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1.xml" ContentType="application/vnd.openxmlformats-officedocument.drawing+xml"/>
  <Override PartName="/xl/tables/table13.xml" ContentType="application/vnd.openxmlformats-officedocument.spreadsheetml.table+xml"/>
  <Override PartName="/xl/slicers/slicer1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DATACOVID PN/"/>
    </mc:Choice>
  </mc:AlternateContent>
  <xr:revisionPtr revIDLastSave="0" documentId="8_{E8EAEA53-9DC5-4753-9CB0-8C6A50C7948B}" xr6:coauthVersionLast="45" xr6:coauthVersionMax="45" xr10:uidLastSave="{00000000-0000-0000-0000-000000000000}"/>
  <bookViews>
    <workbookView xWindow="-108" yWindow="-108" windowWidth="23256" windowHeight="12576" firstSheet="8" activeTab="10" xr2:uid="{00000000-000D-0000-FFFF-FFFF00000000}"/>
  </bookViews>
  <sheets>
    <sheet name="Casos Acum Corr" sheetId="2" r:id="rId1"/>
    <sheet name="Casos DIA Corr" sheetId="16" r:id="rId2"/>
    <sheet name="Casos ACUM Prov" sheetId="7" r:id="rId3"/>
    <sheet name="Casos DIA Prov" sheetId="10" r:id="rId4"/>
    <sheet name="Recuperados ACUM" sheetId="9" r:id="rId5"/>
    <sheet name="Recuperados DIA" sheetId="11" r:id="rId6"/>
    <sheet name="Muertes ACUM" sheetId="8" r:id="rId7"/>
    <sheet name="Muertes DIA" sheetId="15" r:id="rId8"/>
    <sheet name="Activos" sheetId="18" r:id="rId9"/>
    <sheet name="Muertes-PROV" sheetId="20" r:id="rId10"/>
    <sheet name="rECUPERA-prov" sheetId="21" r:id="rId11"/>
    <sheet name="TODO PROVINCIA" sheetId="22" r:id="rId12"/>
    <sheet name="LOCALIZA PN" sheetId="3" r:id="rId13"/>
  </sheets>
  <definedNames>
    <definedName name="_xlnm.Database">#REF!</definedName>
    <definedName name="SegmentaciónDeDatos_Distrito">#N/A</definedName>
    <definedName name="SegmentaciónDeDatos_Provincia">#N/A</definedName>
  </definedNames>
  <calcPr calcId="191028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4"/>
        <x14:slicerCache r:id="rId15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410" i="22" l="1" a="1"/>
  <c r="I2410" i="22" s="1"/>
  <c r="I2411" i="22" a="1"/>
  <c r="I2411" i="22" s="1"/>
  <c r="I2412" i="22" a="1"/>
  <c r="I2412" i="22" s="1"/>
  <c r="I2413" i="22" a="1"/>
  <c r="I2413" i="22"/>
  <c r="I2414" i="22" a="1"/>
  <c r="I2414" i="22" s="1"/>
  <c r="I2415" i="22" a="1"/>
  <c r="I2415" i="22" s="1"/>
  <c r="I2416" i="22" a="1"/>
  <c r="I2416" i="22" s="1"/>
  <c r="I2417" i="22" a="1"/>
  <c r="I2417" i="22"/>
  <c r="I2418" i="22" a="1"/>
  <c r="I2418" i="22" s="1"/>
  <c r="I2419" i="22" a="1"/>
  <c r="I2419" i="22" s="1"/>
  <c r="I2420" i="22" a="1"/>
  <c r="I2420" i="22" s="1"/>
  <c r="I2421" i="22" a="1"/>
  <c r="I2421" i="22"/>
  <c r="I2422" i="22" a="1"/>
  <c r="I2422" i="22" s="1"/>
  <c r="I2423" i="22" a="1"/>
  <c r="I2423" i="22" s="1"/>
  <c r="I2424" i="22" a="1"/>
  <c r="I2424" i="22" s="1"/>
  <c r="I2425" i="22" a="1"/>
  <c r="I2425" i="22"/>
  <c r="I2426" i="22" a="1"/>
  <c r="I2426" i="22" s="1"/>
  <c r="I2427" i="22" a="1"/>
  <c r="I2427" i="22" s="1"/>
  <c r="I2428" i="22" a="1"/>
  <c r="I2428" i="22" s="1"/>
  <c r="I2429" i="22" a="1"/>
  <c r="I2429" i="22"/>
  <c r="I2430" i="22" a="1"/>
  <c r="I2430" i="22" s="1"/>
  <c r="I2431" i="22" a="1"/>
  <c r="I2431" i="22" s="1"/>
  <c r="I2432" i="22" a="1"/>
  <c r="I2432" i="22" s="1"/>
  <c r="I2433" i="22" a="1"/>
  <c r="I2433" i="22"/>
  <c r="I2434" i="22" a="1"/>
  <c r="I2434" i="22" s="1"/>
  <c r="I2435" i="22" a="1"/>
  <c r="I2435" i="22" s="1"/>
  <c r="I2436" i="22" a="1"/>
  <c r="I2436" i="22" s="1"/>
  <c r="I2437" i="22" a="1"/>
  <c r="I2437" i="22"/>
  <c r="I2438" i="22" a="1"/>
  <c r="I2438" i="22" s="1"/>
  <c r="I2439" i="22" a="1"/>
  <c r="I2439" i="22" s="1"/>
  <c r="I2440" i="22" a="1"/>
  <c r="I2440" i="22" s="1"/>
  <c r="I2441" i="22" a="1"/>
  <c r="I2441" i="22"/>
  <c r="I2442" i="22" a="1"/>
  <c r="I2442" i="22" s="1"/>
  <c r="I2443" i="22" a="1"/>
  <c r="I2443" i="22" s="1"/>
  <c r="I2444" i="22" a="1"/>
  <c r="I2444" i="22" s="1"/>
  <c r="I2445" i="22" a="1"/>
  <c r="I2445" i="22"/>
  <c r="I2446" i="22" a="1"/>
  <c r="I2446" i="22" s="1"/>
  <c r="I2447" i="22" a="1"/>
  <c r="I2447" i="22" s="1"/>
  <c r="I2448" i="22" a="1"/>
  <c r="I2448" i="22" s="1"/>
  <c r="I2449" i="22" a="1"/>
  <c r="I2449" i="22"/>
  <c r="I2450" i="22" a="1"/>
  <c r="I2450" i="22" s="1"/>
  <c r="I2451" i="22" a="1"/>
  <c r="I2451" i="22" s="1"/>
  <c r="I2452" i="22" a="1"/>
  <c r="I2452" i="22" s="1"/>
  <c r="I2453" i="22" a="1"/>
  <c r="I2453" i="22"/>
  <c r="I2454" i="22" a="1"/>
  <c r="I2454" i="22" s="1"/>
  <c r="I2455" i="22" a="1"/>
  <c r="I2455" i="22" s="1"/>
  <c r="I2456" i="22" a="1"/>
  <c r="I2456" i="22" s="1"/>
  <c r="I2457" i="22" a="1"/>
  <c r="I2457" i="22"/>
  <c r="I2458" i="22" a="1"/>
  <c r="I2458" i="22" s="1"/>
  <c r="I2459" i="22" a="1"/>
  <c r="I2459" i="22" s="1"/>
  <c r="I2460" i="22" a="1"/>
  <c r="I2460" i="22" s="1"/>
  <c r="I2461" i="22" a="1"/>
  <c r="I2461" i="22"/>
  <c r="I2462" i="22" a="1"/>
  <c r="I2462" i="22" s="1"/>
  <c r="I2463" i="22" a="1"/>
  <c r="I2463" i="22" s="1"/>
  <c r="I2464" i="22" a="1"/>
  <c r="I2464" i="22" s="1"/>
  <c r="I2465" i="22" a="1"/>
  <c r="I2465" i="22"/>
  <c r="I2466" i="22" a="1"/>
  <c r="I2466" i="22" s="1"/>
  <c r="I2467" i="22" a="1"/>
  <c r="I2467" i="22" s="1"/>
  <c r="I2468" i="22" a="1"/>
  <c r="I2468" i="22" s="1"/>
  <c r="I2469" i="22" a="1"/>
  <c r="I2469" i="22" s="1"/>
  <c r="I2470" i="22" a="1"/>
  <c r="I2470" i="22" s="1"/>
  <c r="I2471" i="22" a="1"/>
  <c r="I2471" i="22" s="1"/>
  <c r="I2472" i="22" a="1"/>
  <c r="I2472" i="22" s="1"/>
  <c r="I2473" i="22" a="1"/>
  <c r="I2473" i="22" s="1"/>
  <c r="I2474" i="22" a="1"/>
  <c r="I2474" i="22" s="1"/>
  <c r="I2475" i="22" a="1"/>
  <c r="I2475" i="22" s="1"/>
  <c r="I2476" i="22" a="1"/>
  <c r="I2476" i="22" s="1"/>
  <c r="I2477" i="22" a="1"/>
  <c r="I2477" i="22" s="1"/>
  <c r="I2478" i="22" a="1"/>
  <c r="I2478" i="22" s="1"/>
  <c r="I2479" i="22" a="1"/>
  <c r="I2479" i="22" s="1"/>
  <c r="I2480" i="22" a="1"/>
  <c r="I2480" i="22" s="1"/>
  <c r="I2481" i="22" a="1"/>
  <c r="I2481" i="22"/>
  <c r="I2482" i="22" a="1"/>
  <c r="I2482" i="22" s="1"/>
  <c r="I2483" i="22" a="1"/>
  <c r="I2483" i="22" s="1"/>
  <c r="I2484" i="22" a="1"/>
  <c r="I2484" i="22" s="1"/>
  <c r="I2485" i="22" a="1"/>
  <c r="I2485" i="22"/>
  <c r="I2486" i="22" a="1"/>
  <c r="I2486" i="22" s="1"/>
  <c r="I2487" i="22" a="1"/>
  <c r="I2487" i="22" s="1"/>
  <c r="I2488" i="22" a="1"/>
  <c r="I2488" i="22" s="1"/>
  <c r="I2489" i="22" a="1"/>
  <c r="I2489" i="22"/>
  <c r="I2490" i="22" a="1"/>
  <c r="I2490" i="22" s="1"/>
  <c r="I2491" i="22" a="1"/>
  <c r="I2491" i="22" s="1"/>
  <c r="I2492" i="22" a="1"/>
  <c r="I2492" i="22" s="1"/>
  <c r="I2493" i="22" a="1"/>
  <c r="I2493" i="22" s="1"/>
  <c r="I2494" i="22" a="1"/>
  <c r="I2494" i="22" s="1"/>
  <c r="I2495" i="22" a="1"/>
  <c r="I2495" i="22" s="1"/>
  <c r="I2496" i="22" a="1"/>
  <c r="I2496" i="22" s="1"/>
  <c r="I2497" i="22" a="1"/>
  <c r="I2497" i="22" s="1"/>
  <c r="I2498" i="22" a="1"/>
  <c r="I2498" i="22" s="1"/>
  <c r="I2499" i="22" a="1"/>
  <c r="I2499" i="22" s="1"/>
  <c r="I2500" i="22" a="1"/>
  <c r="I2500" i="22" s="1"/>
  <c r="I2501" i="22" a="1"/>
  <c r="I2501" i="22" s="1"/>
  <c r="I2502" i="22" a="1"/>
  <c r="I2502" i="22" s="1"/>
  <c r="I2503" i="22" a="1"/>
  <c r="I2503" i="22" s="1"/>
  <c r="I2504" i="22" a="1"/>
  <c r="I2504" i="22" s="1"/>
  <c r="I2505" i="22" a="1"/>
  <c r="I2505" i="22" s="1"/>
  <c r="I2506" i="22" a="1"/>
  <c r="I2506" i="22" s="1"/>
  <c r="I2507" i="22" a="1"/>
  <c r="I2507" i="22" s="1"/>
  <c r="I2508" i="22" a="1"/>
  <c r="I2508" i="22" s="1"/>
  <c r="I2509" i="22" a="1"/>
  <c r="I2509" i="22"/>
  <c r="I2510" i="22" a="1"/>
  <c r="I2510" i="22" s="1"/>
  <c r="I2511" i="22" a="1"/>
  <c r="I2511" i="22" s="1"/>
  <c r="I2512" i="22" a="1"/>
  <c r="I2512" i="22" s="1"/>
  <c r="I2513" i="22" a="1"/>
  <c r="I2513" i="22" s="1"/>
  <c r="I2514" i="22" a="1"/>
  <c r="I2514" i="22" s="1"/>
  <c r="I2515" i="22" a="1"/>
  <c r="I2515" i="22" s="1"/>
  <c r="I2516" i="22" a="1"/>
  <c r="I2516" i="22" s="1"/>
  <c r="I2517" i="22" a="1"/>
  <c r="I2517" i="22"/>
  <c r="I2518" i="22" a="1"/>
  <c r="I2518" i="22" s="1"/>
  <c r="I2519" i="22" a="1"/>
  <c r="I2519" i="22" s="1"/>
  <c r="I2520" i="22" a="1"/>
  <c r="I2520" i="22" s="1"/>
  <c r="I2521" i="22" a="1"/>
  <c r="I2521" i="22"/>
  <c r="I2522" i="22" a="1"/>
  <c r="I2522" i="22" s="1"/>
  <c r="I2523" i="22" a="1"/>
  <c r="I2523" i="22" s="1"/>
  <c r="I2524" i="22" a="1"/>
  <c r="I2524" i="22" s="1"/>
  <c r="I2525" i="22" a="1"/>
  <c r="I2525" i="22" s="1"/>
  <c r="I2526" i="22" a="1"/>
  <c r="I2526" i="22" s="1"/>
  <c r="I2527" i="22" a="1"/>
  <c r="I2527" i="22" s="1"/>
  <c r="I2528" i="22" a="1"/>
  <c r="I2528" i="22" s="1"/>
  <c r="I2529" i="22" a="1"/>
  <c r="I2529" i="22" s="1"/>
  <c r="I2530" i="22" a="1"/>
  <c r="I2530" i="22" s="1"/>
  <c r="I2531" i="22" a="1"/>
  <c r="I2531" i="22" s="1"/>
  <c r="I2532" i="22" a="1"/>
  <c r="I2532" i="22" s="1"/>
  <c r="I2533" i="22" a="1"/>
  <c r="I2533" i="22" s="1"/>
  <c r="I2534" i="22" a="1"/>
  <c r="I2534" i="22" s="1"/>
  <c r="I2535" i="22" a="1"/>
  <c r="I2535" i="22" s="1"/>
  <c r="I2536" i="22" a="1"/>
  <c r="I2536" i="22" s="1"/>
  <c r="I2537" i="22" a="1"/>
  <c r="I2537" i="22" s="1"/>
  <c r="I2538" i="22" a="1"/>
  <c r="I2538" i="22" s="1"/>
  <c r="I2539" i="22" a="1"/>
  <c r="I2539" i="22" s="1"/>
  <c r="I2540" i="22" a="1"/>
  <c r="I2540" i="22" s="1"/>
  <c r="I2541" i="22" a="1"/>
  <c r="I2541" i="22"/>
  <c r="I2542" i="22" a="1"/>
  <c r="I2542" i="22" s="1"/>
  <c r="I2543" i="22" a="1"/>
  <c r="I2543" i="22" s="1"/>
  <c r="I2544" i="22" a="1"/>
  <c r="I2544" i="22" s="1"/>
  <c r="I2545" i="22" a="1"/>
  <c r="I2545" i="22" s="1"/>
  <c r="I2546" i="22" a="1"/>
  <c r="I2546" i="22" s="1"/>
  <c r="I2547" i="22" a="1"/>
  <c r="I2547" i="22" s="1"/>
  <c r="I2548" i="22" a="1"/>
  <c r="I2548" i="22" s="1"/>
  <c r="I2549" i="22" a="1"/>
  <c r="I2549" i="22"/>
  <c r="I2550" i="22" a="1"/>
  <c r="I2550" i="22" s="1"/>
  <c r="I2551" i="22" a="1"/>
  <c r="I2551" i="22" s="1"/>
  <c r="I2552" i="22" a="1"/>
  <c r="I2552" i="22" s="1"/>
  <c r="I2553" i="22" a="1"/>
  <c r="I2553" i="22"/>
  <c r="I2554" i="22" a="1"/>
  <c r="I2554" i="22" s="1"/>
  <c r="I2555" i="22" a="1"/>
  <c r="I2555" i="22" s="1"/>
  <c r="I2556" i="22" a="1"/>
  <c r="I2556" i="22" s="1"/>
  <c r="I2557" i="22" a="1"/>
  <c r="I2557" i="22" s="1"/>
  <c r="I2558" i="22" a="1"/>
  <c r="I2558" i="22" s="1"/>
  <c r="I2559" i="22" a="1"/>
  <c r="I2559" i="22" s="1"/>
  <c r="I2560" i="22" a="1"/>
  <c r="I2560" i="22" s="1"/>
  <c r="I2561" i="22" a="1"/>
  <c r="I2561" i="22" s="1"/>
  <c r="I2562" i="22" a="1"/>
  <c r="I2562" i="22" s="1"/>
  <c r="I2563" i="22" a="1"/>
  <c r="I2563" i="22" s="1"/>
  <c r="I2564" i="22" a="1"/>
  <c r="I2564" i="22" s="1"/>
  <c r="I2565" i="22" a="1"/>
  <c r="I2565" i="22" s="1"/>
  <c r="I2566" i="22" a="1"/>
  <c r="I2566" i="22" s="1"/>
  <c r="I2567" i="22" a="1"/>
  <c r="I2567" i="22" s="1"/>
  <c r="I2568" i="22" a="1"/>
  <c r="I2568" i="22" s="1"/>
  <c r="I2569" i="22" a="1"/>
  <c r="I2569" i="22" s="1"/>
  <c r="I2570" i="22" a="1"/>
  <c r="I2570" i="22" s="1"/>
  <c r="I2571" i="22" a="1"/>
  <c r="I2571" i="22" s="1"/>
  <c r="I2572" i="22" a="1"/>
  <c r="I2572" i="22" s="1"/>
  <c r="I2573" i="22" a="1"/>
  <c r="I2573" i="22"/>
  <c r="I2574" i="22" a="1"/>
  <c r="I2574" i="22" s="1"/>
  <c r="I2575" i="22" a="1"/>
  <c r="I2575" i="22" s="1"/>
  <c r="I2576" i="22" a="1"/>
  <c r="I2576" i="22" s="1"/>
  <c r="I2577" i="22" a="1"/>
  <c r="I2577" i="22" s="1"/>
  <c r="I2578" i="22" a="1"/>
  <c r="I2578" i="22" s="1"/>
  <c r="I2579" i="22" a="1"/>
  <c r="I2579" i="22" s="1"/>
  <c r="I2580" i="22" a="1"/>
  <c r="I2580" i="22" s="1"/>
  <c r="I2581" i="22" a="1"/>
  <c r="I2581" i="22"/>
  <c r="I2582" i="22" a="1"/>
  <c r="I2582" i="22" s="1"/>
  <c r="I2583" i="22" a="1"/>
  <c r="I2583" i="22" s="1"/>
  <c r="I2584" i="22" a="1"/>
  <c r="I2584" i="22" s="1"/>
  <c r="I2585" i="22" a="1"/>
  <c r="I2585" i="22"/>
  <c r="I2586" i="22" a="1"/>
  <c r="I2586" i="22" s="1"/>
  <c r="I2587" i="22" a="1"/>
  <c r="I2587" i="22" s="1"/>
  <c r="I2588" i="22" a="1"/>
  <c r="I2588" i="22" s="1"/>
  <c r="I2589" i="22" a="1"/>
  <c r="I2589" i="22"/>
  <c r="I2590" i="22" a="1"/>
  <c r="I2590" i="22" s="1"/>
  <c r="I2591" i="22" a="1"/>
  <c r="I2591" i="22" s="1"/>
  <c r="I2592" i="22" a="1"/>
  <c r="I2592" i="22" s="1"/>
  <c r="I2593" i="22" a="1"/>
  <c r="I2593" i="22" s="1"/>
  <c r="I2594" i="22" a="1"/>
  <c r="I2594" i="22" s="1"/>
  <c r="I2595" i="22" a="1"/>
  <c r="I2595" i="22" s="1"/>
  <c r="I2596" i="22" a="1"/>
  <c r="I2596" i="22" s="1"/>
  <c r="I2597" i="22" a="1"/>
  <c r="I2597" i="22" s="1"/>
  <c r="I2598" i="22" a="1"/>
  <c r="I2598" i="22" s="1"/>
  <c r="I2599" i="22" a="1"/>
  <c r="I2599" i="22" s="1"/>
  <c r="I2600" i="22" a="1"/>
  <c r="I2600" i="22" s="1"/>
  <c r="I2601" i="22" a="1"/>
  <c r="I2601" i="22" s="1"/>
  <c r="I2602" i="22" a="1"/>
  <c r="I2602" i="22" s="1"/>
  <c r="I2603" i="22" a="1"/>
  <c r="I2603" i="22" s="1"/>
  <c r="I2604" i="22" a="1"/>
  <c r="I2604" i="22" s="1"/>
  <c r="I2605" i="22" a="1"/>
  <c r="I2605" i="22"/>
  <c r="I2606" i="22" a="1"/>
  <c r="I2606" i="22" s="1"/>
  <c r="I2607" i="22" a="1"/>
  <c r="I2607" i="22" s="1"/>
  <c r="I2608" i="22" a="1"/>
  <c r="I2608" i="22" s="1"/>
  <c r="I2609" i="22" a="1"/>
  <c r="I2609" i="22" s="1"/>
  <c r="I2610" i="22" a="1"/>
  <c r="I2610" i="22" s="1"/>
  <c r="I2611" i="22" a="1"/>
  <c r="I2611" i="22" s="1"/>
  <c r="I2612" i="22" a="1"/>
  <c r="I2612" i="22" s="1"/>
  <c r="I2613" i="22" a="1"/>
  <c r="I2613" i="22"/>
  <c r="I2614" i="22" a="1"/>
  <c r="I2614" i="22" s="1"/>
  <c r="I2615" i="22" a="1"/>
  <c r="I2615" i="22" s="1"/>
  <c r="I2616" i="22" a="1"/>
  <c r="I2616" i="22" s="1"/>
  <c r="I2617" i="22" a="1"/>
  <c r="I2617" i="22"/>
  <c r="I2618" i="22" a="1"/>
  <c r="I2618" i="22" s="1"/>
  <c r="I2619" i="22" a="1"/>
  <c r="I2619" i="22" s="1"/>
  <c r="I2620" i="22" a="1"/>
  <c r="I2620" i="22" s="1"/>
  <c r="I2621" i="22" a="1"/>
  <c r="I2621" i="22"/>
  <c r="I2622" i="22" a="1"/>
  <c r="I2622" i="22" s="1"/>
  <c r="I2623" i="22" a="1"/>
  <c r="I2623" i="22" s="1"/>
  <c r="I2624" i="22" a="1"/>
  <c r="I2624" i="22" s="1"/>
  <c r="I2625" i="22" a="1"/>
  <c r="I2625" i="22" s="1"/>
  <c r="I2626" i="22" a="1"/>
  <c r="I2626" i="22" s="1"/>
  <c r="I2627" i="22" a="1"/>
  <c r="I2627" i="22" s="1"/>
  <c r="I2628" i="22" a="1"/>
  <c r="I2628" i="22" s="1"/>
  <c r="I2629" i="22" a="1"/>
  <c r="I2629" i="22" s="1"/>
  <c r="I2630" i="22" a="1"/>
  <c r="I2630" i="22" s="1"/>
  <c r="I2631" i="22" a="1"/>
  <c r="I2631" i="22" s="1"/>
  <c r="I2632" i="22" a="1"/>
  <c r="I2632" i="22" s="1"/>
  <c r="I2633" i="22" a="1"/>
  <c r="I2633" i="22" s="1"/>
  <c r="I2634" i="22" a="1"/>
  <c r="I2634" i="22" s="1"/>
  <c r="I2635" i="22" a="1"/>
  <c r="I2635" i="22" s="1"/>
  <c r="I2636" i="22" a="1"/>
  <c r="I2636" i="22" s="1"/>
  <c r="I2637" i="22" a="1"/>
  <c r="I2637" i="22"/>
  <c r="I2638" i="22" a="1"/>
  <c r="I2638" i="22" s="1"/>
  <c r="I2639" i="22" a="1"/>
  <c r="I2639" i="22" s="1"/>
  <c r="I2640" i="22" a="1"/>
  <c r="I2640" i="22" s="1"/>
  <c r="I2641" i="22" a="1"/>
  <c r="I2641" i="22" s="1"/>
  <c r="I2642" i="22" a="1"/>
  <c r="I2642" i="22" s="1"/>
  <c r="I2643" i="22" a="1"/>
  <c r="I2643" i="22" s="1"/>
  <c r="I2644" i="22" a="1"/>
  <c r="I2644" i="22" s="1"/>
  <c r="I2645" i="22" a="1"/>
  <c r="I2645" i="22"/>
  <c r="I2646" i="22" a="1"/>
  <c r="I2646" i="22" s="1"/>
  <c r="I2647" i="22" a="1"/>
  <c r="I2647" i="22" s="1"/>
  <c r="I2648" i="22" a="1"/>
  <c r="I2648" i="22" s="1"/>
  <c r="I2649" i="22" a="1"/>
  <c r="I2649" i="22"/>
  <c r="I2650" i="22" a="1"/>
  <c r="I2650" i="22" s="1"/>
  <c r="I2651" i="22" a="1"/>
  <c r="I2651" i="22" s="1"/>
  <c r="I2652" i="22" a="1"/>
  <c r="I2652" i="22" s="1"/>
  <c r="I2653" i="22" a="1"/>
  <c r="I2653" i="22"/>
  <c r="I2654" i="22" a="1"/>
  <c r="I2654" i="22" s="1"/>
  <c r="I2655" i="22" a="1"/>
  <c r="I2655" i="22" s="1"/>
  <c r="I2656" i="22" a="1"/>
  <c r="I2656" i="22" s="1"/>
  <c r="I2657" i="22" a="1"/>
  <c r="I2657" i="22" s="1"/>
  <c r="I2658" i="22" a="1"/>
  <c r="I2658" i="22" s="1"/>
  <c r="I2659" i="22" a="1"/>
  <c r="I2659" i="22" s="1"/>
  <c r="I2660" i="22" a="1"/>
  <c r="I2660" i="22" s="1"/>
  <c r="I2661" i="22" a="1"/>
  <c r="I2661" i="22" s="1"/>
  <c r="I2662" i="22" a="1"/>
  <c r="I2662" i="22" s="1"/>
  <c r="I2663" i="22" a="1"/>
  <c r="I2663" i="22" s="1"/>
  <c r="I2664" i="22" a="1"/>
  <c r="I2664" i="22" s="1"/>
  <c r="I2665" i="22" a="1"/>
  <c r="I2665" i="22" s="1"/>
  <c r="I2666" i="22" a="1"/>
  <c r="I2666" i="22" s="1"/>
  <c r="I2667" i="22" a="1"/>
  <c r="I2667" i="22" s="1"/>
  <c r="I2668" i="22" a="1"/>
  <c r="I2668" i="22" s="1"/>
  <c r="I2669" i="22" a="1"/>
  <c r="I2669" i="22"/>
  <c r="I2670" i="22" a="1"/>
  <c r="I2670" i="22" s="1"/>
  <c r="I2671" i="22" a="1"/>
  <c r="I2671" i="22" s="1"/>
  <c r="I2672" i="22" a="1"/>
  <c r="I2672" i="22" s="1"/>
  <c r="I2673" i="22" a="1"/>
  <c r="I2673" i="22" s="1"/>
  <c r="I2674" i="22" a="1"/>
  <c r="I2674" i="22" s="1"/>
  <c r="I2675" i="22" a="1"/>
  <c r="I2675" i="22" s="1"/>
  <c r="I2676" i="22" a="1"/>
  <c r="I2676" i="22" s="1"/>
  <c r="I2677" i="22" a="1"/>
  <c r="I2677" i="22"/>
  <c r="I2678" i="22" a="1"/>
  <c r="I2678" i="22" s="1"/>
  <c r="I2679" i="22" a="1"/>
  <c r="I2679" i="22" s="1"/>
  <c r="I2680" i="22" a="1"/>
  <c r="I2680" i="22" s="1"/>
  <c r="I2681" i="22" a="1"/>
  <c r="I2681" i="22"/>
  <c r="I2682" i="22" a="1"/>
  <c r="I2682" i="22" s="1"/>
  <c r="I2683" i="22" a="1"/>
  <c r="I2683" i="22" s="1"/>
  <c r="I2684" i="22" a="1"/>
  <c r="I2684" i="22" s="1"/>
  <c r="I2685" i="22" a="1"/>
  <c r="I2685" i="22"/>
  <c r="I2686" i="22" a="1"/>
  <c r="I2686" i="22" s="1"/>
  <c r="I2687" i="22" a="1"/>
  <c r="I2687" i="22" s="1"/>
  <c r="I2688" i="22" a="1"/>
  <c r="I2688" i="22" s="1"/>
  <c r="I2689" i="22" a="1"/>
  <c r="I2689" i="22" s="1"/>
  <c r="I2690" i="22" a="1"/>
  <c r="I2690" i="22" s="1"/>
  <c r="I2691" i="22" a="1"/>
  <c r="I2691" i="22" s="1"/>
  <c r="I2692" i="22" a="1"/>
  <c r="I2692" i="22" s="1"/>
  <c r="I2693" i="22" a="1"/>
  <c r="I2693" i="22" s="1"/>
  <c r="I2694" i="22" a="1"/>
  <c r="I2694" i="22" s="1"/>
  <c r="I2695" i="22" a="1"/>
  <c r="I2695" i="22" s="1"/>
  <c r="I2696" i="22" a="1"/>
  <c r="I2696" i="22" s="1"/>
  <c r="I2697" i="22" a="1"/>
  <c r="I2697" i="22" s="1"/>
  <c r="I2698" i="22" a="1"/>
  <c r="I2698" i="22" s="1"/>
  <c r="I2699" i="22" a="1"/>
  <c r="I2699" i="22" s="1"/>
  <c r="I2700" i="22" a="1"/>
  <c r="I2700" i="22" s="1"/>
  <c r="I2701" i="22" a="1"/>
  <c r="I2701" i="22"/>
  <c r="I2702" i="22" a="1"/>
  <c r="I2702" i="22" s="1"/>
  <c r="I2703" i="22" a="1"/>
  <c r="I2703" i="22" s="1"/>
  <c r="I2704" i="22" a="1"/>
  <c r="I2704" i="22" s="1"/>
  <c r="I2705" i="22" a="1"/>
  <c r="I2705" i="22" s="1"/>
  <c r="I2706" i="22" a="1"/>
  <c r="I2706" i="22" s="1"/>
  <c r="I2707" i="22" a="1"/>
  <c r="I2707" i="22" s="1"/>
  <c r="I2708" i="22" a="1"/>
  <c r="I2708" i="22" s="1"/>
  <c r="I2709" i="22" a="1"/>
  <c r="I2709" i="22"/>
  <c r="I2710" i="22" a="1"/>
  <c r="I2710" i="22" s="1"/>
  <c r="I2711" i="22" a="1"/>
  <c r="I2711" i="22" s="1"/>
  <c r="I2712" i="22" a="1"/>
  <c r="I2712" i="22" s="1"/>
  <c r="I2713" i="22" a="1"/>
  <c r="I2713" i="22"/>
  <c r="I2714" i="22" a="1"/>
  <c r="I2714" i="22" s="1"/>
  <c r="I2715" i="22" a="1"/>
  <c r="I2715" i="22" s="1"/>
  <c r="I2716" i="22" a="1"/>
  <c r="I2716" i="22" s="1"/>
  <c r="I2717" i="22" a="1"/>
  <c r="I2717" i="22"/>
  <c r="I2718" i="22" a="1"/>
  <c r="I2718" i="22" s="1"/>
  <c r="I2719" i="22" a="1"/>
  <c r="I2719" i="22" s="1"/>
  <c r="I2720" i="22" a="1"/>
  <c r="I2720" i="22" s="1"/>
  <c r="I2721" i="22" a="1"/>
  <c r="I2721" i="22" s="1"/>
  <c r="I2722" i="22" a="1"/>
  <c r="I2722" i="22" s="1"/>
  <c r="I2723" i="22" a="1"/>
  <c r="I2723" i="22" s="1"/>
  <c r="I2724" i="22" a="1"/>
  <c r="I2724" i="22" s="1"/>
  <c r="I2725" i="22" a="1"/>
  <c r="I2725" i="22" s="1"/>
  <c r="I2726" i="22" a="1"/>
  <c r="I2726" i="22" s="1"/>
  <c r="I2727" i="22" a="1"/>
  <c r="I2727" i="22" s="1"/>
  <c r="I2728" i="22" a="1"/>
  <c r="I2728" i="22" s="1"/>
  <c r="I2729" i="22" a="1"/>
  <c r="I2729" i="22" s="1"/>
  <c r="I2730" i="22" a="1"/>
  <c r="I2730" i="22" s="1"/>
  <c r="I2731" i="22" a="1"/>
  <c r="I2731" i="22" s="1"/>
  <c r="I2732" i="22" a="1"/>
  <c r="I2732" i="22" s="1"/>
  <c r="I2733" i="22" a="1"/>
  <c r="I2733" i="22"/>
  <c r="I2734" i="22" a="1"/>
  <c r="I2734" i="22" s="1"/>
  <c r="I2735" i="22" a="1"/>
  <c r="I2735" i="22" s="1"/>
  <c r="I2736" i="22" a="1"/>
  <c r="I2736" i="22" s="1"/>
  <c r="I2737" i="22" a="1"/>
  <c r="I2737" i="22" s="1"/>
  <c r="I2738" i="22" a="1"/>
  <c r="I2738" i="22" s="1"/>
  <c r="I2739" i="22" a="1"/>
  <c r="I2739" i="22" s="1"/>
  <c r="I2740" i="22" a="1"/>
  <c r="I2740" i="22" s="1"/>
  <c r="I2741" i="22" a="1"/>
  <c r="I2741" i="22"/>
  <c r="I2742" i="22" a="1"/>
  <c r="I2742" i="22" s="1"/>
  <c r="I2743" i="22" a="1"/>
  <c r="I2743" i="22" s="1"/>
  <c r="I2744" i="22" a="1"/>
  <c r="I2744" i="22" s="1"/>
  <c r="I2745" i="22" a="1"/>
  <c r="I2745" i="22"/>
  <c r="I2746" i="22" a="1"/>
  <c r="I2746" i="22" s="1"/>
  <c r="I2747" i="22" a="1"/>
  <c r="I2747" i="22" s="1"/>
  <c r="I2748" i="22" a="1"/>
  <c r="I2748" i="22" s="1"/>
  <c r="I2749" i="22" a="1"/>
  <c r="I2749" i="22"/>
  <c r="I2750" i="22" a="1"/>
  <c r="I2750" i="22" s="1"/>
  <c r="I2751" i="22" a="1"/>
  <c r="I2751" i="22"/>
  <c r="I2752" i="22" a="1"/>
  <c r="I2752" i="22"/>
  <c r="I2753" i="22" a="1"/>
  <c r="I2753" i="22"/>
  <c r="I2754" i="22" a="1"/>
  <c r="I2754" i="22" s="1"/>
  <c r="I2755" i="22" a="1"/>
  <c r="I2755" i="22"/>
  <c r="I2756" i="22" a="1"/>
  <c r="I2756" i="22"/>
  <c r="I2757" i="22" a="1"/>
  <c r="I2757" i="22"/>
  <c r="I2758" i="22" a="1"/>
  <c r="I2758" i="22" s="1"/>
  <c r="I2759" i="22" a="1"/>
  <c r="I2759" i="22"/>
  <c r="I2409" i="22" a="1"/>
  <c r="I2409" i="22" s="1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699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747" i="22"/>
  <c r="B2748" i="22"/>
  <c r="B2749" i="22"/>
  <c r="B2750" i="22"/>
  <c r="B2751" i="22"/>
  <c r="B2752" i="22"/>
  <c r="B2753" i="22"/>
  <c r="B2754" i="22"/>
  <c r="B2755" i="22"/>
  <c r="B2756" i="22"/>
  <c r="B2757" i="22"/>
  <c r="B2758" i="22"/>
  <c r="B2759" i="22"/>
  <c r="B4" i="22"/>
  <c r="Z2168" i="22"/>
  <c r="Z2181" i="22" s="1"/>
  <c r="Z2194" i="22" s="1"/>
  <c r="Z2207" i="22" s="1"/>
  <c r="Z2220" i="22" s="1"/>
  <c r="Z2233" i="22" s="1"/>
  <c r="Z2246" i="22" s="1"/>
  <c r="Z2259" i="22" s="1"/>
  <c r="Z2272" i="22" s="1"/>
  <c r="Z2285" i="22" s="1"/>
  <c r="Z2298" i="22" s="1"/>
  <c r="Z2311" i="22" s="1"/>
  <c r="Z2324" i="22" s="1"/>
  <c r="Z2337" i="22" s="1"/>
  <c r="Z2350" i="22" s="1"/>
  <c r="Z2363" i="22" s="1"/>
  <c r="Z2376" i="22" s="1"/>
  <c r="Z2389" i="22" s="1"/>
  <c r="Z2402" i="22" s="1"/>
  <c r="Z2415" i="22" s="1"/>
  <c r="Z2428" i="22" s="1"/>
  <c r="Z2441" i="22" s="1"/>
  <c r="Z2454" i="22" s="1"/>
  <c r="Z2467" i="22" s="1"/>
  <c r="Z2480" i="22" s="1"/>
  <c r="Z2493" i="22" s="1"/>
  <c r="Z2506" i="22" s="1"/>
  <c r="Z2519" i="22" s="1"/>
  <c r="Z2532" i="22" s="1"/>
  <c r="Z2545" i="22" s="1"/>
  <c r="Z2558" i="22" s="1"/>
  <c r="Z2571" i="22" s="1"/>
  <c r="Z2584" i="22" s="1"/>
  <c r="Z2597" i="22" s="1"/>
  <c r="Z2610" i="22" s="1"/>
  <c r="Z2623" i="22" s="1"/>
  <c r="Z2636" i="22" s="1"/>
  <c r="Z2649" i="22" s="1"/>
  <c r="Z2662" i="22" s="1"/>
  <c r="Z2675" i="22" s="1"/>
  <c r="Z2688" i="22" s="1"/>
  <c r="Z2701" i="22" s="1"/>
  <c r="Z2714" i="22" s="1"/>
  <c r="Z2727" i="22" s="1"/>
  <c r="Z2740" i="22" s="1"/>
  <c r="Z2753" i="22" s="1"/>
  <c r="Z18" i="22"/>
  <c r="Z19" i="22"/>
  <c r="Z20" i="22"/>
  <c r="Z21" i="22"/>
  <c r="Z22" i="22"/>
  <c r="Z23" i="22"/>
  <c r="Z36" i="22" s="1"/>
  <c r="Z49" i="22" s="1"/>
  <c r="Z62" i="22" s="1"/>
  <c r="Z75" i="22" s="1"/>
  <c r="Z88" i="22" s="1"/>
  <c r="Z101" i="22" s="1"/>
  <c r="Z114" i="22" s="1"/>
  <c r="Z127" i="22" s="1"/>
  <c r="Z140" i="22" s="1"/>
  <c r="Z153" i="22" s="1"/>
  <c r="Z166" i="22" s="1"/>
  <c r="Z179" i="22" s="1"/>
  <c r="Z192" i="22" s="1"/>
  <c r="Z205" i="22" s="1"/>
  <c r="Z218" i="22" s="1"/>
  <c r="Z231" i="22" s="1"/>
  <c r="Z244" i="22" s="1"/>
  <c r="Z257" i="22" s="1"/>
  <c r="Z270" i="22" s="1"/>
  <c r="Z283" i="22" s="1"/>
  <c r="Z296" i="22" s="1"/>
  <c r="Z309" i="22" s="1"/>
  <c r="Z322" i="22" s="1"/>
  <c r="Z335" i="22" s="1"/>
  <c r="Z348" i="22" s="1"/>
  <c r="Z361" i="22" s="1"/>
  <c r="Z374" i="22" s="1"/>
  <c r="Z387" i="22" s="1"/>
  <c r="Z400" i="22" s="1"/>
  <c r="Z413" i="22" s="1"/>
  <c r="Z426" i="22" s="1"/>
  <c r="Z439" i="22" s="1"/>
  <c r="Z452" i="22" s="1"/>
  <c r="Z465" i="22" s="1"/>
  <c r="Z478" i="22" s="1"/>
  <c r="Z491" i="22" s="1"/>
  <c r="Z504" i="22" s="1"/>
  <c r="Z517" i="22" s="1"/>
  <c r="Z530" i="22" s="1"/>
  <c r="Z543" i="22" s="1"/>
  <c r="Z556" i="22" s="1"/>
  <c r="Z569" i="22" s="1"/>
  <c r="Z582" i="22" s="1"/>
  <c r="Z595" i="22" s="1"/>
  <c r="Z608" i="22" s="1"/>
  <c r="Z621" i="22" s="1"/>
  <c r="Z634" i="22" s="1"/>
  <c r="Z647" i="22" s="1"/>
  <c r="Z660" i="22" s="1"/>
  <c r="Z673" i="22" s="1"/>
  <c r="Z686" i="22" s="1"/>
  <c r="Z699" i="22" s="1"/>
  <c r="Z712" i="22" s="1"/>
  <c r="Z725" i="22" s="1"/>
  <c r="Z738" i="22" s="1"/>
  <c r="Z751" i="22" s="1"/>
  <c r="Z764" i="22" s="1"/>
  <c r="Z777" i="22" s="1"/>
  <c r="Z790" i="22" s="1"/>
  <c r="Z803" i="22" s="1"/>
  <c r="Z816" i="22" s="1"/>
  <c r="Z829" i="22" s="1"/>
  <c r="Z842" i="22" s="1"/>
  <c r="Z855" i="22" s="1"/>
  <c r="Z868" i="22" s="1"/>
  <c r="Z881" i="22" s="1"/>
  <c r="Z894" i="22" s="1"/>
  <c r="Z907" i="22" s="1"/>
  <c r="Z920" i="22" s="1"/>
  <c r="Z933" i="22" s="1"/>
  <c r="Z946" i="22" s="1"/>
  <c r="Z959" i="22" s="1"/>
  <c r="Z972" i="22" s="1"/>
  <c r="Z985" i="22" s="1"/>
  <c r="Z998" i="22" s="1"/>
  <c r="Z1011" i="22" s="1"/>
  <c r="Z1024" i="22" s="1"/>
  <c r="Z1037" i="22" s="1"/>
  <c r="Z1050" i="22" s="1"/>
  <c r="Z1063" i="22" s="1"/>
  <c r="Z1076" i="22" s="1"/>
  <c r="Z1089" i="22" s="1"/>
  <c r="Z1102" i="22" s="1"/>
  <c r="Z1115" i="22" s="1"/>
  <c r="Z1128" i="22" s="1"/>
  <c r="Z1141" i="22" s="1"/>
  <c r="Z1154" i="22" s="1"/>
  <c r="Z1167" i="22" s="1"/>
  <c r="Z1180" i="22" s="1"/>
  <c r="Z1193" i="22" s="1"/>
  <c r="Z1206" i="22" s="1"/>
  <c r="Z1219" i="22" s="1"/>
  <c r="Z1232" i="22" s="1"/>
  <c r="Z1245" i="22" s="1"/>
  <c r="Z1258" i="22" s="1"/>
  <c r="Z1271" i="22" s="1"/>
  <c r="Z1284" i="22" s="1"/>
  <c r="Z1297" i="22" s="1"/>
  <c r="Z1310" i="22" s="1"/>
  <c r="Z1323" i="22" s="1"/>
  <c r="Z1336" i="22" s="1"/>
  <c r="Z1349" i="22" s="1"/>
  <c r="Z1362" i="22" s="1"/>
  <c r="Z1375" i="22" s="1"/>
  <c r="Z1388" i="22" s="1"/>
  <c r="Z1401" i="22" s="1"/>
  <c r="Z1414" i="22" s="1"/>
  <c r="Z1427" i="22" s="1"/>
  <c r="Z1440" i="22" s="1"/>
  <c r="Z1453" i="22" s="1"/>
  <c r="Z1466" i="22" s="1"/>
  <c r="Z1479" i="22" s="1"/>
  <c r="Z1492" i="22" s="1"/>
  <c r="Z1505" i="22" s="1"/>
  <c r="Z1518" i="22" s="1"/>
  <c r="Z1531" i="22" s="1"/>
  <c r="Z1544" i="22" s="1"/>
  <c r="Z1557" i="22" s="1"/>
  <c r="Z1570" i="22" s="1"/>
  <c r="Z1583" i="22" s="1"/>
  <c r="Z1596" i="22" s="1"/>
  <c r="Z1609" i="22" s="1"/>
  <c r="Z1622" i="22" s="1"/>
  <c r="Z1635" i="22" s="1"/>
  <c r="Z1648" i="22" s="1"/>
  <c r="Z1661" i="22" s="1"/>
  <c r="Z1674" i="22" s="1"/>
  <c r="Z1687" i="22" s="1"/>
  <c r="Z1700" i="22" s="1"/>
  <c r="Z1713" i="22" s="1"/>
  <c r="Z1726" i="22" s="1"/>
  <c r="Z1739" i="22" s="1"/>
  <c r="Z1752" i="22" s="1"/>
  <c r="Z1765" i="22" s="1"/>
  <c r="Z1778" i="22" s="1"/>
  <c r="Z1791" i="22" s="1"/>
  <c r="Z1804" i="22" s="1"/>
  <c r="Z1817" i="22" s="1"/>
  <c r="Z1830" i="22" s="1"/>
  <c r="Z1843" i="22" s="1"/>
  <c r="Z1856" i="22" s="1"/>
  <c r="Z1869" i="22" s="1"/>
  <c r="Z1882" i="22" s="1"/>
  <c r="Z1895" i="22" s="1"/>
  <c r="Z1908" i="22" s="1"/>
  <c r="Z1921" i="22" s="1"/>
  <c r="Z1934" i="22" s="1"/>
  <c r="Z1947" i="22" s="1"/>
  <c r="Z1960" i="22" s="1"/>
  <c r="Z1973" i="22" s="1"/>
  <c r="Z1986" i="22" s="1"/>
  <c r="Z1999" i="22" s="1"/>
  <c r="Z2012" i="22" s="1"/>
  <c r="Z2025" i="22" s="1"/>
  <c r="Z2038" i="22" s="1"/>
  <c r="Z2051" i="22" s="1"/>
  <c r="Z2064" i="22" s="1"/>
  <c r="Z2077" i="22" s="1"/>
  <c r="Z2090" i="22" s="1"/>
  <c r="Z2103" i="22" s="1"/>
  <c r="Z2116" i="22" s="1"/>
  <c r="Z2129" i="22" s="1"/>
  <c r="Z2142" i="22" s="1"/>
  <c r="Z2155" i="22" s="1"/>
  <c r="Z24" i="22"/>
  <c r="Z37" i="22" s="1"/>
  <c r="Z50" i="22" s="1"/>
  <c r="Z63" i="22" s="1"/>
  <c r="Z76" i="22" s="1"/>
  <c r="Z89" i="22" s="1"/>
  <c r="Z102" i="22" s="1"/>
  <c r="Z115" i="22" s="1"/>
  <c r="Z128" i="22" s="1"/>
  <c r="Z141" i="22" s="1"/>
  <c r="Z154" i="22" s="1"/>
  <c r="Z167" i="22" s="1"/>
  <c r="Z180" i="22" s="1"/>
  <c r="Z193" i="22" s="1"/>
  <c r="Z206" i="22" s="1"/>
  <c r="Z219" i="22" s="1"/>
  <c r="Z232" i="22" s="1"/>
  <c r="Z245" i="22" s="1"/>
  <c r="Z258" i="22" s="1"/>
  <c r="Z271" i="22" s="1"/>
  <c r="Z284" i="22" s="1"/>
  <c r="Z297" i="22" s="1"/>
  <c r="Z310" i="22" s="1"/>
  <c r="Z323" i="22" s="1"/>
  <c r="Z336" i="22" s="1"/>
  <c r="Z349" i="22" s="1"/>
  <c r="Z362" i="22" s="1"/>
  <c r="Z375" i="22" s="1"/>
  <c r="Z388" i="22" s="1"/>
  <c r="Z401" i="22" s="1"/>
  <c r="Z414" i="22" s="1"/>
  <c r="Z427" i="22" s="1"/>
  <c r="Z440" i="22" s="1"/>
  <c r="Z453" i="22" s="1"/>
  <c r="Z466" i="22" s="1"/>
  <c r="Z479" i="22" s="1"/>
  <c r="Z492" i="22" s="1"/>
  <c r="Z505" i="22" s="1"/>
  <c r="Z518" i="22" s="1"/>
  <c r="Z531" i="22" s="1"/>
  <c r="Z544" i="22" s="1"/>
  <c r="Z557" i="22" s="1"/>
  <c r="Z570" i="22" s="1"/>
  <c r="Z583" i="22" s="1"/>
  <c r="Z596" i="22" s="1"/>
  <c r="Z609" i="22" s="1"/>
  <c r="Z622" i="22" s="1"/>
  <c r="Z635" i="22" s="1"/>
  <c r="Z648" i="22" s="1"/>
  <c r="Z661" i="22" s="1"/>
  <c r="Z674" i="22" s="1"/>
  <c r="Z687" i="22" s="1"/>
  <c r="Z700" i="22" s="1"/>
  <c r="Z713" i="22" s="1"/>
  <c r="Z726" i="22" s="1"/>
  <c r="Z739" i="22" s="1"/>
  <c r="Z752" i="22" s="1"/>
  <c r="Z765" i="22" s="1"/>
  <c r="Z778" i="22" s="1"/>
  <c r="Z791" i="22" s="1"/>
  <c r="Z804" i="22" s="1"/>
  <c r="Z817" i="22" s="1"/>
  <c r="Z830" i="22" s="1"/>
  <c r="Z843" i="22" s="1"/>
  <c r="Z856" i="22" s="1"/>
  <c r="Z869" i="22" s="1"/>
  <c r="Z882" i="22" s="1"/>
  <c r="Z895" i="22" s="1"/>
  <c r="Z908" i="22" s="1"/>
  <c r="Z921" i="22" s="1"/>
  <c r="Z934" i="22" s="1"/>
  <c r="Z947" i="22" s="1"/>
  <c r="Z960" i="22" s="1"/>
  <c r="Z973" i="22" s="1"/>
  <c r="Z986" i="22" s="1"/>
  <c r="Z999" i="22" s="1"/>
  <c r="Z1012" i="22" s="1"/>
  <c r="Z1025" i="22" s="1"/>
  <c r="Z1038" i="22" s="1"/>
  <c r="Z1051" i="22" s="1"/>
  <c r="Z1064" i="22" s="1"/>
  <c r="Z1077" i="22" s="1"/>
  <c r="Z1090" i="22" s="1"/>
  <c r="Z1103" i="22" s="1"/>
  <c r="Z1116" i="22" s="1"/>
  <c r="Z1129" i="22" s="1"/>
  <c r="Z1142" i="22" s="1"/>
  <c r="Z1155" i="22" s="1"/>
  <c r="Z1168" i="22" s="1"/>
  <c r="Z1181" i="22" s="1"/>
  <c r="Z1194" i="22" s="1"/>
  <c r="Z1207" i="22" s="1"/>
  <c r="Z1220" i="22" s="1"/>
  <c r="Z1233" i="22" s="1"/>
  <c r="Z1246" i="22" s="1"/>
  <c r="Z1259" i="22" s="1"/>
  <c r="Z1272" i="22" s="1"/>
  <c r="Z1285" i="22" s="1"/>
  <c r="Z1298" i="22" s="1"/>
  <c r="Z1311" i="22" s="1"/>
  <c r="Z1324" i="22" s="1"/>
  <c r="Z1337" i="22" s="1"/>
  <c r="Z1350" i="22" s="1"/>
  <c r="Z1363" i="22" s="1"/>
  <c r="Z1376" i="22" s="1"/>
  <c r="Z1389" i="22" s="1"/>
  <c r="Z1402" i="22" s="1"/>
  <c r="Z1415" i="22" s="1"/>
  <c r="Z1428" i="22" s="1"/>
  <c r="Z1441" i="22" s="1"/>
  <c r="Z1454" i="22" s="1"/>
  <c r="Z1467" i="22" s="1"/>
  <c r="Z1480" i="22" s="1"/>
  <c r="Z1493" i="22" s="1"/>
  <c r="Z1506" i="22" s="1"/>
  <c r="Z1519" i="22" s="1"/>
  <c r="Z1532" i="22" s="1"/>
  <c r="Z1545" i="22" s="1"/>
  <c r="Z1558" i="22" s="1"/>
  <c r="Z1571" i="22" s="1"/>
  <c r="Z1584" i="22" s="1"/>
  <c r="Z1597" i="22" s="1"/>
  <c r="Z1610" i="22" s="1"/>
  <c r="Z1623" i="22" s="1"/>
  <c r="Z1636" i="22" s="1"/>
  <c r="Z1649" i="22" s="1"/>
  <c r="Z1662" i="22" s="1"/>
  <c r="Z1675" i="22" s="1"/>
  <c r="Z1688" i="22" s="1"/>
  <c r="Z1701" i="22" s="1"/>
  <c r="Z1714" i="22" s="1"/>
  <c r="Z1727" i="22" s="1"/>
  <c r="Z1740" i="22" s="1"/>
  <c r="Z1753" i="22" s="1"/>
  <c r="Z1766" i="22" s="1"/>
  <c r="Z1779" i="22" s="1"/>
  <c r="Z1792" i="22" s="1"/>
  <c r="Z1805" i="22" s="1"/>
  <c r="Z1818" i="22" s="1"/>
  <c r="Z1831" i="22" s="1"/>
  <c r="Z1844" i="22" s="1"/>
  <c r="Z1857" i="22" s="1"/>
  <c r="Z1870" i="22" s="1"/>
  <c r="Z1883" i="22" s="1"/>
  <c r="Z1896" i="22" s="1"/>
  <c r="Z1909" i="22" s="1"/>
  <c r="Z1922" i="22" s="1"/>
  <c r="Z1935" i="22" s="1"/>
  <c r="Z1948" i="22" s="1"/>
  <c r="Z1961" i="22" s="1"/>
  <c r="Z1974" i="22" s="1"/>
  <c r="Z1987" i="22" s="1"/>
  <c r="Z2000" i="22" s="1"/>
  <c r="Z2013" i="22" s="1"/>
  <c r="Z2026" i="22" s="1"/>
  <c r="Z2039" i="22" s="1"/>
  <c r="Z2052" i="22" s="1"/>
  <c r="Z2065" i="22" s="1"/>
  <c r="Z2078" i="22" s="1"/>
  <c r="Z2091" i="22" s="1"/>
  <c r="Z2104" i="22" s="1"/>
  <c r="Z2117" i="22" s="1"/>
  <c r="Z2130" i="22" s="1"/>
  <c r="Z2143" i="22" s="1"/>
  <c r="Z2156" i="22" s="1"/>
  <c r="Z2169" i="22" s="1"/>
  <c r="Z2182" i="22" s="1"/>
  <c r="Z2195" i="22" s="1"/>
  <c r="Z2208" i="22" s="1"/>
  <c r="Z2221" i="22" s="1"/>
  <c r="Z2234" i="22" s="1"/>
  <c r="Z2247" i="22" s="1"/>
  <c r="Z2260" i="22" s="1"/>
  <c r="Z2273" i="22" s="1"/>
  <c r="Z2286" i="22" s="1"/>
  <c r="Z2299" i="22" s="1"/>
  <c r="Z2312" i="22" s="1"/>
  <c r="Z2325" i="22" s="1"/>
  <c r="Z2338" i="22" s="1"/>
  <c r="Z2351" i="22" s="1"/>
  <c r="Z2364" i="22" s="1"/>
  <c r="Z2377" i="22" s="1"/>
  <c r="Z2390" i="22" s="1"/>
  <c r="Z2403" i="22" s="1"/>
  <c r="Z2416" i="22" s="1"/>
  <c r="Z2429" i="22" s="1"/>
  <c r="Z2442" i="22" s="1"/>
  <c r="Z2455" i="22" s="1"/>
  <c r="Z2468" i="22" s="1"/>
  <c r="Z2481" i="22" s="1"/>
  <c r="Z2494" i="22" s="1"/>
  <c r="Z2507" i="22" s="1"/>
  <c r="Z2520" i="22" s="1"/>
  <c r="Z2533" i="22" s="1"/>
  <c r="Z2546" i="22" s="1"/>
  <c r="Z2559" i="22" s="1"/>
  <c r="Z2572" i="22" s="1"/>
  <c r="Z2585" i="22" s="1"/>
  <c r="Z2598" i="22" s="1"/>
  <c r="Z2611" i="22" s="1"/>
  <c r="Z2624" i="22" s="1"/>
  <c r="Z2637" i="22" s="1"/>
  <c r="Z2650" i="22" s="1"/>
  <c r="Z2663" i="22" s="1"/>
  <c r="Z2676" i="22" s="1"/>
  <c r="Z2689" i="22" s="1"/>
  <c r="Z2702" i="22" s="1"/>
  <c r="Z2715" i="22" s="1"/>
  <c r="Z2728" i="22" s="1"/>
  <c r="Z2741" i="22" s="1"/>
  <c r="Z2754" i="22" s="1"/>
  <c r="Z25" i="22"/>
  <c r="Z38" i="22" s="1"/>
  <c r="Z51" i="22" s="1"/>
  <c r="Z64" i="22" s="1"/>
  <c r="Z77" i="22" s="1"/>
  <c r="Z90" i="22" s="1"/>
  <c r="Z103" i="22" s="1"/>
  <c r="Z116" i="22" s="1"/>
  <c r="Z129" i="22" s="1"/>
  <c r="Z142" i="22" s="1"/>
  <c r="Z155" i="22" s="1"/>
  <c r="Z168" i="22" s="1"/>
  <c r="Z181" i="22" s="1"/>
  <c r="Z194" i="22" s="1"/>
  <c r="Z207" i="22" s="1"/>
  <c r="Z220" i="22" s="1"/>
  <c r="Z233" i="22" s="1"/>
  <c r="Z246" i="22" s="1"/>
  <c r="Z259" i="22" s="1"/>
  <c r="Z272" i="22" s="1"/>
  <c r="Z285" i="22" s="1"/>
  <c r="Z298" i="22" s="1"/>
  <c r="Z311" i="22" s="1"/>
  <c r="Z324" i="22" s="1"/>
  <c r="Z337" i="22" s="1"/>
  <c r="Z350" i="22" s="1"/>
  <c r="Z363" i="22" s="1"/>
  <c r="Z376" i="22" s="1"/>
  <c r="Z389" i="22" s="1"/>
  <c r="Z402" i="22" s="1"/>
  <c r="Z415" i="22" s="1"/>
  <c r="Z428" i="22" s="1"/>
  <c r="Z441" i="22" s="1"/>
  <c r="Z454" i="22" s="1"/>
  <c r="Z467" i="22" s="1"/>
  <c r="Z480" i="22" s="1"/>
  <c r="Z493" i="22" s="1"/>
  <c r="Z506" i="22" s="1"/>
  <c r="Z519" i="22" s="1"/>
  <c r="Z532" i="22" s="1"/>
  <c r="Z545" i="22" s="1"/>
  <c r="Z558" i="22" s="1"/>
  <c r="Z571" i="22" s="1"/>
  <c r="Z584" i="22" s="1"/>
  <c r="Z597" i="22" s="1"/>
  <c r="Z610" i="22" s="1"/>
  <c r="Z623" i="22" s="1"/>
  <c r="Z636" i="22" s="1"/>
  <c r="Z649" i="22" s="1"/>
  <c r="Z662" i="22" s="1"/>
  <c r="Z675" i="22" s="1"/>
  <c r="Z688" i="22" s="1"/>
  <c r="Z701" i="22" s="1"/>
  <c r="Z714" i="22" s="1"/>
  <c r="Z727" i="22" s="1"/>
  <c r="Z740" i="22" s="1"/>
  <c r="Z753" i="22" s="1"/>
  <c r="Z766" i="22" s="1"/>
  <c r="Z779" i="22" s="1"/>
  <c r="Z792" i="22" s="1"/>
  <c r="Z805" i="22" s="1"/>
  <c r="Z818" i="22" s="1"/>
  <c r="Z831" i="22" s="1"/>
  <c r="Z844" i="22" s="1"/>
  <c r="Z857" i="22" s="1"/>
  <c r="Z870" i="22" s="1"/>
  <c r="Z883" i="22" s="1"/>
  <c r="Z896" i="22" s="1"/>
  <c r="Z909" i="22" s="1"/>
  <c r="Z922" i="22" s="1"/>
  <c r="Z935" i="22" s="1"/>
  <c r="Z948" i="22" s="1"/>
  <c r="Z961" i="22" s="1"/>
  <c r="Z974" i="22" s="1"/>
  <c r="Z987" i="22" s="1"/>
  <c r="Z1000" i="22" s="1"/>
  <c r="Z1013" i="22" s="1"/>
  <c r="Z1026" i="22" s="1"/>
  <c r="Z1039" i="22" s="1"/>
  <c r="Z1052" i="22" s="1"/>
  <c r="Z1065" i="22" s="1"/>
  <c r="Z1078" i="22" s="1"/>
  <c r="Z1091" i="22" s="1"/>
  <c r="Z1104" i="22" s="1"/>
  <c r="Z1117" i="22" s="1"/>
  <c r="Z1130" i="22" s="1"/>
  <c r="Z1143" i="22" s="1"/>
  <c r="Z1156" i="22" s="1"/>
  <c r="Z1169" i="22" s="1"/>
  <c r="Z1182" i="22" s="1"/>
  <c r="Z1195" i="22" s="1"/>
  <c r="Z1208" i="22" s="1"/>
  <c r="Z1221" i="22" s="1"/>
  <c r="Z1234" i="22" s="1"/>
  <c r="Z1247" i="22" s="1"/>
  <c r="Z1260" i="22" s="1"/>
  <c r="Z1273" i="22" s="1"/>
  <c r="Z1286" i="22" s="1"/>
  <c r="Z1299" i="22" s="1"/>
  <c r="Z1312" i="22" s="1"/>
  <c r="Z1325" i="22" s="1"/>
  <c r="Z1338" i="22" s="1"/>
  <c r="Z1351" i="22" s="1"/>
  <c r="Z1364" i="22" s="1"/>
  <c r="Z1377" i="22" s="1"/>
  <c r="Z1390" i="22" s="1"/>
  <c r="Z1403" i="22" s="1"/>
  <c r="Z1416" i="22" s="1"/>
  <c r="Z1429" i="22" s="1"/>
  <c r="Z1442" i="22" s="1"/>
  <c r="Z1455" i="22" s="1"/>
  <c r="Z1468" i="22" s="1"/>
  <c r="Z1481" i="22" s="1"/>
  <c r="Z1494" i="22" s="1"/>
  <c r="Z1507" i="22" s="1"/>
  <c r="Z1520" i="22" s="1"/>
  <c r="Z1533" i="22" s="1"/>
  <c r="Z1546" i="22" s="1"/>
  <c r="Z1559" i="22" s="1"/>
  <c r="Z1572" i="22" s="1"/>
  <c r="Z1585" i="22" s="1"/>
  <c r="Z1598" i="22" s="1"/>
  <c r="Z1611" i="22" s="1"/>
  <c r="Z1624" i="22" s="1"/>
  <c r="Z1637" i="22" s="1"/>
  <c r="Z1650" i="22" s="1"/>
  <c r="Z1663" i="22" s="1"/>
  <c r="Z1676" i="22" s="1"/>
  <c r="Z1689" i="22" s="1"/>
  <c r="Z1702" i="22" s="1"/>
  <c r="Z1715" i="22" s="1"/>
  <c r="Z1728" i="22" s="1"/>
  <c r="Z1741" i="22" s="1"/>
  <c r="Z1754" i="22" s="1"/>
  <c r="Z1767" i="22" s="1"/>
  <c r="Z1780" i="22" s="1"/>
  <c r="Z1793" i="22" s="1"/>
  <c r="Z1806" i="22" s="1"/>
  <c r="Z1819" i="22" s="1"/>
  <c r="Z1832" i="22" s="1"/>
  <c r="Z1845" i="22" s="1"/>
  <c r="Z1858" i="22" s="1"/>
  <c r="Z1871" i="22" s="1"/>
  <c r="Z1884" i="22" s="1"/>
  <c r="Z1897" i="22" s="1"/>
  <c r="Z1910" i="22" s="1"/>
  <c r="Z1923" i="22" s="1"/>
  <c r="Z1936" i="22" s="1"/>
  <c r="Z1949" i="22" s="1"/>
  <c r="Z1962" i="22" s="1"/>
  <c r="Z1975" i="22" s="1"/>
  <c r="Z1988" i="22" s="1"/>
  <c r="Z2001" i="22" s="1"/>
  <c r="Z2014" i="22" s="1"/>
  <c r="Z2027" i="22" s="1"/>
  <c r="Z2040" i="22" s="1"/>
  <c r="Z2053" i="22" s="1"/>
  <c r="Z2066" i="22" s="1"/>
  <c r="Z2079" i="22" s="1"/>
  <c r="Z2092" i="22" s="1"/>
  <c r="Z2105" i="22" s="1"/>
  <c r="Z2118" i="22" s="1"/>
  <c r="Z2131" i="22" s="1"/>
  <c r="Z2144" i="22" s="1"/>
  <c r="Z2157" i="22" s="1"/>
  <c r="Z2170" i="22" s="1"/>
  <c r="Z2183" i="22" s="1"/>
  <c r="Z2196" i="22" s="1"/>
  <c r="Z2209" i="22" s="1"/>
  <c r="Z2222" i="22" s="1"/>
  <c r="Z2235" i="22" s="1"/>
  <c r="Z2248" i="22" s="1"/>
  <c r="Z2261" i="22" s="1"/>
  <c r="Z2274" i="22" s="1"/>
  <c r="Z2287" i="22" s="1"/>
  <c r="Z2300" i="22" s="1"/>
  <c r="Z2313" i="22" s="1"/>
  <c r="Z2326" i="22" s="1"/>
  <c r="Z2339" i="22" s="1"/>
  <c r="Z2352" i="22" s="1"/>
  <c r="Z2365" i="22" s="1"/>
  <c r="Z2378" i="22" s="1"/>
  <c r="Z2391" i="22" s="1"/>
  <c r="Z2404" i="22" s="1"/>
  <c r="Z2417" i="22" s="1"/>
  <c r="Z2430" i="22" s="1"/>
  <c r="Z2443" i="22" s="1"/>
  <c r="Z2456" i="22" s="1"/>
  <c r="Z2469" i="22" s="1"/>
  <c r="Z2482" i="22" s="1"/>
  <c r="Z2495" i="22" s="1"/>
  <c r="Z2508" i="22" s="1"/>
  <c r="Z2521" i="22" s="1"/>
  <c r="Z2534" i="22" s="1"/>
  <c r="Z2547" i="22" s="1"/>
  <c r="Z2560" i="22" s="1"/>
  <c r="Z2573" i="22" s="1"/>
  <c r="Z2586" i="22" s="1"/>
  <c r="Z2599" i="22" s="1"/>
  <c r="Z2612" i="22" s="1"/>
  <c r="Z2625" i="22" s="1"/>
  <c r="Z2638" i="22" s="1"/>
  <c r="Z2651" i="22" s="1"/>
  <c r="Z2664" i="22" s="1"/>
  <c r="Z2677" i="22" s="1"/>
  <c r="Z2690" i="22" s="1"/>
  <c r="Z2703" i="22" s="1"/>
  <c r="Z2716" i="22" s="1"/>
  <c r="Z2729" i="22" s="1"/>
  <c r="Z2742" i="22" s="1"/>
  <c r="Z2755" i="22" s="1"/>
  <c r="Z26" i="22"/>
  <c r="Z27" i="22"/>
  <c r="Z40" i="22" s="1"/>
  <c r="Z53" i="22" s="1"/>
  <c r="Z66" i="22" s="1"/>
  <c r="Z79" i="22" s="1"/>
  <c r="Z92" i="22" s="1"/>
  <c r="Z105" i="22" s="1"/>
  <c r="Z118" i="22" s="1"/>
  <c r="Z131" i="22" s="1"/>
  <c r="Z144" i="22" s="1"/>
  <c r="Z157" i="22" s="1"/>
  <c r="Z170" i="22" s="1"/>
  <c r="Z183" i="22" s="1"/>
  <c r="Z196" i="22" s="1"/>
  <c r="Z209" i="22" s="1"/>
  <c r="Z222" i="22" s="1"/>
  <c r="Z235" i="22" s="1"/>
  <c r="Z248" i="22" s="1"/>
  <c r="Z261" i="22" s="1"/>
  <c r="Z274" i="22" s="1"/>
  <c r="Z287" i="22" s="1"/>
  <c r="Z300" i="22" s="1"/>
  <c r="Z313" i="22" s="1"/>
  <c r="Z326" i="22" s="1"/>
  <c r="Z339" i="22" s="1"/>
  <c r="Z352" i="22" s="1"/>
  <c r="Z365" i="22" s="1"/>
  <c r="Z378" i="22" s="1"/>
  <c r="Z391" i="22" s="1"/>
  <c r="Z404" i="22" s="1"/>
  <c r="Z417" i="22" s="1"/>
  <c r="Z430" i="22" s="1"/>
  <c r="Z443" i="22" s="1"/>
  <c r="Z456" i="22" s="1"/>
  <c r="Z469" i="22" s="1"/>
  <c r="Z482" i="22" s="1"/>
  <c r="Z495" i="22" s="1"/>
  <c r="Z508" i="22" s="1"/>
  <c r="Z521" i="22" s="1"/>
  <c r="Z534" i="22" s="1"/>
  <c r="Z547" i="22" s="1"/>
  <c r="Z560" i="22" s="1"/>
  <c r="Z573" i="22" s="1"/>
  <c r="Z586" i="22" s="1"/>
  <c r="Z599" i="22" s="1"/>
  <c r="Z612" i="22" s="1"/>
  <c r="Z625" i="22" s="1"/>
  <c r="Z638" i="22" s="1"/>
  <c r="Z651" i="22" s="1"/>
  <c r="Z664" i="22" s="1"/>
  <c r="Z677" i="22" s="1"/>
  <c r="Z690" i="22" s="1"/>
  <c r="Z703" i="22" s="1"/>
  <c r="Z716" i="22" s="1"/>
  <c r="Z729" i="22" s="1"/>
  <c r="Z742" i="22" s="1"/>
  <c r="Z755" i="22" s="1"/>
  <c r="Z768" i="22" s="1"/>
  <c r="Z781" i="22" s="1"/>
  <c r="Z794" i="22" s="1"/>
  <c r="Z807" i="22" s="1"/>
  <c r="Z820" i="22" s="1"/>
  <c r="Z833" i="22" s="1"/>
  <c r="Z846" i="22" s="1"/>
  <c r="Z859" i="22" s="1"/>
  <c r="Z872" i="22" s="1"/>
  <c r="Z885" i="22" s="1"/>
  <c r="Z898" i="22" s="1"/>
  <c r="Z911" i="22" s="1"/>
  <c r="Z924" i="22" s="1"/>
  <c r="Z937" i="22" s="1"/>
  <c r="Z950" i="22" s="1"/>
  <c r="Z963" i="22" s="1"/>
  <c r="Z976" i="22" s="1"/>
  <c r="Z989" i="22" s="1"/>
  <c r="Z1002" i="22" s="1"/>
  <c r="Z1015" i="22" s="1"/>
  <c r="Z1028" i="22" s="1"/>
  <c r="Z1041" i="22" s="1"/>
  <c r="Z1054" i="22" s="1"/>
  <c r="Z1067" i="22" s="1"/>
  <c r="Z1080" i="22" s="1"/>
  <c r="Z1093" i="22" s="1"/>
  <c r="Z1106" i="22" s="1"/>
  <c r="Z1119" i="22" s="1"/>
  <c r="Z1132" i="22" s="1"/>
  <c r="Z1145" i="22" s="1"/>
  <c r="Z1158" i="22" s="1"/>
  <c r="Z1171" i="22" s="1"/>
  <c r="Z1184" i="22" s="1"/>
  <c r="Z1197" i="22" s="1"/>
  <c r="Z1210" i="22" s="1"/>
  <c r="Z1223" i="22" s="1"/>
  <c r="Z1236" i="22" s="1"/>
  <c r="Z1249" i="22" s="1"/>
  <c r="Z1262" i="22" s="1"/>
  <c r="Z1275" i="22" s="1"/>
  <c r="Z1288" i="22" s="1"/>
  <c r="Z1301" i="22" s="1"/>
  <c r="Z1314" i="22" s="1"/>
  <c r="Z1327" i="22" s="1"/>
  <c r="Z1340" i="22" s="1"/>
  <c r="Z1353" i="22" s="1"/>
  <c r="Z1366" i="22" s="1"/>
  <c r="Z1379" i="22" s="1"/>
  <c r="Z1392" i="22" s="1"/>
  <c r="Z1405" i="22" s="1"/>
  <c r="Z1418" i="22" s="1"/>
  <c r="Z1431" i="22" s="1"/>
  <c r="Z1444" i="22" s="1"/>
  <c r="Z1457" i="22" s="1"/>
  <c r="Z1470" i="22" s="1"/>
  <c r="Z1483" i="22" s="1"/>
  <c r="Z1496" i="22" s="1"/>
  <c r="Z1509" i="22" s="1"/>
  <c r="Z1522" i="22" s="1"/>
  <c r="Z1535" i="22" s="1"/>
  <c r="Z1548" i="22" s="1"/>
  <c r="Z1561" i="22" s="1"/>
  <c r="Z1574" i="22" s="1"/>
  <c r="Z1587" i="22" s="1"/>
  <c r="Z1600" i="22" s="1"/>
  <c r="Z1613" i="22" s="1"/>
  <c r="Z1626" i="22" s="1"/>
  <c r="Z1639" i="22" s="1"/>
  <c r="Z1652" i="22" s="1"/>
  <c r="Z1665" i="22" s="1"/>
  <c r="Z1678" i="22" s="1"/>
  <c r="Z1691" i="22" s="1"/>
  <c r="Z1704" i="22" s="1"/>
  <c r="Z1717" i="22" s="1"/>
  <c r="Z1730" i="22" s="1"/>
  <c r="Z1743" i="22" s="1"/>
  <c r="Z1756" i="22" s="1"/>
  <c r="Z1769" i="22" s="1"/>
  <c r="Z1782" i="22" s="1"/>
  <c r="Z1795" i="22" s="1"/>
  <c r="Z1808" i="22" s="1"/>
  <c r="Z1821" i="22" s="1"/>
  <c r="Z1834" i="22" s="1"/>
  <c r="Z1847" i="22" s="1"/>
  <c r="Z1860" i="22" s="1"/>
  <c r="Z1873" i="22" s="1"/>
  <c r="Z1886" i="22" s="1"/>
  <c r="Z1899" i="22" s="1"/>
  <c r="Z1912" i="22" s="1"/>
  <c r="Z1925" i="22" s="1"/>
  <c r="Z1938" i="22" s="1"/>
  <c r="Z1951" i="22" s="1"/>
  <c r="Z1964" i="22" s="1"/>
  <c r="Z1977" i="22" s="1"/>
  <c r="Z1990" i="22" s="1"/>
  <c r="Z2003" i="22" s="1"/>
  <c r="Z2016" i="22" s="1"/>
  <c r="Z2029" i="22" s="1"/>
  <c r="Z2042" i="22" s="1"/>
  <c r="Z2055" i="22" s="1"/>
  <c r="Z2068" i="22" s="1"/>
  <c r="Z2081" i="22" s="1"/>
  <c r="Z2094" i="22" s="1"/>
  <c r="Z2107" i="22" s="1"/>
  <c r="Z2120" i="22" s="1"/>
  <c r="Z2133" i="22" s="1"/>
  <c r="Z2146" i="22" s="1"/>
  <c r="Z2159" i="22" s="1"/>
  <c r="Z2172" i="22" s="1"/>
  <c r="Z2185" i="22" s="1"/>
  <c r="Z2198" i="22" s="1"/>
  <c r="Z2211" i="22" s="1"/>
  <c r="Z2224" i="22" s="1"/>
  <c r="Z2237" i="22" s="1"/>
  <c r="Z2250" i="22" s="1"/>
  <c r="Z2263" i="22" s="1"/>
  <c r="Z2276" i="22" s="1"/>
  <c r="Z2289" i="22" s="1"/>
  <c r="Z2302" i="22" s="1"/>
  <c r="Z2315" i="22" s="1"/>
  <c r="Z2328" i="22" s="1"/>
  <c r="Z2341" i="22" s="1"/>
  <c r="Z2354" i="22" s="1"/>
  <c r="Z2367" i="22" s="1"/>
  <c r="Z2380" i="22" s="1"/>
  <c r="Z2393" i="22" s="1"/>
  <c r="Z2406" i="22" s="1"/>
  <c r="Z2419" i="22" s="1"/>
  <c r="Z2432" i="22" s="1"/>
  <c r="Z2445" i="22" s="1"/>
  <c r="Z2458" i="22" s="1"/>
  <c r="Z2471" i="22" s="1"/>
  <c r="Z2484" i="22" s="1"/>
  <c r="Z2497" i="22" s="1"/>
  <c r="Z2510" i="22" s="1"/>
  <c r="Z2523" i="22" s="1"/>
  <c r="Z2536" i="22" s="1"/>
  <c r="Z2549" i="22" s="1"/>
  <c r="Z2562" i="22" s="1"/>
  <c r="Z2575" i="22" s="1"/>
  <c r="Z2588" i="22" s="1"/>
  <c r="Z2601" i="22" s="1"/>
  <c r="Z2614" i="22" s="1"/>
  <c r="Z2627" i="22" s="1"/>
  <c r="Z2640" i="22" s="1"/>
  <c r="Z2653" i="22" s="1"/>
  <c r="Z2666" i="22" s="1"/>
  <c r="Z2679" i="22" s="1"/>
  <c r="Z2692" i="22" s="1"/>
  <c r="Z2705" i="22" s="1"/>
  <c r="Z2718" i="22" s="1"/>
  <c r="Z2731" i="22" s="1"/>
  <c r="Z2744" i="22" s="1"/>
  <c r="Z2757" i="22" s="1"/>
  <c r="Z28" i="22"/>
  <c r="Z41" i="22" s="1"/>
  <c r="Z54" i="22" s="1"/>
  <c r="Z67" i="22" s="1"/>
  <c r="Z80" i="22" s="1"/>
  <c r="Z93" i="22" s="1"/>
  <c r="Z106" i="22" s="1"/>
  <c r="Z119" i="22" s="1"/>
  <c r="Z132" i="22" s="1"/>
  <c r="Z145" i="22" s="1"/>
  <c r="Z158" i="22" s="1"/>
  <c r="Z171" i="22" s="1"/>
  <c r="Z184" i="22" s="1"/>
  <c r="Z197" i="22" s="1"/>
  <c r="Z210" i="22" s="1"/>
  <c r="Z223" i="22" s="1"/>
  <c r="Z236" i="22" s="1"/>
  <c r="Z249" i="22" s="1"/>
  <c r="Z262" i="22" s="1"/>
  <c r="Z275" i="22" s="1"/>
  <c r="Z288" i="22" s="1"/>
  <c r="Z301" i="22" s="1"/>
  <c r="Z314" i="22" s="1"/>
  <c r="Z327" i="22" s="1"/>
  <c r="Z340" i="22" s="1"/>
  <c r="Z353" i="22" s="1"/>
  <c r="Z366" i="22" s="1"/>
  <c r="Z379" i="22" s="1"/>
  <c r="Z392" i="22" s="1"/>
  <c r="Z405" i="22" s="1"/>
  <c r="Z418" i="22" s="1"/>
  <c r="Z431" i="22" s="1"/>
  <c r="Z444" i="22" s="1"/>
  <c r="Z457" i="22" s="1"/>
  <c r="Z470" i="22" s="1"/>
  <c r="Z483" i="22" s="1"/>
  <c r="Z496" i="22" s="1"/>
  <c r="Z509" i="22" s="1"/>
  <c r="Z522" i="22" s="1"/>
  <c r="Z535" i="22" s="1"/>
  <c r="Z548" i="22" s="1"/>
  <c r="Z561" i="22" s="1"/>
  <c r="Z574" i="22" s="1"/>
  <c r="Z587" i="22" s="1"/>
  <c r="Z600" i="22" s="1"/>
  <c r="Z613" i="22" s="1"/>
  <c r="Z626" i="22" s="1"/>
  <c r="Z639" i="22" s="1"/>
  <c r="Z652" i="22" s="1"/>
  <c r="Z665" i="22" s="1"/>
  <c r="Z678" i="22" s="1"/>
  <c r="Z691" i="22" s="1"/>
  <c r="Z704" i="22" s="1"/>
  <c r="Z717" i="22" s="1"/>
  <c r="Z730" i="22" s="1"/>
  <c r="Z743" i="22" s="1"/>
  <c r="Z756" i="22" s="1"/>
  <c r="Z769" i="22" s="1"/>
  <c r="Z782" i="22" s="1"/>
  <c r="Z795" i="22" s="1"/>
  <c r="Z808" i="22" s="1"/>
  <c r="Z821" i="22" s="1"/>
  <c r="Z834" i="22" s="1"/>
  <c r="Z847" i="22" s="1"/>
  <c r="Z860" i="22" s="1"/>
  <c r="Z873" i="22" s="1"/>
  <c r="Z886" i="22" s="1"/>
  <c r="Z899" i="22" s="1"/>
  <c r="Z912" i="22" s="1"/>
  <c r="Z925" i="22" s="1"/>
  <c r="Z938" i="22" s="1"/>
  <c r="Z951" i="22" s="1"/>
  <c r="Z964" i="22" s="1"/>
  <c r="Z977" i="22" s="1"/>
  <c r="Z990" i="22" s="1"/>
  <c r="Z1003" i="22" s="1"/>
  <c r="Z1016" i="22" s="1"/>
  <c r="Z1029" i="22" s="1"/>
  <c r="Z1042" i="22" s="1"/>
  <c r="Z1055" i="22" s="1"/>
  <c r="Z1068" i="22" s="1"/>
  <c r="Z1081" i="22" s="1"/>
  <c r="Z1094" i="22" s="1"/>
  <c r="Z1107" i="22" s="1"/>
  <c r="Z1120" i="22" s="1"/>
  <c r="Z1133" i="22" s="1"/>
  <c r="Z1146" i="22" s="1"/>
  <c r="Z1159" i="22" s="1"/>
  <c r="Z1172" i="22" s="1"/>
  <c r="Z1185" i="22" s="1"/>
  <c r="Z1198" i="22" s="1"/>
  <c r="Z1211" i="22" s="1"/>
  <c r="Z1224" i="22" s="1"/>
  <c r="Z1237" i="22" s="1"/>
  <c r="Z1250" i="22" s="1"/>
  <c r="Z1263" i="22" s="1"/>
  <c r="Z1276" i="22" s="1"/>
  <c r="Z1289" i="22" s="1"/>
  <c r="Z1302" i="22" s="1"/>
  <c r="Z1315" i="22" s="1"/>
  <c r="Z1328" i="22" s="1"/>
  <c r="Z1341" i="22" s="1"/>
  <c r="Z1354" i="22" s="1"/>
  <c r="Z1367" i="22" s="1"/>
  <c r="Z1380" i="22" s="1"/>
  <c r="Z1393" i="22" s="1"/>
  <c r="Z1406" i="22" s="1"/>
  <c r="Z1419" i="22" s="1"/>
  <c r="Z1432" i="22" s="1"/>
  <c r="Z1445" i="22" s="1"/>
  <c r="Z1458" i="22" s="1"/>
  <c r="Z1471" i="22" s="1"/>
  <c r="Z1484" i="22" s="1"/>
  <c r="Z1497" i="22" s="1"/>
  <c r="Z1510" i="22" s="1"/>
  <c r="Z1523" i="22" s="1"/>
  <c r="Z1536" i="22" s="1"/>
  <c r="Z1549" i="22" s="1"/>
  <c r="Z1562" i="22" s="1"/>
  <c r="Z1575" i="22" s="1"/>
  <c r="Z1588" i="22" s="1"/>
  <c r="Z1601" i="22" s="1"/>
  <c r="Z1614" i="22" s="1"/>
  <c r="Z1627" i="22" s="1"/>
  <c r="Z1640" i="22" s="1"/>
  <c r="Z1653" i="22" s="1"/>
  <c r="Z1666" i="22" s="1"/>
  <c r="Z1679" i="22" s="1"/>
  <c r="Z1692" i="22" s="1"/>
  <c r="Z1705" i="22" s="1"/>
  <c r="Z1718" i="22" s="1"/>
  <c r="Z1731" i="22" s="1"/>
  <c r="Z1744" i="22" s="1"/>
  <c r="Z1757" i="22" s="1"/>
  <c r="Z1770" i="22" s="1"/>
  <c r="Z1783" i="22" s="1"/>
  <c r="Z1796" i="22" s="1"/>
  <c r="Z1809" i="22" s="1"/>
  <c r="Z1822" i="22" s="1"/>
  <c r="Z1835" i="22" s="1"/>
  <c r="Z1848" i="22" s="1"/>
  <c r="Z1861" i="22" s="1"/>
  <c r="Z1874" i="22" s="1"/>
  <c r="Z1887" i="22" s="1"/>
  <c r="Z1900" i="22" s="1"/>
  <c r="Z1913" i="22" s="1"/>
  <c r="Z1926" i="22" s="1"/>
  <c r="Z1939" i="22" s="1"/>
  <c r="Z1952" i="22" s="1"/>
  <c r="Z1965" i="22" s="1"/>
  <c r="Z1978" i="22" s="1"/>
  <c r="Z1991" i="22" s="1"/>
  <c r="Z2004" i="22" s="1"/>
  <c r="Z2017" i="22" s="1"/>
  <c r="Z2030" i="22" s="1"/>
  <c r="Z2043" i="22" s="1"/>
  <c r="Z2056" i="22" s="1"/>
  <c r="Z2069" i="22" s="1"/>
  <c r="Z2082" i="22" s="1"/>
  <c r="Z2095" i="22" s="1"/>
  <c r="Z2108" i="22" s="1"/>
  <c r="Z2121" i="22" s="1"/>
  <c r="Z2134" i="22" s="1"/>
  <c r="Z2147" i="22" s="1"/>
  <c r="Z2160" i="22" s="1"/>
  <c r="Z2173" i="22" s="1"/>
  <c r="Z2186" i="22" s="1"/>
  <c r="Z2199" i="22" s="1"/>
  <c r="Z2212" i="22" s="1"/>
  <c r="Z2225" i="22" s="1"/>
  <c r="Z2238" i="22" s="1"/>
  <c r="Z2251" i="22" s="1"/>
  <c r="Z2264" i="22" s="1"/>
  <c r="Z2277" i="22" s="1"/>
  <c r="Z2290" i="22" s="1"/>
  <c r="Z2303" i="22" s="1"/>
  <c r="Z2316" i="22" s="1"/>
  <c r="Z2329" i="22" s="1"/>
  <c r="Z2342" i="22" s="1"/>
  <c r="Z2355" i="22" s="1"/>
  <c r="Z2368" i="22" s="1"/>
  <c r="Z2381" i="22" s="1"/>
  <c r="Z2394" i="22" s="1"/>
  <c r="Z2407" i="22" s="1"/>
  <c r="Z2420" i="22" s="1"/>
  <c r="Z2433" i="22" s="1"/>
  <c r="Z2446" i="22" s="1"/>
  <c r="Z2459" i="22" s="1"/>
  <c r="Z2472" i="22" s="1"/>
  <c r="Z2485" i="22" s="1"/>
  <c r="Z2498" i="22" s="1"/>
  <c r="Z2511" i="22" s="1"/>
  <c r="Z2524" i="22" s="1"/>
  <c r="Z2537" i="22" s="1"/>
  <c r="Z2550" i="22" s="1"/>
  <c r="Z2563" i="22" s="1"/>
  <c r="Z2576" i="22" s="1"/>
  <c r="Z2589" i="22" s="1"/>
  <c r="Z2602" i="22" s="1"/>
  <c r="Z2615" i="22" s="1"/>
  <c r="Z2628" i="22" s="1"/>
  <c r="Z2641" i="22" s="1"/>
  <c r="Z2654" i="22" s="1"/>
  <c r="Z2667" i="22" s="1"/>
  <c r="Z2680" i="22" s="1"/>
  <c r="Z2693" i="22" s="1"/>
  <c r="Z2706" i="22" s="1"/>
  <c r="Z2719" i="22" s="1"/>
  <c r="Z2732" i="22" s="1"/>
  <c r="Z2745" i="22" s="1"/>
  <c r="Z2758" i="22" s="1"/>
  <c r="Z29" i="22"/>
  <c r="Z31" i="22"/>
  <c r="Z32" i="22"/>
  <c r="Z45" i="22" s="1"/>
  <c r="Z58" i="22" s="1"/>
  <c r="Z71" i="22" s="1"/>
  <c r="Z84" i="22" s="1"/>
  <c r="Z97" i="22" s="1"/>
  <c r="Z110" i="22" s="1"/>
  <c r="Z123" i="22" s="1"/>
  <c r="Z136" i="22" s="1"/>
  <c r="Z149" i="22" s="1"/>
  <c r="Z162" i="22" s="1"/>
  <c r="Z175" i="22" s="1"/>
  <c r="Z188" i="22" s="1"/>
  <c r="Z201" i="22" s="1"/>
  <c r="Z214" i="22" s="1"/>
  <c r="Z227" i="22" s="1"/>
  <c r="Z240" i="22" s="1"/>
  <c r="Z253" i="22" s="1"/>
  <c r="Z266" i="22" s="1"/>
  <c r="Z279" i="22" s="1"/>
  <c r="Z292" i="22" s="1"/>
  <c r="Z305" i="22" s="1"/>
  <c r="Z318" i="22" s="1"/>
  <c r="Z331" i="22" s="1"/>
  <c r="Z344" i="22" s="1"/>
  <c r="Z357" i="22" s="1"/>
  <c r="Z370" i="22" s="1"/>
  <c r="Z383" i="22" s="1"/>
  <c r="Z396" i="22" s="1"/>
  <c r="Z409" i="22" s="1"/>
  <c r="Z422" i="22" s="1"/>
  <c r="Z435" i="22" s="1"/>
  <c r="Z448" i="22" s="1"/>
  <c r="Z461" i="22" s="1"/>
  <c r="Z474" i="22" s="1"/>
  <c r="Z487" i="22" s="1"/>
  <c r="Z500" i="22" s="1"/>
  <c r="Z513" i="22" s="1"/>
  <c r="Z526" i="22" s="1"/>
  <c r="Z539" i="22" s="1"/>
  <c r="Z552" i="22" s="1"/>
  <c r="Z565" i="22" s="1"/>
  <c r="Z578" i="22" s="1"/>
  <c r="Z591" i="22" s="1"/>
  <c r="Z604" i="22" s="1"/>
  <c r="Z617" i="22" s="1"/>
  <c r="Z630" i="22" s="1"/>
  <c r="Z643" i="22" s="1"/>
  <c r="Z656" i="22" s="1"/>
  <c r="Z669" i="22" s="1"/>
  <c r="Z682" i="22" s="1"/>
  <c r="Z695" i="22" s="1"/>
  <c r="Z708" i="22" s="1"/>
  <c r="Z721" i="22" s="1"/>
  <c r="Z734" i="22" s="1"/>
  <c r="Z747" i="22" s="1"/>
  <c r="Z760" i="22" s="1"/>
  <c r="Z773" i="22" s="1"/>
  <c r="Z786" i="22" s="1"/>
  <c r="Z799" i="22" s="1"/>
  <c r="Z812" i="22" s="1"/>
  <c r="Z825" i="22" s="1"/>
  <c r="Z838" i="22" s="1"/>
  <c r="Z851" i="22" s="1"/>
  <c r="Z864" i="22" s="1"/>
  <c r="Z877" i="22" s="1"/>
  <c r="Z890" i="22" s="1"/>
  <c r="Z903" i="22" s="1"/>
  <c r="Z916" i="22" s="1"/>
  <c r="Z929" i="22" s="1"/>
  <c r="Z942" i="22" s="1"/>
  <c r="Z955" i="22" s="1"/>
  <c r="Z968" i="22" s="1"/>
  <c r="Z981" i="22" s="1"/>
  <c r="Z994" i="22" s="1"/>
  <c r="Z1007" i="22" s="1"/>
  <c r="Z1020" i="22" s="1"/>
  <c r="Z1033" i="22" s="1"/>
  <c r="Z1046" i="22" s="1"/>
  <c r="Z1059" i="22" s="1"/>
  <c r="Z1072" i="22" s="1"/>
  <c r="Z1085" i="22" s="1"/>
  <c r="Z1098" i="22" s="1"/>
  <c r="Z1111" i="22" s="1"/>
  <c r="Z1124" i="22" s="1"/>
  <c r="Z1137" i="22" s="1"/>
  <c r="Z1150" i="22" s="1"/>
  <c r="Z1163" i="22" s="1"/>
  <c r="Z1176" i="22" s="1"/>
  <c r="Z1189" i="22" s="1"/>
  <c r="Z1202" i="22" s="1"/>
  <c r="Z1215" i="22" s="1"/>
  <c r="Z1228" i="22" s="1"/>
  <c r="Z1241" i="22" s="1"/>
  <c r="Z1254" i="22" s="1"/>
  <c r="Z1267" i="22" s="1"/>
  <c r="Z1280" i="22" s="1"/>
  <c r="Z1293" i="22" s="1"/>
  <c r="Z1306" i="22" s="1"/>
  <c r="Z1319" i="22" s="1"/>
  <c r="Z1332" i="22" s="1"/>
  <c r="Z1345" i="22" s="1"/>
  <c r="Z1358" i="22" s="1"/>
  <c r="Z1371" i="22" s="1"/>
  <c r="Z1384" i="22" s="1"/>
  <c r="Z1397" i="22" s="1"/>
  <c r="Z1410" i="22" s="1"/>
  <c r="Z1423" i="22" s="1"/>
  <c r="Z1436" i="22" s="1"/>
  <c r="Z1449" i="22" s="1"/>
  <c r="Z1462" i="22" s="1"/>
  <c r="Z1475" i="22" s="1"/>
  <c r="Z1488" i="22" s="1"/>
  <c r="Z1501" i="22" s="1"/>
  <c r="Z1514" i="22" s="1"/>
  <c r="Z1527" i="22" s="1"/>
  <c r="Z1540" i="22" s="1"/>
  <c r="Z1553" i="22" s="1"/>
  <c r="Z1566" i="22" s="1"/>
  <c r="Z1579" i="22" s="1"/>
  <c r="Z1592" i="22" s="1"/>
  <c r="Z1605" i="22" s="1"/>
  <c r="Z1618" i="22" s="1"/>
  <c r="Z1631" i="22" s="1"/>
  <c r="Z1644" i="22" s="1"/>
  <c r="Z1657" i="22" s="1"/>
  <c r="Z1670" i="22" s="1"/>
  <c r="Z1683" i="22" s="1"/>
  <c r="Z1696" i="22" s="1"/>
  <c r="Z1709" i="22" s="1"/>
  <c r="Z1722" i="22" s="1"/>
  <c r="Z1735" i="22" s="1"/>
  <c r="Z1748" i="22" s="1"/>
  <c r="Z1761" i="22" s="1"/>
  <c r="Z1774" i="22" s="1"/>
  <c r="Z1787" i="22" s="1"/>
  <c r="Z1800" i="22" s="1"/>
  <c r="Z1813" i="22" s="1"/>
  <c r="Z1826" i="22" s="1"/>
  <c r="Z1839" i="22" s="1"/>
  <c r="Z1852" i="22" s="1"/>
  <c r="Z1865" i="22" s="1"/>
  <c r="Z1878" i="22" s="1"/>
  <c r="Z1891" i="22" s="1"/>
  <c r="Z1904" i="22" s="1"/>
  <c r="Z1917" i="22" s="1"/>
  <c r="Z1930" i="22" s="1"/>
  <c r="Z1943" i="22" s="1"/>
  <c r="Z1956" i="22" s="1"/>
  <c r="Z1969" i="22" s="1"/>
  <c r="Z1982" i="22" s="1"/>
  <c r="Z1995" i="22" s="1"/>
  <c r="Z2008" i="22" s="1"/>
  <c r="Z2021" i="22" s="1"/>
  <c r="Z2034" i="22" s="1"/>
  <c r="Z2047" i="22" s="1"/>
  <c r="Z2060" i="22" s="1"/>
  <c r="Z2073" i="22" s="1"/>
  <c r="Z2086" i="22" s="1"/>
  <c r="Z2099" i="22" s="1"/>
  <c r="Z2112" i="22" s="1"/>
  <c r="Z2125" i="22" s="1"/>
  <c r="Z2138" i="22" s="1"/>
  <c r="Z2151" i="22" s="1"/>
  <c r="Z2164" i="22" s="1"/>
  <c r="Z2177" i="22" s="1"/>
  <c r="Z2190" i="22" s="1"/>
  <c r="Z2203" i="22" s="1"/>
  <c r="Z2216" i="22" s="1"/>
  <c r="Z2229" i="22" s="1"/>
  <c r="Z2242" i="22" s="1"/>
  <c r="Z2255" i="22" s="1"/>
  <c r="Z2268" i="22" s="1"/>
  <c r="Z2281" i="22" s="1"/>
  <c r="Z2294" i="22" s="1"/>
  <c r="Z2307" i="22" s="1"/>
  <c r="Z2320" i="22" s="1"/>
  <c r="Z2333" i="22" s="1"/>
  <c r="Z2346" i="22" s="1"/>
  <c r="Z2359" i="22" s="1"/>
  <c r="Z2372" i="22" s="1"/>
  <c r="Z2385" i="22" s="1"/>
  <c r="Z2398" i="22" s="1"/>
  <c r="Z2411" i="22" s="1"/>
  <c r="Z2424" i="22" s="1"/>
  <c r="Z2437" i="22" s="1"/>
  <c r="Z2450" i="22" s="1"/>
  <c r="Z2463" i="22" s="1"/>
  <c r="Z2476" i="22" s="1"/>
  <c r="Z2489" i="22" s="1"/>
  <c r="Z2502" i="22" s="1"/>
  <c r="Z2515" i="22" s="1"/>
  <c r="Z2528" i="22" s="1"/>
  <c r="Z2541" i="22" s="1"/>
  <c r="Z2554" i="22" s="1"/>
  <c r="Z2567" i="22" s="1"/>
  <c r="Z2580" i="22" s="1"/>
  <c r="Z2593" i="22" s="1"/>
  <c r="Z2606" i="22" s="1"/>
  <c r="Z2619" i="22" s="1"/>
  <c r="Z2632" i="22" s="1"/>
  <c r="Z2645" i="22" s="1"/>
  <c r="Z2658" i="22" s="1"/>
  <c r="Z2671" i="22" s="1"/>
  <c r="Z2684" i="22" s="1"/>
  <c r="Z2697" i="22" s="1"/>
  <c r="Z2710" i="22" s="1"/>
  <c r="Z2723" i="22" s="1"/>
  <c r="Z2736" i="22" s="1"/>
  <c r="Z2749" i="22" s="1"/>
  <c r="Z33" i="22"/>
  <c r="Z46" i="22" s="1"/>
  <c r="Z59" i="22" s="1"/>
  <c r="Z72" i="22" s="1"/>
  <c r="Z85" i="22" s="1"/>
  <c r="Z98" i="22" s="1"/>
  <c r="Z111" i="22" s="1"/>
  <c r="Z124" i="22" s="1"/>
  <c r="Z137" i="22" s="1"/>
  <c r="Z150" i="22" s="1"/>
  <c r="Z163" i="22" s="1"/>
  <c r="Z176" i="22" s="1"/>
  <c r="Z189" i="22" s="1"/>
  <c r="Z202" i="22" s="1"/>
  <c r="Z215" i="22" s="1"/>
  <c r="Z228" i="22" s="1"/>
  <c r="Z241" i="22" s="1"/>
  <c r="Z254" i="22" s="1"/>
  <c r="Z267" i="22" s="1"/>
  <c r="Z280" i="22" s="1"/>
  <c r="Z293" i="22" s="1"/>
  <c r="Z306" i="22" s="1"/>
  <c r="Z319" i="22" s="1"/>
  <c r="Z332" i="22" s="1"/>
  <c r="Z345" i="22" s="1"/>
  <c r="Z358" i="22" s="1"/>
  <c r="Z371" i="22" s="1"/>
  <c r="Z384" i="22" s="1"/>
  <c r="Z397" i="22" s="1"/>
  <c r="Z410" i="22" s="1"/>
  <c r="Z423" i="22" s="1"/>
  <c r="Z436" i="22" s="1"/>
  <c r="Z449" i="22" s="1"/>
  <c r="Z462" i="22" s="1"/>
  <c r="Z475" i="22" s="1"/>
  <c r="Z488" i="22" s="1"/>
  <c r="Z501" i="22" s="1"/>
  <c r="Z514" i="22" s="1"/>
  <c r="Z527" i="22" s="1"/>
  <c r="Z540" i="22" s="1"/>
  <c r="Z553" i="22" s="1"/>
  <c r="Z566" i="22" s="1"/>
  <c r="Z579" i="22" s="1"/>
  <c r="Z592" i="22" s="1"/>
  <c r="Z605" i="22" s="1"/>
  <c r="Z618" i="22" s="1"/>
  <c r="Z631" i="22" s="1"/>
  <c r="Z644" i="22" s="1"/>
  <c r="Z657" i="22" s="1"/>
  <c r="Z670" i="22" s="1"/>
  <c r="Z683" i="22" s="1"/>
  <c r="Z696" i="22" s="1"/>
  <c r="Z709" i="22" s="1"/>
  <c r="Z722" i="22" s="1"/>
  <c r="Z735" i="22" s="1"/>
  <c r="Z748" i="22" s="1"/>
  <c r="Z761" i="22" s="1"/>
  <c r="Z774" i="22" s="1"/>
  <c r="Z787" i="22" s="1"/>
  <c r="Z800" i="22" s="1"/>
  <c r="Z813" i="22" s="1"/>
  <c r="Z826" i="22" s="1"/>
  <c r="Z839" i="22" s="1"/>
  <c r="Z852" i="22" s="1"/>
  <c r="Z865" i="22" s="1"/>
  <c r="Z878" i="22" s="1"/>
  <c r="Z891" i="22" s="1"/>
  <c r="Z904" i="22" s="1"/>
  <c r="Z917" i="22" s="1"/>
  <c r="Z930" i="22" s="1"/>
  <c r="Z943" i="22" s="1"/>
  <c r="Z956" i="22" s="1"/>
  <c r="Z969" i="22" s="1"/>
  <c r="Z982" i="22" s="1"/>
  <c r="Z995" i="22" s="1"/>
  <c r="Z1008" i="22" s="1"/>
  <c r="Z1021" i="22" s="1"/>
  <c r="Z1034" i="22" s="1"/>
  <c r="Z1047" i="22" s="1"/>
  <c r="Z1060" i="22" s="1"/>
  <c r="Z1073" i="22" s="1"/>
  <c r="Z1086" i="22" s="1"/>
  <c r="Z1099" i="22" s="1"/>
  <c r="Z1112" i="22" s="1"/>
  <c r="Z1125" i="22" s="1"/>
  <c r="Z1138" i="22" s="1"/>
  <c r="Z1151" i="22" s="1"/>
  <c r="Z1164" i="22" s="1"/>
  <c r="Z1177" i="22" s="1"/>
  <c r="Z1190" i="22" s="1"/>
  <c r="Z1203" i="22" s="1"/>
  <c r="Z1216" i="22" s="1"/>
  <c r="Z1229" i="22" s="1"/>
  <c r="Z1242" i="22" s="1"/>
  <c r="Z1255" i="22" s="1"/>
  <c r="Z1268" i="22" s="1"/>
  <c r="Z1281" i="22" s="1"/>
  <c r="Z1294" i="22" s="1"/>
  <c r="Z1307" i="22" s="1"/>
  <c r="Z1320" i="22" s="1"/>
  <c r="Z1333" i="22" s="1"/>
  <c r="Z1346" i="22" s="1"/>
  <c r="Z1359" i="22" s="1"/>
  <c r="Z1372" i="22" s="1"/>
  <c r="Z1385" i="22" s="1"/>
  <c r="Z1398" i="22" s="1"/>
  <c r="Z1411" i="22" s="1"/>
  <c r="Z1424" i="22" s="1"/>
  <c r="Z1437" i="22" s="1"/>
  <c r="Z1450" i="22" s="1"/>
  <c r="Z1463" i="22" s="1"/>
  <c r="Z1476" i="22" s="1"/>
  <c r="Z1489" i="22" s="1"/>
  <c r="Z1502" i="22" s="1"/>
  <c r="Z1515" i="22" s="1"/>
  <c r="Z1528" i="22" s="1"/>
  <c r="Z1541" i="22" s="1"/>
  <c r="Z1554" i="22" s="1"/>
  <c r="Z1567" i="22" s="1"/>
  <c r="Z1580" i="22" s="1"/>
  <c r="Z1593" i="22" s="1"/>
  <c r="Z1606" i="22" s="1"/>
  <c r="Z1619" i="22" s="1"/>
  <c r="Z1632" i="22" s="1"/>
  <c r="Z1645" i="22" s="1"/>
  <c r="Z1658" i="22" s="1"/>
  <c r="Z1671" i="22" s="1"/>
  <c r="Z1684" i="22" s="1"/>
  <c r="Z1697" i="22" s="1"/>
  <c r="Z1710" i="22" s="1"/>
  <c r="Z1723" i="22" s="1"/>
  <c r="Z1736" i="22" s="1"/>
  <c r="Z1749" i="22" s="1"/>
  <c r="Z1762" i="22" s="1"/>
  <c r="Z1775" i="22" s="1"/>
  <c r="Z1788" i="22" s="1"/>
  <c r="Z1801" i="22" s="1"/>
  <c r="Z1814" i="22" s="1"/>
  <c r="Z1827" i="22" s="1"/>
  <c r="Z1840" i="22" s="1"/>
  <c r="Z1853" i="22" s="1"/>
  <c r="Z1866" i="22" s="1"/>
  <c r="Z1879" i="22" s="1"/>
  <c r="Z1892" i="22" s="1"/>
  <c r="Z1905" i="22" s="1"/>
  <c r="Z1918" i="22" s="1"/>
  <c r="Z1931" i="22" s="1"/>
  <c r="Z1944" i="22" s="1"/>
  <c r="Z1957" i="22" s="1"/>
  <c r="Z1970" i="22" s="1"/>
  <c r="Z1983" i="22" s="1"/>
  <c r="Z1996" i="22" s="1"/>
  <c r="Z2009" i="22" s="1"/>
  <c r="Z2022" i="22" s="1"/>
  <c r="Z2035" i="22" s="1"/>
  <c r="Z2048" i="22" s="1"/>
  <c r="Z2061" i="22" s="1"/>
  <c r="Z2074" i="22" s="1"/>
  <c r="Z2087" i="22" s="1"/>
  <c r="Z2100" i="22" s="1"/>
  <c r="Z2113" i="22" s="1"/>
  <c r="Z2126" i="22" s="1"/>
  <c r="Z2139" i="22" s="1"/>
  <c r="Z2152" i="22" s="1"/>
  <c r="Z2165" i="22" s="1"/>
  <c r="Z2178" i="22" s="1"/>
  <c r="Z2191" i="22" s="1"/>
  <c r="Z2204" i="22" s="1"/>
  <c r="Z2217" i="22" s="1"/>
  <c r="Z2230" i="22" s="1"/>
  <c r="Z2243" i="22" s="1"/>
  <c r="Z2256" i="22" s="1"/>
  <c r="Z2269" i="22" s="1"/>
  <c r="Z2282" i="22" s="1"/>
  <c r="Z2295" i="22" s="1"/>
  <c r="Z2308" i="22" s="1"/>
  <c r="Z2321" i="22" s="1"/>
  <c r="Z2334" i="22" s="1"/>
  <c r="Z2347" i="22" s="1"/>
  <c r="Z2360" i="22" s="1"/>
  <c r="Z2373" i="22" s="1"/>
  <c r="Z2386" i="22" s="1"/>
  <c r="Z2399" i="22" s="1"/>
  <c r="Z2412" i="22" s="1"/>
  <c r="Z2425" i="22" s="1"/>
  <c r="Z2438" i="22" s="1"/>
  <c r="Z2451" i="22" s="1"/>
  <c r="Z2464" i="22" s="1"/>
  <c r="Z2477" i="22" s="1"/>
  <c r="Z2490" i="22" s="1"/>
  <c r="Z2503" i="22" s="1"/>
  <c r="Z2516" i="22" s="1"/>
  <c r="Z2529" i="22" s="1"/>
  <c r="Z2542" i="22" s="1"/>
  <c r="Z2555" i="22" s="1"/>
  <c r="Z2568" i="22" s="1"/>
  <c r="Z2581" i="22" s="1"/>
  <c r="Z2594" i="22" s="1"/>
  <c r="Z2607" i="22" s="1"/>
  <c r="Z2620" i="22" s="1"/>
  <c r="Z2633" i="22" s="1"/>
  <c r="Z2646" i="22" s="1"/>
  <c r="Z2659" i="22" s="1"/>
  <c r="Z2672" i="22" s="1"/>
  <c r="Z2685" i="22" s="1"/>
  <c r="Z2698" i="22" s="1"/>
  <c r="Z2711" i="22" s="1"/>
  <c r="Z2724" i="22" s="1"/>
  <c r="Z2737" i="22" s="1"/>
  <c r="Z2750" i="22" s="1"/>
  <c r="Z34" i="22"/>
  <c r="Z35" i="22"/>
  <c r="Z39" i="22"/>
  <c r="Z42" i="22"/>
  <c r="Z55" i="22" s="1"/>
  <c r="Z68" i="22" s="1"/>
  <c r="Z81" i="22" s="1"/>
  <c r="Z94" i="22" s="1"/>
  <c r="Z107" i="22" s="1"/>
  <c r="Z120" i="22" s="1"/>
  <c r="Z133" i="22" s="1"/>
  <c r="Z146" i="22" s="1"/>
  <c r="Z159" i="22" s="1"/>
  <c r="Z172" i="22" s="1"/>
  <c r="Z185" i="22" s="1"/>
  <c r="Z198" i="22" s="1"/>
  <c r="Z211" i="22" s="1"/>
  <c r="Z224" i="22" s="1"/>
  <c r="Z237" i="22" s="1"/>
  <c r="Z250" i="22" s="1"/>
  <c r="Z263" i="22" s="1"/>
  <c r="Z276" i="22" s="1"/>
  <c r="Z289" i="22" s="1"/>
  <c r="Z302" i="22" s="1"/>
  <c r="Z315" i="22" s="1"/>
  <c r="Z328" i="22" s="1"/>
  <c r="Z341" i="22" s="1"/>
  <c r="Z354" i="22" s="1"/>
  <c r="Z367" i="22" s="1"/>
  <c r="Z380" i="22" s="1"/>
  <c r="Z393" i="22" s="1"/>
  <c r="Z406" i="22" s="1"/>
  <c r="Z419" i="22" s="1"/>
  <c r="Z432" i="22" s="1"/>
  <c r="Z445" i="22" s="1"/>
  <c r="Z458" i="22" s="1"/>
  <c r="Z471" i="22" s="1"/>
  <c r="Z484" i="22" s="1"/>
  <c r="Z497" i="22" s="1"/>
  <c r="Z510" i="22" s="1"/>
  <c r="Z523" i="22" s="1"/>
  <c r="Z536" i="22" s="1"/>
  <c r="Z549" i="22" s="1"/>
  <c r="Z562" i="22" s="1"/>
  <c r="Z575" i="22" s="1"/>
  <c r="Z588" i="22" s="1"/>
  <c r="Z601" i="22" s="1"/>
  <c r="Z614" i="22" s="1"/>
  <c r="Z627" i="22" s="1"/>
  <c r="Z640" i="22" s="1"/>
  <c r="Z653" i="22" s="1"/>
  <c r="Z666" i="22" s="1"/>
  <c r="Z679" i="22" s="1"/>
  <c r="Z692" i="22" s="1"/>
  <c r="Z705" i="22" s="1"/>
  <c r="Z718" i="22" s="1"/>
  <c r="Z731" i="22" s="1"/>
  <c r="Z744" i="22" s="1"/>
  <c r="Z757" i="22" s="1"/>
  <c r="Z770" i="22" s="1"/>
  <c r="Z783" i="22" s="1"/>
  <c r="Z796" i="22" s="1"/>
  <c r="Z809" i="22" s="1"/>
  <c r="Z822" i="22" s="1"/>
  <c r="Z835" i="22" s="1"/>
  <c r="Z848" i="22" s="1"/>
  <c r="Z861" i="22" s="1"/>
  <c r="Z874" i="22" s="1"/>
  <c r="Z887" i="22" s="1"/>
  <c r="Z900" i="22" s="1"/>
  <c r="Z913" i="22" s="1"/>
  <c r="Z926" i="22" s="1"/>
  <c r="Z939" i="22" s="1"/>
  <c r="Z952" i="22" s="1"/>
  <c r="Z965" i="22" s="1"/>
  <c r="Z978" i="22" s="1"/>
  <c r="Z991" i="22" s="1"/>
  <c r="Z1004" i="22" s="1"/>
  <c r="Z1017" i="22" s="1"/>
  <c r="Z1030" i="22" s="1"/>
  <c r="Z1043" i="22" s="1"/>
  <c r="Z1056" i="22" s="1"/>
  <c r="Z1069" i="22" s="1"/>
  <c r="Z1082" i="22" s="1"/>
  <c r="Z1095" i="22" s="1"/>
  <c r="Z1108" i="22" s="1"/>
  <c r="Z1121" i="22" s="1"/>
  <c r="Z1134" i="22" s="1"/>
  <c r="Z1147" i="22" s="1"/>
  <c r="Z1160" i="22" s="1"/>
  <c r="Z1173" i="22" s="1"/>
  <c r="Z1186" i="22" s="1"/>
  <c r="Z1199" i="22" s="1"/>
  <c r="Z1212" i="22" s="1"/>
  <c r="Z1225" i="22" s="1"/>
  <c r="Z1238" i="22" s="1"/>
  <c r="Z1251" i="22" s="1"/>
  <c r="Z1264" i="22" s="1"/>
  <c r="Z1277" i="22" s="1"/>
  <c r="Z1290" i="22" s="1"/>
  <c r="Z1303" i="22" s="1"/>
  <c r="Z1316" i="22" s="1"/>
  <c r="Z1329" i="22" s="1"/>
  <c r="Z1342" i="22" s="1"/>
  <c r="Z1355" i="22" s="1"/>
  <c r="Z1368" i="22" s="1"/>
  <c r="Z1381" i="22" s="1"/>
  <c r="Z1394" i="22" s="1"/>
  <c r="Z1407" i="22" s="1"/>
  <c r="Z1420" i="22" s="1"/>
  <c r="Z1433" i="22" s="1"/>
  <c r="Z1446" i="22" s="1"/>
  <c r="Z1459" i="22" s="1"/>
  <c r="Z1472" i="22" s="1"/>
  <c r="Z1485" i="22" s="1"/>
  <c r="Z1498" i="22" s="1"/>
  <c r="Z1511" i="22" s="1"/>
  <c r="Z1524" i="22" s="1"/>
  <c r="Z1537" i="22" s="1"/>
  <c r="Z1550" i="22" s="1"/>
  <c r="Z1563" i="22" s="1"/>
  <c r="Z1576" i="22" s="1"/>
  <c r="Z1589" i="22" s="1"/>
  <c r="Z1602" i="22" s="1"/>
  <c r="Z1615" i="22" s="1"/>
  <c r="Z1628" i="22" s="1"/>
  <c r="Z1641" i="22" s="1"/>
  <c r="Z1654" i="22" s="1"/>
  <c r="Z1667" i="22" s="1"/>
  <c r="Z1680" i="22" s="1"/>
  <c r="Z1693" i="22" s="1"/>
  <c r="Z1706" i="22" s="1"/>
  <c r="Z1719" i="22" s="1"/>
  <c r="Z1732" i="22" s="1"/>
  <c r="Z1745" i="22" s="1"/>
  <c r="Z1758" i="22" s="1"/>
  <c r="Z1771" i="22" s="1"/>
  <c r="Z1784" i="22" s="1"/>
  <c r="Z1797" i="22" s="1"/>
  <c r="Z1810" i="22" s="1"/>
  <c r="Z1823" i="22" s="1"/>
  <c r="Z1836" i="22" s="1"/>
  <c r="Z1849" i="22" s="1"/>
  <c r="Z1862" i="22" s="1"/>
  <c r="Z1875" i="22" s="1"/>
  <c r="Z1888" i="22" s="1"/>
  <c r="Z1901" i="22" s="1"/>
  <c r="Z1914" i="22" s="1"/>
  <c r="Z1927" i="22" s="1"/>
  <c r="Z1940" i="22" s="1"/>
  <c r="Z1953" i="22" s="1"/>
  <c r="Z1966" i="22" s="1"/>
  <c r="Z1979" i="22" s="1"/>
  <c r="Z1992" i="22" s="1"/>
  <c r="Z2005" i="22" s="1"/>
  <c r="Z2018" i="22" s="1"/>
  <c r="Z2031" i="22" s="1"/>
  <c r="Z2044" i="22" s="1"/>
  <c r="Z2057" i="22" s="1"/>
  <c r="Z2070" i="22" s="1"/>
  <c r="Z2083" i="22" s="1"/>
  <c r="Z2096" i="22" s="1"/>
  <c r="Z2109" i="22" s="1"/>
  <c r="Z2122" i="22" s="1"/>
  <c r="Z2135" i="22" s="1"/>
  <c r="Z2148" i="22" s="1"/>
  <c r="Z2161" i="22" s="1"/>
  <c r="Z2174" i="22" s="1"/>
  <c r="Z2187" i="22" s="1"/>
  <c r="Z2200" i="22" s="1"/>
  <c r="Z2213" i="22" s="1"/>
  <c r="Z2226" i="22" s="1"/>
  <c r="Z2239" i="22" s="1"/>
  <c r="Z2252" i="22" s="1"/>
  <c r="Z2265" i="22" s="1"/>
  <c r="Z2278" i="22" s="1"/>
  <c r="Z2291" i="22" s="1"/>
  <c r="Z2304" i="22" s="1"/>
  <c r="Z2317" i="22" s="1"/>
  <c r="Z2330" i="22" s="1"/>
  <c r="Z2343" i="22" s="1"/>
  <c r="Z2356" i="22" s="1"/>
  <c r="Z2369" i="22" s="1"/>
  <c r="Z2382" i="22" s="1"/>
  <c r="Z2395" i="22" s="1"/>
  <c r="Z2408" i="22" s="1"/>
  <c r="Z2421" i="22" s="1"/>
  <c r="Z2434" i="22" s="1"/>
  <c r="Z2447" i="22" s="1"/>
  <c r="Z2460" i="22" s="1"/>
  <c r="Z2473" i="22" s="1"/>
  <c r="Z2486" i="22" s="1"/>
  <c r="Z2499" i="22" s="1"/>
  <c r="Z2512" i="22" s="1"/>
  <c r="Z2525" i="22" s="1"/>
  <c r="Z2538" i="22" s="1"/>
  <c r="Z2551" i="22" s="1"/>
  <c r="Z2564" i="22" s="1"/>
  <c r="Z2577" i="22" s="1"/>
  <c r="Z2590" i="22" s="1"/>
  <c r="Z2603" i="22" s="1"/>
  <c r="Z2616" i="22" s="1"/>
  <c r="Z2629" i="22" s="1"/>
  <c r="Z2642" i="22" s="1"/>
  <c r="Z2655" i="22" s="1"/>
  <c r="Z2668" i="22" s="1"/>
  <c r="Z2681" i="22" s="1"/>
  <c r="Z2694" i="22" s="1"/>
  <c r="Z2707" i="22" s="1"/>
  <c r="Z2720" i="22" s="1"/>
  <c r="Z2733" i="22" s="1"/>
  <c r="Z2746" i="22" s="1"/>
  <c r="Z2759" i="22" s="1"/>
  <c r="Z44" i="22"/>
  <c r="Z47" i="22"/>
  <c r="Z48" i="22"/>
  <c r="Z61" i="22" s="1"/>
  <c r="Z74" i="22" s="1"/>
  <c r="Z87" i="22" s="1"/>
  <c r="Z100" i="22" s="1"/>
  <c r="Z113" i="22" s="1"/>
  <c r="Z126" i="22" s="1"/>
  <c r="Z139" i="22" s="1"/>
  <c r="Z152" i="22" s="1"/>
  <c r="Z165" i="22" s="1"/>
  <c r="Z178" i="22" s="1"/>
  <c r="Z191" i="22" s="1"/>
  <c r="Z204" i="22" s="1"/>
  <c r="Z217" i="22" s="1"/>
  <c r="Z230" i="22" s="1"/>
  <c r="Z243" i="22" s="1"/>
  <c r="Z256" i="22" s="1"/>
  <c r="Z269" i="22" s="1"/>
  <c r="Z282" i="22" s="1"/>
  <c r="Z295" i="22" s="1"/>
  <c r="Z308" i="22" s="1"/>
  <c r="Z321" i="22" s="1"/>
  <c r="Z334" i="22" s="1"/>
  <c r="Z347" i="22" s="1"/>
  <c r="Z360" i="22" s="1"/>
  <c r="Z373" i="22" s="1"/>
  <c r="Z386" i="22" s="1"/>
  <c r="Z399" i="22" s="1"/>
  <c r="Z412" i="22" s="1"/>
  <c r="Z425" i="22" s="1"/>
  <c r="Z438" i="22" s="1"/>
  <c r="Z451" i="22" s="1"/>
  <c r="Z464" i="22" s="1"/>
  <c r="Z477" i="22" s="1"/>
  <c r="Z490" i="22" s="1"/>
  <c r="Z503" i="22" s="1"/>
  <c r="Z516" i="22" s="1"/>
  <c r="Z529" i="22" s="1"/>
  <c r="Z542" i="22" s="1"/>
  <c r="Z555" i="22" s="1"/>
  <c r="Z568" i="22" s="1"/>
  <c r="Z581" i="22" s="1"/>
  <c r="Z594" i="22" s="1"/>
  <c r="Z607" i="22" s="1"/>
  <c r="Z620" i="22" s="1"/>
  <c r="Z633" i="22" s="1"/>
  <c r="Z646" i="22" s="1"/>
  <c r="Z659" i="22" s="1"/>
  <c r="Z672" i="22" s="1"/>
  <c r="Z685" i="22" s="1"/>
  <c r="Z698" i="22" s="1"/>
  <c r="Z711" i="22" s="1"/>
  <c r="Z724" i="22" s="1"/>
  <c r="Z737" i="22" s="1"/>
  <c r="Z750" i="22" s="1"/>
  <c r="Z763" i="22" s="1"/>
  <c r="Z776" i="22" s="1"/>
  <c r="Z789" i="22" s="1"/>
  <c r="Z802" i="22" s="1"/>
  <c r="Z815" i="22" s="1"/>
  <c r="Z828" i="22" s="1"/>
  <c r="Z841" i="22" s="1"/>
  <c r="Z854" i="22" s="1"/>
  <c r="Z867" i="22" s="1"/>
  <c r="Z880" i="22" s="1"/>
  <c r="Z893" i="22" s="1"/>
  <c r="Z906" i="22" s="1"/>
  <c r="Z919" i="22" s="1"/>
  <c r="Z932" i="22" s="1"/>
  <c r="Z945" i="22" s="1"/>
  <c r="Z958" i="22" s="1"/>
  <c r="Z971" i="22" s="1"/>
  <c r="Z984" i="22" s="1"/>
  <c r="Z997" i="22" s="1"/>
  <c r="Z1010" i="22" s="1"/>
  <c r="Z1023" i="22" s="1"/>
  <c r="Z1036" i="22" s="1"/>
  <c r="Z1049" i="22" s="1"/>
  <c r="Z1062" i="22" s="1"/>
  <c r="Z1075" i="22" s="1"/>
  <c r="Z1088" i="22" s="1"/>
  <c r="Z1101" i="22" s="1"/>
  <c r="Z1114" i="22" s="1"/>
  <c r="Z1127" i="22" s="1"/>
  <c r="Z1140" i="22" s="1"/>
  <c r="Z1153" i="22" s="1"/>
  <c r="Z1166" i="22" s="1"/>
  <c r="Z1179" i="22" s="1"/>
  <c r="Z1192" i="22" s="1"/>
  <c r="Z1205" i="22" s="1"/>
  <c r="Z1218" i="22" s="1"/>
  <c r="Z1231" i="22" s="1"/>
  <c r="Z1244" i="22" s="1"/>
  <c r="Z1257" i="22" s="1"/>
  <c r="Z1270" i="22" s="1"/>
  <c r="Z1283" i="22" s="1"/>
  <c r="Z1296" i="22" s="1"/>
  <c r="Z1309" i="22" s="1"/>
  <c r="Z1322" i="22" s="1"/>
  <c r="Z1335" i="22" s="1"/>
  <c r="Z1348" i="22" s="1"/>
  <c r="Z1361" i="22" s="1"/>
  <c r="Z1374" i="22" s="1"/>
  <c r="Z1387" i="22" s="1"/>
  <c r="Z1400" i="22" s="1"/>
  <c r="Z1413" i="22" s="1"/>
  <c r="Z1426" i="22" s="1"/>
  <c r="Z1439" i="22" s="1"/>
  <c r="Z1452" i="22" s="1"/>
  <c r="Z1465" i="22" s="1"/>
  <c r="Z1478" i="22" s="1"/>
  <c r="Z1491" i="22" s="1"/>
  <c r="Z1504" i="22" s="1"/>
  <c r="Z1517" i="22" s="1"/>
  <c r="Z1530" i="22" s="1"/>
  <c r="Z1543" i="22" s="1"/>
  <c r="Z1556" i="22" s="1"/>
  <c r="Z1569" i="22" s="1"/>
  <c r="Z1582" i="22" s="1"/>
  <c r="Z1595" i="22" s="1"/>
  <c r="Z1608" i="22" s="1"/>
  <c r="Z1621" i="22" s="1"/>
  <c r="Z1634" i="22" s="1"/>
  <c r="Z1647" i="22" s="1"/>
  <c r="Z1660" i="22" s="1"/>
  <c r="Z1673" i="22" s="1"/>
  <c r="Z1686" i="22" s="1"/>
  <c r="Z1699" i="22" s="1"/>
  <c r="Z1712" i="22" s="1"/>
  <c r="Z1725" i="22" s="1"/>
  <c r="Z1738" i="22" s="1"/>
  <c r="Z1751" i="22" s="1"/>
  <c r="Z1764" i="22" s="1"/>
  <c r="Z1777" i="22" s="1"/>
  <c r="Z1790" i="22" s="1"/>
  <c r="Z1803" i="22" s="1"/>
  <c r="Z1816" i="22" s="1"/>
  <c r="Z1829" i="22" s="1"/>
  <c r="Z1842" i="22" s="1"/>
  <c r="Z1855" i="22" s="1"/>
  <c r="Z1868" i="22" s="1"/>
  <c r="Z1881" i="22" s="1"/>
  <c r="Z1894" i="22" s="1"/>
  <c r="Z1907" i="22" s="1"/>
  <c r="Z1920" i="22" s="1"/>
  <c r="Z1933" i="22" s="1"/>
  <c r="Z1946" i="22" s="1"/>
  <c r="Z1959" i="22" s="1"/>
  <c r="Z1972" i="22" s="1"/>
  <c r="Z1985" i="22" s="1"/>
  <c r="Z1998" i="22" s="1"/>
  <c r="Z2011" i="22" s="1"/>
  <c r="Z2024" i="22" s="1"/>
  <c r="Z2037" i="22" s="1"/>
  <c r="Z2050" i="22" s="1"/>
  <c r="Z2063" i="22" s="1"/>
  <c r="Z2076" i="22" s="1"/>
  <c r="Z2089" i="22" s="1"/>
  <c r="Z2102" i="22" s="1"/>
  <c r="Z2115" i="22" s="1"/>
  <c r="Z2128" i="22" s="1"/>
  <c r="Z2141" i="22" s="1"/>
  <c r="Z2154" i="22" s="1"/>
  <c r="Z2167" i="22" s="1"/>
  <c r="Z2180" i="22" s="1"/>
  <c r="Z2193" i="22" s="1"/>
  <c r="Z2206" i="22" s="1"/>
  <c r="Z2219" i="22" s="1"/>
  <c r="Z2232" i="22" s="1"/>
  <c r="Z2245" i="22" s="1"/>
  <c r="Z2258" i="22" s="1"/>
  <c r="Z2271" i="22" s="1"/>
  <c r="Z2284" i="22" s="1"/>
  <c r="Z2297" i="22" s="1"/>
  <c r="Z2310" i="22" s="1"/>
  <c r="Z2323" i="22" s="1"/>
  <c r="Z2336" i="22" s="1"/>
  <c r="Z2349" i="22" s="1"/>
  <c r="Z2362" i="22" s="1"/>
  <c r="Z2375" i="22" s="1"/>
  <c r="Z2388" i="22" s="1"/>
  <c r="Z2401" i="22" s="1"/>
  <c r="Z2414" i="22" s="1"/>
  <c r="Z2427" i="22" s="1"/>
  <c r="Z2440" i="22" s="1"/>
  <c r="Z2453" i="22" s="1"/>
  <c r="Z2466" i="22" s="1"/>
  <c r="Z2479" i="22" s="1"/>
  <c r="Z2492" i="22" s="1"/>
  <c r="Z2505" i="22" s="1"/>
  <c r="Z2518" i="22" s="1"/>
  <c r="Z2531" i="22" s="1"/>
  <c r="Z2544" i="22" s="1"/>
  <c r="Z2557" i="22" s="1"/>
  <c r="Z2570" i="22" s="1"/>
  <c r="Z2583" i="22" s="1"/>
  <c r="Z2596" i="22" s="1"/>
  <c r="Z2609" i="22" s="1"/>
  <c r="Z2622" i="22" s="1"/>
  <c r="Z2635" i="22" s="1"/>
  <c r="Z2648" i="22" s="1"/>
  <c r="Z2661" i="22" s="1"/>
  <c r="Z2674" i="22" s="1"/>
  <c r="Z2687" i="22" s="1"/>
  <c r="Z2700" i="22" s="1"/>
  <c r="Z2713" i="22" s="1"/>
  <c r="Z2726" i="22" s="1"/>
  <c r="Z2739" i="22" s="1"/>
  <c r="Z2752" i="22" s="1"/>
  <c r="Z52" i="22"/>
  <c r="Z57" i="22"/>
  <c r="Z70" i="22" s="1"/>
  <c r="Z83" i="22" s="1"/>
  <c r="Z96" i="22" s="1"/>
  <c r="Z109" i="22" s="1"/>
  <c r="Z122" i="22" s="1"/>
  <c r="Z135" i="22" s="1"/>
  <c r="Z148" i="22" s="1"/>
  <c r="Z161" i="22" s="1"/>
  <c r="Z174" i="22" s="1"/>
  <c r="Z187" i="22" s="1"/>
  <c r="Z200" i="22" s="1"/>
  <c r="Z213" i="22" s="1"/>
  <c r="Z226" i="22" s="1"/>
  <c r="Z239" i="22" s="1"/>
  <c r="Z252" i="22" s="1"/>
  <c r="Z265" i="22" s="1"/>
  <c r="Z278" i="22" s="1"/>
  <c r="Z291" i="22" s="1"/>
  <c r="Z304" i="22" s="1"/>
  <c r="Z317" i="22" s="1"/>
  <c r="Z330" i="22" s="1"/>
  <c r="Z343" i="22" s="1"/>
  <c r="Z356" i="22" s="1"/>
  <c r="Z369" i="22" s="1"/>
  <c r="Z382" i="22" s="1"/>
  <c r="Z395" i="22" s="1"/>
  <c r="Z408" i="22" s="1"/>
  <c r="Z421" i="22" s="1"/>
  <c r="Z434" i="22" s="1"/>
  <c r="Z447" i="22" s="1"/>
  <c r="Z460" i="22" s="1"/>
  <c r="Z473" i="22" s="1"/>
  <c r="Z486" i="22" s="1"/>
  <c r="Z499" i="22" s="1"/>
  <c r="Z512" i="22" s="1"/>
  <c r="Z525" i="22" s="1"/>
  <c r="Z538" i="22" s="1"/>
  <c r="Z551" i="22" s="1"/>
  <c r="Z564" i="22" s="1"/>
  <c r="Z577" i="22" s="1"/>
  <c r="Z590" i="22" s="1"/>
  <c r="Z603" i="22" s="1"/>
  <c r="Z616" i="22" s="1"/>
  <c r="Z629" i="22" s="1"/>
  <c r="Z642" i="22" s="1"/>
  <c r="Z655" i="22" s="1"/>
  <c r="Z668" i="22" s="1"/>
  <c r="Z681" i="22" s="1"/>
  <c r="Z694" i="22" s="1"/>
  <c r="Z707" i="22" s="1"/>
  <c r="Z720" i="22" s="1"/>
  <c r="Z733" i="22" s="1"/>
  <c r="Z746" i="22" s="1"/>
  <c r="Z759" i="22" s="1"/>
  <c r="Z772" i="22" s="1"/>
  <c r="Z785" i="22" s="1"/>
  <c r="Z798" i="22" s="1"/>
  <c r="Z811" i="22" s="1"/>
  <c r="Z824" i="22" s="1"/>
  <c r="Z837" i="22" s="1"/>
  <c r="Z850" i="22" s="1"/>
  <c r="Z863" i="22" s="1"/>
  <c r="Z876" i="22" s="1"/>
  <c r="Z889" i="22" s="1"/>
  <c r="Z902" i="22" s="1"/>
  <c r="Z915" i="22" s="1"/>
  <c r="Z928" i="22" s="1"/>
  <c r="Z941" i="22" s="1"/>
  <c r="Z954" i="22" s="1"/>
  <c r="Z967" i="22" s="1"/>
  <c r="Z980" i="22" s="1"/>
  <c r="Z993" i="22" s="1"/>
  <c r="Z1006" i="22" s="1"/>
  <c r="Z1019" i="22" s="1"/>
  <c r="Z1032" i="22" s="1"/>
  <c r="Z1045" i="22" s="1"/>
  <c r="Z1058" i="22" s="1"/>
  <c r="Z1071" i="22" s="1"/>
  <c r="Z1084" i="22" s="1"/>
  <c r="Z1097" i="22" s="1"/>
  <c r="Z1110" i="22" s="1"/>
  <c r="Z1123" i="22" s="1"/>
  <c r="Z1136" i="22" s="1"/>
  <c r="Z1149" i="22" s="1"/>
  <c r="Z1162" i="22" s="1"/>
  <c r="Z1175" i="22" s="1"/>
  <c r="Z1188" i="22" s="1"/>
  <c r="Z1201" i="22" s="1"/>
  <c r="Z1214" i="22" s="1"/>
  <c r="Z1227" i="22" s="1"/>
  <c r="Z1240" i="22" s="1"/>
  <c r="Z1253" i="22" s="1"/>
  <c r="Z1266" i="22" s="1"/>
  <c r="Z1279" i="22" s="1"/>
  <c r="Z1292" i="22" s="1"/>
  <c r="Z1305" i="22" s="1"/>
  <c r="Z1318" i="22" s="1"/>
  <c r="Z1331" i="22" s="1"/>
  <c r="Z1344" i="22" s="1"/>
  <c r="Z1357" i="22" s="1"/>
  <c r="Z1370" i="22" s="1"/>
  <c r="Z1383" i="22" s="1"/>
  <c r="Z1396" i="22" s="1"/>
  <c r="Z1409" i="22" s="1"/>
  <c r="Z1422" i="22" s="1"/>
  <c r="Z1435" i="22" s="1"/>
  <c r="Z1448" i="22" s="1"/>
  <c r="Z1461" i="22" s="1"/>
  <c r="Z1474" i="22" s="1"/>
  <c r="Z1487" i="22" s="1"/>
  <c r="Z1500" i="22" s="1"/>
  <c r="Z1513" i="22" s="1"/>
  <c r="Z1526" i="22" s="1"/>
  <c r="Z1539" i="22" s="1"/>
  <c r="Z1552" i="22" s="1"/>
  <c r="Z1565" i="22" s="1"/>
  <c r="Z1578" i="22" s="1"/>
  <c r="Z1591" i="22" s="1"/>
  <c r="Z1604" i="22" s="1"/>
  <c r="Z1617" i="22" s="1"/>
  <c r="Z1630" i="22" s="1"/>
  <c r="Z1643" i="22" s="1"/>
  <c r="Z1656" i="22" s="1"/>
  <c r="Z1669" i="22" s="1"/>
  <c r="Z1682" i="22" s="1"/>
  <c r="Z1695" i="22" s="1"/>
  <c r="Z1708" i="22" s="1"/>
  <c r="Z1721" i="22" s="1"/>
  <c r="Z1734" i="22" s="1"/>
  <c r="Z1747" i="22" s="1"/>
  <c r="Z1760" i="22" s="1"/>
  <c r="Z1773" i="22" s="1"/>
  <c r="Z1786" i="22" s="1"/>
  <c r="Z1799" i="22" s="1"/>
  <c r="Z1812" i="22" s="1"/>
  <c r="Z1825" i="22" s="1"/>
  <c r="Z1838" i="22" s="1"/>
  <c r="Z1851" i="22" s="1"/>
  <c r="Z1864" i="22" s="1"/>
  <c r="Z1877" i="22" s="1"/>
  <c r="Z1890" i="22" s="1"/>
  <c r="Z1903" i="22" s="1"/>
  <c r="Z1916" i="22" s="1"/>
  <c r="Z1929" i="22" s="1"/>
  <c r="Z1942" i="22" s="1"/>
  <c r="Z1955" i="22" s="1"/>
  <c r="Z1968" i="22" s="1"/>
  <c r="Z1981" i="22" s="1"/>
  <c r="Z1994" i="22" s="1"/>
  <c r="Z2007" i="22" s="1"/>
  <c r="Z2020" i="22" s="1"/>
  <c r="Z2033" i="22" s="1"/>
  <c r="Z2046" i="22" s="1"/>
  <c r="Z2059" i="22" s="1"/>
  <c r="Z2072" i="22" s="1"/>
  <c r="Z2085" i="22" s="1"/>
  <c r="Z2098" i="22" s="1"/>
  <c r="Z2111" i="22" s="1"/>
  <c r="Z2124" i="22" s="1"/>
  <c r="Z2137" i="22" s="1"/>
  <c r="Z2150" i="22" s="1"/>
  <c r="Z2163" i="22" s="1"/>
  <c r="Z2176" i="22" s="1"/>
  <c r="Z2189" i="22" s="1"/>
  <c r="Z2202" i="22" s="1"/>
  <c r="Z2215" i="22" s="1"/>
  <c r="Z2228" i="22" s="1"/>
  <c r="Z2241" i="22" s="1"/>
  <c r="Z2254" i="22" s="1"/>
  <c r="Z2267" i="22" s="1"/>
  <c r="Z2280" i="22" s="1"/>
  <c r="Z2293" i="22" s="1"/>
  <c r="Z2306" i="22" s="1"/>
  <c r="Z2319" i="22" s="1"/>
  <c r="Z2332" i="22" s="1"/>
  <c r="Z2345" i="22" s="1"/>
  <c r="Z2358" i="22" s="1"/>
  <c r="Z2371" i="22" s="1"/>
  <c r="Z2384" i="22" s="1"/>
  <c r="Z2397" i="22" s="1"/>
  <c r="Z2410" i="22" s="1"/>
  <c r="Z2423" i="22" s="1"/>
  <c r="Z2436" i="22" s="1"/>
  <c r="Z2449" i="22" s="1"/>
  <c r="Z2462" i="22" s="1"/>
  <c r="Z2475" i="22" s="1"/>
  <c r="Z2488" i="22" s="1"/>
  <c r="Z2501" i="22" s="1"/>
  <c r="Z2514" i="22" s="1"/>
  <c r="Z2527" i="22" s="1"/>
  <c r="Z2540" i="22" s="1"/>
  <c r="Z2553" i="22" s="1"/>
  <c r="Z2566" i="22" s="1"/>
  <c r="Z2579" i="22" s="1"/>
  <c r="Z2592" i="22" s="1"/>
  <c r="Z2605" i="22" s="1"/>
  <c r="Z2618" i="22" s="1"/>
  <c r="Z2631" i="22" s="1"/>
  <c r="Z2644" i="22" s="1"/>
  <c r="Z2657" i="22" s="1"/>
  <c r="Z2670" i="22" s="1"/>
  <c r="Z2683" i="22" s="1"/>
  <c r="Z2696" i="22" s="1"/>
  <c r="Z2709" i="22" s="1"/>
  <c r="Z2722" i="22" s="1"/>
  <c r="Z2735" i="22" s="1"/>
  <c r="Z2748" i="22" s="1"/>
  <c r="Z60" i="22"/>
  <c r="Z73" i="22" s="1"/>
  <c r="Z86" i="22" s="1"/>
  <c r="Z99" i="22" s="1"/>
  <c r="Z112" i="22" s="1"/>
  <c r="Z125" i="22" s="1"/>
  <c r="Z138" i="22" s="1"/>
  <c r="Z151" i="22" s="1"/>
  <c r="Z164" i="22" s="1"/>
  <c r="Z177" i="22" s="1"/>
  <c r="Z190" i="22" s="1"/>
  <c r="Z203" i="22" s="1"/>
  <c r="Z216" i="22" s="1"/>
  <c r="Z229" i="22" s="1"/>
  <c r="Z242" i="22" s="1"/>
  <c r="Z255" i="22" s="1"/>
  <c r="Z268" i="22" s="1"/>
  <c r="Z281" i="22" s="1"/>
  <c r="Z294" i="22" s="1"/>
  <c r="Z307" i="22" s="1"/>
  <c r="Z320" i="22" s="1"/>
  <c r="Z333" i="22" s="1"/>
  <c r="Z346" i="22" s="1"/>
  <c r="Z359" i="22" s="1"/>
  <c r="Z372" i="22" s="1"/>
  <c r="Z385" i="22" s="1"/>
  <c r="Z398" i="22" s="1"/>
  <c r="Z411" i="22" s="1"/>
  <c r="Z424" i="22" s="1"/>
  <c r="Z437" i="22" s="1"/>
  <c r="Z450" i="22" s="1"/>
  <c r="Z463" i="22" s="1"/>
  <c r="Z476" i="22" s="1"/>
  <c r="Z489" i="22" s="1"/>
  <c r="Z502" i="22" s="1"/>
  <c r="Z515" i="22" s="1"/>
  <c r="Z528" i="22" s="1"/>
  <c r="Z541" i="22" s="1"/>
  <c r="Z554" i="22" s="1"/>
  <c r="Z567" i="22" s="1"/>
  <c r="Z580" i="22" s="1"/>
  <c r="Z593" i="22" s="1"/>
  <c r="Z606" i="22" s="1"/>
  <c r="Z619" i="22" s="1"/>
  <c r="Z632" i="22" s="1"/>
  <c r="Z645" i="22" s="1"/>
  <c r="Z658" i="22" s="1"/>
  <c r="Z671" i="22" s="1"/>
  <c r="Z684" i="22" s="1"/>
  <c r="Z697" i="22" s="1"/>
  <c r="Z710" i="22" s="1"/>
  <c r="Z723" i="22" s="1"/>
  <c r="Z736" i="22" s="1"/>
  <c r="Z749" i="22" s="1"/>
  <c r="Z762" i="22" s="1"/>
  <c r="Z775" i="22" s="1"/>
  <c r="Z788" i="22" s="1"/>
  <c r="Z801" i="22" s="1"/>
  <c r="Z814" i="22" s="1"/>
  <c r="Z827" i="22" s="1"/>
  <c r="Z840" i="22" s="1"/>
  <c r="Z853" i="22" s="1"/>
  <c r="Z866" i="22" s="1"/>
  <c r="Z879" i="22" s="1"/>
  <c r="Z892" i="22" s="1"/>
  <c r="Z905" i="22" s="1"/>
  <c r="Z918" i="22" s="1"/>
  <c r="Z931" i="22" s="1"/>
  <c r="Z944" i="22" s="1"/>
  <c r="Z957" i="22" s="1"/>
  <c r="Z970" i="22" s="1"/>
  <c r="Z983" i="22" s="1"/>
  <c r="Z996" i="22" s="1"/>
  <c r="Z1009" i="22" s="1"/>
  <c r="Z1022" i="22" s="1"/>
  <c r="Z1035" i="22" s="1"/>
  <c r="Z1048" i="22" s="1"/>
  <c r="Z1061" i="22" s="1"/>
  <c r="Z1074" i="22" s="1"/>
  <c r="Z1087" i="22" s="1"/>
  <c r="Z1100" i="22" s="1"/>
  <c r="Z1113" i="22" s="1"/>
  <c r="Z1126" i="22" s="1"/>
  <c r="Z1139" i="22" s="1"/>
  <c r="Z1152" i="22" s="1"/>
  <c r="Z1165" i="22" s="1"/>
  <c r="Z1178" i="22" s="1"/>
  <c r="Z1191" i="22" s="1"/>
  <c r="Z1204" i="22" s="1"/>
  <c r="Z1217" i="22" s="1"/>
  <c r="Z1230" i="22" s="1"/>
  <c r="Z1243" i="22" s="1"/>
  <c r="Z1256" i="22" s="1"/>
  <c r="Z1269" i="22" s="1"/>
  <c r="Z1282" i="22" s="1"/>
  <c r="Z1295" i="22" s="1"/>
  <c r="Z1308" i="22" s="1"/>
  <c r="Z1321" i="22" s="1"/>
  <c r="Z1334" i="22" s="1"/>
  <c r="Z1347" i="22" s="1"/>
  <c r="Z1360" i="22" s="1"/>
  <c r="Z1373" i="22" s="1"/>
  <c r="Z1386" i="22" s="1"/>
  <c r="Z1399" i="22" s="1"/>
  <c r="Z1412" i="22" s="1"/>
  <c r="Z1425" i="22" s="1"/>
  <c r="Z1438" i="22" s="1"/>
  <c r="Z1451" i="22" s="1"/>
  <c r="Z1464" i="22" s="1"/>
  <c r="Z1477" i="22" s="1"/>
  <c r="Z1490" i="22" s="1"/>
  <c r="Z1503" i="22" s="1"/>
  <c r="Z1516" i="22" s="1"/>
  <c r="Z1529" i="22" s="1"/>
  <c r="Z1542" i="22" s="1"/>
  <c r="Z1555" i="22" s="1"/>
  <c r="Z1568" i="22" s="1"/>
  <c r="Z1581" i="22" s="1"/>
  <c r="Z1594" i="22" s="1"/>
  <c r="Z1607" i="22" s="1"/>
  <c r="Z1620" i="22" s="1"/>
  <c r="Z1633" i="22" s="1"/>
  <c r="Z1646" i="22" s="1"/>
  <c r="Z1659" i="22" s="1"/>
  <c r="Z1672" i="22" s="1"/>
  <c r="Z1685" i="22" s="1"/>
  <c r="Z1698" i="22" s="1"/>
  <c r="Z1711" i="22" s="1"/>
  <c r="Z1724" i="22" s="1"/>
  <c r="Z1737" i="22" s="1"/>
  <c r="Z1750" i="22" s="1"/>
  <c r="Z1763" i="22" s="1"/>
  <c r="Z1776" i="22" s="1"/>
  <c r="Z1789" i="22" s="1"/>
  <c r="Z1802" i="22" s="1"/>
  <c r="Z1815" i="22" s="1"/>
  <c r="Z1828" i="22" s="1"/>
  <c r="Z1841" i="22" s="1"/>
  <c r="Z1854" i="22" s="1"/>
  <c r="Z1867" i="22" s="1"/>
  <c r="Z1880" i="22" s="1"/>
  <c r="Z1893" i="22" s="1"/>
  <c r="Z1906" i="22" s="1"/>
  <c r="Z1919" i="22" s="1"/>
  <c r="Z1932" i="22" s="1"/>
  <c r="Z1945" i="22" s="1"/>
  <c r="Z1958" i="22" s="1"/>
  <c r="Z1971" i="22" s="1"/>
  <c r="Z1984" i="22" s="1"/>
  <c r="Z1997" i="22" s="1"/>
  <c r="Z2010" i="22" s="1"/>
  <c r="Z2023" i="22" s="1"/>
  <c r="Z2036" i="22" s="1"/>
  <c r="Z2049" i="22" s="1"/>
  <c r="Z2062" i="22" s="1"/>
  <c r="Z2075" i="22" s="1"/>
  <c r="Z2088" i="22" s="1"/>
  <c r="Z2101" i="22" s="1"/>
  <c r="Z2114" i="22" s="1"/>
  <c r="Z2127" i="22" s="1"/>
  <c r="Z2140" i="22" s="1"/>
  <c r="Z2153" i="22" s="1"/>
  <c r="Z2166" i="22" s="1"/>
  <c r="Z2179" i="22" s="1"/>
  <c r="Z2192" i="22" s="1"/>
  <c r="Z2205" i="22" s="1"/>
  <c r="Z2218" i="22" s="1"/>
  <c r="Z2231" i="22" s="1"/>
  <c r="Z2244" i="22" s="1"/>
  <c r="Z2257" i="22" s="1"/>
  <c r="Z2270" i="22" s="1"/>
  <c r="Z2283" i="22" s="1"/>
  <c r="Z2296" i="22" s="1"/>
  <c r="Z2309" i="22" s="1"/>
  <c r="Z2322" i="22" s="1"/>
  <c r="Z2335" i="22" s="1"/>
  <c r="Z2348" i="22" s="1"/>
  <c r="Z2361" i="22" s="1"/>
  <c r="Z2374" i="22" s="1"/>
  <c r="Z2387" i="22" s="1"/>
  <c r="Z2400" i="22" s="1"/>
  <c r="Z2413" i="22" s="1"/>
  <c r="Z2426" i="22" s="1"/>
  <c r="Z2439" i="22" s="1"/>
  <c r="Z2452" i="22" s="1"/>
  <c r="Z2465" i="22" s="1"/>
  <c r="Z2478" i="22" s="1"/>
  <c r="Z2491" i="22" s="1"/>
  <c r="Z2504" i="22" s="1"/>
  <c r="Z2517" i="22" s="1"/>
  <c r="Z2530" i="22" s="1"/>
  <c r="Z2543" i="22" s="1"/>
  <c r="Z2556" i="22" s="1"/>
  <c r="Z2569" i="22" s="1"/>
  <c r="Z2582" i="22" s="1"/>
  <c r="Z2595" i="22" s="1"/>
  <c r="Z2608" i="22" s="1"/>
  <c r="Z2621" i="22" s="1"/>
  <c r="Z2634" i="22" s="1"/>
  <c r="Z2647" i="22" s="1"/>
  <c r="Z2660" i="22" s="1"/>
  <c r="Z2673" i="22" s="1"/>
  <c r="Z2686" i="22" s="1"/>
  <c r="Z2699" i="22" s="1"/>
  <c r="Z2712" i="22" s="1"/>
  <c r="Z2725" i="22" s="1"/>
  <c r="Z2738" i="22" s="1"/>
  <c r="Z2751" i="22" s="1"/>
  <c r="Z65" i="22"/>
  <c r="Z78" i="22" s="1"/>
  <c r="Z91" i="22" s="1"/>
  <c r="Z104" i="22" s="1"/>
  <c r="Z117" i="22" s="1"/>
  <c r="Z130" i="22" s="1"/>
  <c r="Z143" i="22" s="1"/>
  <c r="Z156" i="22" s="1"/>
  <c r="Z169" i="22" s="1"/>
  <c r="Z182" i="22" s="1"/>
  <c r="Z195" i="22" s="1"/>
  <c r="Z208" i="22" s="1"/>
  <c r="Z221" i="22" s="1"/>
  <c r="Z234" i="22" s="1"/>
  <c r="Z247" i="22" s="1"/>
  <c r="Z260" i="22" s="1"/>
  <c r="Z273" i="22" s="1"/>
  <c r="Z286" i="22" s="1"/>
  <c r="Z299" i="22" s="1"/>
  <c r="Z312" i="22" s="1"/>
  <c r="Z325" i="22" s="1"/>
  <c r="Z338" i="22" s="1"/>
  <c r="Z351" i="22" s="1"/>
  <c r="Z364" i="22" s="1"/>
  <c r="Z377" i="22" s="1"/>
  <c r="Z390" i="22" s="1"/>
  <c r="Z403" i="22" s="1"/>
  <c r="Z416" i="22" s="1"/>
  <c r="Z429" i="22" s="1"/>
  <c r="Z442" i="22" s="1"/>
  <c r="Z455" i="22" s="1"/>
  <c r="Z468" i="22" s="1"/>
  <c r="Z481" i="22" s="1"/>
  <c r="Z494" i="22" s="1"/>
  <c r="Z507" i="22" s="1"/>
  <c r="Z520" i="22" s="1"/>
  <c r="Z533" i="22" s="1"/>
  <c r="Z546" i="22" s="1"/>
  <c r="Z559" i="22" s="1"/>
  <c r="Z572" i="22" s="1"/>
  <c r="Z585" i="22" s="1"/>
  <c r="Z598" i="22" s="1"/>
  <c r="Z611" i="22" s="1"/>
  <c r="Z624" i="22" s="1"/>
  <c r="Z637" i="22" s="1"/>
  <c r="Z650" i="22" s="1"/>
  <c r="Z663" i="22" s="1"/>
  <c r="Z676" i="22" s="1"/>
  <c r="Z689" i="22" s="1"/>
  <c r="Z702" i="22" s="1"/>
  <c r="Z715" i="22" s="1"/>
  <c r="Z728" i="22" s="1"/>
  <c r="Z741" i="22" s="1"/>
  <c r="Z754" i="22" s="1"/>
  <c r="Z767" i="22" s="1"/>
  <c r="Z780" i="22" s="1"/>
  <c r="Z793" i="22" s="1"/>
  <c r="Z806" i="22" s="1"/>
  <c r="Z819" i="22" s="1"/>
  <c r="Z832" i="22" s="1"/>
  <c r="Z845" i="22" s="1"/>
  <c r="Z858" i="22" s="1"/>
  <c r="Z871" i="22" s="1"/>
  <c r="Z884" i="22" s="1"/>
  <c r="Z897" i="22" s="1"/>
  <c r="Z910" i="22" s="1"/>
  <c r="Z923" i="22" s="1"/>
  <c r="Z936" i="22" s="1"/>
  <c r="Z949" i="22" s="1"/>
  <c r="Z962" i="22" s="1"/>
  <c r="Z975" i="22" s="1"/>
  <c r="Z988" i="22" s="1"/>
  <c r="Z1001" i="22" s="1"/>
  <c r="Z1014" i="22" s="1"/>
  <c r="Z1027" i="22" s="1"/>
  <c r="Z1040" i="22" s="1"/>
  <c r="Z1053" i="22" s="1"/>
  <c r="Z1066" i="22" s="1"/>
  <c r="Z1079" i="22" s="1"/>
  <c r="Z1092" i="22" s="1"/>
  <c r="Z1105" i="22" s="1"/>
  <c r="Z1118" i="22" s="1"/>
  <c r="Z1131" i="22" s="1"/>
  <c r="Z1144" i="22" s="1"/>
  <c r="Z1157" i="22" s="1"/>
  <c r="Z1170" i="22" s="1"/>
  <c r="Z1183" i="22" s="1"/>
  <c r="Z1196" i="22" s="1"/>
  <c r="Z1209" i="22" s="1"/>
  <c r="Z1222" i="22" s="1"/>
  <c r="Z1235" i="22" s="1"/>
  <c r="Z1248" i="22" s="1"/>
  <c r="Z1261" i="22" s="1"/>
  <c r="Z1274" i="22" s="1"/>
  <c r="Z1287" i="22" s="1"/>
  <c r="Z1300" i="22" s="1"/>
  <c r="Z1313" i="22" s="1"/>
  <c r="Z1326" i="22" s="1"/>
  <c r="Z1339" i="22" s="1"/>
  <c r="Z1352" i="22" s="1"/>
  <c r="Z1365" i="22" s="1"/>
  <c r="Z1378" i="22" s="1"/>
  <c r="Z1391" i="22" s="1"/>
  <c r="Z1404" i="22" s="1"/>
  <c r="Z1417" i="22" s="1"/>
  <c r="Z1430" i="22" s="1"/>
  <c r="Z1443" i="22" s="1"/>
  <c r="Z1456" i="22" s="1"/>
  <c r="Z1469" i="22" s="1"/>
  <c r="Z1482" i="22" s="1"/>
  <c r="Z1495" i="22" s="1"/>
  <c r="Z1508" i="22" s="1"/>
  <c r="Z1521" i="22" s="1"/>
  <c r="Z1534" i="22" s="1"/>
  <c r="Z1547" i="22" s="1"/>
  <c r="Z1560" i="22" s="1"/>
  <c r="Z1573" i="22" s="1"/>
  <c r="Z1586" i="22" s="1"/>
  <c r="Z1599" i="22" s="1"/>
  <c r="Z1612" i="22" s="1"/>
  <c r="Z1625" i="22" s="1"/>
  <c r="Z1638" i="22" s="1"/>
  <c r="Z1651" i="22" s="1"/>
  <c r="Z1664" i="22" s="1"/>
  <c r="Z1677" i="22" s="1"/>
  <c r="Z1690" i="22" s="1"/>
  <c r="Z1703" i="22" s="1"/>
  <c r="Z1716" i="22" s="1"/>
  <c r="Z1729" i="22" s="1"/>
  <c r="Z1742" i="22" s="1"/>
  <c r="Z1755" i="22" s="1"/>
  <c r="Z1768" i="22" s="1"/>
  <c r="Z1781" i="22" s="1"/>
  <c r="Z1794" i="22" s="1"/>
  <c r="Z1807" i="22" s="1"/>
  <c r="Z1820" i="22" s="1"/>
  <c r="Z1833" i="22" s="1"/>
  <c r="Z1846" i="22" s="1"/>
  <c r="Z1859" i="22" s="1"/>
  <c r="Z1872" i="22" s="1"/>
  <c r="Z1885" i="22" s="1"/>
  <c r="Z1898" i="22" s="1"/>
  <c r="Z1911" i="22" s="1"/>
  <c r="Z1924" i="22" s="1"/>
  <c r="Z1937" i="22" s="1"/>
  <c r="Z1950" i="22" s="1"/>
  <c r="Z1963" i="22" s="1"/>
  <c r="Z1976" i="22" s="1"/>
  <c r="Z1989" i="22" s="1"/>
  <c r="Z2002" i="22" s="1"/>
  <c r="Z2015" i="22" s="1"/>
  <c r="Z2028" i="22" s="1"/>
  <c r="Z2041" i="22" s="1"/>
  <c r="Z2054" i="22" s="1"/>
  <c r="Z2067" i="22" s="1"/>
  <c r="Z2080" i="22" s="1"/>
  <c r="Z2093" i="22" s="1"/>
  <c r="Z2106" i="22" s="1"/>
  <c r="Z2119" i="22" s="1"/>
  <c r="Z2132" i="22" s="1"/>
  <c r="Z2145" i="22" s="1"/>
  <c r="Z2158" i="22" s="1"/>
  <c r="Z2171" i="22" s="1"/>
  <c r="Z2184" i="22" s="1"/>
  <c r="Z2197" i="22" s="1"/>
  <c r="Z2210" i="22" s="1"/>
  <c r="Z2223" i="22" s="1"/>
  <c r="Z2236" i="22" s="1"/>
  <c r="Z2249" i="22" s="1"/>
  <c r="Z2262" i="22" s="1"/>
  <c r="Z2275" i="22" s="1"/>
  <c r="Z2288" i="22" s="1"/>
  <c r="Z2301" i="22" s="1"/>
  <c r="Z2314" i="22" s="1"/>
  <c r="Z2327" i="22" s="1"/>
  <c r="Z2340" i="22" s="1"/>
  <c r="Z2353" i="22" s="1"/>
  <c r="Z2366" i="22" s="1"/>
  <c r="Z2379" i="22" s="1"/>
  <c r="Z2392" i="22" s="1"/>
  <c r="Z2405" i="22" s="1"/>
  <c r="Z2418" i="22" s="1"/>
  <c r="Z2431" i="22" s="1"/>
  <c r="Z2444" i="22" s="1"/>
  <c r="Z2457" i="22" s="1"/>
  <c r="Z2470" i="22" s="1"/>
  <c r="Z2483" i="22" s="1"/>
  <c r="Z2496" i="22" s="1"/>
  <c r="Z2509" i="22" s="1"/>
  <c r="Z2522" i="22" s="1"/>
  <c r="Z2535" i="22" s="1"/>
  <c r="Z2548" i="22" s="1"/>
  <c r="Z2561" i="22" s="1"/>
  <c r="Z2574" i="22" s="1"/>
  <c r="Z2587" i="22" s="1"/>
  <c r="Z2600" i="22" s="1"/>
  <c r="Z2613" i="22" s="1"/>
  <c r="Z2626" i="22" s="1"/>
  <c r="Z2639" i="22" s="1"/>
  <c r="Z2652" i="22" s="1"/>
  <c r="Z2665" i="22" s="1"/>
  <c r="Z2678" i="22" s="1"/>
  <c r="Z2691" i="22" s="1"/>
  <c r="Z2704" i="22" s="1"/>
  <c r="Z2717" i="22" s="1"/>
  <c r="Z2730" i="22" s="1"/>
  <c r="Z2743" i="22" s="1"/>
  <c r="Z2756" i="22" s="1"/>
  <c r="Z17" i="22"/>
  <c r="Z30" i="22" s="1"/>
  <c r="Z43" i="22" s="1"/>
  <c r="Z56" i="22" s="1"/>
  <c r="Z69" i="22" s="1"/>
  <c r="Z82" i="22" s="1"/>
  <c r="Z95" i="22" s="1"/>
  <c r="Z108" i="22" s="1"/>
  <c r="Z121" i="22" s="1"/>
  <c r="Z134" i="22" s="1"/>
  <c r="Z147" i="22" s="1"/>
  <c r="Z160" i="22" s="1"/>
  <c r="Z173" i="22" s="1"/>
  <c r="Z186" i="22" s="1"/>
  <c r="Z199" i="22" s="1"/>
  <c r="Z212" i="22" s="1"/>
  <c r="Z225" i="22" s="1"/>
  <c r="Z238" i="22" s="1"/>
  <c r="Z251" i="22" s="1"/>
  <c r="Z264" i="22" s="1"/>
  <c r="Z277" i="22" s="1"/>
  <c r="Z290" i="22" s="1"/>
  <c r="Z303" i="22" s="1"/>
  <c r="Z316" i="22" s="1"/>
  <c r="Z329" i="22" s="1"/>
  <c r="Z342" i="22" s="1"/>
  <c r="Z355" i="22" s="1"/>
  <c r="Z368" i="22" s="1"/>
  <c r="Z381" i="22" s="1"/>
  <c r="Z394" i="22" s="1"/>
  <c r="Z407" i="22" s="1"/>
  <c r="Z420" i="22" s="1"/>
  <c r="Z433" i="22" s="1"/>
  <c r="Z446" i="22" s="1"/>
  <c r="Z459" i="22" s="1"/>
  <c r="Z472" i="22" s="1"/>
  <c r="Z485" i="22" s="1"/>
  <c r="Z498" i="22" s="1"/>
  <c r="Z511" i="22" s="1"/>
  <c r="Z524" i="22" s="1"/>
  <c r="Z537" i="22" s="1"/>
  <c r="Z550" i="22" s="1"/>
  <c r="Z563" i="22" s="1"/>
  <c r="Z576" i="22" s="1"/>
  <c r="Z589" i="22" s="1"/>
  <c r="Z602" i="22" s="1"/>
  <c r="Z615" i="22" s="1"/>
  <c r="Z628" i="22" s="1"/>
  <c r="Z641" i="22" s="1"/>
  <c r="Z654" i="22" s="1"/>
  <c r="Z667" i="22" s="1"/>
  <c r="Z680" i="22" s="1"/>
  <c r="Z693" i="22" s="1"/>
  <c r="Z706" i="22" s="1"/>
  <c r="Z719" i="22" s="1"/>
  <c r="Z732" i="22" s="1"/>
  <c r="Z745" i="22" s="1"/>
  <c r="Z758" i="22" s="1"/>
  <c r="Z771" i="22" s="1"/>
  <c r="Z784" i="22" s="1"/>
  <c r="Z797" i="22" s="1"/>
  <c r="Z810" i="22" s="1"/>
  <c r="Z823" i="22" s="1"/>
  <c r="Z836" i="22" s="1"/>
  <c r="Z849" i="22" s="1"/>
  <c r="Z862" i="22" s="1"/>
  <c r="Z875" i="22" s="1"/>
  <c r="Z888" i="22" s="1"/>
  <c r="Z901" i="22" s="1"/>
  <c r="Z914" i="22" s="1"/>
  <c r="Z927" i="22" s="1"/>
  <c r="Z940" i="22" s="1"/>
  <c r="Z953" i="22" s="1"/>
  <c r="Z966" i="22" s="1"/>
  <c r="Z979" i="22" s="1"/>
  <c r="Z992" i="22" s="1"/>
  <c r="Z1005" i="22" s="1"/>
  <c r="Z1018" i="22" s="1"/>
  <c r="Z1031" i="22" s="1"/>
  <c r="Z1044" i="22" s="1"/>
  <c r="Z1057" i="22" s="1"/>
  <c r="Z1070" i="22" s="1"/>
  <c r="Z1083" i="22" s="1"/>
  <c r="Z1096" i="22" s="1"/>
  <c r="Z1109" i="22" s="1"/>
  <c r="Z1122" i="22" s="1"/>
  <c r="Z1135" i="22" s="1"/>
  <c r="Z1148" i="22" s="1"/>
  <c r="Z1161" i="22" s="1"/>
  <c r="Z1174" i="22" s="1"/>
  <c r="Z1187" i="22" s="1"/>
  <c r="Z1200" i="22" s="1"/>
  <c r="Z1213" i="22" s="1"/>
  <c r="Z1226" i="22" s="1"/>
  <c r="Z1239" i="22" s="1"/>
  <c r="Z1252" i="22" s="1"/>
  <c r="Z1265" i="22" s="1"/>
  <c r="Z1278" i="22" s="1"/>
  <c r="Z1291" i="22" s="1"/>
  <c r="Z1304" i="22" s="1"/>
  <c r="Z1317" i="22" s="1"/>
  <c r="Z1330" i="22" s="1"/>
  <c r="Z1343" i="22" s="1"/>
  <c r="Z1356" i="22" s="1"/>
  <c r="Z1369" i="22" s="1"/>
  <c r="Z1382" i="22" s="1"/>
  <c r="Z1395" i="22" s="1"/>
  <c r="Z1408" i="22" s="1"/>
  <c r="Z1421" i="22" s="1"/>
  <c r="Z1434" i="22" s="1"/>
  <c r="Z1447" i="22" s="1"/>
  <c r="Z1460" i="22" s="1"/>
  <c r="Z1473" i="22" s="1"/>
  <c r="Z1486" i="22" s="1"/>
  <c r="Z1499" i="22" s="1"/>
  <c r="Z1512" i="22" s="1"/>
  <c r="Z1525" i="22" s="1"/>
  <c r="Z1538" i="22" s="1"/>
  <c r="Z1551" i="22" s="1"/>
  <c r="Z1564" i="22" s="1"/>
  <c r="Z1577" i="22" s="1"/>
  <c r="Z1590" i="22" s="1"/>
  <c r="Z1603" i="22" s="1"/>
  <c r="Z1616" i="22" s="1"/>
  <c r="Z1629" i="22" s="1"/>
  <c r="Z1642" i="22" s="1"/>
  <c r="Z1655" i="22" s="1"/>
  <c r="Z1668" i="22" s="1"/>
  <c r="Z1681" i="22" s="1"/>
  <c r="Z1694" i="22" s="1"/>
  <c r="Z1707" i="22" s="1"/>
  <c r="Z1720" i="22" s="1"/>
  <c r="Z1733" i="22" s="1"/>
  <c r="Z1746" i="22" s="1"/>
  <c r="Z1759" i="22" s="1"/>
  <c r="Z1772" i="22" s="1"/>
  <c r="Z1785" i="22" s="1"/>
  <c r="Z1798" i="22" s="1"/>
  <c r="Z1811" i="22" s="1"/>
  <c r="Z1824" i="22" s="1"/>
  <c r="Z1837" i="22" s="1"/>
  <c r="Z1850" i="22" s="1"/>
  <c r="Z1863" i="22" s="1"/>
  <c r="Z1876" i="22" s="1"/>
  <c r="Z1889" i="22" s="1"/>
  <c r="Z1902" i="22" s="1"/>
  <c r="Z1915" i="22" s="1"/>
  <c r="Z1928" i="22" s="1"/>
  <c r="Z1941" i="22" s="1"/>
  <c r="Z1954" i="22" s="1"/>
  <c r="Z1967" i="22" s="1"/>
  <c r="Z1980" i="22" s="1"/>
  <c r="Z1993" i="22" s="1"/>
  <c r="Z2006" i="22" s="1"/>
  <c r="Z2019" i="22" s="1"/>
  <c r="Z2032" i="22" s="1"/>
  <c r="Z2045" i="22" s="1"/>
  <c r="Z2058" i="22" s="1"/>
  <c r="Z2071" i="22" s="1"/>
  <c r="Z2084" i="22" s="1"/>
  <c r="Z2097" i="22" s="1"/>
  <c r="Z2110" i="22" s="1"/>
  <c r="Z2123" i="22" s="1"/>
  <c r="Z2136" i="22" s="1"/>
  <c r="Z2149" i="22" s="1"/>
  <c r="Z2162" i="22" s="1"/>
  <c r="Z2175" i="22" s="1"/>
  <c r="Z2188" i="22" s="1"/>
  <c r="Z2201" i="22" s="1"/>
  <c r="Z2214" i="22" s="1"/>
  <c r="Z2227" i="22" s="1"/>
  <c r="Z2240" i="22" s="1"/>
  <c r="Z2253" i="22" s="1"/>
  <c r="Z2266" i="22" s="1"/>
  <c r="Z2279" i="22" s="1"/>
  <c r="Z2292" i="22" s="1"/>
  <c r="Z2305" i="22" s="1"/>
  <c r="Z2318" i="22" s="1"/>
  <c r="Z2331" i="22" s="1"/>
  <c r="Z2344" i="22" s="1"/>
  <c r="Z2357" i="22" s="1"/>
  <c r="Z2370" i="22" s="1"/>
  <c r="Z2383" i="22" s="1"/>
  <c r="Z2396" i="22" s="1"/>
  <c r="Z2409" i="22" s="1"/>
  <c r="Z2422" i="22" s="1"/>
  <c r="Z2435" i="22" s="1"/>
  <c r="Z2448" i="22" s="1"/>
  <c r="Z2461" i="22" s="1"/>
  <c r="Z2474" i="22" s="1"/>
  <c r="Z2487" i="22" s="1"/>
  <c r="Z2500" i="22" s="1"/>
  <c r="Z2513" i="22" s="1"/>
  <c r="Z2526" i="22" s="1"/>
  <c r="Z2539" i="22" s="1"/>
  <c r="Z2552" i="22" s="1"/>
  <c r="Z2565" i="22" s="1"/>
  <c r="Z2578" i="22" s="1"/>
  <c r="Z2591" i="22" s="1"/>
  <c r="Z2604" i="22" s="1"/>
  <c r="Z2617" i="22" s="1"/>
  <c r="Z2630" i="22" s="1"/>
  <c r="Z2643" i="22" s="1"/>
  <c r="Z2656" i="22" s="1"/>
  <c r="Z2669" i="22" s="1"/>
  <c r="Z2682" i="22" s="1"/>
  <c r="Z2695" i="22" s="1"/>
  <c r="Z2708" i="22" s="1"/>
  <c r="Z2721" i="22" s="1"/>
  <c r="Z2734" i="22" s="1"/>
  <c r="Z2747" i="22" s="1"/>
  <c r="D139" i="22"/>
  <c r="D152" i="22" s="1"/>
  <c r="D165" i="22" s="1"/>
  <c r="D178" i="22" s="1"/>
  <c r="D191" i="22" s="1"/>
  <c r="D204" i="22" s="1"/>
  <c r="D217" i="22" s="1"/>
  <c r="D230" i="22" s="1"/>
  <c r="D243" i="22" s="1"/>
  <c r="D256" i="22" s="1"/>
  <c r="D269" i="22" s="1"/>
  <c r="D282" i="22" s="1"/>
  <c r="D295" i="22" s="1"/>
  <c r="D308" i="22" s="1"/>
  <c r="D321" i="22" s="1"/>
  <c r="D334" i="22" s="1"/>
  <c r="D347" i="22" s="1"/>
  <c r="D360" i="22" s="1"/>
  <c r="D373" i="22" s="1"/>
  <c r="D386" i="22" s="1"/>
  <c r="D399" i="22" s="1"/>
  <c r="D412" i="22" s="1"/>
  <c r="D425" i="22" s="1"/>
  <c r="D438" i="22" s="1"/>
  <c r="D451" i="22" s="1"/>
  <c r="D464" i="22" s="1"/>
  <c r="D477" i="22" s="1"/>
  <c r="D490" i="22" s="1"/>
  <c r="D503" i="22" s="1"/>
  <c r="D516" i="22" s="1"/>
  <c r="D529" i="22" s="1"/>
  <c r="D542" i="22" s="1"/>
  <c r="D555" i="22" s="1"/>
  <c r="D568" i="22" s="1"/>
  <c r="D581" i="22" s="1"/>
  <c r="D594" i="22" s="1"/>
  <c r="D607" i="22" s="1"/>
  <c r="D620" i="22" s="1"/>
  <c r="D633" i="22" s="1"/>
  <c r="D646" i="22" s="1"/>
  <c r="D659" i="22" s="1"/>
  <c r="D672" i="22" s="1"/>
  <c r="D685" i="22" s="1"/>
  <c r="D698" i="22" s="1"/>
  <c r="D711" i="22" s="1"/>
  <c r="D724" i="22" s="1"/>
  <c r="D737" i="22" s="1"/>
  <c r="D750" i="22" s="1"/>
  <c r="D763" i="22" s="1"/>
  <c r="D776" i="22" s="1"/>
  <c r="D789" i="22" s="1"/>
  <c r="D802" i="22" s="1"/>
  <c r="D815" i="22" s="1"/>
  <c r="D828" i="22" s="1"/>
  <c r="D841" i="22" s="1"/>
  <c r="D854" i="22" s="1"/>
  <c r="D867" i="22" s="1"/>
  <c r="D880" i="22" s="1"/>
  <c r="D893" i="22" s="1"/>
  <c r="D906" i="22" s="1"/>
  <c r="D919" i="22" s="1"/>
  <c r="D932" i="22" s="1"/>
  <c r="D945" i="22" s="1"/>
  <c r="D958" i="22" s="1"/>
  <c r="D971" i="22" s="1"/>
  <c r="D984" i="22" s="1"/>
  <c r="D997" i="22" s="1"/>
  <c r="D1010" i="22" s="1"/>
  <c r="D1023" i="22" s="1"/>
  <c r="D1036" i="22" s="1"/>
  <c r="D1049" i="22" s="1"/>
  <c r="D1062" i="22" s="1"/>
  <c r="D1075" i="22" s="1"/>
  <c r="D1088" i="22" s="1"/>
  <c r="D1101" i="22" s="1"/>
  <c r="D1114" i="22" s="1"/>
  <c r="D1127" i="22" s="1"/>
  <c r="D1140" i="22" s="1"/>
  <c r="D1153" i="22" s="1"/>
  <c r="D1166" i="22" s="1"/>
  <c r="D1179" i="22" s="1"/>
  <c r="D1192" i="22" s="1"/>
  <c r="D1205" i="22" s="1"/>
  <c r="D1218" i="22" s="1"/>
  <c r="D1231" i="22" s="1"/>
  <c r="D1244" i="22" s="1"/>
  <c r="D1257" i="22" s="1"/>
  <c r="D1270" i="22" s="1"/>
  <c r="D1283" i="22" s="1"/>
  <c r="D1296" i="22" s="1"/>
  <c r="D1309" i="22" s="1"/>
  <c r="D1322" i="22" s="1"/>
  <c r="D1335" i="22" s="1"/>
  <c r="D1348" i="22" s="1"/>
  <c r="D1361" i="22" s="1"/>
  <c r="D1374" i="22" s="1"/>
  <c r="D1387" i="22" s="1"/>
  <c r="D1400" i="22" s="1"/>
  <c r="D1413" i="22" s="1"/>
  <c r="D1426" i="22" s="1"/>
  <c r="D1439" i="22" s="1"/>
  <c r="D1452" i="22" s="1"/>
  <c r="D1465" i="22" s="1"/>
  <c r="D1478" i="22" s="1"/>
  <c r="D1491" i="22" s="1"/>
  <c r="D1504" i="22" s="1"/>
  <c r="D1517" i="22" s="1"/>
  <c r="D1530" i="22" s="1"/>
  <c r="D1543" i="22" s="1"/>
  <c r="D1556" i="22" s="1"/>
  <c r="D1569" i="22" s="1"/>
  <c r="D1582" i="22" s="1"/>
  <c r="D1595" i="22" s="1"/>
  <c r="D1608" i="22" s="1"/>
  <c r="D1621" i="22" s="1"/>
  <c r="D1634" i="22" s="1"/>
  <c r="D1647" i="22" s="1"/>
  <c r="D1660" i="22" s="1"/>
  <c r="D1673" i="22" s="1"/>
  <c r="D1686" i="22" s="1"/>
  <c r="D1699" i="22" s="1"/>
  <c r="D1712" i="22" s="1"/>
  <c r="D1725" i="22" s="1"/>
  <c r="D1738" i="22" s="1"/>
  <c r="D1751" i="22" s="1"/>
  <c r="D1764" i="22" s="1"/>
  <c r="D1777" i="22" s="1"/>
  <c r="D1790" i="22" s="1"/>
  <c r="D1803" i="22" s="1"/>
  <c r="D1816" i="22" s="1"/>
  <c r="D1829" i="22" s="1"/>
  <c r="D1842" i="22" s="1"/>
  <c r="D1855" i="22" s="1"/>
  <c r="D1868" i="22" s="1"/>
  <c r="D1881" i="22" s="1"/>
  <c r="D1894" i="22" s="1"/>
  <c r="D1907" i="22" s="1"/>
  <c r="D1920" i="22" s="1"/>
  <c r="D1933" i="22" s="1"/>
  <c r="D1946" i="22" s="1"/>
  <c r="D1959" i="22" s="1"/>
  <c r="D1972" i="22" s="1"/>
  <c r="D1985" i="22" s="1"/>
  <c r="D1998" i="22" s="1"/>
  <c r="D2011" i="22" s="1"/>
  <c r="D2024" i="22" s="1"/>
  <c r="D2037" i="22" s="1"/>
  <c r="D2050" i="22" s="1"/>
  <c r="D2063" i="22" s="1"/>
  <c r="D2076" i="22" s="1"/>
  <c r="D2089" i="22" s="1"/>
  <c r="D2102" i="22" s="1"/>
  <c r="D2115" i="22" s="1"/>
  <c r="D2128" i="22" s="1"/>
  <c r="D2141" i="22" s="1"/>
  <c r="D2154" i="22" s="1"/>
  <c r="D2167" i="22" s="1"/>
  <c r="D2180" i="22" s="1"/>
  <c r="D2193" i="22" s="1"/>
  <c r="D2206" i="22" s="1"/>
  <c r="D2219" i="22" s="1"/>
  <c r="D2232" i="22" s="1"/>
  <c r="D2245" i="22" s="1"/>
  <c r="D2258" i="22" s="1"/>
  <c r="D2271" i="22" s="1"/>
  <c r="D2284" i="22" s="1"/>
  <c r="D2297" i="22" s="1"/>
  <c r="D2310" i="22" s="1"/>
  <c r="D2323" i="22" s="1"/>
  <c r="D2336" i="22" s="1"/>
  <c r="D2349" i="22" s="1"/>
  <c r="D2362" i="22" s="1"/>
  <c r="D2375" i="22" s="1"/>
  <c r="D2388" i="22" s="1"/>
  <c r="D2401" i="22" s="1"/>
  <c r="D2414" i="22" s="1"/>
  <c r="D2427" i="22" s="1"/>
  <c r="D2440" i="22" s="1"/>
  <c r="D2453" i="22" s="1"/>
  <c r="D2466" i="22" s="1"/>
  <c r="D2479" i="22" s="1"/>
  <c r="D2492" i="22" s="1"/>
  <c r="D2505" i="22" s="1"/>
  <c r="D2518" i="22" s="1"/>
  <c r="D2531" i="22" s="1"/>
  <c r="D2544" i="22" s="1"/>
  <c r="D2557" i="22" s="1"/>
  <c r="D2570" i="22" s="1"/>
  <c r="D2583" i="22" s="1"/>
  <c r="D2596" i="22" s="1"/>
  <c r="D2609" i="22" s="1"/>
  <c r="D2622" i="22" s="1"/>
  <c r="D2635" i="22" s="1"/>
  <c r="D2648" i="22" s="1"/>
  <c r="D2661" i="22" s="1"/>
  <c r="D2674" i="22" s="1"/>
  <c r="D2687" i="22" s="1"/>
  <c r="D2700" i="22" s="1"/>
  <c r="D2713" i="22" s="1"/>
  <c r="D2726" i="22" s="1"/>
  <c r="D2739" i="22" s="1"/>
  <c r="D2752" i="22" s="1"/>
  <c r="D142" i="22"/>
  <c r="D155" i="22" s="1"/>
  <c r="D168" i="22" s="1"/>
  <c r="D181" i="22" s="1"/>
  <c r="D194" i="22" s="1"/>
  <c r="D207" i="22" s="1"/>
  <c r="D220" i="22" s="1"/>
  <c r="D233" i="22" s="1"/>
  <c r="D246" i="22" s="1"/>
  <c r="D259" i="22" s="1"/>
  <c r="D272" i="22" s="1"/>
  <c r="D285" i="22" s="1"/>
  <c r="D298" i="22" s="1"/>
  <c r="D311" i="22" s="1"/>
  <c r="D324" i="22" s="1"/>
  <c r="D337" i="22" s="1"/>
  <c r="D350" i="22" s="1"/>
  <c r="D363" i="22" s="1"/>
  <c r="D376" i="22" s="1"/>
  <c r="D389" i="22" s="1"/>
  <c r="D402" i="22" s="1"/>
  <c r="D415" i="22" s="1"/>
  <c r="D428" i="22" s="1"/>
  <c r="D441" i="22" s="1"/>
  <c r="D454" i="22" s="1"/>
  <c r="D467" i="22" s="1"/>
  <c r="D480" i="22" s="1"/>
  <c r="D493" i="22" s="1"/>
  <c r="D506" i="22" s="1"/>
  <c r="D519" i="22" s="1"/>
  <c r="D532" i="22" s="1"/>
  <c r="D545" i="22" s="1"/>
  <c r="D558" i="22" s="1"/>
  <c r="D571" i="22" s="1"/>
  <c r="D584" i="22" s="1"/>
  <c r="D597" i="22" s="1"/>
  <c r="D610" i="22" s="1"/>
  <c r="D623" i="22" s="1"/>
  <c r="D636" i="22" s="1"/>
  <c r="D649" i="22" s="1"/>
  <c r="D662" i="22" s="1"/>
  <c r="D675" i="22" s="1"/>
  <c r="D688" i="22" s="1"/>
  <c r="D701" i="22" s="1"/>
  <c r="D714" i="22" s="1"/>
  <c r="D727" i="22" s="1"/>
  <c r="D740" i="22" s="1"/>
  <c r="D753" i="22" s="1"/>
  <c r="D766" i="22" s="1"/>
  <c r="D779" i="22" s="1"/>
  <c r="D792" i="22" s="1"/>
  <c r="D805" i="22" s="1"/>
  <c r="D818" i="22" s="1"/>
  <c r="D831" i="22" s="1"/>
  <c r="D844" i="22" s="1"/>
  <c r="D857" i="22" s="1"/>
  <c r="D870" i="22" s="1"/>
  <c r="D883" i="22" s="1"/>
  <c r="D896" i="22" s="1"/>
  <c r="D909" i="22" s="1"/>
  <c r="D922" i="22" s="1"/>
  <c r="D935" i="22" s="1"/>
  <c r="D948" i="22" s="1"/>
  <c r="D961" i="22" s="1"/>
  <c r="D974" i="22" s="1"/>
  <c r="D987" i="22" s="1"/>
  <c r="D1000" i="22" s="1"/>
  <c r="D1013" i="22" s="1"/>
  <c r="D1026" i="22" s="1"/>
  <c r="D1039" i="22" s="1"/>
  <c r="D1052" i="22" s="1"/>
  <c r="D1065" i="22" s="1"/>
  <c r="D1078" i="22" s="1"/>
  <c r="D1091" i="22" s="1"/>
  <c r="D1104" i="22" s="1"/>
  <c r="D1117" i="22" s="1"/>
  <c r="D1130" i="22" s="1"/>
  <c r="D1143" i="22" s="1"/>
  <c r="D1156" i="22" s="1"/>
  <c r="D1169" i="22" s="1"/>
  <c r="D1182" i="22" s="1"/>
  <c r="D1195" i="22" s="1"/>
  <c r="D1208" i="22" s="1"/>
  <c r="D1221" i="22" s="1"/>
  <c r="D1234" i="22" s="1"/>
  <c r="D1247" i="22" s="1"/>
  <c r="D1260" i="22" s="1"/>
  <c r="D1273" i="22" s="1"/>
  <c r="D1286" i="22" s="1"/>
  <c r="D1299" i="22" s="1"/>
  <c r="D1312" i="22" s="1"/>
  <c r="D1325" i="22" s="1"/>
  <c r="D1338" i="22" s="1"/>
  <c r="D1351" i="22" s="1"/>
  <c r="D1364" i="22" s="1"/>
  <c r="D1377" i="22" s="1"/>
  <c r="D1390" i="22" s="1"/>
  <c r="D1403" i="22" s="1"/>
  <c r="D1416" i="22" s="1"/>
  <c r="D1429" i="22" s="1"/>
  <c r="D1442" i="22" s="1"/>
  <c r="D1455" i="22" s="1"/>
  <c r="D1468" i="22" s="1"/>
  <c r="D1481" i="22" s="1"/>
  <c r="D1494" i="22" s="1"/>
  <c r="D1507" i="22" s="1"/>
  <c r="D1520" i="22" s="1"/>
  <c r="D1533" i="22" s="1"/>
  <c r="D1546" i="22" s="1"/>
  <c r="D1559" i="22" s="1"/>
  <c r="D1572" i="22" s="1"/>
  <c r="D1585" i="22" s="1"/>
  <c r="D1598" i="22" s="1"/>
  <c r="D1611" i="22" s="1"/>
  <c r="D1624" i="22" s="1"/>
  <c r="D1637" i="22" s="1"/>
  <c r="D1650" i="22" s="1"/>
  <c r="D1663" i="22" s="1"/>
  <c r="D1676" i="22" s="1"/>
  <c r="D1689" i="22" s="1"/>
  <c r="D1702" i="22" s="1"/>
  <c r="D1715" i="22" s="1"/>
  <c r="D1728" i="22" s="1"/>
  <c r="D1741" i="22" s="1"/>
  <c r="D1754" i="22" s="1"/>
  <c r="D1767" i="22" s="1"/>
  <c r="D1780" i="22" s="1"/>
  <c r="D1793" i="22" s="1"/>
  <c r="D1806" i="22" s="1"/>
  <c r="D1819" i="22" s="1"/>
  <c r="D1832" i="22" s="1"/>
  <c r="D1845" i="22" s="1"/>
  <c r="D1858" i="22" s="1"/>
  <c r="D1871" i="22" s="1"/>
  <c r="D1884" i="22" s="1"/>
  <c r="D1897" i="22" s="1"/>
  <c r="D1910" i="22" s="1"/>
  <c r="D1923" i="22" s="1"/>
  <c r="D1936" i="22" s="1"/>
  <c r="D1949" i="22" s="1"/>
  <c r="D1962" i="22" s="1"/>
  <c r="D1975" i="22" s="1"/>
  <c r="D1988" i="22" s="1"/>
  <c r="D2001" i="22" s="1"/>
  <c r="D2014" i="22" s="1"/>
  <c r="D2027" i="22" s="1"/>
  <c r="D2040" i="22" s="1"/>
  <c r="D2053" i="22" s="1"/>
  <c r="D2066" i="22" s="1"/>
  <c r="D2079" i="22" s="1"/>
  <c r="D2092" i="22" s="1"/>
  <c r="D2105" i="22" s="1"/>
  <c r="D2118" i="22" s="1"/>
  <c r="D2131" i="22" s="1"/>
  <c r="D2144" i="22" s="1"/>
  <c r="D2157" i="22" s="1"/>
  <c r="D2170" i="22" s="1"/>
  <c r="D2183" i="22" s="1"/>
  <c r="D2196" i="22" s="1"/>
  <c r="D2209" i="22" s="1"/>
  <c r="D2222" i="22" s="1"/>
  <c r="D2235" i="22" s="1"/>
  <c r="D2248" i="22" s="1"/>
  <c r="D2261" i="22" s="1"/>
  <c r="D2274" i="22" s="1"/>
  <c r="D2287" i="22" s="1"/>
  <c r="D2300" i="22" s="1"/>
  <c r="D2313" i="22" s="1"/>
  <c r="D2326" i="22" s="1"/>
  <c r="D2339" i="22" s="1"/>
  <c r="D2352" i="22" s="1"/>
  <c r="D2365" i="22" s="1"/>
  <c r="D2378" i="22" s="1"/>
  <c r="D2391" i="22" s="1"/>
  <c r="D2404" i="22" s="1"/>
  <c r="D2417" i="22" s="1"/>
  <c r="D2430" i="22" s="1"/>
  <c r="D2443" i="22" s="1"/>
  <c r="D2456" i="22" s="1"/>
  <c r="D2469" i="22" s="1"/>
  <c r="D2482" i="22" s="1"/>
  <c r="D2495" i="22" s="1"/>
  <c r="D2508" i="22" s="1"/>
  <c r="D2521" i="22" s="1"/>
  <c r="D2534" i="22" s="1"/>
  <c r="D2547" i="22" s="1"/>
  <c r="D2560" i="22" s="1"/>
  <c r="D2573" i="22" s="1"/>
  <c r="D2586" i="22" s="1"/>
  <c r="D2599" i="22" s="1"/>
  <c r="D2612" i="22" s="1"/>
  <c r="D2625" i="22" s="1"/>
  <c r="D2638" i="22" s="1"/>
  <c r="D2651" i="22" s="1"/>
  <c r="D2664" i="22" s="1"/>
  <c r="D2677" i="22" s="1"/>
  <c r="D2690" i="22" s="1"/>
  <c r="D2703" i="22" s="1"/>
  <c r="D2716" i="22" s="1"/>
  <c r="D2729" i="22" s="1"/>
  <c r="D2742" i="22" s="1"/>
  <c r="D2755" i="22" s="1"/>
  <c r="I4" i="22" a="1"/>
  <c r="I4" i="22" s="1"/>
  <c r="K4" i="22" a="1"/>
  <c r="K4" i="22" s="1"/>
  <c r="CS4" i="10"/>
  <c r="CS5" i="10"/>
  <c r="CS6" i="10"/>
  <c r="CS7" i="10"/>
  <c r="CS8" i="10"/>
  <c r="CS9" i="10"/>
  <c r="CS10" i="10"/>
  <c r="CS11" i="10"/>
  <c r="CS12" i="10"/>
  <c r="CS13" i="10"/>
  <c r="CS14" i="10"/>
  <c r="CS15" i="10"/>
  <c r="CS16" i="10"/>
  <c r="G4" i="22" a="1"/>
  <c r="G4" i="22"/>
  <c r="F5" i="22"/>
  <c r="F6" i="22" s="1"/>
  <c r="C31" i="22"/>
  <c r="C33" i="22"/>
  <c r="D34" i="22"/>
  <c r="D47" i="22" s="1"/>
  <c r="D60" i="22" s="1"/>
  <c r="D73" i="22" s="1"/>
  <c r="D86" i="22" s="1"/>
  <c r="D99" i="22" s="1"/>
  <c r="D112" i="22" s="1"/>
  <c r="D125" i="22" s="1"/>
  <c r="D138" i="22" s="1"/>
  <c r="D151" i="22" s="1"/>
  <c r="D164" i="22" s="1"/>
  <c r="D177" i="22" s="1"/>
  <c r="D190" i="22" s="1"/>
  <c r="D203" i="22" s="1"/>
  <c r="D216" i="22" s="1"/>
  <c r="D229" i="22" s="1"/>
  <c r="D242" i="22" s="1"/>
  <c r="D255" i="22" s="1"/>
  <c r="D268" i="22" s="1"/>
  <c r="D281" i="22" s="1"/>
  <c r="D294" i="22" s="1"/>
  <c r="D307" i="22" s="1"/>
  <c r="D320" i="22" s="1"/>
  <c r="D333" i="22" s="1"/>
  <c r="D346" i="22" s="1"/>
  <c r="D359" i="22" s="1"/>
  <c r="D372" i="22" s="1"/>
  <c r="D385" i="22" s="1"/>
  <c r="D398" i="22" s="1"/>
  <c r="D411" i="22" s="1"/>
  <c r="D424" i="22" s="1"/>
  <c r="D437" i="22" s="1"/>
  <c r="D450" i="22" s="1"/>
  <c r="D463" i="22" s="1"/>
  <c r="D476" i="22" s="1"/>
  <c r="D489" i="22" s="1"/>
  <c r="D502" i="22" s="1"/>
  <c r="D515" i="22" s="1"/>
  <c r="D528" i="22" s="1"/>
  <c r="D541" i="22" s="1"/>
  <c r="D554" i="22" s="1"/>
  <c r="D567" i="22" s="1"/>
  <c r="D580" i="22" s="1"/>
  <c r="D593" i="22" s="1"/>
  <c r="D606" i="22" s="1"/>
  <c r="D619" i="22" s="1"/>
  <c r="D632" i="22" s="1"/>
  <c r="D645" i="22" s="1"/>
  <c r="D658" i="22" s="1"/>
  <c r="D671" i="22" s="1"/>
  <c r="D684" i="22" s="1"/>
  <c r="D697" i="22" s="1"/>
  <c r="D710" i="22" s="1"/>
  <c r="D723" i="22" s="1"/>
  <c r="D736" i="22" s="1"/>
  <c r="D749" i="22" s="1"/>
  <c r="D762" i="22" s="1"/>
  <c r="D775" i="22" s="1"/>
  <c r="D788" i="22" s="1"/>
  <c r="D801" i="22" s="1"/>
  <c r="D814" i="22" s="1"/>
  <c r="D827" i="22" s="1"/>
  <c r="D840" i="22" s="1"/>
  <c r="D853" i="22" s="1"/>
  <c r="D866" i="22" s="1"/>
  <c r="D879" i="22" s="1"/>
  <c r="D892" i="22" s="1"/>
  <c r="D905" i="22" s="1"/>
  <c r="D918" i="22" s="1"/>
  <c r="D931" i="22" s="1"/>
  <c r="D944" i="22" s="1"/>
  <c r="D957" i="22" s="1"/>
  <c r="D970" i="22" s="1"/>
  <c r="D983" i="22" s="1"/>
  <c r="D996" i="22" s="1"/>
  <c r="D1009" i="22" s="1"/>
  <c r="D1022" i="22" s="1"/>
  <c r="D1035" i="22" s="1"/>
  <c r="D1048" i="22" s="1"/>
  <c r="D1061" i="22" s="1"/>
  <c r="D1074" i="22" s="1"/>
  <c r="D1087" i="22" s="1"/>
  <c r="D1100" i="22" s="1"/>
  <c r="D1113" i="22" s="1"/>
  <c r="D1126" i="22" s="1"/>
  <c r="D1139" i="22" s="1"/>
  <c r="D1152" i="22" s="1"/>
  <c r="D1165" i="22" s="1"/>
  <c r="D1178" i="22" s="1"/>
  <c r="D1191" i="22" s="1"/>
  <c r="D1204" i="22" s="1"/>
  <c r="D1217" i="22" s="1"/>
  <c r="D1230" i="22" s="1"/>
  <c r="D1243" i="22" s="1"/>
  <c r="D1256" i="22" s="1"/>
  <c r="D1269" i="22" s="1"/>
  <c r="D1282" i="22" s="1"/>
  <c r="D1295" i="22" s="1"/>
  <c r="D1308" i="22" s="1"/>
  <c r="D1321" i="22" s="1"/>
  <c r="D1334" i="22" s="1"/>
  <c r="D1347" i="22" s="1"/>
  <c r="D1360" i="22" s="1"/>
  <c r="D1373" i="22" s="1"/>
  <c r="D1386" i="22" s="1"/>
  <c r="D1399" i="22" s="1"/>
  <c r="D1412" i="22" s="1"/>
  <c r="D1425" i="22" s="1"/>
  <c r="D1438" i="22" s="1"/>
  <c r="D1451" i="22" s="1"/>
  <c r="D1464" i="22" s="1"/>
  <c r="D1477" i="22" s="1"/>
  <c r="D1490" i="22" s="1"/>
  <c r="D1503" i="22" s="1"/>
  <c r="D1516" i="22" s="1"/>
  <c r="D1529" i="22" s="1"/>
  <c r="D1542" i="22" s="1"/>
  <c r="D1555" i="22" s="1"/>
  <c r="D1568" i="22" s="1"/>
  <c r="D1581" i="22" s="1"/>
  <c r="D1594" i="22" s="1"/>
  <c r="D1607" i="22" s="1"/>
  <c r="D1620" i="22" s="1"/>
  <c r="D1633" i="22" s="1"/>
  <c r="D1646" i="22" s="1"/>
  <c r="D1659" i="22" s="1"/>
  <c r="D1672" i="22" s="1"/>
  <c r="D1685" i="22" s="1"/>
  <c r="D1698" i="22" s="1"/>
  <c r="D1711" i="22" s="1"/>
  <c r="D1724" i="22" s="1"/>
  <c r="D1737" i="22" s="1"/>
  <c r="D1750" i="22" s="1"/>
  <c r="D1763" i="22" s="1"/>
  <c r="D1776" i="22" s="1"/>
  <c r="D1789" i="22" s="1"/>
  <c r="D1802" i="22" s="1"/>
  <c r="D1815" i="22" s="1"/>
  <c r="D1828" i="22" s="1"/>
  <c r="D1841" i="22" s="1"/>
  <c r="D1854" i="22" s="1"/>
  <c r="D1867" i="22" s="1"/>
  <c r="D1880" i="22" s="1"/>
  <c r="D1893" i="22" s="1"/>
  <c r="D1906" i="22" s="1"/>
  <c r="D1919" i="22" s="1"/>
  <c r="D1932" i="22" s="1"/>
  <c r="D1945" i="22" s="1"/>
  <c r="D1958" i="22" s="1"/>
  <c r="D1971" i="22" s="1"/>
  <c r="D1984" i="22" s="1"/>
  <c r="D1997" i="22" s="1"/>
  <c r="D2010" i="22" s="1"/>
  <c r="D2023" i="22" s="1"/>
  <c r="D2036" i="22" s="1"/>
  <c r="D2049" i="22" s="1"/>
  <c r="D2062" i="22" s="1"/>
  <c r="D2075" i="22" s="1"/>
  <c r="D2088" i="22" s="1"/>
  <c r="D2101" i="22" s="1"/>
  <c r="D2114" i="22" s="1"/>
  <c r="D2127" i="22" s="1"/>
  <c r="D2140" i="22" s="1"/>
  <c r="D2153" i="22" s="1"/>
  <c r="D2166" i="22" s="1"/>
  <c r="D2179" i="22" s="1"/>
  <c r="D2192" i="22" s="1"/>
  <c r="D2205" i="22" s="1"/>
  <c r="D2218" i="22" s="1"/>
  <c r="D2231" i="22" s="1"/>
  <c r="D2244" i="22" s="1"/>
  <c r="D2257" i="22" s="1"/>
  <c r="D2270" i="22" s="1"/>
  <c r="D2283" i="22" s="1"/>
  <c r="D2296" i="22" s="1"/>
  <c r="D2309" i="22" s="1"/>
  <c r="D2322" i="22" s="1"/>
  <c r="D2335" i="22" s="1"/>
  <c r="D2348" i="22" s="1"/>
  <c r="D2361" i="22" s="1"/>
  <c r="D2374" i="22" s="1"/>
  <c r="D2387" i="22" s="1"/>
  <c r="D2400" i="22" s="1"/>
  <c r="D2413" i="22" s="1"/>
  <c r="D2426" i="22" s="1"/>
  <c r="D2439" i="22" s="1"/>
  <c r="D2452" i="22" s="1"/>
  <c r="D2465" i="22" s="1"/>
  <c r="D2478" i="22" s="1"/>
  <c r="D2491" i="22" s="1"/>
  <c r="D2504" i="22" s="1"/>
  <c r="D2517" i="22" s="1"/>
  <c r="D2530" i="22" s="1"/>
  <c r="D2543" i="22" s="1"/>
  <c r="D2556" i="22" s="1"/>
  <c r="D2569" i="22" s="1"/>
  <c r="D2582" i="22" s="1"/>
  <c r="D2595" i="22" s="1"/>
  <c r="D2608" i="22" s="1"/>
  <c r="D2621" i="22" s="1"/>
  <c r="D2634" i="22" s="1"/>
  <c r="D2647" i="22" s="1"/>
  <c r="D2660" i="22" s="1"/>
  <c r="D2673" i="22" s="1"/>
  <c r="D2686" i="22" s="1"/>
  <c r="D2699" i="22" s="1"/>
  <c r="D2712" i="22" s="1"/>
  <c r="D2725" i="22" s="1"/>
  <c r="D2738" i="22" s="1"/>
  <c r="D2751" i="22" s="1"/>
  <c r="C35" i="22"/>
  <c r="D35" i="22"/>
  <c r="D48" i="22" s="1"/>
  <c r="D61" i="22" s="1"/>
  <c r="D74" i="22" s="1"/>
  <c r="D87" i="22" s="1"/>
  <c r="D100" i="22" s="1"/>
  <c r="D113" i="22" s="1"/>
  <c r="D126" i="22" s="1"/>
  <c r="C37" i="22"/>
  <c r="D38" i="22"/>
  <c r="D51" i="22" s="1"/>
  <c r="D64" i="22" s="1"/>
  <c r="D77" i="22" s="1"/>
  <c r="D90" i="22" s="1"/>
  <c r="D103" i="22" s="1"/>
  <c r="D116" i="22" s="1"/>
  <c r="D129" i="22" s="1"/>
  <c r="C39" i="22"/>
  <c r="E5" i="22"/>
  <c r="E6" i="22" s="1"/>
  <c r="E7" i="22" s="1"/>
  <c r="E8" i="22" s="1"/>
  <c r="E9" i="22" s="1"/>
  <c r="E10" i="22" s="1"/>
  <c r="E11" i="22" s="1"/>
  <c r="E12" i="22" s="1"/>
  <c r="E13" i="22" s="1"/>
  <c r="E14" i="22" s="1"/>
  <c r="E15" i="22" s="1"/>
  <c r="E16" i="22" s="1"/>
  <c r="E17" i="22" s="1"/>
  <c r="E18" i="22" s="1"/>
  <c r="C28" i="22"/>
  <c r="C41" i="22" s="1"/>
  <c r="C29" i="22"/>
  <c r="D18" i="22"/>
  <c r="D31" i="22" s="1"/>
  <c r="D44" i="22" s="1"/>
  <c r="D57" i="22" s="1"/>
  <c r="D70" i="22" s="1"/>
  <c r="D83" i="22" s="1"/>
  <c r="D96" i="22" s="1"/>
  <c r="D109" i="22" s="1"/>
  <c r="D122" i="22" s="1"/>
  <c r="D135" i="22" s="1"/>
  <c r="D148" i="22" s="1"/>
  <c r="D161" i="22" s="1"/>
  <c r="D174" i="22" s="1"/>
  <c r="D187" i="22" s="1"/>
  <c r="D200" i="22" s="1"/>
  <c r="D213" i="22" s="1"/>
  <c r="D226" i="22" s="1"/>
  <c r="D239" i="22" s="1"/>
  <c r="D252" i="22" s="1"/>
  <c r="D265" i="22" s="1"/>
  <c r="D278" i="22" s="1"/>
  <c r="D291" i="22" s="1"/>
  <c r="D304" i="22" s="1"/>
  <c r="D317" i="22" s="1"/>
  <c r="D330" i="22" s="1"/>
  <c r="D343" i="22" s="1"/>
  <c r="D356" i="22" s="1"/>
  <c r="D369" i="22" s="1"/>
  <c r="D382" i="22" s="1"/>
  <c r="D395" i="22" s="1"/>
  <c r="D408" i="22" s="1"/>
  <c r="D421" i="22" s="1"/>
  <c r="D434" i="22" s="1"/>
  <c r="D447" i="22" s="1"/>
  <c r="D460" i="22" s="1"/>
  <c r="D473" i="22" s="1"/>
  <c r="D486" i="22" s="1"/>
  <c r="D499" i="22" s="1"/>
  <c r="D512" i="22" s="1"/>
  <c r="D525" i="22" s="1"/>
  <c r="D538" i="22" s="1"/>
  <c r="D551" i="22" s="1"/>
  <c r="D564" i="22" s="1"/>
  <c r="D577" i="22" s="1"/>
  <c r="D590" i="22" s="1"/>
  <c r="D603" i="22" s="1"/>
  <c r="D616" i="22" s="1"/>
  <c r="D629" i="22" s="1"/>
  <c r="D642" i="22" s="1"/>
  <c r="D655" i="22" s="1"/>
  <c r="D668" i="22" s="1"/>
  <c r="D681" i="22" s="1"/>
  <c r="D694" i="22" s="1"/>
  <c r="D707" i="22" s="1"/>
  <c r="D720" i="22" s="1"/>
  <c r="D733" i="22" s="1"/>
  <c r="D746" i="22" s="1"/>
  <c r="D759" i="22" s="1"/>
  <c r="D772" i="22" s="1"/>
  <c r="D785" i="22" s="1"/>
  <c r="D798" i="22" s="1"/>
  <c r="D811" i="22" s="1"/>
  <c r="D824" i="22" s="1"/>
  <c r="D837" i="22" s="1"/>
  <c r="D850" i="22" s="1"/>
  <c r="D863" i="22" s="1"/>
  <c r="D876" i="22" s="1"/>
  <c r="D889" i="22" s="1"/>
  <c r="D902" i="22" s="1"/>
  <c r="D915" i="22" s="1"/>
  <c r="D928" i="22" s="1"/>
  <c r="D941" i="22" s="1"/>
  <c r="D954" i="22" s="1"/>
  <c r="D967" i="22" s="1"/>
  <c r="D980" i="22" s="1"/>
  <c r="D993" i="22" s="1"/>
  <c r="D1006" i="22" s="1"/>
  <c r="D1019" i="22" s="1"/>
  <c r="D1032" i="22" s="1"/>
  <c r="D1045" i="22" s="1"/>
  <c r="D1058" i="22" s="1"/>
  <c r="D1071" i="22" s="1"/>
  <c r="D1084" i="22" s="1"/>
  <c r="D1097" i="22" s="1"/>
  <c r="D1110" i="22" s="1"/>
  <c r="D1123" i="22" s="1"/>
  <c r="D1136" i="22" s="1"/>
  <c r="D1149" i="22" s="1"/>
  <c r="D1162" i="22" s="1"/>
  <c r="D1175" i="22" s="1"/>
  <c r="D1188" i="22" s="1"/>
  <c r="D1201" i="22" s="1"/>
  <c r="D1214" i="22" s="1"/>
  <c r="D1227" i="22" s="1"/>
  <c r="D1240" i="22" s="1"/>
  <c r="D1253" i="22" s="1"/>
  <c r="D1266" i="22" s="1"/>
  <c r="D1279" i="22" s="1"/>
  <c r="D1292" i="22" s="1"/>
  <c r="D1305" i="22" s="1"/>
  <c r="D1318" i="22" s="1"/>
  <c r="D1331" i="22" s="1"/>
  <c r="D1344" i="22" s="1"/>
  <c r="D1357" i="22" s="1"/>
  <c r="D1370" i="22" s="1"/>
  <c r="D1383" i="22" s="1"/>
  <c r="D1396" i="22" s="1"/>
  <c r="D1409" i="22" s="1"/>
  <c r="D1422" i="22" s="1"/>
  <c r="D1435" i="22" s="1"/>
  <c r="D1448" i="22" s="1"/>
  <c r="D1461" i="22" s="1"/>
  <c r="D1474" i="22" s="1"/>
  <c r="D1487" i="22" s="1"/>
  <c r="D1500" i="22" s="1"/>
  <c r="D1513" i="22" s="1"/>
  <c r="D1526" i="22" s="1"/>
  <c r="D1539" i="22" s="1"/>
  <c r="D1552" i="22" s="1"/>
  <c r="D1565" i="22" s="1"/>
  <c r="D1578" i="22" s="1"/>
  <c r="D1591" i="22" s="1"/>
  <c r="D1604" i="22" s="1"/>
  <c r="D1617" i="22" s="1"/>
  <c r="D1630" i="22" s="1"/>
  <c r="D1643" i="22" s="1"/>
  <c r="D1656" i="22" s="1"/>
  <c r="D1669" i="22" s="1"/>
  <c r="D1682" i="22" s="1"/>
  <c r="D1695" i="22" s="1"/>
  <c r="D1708" i="22" s="1"/>
  <c r="D1721" i="22" s="1"/>
  <c r="D1734" i="22" s="1"/>
  <c r="D1747" i="22" s="1"/>
  <c r="D1760" i="22" s="1"/>
  <c r="D1773" i="22" s="1"/>
  <c r="D1786" i="22" s="1"/>
  <c r="D1799" i="22" s="1"/>
  <c r="D1812" i="22" s="1"/>
  <c r="D1825" i="22" s="1"/>
  <c r="D1838" i="22" s="1"/>
  <c r="D1851" i="22" s="1"/>
  <c r="D1864" i="22" s="1"/>
  <c r="D1877" i="22" s="1"/>
  <c r="D1890" i="22" s="1"/>
  <c r="D1903" i="22" s="1"/>
  <c r="D1916" i="22" s="1"/>
  <c r="D1929" i="22" s="1"/>
  <c r="D1942" i="22" s="1"/>
  <c r="D1955" i="22" s="1"/>
  <c r="D1968" i="22" s="1"/>
  <c r="D1981" i="22" s="1"/>
  <c r="D1994" i="22" s="1"/>
  <c r="D2007" i="22" s="1"/>
  <c r="D2020" i="22" s="1"/>
  <c r="D2033" i="22" s="1"/>
  <c r="D2046" i="22" s="1"/>
  <c r="D2059" i="22" s="1"/>
  <c r="D2072" i="22" s="1"/>
  <c r="D2085" i="22" s="1"/>
  <c r="D2098" i="22" s="1"/>
  <c r="D2111" i="22" s="1"/>
  <c r="D2124" i="22" s="1"/>
  <c r="D2137" i="22" s="1"/>
  <c r="D2150" i="22" s="1"/>
  <c r="D2163" i="22" s="1"/>
  <c r="D2176" i="22" s="1"/>
  <c r="D2189" i="22" s="1"/>
  <c r="D2202" i="22" s="1"/>
  <c r="D2215" i="22" s="1"/>
  <c r="D2228" i="22" s="1"/>
  <c r="D2241" i="22" s="1"/>
  <c r="D2254" i="22" s="1"/>
  <c r="D2267" i="22" s="1"/>
  <c r="D2280" i="22" s="1"/>
  <c r="D2293" i="22" s="1"/>
  <c r="D2306" i="22" s="1"/>
  <c r="D2319" i="22" s="1"/>
  <c r="D2332" i="22" s="1"/>
  <c r="D2345" i="22" s="1"/>
  <c r="D2358" i="22" s="1"/>
  <c r="D2371" i="22" s="1"/>
  <c r="D2384" i="22" s="1"/>
  <c r="D2397" i="22" s="1"/>
  <c r="D2410" i="22" s="1"/>
  <c r="D2423" i="22" s="1"/>
  <c r="D2436" i="22" s="1"/>
  <c r="D2449" i="22" s="1"/>
  <c r="D2462" i="22" s="1"/>
  <c r="D2475" i="22" s="1"/>
  <c r="D2488" i="22" s="1"/>
  <c r="D2501" i="22" s="1"/>
  <c r="D2514" i="22" s="1"/>
  <c r="D2527" i="22" s="1"/>
  <c r="D2540" i="22" s="1"/>
  <c r="D2553" i="22" s="1"/>
  <c r="D2566" i="22" s="1"/>
  <c r="D2579" i="22" s="1"/>
  <c r="D2592" i="22" s="1"/>
  <c r="D2605" i="22" s="1"/>
  <c r="D2618" i="22" s="1"/>
  <c r="D2631" i="22" s="1"/>
  <c r="D2644" i="22" s="1"/>
  <c r="D2657" i="22" s="1"/>
  <c r="D2670" i="22" s="1"/>
  <c r="D2683" i="22" s="1"/>
  <c r="D2696" i="22" s="1"/>
  <c r="D2709" i="22" s="1"/>
  <c r="D2722" i="22" s="1"/>
  <c r="D2735" i="22" s="1"/>
  <c r="D2748" i="22" s="1"/>
  <c r="D19" i="22"/>
  <c r="D32" i="22" s="1"/>
  <c r="D45" i="22" s="1"/>
  <c r="D58" i="22" s="1"/>
  <c r="D71" i="22" s="1"/>
  <c r="D84" i="22" s="1"/>
  <c r="D97" i="22" s="1"/>
  <c r="D110" i="22" s="1"/>
  <c r="D123" i="22" s="1"/>
  <c r="D136" i="22" s="1"/>
  <c r="D149" i="22" s="1"/>
  <c r="D162" i="22" s="1"/>
  <c r="D175" i="22" s="1"/>
  <c r="D188" i="22" s="1"/>
  <c r="D201" i="22" s="1"/>
  <c r="D214" i="22" s="1"/>
  <c r="D227" i="22" s="1"/>
  <c r="D240" i="22" s="1"/>
  <c r="D253" i="22" s="1"/>
  <c r="D266" i="22" s="1"/>
  <c r="D279" i="22" s="1"/>
  <c r="D292" i="22" s="1"/>
  <c r="D305" i="22" s="1"/>
  <c r="D318" i="22" s="1"/>
  <c r="D331" i="22" s="1"/>
  <c r="D344" i="22" s="1"/>
  <c r="D357" i="22" s="1"/>
  <c r="D370" i="22" s="1"/>
  <c r="D383" i="22" s="1"/>
  <c r="D396" i="22" s="1"/>
  <c r="D409" i="22" s="1"/>
  <c r="D422" i="22" s="1"/>
  <c r="D435" i="22" s="1"/>
  <c r="D448" i="22" s="1"/>
  <c r="D461" i="22" s="1"/>
  <c r="D474" i="22" s="1"/>
  <c r="D487" i="22" s="1"/>
  <c r="D500" i="22" s="1"/>
  <c r="D513" i="22" s="1"/>
  <c r="D526" i="22" s="1"/>
  <c r="D539" i="22" s="1"/>
  <c r="D552" i="22" s="1"/>
  <c r="D565" i="22" s="1"/>
  <c r="D578" i="22" s="1"/>
  <c r="D591" i="22" s="1"/>
  <c r="D604" i="22" s="1"/>
  <c r="D617" i="22" s="1"/>
  <c r="D630" i="22" s="1"/>
  <c r="D643" i="22" s="1"/>
  <c r="D656" i="22" s="1"/>
  <c r="D669" i="22" s="1"/>
  <c r="D682" i="22" s="1"/>
  <c r="D695" i="22" s="1"/>
  <c r="D708" i="22" s="1"/>
  <c r="D721" i="22" s="1"/>
  <c r="D734" i="22" s="1"/>
  <c r="D747" i="22" s="1"/>
  <c r="D760" i="22" s="1"/>
  <c r="D773" i="22" s="1"/>
  <c r="D786" i="22" s="1"/>
  <c r="D799" i="22" s="1"/>
  <c r="D812" i="22" s="1"/>
  <c r="D825" i="22" s="1"/>
  <c r="D838" i="22" s="1"/>
  <c r="D851" i="22" s="1"/>
  <c r="D864" i="22" s="1"/>
  <c r="D877" i="22" s="1"/>
  <c r="D890" i="22" s="1"/>
  <c r="D903" i="22" s="1"/>
  <c r="D916" i="22" s="1"/>
  <c r="D929" i="22" s="1"/>
  <c r="D942" i="22" s="1"/>
  <c r="D955" i="22" s="1"/>
  <c r="D968" i="22" s="1"/>
  <c r="D981" i="22" s="1"/>
  <c r="D994" i="22" s="1"/>
  <c r="D1007" i="22" s="1"/>
  <c r="D1020" i="22" s="1"/>
  <c r="D1033" i="22" s="1"/>
  <c r="D1046" i="22" s="1"/>
  <c r="D1059" i="22" s="1"/>
  <c r="D1072" i="22" s="1"/>
  <c r="D1085" i="22" s="1"/>
  <c r="D1098" i="22" s="1"/>
  <c r="D1111" i="22" s="1"/>
  <c r="D1124" i="22" s="1"/>
  <c r="D1137" i="22" s="1"/>
  <c r="D1150" i="22" s="1"/>
  <c r="D1163" i="22" s="1"/>
  <c r="D1176" i="22" s="1"/>
  <c r="D1189" i="22" s="1"/>
  <c r="D1202" i="22" s="1"/>
  <c r="D1215" i="22" s="1"/>
  <c r="D1228" i="22" s="1"/>
  <c r="D1241" i="22" s="1"/>
  <c r="D1254" i="22" s="1"/>
  <c r="D1267" i="22" s="1"/>
  <c r="D1280" i="22" s="1"/>
  <c r="D1293" i="22" s="1"/>
  <c r="D1306" i="22" s="1"/>
  <c r="D1319" i="22" s="1"/>
  <c r="D1332" i="22" s="1"/>
  <c r="D1345" i="22" s="1"/>
  <c r="D1358" i="22" s="1"/>
  <c r="D1371" i="22" s="1"/>
  <c r="D1384" i="22" s="1"/>
  <c r="D1397" i="22" s="1"/>
  <c r="D1410" i="22" s="1"/>
  <c r="D1423" i="22" s="1"/>
  <c r="D1436" i="22" s="1"/>
  <c r="D1449" i="22" s="1"/>
  <c r="D1462" i="22" s="1"/>
  <c r="D1475" i="22" s="1"/>
  <c r="D1488" i="22" s="1"/>
  <c r="D1501" i="22" s="1"/>
  <c r="D1514" i="22" s="1"/>
  <c r="D1527" i="22" s="1"/>
  <c r="D1540" i="22" s="1"/>
  <c r="D1553" i="22" s="1"/>
  <c r="D1566" i="22" s="1"/>
  <c r="D1579" i="22" s="1"/>
  <c r="D1592" i="22" s="1"/>
  <c r="D1605" i="22" s="1"/>
  <c r="D1618" i="22" s="1"/>
  <c r="D1631" i="22" s="1"/>
  <c r="D1644" i="22" s="1"/>
  <c r="D1657" i="22" s="1"/>
  <c r="D1670" i="22" s="1"/>
  <c r="D1683" i="22" s="1"/>
  <c r="D1696" i="22" s="1"/>
  <c r="D1709" i="22" s="1"/>
  <c r="D1722" i="22" s="1"/>
  <c r="D1735" i="22" s="1"/>
  <c r="D1748" i="22" s="1"/>
  <c r="D1761" i="22" s="1"/>
  <c r="D1774" i="22" s="1"/>
  <c r="D1787" i="22" s="1"/>
  <c r="D1800" i="22" s="1"/>
  <c r="D1813" i="22" s="1"/>
  <c r="D1826" i="22" s="1"/>
  <c r="D1839" i="22" s="1"/>
  <c r="D1852" i="22" s="1"/>
  <c r="D1865" i="22" s="1"/>
  <c r="D1878" i="22" s="1"/>
  <c r="D1891" i="22" s="1"/>
  <c r="D1904" i="22" s="1"/>
  <c r="D1917" i="22" s="1"/>
  <c r="D1930" i="22" s="1"/>
  <c r="D1943" i="22" s="1"/>
  <c r="D1956" i="22" s="1"/>
  <c r="D1969" i="22" s="1"/>
  <c r="D1982" i="22" s="1"/>
  <c r="D1995" i="22" s="1"/>
  <c r="D2008" i="22" s="1"/>
  <c r="D2021" i="22" s="1"/>
  <c r="D2034" i="22" s="1"/>
  <c r="D2047" i="22" s="1"/>
  <c r="D2060" i="22" s="1"/>
  <c r="D2073" i="22" s="1"/>
  <c r="D2086" i="22" s="1"/>
  <c r="D2099" i="22" s="1"/>
  <c r="D2112" i="22" s="1"/>
  <c r="D2125" i="22" s="1"/>
  <c r="D2138" i="22" s="1"/>
  <c r="D2151" i="22" s="1"/>
  <c r="D2164" i="22" s="1"/>
  <c r="D2177" i="22" s="1"/>
  <c r="D2190" i="22" s="1"/>
  <c r="D2203" i="22" s="1"/>
  <c r="D2216" i="22" s="1"/>
  <c r="D2229" i="22" s="1"/>
  <c r="D2242" i="22" s="1"/>
  <c r="D2255" i="22" s="1"/>
  <c r="D2268" i="22" s="1"/>
  <c r="D2281" i="22" s="1"/>
  <c r="D2294" i="22" s="1"/>
  <c r="D2307" i="22" s="1"/>
  <c r="D2320" i="22" s="1"/>
  <c r="D2333" i="22" s="1"/>
  <c r="D2346" i="22" s="1"/>
  <c r="D2359" i="22" s="1"/>
  <c r="D2372" i="22" s="1"/>
  <c r="D2385" i="22" s="1"/>
  <c r="D2398" i="22" s="1"/>
  <c r="D2411" i="22" s="1"/>
  <c r="D2424" i="22" s="1"/>
  <c r="D2437" i="22" s="1"/>
  <c r="D2450" i="22" s="1"/>
  <c r="D2463" i="22" s="1"/>
  <c r="D2476" i="22" s="1"/>
  <c r="D2489" i="22" s="1"/>
  <c r="D2502" i="22" s="1"/>
  <c r="D2515" i="22" s="1"/>
  <c r="D2528" i="22" s="1"/>
  <c r="D2541" i="22" s="1"/>
  <c r="D2554" i="22" s="1"/>
  <c r="D2567" i="22" s="1"/>
  <c r="D2580" i="22" s="1"/>
  <c r="D2593" i="22" s="1"/>
  <c r="D2606" i="22" s="1"/>
  <c r="D2619" i="22" s="1"/>
  <c r="D2632" i="22" s="1"/>
  <c r="D2645" i="22" s="1"/>
  <c r="D2658" i="22" s="1"/>
  <c r="D2671" i="22" s="1"/>
  <c r="D2684" i="22" s="1"/>
  <c r="D2697" i="22" s="1"/>
  <c r="D2710" i="22" s="1"/>
  <c r="D2723" i="22" s="1"/>
  <c r="D2736" i="22" s="1"/>
  <c r="D2749" i="22" s="1"/>
  <c r="D20" i="22"/>
  <c r="D33" i="22" s="1"/>
  <c r="D46" i="22" s="1"/>
  <c r="D59" i="22" s="1"/>
  <c r="D72" i="22" s="1"/>
  <c r="D85" i="22" s="1"/>
  <c r="D98" i="22" s="1"/>
  <c r="D111" i="22" s="1"/>
  <c r="D124" i="22" s="1"/>
  <c r="D137" i="22" s="1"/>
  <c r="D150" i="22" s="1"/>
  <c r="D163" i="22" s="1"/>
  <c r="D176" i="22" s="1"/>
  <c r="D189" i="22" s="1"/>
  <c r="D202" i="22" s="1"/>
  <c r="D215" i="22" s="1"/>
  <c r="D228" i="22" s="1"/>
  <c r="D241" i="22" s="1"/>
  <c r="D254" i="22" s="1"/>
  <c r="D267" i="22" s="1"/>
  <c r="D280" i="22" s="1"/>
  <c r="D293" i="22" s="1"/>
  <c r="D306" i="22" s="1"/>
  <c r="D319" i="22" s="1"/>
  <c r="D332" i="22" s="1"/>
  <c r="D345" i="22" s="1"/>
  <c r="D358" i="22" s="1"/>
  <c r="D371" i="22" s="1"/>
  <c r="D384" i="22" s="1"/>
  <c r="D397" i="22" s="1"/>
  <c r="D410" i="22" s="1"/>
  <c r="D423" i="22" s="1"/>
  <c r="D436" i="22" s="1"/>
  <c r="D449" i="22" s="1"/>
  <c r="D462" i="22" s="1"/>
  <c r="D475" i="22" s="1"/>
  <c r="D488" i="22" s="1"/>
  <c r="D501" i="22" s="1"/>
  <c r="D514" i="22" s="1"/>
  <c r="D527" i="22" s="1"/>
  <c r="D540" i="22" s="1"/>
  <c r="D553" i="22" s="1"/>
  <c r="D566" i="22" s="1"/>
  <c r="D579" i="22" s="1"/>
  <c r="D592" i="22" s="1"/>
  <c r="D605" i="22" s="1"/>
  <c r="D618" i="22" s="1"/>
  <c r="D631" i="22" s="1"/>
  <c r="D644" i="22" s="1"/>
  <c r="D657" i="22" s="1"/>
  <c r="D670" i="22" s="1"/>
  <c r="D683" i="22" s="1"/>
  <c r="D696" i="22" s="1"/>
  <c r="D709" i="22" s="1"/>
  <c r="D722" i="22" s="1"/>
  <c r="D735" i="22" s="1"/>
  <c r="D748" i="22" s="1"/>
  <c r="D761" i="22" s="1"/>
  <c r="D774" i="22" s="1"/>
  <c r="D787" i="22" s="1"/>
  <c r="D800" i="22" s="1"/>
  <c r="D813" i="22" s="1"/>
  <c r="D826" i="22" s="1"/>
  <c r="D839" i="22" s="1"/>
  <c r="D852" i="22" s="1"/>
  <c r="D865" i="22" s="1"/>
  <c r="D878" i="22" s="1"/>
  <c r="D891" i="22" s="1"/>
  <c r="D904" i="22" s="1"/>
  <c r="D917" i="22" s="1"/>
  <c r="D930" i="22" s="1"/>
  <c r="D943" i="22" s="1"/>
  <c r="D956" i="22" s="1"/>
  <c r="D969" i="22" s="1"/>
  <c r="D982" i="22" s="1"/>
  <c r="D995" i="22" s="1"/>
  <c r="D1008" i="22" s="1"/>
  <c r="D1021" i="22" s="1"/>
  <c r="D1034" i="22" s="1"/>
  <c r="D1047" i="22" s="1"/>
  <c r="D1060" i="22" s="1"/>
  <c r="D1073" i="22" s="1"/>
  <c r="D1086" i="22" s="1"/>
  <c r="D1099" i="22" s="1"/>
  <c r="D1112" i="22" s="1"/>
  <c r="D1125" i="22" s="1"/>
  <c r="D1138" i="22" s="1"/>
  <c r="D1151" i="22" s="1"/>
  <c r="D1164" i="22" s="1"/>
  <c r="D1177" i="22" s="1"/>
  <c r="D1190" i="22" s="1"/>
  <c r="D1203" i="22" s="1"/>
  <c r="D1216" i="22" s="1"/>
  <c r="D1229" i="22" s="1"/>
  <c r="D1242" i="22" s="1"/>
  <c r="D1255" i="22" s="1"/>
  <c r="D1268" i="22" s="1"/>
  <c r="D1281" i="22" s="1"/>
  <c r="D1294" i="22" s="1"/>
  <c r="D1307" i="22" s="1"/>
  <c r="D1320" i="22" s="1"/>
  <c r="D1333" i="22" s="1"/>
  <c r="D1346" i="22" s="1"/>
  <c r="D1359" i="22" s="1"/>
  <c r="D1372" i="22" s="1"/>
  <c r="D1385" i="22" s="1"/>
  <c r="D1398" i="22" s="1"/>
  <c r="D1411" i="22" s="1"/>
  <c r="D1424" i="22" s="1"/>
  <c r="D1437" i="22" s="1"/>
  <c r="D1450" i="22" s="1"/>
  <c r="D1463" i="22" s="1"/>
  <c r="D1476" i="22" s="1"/>
  <c r="D1489" i="22" s="1"/>
  <c r="D1502" i="22" s="1"/>
  <c r="D1515" i="22" s="1"/>
  <c r="D1528" i="22" s="1"/>
  <c r="D1541" i="22" s="1"/>
  <c r="D1554" i="22" s="1"/>
  <c r="D1567" i="22" s="1"/>
  <c r="D1580" i="22" s="1"/>
  <c r="D1593" i="22" s="1"/>
  <c r="D1606" i="22" s="1"/>
  <c r="D1619" i="22" s="1"/>
  <c r="D1632" i="22" s="1"/>
  <c r="D1645" i="22" s="1"/>
  <c r="D1658" i="22" s="1"/>
  <c r="D1671" i="22" s="1"/>
  <c r="D1684" i="22" s="1"/>
  <c r="D1697" i="22" s="1"/>
  <c r="D1710" i="22" s="1"/>
  <c r="D1723" i="22" s="1"/>
  <c r="D1736" i="22" s="1"/>
  <c r="D1749" i="22" s="1"/>
  <c r="D1762" i="22" s="1"/>
  <c r="D1775" i="22" s="1"/>
  <c r="D1788" i="22" s="1"/>
  <c r="D1801" i="22" s="1"/>
  <c r="D1814" i="22" s="1"/>
  <c r="D1827" i="22" s="1"/>
  <c r="D1840" i="22" s="1"/>
  <c r="D1853" i="22" s="1"/>
  <c r="D1866" i="22" s="1"/>
  <c r="D1879" i="22" s="1"/>
  <c r="D1892" i="22" s="1"/>
  <c r="D1905" i="22" s="1"/>
  <c r="D1918" i="22" s="1"/>
  <c r="D1931" i="22" s="1"/>
  <c r="D1944" i="22" s="1"/>
  <c r="D1957" i="22" s="1"/>
  <c r="D1970" i="22" s="1"/>
  <c r="D1983" i="22" s="1"/>
  <c r="D1996" i="22" s="1"/>
  <c r="D2009" i="22" s="1"/>
  <c r="D2022" i="22" s="1"/>
  <c r="D2035" i="22" s="1"/>
  <c r="D2048" i="22" s="1"/>
  <c r="D2061" i="22" s="1"/>
  <c r="D2074" i="22" s="1"/>
  <c r="D2087" i="22" s="1"/>
  <c r="D2100" i="22" s="1"/>
  <c r="D2113" i="22" s="1"/>
  <c r="D2126" i="22" s="1"/>
  <c r="D2139" i="22" s="1"/>
  <c r="D2152" i="22" s="1"/>
  <c r="D2165" i="22" s="1"/>
  <c r="D2178" i="22" s="1"/>
  <c r="D2191" i="22" s="1"/>
  <c r="D2204" i="22" s="1"/>
  <c r="D2217" i="22" s="1"/>
  <c r="D2230" i="22" s="1"/>
  <c r="D2243" i="22" s="1"/>
  <c r="D2256" i="22" s="1"/>
  <c r="D2269" i="22" s="1"/>
  <c r="D2282" i="22" s="1"/>
  <c r="D2295" i="22" s="1"/>
  <c r="D2308" i="22" s="1"/>
  <c r="D2321" i="22" s="1"/>
  <c r="D2334" i="22" s="1"/>
  <c r="D2347" i="22" s="1"/>
  <c r="D2360" i="22" s="1"/>
  <c r="D2373" i="22" s="1"/>
  <c r="D2386" i="22" s="1"/>
  <c r="D2399" i="22" s="1"/>
  <c r="D2412" i="22" s="1"/>
  <c r="D2425" i="22" s="1"/>
  <c r="D2438" i="22" s="1"/>
  <c r="D2451" i="22" s="1"/>
  <c r="D2464" i="22" s="1"/>
  <c r="D2477" i="22" s="1"/>
  <c r="D2490" i="22" s="1"/>
  <c r="D2503" i="22" s="1"/>
  <c r="D2516" i="22" s="1"/>
  <c r="D2529" i="22" s="1"/>
  <c r="D2542" i="22" s="1"/>
  <c r="D2555" i="22" s="1"/>
  <c r="D2568" i="22" s="1"/>
  <c r="D2581" i="22" s="1"/>
  <c r="D2594" i="22" s="1"/>
  <c r="D2607" i="22" s="1"/>
  <c r="D2620" i="22" s="1"/>
  <c r="D2633" i="22" s="1"/>
  <c r="D2646" i="22" s="1"/>
  <c r="D2659" i="22" s="1"/>
  <c r="D2672" i="22" s="1"/>
  <c r="D2685" i="22" s="1"/>
  <c r="D2698" i="22" s="1"/>
  <c r="D2711" i="22" s="1"/>
  <c r="D2724" i="22" s="1"/>
  <c r="D2737" i="22" s="1"/>
  <c r="D2750" i="22" s="1"/>
  <c r="D21" i="22"/>
  <c r="D22" i="22"/>
  <c r="D23" i="22"/>
  <c r="D36" i="22" s="1"/>
  <c r="D49" i="22" s="1"/>
  <c r="D62" i="22" s="1"/>
  <c r="D75" i="22" s="1"/>
  <c r="D88" i="22" s="1"/>
  <c r="D101" i="22" s="1"/>
  <c r="D114" i="22" s="1"/>
  <c r="D127" i="22" s="1"/>
  <c r="D140" i="22" s="1"/>
  <c r="D153" i="22" s="1"/>
  <c r="D166" i="22" s="1"/>
  <c r="D179" i="22" s="1"/>
  <c r="D192" i="22" s="1"/>
  <c r="D205" i="22" s="1"/>
  <c r="D218" i="22" s="1"/>
  <c r="D231" i="22" s="1"/>
  <c r="D244" i="22" s="1"/>
  <c r="D257" i="22" s="1"/>
  <c r="D270" i="22" s="1"/>
  <c r="D283" i="22" s="1"/>
  <c r="D296" i="22" s="1"/>
  <c r="D309" i="22" s="1"/>
  <c r="D322" i="22" s="1"/>
  <c r="D335" i="22" s="1"/>
  <c r="D348" i="22" s="1"/>
  <c r="D361" i="22" s="1"/>
  <c r="D374" i="22" s="1"/>
  <c r="D387" i="22" s="1"/>
  <c r="D400" i="22" s="1"/>
  <c r="D413" i="22" s="1"/>
  <c r="D426" i="22" s="1"/>
  <c r="D439" i="22" s="1"/>
  <c r="D452" i="22" s="1"/>
  <c r="D465" i="22" s="1"/>
  <c r="D478" i="22" s="1"/>
  <c r="D491" i="22" s="1"/>
  <c r="D504" i="22" s="1"/>
  <c r="D517" i="22" s="1"/>
  <c r="D530" i="22" s="1"/>
  <c r="D543" i="22" s="1"/>
  <c r="D556" i="22" s="1"/>
  <c r="D569" i="22" s="1"/>
  <c r="D582" i="22" s="1"/>
  <c r="D595" i="22" s="1"/>
  <c r="D608" i="22" s="1"/>
  <c r="D621" i="22" s="1"/>
  <c r="D634" i="22" s="1"/>
  <c r="D647" i="22" s="1"/>
  <c r="D660" i="22" s="1"/>
  <c r="D673" i="22" s="1"/>
  <c r="D686" i="22" s="1"/>
  <c r="D699" i="22" s="1"/>
  <c r="D712" i="22" s="1"/>
  <c r="D725" i="22" s="1"/>
  <c r="D738" i="22" s="1"/>
  <c r="D751" i="22" s="1"/>
  <c r="D764" i="22" s="1"/>
  <c r="D777" i="22" s="1"/>
  <c r="D790" i="22" s="1"/>
  <c r="D803" i="22" s="1"/>
  <c r="D816" i="22" s="1"/>
  <c r="D829" i="22" s="1"/>
  <c r="D842" i="22" s="1"/>
  <c r="D855" i="22" s="1"/>
  <c r="D868" i="22" s="1"/>
  <c r="D881" i="22" s="1"/>
  <c r="D894" i="22" s="1"/>
  <c r="D907" i="22" s="1"/>
  <c r="D920" i="22" s="1"/>
  <c r="D933" i="22" s="1"/>
  <c r="D946" i="22" s="1"/>
  <c r="D959" i="22" s="1"/>
  <c r="D972" i="22" s="1"/>
  <c r="D985" i="22" s="1"/>
  <c r="D998" i="22" s="1"/>
  <c r="D1011" i="22" s="1"/>
  <c r="D1024" i="22" s="1"/>
  <c r="D1037" i="22" s="1"/>
  <c r="D1050" i="22" s="1"/>
  <c r="D1063" i="22" s="1"/>
  <c r="D1076" i="22" s="1"/>
  <c r="D1089" i="22" s="1"/>
  <c r="D1102" i="22" s="1"/>
  <c r="D1115" i="22" s="1"/>
  <c r="D1128" i="22" s="1"/>
  <c r="D1141" i="22" s="1"/>
  <c r="D1154" i="22" s="1"/>
  <c r="D1167" i="22" s="1"/>
  <c r="D1180" i="22" s="1"/>
  <c r="D1193" i="22" s="1"/>
  <c r="D1206" i="22" s="1"/>
  <c r="D1219" i="22" s="1"/>
  <c r="D1232" i="22" s="1"/>
  <c r="D1245" i="22" s="1"/>
  <c r="D1258" i="22" s="1"/>
  <c r="D1271" i="22" s="1"/>
  <c r="D1284" i="22" s="1"/>
  <c r="D1297" i="22" s="1"/>
  <c r="D1310" i="22" s="1"/>
  <c r="D1323" i="22" s="1"/>
  <c r="D1336" i="22" s="1"/>
  <c r="D1349" i="22" s="1"/>
  <c r="D1362" i="22" s="1"/>
  <c r="D1375" i="22" s="1"/>
  <c r="D1388" i="22" s="1"/>
  <c r="D1401" i="22" s="1"/>
  <c r="D1414" i="22" s="1"/>
  <c r="D1427" i="22" s="1"/>
  <c r="D1440" i="22" s="1"/>
  <c r="D1453" i="22" s="1"/>
  <c r="D1466" i="22" s="1"/>
  <c r="D1479" i="22" s="1"/>
  <c r="D1492" i="22" s="1"/>
  <c r="D1505" i="22" s="1"/>
  <c r="D1518" i="22" s="1"/>
  <c r="D1531" i="22" s="1"/>
  <c r="D1544" i="22" s="1"/>
  <c r="D1557" i="22" s="1"/>
  <c r="D1570" i="22" s="1"/>
  <c r="D1583" i="22" s="1"/>
  <c r="D1596" i="22" s="1"/>
  <c r="D1609" i="22" s="1"/>
  <c r="D1622" i="22" s="1"/>
  <c r="D1635" i="22" s="1"/>
  <c r="D1648" i="22" s="1"/>
  <c r="D1661" i="22" s="1"/>
  <c r="D1674" i="22" s="1"/>
  <c r="D1687" i="22" s="1"/>
  <c r="D1700" i="22" s="1"/>
  <c r="D1713" i="22" s="1"/>
  <c r="D1726" i="22" s="1"/>
  <c r="D1739" i="22" s="1"/>
  <c r="D1752" i="22" s="1"/>
  <c r="D1765" i="22" s="1"/>
  <c r="D1778" i="22" s="1"/>
  <c r="D1791" i="22" s="1"/>
  <c r="D1804" i="22" s="1"/>
  <c r="D1817" i="22" s="1"/>
  <c r="D1830" i="22" s="1"/>
  <c r="D1843" i="22" s="1"/>
  <c r="D1856" i="22" s="1"/>
  <c r="D1869" i="22" s="1"/>
  <c r="D1882" i="22" s="1"/>
  <c r="D1895" i="22" s="1"/>
  <c r="D1908" i="22" s="1"/>
  <c r="D1921" i="22" s="1"/>
  <c r="D1934" i="22" s="1"/>
  <c r="D1947" i="22" s="1"/>
  <c r="D1960" i="22" s="1"/>
  <c r="D1973" i="22" s="1"/>
  <c r="D1986" i="22" s="1"/>
  <c r="D1999" i="22" s="1"/>
  <c r="D2012" i="22" s="1"/>
  <c r="D2025" i="22" s="1"/>
  <c r="D2038" i="22" s="1"/>
  <c r="D2051" i="22" s="1"/>
  <c r="D2064" i="22" s="1"/>
  <c r="D2077" i="22" s="1"/>
  <c r="D2090" i="22" s="1"/>
  <c r="D2103" i="22" s="1"/>
  <c r="D2116" i="22" s="1"/>
  <c r="D2129" i="22" s="1"/>
  <c r="D2142" i="22" s="1"/>
  <c r="D2155" i="22" s="1"/>
  <c r="D2168" i="22" s="1"/>
  <c r="D2181" i="22" s="1"/>
  <c r="D2194" i="22" s="1"/>
  <c r="D2207" i="22" s="1"/>
  <c r="D2220" i="22" s="1"/>
  <c r="D2233" i="22" s="1"/>
  <c r="D2246" i="22" s="1"/>
  <c r="D2259" i="22" s="1"/>
  <c r="D2272" i="22" s="1"/>
  <c r="D2285" i="22" s="1"/>
  <c r="D2298" i="22" s="1"/>
  <c r="D2311" i="22" s="1"/>
  <c r="D2324" i="22" s="1"/>
  <c r="D2337" i="22" s="1"/>
  <c r="D2350" i="22" s="1"/>
  <c r="D2363" i="22" s="1"/>
  <c r="D2376" i="22" s="1"/>
  <c r="D2389" i="22" s="1"/>
  <c r="D2402" i="22" s="1"/>
  <c r="D2415" i="22" s="1"/>
  <c r="D2428" i="22" s="1"/>
  <c r="D2441" i="22" s="1"/>
  <c r="D2454" i="22" s="1"/>
  <c r="D2467" i="22" s="1"/>
  <c r="D2480" i="22" s="1"/>
  <c r="D2493" i="22" s="1"/>
  <c r="D2506" i="22" s="1"/>
  <c r="D2519" i="22" s="1"/>
  <c r="D2532" i="22" s="1"/>
  <c r="D2545" i="22" s="1"/>
  <c r="D2558" i="22" s="1"/>
  <c r="D2571" i="22" s="1"/>
  <c r="D2584" i="22" s="1"/>
  <c r="D2597" i="22" s="1"/>
  <c r="D2610" i="22" s="1"/>
  <c r="D2623" i="22" s="1"/>
  <c r="D2636" i="22" s="1"/>
  <c r="D2649" i="22" s="1"/>
  <c r="D2662" i="22" s="1"/>
  <c r="D2675" i="22" s="1"/>
  <c r="D2688" i="22" s="1"/>
  <c r="D2701" i="22" s="1"/>
  <c r="D2714" i="22" s="1"/>
  <c r="D2727" i="22" s="1"/>
  <c r="D2740" i="22" s="1"/>
  <c r="D2753" i="22" s="1"/>
  <c r="D24" i="22"/>
  <c r="D37" i="22" s="1"/>
  <c r="D50" i="22" s="1"/>
  <c r="D63" i="22" s="1"/>
  <c r="D76" i="22" s="1"/>
  <c r="D89" i="22" s="1"/>
  <c r="D102" i="22" s="1"/>
  <c r="D115" i="22" s="1"/>
  <c r="D128" i="22" s="1"/>
  <c r="D141" i="22" s="1"/>
  <c r="D154" i="22" s="1"/>
  <c r="D167" i="22" s="1"/>
  <c r="D180" i="22" s="1"/>
  <c r="D193" i="22" s="1"/>
  <c r="D206" i="22" s="1"/>
  <c r="D219" i="22" s="1"/>
  <c r="D232" i="22" s="1"/>
  <c r="D245" i="22" s="1"/>
  <c r="D258" i="22" s="1"/>
  <c r="D271" i="22" s="1"/>
  <c r="D284" i="22" s="1"/>
  <c r="D297" i="22" s="1"/>
  <c r="D310" i="22" s="1"/>
  <c r="D323" i="22" s="1"/>
  <c r="D336" i="22" s="1"/>
  <c r="D349" i="22" s="1"/>
  <c r="D362" i="22" s="1"/>
  <c r="D375" i="22" s="1"/>
  <c r="D388" i="22" s="1"/>
  <c r="D401" i="22" s="1"/>
  <c r="D414" i="22" s="1"/>
  <c r="D427" i="22" s="1"/>
  <c r="D440" i="22" s="1"/>
  <c r="D453" i="22" s="1"/>
  <c r="D466" i="22" s="1"/>
  <c r="D479" i="22" s="1"/>
  <c r="D492" i="22" s="1"/>
  <c r="D505" i="22" s="1"/>
  <c r="D518" i="22" s="1"/>
  <c r="D531" i="22" s="1"/>
  <c r="D544" i="22" s="1"/>
  <c r="D557" i="22" s="1"/>
  <c r="D570" i="22" s="1"/>
  <c r="D583" i="22" s="1"/>
  <c r="D596" i="22" s="1"/>
  <c r="D609" i="22" s="1"/>
  <c r="D622" i="22" s="1"/>
  <c r="D635" i="22" s="1"/>
  <c r="D648" i="22" s="1"/>
  <c r="D661" i="22" s="1"/>
  <c r="D674" i="22" s="1"/>
  <c r="D687" i="22" s="1"/>
  <c r="D700" i="22" s="1"/>
  <c r="D713" i="22" s="1"/>
  <c r="D726" i="22" s="1"/>
  <c r="D739" i="22" s="1"/>
  <c r="D752" i="22" s="1"/>
  <c r="D765" i="22" s="1"/>
  <c r="D778" i="22" s="1"/>
  <c r="D791" i="22" s="1"/>
  <c r="D804" i="22" s="1"/>
  <c r="D817" i="22" s="1"/>
  <c r="D830" i="22" s="1"/>
  <c r="D843" i="22" s="1"/>
  <c r="D856" i="22" s="1"/>
  <c r="D869" i="22" s="1"/>
  <c r="D882" i="22" s="1"/>
  <c r="D895" i="22" s="1"/>
  <c r="D908" i="22" s="1"/>
  <c r="D921" i="22" s="1"/>
  <c r="D934" i="22" s="1"/>
  <c r="D947" i="22" s="1"/>
  <c r="D960" i="22" s="1"/>
  <c r="D973" i="22" s="1"/>
  <c r="D986" i="22" s="1"/>
  <c r="D999" i="22" s="1"/>
  <c r="D1012" i="22" s="1"/>
  <c r="D1025" i="22" s="1"/>
  <c r="D1038" i="22" s="1"/>
  <c r="D1051" i="22" s="1"/>
  <c r="D1064" i="22" s="1"/>
  <c r="D1077" i="22" s="1"/>
  <c r="D1090" i="22" s="1"/>
  <c r="D1103" i="22" s="1"/>
  <c r="D1116" i="22" s="1"/>
  <c r="D1129" i="22" s="1"/>
  <c r="D1142" i="22" s="1"/>
  <c r="D1155" i="22" s="1"/>
  <c r="D1168" i="22" s="1"/>
  <c r="D1181" i="22" s="1"/>
  <c r="D1194" i="22" s="1"/>
  <c r="D1207" i="22" s="1"/>
  <c r="D1220" i="22" s="1"/>
  <c r="D1233" i="22" s="1"/>
  <c r="D1246" i="22" s="1"/>
  <c r="D1259" i="22" s="1"/>
  <c r="D1272" i="22" s="1"/>
  <c r="D1285" i="22" s="1"/>
  <c r="D1298" i="22" s="1"/>
  <c r="D1311" i="22" s="1"/>
  <c r="D1324" i="22" s="1"/>
  <c r="D1337" i="22" s="1"/>
  <c r="D1350" i="22" s="1"/>
  <c r="D1363" i="22" s="1"/>
  <c r="D1376" i="22" s="1"/>
  <c r="D1389" i="22" s="1"/>
  <c r="D1402" i="22" s="1"/>
  <c r="D1415" i="22" s="1"/>
  <c r="D1428" i="22" s="1"/>
  <c r="D1441" i="22" s="1"/>
  <c r="D1454" i="22" s="1"/>
  <c r="D1467" i="22" s="1"/>
  <c r="D1480" i="22" s="1"/>
  <c r="D1493" i="22" s="1"/>
  <c r="D1506" i="22" s="1"/>
  <c r="D1519" i="22" s="1"/>
  <c r="D1532" i="22" s="1"/>
  <c r="D1545" i="22" s="1"/>
  <c r="D1558" i="22" s="1"/>
  <c r="D1571" i="22" s="1"/>
  <c r="D1584" i="22" s="1"/>
  <c r="D1597" i="22" s="1"/>
  <c r="D1610" i="22" s="1"/>
  <c r="D1623" i="22" s="1"/>
  <c r="D1636" i="22" s="1"/>
  <c r="D1649" i="22" s="1"/>
  <c r="D1662" i="22" s="1"/>
  <c r="D1675" i="22" s="1"/>
  <c r="D1688" i="22" s="1"/>
  <c r="D1701" i="22" s="1"/>
  <c r="D1714" i="22" s="1"/>
  <c r="D1727" i="22" s="1"/>
  <c r="D1740" i="22" s="1"/>
  <c r="D1753" i="22" s="1"/>
  <c r="D1766" i="22" s="1"/>
  <c r="D1779" i="22" s="1"/>
  <c r="D1792" i="22" s="1"/>
  <c r="D1805" i="22" s="1"/>
  <c r="D1818" i="22" s="1"/>
  <c r="D1831" i="22" s="1"/>
  <c r="D1844" i="22" s="1"/>
  <c r="D1857" i="22" s="1"/>
  <c r="D1870" i="22" s="1"/>
  <c r="D1883" i="22" s="1"/>
  <c r="D1896" i="22" s="1"/>
  <c r="D1909" i="22" s="1"/>
  <c r="D1922" i="22" s="1"/>
  <c r="D1935" i="22" s="1"/>
  <c r="D1948" i="22" s="1"/>
  <c r="D1961" i="22" s="1"/>
  <c r="D1974" i="22" s="1"/>
  <c r="D1987" i="22" s="1"/>
  <c r="D2000" i="22" s="1"/>
  <c r="D2013" i="22" s="1"/>
  <c r="D2026" i="22" s="1"/>
  <c r="D2039" i="22" s="1"/>
  <c r="D2052" i="22" s="1"/>
  <c r="D2065" i="22" s="1"/>
  <c r="D2078" i="22" s="1"/>
  <c r="D2091" i="22" s="1"/>
  <c r="D2104" i="22" s="1"/>
  <c r="D2117" i="22" s="1"/>
  <c r="D2130" i="22" s="1"/>
  <c r="D2143" i="22" s="1"/>
  <c r="D2156" i="22" s="1"/>
  <c r="D2169" i="22" s="1"/>
  <c r="D2182" i="22" s="1"/>
  <c r="D2195" i="22" s="1"/>
  <c r="D2208" i="22" s="1"/>
  <c r="D2221" i="22" s="1"/>
  <c r="D2234" i="22" s="1"/>
  <c r="D2247" i="22" s="1"/>
  <c r="D2260" i="22" s="1"/>
  <c r="D2273" i="22" s="1"/>
  <c r="D2286" i="22" s="1"/>
  <c r="D2299" i="22" s="1"/>
  <c r="D2312" i="22" s="1"/>
  <c r="D2325" i="22" s="1"/>
  <c r="D2338" i="22" s="1"/>
  <c r="D2351" i="22" s="1"/>
  <c r="D2364" i="22" s="1"/>
  <c r="D2377" i="22" s="1"/>
  <c r="D2390" i="22" s="1"/>
  <c r="D2403" i="22" s="1"/>
  <c r="D2416" i="22" s="1"/>
  <c r="D2429" i="22" s="1"/>
  <c r="D2442" i="22" s="1"/>
  <c r="D2455" i="22" s="1"/>
  <c r="D2468" i="22" s="1"/>
  <c r="D2481" i="22" s="1"/>
  <c r="D2494" i="22" s="1"/>
  <c r="D2507" i="22" s="1"/>
  <c r="D2520" i="22" s="1"/>
  <c r="D2533" i="22" s="1"/>
  <c r="D2546" i="22" s="1"/>
  <c r="D2559" i="22" s="1"/>
  <c r="D2572" i="22" s="1"/>
  <c r="D2585" i="22" s="1"/>
  <c r="D2598" i="22" s="1"/>
  <c r="D2611" i="22" s="1"/>
  <c r="D2624" i="22" s="1"/>
  <c r="D2637" i="22" s="1"/>
  <c r="D2650" i="22" s="1"/>
  <c r="D2663" i="22" s="1"/>
  <c r="D2676" i="22" s="1"/>
  <c r="D2689" i="22" s="1"/>
  <c r="D2702" i="22" s="1"/>
  <c r="D2715" i="22" s="1"/>
  <c r="D2728" i="22" s="1"/>
  <c r="D2741" i="22" s="1"/>
  <c r="D2754" i="22" s="1"/>
  <c r="D25" i="22"/>
  <c r="D26" i="22"/>
  <c r="D39" i="22" s="1"/>
  <c r="D52" i="22" s="1"/>
  <c r="D65" i="22" s="1"/>
  <c r="D78" i="22" s="1"/>
  <c r="D91" i="22" s="1"/>
  <c r="D104" i="22" s="1"/>
  <c r="D117" i="22" s="1"/>
  <c r="D130" i="22" s="1"/>
  <c r="D143" i="22" s="1"/>
  <c r="D156" i="22" s="1"/>
  <c r="D169" i="22" s="1"/>
  <c r="D182" i="22" s="1"/>
  <c r="D195" i="22" s="1"/>
  <c r="D208" i="22" s="1"/>
  <c r="D221" i="22" s="1"/>
  <c r="D234" i="22" s="1"/>
  <c r="D247" i="22" s="1"/>
  <c r="D260" i="22" s="1"/>
  <c r="D273" i="22" s="1"/>
  <c r="D286" i="22" s="1"/>
  <c r="D299" i="22" s="1"/>
  <c r="D312" i="22" s="1"/>
  <c r="D325" i="22" s="1"/>
  <c r="D338" i="22" s="1"/>
  <c r="D351" i="22" s="1"/>
  <c r="D364" i="22" s="1"/>
  <c r="D377" i="22" s="1"/>
  <c r="D390" i="22" s="1"/>
  <c r="D403" i="22" s="1"/>
  <c r="D416" i="22" s="1"/>
  <c r="D429" i="22" s="1"/>
  <c r="D442" i="22" s="1"/>
  <c r="D455" i="22" s="1"/>
  <c r="D468" i="22" s="1"/>
  <c r="D481" i="22" s="1"/>
  <c r="D494" i="22" s="1"/>
  <c r="D507" i="22" s="1"/>
  <c r="D520" i="22" s="1"/>
  <c r="D533" i="22" s="1"/>
  <c r="D546" i="22" s="1"/>
  <c r="D559" i="22" s="1"/>
  <c r="D572" i="22" s="1"/>
  <c r="D585" i="22" s="1"/>
  <c r="D598" i="22" s="1"/>
  <c r="D611" i="22" s="1"/>
  <c r="D624" i="22" s="1"/>
  <c r="D637" i="22" s="1"/>
  <c r="D650" i="22" s="1"/>
  <c r="D663" i="22" s="1"/>
  <c r="D676" i="22" s="1"/>
  <c r="D689" i="22" s="1"/>
  <c r="D702" i="22" s="1"/>
  <c r="D715" i="22" s="1"/>
  <c r="D728" i="22" s="1"/>
  <c r="D741" i="22" s="1"/>
  <c r="D754" i="22" s="1"/>
  <c r="D767" i="22" s="1"/>
  <c r="D780" i="22" s="1"/>
  <c r="D793" i="22" s="1"/>
  <c r="D806" i="22" s="1"/>
  <c r="D819" i="22" s="1"/>
  <c r="D832" i="22" s="1"/>
  <c r="D845" i="22" s="1"/>
  <c r="D858" i="22" s="1"/>
  <c r="D871" i="22" s="1"/>
  <c r="D884" i="22" s="1"/>
  <c r="D897" i="22" s="1"/>
  <c r="D910" i="22" s="1"/>
  <c r="D923" i="22" s="1"/>
  <c r="D936" i="22" s="1"/>
  <c r="D949" i="22" s="1"/>
  <c r="D962" i="22" s="1"/>
  <c r="D975" i="22" s="1"/>
  <c r="D988" i="22" s="1"/>
  <c r="D1001" i="22" s="1"/>
  <c r="D1014" i="22" s="1"/>
  <c r="D1027" i="22" s="1"/>
  <c r="D1040" i="22" s="1"/>
  <c r="D1053" i="22" s="1"/>
  <c r="D1066" i="22" s="1"/>
  <c r="D1079" i="22" s="1"/>
  <c r="D1092" i="22" s="1"/>
  <c r="D1105" i="22" s="1"/>
  <c r="D1118" i="22" s="1"/>
  <c r="D1131" i="22" s="1"/>
  <c r="D1144" i="22" s="1"/>
  <c r="D1157" i="22" s="1"/>
  <c r="D1170" i="22" s="1"/>
  <c r="D1183" i="22" s="1"/>
  <c r="D1196" i="22" s="1"/>
  <c r="D1209" i="22" s="1"/>
  <c r="D1222" i="22" s="1"/>
  <c r="D1235" i="22" s="1"/>
  <c r="D1248" i="22" s="1"/>
  <c r="D1261" i="22" s="1"/>
  <c r="D1274" i="22" s="1"/>
  <c r="D1287" i="22" s="1"/>
  <c r="D1300" i="22" s="1"/>
  <c r="D1313" i="22" s="1"/>
  <c r="D1326" i="22" s="1"/>
  <c r="D1339" i="22" s="1"/>
  <c r="D1352" i="22" s="1"/>
  <c r="D1365" i="22" s="1"/>
  <c r="D1378" i="22" s="1"/>
  <c r="D1391" i="22" s="1"/>
  <c r="D1404" i="22" s="1"/>
  <c r="D1417" i="22" s="1"/>
  <c r="D1430" i="22" s="1"/>
  <c r="D1443" i="22" s="1"/>
  <c r="D1456" i="22" s="1"/>
  <c r="D1469" i="22" s="1"/>
  <c r="D1482" i="22" s="1"/>
  <c r="D1495" i="22" s="1"/>
  <c r="D1508" i="22" s="1"/>
  <c r="D1521" i="22" s="1"/>
  <c r="D1534" i="22" s="1"/>
  <c r="D1547" i="22" s="1"/>
  <c r="D1560" i="22" s="1"/>
  <c r="D1573" i="22" s="1"/>
  <c r="D1586" i="22" s="1"/>
  <c r="D1599" i="22" s="1"/>
  <c r="D1612" i="22" s="1"/>
  <c r="D1625" i="22" s="1"/>
  <c r="D1638" i="22" s="1"/>
  <c r="D1651" i="22" s="1"/>
  <c r="D1664" i="22" s="1"/>
  <c r="D1677" i="22" s="1"/>
  <c r="D1690" i="22" s="1"/>
  <c r="D1703" i="22" s="1"/>
  <c r="D1716" i="22" s="1"/>
  <c r="D1729" i="22" s="1"/>
  <c r="D1742" i="22" s="1"/>
  <c r="D1755" i="22" s="1"/>
  <c r="D1768" i="22" s="1"/>
  <c r="D1781" i="22" s="1"/>
  <c r="D1794" i="22" s="1"/>
  <c r="D1807" i="22" s="1"/>
  <c r="D1820" i="22" s="1"/>
  <c r="D1833" i="22" s="1"/>
  <c r="D1846" i="22" s="1"/>
  <c r="D1859" i="22" s="1"/>
  <c r="D1872" i="22" s="1"/>
  <c r="D1885" i="22" s="1"/>
  <c r="D1898" i="22" s="1"/>
  <c r="D1911" i="22" s="1"/>
  <c r="D1924" i="22" s="1"/>
  <c r="D1937" i="22" s="1"/>
  <c r="D1950" i="22" s="1"/>
  <c r="D1963" i="22" s="1"/>
  <c r="D1976" i="22" s="1"/>
  <c r="D1989" i="22" s="1"/>
  <c r="D2002" i="22" s="1"/>
  <c r="D2015" i="22" s="1"/>
  <c r="D2028" i="22" s="1"/>
  <c r="D2041" i="22" s="1"/>
  <c r="D2054" i="22" s="1"/>
  <c r="D2067" i="22" s="1"/>
  <c r="D2080" i="22" s="1"/>
  <c r="D2093" i="22" s="1"/>
  <c r="D2106" i="22" s="1"/>
  <c r="D2119" i="22" s="1"/>
  <c r="D2132" i="22" s="1"/>
  <c r="D2145" i="22" s="1"/>
  <c r="D2158" i="22" s="1"/>
  <c r="D2171" i="22" s="1"/>
  <c r="D2184" i="22" s="1"/>
  <c r="D2197" i="22" s="1"/>
  <c r="D2210" i="22" s="1"/>
  <c r="D2223" i="22" s="1"/>
  <c r="D2236" i="22" s="1"/>
  <c r="D2249" i="22" s="1"/>
  <c r="D2262" i="22" s="1"/>
  <c r="D2275" i="22" s="1"/>
  <c r="D2288" i="22" s="1"/>
  <c r="D2301" i="22" s="1"/>
  <c r="D2314" i="22" s="1"/>
  <c r="D2327" i="22" s="1"/>
  <c r="D2340" i="22" s="1"/>
  <c r="D2353" i="22" s="1"/>
  <c r="D2366" i="22" s="1"/>
  <c r="D2379" i="22" s="1"/>
  <c r="D2392" i="22" s="1"/>
  <c r="D2405" i="22" s="1"/>
  <c r="D2418" i="22" s="1"/>
  <c r="D2431" i="22" s="1"/>
  <c r="D2444" i="22" s="1"/>
  <c r="D2457" i="22" s="1"/>
  <c r="D2470" i="22" s="1"/>
  <c r="D2483" i="22" s="1"/>
  <c r="D2496" i="22" s="1"/>
  <c r="D2509" i="22" s="1"/>
  <c r="D2522" i="22" s="1"/>
  <c r="D2535" i="22" s="1"/>
  <c r="D2548" i="22" s="1"/>
  <c r="D2561" i="22" s="1"/>
  <c r="D2574" i="22" s="1"/>
  <c r="D2587" i="22" s="1"/>
  <c r="D2600" i="22" s="1"/>
  <c r="D2613" i="22" s="1"/>
  <c r="D2626" i="22" s="1"/>
  <c r="D2639" i="22" s="1"/>
  <c r="D2652" i="22" s="1"/>
  <c r="D2665" i="22" s="1"/>
  <c r="D2678" i="22" s="1"/>
  <c r="D2691" i="22" s="1"/>
  <c r="D2704" i="22" s="1"/>
  <c r="D2717" i="22" s="1"/>
  <c r="D2730" i="22" s="1"/>
  <c r="D2743" i="22" s="1"/>
  <c r="D2756" i="22" s="1"/>
  <c r="D27" i="22"/>
  <c r="D40" i="22" s="1"/>
  <c r="D53" i="22" s="1"/>
  <c r="D66" i="22" s="1"/>
  <c r="D79" i="22" s="1"/>
  <c r="D92" i="22" s="1"/>
  <c r="D105" i="22" s="1"/>
  <c r="D118" i="22" s="1"/>
  <c r="D131" i="22" s="1"/>
  <c r="D144" i="22" s="1"/>
  <c r="D157" i="22" s="1"/>
  <c r="D170" i="22" s="1"/>
  <c r="D183" i="22" s="1"/>
  <c r="D196" i="22" s="1"/>
  <c r="D209" i="22" s="1"/>
  <c r="D222" i="22" s="1"/>
  <c r="D235" i="22" s="1"/>
  <c r="D248" i="22" s="1"/>
  <c r="D261" i="22" s="1"/>
  <c r="D274" i="22" s="1"/>
  <c r="D287" i="22" s="1"/>
  <c r="D300" i="22" s="1"/>
  <c r="D313" i="22" s="1"/>
  <c r="D326" i="22" s="1"/>
  <c r="D339" i="22" s="1"/>
  <c r="D352" i="22" s="1"/>
  <c r="D365" i="22" s="1"/>
  <c r="D378" i="22" s="1"/>
  <c r="D391" i="22" s="1"/>
  <c r="D404" i="22" s="1"/>
  <c r="D417" i="22" s="1"/>
  <c r="D430" i="22" s="1"/>
  <c r="D443" i="22" s="1"/>
  <c r="D456" i="22" s="1"/>
  <c r="D469" i="22" s="1"/>
  <c r="D482" i="22" s="1"/>
  <c r="D495" i="22" s="1"/>
  <c r="D508" i="22" s="1"/>
  <c r="D521" i="22" s="1"/>
  <c r="D534" i="22" s="1"/>
  <c r="D547" i="22" s="1"/>
  <c r="D560" i="22" s="1"/>
  <c r="D573" i="22" s="1"/>
  <c r="D586" i="22" s="1"/>
  <c r="D599" i="22" s="1"/>
  <c r="D612" i="22" s="1"/>
  <c r="D625" i="22" s="1"/>
  <c r="D638" i="22" s="1"/>
  <c r="D651" i="22" s="1"/>
  <c r="D664" i="22" s="1"/>
  <c r="D677" i="22" s="1"/>
  <c r="D690" i="22" s="1"/>
  <c r="D703" i="22" s="1"/>
  <c r="D716" i="22" s="1"/>
  <c r="D729" i="22" s="1"/>
  <c r="D742" i="22" s="1"/>
  <c r="D755" i="22" s="1"/>
  <c r="D768" i="22" s="1"/>
  <c r="D781" i="22" s="1"/>
  <c r="D794" i="22" s="1"/>
  <c r="D807" i="22" s="1"/>
  <c r="D820" i="22" s="1"/>
  <c r="D833" i="22" s="1"/>
  <c r="D846" i="22" s="1"/>
  <c r="D859" i="22" s="1"/>
  <c r="D872" i="22" s="1"/>
  <c r="D885" i="22" s="1"/>
  <c r="D898" i="22" s="1"/>
  <c r="D911" i="22" s="1"/>
  <c r="D924" i="22" s="1"/>
  <c r="D937" i="22" s="1"/>
  <c r="D950" i="22" s="1"/>
  <c r="D963" i="22" s="1"/>
  <c r="D976" i="22" s="1"/>
  <c r="D989" i="22" s="1"/>
  <c r="D1002" i="22" s="1"/>
  <c r="D1015" i="22" s="1"/>
  <c r="D1028" i="22" s="1"/>
  <c r="D1041" i="22" s="1"/>
  <c r="D1054" i="22" s="1"/>
  <c r="D1067" i="22" s="1"/>
  <c r="D1080" i="22" s="1"/>
  <c r="D1093" i="22" s="1"/>
  <c r="D1106" i="22" s="1"/>
  <c r="D1119" i="22" s="1"/>
  <c r="D1132" i="22" s="1"/>
  <c r="D1145" i="22" s="1"/>
  <c r="D1158" i="22" s="1"/>
  <c r="D1171" i="22" s="1"/>
  <c r="D1184" i="22" s="1"/>
  <c r="D1197" i="22" s="1"/>
  <c r="D1210" i="22" s="1"/>
  <c r="D1223" i="22" s="1"/>
  <c r="D1236" i="22" s="1"/>
  <c r="D1249" i="22" s="1"/>
  <c r="D1262" i="22" s="1"/>
  <c r="D1275" i="22" s="1"/>
  <c r="D1288" i="22" s="1"/>
  <c r="D1301" i="22" s="1"/>
  <c r="D1314" i="22" s="1"/>
  <c r="D1327" i="22" s="1"/>
  <c r="D1340" i="22" s="1"/>
  <c r="D1353" i="22" s="1"/>
  <c r="D1366" i="22" s="1"/>
  <c r="D1379" i="22" s="1"/>
  <c r="D1392" i="22" s="1"/>
  <c r="D1405" i="22" s="1"/>
  <c r="D1418" i="22" s="1"/>
  <c r="D1431" i="22" s="1"/>
  <c r="D1444" i="22" s="1"/>
  <c r="D1457" i="22" s="1"/>
  <c r="D1470" i="22" s="1"/>
  <c r="D1483" i="22" s="1"/>
  <c r="D1496" i="22" s="1"/>
  <c r="D1509" i="22" s="1"/>
  <c r="D1522" i="22" s="1"/>
  <c r="D1535" i="22" s="1"/>
  <c r="D1548" i="22" s="1"/>
  <c r="D1561" i="22" s="1"/>
  <c r="D1574" i="22" s="1"/>
  <c r="D1587" i="22" s="1"/>
  <c r="D1600" i="22" s="1"/>
  <c r="D1613" i="22" s="1"/>
  <c r="D1626" i="22" s="1"/>
  <c r="D1639" i="22" s="1"/>
  <c r="D1652" i="22" s="1"/>
  <c r="D1665" i="22" s="1"/>
  <c r="D1678" i="22" s="1"/>
  <c r="D1691" i="22" s="1"/>
  <c r="D1704" i="22" s="1"/>
  <c r="D1717" i="22" s="1"/>
  <c r="D1730" i="22" s="1"/>
  <c r="D1743" i="22" s="1"/>
  <c r="D1756" i="22" s="1"/>
  <c r="D1769" i="22" s="1"/>
  <c r="D1782" i="22" s="1"/>
  <c r="D1795" i="22" s="1"/>
  <c r="D1808" i="22" s="1"/>
  <c r="D1821" i="22" s="1"/>
  <c r="D1834" i="22" s="1"/>
  <c r="D1847" i="22" s="1"/>
  <c r="D1860" i="22" s="1"/>
  <c r="D1873" i="22" s="1"/>
  <c r="D1886" i="22" s="1"/>
  <c r="D1899" i="22" s="1"/>
  <c r="D1912" i="22" s="1"/>
  <c r="D1925" i="22" s="1"/>
  <c r="D1938" i="22" s="1"/>
  <c r="D1951" i="22" s="1"/>
  <c r="D1964" i="22" s="1"/>
  <c r="D1977" i="22" s="1"/>
  <c r="D1990" i="22" s="1"/>
  <c r="D2003" i="22" s="1"/>
  <c r="D2016" i="22" s="1"/>
  <c r="D2029" i="22" s="1"/>
  <c r="D2042" i="22" s="1"/>
  <c r="D2055" i="22" s="1"/>
  <c r="D2068" i="22" s="1"/>
  <c r="D2081" i="22" s="1"/>
  <c r="D2094" i="22" s="1"/>
  <c r="D2107" i="22" s="1"/>
  <c r="D2120" i="22" s="1"/>
  <c r="D2133" i="22" s="1"/>
  <c r="D2146" i="22" s="1"/>
  <c r="D2159" i="22" s="1"/>
  <c r="D2172" i="22" s="1"/>
  <c r="D2185" i="22" s="1"/>
  <c r="D2198" i="22" s="1"/>
  <c r="D2211" i="22" s="1"/>
  <c r="D2224" i="22" s="1"/>
  <c r="D2237" i="22" s="1"/>
  <c r="D2250" i="22" s="1"/>
  <c r="D2263" i="22" s="1"/>
  <c r="D2276" i="22" s="1"/>
  <c r="D2289" i="22" s="1"/>
  <c r="D2302" i="22" s="1"/>
  <c r="D2315" i="22" s="1"/>
  <c r="D2328" i="22" s="1"/>
  <c r="D2341" i="22" s="1"/>
  <c r="D2354" i="22" s="1"/>
  <c r="D2367" i="22" s="1"/>
  <c r="D2380" i="22" s="1"/>
  <c r="D2393" i="22" s="1"/>
  <c r="D2406" i="22" s="1"/>
  <c r="D2419" i="22" s="1"/>
  <c r="D2432" i="22" s="1"/>
  <c r="D2445" i="22" s="1"/>
  <c r="D2458" i="22" s="1"/>
  <c r="D2471" i="22" s="1"/>
  <c r="D2484" i="22" s="1"/>
  <c r="D2497" i="22" s="1"/>
  <c r="D2510" i="22" s="1"/>
  <c r="D2523" i="22" s="1"/>
  <c r="D2536" i="22" s="1"/>
  <c r="D2549" i="22" s="1"/>
  <c r="D2562" i="22" s="1"/>
  <c r="D2575" i="22" s="1"/>
  <c r="D2588" i="22" s="1"/>
  <c r="D2601" i="22" s="1"/>
  <c r="D2614" i="22" s="1"/>
  <c r="D2627" i="22" s="1"/>
  <c r="D2640" i="22" s="1"/>
  <c r="D2653" i="22" s="1"/>
  <c r="D2666" i="22" s="1"/>
  <c r="D2679" i="22" s="1"/>
  <c r="D2692" i="22" s="1"/>
  <c r="D2705" i="22" s="1"/>
  <c r="D2718" i="22" s="1"/>
  <c r="D2731" i="22" s="1"/>
  <c r="D2744" i="22" s="1"/>
  <c r="D2757" i="22" s="1"/>
  <c r="D28" i="22"/>
  <c r="D41" i="22" s="1"/>
  <c r="D54" i="22" s="1"/>
  <c r="D67" i="22" s="1"/>
  <c r="D80" i="22" s="1"/>
  <c r="D93" i="22" s="1"/>
  <c r="D106" i="22" s="1"/>
  <c r="D119" i="22" s="1"/>
  <c r="D132" i="22" s="1"/>
  <c r="D145" i="22" s="1"/>
  <c r="D158" i="22" s="1"/>
  <c r="D171" i="22" s="1"/>
  <c r="D184" i="22" s="1"/>
  <c r="D197" i="22" s="1"/>
  <c r="D210" i="22" s="1"/>
  <c r="D223" i="22" s="1"/>
  <c r="D236" i="22" s="1"/>
  <c r="D249" i="22" s="1"/>
  <c r="D262" i="22" s="1"/>
  <c r="D275" i="22" s="1"/>
  <c r="D288" i="22" s="1"/>
  <c r="D301" i="22" s="1"/>
  <c r="D314" i="22" s="1"/>
  <c r="D327" i="22" s="1"/>
  <c r="D340" i="22" s="1"/>
  <c r="D353" i="22" s="1"/>
  <c r="D366" i="22" s="1"/>
  <c r="D379" i="22" s="1"/>
  <c r="D392" i="22" s="1"/>
  <c r="D405" i="22" s="1"/>
  <c r="D418" i="22" s="1"/>
  <c r="D431" i="22" s="1"/>
  <c r="D444" i="22" s="1"/>
  <c r="D457" i="22" s="1"/>
  <c r="D470" i="22" s="1"/>
  <c r="D483" i="22" s="1"/>
  <c r="D496" i="22" s="1"/>
  <c r="D509" i="22" s="1"/>
  <c r="D522" i="22" s="1"/>
  <c r="D535" i="22" s="1"/>
  <c r="D548" i="22" s="1"/>
  <c r="D561" i="22" s="1"/>
  <c r="D574" i="22" s="1"/>
  <c r="D587" i="22" s="1"/>
  <c r="D600" i="22" s="1"/>
  <c r="D613" i="22" s="1"/>
  <c r="D626" i="22" s="1"/>
  <c r="D639" i="22" s="1"/>
  <c r="D652" i="22" s="1"/>
  <c r="D665" i="22" s="1"/>
  <c r="D678" i="22" s="1"/>
  <c r="D691" i="22" s="1"/>
  <c r="D704" i="22" s="1"/>
  <c r="D717" i="22" s="1"/>
  <c r="D730" i="22" s="1"/>
  <c r="D743" i="22" s="1"/>
  <c r="D756" i="22" s="1"/>
  <c r="D769" i="22" s="1"/>
  <c r="D782" i="22" s="1"/>
  <c r="D795" i="22" s="1"/>
  <c r="D808" i="22" s="1"/>
  <c r="D821" i="22" s="1"/>
  <c r="D834" i="22" s="1"/>
  <c r="D847" i="22" s="1"/>
  <c r="D860" i="22" s="1"/>
  <c r="D873" i="22" s="1"/>
  <c r="D886" i="22" s="1"/>
  <c r="D899" i="22" s="1"/>
  <c r="D912" i="22" s="1"/>
  <c r="D925" i="22" s="1"/>
  <c r="D938" i="22" s="1"/>
  <c r="D951" i="22" s="1"/>
  <c r="D964" i="22" s="1"/>
  <c r="D977" i="22" s="1"/>
  <c r="D990" i="22" s="1"/>
  <c r="D1003" i="22" s="1"/>
  <c r="D1016" i="22" s="1"/>
  <c r="D1029" i="22" s="1"/>
  <c r="D1042" i="22" s="1"/>
  <c r="D1055" i="22" s="1"/>
  <c r="D1068" i="22" s="1"/>
  <c r="D1081" i="22" s="1"/>
  <c r="D1094" i="22" s="1"/>
  <c r="D1107" i="22" s="1"/>
  <c r="D1120" i="22" s="1"/>
  <c r="D1133" i="22" s="1"/>
  <c r="D1146" i="22" s="1"/>
  <c r="D1159" i="22" s="1"/>
  <c r="D1172" i="22" s="1"/>
  <c r="D1185" i="22" s="1"/>
  <c r="D1198" i="22" s="1"/>
  <c r="D1211" i="22" s="1"/>
  <c r="D1224" i="22" s="1"/>
  <c r="D1237" i="22" s="1"/>
  <c r="D1250" i="22" s="1"/>
  <c r="D1263" i="22" s="1"/>
  <c r="D1276" i="22" s="1"/>
  <c r="D1289" i="22" s="1"/>
  <c r="D1302" i="22" s="1"/>
  <c r="D1315" i="22" s="1"/>
  <c r="D1328" i="22" s="1"/>
  <c r="D1341" i="22" s="1"/>
  <c r="D1354" i="22" s="1"/>
  <c r="D1367" i="22" s="1"/>
  <c r="D1380" i="22" s="1"/>
  <c r="D1393" i="22" s="1"/>
  <c r="D1406" i="22" s="1"/>
  <c r="D1419" i="22" s="1"/>
  <c r="D1432" i="22" s="1"/>
  <c r="D1445" i="22" s="1"/>
  <c r="D1458" i="22" s="1"/>
  <c r="D1471" i="22" s="1"/>
  <c r="D1484" i="22" s="1"/>
  <c r="D1497" i="22" s="1"/>
  <c r="D1510" i="22" s="1"/>
  <c r="D1523" i="22" s="1"/>
  <c r="D1536" i="22" s="1"/>
  <c r="D1549" i="22" s="1"/>
  <c r="D1562" i="22" s="1"/>
  <c r="D1575" i="22" s="1"/>
  <c r="D1588" i="22" s="1"/>
  <c r="D1601" i="22" s="1"/>
  <c r="D1614" i="22" s="1"/>
  <c r="D1627" i="22" s="1"/>
  <c r="D1640" i="22" s="1"/>
  <c r="D1653" i="22" s="1"/>
  <c r="D1666" i="22" s="1"/>
  <c r="D1679" i="22" s="1"/>
  <c r="D1692" i="22" s="1"/>
  <c r="D1705" i="22" s="1"/>
  <c r="D1718" i="22" s="1"/>
  <c r="D1731" i="22" s="1"/>
  <c r="D1744" i="22" s="1"/>
  <c r="D1757" i="22" s="1"/>
  <c r="D1770" i="22" s="1"/>
  <c r="D1783" i="22" s="1"/>
  <c r="D1796" i="22" s="1"/>
  <c r="D1809" i="22" s="1"/>
  <c r="D1822" i="22" s="1"/>
  <c r="D1835" i="22" s="1"/>
  <c r="D1848" i="22" s="1"/>
  <c r="D1861" i="22" s="1"/>
  <c r="D1874" i="22" s="1"/>
  <c r="D1887" i="22" s="1"/>
  <c r="D1900" i="22" s="1"/>
  <c r="D1913" i="22" s="1"/>
  <c r="D1926" i="22" s="1"/>
  <c r="D1939" i="22" s="1"/>
  <c r="D1952" i="22" s="1"/>
  <c r="D1965" i="22" s="1"/>
  <c r="D1978" i="22" s="1"/>
  <c r="D1991" i="22" s="1"/>
  <c r="D2004" i="22" s="1"/>
  <c r="D2017" i="22" s="1"/>
  <c r="D2030" i="22" s="1"/>
  <c r="D2043" i="22" s="1"/>
  <c r="D2056" i="22" s="1"/>
  <c r="D2069" i="22" s="1"/>
  <c r="D2082" i="22" s="1"/>
  <c r="D2095" i="22" s="1"/>
  <c r="D2108" i="22" s="1"/>
  <c r="D2121" i="22" s="1"/>
  <c r="D2134" i="22" s="1"/>
  <c r="D2147" i="22" s="1"/>
  <c r="D2160" i="22" s="1"/>
  <c r="D2173" i="22" s="1"/>
  <c r="D2186" i="22" s="1"/>
  <c r="D2199" i="22" s="1"/>
  <c r="D2212" i="22" s="1"/>
  <c r="D2225" i="22" s="1"/>
  <c r="D2238" i="22" s="1"/>
  <c r="D2251" i="22" s="1"/>
  <c r="D2264" i="22" s="1"/>
  <c r="D2277" i="22" s="1"/>
  <c r="D2290" i="22" s="1"/>
  <c r="D2303" i="22" s="1"/>
  <c r="D2316" i="22" s="1"/>
  <c r="D2329" i="22" s="1"/>
  <c r="D2342" i="22" s="1"/>
  <c r="D2355" i="22" s="1"/>
  <c r="D2368" i="22" s="1"/>
  <c r="D2381" i="22" s="1"/>
  <c r="D2394" i="22" s="1"/>
  <c r="D2407" i="22" s="1"/>
  <c r="D2420" i="22" s="1"/>
  <c r="D2433" i="22" s="1"/>
  <c r="D2446" i="22" s="1"/>
  <c r="D2459" i="22" s="1"/>
  <c r="D2472" i="22" s="1"/>
  <c r="D2485" i="22" s="1"/>
  <c r="D2498" i="22" s="1"/>
  <c r="D2511" i="22" s="1"/>
  <c r="D2524" i="22" s="1"/>
  <c r="D2537" i="22" s="1"/>
  <c r="D2550" i="22" s="1"/>
  <c r="D2563" i="22" s="1"/>
  <c r="D2576" i="22" s="1"/>
  <c r="D2589" i="22" s="1"/>
  <c r="D2602" i="22" s="1"/>
  <c r="D2615" i="22" s="1"/>
  <c r="D2628" i="22" s="1"/>
  <c r="D2641" i="22" s="1"/>
  <c r="D2654" i="22" s="1"/>
  <c r="D2667" i="22" s="1"/>
  <c r="D2680" i="22" s="1"/>
  <c r="D2693" i="22" s="1"/>
  <c r="D2706" i="22" s="1"/>
  <c r="D2719" i="22" s="1"/>
  <c r="D2732" i="22" s="1"/>
  <c r="D2745" i="22" s="1"/>
  <c r="D2758" i="22" s="1"/>
  <c r="D29" i="22"/>
  <c r="D42" i="22" s="1"/>
  <c r="D55" i="22" s="1"/>
  <c r="D68" i="22" s="1"/>
  <c r="D81" i="22" s="1"/>
  <c r="D94" i="22" s="1"/>
  <c r="D107" i="22" s="1"/>
  <c r="D120" i="22" s="1"/>
  <c r="D133" i="22" s="1"/>
  <c r="D146" i="22" s="1"/>
  <c r="D159" i="22" s="1"/>
  <c r="D172" i="22" s="1"/>
  <c r="D185" i="22" s="1"/>
  <c r="D198" i="22" s="1"/>
  <c r="D211" i="22" s="1"/>
  <c r="D224" i="22" s="1"/>
  <c r="D237" i="22" s="1"/>
  <c r="D250" i="22" s="1"/>
  <c r="D263" i="22" s="1"/>
  <c r="D276" i="22" s="1"/>
  <c r="D289" i="22" s="1"/>
  <c r="D302" i="22" s="1"/>
  <c r="D315" i="22" s="1"/>
  <c r="D328" i="22" s="1"/>
  <c r="D341" i="22" s="1"/>
  <c r="D354" i="22" s="1"/>
  <c r="D367" i="22" s="1"/>
  <c r="D380" i="22" s="1"/>
  <c r="D393" i="22" s="1"/>
  <c r="D406" i="22" s="1"/>
  <c r="D419" i="22" s="1"/>
  <c r="D432" i="22" s="1"/>
  <c r="D445" i="22" s="1"/>
  <c r="D458" i="22" s="1"/>
  <c r="D471" i="22" s="1"/>
  <c r="D484" i="22" s="1"/>
  <c r="D497" i="22" s="1"/>
  <c r="D510" i="22" s="1"/>
  <c r="D523" i="22" s="1"/>
  <c r="D536" i="22" s="1"/>
  <c r="D549" i="22" s="1"/>
  <c r="D562" i="22" s="1"/>
  <c r="D575" i="22" s="1"/>
  <c r="D588" i="22" s="1"/>
  <c r="D601" i="22" s="1"/>
  <c r="D614" i="22" s="1"/>
  <c r="D627" i="22" s="1"/>
  <c r="D640" i="22" s="1"/>
  <c r="D653" i="22" s="1"/>
  <c r="D666" i="22" s="1"/>
  <c r="D679" i="22" s="1"/>
  <c r="D692" i="22" s="1"/>
  <c r="D705" i="22" s="1"/>
  <c r="D718" i="22" s="1"/>
  <c r="D731" i="22" s="1"/>
  <c r="D744" i="22" s="1"/>
  <c r="D757" i="22" s="1"/>
  <c r="D770" i="22" s="1"/>
  <c r="D783" i="22" s="1"/>
  <c r="D796" i="22" s="1"/>
  <c r="D809" i="22" s="1"/>
  <c r="D822" i="22" s="1"/>
  <c r="D835" i="22" s="1"/>
  <c r="D848" i="22" s="1"/>
  <c r="D861" i="22" s="1"/>
  <c r="D874" i="22" s="1"/>
  <c r="D887" i="22" s="1"/>
  <c r="D900" i="22" s="1"/>
  <c r="D913" i="22" s="1"/>
  <c r="D926" i="22" s="1"/>
  <c r="D939" i="22" s="1"/>
  <c r="D952" i="22" s="1"/>
  <c r="D965" i="22" s="1"/>
  <c r="D978" i="22" s="1"/>
  <c r="D991" i="22" s="1"/>
  <c r="D1004" i="22" s="1"/>
  <c r="D1017" i="22" s="1"/>
  <c r="D1030" i="22" s="1"/>
  <c r="D1043" i="22" s="1"/>
  <c r="D1056" i="22" s="1"/>
  <c r="D1069" i="22" s="1"/>
  <c r="D1082" i="22" s="1"/>
  <c r="D1095" i="22" s="1"/>
  <c r="D1108" i="22" s="1"/>
  <c r="D1121" i="22" s="1"/>
  <c r="D1134" i="22" s="1"/>
  <c r="D1147" i="22" s="1"/>
  <c r="D1160" i="22" s="1"/>
  <c r="D1173" i="22" s="1"/>
  <c r="D1186" i="22" s="1"/>
  <c r="D1199" i="22" s="1"/>
  <c r="D1212" i="22" s="1"/>
  <c r="D1225" i="22" s="1"/>
  <c r="D1238" i="22" s="1"/>
  <c r="D1251" i="22" s="1"/>
  <c r="D1264" i="22" s="1"/>
  <c r="D1277" i="22" s="1"/>
  <c r="D1290" i="22" s="1"/>
  <c r="D1303" i="22" s="1"/>
  <c r="D1316" i="22" s="1"/>
  <c r="D1329" i="22" s="1"/>
  <c r="D1342" i="22" s="1"/>
  <c r="D1355" i="22" s="1"/>
  <c r="D1368" i="22" s="1"/>
  <c r="D1381" i="22" s="1"/>
  <c r="D1394" i="22" s="1"/>
  <c r="D1407" i="22" s="1"/>
  <c r="D1420" i="22" s="1"/>
  <c r="D1433" i="22" s="1"/>
  <c r="D1446" i="22" s="1"/>
  <c r="D1459" i="22" s="1"/>
  <c r="D1472" i="22" s="1"/>
  <c r="D1485" i="22" s="1"/>
  <c r="D1498" i="22" s="1"/>
  <c r="D1511" i="22" s="1"/>
  <c r="D1524" i="22" s="1"/>
  <c r="D1537" i="22" s="1"/>
  <c r="D1550" i="22" s="1"/>
  <c r="D1563" i="22" s="1"/>
  <c r="D1576" i="22" s="1"/>
  <c r="D1589" i="22" s="1"/>
  <c r="D1602" i="22" s="1"/>
  <c r="D1615" i="22" s="1"/>
  <c r="D1628" i="22" s="1"/>
  <c r="D1641" i="22" s="1"/>
  <c r="D1654" i="22" s="1"/>
  <c r="D1667" i="22" s="1"/>
  <c r="D1680" i="22" s="1"/>
  <c r="D1693" i="22" s="1"/>
  <c r="D1706" i="22" s="1"/>
  <c r="D1719" i="22" s="1"/>
  <c r="D1732" i="22" s="1"/>
  <c r="D1745" i="22" s="1"/>
  <c r="D1758" i="22" s="1"/>
  <c r="D1771" i="22" s="1"/>
  <c r="D1784" i="22" s="1"/>
  <c r="D1797" i="22" s="1"/>
  <c r="D1810" i="22" s="1"/>
  <c r="D1823" i="22" s="1"/>
  <c r="D1836" i="22" s="1"/>
  <c r="D1849" i="22" s="1"/>
  <c r="D1862" i="22" s="1"/>
  <c r="D1875" i="22" s="1"/>
  <c r="D1888" i="22" s="1"/>
  <c r="D1901" i="22" s="1"/>
  <c r="D1914" i="22" s="1"/>
  <c r="D1927" i="22" s="1"/>
  <c r="D1940" i="22" s="1"/>
  <c r="D1953" i="22" s="1"/>
  <c r="D1966" i="22" s="1"/>
  <c r="D1979" i="22" s="1"/>
  <c r="D1992" i="22" s="1"/>
  <c r="D2005" i="22" s="1"/>
  <c r="D2018" i="22" s="1"/>
  <c r="D2031" i="22" s="1"/>
  <c r="D2044" i="22" s="1"/>
  <c r="D2057" i="22" s="1"/>
  <c r="D2070" i="22" s="1"/>
  <c r="D2083" i="22" s="1"/>
  <c r="D2096" i="22" s="1"/>
  <c r="D2109" i="22" s="1"/>
  <c r="D2122" i="22" s="1"/>
  <c r="D2135" i="22" s="1"/>
  <c r="D2148" i="22" s="1"/>
  <c r="D2161" i="22" s="1"/>
  <c r="D2174" i="22" s="1"/>
  <c r="D2187" i="22" s="1"/>
  <c r="D2200" i="22" s="1"/>
  <c r="D2213" i="22" s="1"/>
  <c r="D2226" i="22" s="1"/>
  <c r="D2239" i="22" s="1"/>
  <c r="D2252" i="22" s="1"/>
  <c r="D2265" i="22" s="1"/>
  <c r="D2278" i="22" s="1"/>
  <c r="D2291" i="22" s="1"/>
  <c r="D2304" i="22" s="1"/>
  <c r="D2317" i="22" s="1"/>
  <c r="D2330" i="22" s="1"/>
  <c r="D2343" i="22" s="1"/>
  <c r="D2356" i="22" s="1"/>
  <c r="D2369" i="22" s="1"/>
  <c r="D2382" i="22" s="1"/>
  <c r="D2395" i="22" s="1"/>
  <c r="D2408" i="22" s="1"/>
  <c r="D2421" i="22" s="1"/>
  <c r="D2434" i="22" s="1"/>
  <c r="D2447" i="22" s="1"/>
  <c r="D2460" i="22" s="1"/>
  <c r="D2473" i="22" s="1"/>
  <c r="D2486" i="22" s="1"/>
  <c r="D2499" i="22" s="1"/>
  <c r="D2512" i="22" s="1"/>
  <c r="D2525" i="22" s="1"/>
  <c r="D2538" i="22" s="1"/>
  <c r="D2551" i="22" s="1"/>
  <c r="D2564" i="22" s="1"/>
  <c r="D2577" i="22" s="1"/>
  <c r="D2590" i="22" s="1"/>
  <c r="D2603" i="22" s="1"/>
  <c r="D2616" i="22" s="1"/>
  <c r="D2629" i="22" s="1"/>
  <c r="D2642" i="22" s="1"/>
  <c r="D2655" i="22" s="1"/>
  <c r="D2668" i="22" s="1"/>
  <c r="D2681" i="22" s="1"/>
  <c r="D2694" i="22" s="1"/>
  <c r="D2707" i="22" s="1"/>
  <c r="D2720" i="22" s="1"/>
  <c r="D2733" i="22" s="1"/>
  <c r="D2746" i="22" s="1"/>
  <c r="D2759" i="22" s="1"/>
  <c r="D17" i="22"/>
  <c r="D30" i="22" s="1"/>
  <c r="D43" i="22" s="1"/>
  <c r="D56" i="22" s="1"/>
  <c r="D69" i="22" s="1"/>
  <c r="D82" i="22" s="1"/>
  <c r="D95" i="22" s="1"/>
  <c r="D108" i="22" s="1"/>
  <c r="D121" i="22" s="1"/>
  <c r="D134" i="22" s="1"/>
  <c r="D147" i="22" s="1"/>
  <c r="D160" i="22" s="1"/>
  <c r="D173" i="22" s="1"/>
  <c r="D186" i="22" s="1"/>
  <c r="D199" i="22" s="1"/>
  <c r="D212" i="22" s="1"/>
  <c r="D225" i="22" s="1"/>
  <c r="D238" i="22" s="1"/>
  <c r="D251" i="22" s="1"/>
  <c r="D264" i="22" s="1"/>
  <c r="D277" i="22" s="1"/>
  <c r="D290" i="22" s="1"/>
  <c r="D303" i="22" s="1"/>
  <c r="D316" i="22" s="1"/>
  <c r="D329" i="22" s="1"/>
  <c r="D342" i="22" s="1"/>
  <c r="D355" i="22" s="1"/>
  <c r="D368" i="22" s="1"/>
  <c r="D381" i="22" s="1"/>
  <c r="D394" i="22" s="1"/>
  <c r="D407" i="22" s="1"/>
  <c r="D420" i="22" s="1"/>
  <c r="D433" i="22" s="1"/>
  <c r="D446" i="22" s="1"/>
  <c r="D459" i="22" s="1"/>
  <c r="D472" i="22" s="1"/>
  <c r="D485" i="22" s="1"/>
  <c r="D498" i="22" s="1"/>
  <c r="D511" i="22" s="1"/>
  <c r="D524" i="22" s="1"/>
  <c r="D537" i="22" s="1"/>
  <c r="D550" i="22" s="1"/>
  <c r="D563" i="22" s="1"/>
  <c r="D576" i="22" s="1"/>
  <c r="D589" i="22" s="1"/>
  <c r="D602" i="22" s="1"/>
  <c r="D615" i="22" s="1"/>
  <c r="D628" i="22" s="1"/>
  <c r="D641" i="22" s="1"/>
  <c r="D654" i="22" s="1"/>
  <c r="D667" i="22" s="1"/>
  <c r="D680" i="22" s="1"/>
  <c r="D693" i="22" s="1"/>
  <c r="D706" i="22" s="1"/>
  <c r="D719" i="22" s="1"/>
  <c r="D732" i="22" s="1"/>
  <c r="D745" i="22" s="1"/>
  <c r="D758" i="22" s="1"/>
  <c r="D771" i="22" s="1"/>
  <c r="D784" i="22" s="1"/>
  <c r="D797" i="22" s="1"/>
  <c r="D810" i="22" s="1"/>
  <c r="D823" i="22" s="1"/>
  <c r="D836" i="22" s="1"/>
  <c r="D849" i="22" s="1"/>
  <c r="D862" i="22" s="1"/>
  <c r="D875" i="22" s="1"/>
  <c r="D888" i="22" s="1"/>
  <c r="D901" i="22" s="1"/>
  <c r="D914" i="22" s="1"/>
  <c r="D927" i="22" s="1"/>
  <c r="D940" i="22" s="1"/>
  <c r="D953" i="22" s="1"/>
  <c r="D966" i="22" s="1"/>
  <c r="D979" i="22" s="1"/>
  <c r="D992" i="22" s="1"/>
  <c r="D1005" i="22" s="1"/>
  <c r="D1018" i="22" s="1"/>
  <c r="D1031" i="22" s="1"/>
  <c r="D1044" i="22" s="1"/>
  <c r="D1057" i="22" s="1"/>
  <c r="D1070" i="22" s="1"/>
  <c r="D1083" i="22" s="1"/>
  <c r="D1096" i="22" s="1"/>
  <c r="D1109" i="22" s="1"/>
  <c r="D1122" i="22" s="1"/>
  <c r="D1135" i="22" s="1"/>
  <c r="D1148" i="22" s="1"/>
  <c r="D1161" i="22" s="1"/>
  <c r="D1174" i="22" s="1"/>
  <c r="D1187" i="22" s="1"/>
  <c r="D1200" i="22" s="1"/>
  <c r="D1213" i="22" s="1"/>
  <c r="D1226" i="22" s="1"/>
  <c r="D1239" i="22" s="1"/>
  <c r="D1252" i="22" s="1"/>
  <c r="D1265" i="22" s="1"/>
  <c r="D1278" i="22" s="1"/>
  <c r="D1291" i="22" s="1"/>
  <c r="D1304" i="22" s="1"/>
  <c r="D1317" i="22" s="1"/>
  <c r="D1330" i="22" s="1"/>
  <c r="D1343" i="22" s="1"/>
  <c r="D1356" i="22" s="1"/>
  <c r="D1369" i="22" s="1"/>
  <c r="D1382" i="22" s="1"/>
  <c r="D1395" i="22" s="1"/>
  <c r="D1408" i="22" s="1"/>
  <c r="D1421" i="22" s="1"/>
  <c r="D1434" i="22" s="1"/>
  <c r="D1447" i="22" s="1"/>
  <c r="D1460" i="22" s="1"/>
  <c r="D1473" i="22" s="1"/>
  <c r="D1486" i="22" s="1"/>
  <c r="D1499" i="22" s="1"/>
  <c r="D1512" i="22" s="1"/>
  <c r="D1525" i="22" s="1"/>
  <c r="D1538" i="22" s="1"/>
  <c r="D1551" i="22" s="1"/>
  <c r="D1564" i="22" s="1"/>
  <c r="D1577" i="22" s="1"/>
  <c r="D1590" i="22" s="1"/>
  <c r="D1603" i="22" s="1"/>
  <c r="D1616" i="22" s="1"/>
  <c r="D1629" i="22" s="1"/>
  <c r="D1642" i="22" s="1"/>
  <c r="D1655" i="22" s="1"/>
  <c r="D1668" i="22" s="1"/>
  <c r="D1681" i="22" s="1"/>
  <c r="D1694" i="22" s="1"/>
  <c r="D1707" i="22" s="1"/>
  <c r="D1720" i="22" s="1"/>
  <c r="D1733" i="22" s="1"/>
  <c r="D1746" i="22" s="1"/>
  <c r="D1759" i="22" s="1"/>
  <c r="D1772" i="22" s="1"/>
  <c r="D1785" i="22" s="1"/>
  <c r="D1798" i="22" s="1"/>
  <c r="D1811" i="22" s="1"/>
  <c r="D1824" i="22" s="1"/>
  <c r="D1837" i="22" s="1"/>
  <c r="D1850" i="22" s="1"/>
  <c r="D1863" i="22" s="1"/>
  <c r="D1876" i="22" s="1"/>
  <c r="D1889" i="22" s="1"/>
  <c r="D1902" i="22" s="1"/>
  <c r="D1915" i="22" s="1"/>
  <c r="D1928" i="22" s="1"/>
  <c r="D1941" i="22" s="1"/>
  <c r="D1954" i="22" s="1"/>
  <c r="D1967" i="22" s="1"/>
  <c r="D1980" i="22" s="1"/>
  <c r="D1993" i="22" s="1"/>
  <c r="D2006" i="22" s="1"/>
  <c r="D2019" i="22" s="1"/>
  <c r="D2032" i="22" s="1"/>
  <c r="D2045" i="22" s="1"/>
  <c r="D2058" i="22" s="1"/>
  <c r="D2071" i="22" s="1"/>
  <c r="D2084" i="22" s="1"/>
  <c r="D2097" i="22" s="1"/>
  <c r="D2110" i="22" s="1"/>
  <c r="D2123" i="22" s="1"/>
  <c r="D2136" i="22" s="1"/>
  <c r="D2149" i="22" s="1"/>
  <c r="D2162" i="22" s="1"/>
  <c r="D2175" i="22" s="1"/>
  <c r="D2188" i="22" s="1"/>
  <c r="D2201" i="22" s="1"/>
  <c r="D2214" i="22" s="1"/>
  <c r="D2227" i="22" s="1"/>
  <c r="D2240" i="22" s="1"/>
  <c r="D2253" i="22" s="1"/>
  <c r="D2266" i="22" s="1"/>
  <c r="D2279" i="22" s="1"/>
  <c r="D2292" i="22" s="1"/>
  <c r="D2305" i="22" s="1"/>
  <c r="D2318" i="22" s="1"/>
  <c r="D2331" i="22" s="1"/>
  <c r="D2344" i="22" s="1"/>
  <c r="D2357" i="22" s="1"/>
  <c r="D2370" i="22" s="1"/>
  <c r="D2383" i="22" s="1"/>
  <c r="D2396" i="22" s="1"/>
  <c r="D2409" i="22" s="1"/>
  <c r="D2422" i="22" s="1"/>
  <c r="D2435" i="22" s="1"/>
  <c r="D2448" i="22" s="1"/>
  <c r="D2461" i="22" s="1"/>
  <c r="D2474" i="22" s="1"/>
  <c r="D2487" i="22" s="1"/>
  <c r="D2500" i="22" s="1"/>
  <c r="D2513" i="22" s="1"/>
  <c r="D2526" i="22" s="1"/>
  <c r="D2539" i="22" s="1"/>
  <c r="D2552" i="22" s="1"/>
  <c r="D2565" i="22" s="1"/>
  <c r="D2578" i="22" s="1"/>
  <c r="D2591" i="22" s="1"/>
  <c r="D2604" i="22" s="1"/>
  <c r="D2617" i="22" s="1"/>
  <c r="D2630" i="22" s="1"/>
  <c r="D2643" i="22" s="1"/>
  <c r="D2656" i="22" s="1"/>
  <c r="D2669" i="22" s="1"/>
  <c r="D2682" i="22" s="1"/>
  <c r="D2695" i="22" s="1"/>
  <c r="D2708" i="22" s="1"/>
  <c r="D2721" i="22" s="1"/>
  <c r="D2734" i="22" s="1"/>
  <c r="D2747" i="22" s="1"/>
  <c r="C18" i="22"/>
  <c r="C19" i="22"/>
  <c r="C20" i="22"/>
  <c r="C21" i="22"/>
  <c r="C22" i="22"/>
  <c r="C23" i="22"/>
  <c r="C24" i="22"/>
  <c r="C25" i="22"/>
  <c r="C26" i="22"/>
  <c r="C27" i="22"/>
  <c r="C17" i="22"/>
  <c r="C30" i="22" s="1"/>
  <c r="F7" i="22" l="1"/>
  <c r="G6" i="22" a="1"/>
  <c r="G6" i="22" s="1"/>
  <c r="K6" i="22" a="1"/>
  <c r="K6" i="22" s="1"/>
  <c r="A6" i="22" s="1"/>
  <c r="I6" i="22" a="1"/>
  <c r="I6" i="22" s="1"/>
  <c r="C54" i="22"/>
  <c r="C46" i="22"/>
  <c r="C40" i="22"/>
  <c r="C36" i="22"/>
  <c r="C32" i="22"/>
  <c r="C52" i="22"/>
  <c r="C38" i="22"/>
  <c r="C34" i="22"/>
  <c r="E19" i="22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C44" i="22"/>
  <c r="K5" i="22" a="1"/>
  <c r="K5" i="22" s="1"/>
  <c r="I5" i="22" a="1"/>
  <c r="I5" i="22" s="1"/>
  <c r="W5" i="22" s="1"/>
  <c r="G5" i="22" a="1"/>
  <c r="G5" i="22" s="1"/>
  <c r="C48" i="22"/>
  <c r="O5" i="22"/>
  <c r="V4" i="22"/>
  <c r="M4" i="22"/>
  <c r="X4" i="22"/>
  <c r="P4" i="22"/>
  <c r="V6" i="22"/>
  <c r="X5" i="22"/>
  <c r="P5" i="22"/>
  <c r="V5" i="22"/>
  <c r="W4" i="22"/>
  <c r="O4" i="22"/>
  <c r="W6" i="22"/>
  <c r="O6" i="22"/>
  <c r="A5" i="22"/>
  <c r="A4" i="22"/>
  <c r="C67" i="22"/>
  <c r="C42" i="22"/>
  <c r="C50" i="22"/>
  <c r="C43" i="22"/>
  <c r="K5" i="18"/>
  <c r="K6" i="18"/>
  <c r="K7" i="18"/>
  <c r="K8" i="18"/>
  <c r="K9" i="18"/>
  <c r="K10" i="18"/>
  <c r="K11" i="18"/>
  <c r="K12" i="18"/>
  <c r="K13" i="18"/>
  <c r="K14" i="18"/>
  <c r="K15" i="18"/>
  <c r="K16" i="18"/>
  <c r="K4" i="18"/>
  <c r="K5" i="21"/>
  <c r="K6" i="21"/>
  <c r="K7" i="21"/>
  <c r="K8" i="21"/>
  <c r="K9" i="21"/>
  <c r="K10" i="21"/>
  <c r="K11" i="21"/>
  <c r="K12" i="21"/>
  <c r="K13" i="21"/>
  <c r="K14" i="21"/>
  <c r="K15" i="21"/>
  <c r="K16" i="21"/>
  <c r="K4" i="21"/>
  <c r="M1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4" i="11"/>
  <c r="M2" i="11"/>
  <c r="M5" i="22" l="1"/>
  <c r="Y5" i="22" s="1"/>
  <c r="C59" i="22"/>
  <c r="P6" i="22"/>
  <c r="M6" i="22"/>
  <c r="X6" i="22"/>
  <c r="E32" i="22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C47" i="22"/>
  <c r="C51" i="22"/>
  <c r="F8" i="22"/>
  <c r="I7" i="22" a="1"/>
  <c r="I7" i="22" s="1"/>
  <c r="G7" i="22" a="1"/>
  <c r="G7" i="22" s="1"/>
  <c r="K7" i="22" a="1"/>
  <c r="K7" i="22" s="1"/>
  <c r="C65" i="22"/>
  <c r="C45" i="22"/>
  <c r="C57" i="22"/>
  <c r="C49" i="22"/>
  <c r="C61" i="22"/>
  <c r="C53" i="22"/>
  <c r="Y6" i="22"/>
  <c r="Q6" i="22"/>
  <c r="Y4" i="22"/>
  <c r="Q4" i="22"/>
  <c r="C56" i="22"/>
  <c r="C55" i="22"/>
  <c r="C63" i="22"/>
  <c r="C80" i="22"/>
  <c r="N2" i="9"/>
  <c r="C70" i="22" l="1"/>
  <c r="C60" i="22"/>
  <c r="E45" i="22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F9" i="22"/>
  <c r="I8" i="22" a="1"/>
  <c r="I8" i="22" s="1"/>
  <c r="G8" i="22" a="1"/>
  <c r="G8" i="22" s="1"/>
  <c r="K8" i="22" a="1"/>
  <c r="K8" i="22" s="1"/>
  <c r="C78" i="22"/>
  <c r="C64" i="22"/>
  <c r="C66" i="22"/>
  <c r="C74" i="22"/>
  <c r="C58" i="22"/>
  <c r="Q5" i="22"/>
  <c r="C62" i="22"/>
  <c r="V7" i="22"/>
  <c r="M7" i="22"/>
  <c r="A7" i="22"/>
  <c r="X7" i="22"/>
  <c r="P7" i="22"/>
  <c r="O7" i="22"/>
  <c r="W7" i="22"/>
  <c r="C72" i="22"/>
  <c r="C93" i="22"/>
  <c r="C76" i="22"/>
  <c r="C69" i="22"/>
  <c r="C68" i="22"/>
  <c r="CU5" i="16"/>
  <c r="CU6" i="16"/>
  <c r="CU7" i="16"/>
  <c r="CU8" i="16"/>
  <c r="CU9" i="16"/>
  <c r="CU10" i="16"/>
  <c r="CU11" i="16"/>
  <c r="CU12" i="16"/>
  <c r="CU13" i="16"/>
  <c r="CU14" i="16"/>
  <c r="CU15" i="16"/>
  <c r="CU16" i="16"/>
  <c r="CU17" i="16"/>
  <c r="CU18" i="16"/>
  <c r="CU19" i="16"/>
  <c r="CU20" i="16"/>
  <c r="CU21" i="16"/>
  <c r="CU22" i="16"/>
  <c r="CU23" i="16"/>
  <c r="CU24" i="16"/>
  <c r="CU25" i="16"/>
  <c r="CU26" i="16"/>
  <c r="CU27" i="16"/>
  <c r="CU28" i="16"/>
  <c r="CU29" i="16"/>
  <c r="CU30" i="16"/>
  <c r="CU31" i="16"/>
  <c r="CU32" i="16"/>
  <c r="CU33" i="16"/>
  <c r="CU34" i="16"/>
  <c r="CU35" i="16"/>
  <c r="CU36" i="16"/>
  <c r="CU37" i="16"/>
  <c r="CU38" i="16"/>
  <c r="CU39" i="16"/>
  <c r="CU40" i="16"/>
  <c r="CU41" i="16"/>
  <c r="CU42" i="16"/>
  <c r="CU43" i="16"/>
  <c r="CU44" i="16"/>
  <c r="CU45" i="16"/>
  <c r="CU46" i="16"/>
  <c r="CU47" i="16"/>
  <c r="CU48" i="16"/>
  <c r="CU49" i="16"/>
  <c r="CU50" i="16"/>
  <c r="CU51" i="16"/>
  <c r="CU52" i="16"/>
  <c r="CU53" i="16"/>
  <c r="CU54" i="16"/>
  <c r="CU55" i="16"/>
  <c r="CU56" i="16"/>
  <c r="CU57" i="16"/>
  <c r="CU58" i="16"/>
  <c r="CU59" i="16"/>
  <c r="CU60" i="16"/>
  <c r="CU61" i="16"/>
  <c r="CU62" i="16"/>
  <c r="CU63" i="16"/>
  <c r="CU64" i="16"/>
  <c r="CU65" i="16"/>
  <c r="CU66" i="16"/>
  <c r="CU67" i="16"/>
  <c r="CU68" i="16"/>
  <c r="CU69" i="16"/>
  <c r="CU70" i="16"/>
  <c r="CU71" i="16"/>
  <c r="CU72" i="16"/>
  <c r="CU73" i="16"/>
  <c r="CU74" i="16"/>
  <c r="CU75" i="16"/>
  <c r="CU76" i="16"/>
  <c r="CU77" i="16"/>
  <c r="CU78" i="16"/>
  <c r="CU79" i="16"/>
  <c r="CU80" i="16"/>
  <c r="CU81" i="16"/>
  <c r="CU82" i="16"/>
  <c r="CU83" i="16"/>
  <c r="CU84" i="16"/>
  <c r="CU85" i="16"/>
  <c r="CU86" i="16"/>
  <c r="CU87" i="16"/>
  <c r="CU88" i="16"/>
  <c r="CU89" i="16"/>
  <c r="CU90" i="16"/>
  <c r="CU91" i="16"/>
  <c r="CU92" i="16"/>
  <c r="CU93" i="16"/>
  <c r="CU94" i="16"/>
  <c r="CU95" i="16"/>
  <c r="CU96" i="16"/>
  <c r="CU97" i="16"/>
  <c r="CU98" i="16"/>
  <c r="CU99" i="16"/>
  <c r="CU100" i="16"/>
  <c r="CU101" i="16"/>
  <c r="CU102" i="16"/>
  <c r="CU103" i="16"/>
  <c r="CU104" i="16"/>
  <c r="CU105" i="16"/>
  <c r="CU106" i="16"/>
  <c r="CU107" i="16"/>
  <c r="CU108" i="16"/>
  <c r="CU109" i="16"/>
  <c r="CU110" i="16"/>
  <c r="CU111" i="16"/>
  <c r="CU112" i="16"/>
  <c r="CU113" i="16"/>
  <c r="CU114" i="16"/>
  <c r="CU115" i="16"/>
  <c r="CU116" i="16"/>
  <c r="CU117" i="16"/>
  <c r="CU118" i="16"/>
  <c r="CU119" i="16"/>
  <c r="CU120" i="16"/>
  <c r="CU121" i="16"/>
  <c r="CU122" i="16"/>
  <c r="CU123" i="16"/>
  <c r="CU124" i="16"/>
  <c r="CU125" i="16"/>
  <c r="CU126" i="16"/>
  <c r="CU127" i="16"/>
  <c r="CU128" i="16"/>
  <c r="CU129" i="16"/>
  <c r="CU130" i="16"/>
  <c r="CU131" i="16"/>
  <c r="CU132" i="16"/>
  <c r="CU133" i="16"/>
  <c r="CU134" i="16"/>
  <c r="CU135" i="16"/>
  <c r="CU136" i="16"/>
  <c r="CU137" i="16"/>
  <c r="CU138" i="16"/>
  <c r="CU139" i="16"/>
  <c r="CU140" i="16"/>
  <c r="CU141" i="16"/>
  <c r="CU142" i="16"/>
  <c r="CU143" i="16"/>
  <c r="CU144" i="16"/>
  <c r="CU145" i="16"/>
  <c r="CU146" i="16"/>
  <c r="CU147" i="16"/>
  <c r="CU148" i="16"/>
  <c r="CU149" i="16"/>
  <c r="CU150" i="16"/>
  <c r="CU151" i="16"/>
  <c r="CU152" i="16"/>
  <c r="CU153" i="16"/>
  <c r="CU154" i="16"/>
  <c r="CU155" i="16"/>
  <c r="CU156" i="16"/>
  <c r="CU157" i="16"/>
  <c r="CU158" i="16"/>
  <c r="CU159" i="16"/>
  <c r="CU160" i="16"/>
  <c r="CU161" i="16"/>
  <c r="CU162" i="16"/>
  <c r="CU163" i="16"/>
  <c r="CU164" i="16"/>
  <c r="CU165" i="16"/>
  <c r="CU166" i="16"/>
  <c r="CU167" i="16"/>
  <c r="CU168" i="16"/>
  <c r="CU169" i="16"/>
  <c r="CU170" i="16"/>
  <c r="CU171" i="16"/>
  <c r="CU172" i="16"/>
  <c r="CU173" i="16"/>
  <c r="CU174" i="16"/>
  <c r="CU175" i="16"/>
  <c r="CU176" i="16"/>
  <c r="CU177" i="16"/>
  <c r="CU178" i="16"/>
  <c r="CU179" i="16"/>
  <c r="CU180" i="16"/>
  <c r="CU181" i="16"/>
  <c r="CU182" i="16"/>
  <c r="CU183" i="16"/>
  <c r="CU184" i="16"/>
  <c r="CU185" i="16"/>
  <c r="CU186" i="16"/>
  <c r="CU187" i="16"/>
  <c r="CU188" i="16"/>
  <c r="CU189" i="16"/>
  <c r="CU190" i="16"/>
  <c r="CU191" i="16"/>
  <c r="CU192" i="16"/>
  <c r="CU193" i="16"/>
  <c r="CU194" i="16"/>
  <c r="CU195" i="16"/>
  <c r="CU196" i="16"/>
  <c r="CU197" i="16"/>
  <c r="CU198" i="16"/>
  <c r="CU199" i="16"/>
  <c r="CU200" i="16"/>
  <c r="CU201" i="16"/>
  <c r="CU202" i="16"/>
  <c r="CU203" i="16"/>
  <c r="CU204" i="16"/>
  <c r="CU205" i="16"/>
  <c r="CU206" i="16"/>
  <c r="CU207" i="16"/>
  <c r="CU208" i="16"/>
  <c r="CU209" i="16"/>
  <c r="CU210" i="16"/>
  <c r="CU211" i="16"/>
  <c r="CU212" i="16"/>
  <c r="CU213" i="16"/>
  <c r="CU214" i="16"/>
  <c r="CU215" i="16"/>
  <c r="CU216" i="16"/>
  <c r="CU217" i="16"/>
  <c r="CU218" i="16"/>
  <c r="CU219" i="16"/>
  <c r="CU220" i="16"/>
  <c r="CU221" i="16"/>
  <c r="CU222" i="16"/>
  <c r="CU223" i="16"/>
  <c r="CU224" i="16"/>
  <c r="CU225" i="16"/>
  <c r="CU226" i="16"/>
  <c r="CU227" i="16"/>
  <c r="CU228" i="16"/>
  <c r="CU229" i="16"/>
  <c r="CU230" i="16"/>
  <c r="CU231" i="16"/>
  <c r="CU232" i="16"/>
  <c r="CU233" i="16"/>
  <c r="CU234" i="16"/>
  <c r="CU235" i="16"/>
  <c r="CU236" i="16"/>
  <c r="CU237" i="16"/>
  <c r="CU238" i="16"/>
  <c r="CU239" i="16"/>
  <c r="CU240" i="16"/>
  <c r="CU241" i="16"/>
  <c r="CU242" i="16"/>
  <c r="CU243" i="16"/>
  <c r="CU244" i="16"/>
  <c r="CU245" i="16"/>
  <c r="CU246" i="16"/>
  <c r="CU247" i="16"/>
  <c r="CU248" i="16"/>
  <c r="CU249" i="16"/>
  <c r="CU250" i="16"/>
  <c r="CU251" i="16"/>
  <c r="CU252" i="16"/>
  <c r="CU253" i="16"/>
  <c r="CU254" i="16"/>
  <c r="CU255" i="16"/>
  <c r="CU256" i="16"/>
  <c r="CU257" i="16"/>
  <c r="CU258" i="16"/>
  <c r="CU259" i="16"/>
  <c r="CU260" i="16"/>
  <c r="CU261" i="16"/>
  <c r="CU262" i="16"/>
  <c r="CU263" i="16"/>
  <c r="CU264" i="16"/>
  <c r="CU265" i="16"/>
  <c r="CU266" i="16"/>
  <c r="CU267" i="16"/>
  <c r="CU268" i="16"/>
  <c r="CU269" i="16"/>
  <c r="CU270" i="16"/>
  <c r="CU271" i="16"/>
  <c r="CU272" i="16"/>
  <c r="CU273" i="16"/>
  <c r="CU274" i="16"/>
  <c r="CU275" i="16"/>
  <c r="CU276" i="16"/>
  <c r="CU277" i="16"/>
  <c r="CU278" i="16"/>
  <c r="CU279" i="16"/>
  <c r="CU280" i="16"/>
  <c r="CU281" i="16"/>
  <c r="CU282" i="16"/>
  <c r="CU283" i="16"/>
  <c r="CU284" i="16"/>
  <c r="CU285" i="16"/>
  <c r="CU286" i="16"/>
  <c r="CU287" i="16"/>
  <c r="CU288" i="16"/>
  <c r="CU289" i="16"/>
  <c r="CU290" i="16"/>
  <c r="CU291" i="16"/>
  <c r="CU292" i="16"/>
  <c r="CU293" i="16"/>
  <c r="CU294" i="16"/>
  <c r="CU295" i="16"/>
  <c r="CU296" i="16"/>
  <c r="CU297" i="16"/>
  <c r="CU298" i="16"/>
  <c r="CU299" i="16"/>
  <c r="CU300" i="16"/>
  <c r="CU301" i="16"/>
  <c r="CU302" i="16"/>
  <c r="CU303" i="16"/>
  <c r="CU304" i="16"/>
  <c r="CU305" i="16"/>
  <c r="CU306" i="16"/>
  <c r="CU307" i="16"/>
  <c r="CU308" i="16"/>
  <c r="CU309" i="16"/>
  <c r="CU310" i="16"/>
  <c r="CU311" i="16"/>
  <c r="CU312" i="16"/>
  <c r="CU313" i="16"/>
  <c r="CU314" i="16"/>
  <c r="CU315" i="16"/>
  <c r="CU316" i="16"/>
  <c r="CU317" i="16"/>
  <c r="CU318" i="16"/>
  <c r="CU319" i="16"/>
  <c r="CU320" i="16"/>
  <c r="CU321" i="16"/>
  <c r="CU322" i="16"/>
  <c r="CU323" i="16"/>
  <c r="CU324" i="16"/>
  <c r="CU325" i="16"/>
  <c r="CU326" i="16"/>
  <c r="CU327" i="16"/>
  <c r="CU328" i="16"/>
  <c r="CU329" i="16"/>
  <c r="CU330" i="16"/>
  <c r="CU331" i="16"/>
  <c r="CU332" i="16"/>
  <c r="CU333" i="16"/>
  <c r="CU334" i="16"/>
  <c r="CU335" i="16"/>
  <c r="CU336" i="16"/>
  <c r="CU337" i="16"/>
  <c r="CU338" i="16"/>
  <c r="CU339" i="16"/>
  <c r="CU340" i="16"/>
  <c r="CU341" i="16"/>
  <c r="CU342" i="16"/>
  <c r="CU343" i="16"/>
  <c r="CU344" i="16"/>
  <c r="CU345" i="16"/>
  <c r="CU346" i="16"/>
  <c r="CU347" i="16"/>
  <c r="CU348" i="16"/>
  <c r="CU349" i="16"/>
  <c r="CU350" i="16"/>
  <c r="CU351" i="16"/>
  <c r="CU352" i="16"/>
  <c r="CU353" i="16"/>
  <c r="CU354" i="16"/>
  <c r="CU355" i="16"/>
  <c r="CU356" i="16"/>
  <c r="CU357" i="16"/>
  <c r="CU358" i="16"/>
  <c r="CU359" i="16"/>
  <c r="CU360" i="16"/>
  <c r="CU361" i="16"/>
  <c r="CU362" i="16"/>
  <c r="CU363" i="16"/>
  <c r="CU364" i="16"/>
  <c r="CU365" i="16"/>
  <c r="CU366" i="16"/>
  <c r="CU367" i="16"/>
  <c r="CU368" i="16"/>
  <c r="CU369" i="16"/>
  <c r="CU370" i="16"/>
  <c r="CU371" i="16"/>
  <c r="CU372" i="16"/>
  <c r="CU373" i="16"/>
  <c r="CU374" i="16"/>
  <c r="CU375" i="16"/>
  <c r="CU376" i="16"/>
  <c r="CU377" i="16"/>
  <c r="CU378" i="16"/>
  <c r="CU379" i="16"/>
  <c r="CU380" i="16"/>
  <c r="CU381" i="16"/>
  <c r="CU382" i="16"/>
  <c r="CU383" i="16"/>
  <c r="CU384" i="16"/>
  <c r="CU385" i="16"/>
  <c r="CU386" i="16"/>
  <c r="CU387" i="16"/>
  <c r="CU388" i="16"/>
  <c r="CU389" i="16"/>
  <c r="CU390" i="16"/>
  <c r="CU391" i="16"/>
  <c r="CU392" i="16"/>
  <c r="CU393" i="16"/>
  <c r="CU394" i="16"/>
  <c r="CU395" i="16"/>
  <c r="CU396" i="16"/>
  <c r="CU397" i="16"/>
  <c r="CU398" i="16"/>
  <c r="CU399" i="16"/>
  <c r="CU400" i="16"/>
  <c r="CU401" i="16"/>
  <c r="CU402" i="16"/>
  <c r="CU403" i="16"/>
  <c r="CU404" i="16"/>
  <c r="CU405" i="16"/>
  <c r="CU406" i="16"/>
  <c r="CU407" i="16"/>
  <c r="CU408" i="16"/>
  <c r="CU409" i="16"/>
  <c r="CU410" i="16"/>
  <c r="CU411" i="16"/>
  <c r="CU412" i="16"/>
  <c r="CU413" i="16"/>
  <c r="CU414" i="16"/>
  <c r="CU415" i="16"/>
  <c r="CU416" i="16"/>
  <c r="CU417" i="16"/>
  <c r="CU418" i="16"/>
  <c r="CU419" i="16"/>
  <c r="CU420" i="16"/>
  <c r="CU421" i="16"/>
  <c r="CU422" i="16"/>
  <c r="CU423" i="16"/>
  <c r="CU424" i="16"/>
  <c r="CU425" i="16"/>
  <c r="CU426" i="16"/>
  <c r="CU427" i="16"/>
  <c r="CU428" i="16"/>
  <c r="CU429" i="16"/>
  <c r="CU430" i="16"/>
  <c r="CU431" i="16"/>
  <c r="CU432" i="16"/>
  <c r="CU433" i="16"/>
  <c r="CU434" i="16"/>
  <c r="CU435" i="16"/>
  <c r="CU436" i="16"/>
  <c r="CU437" i="16"/>
  <c r="CU438" i="16"/>
  <c r="CU439" i="16"/>
  <c r="CU440" i="16"/>
  <c r="CU441" i="16"/>
  <c r="CU442" i="16"/>
  <c r="CU443" i="16"/>
  <c r="CU444" i="16"/>
  <c r="CU445" i="16"/>
  <c r="CU446" i="16"/>
  <c r="CU447" i="16"/>
  <c r="CU448" i="16"/>
  <c r="CU449" i="16"/>
  <c r="CU450" i="16"/>
  <c r="CU451" i="16"/>
  <c r="CU452" i="16"/>
  <c r="CU453" i="16"/>
  <c r="CU454" i="16"/>
  <c r="CU455" i="16"/>
  <c r="CU456" i="16"/>
  <c r="CU457" i="16"/>
  <c r="CU458" i="16"/>
  <c r="CU459" i="16"/>
  <c r="CU460" i="16"/>
  <c r="CU461" i="16"/>
  <c r="CU462" i="16"/>
  <c r="CU463" i="16"/>
  <c r="CU464" i="16"/>
  <c r="CU465" i="16"/>
  <c r="CU466" i="16"/>
  <c r="CU467" i="16"/>
  <c r="CU468" i="16"/>
  <c r="CU469" i="16"/>
  <c r="CU470" i="16"/>
  <c r="CU471" i="16"/>
  <c r="CU472" i="16"/>
  <c r="CU473" i="16"/>
  <c r="CU474" i="16"/>
  <c r="CU475" i="16"/>
  <c r="CU476" i="16"/>
  <c r="CU477" i="16"/>
  <c r="CU478" i="16"/>
  <c r="CU479" i="16"/>
  <c r="CU480" i="16"/>
  <c r="CU481" i="16"/>
  <c r="CU482" i="16"/>
  <c r="CU483" i="16"/>
  <c r="CU484" i="16"/>
  <c r="CU485" i="16"/>
  <c r="CU486" i="16"/>
  <c r="CU487" i="16"/>
  <c r="CU488" i="16"/>
  <c r="CU489" i="16"/>
  <c r="CU490" i="16"/>
  <c r="CU491" i="16"/>
  <c r="CU492" i="16"/>
  <c r="CU493" i="16"/>
  <c r="CU494" i="16"/>
  <c r="CU495" i="16"/>
  <c r="CU496" i="16"/>
  <c r="CU497" i="16"/>
  <c r="CU498" i="16"/>
  <c r="CU499" i="16"/>
  <c r="CU500" i="16"/>
  <c r="CU501" i="16"/>
  <c r="CU502" i="16"/>
  <c r="CU503" i="16"/>
  <c r="CU504" i="16"/>
  <c r="CU505" i="16"/>
  <c r="CU506" i="16"/>
  <c r="CU507" i="16"/>
  <c r="CU508" i="16"/>
  <c r="CU509" i="16"/>
  <c r="CU510" i="16"/>
  <c r="CU511" i="16"/>
  <c r="CU512" i="16"/>
  <c r="CU513" i="16"/>
  <c r="CU514" i="16"/>
  <c r="CU515" i="16"/>
  <c r="CU516" i="16"/>
  <c r="CU517" i="16"/>
  <c r="CU518" i="16"/>
  <c r="CU519" i="16"/>
  <c r="CU520" i="16"/>
  <c r="CU521" i="16"/>
  <c r="CU522" i="16"/>
  <c r="CU523" i="16"/>
  <c r="CU524" i="16"/>
  <c r="CU525" i="16"/>
  <c r="CU526" i="16"/>
  <c r="CU527" i="16"/>
  <c r="CU528" i="16"/>
  <c r="CU529" i="16"/>
  <c r="CU530" i="16"/>
  <c r="CU531" i="16"/>
  <c r="CU532" i="16"/>
  <c r="CU533" i="16"/>
  <c r="CU534" i="16"/>
  <c r="CU535" i="16"/>
  <c r="CU536" i="16"/>
  <c r="CU537" i="16"/>
  <c r="CU538" i="16"/>
  <c r="CU539" i="16"/>
  <c r="CU540" i="16"/>
  <c r="CU541" i="16"/>
  <c r="CU542" i="16"/>
  <c r="CU543" i="16"/>
  <c r="CU544" i="16"/>
  <c r="CU545" i="16"/>
  <c r="CU546" i="16"/>
  <c r="CU547" i="16"/>
  <c r="CU548" i="16"/>
  <c r="CU549" i="16"/>
  <c r="CU550" i="16"/>
  <c r="CU551" i="16"/>
  <c r="CU552" i="16"/>
  <c r="CU553" i="16"/>
  <c r="CU554" i="16"/>
  <c r="CU555" i="16"/>
  <c r="CU556" i="16"/>
  <c r="CU557" i="16"/>
  <c r="CU558" i="16"/>
  <c r="CU559" i="16"/>
  <c r="CU560" i="16"/>
  <c r="CU561" i="16"/>
  <c r="CU562" i="16"/>
  <c r="CU563" i="16"/>
  <c r="CU564" i="16"/>
  <c r="CU565" i="16"/>
  <c r="CU566" i="16"/>
  <c r="CU567" i="16"/>
  <c r="CU568" i="16"/>
  <c r="CU569" i="16"/>
  <c r="CU570" i="16"/>
  <c r="CU571" i="16"/>
  <c r="CU572" i="16"/>
  <c r="CU573" i="16"/>
  <c r="CU574" i="16"/>
  <c r="CU575" i="16"/>
  <c r="CU576" i="16"/>
  <c r="CU577" i="16"/>
  <c r="CU578" i="16"/>
  <c r="CU579" i="16"/>
  <c r="CU580" i="16"/>
  <c r="CU581" i="16"/>
  <c r="CU582" i="16"/>
  <c r="CU583" i="16"/>
  <c r="CU584" i="16"/>
  <c r="CU585" i="16"/>
  <c r="CU586" i="16"/>
  <c r="CU587" i="16"/>
  <c r="CU588" i="16"/>
  <c r="CU589" i="16"/>
  <c r="CU590" i="16"/>
  <c r="CU591" i="16"/>
  <c r="CU592" i="16"/>
  <c r="CU593" i="16"/>
  <c r="CU594" i="16"/>
  <c r="CU595" i="16"/>
  <c r="CU596" i="16"/>
  <c r="CU597" i="16"/>
  <c r="CU598" i="16"/>
  <c r="CU599" i="16"/>
  <c r="CU600" i="16"/>
  <c r="CU601" i="16"/>
  <c r="CU602" i="16"/>
  <c r="CU603" i="16"/>
  <c r="CU604" i="16"/>
  <c r="CU605" i="16"/>
  <c r="CU606" i="16"/>
  <c r="CU607" i="16"/>
  <c r="CU608" i="16"/>
  <c r="CU609" i="16"/>
  <c r="CU610" i="16"/>
  <c r="CU611" i="16"/>
  <c r="CU612" i="16"/>
  <c r="CU613" i="16"/>
  <c r="CU614" i="16"/>
  <c r="CU615" i="16"/>
  <c r="CU616" i="16"/>
  <c r="CU617" i="16"/>
  <c r="CU618" i="16"/>
  <c r="CU619" i="16"/>
  <c r="CU620" i="16"/>
  <c r="CU621" i="16"/>
  <c r="CU622" i="16"/>
  <c r="CU623" i="16"/>
  <c r="CU624" i="16"/>
  <c r="CU625" i="16"/>
  <c r="CU626" i="16"/>
  <c r="CU627" i="16"/>
  <c r="CU628" i="16"/>
  <c r="CU629" i="16"/>
  <c r="CU630" i="16"/>
  <c r="CU631" i="16"/>
  <c r="CU632" i="16"/>
  <c r="CU633" i="16"/>
  <c r="CU634" i="16"/>
  <c r="CU635" i="16"/>
  <c r="CU636" i="16"/>
  <c r="CU637" i="16"/>
  <c r="CU638" i="16"/>
  <c r="CU639" i="16"/>
  <c r="CU640" i="16"/>
  <c r="CU641" i="16"/>
  <c r="CU642" i="16"/>
  <c r="CU643" i="16"/>
  <c r="CU644" i="16"/>
  <c r="CU645" i="16"/>
  <c r="CU646" i="16"/>
  <c r="CU647" i="16"/>
  <c r="CU648" i="16"/>
  <c r="CU649" i="16"/>
  <c r="CU650" i="16"/>
  <c r="CU651" i="16"/>
  <c r="CU652" i="16"/>
  <c r="CU653" i="16"/>
  <c r="CU654" i="16"/>
  <c r="CU655" i="16"/>
  <c r="CU656" i="16"/>
  <c r="CU657" i="16"/>
  <c r="CU658" i="16"/>
  <c r="CU659" i="16"/>
  <c r="CU660" i="16"/>
  <c r="CU661" i="16"/>
  <c r="CU662" i="16"/>
  <c r="CU663" i="16"/>
  <c r="CU664" i="16"/>
  <c r="CU665" i="16"/>
  <c r="CU666" i="16"/>
  <c r="CU667" i="16"/>
  <c r="CU668" i="16"/>
  <c r="CU669" i="16"/>
  <c r="CU670" i="16"/>
  <c r="CU671" i="16"/>
  <c r="CU672" i="16"/>
  <c r="CU673" i="16"/>
  <c r="CU674" i="16"/>
  <c r="CU675" i="16"/>
  <c r="CU676" i="16"/>
  <c r="CU677" i="16"/>
  <c r="CU4" i="16"/>
  <c r="CU2" i="16"/>
  <c r="E23" i="9"/>
  <c r="CU2" i="2"/>
  <c r="C85" i="22" l="1"/>
  <c r="Y7" i="22"/>
  <c r="Q7" i="22"/>
  <c r="C91" i="22"/>
  <c r="C87" i="22"/>
  <c r="C73" i="22"/>
  <c r="C75" i="22"/>
  <c r="C77" i="22"/>
  <c r="X8" i="22"/>
  <c r="P8" i="22"/>
  <c r="C83" i="22"/>
  <c r="A8" i="22"/>
  <c r="V8" i="22"/>
  <c r="M8" i="22"/>
  <c r="W8" i="22"/>
  <c r="O8" i="22"/>
  <c r="C71" i="22"/>
  <c r="C79" i="22"/>
  <c r="F10" i="22"/>
  <c r="K9" i="22" a="1"/>
  <c r="K9" i="22" s="1"/>
  <c r="I9" i="22" a="1"/>
  <c r="I9" i="22" s="1"/>
  <c r="G9" i="22" a="1"/>
  <c r="G9" i="22" s="1"/>
  <c r="C89" i="22"/>
  <c r="C82" i="22"/>
  <c r="C106" i="22"/>
  <c r="C81" i="22"/>
  <c r="E68" i="22"/>
  <c r="E69" i="22" s="1"/>
  <c r="E70" i="22" s="1"/>
  <c r="K5" i="20"/>
  <c r="K6" i="20"/>
  <c r="K7" i="20"/>
  <c r="K8" i="20"/>
  <c r="K9" i="20"/>
  <c r="K10" i="20"/>
  <c r="K11" i="20"/>
  <c r="K12" i="20"/>
  <c r="K13" i="20"/>
  <c r="K14" i="20"/>
  <c r="K15" i="20"/>
  <c r="K16" i="20"/>
  <c r="K4" i="20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N102" i="15"/>
  <c r="N103" i="15"/>
  <c r="N104" i="15"/>
  <c r="N105" i="15"/>
  <c r="N106" i="15"/>
  <c r="N107" i="15"/>
  <c r="N108" i="15"/>
  <c r="N109" i="15"/>
  <c r="N110" i="15"/>
  <c r="N111" i="15"/>
  <c r="N112" i="15"/>
  <c r="N113" i="15"/>
  <c r="N114" i="15"/>
  <c r="N115" i="15"/>
  <c r="N116" i="15"/>
  <c r="N117" i="15"/>
  <c r="N118" i="15"/>
  <c r="N119" i="15"/>
  <c r="N120" i="15"/>
  <c r="N121" i="15"/>
  <c r="N122" i="15"/>
  <c r="N123" i="15"/>
  <c r="N124" i="15"/>
  <c r="N125" i="15"/>
  <c r="N126" i="15"/>
  <c r="N127" i="15"/>
  <c r="N128" i="15"/>
  <c r="N129" i="15"/>
  <c r="N130" i="15"/>
  <c r="N131" i="15"/>
  <c r="N132" i="15"/>
  <c r="N133" i="15"/>
  <c r="N134" i="15"/>
  <c r="N135" i="15"/>
  <c r="N136" i="15"/>
  <c r="N137" i="15"/>
  <c r="N138" i="15"/>
  <c r="N139" i="15"/>
  <c r="N140" i="15"/>
  <c r="N141" i="15"/>
  <c r="N142" i="15"/>
  <c r="N143" i="15"/>
  <c r="N144" i="15"/>
  <c r="N145" i="15"/>
  <c r="N146" i="15"/>
  <c r="N147" i="15"/>
  <c r="N148" i="15"/>
  <c r="N149" i="15"/>
  <c r="N150" i="15"/>
  <c r="N151" i="15"/>
  <c r="N152" i="15"/>
  <c r="N153" i="15"/>
  <c r="N154" i="15"/>
  <c r="N155" i="15"/>
  <c r="N156" i="15"/>
  <c r="N157" i="15"/>
  <c r="N158" i="15"/>
  <c r="N159" i="15"/>
  <c r="N160" i="15"/>
  <c r="N161" i="15"/>
  <c r="N162" i="15"/>
  <c r="N163" i="15"/>
  <c r="N164" i="15"/>
  <c r="N165" i="15"/>
  <c r="N166" i="15"/>
  <c r="N167" i="15"/>
  <c r="N168" i="15"/>
  <c r="N169" i="15"/>
  <c r="N170" i="15"/>
  <c r="N171" i="15"/>
  <c r="N172" i="15"/>
  <c r="N173" i="15"/>
  <c r="N174" i="15"/>
  <c r="N175" i="15"/>
  <c r="N176" i="15"/>
  <c r="N177" i="15"/>
  <c r="N178" i="15"/>
  <c r="N179" i="15"/>
  <c r="N180" i="15"/>
  <c r="N181" i="15"/>
  <c r="N182" i="15"/>
  <c r="N183" i="15"/>
  <c r="N184" i="15"/>
  <c r="N185" i="15"/>
  <c r="N186" i="15"/>
  <c r="N187" i="15"/>
  <c r="N188" i="15"/>
  <c r="N189" i="15"/>
  <c r="N190" i="15"/>
  <c r="N191" i="15"/>
  <c r="N192" i="15"/>
  <c r="N193" i="15"/>
  <c r="N194" i="15"/>
  <c r="N195" i="15"/>
  <c r="N196" i="15"/>
  <c r="N197" i="15"/>
  <c r="N198" i="15"/>
  <c r="N199" i="15"/>
  <c r="N200" i="15"/>
  <c r="N201" i="15"/>
  <c r="N202" i="15"/>
  <c r="N203" i="15"/>
  <c r="N204" i="15"/>
  <c r="N205" i="15"/>
  <c r="N206" i="15"/>
  <c r="N207" i="15"/>
  <c r="N208" i="15"/>
  <c r="N209" i="15"/>
  <c r="N210" i="15"/>
  <c r="N211" i="15"/>
  <c r="N212" i="15"/>
  <c r="N213" i="15"/>
  <c r="N214" i="15"/>
  <c r="N215" i="15"/>
  <c r="N216" i="15"/>
  <c r="N217" i="15"/>
  <c r="N218" i="15"/>
  <c r="N219" i="15"/>
  <c r="N220" i="15"/>
  <c r="N221" i="15"/>
  <c r="N222" i="15"/>
  <c r="N223" i="15"/>
  <c r="N224" i="15"/>
  <c r="N225" i="15"/>
  <c r="N226" i="15"/>
  <c r="N227" i="15"/>
  <c r="N228" i="15"/>
  <c r="N229" i="15"/>
  <c r="N230" i="15"/>
  <c r="N231" i="15"/>
  <c r="N232" i="15"/>
  <c r="N233" i="15"/>
  <c r="N234" i="15"/>
  <c r="N235" i="15"/>
  <c r="N236" i="15"/>
  <c r="N237" i="15"/>
  <c r="N238" i="15"/>
  <c r="N239" i="15"/>
  <c r="N240" i="15"/>
  <c r="N241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N338" i="15"/>
  <c r="N339" i="15"/>
  <c r="N340" i="15"/>
  <c r="N341" i="15"/>
  <c r="N342" i="15"/>
  <c r="N343" i="15"/>
  <c r="N344" i="15"/>
  <c r="N345" i="15"/>
  <c r="N346" i="15"/>
  <c r="N347" i="15"/>
  <c r="N348" i="15"/>
  <c r="N349" i="15"/>
  <c r="N350" i="15"/>
  <c r="N351" i="15"/>
  <c r="N352" i="15"/>
  <c r="N353" i="15"/>
  <c r="N354" i="15"/>
  <c r="N355" i="15"/>
  <c r="N356" i="15"/>
  <c r="N357" i="15"/>
  <c r="N358" i="15"/>
  <c r="N359" i="15"/>
  <c r="N360" i="15"/>
  <c r="N361" i="15"/>
  <c r="N362" i="15"/>
  <c r="N363" i="15"/>
  <c r="N364" i="15"/>
  <c r="N365" i="15"/>
  <c r="N366" i="15"/>
  <c r="N367" i="15"/>
  <c r="N368" i="15"/>
  <c r="N369" i="15"/>
  <c r="N370" i="15"/>
  <c r="N371" i="15"/>
  <c r="N372" i="15"/>
  <c r="N373" i="15"/>
  <c r="N374" i="15"/>
  <c r="N375" i="15"/>
  <c r="N376" i="15"/>
  <c r="N377" i="15"/>
  <c r="N378" i="15"/>
  <c r="N379" i="15"/>
  <c r="N380" i="15"/>
  <c r="N381" i="15"/>
  <c r="N382" i="15"/>
  <c r="N383" i="15"/>
  <c r="N384" i="15"/>
  <c r="N385" i="15"/>
  <c r="N386" i="15"/>
  <c r="N387" i="15"/>
  <c r="N388" i="15"/>
  <c r="N389" i="15"/>
  <c r="N390" i="15"/>
  <c r="N391" i="15"/>
  <c r="N392" i="15"/>
  <c r="N393" i="15"/>
  <c r="N394" i="15"/>
  <c r="N395" i="15"/>
  <c r="N396" i="15"/>
  <c r="N397" i="15"/>
  <c r="N398" i="15"/>
  <c r="N399" i="15"/>
  <c r="N400" i="15"/>
  <c r="N401" i="15"/>
  <c r="N402" i="15"/>
  <c r="N403" i="15"/>
  <c r="N404" i="15"/>
  <c r="N405" i="15"/>
  <c r="N406" i="15"/>
  <c r="N407" i="15"/>
  <c r="N408" i="15"/>
  <c r="N409" i="15"/>
  <c r="N410" i="15"/>
  <c r="N411" i="15"/>
  <c r="N412" i="15"/>
  <c r="N413" i="15"/>
  <c r="N414" i="15"/>
  <c r="N415" i="15"/>
  <c r="N416" i="15"/>
  <c r="N417" i="15"/>
  <c r="N418" i="15"/>
  <c r="N419" i="15"/>
  <c r="N420" i="15"/>
  <c r="N421" i="15"/>
  <c r="N422" i="15"/>
  <c r="N423" i="15"/>
  <c r="N424" i="15"/>
  <c r="N425" i="15"/>
  <c r="N426" i="15"/>
  <c r="N427" i="15"/>
  <c r="N428" i="15"/>
  <c r="N429" i="15"/>
  <c r="N430" i="15"/>
  <c r="N431" i="15"/>
  <c r="N432" i="15"/>
  <c r="N433" i="15"/>
  <c r="N434" i="15"/>
  <c r="N435" i="15"/>
  <c r="N436" i="15"/>
  <c r="N437" i="15"/>
  <c r="N438" i="15"/>
  <c r="N439" i="15"/>
  <c r="N440" i="15"/>
  <c r="N441" i="15"/>
  <c r="N442" i="15"/>
  <c r="N443" i="15"/>
  <c r="N444" i="15"/>
  <c r="N445" i="15"/>
  <c r="N446" i="15"/>
  <c r="N447" i="15"/>
  <c r="N448" i="15"/>
  <c r="N449" i="15"/>
  <c r="N450" i="15"/>
  <c r="N451" i="15"/>
  <c r="N452" i="15"/>
  <c r="N453" i="15"/>
  <c r="N454" i="15"/>
  <c r="N455" i="15"/>
  <c r="N456" i="15"/>
  <c r="N457" i="15"/>
  <c r="N458" i="15"/>
  <c r="N459" i="15"/>
  <c r="N460" i="15"/>
  <c r="N461" i="15"/>
  <c r="N462" i="15"/>
  <c r="N463" i="15"/>
  <c r="N464" i="15"/>
  <c r="N465" i="15"/>
  <c r="N466" i="15"/>
  <c r="N467" i="15"/>
  <c r="N468" i="15"/>
  <c r="N469" i="15"/>
  <c r="N470" i="15"/>
  <c r="N471" i="15"/>
  <c r="N472" i="15"/>
  <c r="N473" i="15"/>
  <c r="N474" i="15"/>
  <c r="N475" i="15"/>
  <c r="N476" i="15"/>
  <c r="N477" i="15"/>
  <c r="N478" i="15"/>
  <c r="N479" i="15"/>
  <c r="N480" i="15"/>
  <c r="N481" i="15"/>
  <c r="N482" i="15"/>
  <c r="N483" i="15"/>
  <c r="N484" i="15"/>
  <c r="N485" i="15"/>
  <c r="N486" i="15"/>
  <c r="N487" i="15"/>
  <c r="N488" i="15"/>
  <c r="N489" i="15"/>
  <c r="N490" i="15"/>
  <c r="N491" i="15"/>
  <c r="N492" i="15"/>
  <c r="N493" i="15"/>
  <c r="N494" i="15"/>
  <c r="N495" i="15"/>
  <c r="N496" i="15"/>
  <c r="N497" i="15"/>
  <c r="N498" i="15"/>
  <c r="N499" i="15"/>
  <c r="N500" i="15"/>
  <c r="N501" i="15"/>
  <c r="N502" i="15"/>
  <c r="N503" i="15"/>
  <c r="N504" i="15"/>
  <c r="N505" i="15"/>
  <c r="N506" i="15"/>
  <c r="N507" i="15"/>
  <c r="N508" i="15"/>
  <c r="N509" i="15"/>
  <c r="N510" i="15"/>
  <c r="N511" i="15"/>
  <c r="N512" i="15"/>
  <c r="N513" i="15"/>
  <c r="N514" i="15"/>
  <c r="N515" i="15"/>
  <c r="N516" i="15"/>
  <c r="N517" i="15"/>
  <c r="N518" i="15"/>
  <c r="N519" i="15"/>
  <c r="N520" i="15"/>
  <c r="N521" i="15"/>
  <c r="N522" i="15"/>
  <c r="N523" i="15"/>
  <c r="N524" i="15"/>
  <c r="N525" i="15"/>
  <c r="N526" i="15"/>
  <c r="N527" i="15"/>
  <c r="N528" i="15"/>
  <c r="N529" i="15"/>
  <c r="N530" i="15"/>
  <c r="N531" i="15"/>
  <c r="N532" i="15"/>
  <c r="N533" i="15"/>
  <c r="N534" i="15"/>
  <c r="N535" i="15"/>
  <c r="N536" i="15"/>
  <c r="N537" i="15"/>
  <c r="N538" i="15"/>
  <c r="N539" i="15"/>
  <c r="N540" i="15"/>
  <c r="N541" i="15"/>
  <c r="N542" i="15"/>
  <c r="N543" i="15"/>
  <c r="N544" i="15"/>
  <c r="N545" i="15"/>
  <c r="N546" i="15"/>
  <c r="N547" i="15"/>
  <c r="N548" i="15"/>
  <c r="N549" i="15"/>
  <c r="N550" i="15"/>
  <c r="N551" i="15"/>
  <c r="N552" i="15"/>
  <c r="N553" i="15"/>
  <c r="N554" i="15"/>
  <c r="N555" i="15"/>
  <c r="N556" i="15"/>
  <c r="N557" i="15"/>
  <c r="N558" i="15"/>
  <c r="N559" i="15"/>
  <c r="N560" i="15"/>
  <c r="N561" i="15"/>
  <c r="N562" i="15"/>
  <c r="N563" i="15"/>
  <c r="N564" i="15"/>
  <c r="N565" i="15"/>
  <c r="N566" i="15"/>
  <c r="N567" i="15"/>
  <c r="N568" i="15"/>
  <c r="N569" i="15"/>
  <c r="N570" i="15"/>
  <c r="N571" i="15"/>
  <c r="N572" i="15"/>
  <c r="N573" i="15"/>
  <c r="N574" i="15"/>
  <c r="N575" i="15"/>
  <c r="N576" i="15"/>
  <c r="N577" i="15"/>
  <c r="N578" i="15"/>
  <c r="N579" i="15"/>
  <c r="N580" i="15"/>
  <c r="N581" i="15"/>
  <c r="N582" i="15"/>
  <c r="N583" i="15"/>
  <c r="N584" i="15"/>
  <c r="N585" i="15"/>
  <c r="N586" i="15"/>
  <c r="N587" i="15"/>
  <c r="N588" i="15"/>
  <c r="N589" i="15"/>
  <c r="N590" i="15"/>
  <c r="N591" i="15"/>
  <c r="N592" i="15"/>
  <c r="N593" i="15"/>
  <c r="N594" i="15"/>
  <c r="N595" i="15"/>
  <c r="N596" i="15"/>
  <c r="N597" i="15"/>
  <c r="N598" i="15"/>
  <c r="N599" i="15"/>
  <c r="N600" i="15"/>
  <c r="N601" i="15"/>
  <c r="N602" i="15"/>
  <c r="N603" i="15"/>
  <c r="N604" i="15"/>
  <c r="N605" i="15"/>
  <c r="N606" i="15"/>
  <c r="N607" i="15"/>
  <c r="N608" i="15"/>
  <c r="N609" i="15"/>
  <c r="N610" i="15"/>
  <c r="N611" i="15"/>
  <c r="N612" i="15"/>
  <c r="N613" i="15"/>
  <c r="N614" i="15"/>
  <c r="N615" i="15"/>
  <c r="N616" i="15"/>
  <c r="N617" i="15"/>
  <c r="N618" i="15"/>
  <c r="N619" i="15"/>
  <c r="N620" i="15"/>
  <c r="N621" i="15"/>
  <c r="N622" i="15"/>
  <c r="N623" i="15"/>
  <c r="N624" i="15"/>
  <c r="N625" i="15"/>
  <c r="N626" i="15"/>
  <c r="N627" i="15"/>
  <c r="N628" i="15"/>
  <c r="N629" i="15"/>
  <c r="N630" i="15"/>
  <c r="N631" i="15"/>
  <c r="N632" i="15"/>
  <c r="N633" i="15"/>
  <c r="N634" i="15"/>
  <c r="N635" i="15"/>
  <c r="N636" i="15"/>
  <c r="N637" i="15"/>
  <c r="N638" i="15"/>
  <c r="N639" i="15"/>
  <c r="N640" i="15"/>
  <c r="N641" i="15"/>
  <c r="N642" i="15"/>
  <c r="N643" i="15"/>
  <c r="N644" i="15"/>
  <c r="N645" i="15"/>
  <c r="N646" i="15"/>
  <c r="N647" i="15"/>
  <c r="N648" i="15"/>
  <c r="N649" i="15"/>
  <c r="N650" i="15"/>
  <c r="N651" i="15"/>
  <c r="N652" i="15"/>
  <c r="N653" i="15"/>
  <c r="N654" i="15"/>
  <c r="N655" i="15"/>
  <c r="N656" i="15"/>
  <c r="N657" i="15"/>
  <c r="N658" i="15"/>
  <c r="N659" i="15"/>
  <c r="N660" i="15"/>
  <c r="N661" i="15"/>
  <c r="N662" i="15"/>
  <c r="N663" i="15"/>
  <c r="N664" i="15"/>
  <c r="N665" i="15"/>
  <c r="N666" i="15"/>
  <c r="N667" i="15"/>
  <c r="N668" i="15"/>
  <c r="N669" i="15"/>
  <c r="N670" i="15"/>
  <c r="N671" i="15"/>
  <c r="N672" i="15"/>
  <c r="N673" i="15"/>
  <c r="N674" i="15"/>
  <c r="N675" i="15"/>
  <c r="N676" i="15"/>
  <c r="N677" i="15"/>
  <c r="N4" i="15"/>
  <c r="N1" i="15"/>
  <c r="N2" i="15"/>
  <c r="N2" i="8"/>
  <c r="A9" i="22" l="1"/>
  <c r="M9" i="22"/>
  <c r="V9" i="22"/>
  <c r="W9" i="22"/>
  <c r="O9" i="22"/>
  <c r="C96" i="22"/>
  <c r="C88" i="22"/>
  <c r="X9" i="22"/>
  <c r="P9" i="22"/>
  <c r="F11" i="22"/>
  <c r="I10" i="22" a="1"/>
  <c r="I10" i="22" s="1"/>
  <c r="K10" i="22" a="1"/>
  <c r="K10" i="22" s="1"/>
  <c r="G10" i="22" a="1"/>
  <c r="G10" i="22" s="1"/>
  <c r="E71" i="22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C92" i="22"/>
  <c r="C104" i="22"/>
  <c r="C86" i="22"/>
  <c r="C98" i="22"/>
  <c r="Y8" i="22"/>
  <c r="Q8" i="22"/>
  <c r="C84" i="22"/>
  <c r="C90" i="22"/>
  <c r="C100" i="22"/>
  <c r="C119" i="22"/>
  <c r="C102" i="22"/>
  <c r="E82" i="22"/>
  <c r="E83" i="22" s="1"/>
  <c r="C95" i="22"/>
  <c r="C94" i="22"/>
  <c r="C117" i="22" l="1"/>
  <c r="C105" i="22"/>
  <c r="Q9" i="22"/>
  <c r="Y9" i="22"/>
  <c r="C113" i="22"/>
  <c r="V10" i="22"/>
  <c r="M10" i="22"/>
  <c r="A10" i="22"/>
  <c r="C109" i="22"/>
  <c r="C132" i="22"/>
  <c r="C145" i="22" s="1"/>
  <c r="C158" i="22" s="1"/>
  <c r="C97" i="22"/>
  <c r="C103" i="22"/>
  <c r="C111" i="22"/>
  <c r="P10" i="22"/>
  <c r="X10" i="22"/>
  <c r="W10" i="22"/>
  <c r="O10" i="22"/>
  <c r="F12" i="22"/>
  <c r="I11" i="22" a="1"/>
  <c r="I11" i="22" s="1"/>
  <c r="K11" i="22" a="1"/>
  <c r="K11" i="22" s="1"/>
  <c r="G11" i="22" a="1"/>
  <c r="G11" i="22" s="1"/>
  <c r="E84" i="22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C99" i="22"/>
  <c r="C101" i="22"/>
  <c r="C108" i="22"/>
  <c r="E95" i="22"/>
  <c r="E96" i="22" s="1"/>
  <c r="E97" i="22" s="1"/>
  <c r="E98" i="22" s="1"/>
  <c r="E99" i="22" s="1"/>
  <c r="E100" i="22" s="1"/>
  <c r="C115" i="22"/>
  <c r="C107" i="22"/>
  <c r="J5" i="20"/>
  <c r="J6" i="20"/>
  <c r="J7" i="20"/>
  <c r="J8" i="20"/>
  <c r="J9" i="20"/>
  <c r="J10" i="20"/>
  <c r="J11" i="20"/>
  <c r="J12" i="20"/>
  <c r="J13" i="20"/>
  <c r="J14" i="20"/>
  <c r="J15" i="20"/>
  <c r="J16" i="20"/>
  <c r="J4" i="20"/>
  <c r="J5" i="21"/>
  <c r="J6" i="21"/>
  <c r="J7" i="21"/>
  <c r="J8" i="21"/>
  <c r="J9" i="21"/>
  <c r="J10" i="21"/>
  <c r="J11" i="21"/>
  <c r="J12" i="21"/>
  <c r="J13" i="21"/>
  <c r="J14" i="21"/>
  <c r="J15" i="21"/>
  <c r="J16" i="21"/>
  <c r="J4" i="21"/>
  <c r="CR5" i="10"/>
  <c r="CR6" i="10"/>
  <c r="CR7" i="10"/>
  <c r="CR8" i="10"/>
  <c r="CR9" i="10"/>
  <c r="CR10" i="10"/>
  <c r="CR11" i="10"/>
  <c r="CR12" i="10"/>
  <c r="CR13" i="10"/>
  <c r="CR14" i="10"/>
  <c r="CR15" i="10"/>
  <c r="CR16" i="10"/>
  <c r="CR4" i="10"/>
  <c r="F13" i="22" l="1"/>
  <c r="I12" i="22" a="1"/>
  <c r="I12" i="22" s="1"/>
  <c r="G12" i="22" a="1"/>
  <c r="G12" i="22" s="1"/>
  <c r="K12" i="22" a="1"/>
  <c r="K12" i="22" s="1"/>
  <c r="C118" i="22"/>
  <c r="X11" i="22"/>
  <c r="P11" i="22"/>
  <c r="W11" i="22"/>
  <c r="O11" i="22"/>
  <c r="C110" i="22"/>
  <c r="C112" i="22"/>
  <c r="C124" i="22"/>
  <c r="Q10" i="22"/>
  <c r="Y10" i="22"/>
  <c r="C171" i="22"/>
  <c r="C184" i="22" s="1"/>
  <c r="C197" i="22" s="1"/>
  <c r="C210" i="22" s="1"/>
  <c r="C223" i="22" s="1"/>
  <c r="C236" i="22" s="1"/>
  <c r="C249" i="22" s="1"/>
  <c r="C262" i="22" s="1"/>
  <c r="C275" i="22" s="1"/>
  <c r="C288" i="22" s="1"/>
  <c r="C301" i="22" s="1"/>
  <c r="C314" i="22" s="1"/>
  <c r="C327" i="22" s="1"/>
  <c r="C340" i="22" s="1"/>
  <c r="C353" i="22" s="1"/>
  <c r="C366" i="22" s="1"/>
  <c r="C379" i="22" s="1"/>
  <c r="C392" i="22" s="1"/>
  <c r="C405" i="22" s="1"/>
  <c r="C418" i="22" s="1"/>
  <c r="C431" i="22" s="1"/>
  <c r="C444" i="22" s="1"/>
  <c r="C457" i="22" s="1"/>
  <c r="C470" i="22" s="1"/>
  <c r="C126" i="22"/>
  <c r="C130" i="22"/>
  <c r="C143" i="22" s="1"/>
  <c r="C156" i="22" s="1"/>
  <c r="C169" i="22" s="1"/>
  <c r="C182" i="22" s="1"/>
  <c r="C195" i="22" s="1"/>
  <c r="C208" i="22" s="1"/>
  <c r="C221" i="22" s="1"/>
  <c r="C234" i="22" s="1"/>
  <c r="C247" i="22" s="1"/>
  <c r="C260" i="22" s="1"/>
  <c r="C273" i="22" s="1"/>
  <c r="C286" i="22" s="1"/>
  <c r="C299" i="22" s="1"/>
  <c r="C312" i="22" s="1"/>
  <c r="C325" i="22" s="1"/>
  <c r="C338" i="22" s="1"/>
  <c r="C351" i="22" s="1"/>
  <c r="C364" i="22" s="1"/>
  <c r="C377" i="22" s="1"/>
  <c r="C390" i="22" s="1"/>
  <c r="C403" i="22" s="1"/>
  <c r="C416" i="22" s="1"/>
  <c r="C429" i="22" s="1"/>
  <c r="C442" i="22" s="1"/>
  <c r="C455" i="22" s="1"/>
  <c r="C468" i="22" s="1"/>
  <c r="C481" i="22" s="1"/>
  <c r="C494" i="22" s="1"/>
  <c r="C507" i="22" s="1"/>
  <c r="C520" i="22" s="1"/>
  <c r="C533" i="22" s="1"/>
  <c r="C546" i="22" s="1"/>
  <c r="C559" i="22" s="1"/>
  <c r="C572" i="22" s="1"/>
  <c r="C585" i="22" s="1"/>
  <c r="C114" i="22"/>
  <c r="C128" i="22"/>
  <c r="E101" i="22"/>
  <c r="E102" i="22" s="1"/>
  <c r="E103" i="22" s="1"/>
  <c r="E104" i="22" s="1"/>
  <c r="E105" i="22" s="1"/>
  <c r="E106" i="22" s="1"/>
  <c r="E107" i="22" s="1"/>
  <c r="C116" i="22"/>
  <c r="C121" i="22"/>
  <c r="V11" i="22"/>
  <c r="M11" i="22"/>
  <c r="A11" i="22"/>
  <c r="C122" i="22"/>
  <c r="C598" i="22"/>
  <c r="C120" i="22"/>
  <c r="J4" i="18"/>
  <c r="J16" i="18"/>
  <c r="J15" i="18"/>
  <c r="J14" i="18"/>
  <c r="J13" i="18"/>
  <c r="J12" i="18"/>
  <c r="J11" i="18"/>
  <c r="J10" i="18"/>
  <c r="J9" i="18"/>
  <c r="J8" i="18"/>
  <c r="J7" i="18"/>
  <c r="J6" i="18"/>
  <c r="J5" i="18"/>
  <c r="CT5" i="16"/>
  <c r="CT6" i="16"/>
  <c r="CT7" i="16"/>
  <c r="CT8" i="16"/>
  <c r="CT9" i="16"/>
  <c r="CT10" i="16"/>
  <c r="CT11" i="16"/>
  <c r="CT12" i="16"/>
  <c r="CT13" i="16"/>
  <c r="CT14" i="16"/>
  <c r="CT15" i="16"/>
  <c r="CT16" i="16"/>
  <c r="CT17" i="16"/>
  <c r="CT18" i="16"/>
  <c r="CT19" i="16"/>
  <c r="CT20" i="16"/>
  <c r="CT21" i="16"/>
  <c r="CT22" i="16"/>
  <c r="CT23" i="16"/>
  <c r="CT24" i="16"/>
  <c r="CT25" i="16"/>
  <c r="CT26" i="16"/>
  <c r="CT27" i="16"/>
  <c r="CT28" i="16"/>
  <c r="CT29" i="16"/>
  <c r="CT30" i="16"/>
  <c r="CT31" i="16"/>
  <c r="CT32" i="16"/>
  <c r="CT33" i="16"/>
  <c r="CT34" i="16"/>
  <c r="CT35" i="16"/>
  <c r="CT36" i="16"/>
  <c r="CT37" i="16"/>
  <c r="CT38" i="16"/>
  <c r="CT39" i="16"/>
  <c r="CT40" i="16"/>
  <c r="CT41" i="16"/>
  <c r="CT42" i="16"/>
  <c r="CT43" i="16"/>
  <c r="CT44" i="16"/>
  <c r="CT45" i="16"/>
  <c r="CT46" i="16"/>
  <c r="CT47" i="16"/>
  <c r="CT48" i="16"/>
  <c r="CT49" i="16"/>
  <c r="CT50" i="16"/>
  <c r="CT51" i="16"/>
  <c r="CT52" i="16"/>
  <c r="CT53" i="16"/>
  <c r="CT54" i="16"/>
  <c r="CT55" i="16"/>
  <c r="CT56" i="16"/>
  <c r="CT57" i="16"/>
  <c r="CT58" i="16"/>
  <c r="CT59" i="16"/>
  <c r="CT60" i="16"/>
  <c r="CT61" i="16"/>
  <c r="CT62" i="16"/>
  <c r="CT63" i="16"/>
  <c r="CT64" i="16"/>
  <c r="CT65" i="16"/>
  <c r="CT66" i="16"/>
  <c r="CT67" i="16"/>
  <c r="CT68" i="16"/>
  <c r="CT69" i="16"/>
  <c r="CT70" i="16"/>
  <c r="CT71" i="16"/>
  <c r="CT72" i="16"/>
  <c r="CT73" i="16"/>
  <c r="CT74" i="16"/>
  <c r="CT75" i="16"/>
  <c r="CT76" i="16"/>
  <c r="CT77" i="16"/>
  <c r="CT78" i="16"/>
  <c r="CT79" i="16"/>
  <c r="CT80" i="16"/>
  <c r="CT81" i="16"/>
  <c r="CT82" i="16"/>
  <c r="CT83" i="16"/>
  <c r="CT84" i="16"/>
  <c r="CT85" i="16"/>
  <c r="CT86" i="16"/>
  <c r="CT87" i="16"/>
  <c r="CT88" i="16"/>
  <c r="CT89" i="16"/>
  <c r="CT90" i="16"/>
  <c r="CT91" i="16"/>
  <c r="CT92" i="16"/>
  <c r="CT93" i="16"/>
  <c r="CT94" i="16"/>
  <c r="CT95" i="16"/>
  <c r="CT96" i="16"/>
  <c r="CT97" i="16"/>
  <c r="CT98" i="16"/>
  <c r="CT99" i="16"/>
  <c r="CT100" i="16"/>
  <c r="CT101" i="16"/>
  <c r="CT102" i="16"/>
  <c r="CT103" i="16"/>
  <c r="CT104" i="16"/>
  <c r="CT105" i="16"/>
  <c r="CT106" i="16"/>
  <c r="CT107" i="16"/>
  <c r="CT108" i="16"/>
  <c r="CT109" i="16"/>
  <c r="CT110" i="16"/>
  <c r="CT111" i="16"/>
  <c r="CT112" i="16"/>
  <c r="CT113" i="16"/>
  <c r="CT114" i="16"/>
  <c r="CT115" i="16"/>
  <c r="CT116" i="16"/>
  <c r="CT117" i="16"/>
  <c r="CT118" i="16"/>
  <c r="CT119" i="16"/>
  <c r="CT120" i="16"/>
  <c r="CT121" i="16"/>
  <c r="CT122" i="16"/>
  <c r="CT123" i="16"/>
  <c r="CT124" i="16"/>
  <c r="CT125" i="16"/>
  <c r="CT126" i="16"/>
  <c r="CT127" i="16"/>
  <c r="CT128" i="16"/>
  <c r="CT129" i="16"/>
  <c r="CT130" i="16"/>
  <c r="CT131" i="16"/>
  <c r="CT132" i="16"/>
  <c r="CT133" i="16"/>
  <c r="CT134" i="16"/>
  <c r="CT135" i="16"/>
  <c r="CT136" i="16"/>
  <c r="CT137" i="16"/>
  <c r="CT138" i="16"/>
  <c r="CT139" i="16"/>
  <c r="CT140" i="16"/>
  <c r="CT141" i="16"/>
  <c r="CT142" i="16"/>
  <c r="CT143" i="16"/>
  <c r="CT144" i="16"/>
  <c r="CT145" i="16"/>
  <c r="CT146" i="16"/>
  <c r="CT147" i="16"/>
  <c r="CT148" i="16"/>
  <c r="CT149" i="16"/>
  <c r="CT150" i="16"/>
  <c r="CT151" i="16"/>
  <c r="CT152" i="16"/>
  <c r="CT153" i="16"/>
  <c r="CT154" i="16"/>
  <c r="CT155" i="16"/>
  <c r="CT156" i="16"/>
  <c r="CT157" i="16"/>
  <c r="CT158" i="16"/>
  <c r="CT159" i="16"/>
  <c r="CT160" i="16"/>
  <c r="CT161" i="16"/>
  <c r="CT162" i="16"/>
  <c r="CT163" i="16"/>
  <c r="CT164" i="16"/>
  <c r="CT165" i="16"/>
  <c r="CT166" i="16"/>
  <c r="CT167" i="16"/>
  <c r="CT168" i="16"/>
  <c r="CT169" i="16"/>
  <c r="CT170" i="16"/>
  <c r="CT171" i="16"/>
  <c r="CT172" i="16"/>
  <c r="CT173" i="16"/>
  <c r="CT174" i="16"/>
  <c r="CT175" i="16"/>
  <c r="CT176" i="16"/>
  <c r="CT177" i="16"/>
  <c r="CT178" i="16"/>
  <c r="CT179" i="16"/>
  <c r="CT180" i="16"/>
  <c r="CT181" i="16"/>
  <c r="CT182" i="16"/>
  <c r="CT183" i="16"/>
  <c r="CT184" i="16"/>
  <c r="CT185" i="16"/>
  <c r="CT186" i="16"/>
  <c r="CT187" i="16"/>
  <c r="CT188" i="16"/>
  <c r="CT189" i="16"/>
  <c r="CT190" i="16"/>
  <c r="CT191" i="16"/>
  <c r="CT192" i="16"/>
  <c r="CT193" i="16"/>
  <c r="CT194" i="16"/>
  <c r="CT195" i="16"/>
  <c r="CT196" i="16"/>
  <c r="CT197" i="16"/>
  <c r="CT198" i="16"/>
  <c r="CT199" i="16"/>
  <c r="CT200" i="16"/>
  <c r="CT201" i="16"/>
  <c r="CT202" i="16"/>
  <c r="CT203" i="16"/>
  <c r="CT204" i="16"/>
  <c r="CT205" i="16"/>
  <c r="CT206" i="16"/>
  <c r="CT207" i="16"/>
  <c r="CT208" i="16"/>
  <c r="CT209" i="16"/>
  <c r="CT210" i="16"/>
  <c r="CT211" i="16"/>
  <c r="CT212" i="16"/>
  <c r="CT213" i="16"/>
  <c r="CT214" i="16"/>
  <c r="CT215" i="16"/>
  <c r="CT216" i="16"/>
  <c r="CT217" i="16"/>
  <c r="CT218" i="16"/>
  <c r="CT219" i="16"/>
  <c r="CT220" i="16"/>
  <c r="CT221" i="16"/>
  <c r="CT222" i="16"/>
  <c r="CT223" i="16"/>
  <c r="CT224" i="16"/>
  <c r="CT225" i="16"/>
  <c r="CT226" i="16"/>
  <c r="CT227" i="16"/>
  <c r="CT228" i="16"/>
  <c r="CT229" i="16"/>
  <c r="CT230" i="16"/>
  <c r="CT231" i="16"/>
  <c r="CT232" i="16"/>
  <c r="CT233" i="16"/>
  <c r="CT234" i="16"/>
  <c r="CT235" i="16"/>
  <c r="CT236" i="16"/>
  <c r="CT237" i="16"/>
  <c r="CT238" i="16"/>
  <c r="CT239" i="16"/>
  <c r="CT240" i="16"/>
  <c r="CT241" i="16"/>
  <c r="CT242" i="16"/>
  <c r="CT243" i="16"/>
  <c r="CT244" i="16"/>
  <c r="CT245" i="16"/>
  <c r="CT246" i="16"/>
  <c r="CT247" i="16"/>
  <c r="CT248" i="16"/>
  <c r="CT249" i="16"/>
  <c r="CT250" i="16"/>
  <c r="CT251" i="16"/>
  <c r="CT252" i="16"/>
  <c r="CT253" i="16"/>
  <c r="CT254" i="16"/>
  <c r="CT255" i="16"/>
  <c r="CT256" i="16"/>
  <c r="CT257" i="16"/>
  <c r="CT258" i="16"/>
  <c r="CT259" i="16"/>
  <c r="CT260" i="16"/>
  <c r="CT261" i="16"/>
  <c r="CT262" i="16"/>
  <c r="CT263" i="16"/>
  <c r="CT264" i="16"/>
  <c r="CT265" i="16"/>
  <c r="CT266" i="16"/>
  <c r="CT267" i="16"/>
  <c r="CT268" i="16"/>
  <c r="CT269" i="16"/>
  <c r="CT270" i="16"/>
  <c r="CT271" i="16"/>
  <c r="CT272" i="16"/>
  <c r="CT273" i="16"/>
  <c r="CT274" i="16"/>
  <c r="CT275" i="16"/>
  <c r="CT276" i="16"/>
  <c r="CT277" i="16"/>
  <c r="CT278" i="16"/>
  <c r="CT279" i="16"/>
  <c r="CT280" i="16"/>
  <c r="CT281" i="16"/>
  <c r="CT282" i="16"/>
  <c r="CT283" i="16"/>
  <c r="CT284" i="16"/>
  <c r="CT285" i="16"/>
  <c r="CT286" i="16"/>
  <c r="CT287" i="16"/>
  <c r="CT288" i="16"/>
  <c r="CT289" i="16"/>
  <c r="CT290" i="16"/>
  <c r="CT291" i="16"/>
  <c r="CT292" i="16"/>
  <c r="CT293" i="16"/>
  <c r="CT294" i="16"/>
  <c r="CT295" i="16"/>
  <c r="CT296" i="16"/>
  <c r="CT297" i="16"/>
  <c r="CT298" i="16"/>
  <c r="CT299" i="16"/>
  <c r="CT300" i="16"/>
  <c r="CT301" i="16"/>
  <c r="CT302" i="16"/>
  <c r="CT303" i="16"/>
  <c r="CT304" i="16"/>
  <c r="CT305" i="16"/>
  <c r="CT306" i="16"/>
  <c r="CT307" i="16"/>
  <c r="CT308" i="16"/>
  <c r="CT309" i="16"/>
  <c r="CT310" i="16"/>
  <c r="CT311" i="16"/>
  <c r="CT312" i="16"/>
  <c r="CT313" i="16"/>
  <c r="CT314" i="16"/>
  <c r="CT315" i="16"/>
  <c r="CT316" i="16"/>
  <c r="CT317" i="16"/>
  <c r="CT318" i="16"/>
  <c r="CT319" i="16"/>
  <c r="CT320" i="16"/>
  <c r="CT321" i="16"/>
  <c r="CT322" i="16"/>
  <c r="CT323" i="16"/>
  <c r="CT324" i="16"/>
  <c r="CT325" i="16"/>
  <c r="CT326" i="16"/>
  <c r="CT327" i="16"/>
  <c r="CT328" i="16"/>
  <c r="CT329" i="16"/>
  <c r="CT330" i="16"/>
  <c r="CT331" i="16"/>
  <c r="CT332" i="16"/>
  <c r="CT333" i="16"/>
  <c r="CT334" i="16"/>
  <c r="CT335" i="16"/>
  <c r="CT336" i="16"/>
  <c r="CT337" i="16"/>
  <c r="CT338" i="16"/>
  <c r="CT339" i="16"/>
  <c r="CT340" i="16"/>
  <c r="CT341" i="16"/>
  <c r="CT342" i="16"/>
  <c r="CT343" i="16"/>
  <c r="CT344" i="16"/>
  <c r="CT345" i="16"/>
  <c r="CT346" i="16"/>
  <c r="CT347" i="16"/>
  <c r="CT348" i="16"/>
  <c r="CT349" i="16"/>
  <c r="CT350" i="16"/>
  <c r="CT351" i="16"/>
  <c r="CT352" i="16"/>
  <c r="CT353" i="16"/>
  <c r="CT354" i="16"/>
  <c r="CT355" i="16"/>
  <c r="CT356" i="16"/>
  <c r="CT357" i="16"/>
  <c r="CT358" i="16"/>
  <c r="CT359" i="16"/>
  <c r="CT360" i="16"/>
  <c r="CT361" i="16"/>
  <c r="CT362" i="16"/>
  <c r="CT363" i="16"/>
  <c r="CT364" i="16"/>
  <c r="CT365" i="16"/>
  <c r="CT366" i="16"/>
  <c r="CT367" i="16"/>
  <c r="CT368" i="16"/>
  <c r="CT369" i="16"/>
  <c r="CT370" i="16"/>
  <c r="CT371" i="16"/>
  <c r="CT372" i="16"/>
  <c r="CT373" i="16"/>
  <c r="CT374" i="16"/>
  <c r="CT375" i="16"/>
  <c r="CT376" i="16"/>
  <c r="CT377" i="16"/>
  <c r="CT378" i="16"/>
  <c r="CT379" i="16"/>
  <c r="CT380" i="16"/>
  <c r="CT381" i="16"/>
  <c r="CT382" i="16"/>
  <c r="CT383" i="16"/>
  <c r="CT384" i="16"/>
  <c r="CT385" i="16"/>
  <c r="CT386" i="16"/>
  <c r="CT387" i="16"/>
  <c r="CT388" i="16"/>
  <c r="CT389" i="16"/>
  <c r="CT390" i="16"/>
  <c r="CT391" i="16"/>
  <c r="CT392" i="16"/>
  <c r="CT393" i="16"/>
  <c r="CT394" i="16"/>
  <c r="CT395" i="16"/>
  <c r="CT396" i="16"/>
  <c r="CT397" i="16"/>
  <c r="CT398" i="16"/>
  <c r="CT399" i="16"/>
  <c r="CT400" i="16"/>
  <c r="CT401" i="16"/>
  <c r="CT402" i="16"/>
  <c r="CT403" i="16"/>
  <c r="CT404" i="16"/>
  <c r="CT405" i="16"/>
  <c r="CT406" i="16"/>
  <c r="CT407" i="16"/>
  <c r="CT408" i="16"/>
  <c r="CT409" i="16"/>
  <c r="CT410" i="16"/>
  <c r="CT411" i="16"/>
  <c r="CT412" i="16"/>
  <c r="CT413" i="16"/>
  <c r="CT414" i="16"/>
  <c r="CT415" i="16"/>
  <c r="CT416" i="16"/>
  <c r="CT417" i="16"/>
  <c r="CT418" i="16"/>
  <c r="CT419" i="16"/>
  <c r="CT420" i="16"/>
  <c r="CT421" i="16"/>
  <c r="CT422" i="16"/>
  <c r="CT423" i="16"/>
  <c r="CT424" i="16"/>
  <c r="CT425" i="16"/>
  <c r="CT426" i="16"/>
  <c r="CT427" i="16"/>
  <c r="CT428" i="16"/>
  <c r="CT429" i="16"/>
  <c r="CT430" i="16"/>
  <c r="CT431" i="16"/>
  <c r="CT432" i="16"/>
  <c r="CT433" i="16"/>
  <c r="CT434" i="16"/>
  <c r="CT435" i="16"/>
  <c r="CT436" i="16"/>
  <c r="CT437" i="16"/>
  <c r="CT438" i="16"/>
  <c r="CT439" i="16"/>
  <c r="CT440" i="16"/>
  <c r="CT441" i="16"/>
  <c r="CT442" i="16"/>
  <c r="CT443" i="16"/>
  <c r="CT444" i="16"/>
  <c r="CT445" i="16"/>
  <c r="CT446" i="16"/>
  <c r="CT447" i="16"/>
  <c r="CT448" i="16"/>
  <c r="CT449" i="16"/>
  <c r="CT450" i="16"/>
  <c r="CT451" i="16"/>
  <c r="CT452" i="16"/>
  <c r="CT453" i="16"/>
  <c r="CT454" i="16"/>
  <c r="CT455" i="16"/>
  <c r="CT456" i="16"/>
  <c r="CT457" i="16"/>
  <c r="CT458" i="16"/>
  <c r="CT459" i="16"/>
  <c r="CT460" i="16"/>
  <c r="CT461" i="16"/>
  <c r="CT462" i="16"/>
  <c r="CT463" i="16"/>
  <c r="CT464" i="16"/>
  <c r="CT465" i="16"/>
  <c r="CT466" i="16"/>
  <c r="CT467" i="16"/>
  <c r="CT468" i="16"/>
  <c r="CT469" i="16"/>
  <c r="CT470" i="16"/>
  <c r="CT471" i="16"/>
  <c r="CT472" i="16"/>
  <c r="CT473" i="16"/>
  <c r="CT474" i="16"/>
  <c r="CT475" i="16"/>
  <c r="CT476" i="16"/>
  <c r="CT477" i="16"/>
  <c r="CT478" i="16"/>
  <c r="CT479" i="16"/>
  <c r="CT480" i="16"/>
  <c r="CT481" i="16"/>
  <c r="CT482" i="16"/>
  <c r="CT483" i="16"/>
  <c r="CT484" i="16"/>
  <c r="CT485" i="16"/>
  <c r="CT486" i="16"/>
  <c r="CT487" i="16"/>
  <c r="CT488" i="16"/>
  <c r="CT489" i="16"/>
  <c r="CT490" i="16"/>
  <c r="CT491" i="16"/>
  <c r="CT492" i="16"/>
  <c r="CT493" i="16"/>
  <c r="CT494" i="16"/>
  <c r="CT495" i="16"/>
  <c r="CT496" i="16"/>
  <c r="CT497" i="16"/>
  <c r="CT498" i="16"/>
  <c r="CT499" i="16"/>
  <c r="CT500" i="16"/>
  <c r="CT501" i="16"/>
  <c r="CT502" i="16"/>
  <c r="CT503" i="16"/>
  <c r="CT504" i="16"/>
  <c r="CT505" i="16"/>
  <c r="CT506" i="16"/>
  <c r="CT507" i="16"/>
  <c r="CT508" i="16"/>
  <c r="CT509" i="16"/>
  <c r="CT510" i="16"/>
  <c r="CT511" i="16"/>
  <c r="CT512" i="16"/>
  <c r="CT513" i="16"/>
  <c r="CT514" i="16"/>
  <c r="CT515" i="16"/>
  <c r="CT516" i="16"/>
  <c r="CT517" i="16"/>
  <c r="CT518" i="16"/>
  <c r="CT519" i="16"/>
  <c r="CT520" i="16"/>
  <c r="CT521" i="16"/>
  <c r="CT522" i="16"/>
  <c r="CT523" i="16"/>
  <c r="CT524" i="16"/>
  <c r="CT525" i="16"/>
  <c r="CT526" i="16"/>
  <c r="CT527" i="16"/>
  <c r="CT528" i="16"/>
  <c r="CT529" i="16"/>
  <c r="CT530" i="16"/>
  <c r="CT531" i="16"/>
  <c r="CT532" i="16"/>
  <c r="CT533" i="16"/>
  <c r="CT534" i="16"/>
  <c r="CT535" i="16"/>
  <c r="CT536" i="16"/>
  <c r="CT537" i="16"/>
  <c r="CT538" i="16"/>
  <c r="CT539" i="16"/>
  <c r="CT540" i="16"/>
  <c r="CT541" i="16"/>
  <c r="CT542" i="16"/>
  <c r="CT543" i="16"/>
  <c r="CT544" i="16"/>
  <c r="CT545" i="16"/>
  <c r="CT546" i="16"/>
  <c r="CT547" i="16"/>
  <c r="CT548" i="16"/>
  <c r="CT549" i="16"/>
  <c r="CT550" i="16"/>
  <c r="CT551" i="16"/>
  <c r="CT552" i="16"/>
  <c r="CT553" i="16"/>
  <c r="CT554" i="16"/>
  <c r="CT555" i="16"/>
  <c r="CT556" i="16"/>
  <c r="CT557" i="16"/>
  <c r="CT558" i="16"/>
  <c r="CT559" i="16"/>
  <c r="CT560" i="16"/>
  <c r="CT561" i="16"/>
  <c r="CT562" i="16"/>
  <c r="CT563" i="16"/>
  <c r="CT564" i="16"/>
  <c r="CT565" i="16"/>
  <c r="CT566" i="16"/>
  <c r="CT567" i="16"/>
  <c r="CT568" i="16"/>
  <c r="CT569" i="16"/>
  <c r="CT570" i="16"/>
  <c r="CT571" i="16"/>
  <c r="CT572" i="16"/>
  <c r="CT573" i="16"/>
  <c r="CT574" i="16"/>
  <c r="CT575" i="16"/>
  <c r="CT576" i="16"/>
  <c r="CT577" i="16"/>
  <c r="CT578" i="16"/>
  <c r="CT579" i="16"/>
  <c r="CT580" i="16"/>
  <c r="CT581" i="16"/>
  <c r="CT582" i="16"/>
  <c r="CT583" i="16"/>
  <c r="CT584" i="16"/>
  <c r="CT585" i="16"/>
  <c r="CT586" i="16"/>
  <c r="CT587" i="16"/>
  <c r="CT588" i="16"/>
  <c r="CT589" i="16"/>
  <c r="CT590" i="16"/>
  <c r="CT591" i="16"/>
  <c r="CT592" i="16"/>
  <c r="CT593" i="16"/>
  <c r="CT594" i="16"/>
  <c r="CT595" i="16"/>
  <c r="CT596" i="16"/>
  <c r="CT597" i="16"/>
  <c r="CT598" i="16"/>
  <c r="CT599" i="16"/>
  <c r="CT600" i="16"/>
  <c r="CT601" i="16"/>
  <c r="CT602" i="16"/>
  <c r="CT603" i="16"/>
  <c r="CT604" i="16"/>
  <c r="CT605" i="16"/>
  <c r="CT606" i="16"/>
  <c r="CT607" i="16"/>
  <c r="CT608" i="16"/>
  <c r="CT609" i="16"/>
  <c r="CT610" i="16"/>
  <c r="CT611" i="16"/>
  <c r="CT612" i="16"/>
  <c r="CT613" i="16"/>
  <c r="CT614" i="16"/>
  <c r="CT615" i="16"/>
  <c r="CT616" i="16"/>
  <c r="CT617" i="16"/>
  <c r="CT618" i="16"/>
  <c r="CT619" i="16"/>
  <c r="CT620" i="16"/>
  <c r="CT621" i="16"/>
  <c r="CT622" i="16"/>
  <c r="CT623" i="16"/>
  <c r="CT624" i="16"/>
  <c r="CT625" i="16"/>
  <c r="CT626" i="16"/>
  <c r="CT627" i="16"/>
  <c r="CT628" i="16"/>
  <c r="CT629" i="16"/>
  <c r="CT630" i="16"/>
  <c r="CT631" i="16"/>
  <c r="CT632" i="16"/>
  <c r="CT633" i="16"/>
  <c r="CT634" i="16"/>
  <c r="CT635" i="16"/>
  <c r="CT636" i="16"/>
  <c r="CT637" i="16"/>
  <c r="CT638" i="16"/>
  <c r="CT639" i="16"/>
  <c r="CT640" i="16"/>
  <c r="CT641" i="16"/>
  <c r="CT642" i="16"/>
  <c r="CT643" i="16"/>
  <c r="CT644" i="16"/>
  <c r="CT645" i="16"/>
  <c r="CT646" i="16"/>
  <c r="CT647" i="16"/>
  <c r="CT648" i="16"/>
  <c r="CT649" i="16"/>
  <c r="CT650" i="16"/>
  <c r="CT651" i="16"/>
  <c r="CT652" i="16"/>
  <c r="CT653" i="16"/>
  <c r="CT654" i="16"/>
  <c r="CT655" i="16"/>
  <c r="CT656" i="16"/>
  <c r="CT657" i="16"/>
  <c r="CT658" i="16"/>
  <c r="CT659" i="16"/>
  <c r="CT660" i="16"/>
  <c r="CT661" i="16"/>
  <c r="CT662" i="16"/>
  <c r="CT663" i="16"/>
  <c r="CT664" i="16"/>
  <c r="CT665" i="16"/>
  <c r="CT666" i="16"/>
  <c r="CT667" i="16"/>
  <c r="CT668" i="16"/>
  <c r="CT669" i="16"/>
  <c r="CT670" i="16"/>
  <c r="CT671" i="16"/>
  <c r="CT672" i="16"/>
  <c r="CT673" i="16"/>
  <c r="CT674" i="16"/>
  <c r="CT675" i="16"/>
  <c r="CT676" i="16"/>
  <c r="CT677" i="16"/>
  <c r="CT4" i="16"/>
  <c r="CT2" i="16"/>
  <c r="CT2" i="2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4" i="11"/>
  <c r="L1" i="11"/>
  <c r="L2" i="11"/>
  <c r="M2" i="9"/>
  <c r="C141" i="22" l="1"/>
  <c r="C154" i="22" s="1"/>
  <c r="C167" i="22" s="1"/>
  <c r="C180" i="22" s="1"/>
  <c r="C193" i="22" s="1"/>
  <c r="C206" i="22" s="1"/>
  <c r="C219" i="22" s="1"/>
  <c r="C232" i="22" s="1"/>
  <c r="C245" i="22" s="1"/>
  <c r="C258" i="22" s="1"/>
  <c r="C271" i="22" s="1"/>
  <c r="C284" i="22" s="1"/>
  <c r="C297" i="22" s="1"/>
  <c r="C310" i="22" s="1"/>
  <c r="C323" i="22" s="1"/>
  <c r="C336" i="22" s="1"/>
  <c r="C349" i="22" s="1"/>
  <c r="C362" i="22" s="1"/>
  <c r="C375" i="22" s="1"/>
  <c r="C388" i="22" s="1"/>
  <c r="C401" i="22" s="1"/>
  <c r="C414" i="22" s="1"/>
  <c r="C427" i="22" s="1"/>
  <c r="C440" i="22" s="1"/>
  <c r="C453" i="22" s="1"/>
  <c r="C466" i="22" s="1"/>
  <c r="C479" i="22" s="1"/>
  <c r="C492" i="22" s="1"/>
  <c r="C505" i="22" s="1"/>
  <c r="C518" i="22" s="1"/>
  <c r="C531" i="22" s="1"/>
  <c r="C544" i="22" s="1"/>
  <c r="C557" i="22" s="1"/>
  <c r="C570" i="22" s="1"/>
  <c r="C583" i="22" s="1"/>
  <c r="C596" i="22" s="1"/>
  <c r="C609" i="22" s="1"/>
  <c r="C622" i="22" s="1"/>
  <c r="C635" i="22" s="1"/>
  <c r="C648" i="22" s="1"/>
  <c r="C661" i="22" s="1"/>
  <c r="C674" i="22" s="1"/>
  <c r="C687" i="22" s="1"/>
  <c r="C700" i="22" s="1"/>
  <c r="C713" i="22" s="1"/>
  <c r="C726" i="22" s="1"/>
  <c r="C739" i="22" s="1"/>
  <c r="C134" i="22"/>
  <c r="C147" i="22" s="1"/>
  <c r="C160" i="22" s="1"/>
  <c r="C139" i="22"/>
  <c r="C131" i="22"/>
  <c r="C144" i="22" s="1"/>
  <c r="C157" i="22" s="1"/>
  <c r="C133" i="22"/>
  <c r="C146" i="22" s="1"/>
  <c r="C159" i="22" s="1"/>
  <c r="C135" i="22"/>
  <c r="C127" i="22"/>
  <c r="C123" i="22"/>
  <c r="C129" i="22"/>
  <c r="X12" i="22"/>
  <c r="P12" i="22"/>
  <c r="M12" i="22"/>
  <c r="A12" i="22"/>
  <c r="V12" i="22"/>
  <c r="Y11" i="22"/>
  <c r="Q11" i="22"/>
  <c r="C137" i="22"/>
  <c r="C150" i="22" s="1"/>
  <c r="C163" i="22" s="1"/>
  <c r="W12" i="22"/>
  <c r="O12" i="22"/>
  <c r="C125" i="22"/>
  <c r="F14" i="22"/>
  <c r="I13" i="22" a="1"/>
  <c r="I13" i="22" s="1"/>
  <c r="K13" i="22" a="1"/>
  <c r="K13" i="22" s="1"/>
  <c r="G13" i="22" a="1"/>
  <c r="G13" i="22" s="1"/>
  <c r="C611" i="22"/>
  <c r="C483" i="22"/>
  <c r="I4" i="21"/>
  <c r="M1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627" i="15"/>
  <c r="M628" i="15"/>
  <c r="M629" i="15"/>
  <c r="M630" i="15"/>
  <c r="M631" i="15"/>
  <c r="M632" i="15"/>
  <c r="M633" i="15"/>
  <c r="M634" i="15"/>
  <c r="M635" i="15"/>
  <c r="M636" i="15"/>
  <c r="M637" i="15"/>
  <c r="M638" i="15"/>
  <c r="M639" i="15"/>
  <c r="M640" i="15"/>
  <c r="M641" i="15"/>
  <c r="M642" i="15"/>
  <c r="M643" i="15"/>
  <c r="M644" i="15"/>
  <c r="M645" i="15"/>
  <c r="M646" i="15"/>
  <c r="M647" i="15"/>
  <c r="M648" i="15"/>
  <c r="M649" i="15"/>
  <c r="M650" i="15"/>
  <c r="M651" i="15"/>
  <c r="M652" i="15"/>
  <c r="M653" i="15"/>
  <c r="M654" i="15"/>
  <c r="M655" i="15"/>
  <c r="M656" i="15"/>
  <c r="M657" i="15"/>
  <c r="M658" i="15"/>
  <c r="M659" i="15"/>
  <c r="M660" i="15"/>
  <c r="M661" i="15"/>
  <c r="M662" i="15"/>
  <c r="M663" i="15"/>
  <c r="M664" i="15"/>
  <c r="M665" i="15"/>
  <c r="M666" i="15"/>
  <c r="M667" i="15"/>
  <c r="M668" i="15"/>
  <c r="M669" i="15"/>
  <c r="M670" i="15"/>
  <c r="M671" i="15"/>
  <c r="M672" i="15"/>
  <c r="M673" i="15"/>
  <c r="M674" i="15"/>
  <c r="M675" i="15"/>
  <c r="M676" i="15"/>
  <c r="M677" i="15"/>
  <c r="M4" i="15"/>
  <c r="M2" i="15" s="1"/>
  <c r="M2" i="8"/>
  <c r="C142" i="22" l="1"/>
  <c r="C155" i="22" s="1"/>
  <c r="C168" i="22" s="1"/>
  <c r="C181" i="22" s="1"/>
  <c r="A13" i="22"/>
  <c r="V13" i="22"/>
  <c r="M13" i="22"/>
  <c r="X13" i="22"/>
  <c r="P13" i="22"/>
  <c r="C148" i="22"/>
  <c r="C152" i="22"/>
  <c r="W13" i="22"/>
  <c r="O13" i="22"/>
  <c r="C170" i="22"/>
  <c r="C183" i="22" s="1"/>
  <c r="C196" i="22" s="1"/>
  <c r="C209" i="22" s="1"/>
  <c r="C222" i="22" s="1"/>
  <c r="C235" i="22" s="1"/>
  <c r="C248" i="22" s="1"/>
  <c r="C261" i="22" s="1"/>
  <c r="C274" i="22" s="1"/>
  <c r="C287" i="22" s="1"/>
  <c r="C300" i="22" s="1"/>
  <c r="C313" i="22" s="1"/>
  <c r="C326" i="22" s="1"/>
  <c r="C339" i="22" s="1"/>
  <c r="C352" i="22" s="1"/>
  <c r="F15" i="22"/>
  <c r="I14" i="22" a="1"/>
  <c r="I14" i="22" s="1"/>
  <c r="K14" i="22" a="1"/>
  <c r="K14" i="22" s="1"/>
  <c r="G14" i="22" a="1"/>
  <c r="G14" i="22" s="1"/>
  <c r="Y12" i="22"/>
  <c r="Q12" i="22"/>
  <c r="C136" i="22"/>
  <c r="C149" i="22" s="1"/>
  <c r="C162" i="22" s="1"/>
  <c r="C138" i="22"/>
  <c r="C151" i="22" s="1"/>
  <c r="C164" i="22" s="1"/>
  <c r="C173" i="22"/>
  <c r="C186" i="22" s="1"/>
  <c r="C199" i="22" s="1"/>
  <c r="C212" i="22" s="1"/>
  <c r="C225" i="22" s="1"/>
  <c r="C238" i="22" s="1"/>
  <c r="C251" i="22" s="1"/>
  <c r="C264" i="22" s="1"/>
  <c r="C277" i="22" s="1"/>
  <c r="C290" i="22" s="1"/>
  <c r="C303" i="22" s="1"/>
  <c r="C316" i="22" s="1"/>
  <c r="C329" i="22" s="1"/>
  <c r="C342" i="22" s="1"/>
  <c r="C355" i="22" s="1"/>
  <c r="C368" i="22" s="1"/>
  <c r="C381" i="22" s="1"/>
  <c r="C394" i="22" s="1"/>
  <c r="C407" i="22" s="1"/>
  <c r="C420" i="22" s="1"/>
  <c r="C433" i="22" s="1"/>
  <c r="C446" i="22" s="1"/>
  <c r="C459" i="22" s="1"/>
  <c r="C472" i="22" s="1"/>
  <c r="C485" i="22" s="1"/>
  <c r="C498" i="22" s="1"/>
  <c r="C176" i="22"/>
  <c r="C189" i="22" s="1"/>
  <c r="C202" i="22" s="1"/>
  <c r="C215" i="22" s="1"/>
  <c r="C228" i="22" s="1"/>
  <c r="C241" i="22" s="1"/>
  <c r="C254" i="22" s="1"/>
  <c r="C267" i="22" s="1"/>
  <c r="C280" i="22" s="1"/>
  <c r="C140" i="22"/>
  <c r="C153" i="22" s="1"/>
  <c r="C166" i="22" s="1"/>
  <c r="C179" i="22" s="1"/>
  <c r="C192" i="22" s="1"/>
  <c r="C205" i="22" s="1"/>
  <c r="C218" i="22" s="1"/>
  <c r="C231" i="22" s="1"/>
  <c r="C244" i="22" s="1"/>
  <c r="C257" i="22" s="1"/>
  <c r="C270" i="22" s="1"/>
  <c r="C283" i="22" s="1"/>
  <c r="C296" i="22" s="1"/>
  <c r="C309" i="22" s="1"/>
  <c r="C172" i="22"/>
  <c r="C185" i="22" s="1"/>
  <c r="C198" i="22" s="1"/>
  <c r="C211" i="22" s="1"/>
  <c r="C224" i="22" s="1"/>
  <c r="C237" i="22" s="1"/>
  <c r="C250" i="22" s="1"/>
  <c r="C263" i="22" s="1"/>
  <c r="C276" i="22" s="1"/>
  <c r="C289" i="22" s="1"/>
  <c r="C302" i="22" s="1"/>
  <c r="C315" i="22" s="1"/>
  <c r="C293" i="22"/>
  <c r="C752" i="22"/>
  <c r="C496" i="22"/>
  <c r="C511" i="22"/>
  <c r="C624" i="22"/>
  <c r="C5" i="21"/>
  <c r="D5" i="21"/>
  <c r="E5" i="21"/>
  <c r="F5" i="21"/>
  <c r="G5" i="21"/>
  <c r="H5" i="21"/>
  <c r="I5" i="21"/>
  <c r="C6" i="21"/>
  <c r="D6" i="21"/>
  <c r="E6" i="21"/>
  <c r="F6" i="21"/>
  <c r="G6" i="21"/>
  <c r="H6" i="21"/>
  <c r="I6" i="21"/>
  <c r="C7" i="21"/>
  <c r="D7" i="21"/>
  <c r="E7" i="21"/>
  <c r="F7" i="21"/>
  <c r="G7" i="21"/>
  <c r="H7" i="21"/>
  <c r="I7" i="21"/>
  <c r="C8" i="21"/>
  <c r="D8" i="21"/>
  <c r="E8" i="21"/>
  <c r="F8" i="21"/>
  <c r="G8" i="21"/>
  <c r="H8" i="21"/>
  <c r="I8" i="21"/>
  <c r="C9" i="21"/>
  <c r="D9" i="21"/>
  <c r="E9" i="21"/>
  <c r="F9" i="21"/>
  <c r="G9" i="21"/>
  <c r="H9" i="21"/>
  <c r="I9" i="21"/>
  <c r="C10" i="21"/>
  <c r="D10" i="21"/>
  <c r="E10" i="21"/>
  <c r="F10" i="21"/>
  <c r="G10" i="21"/>
  <c r="H10" i="21"/>
  <c r="I10" i="21"/>
  <c r="C11" i="21"/>
  <c r="D11" i="21"/>
  <c r="E11" i="21"/>
  <c r="F11" i="21"/>
  <c r="G11" i="21"/>
  <c r="H11" i="21"/>
  <c r="I11" i="21"/>
  <c r="C12" i="21"/>
  <c r="D12" i="21"/>
  <c r="E12" i="21"/>
  <c r="F12" i="21"/>
  <c r="G12" i="21"/>
  <c r="H12" i="21"/>
  <c r="I12" i="21"/>
  <c r="C13" i="21"/>
  <c r="D13" i="21"/>
  <c r="E13" i="21"/>
  <c r="F13" i="21"/>
  <c r="G13" i="21"/>
  <c r="H13" i="21"/>
  <c r="I13" i="21"/>
  <c r="C14" i="21"/>
  <c r="D14" i="21"/>
  <c r="E14" i="21"/>
  <c r="F14" i="21"/>
  <c r="G14" i="21"/>
  <c r="H14" i="21"/>
  <c r="I14" i="21"/>
  <c r="C15" i="21"/>
  <c r="D15" i="21"/>
  <c r="E15" i="21"/>
  <c r="F15" i="21"/>
  <c r="G15" i="21"/>
  <c r="H15" i="21"/>
  <c r="I15" i="21"/>
  <c r="C16" i="21"/>
  <c r="D16" i="21"/>
  <c r="E16" i="21"/>
  <c r="F16" i="21"/>
  <c r="G16" i="21"/>
  <c r="H16" i="21"/>
  <c r="I16" i="21"/>
  <c r="D4" i="21"/>
  <c r="E4" i="21"/>
  <c r="F4" i="21"/>
  <c r="G4" i="21"/>
  <c r="H4" i="21"/>
  <c r="C4" i="21"/>
  <c r="CM2" i="21"/>
  <c r="CL2" i="21"/>
  <c r="CK2" i="21"/>
  <c r="CJ2" i="21"/>
  <c r="CI2" i="21"/>
  <c r="CH2" i="21"/>
  <c r="CG2" i="21"/>
  <c r="CF2" i="21"/>
  <c r="CE2" i="21"/>
  <c r="CD2" i="21"/>
  <c r="CC2" i="21"/>
  <c r="CB2" i="21"/>
  <c r="CA2" i="21"/>
  <c r="BZ2" i="21"/>
  <c r="BY2" i="21"/>
  <c r="BX2" i="21"/>
  <c r="BW2" i="21"/>
  <c r="BV2" i="21"/>
  <c r="BU2" i="21"/>
  <c r="BT2" i="21"/>
  <c r="BS2" i="21"/>
  <c r="BR2" i="21"/>
  <c r="BQ2" i="21"/>
  <c r="BP2" i="21"/>
  <c r="BO2" i="21"/>
  <c r="BN2" i="21"/>
  <c r="BM2" i="21"/>
  <c r="BL2" i="21"/>
  <c r="BK2" i="21"/>
  <c r="BJ2" i="21"/>
  <c r="BI2" i="21"/>
  <c r="BH2" i="21"/>
  <c r="BG2" i="21"/>
  <c r="BF2" i="21"/>
  <c r="BE2" i="2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N2" i="21"/>
  <c r="AM2" i="21"/>
  <c r="AL2" i="21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D5" i="20"/>
  <c r="D5" i="18" s="1"/>
  <c r="E5" i="20"/>
  <c r="E5" i="18" s="1"/>
  <c r="F5" i="20"/>
  <c r="F5" i="18" s="1"/>
  <c r="G5" i="20"/>
  <c r="G5" i="18" s="1"/>
  <c r="H5" i="20"/>
  <c r="H5" i="18" s="1"/>
  <c r="I5" i="20"/>
  <c r="I5" i="18" s="1"/>
  <c r="D6" i="20"/>
  <c r="D6" i="18" s="1"/>
  <c r="E6" i="20"/>
  <c r="E6" i="18" s="1"/>
  <c r="F6" i="20"/>
  <c r="F6" i="18" s="1"/>
  <c r="G6" i="20"/>
  <c r="G6" i="18" s="1"/>
  <c r="H6" i="20"/>
  <c r="H6" i="18" s="1"/>
  <c r="I6" i="20"/>
  <c r="I6" i="18" s="1"/>
  <c r="D7" i="20"/>
  <c r="D7" i="18" s="1"/>
  <c r="E7" i="20"/>
  <c r="E7" i="18" s="1"/>
  <c r="F7" i="20"/>
  <c r="F7" i="18" s="1"/>
  <c r="G7" i="20"/>
  <c r="G7" i="18" s="1"/>
  <c r="H7" i="20"/>
  <c r="H7" i="18" s="1"/>
  <c r="I7" i="20"/>
  <c r="I7" i="18" s="1"/>
  <c r="C8" i="20"/>
  <c r="C8" i="18" s="1"/>
  <c r="D8" i="20"/>
  <c r="D8" i="18" s="1"/>
  <c r="E8" i="20"/>
  <c r="E8" i="18" s="1"/>
  <c r="F8" i="20"/>
  <c r="F8" i="18" s="1"/>
  <c r="G8" i="20"/>
  <c r="G8" i="18" s="1"/>
  <c r="H8" i="20"/>
  <c r="H8" i="18" s="1"/>
  <c r="I8" i="20"/>
  <c r="I8" i="18" s="1"/>
  <c r="D9" i="20"/>
  <c r="D9" i="18" s="1"/>
  <c r="E9" i="20"/>
  <c r="E9" i="18" s="1"/>
  <c r="F9" i="20"/>
  <c r="F9" i="18" s="1"/>
  <c r="G9" i="20"/>
  <c r="G9" i="18" s="1"/>
  <c r="H9" i="20"/>
  <c r="H9" i="18" s="1"/>
  <c r="I9" i="20"/>
  <c r="I9" i="18" s="1"/>
  <c r="D10" i="20"/>
  <c r="D10" i="18" s="1"/>
  <c r="E10" i="20"/>
  <c r="E10" i="18" s="1"/>
  <c r="F10" i="20"/>
  <c r="F10" i="18" s="1"/>
  <c r="G10" i="20"/>
  <c r="G10" i="18" s="1"/>
  <c r="H10" i="20"/>
  <c r="H10" i="18" s="1"/>
  <c r="I10" i="20"/>
  <c r="I10" i="18" s="1"/>
  <c r="D11" i="20"/>
  <c r="D11" i="18" s="1"/>
  <c r="E11" i="20"/>
  <c r="E11" i="18" s="1"/>
  <c r="F11" i="20"/>
  <c r="F11" i="18" s="1"/>
  <c r="G11" i="20"/>
  <c r="G11" i="18" s="1"/>
  <c r="H11" i="20"/>
  <c r="H11" i="18" s="1"/>
  <c r="I11" i="20"/>
  <c r="I11" i="18" s="1"/>
  <c r="D12" i="20"/>
  <c r="D12" i="18" s="1"/>
  <c r="E12" i="20"/>
  <c r="E12" i="18" s="1"/>
  <c r="F12" i="20"/>
  <c r="F12" i="18" s="1"/>
  <c r="G12" i="20"/>
  <c r="G12" i="18" s="1"/>
  <c r="H12" i="20"/>
  <c r="H12" i="18" s="1"/>
  <c r="I12" i="20"/>
  <c r="I12" i="18" s="1"/>
  <c r="C13" i="20"/>
  <c r="C13" i="18" s="1"/>
  <c r="D13" i="20"/>
  <c r="D13" i="18" s="1"/>
  <c r="E13" i="20"/>
  <c r="E13" i="18" s="1"/>
  <c r="F13" i="20"/>
  <c r="F13" i="18" s="1"/>
  <c r="G13" i="20"/>
  <c r="G13" i="18" s="1"/>
  <c r="H13" i="20"/>
  <c r="H13" i="18" s="1"/>
  <c r="I13" i="20"/>
  <c r="I13" i="18" s="1"/>
  <c r="C14" i="20"/>
  <c r="C14" i="18" s="1"/>
  <c r="D14" i="20"/>
  <c r="D14" i="18" s="1"/>
  <c r="E14" i="20"/>
  <c r="E14" i="18" s="1"/>
  <c r="F14" i="20"/>
  <c r="F14" i="18" s="1"/>
  <c r="G14" i="20"/>
  <c r="G14" i="18" s="1"/>
  <c r="H14" i="20"/>
  <c r="H14" i="18" s="1"/>
  <c r="I14" i="20"/>
  <c r="I14" i="18" s="1"/>
  <c r="D15" i="20"/>
  <c r="D15" i="18" s="1"/>
  <c r="E15" i="20"/>
  <c r="E15" i="18" s="1"/>
  <c r="F15" i="20"/>
  <c r="F15" i="18" s="1"/>
  <c r="G15" i="20"/>
  <c r="G15" i="18" s="1"/>
  <c r="H15" i="20"/>
  <c r="H15" i="18" s="1"/>
  <c r="I15" i="20"/>
  <c r="I15" i="18" s="1"/>
  <c r="C16" i="20"/>
  <c r="C16" i="18" s="1"/>
  <c r="D16" i="20"/>
  <c r="D16" i="18" s="1"/>
  <c r="E16" i="20"/>
  <c r="E16" i="18" s="1"/>
  <c r="F16" i="20"/>
  <c r="F16" i="18" s="1"/>
  <c r="G16" i="20"/>
  <c r="G16" i="18" s="1"/>
  <c r="H16" i="20"/>
  <c r="H16" i="18" s="1"/>
  <c r="I16" i="20"/>
  <c r="I16" i="18" s="1"/>
  <c r="D4" i="20"/>
  <c r="D4" i="18" s="1"/>
  <c r="E4" i="20"/>
  <c r="E4" i="18" s="1"/>
  <c r="F4" i="20"/>
  <c r="F4" i="18" s="1"/>
  <c r="G4" i="20"/>
  <c r="G4" i="18" s="1"/>
  <c r="H4" i="20"/>
  <c r="H4" i="18" s="1"/>
  <c r="I4" i="20"/>
  <c r="I4" i="18" s="1"/>
  <c r="C4" i="20"/>
  <c r="C4" i="18" s="1"/>
  <c r="CM2" i="20"/>
  <c r="CL2" i="20"/>
  <c r="CK2" i="20"/>
  <c r="CJ2" i="20"/>
  <c r="CI2" i="20"/>
  <c r="CH2" i="20"/>
  <c r="CG2" i="20"/>
  <c r="CF2" i="20"/>
  <c r="CE2" i="20"/>
  <c r="CD2" i="20"/>
  <c r="CC2" i="20"/>
  <c r="CB2" i="20"/>
  <c r="CA2" i="20"/>
  <c r="BZ2" i="20"/>
  <c r="BY2" i="20"/>
  <c r="BX2" i="20"/>
  <c r="BW2" i="20"/>
  <c r="BV2" i="20"/>
  <c r="BU2" i="20"/>
  <c r="BT2" i="20"/>
  <c r="BS2" i="20"/>
  <c r="BR2" i="20"/>
  <c r="BQ2" i="20"/>
  <c r="BP2" i="20"/>
  <c r="BO2" i="20"/>
  <c r="BN2" i="20"/>
  <c r="BM2" i="20"/>
  <c r="BL2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CM2" i="18"/>
  <c r="CL2" i="18"/>
  <c r="CK2" i="18"/>
  <c r="CJ2" i="18"/>
  <c r="CI2" i="18"/>
  <c r="CH2" i="18"/>
  <c r="CG2" i="18"/>
  <c r="CF2" i="18"/>
  <c r="CE2" i="18"/>
  <c r="CD2" i="18"/>
  <c r="CC2" i="18"/>
  <c r="CB2" i="18"/>
  <c r="CA2" i="18"/>
  <c r="BZ2" i="18"/>
  <c r="BY2" i="18"/>
  <c r="BX2" i="18"/>
  <c r="BW2" i="18"/>
  <c r="BV2" i="18"/>
  <c r="BU2" i="18"/>
  <c r="BT2" i="18"/>
  <c r="BS2" i="18"/>
  <c r="BR2" i="18"/>
  <c r="BQ2" i="18"/>
  <c r="BP2" i="18"/>
  <c r="BO2" i="18"/>
  <c r="BN2" i="18"/>
  <c r="BM2" i="18"/>
  <c r="BL2" i="18"/>
  <c r="BK2" i="18"/>
  <c r="BJ2" i="18"/>
  <c r="BI2" i="18"/>
  <c r="BH2" i="18"/>
  <c r="BG2" i="18"/>
  <c r="BF2" i="18"/>
  <c r="BE2" i="18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G2" i="18"/>
  <c r="W14" i="22" l="1"/>
  <c r="O14" i="22"/>
  <c r="C177" i="22"/>
  <c r="C190" i="22" s="1"/>
  <c r="C203" i="22" s="1"/>
  <c r="C216" i="22" s="1"/>
  <c r="C229" i="22" s="1"/>
  <c r="C242" i="22" s="1"/>
  <c r="C255" i="22" s="1"/>
  <c r="C268" i="22" s="1"/>
  <c r="C281" i="22" s="1"/>
  <c r="C294" i="22" s="1"/>
  <c r="C307" i="22" s="1"/>
  <c r="C320" i="22" s="1"/>
  <c r="C333" i="22" s="1"/>
  <c r="C346" i="22" s="1"/>
  <c r="C359" i="22" s="1"/>
  <c r="C372" i="22" s="1"/>
  <c r="C385" i="22" s="1"/>
  <c r="C398" i="22" s="1"/>
  <c r="C411" i="22" s="1"/>
  <c r="C424" i="22" s="1"/>
  <c r="C437" i="22" s="1"/>
  <c r="C450" i="22" s="1"/>
  <c r="C463" i="22" s="1"/>
  <c r="C476" i="22" s="1"/>
  <c r="C489" i="22" s="1"/>
  <c r="C502" i="22" s="1"/>
  <c r="C515" i="22" s="1"/>
  <c r="C528" i="22" s="1"/>
  <c r="C541" i="22" s="1"/>
  <c r="C554" i="22" s="1"/>
  <c r="C567" i="22" s="1"/>
  <c r="C580" i="22" s="1"/>
  <c r="C593" i="22" s="1"/>
  <c r="C606" i="22" s="1"/>
  <c r="C619" i="22" s="1"/>
  <c r="C632" i="22" s="1"/>
  <c r="C645" i="22" s="1"/>
  <c r="F16" i="22"/>
  <c r="K15" i="22" a="1"/>
  <c r="K15" i="22" s="1"/>
  <c r="G15" i="22" a="1"/>
  <c r="G15" i="22" s="1"/>
  <c r="I15" i="22" a="1"/>
  <c r="I15" i="22" s="1"/>
  <c r="X14" i="22"/>
  <c r="P14" i="22"/>
  <c r="C175" i="22"/>
  <c r="C188" i="22" s="1"/>
  <c r="C201" i="22" s="1"/>
  <c r="C214" i="22" s="1"/>
  <c r="C227" i="22" s="1"/>
  <c r="C240" i="22" s="1"/>
  <c r="C253" i="22" s="1"/>
  <c r="C266" i="22" s="1"/>
  <c r="C279" i="22" s="1"/>
  <c r="C292" i="22" s="1"/>
  <c r="C305" i="22" s="1"/>
  <c r="C318" i="22" s="1"/>
  <c r="C331" i="22" s="1"/>
  <c r="C344" i="22" s="1"/>
  <c r="Q13" i="22"/>
  <c r="Y13" i="22"/>
  <c r="V14" i="22"/>
  <c r="A14" i="22"/>
  <c r="M14" i="22"/>
  <c r="C194" i="22"/>
  <c r="C207" i="22" s="1"/>
  <c r="C165" i="22"/>
  <c r="C161" i="22"/>
  <c r="C524" i="22"/>
  <c r="C328" i="22"/>
  <c r="C322" i="22"/>
  <c r="C306" i="22"/>
  <c r="C509" i="22"/>
  <c r="C365" i="22"/>
  <c r="C637" i="22"/>
  <c r="C765" i="22"/>
  <c r="F2" i="18"/>
  <c r="H2" i="18"/>
  <c r="D2" i="18"/>
  <c r="E2" i="18"/>
  <c r="I2" i="18"/>
  <c r="F2" i="21"/>
  <c r="C2" i="21"/>
  <c r="D2" i="21"/>
  <c r="E2" i="21"/>
  <c r="G2" i="21"/>
  <c r="H2" i="21"/>
  <c r="I2" i="21"/>
  <c r="D2" i="20"/>
  <c r="J1" i="15"/>
  <c r="K1" i="15"/>
  <c r="L1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L338" i="15"/>
  <c r="L339" i="15"/>
  <c r="L340" i="15"/>
  <c r="L341" i="15"/>
  <c r="L342" i="15"/>
  <c r="L343" i="15"/>
  <c r="L344" i="15"/>
  <c r="L345" i="15"/>
  <c r="L346" i="15"/>
  <c r="L347" i="15"/>
  <c r="L348" i="15"/>
  <c r="L349" i="15"/>
  <c r="L350" i="15"/>
  <c r="L351" i="15"/>
  <c r="L352" i="15"/>
  <c r="L353" i="15"/>
  <c r="L354" i="15"/>
  <c r="L355" i="15"/>
  <c r="L356" i="15"/>
  <c r="L357" i="15"/>
  <c r="L358" i="15"/>
  <c r="L359" i="15"/>
  <c r="L360" i="15"/>
  <c r="L361" i="15"/>
  <c r="L362" i="15"/>
  <c r="L363" i="15"/>
  <c r="L364" i="15"/>
  <c r="L365" i="15"/>
  <c r="L366" i="15"/>
  <c r="L367" i="15"/>
  <c r="L368" i="15"/>
  <c r="L369" i="15"/>
  <c r="L370" i="15"/>
  <c r="L371" i="15"/>
  <c r="L372" i="15"/>
  <c r="L373" i="15"/>
  <c r="L374" i="15"/>
  <c r="L375" i="15"/>
  <c r="L376" i="15"/>
  <c r="L377" i="15"/>
  <c r="L378" i="15"/>
  <c r="L379" i="15"/>
  <c r="L380" i="15"/>
  <c r="L381" i="15"/>
  <c r="L382" i="15"/>
  <c r="L383" i="15"/>
  <c r="L384" i="15"/>
  <c r="L385" i="15"/>
  <c r="L386" i="15"/>
  <c r="L387" i="15"/>
  <c r="L388" i="15"/>
  <c r="L389" i="15"/>
  <c r="L390" i="15"/>
  <c r="L391" i="15"/>
  <c r="L392" i="15"/>
  <c r="L393" i="15"/>
  <c r="L394" i="15"/>
  <c r="L395" i="15"/>
  <c r="L396" i="15"/>
  <c r="L397" i="15"/>
  <c r="L398" i="15"/>
  <c r="L399" i="15"/>
  <c r="L400" i="15"/>
  <c r="L401" i="15"/>
  <c r="L402" i="15"/>
  <c r="L403" i="15"/>
  <c r="L404" i="15"/>
  <c r="L405" i="15"/>
  <c r="L406" i="15"/>
  <c r="L407" i="15"/>
  <c r="L408" i="15"/>
  <c r="L409" i="15"/>
  <c r="L410" i="15"/>
  <c r="L411" i="15"/>
  <c r="L412" i="15"/>
  <c r="L413" i="15"/>
  <c r="L414" i="15"/>
  <c r="L415" i="15"/>
  <c r="L416" i="15"/>
  <c r="L417" i="15"/>
  <c r="L418" i="15"/>
  <c r="L419" i="15"/>
  <c r="L420" i="15"/>
  <c r="L421" i="15"/>
  <c r="L422" i="15"/>
  <c r="L423" i="15"/>
  <c r="L424" i="15"/>
  <c r="L425" i="15"/>
  <c r="L426" i="15"/>
  <c r="L427" i="15"/>
  <c r="L428" i="15"/>
  <c r="L429" i="15"/>
  <c r="L430" i="15"/>
  <c r="L431" i="15"/>
  <c r="L432" i="15"/>
  <c r="L433" i="15"/>
  <c r="L434" i="15"/>
  <c r="L435" i="15"/>
  <c r="L436" i="15"/>
  <c r="L437" i="15"/>
  <c r="L438" i="15"/>
  <c r="L439" i="15"/>
  <c r="L440" i="15"/>
  <c r="L441" i="15"/>
  <c r="L442" i="15"/>
  <c r="L443" i="15"/>
  <c r="L444" i="15"/>
  <c r="L445" i="15"/>
  <c r="L446" i="15"/>
  <c r="L447" i="15"/>
  <c r="L448" i="15"/>
  <c r="L449" i="15"/>
  <c r="L450" i="15"/>
  <c r="L451" i="15"/>
  <c r="L452" i="15"/>
  <c r="L453" i="15"/>
  <c r="L454" i="15"/>
  <c r="L455" i="15"/>
  <c r="L456" i="15"/>
  <c r="L457" i="15"/>
  <c r="L458" i="15"/>
  <c r="L459" i="15"/>
  <c r="L460" i="15"/>
  <c r="L461" i="15"/>
  <c r="L462" i="15"/>
  <c r="L463" i="15"/>
  <c r="L464" i="15"/>
  <c r="L465" i="15"/>
  <c r="L466" i="15"/>
  <c r="L467" i="15"/>
  <c r="L468" i="15"/>
  <c r="L469" i="15"/>
  <c r="L470" i="15"/>
  <c r="L471" i="15"/>
  <c r="L472" i="15"/>
  <c r="L473" i="15"/>
  <c r="L474" i="15"/>
  <c r="L475" i="15"/>
  <c r="L476" i="15"/>
  <c r="L477" i="15"/>
  <c r="L478" i="15"/>
  <c r="L479" i="15"/>
  <c r="L480" i="15"/>
  <c r="L481" i="15"/>
  <c r="L482" i="15"/>
  <c r="L483" i="15"/>
  <c r="L484" i="15"/>
  <c r="L485" i="15"/>
  <c r="L486" i="15"/>
  <c r="L487" i="15"/>
  <c r="L488" i="15"/>
  <c r="L489" i="15"/>
  <c r="L490" i="15"/>
  <c r="L491" i="15"/>
  <c r="L492" i="15"/>
  <c r="L493" i="15"/>
  <c r="L494" i="15"/>
  <c r="L495" i="15"/>
  <c r="L496" i="15"/>
  <c r="L497" i="15"/>
  <c r="L498" i="15"/>
  <c r="L499" i="15"/>
  <c r="L500" i="15"/>
  <c r="L501" i="15"/>
  <c r="L502" i="15"/>
  <c r="L503" i="15"/>
  <c r="L504" i="15"/>
  <c r="L505" i="15"/>
  <c r="L506" i="15"/>
  <c r="L507" i="15"/>
  <c r="L508" i="15"/>
  <c r="L509" i="15"/>
  <c r="L510" i="15"/>
  <c r="L511" i="15"/>
  <c r="L512" i="15"/>
  <c r="L513" i="15"/>
  <c r="L514" i="15"/>
  <c r="L515" i="15"/>
  <c r="L516" i="15"/>
  <c r="L517" i="15"/>
  <c r="L518" i="15"/>
  <c r="L519" i="15"/>
  <c r="L520" i="15"/>
  <c r="L521" i="15"/>
  <c r="L522" i="15"/>
  <c r="L523" i="15"/>
  <c r="L524" i="15"/>
  <c r="L525" i="15"/>
  <c r="L526" i="15"/>
  <c r="L527" i="15"/>
  <c r="L528" i="15"/>
  <c r="L529" i="15"/>
  <c r="L530" i="15"/>
  <c r="L531" i="15"/>
  <c r="L532" i="15"/>
  <c r="L533" i="15"/>
  <c r="L534" i="15"/>
  <c r="L535" i="15"/>
  <c r="L536" i="15"/>
  <c r="L537" i="15"/>
  <c r="L538" i="15"/>
  <c r="L539" i="15"/>
  <c r="L540" i="15"/>
  <c r="L541" i="15"/>
  <c r="L542" i="15"/>
  <c r="L543" i="15"/>
  <c r="L544" i="15"/>
  <c r="L545" i="15"/>
  <c r="L546" i="15"/>
  <c r="L547" i="15"/>
  <c r="L548" i="15"/>
  <c r="L549" i="15"/>
  <c r="L550" i="15"/>
  <c r="L551" i="15"/>
  <c r="L552" i="15"/>
  <c r="L553" i="15"/>
  <c r="L554" i="15"/>
  <c r="L555" i="15"/>
  <c r="L556" i="15"/>
  <c r="L557" i="15"/>
  <c r="L558" i="15"/>
  <c r="L559" i="15"/>
  <c r="L560" i="15"/>
  <c r="L561" i="15"/>
  <c r="L562" i="15"/>
  <c r="L563" i="15"/>
  <c r="L564" i="15"/>
  <c r="L565" i="15"/>
  <c r="L566" i="15"/>
  <c r="L567" i="15"/>
  <c r="L568" i="15"/>
  <c r="L569" i="15"/>
  <c r="L570" i="15"/>
  <c r="L571" i="15"/>
  <c r="L572" i="15"/>
  <c r="L573" i="15"/>
  <c r="L574" i="15"/>
  <c r="L575" i="15"/>
  <c r="L576" i="15"/>
  <c r="L577" i="15"/>
  <c r="L578" i="15"/>
  <c r="L579" i="15"/>
  <c r="L580" i="15"/>
  <c r="L581" i="15"/>
  <c r="L582" i="15"/>
  <c r="L583" i="15"/>
  <c r="L584" i="15"/>
  <c r="L585" i="15"/>
  <c r="L586" i="15"/>
  <c r="L587" i="15"/>
  <c r="L588" i="15"/>
  <c r="L589" i="15"/>
  <c r="L590" i="15"/>
  <c r="L591" i="15"/>
  <c r="L592" i="15"/>
  <c r="L593" i="15"/>
  <c r="L594" i="15"/>
  <c r="L595" i="15"/>
  <c r="L596" i="15"/>
  <c r="L597" i="15"/>
  <c r="L598" i="15"/>
  <c r="L599" i="15"/>
  <c r="L600" i="15"/>
  <c r="L601" i="15"/>
  <c r="L602" i="15"/>
  <c r="L603" i="15"/>
  <c r="L604" i="15"/>
  <c r="L605" i="15"/>
  <c r="L606" i="15"/>
  <c r="L607" i="15"/>
  <c r="L608" i="15"/>
  <c r="L609" i="15"/>
  <c r="L610" i="15"/>
  <c r="L611" i="15"/>
  <c r="L612" i="15"/>
  <c r="L613" i="15"/>
  <c r="L614" i="15"/>
  <c r="L615" i="15"/>
  <c r="L616" i="15"/>
  <c r="L617" i="15"/>
  <c r="L618" i="15"/>
  <c r="L619" i="15"/>
  <c r="L620" i="15"/>
  <c r="L621" i="15"/>
  <c r="L622" i="15"/>
  <c r="L623" i="15"/>
  <c r="L624" i="15"/>
  <c r="L625" i="15"/>
  <c r="L626" i="15"/>
  <c r="L627" i="15"/>
  <c r="L628" i="15"/>
  <c r="L629" i="15"/>
  <c r="L630" i="15"/>
  <c r="L631" i="15"/>
  <c r="L632" i="15"/>
  <c r="L633" i="15"/>
  <c r="L634" i="15"/>
  <c r="L635" i="15"/>
  <c r="L636" i="15"/>
  <c r="L637" i="15"/>
  <c r="L638" i="15"/>
  <c r="L639" i="15"/>
  <c r="L640" i="15"/>
  <c r="L641" i="15"/>
  <c r="L642" i="15"/>
  <c r="L643" i="15"/>
  <c r="L644" i="15"/>
  <c r="L645" i="15"/>
  <c r="L646" i="15"/>
  <c r="L647" i="15"/>
  <c r="L648" i="15"/>
  <c r="L649" i="15"/>
  <c r="L650" i="15"/>
  <c r="L651" i="15"/>
  <c r="L652" i="15"/>
  <c r="L653" i="15"/>
  <c r="L654" i="15"/>
  <c r="L655" i="15"/>
  <c r="L656" i="15"/>
  <c r="L657" i="15"/>
  <c r="L658" i="15"/>
  <c r="L659" i="15"/>
  <c r="L660" i="15"/>
  <c r="L661" i="15"/>
  <c r="L662" i="15"/>
  <c r="L663" i="15"/>
  <c r="L664" i="15"/>
  <c r="L665" i="15"/>
  <c r="L666" i="15"/>
  <c r="L667" i="15"/>
  <c r="L668" i="15"/>
  <c r="L669" i="15"/>
  <c r="L670" i="15"/>
  <c r="L671" i="15"/>
  <c r="L672" i="15"/>
  <c r="L673" i="15"/>
  <c r="L674" i="15"/>
  <c r="L675" i="15"/>
  <c r="L676" i="15"/>
  <c r="L677" i="15"/>
  <c r="L4" i="15"/>
  <c r="L2" i="15" s="1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K338" i="15"/>
  <c r="K339" i="15"/>
  <c r="K340" i="15"/>
  <c r="K341" i="15"/>
  <c r="K342" i="15"/>
  <c r="K343" i="15"/>
  <c r="K344" i="15"/>
  <c r="K345" i="15"/>
  <c r="K346" i="15"/>
  <c r="K347" i="15"/>
  <c r="K348" i="15"/>
  <c r="K349" i="15"/>
  <c r="K350" i="15"/>
  <c r="K351" i="15"/>
  <c r="K352" i="15"/>
  <c r="K353" i="15"/>
  <c r="K354" i="15"/>
  <c r="K355" i="15"/>
  <c r="K356" i="15"/>
  <c r="K357" i="15"/>
  <c r="K358" i="15"/>
  <c r="K359" i="15"/>
  <c r="K360" i="15"/>
  <c r="K361" i="15"/>
  <c r="K362" i="15"/>
  <c r="K363" i="15"/>
  <c r="K364" i="15"/>
  <c r="K365" i="15"/>
  <c r="K366" i="15"/>
  <c r="K367" i="15"/>
  <c r="K368" i="15"/>
  <c r="K369" i="15"/>
  <c r="K370" i="15"/>
  <c r="K371" i="15"/>
  <c r="K372" i="15"/>
  <c r="K373" i="15"/>
  <c r="K374" i="15"/>
  <c r="K375" i="15"/>
  <c r="K376" i="15"/>
  <c r="K377" i="15"/>
  <c r="K378" i="15"/>
  <c r="K379" i="15"/>
  <c r="K380" i="15"/>
  <c r="K381" i="15"/>
  <c r="K382" i="15"/>
  <c r="K383" i="15"/>
  <c r="K384" i="15"/>
  <c r="K385" i="15"/>
  <c r="K386" i="15"/>
  <c r="K387" i="15"/>
  <c r="K388" i="15"/>
  <c r="K389" i="15"/>
  <c r="K390" i="15"/>
  <c r="K391" i="15"/>
  <c r="K392" i="15"/>
  <c r="K393" i="15"/>
  <c r="K394" i="15"/>
  <c r="K395" i="15"/>
  <c r="K396" i="15"/>
  <c r="K397" i="15"/>
  <c r="K398" i="15"/>
  <c r="K399" i="15"/>
  <c r="K400" i="15"/>
  <c r="K401" i="15"/>
  <c r="K402" i="15"/>
  <c r="K403" i="15"/>
  <c r="K404" i="15"/>
  <c r="K405" i="15"/>
  <c r="K406" i="15"/>
  <c r="K407" i="15"/>
  <c r="K408" i="15"/>
  <c r="K409" i="15"/>
  <c r="K410" i="15"/>
  <c r="K411" i="15"/>
  <c r="K412" i="15"/>
  <c r="K413" i="15"/>
  <c r="K414" i="15"/>
  <c r="K415" i="15"/>
  <c r="K416" i="15"/>
  <c r="K417" i="15"/>
  <c r="K418" i="15"/>
  <c r="K419" i="15"/>
  <c r="K420" i="15"/>
  <c r="K421" i="15"/>
  <c r="K422" i="15"/>
  <c r="K423" i="15"/>
  <c r="K424" i="15"/>
  <c r="K425" i="15"/>
  <c r="K426" i="15"/>
  <c r="K427" i="15"/>
  <c r="K428" i="15"/>
  <c r="K429" i="15"/>
  <c r="K430" i="15"/>
  <c r="K431" i="15"/>
  <c r="K432" i="15"/>
  <c r="K433" i="15"/>
  <c r="K434" i="15"/>
  <c r="K435" i="15"/>
  <c r="K436" i="15"/>
  <c r="K437" i="15"/>
  <c r="K438" i="15"/>
  <c r="K439" i="15"/>
  <c r="K440" i="15"/>
  <c r="K441" i="15"/>
  <c r="K442" i="15"/>
  <c r="K443" i="15"/>
  <c r="K444" i="15"/>
  <c r="K445" i="15"/>
  <c r="K446" i="15"/>
  <c r="K447" i="15"/>
  <c r="K448" i="15"/>
  <c r="K449" i="15"/>
  <c r="K450" i="15"/>
  <c r="K451" i="15"/>
  <c r="K452" i="15"/>
  <c r="K453" i="15"/>
  <c r="K454" i="15"/>
  <c r="K455" i="15"/>
  <c r="K456" i="15"/>
  <c r="K457" i="15"/>
  <c r="K458" i="15"/>
  <c r="K459" i="15"/>
  <c r="K460" i="15"/>
  <c r="K461" i="15"/>
  <c r="K462" i="15"/>
  <c r="K463" i="15"/>
  <c r="K464" i="15"/>
  <c r="K465" i="15"/>
  <c r="K466" i="15"/>
  <c r="K467" i="15"/>
  <c r="K468" i="15"/>
  <c r="K469" i="15"/>
  <c r="K470" i="15"/>
  <c r="K471" i="15"/>
  <c r="K472" i="15"/>
  <c r="K473" i="15"/>
  <c r="K474" i="15"/>
  <c r="K475" i="15"/>
  <c r="K476" i="15"/>
  <c r="K477" i="15"/>
  <c r="K478" i="15"/>
  <c r="K479" i="15"/>
  <c r="K480" i="15"/>
  <c r="K481" i="15"/>
  <c r="K482" i="15"/>
  <c r="K483" i="15"/>
  <c r="K484" i="15"/>
  <c r="K485" i="15"/>
  <c r="K486" i="15"/>
  <c r="K487" i="15"/>
  <c r="K488" i="15"/>
  <c r="K489" i="15"/>
  <c r="K490" i="15"/>
  <c r="K491" i="15"/>
  <c r="K492" i="15"/>
  <c r="K493" i="15"/>
  <c r="K494" i="15"/>
  <c r="K495" i="15"/>
  <c r="K496" i="15"/>
  <c r="K497" i="15"/>
  <c r="K498" i="15"/>
  <c r="K499" i="15"/>
  <c r="K500" i="15"/>
  <c r="K501" i="15"/>
  <c r="K502" i="15"/>
  <c r="K503" i="15"/>
  <c r="K504" i="15"/>
  <c r="K505" i="15"/>
  <c r="K506" i="15"/>
  <c r="K507" i="15"/>
  <c r="K508" i="15"/>
  <c r="K509" i="15"/>
  <c r="K510" i="15"/>
  <c r="K511" i="15"/>
  <c r="K512" i="15"/>
  <c r="K513" i="15"/>
  <c r="K514" i="15"/>
  <c r="K515" i="15"/>
  <c r="K516" i="15"/>
  <c r="K517" i="15"/>
  <c r="K518" i="15"/>
  <c r="K519" i="15"/>
  <c r="K520" i="15"/>
  <c r="K521" i="15"/>
  <c r="K522" i="15"/>
  <c r="K523" i="15"/>
  <c r="K524" i="15"/>
  <c r="K525" i="15"/>
  <c r="K526" i="15"/>
  <c r="K527" i="15"/>
  <c r="K528" i="15"/>
  <c r="K529" i="15"/>
  <c r="K530" i="15"/>
  <c r="K531" i="15"/>
  <c r="K532" i="15"/>
  <c r="K533" i="15"/>
  <c r="K534" i="15"/>
  <c r="K535" i="15"/>
  <c r="K536" i="15"/>
  <c r="K537" i="15"/>
  <c r="K538" i="15"/>
  <c r="K539" i="15"/>
  <c r="K540" i="15"/>
  <c r="K541" i="15"/>
  <c r="K542" i="15"/>
  <c r="K543" i="15"/>
  <c r="K544" i="15"/>
  <c r="K545" i="15"/>
  <c r="K546" i="15"/>
  <c r="K547" i="15"/>
  <c r="K548" i="15"/>
  <c r="K549" i="15"/>
  <c r="K550" i="15"/>
  <c r="K551" i="15"/>
  <c r="K552" i="15"/>
  <c r="K553" i="15"/>
  <c r="K554" i="15"/>
  <c r="K555" i="15"/>
  <c r="K556" i="15"/>
  <c r="K557" i="15"/>
  <c r="K558" i="15"/>
  <c r="K559" i="15"/>
  <c r="K560" i="15"/>
  <c r="K561" i="15"/>
  <c r="K562" i="15"/>
  <c r="K563" i="15"/>
  <c r="K564" i="15"/>
  <c r="K565" i="15"/>
  <c r="K566" i="15"/>
  <c r="K567" i="15"/>
  <c r="K568" i="15"/>
  <c r="K569" i="15"/>
  <c r="K570" i="15"/>
  <c r="K571" i="15"/>
  <c r="K572" i="15"/>
  <c r="K573" i="15"/>
  <c r="K574" i="15"/>
  <c r="K575" i="15"/>
  <c r="K576" i="15"/>
  <c r="K577" i="15"/>
  <c r="K578" i="15"/>
  <c r="K579" i="15"/>
  <c r="K580" i="15"/>
  <c r="K581" i="15"/>
  <c r="K582" i="15"/>
  <c r="K583" i="15"/>
  <c r="K584" i="15"/>
  <c r="K585" i="15"/>
  <c r="K586" i="15"/>
  <c r="K587" i="15"/>
  <c r="K588" i="15"/>
  <c r="K589" i="15"/>
  <c r="K590" i="15"/>
  <c r="K591" i="15"/>
  <c r="K592" i="15"/>
  <c r="K593" i="15"/>
  <c r="K594" i="15"/>
  <c r="K595" i="15"/>
  <c r="K596" i="15"/>
  <c r="K597" i="15"/>
  <c r="K598" i="15"/>
  <c r="K599" i="15"/>
  <c r="K600" i="15"/>
  <c r="K601" i="15"/>
  <c r="K602" i="15"/>
  <c r="K603" i="15"/>
  <c r="K604" i="15"/>
  <c r="K605" i="15"/>
  <c r="K606" i="15"/>
  <c r="K607" i="15"/>
  <c r="K608" i="15"/>
  <c r="K609" i="15"/>
  <c r="K610" i="15"/>
  <c r="K611" i="15"/>
  <c r="K612" i="15"/>
  <c r="K613" i="15"/>
  <c r="K614" i="15"/>
  <c r="K615" i="15"/>
  <c r="K616" i="15"/>
  <c r="K617" i="15"/>
  <c r="K618" i="15"/>
  <c r="K619" i="15"/>
  <c r="K620" i="15"/>
  <c r="K621" i="15"/>
  <c r="K622" i="15"/>
  <c r="K623" i="15"/>
  <c r="K624" i="15"/>
  <c r="K625" i="15"/>
  <c r="K626" i="15"/>
  <c r="K627" i="15"/>
  <c r="K628" i="15"/>
  <c r="K629" i="15"/>
  <c r="K630" i="15"/>
  <c r="K631" i="15"/>
  <c r="K632" i="15"/>
  <c r="K633" i="15"/>
  <c r="K634" i="15"/>
  <c r="K635" i="15"/>
  <c r="K636" i="15"/>
  <c r="K637" i="15"/>
  <c r="K638" i="15"/>
  <c r="K639" i="15"/>
  <c r="K640" i="15"/>
  <c r="K641" i="15"/>
  <c r="K642" i="15"/>
  <c r="K643" i="15"/>
  <c r="K644" i="15"/>
  <c r="K645" i="15"/>
  <c r="K646" i="15"/>
  <c r="K647" i="15"/>
  <c r="K648" i="15"/>
  <c r="K649" i="15"/>
  <c r="K650" i="15"/>
  <c r="K651" i="15"/>
  <c r="K652" i="15"/>
  <c r="K653" i="15"/>
  <c r="K654" i="15"/>
  <c r="K655" i="15"/>
  <c r="K656" i="15"/>
  <c r="K657" i="15"/>
  <c r="K658" i="15"/>
  <c r="K659" i="15"/>
  <c r="K660" i="15"/>
  <c r="K661" i="15"/>
  <c r="K662" i="15"/>
  <c r="K663" i="15"/>
  <c r="K664" i="15"/>
  <c r="K665" i="15"/>
  <c r="K666" i="15"/>
  <c r="K667" i="15"/>
  <c r="K668" i="15"/>
  <c r="K669" i="15"/>
  <c r="K670" i="15"/>
  <c r="K671" i="15"/>
  <c r="K672" i="15"/>
  <c r="K673" i="15"/>
  <c r="K674" i="15"/>
  <c r="K675" i="15"/>
  <c r="K676" i="15"/>
  <c r="K677" i="15"/>
  <c r="K4" i="15"/>
  <c r="K2" i="15" s="1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4" i="15"/>
  <c r="J2" i="15" s="1"/>
  <c r="I1" i="11"/>
  <c r="J1" i="11"/>
  <c r="K1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4" i="11"/>
  <c r="K2" i="11" s="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I483" i="11"/>
  <c r="I484" i="11"/>
  <c r="I485" i="11"/>
  <c r="I486" i="11"/>
  <c r="I487" i="11"/>
  <c r="I488" i="11"/>
  <c r="I489" i="11"/>
  <c r="I490" i="11"/>
  <c r="I491" i="11"/>
  <c r="I492" i="11"/>
  <c r="I493" i="11"/>
  <c r="I494" i="11"/>
  <c r="I495" i="11"/>
  <c r="I496" i="11"/>
  <c r="I497" i="11"/>
  <c r="I498" i="11"/>
  <c r="I499" i="11"/>
  <c r="I500" i="11"/>
  <c r="I501" i="11"/>
  <c r="I502" i="11"/>
  <c r="I503" i="11"/>
  <c r="I504" i="11"/>
  <c r="I505" i="11"/>
  <c r="I506" i="11"/>
  <c r="I507" i="11"/>
  <c r="I508" i="11"/>
  <c r="I509" i="11"/>
  <c r="I510" i="11"/>
  <c r="I511" i="11"/>
  <c r="I512" i="11"/>
  <c r="I513" i="11"/>
  <c r="I514" i="11"/>
  <c r="I515" i="11"/>
  <c r="I516" i="11"/>
  <c r="I517" i="11"/>
  <c r="I518" i="11"/>
  <c r="I519" i="11"/>
  <c r="I520" i="11"/>
  <c r="I521" i="11"/>
  <c r="I522" i="11"/>
  <c r="I523" i="11"/>
  <c r="I524" i="11"/>
  <c r="I525" i="11"/>
  <c r="I526" i="11"/>
  <c r="I527" i="11"/>
  <c r="I528" i="11"/>
  <c r="I529" i="11"/>
  <c r="I530" i="11"/>
  <c r="I531" i="11"/>
  <c r="I532" i="11"/>
  <c r="I533" i="11"/>
  <c r="I534" i="11"/>
  <c r="I535" i="11"/>
  <c r="I536" i="11"/>
  <c r="I537" i="11"/>
  <c r="I538" i="11"/>
  <c r="I539" i="11"/>
  <c r="I540" i="11"/>
  <c r="I541" i="11"/>
  <c r="I542" i="11"/>
  <c r="I543" i="11"/>
  <c r="I544" i="11"/>
  <c r="I545" i="11"/>
  <c r="I546" i="11"/>
  <c r="I547" i="11"/>
  <c r="I548" i="11"/>
  <c r="I549" i="11"/>
  <c r="I550" i="11"/>
  <c r="I551" i="11"/>
  <c r="I552" i="11"/>
  <c r="I553" i="11"/>
  <c r="I554" i="11"/>
  <c r="I555" i="11"/>
  <c r="I556" i="11"/>
  <c r="I557" i="11"/>
  <c r="I558" i="11"/>
  <c r="I559" i="11"/>
  <c r="I560" i="11"/>
  <c r="I561" i="11"/>
  <c r="I562" i="11"/>
  <c r="I563" i="11"/>
  <c r="I564" i="11"/>
  <c r="I565" i="11"/>
  <c r="I566" i="11"/>
  <c r="I567" i="11"/>
  <c r="I568" i="11"/>
  <c r="I569" i="11"/>
  <c r="I570" i="11"/>
  <c r="I571" i="11"/>
  <c r="I572" i="11"/>
  <c r="I573" i="11"/>
  <c r="I574" i="11"/>
  <c r="I575" i="11"/>
  <c r="I576" i="11"/>
  <c r="I577" i="11"/>
  <c r="I578" i="11"/>
  <c r="I579" i="11"/>
  <c r="I580" i="11"/>
  <c r="I581" i="11"/>
  <c r="I582" i="11"/>
  <c r="I583" i="11"/>
  <c r="I584" i="11"/>
  <c r="I585" i="11"/>
  <c r="I586" i="11"/>
  <c r="I587" i="11"/>
  <c r="I588" i="11"/>
  <c r="I589" i="11"/>
  <c r="I590" i="11"/>
  <c r="I591" i="11"/>
  <c r="I592" i="11"/>
  <c r="I593" i="11"/>
  <c r="I594" i="11"/>
  <c r="I595" i="11"/>
  <c r="I596" i="11"/>
  <c r="I597" i="11"/>
  <c r="I598" i="11"/>
  <c r="I599" i="11"/>
  <c r="I600" i="11"/>
  <c r="I601" i="11"/>
  <c r="I602" i="11"/>
  <c r="I603" i="11"/>
  <c r="I604" i="11"/>
  <c r="I605" i="11"/>
  <c r="I606" i="11"/>
  <c r="I607" i="11"/>
  <c r="I608" i="11"/>
  <c r="I609" i="11"/>
  <c r="I610" i="11"/>
  <c r="I611" i="11"/>
  <c r="I612" i="11"/>
  <c r="I613" i="11"/>
  <c r="I614" i="11"/>
  <c r="I615" i="11"/>
  <c r="I616" i="11"/>
  <c r="I617" i="11"/>
  <c r="I618" i="11"/>
  <c r="I619" i="11"/>
  <c r="I620" i="11"/>
  <c r="I621" i="11"/>
  <c r="I622" i="11"/>
  <c r="I623" i="11"/>
  <c r="I624" i="11"/>
  <c r="I625" i="11"/>
  <c r="I626" i="11"/>
  <c r="I627" i="11"/>
  <c r="I628" i="11"/>
  <c r="I629" i="11"/>
  <c r="I630" i="11"/>
  <c r="I631" i="11"/>
  <c r="I632" i="11"/>
  <c r="I633" i="11"/>
  <c r="I634" i="11"/>
  <c r="I635" i="11"/>
  <c r="I636" i="11"/>
  <c r="I637" i="11"/>
  <c r="I638" i="11"/>
  <c r="I639" i="11"/>
  <c r="I640" i="11"/>
  <c r="I641" i="11"/>
  <c r="I642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4" i="11"/>
  <c r="I2" i="11" s="1"/>
  <c r="CQ5" i="10"/>
  <c r="CQ6" i="10"/>
  <c r="CQ7" i="10"/>
  <c r="CQ8" i="10"/>
  <c r="CQ9" i="10"/>
  <c r="CQ10" i="10"/>
  <c r="CQ11" i="10"/>
  <c r="CQ12" i="10"/>
  <c r="CQ13" i="10"/>
  <c r="CQ14" i="10"/>
  <c r="CQ15" i="10"/>
  <c r="CQ16" i="10"/>
  <c r="CQ4" i="10"/>
  <c r="CP5" i="10"/>
  <c r="CP6" i="10"/>
  <c r="CP7" i="10"/>
  <c r="CP8" i="10"/>
  <c r="CP9" i="10"/>
  <c r="CP10" i="10"/>
  <c r="CP11" i="10"/>
  <c r="CP12" i="10"/>
  <c r="CP13" i="10"/>
  <c r="CP14" i="10"/>
  <c r="CP15" i="10"/>
  <c r="CP16" i="10"/>
  <c r="CP4" i="10"/>
  <c r="CO5" i="10"/>
  <c r="CO6" i="10"/>
  <c r="CO7" i="10"/>
  <c r="CO8" i="10"/>
  <c r="CO9" i="10"/>
  <c r="CO10" i="10"/>
  <c r="CO11" i="10"/>
  <c r="CO12" i="10"/>
  <c r="CO13" i="10"/>
  <c r="CO14" i="10"/>
  <c r="CO15" i="10"/>
  <c r="CO16" i="10"/>
  <c r="CO4" i="10"/>
  <c r="CN5" i="10"/>
  <c r="CN6" i="10"/>
  <c r="CN7" i="10"/>
  <c r="CN8" i="10"/>
  <c r="CN9" i="10"/>
  <c r="CN10" i="10"/>
  <c r="CN11" i="10"/>
  <c r="CN12" i="10"/>
  <c r="CN13" i="10"/>
  <c r="CN14" i="10"/>
  <c r="CN15" i="10"/>
  <c r="CN16" i="10"/>
  <c r="CN4" i="10"/>
  <c r="CS5" i="16"/>
  <c r="CS6" i="16"/>
  <c r="CS7" i="16"/>
  <c r="CS8" i="16"/>
  <c r="CS9" i="16"/>
  <c r="CS10" i="16"/>
  <c r="CS11" i="16"/>
  <c r="CS12" i="16"/>
  <c r="CS13" i="16"/>
  <c r="CS14" i="16"/>
  <c r="CS15" i="16"/>
  <c r="CS16" i="16"/>
  <c r="CS17" i="16"/>
  <c r="CS18" i="16"/>
  <c r="CS19" i="16"/>
  <c r="CS20" i="16"/>
  <c r="CS21" i="16"/>
  <c r="CS22" i="16"/>
  <c r="CS23" i="16"/>
  <c r="CS24" i="16"/>
  <c r="CS25" i="16"/>
  <c r="CS26" i="16"/>
  <c r="CS27" i="16"/>
  <c r="CS28" i="16"/>
  <c r="CS29" i="16"/>
  <c r="CS30" i="16"/>
  <c r="CS31" i="16"/>
  <c r="CS32" i="16"/>
  <c r="CS33" i="16"/>
  <c r="CS34" i="16"/>
  <c r="CS35" i="16"/>
  <c r="CS36" i="16"/>
  <c r="CS37" i="16"/>
  <c r="CS38" i="16"/>
  <c r="CS39" i="16"/>
  <c r="CS40" i="16"/>
  <c r="CS41" i="16"/>
  <c r="CS42" i="16"/>
  <c r="CS43" i="16"/>
  <c r="CS44" i="16"/>
  <c r="CS45" i="16"/>
  <c r="CS46" i="16"/>
  <c r="CS47" i="16"/>
  <c r="CS48" i="16"/>
  <c r="CS49" i="16"/>
  <c r="CS50" i="16"/>
  <c r="CS51" i="16"/>
  <c r="CS52" i="16"/>
  <c r="CS53" i="16"/>
  <c r="CS54" i="16"/>
  <c r="CS55" i="16"/>
  <c r="CS56" i="16"/>
  <c r="CS57" i="16"/>
  <c r="CS58" i="16"/>
  <c r="CS59" i="16"/>
  <c r="CS60" i="16"/>
  <c r="CS61" i="16"/>
  <c r="CS62" i="16"/>
  <c r="CS63" i="16"/>
  <c r="CS64" i="16"/>
  <c r="CS65" i="16"/>
  <c r="CS66" i="16"/>
  <c r="CS67" i="16"/>
  <c r="CS68" i="16"/>
  <c r="CS69" i="16"/>
  <c r="CS70" i="16"/>
  <c r="CS71" i="16"/>
  <c r="CS72" i="16"/>
  <c r="CS73" i="16"/>
  <c r="CS74" i="16"/>
  <c r="CS75" i="16"/>
  <c r="CS76" i="16"/>
  <c r="CS77" i="16"/>
  <c r="CS78" i="16"/>
  <c r="CS79" i="16"/>
  <c r="CS80" i="16"/>
  <c r="CS81" i="16"/>
  <c r="CS82" i="16"/>
  <c r="CS83" i="16"/>
  <c r="CS84" i="16"/>
  <c r="CS85" i="16"/>
  <c r="CS86" i="16"/>
  <c r="CS87" i="16"/>
  <c r="CS88" i="16"/>
  <c r="CS89" i="16"/>
  <c r="CS90" i="16"/>
  <c r="CS91" i="16"/>
  <c r="CS92" i="16"/>
  <c r="CS93" i="16"/>
  <c r="CS94" i="16"/>
  <c r="CS95" i="16"/>
  <c r="CS96" i="16"/>
  <c r="CS97" i="16"/>
  <c r="CS98" i="16"/>
  <c r="CS99" i="16"/>
  <c r="CS100" i="16"/>
  <c r="CS101" i="16"/>
  <c r="CS102" i="16"/>
  <c r="CS103" i="16"/>
  <c r="CS104" i="16"/>
  <c r="CS105" i="16"/>
  <c r="CS106" i="16"/>
  <c r="CS107" i="16"/>
  <c r="CS108" i="16"/>
  <c r="CS109" i="16"/>
  <c r="CS110" i="16"/>
  <c r="CS111" i="16"/>
  <c r="CS112" i="16"/>
  <c r="CS113" i="16"/>
  <c r="CS114" i="16"/>
  <c r="CS115" i="16"/>
  <c r="CS116" i="16"/>
  <c r="CS117" i="16"/>
  <c r="CS118" i="16"/>
  <c r="CS119" i="16"/>
  <c r="CS120" i="16"/>
  <c r="CS121" i="16"/>
  <c r="CS122" i="16"/>
  <c r="CS123" i="16"/>
  <c r="CS124" i="16"/>
  <c r="CS125" i="16"/>
  <c r="CS126" i="16"/>
  <c r="CS127" i="16"/>
  <c r="CS128" i="16"/>
  <c r="CS129" i="16"/>
  <c r="CS130" i="16"/>
  <c r="CS131" i="16"/>
  <c r="CS132" i="16"/>
  <c r="CS133" i="16"/>
  <c r="CS134" i="16"/>
  <c r="CS135" i="16"/>
  <c r="CS136" i="16"/>
  <c r="CS137" i="16"/>
  <c r="CS138" i="16"/>
  <c r="CS139" i="16"/>
  <c r="CS140" i="16"/>
  <c r="CS141" i="16"/>
  <c r="CS142" i="16"/>
  <c r="CS143" i="16"/>
  <c r="CS144" i="16"/>
  <c r="CS145" i="16"/>
  <c r="CS146" i="16"/>
  <c r="CS147" i="16"/>
  <c r="CS148" i="16"/>
  <c r="CS149" i="16"/>
  <c r="CS150" i="16"/>
  <c r="CS151" i="16"/>
  <c r="CS152" i="16"/>
  <c r="CS153" i="16"/>
  <c r="CS154" i="16"/>
  <c r="CS155" i="16"/>
  <c r="CS156" i="16"/>
  <c r="CS157" i="16"/>
  <c r="CS158" i="16"/>
  <c r="CS159" i="16"/>
  <c r="CS160" i="16"/>
  <c r="CS161" i="16"/>
  <c r="CS162" i="16"/>
  <c r="CS163" i="16"/>
  <c r="CS164" i="16"/>
  <c r="CS165" i="16"/>
  <c r="CS166" i="16"/>
  <c r="CS167" i="16"/>
  <c r="CS168" i="16"/>
  <c r="CS169" i="16"/>
  <c r="CS170" i="16"/>
  <c r="CS171" i="16"/>
  <c r="CS172" i="16"/>
  <c r="CS173" i="16"/>
  <c r="CS174" i="16"/>
  <c r="CS175" i="16"/>
  <c r="CS176" i="16"/>
  <c r="CS177" i="16"/>
  <c r="CS178" i="16"/>
  <c r="CS179" i="16"/>
  <c r="CS180" i="16"/>
  <c r="CS181" i="16"/>
  <c r="CS182" i="16"/>
  <c r="CS183" i="16"/>
  <c r="CS184" i="16"/>
  <c r="CS185" i="16"/>
  <c r="CS186" i="16"/>
  <c r="CS187" i="16"/>
  <c r="CS188" i="16"/>
  <c r="CS189" i="16"/>
  <c r="CS190" i="16"/>
  <c r="CS191" i="16"/>
  <c r="CS192" i="16"/>
  <c r="CS193" i="16"/>
  <c r="CS194" i="16"/>
  <c r="CS195" i="16"/>
  <c r="CS196" i="16"/>
  <c r="CS197" i="16"/>
  <c r="CS198" i="16"/>
  <c r="CS199" i="16"/>
  <c r="CS200" i="16"/>
  <c r="CS201" i="16"/>
  <c r="CS202" i="16"/>
  <c r="CS203" i="16"/>
  <c r="CS204" i="16"/>
  <c r="CS205" i="16"/>
  <c r="CS206" i="16"/>
  <c r="CS207" i="16"/>
  <c r="CS208" i="16"/>
  <c r="CS209" i="16"/>
  <c r="CS210" i="16"/>
  <c r="CS211" i="16"/>
  <c r="CS212" i="16"/>
  <c r="CS213" i="16"/>
  <c r="CS214" i="16"/>
  <c r="CS215" i="16"/>
  <c r="CS216" i="16"/>
  <c r="CS217" i="16"/>
  <c r="CS218" i="16"/>
  <c r="CS219" i="16"/>
  <c r="CS220" i="16"/>
  <c r="CS221" i="16"/>
  <c r="CS222" i="16"/>
  <c r="CS223" i="16"/>
  <c r="CS224" i="16"/>
  <c r="CS225" i="16"/>
  <c r="CS226" i="16"/>
  <c r="CS227" i="16"/>
  <c r="CS228" i="16"/>
  <c r="CS229" i="16"/>
  <c r="CS230" i="16"/>
  <c r="CS231" i="16"/>
  <c r="CS232" i="16"/>
  <c r="CS233" i="16"/>
  <c r="CS234" i="16"/>
  <c r="CS235" i="16"/>
  <c r="CS236" i="16"/>
  <c r="CS237" i="16"/>
  <c r="CS238" i="16"/>
  <c r="CS239" i="16"/>
  <c r="CS240" i="16"/>
  <c r="CS241" i="16"/>
  <c r="CS242" i="16"/>
  <c r="CS243" i="16"/>
  <c r="CS244" i="16"/>
  <c r="CS245" i="16"/>
  <c r="CS246" i="16"/>
  <c r="CS247" i="16"/>
  <c r="CS248" i="16"/>
  <c r="CS249" i="16"/>
  <c r="CS250" i="16"/>
  <c r="CS251" i="16"/>
  <c r="CS252" i="16"/>
  <c r="CS253" i="16"/>
  <c r="CS254" i="16"/>
  <c r="CS255" i="16"/>
  <c r="CS256" i="16"/>
  <c r="CS257" i="16"/>
  <c r="CS258" i="16"/>
  <c r="CS259" i="16"/>
  <c r="CS260" i="16"/>
  <c r="CS261" i="16"/>
  <c r="CS262" i="16"/>
  <c r="CS263" i="16"/>
  <c r="CS264" i="16"/>
  <c r="CS265" i="16"/>
  <c r="CS266" i="16"/>
  <c r="CS267" i="16"/>
  <c r="CS268" i="16"/>
  <c r="CS269" i="16"/>
  <c r="CS270" i="16"/>
  <c r="CS271" i="16"/>
  <c r="CS272" i="16"/>
  <c r="CS273" i="16"/>
  <c r="CS274" i="16"/>
  <c r="CS275" i="16"/>
  <c r="CS276" i="16"/>
  <c r="CS277" i="16"/>
  <c r="CS278" i="16"/>
  <c r="CS279" i="16"/>
  <c r="CS280" i="16"/>
  <c r="CS281" i="16"/>
  <c r="CS282" i="16"/>
  <c r="CS283" i="16"/>
  <c r="CS284" i="16"/>
  <c r="CS285" i="16"/>
  <c r="CS286" i="16"/>
  <c r="CS287" i="16"/>
  <c r="CS288" i="16"/>
  <c r="CS289" i="16"/>
  <c r="CS290" i="16"/>
  <c r="CS291" i="16"/>
  <c r="CS292" i="16"/>
  <c r="CS293" i="16"/>
  <c r="CS294" i="16"/>
  <c r="CS295" i="16"/>
  <c r="CS296" i="16"/>
  <c r="CS297" i="16"/>
  <c r="CS298" i="16"/>
  <c r="CS299" i="16"/>
  <c r="CS300" i="16"/>
  <c r="CS301" i="16"/>
  <c r="CS302" i="16"/>
  <c r="CS303" i="16"/>
  <c r="CS304" i="16"/>
  <c r="CS305" i="16"/>
  <c r="CS306" i="16"/>
  <c r="CS307" i="16"/>
  <c r="CS308" i="16"/>
  <c r="CS309" i="16"/>
  <c r="CS310" i="16"/>
  <c r="CS311" i="16"/>
  <c r="CS312" i="16"/>
  <c r="CS313" i="16"/>
  <c r="CS314" i="16"/>
  <c r="CS315" i="16"/>
  <c r="CS316" i="16"/>
  <c r="CS317" i="16"/>
  <c r="CS318" i="16"/>
  <c r="CS319" i="16"/>
  <c r="CS320" i="16"/>
  <c r="CS321" i="16"/>
  <c r="CS322" i="16"/>
  <c r="CS323" i="16"/>
  <c r="CS324" i="16"/>
  <c r="CS325" i="16"/>
  <c r="CS326" i="16"/>
  <c r="CS327" i="16"/>
  <c r="CS328" i="16"/>
  <c r="CS329" i="16"/>
  <c r="CS330" i="16"/>
  <c r="CS331" i="16"/>
  <c r="CS332" i="16"/>
  <c r="CS333" i="16"/>
  <c r="CS334" i="16"/>
  <c r="CS335" i="16"/>
  <c r="CS336" i="16"/>
  <c r="CS337" i="16"/>
  <c r="CS338" i="16"/>
  <c r="CS339" i="16"/>
  <c r="CS340" i="16"/>
  <c r="CS341" i="16"/>
  <c r="CS342" i="16"/>
  <c r="CS343" i="16"/>
  <c r="CS344" i="16"/>
  <c r="CS345" i="16"/>
  <c r="CS346" i="16"/>
  <c r="CS347" i="16"/>
  <c r="CS348" i="16"/>
  <c r="CS349" i="16"/>
  <c r="CS350" i="16"/>
  <c r="CS351" i="16"/>
  <c r="CS352" i="16"/>
  <c r="CS353" i="16"/>
  <c r="CS354" i="16"/>
  <c r="CS355" i="16"/>
  <c r="CS356" i="16"/>
  <c r="CS357" i="16"/>
  <c r="CS358" i="16"/>
  <c r="CS359" i="16"/>
  <c r="CS360" i="16"/>
  <c r="CS361" i="16"/>
  <c r="CS362" i="16"/>
  <c r="CS363" i="16"/>
  <c r="CS364" i="16"/>
  <c r="CS365" i="16"/>
  <c r="CS366" i="16"/>
  <c r="CS367" i="16"/>
  <c r="CS368" i="16"/>
  <c r="CS369" i="16"/>
  <c r="CS370" i="16"/>
  <c r="CS371" i="16"/>
  <c r="CS372" i="16"/>
  <c r="CS373" i="16"/>
  <c r="CS374" i="16"/>
  <c r="CS375" i="16"/>
  <c r="CS376" i="16"/>
  <c r="CS377" i="16"/>
  <c r="CS378" i="16"/>
  <c r="CS379" i="16"/>
  <c r="CS380" i="16"/>
  <c r="CS381" i="16"/>
  <c r="CS382" i="16"/>
  <c r="CS383" i="16"/>
  <c r="CS384" i="16"/>
  <c r="CS385" i="16"/>
  <c r="CS386" i="16"/>
  <c r="CS387" i="16"/>
  <c r="CS388" i="16"/>
  <c r="CS389" i="16"/>
  <c r="CS390" i="16"/>
  <c r="CS391" i="16"/>
  <c r="CS392" i="16"/>
  <c r="CS393" i="16"/>
  <c r="CS394" i="16"/>
  <c r="CS395" i="16"/>
  <c r="CS396" i="16"/>
  <c r="CS397" i="16"/>
  <c r="CS398" i="16"/>
  <c r="CS399" i="16"/>
  <c r="CS400" i="16"/>
  <c r="CS401" i="16"/>
  <c r="CS402" i="16"/>
  <c r="CS403" i="16"/>
  <c r="CS404" i="16"/>
  <c r="CS405" i="16"/>
  <c r="CS406" i="16"/>
  <c r="CS407" i="16"/>
  <c r="CS408" i="16"/>
  <c r="CS409" i="16"/>
  <c r="CS410" i="16"/>
  <c r="CS411" i="16"/>
  <c r="CS412" i="16"/>
  <c r="CS413" i="16"/>
  <c r="CS414" i="16"/>
  <c r="CS415" i="16"/>
  <c r="CS416" i="16"/>
  <c r="CS417" i="16"/>
  <c r="CS418" i="16"/>
  <c r="CS419" i="16"/>
  <c r="CS420" i="16"/>
  <c r="CS421" i="16"/>
  <c r="CS422" i="16"/>
  <c r="CS423" i="16"/>
  <c r="CS424" i="16"/>
  <c r="CS425" i="16"/>
  <c r="CS426" i="16"/>
  <c r="CS427" i="16"/>
  <c r="CS428" i="16"/>
  <c r="CS429" i="16"/>
  <c r="CS430" i="16"/>
  <c r="CS431" i="16"/>
  <c r="CS432" i="16"/>
  <c r="CS433" i="16"/>
  <c r="CS434" i="16"/>
  <c r="CS435" i="16"/>
  <c r="CS436" i="16"/>
  <c r="CS437" i="16"/>
  <c r="CS438" i="16"/>
  <c r="CS439" i="16"/>
  <c r="CS440" i="16"/>
  <c r="CS441" i="16"/>
  <c r="CS442" i="16"/>
  <c r="CS443" i="16"/>
  <c r="CS444" i="16"/>
  <c r="CS445" i="16"/>
  <c r="CS446" i="16"/>
  <c r="CS447" i="16"/>
  <c r="CS448" i="16"/>
  <c r="CS449" i="16"/>
  <c r="CS450" i="16"/>
  <c r="CS451" i="16"/>
  <c r="CS452" i="16"/>
  <c r="CS453" i="16"/>
  <c r="CS454" i="16"/>
  <c r="CS455" i="16"/>
  <c r="CS456" i="16"/>
  <c r="CS457" i="16"/>
  <c r="CS458" i="16"/>
  <c r="CS459" i="16"/>
  <c r="CS460" i="16"/>
  <c r="CS461" i="16"/>
  <c r="CS462" i="16"/>
  <c r="CS463" i="16"/>
  <c r="CS464" i="16"/>
  <c r="CS465" i="16"/>
  <c r="CS466" i="16"/>
  <c r="CS467" i="16"/>
  <c r="CS468" i="16"/>
  <c r="CS469" i="16"/>
  <c r="CS470" i="16"/>
  <c r="CS471" i="16"/>
  <c r="CS472" i="16"/>
  <c r="CS473" i="16"/>
  <c r="CS474" i="16"/>
  <c r="CS475" i="16"/>
  <c r="CS476" i="16"/>
  <c r="CS477" i="16"/>
  <c r="CS478" i="16"/>
  <c r="CS479" i="16"/>
  <c r="CS480" i="16"/>
  <c r="CS481" i="16"/>
  <c r="CS482" i="16"/>
  <c r="CS483" i="16"/>
  <c r="CS484" i="16"/>
  <c r="CS485" i="16"/>
  <c r="CS486" i="16"/>
  <c r="CS487" i="16"/>
  <c r="CS488" i="16"/>
  <c r="CS489" i="16"/>
  <c r="CS490" i="16"/>
  <c r="CS491" i="16"/>
  <c r="CS492" i="16"/>
  <c r="CS493" i="16"/>
  <c r="CS494" i="16"/>
  <c r="CS495" i="16"/>
  <c r="CS496" i="16"/>
  <c r="CS497" i="16"/>
  <c r="CS498" i="16"/>
  <c r="CS499" i="16"/>
  <c r="CS500" i="16"/>
  <c r="CS501" i="16"/>
  <c r="CS502" i="16"/>
  <c r="CS503" i="16"/>
  <c r="CS504" i="16"/>
  <c r="CS505" i="16"/>
  <c r="CS506" i="16"/>
  <c r="CS507" i="16"/>
  <c r="CS508" i="16"/>
  <c r="CS509" i="16"/>
  <c r="CS510" i="16"/>
  <c r="CS511" i="16"/>
  <c r="CS512" i="16"/>
  <c r="CS513" i="16"/>
  <c r="CS514" i="16"/>
  <c r="CS515" i="16"/>
  <c r="CS516" i="16"/>
  <c r="CS517" i="16"/>
  <c r="CS518" i="16"/>
  <c r="CS519" i="16"/>
  <c r="CS520" i="16"/>
  <c r="CS521" i="16"/>
  <c r="CS522" i="16"/>
  <c r="CS523" i="16"/>
  <c r="CS524" i="16"/>
  <c r="CS525" i="16"/>
  <c r="CS526" i="16"/>
  <c r="CS527" i="16"/>
  <c r="CS528" i="16"/>
  <c r="CS529" i="16"/>
  <c r="CS530" i="16"/>
  <c r="CS531" i="16"/>
  <c r="CS532" i="16"/>
  <c r="CS533" i="16"/>
  <c r="CS534" i="16"/>
  <c r="CS535" i="16"/>
  <c r="CS536" i="16"/>
  <c r="CS537" i="16"/>
  <c r="CS538" i="16"/>
  <c r="CS539" i="16"/>
  <c r="CS540" i="16"/>
  <c r="CS541" i="16"/>
  <c r="CS542" i="16"/>
  <c r="CS543" i="16"/>
  <c r="CS544" i="16"/>
  <c r="CS545" i="16"/>
  <c r="CS546" i="16"/>
  <c r="CS547" i="16"/>
  <c r="CS548" i="16"/>
  <c r="CS549" i="16"/>
  <c r="CS550" i="16"/>
  <c r="CS551" i="16"/>
  <c r="CS552" i="16"/>
  <c r="CS553" i="16"/>
  <c r="CS554" i="16"/>
  <c r="CS555" i="16"/>
  <c r="CS556" i="16"/>
  <c r="CS557" i="16"/>
  <c r="CS558" i="16"/>
  <c r="CS559" i="16"/>
  <c r="CS560" i="16"/>
  <c r="CS561" i="16"/>
  <c r="CS562" i="16"/>
  <c r="CS563" i="16"/>
  <c r="CS564" i="16"/>
  <c r="CS565" i="16"/>
  <c r="CS566" i="16"/>
  <c r="CS567" i="16"/>
  <c r="CS568" i="16"/>
  <c r="CS569" i="16"/>
  <c r="CS570" i="16"/>
  <c r="CS571" i="16"/>
  <c r="CS572" i="16"/>
  <c r="CS573" i="16"/>
  <c r="CS574" i="16"/>
  <c r="CS575" i="16"/>
  <c r="CS576" i="16"/>
  <c r="CS577" i="16"/>
  <c r="CS578" i="16"/>
  <c r="CS579" i="16"/>
  <c r="CS580" i="16"/>
  <c r="CS581" i="16"/>
  <c r="CS582" i="16"/>
  <c r="CS583" i="16"/>
  <c r="CS584" i="16"/>
  <c r="CS585" i="16"/>
  <c r="CS586" i="16"/>
  <c r="CS587" i="16"/>
  <c r="CS588" i="16"/>
  <c r="CS589" i="16"/>
  <c r="CS590" i="16"/>
  <c r="CS591" i="16"/>
  <c r="CS592" i="16"/>
  <c r="CS593" i="16"/>
  <c r="CS594" i="16"/>
  <c r="CS595" i="16"/>
  <c r="CS596" i="16"/>
  <c r="CS597" i="16"/>
  <c r="CS598" i="16"/>
  <c r="CS599" i="16"/>
  <c r="CS600" i="16"/>
  <c r="CS601" i="16"/>
  <c r="CS602" i="16"/>
  <c r="CS603" i="16"/>
  <c r="CS604" i="16"/>
  <c r="CS605" i="16"/>
  <c r="CS606" i="16"/>
  <c r="CS607" i="16"/>
  <c r="CS608" i="16"/>
  <c r="CS609" i="16"/>
  <c r="CS610" i="16"/>
  <c r="CS611" i="16"/>
  <c r="CS612" i="16"/>
  <c r="CS613" i="16"/>
  <c r="CS614" i="16"/>
  <c r="CS615" i="16"/>
  <c r="CS616" i="16"/>
  <c r="CS617" i="16"/>
  <c r="CS618" i="16"/>
  <c r="CS619" i="16"/>
  <c r="CS620" i="16"/>
  <c r="CS621" i="16"/>
  <c r="CS622" i="16"/>
  <c r="CS623" i="16"/>
  <c r="CS624" i="16"/>
  <c r="CS625" i="16"/>
  <c r="CS626" i="16"/>
  <c r="CS627" i="16"/>
  <c r="CS628" i="16"/>
  <c r="CS629" i="16"/>
  <c r="CS630" i="16"/>
  <c r="CS631" i="16"/>
  <c r="CS632" i="16"/>
  <c r="CS633" i="16"/>
  <c r="CS634" i="16"/>
  <c r="CS635" i="16"/>
  <c r="CS636" i="16"/>
  <c r="CS637" i="16"/>
  <c r="CS638" i="16"/>
  <c r="CS639" i="16"/>
  <c r="CS640" i="16"/>
  <c r="CS641" i="16"/>
  <c r="CS642" i="16"/>
  <c r="CS643" i="16"/>
  <c r="CS644" i="16"/>
  <c r="CS645" i="16"/>
  <c r="CS646" i="16"/>
  <c r="CS647" i="16"/>
  <c r="CS648" i="16"/>
  <c r="CS649" i="16"/>
  <c r="CS650" i="16"/>
  <c r="CS651" i="16"/>
  <c r="CS652" i="16"/>
  <c r="CS653" i="16"/>
  <c r="CS654" i="16"/>
  <c r="CS655" i="16"/>
  <c r="CS656" i="16"/>
  <c r="CS657" i="16"/>
  <c r="CS658" i="16"/>
  <c r="CS659" i="16"/>
  <c r="CS660" i="16"/>
  <c r="CS661" i="16"/>
  <c r="CS662" i="16"/>
  <c r="CS663" i="16"/>
  <c r="CS664" i="16"/>
  <c r="CS665" i="16"/>
  <c r="CS666" i="16"/>
  <c r="CS667" i="16"/>
  <c r="CS668" i="16"/>
  <c r="CS669" i="16"/>
  <c r="CS670" i="16"/>
  <c r="CS671" i="16"/>
  <c r="CS672" i="16"/>
  <c r="CS673" i="16"/>
  <c r="CS674" i="16"/>
  <c r="CS675" i="16"/>
  <c r="CS676" i="16"/>
  <c r="CS677" i="16"/>
  <c r="CS4" i="16"/>
  <c r="CS2" i="16" s="1"/>
  <c r="CR5" i="16"/>
  <c r="CR6" i="16"/>
  <c r="CR7" i="16"/>
  <c r="CR8" i="16"/>
  <c r="CR9" i="16"/>
  <c r="CR10" i="16"/>
  <c r="CR11" i="16"/>
  <c r="CR12" i="16"/>
  <c r="CR13" i="16"/>
  <c r="CR14" i="16"/>
  <c r="CR15" i="16"/>
  <c r="CR16" i="16"/>
  <c r="CR17" i="16"/>
  <c r="CR18" i="16"/>
  <c r="CR19" i="16"/>
  <c r="CR20" i="16"/>
  <c r="CR21" i="16"/>
  <c r="CR22" i="16"/>
  <c r="CR23" i="16"/>
  <c r="CR24" i="16"/>
  <c r="CR25" i="16"/>
  <c r="CR26" i="16"/>
  <c r="CR27" i="16"/>
  <c r="CR28" i="16"/>
  <c r="CR29" i="16"/>
  <c r="CR30" i="16"/>
  <c r="CR31" i="16"/>
  <c r="CR32" i="16"/>
  <c r="CR33" i="16"/>
  <c r="CR34" i="16"/>
  <c r="CR35" i="16"/>
  <c r="CR36" i="16"/>
  <c r="CR37" i="16"/>
  <c r="CR38" i="16"/>
  <c r="CR39" i="16"/>
  <c r="CR40" i="16"/>
  <c r="CR41" i="16"/>
  <c r="CR42" i="16"/>
  <c r="CR43" i="16"/>
  <c r="CR44" i="16"/>
  <c r="CR45" i="16"/>
  <c r="CR46" i="16"/>
  <c r="CR47" i="16"/>
  <c r="CR48" i="16"/>
  <c r="CR49" i="16"/>
  <c r="CR50" i="16"/>
  <c r="CR51" i="16"/>
  <c r="CR52" i="16"/>
  <c r="CR53" i="16"/>
  <c r="CR54" i="16"/>
  <c r="CR55" i="16"/>
  <c r="CR56" i="16"/>
  <c r="CR57" i="16"/>
  <c r="CR58" i="16"/>
  <c r="CR59" i="16"/>
  <c r="CR60" i="16"/>
  <c r="CR61" i="16"/>
  <c r="CR62" i="16"/>
  <c r="CR63" i="16"/>
  <c r="CR64" i="16"/>
  <c r="CR65" i="16"/>
  <c r="CR66" i="16"/>
  <c r="CR67" i="16"/>
  <c r="CR68" i="16"/>
  <c r="CR69" i="16"/>
  <c r="CR70" i="16"/>
  <c r="CR71" i="16"/>
  <c r="CR72" i="16"/>
  <c r="CR73" i="16"/>
  <c r="CR74" i="16"/>
  <c r="CR75" i="16"/>
  <c r="CR76" i="16"/>
  <c r="CR77" i="16"/>
  <c r="CR78" i="16"/>
  <c r="CR79" i="16"/>
  <c r="CR80" i="16"/>
  <c r="CR81" i="16"/>
  <c r="CR82" i="16"/>
  <c r="CR83" i="16"/>
  <c r="CR84" i="16"/>
  <c r="CR85" i="16"/>
  <c r="CR86" i="16"/>
  <c r="CR87" i="16"/>
  <c r="CR88" i="16"/>
  <c r="CR89" i="16"/>
  <c r="CR90" i="16"/>
  <c r="CR91" i="16"/>
  <c r="CR92" i="16"/>
  <c r="CR93" i="16"/>
  <c r="CR94" i="16"/>
  <c r="CR95" i="16"/>
  <c r="CR96" i="16"/>
  <c r="CR97" i="16"/>
  <c r="CR98" i="16"/>
  <c r="CR99" i="16"/>
  <c r="CR100" i="16"/>
  <c r="CR101" i="16"/>
  <c r="CR102" i="16"/>
  <c r="CR103" i="16"/>
  <c r="CR104" i="16"/>
  <c r="CR105" i="16"/>
  <c r="CR106" i="16"/>
  <c r="CR107" i="16"/>
  <c r="CR108" i="16"/>
  <c r="CR109" i="16"/>
  <c r="CR110" i="16"/>
  <c r="CR111" i="16"/>
  <c r="CR112" i="16"/>
  <c r="CR113" i="16"/>
  <c r="CR114" i="16"/>
  <c r="CR115" i="16"/>
  <c r="CR116" i="16"/>
  <c r="CR117" i="16"/>
  <c r="CR118" i="16"/>
  <c r="CR119" i="16"/>
  <c r="CR120" i="16"/>
  <c r="CR121" i="16"/>
  <c r="CR122" i="16"/>
  <c r="CR123" i="16"/>
  <c r="CR124" i="16"/>
  <c r="CR125" i="16"/>
  <c r="CR126" i="16"/>
  <c r="CR127" i="16"/>
  <c r="CR128" i="16"/>
  <c r="CR129" i="16"/>
  <c r="CR130" i="16"/>
  <c r="CR131" i="16"/>
  <c r="CR132" i="16"/>
  <c r="CR133" i="16"/>
  <c r="CR134" i="16"/>
  <c r="CR135" i="16"/>
  <c r="CR136" i="16"/>
  <c r="CR137" i="16"/>
  <c r="CR138" i="16"/>
  <c r="CR139" i="16"/>
  <c r="CR140" i="16"/>
  <c r="CR141" i="16"/>
  <c r="CR142" i="16"/>
  <c r="CR143" i="16"/>
  <c r="CR144" i="16"/>
  <c r="CR145" i="16"/>
  <c r="CR146" i="16"/>
  <c r="CR147" i="16"/>
  <c r="CR148" i="16"/>
  <c r="CR149" i="16"/>
  <c r="CR150" i="16"/>
  <c r="CR151" i="16"/>
  <c r="CR152" i="16"/>
  <c r="CR153" i="16"/>
  <c r="CR154" i="16"/>
  <c r="CR155" i="16"/>
  <c r="CR156" i="16"/>
  <c r="CR157" i="16"/>
  <c r="CR158" i="16"/>
  <c r="CR159" i="16"/>
  <c r="CR160" i="16"/>
  <c r="CR161" i="16"/>
  <c r="CR162" i="16"/>
  <c r="CR163" i="16"/>
  <c r="CR164" i="16"/>
  <c r="CR165" i="16"/>
  <c r="CR166" i="16"/>
  <c r="CR167" i="16"/>
  <c r="CR168" i="16"/>
  <c r="CR169" i="16"/>
  <c r="CR170" i="16"/>
  <c r="CR171" i="16"/>
  <c r="CR172" i="16"/>
  <c r="CR173" i="16"/>
  <c r="CR174" i="16"/>
  <c r="CR175" i="16"/>
  <c r="CR176" i="16"/>
  <c r="CR177" i="16"/>
  <c r="CR178" i="16"/>
  <c r="CR179" i="16"/>
  <c r="CR180" i="16"/>
  <c r="CR181" i="16"/>
  <c r="CR182" i="16"/>
  <c r="CR183" i="16"/>
  <c r="CR184" i="16"/>
  <c r="CR185" i="16"/>
  <c r="CR186" i="16"/>
  <c r="CR187" i="16"/>
  <c r="CR188" i="16"/>
  <c r="CR189" i="16"/>
  <c r="CR190" i="16"/>
  <c r="CR191" i="16"/>
  <c r="CR192" i="16"/>
  <c r="CR193" i="16"/>
  <c r="CR194" i="16"/>
  <c r="CR195" i="16"/>
  <c r="CR196" i="16"/>
  <c r="CR197" i="16"/>
  <c r="CR198" i="16"/>
  <c r="CR199" i="16"/>
  <c r="CR200" i="16"/>
  <c r="CR201" i="16"/>
  <c r="CR202" i="16"/>
  <c r="CR203" i="16"/>
  <c r="CR204" i="16"/>
  <c r="CR205" i="16"/>
  <c r="CR206" i="16"/>
  <c r="CR207" i="16"/>
  <c r="CR208" i="16"/>
  <c r="CR209" i="16"/>
  <c r="CR210" i="16"/>
  <c r="CR211" i="16"/>
  <c r="CR212" i="16"/>
  <c r="CR213" i="16"/>
  <c r="CR214" i="16"/>
  <c r="CR215" i="16"/>
  <c r="CR216" i="16"/>
  <c r="CR217" i="16"/>
  <c r="CR218" i="16"/>
  <c r="CR219" i="16"/>
  <c r="CR220" i="16"/>
  <c r="CR221" i="16"/>
  <c r="CR222" i="16"/>
  <c r="CR223" i="16"/>
  <c r="CR224" i="16"/>
  <c r="CR225" i="16"/>
  <c r="CR226" i="16"/>
  <c r="CR227" i="16"/>
  <c r="CR228" i="16"/>
  <c r="CR229" i="16"/>
  <c r="CR230" i="16"/>
  <c r="CR231" i="16"/>
  <c r="CR232" i="16"/>
  <c r="CR233" i="16"/>
  <c r="CR234" i="16"/>
  <c r="CR235" i="16"/>
  <c r="CR236" i="16"/>
  <c r="CR237" i="16"/>
  <c r="CR238" i="16"/>
  <c r="CR239" i="16"/>
  <c r="CR240" i="16"/>
  <c r="CR241" i="16"/>
  <c r="CR242" i="16"/>
  <c r="CR243" i="16"/>
  <c r="CR244" i="16"/>
  <c r="CR245" i="16"/>
  <c r="CR246" i="16"/>
  <c r="CR247" i="16"/>
  <c r="CR248" i="16"/>
  <c r="CR249" i="16"/>
  <c r="CR250" i="16"/>
  <c r="CR251" i="16"/>
  <c r="CR252" i="16"/>
  <c r="CR253" i="16"/>
  <c r="CR254" i="16"/>
  <c r="CR255" i="16"/>
  <c r="CR256" i="16"/>
  <c r="CR257" i="16"/>
  <c r="CR258" i="16"/>
  <c r="CR259" i="16"/>
  <c r="CR260" i="16"/>
  <c r="CR261" i="16"/>
  <c r="CR262" i="16"/>
  <c r="CR263" i="16"/>
  <c r="CR264" i="16"/>
  <c r="CR265" i="16"/>
  <c r="CR266" i="16"/>
  <c r="CR267" i="16"/>
  <c r="CR268" i="16"/>
  <c r="CR269" i="16"/>
  <c r="CR270" i="16"/>
  <c r="CR271" i="16"/>
  <c r="CR272" i="16"/>
  <c r="CR273" i="16"/>
  <c r="CR274" i="16"/>
  <c r="CR275" i="16"/>
  <c r="CR276" i="16"/>
  <c r="CR277" i="16"/>
  <c r="CR278" i="16"/>
  <c r="CR279" i="16"/>
  <c r="CR280" i="16"/>
  <c r="CR281" i="16"/>
  <c r="CR282" i="16"/>
  <c r="CR283" i="16"/>
  <c r="CR284" i="16"/>
  <c r="CR285" i="16"/>
  <c r="CR286" i="16"/>
  <c r="CR287" i="16"/>
  <c r="CR288" i="16"/>
  <c r="CR289" i="16"/>
  <c r="CR290" i="16"/>
  <c r="CR291" i="16"/>
  <c r="CR292" i="16"/>
  <c r="CR293" i="16"/>
  <c r="CR294" i="16"/>
  <c r="CR295" i="16"/>
  <c r="CR296" i="16"/>
  <c r="CR297" i="16"/>
  <c r="CR298" i="16"/>
  <c r="CR299" i="16"/>
  <c r="CR300" i="16"/>
  <c r="CR301" i="16"/>
  <c r="CR302" i="16"/>
  <c r="CR303" i="16"/>
  <c r="CR304" i="16"/>
  <c r="CR305" i="16"/>
  <c r="CR306" i="16"/>
  <c r="CR307" i="16"/>
  <c r="CR308" i="16"/>
  <c r="CR309" i="16"/>
  <c r="CR310" i="16"/>
  <c r="CR311" i="16"/>
  <c r="CR312" i="16"/>
  <c r="CR313" i="16"/>
  <c r="CR314" i="16"/>
  <c r="CR315" i="16"/>
  <c r="CR316" i="16"/>
  <c r="CR317" i="16"/>
  <c r="CR318" i="16"/>
  <c r="CR319" i="16"/>
  <c r="CR320" i="16"/>
  <c r="CR321" i="16"/>
  <c r="CR322" i="16"/>
  <c r="CR323" i="16"/>
  <c r="CR324" i="16"/>
  <c r="CR325" i="16"/>
  <c r="CR326" i="16"/>
  <c r="CR327" i="16"/>
  <c r="CR328" i="16"/>
  <c r="CR329" i="16"/>
  <c r="CR330" i="16"/>
  <c r="CR331" i="16"/>
  <c r="CR332" i="16"/>
  <c r="CR333" i="16"/>
  <c r="CR334" i="16"/>
  <c r="CR335" i="16"/>
  <c r="CR336" i="16"/>
  <c r="CR337" i="16"/>
  <c r="CR338" i="16"/>
  <c r="CR339" i="16"/>
  <c r="CR340" i="16"/>
  <c r="CR341" i="16"/>
  <c r="CR342" i="16"/>
  <c r="CR343" i="16"/>
  <c r="CR344" i="16"/>
  <c r="CR345" i="16"/>
  <c r="CR346" i="16"/>
  <c r="CR347" i="16"/>
  <c r="CR348" i="16"/>
  <c r="CR349" i="16"/>
  <c r="CR350" i="16"/>
  <c r="CR351" i="16"/>
  <c r="CR352" i="16"/>
  <c r="CR353" i="16"/>
  <c r="CR354" i="16"/>
  <c r="CR355" i="16"/>
  <c r="CR356" i="16"/>
  <c r="CR357" i="16"/>
  <c r="CR358" i="16"/>
  <c r="CR359" i="16"/>
  <c r="CR360" i="16"/>
  <c r="CR361" i="16"/>
  <c r="CR362" i="16"/>
  <c r="CR363" i="16"/>
  <c r="CR364" i="16"/>
  <c r="CR365" i="16"/>
  <c r="CR366" i="16"/>
  <c r="CR367" i="16"/>
  <c r="CR368" i="16"/>
  <c r="CR369" i="16"/>
  <c r="CR370" i="16"/>
  <c r="CR371" i="16"/>
  <c r="CR372" i="16"/>
  <c r="CR373" i="16"/>
  <c r="CR374" i="16"/>
  <c r="CR375" i="16"/>
  <c r="CR376" i="16"/>
  <c r="CR377" i="16"/>
  <c r="CR378" i="16"/>
  <c r="CR379" i="16"/>
  <c r="CR380" i="16"/>
  <c r="CR381" i="16"/>
  <c r="CR382" i="16"/>
  <c r="CR383" i="16"/>
  <c r="CR384" i="16"/>
  <c r="CR385" i="16"/>
  <c r="CR386" i="16"/>
  <c r="CR387" i="16"/>
  <c r="CR388" i="16"/>
  <c r="CR389" i="16"/>
  <c r="CR390" i="16"/>
  <c r="CR391" i="16"/>
  <c r="CR392" i="16"/>
  <c r="CR393" i="16"/>
  <c r="CR394" i="16"/>
  <c r="CR395" i="16"/>
  <c r="CR396" i="16"/>
  <c r="CR397" i="16"/>
  <c r="CR398" i="16"/>
  <c r="CR399" i="16"/>
  <c r="CR400" i="16"/>
  <c r="CR401" i="16"/>
  <c r="CR402" i="16"/>
  <c r="CR403" i="16"/>
  <c r="CR404" i="16"/>
  <c r="CR405" i="16"/>
  <c r="CR406" i="16"/>
  <c r="CR407" i="16"/>
  <c r="CR408" i="16"/>
  <c r="CR409" i="16"/>
  <c r="CR410" i="16"/>
  <c r="CR411" i="16"/>
  <c r="CR412" i="16"/>
  <c r="CR413" i="16"/>
  <c r="CR414" i="16"/>
  <c r="CR415" i="16"/>
  <c r="CR416" i="16"/>
  <c r="CR417" i="16"/>
  <c r="CR418" i="16"/>
  <c r="CR419" i="16"/>
  <c r="CR420" i="16"/>
  <c r="CR421" i="16"/>
  <c r="CR422" i="16"/>
  <c r="CR423" i="16"/>
  <c r="CR424" i="16"/>
  <c r="CR425" i="16"/>
  <c r="CR426" i="16"/>
  <c r="CR427" i="16"/>
  <c r="CR428" i="16"/>
  <c r="CR429" i="16"/>
  <c r="CR430" i="16"/>
  <c r="CR431" i="16"/>
  <c r="CR432" i="16"/>
  <c r="CR433" i="16"/>
  <c r="CR434" i="16"/>
  <c r="CR435" i="16"/>
  <c r="CR436" i="16"/>
  <c r="CR437" i="16"/>
  <c r="CR438" i="16"/>
  <c r="CR439" i="16"/>
  <c r="CR440" i="16"/>
  <c r="CR441" i="16"/>
  <c r="CR442" i="16"/>
  <c r="CR443" i="16"/>
  <c r="CR444" i="16"/>
  <c r="CR445" i="16"/>
  <c r="CR446" i="16"/>
  <c r="CR447" i="16"/>
  <c r="CR448" i="16"/>
  <c r="CR449" i="16"/>
  <c r="CR450" i="16"/>
  <c r="CR451" i="16"/>
  <c r="CR452" i="16"/>
  <c r="CR453" i="16"/>
  <c r="CR454" i="16"/>
  <c r="CR455" i="16"/>
  <c r="CR456" i="16"/>
  <c r="CR457" i="16"/>
  <c r="CR458" i="16"/>
  <c r="CR459" i="16"/>
  <c r="CR460" i="16"/>
  <c r="CR461" i="16"/>
  <c r="CR462" i="16"/>
  <c r="CR463" i="16"/>
  <c r="CR464" i="16"/>
  <c r="CR465" i="16"/>
  <c r="CR466" i="16"/>
  <c r="CR467" i="16"/>
  <c r="CR468" i="16"/>
  <c r="CR469" i="16"/>
  <c r="CR470" i="16"/>
  <c r="CR471" i="16"/>
  <c r="CR472" i="16"/>
  <c r="CR473" i="16"/>
  <c r="CR474" i="16"/>
  <c r="CR475" i="16"/>
  <c r="CR476" i="16"/>
  <c r="CR477" i="16"/>
  <c r="CR478" i="16"/>
  <c r="CR479" i="16"/>
  <c r="CR480" i="16"/>
  <c r="CR481" i="16"/>
  <c r="CR482" i="16"/>
  <c r="CR483" i="16"/>
  <c r="CR484" i="16"/>
  <c r="CR485" i="16"/>
  <c r="CR486" i="16"/>
  <c r="CR487" i="16"/>
  <c r="CR488" i="16"/>
  <c r="CR489" i="16"/>
  <c r="CR490" i="16"/>
  <c r="CR491" i="16"/>
  <c r="CR492" i="16"/>
  <c r="CR493" i="16"/>
  <c r="CR494" i="16"/>
  <c r="CR495" i="16"/>
  <c r="CR496" i="16"/>
  <c r="CR497" i="16"/>
  <c r="CR498" i="16"/>
  <c r="CR499" i="16"/>
  <c r="CR500" i="16"/>
  <c r="CR501" i="16"/>
  <c r="CR502" i="16"/>
  <c r="CR503" i="16"/>
  <c r="CR504" i="16"/>
  <c r="CR505" i="16"/>
  <c r="CR506" i="16"/>
  <c r="CR507" i="16"/>
  <c r="CR508" i="16"/>
  <c r="CR509" i="16"/>
  <c r="CR510" i="16"/>
  <c r="CR511" i="16"/>
  <c r="CR512" i="16"/>
  <c r="CR513" i="16"/>
  <c r="CR514" i="16"/>
  <c r="CR515" i="16"/>
  <c r="CR516" i="16"/>
  <c r="CR517" i="16"/>
  <c r="CR518" i="16"/>
  <c r="CR519" i="16"/>
  <c r="CR520" i="16"/>
  <c r="CR521" i="16"/>
  <c r="CR522" i="16"/>
  <c r="CR523" i="16"/>
  <c r="CR524" i="16"/>
  <c r="CR525" i="16"/>
  <c r="CR526" i="16"/>
  <c r="CR527" i="16"/>
  <c r="CR528" i="16"/>
  <c r="CR529" i="16"/>
  <c r="CR530" i="16"/>
  <c r="CR531" i="16"/>
  <c r="CR532" i="16"/>
  <c r="CR533" i="16"/>
  <c r="CR534" i="16"/>
  <c r="CR535" i="16"/>
  <c r="CR536" i="16"/>
  <c r="CR537" i="16"/>
  <c r="CR538" i="16"/>
  <c r="CR539" i="16"/>
  <c r="CR540" i="16"/>
  <c r="CR541" i="16"/>
  <c r="CR542" i="16"/>
  <c r="CR543" i="16"/>
  <c r="CR544" i="16"/>
  <c r="CR545" i="16"/>
  <c r="CR546" i="16"/>
  <c r="CR547" i="16"/>
  <c r="CR548" i="16"/>
  <c r="CR549" i="16"/>
  <c r="CR550" i="16"/>
  <c r="CR551" i="16"/>
  <c r="CR552" i="16"/>
  <c r="CR553" i="16"/>
  <c r="CR554" i="16"/>
  <c r="CR555" i="16"/>
  <c r="CR556" i="16"/>
  <c r="CR557" i="16"/>
  <c r="CR558" i="16"/>
  <c r="CR559" i="16"/>
  <c r="CR560" i="16"/>
  <c r="CR561" i="16"/>
  <c r="CR562" i="16"/>
  <c r="CR563" i="16"/>
  <c r="CR564" i="16"/>
  <c r="CR565" i="16"/>
  <c r="CR566" i="16"/>
  <c r="CR567" i="16"/>
  <c r="CR568" i="16"/>
  <c r="CR569" i="16"/>
  <c r="CR570" i="16"/>
  <c r="CR571" i="16"/>
  <c r="CR572" i="16"/>
  <c r="CR573" i="16"/>
  <c r="CR574" i="16"/>
  <c r="CR575" i="16"/>
  <c r="CR576" i="16"/>
  <c r="CR577" i="16"/>
  <c r="CR578" i="16"/>
  <c r="CR579" i="16"/>
  <c r="CR580" i="16"/>
  <c r="CR581" i="16"/>
  <c r="CR582" i="16"/>
  <c r="CR583" i="16"/>
  <c r="CR584" i="16"/>
  <c r="CR585" i="16"/>
  <c r="CR586" i="16"/>
  <c r="CR587" i="16"/>
  <c r="CR588" i="16"/>
  <c r="CR589" i="16"/>
  <c r="CR590" i="16"/>
  <c r="CR591" i="16"/>
  <c r="CR592" i="16"/>
  <c r="CR593" i="16"/>
  <c r="CR594" i="16"/>
  <c r="CR595" i="16"/>
  <c r="CR596" i="16"/>
  <c r="CR597" i="16"/>
  <c r="CR598" i="16"/>
  <c r="CR599" i="16"/>
  <c r="CR600" i="16"/>
  <c r="CR601" i="16"/>
  <c r="CR602" i="16"/>
  <c r="CR603" i="16"/>
  <c r="CR604" i="16"/>
  <c r="CR605" i="16"/>
  <c r="CR606" i="16"/>
  <c r="CR607" i="16"/>
  <c r="CR608" i="16"/>
  <c r="CR609" i="16"/>
  <c r="CR610" i="16"/>
  <c r="CR611" i="16"/>
  <c r="CR612" i="16"/>
  <c r="CR613" i="16"/>
  <c r="CR614" i="16"/>
  <c r="CR615" i="16"/>
  <c r="CR616" i="16"/>
  <c r="CR617" i="16"/>
  <c r="CR618" i="16"/>
  <c r="CR619" i="16"/>
  <c r="CR620" i="16"/>
  <c r="CR621" i="16"/>
  <c r="CR622" i="16"/>
  <c r="CR623" i="16"/>
  <c r="CR624" i="16"/>
  <c r="CR625" i="16"/>
  <c r="CR626" i="16"/>
  <c r="CR627" i="16"/>
  <c r="CR628" i="16"/>
  <c r="CR629" i="16"/>
  <c r="CR630" i="16"/>
  <c r="CR631" i="16"/>
  <c r="CR632" i="16"/>
  <c r="CR633" i="16"/>
  <c r="CR634" i="16"/>
  <c r="CR635" i="16"/>
  <c r="CR636" i="16"/>
  <c r="CR637" i="16"/>
  <c r="CR638" i="16"/>
  <c r="CR639" i="16"/>
  <c r="CR640" i="16"/>
  <c r="CR641" i="16"/>
  <c r="CR642" i="16"/>
  <c r="CR643" i="16"/>
  <c r="CR644" i="16"/>
  <c r="CR645" i="16"/>
  <c r="CR646" i="16"/>
  <c r="CR647" i="16"/>
  <c r="CR648" i="16"/>
  <c r="CR649" i="16"/>
  <c r="CR650" i="16"/>
  <c r="CR651" i="16"/>
  <c r="CR652" i="16"/>
  <c r="CR653" i="16"/>
  <c r="CR654" i="16"/>
  <c r="CR655" i="16"/>
  <c r="CR656" i="16"/>
  <c r="CR657" i="16"/>
  <c r="CR658" i="16"/>
  <c r="CR659" i="16"/>
  <c r="CR660" i="16"/>
  <c r="CR661" i="16"/>
  <c r="CR662" i="16"/>
  <c r="CR663" i="16"/>
  <c r="CR664" i="16"/>
  <c r="CR665" i="16"/>
  <c r="CR666" i="16"/>
  <c r="CR667" i="16"/>
  <c r="CR668" i="16"/>
  <c r="CR669" i="16"/>
  <c r="CR670" i="16"/>
  <c r="CR671" i="16"/>
  <c r="CR672" i="16"/>
  <c r="CR673" i="16"/>
  <c r="CR674" i="16"/>
  <c r="CR675" i="16"/>
  <c r="CR676" i="16"/>
  <c r="CR677" i="16"/>
  <c r="CR4" i="16"/>
  <c r="CQ5" i="16"/>
  <c r="CQ6" i="16"/>
  <c r="CQ7" i="16"/>
  <c r="CQ8" i="16"/>
  <c r="CQ9" i="16"/>
  <c r="CQ10" i="16"/>
  <c r="CQ11" i="16"/>
  <c r="CQ12" i="16"/>
  <c r="CQ13" i="16"/>
  <c r="CQ14" i="16"/>
  <c r="CQ15" i="16"/>
  <c r="CQ16" i="16"/>
  <c r="CQ17" i="16"/>
  <c r="CQ18" i="16"/>
  <c r="CQ19" i="16"/>
  <c r="CQ20" i="16"/>
  <c r="CQ21" i="16"/>
  <c r="CQ22" i="16"/>
  <c r="CQ23" i="16"/>
  <c r="CQ24" i="16"/>
  <c r="CQ25" i="16"/>
  <c r="CQ26" i="16"/>
  <c r="CQ27" i="16"/>
  <c r="CQ28" i="16"/>
  <c r="CQ29" i="16"/>
  <c r="CQ30" i="16"/>
  <c r="CQ31" i="16"/>
  <c r="CQ32" i="16"/>
  <c r="CQ33" i="16"/>
  <c r="CQ34" i="16"/>
  <c r="CQ35" i="16"/>
  <c r="CQ36" i="16"/>
  <c r="CQ37" i="16"/>
  <c r="CQ38" i="16"/>
  <c r="CQ39" i="16"/>
  <c r="CQ40" i="16"/>
  <c r="CQ41" i="16"/>
  <c r="CQ42" i="16"/>
  <c r="CQ43" i="16"/>
  <c r="CQ44" i="16"/>
  <c r="CQ45" i="16"/>
  <c r="CQ46" i="16"/>
  <c r="CQ47" i="16"/>
  <c r="CQ48" i="16"/>
  <c r="CQ49" i="16"/>
  <c r="CQ50" i="16"/>
  <c r="CQ51" i="16"/>
  <c r="CQ52" i="16"/>
  <c r="CQ53" i="16"/>
  <c r="CQ54" i="16"/>
  <c r="CQ55" i="16"/>
  <c r="CQ56" i="16"/>
  <c r="CQ57" i="16"/>
  <c r="CQ58" i="16"/>
  <c r="CQ59" i="16"/>
  <c r="CQ60" i="16"/>
  <c r="CQ61" i="16"/>
  <c r="CQ62" i="16"/>
  <c r="CQ63" i="16"/>
  <c r="CQ64" i="16"/>
  <c r="CQ65" i="16"/>
  <c r="CQ66" i="16"/>
  <c r="CQ67" i="16"/>
  <c r="CQ68" i="16"/>
  <c r="CQ69" i="16"/>
  <c r="CQ70" i="16"/>
  <c r="CQ71" i="16"/>
  <c r="CQ72" i="16"/>
  <c r="CQ73" i="16"/>
  <c r="CQ74" i="16"/>
  <c r="CQ75" i="16"/>
  <c r="CQ76" i="16"/>
  <c r="CQ77" i="16"/>
  <c r="CQ78" i="16"/>
  <c r="CQ79" i="16"/>
  <c r="CQ80" i="16"/>
  <c r="CQ81" i="16"/>
  <c r="CQ82" i="16"/>
  <c r="CQ83" i="16"/>
  <c r="CQ84" i="16"/>
  <c r="CQ85" i="16"/>
  <c r="CQ86" i="16"/>
  <c r="CQ87" i="16"/>
  <c r="CQ88" i="16"/>
  <c r="CQ89" i="16"/>
  <c r="CQ90" i="16"/>
  <c r="CQ91" i="16"/>
  <c r="CQ92" i="16"/>
  <c r="CQ93" i="16"/>
  <c r="CQ94" i="16"/>
  <c r="CQ95" i="16"/>
  <c r="CQ96" i="16"/>
  <c r="CQ97" i="16"/>
  <c r="CQ98" i="16"/>
  <c r="CQ99" i="16"/>
  <c r="CQ100" i="16"/>
  <c r="CQ101" i="16"/>
  <c r="CQ102" i="16"/>
  <c r="CQ103" i="16"/>
  <c r="CQ104" i="16"/>
  <c r="CQ105" i="16"/>
  <c r="CQ106" i="16"/>
  <c r="CQ107" i="16"/>
  <c r="CQ108" i="16"/>
  <c r="CQ109" i="16"/>
  <c r="CQ110" i="16"/>
  <c r="CQ111" i="16"/>
  <c r="CQ112" i="16"/>
  <c r="CQ113" i="16"/>
  <c r="CQ114" i="16"/>
  <c r="CQ115" i="16"/>
  <c r="CQ116" i="16"/>
  <c r="CQ117" i="16"/>
  <c r="CQ118" i="16"/>
  <c r="CQ119" i="16"/>
  <c r="CQ120" i="16"/>
  <c r="CQ121" i="16"/>
  <c r="CQ122" i="16"/>
  <c r="CQ123" i="16"/>
  <c r="CQ124" i="16"/>
  <c r="CQ125" i="16"/>
  <c r="CQ126" i="16"/>
  <c r="CQ127" i="16"/>
  <c r="CQ128" i="16"/>
  <c r="CQ129" i="16"/>
  <c r="CQ130" i="16"/>
  <c r="CQ131" i="16"/>
  <c r="CQ132" i="16"/>
  <c r="CQ133" i="16"/>
  <c r="CQ134" i="16"/>
  <c r="CQ135" i="16"/>
  <c r="CQ136" i="16"/>
  <c r="CQ137" i="16"/>
  <c r="CQ138" i="16"/>
  <c r="CQ139" i="16"/>
  <c r="CQ140" i="16"/>
  <c r="CQ141" i="16"/>
  <c r="CQ142" i="16"/>
  <c r="CQ143" i="16"/>
  <c r="CQ144" i="16"/>
  <c r="CQ145" i="16"/>
  <c r="CQ146" i="16"/>
  <c r="CQ147" i="16"/>
  <c r="CQ148" i="16"/>
  <c r="CQ149" i="16"/>
  <c r="CQ150" i="16"/>
  <c r="CQ151" i="16"/>
  <c r="CQ152" i="16"/>
  <c r="CQ153" i="16"/>
  <c r="CQ154" i="16"/>
  <c r="CQ155" i="16"/>
  <c r="CQ156" i="16"/>
  <c r="CQ157" i="16"/>
  <c r="CQ158" i="16"/>
  <c r="CQ159" i="16"/>
  <c r="CQ160" i="16"/>
  <c r="CQ161" i="16"/>
  <c r="CQ162" i="16"/>
  <c r="CQ163" i="16"/>
  <c r="CQ164" i="16"/>
  <c r="CQ165" i="16"/>
  <c r="CQ166" i="16"/>
  <c r="CQ167" i="16"/>
  <c r="CQ168" i="16"/>
  <c r="CQ169" i="16"/>
  <c r="CQ170" i="16"/>
  <c r="CQ171" i="16"/>
  <c r="CQ172" i="16"/>
  <c r="CQ173" i="16"/>
  <c r="CQ174" i="16"/>
  <c r="CQ175" i="16"/>
  <c r="CQ176" i="16"/>
  <c r="CQ177" i="16"/>
  <c r="CQ178" i="16"/>
  <c r="CQ179" i="16"/>
  <c r="CQ180" i="16"/>
  <c r="CQ181" i="16"/>
  <c r="CQ182" i="16"/>
  <c r="CQ183" i="16"/>
  <c r="CQ184" i="16"/>
  <c r="CQ185" i="16"/>
  <c r="CQ186" i="16"/>
  <c r="CQ187" i="16"/>
  <c r="CQ188" i="16"/>
  <c r="CQ189" i="16"/>
  <c r="CQ190" i="16"/>
  <c r="CQ191" i="16"/>
  <c r="CQ192" i="16"/>
  <c r="CQ193" i="16"/>
  <c r="CQ194" i="16"/>
  <c r="CQ195" i="16"/>
  <c r="CQ196" i="16"/>
  <c r="CQ197" i="16"/>
  <c r="CQ198" i="16"/>
  <c r="CQ199" i="16"/>
  <c r="CQ200" i="16"/>
  <c r="CQ201" i="16"/>
  <c r="CQ202" i="16"/>
  <c r="CQ203" i="16"/>
  <c r="CQ204" i="16"/>
  <c r="CQ205" i="16"/>
  <c r="CQ206" i="16"/>
  <c r="CQ207" i="16"/>
  <c r="CQ208" i="16"/>
  <c r="CQ209" i="16"/>
  <c r="CQ210" i="16"/>
  <c r="CQ211" i="16"/>
  <c r="CQ212" i="16"/>
  <c r="CQ213" i="16"/>
  <c r="CQ214" i="16"/>
  <c r="CQ215" i="16"/>
  <c r="CQ216" i="16"/>
  <c r="CQ217" i="16"/>
  <c r="CQ218" i="16"/>
  <c r="CQ219" i="16"/>
  <c r="CQ220" i="16"/>
  <c r="CQ221" i="16"/>
  <c r="CQ222" i="16"/>
  <c r="CQ223" i="16"/>
  <c r="CQ224" i="16"/>
  <c r="CQ225" i="16"/>
  <c r="CQ226" i="16"/>
  <c r="CQ227" i="16"/>
  <c r="CQ228" i="16"/>
  <c r="CQ229" i="16"/>
  <c r="CQ230" i="16"/>
  <c r="CQ231" i="16"/>
  <c r="CQ232" i="16"/>
  <c r="CQ233" i="16"/>
  <c r="CQ234" i="16"/>
  <c r="CQ235" i="16"/>
  <c r="CQ236" i="16"/>
  <c r="CQ237" i="16"/>
  <c r="CQ238" i="16"/>
  <c r="CQ239" i="16"/>
  <c r="CQ240" i="16"/>
  <c r="CQ241" i="16"/>
  <c r="CQ242" i="16"/>
  <c r="CQ243" i="16"/>
  <c r="CQ244" i="16"/>
  <c r="CQ245" i="16"/>
  <c r="CQ246" i="16"/>
  <c r="CQ247" i="16"/>
  <c r="CQ248" i="16"/>
  <c r="CQ249" i="16"/>
  <c r="CQ250" i="16"/>
  <c r="CQ251" i="16"/>
  <c r="CQ252" i="16"/>
  <c r="CQ253" i="16"/>
  <c r="CQ254" i="16"/>
  <c r="CQ255" i="16"/>
  <c r="CQ256" i="16"/>
  <c r="CQ257" i="16"/>
  <c r="CQ258" i="16"/>
  <c r="CQ259" i="16"/>
  <c r="CQ260" i="16"/>
  <c r="CQ261" i="16"/>
  <c r="CQ262" i="16"/>
  <c r="CQ263" i="16"/>
  <c r="CQ264" i="16"/>
  <c r="CQ265" i="16"/>
  <c r="CQ266" i="16"/>
  <c r="CQ267" i="16"/>
  <c r="CQ268" i="16"/>
  <c r="CQ269" i="16"/>
  <c r="CQ270" i="16"/>
  <c r="CQ271" i="16"/>
  <c r="CQ272" i="16"/>
  <c r="CQ273" i="16"/>
  <c r="CQ274" i="16"/>
  <c r="CQ275" i="16"/>
  <c r="CQ276" i="16"/>
  <c r="CQ277" i="16"/>
  <c r="CQ278" i="16"/>
  <c r="CQ279" i="16"/>
  <c r="CQ280" i="16"/>
  <c r="CQ281" i="16"/>
  <c r="CQ282" i="16"/>
  <c r="CQ283" i="16"/>
  <c r="CQ284" i="16"/>
  <c r="CQ285" i="16"/>
  <c r="CQ286" i="16"/>
  <c r="CQ287" i="16"/>
  <c r="CQ288" i="16"/>
  <c r="CQ289" i="16"/>
  <c r="CQ290" i="16"/>
  <c r="CQ291" i="16"/>
  <c r="CQ292" i="16"/>
  <c r="CQ293" i="16"/>
  <c r="CQ294" i="16"/>
  <c r="CQ295" i="16"/>
  <c r="CQ296" i="16"/>
  <c r="CQ297" i="16"/>
  <c r="CQ298" i="16"/>
  <c r="CQ299" i="16"/>
  <c r="CQ300" i="16"/>
  <c r="CQ301" i="16"/>
  <c r="CQ302" i="16"/>
  <c r="CQ303" i="16"/>
  <c r="CQ304" i="16"/>
  <c r="CQ305" i="16"/>
  <c r="CQ306" i="16"/>
  <c r="CQ307" i="16"/>
  <c r="CQ308" i="16"/>
  <c r="CQ309" i="16"/>
  <c r="CQ310" i="16"/>
  <c r="CQ311" i="16"/>
  <c r="CQ312" i="16"/>
  <c r="CQ313" i="16"/>
  <c r="CQ314" i="16"/>
  <c r="CQ315" i="16"/>
  <c r="CQ316" i="16"/>
  <c r="CQ317" i="16"/>
  <c r="CQ318" i="16"/>
  <c r="CQ319" i="16"/>
  <c r="CQ320" i="16"/>
  <c r="CQ321" i="16"/>
  <c r="CQ322" i="16"/>
  <c r="CQ323" i="16"/>
  <c r="CQ324" i="16"/>
  <c r="CQ325" i="16"/>
  <c r="CQ326" i="16"/>
  <c r="CQ327" i="16"/>
  <c r="CQ328" i="16"/>
  <c r="CQ329" i="16"/>
  <c r="CQ330" i="16"/>
  <c r="CQ331" i="16"/>
  <c r="CQ332" i="16"/>
  <c r="CQ333" i="16"/>
  <c r="CQ334" i="16"/>
  <c r="CQ335" i="16"/>
  <c r="CQ336" i="16"/>
  <c r="CQ337" i="16"/>
  <c r="CQ338" i="16"/>
  <c r="CQ339" i="16"/>
  <c r="CQ340" i="16"/>
  <c r="CQ341" i="16"/>
  <c r="CQ342" i="16"/>
  <c r="CQ343" i="16"/>
  <c r="CQ344" i="16"/>
  <c r="CQ345" i="16"/>
  <c r="CQ346" i="16"/>
  <c r="CQ347" i="16"/>
  <c r="CQ348" i="16"/>
  <c r="CQ349" i="16"/>
  <c r="CQ350" i="16"/>
  <c r="CQ351" i="16"/>
  <c r="CQ352" i="16"/>
  <c r="CQ353" i="16"/>
  <c r="CQ354" i="16"/>
  <c r="CQ355" i="16"/>
  <c r="CQ356" i="16"/>
  <c r="CQ357" i="16"/>
  <c r="CQ358" i="16"/>
  <c r="CQ359" i="16"/>
  <c r="CQ360" i="16"/>
  <c r="CQ361" i="16"/>
  <c r="CQ362" i="16"/>
  <c r="CQ363" i="16"/>
  <c r="CQ364" i="16"/>
  <c r="CQ365" i="16"/>
  <c r="CQ366" i="16"/>
  <c r="CQ367" i="16"/>
  <c r="CQ368" i="16"/>
  <c r="CQ369" i="16"/>
  <c r="CQ370" i="16"/>
  <c r="CQ371" i="16"/>
  <c r="CQ372" i="16"/>
  <c r="CQ373" i="16"/>
  <c r="CQ374" i="16"/>
  <c r="CQ375" i="16"/>
  <c r="CQ376" i="16"/>
  <c r="CQ377" i="16"/>
  <c r="CQ378" i="16"/>
  <c r="CQ379" i="16"/>
  <c r="CQ380" i="16"/>
  <c r="CQ381" i="16"/>
  <c r="CQ382" i="16"/>
  <c r="CQ383" i="16"/>
  <c r="CQ384" i="16"/>
  <c r="CQ385" i="16"/>
  <c r="CQ386" i="16"/>
  <c r="CQ387" i="16"/>
  <c r="CQ388" i="16"/>
  <c r="CQ389" i="16"/>
  <c r="CQ390" i="16"/>
  <c r="CQ391" i="16"/>
  <c r="CQ392" i="16"/>
  <c r="CQ393" i="16"/>
  <c r="CQ394" i="16"/>
  <c r="CQ395" i="16"/>
  <c r="CQ396" i="16"/>
  <c r="CQ397" i="16"/>
  <c r="CQ398" i="16"/>
  <c r="CQ399" i="16"/>
  <c r="CQ400" i="16"/>
  <c r="CQ401" i="16"/>
  <c r="CQ402" i="16"/>
  <c r="CQ403" i="16"/>
  <c r="CQ404" i="16"/>
  <c r="CQ405" i="16"/>
  <c r="CQ406" i="16"/>
  <c r="CQ407" i="16"/>
  <c r="CQ408" i="16"/>
  <c r="CQ409" i="16"/>
  <c r="CQ410" i="16"/>
  <c r="CQ411" i="16"/>
  <c r="CQ412" i="16"/>
  <c r="CQ413" i="16"/>
  <c r="CQ414" i="16"/>
  <c r="CQ415" i="16"/>
  <c r="CQ416" i="16"/>
  <c r="CQ417" i="16"/>
  <c r="CQ418" i="16"/>
  <c r="CQ419" i="16"/>
  <c r="CQ420" i="16"/>
  <c r="CQ421" i="16"/>
  <c r="CQ422" i="16"/>
  <c r="CQ423" i="16"/>
  <c r="CQ424" i="16"/>
  <c r="CQ425" i="16"/>
  <c r="CQ426" i="16"/>
  <c r="CQ427" i="16"/>
  <c r="CQ428" i="16"/>
  <c r="CQ429" i="16"/>
  <c r="CQ430" i="16"/>
  <c r="CQ431" i="16"/>
  <c r="CQ432" i="16"/>
  <c r="CQ433" i="16"/>
  <c r="CQ434" i="16"/>
  <c r="CQ435" i="16"/>
  <c r="CQ436" i="16"/>
  <c r="CQ437" i="16"/>
  <c r="CQ438" i="16"/>
  <c r="CQ439" i="16"/>
  <c r="CQ440" i="16"/>
  <c r="CQ441" i="16"/>
  <c r="CQ442" i="16"/>
  <c r="CQ443" i="16"/>
  <c r="CQ444" i="16"/>
  <c r="CQ445" i="16"/>
  <c r="CQ446" i="16"/>
  <c r="CQ447" i="16"/>
  <c r="CQ448" i="16"/>
  <c r="CQ449" i="16"/>
  <c r="CQ450" i="16"/>
  <c r="CQ451" i="16"/>
  <c r="CQ452" i="16"/>
  <c r="CQ453" i="16"/>
  <c r="CQ454" i="16"/>
  <c r="CQ455" i="16"/>
  <c r="CQ456" i="16"/>
  <c r="CQ457" i="16"/>
  <c r="CQ458" i="16"/>
  <c r="CQ459" i="16"/>
  <c r="CQ460" i="16"/>
  <c r="CQ461" i="16"/>
  <c r="CQ462" i="16"/>
  <c r="CQ463" i="16"/>
  <c r="CQ464" i="16"/>
  <c r="CQ465" i="16"/>
  <c r="CQ466" i="16"/>
  <c r="CQ467" i="16"/>
  <c r="CQ468" i="16"/>
  <c r="CQ469" i="16"/>
  <c r="CQ470" i="16"/>
  <c r="CQ471" i="16"/>
  <c r="CQ472" i="16"/>
  <c r="CQ473" i="16"/>
  <c r="CQ474" i="16"/>
  <c r="CQ475" i="16"/>
  <c r="CQ476" i="16"/>
  <c r="CQ477" i="16"/>
  <c r="CQ478" i="16"/>
  <c r="CQ479" i="16"/>
  <c r="CQ480" i="16"/>
  <c r="CQ481" i="16"/>
  <c r="CQ482" i="16"/>
  <c r="CQ483" i="16"/>
  <c r="CQ484" i="16"/>
  <c r="CQ485" i="16"/>
  <c r="CQ486" i="16"/>
  <c r="CQ487" i="16"/>
  <c r="CQ488" i="16"/>
  <c r="CQ489" i="16"/>
  <c r="CQ490" i="16"/>
  <c r="CQ491" i="16"/>
  <c r="CQ492" i="16"/>
  <c r="CQ493" i="16"/>
  <c r="CQ494" i="16"/>
  <c r="CQ495" i="16"/>
  <c r="CQ496" i="16"/>
  <c r="CQ497" i="16"/>
  <c r="CQ498" i="16"/>
  <c r="CQ499" i="16"/>
  <c r="CQ500" i="16"/>
  <c r="CQ501" i="16"/>
  <c r="CQ502" i="16"/>
  <c r="CQ503" i="16"/>
  <c r="CQ504" i="16"/>
  <c r="CQ505" i="16"/>
  <c r="CQ506" i="16"/>
  <c r="CQ507" i="16"/>
  <c r="CQ508" i="16"/>
  <c r="CQ509" i="16"/>
  <c r="CQ510" i="16"/>
  <c r="CQ511" i="16"/>
  <c r="CQ512" i="16"/>
  <c r="CQ513" i="16"/>
  <c r="CQ514" i="16"/>
  <c r="CQ515" i="16"/>
  <c r="CQ516" i="16"/>
  <c r="CQ517" i="16"/>
  <c r="CQ518" i="16"/>
  <c r="CQ519" i="16"/>
  <c r="CQ520" i="16"/>
  <c r="CQ521" i="16"/>
  <c r="CQ522" i="16"/>
  <c r="CQ523" i="16"/>
  <c r="CQ524" i="16"/>
  <c r="CQ525" i="16"/>
  <c r="CQ526" i="16"/>
  <c r="CQ527" i="16"/>
  <c r="CQ528" i="16"/>
  <c r="CQ529" i="16"/>
  <c r="CQ530" i="16"/>
  <c r="CQ531" i="16"/>
  <c r="CQ532" i="16"/>
  <c r="CQ533" i="16"/>
  <c r="CQ534" i="16"/>
  <c r="CQ535" i="16"/>
  <c r="CQ536" i="16"/>
  <c r="CQ537" i="16"/>
  <c r="CQ538" i="16"/>
  <c r="CQ539" i="16"/>
  <c r="CQ540" i="16"/>
  <c r="CQ541" i="16"/>
  <c r="CQ542" i="16"/>
  <c r="CQ543" i="16"/>
  <c r="CQ544" i="16"/>
  <c r="CQ545" i="16"/>
  <c r="CQ546" i="16"/>
  <c r="CQ547" i="16"/>
  <c r="CQ548" i="16"/>
  <c r="CQ549" i="16"/>
  <c r="CQ550" i="16"/>
  <c r="CQ551" i="16"/>
  <c r="CQ552" i="16"/>
  <c r="CQ553" i="16"/>
  <c r="CQ554" i="16"/>
  <c r="CQ555" i="16"/>
  <c r="CQ556" i="16"/>
  <c r="CQ557" i="16"/>
  <c r="CQ558" i="16"/>
  <c r="CQ559" i="16"/>
  <c r="CQ560" i="16"/>
  <c r="CQ561" i="16"/>
  <c r="CQ562" i="16"/>
  <c r="CQ563" i="16"/>
  <c r="CQ564" i="16"/>
  <c r="CQ565" i="16"/>
  <c r="CQ566" i="16"/>
  <c r="CQ567" i="16"/>
  <c r="CQ568" i="16"/>
  <c r="CQ569" i="16"/>
  <c r="CQ570" i="16"/>
  <c r="CQ571" i="16"/>
  <c r="CQ572" i="16"/>
  <c r="CQ573" i="16"/>
  <c r="CQ574" i="16"/>
  <c r="CQ575" i="16"/>
  <c r="CQ576" i="16"/>
  <c r="CQ577" i="16"/>
  <c r="CQ578" i="16"/>
  <c r="CQ579" i="16"/>
  <c r="CQ580" i="16"/>
  <c r="CQ581" i="16"/>
  <c r="CQ582" i="16"/>
  <c r="CQ583" i="16"/>
  <c r="CQ584" i="16"/>
  <c r="CQ585" i="16"/>
  <c r="CQ586" i="16"/>
  <c r="CQ587" i="16"/>
  <c r="CQ588" i="16"/>
  <c r="CQ589" i="16"/>
  <c r="CQ590" i="16"/>
  <c r="CQ591" i="16"/>
  <c r="CQ592" i="16"/>
  <c r="CQ593" i="16"/>
  <c r="CQ594" i="16"/>
  <c r="CQ595" i="16"/>
  <c r="CQ596" i="16"/>
  <c r="CQ597" i="16"/>
  <c r="CQ598" i="16"/>
  <c r="CQ599" i="16"/>
  <c r="CQ600" i="16"/>
  <c r="CQ601" i="16"/>
  <c r="CQ602" i="16"/>
  <c r="CQ603" i="16"/>
  <c r="CQ604" i="16"/>
  <c r="CQ605" i="16"/>
  <c r="CQ606" i="16"/>
  <c r="CQ607" i="16"/>
  <c r="CQ608" i="16"/>
  <c r="CQ609" i="16"/>
  <c r="CQ610" i="16"/>
  <c r="CQ611" i="16"/>
  <c r="CQ612" i="16"/>
  <c r="CQ613" i="16"/>
  <c r="CQ614" i="16"/>
  <c r="CQ615" i="16"/>
  <c r="CQ616" i="16"/>
  <c r="CQ617" i="16"/>
  <c r="CQ618" i="16"/>
  <c r="CQ619" i="16"/>
  <c r="CQ620" i="16"/>
  <c r="CQ621" i="16"/>
  <c r="CQ622" i="16"/>
  <c r="CQ623" i="16"/>
  <c r="CQ624" i="16"/>
  <c r="CQ625" i="16"/>
  <c r="CQ626" i="16"/>
  <c r="CQ627" i="16"/>
  <c r="CQ628" i="16"/>
  <c r="CQ629" i="16"/>
  <c r="CQ630" i="16"/>
  <c r="CQ631" i="16"/>
  <c r="CQ632" i="16"/>
  <c r="CQ633" i="16"/>
  <c r="CQ634" i="16"/>
  <c r="CQ635" i="16"/>
  <c r="CQ636" i="16"/>
  <c r="CQ637" i="16"/>
  <c r="CQ638" i="16"/>
  <c r="CQ639" i="16"/>
  <c r="CQ640" i="16"/>
  <c r="CQ641" i="16"/>
  <c r="CQ642" i="16"/>
  <c r="CQ643" i="16"/>
  <c r="CQ644" i="16"/>
  <c r="CQ645" i="16"/>
  <c r="CQ646" i="16"/>
  <c r="CQ647" i="16"/>
  <c r="CQ648" i="16"/>
  <c r="CQ649" i="16"/>
  <c r="CQ650" i="16"/>
  <c r="CQ651" i="16"/>
  <c r="CQ652" i="16"/>
  <c r="CQ653" i="16"/>
  <c r="CQ654" i="16"/>
  <c r="CQ655" i="16"/>
  <c r="CQ656" i="16"/>
  <c r="CQ657" i="16"/>
  <c r="CQ658" i="16"/>
  <c r="CQ659" i="16"/>
  <c r="CQ660" i="16"/>
  <c r="CQ661" i="16"/>
  <c r="CQ662" i="16"/>
  <c r="CQ663" i="16"/>
  <c r="CQ664" i="16"/>
  <c r="CQ665" i="16"/>
  <c r="CQ666" i="16"/>
  <c r="CQ667" i="16"/>
  <c r="CQ668" i="16"/>
  <c r="CQ669" i="16"/>
  <c r="CQ670" i="16"/>
  <c r="CQ671" i="16"/>
  <c r="CQ672" i="16"/>
  <c r="CQ673" i="16"/>
  <c r="CQ674" i="16"/>
  <c r="CQ675" i="16"/>
  <c r="CQ676" i="16"/>
  <c r="CQ677" i="16"/>
  <c r="CQ4" i="16"/>
  <c r="CQ2" i="16" s="1"/>
  <c r="C220" i="22" l="1"/>
  <c r="C233" i="22" s="1"/>
  <c r="F17" i="22"/>
  <c r="I16" i="22" a="1"/>
  <c r="I16" i="22" s="1"/>
  <c r="K16" i="22" a="1"/>
  <c r="K16" i="22" s="1"/>
  <c r="G16" i="22" a="1"/>
  <c r="G16" i="22" s="1"/>
  <c r="C174" i="22"/>
  <c r="Y14" i="22"/>
  <c r="Q14" i="22"/>
  <c r="C178" i="22"/>
  <c r="C191" i="22" s="1"/>
  <c r="C204" i="22" s="1"/>
  <c r="C217" i="22" s="1"/>
  <c r="C230" i="22" s="1"/>
  <c r="C243" i="22" s="1"/>
  <c r="C256" i="22" s="1"/>
  <c r="C269" i="22" s="1"/>
  <c r="C282" i="22" s="1"/>
  <c r="C295" i="22" s="1"/>
  <c r="C308" i="22" s="1"/>
  <c r="C321" i="22" s="1"/>
  <c r="C334" i="22" s="1"/>
  <c r="C347" i="22" s="1"/>
  <c r="W15" i="22"/>
  <c r="O15" i="22"/>
  <c r="V15" i="22"/>
  <c r="M15" i="22"/>
  <c r="A15" i="22"/>
  <c r="X15" i="22"/>
  <c r="P15" i="22"/>
  <c r="C357" i="22"/>
  <c r="C335" i="22"/>
  <c r="C537" i="22"/>
  <c r="C778" i="22"/>
  <c r="C650" i="22"/>
  <c r="C658" i="22"/>
  <c r="C522" i="22"/>
  <c r="C378" i="22"/>
  <c r="C319" i="22"/>
  <c r="C341" i="22"/>
  <c r="J2" i="11"/>
  <c r="CR2" i="16"/>
  <c r="E2" i="20"/>
  <c r="F2" i="20"/>
  <c r="L2" i="9"/>
  <c r="CS2" i="2"/>
  <c r="C187" i="22" l="1"/>
  <c r="V16" i="22"/>
  <c r="A16" i="22"/>
  <c r="M16" i="22"/>
  <c r="Y15" i="22"/>
  <c r="Q15" i="22"/>
  <c r="P16" i="22"/>
  <c r="X16" i="22"/>
  <c r="W16" i="22"/>
  <c r="O16" i="22"/>
  <c r="F18" i="22"/>
  <c r="I17" i="22" a="1"/>
  <c r="I17" i="22" s="1"/>
  <c r="K17" i="22" a="1"/>
  <c r="K17" i="22" s="1"/>
  <c r="G17" i="22" a="1"/>
  <c r="G17" i="22" s="1"/>
  <c r="C246" i="22"/>
  <c r="C259" i="22" s="1"/>
  <c r="C663" i="22"/>
  <c r="C354" i="22"/>
  <c r="C535" i="22"/>
  <c r="C671" i="22"/>
  <c r="C791" i="22"/>
  <c r="C370" i="22"/>
  <c r="C391" i="22"/>
  <c r="C348" i="22"/>
  <c r="C332" i="22"/>
  <c r="C360" i="22"/>
  <c r="C550" i="22"/>
  <c r="G2" i="20"/>
  <c r="K2" i="8"/>
  <c r="L2" i="8"/>
  <c r="H17" i="22" l="1"/>
  <c r="R17" i="22" s="1"/>
  <c r="A17" i="22"/>
  <c r="V17" i="22"/>
  <c r="M17" i="22"/>
  <c r="X17" i="22"/>
  <c r="P17" i="22"/>
  <c r="L17" i="22"/>
  <c r="T17" i="22" s="1"/>
  <c r="J17" i="22"/>
  <c r="S17" i="22" s="1"/>
  <c r="W17" i="22"/>
  <c r="O17" i="22"/>
  <c r="Q16" i="22"/>
  <c r="Y16" i="22"/>
  <c r="F19" i="22"/>
  <c r="G18" i="22" a="1"/>
  <c r="G18" i="22" s="1"/>
  <c r="K18" i="22" a="1"/>
  <c r="K18" i="22" s="1"/>
  <c r="I18" i="22" a="1"/>
  <c r="I18" i="22" s="1"/>
  <c r="C200" i="22"/>
  <c r="C272" i="22"/>
  <c r="C404" i="22"/>
  <c r="C373" i="22"/>
  <c r="C804" i="22"/>
  <c r="C383" i="22"/>
  <c r="C684" i="22"/>
  <c r="C367" i="22"/>
  <c r="C563" i="22"/>
  <c r="C345" i="22"/>
  <c r="C361" i="22"/>
  <c r="C548" i="22"/>
  <c r="C676" i="22"/>
  <c r="I2" i="20"/>
  <c r="H2" i="20"/>
  <c r="K2" i="9"/>
  <c r="X18" i="22" l="1"/>
  <c r="P18" i="22"/>
  <c r="L18" i="22"/>
  <c r="T18" i="22" s="1"/>
  <c r="H18" i="22"/>
  <c r="R18" i="22" s="1"/>
  <c r="V18" i="22"/>
  <c r="M18" i="22"/>
  <c r="A18" i="22"/>
  <c r="F20" i="22"/>
  <c r="K19" i="22" a="1"/>
  <c r="K19" i="22" s="1"/>
  <c r="I19" i="22" a="1"/>
  <c r="I19" i="22" s="1"/>
  <c r="G19" i="22" a="1"/>
  <c r="G19" i="22" s="1"/>
  <c r="J18" i="22"/>
  <c r="S18" i="22" s="1"/>
  <c r="W18" i="22"/>
  <c r="O18" i="22"/>
  <c r="N17" i="22"/>
  <c r="U17" i="22" s="1"/>
  <c r="Q17" i="22"/>
  <c r="Y17" i="22"/>
  <c r="C285" i="22"/>
  <c r="C298" i="22" s="1"/>
  <c r="C311" i="22" s="1"/>
  <c r="C324" i="22" s="1"/>
  <c r="C213" i="22"/>
  <c r="C380" i="22"/>
  <c r="C396" i="22"/>
  <c r="C358" i="22"/>
  <c r="C374" i="22"/>
  <c r="C576" i="22"/>
  <c r="C386" i="22"/>
  <c r="C417" i="22"/>
  <c r="C561" i="22"/>
  <c r="C689" i="22"/>
  <c r="C697" i="22"/>
  <c r="C817" i="22"/>
  <c r="CR2" i="2"/>
  <c r="Y18" i="22" l="1"/>
  <c r="Q18" i="22"/>
  <c r="N18" i="22"/>
  <c r="U18" i="22" s="1"/>
  <c r="C226" i="22"/>
  <c r="C337" i="22"/>
  <c r="C350" i="22" s="1"/>
  <c r="V19" i="22"/>
  <c r="M19" i="22"/>
  <c r="H19" i="22"/>
  <c r="R19" i="22" s="1"/>
  <c r="A19" i="22"/>
  <c r="J19" i="22"/>
  <c r="S19" i="22" s="1"/>
  <c r="W19" i="22"/>
  <c r="O19" i="22"/>
  <c r="F21" i="22"/>
  <c r="G20" i="22" a="1"/>
  <c r="G20" i="22" s="1"/>
  <c r="K20" i="22" a="1"/>
  <c r="K20" i="22" s="1"/>
  <c r="I20" i="22" a="1"/>
  <c r="I20" i="22" s="1"/>
  <c r="L19" i="22"/>
  <c r="T19" i="22" s="1"/>
  <c r="X19" i="22"/>
  <c r="P19" i="22"/>
  <c r="C574" i="22"/>
  <c r="C363" i="22"/>
  <c r="C430" i="22"/>
  <c r="C399" i="22"/>
  <c r="C387" i="22"/>
  <c r="C371" i="22"/>
  <c r="C710" i="22"/>
  <c r="C830" i="22"/>
  <c r="C409" i="22"/>
  <c r="C702" i="22"/>
  <c r="C589" i="22"/>
  <c r="C393" i="22"/>
  <c r="I2" i="8"/>
  <c r="J2" i="8"/>
  <c r="I2" i="9"/>
  <c r="J2" i="9"/>
  <c r="V20" i="22" l="1"/>
  <c r="H20" i="22"/>
  <c r="R20" i="22" s="1"/>
  <c r="M20" i="22"/>
  <c r="A20" i="22"/>
  <c r="I21" i="22" a="1"/>
  <c r="I21" i="22" s="1"/>
  <c r="F22" i="22"/>
  <c r="K21" i="22" a="1"/>
  <c r="K21" i="22" s="1"/>
  <c r="G21" i="22" a="1"/>
  <c r="G21" i="22" s="1"/>
  <c r="C239" i="22"/>
  <c r="W20" i="22"/>
  <c r="O20" i="22"/>
  <c r="J20" i="22"/>
  <c r="S20" i="22" s="1"/>
  <c r="X20" i="22"/>
  <c r="L20" i="22"/>
  <c r="T20" i="22" s="1"/>
  <c r="P20" i="22"/>
  <c r="Y19" i="22"/>
  <c r="Q19" i="22"/>
  <c r="N19" i="22"/>
  <c r="U19" i="22" s="1"/>
  <c r="C715" i="22"/>
  <c r="C406" i="22"/>
  <c r="C376" i="22"/>
  <c r="C723" i="22"/>
  <c r="C400" i="22"/>
  <c r="C602" i="22"/>
  <c r="C422" i="22"/>
  <c r="C443" i="22"/>
  <c r="C843" i="22"/>
  <c r="C412" i="22"/>
  <c r="C384" i="22"/>
  <c r="C587" i="22"/>
  <c r="CQ2" i="2"/>
  <c r="H21" i="22" l="1"/>
  <c r="R21" i="22" s="1"/>
  <c r="V21" i="22"/>
  <c r="M21" i="22"/>
  <c r="A21" i="22"/>
  <c r="L21" i="22"/>
  <c r="T21" i="22" s="1"/>
  <c r="X21" i="22"/>
  <c r="P21" i="22"/>
  <c r="F23" i="22"/>
  <c r="K22" i="22" a="1"/>
  <c r="K22" i="22" s="1"/>
  <c r="I22" i="22" a="1"/>
  <c r="I22" i="22" s="1"/>
  <c r="G22" i="22" a="1"/>
  <c r="G22" i="22" s="1"/>
  <c r="W21" i="22"/>
  <c r="O21" i="22"/>
  <c r="J21" i="22"/>
  <c r="S21" i="22" s="1"/>
  <c r="Y20" i="22"/>
  <c r="Q20" i="22"/>
  <c r="N20" i="22"/>
  <c r="U20" i="22" s="1"/>
  <c r="C252" i="22"/>
  <c r="C856" i="22"/>
  <c r="C600" i="22"/>
  <c r="C456" i="22"/>
  <c r="C425" i="22"/>
  <c r="C419" i="22"/>
  <c r="C397" i="22"/>
  <c r="C413" i="22"/>
  <c r="C736" i="22"/>
  <c r="C728" i="22"/>
  <c r="C435" i="22"/>
  <c r="C615" i="22"/>
  <c r="C389" i="22"/>
  <c r="H2" i="8"/>
  <c r="F24" i="22" l="1"/>
  <c r="G23" i="22" a="1"/>
  <c r="G23" i="22" s="1"/>
  <c r="I23" i="22" a="1"/>
  <c r="I23" i="22" s="1"/>
  <c r="K23" i="22" a="1"/>
  <c r="K23" i="22" s="1"/>
  <c r="C265" i="22"/>
  <c r="V22" i="22"/>
  <c r="M22" i="22"/>
  <c r="H22" i="22"/>
  <c r="R22" i="22" s="1"/>
  <c r="A22" i="22"/>
  <c r="Y21" i="22"/>
  <c r="Q21" i="22"/>
  <c r="N21" i="22"/>
  <c r="U21" i="22" s="1"/>
  <c r="J22" i="22"/>
  <c r="S22" i="22" s="1"/>
  <c r="W22" i="22"/>
  <c r="O22" i="22"/>
  <c r="L22" i="22"/>
  <c r="T22" i="22" s="1"/>
  <c r="P22" i="22"/>
  <c r="X22" i="22"/>
  <c r="C448" i="22"/>
  <c r="C749" i="22"/>
  <c r="C426" i="22"/>
  <c r="C410" i="22"/>
  <c r="C469" i="22"/>
  <c r="C869" i="22"/>
  <c r="C628" i="22"/>
  <c r="C432" i="22"/>
  <c r="C741" i="22"/>
  <c r="C613" i="22"/>
  <c r="C438" i="22"/>
  <c r="C402" i="22"/>
  <c r="G5" i="15"/>
  <c r="H5" i="15"/>
  <c r="I5" i="15"/>
  <c r="G6" i="15"/>
  <c r="H6" i="15"/>
  <c r="I6" i="15"/>
  <c r="G7" i="15"/>
  <c r="H7" i="15"/>
  <c r="I7" i="15"/>
  <c r="G8" i="15"/>
  <c r="H8" i="15"/>
  <c r="I8" i="15"/>
  <c r="G9" i="15"/>
  <c r="H9" i="15"/>
  <c r="I9" i="15"/>
  <c r="G10" i="15"/>
  <c r="H10" i="15"/>
  <c r="I10" i="15"/>
  <c r="G11" i="15"/>
  <c r="H11" i="15"/>
  <c r="I11" i="15"/>
  <c r="G12" i="15"/>
  <c r="H12" i="15"/>
  <c r="I12" i="15"/>
  <c r="G13" i="15"/>
  <c r="H13" i="15"/>
  <c r="I13" i="15"/>
  <c r="G14" i="15"/>
  <c r="H14" i="15"/>
  <c r="I14" i="15"/>
  <c r="G15" i="15"/>
  <c r="H15" i="15"/>
  <c r="I15" i="15"/>
  <c r="G16" i="15"/>
  <c r="H16" i="15"/>
  <c r="I16" i="15"/>
  <c r="G17" i="15"/>
  <c r="H17" i="15"/>
  <c r="I17" i="15"/>
  <c r="G18" i="15"/>
  <c r="H18" i="15"/>
  <c r="I18" i="15"/>
  <c r="G19" i="15"/>
  <c r="H19" i="15"/>
  <c r="I19" i="15"/>
  <c r="G20" i="15"/>
  <c r="H20" i="15"/>
  <c r="I20" i="15"/>
  <c r="G21" i="15"/>
  <c r="H21" i="15"/>
  <c r="I21" i="15"/>
  <c r="G22" i="15"/>
  <c r="H22" i="15"/>
  <c r="I22" i="15"/>
  <c r="G23" i="15"/>
  <c r="H23" i="15"/>
  <c r="I23" i="15"/>
  <c r="G24" i="15"/>
  <c r="H24" i="15"/>
  <c r="I24" i="15"/>
  <c r="G25" i="15"/>
  <c r="H25" i="15"/>
  <c r="I25" i="15"/>
  <c r="G26" i="15"/>
  <c r="H26" i="15"/>
  <c r="I26" i="15"/>
  <c r="G27" i="15"/>
  <c r="H27" i="15"/>
  <c r="I27" i="15"/>
  <c r="G28" i="15"/>
  <c r="H28" i="15"/>
  <c r="I28" i="15"/>
  <c r="G29" i="15"/>
  <c r="H29" i="15"/>
  <c r="I29" i="15"/>
  <c r="G30" i="15"/>
  <c r="H30" i="15"/>
  <c r="I30" i="15"/>
  <c r="G31" i="15"/>
  <c r="H31" i="15"/>
  <c r="I31" i="15"/>
  <c r="G32" i="15"/>
  <c r="H32" i="15"/>
  <c r="I32" i="15"/>
  <c r="G33" i="15"/>
  <c r="H33" i="15"/>
  <c r="I33" i="15"/>
  <c r="G34" i="15"/>
  <c r="H34" i="15"/>
  <c r="I34" i="15"/>
  <c r="G35" i="15"/>
  <c r="H35" i="15"/>
  <c r="I35" i="15"/>
  <c r="G36" i="15"/>
  <c r="H36" i="15"/>
  <c r="I36" i="15"/>
  <c r="G37" i="15"/>
  <c r="H37" i="15"/>
  <c r="I37" i="15"/>
  <c r="G38" i="15"/>
  <c r="H38" i="15"/>
  <c r="I38" i="15"/>
  <c r="G39" i="15"/>
  <c r="H39" i="15"/>
  <c r="I39" i="15"/>
  <c r="G40" i="15"/>
  <c r="H40" i="15"/>
  <c r="I40" i="15"/>
  <c r="G41" i="15"/>
  <c r="H41" i="15"/>
  <c r="I41" i="15"/>
  <c r="G42" i="15"/>
  <c r="H42" i="15"/>
  <c r="I42" i="15"/>
  <c r="G43" i="15"/>
  <c r="H43" i="15"/>
  <c r="I43" i="15"/>
  <c r="G44" i="15"/>
  <c r="H44" i="15"/>
  <c r="I44" i="15"/>
  <c r="G45" i="15"/>
  <c r="H45" i="15"/>
  <c r="I45" i="15"/>
  <c r="G46" i="15"/>
  <c r="H46" i="15"/>
  <c r="I46" i="15"/>
  <c r="G47" i="15"/>
  <c r="H47" i="15"/>
  <c r="I47" i="15"/>
  <c r="G48" i="15"/>
  <c r="H48" i="15"/>
  <c r="I48" i="15"/>
  <c r="G49" i="15"/>
  <c r="H49" i="15"/>
  <c r="I49" i="15"/>
  <c r="G50" i="15"/>
  <c r="H50" i="15"/>
  <c r="I50" i="15"/>
  <c r="G51" i="15"/>
  <c r="H51" i="15"/>
  <c r="I51" i="15"/>
  <c r="G52" i="15"/>
  <c r="H52" i="15"/>
  <c r="I52" i="15"/>
  <c r="G53" i="15"/>
  <c r="H53" i="15"/>
  <c r="I53" i="15"/>
  <c r="G54" i="15"/>
  <c r="H54" i="15"/>
  <c r="I54" i="15"/>
  <c r="G55" i="15"/>
  <c r="H55" i="15"/>
  <c r="I55" i="15"/>
  <c r="G56" i="15"/>
  <c r="H56" i="15"/>
  <c r="I56" i="15"/>
  <c r="G57" i="15"/>
  <c r="H57" i="15"/>
  <c r="I57" i="15"/>
  <c r="G58" i="15"/>
  <c r="H58" i="15"/>
  <c r="I58" i="15"/>
  <c r="G59" i="15"/>
  <c r="H59" i="15"/>
  <c r="I59" i="15"/>
  <c r="G60" i="15"/>
  <c r="H60" i="15"/>
  <c r="I60" i="15"/>
  <c r="G61" i="15"/>
  <c r="H61" i="15"/>
  <c r="I61" i="15"/>
  <c r="G62" i="15"/>
  <c r="H62" i="15"/>
  <c r="I62" i="15"/>
  <c r="G63" i="15"/>
  <c r="H63" i="15"/>
  <c r="I63" i="15"/>
  <c r="G64" i="15"/>
  <c r="H64" i="15"/>
  <c r="I64" i="15"/>
  <c r="G65" i="15"/>
  <c r="H65" i="15"/>
  <c r="I65" i="15"/>
  <c r="G66" i="15"/>
  <c r="H66" i="15"/>
  <c r="I66" i="15"/>
  <c r="G67" i="15"/>
  <c r="H67" i="15"/>
  <c r="I67" i="15"/>
  <c r="G68" i="15"/>
  <c r="H68" i="15"/>
  <c r="I68" i="15"/>
  <c r="G69" i="15"/>
  <c r="H69" i="15"/>
  <c r="I69" i="15"/>
  <c r="G70" i="15"/>
  <c r="H70" i="15"/>
  <c r="I70" i="15"/>
  <c r="G71" i="15"/>
  <c r="H71" i="15"/>
  <c r="I71" i="15"/>
  <c r="G72" i="15"/>
  <c r="H72" i="15"/>
  <c r="I72" i="15"/>
  <c r="G73" i="15"/>
  <c r="H73" i="15"/>
  <c r="I73" i="15"/>
  <c r="G74" i="15"/>
  <c r="H74" i="15"/>
  <c r="I74" i="15"/>
  <c r="G75" i="15"/>
  <c r="H75" i="15"/>
  <c r="I75" i="15"/>
  <c r="G76" i="15"/>
  <c r="H76" i="15"/>
  <c r="I76" i="15"/>
  <c r="G77" i="15"/>
  <c r="H77" i="15"/>
  <c r="I77" i="15"/>
  <c r="G78" i="15"/>
  <c r="H78" i="15"/>
  <c r="I78" i="15"/>
  <c r="G79" i="15"/>
  <c r="H79" i="15"/>
  <c r="I79" i="15"/>
  <c r="G80" i="15"/>
  <c r="H80" i="15"/>
  <c r="I80" i="15"/>
  <c r="G81" i="15"/>
  <c r="H81" i="15"/>
  <c r="I81" i="15"/>
  <c r="G82" i="15"/>
  <c r="H82" i="15"/>
  <c r="I82" i="15"/>
  <c r="G83" i="15"/>
  <c r="H83" i="15"/>
  <c r="I83" i="15"/>
  <c r="G84" i="15"/>
  <c r="H84" i="15"/>
  <c r="I84" i="15"/>
  <c r="G85" i="15"/>
  <c r="H85" i="15"/>
  <c r="I85" i="15"/>
  <c r="G86" i="15"/>
  <c r="H86" i="15"/>
  <c r="I86" i="15"/>
  <c r="G87" i="15"/>
  <c r="H87" i="15"/>
  <c r="I87" i="15"/>
  <c r="G88" i="15"/>
  <c r="H88" i="15"/>
  <c r="I88" i="15"/>
  <c r="G89" i="15"/>
  <c r="H89" i="15"/>
  <c r="I89" i="15"/>
  <c r="G90" i="15"/>
  <c r="H90" i="15"/>
  <c r="I90" i="15"/>
  <c r="G91" i="15"/>
  <c r="H91" i="15"/>
  <c r="I91" i="15"/>
  <c r="H92" i="15"/>
  <c r="I92" i="15"/>
  <c r="H93" i="15"/>
  <c r="I93" i="15"/>
  <c r="H94" i="15"/>
  <c r="I94" i="15"/>
  <c r="H95" i="15"/>
  <c r="I95" i="15"/>
  <c r="H96" i="15"/>
  <c r="I96" i="15"/>
  <c r="H97" i="15"/>
  <c r="I97" i="15"/>
  <c r="H98" i="15"/>
  <c r="I98" i="15"/>
  <c r="G99" i="15"/>
  <c r="H99" i="15"/>
  <c r="I99" i="15"/>
  <c r="G100" i="15"/>
  <c r="H100" i="15"/>
  <c r="I100" i="15"/>
  <c r="G101" i="15"/>
  <c r="H101" i="15"/>
  <c r="I101" i="15"/>
  <c r="G102" i="15"/>
  <c r="H102" i="15"/>
  <c r="I102" i="15"/>
  <c r="G103" i="15"/>
  <c r="H103" i="15"/>
  <c r="I103" i="15"/>
  <c r="G104" i="15"/>
  <c r="H104" i="15"/>
  <c r="I104" i="15"/>
  <c r="G105" i="15"/>
  <c r="H105" i="15"/>
  <c r="I105" i="15"/>
  <c r="G106" i="15"/>
  <c r="H106" i="15"/>
  <c r="I106" i="15"/>
  <c r="G107" i="15"/>
  <c r="H107" i="15"/>
  <c r="I107" i="15"/>
  <c r="G108" i="15"/>
  <c r="H108" i="15"/>
  <c r="I108" i="15"/>
  <c r="G109" i="15"/>
  <c r="H109" i="15"/>
  <c r="I109" i="15"/>
  <c r="G110" i="15"/>
  <c r="H110" i="15"/>
  <c r="I110" i="15"/>
  <c r="G111" i="15"/>
  <c r="H111" i="15"/>
  <c r="I111" i="15"/>
  <c r="G112" i="15"/>
  <c r="H112" i="15"/>
  <c r="I112" i="15"/>
  <c r="G113" i="15"/>
  <c r="H113" i="15"/>
  <c r="I113" i="15"/>
  <c r="G114" i="15"/>
  <c r="H114" i="15"/>
  <c r="I114" i="15"/>
  <c r="G115" i="15"/>
  <c r="H115" i="15"/>
  <c r="I115" i="15"/>
  <c r="G116" i="15"/>
  <c r="H116" i="15"/>
  <c r="I116" i="15"/>
  <c r="G117" i="15"/>
  <c r="H117" i="15"/>
  <c r="I117" i="15"/>
  <c r="G118" i="15"/>
  <c r="H118" i="15"/>
  <c r="I118" i="15"/>
  <c r="G119" i="15"/>
  <c r="H119" i="15"/>
  <c r="I119" i="15"/>
  <c r="G120" i="15"/>
  <c r="H120" i="15"/>
  <c r="I120" i="15"/>
  <c r="G121" i="15"/>
  <c r="H121" i="15"/>
  <c r="I121" i="15"/>
  <c r="G122" i="15"/>
  <c r="H122" i="15"/>
  <c r="I122" i="15"/>
  <c r="G123" i="15"/>
  <c r="H123" i="15"/>
  <c r="I123" i="15"/>
  <c r="G124" i="15"/>
  <c r="H124" i="15"/>
  <c r="I124" i="15"/>
  <c r="G125" i="15"/>
  <c r="H125" i="15"/>
  <c r="I125" i="15"/>
  <c r="G126" i="15"/>
  <c r="H126" i="15"/>
  <c r="I126" i="15"/>
  <c r="G127" i="15"/>
  <c r="H127" i="15"/>
  <c r="I127" i="15"/>
  <c r="G128" i="15"/>
  <c r="H128" i="15"/>
  <c r="I128" i="15"/>
  <c r="G129" i="15"/>
  <c r="H129" i="15"/>
  <c r="I129" i="15"/>
  <c r="G130" i="15"/>
  <c r="H130" i="15"/>
  <c r="I130" i="15"/>
  <c r="G131" i="15"/>
  <c r="H131" i="15"/>
  <c r="I131" i="15"/>
  <c r="G132" i="15"/>
  <c r="H132" i="15"/>
  <c r="I132" i="15"/>
  <c r="G133" i="15"/>
  <c r="H133" i="15"/>
  <c r="I133" i="15"/>
  <c r="G134" i="15"/>
  <c r="H134" i="15"/>
  <c r="I134" i="15"/>
  <c r="G135" i="15"/>
  <c r="H135" i="15"/>
  <c r="I135" i="15"/>
  <c r="G136" i="15"/>
  <c r="H136" i="15"/>
  <c r="I136" i="15"/>
  <c r="G137" i="15"/>
  <c r="H137" i="15"/>
  <c r="I137" i="15"/>
  <c r="G138" i="15"/>
  <c r="H138" i="15"/>
  <c r="I138" i="15"/>
  <c r="G139" i="15"/>
  <c r="H139" i="15"/>
  <c r="I139" i="15"/>
  <c r="G140" i="15"/>
  <c r="H140" i="15"/>
  <c r="I140" i="15"/>
  <c r="G141" i="15"/>
  <c r="H141" i="15"/>
  <c r="I141" i="15"/>
  <c r="G142" i="15"/>
  <c r="H142" i="15"/>
  <c r="I142" i="15"/>
  <c r="G143" i="15"/>
  <c r="H143" i="15"/>
  <c r="I143" i="15"/>
  <c r="G144" i="15"/>
  <c r="H144" i="15"/>
  <c r="I144" i="15"/>
  <c r="G145" i="15"/>
  <c r="H145" i="15"/>
  <c r="I145" i="15"/>
  <c r="G146" i="15"/>
  <c r="H146" i="15"/>
  <c r="I146" i="15"/>
  <c r="G147" i="15"/>
  <c r="H147" i="15"/>
  <c r="I147" i="15"/>
  <c r="G148" i="15"/>
  <c r="H148" i="15"/>
  <c r="I148" i="15"/>
  <c r="G149" i="15"/>
  <c r="H149" i="15"/>
  <c r="I149" i="15"/>
  <c r="G150" i="15"/>
  <c r="H150" i="15"/>
  <c r="I150" i="15"/>
  <c r="G151" i="15"/>
  <c r="H151" i="15"/>
  <c r="I151" i="15"/>
  <c r="G152" i="15"/>
  <c r="H152" i="15"/>
  <c r="I152" i="15"/>
  <c r="G153" i="15"/>
  <c r="H153" i="15"/>
  <c r="I153" i="15"/>
  <c r="G154" i="15"/>
  <c r="H154" i="15"/>
  <c r="I154" i="15"/>
  <c r="G155" i="15"/>
  <c r="H155" i="15"/>
  <c r="I155" i="15"/>
  <c r="G156" i="15"/>
  <c r="H156" i="15"/>
  <c r="I156" i="15"/>
  <c r="G157" i="15"/>
  <c r="H157" i="15"/>
  <c r="I157" i="15"/>
  <c r="G158" i="15"/>
  <c r="H158" i="15"/>
  <c r="I158" i="15"/>
  <c r="G159" i="15"/>
  <c r="H159" i="15"/>
  <c r="I159" i="15"/>
  <c r="G160" i="15"/>
  <c r="H160" i="15"/>
  <c r="I160" i="15"/>
  <c r="G161" i="15"/>
  <c r="H161" i="15"/>
  <c r="I161" i="15"/>
  <c r="G162" i="15"/>
  <c r="H162" i="15"/>
  <c r="I162" i="15"/>
  <c r="G163" i="15"/>
  <c r="H163" i="15"/>
  <c r="I163" i="15"/>
  <c r="G164" i="15"/>
  <c r="H164" i="15"/>
  <c r="I164" i="15"/>
  <c r="G165" i="15"/>
  <c r="H165" i="15"/>
  <c r="I165" i="15"/>
  <c r="G166" i="15"/>
  <c r="H166" i="15"/>
  <c r="I166" i="15"/>
  <c r="G167" i="15"/>
  <c r="H167" i="15"/>
  <c r="I167" i="15"/>
  <c r="G168" i="15"/>
  <c r="H168" i="15"/>
  <c r="I168" i="15"/>
  <c r="G169" i="15"/>
  <c r="H169" i="15"/>
  <c r="I169" i="15"/>
  <c r="G170" i="15"/>
  <c r="H170" i="15"/>
  <c r="I170" i="15"/>
  <c r="G171" i="15"/>
  <c r="H171" i="15"/>
  <c r="I171" i="15"/>
  <c r="G172" i="15"/>
  <c r="H172" i="15"/>
  <c r="I172" i="15"/>
  <c r="G173" i="15"/>
  <c r="H173" i="15"/>
  <c r="I173" i="15"/>
  <c r="G174" i="15"/>
  <c r="H174" i="15"/>
  <c r="I174" i="15"/>
  <c r="G175" i="15"/>
  <c r="H175" i="15"/>
  <c r="I175" i="15"/>
  <c r="G176" i="15"/>
  <c r="H176" i="15"/>
  <c r="I176" i="15"/>
  <c r="G177" i="15"/>
  <c r="H177" i="15"/>
  <c r="I177" i="15"/>
  <c r="G178" i="15"/>
  <c r="H178" i="15"/>
  <c r="I178" i="15"/>
  <c r="G179" i="15"/>
  <c r="H179" i="15"/>
  <c r="I179" i="15"/>
  <c r="G180" i="15"/>
  <c r="H180" i="15"/>
  <c r="I180" i="15"/>
  <c r="G181" i="15"/>
  <c r="H181" i="15"/>
  <c r="I181" i="15"/>
  <c r="G182" i="15"/>
  <c r="H182" i="15"/>
  <c r="I182" i="15"/>
  <c r="G183" i="15"/>
  <c r="H183" i="15"/>
  <c r="I183" i="15"/>
  <c r="G184" i="15"/>
  <c r="H184" i="15"/>
  <c r="I184" i="15"/>
  <c r="G185" i="15"/>
  <c r="H185" i="15"/>
  <c r="I185" i="15"/>
  <c r="G186" i="15"/>
  <c r="H186" i="15"/>
  <c r="I186" i="15"/>
  <c r="G187" i="15"/>
  <c r="H187" i="15"/>
  <c r="I187" i="15"/>
  <c r="G188" i="15"/>
  <c r="H188" i="15"/>
  <c r="I188" i="15"/>
  <c r="G189" i="15"/>
  <c r="H189" i="15"/>
  <c r="I189" i="15"/>
  <c r="G190" i="15"/>
  <c r="H190" i="15"/>
  <c r="I190" i="15"/>
  <c r="G191" i="15"/>
  <c r="H191" i="15"/>
  <c r="I191" i="15"/>
  <c r="G192" i="15"/>
  <c r="H192" i="15"/>
  <c r="I192" i="15"/>
  <c r="G193" i="15"/>
  <c r="H193" i="15"/>
  <c r="I193" i="15"/>
  <c r="G194" i="15"/>
  <c r="H194" i="15"/>
  <c r="I194" i="15"/>
  <c r="G195" i="15"/>
  <c r="H195" i="15"/>
  <c r="I195" i="15"/>
  <c r="G196" i="15"/>
  <c r="H196" i="15"/>
  <c r="I196" i="15"/>
  <c r="G197" i="15"/>
  <c r="H197" i="15"/>
  <c r="I197" i="15"/>
  <c r="G198" i="15"/>
  <c r="H198" i="15"/>
  <c r="I198" i="15"/>
  <c r="G199" i="15"/>
  <c r="H199" i="15"/>
  <c r="I199" i="15"/>
  <c r="G200" i="15"/>
  <c r="H200" i="15"/>
  <c r="I200" i="15"/>
  <c r="G201" i="15"/>
  <c r="H201" i="15"/>
  <c r="I201" i="15"/>
  <c r="G202" i="15"/>
  <c r="H202" i="15"/>
  <c r="I202" i="15"/>
  <c r="G203" i="15"/>
  <c r="H203" i="15"/>
  <c r="I203" i="15"/>
  <c r="G204" i="15"/>
  <c r="H204" i="15"/>
  <c r="I204" i="15"/>
  <c r="G205" i="15"/>
  <c r="H205" i="15"/>
  <c r="I205" i="15"/>
  <c r="G206" i="15"/>
  <c r="H206" i="15"/>
  <c r="I206" i="15"/>
  <c r="G207" i="15"/>
  <c r="H207" i="15"/>
  <c r="I207" i="15"/>
  <c r="G208" i="15"/>
  <c r="H208" i="15"/>
  <c r="I208" i="15"/>
  <c r="G209" i="15"/>
  <c r="H209" i="15"/>
  <c r="I209" i="15"/>
  <c r="G210" i="15"/>
  <c r="H210" i="15"/>
  <c r="I210" i="15"/>
  <c r="G211" i="15"/>
  <c r="H211" i="15"/>
  <c r="I211" i="15"/>
  <c r="G212" i="15"/>
  <c r="H212" i="15"/>
  <c r="I212" i="15"/>
  <c r="G213" i="15"/>
  <c r="H213" i="15"/>
  <c r="I213" i="15"/>
  <c r="G214" i="15"/>
  <c r="H214" i="15"/>
  <c r="I214" i="15"/>
  <c r="G215" i="15"/>
  <c r="H215" i="15"/>
  <c r="I215" i="15"/>
  <c r="G216" i="15"/>
  <c r="H216" i="15"/>
  <c r="I216" i="15"/>
  <c r="G217" i="15"/>
  <c r="H217" i="15"/>
  <c r="I217" i="15"/>
  <c r="G218" i="15"/>
  <c r="H218" i="15"/>
  <c r="I218" i="15"/>
  <c r="G219" i="15"/>
  <c r="H219" i="15"/>
  <c r="I219" i="15"/>
  <c r="G220" i="15"/>
  <c r="H220" i="15"/>
  <c r="I220" i="15"/>
  <c r="G221" i="15"/>
  <c r="H221" i="15"/>
  <c r="I221" i="15"/>
  <c r="G222" i="15"/>
  <c r="H222" i="15"/>
  <c r="I222" i="15"/>
  <c r="G223" i="15"/>
  <c r="H223" i="15"/>
  <c r="I223" i="15"/>
  <c r="G224" i="15"/>
  <c r="H224" i="15"/>
  <c r="I224" i="15"/>
  <c r="G225" i="15"/>
  <c r="H225" i="15"/>
  <c r="I225" i="15"/>
  <c r="G226" i="15"/>
  <c r="H226" i="15"/>
  <c r="I226" i="15"/>
  <c r="G227" i="15"/>
  <c r="H227" i="15"/>
  <c r="I227" i="15"/>
  <c r="G228" i="15"/>
  <c r="H228" i="15"/>
  <c r="I228" i="15"/>
  <c r="G229" i="15"/>
  <c r="H229" i="15"/>
  <c r="I229" i="15"/>
  <c r="G230" i="15"/>
  <c r="H230" i="15"/>
  <c r="I230" i="15"/>
  <c r="G231" i="15"/>
  <c r="H231" i="15"/>
  <c r="I231" i="15"/>
  <c r="G232" i="15"/>
  <c r="H232" i="15"/>
  <c r="I232" i="15"/>
  <c r="G233" i="15"/>
  <c r="H233" i="15"/>
  <c r="I233" i="15"/>
  <c r="G234" i="15"/>
  <c r="H234" i="15"/>
  <c r="I234" i="15"/>
  <c r="G235" i="15"/>
  <c r="H235" i="15"/>
  <c r="I235" i="15"/>
  <c r="G236" i="15"/>
  <c r="H236" i="15"/>
  <c r="I236" i="15"/>
  <c r="G237" i="15"/>
  <c r="H237" i="15"/>
  <c r="I237" i="15"/>
  <c r="G238" i="15"/>
  <c r="H238" i="15"/>
  <c r="I238" i="15"/>
  <c r="G239" i="15"/>
  <c r="H239" i="15"/>
  <c r="I239" i="15"/>
  <c r="G240" i="15"/>
  <c r="H240" i="15"/>
  <c r="I240" i="15"/>
  <c r="G241" i="15"/>
  <c r="H241" i="15"/>
  <c r="I241" i="15"/>
  <c r="G242" i="15"/>
  <c r="H242" i="15"/>
  <c r="I242" i="15"/>
  <c r="G243" i="15"/>
  <c r="H243" i="15"/>
  <c r="I243" i="15"/>
  <c r="G244" i="15"/>
  <c r="H244" i="15"/>
  <c r="I244" i="15"/>
  <c r="G245" i="15"/>
  <c r="H245" i="15"/>
  <c r="I245" i="15"/>
  <c r="G246" i="15"/>
  <c r="H246" i="15"/>
  <c r="I246" i="15"/>
  <c r="G247" i="15"/>
  <c r="H247" i="15"/>
  <c r="I247" i="15"/>
  <c r="G248" i="15"/>
  <c r="H248" i="15"/>
  <c r="I248" i="15"/>
  <c r="G249" i="15"/>
  <c r="H249" i="15"/>
  <c r="I249" i="15"/>
  <c r="G250" i="15"/>
  <c r="H250" i="15"/>
  <c r="I250" i="15"/>
  <c r="G251" i="15"/>
  <c r="H251" i="15"/>
  <c r="I251" i="15"/>
  <c r="G252" i="15"/>
  <c r="H252" i="15"/>
  <c r="I252" i="15"/>
  <c r="G253" i="15"/>
  <c r="H253" i="15"/>
  <c r="I253" i="15"/>
  <c r="G254" i="15"/>
  <c r="H254" i="15"/>
  <c r="I254" i="15"/>
  <c r="G255" i="15"/>
  <c r="H255" i="15"/>
  <c r="I255" i="15"/>
  <c r="G256" i="15"/>
  <c r="H256" i="15"/>
  <c r="I256" i="15"/>
  <c r="G257" i="15"/>
  <c r="H257" i="15"/>
  <c r="I257" i="15"/>
  <c r="G258" i="15"/>
  <c r="H258" i="15"/>
  <c r="I258" i="15"/>
  <c r="G259" i="15"/>
  <c r="H259" i="15"/>
  <c r="I259" i="15"/>
  <c r="G260" i="15"/>
  <c r="H260" i="15"/>
  <c r="I260" i="15"/>
  <c r="G261" i="15"/>
  <c r="H261" i="15"/>
  <c r="I261" i="15"/>
  <c r="G262" i="15"/>
  <c r="H262" i="15"/>
  <c r="I262" i="15"/>
  <c r="G263" i="15"/>
  <c r="H263" i="15"/>
  <c r="I263" i="15"/>
  <c r="G264" i="15"/>
  <c r="H264" i="15"/>
  <c r="I264" i="15"/>
  <c r="G265" i="15"/>
  <c r="H265" i="15"/>
  <c r="I265" i="15"/>
  <c r="G266" i="15"/>
  <c r="H266" i="15"/>
  <c r="I266" i="15"/>
  <c r="G267" i="15"/>
  <c r="H267" i="15"/>
  <c r="I267" i="15"/>
  <c r="G268" i="15"/>
  <c r="H268" i="15"/>
  <c r="I268" i="15"/>
  <c r="G269" i="15"/>
  <c r="H269" i="15"/>
  <c r="I269" i="15"/>
  <c r="G270" i="15"/>
  <c r="H270" i="15"/>
  <c r="I270" i="15"/>
  <c r="G271" i="15"/>
  <c r="H271" i="15"/>
  <c r="I271" i="15"/>
  <c r="G272" i="15"/>
  <c r="H272" i="15"/>
  <c r="I272" i="15"/>
  <c r="G273" i="15"/>
  <c r="H273" i="15"/>
  <c r="I273" i="15"/>
  <c r="G274" i="15"/>
  <c r="H274" i="15"/>
  <c r="I274" i="15"/>
  <c r="G275" i="15"/>
  <c r="H275" i="15"/>
  <c r="I275" i="15"/>
  <c r="G276" i="15"/>
  <c r="H276" i="15"/>
  <c r="I276" i="15"/>
  <c r="G277" i="15"/>
  <c r="H277" i="15"/>
  <c r="I277" i="15"/>
  <c r="G278" i="15"/>
  <c r="H278" i="15"/>
  <c r="I278" i="15"/>
  <c r="G279" i="15"/>
  <c r="H279" i="15"/>
  <c r="I279" i="15"/>
  <c r="G280" i="15"/>
  <c r="H280" i="15"/>
  <c r="I280" i="15"/>
  <c r="G281" i="15"/>
  <c r="H281" i="15"/>
  <c r="I281" i="15"/>
  <c r="G282" i="15"/>
  <c r="H282" i="15"/>
  <c r="I282" i="15"/>
  <c r="G283" i="15"/>
  <c r="H283" i="15"/>
  <c r="I283" i="15"/>
  <c r="G284" i="15"/>
  <c r="H284" i="15"/>
  <c r="I284" i="15"/>
  <c r="G285" i="15"/>
  <c r="H285" i="15"/>
  <c r="I285" i="15"/>
  <c r="G286" i="15"/>
  <c r="H286" i="15"/>
  <c r="I286" i="15"/>
  <c r="G287" i="15"/>
  <c r="H287" i="15"/>
  <c r="I287" i="15"/>
  <c r="G288" i="15"/>
  <c r="H288" i="15"/>
  <c r="I288" i="15"/>
  <c r="G289" i="15"/>
  <c r="H289" i="15"/>
  <c r="I289" i="15"/>
  <c r="G290" i="15"/>
  <c r="H290" i="15"/>
  <c r="I290" i="15"/>
  <c r="G291" i="15"/>
  <c r="H291" i="15"/>
  <c r="I291" i="15"/>
  <c r="G292" i="15"/>
  <c r="H292" i="15"/>
  <c r="I292" i="15"/>
  <c r="G293" i="15"/>
  <c r="H293" i="15"/>
  <c r="I293" i="15"/>
  <c r="G294" i="15"/>
  <c r="H294" i="15"/>
  <c r="I294" i="15"/>
  <c r="G295" i="15"/>
  <c r="H295" i="15"/>
  <c r="I295" i="15"/>
  <c r="G296" i="15"/>
  <c r="H296" i="15"/>
  <c r="I296" i="15"/>
  <c r="G297" i="15"/>
  <c r="H297" i="15"/>
  <c r="I297" i="15"/>
  <c r="G298" i="15"/>
  <c r="H298" i="15"/>
  <c r="I298" i="15"/>
  <c r="G299" i="15"/>
  <c r="H299" i="15"/>
  <c r="I299" i="15"/>
  <c r="G300" i="15"/>
  <c r="H300" i="15"/>
  <c r="I300" i="15"/>
  <c r="G301" i="15"/>
  <c r="H301" i="15"/>
  <c r="I301" i="15"/>
  <c r="G302" i="15"/>
  <c r="H302" i="15"/>
  <c r="I302" i="15"/>
  <c r="G303" i="15"/>
  <c r="H303" i="15"/>
  <c r="I303" i="15"/>
  <c r="G304" i="15"/>
  <c r="H304" i="15"/>
  <c r="I304" i="15"/>
  <c r="G305" i="15"/>
  <c r="H305" i="15"/>
  <c r="I305" i="15"/>
  <c r="G306" i="15"/>
  <c r="H306" i="15"/>
  <c r="I306" i="15"/>
  <c r="G307" i="15"/>
  <c r="H307" i="15"/>
  <c r="I307" i="15"/>
  <c r="G308" i="15"/>
  <c r="H308" i="15"/>
  <c r="I308" i="15"/>
  <c r="G309" i="15"/>
  <c r="H309" i="15"/>
  <c r="I309" i="15"/>
  <c r="G310" i="15"/>
  <c r="H310" i="15"/>
  <c r="I310" i="15"/>
  <c r="G311" i="15"/>
  <c r="H311" i="15"/>
  <c r="I311" i="15"/>
  <c r="G312" i="15"/>
  <c r="H312" i="15"/>
  <c r="I312" i="15"/>
  <c r="G313" i="15"/>
  <c r="H313" i="15"/>
  <c r="I313" i="15"/>
  <c r="G314" i="15"/>
  <c r="H314" i="15"/>
  <c r="I314" i="15"/>
  <c r="G315" i="15"/>
  <c r="H315" i="15"/>
  <c r="I315" i="15"/>
  <c r="G316" i="15"/>
  <c r="H316" i="15"/>
  <c r="I316" i="15"/>
  <c r="G317" i="15"/>
  <c r="H317" i="15"/>
  <c r="I317" i="15"/>
  <c r="G318" i="15"/>
  <c r="H318" i="15"/>
  <c r="I318" i="15"/>
  <c r="G319" i="15"/>
  <c r="H319" i="15"/>
  <c r="I319" i="15"/>
  <c r="G320" i="15"/>
  <c r="H320" i="15"/>
  <c r="I320" i="15"/>
  <c r="G321" i="15"/>
  <c r="H321" i="15"/>
  <c r="I321" i="15"/>
  <c r="G322" i="15"/>
  <c r="H322" i="15"/>
  <c r="I322" i="15"/>
  <c r="G323" i="15"/>
  <c r="H323" i="15"/>
  <c r="I323" i="15"/>
  <c r="G324" i="15"/>
  <c r="H324" i="15"/>
  <c r="I324" i="15"/>
  <c r="G325" i="15"/>
  <c r="H325" i="15"/>
  <c r="I325" i="15"/>
  <c r="G326" i="15"/>
  <c r="H326" i="15"/>
  <c r="I326" i="15"/>
  <c r="G327" i="15"/>
  <c r="H327" i="15"/>
  <c r="I327" i="15"/>
  <c r="G328" i="15"/>
  <c r="H328" i="15"/>
  <c r="I328" i="15"/>
  <c r="G329" i="15"/>
  <c r="H329" i="15"/>
  <c r="I329" i="15"/>
  <c r="G330" i="15"/>
  <c r="H330" i="15"/>
  <c r="I330" i="15"/>
  <c r="G331" i="15"/>
  <c r="H331" i="15"/>
  <c r="I331" i="15"/>
  <c r="G332" i="15"/>
  <c r="H332" i="15"/>
  <c r="I332" i="15"/>
  <c r="G333" i="15"/>
  <c r="H333" i="15"/>
  <c r="I333" i="15"/>
  <c r="G334" i="15"/>
  <c r="H334" i="15"/>
  <c r="I334" i="15"/>
  <c r="G335" i="15"/>
  <c r="H335" i="15"/>
  <c r="I335" i="15"/>
  <c r="G336" i="15"/>
  <c r="H336" i="15"/>
  <c r="I336" i="15"/>
  <c r="G337" i="15"/>
  <c r="H337" i="15"/>
  <c r="I337" i="15"/>
  <c r="G338" i="15"/>
  <c r="H338" i="15"/>
  <c r="I338" i="15"/>
  <c r="G339" i="15"/>
  <c r="H339" i="15"/>
  <c r="I339" i="15"/>
  <c r="G340" i="15"/>
  <c r="H340" i="15"/>
  <c r="I340" i="15"/>
  <c r="G341" i="15"/>
  <c r="H341" i="15"/>
  <c r="I341" i="15"/>
  <c r="G342" i="15"/>
  <c r="H342" i="15"/>
  <c r="I342" i="15"/>
  <c r="G343" i="15"/>
  <c r="H343" i="15"/>
  <c r="I343" i="15"/>
  <c r="G344" i="15"/>
  <c r="H344" i="15"/>
  <c r="I344" i="15"/>
  <c r="G345" i="15"/>
  <c r="H345" i="15"/>
  <c r="I345" i="15"/>
  <c r="G346" i="15"/>
  <c r="H346" i="15"/>
  <c r="I346" i="15"/>
  <c r="G347" i="15"/>
  <c r="H347" i="15"/>
  <c r="I347" i="15"/>
  <c r="G348" i="15"/>
  <c r="H348" i="15"/>
  <c r="I348" i="15"/>
  <c r="G349" i="15"/>
  <c r="H349" i="15"/>
  <c r="I349" i="15"/>
  <c r="G350" i="15"/>
  <c r="H350" i="15"/>
  <c r="I350" i="15"/>
  <c r="G351" i="15"/>
  <c r="H351" i="15"/>
  <c r="I351" i="15"/>
  <c r="G352" i="15"/>
  <c r="H352" i="15"/>
  <c r="I352" i="15"/>
  <c r="G353" i="15"/>
  <c r="H353" i="15"/>
  <c r="I353" i="15"/>
  <c r="G354" i="15"/>
  <c r="H354" i="15"/>
  <c r="I354" i="15"/>
  <c r="G355" i="15"/>
  <c r="H355" i="15"/>
  <c r="I355" i="15"/>
  <c r="G356" i="15"/>
  <c r="H356" i="15"/>
  <c r="I356" i="15"/>
  <c r="G357" i="15"/>
  <c r="H357" i="15"/>
  <c r="I357" i="15"/>
  <c r="G358" i="15"/>
  <c r="H358" i="15"/>
  <c r="I358" i="15"/>
  <c r="G359" i="15"/>
  <c r="H359" i="15"/>
  <c r="I359" i="15"/>
  <c r="G360" i="15"/>
  <c r="H360" i="15"/>
  <c r="I360" i="15"/>
  <c r="G361" i="15"/>
  <c r="H361" i="15"/>
  <c r="I361" i="15"/>
  <c r="G362" i="15"/>
  <c r="H362" i="15"/>
  <c r="I362" i="15"/>
  <c r="G363" i="15"/>
  <c r="H363" i="15"/>
  <c r="I363" i="15"/>
  <c r="G364" i="15"/>
  <c r="H364" i="15"/>
  <c r="I364" i="15"/>
  <c r="G365" i="15"/>
  <c r="H365" i="15"/>
  <c r="I365" i="15"/>
  <c r="G366" i="15"/>
  <c r="H366" i="15"/>
  <c r="I366" i="15"/>
  <c r="G367" i="15"/>
  <c r="H367" i="15"/>
  <c r="I367" i="15"/>
  <c r="G368" i="15"/>
  <c r="H368" i="15"/>
  <c r="I368" i="15"/>
  <c r="G369" i="15"/>
  <c r="H369" i="15"/>
  <c r="I369" i="15"/>
  <c r="G370" i="15"/>
  <c r="H370" i="15"/>
  <c r="I370" i="15"/>
  <c r="G371" i="15"/>
  <c r="H371" i="15"/>
  <c r="I371" i="15"/>
  <c r="G372" i="15"/>
  <c r="H372" i="15"/>
  <c r="I372" i="15"/>
  <c r="G373" i="15"/>
  <c r="H373" i="15"/>
  <c r="I373" i="15"/>
  <c r="G374" i="15"/>
  <c r="H374" i="15"/>
  <c r="I374" i="15"/>
  <c r="G375" i="15"/>
  <c r="H375" i="15"/>
  <c r="I375" i="15"/>
  <c r="G376" i="15"/>
  <c r="H376" i="15"/>
  <c r="I376" i="15"/>
  <c r="G377" i="15"/>
  <c r="H377" i="15"/>
  <c r="I377" i="15"/>
  <c r="G378" i="15"/>
  <c r="H378" i="15"/>
  <c r="I378" i="15"/>
  <c r="G379" i="15"/>
  <c r="H379" i="15"/>
  <c r="I379" i="15"/>
  <c r="G380" i="15"/>
  <c r="H380" i="15"/>
  <c r="I380" i="15"/>
  <c r="G381" i="15"/>
  <c r="H381" i="15"/>
  <c r="I381" i="15"/>
  <c r="G382" i="15"/>
  <c r="H382" i="15"/>
  <c r="I382" i="15"/>
  <c r="G383" i="15"/>
  <c r="H383" i="15"/>
  <c r="I383" i="15"/>
  <c r="G384" i="15"/>
  <c r="H384" i="15"/>
  <c r="I384" i="15"/>
  <c r="G385" i="15"/>
  <c r="H385" i="15"/>
  <c r="I385" i="15"/>
  <c r="G386" i="15"/>
  <c r="H386" i="15"/>
  <c r="I386" i="15"/>
  <c r="G387" i="15"/>
  <c r="H387" i="15"/>
  <c r="I387" i="15"/>
  <c r="G388" i="15"/>
  <c r="H388" i="15"/>
  <c r="I388" i="15"/>
  <c r="G389" i="15"/>
  <c r="H389" i="15"/>
  <c r="I389" i="15"/>
  <c r="G390" i="15"/>
  <c r="H390" i="15"/>
  <c r="I390" i="15"/>
  <c r="G391" i="15"/>
  <c r="H391" i="15"/>
  <c r="I391" i="15"/>
  <c r="G392" i="15"/>
  <c r="H392" i="15"/>
  <c r="I392" i="15"/>
  <c r="G393" i="15"/>
  <c r="H393" i="15"/>
  <c r="I393" i="15"/>
  <c r="G394" i="15"/>
  <c r="H394" i="15"/>
  <c r="I394" i="15"/>
  <c r="G395" i="15"/>
  <c r="H395" i="15"/>
  <c r="I395" i="15"/>
  <c r="G396" i="15"/>
  <c r="H396" i="15"/>
  <c r="I396" i="15"/>
  <c r="G397" i="15"/>
  <c r="H397" i="15"/>
  <c r="I397" i="15"/>
  <c r="G398" i="15"/>
  <c r="H398" i="15"/>
  <c r="I398" i="15"/>
  <c r="G399" i="15"/>
  <c r="H399" i="15"/>
  <c r="I399" i="15"/>
  <c r="G400" i="15"/>
  <c r="H400" i="15"/>
  <c r="I400" i="15"/>
  <c r="G401" i="15"/>
  <c r="H401" i="15"/>
  <c r="I401" i="15"/>
  <c r="G402" i="15"/>
  <c r="H402" i="15"/>
  <c r="I402" i="15"/>
  <c r="G403" i="15"/>
  <c r="H403" i="15"/>
  <c r="I403" i="15"/>
  <c r="G404" i="15"/>
  <c r="H404" i="15"/>
  <c r="I404" i="15"/>
  <c r="G405" i="15"/>
  <c r="H405" i="15"/>
  <c r="I405" i="15"/>
  <c r="G406" i="15"/>
  <c r="H406" i="15"/>
  <c r="I406" i="15"/>
  <c r="G407" i="15"/>
  <c r="H407" i="15"/>
  <c r="I407" i="15"/>
  <c r="G408" i="15"/>
  <c r="H408" i="15"/>
  <c r="I408" i="15"/>
  <c r="G409" i="15"/>
  <c r="H409" i="15"/>
  <c r="I409" i="15"/>
  <c r="G410" i="15"/>
  <c r="H410" i="15"/>
  <c r="I410" i="15"/>
  <c r="G411" i="15"/>
  <c r="H411" i="15"/>
  <c r="I411" i="15"/>
  <c r="G412" i="15"/>
  <c r="H412" i="15"/>
  <c r="I412" i="15"/>
  <c r="G413" i="15"/>
  <c r="H413" i="15"/>
  <c r="I413" i="15"/>
  <c r="G414" i="15"/>
  <c r="H414" i="15"/>
  <c r="I414" i="15"/>
  <c r="G415" i="15"/>
  <c r="H415" i="15"/>
  <c r="I415" i="15"/>
  <c r="G416" i="15"/>
  <c r="H416" i="15"/>
  <c r="I416" i="15"/>
  <c r="G417" i="15"/>
  <c r="H417" i="15"/>
  <c r="I417" i="15"/>
  <c r="G418" i="15"/>
  <c r="H418" i="15"/>
  <c r="I418" i="15"/>
  <c r="G419" i="15"/>
  <c r="H419" i="15"/>
  <c r="I419" i="15"/>
  <c r="G420" i="15"/>
  <c r="H420" i="15"/>
  <c r="I420" i="15"/>
  <c r="G421" i="15"/>
  <c r="H421" i="15"/>
  <c r="I421" i="15"/>
  <c r="G422" i="15"/>
  <c r="H422" i="15"/>
  <c r="I422" i="15"/>
  <c r="G423" i="15"/>
  <c r="H423" i="15"/>
  <c r="I423" i="15"/>
  <c r="G424" i="15"/>
  <c r="H424" i="15"/>
  <c r="I424" i="15"/>
  <c r="G425" i="15"/>
  <c r="H425" i="15"/>
  <c r="I425" i="15"/>
  <c r="G426" i="15"/>
  <c r="H426" i="15"/>
  <c r="I426" i="15"/>
  <c r="G427" i="15"/>
  <c r="H427" i="15"/>
  <c r="I427" i="15"/>
  <c r="G428" i="15"/>
  <c r="H428" i="15"/>
  <c r="I428" i="15"/>
  <c r="G429" i="15"/>
  <c r="H429" i="15"/>
  <c r="I429" i="15"/>
  <c r="G430" i="15"/>
  <c r="H430" i="15"/>
  <c r="I430" i="15"/>
  <c r="G431" i="15"/>
  <c r="H431" i="15"/>
  <c r="I431" i="15"/>
  <c r="G432" i="15"/>
  <c r="H432" i="15"/>
  <c r="I432" i="15"/>
  <c r="G433" i="15"/>
  <c r="H433" i="15"/>
  <c r="I433" i="15"/>
  <c r="G434" i="15"/>
  <c r="H434" i="15"/>
  <c r="I434" i="15"/>
  <c r="G435" i="15"/>
  <c r="H435" i="15"/>
  <c r="I435" i="15"/>
  <c r="G436" i="15"/>
  <c r="H436" i="15"/>
  <c r="I436" i="15"/>
  <c r="G437" i="15"/>
  <c r="H437" i="15"/>
  <c r="I437" i="15"/>
  <c r="G438" i="15"/>
  <c r="H438" i="15"/>
  <c r="I438" i="15"/>
  <c r="G439" i="15"/>
  <c r="H439" i="15"/>
  <c r="I439" i="15"/>
  <c r="G440" i="15"/>
  <c r="H440" i="15"/>
  <c r="I440" i="15"/>
  <c r="G441" i="15"/>
  <c r="H441" i="15"/>
  <c r="I441" i="15"/>
  <c r="G442" i="15"/>
  <c r="H442" i="15"/>
  <c r="I442" i="15"/>
  <c r="G443" i="15"/>
  <c r="H443" i="15"/>
  <c r="I443" i="15"/>
  <c r="G444" i="15"/>
  <c r="H444" i="15"/>
  <c r="I444" i="15"/>
  <c r="G445" i="15"/>
  <c r="H445" i="15"/>
  <c r="I445" i="15"/>
  <c r="G446" i="15"/>
  <c r="H446" i="15"/>
  <c r="I446" i="15"/>
  <c r="G447" i="15"/>
  <c r="H447" i="15"/>
  <c r="I447" i="15"/>
  <c r="G448" i="15"/>
  <c r="H448" i="15"/>
  <c r="I448" i="15"/>
  <c r="G449" i="15"/>
  <c r="H449" i="15"/>
  <c r="I449" i="15"/>
  <c r="G450" i="15"/>
  <c r="H450" i="15"/>
  <c r="I450" i="15"/>
  <c r="G451" i="15"/>
  <c r="H451" i="15"/>
  <c r="I451" i="15"/>
  <c r="G452" i="15"/>
  <c r="H452" i="15"/>
  <c r="I452" i="15"/>
  <c r="G453" i="15"/>
  <c r="H453" i="15"/>
  <c r="I453" i="15"/>
  <c r="G454" i="15"/>
  <c r="H454" i="15"/>
  <c r="I454" i="15"/>
  <c r="G455" i="15"/>
  <c r="H455" i="15"/>
  <c r="I455" i="15"/>
  <c r="G456" i="15"/>
  <c r="H456" i="15"/>
  <c r="I456" i="15"/>
  <c r="G457" i="15"/>
  <c r="H457" i="15"/>
  <c r="I457" i="15"/>
  <c r="G458" i="15"/>
  <c r="H458" i="15"/>
  <c r="I458" i="15"/>
  <c r="G459" i="15"/>
  <c r="H459" i="15"/>
  <c r="I459" i="15"/>
  <c r="G460" i="15"/>
  <c r="H460" i="15"/>
  <c r="I460" i="15"/>
  <c r="G461" i="15"/>
  <c r="H461" i="15"/>
  <c r="I461" i="15"/>
  <c r="G462" i="15"/>
  <c r="H462" i="15"/>
  <c r="I462" i="15"/>
  <c r="G463" i="15"/>
  <c r="H463" i="15"/>
  <c r="I463" i="15"/>
  <c r="G464" i="15"/>
  <c r="H464" i="15"/>
  <c r="I464" i="15"/>
  <c r="G465" i="15"/>
  <c r="H465" i="15"/>
  <c r="I465" i="15"/>
  <c r="G466" i="15"/>
  <c r="H466" i="15"/>
  <c r="I466" i="15"/>
  <c r="G467" i="15"/>
  <c r="H467" i="15"/>
  <c r="I467" i="15"/>
  <c r="G468" i="15"/>
  <c r="H468" i="15"/>
  <c r="I468" i="15"/>
  <c r="G469" i="15"/>
  <c r="H469" i="15"/>
  <c r="I469" i="15"/>
  <c r="G470" i="15"/>
  <c r="H470" i="15"/>
  <c r="I470" i="15"/>
  <c r="G471" i="15"/>
  <c r="H471" i="15"/>
  <c r="I471" i="15"/>
  <c r="G472" i="15"/>
  <c r="H472" i="15"/>
  <c r="I472" i="15"/>
  <c r="G473" i="15"/>
  <c r="H473" i="15"/>
  <c r="I473" i="15"/>
  <c r="G474" i="15"/>
  <c r="H474" i="15"/>
  <c r="I474" i="15"/>
  <c r="G475" i="15"/>
  <c r="H475" i="15"/>
  <c r="I475" i="15"/>
  <c r="G476" i="15"/>
  <c r="H476" i="15"/>
  <c r="I476" i="15"/>
  <c r="G477" i="15"/>
  <c r="H477" i="15"/>
  <c r="I477" i="15"/>
  <c r="G478" i="15"/>
  <c r="H478" i="15"/>
  <c r="I478" i="15"/>
  <c r="G479" i="15"/>
  <c r="H479" i="15"/>
  <c r="I479" i="15"/>
  <c r="G480" i="15"/>
  <c r="H480" i="15"/>
  <c r="I480" i="15"/>
  <c r="G481" i="15"/>
  <c r="H481" i="15"/>
  <c r="I481" i="15"/>
  <c r="G482" i="15"/>
  <c r="H482" i="15"/>
  <c r="I482" i="15"/>
  <c r="H483" i="15"/>
  <c r="I483" i="15"/>
  <c r="H484" i="15"/>
  <c r="I484" i="15"/>
  <c r="H485" i="15"/>
  <c r="I485" i="15"/>
  <c r="H486" i="15"/>
  <c r="I486" i="15"/>
  <c r="H487" i="15"/>
  <c r="I487" i="15"/>
  <c r="H488" i="15"/>
  <c r="I488" i="15"/>
  <c r="G489" i="15"/>
  <c r="H489" i="15"/>
  <c r="I489" i="15"/>
  <c r="G490" i="15"/>
  <c r="H490" i="15"/>
  <c r="I490" i="15"/>
  <c r="G491" i="15"/>
  <c r="H491" i="15"/>
  <c r="I491" i="15"/>
  <c r="H492" i="15"/>
  <c r="I492" i="15"/>
  <c r="H493" i="15"/>
  <c r="I493" i="15"/>
  <c r="H494" i="15"/>
  <c r="I494" i="15"/>
  <c r="H495" i="15"/>
  <c r="I495" i="15"/>
  <c r="G496" i="15"/>
  <c r="H496" i="15"/>
  <c r="I496" i="15"/>
  <c r="G497" i="15"/>
  <c r="H497" i="15"/>
  <c r="I497" i="15"/>
  <c r="G498" i="15"/>
  <c r="H498" i="15"/>
  <c r="I498" i="15"/>
  <c r="G499" i="15"/>
  <c r="H499" i="15"/>
  <c r="I499" i="15"/>
  <c r="G500" i="15"/>
  <c r="H500" i="15"/>
  <c r="I500" i="15"/>
  <c r="G501" i="15"/>
  <c r="H501" i="15"/>
  <c r="I501" i="15"/>
  <c r="G502" i="15"/>
  <c r="H502" i="15"/>
  <c r="I502" i="15"/>
  <c r="G503" i="15"/>
  <c r="H503" i="15"/>
  <c r="I503" i="15"/>
  <c r="G504" i="15"/>
  <c r="H504" i="15"/>
  <c r="I504" i="15"/>
  <c r="G505" i="15"/>
  <c r="H505" i="15"/>
  <c r="I505" i="15"/>
  <c r="G506" i="15"/>
  <c r="H506" i="15"/>
  <c r="I506" i="15"/>
  <c r="G507" i="15"/>
  <c r="H507" i="15"/>
  <c r="I507" i="15"/>
  <c r="G508" i="15"/>
  <c r="H508" i="15"/>
  <c r="I508" i="15"/>
  <c r="G509" i="15"/>
  <c r="H509" i="15"/>
  <c r="I509" i="15"/>
  <c r="G510" i="15"/>
  <c r="H510" i="15"/>
  <c r="I510" i="15"/>
  <c r="G511" i="15"/>
  <c r="H511" i="15"/>
  <c r="I511" i="15"/>
  <c r="G512" i="15"/>
  <c r="H512" i="15"/>
  <c r="I512" i="15"/>
  <c r="G513" i="15"/>
  <c r="H513" i="15"/>
  <c r="I513" i="15"/>
  <c r="G514" i="15"/>
  <c r="H514" i="15"/>
  <c r="I514" i="15"/>
  <c r="G515" i="15"/>
  <c r="H515" i="15"/>
  <c r="I515" i="15"/>
  <c r="G516" i="15"/>
  <c r="H516" i="15"/>
  <c r="I516" i="15"/>
  <c r="G517" i="15"/>
  <c r="H517" i="15"/>
  <c r="I517" i="15"/>
  <c r="G518" i="15"/>
  <c r="H518" i="15"/>
  <c r="I518" i="15"/>
  <c r="G519" i="15"/>
  <c r="H519" i="15"/>
  <c r="I519" i="15"/>
  <c r="G520" i="15"/>
  <c r="H520" i="15"/>
  <c r="I520" i="15"/>
  <c r="G521" i="15"/>
  <c r="H521" i="15"/>
  <c r="I521" i="15"/>
  <c r="G522" i="15"/>
  <c r="H522" i="15"/>
  <c r="I522" i="15"/>
  <c r="G523" i="15"/>
  <c r="H523" i="15"/>
  <c r="I523" i="15"/>
  <c r="G524" i="15"/>
  <c r="H524" i="15"/>
  <c r="I524" i="15"/>
  <c r="G525" i="15"/>
  <c r="H525" i="15"/>
  <c r="I525" i="15"/>
  <c r="G526" i="15"/>
  <c r="H526" i="15"/>
  <c r="I526" i="15"/>
  <c r="G527" i="15"/>
  <c r="H527" i="15"/>
  <c r="I527" i="15"/>
  <c r="G528" i="15"/>
  <c r="H528" i="15"/>
  <c r="I528" i="15"/>
  <c r="G529" i="15"/>
  <c r="H529" i="15"/>
  <c r="I529" i="15"/>
  <c r="G530" i="15"/>
  <c r="H530" i="15"/>
  <c r="I530" i="15"/>
  <c r="G531" i="15"/>
  <c r="H531" i="15"/>
  <c r="I531" i="15"/>
  <c r="G532" i="15"/>
  <c r="H532" i="15"/>
  <c r="I532" i="15"/>
  <c r="G533" i="15"/>
  <c r="H533" i="15"/>
  <c r="I533" i="15"/>
  <c r="G534" i="15"/>
  <c r="H534" i="15"/>
  <c r="I534" i="15"/>
  <c r="G535" i="15"/>
  <c r="H535" i="15"/>
  <c r="I535" i="15"/>
  <c r="G536" i="15"/>
  <c r="H536" i="15"/>
  <c r="I536" i="15"/>
  <c r="G537" i="15"/>
  <c r="H537" i="15"/>
  <c r="I537" i="15"/>
  <c r="G538" i="15"/>
  <c r="H538" i="15"/>
  <c r="I538" i="15"/>
  <c r="G539" i="15"/>
  <c r="H539" i="15"/>
  <c r="I539" i="15"/>
  <c r="G540" i="15"/>
  <c r="H540" i="15"/>
  <c r="I540" i="15"/>
  <c r="G541" i="15"/>
  <c r="H541" i="15"/>
  <c r="I541" i="15"/>
  <c r="G542" i="15"/>
  <c r="H542" i="15"/>
  <c r="I542" i="15"/>
  <c r="G543" i="15"/>
  <c r="H543" i="15"/>
  <c r="I543" i="15"/>
  <c r="G544" i="15"/>
  <c r="H544" i="15"/>
  <c r="I544" i="15"/>
  <c r="G545" i="15"/>
  <c r="H545" i="15"/>
  <c r="I545" i="15"/>
  <c r="G546" i="15"/>
  <c r="H546" i="15"/>
  <c r="I546" i="15"/>
  <c r="G547" i="15"/>
  <c r="H547" i="15"/>
  <c r="I547" i="15"/>
  <c r="G548" i="15"/>
  <c r="H548" i="15"/>
  <c r="I548" i="15"/>
  <c r="G549" i="15"/>
  <c r="H549" i="15"/>
  <c r="I549" i="15"/>
  <c r="G550" i="15"/>
  <c r="H550" i="15"/>
  <c r="I550" i="15"/>
  <c r="G551" i="15"/>
  <c r="H551" i="15"/>
  <c r="I551" i="15"/>
  <c r="G552" i="15"/>
  <c r="H552" i="15"/>
  <c r="I552" i="15"/>
  <c r="G553" i="15"/>
  <c r="H553" i="15"/>
  <c r="I553" i="15"/>
  <c r="G554" i="15"/>
  <c r="H554" i="15"/>
  <c r="I554" i="15"/>
  <c r="G555" i="15"/>
  <c r="H555" i="15"/>
  <c r="I555" i="15"/>
  <c r="G556" i="15"/>
  <c r="H556" i="15"/>
  <c r="I556" i="15"/>
  <c r="G557" i="15"/>
  <c r="H557" i="15"/>
  <c r="I557" i="15"/>
  <c r="G558" i="15"/>
  <c r="H558" i="15"/>
  <c r="I558" i="15"/>
  <c r="G559" i="15"/>
  <c r="H559" i="15"/>
  <c r="I559" i="15"/>
  <c r="G560" i="15"/>
  <c r="H560" i="15"/>
  <c r="I560" i="15"/>
  <c r="G561" i="15"/>
  <c r="H561" i="15"/>
  <c r="I561" i="15"/>
  <c r="G562" i="15"/>
  <c r="H562" i="15"/>
  <c r="I562" i="15"/>
  <c r="G563" i="15"/>
  <c r="H563" i="15"/>
  <c r="I563" i="15"/>
  <c r="G564" i="15"/>
  <c r="H564" i="15"/>
  <c r="I564" i="15"/>
  <c r="G565" i="15"/>
  <c r="H565" i="15"/>
  <c r="I565" i="15"/>
  <c r="G566" i="15"/>
  <c r="H566" i="15"/>
  <c r="I566" i="15"/>
  <c r="G567" i="15"/>
  <c r="H567" i="15"/>
  <c r="I567" i="15"/>
  <c r="G568" i="15"/>
  <c r="H568" i="15"/>
  <c r="I568" i="15"/>
  <c r="G569" i="15"/>
  <c r="H569" i="15"/>
  <c r="I569" i="15"/>
  <c r="G570" i="15"/>
  <c r="H570" i="15"/>
  <c r="I570" i="15"/>
  <c r="G571" i="15"/>
  <c r="H571" i="15"/>
  <c r="I571" i="15"/>
  <c r="G572" i="15"/>
  <c r="H572" i="15"/>
  <c r="I572" i="15"/>
  <c r="G573" i="15"/>
  <c r="H573" i="15"/>
  <c r="I573" i="15"/>
  <c r="G574" i="15"/>
  <c r="H574" i="15"/>
  <c r="I574" i="15"/>
  <c r="G575" i="15"/>
  <c r="H575" i="15"/>
  <c r="I575" i="15"/>
  <c r="G576" i="15"/>
  <c r="H576" i="15"/>
  <c r="I576" i="15"/>
  <c r="G577" i="15"/>
  <c r="H577" i="15"/>
  <c r="I577" i="15"/>
  <c r="G578" i="15"/>
  <c r="H578" i="15"/>
  <c r="I578" i="15"/>
  <c r="G579" i="15"/>
  <c r="H579" i="15"/>
  <c r="I579" i="15"/>
  <c r="G580" i="15"/>
  <c r="H580" i="15"/>
  <c r="I580" i="15"/>
  <c r="G581" i="15"/>
  <c r="H581" i="15"/>
  <c r="I581" i="15"/>
  <c r="G582" i="15"/>
  <c r="H582" i="15"/>
  <c r="I582" i="15"/>
  <c r="G583" i="15"/>
  <c r="H583" i="15"/>
  <c r="I583" i="15"/>
  <c r="G584" i="15"/>
  <c r="H584" i="15"/>
  <c r="I584" i="15"/>
  <c r="G585" i="15"/>
  <c r="H585" i="15"/>
  <c r="I585" i="15"/>
  <c r="G586" i="15"/>
  <c r="H586" i="15"/>
  <c r="I586" i="15"/>
  <c r="G587" i="15"/>
  <c r="H587" i="15"/>
  <c r="I587" i="15"/>
  <c r="G588" i="15"/>
  <c r="H588" i="15"/>
  <c r="I588" i="15"/>
  <c r="G589" i="15"/>
  <c r="H589" i="15"/>
  <c r="I589" i="15"/>
  <c r="G590" i="15"/>
  <c r="H590" i="15"/>
  <c r="I590" i="15"/>
  <c r="G591" i="15"/>
  <c r="H591" i="15"/>
  <c r="I591" i="15"/>
  <c r="G592" i="15"/>
  <c r="H592" i="15"/>
  <c r="I592" i="15"/>
  <c r="G593" i="15"/>
  <c r="H593" i="15"/>
  <c r="I593" i="15"/>
  <c r="G594" i="15"/>
  <c r="H594" i="15"/>
  <c r="I594" i="15"/>
  <c r="G595" i="15"/>
  <c r="H595" i="15"/>
  <c r="I595" i="15"/>
  <c r="G596" i="15"/>
  <c r="H596" i="15"/>
  <c r="I596" i="15"/>
  <c r="G597" i="15"/>
  <c r="H597" i="15"/>
  <c r="I597" i="15"/>
  <c r="G598" i="15"/>
  <c r="H598" i="15"/>
  <c r="I598" i="15"/>
  <c r="G599" i="15"/>
  <c r="H599" i="15"/>
  <c r="I599" i="15"/>
  <c r="G600" i="15"/>
  <c r="H600" i="15"/>
  <c r="I600" i="15"/>
  <c r="G601" i="15"/>
  <c r="H601" i="15"/>
  <c r="I601" i="15"/>
  <c r="G602" i="15"/>
  <c r="H602" i="15"/>
  <c r="I602" i="15"/>
  <c r="G603" i="15"/>
  <c r="H603" i="15"/>
  <c r="I603" i="15"/>
  <c r="G604" i="15"/>
  <c r="H604" i="15"/>
  <c r="I604" i="15"/>
  <c r="G605" i="15"/>
  <c r="H605" i="15"/>
  <c r="I605" i="15"/>
  <c r="G606" i="15"/>
  <c r="H606" i="15"/>
  <c r="I606" i="15"/>
  <c r="G607" i="15"/>
  <c r="H607" i="15"/>
  <c r="I607" i="15"/>
  <c r="H608" i="15"/>
  <c r="I608" i="15"/>
  <c r="H609" i="15"/>
  <c r="I609" i="15"/>
  <c r="H610" i="15"/>
  <c r="I610" i="15"/>
  <c r="H611" i="15"/>
  <c r="I611" i="15"/>
  <c r="H612" i="15"/>
  <c r="I612" i="15"/>
  <c r="G613" i="15"/>
  <c r="H613" i="15"/>
  <c r="I613" i="15"/>
  <c r="G614" i="15"/>
  <c r="H614" i="15"/>
  <c r="I614" i="15"/>
  <c r="G615" i="15"/>
  <c r="H615" i="15"/>
  <c r="I615" i="15"/>
  <c r="G616" i="15"/>
  <c r="H616" i="15"/>
  <c r="I616" i="15"/>
  <c r="G617" i="15"/>
  <c r="H617" i="15"/>
  <c r="I617" i="15"/>
  <c r="G618" i="15"/>
  <c r="H618" i="15"/>
  <c r="I618" i="15"/>
  <c r="G619" i="15"/>
  <c r="H619" i="15"/>
  <c r="I619" i="15"/>
  <c r="G620" i="15"/>
  <c r="H620" i="15"/>
  <c r="I620" i="15"/>
  <c r="G621" i="15"/>
  <c r="H621" i="15"/>
  <c r="I621" i="15"/>
  <c r="G622" i="15"/>
  <c r="H622" i="15"/>
  <c r="I622" i="15"/>
  <c r="G623" i="15"/>
  <c r="H623" i="15"/>
  <c r="I623" i="15"/>
  <c r="G624" i="15"/>
  <c r="H624" i="15"/>
  <c r="I624" i="15"/>
  <c r="G625" i="15"/>
  <c r="H625" i="15"/>
  <c r="I625" i="15"/>
  <c r="G626" i="15"/>
  <c r="H626" i="15"/>
  <c r="I626" i="15"/>
  <c r="G627" i="15"/>
  <c r="H627" i="15"/>
  <c r="I627" i="15"/>
  <c r="G628" i="15"/>
  <c r="H628" i="15"/>
  <c r="I628" i="15"/>
  <c r="G629" i="15"/>
  <c r="H629" i="15"/>
  <c r="I629" i="15"/>
  <c r="G630" i="15"/>
  <c r="H630" i="15"/>
  <c r="I630" i="15"/>
  <c r="G631" i="15"/>
  <c r="H631" i="15"/>
  <c r="I631" i="15"/>
  <c r="G632" i="15"/>
  <c r="H632" i="15"/>
  <c r="I632" i="15"/>
  <c r="G633" i="15"/>
  <c r="H633" i="15"/>
  <c r="I633" i="15"/>
  <c r="G634" i="15"/>
  <c r="H634" i="15"/>
  <c r="I634" i="15"/>
  <c r="G635" i="15"/>
  <c r="H635" i="15"/>
  <c r="I635" i="15"/>
  <c r="G636" i="15"/>
  <c r="H636" i="15"/>
  <c r="I636" i="15"/>
  <c r="G637" i="15"/>
  <c r="H637" i="15"/>
  <c r="I637" i="15"/>
  <c r="G638" i="15"/>
  <c r="H638" i="15"/>
  <c r="I638" i="15"/>
  <c r="G639" i="15"/>
  <c r="H639" i="15"/>
  <c r="I639" i="15"/>
  <c r="G640" i="15"/>
  <c r="H640" i="15"/>
  <c r="I640" i="15"/>
  <c r="G641" i="15"/>
  <c r="H641" i="15"/>
  <c r="I641" i="15"/>
  <c r="G642" i="15"/>
  <c r="H642" i="15"/>
  <c r="I642" i="15"/>
  <c r="G643" i="15"/>
  <c r="H643" i="15"/>
  <c r="I643" i="15"/>
  <c r="G644" i="15"/>
  <c r="H644" i="15"/>
  <c r="I644" i="15"/>
  <c r="G645" i="15"/>
  <c r="H645" i="15"/>
  <c r="I645" i="15"/>
  <c r="G646" i="15"/>
  <c r="H646" i="15"/>
  <c r="I646" i="15"/>
  <c r="G647" i="15"/>
  <c r="H647" i="15"/>
  <c r="I647" i="15"/>
  <c r="G648" i="15"/>
  <c r="H648" i="15"/>
  <c r="I648" i="15"/>
  <c r="G649" i="15"/>
  <c r="H649" i="15"/>
  <c r="I649" i="15"/>
  <c r="G650" i="15"/>
  <c r="H650" i="15"/>
  <c r="I650" i="15"/>
  <c r="G651" i="15"/>
  <c r="H651" i="15"/>
  <c r="I651" i="15"/>
  <c r="G652" i="15"/>
  <c r="H652" i="15"/>
  <c r="I652" i="15"/>
  <c r="G653" i="15"/>
  <c r="H653" i="15"/>
  <c r="I653" i="15"/>
  <c r="G654" i="15"/>
  <c r="H654" i="15"/>
  <c r="I654" i="15"/>
  <c r="G655" i="15"/>
  <c r="H655" i="15"/>
  <c r="I655" i="15"/>
  <c r="G656" i="15"/>
  <c r="H656" i="15"/>
  <c r="I656" i="15"/>
  <c r="G657" i="15"/>
  <c r="H657" i="15"/>
  <c r="I657" i="15"/>
  <c r="G658" i="15"/>
  <c r="H658" i="15"/>
  <c r="I658" i="15"/>
  <c r="G659" i="15"/>
  <c r="H659" i="15"/>
  <c r="I659" i="15"/>
  <c r="G660" i="15"/>
  <c r="H660" i="15"/>
  <c r="I660" i="15"/>
  <c r="G661" i="15"/>
  <c r="H661" i="15"/>
  <c r="I661" i="15"/>
  <c r="G662" i="15"/>
  <c r="H662" i="15"/>
  <c r="I662" i="15"/>
  <c r="G663" i="15"/>
  <c r="H663" i="15"/>
  <c r="I663" i="15"/>
  <c r="G664" i="15"/>
  <c r="H664" i="15"/>
  <c r="I664" i="15"/>
  <c r="G665" i="15"/>
  <c r="H665" i="15"/>
  <c r="I665" i="15"/>
  <c r="G666" i="15"/>
  <c r="H666" i="15"/>
  <c r="I666" i="15"/>
  <c r="G667" i="15"/>
  <c r="H667" i="15"/>
  <c r="I667" i="15"/>
  <c r="G668" i="15"/>
  <c r="H668" i="15"/>
  <c r="I668" i="15"/>
  <c r="G669" i="15"/>
  <c r="H669" i="15"/>
  <c r="I669" i="15"/>
  <c r="G670" i="15"/>
  <c r="H670" i="15"/>
  <c r="I670" i="15"/>
  <c r="G671" i="15"/>
  <c r="H671" i="15"/>
  <c r="I671" i="15"/>
  <c r="G672" i="15"/>
  <c r="H672" i="15"/>
  <c r="I672" i="15"/>
  <c r="G673" i="15"/>
  <c r="H673" i="15"/>
  <c r="I673" i="15"/>
  <c r="G674" i="15"/>
  <c r="H674" i="15"/>
  <c r="I674" i="15"/>
  <c r="G675" i="15"/>
  <c r="H675" i="15"/>
  <c r="I675" i="15"/>
  <c r="G676" i="15"/>
  <c r="H676" i="15"/>
  <c r="I676" i="15"/>
  <c r="G677" i="15"/>
  <c r="H677" i="15"/>
  <c r="I677" i="15"/>
  <c r="H4" i="15"/>
  <c r="I4" i="15"/>
  <c r="G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F338" i="15"/>
  <c r="F339" i="15"/>
  <c r="F340" i="15"/>
  <c r="F341" i="15"/>
  <c r="F342" i="15"/>
  <c r="F343" i="15"/>
  <c r="F344" i="15"/>
  <c r="F345" i="15"/>
  <c r="F346" i="15"/>
  <c r="F347" i="15"/>
  <c r="F348" i="15"/>
  <c r="F349" i="15"/>
  <c r="F350" i="15"/>
  <c r="F351" i="15"/>
  <c r="F352" i="15"/>
  <c r="F353" i="15"/>
  <c r="F354" i="15"/>
  <c r="F355" i="15"/>
  <c r="F356" i="15"/>
  <c r="F357" i="15"/>
  <c r="F358" i="15"/>
  <c r="F359" i="15"/>
  <c r="F360" i="15"/>
  <c r="F361" i="15"/>
  <c r="F362" i="15"/>
  <c r="F363" i="15"/>
  <c r="F364" i="15"/>
  <c r="F365" i="15"/>
  <c r="F366" i="15"/>
  <c r="F367" i="15"/>
  <c r="F368" i="15"/>
  <c r="F369" i="15"/>
  <c r="F370" i="15"/>
  <c r="F371" i="15"/>
  <c r="F372" i="15"/>
  <c r="F373" i="15"/>
  <c r="F374" i="15"/>
  <c r="F375" i="15"/>
  <c r="F376" i="15"/>
  <c r="F377" i="15"/>
  <c r="F378" i="15"/>
  <c r="F379" i="15"/>
  <c r="F380" i="15"/>
  <c r="F381" i="15"/>
  <c r="F382" i="15"/>
  <c r="F383" i="15"/>
  <c r="F384" i="15"/>
  <c r="F385" i="15"/>
  <c r="F386" i="15"/>
  <c r="F387" i="15"/>
  <c r="F388" i="15"/>
  <c r="F389" i="15"/>
  <c r="F390" i="15"/>
  <c r="F391" i="15"/>
  <c r="F392" i="15"/>
  <c r="F393" i="15"/>
  <c r="F394" i="15"/>
  <c r="F395" i="15"/>
  <c r="F396" i="15"/>
  <c r="F397" i="15"/>
  <c r="F398" i="15"/>
  <c r="F399" i="15"/>
  <c r="F400" i="15"/>
  <c r="F401" i="15"/>
  <c r="F402" i="15"/>
  <c r="F403" i="15"/>
  <c r="F404" i="15"/>
  <c r="F405" i="15"/>
  <c r="F406" i="15"/>
  <c r="F407" i="15"/>
  <c r="F408" i="15"/>
  <c r="F409" i="15"/>
  <c r="F410" i="15"/>
  <c r="F411" i="15"/>
  <c r="F412" i="15"/>
  <c r="F413" i="15"/>
  <c r="F414" i="15"/>
  <c r="F415" i="15"/>
  <c r="F416" i="15"/>
  <c r="F417" i="15"/>
  <c r="F418" i="15"/>
  <c r="F419" i="15"/>
  <c r="F420" i="15"/>
  <c r="F421" i="15"/>
  <c r="F422" i="15"/>
  <c r="F423" i="15"/>
  <c r="F424" i="15"/>
  <c r="F425" i="15"/>
  <c r="F426" i="15"/>
  <c r="F427" i="15"/>
  <c r="F428" i="15"/>
  <c r="F429" i="15"/>
  <c r="F430" i="15"/>
  <c r="F431" i="15"/>
  <c r="F432" i="15"/>
  <c r="F433" i="15"/>
  <c r="F434" i="15"/>
  <c r="F435" i="15"/>
  <c r="F436" i="15"/>
  <c r="F437" i="15"/>
  <c r="F438" i="15"/>
  <c r="F439" i="15"/>
  <c r="F440" i="15"/>
  <c r="F441" i="15"/>
  <c r="F442" i="15"/>
  <c r="F443" i="15"/>
  <c r="F444" i="15"/>
  <c r="F445" i="15"/>
  <c r="F446" i="15"/>
  <c r="F447" i="15"/>
  <c r="F448" i="15"/>
  <c r="F449" i="15"/>
  <c r="F450" i="15"/>
  <c r="F451" i="15"/>
  <c r="F452" i="15"/>
  <c r="F453" i="15"/>
  <c r="F454" i="15"/>
  <c r="F455" i="15"/>
  <c r="F456" i="15"/>
  <c r="F457" i="15"/>
  <c r="F458" i="15"/>
  <c r="F459" i="15"/>
  <c r="F460" i="15"/>
  <c r="F461" i="15"/>
  <c r="F462" i="15"/>
  <c r="F463" i="15"/>
  <c r="F464" i="15"/>
  <c r="F465" i="15"/>
  <c r="F466" i="15"/>
  <c r="F467" i="15"/>
  <c r="F468" i="15"/>
  <c r="F469" i="15"/>
  <c r="F470" i="15"/>
  <c r="F471" i="15"/>
  <c r="F472" i="15"/>
  <c r="F473" i="15"/>
  <c r="F474" i="15"/>
  <c r="F475" i="15"/>
  <c r="F476" i="15"/>
  <c r="F477" i="15"/>
  <c r="F478" i="15"/>
  <c r="F479" i="15"/>
  <c r="F480" i="15"/>
  <c r="F481" i="15"/>
  <c r="F482" i="15"/>
  <c r="F489" i="15"/>
  <c r="F490" i="15"/>
  <c r="F491" i="15"/>
  <c r="F496" i="15"/>
  <c r="F497" i="15"/>
  <c r="F498" i="15"/>
  <c r="F499" i="15"/>
  <c r="F500" i="15"/>
  <c r="F501" i="15"/>
  <c r="F502" i="15"/>
  <c r="F503" i="15"/>
  <c r="F504" i="15"/>
  <c r="F505" i="15"/>
  <c r="F506" i="15"/>
  <c r="F507" i="15"/>
  <c r="F508" i="15"/>
  <c r="F509" i="15"/>
  <c r="F510" i="15"/>
  <c r="F511" i="15"/>
  <c r="F512" i="15"/>
  <c r="F513" i="15"/>
  <c r="F514" i="15"/>
  <c r="F515" i="15"/>
  <c r="F516" i="15"/>
  <c r="F517" i="15"/>
  <c r="F518" i="15"/>
  <c r="F519" i="15"/>
  <c r="F520" i="15"/>
  <c r="F521" i="15"/>
  <c r="F522" i="15"/>
  <c r="F523" i="15"/>
  <c r="F524" i="15"/>
  <c r="F525" i="15"/>
  <c r="F526" i="15"/>
  <c r="F527" i="15"/>
  <c r="F528" i="15"/>
  <c r="F529" i="15"/>
  <c r="F530" i="15"/>
  <c r="F531" i="15"/>
  <c r="F532" i="15"/>
  <c r="F533" i="15"/>
  <c r="F534" i="15"/>
  <c r="F535" i="15"/>
  <c r="F536" i="15"/>
  <c r="F537" i="15"/>
  <c r="F538" i="15"/>
  <c r="F539" i="15"/>
  <c r="F540" i="15"/>
  <c r="F541" i="15"/>
  <c r="F542" i="15"/>
  <c r="F543" i="15"/>
  <c r="F544" i="15"/>
  <c r="F545" i="15"/>
  <c r="F546" i="15"/>
  <c r="F547" i="15"/>
  <c r="F548" i="15"/>
  <c r="F549" i="15"/>
  <c r="F550" i="15"/>
  <c r="F551" i="15"/>
  <c r="F552" i="15"/>
  <c r="F553" i="15"/>
  <c r="F554" i="15"/>
  <c r="F555" i="15"/>
  <c r="F556" i="15"/>
  <c r="F557" i="15"/>
  <c r="F558" i="15"/>
  <c r="F559" i="15"/>
  <c r="F560" i="15"/>
  <c r="F561" i="15"/>
  <c r="F562" i="15"/>
  <c r="F563" i="15"/>
  <c r="F564" i="15"/>
  <c r="F565" i="15"/>
  <c r="F566" i="15"/>
  <c r="F567" i="15"/>
  <c r="F568" i="15"/>
  <c r="F569" i="15"/>
  <c r="F570" i="15"/>
  <c r="F571" i="15"/>
  <c r="F572" i="15"/>
  <c r="F573" i="15"/>
  <c r="F574" i="15"/>
  <c r="F575" i="15"/>
  <c r="F576" i="15"/>
  <c r="F577" i="15"/>
  <c r="F578" i="15"/>
  <c r="F579" i="15"/>
  <c r="F580" i="15"/>
  <c r="F581" i="15"/>
  <c r="F582" i="15"/>
  <c r="F583" i="15"/>
  <c r="F584" i="15"/>
  <c r="F585" i="15"/>
  <c r="F586" i="15"/>
  <c r="F587" i="15"/>
  <c r="F588" i="15"/>
  <c r="F589" i="15"/>
  <c r="F590" i="15"/>
  <c r="F591" i="15"/>
  <c r="F592" i="15"/>
  <c r="F593" i="15"/>
  <c r="F594" i="15"/>
  <c r="F595" i="15"/>
  <c r="F596" i="15"/>
  <c r="F597" i="15"/>
  <c r="F598" i="15"/>
  <c r="F599" i="15"/>
  <c r="F600" i="15"/>
  <c r="F601" i="15"/>
  <c r="F602" i="15"/>
  <c r="F603" i="15"/>
  <c r="F604" i="15"/>
  <c r="F605" i="15"/>
  <c r="F606" i="15"/>
  <c r="F607" i="15"/>
  <c r="F613" i="15"/>
  <c r="F614" i="15"/>
  <c r="F615" i="15"/>
  <c r="F616" i="15"/>
  <c r="F617" i="15"/>
  <c r="F618" i="15"/>
  <c r="F619" i="15"/>
  <c r="F620" i="15"/>
  <c r="F621" i="15"/>
  <c r="F622" i="15"/>
  <c r="F623" i="15"/>
  <c r="F624" i="15"/>
  <c r="F625" i="15"/>
  <c r="F626" i="15"/>
  <c r="F627" i="15"/>
  <c r="F628" i="15"/>
  <c r="F629" i="15"/>
  <c r="F630" i="15"/>
  <c r="F631" i="15"/>
  <c r="F632" i="15"/>
  <c r="F633" i="15"/>
  <c r="F634" i="15"/>
  <c r="F635" i="15"/>
  <c r="F636" i="15"/>
  <c r="F637" i="15"/>
  <c r="F638" i="15"/>
  <c r="F639" i="15"/>
  <c r="F640" i="15"/>
  <c r="F641" i="15"/>
  <c r="F642" i="15"/>
  <c r="F643" i="15"/>
  <c r="F644" i="15"/>
  <c r="F645" i="15"/>
  <c r="F646" i="15"/>
  <c r="F647" i="15"/>
  <c r="F648" i="15"/>
  <c r="F649" i="15"/>
  <c r="F650" i="15"/>
  <c r="F651" i="15"/>
  <c r="F652" i="15"/>
  <c r="F653" i="15"/>
  <c r="F654" i="15"/>
  <c r="F655" i="15"/>
  <c r="F656" i="15"/>
  <c r="F657" i="15"/>
  <c r="F658" i="15"/>
  <c r="F659" i="15"/>
  <c r="F660" i="15"/>
  <c r="F661" i="15"/>
  <c r="F662" i="15"/>
  <c r="F663" i="15"/>
  <c r="F664" i="15"/>
  <c r="F665" i="15"/>
  <c r="F666" i="15"/>
  <c r="F667" i="15"/>
  <c r="F668" i="15"/>
  <c r="F669" i="15"/>
  <c r="F670" i="15"/>
  <c r="F671" i="15"/>
  <c r="F672" i="15"/>
  <c r="F673" i="15"/>
  <c r="F674" i="15"/>
  <c r="F675" i="15"/>
  <c r="F676" i="15"/>
  <c r="F677" i="15"/>
  <c r="F4" i="15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9" i="8"/>
  <c r="E490" i="8"/>
  <c r="E491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F92" i="8"/>
  <c r="F93" i="8"/>
  <c r="F94" i="8"/>
  <c r="F95" i="8"/>
  <c r="F96" i="8"/>
  <c r="F97" i="8"/>
  <c r="C11" i="20" s="1"/>
  <c r="C11" i="18" s="1"/>
  <c r="F98" i="8"/>
  <c r="F483" i="8"/>
  <c r="F484" i="8"/>
  <c r="F485" i="8"/>
  <c r="F486" i="8"/>
  <c r="F487" i="8"/>
  <c r="F488" i="8"/>
  <c r="F492" i="8"/>
  <c r="F493" i="8"/>
  <c r="F494" i="8"/>
  <c r="F608" i="8"/>
  <c r="F609" i="8"/>
  <c r="F610" i="8"/>
  <c r="F611" i="8"/>
  <c r="F5" i="11"/>
  <c r="G5" i="11"/>
  <c r="H5" i="11"/>
  <c r="F6" i="11"/>
  <c r="G6" i="11"/>
  <c r="H6" i="11"/>
  <c r="F7" i="11"/>
  <c r="G7" i="11"/>
  <c r="H7" i="11"/>
  <c r="F8" i="11"/>
  <c r="G8" i="11"/>
  <c r="H8" i="11"/>
  <c r="F9" i="11"/>
  <c r="G9" i="11"/>
  <c r="H9" i="11"/>
  <c r="F10" i="11"/>
  <c r="G10" i="11"/>
  <c r="H10" i="11"/>
  <c r="F11" i="11"/>
  <c r="G11" i="11"/>
  <c r="H11" i="11"/>
  <c r="F12" i="11"/>
  <c r="G12" i="11"/>
  <c r="H12" i="11"/>
  <c r="F13" i="11"/>
  <c r="G13" i="11"/>
  <c r="H13" i="11"/>
  <c r="F14" i="11"/>
  <c r="G14" i="11"/>
  <c r="H14" i="11"/>
  <c r="F15" i="11"/>
  <c r="G15" i="11"/>
  <c r="H15" i="11"/>
  <c r="F16" i="11"/>
  <c r="G16" i="11"/>
  <c r="H16" i="11"/>
  <c r="F17" i="11"/>
  <c r="G17" i="11"/>
  <c r="H17" i="11"/>
  <c r="F18" i="11"/>
  <c r="G18" i="11"/>
  <c r="H18" i="11"/>
  <c r="F19" i="11"/>
  <c r="G19" i="11"/>
  <c r="H19" i="11"/>
  <c r="F20" i="11"/>
  <c r="G20" i="11"/>
  <c r="H20" i="11"/>
  <c r="F21" i="11"/>
  <c r="G21" i="11"/>
  <c r="H21" i="11"/>
  <c r="F22" i="11"/>
  <c r="G22" i="11"/>
  <c r="H22" i="11"/>
  <c r="F23" i="11"/>
  <c r="G23" i="11"/>
  <c r="H23" i="11"/>
  <c r="F24" i="11"/>
  <c r="G24" i="11"/>
  <c r="H24" i="11"/>
  <c r="F25" i="11"/>
  <c r="G25" i="11"/>
  <c r="H25" i="11"/>
  <c r="F26" i="11"/>
  <c r="G26" i="11"/>
  <c r="H26" i="11"/>
  <c r="F27" i="11"/>
  <c r="G27" i="11"/>
  <c r="H27" i="11"/>
  <c r="F28" i="11"/>
  <c r="G28" i="11"/>
  <c r="H28" i="11"/>
  <c r="F29" i="11"/>
  <c r="G29" i="11"/>
  <c r="H29" i="11"/>
  <c r="F30" i="11"/>
  <c r="G30" i="11"/>
  <c r="H30" i="11"/>
  <c r="F31" i="11"/>
  <c r="G31" i="11"/>
  <c r="H31" i="11"/>
  <c r="F32" i="11"/>
  <c r="G32" i="11"/>
  <c r="H32" i="11"/>
  <c r="F33" i="11"/>
  <c r="G33" i="11"/>
  <c r="H33" i="11"/>
  <c r="F34" i="11"/>
  <c r="G34" i="11"/>
  <c r="H34" i="11"/>
  <c r="F35" i="11"/>
  <c r="G35" i="11"/>
  <c r="H35" i="11"/>
  <c r="F36" i="11"/>
  <c r="G36" i="11"/>
  <c r="H36" i="11"/>
  <c r="F37" i="11"/>
  <c r="G37" i="11"/>
  <c r="H37" i="11"/>
  <c r="F38" i="11"/>
  <c r="G38" i="11"/>
  <c r="H38" i="11"/>
  <c r="F39" i="11"/>
  <c r="G39" i="11"/>
  <c r="H39" i="11"/>
  <c r="F40" i="11"/>
  <c r="G40" i="11"/>
  <c r="H40" i="11"/>
  <c r="F41" i="11"/>
  <c r="G41" i="11"/>
  <c r="H41" i="11"/>
  <c r="F42" i="11"/>
  <c r="G42" i="11"/>
  <c r="H42" i="11"/>
  <c r="F43" i="11"/>
  <c r="G43" i="11"/>
  <c r="H43" i="11"/>
  <c r="F44" i="11"/>
  <c r="G44" i="11"/>
  <c r="H44" i="11"/>
  <c r="F45" i="11"/>
  <c r="G45" i="11"/>
  <c r="H45" i="11"/>
  <c r="F46" i="11"/>
  <c r="G46" i="11"/>
  <c r="H46" i="11"/>
  <c r="F47" i="11"/>
  <c r="G47" i="11"/>
  <c r="H47" i="11"/>
  <c r="F48" i="11"/>
  <c r="G48" i="11"/>
  <c r="H48" i="11"/>
  <c r="F49" i="11"/>
  <c r="G49" i="11"/>
  <c r="H49" i="11"/>
  <c r="F50" i="11"/>
  <c r="G50" i="11"/>
  <c r="H50" i="11"/>
  <c r="F51" i="11"/>
  <c r="G51" i="11"/>
  <c r="H51" i="11"/>
  <c r="F52" i="11"/>
  <c r="G52" i="11"/>
  <c r="H52" i="11"/>
  <c r="F53" i="11"/>
  <c r="G53" i="11"/>
  <c r="H53" i="11"/>
  <c r="F54" i="11"/>
  <c r="G54" i="11"/>
  <c r="H54" i="11"/>
  <c r="F55" i="11"/>
  <c r="G55" i="11"/>
  <c r="H55" i="11"/>
  <c r="F56" i="11"/>
  <c r="G56" i="11"/>
  <c r="H56" i="11"/>
  <c r="F57" i="11"/>
  <c r="G57" i="11"/>
  <c r="H57" i="11"/>
  <c r="F58" i="11"/>
  <c r="G58" i="11"/>
  <c r="H58" i="11"/>
  <c r="F59" i="11"/>
  <c r="G59" i="11"/>
  <c r="H59" i="11"/>
  <c r="F60" i="11"/>
  <c r="G60" i="11"/>
  <c r="H60" i="11"/>
  <c r="F61" i="11"/>
  <c r="G61" i="11"/>
  <c r="H61" i="11"/>
  <c r="F62" i="11"/>
  <c r="G62" i="11"/>
  <c r="H62" i="11"/>
  <c r="F63" i="11"/>
  <c r="G63" i="11"/>
  <c r="H63" i="11"/>
  <c r="F64" i="11"/>
  <c r="G64" i="11"/>
  <c r="H64" i="11"/>
  <c r="F65" i="11"/>
  <c r="G65" i="11"/>
  <c r="H65" i="11"/>
  <c r="F66" i="11"/>
  <c r="G66" i="11"/>
  <c r="H66" i="11"/>
  <c r="F67" i="11"/>
  <c r="G67" i="11"/>
  <c r="H67" i="11"/>
  <c r="F68" i="11"/>
  <c r="G68" i="11"/>
  <c r="H68" i="11"/>
  <c r="F69" i="11"/>
  <c r="G69" i="11"/>
  <c r="H69" i="11"/>
  <c r="F70" i="11"/>
  <c r="G70" i="11"/>
  <c r="H70" i="11"/>
  <c r="F71" i="11"/>
  <c r="G71" i="11"/>
  <c r="H71" i="11"/>
  <c r="F72" i="11"/>
  <c r="G72" i="11"/>
  <c r="H72" i="11"/>
  <c r="F73" i="11"/>
  <c r="G73" i="11"/>
  <c r="H73" i="11"/>
  <c r="F74" i="11"/>
  <c r="G74" i="11"/>
  <c r="H74" i="11"/>
  <c r="F75" i="11"/>
  <c r="G75" i="11"/>
  <c r="H75" i="11"/>
  <c r="F76" i="11"/>
  <c r="G76" i="11"/>
  <c r="H76" i="11"/>
  <c r="F77" i="11"/>
  <c r="G77" i="11"/>
  <c r="H77" i="11"/>
  <c r="F78" i="11"/>
  <c r="G78" i="11"/>
  <c r="H78" i="11"/>
  <c r="F79" i="11"/>
  <c r="G79" i="11"/>
  <c r="H79" i="11"/>
  <c r="F80" i="11"/>
  <c r="G80" i="11"/>
  <c r="H80" i="11"/>
  <c r="F81" i="11"/>
  <c r="G81" i="11"/>
  <c r="H81" i="11"/>
  <c r="F82" i="11"/>
  <c r="G82" i="11"/>
  <c r="H82" i="11"/>
  <c r="F83" i="11"/>
  <c r="G83" i="11"/>
  <c r="H83" i="11"/>
  <c r="F84" i="11"/>
  <c r="G84" i="11"/>
  <c r="H84" i="11"/>
  <c r="F85" i="11"/>
  <c r="G85" i="11"/>
  <c r="H85" i="11"/>
  <c r="F86" i="11"/>
  <c r="G86" i="11"/>
  <c r="H86" i="11"/>
  <c r="F87" i="11"/>
  <c r="G87" i="11"/>
  <c r="H87" i="11"/>
  <c r="F88" i="11"/>
  <c r="G88" i="11"/>
  <c r="H88" i="11"/>
  <c r="F89" i="11"/>
  <c r="G89" i="11"/>
  <c r="H89" i="11"/>
  <c r="F90" i="11"/>
  <c r="G90" i="11"/>
  <c r="H90" i="11"/>
  <c r="F91" i="11"/>
  <c r="G91" i="11"/>
  <c r="H91" i="11"/>
  <c r="F92" i="11"/>
  <c r="G92" i="11"/>
  <c r="H92" i="11"/>
  <c r="F93" i="11"/>
  <c r="G93" i="11"/>
  <c r="H93" i="11"/>
  <c r="F94" i="11"/>
  <c r="G94" i="11"/>
  <c r="H94" i="11"/>
  <c r="F95" i="11"/>
  <c r="G95" i="11"/>
  <c r="H95" i="11"/>
  <c r="F96" i="11"/>
  <c r="G96" i="11"/>
  <c r="H96" i="11"/>
  <c r="F97" i="11"/>
  <c r="G97" i="11"/>
  <c r="H97" i="11"/>
  <c r="F98" i="11"/>
  <c r="G98" i="11"/>
  <c r="H98" i="11"/>
  <c r="F99" i="11"/>
  <c r="G99" i="11"/>
  <c r="H99" i="11"/>
  <c r="F100" i="11"/>
  <c r="G100" i="11"/>
  <c r="H100" i="11"/>
  <c r="F101" i="11"/>
  <c r="G101" i="11"/>
  <c r="H101" i="11"/>
  <c r="F102" i="11"/>
  <c r="G102" i="11"/>
  <c r="H102" i="11"/>
  <c r="F103" i="11"/>
  <c r="G103" i="11"/>
  <c r="H103" i="11"/>
  <c r="F104" i="11"/>
  <c r="G104" i="11"/>
  <c r="H104" i="11"/>
  <c r="F105" i="11"/>
  <c r="G105" i="11"/>
  <c r="H105" i="11"/>
  <c r="F106" i="11"/>
  <c r="G106" i="11"/>
  <c r="H106" i="11"/>
  <c r="F107" i="11"/>
  <c r="G107" i="11"/>
  <c r="H107" i="11"/>
  <c r="F108" i="11"/>
  <c r="G108" i="11"/>
  <c r="H108" i="11"/>
  <c r="F109" i="11"/>
  <c r="G109" i="11"/>
  <c r="H109" i="11"/>
  <c r="F110" i="11"/>
  <c r="G110" i="11"/>
  <c r="H110" i="11"/>
  <c r="F111" i="11"/>
  <c r="G111" i="11"/>
  <c r="H111" i="11"/>
  <c r="F112" i="11"/>
  <c r="G112" i="11"/>
  <c r="H112" i="11"/>
  <c r="F113" i="11"/>
  <c r="G113" i="11"/>
  <c r="H113" i="11"/>
  <c r="F114" i="11"/>
  <c r="G114" i="11"/>
  <c r="H114" i="11"/>
  <c r="F115" i="11"/>
  <c r="G115" i="11"/>
  <c r="H115" i="11"/>
  <c r="F116" i="11"/>
  <c r="G116" i="11"/>
  <c r="H116" i="11"/>
  <c r="F117" i="11"/>
  <c r="G117" i="11"/>
  <c r="H117" i="11"/>
  <c r="F118" i="11"/>
  <c r="G118" i="11"/>
  <c r="H118" i="11"/>
  <c r="F119" i="11"/>
  <c r="G119" i="11"/>
  <c r="H119" i="11"/>
  <c r="F120" i="11"/>
  <c r="G120" i="11"/>
  <c r="H120" i="11"/>
  <c r="F121" i="11"/>
  <c r="G121" i="11"/>
  <c r="H121" i="11"/>
  <c r="F122" i="11"/>
  <c r="G122" i="11"/>
  <c r="H122" i="11"/>
  <c r="F123" i="11"/>
  <c r="G123" i="11"/>
  <c r="H123" i="11"/>
  <c r="F124" i="11"/>
  <c r="G124" i="11"/>
  <c r="H124" i="11"/>
  <c r="F125" i="11"/>
  <c r="G125" i="11"/>
  <c r="H125" i="11"/>
  <c r="F126" i="11"/>
  <c r="G126" i="11"/>
  <c r="H126" i="11"/>
  <c r="F127" i="11"/>
  <c r="G127" i="11"/>
  <c r="H127" i="11"/>
  <c r="F128" i="11"/>
  <c r="G128" i="11"/>
  <c r="H128" i="11"/>
  <c r="F129" i="11"/>
  <c r="G129" i="11"/>
  <c r="H129" i="11"/>
  <c r="F130" i="11"/>
  <c r="G130" i="11"/>
  <c r="H130" i="11"/>
  <c r="F131" i="11"/>
  <c r="G131" i="11"/>
  <c r="H131" i="11"/>
  <c r="F132" i="11"/>
  <c r="G132" i="11"/>
  <c r="H132" i="11"/>
  <c r="F133" i="11"/>
  <c r="G133" i="11"/>
  <c r="H133" i="11"/>
  <c r="F134" i="11"/>
  <c r="G134" i="11"/>
  <c r="H134" i="11"/>
  <c r="F135" i="11"/>
  <c r="G135" i="11"/>
  <c r="H135" i="11"/>
  <c r="F136" i="11"/>
  <c r="G136" i="11"/>
  <c r="H136" i="11"/>
  <c r="F137" i="11"/>
  <c r="G137" i="11"/>
  <c r="H137" i="11"/>
  <c r="F138" i="11"/>
  <c r="G138" i="11"/>
  <c r="H138" i="11"/>
  <c r="F139" i="11"/>
  <c r="G139" i="11"/>
  <c r="H139" i="11"/>
  <c r="F140" i="11"/>
  <c r="G140" i="11"/>
  <c r="H140" i="11"/>
  <c r="F141" i="11"/>
  <c r="G141" i="11"/>
  <c r="H141" i="11"/>
  <c r="F142" i="11"/>
  <c r="G142" i="11"/>
  <c r="H142" i="11"/>
  <c r="F143" i="11"/>
  <c r="G143" i="11"/>
  <c r="H143" i="11"/>
  <c r="F144" i="11"/>
  <c r="G144" i="11"/>
  <c r="H144" i="11"/>
  <c r="F145" i="11"/>
  <c r="G145" i="11"/>
  <c r="H145" i="11"/>
  <c r="F146" i="11"/>
  <c r="G146" i="11"/>
  <c r="H146" i="11"/>
  <c r="F147" i="11"/>
  <c r="G147" i="11"/>
  <c r="H147" i="11"/>
  <c r="F148" i="11"/>
  <c r="G148" i="11"/>
  <c r="H148" i="11"/>
  <c r="F149" i="11"/>
  <c r="G149" i="11"/>
  <c r="H149" i="11"/>
  <c r="F150" i="11"/>
  <c r="G150" i="11"/>
  <c r="H150" i="11"/>
  <c r="F151" i="11"/>
  <c r="G151" i="11"/>
  <c r="H151" i="11"/>
  <c r="F152" i="11"/>
  <c r="G152" i="11"/>
  <c r="H152" i="11"/>
  <c r="F153" i="11"/>
  <c r="G153" i="11"/>
  <c r="H153" i="11"/>
  <c r="F154" i="11"/>
  <c r="G154" i="11"/>
  <c r="H154" i="11"/>
  <c r="F155" i="11"/>
  <c r="G155" i="11"/>
  <c r="H155" i="11"/>
  <c r="F156" i="11"/>
  <c r="G156" i="11"/>
  <c r="H156" i="11"/>
  <c r="F157" i="11"/>
  <c r="G157" i="11"/>
  <c r="H157" i="11"/>
  <c r="F158" i="11"/>
  <c r="G158" i="11"/>
  <c r="H158" i="11"/>
  <c r="F159" i="11"/>
  <c r="G159" i="11"/>
  <c r="H159" i="11"/>
  <c r="F160" i="11"/>
  <c r="G160" i="11"/>
  <c r="H160" i="11"/>
  <c r="F161" i="11"/>
  <c r="G161" i="11"/>
  <c r="H161" i="11"/>
  <c r="F162" i="11"/>
  <c r="G162" i="11"/>
  <c r="H162" i="11"/>
  <c r="F163" i="11"/>
  <c r="G163" i="11"/>
  <c r="H163" i="11"/>
  <c r="F164" i="11"/>
  <c r="G164" i="11"/>
  <c r="H164" i="11"/>
  <c r="F165" i="11"/>
  <c r="G165" i="11"/>
  <c r="H165" i="11"/>
  <c r="F166" i="11"/>
  <c r="G166" i="11"/>
  <c r="H166" i="11"/>
  <c r="F167" i="11"/>
  <c r="G167" i="11"/>
  <c r="H167" i="11"/>
  <c r="F168" i="11"/>
  <c r="G168" i="11"/>
  <c r="H168" i="11"/>
  <c r="F169" i="11"/>
  <c r="G169" i="11"/>
  <c r="H169" i="11"/>
  <c r="F170" i="11"/>
  <c r="G170" i="11"/>
  <c r="H170" i="11"/>
  <c r="F171" i="11"/>
  <c r="G171" i="11"/>
  <c r="H171" i="11"/>
  <c r="F172" i="11"/>
  <c r="G172" i="11"/>
  <c r="H172" i="11"/>
  <c r="F173" i="11"/>
  <c r="G173" i="11"/>
  <c r="H173" i="11"/>
  <c r="F174" i="11"/>
  <c r="G174" i="11"/>
  <c r="H174" i="11"/>
  <c r="F175" i="11"/>
  <c r="G175" i="11"/>
  <c r="H175" i="11"/>
  <c r="F176" i="11"/>
  <c r="G176" i="11"/>
  <c r="H176" i="11"/>
  <c r="F177" i="11"/>
  <c r="G177" i="11"/>
  <c r="H177" i="11"/>
  <c r="F178" i="11"/>
  <c r="G178" i="11"/>
  <c r="H178" i="11"/>
  <c r="F179" i="11"/>
  <c r="G179" i="11"/>
  <c r="H179" i="11"/>
  <c r="F180" i="11"/>
  <c r="G180" i="11"/>
  <c r="H180" i="11"/>
  <c r="F181" i="11"/>
  <c r="G181" i="11"/>
  <c r="H181" i="11"/>
  <c r="F182" i="11"/>
  <c r="G182" i="11"/>
  <c r="H182" i="11"/>
  <c r="F183" i="11"/>
  <c r="G183" i="11"/>
  <c r="H183" i="11"/>
  <c r="F184" i="11"/>
  <c r="G184" i="11"/>
  <c r="H184" i="11"/>
  <c r="F185" i="11"/>
  <c r="G185" i="11"/>
  <c r="H185" i="11"/>
  <c r="F186" i="11"/>
  <c r="G186" i="11"/>
  <c r="H186" i="11"/>
  <c r="F187" i="11"/>
  <c r="G187" i="11"/>
  <c r="H187" i="11"/>
  <c r="F188" i="11"/>
  <c r="G188" i="11"/>
  <c r="H188" i="11"/>
  <c r="F189" i="11"/>
  <c r="G189" i="11"/>
  <c r="H189" i="11"/>
  <c r="F190" i="11"/>
  <c r="G190" i="11"/>
  <c r="H190" i="11"/>
  <c r="F191" i="11"/>
  <c r="G191" i="11"/>
  <c r="H191" i="11"/>
  <c r="F192" i="11"/>
  <c r="G192" i="11"/>
  <c r="H192" i="11"/>
  <c r="F193" i="11"/>
  <c r="G193" i="11"/>
  <c r="H193" i="11"/>
  <c r="F194" i="11"/>
  <c r="G194" i="11"/>
  <c r="H194" i="11"/>
  <c r="F195" i="11"/>
  <c r="G195" i="11"/>
  <c r="H195" i="11"/>
  <c r="F196" i="11"/>
  <c r="G196" i="11"/>
  <c r="H196" i="11"/>
  <c r="F197" i="11"/>
  <c r="G197" i="11"/>
  <c r="H197" i="11"/>
  <c r="F198" i="11"/>
  <c r="G198" i="11"/>
  <c r="H198" i="11"/>
  <c r="F199" i="11"/>
  <c r="G199" i="11"/>
  <c r="H199" i="11"/>
  <c r="F200" i="11"/>
  <c r="G200" i="11"/>
  <c r="H200" i="11"/>
  <c r="F201" i="11"/>
  <c r="G201" i="11"/>
  <c r="H201" i="11"/>
  <c r="F202" i="11"/>
  <c r="G202" i="11"/>
  <c r="H202" i="11"/>
  <c r="F203" i="11"/>
  <c r="G203" i="11"/>
  <c r="H203" i="11"/>
  <c r="F204" i="11"/>
  <c r="G204" i="11"/>
  <c r="H204" i="11"/>
  <c r="F205" i="11"/>
  <c r="G205" i="11"/>
  <c r="H205" i="11"/>
  <c r="F206" i="11"/>
  <c r="G206" i="11"/>
  <c r="H206" i="11"/>
  <c r="F207" i="11"/>
  <c r="G207" i="11"/>
  <c r="H207" i="11"/>
  <c r="F208" i="11"/>
  <c r="G208" i="11"/>
  <c r="H208" i="11"/>
  <c r="F209" i="11"/>
  <c r="G209" i="11"/>
  <c r="H209" i="11"/>
  <c r="F210" i="11"/>
  <c r="G210" i="11"/>
  <c r="H210" i="11"/>
  <c r="F211" i="11"/>
  <c r="G211" i="11"/>
  <c r="H211" i="11"/>
  <c r="F212" i="11"/>
  <c r="G212" i="11"/>
  <c r="H212" i="11"/>
  <c r="F213" i="11"/>
  <c r="G213" i="11"/>
  <c r="H213" i="11"/>
  <c r="F214" i="11"/>
  <c r="G214" i="11"/>
  <c r="H214" i="11"/>
  <c r="F215" i="11"/>
  <c r="G215" i="11"/>
  <c r="H215" i="11"/>
  <c r="F216" i="11"/>
  <c r="G216" i="11"/>
  <c r="H216" i="11"/>
  <c r="F217" i="11"/>
  <c r="G217" i="11"/>
  <c r="H217" i="11"/>
  <c r="F218" i="11"/>
  <c r="G218" i="11"/>
  <c r="H218" i="11"/>
  <c r="F219" i="11"/>
  <c r="G219" i="11"/>
  <c r="H219" i="11"/>
  <c r="F220" i="11"/>
  <c r="G220" i="11"/>
  <c r="H220" i="11"/>
  <c r="F221" i="11"/>
  <c r="G221" i="11"/>
  <c r="H221" i="11"/>
  <c r="F222" i="11"/>
  <c r="G222" i="11"/>
  <c r="H222" i="11"/>
  <c r="F223" i="11"/>
  <c r="G223" i="11"/>
  <c r="H223" i="11"/>
  <c r="F224" i="11"/>
  <c r="G224" i="11"/>
  <c r="H224" i="11"/>
  <c r="F225" i="11"/>
  <c r="G225" i="11"/>
  <c r="H225" i="11"/>
  <c r="F226" i="11"/>
  <c r="G226" i="11"/>
  <c r="H226" i="11"/>
  <c r="F227" i="11"/>
  <c r="G227" i="11"/>
  <c r="H227" i="11"/>
  <c r="F228" i="11"/>
  <c r="G228" i="11"/>
  <c r="H228" i="11"/>
  <c r="F229" i="11"/>
  <c r="G229" i="11"/>
  <c r="H229" i="11"/>
  <c r="F230" i="11"/>
  <c r="G230" i="11"/>
  <c r="H230" i="11"/>
  <c r="F231" i="11"/>
  <c r="G231" i="11"/>
  <c r="H231" i="11"/>
  <c r="F232" i="11"/>
  <c r="G232" i="11"/>
  <c r="H232" i="11"/>
  <c r="F233" i="11"/>
  <c r="G233" i="11"/>
  <c r="H233" i="11"/>
  <c r="F234" i="11"/>
  <c r="G234" i="11"/>
  <c r="H234" i="11"/>
  <c r="F235" i="11"/>
  <c r="G235" i="11"/>
  <c r="H235" i="11"/>
  <c r="F236" i="11"/>
  <c r="G236" i="11"/>
  <c r="H236" i="11"/>
  <c r="F237" i="11"/>
  <c r="G237" i="11"/>
  <c r="H237" i="11"/>
  <c r="F238" i="11"/>
  <c r="G238" i="11"/>
  <c r="H238" i="11"/>
  <c r="F239" i="11"/>
  <c r="G239" i="11"/>
  <c r="H239" i="11"/>
  <c r="F240" i="11"/>
  <c r="G240" i="11"/>
  <c r="H240" i="11"/>
  <c r="F241" i="11"/>
  <c r="G241" i="11"/>
  <c r="H241" i="11"/>
  <c r="F242" i="11"/>
  <c r="G242" i="11"/>
  <c r="H242" i="11"/>
  <c r="F243" i="11"/>
  <c r="G243" i="11"/>
  <c r="H243" i="11"/>
  <c r="F244" i="11"/>
  <c r="G244" i="11"/>
  <c r="H244" i="11"/>
  <c r="F245" i="11"/>
  <c r="G245" i="11"/>
  <c r="H245" i="11"/>
  <c r="F246" i="11"/>
  <c r="G246" i="11"/>
  <c r="H246" i="11"/>
  <c r="F247" i="11"/>
  <c r="G247" i="11"/>
  <c r="H247" i="11"/>
  <c r="F248" i="11"/>
  <c r="G248" i="11"/>
  <c r="H248" i="11"/>
  <c r="F249" i="11"/>
  <c r="G249" i="11"/>
  <c r="H249" i="11"/>
  <c r="F250" i="11"/>
  <c r="G250" i="11"/>
  <c r="H250" i="11"/>
  <c r="F251" i="11"/>
  <c r="G251" i="11"/>
  <c r="H251" i="11"/>
  <c r="F252" i="11"/>
  <c r="G252" i="11"/>
  <c r="H252" i="11"/>
  <c r="F253" i="11"/>
  <c r="G253" i="11"/>
  <c r="H253" i="11"/>
  <c r="F254" i="11"/>
  <c r="G254" i="11"/>
  <c r="H254" i="11"/>
  <c r="F255" i="11"/>
  <c r="G255" i="11"/>
  <c r="H255" i="11"/>
  <c r="F256" i="11"/>
  <c r="G256" i="11"/>
  <c r="H256" i="11"/>
  <c r="F257" i="11"/>
  <c r="G257" i="11"/>
  <c r="H257" i="11"/>
  <c r="F258" i="11"/>
  <c r="G258" i="11"/>
  <c r="H258" i="11"/>
  <c r="F259" i="11"/>
  <c r="G259" i="11"/>
  <c r="H259" i="11"/>
  <c r="F260" i="11"/>
  <c r="G260" i="11"/>
  <c r="H260" i="11"/>
  <c r="F261" i="11"/>
  <c r="G261" i="11"/>
  <c r="H261" i="11"/>
  <c r="F262" i="11"/>
  <c r="G262" i="11"/>
  <c r="H262" i="11"/>
  <c r="F263" i="11"/>
  <c r="G263" i="11"/>
  <c r="H263" i="11"/>
  <c r="F264" i="11"/>
  <c r="G264" i="11"/>
  <c r="H264" i="11"/>
  <c r="F265" i="11"/>
  <c r="G265" i="11"/>
  <c r="H265" i="11"/>
  <c r="F266" i="11"/>
  <c r="G266" i="11"/>
  <c r="H266" i="11"/>
  <c r="F267" i="11"/>
  <c r="G267" i="11"/>
  <c r="H267" i="11"/>
  <c r="F268" i="11"/>
  <c r="G268" i="11"/>
  <c r="H268" i="11"/>
  <c r="F269" i="11"/>
  <c r="G269" i="11"/>
  <c r="H269" i="11"/>
  <c r="F270" i="11"/>
  <c r="G270" i="11"/>
  <c r="H270" i="11"/>
  <c r="F271" i="11"/>
  <c r="G271" i="11"/>
  <c r="H271" i="11"/>
  <c r="F272" i="11"/>
  <c r="G272" i="11"/>
  <c r="H272" i="11"/>
  <c r="F273" i="11"/>
  <c r="G273" i="11"/>
  <c r="H273" i="11"/>
  <c r="F274" i="11"/>
  <c r="G274" i="11"/>
  <c r="H274" i="11"/>
  <c r="F275" i="11"/>
  <c r="G275" i="11"/>
  <c r="H275" i="11"/>
  <c r="F276" i="11"/>
  <c r="G276" i="11"/>
  <c r="H276" i="11"/>
  <c r="F277" i="11"/>
  <c r="G277" i="11"/>
  <c r="H277" i="11"/>
  <c r="F278" i="11"/>
  <c r="G278" i="11"/>
  <c r="H278" i="11"/>
  <c r="F279" i="11"/>
  <c r="G279" i="11"/>
  <c r="H279" i="11"/>
  <c r="F280" i="11"/>
  <c r="G280" i="11"/>
  <c r="H280" i="11"/>
  <c r="F281" i="11"/>
  <c r="G281" i="11"/>
  <c r="H281" i="11"/>
  <c r="F282" i="11"/>
  <c r="G282" i="11"/>
  <c r="H282" i="11"/>
  <c r="F283" i="11"/>
  <c r="G283" i="11"/>
  <c r="H283" i="11"/>
  <c r="F284" i="11"/>
  <c r="G284" i="11"/>
  <c r="H284" i="11"/>
  <c r="F285" i="11"/>
  <c r="G285" i="11"/>
  <c r="H285" i="11"/>
  <c r="F286" i="11"/>
  <c r="G286" i="11"/>
  <c r="H286" i="11"/>
  <c r="F287" i="11"/>
  <c r="G287" i="11"/>
  <c r="H287" i="11"/>
  <c r="F288" i="11"/>
  <c r="G288" i="11"/>
  <c r="H288" i="11"/>
  <c r="F289" i="11"/>
  <c r="G289" i="11"/>
  <c r="H289" i="11"/>
  <c r="F290" i="11"/>
  <c r="G290" i="11"/>
  <c r="H290" i="11"/>
  <c r="F291" i="11"/>
  <c r="G291" i="11"/>
  <c r="H291" i="11"/>
  <c r="F292" i="11"/>
  <c r="G292" i="11"/>
  <c r="H292" i="11"/>
  <c r="F293" i="11"/>
  <c r="G293" i="11"/>
  <c r="H293" i="11"/>
  <c r="F294" i="11"/>
  <c r="G294" i="11"/>
  <c r="H294" i="11"/>
  <c r="F295" i="11"/>
  <c r="G295" i="11"/>
  <c r="H295" i="11"/>
  <c r="F296" i="11"/>
  <c r="G296" i="11"/>
  <c r="H296" i="11"/>
  <c r="F297" i="11"/>
  <c r="G297" i="11"/>
  <c r="H297" i="11"/>
  <c r="F298" i="11"/>
  <c r="G298" i="11"/>
  <c r="H298" i="11"/>
  <c r="F299" i="11"/>
  <c r="G299" i="11"/>
  <c r="H299" i="11"/>
  <c r="F300" i="11"/>
  <c r="G300" i="11"/>
  <c r="H300" i="11"/>
  <c r="F301" i="11"/>
  <c r="G301" i="11"/>
  <c r="H301" i="11"/>
  <c r="F302" i="11"/>
  <c r="G302" i="11"/>
  <c r="H302" i="11"/>
  <c r="F303" i="11"/>
  <c r="G303" i="11"/>
  <c r="H303" i="11"/>
  <c r="F304" i="11"/>
  <c r="G304" i="11"/>
  <c r="H304" i="11"/>
  <c r="F305" i="11"/>
  <c r="G305" i="11"/>
  <c r="H305" i="11"/>
  <c r="F306" i="11"/>
  <c r="G306" i="11"/>
  <c r="H306" i="11"/>
  <c r="F307" i="11"/>
  <c r="G307" i="11"/>
  <c r="H307" i="11"/>
  <c r="F308" i="11"/>
  <c r="G308" i="11"/>
  <c r="H308" i="11"/>
  <c r="F309" i="11"/>
  <c r="G309" i="11"/>
  <c r="H309" i="11"/>
  <c r="F310" i="11"/>
  <c r="G310" i="11"/>
  <c r="H310" i="11"/>
  <c r="F311" i="11"/>
  <c r="G311" i="11"/>
  <c r="H311" i="11"/>
  <c r="F312" i="11"/>
  <c r="G312" i="11"/>
  <c r="H312" i="11"/>
  <c r="F313" i="11"/>
  <c r="G313" i="11"/>
  <c r="H313" i="11"/>
  <c r="F314" i="11"/>
  <c r="G314" i="11"/>
  <c r="H314" i="11"/>
  <c r="F315" i="11"/>
  <c r="G315" i="11"/>
  <c r="H315" i="11"/>
  <c r="F316" i="11"/>
  <c r="G316" i="11"/>
  <c r="H316" i="11"/>
  <c r="F317" i="11"/>
  <c r="G317" i="11"/>
  <c r="H317" i="11"/>
  <c r="F318" i="11"/>
  <c r="G318" i="11"/>
  <c r="H318" i="11"/>
  <c r="F319" i="11"/>
  <c r="G319" i="11"/>
  <c r="H319" i="11"/>
  <c r="F320" i="11"/>
  <c r="G320" i="11"/>
  <c r="H320" i="11"/>
  <c r="F321" i="11"/>
  <c r="G321" i="11"/>
  <c r="H321" i="11"/>
  <c r="F322" i="11"/>
  <c r="G322" i="11"/>
  <c r="H322" i="11"/>
  <c r="F323" i="11"/>
  <c r="G323" i="11"/>
  <c r="H323" i="11"/>
  <c r="F324" i="11"/>
  <c r="G324" i="11"/>
  <c r="H324" i="11"/>
  <c r="F325" i="11"/>
  <c r="G325" i="11"/>
  <c r="H325" i="11"/>
  <c r="F326" i="11"/>
  <c r="G326" i="11"/>
  <c r="H326" i="11"/>
  <c r="F327" i="11"/>
  <c r="G327" i="11"/>
  <c r="H327" i="11"/>
  <c r="F328" i="11"/>
  <c r="G328" i="11"/>
  <c r="H328" i="11"/>
  <c r="F329" i="11"/>
  <c r="G329" i="11"/>
  <c r="H329" i="11"/>
  <c r="F330" i="11"/>
  <c r="G330" i="11"/>
  <c r="H330" i="11"/>
  <c r="F331" i="11"/>
  <c r="G331" i="11"/>
  <c r="H331" i="11"/>
  <c r="F332" i="11"/>
  <c r="G332" i="11"/>
  <c r="H332" i="11"/>
  <c r="F333" i="11"/>
  <c r="G333" i="11"/>
  <c r="H333" i="11"/>
  <c r="F334" i="11"/>
  <c r="G334" i="11"/>
  <c r="H334" i="11"/>
  <c r="F335" i="11"/>
  <c r="G335" i="11"/>
  <c r="H335" i="11"/>
  <c r="F336" i="11"/>
  <c r="G336" i="11"/>
  <c r="H336" i="11"/>
  <c r="F337" i="11"/>
  <c r="G337" i="11"/>
  <c r="H337" i="11"/>
  <c r="F338" i="11"/>
  <c r="G338" i="11"/>
  <c r="H338" i="11"/>
  <c r="F339" i="11"/>
  <c r="G339" i="11"/>
  <c r="H339" i="11"/>
  <c r="F340" i="11"/>
  <c r="G340" i="11"/>
  <c r="H340" i="11"/>
  <c r="F341" i="11"/>
  <c r="G341" i="11"/>
  <c r="H341" i="11"/>
  <c r="F342" i="11"/>
  <c r="G342" i="11"/>
  <c r="H342" i="11"/>
  <c r="F343" i="11"/>
  <c r="G343" i="11"/>
  <c r="H343" i="11"/>
  <c r="F344" i="11"/>
  <c r="G344" i="11"/>
  <c r="H344" i="11"/>
  <c r="F345" i="11"/>
  <c r="G345" i="11"/>
  <c r="H345" i="11"/>
  <c r="F346" i="11"/>
  <c r="G346" i="11"/>
  <c r="H346" i="11"/>
  <c r="F347" i="11"/>
  <c r="G347" i="11"/>
  <c r="H347" i="11"/>
  <c r="F348" i="11"/>
  <c r="G348" i="11"/>
  <c r="H348" i="11"/>
  <c r="F349" i="11"/>
  <c r="G349" i="11"/>
  <c r="H349" i="11"/>
  <c r="F350" i="11"/>
  <c r="G350" i="11"/>
  <c r="H350" i="11"/>
  <c r="F351" i="11"/>
  <c r="G351" i="11"/>
  <c r="H351" i="11"/>
  <c r="F352" i="11"/>
  <c r="G352" i="11"/>
  <c r="H352" i="11"/>
  <c r="F353" i="11"/>
  <c r="G353" i="11"/>
  <c r="H353" i="11"/>
  <c r="F354" i="11"/>
  <c r="G354" i="11"/>
  <c r="H354" i="11"/>
  <c r="F355" i="11"/>
  <c r="G355" i="11"/>
  <c r="H355" i="11"/>
  <c r="F356" i="11"/>
  <c r="G356" i="11"/>
  <c r="H356" i="11"/>
  <c r="F357" i="11"/>
  <c r="G357" i="11"/>
  <c r="H357" i="11"/>
  <c r="F358" i="11"/>
  <c r="G358" i="11"/>
  <c r="H358" i="11"/>
  <c r="F359" i="11"/>
  <c r="G359" i="11"/>
  <c r="H359" i="11"/>
  <c r="F360" i="11"/>
  <c r="G360" i="11"/>
  <c r="H360" i="11"/>
  <c r="F361" i="11"/>
  <c r="G361" i="11"/>
  <c r="H361" i="11"/>
  <c r="F362" i="11"/>
  <c r="G362" i="11"/>
  <c r="H362" i="11"/>
  <c r="F363" i="11"/>
  <c r="G363" i="11"/>
  <c r="H363" i="11"/>
  <c r="F364" i="11"/>
  <c r="G364" i="11"/>
  <c r="H364" i="11"/>
  <c r="F365" i="11"/>
  <c r="G365" i="11"/>
  <c r="H365" i="11"/>
  <c r="F366" i="11"/>
  <c r="G366" i="11"/>
  <c r="H366" i="11"/>
  <c r="F367" i="11"/>
  <c r="G367" i="11"/>
  <c r="H367" i="11"/>
  <c r="F368" i="11"/>
  <c r="G368" i="11"/>
  <c r="H368" i="11"/>
  <c r="F369" i="11"/>
  <c r="G369" i="11"/>
  <c r="H369" i="11"/>
  <c r="F370" i="11"/>
  <c r="G370" i="11"/>
  <c r="H370" i="11"/>
  <c r="F371" i="11"/>
  <c r="G371" i="11"/>
  <c r="H371" i="11"/>
  <c r="F372" i="11"/>
  <c r="G372" i="11"/>
  <c r="H372" i="11"/>
  <c r="F373" i="11"/>
  <c r="G373" i="11"/>
  <c r="H373" i="11"/>
  <c r="F374" i="11"/>
  <c r="G374" i="11"/>
  <c r="H374" i="11"/>
  <c r="F375" i="11"/>
  <c r="G375" i="11"/>
  <c r="H375" i="11"/>
  <c r="F376" i="11"/>
  <c r="G376" i="11"/>
  <c r="H376" i="11"/>
  <c r="F377" i="11"/>
  <c r="G377" i="11"/>
  <c r="H377" i="11"/>
  <c r="F378" i="11"/>
  <c r="G378" i="11"/>
  <c r="H378" i="11"/>
  <c r="F379" i="11"/>
  <c r="G379" i="11"/>
  <c r="H379" i="11"/>
  <c r="F380" i="11"/>
  <c r="G380" i="11"/>
  <c r="H380" i="11"/>
  <c r="F381" i="11"/>
  <c r="G381" i="11"/>
  <c r="H381" i="11"/>
  <c r="F382" i="11"/>
  <c r="G382" i="11"/>
  <c r="H382" i="11"/>
  <c r="F383" i="11"/>
  <c r="G383" i="11"/>
  <c r="H383" i="11"/>
  <c r="F384" i="11"/>
  <c r="G384" i="11"/>
  <c r="H384" i="11"/>
  <c r="F385" i="11"/>
  <c r="G385" i="11"/>
  <c r="H385" i="11"/>
  <c r="F386" i="11"/>
  <c r="G386" i="11"/>
  <c r="H386" i="11"/>
  <c r="F387" i="11"/>
  <c r="G387" i="11"/>
  <c r="H387" i="11"/>
  <c r="F388" i="11"/>
  <c r="G388" i="11"/>
  <c r="H388" i="11"/>
  <c r="F389" i="11"/>
  <c r="G389" i="11"/>
  <c r="H389" i="11"/>
  <c r="F390" i="11"/>
  <c r="G390" i="11"/>
  <c r="H390" i="11"/>
  <c r="F391" i="11"/>
  <c r="G391" i="11"/>
  <c r="H391" i="11"/>
  <c r="F392" i="11"/>
  <c r="G392" i="11"/>
  <c r="H392" i="11"/>
  <c r="F393" i="11"/>
  <c r="G393" i="11"/>
  <c r="H393" i="11"/>
  <c r="F394" i="11"/>
  <c r="G394" i="11"/>
  <c r="H394" i="11"/>
  <c r="F395" i="11"/>
  <c r="G395" i="11"/>
  <c r="H395" i="11"/>
  <c r="F396" i="11"/>
  <c r="G396" i="11"/>
  <c r="H396" i="11"/>
  <c r="F397" i="11"/>
  <c r="G397" i="11"/>
  <c r="H397" i="11"/>
  <c r="F398" i="11"/>
  <c r="G398" i="11"/>
  <c r="H398" i="11"/>
  <c r="F399" i="11"/>
  <c r="G399" i="11"/>
  <c r="H399" i="11"/>
  <c r="F400" i="11"/>
  <c r="G400" i="11"/>
  <c r="H400" i="11"/>
  <c r="F401" i="11"/>
  <c r="G401" i="11"/>
  <c r="H401" i="11"/>
  <c r="F402" i="11"/>
  <c r="G402" i="11"/>
  <c r="H402" i="11"/>
  <c r="F403" i="11"/>
  <c r="G403" i="11"/>
  <c r="H403" i="11"/>
  <c r="F404" i="11"/>
  <c r="G404" i="11"/>
  <c r="H404" i="11"/>
  <c r="F405" i="11"/>
  <c r="G405" i="11"/>
  <c r="H405" i="11"/>
  <c r="F406" i="11"/>
  <c r="G406" i="11"/>
  <c r="H406" i="11"/>
  <c r="F407" i="11"/>
  <c r="G407" i="11"/>
  <c r="H407" i="11"/>
  <c r="F408" i="11"/>
  <c r="G408" i="11"/>
  <c r="H408" i="11"/>
  <c r="F409" i="11"/>
  <c r="G409" i="11"/>
  <c r="H409" i="11"/>
  <c r="F410" i="11"/>
  <c r="G410" i="11"/>
  <c r="H410" i="11"/>
  <c r="F411" i="11"/>
  <c r="G411" i="11"/>
  <c r="H411" i="11"/>
  <c r="F412" i="11"/>
  <c r="G412" i="11"/>
  <c r="H412" i="11"/>
  <c r="F413" i="11"/>
  <c r="G413" i="11"/>
  <c r="H413" i="11"/>
  <c r="F414" i="11"/>
  <c r="G414" i="11"/>
  <c r="H414" i="11"/>
  <c r="F415" i="11"/>
  <c r="G415" i="11"/>
  <c r="H415" i="11"/>
  <c r="F416" i="11"/>
  <c r="G416" i="11"/>
  <c r="H416" i="11"/>
  <c r="F417" i="11"/>
  <c r="G417" i="11"/>
  <c r="H417" i="11"/>
  <c r="F418" i="11"/>
  <c r="G418" i="11"/>
  <c r="H418" i="11"/>
  <c r="F419" i="11"/>
  <c r="G419" i="11"/>
  <c r="H419" i="11"/>
  <c r="F420" i="11"/>
  <c r="G420" i="11"/>
  <c r="H420" i="11"/>
  <c r="F421" i="11"/>
  <c r="G421" i="11"/>
  <c r="H421" i="11"/>
  <c r="F422" i="11"/>
  <c r="G422" i="11"/>
  <c r="H422" i="11"/>
  <c r="F423" i="11"/>
  <c r="G423" i="11"/>
  <c r="H423" i="11"/>
  <c r="F424" i="11"/>
  <c r="G424" i="11"/>
  <c r="H424" i="11"/>
  <c r="F425" i="11"/>
  <c r="G425" i="11"/>
  <c r="H425" i="11"/>
  <c r="F426" i="11"/>
  <c r="G426" i="11"/>
  <c r="H426" i="11"/>
  <c r="F427" i="11"/>
  <c r="G427" i="11"/>
  <c r="H427" i="11"/>
  <c r="F428" i="11"/>
  <c r="G428" i="11"/>
  <c r="H428" i="11"/>
  <c r="F429" i="11"/>
  <c r="G429" i="11"/>
  <c r="H429" i="11"/>
  <c r="F430" i="11"/>
  <c r="G430" i="11"/>
  <c r="H430" i="11"/>
  <c r="F431" i="11"/>
  <c r="G431" i="11"/>
  <c r="H431" i="11"/>
  <c r="F432" i="11"/>
  <c r="G432" i="11"/>
  <c r="H432" i="11"/>
  <c r="F433" i="11"/>
  <c r="G433" i="11"/>
  <c r="H433" i="11"/>
  <c r="F434" i="11"/>
  <c r="G434" i="11"/>
  <c r="H434" i="11"/>
  <c r="F435" i="11"/>
  <c r="G435" i="11"/>
  <c r="H435" i="11"/>
  <c r="F436" i="11"/>
  <c r="G436" i="11"/>
  <c r="H436" i="11"/>
  <c r="F437" i="11"/>
  <c r="G437" i="11"/>
  <c r="H437" i="11"/>
  <c r="F438" i="11"/>
  <c r="G438" i="11"/>
  <c r="H438" i="11"/>
  <c r="F439" i="11"/>
  <c r="G439" i="11"/>
  <c r="H439" i="11"/>
  <c r="F440" i="11"/>
  <c r="G440" i="11"/>
  <c r="H440" i="11"/>
  <c r="F441" i="11"/>
  <c r="G441" i="11"/>
  <c r="H441" i="11"/>
  <c r="F442" i="11"/>
  <c r="G442" i="11"/>
  <c r="H442" i="11"/>
  <c r="F443" i="11"/>
  <c r="G443" i="11"/>
  <c r="H443" i="11"/>
  <c r="F444" i="11"/>
  <c r="G444" i="11"/>
  <c r="H444" i="11"/>
  <c r="F445" i="11"/>
  <c r="G445" i="11"/>
  <c r="H445" i="11"/>
  <c r="F446" i="11"/>
  <c r="G446" i="11"/>
  <c r="H446" i="11"/>
  <c r="F447" i="11"/>
  <c r="G447" i="11"/>
  <c r="H447" i="11"/>
  <c r="F448" i="11"/>
  <c r="G448" i="11"/>
  <c r="H448" i="11"/>
  <c r="F449" i="11"/>
  <c r="G449" i="11"/>
  <c r="H449" i="11"/>
  <c r="F450" i="11"/>
  <c r="G450" i="11"/>
  <c r="H450" i="11"/>
  <c r="F451" i="11"/>
  <c r="G451" i="11"/>
  <c r="H451" i="11"/>
  <c r="F452" i="11"/>
  <c r="G452" i="11"/>
  <c r="H452" i="11"/>
  <c r="F453" i="11"/>
  <c r="G453" i="11"/>
  <c r="H453" i="11"/>
  <c r="F454" i="11"/>
  <c r="G454" i="11"/>
  <c r="H454" i="11"/>
  <c r="F455" i="11"/>
  <c r="G455" i="11"/>
  <c r="H455" i="11"/>
  <c r="F456" i="11"/>
  <c r="G456" i="11"/>
  <c r="H456" i="11"/>
  <c r="F457" i="11"/>
  <c r="G457" i="11"/>
  <c r="H457" i="11"/>
  <c r="F458" i="11"/>
  <c r="G458" i="11"/>
  <c r="H458" i="11"/>
  <c r="F459" i="11"/>
  <c r="G459" i="11"/>
  <c r="H459" i="11"/>
  <c r="F460" i="11"/>
  <c r="G460" i="11"/>
  <c r="H460" i="11"/>
  <c r="F461" i="11"/>
  <c r="G461" i="11"/>
  <c r="H461" i="11"/>
  <c r="F462" i="11"/>
  <c r="G462" i="11"/>
  <c r="H462" i="11"/>
  <c r="F463" i="11"/>
  <c r="G463" i="11"/>
  <c r="H463" i="11"/>
  <c r="F464" i="11"/>
  <c r="G464" i="11"/>
  <c r="H464" i="11"/>
  <c r="F465" i="11"/>
  <c r="G465" i="11"/>
  <c r="H465" i="11"/>
  <c r="F466" i="11"/>
  <c r="G466" i="11"/>
  <c r="H466" i="11"/>
  <c r="F467" i="11"/>
  <c r="G467" i="11"/>
  <c r="H467" i="11"/>
  <c r="F468" i="11"/>
  <c r="G468" i="11"/>
  <c r="H468" i="11"/>
  <c r="F469" i="11"/>
  <c r="G469" i="11"/>
  <c r="H469" i="11"/>
  <c r="F470" i="11"/>
  <c r="G470" i="11"/>
  <c r="H470" i="11"/>
  <c r="F471" i="11"/>
  <c r="G471" i="11"/>
  <c r="H471" i="11"/>
  <c r="F472" i="11"/>
  <c r="G472" i="11"/>
  <c r="H472" i="11"/>
  <c r="F473" i="11"/>
  <c r="G473" i="11"/>
  <c r="H473" i="11"/>
  <c r="F474" i="11"/>
  <c r="G474" i="11"/>
  <c r="H474" i="11"/>
  <c r="F475" i="11"/>
  <c r="G475" i="11"/>
  <c r="H475" i="11"/>
  <c r="F476" i="11"/>
  <c r="G476" i="11"/>
  <c r="H476" i="11"/>
  <c r="F477" i="11"/>
  <c r="G477" i="11"/>
  <c r="H477" i="11"/>
  <c r="F478" i="11"/>
  <c r="G478" i="11"/>
  <c r="H478" i="11"/>
  <c r="F479" i="11"/>
  <c r="G479" i="11"/>
  <c r="H479" i="11"/>
  <c r="F480" i="11"/>
  <c r="G480" i="11"/>
  <c r="H480" i="11"/>
  <c r="F481" i="11"/>
  <c r="G481" i="11"/>
  <c r="H481" i="11"/>
  <c r="F482" i="11"/>
  <c r="G482" i="11"/>
  <c r="H482" i="11"/>
  <c r="F483" i="11"/>
  <c r="G483" i="11"/>
  <c r="H483" i="11"/>
  <c r="F484" i="11"/>
  <c r="G484" i="11"/>
  <c r="H484" i="11"/>
  <c r="F485" i="11"/>
  <c r="G485" i="11"/>
  <c r="H485" i="11"/>
  <c r="F486" i="11"/>
  <c r="G486" i="11"/>
  <c r="H486" i="11"/>
  <c r="F487" i="11"/>
  <c r="G487" i="11"/>
  <c r="H487" i="11"/>
  <c r="F488" i="11"/>
  <c r="G488" i="11"/>
  <c r="H488" i="11"/>
  <c r="F489" i="11"/>
  <c r="G489" i="11"/>
  <c r="H489" i="11"/>
  <c r="F490" i="11"/>
  <c r="G490" i="11"/>
  <c r="H490" i="11"/>
  <c r="F491" i="11"/>
  <c r="G491" i="11"/>
  <c r="H491" i="11"/>
  <c r="F492" i="11"/>
  <c r="G492" i="11"/>
  <c r="H492" i="11"/>
  <c r="F493" i="11"/>
  <c r="G493" i="11"/>
  <c r="H493" i="11"/>
  <c r="F494" i="11"/>
  <c r="G494" i="11"/>
  <c r="H494" i="11"/>
  <c r="F495" i="11"/>
  <c r="G495" i="11"/>
  <c r="H495" i="11"/>
  <c r="F496" i="11"/>
  <c r="G496" i="11"/>
  <c r="H496" i="11"/>
  <c r="F497" i="11"/>
  <c r="G497" i="11"/>
  <c r="H497" i="11"/>
  <c r="F498" i="11"/>
  <c r="G498" i="11"/>
  <c r="H498" i="11"/>
  <c r="F499" i="11"/>
  <c r="G499" i="11"/>
  <c r="H499" i="11"/>
  <c r="F500" i="11"/>
  <c r="G500" i="11"/>
  <c r="H500" i="11"/>
  <c r="F501" i="11"/>
  <c r="G501" i="11"/>
  <c r="H501" i="11"/>
  <c r="F502" i="11"/>
  <c r="G502" i="11"/>
  <c r="H502" i="11"/>
  <c r="F503" i="11"/>
  <c r="G503" i="11"/>
  <c r="H503" i="11"/>
  <c r="F504" i="11"/>
  <c r="G504" i="11"/>
  <c r="H504" i="11"/>
  <c r="F505" i="11"/>
  <c r="G505" i="11"/>
  <c r="H505" i="11"/>
  <c r="F506" i="11"/>
  <c r="G506" i="11"/>
  <c r="H506" i="11"/>
  <c r="F507" i="11"/>
  <c r="G507" i="11"/>
  <c r="H507" i="11"/>
  <c r="F508" i="11"/>
  <c r="G508" i="11"/>
  <c r="H508" i="11"/>
  <c r="F509" i="11"/>
  <c r="G509" i="11"/>
  <c r="H509" i="11"/>
  <c r="F510" i="11"/>
  <c r="G510" i="11"/>
  <c r="H510" i="11"/>
  <c r="F511" i="11"/>
  <c r="G511" i="11"/>
  <c r="H511" i="11"/>
  <c r="F512" i="11"/>
  <c r="G512" i="11"/>
  <c r="H512" i="11"/>
  <c r="F513" i="11"/>
  <c r="G513" i="11"/>
  <c r="H513" i="11"/>
  <c r="F514" i="11"/>
  <c r="G514" i="11"/>
  <c r="H514" i="11"/>
  <c r="F515" i="11"/>
  <c r="G515" i="11"/>
  <c r="H515" i="11"/>
  <c r="F516" i="11"/>
  <c r="G516" i="11"/>
  <c r="H516" i="11"/>
  <c r="F517" i="11"/>
  <c r="G517" i="11"/>
  <c r="H517" i="11"/>
  <c r="F518" i="11"/>
  <c r="G518" i="11"/>
  <c r="H518" i="11"/>
  <c r="F519" i="11"/>
  <c r="G519" i="11"/>
  <c r="H519" i="11"/>
  <c r="F520" i="11"/>
  <c r="G520" i="11"/>
  <c r="H520" i="11"/>
  <c r="F521" i="11"/>
  <c r="G521" i="11"/>
  <c r="H521" i="11"/>
  <c r="F522" i="11"/>
  <c r="G522" i="11"/>
  <c r="H522" i="11"/>
  <c r="F523" i="11"/>
  <c r="G523" i="11"/>
  <c r="H523" i="11"/>
  <c r="F524" i="11"/>
  <c r="G524" i="11"/>
  <c r="H524" i="11"/>
  <c r="F525" i="11"/>
  <c r="G525" i="11"/>
  <c r="H525" i="11"/>
  <c r="F526" i="11"/>
  <c r="G526" i="11"/>
  <c r="H526" i="11"/>
  <c r="F527" i="11"/>
  <c r="G527" i="11"/>
  <c r="H527" i="11"/>
  <c r="F528" i="11"/>
  <c r="G528" i="11"/>
  <c r="H528" i="11"/>
  <c r="F529" i="11"/>
  <c r="G529" i="11"/>
  <c r="H529" i="11"/>
  <c r="F530" i="11"/>
  <c r="G530" i="11"/>
  <c r="H530" i="11"/>
  <c r="F531" i="11"/>
  <c r="G531" i="11"/>
  <c r="H531" i="11"/>
  <c r="F532" i="11"/>
  <c r="G532" i="11"/>
  <c r="H532" i="11"/>
  <c r="F533" i="11"/>
  <c r="G533" i="11"/>
  <c r="H533" i="11"/>
  <c r="F534" i="11"/>
  <c r="G534" i="11"/>
  <c r="H534" i="11"/>
  <c r="F535" i="11"/>
  <c r="G535" i="11"/>
  <c r="H535" i="11"/>
  <c r="F536" i="11"/>
  <c r="G536" i="11"/>
  <c r="H536" i="11"/>
  <c r="F537" i="11"/>
  <c r="G537" i="11"/>
  <c r="H537" i="11"/>
  <c r="F538" i="11"/>
  <c r="G538" i="11"/>
  <c r="H538" i="11"/>
  <c r="F539" i="11"/>
  <c r="G539" i="11"/>
  <c r="H539" i="11"/>
  <c r="F540" i="11"/>
  <c r="G540" i="11"/>
  <c r="H540" i="11"/>
  <c r="F541" i="11"/>
  <c r="G541" i="11"/>
  <c r="H541" i="11"/>
  <c r="F542" i="11"/>
  <c r="G542" i="11"/>
  <c r="H542" i="11"/>
  <c r="F543" i="11"/>
  <c r="G543" i="11"/>
  <c r="H543" i="11"/>
  <c r="F544" i="11"/>
  <c r="G544" i="11"/>
  <c r="H544" i="11"/>
  <c r="F545" i="11"/>
  <c r="G545" i="11"/>
  <c r="H545" i="11"/>
  <c r="F546" i="11"/>
  <c r="G546" i="11"/>
  <c r="H546" i="11"/>
  <c r="F547" i="11"/>
  <c r="G547" i="11"/>
  <c r="H547" i="11"/>
  <c r="F548" i="11"/>
  <c r="G548" i="11"/>
  <c r="H548" i="11"/>
  <c r="F549" i="11"/>
  <c r="G549" i="11"/>
  <c r="H549" i="11"/>
  <c r="F550" i="11"/>
  <c r="G550" i="11"/>
  <c r="H550" i="11"/>
  <c r="F551" i="11"/>
  <c r="G551" i="11"/>
  <c r="H551" i="11"/>
  <c r="F552" i="11"/>
  <c r="G552" i="11"/>
  <c r="H552" i="11"/>
  <c r="F553" i="11"/>
  <c r="G553" i="11"/>
  <c r="H553" i="11"/>
  <c r="F554" i="11"/>
  <c r="G554" i="11"/>
  <c r="H554" i="11"/>
  <c r="F555" i="11"/>
  <c r="G555" i="11"/>
  <c r="H555" i="11"/>
  <c r="F556" i="11"/>
  <c r="G556" i="11"/>
  <c r="H556" i="11"/>
  <c r="F557" i="11"/>
  <c r="G557" i="11"/>
  <c r="H557" i="11"/>
  <c r="F558" i="11"/>
  <c r="G558" i="11"/>
  <c r="H558" i="11"/>
  <c r="F559" i="11"/>
  <c r="G559" i="11"/>
  <c r="H559" i="11"/>
  <c r="F560" i="11"/>
  <c r="G560" i="11"/>
  <c r="H560" i="11"/>
  <c r="F561" i="11"/>
  <c r="G561" i="11"/>
  <c r="H561" i="11"/>
  <c r="F562" i="11"/>
  <c r="G562" i="11"/>
  <c r="H562" i="11"/>
  <c r="F563" i="11"/>
  <c r="G563" i="11"/>
  <c r="H563" i="11"/>
  <c r="F564" i="11"/>
  <c r="G564" i="11"/>
  <c r="H564" i="11"/>
  <c r="F565" i="11"/>
  <c r="G565" i="11"/>
  <c r="H565" i="11"/>
  <c r="F566" i="11"/>
  <c r="G566" i="11"/>
  <c r="H566" i="11"/>
  <c r="F567" i="11"/>
  <c r="G567" i="11"/>
  <c r="H567" i="11"/>
  <c r="F568" i="11"/>
  <c r="G568" i="11"/>
  <c r="H568" i="11"/>
  <c r="F569" i="11"/>
  <c r="G569" i="11"/>
  <c r="H569" i="11"/>
  <c r="F570" i="11"/>
  <c r="G570" i="11"/>
  <c r="H570" i="11"/>
  <c r="F571" i="11"/>
  <c r="G571" i="11"/>
  <c r="H571" i="11"/>
  <c r="F572" i="11"/>
  <c r="G572" i="11"/>
  <c r="H572" i="11"/>
  <c r="F573" i="11"/>
  <c r="G573" i="11"/>
  <c r="H573" i="11"/>
  <c r="F574" i="11"/>
  <c r="G574" i="11"/>
  <c r="H574" i="11"/>
  <c r="F575" i="11"/>
  <c r="G575" i="11"/>
  <c r="H575" i="11"/>
  <c r="F576" i="11"/>
  <c r="G576" i="11"/>
  <c r="H576" i="11"/>
  <c r="F577" i="11"/>
  <c r="G577" i="11"/>
  <c r="H577" i="11"/>
  <c r="F578" i="11"/>
  <c r="G578" i="11"/>
  <c r="H578" i="11"/>
  <c r="F579" i="11"/>
  <c r="G579" i="11"/>
  <c r="H579" i="11"/>
  <c r="F580" i="11"/>
  <c r="G580" i="11"/>
  <c r="H580" i="11"/>
  <c r="F581" i="11"/>
  <c r="G581" i="11"/>
  <c r="H581" i="11"/>
  <c r="F582" i="11"/>
  <c r="G582" i="11"/>
  <c r="H582" i="11"/>
  <c r="F583" i="11"/>
  <c r="G583" i="11"/>
  <c r="H583" i="11"/>
  <c r="F584" i="11"/>
  <c r="G584" i="11"/>
  <c r="H584" i="11"/>
  <c r="F585" i="11"/>
  <c r="G585" i="11"/>
  <c r="H585" i="11"/>
  <c r="F586" i="11"/>
  <c r="G586" i="11"/>
  <c r="H586" i="11"/>
  <c r="F587" i="11"/>
  <c r="G587" i="11"/>
  <c r="H587" i="11"/>
  <c r="F588" i="11"/>
  <c r="G588" i="11"/>
  <c r="H588" i="11"/>
  <c r="F589" i="11"/>
  <c r="G589" i="11"/>
  <c r="H589" i="11"/>
  <c r="F590" i="11"/>
  <c r="G590" i="11"/>
  <c r="H590" i="11"/>
  <c r="F591" i="11"/>
  <c r="G591" i="11"/>
  <c r="H591" i="11"/>
  <c r="F592" i="11"/>
  <c r="G592" i="11"/>
  <c r="H592" i="11"/>
  <c r="F593" i="11"/>
  <c r="G593" i="11"/>
  <c r="H593" i="11"/>
  <c r="F594" i="11"/>
  <c r="G594" i="11"/>
  <c r="H594" i="11"/>
  <c r="F595" i="11"/>
  <c r="G595" i="11"/>
  <c r="H595" i="11"/>
  <c r="F596" i="11"/>
  <c r="G596" i="11"/>
  <c r="H596" i="11"/>
  <c r="F597" i="11"/>
  <c r="G597" i="11"/>
  <c r="H597" i="11"/>
  <c r="F598" i="11"/>
  <c r="G598" i="11"/>
  <c r="H598" i="11"/>
  <c r="F599" i="11"/>
  <c r="G599" i="11"/>
  <c r="H599" i="11"/>
  <c r="F600" i="11"/>
  <c r="G600" i="11"/>
  <c r="H600" i="11"/>
  <c r="F601" i="11"/>
  <c r="G601" i="11"/>
  <c r="H601" i="11"/>
  <c r="F602" i="11"/>
  <c r="G602" i="11"/>
  <c r="H602" i="11"/>
  <c r="F603" i="11"/>
  <c r="G603" i="11"/>
  <c r="H603" i="11"/>
  <c r="F604" i="11"/>
  <c r="G604" i="11"/>
  <c r="H604" i="11"/>
  <c r="F605" i="11"/>
  <c r="G605" i="11"/>
  <c r="H605" i="11"/>
  <c r="F606" i="11"/>
  <c r="G606" i="11"/>
  <c r="H606" i="11"/>
  <c r="F607" i="11"/>
  <c r="G607" i="11"/>
  <c r="H607" i="11"/>
  <c r="F608" i="11"/>
  <c r="G608" i="11"/>
  <c r="H608" i="11"/>
  <c r="F609" i="11"/>
  <c r="G609" i="11"/>
  <c r="H609" i="11"/>
  <c r="F610" i="11"/>
  <c r="G610" i="11"/>
  <c r="H610" i="11"/>
  <c r="F611" i="11"/>
  <c r="G611" i="11"/>
  <c r="H611" i="11"/>
  <c r="F612" i="11"/>
  <c r="G612" i="11"/>
  <c r="H612" i="11"/>
  <c r="F613" i="11"/>
  <c r="G613" i="11"/>
  <c r="H613" i="11"/>
  <c r="F614" i="11"/>
  <c r="G614" i="11"/>
  <c r="H614" i="11"/>
  <c r="F615" i="11"/>
  <c r="G615" i="11"/>
  <c r="H615" i="11"/>
  <c r="F616" i="11"/>
  <c r="G616" i="11"/>
  <c r="H616" i="11"/>
  <c r="F617" i="11"/>
  <c r="G617" i="11"/>
  <c r="H617" i="11"/>
  <c r="F618" i="11"/>
  <c r="G618" i="11"/>
  <c r="H618" i="11"/>
  <c r="F619" i="11"/>
  <c r="G619" i="11"/>
  <c r="H619" i="11"/>
  <c r="F620" i="11"/>
  <c r="G620" i="11"/>
  <c r="H620" i="11"/>
  <c r="F621" i="11"/>
  <c r="G621" i="11"/>
  <c r="H621" i="11"/>
  <c r="F622" i="11"/>
  <c r="G622" i="11"/>
  <c r="H622" i="11"/>
  <c r="F623" i="11"/>
  <c r="G623" i="11"/>
  <c r="H623" i="11"/>
  <c r="F624" i="11"/>
  <c r="G624" i="11"/>
  <c r="H624" i="11"/>
  <c r="F625" i="11"/>
  <c r="G625" i="11"/>
  <c r="H625" i="11"/>
  <c r="F626" i="11"/>
  <c r="G626" i="11"/>
  <c r="H626" i="11"/>
  <c r="F627" i="11"/>
  <c r="G627" i="11"/>
  <c r="H627" i="11"/>
  <c r="F628" i="11"/>
  <c r="G628" i="11"/>
  <c r="H628" i="11"/>
  <c r="F629" i="11"/>
  <c r="G629" i="11"/>
  <c r="H629" i="11"/>
  <c r="F630" i="11"/>
  <c r="G630" i="11"/>
  <c r="H630" i="11"/>
  <c r="F631" i="11"/>
  <c r="G631" i="11"/>
  <c r="H631" i="11"/>
  <c r="F632" i="11"/>
  <c r="G632" i="11"/>
  <c r="H632" i="11"/>
  <c r="F633" i="11"/>
  <c r="G633" i="11"/>
  <c r="H633" i="11"/>
  <c r="F634" i="11"/>
  <c r="G634" i="11"/>
  <c r="H634" i="11"/>
  <c r="F635" i="11"/>
  <c r="G635" i="11"/>
  <c r="H635" i="11"/>
  <c r="F636" i="11"/>
  <c r="G636" i="11"/>
  <c r="H636" i="11"/>
  <c r="F637" i="11"/>
  <c r="G637" i="11"/>
  <c r="H637" i="11"/>
  <c r="F638" i="11"/>
  <c r="G638" i="11"/>
  <c r="H638" i="11"/>
  <c r="F639" i="11"/>
  <c r="G639" i="11"/>
  <c r="H639" i="11"/>
  <c r="F640" i="11"/>
  <c r="G640" i="11"/>
  <c r="H640" i="11"/>
  <c r="F641" i="11"/>
  <c r="G641" i="11"/>
  <c r="H641" i="11"/>
  <c r="F642" i="11"/>
  <c r="G642" i="11"/>
  <c r="H642" i="11"/>
  <c r="F643" i="11"/>
  <c r="G643" i="11"/>
  <c r="H643" i="11"/>
  <c r="F644" i="11"/>
  <c r="G644" i="11"/>
  <c r="H644" i="11"/>
  <c r="F645" i="11"/>
  <c r="G645" i="11"/>
  <c r="H645" i="11"/>
  <c r="F646" i="11"/>
  <c r="G646" i="11"/>
  <c r="H646" i="11"/>
  <c r="F647" i="11"/>
  <c r="G647" i="11"/>
  <c r="H647" i="11"/>
  <c r="F648" i="11"/>
  <c r="G648" i="11"/>
  <c r="H648" i="11"/>
  <c r="F649" i="11"/>
  <c r="G649" i="11"/>
  <c r="H649" i="11"/>
  <c r="F650" i="11"/>
  <c r="G650" i="11"/>
  <c r="H650" i="11"/>
  <c r="F651" i="11"/>
  <c r="G651" i="11"/>
  <c r="H651" i="11"/>
  <c r="F652" i="11"/>
  <c r="G652" i="11"/>
  <c r="H652" i="11"/>
  <c r="F653" i="11"/>
  <c r="G653" i="11"/>
  <c r="H653" i="11"/>
  <c r="F654" i="11"/>
  <c r="G654" i="11"/>
  <c r="H654" i="11"/>
  <c r="F655" i="11"/>
  <c r="G655" i="11"/>
  <c r="H655" i="11"/>
  <c r="F656" i="11"/>
  <c r="G656" i="11"/>
  <c r="H656" i="11"/>
  <c r="F657" i="11"/>
  <c r="G657" i="11"/>
  <c r="H657" i="11"/>
  <c r="F658" i="11"/>
  <c r="G658" i="11"/>
  <c r="H658" i="11"/>
  <c r="F659" i="11"/>
  <c r="G659" i="11"/>
  <c r="H659" i="11"/>
  <c r="F660" i="11"/>
  <c r="G660" i="11"/>
  <c r="H660" i="11"/>
  <c r="F661" i="11"/>
  <c r="G661" i="11"/>
  <c r="H661" i="11"/>
  <c r="F662" i="11"/>
  <c r="G662" i="11"/>
  <c r="H662" i="11"/>
  <c r="F663" i="11"/>
  <c r="G663" i="11"/>
  <c r="H663" i="11"/>
  <c r="F664" i="11"/>
  <c r="G664" i="11"/>
  <c r="H664" i="11"/>
  <c r="F665" i="11"/>
  <c r="G665" i="11"/>
  <c r="H665" i="11"/>
  <c r="F666" i="11"/>
  <c r="G666" i="11"/>
  <c r="H666" i="11"/>
  <c r="F667" i="11"/>
  <c r="G667" i="11"/>
  <c r="H667" i="11"/>
  <c r="F668" i="11"/>
  <c r="G668" i="11"/>
  <c r="H668" i="11"/>
  <c r="F669" i="11"/>
  <c r="G669" i="11"/>
  <c r="H669" i="11"/>
  <c r="F670" i="11"/>
  <c r="G670" i="11"/>
  <c r="H670" i="11"/>
  <c r="F671" i="11"/>
  <c r="G671" i="11"/>
  <c r="H671" i="11"/>
  <c r="F672" i="11"/>
  <c r="G672" i="11"/>
  <c r="H672" i="11"/>
  <c r="F673" i="11"/>
  <c r="G673" i="11"/>
  <c r="H673" i="11"/>
  <c r="F674" i="11"/>
  <c r="G674" i="11"/>
  <c r="H674" i="11"/>
  <c r="F675" i="11"/>
  <c r="G675" i="11"/>
  <c r="H675" i="11"/>
  <c r="F676" i="11"/>
  <c r="G676" i="11"/>
  <c r="H676" i="11"/>
  <c r="F677" i="11"/>
  <c r="G677" i="11"/>
  <c r="H677" i="11"/>
  <c r="G4" i="11"/>
  <c r="H4" i="11"/>
  <c r="F4" i="11"/>
  <c r="E277" i="9"/>
  <c r="E278" i="9"/>
  <c r="E279" i="9"/>
  <c r="E209" i="9"/>
  <c r="E94" i="9"/>
  <c r="E44" i="9"/>
  <c r="E125" i="9"/>
  <c r="E24" i="9"/>
  <c r="E126" i="9"/>
  <c r="E280" i="9"/>
  <c r="E81" i="9"/>
  <c r="E281" i="9"/>
  <c r="E282" i="9"/>
  <c r="E283" i="9"/>
  <c r="E160" i="9"/>
  <c r="E29" i="9"/>
  <c r="E18" i="9"/>
  <c r="E90" i="9"/>
  <c r="E284" i="9"/>
  <c r="E32" i="9"/>
  <c r="E161" i="9"/>
  <c r="E5" i="9"/>
  <c r="E98" i="9"/>
  <c r="E72" i="9"/>
  <c r="E162" i="9"/>
  <c r="E163" i="9"/>
  <c r="E285" i="9"/>
  <c r="E286" i="9"/>
  <c r="E210" i="9"/>
  <c r="E211" i="9"/>
  <c r="E287" i="9"/>
  <c r="E288" i="9"/>
  <c r="E212" i="9"/>
  <c r="E289" i="9"/>
  <c r="E213" i="9"/>
  <c r="E164" i="9"/>
  <c r="E57" i="9"/>
  <c r="E43" i="9"/>
  <c r="E290" i="9"/>
  <c r="E88" i="9"/>
  <c r="E113" i="9"/>
  <c r="E114" i="9"/>
  <c r="E291" i="9"/>
  <c r="E292" i="9"/>
  <c r="E143" i="9"/>
  <c r="E22" i="9"/>
  <c r="E12" i="9"/>
  <c r="E293" i="9"/>
  <c r="E37" i="9"/>
  <c r="E30" i="9"/>
  <c r="E294" i="9"/>
  <c r="E295" i="9"/>
  <c r="E296" i="9"/>
  <c r="E297" i="9"/>
  <c r="E298" i="9"/>
  <c r="E214" i="9"/>
  <c r="E299" i="9"/>
  <c r="E215" i="9"/>
  <c r="E104" i="9"/>
  <c r="E127" i="9"/>
  <c r="E300" i="9"/>
  <c r="E301" i="9"/>
  <c r="E302" i="9"/>
  <c r="E115" i="9"/>
  <c r="E303" i="9"/>
  <c r="E304" i="9"/>
  <c r="E86" i="9"/>
  <c r="E66" i="9"/>
  <c r="E21" i="9"/>
  <c r="E165" i="9"/>
  <c r="E216" i="9"/>
  <c r="E305" i="9"/>
  <c r="E306" i="9"/>
  <c r="E307" i="9"/>
  <c r="E15" i="9"/>
  <c r="E166" i="9"/>
  <c r="E308" i="9"/>
  <c r="E309" i="9"/>
  <c r="E311" i="9"/>
  <c r="E312" i="9"/>
  <c r="E313" i="9"/>
  <c r="E314" i="9"/>
  <c r="E315" i="9"/>
  <c r="E167" i="9"/>
  <c r="E316" i="9"/>
  <c r="E67" i="9"/>
  <c r="E317" i="9"/>
  <c r="E168" i="9"/>
  <c r="E128" i="9"/>
  <c r="E217" i="9"/>
  <c r="E116" i="9"/>
  <c r="E129" i="9"/>
  <c r="E318" i="9"/>
  <c r="E82" i="9"/>
  <c r="E218" i="9"/>
  <c r="E319" i="9"/>
  <c r="E63" i="9"/>
  <c r="E320" i="9"/>
  <c r="E321" i="9"/>
  <c r="E322" i="9"/>
  <c r="E323" i="9"/>
  <c r="E169" i="9"/>
  <c r="E219" i="9"/>
  <c r="E170" i="9"/>
  <c r="E324" i="9"/>
  <c r="E325" i="9"/>
  <c r="E326" i="9"/>
  <c r="E327" i="9"/>
  <c r="E328" i="9"/>
  <c r="E329" i="9"/>
  <c r="E330" i="9"/>
  <c r="E331" i="9"/>
  <c r="E45" i="9"/>
  <c r="E332" i="9"/>
  <c r="E130" i="9"/>
  <c r="E68" i="9"/>
  <c r="E333" i="9"/>
  <c r="E334" i="9"/>
  <c r="E41" i="9"/>
  <c r="E335" i="9"/>
  <c r="E220" i="9"/>
  <c r="E221" i="9"/>
  <c r="E336" i="9"/>
  <c r="E337" i="9"/>
  <c r="E56" i="9"/>
  <c r="E338" i="9"/>
  <c r="E144" i="9"/>
  <c r="E339" i="9"/>
  <c r="E340" i="9"/>
  <c r="E341" i="9"/>
  <c r="E342" i="9"/>
  <c r="E343" i="9"/>
  <c r="E344" i="9"/>
  <c r="E222" i="9"/>
  <c r="E223" i="9"/>
  <c r="E345" i="9"/>
  <c r="E346" i="9"/>
  <c r="E347" i="9"/>
  <c r="E131" i="9"/>
  <c r="E99" i="9"/>
  <c r="E348" i="9"/>
  <c r="E349" i="9"/>
  <c r="E224" i="9"/>
  <c r="E350" i="9"/>
  <c r="E132" i="9"/>
  <c r="E48" i="9"/>
  <c r="E351" i="9"/>
  <c r="E352" i="9"/>
  <c r="E353" i="9"/>
  <c r="E354" i="9"/>
  <c r="E10" i="9"/>
  <c r="E69" i="9"/>
  <c r="E355" i="9"/>
  <c r="E356" i="9"/>
  <c r="E357" i="9"/>
  <c r="E358" i="9"/>
  <c r="E46" i="9"/>
  <c r="E225" i="9"/>
  <c r="E359" i="9"/>
  <c r="E34" i="9"/>
  <c r="E360" i="9"/>
  <c r="E117" i="9"/>
  <c r="E361" i="9"/>
  <c r="E75" i="9"/>
  <c r="E362" i="9"/>
  <c r="E363" i="9"/>
  <c r="E226" i="9"/>
  <c r="E227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228" i="9"/>
  <c r="E17" i="9"/>
  <c r="E171" i="9"/>
  <c r="E376" i="9"/>
  <c r="E377" i="9"/>
  <c r="E95" i="9"/>
  <c r="E61" i="9"/>
  <c r="E378" i="9"/>
  <c r="E379" i="9"/>
  <c r="E380" i="9"/>
  <c r="E381" i="9"/>
  <c r="E382" i="9"/>
  <c r="E172" i="9"/>
  <c r="E100" i="9"/>
  <c r="E383" i="9"/>
  <c r="E384" i="9"/>
  <c r="E385" i="9"/>
  <c r="E386" i="9"/>
  <c r="E387" i="9"/>
  <c r="E229" i="9"/>
  <c r="E388" i="9"/>
  <c r="E389" i="9"/>
  <c r="E390" i="9"/>
  <c r="E145" i="9"/>
  <c r="E391" i="9"/>
  <c r="E392" i="9"/>
  <c r="E173" i="9"/>
  <c r="E393" i="9"/>
  <c r="E394" i="9"/>
  <c r="E230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231" i="9"/>
  <c r="E232" i="9"/>
  <c r="E89" i="9"/>
  <c r="E418" i="9"/>
  <c r="E419" i="9"/>
  <c r="E420" i="9"/>
  <c r="E174" i="9"/>
  <c r="E421" i="9"/>
  <c r="E422" i="9"/>
  <c r="E26" i="9"/>
  <c r="E423" i="9"/>
  <c r="E110" i="9"/>
  <c r="E233" i="9"/>
  <c r="E234" i="9"/>
  <c r="E175" i="9"/>
  <c r="E424" i="9"/>
  <c r="E425" i="9"/>
  <c r="E426" i="9"/>
  <c r="E427" i="9"/>
  <c r="E428" i="9"/>
  <c r="E429" i="9"/>
  <c r="E430" i="9"/>
  <c r="E431" i="9"/>
  <c r="E133" i="9"/>
  <c r="E432" i="9"/>
  <c r="E33" i="9"/>
  <c r="E146" i="9"/>
  <c r="E433" i="9"/>
  <c r="E434" i="9"/>
  <c r="E435" i="9"/>
  <c r="E436" i="9"/>
  <c r="E235" i="9"/>
  <c r="E437" i="9"/>
  <c r="E438" i="9"/>
  <c r="E439" i="9"/>
  <c r="E440" i="9"/>
  <c r="E441" i="9"/>
  <c r="E442" i="9"/>
  <c r="E443" i="9"/>
  <c r="E444" i="9"/>
  <c r="E236" i="9"/>
  <c r="E237" i="9"/>
  <c r="E238" i="9"/>
  <c r="E118" i="9"/>
  <c r="E445" i="9"/>
  <c r="E49" i="9"/>
  <c r="E239" i="9"/>
  <c r="E446" i="9"/>
  <c r="E447" i="9"/>
  <c r="E448" i="9"/>
  <c r="E449" i="9"/>
  <c r="E450" i="9"/>
  <c r="E451" i="9"/>
  <c r="E452" i="9"/>
  <c r="E453" i="9"/>
  <c r="E454" i="9"/>
  <c r="E455" i="9"/>
  <c r="E38" i="9"/>
  <c r="E19" i="9"/>
  <c r="E456" i="9"/>
  <c r="E11" i="9"/>
  <c r="E457" i="9"/>
  <c r="E458" i="9"/>
  <c r="E459" i="9"/>
  <c r="E460" i="9"/>
  <c r="E240" i="9"/>
  <c r="E176" i="9"/>
  <c r="E461" i="9"/>
  <c r="E462" i="9"/>
  <c r="E105" i="9"/>
  <c r="E101" i="9"/>
  <c r="E177" i="9"/>
  <c r="E463" i="9"/>
  <c r="E464" i="9"/>
  <c r="E465" i="9"/>
  <c r="E466" i="9"/>
  <c r="E467" i="9"/>
  <c r="E468" i="9"/>
  <c r="E178" i="9"/>
  <c r="E469" i="9"/>
  <c r="E241" i="9"/>
  <c r="E470" i="9"/>
  <c r="E471" i="9"/>
  <c r="E179" i="9"/>
  <c r="E472" i="9"/>
  <c r="E473" i="9"/>
  <c r="E91" i="9"/>
  <c r="E474" i="9"/>
  <c r="E475" i="9"/>
  <c r="E476" i="9"/>
  <c r="E102" i="9"/>
  <c r="E242" i="9"/>
  <c r="E243" i="9"/>
  <c r="E96" i="9"/>
  <c r="E106" i="9"/>
  <c r="E477" i="9"/>
  <c r="E478" i="9"/>
  <c r="E479" i="9"/>
  <c r="E244" i="9"/>
  <c r="E147" i="9"/>
  <c r="E480" i="9"/>
  <c r="E481" i="9"/>
  <c r="E134" i="9"/>
  <c r="E482" i="9"/>
  <c r="E483" i="9"/>
  <c r="E148" i="9"/>
  <c r="E484" i="9"/>
  <c r="E485" i="9"/>
  <c r="E486" i="9"/>
  <c r="E107" i="9"/>
  <c r="E487" i="9"/>
  <c r="E488" i="9"/>
  <c r="E489" i="9"/>
  <c r="E490" i="9"/>
  <c r="E491" i="9"/>
  <c r="E27" i="9"/>
  <c r="E492" i="9"/>
  <c r="E493" i="9"/>
  <c r="E494" i="9"/>
  <c r="E495" i="9"/>
  <c r="E496" i="9"/>
  <c r="E497" i="9"/>
  <c r="E245" i="9"/>
  <c r="E498" i="9"/>
  <c r="E499" i="9"/>
  <c r="E103" i="9"/>
  <c r="E20" i="9"/>
  <c r="E77" i="9"/>
  <c r="E500" i="9"/>
  <c r="E119" i="9"/>
  <c r="E501" i="9"/>
  <c r="E149" i="9"/>
  <c r="E502" i="9"/>
  <c r="E180" i="9"/>
  <c r="E246" i="9"/>
  <c r="E503" i="9"/>
  <c r="E504" i="9"/>
  <c r="E505" i="9"/>
  <c r="E150" i="9"/>
  <c r="E506" i="9"/>
  <c r="E83" i="9"/>
  <c r="E181" i="9"/>
  <c r="E507" i="9"/>
  <c r="E508" i="9"/>
  <c r="E182" i="9"/>
  <c r="E247" i="9"/>
  <c r="E509" i="9"/>
  <c r="E510" i="9"/>
  <c r="E511" i="9"/>
  <c r="E512" i="9"/>
  <c r="E513" i="9"/>
  <c r="E514" i="9"/>
  <c r="E515" i="9"/>
  <c r="E516" i="9"/>
  <c r="E517" i="9"/>
  <c r="E151" i="9"/>
  <c r="E70" i="9"/>
  <c r="E518" i="9"/>
  <c r="E519" i="9"/>
  <c r="E520" i="9"/>
  <c r="E521" i="9"/>
  <c r="E183" i="9"/>
  <c r="E522" i="9"/>
  <c r="E523" i="9"/>
  <c r="E524" i="9"/>
  <c r="E525" i="9"/>
  <c r="E152" i="9"/>
  <c r="E526" i="9"/>
  <c r="E248" i="9"/>
  <c r="E527" i="9"/>
  <c r="E249" i="9"/>
  <c r="E528" i="9"/>
  <c r="E184" i="9"/>
  <c r="E185" i="9"/>
  <c r="E529" i="9"/>
  <c r="E135" i="9"/>
  <c r="E530" i="9"/>
  <c r="E531" i="9"/>
  <c r="E250" i="9"/>
  <c r="E532" i="9"/>
  <c r="E186" i="9"/>
  <c r="E533" i="9"/>
  <c r="E58" i="9"/>
  <c r="E534" i="9"/>
  <c r="E120" i="9"/>
  <c r="E47" i="9"/>
  <c r="E535" i="9"/>
  <c r="E87" i="9"/>
  <c r="E536" i="9"/>
  <c r="E537" i="9"/>
  <c r="E136" i="9"/>
  <c r="E538" i="9"/>
  <c r="E539" i="9"/>
  <c r="E187" i="9"/>
  <c r="E540" i="9"/>
  <c r="E541" i="9"/>
  <c r="E251" i="9"/>
  <c r="E542" i="9"/>
  <c r="E39" i="9"/>
  <c r="E137" i="9"/>
  <c r="E252" i="9"/>
  <c r="E543" i="9"/>
  <c r="E253" i="9"/>
  <c r="E544" i="9"/>
  <c r="E188" i="9"/>
  <c r="E28" i="9"/>
  <c r="E153" i="9"/>
  <c r="E121" i="9"/>
  <c r="E545" i="9"/>
  <c r="E65" i="9"/>
  <c r="E54" i="9"/>
  <c r="E97" i="9"/>
  <c r="E122" i="9"/>
  <c r="E189" i="9"/>
  <c r="E154" i="9"/>
  <c r="E40" i="9"/>
  <c r="E546" i="9"/>
  <c r="E547" i="9"/>
  <c r="E548" i="9"/>
  <c r="E6" i="9"/>
  <c r="E549" i="9"/>
  <c r="E155" i="9"/>
  <c r="E254" i="9"/>
  <c r="E190" i="9"/>
  <c r="E255" i="9"/>
  <c r="E550" i="9"/>
  <c r="E551" i="9"/>
  <c r="E552" i="9"/>
  <c r="E553" i="9"/>
  <c r="E554" i="9"/>
  <c r="E191" i="9"/>
  <c r="E256" i="9"/>
  <c r="E555" i="9"/>
  <c r="E35" i="9"/>
  <c r="E556" i="9"/>
  <c r="E557" i="9"/>
  <c r="E558" i="9"/>
  <c r="E559" i="9"/>
  <c r="E560" i="9"/>
  <c r="E111" i="9"/>
  <c r="E8" i="9"/>
  <c r="E561" i="9"/>
  <c r="E78" i="9"/>
  <c r="E562" i="9"/>
  <c r="E563" i="9"/>
  <c r="E564" i="9"/>
  <c r="E565" i="9"/>
  <c r="E156" i="9"/>
  <c r="E566" i="9"/>
  <c r="E567" i="9"/>
  <c r="E257" i="9"/>
  <c r="E258" i="9"/>
  <c r="E568" i="9"/>
  <c r="E569" i="9"/>
  <c r="E570" i="9"/>
  <c r="E52" i="9"/>
  <c r="E192" i="9"/>
  <c r="E108" i="9"/>
  <c r="E571" i="9"/>
  <c r="E112" i="9"/>
  <c r="E572" i="9"/>
  <c r="E193" i="9"/>
  <c r="E573" i="9"/>
  <c r="E574" i="9"/>
  <c r="E575" i="9"/>
  <c r="E259" i="9"/>
  <c r="E260" i="9"/>
  <c r="E576" i="9"/>
  <c r="E51" i="9"/>
  <c r="E577" i="9"/>
  <c r="E138" i="9"/>
  <c r="E36" i="9"/>
  <c r="E578" i="9"/>
  <c r="E261" i="9"/>
  <c r="E85" i="9"/>
  <c r="E579" i="9"/>
  <c r="E580" i="9"/>
  <c r="E194" i="9"/>
  <c r="E581" i="9"/>
  <c r="E262" i="9"/>
  <c r="E582" i="9"/>
  <c r="E583" i="9"/>
  <c r="E584" i="9"/>
  <c r="E585" i="9"/>
  <c r="E586" i="9"/>
  <c r="E587" i="9"/>
  <c r="E588" i="9"/>
  <c r="E589" i="9"/>
  <c r="E590" i="9"/>
  <c r="E195" i="9"/>
  <c r="E591" i="9"/>
  <c r="E157" i="9"/>
  <c r="E592" i="9"/>
  <c r="E593" i="9"/>
  <c r="E31" i="9"/>
  <c r="E594" i="9"/>
  <c r="E595" i="9"/>
  <c r="E596" i="9"/>
  <c r="E196" i="9"/>
  <c r="E597" i="9"/>
  <c r="E263" i="9"/>
  <c r="E79" i="9"/>
  <c r="E598" i="9"/>
  <c r="E599" i="9"/>
  <c r="E600" i="9"/>
  <c r="E264" i="9"/>
  <c r="E601" i="9"/>
  <c r="E265" i="9"/>
  <c r="E266" i="9"/>
  <c r="E267" i="9"/>
  <c r="E197" i="9"/>
  <c r="E55" i="9"/>
  <c r="E602" i="9"/>
  <c r="E603" i="9"/>
  <c r="E604" i="9"/>
  <c r="E42" i="9"/>
  <c r="E605" i="9"/>
  <c r="E158" i="9"/>
  <c r="E80" i="9"/>
  <c r="E606" i="9"/>
  <c r="E268" i="9"/>
  <c r="E139" i="9"/>
  <c r="E607" i="9"/>
  <c r="E608" i="9"/>
  <c r="E609" i="9"/>
  <c r="E610" i="9"/>
  <c r="E611" i="9"/>
  <c r="E76" i="9"/>
  <c r="E612" i="9"/>
  <c r="E198" i="9"/>
  <c r="E613" i="9"/>
  <c r="E84" i="9"/>
  <c r="E159" i="9"/>
  <c r="E14" i="9"/>
  <c r="E123" i="9"/>
  <c r="E199" i="9"/>
  <c r="E614" i="9"/>
  <c r="E615" i="9"/>
  <c r="E616" i="9"/>
  <c r="E617" i="9"/>
  <c r="E618" i="9"/>
  <c r="E140" i="9"/>
  <c r="E64" i="9"/>
  <c r="E269" i="9"/>
  <c r="E619" i="9"/>
  <c r="E200" i="9"/>
  <c r="E620" i="9"/>
  <c r="E621" i="9"/>
  <c r="E622" i="9"/>
  <c r="E623" i="9"/>
  <c r="E50" i="9"/>
  <c r="E624" i="9"/>
  <c r="E60" i="9"/>
  <c r="E625" i="9"/>
  <c r="E626" i="9"/>
  <c r="E270" i="9"/>
  <c r="E92" i="9"/>
  <c r="E627" i="9"/>
  <c r="E141" i="9"/>
  <c r="E628" i="9"/>
  <c r="E25" i="9"/>
  <c r="E629" i="9"/>
  <c r="E630" i="9"/>
  <c r="E109" i="9"/>
  <c r="E631" i="9"/>
  <c r="E632" i="9"/>
  <c r="E633" i="9"/>
  <c r="E74" i="9"/>
  <c r="E271" i="9"/>
  <c r="E634" i="9"/>
  <c r="E635" i="9"/>
  <c r="E201" i="9"/>
  <c r="E272" i="9"/>
  <c r="E636" i="9"/>
  <c r="E124" i="9"/>
  <c r="E637" i="9"/>
  <c r="E638" i="9"/>
  <c r="E639" i="9"/>
  <c r="E13" i="9"/>
  <c r="E640" i="9"/>
  <c r="E641" i="9"/>
  <c r="E202" i="9"/>
  <c r="E642" i="9"/>
  <c r="E203" i="9"/>
  <c r="E643" i="9"/>
  <c r="E644" i="9"/>
  <c r="E645" i="9"/>
  <c r="E646" i="9"/>
  <c r="E204" i="9"/>
  <c r="E71" i="9"/>
  <c r="E647" i="9"/>
  <c r="E648" i="9"/>
  <c r="E649" i="9"/>
  <c r="E650" i="9"/>
  <c r="E651" i="9"/>
  <c r="E205" i="9"/>
  <c r="E652" i="9"/>
  <c r="E206" i="9"/>
  <c r="E653" i="9"/>
  <c r="E273" i="9"/>
  <c r="E654" i="9"/>
  <c r="E4" i="9"/>
  <c r="E655" i="9"/>
  <c r="E656" i="9"/>
  <c r="E657" i="9"/>
  <c r="E73" i="9"/>
  <c r="E274" i="9"/>
  <c r="E658" i="9"/>
  <c r="E62" i="9"/>
  <c r="E207" i="9"/>
  <c r="E659" i="9"/>
  <c r="E660" i="9"/>
  <c r="E661" i="9"/>
  <c r="E662" i="9"/>
  <c r="E663" i="9"/>
  <c r="E664" i="9"/>
  <c r="E665" i="9"/>
  <c r="E666" i="9"/>
  <c r="E275" i="9"/>
  <c r="E276" i="9"/>
  <c r="E667" i="9"/>
  <c r="E668" i="9"/>
  <c r="E669" i="9"/>
  <c r="E16" i="9"/>
  <c r="E53" i="9"/>
  <c r="E670" i="9"/>
  <c r="E671" i="9"/>
  <c r="E672" i="9"/>
  <c r="E673" i="9"/>
  <c r="E93" i="9"/>
  <c r="E142" i="9"/>
  <c r="E674" i="9"/>
  <c r="E9" i="9"/>
  <c r="E208" i="9"/>
  <c r="E675" i="9"/>
  <c r="E59" i="9"/>
  <c r="E676" i="9"/>
  <c r="E677" i="9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AH5" i="16"/>
  <c r="AI5" i="16"/>
  <c r="AJ5" i="16"/>
  <c r="AK5" i="16"/>
  <c r="AL5" i="16"/>
  <c r="AM5" i="16"/>
  <c r="AN5" i="16"/>
  <c r="AO5" i="16"/>
  <c r="AP5" i="16"/>
  <c r="AQ5" i="16"/>
  <c r="AR5" i="16"/>
  <c r="AS5" i="16"/>
  <c r="AT5" i="16"/>
  <c r="AU5" i="16"/>
  <c r="AV5" i="16"/>
  <c r="AW5" i="16"/>
  <c r="AX5" i="16"/>
  <c r="AY5" i="16"/>
  <c r="AZ5" i="16"/>
  <c r="BA5" i="16"/>
  <c r="BB5" i="16"/>
  <c r="BC5" i="16"/>
  <c r="BD5" i="16"/>
  <c r="BE5" i="16"/>
  <c r="BF5" i="16"/>
  <c r="BG5" i="16"/>
  <c r="BH5" i="16"/>
  <c r="BI5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CI5" i="16"/>
  <c r="CJ5" i="16"/>
  <c r="CK5" i="16"/>
  <c r="CL5" i="16"/>
  <c r="CM5" i="16"/>
  <c r="CN5" i="16"/>
  <c r="CO5" i="16"/>
  <c r="CP5" i="16"/>
  <c r="G6" i="16"/>
  <c r="H6" i="16"/>
  <c r="I6" i="16"/>
  <c r="J6" i="16"/>
  <c r="K6" i="16"/>
  <c r="L6" i="16"/>
  <c r="M6" i="16"/>
  <c r="N6" i="16"/>
  <c r="O6" i="16"/>
  <c r="P6" i="16"/>
  <c r="Q6" i="16"/>
  <c r="R6" i="16"/>
  <c r="S6" i="16"/>
  <c r="T6" i="16"/>
  <c r="U6" i="16"/>
  <c r="V6" i="16"/>
  <c r="W6" i="16"/>
  <c r="X6" i="16"/>
  <c r="Y6" i="16"/>
  <c r="Z6" i="16"/>
  <c r="AA6" i="16"/>
  <c r="AB6" i="16"/>
  <c r="AC6" i="16"/>
  <c r="AD6" i="16"/>
  <c r="AE6" i="16"/>
  <c r="AF6" i="16"/>
  <c r="AG6" i="16"/>
  <c r="AH6" i="16"/>
  <c r="AI6" i="16"/>
  <c r="AJ6" i="16"/>
  <c r="AK6" i="16"/>
  <c r="AL6" i="16"/>
  <c r="AM6" i="16"/>
  <c r="AN6" i="16"/>
  <c r="AO6" i="16"/>
  <c r="AP6" i="16"/>
  <c r="AQ6" i="16"/>
  <c r="AR6" i="16"/>
  <c r="AS6" i="16"/>
  <c r="AT6" i="16"/>
  <c r="AU6" i="16"/>
  <c r="AV6" i="16"/>
  <c r="AW6" i="16"/>
  <c r="AX6" i="16"/>
  <c r="AY6" i="16"/>
  <c r="AZ6" i="16"/>
  <c r="BA6" i="16"/>
  <c r="BB6" i="16"/>
  <c r="BC6" i="16"/>
  <c r="BD6" i="16"/>
  <c r="BE6" i="16"/>
  <c r="BF6" i="16"/>
  <c r="BG6" i="16"/>
  <c r="BH6" i="16"/>
  <c r="BI6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CI6" i="16"/>
  <c r="CJ6" i="16"/>
  <c r="CK6" i="16"/>
  <c r="CL6" i="16"/>
  <c r="CM6" i="16"/>
  <c r="CN6" i="16"/>
  <c r="CO6" i="16"/>
  <c r="CP6" i="16"/>
  <c r="G7" i="16"/>
  <c r="H7" i="16"/>
  <c r="I7" i="16"/>
  <c r="J7" i="16"/>
  <c r="K7" i="16"/>
  <c r="L7" i="16"/>
  <c r="M7" i="16"/>
  <c r="N7" i="16"/>
  <c r="O7" i="16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AD7" i="16"/>
  <c r="AE7" i="16"/>
  <c r="AF7" i="16"/>
  <c r="AG7" i="16"/>
  <c r="AH7" i="16"/>
  <c r="AI7" i="16"/>
  <c r="AJ7" i="16"/>
  <c r="AK7" i="16"/>
  <c r="AL7" i="16"/>
  <c r="AM7" i="16"/>
  <c r="AN7" i="16"/>
  <c r="AO7" i="16"/>
  <c r="AP7" i="16"/>
  <c r="AQ7" i="16"/>
  <c r="AR7" i="16"/>
  <c r="AS7" i="16"/>
  <c r="AT7" i="16"/>
  <c r="AU7" i="16"/>
  <c r="AV7" i="16"/>
  <c r="AW7" i="16"/>
  <c r="AX7" i="16"/>
  <c r="AY7" i="16"/>
  <c r="AZ7" i="16"/>
  <c r="BA7" i="16"/>
  <c r="BB7" i="16"/>
  <c r="BC7" i="16"/>
  <c r="BD7" i="16"/>
  <c r="BE7" i="16"/>
  <c r="BF7" i="16"/>
  <c r="BG7" i="16"/>
  <c r="BH7" i="16"/>
  <c r="BI7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CI7" i="16"/>
  <c r="CJ7" i="16"/>
  <c r="CK7" i="16"/>
  <c r="CL7" i="16"/>
  <c r="CM7" i="16"/>
  <c r="CN7" i="16"/>
  <c r="CO7" i="16"/>
  <c r="CP7" i="16"/>
  <c r="G8" i="16"/>
  <c r="H8" i="16"/>
  <c r="I8" i="16"/>
  <c r="J8" i="16"/>
  <c r="K8" i="16"/>
  <c r="L8" i="16"/>
  <c r="M8" i="16"/>
  <c r="N8" i="16"/>
  <c r="O8" i="16"/>
  <c r="P8" i="16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AD8" i="16"/>
  <c r="AE8" i="16"/>
  <c r="AF8" i="16"/>
  <c r="AG8" i="16"/>
  <c r="AH8" i="16"/>
  <c r="AI8" i="16"/>
  <c r="AJ8" i="16"/>
  <c r="AK8" i="16"/>
  <c r="AL8" i="16"/>
  <c r="AM8" i="16"/>
  <c r="AN8" i="16"/>
  <c r="AO8" i="16"/>
  <c r="AP8" i="16"/>
  <c r="AQ8" i="16"/>
  <c r="AR8" i="16"/>
  <c r="AS8" i="16"/>
  <c r="AT8" i="16"/>
  <c r="AU8" i="16"/>
  <c r="AV8" i="16"/>
  <c r="AW8" i="16"/>
  <c r="AX8" i="16"/>
  <c r="AY8" i="16"/>
  <c r="AZ8" i="16"/>
  <c r="BA8" i="16"/>
  <c r="BB8" i="16"/>
  <c r="BC8" i="16"/>
  <c r="BD8" i="16"/>
  <c r="BE8" i="16"/>
  <c r="BF8" i="16"/>
  <c r="BG8" i="16"/>
  <c r="BH8" i="16"/>
  <c r="BI8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CI8" i="16"/>
  <c r="CJ8" i="16"/>
  <c r="CK8" i="16"/>
  <c r="CL8" i="16"/>
  <c r="CM8" i="16"/>
  <c r="CN8" i="16"/>
  <c r="CO8" i="16"/>
  <c r="CP8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AG9" i="16"/>
  <c r="AH9" i="16"/>
  <c r="AI9" i="16"/>
  <c r="AJ9" i="16"/>
  <c r="AK9" i="16"/>
  <c r="AL9" i="16"/>
  <c r="AM9" i="16"/>
  <c r="AN9" i="16"/>
  <c r="AO9" i="16"/>
  <c r="AP9" i="16"/>
  <c r="AQ9" i="16"/>
  <c r="AR9" i="16"/>
  <c r="AS9" i="16"/>
  <c r="AT9" i="16"/>
  <c r="AU9" i="16"/>
  <c r="AV9" i="16"/>
  <c r="AW9" i="16"/>
  <c r="AX9" i="16"/>
  <c r="AY9" i="16"/>
  <c r="AZ9" i="16"/>
  <c r="BA9" i="16"/>
  <c r="BB9" i="16"/>
  <c r="BC9" i="16"/>
  <c r="BD9" i="16"/>
  <c r="BE9" i="16"/>
  <c r="BF9" i="16"/>
  <c r="BG9" i="16"/>
  <c r="BH9" i="16"/>
  <c r="BI9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CI9" i="16"/>
  <c r="CJ9" i="16"/>
  <c r="CK9" i="16"/>
  <c r="CL9" i="16"/>
  <c r="CM9" i="16"/>
  <c r="CN9" i="16"/>
  <c r="CO9" i="16"/>
  <c r="CP9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AD10" i="16"/>
  <c r="AE10" i="16"/>
  <c r="AF10" i="16"/>
  <c r="AG10" i="16"/>
  <c r="AH10" i="16"/>
  <c r="AI10" i="16"/>
  <c r="AJ10" i="16"/>
  <c r="AK10" i="16"/>
  <c r="AL10" i="16"/>
  <c r="AM10" i="16"/>
  <c r="AN10" i="16"/>
  <c r="AO10" i="16"/>
  <c r="AP10" i="16"/>
  <c r="AQ10" i="16"/>
  <c r="AR10" i="16"/>
  <c r="AS10" i="16"/>
  <c r="AT10" i="16"/>
  <c r="AU10" i="16"/>
  <c r="AV10" i="16"/>
  <c r="AW10" i="16"/>
  <c r="AX10" i="16"/>
  <c r="AY10" i="16"/>
  <c r="AZ10" i="16"/>
  <c r="BA10" i="16"/>
  <c r="BB10" i="16"/>
  <c r="BC10" i="16"/>
  <c r="BD10" i="16"/>
  <c r="BE10" i="16"/>
  <c r="BF10" i="16"/>
  <c r="BG10" i="16"/>
  <c r="BH10" i="16"/>
  <c r="BI10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CI10" i="16"/>
  <c r="CJ10" i="16"/>
  <c r="CK10" i="16"/>
  <c r="CL10" i="16"/>
  <c r="CM10" i="16"/>
  <c r="CN10" i="16"/>
  <c r="CO10" i="16"/>
  <c r="CP10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AF11" i="16"/>
  <c r="AG11" i="16"/>
  <c r="AH11" i="16"/>
  <c r="AI11" i="16"/>
  <c r="AJ11" i="16"/>
  <c r="AK11" i="16"/>
  <c r="AL11" i="16"/>
  <c r="AM11" i="16"/>
  <c r="AN11" i="16"/>
  <c r="AO11" i="16"/>
  <c r="AP11" i="16"/>
  <c r="AQ11" i="16"/>
  <c r="AR11" i="16"/>
  <c r="AS11" i="16"/>
  <c r="AT11" i="16"/>
  <c r="AU11" i="16"/>
  <c r="AV11" i="16"/>
  <c r="AW11" i="16"/>
  <c r="AX11" i="16"/>
  <c r="AY11" i="16"/>
  <c r="AZ11" i="16"/>
  <c r="BA11" i="16"/>
  <c r="BB11" i="16"/>
  <c r="BC11" i="16"/>
  <c r="BD11" i="16"/>
  <c r="BE11" i="16"/>
  <c r="BF11" i="16"/>
  <c r="BG11" i="16"/>
  <c r="BH11" i="16"/>
  <c r="BI11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CI11" i="16"/>
  <c r="CJ11" i="16"/>
  <c r="CK11" i="16"/>
  <c r="CL11" i="16"/>
  <c r="CM11" i="16"/>
  <c r="CN11" i="16"/>
  <c r="CO11" i="16"/>
  <c r="CP11" i="16"/>
  <c r="G12" i="16"/>
  <c r="H12" i="16"/>
  <c r="I12" i="16"/>
  <c r="J12" i="16"/>
  <c r="K12" i="16"/>
  <c r="L12" i="16"/>
  <c r="M12" i="16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AD12" i="16"/>
  <c r="AE12" i="16"/>
  <c r="AF12" i="16"/>
  <c r="AG12" i="16"/>
  <c r="AH12" i="16"/>
  <c r="AI12" i="16"/>
  <c r="AJ12" i="16"/>
  <c r="AK12" i="16"/>
  <c r="AL12" i="16"/>
  <c r="AM12" i="16"/>
  <c r="AN12" i="16"/>
  <c r="AO12" i="16"/>
  <c r="AP12" i="16"/>
  <c r="AQ12" i="16"/>
  <c r="AR12" i="16"/>
  <c r="AS12" i="16"/>
  <c r="AT12" i="16"/>
  <c r="AU12" i="16"/>
  <c r="AV12" i="16"/>
  <c r="AW12" i="16"/>
  <c r="AX12" i="16"/>
  <c r="AY12" i="16"/>
  <c r="AZ12" i="16"/>
  <c r="BA12" i="16"/>
  <c r="BB12" i="16"/>
  <c r="BC12" i="16"/>
  <c r="BD12" i="16"/>
  <c r="BE12" i="16"/>
  <c r="BF12" i="16"/>
  <c r="BG12" i="16"/>
  <c r="BH12" i="16"/>
  <c r="BI12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CI12" i="16"/>
  <c r="CJ12" i="16"/>
  <c r="CK12" i="16"/>
  <c r="CL12" i="16"/>
  <c r="CM12" i="16"/>
  <c r="CN12" i="16"/>
  <c r="CO12" i="16"/>
  <c r="CP12" i="16"/>
  <c r="G13" i="16"/>
  <c r="H13" i="16"/>
  <c r="I13" i="16"/>
  <c r="J13" i="16"/>
  <c r="K13" i="16"/>
  <c r="L13" i="16"/>
  <c r="M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AD13" i="16"/>
  <c r="AE13" i="16"/>
  <c r="AF13" i="16"/>
  <c r="AG13" i="16"/>
  <c r="AH13" i="16"/>
  <c r="AI13" i="16"/>
  <c r="AJ13" i="16"/>
  <c r="AK13" i="16"/>
  <c r="AL13" i="16"/>
  <c r="AM13" i="16"/>
  <c r="AN13" i="16"/>
  <c r="AO13" i="16"/>
  <c r="AP13" i="16"/>
  <c r="AQ13" i="16"/>
  <c r="AR13" i="16"/>
  <c r="AS13" i="16"/>
  <c r="AT13" i="16"/>
  <c r="AU13" i="16"/>
  <c r="AV13" i="16"/>
  <c r="AW13" i="16"/>
  <c r="AX13" i="16"/>
  <c r="AY13" i="16"/>
  <c r="AZ13" i="16"/>
  <c r="BA13" i="16"/>
  <c r="BB13" i="16"/>
  <c r="BC13" i="16"/>
  <c r="BD13" i="16"/>
  <c r="BE13" i="16"/>
  <c r="BF13" i="16"/>
  <c r="BG13" i="16"/>
  <c r="BH13" i="16"/>
  <c r="BI13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CI13" i="16"/>
  <c r="CJ13" i="16"/>
  <c r="CK13" i="16"/>
  <c r="CL13" i="16"/>
  <c r="CM13" i="16"/>
  <c r="CN13" i="16"/>
  <c r="CO13" i="16"/>
  <c r="CP13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CI14" i="16"/>
  <c r="CJ14" i="16"/>
  <c r="CK14" i="16"/>
  <c r="CL14" i="16"/>
  <c r="CM14" i="16"/>
  <c r="CN14" i="16"/>
  <c r="CO14" i="16"/>
  <c r="CP14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AF15" i="16"/>
  <c r="AG15" i="16"/>
  <c r="AH15" i="16"/>
  <c r="AI15" i="16"/>
  <c r="AJ15" i="16"/>
  <c r="AK15" i="16"/>
  <c r="AL15" i="16"/>
  <c r="AM15" i="16"/>
  <c r="AN15" i="16"/>
  <c r="AO15" i="16"/>
  <c r="AP15" i="16"/>
  <c r="AQ15" i="16"/>
  <c r="AR15" i="16"/>
  <c r="AS15" i="16"/>
  <c r="AT15" i="16"/>
  <c r="AU15" i="16"/>
  <c r="AV15" i="16"/>
  <c r="AW15" i="16"/>
  <c r="AX15" i="16"/>
  <c r="AY15" i="16"/>
  <c r="AZ15" i="16"/>
  <c r="BA15" i="16"/>
  <c r="BB15" i="16"/>
  <c r="BC15" i="16"/>
  <c r="BD15" i="16"/>
  <c r="BE15" i="16"/>
  <c r="BF15" i="16"/>
  <c r="BG15" i="16"/>
  <c r="BH15" i="16"/>
  <c r="BI15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CI15" i="16"/>
  <c r="CJ15" i="16"/>
  <c r="CK15" i="16"/>
  <c r="CL15" i="16"/>
  <c r="CM15" i="16"/>
  <c r="CN15" i="16"/>
  <c r="CO15" i="16"/>
  <c r="CP15" i="16"/>
  <c r="G16" i="16"/>
  <c r="H16" i="16"/>
  <c r="I16" i="16"/>
  <c r="J16" i="16"/>
  <c r="K16" i="16"/>
  <c r="L16" i="16"/>
  <c r="M16" i="16"/>
  <c r="N16" i="16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AU16" i="16"/>
  <c r="AV16" i="16"/>
  <c r="AW16" i="16"/>
  <c r="AX16" i="16"/>
  <c r="AY16" i="16"/>
  <c r="AZ16" i="16"/>
  <c r="BA16" i="16"/>
  <c r="BB16" i="16"/>
  <c r="BC16" i="16"/>
  <c r="BD16" i="16"/>
  <c r="BE16" i="16"/>
  <c r="BF16" i="16"/>
  <c r="BG16" i="16"/>
  <c r="BH16" i="16"/>
  <c r="BI16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CI16" i="16"/>
  <c r="CJ16" i="16"/>
  <c r="CK16" i="16"/>
  <c r="CL16" i="16"/>
  <c r="CM16" i="16"/>
  <c r="CN16" i="16"/>
  <c r="CO16" i="16"/>
  <c r="CP16" i="16"/>
  <c r="G17" i="16"/>
  <c r="H17" i="16"/>
  <c r="I17" i="16"/>
  <c r="J17" i="16"/>
  <c r="K17" i="16"/>
  <c r="L17" i="16"/>
  <c r="M17" i="16"/>
  <c r="N17" i="16"/>
  <c r="O17" i="16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AD17" i="16"/>
  <c r="AE17" i="16"/>
  <c r="AF17" i="16"/>
  <c r="AG17" i="16"/>
  <c r="AH17" i="16"/>
  <c r="AI17" i="16"/>
  <c r="AJ17" i="16"/>
  <c r="AK17" i="16"/>
  <c r="AL17" i="16"/>
  <c r="AM17" i="16"/>
  <c r="AN17" i="16"/>
  <c r="AO17" i="16"/>
  <c r="AP17" i="16"/>
  <c r="AQ17" i="16"/>
  <c r="AR17" i="16"/>
  <c r="AS17" i="16"/>
  <c r="AT17" i="16"/>
  <c r="AU17" i="16"/>
  <c r="AV17" i="16"/>
  <c r="AW17" i="16"/>
  <c r="AX17" i="16"/>
  <c r="AY17" i="16"/>
  <c r="AZ17" i="16"/>
  <c r="BA17" i="16"/>
  <c r="BB17" i="16"/>
  <c r="BC17" i="16"/>
  <c r="BD17" i="16"/>
  <c r="BE17" i="16"/>
  <c r="BF17" i="16"/>
  <c r="BG17" i="16"/>
  <c r="BH17" i="16"/>
  <c r="BI17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CI17" i="16"/>
  <c r="CJ17" i="16"/>
  <c r="CK17" i="16"/>
  <c r="CL17" i="16"/>
  <c r="CM17" i="16"/>
  <c r="CN17" i="16"/>
  <c r="CO17" i="16"/>
  <c r="CP17" i="16"/>
  <c r="G18" i="16"/>
  <c r="H18" i="16"/>
  <c r="I18" i="16"/>
  <c r="J18" i="16"/>
  <c r="K18" i="16"/>
  <c r="L18" i="16"/>
  <c r="M18" i="16"/>
  <c r="N18" i="16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AD18" i="16"/>
  <c r="AE18" i="16"/>
  <c r="AF18" i="16"/>
  <c r="AG18" i="16"/>
  <c r="AH18" i="16"/>
  <c r="AI18" i="16"/>
  <c r="AJ18" i="16"/>
  <c r="AK18" i="16"/>
  <c r="AL18" i="16"/>
  <c r="AM18" i="16"/>
  <c r="AN18" i="16"/>
  <c r="AO18" i="16"/>
  <c r="AP18" i="16"/>
  <c r="AQ18" i="16"/>
  <c r="AR18" i="16"/>
  <c r="AS18" i="16"/>
  <c r="AT18" i="16"/>
  <c r="AU18" i="16"/>
  <c r="AV18" i="16"/>
  <c r="AW18" i="16"/>
  <c r="AX18" i="16"/>
  <c r="AY18" i="16"/>
  <c r="AZ18" i="16"/>
  <c r="BA18" i="16"/>
  <c r="BB18" i="16"/>
  <c r="BC18" i="16"/>
  <c r="BD18" i="16"/>
  <c r="BE18" i="16"/>
  <c r="BF18" i="16"/>
  <c r="BG18" i="16"/>
  <c r="BH18" i="16"/>
  <c r="BI18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CI18" i="16"/>
  <c r="CJ18" i="16"/>
  <c r="CK18" i="16"/>
  <c r="CL18" i="16"/>
  <c r="CM18" i="16"/>
  <c r="CN18" i="16"/>
  <c r="CO18" i="16"/>
  <c r="CP18" i="16"/>
  <c r="G19" i="16"/>
  <c r="H19" i="16"/>
  <c r="I19" i="16"/>
  <c r="J19" i="16"/>
  <c r="K19" i="16"/>
  <c r="L19" i="16"/>
  <c r="M19" i="16"/>
  <c r="N19" i="16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AD19" i="16"/>
  <c r="AE19" i="16"/>
  <c r="AF19" i="16"/>
  <c r="AG19" i="16"/>
  <c r="AH19" i="16"/>
  <c r="AI19" i="16"/>
  <c r="AJ19" i="16"/>
  <c r="AK19" i="16"/>
  <c r="AL19" i="16"/>
  <c r="AM19" i="16"/>
  <c r="AN19" i="16"/>
  <c r="AO19" i="16"/>
  <c r="AP19" i="16"/>
  <c r="AQ19" i="16"/>
  <c r="AR19" i="16"/>
  <c r="AS19" i="16"/>
  <c r="AT19" i="16"/>
  <c r="AU19" i="16"/>
  <c r="AV19" i="16"/>
  <c r="AW19" i="16"/>
  <c r="AX19" i="16"/>
  <c r="AY19" i="16"/>
  <c r="AZ19" i="16"/>
  <c r="BA19" i="16"/>
  <c r="BB19" i="16"/>
  <c r="BC19" i="16"/>
  <c r="BD19" i="16"/>
  <c r="BE19" i="16"/>
  <c r="BF19" i="16"/>
  <c r="BG19" i="16"/>
  <c r="BH19" i="16"/>
  <c r="BI19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CI19" i="16"/>
  <c r="CJ19" i="16"/>
  <c r="CK19" i="16"/>
  <c r="CL19" i="16"/>
  <c r="CM19" i="16"/>
  <c r="CN19" i="16"/>
  <c r="CO19" i="16"/>
  <c r="CP19" i="16"/>
  <c r="G20" i="16"/>
  <c r="H20" i="16"/>
  <c r="I20" i="16"/>
  <c r="J20" i="16"/>
  <c r="K20" i="16"/>
  <c r="L20" i="16"/>
  <c r="M20" i="16"/>
  <c r="N20" i="1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AD20" i="16"/>
  <c r="AE20" i="16"/>
  <c r="AF20" i="16"/>
  <c r="AG20" i="16"/>
  <c r="AH20" i="16"/>
  <c r="AI20" i="16"/>
  <c r="AJ20" i="16"/>
  <c r="AK20" i="16"/>
  <c r="AL20" i="16"/>
  <c r="AM20" i="16"/>
  <c r="AN20" i="16"/>
  <c r="AO20" i="16"/>
  <c r="AP20" i="16"/>
  <c r="AQ20" i="16"/>
  <c r="AR20" i="16"/>
  <c r="AS20" i="16"/>
  <c r="AT20" i="16"/>
  <c r="AU20" i="16"/>
  <c r="AV20" i="16"/>
  <c r="AW20" i="16"/>
  <c r="AX20" i="16"/>
  <c r="AY20" i="16"/>
  <c r="AZ20" i="16"/>
  <c r="BA20" i="16"/>
  <c r="BB20" i="16"/>
  <c r="BC20" i="16"/>
  <c r="BD20" i="16"/>
  <c r="BE20" i="16"/>
  <c r="BF20" i="16"/>
  <c r="BG20" i="16"/>
  <c r="BH20" i="16"/>
  <c r="BI20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CI20" i="16"/>
  <c r="CJ20" i="16"/>
  <c r="CK20" i="16"/>
  <c r="CL20" i="16"/>
  <c r="CM20" i="16"/>
  <c r="CN20" i="16"/>
  <c r="CO20" i="16"/>
  <c r="CP20" i="16"/>
  <c r="G21" i="16"/>
  <c r="H21" i="16"/>
  <c r="I21" i="16"/>
  <c r="J21" i="16"/>
  <c r="K21" i="16"/>
  <c r="L21" i="16"/>
  <c r="M21" i="16"/>
  <c r="N21" i="16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AD21" i="16"/>
  <c r="AE21" i="16"/>
  <c r="AF21" i="16"/>
  <c r="AG21" i="16"/>
  <c r="AH21" i="16"/>
  <c r="AI21" i="16"/>
  <c r="AJ21" i="16"/>
  <c r="AK21" i="16"/>
  <c r="AL21" i="16"/>
  <c r="AM21" i="16"/>
  <c r="AN21" i="16"/>
  <c r="AO21" i="16"/>
  <c r="AP21" i="16"/>
  <c r="AQ21" i="16"/>
  <c r="AR21" i="16"/>
  <c r="AS21" i="16"/>
  <c r="AT21" i="16"/>
  <c r="AU21" i="16"/>
  <c r="AV21" i="16"/>
  <c r="AW21" i="16"/>
  <c r="AX21" i="16"/>
  <c r="AY21" i="16"/>
  <c r="AZ21" i="16"/>
  <c r="BA21" i="16"/>
  <c r="BB21" i="16"/>
  <c r="BC21" i="16"/>
  <c r="BD21" i="16"/>
  <c r="BE21" i="16"/>
  <c r="BF21" i="16"/>
  <c r="BG21" i="16"/>
  <c r="BH21" i="16"/>
  <c r="BI21" i="16"/>
  <c r="BJ21" i="16"/>
  <c r="BK21" i="16"/>
  <c r="BL21" i="16"/>
  <c r="BM21" i="16"/>
  <c r="BN21" i="16"/>
  <c r="BO21" i="16"/>
  <c r="BP21" i="16"/>
  <c r="BQ21" i="16"/>
  <c r="BR21" i="16"/>
  <c r="BS21" i="16"/>
  <c r="BT21" i="16"/>
  <c r="BU21" i="16"/>
  <c r="BV21" i="16"/>
  <c r="BW21" i="16"/>
  <c r="BX21" i="16"/>
  <c r="BY21" i="16"/>
  <c r="BZ21" i="16"/>
  <c r="CA21" i="16"/>
  <c r="CB21" i="16"/>
  <c r="CC21" i="16"/>
  <c r="CD21" i="16"/>
  <c r="CE21" i="16"/>
  <c r="CF21" i="16"/>
  <c r="CG21" i="16"/>
  <c r="CH21" i="16"/>
  <c r="CI21" i="16"/>
  <c r="CJ21" i="16"/>
  <c r="CK21" i="16"/>
  <c r="CL21" i="16"/>
  <c r="CM21" i="16"/>
  <c r="CN21" i="16"/>
  <c r="CO21" i="16"/>
  <c r="CP21" i="16"/>
  <c r="G22" i="16"/>
  <c r="H22" i="16"/>
  <c r="I22" i="16"/>
  <c r="J22" i="16"/>
  <c r="K22" i="16"/>
  <c r="L22" i="16"/>
  <c r="M22" i="16"/>
  <c r="N22" i="16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AD22" i="16"/>
  <c r="AE22" i="16"/>
  <c r="AF22" i="16"/>
  <c r="AG22" i="16"/>
  <c r="AH22" i="16"/>
  <c r="AI22" i="16"/>
  <c r="AJ22" i="16"/>
  <c r="AK22" i="16"/>
  <c r="AL22" i="16"/>
  <c r="AM22" i="16"/>
  <c r="AN22" i="16"/>
  <c r="AO22" i="16"/>
  <c r="AP22" i="16"/>
  <c r="AQ22" i="16"/>
  <c r="AR22" i="16"/>
  <c r="AS22" i="16"/>
  <c r="AT22" i="16"/>
  <c r="AU22" i="16"/>
  <c r="AV22" i="16"/>
  <c r="AW22" i="16"/>
  <c r="AX22" i="16"/>
  <c r="AY22" i="16"/>
  <c r="AZ22" i="16"/>
  <c r="BA22" i="16"/>
  <c r="BB22" i="16"/>
  <c r="BC22" i="16"/>
  <c r="BD22" i="16"/>
  <c r="BE22" i="16"/>
  <c r="BF22" i="16"/>
  <c r="BG22" i="16"/>
  <c r="BH22" i="16"/>
  <c r="BI22" i="16"/>
  <c r="BJ22" i="16"/>
  <c r="BK22" i="16"/>
  <c r="BL22" i="16"/>
  <c r="BM22" i="16"/>
  <c r="BN22" i="16"/>
  <c r="BO22" i="16"/>
  <c r="BP22" i="16"/>
  <c r="BQ22" i="16"/>
  <c r="BR22" i="16"/>
  <c r="BS22" i="16"/>
  <c r="BT22" i="16"/>
  <c r="BU22" i="16"/>
  <c r="BV22" i="16"/>
  <c r="BW22" i="16"/>
  <c r="BX22" i="16"/>
  <c r="BY22" i="16"/>
  <c r="BZ22" i="16"/>
  <c r="CA22" i="16"/>
  <c r="CB22" i="16"/>
  <c r="CC22" i="16"/>
  <c r="CD22" i="16"/>
  <c r="CE22" i="16"/>
  <c r="CF22" i="16"/>
  <c r="CG22" i="16"/>
  <c r="CH22" i="16"/>
  <c r="CI22" i="16"/>
  <c r="CJ22" i="16"/>
  <c r="CK22" i="16"/>
  <c r="CL22" i="16"/>
  <c r="CM22" i="16"/>
  <c r="CN22" i="16"/>
  <c r="CO22" i="16"/>
  <c r="CP22" i="16"/>
  <c r="G23" i="16"/>
  <c r="H23" i="16"/>
  <c r="I23" i="16"/>
  <c r="J23" i="16"/>
  <c r="K23" i="16"/>
  <c r="L23" i="16"/>
  <c r="M23" i="16"/>
  <c r="N23" i="16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AD23" i="16"/>
  <c r="AE23" i="16"/>
  <c r="AF23" i="16"/>
  <c r="AG23" i="16"/>
  <c r="AH23" i="16"/>
  <c r="AI23" i="16"/>
  <c r="AJ23" i="16"/>
  <c r="AK23" i="16"/>
  <c r="AL23" i="16"/>
  <c r="AM23" i="16"/>
  <c r="AN23" i="16"/>
  <c r="AO23" i="16"/>
  <c r="AP23" i="16"/>
  <c r="AQ23" i="16"/>
  <c r="AR23" i="16"/>
  <c r="AS23" i="16"/>
  <c r="AT23" i="16"/>
  <c r="AU23" i="16"/>
  <c r="AV23" i="16"/>
  <c r="AW23" i="16"/>
  <c r="AX23" i="16"/>
  <c r="AY23" i="16"/>
  <c r="AZ23" i="16"/>
  <c r="BA23" i="16"/>
  <c r="BB23" i="16"/>
  <c r="BC23" i="16"/>
  <c r="BD23" i="16"/>
  <c r="BE23" i="16"/>
  <c r="BF23" i="16"/>
  <c r="BG23" i="16"/>
  <c r="BH23" i="16"/>
  <c r="BI23" i="16"/>
  <c r="BJ23" i="16"/>
  <c r="BK23" i="16"/>
  <c r="BL23" i="16"/>
  <c r="BM23" i="16"/>
  <c r="BN23" i="16"/>
  <c r="BO23" i="16"/>
  <c r="BP23" i="16"/>
  <c r="BQ23" i="16"/>
  <c r="BR23" i="16"/>
  <c r="BS23" i="16"/>
  <c r="BT23" i="16"/>
  <c r="BU23" i="16"/>
  <c r="BV23" i="16"/>
  <c r="BW23" i="16"/>
  <c r="BX23" i="16"/>
  <c r="BY23" i="16"/>
  <c r="BZ23" i="16"/>
  <c r="CA23" i="16"/>
  <c r="CB23" i="16"/>
  <c r="CC23" i="16"/>
  <c r="CD23" i="16"/>
  <c r="CE23" i="16"/>
  <c r="CF23" i="16"/>
  <c r="CG23" i="16"/>
  <c r="CH23" i="16"/>
  <c r="CI23" i="16"/>
  <c r="CJ23" i="16"/>
  <c r="CK23" i="16"/>
  <c r="CL23" i="16"/>
  <c r="CM23" i="16"/>
  <c r="CN23" i="16"/>
  <c r="CO23" i="16"/>
  <c r="CP23" i="16"/>
  <c r="G24" i="16"/>
  <c r="H24" i="16"/>
  <c r="I24" i="16"/>
  <c r="J24" i="16"/>
  <c r="K24" i="16"/>
  <c r="L24" i="16"/>
  <c r="M24" i="16"/>
  <c r="N24" i="16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AD24" i="16"/>
  <c r="AE24" i="16"/>
  <c r="AF24" i="16"/>
  <c r="AG24" i="16"/>
  <c r="AH24" i="16"/>
  <c r="AI24" i="16"/>
  <c r="AJ24" i="16"/>
  <c r="AK24" i="16"/>
  <c r="AL24" i="16"/>
  <c r="AM24" i="16"/>
  <c r="AN24" i="16"/>
  <c r="AO24" i="16"/>
  <c r="AP24" i="16"/>
  <c r="AQ24" i="16"/>
  <c r="AR24" i="16"/>
  <c r="AS24" i="16"/>
  <c r="AT24" i="16"/>
  <c r="AU24" i="16"/>
  <c r="AV24" i="16"/>
  <c r="AW24" i="16"/>
  <c r="AX24" i="16"/>
  <c r="AY24" i="16"/>
  <c r="AZ24" i="16"/>
  <c r="BA24" i="16"/>
  <c r="BB24" i="16"/>
  <c r="BC24" i="16"/>
  <c r="BD24" i="16"/>
  <c r="BE24" i="16"/>
  <c r="BF24" i="16"/>
  <c r="BG24" i="16"/>
  <c r="BH24" i="16"/>
  <c r="BI24" i="16"/>
  <c r="BJ24" i="16"/>
  <c r="BK24" i="16"/>
  <c r="BL24" i="16"/>
  <c r="BM24" i="16"/>
  <c r="BN24" i="16"/>
  <c r="BO24" i="16"/>
  <c r="BP24" i="16"/>
  <c r="BQ24" i="16"/>
  <c r="BR24" i="16"/>
  <c r="BS24" i="16"/>
  <c r="BT24" i="16"/>
  <c r="BU24" i="16"/>
  <c r="BV24" i="16"/>
  <c r="BW24" i="16"/>
  <c r="BX24" i="16"/>
  <c r="BY24" i="16"/>
  <c r="BZ24" i="16"/>
  <c r="CA24" i="16"/>
  <c r="CB24" i="16"/>
  <c r="CC24" i="16"/>
  <c r="CD24" i="16"/>
  <c r="CE24" i="16"/>
  <c r="CF24" i="16"/>
  <c r="CG24" i="16"/>
  <c r="CH24" i="16"/>
  <c r="CI24" i="16"/>
  <c r="CJ24" i="16"/>
  <c r="CK24" i="16"/>
  <c r="CL24" i="16"/>
  <c r="CM24" i="16"/>
  <c r="CN24" i="16"/>
  <c r="CO24" i="16"/>
  <c r="CP24" i="16"/>
  <c r="G25" i="16"/>
  <c r="H25" i="16"/>
  <c r="I25" i="16"/>
  <c r="J25" i="16"/>
  <c r="K25" i="16"/>
  <c r="L25" i="16"/>
  <c r="M25" i="16"/>
  <c r="N25" i="16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AD25" i="16"/>
  <c r="AE25" i="16"/>
  <c r="AF25" i="16"/>
  <c r="AG25" i="16"/>
  <c r="AH25" i="16"/>
  <c r="AI25" i="16"/>
  <c r="AJ25" i="16"/>
  <c r="AK25" i="16"/>
  <c r="AL25" i="16"/>
  <c r="AM25" i="16"/>
  <c r="AN25" i="16"/>
  <c r="AO25" i="16"/>
  <c r="AP25" i="16"/>
  <c r="AQ25" i="16"/>
  <c r="AR25" i="16"/>
  <c r="AS25" i="16"/>
  <c r="AT25" i="16"/>
  <c r="AU25" i="16"/>
  <c r="AV25" i="16"/>
  <c r="AW25" i="16"/>
  <c r="AX25" i="16"/>
  <c r="AY25" i="16"/>
  <c r="AZ25" i="16"/>
  <c r="BA25" i="16"/>
  <c r="BB25" i="16"/>
  <c r="BC25" i="16"/>
  <c r="BD25" i="16"/>
  <c r="BE25" i="16"/>
  <c r="BF25" i="16"/>
  <c r="BG25" i="16"/>
  <c r="BH25" i="16"/>
  <c r="BI25" i="16"/>
  <c r="BJ25" i="16"/>
  <c r="BK25" i="16"/>
  <c r="BL25" i="16"/>
  <c r="BM25" i="16"/>
  <c r="BN25" i="16"/>
  <c r="BO25" i="16"/>
  <c r="BP25" i="16"/>
  <c r="BQ25" i="16"/>
  <c r="BR25" i="16"/>
  <c r="BS25" i="16"/>
  <c r="BT25" i="16"/>
  <c r="BU25" i="16"/>
  <c r="BV25" i="16"/>
  <c r="BW25" i="16"/>
  <c r="BX25" i="16"/>
  <c r="BY25" i="16"/>
  <c r="BZ25" i="16"/>
  <c r="CA25" i="16"/>
  <c r="CB25" i="16"/>
  <c r="CC25" i="16"/>
  <c r="CD25" i="16"/>
  <c r="CE25" i="16"/>
  <c r="CF25" i="16"/>
  <c r="CG25" i="16"/>
  <c r="CH25" i="16"/>
  <c r="CI25" i="16"/>
  <c r="CJ25" i="16"/>
  <c r="CK25" i="16"/>
  <c r="CL25" i="16"/>
  <c r="CM25" i="16"/>
  <c r="CN25" i="16"/>
  <c r="CO25" i="16"/>
  <c r="CP25" i="16"/>
  <c r="G26" i="16"/>
  <c r="H26" i="16"/>
  <c r="I26" i="16"/>
  <c r="J26" i="16"/>
  <c r="K26" i="16"/>
  <c r="L26" i="16"/>
  <c r="M26" i="16"/>
  <c r="N26" i="16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AD26" i="16"/>
  <c r="AE26" i="16"/>
  <c r="AF26" i="16"/>
  <c r="AG26" i="16"/>
  <c r="AH26" i="16"/>
  <c r="AI26" i="16"/>
  <c r="AJ26" i="16"/>
  <c r="AK26" i="16"/>
  <c r="AL26" i="16"/>
  <c r="AM26" i="16"/>
  <c r="AN26" i="16"/>
  <c r="AO26" i="16"/>
  <c r="AP26" i="16"/>
  <c r="AQ26" i="16"/>
  <c r="AR26" i="16"/>
  <c r="AS26" i="16"/>
  <c r="AT26" i="16"/>
  <c r="AU26" i="16"/>
  <c r="AV26" i="16"/>
  <c r="AW26" i="16"/>
  <c r="AX26" i="16"/>
  <c r="AY26" i="16"/>
  <c r="AZ26" i="16"/>
  <c r="BA26" i="16"/>
  <c r="BB26" i="16"/>
  <c r="BC26" i="16"/>
  <c r="BD26" i="16"/>
  <c r="BE26" i="16"/>
  <c r="BF26" i="16"/>
  <c r="BG26" i="16"/>
  <c r="BH26" i="16"/>
  <c r="BI26" i="16"/>
  <c r="BJ26" i="16"/>
  <c r="BK26" i="16"/>
  <c r="BL26" i="16"/>
  <c r="BM26" i="16"/>
  <c r="BN26" i="16"/>
  <c r="BO26" i="16"/>
  <c r="BP26" i="16"/>
  <c r="BQ26" i="16"/>
  <c r="BR26" i="16"/>
  <c r="BS26" i="16"/>
  <c r="BT26" i="16"/>
  <c r="BU26" i="16"/>
  <c r="BV26" i="16"/>
  <c r="BW26" i="16"/>
  <c r="BX26" i="16"/>
  <c r="BY26" i="16"/>
  <c r="BZ26" i="16"/>
  <c r="CA26" i="16"/>
  <c r="CB26" i="16"/>
  <c r="CC26" i="16"/>
  <c r="CD26" i="16"/>
  <c r="CE26" i="16"/>
  <c r="CF26" i="16"/>
  <c r="CG26" i="16"/>
  <c r="CH26" i="16"/>
  <c r="CI26" i="16"/>
  <c r="CJ26" i="16"/>
  <c r="CK26" i="16"/>
  <c r="CL26" i="16"/>
  <c r="CM26" i="16"/>
  <c r="CN26" i="16"/>
  <c r="CO26" i="16"/>
  <c r="CP26" i="16"/>
  <c r="G27" i="16"/>
  <c r="H27" i="16"/>
  <c r="I27" i="16"/>
  <c r="J27" i="16"/>
  <c r="K27" i="16"/>
  <c r="L27" i="16"/>
  <c r="M27" i="16"/>
  <c r="N27" i="16"/>
  <c r="O27" i="16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AD27" i="16"/>
  <c r="AE27" i="16"/>
  <c r="AF27" i="16"/>
  <c r="AG27" i="16"/>
  <c r="AH27" i="16"/>
  <c r="AI27" i="16"/>
  <c r="AJ27" i="16"/>
  <c r="AK27" i="16"/>
  <c r="AL27" i="16"/>
  <c r="AM27" i="16"/>
  <c r="AN27" i="16"/>
  <c r="AO27" i="16"/>
  <c r="AP27" i="16"/>
  <c r="AQ27" i="16"/>
  <c r="AR27" i="16"/>
  <c r="AS27" i="16"/>
  <c r="AT27" i="16"/>
  <c r="AU27" i="16"/>
  <c r="AV27" i="16"/>
  <c r="AW27" i="16"/>
  <c r="AX27" i="16"/>
  <c r="AY27" i="16"/>
  <c r="AZ27" i="16"/>
  <c r="BA27" i="16"/>
  <c r="BB27" i="16"/>
  <c r="BC27" i="16"/>
  <c r="BD27" i="16"/>
  <c r="BE27" i="16"/>
  <c r="BF27" i="16"/>
  <c r="BG27" i="16"/>
  <c r="BH27" i="16"/>
  <c r="BI27" i="16"/>
  <c r="BJ27" i="16"/>
  <c r="BK27" i="16"/>
  <c r="BL27" i="16"/>
  <c r="BM27" i="16"/>
  <c r="BN27" i="16"/>
  <c r="BO27" i="16"/>
  <c r="BP27" i="16"/>
  <c r="BQ27" i="16"/>
  <c r="BR27" i="16"/>
  <c r="BS27" i="16"/>
  <c r="BT27" i="16"/>
  <c r="BU27" i="16"/>
  <c r="BV27" i="16"/>
  <c r="BW27" i="16"/>
  <c r="BX27" i="16"/>
  <c r="BY27" i="16"/>
  <c r="BZ27" i="16"/>
  <c r="CA27" i="16"/>
  <c r="CB27" i="16"/>
  <c r="CC27" i="16"/>
  <c r="CD27" i="16"/>
  <c r="CE27" i="16"/>
  <c r="CF27" i="16"/>
  <c r="CG27" i="16"/>
  <c r="CH27" i="16"/>
  <c r="CI27" i="16"/>
  <c r="CJ27" i="16"/>
  <c r="CK27" i="16"/>
  <c r="CL27" i="16"/>
  <c r="CM27" i="16"/>
  <c r="CN27" i="16"/>
  <c r="CO27" i="16"/>
  <c r="CP27" i="16"/>
  <c r="G28" i="16"/>
  <c r="H28" i="16"/>
  <c r="I28" i="16"/>
  <c r="J28" i="16"/>
  <c r="K28" i="16"/>
  <c r="L28" i="16"/>
  <c r="M28" i="16"/>
  <c r="N28" i="1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AD28" i="16"/>
  <c r="AE28" i="16"/>
  <c r="AF28" i="16"/>
  <c r="AG28" i="16"/>
  <c r="AH28" i="16"/>
  <c r="AI28" i="16"/>
  <c r="AJ28" i="16"/>
  <c r="AK28" i="16"/>
  <c r="AL28" i="16"/>
  <c r="AM28" i="16"/>
  <c r="AN28" i="16"/>
  <c r="AO28" i="16"/>
  <c r="AP28" i="16"/>
  <c r="AQ28" i="16"/>
  <c r="AR28" i="16"/>
  <c r="AS28" i="16"/>
  <c r="AT28" i="16"/>
  <c r="AU28" i="16"/>
  <c r="AV28" i="16"/>
  <c r="AW28" i="16"/>
  <c r="AX28" i="16"/>
  <c r="AY28" i="16"/>
  <c r="AZ28" i="16"/>
  <c r="BA28" i="16"/>
  <c r="BB28" i="16"/>
  <c r="BC28" i="16"/>
  <c r="BD28" i="16"/>
  <c r="BE28" i="16"/>
  <c r="BF28" i="16"/>
  <c r="BG28" i="16"/>
  <c r="BH28" i="16"/>
  <c r="BI28" i="16"/>
  <c r="BJ28" i="16"/>
  <c r="BK28" i="16"/>
  <c r="BL28" i="16"/>
  <c r="BM28" i="16"/>
  <c r="BN28" i="16"/>
  <c r="BO28" i="16"/>
  <c r="BP28" i="16"/>
  <c r="BQ28" i="16"/>
  <c r="BR28" i="16"/>
  <c r="BS28" i="16"/>
  <c r="BT28" i="16"/>
  <c r="BU28" i="16"/>
  <c r="BV28" i="16"/>
  <c r="BW28" i="16"/>
  <c r="BX28" i="16"/>
  <c r="BY28" i="16"/>
  <c r="BZ28" i="16"/>
  <c r="CA28" i="16"/>
  <c r="CB28" i="16"/>
  <c r="CC28" i="16"/>
  <c r="CD28" i="16"/>
  <c r="CE28" i="16"/>
  <c r="CF28" i="16"/>
  <c r="CG28" i="16"/>
  <c r="CH28" i="16"/>
  <c r="CI28" i="16"/>
  <c r="CJ28" i="16"/>
  <c r="CK28" i="16"/>
  <c r="CL28" i="16"/>
  <c r="CM28" i="16"/>
  <c r="CN28" i="16"/>
  <c r="CO28" i="16"/>
  <c r="CP28" i="16"/>
  <c r="G29" i="16"/>
  <c r="H29" i="16"/>
  <c r="I29" i="16"/>
  <c r="J29" i="16"/>
  <c r="K29" i="16"/>
  <c r="L29" i="16"/>
  <c r="M29" i="16"/>
  <c r="N29" i="16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AD29" i="16"/>
  <c r="AE29" i="16"/>
  <c r="AF29" i="16"/>
  <c r="AG29" i="16"/>
  <c r="AH29" i="16"/>
  <c r="AI29" i="16"/>
  <c r="AJ29" i="16"/>
  <c r="AK29" i="16"/>
  <c r="AL29" i="16"/>
  <c r="AM29" i="16"/>
  <c r="AN29" i="16"/>
  <c r="AO29" i="16"/>
  <c r="AP29" i="16"/>
  <c r="AQ29" i="16"/>
  <c r="AR29" i="16"/>
  <c r="AS29" i="16"/>
  <c r="AT29" i="16"/>
  <c r="AU29" i="16"/>
  <c r="AV29" i="16"/>
  <c r="AW29" i="16"/>
  <c r="AX29" i="16"/>
  <c r="AY29" i="16"/>
  <c r="AZ29" i="16"/>
  <c r="BA29" i="16"/>
  <c r="BB29" i="16"/>
  <c r="BC29" i="16"/>
  <c r="BD29" i="16"/>
  <c r="BE29" i="16"/>
  <c r="BF29" i="16"/>
  <c r="BG29" i="16"/>
  <c r="BH29" i="16"/>
  <c r="BI29" i="16"/>
  <c r="BJ29" i="16"/>
  <c r="BK29" i="16"/>
  <c r="BL29" i="16"/>
  <c r="BM29" i="16"/>
  <c r="BN29" i="16"/>
  <c r="BO29" i="16"/>
  <c r="BP29" i="16"/>
  <c r="BQ29" i="16"/>
  <c r="BR29" i="16"/>
  <c r="BS29" i="16"/>
  <c r="BT29" i="16"/>
  <c r="BU29" i="16"/>
  <c r="BV29" i="16"/>
  <c r="BW29" i="16"/>
  <c r="BX29" i="16"/>
  <c r="BY29" i="16"/>
  <c r="BZ29" i="16"/>
  <c r="CA29" i="16"/>
  <c r="CB29" i="16"/>
  <c r="CC29" i="16"/>
  <c r="CD29" i="16"/>
  <c r="CE29" i="16"/>
  <c r="CF29" i="16"/>
  <c r="CG29" i="16"/>
  <c r="CH29" i="16"/>
  <c r="CI29" i="16"/>
  <c r="CJ29" i="16"/>
  <c r="CK29" i="16"/>
  <c r="CL29" i="16"/>
  <c r="CM29" i="16"/>
  <c r="CN29" i="16"/>
  <c r="CO29" i="16"/>
  <c r="CP29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AD30" i="16"/>
  <c r="AE30" i="16"/>
  <c r="AF30" i="16"/>
  <c r="AG30" i="16"/>
  <c r="AH30" i="16"/>
  <c r="AI30" i="16"/>
  <c r="AJ30" i="16"/>
  <c r="AK30" i="16"/>
  <c r="AL30" i="16"/>
  <c r="AM30" i="16"/>
  <c r="AN30" i="16"/>
  <c r="AO30" i="16"/>
  <c r="AP30" i="16"/>
  <c r="AQ30" i="16"/>
  <c r="AR30" i="16"/>
  <c r="AS30" i="16"/>
  <c r="AT30" i="16"/>
  <c r="AU30" i="16"/>
  <c r="AV30" i="16"/>
  <c r="AW30" i="16"/>
  <c r="AX30" i="16"/>
  <c r="AY30" i="16"/>
  <c r="AZ30" i="16"/>
  <c r="BA30" i="16"/>
  <c r="BB30" i="16"/>
  <c r="BC30" i="16"/>
  <c r="BD30" i="16"/>
  <c r="BE30" i="16"/>
  <c r="BF30" i="16"/>
  <c r="BG30" i="16"/>
  <c r="BH30" i="16"/>
  <c r="BI30" i="16"/>
  <c r="BJ30" i="16"/>
  <c r="BK30" i="16"/>
  <c r="BL30" i="16"/>
  <c r="BM30" i="16"/>
  <c r="BN30" i="16"/>
  <c r="BO30" i="16"/>
  <c r="BP30" i="16"/>
  <c r="BQ30" i="16"/>
  <c r="BR30" i="16"/>
  <c r="BS30" i="16"/>
  <c r="BT30" i="16"/>
  <c r="BU30" i="16"/>
  <c r="BV30" i="16"/>
  <c r="BW30" i="16"/>
  <c r="BX30" i="16"/>
  <c r="BY30" i="16"/>
  <c r="BZ30" i="16"/>
  <c r="CA30" i="16"/>
  <c r="CB30" i="16"/>
  <c r="CC30" i="16"/>
  <c r="CD30" i="16"/>
  <c r="CE30" i="16"/>
  <c r="CF30" i="16"/>
  <c r="CG30" i="16"/>
  <c r="CH30" i="16"/>
  <c r="CI30" i="16"/>
  <c r="CJ30" i="16"/>
  <c r="CK30" i="16"/>
  <c r="CL30" i="16"/>
  <c r="CM30" i="16"/>
  <c r="CN30" i="16"/>
  <c r="CO30" i="16"/>
  <c r="CP30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AD31" i="16"/>
  <c r="AE31" i="16"/>
  <c r="AF31" i="16"/>
  <c r="AG31" i="16"/>
  <c r="AH31" i="16"/>
  <c r="AI31" i="16"/>
  <c r="AJ31" i="16"/>
  <c r="AK31" i="16"/>
  <c r="AL31" i="16"/>
  <c r="AM31" i="16"/>
  <c r="AN31" i="16"/>
  <c r="AO31" i="16"/>
  <c r="AP31" i="16"/>
  <c r="AQ31" i="16"/>
  <c r="AR31" i="16"/>
  <c r="AS31" i="16"/>
  <c r="AT31" i="16"/>
  <c r="AU31" i="16"/>
  <c r="AV31" i="16"/>
  <c r="AW31" i="16"/>
  <c r="AX31" i="16"/>
  <c r="AY31" i="16"/>
  <c r="AZ31" i="16"/>
  <c r="BA31" i="16"/>
  <c r="BB31" i="16"/>
  <c r="BC31" i="16"/>
  <c r="BD31" i="16"/>
  <c r="BE31" i="16"/>
  <c r="BF31" i="16"/>
  <c r="BG31" i="16"/>
  <c r="BH31" i="16"/>
  <c r="BI31" i="16"/>
  <c r="BJ31" i="16"/>
  <c r="BK31" i="16"/>
  <c r="BL31" i="16"/>
  <c r="BM31" i="16"/>
  <c r="BN31" i="16"/>
  <c r="BO31" i="16"/>
  <c r="BP31" i="16"/>
  <c r="BQ31" i="16"/>
  <c r="BR31" i="16"/>
  <c r="BS31" i="16"/>
  <c r="BT31" i="16"/>
  <c r="BU31" i="16"/>
  <c r="BV31" i="16"/>
  <c r="BW31" i="16"/>
  <c r="BX31" i="16"/>
  <c r="BY31" i="16"/>
  <c r="BZ31" i="16"/>
  <c r="CA31" i="16"/>
  <c r="CB31" i="16"/>
  <c r="CC31" i="16"/>
  <c r="CD31" i="16"/>
  <c r="CE31" i="16"/>
  <c r="CF31" i="16"/>
  <c r="CG31" i="16"/>
  <c r="CH31" i="16"/>
  <c r="CI31" i="16"/>
  <c r="CJ31" i="16"/>
  <c r="CK31" i="16"/>
  <c r="CL31" i="16"/>
  <c r="CM31" i="16"/>
  <c r="CN31" i="16"/>
  <c r="CO31" i="16"/>
  <c r="CP31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AA32" i="16"/>
  <c r="AB32" i="16"/>
  <c r="AC32" i="16"/>
  <c r="AD32" i="16"/>
  <c r="AE32" i="16"/>
  <c r="AF32" i="16"/>
  <c r="AG32" i="16"/>
  <c r="AH32" i="16"/>
  <c r="AI32" i="16"/>
  <c r="AJ32" i="16"/>
  <c r="AK32" i="16"/>
  <c r="AL32" i="16"/>
  <c r="AM32" i="16"/>
  <c r="AN32" i="16"/>
  <c r="AO32" i="16"/>
  <c r="AP32" i="16"/>
  <c r="AQ32" i="16"/>
  <c r="AR32" i="16"/>
  <c r="AS32" i="16"/>
  <c r="AT32" i="16"/>
  <c r="AU32" i="16"/>
  <c r="AV32" i="16"/>
  <c r="AW32" i="16"/>
  <c r="AX32" i="16"/>
  <c r="AY32" i="16"/>
  <c r="AZ32" i="16"/>
  <c r="BA32" i="16"/>
  <c r="BB32" i="16"/>
  <c r="BC32" i="16"/>
  <c r="BD32" i="16"/>
  <c r="BE32" i="16"/>
  <c r="BF32" i="16"/>
  <c r="BG32" i="16"/>
  <c r="BH32" i="16"/>
  <c r="BI32" i="16"/>
  <c r="BJ32" i="16"/>
  <c r="BK32" i="16"/>
  <c r="BL32" i="16"/>
  <c r="BM32" i="16"/>
  <c r="BN32" i="16"/>
  <c r="BO32" i="16"/>
  <c r="BP32" i="16"/>
  <c r="BQ32" i="16"/>
  <c r="BR32" i="16"/>
  <c r="BS32" i="16"/>
  <c r="BT32" i="16"/>
  <c r="BU32" i="16"/>
  <c r="BV32" i="16"/>
  <c r="BW32" i="16"/>
  <c r="BX32" i="16"/>
  <c r="BY32" i="16"/>
  <c r="BZ32" i="16"/>
  <c r="CA32" i="16"/>
  <c r="CB32" i="16"/>
  <c r="CC32" i="16"/>
  <c r="CD32" i="16"/>
  <c r="CE32" i="16"/>
  <c r="CF32" i="16"/>
  <c r="CG32" i="16"/>
  <c r="CH32" i="16"/>
  <c r="CI32" i="16"/>
  <c r="CJ32" i="16"/>
  <c r="CK32" i="16"/>
  <c r="CL32" i="16"/>
  <c r="CM32" i="16"/>
  <c r="CN32" i="16"/>
  <c r="CO32" i="16"/>
  <c r="CP32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AD33" i="16"/>
  <c r="AE33" i="16"/>
  <c r="AF33" i="16"/>
  <c r="AG33" i="16"/>
  <c r="AH33" i="16"/>
  <c r="AI33" i="16"/>
  <c r="AJ33" i="16"/>
  <c r="AK33" i="16"/>
  <c r="AL33" i="16"/>
  <c r="AM33" i="16"/>
  <c r="AN33" i="16"/>
  <c r="AO33" i="16"/>
  <c r="AP33" i="16"/>
  <c r="AQ33" i="16"/>
  <c r="AR33" i="16"/>
  <c r="AS33" i="16"/>
  <c r="AT33" i="16"/>
  <c r="AU33" i="16"/>
  <c r="AV33" i="16"/>
  <c r="AW33" i="16"/>
  <c r="AX33" i="16"/>
  <c r="AY33" i="16"/>
  <c r="AZ33" i="16"/>
  <c r="BA33" i="16"/>
  <c r="BB33" i="16"/>
  <c r="BC33" i="16"/>
  <c r="BD33" i="16"/>
  <c r="BE33" i="16"/>
  <c r="BF33" i="16"/>
  <c r="BG33" i="16"/>
  <c r="BH33" i="16"/>
  <c r="BI33" i="16"/>
  <c r="BJ33" i="16"/>
  <c r="BK33" i="16"/>
  <c r="BL33" i="16"/>
  <c r="BM33" i="16"/>
  <c r="BN33" i="16"/>
  <c r="BO33" i="16"/>
  <c r="BP33" i="16"/>
  <c r="BQ33" i="16"/>
  <c r="BR33" i="16"/>
  <c r="BS33" i="16"/>
  <c r="BT33" i="16"/>
  <c r="BU33" i="16"/>
  <c r="BV33" i="16"/>
  <c r="BW33" i="16"/>
  <c r="BX33" i="16"/>
  <c r="BY33" i="16"/>
  <c r="BZ33" i="16"/>
  <c r="CA33" i="16"/>
  <c r="CB33" i="16"/>
  <c r="CC33" i="16"/>
  <c r="CD33" i="16"/>
  <c r="CE33" i="16"/>
  <c r="CF33" i="16"/>
  <c r="CG33" i="16"/>
  <c r="CH33" i="16"/>
  <c r="CI33" i="16"/>
  <c r="CJ33" i="16"/>
  <c r="CK33" i="16"/>
  <c r="CL33" i="16"/>
  <c r="CM33" i="16"/>
  <c r="CN33" i="16"/>
  <c r="CO33" i="16"/>
  <c r="CP33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AD34" i="16"/>
  <c r="AE34" i="16"/>
  <c r="AF34" i="16"/>
  <c r="AG34" i="16"/>
  <c r="AH34" i="16"/>
  <c r="AI34" i="16"/>
  <c r="AJ34" i="16"/>
  <c r="AK34" i="16"/>
  <c r="AL34" i="16"/>
  <c r="AM34" i="16"/>
  <c r="AN34" i="16"/>
  <c r="AO34" i="16"/>
  <c r="AP34" i="16"/>
  <c r="AQ34" i="16"/>
  <c r="AR34" i="16"/>
  <c r="AS34" i="16"/>
  <c r="AT34" i="16"/>
  <c r="AU34" i="16"/>
  <c r="AV34" i="16"/>
  <c r="AW34" i="16"/>
  <c r="AX34" i="16"/>
  <c r="AY34" i="16"/>
  <c r="AZ34" i="16"/>
  <c r="BA34" i="16"/>
  <c r="BB34" i="16"/>
  <c r="BC34" i="16"/>
  <c r="BD34" i="16"/>
  <c r="BE34" i="16"/>
  <c r="BF34" i="16"/>
  <c r="BG34" i="16"/>
  <c r="BH34" i="16"/>
  <c r="BI34" i="16"/>
  <c r="BJ34" i="16"/>
  <c r="BK34" i="16"/>
  <c r="BL34" i="16"/>
  <c r="BM34" i="16"/>
  <c r="BN34" i="16"/>
  <c r="BO34" i="16"/>
  <c r="BP34" i="16"/>
  <c r="BQ34" i="16"/>
  <c r="BR34" i="16"/>
  <c r="BS34" i="16"/>
  <c r="BT34" i="16"/>
  <c r="BU34" i="16"/>
  <c r="BV34" i="16"/>
  <c r="BW34" i="16"/>
  <c r="BX34" i="16"/>
  <c r="BY34" i="16"/>
  <c r="BZ34" i="16"/>
  <c r="CA34" i="16"/>
  <c r="CB34" i="16"/>
  <c r="CC34" i="16"/>
  <c r="CD34" i="16"/>
  <c r="CE34" i="16"/>
  <c r="CF34" i="16"/>
  <c r="CG34" i="16"/>
  <c r="CH34" i="16"/>
  <c r="CI34" i="16"/>
  <c r="CJ34" i="16"/>
  <c r="CK34" i="16"/>
  <c r="CL34" i="16"/>
  <c r="CM34" i="16"/>
  <c r="CN34" i="16"/>
  <c r="CO34" i="16"/>
  <c r="CP34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AD35" i="16"/>
  <c r="AE35" i="16"/>
  <c r="AF35" i="16"/>
  <c r="AG35" i="16"/>
  <c r="AH35" i="16"/>
  <c r="AI35" i="16"/>
  <c r="AJ35" i="16"/>
  <c r="AK35" i="16"/>
  <c r="AL35" i="16"/>
  <c r="AM35" i="16"/>
  <c r="AN35" i="16"/>
  <c r="AO35" i="16"/>
  <c r="AP35" i="16"/>
  <c r="AQ35" i="16"/>
  <c r="AR35" i="16"/>
  <c r="AS35" i="16"/>
  <c r="AT35" i="16"/>
  <c r="AU35" i="16"/>
  <c r="AV35" i="16"/>
  <c r="AW35" i="16"/>
  <c r="AX35" i="16"/>
  <c r="AY35" i="16"/>
  <c r="AZ35" i="16"/>
  <c r="BA35" i="16"/>
  <c r="BB35" i="16"/>
  <c r="BC35" i="16"/>
  <c r="BD35" i="16"/>
  <c r="BE35" i="16"/>
  <c r="BF35" i="16"/>
  <c r="BG35" i="16"/>
  <c r="BH35" i="16"/>
  <c r="BI35" i="16"/>
  <c r="BJ35" i="16"/>
  <c r="BK35" i="16"/>
  <c r="BL35" i="16"/>
  <c r="BM35" i="16"/>
  <c r="BN35" i="16"/>
  <c r="BO35" i="16"/>
  <c r="BP35" i="16"/>
  <c r="BQ35" i="16"/>
  <c r="BR35" i="16"/>
  <c r="BS35" i="16"/>
  <c r="BT35" i="16"/>
  <c r="BU35" i="16"/>
  <c r="BV35" i="16"/>
  <c r="BW35" i="16"/>
  <c r="BX35" i="16"/>
  <c r="BY35" i="16"/>
  <c r="BZ35" i="16"/>
  <c r="CA35" i="16"/>
  <c r="CB35" i="16"/>
  <c r="CC35" i="16"/>
  <c r="CD35" i="16"/>
  <c r="CE35" i="16"/>
  <c r="CF35" i="16"/>
  <c r="CG35" i="16"/>
  <c r="CH35" i="16"/>
  <c r="CI35" i="16"/>
  <c r="CJ35" i="16"/>
  <c r="CK35" i="16"/>
  <c r="CL35" i="16"/>
  <c r="CM35" i="16"/>
  <c r="CN35" i="16"/>
  <c r="CO35" i="16"/>
  <c r="CP35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AA36" i="16"/>
  <c r="AB36" i="16"/>
  <c r="AC36" i="16"/>
  <c r="AD36" i="16"/>
  <c r="AE36" i="16"/>
  <c r="AF36" i="16"/>
  <c r="AG36" i="16"/>
  <c r="AH36" i="16"/>
  <c r="AI36" i="16"/>
  <c r="AJ36" i="16"/>
  <c r="AK36" i="16"/>
  <c r="AL36" i="16"/>
  <c r="AM36" i="16"/>
  <c r="AN36" i="16"/>
  <c r="AO36" i="16"/>
  <c r="AP36" i="16"/>
  <c r="AQ36" i="16"/>
  <c r="AR36" i="16"/>
  <c r="AS36" i="16"/>
  <c r="AT36" i="16"/>
  <c r="AU36" i="16"/>
  <c r="AV36" i="16"/>
  <c r="AW36" i="16"/>
  <c r="AX36" i="16"/>
  <c r="AY36" i="16"/>
  <c r="AZ36" i="16"/>
  <c r="BA36" i="16"/>
  <c r="BB36" i="16"/>
  <c r="BC36" i="16"/>
  <c r="BD36" i="16"/>
  <c r="BE36" i="16"/>
  <c r="BF36" i="16"/>
  <c r="BG36" i="16"/>
  <c r="BH36" i="16"/>
  <c r="BI36" i="16"/>
  <c r="BJ36" i="16"/>
  <c r="BK36" i="16"/>
  <c r="BL36" i="16"/>
  <c r="BM36" i="16"/>
  <c r="BN36" i="16"/>
  <c r="BO36" i="16"/>
  <c r="BP36" i="16"/>
  <c r="BQ36" i="16"/>
  <c r="BR36" i="16"/>
  <c r="BS36" i="16"/>
  <c r="BT36" i="16"/>
  <c r="BU36" i="16"/>
  <c r="BV36" i="16"/>
  <c r="BW36" i="16"/>
  <c r="BX36" i="16"/>
  <c r="BY36" i="16"/>
  <c r="BZ36" i="16"/>
  <c r="CA36" i="16"/>
  <c r="CB36" i="16"/>
  <c r="CC36" i="16"/>
  <c r="CD36" i="16"/>
  <c r="CE36" i="16"/>
  <c r="CF36" i="16"/>
  <c r="CG36" i="16"/>
  <c r="CH36" i="16"/>
  <c r="CI36" i="16"/>
  <c r="CJ36" i="16"/>
  <c r="CK36" i="16"/>
  <c r="CL36" i="16"/>
  <c r="CM36" i="16"/>
  <c r="CN36" i="16"/>
  <c r="CO36" i="16"/>
  <c r="CP36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AA37" i="16"/>
  <c r="AB37" i="16"/>
  <c r="AC37" i="16"/>
  <c r="AD37" i="16"/>
  <c r="AE37" i="16"/>
  <c r="AF37" i="16"/>
  <c r="AG37" i="16"/>
  <c r="AH37" i="16"/>
  <c r="AI37" i="16"/>
  <c r="AJ37" i="16"/>
  <c r="AK37" i="16"/>
  <c r="AL37" i="16"/>
  <c r="AM37" i="16"/>
  <c r="AN37" i="16"/>
  <c r="AO37" i="16"/>
  <c r="AP37" i="16"/>
  <c r="AQ37" i="16"/>
  <c r="AR37" i="16"/>
  <c r="AS37" i="16"/>
  <c r="AT37" i="16"/>
  <c r="AU37" i="16"/>
  <c r="AV37" i="16"/>
  <c r="AW37" i="16"/>
  <c r="AX37" i="16"/>
  <c r="AY37" i="16"/>
  <c r="AZ37" i="16"/>
  <c r="BA37" i="16"/>
  <c r="BB37" i="16"/>
  <c r="BC37" i="16"/>
  <c r="BD37" i="16"/>
  <c r="BE37" i="16"/>
  <c r="BF37" i="16"/>
  <c r="BG37" i="16"/>
  <c r="BH37" i="16"/>
  <c r="BI37" i="16"/>
  <c r="BJ37" i="16"/>
  <c r="BK37" i="16"/>
  <c r="BL37" i="16"/>
  <c r="BM37" i="16"/>
  <c r="BN37" i="16"/>
  <c r="BO37" i="16"/>
  <c r="BP37" i="16"/>
  <c r="BQ37" i="16"/>
  <c r="BR37" i="16"/>
  <c r="BS37" i="16"/>
  <c r="BT37" i="16"/>
  <c r="BU37" i="16"/>
  <c r="BV37" i="16"/>
  <c r="BW37" i="16"/>
  <c r="BX37" i="16"/>
  <c r="BY37" i="16"/>
  <c r="BZ37" i="16"/>
  <c r="CA37" i="16"/>
  <c r="CB37" i="16"/>
  <c r="CC37" i="16"/>
  <c r="CD37" i="16"/>
  <c r="CE37" i="16"/>
  <c r="CF37" i="16"/>
  <c r="CG37" i="16"/>
  <c r="CH37" i="16"/>
  <c r="CI37" i="16"/>
  <c r="CJ37" i="16"/>
  <c r="CK37" i="16"/>
  <c r="CL37" i="16"/>
  <c r="CM37" i="16"/>
  <c r="CN37" i="16"/>
  <c r="CO37" i="16"/>
  <c r="CP37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AA38" i="16"/>
  <c r="AB38" i="16"/>
  <c r="AC38" i="16"/>
  <c r="AD38" i="16"/>
  <c r="AE38" i="16"/>
  <c r="AF38" i="16"/>
  <c r="AG38" i="16"/>
  <c r="AH38" i="16"/>
  <c r="AI38" i="16"/>
  <c r="AJ38" i="16"/>
  <c r="AK38" i="16"/>
  <c r="AL38" i="16"/>
  <c r="AM38" i="16"/>
  <c r="AN38" i="16"/>
  <c r="AO38" i="16"/>
  <c r="AP38" i="16"/>
  <c r="AQ38" i="16"/>
  <c r="AR38" i="16"/>
  <c r="AS38" i="16"/>
  <c r="AT38" i="16"/>
  <c r="AU38" i="16"/>
  <c r="AV38" i="16"/>
  <c r="AW38" i="16"/>
  <c r="AX38" i="16"/>
  <c r="AY38" i="16"/>
  <c r="AZ38" i="16"/>
  <c r="BA38" i="16"/>
  <c r="BB38" i="16"/>
  <c r="BC38" i="16"/>
  <c r="BD38" i="16"/>
  <c r="BE38" i="16"/>
  <c r="BF38" i="16"/>
  <c r="BG38" i="16"/>
  <c r="BH38" i="16"/>
  <c r="BI38" i="16"/>
  <c r="BJ38" i="16"/>
  <c r="BK38" i="16"/>
  <c r="BL38" i="16"/>
  <c r="BM38" i="16"/>
  <c r="BN38" i="16"/>
  <c r="BO38" i="16"/>
  <c r="BP38" i="16"/>
  <c r="BQ38" i="16"/>
  <c r="BR38" i="16"/>
  <c r="BS38" i="16"/>
  <c r="BT38" i="16"/>
  <c r="BU38" i="16"/>
  <c r="BV38" i="16"/>
  <c r="BW38" i="16"/>
  <c r="BX38" i="16"/>
  <c r="BY38" i="16"/>
  <c r="BZ38" i="16"/>
  <c r="CA38" i="16"/>
  <c r="CB38" i="16"/>
  <c r="CC38" i="16"/>
  <c r="CD38" i="16"/>
  <c r="CE38" i="16"/>
  <c r="CF38" i="16"/>
  <c r="CG38" i="16"/>
  <c r="CH38" i="16"/>
  <c r="CI38" i="16"/>
  <c r="CJ38" i="16"/>
  <c r="CK38" i="16"/>
  <c r="CL38" i="16"/>
  <c r="CM38" i="16"/>
  <c r="CN38" i="16"/>
  <c r="CO38" i="16"/>
  <c r="CP38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AA39" i="16"/>
  <c r="AB39" i="16"/>
  <c r="AC39" i="16"/>
  <c r="AD39" i="16"/>
  <c r="AE39" i="16"/>
  <c r="AF39" i="16"/>
  <c r="AG39" i="16"/>
  <c r="AH39" i="16"/>
  <c r="AI39" i="16"/>
  <c r="AJ39" i="16"/>
  <c r="AK39" i="16"/>
  <c r="AL39" i="16"/>
  <c r="AM39" i="16"/>
  <c r="AN39" i="16"/>
  <c r="AO39" i="16"/>
  <c r="AP39" i="16"/>
  <c r="AQ39" i="16"/>
  <c r="AR39" i="16"/>
  <c r="AS39" i="16"/>
  <c r="AT39" i="16"/>
  <c r="AU39" i="16"/>
  <c r="AV39" i="16"/>
  <c r="AW39" i="16"/>
  <c r="AX39" i="16"/>
  <c r="AY39" i="16"/>
  <c r="AZ39" i="16"/>
  <c r="BA39" i="16"/>
  <c r="BB39" i="16"/>
  <c r="BC39" i="16"/>
  <c r="BD39" i="16"/>
  <c r="BE39" i="16"/>
  <c r="BF39" i="16"/>
  <c r="BG39" i="16"/>
  <c r="BH39" i="16"/>
  <c r="BI39" i="16"/>
  <c r="BJ39" i="16"/>
  <c r="BK39" i="16"/>
  <c r="BL39" i="16"/>
  <c r="BM39" i="16"/>
  <c r="BN39" i="16"/>
  <c r="BO39" i="16"/>
  <c r="BP39" i="16"/>
  <c r="BQ39" i="16"/>
  <c r="BR39" i="16"/>
  <c r="BS39" i="16"/>
  <c r="BT39" i="16"/>
  <c r="BU39" i="16"/>
  <c r="BV39" i="16"/>
  <c r="BW39" i="16"/>
  <c r="BX39" i="16"/>
  <c r="BY39" i="16"/>
  <c r="BZ39" i="16"/>
  <c r="CA39" i="16"/>
  <c r="CB39" i="16"/>
  <c r="CC39" i="16"/>
  <c r="CD39" i="16"/>
  <c r="CE39" i="16"/>
  <c r="CF39" i="16"/>
  <c r="CG39" i="16"/>
  <c r="CH39" i="16"/>
  <c r="CI39" i="16"/>
  <c r="CJ39" i="16"/>
  <c r="CK39" i="16"/>
  <c r="CL39" i="16"/>
  <c r="CM39" i="16"/>
  <c r="CN39" i="16"/>
  <c r="CO39" i="16"/>
  <c r="CP39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AA40" i="16"/>
  <c r="AB40" i="16"/>
  <c r="AC40" i="16"/>
  <c r="AD40" i="16"/>
  <c r="AE40" i="16"/>
  <c r="AF40" i="16"/>
  <c r="AG40" i="16"/>
  <c r="AH40" i="16"/>
  <c r="AI40" i="16"/>
  <c r="AJ40" i="16"/>
  <c r="AK40" i="16"/>
  <c r="AL40" i="16"/>
  <c r="AM40" i="16"/>
  <c r="AN40" i="16"/>
  <c r="AO40" i="16"/>
  <c r="AP40" i="16"/>
  <c r="AQ40" i="16"/>
  <c r="AR40" i="16"/>
  <c r="AS40" i="16"/>
  <c r="AT40" i="16"/>
  <c r="AU40" i="16"/>
  <c r="AV40" i="16"/>
  <c r="AW40" i="16"/>
  <c r="AX40" i="16"/>
  <c r="AY40" i="16"/>
  <c r="AZ40" i="16"/>
  <c r="BA40" i="16"/>
  <c r="BB40" i="16"/>
  <c r="BC40" i="16"/>
  <c r="BD40" i="16"/>
  <c r="BE40" i="16"/>
  <c r="BF40" i="16"/>
  <c r="BG40" i="16"/>
  <c r="BH40" i="16"/>
  <c r="BI40" i="16"/>
  <c r="BJ40" i="16"/>
  <c r="BK40" i="16"/>
  <c r="BL40" i="16"/>
  <c r="BM40" i="16"/>
  <c r="BN40" i="16"/>
  <c r="BO40" i="16"/>
  <c r="BP40" i="16"/>
  <c r="BQ40" i="16"/>
  <c r="BR40" i="16"/>
  <c r="BS40" i="16"/>
  <c r="BT40" i="16"/>
  <c r="BU40" i="16"/>
  <c r="BV40" i="16"/>
  <c r="BW40" i="16"/>
  <c r="BX40" i="16"/>
  <c r="BY40" i="16"/>
  <c r="BZ40" i="16"/>
  <c r="CA40" i="16"/>
  <c r="CB40" i="16"/>
  <c r="CC40" i="16"/>
  <c r="CD40" i="16"/>
  <c r="CE40" i="16"/>
  <c r="CF40" i="16"/>
  <c r="CG40" i="16"/>
  <c r="CH40" i="16"/>
  <c r="CI40" i="16"/>
  <c r="CJ40" i="16"/>
  <c r="CK40" i="16"/>
  <c r="CL40" i="16"/>
  <c r="CM40" i="16"/>
  <c r="CN40" i="16"/>
  <c r="CO40" i="16"/>
  <c r="CP40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AA41" i="16"/>
  <c r="AB41" i="16"/>
  <c r="AC41" i="16"/>
  <c r="AD41" i="16"/>
  <c r="AE41" i="16"/>
  <c r="AF41" i="16"/>
  <c r="AG41" i="16"/>
  <c r="AH41" i="16"/>
  <c r="AI41" i="16"/>
  <c r="AJ41" i="16"/>
  <c r="AK41" i="16"/>
  <c r="AL41" i="16"/>
  <c r="AM41" i="16"/>
  <c r="AN41" i="16"/>
  <c r="AO41" i="16"/>
  <c r="AP41" i="16"/>
  <c r="AQ41" i="16"/>
  <c r="AR41" i="16"/>
  <c r="AS41" i="16"/>
  <c r="AT41" i="16"/>
  <c r="AU41" i="16"/>
  <c r="AV41" i="16"/>
  <c r="AW41" i="16"/>
  <c r="AX41" i="16"/>
  <c r="AY41" i="16"/>
  <c r="AZ41" i="16"/>
  <c r="BA41" i="16"/>
  <c r="BB41" i="16"/>
  <c r="BC41" i="16"/>
  <c r="BD41" i="16"/>
  <c r="BE41" i="16"/>
  <c r="BF41" i="16"/>
  <c r="BG41" i="16"/>
  <c r="BH41" i="16"/>
  <c r="BI41" i="16"/>
  <c r="BJ41" i="16"/>
  <c r="BK41" i="16"/>
  <c r="BL41" i="16"/>
  <c r="BM41" i="16"/>
  <c r="BN41" i="16"/>
  <c r="BO41" i="16"/>
  <c r="BP41" i="16"/>
  <c r="BQ41" i="16"/>
  <c r="BR41" i="16"/>
  <c r="BS41" i="16"/>
  <c r="BT41" i="16"/>
  <c r="BU41" i="16"/>
  <c r="BV41" i="16"/>
  <c r="BW41" i="16"/>
  <c r="BX41" i="16"/>
  <c r="BY41" i="16"/>
  <c r="BZ41" i="16"/>
  <c r="CA41" i="16"/>
  <c r="CB41" i="16"/>
  <c r="CC41" i="16"/>
  <c r="CD41" i="16"/>
  <c r="CE41" i="16"/>
  <c r="CF41" i="16"/>
  <c r="CG41" i="16"/>
  <c r="CH41" i="16"/>
  <c r="CI41" i="16"/>
  <c r="CJ41" i="16"/>
  <c r="CK41" i="16"/>
  <c r="CL41" i="16"/>
  <c r="CM41" i="16"/>
  <c r="CN41" i="16"/>
  <c r="CO41" i="16"/>
  <c r="CP41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AA42" i="16"/>
  <c r="AB42" i="16"/>
  <c r="AC42" i="16"/>
  <c r="AD42" i="16"/>
  <c r="AE42" i="16"/>
  <c r="AF42" i="16"/>
  <c r="AG42" i="16"/>
  <c r="AH42" i="16"/>
  <c r="AI42" i="16"/>
  <c r="AJ42" i="16"/>
  <c r="AK42" i="16"/>
  <c r="AL42" i="16"/>
  <c r="AM42" i="16"/>
  <c r="AN42" i="16"/>
  <c r="AO42" i="16"/>
  <c r="AP42" i="16"/>
  <c r="AQ42" i="16"/>
  <c r="AR42" i="16"/>
  <c r="AS42" i="16"/>
  <c r="AT42" i="16"/>
  <c r="AU42" i="16"/>
  <c r="AV42" i="16"/>
  <c r="AW42" i="16"/>
  <c r="AX42" i="16"/>
  <c r="AY42" i="16"/>
  <c r="AZ42" i="16"/>
  <c r="BA42" i="16"/>
  <c r="BB42" i="16"/>
  <c r="BC42" i="16"/>
  <c r="BD42" i="16"/>
  <c r="BE42" i="16"/>
  <c r="BF42" i="16"/>
  <c r="BG42" i="16"/>
  <c r="BH42" i="16"/>
  <c r="BI42" i="16"/>
  <c r="BJ42" i="16"/>
  <c r="BK42" i="16"/>
  <c r="BL42" i="16"/>
  <c r="BM42" i="16"/>
  <c r="BN42" i="16"/>
  <c r="BO42" i="16"/>
  <c r="BP42" i="16"/>
  <c r="BQ42" i="16"/>
  <c r="BR42" i="16"/>
  <c r="BS42" i="16"/>
  <c r="BT42" i="16"/>
  <c r="BU42" i="16"/>
  <c r="BV42" i="16"/>
  <c r="BW42" i="16"/>
  <c r="BX42" i="16"/>
  <c r="BY42" i="16"/>
  <c r="BZ42" i="16"/>
  <c r="CA42" i="16"/>
  <c r="CB42" i="16"/>
  <c r="CC42" i="16"/>
  <c r="CD42" i="16"/>
  <c r="CE42" i="16"/>
  <c r="CF42" i="16"/>
  <c r="CG42" i="16"/>
  <c r="CH42" i="16"/>
  <c r="CI42" i="16"/>
  <c r="CJ42" i="16"/>
  <c r="CK42" i="16"/>
  <c r="CL42" i="16"/>
  <c r="CM42" i="16"/>
  <c r="CN42" i="16"/>
  <c r="CO42" i="16"/>
  <c r="CP42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AA43" i="16"/>
  <c r="AB43" i="16"/>
  <c r="AC43" i="16"/>
  <c r="AD43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Q43" i="16"/>
  <c r="AR43" i="16"/>
  <c r="AS43" i="16"/>
  <c r="AT43" i="16"/>
  <c r="AU43" i="16"/>
  <c r="AV43" i="16"/>
  <c r="AW43" i="16"/>
  <c r="AX43" i="16"/>
  <c r="AY43" i="16"/>
  <c r="AZ43" i="16"/>
  <c r="BA43" i="16"/>
  <c r="BB43" i="16"/>
  <c r="BC43" i="16"/>
  <c r="BD43" i="16"/>
  <c r="BE43" i="16"/>
  <c r="BF43" i="16"/>
  <c r="BG43" i="1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T43" i="16"/>
  <c r="BU43" i="16"/>
  <c r="BV43" i="16"/>
  <c r="BW43" i="16"/>
  <c r="BX43" i="16"/>
  <c r="BY43" i="16"/>
  <c r="BZ43" i="16"/>
  <c r="CA43" i="16"/>
  <c r="CB43" i="16"/>
  <c r="CC43" i="16"/>
  <c r="CD43" i="16"/>
  <c r="CE43" i="16"/>
  <c r="CF43" i="16"/>
  <c r="CG43" i="16"/>
  <c r="CH43" i="16"/>
  <c r="CI43" i="16"/>
  <c r="CJ43" i="16"/>
  <c r="CK43" i="16"/>
  <c r="CL43" i="16"/>
  <c r="CM43" i="16"/>
  <c r="CN43" i="16"/>
  <c r="CO43" i="16"/>
  <c r="CP43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AA44" i="16"/>
  <c r="AB44" i="16"/>
  <c r="AC44" i="16"/>
  <c r="AD44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Q44" i="16"/>
  <c r="AR44" i="16"/>
  <c r="AS44" i="16"/>
  <c r="AT44" i="16"/>
  <c r="AU44" i="16"/>
  <c r="AV44" i="16"/>
  <c r="AW44" i="16"/>
  <c r="AX44" i="16"/>
  <c r="AY44" i="16"/>
  <c r="AZ44" i="16"/>
  <c r="BA44" i="16"/>
  <c r="BB44" i="16"/>
  <c r="BC44" i="16"/>
  <c r="BD44" i="16"/>
  <c r="BE44" i="16"/>
  <c r="BF44" i="16"/>
  <c r="BG44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T44" i="16"/>
  <c r="BU44" i="16"/>
  <c r="BV44" i="16"/>
  <c r="BW44" i="16"/>
  <c r="BX44" i="16"/>
  <c r="BY44" i="16"/>
  <c r="BZ44" i="16"/>
  <c r="CA44" i="16"/>
  <c r="CB44" i="16"/>
  <c r="CC44" i="16"/>
  <c r="CD44" i="16"/>
  <c r="CE44" i="16"/>
  <c r="CF44" i="16"/>
  <c r="CG44" i="16"/>
  <c r="CH44" i="16"/>
  <c r="CI44" i="16"/>
  <c r="CJ44" i="16"/>
  <c r="CK44" i="16"/>
  <c r="CL44" i="16"/>
  <c r="CM44" i="16"/>
  <c r="CN44" i="16"/>
  <c r="CO44" i="16"/>
  <c r="CP44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AA45" i="16"/>
  <c r="AB45" i="16"/>
  <c r="AC45" i="16"/>
  <c r="AD45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Q45" i="16"/>
  <c r="AR45" i="16"/>
  <c r="AS45" i="16"/>
  <c r="AT45" i="16"/>
  <c r="AU45" i="16"/>
  <c r="AV45" i="16"/>
  <c r="AW45" i="16"/>
  <c r="AX45" i="16"/>
  <c r="AY45" i="16"/>
  <c r="AZ45" i="16"/>
  <c r="BA45" i="16"/>
  <c r="BB45" i="16"/>
  <c r="BC45" i="16"/>
  <c r="BD45" i="16"/>
  <c r="BE45" i="16"/>
  <c r="BF45" i="16"/>
  <c r="BG45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T45" i="16"/>
  <c r="BU45" i="16"/>
  <c r="BV45" i="16"/>
  <c r="BW45" i="16"/>
  <c r="BX45" i="16"/>
  <c r="BY45" i="16"/>
  <c r="BZ45" i="16"/>
  <c r="CA45" i="16"/>
  <c r="CB45" i="16"/>
  <c r="CC45" i="16"/>
  <c r="CD45" i="16"/>
  <c r="CE45" i="16"/>
  <c r="CF45" i="16"/>
  <c r="CG45" i="16"/>
  <c r="CH45" i="16"/>
  <c r="CI45" i="16"/>
  <c r="CJ45" i="16"/>
  <c r="CK45" i="16"/>
  <c r="CL45" i="16"/>
  <c r="CM45" i="16"/>
  <c r="CN45" i="16"/>
  <c r="CO45" i="16"/>
  <c r="CP45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AA46" i="16"/>
  <c r="AB46" i="16"/>
  <c r="AC46" i="16"/>
  <c r="AD46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Q46" i="16"/>
  <c r="AR46" i="16"/>
  <c r="AS46" i="16"/>
  <c r="AT46" i="16"/>
  <c r="AU46" i="16"/>
  <c r="AV46" i="16"/>
  <c r="AW46" i="16"/>
  <c r="AX46" i="16"/>
  <c r="AY46" i="16"/>
  <c r="AZ46" i="16"/>
  <c r="BA46" i="16"/>
  <c r="BB46" i="16"/>
  <c r="BC46" i="16"/>
  <c r="BD46" i="16"/>
  <c r="BE46" i="16"/>
  <c r="BF46" i="16"/>
  <c r="BG46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T46" i="16"/>
  <c r="BU46" i="16"/>
  <c r="BV46" i="16"/>
  <c r="BW46" i="16"/>
  <c r="BX46" i="16"/>
  <c r="BY46" i="16"/>
  <c r="BZ46" i="16"/>
  <c r="CA46" i="16"/>
  <c r="CB46" i="16"/>
  <c r="CC46" i="16"/>
  <c r="CD46" i="16"/>
  <c r="CE46" i="16"/>
  <c r="CF46" i="16"/>
  <c r="CG46" i="16"/>
  <c r="CH46" i="16"/>
  <c r="CI46" i="16"/>
  <c r="CJ46" i="16"/>
  <c r="CK46" i="16"/>
  <c r="CL46" i="16"/>
  <c r="CM46" i="16"/>
  <c r="CN46" i="16"/>
  <c r="CO46" i="16"/>
  <c r="CP46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AA47" i="16"/>
  <c r="AB47" i="16"/>
  <c r="AC47" i="16"/>
  <c r="AD47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Q47" i="16"/>
  <c r="AR47" i="16"/>
  <c r="AS47" i="16"/>
  <c r="AT47" i="16"/>
  <c r="AU47" i="16"/>
  <c r="AV47" i="16"/>
  <c r="AW47" i="16"/>
  <c r="AX47" i="16"/>
  <c r="AY47" i="16"/>
  <c r="AZ47" i="16"/>
  <c r="BA47" i="16"/>
  <c r="BB47" i="16"/>
  <c r="BC47" i="16"/>
  <c r="BD47" i="16"/>
  <c r="BE47" i="16"/>
  <c r="BF47" i="16"/>
  <c r="BG47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T47" i="16"/>
  <c r="BU47" i="16"/>
  <c r="BV47" i="16"/>
  <c r="BW47" i="16"/>
  <c r="BX47" i="16"/>
  <c r="BY47" i="16"/>
  <c r="BZ47" i="16"/>
  <c r="CA47" i="16"/>
  <c r="CB47" i="16"/>
  <c r="CC47" i="16"/>
  <c r="CD47" i="16"/>
  <c r="CE47" i="16"/>
  <c r="CF47" i="16"/>
  <c r="CG47" i="16"/>
  <c r="CH47" i="16"/>
  <c r="CI47" i="16"/>
  <c r="CJ47" i="16"/>
  <c r="CK47" i="16"/>
  <c r="CL47" i="16"/>
  <c r="CM47" i="16"/>
  <c r="CN47" i="16"/>
  <c r="CO47" i="16"/>
  <c r="CP47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AA48" i="16"/>
  <c r="AB48" i="16"/>
  <c r="AC48" i="16"/>
  <c r="AD48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Q48" i="16"/>
  <c r="AR48" i="16"/>
  <c r="AS48" i="16"/>
  <c r="AT48" i="16"/>
  <c r="AU48" i="16"/>
  <c r="AV48" i="16"/>
  <c r="AW48" i="16"/>
  <c r="AX48" i="16"/>
  <c r="AY48" i="16"/>
  <c r="AZ48" i="16"/>
  <c r="BA48" i="16"/>
  <c r="BB48" i="16"/>
  <c r="BC48" i="16"/>
  <c r="BD48" i="16"/>
  <c r="BE48" i="16"/>
  <c r="BF48" i="16"/>
  <c r="BG48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T48" i="16"/>
  <c r="BU48" i="16"/>
  <c r="BV48" i="16"/>
  <c r="BW48" i="16"/>
  <c r="BX48" i="16"/>
  <c r="BY48" i="16"/>
  <c r="BZ48" i="16"/>
  <c r="CA48" i="16"/>
  <c r="CB48" i="16"/>
  <c r="CC48" i="16"/>
  <c r="CD48" i="16"/>
  <c r="CE48" i="16"/>
  <c r="CF48" i="16"/>
  <c r="CG48" i="16"/>
  <c r="CH48" i="16"/>
  <c r="CI48" i="16"/>
  <c r="CJ48" i="16"/>
  <c r="CK48" i="16"/>
  <c r="CL48" i="16"/>
  <c r="CM48" i="16"/>
  <c r="CN48" i="16"/>
  <c r="CO48" i="16"/>
  <c r="CP48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AA49" i="16"/>
  <c r="AB49" i="16"/>
  <c r="AC49" i="16"/>
  <c r="AD49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Q49" i="16"/>
  <c r="AR49" i="16"/>
  <c r="AS49" i="16"/>
  <c r="AT49" i="16"/>
  <c r="AU49" i="16"/>
  <c r="AV49" i="16"/>
  <c r="AW49" i="16"/>
  <c r="AX49" i="16"/>
  <c r="AY49" i="16"/>
  <c r="AZ49" i="16"/>
  <c r="BA49" i="16"/>
  <c r="BB49" i="16"/>
  <c r="BC49" i="16"/>
  <c r="BD49" i="16"/>
  <c r="BE49" i="16"/>
  <c r="BF49" i="16"/>
  <c r="BG49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T49" i="16"/>
  <c r="BU49" i="16"/>
  <c r="BV49" i="16"/>
  <c r="BW49" i="16"/>
  <c r="BX49" i="16"/>
  <c r="BY49" i="16"/>
  <c r="BZ49" i="16"/>
  <c r="CA49" i="16"/>
  <c r="CB49" i="16"/>
  <c r="CC49" i="16"/>
  <c r="CD49" i="16"/>
  <c r="CE49" i="16"/>
  <c r="CF49" i="16"/>
  <c r="CG49" i="16"/>
  <c r="CH49" i="16"/>
  <c r="CI49" i="16"/>
  <c r="CJ49" i="16"/>
  <c r="CK49" i="16"/>
  <c r="CL49" i="16"/>
  <c r="CM49" i="16"/>
  <c r="CN49" i="16"/>
  <c r="CO49" i="16"/>
  <c r="CP49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AA50" i="16"/>
  <c r="AB50" i="16"/>
  <c r="AC50" i="16"/>
  <c r="AD50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Q50" i="16"/>
  <c r="AR50" i="16"/>
  <c r="AS50" i="16"/>
  <c r="AT50" i="16"/>
  <c r="AU50" i="16"/>
  <c r="AV50" i="16"/>
  <c r="AW50" i="16"/>
  <c r="AX50" i="16"/>
  <c r="AY50" i="16"/>
  <c r="AZ50" i="16"/>
  <c r="BA50" i="16"/>
  <c r="BB50" i="16"/>
  <c r="BC50" i="16"/>
  <c r="BD50" i="16"/>
  <c r="BE50" i="16"/>
  <c r="BF50" i="16"/>
  <c r="BG50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T50" i="16"/>
  <c r="BU50" i="16"/>
  <c r="BV50" i="16"/>
  <c r="BW50" i="16"/>
  <c r="BX50" i="16"/>
  <c r="BY50" i="16"/>
  <c r="BZ50" i="16"/>
  <c r="CA50" i="16"/>
  <c r="CB50" i="16"/>
  <c r="CC50" i="16"/>
  <c r="CD50" i="16"/>
  <c r="CE50" i="16"/>
  <c r="CF50" i="16"/>
  <c r="CG50" i="16"/>
  <c r="CH50" i="16"/>
  <c r="CI50" i="16"/>
  <c r="CJ50" i="16"/>
  <c r="CK50" i="16"/>
  <c r="CL50" i="16"/>
  <c r="CM50" i="16"/>
  <c r="CN50" i="16"/>
  <c r="CO50" i="16"/>
  <c r="CP50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AA51" i="16"/>
  <c r="AB51" i="16"/>
  <c r="AC51" i="16"/>
  <c r="AD51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Q51" i="16"/>
  <c r="AR51" i="16"/>
  <c r="AS51" i="16"/>
  <c r="AT51" i="16"/>
  <c r="AU51" i="16"/>
  <c r="AV51" i="16"/>
  <c r="AW51" i="16"/>
  <c r="AX51" i="16"/>
  <c r="AY51" i="16"/>
  <c r="AZ51" i="16"/>
  <c r="BA51" i="16"/>
  <c r="BB51" i="16"/>
  <c r="BC51" i="16"/>
  <c r="BD51" i="16"/>
  <c r="BE51" i="16"/>
  <c r="BF51" i="16"/>
  <c r="BG51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T51" i="16"/>
  <c r="BU51" i="16"/>
  <c r="BV51" i="16"/>
  <c r="BW51" i="16"/>
  <c r="BX51" i="16"/>
  <c r="BY51" i="16"/>
  <c r="BZ51" i="16"/>
  <c r="CA51" i="16"/>
  <c r="CB51" i="16"/>
  <c r="CC51" i="16"/>
  <c r="CD51" i="16"/>
  <c r="CE51" i="16"/>
  <c r="CF51" i="16"/>
  <c r="CG51" i="16"/>
  <c r="CH51" i="16"/>
  <c r="CI51" i="16"/>
  <c r="CJ51" i="16"/>
  <c r="CK51" i="16"/>
  <c r="CL51" i="16"/>
  <c r="CM51" i="16"/>
  <c r="CN51" i="16"/>
  <c r="CO51" i="16"/>
  <c r="CP51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AA52" i="16"/>
  <c r="AB52" i="16"/>
  <c r="AC52" i="16"/>
  <c r="AD52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Q52" i="16"/>
  <c r="AR52" i="16"/>
  <c r="AS52" i="16"/>
  <c r="AT52" i="16"/>
  <c r="AU52" i="16"/>
  <c r="AV52" i="16"/>
  <c r="AW52" i="16"/>
  <c r="AX52" i="16"/>
  <c r="AY52" i="16"/>
  <c r="AZ52" i="16"/>
  <c r="BA52" i="16"/>
  <c r="BB52" i="16"/>
  <c r="BC52" i="16"/>
  <c r="BD52" i="16"/>
  <c r="BE52" i="16"/>
  <c r="BF52" i="16"/>
  <c r="BG52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T52" i="16"/>
  <c r="BU52" i="16"/>
  <c r="BV52" i="16"/>
  <c r="BW52" i="16"/>
  <c r="BX52" i="16"/>
  <c r="BY52" i="16"/>
  <c r="BZ52" i="16"/>
  <c r="CA52" i="16"/>
  <c r="CB52" i="16"/>
  <c r="CC52" i="16"/>
  <c r="CD52" i="16"/>
  <c r="CE52" i="16"/>
  <c r="CF52" i="16"/>
  <c r="CG52" i="16"/>
  <c r="CH52" i="16"/>
  <c r="CI52" i="16"/>
  <c r="CJ52" i="16"/>
  <c r="CK52" i="16"/>
  <c r="CL52" i="16"/>
  <c r="CM52" i="16"/>
  <c r="CN52" i="16"/>
  <c r="CO52" i="16"/>
  <c r="CP52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AA53" i="16"/>
  <c r="AB53" i="16"/>
  <c r="AC53" i="16"/>
  <c r="AD53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Q53" i="16"/>
  <c r="AR53" i="16"/>
  <c r="AS53" i="16"/>
  <c r="AT53" i="16"/>
  <c r="AU53" i="16"/>
  <c r="AV53" i="16"/>
  <c r="AW53" i="16"/>
  <c r="AX53" i="16"/>
  <c r="AY53" i="16"/>
  <c r="AZ53" i="16"/>
  <c r="BA53" i="16"/>
  <c r="BB53" i="16"/>
  <c r="BC53" i="16"/>
  <c r="BD53" i="16"/>
  <c r="BE53" i="16"/>
  <c r="BF53" i="16"/>
  <c r="BG53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T53" i="16"/>
  <c r="BU53" i="16"/>
  <c r="BV53" i="16"/>
  <c r="BW53" i="16"/>
  <c r="BX53" i="16"/>
  <c r="BY53" i="16"/>
  <c r="BZ53" i="16"/>
  <c r="CA53" i="16"/>
  <c r="CB53" i="16"/>
  <c r="CC53" i="16"/>
  <c r="CD53" i="16"/>
  <c r="CE53" i="16"/>
  <c r="CF53" i="16"/>
  <c r="CG53" i="16"/>
  <c r="CH53" i="16"/>
  <c r="CI53" i="16"/>
  <c r="CJ53" i="16"/>
  <c r="CK53" i="16"/>
  <c r="CL53" i="16"/>
  <c r="CM53" i="16"/>
  <c r="CN53" i="16"/>
  <c r="CO53" i="16"/>
  <c r="CP53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AA54" i="16"/>
  <c r="AB54" i="16"/>
  <c r="AC54" i="16"/>
  <c r="AD54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Q54" i="16"/>
  <c r="AR54" i="16"/>
  <c r="AS54" i="16"/>
  <c r="AT54" i="16"/>
  <c r="AU54" i="16"/>
  <c r="AV54" i="16"/>
  <c r="AW54" i="16"/>
  <c r="AX54" i="16"/>
  <c r="AY54" i="16"/>
  <c r="AZ54" i="16"/>
  <c r="BA54" i="16"/>
  <c r="BB54" i="16"/>
  <c r="BC54" i="16"/>
  <c r="BD54" i="16"/>
  <c r="BE54" i="16"/>
  <c r="BF54" i="16"/>
  <c r="BG54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T54" i="16"/>
  <c r="BU54" i="16"/>
  <c r="BV54" i="16"/>
  <c r="BW54" i="16"/>
  <c r="BX54" i="16"/>
  <c r="BY54" i="16"/>
  <c r="BZ54" i="16"/>
  <c r="CA54" i="16"/>
  <c r="CB54" i="16"/>
  <c r="CC54" i="16"/>
  <c r="CD54" i="16"/>
  <c r="CE54" i="16"/>
  <c r="CF54" i="16"/>
  <c r="CG54" i="16"/>
  <c r="CH54" i="16"/>
  <c r="CI54" i="16"/>
  <c r="CJ54" i="16"/>
  <c r="CK54" i="16"/>
  <c r="CL54" i="16"/>
  <c r="CM54" i="16"/>
  <c r="CN54" i="16"/>
  <c r="CO54" i="16"/>
  <c r="CP54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AA55" i="16"/>
  <c r="AB55" i="16"/>
  <c r="AC55" i="16"/>
  <c r="AD55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Q55" i="16"/>
  <c r="AR55" i="16"/>
  <c r="AS55" i="16"/>
  <c r="AT55" i="16"/>
  <c r="AU55" i="16"/>
  <c r="AV55" i="16"/>
  <c r="AW55" i="16"/>
  <c r="AX55" i="16"/>
  <c r="AY55" i="16"/>
  <c r="AZ55" i="16"/>
  <c r="BA55" i="16"/>
  <c r="BB55" i="16"/>
  <c r="BC55" i="16"/>
  <c r="BD55" i="16"/>
  <c r="BE55" i="16"/>
  <c r="BF55" i="16"/>
  <c r="BG55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T55" i="16"/>
  <c r="BU55" i="16"/>
  <c r="BV55" i="16"/>
  <c r="BW55" i="16"/>
  <c r="BX55" i="16"/>
  <c r="BY55" i="16"/>
  <c r="BZ55" i="16"/>
  <c r="CA55" i="16"/>
  <c r="CB55" i="16"/>
  <c r="CC55" i="16"/>
  <c r="CD55" i="16"/>
  <c r="CE55" i="16"/>
  <c r="CF55" i="16"/>
  <c r="CG55" i="16"/>
  <c r="CH55" i="16"/>
  <c r="CI55" i="16"/>
  <c r="CJ55" i="16"/>
  <c r="CK55" i="16"/>
  <c r="CL55" i="16"/>
  <c r="CM55" i="16"/>
  <c r="CN55" i="16"/>
  <c r="CO55" i="16"/>
  <c r="CP55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AA56" i="16"/>
  <c r="AB56" i="16"/>
  <c r="AC56" i="16"/>
  <c r="AD56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Q56" i="16"/>
  <c r="AR56" i="16"/>
  <c r="AS56" i="16"/>
  <c r="AT56" i="16"/>
  <c r="AU56" i="16"/>
  <c r="AV56" i="16"/>
  <c r="AW56" i="16"/>
  <c r="AX56" i="16"/>
  <c r="AY56" i="16"/>
  <c r="AZ56" i="16"/>
  <c r="BA56" i="16"/>
  <c r="BB56" i="16"/>
  <c r="BC56" i="16"/>
  <c r="BD56" i="16"/>
  <c r="BE56" i="16"/>
  <c r="BF56" i="16"/>
  <c r="BG56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T56" i="16"/>
  <c r="BU56" i="16"/>
  <c r="BV56" i="16"/>
  <c r="BW56" i="16"/>
  <c r="BX56" i="16"/>
  <c r="BY56" i="16"/>
  <c r="BZ56" i="16"/>
  <c r="CA56" i="16"/>
  <c r="CB56" i="16"/>
  <c r="CC56" i="16"/>
  <c r="CD56" i="16"/>
  <c r="CE56" i="16"/>
  <c r="CF56" i="16"/>
  <c r="CG56" i="16"/>
  <c r="CH56" i="16"/>
  <c r="CI56" i="16"/>
  <c r="CJ56" i="16"/>
  <c r="CK56" i="16"/>
  <c r="CL56" i="16"/>
  <c r="CM56" i="16"/>
  <c r="CN56" i="16"/>
  <c r="CO56" i="16"/>
  <c r="CP56" i="16"/>
  <c r="G57" i="16"/>
  <c r="H57" i="16"/>
  <c r="I57" i="16"/>
  <c r="J57" i="16"/>
  <c r="K57" i="16"/>
  <c r="L57" i="16"/>
  <c r="M57" i="16"/>
  <c r="N57" i="16"/>
  <c r="O57" i="16"/>
  <c r="P57" i="16"/>
  <c r="Q57" i="16"/>
  <c r="R57" i="16"/>
  <c r="S57" i="16"/>
  <c r="T57" i="16"/>
  <c r="U57" i="16"/>
  <c r="V57" i="16"/>
  <c r="W57" i="16"/>
  <c r="X57" i="16"/>
  <c r="Y57" i="16"/>
  <c r="Z57" i="16"/>
  <c r="AA57" i="16"/>
  <c r="AB57" i="16"/>
  <c r="AC57" i="16"/>
  <c r="AD57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Q57" i="16"/>
  <c r="AR57" i="16"/>
  <c r="AS57" i="16"/>
  <c r="AT57" i="16"/>
  <c r="AU57" i="16"/>
  <c r="AV57" i="16"/>
  <c r="AW57" i="16"/>
  <c r="AX57" i="16"/>
  <c r="AY57" i="16"/>
  <c r="AZ57" i="16"/>
  <c r="BA57" i="16"/>
  <c r="BB57" i="16"/>
  <c r="BC57" i="16"/>
  <c r="BD57" i="16"/>
  <c r="BE57" i="16"/>
  <c r="BF57" i="16"/>
  <c r="BG57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T57" i="16"/>
  <c r="BU57" i="16"/>
  <c r="BV57" i="16"/>
  <c r="BW57" i="16"/>
  <c r="BX57" i="16"/>
  <c r="BY57" i="16"/>
  <c r="BZ57" i="16"/>
  <c r="CA57" i="16"/>
  <c r="CB57" i="16"/>
  <c r="CC57" i="16"/>
  <c r="CD57" i="16"/>
  <c r="CE57" i="16"/>
  <c r="CF57" i="16"/>
  <c r="CG57" i="16"/>
  <c r="CH57" i="16"/>
  <c r="CI57" i="16"/>
  <c r="CJ57" i="16"/>
  <c r="CK57" i="16"/>
  <c r="CL57" i="16"/>
  <c r="CM57" i="16"/>
  <c r="CN57" i="16"/>
  <c r="CO57" i="16"/>
  <c r="CP57" i="16"/>
  <c r="G58" i="16"/>
  <c r="H58" i="16"/>
  <c r="I58" i="16"/>
  <c r="J58" i="16"/>
  <c r="K58" i="16"/>
  <c r="L58" i="16"/>
  <c r="M58" i="16"/>
  <c r="N58" i="16"/>
  <c r="O58" i="16"/>
  <c r="P58" i="16"/>
  <c r="Q58" i="16"/>
  <c r="R58" i="16"/>
  <c r="S58" i="16"/>
  <c r="T58" i="16"/>
  <c r="U58" i="16"/>
  <c r="V58" i="16"/>
  <c r="W58" i="16"/>
  <c r="X58" i="16"/>
  <c r="Y58" i="16"/>
  <c r="Z58" i="16"/>
  <c r="AA58" i="16"/>
  <c r="AB58" i="16"/>
  <c r="AC58" i="16"/>
  <c r="AD58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Q58" i="16"/>
  <c r="AR58" i="16"/>
  <c r="AS58" i="16"/>
  <c r="AT58" i="16"/>
  <c r="AU58" i="16"/>
  <c r="AV58" i="16"/>
  <c r="AW58" i="16"/>
  <c r="AX58" i="16"/>
  <c r="AY58" i="16"/>
  <c r="AZ58" i="16"/>
  <c r="BA58" i="16"/>
  <c r="BB58" i="16"/>
  <c r="BC58" i="16"/>
  <c r="BD58" i="16"/>
  <c r="BE58" i="16"/>
  <c r="BF58" i="16"/>
  <c r="BG58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T58" i="16"/>
  <c r="BU58" i="16"/>
  <c r="BV58" i="16"/>
  <c r="BW58" i="16"/>
  <c r="BX58" i="16"/>
  <c r="BY58" i="16"/>
  <c r="BZ58" i="16"/>
  <c r="CA58" i="16"/>
  <c r="CB58" i="16"/>
  <c r="CC58" i="16"/>
  <c r="CD58" i="16"/>
  <c r="CE58" i="16"/>
  <c r="CF58" i="16"/>
  <c r="CG58" i="16"/>
  <c r="CH58" i="16"/>
  <c r="CI58" i="16"/>
  <c r="CJ58" i="16"/>
  <c r="CK58" i="16"/>
  <c r="CL58" i="16"/>
  <c r="CM58" i="16"/>
  <c r="CN58" i="16"/>
  <c r="CO58" i="16"/>
  <c r="CP58" i="16"/>
  <c r="G59" i="16"/>
  <c r="H59" i="16"/>
  <c r="I59" i="16"/>
  <c r="J59" i="16"/>
  <c r="K59" i="16"/>
  <c r="L59" i="16"/>
  <c r="M59" i="16"/>
  <c r="N59" i="16"/>
  <c r="O59" i="16"/>
  <c r="P59" i="16"/>
  <c r="Q59" i="16"/>
  <c r="R59" i="16"/>
  <c r="S59" i="16"/>
  <c r="T59" i="16"/>
  <c r="U59" i="16"/>
  <c r="V59" i="16"/>
  <c r="W59" i="16"/>
  <c r="X59" i="16"/>
  <c r="Y59" i="16"/>
  <c r="Z59" i="16"/>
  <c r="AA59" i="16"/>
  <c r="AB59" i="16"/>
  <c r="AC59" i="16"/>
  <c r="AD59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Q59" i="16"/>
  <c r="AR59" i="16"/>
  <c r="AS59" i="16"/>
  <c r="AT59" i="16"/>
  <c r="AU59" i="16"/>
  <c r="AV59" i="16"/>
  <c r="AW59" i="16"/>
  <c r="AX59" i="16"/>
  <c r="AY59" i="16"/>
  <c r="AZ59" i="16"/>
  <c r="BA59" i="16"/>
  <c r="BB59" i="16"/>
  <c r="BC59" i="16"/>
  <c r="BD59" i="16"/>
  <c r="BE59" i="16"/>
  <c r="BF59" i="16"/>
  <c r="BG59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T59" i="16"/>
  <c r="BU59" i="16"/>
  <c r="BV59" i="16"/>
  <c r="BW59" i="16"/>
  <c r="BX59" i="16"/>
  <c r="BY59" i="16"/>
  <c r="BZ59" i="16"/>
  <c r="CA59" i="16"/>
  <c r="CB59" i="16"/>
  <c r="CC59" i="16"/>
  <c r="CD59" i="16"/>
  <c r="CE59" i="16"/>
  <c r="CF59" i="16"/>
  <c r="CG59" i="16"/>
  <c r="CH59" i="16"/>
  <c r="CI59" i="16"/>
  <c r="CJ59" i="16"/>
  <c r="CK59" i="16"/>
  <c r="CL59" i="16"/>
  <c r="CM59" i="16"/>
  <c r="CN59" i="16"/>
  <c r="CO59" i="16"/>
  <c r="CP59" i="16"/>
  <c r="G60" i="16"/>
  <c r="H60" i="16"/>
  <c r="I60" i="16"/>
  <c r="J60" i="16"/>
  <c r="K60" i="16"/>
  <c r="L60" i="16"/>
  <c r="M60" i="16"/>
  <c r="N60" i="16"/>
  <c r="O60" i="16"/>
  <c r="P60" i="16"/>
  <c r="Q60" i="16"/>
  <c r="R60" i="16"/>
  <c r="S60" i="16"/>
  <c r="T60" i="16"/>
  <c r="U60" i="16"/>
  <c r="V60" i="16"/>
  <c r="W60" i="16"/>
  <c r="X60" i="16"/>
  <c r="Y60" i="16"/>
  <c r="Z60" i="16"/>
  <c r="AA60" i="16"/>
  <c r="AB60" i="16"/>
  <c r="AC60" i="16"/>
  <c r="AD60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Q60" i="16"/>
  <c r="AR60" i="16"/>
  <c r="AS60" i="16"/>
  <c r="AT60" i="16"/>
  <c r="AU60" i="16"/>
  <c r="AV60" i="16"/>
  <c r="AW60" i="16"/>
  <c r="AX60" i="16"/>
  <c r="AY60" i="16"/>
  <c r="AZ60" i="16"/>
  <c r="BA60" i="16"/>
  <c r="BB60" i="16"/>
  <c r="BC60" i="16"/>
  <c r="BD60" i="16"/>
  <c r="BE60" i="16"/>
  <c r="BF60" i="16"/>
  <c r="BG60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T60" i="16"/>
  <c r="BU60" i="16"/>
  <c r="BV60" i="16"/>
  <c r="BW60" i="16"/>
  <c r="BX60" i="16"/>
  <c r="BY60" i="16"/>
  <c r="BZ60" i="16"/>
  <c r="CA60" i="16"/>
  <c r="CB60" i="16"/>
  <c r="CC60" i="16"/>
  <c r="CD60" i="16"/>
  <c r="CE60" i="16"/>
  <c r="CF60" i="16"/>
  <c r="CG60" i="16"/>
  <c r="CH60" i="16"/>
  <c r="CI60" i="16"/>
  <c r="CJ60" i="16"/>
  <c r="CK60" i="16"/>
  <c r="CL60" i="16"/>
  <c r="CM60" i="16"/>
  <c r="CN60" i="16"/>
  <c r="CO60" i="16"/>
  <c r="CP60" i="16"/>
  <c r="G61" i="16"/>
  <c r="H61" i="16"/>
  <c r="I61" i="16"/>
  <c r="J61" i="16"/>
  <c r="K61" i="16"/>
  <c r="L61" i="16"/>
  <c r="M61" i="16"/>
  <c r="N61" i="16"/>
  <c r="O61" i="16"/>
  <c r="P61" i="16"/>
  <c r="Q61" i="16"/>
  <c r="R61" i="16"/>
  <c r="S61" i="16"/>
  <c r="T61" i="16"/>
  <c r="U61" i="16"/>
  <c r="V61" i="16"/>
  <c r="W61" i="16"/>
  <c r="X61" i="16"/>
  <c r="Y61" i="16"/>
  <c r="Z61" i="16"/>
  <c r="AA61" i="16"/>
  <c r="AB61" i="16"/>
  <c r="AC61" i="16"/>
  <c r="AD61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Q61" i="16"/>
  <c r="AR61" i="16"/>
  <c r="AS61" i="16"/>
  <c r="AT61" i="16"/>
  <c r="AU61" i="16"/>
  <c r="AV61" i="16"/>
  <c r="AW61" i="16"/>
  <c r="AX61" i="16"/>
  <c r="AY61" i="16"/>
  <c r="AZ61" i="16"/>
  <c r="BA61" i="16"/>
  <c r="BB61" i="16"/>
  <c r="BC61" i="16"/>
  <c r="BD61" i="16"/>
  <c r="BE61" i="16"/>
  <c r="BF61" i="16"/>
  <c r="BG61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T61" i="16"/>
  <c r="BU61" i="16"/>
  <c r="BV61" i="16"/>
  <c r="BW61" i="16"/>
  <c r="BX61" i="16"/>
  <c r="BY61" i="16"/>
  <c r="BZ61" i="16"/>
  <c r="CA61" i="16"/>
  <c r="CB61" i="16"/>
  <c r="CC61" i="16"/>
  <c r="CD61" i="16"/>
  <c r="CE61" i="16"/>
  <c r="CF61" i="16"/>
  <c r="CG61" i="16"/>
  <c r="CH61" i="16"/>
  <c r="CI61" i="16"/>
  <c r="CJ61" i="16"/>
  <c r="CK61" i="16"/>
  <c r="CL61" i="16"/>
  <c r="CM61" i="16"/>
  <c r="CN61" i="16"/>
  <c r="CO61" i="16"/>
  <c r="CP61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AA62" i="16"/>
  <c r="AB62" i="16"/>
  <c r="AC62" i="16"/>
  <c r="AD62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Q62" i="16"/>
  <c r="AR62" i="16"/>
  <c r="AS62" i="16"/>
  <c r="AT62" i="16"/>
  <c r="AU62" i="16"/>
  <c r="AV62" i="16"/>
  <c r="AW62" i="16"/>
  <c r="AX62" i="16"/>
  <c r="AY62" i="16"/>
  <c r="AZ62" i="16"/>
  <c r="BA62" i="16"/>
  <c r="BB62" i="16"/>
  <c r="BC62" i="16"/>
  <c r="BD62" i="16"/>
  <c r="BE62" i="16"/>
  <c r="BF62" i="16"/>
  <c r="BG62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T62" i="16"/>
  <c r="BU62" i="16"/>
  <c r="BV62" i="16"/>
  <c r="BW62" i="16"/>
  <c r="BX62" i="16"/>
  <c r="BY62" i="16"/>
  <c r="BZ62" i="16"/>
  <c r="CA62" i="16"/>
  <c r="CB62" i="16"/>
  <c r="CC62" i="16"/>
  <c r="CD62" i="16"/>
  <c r="CE62" i="16"/>
  <c r="CF62" i="16"/>
  <c r="CG62" i="16"/>
  <c r="CH62" i="16"/>
  <c r="CI62" i="16"/>
  <c r="CJ62" i="16"/>
  <c r="CK62" i="16"/>
  <c r="CL62" i="16"/>
  <c r="CM62" i="16"/>
  <c r="CN62" i="16"/>
  <c r="CO62" i="16"/>
  <c r="CP62" i="16"/>
  <c r="G63" i="16"/>
  <c r="H63" i="16"/>
  <c r="I63" i="16"/>
  <c r="J63" i="16"/>
  <c r="K63" i="16"/>
  <c r="L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AA63" i="16"/>
  <c r="AB63" i="16"/>
  <c r="AC63" i="16"/>
  <c r="AD63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Q63" i="16"/>
  <c r="AR63" i="16"/>
  <c r="AS63" i="16"/>
  <c r="AT63" i="16"/>
  <c r="AU63" i="16"/>
  <c r="AV63" i="16"/>
  <c r="AW63" i="16"/>
  <c r="AX63" i="16"/>
  <c r="AY63" i="16"/>
  <c r="AZ63" i="16"/>
  <c r="BA63" i="16"/>
  <c r="BB63" i="16"/>
  <c r="BC63" i="16"/>
  <c r="BD63" i="16"/>
  <c r="BE63" i="16"/>
  <c r="BF63" i="16"/>
  <c r="BG63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T63" i="16"/>
  <c r="BU63" i="16"/>
  <c r="BV63" i="16"/>
  <c r="BW63" i="16"/>
  <c r="BX63" i="16"/>
  <c r="BY63" i="16"/>
  <c r="BZ63" i="16"/>
  <c r="CA63" i="16"/>
  <c r="CB63" i="16"/>
  <c r="CC63" i="16"/>
  <c r="CD63" i="16"/>
  <c r="CE63" i="16"/>
  <c r="CF63" i="16"/>
  <c r="CG63" i="16"/>
  <c r="CH63" i="16"/>
  <c r="CI63" i="16"/>
  <c r="CJ63" i="16"/>
  <c r="CK63" i="16"/>
  <c r="CL63" i="16"/>
  <c r="CM63" i="16"/>
  <c r="CN63" i="16"/>
  <c r="CO63" i="16"/>
  <c r="CP63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AA64" i="16"/>
  <c r="AB64" i="16"/>
  <c r="AC64" i="16"/>
  <c r="AD64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Q64" i="16"/>
  <c r="AR64" i="16"/>
  <c r="AS64" i="16"/>
  <c r="AT64" i="16"/>
  <c r="AU64" i="16"/>
  <c r="AV64" i="16"/>
  <c r="AW64" i="16"/>
  <c r="AX64" i="16"/>
  <c r="AY64" i="16"/>
  <c r="AZ64" i="16"/>
  <c r="BA64" i="16"/>
  <c r="BB64" i="16"/>
  <c r="BC64" i="16"/>
  <c r="BD64" i="16"/>
  <c r="BE64" i="16"/>
  <c r="BF64" i="16"/>
  <c r="BG64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T64" i="16"/>
  <c r="BU64" i="16"/>
  <c r="BV64" i="16"/>
  <c r="BW64" i="16"/>
  <c r="BX64" i="16"/>
  <c r="BY64" i="16"/>
  <c r="BZ64" i="16"/>
  <c r="CA64" i="16"/>
  <c r="CB64" i="16"/>
  <c r="CC64" i="16"/>
  <c r="CD64" i="16"/>
  <c r="CE64" i="16"/>
  <c r="CF64" i="16"/>
  <c r="CG64" i="16"/>
  <c r="CH64" i="16"/>
  <c r="CI64" i="16"/>
  <c r="CJ64" i="16"/>
  <c r="CK64" i="16"/>
  <c r="CL64" i="16"/>
  <c r="CM64" i="16"/>
  <c r="CN64" i="16"/>
  <c r="CO64" i="16"/>
  <c r="CP64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AA65" i="16"/>
  <c r="AB65" i="16"/>
  <c r="AC65" i="16"/>
  <c r="AD65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Q65" i="16"/>
  <c r="AR65" i="16"/>
  <c r="AS65" i="16"/>
  <c r="AT65" i="16"/>
  <c r="AU65" i="16"/>
  <c r="AV65" i="16"/>
  <c r="AW65" i="16"/>
  <c r="AX65" i="16"/>
  <c r="AY65" i="16"/>
  <c r="AZ65" i="16"/>
  <c r="BA65" i="16"/>
  <c r="BB65" i="16"/>
  <c r="BC65" i="16"/>
  <c r="BD65" i="16"/>
  <c r="BE65" i="16"/>
  <c r="BF65" i="16"/>
  <c r="BG65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T65" i="16"/>
  <c r="BU65" i="16"/>
  <c r="BV65" i="16"/>
  <c r="BW65" i="16"/>
  <c r="BX65" i="16"/>
  <c r="BY65" i="16"/>
  <c r="BZ65" i="16"/>
  <c r="CA65" i="16"/>
  <c r="CB65" i="16"/>
  <c r="CC65" i="16"/>
  <c r="CD65" i="16"/>
  <c r="CE65" i="16"/>
  <c r="CF65" i="16"/>
  <c r="CG65" i="16"/>
  <c r="CH65" i="16"/>
  <c r="CI65" i="16"/>
  <c r="CJ65" i="16"/>
  <c r="CK65" i="16"/>
  <c r="CL65" i="16"/>
  <c r="CM65" i="16"/>
  <c r="CN65" i="16"/>
  <c r="CO65" i="16"/>
  <c r="CP65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AA66" i="16"/>
  <c r="AB66" i="16"/>
  <c r="AC66" i="16"/>
  <c r="AD66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Q66" i="16"/>
  <c r="AR66" i="16"/>
  <c r="AS66" i="16"/>
  <c r="AT66" i="16"/>
  <c r="AU66" i="16"/>
  <c r="AV66" i="16"/>
  <c r="AW66" i="16"/>
  <c r="AX66" i="16"/>
  <c r="AY66" i="16"/>
  <c r="AZ66" i="16"/>
  <c r="BA66" i="16"/>
  <c r="BB66" i="16"/>
  <c r="BC66" i="16"/>
  <c r="BD66" i="16"/>
  <c r="BE66" i="16"/>
  <c r="BF66" i="16"/>
  <c r="BG66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T66" i="16"/>
  <c r="BU66" i="16"/>
  <c r="BV66" i="16"/>
  <c r="BW66" i="16"/>
  <c r="BX66" i="16"/>
  <c r="BY66" i="16"/>
  <c r="BZ66" i="16"/>
  <c r="CA66" i="16"/>
  <c r="CB66" i="16"/>
  <c r="CC66" i="16"/>
  <c r="CD66" i="16"/>
  <c r="CE66" i="16"/>
  <c r="CF66" i="16"/>
  <c r="CG66" i="16"/>
  <c r="CH66" i="16"/>
  <c r="CI66" i="16"/>
  <c r="CJ66" i="16"/>
  <c r="CK66" i="16"/>
  <c r="CL66" i="16"/>
  <c r="CM66" i="16"/>
  <c r="CN66" i="16"/>
  <c r="CO66" i="16"/>
  <c r="CP66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AA67" i="16"/>
  <c r="AB67" i="16"/>
  <c r="AC67" i="16"/>
  <c r="AD67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Q67" i="16"/>
  <c r="AR67" i="16"/>
  <c r="AS67" i="16"/>
  <c r="AT67" i="16"/>
  <c r="AU67" i="16"/>
  <c r="AV67" i="16"/>
  <c r="AW67" i="16"/>
  <c r="AX67" i="16"/>
  <c r="AY67" i="16"/>
  <c r="AZ67" i="16"/>
  <c r="BA67" i="16"/>
  <c r="BB67" i="16"/>
  <c r="BC67" i="16"/>
  <c r="BD67" i="16"/>
  <c r="BE67" i="16"/>
  <c r="BF67" i="16"/>
  <c r="BG67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T67" i="16"/>
  <c r="BU67" i="16"/>
  <c r="BV67" i="16"/>
  <c r="BW67" i="16"/>
  <c r="BX67" i="16"/>
  <c r="BY67" i="16"/>
  <c r="BZ67" i="16"/>
  <c r="CA67" i="16"/>
  <c r="CB67" i="16"/>
  <c r="CC67" i="16"/>
  <c r="CD67" i="16"/>
  <c r="CE67" i="16"/>
  <c r="CF67" i="16"/>
  <c r="CG67" i="16"/>
  <c r="CH67" i="16"/>
  <c r="CI67" i="16"/>
  <c r="CJ67" i="16"/>
  <c r="CK67" i="16"/>
  <c r="CL67" i="16"/>
  <c r="CM67" i="16"/>
  <c r="CN67" i="16"/>
  <c r="CO67" i="16"/>
  <c r="CP67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AA68" i="16"/>
  <c r="AB68" i="16"/>
  <c r="AC68" i="16"/>
  <c r="AD68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Q68" i="16"/>
  <c r="AR68" i="16"/>
  <c r="AS68" i="16"/>
  <c r="AT68" i="16"/>
  <c r="AU68" i="16"/>
  <c r="AV68" i="16"/>
  <c r="AW68" i="16"/>
  <c r="AX68" i="16"/>
  <c r="AY68" i="16"/>
  <c r="AZ68" i="16"/>
  <c r="BA68" i="16"/>
  <c r="BB68" i="16"/>
  <c r="BC68" i="16"/>
  <c r="BD68" i="16"/>
  <c r="BE68" i="16"/>
  <c r="BF68" i="16"/>
  <c r="BG68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T68" i="16"/>
  <c r="BU68" i="16"/>
  <c r="BV68" i="16"/>
  <c r="BW68" i="16"/>
  <c r="BX68" i="16"/>
  <c r="BY68" i="16"/>
  <c r="BZ68" i="16"/>
  <c r="CA68" i="16"/>
  <c r="CB68" i="16"/>
  <c r="CC68" i="16"/>
  <c r="CD68" i="16"/>
  <c r="CE68" i="16"/>
  <c r="CF68" i="16"/>
  <c r="CG68" i="16"/>
  <c r="CH68" i="16"/>
  <c r="CI68" i="16"/>
  <c r="CJ68" i="16"/>
  <c r="CK68" i="16"/>
  <c r="CL68" i="16"/>
  <c r="CM68" i="16"/>
  <c r="CN68" i="16"/>
  <c r="CO68" i="16"/>
  <c r="CP68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AA69" i="16"/>
  <c r="AB69" i="16"/>
  <c r="AC69" i="16"/>
  <c r="AD69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Q69" i="16"/>
  <c r="AR69" i="16"/>
  <c r="AS69" i="16"/>
  <c r="AT69" i="16"/>
  <c r="AU69" i="16"/>
  <c r="AV69" i="16"/>
  <c r="AW69" i="16"/>
  <c r="AX69" i="16"/>
  <c r="AY69" i="16"/>
  <c r="AZ69" i="16"/>
  <c r="BA69" i="16"/>
  <c r="BB69" i="16"/>
  <c r="BC69" i="16"/>
  <c r="BD69" i="16"/>
  <c r="BE69" i="16"/>
  <c r="BF69" i="16"/>
  <c r="BG69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T69" i="16"/>
  <c r="BU69" i="16"/>
  <c r="BV69" i="16"/>
  <c r="BW69" i="16"/>
  <c r="BX69" i="16"/>
  <c r="BY69" i="16"/>
  <c r="BZ69" i="16"/>
  <c r="CA69" i="16"/>
  <c r="CB69" i="16"/>
  <c r="CC69" i="16"/>
  <c r="CD69" i="16"/>
  <c r="CE69" i="16"/>
  <c r="CF69" i="16"/>
  <c r="CG69" i="16"/>
  <c r="CH69" i="16"/>
  <c r="CI69" i="16"/>
  <c r="CJ69" i="16"/>
  <c r="CK69" i="16"/>
  <c r="CL69" i="16"/>
  <c r="CM69" i="16"/>
  <c r="CN69" i="16"/>
  <c r="CO69" i="16"/>
  <c r="CP69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AA70" i="16"/>
  <c r="AB70" i="16"/>
  <c r="AC70" i="16"/>
  <c r="AD70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Q70" i="16"/>
  <c r="AR70" i="16"/>
  <c r="AS70" i="16"/>
  <c r="AT70" i="16"/>
  <c r="AU70" i="16"/>
  <c r="AV70" i="16"/>
  <c r="AW70" i="16"/>
  <c r="AX70" i="16"/>
  <c r="AY70" i="16"/>
  <c r="AZ70" i="16"/>
  <c r="BA70" i="16"/>
  <c r="BB70" i="16"/>
  <c r="BC70" i="16"/>
  <c r="BD70" i="16"/>
  <c r="BE70" i="16"/>
  <c r="BF70" i="16"/>
  <c r="BG70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T70" i="16"/>
  <c r="BU70" i="16"/>
  <c r="BV70" i="16"/>
  <c r="BW70" i="16"/>
  <c r="BX70" i="16"/>
  <c r="BY70" i="16"/>
  <c r="BZ70" i="16"/>
  <c r="CA70" i="16"/>
  <c r="CB70" i="16"/>
  <c r="CC70" i="16"/>
  <c r="CD70" i="16"/>
  <c r="CE70" i="16"/>
  <c r="CF70" i="16"/>
  <c r="CG70" i="16"/>
  <c r="CH70" i="16"/>
  <c r="CI70" i="16"/>
  <c r="CJ70" i="16"/>
  <c r="CK70" i="16"/>
  <c r="CL70" i="16"/>
  <c r="CM70" i="16"/>
  <c r="CN70" i="16"/>
  <c r="CO70" i="16"/>
  <c r="CP70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AA71" i="16"/>
  <c r="AB71" i="16"/>
  <c r="AC71" i="16"/>
  <c r="AD71" i="16"/>
  <c r="AE71" i="16"/>
  <c r="AF71" i="16"/>
  <c r="AG71" i="16"/>
  <c r="AH71" i="16"/>
  <c r="AI71" i="16"/>
  <c r="AJ71" i="16"/>
  <c r="AK71" i="16"/>
  <c r="AL71" i="16"/>
  <c r="AM71" i="16"/>
  <c r="AN71" i="16"/>
  <c r="AO71" i="16"/>
  <c r="AP71" i="16"/>
  <c r="AQ71" i="16"/>
  <c r="AR71" i="16"/>
  <c r="AS71" i="16"/>
  <c r="AT71" i="16"/>
  <c r="AU71" i="16"/>
  <c r="AV71" i="16"/>
  <c r="AW71" i="16"/>
  <c r="AX71" i="16"/>
  <c r="AY71" i="16"/>
  <c r="AZ71" i="16"/>
  <c r="BA71" i="16"/>
  <c r="BB71" i="16"/>
  <c r="BC71" i="16"/>
  <c r="BD71" i="16"/>
  <c r="BE71" i="16"/>
  <c r="BF71" i="16"/>
  <c r="BG71" i="16"/>
  <c r="BH71" i="16"/>
  <c r="BI71" i="16"/>
  <c r="BJ71" i="16"/>
  <c r="BK71" i="16"/>
  <c r="BL71" i="16"/>
  <c r="BM71" i="16"/>
  <c r="BN71" i="16"/>
  <c r="BO71" i="16"/>
  <c r="BP71" i="16"/>
  <c r="BQ71" i="16"/>
  <c r="BR71" i="16"/>
  <c r="BS71" i="16"/>
  <c r="BT71" i="16"/>
  <c r="BU71" i="16"/>
  <c r="BV71" i="16"/>
  <c r="BW71" i="16"/>
  <c r="BX71" i="16"/>
  <c r="BY71" i="16"/>
  <c r="BZ71" i="16"/>
  <c r="CA71" i="16"/>
  <c r="CB71" i="16"/>
  <c r="CC71" i="16"/>
  <c r="CD71" i="16"/>
  <c r="CE71" i="16"/>
  <c r="CF71" i="16"/>
  <c r="CG71" i="16"/>
  <c r="CH71" i="16"/>
  <c r="CI71" i="16"/>
  <c r="CJ71" i="16"/>
  <c r="CK71" i="16"/>
  <c r="CL71" i="16"/>
  <c r="CM71" i="16"/>
  <c r="CN71" i="16"/>
  <c r="CO71" i="16"/>
  <c r="CP71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AA72" i="16"/>
  <c r="AB72" i="16"/>
  <c r="AC72" i="16"/>
  <c r="AD72" i="16"/>
  <c r="AE72" i="16"/>
  <c r="AF72" i="16"/>
  <c r="AG72" i="16"/>
  <c r="AH72" i="16"/>
  <c r="AI72" i="16"/>
  <c r="AJ72" i="16"/>
  <c r="AK72" i="16"/>
  <c r="AL72" i="16"/>
  <c r="AM72" i="16"/>
  <c r="AN72" i="16"/>
  <c r="AO72" i="16"/>
  <c r="AP72" i="16"/>
  <c r="AQ72" i="16"/>
  <c r="AR72" i="16"/>
  <c r="AS72" i="16"/>
  <c r="AT72" i="16"/>
  <c r="AU72" i="16"/>
  <c r="AV72" i="16"/>
  <c r="AW72" i="16"/>
  <c r="AX72" i="16"/>
  <c r="AY72" i="16"/>
  <c r="AZ72" i="16"/>
  <c r="BA72" i="16"/>
  <c r="BB72" i="16"/>
  <c r="BC72" i="16"/>
  <c r="BD72" i="16"/>
  <c r="BE72" i="16"/>
  <c r="BF72" i="16"/>
  <c r="BG72" i="16"/>
  <c r="BH72" i="16"/>
  <c r="BI72" i="16"/>
  <c r="BJ72" i="16"/>
  <c r="BK72" i="16"/>
  <c r="BL72" i="16"/>
  <c r="BM72" i="16"/>
  <c r="BN72" i="16"/>
  <c r="BO72" i="16"/>
  <c r="BP72" i="16"/>
  <c r="BQ72" i="16"/>
  <c r="BR72" i="16"/>
  <c r="BS72" i="16"/>
  <c r="BT72" i="16"/>
  <c r="BU72" i="16"/>
  <c r="BV72" i="16"/>
  <c r="BW72" i="16"/>
  <c r="BX72" i="16"/>
  <c r="BY72" i="16"/>
  <c r="BZ72" i="16"/>
  <c r="CA72" i="16"/>
  <c r="CB72" i="16"/>
  <c r="CC72" i="16"/>
  <c r="CD72" i="16"/>
  <c r="CE72" i="16"/>
  <c r="CF72" i="16"/>
  <c r="CG72" i="16"/>
  <c r="CH72" i="16"/>
  <c r="CI72" i="16"/>
  <c r="CJ72" i="16"/>
  <c r="CK72" i="16"/>
  <c r="CL72" i="16"/>
  <c r="CM72" i="16"/>
  <c r="CN72" i="16"/>
  <c r="CO72" i="16"/>
  <c r="CP72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AA73" i="16"/>
  <c r="AB73" i="16"/>
  <c r="AC73" i="16"/>
  <c r="AD73" i="16"/>
  <c r="AE73" i="16"/>
  <c r="AF73" i="16"/>
  <c r="AG73" i="16"/>
  <c r="AH73" i="16"/>
  <c r="AI73" i="16"/>
  <c r="AJ73" i="16"/>
  <c r="AK73" i="16"/>
  <c r="AL73" i="16"/>
  <c r="AM73" i="16"/>
  <c r="AN73" i="16"/>
  <c r="AO73" i="16"/>
  <c r="AP73" i="16"/>
  <c r="AQ73" i="16"/>
  <c r="AR73" i="16"/>
  <c r="AS73" i="16"/>
  <c r="AT73" i="16"/>
  <c r="AU73" i="16"/>
  <c r="AV73" i="16"/>
  <c r="AW73" i="16"/>
  <c r="AX73" i="16"/>
  <c r="AY73" i="16"/>
  <c r="AZ73" i="16"/>
  <c r="BA73" i="16"/>
  <c r="BB73" i="16"/>
  <c r="BC73" i="16"/>
  <c r="BD73" i="16"/>
  <c r="BE73" i="16"/>
  <c r="BF73" i="16"/>
  <c r="BG73" i="16"/>
  <c r="BH73" i="16"/>
  <c r="BI73" i="16"/>
  <c r="BJ73" i="16"/>
  <c r="BK73" i="16"/>
  <c r="BL73" i="16"/>
  <c r="BM73" i="16"/>
  <c r="BN73" i="16"/>
  <c r="BO73" i="16"/>
  <c r="BP73" i="16"/>
  <c r="BQ73" i="16"/>
  <c r="BR73" i="16"/>
  <c r="BS73" i="16"/>
  <c r="BT73" i="16"/>
  <c r="BU73" i="16"/>
  <c r="BV73" i="16"/>
  <c r="BW73" i="16"/>
  <c r="BX73" i="16"/>
  <c r="BY73" i="16"/>
  <c r="BZ73" i="16"/>
  <c r="CA73" i="16"/>
  <c r="CB73" i="16"/>
  <c r="CC73" i="16"/>
  <c r="CD73" i="16"/>
  <c r="CE73" i="16"/>
  <c r="CF73" i="16"/>
  <c r="CG73" i="16"/>
  <c r="CH73" i="16"/>
  <c r="CI73" i="16"/>
  <c r="CJ73" i="16"/>
  <c r="CK73" i="16"/>
  <c r="CL73" i="16"/>
  <c r="CM73" i="16"/>
  <c r="CN73" i="16"/>
  <c r="CO73" i="16"/>
  <c r="CP73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AA74" i="16"/>
  <c r="AB74" i="16"/>
  <c r="AC74" i="16"/>
  <c r="AD74" i="16"/>
  <c r="AE74" i="16"/>
  <c r="AF74" i="16"/>
  <c r="AG74" i="16"/>
  <c r="AH74" i="16"/>
  <c r="AI74" i="16"/>
  <c r="AJ74" i="16"/>
  <c r="AK74" i="16"/>
  <c r="AL74" i="16"/>
  <c r="AM74" i="16"/>
  <c r="AN74" i="16"/>
  <c r="AO74" i="16"/>
  <c r="AP74" i="16"/>
  <c r="AQ74" i="16"/>
  <c r="AR74" i="16"/>
  <c r="AS74" i="16"/>
  <c r="AT74" i="16"/>
  <c r="AU74" i="16"/>
  <c r="AV74" i="16"/>
  <c r="AW74" i="16"/>
  <c r="AX74" i="16"/>
  <c r="AY74" i="16"/>
  <c r="AZ74" i="16"/>
  <c r="BA74" i="16"/>
  <c r="BB74" i="16"/>
  <c r="BC74" i="16"/>
  <c r="BD74" i="16"/>
  <c r="BE74" i="16"/>
  <c r="BF74" i="16"/>
  <c r="BG74" i="16"/>
  <c r="BH74" i="16"/>
  <c r="BI74" i="16"/>
  <c r="BJ74" i="16"/>
  <c r="BK74" i="16"/>
  <c r="BL74" i="16"/>
  <c r="BM74" i="16"/>
  <c r="BN74" i="16"/>
  <c r="BO74" i="16"/>
  <c r="BP74" i="16"/>
  <c r="BQ74" i="16"/>
  <c r="BR74" i="16"/>
  <c r="BS74" i="16"/>
  <c r="BT74" i="16"/>
  <c r="BU74" i="16"/>
  <c r="BV74" i="16"/>
  <c r="BW74" i="16"/>
  <c r="BX74" i="16"/>
  <c r="BY74" i="16"/>
  <c r="BZ74" i="16"/>
  <c r="CA74" i="16"/>
  <c r="CB74" i="16"/>
  <c r="CC74" i="16"/>
  <c r="CD74" i="16"/>
  <c r="CE74" i="16"/>
  <c r="CF74" i="16"/>
  <c r="CG74" i="16"/>
  <c r="CH74" i="16"/>
  <c r="CI74" i="16"/>
  <c r="CJ74" i="16"/>
  <c r="CK74" i="16"/>
  <c r="CL74" i="16"/>
  <c r="CM74" i="16"/>
  <c r="CN74" i="16"/>
  <c r="CO74" i="16"/>
  <c r="CP74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AA75" i="16"/>
  <c r="AB75" i="16"/>
  <c r="AC75" i="16"/>
  <c r="AD75" i="16"/>
  <c r="AE75" i="16"/>
  <c r="AF75" i="16"/>
  <c r="AG75" i="16"/>
  <c r="AH75" i="16"/>
  <c r="AI75" i="16"/>
  <c r="AJ75" i="16"/>
  <c r="AK75" i="16"/>
  <c r="AL75" i="16"/>
  <c r="AM75" i="16"/>
  <c r="AN75" i="16"/>
  <c r="AO75" i="16"/>
  <c r="AP75" i="16"/>
  <c r="AQ75" i="16"/>
  <c r="AR75" i="16"/>
  <c r="AS75" i="16"/>
  <c r="AT75" i="16"/>
  <c r="AU75" i="16"/>
  <c r="AV75" i="16"/>
  <c r="AW75" i="16"/>
  <c r="AX75" i="16"/>
  <c r="AY75" i="16"/>
  <c r="AZ75" i="16"/>
  <c r="BA75" i="16"/>
  <c r="BB75" i="16"/>
  <c r="BC75" i="16"/>
  <c r="BD75" i="16"/>
  <c r="BE75" i="16"/>
  <c r="BF75" i="16"/>
  <c r="BG75" i="16"/>
  <c r="BH75" i="16"/>
  <c r="BI75" i="16"/>
  <c r="BJ75" i="16"/>
  <c r="BK75" i="16"/>
  <c r="BL75" i="16"/>
  <c r="BM75" i="16"/>
  <c r="BN75" i="16"/>
  <c r="BO75" i="16"/>
  <c r="BP75" i="16"/>
  <c r="BQ75" i="16"/>
  <c r="BR75" i="16"/>
  <c r="BS75" i="16"/>
  <c r="BT75" i="16"/>
  <c r="BU75" i="16"/>
  <c r="BV75" i="16"/>
  <c r="BW75" i="16"/>
  <c r="BX75" i="16"/>
  <c r="BY75" i="16"/>
  <c r="BZ75" i="16"/>
  <c r="CA75" i="16"/>
  <c r="CB75" i="16"/>
  <c r="CC75" i="16"/>
  <c r="CD75" i="16"/>
  <c r="CE75" i="16"/>
  <c r="CF75" i="16"/>
  <c r="CG75" i="16"/>
  <c r="CH75" i="16"/>
  <c r="CI75" i="16"/>
  <c r="CJ75" i="16"/>
  <c r="CK75" i="16"/>
  <c r="CL75" i="16"/>
  <c r="CM75" i="16"/>
  <c r="CN75" i="16"/>
  <c r="CO75" i="16"/>
  <c r="CP75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AA76" i="16"/>
  <c r="AB76" i="16"/>
  <c r="AC76" i="16"/>
  <c r="AD76" i="16"/>
  <c r="AE76" i="16"/>
  <c r="AF76" i="16"/>
  <c r="AG76" i="16"/>
  <c r="AH76" i="16"/>
  <c r="AI76" i="16"/>
  <c r="AJ76" i="16"/>
  <c r="AK76" i="16"/>
  <c r="AL76" i="16"/>
  <c r="AM76" i="16"/>
  <c r="AN76" i="16"/>
  <c r="AO76" i="16"/>
  <c r="AP76" i="16"/>
  <c r="AQ76" i="16"/>
  <c r="AR76" i="16"/>
  <c r="AS76" i="16"/>
  <c r="AT76" i="16"/>
  <c r="AU76" i="16"/>
  <c r="AV76" i="16"/>
  <c r="AW76" i="16"/>
  <c r="AX76" i="16"/>
  <c r="AY76" i="16"/>
  <c r="AZ76" i="16"/>
  <c r="BA76" i="16"/>
  <c r="BB76" i="16"/>
  <c r="BC76" i="16"/>
  <c r="BD76" i="16"/>
  <c r="BE76" i="16"/>
  <c r="BF76" i="16"/>
  <c r="BG76" i="16"/>
  <c r="BH76" i="16"/>
  <c r="BI76" i="16"/>
  <c r="BJ76" i="16"/>
  <c r="BK76" i="16"/>
  <c r="BL76" i="16"/>
  <c r="BM76" i="16"/>
  <c r="BN76" i="16"/>
  <c r="BO76" i="16"/>
  <c r="BP76" i="16"/>
  <c r="BQ76" i="16"/>
  <c r="BR76" i="16"/>
  <c r="BS76" i="16"/>
  <c r="BT76" i="16"/>
  <c r="BU76" i="16"/>
  <c r="BV76" i="16"/>
  <c r="BW76" i="16"/>
  <c r="BX76" i="16"/>
  <c r="BY76" i="16"/>
  <c r="BZ76" i="16"/>
  <c r="CA76" i="16"/>
  <c r="CB76" i="16"/>
  <c r="CC76" i="16"/>
  <c r="CD76" i="16"/>
  <c r="CE76" i="16"/>
  <c r="CF76" i="16"/>
  <c r="CG76" i="16"/>
  <c r="CH76" i="16"/>
  <c r="CI76" i="16"/>
  <c r="CJ76" i="16"/>
  <c r="CK76" i="16"/>
  <c r="CL76" i="16"/>
  <c r="CM76" i="16"/>
  <c r="CN76" i="16"/>
  <c r="CO76" i="16"/>
  <c r="CP76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AA77" i="16"/>
  <c r="AB77" i="16"/>
  <c r="AC77" i="16"/>
  <c r="AD77" i="16"/>
  <c r="AE77" i="16"/>
  <c r="AF77" i="16"/>
  <c r="AG77" i="16"/>
  <c r="AH77" i="16"/>
  <c r="AI77" i="16"/>
  <c r="AJ77" i="16"/>
  <c r="AK77" i="16"/>
  <c r="AL77" i="16"/>
  <c r="AM77" i="16"/>
  <c r="AN77" i="16"/>
  <c r="AO77" i="16"/>
  <c r="AP77" i="16"/>
  <c r="AQ77" i="16"/>
  <c r="AR77" i="16"/>
  <c r="AS77" i="16"/>
  <c r="AT77" i="16"/>
  <c r="AU77" i="16"/>
  <c r="AV77" i="16"/>
  <c r="AW77" i="16"/>
  <c r="AX77" i="16"/>
  <c r="AY77" i="16"/>
  <c r="AZ77" i="16"/>
  <c r="BA77" i="16"/>
  <c r="BB77" i="16"/>
  <c r="BC77" i="16"/>
  <c r="BD77" i="16"/>
  <c r="BE77" i="16"/>
  <c r="BF77" i="16"/>
  <c r="BG77" i="16"/>
  <c r="BH77" i="16"/>
  <c r="BI77" i="16"/>
  <c r="BJ77" i="16"/>
  <c r="BK77" i="16"/>
  <c r="BL77" i="16"/>
  <c r="BM77" i="16"/>
  <c r="BN77" i="16"/>
  <c r="BO77" i="16"/>
  <c r="BP77" i="16"/>
  <c r="BQ77" i="16"/>
  <c r="BR77" i="16"/>
  <c r="BS77" i="16"/>
  <c r="BT77" i="16"/>
  <c r="BU77" i="16"/>
  <c r="BV77" i="16"/>
  <c r="BW77" i="16"/>
  <c r="BX77" i="16"/>
  <c r="BY77" i="16"/>
  <c r="BZ77" i="16"/>
  <c r="CA77" i="16"/>
  <c r="CB77" i="16"/>
  <c r="CC77" i="16"/>
  <c r="CD77" i="16"/>
  <c r="CE77" i="16"/>
  <c r="CF77" i="16"/>
  <c r="CG77" i="16"/>
  <c r="CH77" i="16"/>
  <c r="CI77" i="16"/>
  <c r="CJ77" i="16"/>
  <c r="CK77" i="16"/>
  <c r="CL77" i="16"/>
  <c r="CM77" i="16"/>
  <c r="CN77" i="16"/>
  <c r="CO77" i="16"/>
  <c r="CP77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AA78" i="16"/>
  <c r="AB78" i="16"/>
  <c r="AC78" i="16"/>
  <c r="AD78" i="16"/>
  <c r="AE78" i="16"/>
  <c r="AF78" i="16"/>
  <c r="AG78" i="16"/>
  <c r="AH78" i="16"/>
  <c r="AI78" i="16"/>
  <c r="AJ78" i="16"/>
  <c r="AK78" i="16"/>
  <c r="AL78" i="16"/>
  <c r="AM78" i="16"/>
  <c r="AN78" i="16"/>
  <c r="AO78" i="16"/>
  <c r="AP78" i="16"/>
  <c r="AQ78" i="16"/>
  <c r="AR78" i="16"/>
  <c r="AS78" i="16"/>
  <c r="AT78" i="16"/>
  <c r="AU78" i="16"/>
  <c r="AV78" i="16"/>
  <c r="AW78" i="16"/>
  <c r="AX78" i="16"/>
  <c r="AY78" i="16"/>
  <c r="AZ78" i="16"/>
  <c r="BA78" i="16"/>
  <c r="BB78" i="16"/>
  <c r="BC78" i="16"/>
  <c r="BD78" i="16"/>
  <c r="BE78" i="16"/>
  <c r="BF78" i="16"/>
  <c r="BG78" i="16"/>
  <c r="BH78" i="16"/>
  <c r="BI78" i="16"/>
  <c r="BJ78" i="16"/>
  <c r="BK78" i="16"/>
  <c r="BL78" i="16"/>
  <c r="BM78" i="16"/>
  <c r="BN78" i="16"/>
  <c r="BO78" i="16"/>
  <c r="BP78" i="16"/>
  <c r="BQ78" i="16"/>
  <c r="BR78" i="16"/>
  <c r="BS78" i="16"/>
  <c r="BT78" i="16"/>
  <c r="BU78" i="16"/>
  <c r="BV78" i="16"/>
  <c r="BW78" i="16"/>
  <c r="BX78" i="16"/>
  <c r="BY78" i="16"/>
  <c r="BZ78" i="16"/>
  <c r="CA78" i="16"/>
  <c r="CB78" i="16"/>
  <c r="CC78" i="16"/>
  <c r="CD78" i="16"/>
  <c r="CE78" i="16"/>
  <c r="CF78" i="16"/>
  <c r="CG78" i="16"/>
  <c r="CH78" i="16"/>
  <c r="CI78" i="16"/>
  <c r="CJ78" i="16"/>
  <c r="CK78" i="16"/>
  <c r="CL78" i="16"/>
  <c r="CM78" i="16"/>
  <c r="CN78" i="16"/>
  <c r="CO78" i="16"/>
  <c r="CP78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AA79" i="16"/>
  <c r="AB79" i="16"/>
  <c r="AC79" i="16"/>
  <c r="AD79" i="16"/>
  <c r="AE79" i="16"/>
  <c r="AF79" i="16"/>
  <c r="AG79" i="16"/>
  <c r="AH79" i="16"/>
  <c r="AI79" i="16"/>
  <c r="AJ79" i="16"/>
  <c r="AK79" i="16"/>
  <c r="AL79" i="16"/>
  <c r="AM79" i="16"/>
  <c r="AN79" i="16"/>
  <c r="AO79" i="16"/>
  <c r="AP79" i="16"/>
  <c r="AQ79" i="16"/>
  <c r="AR79" i="16"/>
  <c r="AS79" i="16"/>
  <c r="AT79" i="16"/>
  <c r="AU79" i="16"/>
  <c r="AV79" i="16"/>
  <c r="AW79" i="16"/>
  <c r="AX79" i="16"/>
  <c r="AY79" i="16"/>
  <c r="AZ79" i="16"/>
  <c r="BA79" i="16"/>
  <c r="BB79" i="16"/>
  <c r="BC79" i="16"/>
  <c r="BD79" i="16"/>
  <c r="BE79" i="16"/>
  <c r="BF79" i="16"/>
  <c r="BG79" i="16"/>
  <c r="BH79" i="16"/>
  <c r="BI79" i="16"/>
  <c r="BJ79" i="16"/>
  <c r="BK79" i="16"/>
  <c r="BL79" i="16"/>
  <c r="BM79" i="16"/>
  <c r="BN79" i="16"/>
  <c r="BO79" i="16"/>
  <c r="BP79" i="16"/>
  <c r="BQ79" i="16"/>
  <c r="BR79" i="16"/>
  <c r="BS79" i="16"/>
  <c r="BT79" i="16"/>
  <c r="BU79" i="16"/>
  <c r="BV79" i="16"/>
  <c r="BW79" i="16"/>
  <c r="BX79" i="16"/>
  <c r="BY79" i="16"/>
  <c r="BZ79" i="16"/>
  <c r="CA79" i="16"/>
  <c r="CB79" i="16"/>
  <c r="CC79" i="16"/>
  <c r="CD79" i="16"/>
  <c r="CE79" i="16"/>
  <c r="CF79" i="16"/>
  <c r="CG79" i="16"/>
  <c r="CH79" i="16"/>
  <c r="CI79" i="16"/>
  <c r="CJ79" i="16"/>
  <c r="CK79" i="16"/>
  <c r="CL79" i="16"/>
  <c r="CM79" i="16"/>
  <c r="CN79" i="16"/>
  <c r="CO79" i="16"/>
  <c r="CP79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AA80" i="16"/>
  <c r="AB80" i="16"/>
  <c r="AC80" i="16"/>
  <c r="AD80" i="16"/>
  <c r="AE80" i="16"/>
  <c r="AF80" i="16"/>
  <c r="AG80" i="16"/>
  <c r="AH80" i="16"/>
  <c r="AI80" i="16"/>
  <c r="AJ80" i="16"/>
  <c r="AK80" i="16"/>
  <c r="AL80" i="16"/>
  <c r="AM80" i="16"/>
  <c r="AN80" i="16"/>
  <c r="AO80" i="16"/>
  <c r="AP80" i="16"/>
  <c r="AQ80" i="16"/>
  <c r="AR80" i="16"/>
  <c r="AS80" i="16"/>
  <c r="AT80" i="16"/>
  <c r="AU80" i="16"/>
  <c r="AV80" i="16"/>
  <c r="AW80" i="16"/>
  <c r="AX80" i="16"/>
  <c r="AY80" i="16"/>
  <c r="AZ80" i="16"/>
  <c r="BA80" i="16"/>
  <c r="BB80" i="16"/>
  <c r="BC80" i="16"/>
  <c r="BD80" i="16"/>
  <c r="BE80" i="16"/>
  <c r="BF80" i="16"/>
  <c r="BG80" i="16"/>
  <c r="BH80" i="16"/>
  <c r="BI80" i="16"/>
  <c r="BJ80" i="16"/>
  <c r="BK80" i="16"/>
  <c r="BL80" i="16"/>
  <c r="BM80" i="16"/>
  <c r="BN80" i="16"/>
  <c r="BO80" i="16"/>
  <c r="BP80" i="16"/>
  <c r="BQ80" i="16"/>
  <c r="BR80" i="16"/>
  <c r="BS80" i="16"/>
  <c r="BT80" i="16"/>
  <c r="BU80" i="16"/>
  <c r="BV80" i="16"/>
  <c r="BW80" i="16"/>
  <c r="BX80" i="16"/>
  <c r="BY80" i="16"/>
  <c r="BZ80" i="16"/>
  <c r="CA80" i="16"/>
  <c r="CB80" i="16"/>
  <c r="CC80" i="16"/>
  <c r="CD80" i="16"/>
  <c r="CE80" i="16"/>
  <c r="CF80" i="16"/>
  <c r="CG80" i="16"/>
  <c r="CH80" i="16"/>
  <c r="CI80" i="16"/>
  <c r="CJ80" i="16"/>
  <c r="CK80" i="16"/>
  <c r="CL80" i="16"/>
  <c r="CM80" i="16"/>
  <c r="CN80" i="16"/>
  <c r="CO80" i="16"/>
  <c r="CP80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AA81" i="16"/>
  <c r="AB81" i="16"/>
  <c r="AC81" i="16"/>
  <c r="AD81" i="16"/>
  <c r="AE81" i="16"/>
  <c r="AF81" i="16"/>
  <c r="AG81" i="16"/>
  <c r="AH81" i="16"/>
  <c r="AI81" i="16"/>
  <c r="AJ81" i="16"/>
  <c r="AK81" i="16"/>
  <c r="AL81" i="16"/>
  <c r="AM81" i="16"/>
  <c r="AN81" i="16"/>
  <c r="AO81" i="16"/>
  <c r="AP81" i="16"/>
  <c r="AQ81" i="16"/>
  <c r="AR81" i="16"/>
  <c r="AS81" i="16"/>
  <c r="AT81" i="16"/>
  <c r="AU81" i="16"/>
  <c r="AV81" i="16"/>
  <c r="AW81" i="16"/>
  <c r="AX81" i="16"/>
  <c r="AY81" i="16"/>
  <c r="AZ81" i="16"/>
  <c r="BA81" i="16"/>
  <c r="BB81" i="16"/>
  <c r="BC81" i="16"/>
  <c r="BD81" i="16"/>
  <c r="BE81" i="16"/>
  <c r="BF81" i="16"/>
  <c r="BG81" i="16"/>
  <c r="BH81" i="16"/>
  <c r="BI81" i="16"/>
  <c r="BJ81" i="16"/>
  <c r="BK81" i="16"/>
  <c r="BL81" i="16"/>
  <c r="BM81" i="16"/>
  <c r="BN81" i="16"/>
  <c r="BO81" i="16"/>
  <c r="BP81" i="16"/>
  <c r="BQ81" i="16"/>
  <c r="BR81" i="16"/>
  <c r="BS81" i="16"/>
  <c r="BT81" i="16"/>
  <c r="BU81" i="16"/>
  <c r="BV81" i="16"/>
  <c r="BW81" i="16"/>
  <c r="BX81" i="16"/>
  <c r="BY81" i="16"/>
  <c r="BZ81" i="16"/>
  <c r="CA81" i="16"/>
  <c r="CB81" i="16"/>
  <c r="CC81" i="16"/>
  <c r="CD81" i="16"/>
  <c r="CE81" i="16"/>
  <c r="CF81" i="16"/>
  <c r="CG81" i="16"/>
  <c r="CH81" i="16"/>
  <c r="CI81" i="16"/>
  <c r="CJ81" i="16"/>
  <c r="CK81" i="16"/>
  <c r="CL81" i="16"/>
  <c r="CM81" i="16"/>
  <c r="CN81" i="16"/>
  <c r="CO81" i="16"/>
  <c r="CP81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AA82" i="16"/>
  <c r="AB82" i="16"/>
  <c r="AC82" i="16"/>
  <c r="AD82" i="16"/>
  <c r="AE82" i="16"/>
  <c r="AF82" i="16"/>
  <c r="AG82" i="16"/>
  <c r="AH82" i="16"/>
  <c r="AI82" i="16"/>
  <c r="AJ82" i="16"/>
  <c r="AK82" i="16"/>
  <c r="AL82" i="16"/>
  <c r="AM82" i="16"/>
  <c r="AN82" i="16"/>
  <c r="AO82" i="16"/>
  <c r="AP82" i="16"/>
  <c r="AQ82" i="16"/>
  <c r="AR82" i="16"/>
  <c r="AS82" i="16"/>
  <c r="AT82" i="16"/>
  <c r="AU82" i="16"/>
  <c r="AV82" i="16"/>
  <c r="AW82" i="16"/>
  <c r="AX82" i="16"/>
  <c r="AY82" i="16"/>
  <c r="AZ82" i="16"/>
  <c r="BA82" i="16"/>
  <c r="BB82" i="16"/>
  <c r="BC82" i="16"/>
  <c r="BD82" i="16"/>
  <c r="BE82" i="16"/>
  <c r="BF82" i="16"/>
  <c r="BG82" i="16"/>
  <c r="BH82" i="16"/>
  <c r="BI82" i="16"/>
  <c r="BJ82" i="16"/>
  <c r="BK82" i="16"/>
  <c r="BL82" i="16"/>
  <c r="BM82" i="16"/>
  <c r="BN82" i="16"/>
  <c r="BO82" i="16"/>
  <c r="BP82" i="16"/>
  <c r="BQ82" i="16"/>
  <c r="BR82" i="16"/>
  <c r="BS82" i="16"/>
  <c r="BT82" i="16"/>
  <c r="BU82" i="16"/>
  <c r="BV82" i="16"/>
  <c r="BW82" i="16"/>
  <c r="BX82" i="16"/>
  <c r="BY82" i="16"/>
  <c r="BZ82" i="16"/>
  <c r="CA82" i="16"/>
  <c r="CB82" i="16"/>
  <c r="CC82" i="16"/>
  <c r="CD82" i="16"/>
  <c r="CE82" i="16"/>
  <c r="CF82" i="16"/>
  <c r="CG82" i="16"/>
  <c r="CH82" i="16"/>
  <c r="CI82" i="16"/>
  <c r="CJ82" i="16"/>
  <c r="CK82" i="16"/>
  <c r="CL82" i="16"/>
  <c r="CM82" i="16"/>
  <c r="CN82" i="16"/>
  <c r="CO82" i="16"/>
  <c r="CP82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AA83" i="16"/>
  <c r="AB83" i="16"/>
  <c r="AC83" i="16"/>
  <c r="AD83" i="16"/>
  <c r="AE83" i="16"/>
  <c r="AF83" i="16"/>
  <c r="AG83" i="16"/>
  <c r="AH83" i="16"/>
  <c r="AI83" i="16"/>
  <c r="AJ83" i="16"/>
  <c r="AK83" i="16"/>
  <c r="AL83" i="16"/>
  <c r="AM83" i="16"/>
  <c r="AN83" i="16"/>
  <c r="AO83" i="16"/>
  <c r="AP83" i="16"/>
  <c r="AQ83" i="16"/>
  <c r="AR83" i="16"/>
  <c r="AS83" i="16"/>
  <c r="AT83" i="16"/>
  <c r="AU83" i="16"/>
  <c r="AV83" i="16"/>
  <c r="AW83" i="16"/>
  <c r="AX83" i="16"/>
  <c r="AY83" i="16"/>
  <c r="AZ83" i="16"/>
  <c r="BA83" i="16"/>
  <c r="BB83" i="16"/>
  <c r="BC83" i="16"/>
  <c r="BD83" i="16"/>
  <c r="BE83" i="16"/>
  <c r="BF83" i="16"/>
  <c r="BG83" i="16"/>
  <c r="BH83" i="16"/>
  <c r="BI83" i="16"/>
  <c r="BJ83" i="16"/>
  <c r="BK83" i="16"/>
  <c r="BL83" i="16"/>
  <c r="BM83" i="16"/>
  <c r="BN83" i="16"/>
  <c r="BO83" i="16"/>
  <c r="BP83" i="16"/>
  <c r="BQ83" i="16"/>
  <c r="BR83" i="16"/>
  <c r="BS83" i="16"/>
  <c r="BT83" i="16"/>
  <c r="BU83" i="16"/>
  <c r="BV83" i="16"/>
  <c r="BW83" i="16"/>
  <c r="BX83" i="16"/>
  <c r="BY83" i="16"/>
  <c r="BZ83" i="16"/>
  <c r="CA83" i="16"/>
  <c r="CB83" i="16"/>
  <c r="CC83" i="16"/>
  <c r="CD83" i="16"/>
  <c r="CE83" i="16"/>
  <c r="CF83" i="16"/>
  <c r="CG83" i="16"/>
  <c r="CH83" i="16"/>
  <c r="CI83" i="16"/>
  <c r="CJ83" i="16"/>
  <c r="CK83" i="16"/>
  <c r="CL83" i="16"/>
  <c r="CM83" i="16"/>
  <c r="CN83" i="16"/>
  <c r="CO83" i="16"/>
  <c r="CP83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AA84" i="16"/>
  <c r="AB84" i="16"/>
  <c r="AC84" i="16"/>
  <c r="AD84" i="16"/>
  <c r="AE84" i="16"/>
  <c r="AF84" i="16"/>
  <c r="AG84" i="16"/>
  <c r="AH84" i="16"/>
  <c r="AI84" i="16"/>
  <c r="AJ84" i="16"/>
  <c r="AK84" i="16"/>
  <c r="AL84" i="16"/>
  <c r="AM84" i="16"/>
  <c r="AN84" i="16"/>
  <c r="AO84" i="16"/>
  <c r="AP84" i="16"/>
  <c r="AQ84" i="16"/>
  <c r="AR84" i="16"/>
  <c r="AS84" i="16"/>
  <c r="AT84" i="16"/>
  <c r="AU84" i="16"/>
  <c r="AV84" i="16"/>
  <c r="AW84" i="16"/>
  <c r="AX84" i="16"/>
  <c r="AY84" i="16"/>
  <c r="AZ84" i="16"/>
  <c r="BA84" i="16"/>
  <c r="BB84" i="16"/>
  <c r="BC84" i="16"/>
  <c r="BD84" i="16"/>
  <c r="BE84" i="16"/>
  <c r="BF84" i="16"/>
  <c r="BG84" i="16"/>
  <c r="BH84" i="16"/>
  <c r="BI84" i="16"/>
  <c r="BJ84" i="16"/>
  <c r="BK84" i="16"/>
  <c r="BL84" i="16"/>
  <c r="BM84" i="16"/>
  <c r="BN84" i="16"/>
  <c r="BO84" i="16"/>
  <c r="BP84" i="16"/>
  <c r="BQ84" i="16"/>
  <c r="BR84" i="16"/>
  <c r="BS84" i="16"/>
  <c r="BT84" i="16"/>
  <c r="BU84" i="16"/>
  <c r="BV84" i="16"/>
  <c r="BW84" i="16"/>
  <c r="BX84" i="16"/>
  <c r="BY84" i="16"/>
  <c r="BZ84" i="16"/>
  <c r="CA84" i="16"/>
  <c r="CB84" i="16"/>
  <c r="CC84" i="16"/>
  <c r="CD84" i="16"/>
  <c r="CE84" i="16"/>
  <c r="CF84" i="16"/>
  <c r="CG84" i="16"/>
  <c r="CH84" i="16"/>
  <c r="CI84" i="16"/>
  <c r="CJ84" i="16"/>
  <c r="CK84" i="16"/>
  <c r="CL84" i="16"/>
  <c r="CM84" i="16"/>
  <c r="CN84" i="16"/>
  <c r="CO84" i="16"/>
  <c r="CP84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AA85" i="16"/>
  <c r="AB85" i="16"/>
  <c r="AC85" i="16"/>
  <c r="AD85" i="16"/>
  <c r="AE85" i="16"/>
  <c r="AF85" i="16"/>
  <c r="AG85" i="16"/>
  <c r="AH85" i="16"/>
  <c r="AI85" i="16"/>
  <c r="AJ85" i="16"/>
  <c r="AK85" i="16"/>
  <c r="AL85" i="16"/>
  <c r="AM85" i="16"/>
  <c r="AN85" i="16"/>
  <c r="AO85" i="16"/>
  <c r="AP85" i="16"/>
  <c r="AQ85" i="16"/>
  <c r="AR85" i="16"/>
  <c r="AS85" i="16"/>
  <c r="AT85" i="16"/>
  <c r="AU85" i="16"/>
  <c r="AV85" i="16"/>
  <c r="AW85" i="16"/>
  <c r="AX85" i="16"/>
  <c r="AY85" i="16"/>
  <c r="AZ85" i="16"/>
  <c r="BA85" i="16"/>
  <c r="BB85" i="16"/>
  <c r="BC85" i="16"/>
  <c r="BD85" i="16"/>
  <c r="BE85" i="16"/>
  <c r="BF85" i="16"/>
  <c r="BG85" i="16"/>
  <c r="BH85" i="16"/>
  <c r="BI85" i="16"/>
  <c r="BJ85" i="16"/>
  <c r="BK85" i="16"/>
  <c r="BL85" i="16"/>
  <c r="BM85" i="16"/>
  <c r="BN85" i="16"/>
  <c r="BO85" i="16"/>
  <c r="BP85" i="16"/>
  <c r="BQ85" i="16"/>
  <c r="BR85" i="16"/>
  <c r="BS85" i="16"/>
  <c r="BT85" i="16"/>
  <c r="BU85" i="16"/>
  <c r="BV85" i="16"/>
  <c r="BW85" i="16"/>
  <c r="BX85" i="16"/>
  <c r="BY85" i="16"/>
  <c r="BZ85" i="16"/>
  <c r="CA85" i="16"/>
  <c r="CB85" i="16"/>
  <c r="CC85" i="16"/>
  <c r="CD85" i="16"/>
  <c r="CE85" i="16"/>
  <c r="CF85" i="16"/>
  <c r="CG85" i="16"/>
  <c r="CH85" i="16"/>
  <c r="CI85" i="16"/>
  <c r="CJ85" i="16"/>
  <c r="CK85" i="16"/>
  <c r="CL85" i="16"/>
  <c r="CM85" i="16"/>
  <c r="CN85" i="16"/>
  <c r="CO85" i="16"/>
  <c r="CP85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AA86" i="16"/>
  <c r="AB86" i="16"/>
  <c r="AC86" i="16"/>
  <c r="AD86" i="16"/>
  <c r="AE86" i="16"/>
  <c r="AF86" i="16"/>
  <c r="AG86" i="16"/>
  <c r="AH86" i="16"/>
  <c r="AI86" i="16"/>
  <c r="AJ86" i="16"/>
  <c r="AK86" i="16"/>
  <c r="AL86" i="16"/>
  <c r="AM86" i="16"/>
  <c r="AN86" i="16"/>
  <c r="AO86" i="16"/>
  <c r="AP86" i="16"/>
  <c r="AQ86" i="16"/>
  <c r="AR86" i="16"/>
  <c r="AS86" i="16"/>
  <c r="AT86" i="16"/>
  <c r="AU86" i="16"/>
  <c r="AV86" i="16"/>
  <c r="AW86" i="16"/>
  <c r="AX86" i="16"/>
  <c r="AY86" i="16"/>
  <c r="AZ86" i="16"/>
  <c r="BA86" i="16"/>
  <c r="BB86" i="16"/>
  <c r="BC86" i="16"/>
  <c r="BD86" i="16"/>
  <c r="BE86" i="16"/>
  <c r="BF86" i="16"/>
  <c r="BG86" i="16"/>
  <c r="BH86" i="16"/>
  <c r="BI86" i="16"/>
  <c r="BJ86" i="16"/>
  <c r="BK86" i="16"/>
  <c r="BL86" i="16"/>
  <c r="BM86" i="16"/>
  <c r="BN86" i="16"/>
  <c r="BO86" i="16"/>
  <c r="BP86" i="16"/>
  <c r="BQ86" i="16"/>
  <c r="BR86" i="16"/>
  <c r="BS86" i="16"/>
  <c r="BT86" i="16"/>
  <c r="BU86" i="16"/>
  <c r="BV86" i="16"/>
  <c r="BW86" i="16"/>
  <c r="BX86" i="16"/>
  <c r="BY86" i="16"/>
  <c r="BZ86" i="16"/>
  <c r="CA86" i="16"/>
  <c r="CB86" i="16"/>
  <c r="CC86" i="16"/>
  <c r="CD86" i="16"/>
  <c r="CE86" i="16"/>
  <c r="CF86" i="16"/>
  <c r="CG86" i="16"/>
  <c r="CH86" i="16"/>
  <c r="CI86" i="16"/>
  <c r="CJ86" i="16"/>
  <c r="CK86" i="16"/>
  <c r="CL86" i="16"/>
  <c r="CM86" i="16"/>
  <c r="CN86" i="16"/>
  <c r="CO86" i="16"/>
  <c r="CP86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AA87" i="16"/>
  <c r="AB87" i="16"/>
  <c r="AC87" i="16"/>
  <c r="AD87" i="16"/>
  <c r="AE87" i="16"/>
  <c r="AF87" i="16"/>
  <c r="AG87" i="16"/>
  <c r="AH87" i="16"/>
  <c r="AI87" i="16"/>
  <c r="AJ87" i="16"/>
  <c r="AK87" i="16"/>
  <c r="AL87" i="16"/>
  <c r="AM87" i="16"/>
  <c r="AN87" i="16"/>
  <c r="AO87" i="16"/>
  <c r="AP87" i="16"/>
  <c r="AQ87" i="16"/>
  <c r="AR87" i="16"/>
  <c r="AS87" i="16"/>
  <c r="AT87" i="16"/>
  <c r="AU87" i="16"/>
  <c r="AV87" i="16"/>
  <c r="AW87" i="16"/>
  <c r="AX87" i="16"/>
  <c r="AY87" i="16"/>
  <c r="AZ87" i="16"/>
  <c r="BA87" i="16"/>
  <c r="BB87" i="16"/>
  <c r="BC87" i="16"/>
  <c r="BD87" i="16"/>
  <c r="BE87" i="16"/>
  <c r="BF87" i="16"/>
  <c r="BG87" i="16"/>
  <c r="BH87" i="16"/>
  <c r="BI87" i="16"/>
  <c r="BJ87" i="16"/>
  <c r="BK87" i="16"/>
  <c r="BL87" i="16"/>
  <c r="BM87" i="16"/>
  <c r="BN87" i="16"/>
  <c r="BO87" i="16"/>
  <c r="BP87" i="16"/>
  <c r="BQ87" i="16"/>
  <c r="BR87" i="16"/>
  <c r="BS87" i="16"/>
  <c r="BT87" i="16"/>
  <c r="BU87" i="16"/>
  <c r="BV87" i="16"/>
  <c r="BW87" i="16"/>
  <c r="BX87" i="16"/>
  <c r="BY87" i="16"/>
  <c r="BZ87" i="16"/>
  <c r="CA87" i="16"/>
  <c r="CB87" i="16"/>
  <c r="CC87" i="16"/>
  <c r="CD87" i="16"/>
  <c r="CE87" i="16"/>
  <c r="CF87" i="16"/>
  <c r="CG87" i="16"/>
  <c r="CH87" i="16"/>
  <c r="CI87" i="16"/>
  <c r="CJ87" i="16"/>
  <c r="CK87" i="16"/>
  <c r="CL87" i="16"/>
  <c r="CM87" i="16"/>
  <c r="CN87" i="16"/>
  <c r="CO87" i="16"/>
  <c r="CP87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AA88" i="16"/>
  <c r="AB88" i="16"/>
  <c r="AC88" i="16"/>
  <c r="AD88" i="16"/>
  <c r="AE88" i="16"/>
  <c r="AF88" i="16"/>
  <c r="AG88" i="16"/>
  <c r="AH88" i="16"/>
  <c r="AI88" i="16"/>
  <c r="AJ88" i="16"/>
  <c r="AK88" i="16"/>
  <c r="AL88" i="16"/>
  <c r="AM88" i="16"/>
  <c r="AN88" i="16"/>
  <c r="AO88" i="16"/>
  <c r="AP88" i="16"/>
  <c r="AQ88" i="16"/>
  <c r="AR88" i="16"/>
  <c r="AS88" i="16"/>
  <c r="AT88" i="16"/>
  <c r="AU88" i="16"/>
  <c r="AV88" i="16"/>
  <c r="AW88" i="16"/>
  <c r="AX88" i="16"/>
  <c r="AY88" i="16"/>
  <c r="AZ88" i="16"/>
  <c r="BA88" i="16"/>
  <c r="BB88" i="16"/>
  <c r="BC88" i="16"/>
  <c r="BD88" i="16"/>
  <c r="BE88" i="16"/>
  <c r="BF88" i="16"/>
  <c r="BG88" i="16"/>
  <c r="BH88" i="16"/>
  <c r="BI88" i="16"/>
  <c r="BJ88" i="16"/>
  <c r="BK88" i="16"/>
  <c r="BL88" i="16"/>
  <c r="BM88" i="16"/>
  <c r="BN88" i="16"/>
  <c r="BO88" i="16"/>
  <c r="BP88" i="16"/>
  <c r="BQ88" i="16"/>
  <c r="BR88" i="16"/>
  <c r="BS88" i="16"/>
  <c r="BT88" i="16"/>
  <c r="BU88" i="16"/>
  <c r="BV88" i="16"/>
  <c r="BW88" i="16"/>
  <c r="BX88" i="16"/>
  <c r="BY88" i="16"/>
  <c r="BZ88" i="16"/>
  <c r="CA88" i="16"/>
  <c r="CB88" i="16"/>
  <c r="CC88" i="16"/>
  <c r="CD88" i="16"/>
  <c r="CE88" i="16"/>
  <c r="CF88" i="16"/>
  <c r="CG88" i="16"/>
  <c r="CH88" i="16"/>
  <c r="CI88" i="16"/>
  <c r="CJ88" i="16"/>
  <c r="CK88" i="16"/>
  <c r="CL88" i="16"/>
  <c r="CM88" i="16"/>
  <c r="CN88" i="16"/>
  <c r="CO88" i="16"/>
  <c r="CP88" i="16"/>
  <c r="G89" i="16"/>
  <c r="H89" i="16"/>
  <c r="I89" i="16"/>
  <c r="J89" i="16"/>
  <c r="K89" i="16"/>
  <c r="L89" i="16"/>
  <c r="M89" i="16"/>
  <c r="N89" i="16"/>
  <c r="O89" i="16"/>
  <c r="P89" i="16"/>
  <c r="Q89" i="16"/>
  <c r="R89" i="16"/>
  <c r="S89" i="16"/>
  <c r="T89" i="16"/>
  <c r="U89" i="16"/>
  <c r="V89" i="16"/>
  <c r="W89" i="16"/>
  <c r="X89" i="16"/>
  <c r="Y89" i="16"/>
  <c r="Z89" i="16"/>
  <c r="AA89" i="16"/>
  <c r="AB89" i="16"/>
  <c r="AC89" i="16"/>
  <c r="AD89" i="16"/>
  <c r="AE89" i="16"/>
  <c r="AF89" i="16"/>
  <c r="AG89" i="16"/>
  <c r="AH89" i="16"/>
  <c r="AI89" i="16"/>
  <c r="AJ89" i="16"/>
  <c r="AK89" i="16"/>
  <c r="AL89" i="16"/>
  <c r="AM89" i="16"/>
  <c r="AN89" i="16"/>
  <c r="AO89" i="16"/>
  <c r="AP89" i="16"/>
  <c r="AQ89" i="16"/>
  <c r="AR89" i="16"/>
  <c r="AS89" i="16"/>
  <c r="AT89" i="16"/>
  <c r="AU89" i="16"/>
  <c r="AV89" i="16"/>
  <c r="AW89" i="16"/>
  <c r="AX89" i="16"/>
  <c r="AY89" i="16"/>
  <c r="AZ89" i="16"/>
  <c r="BA89" i="16"/>
  <c r="BB89" i="16"/>
  <c r="BC89" i="16"/>
  <c r="BD89" i="16"/>
  <c r="BE89" i="16"/>
  <c r="BF89" i="16"/>
  <c r="BG89" i="16"/>
  <c r="BH89" i="16"/>
  <c r="BI89" i="16"/>
  <c r="BJ89" i="16"/>
  <c r="BK89" i="16"/>
  <c r="BL89" i="16"/>
  <c r="BM89" i="16"/>
  <c r="BN89" i="16"/>
  <c r="BO89" i="16"/>
  <c r="BP89" i="16"/>
  <c r="BQ89" i="16"/>
  <c r="BR89" i="16"/>
  <c r="BS89" i="16"/>
  <c r="BT89" i="16"/>
  <c r="BU89" i="16"/>
  <c r="BV89" i="16"/>
  <c r="BW89" i="16"/>
  <c r="BX89" i="16"/>
  <c r="BY89" i="16"/>
  <c r="BZ89" i="16"/>
  <c r="CA89" i="16"/>
  <c r="CB89" i="16"/>
  <c r="CC89" i="16"/>
  <c r="CD89" i="16"/>
  <c r="CE89" i="16"/>
  <c r="CF89" i="16"/>
  <c r="CG89" i="16"/>
  <c r="CH89" i="16"/>
  <c r="CI89" i="16"/>
  <c r="CJ89" i="16"/>
  <c r="CK89" i="16"/>
  <c r="CL89" i="16"/>
  <c r="CM89" i="16"/>
  <c r="CN89" i="16"/>
  <c r="CO89" i="16"/>
  <c r="CP89" i="16"/>
  <c r="G90" i="16"/>
  <c r="H90" i="16"/>
  <c r="I90" i="16"/>
  <c r="J90" i="16"/>
  <c r="K90" i="16"/>
  <c r="L90" i="16"/>
  <c r="M90" i="16"/>
  <c r="N90" i="16"/>
  <c r="O90" i="16"/>
  <c r="P90" i="16"/>
  <c r="Q90" i="16"/>
  <c r="R90" i="16"/>
  <c r="S90" i="16"/>
  <c r="T90" i="16"/>
  <c r="U90" i="16"/>
  <c r="V90" i="16"/>
  <c r="W90" i="16"/>
  <c r="X90" i="16"/>
  <c r="Y90" i="16"/>
  <c r="Z90" i="16"/>
  <c r="AA90" i="16"/>
  <c r="AB90" i="16"/>
  <c r="AC90" i="16"/>
  <c r="AD90" i="16"/>
  <c r="AE90" i="16"/>
  <c r="AF90" i="16"/>
  <c r="AG90" i="16"/>
  <c r="AH90" i="16"/>
  <c r="AI90" i="16"/>
  <c r="AJ90" i="16"/>
  <c r="AK90" i="16"/>
  <c r="AL90" i="16"/>
  <c r="AM90" i="16"/>
  <c r="AN90" i="16"/>
  <c r="AO90" i="16"/>
  <c r="AP90" i="16"/>
  <c r="AQ90" i="16"/>
  <c r="AR90" i="16"/>
  <c r="AS90" i="16"/>
  <c r="AT90" i="16"/>
  <c r="AU90" i="16"/>
  <c r="AV90" i="16"/>
  <c r="AW90" i="16"/>
  <c r="AX90" i="16"/>
  <c r="AY90" i="16"/>
  <c r="AZ90" i="16"/>
  <c r="BA90" i="16"/>
  <c r="BB90" i="16"/>
  <c r="BC90" i="16"/>
  <c r="BD90" i="16"/>
  <c r="BE90" i="16"/>
  <c r="BF90" i="16"/>
  <c r="BG90" i="16"/>
  <c r="BH90" i="16"/>
  <c r="BI90" i="16"/>
  <c r="BJ90" i="16"/>
  <c r="BK90" i="16"/>
  <c r="BL90" i="16"/>
  <c r="BM90" i="16"/>
  <c r="BN90" i="16"/>
  <c r="BO90" i="16"/>
  <c r="BP90" i="16"/>
  <c r="BQ90" i="16"/>
  <c r="BR90" i="16"/>
  <c r="BS90" i="16"/>
  <c r="BT90" i="16"/>
  <c r="BU90" i="16"/>
  <c r="BV90" i="16"/>
  <c r="BW90" i="16"/>
  <c r="BX90" i="16"/>
  <c r="BY90" i="16"/>
  <c r="BZ90" i="16"/>
  <c r="CA90" i="16"/>
  <c r="CB90" i="16"/>
  <c r="CC90" i="16"/>
  <c r="CD90" i="16"/>
  <c r="CE90" i="16"/>
  <c r="CF90" i="16"/>
  <c r="CG90" i="16"/>
  <c r="CH90" i="16"/>
  <c r="CI90" i="16"/>
  <c r="CJ90" i="16"/>
  <c r="CK90" i="16"/>
  <c r="CL90" i="16"/>
  <c r="CM90" i="16"/>
  <c r="CN90" i="16"/>
  <c r="CO90" i="16"/>
  <c r="CP90" i="16"/>
  <c r="G91" i="16"/>
  <c r="H91" i="16"/>
  <c r="I91" i="16"/>
  <c r="J91" i="16"/>
  <c r="K91" i="16"/>
  <c r="L91" i="16"/>
  <c r="M91" i="16"/>
  <c r="N91" i="16"/>
  <c r="O91" i="16"/>
  <c r="P91" i="16"/>
  <c r="Q91" i="16"/>
  <c r="R91" i="16"/>
  <c r="S91" i="16"/>
  <c r="T91" i="16"/>
  <c r="U91" i="16"/>
  <c r="V91" i="16"/>
  <c r="W91" i="16"/>
  <c r="X91" i="16"/>
  <c r="Y91" i="16"/>
  <c r="Z91" i="16"/>
  <c r="AA91" i="16"/>
  <c r="AB91" i="16"/>
  <c r="AC91" i="16"/>
  <c r="AD91" i="16"/>
  <c r="AE91" i="16"/>
  <c r="AF91" i="16"/>
  <c r="AG91" i="16"/>
  <c r="AH91" i="16"/>
  <c r="AI91" i="16"/>
  <c r="AJ91" i="16"/>
  <c r="AK91" i="16"/>
  <c r="AL91" i="16"/>
  <c r="AM91" i="16"/>
  <c r="AN91" i="16"/>
  <c r="AO91" i="16"/>
  <c r="AP91" i="16"/>
  <c r="AQ91" i="16"/>
  <c r="AR91" i="16"/>
  <c r="AS91" i="16"/>
  <c r="AT91" i="16"/>
  <c r="AU91" i="16"/>
  <c r="AV91" i="16"/>
  <c r="AW91" i="16"/>
  <c r="AX91" i="16"/>
  <c r="AY91" i="16"/>
  <c r="AZ91" i="16"/>
  <c r="BA91" i="16"/>
  <c r="BB91" i="16"/>
  <c r="BC91" i="16"/>
  <c r="BD91" i="16"/>
  <c r="BE91" i="16"/>
  <c r="BF91" i="16"/>
  <c r="BG91" i="16"/>
  <c r="BH91" i="16"/>
  <c r="BI91" i="16"/>
  <c r="BJ91" i="16"/>
  <c r="BK91" i="16"/>
  <c r="BL91" i="16"/>
  <c r="BM91" i="16"/>
  <c r="BN91" i="16"/>
  <c r="BO91" i="16"/>
  <c r="BP91" i="16"/>
  <c r="BQ91" i="16"/>
  <c r="BR91" i="16"/>
  <c r="BS91" i="16"/>
  <c r="BT91" i="16"/>
  <c r="BU91" i="16"/>
  <c r="BV91" i="16"/>
  <c r="BW91" i="16"/>
  <c r="BX91" i="16"/>
  <c r="BY91" i="16"/>
  <c r="BZ91" i="16"/>
  <c r="CA91" i="16"/>
  <c r="CB91" i="16"/>
  <c r="CC91" i="16"/>
  <c r="CD91" i="16"/>
  <c r="CE91" i="16"/>
  <c r="CF91" i="16"/>
  <c r="CG91" i="16"/>
  <c r="CH91" i="16"/>
  <c r="CI91" i="16"/>
  <c r="CJ91" i="16"/>
  <c r="CK91" i="16"/>
  <c r="CL91" i="16"/>
  <c r="CM91" i="16"/>
  <c r="CN91" i="16"/>
  <c r="CO91" i="16"/>
  <c r="CP91" i="16"/>
  <c r="G92" i="16"/>
  <c r="H92" i="16"/>
  <c r="I92" i="16"/>
  <c r="J92" i="16"/>
  <c r="K92" i="16"/>
  <c r="L92" i="16"/>
  <c r="M92" i="16"/>
  <c r="N92" i="16"/>
  <c r="O92" i="16"/>
  <c r="P92" i="16"/>
  <c r="Q92" i="16"/>
  <c r="R92" i="16"/>
  <c r="S92" i="16"/>
  <c r="T92" i="16"/>
  <c r="U92" i="16"/>
  <c r="V92" i="16"/>
  <c r="W92" i="16"/>
  <c r="X92" i="16"/>
  <c r="Y92" i="16"/>
  <c r="Z92" i="16"/>
  <c r="AA92" i="16"/>
  <c r="AB92" i="16"/>
  <c r="AC92" i="16"/>
  <c r="AD92" i="16"/>
  <c r="AE92" i="16"/>
  <c r="AF92" i="16"/>
  <c r="AG92" i="16"/>
  <c r="AH92" i="16"/>
  <c r="AI92" i="16"/>
  <c r="AJ92" i="16"/>
  <c r="AK92" i="16"/>
  <c r="AL92" i="16"/>
  <c r="AM92" i="16"/>
  <c r="AN92" i="16"/>
  <c r="AO92" i="16"/>
  <c r="AP92" i="16"/>
  <c r="AQ92" i="16"/>
  <c r="AR92" i="16"/>
  <c r="AS92" i="16"/>
  <c r="AT92" i="16"/>
  <c r="AU92" i="16"/>
  <c r="AV92" i="16"/>
  <c r="AW92" i="16"/>
  <c r="AX92" i="16"/>
  <c r="AY92" i="16"/>
  <c r="AZ92" i="16"/>
  <c r="BA92" i="16"/>
  <c r="BB92" i="16"/>
  <c r="BC92" i="16"/>
  <c r="BD92" i="16"/>
  <c r="BE92" i="16"/>
  <c r="BF92" i="16"/>
  <c r="BG92" i="16"/>
  <c r="BH92" i="16"/>
  <c r="BI92" i="16"/>
  <c r="BJ92" i="16"/>
  <c r="BK92" i="16"/>
  <c r="BL92" i="16"/>
  <c r="BM92" i="16"/>
  <c r="BN92" i="16"/>
  <c r="BO92" i="16"/>
  <c r="BP92" i="16"/>
  <c r="BQ92" i="16"/>
  <c r="BR92" i="16"/>
  <c r="BS92" i="16"/>
  <c r="BT92" i="16"/>
  <c r="BU92" i="16"/>
  <c r="BV92" i="16"/>
  <c r="BW92" i="16"/>
  <c r="BX92" i="16"/>
  <c r="BY92" i="16"/>
  <c r="BZ92" i="16"/>
  <c r="CA92" i="16"/>
  <c r="CB92" i="16"/>
  <c r="CC92" i="16"/>
  <c r="CD92" i="16"/>
  <c r="CE92" i="16"/>
  <c r="CF92" i="16"/>
  <c r="CG92" i="16"/>
  <c r="CH92" i="16"/>
  <c r="CI92" i="16"/>
  <c r="CJ92" i="16"/>
  <c r="CK92" i="16"/>
  <c r="CL92" i="16"/>
  <c r="CM92" i="16"/>
  <c r="CN92" i="16"/>
  <c r="CO92" i="16"/>
  <c r="CP92" i="16"/>
  <c r="G93" i="16"/>
  <c r="H93" i="16"/>
  <c r="I93" i="16"/>
  <c r="J93" i="16"/>
  <c r="K93" i="16"/>
  <c r="L93" i="16"/>
  <c r="M93" i="16"/>
  <c r="N93" i="16"/>
  <c r="O93" i="16"/>
  <c r="P93" i="16"/>
  <c r="Q93" i="16"/>
  <c r="R93" i="16"/>
  <c r="S93" i="16"/>
  <c r="T93" i="16"/>
  <c r="U93" i="16"/>
  <c r="V93" i="16"/>
  <c r="W93" i="16"/>
  <c r="X93" i="16"/>
  <c r="Y93" i="16"/>
  <c r="Z93" i="16"/>
  <c r="AA93" i="16"/>
  <c r="AB93" i="16"/>
  <c r="AC93" i="16"/>
  <c r="AD93" i="16"/>
  <c r="AE93" i="16"/>
  <c r="AF93" i="16"/>
  <c r="AG93" i="16"/>
  <c r="AH93" i="16"/>
  <c r="AI93" i="16"/>
  <c r="AJ93" i="16"/>
  <c r="AK93" i="16"/>
  <c r="AL93" i="16"/>
  <c r="AM93" i="16"/>
  <c r="AN93" i="16"/>
  <c r="AO93" i="16"/>
  <c r="AP93" i="16"/>
  <c r="AQ93" i="16"/>
  <c r="AR93" i="16"/>
  <c r="AS93" i="16"/>
  <c r="AT93" i="16"/>
  <c r="AU93" i="16"/>
  <c r="AV93" i="16"/>
  <c r="AW93" i="16"/>
  <c r="AX93" i="16"/>
  <c r="AY93" i="16"/>
  <c r="AZ93" i="16"/>
  <c r="BA93" i="16"/>
  <c r="BB93" i="16"/>
  <c r="BC93" i="16"/>
  <c r="BD93" i="16"/>
  <c r="BE93" i="16"/>
  <c r="BF93" i="16"/>
  <c r="BG93" i="16"/>
  <c r="BH93" i="16"/>
  <c r="BI93" i="16"/>
  <c r="BJ93" i="16"/>
  <c r="BK93" i="16"/>
  <c r="BL93" i="16"/>
  <c r="BM93" i="16"/>
  <c r="BN93" i="16"/>
  <c r="BO93" i="16"/>
  <c r="BP93" i="16"/>
  <c r="BQ93" i="16"/>
  <c r="BR93" i="16"/>
  <c r="BS93" i="16"/>
  <c r="BT93" i="16"/>
  <c r="BU93" i="16"/>
  <c r="BV93" i="16"/>
  <c r="BW93" i="16"/>
  <c r="BX93" i="16"/>
  <c r="BY93" i="16"/>
  <c r="BZ93" i="16"/>
  <c r="CA93" i="16"/>
  <c r="CB93" i="16"/>
  <c r="CC93" i="16"/>
  <c r="CD93" i="16"/>
  <c r="CE93" i="16"/>
  <c r="CF93" i="16"/>
  <c r="CG93" i="16"/>
  <c r="CH93" i="16"/>
  <c r="CI93" i="16"/>
  <c r="CJ93" i="16"/>
  <c r="CK93" i="16"/>
  <c r="CL93" i="16"/>
  <c r="CM93" i="16"/>
  <c r="CN93" i="16"/>
  <c r="CO93" i="16"/>
  <c r="CP93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AA94" i="16"/>
  <c r="AB94" i="16"/>
  <c r="AC94" i="16"/>
  <c r="AD94" i="16"/>
  <c r="AE94" i="16"/>
  <c r="AF94" i="16"/>
  <c r="AG94" i="16"/>
  <c r="AH94" i="16"/>
  <c r="AI94" i="16"/>
  <c r="AJ94" i="16"/>
  <c r="AK94" i="16"/>
  <c r="AL94" i="16"/>
  <c r="AM94" i="16"/>
  <c r="AN94" i="16"/>
  <c r="AO94" i="16"/>
  <c r="AP94" i="16"/>
  <c r="AQ94" i="16"/>
  <c r="AR94" i="16"/>
  <c r="AS94" i="16"/>
  <c r="AT94" i="16"/>
  <c r="AU94" i="16"/>
  <c r="AV94" i="16"/>
  <c r="AW94" i="16"/>
  <c r="AX94" i="16"/>
  <c r="AY94" i="16"/>
  <c r="AZ94" i="16"/>
  <c r="BA94" i="16"/>
  <c r="BB94" i="16"/>
  <c r="BC94" i="16"/>
  <c r="BD94" i="16"/>
  <c r="BE94" i="16"/>
  <c r="BF94" i="16"/>
  <c r="BG94" i="16"/>
  <c r="BH94" i="16"/>
  <c r="BI94" i="16"/>
  <c r="BJ94" i="16"/>
  <c r="BK94" i="16"/>
  <c r="BL94" i="16"/>
  <c r="BM94" i="16"/>
  <c r="BN94" i="16"/>
  <c r="BO94" i="16"/>
  <c r="BP94" i="16"/>
  <c r="BQ94" i="16"/>
  <c r="BR94" i="16"/>
  <c r="BS94" i="16"/>
  <c r="BT94" i="16"/>
  <c r="BU94" i="16"/>
  <c r="BV94" i="16"/>
  <c r="BW94" i="16"/>
  <c r="BX94" i="16"/>
  <c r="BY94" i="16"/>
  <c r="BZ94" i="16"/>
  <c r="CA94" i="16"/>
  <c r="CB94" i="16"/>
  <c r="CC94" i="16"/>
  <c r="CD94" i="16"/>
  <c r="CE94" i="16"/>
  <c r="CF94" i="16"/>
  <c r="CG94" i="16"/>
  <c r="CH94" i="16"/>
  <c r="CI94" i="16"/>
  <c r="CJ94" i="16"/>
  <c r="CK94" i="16"/>
  <c r="CL94" i="16"/>
  <c r="CM94" i="16"/>
  <c r="CN94" i="16"/>
  <c r="CO94" i="16"/>
  <c r="CP94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AA95" i="16"/>
  <c r="AB95" i="16"/>
  <c r="AC95" i="16"/>
  <c r="AD95" i="16"/>
  <c r="AE95" i="16"/>
  <c r="AF95" i="16"/>
  <c r="AG95" i="16"/>
  <c r="AH95" i="16"/>
  <c r="AI95" i="16"/>
  <c r="AJ95" i="16"/>
  <c r="AK95" i="16"/>
  <c r="AL95" i="16"/>
  <c r="AM95" i="16"/>
  <c r="AN95" i="16"/>
  <c r="AO95" i="16"/>
  <c r="AP95" i="16"/>
  <c r="AQ95" i="16"/>
  <c r="AR95" i="16"/>
  <c r="AS95" i="16"/>
  <c r="AT95" i="16"/>
  <c r="AU95" i="16"/>
  <c r="AV95" i="16"/>
  <c r="AW95" i="16"/>
  <c r="AX95" i="16"/>
  <c r="AY95" i="16"/>
  <c r="AZ95" i="16"/>
  <c r="BA95" i="16"/>
  <c r="BB95" i="16"/>
  <c r="BC95" i="16"/>
  <c r="BD95" i="16"/>
  <c r="BE95" i="16"/>
  <c r="BF95" i="16"/>
  <c r="BG95" i="16"/>
  <c r="BH95" i="16"/>
  <c r="BI95" i="16"/>
  <c r="BJ95" i="16"/>
  <c r="BK95" i="16"/>
  <c r="BL95" i="16"/>
  <c r="BM95" i="16"/>
  <c r="BN95" i="16"/>
  <c r="BO95" i="16"/>
  <c r="BP95" i="16"/>
  <c r="BQ95" i="16"/>
  <c r="BR95" i="16"/>
  <c r="BS95" i="16"/>
  <c r="BT95" i="16"/>
  <c r="BU95" i="16"/>
  <c r="BV95" i="16"/>
  <c r="BW95" i="16"/>
  <c r="BX95" i="16"/>
  <c r="BY95" i="16"/>
  <c r="BZ95" i="16"/>
  <c r="CA95" i="16"/>
  <c r="CB95" i="16"/>
  <c r="CC95" i="16"/>
  <c r="CD95" i="16"/>
  <c r="CE95" i="16"/>
  <c r="CF95" i="16"/>
  <c r="CG95" i="16"/>
  <c r="CH95" i="16"/>
  <c r="CI95" i="16"/>
  <c r="CJ95" i="16"/>
  <c r="CK95" i="16"/>
  <c r="CL95" i="16"/>
  <c r="CM95" i="16"/>
  <c r="CN95" i="16"/>
  <c r="CO95" i="16"/>
  <c r="CP95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AA96" i="16"/>
  <c r="AB96" i="16"/>
  <c r="AC96" i="16"/>
  <c r="AD96" i="16"/>
  <c r="AE96" i="16"/>
  <c r="AF96" i="16"/>
  <c r="AG96" i="16"/>
  <c r="AH96" i="16"/>
  <c r="AI96" i="16"/>
  <c r="AJ96" i="16"/>
  <c r="AK96" i="16"/>
  <c r="AL96" i="16"/>
  <c r="AM96" i="16"/>
  <c r="AN96" i="16"/>
  <c r="AO96" i="16"/>
  <c r="AP96" i="16"/>
  <c r="AQ96" i="16"/>
  <c r="AR96" i="16"/>
  <c r="AS96" i="16"/>
  <c r="AT96" i="16"/>
  <c r="AU96" i="16"/>
  <c r="AV96" i="16"/>
  <c r="AW96" i="16"/>
  <c r="AX96" i="16"/>
  <c r="AY96" i="16"/>
  <c r="AZ96" i="16"/>
  <c r="BA96" i="16"/>
  <c r="BB96" i="16"/>
  <c r="BC96" i="16"/>
  <c r="BD96" i="16"/>
  <c r="BE96" i="16"/>
  <c r="BF96" i="16"/>
  <c r="BG96" i="16"/>
  <c r="BH96" i="16"/>
  <c r="BI96" i="16"/>
  <c r="BJ96" i="16"/>
  <c r="BK96" i="16"/>
  <c r="BL96" i="16"/>
  <c r="BM96" i="16"/>
  <c r="BN96" i="16"/>
  <c r="BO96" i="16"/>
  <c r="BP96" i="16"/>
  <c r="BQ96" i="16"/>
  <c r="BR96" i="16"/>
  <c r="BS96" i="16"/>
  <c r="BT96" i="16"/>
  <c r="BU96" i="16"/>
  <c r="BV96" i="16"/>
  <c r="BW96" i="16"/>
  <c r="BX96" i="16"/>
  <c r="BY96" i="16"/>
  <c r="BZ96" i="16"/>
  <c r="CA96" i="16"/>
  <c r="CB96" i="16"/>
  <c r="CC96" i="16"/>
  <c r="CD96" i="16"/>
  <c r="CE96" i="16"/>
  <c r="CF96" i="16"/>
  <c r="CG96" i="16"/>
  <c r="CH96" i="16"/>
  <c r="CI96" i="16"/>
  <c r="CJ96" i="16"/>
  <c r="CK96" i="16"/>
  <c r="CL96" i="16"/>
  <c r="CM96" i="16"/>
  <c r="CN96" i="16"/>
  <c r="CO96" i="16"/>
  <c r="CP96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AA97" i="16"/>
  <c r="AB97" i="16"/>
  <c r="AC97" i="16"/>
  <c r="AD97" i="16"/>
  <c r="AE97" i="16"/>
  <c r="AF97" i="16"/>
  <c r="AG97" i="16"/>
  <c r="AH97" i="16"/>
  <c r="AI97" i="16"/>
  <c r="AJ97" i="16"/>
  <c r="AK97" i="16"/>
  <c r="AL97" i="16"/>
  <c r="AM97" i="16"/>
  <c r="AN97" i="16"/>
  <c r="AO97" i="16"/>
  <c r="AP97" i="16"/>
  <c r="AQ97" i="16"/>
  <c r="AR97" i="16"/>
  <c r="AS97" i="16"/>
  <c r="AT97" i="16"/>
  <c r="AU97" i="16"/>
  <c r="AV97" i="16"/>
  <c r="AW97" i="16"/>
  <c r="AX97" i="16"/>
  <c r="AY97" i="16"/>
  <c r="AZ97" i="16"/>
  <c r="BA97" i="16"/>
  <c r="BB97" i="16"/>
  <c r="BC97" i="16"/>
  <c r="BD97" i="16"/>
  <c r="BE97" i="16"/>
  <c r="BF97" i="16"/>
  <c r="BG97" i="16"/>
  <c r="BH97" i="16"/>
  <c r="BI97" i="16"/>
  <c r="BJ97" i="16"/>
  <c r="BK97" i="16"/>
  <c r="BL97" i="16"/>
  <c r="BM97" i="16"/>
  <c r="BN97" i="16"/>
  <c r="BO97" i="16"/>
  <c r="BP97" i="16"/>
  <c r="BQ97" i="16"/>
  <c r="BR97" i="16"/>
  <c r="BS97" i="16"/>
  <c r="BT97" i="16"/>
  <c r="BU97" i="16"/>
  <c r="BV97" i="16"/>
  <c r="BW97" i="16"/>
  <c r="BX97" i="16"/>
  <c r="BY97" i="16"/>
  <c r="BZ97" i="16"/>
  <c r="CA97" i="16"/>
  <c r="CB97" i="16"/>
  <c r="CC97" i="16"/>
  <c r="CD97" i="16"/>
  <c r="CE97" i="16"/>
  <c r="CF97" i="16"/>
  <c r="CG97" i="16"/>
  <c r="CH97" i="16"/>
  <c r="CI97" i="16"/>
  <c r="CJ97" i="16"/>
  <c r="CK97" i="16"/>
  <c r="CL97" i="16"/>
  <c r="CM97" i="16"/>
  <c r="CN97" i="16"/>
  <c r="CO97" i="16"/>
  <c r="CP97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AA98" i="16"/>
  <c r="AB98" i="16"/>
  <c r="AC98" i="16"/>
  <c r="AD98" i="16"/>
  <c r="AE98" i="16"/>
  <c r="AF98" i="16"/>
  <c r="AG98" i="16"/>
  <c r="AH98" i="16"/>
  <c r="AI98" i="16"/>
  <c r="AJ98" i="16"/>
  <c r="AK98" i="16"/>
  <c r="AL98" i="16"/>
  <c r="AM98" i="16"/>
  <c r="AN98" i="16"/>
  <c r="AO98" i="16"/>
  <c r="AP98" i="16"/>
  <c r="AQ98" i="16"/>
  <c r="AR98" i="16"/>
  <c r="AS98" i="16"/>
  <c r="AT98" i="16"/>
  <c r="AU98" i="16"/>
  <c r="AV98" i="16"/>
  <c r="AW98" i="16"/>
  <c r="AX98" i="16"/>
  <c r="AY98" i="16"/>
  <c r="AZ98" i="16"/>
  <c r="BA98" i="16"/>
  <c r="BB98" i="16"/>
  <c r="BC98" i="16"/>
  <c r="BD98" i="16"/>
  <c r="BE98" i="16"/>
  <c r="BF98" i="16"/>
  <c r="BG98" i="16"/>
  <c r="BH98" i="16"/>
  <c r="BI98" i="16"/>
  <c r="BJ98" i="16"/>
  <c r="BK98" i="16"/>
  <c r="BL98" i="16"/>
  <c r="BM98" i="16"/>
  <c r="BN98" i="16"/>
  <c r="BO98" i="16"/>
  <c r="BP98" i="16"/>
  <c r="BQ98" i="16"/>
  <c r="BR98" i="16"/>
  <c r="BS98" i="16"/>
  <c r="BT98" i="16"/>
  <c r="BU98" i="16"/>
  <c r="BV98" i="16"/>
  <c r="BW98" i="16"/>
  <c r="BX98" i="16"/>
  <c r="BY98" i="16"/>
  <c r="BZ98" i="16"/>
  <c r="CA98" i="16"/>
  <c r="CB98" i="16"/>
  <c r="CC98" i="16"/>
  <c r="CD98" i="16"/>
  <c r="CE98" i="16"/>
  <c r="CF98" i="16"/>
  <c r="CG98" i="16"/>
  <c r="CH98" i="16"/>
  <c r="CI98" i="16"/>
  <c r="CJ98" i="16"/>
  <c r="CK98" i="16"/>
  <c r="CL98" i="16"/>
  <c r="CM98" i="16"/>
  <c r="CN98" i="16"/>
  <c r="CO98" i="16"/>
  <c r="CP98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AA99" i="16"/>
  <c r="AB99" i="16"/>
  <c r="AC99" i="16"/>
  <c r="AD99" i="16"/>
  <c r="AE99" i="16"/>
  <c r="AF99" i="16"/>
  <c r="AG99" i="16"/>
  <c r="AH99" i="16"/>
  <c r="AI99" i="16"/>
  <c r="AJ99" i="16"/>
  <c r="AK99" i="16"/>
  <c r="AL99" i="16"/>
  <c r="AM99" i="16"/>
  <c r="AN99" i="16"/>
  <c r="AO99" i="16"/>
  <c r="AP99" i="16"/>
  <c r="AQ99" i="16"/>
  <c r="AR99" i="16"/>
  <c r="AS99" i="16"/>
  <c r="AT99" i="16"/>
  <c r="AU99" i="16"/>
  <c r="AV99" i="16"/>
  <c r="AW99" i="16"/>
  <c r="AX99" i="16"/>
  <c r="AY99" i="16"/>
  <c r="AZ99" i="16"/>
  <c r="BA99" i="16"/>
  <c r="BB99" i="16"/>
  <c r="BC99" i="16"/>
  <c r="BD99" i="16"/>
  <c r="BE99" i="16"/>
  <c r="BF99" i="16"/>
  <c r="BG99" i="16"/>
  <c r="BH99" i="16"/>
  <c r="BI99" i="16"/>
  <c r="BJ99" i="16"/>
  <c r="BK99" i="16"/>
  <c r="BL99" i="16"/>
  <c r="BM99" i="16"/>
  <c r="BN99" i="16"/>
  <c r="BO99" i="16"/>
  <c r="BP99" i="16"/>
  <c r="BQ99" i="16"/>
  <c r="BR99" i="16"/>
  <c r="BS99" i="16"/>
  <c r="BT99" i="16"/>
  <c r="BU99" i="16"/>
  <c r="BV99" i="16"/>
  <c r="BW99" i="16"/>
  <c r="BX99" i="16"/>
  <c r="BY99" i="16"/>
  <c r="BZ99" i="16"/>
  <c r="CA99" i="16"/>
  <c r="CB99" i="16"/>
  <c r="CC99" i="16"/>
  <c r="CD99" i="16"/>
  <c r="CE99" i="16"/>
  <c r="CF99" i="16"/>
  <c r="CG99" i="16"/>
  <c r="CH99" i="16"/>
  <c r="CI99" i="16"/>
  <c r="CJ99" i="16"/>
  <c r="CK99" i="16"/>
  <c r="CL99" i="16"/>
  <c r="CM99" i="16"/>
  <c r="CN99" i="16"/>
  <c r="CO99" i="16"/>
  <c r="CP99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AA100" i="16"/>
  <c r="AB100" i="16"/>
  <c r="AC100" i="16"/>
  <c r="AD100" i="16"/>
  <c r="AE100" i="16"/>
  <c r="AF100" i="16"/>
  <c r="AG100" i="16"/>
  <c r="AH100" i="16"/>
  <c r="AI100" i="16"/>
  <c r="AJ100" i="16"/>
  <c r="AK100" i="16"/>
  <c r="AL100" i="16"/>
  <c r="AM100" i="16"/>
  <c r="AN100" i="16"/>
  <c r="AO100" i="16"/>
  <c r="AP100" i="16"/>
  <c r="AQ100" i="16"/>
  <c r="AR100" i="16"/>
  <c r="AS100" i="16"/>
  <c r="AT100" i="16"/>
  <c r="AU100" i="16"/>
  <c r="AV100" i="16"/>
  <c r="AW100" i="16"/>
  <c r="AX100" i="16"/>
  <c r="AY100" i="16"/>
  <c r="AZ100" i="16"/>
  <c r="BA100" i="16"/>
  <c r="BB100" i="16"/>
  <c r="BC100" i="16"/>
  <c r="BD100" i="16"/>
  <c r="BE100" i="16"/>
  <c r="BF100" i="16"/>
  <c r="BG100" i="16"/>
  <c r="BH100" i="16"/>
  <c r="BI100" i="16"/>
  <c r="BJ100" i="16"/>
  <c r="BK100" i="16"/>
  <c r="BL100" i="16"/>
  <c r="BM100" i="16"/>
  <c r="BN100" i="16"/>
  <c r="BO100" i="16"/>
  <c r="BP100" i="16"/>
  <c r="BQ100" i="16"/>
  <c r="BR100" i="16"/>
  <c r="BS100" i="16"/>
  <c r="BT100" i="16"/>
  <c r="BU100" i="16"/>
  <c r="BV100" i="16"/>
  <c r="BW100" i="16"/>
  <c r="BX100" i="16"/>
  <c r="BY100" i="16"/>
  <c r="BZ100" i="16"/>
  <c r="CA100" i="16"/>
  <c r="CB100" i="16"/>
  <c r="CC100" i="16"/>
  <c r="CD100" i="16"/>
  <c r="CE100" i="16"/>
  <c r="CF100" i="16"/>
  <c r="CG100" i="16"/>
  <c r="CH100" i="16"/>
  <c r="CI100" i="16"/>
  <c r="CJ100" i="16"/>
  <c r="CK100" i="16"/>
  <c r="CL100" i="16"/>
  <c r="CM100" i="16"/>
  <c r="CN100" i="16"/>
  <c r="CO100" i="16"/>
  <c r="CP100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AA101" i="16"/>
  <c r="AB101" i="16"/>
  <c r="AC101" i="16"/>
  <c r="AD101" i="16"/>
  <c r="AE101" i="16"/>
  <c r="AF101" i="16"/>
  <c r="AG101" i="16"/>
  <c r="AH101" i="16"/>
  <c r="AI101" i="16"/>
  <c r="AJ101" i="16"/>
  <c r="AK101" i="16"/>
  <c r="AL101" i="16"/>
  <c r="AM101" i="16"/>
  <c r="AN101" i="16"/>
  <c r="AO101" i="16"/>
  <c r="AP101" i="16"/>
  <c r="AQ101" i="16"/>
  <c r="AR101" i="16"/>
  <c r="AS101" i="16"/>
  <c r="AT101" i="16"/>
  <c r="AU101" i="16"/>
  <c r="AV101" i="16"/>
  <c r="AW101" i="16"/>
  <c r="AX101" i="16"/>
  <c r="AY101" i="16"/>
  <c r="AZ101" i="16"/>
  <c r="BA101" i="16"/>
  <c r="BB101" i="16"/>
  <c r="BC101" i="16"/>
  <c r="BD101" i="16"/>
  <c r="BE101" i="16"/>
  <c r="BF101" i="16"/>
  <c r="BG101" i="16"/>
  <c r="BH101" i="16"/>
  <c r="BI101" i="16"/>
  <c r="BJ101" i="16"/>
  <c r="BK101" i="16"/>
  <c r="BL101" i="16"/>
  <c r="BM101" i="16"/>
  <c r="BN101" i="16"/>
  <c r="BO101" i="16"/>
  <c r="BP101" i="16"/>
  <c r="BQ101" i="16"/>
  <c r="BR101" i="16"/>
  <c r="BS101" i="16"/>
  <c r="BT101" i="16"/>
  <c r="BU101" i="16"/>
  <c r="BV101" i="16"/>
  <c r="BW101" i="16"/>
  <c r="BX101" i="16"/>
  <c r="BY101" i="16"/>
  <c r="BZ101" i="16"/>
  <c r="CA101" i="16"/>
  <c r="CB101" i="16"/>
  <c r="CC101" i="16"/>
  <c r="CD101" i="16"/>
  <c r="CE101" i="16"/>
  <c r="CF101" i="16"/>
  <c r="CG101" i="16"/>
  <c r="CH101" i="16"/>
  <c r="CI101" i="16"/>
  <c r="CJ101" i="16"/>
  <c r="CK101" i="16"/>
  <c r="CL101" i="16"/>
  <c r="CM101" i="16"/>
  <c r="CN101" i="16"/>
  <c r="CO101" i="16"/>
  <c r="CP101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AA102" i="16"/>
  <c r="AB102" i="16"/>
  <c r="AC102" i="16"/>
  <c r="AD102" i="16"/>
  <c r="AE102" i="16"/>
  <c r="AF102" i="16"/>
  <c r="AG102" i="16"/>
  <c r="AH102" i="16"/>
  <c r="AI102" i="16"/>
  <c r="AJ102" i="16"/>
  <c r="AK102" i="16"/>
  <c r="AL102" i="16"/>
  <c r="AM102" i="16"/>
  <c r="AN102" i="16"/>
  <c r="AO102" i="16"/>
  <c r="AP102" i="16"/>
  <c r="AQ102" i="16"/>
  <c r="AR102" i="16"/>
  <c r="AS102" i="16"/>
  <c r="AT102" i="16"/>
  <c r="AU102" i="16"/>
  <c r="AV102" i="16"/>
  <c r="AW102" i="16"/>
  <c r="AX102" i="16"/>
  <c r="AY102" i="16"/>
  <c r="AZ102" i="16"/>
  <c r="BA102" i="16"/>
  <c r="BB102" i="16"/>
  <c r="BC102" i="16"/>
  <c r="BD102" i="16"/>
  <c r="BE102" i="16"/>
  <c r="BF102" i="16"/>
  <c r="BG102" i="16"/>
  <c r="BH102" i="16"/>
  <c r="BI102" i="16"/>
  <c r="BJ102" i="16"/>
  <c r="BK102" i="16"/>
  <c r="BL102" i="16"/>
  <c r="BM102" i="16"/>
  <c r="BN102" i="16"/>
  <c r="BO102" i="16"/>
  <c r="BP102" i="16"/>
  <c r="BQ102" i="16"/>
  <c r="BR102" i="16"/>
  <c r="BS102" i="16"/>
  <c r="BT102" i="16"/>
  <c r="BU102" i="16"/>
  <c r="BV102" i="16"/>
  <c r="BW102" i="16"/>
  <c r="BX102" i="16"/>
  <c r="BY102" i="16"/>
  <c r="BZ102" i="16"/>
  <c r="CA102" i="16"/>
  <c r="CB102" i="16"/>
  <c r="CC102" i="16"/>
  <c r="CD102" i="16"/>
  <c r="CE102" i="16"/>
  <c r="CF102" i="16"/>
  <c r="CG102" i="16"/>
  <c r="CH102" i="16"/>
  <c r="CI102" i="16"/>
  <c r="CJ102" i="16"/>
  <c r="CK102" i="16"/>
  <c r="CL102" i="16"/>
  <c r="CM102" i="16"/>
  <c r="CN102" i="16"/>
  <c r="CO102" i="16"/>
  <c r="CP102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AA103" i="16"/>
  <c r="AB103" i="16"/>
  <c r="AC103" i="16"/>
  <c r="AD103" i="16"/>
  <c r="AE103" i="16"/>
  <c r="AF103" i="16"/>
  <c r="AG103" i="16"/>
  <c r="AH103" i="16"/>
  <c r="AI103" i="16"/>
  <c r="AJ103" i="16"/>
  <c r="AK103" i="16"/>
  <c r="AL103" i="16"/>
  <c r="AM103" i="16"/>
  <c r="AN103" i="16"/>
  <c r="AO103" i="16"/>
  <c r="AP103" i="16"/>
  <c r="AQ103" i="16"/>
  <c r="AR103" i="16"/>
  <c r="AS103" i="16"/>
  <c r="AT103" i="16"/>
  <c r="AU103" i="16"/>
  <c r="AV103" i="16"/>
  <c r="AW103" i="16"/>
  <c r="AX103" i="16"/>
  <c r="AY103" i="16"/>
  <c r="AZ103" i="16"/>
  <c r="BA103" i="16"/>
  <c r="BB103" i="16"/>
  <c r="BC103" i="16"/>
  <c r="BD103" i="16"/>
  <c r="BE103" i="16"/>
  <c r="BF103" i="16"/>
  <c r="BG103" i="16"/>
  <c r="BH103" i="16"/>
  <c r="BI103" i="16"/>
  <c r="BJ103" i="16"/>
  <c r="BK103" i="16"/>
  <c r="BL103" i="16"/>
  <c r="BM103" i="16"/>
  <c r="BN103" i="16"/>
  <c r="BO103" i="16"/>
  <c r="BP103" i="16"/>
  <c r="BQ103" i="16"/>
  <c r="BR103" i="16"/>
  <c r="BS103" i="16"/>
  <c r="BT103" i="16"/>
  <c r="BU103" i="16"/>
  <c r="BV103" i="16"/>
  <c r="BW103" i="16"/>
  <c r="BX103" i="16"/>
  <c r="BY103" i="16"/>
  <c r="BZ103" i="16"/>
  <c r="CA103" i="16"/>
  <c r="CB103" i="16"/>
  <c r="CC103" i="16"/>
  <c r="CD103" i="16"/>
  <c r="CE103" i="16"/>
  <c r="CF103" i="16"/>
  <c r="CG103" i="16"/>
  <c r="CH103" i="16"/>
  <c r="CI103" i="16"/>
  <c r="CJ103" i="16"/>
  <c r="CK103" i="16"/>
  <c r="CL103" i="16"/>
  <c r="CM103" i="16"/>
  <c r="CN103" i="16"/>
  <c r="CO103" i="16"/>
  <c r="CP103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AA104" i="16"/>
  <c r="AB104" i="16"/>
  <c r="AC104" i="16"/>
  <c r="AD104" i="16"/>
  <c r="AE104" i="16"/>
  <c r="AF104" i="16"/>
  <c r="AG104" i="16"/>
  <c r="AH104" i="16"/>
  <c r="AI104" i="16"/>
  <c r="AJ104" i="16"/>
  <c r="AK104" i="16"/>
  <c r="AL104" i="16"/>
  <c r="AM104" i="16"/>
  <c r="AN104" i="16"/>
  <c r="AO104" i="16"/>
  <c r="AP104" i="16"/>
  <c r="AQ104" i="16"/>
  <c r="AR104" i="16"/>
  <c r="AS104" i="16"/>
  <c r="AT104" i="16"/>
  <c r="AU104" i="16"/>
  <c r="AV104" i="16"/>
  <c r="AW104" i="16"/>
  <c r="AX104" i="16"/>
  <c r="AY104" i="16"/>
  <c r="AZ104" i="16"/>
  <c r="BA104" i="16"/>
  <c r="BB104" i="16"/>
  <c r="BC104" i="16"/>
  <c r="BD104" i="16"/>
  <c r="BE104" i="16"/>
  <c r="BF104" i="16"/>
  <c r="BG104" i="16"/>
  <c r="BH104" i="16"/>
  <c r="BI104" i="16"/>
  <c r="BJ104" i="16"/>
  <c r="BK104" i="16"/>
  <c r="BL104" i="16"/>
  <c r="BM104" i="16"/>
  <c r="BN104" i="16"/>
  <c r="BO104" i="16"/>
  <c r="BP104" i="16"/>
  <c r="BQ104" i="16"/>
  <c r="BR104" i="16"/>
  <c r="BS104" i="16"/>
  <c r="BT104" i="16"/>
  <c r="BU104" i="16"/>
  <c r="BV104" i="16"/>
  <c r="BW104" i="16"/>
  <c r="BX104" i="16"/>
  <c r="BY104" i="16"/>
  <c r="BZ104" i="16"/>
  <c r="CA104" i="16"/>
  <c r="CB104" i="16"/>
  <c r="CC104" i="16"/>
  <c r="CD104" i="16"/>
  <c r="CE104" i="16"/>
  <c r="CF104" i="16"/>
  <c r="CG104" i="16"/>
  <c r="CH104" i="16"/>
  <c r="CI104" i="16"/>
  <c r="CJ104" i="16"/>
  <c r="CK104" i="16"/>
  <c r="CL104" i="16"/>
  <c r="CM104" i="16"/>
  <c r="CN104" i="16"/>
  <c r="CO104" i="16"/>
  <c r="CP104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AA105" i="16"/>
  <c r="AB105" i="16"/>
  <c r="AC105" i="16"/>
  <c r="AD105" i="16"/>
  <c r="AE105" i="16"/>
  <c r="AF105" i="16"/>
  <c r="AG105" i="16"/>
  <c r="AH105" i="16"/>
  <c r="AI105" i="16"/>
  <c r="AJ105" i="16"/>
  <c r="AK105" i="16"/>
  <c r="AL105" i="16"/>
  <c r="AM105" i="16"/>
  <c r="AN105" i="16"/>
  <c r="AO105" i="16"/>
  <c r="AP105" i="16"/>
  <c r="AQ105" i="16"/>
  <c r="AR105" i="16"/>
  <c r="AS105" i="16"/>
  <c r="AT105" i="16"/>
  <c r="AU105" i="16"/>
  <c r="AV105" i="16"/>
  <c r="AW105" i="16"/>
  <c r="AX105" i="16"/>
  <c r="AY105" i="16"/>
  <c r="AZ105" i="16"/>
  <c r="BA105" i="16"/>
  <c r="BB105" i="16"/>
  <c r="BC105" i="16"/>
  <c r="BD105" i="16"/>
  <c r="BE105" i="16"/>
  <c r="BF105" i="16"/>
  <c r="BG105" i="16"/>
  <c r="BH105" i="16"/>
  <c r="BI105" i="16"/>
  <c r="BJ105" i="16"/>
  <c r="BK105" i="16"/>
  <c r="BL105" i="16"/>
  <c r="BM105" i="16"/>
  <c r="BN105" i="16"/>
  <c r="BO105" i="16"/>
  <c r="BP105" i="16"/>
  <c r="BQ105" i="16"/>
  <c r="BR105" i="16"/>
  <c r="BS105" i="16"/>
  <c r="BT105" i="16"/>
  <c r="BU105" i="16"/>
  <c r="BV105" i="16"/>
  <c r="BW105" i="16"/>
  <c r="BX105" i="16"/>
  <c r="BY105" i="16"/>
  <c r="BZ105" i="16"/>
  <c r="CA105" i="16"/>
  <c r="CB105" i="16"/>
  <c r="CC105" i="16"/>
  <c r="CD105" i="16"/>
  <c r="CE105" i="16"/>
  <c r="CF105" i="16"/>
  <c r="CG105" i="16"/>
  <c r="CH105" i="16"/>
  <c r="CI105" i="16"/>
  <c r="CJ105" i="16"/>
  <c r="CK105" i="16"/>
  <c r="CL105" i="16"/>
  <c r="CM105" i="16"/>
  <c r="CN105" i="16"/>
  <c r="CO105" i="16"/>
  <c r="CP105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AA106" i="16"/>
  <c r="AB106" i="16"/>
  <c r="AC106" i="16"/>
  <c r="AD106" i="16"/>
  <c r="AE106" i="16"/>
  <c r="AF106" i="16"/>
  <c r="AG106" i="16"/>
  <c r="AH106" i="16"/>
  <c r="AI106" i="16"/>
  <c r="AJ106" i="16"/>
  <c r="AK106" i="16"/>
  <c r="AL106" i="16"/>
  <c r="AM106" i="16"/>
  <c r="AN106" i="16"/>
  <c r="AO106" i="16"/>
  <c r="AP106" i="16"/>
  <c r="AQ106" i="16"/>
  <c r="AR106" i="16"/>
  <c r="AS106" i="16"/>
  <c r="AT106" i="16"/>
  <c r="AU106" i="16"/>
  <c r="AV106" i="16"/>
  <c r="AW106" i="16"/>
  <c r="AX106" i="16"/>
  <c r="AY106" i="16"/>
  <c r="AZ106" i="16"/>
  <c r="BA106" i="16"/>
  <c r="BB106" i="16"/>
  <c r="BC106" i="16"/>
  <c r="BD106" i="16"/>
  <c r="BE106" i="16"/>
  <c r="BF106" i="16"/>
  <c r="BG106" i="16"/>
  <c r="BH106" i="16"/>
  <c r="BI106" i="16"/>
  <c r="BJ106" i="16"/>
  <c r="BK106" i="16"/>
  <c r="BL106" i="16"/>
  <c r="BM106" i="16"/>
  <c r="BN106" i="16"/>
  <c r="BO106" i="16"/>
  <c r="BP106" i="16"/>
  <c r="BQ106" i="16"/>
  <c r="BR106" i="16"/>
  <c r="BS106" i="16"/>
  <c r="BT106" i="16"/>
  <c r="BU106" i="16"/>
  <c r="BV106" i="16"/>
  <c r="BW106" i="16"/>
  <c r="BX106" i="16"/>
  <c r="BY106" i="16"/>
  <c r="BZ106" i="16"/>
  <c r="CA106" i="16"/>
  <c r="CB106" i="16"/>
  <c r="CC106" i="16"/>
  <c r="CD106" i="16"/>
  <c r="CE106" i="16"/>
  <c r="CF106" i="16"/>
  <c r="CG106" i="16"/>
  <c r="CH106" i="16"/>
  <c r="CI106" i="16"/>
  <c r="CJ106" i="16"/>
  <c r="CK106" i="16"/>
  <c r="CL106" i="16"/>
  <c r="CM106" i="16"/>
  <c r="CN106" i="16"/>
  <c r="CO106" i="16"/>
  <c r="CP106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AA107" i="16"/>
  <c r="AB107" i="16"/>
  <c r="AC107" i="16"/>
  <c r="AD107" i="16"/>
  <c r="AE107" i="16"/>
  <c r="AF107" i="16"/>
  <c r="AG107" i="16"/>
  <c r="AH107" i="16"/>
  <c r="AI107" i="16"/>
  <c r="AJ107" i="16"/>
  <c r="AK107" i="16"/>
  <c r="AL107" i="16"/>
  <c r="AM107" i="16"/>
  <c r="AN107" i="16"/>
  <c r="AO107" i="16"/>
  <c r="AP107" i="16"/>
  <c r="AQ107" i="16"/>
  <c r="AR107" i="16"/>
  <c r="AS107" i="16"/>
  <c r="AT107" i="16"/>
  <c r="AU107" i="16"/>
  <c r="AV107" i="16"/>
  <c r="AW107" i="16"/>
  <c r="AX107" i="16"/>
  <c r="AY107" i="16"/>
  <c r="AZ107" i="16"/>
  <c r="BA107" i="16"/>
  <c r="BB107" i="16"/>
  <c r="BC107" i="16"/>
  <c r="BD107" i="16"/>
  <c r="BE107" i="16"/>
  <c r="BF107" i="16"/>
  <c r="BG107" i="16"/>
  <c r="BH107" i="16"/>
  <c r="BI107" i="16"/>
  <c r="BJ107" i="16"/>
  <c r="BK107" i="16"/>
  <c r="BL107" i="16"/>
  <c r="BM107" i="16"/>
  <c r="BN107" i="16"/>
  <c r="BO107" i="16"/>
  <c r="BP107" i="16"/>
  <c r="BQ107" i="16"/>
  <c r="BR107" i="16"/>
  <c r="BS107" i="16"/>
  <c r="BT107" i="16"/>
  <c r="BU107" i="16"/>
  <c r="BV107" i="16"/>
  <c r="BW107" i="16"/>
  <c r="BX107" i="16"/>
  <c r="BY107" i="16"/>
  <c r="BZ107" i="16"/>
  <c r="CA107" i="16"/>
  <c r="CB107" i="16"/>
  <c r="CC107" i="16"/>
  <c r="CD107" i="16"/>
  <c r="CE107" i="16"/>
  <c r="CF107" i="16"/>
  <c r="CG107" i="16"/>
  <c r="CH107" i="16"/>
  <c r="CI107" i="16"/>
  <c r="CJ107" i="16"/>
  <c r="CK107" i="16"/>
  <c r="CL107" i="16"/>
  <c r="CM107" i="16"/>
  <c r="CN107" i="16"/>
  <c r="CO107" i="16"/>
  <c r="CP107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AA108" i="16"/>
  <c r="AB108" i="16"/>
  <c r="AC108" i="16"/>
  <c r="AD108" i="16"/>
  <c r="AE108" i="16"/>
  <c r="AF108" i="16"/>
  <c r="AG108" i="16"/>
  <c r="AH108" i="16"/>
  <c r="AI108" i="16"/>
  <c r="AJ108" i="16"/>
  <c r="AK108" i="16"/>
  <c r="AL108" i="16"/>
  <c r="AM108" i="16"/>
  <c r="AN108" i="16"/>
  <c r="AO108" i="16"/>
  <c r="AP108" i="16"/>
  <c r="AQ108" i="16"/>
  <c r="AR108" i="16"/>
  <c r="AS108" i="16"/>
  <c r="AT108" i="16"/>
  <c r="AU108" i="16"/>
  <c r="AV108" i="16"/>
  <c r="AW108" i="16"/>
  <c r="AX108" i="16"/>
  <c r="AY108" i="16"/>
  <c r="AZ108" i="16"/>
  <c r="BA108" i="16"/>
  <c r="BB108" i="16"/>
  <c r="BC108" i="16"/>
  <c r="BD108" i="16"/>
  <c r="BE108" i="16"/>
  <c r="BF108" i="16"/>
  <c r="BG108" i="16"/>
  <c r="BH108" i="16"/>
  <c r="BI108" i="16"/>
  <c r="BJ108" i="16"/>
  <c r="BK108" i="16"/>
  <c r="BL108" i="16"/>
  <c r="BM108" i="16"/>
  <c r="BN108" i="16"/>
  <c r="BO108" i="16"/>
  <c r="BP108" i="16"/>
  <c r="BQ108" i="16"/>
  <c r="BR108" i="16"/>
  <c r="BS108" i="16"/>
  <c r="BT108" i="16"/>
  <c r="BU108" i="16"/>
  <c r="BV108" i="16"/>
  <c r="BW108" i="16"/>
  <c r="BX108" i="16"/>
  <c r="BY108" i="16"/>
  <c r="BZ108" i="16"/>
  <c r="CA108" i="16"/>
  <c r="CB108" i="16"/>
  <c r="CC108" i="16"/>
  <c r="CD108" i="16"/>
  <c r="CE108" i="16"/>
  <c r="CF108" i="16"/>
  <c r="CG108" i="16"/>
  <c r="CH108" i="16"/>
  <c r="CI108" i="16"/>
  <c r="CJ108" i="16"/>
  <c r="CK108" i="16"/>
  <c r="CL108" i="16"/>
  <c r="CM108" i="16"/>
  <c r="CN108" i="16"/>
  <c r="CO108" i="16"/>
  <c r="CP108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AA109" i="16"/>
  <c r="AB109" i="16"/>
  <c r="AC109" i="16"/>
  <c r="AD109" i="16"/>
  <c r="AE109" i="16"/>
  <c r="AF109" i="16"/>
  <c r="AG109" i="16"/>
  <c r="AH109" i="16"/>
  <c r="AI109" i="16"/>
  <c r="AJ109" i="16"/>
  <c r="AK109" i="16"/>
  <c r="AL109" i="16"/>
  <c r="AM109" i="16"/>
  <c r="AN109" i="16"/>
  <c r="AO109" i="16"/>
  <c r="AP109" i="16"/>
  <c r="AQ109" i="16"/>
  <c r="AR109" i="16"/>
  <c r="AS109" i="16"/>
  <c r="AT109" i="16"/>
  <c r="AU109" i="16"/>
  <c r="AV109" i="16"/>
  <c r="AW109" i="16"/>
  <c r="AX109" i="16"/>
  <c r="AY109" i="16"/>
  <c r="AZ109" i="16"/>
  <c r="BA109" i="16"/>
  <c r="BB109" i="16"/>
  <c r="BC109" i="16"/>
  <c r="BD109" i="16"/>
  <c r="BE109" i="16"/>
  <c r="BF109" i="16"/>
  <c r="BG109" i="16"/>
  <c r="BH109" i="16"/>
  <c r="BI109" i="16"/>
  <c r="BJ109" i="16"/>
  <c r="BK109" i="16"/>
  <c r="BL109" i="16"/>
  <c r="BM109" i="16"/>
  <c r="BN109" i="16"/>
  <c r="BO109" i="16"/>
  <c r="BP109" i="16"/>
  <c r="BQ109" i="16"/>
  <c r="BR109" i="16"/>
  <c r="BS109" i="16"/>
  <c r="BT109" i="16"/>
  <c r="BU109" i="16"/>
  <c r="BV109" i="16"/>
  <c r="BW109" i="16"/>
  <c r="BX109" i="16"/>
  <c r="BY109" i="16"/>
  <c r="BZ109" i="16"/>
  <c r="CA109" i="16"/>
  <c r="CB109" i="16"/>
  <c r="CC109" i="16"/>
  <c r="CD109" i="16"/>
  <c r="CE109" i="16"/>
  <c r="CF109" i="16"/>
  <c r="CG109" i="16"/>
  <c r="CH109" i="16"/>
  <c r="CI109" i="16"/>
  <c r="CJ109" i="16"/>
  <c r="CK109" i="16"/>
  <c r="CL109" i="16"/>
  <c r="CM109" i="16"/>
  <c r="CN109" i="16"/>
  <c r="CO109" i="16"/>
  <c r="CP109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AA110" i="16"/>
  <c r="AB110" i="16"/>
  <c r="AC110" i="16"/>
  <c r="AD110" i="16"/>
  <c r="AE110" i="16"/>
  <c r="AF110" i="16"/>
  <c r="AG110" i="16"/>
  <c r="AH110" i="16"/>
  <c r="AI110" i="16"/>
  <c r="AJ110" i="16"/>
  <c r="AK110" i="16"/>
  <c r="AL110" i="16"/>
  <c r="AM110" i="16"/>
  <c r="AN110" i="16"/>
  <c r="AO110" i="16"/>
  <c r="AP110" i="16"/>
  <c r="AQ110" i="16"/>
  <c r="AR110" i="16"/>
  <c r="AS110" i="16"/>
  <c r="AT110" i="16"/>
  <c r="AU110" i="16"/>
  <c r="AV110" i="16"/>
  <c r="AW110" i="16"/>
  <c r="AX110" i="16"/>
  <c r="AY110" i="16"/>
  <c r="AZ110" i="16"/>
  <c r="BA110" i="16"/>
  <c r="BB110" i="16"/>
  <c r="BC110" i="16"/>
  <c r="BD110" i="16"/>
  <c r="BE110" i="16"/>
  <c r="BF110" i="16"/>
  <c r="BG110" i="16"/>
  <c r="BH110" i="16"/>
  <c r="BI110" i="16"/>
  <c r="BJ110" i="16"/>
  <c r="BK110" i="16"/>
  <c r="BL110" i="16"/>
  <c r="BM110" i="16"/>
  <c r="BN110" i="16"/>
  <c r="BO110" i="16"/>
  <c r="BP110" i="16"/>
  <c r="BQ110" i="16"/>
  <c r="BR110" i="16"/>
  <c r="BS110" i="16"/>
  <c r="BT110" i="16"/>
  <c r="BU110" i="16"/>
  <c r="BV110" i="16"/>
  <c r="BW110" i="16"/>
  <c r="BX110" i="16"/>
  <c r="BY110" i="16"/>
  <c r="BZ110" i="16"/>
  <c r="CA110" i="16"/>
  <c r="CB110" i="16"/>
  <c r="CC110" i="16"/>
  <c r="CD110" i="16"/>
  <c r="CE110" i="16"/>
  <c r="CF110" i="16"/>
  <c r="CG110" i="16"/>
  <c r="CH110" i="16"/>
  <c r="CI110" i="16"/>
  <c r="CJ110" i="16"/>
  <c r="CK110" i="16"/>
  <c r="CL110" i="16"/>
  <c r="CM110" i="16"/>
  <c r="CN110" i="16"/>
  <c r="CO110" i="16"/>
  <c r="CP110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AA111" i="16"/>
  <c r="AB111" i="16"/>
  <c r="AC111" i="16"/>
  <c r="AD111" i="16"/>
  <c r="AE111" i="16"/>
  <c r="AF111" i="16"/>
  <c r="AG111" i="16"/>
  <c r="AH111" i="16"/>
  <c r="AI111" i="16"/>
  <c r="AJ111" i="16"/>
  <c r="AK111" i="16"/>
  <c r="AL111" i="16"/>
  <c r="AM111" i="16"/>
  <c r="AN111" i="16"/>
  <c r="AO111" i="16"/>
  <c r="AP111" i="16"/>
  <c r="AQ111" i="16"/>
  <c r="AR111" i="16"/>
  <c r="AS111" i="16"/>
  <c r="AT111" i="16"/>
  <c r="AU111" i="16"/>
  <c r="AV111" i="16"/>
  <c r="AW111" i="16"/>
  <c r="AX111" i="16"/>
  <c r="AY111" i="16"/>
  <c r="AZ111" i="16"/>
  <c r="BA111" i="16"/>
  <c r="BB111" i="16"/>
  <c r="BC111" i="16"/>
  <c r="BD111" i="16"/>
  <c r="BE111" i="16"/>
  <c r="BF111" i="16"/>
  <c r="BG111" i="16"/>
  <c r="BH111" i="16"/>
  <c r="BI111" i="16"/>
  <c r="BJ111" i="16"/>
  <c r="BK111" i="16"/>
  <c r="BL111" i="16"/>
  <c r="BM111" i="16"/>
  <c r="BN111" i="16"/>
  <c r="BO111" i="16"/>
  <c r="BP111" i="16"/>
  <c r="BQ111" i="16"/>
  <c r="BR111" i="16"/>
  <c r="BS111" i="16"/>
  <c r="BT111" i="16"/>
  <c r="BU111" i="16"/>
  <c r="BV111" i="16"/>
  <c r="BW111" i="16"/>
  <c r="BX111" i="16"/>
  <c r="BY111" i="16"/>
  <c r="BZ111" i="16"/>
  <c r="CA111" i="16"/>
  <c r="CB111" i="16"/>
  <c r="CC111" i="16"/>
  <c r="CD111" i="16"/>
  <c r="CE111" i="16"/>
  <c r="CF111" i="16"/>
  <c r="CG111" i="16"/>
  <c r="CH111" i="16"/>
  <c r="CI111" i="16"/>
  <c r="CJ111" i="16"/>
  <c r="CK111" i="16"/>
  <c r="CL111" i="16"/>
  <c r="CM111" i="16"/>
  <c r="CN111" i="16"/>
  <c r="CO111" i="16"/>
  <c r="CP111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AA112" i="16"/>
  <c r="AB112" i="16"/>
  <c r="AC112" i="16"/>
  <c r="AD112" i="16"/>
  <c r="AE112" i="16"/>
  <c r="AF112" i="16"/>
  <c r="AG112" i="16"/>
  <c r="AH112" i="16"/>
  <c r="AI112" i="16"/>
  <c r="AJ112" i="16"/>
  <c r="AK112" i="16"/>
  <c r="AL112" i="16"/>
  <c r="AM112" i="16"/>
  <c r="AN112" i="16"/>
  <c r="AO112" i="16"/>
  <c r="AP112" i="16"/>
  <c r="AQ112" i="16"/>
  <c r="AR112" i="16"/>
  <c r="AS112" i="16"/>
  <c r="AT112" i="16"/>
  <c r="AU112" i="16"/>
  <c r="AV112" i="16"/>
  <c r="AW112" i="16"/>
  <c r="AX112" i="16"/>
  <c r="AY112" i="16"/>
  <c r="AZ112" i="16"/>
  <c r="BA112" i="16"/>
  <c r="BB112" i="16"/>
  <c r="BC112" i="16"/>
  <c r="BD112" i="16"/>
  <c r="BE112" i="16"/>
  <c r="BF112" i="16"/>
  <c r="BG112" i="16"/>
  <c r="BH112" i="16"/>
  <c r="BI112" i="16"/>
  <c r="BJ112" i="16"/>
  <c r="BK112" i="16"/>
  <c r="BL112" i="16"/>
  <c r="BM112" i="16"/>
  <c r="BN112" i="16"/>
  <c r="BO112" i="16"/>
  <c r="BP112" i="16"/>
  <c r="BQ112" i="16"/>
  <c r="BR112" i="16"/>
  <c r="BS112" i="16"/>
  <c r="BT112" i="16"/>
  <c r="BU112" i="16"/>
  <c r="BV112" i="16"/>
  <c r="BW112" i="16"/>
  <c r="BX112" i="16"/>
  <c r="BY112" i="16"/>
  <c r="BZ112" i="16"/>
  <c r="CA112" i="16"/>
  <c r="CB112" i="16"/>
  <c r="CC112" i="16"/>
  <c r="CD112" i="16"/>
  <c r="CE112" i="16"/>
  <c r="CF112" i="16"/>
  <c r="CG112" i="16"/>
  <c r="CH112" i="16"/>
  <c r="CI112" i="16"/>
  <c r="CJ112" i="16"/>
  <c r="CK112" i="16"/>
  <c r="CL112" i="16"/>
  <c r="CM112" i="16"/>
  <c r="CN112" i="16"/>
  <c r="CO112" i="16"/>
  <c r="CP112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AA113" i="16"/>
  <c r="AB113" i="16"/>
  <c r="AC113" i="16"/>
  <c r="AD113" i="16"/>
  <c r="AE113" i="16"/>
  <c r="AF113" i="16"/>
  <c r="AG113" i="16"/>
  <c r="AH113" i="16"/>
  <c r="AI113" i="16"/>
  <c r="AJ113" i="16"/>
  <c r="AK113" i="16"/>
  <c r="AL113" i="16"/>
  <c r="AM113" i="16"/>
  <c r="AN113" i="16"/>
  <c r="AO113" i="16"/>
  <c r="AP113" i="16"/>
  <c r="AQ113" i="16"/>
  <c r="AR113" i="16"/>
  <c r="AS113" i="16"/>
  <c r="AT113" i="16"/>
  <c r="AU113" i="16"/>
  <c r="AV113" i="16"/>
  <c r="AW113" i="16"/>
  <c r="AX113" i="16"/>
  <c r="AY113" i="16"/>
  <c r="AZ113" i="16"/>
  <c r="BA113" i="16"/>
  <c r="BB113" i="16"/>
  <c r="BC113" i="16"/>
  <c r="BD113" i="16"/>
  <c r="BE113" i="16"/>
  <c r="BF113" i="16"/>
  <c r="BG113" i="16"/>
  <c r="BH113" i="16"/>
  <c r="BI113" i="16"/>
  <c r="BJ113" i="16"/>
  <c r="BK113" i="16"/>
  <c r="BL113" i="16"/>
  <c r="BM113" i="16"/>
  <c r="BN113" i="16"/>
  <c r="BO113" i="16"/>
  <c r="BP113" i="16"/>
  <c r="BQ113" i="16"/>
  <c r="BR113" i="16"/>
  <c r="BS113" i="16"/>
  <c r="BT113" i="16"/>
  <c r="BU113" i="16"/>
  <c r="BV113" i="16"/>
  <c r="BW113" i="16"/>
  <c r="BX113" i="16"/>
  <c r="BY113" i="16"/>
  <c r="BZ113" i="16"/>
  <c r="CA113" i="16"/>
  <c r="CB113" i="16"/>
  <c r="CC113" i="16"/>
  <c r="CD113" i="16"/>
  <c r="CE113" i="16"/>
  <c r="CF113" i="16"/>
  <c r="CG113" i="16"/>
  <c r="CH113" i="16"/>
  <c r="CI113" i="16"/>
  <c r="CJ113" i="16"/>
  <c r="CK113" i="16"/>
  <c r="CL113" i="16"/>
  <c r="CM113" i="16"/>
  <c r="CN113" i="16"/>
  <c r="CO113" i="16"/>
  <c r="CP113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AA114" i="16"/>
  <c r="AB114" i="16"/>
  <c r="AC114" i="16"/>
  <c r="AD114" i="16"/>
  <c r="AE114" i="16"/>
  <c r="AF114" i="16"/>
  <c r="AG114" i="16"/>
  <c r="AH114" i="16"/>
  <c r="AI114" i="16"/>
  <c r="AJ114" i="16"/>
  <c r="AK114" i="16"/>
  <c r="AL114" i="16"/>
  <c r="AM114" i="16"/>
  <c r="AN114" i="16"/>
  <c r="AO114" i="16"/>
  <c r="AP114" i="16"/>
  <c r="AQ114" i="16"/>
  <c r="AR114" i="16"/>
  <c r="AS114" i="16"/>
  <c r="AT114" i="16"/>
  <c r="AU114" i="16"/>
  <c r="AV114" i="16"/>
  <c r="AW114" i="16"/>
  <c r="AX114" i="16"/>
  <c r="AY114" i="16"/>
  <c r="AZ114" i="16"/>
  <c r="BA114" i="16"/>
  <c r="BB114" i="16"/>
  <c r="BC114" i="16"/>
  <c r="BD114" i="16"/>
  <c r="BE114" i="16"/>
  <c r="BF114" i="16"/>
  <c r="BG114" i="16"/>
  <c r="BH114" i="16"/>
  <c r="BI114" i="16"/>
  <c r="BJ114" i="16"/>
  <c r="BK114" i="16"/>
  <c r="BL114" i="16"/>
  <c r="BM114" i="16"/>
  <c r="BN114" i="16"/>
  <c r="BO114" i="16"/>
  <c r="BP114" i="16"/>
  <c r="BQ114" i="16"/>
  <c r="BR114" i="16"/>
  <c r="BS114" i="16"/>
  <c r="BT114" i="16"/>
  <c r="BU114" i="16"/>
  <c r="BV114" i="16"/>
  <c r="BW114" i="16"/>
  <c r="BX114" i="16"/>
  <c r="BY114" i="16"/>
  <c r="BZ114" i="16"/>
  <c r="CA114" i="16"/>
  <c r="CB114" i="16"/>
  <c r="CC114" i="16"/>
  <c r="CD114" i="16"/>
  <c r="CE114" i="16"/>
  <c r="CF114" i="16"/>
  <c r="CG114" i="16"/>
  <c r="CH114" i="16"/>
  <c r="CI114" i="16"/>
  <c r="CJ114" i="16"/>
  <c r="CK114" i="16"/>
  <c r="CL114" i="16"/>
  <c r="CM114" i="16"/>
  <c r="CN114" i="16"/>
  <c r="CO114" i="16"/>
  <c r="CP114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AA115" i="16"/>
  <c r="AB115" i="16"/>
  <c r="AC115" i="16"/>
  <c r="AD115" i="16"/>
  <c r="AE115" i="16"/>
  <c r="AF115" i="16"/>
  <c r="AG115" i="16"/>
  <c r="AH115" i="16"/>
  <c r="AI115" i="16"/>
  <c r="AJ115" i="16"/>
  <c r="AK115" i="16"/>
  <c r="AL115" i="16"/>
  <c r="AM115" i="16"/>
  <c r="AN115" i="16"/>
  <c r="AO115" i="16"/>
  <c r="AP115" i="16"/>
  <c r="AQ115" i="16"/>
  <c r="AR115" i="16"/>
  <c r="AS115" i="16"/>
  <c r="AT115" i="16"/>
  <c r="AU115" i="16"/>
  <c r="AV115" i="16"/>
  <c r="AW115" i="16"/>
  <c r="AX115" i="16"/>
  <c r="AY115" i="16"/>
  <c r="AZ115" i="16"/>
  <c r="BA115" i="16"/>
  <c r="BB115" i="16"/>
  <c r="BC115" i="16"/>
  <c r="BD115" i="16"/>
  <c r="BE115" i="16"/>
  <c r="BF115" i="16"/>
  <c r="BG115" i="16"/>
  <c r="BH115" i="16"/>
  <c r="BI115" i="16"/>
  <c r="BJ115" i="16"/>
  <c r="BK115" i="16"/>
  <c r="BL115" i="16"/>
  <c r="BM115" i="16"/>
  <c r="BN115" i="16"/>
  <c r="BO115" i="16"/>
  <c r="BP115" i="16"/>
  <c r="BQ115" i="16"/>
  <c r="BR115" i="16"/>
  <c r="BS115" i="16"/>
  <c r="BT115" i="16"/>
  <c r="BU115" i="16"/>
  <c r="BV115" i="16"/>
  <c r="BW115" i="16"/>
  <c r="BX115" i="16"/>
  <c r="BY115" i="16"/>
  <c r="BZ115" i="16"/>
  <c r="CA115" i="16"/>
  <c r="CB115" i="16"/>
  <c r="CC115" i="16"/>
  <c r="CD115" i="16"/>
  <c r="CE115" i="16"/>
  <c r="CF115" i="16"/>
  <c r="CG115" i="16"/>
  <c r="CH115" i="16"/>
  <c r="CI115" i="16"/>
  <c r="CJ115" i="16"/>
  <c r="CK115" i="16"/>
  <c r="CL115" i="16"/>
  <c r="CM115" i="16"/>
  <c r="CN115" i="16"/>
  <c r="CO115" i="16"/>
  <c r="CP115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AA116" i="16"/>
  <c r="AB116" i="16"/>
  <c r="AC116" i="16"/>
  <c r="AD116" i="16"/>
  <c r="AE116" i="16"/>
  <c r="AF116" i="16"/>
  <c r="AG116" i="16"/>
  <c r="AH116" i="16"/>
  <c r="AI116" i="16"/>
  <c r="AJ116" i="16"/>
  <c r="AK116" i="16"/>
  <c r="AL116" i="16"/>
  <c r="AM116" i="16"/>
  <c r="AN116" i="16"/>
  <c r="AO116" i="16"/>
  <c r="AP116" i="16"/>
  <c r="AQ116" i="16"/>
  <c r="AR116" i="16"/>
  <c r="AS116" i="16"/>
  <c r="AT116" i="16"/>
  <c r="AU116" i="16"/>
  <c r="AV116" i="16"/>
  <c r="AW116" i="16"/>
  <c r="AX116" i="16"/>
  <c r="AY116" i="16"/>
  <c r="AZ116" i="16"/>
  <c r="BA116" i="16"/>
  <c r="BB116" i="16"/>
  <c r="BC116" i="16"/>
  <c r="BD116" i="16"/>
  <c r="BE116" i="16"/>
  <c r="BF116" i="16"/>
  <c r="BG116" i="16"/>
  <c r="BH116" i="16"/>
  <c r="BI116" i="16"/>
  <c r="BJ116" i="16"/>
  <c r="BK116" i="16"/>
  <c r="BL116" i="16"/>
  <c r="BM116" i="16"/>
  <c r="BN116" i="16"/>
  <c r="BO116" i="16"/>
  <c r="BP116" i="16"/>
  <c r="BQ116" i="16"/>
  <c r="BR116" i="16"/>
  <c r="BS116" i="16"/>
  <c r="BT116" i="16"/>
  <c r="BU116" i="16"/>
  <c r="BV116" i="16"/>
  <c r="BW116" i="16"/>
  <c r="BX116" i="16"/>
  <c r="BY116" i="16"/>
  <c r="BZ116" i="16"/>
  <c r="CA116" i="16"/>
  <c r="CB116" i="16"/>
  <c r="CC116" i="16"/>
  <c r="CD116" i="16"/>
  <c r="CE116" i="16"/>
  <c r="CF116" i="16"/>
  <c r="CG116" i="16"/>
  <c r="CH116" i="16"/>
  <c r="CI116" i="16"/>
  <c r="CJ116" i="16"/>
  <c r="CK116" i="16"/>
  <c r="CL116" i="16"/>
  <c r="CM116" i="16"/>
  <c r="CN116" i="16"/>
  <c r="CO116" i="16"/>
  <c r="CP116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AA117" i="16"/>
  <c r="AB117" i="16"/>
  <c r="AC117" i="16"/>
  <c r="AD117" i="16"/>
  <c r="AE117" i="16"/>
  <c r="AF117" i="16"/>
  <c r="AG117" i="16"/>
  <c r="AH117" i="16"/>
  <c r="AI117" i="16"/>
  <c r="AJ117" i="16"/>
  <c r="AK117" i="16"/>
  <c r="AL117" i="16"/>
  <c r="AM117" i="16"/>
  <c r="AN117" i="16"/>
  <c r="AO117" i="16"/>
  <c r="AP117" i="16"/>
  <c r="AQ117" i="16"/>
  <c r="AR117" i="16"/>
  <c r="AS117" i="16"/>
  <c r="AT117" i="16"/>
  <c r="AU117" i="16"/>
  <c r="AV117" i="16"/>
  <c r="AW117" i="16"/>
  <c r="AX117" i="16"/>
  <c r="AY117" i="16"/>
  <c r="AZ117" i="16"/>
  <c r="BA117" i="16"/>
  <c r="BB117" i="16"/>
  <c r="BC117" i="16"/>
  <c r="BD117" i="16"/>
  <c r="BE117" i="16"/>
  <c r="BF117" i="16"/>
  <c r="BG117" i="16"/>
  <c r="BH117" i="16"/>
  <c r="BI117" i="16"/>
  <c r="BJ117" i="16"/>
  <c r="BK117" i="16"/>
  <c r="BL117" i="16"/>
  <c r="BM117" i="16"/>
  <c r="BN117" i="16"/>
  <c r="BO117" i="16"/>
  <c r="BP117" i="16"/>
  <c r="BQ117" i="16"/>
  <c r="BR117" i="16"/>
  <c r="BS117" i="16"/>
  <c r="BT117" i="16"/>
  <c r="BU117" i="16"/>
  <c r="BV117" i="16"/>
  <c r="BW117" i="16"/>
  <c r="BX117" i="16"/>
  <c r="BY117" i="16"/>
  <c r="BZ117" i="16"/>
  <c r="CA117" i="16"/>
  <c r="CB117" i="16"/>
  <c r="CC117" i="16"/>
  <c r="CD117" i="16"/>
  <c r="CE117" i="16"/>
  <c r="CF117" i="16"/>
  <c r="CG117" i="16"/>
  <c r="CH117" i="16"/>
  <c r="CI117" i="16"/>
  <c r="CJ117" i="16"/>
  <c r="CK117" i="16"/>
  <c r="CL117" i="16"/>
  <c r="CM117" i="16"/>
  <c r="CN117" i="16"/>
  <c r="CO117" i="16"/>
  <c r="CP117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AA118" i="16"/>
  <c r="AB118" i="16"/>
  <c r="AC118" i="16"/>
  <c r="AD118" i="16"/>
  <c r="AE118" i="16"/>
  <c r="AF118" i="16"/>
  <c r="AG118" i="16"/>
  <c r="AH118" i="16"/>
  <c r="AI118" i="16"/>
  <c r="AJ118" i="16"/>
  <c r="AK118" i="16"/>
  <c r="AL118" i="16"/>
  <c r="AM118" i="16"/>
  <c r="AN118" i="16"/>
  <c r="AO118" i="16"/>
  <c r="AP118" i="16"/>
  <c r="AQ118" i="16"/>
  <c r="AR118" i="16"/>
  <c r="AS118" i="16"/>
  <c r="AT118" i="16"/>
  <c r="AU118" i="16"/>
  <c r="AV118" i="16"/>
  <c r="AW118" i="16"/>
  <c r="AX118" i="16"/>
  <c r="AY118" i="16"/>
  <c r="AZ118" i="16"/>
  <c r="BA118" i="16"/>
  <c r="BB118" i="16"/>
  <c r="BC118" i="16"/>
  <c r="BD118" i="16"/>
  <c r="BE118" i="16"/>
  <c r="BF118" i="16"/>
  <c r="BG118" i="16"/>
  <c r="BH118" i="16"/>
  <c r="BI118" i="16"/>
  <c r="BJ118" i="16"/>
  <c r="BK118" i="16"/>
  <c r="BL118" i="16"/>
  <c r="BM118" i="16"/>
  <c r="BN118" i="16"/>
  <c r="BO118" i="16"/>
  <c r="BP118" i="16"/>
  <c r="BQ118" i="16"/>
  <c r="BR118" i="16"/>
  <c r="BS118" i="16"/>
  <c r="BT118" i="16"/>
  <c r="BU118" i="16"/>
  <c r="BV118" i="16"/>
  <c r="BW118" i="16"/>
  <c r="BX118" i="16"/>
  <c r="BY118" i="16"/>
  <c r="BZ118" i="16"/>
  <c r="CA118" i="16"/>
  <c r="CB118" i="16"/>
  <c r="CC118" i="16"/>
  <c r="CD118" i="16"/>
  <c r="CE118" i="16"/>
  <c r="CF118" i="16"/>
  <c r="CG118" i="16"/>
  <c r="CH118" i="16"/>
  <c r="CI118" i="16"/>
  <c r="CJ118" i="16"/>
  <c r="CK118" i="16"/>
  <c r="CL118" i="16"/>
  <c r="CM118" i="16"/>
  <c r="CN118" i="16"/>
  <c r="CO118" i="16"/>
  <c r="CP118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AA119" i="16"/>
  <c r="AB119" i="16"/>
  <c r="AC119" i="16"/>
  <c r="AD119" i="16"/>
  <c r="AE119" i="16"/>
  <c r="AF119" i="16"/>
  <c r="AG119" i="16"/>
  <c r="AH119" i="16"/>
  <c r="AI119" i="16"/>
  <c r="AJ119" i="16"/>
  <c r="AK119" i="16"/>
  <c r="AL119" i="16"/>
  <c r="AM119" i="16"/>
  <c r="AN119" i="16"/>
  <c r="AO119" i="16"/>
  <c r="AP119" i="16"/>
  <c r="AQ119" i="16"/>
  <c r="AR119" i="16"/>
  <c r="AS119" i="16"/>
  <c r="AT119" i="16"/>
  <c r="AU119" i="16"/>
  <c r="AV119" i="16"/>
  <c r="AW119" i="16"/>
  <c r="AX119" i="16"/>
  <c r="AY119" i="16"/>
  <c r="AZ119" i="16"/>
  <c r="BA119" i="16"/>
  <c r="BB119" i="16"/>
  <c r="BC119" i="16"/>
  <c r="BD119" i="16"/>
  <c r="BE119" i="16"/>
  <c r="BF119" i="16"/>
  <c r="BG119" i="16"/>
  <c r="BH119" i="16"/>
  <c r="BI119" i="16"/>
  <c r="BJ119" i="16"/>
  <c r="BK119" i="16"/>
  <c r="BL119" i="16"/>
  <c r="BM119" i="16"/>
  <c r="BN119" i="16"/>
  <c r="BO119" i="16"/>
  <c r="BP119" i="16"/>
  <c r="BQ119" i="16"/>
  <c r="BR119" i="16"/>
  <c r="BS119" i="16"/>
  <c r="BT119" i="16"/>
  <c r="BU119" i="16"/>
  <c r="BV119" i="16"/>
  <c r="BW119" i="16"/>
  <c r="BX119" i="16"/>
  <c r="BY119" i="16"/>
  <c r="BZ119" i="16"/>
  <c r="CA119" i="16"/>
  <c r="CB119" i="16"/>
  <c r="CC119" i="16"/>
  <c r="CD119" i="16"/>
  <c r="CE119" i="16"/>
  <c r="CF119" i="16"/>
  <c r="CG119" i="16"/>
  <c r="CH119" i="16"/>
  <c r="CI119" i="16"/>
  <c r="CJ119" i="16"/>
  <c r="CK119" i="16"/>
  <c r="CL119" i="16"/>
  <c r="CM119" i="16"/>
  <c r="CN119" i="16"/>
  <c r="CO119" i="16"/>
  <c r="CP119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AA120" i="16"/>
  <c r="AB120" i="16"/>
  <c r="AC120" i="16"/>
  <c r="AD120" i="16"/>
  <c r="AE120" i="16"/>
  <c r="AF120" i="16"/>
  <c r="AG120" i="16"/>
  <c r="AH120" i="16"/>
  <c r="AI120" i="16"/>
  <c r="AJ120" i="16"/>
  <c r="AK120" i="16"/>
  <c r="AL120" i="16"/>
  <c r="AM120" i="16"/>
  <c r="AN120" i="16"/>
  <c r="AO120" i="16"/>
  <c r="AP120" i="16"/>
  <c r="AQ120" i="16"/>
  <c r="AR120" i="16"/>
  <c r="AS120" i="16"/>
  <c r="AT120" i="16"/>
  <c r="AU120" i="16"/>
  <c r="AV120" i="16"/>
  <c r="AW120" i="16"/>
  <c r="AX120" i="16"/>
  <c r="AY120" i="16"/>
  <c r="AZ120" i="16"/>
  <c r="BA120" i="16"/>
  <c r="BB120" i="16"/>
  <c r="BC120" i="16"/>
  <c r="BD120" i="16"/>
  <c r="BE120" i="16"/>
  <c r="BF120" i="16"/>
  <c r="BG120" i="16"/>
  <c r="BH120" i="16"/>
  <c r="BI120" i="16"/>
  <c r="BJ120" i="16"/>
  <c r="BK120" i="16"/>
  <c r="BL120" i="16"/>
  <c r="BM120" i="16"/>
  <c r="BN120" i="16"/>
  <c r="BO120" i="16"/>
  <c r="BP120" i="16"/>
  <c r="BQ120" i="16"/>
  <c r="BR120" i="16"/>
  <c r="BS120" i="16"/>
  <c r="BT120" i="16"/>
  <c r="BU120" i="16"/>
  <c r="BV120" i="16"/>
  <c r="BW120" i="16"/>
  <c r="BX120" i="16"/>
  <c r="BY120" i="16"/>
  <c r="BZ120" i="16"/>
  <c r="CA120" i="16"/>
  <c r="CB120" i="16"/>
  <c r="CC120" i="16"/>
  <c r="CD120" i="16"/>
  <c r="CE120" i="16"/>
  <c r="CF120" i="16"/>
  <c r="CG120" i="16"/>
  <c r="CH120" i="16"/>
  <c r="CI120" i="16"/>
  <c r="CJ120" i="16"/>
  <c r="CK120" i="16"/>
  <c r="CL120" i="16"/>
  <c r="CM120" i="16"/>
  <c r="CN120" i="16"/>
  <c r="CO120" i="16"/>
  <c r="CP120" i="16"/>
  <c r="G121" i="16"/>
  <c r="H121" i="16"/>
  <c r="I121" i="16"/>
  <c r="J121" i="16"/>
  <c r="K121" i="16"/>
  <c r="L121" i="16"/>
  <c r="M121" i="16"/>
  <c r="N121" i="16"/>
  <c r="O121" i="16"/>
  <c r="P121" i="16"/>
  <c r="Q121" i="16"/>
  <c r="R121" i="16"/>
  <c r="S121" i="16"/>
  <c r="T121" i="16"/>
  <c r="U121" i="16"/>
  <c r="V121" i="16"/>
  <c r="W121" i="16"/>
  <c r="X121" i="16"/>
  <c r="Y121" i="16"/>
  <c r="Z121" i="16"/>
  <c r="AA121" i="16"/>
  <c r="AB121" i="16"/>
  <c r="AC121" i="16"/>
  <c r="AD121" i="16"/>
  <c r="AE121" i="16"/>
  <c r="AF121" i="16"/>
  <c r="AG121" i="16"/>
  <c r="AH121" i="16"/>
  <c r="AI121" i="16"/>
  <c r="AJ121" i="16"/>
  <c r="AK121" i="16"/>
  <c r="AL121" i="16"/>
  <c r="AM121" i="16"/>
  <c r="AN121" i="16"/>
  <c r="AO121" i="16"/>
  <c r="AP121" i="16"/>
  <c r="AQ121" i="16"/>
  <c r="AR121" i="16"/>
  <c r="AS121" i="16"/>
  <c r="AT121" i="16"/>
  <c r="AU121" i="16"/>
  <c r="AV121" i="16"/>
  <c r="AW121" i="16"/>
  <c r="AX121" i="16"/>
  <c r="AY121" i="16"/>
  <c r="AZ121" i="16"/>
  <c r="BA121" i="16"/>
  <c r="BB121" i="16"/>
  <c r="BC121" i="16"/>
  <c r="BD121" i="16"/>
  <c r="BE121" i="16"/>
  <c r="BF121" i="16"/>
  <c r="BG121" i="16"/>
  <c r="BH121" i="16"/>
  <c r="BI121" i="16"/>
  <c r="BJ121" i="16"/>
  <c r="BK121" i="16"/>
  <c r="BL121" i="16"/>
  <c r="BM121" i="16"/>
  <c r="BN121" i="16"/>
  <c r="BO121" i="16"/>
  <c r="BP121" i="16"/>
  <c r="BQ121" i="16"/>
  <c r="BR121" i="16"/>
  <c r="BS121" i="16"/>
  <c r="BT121" i="16"/>
  <c r="BU121" i="16"/>
  <c r="BV121" i="16"/>
  <c r="BW121" i="16"/>
  <c r="BX121" i="16"/>
  <c r="BY121" i="16"/>
  <c r="BZ121" i="16"/>
  <c r="CA121" i="16"/>
  <c r="CB121" i="16"/>
  <c r="CC121" i="16"/>
  <c r="CD121" i="16"/>
  <c r="CE121" i="16"/>
  <c r="CF121" i="16"/>
  <c r="CG121" i="16"/>
  <c r="CH121" i="16"/>
  <c r="CI121" i="16"/>
  <c r="CJ121" i="16"/>
  <c r="CK121" i="16"/>
  <c r="CL121" i="16"/>
  <c r="CM121" i="16"/>
  <c r="CN121" i="16"/>
  <c r="CO121" i="16"/>
  <c r="CP121" i="16"/>
  <c r="G122" i="16"/>
  <c r="H122" i="16"/>
  <c r="I122" i="16"/>
  <c r="J122" i="16"/>
  <c r="K122" i="16"/>
  <c r="L122" i="16"/>
  <c r="M122" i="16"/>
  <c r="N122" i="16"/>
  <c r="O122" i="16"/>
  <c r="P122" i="16"/>
  <c r="Q122" i="16"/>
  <c r="R122" i="16"/>
  <c r="S122" i="16"/>
  <c r="T122" i="16"/>
  <c r="U122" i="16"/>
  <c r="V122" i="16"/>
  <c r="W122" i="16"/>
  <c r="X122" i="16"/>
  <c r="Y122" i="16"/>
  <c r="Z122" i="16"/>
  <c r="AA122" i="16"/>
  <c r="AB122" i="16"/>
  <c r="AC122" i="16"/>
  <c r="AD122" i="16"/>
  <c r="AE122" i="16"/>
  <c r="AF122" i="16"/>
  <c r="AG122" i="16"/>
  <c r="AH122" i="16"/>
  <c r="AI122" i="16"/>
  <c r="AJ122" i="16"/>
  <c r="AK122" i="16"/>
  <c r="AL122" i="16"/>
  <c r="AM122" i="16"/>
  <c r="AN122" i="16"/>
  <c r="AO122" i="16"/>
  <c r="AP122" i="16"/>
  <c r="AQ122" i="16"/>
  <c r="AR122" i="16"/>
  <c r="AS122" i="16"/>
  <c r="AT122" i="16"/>
  <c r="AU122" i="16"/>
  <c r="AV122" i="16"/>
  <c r="AW122" i="16"/>
  <c r="AX122" i="16"/>
  <c r="AY122" i="16"/>
  <c r="AZ122" i="16"/>
  <c r="BA122" i="16"/>
  <c r="BB122" i="16"/>
  <c r="BC122" i="16"/>
  <c r="BD122" i="16"/>
  <c r="BE122" i="16"/>
  <c r="BF122" i="16"/>
  <c r="BG122" i="16"/>
  <c r="BH122" i="16"/>
  <c r="BI122" i="16"/>
  <c r="BJ122" i="16"/>
  <c r="BK122" i="16"/>
  <c r="BL122" i="16"/>
  <c r="BM122" i="16"/>
  <c r="BN122" i="16"/>
  <c r="BO122" i="16"/>
  <c r="BP122" i="16"/>
  <c r="BQ122" i="16"/>
  <c r="BR122" i="16"/>
  <c r="BS122" i="16"/>
  <c r="BT122" i="16"/>
  <c r="BU122" i="16"/>
  <c r="BV122" i="16"/>
  <c r="BW122" i="16"/>
  <c r="BX122" i="16"/>
  <c r="BY122" i="16"/>
  <c r="BZ122" i="16"/>
  <c r="CA122" i="16"/>
  <c r="CB122" i="16"/>
  <c r="CC122" i="16"/>
  <c r="CD122" i="16"/>
  <c r="CE122" i="16"/>
  <c r="CF122" i="16"/>
  <c r="CG122" i="16"/>
  <c r="CH122" i="16"/>
  <c r="CI122" i="16"/>
  <c r="CJ122" i="16"/>
  <c r="CK122" i="16"/>
  <c r="CL122" i="16"/>
  <c r="CM122" i="16"/>
  <c r="CN122" i="16"/>
  <c r="CO122" i="16"/>
  <c r="CP122" i="16"/>
  <c r="G123" i="16"/>
  <c r="H123" i="16"/>
  <c r="I123" i="16"/>
  <c r="J123" i="16"/>
  <c r="K123" i="16"/>
  <c r="L123" i="16"/>
  <c r="M123" i="16"/>
  <c r="N123" i="16"/>
  <c r="O123" i="16"/>
  <c r="P123" i="16"/>
  <c r="Q123" i="16"/>
  <c r="R123" i="16"/>
  <c r="S123" i="16"/>
  <c r="T123" i="16"/>
  <c r="U123" i="16"/>
  <c r="V123" i="16"/>
  <c r="W123" i="16"/>
  <c r="X123" i="16"/>
  <c r="Y123" i="16"/>
  <c r="Z123" i="16"/>
  <c r="AA123" i="16"/>
  <c r="AB123" i="16"/>
  <c r="AC123" i="16"/>
  <c r="AD123" i="16"/>
  <c r="AE123" i="16"/>
  <c r="AF123" i="16"/>
  <c r="AG123" i="16"/>
  <c r="AH123" i="16"/>
  <c r="AI123" i="16"/>
  <c r="AJ123" i="16"/>
  <c r="AK123" i="16"/>
  <c r="AL123" i="16"/>
  <c r="AM123" i="16"/>
  <c r="AN123" i="16"/>
  <c r="AO123" i="16"/>
  <c r="AP123" i="16"/>
  <c r="AQ123" i="16"/>
  <c r="AR123" i="16"/>
  <c r="AS123" i="16"/>
  <c r="AT123" i="16"/>
  <c r="AU123" i="16"/>
  <c r="AV123" i="16"/>
  <c r="AW123" i="16"/>
  <c r="AX123" i="16"/>
  <c r="AY123" i="16"/>
  <c r="AZ123" i="16"/>
  <c r="BA123" i="16"/>
  <c r="BB123" i="16"/>
  <c r="BC123" i="16"/>
  <c r="BD123" i="16"/>
  <c r="BE123" i="16"/>
  <c r="BF123" i="16"/>
  <c r="BG123" i="16"/>
  <c r="BH123" i="16"/>
  <c r="BI123" i="16"/>
  <c r="BJ123" i="16"/>
  <c r="BK123" i="16"/>
  <c r="BL123" i="16"/>
  <c r="BM123" i="16"/>
  <c r="BN123" i="16"/>
  <c r="BO123" i="16"/>
  <c r="BP123" i="16"/>
  <c r="BQ123" i="16"/>
  <c r="BR123" i="16"/>
  <c r="BS123" i="16"/>
  <c r="BT123" i="16"/>
  <c r="BU123" i="16"/>
  <c r="BV123" i="16"/>
  <c r="BW123" i="16"/>
  <c r="BX123" i="16"/>
  <c r="BY123" i="16"/>
  <c r="BZ123" i="16"/>
  <c r="CA123" i="16"/>
  <c r="CB123" i="16"/>
  <c r="CC123" i="16"/>
  <c r="CD123" i="16"/>
  <c r="CE123" i="16"/>
  <c r="CF123" i="16"/>
  <c r="CG123" i="16"/>
  <c r="CH123" i="16"/>
  <c r="CI123" i="16"/>
  <c r="CJ123" i="16"/>
  <c r="CK123" i="16"/>
  <c r="CL123" i="16"/>
  <c r="CM123" i="16"/>
  <c r="CN123" i="16"/>
  <c r="CO123" i="16"/>
  <c r="CP123" i="16"/>
  <c r="G124" i="16"/>
  <c r="H124" i="16"/>
  <c r="I124" i="16"/>
  <c r="J124" i="16"/>
  <c r="K124" i="16"/>
  <c r="L124" i="16"/>
  <c r="M124" i="16"/>
  <c r="N124" i="16"/>
  <c r="O124" i="16"/>
  <c r="P124" i="16"/>
  <c r="Q124" i="16"/>
  <c r="R124" i="16"/>
  <c r="S124" i="16"/>
  <c r="T124" i="16"/>
  <c r="U124" i="16"/>
  <c r="V124" i="16"/>
  <c r="W124" i="16"/>
  <c r="X124" i="16"/>
  <c r="Y124" i="16"/>
  <c r="Z124" i="16"/>
  <c r="AA124" i="16"/>
  <c r="AB124" i="16"/>
  <c r="AC124" i="16"/>
  <c r="AD124" i="16"/>
  <c r="AE124" i="16"/>
  <c r="AF124" i="16"/>
  <c r="AG124" i="16"/>
  <c r="AH124" i="16"/>
  <c r="AI124" i="16"/>
  <c r="AJ124" i="16"/>
  <c r="AK124" i="16"/>
  <c r="AL124" i="16"/>
  <c r="AM124" i="16"/>
  <c r="AN124" i="16"/>
  <c r="AO124" i="16"/>
  <c r="AP124" i="16"/>
  <c r="AQ124" i="16"/>
  <c r="AR124" i="16"/>
  <c r="AS124" i="16"/>
  <c r="AT124" i="16"/>
  <c r="AU124" i="16"/>
  <c r="AV124" i="16"/>
  <c r="AW124" i="16"/>
  <c r="AX124" i="16"/>
  <c r="AY124" i="16"/>
  <c r="AZ124" i="16"/>
  <c r="BA124" i="16"/>
  <c r="BB124" i="16"/>
  <c r="BC124" i="16"/>
  <c r="BD124" i="16"/>
  <c r="BE124" i="16"/>
  <c r="BF124" i="16"/>
  <c r="BG124" i="16"/>
  <c r="BH124" i="16"/>
  <c r="BI124" i="16"/>
  <c r="BJ124" i="16"/>
  <c r="BK124" i="16"/>
  <c r="BL124" i="16"/>
  <c r="BM124" i="16"/>
  <c r="BN124" i="16"/>
  <c r="BO124" i="16"/>
  <c r="BP124" i="16"/>
  <c r="BQ124" i="16"/>
  <c r="BR124" i="16"/>
  <c r="BS124" i="16"/>
  <c r="BT124" i="16"/>
  <c r="BU124" i="16"/>
  <c r="BV124" i="16"/>
  <c r="BW124" i="16"/>
  <c r="BX124" i="16"/>
  <c r="BY124" i="16"/>
  <c r="BZ124" i="16"/>
  <c r="CA124" i="16"/>
  <c r="CB124" i="16"/>
  <c r="CC124" i="16"/>
  <c r="CD124" i="16"/>
  <c r="CE124" i="16"/>
  <c r="CF124" i="16"/>
  <c r="CG124" i="16"/>
  <c r="CH124" i="16"/>
  <c r="CI124" i="16"/>
  <c r="CJ124" i="16"/>
  <c r="CK124" i="16"/>
  <c r="CL124" i="16"/>
  <c r="CM124" i="16"/>
  <c r="CN124" i="16"/>
  <c r="CO124" i="16"/>
  <c r="CP124" i="16"/>
  <c r="G125" i="16"/>
  <c r="H125" i="16"/>
  <c r="I125" i="16"/>
  <c r="J125" i="16"/>
  <c r="K125" i="16"/>
  <c r="L125" i="16"/>
  <c r="M125" i="16"/>
  <c r="N125" i="16"/>
  <c r="O125" i="16"/>
  <c r="P125" i="16"/>
  <c r="Q125" i="16"/>
  <c r="R125" i="16"/>
  <c r="S125" i="16"/>
  <c r="T125" i="16"/>
  <c r="U125" i="16"/>
  <c r="V125" i="16"/>
  <c r="W125" i="16"/>
  <c r="X125" i="16"/>
  <c r="Y125" i="16"/>
  <c r="Z125" i="16"/>
  <c r="AA125" i="16"/>
  <c r="AB125" i="16"/>
  <c r="AC125" i="16"/>
  <c r="AD125" i="16"/>
  <c r="AE125" i="16"/>
  <c r="AF125" i="16"/>
  <c r="AG125" i="16"/>
  <c r="AH125" i="16"/>
  <c r="AI125" i="16"/>
  <c r="AJ125" i="16"/>
  <c r="AK125" i="16"/>
  <c r="AL125" i="16"/>
  <c r="AM125" i="16"/>
  <c r="AN125" i="16"/>
  <c r="AO125" i="16"/>
  <c r="AP125" i="16"/>
  <c r="AQ125" i="16"/>
  <c r="AR125" i="16"/>
  <c r="AS125" i="16"/>
  <c r="AT125" i="16"/>
  <c r="AU125" i="16"/>
  <c r="AV125" i="16"/>
  <c r="AW125" i="16"/>
  <c r="AX125" i="16"/>
  <c r="AY125" i="16"/>
  <c r="AZ125" i="16"/>
  <c r="BA125" i="16"/>
  <c r="BB125" i="16"/>
  <c r="BC125" i="16"/>
  <c r="BD125" i="16"/>
  <c r="BE125" i="16"/>
  <c r="BF125" i="16"/>
  <c r="BG125" i="16"/>
  <c r="BH125" i="16"/>
  <c r="BI125" i="16"/>
  <c r="BJ125" i="16"/>
  <c r="BK125" i="16"/>
  <c r="BL125" i="16"/>
  <c r="BM125" i="16"/>
  <c r="BN125" i="16"/>
  <c r="BO125" i="16"/>
  <c r="BP125" i="16"/>
  <c r="BQ125" i="16"/>
  <c r="BR125" i="16"/>
  <c r="BS125" i="16"/>
  <c r="BT125" i="16"/>
  <c r="BU125" i="16"/>
  <c r="BV125" i="16"/>
  <c r="BW125" i="16"/>
  <c r="BX125" i="16"/>
  <c r="BY125" i="16"/>
  <c r="BZ125" i="16"/>
  <c r="CA125" i="16"/>
  <c r="CB125" i="16"/>
  <c r="CC125" i="16"/>
  <c r="CD125" i="16"/>
  <c r="CE125" i="16"/>
  <c r="CF125" i="16"/>
  <c r="CG125" i="16"/>
  <c r="CH125" i="16"/>
  <c r="CI125" i="16"/>
  <c r="CJ125" i="16"/>
  <c r="CK125" i="16"/>
  <c r="CL125" i="16"/>
  <c r="CM125" i="16"/>
  <c r="CN125" i="16"/>
  <c r="CO125" i="16"/>
  <c r="CP125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AA126" i="16"/>
  <c r="AB126" i="16"/>
  <c r="AC126" i="16"/>
  <c r="AD126" i="16"/>
  <c r="AE126" i="16"/>
  <c r="AF126" i="16"/>
  <c r="AG126" i="16"/>
  <c r="AH126" i="16"/>
  <c r="AI126" i="16"/>
  <c r="AJ126" i="16"/>
  <c r="AK126" i="16"/>
  <c r="AL126" i="16"/>
  <c r="AM126" i="16"/>
  <c r="AN126" i="16"/>
  <c r="AO126" i="16"/>
  <c r="AP126" i="16"/>
  <c r="AQ126" i="16"/>
  <c r="AR126" i="16"/>
  <c r="AS126" i="16"/>
  <c r="AT126" i="16"/>
  <c r="AU126" i="16"/>
  <c r="AV126" i="16"/>
  <c r="AW126" i="16"/>
  <c r="AX126" i="16"/>
  <c r="AY126" i="16"/>
  <c r="AZ126" i="16"/>
  <c r="BA126" i="16"/>
  <c r="BB126" i="16"/>
  <c r="BC126" i="16"/>
  <c r="BD126" i="16"/>
  <c r="BE126" i="16"/>
  <c r="BF126" i="16"/>
  <c r="BG126" i="16"/>
  <c r="BH126" i="16"/>
  <c r="BI126" i="16"/>
  <c r="BJ126" i="16"/>
  <c r="BK126" i="16"/>
  <c r="BL126" i="16"/>
  <c r="BM126" i="16"/>
  <c r="BN126" i="16"/>
  <c r="BO126" i="16"/>
  <c r="BP126" i="16"/>
  <c r="BQ126" i="16"/>
  <c r="BR126" i="16"/>
  <c r="BS126" i="16"/>
  <c r="BT126" i="16"/>
  <c r="BU126" i="16"/>
  <c r="BV126" i="16"/>
  <c r="BW126" i="16"/>
  <c r="BX126" i="16"/>
  <c r="BY126" i="16"/>
  <c r="BZ126" i="16"/>
  <c r="CA126" i="16"/>
  <c r="CB126" i="16"/>
  <c r="CC126" i="16"/>
  <c r="CD126" i="16"/>
  <c r="CE126" i="16"/>
  <c r="CF126" i="16"/>
  <c r="CG126" i="16"/>
  <c r="CH126" i="16"/>
  <c r="CI126" i="16"/>
  <c r="CJ126" i="16"/>
  <c r="CK126" i="16"/>
  <c r="CL126" i="16"/>
  <c r="CM126" i="16"/>
  <c r="CN126" i="16"/>
  <c r="CO126" i="16"/>
  <c r="CP126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AA127" i="16"/>
  <c r="AB127" i="16"/>
  <c r="AC127" i="16"/>
  <c r="AD127" i="16"/>
  <c r="AE127" i="16"/>
  <c r="AF127" i="16"/>
  <c r="AG127" i="16"/>
  <c r="AH127" i="16"/>
  <c r="AI127" i="16"/>
  <c r="AJ127" i="16"/>
  <c r="AK127" i="16"/>
  <c r="AL127" i="16"/>
  <c r="AM127" i="16"/>
  <c r="AN127" i="16"/>
  <c r="AO127" i="16"/>
  <c r="AP127" i="16"/>
  <c r="AQ127" i="16"/>
  <c r="AR127" i="16"/>
  <c r="AS127" i="16"/>
  <c r="AT127" i="16"/>
  <c r="AU127" i="16"/>
  <c r="AV127" i="16"/>
  <c r="AW127" i="16"/>
  <c r="AX127" i="16"/>
  <c r="AY127" i="16"/>
  <c r="AZ127" i="16"/>
  <c r="BA127" i="16"/>
  <c r="BB127" i="16"/>
  <c r="BC127" i="16"/>
  <c r="BD127" i="16"/>
  <c r="BE127" i="16"/>
  <c r="BF127" i="16"/>
  <c r="BG127" i="16"/>
  <c r="BH127" i="16"/>
  <c r="BI127" i="16"/>
  <c r="BJ127" i="16"/>
  <c r="BK127" i="16"/>
  <c r="BL127" i="16"/>
  <c r="BM127" i="16"/>
  <c r="BN127" i="16"/>
  <c r="BO127" i="16"/>
  <c r="BP127" i="16"/>
  <c r="BQ127" i="16"/>
  <c r="BR127" i="16"/>
  <c r="BS127" i="16"/>
  <c r="BT127" i="16"/>
  <c r="BU127" i="16"/>
  <c r="BV127" i="16"/>
  <c r="BW127" i="16"/>
  <c r="BX127" i="16"/>
  <c r="BY127" i="16"/>
  <c r="BZ127" i="16"/>
  <c r="CA127" i="16"/>
  <c r="CB127" i="16"/>
  <c r="CC127" i="16"/>
  <c r="CD127" i="16"/>
  <c r="CE127" i="16"/>
  <c r="CF127" i="16"/>
  <c r="CG127" i="16"/>
  <c r="CH127" i="16"/>
  <c r="CI127" i="16"/>
  <c r="CJ127" i="16"/>
  <c r="CK127" i="16"/>
  <c r="CL127" i="16"/>
  <c r="CM127" i="16"/>
  <c r="CN127" i="16"/>
  <c r="CO127" i="16"/>
  <c r="CP127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AA128" i="16"/>
  <c r="AB128" i="16"/>
  <c r="AC128" i="16"/>
  <c r="AD128" i="16"/>
  <c r="AE128" i="16"/>
  <c r="AF128" i="16"/>
  <c r="AG128" i="16"/>
  <c r="AH128" i="16"/>
  <c r="AI128" i="16"/>
  <c r="AJ128" i="16"/>
  <c r="AK128" i="16"/>
  <c r="AL128" i="16"/>
  <c r="AM128" i="16"/>
  <c r="AN128" i="16"/>
  <c r="AO128" i="16"/>
  <c r="AP128" i="16"/>
  <c r="AQ128" i="16"/>
  <c r="AR128" i="16"/>
  <c r="AS128" i="16"/>
  <c r="AT128" i="16"/>
  <c r="AU128" i="16"/>
  <c r="AV128" i="16"/>
  <c r="AW128" i="16"/>
  <c r="AX128" i="16"/>
  <c r="AY128" i="16"/>
  <c r="AZ128" i="16"/>
  <c r="BA128" i="16"/>
  <c r="BB128" i="16"/>
  <c r="BC128" i="16"/>
  <c r="BD128" i="16"/>
  <c r="BE128" i="16"/>
  <c r="BF128" i="16"/>
  <c r="BG128" i="16"/>
  <c r="BH128" i="16"/>
  <c r="BI128" i="16"/>
  <c r="BJ128" i="16"/>
  <c r="BK128" i="16"/>
  <c r="BL128" i="16"/>
  <c r="BM128" i="16"/>
  <c r="BN128" i="16"/>
  <c r="BO128" i="16"/>
  <c r="BP128" i="16"/>
  <c r="BQ128" i="16"/>
  <c r="BR128" i="16"/>
  <c r="BS128" i="16"/>
  <c r="BT128" i="16"/>
  <c r="BU128" i="16"/>
  <c r="BV128" i="16"/>
  <c r="BW128" i="16"/>
  <c r="BX128" i="16"/>
  <c r="BY128" i="16"/>
  <c r="BZ128" i="16"/>
  <c r="CA128" i="16"/>
  <c r="CB128" i="16"/>
  <c r="CC128" i="16"/>
  <c r="CD128" i="16"/>
  <c r="CE128" i="16"/>
  <c r="CF128" i="16"/>
  <c r="CG128" i="16"/>
  <c r="CH128" i="16"/>
  <c r="CI128" i="16"/>
  <c r="CJ128" i="16"/>
  <c r="CK128" i="16"/>
  <c r="CL128" i="16"/>
  <c r="CM128" i="16"/>
  <c r="CN128" i="16"/>
  <c r="CO128" i="16"/>
  <c r="CP128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AA129" i="16"/>
  <c r="AB129" i="16"/>
  <c r="AC129" i="16"/>
  <c r="AD129" i="16"/>
  <c r="AE129" i="16"/>
  <c r="AF129" i="16"/>
  <c r="AG129" i="16"/>
  <c r="AH129" i="16"/>
  <c r="AI129" i="16"/>
  <c r="AJ129" i="16"/>
  <c r="AK129" i="16"/>
  <c r="AL129" i="16"/>
  <c r="AM129" i="16"/>
  <c r="AN129" i="16"/>
  <c r="AO129" i="16"/>
  <c r="AP129" i="16"/>
  <c r="AQ129" i="16"/>
  <c r="AR129" i="16"/>
  <c r="AS129" i="16"/>
  <c r="AT129" i="16"/>
  <c r="AU129" i="16"/>
  <c r="AV129" i="16"/>
  <c r="AW129" i="16"/>
  <c r="AX129" i="16"/>
  <c r="AY129" i="16"/>
  <c r="AZ129" i="16"/>
  <c r="BA129" i="16"/>
  <c r="BB129" i="16"/>
  <c r="BC129" i="16"/>
  <c r="BD129" i="16"/>
  <c r="BE129" i="16"/>
  <c r="BF129" i="16"/>
  <c r="BG129" i="16"/>
  <c r="BH129" i="16"/>
  <c r="BI129" i="16"/>
  <c r="BJ129" i="16"/>
  <c r="BK129" i="16"/>
  <c r="BL129" i="16"/>
  <c r="BM129" i="16"/>
  <c r="BN129" i="16"/>
  <c r="BO129" i="16"/>
  <c r="BP129" i="16"/>
  <c r="BQ129" i="16"/>
  <c r="BR129" i="16"/>
  <c r="BS129" i="16"/>
  <c r="BT129" i="16"/>
  <c r="BU129" i="16"/>
  <c r="BV129" i="16"/>
  <c r="BW129" i="16"/>
  <c r="BX129" i="16"/>
  <c r="BY129" i="16"/>
  <c r="BZ129" i="16"/>
  <c r="CA129" i="16"/>
  <c r="CB129" i="16"/>
  <c r="CC129" i="16"/>
  <c r="CD129" i="16"/>
  <c r="CE129" i="16"/>
  <c r="CF129" i="16"/>
  <c r="CG129" i="16"/>
  <c r="CH129" i="16"/>
  <c r="CI129" i="16"/>
  <c r="CJ129" i="16"/>
  <c r="CK129" i="16"/>
  <c r="CL129" i="16"/>
  <c r="CM129" i="16"/>
  <c r="CN129" i="16"/>
  <c r="CO129" i="16"/>
  <c r="CP129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AA130" i="16"/>
  <c r="AB130" i="16"/>
  <c r="AC130" i="16"/>
  <c r="AD130" i="16"/>
  <c r="AE130" i="16"/>
  <c r="AF130" i="16"/>
  <c r="AG130" i="16"/>
  <c r="AH130" i="16"/>
  <c r="AI130" i="16"/>
  <c r="AJ130" i="16"/>
  <c r="AK130" i="16"/>
  <c r="AL130" i="16"/>
  <c r="AM130" i="16"/>
  <c r="AN130" i="16"/>
  <c r="AO130" i="16"/>
  <c r="AP130" i="16"/>
  <c r="AQ130" i="16"/>
  <c r="AR130" i="16"/>
  <c r="AS130" i="16"/>
  <c r="AT130" i="16"/>
  <c r="AU130" i="16"/>
  <c r="AV130" i="16"/>
  <c r="AW130" i="16"/>
  <c r="AX130" i="16"/>
  <c r="AY130" i="16"/>
  <c r="AZ130" i="16"/>
  <c r="BA130" i="16"/>
  <c r="BB130" i="16"/>
  <c r="BC130" i="16"/>
  <c r="BD130" i="16"/>
  <c r="BE130" i="16"/>
  <c r="BF130" i="16"/>
  <c r="BG130" i="16"/>
  <c r="BH130" i="16"/>
  <c r="BI130" i="16"/>
  <c r="BJ130" i="16"/>
  <c r="BK130" i="16"/>
  <c r="BL130" i="16"/>
  <c r="BM130" i="16"/>
  <c r="BN130" i="16"/>
  <c r="BO130" i="16"/>
  <c r="BP130" i="16"/>
  <c r="BQ130" i="16"/>
  <c r="BR130" i="16"/>
  <c r="BS130" i="16"/>
  <c r="BT130" i="16"/>
  <c r="BU130" i="16"/>
  <c r="BV130" i="16"/>
  <c r="BW130" i="16"/>
  <c r="BX130" i="16"/>
  <c r="BY130" i="16"/>
  <c r="BZ130" i="16"/>
  <c r="CA130" i="16"/>
  <c r="CB130" i="16"/>
  <c r="CC130" i="16"/>
  <c r="CD130" i="16"/>
  <c r="CE130" i="16"/>
  <c r="CF130" i="16"/>
  <c r="CG130" i="16"/>
  <c r="CH130" i="16"/>
  <c r="CI130" i="16"/>
  <c r="CJ130" i="16"/>
  <c r="CK130" i="16"/>
  <c r="CL130" i="16"/>
  <c r="CM130" i="16"/>
  <c r="CN130" i="16"/>
  <c r="CO130" i="16"/>
  <c r="CP130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AA131" i="16"/>
  <c r="AB131" i="16"/>
  <c r="AC131" i="16"/>
  <c r="AD131" i="16"/>
  <c r="AE131" i="16"/>
  <c r="AF131" i="16"/>
  <c r="AG131" i="16"/>
  <c r="AH131" i="16"/>
  <c r="AI131" i="16"/>
  <c r="AJ131" i="16"/>
  <c r="AK131" i="16"/>
  <c r="AL131" i="16"/>
  <c r="AM131" i="16"/>
  <c r="AN131" i="16"/>
  <c r="AO131" i="16"/>
  <c r="AP131" i="16"/>
  <c r="AQ131" i="16"/>
  <c r="AR131" i="16"/>
  <c r="AS131" i="16"/>
  <c r="AT131" i="16"/>
  <c r="AU131" i="16"/>
  <c r="AV131" i="16"/>
  <c r="AW131" i="16"/>
  <c r="AX131" i="16"/>
  <c r="AY131" i="16"/>
  <c r="AZ131" i="16"/>
  <c r="BA131" i="16"/>
  <c r="BB131" i="16"/>
  <c r="BC131" i="16"/>
  <c r="BD131" i="16"/>
  <c r="BE131" i="16"/>
  <c r="BF131" i="16"/>
  <c r="BG131" i="16"/>
  <c r="BH131" i="16"/>
  <c r="BI131" i="16"/>
  <c r="BJ131" i="16"/>
  <c r="BK131" i="16"/>
  <c r="BL131" i="16"/>
  <c r="BM131" i="16"/>
  <c r="BN131" i="16"/>
  <c r="BO131" i="16"/>
  <c r="BP131" i="16"/>
  <c r="BQ131" i="16"/>
  <c r="BR131" i="16"/>
  <c r="BS131" i="16"/>
  <c r="BT131" i="16"/>
  <c r="BU131" i="16"/>
  <c r="BV131" i="16"/>
  <c r="BW131" i="16"/>
  <c r="BX131" i="16"/>
  <c r="BY131" i="16"/>
  <c r="BZ131" i="16"/>
  <c r="CA131" i="16"/>
  <c r="CB131" i="16"/>
  <c r="CC131" i="16"/>
  <c r="CD131" i="16"/>
  <c r="CE131" i="16"/>
  <c r="CF131" i="16"/>
  <c r="CG131" i="16"/>
  <c r="CH131" i="16"/>
  <c r="CI131" i="16"/>
  <c r="CJ131" i="16"/>
  <c r="CK131" i="16"/>
  <c r="CL131" i="16"/>
  <c r="CM131" i="16"/>
  <c r="CN131" i="16"/>
  <c r="CO131" i="16"/>
  <c r="CP131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AA132" i="16"/>
  <c r="AB132" i="16"/>
  <c r="AC132" i="16"/>
  <c r="AD132" i="16"/>
  <c r="AE132" i="16"/>
  <c r="AF132" i="16"/>
  <c r="AG132" i="16"/>
  <c r="AH132" i="16"/>
  <c r="AI132" i="16"/>
  <c r="AJ132" i="16"/>
  <c r="AK132" i="16"/>
  <c r="AL132" i="16"/>
  <c r="AM132" i="16"/>
  <c r="AN132" i="16"/>
  <c r="AO132" i="16"/>
  <c r="AP132" i="16"/>
  <c r="AQ132" i="16"/>
  <c r="AR132" i="16"/>
  <c r="AS132" i="16"/>
  <c r="AT132" i="16"/>
  <c r="AU132" i="16"/>
  <c r="AV132" i="16"/>
  <c r="AW132" i="16"/>
  <c r="AX132" i="16"/>
  <c r="AY132" i="16"/>
  <c r="AZ132" i="16"/>
  <c r="BA132" i="16"/>
  <c r="BB132" i="16"/>
  <c r="BC132" i="16"/>
  <c r="BD132" i="16"/>
  <c r="BE132" i="16"/>
  <c r="BF132" i="16"/>
  <c r="BG132" i="16"/>
  <c r="BH132" i="16"/>
  <c r="BI132" i="16"/>
  <c r="BJ132" i="16"/>
  <c r="BK132" i="16"/>
  <c r="BL132" i="16"/>
  <c r="BM132" i="16"/>
  <c r="BN132" i="16"/>
  <c r="BO132" i="16"/>
  <c r="BP132" i="16"/>
  <c r="BQ132" i="16"/>
  <c r="BR132" i="16"/>
  <c r="BS132" i="16"/>
  <c r="BT132" i="16"/>
  <c r="BU132" i="16"/>
  <c r="BV132" i="16"/>
  <c r="BW132" i="16"/>
  <c r="BX132" i="16"/>
  <c r="BY132" i="16"/>
  <c r="BZ132" i="16"/>
  <c r="CA132" i="16"/>
  <c r="CB132" i="16"/>
  <c r="CC132" i="16"/>
  <c r="CD132" i="16"/>
  <c r="CE132" i="16"/>
  <c r="CF132" i="16"/>
  <c r="CG132" i="16"/>
  <c r="CH132" i="16"/>
  <c r="CI132" i="16"/>
  <c r="CJ132" i="16"/>
  <c r="CK132" i="16"/>
  <c r="CL132" i="16"/>
  <c r="CM132" i="16"/>
  <c r="CN132" i="16"/>
  <c r="CO132" i="16"/>
  <c r="CP132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AA133" i="16"/>
  <c r="AB133" i="16"/>
  <c r="AC133" i="16"/>
  <c r="AD133" i="16"/>
  <c r="AE133" i="16"/>
  <c r="AF133" i="16"/>
  <c r="AG133" i="16"/>
  <c r="AH133" i="16"/>
  <c r="AI133" i="16"/>
  <c r="AJ133" i="16"/>
  <c r="AK133" i="16"/>
  <c r="AL133" i="16"/>
  <c r="AM133" i="16"/>
  <c r="AN133" i="16"/>
  <c r="AO133" i="16"/>
  <c r="AP133" i="16"/>
  <c r="AQ133" i="16"/>
  <c r="AR133" i="16"/>
  <c r="AS133" i="16"/>
  <c r="AT133" i="16"/>
  <c r="AU133" i="16"/>
  <c r="AV133" i="16"/>
  <c r="AW133" i="16"/>
  <c r="AX133" i="16"/>
  <c r="AY133" i="16"/>
  <c r="AZ133" i="16"/>
  <c r="BA133" i="16"/>
  <c r="BB133" i="16"/>
  <c r="BC133" i="16"/>
  <c r="BD133" i="16"/>
  <c r="BE133" i="16"/>
  <c r="BF133" i="16"/>
  <c r="BG133" i="16"/>
  <c r="BH133" i="16"/>
  <c r="BI133" i="16"/>
  <c r="BJ133" i="16"/>
  <c r="BK133" i="16"/>
  <c r="BL133" i="16"/>
  <c r="BM133" i="16"/>
  <c r="BN133" i="16"/>
  <c r="BO133" i="16"/>
  <c r="BP133" i="16"/>
  <c r="BQ133" i="16"/>
  <c r="BR133" i="16"/>
  <c r="BS133" i="16"/>
  <c r="BT133" i="16"/>
  <c r="BU133" i="16"/>
  <c r="BV133" i="16"/>
  <c r="BW133" i="16"/>
  <c r="BX133" i="16"/>
  <c r="BY133" i="16"/>
  <c r="BZ133" i="16"/>
  <c r="CA133" i="16"/>
  <c r="CB133" i="16"/>
  <c r="CC133" i="16"/>
  <c r="CD133" i="16"/>
  <c r="CE133" i="16"/>
  <c r="CF133" i="16"/>
  <c r="CG133" i="16"/>
  <c r="CH133" i="16"/>
  <c r="CI133" i="16"/>
  <c r="CJ133" i="16"/>
  <c r="CK133" i="16"/>
  <c r="CL133" i="16"/>
  <c r="CM133" i="16"/>
  <c r="CN133" i="16"/>
  <c r="CO133" i="16"/>
  <c r="CP133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AA134" i="16"/>
  <c r="AB134" i="16"/>
  <c r="AC134" i="16"/>
  <c r="AD134" i="16"/>
  <c r="AE134" i="16"/>
  <c r="AF134" i="16"/>
  <c r="AG134" i="16"/>
  <c r="AH134" i="16"/>
  <c r="AI134" i="16"/>
  <c r="AJ134" i="16"/>
  <c r="AK134" i="16"/>
  <c r="AL134" i="16"/>
  <c r="AM134" i="16"/>
  <c r="AN134" i="16"/>
  <c r="AO134" i="16"/>
  <c r="AP134" i="16"/>
  <c r="AQ134" i="16"/>
  <c r="AR134" i="16"/>
  <c r="AS134" i="16"/>
  <c r="AT134" i="16"/>
  <c r="AU134" i="16"/>
  <c r="AV134" i="16"/>
  <c r="AW134" i="16"/>
  <c r="AX134" i="16"/>
  <c r="AY134" i="16"/>
  <c r="AZ134" i="16"/>
  <c r="BA134" i="16"/>
  <c r="BB134" i="16"/>
  <c r="BC134" i="16"/>
  <c r="BD134" i="16"/>
  <c r="BE134" i="16"/>
  <c r="BF134" i="16"/>
  <c r="BG134" i="16"/>
  <c r="BH134" i="16"/>
  <c r="BI134" i="16"/>
  <c r="BJ134" i="16"/>
  <c r="BK134" i="16"/>
  <c r="BL134" i="16"/>
  <c r="BM134" i="16"/>
  <c r="BN134" i="16"/>
  <c r="BO134" i="16"/>
  <c r="BP134" i="16"/>
  <c r="BQ134" i="16"/>
  <c r="BR134" i="16"/>
  <c r="BS134" i="16"/>
  <c r="BT134" i="16"/>
  <c r="BU134" i="16"/>
  <c r="BV134" i="16"/>
  <c r="BW134" i="16"/>
  <c r="BX134" i="16"/>
  <c r="BY134" i="16"/>
  <c r="BZ134" i="16"/>
  <c r="CA134" i="16"/>
  <c r="CB134" i="16"/>
  <c r="CC134" i="16"/>
  <c r="CD134" i="16"/>
  <c r="CE134" i="16"/>
  <c r="CF134" i="16"/>
  <c r="CG134" i="16"/>
  <c r="CH134" i="16"/>
  <c r="CI134" i="16"/>
  <c r="CJ134" i="16"/>
  <c r="CK134" i="16"/>
  <c r="CL134" i="16"/>
  <c r="CM134" i="16"/>
  <c r="CN134" i="16"/>
  <c r="CO134" i="16"/>
  <c r="CP134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AA135" i="16"/>
  <c r="AB135" i="16"/>
  <c r="AC135" i="16"/>
  <c r="AD135" i="16"/>
  <c r="AE135" i="16"/>
  <c r="AF135" i="16"/>
  <c r="AG135" i="16"/>
  <c r="AH135" i="16"/>
  <c r="AI135" i="16"/>
  <c r="AJ135" i="16"/>
  <c r="AK135" i="16"/>
  <c r="AL135" i="16"/>
  <c r="AM135" i="16"/>
  <c r="AN135" i="16"/>
  <c r="AO135" i="16"/>
  <c r="AP135" i="16"/>
  <c r="AQ135" i="16"/>
  <c r="AR135" i="16"/>
  <c r="AS135" i="16"/>
  <c r="AT135" i="16"/>
  <c r="AU135" i="16"/>
  <c r="AV135" i="16"/>
  <c r="AW135" i="16"/>
  <c r="AX135" i="16"/>
  <c r="AY135" i="16"/>
  <c r="AZ135" i="16"/>
  <c r="BA135" i="16"/>
  <c r="BB135" i="16"/>
  <c r="BC135" i="16"/>
  <c r="BD135" i="16"/>
  <c r="BE135" i="16"/>
  <c r="BF135" i="16"/>
  <c r="BG135" i="16"/>
  <c r="BH135" i="16"/>
  <c r="BI135" i="16"/>
  <c r="BJ135" i="16"/>
  <c r="BK135" i="16"/>
  <c r="BL135" i="16"/>
  <c r="BM135" i="16"/>
  <c r="BN135" i="16"/>
  <c r="BO135" i="16"/>
  <c r="BP135" i="16"/>
  <c r="BQ135" i="16"/>
  <c r="BR135" i="16"/>
  <c r="BS135" i="16"/>
  <c r="BT135" i="16"/>
  <c r="BU135" i="16"/>
  <c r="BV135" i="16"/>
  <c r="BW135" i="16"/>
  <c r="BX135" i="16"/>
  <c r="BY135" i="16"/>
  <c r="BZ135" i="16"/>
  <c r="CA135" i="16"/>
  <c r="CB135" i="16"/>
  <c r="CC135" i="16"/>
  <c r="CD135" i="16"/>
  <c r="CE135" i="16"/>
  <c r="CF135" i="16"/>
  <c r="CG135" i="16"/>
  <c r="CH135" i="16"/>
  <c r="CI135" i="16"/>
  <c r="CJ135" i="16"/>
  <c r="CK135" i="16"/>
  <c r="CL135" i="16"/>
  <c r="CM135" i="16"/>
  <c r="CN135" i="16"/>
  <c r="CO135" i="16"/>
  <c r="CP135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AA136" i="16"/>
  <c r="AB136" i="16"/>
  <c r="AC136" i="16"/>
  <c r="AD136" i="16"/>
  <c r="AE136" i="16"/>
  <c r="AF136" i="16"/>
  <c r="AG136" i="16"/>
  <c r="AH136" i="16"/>
  <c r="AI136" i="16"/>
  <c r="AJ136" i="16"/>
  <c r="AK136" i="16"/>
  <c r="AL136" i="16"/>
  <c r="AM136" i="16"/>
  <c r="AN136" i="16"/>
  <c r="AO136" i="16"/>
  <c r="AP136" i="16"/>
  <c r="AQ136" i="16"/>
  <c r="AR136" i="16"/>
  <c r="AS136" i="16"/>
  <c r="AT136" i="16"/>
  <c r="AU136" i="16"/>
  <c r="AV136" i="16"/>
  <c r="AW136" i="16"/>
  <c r="AX136" i="16"/>
  <c r="AY136" i="16"/>
  <c r="AZ136" i="16"/>
  <c r="BA136" i="16"/>
  <c r="BB136" i="16"/>
  <c r="BC136" i="16"/>
  <c r="BD136" i="16"/>
  <c r="BE136" i="16"/>
  <c r="BF136" i="16"/>
  <c r="BG136" i="16"/>
  <c r="BH136" i="16"/>
  <c r="BI136" i="16"/>
  <c r="BJ136" i="16"/>
  <c r="BK136" i="16"/>
  <c r="BL136" i="16"/>
  <c r="BM136" i="16"/>
  <c r="BN136" i="16"/>
  <c r="BO136" i="16"/>
  <c r="BP136" i="16"/>
  <c r="BQ136" i="16"/>
  <c r="BR136" i="16"/>
  <c r="BS136" i="16"/>
  <c r="BT136" i="16"/>
  <c r="BU136" i="16"/>
  <c r="BV136" i="16"/>
  <c r="BW136" i="16"/>
  <c r="BX136" i="16"/>
  <c r="BY136" i="16"/>
  <c r="BZ136" i="16"/>
  <c r="CA136" i="16"/>
  <c r="CB136" i="16"/>
  <c r="CC136" i="16"/>
  <c r="CD136" i="16"/>
  <c r="CE136" i="16"/>
  <c r="CF136" i="16"/>
  <c r="CG136" i="16"/>
  <c r="CH136" i="16"/>
  <c r="CI136" i="16"/>
  <c r="CJ136" i="16"/>
  <c r="CK136" i="16"/>
  <c r="CL136" i="16"/>
  <c r="CM136" i="16"/>
  <c r="CN136" i="16"/>
  <c r="CO136" i="16"/>
  <c r="CP136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AA137" i="16"/>
  <c r="AB137" i="16"/>
  <c r="AC137" i="16"/>
  <c r="AD137" i="16"/>
  <c r="AE137" i="16"/>
  <c r="AF137" i="16"/>
  <c r="AG137" i="16"/>
  <c r="AH137" i="16"/>
  <c r="AI137" i="16"/>
  <c r="AJ137" i="16"/>
  <c r="AK137" i="16"/>
  <c r="AL137" i="16"/>
  <c r="AM137" i="16"/>
  <c r="AN137" i="16"/>
  <c r="AO137" i="16"/>
  <c r="AP137" i="16"/>
  <c r="AQ137" i="16"/>
  <c r="AR137" i="16"/>
  <c r="AS137" i="16"/>
  <c r="AT137" i="16"/>
  <c r="AU137" i="16"/>
  <c r="AV137" i="16"/>
  <c r="AW137" i="16"/>
  <c r="AX137" i="16"/>
  <c r="AY137" i="16"/>
  <c r="AZ137" i="16"/>
  <c r="BA137" i="16"/>
  <c r="BB137" i="16"/>
  <c r="BC137" i="16"/>
  <c r="BD137" i="16"/>
  <c r="BE137" i="16"/>
  <c r="BF137" i="16"/>
  <c r="BG137" i="16"/>
  <c r="BH137" i="16"/>
  <c r="BI137" i="16"/>
  <c r="BJ137" i="16"/>
  <c r="BK137" i="16"/>
  <c r="BL137" i="16"/>
  <c r="BM137" i="16"/>
  <c r="BN137" i="16"/>
  <c r="BO137" i="16"/>
  <c r="BP137" i="16"/>
  <c r="BQ137" i="16"/>
  <c r="BR137" i="16"/>
  <c r="BS137" i="16"/>
  <c r="BT137" i="16"/>
  <c r="BU137" i="16"/>
  <c r="BV137" i="16"/>
  <c r="BW137" i="16"/>
  <c r="BX137" i="16"/>
  <c r="BY137" i="16"/>
  <c r="BZ137" i="16"/>
  <c r="CA137" i="16"/>
  <c r="CB137" i="16"/>
  <c r="CC137" i="16"/>
  <c r="CD137" i="16"/>
  <c r="CE137" i="16"/>
  <c r="CF137" i="16"/>
  <c r="CG137" i="16"/>
  <c r="CH137" i="16"/>
  <c r="CI137" i="16"/>
  <c r="CJ137" i="16"/>
  <c r="CK137" i="16"/>
  <c r="CL137" i="16"/>
  <c r="CM137" i="16"/>
  <c r="CN137" i="16"/>
  <c r="CO137" i="16"/>
  <c r="CP137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AA138" i="16"/>
  <c r="AB138" i="16"/>
  <c r="AC138" i="16"/>
  <c r="AD138" i="16"/>
  <c r="AE138" i="16"/>
  <c r="AF138" i="16"/>
  <c r="AG138" i="16"/>
  <c r="AH138" i="16"/>
  <c r="AI138" i="16"/>
  <c r="AJ138" i="16"/>
  <c r="AK138" i="16"/>
  <c r="AL138" i="16"/>
  <c r="AM138" i="16"/>
  <c r="AN138" i="16"/>
  <c r="AO138" i="16"/>
  <c r="AP138" i="16"/>
  <c r="AQ138" i="16"/>
  <c r="AR138" i="16"/>
  <c r="AS138" i="16"/>
  <c r="AT138" i="16"/>
  <c r="AU138" i="16"/>
  <c r="AV138" i="16"/>
  <c r="AW138" i="16"/>
  <c r="AX138" i="16"/>
  <c r="AY138" i="16"/>
  <c r="AZ138" i="16"/>
  <c r="BA138" i="16"/>
  <c r="BB138" i="16"/>
  <c r="BC138" i="16"/>
  <c r="BD138" i="16"/>
  <c r="BE138" i="16"/>
  <c r="BF138" i="16"/>
  <c r="BG138" i="16"/>
  <c r="BH138" i="16"/>
  <c r="BI138" i="16"/>
  <c r="BJ138" i="16"/>
  <c r="BK138" i="16"/>
  <c r="BL138" i="16"/>
  <c r="BM138" i="16"/>
  <c r="BN138" i="16"/>
  <c r="BO138" i="16"/>
  <c r="BP138" i="16"/>
  <c r="BQ138" i="16"/>
  <c r="BR138" i="16"/>
  <c r="BS138" i="16"/>
  <c r="BT138" i="16"/>
  <c r="BU138" i="16"/>
  <c r="BV138" i="16"/>
  <c r="BW138" i="16"/>
  <c r="BX138" i="16"/>
  <c r="BY138" i="16"/>
  <c r="BZ138" i="16"/>
  <c r="CA138" i="16"/>
  <c r="CB138" i="16"/>
  <c r="CC138" i="16"/>
  <c r="CD138" i="16"/>
  <c r="CE138" i="16"/>
  <c r="CF138" i="16"/>
  <c r="CG138" i="16"/>
  <c r="CH138" i="16"/>
  <c r="CI138" i="16"/>
  <c r="CJ138" i="16"/>
  <c r="CK138" i="16"/>
  <c r="CL138" i="16"/>
  <c r="CM138" i="16"/>
  <c r="CN138" i="16"/>
  <c r="CO138" i="16"/>
  <c r="CP138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AA139" i="16"/>
  <c r="AB139" i="16"/>
  <c r="AC139" i="16"/>
  <c r="AD139" i="16"/>
  <c r="AE139" i="16"/>
  <c r="AF139" i="16"/>
  <c r="AG139" i="16"/>
  <c r="AH139" i="16"/>
  <c r="AI139" i="16"/>
  <c r="AJ139" i="16"/>
  <c r="AK139" i="16"/>
  <c r="AL139" i="16"/>
  <c r="AM139" i="16"/>
  <c r="AN139" i="16"/>
  <c r="AO139" i="16"/>
  <c r="AP139" i="16"/>
  <c r="AQ139" i="16"/>
  <c r="AR139" i="16"/>
  <c r="AS139" i="16"/>
  <c r="AT139" i="16"/>
  <c r="AU139" i="16"/>
  <c r="AV139" i="16"/>
  <c r="AW139" i="16"/>
  <c r="AX139" i="16"/>
  <c r="AY139" i="16"/>
  <c r="AZ139" i="16"/>
  <c r="BA139" i="16"/>
  <c r="BB139" i="16"/>
  <c r="BC139" i="16"/>
  <c r="BD139" i="16"/>
  <c r="BE139" i="16"/>
  <c r="BF139" i="16"/>
  <c r="BG139" i="16"/>
  <c r="BH139" i="16"/>
  <c r="BI139" i="16"/>
  <c r="BJ139" i="16"/>
  <c r="BK139" i="16"/>
  <c r="BL139" i="16"/>
  <c r="BM139" i="16"/>
  <c r="BN139" i="16"/>
  <c r="BO139" i="16"/>
  <c r="BP139" i="16"/>
  <c r="BQ139" i="16"/>
  <c r="BR139" i="16"/>
  <c r="BS139" i="16"/>
  <c r="BT139" i="16"/>
  <c r="BU139" i="16"/>
  <c r="BV139" i="16"/>
  <c r="BW139" i="16"/>
  <c r="BX139" i="16"/>
  <c r="BY139" i="16"/>
  <c r="BZ139" i="16"/>
  <c r="CA139" i="16"/>
  <c r="CB139" i="16"/>
  <c r="CC139" i="16"/>
  <c r="CD139" i="16"/>
  <c r="CE139" i="16"/>
  <c r="CF139" i="16"/>
  <c r="CG139" i="16"/>
  <c r="CH139" i="16"/>
  <c r="CI139" i="16"/>
  <c r="CJ139" i="16"/>
  <c r="CK139" i="16"/>
  <c r="CL139" i="16"/>
  <c r="CM139" i="16"/>
  <c r="CN139" i="16"/>
  <c r="CO139" i="16"/>
  <c r="CP139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AA140" i="16"/>
  <c r="AB140" i="16"/>
  <c r="AC140" i="16"/>
  <c r="AD140" i="16"/>
  <c r="AE140" i="16"/>
  <c r="AF140" i="16"/>
  <c r="AG140" i="16"/>
  <c r="AH140" i="16"/>
  <c r="AI140" i="16"/>
  <c r="AJ140" i="16"/>
  <c r="AK140" i="16"/>
  <c r="AL140" i="16"/>
  <c r="AM140" i="16"/>
  <c r="AN140" i="16"/>
  <c r="AO140" i="16"/>
  <c r="AP140" i="16"/>
  <c r="AQ140" i="16"/>
  <c r="AR140" i="16"/>
  <c r="AS140" i="16"/>
  <c r="AT140" i="16"/>
  <c r="AU140" i="16"/>
  <c r="AV140" i="16"/>
  <c r="AW140" i="16"/>
  <c r="AX140" i="16"/>
  <c r="AY140" i="16"/>
  <c r="AZ140" i="16"/>
  <c r="BA140" i="16"/>
  <c r="BB140" i="16"/>
  <c r="BC140" i="16"/>
  <c r="BD140" i="16"/>
  <c r="BE140" i="16"/>
  <c r="BF140" i="16"/>
  <c r="BG140" i="16"/>
  <c r="BH140" i="16"/>
  <c r="BI140" i="16"/>
  <c r="BJ140" i="16"/>
  <c r="BK140" i="16"/>
  <c r="BL140" i="16"/>
  <c r="BM140" i="16"/>
  <c r="BN140" i="16"/>
  <c r="BO140" i="16"/>
  <c r="BP140" i="16"/>
  <c r="BQ140" i="16"/>
  <c r="BR140" i="16"/>
  <c r="BS140" i="16"/>
  <c r="BT140" i="16"/>
  <c r="BU140" i="16"/>
  <c r="BV140" i="16"/>
  <c r="BW140" i="16"/>
  <c r="BX140" i="16"/>
  <c r="BY140" i="16"/>
  <c r="BZ140" i="16"/>
  <c r="CA140" i="16"/>
  <c r="CB140" i="16"/>
  <c r="CC140" i="16"/>
  <c r="CD140" i="16"/>
  <c r="CE140" i="16"/>
  <c r="CF140" i="16"/>
  <c r="CG140" i="16"/>
  <c r="CH140" i="16"/>
  <c r="CI140" i="16"/>
  <c r="CJ140" i="16"/>
  <c r="CK140" i="16"/>
  <c r="CL140" i="16"/>
  <c r="CM140" i="16"/>
  <c r="CN140" i="16"/>
  <c r="CO140" i="16"/>
  <c r="CP140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AA141" i="16"/>
  <c r="AB141" i="16"/>
  <c r="AC141" i="16"/>
  <c r="AD141" i="16"/>
  <c r="AE141" i="16"/>
  <c r="AF141" i="16"/>
  <c r="AG141" i="16"/>
  <c r="AH141" i="16"/>
  <c r="AI141" i="16"/>
  <c r="AJ141" i="16"/>
  <c r="AK141" i="16"/>
  <c r="AL141" i="16"/>
  <c r="AM141" i="16"/>
  <c r="AN141" i="16"/>
  <c r="AO141" i="16"/>
  <c r="AP141" i="16"/>
  <c r="AQ141" i="16"/>
  <c r="AR141" i="16"/>
  <c r="AS141" i="16"/>
  <c r="AT141" i="16"/>
  <c r="AU141" i="16"/>
  <c r="AV141" i="16"/>
  <c r="AW141" i="16"/>
  <c r="AX141" i="16"/>
  <c r="AY141" i="16"/>
  <c r="AZ141" i="16"/>
  <c r="BA141" i="16"/>
  <c r="BB141" i="16"/>
  <c r="BC141" i="16"/>
  <c r="BD141" i="16"/>
  <c r="BE141" i="16"/>
  <c r="BF141" i="16"/>
  <c r="BG141" i="16"/>
  <c r="BH141" i="16"/>
  <c r="BI141" i="16"/>
  <c r="BJ141" i="16"/>
  <c r="BK141" i="16"/>
  <c r="BL141" i="16"/>
  <c r="BM141" i="16"/>
  <c r="BN141" i="16"/>
  <c r="BO141" i="16"/>
  <c r="BP141" i="16"/>
  <c r="BQ141" i="16"/>
  <c r="BR141" i="16"/>
  <c r="BS141" i="16"/>
  <c r="BT141" i="16"/>
  <c r="BU141" i="16"/>
  <c r="BV141" i="16"/>
  <c r="BW141" i="16"/>
  <c r="BX141" i="16"/>
  <c r="BY141" i="16"/>
  <c r="BZ141" i="16"/>
  <c r="CA141" i="16"/>
  <c r="CB141" i="16"/>
  <c r="CC141" i="16"/>
  <c r="CD141" i="16"/>
  <c r="CE141" i="16"/>
  <c r="CF141" i="16"/>
  <c r="CG141" i="16"/>
  <c r="CH141" i="16"/>
  <c r="CI141" i="16"/>
  <c r="CJ141" i="16"/>
  <c r="CK141" i="16"/>
  <c r="CL141" i="16"/>
  <c r="CM141" i="16"/>
  <c r="CN141" i="16"/>
  <c r="CO141" i="16"/>
  <c r="CP141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AA142" i="16"/>
  <c r="AB142" i="16"/>
  <c r="AC142" i="16"/>
  <c r="AD142" i="16"/>
  <c r="AE142" i="16"/>
  <c r="AF142" i="16"/>
  <c r="AG142" i="16"/>
  <c r="AH142" i="16"/>
  <c r="AI142" i="16"/>
  <c r="AJ142" i="16"/>
  <c r="AK142" i="16"/>
  <c r="AL142" i="16"/>
  <c r="AM142" i="16"/>
  <c r="AN142" i="16"/>
  <c r="AO142" i="16"/>
  <c r="AP142" i="16"/>
  <c r="AQ142" i="16"/>
  <c r="AR142" i="16"/>
  <c r="AS142" i="16"/>
  <c r="AT142" i="16"/>
  <c r="AU142" i="16"/>
  <c r="AV142" i="16"/>
  <c r="AW142" i="16"/>
  <c r="AX142" i="16"/>
  <c r="AY142" i="16"/>
  <c r="AZ142" i="16"/>
  <c r="BA142" i="16"/>
  <c r="BB142" i="16"/>
  <c r="BC142" i="16"/>
  <c r="BD142" i="16"/>
  <c r="BE142" i="16"/>
  <c r="BF142" i="16"/>
  <c r="BG142" i="16"/>
  <c r="BH142" i="16"/>
  <c r="BI142" i="16"/>
  <c r="BJ142" i="16"/>
  <c r="BK142" i="16"/>
  <c r="BL142" i="16"/>
  <c r="BM142" i="16"/>
  <c r="BN142" i="16"/>
  <c r="BO142" i="16"/>
  <c r="BP142" i="16"/>
  <c r="BQ142" i="16"/>
  <c r="BR142" i="16"/>
  <c r="BS142" i="16"/>
  <c r="BT142" i="16"/>
  <c r="BU142" i="16"/>
  <c r="BV142" i="16"/>
  <c r="BW142" i="16"/>
  <c r="BX142" i="16"/>
  <c r="BY142" i="16"/>
  <c r="BZ142" i="16"/>
  <c r="CA142" i="16"/>
  <c r="CB142" i="16"/>
  <c r="CC142" i="16"/>
  <c r="CD142" i="16"/>
  <c r="CE142" i="16"/>
  <c r="CF142" i="16"/>
  <c r="CG142" i="16"/>
  <c r="CH142" i="16"/>
  <c r="CI142" i="16"/>
  <c r="CJ142" i="16"/>
  <c r="CK142" i="16"/>
  <c r="CL142" i="16"/>
  <c r="CM142" i="16"/>
  <c r="CN142" i="16"/>
  <c r="CO142" i="16"/>
  <c r="CP142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AA143" i="16"/>
  <c r="AB143" i="16"/>
  <c r="AC143" i="16"/>
  <c r="AD143" i="16"/>
  <c r="AE143" i="16"/>
  <c r="AF143" i="16"/>
  <c r="AG143" i="16"/>
  <c r="AH143" i="16"/>
  <c r="AI143" i="16"/>
  <c r="AJ143" i="16"/>
  <c r="AK143" i="16"/>
  <c r="AL143" i="16"/>
  <c r="AM143" i="16"/>
  <c r="AN143" i="16"/>
  <c r="AO143" i="16"/>
  <c r="AP143" i="16"/>
  <c r="AQ143" i="16"/>
  <c r="AR143" i="16"/>
  <c r="AS143" i="16"/>
  <c r="AT143" i="16"/>
  <c r="AU143" i="16"/>
  <c r="AV143" i="16"/>
  <c r="AW143" i="16"/>
  <c r="AX143" i="16"/>
  <c r="AY143" i="16"/>
  <c r="AZ143" i="16"/>
  <c r="BA143" i="16"/>
  <c r="BB143" i="16"/>
  <c r="BC143" i="16"/>
  <c r="BD143" i="16"/>
  <c r="BE143" i="16"/>
  <c r="BF143" i="16"/>
  <c r="BG143" i="16"/>
  <c r="BH143" i="16"/>
  <c r="BI143" i="16"/>
  <c r="BJ143" i="16"/>
  <c r="BK143" i="16"/>
  <c r="BL143" i="16"/>
  <c r="BM143" i="16"/>
  <c r="BN143" i="16"/>
  <c r="BO143" i="16"/>
  <c r="BP143" i="16"/>
  <c r="BQ143" i="16"/>
  <c r="BR143" i="16"/>
  <c r="BS143" i="16"/>
  <c r="BT143" i="16"/>
  <c r="BU143" i="16"/>
  <c r="BV143" i="16"/>
  <c r="BW143" i="16"/>
  <c r="BX143" i="16"/>
  <c r="BY143" i="16"/>
  <c r="BZ143" i="16"/>
  <c r="CA143" i="16"/>
  <c r="CB143" i="16"/>
  <c r="CC143" i="16"/>
  <c r="CD143" i="16"/>
  <c r="CE143" i="16"/>
  <c r="CF143" i="16"/>
  <c r="CG143" i="16"/>
  <c r="CH143" i="16"/>
  <c r="CI143" i="16"/>
  <c r="CJ143" i="16"/>
  <c r="CK143" i="16"/>
  <c r="CL143" i="16"/>
  <c r="CM143" i="16"/>
  <c r="CN143" i="16"/>
  <c r="CO143" i="16"/>
  <c r="CP143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AA144" i="16"/>
  <c r="AB144" i="16"/>
  <c r="AC144" i="16"/>
  <c r="AD144" i="16"/>
  <c r="AE144" i="16"/>
  <c r="AF144" i="16"/>
  <c r="AG144" i="16"/>
  <c r="AH144" i="16"/>
  <c r="AI144" i="16"/>
  <c r="AJ144" i="16"/>
  <c r="AK144" i="16"/>
  <c r="AL144" i="16"/>
  <c r="AM144" i="16"/>
  <c r="AN144" i="16"/>
  <c r="AO144" i="16"/>
  <c r="AP144" i="16"/>
  <c r="AQ144" i="16"/>
  <c r="AR144" i="16"/>
  <c r="AS144" i="16"/>
  <c r="AT144" i="16"/>
  <c r="AU144" i="16"/>
  <c r="AV144" i="16"/>
  <c r="AW144" i="16"/>
  <c r="AX144" i="16"/>
  <c r="AY144" i="16"/>
  <c r="AZ144" i="16"/>
  <c r="BA144" i="16"/>
  <c r="BB144" i="16"/>
  <c r="BC144" i="16"/>
  <c r="BD144" i="16"/>
  <c r="BE144" i="16"/>
  <c r="BF144" i="16"/>
  <c r="BG144" i="16"/>
  <c r="BH144" i="16"/>
  <c r="BI144" i="16"/>
  <c r="BJ144" i="16"/>
  <c r="BK144" i="16"/>
  <c r="BL144" i="16"/>
  <c r="BM144" i="16"/>
  <c r="BN144" i="16"/>
  <c r="BO144" i="16"/>
  <c r="BP144" i="16"/>
  <c r="BQ144" i="16"/>
  <c r="BR144" i="16"/>
  <c r="BS144" i="16"/>
  <c r="BT144" i="16"/>
  <c r="BU144" i="16"/>
  <c r="BV144" i="16"/>
  <c r="BW144" i="16"/>
  <c r="BX144" i="16"/>
  <c r="BY144" i="16"/>
  <c r="BZ144" i="16"/>
  <c r="CA144" i="16"/>
  <c r="CB144" i="16"/>
  <c r="CC144" i="16"/>
  <c r="CD144" i="16"/>
  <c r="CE144" i="16"/>
  <c r="CF144" i="16"/>
  <c r="CG144" i="16"/>
  <c r="CH144" i="16"/>
  <c r="CI144" i="16"/>
  <c r="CJ144" i="16"/>
  <c r="CK144" i="16"/>
  <c r="CL144" i="16"/>
  <c r="CM144" i="16"/>
  <c r="CN144" i="16"/>
  <c r="CO144" i="16"/>
  <c r="CP144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AA145" i="16"/>
  <c r="AB145" i="16"/>
  <c r="AC145" i="16"/>
  <c r="AD145" i="16"/>
  <c r="AE145" i="16"/>
  <c r="AF145" i="16"/>
  <c r="AG145" i="16"/>
  <c r="AH145" i="16"/>
  <c r="AI145" i="16"/>
  <c r="AJ145" i="16"/>
  <c r="AK145" i="16"/>
  <c r="AL145" i="16"/>
  <c r="AM145" i="16"/>
  <c r="AN145" i="16"/>
  <c r="AO145" i="16"/>
  <c r="AP145" i="16"/>
  <c r="AQ145" i="16"/>
  <c r="AR145" i="16"/>
  <c r="AS145" i="16"/>
  <c r="AT145" i="16"/>
  <c r="AU145" i="16"/>
  <c r="AV145" i="16"/>
  <c r="AW145" i="16"/>
  <c r="AX145" i="16"/>
  <c r="AY145" i="16"/>
  <c r="AZ145" i="16"/>
  <c r="BA145" i="16"/>
  <c r="BB145" i="16"/>
  <c r="BC145" i="16"/>
  <c r="BD145" i="16"/>
  <c r="BE145" i="16"/>
  <c r="BF145" i="16"/>
  <c r="BG145" i="16"/>
  <c r="BH145" i="16"/>
  <c r="BI145" i="16"/>
  <c r="BJ145" i="16"/>
  <c r="BK145" i="16"/>
  <c r="BL145" i="16"/>
  <c r="BM145" i="16"/>
  <c r="BN145" i="16"/>
  <c r="BO145" i="16"/>
  <c r="BP145" i="16"/>
  <c r="BQ145" i="16"/>
  <c r="BR145" i="16"/>
  <c r="BS145" i="16"/>
  <c r="BT145" i="16"/>
  <c r="BU145" i="16"/>
  <c r="BV145" i="16"/>
  <c r="BW145" i="16"/>
  <c r="BX145" i="16"/>
  <c r="BY145" i="16"/>
  <c r="BZ145" i="16"/>
  <c r="CA145" i="16"/>
  <c r="CB145" i="16"/>
  <c r="CC145" i="16"/>
  <c r="CD145" i="16"/>
  <c r="CE145" i="16"/>
  <c r="CF145" i="16"/>
  <c r="CG145" i="16"/>
  <c r="CH145" i="16"/>
  <c r="CI145" i="16"/>
  <c r="CJ145" i="16"/>
  <c r="CK145" i="16"/>
  <c r="CL145" i="16"/>
  <c r="CM145" i="16"/>
  <c r="CN145" i="16"/>
  <c r="CO145" i="16"/>
  <c r="CP145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AA146" i="16"/>
  <c r="AB146" i="16"/>
  <c r="AC146" i="16"/>
  <c r="AD146" i="16"/>
  <c r="AE146" i="16"/>
  <c r="AF146" i="16"/>
  <c r="AG146" i="16"/>
  <c r="AH146" i="16"/>
  <c r="AI146" i="16"/>
  <c r="AJ146" i="16"/>
  <c r="AK146" i="16"/>
  <c r="AL146" i="16"/>
  <c r="AM146" i="16"/>
  <c r="AN146" i="16"/>
  <c r="AO146" i="16"/>
  <c r="AP146" i="16"/>
  <c r="AQ146" i="16"/>
  <c r="AR146" i="16"/>
  <c r="AS146" i="16"/>
  <c r="AT146" i="16"/>
  <c r="AU146" i="16"/>
  <c r="AV146" i="16"/>
  <c r="AW146" i="16"/>
  <c r="AX146" i="16"/>
  <c r="AY146" i="16"/>
  <c r="AZ146" i="16"/>
  <c r="BA146" i="16"/>
  <c r="BB146" i="16"/>
  <c r="BC146" i="16"/>
  <c r="BD146" i="16"/>
  <c r="BE146" i="16"/>
  <c r="BF146" i="16"/>
  <c r="BG146" i="16"/>
  <c r="BH146" i="16"/>
  <c r="BI146" i="16"/>
  <c r="BJ146" i="16"/>
  <c r="BK146" i="16"/>
  <c r="BL146" i="16"/>
  <c r="BM146" i="16"/>
  <c r="BN146" i="16"/>
  <c r="BO146" i="16"/>
  <c r="BP146" i="16"/>
  <c r="BQ146" i="16"/>
  <c r="BR146" i="16"/>
  <c r="BS146" i="16"/>
  <c r="BT146" i="16"/>
  <c r="BU146" i="16"/>
  <c r="BV146" i="16"/>
  <c r="BW146" i="16"/>
  <c r="BX146" i="16"/>
  <c r="BY146" i="16"/>
  <c r="BZ146" i="16"/>
  <c r="CA146" i="16"/>
  <c r="CB146" i="16"/>
  <c r="CC146" i="16"/>
  <c r="CD146" i="16"/>
  <c r="CE146" i="16"/>
  <c r="CF146" i="16"/>
  <c r="CG146" i="16"/>
  <c r="CH146" i="16"/>
  <c r="CI146" i="16"/>
  <c r="CJ146" i="16"/>
  <c r="CK146" i="16"/>
  <c r="CL146" i="16"/>
  <c r="CM146" i="16"/>
  <c r="CN146" i="16"/>
  <c r="CO146" i="16"/>
  <c r="CP146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AA147" i="16"/>
  <c r="AB147" i="16"/>
  <c r="AC147" i="16"/>
  <c r="AD147" i="16"/>
  <c r="AE147" i="16"/>
  <c r="AF147" i="16"/>
  <c r="AG147" i="16"/>
  <c r="AH147" i="16"/>
  <c r="AI147" i="16"/>
  <c r="AJ147" i="16"/>
  <c r="AK147" i="16"/>
  <c r="AL147" i="16"/>
  <c r="AM147" i="16"/>
  <c r="AN147" i="16"/>
  <c r="AO147" i="16"/>
  <c r="AP147" i="16"/>
  <c r="AQ147" i="16"/>
  <c r="AR147" i="16"/>
  <c r="AS147" i="16"/>
  <c r="AT147" i="16"/>
  <c r="AU147" i="16"/>
  <c r="AV147" i="16"/>
  <c r="AW147" i="16"/>
  <c r="AX147" i="16"/>
  <c r="AY147" i="16"/>
  <c r="AZ147" i="16"/>
  <c r="BA147" i="16"/>
  <c r="BB147" i="16"/>
  <c r="BC147" i="16"/>
  <c r="BD147" i="16"/>
  <c r="BE147" i="16"/>
  <c r="BF147" i="16"/>
  <c r="BG147" i="16"/>
  <c r="BH147" i="16"/>
  <c r="BI147" i="16"/>
  <c r="BJ147" i="16"/>
  <c r="BK147" i="16"/>
  <c r="BL147" i="16"/>
  <c r="BM147" i="16"/>
  <c r="BN147" i="16"/>
  <c r="BO147" i="16"/>
  <c r="BP147" i="16"/>
  <c r="BQ147" i="16"/>
  <c r="BR147" i="16"/>
  <c r="BS147" i="16"/>
  <c r="BT147" i="16"/>
  <c r="BU147" i="16"/>
  <c r="BV147" i="16"/>
  <c r="BW147" i="16"/>
  <c r="BX147" i="16"/>
  <c r="BY147" i="16"/>
  <c r="BZ147" i="16"/>
  <c r="CA147" i="16"/>
  <c r="CB147" i="16"/>
  <c r="CC147" i="16"/>
  <c r="CD147" i="16"/>
  <c r="CE147" i="16"/>
  <c r="CF147" i="16"/>
  <c r="CG147" i="16"/>
  <c r="CH147" i="16"/>
  <c r="CI147" i="16"/>
  <c r="CJ147" i="16"/>
  <c r="CK147" i="16"/>
  <c r="CL147" i="16"/>
  <c r="CM147" i="16"/>
  <c r="CN147" i="16"/>
  <c r="CO147" i="16"/>
  <c r="CP147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AA148" i="16"/>
  <c r="AB148" i="16"/>
  <c r="AC148" i="16"/>
  <c r="AD148" i="16"/>
  <c r="AE148" i="16"/>
  <c r="AF148" i="16"/>
  <c r="AG148" i="16"/>
  <c r="AH148" i="16"/>
  <c r="AI148" i="16"/>
  <c r="AJ148" i="16"/>
  <c r="AK148" i="16"/>
  <c r="AL148" i="16"/>
  <c r="AM148" i="16"/>
  <c r="AN148" i="16"/>
  <c r="AO148" i="16"/>
  <c r="AP148" i="16"/>
  <c r="AQ148" i="16"/>
  <c r="AR148" i="16"/>
  <c r="AS148" i="16"/>
  <c r="AT148" i="16"/>
  <c r="AU148" i="16"/>
  <c r="AV148" i="16"/>
  <c r="AW148" i="16"/>
  <c r="AX148" i="16"/>
  <c r="AY148" i="16"/>
  <c r="AZ148" i="16"/>
  <c r="BA148" i="16"/>
  <c r="BB148" i="16"/>
  <c r="BC148" i="16"/>
  <c r="BD148" i="16"/>
  <c r="BE148" i="16"/>
  <c r="BF148" i="16"/>
  <c r="BG148" i="16"/>
  <c r="BH148" i="16"/>
  <c r="BI148" i="16"/>
  <c r="BJ148" i="16"/>
  <c r="BK148" i="16"/>
  <c r="BL148" i="16"/>
  <c r="BM148" i="16"/>
  <c r="BN148" i="16"/>
  <c r="BO148" i="16"/>
  <c r="BP148" i="16"/>
  <c r="BQ148" i="16"/>
  <c r="BR148" i="16"/>
  <c r="BS148" i="16"/>
  <c r="BT148" i="16"/>
  <c r="BU148" i="16"/>
  <c r="BV148" i="16"/>
  <c r="BW148" i="16"/>
  <c r="BX148" i="16"/>
  <c r="BY148" i="16"/>
  <c r="BZ148" i="16"/>
  <c r="CA148" i="16"/>
  <c r="CB148" i="16"/>
  <c r="CC148" i="16"/>
  <c r="CD148" i="16"/>
  <c r="CE148" i="16"/>
  <c r="CF148" i="16"/>
  <c r="CG148" i="16"/>
  <c r="CH148" i="16"/>
  <c r="CI148" i="16"/>
  <c r="CJ148" i="16"/>
  <c r="CK148" i="16"/>
  <c r="CL148" i="16"/>
  <c r="CM148" i="16"/>
  <c r="CN148" i="16"/>
  <c r="CO148" i="16"/>
  <c r="CP148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AA149" i="16"/>
  <c r="AB149" i="16"/>
  <c r="AC149" i="16"/>
  <c r="AD149" i="16"/>
  <c r="AE149" i="16"/>
  <c r="AF149" i="16"/>
  <c r="AG149" i="16"/>
  <c r="AH149" i="16"/>
  <c r="AI149" i="16"/>
  <c r="AJ149" i="16"/>
  <c r="AK149" i="16"/>
  <c r="AL149" i="16"/>
  <c r="AM149" i="16"/>
  <c r="AN149" i="16"/>
  <c r="AO149" i="16"/>
  <c r="AP149" i="16"/>
  <c r="AQ149" i="16"/>
  <c r="AR149" i="16"/>
  <c r="AS149" i="16"/>
  <c r="AT149" i="16"/>
  <c r="AU149" i="16"/>
  <c r="AV149" i="16"/>
  <c r="AW149" i="16"/>
  <c r="AX149" i="16"/>
  <c r="AY149" i="16"/>
  <c r="AZ149" i="16"/>
  <c r="BA149" i="16"/>
  <c r="BB149" i="16"/>
  <c r="BC149" i="16"/>
  <c r="BD149" i="16"/>
  <c r="BE149" i="16"/>
  <c r="BF149" i="16"/>
  <c r="BG149" i="16"/>
  <c r="BH149" i="16"/>
  <c r="BI149" i="16"/>
  <c r="BJ149" i="16"/>
  <c r="BK149" i="16"/>
  <c r="BL149" i="16"/>
  <c r="BM149" i="16"/>
  <c r="BN149" i="16"/>
  <c r="BO149" i="16"/>
  <c r="BP149" i="16"/>
  <c r="BQ149" i="16"/>
  <c r="BR149" i="16"/>
  <c r="BS149" i="16"/>
  <c r="BT149" i="16"/>
  <c r="BU149" i="16"/>
  <c r="BV149" i="16"/>
  <c r="BW149" i="16"/>
  <c r="BX149" i="16"/>
  <c r="BY149" i="16"/>
  <c r="BZ149" i="16"/>
  <c r="CA149" i="16"/>
  <c r="CB149" i="16"/>
  <c r="CC149" i="16"/>
  <c r="CD149" i="16"/>
  <c r="CE149" i="16"/>
  <c r="CF149" i="16"/>
  <c r="CG149" i="16"/>
  <c r="CH149" i="16"/>
  <c r="CI149" i="16"/>
  <c r="CJ149" i="16"/>
  <c r="CK149" i="16"/>
  <c r="CL149" i="16"/>
  <c r="CM149" i="16"/>
  <c r="CN149" i="16"/>
  <c r="CO149" i="16"/>
  <c r="CP149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AA150" i="16"/>
  <c r="AB150" i="16"/>
  <c r="AC150" i="16"/>
  <c r="AD150" i="16"/>
  <c r="AE150" i="16"/>
  <c r="AF150" i="16"/>
  <c r="AG150" i="16"/>
  <c r="AH150" i="16"/>
  <c r="AI150" i="16"/>
  <c r="AJ150" i="16"/>
  <c r="AK150" i="16"/>
  <c r="AL150" i="16"/>
  <c r="AM150" i="16"/>
  <c r="AN150" i="16"/>
  <c r="AO150" i="16"/>
  <c r="AP150" i="16"/>
  <c r="AQ150" i="16"/>
  <c r="AR150" i="16"/>
  <c r="AS150" i="16"/>
  <c r="AT150" i="16"/>
  <c r="AU150" i="16"/>
  <c r="AV150" i="16"/>
  <c r="AW150" i="16"/>
  <c r="AX150" i="16"/>
  <c r="AY150" i="16"/>
  <c r="AZ150" i="16"/>
  <c r="BA150" i="16"/>
  <c r="BB150" i="16"/>
  <c r="BC150" i="16"/>
  <c r="BD150" i="16"/>
  <c r="BE150" i="16"/>
  <c r="BF150" i="16"/>
  <c r="BG150" i="16"/>
  <c r="BH150" i="16"/>
  <c r="BI150" i="16"/>
  <c r="BJ150" i="16"/>
  <c r="BK150" i="16"/>
  <c r="BL150" i="16"/>
  <c r="BM150" i="16"/>
  <c r="BN150" i="16"/>
  <c r="BO150" i="16"/>
  <c r="BP150" i="16"/>
  <c r="BQ150" i="16"/>
  <c r="BR150" i="16"/>
  <c r="BS150" i="16"/>
  <c r="BT150" i="16"/>
  <c r="BU150" i="16"/>
  <c r="BV150" i="16"/>
  <c r="BW150" i="16"/>
  <c r="BX150" i="16"/>
  <c r="BY150" i="16"/>
  <c r="BZ150" i="16"/>
  <c r="CA150" i="16"/>
  <c r="CB150" i="16"/>
  <c r="CC150" i="16"/>
  <c r="CD150" i="16"/>
  <c r="CE150" i="16"/>
  <c r="CF150" i="16"/>
  <c r="CG150" i="16"/>
  <c r="CH150" i="16"/>
  <c r="CI150" i="16"/>
  <c r="CJ150" i="16"/>
  <c r="CK150" i="16"/>
  <c r="CL150" i="16"/>
  <c r="CM150" i="16"/>
  <c r="CN150" i="16"/>
  <c r="CO150" i="16"/>
  <c r="CP150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AA151" i="16"/>
  <c r="AB151" i="16"/>
  <c r="AC151" i="16"/>
  <c r="AD151" i="16"/>
  <c r="AE151" i="16"/>
  <c r="AF151" i="16"/>
  <c r="AG151" i="16"/>
  <c r="AH151" i="16"/>
  <c r="AI151" i="16"/>
  <c r="AJ151" i="16"/>
  <c r="AK151" i="16"/>
  <c r="AL151" i="16"/>
  <c r="AM151" i="16"/>
  <c r="AN151" i="16"/>
  <c r="AO151" i="16"/>
  <c r="AP151" i="16"/>
  <c r="AQ151" i="16"/>
  <c r="AR151" i="16"/>
  <c r="AS151" i="16"/>
  <c r="AT151" i="16"/>
  <c r="AU151" i="16"/>
  <c r="AV151" i="16"/>
  <c r="AW151" i="16"/>
  <c r="AX151" i="16"/>
  <c r="AY151" i="16"/>
  <c r="AZ151" i="16"/>
  <c r="BA151" i="16"/>
  <c r="BB151" i="16"/>
  <c r="BC151" i="16"/>
  <c r="BD151" i="16"/>
  <c r="BE151" i="16"/>
  <c r="BF151" i="16"/>
  <c r="BG151" i="16"/>
  <c r="BH151" i="16"/>
  <c r="BI151" i="16"/>
  <c r="BJ151" i="16"/>
  <c r="BK151" i="16"/>
  <c r="BL151" i="16"/>
  <c r="BM151" i="16"/>
  <c r="BN151" i="16"/>
  <c r="BO151" i="16"/>
  <c r="BP151" i="16"/>
  <c r="BQ151" i="16"/>
  <c r="BR151" i="16"/>
  <c r="BS151" i="16"/>
  <c r="BT151" i="16"/>
  <c r="BU151" i="16"/>
  <c r="BV151" i="16"/>
  <c r="BW151" i="16"/>
  <c r="BX151" i="16"/>
  <c r="BY151" i="16"/>
  <c r="BZ151" i="16"/>
  <c r="CA151" i="16"/>
  <c r="CB151" i="16"/>
  <c r="CC151" i="16"/>
  <c r="CD151" i="16"/>
  <c r="CE151" i="16"/>
  <c r="CF151" i="16"/>
  <c r="CG151" i="16"/>
  <c r="CH151" i="16"/>
  <c r="CI151" i="16"/>
  <c r="CJ151" i="16"/>
  <c r="CK151" i="16"/>
  <c r="CL151" i="16"/>
  <c r="CM151" i="16"/>
  <c r="CN151" i="16"/>
  <c r="CO151" i="16"/>
  <c r="CP151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AA152" i="16"/>
  <c r="AB152" i="16"/>
  <c r="AC152" i="16"/>
  <c r="AD152" i="16"/>
  <c r="AE152" i="16"/>
  <c r="AF152" i="16"/>
  <c r="AG152" i="16"/>
  <c r="AH152" i="16"/>
  <c r="AI152" i="16"/>
  <c r="AJ152" i="16"/>
  <c r="AK152" i="16"/>
  <c r="AL152" i="16"/>
  <c r="AM152" i="16"/>
  <c r="AN152" i="16"/>
  <c r="AO152" i="16"/>
  <c r="AP152" i="16"/>
  <c r="AQ152" i="16"/>
  <c r="AR152" i="16"/>
  <c r="AS152" i="16"/>
  <c r="AT152" i="16"/>
  <c r="AU152" i="16"/>
  <c r="AV152" i="16"/>
  <c r="AW152" i="16"/>
  <c r="AX152" i="16"/>
  <c r="AY152" i="16"/>
  <c r="AZ152" i="16"/>
  <c r="BA152" i="16"/>
  <c r="BB152" i="16"/>
  <c r="BC152" i="16"/>
  <c r="BD152" i="16"/>
  <c r="BE152" i="16"/>
  <c r="BF152" i="16"/>
  <c r="BG152" i="16"/>
  <c r="BH152" i="16"/>
  <c r="BI152" i="16"/>
  <c r="BJ152" i="16"/>
  <c r="BK152" i="16"/>
  <c r="BL152" i="16"/>
  <c r="BM152" i="16"/>
  <c r="BN152" i="16"/>
  <c r="BO152" i="16"/>
  <c r="BP152" i="16"/>
  <c r="BQ152" i="16"/>
  <c r="BR152" i="16"/>
  <c r="BS152" i="16"/>
  <c r="BT152" i="16"/>
  <c r="BU152" i="16"/>
  <c r="BV152" i="16"/>
  <c r="BW152" i="16"/>
  <c r="BX152" i="16"/>
  <c r="BY152" i="16"/>
  <c r="BZ152" i="16"/>
  <c r="CA152" i="16"/>
  <c r="CB152" i="16"/>
  <c r="CC152" i="16"/>
  <c r="CD152" i="16"/>
  <c r="CE152" i="16"/>
  <c r="CF152" i="16"/>
  <c r="CG152" i="16"/>
  <c r="CH152" i="16"/>
  <c r="CI152" i="16"/>
  <c r="CJ152" i="16"/>
  <c r="CK152" i="16"/>
  <c r="CL152" i="16"/>
  <c r="CM152" i="16"/>
  <c r="CN152" i="16"/>
  <c r="CO152" i="16"/>
  <c r="CP152" i="16"/>
  <c r="G153" i="16"/>
  <c r="H153" i="16"/>
  <c r="I153" i="16"/>
  <c r="J153" i="16"/>
  <c r="K153" i="16"/>
  <c r="L153" i="16"/>
  <c r="M153" i="16"/>
  <c r="N153" i="16"/>
  <c r="O153" i="16"/>
  <c r="P153" i="16"/>
  <c r="Q153" i="16"/>
  <c r="R153" i="16"/>
  <c r="S153" i="16"/>
  <c r="T153" i="16"/>
  <c r="U153" i="16"/>
  <c r="V153" i="16"/>
  <c r="W153" i="16"/>
  <c r="X153" i="16"/>
  <c r="Y153" i="16"/>
  <c r="Z153" i="16"/>
  <c r="AA153" i="16"/>
  <c r="AB153" i="16"/>
  <c r="AC153" i="16"/>
  <c r="AD153" i="16"/>
  <c r="AE153" i="16"/>
  <c r="AF153" i="16"/>
  <c r="AG153" i="16"/>
  <c r="AH153" i="16"/>
  <c r="AI153" i="16"/>
  <c r="AJ153" i="16"/>
  <c r="AK153" i="16"/>
  <c r="AL153" i="16"/>
  <c r="AM153" i="16"/>
  <c r="AN153" i="16"/>
  <c r="AO153" i="16"/>
  <c r="AP153" i="16"/>
  <c r="AQ153" i="16"/>
  <c r="AR153" i="16"/>
  <c r="AS153" i="16"/>
  <c r="AT153" i="16"/>
  <c r="AU153" i="16"/>
  <c r="AV153" i="16"/>
  <c r="AW153" i="16"/>
  <c r="AX153" i="16"/>
  <c r="AY153" i="16"/>
  <c r="AZ153" i="16"/>
  <c r="BA153" i="16"/>
  <c r="BB153" i="16"/>
  <c r="BC153" i="16"/>
  <c r="BD153" i="16"/>
  <c r="BE153" i="16"/>
  <c r="BF153" i="16"/>
  <c r="BG153" i="16"/>
  <c r="BH153" i="16"/>
  <c r="BI153" i="16"/>
  <c r="BJ153" i="16"/>
  <c r="BK153" i="16"/>
  <c r="BL153" i="16"/>
  <c r="BM153" i="16"/>
  <c r="BN153" i="16"/>
  <c r="BO153" i="16"/>
  <c r="BP153" i="16"/>
  <c r="BQ153" i="16"/>
  <c r="BR153" i="16"/>
  <c r="BS153" i="16"/>
  <c r="BT153" i="16"/>
  <c r="BU153" i="16"/>
  <c r="BV153" i="16"/>
  <c r="BW153" i="16"/>
  <c r="BX153" i="16"/>
  <c r="BY153" i="16"/>
  <c r="BZ153" i="16"/>
  <c r="CA153" i="16"/>
  <c r="CB153" i="16"/>
  <c r="CC153" i="16"/>
  <c r="CD153" i="16"/>
  <c r="CE153" i="16"/>
  <c r="CF153" i="16"/>
  <c r="CG153" i="16"/>
  <c r="CH153" i="16"/>
  <c r="CI153" i="16"/>
  <c r="CJ153" i="16"/>
  <c r="CK153" i="16"/>
  <c r="CL153" i="16"/>
  <c r="CM153" i="16"/>
  <c r="CN153" i="16"/>
  <c r="CO153" i="16"/>
  <c r="CP153" i="16"/>
  <c r="G154" i="16"/>
  <c r="H154" i="16"/>
  <c r="I154" i="16"/>
  <c r="J154" i="16"/>
  <c r="K154" i="16"/>
  <c r="L154" i="16"/>
  <c r="M154" i="16"/>
  <c r="N154" i="16"/>
  <c r="O154" i="16"/>
  <c r="P154" i="16"/>
  <c r="Q154" i="16"/>
  <c r="R154" i="16"/>
  <c r="S154" i="16"/>
  <c r="T154" i="16"/>
  <c r="U154" i="16"/>
  <c r="V154" i="16"/>
  <c r="W154" i="16"/>
  <c r="X154" i="16"/>
  <c r="Y154" i="16"/>
  <c r="Z154" i="16"/>
  <c r="AA154" i="16"/>
  <c r="AB154" i="16"/>
  <c r="AC154" i="16"/>
  <c r="AD154" i="16"/>
  <c r="AE154" i="16"/>
  <c r="AF154" i="16"/>
  <c r="AG154" i="16"/>
  <c r="AH154" i="16"/>
  <c r="AI154" i="16"/>
  <c r="AJ154" i="16"/>
  <c r="AK154" i="16"/>
  <c r="AL154" i="16"/>
  <c r="AM154" i="16"/>
  <c r="AN154" i="16"/>
  <c r="AO154" i="16"/>
  <c r="AP154" i="16"/>
  <c r="AQ154" i="16"/>
  <c r="AR154" i="16"/>
  <c r="AS154" i="16"/>
  <c r="AT154" i="16"/>
  <c r="AU154" i="16"/>
  <c r="AV154" i="16"/>
  <c r="AW154" i="16"/>
  <c r="AX154" i="16"/>
  <c r="AY154" i="16"/>
  <c r="AZ154" i="16"/>
  <c r="BA154" i="16"/>
  <c r="BB154" i="16"/>
  <c r="BC154" i="16"/>
  <c r="BD154" i="16"/>
  <c r="BE154" i="16"/>
  <c r="BF154" i="16"/>
  <c r="BG154" i="16"/>
  <c r="BH154" i="16"/>
  <c r="BI154" i="16"/>
  <c r="BJ154" i="16"/>
  <c r="BK154" i="16"/>
  <c r="BL154" i="16"/>
  <c r="BM154" i="16"/>
  <c r="BN154" i="16"/>
  <c r="BO154" i="16"/>
  <c r="BP154" i="16"/>
  <c r="BQ154" i="16"/>
  <c r="BR154" i="16"/>
  <c r="BS154" i="16"/>
  <c r="BT154" i="16"/>
  <c r="BU154" i="16"/>
  <c r="BV154" i="16"/>
  <c r="BW154" i="16"/>
  <c r="BX154" i="16"/>
  <c r="BY154" i="16"/>
  <c r="BZ154" i="16"/>
  <c r="CA154" i="16"/>
  <c r="CB154" i="16"/>
  <c r="CC154" i="16"/>
  <c r="CD154" i="16"/>
  <c r="CE154" i="16"/>
  <c r="CF154" i="16"/>
  <c r="CG154" i="16"/>
  <c r="CH154" i="16"/>
  <c r="CI154" i="16"/>
  <c r="CJ154" i="16"/>
  <c r="CK154" i="16"/>
  <c r="CL154" i="16"/>
  <c r="CM154" i="16"/>
  <c r="CN154" i="16"/>
  <c r="CO154" i="16"/>
  <c r="CP154" i="16"/>
  <c r="G155" i="16"/>
  <c r="H155" i="16"/>
  <c r="I155" i="16"/>
  <c r="J155" i="16"/>
  <c r="K155" i="16"/>
  <c r="L155" i="16"/>
  <c r="M155" i="16"/>
  <c r="N155" i="16"/>
  <c r="O155" i="16"/>
  <c r="P155" i="16"/>
  <c r="Q155" i="16"/>
  <c r="R155" i="16"/>
  <c r="S155" i="16"/>
  <c r="T155" i="16"/>
  <c r="U155" i="16"/>
  <c r="V155" i="16"/>
  <c r="W155" i="16"/>
  <c r="X155" i="16"/>
  <c r="Y155" i="16"/>
  <c r="Z155" i="16"/>
  <c r="AA155" i="16"/>
  <c r="AB155" i="16"/>
  <c r="AC155" i="16"/>
  <c r="AD155" i="16"/>
  <c r="AE155" i="16"/>
  <c r="AF155" i="16"/>
  <c r="AG155" i="16"/>
  <c r="AH155" i="16"/>
  <c r="AI155" i="16"/>
  <c r="AJ155" i="16"/>
  <c r="AK155" i="16"/>
  <c r="AL155" i="16"/>
  <c r="AM155" i="16"/>
  <c r="AN155" i="16"/>
  <c r="AO155" i="16"/>
  <c r="AP155" i="16"/>
  <c r="AQ155" i="16"/>
  <c r="AR155" i="16"/>
  <c r="AS155" i="16"/>
  <c r="AT155" i="16"/>
  <c r="AU155" i="16"/>
  <c r="AV155" i="16"/>
  <c r="AW155" i="16"/>
  <c r="AX155" i="16"/>
  <c r="AY155" i="16"/>
  <c r="AZ155" i="16"/>
  <c r="BA155" i="16"/>
  <c r="BB155" i="16"/>
  <c r="BC155" i="16"/>
  <c r="BD155" i="16"/>
  <c r="BE155" i="16"/>
  <c r="BF155" i="16"/>
  <c r="BG155" i="16"/>
  <c r="BH155" i="16"/>
  <c r="BI155" i="16"/>
  <c r="BJ155" i="16"/>
  <c r="BK155" i="16"/>
  <c r="BL155" i="16"/>
  <c r="BM155" i="16"/>
  <c r="BN155" i="16"/>
  <c r="BO155" i="16"/>
  <c r="BP155" i="16"/>
  <c r="BQ155" i="16"/>
  <c r="BR155" i="16"/>
  <c r="BS155" i="16"/>
  <c r="BT155" i="16"/>
  <c r="BU155" i="16"/>
  <c r="BV155" i="16"/>
  <c r="BW155" i="16"/>
  <c r="BX155" i="16"/>
  <c r="BY155" i="16"/>
  <c r="BZ155" i="16"/>
  <c r="CA155" i="16"/>
  <c r="CB155" i="16"/>
  <c r="CC155" i="16"/>
  <c r="CD155" i="16"/>
  <c r="CE155" i="16"/>
  <c r="CF155" i="16"/>
  <c r="CG155" i="16"/>
  <c r="CH155" i="16"/>
  <c r="CI155" i="16"/>
  <c r="CJ155" i="16"/>
  <c r="CK155" i="16"/>
  <c r="CL155" i="16"/>
  <c r="CM155" i="16"/>
  <c r="CN155" i="16"/>
  <c r="CO155" i="16"/>
  <c r="CP155" i="16"/>
  <c r="G156" i="16"/>
  <c r="H156" i="16"/>
  <c r="I156" i="16"/>
  <c r="J156" i="16"/>
  <c r="K156" i="16"/>
  <c r="L156" i="16"/>
  <c r="M156" i="16"/>
  <c r="N156" i="16"/>
  <c r="O156" i="16"/>
  <c r="P156" i="16"/>
  <c r="Q156" i="16"/>
  <c r="R156" i="16"/>
  <c r="S156" i="16"/>
  <c r="T156" i="16"/>
  <c r="U156" i="16"/>
  <c r="V156" i="16"/>
  <c r="W156" i="16"/>
  <c r="X156" i="16"/>
  <c r="Y156" i="16"/>
  <c r="Z156" i="16"/>
  <c r="AA156" i="16"/>
  <c r="AB156" i="16"/>
  <c r="AC156" i="16"/>
  <c r="AD156" i="16"/>
  <c r="AE156" i="16"/>
  <c r="AF156" i="16"/>
  <c r="AG156" i="16"/>
  <c r="AH156" i="16"/>
  <c r="AI156" i="16"/>
  <c r="AJ156" i="16"/>
  <c r="AK156" i="16"/>
  <c r="AL156" i="16"/>
  <c r="AM156" i="16"/>
  <c r="AN156" i="16"/>
  <c r="AO156" i="16"/>
  <c r="AP156" i="16"/>
  <c r="AQ156" i="16"/>
  <c r="AR156" i="16"/>
  <c r="AS156" i="16"/>
  <c r="AT156" i="16"/>
  <c r="AU156" i="16"/>
  <c r="AV156" i="16"/>
  <c r="AW156" i="16"/>
  <c r="AX156" i="16"/>
  <c r="AY156" i="16"/>
  <c r="AZ156" i="16"/>
  <c r="BA156" i="16"/>
  <c r="BB156" i="16"/>
  <c r="BC156" i="16"/>
  <c r="BD156" i="16"/>
  <c r="BE156" i="16"/>
  <c r="BF156" i="16"/>
  <c r="BG156" i="16"/>
  <c r="BH156" i="16"/>
  <c r="BI156" i="16"/>
  <c r="BJ156" i="16"/>
  <c r="BK156" i="16"/>
  <c r="BL156" i="16"/>
  <c r="BM156" i="16"/>
  <c r="BN156" i="16"/>
  <c r="BO156" i="16"/>
  <c r="BP156" i="16"/>
  <c r="BQ156" i="16"/>
  <c r="BR156" i="16"/>
  <c r="BS156" i="16"/>
  <c r="BT156" i="16"/>
  <c r="BU156" i="16"/>
  <c r="BV156" i="16"/>
  <c r="BW156" i="16"/>
  <c r="BX156" i="16"/>
  <c r="BY156" i="16"/>
  <c r="BZ156" i="16"/>
  <c r="CA156" i="16"/>
  <c r="CB156" i="16"/>
  <c r="CC156" i="16"/>
  <c r="CD156" i="16"/>
  <c r="CE156" i="16"/>
  <c r="CF156" i="16"/>
  <c r="CG156" i="16"/>
  <c r="CH156" i="16"/>
  <c r="CI156" i="16"/>
  <c r="CJ156" i="16"/>
  <c r="CK156" i="16"/>
  <c r="CL156" i="16"/>
  <c r="CM156" i="16"/>
  <c r="CN156" i="16"/>
  <c r="CO156" i="16"/>
  <c r="CP156" i="16"/>
  <c r="G157" i="16"/>
  <c r="H157" i="16"/>
  <c r="I157" i="16"/>
  <c r="J157" i="16"/>
  <c r="K157" i="16"/>
  <c r="L157" i="16"/>
  <c r="M157" i="16"/>
  <c r="N157" i="16"/>
  <c r="O157" i="16"/>
  <c r="P157" i="16"/>
  <c r="Q157" i="16"/>
  <c r="R157" i="16"/>
  <c r="S157" i="16"/>
  <c r="T157" i="16"/>
  <c r="U157" i="16"/>
  <c r="V157" i="16"/>
  <c r="W157" i="16"/>
  <c r="X157" i="16"/>
  <c r="Y157" i="16"/>
  <c r="Z157" i="16"/>
  <c r="AA157" i="16"/>
  <c r="AB157" i="16"/>
  <c r="AC157" i="16"/>
  <c r="AD157" i="16"/>
  <c r="AE157" i="16"/>
  <c r="AF157" i="16"/>
  <c r="AG157" i="16"/>
  <c r="AH157" i="16"/>
  <c r="AI157" i="16"/>
  <c r="AJ157" i="16"/>
  <c r="AK157" i="16"/>
  <c r="AL157" i="16"/>
  <c r="AM157" i="16"/>
  <c r="AN157" i="16"/>
  <c r="AO157" i="16"/>
  <c r="AP157" i="16"/>
  <c r="AQ157" i="16"/>
  <c r="AR157" i="16"/>
  <c r="AS157" i="16"/>
  <c r="AT157" i="16"/>
  <c r="AU157" i="16"/>
  <c r="AV157" i="16"/>
  <c r="AW157" i="16"/>
  <c r="AX157" i="16"/>
  <c r="AY157" i="16"/>
  <c r="AZ157" i="16"/>
  <c r="BA157" i="16"/>
  <c r="BB157" i="16"/>
  <c r="BC157" i="16"/>
  <c r="BD157" i="16"/>
  <c r="BE157" i="16"/>
  <c r="BF157" i="16"/>
  <c r="BG157" i="16"/>
  <c r="BH157" i="16"/>
  <c r="BI157" i="16"/>
  <c r="BJ157" i="16"/>
  <c r="BK157" i="16"/>
  <c r="BL157" i="16"/>
  <c r="BM157" i="16"/>
  <c r="BN157" i="16"/>
  <c r="BO157" i="16"/>
  <c r="BP157" i="16"/>
  <c r="BQ157" i="16"/>
  <c r="BR157" i="16"/>
  <c r="BS157" i="16"/>
  <c r="BT157" i="16"/>
  <c r="BU157" i="16"/>
  <c r="BV157" i="16"/>
  <c r="BW157" i="16"/>
  <c r="BX157" i="16"/>
  <c r="BY157" i="16"/>
  <c r="BZ157" i="16"/>
  <c r="CA157" i="16"/>
  <c r="CB157" i="16"/>
  <c r="CC157" i="16"/>
  <c r="CD157" i="16"/>
  <c r="CE157" i="16"/>
  <c r="CF157" i="16"/>
  <c r="CG157" i="16"/>
  <c r="CH157" i="16"/>
  <c r="CI157" i="16"/>
  <c r="CJ157" i="16"/>
  <c r="CK157" i="16"/>
  <c r="CL157" i="16"/>
  <c r="CM157" i="16"/>
  <c r="CN157" i="16"/>
  <c r="CO157" i="16"/>
  <c r="CP157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AA158" i="16"/>
  <c r="AB158" i="16"/>
  <c r="AC158" i="16"/>
  <c r="AD158" i="16"/>
  <c r="AE158" i="16"/>
  <c r="AF158" i="16"/>
  <c r="AG158" i="16"/>
  <c r="AH158" i="16"/>
  <c r="AI158" i="16"/>
  <c r="AJ158" i="16"/>
  <c r="AK158" i="16"/>
  <c r="AL158" i="16"/>
  <c r="AM158" i="16"/>
  <c r="AN158" i="16"/>
  <c r="AO158" i="16"/>
  <c r="AP158" i="16"/>
  <c r="AQ158" i="16"/>
  <c r="AR158" i="16"/>
  <c r="AS158" i="16"/>
  <c r="AT158" i="16"/>
  <c r="AU158" i="16"/>
  <c r="AV158" i="16"/>
  <c r="AW158" i="16"/>
  <c r="AX158" i="16"/>
  <c r="AY158" i="16"/>
  <c r="AZ158" i="16"/>
  <c r="BA158" i="16"/>
  <c r="BB158" i="16"/>
  <c r="BC158" i="16"/>
  <c r="BD158" i="16"/>
  <c r="BE158" i="16"/>
  <c r="BF158" i="16"/>
  <c r="BG158" i="16"/>
  <c r="BH158" i="16"/>
  <c r="BI158" i="16"/>
  <c r="BJ158" i="16"/>
  <c r="BK158" i="16"/>
  <c r="BL158" i="16"/>
  <c r="BM158" i="16"/>
  <c r="BN158" i="16"/>
  <c r="BO158" i="16"/>
  <c r="BP158" i="16"/>
  <c r="BQ158" i="16"/>
  <c r="BR158" i="16"/>
  <c r="BS158" i="16"/>
  <c r="BT158" i="16"/>
  <c r="BU158" i="16"/>
  <c r="BV158" i="16"/>
  <c r="BW158" i="16"/>
  <c r="BX158" i="16"/>
  <c r="BY158" i="16"/>
  <c r="BZ158" i="16"/>
  <c r="CA158" i="16"/>
  <c r="CB158" i="16"/>
  <c r="CC158" i="16"/>
  <c r="CD158" i="16"/>
  <c r="CE158" i="16"/>
  <c r="CF158" i="16"/>
  <c r="CG158" i="16"/>
  <c r="CH158" i="16"/>
  <c r="CI158" i="16"/>
  <c r="CJ158" i="16"/>
  <c r="CK158" i="16"/>
  <c r="CL158" i="16"/>
  <c r="CM158" i="16"/>
  <c r="CN158" i="16"/>
  <c r="CO158" i="16"/>
  <c r="CP158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AA159" i="16"/>
  <c r="AB159" i="16"/>
  <c r="AC159" i="16"/>
  <c r="AD159" i="16"/>
  <c r="AE159" i="16"/>
  <c r="AF159" i="16"/>
  <c r="AG159" i="16"/>
  <c r="AH159" i="16"/>
  <c r="AI159" i="16"/>
  <c r="AJ159" i="16"/>
  <c r="AK159" i="16"/>
  <c r="AL159" i="16"/>
  <c r="AM159" i="16"/>
  <c r="AN159" i="16"/>
  <c r="AO159" i="16"/>
  <c r="AP159" i="16"/>
  <c r="AQ159" i="16"/>
  <c r="AR159" i="16"/>
  <c r="AS159" i="16"/>
  <c r="AT159" i="16"/>
  <c r="AU159" i="16"/>
  <c r="AV159" i="16"/>
  <c r="AW159" i="16"/>
  <c r="AX159" i="16"/>
  <c r="AY159" i="16"/>
  <c r="AZ159" i="16"/>
  <c r="BA159" i="16"/>
  <c r="BB159" i="16"/>
  <c r="BC159" i="16"/>
  <c r="BD159" i="16"/>
  <c r="BE159" i="16"/>
  <c r="BF159" i="16"/>
  <c r="BG159" i="16"/>
  <c r="BH159" i="16"/>
  <c r="BI159" i="16"/>
  <c r="BJ159" i="16"/>
  <c r="BK159" i="16"/>
  <c r="BL159" i="16"/>
  <c r="BM159" i="16"/>
  <c r="BN159" i="16"/>
  <c r="BO159" i="16"/>
  <c r="BP159" i="16"/>
  <c r="BQ159" i="16"/>
  <c r="BR159" i="16"/>
  <c r="BS159" i="16"/>
  <c r="BT159" i="16"/>
  <c r="BU159" i="16"/>
  <c r="BV159" i="16"/>
  <c r="BW159" i="16"/>
  <c r="BX159" i="16"/>
  <c r="BY159" i="16"/>
  <c r="BZ159" i="16"/>
  <c r="CA159" i="16"/>
  <c r="CB159" i="16"/>
  <c r="CC159" i="16"/>
  <c r="CD159" i="16"/>
  <c r="CE159" i="16"/>
  <c r="CF159" i="16"/>
  <c r="CG159" i="16"/>
  <c r="CH159" i="16"/>
  <c r="CI159" i="16"/>
  <c r="CJ159" i="16"/>
  <c r="CK159" i="16"/>
  <c r="CL159" i="16"/>
  <c r="CM159" i="16"/>
  <c r="CN159" i="16"/>
  <c r="CO159" i="16"/>
  <c r="CP159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AA160" i="16"/>
  <c r="AB160" i="16"/>
  <c r="AC160" i="16"/>
  <c r="AD160" i="16"/>
  <c r="AE160" i="16"/>
  <c r="AF160" i="16"/>
  <c r="AG160" i="16"/>
  <c r="AH160" i="16"/>
  <c r="AI160" i="16"/>
  <c r="AJ160" i="16"/>
  <c r="AK160" i="16"/>
  <c r="AL160" i="16"/>
  <c r="AM160" i="16"/>
  <c r="AN160" i="16"/>
  <c r="AO160" i="16"/>
  <c r="AP160" i="16"/>
  <c r="AQ160" i="16"/>
  <c r="AR160" i="16"/>
  <c r="AS160" i="16"/>
  <c r="AT160" i="16"/>
  <c r="AU160" i="16"/>
  <c r="AV160" i="16"/>
  <c r="AW160" i="16"/>
  <c r="AX160" i="16"/>
  <c r="AY160" i="16"/>
  <c r="AZ160" i="16"/>
  <c r="BA160" i="16"/>
  <c r="BB160" i="16"/>
  <c r="BC160" i="16"/>
  <c r="BD160" i="16"/>
  <c r="BE160" i="16"/>
  <c r="BF160" i="16"/>
  <c r="BG160" i="16"/>
  <c r="BH160" i="16"/>
  <c r="BI160" i="16"/>
  <c r="BJ160" i="16"/>
  <c r="BK160" i="16"/>
  <c r="BL160" i="16"/>
  <c r="BM160" i="16"/>
  <c r="BN160" i="16"/>
  <c r="BO160" i="16"/>
  <c r="BP160" i="16"/>
  <c r="BQ160" i="16"/>
  <c r="BR160" i="16"/>
  <c r="BS160" i="16"/>
  <c r="BT160" i="16"/>
  <c r="BU160" i="16"/>
  <c r="BV160" i="16"/>
  <c r="BW160" i="16"/>
  <c r="BX160" i="16"/>
  <c r="BY160" i="16"/>
  <c r="BZ160" i="16"/>
  <c r="CA160" i="16"/>
  <c r="CB160" i="16"/>
  <c r="CC160" i="16"/>
  <c r="CD160" i="16"/>
  <c r="CE160" i="16"/>
  <c r="CF160" i="16"/>
  <c r="CG160" i="16"/>
  <c r="CH160" i="16"/>
  <c r="CI160" i="16"/>
  <c r="CJ160" i="16"/>
  <c r="CK160" i="16"/>
  <c r="CL160" i="16"/>
  <c r="CM160" i="16"/>
  <c r="CN160" i="16"/>
  <c r="CO160" i="16"/>
  <c r="CP160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AA161" i="16"/>
  <c r="AB161" i="16"/>
  <c r="AC161" i="16"/>
  <c r="AD161" i="16"/>
  <c r="AE161" i="16"/>
  <c r="AF161" i="16"/>
  <c r="AG161" i="16"/>
  <c r="AH161" i="16"/>
  <c r="AI161" i="16"/>
  <c r="AJ161" i="16"/>
  <c r="AK161" i="16"/>
  <c r="AL161" i="16"/>
  <c r="AM161" i="16"/>
  <c r="AN161" i="16"/>
  <c r="AO161" i="16"/>
  <c r="AP161" i="16"/>
  <c r="AQ161" i="16"/>
  <c r="AR161" i="16"/>
  <c r="AS161" i="16"/>
  <c r="AT161" i="16"/>
  <c r="AU161" i="16"/>
  <c r="AV161" i="16"/>
  <c r="AW161" i="16"/>
  <c r="AX161" i="16"/>
  <c r="AY161" i="16"/>
  <c r="AZ161" i="16"/>
  <c r="BA161" i="16"/>
  <c r="BB161" i="16"/>
  <c r="BC161" i="16"/>
  <c r="BD161" i="16"/>
  <c r="BE161" i="16"/>
  <c r="BF161" i="16"/>
  <c r="BG161" i="16"/>
  <c r="BH161" i="16"/>
  <c r="BI161" i="16"/>
  <c r="BJ161" i="16"/>
  <c r="BK161" i="16"/>
  <c r="BL161" i="16"/>
  <c r="BM161" i="16"/>
  <c r="BN161" i="16"/>
  <c r="BO161" i="16"/>
  <c r="BP161" i="16"/>
  <c r="BQ161" i="16"/>
  <c r="BR161" i="16"/>
  <c r="BS161" i="16"/>
  <c r="BT161" i="16"/>
  <c r="BU161" i="16"/>
  <c r="BV161" i="16"/>
  <c r="BW161" i="16"/>
  <c r="BX161" i="16"/>
  <c r="BY161" i="16"/>
  <c r="BZ161" i="16"/>
  <c r="CA161" i="16"/>
  <c r="CB161" i="16"/>
  <c r="CC161" i="16"/>
  <c r="CD161" i="16"/>
  <c r="CE161" i="16"/>
  <c r="CF161" i="16"/>
  <c r="CG161" i="16"/>
  <c r="CH161" i="16"/>
  <c r="CI161" i="16"/>
  <c r="CJ161" i="16"/>
  <c r="CK161" i="16"/>
  <c r="CL161" i="16"/>
  <c r="CM161" i="16"/>
  <c r="CN161" i="16"/>
  <c r="CO161" i="16"/>
  <c r="CP161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AA162" i="16"/>
  <c r="AB162" i="16"/>
  <c r="AC162" i="16"/>
  <c r="AD162" i="16"/>
  <c r="AE162" i="16"/>
  <c r="AF162" i="16"/>
  <c r="AG162" i="16"/>
  <c r="AH162" i="16"/>
  <c r="AI162" i="16"/>
  <c r="AJ162" i="16"/>
  <c r="AK162" i="16"/>
  <c r="AL162" i="16"/>
  <c r="AM162" i="16"/>
  <c r="AN162" i="16"/>
  <c r="AO162" i="16"/>
  <c r="AP162" i="16"/>
  <c r="AQ162" i="16"/>
  <c r="AR162" i="16"/>
  <c r="AS162" i="16"/>
  <c r="AT162" i="16"/>
  <c r="AU162" i="16"/>
  <c r="AV162" i="16"/>
  <c r="AW162" i="16"/>
  <c r="AX162" i="16"/>
  <c r="AY162" i="16"/>
  <c r="AZ162" i="16"/>
  <c r="BA162" i="16"/>
  <c r="BB162" i="16"/>
  <c r="BC162" i="16"/>
  <c r="BD162" i="16"/>
  <c r="BE162" i="16"/>
  <c r="BF162" i="16"/>
  <c r="BG162" i="16"/>
  <c r="BH162" i="16"/>
  <c r="BI162" i="16"/>
  <c r="BJ162" i="16"/>
  <c r="BK162" i="16"/>
  <c r="BL162" i="16"/>
  <c r="BM162" i="16"/>
  <c r="BN162" i="16"/>
  <c r="BO162" i="16"/>
  <c r="BP162" i="16"/>
  <c r="BQ162" i="16"/>
  <c r="BR162" i="16"/>
  <c r="BS162" i="16"/>
  <c r="BT162" i="16"/>
  <c r="BU162" i="16"/>
  <c r="BV162" i="16"/>
  <c r="BW162" i="16"/>
  <c r="BX162" i="16"/>
  <c r="BY162" i="16"/>
  <c r="BZ162" i="16"/>
  <c r="CA162" i="16"/>
  <c r="CB162" i="16"/>
  <c r="CC162" i="16"/>
  <c r="CD162" i="16"/>
  <c r="CE162" i="16"/>
  <c r="CF162" i="16"/>
  <c r="CG162" i="16"/>
  <c r="CH162" i="16"/>
  <c r="CI162" i="16"/>
  <c r="CJ162" i="16"/>
  <c r="CK162" i="16"/>
  <c r="CL162" i="16"/>
  <c r="CM162" i="16"/>
  <c r="CN162" i="16"/>
  <c r="CO162" i="16"/>
  <c r="CP162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AA163" i="16"/>
  <c r="AB163" i="16"/>
  <c r="AC163" i="16"/>
  <c r="AD163" i="16"/>
  <c r="AE163" i="16"/>
  <c r="AF163" i="16"/>
  <c r="AG163" i="16"/>
  <c r="AH163" i="16"/>
  <c r="AI163" i="16"/>
  <c r="AJ163" i="16"/>
  <c r="AK163" i="16"/>
  <c r="AL163" i="16"/>
  <c r="AM163" i="16"/>
  <c r="AN163" i="16"/>
  <c r="AO163" i="16"/>
  <c r="AP163" i="16"/>
  <c r="AQ163" i="16"/>
  <c r="AR163" i="16"/>
  <c r="AS163" i="16"/>
  <c r="AT163" i="16"/>
  <c r="AU163" i="16"/>
  <c r="AV163" i="16"/>
  <c r="AW163" i="16"/>
  <c r="AX163" i="16"/>
  <c r="AY163" i="16"/>
  <c r="AZ163" i="16"/>
  <c r="BA163" i="16"/>
  <c r="BB163" i="16"/>
  <c r="BC163" i="16"/>
  <c r="BD163" i="16"/>
  <c r="BE163" i="16"/>
  <c r="BF163" i="16"/>
  <c r="BG163" i="16"/>
  <c r="BH163" i="16"/>
  <c r="BI163" i="16"/>
  <c r="BJ163" i="16"/>
  <c r="BK163" i="16"/>
  <c r="BL163" i="16"/>
  <c r="BM163" i="16"/>
  <c r="BN163" i="16"/>
  <c r="BO163" i="16"/>
  <c r="BP163" i="16"/>
  <c r="BQ163" i="16"/>
  <c r="BR163" i="16"/>
  <c r="BS163" i="16"/>
  <c r="BT163" i="16"/>
  <c r="BU163" i="16"/>
  <c r="BV163" i="16"/>
  <c r="BW163" i="16"/>
  <c r="BX163" i="16"/>
  <c r="BY163" i="16"/>
  <c r="BZ163" i="16"/>
  <c r="CA163" i="16"/>
  <c r="CB163" i="16"/>
  <c r="CC163" i="16"/>
  <c r="CD163" i="16"/>
  <c r="CE163" i="16"/>
  <c r="CF163" i="16"/>
  <c r="CG163" i="16"/>
  <c r="CH163" i="16"/>
  <c r="CI163" i="16"/>
  <c r="CJ163" i="16"/>
  <c r="CK163" i="16"/>
  <c r="CL163" i="16"/>
  <c r="CM163" i="16"/>
  <c r="CN163" i="16"/>
  <c r="CO163" i="16"/>
  <c r="CP163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AA164" i="16"/>
  <c r="AB164" i="16"/>
  <c r="AC164" i="16"/>
  <c r="AD164" i="16"/>
  <c r="AE164" i="16"/>
  <c r="AF164" i="16"/>
  <c r="AG164" i="16"/>
  <c r="AH164" i="16"/>
  <c r="AI164" i="16"/>
  <c r="AJ164" i="16"/>
  <c r="AK164" i="16"/>
  <c r="AL164" i="16"/>
  <c r="AM164" i="16"/>
  <c r="AN164" i="16"/>
  <c r="AO164" i="16"/>
  <c r="AP164" i="16"/>
  <c r="AQ164" i="16"/>
  <c r="AR164" i="16"/>
  <c r="AS164" i="16"/>
  <c r="AT164" i="16"/>
  <c r="AU164" i="16"/>
  <c r="AV164" i="16"/>
  <c r="AW164" i="16"/>
  <c r="AX164" i="16"/>
  <c r="AY164" i="16"/>
  <c r="AZ164" i="16"/>
  <c r="BA164" i="16"/>
  <c r="BB164" i="16"/>
  <c r="BC164" i="16"/>
  <c r="BD164" i="16"/>
  <c r="BE164" i="16"/>
  <c r="BF164" i="16"/>
  <c r="BG164" i="16"/>
  <c r="BH164" i="16"/>
  <c r="BI164" i="16"/>
  <c r="BJ164" i="16"/>
  <c r="BK164" i="16"/>
  <c r="BL164" i="16"/>
  <c r="BM164" i="16"/>
  <c r="BN164" i="16"/>
  <c r="BO164" i="16"/>
  <c r="BP164" i="16"/>
  <c r="BQ164" i="16"/>
  <c r="BR164" i="16"/>
  <c r="BS164" i="16"/>
  <c r="BT164" i="16"/>
  <c r="BU164" i="16"/>
  <c r="BV164" i="16"/>
  <c r="BW164" i="16"/>
  <c r="BX164" i="16"/>
  <c r="BY164" i="16"/>
  <c r="BZ164" i="16"/>
  <c r="CA164" i="16"/>
  <c r="CB164" i="16"/>
  <c r="CC164" i="16"/>
  <c r="CD164" i="16"/>
  <c r="CE164" i="16"/>
  <c r="CF164" i="16"/>
  <c r="CG164" i="16"/>
  <c r="CH164" i="16"/>
  <c r="CI164" i="16"/>
  <c r="CJ164" i="16"/>
  <c r="CK164" i="16"/>
  <c r="CL164" i="16"/>
  <c r="CM164" i="16"/>
  <c r="CN164" i="16"/>
  <c r="CO164" i="16"/>
  <c r="CP164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AA165" i="16"/>
  <c r="AB165" i="16"/>
  <c r="AC165" i="16"/>
  <c r="AD165" i="16"/>
  <c r="AE165" i="16"/>
  <c r="AF165" i="16"/>
  <c r="AG165" i="16"/>
  <c r="AH165" i="16"/>
  <c r="AI165" i="16"/>
  <c r="AJ165" i="16"/>
  <c r="AK165" i="16"/>
  <c r="AL165" i="16"/>
  <c r="AM165" i="16"/>
  <c r="AN165" i="16"/>
  <c r="AO165" i="16"/>
  <c r="AP165" i="16"/>
  <c r="AQ165" i="16"/>
  <c r="AR165" i="16"/>
  <c r="AS165" i="16"/>
  <c r="AT165" i="16"/>
  <c r="AU165" i="16"/>
  <c r="AV165" i="16"/>
  <c r="AW165" i="16"/>
  <c r="AX165" i="16"/>
  <c r="AY165" i="16"/>
  <c r="AZ165" i="16"/>
  <c r="BA165" i="16"/>
  <c r="BB165" i="16"/>
  <c r="BC165" i="16"/>
  <c r="BD165" i="16"/>
  <c r="BE165" i="16"/>
  <c r="BF165" i="16"/>
  <c r="BG165" i="16"/>
  <c r="BH165" i="16"/>
  <c r="BI165" i="16"/>
  <c r="BJ165" i="16"/>
  <c r="BK165" i="16"/>
  <c r="BL165" i="16"/>
  <c r="BM165" i="16"/>
  <c r="BN165" i="16"/>
  <c r="BO165" i="16"/>
  <c r="BP165" i="16"/>
  <c r="BQ165" i="16"/>
  <c r="BR165" i="16"/>
  <c r="BS165" i="16"/>
  <c r="BT165" i="16"/>
  <c r="BU165" i="16"/>
  <c r="BV165" i="16"/>
  <c r="BW165" i="16"/>
  <c r="BX165" i="16"/>
  <c r="BY165" i="16"/>
  <c r="BZ165" i="16"/>
  <c r="CA165" i="16"/>
  <c r="CB165" i="16"/>
  <c r="CC165" i="16"/>
  <c r="CD165" i="16"/>
  <c r="CE165" i="16"/>
  <c r="CF165" i="16"/>
  <c r="CG165" i="16"/>
  <c r="CH165" i="16"/>
  <c r="CI165" i="16"/>
  <c r="CJ165" i="16"/>
  <c r="CK165" i="16"/>
  <c r="CL165" i="16"/>
  <c r="CM165" i="16"/>
  <c r="CN165" i="16"/>
  <c r="CO165" i="16"/>
  <c r="CP165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AA166" i="16"/>
  <c r="AB166" i="16"/>
  <c r="AC166" i="16"/>
  <c r="AD166" i="16"/>
  <c r="AE166" i="16"/>
  <c r="AF166" i="16"/>
  <c r="AG166" i="16"/>
  <c r="AH166" i="16"/>
  <c r="AI166" i="16"/>
  <c r="AJ166" i="16"/>
  <c r="AK166" i="16"/>
  <c r="AL166" i="16"/>
  <c r="AM166" i="16"/>
  <c r="AN166" i="16"/>
  <c r="AO166" i="16"/>
  <c r="AP166" i="16"/>
  <c r="AQ166" i="16"/>
  <c r="AR166" i="16"/>
  <c r="AS166" i="16"/>
  <c r="AT166" i="16"/>
  <c r="AU166" i="16"/>
  <c r="AV166" i="16"/>
  <c r="AW166" i="16"/>
  <c r="AX166" i="16"/>
  <c r="AY166" i="16"/>
  <c r="AZ166" i="16"/>
  <c r="BA166" i="16"/>
  <c r="BB166" i="16"/>
  <c r="BC166" i="16"/>
  <c r="BD166" i="16"/>
  <c r="BE166" i="16"/>
  <c r="BF166" i="16"/>
  <c r="BG166" i="16"/>
  <c r="BH166" i="16"/>
  <c r="BI166" i="16"/>
  <c r="BJ166" i="16"/>
  <c r="BK166" i="16"/>
  <c r="BL166" i="16"/>
  <c r="BM166" i="16"/>
  <c r="BN166" i="16"/>
  <c r="BO166" i="16"/>
  <c r="BP166" i="16"/>
  <c r="BQ166" i="16"/>
  <c r="BR166" i="16"/>
  <c r="BS166" i="16"/>
  <c r="BT166" i="16"/>
  <c r="BU166" i="16"/>
  <c r="BV166" i="16"/>
  <c r="BW166" i="16"/>
  <c r="BX166" i="16"/>
  <c r="BY166" i="16"/>
  <c r="BZ166" i="16"/>
  <c r="CA166" i="16"/>
  <c r="CB166" i="16"/>
  <c r="CC166" i="16"/>
  <c r="CD166" i="16"/>
  <c r="CE166" i="16"/>
  <c r="CF166" i="16"/>
  <c r="CG166" i="16"/>
  <c r="CH166" i="16"/>
  <c r="CI166" i="16"/>
  <c r="CJ166" i="16"/>
  <c r="CK166" i="16"/>
  <c r="CL166" i="16"/>
  <c r="CM166" i="16"/>
  <c r="CN166" i="16"/>
  <c r="CO166" i="16"/>
  <c r="CP166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AA167" i="16"/>
  <c r="AB167" i="16"/>
  <c r="AC167" i="16"/>
  <c r="AD167" i="16"/>
  <c r="AE167" i="16"/>
  <c r="AF167" i="16"/>
  <c r="AG167" i="16"/>
  <c r="AH167" i="16"/>
  <c r="AI167" i="16"/>
  <c r="AJ167" i="16"/>
  <c r="AK167" i="16"/>
  <c r="AL167" i="16"/>
  <c r="AM167" i="16"/>
  <c r="AN167" i="16"/>
  <c r="AO167" i="16"/>
  <c r="AP167" i="16"/>
  <c r="AQ167" i="16"/>
  <c r="AR167" i="16"/>
  <c r="AS167" i="16"/>
  <c r="AT167" i="16"/>
  <c r="AU167" i="16"/>
  <c r="AV167" i="16"/>
  <c r="AW167" i="16"/>
  <c r="AX167" i="16"/>
  <c r="AY167" i="16"/>
  <c r="AZ167" i="16"/>
  <c r="BA167" i="16"/>
  <c r="BB167" i="16"/>
  <c r="BC167" i="16"/>
  <c r="BD167" i="16"/>
  <c r="BE167" i="16"/>
  <c r="BF167" i="16"/>
  <c r="BG167" i="16"/>
  <c r="BH167" i="16"/>
  <c r="BI167" i="16"/>
  <c r="BJ167" i="16"/>
  <c r="BK167" i="16"/>
  <c r="BL167" i="16"/>
  <c r="BM167" i="16"/>
  <c r="BN167" i="16"/>
  <c r="BO167" i="16"/>
  <c r="BP167" i="16"/>
  <c r="BQ167" i="16"/>
  <c r="BR167" i="16"/>
  <c r="BS167" i="16"/>
  <c r="BT167" i="16"/>
  <c r="BU167" i="16"/>
  <c r="BV167" i="16"/>
  <c r="BW167" i="16"/>
  <c r="BX167" i="16"/>
  <c r="BY167" i="16"/>
  <c r="BZ167" i="16"/>
  <c r="CA167" i="16"/>
  <c r="CB167" i="16"/>
  <c r="CC167" i="16"/>
  <c r="CD167" i="16"/>
  <c r="CE167" i="16"/>
  <c r="CF167" i="16"/>
  <c r="CG167" i="16"/>
  <c r="CH167" i="16"/>
  <c r="CI167" i="16"/>
  <c r="CJ167" i="16"/>
  <c r="CK167" i="16"/>
  <c r="CL167" i="16"/>
  <c r="CM167" i="16"/>
  <c r="CN167" i="16"/>
  <c r="CO167" i="16"/>
  <c r="CP167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AA168" i="16"/>
  <c r="AB168" i="16"/>
  <c r="AC168" i="16"/>
  <c r="AD168" i="16"/>
  <c r="AE168" i="16"/>
  <c r="AF168" i="16"/>
  <c r="AG168" i="16"/>
  <c r="AH168" i="16"/>
  <c r="AI168" i="16"/>
  <c r="AJ168" i="16"/>
  <c r="AK168" i="16"/>
  <c r="AL168" i="16"/>
  <c r="AM168" i="16"/>
  <c r="AN168" i="16"/>
  <c r="AO168" i="16"/>
  <c r="AP168" i="16"/>
  <c r="AQ168" i="16"/>
  <c r="AR168" i="16"/>
  <c r="AS168" i="16"/>
  <c r="AT168" i="16"/>
  <c r="AU168" i="16"/>
  <c r="AV168" i="16"/>
  <c r="AW168" i="16"/>
  <c r="AX168" i="16"/>
  <c r="AY168" i="16"/>
  <c r="AZ168" i="16"/>
  <c r="BA168" i="16"/>
  <c r="BB168" i="16"/>
  <c r="BC168" i="16"/>
  <c r="BD168" i="16"/>
  <c r="BE168" i="16"/>
  <c r="BF168" i="16"/>
  <c r="BG168" i="16"/>
  <c r="BH168" i="16"/>
  <c r="BI168" i="16"/>
  <c r="BJ168" i="16"/>
  <c r="BK168" i="16"/>
  <c r="BL168" i="16"/>
  <c r="BM168" i="16"/>
  <c r="BN168" i="16"/>
  <c r="BO168" i="16"/>
  <c r="BP168" i="16"/>
  <c r="BQ168" i="16"/>
  <c r="BR168" i="16"/>
  <c r="BS168" i="16"/>
  <c r="BT168" i="16"/>
  <c r="BU168" i="16"/>
  <c r="BV168" i="16"/>
  <c r="BW168" i="16"/>
  <c r="BX168" i="16"/>
  <c r="BY168" i="16"/>
  <c r="BZ168" i="16"/>
  <c r="CA168" i="16"/>
  <c r="CB168" i="16"/>
  <c r="CC168" i="16"/>
  <c r="CD168" i="16"/>
  <c r="CE168" i="16"/>
  <c r="CF168" i="16"/>
  <c r="CG168" i="16"/>
  <c r="CH168" i="16"/>
  <c r="CI168" i="16"/>
  <c r="CJ168" i="16"/>
  <c r="CK168" i="16"/>
  <c r="CL168" i="16"/>
  <c r="CM168" i="16"/>
  <c r="CN168" i="16"/>
  <c r="CO168" i="16"/>
  <c r="CP168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AA169" i="16"/>
  <c r="AB169" i="16"/>
  <c r="AC169" i="16"/>
  <c r="AD169" i="16"/>
  <c r="AE169" i="16"/>
  <c r="AF169" i="16"/>
  <c r="AG169" i="16"/>
  <c r="AH169" i="16"/>
  <c r="AI169" i="16"/>
  <c r="AJ169" i="16"/>
  <c r="AK169" i="16"/>
  <c r="AL169" i="16"/>
  <c r="AM169" i="16"/>
  <c r="AN169" i="16"/>
  <c r="AO169" i="16"/>
  <c r="AP169" i="16"/>
  <c r="AQ169" i="16"/>
  <c r="AR169" i="16"/>
  <c r="AS169" i="16"/>
  <c r="AT169" i="16"/>
  <c r="AU169" i="16"/>
  <c r="AV169" i="16"/>
  <c r="AW169" i="16"/>
  <c r="AX169" i="16"/>
  <c r="AY169" i="16"/>
  <c r="AZ169" i="16"/>
  <c r="BA169" i="16"/>
  <c r="BB169" i="16"/>
  <c r="BC169" i="16"/>
  <c r="BD169" i="16"/>
  <c r="BE169" i="16"/>
  <c r="BF169" i="16"/>
  <c r="BG169" i="16"/>
  <c r="BH169" i="16"/>
  <c r="BI169" i="16"/>
  <c r="BJ169" i="16"/>
  <c r="BK169" i="16"/>
  <c r="BL169" i="16"/>
  <c r="BM169" i="16"/>
  <c r="BN169" i="16"/>
  <c r="BO169" i="16"/>
  <c r="BP169" i="16"/>
  <c r="BQ169" i="16"/>
  <c r="BR169" i="16"/>
  <c r="BS169" i="16"/>
  <c r="BT169" i="16"/>
  <c r="BU169" i="16"/>
  <c r="BV169" i="16"/>
  <c r="BW169" i="16"/>
  <c r="BX169" i="16"/>
  <c r="BY169" i="16"/>
  <c r="BZ169" i="16"/>
  <c r="CA169" i="16"/>
  <c r="CB169" i="16"/>
  <c r="CC169" i="16"/>
  <c r="CD169" i="16"/>
  <c r="CE169" i="16"/>
  <c r="CF169" i="16"/>
  <c r="CG169" i="16"/>
  <c r="CH169" i="16"/>
  <c r="CI169" i="16"/>
  <c r="CJ169" i="16"/>
  <c r="CK169" i="16"/>
  <c r="CL169" i="16"/>
  <c r="CM169" i="16"/>
  <c r="CN169" i="16"/>
  <c r="CO169" i="16"/>
  <c r="CP169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AA170" i="16"/>
  <c r="AB170" i="16"/>
  <c r="AC170" i="16"/>
  <c r="AD170" i="16"/>
  <c r="AE170" i="16"/>
  <c r="AF170" i="16"/>
  <c r="AG170" i="16"/>
  <c r="AH170" i="16"/>
  <c r="AI170" i="16"/>
  <c r="AJ170" i="16"/>
  <c r="AK170" i="16"/>
  <c r="AL170" i="16"/>
  <c r="AM170" i="16"/>
  <c r="AN170" i="16"/>
  <c r="AO170" i="16"/>
  <c r="AP170" i="16"/>
  <c r="AQ170" i="16"/>
  <c r="AR170" i="16"/>
  <c r="AS170" i="16"/>
  <c r="AT170" i="16"/>
  <c r="AU170" i="16"/>
  <c r="AV170" i="16"/>
  <c r="AW170" i="16"/>
  <c r="AX170" i="16"/>
  <c r="AY170" i="16"/>
  <c r="AZ170" i="16"/>
  <c r="BA170" i="16"/>
  <c r="BB170" i="16"/>
  <c r="BC170" i="16"/>
  <c r="BD170" i="16"/>
  <c r="BE170" i="16"/>
  <c r="BF170" i="16"/>
  <c r="BG170" i="16"/>
  <c r="BH170" i="16"/>
  <c r="BI170" i="16"/>
  <c r="BJ170" i="16"/>
  <c r="BK170" i="16"/>
  <c r="BL170" i="16"/>
  <c r="BM170" i="16"/>
  <c r="BN170" i="16"/>
  <c r="BO170" i="16"/>
  <c r="BP170" i="16"/>
  <c r="BQ170" i="16"/>
  <c r="BR170" i="16"/>
  <c r="BS170" i="16"/>
  <c r="BT170" i="16"/>
  <c r="BU170" i="16"/>
  <c r="BV170" i="16"/>
  <c r="BW170" i="16"/>
  <c r="BX170" i="16"/>
  <c r="BY170" i="16"/>
  <c r="BZ170" i="16"/>
  <c r="CA170" i="16"/>
  <c r="CB170" i="16"/>
  <c r="CC170" i="16"/>
  <c r="CD170" i="16"/>
  <c r="CE170" i="16"/>
  <c r="CF170" i="16"/>
  <c r="CG170" i="16"/>
  <c r="CH170" i="16"/>
  <c r="CI170" i="16"/>
  <c r="CJ170" i="16"/>
  <c r="CK170" i="16"/>
  <c r="CL170" i="16"/>
  <c r="CM170" i="16"/>
  <c r="CN170" i="16"/>
  <c r="CO170" i="16"/>
  <c r="CP170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AA171" i="16"/>
  <c r="AB171" i="16"/>
  <c r="AC171" i="16"/>
  <c r="AD171" i="16"/>
  <c r="AE171" i="16"/>
  <c r="AF171" i="16"/>
  <c r="AG171" i="16"/>
  <c r="AH171" i="16"/>
  <c r="AI171" i="16"/>
  <c r="AJ171" i="16"/>
  <c r="AK171" i="16"/>
  <c r="AL171" i="16"/>
  <c r="AM171" i="16"/>
  <c r="AN171" i="16"/>
  <c r="AO171" i="16"/>
  <c r="AP171" i="16"/>
  <c r="AQ171" i="16"/>
  <c r="AR171" i="16"/>
  <c r="AS171" i="16"/>
  <c r="AT171" i="16"/>
  <c r="AU171" i="16"/>
  <c r="AV171" i="16"/>
  <c r="AW171" i="16"/>
  <c r="AX171" i="16"/>
  <c r="AY171" i="16"/>
  <c r="AZ171" i="16"/>
  <c r="BA171" i="16"/>
  <c r="BB171" i="16"/>
  <c r="BC171" i="16"/>
  <c r="BD171" i="16"/>
  <c r="BE171" i="16"/>
  <c r="BF171" i="16"/>
  <c r="BG171" i="16"/>
  <c r="BH171" i="16"/>
  <c r="BI171" i="16"/>
  <c r="BJ171" i="16"/>
  <c r="BK171" i="16"/>
  <c r="BL171" i="16"/>
  <c r="BM171" i="16"/>
  <c r="BN171" i="16"/>
  <c r="BO171" i="16"/>
  <c r="BP171" i="16"/>
  <c r="BQ171" i="16"/>
  <c r="BR171" i="16"/>
  <c r="BS171" i="16"/>
  <c r="BT171" i="16"/>
  <c r="BU171" i="16"/>
  <c r="BV171" i="16"/>
  <c r="BW171" i="16"/>
  <c r="BX171" i="16"/>
  <c r="BY171" i="16"/>
  <c r="BZ171" i="16"/>
  <c r="CA171" i="16"/>
  <c r="CB171" i="16"/>
  <c r="CC171" i="16"/>
  <c r="CD171" i="16"/>
  <c r="CE171" i="16"/>
  <c r="CF171" i="16"/>
  <c r="CG171" i="16"/>
  <c r="CH171" i="16"/>
  <c r="CI171" i="16"/>
  <c r="CJ171" i="16"/>
  <c r="CK171" i="16"/>
  <c r="CL171" i="16"/>
  <c r="CM171" i="16"/>
  <c r="CN171" i="16"/>
  <c r="CO171" i="16"/>
  <c r="CP171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AA172" i="16"/>
  <c r="AB172" i="16"/>
  <c r="AC172" i="16"/>
  <c r="AD172" i="16"/>
  <c r="AE172" i="16"/>
  <c r="AF172" i="16"/>
  <c r="AG172" i="16"/>
  <c r="AH172" i="16"/>
  <c r="AI172" i="16"/>
  <c r="AJ172" i="16"/>
  <c r="AK172" i="16"/>
  <c r="AL172" i="16"/>
  <c r="AM172" i="16"/>
  <c r="AN172" i="16"/>
  <c r="AO172" i="16"/>
  <c r="AP172" i="16"/>
  <c r="AQ172" i="16"/>
  <c r="AR172" i="16"/>
  <c r="AS172" i="16"/>
  <c r="AT172" i="16"/>
  <c r="AU172" i="16"/>
  <c r="AV172" i="16"/>
  <c r="AW172" i="16"/>
  <c r="AX172" i="16"/>
  <c r="AY172" i="16"/>
  <c r="AZ172" i="16"/>
  <c r="BA172" i="16"/>
  <c r="BB172" i="16"/>
  <c r="BC172" i="16"/>
  <c r="BD172" i="16"/>
  <c r="BE172" i="16"/>
  <c r="BF172" i="16"/>
  <c r="BG172" i="16"/>
  <c r="BH172" i="16"/>
  <c r="BI172" i="16"/>
  <c r="BJ172" i="16"/>
  <c r="BK172" i="16"/>
  <c r="BL172" i="16"/>
  <c r="BM172" i="16"/>
  <c r="BN172" i="16"/>
  <c r="BO172" i="16"/>
  <c r="BP172" i="16"/>
  <c r="BQ172" i="16"/>
  <c r="BR172" i="16"/>
  <c r="BS172" i="16"/>
  <c r="BT172" i="16"/>
  <c r="BU172" i="16"/>
  <c r="BV172" i="16"/>
  <c r="BW172" i="16"/>
  <c r="BX172" i="16"/>
  <c r="BY172" i="16"/>
  <c r="BZ172" i="16"/>
  <c r="CA172" i="16"/>
  <c r="CB172" i="16"/>
  <c r="CC172" i="16"/>
  <c r="CD172" i="16"/>
  <c r="CE172" i="16"/>
  <c r="CF172" i="16"/>
  <c r="CG172" i="16"/>
  <c r="CH172" i="16"/>
  <c r="CI172" i="16"/>
  <c r="CJ172" i="16"/>
  <c r="CK172" i="16"/>
  <c r="CL172" i="16"/>
  <c r="CM172" i="16"/>
  <c r="CN172" i="16"/>
  <c r="CO172" i="16"/>
  <c r="CP172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AA173" i="16"/>
  <c r="AB173" i="16"/>
  <c r="AC173" i="16"/>
  <c r="AD173" i="16"/>
  <c r="AE173" i="16"/>
  <c r="AF173" i="16"/>
  <c r="AG173" i="16"/>
  <c r="AH173" i="16"/>
  <c r="AI173" i="16"/>
  <c r="AJ173" i="16"/>
  <c r="AK173" i="16"/>
  <c r="AL173" i="16"/>
  <c r="AM173" i="16"/>
  <c r="AN173" i="16"/>
  <c r="AO173" i="16"/>
  <c r="AP173" i="16"/>
  <c r="AQ173" i="16"/>
  <c r="AR173" i="16"/>
  <c r="AS173" i="16"/>
  <c r="AT173" i="16"/>
  <c r="AU173" i="16"/>
  <c r="AV173" i="16"/>
  <c r="AW173" i="16"/>
  <c r="AX173" i="16"/>
  <c r="AY173" i="16"/>
  <c r="AZ173" i="16"/>
  <c r="BA173" i="16"/>
  <c r="BB173" i="16"/>
  <c r="BC173" i="16"/>
  <c r="BD173" i="16"/>
  <c r="BE173" i="16"/>
  <c r="BF173" i="16"/>
  <c r="BG173" i="16"/>
  <c r="BH173" i="16"/>
  <c r="BI173" i="16"/>
  <c r="BJ173" i="16"/>
  <c r="BK173" i="16"/>
  <c r="BL173" i="16"/>
  <c r="BM173" i="16"/>
  <c r="BN173" i="16"/>
  <c r="BO173" i="16"/>
  <c r="BP173" i="16"/>
  <c r="BQ173" i="16"/>
  <c r="BR173" i="16"/>
  <c r="BS173" i="16"/>
  <c r="BT173" i="16"/>
  <c r="BU173" i="16"/>
  <c r="BV173" i="16"/>
  <c r="BW173" i="16"/>
  <c r="BX173" i="16"/>
  <c r="BY173" i="16"/>
  <c r="BZ173" i="16"/>
  <c r="CA173" i="16"/>
  <c r="CB173" i="16"/>
  <c r="CC173" i="16"/>
  <c r="CD173" i="16"/>
  <c r="CE173" i="16"/>
  <c r="CF173" i="16"/>
  <c r="CG173" i="16"/>
  <c r="CH173" i="16"/>
  <c r="CI173" i="16"/>
  <c r="CJ173" i="16"/>
  <c r="CK173" i="16"/>
  <c r="CL173" i="16"/>
  <c r="CM173" i="16"/>
  <c r="CN173" i="16"/>
  <c r="CO173" i="16"/>
  <c r="CP173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AA174" i="16"/>
  <c r="AB174" i="16"/>
  <c r="AC174" i="16"/>
  <c r="AD174" i="16"/>
  <c r="AE174" i="16"/>
  <c r="AF174" i="16"/>
  <c r="AG174" i="16"/>
  <c r="AH174" i="16"/>
  <c r="AI174" i="16"/>
  <c r="AJ174" i="16"/>
  <c r="AK174" i="16"/>
  <c r="AL174" i="16"/>
  <c r="AM174" i="16"/>
  <c r="AN174" i="16"/>
  <c r="AO174" i="16"/>
  <c r="AP174" i="16"/>
  <c r="AQ174" i="16"/>
  <c r="AR174" i="16"/>
  <c r="AS174" i="16"/>
  <c r="AT174" i="16"/>
  <c r="AU174" i="16"/>
  <c r="AV174" i="16"/>
  <c r="AW174" i="16"/>
  <c r="AX174" i="16"/>
  <c r="AY174" i="16"/>
  <c r="AZ174" i="16"/>
  <c r="BA174" i="16"/>
  <c r="BB174" i="16"/>
  <c r="BC174" i="16"/>
  <c r="BD174" i="16"/>
  <c r="BE174" i="16"/>
  <c r="BF174" i="16"/>
  <c r="BG174" i="16"/>
  <c r="BH174" i="16"/>
  <c r="BI174" i="16"/>
  <c r="BJ174" i="16"/>
  <c r="BK174" i="16"/>
  <c r="BL174" i="16"/>
  <c r="BM174" i="16"/>
  <c r="BN174" i="16"/>
  <c r="BO174" i="16"/>
  <c r="BP174" i="16"/>
  <c r="BQ174" i="16"/>
  <c r="BR174" i="16"/>
  <c r="BS174" i="16"/>
  <c r="BT174" i="16"/>
  <c r="BU174" i="16"/>
  <c r="BV174" i="16"/>
  <c r="BW174" i="16"/>
  <c r="BX174" i="16"/>
  <c r="BY174" i="16"/>
  <c r="BZ174" i="16"/>
  <c r="CA174" i="16"/>
  <c r="CB174" i="16"/>
  <c r="CC174" i="16"/>
  <c r="CD174" i="16"/>
  <c r="CE174" i="16"/>
  <c r="CF174" i="16"/>
  <c r="CG174" i="16"/>
  <c r="CH174" i="16"/>
  <c r="CI174" i="16"/>
  <c r="CJ174" i="16"/>
  <c r="CK174" i="16"/>
  <c r="CL174" i="16"/>
  <c r="CM174" i="16"/>
  <c r="CN174" i="16"/>
  <c r="CO174" i="16"/>
  <c r="CP174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AA175" i="16"/>
  <c r="AB175" i="16"/>
  <c r="AC175" i="16"/>
  <c r="AD175" i="16"/>
  <c r="AE175" i="16"/>
  <c r="AF175" i="16"/>
  <c r="AG175" i="16"/>
  <c r="AH175" i="16"/>
  <c r="AI175" i="16"/>
  <c r="AJ175" i="16"/>
  <c r="AK175" i="16"/>
  <c r="AL175" i="16"/>
  <c r="AM175" i="16"/>
  <c r="AN175" i="16"/>
  <c r="AO175" i="16"/>
  <c r="AP175" i="16"/>
  <c r="AQ175" i="16"/>
  <c r="AR175" i="16"/>
  <c r="AS175" i="16"/>
  <c r="AT175" i="16"/>
  <c r="AU175" i="16"/>
  <c r="AV175" i="16"/>
  <c r="AW175" i="16"/>
  <c r="AX175" i="16"/>
  <c r="AY175" i="16"/>
  <c r="AZ175" i="16"/>
  <c r="BA175" i="16"/>
  <c r="BB175" i="16"/>
  <c r="BC175" i="16"/>
  <c r="BD175" i="16"/>
  <c r="BE175" i="16"/>
  <c r="BF175" i="16"/>
  <c r="BG175" i="16"/>
  <c r="BH175" i="16"/>
  <c r="BI175" i="16"/>
  <c r="BJ175" i="16"/>
  <c r="BK175" i="16"/>
  <c r="BL175" i="16"/>
  <c r="BM175" i="16"/>
  <c r="BN175" i="16"/>
  <c r="BO175" i="16"/>
  <c r="BP175" i="16"/>
  <c r="BQ175" i="16"/>
  <c r="BR175" i="16"/>
  <c r="BS175" i="16"/>
  <c r="BT175" i="16"/>
  <c r="BU175" i="16"/>
  <c r="BV175" i="16"/>
  <c r="BW175" i="16"/>
  <c r="BX175" i="16"/>
  <c r="BY175" i="16"/>
  <c r="BZ175" i="16"/>
  <c r="CA175" i="16"/>
  <c r="CB175" i="16"/>
  <c r="CC175" i="16"/>
  <c r="CD175" i="16"/>
  <c r="CE175" i="16"/>
  <c r="CF175" i="16"/>
  <c r="CG175" i="16"/>
  <c r="CH175" i="16"/>
  <c r="CI175" i="16"/>
  <c r="CJ175" i="16"/>
  <c r="CK175" i="16"/>
  <c r="CL175" i="16"/>
  <c r="CM175" i="16"/>
  <c r="CN175" i="16"/>
  <c r="CO175" i="16"/>
  <c r="CP175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AA176" i="16"/>
  <c r="AB176" i="16"/>
  <c r="AC176" i="16"/>
  <c r="AD176" i="16"/>
  <c r="AE176" i="16"/>
  <c r="AF176" i="16"/>
  <c r="AG176" i="16"/>
  <c r="AH176" i="16"/>
  <c r="AI176" i="16"/>
  <c r="AJ176" i="16"/>
  <c r="AK176" i="16"/>
  <c r="AL176" i="16"/>
  <c r="AM176" i="16"/>
  <c r="AN176" i="16"/>
  <c r="AO176" i="16"/>
  <c r="AP176" i="16"/>
  <c r="AQ176" i="16"/>
  <c r="AR176" i="16"/>
  <c r="AS176" i="16"/>
  <c r="AT176" i="16"/>
  <c r="AU176" i="16"/>
  <c r="AV176" i="16"/>
  <c r="AW176" i="16"/>
  <c r="AX176" i="16"/>
  <c r="AY176" i="16"/>
  <c r="AZ176" i="16"/>
  <c r="BA176" i="16"/>
  <c r="BB176" i="16"/>
  <c r="BC176" i="16"/>
  <c r="BD176" i="16"/>
  <c r="BE176" i="16"/>
  <c r="BF176" i="16"/>
  <c r="BG176" i="16"/>
  <c r="BH176" i="16"/>
  <c r="BI176" i="16"/>
  <c r="BJ176" i="16"/>
  <c r="BK176" i="16"/>
  <c r="BL176" i="16"/>
  <c r="BM176" i="16"/>
  <c r="BN176" i="16"/>
  <c r="BO176" i="16"/>
  <c r="BP176" i="16"/>
  <c r="BQ176" i="16"/>
  <c r="BR176" i="16"/>
  <c r="BS176" i="16"/>
  <c r="BT176" i="16"/>
  <c r="BU176" i="16"/>
  <c r="BV176" i="16"/>
  <c r="BW176" i="16"/>
  <c r="BX176" i="16"/>
  <c r="BY176" i="16"/>
  <c r="BZ176" i="16"/>
  <c r="CA176" i="16"/>
  <c r="CB176" i="16"/>
  <c r="CC176" i="16"/>
  <c r="CD176" i="16"/>
  <c r="CE176" i="16"/>
  <c r="CF176" i="16"/>
  <c r="CG176" i="16"/>
  <c r="CH176" i="16"/>
  <c r="CI176" i="16"/>
  <c r="CJ176" i="16"/>
  <c r="CK176" i="16"/>
  <c r="CL176" i="16"/>
  <c r="CM176" i="16"/>
  <c r="CN176" i="16"/>
  <c r="CO176" i="16"/>
  <c r="CP176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AA177" i="16"/>
  <c r="AB177" i="16"/>
  <c r="AC177" i="16"/>
  <c r="AD177" i="16"/>
  <c r="AE177" i="16"/>
  <c r="AF177" i="16"/>
  <c r="AG177" i="16"/>
  <c r="AH177" i="16"/>
  <c r="AI177" i="16"/>
  <c r="AJ177" i="16"/>
  <c r="AK177" i="16"/>
  <c r="AL177" i="16"/>
  <c r="AM177" i="16"/>
  <c r="AN177" i="16"/>
  <c r="AO177" i="16"/>
  <c r="AP177" i="16"/>
  <c r="AQ177" i="16"/>
  <c r="AR177" i="16"/>
  <c r="AS177" i="16"/>
  <c r="AT177" i="16"/>
  <c r="AU177" i="16"/>
  <c r="AV177" i="16"/>
  <c r="AW177" i="16"/>
  <c r="AX177" i="16"/>
  <c r="AY177" i="16"/>
  <c r="AZ177" i="16"/>
  <c r="BA177" i="16"/>
  <c r="BB177" i="16"/>
  <c r="BC177" i="16"/>
  <c r="BD177" i="16"/>
  <c r="BE177" i="16"/>
  <c r="BF177" i="16"/>
  <c r="BG177" i="16"/>
  <c r="BH177" i="16"/>
  <c r="BI177" i="16"/>
  <c r="BJ177" i="16"/>
  <c r="BK177" i="16"/>
  <c r="BL177" i="16"/>
  <c r="BM177" i="16"/>
  <c r="BN177" i="16"/>
  <c r="BO177" i="16"/>
  <c r="BP177" i="16"/>
  <c r="BQ177" i="16"/>
  <c r="BR177" i="16"/>
  <c r="BS177" i="16"/>
  <c r="BT177" i="16"/>
  <c r="BU177" i="16"/>
  <c r="BV177" i="16"/>
  <c r="BW177" i="16"/>
  <c r="BX177" i="16"/>
  <c r="BY177" i="16"/>
  <c r="BZ177" i="16"/>
  <c r="CA177" i="16"/>
  <c r="CB177" i="16"/>
  <c r="CC177" i="16"/>
  <c r="CD177" i="16"/>
  <c r="CE177" i="16"/>
  <c r="CF177" i="16"/>
  <c r="CG177" i="16"/>
  <c r="CH177" i="16"/>
  <c r="CI177" i="16"/>
  <c r="CJ177" i="16"/>
  <c r="CK177" i="16"/>
  <c r="CL177" i="16"/>
  <c r="CM177" i="16"/>
  <c r="CN177" i="16"/>
  <c r="CO177" i="16"/>
  <c r="CP177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AA178" i="16"/>
  <c r="AB178" i="16"/>
  <c r="AC178" i="16"/>
  <c r="AD178" i="16"/>
  <c r="AE178" i="16"/>
  <c r="AF178" i="16"/>
  <c r="AG178" i="16"/>
  <c r="AH178" i="16"/>
  <c r="AI178" i="16"/>
  <c r="AJ178" i="16"/>
  <c r="AK178" i="16"/>
  <c r="AL178" i="16"/>
  <c r="AM178" i="16"/>
  <c r="AN178" i="16"/>
  <c r="AO178" i="16"/>
  <c r="AP178" i="16"/>
  <c r="AQ178" i="16"/>
  <c r="AR178" i="16"/>
  <c r="AS178" i="16"/>
  <c r="AT178" i="16"/>
  <c r="AU178" i="16"/>
  <c r="AV178" i="16"/>
  <c r="AW178" i="16"/>
  <c r="AX178" i="16"/>
  <c r="AY178" i="16"/>
  <c r="AZ178" i="16"/>
  <c r="BA178" i="16"/>
  <c r="BB178" i="16"/>
  <c r="BC178" i="16"/>
  <c r="BD178" i="16"/>
  <c r="BE178" i="16"/>
  <c r="BF178" i="16"/>
  <c r="BG178" i="16"/>
  <c r="BH178" i="16"/>
  <c r="BI178" i="16"/>
  <c r="BJ178" i="16"/>
  <c r="BK178" i="16"/>
  <c r="BL178" i="16"/>
  <c r="BM178" i="16"/>
  <c r="BN178" i="16"/>
  <c r="BO178" i="16"/>
  <c r="BP178" i="16"/>
  <c r="BQ178" i="16"/>
  <c r="BR178" i="16"/>
  <c r="BS178" i="16"/>
  <c r="BT178" i="16"/>
  <c r="BU178" i="16"/>
  <c r="BV178" i="16"/>
  <c r="BW178" i="16"/>
  <c r="BX178" i="16"/>
  <c r="BY178" i="16"/>
  <c r="BZ178" i="16"/>
  <c r="CA178" i="16"/>
  <c r="CB178" i="16"/>
  <c r="CC178" i="16"/>
  <c r="CD178" i="16"/>
  <c r="CE178" i="16"/>
  <c r="CF178" i="16"/>
  <c r="CG178" i="16"/>
  <c r="CH178" i="16"/>
  <c r="CI178" i="16"/>
  <c r="CJ178" i="16"/>
  <c r="CK178" i="16"/>
  <c r="CL178" i="16"/>
  <c r="CM178" i="16"/>
  <c r="CN178" i="16"/>
  <c r="CO178" i="16"/>
  <c r="CP178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AA179" i="16"/>
  <c r="AB179" i="16"/>
  <c r="AC179" i="16"/>
  <c r="AD179" i="16"/>
  <c r="AE179" i="16"/>
  <c r="AF179" i="16"/>
  <c r="AG179" i="16"/>
  <c r="AH179" i="16"/>
  <c r="AI179" i="16"/>
  <c r="AJ179" i="16"/>
  <c r="AK179" i="16"/>
  <c r="AL179" i="16"/>
  <c r="AM179" i="16"/>
  <c r="AN179" i="16"/>
  <c r="AO179" i="16"/>
  <c r="AP179" i="16"/>
  <c r="AQ179" i="16"/>
  <c r="AR179" i="16"/>
  <c r="AS179" i="16"/>
  <c r="AT179" i="16"/>
  <c r="AU179" i="16"/>
  <c r="AV179" i="16"/>
  <c r="AW179" i="16"/>
  <c r="AX179" i="16"/>
  <c r="AY179" i="16"/>
  <c r="AZ179" i="16"/>
  <c r="BA179" i="16"/>
  <c r="BB179" i="16"/>
  <c r="BC179" i="16"/>
  <c r="BD179" i="16"/>
  <c r="BE179" i="16"/>
  <c r="BF179" i="16"/>
  <c r="BG179" i="16"/>
  <c r="BH179" i="16"/>
  <c r="BI179" i="16"/>
  <c r="BJ179" i="16"/>
  <c r="BK179" i="16"/>
  <c r="BL179" i="16"/>
  <c r="BM179" i="16"/>
  <c r="BN179" i="16"/>
  <c r="BO179" i="16"/>
  <c r="BP179" i="16"/>
  <c r="BQ179" i="16"/>
  <c r="BR179" i="16"/>
  <c r="BS179" i="16"/>
  <c r="BT179" i="16"/>
  <c r="BU179" i="16"/>
  <c r="BV179" i="16"/>
  <c r="BW179" i="16"/>
  <c r="BX179" i="16"/>
  <c r="BY179" i="16"/>
  <c r="BZ179" i="16"/>
  <c r="CA179" i="16"/>
  <c r="CB179" i="16"/>
  <c r="CC179" i="16"/>
  <c r="CD179" i="16"/>
  <c r="CE179" i="16"/>
  <c r="CF179" i="16"/>
  <c r="CG179" i="16"/>
  <c r="CH179" i="16"/>
  <c r="CI179" i="16"/>
  <c r="CJ179" i="16"/>
  <c r="CK179" i="16"/>
  <c r="CL179" i="16"/>
  <c r="CM179" i="16"/>
  <c r="CN179" i="16"/>
  <c r="CO179" i="16"/>
  <c r="CP179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AA180" i="16"/>
  <c r="AB180" i="16"/>
  <c r="AC180" i="16"/>
  <c r="AD180" i="16"/>
  <c r="AE180" i="16"/>
  <c r="AF180" i="16"/>
  <c r="AG180" i="16"/>
  <c r="AH180" i="16"/>
  <c r="AI180" i="16"/>
  <c r="AJ180" i="16"/>
  <c r="AK180" i="16"/>
  <c r="AL180" i="16"/>
  <c r="AM180" i="16"/>
  <c r="AN180" i="16"/>
  <c r="AO180" i="16"/>
  <c r="AP180" i="16"/>
  <c r="AQ180" i="16"/>
  <c r="AR180" i="16"/>
  <c r="AS180" i="16"/>
  <c r="AT180" i="16"/>
  <c r="AU180" i="16"/>
  <c r="AV180" i="16"/>
  <c r="AW180" i="16"/>
  <c r="AX180" i="16"/>
  <c r="AY180" i="16"/>
  <c r="AZ180" i="16"/>
  <c r="BA180" i="16"/>
  <c r="BB180" i="16"/>
  <c r="BC180" i="16"/>
  <c r="BD180" i="16"/>
  <c r="BE180" i="16"/>
  <c r="BF180" i="16"/>
  <c r="BG180" i="16"/>
  <c r="BH180" i="16"/>
  <c r="BI180" i="16"/>
  <c r="BJ180" i="16"/>
  <c r="BK180" i="16"/>
  <c r="BL180" i="16"/>
  <c r="BM180" i="16"/>
  <c r="BN180" i="16"/>
  <c r="BO180" i="16"/>
  <c r="BP180" i="16"/>
  <c r="BQ180" i="16"/>
  <c r="BR180" i="16"/>
  <c r="BS180" i="16"/>
  <c r="BT180" i="16"/>
  <c r="BU180" i="16"/>
  <c r="BV180" i="16"/>
  <c r="BW180" i="16"/>
  <c r="BX180" i="16"/>
  <c r="BY180" i="16"/>
  <c r="BZ180" i="16"/>
  <c r="CA180" i="16"/>
  <c r="CB180" i="16"/>
  <c r="CC180" i="16"/>
  <c r="CD180" i="16"/>
  <c r="CE180" i="16"/>
  <c r="CF180" i="16"/>
  <c r="CG180" i="16"/>
  <c r="CH180" i="16"/>
  <c r="CI180" i="16"/>
  <c r="CJ180" i="16"/>
  <c r="CK180" i="16"/>
  <c r="CL180" i="16"/>
  <c r="CM180" i="16"/>
  <c r="CN180" i="16"/>
  <c r="CO180" i="16"/>
  <c r="CP180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AA181" i="16"/>
  <c r="AB181" i="16"/>
  <c r="AC181" i="16"/>
  <c r="AD181" i="16"/>
  <c r="AE181" i="16"/>
  <c r="AF181" i="16"/>
  <c r="AG181" i="16"/>
  <c r="AH181" i="16"/>
  <c r="AI181" i="16"/>
  <c r="AJ181" i="16"/>
  <c r="AK181" i="16"/>
  <c r="AL181" i="16"/>
  <c r="AM181" i="16"/>
  <c r="AN181" i="16"/>
  <c r="AO181" i="16"/>
  <c r="AP181" i="16"/>
  <c r="AQ181" i="16"/>
  <c r="AR181" i="16"/>
  <c r="AS181" i="16"/>
  <c r="AT181" i="16"/>
  <c r="AU181" i="16"/>
  <c r="AV181" i="16"/>
  <c r="AW181" i="16"/>
  <c r="AX181" i="16"/>
  <c r="AY181" i="16"/>
  <c r="AZ181" i="16"/>
  <c r="BA181" i="16"/>
  <c r="BB181" i="16"/>
  <c r="BC181" i="16"/>
  <c r="BD181" i="16"/>
  <c r="BE181" i="16"/>
  <c r="BF181" i="16"/>
  <c r="BG181" i="16"/>
  <c r="BH181" i="16"/>
  <c r="BI181" i="16"/>
  <c r="BJ181" i="16"/>
  <c r="BK181" i="16"/>
  <c r="BL181" i="16"/>
  <c r="BM181" i="16"/>
  <c r="BN181" i="16"/>
  <c r="BO181" i="16"/>
  <c r="BP181" i="16"/>
  <c r="BQ181" i="16"/>
  <c r="BR181" i="16"/>
  <c r="BS181" i="16"/>
  <c r="BT181" i="16"/>
  <c r="BU181" i="16"/>
  <c r="BV181" i="16"/>
  <c r="BW181" i="16"/>
  <c r="BX181" i="16"/>
  <c r="BY181" i="16"/>
  <c r="BZ181" i="16"/>
  <c r="CA181" i="16"/>
  <c r="CB181" i="16"/>
  <c r="CC181" i="16"/>
  <c r="CD181" i="16"/>
  <c r="CE181" i="16"/>
  <c r="CF181" i="16"/>
  <c r="CG181" i="16"/>
  <c r="CH181" i="16"/>
  <c r="CI181" i="16"/>
  <c r="CJ181" i="16"/>
  <c r="CK181" i="16"/>
  <c r="CL181" i="16"/>
  <c r="CM181" i="16"/>
  <c r="CN181" i="16"/>
  <c r="CO181" i="16"/>
  <c r="CP181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AA182" i="16"/>
  <c r="AB182" i="16"/>
  <c r="AC182" i="16"/>
  <c r="AD182" i="16"/>
  <c r="AE182" i="16"/>
  <c r="AF182" i="16"/>
  <c r="AG182" i="16"/>
  <c r="AH182" i="16"/>
  <c r="AI182" i="16"/>
  <c r="AJ182" i="16"/>
  <c r="AK182" i="16"/>
  <c r="AL182" i="16"/>
  <c r="AM182" i="16"/>
  <c r="AN182" i="16"/>
  <c r="AO182" i="16"/>
  <c r="AP182" i="16"/>
  <c r="AQ182" i="16"/>
  <c r="AR182" i="16"/>
  <c r="AS182" i="16"/>
  <c r="AT182" i="16"/>
  <c r="AU182" i="16"/>
  <c r="AV182" i="16"/>
  <c r="AW182" i="16"/>
  <c r="AX182" i="16"/>
  <c r="AY182" i="16"/>
  <c r="AZ182" i="16"/>
  <c r="BA182" i="16"/>
  <c r="BB182" i="16"/>
  <c r="BC182" i="16"/>
  <c r="BD182" i="16"/>
  <c r="BE182" i="16"/>
  <c r="BF182" i="16"/>
  <c r="BG182" i="16"/>
  <c r="BH182" i="16"/>
  <c r="BI182" i="16"/>
  <c r="BJ182" i="16"/>
  <c r="BK182" i="16"/>
  <c r="BL182" i="16"/>
  <c r="BM182" i="16"/>
  <c r="BN182" i="16"/>
  <c r="BO182" i="16"/>
  <c r="BP182" i="16"/>
  <c r="BQ182" i="16"/>
  <c r="BR182" i="16"/>
  <c r="BS182" i="16"/>
  <c r="BT182" i="16"/>
  <c r="BU182" i="16"/>
  <c r="BV182" i="16"/>
  <c r="BW182" i="16"/>
  <c r="BX182" i="16"/>
  <c r="BY182" i="16"/>
  <c r="BZ182" i="16"/>
  <c r="CA182" i="16"/>
  <c r="CB182" i="16"/>
  <c r="CC182" i="16"/>
  <c r="CD182" i="16"/>
  <c r="CE182" i="16"/>
  <c r="CF182" i="16"/>
  <c r="CG182" i="16"/>
  <c r="CH182" i="16"/>
  <c r="CI182" i="16"/>
  <c r="CJ182" i="16"/>
  <c r="CK182" i="16"/>
  <c r="CL182" i="16"/>
  <c r="CM182" i="16"/>
  <c r="CN182" i="16"/>
  <c r="CO182" i="16"/>
  <c r="CP182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AA183" i="16"/>
  <c r="AB183" i="16"/>
  <c r="AC183" i="16"/>
  <c r="AD183" i="16"/>
  <c r="AE183" i="16"/>
  <c r="AF183" i="16"/>
  <c r="AG183" i="16"/>
  <c r="AH183" i="16"/>
  <c r="AI183" i="16"/>
  <c r="AJ183" i="16"/>
  <c r="AK183" i="16"/>
  <c r="AL183" i="16"/>
  <c r="AM183" i="16"/>
  <c r="AN183" i="16"/>
  <c r="AO183" i="16"/>
  <c r="AP183" i="16"/>
  <c r="AQ183" i="16"/>
  <c r="AR183" i="16"/>
  <c r="AS183" i="16"/>
  <c r="AT183" i="16"/>
  <c r="AU183" i="16"/>
  <c r="AV183" i="16"/>
  <c r="AW183" i="16"/>
  <c r="AX183" i="16"/>
  <c r="AY183" i="16"/>
  <c r="AZ183" i="16"/>
  <c r="BA183" i="16"/>
  <c r="BB183" i="16"/>
  <c r="BC183" i="16"/>
  <c r="BD183" i="16"/>
  <c r="BE183" i="16"/>
  <c r="BF183" i="16"/>
  <c r="BG183" i="16"/>
  <c r="BH183" i="16"/>
  <c r="BI183" i="16"/>
  <c r="BJ183" i="16"/>
  <c r="BK183" i="16"/>
  <c r="BL183" i="16"/>
  <c r="BM183" i="16"/>
  <c r="BN183" i="16"/>
  <c r="BO183" i="16"/>
  <c r="BP183" i="16"/>
  <c r="BQ183" i="16"/>
  <c r="BR183" i="16"/>
  <c r="BS183" i="16"/>
  <c r="BT183" i="16"/>
  <c r="BU183" i="16"/>
  <c r="BV183" i="16"/>
  <c r="BW183" i="16"/>
  <c r="BX183" i="16"/>
  <c r="BY183" i="16"/>
  <c r="BZ183" i="16"/>
  <c r="CA183" i="16"/>
  <c r="CB183" i="16"/>
  <c r="CC183" i="16"/>
  <c r="CD183" i="16"/>
  <c r="CE183" i="16"/>
  <c r="CF183" i="16"/>
  <c r="CG183" i="16"/>
  <c r="CH183" i="16"/>
  <c r="CI183" i="16"/>
  <c r="CJ183" i="16"/>
  <c r="CK183" i="16"/>
  <c r="CL183" i="16"/>
  <c r="CM183" i="16"/>
  <c r="CN183" i="16"/>
  <c r="CO183" i="16"/>
  <c r="CP183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AA184" i="16"/>
  <c r="AB184" i="16"/>
  <c r="AC184" i="16"/>
  <c r="AD184" i="16"/>
  <c r="AE184" i="16"/>
  <c r="AF184" i="16"/>
  <c r="AG184" i="16"/>
  <c r="AH184" i="16"/>
  <c r="AI184" i="16"/>
  <c r="AJ184" i="16"/>
  <c r="AK184" i="16"/>
  <c r="AL184" i="16"/>
  <c r="AM184" i="16"/>
  <c r="AN184" i="16"/>
  <c r="AO184" i="16"/>
  <c r="AP184" i="16"/>
  <c r="AQ184" i="16"/>
  <c r="AR184" i="16"/>
  <c r="AS184" i="16"/>
  <c r="AT184" i="16"/>
  <c r="AU184" i="16"/>
  <c r="AV184" i="16"/>
  <c r="AW184" i="16"/>
  <c r="AX184" i="16"/>
  <c r="AY184" i="16"/>
  <c r="AZ184" i="16"/>
  <c r="BA184" i="16"/>
  <c r="BB184" i="16"/>
  <c r="BC184" i="16"/>
  <c r="BD184" i="16"/>
  <c r="BE184" i="16"/>
  <c r="BF184" i="16"/>
  <c r="BG184" i="16"/>
  <c r="BH184" i="16"/>
  <c r="BI184" i="16"/>
  <c r="BJ184" i="16"/>
  <c r="BK184" i="16"/>
  <c r="BL184" i="16"/>
  <c r="BM184" i="16"/>
  <c r="BN184" i="16"/>
  <c r="BO184" i="16"/>
  <c r="BP184" i="16"/>
  <c r="BQ184" i="16"/>
  <c r="BR184" i="16"/>
  <c r="BS184" i="16"/>
  <c r="BT184" i="16"/>
  <c r="BU184" i="16"/>
  <c r="BV184" i="16"/>
  <c r="BW184" i="16"/>
  <c r="BX184" i="16"/>
  <c r="BY184" i="16"/>
  <c r="BZ184" i="16"/>
  <c r="CA184" i="16"/>
  <c r="CB184" i="16"/>
  <c r="CC184" i="16"/>
  <c r="CD184" i="16"/>
  <c r="CE184" i="16"/>
  <c r="CF184" i="16"/>
  <c r="CG184" i="16"/>
  <c r="CH184" i="16"/>
  <c r="CI184" i="16"/>
  <c r="CJ184" i="16"/>
  <c r="CK184" i="16"/>
  <c r="CL184" i="16"/>
  <c r="CM184" i="16"/>
  <c r="CN184" i="16"/>
  <c r="CO184" i="16"/>
  <c r="CP184" i="16"/>
  <c r="G185" i="16"/>
  <c r="H185" i="16"/>
  <c r="I185" i="16"/>
  <c r="J185" i="16"/>
  <c r="K185" i="16"/>
  <c r="L185" i="16"/>
  <c r="M185" i="16"/>
  <c r="N185" i="16"/>
  <c r="O185" i="16"/>
  <c r="P185" i="16"/>
  <c r="Q185" i="16"/>
  <c r="R185" i="16"/>
  <c r="S185" i="16"/>
  <c r="T185" i="16"/>
  <c r="U185" i="16"/>
  <c r="V185" i="16"/>
  <c r="W185" i="16"/>
  <c r="X185" i="16"/>
  <c r="Y185" i="16"/>
  <c r="Z185" i="16"/>
  <c r="AA185" i="16"/>
  <c r="AB185" i="16"/>
  <c r="AC185" i="16"/>
  <c r="AD185" i="16"/>
  <c r="AE185" i="16"/>
  <c r="AF185" i="16"/>
  <c r="AG185" i="16"/>
  <c r="AH185" i="16"/>
  <c r="AI185" i="16"/>
  <c r="AJ185" i="16"/>
  <c r="AK185" i="16"/>
  <c r="AL185" i="16"/>
  <c r="AM185" i="16"/>
  <c r="AN185" i="16"/>
  <c r="AO185" i="16"/>
  <c r="AP185" i="16"/>
  <c r="AQ185" i="16"/>
  <c r="AR185" i="16"/>
  <c r="AS185" i="16"/>
  <c r="AT185" i="16"/>
  <c r="AU185" i="16"/>
  <c r="AV185" i="16"/>
  <c r="AW185" i="16"/>
  <c r="AX185" i="16"/>
  <c r="AY185" i="16"/>
  <c r="AZ185" i="16"/>
  <c r="BA185" i="16"/>
  <c r="BB185" i="16"/>
  <c r="BC185" i="16"/>
  <c r="BD185" i="16"/>
  <c r="BE185" i="16"/>
  <c r="BF185" i="16"/>
  <c r="BG185" i="16"/>
  <c r="BH185" i="16"/>
  <c r="BI185" i="16"/>
  <c r="BJ185" i="16"/>
  <c r="BK185" i="16"/>
  <c r="BL185" i="16"/>
  <c r="BM185" i="16"/>
  <c r="BN185" i="16"/>
  <c r="BO185" i="16"/>
  <c r="BP185" i="16"/>
  <c r="BQ185" i="16"/>
  <c r="BR185" i="16"/>
  <c r="BS185" i="16"/>
  <c r="BT185" i="16"/>
  <c r="BU185" i="16"/>
  <c r="BV185" i="16"/>
  <c r="BW185" i="16"/>
  <c r="BX185" i="16"/>
  <c r="BY185" i="16"/>
  <c r="BZ185" i="16"/>
  <c r="CA185" i="16"/>
  <c r="CB185" i="16"/>
  <c r="CC185" i="16"/>
  <c r="CD185" i="16"/>
  <c r="CE185" i="16"/>
  <c r="CF185" i="16"/>
  <c r="CG185" i="16"/>
  <c r="CH185" i="16"/>
  <c r="CI185" i="16"/>
  <c r="CJ185" i="16"/>
  <c r="CK185" i="16"/>
  <c r="CL185" i="16"/>
  <c r="CM185" i="16"/>
  <c r="CN185" i="16"/>
  <c r="CO185" i="16"/>
  <c r="CP185" i="16"/>
  <c r="G186" i="16"/>
  <c r="H186" i="16"/>
  <c r="I186" i="16"/>
  <c r="J186" i="16"/>
  <c r="K186" i="16"/>
  <c r="L186" i="16"/>
  <c r="M186" i="16"/>
  <c r="N186" i="16"/>
  <c r="O186" i="16"/>
  <c r="P186" i="16"/>
  <c r="Q186" i="16"/>
  <c r="R186" i="16"/>
  <c r="S186" i="16"/>
  <c r="T186" i="16"/>
  <c r="U186" i="16"/>
  <c r="V186" i="16"/>
  <c r="W186" i="16"/>
  <c r="X186" i="16"/>
  <c r="Y186" i="16"/>
  <c r="Z186" i="16"/>
  <c r="AA186" i="16"/>
  <c r="AB186" i="16"/>
  <c r="AC186" i="16"/>
  <c r="AD186" i="16"/>
  <c r="AE186" i="16"/>
  <c r="AF186" i="16"/>
  <c r="AG186" i="16"/>
  <c r="AH186" i="16"/>
  <c r="AI186" i="16"/>
  <c r="AJ186" i="16"/>
  <c r="AK186" i="16"/>
  <c r="AL186" i="16"/>
  <c r="AM186" i="16"/>
  <c r="AN186" i="16"/>
  <c r="AO186" i="16"/>
  <c r="AP186" i="16"/>
  <c r="AQ186" i="16"/>
  <c r="AR186" i="16"/>
  <c r="AS186" i="16"/>
  <c r="AT186" i="16"/>
  <c r="AU186" i="16"/>
  <c r="AV186" i="16"/>
  <c r="AW186" i="16"/>
  <c r="AX186" i="16"/>
  <c r="AY186" i="16"/>
  <c r="AZ186" i="16"/>
  <c r="BA186" i="16"/>
  <c r="BB186" i="16"/>
  <c r="BC186" i="16"/>
  <c r="BD186" i="16"/>
  <c r="BE186" i="16"/>
  <c r="BF186" i="16"/>
  <c r="BG186" i="16"/>
  <c r="BH186" i="16"/>
  <c r="BI186" i="16"/>
  <c r="BJ186" i="16"/>
  <c r="BK186" i="16"/>
  <c r="BL186" i="16"/>
  <c r="BM186" i="16"/>
  <c r="BN186" i="16"/>
  <c r="BO186" i="16"/>
  <c r="BP186" i="16"/>
  <c r="BQ186" i="16"/>
  <c r="BR186" i="16"/>
  <c r="BS186" i="16"/>
  <c r="BT186" i="16"/>
  <c r="BU186" i="16"/>
  <c r="BV186" i="16"/>
  <c r="BW186" i="16"/>
  <c r="BX186" i="16"/>
  <c r="BY186" i="16"/>
  <c r="BZ186" i="16"/>
  <c r="CA186" i="16"/>
  <c r="CB186" i="16"/>
  <c r="CC186" i="16"/>
  <c r="CD186" i="16"/>
  <c r="CE186" i="16"/>
  <c r="CF186" i="16"/>
  <c r="CG186" i="16"/>
  <c r="CH186" i="16"/>
  <c r="CI186" i="16"/>
  <c r="CJ186" i="16"/>
  <c r="CK186" i="16"/>
  <c r="CL186" i="16"/>
  <c r="CM186" i="16"/>
  <c r="CN186" i="16"/>
  <c r="CO186" i="16"/>
  <c r="CP186" i="16"/>
  <c r="G187" i="16"/>
  <c r="H187" i="16"/>
  <c r="I187" i="16"/>
  <c r="J187" i="16"/>
  <c r="K187" i="16"/>
  <c r="L187" i="16"/>
  <c r="M187" i="16"/>
  <c r="N187" i="16"/>
  <c r="O187" i="16"/>
  <c r="P187" i="16"/>
  <c r="Q187" i="16"/>
  <c r="R187" i="16"/>
  <c r="S187" i="16"/>
  <c r="T187" i="16"/>
  <c r="U187" i="16"/>
  <c r="V187" i="16"/>
  <c r="W187" i="16"/>
  <c r="X187" i="16"/>
  <c r="Y187" i="16"/>
  <c r="Z187" i="16"/>
  <c r="AA187" i="16"/>
  <c r="AB187" i="16"/>
  <c r="AC187" i="16"/>
  <c r="AD187" i="16"/>
  <c r="AE187" i="16"/>
  <c r="AF187" i="16"/>
  <c r="AG187" i="16"/>
  <c r="AH187" i="16"/>
  <c r="AI187" i="16"/>
  <c r="AJ187" i="16"/>
  <c r="AK187" i="16"/>
  <c r="AL187" i="16"/>
  <c r="AM187" i="16"/>
  <c r="AN187" i="16"/>
  <c r="AO187" i="16"/>
  <c r="AP187" i="16"/>
  <c r="AQ187" i="16"/>
  <c r="AR187" i="16"/>
  <c r="AS187" i="16"/>
  <c r="AT187" i="16"/>
  <c r="AU187" i="16"/>
  <c r="AV187" i="16"/>
  <c r="AW187" i="16"/>
  <c r="AX187" i="16"/>
  <c r="AY187" i="16"/>
  <c r="AZ187" i="16"/>
  <c r="BA187" i="16"/>
  <c r="BB187" i="16"/>
  <c r="BC187" i="16"/>
  <c r="BD187" i="16"/>
  <c r="BE187" i="16"/>
  <c r="BF187" i="16"/>
  <c r="BG187" i="16"/>
  <c r="BH187" i="16"/>
  <c r="BI187" i="16"/>
  <c r="BJ187" i="16"/>
  <c r="BK187" i="16"/>
  <c r="BL187" i="16"/>
  <c r="BM187" i="16"/>
  <c r="BN187" i="16"/>
  <c r="BO187" i="16"/>
  <c r="BP187" i="16"/>
  <c r="BQ187" i="16"/>
  <c r="BR187" i="16"/>
  <c r="BS187" i="16"/>
  <c r="BT187" i="16"/>
  <c r="BU187" i="16"/>
  <c r="BV187" i="16"/>
  <c r="BW187" i="16"/>
  <c r="BX187" i="16"/>
  <c r="BY187" i="16"/>
  <c r="BZ187" i="16"/>
  <c r="CA187" i="16"/>
  <c r="CB187" i="16"/>
  <c r="CC187" i="16"/>
  <c r="CD187" i="16"/>
  <c r="CE187" i="16"/>
  <c r="CF187" i="16"/>
  <c r="CG187" i="16"/>
  <c r="CH187" i="16"/>
  <c r="CI187" i="16"/>
  <c r="CJ187" i="16"/>
  <c r="CK187" i="16"/>
  <c r="CL187" i="16"/>
  <c r="CM187" i="16"/>
  <c r="CN187" i="16"/>
  <c r="CO187" i="16"/>
  <c r="CP187" i="16"/>
  <c r="G188" i="16"/>
  <c r="H188" i="16"/>
  <c r="I188" i="16"/>
  <c r="J188" i="16"/>
  <c r="K188" i="16"/>
  <c r="L188" i="16"/>
  <c r="M188" i="16"/>
  <c r="N188" i="16"/>
  <c r="O188" i="16"/>
  <c r="P188" i="16"/>
  <c r="Q188" i="16"/>
  <c r="R188" i="16"/>
  <c r="S188" i="16"/>
  <c r="T188" i="16"/>
  <c r="U188" i="16"/>
  <c r="V188" i="16"/>
  <c r="W188" i="16"/>
  <c r="X188" i="16"/>
  <c r="Y188" i="16"/>
  <c r="Z188" i="16"/>
  <c r="AA188" i="16"/>
  <c r="AB188" i="16"/>
  <c r="AC188" i="16"/>
  <c r="AD188" i="16"/>
  <c r="AE188" i="16"/>
  <c r="AF188" i="16"/>
  <c r="AG188" i="16"/>
  <c r="AH188" i="16"/>
  <c r="AI188" i="16"/>
  <c r="AJ188" i="16"/>
  <c r="AK188" i="16"/>
  <c r="AL188" i="16"/>
  <c r="AM188" i="16"/>
  <c r="AN188" i="16"/>
  <c r="AO188" i="16"/>
  <c r="AP188" i="16"/>
  <c r="AQ188" i="16"/>
  <c r="AR188" i="16"/>
  <c r="AS188" i="16"/>
  <c r="AT188" i="16"/>
  <c r="AU188" i="16"/>
  <c r="AV188" i="16"/>
  <c r="AW188" i="16"/>
  <c r="AX188" i="16"/>
  <c r="AY188" i="16"/>
  <c r="AZ188" i="16"/>
  <c r="BA188" i="16"/>
  <c r="BB188" i="16"/>
  <c r="BC188" i="16"/>
  <c r="BD188" i="16"/>
  <c r="BE188" i="16"/>
  <c r="BF188" i="16"/>
  <c r="BG188" i="16"/>
  <c r="BH188" i="16"/>
  <c r="BI188" i="16"/>
  <c r="BJ188" i="16"/>
  <c r="BK188" i="16"/>
  <c r="BL188" i="16"/>
  <c r="BM188" i="16"/>
  <c r="BN188" i="16"/>
  <c r="BO188" i="16"/>
  <c r="BP188" i="16"/>
  <c r="BQ188" i="16"/>
  <c r="BR188" i="16"/>
  <c r="BS188" i="16"/>
  <c r="BT188" i="16"/>
  <c r="BU188" i="16"/>
  <c r="BV188" i="16"/>
  <c r="BW188" i="16"/>
  <c r="BX188" i="16"/>
  <c r="BY188" i="16"/>
  <c r="BZ188" i="16"/>
  <c r="CA188" i="16"/>
  <c r="CB188" i="16"/>
  <c r="CC188" i="16"/>
  <c r="CD188" i="16"/>
  <c r="CE188" i="16"/>
  <c r="CF188" i="16"/>
  <c r="CG188" i="16"/>
  <c r="CH188" i="16"/>
  <c r="CI188" i="16"/>
  <c r="CJ188" i="16"/>
  <c r="CK188" i="16"/>
  <c r="CL188" i="16"/>
  <c r="CM188" i="16"/>
  <c r="CN188" i="16"/>
  <c r="CO188" i="16"/>
  <c r="CP188" i="16"/>
  <c r="G189" i="16"/>
  <c r="H189" i="16"/>
  <c r="I189" i="16"/>
  <c r="J189" i="16"/>
  <c r="K189" i="16"/>
  <c r="L189" i="16"/>
  <c r="M189" i="16"/>
  <c r="N189" i="16"/>
  <c r="O189" i="16"/>
  <c r="P189" i="16"/>
  <c r="Q189" i="16"/>
  <c r="R189" i="16"/>
  <c r="S189" i="16"/>
  <c r="T189" i="16"/>
  <c r="U189" i="16"/>
  <c r="V189" i="16"/>
  <c r="W189" i="16"/>
  <c r="X189" i="16"/>
  <c r="Y189" i="16"/>
  <c r="Z189" i="16"/>
  <c r="AA189" i="16"/>
  <c r="AB189" i="16"/>
  <c r="AC189" i="16"/>
  <c r="AD189" i="16"/>
  <c r="AE189" i="16"/>
  <c r="AF189" i="16"/>
  <c r="AG189" i="16"/>
  <c r="AH189" i="16"/>
  <c r="AI189" i="16"/>
  <c r="AJ189" i="16"/>
  <c r="AK189" i="16"/>
  <c r="AL189" i="16"/>
  <c r="AM189" i="16"/>
  <c r="AN189" i="16"/>
  <c r="AO189" i="16"/>
  <c r="AP189" i="16"/>
  <c r="AQ189" i="16"/>
  <c r="AR189" i="16"/>
  <c r="AS189" i="16"/>
  <c r="AT189" i="16"/>
  <c r="AU189" i="16"/>
  <c r="AV189" i="16"/>
  <c r="AW189" i="16"/>
  <c r="AX189" i="16"/>
  <c r="AY189" i="16"/>
  <c r="AZ189" i="16"/>
  <c r="BA189" i="16"/>
  <c r="BB189" i="16"/>
  <c r="BC189" i="16"/>
  <c r="BD189" i="16"/>
  <c r="BE189" i="16"/>
  <c r="BF189" i="16"/>
  <c r="BG189" i="16"/>
  <c r="BH189" i="16"/>
  <c r="BI189" i="16"/>
  <c r="BJ189" i="16"/>
  <c r="BK189" i="16"/>
  <c r="BL189" i="16"/>
  <c r="BM189" i="16"/>
  <c r="BN189" i="16"/>
  <c r="BO189" i="16"/>
  <c r="BP189" i="16"/>
  <c r="BQ189" i="16"/>
  <c r="BR189" i="16"/>
  <c r="BS189" i="16"/>
  <c r="BT189" i="16"/>
  <c r="BU189" i="16"/>
  <c r="BV189" i="16"/>
  <c r="BW189" i="16"/>
  <c r="BX189" i="16"/>
  <c r="BY189" i="16"/>
  <c r="BZ189" i="16"/>
  <c r="CA189" i="16"/>
  <c r="CB189" i="16"/>
  <c r="CC189" i="16"/>
  <c r="CD189" i="16"/>
  <c r="CE189" i="16"/>
  <c r="CF189" i="16"/>
  <c r="CG189" i="16"/>
  <c r="CH189" i="16"/>
  <c r="CI189" i="16"/>
  <c r="CJ189" i="16"/>
  <c r="CK189" i="16"/>
  <c r="CL189" i="16"/>
  <c r="CM189" i="16"/>
  <c r="CN189" i="16"/>
  <c r="CO189" i="16"/>
  <c r="CP189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AA190" i="16"/>
  <c r="AB190" i="16"/>
  <c r="AC190" i="16"/>
  <c r="AD190" i="16"/>
  <c r="AE190" i="16"/>
  <c r="AF190" i="16"/>
  <c r="AG190" i="16"/>
  <c r="AH190" i="16"/>
  <c r="AI190" i="16"/>
  <c r="AJ190" i="16"/>
  <c r="AK190" i="16"/>
  <c r="AL190" i="16"/>
  <c r="AM190" i="16"/>
  <c r="AN190" i="16"/>
  <c r="AO190" i="16"/>
  <c r="AP190" i="16"/>
  <c r="AQ190" i="16"/>
  <c r="AR190" i="16"/>
  <c r="AS190" i="16"/>
  <c r="AT190" i="16"/>
  <c r="AU190" i="16"/>
  <c r="AV190" i="16"/>
  <c r="AW190" i="16"/>
  <c r="AX190" i="16"/>
  <c r="AY190" i="16"/>
  <c r="AZ190" i="16"/>
  <c r="BA190" i="16"/>
  <c r="BB190" i="16"/>
  <c r="BC190" i="16"/>
  <c r="BD190" i="16"/>
  <c r="BE190" i="16"/>
  <c r="BF190" i="16"/>
  <c r="BG190" i="16"/>
  <c r="BH190" i="16"/>
  <c r="BI190" i="16"/>
  <c r="BJ190" i="16"/>
  <c r="BK190" i="16"/>
  <c r="BL190" i="16"/>
  <c r="BM190" i="16"/>
  <c r="BN190" i="16"/>
  <c r="BO190" i="16"/>
  <c r="BP190" i="16"/>
  <c r="BQ190" i="16"/>
  <c r="BR190" i="16"/>
  <c r="BS190" i="16"/>
  <c r="BT190" i="16"/>
  <c r="BU190" i="16"/>
  <c r="BV190" i="16"/>
  <c r="BW190" i="16"/>
  <c r="BX190" i="16"/>
  <c r="BY190" i="16"/>
  <c r="BZ190" i="16"/>
  <c r="CA190" i="16"/>
  <c r="CB190" i="16"/>
  <c r="CC190" i="16"/>
  <c r="CD190" i="16"/>
  <c r="CE190" i="16"/>
  <c r="CF190" i="16"/>
  <c r="CG190" i="16"/>
  <c r="CH190" i="16"/>
  <c r="CI190" i="16"/>
  <c r="CJ190" i="16"/>
  <c r="CK190" i="16"/>
  <c r="CL190" i="16"/>
  <c r="CM190" i="16"/>
  <c r="CN190" i="16"/>
  <c r="CO190" i="16"/>
  <c r="CP190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AA191" i="16"/>
  <c r="AB191" i="16"/>
  <c r="AC191" i="16"/>
  <c r="AD191" i="16"/>
  <c r="AE191" i="16"/>
  <c r="AF191" i="16"/>
  <c r="AG191" i="16"/>
  <c r="AH191" i="16"/>
  <c r="AI191" i="16"/>
  <c r="AJ191" i="16"/>
  <c r="AK191" i="16"/>
  <c r="AL191" i="16"/>
  <c r="AM191" i="16"/>
  <c r="AN191" i="16"/>
  <c r="AO191" i="16"/>
  <c r="AP191" i="16"/>
  <c r="AQ191" i="16"/>
  <c r="AR191" i="16"/>
  <c r="AS191" i="16"/>
  <c r="AT191" i="16"/>
  <c r="AU191" i="16"/>
  <c r="AV191" i="16"/>
  <c r="AW191" i="16"/>
  <c r="AX191" i="16"/>
  <c r="AY191" i="16"/>
  <c r="AZ191" i="16"/>
  <c r="BA191" i="16"/>
  <c r="BB191" i="16"/>
  <c r="BC191" i="16"/>
  <c r="BD191" i="16"/>
  <c r="BE191" i="16"/>
  <c r="BF191" i="16"/>
  <c r="BG191" i="16"/>
  <c r="BH191" i="16"/>
  <c r="BI191" i="16"/>
  <c r="BJ191" i="16"/>
  <c r="BK191" i="16"/>
  <c r="BL191" i="16"/>
  <c r="BM191" i="16"/>
  <c r="BN191" i="16"/>
  <c r="BO191" i="16"/>
  <c r="BP191" i="16"/>
  <c r="BQ191" i="16"/>
  <c r="BR191" i="16"/>
  <c r="BS191" i="16"/>
  <c r="BT191" i="16"/>
  <c r="BU191" i="16"/>
  <c r="BV191" i="16"/>
  <c r="BW191" i="16"/>
  <c r="BX191" i="16"/>
  <c r="BY191" i="16"/>
  <c r="BZ191" i="16"/>
  <c r="CA191" i="16"/>
  <c r="CB191" i="16"/>
  <c r="CC191" i="16"/>
  <c r="CD191" i="16"/>
  <c r="CE191" i="16"/>
  <c r="CF191" i="16"/>
  <c r="CG191" i="16"/>
  <c r="CH191" i="16"/>
  <c r="CI191" i="16"/>
  <c r="CJ191" i="16"/>
  <c r="CK191" i="16"/>
  <c r="CL191" i="16"/>
  <c r="CM191" i="16"/>
  <c r="CN191" i="16"/>
  <c r="CO191" i="16"/>
  <c r="CP191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AA192" i="16"/>
  <c r="AB192" i="16"/>
  <c r="AC192" i="16"/>
  <c r="AD192" i="16"/>
  <c r="AE192" i="16"/>
  <c r="AF192" i="16"/>
  <c r="AG192" i="16"/>
  <c r="AH192" i="16"/>
  <c r="AI192" i="16"/>
  <c r="AJ192" i="16"/>
  <c r="AK192" i="16"/>
  <c r="AL192" i="16"/>
  <c r="AM192" i="16"/>
  <c r="AN192" i="16"/>
  <c r="AO192" i="16"/>
  <c r="AP192" i="16"/>
  <c r="AQ192" i="16"/>
  <c r="AR192" i="16"/>
  <c r="AS192" i="16"/>
  <c r="AT192" i="16"/>
  <c r="AU192" i="16"/>
  <c r="AV192" i="16"/>
  <c r="AW192" i="16"/>
  <c r="AX192" i="16"/>
  <c r="AY192" i="16"/>
  <c r="AZ192" i="16"/>
  <c r="BA192" i="16"/>
  <c r="BB192" i="16"/>
  <c r="BC192" i="16"/>
  <c r="BD192" i="16"/>
  <c r="BE192" i="16"/>
  <c r="BF192" i="16"/>
  <c r="BG192" i="16"/>
  <c r="BH192" i="16"/>
  <c r="BI192" i="16"/>
  <c r="BJ192" i="16"/>
  <c r="BK192" i="16"/>
  <c r="BL192" i="16"/>
  <c r="BM192" i="16"/>
  <c r="BN192" i="16"/>
  <c r="BO192" i="16"/>
  <c r="BP192" i="16"/>
  <c r="BQ192" i="16"/>
  <c r="BR192" i="16"/>
  <c r="BS192" i="16"/>
  <c r="BT192" i="16"/>
  <c r="BU192" i="16"/>
  <c r="BV192" i="16"/>
  <c r="BW192" i="16"/>
  <c r="BX192" i="16"/>
  <c r="BY192" i="16"/>
  <c r="BZ192" i="16"/>
  <c r="CA192" i="16"/>
  <c r="CB192" i="16"/>
  <c r="CC192" i="16"/>
  <c r="CD192" i="16"/>
  <c r="CE192" i="16"/>
  <c r="CF192" i="16"/>
  <c r="CG192" i="16"/>
  <c r="CH192" i="16"/>
  <c r="CI192" i="16"/>
  <c r="CJ192" i="16"/>
  <c r="CK192" i="16"/>
  <c r="CL192" i="16"/>
  <c r="CM192" i="16"/>
  <c r="CN192" i="16"/>
  <c r="CO192" i="16"/>
  <c r="CP192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AA193" i="16"/>
  <c r="AB193" i="16"/>
  <c r="AC193" i="16"/>
  <c r="AD193" i="16"/>
  <c r="AE193" i="16"/>
  <c r="AF193" i="16"/>
  <c r="AG193" i="16"/>
  <c r="AH193" i="16"/>
  <c r="AI193" i="16"/>
  <c r="AJ193" i="16"/>
  <c r="AK193" i="16"/>
  <c r="AL193" i="16"/>
  <c r="AM193" i="16"/>
  <c r="AN193" i="16"/>
  <c r="AO193" i="16"/>
  <c r="AP193" i="16"/>
  <c r="AQ193" i="16"/>
  <c r="AR193" i="16"/>
  <c r="AS193" i="16"/>
  <c r="AT193" i="16"/>
  <c r="AU193" i="16"/>
  <c r="AV193" i="16"/>
  <c r="AW193" i="16"/>
  <c r="AX193" i="16"/>
  <c r="AY193" i="16"/>
  <c r="AZ193" i="16"/>
  <c r="BA193" i="16"/>
  <c r="BB193" i="16"/>
  <c r="BC193" i="16"/>
  <c r="BD193" i="16"/>
  <c r="BE193" i="16"/>
  <c r="BF193" i="16"/>
  <c r="BG193" i="16"/>
  <c r="BH193" i="16"/>
  <c r="BI193" i="16"/>
  <c r="BJ193" i="16"/>
  <c r="BK193" i="16"/>
  <c r="BL193" i="16"/>
  <c r="BM193" i="16"/>
  <c r="BN193" i="16"/>
  <c r="BO193" i="16"/>
  <c r="BP193" i="16"/>
  <c r="BQ193" i="16"/>
  <c r="BR193" i="16"/>
  <c r="BS193" i="16"/>
  <c r="BT193" i="16"/>
  <c r="BU193" i="16"/>
  <c r="BV193" i="16"/>
  <c r="BW193" i="16"/>
  <c r="BX193" i="16"/>
  <c r="BY193" i="16"/>
  <c r="BZ193" i="16"/>
  <c r="CA193" i="16"/>
  <c r="CB193" i="16"/>
  <c r="CC193" i="16"/>
  <c r="CD193" i="16"/>
  <c r="CE193" i="16"/>
  <c r="CF193" i="16"/>
  <c r="CG193" i="16"/>
  <c r="CH193" i="16"/>
  <c r="CI193" i="16"/>
  <c r="CJ193" i="16"/>
  <c r="CK193" i="16"/>
  <c r="CL193" i="16"/>
  <c r="CM193" i="16"/>
  <c r="CN193" i="16"/>
  <c r="CO193" i="16"/>
  <c r="CP193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AA194" i="16"/>
  <c r="AB194" i="16"/>
  <c r="AC194" i="16"/>
  <c r="AD194" i="16"/>
  <c r="AE194" i="16"/>
  <c r="AF194" i="16"/>
  <c r="AG194" i="16"/>
  <c r="AH194" i="16"/>
  <c r="AI194" i="16"/>
  <c r="AJ194" i="16"/>
  <c r="AK194" i="16"/>
  <c r="AL194" i="16"/>
  <c r="AM194" i="16"/>
  <c r="AN194" i="16"/>
  <c r="AO194" i="16"/>
  <c r="AP194" i="16"/>
  <c r="AQ194" i="16"/>
  <c r="AR194" i="16"/>
  <c r="AS194" i="16"/>
  <c r="AT194" i="16"/>
  <c r="AU194" i="16"/>
  <c r="AV194" i="16"/>
  <c r="AW194" i="16"/>
  <c r="AX194" i="16"/>
  <c r="AY194" i="16"/>
  <c r="AZ194" i="16"/>
  <c r="BA194" i="16"/>
  <c r="BB194" i="16"/>
  <c r="BC194" i="16"/>
  <c r="BD194" i="16"/>
  <c r="BE194" i="16"/>
  <c r="BF194" i="16"/>
  <c r="BG194" i="16"/>
  <c r="BH194" i="16"/>
  <c r="BI194" i="16"/>
  <c r="BJ194" i="16"/>
  <c r="BK194" i="16"/>
  <c r="BL194" i="16"/>
  <c r="BM194" i="16"/>
  <c r="BN194" i="16"/>
  <c r="BO194" i="16"/>
  <c r="BP194" i="16"/>
  <c r="BQ194" i="16"/>
  <c r="BR194" i="16"/>
  <c r="BS194" i="16"/>
  <c r="BT194" i="16"/>
  <c r="BU194" i="16"/>
  <c r="BV194" i="16"/>
  <c r="BW194" i="16"/>
  <c r="BX194" i="16"/>
  <c r="BY194" i="16"/>
  <c r="BZ194" i="16"/>
  <c r="CA194" i="16"/>
  <c r="CB194" i="16"/>
  <c r="CC194" i="16"/>
  <c r="CD194" i="16"/>
  <c r="CE194" i="16"/>
  <c r="CF194" i="16"/>
  <c r="CG194" i="16"/>
  <c r="CH194" i="16"/>
  <c r="CI194" i="16"/>
  <c r="CJ194" i="16"/>
  <c r="CK194" i="16"/>
  <c r="CL194" i="16"/>
  <c r="CM194" i="16"/>
  <c r="CN194" i="16"/>
  <c r="CO194" i="16"/>
  <c r="CP194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AA195" i="16"/>
  <c r="AB195" i="16"/>
  <c r="AC195" i="16"/>
  <c r="AD195" i="16"/>
  <c r="AE195" i="16"/>
  <c r="AF195" i="16"/>
  <c r="AG195" i="16"/>
  <c r="AH195" i="16"/>
  <c r="AI195" i="16"/>
  <c r="AJ195" i="16"/>
  <c r="AK195" i="16"/>
  <c r="AL195" i="16"/>
  <c r="AM195" i="16"/>
  <c r="AN195" i="16"/>
  <c r="AO195" i="16"/>
  <c r="AP195" i="16"/>
  <c r="AQ195" i="16"/>
  <c r="AR195" i="16"/>
  <c r="AS195" i="16"/>
  <c r="AT195" i="16"/>
  <c r="AU195" i="16"/>
  <c r="AV195" i="16"/>
  <c r="AW195" i="16"/>
  <c r="AX195" i="16"/>
  <c r="AY195" i="16"/>
  <c r="AZ195" i="16"/>
  <c r="BA195" i="16"/>
  <c r="BB195" i="16"/>
  <c r="BC195" i="16"/>
  <c r="BD195" i="16"/>
  <c r="BE195" i="16"/>
  <c r="BF195" i="16"/>
  <c r="BG195" i="16"/>
  <c r="BH195" i="16"/>
  <c r="BI195" i="16"/>
  <c r="BJ195" i="16"/>
  <c r="BK195" i="16"/>
  <c r="BL195" i="16"/>
  <c r="BM195" i="16"/>
  <c r="BN195" i="16"/>
  <c r="BO195" i="16"/>
  <c r="BP195" i="16"/>
  <c r="BQ195" i="16"/>
  <c r="BR195" i="16"/>
  <c r="BS195" i="16"/>
  <c r="BT195" i="16"/>
  <c r="BU195" i="16"/>
  <c r="BV195" i="16"/>
  <c r="BW195" i="16"/>
  <c r="BX195" i="16"/>
  <c r="BY195" i="16"/>
  <c r="BZ195" i="16"/>
  <c r="CA195" i="16"/>
  <c r="CB195" i="16"/>
  <c r="CC195" i="16"/>
  <c r="CD195" i="16"/>
  <c r="CE195" i="16"/>
  <c r="CF195" i="16"/>
  <c r="CG195" i="16"/>
  <c r="CH195" i="16"/>
  <c r="CI195" i="16"/>
  <c r="CJ195" i="16"/>
  <c r="CK195" i="16"/>
  <c r="CL195" i="16"/>
  <c r="CM195" i="16"/>
  <c r="CN195" i="16"/>
  <c r="CO195" i="16"/>
  <c r="CP195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AA196" i="16"/>
  <c r="AB196" i="16"/>
  <c r="AC196" i="16"/>
  <c r="AD196" i="16"/>
  <c r="AE196" i="16"/>
  <c r="AF196" i="16"/>
  <c r="AG196" i="16"/>
  <c r="AH196" i="16"/>
  <c r="AI196" i="16"/>
  <c r="AJ196" i="16"/>
  <c r="AK196" i="16"/>
  <c r="AL196" i="16"/>
  <c r="AM196" i="16"/>
  <c r="AN196" i="16"/>
  <c r="AO196" i="16"/>
  <c r="AP196" i="16"/>
  <c r="AQ196" i="16"/>
  <c r="AR196" i="16"/>
  <c r="AS196" i="16"/>
  <c r="AT196" i="16"/>
  <c r="AU196" i="16"/>
  <c r="AV196" i="16"/>
  <c r="AW196" i="16"/>
  <c r="AX196" i="16"/>
  <c r="AY196" i="16"/>
  <c r="AZ196" i="16"/>
  <c r="BA196" i="16"/>
  <c r="BB196" i="16"/>
  <c r="BC196" i="16"/>
  <c r="BD196" i="16"/>
  <c r="BE196" i="16"/>
  <c r="BF196" i="16"/>
  <c r="BG196" i="16"/>
  <c r="BH196" i="16"/>
  <c r="BI196" i="16"/>
  <c r="BJ196" i="16"/>
  <c r="BK196" i="16"/>
  <c r="BL196" i="16"/>
  <c r="BM196" i="16"/>
  <c r="BN196" i="16"/>
  <c r="BO196" i="16"/>
  <c r="BP196" i="16"/>
  <c r="BQ196" i="16"/>
  <c r="BR196" i="16"/>
  <c r="BS196" i="16"/>
  <c r="BT196" i="16"/>
  <c r="BU196" i="16"/>
  <c r="BV196" i="16"/>
  <c r="BW196" i="16"/>
  <c r="BX196" i="16"/>
  <c r="BY196" i="16"/>
  <c r="BZ196" i="16"/>
  <c r="CA196" i="16"/>
  <c r="CB196" i="16"/>
  <c r="CC196" i="16"/>
  <c r="CD196" i="16"/>
  <c r="CE196" i="16"/>
  <c r="CF196" i="16"/>
  <c r="CG196" i="16"/>
  <c r="CH196" i="16"/>
  <c r="CI196" i="16"/>
  <c r="CJ196" i="16"/>
  <c r="CK196" i="16"/>
  <c r="CL196" i="16"/>
  <c r="CM196" i="16"/>
  <c r="CN196" i="16"/>
  <c r="CO196" i="16"/>
  <c r="CP196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AA197" i="16"/>
  <c r="AB197" i="16"/>
  <c r="AC197" i="16"/>
  <c r="AD197" i="16"/>
  <c r="AE197" i="16"/>
  <c r="AF197" i="16"/>
  <c r="AG197" i="16"/>
  <c r="AH197" i="16"/>
  <c r="AI197" i="16"/>
  <c r="AJ197" i="16"/>
  <c r="AK197" i="16"/>
  <c r="AL197" i="16"/>
  <c r="AM197" i="16"/>
  <c r="AN197" i="16"/>
  <c r="AO197" i="16"/>
  <c r="AP197" i="16"/>
  <c r="AQ197" i="16"/>
  <c r="AR197" i="16"/>
  <c r="AS197" i="16"/>
  <c r="AT197" i="16"/>
  <c r="AU197" i="16"/>
  <c r="AV197" i="16"/>
  <c r="AW197" i="16"/>
  <c r="AX197" i="16"/>
  <c r="AY197" i="16"/>
  <c r="AZ197" i="16"/>
  <c r="BA197" i="16"/>
  <c r="BB197" i="16"/>
  <c r="BC197" i="16"/>
  <c r="BD197" i="16"/>
  <c r="BE197" i="16"/>
  <c r="BF197" i="16"/>
  <c r="BG197" i="16"/>
  <c r="BH197" i="16"/>
  <c r="BI197" i="16"/>
  <c r="BJ197" i="16"/>
  <c r="BK197" i="16"/>
  <c r="BL197" i="16"/>
  <c r="BM197" i="16"/>
  <c r="BN197" i="16"/>
  <c r="BO197" i="16"/>
  <c r="BP197" i="16"/>
  <c r="BQ197" i="16"/>
  <c r="BR197" i="16"/>
  <c r="BS197" i="16"/>
  <c r="BT197" i="16"/>
  <c r="BU197" i="16"/>
  <c r="BV197" i="16"/>
  <c r="BW197" i="16"/>
  <c r="BX197" i="16"/>
  <c r="BY197" i="16"/>
  <c r="BZ197" i="16"/>
  <c r="CA197" i="16"/>
  <c r="CB197" i="16"/>
  <c r="CC197" i="16"/>
  <c r="CD197" i="16"/>
  <c r="CE197" i="16"/>
  <c r="CF197" i="16"/>
  <c r="CG197" i="16"/>
  <c r="CH197" i="16"/>
  <c r="CI197" i="16"/>
  <c r="CJ197" i="16"/>
  <c r="CK197" i="16"/>
  <c r="CL197" i="16"/>
  <c r="CM197" i="16"/>
  <c r="CN197" i="16"/>
  <c r="CO197" i="16"/>
  <c r="CP197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AA198" i="16"/>
  <c r="AB198" i="16"/>
  <c r="AC198" i="16"/>
  <c r="AD198" i="16"/>
  <c r="AE198" i="16"/>
  <c r="AF198" i="16"/>
  <c r="AG198" i="16"/>
  <c r="AH198" i="16"/>
  <c r="AI198" i="16"/>
  <c r="AJ198" i="16"/>
  <c r="AK198" i="16"/>
  <c r="AL198" i="16"/>
  <c r="AM198" i="16"/>
  <c r="AN198" i="16"/>
  <c r="AO198" i="16"/>
  <c r="AP198" i="16"/>
  <c r="AQ198" i="16"/>
  <c r="AR198" i="16"/>
  <c r="AS198" i="16"/>
  <c r="AT198" i="16"/>
  <c r="AU198" i="16"/>
  <c r="AV198" i="16"/>
  <c r="AW198" i="16"/>
  <c r="AX198" i="16"/>
  <c r="AY198" i="16"/>
  <c r="AZ198" i="16"/>
  <c r="BA198" i="16"/>
  <c r="BB198" i="16"/>
  <c r="BC198" i="16"/>
  <c r="BD198" i="16"/>
  <c r="BE198" i="16"/>
  <c r="BF198" i="16"/>
  <c r="BG198" i="16"/>
  <c r="BH198" i="16"/>
  <c r="BI198" i="16"/>
  <c r="BJ198" i="16"/>
  <c r="BK198" i="16"/>
  <c r="BL198" i="16"/>
  <c r="BM198" i="16"/>
  <c r="BN198" i="16"/>
  <c r="BO198" i="16"/>
  <c r="BP198" i="16"/>
  <c r="BQ198" i="16"/>
  <c r="BR198" i="16"/>
  <c r="BS198" i="16"/>
  <c r="BT198" i="16"/>
  <c r="BU198" i="16"/>
  <c r="BV198" i="16"/>
  <c r="BW198" i="16"/>
  <c r="BX198" i="16"/>
  <c r="BY198" i="16"/>
  <c r="BZ198" i="16"/>
  <c r="CA198" i="16"/>
  <c r="CB198" i="16"/>
  <c r="CC198" i="16"/>
  <c r="CD198" i="16"/>
  <c r="CE198" i="16"/>
  <c r="CF198" i="16"/>
  <c r="CG198" i="16"/>
  <c r="CH198" i="16"/>
  <c r="CI198" i="16"/>
  <c r="CJ198" i="16"/>
  <c r="CK198" i="16"/>
  <c r="CL198" i="16"/>
  <c r="CM198" i="16"/>
  <c r="CN198" i="16"/>
  <c r="CO198" i="16"/>
  <c r="CP198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AA199" i="16"/>
  <c r="AB199" i="16"/>
  <c r="AC199" i="16"/>
  <c r="AD199" i="16"/>
  <c r="AE199" i="16"/>
  <c r="AF199" i="16"/>
  <c r="AG199" i="16"/>
  <c r="AH199" i="16"/>
  <c r="AI199" i="16"/>
  <c r="AJ199" i="16"/>
  <c r="AK199" i="16"/>
  <c r="AL199" i="16"/>
  <c r="AM199" i="16"/>
  <c r="AN199" i="16"/>
  <c r="AO199" i="16"/>
  <c r="AP199" i="16"/>
  <c r="AQ199" i="16"/>
  <c r="AR199" i="16"/>
  <c r="AS199" i="16"/>
  <c r="AT199" i="16"/>
  <c r="AU199" i="16"/>
  <c r="AV199" i="16"/>
  <c r="AW199" i="16"/>
  <c r="AX199" i="16"/>
  <c r="AY199" i="16"/>
  <c r="AZ199" i="16"/>
  <c r="BA199" i="16"/>
  <c r="BB199" i="16"/>
  <c r="BC199" i="16"/>
  <c r="BD199" i="16"/>
  <c r="BE199" i="16"/>
  <c r="BF199" i="16"/>
  <c r="BG199" i="16"/>
  <c r="BH199" i="16"/>
  <c r="BI199" i="16"/>
  <c r="BJ199" i="16"/>
  <c r="BK199" i="16"/>
  <c r="BL199" i="16"/>
  <c r="BM199" i="16"/>
  <c r="BN199" i="16"/>
  <c r="BO199" i="16"/>
  <c r="BP199" i="16"/>
  <c r="BQ199" i="16"/>
  <c r="BR199" i="16"/>
  <c r="BS199" i="16"/>
  <c r="BT199" i="16"/>
  <c r="BU199" i="16"/>
  <c r="BV199" i="16"/>
  <c r="BW199" i="16"/>
  <c r="BX199" i="16"/>
  <c r="BY199" i="16"/>
  <c r="BZ199" i="16"/>
  <c r="CA199" i="16"/>
  <c r="CB199" i="16"/>
  <c r="CC199" i="16"/>
  <c r="CD199" i="16"/>
  <c r="CE199" i="16"/>
  <c r="CF199" i="16"/>
  <c r="CG199" i="16"/>
  <c r="CH199" i="16"/>
  <c r="CI199" i="16"/>
  <c r="CJ199" i="16"/>
  <c r="CK199" i="16"/>
  <c r="CL199" i="16"/>
  <c r="CM199" i="16"/>
  <c r="CN199" i="16"/>
  <c r="CO199" i="16"/>
  <c r="CP199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AA200" i="16"/>
  <c r="AB200" i="16"/>
  <c r="AC200" i="16"/>
  <c r="AD200" i="16"/>
  <c r="AE200" i="16"/>
  <c r="AF200" i="16"/>
  <c r="AG200" i="16"/>
  <c r="AH200" i="16"/>
  <c r="AI200" i="16"/>
  <c r="AJ200" i="16"/>
  <c r="AK200" i="16"/>
  <c r="AL200" i="16"/>
  <c r="AM200" i="16"/>
  <c r="AN200" i="16"/>
  <c r="AO200" i="16"/>
  <c r="AP200" i="16"/>
  <c r="AQ200" i="16"/>
  <c r="AR200" i="16"/>
  <c r="AS200" i="16"/>
  <c r="AT200" i="16"/>
  <c r="AU200" i="16"/>
  <c r="AV200" i="16"/>
  <c r="AW200" i="16"/>
  <c r="AX200" i="16"/>
  <c r="AY200" i="16"/>
  <c r="AZ200" i="16"/>
  <c r="BA200" i="16"/>
  <c r="BB200" i="16"/>
  <c r="BC200" i="16"/>
  <c r="BD200" i="16"/>
  <c r="BE200" i="16"/>
  <c r="BF200" i="16"/>
  <c r="BG200" i="16"/>
  <c r="BH200" i="16"/>
  <c r="BI200" i="16"/>
  <c r="BJ200" i="16"/>
  <c r="BK200" i="16"/>
  <c r="BL200" i="16"/>
  <c r="BM200" i="16"/>
  <c r="BN200" i="16"/>
  <c r="BO200" i="16"/>
  <c r="BP200" i="16"/>
  <c r="BQ200" i="16"/>
  <c r="BR200" i="16"/>
  <c r="BS200" i="16"/>
  <c r="BT200" i="16"/>
  <c r="BU200" i="16"/>
  <c r="BV200" i="16"/>
  <c r="BW200" i="16"/>
  <c r="BX200" i="16"/>
  <c r="BY200" i="16"/>
  <c r="BZ200" i="16"/>
  <c r="CA200" i="16"/>
  <c r="CB200" i="16"/>
  <c r="CC200" i="16"/>
  <c r="CD200" i="16"/>
  <c r="CE200" i="16"/>
  <c r="CF200" i="16"/>
  <c r="CG200" i="16"/>
  <c r="CH200" i="16"/>
  <c r="CI200" i="16"/>
  <c r="CJ200" i="16"/>
  <c r="CK200" i="16"/>
  <c r="CL200" i="16"/>
  <c r="CM200" i="16"/>
  <c r="CN200" i="16"/>
  <c r="CO200" i="16"/>
  <c r="CP200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AA201" i="16"/>
  <c r="AB201" i="16"/>
  <c r="AC201" i="16"/>
  <c r="AD201" i="16"/>
  <c r="AE201" i="16"/>
  <c r="AF201" i="16"/>
  <c r="AG201" i="16"/>
  <c r="AH201" i="16"/>
  <c r="AI201" i="16"/>
  <c r="AJ201" i="16"/>
  <c r="AK201" i="16"/>
  <c r="AL201" i="16"/>
  <c r="AM201" i="16"/>
  <c r="AN201" i="16"/>
  <c r="AO201" i="16"/>
  <c r="AP201" i="16"/>
  <c r="AQ201" i="16"/>
  <c r="AR201" i="16"/>
  <c r="AS201" i="16"/>
  <c r="AT201" i="16"/>
  <c r="AU201" i="16"/>
  <c r="AV201" i="16"/>
  <c r="AW201" i="16"/>
  <c r="AX201" i="16"/>
  <c r="AY201" i="16"/>
  <c r="AZ201" i="16"/>
  <c r="BA201" i="16"/>
  <c r="BB201" i="16"/>
  <c r="BC201" i="16"/>
  <c r="BD201" i="16"/>
  <c r="BE201" i="16"/>
  <c r="BF201" i="16"/>
  <c r="BG201" i="16"/>
  <c r="BH201" i="16"/>
  <c r="BI201" i="16"/>
  <c r="BJ201" i="16"/>
  <c r="BK201" i="16"/>
  <c r="BL201" i="16"/>
  <c r="BM201" i="16"/>
  <c r="BN201" i="16"/>
  <c r="BO201" i="16"/>
  <c r="BP201" i="16"/>
  <c r="BQ201" i="16"/>
  <c r="BR201" i="16"/>
  <c r="BS201" i="16"/>
  <c r="BT201" i="16"/>
  <c r="BU201" i="16"/>
  <c r="BV201" i="16"/>
  <c r="BW201" i="16"/>
  <c r="BX201" i="16"/>
  <c r="BY201" i="16"/>
  <c r="BZ201" i="16"/>
  <c r="CA201" i="16"/>
  <c r="CB201" i="16"/>
  <c r="CC201" i="16"/>
  <c r="CD201" i="16"/>
  <c r="CE201" i="16"/>
  <c r="CF201" i="16"/>
  <c r="CG201" i="16"/>
  <c r="CH201" i="16"/>
  <c r="CI201" i="16"/>
  <c r="CJ201" i="16"/>
  <c r="CK201" i="16"/>
  <c r="CL201" i="16"/>
  <c r="CM201" i="16"/>
  <c r="CN201" i="16"/>
  <c r="CO201" i="16"/>
  <c r="CP201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AA202" i="16"/>
  <c r="AB202" i="16"/>
  <c r="AC202" i="16"/>
  <c r="AD202" i="16"/>
  <c r="AE202" i="16"/>
  <c r="AF202" i="16"/>
  <c r="AG202" i="16"/>
  <c r="AH202" i="16"/>
  <c r="AI202" i="16"/>
  <c r="AJ202" i="16"/>
  <c r="AK202" i="16"/>
  <c r="AL202" i="16"/>
  <c r="AM202" i="16"/>
  <c r="AN202" i="16"/>
  <c r="AO202" i="16"/>
  <c r="AP202" i="16"/>
  <c r="AQ202" i="16"/>
  <c r="AR202" i="16"/>
  <c r="AS202" i="16"/>
  <c r="AT202" i="16"/>
  <c r="AU202" i="16"/>
  <c r="AV202" i="16"/>
  <c r="AW202" i="16"/>
  <c r="AX202" i="16"/>
  <c r="AY202" i="16"/>
  <c r="AZ202" i="16"/>
  <c r="BA202" i="16"/>
  <c r="BB202" i="16"/>
  <c r="BC202" i="16"/>
  <c r="BD202" i="16"/>
  <c r="BE202" i="16"/>
  <c r="BF202" i="16"/>
  <c r="BG202" i="16"/>
  <c r="BH202" i="16"/>
  <c r="BI202" i="16"/>
  <c r="BJ202" i="16"/>
  <c r="BK202" i="16"/>
  <c r="BL202" i="16"/>
  <c r="BM202" i="16"/>
  <c r="BN202" i="16"/>
  <c r="BO202" i="16"/>
  <c r="BP202" i="16"/>
  <c r="BQ202" i="16"/>
  <c r="BR202" i="16"/>
  <c r="BS202" i="16"/>
  <c r="BT202" i="16"/>
  <c r="BU202" i="16"/>
  <c r="BV202" i="16"/>
  <c r="BW202" i="16"/>
  <c r="BX202" i="16"/>
  <c r="BY202" i="16"/>
  <c r="BZ202" i="16"/>
  <c r="CA202" i="16"/>
  <c r="CB202" i="16"/>
  <c r="CC202" i="16"/>
  <c r="CD202" i="16"/>
  <c r="CE202" i="16"/>
  <c r="CF202" i="16"/>
  <c r="CG202" i="16"/>
  <c r="CH202" i="16"/>
  <c r="CI202" i="16"/>
  <c r="CJ202" i="16"/>
  <c r="CK202" i="16"/>
  <c r="CL202" i="16"/>
  <c r="CM202" i="16"/>
  <c r="CN202" i="16"/>
  <c r="CO202" i="16"/>
  <c r="CP202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AA203" i="16"/>
  <c r="AB203" i="16"/>
  <c r="AC203" i="16"/>
  <c r="AD203" i="16"/>
  <c r="AE203" i="16"/>
  <c r="AF203" i="16"/>
  <c r="AG203" i="16"/>
  <c r="AH203" i="16"/>
  <c r="AI203" i="16"/>
  <c r="AJ203" i="16"/>
  <c r="AK203" i="16"/>
  <c r="AL203" i="16"/>
  <c r="AM203" i="16"/>
  <c r="AN203" i="16"/>
  <c r="AO203" i="16"/>
  <c r="AP203" i="16"/>
  <c r="AQ203" i="16"/>
  <c r="AR203" i="16"/>
  <c r="AS203" i="16"/>
  <c r="AT203" i="16"/>
  <c r="AU203" i="16"/>
  <c r="AV203" i="16"/>
  <c r="AW203" i="16"/>
  <c r="AX203" i="16"/>
  <c r="AY203" i="16"/>
  <c r="AZ203" i="16"/>
  <c r="BA203" i="16"/>
  <c r="BB203" i="16"/>
  <c r="BC203" i="16"/>
  <c r="BD203" i="16"/>
  <c r="BE203" i="16"/>
  <c r="BF203" i="16"/>
  <c r="BG203" i="16"/>
  <c r="BH203" i="16"/>
  <c r="BI203" i="16"/>
  <c r="BJ203" i="16"/>
  <c r="BK203" i="16"/>
  <c r="BL203" i="16"/>
  <c r="BM203" i="16"/>
  <c r="BN203" i="16"/>
  <c r="BO203" i="16"/>
  <c r="BP203" i="16"/>
  <c r="BQ203" i="16"/>
  <c r="BR203" i="16"/>
  <c r="BS203" i="16"/>
  <c r="BT203" i="16"/>
  <c r="BU203" i="16"/>
  <c r="BV203" i="16"/>
  <c r="BW203" i="16"/>
  <c r="BX203" i="16"/>
  <c r="BY203" i="16"/>
  <c r="BZ203" i="16"/>
  <c r="CA203" i="16"/>
  <c r="CB203" i="16"/>
  <c r="CC203" i="16"/>
  <c r="CD203" i="16"/>
  <c r="CE203" i="16"/>
  <c r="CF203" i="16"/>
  <c r="CG203" i="16"/>
  <c r="CH203" i="16"/>
  <c r="CI203" i="16"/>
  <c r="CJ203" i="16"/>
  <c r="CK203" i="16"/>
  <c r="CL203" i="16"/>
  <c r="CM203" i="16"/>
  <c r="CN203" i="16"/>
  <c r="CO203" i="16"/>
  <c r="CP203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AA204" i="16"/>
  <c r="AB204" i="16"/>
  <c r="AC204" i="16"/>
  <c r="AD204" i="16"/>
  <c r="AE204" i="16"/>
  <c r="AF204" i="16"/>
  <c r="AG204" i="16"/>
  <c r="AH204" i="16"/>
  <c r="AI204" i="16"/>
  <c r="AJ204" i="16"/>
  <c r="AK204" i="16"/>
  <c r="AL204" i="16"/>
  <c r="AM204" i="16"/>
  <c r="AN204" i="16"/>
  <c r="AO204" i="16"/>
  <c r="AP204" i="16"/>
  <c r="AQ204" i="16"/>
  <c r="AR204" i="16"/>
  <c r="AS204" i="16"/>
  <c r="AT204" i="16"/>
  <c r="AU204" i="16"/>
  <c r="AV204" i="16"/>
  <c r="AW204" i="16"/>
  <c r="AX204" i="16"/>
  <c r="AY204" i="16"/>
  <c r="AZ204" i="16"/>
  <c r="BA204" i="16"/>
  <c r="BB204" i="16"/>
  <c r="BC204" i="16"/>
  <c r="BD204" i="16"/>
  <c r="BE204" i="16"/>
  <c r="BF204" i="16"/>
  <c r="BG204" i="16"/>
  <c r="BH204" i="16"/>
  <c r="BI204" i="16"/>
  <c r="BJ204" i="16"/>
  <c r="BK204" i="16"/>
  <c r="BL204" i="16"/>
  <c r="BM204" i="16"/>
  <c r="BN204" i="16"/>
  <c r="BO204" i="16"/>
  <c r="BP204" i="16"/>
  <c r="BQ204" i="16"/>
  <c r="BR204" i="16"/>
  <c r="BS204" i="16"/>
  <c r="BT204" i="16"/>
  <c r="BU204" i="16"/>
  <c r="BV204" i="16"/>
  <c r="BW204" i="16"/>
  <c r="BX204" i="16"/>
  <c r="BY204" i="16"/>
  <c r="BZ204" i="16"/>
  <c r="CA204" i="16"/>
  <c r="CB204" i="16"/>
  <c r="CC204" i="16"/>
  <c r="CD204" i="16"/>
  <c r="CE204" i="16"/>
  <c r="CF204" i="16"/>
  <c r="CG204" i="16"/>
  <c r="CH204" i="16"/>
  <c r="CI204" i="16"/>
  <c r="CJ204" i="16"/>
  <c r="CK204" i="16"/>
  <c r="CL204" i="16"/>
  <c r="CM204" i="16"/>
  <c r="CN204" i="16"/>
  <c r="CO204" i="16"/>
  <c r="CP204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AA205" i="16"/>
  <c r="AB205" i="16"/>
  <c r="AC205" i="16"/>
  <c r="AD205" i="16"/>
  <c r="AE205" i="16"/>
  <c r="AF205" i="16"/>
  <c r="AG205" i="16"/>
  <c r="AH205" i="16"/>
  <c r="AI205" i="16"/>
  <c r="AJ205" i="16"/>
  <c r="AK205" i="16"/>
  <c r="AL205" i="16"/>
  <c r="AM205" i="16"/>
  <c r="AN205" i="16"/>
  <c r="AO205" i="16"/>
  <c r="AP205" i="16"/>
  <c r="AQ205" i="16"/>
  <c r="AR205" i="16"/>
  <c r="AS205" i="16"/>
  <c r="AT205" i="16"/>
  <c r="AU205" i="16"/>
  <c r="AV205" i="16"/>
  <c r="AW205" i="16"/>
  <c r="AX205" i="16"/>
  <c r="AY205" i="16"/>
  <c r="AZ205" i="16"/>
  <c r="BA205" i="16"/>
  <c r="BB205" i="16"/>
  <c r="BC205" i="16"/>
  <c r="BD205" i="16"/>
  <c r="BE205" i="16"/>
  <c r="BF205" i="16"/>
  <c r="BG205" i="16"/>
  <c r="BH205" i="16"/>
  <c r="BI205" i="16"/>
  <c r="BJ205" i="16"/>
  <c r="BK205" i="16"/>
  <c r="BL205" i="16"/>
  <c r="BM205" i="16"/>
  <c r="BN205" i="16"/>
  <c r="BO205" i="16"/>
  <c r="BP205" i="16"/>
  <c r="BQ205" i="16"/>
  <c r="BR205" i="16"/>
  <c r="BS205" i="16"/>
  <c r="BT205" i="16"/>
  <c r="BU205" i="16"/>
  <c r="BV205" i="16"/>
  <c r="BW205" i="16"/>
  <c r="BX205" i="16"/>
  <c r="BY205" i="16"/>
  <c r="BZ205" i="16"/>
  <c r="CA205" i="16"/>
  <c r="CB205" i="16"/>
  <c r="CC205" i="16"/>
  <c r="CD205" i="16"/>
  <c r="CE205" i="16"/>
  <c r="CF205" i="16"/>
  <c r="CG205" i="16"/>
  <c r="CH205" i="16"/>
  <c r="CI205" i="16"/>
  <c r="CJ205" i="16"/>
  <c r="CK205" i="16"/>
  <c r="CL205" i="16"/>
  <c r="CM205" i="16"/>
  <c r="CN205" i="16"/>
  <c r="CO205" i="16"/>
  <c r="CP205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AA206" i="16"/>
  <c r="AB206" i="16"/>
  <c r="AC206" i="16"/>
  <c r="AD206" i="16"/>
  <c r="AE206" i="16"/>
  <c r="AF206" i="16"/>
  <c r="AG206" i="16"/>
  <c r="AH206" i="16"/>
  <c r="AI206" i="16"/>
  <c r="AJ206" i="16"/>
  <c r="AK206" i="16"/>
  <c r="AL206" i="16"/>
  <c r="AM206" i="16"/>
  <c r="AN206" i="16"/>
  <c r="AO206" i="16"/>
  <c r="AP206" i="16"/>
  <c r="AQ206" i="16"/>
  <c r="AR206" i="16"/>
  <c r="AS206" i="16"/>
  <c r="AT206" i="16"/>
  <c r="AU206" i="16"/>
  <c r="AV206" i="16"/>
  <c r="AW206" i="16"/>
  <c r="AX206" i="16"/>
  <c r="AY206" i="16"/>
  <c r="AZ206" i="16"/>
  <c r="BA206" i="16"/>
  <c r="BB206" i="16"/>
  <c r="BC206" i="16"/>
  <c r="BD206" i="16"/>
  <c r="BE206" i="16"/>
  <c r="BF206" i="16"/>
  <c r="BG206" i="16"/>
  <c r="BH206" i="16"/>
  <c r="BI206" i="16"/>
  <c r="BJ206" i="16"/>
  <c r="BK206" i="16"/>
  <c r="BL206" i="16"/>
  <c r="BM206" i="16"/>
  <c r="BN206" i="16"/>
  <c r="BO206" i="16"/>
  <c r="BP206" i="16"/>
  <c r="BQ206" i="16"/>
  <c r="BR206" i="16"/>
  <c r="BS206" i="16"/>
  <c r="BT206" i="16"/>
  <c r="BU206" i="16"/>
  <c r="BV206" i="16"/>
  <c r="BW206" i="16"/>
  <c r="BX206" i="16"/>
  <c r="BY206" i="16"/>
  <c r="BZ206" i="16"/>
  <c r="CA206" i="16"/>
  <c r="CB206" i="16"/>
  <c r="CC206" i="16"/>
  <c r="CD206" i="16"/>
  <c r="CE206" i="16"/>
  <c r="CF206" i="16"/>
  <c r="CG206" i="16"/>
  <c r="CH206" i="16"/>
  <c r="CI206" i="16"/>
  <c r="CJ206" i="16"/>
  <c r="CK206" i="16"/>
  <c r="CL206" i="16"/>
  <c r="CM206" i="16"/>
  <c r="CN206" i="16"/>
  <c r="CO206" i="16"/>
  <c r="CP206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AA207" i="16"/>
  <c r="AB207" i="16"/>
  <c r="AC207" i="16"/>
  <c r="AD207" i="16"/>
  <c r="AE207" i="16"/>
  <c r="AF207" i="16"/>
  <c r="AG207" i="16"/>
  <c r="AH207" i="16"/>
  <c r="AI207" i="16"/>
  <c r="AJ207" i="16"/>
  <c r="AK207" i="16"/>
  <c r="AL207" i="16"/>
  <c r="AM207" i="16"/>
  <c r="AN207" i="16"/>
  <c r="AO207" i="16"/>
  <c r="AP207" i="16"/>
  <c r="AQ207" i="16"/>
  <c r="AR207" i="16"/>
  <c r="AS207" i="16"/>
  <c r="AT207" i="16"/>
  <c r="AU207" i="16"/>
  <c r="AV207" i="16"/>
  <c r="AW207" i="16"/>
  <c r="AX207" i="16"/>
  <c r="AY207" i="16"/>
  <c r="AZ207" i="16"/>
  <c r="BA207" i="16"/>
  <c r="BB207" i="16"/>
  <c r="BC207" i="16"/>
  <c r="BD207" i="16"/>
  <c r="BE207" i="16"/>
  <c r="BF207" i="16"/>
  <c r="BG207" i="16"/>
  <c r="BH207" i="16"/>
  <c r="BI207" i="16"/>
  <c r="BJ207" i="16"/>
  <c r="BK207" i="16"/>
  <c r="BL207" i="16"/>
  <c r="BM207" i="16"/>
  <c r="BN207" i="16"/>
  <c r="BO207" i="16"/>
  <c r="BP207" i="16"/>
  <c r="BQ207" i="16"/>
  <c r="BR207" i="16"/>
  <c r="BS207" i="16"/>
  <c r="BT207" i="16"/>
  <c r="BU207" i="16"/>
  <c r="BV207" i="16"/>
  <c r="BW207" i="16"/>
  <c r="BX207" i="16"/>
  <c r="BY207" i="16"/>
  <c r="BZ207" i="16"/>
  <c r="CA207" i="16"/>
  <c r="CB207" i="16"/>
  <c r="CC207" i="16"/>
  <c r="CD207" i="16"/>
  <c r="CE207" i="16"/>
  <c r="CF207" i="16"/>
  <c r="CG207" i="16"/>
  <c r="CH207" i="16"/>
  <c r="CI207" i="16"/>
  <c r="CJ207" i="16"/>
  <c r="CK207" i="16"/>
  <c r="CL207" i="16"/>
  <c r="CM207" i="16"/>
  <c r="CN207" i="16"/>
  <c r="CO207" i="16"/>
  <c r="CP207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AA208" i="16"/>
  <c r="AB208" i="16"/>
  <c r="AC208" i="16"/>
  <c r="AD208" i="16"/>
  <c r="AE208" i="16"/>
  <c r="AF208" i="16"/>
  <c r="AG208" i="16"/>
  <c r="AH208" i="16"/>
  <c r="AI208" i="16"/>
  <c r="AJ208" i="16"/>
  <c r="AK208" i="16"/>
  <c r="AL208" i="16"/>
  <c r="AM208" i="16"/>
  <c r="AN208" i="16"/>
  <c r="AO208" i="16"/>
  <c r="AP208" i="16"/>
  <c r="AQ208" i="16"/>
  <c r="AR208" i="16"/>
  <c r="AS208" i="16"/>
  <c r="AT208" i="16"/>
  <c r="AU208" i="16"/>
  <c r="AV208" i="16"/>
  <c r="AW208" i="16"/>
  <c r="AX208" i="16"/>
  <c r="AY208" i="16"/>
  <c r="AZ208" i="16"/>
  <c r="BA208" i="16"/>
  <c r="BB208" i="16"/>
  <c r="BC208" i="16"/>
  <c r="BD208" i="16"/>
  <c r="BE208" i="16"/>
  <c r="BF208" i="16"/>
  <c r="BG208" i="16"/>
  <c r="BH208" i="16"/>
  <c r="BI208" i="16"/>
  <c r="BJ208" i="16"/>
  <c r="BK208" i="16"/>
  <c r="BL208" i="16"/>
  <c r="BM208" i="16"/>
  <c r="BN208" i="16"/>
  <c r="BO208" i="16"/>
  <c r="BP208" i="16"/>
  <c r="BQ208" i="16"/>
  <c r="BR208" i="16"/>
  <c r="BS208" i="16"/>
  <c r="BT208" i="16"/>
  <c r="BU208" i="16"/>
  <c r="BV208" i="16"/>
  <c r="BW208" i="16"/>
  <c r="BX208" i="16"/>
  <c r="BY208" i="16"/>
  <c r="BZ208" i="16"/>
  <c r="CA208" i="16"/>
  <c r="CB208" i="16"/>
  <c r="CC208" i="16"/>
  <c r="CD208" i="16"/>
  <c r="CE208" i="16"/>
  <c r="CF208" i="16"/>
  <c r="CG208" i="16"/>
  <c r="CH208" i="16"/>
  <c r="CI208" i="16"/>
  <c r="CJ208" i="16"/>
  <c r="CK208" i="16"/>
  <c r="CL208" i="16"/>
  <c r="CM208" i="16"/>
  <c r="CN208" i="16"/>
  <c r="CO208" i="16"/>
  <c r="CP208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AA209" i="16"/>
  <c r="AB209" i="16"/>
  <c r="AC209" i="16"/>
  <c r="AD209" i="16"/>
  <c r="AE209" i="16"/>
  <c r="AF209" i="16"/>
  <c r="AG209" i="16"/>
  <c r="AH209" i="16"/>
  <c r="AI209" i="16"/>
  <c r="AJ209" i="16"/>
  <c r="AK209" i="16"/>
  <c r="AL209" i="16"/>
  <c r="AM209" i="16"/>
  <c r="AN209" i="16"/>
  <c r="AO209" i="16"/>
  <c r="AP209" i="16"/>
  <c r="AQ209" i="16"/>
  <c r="AR209" i="16"/>
  <c r="AS209" i="16"/>
  <c r="AT209" i="16"/>
  <c r="AU209" i="16"/>
  <c r="AV209" i="16"/>
  <c r="AW209" i="16"/>
  <c r="AX209" i="16"/>
  <c r="AY209" i="16"/>
  <c r="AZ209" i="16"/>
  <c r="BA209" i="16"/>
  <c r="BB209" i="16"/>
  <c r="BC209" i="16"/>
  <c r="BD209" i="16"/>
  <c r="BE209" i="16"/>
  <c r="BF209" i="16"/>
  <c r="BG209" i="16"/>
  <c r="BH209" i="16"/>
  <c r="BI209" i="16"/>
  <c r="BJ209" i="16"/>
  <c r="BK209" i="16"/>
  <c r="BL209" i="16"/>
  <c r="BM209" i="16"/>
  <c r="BN209" i="16"/>
  <c r="BO209" i="16"/>
  <c r="BP209" i="16"/>
  <c r="BQ209" i="16"/>
  <c r="BR209" i="16"/>
  <c r="BS209" i="16"/>
  <c r="BT209" i="16"/>
  <c r="BU209" i="16"/>
  <c r="BV209" i="16"/>
  <c r="BW209" i="16"/>
  <c r="BX209" i="16"/>
  <c r="BY209" i="16"/>
  <c r="BZ209" i="16"/>
  <c r="CA209" i="16"/>
  <c r="CB209" i="16"/>
  <c r="CC209" i="16"/>
  <c r="CD209" i="16"/>
  <c r="CE209" i="16"/>
  <c r="CF209" i="16"/>
  <c r="CG209" i="16"/>
  <c r="CH209" i="16"/>
  <c r="CI209" i="16"/>
  <c r="CJ209" i="16"/>
  <c r="CK209" i="16"/>
  <c r="CL209" i="16"/>
  <c r="CM209" i="16"/>
  <c r="CN209" i="16"/>
  <c r="CO209" i="16"/>
  <c r="CP209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AA210" i="16"/>
  <c r="AB210" i="16"/>
  <c r="AC210" i="16"/>
  <c r="AD210" i="16"/>
  <c r="AE210" i="16"/>
  <c r="AF210" i="16"/>
  <c r="AG210" i="16"/>
  <c r="AH210" i="16"/>
  <c r="AI210" i="16"/>
  <c r="AJ210" i="16"/>
  <c r="AK210" i="16"/>
  <c r="AL210" i="16"/>
  <c r="AM210" i="16"/>
  <c r="AN210" i="16"/>
  <c r="AO210" i="16"/>
  <c r="AP210" i="16"/>
  <c r="AQ210" i="16"/>
  <c r="AR210" i="16"/>
  <c r="AS210" i="16"/>
  <c r="AT210" i="16"/>
  <c r="AU210" i="16"/>
  <c r="AV210" i="16"/>
  <c r="AW210" i="16"/>
  <c r="AX210" i="16"/>
  <c r="AY210" i="16"/>
  <c r="AZ210" i="16"/>
  <c r="BA210" i="16"/>
  <c r="BB210" i="16"/>
  <c r="BC210" i="16"/>
  <c r="BD210" i="16"/>
  <c r="BE210" i="16"/>
  <c r="BF210" i="16"/>
  <c r="BG210" i="16"/>
  <c r="BH210" i="16"/>
  <c r="BI210" i="16"/>
  <c r="BJ210" i="16"/>
  <c r="BK210" i="16"/>
  <c r="BL210" i="16"/>
  <c r="BM210" i="16"/>
  <c r="BN210" i="16"/>
  <c r="BO210" i="16"/>
  <c r="BP210" i="16"/>
  <c r="BQ210" i="16"/>
  <c r="BR210" i="16"/>
  <c r="BS210" i="16"/>
  <c r="BT210" i="16"/>
  <c r="BU210" i="16"/>
  <c r="BV210" i="16"/>
  <c r="BW210" i="16"/>
  <c r="BX210" i="16"/>
  <c r="BY210" i="16"/>
  <c r="BZ210" i="16"/>
  <c r="CA210" i="16"/>
  <c r="CB210" i="16"/>
  <c r="CC210" i="16"/>
  <c r="CD210" i="16"/>
  <c r="CE210" i="16"/>
  <c r="CF210" i="16"/>
  <c r="CG210" i="16"/>
  <c r="CH210" i="16"/>
  <c r="CI210" i="16"/>
  <c r="CJ210" i="16"/>
  <c r="CK210" i="16"/>
  <c r="CL210" i="16"/>
  <c r="CM210" i="16"/>
  <c r="CN210" i="16"/>
  <c r="CO210" i="16"/>
  <c r="CP210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AA211" i="16"/>
  <c r="AB211" i="16"/>
  <c r="AC211" i="16"/>
  <c r="AD211" i="16"/>
  <c r="AE211" i="16"/>
  <c r="AF211" i="16"/>
  <c r="AG211" i="16"/>
  <c r="AH211" i="16"/>
  <c r="AI211" i="16"/>
  <c r="AJ211" i="16"/>
  <c r="AK211" i="16"/>
  <c r="AL211" i="16"/>
  <c r="AM211" i="16"/>
  <c r="AN211" i="16"/>
  <c r="AO211" i="16"/>
  <c r="AP211" i="16"/>
  <c r="AQ211" i="16"/>
  <c r="AR211" i="16"/>
  <c r="AS211" i="16"/>
  <c r="AT211" i="16"/>
  <c r="AU211" i="16"/>
  <c r="AV211" i="16"/>
  <c r="AW211" i="16"/>
  <c r="AX211" i="16"/>
  <c r="AY211" i="16"/>
  <c r="AZ211" i="16"/>
  <c r="BA211" i="16"/>
  <c r="BB211" i="16"/>
  <c r="BC211" i="16"/>
  <c r="BD211" i="16"/>
  <c r="BE211" i="16"/>
  <c r="BF211" i="16"/>
  <c r="BG211" i="16"/>
  <c r="BH211" i="16"/>
  <c r="BI211" i="16"/>
  <c r="BJ211" i="16"/>
  <c r="BK211" i="16"/>
  <c r="BL211" i="16"/>
  <c r="BM211" i="16"/>
  <c r="BN211" i="16"/>
  <c r="BO211" i="16"/>
  <c r="BP211" i="16"/>
  <c r="BQ211" i="16"/>
  <c r="BR211" i="16"/>
  <c r="BS211" i="16"/>
  <c r="BT211" i="16"/>
  <c r="BU211" i="16"/>
  <c r="BV211" i="16"/>
  <c r="BW211" i="16"/>
  <c r="BX211" i="16"/>
  <c r="BY211" i="16"/>
  <c r="BZ211" i="16"/>
  <c r="CA211" i="16"/>
  <c r="CB211" i="16"/>
  <c r="CC211" i="16"/>
  <c r="CD211" i="16"/>
  <c r="CE211" i="16"/>
  <c r="CF211" i="16"/>
  <c r="CG211" i="16"/>
  <c r="CH211" i="16"/>
  <c r="CI211" i="16"/>
  <c r="CJ211" i="16"/>
  <c r="CK211" i="16"/>
  <c r="CL211" i="16"/>
  <c r="CM211" i="16"/>
  <c r="CN211" i="16"/>
  <c r="CO211" i="16"/>
  <c r="CP211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AA212" i="16"/>
  <c r="AB212" i="16"/>
  <c r="AC212" i="16"/>
  <c r="AD212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P212" i="16"/>
  <c r="AQ212" i="16"/>
  <c r="AR212" i="16"/>
  <c r="AS212" i="16"/>
  <c r="AT212" i="16"/>
  <c r="AU212" i="16"/>
  <c r="AV212" i="16"/>
  <c r="AW212" i="16"/>
  <c r="AX212" i="16"/>
  <c r="AY212" i="16"/>
  <c r="AZ212" i="16"/>
  <c r="BA212" i="16"/>
  <c r="BB212" i="16"/>
  <c r="BC212" i="16"/>
  <c r="BD212" i="16"/>
  <c r="BE212" i="16"/>
  <c r="BF212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BR212" i="16"/>
  <c r="BS212" i="16"/>
  <c r="BT212" i="16"/>
  <c r="BU212" i="16"/>
  <c r="BV212" i="16"/>
  <c r="BW212" i="16"/>
  <c r="BX212" i="16"/>
  <c r="BY212" i="16"/>
  <c r="BZ212" i="16"/>
  <c r="CA212" i="16"/>
  <c r="CB212" i="16"/>
  <c r="CC212" i="16"/>
  <c r="CD212" i="16"/>
  <c r="CE212" i="16"/>
  <c r="CF212" i="16"/>
  <c r="CG212" i="16"/>
  <c r="CH212" i="16"/>
  <c r="CI212" i="16"/>
  <c r="CJ212" i="16"/>
  <c r="CK212" i="16"/>
  <c r="CL212" i="16"/>
  <c r="CM212" i="16"/>
  <c r="CN212" i="16"/>
  <c r="CO212" i="16"/>
  <c r="CP212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AA213" i="16"/>
  <c r="AB213" i="16"/>
  <c r="AC213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P213" i="16"/>
  <c r="AQ213" i="16"/>
  <c r="AR213" i="16"/>
  <c r="AS213" i="16"/>
  <c r="AT213" i="16"/>
  <c r="AU213" i="16"/>
  <c r="AV213" i="16"/>
  <c r="AW213" i="16"/>
  <c r="AX213" i="16"/>
  <c r="AY213" i="16"/>
  <c r="AZ213" i="16"/>
  <c r="BA213" i="16"/>
  <c r="BB213" i="16"/>
  <c r="BC213" i="16"/>
  <c r="BD213" i="16"/>
  <c r="BE213" i="16"/>
  <c r="BF213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R213" i="16"/>
  <c r="BS213" i="16"/>
  <c r="BT213" i="16"/>
  <c r="BU213" i="16"/>
  <c r="BV213" i="16"/>
  <c r="BW213" i="16"/>
  <c r="BX213" i="16"/>
  <c r="BY213" i="16"/>
  <c r="BZ213" i="16"/>
  <c r="CA213" i="16"/>
  <c r="CB213" i="16"/>
  <c r="CC213" i="16"/>
  <c r="CD213" i="16"/>
  <c r="CE213" i="16"/>
  <c r="CF213" i="16"/>
  <c r="CG213" i="16"/>
  <c r="CH213" i="16"/>
  <c r="CI213" i="16"/>
  <c r="CJ213" i="16"/>
  <c r="CK213" i="16"/>
  <c r="CL213" i="16"/>
  <c r="CM213" i="16"/>
  <c r="CN213" i="16"/>
  <c r="CO213" i="16"/>
  <c r="CP213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AA214" i="16"/>
  <c r="AB214" i="16"/>
  <c r="AC214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P214" i="16"/>
  <c r="AQ214" i="16"/>
  <c r="AR214" i="16"/>
  <c r="AS214" i="16"/>
  <c r="AT214" i="16"/>
  <c r="AU214" i="16"/>
  <c r="AV214" i="16"/>
  <c r="AW214" i="16"/>
  <c r="AX214" i="16"/>
  <c r="AY214" i="16"/>
  <c r="AZ214" i="16"/>
  <c r="BA214" i="16"/>
  <c r="BB214" i="16"/>
  <c r="BC214" i="16"/>
  <c r="BD214" i="16"/>
  <c r="BE214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R214" i="16"/>
  <c r="BS214" i="16"/>
  <c r="BT214" i="16"/>
  <c r="BU214" i="16"/>
  <c r="BV214" i="16"/>
  <c r="BW214" i="16"/>
  <c r="BX214" i="16"/>
  <c r="BY214" i="16"/>
  <c r="BZ214" i="16"/>
  <c r="CA214" i="16"/>
  <c r="CB214" i="16"/>
  <c r="CC214" i="16"/>
  <c r="CD214" i="16"/>
  <c r="CE214" i="16"/>
  <c r="CF214" i="16"/>
  <c r="CG214" i="16"/>
  <c r="CH214" i="16"/>
  <c r="CI214" i="16"/>
  <c r="CJ214" i="16"/>
  <c r="CK214" i="16"/>
  <c r="CL214" i="16"/>
  <c r="CM214" i="16"/>
  <c r="CN214" i="16"/>
  <c r="CO214" i="16"/>
  <c r="CP214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AA215" i="16"/>
  <c r="AB215" i="16"/>
  <c r="AC215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P215" i="16"/>
  <c r="AQ215" i="16"/>
  <c r="AR215" i="16"/>
  <c r="AS215" i="16"/>
  <c r="AT215" i="16"/>
  <c r="AU215" i="16"/>
  <c r="AV215" i="16"/>
  <c r="AW215" i="16"/>
  <c r="AX215" i="16"/>
  <c r="AY215" i="16"/>
  <c r="AZ215" i="16"/>
  <c r="BA215" i="16"/>
  <c r="BB215" i="16"/>
  <c r="BC215" i="16"/>
  <c r="BD215" i="16"/>
  <c r="BE215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R215" i="16"/>
  <c r="BS215" i="16"/>
  <c r="BT215" i="16"/>
  <c r="BU215" i="16"/>
  <c r="BV215" i="16"/>
  <c r="BW215" i="16"/>
  <c r="BX215" i="16"/>
  <c r="BY215" i="16"/>
  <c r="BZ215" i="16"/>
  <c r="CA215" i="16"/>
  <c r="CB215" i="16"/>
  <c r="CC215" i="16"/>
  <c r="CD215" i="16"/>
  <c r="CE215" i="16"/>
  <c r="CF215" i="16"/>
  <c r="CG215" i="16"/>
  <c r="CH215" i="16"/>
  <c r="CI215" i="16"/>
  <c r="CJ215" i="16"/>
  <c r="CK215" i="16"/>
  <c r="CL215" i="16"/>
  <c r="CM215" i="16"/>
  <c r="CN215" i="16"/>
  <c r="CO215" i="16"/>
  <c r="CP215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AA216" i="16"/>
  <c r="AB216" i="16"/>
  <c r="AC216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P216" i="16"/>
  <c r="AQ216" i="16"/>
  <c r="AR216" i="16"/>
  <c r="AS216" i="16"/>
  <c r="AT216" i="16"/>
  <c r="AU216" i="16"/>
  <c r="AV216" i="16"/>
  <c r="AW216" i="16"/>
  <c r="AX216" i="16"/>
  <c r="AY216" i="16"/>
  <c r="AZ216" i="16"/>
  <c r="BA216" i="16"/>
  <c r="BB216" i="16"/>
  <c r="BC216" i="16"/>
  <c r="BD216" i="16"/>
  <c r="BE216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R216" i="16"/>
  <c r="BS216" i="16"/>
  <c r="BT216" i="16"/>
  <c r="BU216" i="16"/>
  <c r="BV216" i="16"/>
  <c r="BW216" i="16"/>
  <c r="BX216" i="16"/>
  <c r="BY216" i="16"/>
  <c r="BZ216" i="16"/>
  <c r="CA216" i="16"/>
  <c r="CB216" i="16"/>
  <c r="CC216" i="16"/>
  <c r="CD216" i="16"/>
  <c r="CE216" i="16"/>
  <c r="CF216" i="16"/>
  <c r="CG216" i="16"/>
  <c r="CH216" i="16"/>
  <c r="CI216" i="16"/>
  <c r="CJ216" i="16"/>
  <c r="CK216" i="16"/>
  <c r="CL216" i="16"/>
  <c r="CM216" i="16"/>
  <c r="CN216" i="16"/>
  <c r="CO216" i="16"/>
  <c r="CP216" i="16"/>
  <c r="G217" i="16"/>
  <c r="H217" i="16"/>
  <c r="I217" i="16"/>
  <c r="J217" i="16"/>
  <c r="K217" i="16"/>
  <c r="L217" i="16"/>
  <c r="M217" i="16"/>
  <c r="N217" i="16"/>
  <c r="O217" i="16"/>
  <c r="P217" i="16"/>
  <c r="Q217" i="16"/>
  <c r="R217" i="16"/>
  <c r="S217" i="16"/>
  <c r="T217" i="16"/>
  <c r="U217" i="16"/>
  <c r="V217" i="16"/>
  <c r="W217" i="16"/>
  <c r="X217" i="16"/>
  <c r="Y217" i="16"/>
  <c r="Z217" i="16"/>
  <c r="AA217" i="16"/>
  <c r="AB217" i="16"/>
  <c r="AC217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P217" i="16"/>
  <c r="AQ217" i="16"/>
  <c r="AR217" i="16"/>
  <c r="AS217" i="16"/>
  <c r="AT217" i="16"/>
  <c r="AU217" i="16"/>
  <c r="AV217" i="16"/>
  <c r="AW217" i="16"/>
  <c r="AX217" i="16"/>
  <c r="AY217" i="16"/>
  <c r="AZ217" i="16"/>
  <c r="BA217" i="16"/>
  <c r="BB217" i="16"/>
  <c r="BC217" i="16"/>
  <c r="BD217" i="16"/>
  <c r="BE217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R217" i="16"/>
  <c r="BS217" i="16"/>
  <c r="BT217" i="16"/>
  <c r="BU217" i="16"/>
  <c r="BV217" i="16"/>
  <c r="BW217" i="16"/>
  <c r="BX217" i="16"/>
  <c r="BY217" i="16"/>
  <c r="BZ217" i="16"/>
  <c r="CA217" i="16"/>
  <c r="CB217" i="16"/>
  <c r="CC217" i="16"/>
  <c r="CD217" i="16"/>
  <c r="CE217" i="16"/>
  <c r="CF217" i="16"/>
  <c r="CG217" i="16"/>
  <c r="CH217" i="16"/>
  <c r="CI217" i="16"/>
  <c r="CJ217" i="16"/>
  <c r="CK217" i="16"/>
  <c r="CL217" i="16"/>
  <c r="CM217" i="16"/>
  <c r="CN217" i="16"/>
  <c r="CO217" i="16"/>
  <c r="CP217" i="16"/>
  <c r="G218" i="16"/>
  <c r="H218" i="16"/>
  <c r="I218" i="16"/>
  <c r="J218" i="16"/>
  <c r="K218" i="16"/>
  <c r="L218" i="16"/>
  <c r="M218" i="16"/>
  <c r="N218" i="16"/>
  <c r="O218" i="16"/>
  <c r="P218" i="16"/>
  <c r="Q218" i="16"/>
  <c r="R218" i="16"/>
  <c r="S218" i="16"/>
  <c r="T218" i="16"/>
  <c r="U218" i="16"/>
  <c r="V218" i="16"/>
  <c r="W218" i="16"/>
  <c r="X218" i="16"/>
  <c r="Y218" i="16"/>
  <c r="Z218" i="16"/>
  <c r="AA218" i="16"/>
  <c r="AB218" i="16"/>
  <c r="AC218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P218" i="16"/>
  <c r="AQ218" i="16"/>
  <c r="AR218" i="16"/>
  <c r="AS218" i="16"/>
  <c r="AT218" i="16"/>
  <c r="AU218" i="16"/>
  <c r="AV218" i="16"/>
  <c r="AW218" i="16"/>
  <c r="AX218" i="16"/>
  <c r="AY218" i="16"/>
  <c r="AZ218" i="16"/>
  <c r="BA218" i="16"/>
  <c r="BB218" i="16"/>
  <c r="BC218" i="16"/>
  <c r="BD218" i="16"/>
  <c r="BE218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R218" i="16"/>
  <c r="BS218" i="16"/>
  <c r="BT218" i="16"/>
  <c r="BU218" i="16"/>
  <c r="BV218" i="16"/>
  <c r="BW218" i="16"/>
  <c r="BX218" i="16"/>
  <c r="BY218" i="16"/>
  <c r="BZ218" i="16"/>
  <c r="CA218" i="16"/>
  <c r="CB218" i="16"/>
  <c r="CC218" i="16"/>
  <c r="CD218" i="16"/>
  <c r="CE218" i="16"/>
  <c r="CF218" i="16"/>
  <c r="CG218" i="16"/>
  <c r="CH218" i="16"/>
  <c r="CI218" i="16"/>
  <c r="CJ218" i="16"/>
  <c r="CK218" i="16"/>
  <c r="CL218" i="16"/>
  <c r="CM218" i="16"/>
  <c r="CN218" i="16"/>
  <c r="CO218" i="16"/>
  <c r="CP218" i="16"/>
  <c r="G219" i="16"/>
  <c r="H219" i="16"/>
  <c r="I219" i="16"/>
  <c r="J219" i="16"/>
  <c r="K219" i="16"/>
  <c r="L219" i="16"/>
  <c r="M219" i="16"/>
  <c r="N219" i="16"/>
  <c r="O219" i="16"/>
  <c r="P219" i="16"/>
  <c r="Q219" i="16"/>
  <c r="R219" i="16"/>
  <c r="S219" i="16"/>
  <c r="T219" i="16"/>
  <c r="U219" i="16"/>
  <c r="V219" i="16"/>
  <c r="W219" i="16"/>
  <c r="X219" i="16"/>
  <c r="Y219" i="16"/>
  <c r="Z219" i="16"/>
  <c r="AA219" i="16"/>
  <c r="AB219" i="16"/>
  <c r="AC219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P219" i="16"/>
  <c r="AQ219" i="16"/>
  <c r="AR219" i="16"/>
  <c r="AS219" i="16"/>
  <c r="AT219" i="16"/>
  <c r="AU219" i="16"/>
  <c r="AV219" i="16"/>
  <c r="AW219" i="16"/>
  <c r="AX219" i="16"/>
  <c r="AY219" i="16"/>
  <c r="AZ219" i="16"/>
  <c r="BA219" i="16"/>
  <c r="BB219" i="16"/>
  <c r="BC219" i="16"/>
  <c r="BD219" i="16"/>
  <c r="BE219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R219" i="16"/>
  <c r="BS219" i="16"/>
  <c r="BT219" i="16"/>
  <c r="BU219" i="16"/>
  <c r="BV219" i="16"/>
  <c r="BW219" i="16"/>
  <c r="BX219" i="16"/>
  <c r="BY219" i="16"/>
  <c r="BZ219" i="16"/>
  <c r="CA219" i="16"/>
  <c r="CB219" i="16"/>
  <c r="CC219" i="16"/>
  <c r="CD219" i="16"/>
  <c r="CE219" i="16"/>
  <c r="CF219" i="16"/>
  <c r="CG219" i="16"/>
  <c r="CH219" i="16"/>
  <c r="CI219" i="16"/>
  <c r="CJ219" i="16"/>
  <c r="CK219" i="16"/>
  <c r="CL219" i="16"/>
  <c r="CM219" i="16"/>
  <c r="CN219" i="16"/>
  <c r="CO219" i="16"/>
  <c r="CP219" i="16"/>
  <c r="G220" i="16"/>
  <c r="H220" i="16"/>
  <c r="I220" i="16"/>
  <c r="J220" i="16"/>
  <c r="K220" i="16"/>
  <c r="L220" i="16"/>
  <c r="M220" i="16"/>
  <c r="N220" i="16"/>
  <c r="O220" i="16"/>
  <c r="P220" i="16"/>
  <c r="Q220" i="16"/>
  <c r="R220" i="16"/>
  <c r="S220" i="16"/>
  <c r="T220" i="16"/>
  <c r="U220" i="16"/>
  <c r="V220" i="16"/>
  <c r="W220" i="16"/>
  <c r="X220" i="16"/>
  <c r="Y220" i="16"/>
  <c r="Z220" i="16"/>
  <c r="AA220" i="16"/>
  <c r="AB220" i="16"/>
  <c r="AC220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P220" i="16"/>
  <c r="AQ220" i="16"/>
  <c r="AR220" i="16"/>
  <c r="AS220" i="16"/>
  <c r="AT220" i="16"/>
  <c r="AU220" i="16"/>
  <c r="AV220" i="16"/>
  <c r="AW220" i="16"/>
  <c r="AX220" i="16"/>
  <c r="AY220" i="16"/>
  <c r="AZ220" i="16"/>
  <c r="BA220" i="16"/>
  <c r="BB220" i="16"/>
  <c r="BC220" i="16"/>
  <c r="BD220" i="16"/>
  <c r="BE220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R220" i="16"/>
  <c r="BS220" i="16"/>
  <c r="BT220" i="16"/>
  <c r="BU220" i="16"/>
  <c r="BV220" i="16"/>
  <c r="BW220" i="16"/>
  <c r="BX220" i="16"/>
  <c r="BY220" i="16"/>
  <c r="BZ220" i="16"/>
  <c r="CA220" i="16"/>
  <c r="CB220" i="16"/>
  <c r="CC220" i="16"/>
  <c r="CD220" i="16"/>
  <c r="CE220" i="16"/>
  <c r="CF220" i="16"/>
  <c r="CG220" i="16"/>
  <c r="CH220" i="16"/>
  <c r="CI220" i="16"/>
  <c r="CJ220" i="16"/>
  <c r="CK220" i="16"/>
  <c r="CL220" i="16"/>
  <c r="CM220" i="16"/>
  <c r="CN220" i="16"/>
  <c r="CO220" i="16"/>
  <c r="CP220" i="16"/>
  <c r="G221" i="16"/>
  <c r="H221" i="16"/>
  <c r="I221" i="16"/>
  <c r="J221" i="16"/>
  <c r="K221" i="16"/>
  <c r="L221" i="16"/>
  <c r="M221" i="16"/>
  <c r="N221" i="16"/>
  <c r="O221" i="16"/>
  <c r="P221" i="16"/>
  <c r="Q221" i="16"/>
  <c r="R221" i="16"/>
  <c r="S221" i="16"/>
  <c r="T221" i="16"/>
  <c r="U221" i="16"/>
  <c r="V221" i="16"/>
  <c r="W221" i="16"/>
  <c r="X221" i="16"/>
  <c r="Y221" i="16"/>
  <c r="Z221" i="16"/>
  <c r="AA221" i="16"/>
  <c r="AB221" i="16"/>
  <c r="AC221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P221" i="16"/>
  <c r="AQ221" i="16"/>
  <c r="AR221" i="16"/>
  <c r="AS221" i="16"/>
  <c r="AT221" i="16"/>
  <c r="AU221" i="16"/>
  <c r="AV221" i="16"/>
  <c r="AW221" i="16"/>
  <c r="AX221" i="16"/>
  <c r="AY221" i="16"/>
  <c r="AZ221" i="16"/>
  <c r="BA221" i="16"/>
  <c r="BB221" i="16"/>
  <c r="BC221" i="16"/>
  <c r="BD221" i="16"/>
  <c r="BE221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R221" i="16"/>
  <c r="BS221" i="16"/>
  <c r="BT221" i="16"/>
  <c r="BU221" i="16"/>
  <c r="BV221" i="16"/>
  <c r="BW221" i="16"/>
  <c r="BX221" i="16"/>
  <c r="BY221" i="16"/>
  <c r="BZ221" i="16"/>
  <c r="CA221" i="16"/>
  <c r="CB221" i="16"/>
  <c r="CC221" i="16"/>
  <c r="CD221" i="16"/>
  <c r="CE221" i="16"/>
  <c r="CF221" i="16"/>
  <c r="CG221" i="16"/>
  <c r="CH221" i="16"/>
  <c r="CI221" i="16"/>
  <c r="CJ221" i="16"/>
  <c r="CK221" i="16"/>
  <c r="CL221" i="16"/>
  <c r="CM221" i="16"/>
  <c r="CN221" i="16"/>
  <c r="CO221" i="16"/>
  <c r="CP221" i="16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AA222" i="16"/>
  <c r="AB222" i="16"/>
  <c r="AC222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P222" i="16"/>
  <c r="AQ222" i="16"/>
  <c r="AR222" i="16"/>
  <c r="AS222" i="16"/>
  <c r="AT222" i="16"/>
  <c r="AU222" i="16"/>
  <c r="AV222" i="16"/>
  <c r="AW222" i="16"/>
  <c r="AX222" i="16"/>
  <c r="AY222" i="16"/>
  <c r="AZ222" i="16"/>
  <c r="BA222" i="16"/>
  <c r="BB222" i="16"/>
  <c r="BC222" i="16"/>
  <c r="BD222" i="16"/>
  <c r="BE222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R222" i="16"/>
  <c r="BS222" i="16"/>
  <c r="BT222" i="16"/>
  <c r="BU222" i="16"/>
  <c r="BV222" i="16"/>
  <c r="BW222" i="16"/>
  <c r="BX222" i="16"/>
  <c r="BY222" i="16"/>
  <c r="BZ222" i="16"/>
  <c r="CA222" i="16"/>
  <c r="CB222" i="16"/>
  <c r="CC222" i="16"/>
  <c r="CD222" i="16"/>
  <c r="CE222" i="16"/>
  <c r="CF222" i="16"/>
  <c r="CG222" i="16"/>
  <c r="CH222" i="16"/>
  <c r="CI222" i="16"/>
  <c r="CJ222" i="16"/>
  <c r="CK222" i="16"/>
  <c r="CL222" i="16"/>
  <c r="CM222" i="16"/>
  <c r="CN222" i="16"/>
  <c r="CO222" i="16"/>
  <c r="CP222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AA223" i="16"/>
  <c r="AB223" i="16"/>
  <c r="AC223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P223" i="16"/>
  <c r="AQ223" i="16"/>
  <c r="AR223" i="16"/>
  <c r="AS223" i="16"/>
  <c r="AT223" i="16"/>
  <c r="AU223" i="16"/>
  <c r="AV223" i="16"/>
  <c r="AW223" i="16"/>
  <c r="AX223" i="16"/>
  <c r="AY223" i="16"/>
  <c r="AZ223" i="16"/>
  <c r="BA223" i="16"/>
  <c r="BB223" i="16"/>
  <c r="BC223" i="16"/>
  <c r="BD223" i="16"/>
  <c r="BE223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R223" i="16"/>
  <c r="BS223" i="16"/>
  <c r="BT223" i="16"/>
  <c r="BU223" i="16"/>
  <c r="BV223" i="16"/>
  <c r="BW223" i="16"/>
  <c r="BX223" i="16"/>
  <c r="BY223" i="16"/>
  <c r="BZ223" i="16"/>
  <c r="CA223" i="16"/>
  <c r="CB223" i="16"/>
  <c r="CC223" i="16"/>
  <c r="CD223" i="16"/>
  <c r="CE223" i="16"/>
  <c r="CF223" i="16"/>
  <c r="CG223" i="16"/>
  <c r="CH223" i="16"/>
  <c r="CI223" i="16"/>
  <c r="CJ223" i="16"/>
  <c r="CK223" i="16"/>
  <c r="CL223" i="16"/>
  <c r="CM223" i="16"/>
  <c r="CN223" i="16"/>
  <c r="CO223" i="16"/>
  <c r="CP223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AA224" i="16"/>
  <c r="AB224" i="16"/>
  <c r="AC224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P224" i="16"/>
  <c r="AQ224" i="16"/>
  <c r="AR224" i="16"/>
  <c r="AS224" i="16"/>
  <c r="AT224" i="16"/>
  <c r="AU224" i="16"/>
  <c r="AV224" i="16"/>
  <c r="AW224" i="16"/>
  <c r="AX224" i="16"/>
  <c r="AY224" i="16"/>
  <c r="AZ224" i="16"/>
  <c r="BA224" i="16"/>
  <c r="BB224" i="16"/>
  <c r="BC224" i="16"/>
  <c r="BD224" i="16"/>
  <c r="BE224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R224" i="16"/>
  <c r="BS224" i="16"/>
  <c r="BT224" i="16"/>
  <c r="BU224" i="16"/>
  <c r="BV224" i="16"/>
  <c r="BW224" i="16"/>
  <c r="BX224" i="16"/>
  <c r="BY224" i="16"/>
  <c r="BZ224" i="16"/>
  <c r="CA224" i="16"/>
  <c r="CB224" i="16"/>
  <c r="CC224" i="16"/>
  <c r="CD224" i="16"/>
  <c r="CE224" i="16"/>
  <c r="CF224" i="16"/>
  <c r="CG224" i="16"/>
  <c r="CH224" i="16"/>
  <c r="CI224" i="16"/>
  <c r="CJ224" i="16"/>
  <c r="CK224" i="16"/>
  <c r="CL224" i="16"/>
  <c r="CM224" i="16"/>
  <c r="CN224" i="16"/>
  <c r="CO224" i="16"/>
  <c r="CP224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AA225" i="16"/>
  <c r="AB225" i="16"/>
  <c r="AC225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P225" i="16"/>
  <c r="AQ225" i="16"/>
  <c r="AR225" i="16"/>
  <c r="AS225" i="16"/>
  <c r="AT225" i="16"/>
  <c r="AU225" i="16"/>
  <c r="AV225" i="16"/>
  <c r="AW225" i="16"/>
  <c r="AX225" i="16"/>
  <c r="AY225" i="16"/>
  <c r="AZ225" i="16"/>
  <c r="BA225" i="16"/>
  <c r="BB225" i="16"/>
  <c r="BC225" i="16"/>
  <c r="BD225" i="16"/>
  <c r="BE225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R225" i="16"/>
  <c r="BS225" i="16"/>
  <c r="BT225" i="16"/>
  <c r="BU225" i="16"/>
  <c r="BV225" i="16"/>
  <c r="BW225" i="16"/>
  <c r="BX225" i="16"/>
  <c r="BY225" i="16"/>
  <c r="BZ225" i="16"/>
  <c r="CA225" i="16"/>
  <c r="CB225" i="16"/>
  <c r="CC225" i="16"/>
  <c r="CD225" i="16"/>
  <c r="CE225" i="16"/>
  <c r="CF225" i="16"/>
  <c r="CG225" i="16"/>
  <c r="CH225" i="16"/>
  <c r="CI225" i="16"/>
  <c r="CJ225" i="16"/>
  <c r="CK225" i="16"/>
  <c r="CL225" i="16"/>
  <c r="CM225" i="16"/>
  <c r="CN225" i="16"/>
  <c r="CO225" i="16"/>
  <c r="CP225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AA226" i="16"/>
  <c r="AB226" i="16"/>
  <c r="AC226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P226" i="16"/>
  <c r="AQ226" i="16"/>
  <c r="AR226" i="16"/>
  <c r="AS226" i="16"/>
  <c r="AT226" i="16"/>
  <c r="AU226" i="16"/>
  <c r="AV226" i="16"/>
  <c r="AW226" i="16"/>
  <c r="AX226" i="16"/>
  <c r="AY226" i="16"/>
  <c r="AZ226" i="16"/>
  <c r="BA226" i="16"/>
  <c r="BB226" i="16"/>
  <c r="BC226" i="16"/>
  <c r="BD226" i="16"/>
  <c r="BE226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R226" i="16"/>
  <c r="BS226" i="16"/>
  <c r="BT226" i="16"/>
  <c r="BU226" i="16"/>
  <c r="BV226" i="16"/>
  <c r="BW226" i="16"/>
  <c r="BX226" i="16"/>
  <c r="BY226" i="16"/>
  <c r="BZ226" i="16"/>
  <c r="CA226" i="16"/>
  <c r="CB226" i="16"/>
  <c r="CC226" i="16"/>
  <c r="CD226" i="16"/>
  <c r="CE226" i="16"/>
  <c r="CF226" i="16"/>
  <c r="CG226" i="16"/>
  <c r="CH226" i="16"/>
  <c r="CI226" i="16"/>
  <c r="CJ226" i="16"/>
  <c r="CK226" i="16"/>
  <c r="CL226" i="16"/>
  <c r="CM226" i="16"/>
  <c r="CN226" i="16"/>
  <c r="CO226" i="16"/>
  <c r="CP226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AA227" i="16"/>
  <c r="AB227" i="16"/>
  <c r="AC227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P227" i="16"/>
  <c r="AQ227" i="16"/>
  <c r="AR227" i="16"/>
  <c r="AS227" i="16"/>
  <c r="AT227" i="16"/>
  <c r="AU227" i="16"/>
  <c r="AV227" i="16"/>
  <c r="AW227" i="16"/>
  <c r="AX227" i="16"/>
  <c r="AY227" i="16"/>
  <c r="AZ227" i="16"/>
  <c r="BA227" i="16"/>
  <c r="BB227" i="16"/>
  <c r="BC227" i="16"/>
  <c r="BD227" i="16"/>
  <c r="BE227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R227" i="16"/>
  <c r="BS227" i="16"/>
  <c r="BT227" i="16"/>
  <c r="BU227" i="16"/>
  <c r="BV227" i="16"/>
  <c r="BW227" i="16"/>
  <c r="BX227" i="16"/>
  <c r="BY227" i="16"/>
  <c r="BZ227" i="16"/>
  <c r="CA227" i="16"/>
  <c r="CB227" i="16"/>
  <c r="CC227" i="16"/>
  <c r="CD227" i="16"/>
  <c r="CE227" i="16"/>
  <c r="CF227" i="16"/>
  <c r="CG227" i="16"/>
  <c r="CH227" i="16"/>
  <c r="CI227" i="16"/>
  <c r="CJ227" i="16"/>
  <c r="CK227" i="16"/>
  <c r="CL227" i="16"/>
  <c r="CM227" i="16"/>
  <c r="CN227" i="16"/>
  <c r="CO227" i="16"/>
  <c r="CP227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AA228" i="16"/>
  <c r="AB228" i="16"/>
  <c r="AC228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P228" i="16"/>
  <c r="AQ228" i="16"/>
  <c r="AR228" i="16"/>
  <c r="AS228" i="16"/>
  <c r="AT228" i="16"/>
  <c r="AU228" i="16"/>
  <c r="AV228" i="16"/>
  <c r="AW228" i="16"/>
  <c r="AX228" i="16"/>
  <c r="AY228" i="16"/>
  <c r="AZ228" i="16"/>
  <c r="BA228" i="16"/>
  <c r="BB228" i="16"/>
  <c r="BC228" i="16"/>
  <c r="BD228" i="16"/>
  <c r="BE228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R228" i="16"/>
  <c r="BS228" i="16"/>
  <c r="BT228" i="16"/>
  <c r="BU228" i="16"/>
  <c r="BV228" i="16"/>
  <c r="BW228" i="16"/>
  <c r="BX228" i="16"/>
  <c r="BY228" i="16"/>
  <c r="BZ228" i="16"/>
  <c r="CA228" i="16"/>
  <c r="CB228" i="16"/>
  <c r="CC228" i="16"/>
  <c r="CD228" i="16"/>
  <c r="CE228" i="16"/>
  <c r="CF228" i="16"/>
  <c r="CG228" i="16"/>
  <c r="CH228" i="16"/>
  <c r="CI228" i="16"/>
  <c r="CJ228" i="16"/>
  <c r="CK228" i="16"/>
  <c r="CL228" i="16"/>
  <c r="CM228" i="16"/>
  <c r="CN228" i="16"/>
  <c r="CO228" i="16"/>
  <c r="CP228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AA229" i="16"/>
  <c r="AB229" i="16"/>
  <c r="AC229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P229" i="16"/>
  <c r="AQ229" i="16"/>
  <c r="AR229" i="16"/>
  <c r="AS229" i="16"/>
  <c r="AT229" i="16"/>
  <c r="AU229" i="16"/>
  <c r="AV229" i="16"/>
  <c r="AW229" i="16"/>
  <c r="AX229" i="16"/>
  <c r="AY229" i="16"/>
  <c r="AZ229" i="16"/>
  <c r="BA229" i="16"/>
  <c r="BB229" i="16"/>
  <c r="BC229" i="16"/>
  <c r="BD229" i="16"/>
  <c r="BE229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R229" i="16"/>
  <c r="BS229" i="16"/>
  <c r="BT229" i="16"/>
  <c r="BU229" i="16"/>
  <c r="BV229" i="16"/>
  <c r="BW229" i="16"/>
  <c r="BX229" i="16"/>
  <c r="BY229" i="16"/>
  <c r="BZ229" i="16"/>
  <c r="CA229" i="16"/>
  <c r="CB229" i="16"/>
  <c r="CC229" i="16"/>
  <c r="CD229" i="16"/>
  <c r="CE229" i="16"/>
  <c r="CF229" i="16"/>
  <c r="CG229" i="16"/>
  <c r="CH229" i="16"/>
  <c r="CI229" i="16"/>
  <c r="CJ229" i="16"/>
  <c r="CK229" i="16"/>
  <c r="CL229" i="16"/>
  <c r="CM229" i="16"/>
  <c r="CN229" i="16"/>
  <c r="CO229" i="16"/>
  <c r="CP229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AA230" i="16"/>
  <c r="AB230" i="16"/>
  <c r="AC230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P230" i="16"/>
  <c r="AQ230" i="16"/>
  <c r="AR230" i="16"/>
  <c r="AS230" i="16"/>
  <c r="AT230" i="16"/>
  <c r="AU230" i="16"/>
  <c r="AV230" i="16"/>
  <c r="AW230" i="16"/>
  <c r="AX230" i="16"/>
  <c r="AY230" i="16"/>
  <c r="AZ230" i="16"/>
  <c r="BA230" i="16"/>
  <c r="BB230" i="16"/>
  <c r="BC230" i="16"/>
  <c r="BD230" i="16"/>
  <c r="BE230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R230" i="16"/>
  <c r="BS230" i="16"/>
  <c r="BT230" i="16"/>
  <c r="BU230" i="16"/>
  <c r="BV230" i="16"/>
  <c r="BW230" i="16"/>
  <c r="BX230" i="16"/>
  <c r="BY230" i="16"/>
  <c r="BZ230" i="16"/>
  <c r="CA230" i="16"/>
  <c r="CB230" i="16"/>
  <c r="CC230" i="16"/>
  <c r="CD230" i="16"/>
  <c r="CE230" i="16"/>
  <c r="CF230" i="16"/>
  <c r="CG230" i="16"/>
  <c r="CH230" i="16"/>
  <c r="CI230" i="16"/>
  <c r="CJ230" i="16"/>
  <c r="CK230" i="16"/>
  <c r="CL230" i="16"/>
  <c r="CM230" i="16"/>
  <c r="CN230" i="16"/>
  <c r="CO230" i="16"/>
  <c r="CP230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AA231" i="16"/>
  <c r="AB231" i="16"/>
  <c r="AC231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P231" i="16"/>
  <c r="AQ231" i="16"/>
  <c r="AR231" i="16"/>
  <c r="AS231" i="16"/>
  <c r="AT231" i="16"/>
  <c r="AU231" i="16"/>
  <c r="AV231" i="16"/>
  <c r="AW231" i="16"/>
  <c r="AX231" i="16"/>
  <c r="AY231" i="16"/>
  <c r="AZ231" i="16"/>
  <c r="BA231" i="16"/>
  <c r="BB231" i="16"/>
  <c r="BC231" i="16"/>
  <c r="BD231" i="16"/>
  <c r="BE231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R231" i="16"/>
  <c r="BS231" i="16"/>
  <c r="BT231" i="16"/>
  <c r="BU231" i="16"/>
  <c r="BV231" i="16"/>
  <c r="BW231" i="16"/>
  <c r="BX231" i="16"/>
  <c r="BY231" i="16"/>
  <c r="BZ231" i="16"/>
  <c r="CA231" i="16"/>
  <c r="CB231" i="16"/>
  <c r="CC231" i="16"/>
  <c r="CD231" i="16"/>
  <c r="CE231" i="16"/>
  <c r="CF231" i="16"/>
  <c r="CG231" i="16"/>
  <c r="CH231" i="16"/>
  <c r="CI231" i="16"/>
  <c r="CJ231" i="16"/>
  <c r="CK231" i="16"/>
  <c r="CL231" i="16"/>
  <c r="CM231" i="16"/>
  <c r="CN231" i="16"/>
  <c r="CO231" i="16"/>
  <c r="CP231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AA232" i="16"/>
  <c r="AB232" i="16"/>
  <c r="AC232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P232" i="16"/>
  <c r="AQ232" i="16"/>
  <c r="AR232" i="16"/>
  <c r="AS232" i="16"/>
  <c r="AT232" i="16"/>
  <c r="AU232" i="16"/>
  <c r="AV232" i="16"/>
  <c r="AW232" i="16"/>
  <c r="AX232" i="16"/>
  <c r="AY232" i="16"/>
  <c r="AZ232" i="16"/>
  <c r="BA232" i="16"/>
  <c r="BB232" i="16"/>
  <c r="BC232" i="16"/>
  <c r="BD232" i="16"/>
  <c r="BE232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R232" i="16"/>
  <c r="BS232" i="16"/>
  <c r="BT232" i="16"/>
  <c r="BU232" i="16"/>
  <c r="BV232" i="16"/>
  <c r="BW232" i="16"/>
  <c r="BX232" i="16"/>
  <c r="BY232" i="16"/>
  <c r="BZ232" i="16"/>
  <c r="CA232" i="16"/>
  <c r="CB232" i="16"/>
  <c r="CC232" i="16"/>
  <c r="CD232" i="16"/>
  <c r="CE232" i="16"/>
  <c r="CF232" i="16"/>
  <c r="CG232" i="16"/>
  <c r="CH232" i="16"/>
  <c r="CI232" i="16"/>
  <c r="CJ232" i="16"/>
  <c r="CK232" i="16"/>
  <c r="CL232" i="16"/>
  <c r="CM232" i="16"/>
  <c r="CN232" i="16"/>
  <c r="CO232" i="16"/>
  <c r="CP232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AA233" i="16"/>
  <c r="AB233" i="16"/>
  <c r="AC233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P233" i="16"/>
  <c r="AQ233" i="16"/>
  <c r="AR233" i="16"/>
  <c r="AS233" i="16"/>
  <c r="AT233" i="16"/>
  <c r="AU233" i="16"/>
  <c r="AV233" i="16"/>
  <c r="AW233" i="16"/>
  <c r="AX233" i="16"/>
  <c r="AY233" i="16"/>
  <c r="AZ233" i="16"/>
  <c r="BA233" i="16"/>
  <c r="BB233" i="16"/>
  <c r="BC233" i="16"/>
  <c r="BD233" i="16"/>
  <c r="BE233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R233" i="16"/>
  <c r="BS233" i="16"/>
  <c r="BT233" i="16"/>
  <c r="BU233" i="16"/>
  <c r="BV233" i="16"/>
  <c r="BW233" i="16"/>
  <c r="BX233" i="16"/>
  <c r="BY233" i="16"/>
  <c r="BZ233" i="16"/>
  <c r="CA233" i="16"/>
  <c r="CB233" i="16"/>
  <c r="CC233" i="16"/>
  <c r="CD233" i="16"/>
  <c r="CE233" i="16"/>
  <c r="CF233" i="16"/>
  <c r="CG233" i="16"/>
  <c r="CH233" i="16"/>
  <c r="CI233" i="16"/>
  <c r="CJ233" i="16"/>
  <c r="CK233" i="16"/>
  <c r="CL233" i="16"/>
  <c r="CM233" i="16"/>
  <c r="CN233" i="16"/>
  <c r="CO233" i="16"/>
  <c r="CP233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AA234" i="16"/>
  <c r="AB234" i="16"/>
  <c r="AC234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P234" i="16"/>
  <c r="AQ234" i="16"/>
  <c r="AR234" i="16"/>
  <c r="AS234" i="16"/>
  <c r="AT234" i="16"/>
  <c r="AU234" i="16"/>
  <c r="AV234" i="16"/>
  <c r="AW234" i="16"/>
  <c r="AX234" i="16"/>
  <c r="AY234" i="16"/>
  <c r="AZ234" i="16"/>
  <c r="BA234" i="16"/>
  <c r="BB234" i="16"/>
  <c r="BC234" i="16"/>
  <c r="BD234" i="16"/>
  <c r="BE234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R234" i="16"/>
  <c r="BS234" i="16"/>
  <c r="BT234" i="16"/>
  <c r="BU234" i="16"/>
  <c r="BV234" i="16"/>
  <c r="BW234" i="16"/>
  <c r="BX234" i="16"/>
  <c r="BY234" i="16"/>
  <c r="BZ234" i="16"/>
  <c r="CA234" i="16"/>
  <c r="CB234" i="16"/>
  <c r="CC234" i="16"/>
  <c r="CD234" i="16"/>
  <c r="CE234" i="16"/>
  <c r="CF234" i="16"/>
  <c r="CG234" i="16"/>
  <c r="CH234" i="16"/>
  <c r="CI234" i="16"/>
  <c r="CJ234" i="16"/>
  <c r="CK234" i="16"/>
  <c r="CL234" i="16"/>
  <c r="CM234" i="16"/>
  <c r="CN234" i="16"/>
  <c r="CO234" i="16"/>
  <c r="CP234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AA235" i="16"/>
  <c r="AB235" i="16"/>
  <c r="AC235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P235" i="16"/>
  <c r="AQ235" i="16"/>
  <c r="AR235" i="16"/>
  <c r="AS235" i="16"/>
  <c r="AT235" i="16"/>
  <c r="AU235" i="16"/>
  <c r="AV235" i="16"/>
  <c r="AW235" i="16"/>
  <c r="AX235" i="16"/>
  <c r="AY235" i="16"/>
  <c r="AZ235" i="16"/>
  <c r="BA235" i="16"/>
  <c r="BB235" i="16"/>
  <c r="BC235" i="16"/>
  <c r="BD235" i="16"/>
  <c r="BE235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R235" i="16"/>
  <c r="BS235" i="16"/>
  <c r="BT235" i="16"/>
  <c r="BU235" i="16"/>
  <c r="BV235" i="16"/>
  <c r="BW235" i="16"/>
  <c r="BX235" i="16"/>
  <c r="BY235" i="16"/>
  <c r="BZ235" i="16"/>
  <c r="CA235" i="16"/>
  <c r="CB235" i="16"/>
  <c r="CC235" i="16"/>
  <c r="CD235" i="16"/>
  <c r="CE235" i="16"/>
  <c r="CF235" i="16"/>
  <c r="CG235" i="16"/>
  <c r="CH235" i="16"/>
  <c r="CI235" i="16"/>
  <c r="CJ235" i="16"/>
  <c r="CK235" i="16"/>
  <c r="CL235" i="16"/>
  <c r="CM235" i="16"/>
  <c r="CN235" i="16"/>
  <c r="CO235" i="16"/>
  <c r="CP235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AA236" i="16"/>
  <c r="AB236" i="16"/>
  <c r="AC236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P236" i="16"/>
  <c r="AQ236" i="16"/>
  <c r="AR236" i="16"/>
  <c r="AS236" i="16"/>
  <c r="AT236" i="16"/>
  <c r="AU236" i="16"/>
  <c r="AV236" i="16"/>
  <c r="AW236" i="16"/>
  <c r="AX236" i="16"/>
  <c r="AY236" i="16"/>
  <c r="AZ236" i="16"/>
  <c r="BA236" i="16"/>
  <c r="BB236" i="16"/>
  <c r="BC236" i="16"/>
  <c r="BD236" i="16"/>
  <c r="BE236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R236" i="16"/>
  <c r="BS236" i="16"/>
  <c r="BT236" i="16"/>
  <c r="BU236" i="16"/>
  <c r="BV236" i="16"/>
  <c r="BW236" i="16"/>
  <c r="BX236" i="16"/>
  <c r="BY236" i="16"/>
  <c r="BZ236" i="16"/>
  <c r="CA236" i="16"/>
  <c r="CB236" i="16"/>
  <c r="CC236" i="16"/>
  <c r="CD236" i="16"/>
  <c r="CE236" i="16"/>
  <c r="CF236" i="16"/>
  <c r="CG236" i="16"/>
  <c r="CH236" i="16"/>
  <c r="CI236" i="16"/>
  <c r="CJ236" i="16"/>
  <c r="CK236" i="16"/>
  <c r="CL236" i="16"/>
  <c r="CM236" i="16"/>
  <c r="CN236" i="16"/>
  <c r="CO236" i="16"/>
  <c r="CP236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AA237" i="16"/>
  <c r="AB237" i="16"/>
  <c r="AC237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P237" i="16"/>
  <c r="AQ237" i="16"/>
  <c r="AR237" i="16"/>
  <c r="AS237" i="16"/>
  <c r="AT237" i="16"/>
  <c r="AU237" i="16"/>
  <c r="AV237" i="16"/>
  <c r="AW237" i="16"/>
  <c r="AX237" i="16"/>
  <c r="AY237" i="16"/>
  <c r="AZ237" i="16"/>
  <c r="BA237" i="16"/>
  <c r="BB237" i="16"/>
  <c r="BC237" i="16"/>
  <c r="BD237" i="16"/>
  <c r="BE237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R237" i="16"/>
  <c r="BS237" i="16"/>
  <c r="BT237" i="16"/>
  <c r="BU237" i="16"/>
  <c r="BV237" i="16"/>
  <c r="BW237" i="16"/>
  <c r="BX237" i="16"/>
  <c r="BY237" i="16"/>
  <c r="BZ237" i="16"/>
  <c r="CA237" i="16"/>
  <c r="CB237" i="16"/>
  <c r="CC237" i="16"/>
  <c r="CD237" i="16"/>
  <c r="CE237" i="16"/>
  <c r="CF237" i="16"/>
  <c r="CG237" i="16"/>
  <c r="CH237" i="16"/>
  <c r="CI237" i="16"/>
  <c r="CJ237" i="16"/>
  <c r="CK237" i="16"/>
  <c r="CL237" i="16"/>
  <c r="CM237" i="16"/>
  <c r="CN237" i="16"/>
  <c r="CO237" i="16"/>
  <c r="CP237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AA238" i="16"/>
  <c r="AB238" i="16"/>
  <c r="AC238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P238" i="16"/>
  <c r="AQ238" i="16"/>
  <c r="AR238" i="16"/>
  <c r="AS238" i="16"/>
  <c r="AT238" i="16"/>
  <c r="AU238" i="16"/>
  <c r="AV238" i="16"/>
  <c r="AW238" i="16"/>
  <c r="AX238" i="16"/>
  <c r="AY238" i="16"/>
  <c r="AZ238" i="16"/>
  <c r="BA238" i="16"/>
  <c r="BB238" i="16"/>
  <c r="BC238" i="16"/>
  <c r="BD238" i="16"/>
  <c r="BE238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R238" i="16"/>
  <c r="BS238" i="16"/>
  <c r="BT238" i="16"/>
  <c r="BU238" i="16"/>
  <c r="BV238" i="16"/>
  <c r="BW238" i="16"/>
  <c r="BX238" i="16"/>
  <c r="BY238" i="16"/>
  <c r="BZ238" i="16"/>
  <c r="CA238" i="16"/>
  <c r="CB238" i="16"/>
  <c r="CC238" i="16"/>
  <c r="CD238" i="16"/>
  <c r="CE238" i="16"/>
  <c r="CF238" i="16"/>
  <c r="CG238" i="16"/>
  <c r="CH238" i="16"/>
  <c r="CI238" i="16"/>
  <c r="CJ238" i="16"/>
  <c r="CK238" i="16"/>
  <c r="CL238" i="16"/>
  <c r="CM238" i="16"/>
  <c r="CN238" i="16"/>
  <c r="CO238" i="16"/>
  <c r="CP238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AA239" i="16"/>
  <c r="AB239" i="16"/>
  <c r="AC239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P239" i="16"/>
  <c r="AQ239" i="16"/>
  <c r="AR239" i="16"/>
  <c r="AS239" i="16"/>
  <c r="AT239" i="16"/>
  <c r="AU239" i="16"/>
  <c r="AV239" i="16"/>
  <c r="AW239" i="16"/>
  <c r="AX239" i="16"/>
  <c r="AY239" i="16"/>
  <c r="AZ239" i="16"/>
  <c r="BA239" i="16"/>
  <c r="BB239" i="16"/>
  <c r="BC239" i="16"/>
  <c r="BD239" i="16"/>
  <c r="BE239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R239" i="16"/>
  <c r="BS239" i="16"/>
  <c r="BT239" i="16"/>
  <c r="BU239" i="16"/>
  <c r="BV239" i="16"/>
  <c r="BW239" i="16"/>
  <c r="BX239" i="16"/>
  <c r="BY239" i="16"/>
  <c r="BZ239" i="16"/>
  <c r="CA239" i="16"/>
  <c r="CB239" i="16"/>
  <c r="CC239" i="16"/>
  <c r="CD239" i="16"/>
  <c r="CE239" i="16"/>
  <c r="CF239" i="16"/>
  <c r="CG239" i="16"/>
  <c r="CH239" i="16"/>
  <c r="CI239" i="16"/>
  <c r="CJ239" i="16"/>
  <c r="CK239" i="16"/>
  <c r="CL239" i="16"/>
  <c r="CM239" i="16"/>
  <c r="CN239" i="16"/>
  <c r="CO239" i="16"/>
  <c r="CP239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AA240" i="16"/>
  <c r="AB240" i="16"/>
  <c r="AC240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P240" i="16"/>
  <c r="AQ240" i="16"/>
  <c r="AR240" i="16"/>
  <c r="AS240" i="16"/>
  <c r="AT240" i="16"/>
  <c r="AU240" i="16"/>
  <c r="AV240" i="16"/>
  <c r="AW240" i="16"/>
  <c r="AX240" i="16"/>
  <c r="AY240" i="16"/>
  <c r="AZ240" i="16"/>
  <c r="BA240" i="16"/>
  <c r="BB240" i="16"/>
  <c r="BC240" i="16"/>
  <c r="BD240" i="16"/>
  <c r="BE240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R240" i="16"/>
  <c r="BS240" i="16"/>
  <c r="BT240" i="16"/>
  <c r="BU240" i="16"/>
  <c r="BV240" i="16"/>
  <c r="BW240" i="16"/>
  <c r="BX240" i="16"/>
  <c r="BY240" i="16"/>
  <c r="BZ240" i="16"/>
  <c r="CA240" i="16"/>
  <c r="CB240" i="16"/>
  <c r="CC240" i="16"/>
  <c r="CD240" i="16"/>
  <c r="CE240" i="16"/>
  <c r="CF240" i="16"/>
  <c r="CG240" i="16"/>
  <c r="CH240" i="16"/>
  <c r="CI240" i="16"/>
  <c r="CJ240" i="16"/>
  <c r="CK240" i="16"/>
  <c r="CL240" i="16"/>
  <c r="CM240" i="16"/>
  <c r="CN240" i="16"/>
  <c r="CO240" i="16"/>
  <c r="CP240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AA241" i="16"/>
  <c r="AB241" i="16"/>
  <c r="AC241" i="16"/>
  <c r="AD241" i="16"/>
  <c r="AE241" i="16"/>
  <c r="AF241" i="16"/>
  <c r="AG241" i="16"/>
  <c r="AH241" i="16"/>
  <c r="AI241" i="16"/>
  <c r="AJ241" i="16"/>
  <c r="AK241" i="16"/>
  <c r="AL241" i="16"/>
  <c r="AM241" i="16"/>
  <c r="AN241" i="16"/>
  <c r="AO241" i="16"/>
  <c r="AP241" i="16"/>
  <c r="AQ241" i="16"/>
  <c r="AR241" i="16"/>
  <c r="AS241" i="16"/>
  <c r="AT241" i="16"/>
  <c r="AU241" i="16"/>
  <c r="AV241" i="16"/>
  <c r="AW241" i="16"/>
  <c r="AX241" i="16"/>
  <c r="AY241" i="16"/>
  <c r="AZ241" i="16"/>
  <c r="BA241" i="16"/>
  <c r="BB241" i="16"/>
  <c r="BC241" i="16"/>
  <c r="BD241" i="16"/>
  <c r="BE241" i="16"/>
  <c r="BF241" i="16"/>
  <c r="BG241" i="16"/>
  <c r="BH241" i="16"/>
  <c r="BI241" i="16"/>
  <c r="BJ241" i="16"/>
  <c r="BK241" i="16"/>
  <c r="BL241" i="16"/>
  <c r="BM241" i="16"/>
  <c r="BN241" i="16"/>
  <c r="BO241" i="16"/>
  <c r="BP241" i="16"/>
  <c r="BQ241" i="16"/>
  <c r="BR241" i="16"/>
  <c r="BS241" i="16"/>
  <c r="BT241" i="16"/>
  <c r="BU241" i="16"/>
  <c r="BV241" i="16"/>
  <c r="BW241" i="16"/>
  <c r="BX241" i="16"/>
  <c r="BY241" i="16"/>
  <c r="BZ241" i="16"/>
  <c r="CA241" i="16"/>
  <c r="CB241" i="16"/>
  <c r="CC241" i="16"/>
  <c r="CD241" i="16"/>
  <c r="CE241" i="16"/>
  <c r="CF241" i="16"/>
  <c r="CG241" i="16"/>
  <c r="CH241" i="16"/>
  <c r="CI241" i="16"/>
  <c r="CJ241" i="16"/>
  <c r="CK241" i="16"/>
  <c r="CL241" i="16"/>
  <c r="CM241" i="16"/>
  <c r="CN241" i="16"/>
  <c r="CO241" i="16"/>
  <c r="CP241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AA242" i="16"/>
  <c r="AB242" i="16"/>
  <c r="AC242" i="16"/>
  <c r="AD242" i="16"/>
  <c r="AE242" i="16"/>
  <c r="AF242" i="16"/>
  <c r="AG242" i="16"/>
  <c r="AH242" i="16"/>
  <c r="AI242" i="16"/>
  <c r="AJ242" i="16"/>
  <c r="AK242" i="16"/>
  <c r="AL242" i="16"/>
  <c r="AM242" i="16"/>
  <c r="AN242" i="16"/>
  <c r="AO242" i="16"/>
  <c r="AP242" i="16"/>
  <c r="AQ242" i="16"/>
  <c r="AR242" i="16"/>
  <c r="AS242" i="16"/>
  <c r="AT242" i="16"/>
  <c r="AU242" i="16"/>
  <c r="AV242" i="16"/>
  <c r="AW242" i="16"/>
  <c r="AX242" i="16"/>
  <c r="AY242" i="16"/>
  <c r="AZ242" i="16"/>
  <c r="BA242" i="16"/>
  <c r="BB242" i="16"/>
  <c r="BC242" i="16"/>
  <c r="BD242" i="16"/>
  <c r="BE242" i="16"/>
  <c r="BF242" i="16"/>
  <c r="BG242" i="16"/>
  <c r="BH242" i="16"/>
  <c r="BI242" i="16"/>
  <c r="BJ242" i="16"/>
  <c r="BK242" i="16"/>
  <c r="BL242" i="16"/>
  <c r="BM242" i="16"/>
  <c r="BN242" i="16"/>
  <c r="BO242" i="16"/>
  <c r="BP242" i="16"/>
  <c r="BQ242" i="16"/>
  <c r="BR242" i="16"/>
  <c r="BS242" i="16"/>
  <c r="BT242" i="16"/>
  <c r="BU242" i="16"/>
  <c r="BV242" i="16"/>
  <c r="BW242" i="16"/>
  <c r="BX242" i="16"/>
  <c r="BY242" i="16"/>
  <c r="BZ242" i="16"/>
  <c r="CA242" i="16"/>
  <c r="CB242" i="16"/>
  <c r="CC242" i="16"/>
  <c r="CD242" i="16"/>
  <c r="CE242" i="16"/>
  <c r="CF242" i="16"/>
  <c r="CG242" i="16"/>
  <c r="CH242" i="16"/>
  <c r="CI242" i="16"/>
  <c r="CJ242" i="16"/>
  <c r="CK242" i="16"/>
  <c r="CL242" i="16"/>
  <c r="CM242" i="16"/>
  <c r="CN242" i="16"/>
  <c r="CO242" i="16"/>
  <c r="CP242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AA243" i="16"/>
  <c r="AB243" i="16"/>
  <c r="AC243" i="16"/>
  <c r="AD243" i="16"/>
  <c r="AE243" i="16"/>
  <c r="AF243" i="16"/>
  <c r="AG243" i="16"/>
  <c r="AH243" i="16"/>
  <c r="AI243" i="16"/>
  <c r="AJ243" i="16"/>
  <c r="AK243" i="16"/>
  <c r="AL243" i="16"/>
  <c r="AM243" i="16"/>
  <c r="AN243" i="16"/>
  <c r="AO243" i="16"/>
  <c r="AP243" i="16"/>
  <c r="AQ243" i="16"/>
  <c r="AR243" i="16"/>
  <c r="AS243" i="16"/>
  <c r="AT243" i="16"/>
  <c r="AU243" i="16"/>
  <c r="AV243" i="16"/>
  <c r="AW243" i="16"/>
  <c r="AX243" i="16"/>
  <c r="AY243" i="16"/>
  <c r="AZ243" i="16"/>
  <c r="BA243" i="16"/>
  <c r="BB243" i="16"/>
  <c r="BC243" i="16"/>
  <c r="BD243" i="16"/>
  <c r="BE243" i="16"/>
  <c r="BF243" i="16"/>
  <c r="BG243" i="16"/>
  <c r="BH243" i="16"/>
  <c r="BI243" i="16"/>
  <c r="BJ243" i="16"/>
  <c r="BK243" i="16"/>
  <c r="BL243" i="16"/>
  <c r="BM243" i="16"/>
  <c r="BN243" i="16"/>
  <c r="BO243" i="16"/>
  <c r="BP243" i="16"/>
  <c r="BQ243" i="16"/>
  <c r="BR243" i="16"/>
  <c r="BS243" i="16"/>
  <c r="BT243" i="16"/>
  <c r="BU243" i="16"/>
  <c r="BV243" i="16"/>
  <c r="BW243" i="16"/>
  <c r="BX243" i="16"/>
  <c r="BY243" i="16"/>
  <c r="BZ243" i="16"/>
  <c r="CA243" i="16"/>
  <c r="CB243" i="16"/>
  <c r="CC243" i="16"/>
  <c r="CD243" i="16"/>
  <c r="CE243" i="16"/>
  <c r="CF243" i="16"/>
  <c r="CG243" i="16"/>
  <c r="CH243" i="16"/>
  <c r="CI243" i="16"/>
  <c r="CJ243" i="16"/>
  <c r="CK243" i="16"/>
  <c r="CL243" i="16"/>
  <c r="CM243" i="16"/>
  <c r="CN243" i="16"/>
  <c r="CO243" i="16"/>
  <c r="CP243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AA244" i="16"/>
  <c r="AB244" i="16"/>
  <c r="AC244" i="16"/>
  <c r="AD244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P244" i="16"/>
  <c r="AQ244" i="16"/>
  <c r="AR244" i="16"/>
  <c r="AS244" i="16"/>
  <c r="AT244" i="16"/>
  <c r="AU244" i="16"/>
  <c r="AV244" i="16"/>
  <c r="AW244" i="16"/>
  <c r="AX244" i="16"/>
  <c r="AY244" i="16"/>
  <c r="AZ244" i="16"/>
  <c r="BA244" i="16"/>
  <c r="BB244" i="16"/>
  <c r="BC244" i="16"/>
  <c r="BD244" i="16"/>
  <c r="BE244" i="16"/>
  <c r="BF244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R244" i="16"/>
  <c r="BS244" i="16"/>
  <c r="BT244" i="16"/>
  <c r="BU244" i="16"/>
  <c r="BV244" i="16"/>
  <c r="BW244" i="16"/>
  <c r="BX244" i="16"/>
  <c r="BY244" i="16"/>
  <c r="BZ244" i="16"/>
  <c r="CA244" i="16"/>
  <c r="CB244" i="16"/>
  <c r="CC244" i="16"/>
  <c r="CD244" i="16"/>
  <c r="CE244" i="16"/>
  <c r="CF244" i="16"/>
  <c r="CG244" i="16"/>
  <c r="CH244" i="16"/>
  <c r="CI244" i="16"/>
  <c r="CJ244" i="16"/>
  <c r="CK244" i="16"/>
  <c r="CL244" i="16"/>
  <c r="CM244" i="16"/>
  <c r="CN244" i="16"/>
  <c r="CO244" i="16"/>
  <c r="CP244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AA245" i="16"/>
  <c r="AB245" i="16"/>
  <c r="AC245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O245" i="16"/>
  <c r="AP245" i="16"/>
  <c r="AQ245" i="16"/>
  <c r="AR245" i="16"/>
  <c r="AS245" i="16"/>
  <c r="AT245" i="16"/>
  <c r="AU245" i="16"/>
  <c r="AV245" i="16"/>
  <c r="AW245" i="16"/>
  <c r="AX245" i="16"/>
  <c r="AY245" i="16"/>
  <c r="AZ245" i="16"/>
  <c r="BA245" i="16"/>
  <c r="BB245" i="16"/>
  <c r="BC245" i="16"/>
  <c r="BD245" i="16"/>
  <c r="BE245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R245" i="16"/>
  <c r="BS245" i="16"/>
  <c r="BT245" i="16"/>
  <c r="BU245" i="16"/>
  <c r="BV245" i="16"/>
  <c r="BW245" i="16"/>
  <c r="BX245" i="16"/>
  <c r="BY245" i="16"/>
  <c r="BZ245" i="16"/>
  <c r="CA245" i="16"/>
  <c r="CB245" i="16"/>
  <c r="CC245" i="16"/>
  <c r="CD245" i="16"/>
  <c r="CE245" i="16"/>
  <c r="CF245" i="16"/>
  <c r="CG245" i="16"/>
  <c r="CH245" i="16"/>
  <c r="CI245" i="16"/>
  <c r="CJ245" i="16"/>
  <c r="CK245" i="16"/>
  <c r="CL245" i="16"/>
  <c r="CM245" i="16"/>
  <c r="CN245" i="16"/>
  <c r="CO245" i="16"/>
  <c r="CP245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AA246" i="16"/>
  <c r="AB246" i="16"/>
  <c r="AC246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O246" i="16"/>
  <c r="AP246" i="16"/>
  <c r="AQ246" i="16"/>
  <c r="AR246" i="16"/>
  <c r="AS246" i="16"/>
  <c r="AT246" i="16"/>
  <c r="AU246" i="16"/>
  <c r="AV246" i="16"/>
  <c r="AW246" i="16"/>
  <c r="AX246" i="16"/>
  <c r="AY246" i="16"/>
  <c r="AZ246" i="16"/>
  <c r="BA246" i="16"/>
  <c r="BB246" i="16"/>
  <c r="BC246" i="16"/>
  <c r="BD246" i="16"/>
  <c r="BE246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R246" i="16"/>
  <c r="BS246" i="16"/>
  <c r="BT246" i="16"/>
  <c r="BU246" i="16"/>
  <c r="BV246" i="16"/>
  <c r="BW246" i="16"/>
  <c r="BX246" i="16"/>
  <c r="BY246" i="16"/>
  <c r="BZ246" i="16"/>
  <c r="CA246" i="16"/>
  <c r="CB246" i="16"/>
  <c r="CC246" i="16"/>
  <c r="CD246" i="16"/>
  <c r="CE246" i="16"/>
  <c r="CF246" i="16"/>
  <c r="CG246" i="16"/>
  <c r="CH246" i="16"/>
  <c r="CI246" i="16"/>
  <c r="CJ246" i="16"/>
  <c r="CK246" i="16"/>
  <c r="CL246" i="16"/>
  <c r="CM246" i="16"/>
  <c r="CN246" i="16"/>
  <c r="CO246" i="16"/>
  <c r="CP246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AA247" i="16"/>
  <c r="AB247" i="16"/>
  <c r="AC247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O247" i="16"/>
  <c r="AP247" i="16"/>
  <c r="AQ247" i="16"/>
  <c r="AR247" i="16"/>
  <c r="AS247" i="16"/>
  <c r="AT247" i="16"/>
  <c r="AU247" i="16"/>
  <c r="AV247" i="16"/>
  <c r="AW247" i="16"/>
  <c r="AX247" i="16"/>
  <c r="AY247" i="16"/>
  <c r="AZ247" i="16"/>
  <c r="BA247" i="16"/>
  <c r="BB247" i="16"/>
  <c r="BC247" i="16"/>
  <c r="BD247" i="16"/>
  <c r="BE247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R247" i="16"/>
  <c r="BS247" i="16"/>
  <c r="BT247" i="16"/>
  <c r="BU247" i="16"/>
  <c r="BV247" i="16"/>
  <c r="BW247" i="16"/>
  <c r="BX247" i="16"/>
  <c r="BY247" i="16"/>
  <c r="BZ247" i="16"/>
  <c r="CA247" i="16"/>
  <c r="CB247" i="16"/>
  <c r="CC247" i="16"/>
  <c r="CD247" i="16"/>
  <c r="CE247" i="16"/>
  <c r="CF247" i="16"/>
  <c r="CG247" i="16"/>
  <c r="CH247" i="16"/>
  <c r="CI247" i="16"/>
  <c r="CJ247" i="16"/>
  <c r="CK247" i="16"/>
  <c r="CL247" i="16"/>
  <c r="CM247" i="16"/>
  <c r="CN247" i="16"/>
  <c r="CO247" i="16"/>
  <c r="CP247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AA248" i="16"/>
  <c r="AB248" i="16"/>
  <c r="AC248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O248" i="16"/>
  <c r="AP248" i="16"/>
  <c r="AQ248" i="16"/>
  <c r="AR248" i="16"/>
  <c r="AS248" i="16"/>
  <c r="AT248" i="16"/>
  <c r="AU248" i="16"/>
  <c r="AV248" i="16"/>
  <c r="AW248" i="16"/>
  <c r="AX248" i="16"/>
  <c r="AY248" i="16"/>
  <c r="AZ248" i="16"/>
  <c r="BA248" i="16"/>
  <c r="BB248" i="16"/>
  <c r="BC248" i="16"/>
  <c r="BD248" i="16"/>
  <c r="BE248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R248" i="16"/>
  <c r="BS248" i="16"/>
  <c r="BT248" i="16"/>
  <c r="BU248" i="16"/>
  <c r="BV248" i="16"/>
  <c r="BW248" i="16"/>
  <c r="BX248" i="16"/>
  <c r="BY248" i="16"/>
  <c r="BZ248" i="16"/>
  <c r="CA248" i="16"/>
  <c r="CB248" i="16"/>
  <c r="CC248" i="16"/>
  <c r="CD248" i="16"/>
  <c r="CE248" i="16"/>
  <c r="CF248" i="16"/>
  <c r="CG248" i="16"/>
  <c r="CH248" i="16"/>
  <c r="CI248" i="16"/>
  <c r="CJ248" i="16"/>
  <c r="CK248" i="16"/>
  <c r="CL248" i="16"/>
  <c r="CM248" i="16"/>
  <c r="CN248" i="16"/>
  <c r="CO248" i="16"/>
  <c r="CP248" i="16"/>
  <c r="G249" i="16"/>
  <c r="H249" i="16"/>
  <c r="I249" i="16"/>
  <c r="J249" i="16"/>
  <c r="K249" i="16"/>
  <c r="L249" i="16"/>
  <c r="M249" i="16"/>
  <c r="N249" i="16"/>
  <c r="O249" i="16"/>
  <c r="P249" i="16"/>
  <c r="Q249" i="16"/>
  <c r="R249" i="16"/>
  <c r="S249" i="16"/>
  <c r="T249" i="16"/>
  <c r="U249" i="16"/>
  <c r="V249" i="16"/>
  <c r="W249" i="16"/>
  <c r="X249" i="16"/>
  <c r="Y249" i="16"/>
  <c r="Z249" i="16"/>
  <c r="AA249" i="16"/>
  <c r="AB249" i="16"/>
  <c r="AC249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O249" i="16"/>
  <c r="AP249" i="16"/>
  <c r="AQ249" i="16"/>
  <c r="AR249" i="16"/>
  <c r="AS249" i="16"/>
  <c r="AT249" i="16"/>
  <c r="AU249" i="16"/>
  <c r="AV249" i="16"/>
  <c r="AW249" i="16"/>
  <c r="AX249" i="16"/>
  <c r="AY249" i="16"/>
  <c r="AZ249" i="16"/>
  <c r="BA249" i="16"/>
  <c r="BB249" i="16"/>
  <c r="BC249" i="16"/>
  <c r="BD249" i="16"/>
  <c r="BE249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R249" i="16"/>
  <c r="BS249" i="16"/>
  <c r="BT249" i="16"/>
  <c r="BU249" i="16"/>
  <c r="BV249" i="16"/>
  <c r="BW249" i="16"/>
  <c r="BX249" i="16"/>
  <c r="BY249" i="16"/>
  <c r="BZ249" i="16"/>
  <c r="CA249" i="16"/>
  <c r="CB249" i="16"/>
  <c r="CC249" i="16"/>
  <c r="CD249" i="16"/>
  <c r="CE249" i="16"/>
  <c r="CF249" i="16"/>
  <c r="CG249" i="16"/>
  <c r="CH249" i="16"/>
  <c r="CI249" i="16"/>
  <c r="CJ249" i="16"/>
  <c r="CK249" i="16"/>
  <c r="CL249" i="16"/>
  <c r="CM249" i="16"/>
  <c r="CN249" i="16"/>
  <c r="CO249" i="16"/>
  <c r="CP249" i="16"/>
  <c r="G250" i="16"/>
  <c r="H250" i="16"/>
  <c r="I250" i="16"/>
  <c r="J250" i="16"/>
  <c r="K250" i="16"/>
  <c r="L250" i="16"/>
  <c r="M250" i="16"/>
  <c r="N250" i="16"/>
  <c r="O250" i="16"/>
  <c r="P250" i="16"/>
  <c r="Q250" i="16"/>
  <c r="R250" i="16"/>
  <c r="S250" i="16"/>
  <c r="T250" i="16"/>
  <c r="U250" i="16"/>
  <c r="V250" i="16"/>
  <c r="W250" i="16"/>
  <c r="X250" i="16"/>
  <c r="Y250" i="16"/>
  <c r="Z250" i="16"/>
  <c r="AA250" i="16"/>
  <c r="AB250" i="16"/>
  <c r="AC250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O250" i="16"/>
  <c r="AP250" i="16"/>
  <c r="AQ250" i="16"/>
  <c r="AR250" i="16"/>
  <c r="AS250" i="16"/>
  <c r="AT250" i="16"/>
  <c r="AU250" i="16"/>
  <c r="AV250" i="16"/>
  <c r="AW250" i="16"/>
  <c r="AX250" i="16"/>
  <c r="AY250" i="16"/>
  <c r="AZ250" i="16"/>
  <c r="BA250" i="16"/>
  <c r="BB250" i="16"/>
  <c r="BC250" i="16"/>
  <c r="BD250" i="16"/>
  <c r="BE250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R250" i="16"/>
  <c r="BS250" i="16"/>
  <c r="BT250" i="16"/>
  <c r="BU250" i="16"/>
  <c r="BV250" i="16"/>
  <c r="BW250" i="16"/>
  <c r="BX250" i="16"/>
  <c r="BY250" i="16"/>
  <c r="BZ250" i="16"/>
  <c r="CA250" i="16"/>
  <c r="CB250" i="16"/>
  <c r="CC250" i="16"/>
  <c r="CD250" i="16"/>
  <c r="CE250" i="16"/>
  <c r="CF250" i="16"/>
  <c r="CG250" i="16"/>
  <c r="CH250" i="16"/>
  <c r="CI250" i="16"/>
  <c r="CJ250" i="16"/>
  <c r="CK250" i="16"/>
  <c r="CL250" i="16"/>
  <c r="CM250" i="16"/>
  <c r="CN250" i="16"/>
  <c r="CO250" i="16"/>
  <c r="CP250" i="16"/>
  <c r="G251" i="16"/>
  <c r="H251" i="16"/>
  <c r="I251" i="16"/>
  <c r="J251" i="16"/>
  <c r="K251" i="16"/>
  <c r="L251" i="16"/>
  <c r="M251" i="16"/>
  <c r="N251" i="16"/>
  <c r="O251" i="16"/>
  <c r="P251" i="16"/>
  <c r="Q251" i="16"/>
  <c r="R251" i="16"/>
  <c r="S251" i="16"/>
  <c r="T251" i="16"/>
  <c r="U251" i="16"/>
  <c r="V251" i="16"/>
  <c r="W251" i="16"/>
  <c r="X251" i="16"/>
  <c r="Y251" i="16"/>
  <c r="Z251" i="16"/>
  <c r="AA251" i="16"/>
  <c r="AB251" i="16"/>
  <c r="AC251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O251" i="16"/>
  <c r="AP251" i="16"/>
  <c r="AQ251" i="16"/>
  <c r="AR251" i="16"/>
  <c r="AS251" i="16"/>
  <c r="AT251" i="16"/>
  <c r="AU251" i="16"/>
  <c r="AV251" i="16"/>
  <c r="AW251" i="16"/>
  <c r="AX251" i="16"/>
  <c r="AY251" i="16"/>
  <c r="AZ251" i="16"/>
  <c r="BA251" i="16"/>
  <c r="BB251" i="16"/>
  <c r="BC251" i="16"/>
  <c r="BD251" i="16"/>
  <c r="BE251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R251" i="16"/>
  <c r="BS251" i="16"/>
  <c r="BT251" i="16"/>
  <c r="BU251" i="16"/>
  <c r="BV251" i="16"/>
  <c r="BW251" i="16"/>
  <c r="BX251" i="16"/>
  <c r="BY251" i="16"/>
  <c r="BZ251" i="16"/>
  <c r="CA251" i="16"/>
  <c r="CB251" i="16"/>
  <c r="CC251" i="16"/>
  <c r="CD251" i="16"/>
  <c r="CE251" i="16"/>
  <c r="CF251" i="16"/>
  <c r="CG251" i="16"/>
  <c r="CH251" i="16"/>
  <c r="CI251" i="16"/>
  <c r="CJ251" i="16"/>
  <c r="CK251" i="16"/>
  <c r="CL251" i="16"/>
  <c r="CM251" i="16"/>
  <c r="CN251" i="16"/>
  <c r="CO251" i="16"/>
  <c r="CP251" i="16"/>
  <c r="G252" i="16"/>
  <c r="H252" i="16"/>
  <c r="I252" i="16"/>
  <c r="J252" i="16"/>
  <c r="K252" i="16"/>
  <c r="L252" i="16"/>
  <c r="M252" i="16"/>
  <c r="N252" i="16"/>
  <c r="O252" i="16"/>
  <c r="P252" i="16"/>
  <c r="Q252" i="16"/>
  <c r="R252" i="16"/>
  <c r="S252" i="16"/>
  <c r="T252" i="16"/>
  <c r="U252" i="16"/>
  <c r="V252" i="16"/>
  <c r="W252" i="16"/>
  <c r="X252" i="16"/>
  <c r="Y252" i="16"/>
  <c r="Z252" i="16"/>
  <c r="AA252" i="16"/>
  <c r="AB252" i="16"/>
  <c r="AC252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O252" i="16"/>
  <c r="AP252" i="16"/>
  <c r="AQ252" i="16"/>
  <c r="AR252" i="16"/>
  <c r="AS252" i="16"/>
  <c r="AT252" i="16"/>
  <c r="AU252" i="16"/>
  <c r="AV252" i="16"/>
  <c r="AW252" i="16"/>
  <c r="AX252" i="16"/>
  <c r="AY252" i="16"/>
  <c r="AZ252" i="16"/>
  <c r="BA252" i="16"/>
  <c r="BB252" i="16"/>
  <c r="BC252" i="16"/>
  <c r="BD252" i="16"/>
  <c r="BE252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R252" i="16"/>
  <c r="BS252" i="16"/>
  <c r="BT252" i="16"/>
  <c r="BU252" i="16"/>
  <c r="BV252" i="16"/>
  <c r="BW252" i="16"/>
  <c r="BX252" i="16"/>
  <c r="BY252" i="16"/>
  <c r="BZ252" i="16"/>
  <c r="CA252" i="16"/>
  <c r="CB252" i="16"/>
  <c r="CC252" i="16"/>
  <c r="CD252" i="16"/>
  <c r="CE252" i="16"/>
  <c r="CF252" i="16"/>
  <c r="CG252" i="16"/>
  <c r="CH252" i="16"/>
  <c r="CI252" i="16"/>
  <c r="CJ252" i="16"/>
  <c r="CK252" i="16"/>
  <c r="CL252" i="16"/>
  <c r="CM252" i="16"/>
  <c r="CN252" i="16"/>
  <c r="CO252" i="16"/>
  <c r="CP252" i="16"/>
  <c r="G253" i="16"/>
  <c r="H253" i="16"/>
  <c r="I253" i="16"/>
  <c r="J253" i="16"/>
  <c r="K253" i="16"/>
  <c r="L253" i="16"/>
  <c r="M253" i="16"/>
  <c r="N253" i="16"/>
  <c r="O253" i="16"/>
  <c r="P253" i="16"/>
  <c r="Q253" i="16"/>
  <c r="R253" i="16"/>
  <c r="S253" i="16"/>
  <c r="T253" i="16"/>
  <c r="U253" i="16"/>
  <c r="V253" i="16"/>
  <c r="W253" i="16"/>
  <c r="X253" i="16"/>
  <c r="Y253" i="16"/>
  <c r="Z253" i="16"/>
  <c r="AA253" i="16"/>
  <c r="AB253" i="16"/>
  <c r="AC253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O253" i="16"/>
  <c r="AP253" i="16"/>
  <c r="AQ253" i="16"/>
  <c r="AR253" i="16"/>
  <c r="AS253" i="16"/>
  <c r="AT253" i="16"/>
  <c r="AU253" i="16"/>
  <c r="AV253" i="16"/>
  <c r="AW253" i="16"/>
  <c r="AX253" i="16"/>
  <c r="AY253" i="16"/>
  <c r="AZ253" i="16"/>
  <c r="BA253" i="16"/>
  <c r="BB253" i="16"/>
  <c r="BC253" i="16"/>
  <c r="BD253" i="16"/>
  <c r="BE253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R253" i="16"/>
  <c r="BS253" i="16"/>
  <c r="BT253" i="16"/>
  <c r="BU253" i="16"/>
  <c r="BV253" i="16"/>
  <c r="BW253" i="16"/>
  <c r="BX253" i="16"/>
  <c r="BY253" i="16"/>
  <c r="BZ253" i="16"/>
  <c r="CA253" i="16"/>
  <c r="CB253" i="16"/>
  <c r="CC253" i="16"/>
  <c r="CD253" i="16"/>
  <c r="CE253" i="16"/>
  <c r="CF253" i="16"/>
  <c r="CG253" i="16"/>
  <c r="CH253" i="16"/>
  <c r="CI253" i="16"/>
  <c r="CJ253" i="16"/>
  <c r="CK253" i="16"/>
  <c r="CL253" i="16"/>
  <c r="CM253" i="16"/>
  <c r="CN253" i="16"/>
  <c r="CO253" i="16"/>
  <c r="CP253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AA254" i="16"/>
  <c r="AB254" i="16"/>
  <c r="AC254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O254" i="16"/>
  <c r="AP254" i="16"/>
  <c r="AQ254" i="16"/>
  <c r="AR254" i="16"/>
  <c r="AS254" i="16"/>
  <c r="AT254" i="16"/>
  <c r="AU254" i="16"/>
  <c r="AV254" i="16"/>
  <c r="AW254" i="16"/>
  <c r="AX254" i="16"/>
  <c r="AY254" i="16"/>
  <c r="AZ254" i="16"/>
  <c r="BA254" i="16"/>
  <c r="BB254" i="16"/>
  <c r="BC254" i="16"/>
  <c r="BD254" i="16"/>
  <c r="BE254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R254" i="16"/>
  <c r="BS254" i="16"/>
  <c r="BT254" i="16"/>
  <c r="BU254" i="16"/>
  <c r="BV254" i="16"/>
  <c r="BW254" i="16"/>
  <c r="BX254" i="16"/>
  <c r="BY254" i="16"/>
  <c r="BZ254" i="16"/>
  <c r="CA254" i="16"/>
  <c r="CB254" i="16"/>
  <c r="CC254" i="16"/>
  <c r="CD254" i="16"/>
  <c r="CE254" i="16"/>
  <c r="CF254" i="16"/>
  <c r="CG254" i="16"/>
  <c r="CH254" i="16"/>
  <c r="CI254" i="16"/>
  <c r="CJ254" i="16"/>
  <c r="CK254" i="16"/>
  <c r="CL254" i="16"/>
  <c r="CM254" i="16"/>
  <c r="CN254" i="16"/>
  <c r="CO254" i="16"/>
  <c r="CP254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AA255" i="16"/>
  <c r="AB255" i="16"/>
  <c r="AC255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O255" i="16"/>
  <c r="AP255" i="16"/>
  <c r="AQ255" i="16"/>
  <c r="AR255" i="16"/>
  <c r="AS255" i="16"/>
  <c r="AT255" i="16"/>
  <c r="AU255" i="16"/>
  <c r="AV255" i="16"/>
  <c r="AW255" i="16"/>
  <c r="AX255" i="16"/>
  <c r="AY255" i="16"/>
  <c r="AZ255" i="16"/>
  <c r="BA255" i="16"/>
  <c r="BB255" i="16"/>
  <c r="BC255" i="16"/>
  <c r="BD255" i="16"/>
  <c r="BE255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R255" i="16"/>
  <c r="BS255" i="16"/>
  <c r="BT255" i="16"/>
  <c r="BU255" i="16"/>
  <c r="BV255" i="16"/>
  <c r="BW255" i="16"/>
  <c r="BX255" i="16"/>
  <c r="BY255" i="16"/>
  <c r="BZ255" i="16"/>
  <c r="CA255" i="16"/>
  <c r="CB255" i="16"/>
  <c r="CC255" i="16"/>
  <c r="CD255" i="16"/>
  <c r="CE255" i="16"/>
  <c r="CF255" i="16"/>
  <c r="CG255" i="16"/>
  <c r="CH255" i="16"/>
  <c r="CI255" i="16"/>
  <c r="CJ255" i="16"/>
  <c r="CK255" i="16"/>
  <c r="CL255" i="16"/>
  <c r="CM255" i="16"/>
  <c r="CN255" i="16"/>
  <c r="CO255" i="16"/>
  <c r="CP255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AA256" i="16"/>
  <c r="AB256" i="16"/>
  <c r="AC256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O256" i="16"/>
  <c r="AP256" i="16"/>
  <c r="AQ256" i="16"/>
  <c r="AR256" i="16"/>
  <c r="AS256" i="16"/>
  <c r="AT256" i="16"/>
  <c r="AU256" i="16"/>
  <c r="AV256" i="16"/>
  <c r="AW256" i="16"/>
  <c r="AX256" i="16"/>
  <c r="AY256" i="16"/>
  <c r="AZ256" i="16"/>
  <c r="BA256" i="16"/>
  <c r="BB256" i="16"/>
  <c r="BC256" i="16"/>
  <c r="BD256" i="16"/>
  <c r="BE256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R256" i="16"/>
  <c r="BS256" i="16"/>
  <c r="BT256" i="16"/>
  <c r="BU256" i="16"/>
  <c r="BV256" i="16"/>
  <c r="BW256" i="16"/>
  <c r="BX256" i="16"/>
  <c r="BY256" i="16"/>
  <c r="BZ256" i="16"/>
  <c r="CA256" i="16"/>
  <c r="CB256" i="16"/>
  <c r="CC256" i="16"/>
  <c r="CD256" i="16"/>
  <c r="CE256" i="16"/>
  <c r="CF256" i="16"/>
  <c r="CG256" i="16"/>
  <c r="CH256" i="16"/>
  <c r="CI256" i="16"/>
  <c r="CJ256" i="16"/>
  <c r="CK256" i="16"/>
  <c r="CL256" i="16"/>
  <c r="CM256" i="16"/>
  <c r="CN256" i="16"/>
  <c r="CO256" i="16"/>
  <c r="CP256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AA257" i="16"/>
  <c r="AB257" i="16"/>
  <c r="AC257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O257" i="16"/>
  <c r="AP257" i="16"/>
  <c r="AQ257" i="16"/>
  <c r="AR257" i="16"/>
  <c r="AS257" i="16"/>
  <c r="AT257" i="16"/>
  <c r="AU257" i="16"/>
  <c r="AV257" i="16"/>
  <c r="AW257" i="16"/>
  <c r="AX257" i="16"/>
  <c r="AY257" i="16"/>
  <c r="AZ257" i="16"/>
  <c r="BA257" i="16"/>
  <c r="BB257" i="16"/>
  <c r="BC257" i="16"/>
  <c r="BD257" i="16"/>
  <c r="BE257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R257" i="16"/>
  <c r="BS257" i="16"/>
  <c r="BT257" i="16"/>
  <c r="BU257" i="16"/>
  <c r="BV257" i="16"/>
  <c r="BW257" i="16"/>
  <c r="BX257" i="16"/>
  <c r="BY257" i="16"/>
  <c r="BZ257" i="16"/>
  <c r="CA257" i="16"/>
  <c r="CB257" i="16"/>
  <c r="CC257" i="16"/>
  <c r="CD257" i="16"/>
  <c r="CE257" i="16"/>
  <c r="CF257" i="16"/>
  <c r="CG257" i="16"/>
  <c r="CH257" i="16"/>
  <c r="CI257" i="16"/>
  <c r="CJ257" i="16"/>
  <c r="CK257" i="16"/>
  <c r="CL257" i="16"/>
  <c r="CM257" i="16"/>
  <c r="CN257" i="16"/>
  <c r="CO257" i="16"/>
  <c r="CP257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AA258" i="16"/>
  <c r="AB258" i="16"/>
  <c r="AC258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O258" i="16"/>
  <c r="AP258" i="16"/>
  <c r="AQ258" i="16"/>
  <c r="AR258" i="16"/>
  <c r="AS258" i="16"/>
  <c r="AT258" i="16"/>
  <c r="AU258" i="16"/>
  <c r="AV258" i="16"/>
  <c r="AW258" i="16"/>
  <c r="AX258" i="16"/>
  <c r="AY258" i="16"/>
  <c r="AZ258" i="16"/>
  <c r="BA258" i="16"/>
  <c r="BB258" i="16"/>
  <c r="BC258" i="16"/>
  <c r="BD258" i="16"/>
  <c r="BE258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R258" i="16"/>
  <c r="BS258" i="16"/>
  <c r="BT258" i="16"/>
  <c r="BU258" i="16"/>
  <c r="BV258" i="16"/>
  <c r="BW258" i="16"/>
  <c r="BX258" i="16"/>
  <c r="BY258" i="16"/>
  <c r="BZ258" i="16"/>
  <c r="CA258" i="16"/>
  <c r="CB258" i="16"/>
  <c r="CC258" i="16"/>
  <c r="CD258" i="16"/>
  <c r="CE258" i="16"/>
  <c r="CF258" i="16"/>
  <c r="CG258" i="16"/>
  <c r="CH258" i="16"/>
  <c r="CI258" i="16"/>
  <c r="CJ258" i="16"/>
  <c r="CK258" i="16"/>
  <c r="CL258" i="16"/>
  <c r="CM258" i="16"/>
  <c r="CN258" i="16"/>
  <c r="CO258" i="16"/>
  <c r="CP258" i="16"/>
  <c r="G259" i="16"/>
  <c r="H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AA259" i="16"/>
  <c r="AB259" i="16"/>
  <c r="AC259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O259" i="16"/>
  <c r="AP259" i="16"/>
  <c r="AQ259" i="16"/>
  <c r="AR259" i="16"/>
  <c r="AS259" i="16"/>
  <c r="AT259" i="16"/>
  <c r="AU259" i="16"/>
  <c r="AV259" i="16"/>
  <c r="AW259" i="16"/>
  <c r="AX259" i="16"/>
  <c r="AY259" i="16"/>
  <c r="AZ259" i="16"/>
  <c r="BA259" i="16"/>
  <c r="BB259" i="16"/>
  <c r="BC259" i="16"/>
  <c r="BD259" i="16"/>
  <c r="BE259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R259" i="16"/>
  <c r="BS259" i="16"/>
  <c r="BT259" i="16"/>
  <c r="BU259" i="16"/>
  <c r="BV259" i="16"/>
  <c r="BW259" i="16"/>
  <c r="BX259" i="16"/>
  <c r="BY259" i="16"/>
  <c r="BZ259" i="16"/>
  <c r="CA259" i="16"/>
  <c r="CB259" i="16"/>
  <c r="CC259" i="16"/>
  <c r="CD259" i="16"/>
  <c r="CE259" i="16"/>
  <c r="CF259" i="16"/>
  <c r="CG259" i="16"/>
  <c r="CH259" i="16"/>
  <c r="CI259" i="16"/>
  <c r="CJ259" i="16"/>
  <c r="CK259" i="16"/>
  <c r="CL259" i="16"/>
  <c r="CM259" i="16"/>
  <c r="CN259" i="16"/>
  <c r="CO259" i="16"/>
  <c r="CP259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AA260" i="16"/>
  <c r="AB260" i="16"/>
  <c r="AC260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O260" i="16"/>
  <c r="AP260" i="16"/>
  <c r="AQ260" i="16"/>
  <c r="AR260" i="16"/>
  <c r="AS260" i="16"/>
  <c r="AT260" i="16"/>
  <c r="AU260" i="16"/>
  <c r="AV260" i="16"/>
  <c r="AW260" i="16"/>
  <c r="AX260" i="16"/>
  <c r="AY260" i="16"/>
  <c r="AZ260" i="16"/>
  <c r="BA260" i="16"/>
  <c r="BB260" i="16"/>
  <c r="BC260" i="16"/>
  <c r="BD260" i="16"/>
  <c r="BE260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R260" i="16"/>
  <c r="BS260" i="16"/>
  <c r="BT260" i="16"/>
  <c r="BU260" i="16"/>
  <c r="BV260" i="16"/>
  <c r="BW260" i="16"/>
  <c r="BX260" i="16"/>
  <c r="BY260" i="16"/>
  <c r="BZ260" i="16"/>
  <c r="CA260" i="16"/>
  <c r="CB260" i="16"/>
  <c r="CC260" i="16"/>
  <c r="CD260" i="16"/>
  <c r="CE260" i="16"/>
  <c r="CF260" i="16"/>
  <c r="CG260" i="16"/>
  <c r="CH260" i="16"/>
  <c r="CI260" i="16"/>
  <c r="CJ260" i="16"/>
  <c r="CK260" i="16"/>
  <c r="CL260" i="16"/>
  <c r="CM260" i="16"/>
  <c r="CN260" i="16"/>
  <c r="CO260" i="16"/>
  <c r="CP260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AA261" i="16"/>
  <c r="AB261" i="16"/>
  <c r="AC261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O261" i="16"/>
  <c r="AP261" i="16"/>
  <c r="AQ261" i="16"/>
  <c r="AR261" i="16"/>
  <c r="AS261" i="16"/>
  <c r="AT261" i="16"/>
  <c r="AU261" i="16"/>
  <c r="AV261" i="16"/>
  <c r="AW261" i="16"/>
  <c r="AX261" i="16"/>
  <c r="AY261" i="16"/>
  <c r="AZ261" i="16"/>
  <c r="BA261" i="16"/>
  <c r="BB261" i="16"/>
  <c r="BC261" i="16"/>
  <c r="BD261" i="16"/>
  <c r="BE261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R261" i="16"/>
  <c r="BS261" i="16"/>
  <c r="BT261" i="16"/>
  <c r="BU261" i="16"/>
  <c r="BV261" i="16"/>
  <c r="BW261" i="16"/>
  <c r="BX261" i="16"/>
  <c r="BY261" i="16"/>
  <c r="BZ261" i="16"/>
  <c r="CA261" i="16"/>
  <c r="CB261" i="16"/>
  <c r="CC261" i="16"/>
  <c r="CD261" i="16"/>
  <c r="CE261" i="16"/>
  <c r="CF261" i="16"/>
  <c r="CG261" i="16"/>
  <c r="CH261" i="16"/>
  <c r="CI261" i="16"/>
  <c r="CJ261" i="16"/>
  <c r="CK261" i="16"/>
  <c r="CL261" i="16"/>
  <c r="CM261" i="16"/>
  <c r="CN261" i="16"/>
  <c r="CO261" i="16"/>
  <c r="CP261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AA262" i="16"/>
  <c r="AB262" i="16"/>
  <c r="AC262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O262" i="16"/>
  <c r="AP262" i="16"/>
  <c r="AQ262" i="16"/>
  <c r="AR262" i="16"/>
  <c r="AS262" i="16"/>
  <c r="AT262" i="16"/>
  <c r="AU262" i="16"/>
  <c r="AV262" i="16"/>
  <c r="AW262" i="16"/>
  <c r="AX262" i="16"/>
  <c r="AY262" i="16"/>
  <c r="AZ262" i="16"/>
  <c r="BA262" i="16"/>
  <c r="BB262" i="16"/>
  <c r="BC262" i="16"/>
  <c r="BD262" i="16"/>
  <c r="BE262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R262" i="16"/>
  <c r="BS262" i="16"/>
  <c r="BT262" i="16"/>
  <c r="BU262" i="16"/>
  <c r="BV262" i="16"/>
  <c r="BW262" i="16"/>
  <c r="BX262" i="16"/>
  <c r="BY262" i="16"/>
  <c r="BZ262" i="16"/>
  <c r="CA262" i="16"/>
  <c r="CB262" i="16"/>
  <c r="CC262" i="16"/>
  <c r="CD262" i="16"/>
  <c r="CE262" i="16"/>
  <c r="CF262" i="16"/>
  <c r="CG262" i="16"/>
  <c r="CH262" i="16"/>
  <c r="CI262" i="16"/>
  <c r="CJ262" i="16"/>
  <c r="CK262" i="16"/>
  <c r="CL262" i="16"/>
  <c r="CM262" i="16"/>
  <c r="CN262" i="16"/>
  <c r="CO262" i="16"/>
  <c r="CP262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AA263" i="16"/>
  <c r="AB263" i="16"/>
  <c r="AC263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O263" i="16"/>
  <c r="AP263" i="16"/>
  <c r="AQ263" i="16"/>
  <c r="AR263" i="16"/>
  <c r="AS263" i="16"/>
  <c r="AT263" i="16"/>
  <c r="AU263" i="16"/>
  <c r="AV263" i="16"/>
  <c r="AW263" i="16"/>
  <c r="AX263" i="16"/>
  <c r="AY263" i="16"/>
  <c r="AZ263" i="16"/>
  <c r="BA263" i="16"/>
  <c r="BB263" i="16"/>
  <c r="BC263" i="16"/>
  <c r="BD263" i="16"/>
  <c r="BE263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R263" i="16"/>
  <c r="BS263" i="16"/>
  <c r="BT263" i="16"/>
  <c r="BU263" i="16"/>
  <c r="BV263" i="16"/>
  <c r="BW263" i="16"/>
  <c r="BX263" i="16"/>
  <c r="BY263" i="16"/>
  <c r="BZ263" i="16"/>
  <c r="CA263" i="16"/>
  <c r="CB263" i="16"/>
  <c r="CC263" i="16"/>
  <c r="CD263" i="16"/>
  <c r="CE263" i="16"/>
  <c r="CF263" i="16"/>
  <c r="CG263" i="16"/>
  <c r="CH263" i="16"/>
  <c r="CI263" i="16"/>
  <c r="CJ263" i="16"/>
  <c r="CK263" i="16"/>
  <c r="CL263" i="16"/>
  <c r="CM263" i="16"/>
  <c r="CN263" i="16"/>
  <c r="CO263" i="16"/>
  <c r="CP263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AA264" i="16"/>
  <c r="AB264" i="16"/>
  <c r="AC264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O264" i="16"/>
  <c r="AP264" i="16"/>
  <c r="AQ264" i="16"/>
  <c r="AR264" i="16"/>
  <c r="AS264" i="16"/>
  <c r="AT264" i="16"/>
  <c r="AU264" i="16"/>
  <c r="AV264" i="16"/>
  <c r="AW264" i="16"/>
  <c r="AX264" i="16"/>
  <c r="AY264" i="16"/>
  <c r="AZ264" i="16"/>
  <c r="BA264" i="16"/>
  <c r="BB264" i="16"/>
  <c r="BC264" i="16"/>
  <c r="BD264" i="16"/>
  <c r="BE264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R264" i="16"/>
  <c r="BS264" i="16"/>
  <c r="BT264" i="16"/>
  <c r="BU264" i="16"/>
  <c r="BV264" i="16"/>
  <c r="BW264" i="16"/>
  <c r="BX264" i="16"/>
  <c r="BY264" i="16"/>
  <c r="BZ264" i="16"/>
  <c r="CA264" i="16"/>
  <c r="CB264" i="16"/>
  <c r="CC264" i="16"/>
  <c r="CD264" i="16"/>
  <c r="CE264" i="16"/>
  <c r="CF264" i="16"/>
  <c r="CG264" i="16"/>
  <c r="CH264" i="16"/>
  <c r="CI264" i="16"/>
  <c r="CJ264" i="16"/>
  <c r="CK264" i="16"/>
  <c r="CL264" i="16"/>
  <c r="CM264" i="16"/>
  <c r="CN264" i="16"/>
  <c r="CO264" i="16"/>
  <c r="CP264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AA265" i="16"/>
  <c r="AB265" i="16"/>
  <c r="AC265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O265" i="16"/>
  <c r="AP265" i="16"/>
  <c r="AQ265" i="16"/>
  <c r="AR265" i="16"/>
  <c r="AS265" i="16"/>
  <c r="AT265" i="16"/>
  <c r="AU265" i="16"/>
  <c r="AV265" i="16"/>
  <c r="AW265" i="16"/>
  <c r="AX265" i="16"/>
  <c r="AY265" i="16"/>
  <c r="AZ265" i="16"/>
  <c r="BA265" i="16"/>
  <c r="BB265" i="16"/>
  <c r="BC265" i="16"/>
  <c r="BD265" i="16"/>
  <c r="BE265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R265" i="16"/>
  <c r="BS265" i="16"/>
  <c r="BT265" i="16"/>
  <c r="BU265" i="16"/>
  <c r="BV265" i="16"/>
  <c r="BW265" i="16"/>
  <c r="BX265" i="16"/>
  <c r="BY265" i="16"/>
  <c r="BZ265" i="16"/>
  <c r="CA265" i="16"/>
  <c r="CB265" i="16"/>
  <c r="CC265" i="16"/>
  <c r="CD265" i="16"/>
  <c r="CE265" i="16"/>
  <c r="CF265" i="16"/>
  <c r="CG265" i="16"/>
  <c r="CH265" i="16"/>
  <c r="CI265" i="16"/>
  <c r="CJ265" i="16"/>
  <c r="CK265" i="16"/>
  <c r="CL265" i="16"/>
  <c r="CM265" i="16"/>
  <c r="CN265" i="16"/>
  <c r="CO265" i="16"/>
  <c r="CP265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AA266" i="16"/>
  <c r="AB266" i="16"/>
  <c r="AC266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O266" i="16"/>
  <c r="AP266" i="16"/>
  <c r="AQ266" i="16"/>
  <c r="AR266" i="16"/>
  <c r="AS266" i="16"/>
  <c r="AT266" i="16"/>
  <c r="AU266" i="16"/>
  <c r="AV266" i="16"/>
  <c r="AW266" i="16"/>
  <c r="AX266" i="16"/>
  <c r="AY266" i="16"/>
  <c r="AZ266" i="16"/>
  <c r="BA266" i="16"/>
  <c r="BB266" i="16"/>
  <c r="BC266" i="16"/>
  <c r="BD266" i="16"/>
  <c r="BE266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R266" i="16"/>
  <c r="BS266" i="16"/>
  <c r="BT266" i="16"/>
  <c r="BU266" i="16"/>
  <c r="BV266" i="16"/>
  <c r="BW266" i="16"/>
  <c r="BX266" i="16"/>
  <c r="BY266" i="16"/>
  <c r="BZ266" i="16"/>
  <c r="CA266" i="16"/>
  <c r="CB266" i="16"/>
  <c r="CC266" i="16"/>
  <c r="CD266" i="16"/>
  <c r="CE266" i="16"/>
  <c r="CF266" i="16"/>
  <c r="CG266" i="16"/>
  <c r="CH266" i="16"/>
  <c r="CI266" i="16"/>
  <c r="CJ266" i="16"/>
  <c r="CK266" i="16"/>
  <c r="CL266" i="16"/>
  <c r="CM266" i="16"/>
  <c r="CN266" i="16"/>
  <c r="CO266" i="16"/>
  <c r="CP266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AA267" i="16"/>
  <c r="AB267" i="16"/>
  <c r="AC267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O267" i="16"/>
  <c r="AP267" i="16"/>
  <c r="AQ267" i="16"/>
  <c r="AR267" i="16"/>
  <c r="AS267" i="16"/>
  <c r="AT267" i="16"/>
  <c r="AU267" i="16"/>
  <c r="AV267" i="16"/>
  <c r="AW267" i="16"/>
  <c r="AX267" i="16"/>
  <c r="AY267" i="16"/>
  <c r="AZ267" i="16"/>
  <c r="BA267" i="16"/>
  <c r="BB267" i="16"/>
  <c r="BC267" i="16"/>
  <c r="BD267" i="16"/>
  <c r="BE267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R267" i="16"/>
  <c r="BS267" i="16"/>
  <c r="BT267" i="16"/>
  <c r="BU267" i="16"/>
  <c r="BV267" i="16"/>
  <c r="BW267" i="16"/>
  <c r="BX267" i="16"/>
  <c r="BY267" i="16"/>
  <c r="BZ267" i="16"/>
  <c r="CA267" i="16"/>
  <c r="CB267" i="16"/>
  <c r="CC267" i="16"/>
  <c r="CD267" i="16"/>
  <c r="CE267" i="16"/>
  <c r="CF267" i="16"/>
  <c r="CG267" i="16"/>
  <c r="CH267" i="16"/>
  <c r="CI267" i="16"/>
  <c r="CJ267" i="16"/>
  <c r="CK267" i="16"/>
  <c r="CL267" i="16"/>
  <c r="CM267" i="16"/>
  <c r="CN267" i="16"/>
  <c r="CO267" i="16"/>
  <c r="CP267" i="16"/>
  <c r="G268" i="16"/>
  <c r="H268" i="16"/>
  <c r="I268" i="16"/>
  <c r="J268" i="16"/>
  <c r="K268" i="16"/>
  <c r="L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AA268" i="16"/>
  <c r="AB268" i="16"/>
  <c r="AC268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O268" i="16"/>
  <c r="AP268" i="16"/>
  <c r="AQ268" i="16"/>
  <c r="AR268" i="16"/>
  <c r="AS268" i="16"/>
  <c r="AT268" i="16"/>
  <c r="AU268" i="16"/>
  <c r="AV268" i="16"/>
  <c r="AW268" i="16"/>
  <c r="AX268" i="16"/>
  <c r="AY268" i="16"/>
  <c r="AZ268" i="16"/>
  <c r="BA268" i="16"/>
  <c r="BB268" i="16"/>
  <c r="BC268" i="16"/>
  <c r="BD268" i="16"/>
  <c r="BE268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R268" i="16"/>
  <c r="BS268" i="16"/>
  <c r="BT268" i="16"/>
  <c r="BU268" i="16"/>
  <c r="BV268" i="16"/>
  <c r="BW268" i="16"/>
  <c r="BX268" i="16"/>
  <c r="BY268" i="16"/>
  <c r="BZ268" i="16"/>
  <c r="CA268" i="16"/>
  <c r="CB268" i="16"/>
  <c r="CC268" i="16"/>
  <c r="CD268" i="16"/>
  <c r="CE268" i="16"/>
  <c r="CF268" i="16"/>
  <c r="CG268" i="16"/>
  <c r="CH268" i="16"/>
  <c r="CI268" i="16"/>
  <c r="CJ268" i="16"/>
  <c r="CK268" i="16"/>
  <c r="CL268" i="16"/>
  <c r="CM268" i="16"/>
  <c r="CN268" i="16"/>
  <c r="CO268" i="16"/>
  <c r="CP268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AA269" i="16"/>
  <c r="AB269" i="16"/>
  <c r="AC269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O269" i="16"/>
  <c r="AP269" i="16"/>
  <c r="AQ269" i="16"/>
  <c r="AR269" i="16"/>
  <c r="AS269" i="16"/>
  <c r="AT269" i="16"/>
  <c r="AU269" i="16"/>
  <c r="AV269" i="16"/>
  <c r="AW269" i="16"/>
  <c r="AX269" i="16"/>
  <c r="AY269" i="16"/>
  <c r="AZ269" i="16"/>
  <c r="BA269" i="16"/>
  <c r="BB269" i="16"/>
  <c r="BC269" i="16"/>
  <c r="BD269" i="16"/>
  <c r="BE269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R269" i="16"/>
  <c r="BS269" i="16"/>
  <c r="BT269" i="16"/>
  <c r="BU269" i="16"/>
  <c r="BV269" i="16"/>
  <c r="BW269" i="16"/>
  <c r="BX269" i="16"/>
  <c r="BY269" i="16"/>
  <c r="BZ269" i="16"/>
  <c r="CA269" i="16"/>
  <c r="CB269" i="16"/>
  <c r="CC269" i="16"/>
  <c r="CD269" i="16"/>
  <c r="CE269" i="16"/>
  <c r="CF269" i="16"/>
  <c r="CG269" i="16"/>
  <c r="CH269" i="16"/>
  <c r="CI269" i="16"/>
  <c r="CJ269" i="16"/>
  <c r="CK269" i="16"/>
  <c r="CL269" i="16"/>
  <c r="CM269" i="16"/>
  <c r="CN269" i="16"/>
  <c r="CO269" i="16"/>
  <c r="CP269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AA270" i="16"/>
  <c r="AB270" i="16"/>
  <c r="AC270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O270" i="16"/>
  <c r="AP270" i="16"/>
  <c r="AQ270" i="16"/>
  <c r="AR270" i="16"/>
  <c r="AS270" i="16"/>
  <c r="AT270" i="16"/>
  <c r="AU270" i="16"/>
  <c r="AV270" i="16"/>
  <c r="AW270" i="16"/>
  <c r="AX270" i="16"/>
  <c r="AY270" i="16"/>
  <c r="AZ270" i="16"/>
  <c r="BA270" i="16"/>
  <c r="BB270" i="16"/>
  <c r="BC270" i="16"/>
  <c r="BD270" i="16"/>
  <c r="BE270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R270" i="16"/>
  <c r="BS270" i="16"/>
  <c r="BT270" i="16"/>
  <c r="BU270" i="16"/>
  <c r="BV270" i="16"/>
  <c r="BW270" i="16"/>
  <c r="BX270" i="16"/>
  <c r="BY270" i="16"/>
  <c r="BZ270" i="16"/>
  <c r="CA270" i="16"/>
  <c r="CB270" i="16"/>
  <c r="CC270" i="16"/>
  <c r="CD270" i="16"/>
  <c r="CE270" i="16"/>
  <c r="CF270" i="16"/>
  <c r="CG270" i="16"/>
  <c r="CH270" i="16"/>
  <c r="CI270" i="16"/>
  <c r="CJ270" i="16"/>
  <c r="CK270" i="16"/>
  <c r="CL270" i="16"/>
  <c r="CM270" i="16"/>
  <c r="CN270" i="16"/>
  <c r="CO270" i="16"/>
  <c r="CP270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AA271" i="16"/>
  <c r="AB271" i="16"/>
  <c r="AC271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O271" i="16"/>
  <c r="AP271" i="16"/>
  <c r="AQ271" i="16"/>
  <c r="AR271" i="16"/>
  <c r="AS271" i="16"/>
  <c r="AT271" i="16"/>
  <c r="AU271" i="16"/>
  <c r="AV271" i="16"/>
  <c r="AW271" i="16"/>
  <c r="AX271" i="16"/>
  <c r="AY271" i="16"/>
  <c r="AZ271" i="16"/>
  <c r="BA271" i="16"/>
  <c r="BB271" i="16"/>
  <c r="BC271" i="16"/>
  <c r="BD271" i="16"/>
  <c r="BE271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R271" i="16"/>
  <c r="BS271" i="16"/>
  <c r="BT271" i="16"/>
  <c r="BU271" i="16"/>
  <c r="BV271" i="16"/>
  <c r="BW271" i="16"/>
  <c r="BX271" i="16"/>
  <c r="BY271" i="16"/>
  <c r="BZ271" i="16"/>
  <c r="CA271" i="16"/>
  <c r="CB271" i="16"/>
  <c r="CC271" i="16"/>
  <c r="CD271" i="16"/>
  <c r="CE271" i="16"/>
  <c r="CF271" i="16"/>
  <c r="CG271" i="16"/>
  <c r="CH271" i="16"/>
  <c r="CI271" i="16"/>
  <c r="CJ271" i="16"/>
  <c r="CK271" i="16"/>
  <c r="CL271" i="16"/>
  <c r="CM271" i="16"/>
  <c r="CN271" i="16"/>
  <c r="CO271" i="16"/>
  <c r="CP271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AA272" i="16"/>
  <c r="AB272" i="16"/>
  <c r="AC272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72" i="16"/>
  <c r="AP272" i="16"/>
  <c r="AQ272" i="16"/>
  <c r="AR272" i="16"/>
  <c r="AS272" i="16"/>
  <c r="AT272" i="16"/>
  <c r="AU272" i="16"/>
  <c r="AV272" i="16"/>
  <c r="AW272" i="16"/>
  <c r="AX272" i="16"/>
  <c r="AY272" i="16"/>
  <c r="AZ272" i="16"/>
  <c r="BA272" i="16"/>
  <c r="BB272" i="16"/>
  <c r="BC272" i="16"/>
  <c r="BD272" i="16"/>
  <c r="BE272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R272" i="16"/>
  <c r="BS272" i="16"/>
  <c r="BT272" i="16"/>
  <c r="BU272" i="16"/>
  <c r="BV272" i="16"/>
  <c r="BW272" i="16"/>
  <c r="BX272" i="16"/>
  <c r="BY272" i="16"/>
  <c r="BZ272" i="16"/>
  <c r="CA272" i="16"/>
  <c r="CB272" i="16"/>
  <c r="CC272" i="16"/>
  <c r="CD272" i="16"/>
  <c r="CE272" i="16"/>
  <c r="CF272" i="16"/>
  <c r="CG272" i="16"/>
  <c r="CH272" i="16"/>
  <c r="CI272" i="16"/>
  <c r="CJ272" i="16"/>
  <c r="CK272" i="16"/>
  <c r="CL272" i="16"/>
  <c r="CM272" i="16"/>
  <c r="CN272" i="16"/>
  <c r="CO272" i="16"/>
  <c r="CP272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AA273" i="16"/>
  <c r="AB273" i="16"/>
  <c r="AC273" i="16"/>
  <c r="AD273" i="16"/>
  <c r="AE273" i="16"/>
  <c r="AF273" i="16"/>
  <c r="AG273" i="16"/>
  <c r="AH273" i="16"/>
  <c r="AI273" i="16"/>
  <c r="AJ273" i="16"/>
  <c r="AK273" i="16"/>
  <c r="AL273" i="16"/>
  <c r="AM273" i="16"/>
  <c r="AN273" i="16"/>
  <c r="AO273" i="16"/>
  <c r="AP273" i="16"/>
  <c r="AQ273" i="16"/>
  <c r="AR273" i="16"/>
  <c r="AS273" i="16"/>
  <c r="AT273" i="16"/>
  <c r="AU273" i="16"/>
  <c r="AV273" i="16"/>
  <c r="AW273" i="16"/>
  <c r="AX273" i="16"/>
  <c r="AY273" i="16"/>
  <c r="AZ273" i="16"/>
  <c r="BA273" i="16"/>
  <c r="BB273" i="16"/>
  <c r="BC273" i="16"/>
  <c r="BD273" i="16"/>
  <c r="BE273" i="16"/>
  <c r="BF273" i="16"/>
  <c r="BG273" i="16"/>
  <c r="BH273" i="16"/>
  <c r="BI273" i="16"/>
  <c r="BJ273" i="16"/>
  <c r="BK273" i="16"/>
  <c r="BL273" i="16"/>
  <c r="BM273" i="16"/>
  <c r="BN273" i="16"/>
  <c r="BO273" i="16"/>
  <c r="BP273" i="16"/>
  <c r="BQ273" i="16"/>
  <c r="BR273" i="16"/>
  <c r="BS273" i="16"/>
  <c r="BT273" i="16"/>
  <c r="BU273" i="16"/>
  <c r="BV273" i="16"/>
  <c r="BW273" i="16"/>
  <c r="BX273" i="16"/>
  <c r="BY273" i="16"/>
  <c r="BZ273" i="16"/>
  <c r="CA273" i="16"/>
  <c r="CB273" i="16"/>
  <c r="CC273" i="16"/>
  <c r="CD273" i="16"/>
  <c r="CE273" i="16"/>
  <c r="CF273" i="16"/>
  <c r="CG273" i="16"/>
  <c r="CH273" i="16"/>
  <c r="CI273" i="16"/>
  <c r="CJ273" i="16"/>
  <c r="CK273" i="16"/>
  <c r="CL273" i="16"/>
  <c r="CM273" i="16"/>
  <c r="CN273" i="16"/>
  <c r="CO273" i="16"/>
  <c r="CP273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AA274" i="16"/>
  <c r="AB274" i="16"/>
  <c r="AC274" i="16"/>
  <c r="AD274" i="16"/>
  <c r="AE274" i="16"/>
  <c r="AF274" i="16"/>
  <c r="AG274" i="16"/>
  <c r="AH274" i="16"/>
  <c r="AI274" i="16"/>
  <c r="AJ274" i="16"/>
  <c r="AK274" i="16"/>
  <c r="AL274" i="16"/>
  <c r="AM274" i="16"/>
  <c r="AN274" i="16"/>
  <c r="AO274" i="16"/>
  <c r="AP274" i="16"/>
  <c r="AQ274" i="16"/>
  <c r="AR274" i="16"/>
  <c r="AS274" i="16"/>
  <c r="AT274" i="16"/>
  <c r="AU274" i="16"/>
  <c r="AV274" i="16"/>
  <c r="AW274" i="16"/>
  <c r="AX274" i="16"/>
  <c r="AY274" i="16"/>
  <c r="AZ274" i="16"/>
  <c r="BA274" i="16"/>
  <c r="BB274" i="16"/>
  <c r="BC274" i="16"/>
  <c r="BD274" i="16"/>
  <c r="BE274" i="16"/>
  <c r="BF274" i="16"/>
  <c r="BG274" i="16"/>
  <c r="BH274" i="16"/>
  <c r="BI274" i="16"/>
  <c r="BJ274" i="16"/>
  <c r="BK274" i="16"/>
  <c r="BL274" i="16"/>
  <c r="BM274" i="16"/>
  <c r="BN274" i="16"/>
  <c r="BO274" i="16"/>
  <c r="BP274" i="16"/>
  <c r="BQ274" i="16"/>
  <c r="BR274" i="16"/>
  <c r="BS274" i="16"/>
  <c r="BT274" i="16"/>
  <c r="BU274" i="16"/>
  <c r="BV274" i="16"/>
  <c r="BW274" i="16"/>
  <c r="BX274" i="16"/>
  <c r="BY274" i="16"/>
  <c r="BZ274" i="16"/>
  <c r="CA274" i="16"/>
  <c r="CB274" i="16"/>
  <c r="CC274" i="16"/>
  <c r="CD274" i="16"/>
  <c r="CE274" i="16"/>
  <c r="CF274" i="16"/>
  <c r="CG274" i="16"/>
  <c r="CH274" i="16"/>
  <c r="CI274" i="16"/>
  <c r="CJ274" i="16"/>
  <c r="CK274" i="16"/>
  <c r="CL274" i="16"/>
  <c r="CM274" i="16"/>
  <c r="CN274" i="16"/>
  <c r="CO274" i="16"/>
  <c r="CP274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AA275" i="16"/>
  <c r="AB275" i="16"/>
  <c r="AC275" i="16"/>
  <c r="AD275" i="16"/>
  <c r="AE275" i="16"/>
  <c r="AF275" i="16"/>
  <c r="AG275" i="16"/>
  <c r="AH275" i="16"/>
  <c r="AI275" i="16"/>
  <c r="AJ275" i="16"/>
  <c r="AK275" i="16"/>
  <c r="AL275" i="16"/>
  <c r="AM275" i="16"/>
  <c r="AN275" i="16"/>
  <c r="AO275" i="16"/>
  <c r="AP275" i="16"/>
  <c r="AQ275" i="16"/>
  <c r="AR275" i="16"/>
  <c r="AS275" i="16"/>
  <c r="AT275" i="16"/>
  <c r="AU275" i="16"/>
  <c r="AV275" i="16"/>
  <c r="AW275" i="16"/>
  <c r="AX275" i="16"/>
  <c r="AY275" i="16"/>
  <c r="AZ275" i="16"/>
  <c r="BA275" i="16"/>
  <c r="BB275" i="16"/>
  <c r="BC275" i="16"/>
  <c r="BD275" i="16"/>
  <c r="BE275" i="16"/>
  <c r="BF275" i="16"/>
  <c r="BG275" i="16"/>
  <c r="BH275" i="16"/>
  <c r="BI275" i="16"/>
  <c r="BJ275" i="16"/>
  <c r="BK275" i="16"/>
  <c r="BL275" i="16"/>
  <c r="BM275" i="16"/>
  <c r="BN275" i="16"/>
  <c r="BO275" i="16"/>
  <c r="BP275" i="16"/>
  <c r="BQ275" i="16"/>
  <c r="BR275" i="16"/>
  <c r="BS275" i="16"/>
  <c r="BT275" i="16"/>
  <c r="BU275" i="16"/>
  <c r="BV275" i="16"/>
  <c r="BW275" i="16"/>
  <c r="BX275" i="16"/>
  <c r="BY275" i="16"/>
  <c r="BZ275" i="16"/>
  <c r="CA275" i="16"/>
  <c r="CB275" i="16"/>
  <c r="CC275" i="16"/>
  <c r="CD275" i="16"/>
  <c r="CE275" i="16"/>
  <c r="CF275" i="16"/>
  <c r="CG275" i="16"/>
  <c r="CH275" i="16"/>
  <c r="CI275" i="16"/>
  <c r="CJ275" i="16"/>
  <c r="CK275" i="16"/>
  <c r="CL275" i="16"/>
  <c r="CM275" i="16"/>
  <c r="CN275" i="16"/>
  <c r="CO275" i="16"/>
  <c r="CP275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AA276" i="16"/>
  <c r="AB276" i="16"/>
  <c r="AC276" i="16"/>
  <c r="AD276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P276" i="16"/>
  <c r="AQ276" i="16"/>
  <c r="AR276" i="16"/>
  <c r="AS276" i="16"/>
  <c r="AT276" i="16"/>
  <c r="AU276" i="16"/>
  <c r="AV276" i="16"/>
  <c r="AW276" i="16"/>
  <c r="AX276" i="16"/>
  <c r="AY276" i="16"/>
  <c r="AZ276" i="16"/>
  <c r="BA276" i="16"/>
  <c r="BB276" i="16"/>
  <c r="BC276" i="16"/>
  <c r="BD276" i="16"/>
  <c r="BE276" i="16"/>
  <c r="BF276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R276" i="16"/>
  <c r="BS276" i="16"/>
  <c r="BT276" i="16"/>
  <c r="BU276" i="16"/>
  <c r="BV276" i="16"/>
  <c r="BW276" i="16"/>
  <c r="BX276" i="16"/>
  <c r="BY276" i="16"/>
  <c r="BZ276" i="16"/>
  <c r="CA276" i="16"/>
  <c r="CB276" i="16"/>
  <c r="CC276" i="16"/>
  <c r="CD276" i="16"/>
  <c r="CE276" i="16"/>
  <c r="CF276" i="16"/>
  <c r="CG276" i="16"/>
  <c r="CH276" i="16"/>
  <c r="CI276" i="16"/>
  <c r="CJ276" i="16"/>
  <c r="CK276" i="16"/>
  <c r="CL276" i="16"/>
  <c r="CM276" i="16"/>
  <c r="CN276" i="16"/>
  <c r="CO276" i="16"/>
  <c r="CP276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AA277" i="16"/>
  <c r="AB277" i="16"/>
  <c r="AC277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P277" i="16"/>
  <c r="AQ277" i="16"/>
  <c r="AR277" i="16"/>
  <c r="AS277" i="16"/>
  <c r="AT277" i="16"/>
  <c r="AU277" i="16"/>
  <c r="AV277" i="16"/>
  <c r="AW277" i="16"/>
  <c r="AX277" i="16"/>
  <c r="AY277" i="16"/>
  <c r="AZ277" i="16"/>
  <c r="BA277" i="16"/>
  <c r="BB277" i="16"/>
  <c r="BC277" i="16"/>
  <c r="BD277" i="16"/>
  <c r="BE277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R277" i="16"/>
  <c r="BS277" i="16"/>
  <c r="BT277" i="16"/>
  <c r="BU277" i="16"/>
  <c r="BV277" i="16"/>
  <c r="BW277" i="16"/>
  <c r="BX277" i="16"/>
  <c r="BY277" i="16"/>
  <c r="BZ277" i="16"/>
  <c r="CA277" i="16"/>
  <c r="CB277" i="16"/>
  <c r="CC277" i="16"/>
  <c r="CD277" i="16"/>
  <c r="CE277" i="16"/>
  <c r="CF277" i="16"/>
  <c r="CG277" i="16"/>
  <c r="CH277" i="16"/>
  <c r="CI277" i="16"/>
  <c r="CJ277" i="16"/>
  <c r="CK277" i="16"/>
  <c r="CL277" i="16"/>
  <c r="CM277" i="16"/>
  <c r="CN277" i="16"/>
  <c r="CO277" i="16"/>
  <c r="CP277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AA278" i="16"/>
  <c r="AB278" i="16"/>
  <c r="AC278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P278" i="16"/>
  <c r="AQ278" i="16"/>
  <c r="AR278" i="16"/>
  <c r="AS278" i="16"/>
  <c r="AT278" i="16"/>
  <c r="AU278" i="16"/>
  <c r="AV278" i="16"/>
  <c r="AW278" i="16"/>
  <c r="AX278" i="16"/>
  <c r="AY278" i="16"/>
  <c r="AZ278" i="16"/>
  <c r="BA278" i="16"/>
  <c r="BB278" i="16"/>
  <c r="BC278" i="16"/>
  <c r="BD278" i="16"/>
  <c r="BE278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R278" i="16"/>
  <c r="BS278" i="16"/>
  <c r="BT278" i="16"/>
  <c r="BU278" i="16"/>
  <c r="BV278" i="16"/>
  <c r="BW278" i="16"/>
  <c r="BX278" i="16"/>
  <c r="BY278" i="16"/>
  <c r="BZ278" i="16"/>
  <c r="CA278" i="16"/>
  <c r="CB278" i="16"/>
  <c r="CC278" i="16"/>
  <c r="CD278" i="16"/>
  <c r="CE278" i="16"/>
  <c r="CF278" i="16"/>
  <c r="CG278" i="16"/>
  <c r="CH278" i="16"/>
  <c r="CI278" i="16"/>
  <c r="CJ278" i="16"/>
  <c r="CK278" i="16"/>
  <c r="CL278" i="16"/>
  <c r="CM278" i="16"/>
  <c r="CN278" i="16"/>
  <c r="CO278" i="16"/>
  <c r="CP278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AA279" i="16"/>
  <c r="AB279" i="16"/>
  <c r="AC279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P279" i="16"/>
  <c r="AQ279" i="16"/>
  <c r="AR279" i="16"/>
  <c r="AS279" i="16"/>
  <c r="AT279" i="16"/>
  <c r="AU279" i="16"/>
  <c r="AV279" i="16"/>
  <c r="AW279" i="16"/>
  <c r="AX279" i="16"/>
  <c r="AY279" i="16"/>
  <c r="AZ279" i="16"/>
  <c r="BA279" i="16"/>
  <c r="BB279" i="16"/>
  <c r="BC279" i="16"/>
  <c r="BD279" i="16"/>
  <c r="BE279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R279" i="16"/>
  <c r="BS279" i="16"/>
  <c r="BT279" i="16"/>
  <c r="BU279" i="16"/>
  <c r="BV279" i="16"/>
  <c r="BW279" i="16"/>
  <c r="BX279" i="16"/>
  <c r="BY279" i="16"/>
  <c r="BZ279" i="16"/>
  <c r="CA279" i="16"/>
  <c r="CB279" i="16"/>
  <c r="CC279" i="16"/>
  <c r="CD279" i="16"/>
  <c r="CE279" i="16"/>
  <c r="CF279" i="16"/>
  <c r="CG279" i="16"/>
  <c r="CH279" i="16"/>
  <c r="CI279" i="16"/>
  <c r="CJ279" i="16"/>
  <c r="CK279" i="16"/>
  <c r="CL279" i="16"/>
  <c r="CM279" i="16"/>
  <c r="CN279" i="16"/>
  <c r="CO279" i="16"/>
  <c r="CP279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AA280" i="16"/>
  <c r="AB280" i="16"/>
  <c r="AC280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P280" i="16"/>
  <c r="AQ280" i="16"/>
  <c r="AR280" i="16"/>
  <c r="AS280" i="16"/>
  <c r="AT280" i="16"/>
  <c r="AU280" i="16"/>
  <c r="AV280" i="16"/>
  <c r="AW280" i="16"/>
  <c r="AX280" i="16"/>
  <c r="AY280" i="16"/>
  <c r="AZ280" i="16"/>
  <c r="BA280" i="16"/>
  <c r="BB280" i="16"/>
  <c r="BC280" i="16"/>
  <c r="BD280" i="16"/>
  <c r="BE280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R280" i="16"/>
  <c r="BS280" i="16"/>
  <c r="BT280" i="16"/>
  <c r="BU280" i="16"/>
  <c r="BV280" i="16"/>
  <c r="BW280" i="16"/>
  <c r="BX280" i="16"/>
  <c r="BY280" i="16"/>
  <c r="BZ280" i="16"/>
  <c r="CA280" i="16"/>
  <c r="CB280" i="16"/>
  <c r="CC280" i="16"/>
  <c r="CD280" i="16"/>
  <c r="CE280" i="16"/>
  <c r="CF280" i="16"/>
  <c r="CG280" i="16"/>
  <c r="CH280" i="16"/>
  <c r="CI280" i="16"/>
  <c r="CJ280" i="16"/>
  <c r="CK280" i="16"/>
  <c r="CL280" i="16"/>
  <c r="CM280" i="16"/>
  <c r="CN280" i="16"/>
  <c r="CO280" i="16"/>
  <c r="CP280" i="16"/>
  <c r="G281" i="16"/>
  <c r="H281" i="16"/>
  <c r="I281" i="16"/>
  <c r="J281" i="16"/>
  <c r="K281" i="16"/>
  <c r="L281" i="16"/>
  <c r="M281" i="16"/>
  <c r="N281" i="16"/>
  <c r="O281" i="16"/>
  <c r="P281" i="16"/>
  <c r="Q281" i="16"/>
  <c r="R281" i="16"/>
  <c r="S281" i="16"/>
  <c r="T281" i="16"/>
  <c r="U281" i="16"/>
  <c r="V281" i="16"/>
  <c r="W281" i="16"/>
  <c r="X281" i="16"/>
  <c r="Y281" i="16"/>
  <c r="Z281" i="16"/>
  <c r="AA281" i="16"/>
  <c r="AB281" i="16"/>
  <c r="AC281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P281" i="16"/>
  <c r="AQ281" i="16"/>
  <c r="AR281" i="16"/>
  <c r="AS281" i="16"/>
  <c r="AT281" i="16"/>
  <c r="AU281" i="16"/>
  <c r="AV281" i="16"/>
  <c r="AW281" i="16"/>
  <c r="AX281" i="16"/>
  <c r="AY281" i="16"/>
  <c r="AZ281" i="16"/>
  <c r="BA281" i="16"/>
  <c r="BB281" i="16"/>
  <c r="BC281" i="16"/>
  <c r="BD281" i="16"/>
  <c r="BE281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R281" i="16"/>
  <c r="BS281" i="16"/>
  <c r="BT281" i="16"/>
  <c r="BU281" i="16"/>
  <c r="BV281" i="16"/>
  <c r="BW281" i="16"/>
  <c r="BX281" i="16"/>
  <c r="BY281" i="16"/>
  <c r="BZ281" i="16"/>
  <c r="CA281" i="16"/>
  <c r="CB281" i="16"/>
  <c r="CC281" i="16"/>
  <c r="CD281" i="16"/>
  <c r="CE281" i="16"/>
  <c r="CF281" i="16"/>
  <c r="CG281" i="16"/>
  <c r="CH281" i="16"/>
  <c r="CI281" i="16"/>
  <c r="CJ281" i="16"/>
  <c r="CK281" i="16"/>
  <c r="CL281" i="16"/>
  <c r="CM281" i="16"/>
  <c r="CN281" i="16"/>
  <c r="CO281" i="16"/>
  <c r="CP281" i="16"/>
  <c r="G282" i="16"/>
  <c r="H282" i="16"/>
  <c r="I282" i="16"/>
  <c r="J282" i="16"/>
  <c r="K282" i="16"/>
  <c r="L282" i="16"/>
  <c r="M282" i="16"/>
  <c r="N282" i="16"/>
  <c r="O282" i="16"/>
  <c r="P282" i="16"/>
  <c r="Q282" i="16"/>
  <c r="R282" i="16"/>
  <c r="S282" i="16"/>
  <c r="T282" i="16"/>
  <c r="U282" i="16"/>
  <c r="V282" i="16"/>
  <c r="W282" i="16"/>
  <c r="X282" i="16"/>
  <c r="Y282" i="16"/>
  <c r="Z282" i="16"/>
  <c r="AA282" i="16"/>
  <c r="AB282" i="16"/>
  <c r="AC282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P282" i="16"/>
  <c r="AQ282" i="16"/>
  <c r="AR282" i="16"/>
  <c r="AS282" i="16"/>
  <c r="AT282" i="16"/>
  <c r="AU282" i="16"/>
  <c r="AV282" i="16"/>
  <c r="AW282" i="16"/>
  <c r="AX282" i="16"/>
  <c r="AY282" i="16"/>
  <c r="AZ282" i="16"/>
  <c r="BA282" i="16"/>
  <c r="BB282" i="16"/>
  <c r="BC282" i="16"/>
  <c r="BD282" i="16"/>
  <c r="BE282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R282" i="16"/>
  <c r="BS282" i="16"/>
  <c r="BT282" i="16"/>
  <c r="BU282" i="16"/>
  <c r="BV282" i="16"/>
  <c r="BW282" i="16"/>
  <c r="BX282" i="16"/>
  <c r="BY282" i="16"/>
  <c r="BZ282" i="16"/>
  <c r="CA282" i="16"/>
  <c r="CB282" i="16"/>
  <c r="CC282" i="16"/>
  <c r="CD282" i="16"/>
  <c r="CE282" i="16"/>
  <c r="CF282" i="16"/>
  <c r="CG282" i="16"/>
  <c r="CH282" i="16"/>
  <c r="CI282" i="16"/>
  <c r="CJ282" i="16"/>
  <c r="CK282" i="16"/>
  <c r="CL282" i="16"/>
  <c r="CM282" i="16"/>
  <c r="CN282" i="16"/>
  <c r="CO282" i="16"/>
  <c r="CP282" i="16"/>
  <c r="G283" i="16"/>
  <c r="H283" i="16"/>
  <c r="I283" i="16"/>
  <c r="J283" i="16"/>
  <c r="K283" i="16"/>
  <c r="L283" i="16"/>
  <c r="M283" i="16"/>
  <c r="N283" i="16"/>
  <c r="O283" i="16"/>
  <c r="P283" i="16"/>
  <c r="Q283" i="16"/>
  <c r="R283" i="16"/>
  <c r="S283" i="16"/>
  <c r="T283" i="16"/>
  <c r="U283" i="16"/>
  <c r="V283" i="16"/>
  <c r="W283" i="16"/>
  <c r="X283" i="16"/>
  <c r="Y283" i="16"/>
  <c r="Z283" i="16"/>
  <c r="AA283" i="16"/>
  <c r="AB283" i="16"/>
  <c r="AC283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P283" i="16"/>
  <c r="AQ283" i="16"/>
  <c r="AR283" i="16"/>
  <c r="AS283" i="16"/>
  <c r="AT283" i="16"/>
  <c r="AU283" i="16"/>
  <c r="AV283" i="16"/>
  <c r="AW283" i="16"/>
  <c r="AX283" i="16"/>
  <c r="AY283" i="16"/>
  <c r="AZ283" i="16"/>
  <c r="BA283" i="16"/>
  <c r="BB283" i="16"/>
  <c r="BC283" i="16"/>
  <c r="BD283" i="16"/>
  <c r="BE283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R283" i="16"/>
  <c r="BS283" i="16"/>
  <c r="BT283" i="16"/>
  <c r="BU283" i="16"/>
  <c r="BV283" i="16"/>
  <c r="BW283" i="16"/>
  <c r="BX283" i="16"/>
  <c r="BY283" i="16"/>
  <c r="BZ283" i="16"/>
  <c r="CA283" i="16"/>
  <c r="CB283" i="16"/>
  <c r="CC283" i="16"/>
  <c r="CD283" i="16"/>
  <c r="CE283" i="16"/>
  <c r="CF283" i="16"/>
  <c r="CG283" i="16"/>
  <c r="CH283" i="16"/>
  <c r="CI283" i="16"/>
  <c r="CJ283" i="16"/>
  <c r="CK283" i="16"/>
  <c r="CL283" i="16"/>
  <c r="CM283" i="16"/>
  <c r="CN283" i="16"/>
  <c r="CO283" i="16"/>
  <c r="CP283" i="16"/>
  <c r="G284" i="16"/>
  <c r="H284" i="16"/>
  <c r="I284" i="16"/>
  <c r="J284" i="16"/>
  <c r="K284" i="16"/>
  <c r="L284" i="16"/>
  <c r="M284" i="16"/>
  <c r="N284" i="16"/>
  <c r="O284" i="16"/>
  <c r="P284" i="16"/>
  <c r="Q284" i="16"/>
  <c r="R284" i="16"/>
  <c r="S284" i="16"/>
  <c r="T284" i="16"/>
  <c r="U284" i="16"/>
  <c r="V284" i="16"/>
  <c r="W284" i="16"/>
  <c r="X284" i="16"/>
  <c r="Y284" i="16"/>
  <c r="Z284" i="16"/>
  <c r="AA284" i="16"/>
  <c r="AB284" i="16"/>
  <c r="AC284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P284" i="16"/>
  <c r="AQ284" i="16"/>
  <c r="AR284" i="16"/>
  <c r="AS284" i="16"/>
  <c r="AT284" i="16"/>
  <c r="AU284" i="16"/>
  <c r="AV284" i="16"/>
  <c r="AW284" i="16"/>
  <c r="AX284" i="16"/>
  <c r="AY284" i="16"/>
  <c r="AZ284" i="16"/>
  <c r="BA284" i="16"/>
  <c r="BB284" i="16"/>
  <c r="BC284" i="16"/>
  <c r="BD284" i="16"/>
  <c r="BE284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R284" i="16"/>
  <c r="BS284" i="16"/>
  <c r="BT284" i="16"/>
  <c r="BU284" i="16"/>
  <c r="BV284" i="16"/>
  <c r="BW284" i="16"/>
  <c r="BX284" i="16"/>
  <c r="BY284" i="16"/>
  <c r="BZ284" i="16"/>
  <c r="CA284" i="16"/>
  <c r="CB284" i="16"/>
  <c r="CC284" i="16"/>
  <c r="CD284" i="16"/>
  <c r="CE284" i="16"/>
  <c r="CF284" i="16"/>
  <c r="CG284" i="16"/>
  <c r="CH284" i="16"/>
  <c r="CI284" i="16"/>
  <c r="CJ284" i="16"/>
  <c r="CK284" i="16"/>
  <c r="CL284" i="16"/>
  <c r="CM284" i="16"/>
  <c r="CN284" i="16"/>
  <c r="CO284" i="16"/>
  <c r="CP284" i="16"/>
  <c r="G285" i="16"/>
  <c r="H285" i="16"/>
  <c r="I285" i="16"/>
  <c r="J285" i="16"/>
  <c r="K285" i="16"/>
  <c r="L285" i="16"/>
  <c r="M285" i="16"/>
  <c r="N285" i="16"/>
  <c r="O285" i="16"/>
  <c r="P285" i="16"/>
  <c r="Q285" i="16"/>
  <c r="R285" i="16"/>
  <c r="S285" i="16"/>
  <c r="T285" i="16"/>
  <c r="U285" i="16"/>
  <c r="V285" i="16"/>
  <c r="W285" i="16"/>
  <c r="X285" i="16"/>
  <c r="Y285" i="16"/>
  <c r="Z285" i="16"/>
  <c r="AA285" i="16"/>
  <c r="AB285" i="16"/>
  <c r="AC285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P285" i="16"/>
  <c r="AQ285" i="16"/>
  <c r="AR285" i="16"/>
  <c r="AS285" i="16"/>
  <c r="AT285" i="16"/>
  <c r="AU285" i="16"/>
  <c r="AV285" i="16"/>
  <c r="AW285" i="16"/>
  <c r="AX285" i="16"/>
  <c r="AY285" i="16"/>
  <c r="AZ285" i="16"/>
  <c r="BA285" i="16"/>
  <c r="BB285" i="16"/>
  <c r="BC285" i="16"/>
  <c r="BD285" i="16"/>
  <c r="BE285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R285" i="16"/>
  <c r="BS285" i="16"/>
  <c r="BT285" i="16"/>
  <c r="BU285" i="16"/>
  <c r="BV285" i="16"/>
  <c r="BW285" i="16"/>
  <c r="BX285" i="16"/>
  <c r="BY285" i="16"/>
  <c r="BZ285" i="16"/>
  <c r="CA285" i="16"/>
  <c r="CB285" i="16"/>
  <c r="CC285" i="16"/>
  <c r="CD285" i="16"/>
  <c r="CE285" i="16"/>
  <c r="CF285" i="16"/>
  <c r="CG285" i="16"/>
  <c r="CH285" i="16"/>
  <c r="CI285" i="16"/>
  <c r="CJ285" i="16"/>
  <c r="CK285" i="16"/>
  <c r="CL285" i="16"/>
  <c r="CM285" i="16"/>
  <c r="CN285" i="16"/>
  <c r="CO285" i="16"/>
  <c r="CP285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AA286" i="16"/>
  <c r="AB286" i="16"/>
  <c r="AC286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P286" i="16"/>
  <c r="AQ286" i="16"/>
  <c r="AR286" i="16"/>
  <c r="AS286" i="16"/>
  <c r="AT286" i="16"/>
  <c r="AU286" i="16"/>
  <c r="AV286" i="16"/>
  <c r="AW286" i="16"/>
  <c r="AX286" i="16"/>
  <c r="AY286" i="16"/>
  <c r="AZ286" i="16"/>
  <c r="BA286" i="16"/>
  <c r="BB286" i="16"/>
  <c r="BC286" i="16"/>
  <c r="BD286" i="16"/>
  <c r="BE286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R286" i="16"/>
  <c r="BS286" i="16"/>
  <c r="BT286" i="16"/>
  <c r="BU286" i="16"/>
  <c r="BV286" i="16"/>
  <c r="BW286" i="16"/>
  <c r="BX286" i="16"/>
  <c r="BY286" i="16"/>
  <c r="BZ286" i="16"/>
  <c r="CA286" i="16"/>
  <c r="CB286" i="16"/>
  <c r="CC286" i="16"/>
  <c r="CD286" i="16"/>
  <c r="CE286" i="16"/>
  <c r="CF286" i="16"/>
  <c r="CG286" i="16"/>
  <c r="CH286" i="16"/>
  <c r="CI286" i="16"/>
  <c r="CJ286" i="16"/>
  <c r="CK286" i="16"/>
  <c r="CL286" i="16"/>
  <c r="CM286" i="16"/>
  <c r="CN286" i="16"/>
  <c r="CO286" i="16"/>
  <c r="CP286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AA287" i="16"/>
  <c r="AB287" i="16"/>
  <c r="AC287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P287" i="16"/>
  <c r="AQ287" i="16"/>
  <c r="AR287" i="16"/>
  <c r="AS287" i="16"/>
  <c r="AT287" i="16"/>
  <c r="AU287" i="16"/>
  <c r="AV287" i="16"/>
  <c r="AW287" i="16"/>
  <c r="AX287" i="16"/>
  <c r="AY287" i="16"/>
  <c r="AZ287" i="16"/>
  <c r="BA287" i="16"/>
  <c r="BB287" i="16"/>
  <c r="BC287" i="16"/>
  <c r="BD287" i="16"/>
  <c r="BE287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R287" i="16"/>
  <c r="BS287" i="16"/>
  <c r="BT287" i="16"/>
  <c r="BU287" i="16"/>
  <c r="BV287" i="16"/>
  <c r="BW287" i="16"/>
  <c r="BX287" i="16"/>
  <c r="BY287" i="16"/>
  <c r="BZ287" i="16"/>
  <c r="CA287" i="16"/>
  <c r="CB287" i="16"/>
  <c r="CC287" i="16"/>
  <c r="CD287" i="16"/>
  <c r="CE287" i="16"/>
  <c r="CF287" i="16"/>
  <c r="CG287" i="16"/>
  <c r="CH287" i="16"/>
  <c r="CI287" i="16"/>
  <c r="CJ287" i="16"/>
  <c r="CK287" i="16"/>
  <c r="CL287" i="16"/>
  <c r="CM287" i="16"/>
  <c r="CN287" i="16"/>
  <c r="CO287" i="16"/>
  <c r="CP287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AA288" i="16"/>
  <c r="AB288" i="16"/>
  <c r="AC288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P288" i="16"/>
  <c r="AQ288" i="16"/>
  <c r="AR288" i="16"/>
  <c r="AS288" i="16"/>
  <c r="AT288" i="16"/>
  <c r="AU288" i="16"/>
  <c r="AV288" i="16"/>
  <c r="AW288" i="16"/>
  <c r="AX288" i="16"/>
  <c r="AY288" i="16"/>
  <c r="AZ288" i="16"/>
  <c r="BA288" i="16"/>
  <c r="BB288" i="16"/>
  <c r="BC288" i="16"/>
  <c r="BD288" i="16"/>
  <c r="BE288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R288" i="16"/>
  <c r="BS288" i="16"/>
  <c r="BT288" i="16"/>
  <c r="BU288" i="16"/>
  <c r="BV288" i="16"/>
  <c r="BW288" i="16"/>
  <c r="BX288" i="16"/>
  <c r="BY288" i="16"/>
  <c r="BZ288" i="16"/>
  <c r="CA288" i="16"/>
  <c r="CB288" i="16"/>
  <c r="CC288" i="16"/>
  <c r="CD288" i="16"/>
  <c r="CE288" i="16"/>
  <c r="CF288" i="16"/>
  <c r="CG288" i="16"/>
  <c r="CH288" i="16"/>
  <c r="CI288" i="16"/>
  <c r="CJ288" i="16"/>
  <c r="CK288" i="16"/>
  <c r="CL288" i="16"/>
  <c r="CM288" i="16"/>
  <c r="CN288" i="16"/>
  <c r="CO288" i="16"/>
  <c r="CP288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AA289" i="16"/>
  <c r="AB289" i="16"/>
  <c r="AC289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P289" i="16"/>
  <c r="AQ289" i="16"/>
  <c r="AR289" i="16"/>
  <c r="AS289" i="16"/>
  <c r="AT289" i="16"/>
  <c r="AU289" i="16"/>
  <c r="AV289" i="16"/>
  <c r="AW289" i="16"/>
  <c r="AX289" i="16"/>
  <c r="AY289" i="16"/>
  <c r="AZ289" i="16"/>
  <c r="BA289" i="16"/>
  <c r="BB289" i="16"/>
  <c r="BC289" i="16"/>
  <c r="BD289" i="16"/>
  <c r="BE289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R289" i="16"/>
  <c r="BS289" i="16"/>
  <c r="BT289" i="16"/>
  <c r="BU289" i="16"/>
  <c r="BV289" i="16"/>
  <c r="BW289" i="16"/>
  <c r="BX289" i="16"/>
  <c r="BY289" i="16"/>
  <c r="BZ289" i="16"/>
  <c r="CA289" i="16"/>
  <c r="CB289" i="16"/>
  <c r="CC289" i="16"/>
  <c r="CD289" i="16"/>
  <c r="CE289" i="16"/>
  <c r="CF289" i="16"/>
  <c r="CG289" i="16"/>
  <c r="CH289" i="16"/>
  <c r="CI289" i="16"/>
  <c r="CJ289" i="16"/>
  <c r="CK289" i="16"/>
  <c r="CL289" i="16"/>
  <c r="CM289" i="16"/>
  <c r="CN289" i="16"/>
  <c r="CO289" i="16"/>
  <c r="CP289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AA290" i="16"/>
  <c r="AB290" i="16"/>
  <c r="AC290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P290" i="16"/>
  <c r="AQ290" i="16"/>
  <c r="AR290" i="16"/>
  <c r="AS290" i="16"/>
  <c r="AT290" i="16"/>
  <c r="AU290" i="16"/>
  <c r="AV290" i="16"/>
  <c r="AW290" i="16"/>
  <c r="AX290" i="16"/>
  <c r="AY290" i="16"/>
  <c r="AZ290" i="16"/>
  <c r="BA290" i="16"/>
  <c r="BB290" i="16"/>
  <c r="BC290" i="16"/>
  <c r="BD290" i="16"/>
  <c r="BE290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R290" i="16"/>
  <c r="BS290" i="16"/>
  <c r="BT290" i="16"/>
  <c r="BU290" i="16"/>
  <c r="BV290" i="16"/>
  <c r="BW290" i="16"/>
  <c r="BX290" i="16"/>
  <c r="BY290" i="16"/>
  <c r="BZ290" i="16"/>
  <c r="CA290" i="16"/>
  <c r="CB290" i="16"/>
  <c r="CC290" i="16"/>
  <c r="CD290" i="16"/>
  <c r="CE290" i="16"/>
  <c r="CF290" i="16"/>
  <c r="CG290" i="16"/>
  <c r="CH290" i="16"/>
  <c r="CI290" i="16"/>
  <c r="CJ290" i="16"/>
  <c r="CK290" i="16"/>
  <c r="CL290" i="16"/>
  <c r="CM290" i="16"/>
  <c r="CN290" i="16"/>
  <c r="CO290" i="16"/>
  <c r="CP290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AA291" i="16"/>
  <c r="AB291" i="16"/>
  <c r="AC291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P291" i="16"/>
  <c r="AQ291" i="16"/>
  <c r="AR291" i="16"/>
  <c r="AS291" i="16"/>
  <c r="AT291" i="16"/>
  <c r="AU291" i="16"/>
  <c r="AV291" i="16"/>
  <c r="AW291" i="16"/>
  <c r="AX291" i="16"/>
  <c r="AY291" i="16"/>
  <c r="AZ291" i="16"/>
  <c r="BA291" i="16"/>
  <c r="BB291" i="16"/>
  <c r="BC291" i="16"/>
  <c r="BD291" i="16"/>
  <c r="BE291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R291" i="16"/>
  <c r="BS291" i="16"/>
  <c r="BT291" i="16"/>
  <c r="BU291" i="16"/>
  <c r="BV291" i="16"/>
  <c r="BW291" i="16"/>
  <c r="BX291" i="16"/>
  <c r="BY291" i="16"/>
  <c r="BZ291" i="16"/>
  <c r="CA291" i="16"/>
  <c r="CB291" i="16"/>
  <c r="CC291" i="16"/>
  <c r="CD291" i="16"/>
  <c r="CE291" i="16"/>
  <c r="CF291" i="16"/>
  <c r="CG291" i="16"/>
  <c r="CH291" i="16"/>
  <c r="CI291" i="16"/>
  <c r="CJ291" i="16"/>
  <c r="CK291" i="16"/>
  <c r="CL291" i="16"/>
  <c r="CM291" i="16"/>
  <c r="CN291" i="16"/>
  <c r="CO291" i="16"/>
  <c r="CP291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AA292" i="16"/>
  <c r="AB292" i="16"/>
  <c r="AC292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P292" i="16"/>
  <c r="AQ292" i="16"/>
  <c r="AR292" i="16"/>
  <c r="AS292" i="16"/>
  <c r="AT292" i="16"/>
  <c r="AU292" i="16"/>
  <c r="AV292" i="16"/>
  <c r="AW292" i="16"/>
  <c r="AX292" i="16"/>
  <c r="AY292" i="16"/>
  <c r="AZ292" i="16"/>
  <c r="BA292" i="16"/>
  <c r="BB292" i="16"/>
  <c r="BC292" i="16"/>
  <c r="BD292" i="16"/>
  <c r="BE292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R292" i="16"/>
  <c r="BS292" i="16"/>
  <c r="BT292" i="16"/>
  <c r="BU292" i="16"/>
  <c r="BV292" i="16"/>
  <c r="BW292" i="16"/>
  <c r="BX292" i="16"/>
  <c r="BY292" i="16"/>
  <c r="BZ292" i="16"/>
  <c r="CA292" i="16"/>
  <c r="CB292" i="16"/>
  <c r="CC292" i="16"/>
  <c r="CD292" i="16"/>
  <c r="CE292" i="16"/>
  <c r="CF292" i="16"/>
  <c r="CG292" i="16"/>
  <c r="CH292" i="16"/>
  <c r="CI292" i="16"/>
  <c r="CJ292" i="16"/>
  <c r="CK292" i="16"/>
  <c r="CL292" i="16"/>
  <c r="CM292" i="16"/>
  <c r="CN292" i="16"/>
  <c r="CO292" i="16"/>
  <c r="CP292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AA293" i="16"/>
  <c r="AB293" i="16"/>
  <c r="AC293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P293" i="16"/>
  <c r="AQ293" i="16"/>
  <c r="AR293" i="16"/>
  <c r="AS293" i="16"/>
  <c r="AT293" i="16"/>
  <c r="AU293" i="16"/>
  <c r="AV293" i="16"/>
  <c r="AW293" i="16"/>
  <c r="AX293" i="16"/>
  <c r="AY293" i="16"/>
  <c r="AZ293" i="16"/>
  <c r="BA293" i="16"/>
  <c r="BB293" i="16"/>
  <c r="BC293" i="16"/>
  <c r="BD293" i="16"/>
  <c r="BE293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R293" i="16"/>
  <c r="BS293" i="16"/>
  <c r="BT293" i="16"/>
  <c r="BU293" i="16"/>
  <c r="BV293" i="16"/>
  <c r="BW293" i="16"/>
  <c r="BX293" i="16"/>
  <c r="BY293" i="16"/>
  <c r="BZ293" i="16"/>
  <c r="CA293" i="16"/>
  <c r="CB293" i="16"/>
  <c r="CC293" i="16"/>
  <c r="CD293" i="16"/>
  <c r="CE293" i="16"/>
  <c r="CF293" i="16"/>
  <c r="CG293" i="16"/>
  <c r="CH293" i="16"/>
  <c r="CI293" i="16"/>
  <c r="CJ293" i="16"/>
  <c r="CK293" i="16"/>
  <c r="CL293" i="16"/>
  <c r="CM293" i="16"/>
  <c r="CN293" i="16"/>
  <c r="CO293" i="16"/>
  <c r="CP293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AA294" i="16"/>
  <c r="AB294" i="16"/>
  <c r="AC294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P294" i="16"/>
  <c r="AQ294" i="16"/>
  <c r="AR294" i="16"/>
  <c r="AS294" i="16"/>
  <c r="AT294" i="16"/>
  <c r="AU294" i="16"/>
  <c r="AV294" i="16"/>
  <c r="AW294" i="16"/>
  <c r="AX294" i="16"/>
  <c r="AY294" i="16"/>
  <c r="AZ294" i="16"/>
  <c r="BA294" i="16"/>
  <c r="BB294" i="16"/>
  <c r="BC294" i="16"/>
  <c r="BD294" i="16"/>
  <c r="BE294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R294" i="16"/>
  <c r="BS294" i="16"/>
  <c r="BT294" i="16"/>
  <c r="BU294" i="16"/>
  <c r="BV294" i="16"/>
  <c r="BW294" i="16"/>
  <c r="BX294" i="16"/>
  <c r="BY294" i="16"/>
  <c r="BZ294" i="16"/>
  <c r="CA294" i="16"/>
  <c r="CB294" i="16"/>
  <c r="CC294" i="16"/>
  <c r="CD294" i="16"/>
  <c r="CE294" i="16"/>
  <c r="CF294" i="16"/>
  <c r="CG294" i="16"/>
  <c r="CH294" i="16"/>
  <c r="CI294" i="16"/>
  <c r="CJ294" i="16"/>
  <c r="CK294" i="16"/>
  <c r="CL294" i="16"/>
  <c r="CM294" i="16"/>
  <c r="CN294" i="16"/>
  <c r="CO294" i="16"/>
  <c r="CP294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AA295" i="16"/>
  <c r="AB295" i="16"/>
  <c r="AC295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P295" i="16"/>
  <c r="AQ295" i="16"/>
  <c r="AR295" i="16"/>
  <c r="AS295" i="16"/>
  <c r="AT295" i="16"/>
  <c r="AU295" i="16"/>
  <c r="AV295" i="16"/>
  <c r="AW295" i="16"/>
  <c r="AX295" i="16"/>
  <c r="AY295" i="16"/>
  <c r="AZ295" i="16"/>
  <c r="BA295" i="16"/>
  <c r="BB295" i="16"/>
  <c r="BC295" i="16"/>
  <c r="BD295" i="16"/>
  <c r="BE295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R295" i="16"/>
  <c r="BS295" i="16"/>
  <c r="BT295" i="16"/>
  <c r="BU295" i="16"/>
  <c r="BV295" i="16"/>
  <c r="BW295" i="16"/>
  <c r="BX295" i="16"/>
  <c r="BY295" i="16"/>
  <c r="BZ295" i="16"/>
  <c r="CA295" i="16"/>
  <c r="CB295" i="16"/>
  <c r="CC295" i="16"/>
  <c r="CD295" i="16"/>
  <c r="CE295" i="16"/>
  <c r="CF295" i="16"/>
  <c r="CG295" i="16"/>
  <c r="CH295" i="16"/>
  <c r="CI295" i="16"/>
  <c r="CJ295" i="16"/>
  <c r="CK295" i="16"/>
  <c r="CL295" i="16"/>
  <c r="CM295" i="16"/>
  <c r="CN295" i="16"/>
  <c r="CO295" i="16"/>
  <c r="CP295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AA296" i="16"/>
  <c r="AB296" i="16"/>
  <c r="AC296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P296" i="16"/>
  <c r="AQ296" i="16"/>
  <c r="AR296" i="16"/>
  <c r="AS296" i="16"/>
  <c r="AT296" i="16"/>
  <c r="AU296" i="16"/>
  <c r="AV296" i="16"/>
  <c r="AW296" i="16"/>
  <c r="AX296" i="16"/>
  <c r="AY296" i="16"/>
  <c r="AZ296" i="16"/>
  <c r="BA296" i="16"/>
  <c r="BB296" i="16"/>
  <c r="BC296" i="16"/>
  <c r="BD296" i="16"/>
  <c r="BE296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R296" i="16"/>
  <c r="BS296" i="16"/>
  <c r="BT296" i="16"/>
  <c r="BU296" i="16"/>
  <c r="BV296" i="16"/>
  <c r="BW296" i="16"/>
  <c r="BX296" i="16"/>
  <c r="BY296" i="16"/>
  <c r="BZ296" i="16"/>
  <c r="CA296" i="16"/>
  <c r="CB296" i="16"/>
  <c r="CC296" i="16"/>
  <c r="CD296" i="16"/>
  <c r="CE296" i="16"/>
  <c r="CF296" i="16"/>
  <c r="CG296" i="16"/>
  <c r="CH296" i="16"/>
  <c r="CI296" i="16"/>
  <c r="CJ296" i="16"/>
  <c r="CK296" i="16"/>
  <c r="CL296" i="16"/>
  <c r="CM296" i="16"/>
  <c r="CN296" i="16"/>
  <c r="CO296" i="16"/>
  <c r="CP296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AA297" i="16"/>
  <c r="AB297" i="16"/>
  <c r="AC297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P297" i="16"/>
  <c r="AQ297" i="16"/>
  <c r="AR297" i="16"/>
  <c r="AS297" i="16"/>
  <c r="AT297" i="16"/>
  <c r="AU297" i="16"/>
  <c r="AV297" i="16"/>
  <c r="AW297" i="16"/>
  <c r="AX297" i="16"/>
  <c r="AY297" i="16"/>
  <c r="AZ297" i="16"/>
  <c r="BA297" i="16"/>
  <c r="BB297" i="16"/>
  <c r="BC297" i="16"/>
  <c r="BD297" i="16"/>
  <c r="BE297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R297" i="16"/>
  <c r="BS297" i="16"/>
  <c r="BT297" i="16"/>
  <c r="BU297" i="16"/>
  <c r="BV297" i="16"/>
  <c r="BW297" i="16"/>
  <c r="BX297" i="16"/>
  <c r="BY297" i="16"/>
  <c r="BZ297" i="16"/>
  <c r="CA297" i="16"/>
  <c r="CB297" i="16"/>
  <c r="CC297" i="16"/>
  <c r="CD297" i="16"/>
  <c r="CE297" i="16"/>
  <c r="CF297" i="16"/>
  <c r="CG297" i="16"/>
  <c r="CH297" i="16"/>
  <c r="CI297" i="16"/>
  <c r="CJ297" i="16"/>
  <c r="CK297" i="16"/>
  <c r="CL297" i="16"/>
  <c r="CM297" i="16"/>
  <c r="CN297" i="16"/>
  <c r="CO297" i="16"/>
  <c r="CP297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AA298" i="16"/>
  <c r="AB298" i="16"/>
  <c r="AC298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P298" i="16"/>
  <c r="AQ298" i="16"/>
  <c r="AR298" i="16"/>
  <c r="AS298" i="16"/>
  <c r="AT298" i="16"/>
  <c r="AU298" i="16"/>
  <c r="AV298" i="16"/>
  <c r="AW298" i="16"/>
  <c r="AX298" i="16"/>
  <c r="AY298" i="16"/>
  <c r="AZ298" i="16"/>
  <c r="BA298" i="16"/>
  <c r="BB298" i="16"/>
  <c r="BC298" i="16"/>
  <c r="BD298" i="16"/>
  <c r="BE298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R298" i="16"/>
  <c r="BS298" i="16"/>
  <c r="BT298" i="16"/>
  <c r="BU298" i="16"/>
  <c r="BV298" i="16"/>
  <c r="BW298" i="16"/>
  <c r="BX298" i="16"/>
  <c r="BY298" i="16"/>
  <c r="BZ298" i="16"/>
  <c r="CA298" i="16"/>
  <c r="CB298" i="16"/>
  <c r="CC298" i="16"/>
  <c r="CD298" i="16"/>
  <c r="CE298" i="16"/>
  <c r="CF298" i="16"/>
  <c r="CG298" i="16"/>
  <c r="CH298" i="16"/>
  <c r="CI298" i="16"/>
  <c r="CJ298" i="16"/>
  <c r="CK298" i="16"/>
  <c r="CL298" i="16"/>
  <c r="CM298" i="16"/>
  <c r="CN298" i="16"/>
  <c r="CO298" i="16"/>
  <c r="CP298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AA299" i="16"/>
  <c r="AB299" i="16"/>
  <c r="AC299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P299" i="16"/>
  <c r="AQ299" i="16"/>
  <c r="AR299" i="16"/>
  <c r="AS299" i="16"/>
  <c r="AT299" i="16"/>
  <c r="AU299" i="16"/>
  <c r="AV299" i="16"/>
  <c r="AW299" i="16"/>
  <c r="AX299" i="16"/>
  <c r="AY299" i="16"/>
  <c r="AZ299" i="16"/>
  <c r="BA299" i="16"/>
  <c r="BB299" i="16"/>
  <c r="BC299" i="16"/>
  <c r="BD299" i="16"/>
  <c r="BE299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R299" i="16"/>
  <c r="BS299" i="16"/>
  <c r="BT299" i="16"/>
  <c r="BU299" i="16"/>
  <c r="BV299" i="16"/>
  <c r="BW299" i="16"/>
  <c r="BX299" i="16"/>
  <c r="BY299" i="16"/>
  <c r="BZ299" i="16"/>
  <c r="CA299" i="16"/>
  <c r="CB299" i="16"/>
  <c r="CC299" i="16"/>
  <c r="CD299" i="16"/>
  <c r="CE299" i="16"/>
  <c r="CF299" i="16"/>
  <c r="CG299" i="16"/>
  <c r="CH299" i="16"/>
  <c r="CI299" i="16"/>
  <c r="CJ299" i="16"/>
  <c r="CK299" i="16"/>
  <c r="CL299" i="16"/>
  <c r="CM299" i="16"/>
  <c r="CN299" i="16"/>
  <c r="CO299" i="16"/>
  <c r="CP299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AA300" i="16"/>
  <c r="AB300" i="16"/>
  <c r="AC300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P300" i="16"/>
  <c r="AQ300" i="16"/>
  <c r="AR300" i="16"/>
  <c r="AS300" i="16"/>
  <c r="AT300" i="16"/>
  <c r="AU300" i="16"/>
  <c r="AV300" i="16"/>
  <c r="AW300" i="16"/>
  <c r="AX300" i="16"/>
  <c r="AY300" i="16"/>
  <c r="AZ300" i="16"/>
  <c r="BA300" i="16"/>
  <c r="BB300" i="16"/>
  <c r="BC300" i="16"/>
  <c r="BD300" i="16"/>
  <c r="BE300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R300" i="16"/>
  <c r="BS300" i="16"/>
  <c r="BT300" i="16"/>
  <c r="BU300" i="16"/>
  <c r="BV300" i="16"/>
  <c r="BW300" i="16"/>
  <c r="BX300" i="16"/>
  <c r="BY300" i="16"/>
  <c r="BZ300" i="16"/>
  <c r="CA300" i="16"/>
  <c r="CB300" i="16"/>
  <c r="CC300" i="16"/>
  <c r="CD300" i="16"/>
  <c r="CE300" i="16"/>
  <c r="CF300" i="16"/>
  <c r="CG300" i="16"/>
  <c r="CH300" i="16"/>
  <c r="CI300" i="16"/>
  <c r="CJ300" i="16"/>
  <c r="CK300" i="16"/>
  <c r="CL300" i="16"/>
  <c r="CM300" i="16"/>
  <c r="CN300" i="16"/>
  <c r="CO300" i="16"/>
  <c r="CP300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AA301" i="16"/>
  <c r="AB301" i="16"/>
  <c r="AC301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P301" i="16"/>
  <c r="AQ301" i="16"/>
  <c r="AR301" i="16"/>
  <c r="AS301" i="16"/>
  <c r="AT301" i="16"/>
  <c r="AU301" i="16"/>
  <c r="AV301" i="16"/>
  <c r="AW301" i="16"/>
  <c r="AX301" i="16"/>
  <c r="AY301" i="16"/>
  <c r="AZ301" i="16"/>
  <c r="BA301" i="16"/>
  <c r="BB301" i="16"/>
  <c r="BC301" i="16"/>
  <c r="BD301" i="16"/>
  <c r="BE301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R301" i="16"/>
  <c r="BS301" i="16"/>
  <c r="BT301" i="16"/>
  <c r="BU301" i="16"/>
  <c r="BV301" i="16"/>
  <c r="BW301" i="16"/>
  <c r="BX301" i="16"/>
  <c r="BY301" i="16"/>
  <c r="BZ301" i="16"/>
  <c r="CA301" i="16"/>
  <c r="CB301" i="16"/>
  <c r="CC301" i="16"/>
  <c r="CD301" i="16"/>
  <c r="CE301" i="16"/>
  <c r="CF301" i="16"/>
  <c r="CG301" i="16"/>
  <c r="CH301" i="16"/>
  <c r="CI301" i="16"/>
  <c r="CJ301" i="16"/>
  <c r="CK301" i="16"/>
  <c r="CL301" i="16"/>
  <c r="CM301" i="16"/>
  <c r="CN301" i="16"/>
  <c r="CO301" i="16"/>
  <c r="CP301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AA302" i="16"/>
  <c r="AB302" i="16"/>
  <c r="AC302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P302" i="16"/>
  <c r="AQ302" i="16"/>
  <c r="AR302" i="16"/>
  <c r="AS302" i="16"/>
  <c r="AT302" i="16"/>
  <c r="AU302" i="16"/>
  <c r="AV302" i="16"/>
  <c r="AW302" i="16"/>
  <c r="AX302" i="16"/>
  <c r="AY302" i="16"/>
  <c r="AZ302" i="16"/>
  <c r="BA302" i="16"/>
  <c r="BB302" i="16"/>
  <c r="BC302" i="16"/>
  <c r="BD302" i="16"/>
  <c r="BE302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R302" i="16"/>
  <c r="BS302" i="16"/>
  <c r="BT302" i="16"/>
  <c r="BU302" i="16"/>
  <c r="BV302" i="16"/>
  <c r="BW302" i="16"/>
  <c r="BX302" i="16"/>
  <c r="BY302" i="16"/>
  <c r="BZ302" i="16"/>
  <c r="CA302" i="16"/>
  <c r="CB302" i="16"/>
  <c r="CC302" i="16"/>
  <c r="CD302" i="16"/>
  <c r="CE302" i="16"/>
  <c r="CF302" i="16"/>
  <c r="CG302" i="16"/>
  <c r="CH302" i="16"/>
  <c r="CI302" i="16"/>
  <c r="CJ302" i="16"/>
  <c r="CK302" i="16"/>
  <c r="CL302" i="16"/>
  <c r="CM302" i="16"/>
  <c r="CN302" i="16"/>
  <c r="CO302" i="16"/>
  <c r="CP302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AA303" i="16"/>
  <c r="AB303" i="16"/>
  <c r="AC303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P303" i="16"/>
  <c r="AQ303" i="16"/>
  <c r="AR303" i="16"/>
  <c r="AS303" i="16"/>
  <c r="AT303" i="16"/>
  <c r="AU303" i="16"/>
  <c r="AV303" i="16"/>
  <c r="AW303" i="16"/>
  <c r="AX303" i="16"/>
  <c r="AY303" i="16"/>
  <c r="AZ303" i="16"/>
  <c r="BA303" i="16"/>
  <c r="BB303" i="16"/>
  <c r="BC303" i="16"/>
  <c r="BD303" i="16"/>
  <c r="BE303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R303" i="16"/>
  <c r="BS303" i="16"/>
  <c r="BT303" i="16"/>
  <c r="BU303" i="16"/>
  <c r="BV303" i="16"/>
  <c r="BW303" i="16"/>
  <c r="BX303" i="16"/>
  <c r="BY303" i="16"/>
  <c r="BZ303" i="16"/>
  <c r="CA303" i="16"/>
  <c r="CB303" i="16"/>
  <c r="CC303" i="16"/>
  <c r="CD303" i="16"/>
  <c r="CE303" i="16"/>
  <c r="CF303" i="16"/>
  <c r="CG303" i="16"/>
  <c r="CH303" i="16"/>
  <c r="CI303" i="16"/>
  <c r="CJ303" i="16"/>
  <c r="CK303" i="16"/>
  <c r="CL303" i="16"/>
  <c r="CM303" i="16"/>
  <c r="CN303" i="16"/>
  <c r="CO303" i="16"/>
  <c r="CP303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AA304" i="16"/>
  <c r="AB304" i="16"/>
  <c r="AC304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P304" i="16"/>
  <c r="AQ304" i="16"/>
  <c r="AR304" i="16"/>
  <c r="AS304" i="16"/>
  <c r="AT304" i="16"/>
  <c r="AU304" i="16"/>
  <c r="AV304" i="16"/>
  <c r="AW304" i="16"/>
  <c r="AX304" i="16"/>
  <c r="AY304" i="16"/>
  <c r="AZ304" i="16"/>
  <c r="BA304" i="16"/>
  <c r="BB304" i="16"/>
  <c r="BC304" i="16"/>
  <c r="BD304" i="16"/>
  <c r="BE304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R304" i="16"/>
  <c r="BS304" i="16"/>
  <c r="BT304" i="16"/>
  <c r="BU304" i="16"/>
  <c r="BV304" i="16"/>
  <c r="BW304" i="16"/>
  <c r="BX304" i="16"/>
  <c r="BY304" i="16"/>
  <c r="BZ304" i="16"/>
  <c r="CA304" i="16"/>
  <c r="CB304" i="16"/>
  <c r="CC304" i="16"/>
  <c r="CD304" i="16"/>
  <c r="CE304" i="16"/>
  <c r="CF304" i="16"/>
  <c r="CG304" i="16"/>
  <c r="CH304" i="16"/>
  <c r="CI304" i="16"/>
  <c r="CJ304" i="16"/>
  <c r="CK304" i="16"/>
  <c r="CL304" i="16"/>
  <c r="CM304" i="16"/>
  <c r="CN304" i="16"/>
  <c r="CO304" i="16"/>
  <c r="CP304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AA305" i="16"/>
  <c r="AB305" i="16"/>
  <c r="AC305" i="16"/>
  <c r="AD305" i="16"/>
  <c r="AE305" i="16"/>
  <c r="AF305" i="16"/>
  <c r="AG305" i="16"/>
  <c r="AH305" i="16"/>
  <c r="AI305" i="16"/>
  <c r="AJ305" i="16"/>
  <c r="AK305" i="16"/>
  <c r="AL305" i="16"/>
  <c r="AM305" i="16"/>
  <c r="AN305" i="16"/>
  <c r="AO305" i="16"/>
  <c r="AP305" i="16"/>
  <c r="AQ305" i="16"/>
  <c r="AR305" i="16"/>
  <c r="AS305" i="16"/>
  <c r="AT305" i="16"/>
  <c r="AU305" i="16"/>
  <c r="AV305" i="16"/>
  <c r="AW305" i="16"/>
  <c r="AX305" i="16"/>
  <c r="AY305" i="16"/>
  <c r="AZ305" i="16"/>
  <c r="BA305" i="16"/>
  <c r="BB305" i="16"/>
  <c r="BC305" i="16"/>
  <c r="BD305" i="16"/>
  <c r="BE305" i="16"/>
  <c r="BF305" i="16"/>
  <c r="BG305" i="16"/>
  <c r="BH305" i="16"/>
  <c r="BI305" i="16"/>
  <c r="BJ305" i="16"/>
  <c r="BK305" i="16"/>
  <c r="BL305" i="16"/>
  <c r="BM305" i="16"/>
  <c r="BN305" i="16"/>
  <c r="BO305" i="16"/>
  <c r="BP305" i="16"/>
  <c r="BQ305" i="16"/>
  <c r="BR305" i="16"/>
  <c r="BS305" i="16"/>
  <c r="BT305" i="16"/>
  <c r="BU305" i="16"/>
  <c r="BV305" i="16"/>
  <c r="BW305" i="16"/>
  <c r="BX305" i="16"/>
  <c r="BY305" i="16"/>
  <c r="BZ305" i="16"/>
  <c r="CA305" i="16"/>
  <c r="CB305" i="16"/>
  <c r="CC305" i="16"/>
  <c r="CD305" i="16"/>
  <c r="CE305" i="16"/>
  <c r="CF305" i="16"/>
  <c r="CG305" i="16"/>
  <c r="CH305" i="16"/>
  <c r="CI305" i="16"/>
  <c r="CJ305" i="16"/>
  <c r="CK305" i="16"/>
  <c r="CL305" i="16"/>
  <c r="CM305" i="16"/>
  <c r="CN305" i="16"/>
  <c r="CO305" i="16"/>
  <c r="CP305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AA306" i="16"/>
  <c r="AB306" i="16"/>
  <c r="AC306" i="16"/>
  <c r="AD306" i="16"/>
  <c r="AE306" i="16"/>
  <c r="AF306" i="16"/>
  <c r="AG306" i="16"/>
  <c r="AH306" i="16"/>
  <c r="AI306" i="16"/>
  <c r="AJ306" i="16"/>
  <c r="AK306" i="16"/>
  <c r="AL306" i="16"/>
  <c r="AM306" i="16"/>
  <c r="AN306" i="16"/>
  <c r="AO306" i="16"/>
  <c r="AP306" i="16"/>
  <c r="AQ306" i="16"/>
  <c r="AR306" i="16"/>
  <c r="AS306" i="16"/>
  <c r="AT306" i="16"/>
  <c r="AU306" i="16"/>
  <c r="AV306" i="16"/>
  <c r="AW306" i="16"/>
  <c r="AX306" i="16"/>
  <c r="AY306" i="16"/>
  <c r="AZ306" i="16"/>
  <c r="BA306" i="16"/>
  <c r="BB306" i="16"/>
  <c r="BC306" i="16"/>
  <c r="BD306" i="16"/>
  <c r="BE306" i="16"/>
  <c r="BF306" i="16"/>
  <c r="BG306" i="16"/>
  <c r="BH306" i="16"/>
  <c r="BI306" i="16"/>
  <c r="BJ306" i="16"/>
  <c r="BK306" i="16"/>
  <c r="BL306" i="16"/>
  <c r="BM306" i="16"/>
  <c r="BN306" i="16"/>
  <c r="BO306" i="16"/>
  <c r="BP306" i="16"/>
  <c r="BQ306" i="16"/>
  <c r="BR306" i="16"/>
  <c r="BS306" i="16"/>
  <c r="BT306" i="16"/>
  <c r="BU306" i="16"/>
  <c r="BV306" i="16"/>
  <c r="BW306" i="16"/>
  <c r="BX306" i="16"/>
  <c r="BY306" i="16"/>
  <c r="BZ306" i="16"/>
  <c r="CA306" i="16"/>
  <c r="CB306" i="16"/>
  <c r="CC306" i="16"/>
  <c r="CD306" i="16"/>
  <c r="CE306" i="16"/>
  <c r="CF306" i="16"/>
  <c r="CG306" i="16"/>
  <c r="CH306" i="16"/>
  <c r="CI306" i="16"/>
  <c r="CJ306" i="16"/>
  <c r="CK306" i="16"/>
  <c r="CL306" i="16"/>
  <c r="CM306" i="16"/>
  <c r="CN306" i="16"/>
  <c r="CO306" i="16"/>
  <c r="CP306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AA307" i="16"/>
  <c r="AB307" i="16"/>
  <c r="AC307" i="16"/>
  <c r="AD307" i="16"/>
  <c r="AE307" i="16"/>
  <c r="AF307" i="16"/>
  <c r="AG307" i="16"/>
  <c r="AH307" i="16"/>
  <c r="AI307" i="16"/>
  <c r="AJ307" i="16"/>
  <c r="AK307" i="16"/>
  <c r="AL307" i="16"/>
  <c r="AM307" i="16"/>
  <c r="AN307" i="16"/>
  <c r="AO307" i="16"/>
  <c r="AP307" i="16"/>
  <c r="AQ307" i="16"/>
  <c r="AR307" i="16"/>
  <c r="AS307" i="16"/>
  <c r="AT307" i="16"/>
  <c r="AU307" i="16"/>
  <c r="AV307" i="16"/>
  <c r="AW307" i="16"/>
  <c r="AX307" i="16"/>
  <c r="AY307" i="16"/>
  <c r="AZ307" i="16"/>
  <c r="BA307" i="16"/>
  <c r="BB307" i="16"/>
  <c r="BC307" i="16"/>
  <c r="BD307" i="16"/>
  <c r="BE307" i="16"/>
  <c r="BF307" i="16"/>
  <c r="BG307" i="16"/>
  <c r="BH307" i="16"/>
  <c r="BI307" i="16"/>
  <c r="BJ307" i="16"/>
  <c r="BK307" i="16"/>
  <c r="BL307" i="16"/>
  <c r="BM307" i="16"/>
  <c r="BN307" i="16"/>
  <c r="BO307" i="16"/>
  <c r="BP307" i="16"/>
  <c r="BQ307" i="16"/>
  <c r="BR307" i="16"/>
  <c r="BS307" i="16"/>
  <c r="BT307" i="16"/>
  <c r="BU307" i="16"/>
  <c r="BV307" i="16"/>
  <c r="BW307" i="16"/>
  <c r="BX307" i="16"/>
  <c r="BY307" i="16"/>
  <c r="BZ307" i="16"/>
  <c r="CA307" i="16"/>
  <c r="CB307" i="16"/>
  <c r="CC307" i="16"/>
  <c r="CD307" i="16"/>
  <c r="CE307" i="16"/>
  <c r="CF307" i="16"/>
  <c r="CG307" i="16"/>
  <c r="CH307" i="16"/>
  <c r="CI307" i="16"/>
  <c r="CJ307" i="16"/>
  <c r="CK307" i="16"/>
  <c r="CL307" i="16"/>
  <c r="CM307" i="16"/>
  <c r="CN307" i="16"/>
  <c r="CO307" i="16"/>
  <c r="CP307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AA308" i="16"/>
  <c r="AB308" i="16"/>
  <c r="AC308" i="16"/>
  <c r="AD308" i="16"/>
  <c r="AE308" i="16"/>
  <c r="AF308" i="16"/>
  <c r="AG308" i="16"/>
  <c r="AH308" i="16"/>
  <c r="AI308" i="16"/>
  <c r="AJ308" i="16"/>
  <c r="AK308" i="16"/>
  <c r="AL308" i="16"/>
  <c r="AM308" i="16"/>
  <c r="AN308" i="16"/>
  <c r="AO308" i="16"/>
  <c r="AP308" i="16"/>
  <c r="AQ308" i="16"/>
  <c r="AR308" i="16"/>
  <c r="AS308" i="16"/>
  <c r="AT308" i="16"/>
  <c r="AU308" i="16"/>
  <c r="AV308" i="16"/>
  <c r="AW308" i="16"/>
  <c r="AX308" i="16"/>
  <c r="AY308" i="16"/>
  <c r="AZ308" i="16"/>
  <c r="BA308" i="16"/>
  <c r="BB308" i="16"/>
  <c r="BC308" i="16"/>
  <c r="BD308" i="16"/>
  <c r="BE308" i="16"/>
  <c r="BF308" i="16"/>
  <c r="BG308" i="16"/>
  <c r="BH308" i="16"/>
  <c r="BI308" i="16"/>
  <c r="BJ308" i="16"/>
  <c r="BK308" i="16"/>
  <c r="BL308" i="16"/>
  <c r="BM308" i="16"/>
  <c r="BN308" i="16"/>
  <c r="BO308" i="16"/>
  <c r="BP308" i="16"/>
  <c r="BQ308" i="16"/>
  <c r="BR308" i="16"/>
  <c r="BS308" i="16"/>
  <c r="BT308" i="16"/>
  <c r="BU308" i="16"/>
  <c r="BV308" i="16"/>
  <c r="BW308" i="16"/>
  <c r="BX308" i="16"/>
  <c r="BY308" i="16"/>
  <c r="BZ308" i="16"/>
  <c r="CA308" i="16"/>
  <c r="CB308" i="16"/>
  <c r="CC308" i="16"/>
  <c r="CD308" i="16"/>
  <c r="CE308" i="16"/>
  <c r="CF308" i="16"/>
  <c r="CG308" i="16"/>
  <c r="CH308" i="16"/>
  <c r="CI308" i="16"/>
  <c r="CJ308" i="16"/>
  <c r="CK308" i="16"/>
  <c r="CL308" i="16"/>
  <c r="CM308" i="16"/>
  <c r="CN308" i="16"/>
  <c r="CO308" i="16"/>
  <c r="CP308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AA309" i="16"/>
  <c r="AB309" i="16"/>
  <c r="AC309" i="16"/>
  <c r="AD309" i="16"/>
  <c r="AE309" i="16"/>
  <c r="AF309" i="16"/>
  <c r="AG309" i="16"/>
  <c r="AH309" i="16"/>
  <c r="AI309" i="16"/>
  <c r="AJ309" i="16"/>
  <c r="AK309" i="16"/>
  <c r="AL309" i="16"/>
  <c r="AM309" i="16"/>
  <c r="AN309" i="16"/>
  <c r="AO309" i="16"/>
  <c r="AP309" i="16"/>
  <c r="AQ309" i="16"/>
  <c r="AR309" i="16"/>
  <c r="AS309" i="16"/>
  <c r="AT309" i="16"/>
  <c r="AU309" i="16"/>
  <c r="AV309" i="16"/>
  <c r="AW309" i="16"/>
  <c r="AX309" i="16"/>
  <c r="AY309" i="16"/>
  <c r="AZ309" i="16"/>
  <c r="BA309" i="16"/>
  <c r="BB309" i="16"/>
  <c r="BC309" i="16"/>
  <c r="BD309" i="16"/>
  <c r="BE309" i="16"/>
  <c r="BF309" i="16"/>
  <c r="BG309" i="16"/>
  <c r="BH309" i="16"/>
  <c r="BI309" i="16"/>
  <c r="BJ309" i="16"/>
  <c r="BK309" i="16"/>
  <c r="BL309" i="16"/>
  <c r="BM309" i="16"/>
  <c r="BN309" i="16"/>
  <c r="BO309" i="16"/>
  <c r="BP309" i="16"/>
  <c r="BQ309" i="16"/>
  <c r="BR309" i="16"/>
  <c r="BS309" i="16"/>
  <c r="BT309" i="16"/>
  <c r="BU309" i="16"/>
  <c r="BV309" i="16"/>
  <c r="BW309" i="16"/>
  <c r="BX309" i="16"/>
  <c r="BY309" i="16"/>
  <c r="BZ309" i="16"/>
  <c r="CA309" i="16"/>
  <c r="CB309" i="16"/>
  <c r="CC309" i="16"/>
  <c r="CD309" i="16"/>
  <c r="CE309" i="16"/>
  <c r="CF309" i="16"/>
  <c r="CG309" i="16"/>
  <c r="CH309" i="16"/>
  <c r="CI309" i="16"/>
  <c r="CJ309" i="16"/>
  <c r="CK309" i="16"/>
  <c r="CL309" i="16"/>
  <c r="CM309" i="16"/>
  <c r="CN309" i="16"/>
  <c r="CO309" i="16"/>
  <c r="CP309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AA310" i="16"/>
  <c r="AB310" i="16"/>
  <c r="AC310" i="16"/>
  <c r="AD310" i="16"/>
  <c r="AE310" i="16"/>
  <c r="AF310" i="16"/>
  <c r="AG310" i="16"/>
  <c r="AH310" i="16"/>
  <c r="AI310" i="16"/>
  <c r="AJ310" i="16"/>
  <c r="AK310" i="16"/>
  <c r="AL310" i="16"/>
  <c r="AM310" i="16"/>
  <c r="AN310" i="16"/>
  <c r="AO310" i="16"/>
  <c r="AP310" i="16"/>
  <c r="AQ310" i="16"/>
  <c r="AR310" i="16"/>
  <c r="AS310" i="16"/>
  <c r="AT310" i="16"/>
  <c r="AU310" i="16"/>
  <c r="AV310" i="16"/>
  <c r="AW310" i="16"/>
  <c r="AX310" i="16"/>
  <c r="AY310" i="16"/>
  <c r="AZ310" i="16"/>
  <c r="BA310" i="16"/>
  <c r="BB310" i="16"/>
  <c r="BC310" i="16"/>
  <c r="BD310" i="16"/>
  <c r="BE310" i="16"/>
  <c r="BF310" i="16"/>
  <c r="BG310" i="16"/>
  <c r="BH310" i="16"/>
  <c r="BI310" i="16"/>
  <c r="BJ310" i="16"/>
  <c r="BK310" i="16"/>
  <c r="BL310" i="16"/>
  <c r="BM310" i="16"/>
  <c r="BN310" i="16"/>
  <c r="BO310" i="16"/>
  <c r="BP310" i="16"/>
  <c r="BQ310" i="16"/>
  <c r="BR310" i="16"/>
  <c r="BS310" i="16"/>
  <c r="BT310" i="16"/>
  <c r="BU310" i="16"/>
  <c r="BV310" i="16"/>
  <c r="BW310" i="16"/>
  <c r="BX310" i="16"/>
  <c r="BY310" i="16"/>
  <c r="BZ310" i="16"/>
  <c r="CA310" i="16"/>
  <c r="CB310" i="16"/>
  <c r="CC310" i="16"/>
  <c r="CD310" i="16"/>
  <c r="CE310" i="16"/>
  <c r="CF310" i="16"/>
  <c r="CG310" i="16"/>
  <c r="CH310" i="16"/>
  <c r="CI310" i="16"/>
  <c r="CJ310" i="16"/>
  <c r="CK310" i="16"/>
  <c r="CL310" i="16"/>
  <c r="CM310" i="16"/>
  <c r="CN310" i="16"/>
  <c r="CO310" i="16"/>
  <c r="CP310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AA311" i="16"/>
  <c r="AB311" i="16"/>
  <c r="AC311" i="16"/>
  <c r="AD311" i="16"/>
  <c r="AE311" i="16"/>
  <c r="AF311" i="16"/>
  <c r="AG311" i="16"/>
  <c r="AH311" i="16"/>
  <c r="AI311" i="16"/>
  <c r="AJ311" i="16"/>
  <c r="AK311" i="16"/>
  <c r="AL311" i="16"/>
  <c r="AM311" i="16"/>
  <c r="AN311" i="16"/>
  <c r="AO311" i="16"/>
  <c r="AP311" i="16"/>
  <c r="AQ311" i="16"/>
  <c r="AR311" i="16"/>
  <c r="AS311" i="16"/>
  <c r="AT311" i="16"/>
  <c r="AU311" i="16"/>
  <c r="AV311" i="16"/>
  <c r="AW311" i="16"/>
  <c r="AX311" i="16"/>
  <c r="AY311" i="16"/>
  <c r="AZ311" i="16"/>
  <c r="BA311" i="16"/>
  <c r="BB311" i="16"/>
  <c r="BC311" i="16"/>
  <c r="BD311" i="16"/>
  <c r="BE311" i="16"/>
  <c r="BF311" i="16"/>
  <c r="BG311" i="16"/>
  <c r="BH311" i="16"/>
  <c r="BI311" i="16"/>
  <c r="BJ311" i="16"/>
  <c r="BK311" i="16"/>
  <c r="BL311" i="16"/>
  <c r="BM311" i="16"/>
  <c r="BN311" i="16"/>
  <c r="BO311" i="16"/>
  <c r="BP311" i="16"/>
  <c r="BQ311" i="16"/>
  <c r="BR311" i="16"/>
  <c r="BS311" i="16"/>
  <c r="BT311" i="16"/>
  <c r="BU311" i="16"/>
  <c r="BV311" i="16"/>
  <c r="BW311" i="16"/>
  <c r="BX311" i="16"/>
  <c r="BY311" i="16"/>
  <c r="BZ311" i="16"/>
  <c r="CA311" i="16"/>
  <c r="CB311" i="16"/>
  <c r="CC311" i="16"/>
  <c r="CD311" i="16"/>
  <c r="CE311" i="16"/>
  <c r="CF311" i="16"/>
  <c r="CG311" i="16"/>
  <c r="CH311" i="16"/>
  <c r="CI311" i="16"/>
  <c r="CJ311" i="16"/>
  <c r="CK311" i="16"/>
  <c r="CL311" i="16"/>
  <c r="CM311" i="16"/>
  <c r="CN311" i="16"/>
  <c r="CO311" i="16"/>
  <c r="CP311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AA312" i="16"/>
  <c r="AB312" i="16"/>
  <c r="AC312" i="16"/>
  <c r="AD312" i="16"/>
  <c r="AE312" i="16"/>
  <c r="AF312" i="16"/>
  <c r="AG312" i="16"/>
  <c r="AH312" i="16"/>
  <c r="AI312" i="16"/>
  <c r="AJ312" i="16"/>
  <c r="AK312" i="16"/>
  <c r="AL312" i="16"/>
  <c r="AM312" i="16"/>
  <c r="AN312" i="16"/>
  <c r="AO312" i="16"/>
  <c r="AP312" i="16"/>
  <c r="AQ312" i="16"/>
  <c r="AR312" i="16"/>
  <c r="AS312" i="16"/>
  <c r="AT312" i="16"/>
  <c r="AU312" i="16"/>
  <c r="AV312" i="16"/>
  <c r="AW312" i="16"/>
  <c r="AX312" i="16"/>
  <c r="AY312" i="16"/>
  <c r="AZ312" i="16"/>
  <c r="BA312" i="16"/>
  <c r="BB312" i="16"/>
  <c r="BC312" i="16"/>
  <c r="BD312" i="16"/>
  <c r="BE312" i="16"/>
  <c r="BF312" i="16"/>
  <c r="BG312" i="16"/>
  <c r="BH312" i="16"/>
  <c r="BI312" i="16"/>
  <c r="BJ312" i="16"/>
  <c r="BK312" i="16"/>
  <c r="BL312" i="16"/>
  <c r="BM312" i="16"/>
  <c r="BN312" i="16"/>
  <c r="BO312" i="16"/>
  <c r="BP312" i="16"/>
  <c r="BQ312" i="16"/>
  <c r="BR312" i="16"/>
  <c r="BS312" i="16"/>
  <c r="BT312" i="16"/>
  <c r="BU312" i="16"/>
  <c r="BV312" i="16"/>
  <c r="BW312" i="16"/>
  <c r="BX312" i="16"/>
  <c r="BY312" i="16"/>
  <c r="BZ312" i="16"/>
  <c r="CA312" i="16"/>
  <c r="CB312" i="16"/>
  <c r="CC312" i="16"/>
  <c r="CD312" i="16"/>
  <c r="CE312" i="16"/>
  <c r="CF312" i="16"/>
  <c r="CG312" i="16"/>
  <c r="CH312" i="16"/>
  <c r="CI312" i="16"/>
  <c r="CJ312" i="16"/>
  <c r="CK312" i="16"/>
  <c r="CL312" i="16"/>
  <c r="CM312" i="16"/>
  <c r="CN312" i="16"/>
  <c r="CO312" i="16"/>
  <c r="CP312" i="16"/>
  <c r="G313" i="16"/>
  <c r="H313" i="16"/>
  <c r="I313" i="16"/>
  <c r="J313" i="16"/>
  <c r="K313" i="16"/>
  <c r="L313" i="16"/>
  <c r="M313" i="16"/>
  <c r="N313" i="16"/>
  <c r="O313" i="16"/>
  <c r="P313" i="16"/>
  <c r="Q313" i="16"/>
  <c r="R313" i="16"/>
  <c r="S313" i="16"/>
  <c r="T313" i="16"/>
  <c r="U313" i="16"/>
  <c r="V313" i="16"/>
  <c r="W313" i="16"/>
  <c r="X313" i="16"/>
  <c r="Y313" i="16"/>
  <c r="Z313" i="16"/>
  <c r="AA313" i="16"/>
  <c r="AB313" i="16"/>
  <c r="AC313" i="16"/>
  <c r="AD313" i="16"/>
  <c r="AE313" i="16"/>
  <c r="AF313" i="16"/>
  <c r="AG313" i="16"/>
  <c r="AH313" i="16"/>
  <c r="AI313" i="16"/>
  <c r="AJ313" i="16"/>
  <c r="AK313" i="16"/>
  <c r="AL313" i="16"/>
  <c r="AM313" i="16"/>
  <c r="AN313" i="16"/>
  <c r="AO313" i="16"/>
  <c r="AP313" i="16"/>
  <c r="AQ313" i="16"/>
  <c r="AR313" i="16"/>
  <c r="AS313" i="16"/>
  <c r="AT313" i="16"/>
  <c r="AU313" i="16"/>
  <c r="AV313" i="16"/>
  <c r="AW313" i="16"/>
  <c r="AX313" i="16"/>
  <c r="AY313" i="16"/>
  <c r="AZ313" i="16"/>
  <c r="BA313" i="16"/>
  <c r="BB313" i="16"/>
  <c r="BC313" i="16"/>
  <c r="BD313" i="16"/>
  <c r="BE313" i="16"/>
  <c r="BF313" i="16"/>
  <c r="BG313" i="16"/>
  <c r="BH313" i="16"/>
  <c r="BI313" i="16"/>
  <c r="BJ313" i="16"/>
  <c r="BK313" i="16"/>
  <c r="BL313" i="16"/>
  <c r="BM313" i="16"/>
  <c r="BN313" i="16"/>
  <c r="BO313" i="16"/>
  <c r="BP313" i="16"/>
  <c r="BQ313" i="16"/>
  <c r="BR313" i="16"/>
  <c r="BS313" i="16"/>
  <c r="BT313" i="16"/>
  <c r="BU313" i="16"/>
  <c r="BV313" i="16"/>
  <c r="BW313" i="16"/>
  <c r="BX313" i="16"/>
  <c r="BY313" i="16"/>
  <c r="BZ313" i="16"/>
  <c r="CA313" i="16"/>
  <c r="CB313" i="16"/>
  <c r="CC313" i="16"/>
  <c r="CD313" i="16"/>
  <c r="CE313" i="16"/>
  <c r="CF313" i="16"/>
  <c r="CG313" i="16"/>
  <c r="CH313" i="16"/>
  <c r="CI313" i="16"/>
  <c r="CJ313" i="16"/>
  <c r="CK313" i="16"/>
  <c r="CL313" i="16"/>
  <c r="CM313" i="16"/>
  <c r="CN313" i="16"/>
  <c r="CO313" i="16"/>
  <c r="CP313" i="16"/>
  <c r="G314" i="16"/>
  <c r="H314" i="16"/>
  <c r="I314" i="16"/>
  <c r="J314" i="16"/>
  <c r="K314" i="16"/>
  <c r="L314" i="16"/>
  <c r="M314" i="16"/>
  <c r="N314" i="16"/>
  <c r="O314" i="16"/>
  <c r="P314" i="16"/>
  <c r="Q314" i="16"/>
  <c r="R314" i="16"/>
  <c r="S314" i="16"/>
  <c r="T314" i="16"/>
  <c r="U314" i="16"/>
  <c r="V314" i="16"/>
  <c r="W314" i="16"/>
  <c r="X314" i="16"/>
  <c r="Y314" i="16"/>
  <c r="Z314" i="16"/>
  <c r="AA314" i="16"/>
  <c r="AB314" i="16"/>
  <c r="AC314" i="16"/>
  <c r="AD314" i="16"/>
  <c r="AE314" i="16"/>
  <c r="AF314" i="16"/>
  <c r="AG314" i="16"/>
  <c r="AH314" i="16"/>
  <c r="AI314" i="16"/>
  <c r="AJ314" i="16"/>
  <c r="AK314" i="16"/>
  <c r="AL314" i="16"/>
  <c r="AM314" i="16"/>
  <c r="AN314" i="16"/>
  <c r="AO314" i="16"/>
  <c r="AP314" i="16"/>
  <c r="AQ314" i="16"/>
  <c r="AR314" i="16"/>
  <c r="AS314" i="16"/>
  <c r="AT314" i="16"/>
  <c r="AU314" i="16"/>
  <c r="AV314" i="16"/>
  <c r="AW314" i="16"/>
  <c r="AX314" i="16"/>
  <c r="AY314" i="16"/>
  <c r="AZ314" i="16"/>
  <c r="BA314" i="16"/>
  <c r="BB314" i="16"/>
  <c r="BC314" i="16"/>
  <c r="BD314" i="16"/>
  <c r="BE314" i="16"/>
  <c r="BF314" i="16"/>
  <c r="BG314" i="16"/>
  <c r="BH314" i="16"/>
  <c r="BI314" i="16"/>
  <c r="BJ314" i="16"/>
  <c r="BK314" i="16"/>
  <c r="BL314" i="16"/>
  <c r="BM314" i="16"/>
  <c r="BN314" i="16"/>
  <c r="BO314" i="16"/>
  <c r="BP314" i="16"/>
  <c r="BQ314" i="16"/>
  <c r="BR314" i="16"/>
  <c r="BS314" i="16"/>
  <c r="BT314" i="16"/>
  <c r="BU314" i="16"/>
  <c r="BV314" i="16"/>
  <c r="BW314" i="16"/>
  <c r="BX314" i="16"/>
  <c r="BY314" i="16"/>
  <c r="BZ314" i="16"/>
  <c r="CA314" i="16"/>
  <c r="CB314" i="16"/>
  <c r="CC314" i="16"/>
  <c r="CD314" i="16"/>
  <c r="CE314" i="16"/>
  <c r="CF314" i="16"/>
  <c r="CG314" i="16"/>
  <c r="CH314" i="16"/>
  <c r="CI314" i="16"/>
  <c r="CJ314" i="16"/>
  <c r="CK314" i="16"/>
  <c r="CL314" i="16"/>
  <c r="CM314" i="16"/>
  <c r="CN314" i="16"/>
  <c r="CO314" i="16"/>
  <c r="CP314" i="16"/>
  <c r="G315" i="16"/>
  <c r="H315" i="16"/>
  <c r="I315" i="16"/>
  <c r="J315" i="16"/>
  <c r="K315" i="16"/>
  <c r="L315" i="16"/>
  <c r="M315" i="16"/>
  <c r="N315" i="16"/>
  <c r="O315" i="16"/>
  <c r="P315" i="16"/>
  <c r="Q315" i="16"/>
  <c r="R315" i="16"/>
  <c r="S315" i="16"/>
  <c r="T315" i="16"/>
  <c r="U315" i="16"/>
  <c r="V315" i="16"/>
  <c r="W315" i="16"/>
  <c r="X315" i="16"/>
  <c r="Y315" i="16"/>
  <c r="Z315" i="16"/>
  <c r="AA315" i="16"/>
  <c r="AB315" i="16"/>
  <c r="AC315" i="16"/>
  <c r="AD315" i="16"/>
  <c r="AE315" i="16"/>
  <c r="AF315" i="16"/>
  <c r="AG315" i="16"/>
  <c r="AH315" i="16"/>
  <c r="AI315" i="16"/>
  <c r="AJ315" i="16"/>
  <c r="AK315" i="16"/>
  <c r="AL315" i="16"/>
  <c r="AM315" i="16"/>
  <c r="AN315" i="16"/>
  <c r="AO315" i="16"/>
  <c r="AP315" i="16"/>
  <c r="AQ315" i="16"/>
  <c r="AR315" i="16"/>
  <c r="AS315" i="16"/>
  <c r="AT315" i="16"/>
  <c r="AU315" i="16"/>
  <c r="AV315" i="16"/>
  <c r="AW315" i="16"/>
  <c r="AX315" i="16"/>
  <c r="AY315" i="16"/>
  <c r="AZ315" i="16"/>
  <c r="BA315" i="16"/>
  <c r="BB315" i="16"/>
  <c r="BC315" i="16"/>
  <c r="BD315" i="16"/>
  <c r="BE315" i="16"/>
  <c r="BF315" i="16"/>
  <c r="BG315" i="16"/>
  <c r="BH315" i="16"/>
  <c r="BI315" i="16"/>
  <c r="BJ315" i="16"/>
  <c r="BK315" i="16"/>
  <c r="BL315" i="16"/>
  <c r="BM315" i="16"/>
  <c r="BN315" i="16"/>
  <c r="BO315" i="16"/>
  <c r="BP315" i="16"/>
  <c r="BQ315" i="16"/>
  <c r="BR315" i="16"/>
  <c r="BS315" i="16"/>
  <c r="BT315" i="16"/>
  <c r="BU315" i="16"/>
  <c r="BV315" i="16"/>
  <c r="BW315" i="16"/>
  <c r="BX315" i="16"/>
  <c r="BY315" i="16"/>
  <c r="BZ315" i="16"/>
  <c r="CA315" i="16"/>
  <c r="CB315" i="16"/>
  <c r="CC315" i="16"/>
  <c r="CD315" i="16"/>
  <c r="CE315" i="16"/>
  <c r="CF315" i="16"/>
  <c r="CG315" i="16"/>
  <c r="CH315" i="16"/>
  <c r="CI315" i="16"/>
  <c r="CJ315" i="16"/>
  <c r="CK315" i="16"/>
  <c r="CL315" i="16"/>
  <c r="CM315" i="16"/>
  <c r="CN315" i="16"/>
  <c r="CO315" i="16"/>
  <c r="CP315" i="16"/>
  <c r="G316" i="16"/>
  <c r="H316" i="16"/>
  <c r="I316" i="16"/>
  <c r="J316" i="16"/>
  <c r="K316" i="16"/>
  <c r="L316" i="16"/>
  <c r="M316" i="16"/>
  <c r="N316" i="16"/>
  <c r="O316" i="16"/>
  <c r="P316" i="16"/>
  <c r="Q316" i="16"/>
  <c r="R316" i="16"/>
  <c r="S316" i="16"/>
  <c r="T316" i="16"/>
  <c r="U316" i="16"/>
  <c r="V316" i="16"/>
  <c r="W316" i="16"/>
  <c r="X316" i="16"/>
  <c r="Y316" i="16"/>
  <c r="Z316" i="16"/>
  <c r="AA316" i="16"/>
  <c r="AB316" i="16"/>
  <c r="AC316" i="16"/>
  <c r="AD316" i="16"/>
  <c r="AE316" i="16"/>
  <c r="AF316" i="16"/>
  <c r="AG316" i="16"/>
  <c r="AH316" i="16"/>
  <c r="AI316" i="16"/>
  <c r="AJ316" i="16"/>
  <c r="AK316" i="16"/>
  <c r="AL316" i="16"/>
  <c r="AM316" i="16"/>
  <c r="AN316" i="16"/>
  <c r="AO316" i="16"/>
  <c r="AP316" i="16"/>
  <c r="AQ316" i="16"/>
  <c r="AR316" i="16"/>
  <c r="AS316" i="16"/>
  <c r="AT316" i="16"/>
  <c r="AU316" i="16"/>
  <c r="AV316" i="16"/>
  <c r="AW316" i="16"/>
  <c r="AX316" i="16"/>
  <c r="AY316" i="16"/>
  <c r="AZ316" i="16"/>
  <c r="BA316" i="16"/>
  <c r="BB316" i="16"/>
  <c r="BC316" i="16"/>
  <c r="BD316" i="16"/>
  <c r="BE316" i="16"/>
  <c r="BF316" i="16"/>
  <c r="BG316" i="16"/>
  <c r="BH316" i="16"/>
  <c r="BI316" i="16"/>
  <c r="BJ316" i="16"/>
  <c r="BK316" i="16"/>
  <c r="BL316" i="16"/>
  <c r="BM316" i="16"/>
  <c r="BN316" i="16"/>
  <c r="BO316" i="16"/>
  <c r="BP316" i="16"/>
  <c r="BQ316" i="16"/>
  <c r="BR316" i="16"/>
  <c r="BS316" i="16"/>
  <c r="BT316" i="16"/>
  <c r="BU316" i="16"/>
  <c r="BV316" i="16"/>
  <c r="BW316" i="16"/>
  <c r="BX316" i="16"/>
  <c r="BY316" i="16"/>
  <c r="BZ316" i="16"/>
  <c r="CA316" i="16"/>
  <c r="CB316" i="16"/>
  <c r="CC316" i="16"/>
  <c r="CD316" i="16"/>
  <c r="CE316" i="16"/>
  <c r="CF316" i="16"/>
  <c r="CG316" i="16"/>
  <c r="CH316" i="16"/>
  <c r="CI316" i="16"/>
  <c r="CJ316" i="16"/>
  <c r="CK316" i="16"/>
  <c r="CL316" i="16"/>
  <c r="CM316" i="16"/>
  <c r="CN316" i="16"/>
  <c r="CO316" i="16"/>
  <c r="CP316" i="16"/>
  <c r="G317" i="16"/>
  <c r="H317" i="16"/>
  <c r="I317" i="16"/>
  <c r="J317" i="16"/>
  <c r="K317" i="16"/>
  <c r="L317" i="16"/>
  <c r="M317" i="16"/>
  <c r="N317" i="16"/>
  <c r="O317" i="16"/>
  <c r="P317" i="16"/>
  <c r="Q317" i="16"/>
  <c r="R317" i="16"/>
  <c r="S317" i="16"/>
  <c r="T317" i="16"/>
  <c r="U317" i="16"/>
  <c r="V317" i="16"/>
  <c r="W317" i="16"/>
  <c r="X317" i="16"/>
  <c r="Y317" i="16"/>
  <c r="Z317" i="16"/>
  <c r="AA317" i="16"/>
  <c r="AB317" i="16"/>
  <c r="AC317" i="16"/>
  <c r="AD317" i="16"/>
  <c r="AE317" i="16"/>
  <c r="AF317" i="16"/>
  <c r="AG317" i="16"/>
  <c r="AH317" i="16"/>
  <c r="AI317" i="16"/>
  <c r="AJ317" i="16"/>
  <c r="AK317" i="16"/>
  <c r="AL317" i="16"/>
  <c r="AM317" i="16"/>
  <c r="AN317" i="16"/>
  <c r="AO317" i="16"/>
  <c r="AP317" i="16"/>
  <c r="AQ317" i="16"/>
  <c r="AR317" i="16"/>
  <c r="AS317" i="16"/>
  <c r="AT317" i="16"/>
  <c r="AU317" i="16"/>
  <c r="AV317" i="16"/>
  <c r="AW317" i="16"/>
  <c r="AX317" i="16"/>
  <c r="AY317" i="16"/>
  <c r="AZ317" i="16"/>
  <c r="BA317" i="16"/>
  <c r="BB317" i="16"/>
  <c r="BC317" i="16"/>
  <c r="BD317" i="16"/>
  <c r="BE317" i="16"/>
  <c r="BF317" i="16"/>
  <c r="BG317" i="16"/>
  <c r="BH317" i="16"/>
  <c r="BI317" i="16"/>
  <c r="BJ317" i="16"/>
  <c r="BK317" i="16"/>
  <c r="BL317" i="16"/>
  <c r="BM317" i="16"/>
  <c r="BN317" i="16"/>
  <c r="BO317" i="16"/>
  <c r="BP317" i="16"/>
  <c r="BQ317" i="16"/>
  <c r="BR317" i="16"/>
  <c r="BS317" i="16"/>
  <c r="BT317" i="16"/>
  <c r="BU317" i="16"/>
  <c r="BV317" i="16"/>
  <c r="BW317" i="16"/>
  <c r="BX317" i="16"/>
  <c r="BY317" i="16"/>
  <c r="BZ317" i="16"/>
  <c r="CA317" i="16"/>
  <c r="CB317" i="16"/>
  <c r="CC317" i="16"/>
  <c r="CD317" i="16"/>
  <c r="CE317" i="16"/>
  <c r="CF317" i="16"/>
  <c r="CG317" i="16"/>
  <c r="CH317" i="16"/>
  <c r="CI317" i="16"/>
  <c r="CJ317" i="16"/>
  <c r="CK317" i="16"/>
  <c r="CL317" i="16"/>
  <c r="CM317" i="16"/>
  <c r="CN317" i="16"/>
  <c r="CO317" i="16"/>
  <c r="CP317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AA318" i="16"/>
  <c r="AB318" i="16"/>
  <c r="AC318" i="16"/>
  <c r="AD318" i="16"/>
  <c r="AE318" i="16"/>
  <c r="AF318" i="16"/>
  <c r="AG318" i="16"/>
  <c r="AH318" i="16"/>
  <c r="AI318" i="16"/>
  <c r="AJ318" i="16"/>
  <c r="AK318" i="16"/>
  <c r="AL318" i="16"/>
  <c r="AM318" i="16"/>
  <c r="AN318" i="16"/>
  <c r="AO318" i="16"/>
  <c r="AP318" i="16"/>
  <c r="AQ318" i="16"/>
  <c r="AR318" i="16"/>
  <c r="AS318" i="16"/>
  <c r="AT318" i="16"/>
  <c r="AU318" i="16"/>
  <c r="AV318" i="16"/>
  <c r="AW318" i="16"/>
  <c r="AX318" i="16"/>
  <c r="AY318" i="16"/>
  <c r="AZ318" i="16"/>
  <c r="BA318" i="16"/>
  <c r="BB318" i="16"/>
  <c r="BC318" i="16"/>
  <c r="BD318" i="16"/>
  <c r="BE318" i="16"/>
  <c r="BF318" i="16"/>
  <c r="BG318" i="16"/>
  <c r="BH318" i="16"/>
  <c r="BI318" i="16"/>
  <c r="BJ318" i="16"/>
  <c r="BK318" i="16"/>
  <c r="BL318" i="16"/>
  <c r="BM318" i="16"/>
  <c r="BN318" i="16"/>
  <c r="BO318" i="16"/>
  <c r="BP318" i="16"/>
  <c r="BQ318" i="16"/>
  <c r="BR318" i="16"/>
  <c r="BS318" i="16"/>
  <c r="BT318" i="16"/>
  <c r="BU318" i="16"/>
  <c r="BV318" i="16"/>
  <c r="BW318" i="16"/>
  <c r="BX318" i="16"/>
  <c r="BY318" i="16"/>
  <c r="BZ318" i="16"/>
  <c r="CA318" i="16"/>
  <c r="CB318" i="16"/>
  <c r="CC318" i="16"/>
  <c r="CD318" i="16"/>
  <c r="CE318" i="16"/>
  <c r="CF318" i="16"/>
  <c r="CG318" i="16"/>
  <c r="CH318" i="16"/>
  <c r="CI318" i="16"/>
  <c r="CJ318" i="16"/>
  <c r="CK318" i="16"/>
  <c r="CL318" i="16"/>
  <c r="CM318" i="16"/>
  <c r="CN318" i="16"/>
  <c r="CO318" i="16"/>
  <c r="CP318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AA319" i="16"/>
  <c r="AB319" i="16"/>
  <c r="AC319" i="16"/>
  <c r="AD319" i="16"/>
  <c r="AE319" i="16"/>
  <c r="AF319" i="16"/>
  <c r="AG319" i="16"/>
  <c r="AH319" i="16"/>
  <c r="AI319" i="16"/>
  <c r="AJ319" i="16"/>
  <c r="AK319" i="16"/>
  <c r="AL319" i="16"/>
  <c r="AM319" i="16"/>
  <c r="AN319" i="16"/>
  <c r="AO319" i="16"/>
  <c r="AP319" i="16"/>
  <c r="AQ319" i="16"/>
  <c r="AR319" i="16"/>
  <c r="AS319" i="16"/>
  <c r="AT319" i="16"/>
  <c r="AU319" i="16"/>
  <c r="AV319" i="16"/>
  <c r="AW319" i="16"/>
  <c r="AX319" i="16"/>
  <c r="AY319" i="16"/>
  <c r="AZ319" i="16"/>
  <c r="BA319" i="16"/>
  <c r="BB319" i="16"/>
  <c r="BC319" i="16"/>
  <c r="BD319" i="16"/>
  <c r="BE319" i="16"/>
  <c r="BF319" i="16"/>
  <c r="BG319" i="16"/>
  <c r="BH319" i="16"/>
  <c r="BI319" i="16"/>
  <c r="BJ319" i="16"/>
  <c r="BK319" i="16"/>
  <c r="BL319" i="16"/>
  <c r="BM319" i="16"/>
  <c r="BN319" i="16"/>
  <c r="BO319" i="16"/>
  <c r="BP319" i="16"/>
  <c r="BQ319" i="16"/>
  <c r="BR319" i="16"/>
  <c r="BS319" i="16"/>
  <c r="BT319" i="16"/>
  <c r="BU319" i="16"/>
  <c r="BV319" i="16"/>
  <c r="BW319" i="16"/>
  <c r="BX319" i="16"/>
  <c r="BY319" i="16"/>
  <c r="BZ319" i="16"/>
  <c r="CA319" i="16"/>
  <c r="CB319" i="16"/>
  <c r="CC319" i="16"/>
  <c r="CD319" i="16"/>
  <c r="CE319" i="16"/>
  <c r="CF319" i="16"/>
  <c r="CG319" i="16"/>
  <c r="CH319" i="16"/>
  <c r="CI319" i="16"/>
  <c r="CJ319" i="16"/>
  <c r="CK319" i="16"/>
  <c r="CL319" i="16"/>
  <c r="CM319" i="16"/>
  <c r="CN319" i="16"/>
  <c r="CO319" i="16"/>
  <c r="CP319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AA320" i="16"/>
  <c r="AB320" i="16"/>
  <c r="AC320" i="16"/>
  <c r="AD320" i="16"/>
  <c r="AE320" i="16"/>
  <c r="AF320" i="16"/>
  <c r="AG320" i="16"/>
  <c r="AH320" i="16"/>
  <c r="AI320" i="16"/>
  <c r="AJ320" i="16"/>
  <c r="AK320" i="16"/>
  <c r="AL320" i="16"/>
  <c r="AM320" i="16"/>
  <c r="AN320" i="16"/>
  <c r="AO320" i="16"/>
  <c r="AP320" i="16"/>
  <c r="AQ320" i="16"/>
  <c r="AR320" i="16"/>
  <c r="AS320" i="16"/>
  <c r="AT320" i="16"/>
  <c r="AU320" i="16"/>
  <c r="AV320" i="16"/>
  <c r="AW320" i="16"/>
  <c r="AX320" i="16"/>
  <c r="AY320" i="16"/>
  <c r="AZ320" i="16"/>
  <c r="BA320" i="16"/>
  <c r="BB320" i="16"/>
  <c r="BC320" i="16"/>
  <c r="BD320" i="16"/>
  <c r="BE320" i="16"/>
  <c r="BF320" i="16"/>
  <c r="BG320" i="16"/>
  <c r="BH320" i="16"/>
  <c r="BI320" i="16"/>
  <c r="BJ320" i="16"/>
  <c r="BK320" i="16"/>
  <c r="BL320" i="16"/>
  <c r="BM320" i="16"/>
  <c r="BN320" i="16"/>
  <c r="BO320" i="16"/>
  <c r="BP320" i="16"/>
  <c r="BQ320" i="16"/>
  <c r="BR320" i="16"/>
  <c r="BS320" i="16"/>
  <c r="BT320" i="16"/>
  <c r="BU320" i="16"/>
  <c r="BV320" i="16"/>
  <c r="BW320" i="16"/>
  <c r="BX320" i="16"/>
  <c r="BY320" i="16"/>
  <c r="BZ320" i="16"/>
  <c r="CA320" i="16"/>
  <c r="CB320" i="16"/>
  <c r="CC320" i="16"/>
  <c r="CD320" i="16"/>
  <c r="CE320" i="16"/>
  <c r="CF320" i="16"/>
  <c r="CG320" i="16"/>
  <c r="CH320" i="16"/>
  <c r="CI320" i="16"/>
  <c r="CJ320" i="16"/>
  <c r="CK320" i="16"/>
  <c r="CL320" i="16"/>
  <c r="CM320" i="16"/>
  <c r="CN320" i="16"/>
  <c r="CO320" i="16"/>
  <c r="CP320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AA321" i="16"/>
  <c r="AB321" i="16"/>
  <c r="AC321" i="16"/>
  <c r="AD321" i="16"/>
  <c r="AE321" i="16"/>
  <c r="AF321" i="16"/>
  <c r="AG321" i="16"/>
  <c r="AH321" i="16"/>
  <c r="AI321" i="16"/>
  <c r="AJ321" i="16"/>
  <c r="AK321" i="16"/>
  <c r="AL321" i="16"/>
  <c r="AM321" i="16"/>
  <c r="AN321" i="16"/>
  <c r="AO321" i="16"/>
  <c r="AP321" i="16"/>
  <c r="AQ321" i="16"/>
  <c r="AR321" i="16"/>
  <c r="AS321" i="16"/>
  <c r="AT321" i="16"/>
  <c r="AU321" i="16"/>
  <c r="AV321" i="16"/>
  <c r="AW321" i="16"/>
  <c r="AX321" i="16"/>
  <c r="AY321" i="16"/>
  <c r="AZ321" i="16"/>
  <c r="BA321" i="16"/>
  <c r="BB321" i="16"/>
  <c r="BC321" i="16"/>
  <c r="BD321" i="16"/>
  <c r="BE321" i="16"/>
  <c r="BF321" i="16"/>
  <c r="BG321" i="16"/>
  <c r="BH321" i="16"/>
  <c r="BI321" i="16"/>
  <c r="BJ321" i="16"/>
  <c r="BK321" i="16"/>
  <c r="BL321" i="16"/>
  <c r="BM321" i="16"/>
  <c r="BN321" i="16"/>
  <c r="BO321" i="16"/>
  <c r="BP321" i="16"/>
  <c r="BQ321" i="16"/>
  <c r="BR321" i="16"/>
  <c r="BS321" i="16"/>
  <c r="BT321" i="16"/>
  <c r="BU321" i="16"/>
  <c r="BV321" i="16"/>
  <c r="BW321" i="16"/>
  <c r="BX321" i="16"/>
  <c r="BY321" i="16"/>
  <c r="BZ321" i="16"/>
  <c r="CA321" i="16"/>
  <c r="CB321" i="16"/>
  <c r="CC321" i="16"/>
  <c r="CD321" i="16"/>
  <c r="CE321" i="16"/>
  <c r="CF321" i="16"/>
  <c r="CG321" i="16"/>
  <c r="CH321" i="16"/>
  <c r="CI321" i="16"/>
  <c r="CJ321" i="16"/>
  <c r="CK321" i="16"/>
  <c r="CL321" i="16"/>
  <c r="CM321" i="16"/>
  <c r="CN321" i="16"/>
  <c r="CO321" i="16"/>
  <c r="CP321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AA322" i="16"/>
  <c r="AB322" i="16"/>
  <c r="AC322" i="16"/>
  <c r="AD322" i="16"/>
  <c r="AE322" i="16"/>
  <c r="AF322" i="16"/>
  <c r="AG322" i="16"/>
  <c r="AH322" i="16"/>
  <c r="AI322" i="16"/>
  <c r="AJ322" i="16"/>
  <c r="AK322" i="16"/>
  <c r="AL322" i="16"/>
  <c r="AM322" i="16"/>
  <c r="AN322" i="16"/>
  <c r="AO322" i="16"/>
  <c r="AP322" i="16"/>
  <c r="AQ322" i="16"/>
  <c r="AR322" i="16"/>
  <c r="AS322" i="16"/>
  <c r="AT322" i="16"/>
  <c r="AU322" i="16"/>
  <c r="AV322" i="16"/>
  <c r="AW322" i="16"/>
  <c r="AX322" i="16"/>
  <c r="AY322" i="16"/>
  <c r="AZ322" i="16"/>
  <c r="BA322" i="16"/>
  <c r="BB322" i="16"/>
  <c r="BC322" i="16"/>
  <c r="BD322" i="16"/>
  <c r="BE322" i="16"/>
  <c r="BF322" i="16"/>
  <c r="BG322" i="16"/>
  <c r="BH322" i="16"/>
  <c r="BI322" i="16"/>
  <c r="BJ322" i="16"/>
  <c r="BK322" i="16"/>
  <c r="BL322" i="16"/>
  <c r="BM322" i="16"/>
  <c r="BN322" i="16"/>
  <c r="BO322" i="16"/>
  <c r="BP322" i="16"/>
  <c r="BQ322" i="16"/>
  <c r="BR322" i="16"/>
  <c r="BS322" i="16"/>
  <c r="BT322" i="16"/>
  <c r="BU322" i="16"/>
  <c r="BV322" i="16"/>
  <c r="BW322" i="16"/>
  <c r="BX322" i="16"/>
  <c r="BY322" i="16"/>
  <c r="BZ322" i="16"/>
  <c r="CA322" i="16"/>
  <c r="CB322" i="16"/>
  <c r="CC322" i="16"/>
  <c r="CD322" i="16"/>
  <c r="CE322" i="16"/>
  <c r="CF322" i="16"/>
  <c r="CG322" i="16"/>
  <c r="CH322" i="16"/>
  <c r="CI322" i="16"/>
  <c r="CJ322" i="16"/>
  <c r="CK322" i="16"/>
  <c r="CL322" i="16"/>
  <c r="CM322" i="16"/>
  <c r="CN322" i="16"/>
  <c r="CO322" i="16"/>
  <c r="CP322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AA323" i="16"/>
  <c r="AB323" i="16"/>
  <c r="AC323" i="16"/>
  <c r="AD323" i="16"/>
  <c r="AE323" i="16"/>
  <c r="AF323" i="16"/>
  <c r="AG323" i="16"/>
  <c r="AH323" i="16"/>
  <c r="AI323" i="16"/>
  <c r="AJ323" i="16"/>
  <c r="AK323" i="16"/>
  <c r="AL323" i="16"/>
  <c r="AM323" i="16"/>
  <c r="AN323" i="16"/>
  <c r="AO323" i="16"/>
  <c r="AP323" i="16"/>
  <c r="AQ323" i="16"/>
  <c r="AR323" i="16"/>
  <c r="AS323" i="16"/>
  <c r="AT323" i="16"/>
  <c r="AU323" i="16"/>
  <c r="AV323" i="16"/>
  <c r="AW323" i="16"/>
  <c r="AX323" i="16"/>
  <c r="AY323" i="16"/>
  <c r="AZ323" i="16"/>
  <c r="BA323" i="16"/>
  <c r="BB323" i="16"/>
  <c r="BC323" i="16"/>
  <c r="BD323" i="16"/>
  <c r="BE323" i="16"/>
  <c r="BF323" i="16"/>
  <c r="BG323" i="16"/>
  <c r="BH323" i="16"/>
  <c r="BI323" i="16"/>
  <c r="BJ323" i="16"/>
  <c r="BK323" i="16"/>
  <c r="BL323" i="16"/>
  <c r="BM323" i="16"/>
  <c r="BN323" i="16"/>
  <c r="BO323" i="16"/>
  <c r="BP323" i="16"/>
  <c r="BQ323" i="16"/>
  <c r="BR323" i="16"/>
  <c r="BS323" i="16"/>
  <c r="BT323" i="16"/>
  <c r="BU323" i="16"/>
  <c r="BV323" i="16"/>
  <c r="BW323" i="16"/>
  <c r="BX323" i="16"/>
  <c r="BY323" i="16"/>
  <c r="BZ323" i="16"/>
  <c r="CA323" i="16"/>
  <c r="CB323" i="16"/>
  <c r="CC323" i="16"/>
  <c r="CD323" i="16"/>
  <c r="CE323" i="16"/>
  <c r="CF323" i="16"/>
  <c r="CG323" i="16"/>
  <c r="CH323" i="16"/>
  <c r="CI323" i="16"/>
  <c r="CJ323" i="16"/>
  <c r="CK323" i="16"/>
  <c r="CL323" i="16"/>
  <c r="CM323" i="16"/>
  <c r="CN323" i="16"/>
  <c r="CO323" i="16"/>
  <c r="CP323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AA324" i="16"/>
  <c r="AB324" i="16"/>
  <c r="AC324" i="16"/>
  <c r="AD324" i="16"/>
  <c r="AE324" i="16"/>
  <c r="AF324" i="16"/>
  <c r="AG324" i="16"/>
  <c r="AH324" i="16"/>
  <c r="AI324" i="16"/>
  <c r="AJ324" i="16"/>
  <c r="AK324" i="16"/>
  <c r="AL324" i="16"/>
  <c r="AM324" i="16"/>
  <c r="AN324" i="16"/>
  <c r="AO324" i="16"/>
  <c r="AP324" i="16"/>
  <c r="AQ324" i="16"/>
  <c r="AR324" i="16"/>
  <c r="AS324" i="16"/>
  <c r="AT324" i="16"/>
  <c r="AU324" i="16"/>
  <c r="AV324" i="16"/>
  <c r="AW324" i="16"/>
  <c r="AX324" i="16"/>
  <c r="AY324" i="16"/>
  <c r="AZ324" i="16"/>
  <c r="BA324" i="16"/>
  <c r="BB324" i="16"/>
  <c r="BC324" i="16"/>
  <c r="BD324" i="16"/>
  <c r="BE324" i="16"/>
  <c r="BF324" i="16"/>
  <c r="BG324" i="16"/>
  <c r="BH324" i="16"/>
  <c r="BI324" i="16"/>
  <c r="BJ324" i="16"/>
  <c r="BK324" i="16"/>
  <c r="BL324" i="16"/>
  <c r="BM324" i="16"/>
  <c r="BN324" i="16"/>
  <c r="BO324" i="16"/>
  <c r="BP324" i="16"/>
  <c r="BQ324" i="16"/>
  <c r="BR324" i="16"/>
  <c r="BS324" i="16"/>
  <c r="BT324" i="16"/>
  <c r="BU324" i="16"/>
  <c r="BV324" i="16"/>
  <c r="BW324" i="16"/>
  <c r="BX324" i="16"/>
  <c r="BY324" i="16"/>
  <c r="BZ324" i="16"/>
  <c r="CA324" i="16"/>
  <c r="CB324" i="16"/>
  <c r="CC324" i="16"/>
  <c r="CD324" i="16"/>
  <c r="CE324" i="16"/>
  <c r="CF324" i="16"/>
  <c r="CG324" i="16"/>
  <c r="CH324" i="16"/>
  <c r="CI324" i="16"/>
  <c r="CJ324" i="16"/>
  <c r="CK324" i="16"/>
  <c r="CL324" i="16"/>
  <c r="CM324" i="16"/>
  <c r="CN324" i="16"/>
  <c r="CO324" i="16"/>
  <c r="CP324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AA325" i="16"/>
  <c r="AB325" i="16"/>
  <c r="AC325" i="16"/>
  <c r="AD325" i="16"/>
  <c r="AE325" i="16"/>
  <c r="AF325" i="16"/>
  <c r="AG325" i="16"/>
  <c r="AH325" i="16"/>
  <c r="AI325" i="16"/>
  <c r="AJ325" i="16"/>
  <c r="AK325" i="16"/>
  <c r="AL325" i="16"/>
  <c r="AM325" i="16"/>
  <c r="AN325" i="16"/>
  <c r="AO325" i="16"/>
  <c r="AP325" i="16"/>
  <c r="AQ325" i="16"/>
  <c r="AR325" i="16"/>
  <c r="AS325" i="16"/>
  <c r="AT325" i="16"/>
  <c r="AU325" i="16"/>
  <c r="AV325" i="16"/>
  <c r="AW325" i="16"/>
  <c r="AX325" i="16"/>
  <c r="AY325" i="16"/>
  <c r="AZ325" i="16"/>
  <c r="BA325" i="16"/>
  <c r="BB325" i="16"/>
  <c r="BC325" i="16"/>
  <c r="BD325" i="16"/>
  <c r="BE325" i="16"/>
  <c r="BF325" i="16"/>
  <c r="BG325" i="16"/>
  <c r="BH325" i="16"/>
  <c r="BI325" i="16"/>
  <c r="BJ325" i="16"/>
  <c r="BK325" i="16"/>
  <c r="BL325" i="16"/>
  <c r="BM325" i="16"/>
  <c r="BN325" i="16"/>
  <c r="BO325" i="16"/>
  <c r="BP325" i="16"/>
  <c r="BQ325" i="16"/>
  <c r="BR325" i="16"/>
  <c r="BS325" i="16"/>
  <c r="BT325" i="16"/>
  <c r="BU325" i="16"/>
  <c r="BV325" i="16"/>
  <c r="BW325" i="16"/>
  <c r="BX325" i="16"/>
  <c r="BY325" i="16"/>
  <c r="BZ325" i="16"/>
  <c r="CA325" i="16"/>
  <c r="CB325" i="16"/>
  <c r="CC325" i="16"/>
  <c r="CD325" i="16"/>
  <c r="CE325" i="16"/>
  <c r="CF325" i="16"/>
  <c r="CG325" i="16"/>
  <c r="CH325" i="16"/>
  <c r="CI325" i="16"/>
  <c r="CJ325" i="16"/>
  <c r="CK325" i="16"/>
  <c r="CL325" i="16"/>
  <c r="CM325" i="16"/>
  <c r="CN325" i="16"/>
  <c r="CO325" i="16"/>
  <c r="CP325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AA326" i="16"/>
  <c r="AB326" i="16"/>
  <c r="AC326" i="16"/>
  <c r="AD326" i="16"/>
  <c r="AE326" i="16"/>
  <c r="AF326" i="16"/>
  <c r="AG326" i="16"/>
  <c r="AH326" i="16"/>
  <c r="AI326" i="16"/>
  <c r="AJ326" i="16"/>
  <c r="AK326" i="16"/>
  <c r="AL326" i="16"/>
  <c r="AM326" i="16"/>
  <c r="AN326" i="16"/>
  <c r="AO326" i="16"/>
  <c r="AP326" i="16"/>
  <c r="AQ326" i="16"/>
  <c r="AR326" i="16"/>
  <c r="AS326" i="16"/>
  <c r="AT326" i="16"/>
  <c r="AU326" i="16"/>
  <c r="AV326" i="16"/>
  <c r="AW326" i="16"/>
  <c r="AX326" i="16"/>
  <c r="AY326" i="16"/>
  <c r="AZ326" i="16"/>
  <c r="BA326" i="16"/>
  <c r="BB326" i="16"/>
  <c r="BC326" i="16"/>
  <c r="BD326" i="16"/>
  <c r="BE326" i="16"/>
  <c r="BF326" i="16"/>
  <c r="BG326" i="16"/>
  <c r="BH326" i="16"/>
  <c r="BI326" i="16"/>
  <c r="BJ326" i="16"/>
  <c r="BK326" i="16"/>
  <c r="BL326" i="16"/>
  <c r="BM326" i="16"/>
  <c r="BN326" i="16"/>
  <c r="BO326" i="16"/>
  <c r="BP326" i="16"/>
  <c r="BQ326" i="16"/>
  <c r="BR326" i="16"/>
  <c r="BS326" i="16"/>
  <c r="BT326" i="16"/>
  <c r="BU326" i="16"/>
  <c r="BV326" i="16"/>
  <c r="BW326" i="16"/>
  <c r="BX326" i="16"/>
  <c r="BY326" i="16"/>
  <c r="BZ326" i="16"/>
  <c r="CA326" i="16"/>
  <c r="CB326" i="16"/>
  <c r="CC326" i="16"/>
  <c r="CD326" i="16"/>
  <c r="CE326" i="16"/>
  <c r="CF326" i="16"/>
  <c r="CG326" i="16"/>
  <c r="CH326" i="16"/>
  <c r="CI326" i="16"/>
  <c r="CJ326" i="16"/>
  <c r="CK326" i="16"/>
  <c r="CL326" i="16"/>
  <c r="CM326" i="16"/>
  <c r="CN326" i="16"/>
  <c r="CO326" i="16"/>
  <c r="CP326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AA327" i="16"/>
  <c r="AB327" i="16"/>
  <c r="AC327" i="16"/>
  <c r="AD327" i="16"/>
  <c r="AE327" i="16"/>
  <c r="AF327" i="16"/>
  <c r="AG327" i="16"/>
  <c r="AH327" i="16"/>
  <c r="AI327" i="16"/>
  <c r="AJ327" i="16"/>
  <c r="AK327" i="16"/>
  <c r="AL327" i="16"/>
  <c r="AM327" i="16"/>
  <c r="AN327" i="16"/>
  <c r="AO327" i="16"/>
  <c r="AP327" i="16"/>
  <c r="AQ327" i="16"/>
  <c r="AR327" i="16"/>
  <c r="AS327" i="16"/>
  <c r="AT327" i="16"/>
  <c r="AU327" i="16"/>
  <c r="AV327" i="16"/>
  <c r="AW327" i="16"/>
  <c r="AX327" i="16"/>
  <c r="AY327" i="16"/>
  <c r="AZ327" i="16"/>
  <c r="BA327" i="16"/>
  <c r="BB327" i="16"/>
  <c r="BC327" i="16"/>
  <c r="BD327" i="16"/>
  <c r="BE327" i="16"/>
  <c r="BF327" i="16"/>
  <c r="BG327" i="16"/>
  <c r="BH327" i="16"/>
  <c r="BI327" i="16"/>
  <c r="BJ327" i="16"/>
  <c r="BK327" i="16"/>
  <c r="BL327" i="16"/>
  <c r="BM327" i="16"/>
  <c r="BN327" i="16"/>
  <c r="BO327" i="16"/>
  <c r="BP327" i="16"/>
  <c r="BQ327" i="16"/>
  <c r="BR327" i="16"/>
  <c r="BS327" i="16"/>
  <c r="BT327" i="16"/>
  <c r="BU327" i="16"/>
  <c r="BV327" i="16"/>
  <c r="BW327" i="16"/>
  <c r="BX327" i="16"/>
  <c r="BY327" i="16"/>
  <c r="BZ327" i="16"/>
  <c r="CA327" i="16"/>
  <c r="CB327" i="16"/>
  <c r="CC327" i="16"/>
  <c r="CD327" i="16"/>
  <c r="CE327" i="16"/>
  <c r="CF327" i="16"/>
  <c r="CG327" i="16"/>
  <c r="CH327" i="16"/>
  <c r="CI327" i="16"/>
  <c r="CJ327" i="16"/>
  <c r="CK327" i="16"/>
  <c r="CL327" i="16"/>
  <c r="CM327" i="16"/>
  <c r="CN327" i="16"/>
  <c r="CO327" i="16"/>
  <c r="CP327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AA328" i="16"/>
  <c r="AB328" i="16"/>
  <c r="AC328" i="16"/>
  <c r="AD328" i="16"/>
  <c r="AE328" i="16"/>
  <c r="AF328" i="16"/>
  <c r="AG328" i="16"/>
  <c r="AH328" i="16"/>
  <c r="AI328" i="16"/>
  <c r="AJ328" i="16"/>
  <c r="AK328" i="16"/>
  <c r="AL328" i="16"/>
  <c r="AM328" i="16"/>
  <c r="AN328" i="16"/>
  <c r="AO328" i="16"/>
  <c r="AP328" i="16"/>
  <c r="AQ328" i="16"/>
  <c r="AR328" i="16"/>
  <c r="AS328" i="16"/>
  <c r="AT328" i="16"/>
  <c r="AU328" i="16"/>
  <c r="AV328" i="16"/>
  <c r="AW328" i="16"/>
  <c r="AX328" i="16"/>
  <c r="AY328" i="16"/>
  <c r="AZ328" i="16"/>
  <c r="BA328" i="16"/>
  <c r="BB328" i="16"/>
  <c r="BC328" i="16"/>
  <c r="BD328" i="16"/>
  <c r="BE328" i="16"/>
  <c r="BF328" i="16"/>
  <c r="BG328" i="16"/>
  <c r="BH328" i="16"/>
  <c r="BI328" i="16"/>
  <c r="BJ328" i="16"/>
  <c r="BK328" i="16"/>
  <c r="BL328" i="16"/>
  <c r="BM328" i="16"/>
  <c r="BN328" i="16"/>
  <c r="BO328" i="16"/>
  <c r="BP328" i="16"/>
  <c r="BQ328" i="16"/>
  <c r="BR328" i="16"/>
  <c r="BS328" i="16"/>
  <c r="BT328" i="16"/>
  <c r="BU328" i="16"/>
  <c r="BV328" i="16"/>
  <c r="BW328" i="16"/>
  <c r="BX328" i="16"/>
  <c r="BY328" i="16"/>
  <c r="BZ328" i="16"/>
  <c r="CA328" i="16"/>
  <c r="CB328" i="16"/>
  <c r="CC328" i="16"/>
  <c r="CD328" i="16"/>
  <c r="CE328" i="16"/>
  <c r="CF328" i="16"/>
  <c r="CG328" i="16"/>
  <c r="CH328" i="16"/>
  <c r="CI328" i="16"/>
  <c r="CJ328" i="16"/>
  <c r="CK328" i="16"/>
  <c r="CL328" i="16"/>
  <c r="CM328" i="16"/>
  <c r="CN328" i="16"/>
  <c r="CO328" i="16"/>
  <c r="CP328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AA329" i="16"/>
  <c r="AB329" i="16"/>
  <c r="AC329" i="16"/>
  <c r="AD329" i="16"/>
  <c r="AE329" i="16"/>
  <c r="AF329" i="16"/>
  <c r="AG329" i="16"/>
  <c r="AH329" i="16"/>
  <c r="AI329" i="16"/>
  <c r="AJ329" i="16"/>
  <c r="AK329" i="16"/>
  <c r="AL329" i="16"/>
  <c r="AM329" i="16"/>
  <c r="AN329" i="16"/>
  <c r="AO329" i="16"/>
  <c r="AP329" i="16"/>
  <c r="AQ329" i="16"/>
  <c r="AR329" i="16"/>
  <c r="AS329" i="16"/>
  <c r="AT329" i="16"/>
  <c r="AU329" i="16"/>
  <c r="AV329" i="16"/>
  <c r="AW329" i="16"/>
  <c r="AX329" i="16"/>
  <c r="AY329" i="16"/>
  <c r="AZ329" i="16"/>
  <c r="BA329" i="16"/>
  <c r="BB329" i="16"/>
  <c r="BC329" i="16"/>
  <c r="BD329" i="16"/>
  <c r="BE329" i="16"/>
  <c r="BF329" i="16"/>
  <c r="BG329" i="16"/>
  <c r="BH329" i="16"/>
  <c r="BI329" i="16"/>
  <c r="BJ329" i="16"/>
  <c r="BK329" i="16"/>
  <c r="BL329" i="16"/>
  <c r="BM329" i="16"/>
  <c r="BN329" i="16"/>
  <c r="BO329" i="16"/>
  <c r="BP329" i="16"/>
  <c r="BQ329" i="16"/>
  <c r="BR329" i="16"/>
  <c r="BS329" i="16"/>
  <c r="BT329" i="16"/>
  <c r="BU329" i="16"/>
  <c r="BV329" i="16"/>
  <c r="BW329" i="16"/>
  <c r="BX329" i="16"/>
  <c r="BY329" i="16"/>
  <c r="BZ329" i="16"/>
  <c r="CA329" i="16"/>
  <c r="CB329" i="16"/>
  <c r="CC329" i="16"/>
  <c r="CD329" i="16"/>
  <c r="CE329" i="16"/>
  <c r="CF329" i="16"/>
  <c r="CG329" i="16"/>
  <c r="CH329" i="16"/>
  <c r="CI329" i="16"/>
  <c r="CJ329" i="16"/>
  <c r="CK329" i="16"/>
  <c r="CL329" i="16"/>
  <c r="CM329" i="16"/>
  <c r="CN329" i="16"/>
  <c r="CO329" i="16"/>
  <c r="CP329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AA330" i="16"/>
  <c r="AB330" i="16"/>
  <c r="AC330" i="16"/>
  <c r="AD330" i="16"/>
  <c r="AE330" i="16"/>
  <c r="AF330" i="16"/>
  <c r="AG330" i="16"/>
  <c r="AH330" i="16"/>
  <c r="AI330" i="16"/>
  <c r="AJ330" i="16"/>
  <c r="AK330" i="16"/>
  <c r="AL330" i="16"/>
  <c r="AM330" i="16"/>
  <c r="AN330" i="16"/>
  <c r="AO330" i="16"/>
  <c r="AP330" i="16"/>
  <c r="AQ330" i="16"/>
  <c r="AR330" i="16"/>
  <c r="AS330" i="16"/>
  <c r="AT330" i="16"/>
  <c r="AU330" i="16"/>
  <c r="AV330" i="16"/>
  <c r="AW330" i="16"/>
  <c r="AX330" i="16"/>
  <c r="AY330" i="16"/>
  <c r="AZ330" i="16"/>
  <c r="BA330" i="16"/>
  <c r="BB330" i="16"/>
  <c r="BC330" i="16"/>
  <c r="BD330" i="16"/>
  <c r="BE330" i="16"/>
  <c r="BF330" i="16"/>
  <c r="BG330" i="16"/>
  <c r="BH330" i="16"/>
  <c r="BI330" i="16"/>
  <c r="BJ330" i="16"/>
  <c r="BK330" i="16"/>
  <c r="BL330" i="16"/>
  <c r="BM330" i="16"/>
  <c r="BN330" i="16"/>
  <c r="BO330" i="16"/>
  <c r="BP330" i="16"/>
  <c r="BQ330" i="16"/>
  <c r="BR330" i="16"/>
  <c r="BS330" i="16"/>
  <c r="BT330" i="16"/>
  <c r="BU330" i="16"/>
  <c r="BV330" i="16"/>
  <c r="BW330" i="16"/>
  <c r="BX330" i="16"/>
  <c r="BY330" i="16"/>
  <c r="BZ330" i="16"/>
  <c r="CA330" i="16"/>
  <c r="CB330" i="16"/>
  <c r="CC330" i="16"/>
  <c r="CD330" i="16"/>
  <c r="CE330" i="16"/>
  <c r="CF330" i="16"/>
  <c r="CG330" i="16"/>
  <c r="CH330" i="16"/>
  <c r="CI330" i="16"/>
  <c r="CJ330" i="16"/>
  <c r="CK330" i="16"/>
  <c r="CL330" i="16"/>
  <c r="CM330" i="16"/>
  <c r="CN330" i="16"/>
  <c r="CO330" i="16"/>
  <c r="CP330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AA331" i="16"/>
  <c r="AB331" i="16"/>
  <c r="AC331" i="16"/>
  <c r="AD331" i="16"/>
  <c r="AE331" i="16"/>
  <c r="AF331" i="16"/>
  <c r="AG331" i="16"/>
  <c r="AH331" i="16"/>
  <c r="AI331" i="16"/>
  <c r="AJ331" i="16"/>
  <c r="AK331" i="16"/>
  <c r="AL331" i="16"/>
  <c r="AM331" i="16"/>
  <c r="AN331" i="16"/>
  <c r="AO331" i="16"/>
  <c r="AP331" i="16"/>
  <c r="AQ331" i="16"/>
  <c r="AR331" i="16"/>
  <c r="AS331" i="16"/>
  <c r="AT331" i="16"/>
  <c r="AU331" i="16"/>
  <c r="AV331" i="16"/>
  <c r="AW331" i="16"/>
  <c r="AX331" i="16"/>
  <c r="AY331" i="16"/>
  <c r="AZ331" i="16"/>
  <c r="BA331" i="16"/>
  <c r="BB331" i="16"/>
  <c r="BC331" i="16"/>
  <c r="BD331" i="16"/>
  <c r="BE331" i="16"/>
  <c r="BF331" i="16"/>
  <c r="BG331" i="16"/>
  <c r="BH331" i="16"/>
  <c r="BI331" i="16"/>
  <c r="BJ331" i="16"/>
  <c r="BK331" i="16"/>
  <c r="BL331" i="16"/>
  <c r="BM331" i="16"/>
  <c r="BN331" i="16"/>
  <c r="BO331" i="16"/>
  <c r="BP331" i="16"/>
  <c r="BQ331" i="16"/>
  <c r="BR331" i="16"/>
  <c r="BS331" i="16"/>
  <c r="BT331" i="16"/>
  <c r="BU331" i="16"/>
  <c r="BV331" i="16"/>
  <c r="BW331" i="16"/>
  <c r="BX331" i="16"/>
  <c r="BY331" i="16"/>
  <c r="BZ331" i="16"/>
  <c r="CA331" i="16"/>
  <c r="CB331" i="16"/>
  <c r="CC331" i="16"/>
  <c r="CD331" i="16"/>
  <c r="CE331" i="16"/>
  <c r="CF331" i="16"/>
  <c r="CG331" i="16"/>
  <c r="CH331" i="16"/>
  <c r="CI331" i="16"/>
  <c r="CJ331" i="16"/>
  <c r="CK331" i="16"/>
  <c r="CL331" i="16"/>
  <c r="CM331" i="16"/>
  <c r="CN331" i="16"/>
  <c r="CO331" i="16"/>
  <c r="CP331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AA332" i="16"/>
  <c r="AB332" i="16"/>
  <c r="AC332" i="16"/>
  <c r="AD332" i="16"/>
  <c r="AE332" i="16"/>
  <c r="AF332" i="16"/>
  <c r="AG332" i="16"/>
  <c r="AH332" i="16"/>
  <c r="AI332" i="16"/>
  <c r="AJ332" i="16"/>
  <c r="AK332" i="16"/>
  <c r="AL332" i="16"/>
  <c r="AM332" i="16"/>
  <c r="AN332" i="16"/>
  <c r="AO332" i="16"/>
  <c r="AP332" i="16"/>
  <c r="AQ332" i="16"/>
  <c r="AR332" i="16"/>
  <c r="AS332" i="16"/>
  <c r="AT332" i="16"/>
  <c r="AU332" i="16"/>
  <c r="AV332" i="16"/>
  <c r="AW332" i="16"/>
  <c r="AX332" i="16"/>
  <c r="AY332" i="16"/>
  <c r="AZ332" i="16"/>
  <c r="BA332" i="16"/>
  <c r="BB332" i="16"/>
  <c r="BC332" i="16"/>
  <c r="BD332" i="16"/>
  <c r="BE332" i="16"/>
  <c r="BF332" i="16"/>
  <c r="BG332" i="16"/>
  <c r="BH332" i="16"/>
  <c r="BI332" i="16"/>
  <c r="BJ332" i="16"/>
  <c r="BK332" i="16"/>
  <c r="BL332" i="16"/>
  <c r="BM332" i="16"/>
  <c r="BN332" i="16"/>
  <c r="BO332" i="16"/>
  <c r="BP332" i="16"/>
  <c r="BQ332" i="16"/>
  <c r="BR332" i="16"/>
  <c r="BS332" i="16"/>
  <c r="BT332" i="16"/>
  <c r="BU332" i="16"/>
  <c r="BV332" i="16"/>
  <c r="BW332" i="16"/>
  <c r="BX332" i="16"/>
  <c r="BY332" i="16"/>
  <c r="BZ332" i="16"/>
  <c r="CA332" i="16"/>
  <c r="CB332" i="16"/>
  <c r="CC332" i="16"/>
  <c r="CD332" i="16"/>
  <c r="CE332" i="16"/>
  <c r="CF332" i="16"/>
  <c r="CG332" i="16"/>
  <c r="CH332" i="16"/>
  <c r="CI332" i="16"/>
  <c r="CJ332" i="16"/>
  <c r="CK332" i="16"/>
  <c r="CL332" i="16"/>
  <c r="CM332" i="16"/>
  <c r="CN332" i="16"/>
  <c r="CO332" i="16"/>
  <c r="CP332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AA333" i="16"/>
  <c r="AB333" i="16"/>
  <c r="AC333" i="16"/>
  <c r="AD333" i="16"/>
  <c r="AE333" i="16"/>
  <c r="AF333" i="16"/>
  <c r="AG333" i="16"/>
  <c r="AH333" i="16"/>
  <c r="AI333" i="16"/>
  <c r="AJ333" i="16"/>
  <c r="AK333" i="16"/>
  <c r="AL333" i="16"/>
  <c r="AM333" i="16"/>
  <c r="AN333" i="16"/>
  <c r="AO333" i="16"/>
  <c r="AP333" i="16"/>
  <c r="AQ333" i="16"/>
  <c r="AR333" i="16"/>
  <c r="AS333" i="16"/>
  <c r="AT333" i="16"/>
  <c r="AU333" i="16"/>
  <c r="AV333" i="16"/>
  <c r="AW333" i="16"/>
  <c r="AX333" i="16"/>
  <c r="AY333" i="16"/>
  <c r="AZ333" i="16"/>
  <c r="BA333" i="16"/>
  <c r="BB333" i="16"/>
  <c r="BC333" i="16"/>
  <c r="BD333" i="16"/>
  <c r="BE333" i="16"/>
  <c r="BF333" i="16"/>
  <c r="BG333" i="16"/>
  <c r="BH333" i="16"/>
  <c r="BI333" i="16"/>
  <c r="BJ333" i="16"/>
  <c r="BK333" i="16"/>
  <c r="BL333" i="16"/>
  <c r="BM333" i="16"/>
  <c r="BN333" i="16"/>
  <c r="BO333" i="16"/>
  <c r="BP333" i="16"/>
  <c r="BQ333" i="16"/>
  <c r="BR333" i="16"/>
  <c r="BS333" i="16"/>
  <c r="BT333" i="16"/>
  <c r="BU333" i="16"/>
  <c r="BV333" i="16"/>
  <c r="BW333" i="16"/>
  <c r="BX333" i="16"/>
  <c r="BY333" i="16"/>
  <c r="BZ333" i="16"/>
  <c r="CA333" i="16"/>
  <c r="CB333" i="16"/>
  <c r="CC333" i="16"/>
  <c r="CD333" i="16"/>
  <c r="CE333" i="16"/>
  <c r="CF333" i="16"/>
  <c r="CG333" i="16"/>
  <c r="CH333" i="16"/>
  <c r="CI333" i="16"/>
  <c r="CJ333" i="16"/>
  <c r="CK333" i="16"/>
  <c r="CL333" i="16"/>
  <c r="CM333" i="16"/>
  <c r="CN333" i="16"/>
  <c r="CO333" i="16"/>
  <c r="CP333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AA334" i="16"/>
  <c r="AB334" i="16"/>
  <c r="AC334" i="16"/>
  <c r="AD334" i="16"/>
  <c r="AE334" i="16"/>
  <c r="AF334" i="16"/>
  <c r="AG334" i="16"/>
  <c r="AH334" i="16"/>
  <c r="AI334" i="16"/>
  <c r="AJ334" i="16"/>
  <c r="AK334" i="16"/>
  <c r="AL334" i="16"/>
  <c r="AM334" i="16"/>
  <c r="AN334" i="16"/>
  <c r="AO334" i="16"/>
  <c r="AP334" i="16"/>
  <c r="AQ334" i="16"/>
  <c r="AR334" i="16"/>
  <c r="AS334" i="16"/>
  <c r="AT334" i="16"/>
  <c r="AU334" i="16"/>
  <c r="AV334" i="16"/>
  <c r="AW334" i="16"/>
  <c r="AX334" i="16"/>
  <c r="AY334" i="16"/>
  <c r="AZ334" i="16"/>
  <c r="BA334" i="16"/>
  <c r="BB334" i="16"/>
  <c r="BC334" i="16"/>
  <c r="BD334" i="16"/>
  <c r="BE334" i="16"/>
  <c r="BF334" i="16"/>
  <c r="BG334" i="16"/>
  <c r="BH334" i="16"/>
  <c r="BI334" i="16"/>
  <c r="BJ334" i="16"/>
  <c r="BK334" i="16"/>
  <c r="BL334" i="16"/>
  <c r="BM334" i="16"/>
  <c r="BN334" i="16"/>
  <c r="BO334" i="16"/>
  <c r="BP334" i="16"/>
  <c r="BQ334" i="16"/>
  <c r="BR334" i="16"/>
  <c r="BS334" i="16"/>
  <c r="BT334" i="16"/>
  <c r="BU334" i="16"/>
  <c r="BV334" i="16"/>
  <c r="BW334" i="16"/>
  <c r="BX334" i="16"/>
  <c r="BY334" i="16"/>
  <c r="BZ334" i="16"/>
  <c r="CA334" i="16"/>
  <c r="CB334" i="16"/>
  <c r="CC334" i="16"/>
  <c r="CD334" i="16"/>
  <c r="CE334" i="16"/>
  <c r="CF334" i="16"/>
  <c r="CG334" i="16"/>
  <c r="CH334" i="16"/>
  <c r="CI334" i="16"/>
  <c r="CJ334" i="16"/>
  <c r="CK334" i="16"/>
  <c r="CL334" i="16"/>
  <c r="CM334" i="16"/>
  <c r="CN334" i="16"/>
  <c r="CO334" i="16"/>
  <c r="CP334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AA335" i="16"/>
  <c r="AB335" i="16"/>
  <c r="AC335" i="16"/>
  <c r="AD335" i="16"/>
  <c r="AE335" i="16"/>
  <c r="AF335" i="16"/>
  <c r="AG335" i="16"/>
  <c r="AH335" i="16"/>
  <c r="AI335" i="16"/>
  <c r="AJ335" i="16"/>
  <c r="AK335" i="16"/>
  <c r="AL335" i="16"/>
  <c r="AM335" i="16"/>
  <c r="AN335" i="16"/>
  <c r="AO335" i="16"/>
  <c r="AP335" i="16"/>
  <c r="AQ335" i="16"/>
  <c r="AR335" i="16"/>
  <c r="AS335" i="16"/>
  <c r="AT335" i="16"/>
  <c r="AU335" i="16"/>
  <c r="AV335" i="16"/>
  <c r="AW335" i="16"/>
  <c r="AX335" i="16"/>
  <c r="AY335" i="16"/>
  <c r="AZ335" i="16"/>
  <c r="BA335" i="16"/>
  <c r="BB335" i="16"/>
  <c r="BC335" i="16"/>
  <c r="BD335" i="16"/>
  <c r="BE335" i="16"/>
  <c r="BF335" i="16"/>
  <c r="BG335" i="16"/>
  <c r="BH335" i="16"/>
  <c r="BI335" i="16"/>
  <c r="BJ335" i="16"/>
  <c r="BK335" i="16"/>
  <c r="BL335" i="16"/>
  <c r="BM335" i="16"/>
  <c r="BN335" i="16"/>
  <c r="BO335" i="16"/>
  <c r="BP335" i="16"/>
  <c r="BQ335" i="16"/>
  <c r="BR335" i="16"/>
  <c r="BS335" i="16"/>
  <c r="BT335" i="16"/>
  <c r="BU335" i="16"/>
  <c r="BV335" i="16"/>
  <c r="BW335" i="16"/>
  <c r="BX335" i="16"/>
  <c r="BY335" i="16"/>
  <c r="BZ335" i="16"/>
  <c r="CA335" i="16"/>
  <c r="CB335" i="16"/>
  <c r="CC335" i="16"/>
  <c r="CD335" i="16"/>
  <c r="CE335" i="16"/>
  <c r="CF335" i="16"/>
  <c r="CG335" i="16"/>
  <c r="CH335" i="16"/>
  <c r="CI335" i="16"/>
  <c r="CJ335" i="16"/>
  <c r="CK335" i="16"/>
  <c r="CL335" i="16"/>
  <c r="CM335" i="16"/>
  <c r="CN335" i="16"/>
  <c r="CO335" i="16"/>
  <c r="CP335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AA336" i="16"/>
  <c r="AB336" i="16"/>
  <c r="AC336" i="16"/>
  <c r="AD336" i="16"/>
  <c r="AE336" i="16"/>
  <c r="AF336" i="16"/>
  <c r="AG336" i="16"/>
  <c r="AH336" i="16"/>
  <c r="AI336" i="16"/>
  <c r="AJ336" i="16"/>
  <c r="AK336" i="16"/>
  <c r="AL336" i="16"/>
  <c r="AM336" i="16"/>
  <c r="AN336" i="16"/>
  <c r="AO336" i="16"/>
  <c r="AP336" i="16"/>
  <c r="AQ336" i="16"/>
  <c r="AR336" i="16"/>
  <c r="AS336" i="16"/>
  <c r="AT336" i="16"/>
  <c r="AU336" i="16"/>
  <c r="AV336" i="16"/>
  <c r="AW336" i="16"/>
  <c r="AX336" i="16"/>
  <c r="AY336" i="16"/>
  <c r="AZ336" i="16"/>
  <c r="BA336" i="16"/>
  <c r="BB336" i="16"/>
  <c r="BC336" i="16"/>
  <c r="BD336" i="16"/>
  <c r="BE336" i="16"/>
  <c r="BF336" i="16"/>
  <c r="BG336" i="16"/>
  <c r="BH336" i="16"/>
  <c r="BI336" i="16"/>
  <c r="BJ336" i="16"/>
  <c r="BK336" i="16"/>
  <c r="BL336" i="16"/>
  <c r="BM336" i="16"/>
  <c r="BN336" i="16"/>
  <c r="BO336" i="16"/>
  <c r="BP336" i="16"/>
  <c r="BQ336" i="16"/>
  <c r="BR336" i="16"/>
  <c r="BS336" i="16"/>
  <c r="BT336" i="16"/>
  <c r="BU336" i="16"/>
  <c r="BV336" i="16"/>
  <c r="BW336" i="16"/>
  <c r="BX336" i="16"/>
  <c r="BY336" i="16"/>
  <c r="BZ336" i="16"/>
  <c r="CA336" i="16"/>
  <c r="CB336" i="16"/>
  <c r="CC336" i="16"/>
  <c r="CD336" i="16"/>
  <c r="CE336" i="16"/>
  <c r="CF336" i="16"/>
  <c r="CG336" i="16"/>
  <c r="CH336" i="16"/>
  <c r="CI336" i="16"/>
  <c r="CJ336" i="16"/>
  <c r="CK336" i="16"/>
  <c r="CL336" i="16"/>
  <c r="CM336" i="16"/>
  <c r="CN336" i="16"/>
  <c r="CO336" i="16"/>
  <c r="CP336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AA337" i="16"/>
  <c r="AB337" i="16"/>
  <c r="AC337" i="16"/>
  <c r="AD337" i="16"/>
  <c r="AE337" i="16"/>
  <c r="AF337" i="16"/>
  <c r="AG337" i="16"/>
  <c r="AH337" i="16"/>
  <c r="AI337" i="16"/>
  <c r="AJ337" i="16"/>
  <c r="AK337" i="16"/>
  <c r="AL337" i="16"/>
  <c r="AM337" i="16"/>
  <c r="AN337" i="16"/>
  <c r="AO337" i="16"/>
  <c r="AP337" i="16"/>
  <c r="AQ337" i="16"/>
  <c r="AR337" i="16"/>
  <c r="AS337" i="16"/>
  <c r="AT337" i="16"/>
  <c r="AU337" i="16"/>
  <c r="AV337" i="16"/>
  <c r="AW337" i="16"/>
  <c r="AX337" i="16"/>
  <c r="AY337" i="16"/>
  <c r="AZ337" i="16"/>
  <c r="BA337" i="16"/>
  <c r="BB337" i="16"/>
  <c r="BC337" i="16"/>
  <c r="BD337" i="16"/>
  <c r="BE337" i="16"/>
  <c r="BF337" i="16"/>
  <c r="BG337" i="16"/>
  <c r="BH337" i="16"/>
  <c r="BI337" i="16"/>
  <c r="BJ337" i="16"/>
  <c r="BK337" i="16"/>
  <c r="BL337" i="16"/>
  <c r="BM337" i="16"/>
  <c r="BN337" i="16"/>
  <c r="BO337" i="16"/>
  <c r="BP337" i="16"/>
  <c r="BQ337" i="16"/>
  <c r="BR337" i="16"/>
  <c r="BS337" i="16"/>
  <c r="BT337" i="16"/>
  <c r="BU337" i="16"/>
  <c r="BV337" i="16"/>
  <c r="BW337" i="16"/>
  <c r="BX337" i="16"/>
  <c r="BY337" i="16"/>
  <c r="BZ337" i="16"/>
  <c r="CA337" i="16"/>
  <c r="CB337" i="16"/>
  <c r="CC337" i="16"/>
  <c r="CD337" i="16"/>
  <c r="CE337" i="16"/>
  <c r="CF337" i="16"/>
  <c r="CG337" i="16"/>
  <c r="CH337" i="16"/>
  <c r="CI337" i="16"/>
  <c r="CJ337" i="16"/>
  <c r="CK337" i="16"/>
  <c r="CL337" i="16"/>
  <c r="CM337" i="16"/>
  <c r="CN337" i="16"/>
  <c r="CO337" i="16"/>
  <c r="CP337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AA338" i="16"/>
  <c r="AB338" i="16"/>
  <c r="AC338" i="16"/>
  <c r="AD338" i="16"/>
  <c r="AE338" i="16"/>
  <c r="AF338" i="16"/>
  <c r="AG338" i="16"/>
  <c r="AH338" i="16"/>
  <c r="AI338" i="16"/>
  <c r="AJ338" i="16"/>
  <c r="AK338" i="16"/>
  <c r="AL338" i="16"/>
  <c r="AM338" i="16"/>
  <c r="AN338" i="16"/>
  <c r="AO338" i="16"/>
  <c r="AP338" i="16"/>
  <c r="AQ338" i="16"/>
  <c r="AR338" i="16"/>
  <c r="AS338" i="16"/>
  <c r="AT338" i="16"/>
  <c r="AU338" i="16"/>
  <c r="AV338" i="16"/>
  <c r="AW338" i="16"/>
  <c r="AX338" i="16"/>
  <c r="AY338" i="16"/>
  <c r="AZ338" i="16"/>
  <c r="BA338" i="16"/>
  <c r="BB338" i="16"/>
  <c r="BC338" i="16"/>
  <c r="BD338" i="16"/>
  <c r="BE338" i="16"/>
  <c r="BF338" i="16"/>
  <c r="BG338" i="16"/>
  <c r="BH338" i="16"/>
  <c r="BI338" i="16"/>
  <c r="BJ338" i="16"/>
  <c r="BK338" i="16"/>
  <c r="BL338" i="16"/>
  <c r="BM338" i="16"/>
  <c r="BN338" i="16"/>
  <c r="BO338" i="16"/>
  <c r="BP338" i="16"/>
  <c r="BQ338" i="16"/>
  <c r="BR338" i="16"/>
  <c r="BS338" i="16"/>
  <c r="BT338" i="16"/>
  <c r="BU338" i="16"/>
  <c r="BV338" i="16"/>
  <c r="BW338" i="16"/>
  <c r="BX338" i="16"/>
  <c r="BY338" i="16"/>
  <c r="BZ338" i="16"/>
  <c r="CA338" i="16"/>
  <c r="CB338" i="16"/>
  <c r="CC338" i="16"/>
  <c r="CD338" i="16"/>
  <c r="CE338" i="16"/>
  <c r="CF338" i="16"/>
  <c r="CG338" i="16"/>
  <c r="CH338" i="16"/>
  <c r="CI338" i="16"/>
  <c r="CJ338" i="16"/>
  <c r="CK338" i="16"/>
  <c r="CL338" i="16"/>
  <c r="CM338" i="16"/>
  <c r="CN338" i="16"/>
  <c r="CO338" i="16"/>
  <c r="CP338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AA339" i="16"/>
  <c r="AB339" i="16"/>
  <c r="AC339" i="16"/>
  <c r="AD339" i="16"/>
  <c r="AE339" i="16"/>
  <c r="AF339" i="16"/>
  <c r="AG339" i="16"/>
  <c r="AH339" i="16"/>
  <c r="AI339" i="16"/>
  <c r="AJ339" i="16"/>
  <c r="AK339" i="16"/>
  <c r="AL339" i="16"/>
  <c r="AM339" i="16"/>
  <c r="AN339" i="16"/>
  <c r="AO339" i="16"/>
  <c r="AP339" i="16"/>
  <c r="AQ339" i="16"/>
  <c r="AR339" i="16"/>
  <c r="AS339" i="16"/>
  <c r="AT339" i="16"/>
  <c r="AU339" i="16"/>
  <c r="AV339" i="16"/>
  <c r="AW339" i="16"/>
  <c r="AX339" i="16"/>
  <c r="AY339" i="16"/>
  <c r="AZ339" i="16"/>
  <c r="BA339" i="16"/>
  <c r="BB339" i="16"/>
  <c r="BC339" i="16"/>
  <c r="BD339" i="16"/>
  <c r="BE339" i="16"/>
  <c r="BF339" i="16"/>
  <c r="BG339" i="16"/>
  <c r="BH339" i="16"/>
  <c r="BI339" i="16"/>
  <c r="BJ339" i="16"/>
  <c r="BK339" i="16"/>
  <c r="BL339" i="16"/>
  <c r="BM339" i="16"/>
  <c r="BN339" i="16"/>
  <c r="BO339" i="16"/>
  <c r="BP339" i="16"/>
  <c r="BQ339" i="16"/>
  <c r="BR339" i="16"/>
  <c r="BS339" i="16"/>
  <c r="BT339" i="16"/>
  <c r="BU339" i="16"/>
  <c r="BV339" i="16"/>
  <c r="BW339" i="16"/>
  <c r="BX339" i="16"/>
  <c r="BY339" i="16"/>
  <c r="BZ339" i="16"/>
  <c r="CA339" i="16"/>
  <c r="CB339" i="16"/>
  <c r="CC339" i="16"/>
  <c r="CD339" i="16"/>
  <c r="CE339" i="16"/>
  <c r="CF339" i="16"/>
  <c r="CG339" i="16"/>
  <c r="CH339" i="16"/>
  <c r="CI339" i="16"/>
  <c r="CJ339" i="16"/>
  <c r="CK339" i="16"/>
  <c r="CL339" i="16"/>
  <c r="CM339" i="16"/>
  <c r="CN339" i="16"/>
  <c r="CO339" i="16"/>
  <c r="CP339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AA340" i="16"/>
  <c r="AB340" i="16"/>
  <c r="AC340" i="16"/>
  <c r="AD340" i="16"/>
  <c r="AE340" i="16"/>
  <c r="AF340" i="16"/>
  <c r="AG340" i="16"/>
  <c r="AH340" i="16"/>
  <c r="AI340" i="16"/>
  <c r="AJ340" i="16"/>
  <c r="AK340" i="16"/>
  <c r="AL340" i="16"/>
  <c r="AM340" i="16"/>
  <c r="AN340" i="16"/>
  <c r="AO340" i="16"/>
  <c r="AP340" i="16"/>
  <c r="AQ340" i="16"/>
  <c r="AR340" i="16"/>
  <c r="AS340" i="16"/>
  <c r="AT340" i="16"/>
  <c r="AU340" i="16"/>
  <c r="AV340" i="16"/>
  <c r="AW340" i="16"/>
  <c r="AX340" i="16"/>
  <c r="AY340" i="16"/>
  <c r="AZ340" i="16"/>
  <c r="BA340" i="16"/>
  <c r="BB340" i="16"/>
  <c r="BC340" i="16"/>
  <c r="BD340" i="16"/>
  <c r="BE340" i="16"/>
  <c r="BF340" i="16"/>
  <c r="BG340" i="16"/>
  <c r="BH340" i="16"/>
  <c r="BI340" i="16"/>
  <c r="BJ340" i="16"/>
  <c r="BK340" i="16"/>
  <c r="BL340" i="16"/>
  <c r="BM340" i="16"/>
  <c r="BN340" i="16"/>
  <c r="BO340" i="16"/>
  <c r="BP340" i="16"/>
  <c r="BQ340" i="16"/>
  <c r="BR340" i="16"/>
  <c r="BS340" i="16"/>
  <c r="BT340" i="16"/>
  <c r="BU340" i="16"/>
  <c r="BV340" i="16"/>
  <c r="BW340" i="16"/>
  <c r="BX340" i="16"/>
  <c r="BY340" i="16"/>
  <c r="BZ340" i="16"/>
  <c r="CA340" i="16"/>
  <c r="CB340" i="16"/>
  <c r="CC340" i="16"/>
  <c r="CD340" i="16"/>
  <c r="CE340" i="16"/>
  <c r="CF340" i="16"/>
  <c r="CG340" i="16"/>
  <c r="CH340" i="16"/>
  <c r="CI340" i="16"/>
  <c r="CJ340" i="16"/>
  <c r="CK340" i="16"/>
  <c r="CL340" i="16"/>
  <c r="CM340" i="16"/>
  <c r="CN340" i="16"/>
  <c r="CO340" i="16"/>
  <c r="CP340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AA341" i="16"/>
  <c r="AB341" i="16"/>
  <c r="AC341" i="16"/>
  <c r="AD341" i="16"/>
  <c r="AE341" i="16"/>
  <c r="AF341" i="16"/>
  <c r="AG341" i="16"/>
  <c r="AH341" i="16"/>
  <c r="AI341" i="16"/>
  <c r="AJ341" i="16"/>
  <c r="AK341" i="16"/>
  <c r="AL341" i="16"/>
  <c r="AM341" i="16"/>
  <c r="AN341" i="16"/>
  <c r="AO341" i="16"/>
  <c r="AP341" i="16"/>
  <c r="AQ341" i="16"/>
  <c r="AR341" i="16"/>
  <c r="AS341" i="16"/>
  <c r="AT341" i="16"/>
  <c r="AU341" i="16"/>
  <c r="AV341" i="16"/>
  <c r="AW341" i="16"/>
  <c r="AX341" i="16"/>
  <c r="AY341" i="16"/>
  <c r="AZ341" i="16"/>
  <c r="BA341" i="16"/>
  <c r="BB341" i="16"/>
  <c r="BC341" i="16"/>
  <c r="BD341" i="16"/>
  <c r="BE341" i="16"/>
  <c r="BF341" i="16"/>
  <c r="BG341" i="16"/>
  <c r="BH341" i="16"/>
  <c r="BI341" i="16"/>
  <c r="BJ341" i="16"/>
  <c r="BK341" i="16"/>
  <c r="BL341" i="16"/>
  <c r="BM341" i="16"/>
  <c r="BN341" i="16"/>
  <c r="BO341" i="16"/>
  <c r="BP341" i="16"/>
  <c r="BQ341" i="16"/>
  <c r="BR341" i="16"/>
  <c r="BS341" i="16"/>
  <c r="BT341" i="16"/>
  <c r="BU341" i="16"/>
  <c r="BV341" i="16"/>
  <c r="BW341" i="16"/>
  <c r="BX341" i="16"/>
  <c r="BY341" i="16"/>
  <c r="BZ341" i="16"/>
  <c r="CA341" i="16"/>
  <c r="CB341" i="16"/>
  <c r="CC341" i="16"/>
  <c r="CD341" i="16"/>
  <c r="CE341" i="16"/>
  <c r="CF341" i="16"/>
  <c r="CG341" i="16"/>
  <c r="CH341" i="16"/>
  <c r="CI341" i="16"/>
  <c r="CJ341" i="16"/>
  <c r="CK341" i="16"/>
  <c r="CL341" i="16"/>
  <c r="CM341" i="16"/>
  <c r="CN341" i="16"/>
  <c r="CO341" i="16"/>
  <c r="CP341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AA342" i="16"/>
  <c r="AB342" i="16"/>
  <c r="AC342" i="16"/>
  <c r="AD342" i="16"/>
  <c r="AE342" i="16"/>
  <c r="AF342" i="16"/>
  <c r="AG342" i="16"/>
  <c r="AH342" i="16"/>
  <c r="AI342" i="16"/>
  <c r="AJ342" i="16"/>
  <c r="AK342" i="16"/>
  <c r="AL342" i="16"/>
  <c r="AM342" i="16"/>
  <c r="AN342" i="16"/>
  <c r="AO342" i="16"/>
  <c r="AP342" i="16"/>
  <c r="AQ342" i="16"/>
  <c r="AR342" i="16"/>
  <c r="AS342" i="16"/>
  <c r="AT342" i="16"/>
  <c r="AU342" i="16"/>
  <c r="AV342" i="16"/>
  <c r="AW342" i="16"/>
  <c r="AX342" i="16"/>
  <c r="AY342" i="16"/>
  <c r="AZ342" i="16"/>
  <c r="BA342" i="16"/>
  <c r="BB342" i="16"/>
  <c r="BC342" i="16"/>
  <c r="BD342" i="16"/>
  <c r="BE342" i="16"/>
  <c r="BF342" i="16"/>
  <c r="BG342" i="16"/>
  <c r="BH342" i="16"/>
  <c r="BI342" i="16"/>
  <c r="BJ342" i="16"/>
  <c r="BK342" i="16"/>
  <c r="BL342" i="16"/>
  <c r="BM342" i="16"/>
  <c r="BN342" i="16"/>
  <c r="BO342" i="16"/>
  <c r="BP342" i="16"/>
  <c r="BQ342" i="16"/>
  <c r="BR342" i="16"/>
  <c r="BS342" i="16"/>
  <c r="BT342" i="16"/>
  <c r="BU342" i="16"/>
  <c r="BV342" i="16"/>
  <c r="BW342" i="16"/>
  <c r="BX342" i="16"/>
  <c r="BY342" i="16"/>
  <c r="BZ342" i="16"/>
  <c r="CA342" i="16"/>
  <c r="CB342" i="16"/>
  <c r="CC342" i="16"/>
  <c r="CD342" i="16"/>
  <c r="CE342" i="16"/>
  <c r="CF342" i="16"/>
  <c r="CG342" i="16"/>
  <c r="CH342" i="16"/>
  <c r="CI342" i="16"/>
  <c r="CJ342" i="16"/>
  <c r="CK342" i="16"/>
  <c r="CL342" i="16"/>
  <c r="CM342" i="16"/>
  <c r="CN342" i="16"/>
  <c r="CO342" i="16"/>
  <c r="CP342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AA343" i="16"/>
  <c r="AB343" i="16"/>
  <c r="AC343" i="16"/>
  <c r="AD343" i="16"/>
  <c r="AE343" i="16"/>
  <c r="AF343" i="16"/>
  <c r="AG343" i="16"/>
  <c r="AH343" i="16"/>
  <c r="AI343" i="16"/>
  <c r="AJ343" i="16"/>
  <c r="AK343" i="16"/>
  <c r="AL343" i="16"/>
  <c r="AM343" i="16"/>
  <c r="AN343" i="16"/>
  <c r="AO343" i="16"/>
  <c r="AP343" i="16"/>
  <c r="AQ343" i="16"/>
  <c r="AR343" i="16"/>
  <c r="AS343" i="16"/>
  <c r="AT343" i="16"/>
  <c r="AU343" i="16"/>
  <c r="AV343" i="16"/>
  <c r="AW343" i="16"/>
  <c r="AX343" i="16"/>
  <c r="AY343" i="16"/>
  <c r="AZ343" i="16"/>
  <c r="BA343" i="16"/>
  <c r="BB343" i="16"/>
  <c r="BC343" i="16"/>
  <c r="BD343" i="16"/>
  <c r="BE343" i="16"/>
  <c r="BF343" i="16"/>
  <c r="BG343" i="16"/>
  <c r="BH343" i="16"/>
  <c r="BI343" i="16"/>
  <c r="BJ343" i="16"/>
  <c r="BK343" i="16"/>
  <c r="BL343" i="16"/>
  <c r="BM343" i="16"/>
  <c r="BN343" i="16"/>
  <c r="BO343" i="16"/>
  <c r="BP343" i="16"/>
  <c r="BQ343" i="16"/>
  <c r="BR343" i="16"/>
  <c r="BS343" i="16"/>
  <c r="BT343" i="16"/>
  <c r="BU343" i="16"/>
  <c r="BV343" i="16"/>
  <c r="BW343" i="16"/>
  <c r="BX343" i="16"/>
  <c r="BY343" i="16"/>
  <c r="BZ343" i="16"/>
  <c r="CA343" i="16"/>
  <c r="CB343" i="16"/>
  <c r="CC343" i="16"/>
  <c r="CD343" i="16"/>
  <c r="CE343" i="16"/>
  <c r="CF343" i="16"/>
  <c r="CG343" i="16"/>
  <c r="CH343" i="16"/>
  <c r="CI343" i="16"/>
  <c r="CJ343" i="16"/>
  <c r="CK343" i="16"/>
  <c r="CL343" i="16"/>
  <c r="CM343" i="16"/>
  <c r="CN343" i="16"/>
  <c r="CO343" i="16"/>
  <c r="CP343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AA344" i="16"/>
  <c r="AB344" i="16"/>
  <c r="AC344" i="16"/>
  <c r="AD344" i="16"/>
  <c r="AE344" i="16"/>
  <c r="AF344" i="16"/>
  <c r="AG344" i="16"/>
  <c r="AH344" i="16"/>
  <c r="AI344" i="16"/>
  <c r="AJ344" i="16"/>
  <c r="AK344" i="16"/>
  <c r="AL344" i="16"/>
  <c r="AM344" i="16"/>
  <c r="AN344" i="16"/>
  <c r="AO344" i="16"/>
  <c r="AP344" i="16"/>
  <c r="AQ344" i="16"/>
  <c r="AR344" i="16"/>
  <c r="AS344" i="16"/>
  <c r="AT344" i="16"/>
  <c r="AU344" i="16"/>
  <c r="AV344" i="16"/>
  <c r="AW344" i="16"/>
  <c r="AX344" i="16"/>
  <c r="AY344" i="16"/>
  <c r="AZ344" i="16"/>
  <c r="BA344" i="16"/>
  <c r="BB344" i="16"/>
  <c r="BC344" i="16"/>
  <c r="BD344" i="16"/>
  <c r="BE344" i="16"/>
  <c r="BF344" i="16"/>
  <c r="BG344" i="16"/>
  <c r="BH344" i="16"/>
  <c r="BI344" i="16"/>
  <c r="BJ344" i="16"/>
  <c r="BK344" i="16"/>
  <c r="BL344" i="16"/>
  <c r="BM344" i="16"/>
  <c r="BN344" i="16"/>
  <c r="BO344" i="16"/>
  <c r="BP344" i="16"/>
  <c r="BQ344" i="16"/>
  <c r="BR344" i="16"/>
  <c r="BS344" i="16"/>
  <c r="BT344" i="16"/>
  <c r="BU344" i="16"/>
  <c r="BV344" i="16"/>
  <c r="BW344" i="16"/>
  <c r="BX344" i="16"/>
  <c r="BY344" i="16"/>
  <c r="BZ344" i="16"/>
  <c r="CA344" i="16"/>
  <c r="CB344" i="16"/>
  <c r="CC344" i="16"/>
  <c r="CD344" i="16"/>
  <c r="CE344" i="16"/>
  <c r="CF344" i="16"/>
  <c r="CG344" i="16"/>
  <c r="CH344" i="16"/>
  <c r="CI344" i="16"/>
  <c r="CJ344" i="16"/>
  <c r="CK344" i="16"/>
  <c r="CL344" i="16"/>
  <c r="CM344" i="16"/>
  <c r="CN344" i="16"/>
  <c r="CO344" i="16"/>
  <c r="CP344" i="16"/>
  <c r="G345" i="16"/>
  <c r="H345" i="16"/>
  <c r="I345" i="16"/>
  <c r="J345" i="16"/>
  <c r="K345" i="16"/>
  <c r="L345" i="16"/>
  <c r="M345" i="16"/>
  <c r="N345" i="16"/>
  <c r="O345" i="16"/>
  <c r="P345" i="16"/>
  <c r="Q345" i="16"/>
  <c r="R345" i="16"/>
  <c r="S345" i="16"/>
  <c r="T345" i="16"/>
  <c r="U345" i="16"/>
  <c r="V345" i="16"/>
  <c r="W345" i="16"/>
  <c r="X345" i="16"/>
  <c r="Y345" i="16"/>
  <c r="Z345" i="16"/>
  <c r="AA345" i="16"/>
  <c r="AB345" i="16"/>
  <c r="AC345" i="16"/>
  <c r="AD345" i="16"/>
  <c r="AE345" i="16"/>
  <c r="AF345" i="16"/>
  <c r="AG345" i="16"/>
  <c r="AH345" i="16"/>
  <c r="AI345" i="16"/>
  <c r="AJ345" i="16"/>
  <c r="AK345" i="16"/>
  <c r="AL345" i="16"/>
  <c r="AM345" i="16"/>
  <c r="AN345" i="16"/>
  <c r="AO345" i="16"/>
  <c r="AP345" i="16"/>
  <c r="AQ345" i="16"/>
  <c r="AR345" i="16"/>
  <c r="AS345" i="16"/>
  <c r="AT345" i="16"/>
  <c r="AU345" i="16"/>
  <c r="AV345" i="16"/>
  <c r="AW345" i="16"/>
  <c r="AX345" i="16"/>
  <c r="AY345" i="16"/>
  <c r="AZ345" i="16"/>
  <c r="BA345" i="16"/>
  <c r="BB345" i="16"/>
  <c r="BC345" i="16"/>
  <c r="BD345" i="16"/>
  <c r="BE345" i="16"/>
  <c r="BF345" i="16"/>
  <c r="BG345" i="16"/>
  <c r="BH345" i="16"/>
  <c r="BI345" i="16"/>
  <c r="BJ345" i="16"/>
  <c r="BK345" i="16"/>
  <c r="BL345" i="16"/>
  <c r="BM345" i="16"/>
  <c r="BN345" i="16"/>
  <c r="BO345" i="16"/>
  <c r="BP345" i="16"/>
  <c r="BQ345" i="16"/>
  <c r="BR345" i="16"/>
  <c r="BS345" i="16"/>
  <c r="BT345" i="16"/>
  <c r="BU345" i="16"/>
  <c r="BV345" i="16"/>
  <c r="BW345" i="16"/>
  <c r="BX345" i="16"/>
  <c r="BY345" i="16"/>
  <c r="BZ345" i="16"/>
  <c r="CA345" i="16"/>
  <c r="CB345" i="16"/>
  <c r="CC345" i="16"/>
  <c r="CD345" i="16"/>
  <c r="CE345" i="16"/>
  <c r="CF345" i="16"/>
  <c r="CG345" i="16"/>
  <c r="CH345" i="16"/>
  <c r="CI345" i="16"/>
  <c r="CJ345" i="16"/>
  <c r="CK345" i="16"/>
  <c r="CL345" i="16"/>
  <c r="CM345" i="16"/>
  <c r="CN345" i="16"/>
  <c r="CO345" i="16"/>
  <c r="CP345" i="16"/>
  <c r="G346" i="16"/>
  <c r="H346" i="16"/>
  <c r="I346" i="16"/>
  <c r="J346" i="16"/>
  <c r="K346" i="16"/>
  <c r="L346" i="16"/>
  <c r="M346" i="16"/>
  <c r="N346" i="16"/>
  <c r="O346" i="16"/>
  <c r="P346" i="16"/>
  <c r="Q346" i="16"/>
  <c r="R346" i="16"/>
  <c r="S346" i="16"/>
  <c r="T346" i="16"/>
  <c r="U346" i="16"/>
  <c r="V346" i="16"/>
  <c r="W346" i="16"/>
  <c r="X346" i="16"/>
  <c r="Y346" i="16"/>
  <c r="Z346" i="16"/>
  <c r="AA346" i="16"/>
  <c r="AB346" i="16"/>
  <c r="AC346" i="16"/>
  <c r="AD346" i="16"/>
  <c r="AE346" i="16"/>
  <c r="AF346" i="16"/>
  <c r="AG346" i="16"/>
  <c r="AH346" i="16"/>
  <c r="AI346" i="16"/>
  <c r="AJ346" i="16"/>
  <c r="AK346" i="16"/>
  <c r="AL346" i="16"/>
  <c r="AM346" i="16"/>
  <c r="AN346" i="16"/>
  <c r="AO346" i="16"/>
  <c r="AP346" i="16"/>
  <c r="AQ346" i="16"/>
  <c r="AR346" i="16"/>
  <c r="AS346" i="16"/>
  <c r="AT346" i="16"/>
  <c r="AU346" i="16"/>
  <c r="AV346" i="16"/>
  <c r="AW346" i="16"/>
  <c r="AX346" i="16"/>
  <c r="AY346" i="16"/>
  <c r="AZ346" i="16"/>
  <c r="BA346" i="16"/>
  <c r="BB346" i="16"/>
  <c r="BC346" i="16"/>
  <c r="BD346" i="16"/>
  <c r="BE346" i="16"/>
  <c r="BF346" i="16"/>
  <c r="BG346" i="16"/>
  <c r="BH346" i="16"/>
  <c r="BI346" i="16"/>
  <c r="BJ346" i="16"/>
  <c r="BK346" i="16"/>
  <c r="BL346" i="16"/>
  <c r="BM346" i="16"/>
  <c r="BN346" i="16"/>
  <c r="BO346" i="16"/>
  <c r="BP346" i="16"/>
  <c r="BQ346" i="16"/>
  <c r="BR346" i="16"/>
  <c r="BS346" i="16"/>
  <c r="BT346" i="16"/>
  <c r="BU346" i="16"/>
  <c r="BV346" i="16"/>
  <c r="BW346" i="16"/>
  <c r="BX346" i="16"/>
  <c r="BY346" i="16"/>
  <c r="BZ346" i="16"/>
  <c r="CA346" i="16"/>
  <c r="CB346" i="16"/>
  <c r="CC346" i="16"/>
  <c r="CD346" i="16"/>
  <c r="CE346" i="16"/>
  <c r="CF346" i="16"/>
  <c r="CG346" i="16"/>
  <c r="CH346" i="16"/>
  <c r="CI346" i="16"/>
  <c r="CJ346" i="16"/>
  <c r="CK346" i="16"/>
  <c r="CL346" i="16"/>
  <c r="CM346" i="16"/>
  <c r="CN346" i="16"/>
  <c r="CO346" i="16"/>
  <c r="CP346" i="16"/>
  <c r="G347" i="16"/>
  <c r="H347" i="16"/>
  <c r="I347" i="16"/>
  <c r="J347" i="16"/>
  <c r="K347" i="16"/>
  <c r="L347" i="16"/>
  <c r="M347" i="16"/>
  <c r="N347" i="16"/>
  <c r="O347" i="16"/>
  <c r="P347" i="16"/>
  <c r="Q347" i="16"/>
  <c r="R347" i="16"/>
  <c r="S347" i="16"/>
  <c r="T347" i="16"/>
  <c r="U347" i="16"/>
  <c r="V347" i="16"/>
  <c r="W347" i="16"/>
  <c r="X347" i="16"/>
  <c r="Y347" i="16"/>
  <c r="Z347" i="16"/>
  <c r="AA347" i="16"/>
  <c r="AB347" i="16"/>
  <c r="AC347" i="16"/>
  <c r="AD347" i="16"/>
  <c r="AE347" i="16"/>
  <c r="AF347" i="16"/>
  <c r="AG347" i="16"/>
  <c r="AH347" i="16"/>
  <c r="AI347" i="16"/>
  <c r="AJ347" i="16"/>
  <c r="AK347" i="16"/>
  <c r="AL347" i="16"/>
  <c r="AM347" i="16"/>
  <c r="AN347" i="16"/>
  <c r="AO347" i="16"/>
  <c r="AP347" i="16"/>
  <c r="AQ347" i="16"/>
  <c r="AR347" i="16"/>
  <c r="AS347" i="16"/>
  <c r="AT347" i="16"/>
  <c r="AU347" i="16"/>
  <c r="AV347" i="16"/>
  <c r="AW347" i="16"/>
  <c r="AX347" i="16"/>
  <c r="AY347" i="16"/>
  <c r="AZ347" i="16"/>
  <c r="BA347" i="16"/>
  <c r="BB347" i="16"/>
  <c r="BC347" i="16"/>
  <c r="BD347" i="16"/>
  <c r="BE347" i="16"/>
  <c r="BF347" i="16"/>
  <c r="BG347" i="16"/>
  <c r="BH347" i="16"/>
  <c r="BI347" i="16"/>
  <c r="BJ347" i="16"/>
  <c r="BK347" i="16"/>
  <c r="BL347" i="16"/>
  <c r="BM347" i="16"/>
  <c r="BN347" i="16"/>
  <c r="BO347" i="16"/>
  <c r="BP347" i="16"/>
  <c r="BQ347" i="16"/>
  <c r="BR347" i="16"/>
  <c r="BS347" i="16"/>
  <c r="BT347" i="16"/>
  <c r="BU347" i="16"/>
  <c r="BV347" i="16"/>
  <c r="BW347" i="16"/>
  <c r="BX347" i="16"/>
  <c r="BY347" i="16"/>
  <c r="BZ347" i="16"/>
  <c r="CA347" i="16"/>
  <c r="CB347" i="16"/>
  <c r="CC347" i="16"/>
  <c r="CD347" i="16"/>
  <c r="CE347" i="16"/>
  <c r="CF347" i="16"/>
  <c r="CG347" i="16"/>
  <c r="CH347" i="16"/>
  <c r="CI347" i="16"/>
  <c r="CJ347" i="16"/>
  <c r="CK347" i="16"/>
  <c r="CL347" i="16"/>
  <c r="CM347" i="16"/>
  <c r="CN347" i="16"/>
  <c r="CO347" i="16"/>
  <c r="CP347" i="16"/>
  <c r="G348" i="16"/>
  <c r="H348" i="16"/>
  <c r="I348" i="16"/>
  <c r="J348" i="16"/>
  <c r="K348" i="16"/>
  <c r="L348" i="16"/>
  <c r="M348" i="16"/>
  <c r="N348" i="16"/>
  <c r="O348" i="16"/>
  <c r="P348" i="16"/>
  <c r="Q348" i="16"/>
  <c r="R348" i="16"/>
  <c r="S348" i="16"/>
  <c r="T348" i="16"/>
  <c r="U348" i="16"/>
  <c r="V348" i="16"/>
  <c r="W348" i="16"/>
  <c r="X348" i="16"/>
  <c r="Y348" i="16"/>
  <c r="Z348" i="16"/>
  <c r="AA348" i="16"/>
  <c r="AB348" i="16"/>
  <c r="AC348" i="16"/>
  <c r="AD348" i="16"/>
  <c r="AE348" i="16"/>
  <c r="AF348" i="16"/>
  <c r="AG348" i="16"/>
  <c r="AH348" i="16"/>
  <c r="AI348" i="16"/>
  <c r="AJ348" i="16"/>
  <c r="AK348" i="16"/>
  <c r="AL348" i="16"/>
  <c r="AM348" i="16"/>
  <c r="AN348" i="16"/>
  <c r="AO348" i="16"/>
  <c r="AP348" i="16"/>
  <c r="AQ348" i="16"/>
  <c r="AR348" i="16"/>
  <c r="AS348" i="16"/>
  <c r="AT348" i="16"/>
  <c r="AU348" i="16"/>
  <c r="AV348" i="16"/>
  <c r="AW348" i="16"/>
  <c r="AX348" i="16"/>
  <c r="AY348" i="16"/>
  <c r="AZ348" i="16"/>
  <c r="BA348" i="16"/>
  <c r="BB348" i="16"/>
  <c r="BC348" i="16"/>
  <c r="BD348" i="16"/>
  <c r="BE348" i="16"/>
  <c r="BF348" i="16"/>
  <c r="BG348" i="16"/>
  <c r="BH348" i="16"/>
  <c r="BI348" i="16"/>
  <c r="BJ348" i="16"/>
  <c r="BK348" i="16"/>
  <c r="BL348" i="16"/>
  <c r="BM348" i="16"/>
  <c r="BN348" i="16"/>
  <c r="BO348" i="16"/>
  <c r="BP348" i="16"/>
  <c r="BQ348" i="16"/>
  <c r="BR348" i="16"/>
  <c r="BS348" i="16"/>
  <c r="BT348" i="16"/>
  <c r="BU348" i="16"/>
  <c r="BV348" i="16"/>
  <c r="BW348" i="16"/>
  <c r="BX348" i="16"/>
  <c r="BY348" i="16"/>
  <c r="BZ348" i="16"/>
  <c r="CA348" i="16"/>
  <c r="CB348" i="16"/>
  <c r="CC348" i="16"/>
  <c r="CD348" i="16"/>
  <c r="CE348" i="16"/>
  <c r="CF348" i="16"/>
  <c r="CG348" i="16"/>
  <c r="CH348" i="16"/>
  <c r="CI348" i="16"/>
  <c r="CJ348" i="16"/>
  <c r="CK348" i="16"/>
  <c r="CL348" i="16"/>
  <c r="CM348" i="16"/>
  <c r="CN348" i="16"/>
  <c r="CO348" i="16"/>
  <c r="CP348" i="16"/>
  <c r="G349" i="16"/>
  <c r="H349" i="16"/>
  <c r="I349" i="16"/>
  <c r="J349" i="16"/>
  <c r="K349" i="16"/>
  <c r="L349" i="16"/>
  <c r="M349" i="16"/>
  <c r="N349" i="16"/>
  <c r="O349" i="16"/>
  <c r="P349" i="16"/>
  <c r="Q349" i="16"/>
  <c r="R349" i="16"/>
  <c r="S349" i="16"/>
  <c r="T349" i="16"/>
  <c r="U349" i="16"/>
  <c r="V349" i="16"/>
  <c r="W349" i="16"/>
  <c r="X349" i="16"/>
  <c r="Y349" i="16"/>
  <c r="Z349" i="16"/>
  <c r="AA349" i="16"/>
  <c r="AB349" i="16"/>
  <c r="AC349" i="16"/>
  <c r="AD349" i="16"/>
  <c r="AE349" i="16"/>
  <c r="AF349" i="16"/>
  <c r="AG349" i="16"/>
  <c r="AH349" i="16"/>
  <c r="AI349" i="16"/>
  <c r="AJ349" i="16"/>
  <c r="AK349" i="16"/>
  <c r="AL349" i="16"/>
  <c r="AM349" i="16"/>
  <c r="AN349" i="16"/>
  <c r="AO349" i="16"/>
  <c r="AP349" i="16"/>
  <c r="AQ349" i="16"/>
  <c r="AR349" i="16"/>
  <c r="AS349" i="16"/>
  <c r="AT349" i="16"/>
  <c r="AU349" i="16"/>
  <c r="AV349" i="16"/>
  <c r="AW349" i="16"/>
  <c r="AX349" i="16"/>
  <c r="AY349" i="16"/>
  <c r="AZ349" i="16"/>
  <c r="BA349" i="16"/>
  <c r="BB349" i="16"/>
  <c r="BC349" i="16"/>
  <c r="BD349" i="16"/>
  <c r="BE349" i="16"/>
  <c r="BF349" i="16"/>
  <c r="BG349" i="16"/>
  <c r="BH349" i="16"/>
  <c r="BI349" i="16"/>
  <c r="BJ349" i="16"/>
  <c r="BK349" i="16"/>
  <c r="BL349" i="16"/>
  <c r="BM349" i="16"/>
  <c r="BN349" i="16"/>
  <c r="BO349" i="16"/>
  <c r="BP349" i="16"/>
  <c r="BQ349" i="16"/>
  <c r="BR349" i="16"/>
  <c r="BS349" i="16"/>
  <c r="BT349" i="16"/>
  <c r="BU349" i="16"/>
  <c r="BV349" i="16"/>
  <c r="BW349" i="16"/>
  <c r="BX349" i="16"/>
  <c r="BY349" i="16"/>
  <c r="BZ349" i="16"/>
  <c r="CA349" i="16"/>
  <c r="CB349" i="16"/>
  <c r="CC349" i="16"/>
  <c r="CD349" i="16"/>
  <c r="CE349" i="16"/>
  <c r="CF349" i="16"/>
  <c r="CG349" i="16"/>
  <c r="CH349" i="16"/>
  <c r="CI349" i="16"/>
  <c r="CJ349" i="16"/>
  <c r="CK349" i="16"/>
  <c r="CL349" i="16"/>
  <c r="CM349" i="16"/>
  <c r="CN349" i="16"/>
  <c r="CO349" i="16"/>
  <c r="CP349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AA350" i="16"/>
  <c r="AB350" i="16"/>
  <c r="AC350" i="16"/>
  <c r="AD350" i="16"/>
  <c r="AE350" i="16"/>
  <c r="AF350" i="16"/>
  <c r="AG350" i="16"/>
  <c r="AH350" i="16"/>
  <c r="AI350" i="16"/>
  <c r="AJ350" i="16"/>
  <c r="AK350" i="16"/>
  <c r="AL350" i="16"/>
  <c r="AM350" i="16"/>
  <c r="AN350" i="16"/>
  <c r="AO350" i="16"/>
  <c r="AP350" i="16"/>
  <c r="AQ350" i="16"/>
  <c r="AR350" i="16"/>
  <c r="AS350" i="16"/>
  <c r="AT350" i="16"/>
  <c r="AU350" i="16"/>
  <c r="AV350" i="16"/>
  <c r="AW350" i="16"/>
  <c r="AX350" i="16"/>
  <c r="AY350" i="16"/>
  <c r="AZ350" i="16"/>
  <c r="BA350" i="16"/>
  <c r="BB350" i="16"/>
  <c r="BC350" i="16"/>
  <c r="BD350" i="16"/>
  <c r="BE350" i="16"/>
  <c r="BF350" i="16"/>
  <c r="BG350" i="16"/>
  <c r="BH350" i="16"/>
  <c r="BI350" i="16"/>
  <c r="BJ350" i="16"/>
  <c r="BK350" i="16"/>
  <c r="BL350" i="16"/>
  <c r="BM350" i="16"/>
  <c r="BN350" i="16"/>
  <c r="BO350" i="16"/>
  <c r="BP350" i="16"/>
  <c r="BQ350" i="16"/>
  <c r="BR350" i="16"/>
  <c r="BS350" i="16"/>
  <c r="BT350" i="16"/>
  <c r="BU350" i="16"/>
  <c r="BV350" i="16"/>
  <c r="BW350" i="16"/>
  <c r="BX350" i="16"/>
  <c r="BY350" i="16"/>
  <c r="BZ350" i="16"/>
  <c r="CA350" i="16"/>
  <c r="CB350" i="16"/>
  <c r="CC350" i="16"/>
  <c r="CD350" i="16"/>
  <c r="CE350" i="16"/>
  <c r="CF350" i="16"/>
  <c r="CG350" i="16"/>
  <c r="CH350" i="16"/>
  <c r="CI350" i="16"/>
  <c r="CJ350" i="16"/>
  <c r="CK350" i="16"/>
  <c r="CL350" i="16"/>
  <c r="CM350" i="16"/>
  <c r="CN350" i="16"/>
  <c r="CO350" i="16"/>
  <c r="CP350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AA351" i="16"/>
  <c r="AB351" i="16"/>
  <c r="AC351" i="16"/>
  <c r="AD351" i="16"/>
  <c r="AE351" i="16"/>
  <c r="AF351" i="16"/>
  <c r="AG351" i="16"/>
  <c r="AH351" i="16"/>
  <c r="AI351" i="16"/>
  <c r="AJ351" i="16"/>
  <c r="AK351" i="16"/>
  <c r="AL351" i="16"/>
  <c r="AM351" i="16"/>
  <c r="AN351" i="16"/>
  <c r="AO351" i="16"/>
  <c r="AP351" i="16"/>
  <c r="AQ351" i="16"/>
  <c r="AR351" i="16"/>
  <c r="AS351" i="16"/>
  <c r="AT351" i="16"/>
  <c r="AU351" i="16"/>
  <c r="AV351" i="16"/>
  <c r="AW351" i="16"/>
  <c r="AX351" i="16"/>
  <c r="AY351" i="16"/>
  <c r="AZ351" i="16"/>
  <c r="BA351" i="16"/>
  <c r="BB351" i="16"/>
  <c r="BC351" i="16"/>
  <c r="BD351" i="16"/>
  <c r="BE351" i="16"/>
  <c r="BF351" i="16"/>
  <c r="BG351" i="16"/>
  <c r="BH351" i="16"/>
  <c r="BI351" i="16"/>
  <c r="BJ351" i="16"/>
  <c r="BK351" i="16"/>
  <c r="BL351" i="16"/>
  <c r="BM351" i="16"/>
  <c r="BN351" i="16"/>
  <c r="BO351" i="16"/>
  <c r="BP351" i="16"/>
  <c r="BQ351" i="16"/>
  <c r="BR351" i="16"/>
  <c r="BS351" i="16"/>
  <c r="BT351" i="16"/>
  <c r="BU351" i="16"/>
  <c r="BV351" i="16"/>
  <c r="BW351" i="16"/>
  <c r="BX351" i="16"/>
  <c r="BY351" i="16"/>
  <c r="BZ351" i="16"/>
  <c r="CA351" i="16"/>
  <c r="CB351" i="16"/>
  <c r="CC351" i="16"/>
  <c r="CD351" i="16"/>
  <c r="CE351" i="16"/>
  <c r="CF351" i="16"/>
  <c r="CG351" i="16"/>
  <c r="CH351" i="16"/>
  <c r="CI351" i="16"/>
  <c r="CJ351" i="16"/>
  <c r="CK351" i="16"/>
  <c r="CL351" i="16"/>
  <c r="CM351" i="16"/>
  <c r="CN351" i="16"/>
  <c r="CO351" i="16"/>
  <c r="CP351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AA352" i="16"/>
  <c r="AB352" i="16"/>
  <c r="AC352" i="16"/>
  <c r="AD352" i="16"/>
  <c r="AE352" i="16"/>
  <c r="AF352" i="16"/>
  <c r="AG352" i="16"/>
  <c r="AH352" i="16"/>
  <c r="AI352" i="16"/>
  <c r="AJ352" i="16"/>
  <c r="AK352" i="16"/>
  <c r="AL352" i="16"/>
  <c r="AM352" i="16"/>
  <c r="AN352" i="16"/>
  <c r="AO352" i="16"/>
  <c r="AP352" i="16"/>
  <c r="AQ352" i="16"/>
  <c r="AR352" i="16"/>
  <c r="AS352" i="16"/>
  <c r="AT352" i="16"/>
  <c r="AU352" i="16"/>
  <c r="AV352" i="16"/>
  <c r="AW352" i="16"/>
  <c r="AX352" i="16"/>
  <c r="AY352" i="16"/>
  <c r="AZ352" i="16"/>
  <c r="BA352" i="16"/>
  <c r="BB352" i="16"/>
  <c r="BC352" i="16"/>
  <c r="BD352" i="16"/>
  <c r="BE352" i="16"/>
  <c r="BF352" i="16"/>
  <c r="BG352" i="16"/>
  <c r="BH352" i="16"/>
  <c r="BI352" i="16"/>
  <c r="BJ352" i="16"/>
  <c r="BK352" i="16"/>
  <c r="BL352" i="16"/>
  <c r="BM352" i="16"/>
  <c r="BN352" i="16"/>
  <c r="BO352" i="16"/>
  <c r="BP352" i="16"/>
  <c r="BQ352" i="16"/>
  <c r="BR352" i="16"/>
  <c r="BS352" i="16"/>
  <c r="BT352" i="16"/>
  <c r="BU352" i="16"/>
  <c r="BV352" i="16"/>
  <c r="BW352" i="16"/>
  <c r="BX352" i="16"/>
  <c r="BY352" i="16"/>
  <c r="BZ352" i="16"/>
  <c r="CA352" i="16"/>
  <c r="CB352" i="16"/>
  <c r="CC352" i="16"/>
  <c r="CD352" i="16"/>
  <c r="CE352" i="16"/>
  <c r="CF352" i="16"/>
  <c r="CG352" i="16"/>
  <c r="CH352" i="16"/>
  <c r="CI352" i="16"/>
  <c r="CJ352" i="16"/>
  <c r="CK352" i="16"/>
  <c r="CL352" i="16"/>
  <c r="CM352" i="16"/>
  <c r="CN352" i="16"/>
  <c r="CO352" i="16"/>
  <c r="CP352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AA353" i="16"/>
  <c r="AB353" i="16"/>
  <c r="AC353" i="16"/>
  <c r="AD353" i="16"/>
  <c r="AE353" i="16"/>
  <c r="AF353" i="16"/>
  <c r="AG353" i="16"/>
  <c r="AH353" i="16"/>
  <c r="AI353" i="16"/>
  <c r="AJ353" i="16"/>
  <c r="AK353" i="16"/>
  <c r="AL353" i="16"/>
  <c r="AM353" i="16"/>
  <c r="AN353" i="16"/>
  <c r="AO353" i="16"/>
  <c r="AP353" i="16"/>
  <c r="AQ353" i="16"/>
  <c r="AR353" i="16"/>
  <c r="AS353" i="16"/>
  <c r="AT353" i="16"/>
  <c r="AU353" i="16"/>
  <c r="AV353" i="16"/>
  <c r="AW353" i="16"/>
  <c r="AX353" i="16"/>
  <c r="AY353" i="16"/>
  <c r="AZ353" i="16"/>
  <c r="BA353" i="16"/>
  <c r="BB353" i="16"/>
  <c r="BC353" i="16"/>
  <c r="BD353" i="16"/>
  <c r="BE353" i="16"/>
  <c r="BF353" i="16"/>
  <c r="BG353" i="16"/>
  <c r="BH353" i="16"/>
  <c r="BI353" i="16"/>
  <c r="BJ353" i="16"/>
  <c r="BK353" i="16"/>
  <c r="BL353" i="16"/>
  <c r="BM353" i="16"/>
  <c r="BN353" i="16"/>
  <c r="BO353" i="16"/>
  <c r="BP353" i="16"/>
  <c r="BQ353" i="16"/>
  <c r="BR353" i="16"/>
  <c r="BS353" i="16"/>
  <c r="BT353" i="16"/>
  <c r="BU353" i="16"/>
  <c r="BV353" i="16"/>
  <c r="BW353" i="16"/>
  <c r="BX353" i="16"/>
  <c r="BY353" i="16"/>
  <c r="BZ353" i="16"/>
  <c r="CA353" i="16"/>
  <c r="CB353" i="16"/>
  <c r="CC353" i="16"/>
  <c r="CD353" i="16"/>
  <c r="CE353" i="16"/>
  <c r="CF353" i="16"/>
  <c r="CG353" i="16"/>
  <c r="CH353" i="16"/>
  <c r="CI353" i="16"/>
  <c r="CJ353" i="16"/>
  <c r="CK353" i="16"/>
  <c r="CL353" i="16"/>
  <c r="CM353" i="16"/>
  <c r="CN353" i="16"/>
  <c r="CO353" i="16"/>
  <c r="CP353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AA354" i="16"/>
  <c r="AB354" i="16"/>
  <c r="AC354" i="16"/>
  <c r="AD354" i="16"/>
  <c r="AE354" i="16"/>
  <c r="AF354" i="16"/>
  <c r="AG354" i="16"/>
  <c r="AH354" i="16"/>
  <c r="AI354" i="16"/>
  <c r="AJ354" i="16"/>
  <c r="AK354" i="16"/>
  <c r="AL354" i="16"/>
  <c r="AM354" i="16"/>
  <c r="AN354" i="16"/>
  <c r="AO354" i="16"/>
  <c r="AP354" i="16"/>
  <c r="AQ354" i="16"/>
  <c r="AR354" i="16"/>
  <c r="AS354" i="16"/>
  <c r="AT354" i="16"/>
  <c r="AU354" i="16"/>
  <c r="AV354" i="16"/>
  <c r="AW354" i="16"/>
  <c r="AX354" i="16"/>
  <c r="AY354" i="16"/>
  <c r="AZ354" i="16"/>
  <c r="BA354" i="16"/>
  <c r="BB354" i="16"/>
  <c r="BC354" i="16"/>
  <c r="BD354" i="16"/>
  <c r="BE354" i="16"/>
  <c r="BF354" i="16"/>
  <c r="BG354" i="16"/>
  <c r="BH354" i="16"/>
  <c r="BI354" i="16"/>
  <c r="BJ354" i="16"/>
  <c r="BK354" i="16"/>
  <c r="BL354" i="16"/>
  <c r="BM354" i="16"/>
  <c r="BN354" i="16"/>
  <c r="BO354" i="16"/>
  <c r="BP354" i="16"/>
  <c r="BQ354" i="16"/>
  <c r="BR354" i="16"/>
  <c r="BS354" i="16"/>
  <c r="BT354" i="16"/>
  <c r="BU354" i="16"/>
  <c r="BV354" i="16"/>
  <c r="BW354" i="16"/>
  <c r="BX354" i="16"/>
  <c r="BY354" i="16"/>
  <c r="BZ354" i="16"/>
  <c r="CA354" i="16"/>
  <c r="CB354" i="16"/>
  <c r="CC354" i="16"/>
  <c r="CD354" i="16"/>
  <c r="CE354" i="16"/>
  <c r="CF354" i="16"/>
  <c r="CG354" i="16"/>
  <c r="CH354" i="16"/>
  <c r="CI354" i="16"/>
  <c r="CJ354" i="16"/>
  <c r="CK354" i="16"/>
  <c r="CL354" i="16"/>
  <c r="CM354" i="16"/>
  <c r="CN354" i="16"/>
  <c r="CO354" i="16"/>
  <c r="CP354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AA355" i="16"/>
  <c r="AB355" i="16"/>
  <c r="AC355" i="16"/>
  <c r="AD355" i="16"/>
  <c r="AE355" i="16"/>
  <c r="AF355" i="16"/>
  <c r="AG355" i="16"/>
  <c r="AH355" i="16"/>
  <c r="AI355" i="16"/>
  <c r="AJ355" i="16"/>
  <c r="AK355" i="16"/>
  <c r="AL355" i="16"/>
  <c r="AM355" i="16"/>
  <c r="AN355" i="16"/>
  <c r="AO355" i="16"/>
  <c r="AP355" i="16"/>
  <c r="AQ355" i="16"/>
  <c r="AR355" i="16"/>
  <c r="AS355" i="16"/>
  <c r="AT355" i="16"/>
  <c r="AU355" i="16"/>
  <c r="AV355" i="16"/>
  <c r="AW355" i="16"/>
  <c r="AX355" i="16"/>
  <c r="AY355" i="16"/>
  <c r="AZ355" i="16"/>
  <c r="BA355" i="16"/>
  <c r="BB355" i="16"/>
  <c r="BC355" i="16"/>
  <c r="BD355" i="16"/>
  <c r="BE355" i="16"/>
  <c r="BF355" i="16"/>
  <c r="BG355" i="16"/>
  <c r="BH355" i="16"/>
  <c r="BI355" i="16"/>
  <c r="BJ355" i="16"/>
  <c r="BK355" i="16"/>
  <c r="BL355" i="16"/>
  <c r="BM355" i="16"/>
  <c r="BN355" i="16"/>
  <c r="BO355" i="16"/>
  <c r="BP355" i="16"/>
  <c r="BQ355" i="16"/>
  <c r="BR355" i="16"/>
  <c r="BS355" i="16"/>
  <c r="BT355" i="16"/>
  <c r="BU355" i="16"/>
  <c r="BV355" i="16"/>
  <c r="BW355" i="16"/>
  <c r="BX355" i="16"/>
  <c r="BY355" i="16"/>
  <c r="BZ355" i="16"/>
  <c r="CA355" i="16"/>
  <c r="CB355" i="16"/>
  <c r="CC355" i="16"/>
  <c r="CD355" i="16"/>
  <c r="CE355" i="16"/>
  <c r="CF355" i="16"/>
  <c r="CG355" i="16"/>
  <c r="CH355" i="16"/>
  <c r="CI355" i="16"/>
  <c r="CJ355" i="16"/>
  <c r="CK355" i="16"/>
  <c r="CL355" i="16"/>
  <c r="CM355" i="16"/>
  <c r="CN355" i="16"/>
  <c r="CO355" i="16"/>
  <c r="CP355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AA356" i="16"/>
  <c r="AB356" i="16"/>
  <c r="AC356" i="16"/>
  <c r="AD356" i="16"/>
  <c r="AE356" i="16"/>
  <c r="AF356" i="16"/>
  <c r="AG356" i="16"/>
  <c r="AH356" i="16"/>
  <c r="AI356" i="16"/>
  <c r="AJ356" i="16"/>
  <c r="AK356" i="16"/>
  <c r="AL356" i="16"/>
  <c r="AM356" i="16"/>
  <c r="AN356" i="16"/>
  <c r="AO356" i="16"/>
  <c r="AP356" i="16"/>
  <c r="AQ356" i="16"/>
  <c r="AR356" i="16"/>
  <c r="AS356" i="16"/>
  <c r="AT356" i="16"/>
  <c r="AU356" i="16"/>
  <c r="AV356" i="16"/>
  <c r="AW356" i="16"/>
  <c r="AX356" i="16"/>
  <c r="AY356" i="16"/>
  <c r="AZ356" i="16"/>
  <c r="BA356" i="16"/>
  <c r="BB356" i="16"/>
  <c r="BC356" i="16"/>
  <c r="BD356" i="16"/>
  <c r="BE356" i="16"/>
  <c r="BF356" i="16"/>
  <c r="BG356" i="16"/>
  <c r="BH356" i="16"/>
  <c r="BI356" i="16"/>
  <c r="BJ356" i="16"/>
  <c r="BK356" i="16"/>
  <c r="BL356" i="16"/>
  <c r="BM356" i="16"/>
  <c r="BN356" i="16"/>
  <c r="BO356" i="16"/>
  <c r="BP356" i="16"/>
  <c r="BQ356" i="16"/>
  <c r="BR356" i="16"/>
  <c r="BS356" i="16"/>
  <c r="BT356" i="16"/>
  <c r="BU356" i="16"/>
  <c r="BV356" i="16"/>
  <c r="BW356" i="16"/>
  <c r="BX356" i="16"/>
  <c r="BY356" i="16"/>
  <c r="BZ356" i="16"/>
  <c r="CA356" i="16"/>
  <c r="CB356" i="16"/>
  <c r="CC356" i="16"/>
  <c r="CD356" i="16"/>
  <c r="CE356" i="16"/>
  <c r="CF356" i="16"/>
  <c r="CG356" i="16"/>
  <c r="CH356" i="16"/>
  <c r="CI356" i="16"/>
  <c r="CJ356" i="16"/>
  <c r="CK356" i="16"/>
  <c r="CL356" i="16"/>
  <c r="CM356" i="16"/>
  <c r="CN356" i="16"/>
  <c r="CO356" i="16"/>
  <c r="CP356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AA357" i="16"/>
  <c r="AB357" i="16"/>
  <c r="AC357" i="16"/>
  <c r="AD357" i="16"/>
  <c r="AE357" i="16"/>
  <c r="AF357" i="16"/>
  <c r="AG357" i="16"/>
  <c r="AH357" i="16"/>
  <c r="AI357" i="16"/>
  <c r="AJ357" i="16"/>
  <c r="AK357" i="16"/>
  <c r="AL357" i="16"/>
  <c r="AM357" i="16"/>
  <c r="AN357" i="16"/>
  <c r="AO357" i="16"/>
  <c r="AP357" i="16"/>
  <c r="AQ357" i="16"/>
  <c r="AR357" i="16"/>
  <c r="AS357" i="16"/>
  <c r="AT357" i="16"/>
  <c r="AU357" i="16"/>
  <c r="AV357" i="16"/>
  <c r="AW357" i="16"/>
  <c r="AX357" i="16"/>
  <c r="AY357" i="16"/>
  <c r="AZ357" i="16"/>
  <c r="BA357" i="16"/>
  <c r="BB357" i="16"/>
  <c r="BC357" i="16"/>
  <c r="BD357" i="16"/>
  <c r="BE357" i="16"/>
  <c r="BF357" i="16"/>
  <c r="BG357" i="16"/>
  <c r="BH357" i="16"/>
  <c r="BI357" i="16"/>
  <c r="BJ357" i="16"/>
  <c r="BK357" i="16"/>
  <c r="BL357" i="16"/>
  <c r="BM357" i="16"/>
  <c r="BN357" i="16"/>
  <c r="BO357" i="16"/>
  <c r="BP357" i="16"/>
  <c r="BQ357" i="16"/>
  <c r="BR357" i="16"/>
  <c r="BS357" i="16"/>
  <c r="BT357" i="16"/>
  <c r="BU357" i="16"/>
  <c r="BV357" i="16"/>
  <c r="BW357" i="16"/>
  <c r="BX357" i="16"/>
  <c r="BY357" i="16"/>
  <c r="BZ357" i="16"/>
  <c r="CA357" i="16"/>
  <c r="CB357" i="16"/>
  <c r="CC357" i="16"/>
  <c r="CD357" i="16"/>
  <c r="CE357" i="16"/>
  <c r="CF357" i="16"/>
  <c r="CG357" i="16"/>
  <c r="CH357" i="16"/>
  <c r="CI357" i="16"/>
  <c r="CJ357" i="16"/>
  <c r="CK357" i="16"/>
  <c r="CL357" i="16"/>
  <c r="CM357" i="16"/>
  <c r="CN357" i="16"/>
  <c r="CO357" i="16"/>
  <c r="CP357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AA358" i="16"/>
  <c r="AB358" i="16"/>
  <c r="AC358" i="16"/>
  <c r="AD358" i="16"/>
  <c r="AE358" i="16"/>
  <c r="AF358" i="16"/>
  <c r="AG358" i="16"/>
  <c r="AH358" i="16"/>
  <c r="AI358" i="16"/>
  <c r="AJ358" i="16"/>
  <c r="AK358" i="16"/>
  <c r="AL358" i="16"/>
  <c r="AM358" i="16"/>
  <c r="AN358" i="16"/>
  <c r="AO358" i="16"/>
  <c r="AP358" i="16"/>
  <c r="AQ358" i="16"/>
  <c r="AR358" i="16"/>
  <c r="AS358" i="16"/>
  <c r="AT358" i="16"/>
  <c r="AU358" i="16"/>
  <c r="AV358" i="16"/>
  <c r="AW358" i="16"/>
  <c r="AX358" i="16"/>
  <c r="AY358" i="16"/>
  <c r="AZ358" i="16"/>
  <c r="BA358" i="16"/>
  <c r="BB358" i="16"/>
  <c r="BC358" i="16"/>
  <c r="BD358" i="16"/>
  <c r="BE358" i="16"/>
  <c r="BF358" i="16"/>
  <c r="BG358" i="16"/>
  <c r="BH358" i="16"/>
  <c r="BI358" i="16"/>
  <c r="BJ358" i="16"/>
  <c r="BK358" i="16"/>
  <c r="BL358" i="16"/>
  <c r="BM358" i="16"/>
  <c r="BN358" i="16"/>
  <c r="BO358" i="16"/>
  <c r="BP358" i="16"/>
  <c r="BQ358" i="16"/>
  <c r="BR358" i="16"/>
  <c r="BS358" i="16"/>
  <c r="BT358" i="16"/>
  <c r="BU358" i="16"/>
  <c r="BV358" i="16"/>
  <c r="BW358" i="16"/>
  <c r="BX358" i="16"/>
  <c r="BY358" i="16"/>
  <c r="BZ358" i="16"/>
  <c r="CA358" i="16"/>
  <c r="CB358" i="16"/>
  <c r="CC358" i="16"/>
  <c r="CD358" i="16"/>
  <c r="CE358" i="16"/>
  <c r="CF358" i="16"/>
  <c r="CG358" i="16"/>
  <c r="CH358" i="16"/>
  <c r="CI358" i="16"/>
  <c r="CJ358" i="16"/>
  <c r="CK358" i="16"/>
  <c r="CL358" i="16"/>
  <c r="CM358" i="16"/>
  <c r="CN358" i="16"/>
  <c r="CO358" i="16"/>
  <c r="CP358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AA359" i="16"/>
  <c r="AB359" i="16"/>
  <c r="AC359" i="16"/>
  <c r="AD359" i="16"/>
  <c r="AE359" i="16"/>
  <c r="AF359" i="16"/>
  <c r="AG359" i="16"/>
  <c r="AH359" i="16"/>
  <c r="AI359" i="16"/>
  <c r="AJ359" i="16"/>
  <c r="AK359" i="16"/>
  <c r="AL359" i="16"/>
  <c r="AM359" i="16"/>
  <c r="AN359" i="16"/>
  <c r="AO359" i="16"/>
  <c r="AP359" i="16"/>
  <c r="AQ359" i="16"/>
  <c r="AR359" i="16"/>
  <c r="AS359" i="16"/>
  <c r="AT359" i="16"/>
  <c r="AU359" i="16"/>
  <c r="AV359" i="16"/>
  <c r="AW359" i="16"/>
  <c r="AX359" i="16"/>
  <c r="AY359" i="16"/>
  <c r="AZ359" i="16"/>
  <c r="BA359" i="16"/>
  <c r="BB359" i="16"/>
  <c r="BC359" i="16"/>
  <c r="BD359" i="16"/>
  <c r="BE359" i="16"/>
  <c r="BF359" i="16"/>
  <c r="BG359" i="16"/>
  <c r="BH359" i="16"/>
  <c r="BI359" i="16"/>
  <c r="BJ359" i="16"/>
  <c r="BK359" i="16"/>
  <c r="BL359" i="16"/>
  <c r="BM359" i="16"/>
  <c r="BN359" i="16"/>
  <c r="BO359" i="16"/>
  <c r="BP359" i="16"/>
  <c r="BQ359" i="16"/>
  <c r="BR359" i="16"/>
  <c r="BS359" i="16"/>
  <c r="BT359" i="16"/>
  <c r="BU359" i="16"/>
  <c r="BV359" i="16"/>
  <c r="BW359" i="16"/>
  <c r="BX359" i="16"/>
  <c r="BY359" i="16"/>
  <c r="BZ359" i="16"/>
  <c r="CA359" i="16"/>
  <c r="CB359" i="16"/>
  <c r="CC359" i="16"/>
  <c r="CD359" i="16"/>
  <c r="CE359" i="16"/>
  <c r="CF359" i="16"/>
  <c r="CG359" i="16"/>
  <c r="CH359" i="16"/>
  <c r="CI359" i="16"/>
  <c r="CJ359" i="16"/>
  <c r="CK359" i="16"/>
  <c r="CL359" i="16"/>
  <c r="CM359" i="16"/>
  <c r="CN359" i="16"/>
  <c r="CO359" i="16"/>
  <c r="CP359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AA360" i="16"/>
  <c r="AB360" i="16"/>
  <c r="AC360" i="16"/>
  <c r="AD360" i="16"/>
  <c r="AE360" i="16"/>
  <c r="AF360" i="16"/>
  <c r="AG360" i="16"/>
  <c r="AH360" i="16"/>
  <c r="AI360" i="16"/>
  <c r="AJ360" i="16"/>
  <c r="AK360" i="16"/>
  <c r="AL360" i="16"/>
  <c r="AM360" i="16"/>
  <c r="AN360" i="16"/>
  <c r="AO360" i="16"/>
  <c r="AP360" i="16"/>
  <c r="AQ360" i="16"/>
  <c r="AR360" i="16"/>
  <c r="AS360" i="16"/>
  <c r="AT360" i="16"/>
  <c r="AU360" i="16"/>
  <c r="AV360" i="16"/>
  <c r="AW360" i="16"/>
  <c r="AX360" i="16"/>
  <c r="AY360" i="16"/>
  <c r="AZ360" i="16"/>
  <c r="BA360" i="16"/>
  <c r="BB360" i="16"/>
  <c r="BC360" i="16"/>
  <c r="BD360" i="16"/>
  <c r="BE360" i="16"/>
  <c r="BF360" i="16"/>
  <c r="BG360" i="16"/>
  <c r="BH360" i="16"/>
  <c r="BI360" i="16"/>
  <c r="BJ360" i="16"/>
  <c r="BK360" i="16"/>
  <c r="BL360" i="16"/>
  <c r="BM360" i="16"/>
  <c r="BN360" i="16"/>
  <c r="BO360" i="16"/>
  <c r="BP360" i="16"/>
  <c r="BQ360" i="16"/>
  <c r="BR360" i="16"/>
  <c r="BS360" i="16"/>
  <c r="BT360" i="16"/>
  <c r="BU360" i="16"/>
  <c r="BV360" i="16"/>
  <c r="BW360" i="16"/>
  <c r="BX360" i="16"/>
  <c r="BY360" i="16"/>
  <c r="BZ360" i="16"/>
  <c r="CA360" i="16"/>
  <c r="CB360" i="16"/>
  <c r="CC360" i="16"/>
  <c r="CD360" i="16"/>
  <c r="CE360" i="16"/>
  <c r="CF360" i="16"/>
  <c r="CG360" i="16"/>
  <c r="CH360" i="16"/>
  <c r="CI360" i="16"/>
  <c r="CJ360" i="16"/>
  <c r="CK360" i="16"/>
  <c r="CL360" i="16"/>
  <c r="CM360" i="16"/>
  <c r="CN360" i="16"/>
  <c r="CO360" i="16"/>
  <c r="CP360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AA361" i="16"/>
  <c r="AB361" i="16"/>
  <c r="AC361" i="16"/>
  <c r="AD361" i="16"/>
  <c r="AE361" i="16"/>
  <c r="AF361" i="16"/>
  <c r="AG361" i="16"/>
  <c r="AH361" i="16"/>
  <c r="AI361" i="16"/>
  <c r="AJ361" i="16"/>
  <c r="AK361" i="16"/>
  <c r="AL361" i="16"/>
  <c r="AM361" i="16"/>
  <c r="AN361" i="16"/>
  <c r="AO361" i="16"/>
  <c r="AP361" i="16"/>
  <c r="AQ361" i="16"/>
  <c r="AR361" i="16"/>
  <c r="AS361" i="16"/>
  <c r="AT361" i="16"/>
  <c r="AU361" i="16"/>
  <c r="AV361" i="16"/>
  <c r="AW361" i="16"/>
  <c r="AX361" i="16"/>
  <c r="AY361" i="16"/>
  <c r="AZ361" i="16"/>
  <c r="BA361" i="16"/>
  <c r="BB361" i="16"/>
  <c r="BC361" i="16"/>
  <c r="BD361" i="16"/>
  <c r="BE361" i="16"/>
  <c r="BF361" i="16"/>
  <c r="BG361" i="16"/>
  <c r="BH361" i="16"/>
  <c r="BI361" i="16"/>
  <c r="BJ361" i="16"/>
  <c r="BK361" i="16"/>
  <c r="BL361" i="16"/>
  <c r="BM361" i="16"/>
  <c r="BN361" i="16"/>
  <c r="BO361" i="16"/>
  <c r="BP361" i="16"/>
  <c r="BQ361" i="16"/>
  <c r="BR361" i="16"/>
  <c r="BS361" i="16"/>
  <c r="BT361" i="16"/>
  <c r="BU361" i="16"/>
  <c r="BV361" i="16"/>
  <c r="BW361" i="16"/>
  <c r="BX361" i="16"/>
  <c r="BY361" i="16"/>
  <c r="BZ361" i="16"/>
  <c r="CA361" i="16"/>
  <c r="CB361" i="16"/>
  <c r="CC361" i="16"/>
  <c r="CD361" i="16"/>
  <c r="CE361" i="16"/>
  <c r="CF361" i="16"/>
  <c r="CG361" i="16"/>
  <c r="CH361" i="16"/>
  <c r="CI361" i="16"/>
  <c r="CJ361" i="16"/>
  <c r="CK361" i="16"/>
  <c r="CL361" i="16"/>
  <c r="CM361" i="16"/>
  <c r="CN361" i="16"/>
  <c r="CO361" i="16"/>
  <c r="CP361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AA362" i="16"/>
  <c r="AB362" i="16"/>
  <c r="AC362" i="16"/>
  <c r="AD362" i="16"/>
  <c r="AE362" i="16"/>
  <c r="AF362" i="16"/>
  <c r="AG362" i="16"/>
  <c r="AH362" i="16"/>
  <c r="AI362" i="16"/>
  <c r="AJ362" i="16"/>
  <c r="AK362" i="16"/>
  <c r="AL362" i="16"/>
  <c r="AM362" i="16"/>
  <c r="AN362" i="16"/>
  <c r="AO362" i="16"/>
  <c r="AP362" i="16"/>
  <c r="AQ362" i="16"/>
  <c r="AR362" i="16"/>
  <c r="AS362" i="16"/>
  <c r="AT362" i="16"/>
  <c r="AU362" i="16"/>
  <c r="AV362" i="16"/>
  <c r="AW362" i="16"/>
  <c r="AX362" i="16"/>
  <c r="AY362" i="16"/>
  <c r="AZ362" i="16"/>
  <c r="BA362" i="16"/>
  <c r="BB362" i="16"/>
  <c r="BC362" i="16"/>
  <c r="BD362" i="16"/>
  <c r="BE362" i="16"/>
  <c r="BF362" i="16"/>
  <c r="BG362" i="16"/>
  <c r="BH362" i="16"/>
  <c r="BI362" i="16"/>
  <c r="BJ362" i="16"/>
  <c r="BK362" i="16"/>
  <c r="BL362" i="16"/>
  <c r="BM362" i="16"/>
  <c r="BN362" i="16"/>
  <c r="BO362" i="16"/>
  <c r="BP362" i="16"/>
  <c r="BQ362" i="16"/>
  <c r="BR362" i="16"/>
  <c r="BS362" i="16"/>
  <c r="BT362" i="16"/>
  <c r="BU362" i="16"/>
  <c r="BV362" i="16"/>
  <c r="BW362" i="16"/>
  <c r="BX362" i="16"/>
  <c r="BY362" i="16"/>
  <c r="BZ362" i="16"/>
  <c r="CA362" i="16"/>
  <c r="CB362" i="16"/>
  <c r="CC362" i="16"/>
  <c r="CD362" i="16"/>
  <c r="CE362" i="16"/>
  <c r="CF362" i="16"/>
  <c r="CG362" i="16"/>
  <c r="CH362" i="16"/>
  <c r="CI362" i="16"/>
  <c r="CJ362" i="16"/>
  <c r="CK362" i="16"/>
  <c r="CL362" i="16"/>
  <c r="CM362" i="16"/>
  <c r="CN362" i="16"/>
  <c r="CO362" i="16"/>
  <c r="CP362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AA363" i="16"/>
  <c r="AB363" i="16"/>
  <c r="AC363" i="16"/>
  <c r="AD363" i="16"/>
  <c r="AE363" i="16"/>
  <c r="AF363" i="16"/>
  <c r="AG363" i="16"/>
  <c r="AH363" i="16"/>
  <c r="AI363" i="16"/>
  <c r="AJ363" i="16"/>
  <c r="AK363" i="16"/>
  <c r="AL363" i="16"/>
  <c r="AM363" i="16"/>
  <c r="AN363" i="16"/>
  <c r="AO363" i="16"/>
  <c r="AP363" i="16"/>
  <c r="AQ363" i="16"/>
  <c r="AR363" i="16"/>
  <c r="AS363" i="16"/>
  <c r="AT363" i="16"/>
  <c r="AU363" i="16"/>
  <c r="AV363" i="16"/>
  <c r="AW363" i="16"/>
  <c r="AX363" i="16"/>
  <c r="AY363" i="16"/>
  <c r="AZ363" i="16"/>
  <c r="BA363" i="16"/>
  <c r="BB363" i="16"/>
  <c r="BC363" i="16"/>
  <c r="BD363" i="16"/>
  <c r="BE363" i="16"/>
  <c r="BF363" i="16"/>
  <c r="BG363" i="16"/>
  <c r="BH363" i="16"/>
  <c r="BI363" i="16"/>
  <c r="BJ363" i="16"/>
  <c r="BK363" i="16"/>
  <c r="BL363" i="16"/>
  <c r="BM363" i="16"/>
  <c r="BN363" i="16"/>
  <c r="BO363" i="16"/>
  <c r="BP363" i="16"/>
  <c r="BQ363" i="16"/>
  <c r="BR363" i="16"/>
  <c r="BS363" i="16"/>
  <c r="BT363" i="16"/>
  <c r="BU363" i="16"/>
  <c r="BV363" i="16"/>
  <c r="BW363" i="16"/>
  <c r="BX363" i="16"/>
  <c r="BY363" i="16"/>
  <c r="BZ363" i="16"/>
  <c r="CA363" i="16"/>
  <c r="CB363" i="16"/>
  <c r="CC363" i="16"/>
  <c r="CD363" i="16"/>
  <c r="CE363" i="16"/>
  <c r="CF363" i="16"/>
  <c r="CG363" i="16"/>
  <c r="CH363" i="16"/>
  <c r="CI363" i="16"/>
  <c r="CJ363" i="16"/>
  <c r="CK363" i="16"/>
  <c r="CL363" i="16"/>
  <c r="CM363" i="16"/>
  <c r="CN363" i="16"/>
  <c r="CO363" i="16"/>
  <c r="CP363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AA364" i="16"/>
  <c r="AB364" i="16"/>
  <c r="AC364" i="16"/>
  <c r="AD364" i="16"/>
  <c r="AE364" i="16"/>
  <c r="AF364" i="16"/>
  <c r="AG364" i="16"/>
  <c r="AH364" i="16"/>
  <c r="AI364" i="16"/>
  <c r="AJ364" i="16"/>
  <c r="AK364" i="16"/>
  <c r="AL364" i="16"/>
  <c r="AM364" i="16"/>
  <c r="AN364" i="16"/>
  <c r="AO364" i="16"/>
  <c r="AP364" i="16"/>
  <c r="AQ364" i="16"/>
  <c r="AR364" i="16"/>
  <c r="AS364" i="16"/>
  <c r="AT364" i="16"/>
  <c r="AU364" i="16"/>
  <c r="AV364" i="16"/>
  <c r="AW364" i="16"/>
  <c r="AX364" i="16"/>
  <c r="AY364" i="16"/>
  <c r="AZ364" i="16"/>
  <c r="BA364" i="16"/>
  <c r="BB364" i="16"/>
  <c r="BC364" i="16"/>
  <c r="BD364" i="16"/>
  <c r="BE364" i="16"/>
  <c r="BF364" i="16"/>
  <c r="BG364" i="16"/>
  <c r="BH364" i="16"/>
  <c r="BI364" i="16"/>
  <c r="BJ364" i="16"/>
  <c r="BK364" i="16"/>
  <c r="BL364" i="16"/>
  <c r="BM364" i="16"/>
  <c r="BN364" i="16"/>
  <c r="BO364" i="16"/>
  <c r="BP364" i="16"/>
  <c r="BQ364" i="16"/>
  <c r="BR364" i="16"/>
  <c r="BS364" i="16"/>
  <c r="BT364" i="16"/>
  <c r="BU364" i="16"/>
  <c r="BV364" i="16"/>
  <c r="BW364" i="16"/>
  <c r="BX364" i="16"/>
  <c r="BY364" i="16"/>
  <c r="BZ364" i="16"/>
  <c r="CA364" i="16"/>
  <c r="CB364" i="16"/>
  <c r="CC364" i="16"/>
  <c r="CD364" i="16"/>
  <c r="CE364" i="16"/>
  <c r="CF364" i="16"/>
  <c r="CG364" i="16"/>
  <c r="CH364" i="16"/>
  <c r="CI364" i="16"/>
  <c r="CJ364" i="16"/>
  <c r="CK364" i="16"/>
  <c r="CL364" i="16"/>
  <c r="CM364" i="16"/>
  <c r="CN364" i="16"/>
  <c r="CO364" i="16"/>
  <c r="CP364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AA365" i="16"/>
  <c r="AB365" i="16"/>
  <c r="AC365" i="16"/>
  <c r="AD365" i="16"/>
  <c r="AE365" i="16"/>
  <c r="AF365" i="16"/>
  <c r="AG365" i="16"/>
  <c r="AH365" i="16"/>
  <c r="AI365" i="16"/>
  <c r="AJ365" i="16"/>
  <c r="AK365" i="16"/>
  <c r="AL365" i="16"/>
  <c r="AM365" i="16"/>
  <c r="AN365" i="16"/>
  <c r="AO365" i="16"/>
  <c r="AP365" i="16"/>
  <c r="AQ365" i="16"/>
  <c r="AR365" i="16"/>
  <c r="AS365" i="16"/>
  <c r="AT365" i="16"/>
  <c r="AU365" i="16"/>
  <c r="AV365" i="16"/>
  <c r="AW365" i="16"/>
  <c r="AX365" i="16"/>
  <c r="AY365" i="16"/>
  <c r="AZ365" i="16"/>
  <c r="BA365" i="16"/>
  <c r="BB365" i="16"/>
  <c r="BC365" i="16"/>
  <c r="BD365" i="16"/>
  <c r="BE365" i="16"/>
  <c r="BF365" i="16"/>
  <c r="BG365" i="16"/>
  <c r="BH365" i="16"/>
  <c r="BI365" i="16"/>
  <c r="BJ365" i="16"/>
  <c r="BK365" i="16"/>
  <c r="BL365" i="16"/>
  <c r="BM365" i="16"/>
  <c r="BN365" i="16"/>
  <c r="BO365" i="16"/>
  <c r="BP365" i="16"/>
  <c r="BQ365" i="16"/>
  <c r="BR365" i="16"/>
  <c r="BS365" i="16"/>
  <c r="BT365" i="16"/>
  <c r="BU365" i="16"/>
  <c r="BV365" i="16"/>
  <c r="BW365" i="16"/>
  <c r="BX365" i="16"/>
  <c r="BY365" i="16"/>
  <c r="BZ365" i="16"/>
  <c r="CA365" i="16"/>
  <c r="CB365" i="16"/>
  <c r="CC365" i="16"/>
  <c r="CD365" i="16"/>
  <c r="CE365" i="16"/>
  <c r="CF365" i="16"/>
  <c r="CG365" i="16"/>
  <c r="CH365" i="16"/>
  <c r="CI365" i="16"/>
  <c r="CJ365" i="16"/>
  <c r="CK365" i="16"/>
  <c r="CL365" i="16"/>
  <c r="CM365" i="16"/>
  <c r="CN365" i="16"/>
  <c r="CO365" i="16"/>
  <c r="CP365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AA366" i="16"/>
  <c r="AB366" i="16"/>
  <c r="AC366" i="16"/>
  <c r="AD366" i="16"/>
  <c r="AE366" i="16"/>
  <c r="AF366" i="16"/>
  <c r="AG366" i="16"/>
  <c r="AH366" i="16"/>
  <c r="AI366" i="16"/>
  <c r="AJ366" i="16"/>
  <c r="AK366" i="16"/>
  <c r="AL366" i="16"/>
  <c r="AM366" i="16"/>
  <c r="AN366" i="16"/>
  <c r="AO366" i="16"/>
  <c r="AP366" i="16"/>
  <c r="AQ366" i="16"/>
  <c r="AR366" i="16"/>
  <c r="AS366" i="16"/>
  <c r="AT366" i="16"/>
  <c r="AU366" i="16"/>
  <c r="AV366" i="16"/>
  <c r="AW366" i="16"/>
  <c r="AX366" i="16"/>
  <c r="AY366" i="16"/>
  <c r="AZ366" i="16"/>
  <c r="BA366" i="16"/>
  <c r="BB366" i="16"/>
  <c r="BC366" i="16"/>
  <c r="BD366" i="16"/>
  <c r="BE366" i="16"/>
  <c r="BF366" i="16"/>
  <c r="BG366" i="16"/>
  <c r="BH366" i="16"/>
  <c r="BI366" i="16"/>
  <c r="BJ366" i="16"/>
  <c r="BK366" i="16"/>
  <c r="BL366" i="16"/>
  <c r="BM366" i="16"/>
  <c r="BN366" i="16"/>
  <c r="BO366" i="16"/>
  <c r="BP366" i="16"/>
  <c r="BQ366" i="16"/>
  <c r="BR366" i="16"/>
  <c r="BS366" i="16"/>
  <c r="BT366" i="16"/>
  <c r="BU366" i="16"/>
  <c r="BV366" i="16"/>
  <c r="BW366" i="16"/>
  <c r="BX366" i="16"/>
  <c r="BY366" i="16"/>
  <c r="BZ366" i="16"/>
  <c r="CA366" i="16"/>
  <c r="CB366" i="16"/>
  <c r="CC366" i="16"/>
  <c r="CD366" i="16"/>
  <c r="CE366" i="16"/>
  <c r="CF366" i="16"/>
  <c r="CG366" i="16"/>
  <c r="CH366" i="16"/>
  <c r="CI366" i="16"/>
  <c r="CJ366" i="16"/>
  <c r="CK366" i="16"/>
  <c r="CL366" i="16"/>
  <c r="CM366" i="16"/>
  <c r="CN366" i="16"/>
  <c r="CO366" i="16"/>
  <c r="CP366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AA367" i="16"/>
  <c r="AB367" i="16"/>
  <c r="AC367" i="16"/>
  <c r="AD367" i="16"/>
  <c r="AE367" i="16"/>
  <c r="AF367" i="16"/>
  <c r="AG367" i="16"/>
  <c r="AH367" i="16"/>
  <c r="AI367" i="16"/>
  <c r="AJ367" i="16"/>
  <c r="AK367" i="16"/>
  <c r="AL367" i="16"/>
  <c r="AM367" i="16"/>
  <c r="AN367" i="16"/>
  <c r="AO367" i="16"/>
  <c r="AP367" i="16"/>
  <c r="AQ367" i="16"/>
  <c r="AR367" i="16"/>
  <c r="AS367" i="16"/>
  <c r="AT367" i="16"/>
  <c r="AU367" i="16"/>
  <c r="AV367" i="16"/>
  <c r="AW367" i="16"/>
  <c r="AX367" i="16"/>
  <c r="AY367" i="16"/>
  <c r="AZ367" i="16"/>
  <c r="BA367" i="16"/>
  <c r="BB367" i="16"/>
  <c r="BC367" i="16"/>
  <c r="BD367" i="16"/>
  <c r="BE367" i="16"/>
  <c r="BF367" i="16"/>
  <c r="BG367" i="16"/>
  <c r="BH367" i="16"/>
  <c r="BI367" i="16"/>
  <c r="BJ367" i="16"/>
  <c r="BK367" i="16"/>
  <c r="BL367" i="16"/>
  <c r="BM367" i="16"/>
  <c r="BN367" i="16"/>
  <c r="BO367" i="16"/>
  <c r="BP367" i="16"/>
  <c r="BQ367" i="16"/>
  <c r="BR367" i="16"/>
  <c r="BS367" i="16"/>
  <c r="BT367" i="16"/>
  <c r="BU367" i="16"/>
  <c r="BV367" i="16"/>
  <c r="BW367" i="16"/>
  <c r="BX367" i="16"/>
  <c r="BY367" i="16"/>
  <c r="BZ367" i="16"/>
  <c r="CA367" i="16"/>
  <c r="CB367" i="16"/>
  <c r="CC367" i="16"/>
  <c r="CD367" i="16"/>
  <c r="CE367" i="16"/>
  <c r="CF367" i="16"/>
  <c r="CG367" i="16"/>
  <c r="CH367" i="16"/>
  <c r="CI367" i="16"/>
  <c r="CJ367" i="16"/>
  <c r="CK367" i="16"/>
  <c r="CL367" i="16"/>
  <c r="CM367" i="16"/>
  <c r="CN367" i="16"/>
  <c r="CO367" i="16"/>
  <c r="CP367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AA368" i="16"/>
  <c r="AB368" i="16"/>
  <c r="AC368" i="16"/>
  <c r="AD368" i="16"/>
  <c r="AE368" i="16"/>
  <c r="AF368" i="16"/>
  <c r="AG368" i="16"/>
  <c r="AH368" i="16"/>
  <c r="AI368" i="16"/>
  <c r="AJ368" i="16"/>
  <c r="AK368" i="16"/>
  <c r="AL368" i="16"/>
  <c r="AM368" i="16"/>
  <c r="AN368" i="16"/>
  <c r="AO368" i="16"/>
  <c r="AP368" i="16"/>
  <c r="AQ368" i="16"/>
  <c r="AR368" i="16"/>
  <c r="AS368" i="16"/>
  <c r="AT368" i="16"/>
  <c r="AU368" i="16"/>
  <c r="AV368" i="16"/>
  <c r="AW368" i="16"/>
  <c r="AX368" i="16"/>
  <c r="AY368" i="16"/>
  <c r="AZ368" i="16"/>
  <c r="BA368" i="16"/>
  <c r="BB368" i="16"/>
  <c r="BC368" i="16"/>
  <c r="BD368" i="16"/>
  <c r="BE368" i="16"/>
  <c r="BF368" i="16"/>
  <c r="BG368" i="16"/>
  <c r="BH368" i="16"/>
  <c r="BI368" i="16"/>
  <c r="BJ368" i="16"/>
  <c r="BK368" i="16"/>
  <c r="BL368" i="16"/>
  <c r="BM368" i="16"/>
  <c r="BN368" i="16"/>
  <c r="BO368" i="16"/>
  <c r="BP368" i="16"/>
  <c r="BQ368" i="16"/>
  <c r="BR368" i="16"/>
  <c r="BS368" i="16"/>
  <c r="BT368" i="16"/>
  <c r="BU368" i="16"/>
  <c r="BV368" i="16"/>
  <c r="BW368" i="16"/>
  <c r="BX368" i="16"/>
  <c r="BY368" i="16"/>
  <c r="BZ368" i="16"/>
  <c r="CA368" i="16"/>
  <c r="CB368" i="16"/>
  <c r="CC368" i="16"/>
  <c r="CD368" i="16"/>
  <c r="CE368" i="16"/>
  <c r="CF368" i="16"/>
  <c r="CG368" i="16"/>
  <c r="CH368" i="16"/>
  <c r="CI368" i="16"/>
  <c r="CJ368" i="16"/>
  <c r="CK368" i="16"/>
  <c r="CL368" i="16"/>
  <c r="CM368" i="16"/>
  <c r="CN368" i="16"/>
  <c r="CO368" i="16"/>
  <c r="CP368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AA369" i="16"/>
  <c r="AB369" i="16"/>
  <c r="AC369" i="16"/>
  <c r="AD369" i="16"/>
  <c r="AE369" i="16"/>
  <c r="AF369" i="16"/>
  <c r="AG369" i="16"/>
  <c r="AH369" i="16"/>
  <c r="AI369" i="16"/>
  <c r="AJ369" i="16"/>
  <c r="AK369" i="16"/>
  <c r="AL369" i="16"/>
  <c r="AM369" i="16"/>
  <c r="AN369" i="16"/>
  <c r="AO369" i="16"/>
  <c r="AP369" i="16"/>
  <c r="AQ369" i="16"/>
  <c r="AR369" i="16"/>
  <c r="AS369" i="16"/>
  <c r="AT369" i="16"/>
  <c r="AU369" i="16"/>
  <c r="AV369" i="16"/>
  <c r="AW369" i="16"/>
  <c r="AX369" i="16"/>
  <c r="AY369" i="16"/>
  <c r="AZ369" i="16"/>
  <c r="BA369" i="16"/>
  <c r="BB369" i="16"/>
  <c r="BC369" i="16"/>
  <c r="BD369" i="16"/>
  <c r="BE369" i="16"/>
  <c r="BF369" i="16"/>
  <c r="BG369" i="16"/>
  <c r="BH369" i="16"/>
  <c r="BI369" i="16"/>
  <c r="BJ369" i="16"/>
  <c r="BK369" i="16"/>
  <c r="BL369" i="16"/>
  <c r="BM369" i="16"/>
  <c r="BN369" i="16"/>
  <c r="BO369" i="16"/>
  <c r="BP369" i="16"/>
  <c r="BQ369" i="16"/>
  <c r="BR369" i="16"/>
  <c r="BS369" i="16"/>
  <c r="BT369" i="16"/>
  <c r="BU369" i="16"/>
  <c r="BV369" i="16"/>
  <c r="BW369" i="16"/>
  <c r="BX369" i="16"/>
  <c r="BY369" i="16"/>
  <c r="BZ369" i="16"/>
  <c r="CA369" i="16"/>
  <c r="CB369" i="16"/>
  <c r="CC369" i="16"/>
  <c r="CD369" i="16"/>
  <c r="CE369" i="16"/>
  <c r="CF369" i="16"/>
  <c r="CG369" i="16"/>
  <c r="CH369" i="16"/>
  <c r="CI369" i="16"/>
  <c r="CJ369" i="16"/>
  <c r="CK369" i="16"/>
  <c r="CL369" i="16"/>
  <c r="CM369" i="16"/>
  <c r="CN369" i="16"/>
  <c r="CO369" i="16"/>
  <c r="CP369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AA370" i="16"/>
  <c r="AB370" i="16"/>
  <c r="AC370" i="16"/>
  <c r="AD370" i="16"/>
  <c r="AE370" i="16"/>
  <c r="AF370" i="16"/>
  <c r="AG370" i="16"/>
  <c r="AH370" i="16"/>
  <c r="AI370" i="16"/>
  <c r="AJ370" i="16"/>
  <c r="AK370" i="16"/>
  <c r="AL370" i="16"/>
  <c r="AM370" i="16"/>
  <c r="AN370" i="16"/>
  <c r="AO370" i="16"/>
  <c r="AP370" i="16"/>
  <c r="AQ370" i="16"/>
  <c r="AR370" i="16"/>
  <c r="AS370" i="16"/>
  <c r="AT370" i="16"/>
  <c r="AU370" i="16"/>
  <c r="AV370" i="16"/>
  <c r="AW370" i="16"/>
  <c r="AX370" i="16"/>
  <c r="AY370" i="16"/>
  <c r="AZ370" i="16"/>
  <c r="BA370" i="16"/>
  <c r="BB370" i="16"/>
  <c r="BC370" i="16"/>
  <c r="BD370" i="16"/>
  <c r="BE370" i="16"/>
  <c r="BF370" i="16"/>
  <c r="BG370" i="16"/>
  <c r="BH370" i="16"/>
  <c r="BI370" i="16"/>
  <c r="BJ370" i="16"/>
  <c r="BK370" i="16"/>
  <c r="BL370" i="16"/>
  <c r="BM370" i="16"/>
  <c r="BN370" i="16"/>
  <c r="BO370" i="16"/>
  <c r="BP370" i="16"/>
  <c r="BQ370" i="16"/>
  <c r="BR370" i="16"/>
  <c r="BS370" i="16"/>
  <c r="BT370" i="16"/>
  <c r="BU370" i="16"/>
  <c r="BV370" i="16"/>
  <c r="BW370" i="16"/>
  <c r="BX370" i="16"/>
  <c r="BY370" i="16"/>
  <c r="BZ370" i="16"/>
  <c r="CA370" i="16"/>
  <c r="CB370" i="16"/>
  <c r="CC370" i="16"/>
  <c r="CD370" i="16"/>
  <c r="CE370" i="16"/>
  <c r="CF370" i="16"/>
  <c r="CG370" i="16"/>
  <c r="CH370" i="16"/>
  <c r="CI370" i="16"/>
  <c r="CJ370" i="16"/>
  <c r="CK370" i="16"/>
  <c r="CL370" i="16"/>
  <c r="CM370" i="16"/>
  <c r="CN370" i="16"/>
  <c r="CO370" i="16"/>
  <c r="CP370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AA371" i="16"/>
  <c r="AB371" i="16"/>
  <c r="AC371" i="16"/>
  <c r="AD371" i="16"/>
  <c r="AE371" i="16"/>
  <c r="AF371" i="16"/>
  <c r="AG371" i="16"/>
  <c r="AH371" i="16"/>
  <c r="AI371" i="16"/>
  <c r="AJ371" i="16"/>
  <c r="AK371" i="16"/>
  <c r="AL371" i="16"/>
  <c r="AM371" i="16"/>
  <c r="AN371" i="16"/>
  <c r="AO371" i="16"/>
  <c r="AP371" i="16"/>
  <c r="AQ371" i="16"/>
  <c r="AR371" i="16"/>
  <c r="AS371" i="16"/>
  <c r="AT371" i="16"/>
  <c r="AU371" i="16"/>
  <c r="AV371" i="16"/>
  <c r="AW371" i="16"/>
  <c r="AX371" i="16"/>
  <c r="AY371" i="16"/>
  <c r="AZ371" i="16"/>
  <c r="BA371" i="16"/>
  <c r="BB371" i="16"/>
  <c r="BC371" i="16"/>
  <c r="BD371" i="16"/>
  <c r="BE371" i="16"/>
  <c r="BF371" i="16"/>
  <c r="BG371" i="16"/>
  <c r="BH371" i="16"/>
  <c r="BI371" i="16"/>
  <c r="BJ371" i="16"/>
  <c r="BK371" i="16"/>
  <c r="BL371" i="16"/>
  <c r="BM371" i="16"/>
  <c r="BN371" i="16"/>
  <c r="BO371" i="16"/>
  <c r="BP371" i="16"/>
  <c r="BQ371" i="16"/>
  <c r="BR371" i="16"/>
  <c r="BS371" i="16"/>
  <c r="BT371" i="16"/>
  <c r="BU371" i="16"/>
  <c r="BV371" i="16"/>
  <c r="BW371" i="16"/>
  <c r="BX371" i="16"/>
  <c r="BY371" i="16"/>
  <c r="BZ371" i="16"/>
  <c r="CA371" i="16"/>
  <c r="CB371" i="16"/>
  <c r="CC371" i="16"/>
  <c r="CD371" i="16"/>
  <c r="CE371" i="16"/>
  <c r="CF371" i="16"/>
  <c r="CG371" i="16"/>
  <c r="CH371" i="16"/>
  <c r="CI371" i="16"/>
  <c r="CJ371" i="16"/>
  <c r="CK371" i="16"/>
  <c r="CL371" i="16"/>
  <c r="CM371" i="16"/>
  <c r="CN371" i="16"/>
  <c r="CO371" i="16"/>
  <c r="CP371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AA372" i="16"/>
  <c r="AB372" i="16"/>
  <c r="AC372" i="16"/>
  <c r="AD372" i="16"/>
  <c r="AE372" i="16"/>
  <c r="AF372" i="16"/>
  <c r="AG372" i="16"/>
  <c r="AH372" i="16"/>
  <c r="AI372" i="16"/>
  <c r="AJ372" i="16"/>
  <c r="AK372" i="16"/>
  <c r="AL372" i="16"/>
  <c r="AM372" i="16"/>
  <c r="AN372" i="16"/>
  <c r="AO372" i="16"/>
  <c r="AP372" i="16"/>
  <c r="AQ372" i="16"/>
  <c r="AR372" i="16"/>
  <c r="AS372" i="16"/>
  <c r="AT372" i="16"/>
  <c r="AU372" i="16"/>
  <c r="AV372" i="16"/>
  <c r="AW372" i="16"/>
  <c r="AX372" i="16"/>
  <c r="AY372" i="16"/>
  <c r="AZ372" i="16"/>
  <c r="BA372" i="16"/>
  <c r="BB372" i="16"/>
  <c r="BC372" i="16"/>
  <c r="BD372" i="16"/>
  <c r="BE372" i="16"/>
  <c r="BF372" i="16"/>
  <c r="BG372" i="16"/>
  <c r="BH372" i="16"/>
  <c r="BI372" i="16"/>
  <c r="BJ372" i="16"/>
  <c r="BK372" i="16"/>
  <c r="BL372" i="16"/>
  <c r="BM372" i="16"/>
  <c r="BN372" i="16"/>
  <c r="BO372" i="16"/>
  <c r="BP372" i="16"/>
  <c r="BQ372" i="16"/>
  <c r="BR372" i="16"/>
  <c r="BS372" i="16"/>
  <c r="BT372" i="16"/>
  <c r="BU372" i="16"/>
  <c r="BV372" i="16"/>
  <c r="BW372" i="16"/>
  <c r="BX372" i="16"/>
  <c r="BY372" i="16"/>
  <c r="BZ372" i="16"/>
  <c r="CA372" i="16"/>
  <c r="CB372" i="16"/>
  <c r="CC372" i="16"/>
  <c r="CD372" i="16"/>
  <c r="CE372" i="16"/>
  <c r="CF372" i="16"/>
  <c r="CG372" i="16"/>
  <c r="CH372" i="16"/>
  <c r="CI372" i="16"/>
  <c r="CJ372" i="16"/>
  <c r="CK372" i="16"/>
  <c r="CL372" i="16"/>
  <c r="CM372" i="16"/>
  <c r="CN372" i="16"/>
  <c r="CO372" i="16"/>
  <c r="CP372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AA373" i="16"/>
  <c r="AB373" i="16"/>
  <c r="AC373" i="16"/>
  <c r="AD373" i="16"/>
  <c r="AE373" i="16"/>
  <c r="AF373" i="16"/>
  <c r="AG373" i="16"/>
  <c r="AH373" i="16"/>
  <c r="AI373" i="16"/>
  <c r="AJ373" i="16"/>
  <c r="AK373" i="16"/>
  <c r="AL373" i="16"/>
  <c r="AM373" i="16"/>
  <c r="AN373" i="16"/>
  <c r="AO373" i="16"/>
  <c r="AP373" i="16"/>
  <c r="AQ373" i="16"/>
  <c r="AR373" i="16"/>
  <c r="AS373" i="16"/>
  <c r="AT373" i="16"/>
  <c r="AU373" i="16"/>
  <c r="AV373" i="16"/>
  <c r="AW373" i="16"/>
  <c r="AX373" i="16"/>
  <c r="AY373" i="16"/>
  <c r="AZ373" i="16"/>
  <c r="BA373" i="16"/>
  <c r="BB373" i="16"/>
  <c r="BC373" i="16"/>
  <c r="BD373" i="16"/>
  <c r="BE373" i="16"/>
  <c r="BF373" i="16"/>
  <c r="BG373" i="16"/>
  <c r="BH373" i="16"/>
  <c r="BI373" i="16"/>
  <c r="BJ373" i="16"/>
  <c r="BK373" i="16"/>
  <c r="BL373" i="16"/>
  <c r="BM373" i="16"/>
  <c r="BN373" i="16"/>
  <c r="BO373" i="16"/>
  <c r="BP373" i="16"/>
  <c r="BQ373" i="16"/>
  <c r="BR373" i="16"/>
  <c r="BS373" i="16"/>
  <c r="BT373" i="16"/>
  <c r="BU373" i="16"/>
  <c r="BV373" i="16"/>
  <c r="BW373" i="16"/>
  <c r="BX373" i="16"/>
  <c r="BY373" i="16"/>
  <c r="BZ373" i="16"/>
  <c r="CA373" i="16"/>
  <c r="CB373" i="16"/>
  <c r="CC373" i="16"/>
  <c r="CD373" i="16"/>
  <c r="CE373" i="16"/>
  <c r="CF373" i="16"/>
  <c r="CG373" i="16"/>
  <c r="CH373" i="16"/>
  <c r="CI373" i="16"/>
  <c r="CJ373" i="16"/>
  <c r="CK373" i="16"/>
  <c r="CL373" i="16"/>
  <c r="CM373" i="16"/>
  <c r="CN373" i="16"/>
  <c r="CO373" i="16"/>
  <c r="CP373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AA374" i="16"/>
  <c r="AB374" i="16"/>
  <c r="AC374" i="16"/>
  <c r="AD374" i="16"/>
  <c r="AE374" i="16"/>
  <c r="AF374" i="16"/>
  <c r="AG374" i="16"/>
  <c r="AH374" i="16"/>
  <c r="AI374" i="16"/>
  <c r="AJ374" i="16"/>
  <c r="AK374" i="16"/>
  <c r="AL374" i="16"/>
  <c r="AM374" i="16"/>
  <c r="AN374" i="16"/>
  <c r="AO374" i="16"/>
  <c r="AP374" i="16"/>
  <c r="AQ374" i="16"/>
  <c r="AR374" i="16"/>
  <c r="AS374" i="16"/>
  <c r="AT374" i="16"/>
  <c r="AU374" i="16"/>
  <c r="AV374" i="16"/>
  <c r="AW374" i="16"/>
  <c r="AX374" i="16"/>
  <c r="AY374" i="16"/>
  <c r="AZ374" i="16"/>
  <c r="BA374" i="16"/>
  <c r="BB374" i="16"/>
  <c r="BC374" i="16"/>
  <c r="BD374" i="16"/>
  <c r="BE374" i="16"/>
  <c r="BF374" i="16"/>
  <c r="BG374" i="16"/>
  <c r="BH374" i="16"/>
  <c r="BI374" i="16"/>
  <c r="BJ374" i="16"/>
  <c r="BK374" i="16"/>
  <c r="BL374" i="16"/>
  <c r="BM374" i="16"/>
  <c r="BN374" i="16"/>
  <c r="BO374" i="16"/>
  <c r="BP374" i="16"/>
  <c r="BQ374" i="16"/>
  <c r="BR374" i="16"/>
  <c r="BS374" i="16"/>
  <c r="BT374" i="16"/>
  <c r="BU374" i="16"/>
  <c r="BV374" i="16"/>
  <c r="BW374" i="16"/>
  <c r="BX374" i="16"/>
  <c r="BY374" i="16"/>
  <c r="BZ374" i="16"/>
  <c r="CA374" i="16"/>
  <c r="CB374" i="16"/>
  <c r="CC374" i="16"/>
  <c r="CD374" i="16"/>
  <c r="CE374" i="16"/>
  <c r="CF374" i="16"/>
  <c r="CG374" i="16"/>
  <c r="CH374" i="16"/>
  <c r="CI374" i="16"/>
  <c r="CJ374" i="16"/>
  <c r="CK374" i="16"/>
  <c r="CL374" i="16"/>
  <c r="CM374" i="16"/>
  <c r="CN374" i="16"/>
  <c r="CO374" i="16"/>
  <c r="CP374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AA375" i="16"/>
  <c r="AB375" i="16"/>
  <c r="AC375" i="16"/>
  <c r="AD375" i="16"/>
  <c r="AE375" i="16"/>
  <c r="AF375" i="16"/>
  <c r="AG375" i="16"/>
  <c r="AH375" i="16"/>
  <c r="AI375" i="16"/>
  <c r="AJ375" i="16"/>
  <c r="AK375" i="16"/>
  <c r="AL375" i="16"/>
  <c r="AM375" i="16"/>
  <c r="AN375" i="16"/>
  <c r="AO375" i="16"/>
  <c r="AP375" i="16"/>
  <c r="AQ375" i="16"/>
  <c r="AR375" i="16"/>
  <c r="AS375" i="16"/>
  <c r="AT375" i="16"/>
  <c r="AU375" i="16"/>
  <c r="AV375" i="16"/>
  <c r="AW375" i="16"/>
  <c r="AX375" i="16"/>
  <c r="AY375" i="16"/>
  <c r="AZ375" i="16"/>
  <c r="BA375" i="16"/>
  <c r="BB375" i="16"/>
  <c r="BC375" i="16"/>
  <c r="BD375" i="16"/>
  <c r="BE375" i="16"/>
  <c r="BF375" i="16"/>
  <c r="BG375" i="16"/>
  <c r="BH375" i="16"/>
  <c r="BI375" i="16"/>
  <c r="BJ375" i="16"/>
  <c r="BK375" i="16"/>
  <c r="BL375" i="16"/>
  <c r="BM375" i="16"/>
  <c r="BN375" i="16"/>
  <c r="BO375" i="16"/>
  <c r="BP375" i="16"/>
  <c r="BQ375" i="16"/>
  <c r="BR375" i="16"/>
  <c r="BS375" i="16"/>
  <c r="BT375" i="16"/>
  <c r="BU375" i="16"/>
  <c r="BV375" i="16"/>
  <c r="BW375" i="16"/>
  <c r="BX375" i="16"/>
  <c r="BY375" i="16"/>
  <c r="BZ375" i="16"/>
  <c r="CA375" i="16"/>
  <c r="CB375" i="16"/>
  <c r="CC375" i="16"/>
  <c r="CD375" i="16"/>
  <c r="CE375" i="16"/>
  <c r="CF375" i="16"/>
  <c r="CG375" i="16"/>
  <c r="CH375" i="16"/>
  <c r="CI375" i="16"/>
  <c r="CJ375" i="16"/>
  <c r="CK375" i="16"/>
  <c r="CL375" i="16"/>
  <c r="CM375" i="16"/>
  <c r="CN375" i="16"/>
  <c r="CO375" i="16"/>
  <c r="CP375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AA376" i="16"/>
  <c r="AB376" i="16"/>
  <c r="AC376" i="16"/>
  <c r="AD376" i="16"/>
  <c r="AE376" i="16"/>
  <c r="AF376" i="16"/>
  <c r="AG376" i="16"/>
  <c r="AH376" i="16"/>
  <c r="AI376" i="16"/>
  <c r="AJ376" i="16"/>
  <c r="AK376" i="16"/>
  <c r="AL376" i="16"/>
  <c r="AM376" i="16"/>
  <c r="AN376" i="16"/>
  <c r="AO376" i="16"/>
  <c r="AP376" i="16"/>
  <c r="AQ376" i="16"/>
  <c r="AR376" i="16"/>
  <c r="AS376" i="16"/>
  <c r="AT376" i="16"/>
  <c r="AU376" i="16"/>
  <c r="AV376" i="16"/>
  <c r="AW376" i="16"/>
  <c r="AX376" i="16"/>
  <c r="AY376" i="16"/>
  <c r="AZ376" i="16"/>
  <c r="BA376" i="16"/>
  <c r="BB376" i="16"/>
  <c r="BC376" i="16"/>
  <c r="BD376" i="16"/>
  <c r="BE376" i="16"/>
  <c r="BF376" i="16"/>
  <c r="BG376" i="16"/>
  <c r="BH376" i="16"/>
  <c r="BI376" i="16"/>
  <c r="BJ376" i="16"/>
  <c r="BK376" i="16"/>
  <c r="BL376" i="16"/>
  <c r="BM376" i="16"/>
  <c r="BN376" i="16"/>
  <c r="BO376" i="16"/>
  <c r="BP376" i="16"/>
  <c r="BQ376" i="16"/>
  <c r="BR376" i="16"/>
  <c r="BS376" i="16"/>
  <c r="BT376" i="16"/>
  <c r="BU376" i="16"/>
  <c r="BV376" i="16"/>
  <c r="BW376" i="16"/>
  <c r="BX376" i="16"/>
  <c r="BY376" i="16"/>
  <c r="BZ376" i="16"/>
  <c r="CA376" i="16"/>
  <c r="CB376" i="16"/>
  <c r="CC376" i="16"/>
  <c r="CD376" i="16"/>
  <c r="CE376" i="16"/>
  <c r="CF376" i="16"/>
  <c r="CG376" i="16"/>
  <c r="CH376" i="16"/>
  <c r="CI376" i="16"/>
  <c r="CJ376" i="16"/>
  <c r="CK376" i="16"/>
  <c r="CL376" i="16"/>
  <c r="CM376" i="16"/>
  <c r="CN376" i="16"/>
  <c r="CO376" i="16"/>
  <c r="CP376" i="16"/>
  <c r="G377" i="16"/>
  <c r="H377" i="16"/>
  <c r="I377" i="16"/>
  <c r="J377" i="16"/>
  <c r="K377" i="16"/>
  <c r="L377" i="16"/>
  <c r="M377" i="16"/>
  <c r="N377" i="16"/>
  <c r="O377" i="16"/>
  <c r="P377" i="16"/>
  <c r="Q377" i="16"/>
  <c r="R377" i="16"/>
  <c r="S377" i="16"/>
  <c r="T377" i="16"/>
  <c r="U377" i="16"/>
  <c r="V377" i="16"/>
  <c r="W377" i="16"/>
  <c r="X377" i="16"/>
  <c r="Y377" i="16"/>
  <c r="Z377" i="16"/>
  <c r="AA377" i="16"/>
  <c r="AB377" i="16"/>
  <c r="AC377" i="16"/>
  <c r="AD377" i="16"/>
  <c r="AE377" i="16"/>
  <c r="AF377" i="16"/>
  <c r="AG377" i="16"/>
  <c r="AH377" i="16"/>
  <c r="AI377" i="16"/>
  <c r="AJ377" i="16"/>
  <c r="AK377" i="16"/>
  <c r="AL377" i="16"/>
  <c r="AM377" i="16"/>
  <c r="AN377" i="16"/>
  <c r="AO377" i="16"/>
  <c r="AP377" i="16"/>
  <c r="AQ377" i="16"/>
  <c r="AR377" i="16"/>
  <c r="AS377" i="16"/>
  <c r="AT377" i="16"/>
  <c r="AU377" i="16"/>
  <c r="AV377" i="16"/>
  <c r="AW377" i="16"/>
  <c r="AX377" i="16"/>
  <c r="AY377" i="16"/>
  <c r="AZ377" i="16"/>
  <c r="BA377" i="16"/>
  <c r="BB377" i="16"/>
  <c r="BC377" i="16"/>
  <c r="BD377" i="16"/>
  <c r="BE377" i="16"/>
  <c r="BF377" i="16"/>
  <c r="BG377" i="16"/>
  <c r="BH377" i="16"/>
  <c r="BI377" i="16"/>
  <c r="BJ377" i="16"/>
  <c r="BK377" i="16"/>
  <c r="BL377" i="16"/>
  <c r="BM377" i="16"/>
  <c r="BN377" i="16"/>
  <c r="BO377" i="16"/>
  <c r="BP377" i="16"/>
  <c r="BQ377" i="16"/>
  <c r="BR377" i="16"/>
  <c r="BS377" i="16"/>
  <c r="BT377" i="16"/>
  <c r="BU377" i="16"/>
  <c r="BV377" i="16"/>
  <c r="BW377" i="16"/>
  <c r="BX377" i="16"/>
  <c r="BY377" i="16"/>
  <c r="BZ377" i="16"/>
  <c r="CA377" i="16"/>
  <c r="CB377" i="16"/>
  <c r="CC377" i="16"/>
  <c r="CD377" i="16"/>
  <c r="CE377" i="16"/>
  <c r="CF377" i="16"/>
  <c r="CG377" i="16"/>
  <c r="CH377" i="16"/>
  <c r="CI377" i="16"/>
  <c r="CJ377" i="16"/>
  <c r="CK377" i="16"/>
  <c r="CL377" i="16"/>
  <c r="CM377" i="16"/>
  <c r="CN377" i="16"/>
  <c r="CO377" i="16"/>
  <c r="CP377" i="16"/>
  <c r="G378" i="16"/>
  <c r="H378" i="16"/>
  <c r="I378" i="16"/>
  <c r="J378" i="16"/>
  <c r="K378" i="16"/>
  <c r="L378" i="16"/>
  <c r="M378" i="16"/>
  <c r="N378" i="16"/>
  <c r="O378" i="16"/>
  <c r="P378" i="16"/>
  <c r="Q378" i="16"/>
  <c r="R378" i="16"/>
  <c r="S378" i="16"/>
  <c r="T378" i="16"/>
  <c r="U378" i="16"/>
  <c r="V378" i="16"/>
  <c r="W378" i="16"/>
  <c r="X378" i="16"/>
  <c r="Y378" i="16"/>
  <c r="Z378" i="16"/>
  <c r="AA378" i="16"/>
  <c r="AB378" i="16"/>
  <c r="AC378" i="16"/>
  <c r="AD378" i="16"/>
  <c r="AE378" i="16"/>
  <c r="AF378" i="16"/>
  <c r="AG378" i="16"/>
  <c r="AH378" i="16"/>
  <c r="AI378" i="16"/>
  <c r="AJ378" i="16"/>
  <c r="AK378" i="16"/>
  <c r="AL378" i="16"/>
  <c r="AM378" i="16"/>
  <c r="AN378" i="16"/>
  <c r="AO378" i="16"/>
  <c r="AP378" i="16"/>
  <c r="AQ378" i="16"/>
  <c r="AR378" i="16"/>
  <c r="AS378" i="16"/>
  <c r="AT378" i="16"/>
  <c r="AU378" i="16"/>
  <c r="AV378" i="16"/>
  <c r="AW378" i="16"/>
  <c r="AX378" i="16"/>
  <c r="AY378" i="16"/>
  <c r="AZ378" i="16"/>
  <c r="BA378" i="16"/>
  <c r="BB378" i="16"/>
  <c r="BC378" i="16"/>
  <c r="BD378" i="16"/>
  <c r="BE378" i="16"/>
  <c r="BF378" i="16"/>
  <c r="BG378" i="16"/>
  <c r="BH378" i="16"/>
  <c r="BI378" i="16"/>
  <c r="BJ378" i="16"/>
  <c r="BK378" i="16"/>
  <c r="BL378" i="16"/>
  <c r="BM378" i="16"/>
  <c r="BN378" i="16"/>
  <c r="BO378" i="16"/>
  <c r="BP378" i="16"/>
  <c r="BQ378" i="16"/>
  <c r="BR378" i="16"/>
  <c r="BS378" i="16"/>
  <c r="BT378" i="16"/>
  <c r="BU378" i="16"/>
  <c r="BV378" i="16"/>
  <c r="BW378" i="16"/>
  <c r="BX378" i="16"/>
  <c r="BY378" i="16"/>
  <c r="BZ378" i="16"/>
  <c r="CA378" i="16"/>
  <c r="CB378" i="16"/>
  <c r="CC378" i="16"/>
  <c r="CD378" i="16"/>
  <c r="CE378" i="16"/>
  <c r="CF378" i="16"/>
  <c r="CG378" i="16"/>
  <c r="CH378" i="16"/>
  <c r="CI378" i="16"/>
  <c r="CJ378" i="16"/>
  <c r="CK378" i="16"/>
  <c r="CL378" i="16"/>
  <c r="CM378" i="16"/>
  <c r="CN378" i="16"/>
  <c r="CO378" i="16"/>
  <c r="CP378" i="16"/>
  <c r="G379" i="16"/>
  <c r="H379" i="16"/>
  <c r="I379" i="16"/>
  <c r="J379" i="16"/>
  <c r="K379" i="16"/>
  <c r="L379" i="16"/>
  <c r="M379" i="16"/>
  <c r="N379" i="16"/>
  <c r="O379" i="16"/>
  <c r="P379" i="16"/>
  <c r="Q379" i="16"/>
  <c r="R379" i="16"/>
  <c r="S379" i="16"/>
  <c r="T379" i="16"/>
  <c r="U379" i="16"/>
  <c r="V379" i="16"/>
  <c r="W379" i="16"/>
  <c r="X379" i="16"/>
  <c r="Y379" i="16"/>
  <c r="Z379" i="16"/>
  <c r="AA379" i="16"/>
  <c r="AB379" i="16"/>
  <c r="AC379" i="16"/>
  <c r="AD379" i="16"/>
  <c r="AE379" i="16"/>
  <c r="AF379" i="16"/>
  <c r="AG379" i="16"/>
  <c r="AH379" i="16"/>
  <c r="AI379" i="16"/>
  <c r="AJ379" i="16"/>
  <c r="AK379" i="16"/>
  <c r="AL379" i="16"/>
  <c r="AM379" i="16"/>
  <c r="AN379" i="16"/>
  <c r="AO379" i="16"/>
  <c r="AP379" i="16"/>
  <c r="AQ379" i="16"/>
  <c r="AR379" i="16"/>
  <c r="AS379" i="16"/>
  <c r="AT379" i="16"/>
  <c r="AU379" i="16"/>
  <c r="AV379" i="16"/>
  <c r="AW379" i="16"/>
  <c r="AX379" i="16"/>
  <c r="AY379" i="16"/>
  <c r="AZ379" i="16"/>
  <c r="BA379" i="16"/>
  <c r="BB379" i="16"/>
  <c r="BC379" i="16"/>
  <c r="BD379" i="16"/>
  <c r="BE379" i="16"/>
  <c r="BF379" i="16"/>
  <c r="BG379" i="16"/>
  <c r="BH379" i="16"/>
  <c r="BI379" i="16"/>
  <c r="BJ379" i="16"/>
  <c r="BK379" i="16"/>
  <c r="BL379" i="16"/>
  <c r="BM379" i="16"/>
  <c r="BN379" i="16"/>
  <c r="BO379" i="16"/>
  <c r="BP379" i="16"/>
  <c r="BQ379" i="16"/>
  <c r="BR379" i="16"/>
  <c r="BS379" i="16"/>
  <c r="BT379" i="16"/>
  <c r="BU379" i="16"/>
  <c r="BV379" i="16"/>
  <c r="BW379" i="16"/>
  <c r="BX379" i="16"/>
  <c r="BY379" i="16"/>
  <c r="BZ379" i="16"/>
  <c r="CA379" i="16"/>
  <c r="CB379" i="16"/>
  <c r="CC379" i="16"/>
  <c r="CD379" i="16"/>
  <c r="CE379" i="16"/>
  <c r="CF379" i="16"/>
  <c r="CG379" i="16"/>
  <c r="CH379" i="16"/>
  <c r="CI379" i="16"/>
  <c r="CJ379" i="16"/>
  <c r="CK379" i="16"/>
  <c r="CL379" i="16"/>
  <c r="CM379" i="16"/>
  <c r="CN379" i="16"/>
  <c r="CO379" i="16"/>
  <c r="CP379" i="16"/>
  <c r="G380" i="16"/>
  <c r="H380" i="16"/>
  <c r="I380" i="16"/>
  <c r="J380" i="16"/>
  <c r="K380" i="16"/>
  <c r="L380" i="16"/>
  <c r="M380" i="16"/>
  <c r="N380" i="16"/>
  <c r="O380" i="16"/>
  <c r="P380" i="16"/>
  <c r="Q380" i="16"/>
  <c r="R380" i="16"/>
  <c r="S380" i="16"/>
  <c r="T380" i="16"/>
  <c r="U380" i="16"/>
  <c r="V380" i="16"/>
  <c r="W380" i="16"/>
  <c r="X380" i="16"/>
  <c r="Y380" i="16"/>
  <c r="Z380" i="16"/>
  <c r="AA380" i="16"/>
  <c r="AB380" i="16"/>
  <c r="AC380" i="16"/>
  <c r="AD380" i="16"/>
  <c r="AE380" i="16"/>
  <c r="AF380" i="16"/>
  <c r="AG380" i="16"/>
  <c r="AH380" i="16"/>
  <c r="AI380" i="16"/>
  <c r="AJ380" i="16"/>
  <c r="AK380" i="16"/>
  <c r="AL380" i="16"/>
  <c r="AM380" i="16"/>
  <c r="AN380" i="16"/>
  <c r="AO380" i="16"/>
  <c r="AP380" i="16"/>
  <c r="AQ380" i="16"/>
  <c r="AR380" i="16"/>
  <c r="AS380" i="16"/>
  <c r="AT380" i="16"/>
  <c r="AU380" i="16"/>
  <c r="AV380" i="16"/>
  <c r="AW380" i="16"/>
  <c r="AX380" i="16"/>
  <c r="AY380" i="16"/>
  <c r="AZ380" i="16"/>
  <c r="BA380" i="16"/>
  <c r="BB380" i="16"/>
  <c r="BC380" i="16"/>
  <c r="BD380" i="16"/>
  <c r="BE380" i="16"/>
  <c r="BF380" i="16"/>
  <c r="BG380" i="16"/>
  <c r="BH380" i="16"/>
  <c r="BI380" i="16"/>
  <c r="BJ380" i="16"/>
  <c r="BK380" i="16"/>
  <c r="BL380" i="16"/>
  <c r="BM380" i="16"/>
  <c r="BN380" i="16"/>
  <c r="BO380" i="16"/>
  <c r="BP380" i="16"/>
  <c r="BQ380" i="16"/>
  <c r="BR380" i="16"/>
  <c r="BS380" i="16"/>
  <c r="BT380" i="16"/>
  <c r="BU380" i="16"/>
  <c r="BV380" i="16"/>
  <c r="BW380" i="16"/>
  <c r="BX380" i="16"/>
  <c r="BY380" i="16"/>
  <c r="BZ380" i="16"/>
  <c r="CA380" i="16"/>
  <c r="CB380" i="16"/>
  <c r="CC380" i="16"/>
  <c r="CD380" i="16"/>
  <c r="CE380" i="16"/>
  <c r="CF380" i="16"/>
  <c r="CG380" i="16"/>
  <c r="CH380" i="16"/>
  <c r="CI380" i="16"/>
  <c r="CJ380" i="16"/>
  <c r="CK380" i="16"/>
  <c r="CL380" i="16"/>
  <c r="CM380" i="16"/>
  <c r="CN380" i="16"/>
  <c r="CO380" i="16"/>
  <c r="CP380" i="16"/>
  <c r="G381" i="16"/>
  <c r="H381" i="16"/>
  <c r="I381" i="16"/>
  <c r="J381" i="16"/>
  <c r="K381" i="16"/>
  <c r="L381" i="16"/>
  <c r="M381" i="16"/>
  <c r="N381" i="16"/>
  <c r="O381" i="16"/>
  <c r="P381" i="16"/>
  <c r="Q381" i="16"/>
  <c r="R381" i="16"/>
  <c r="S381" i="16"/>
  <c r="T381" i="16"/>
  <c r="U381" i="16"/>
  <c r="V381" i="16"/>
  <c r="W381" i="16"/>
  <c r="X381" i="16"/>
  <c r="Y381" i="16"/>
  <c r="Z381" i="16"/>
  <c r="AA381" i="16"/>
  <c r="AB381" i="16"/>
  <c r="AC381" i="16"/>
  <c r="AD381" i="16"/>
  <c r="AE381" i="16"/>
  <c r="AF381" i="16"/>
  <c r="AG381" i="16"/>
  <c r="AH381" i="16"/>
  <c r="AI381" i="16"/>
  <c r="AJ381" i="16"/>
  <c r="AK381" i="16"/>
  <c r="AL381" i="16"/>
  <c r="AM381" i="16"/>
  <c r="AN381" i="16"/>
  <c r="AO381" i="16"/>
  <c r="AP381" i="16"/>
  <c r="AQ381" i="16"/>
  <c r="AR381" i="16"/>
  <c r="AS381" i="16"/>
  <c r="AT381" i="16"/>
  <c r="AU381" i="16"/>
  <c r="AV381" i="16"/>
  <c r="AW381" i="16"/>
  <c r="AX381" i="16"/>
  <c r="AY381" i="16"/>
  <c r="AZ381" i="16"/>
  <c r="BA381" i="16"/>
  <c r="BB381" i="16"/>
  <c r="BC381" i="16"/>
  <c r="BD381" i="16"/>
  <c r="BE381" i="16"/>
  <c r="BF381" i="16"/>
  <c r="BG381" i="16"/>
  <c r="BH381" i="16"/>
  <c r="BI381" i="16"/>
  <c r="BJ381" i="16"/>
  <c r="BK381" i="16"/>
  <c r="BL381" i="16"/>
  <c r="BM381" i="16"/>
  <c r="BN381" i="16"/>
  <c r="BO381" i="16"/>
  <c r="BP381" i="16"/>
  <c r="BQ381" i="16"/>
  <c r="BR381" i="16"/>
  <c r="BS381" i="16"/>
  <c r="BT381" i="16"/>
  <c r="BU381" i="16"/>
  <c r="BV381" i="16"/>
  <c r="BW381" i="16"/>
  <c r="BX381" i="16"/>
  <c r="BY381" i="16"/>
  <c r="BZ381" i="16"/>
  <c r="CA381" i="16"/>
  <c r="CB381" i="16"/>
  <c r="CC381" i="16"/>
  <c r="CD381" i="16"/>
  <c r="CE381" i="16"/>
  <c r="CF381" i="16"/>
  <c r="CG381" i="16"/>
  <c r="CH381" i="16"/>
  <c r="CI381" i="16"/>
  <c r="CJ381" i="16"/>
  <c r="CK381" i="16"/>
  <c r="CL381" i="16"/>
  <c r="CM381" i="16"/>
  <c r="CN381" i="16"/>
  <c r="CO381" i="16"/>
  <c r="CP381" i="16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AA382" i="16"/>
  <c r="AB382" i="16"/>
  <c r="AC382" i="16"/>
  <c r="AD382" i="16"/>
  <c r="AE382" i="16"/>
  <c r="AF382" i="16"/>
  <c r="AG382" i="16"/>
  <c r="AH382" i="16"/>
  <c r="AI382" i="16"/>
  <c r="AJ382" i="16"/>
  <c r="AK382" i="16"/>
  <c r="AL382" i="16"/>
  <c r="AM382" i="16"/>
  <c r="AN382" i="16"/>
  <c r="AO382" i="16"/>
  <c r="AP382" i="16"/>
  <c r="AQ382" i="16"/>
  <c r="AR382" i="16"/>
  <c r="AS382" i="16"/>
  <c r="AT382" i="16"/>
  <c r="AU382" i="16"/>
  <c r="AV382" i="16"/>
  <c r="AW382" i="16"/>
  <c r="AX382" i="16"/>
  <c r="AY382" i="16"/>
  <c r="AZ382" i="16"/>
  <c r="BA382" i="16"/>
  <c r="BB382" i="16"/>
  <c r="BC382" i="16"/>
  <c r="BD382" i="16"/>
  <c r="BE382" i="16"/>
  <c r="BF382" i="16"/>
  <c r="BG382" i="16"/>
  <c r="BH382" i="16"/>
  <c r="BI382" i="16"/>
  <c r="BJ382" i="16"/>
  <c r="BK382" i="16"/>
  <c r="BL382" i="16"/>
  <c r="BM382" i="16"/>
  <c r="BN382" i="16"/>
  <c r="BO382" i="16"/>
  <c r="BP382" i="16"/>
  <c r="BQ382" i="16"/>
  <c r="BR382" i="16"/>
  <c r="BS382" i="16"/>
  <c r="BT382" i="16"/>
  <c r="BU382" i="16"/>
  <c r="BV382" i="16"/>
  <c r="BW382" i="16"/>
  <c r="BX382" i="16"/>
  <c r="BY382" i="16"/>
  <c r="BZ382" i="16"/>
  <c r="CA382" i="16"/>
  <c r="CB382" i="16"/>
  <c r="CC382" i="16"/>
  <c r="CD382" i="16"/>
  <c r="CE382" i="16"/>
  <c r="CF382" i="16"/>
  <c r="CG382" i="16"/>
  <c r="CH382" i="16"/>
  <c r="CI382" i="16"/>
  <c r="CJ382" i="16"/>
  <c r="CK382" i="16"/>
  <c r="CL382" i="16"/>
  <c r="CM382" i="16"/>
  <c r="CN382" i="16"/>
  <c r="CO382" i="16"/>
  <c r="CP382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AA383" i="16"/>
  <c r="AB383" i="16"/>
  <c r="AC383" i="16"/>
  <c r="AD383" i="16"/>
  <c r="AE383" i="16"/>
  <c r="AF383" i="16"/>
  <c r="AG383" i="16"/>
  <c r="AH383" i="16"/>
  <c r="AI383" i="16"/>
  <c r="AJ383" i="16"/>
  <c r="AK383" i="16"/>
  <c r="AL383" i="16"/>
  <c r="AM383" i="16"/>
  <c r="AN383" i="16"/>
  <c r="AO383" i="16"/>
  <c r="AP383" i="16"/>
  <c r="AQ383" i="16"/>
  <c r="AR383" i="16"/>
  <c r="AS383" i="16"/>
  <c r="AT383" i="16"/>
  <c r="AU383" i="16"/>
  <c r="AV383" i="16"/>
  <c r="AW383" i="16"/>
  <c r="AX383" i="16"/>
  <c r="AY383" i="16"/>
  <c r="AZ383" i="16"/>
  <c r="BA383" i="16"/>
  <c r="BB383" i="16"/>
  <c r="BC383" i="16"/>
  <c r="BD383" i="16"/>
  <c r="BE383" i="16"/>
  <c r="BF383" i="16"/>
  <c r="BG383" i="16"/>
  <c r="BH383" i="16"/>
  <c r="BI383" i="16"/>
  <c r="BJ383" i="16"/>
  <c r="BK383" i="16"/>
  <c r="BL383" i="16"/>
  <c r="BM383" i="16"/>
  <c r="BN383" i="16"/>
  <c r="BO383" i="16"/>
  <c r="BP383" i="16"/>
  <c r="BQ383" i="16"/>
  <c r="BR383" i="16"/>
  <c r="BS383" i="16"/>
  <c r="BT383" i="16"/>
  <c r="BU383" i="16"/>
  <c r="BV383" i="16"/>
  <c r="BW383" i="16"/>
  <c r="BX383" i="16"/>
  <c r="BY383" i="16"/>
  <c r="BZ383" i="16"/>
  <c r="CA383" i="16"/>
  <c r="CB383" i="16"/>
  <c r="CC383" i="16"/>
  <c r="CD383" i="16"/>
  <c r="CE383" i="16"/>
  <c r="CF383" i="16"/>
  <c r="CG383" i="16"/>
  <c r="CH383" i="16"/>
  <c r="CI383" i="16"/>
  <c r="CJ383" i="16"/>
  <c r="CK383" i="16"/>
  <c r="CL383" i="16"/>
  <c r="CM383" i="16"/>
  <c r="CN383" i="16"/>
  <c r="CO383" i="16"/>
  <c r="CP383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AA384" i="16"/>
  <c r="AB384" i="16"/>
  <c r="AC384" i="16"/>
  <c r="AD384" i="16"/>
  <c r="AE384" i="16"/>
  <c r="AF384" i="16"/>
  <c r="AG384" i="16"/>
  <c r="AH384" i="16"/>
  <c r="AI384" i="16"/>
  <c r="AJ384" i="16"/>
  <c r="AK384" i="16"/>
  <c r="AL384" i="16"/>
  <c r="AM384" i="16"/>
  <c r="AN384" i="16"/>
  <c r="AO384" i="16"/>
  <c r="AP384" i="16"/>
  <c r="AQ384" i="16"/>
  <c r="AR384" i="16"/>
  <c r="AS384" i="16"/>
  <c r="AT384" i="16"/>
  <c r="AU384" i="16"/>
  <c r="AV384" i="16"/>
  <c r="AW384" i="16"/>
  <c r="AX384" i="16"/>
  <c r="AY384" i="16"/>
  <c r="AZ384" i="16"/>
  <c r="BA384" i="16"/>
  <c r="BB384" i="16"/>
  <c r="BC384" i="16"/>
  <c r="BD384" i="16"/>
  <c r="BE384" i="16"/>
  <c r="BF384" i="16"/>
  <c r="BG384" i="16"/>
  <c r="BH384" i="16"/>
  <c r="BI384" i="16"/>
  <c r="BJ384" i="16"/>
  <c r="BK384" i="16"/>
  <c r="BL384" i="16"/>
  <c r="BM384" i="16"/>
  <c r="BN384" i="16"/>
  <c r="BO384" i="16"/>
  <c r="BP384" i="16"/>
  <c r="BQ384" i="16"/>
  <c r="BR384" i="16"/>
  <c r="BS384" i="16"/>
  <c r="BT384" i="16"/>
  <c r="BU384" i="16"/>
  <c r="BV384" i="16"/>
  <c r="BW384" i="16"/>
  <c r="BX384" i="16"/>
  <c r="BY384" i="16"/>
  <c r="BZ384" i="16"/>
  <c r="CA384" i="16"/>
  <c r="CB384" i="16"/>
  <c r="CC384" i="16"/>
  <c r="CD384" i="16"/>
  <c r="CE384" i="16"/>
  <c r="CF384" i="16"/>
  <c r="CG384" i="16"/>
  <c r="CH384" i="16"/>
  <c r="CI384" i="16"/>
  <c r="CJ384" i="16"/>
  <c r="CK384" i="16"/>
  <c r="CL384" i="16"/>
  <c r="CM384" i="16"/>
  <c r="CN384" i="16"/>
  <c r="CO384" i="16"/>
  <c r="CP384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AA385" i="16"/>
  <c r="AB385" i="16"/>
  <c r="AC385" i="16"/>
  <c r="AD385" i="16"/>
  <c r="AE385" i="16"/>
  <c r="AF385" i="16"/>
  <c r="AG385" i="16"/>
  <c r="AH385" i="16"/>
  <c r="AI385" i="16"/>
  <c r="AJ385" i="16"/>
  <c r="AK385" i="16"/>
  <c r="AL385" i="16"/>
  <c r="AM385" i="16"/>
  <c r="AN385" i="16"/>
  <c r="AO385" i="16"/>
  <c r="AP385" i="16"/>
  <c r="AQ385" i="16"/>
  <c r="AR385" i="16"/>
  <c r="AS385" i="16"/>
  <c r="AT385" i="16"/>
  <c r="AU385" i="16"/>
  <c r="AV385" i="16"/>
  <c r="AW385" i="16"/>
  <c r="AX385" i="16"/>
  <c r="AY385" i="16"/>
  <c r="AZ385" i="16"/>
  <c r="BA385" i="16"/>
  <c r="BB385" i="16"/>
  <c r="BC385" i="16"/>
  <c r="BD385" i="16"/>
  <c r="BE385" i="16"/>
  <c r="BF385" i="16"/>
  <c r="BG385" i="16"/>
  <c r="BH385" i="16"/>
  <c r="BI385" i="16"/>
  <c r="BJ385" i="16"/>
  <c r="BK385" i="16"/>
  <c r="BL385" i="16"/>
  <c r="BM385" i="16"/>
  <c r="BN385" i="16"/>
  <c r="BO385" i="16"/>
  <c r="BP385" i="16"/>
  <c r="BQ385" i="16"/>
  <c r="BR385" i="16"/>
  <c r="BS385" i="16"/>
  <c r="BT385" i="16"/>
  <c r="BU385" i="16"/>
  <c r="BV385" i="16"/>
  <c r="BW385" i="16"/>
  <c r="BX385" i="16"/>
  <c r="BY385" i="16"/>
  <c r="BZ385" i="16"/>
  <c r="CA385" i="16"/>
  <c r="CB385" i="16"/>
  <c r="CC385" i="16"/>
  <c r="CD385" i="16"/>
  <c r="CE385" i="16"/>
  <c r="CF385" i="16"/>
  <c r="CG385" i="16"/>
  <c r="CH385" i="16"/>
  <c r="CI385" i="16"/>
  <c r="CJ385" i="16"/>
  <c r="CK385" i="16"/>
  <c r="CL385" i="16"/>
  <c r="CM385" i="16"/>
  <c r="CN385" i="16"/>
  <c r="CO385" i="16"/>
  <c r="CP385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AA386" i="16"/>
  <c r="AB386" i="16"/>
  <c r="AC386" i="16"/>
  <c r="AD386" i="16"/>
  <c r="AE386" i="16"/>
  <c r="AF386" i="16"/>
  <c r="AG386" i="16"/>
  <c r="AH386" i="16"/>
  <c r="AI386" i="16"/>
  <c r="AJ386" i="16"/>
  <c r="AK386" i="16"/>
  <c r="AL386" i="16"/>
  <c r="AM386" i="16"/>
  <c r="AN386" i="16"/>
  <c r="AO386" i="16"/>
  <c r="AP386" i="16"/>
  <c r="AQ386" i="16"/>
  <c r="AR386" i="16"/>
  <c r="AS386" i="16"/>
  <c r="AT386" i="16"/>
  <c r="AU386" i="16"/>
  <c r="AV386" i="16"/>
  <c r="AW386" i="16"/>
  <c r="AX386" i="16"/>
  <c r="AY386" i="16"/>
  <c r="AZ386" i="16"/>
  <c r="BA386" i="16"/>
  <c r="BB386" i="16"/>
  <c r="BC386" i="16"/>
  <c r="BD386" i="16"/>
  <c r="BE386" i="16"/>
  <c r="BF386" i="16"/>
  <c r="BG386" i="16"/>
  <c r="BH386" i="16"/>
  <c r="BI386" i="16"/>
  <c r="BJ386" i="16"/>
  <c r="BK386" i="16"/>
  <c r="BL386" i="16"/>
  <c r="BM386" i="16"/>
  <c r="BN386" i="16"/>
  <c r="BO386" i="16"/>
  <c r="BP386" i="16"/>
  <c r="BQ386" i="16"/>
  <c r="BR386" i="16"/>
  <c r="BS386" i="16"/>
  <c r="BT386" i="16"/>
  <c r="BU386" i="16"/>
  <c r="BV386" i="16"/>
  <c r="BW386" i="16"/>
  <c r="BX386" i="16"/>
  <c r="BY386" i="16"/>
  <c r="BZ386" i="16"/>
  <c r="CA386" i="16"/>
  <c r="CB386" i="16"/>
  <c r="CC386" i="16"/>
  <c r="CD386" i="16"/>
  <c r="CE386" i="16"/>
  <c r="CF386" i="16"/>
  <c r="CG386" i="16"/>
  <c r="CH386" i="16"/>
  <c r="CI386" i="16"/>
  <c r="CJ386" i="16"/>
  <c r="CK386" i="16"/>
  <c r="CL386" i="16"/>
  <c r="CM386" i="16"/>
  <c r="CN386" i="16"/>
  <c r="CO386" i="16"/>
  <c r="CP386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AA387" i="16"/>
  <c r="AB387" i="16"/>
  <c r="AC387" i="16"/>
  <c r="AD387" i="16"/>
  <c r="AE387" i="16"/>
  <c r="AF387" i="16"/>
  <c r="AG387" i="16"/>
  <c r="AH387" i="16"/>
  <c r="AI387" i="16"/>
  <c r="AJ387" i="16"/>
  <c r="AK387" i="16"/>
  <c r="AL387" i="16"/>
  <c r="AM387" i="16"/>
  <c r="AN387" i="16"/>
  <c r="AO387" i="16"/>
  <c r="AP387" i="16"/>
  <c r="AQ387" i="16"/>
  <c r="AR387" i="16"/>
  <c r="AS387" i="16"/>
  <c r="AT387" i="16"/>
  <c r="AU387" i="16"/>
  <c r="AV387" i="16"/>
  <c r="AW387" i="16"/>
  <c r="AX387" i="16"/>
  <c r="AY387" i="16"/>
  <c r="AZ387" i="16"/>
  <c r="BA387" i="16"/>
  <c r="BB387" i="16"/>
  <c r="BC387" i="16"/>
  <c r="BD387" i="16"/>
  <c r="BE387" i="16"/>
  <c r="BF387" i="16"/>
  <c r="BG387" i="16"/>
  <c r="BH387" i="16"/>
  <c r="BI387" i="16"/>
  <c r="BJ387" i="16"/>
  <c r="BK387" i="16"/>
  <c r="BL387" i="16"/>
  <c r="BM387" i="16"/>
  <c r="BN387" i="16"/>
  <c r="BO387" i="16"/>
  <c r="BP387" i="16"/>
  <c r="BQ387" i="16"/>
  <c r="BR387" i="16"/>
  <c r="BS387" i="16"/>
  <c r="BT387" i="16"/>
  <c r="BU387" i="16"/>
  <c r="BV387" i="16"/>
  <c r="BW387" i="16"/>
  <c r="BX387" i="16"/>
  <c r="BY387" i="16"/>
  <c r="BZ387" i="16"/>
  <c r="CA387" i="16"/>
  <c r="CB387" i="16"/>
  <c r="CC387" i="16"/>
  <c r="CD387" i="16"/>
  <c r="CE387" i="16"/>
  <c r="CF387" i="16"/>
  <c r="CG387" i="16"/>
  <c r="CH387" i="16"/>
  <c r="CI387" i="16"/>
  <c r="CJ387" i="16"/>
  <c r="CK387" i="16"/>
  <c r="CL387" i="16"/>
  <c r="CM387" i="16"/>
  <c r="CN387" i="16"/>
  <c r="CO387" i="16"/>
  <c r="CP387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AA388" i="16"/>
  <c r="AB388" i="16"/>
  <c r="AC388" i="16"/>
  <c r="AD388" i="16"/>
  <c r="AE388" i="16"/>
  <c r="AF388" i="16"/>
  <c r="AG388" i="16"/>
  <c r="AH388" i="16"/>
  <c r="AI388" i="16"/>
  <c r="AJ388" i="16"/>
  <c r="AK388" i="16"/>
  <c r="AL388" i="16"/>
  <c r="AM388" i="16"/>
  <c r="AN388" i="16"/>
  <c r="AO388" i="16"/>
  <c r="AP388" i="16"/>
  <c r="AQ388" i="16"/>
  <c r="AR388" i="16"/>
  <c r="AS388" i="16"/>
  <c r="AT388" i="16"/>
  <c r="AU388" i="16"/>
  <c r="AV388" i="16"/>
  <c r="AW388" i="16"/>
  <c r="AX388" i="16"/>
  <c r="AY388" i="16"/>
  <c r="AZ388" i="16"/>
  <c r="BA388" i="16"/>
  <c r="BB388" i="16"/>
  <c r="BC388" i="16"/>
  <c r="BD388" i="16"/>
  <c r="BE388" i="16"/>
  <c r="BF388" i="16"/>
  <c r="BG388" i="16"/>
  <c r="BH388" i="16"/>
  <c r="BI388" i="16"/>
  <c r="BJ388" i="16"/>
  <c r="BK388" i="16"/>
  <c r="BL388" i="16"/>
  <c r="BM388" i="16"/>
  <c r="BN388" i="16"/>
  <c r="BO388" i="16"/>
  <c r="BP388" i="16"/>
  <c r="BQ388" i="16"/>
  <c r="BR388" i="16"/>
  <c r="BS388" i="16"/>
  <c r="BT388" i="16"/>
  <c r="BU388" i="16"/>
  <c r="BV388" i="16"/>
  <c r="BW388" i="16"/>
  <c r="BX388" i="16"/>
  <c r="BY388" i="16"/>
  <c r="BZ388" i="16"/>
  <c r="CA388" i="16"/>
  <c r="CB388" i="16"/>
  <c r="CC388" i="16"/>
  <c r="CD388" i="16"/>
  <c r="CE388" i="16"/>
  <c r="CF388" i="16"/>
  <c r="CG388" i="16"/>
  <c r="CH388" i="16"/>
  <c r="CI388" i="16"/>
  <c r="CJ388" i="16"/>
  <c r="CK388" i="16"/>
  <c r="CL388" i="16"/>
  <c r="CM388" i="16"/>
  <c r="CN388" i="16"/>
  <c r="CO388" i="16"/>
  <c r="CP388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AA389" i="16"/>
  <c r="AB389" i="16"/>
  <c r="AC389" i="16"/>
  <c r="AD389" i="16"/>
  <c r="AE389" i="16"/>
  <c r="AF389" i="16"/>
  <c r="AG389" i="16"/>
  <c r="AH389" i="16"/>
  <c r="AI389" i="16"/>
  <c r="AJ389" i="16"/>
  <c r="AK389" i="16"/>
  <c r="AL389" i="16"/>
  <c r="AM389" i="16"/>
  <c r="AN389" i="16"/>
  <c r="AO389" i="16"/>
  <c r="AP389" i="16"/>
  <c r="AQ389" i="16"/>
  <c r="AR389" i="16"/>
  <c r="AS389" i="16"/>
  <c r="AT389" i="16"/>
  <c r="AU389" i="16"/>
  <c r="AV389" i="16"/>
  <c r="AW389" i="16"/>
  <c r="AX389" i="16"/>
  <c r="AY389" i="16"/>
  <c r="AZ389" i="16"/>
  <c r="BA389" i="16"/>
  <c r="BB389" i="16"/>
  <c r="BC389" i="16"/>
  <c r="BD389" i="16"/>
  <c r="BE389" i="16"/>
  <c r="BF389" i="16"/>
  <c r="BG389" i="16"/>
  <c r="BH389" i="16"/>
  <c r="BI389" i="16"/>
  <c r="BJ389" i="16"/>
  <c r="BK389" i="16"/>
  <c r="BL389" i="16"/>
  <c r="BM389" i="16"/>
  <c r="BN389" i="16"/>
  <c r="BO389" i="16"/>
  <c r="BP389" i="16"/>
  <c r="BQ389" i="16"/>
  <c r="BR389" i="16"/>
  <c r="BS389" i="16"/>
  <c r="BT389" i="16"/>
  <c r="BU389" i="16"/>
  <c r="BV389" i="16"/>
  <c r="BW389" i="16"/>
  <c r="BX389" i="16"/>
  <c r="BY389" i="16"/>
  <c r="BZ389" i="16"/>
  <c r="CA389" i="16"/>
  <c r="CB389" i="16"/>
  <c r="CC389" i="16"/>
  <c r="CD389" i="16"/>
  <c r="CE389" i="16"/>
  <c r="CF389" i="16"/>
  <c r="CG389" i="16"/>
  <c r="CH389" i="16"/>
  <c r="CI389" i="16"/>
  <c r="CJ389" i="16"/>
  <c r="CK389" i="16"/>
  <c r="CL389" i="16"/>
  <c r="CM389" i="16"/>
  <c r="CN389" i="16"/>
  <c r="CO389" i="16"/>
  <c r="CP389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AA390" i="16"/>
  <c r="AB390" i="16"/>
  <c r="AC390" i="16"/>
  <c r="AD390" i="16"/>
  <c r="AE390" i="16"/>
  <c r="AF390" i="16"/>
  <c r="AG390" i="16"/>
  <c r="AH390" i="16"/>
  <c r="AI390" i="16"/>
  <c r="AJ390" i="16"/>
  <c r="AK390" i="16"/>
  <c r="AL390" i="16"/>
  <c r="AM390" i="16"/>
  <c r="AN390" i="16"/>
  <c r="AO390" i="16"/>
  <c r="AP390" i="16"/>
  <c r="AQ390" i="16"/>
  <c r="AR390" i="16"/>
  <c r="AS390" i="16"/>
  <c r="AT390" i="16"/>
  <c r="AU390" i="16"/>
  <c r="AV390" i="16"/>
  <c r="AW390" i="16"/>
  <c r="AX390" i="16"/>
  <c r="AY390" i="16"/>
  <c r="AZ390" i="16"/>
  <c r="BA390" i="16"/>
  <c r="BB390" i="16"/>
  <c r="BC390" i="16"/>
  <c r="BD390" i="16"/>
  <c r="BE390" i="16"/>
  <c r="BF390" i="16"/>
  <c r="BG390" i="16"/>
  <c r="BH390" i="16"/>
  <c r="BI390" i="16"/>
  <c r="BJ390" i="16"/>
  <c r="BK390" i="16"/>
  <c r="BL390" i="16"/>
  <c r="BM390" i="16"/>
  <c r="BN390" i="16"/>
  <c r="BO390" i="16"/>
  <c r="BP390" i="16"/>
  <c r="BQ390" i="16"/>
  <c r="BR390" i="16"/>
  <c r="BS390" i="16"/>
  <c r="BT390" i="16"/>
  <c r="BU390" i="16"/>
  <c r="BV390" i="16"/>
  <c r="BW390" i="16"/>
  <c r="BX390" i="16"/>
  <c r="BY390" i="16"/>
  <c r="BZ390" i="16"/>
  <c r="CA390" i="16"/>
  <c r="CB390" i="16"/>
  <c r="CC390" i="16"/>
  <c r="CD390" i="16"/>
  <c r="CE390" i="16"/>
  <c r="CF390" i="16"/>
  <c r="CG390" i="16"/>
  <c r="CH390" i="16"/>
  <c r="CI390" i="16"/>
  <c r="CJ390" i="16"/>
  <c r="CK390" i="16"/>
  <c r="CL390" i="16"/>
  <c r="CM390" i="16"/>
  <c r="CN390" i="16"/>
  <c r="CO390" i="16"/>
  <c r="CP390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AA391" i="16"/>
  <c r="AB391" i="16"/>
  <c r="AC391" i="16"/>
  <c r="AD391" i="16"/>
  <c r="AE391" i="16"/>
  <c r="AF391" i="16"/>
  <c r="AG391" i="16"/>
  <c r="AH391" i="16"/>
  <c r="AI391" i="16"/>
  <c r="AJ391" i="16"/>
  <c r="AK391" i="16"/>
  <c r="AL391" i="16"/>
  <c r="AM391" i="16"/>
  <c r="AN391" i="16"/>
  <c r="AO391" i="16"/>
  <c r="AP391" i="16"/>
  <c r="AQ391" i="16"/>
  <c r="AR391" i="16"/>
  <c r="AS391" i="16"/>
  <c r="AT391" i="16"/>
  <c r="AU391" i="16"/>
  <c r="AV391" i="16"/>
  <c r="AW391" i="16"/>
  <c r="AX391" i="16"/>
  <c r="AY391" i="16"/>
  <c r="AZ391" i="16"/>
  <c r="BA391" i="16"/>
  <c r="BB391" i="16"/>
  <c r="BC391" i="16"/>
  <c r="BD391" i="16"/>
  <c r="BE391" i="16"/>
  <c r="BF391" i="16"/>
  <c r="BG391" i="16"/>
  <c r="BH391" i="16"/>
  <c r="BI391" i="16"/>
  <c r="BJ391" i="16"/>
  <c r="BK391" i="16"/>
  <c r="BL391" i="16"/>
  <c r="BM391" i="16"/>
  <c r="BN391" i="16"/>
  <c r="BO391" i="16"/>
  <c r="BP391" i="16"/>
  <c r="BQ391" i="16"/>
  <c r="BR391" i="16"/>
  <c r="BS391" i="16"/>
  <c r="BT391" i="16"/>
  <c r="BU391" i="16"/>
  <c r="BV391" i="16"/>
  <c r="BW391" i="16"/>
  <c r="BX391" i="16"/>
  <c r="BY391" i="16"/>
  <c r="BZ391" i="16"/>
  <c r="CA391" i="16"/>
  <c r="CB391" i="16"/>
  <c r="CC391" i="16"/>
  <c r="CD391" i="16"/>
  <c r="CE391" i="16"/>
  <c r="CF391" i="16"/>
  <c r="CG391" i="16"/>
  <c r="CH391" i="16"/>
  <c r="CI391" i="16"/>
  <c r="CJ391" i="16"/>
  <c r="CK391" i="16"/>
  <c r="CL391" i="16"/>
  <c r="CM391" i="16"/>
  <c r="CN391" i="16"/>
  <c r="CO391" i="16"/>
  <c r="CP391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AA392" i="16"/>
  <c r="AB392" i="16"/>
  <c r="AC392" i="16"/>
  <c r="AD392" i="16"/>
  <c r="AE392" i="16"/>
  <c r="AF392" i="16"/>
  <c r="AG392" i="16"/>
  <c r="AH392" i="16"/>
  <c r="AI392" i="16"/>
  <c r="AJ392" i="16"/>
  <c r="AK392" i="16"/>
  <c r="AL392" i="16"/>
  <c r="AM392" i="16"/>
  <c r="AN392" i="16"/>
  <c r="AO392" i="16"/>
  <c r="AP392" i="16"/>
  <c r="AQ392" i="16"/>
  <c r="AR392" i="16"/>
  <c r="AS392" i="16"/>
  <c r="AT392" i="16"/>
  <c r="AU392" i="16"/>
  <c r="AV392" i="16"/>
  <c r="AW392" i="16"/>
  <c r="AX392" i="16"/>
  <c r="AY392" i="16"/>
  <c r="AZ392" i="16"/>
  <c r="BA392" i="16"/>
  <c r="BB392" i="16"/>
  <c r="BC392" i="16"/>
  <c r="BD392" i="16"/>
  <c r="BE392" i="16"/>
  <c r="BF392" i="16"/>
  <c r="BG392" i="16"/>
  <c r="BH392" i="16"/>
  <c r="BI392" i="16"/>
  <c r="BJ392" i="16"/>
  <c r="BK392" i="16"/>
  <c r="BL392" i="16"/>
  <c r="BM392" i="16"/>
  <c r="BN392" i="16"/>
  <c r="BO392" i="16"/>
  <c r="BP392" i="16"/>
  <c r="BQ392" i="16"/>
  <c r="BR392" i="16"/>
  <c r="BS392" i="16"/>
  <c r="BT392" i="16"/>
  <c r="BU392" i="16"/>
  <c r="BV392" i="16"/>
  <c r="BW392" i="16"/>
  <c r="BX392" i="16"/>
  <c r="BY392" i="16"/>
  <c r="BZ392" i="16"/>
  <c r="CA392" i="16"/>
  <c r="CB392" i="16"/>
  <c r="CC392" i="16"/>
  <c r="CD392" i="16"/>
  <c r="CE392" i="16"/>
  <c r="CF392" i="16"/>
  <c r="CG392" i="16"/>
  <c r="CH392" i="16"/>
  <c r="CI392" i="16"/>
  <c r="CJ392" i="16"/>
  <c r="CK392" i="16"/>
  <c r="CL392" i="16"/>
  <c r="CM392" i="16"/>
  <c r="CN392" i="16"/>
  <c r="CO392" i="16"/>
  <c r="CP392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AA393" i="16"/>
  <c r="AB393" i="16"/>
  <c r="AC393" i="16"/>
  <c r="AD393" i="16"/>
  <c r="AE393" i="16"/>
  <c r="AF393" i="16"/>
  <c r="AG393" i="16"/>
  <c r="AH393" i="16"/>
  <c r="AI393" i="16"/>
  <c r="AJ393" i="16"/>
  <c r="AK393" i="16"/>
  <c r="AL393" i="16"/>
  <c r="AM393" i="16"/>
  <c r="AN393" i="16"/>
  <c r="AO393" i="16"/>
  <c r="AP393" i="16"/>
  <c r="AQ393" i="16"/>
  <c r="AR393" i="16"/>
  <c r="AS393" i="16"/>
  <c r="AT393" i="16"/>
  <c r="AU393" i="16"/>
  <c r="AV393" i="16"/>
  <c r="AW393" i="16"/>
  <c r="AX393" i="16"/>
  <c r="AY393" i="16"/>
  <c r="AZ393" i="16"/>
  <c r="BA393" i="16"/>
  <c r="BB393" i="16"/>
  <c r="BC393" i="16"/>
  <c r="BD393" i="16"/>
  <c r="BE393" i="16"/>
  <c r="BF393" i="16"/>
  <c r="BG393" i="16"/>
  <c r="BH393" i="16"/>
  <c r="BI393" i="16"/>
  <c r="BJ393" i="16"/>
  <c r="BK393" i="16"/>
  <c r="BL393" i="16"/>
  <c r="BM393" i="16"/>
  <c r="BN393" i="16"/>
  <c r="BO393" i="16"/>
  <c r="BP393" i="16"/>
  <c r="BQ393" i="16"/>
  <c r="BR393" i="16"/>
  <c r="BS393" i="16"/>
  <c r="BT393" i="16"/>
  <c r="BU393" i="16"/>
  <c r="BV393" i="16"/>
  <c r="BW393" i="16"/>
  <c r="BX393" i="16"/>
  <c r="BY393" i="16"/>
  <c r="BZ393" i="16"/>
  <c r="CA393" i="16"/>
  <c r="CB393" i="16"/>
  <c r="CC393" i="16"/>
  <c r="CD393" i="16"/>
  <c r="CE393" i="16"/>
  <c r="CF393" i="16"/>
  <c r="CG393" i="16"/>
  <c r="CH393" i="16"/>
  <c r="CI393" i="16"/>
  <c r="CJ393" i="16"/>
  <c r="CK393" i="16"/>
  <c r="CL393" i="16"/>
  <c r="CM393" i="16"/>
  <c r="CN393" i="16"/>
  <c r="CO393" i="16"/>
  <c r="CP393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AA394" i="16"/>
  <c r="AB394" i="16"/>
  <c r="AC394" i="16"/>
  <c r="AD394" i="16"/>
  <c r="AE394" i="16"/>
  <c r="AF394" i="16"/>
  <c r="AG394" i="16"/>
  <c r="AH394" i="16"/>
  <c r="AI394" i="16"/>
  <c r="AJ394" i="16"/>
  <c r="AK394" i="16"/>
  <c r="AL394" i="16"/>
  <c r="AM394" i="16"/>
  <c r="AN394" i="16"/>
  <c r="AO394" i="16"/>
  <c r="AP394" i="16"/>
  <c r="AQ394" i="16"/>
  <c r="AR394" i="16"/>
  <c r="AS394" i="16"/>
  <c r="AT394" i="16"/>
  <c r="AU394" i="16"/>
  <c r="AV394" i="16"/>
  <c r="AW394" i="16"/>
  <c r="AX394" i="16"/>
  <c r="AY394" i="16"/>
  <c r="AZ394" i="16"/>
  <c r="BA394" i="16"/>
  <c r="BB394" i="16"/>
  <c r="BC394" i="16"/>
  <c r="BD394" i="16"/>
  <c r="BE394" i="16"/>
  <c r="BF394" i="16"/>
  <c r="BG394" i="16"/>
  <c r="BH394" i="16"/>
  <c r="BI394" i="16"/>
  <c r="BJ394" i="16"/>
  <c r="BK394" i="16"/>
  <c r="BL394" i="16"/>
  <c r="BM394" i="16"/>
  <c r="BN394" i="16"/>
  <c r="BO394" i="16"/>
  <c r="BP394" i="16"/>
  <c r="BQ394" i="16"/>
  <c r="BR394" i="16"/>
  <c r="BS394" i="16"/>
  <c r="BT394" i="16"/>
  <c r="BU394" i="16"/>
  <c r="BV394" i="16"/>
  <c r="BW394" i="16"/>
  <c r="BX394" i="16"/>
  <c r="BY394" i="16"/>
  <c r="BZ394" i="16"/>
  <c r="CA394" i="16"/>
  <c r="CB394" i="16"/>
  <c r="CC394" i="16"/>
  <c r="CD394" i="16"/>
  <c r="CE394" i="16"/>
  <c r="CF394" i="16"/>
  <c r="CG394" i="16"/>
  <c r="CH394" i="16"/>
  <c r="CI394" i="16"/>
  <c r="CJ394" i="16"/>
  <c r="CK394" i="16"/>
  <c r="CL394" i="16"/>
  <c r="CM394" i="16"/>
  <c r="CN394" i="16"/>
  <c r="CO394" i="16"/>
  <c r="CP394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AA395" i="16"/>
  <c r="AB395" i="16"/>
  <c r="AC395" i="16"/>
  <c r="AD395" i="16"/>
  <c r="AE395" i="16"/>
  <c r="AF395" i="16"/>
  <c r="AG395" i="16"/>
  <c r="AH395" i="16"/>
  <c r="AI395" i="16"/>
  <c r="AJ395" i="16"/>
  <c r="AK395" i="16"/>
  <c r="AL395" i="16"/>
  <c r="AM395" i="16"/>
  <c r="AN395" i="16"/>
  <c r="AO395" i="16"/>
  <c r="AP395" i="16"/>
  <c r="AQ395" i="16"/>
  <c r="AR395" i="16"/>
  <c r="AS395" i="16"/>
  <c r="AT395" i="16"/>
  <c r="AU395" i="16"/>
  <c r="AV395" i="16"/>
  <c r="AW395" i="16"/>
  <c r="AX395" i="16"/>
  <c r="AY395" i="16"/>
  <c r="AZ395" i="16"/>
  <c r="BA395" i="16"/>
  <c r="BB395" i="16"/>
  <c r="BC395" i="16"/>
  <c r="BD395" i="16"/>
  <c r="BE395" i="16"/>
  <c r="BF395" i="16"/>
  <c r="BG395" i="16"/>
  <c r="BH395" i="16"/>
  <c r="BI395" i="16"/>
  <c r="BJ395" i="16"/>
  <c r="BK395" i="16"/>
  <c r="BL395" i="16"/>
  <c r="BM395" i="16"/>
  <c r="BN395" i="16"/>
  <c r="BO395" i="16"/>
  <c r="BP395" i="16"/>
  <c r="BQ395" i="16"/>
  <c r="BR395" i="16"/>
  <c r="BS395" i="16"/>
  <c r="BT395" i="16"/>
  <c r="BU395" i="16"/>
  <c r="BV395" i="16"/>
  <c r="BW395" i="16"/>
  <c r="BX395" i="16"/>
  <c r="BY395" i="16"/>
  <c r="BZ395" i="16"/>
  <c r="CA395" i="16"/>
  <c r="CB395" i="16"/>
  <c r="CC395" i="16"/>
  <c r="CD395" i="16"/>
  <c r="CE395" i="16"/>
  <c r="CF395" i="16"/>
  <c r="CG395" i="16"/>
  <c r="CH395" i="16"/>
  <c r="CI395" i="16"/>
  <c r="CJ395" i="16"/>
  <c r="CK395" i="16"/>
  <c r="CL395" i="16"/>
  <c r="CM395" i="16"/>
  <c r="CN395" i="16"/>
  <c r="CO395" i="16"/>
  <c r="CP395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AA396" i="16"/>
  <c r="AB396" i="16"/>
  <c r="AC396" i="16"/>
  <c r="AD396" i="16"/>
  <c r="AE396" i="16"/>
  <c r="AF396" i="16"/>
  <c r="AG396" i="16"/>
  <c r="AH396" i="16"/>
  <c r="AI396" i="16"/>
  <c r="AJ396" i="16"/>
  <c r="AK396" i="16"/>
  <c r="AL396" i="16"/>
  <c r="AM396" i="16"/>
  <c r="AN396" i="16"/>
  <c r="AO396" i="16"/>
  <c r="AP396" i="16"/>
  <c r="AQ396" i="16"/>
  <c r="AR396" i="16"/>
  <c r="AS396" i="16"/>
  <c r="AT396" i="16"/>
  <c r="AU396" i="16"/>
  <c r="AV396" i="16"/>
  <c r="AW396" i="16"/>
  <c r="AX396" i="16"/>
  <c r="AY396" i="16"/>
  <c r="AZ396" i="16"/>
  <c r="BA396" i="16"/>
  <c r="BB396" i="16"/>
  <c r="BC396" i="16"/>
  <c r="BD396" i="16"/>
  <c r="BE396" i="16"/>
  <c r="BF396" i="16"/>
  <c r="BG396" i="16"/>
  <c r="BH396" i="16"/>
  <c r="BI396" i="16"/>
  <c r="BJ396" i="16"/>
  <c r="BK396" i="16"/>
  <c r="BL396" i="16"/>
  <c r="BM396" i="16"/>
  <c r="BN396" i="16"/>
  <c r="BO396" i="16"/>
  <c r="BP396" i="16"/>
  <c r="BQ396" i="16"/>
  <c r="BR396" i="16"/>
  <c r="BS396" i="16"/>
  <c r="BT396" i="16"/>
  <c r="BU396" i="16"/>
  <c r="BV396" i="16"/>
  <c r="BW396" i="16"/>
  <c r="BX396" i="16"/>
  <c r="BY396" i="16"/>
  <c r="BZ396" i="16"/>
  <c r="CA396" i="16"/>
  <c r="CB396" i="16"/>
  <c r="CC396" i="16"/>
  <c r="CD396" i="16"/>
  <c r="CE396" i="16"/>
  <c r="CF396" i="16"/>
  <c r="CG396" i="16"/>
  <c r="CH396" i="16"/>
  <c r="CI396" i="16"/>
  <c r="CJ396" i="16"/>
  <c r="CK396" i="16"/>
  <c r="CL396" i="16"/>
  <c r="CM396" i="16"/>
  <c r="CN396" i="16"/>
  <c r="CO396" i="16"/>
  <c r="CP396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AA397" i="16"/>
  <c r="AB397" i="16"/>
  <c r="AC397" i="16"/>
  <c r="AD397" i="16"/>
  <c r="AE397" i="16"/>
  <c r="AF397" i="16"/>
  <c r="AG397" i="16"/>
  <c r="AH397" i="16"/>
  <c r="AI397" i="16"/>
  <c r="AJ397" i="16"/>
  <c r="AK397" i="16"/>
  <c r="AL397" i="16"/>
  <c r="AM397" i="16"/>
  <c r="AN397" i="16"/>
  <c r="AO397" i="16"/>
  <c r="AP397" i="16"/>
  <c r="AQ397" i="16"/>
  <c r="AR397" i="16"/>
  <c r="AS397" i="16"/>
  <c r="AT397" i="16"/>
  <c r="AU397" i="16"/>
  <c r="AV397" i="16"/>
  <c r="AW397" i="16"/>
  <c r="AX397" i="16"/>
  <c r="AY397" i="16"/>
  <c r="AZ397" i="16"/>
  <c r="BA397" i="16"/>
  <c r="BB397" i="16"/>
  <c r="BC397" i="16"/>
  <c r="BD397" i="16"/>
  <c r="BE397" i="16"/>
  <c r="BF397" i="16"/>
  <c r="BG397" i="16"/>
  <c r="BH397" i="16"/>
  <c r="BI397" i="16"/>
  <c r="BJ397" i="16"/>
  <c r="BK397" i="16"/>
  <c r="BL397" i="16"/>
  <c r="BM397" i="16"/>
  <c r="BN397" i="16"/>
  <c r="BO397" i="16"/>
  <c r="BP397" i="16"/>
  <c r="BQ397" i="16"/>
  <c r="BR397" i="16"/>
  <c r="BS397" i="16"/>
  <c r="BT397" i="16"/>
  <c r="BU397" i="16"/>
  <c r="BV397" i="16"/>
  <c r="BW397" i="16"/>
  <c r="BX397" i="16"/>
  <c r="BY397" i="16"/>
  <c r="BZ397" i="16"/>
  <c r="CA397" i="16"/>
  <c r="CB397" i="16"/>
  <c r="CC397" i="16"/>
  <c r="CD397" i="16"/>
  <c r="CE397" i="16"/>
  <c r="CF397" i="16"/>
  <c r="CG397" i="16"/>
  <c r="CH397" i="16"/>
  <c r="CI397" i="16"/>
  <c r="CJ397" i="16"/>
  <c r="CK397" i="16"/>
  <c r="CL397" i="16"/>
  <c r="CM397" i="16"/>
  <c r="CN397" i="16"/>
  <c r="CO397" i="16"/>
  <c r="CP397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AA398" i="16"/>
  <c r="AB398" i="16"/>
  <c r="AC398" i="16"/>
  <c r="AD398" i="16"/>
  <c r="AE398" i="16"/>
  <c r="AF398" i="16"/>
  <c r="AG398" i="16"/>
  <c r="AH398" i="16"/>
  <c r="AI398" i="16"/>
  <c r="AJ398" i="16"/>
  <c r="AK398" i="16"/>
  <c r="AL398" i="16"/>
  <c r="AM398" i="16"/>
  <c r="AN398" i="16"/>
  <c r="AO398" i="16"/>
  <c r="AP398" i="16"/>
  <c r="AQ398" i="16"/>
  <c r="AR398" i="16"/>
  <c r="AS398" i="16"/>
  <c r="AT398" i="16"/>
  <c r="AU398" i="16"/>
  <c r="AV398" i="16"/>
  <c r="AW398" i="16"/>
  <c r="AX398" i="16"/>
  <c r="AY398" i="16"/>
  <c r="AZ398" i="16"/>
  <c r="BA398" i="16"/>
  <c r="BB398" i="16"/>
  <c r="BC398" i="16"/>
  <c r="BD398" i="16"/>
  <c r="BE398" i="16"/>
  <c r="BF398" i="16"/>
  <c r="BG398" i="16"/>
  <c r="BH398" i="16"/>
  <c r="BI398" i="16"/>
  <c r="BJ398" i="16"/>
  <c r="BK398" i="16"/>
  <c r="BL398" i="16"/>
  <c r="BM398" i="16"/>
  <c r="BN398" i="16"/>
  <c r="BO398" i="16"/>
  <c r="BP398" i="16"/>
  <c r="BQ398" i="16"/>
  <c r="BR398" i="16"/>
  <c r="BS398" i="16"/>
  <c r="BT398" i="16"/>
  <c r="BU398" i="16"/>
  <c r="BV398" i="16"/>
  <c r="BW398" i="16"/>
  <c r="BX398" i="16"/>
  <c r="BY398" i="16"/>
  <c r="BZ398" i="16"/>
  <c r="CA398" i="16"/>
  <c r="CB398" i="16"/>
  <c r="CC398" i="16"/>
  <c r="CD398" i="16"/>
  <c r="CE398" i="16"/>
  <c r="CF398" i="16"/>
  <c r="CG398" i="16"/>
  <c r="CH398" i="16"/>
  <c r="CI398" i="16"/>
  <c r="CJ398" i="16"/>
  <c r="CK398" i="16"/>
  <c r="CL398" i="16"/>
  <c r="CM398" i="16"/>
  <c r="CN398" i="16"/>
  <c r="CO398" i="16"/>
  <c r="CP398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AA399" i="16"/>
  <c r="AB399" i="16"/>
  <c r="AC399" i="16"/>
  <c r="AD399" i="16"/>
  <c r="AE399" i="16"/>
  <c r="AF399" i="16"/>
  <c r="AG399" i="16"/>
  <c r="AH399" i="16"/>
  <c r="AI399" i="16"/>
  <c r="AJ399" i="16"/>
  <c r="AK399" i="16"/>
  <c r="AL399" i="16"/>
  <c r="AM399" i="16"/>
  <c r="AN399" i="16"/>
  <c r="AO399" i="16"/>
  <c r="AP399" i="16"/>
  <c r="AQ399" i="16"/>
  <c r="AR399" i="16"/>
  <c r="AS399" i="16"/>
  <c r="AT399" i="16"/>
  <c r="AU399" i="16"/>
  <c r="AV399" i="16"/>
  <c r="AW399" i="16"/>
  <c r="AX399" i="16"/>
  <c r="AY399" i="16"/>
  <c r="AZ399" i="16"/>
  <c r="BA399" i="16"/>
  <c r="BB399" i="16"/>
  <c r="BC399" i="16"/>
  <c r="BD399" i="16"/>
  <c r="BE399" i="16"/>
  <c r="BF399" i="16"/>
  <c r="BG399" i="16"/>
  <c r="BH399" i="16"/>
  <c r="BI399" i="16"/>
  <c r="BJ399" i="16"/>
  <c r="BK399" i="16"/>
  <c r="BL399" i="16"/>
  <c r="BM399" i="16"/>
  <c r="BN399" i="16"/>
  <c r="BO399" i="16"/>
  <c r="BP399" i="16"/>
  <c r="BQ399" i="16"/>
  <c r="BR399" i="16"/>
  <c r="BS399" i="16"/>
  <c r="BT399" i="16"/>
  <c r="BU399" i="16"/>
  <c r="BV399" i="16"/>
  <c r="BW399" i="16"/>
  <c r="BX399" i="16"/>
  <c r="BY399" i="16"/>
  <c r="BZ399" i="16"/>
  <c r="CA399" i="16"/>
  <c r="CB399" i="16"/>
  <c r="CC399" i="16"/>
  <c r="CD399" i="16"/>
  <c r="CE399" i="16"/>
  <c r="CF399" i="16"/>
  <c r="CG399" i="16"/>
  <c r="CH399" i="16"/>
  <c r="CI399" i="16"/>
  <c r="CJ399" i="16"/>
  <c r="CK399" i="16"/>
  <c r="CL399" i="16"/>
  <c r="CM399" i="16"/>
  <c r="CN399" i="16"/>
  <c r="CO399" i="16"/>
  <c r="CP399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AA400" i="16"/>
  <c r="AB400" i="16"/>
  <c r="AC400" i="16"/>
  <c r="AD400" i="16"/>
  <c r="AE400" i="16"/>
  <c r="AF400" i="16"/>
  <c r="AG400" i="16"/>
  <c r="AH400" i="16"/>
  <c r="AI400" i="16"/>
  <c r="AJ400" i="16"/>
  <c r="AK400" i="16"/>
  <c r="AL400" i="16"/>
  <c r="AM400" i="16"/>
  <c r="AN400" i="16"/>
  <c r="AO400" i="16"/>
  <c r="AP400" i="16"/>
  <c r="AQ400" i="16"/>
  <c r="AR400" i="16"/>
  <c r="AS400" i="16"/>
  <c r="AT400" i="16"/>
  <c r="AU400" i="16"/>
  <c r="AV400" i="16"/>
  <c r="AW400" i="16"/>
  <c r="AX400" i="16"/>
  <c r="AY400" i="16"/>
  <c r="AZ400" i="16"/>
  <c r="BA400" i="16"/>
  <c r="BB400" i="16"/>
  <c r="BC400" i="16"/>
  <c r="BD400" i="16"/>
  <c r="BE400" i="16"/>
  <c r="BF400" i="16"/>
  <c r="BG400" i="16"/>
  <c r="BH400" i="16"/>
  <c r="BI400" i="16"/>
  <c r="BJ400" i="16"/>
  <c r="BK400" i="16"/>
  <c r="BL400" i="16"/>
  <c r="BM400" i="16"/>
  <c r="BN400" i="16"/>
  <c r="BO400" i="16"/>
  <c r="BP400" i="16"/>
  <c r="BQ400" i="16"/>
  <c r="BR400" i="16"/>
  <c r="BS400" i="16"/>
  <c r="BT400" i="16"/>
  <c r="BU400" i="16"/>
  <c r="BV400" i="16"/>
  <c r="BW400" i="16"/>
  <c r="BX400" i="16"/>
  <c r="BY400" i="16"/>
  <c r="BZ400" i="16"/>
  <c r="CA400" i="16"/>
  <c r="CB400" i="16"/>
  <c r="CC400" i="16"/>
  <c r="CD400" i="16"/>
  <c r="CE400" i="16"/>
  <c r="CF400" i="16"/>
  <c r="CG400" i="16"/>
  <c r="CH400" i="16"/>
  <c r="CI400" i="16"/>
  <c r="CJ400" i="16"/>
  <c r="CK400" i="16"/>
  <c r="CL400" i="16"/>
  <c r="CM400" i="16"/>
  <c r="CN400" i="16"/>
  <c r="CO400" i="16"/>
  <c r="CP400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AA401" i="16"/>
  <c r="AB401" i="16"/>
  <c r="AC401" i="16"/>
  <c r="AD401" i="16"/>
  <c r="AE401" i="16"/>
  <c r="AF401" i="16"/>
  <c r="AG401" i="16"/>
  <c r="AH401" i="16"/>
  <c r="AI401" i="16"/>
  <c r="AJ401" i="16"/>
  <c r="AK401" i="16"/>
  <c r="AL401" i="16"/>
  <c r="AM401" i="16"/>
  <c r="AN401" i="16"/>
  <c r="AO401" i="16"/>
  <c r="AP401" i="16"/>
  <c r="AQ401" i="16"/>
  <c r="AR401" i="16"/>
  <c r="AS401" i="16"/>
  <c r="AT401" i="16"/>
  <c r="AU401" i="16"/>
  <c r="AV401" i="16"/>
  <c r="AW401" i="16"/>
  <c r="AX401" i="16"/>
  <c r="AY401" i="16"/>
  <c r="AZ401" i="16"/>
  <c r="BA401" i="16"/>
  <c r="BB401" i="16"/>
  <c r="BC401" i="16"/>
  <c r="BD401" i="16"/>
  <c r="BE401" i="16"/>
  <c r="BF401" i="16"/>
  <c r="BG401" i="16"/>
  <c r="BH401" i="16"/>
  <c r="BI401" i="16"/>
  <c r="BJ401" i="16"/>
  <c r="BK401" i="16"/>
  <c r="BL401" i="16"/>
  <c r="BM401" i="16"/>
  <c r="BN401" i="16"/>
  <c r="BO401" i="16"/>
  <c r="BP401" i="16"/>
  <c r="BQ401" i="16"/>
  <c r="BR401" i="16"/>
  <c r="BS401" i="16"/>
  <c r="BT401" i="16"/>
  <c r="BU401" i="16"/>
  <c r="BV401" i="16"/>
  <c r="BW401" i="16"/>
  <c r="BX401" i="16"/>
  <c r="BY401" i="16"/>
  <c r="BZ401" i="16"/>
  <c r="CA401" i="16"/>
  <c r="CB401" i="16"/>
  <c r="CC401" i="16"/>
  <c r="CD401" i="16"/>
  <c r="CE401" i="16"/>
  <c r="CF401" i="16"/>
  <c r="CG401" i="16"/>
  <c r="CH401" i="16"/>
  <c r="CI401" i="16"/>
  <c r="CJ401" i="16"/>
  <c r="CK401" i="16"/>
  <c r="CL401" i="16"/>
  <c r="CM401" i="16"/>
  <c r="CN401" i="16"/>
  <c r="CO401" i="16"/>
  <c r="CP401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AA402" i="16"/>
  <c r="AB402" i="16"/>
  <c r="AC402" i="16"/>
  <c r="AD402" i="16"/>
  <c r="AE402" i="16"/>
  <c r="AF402" i="16"/>
  <c r="AG402" i="16"/>
  <c r="AH402" i="16"/>
  <c r="AI402" i="16"/>
  <c r="AJ402" i="16"/>
  <c r="AK402" i="16"/>
  <c r="AL402" i="16"/>
  <c r="AM402" i="16"/>
  <c r="AN402" i="16"/>
  <c r="AO402" i="16"/>
  <c r="AP402" i="16"/>
  <c r="AQ402" i="16"/>
  <c r="AR402" i="16"/>
  <c r="AS402" i="16"/>
  <c r="AT402" i="16"/>
  <c r="AU402" i="16"/>
  <c r="AV402" i="16"/>
  <c r="AW402" i="16"/>
  <c r="AX402" i="16"/>
  <c r="AY402" i="16"/>
  <c r="AZ402" i="16"/>
  <c r="BA402" i="16"/>
  <c r="BB402" i="16"/>
  <c r="BC402" i="16"/>
  <c r="BD402" i="16"/>
  <c r="BE402" i="16"/>
  <c r="BF402" i="16"/>
  <c r="BG402" i="16"/>
  <c r="BH402" i="16"/>
  <c r="BI402" i="16"/>
  <c r="BJ402" i="16"/>
  <c r="BK402" i="16"/>
  <c r="BL402" i="16"/>
  <c r="BM402" i="16"/>
  <c r="BN402" i="16"/>
  <c r="BO402" i="16"/>
  <c r="BP402" i="16"/>
  <c r="BQ402" i="16"/>
  <c r="BR402" i="16"/>
  <c r="BS402" i="16"/>
  <c r="BT402" i="16"/>
  <c r="BU402" i="16"/>
  <c r="BV402" i="16"/>
  <c r="BW402" i="16"/>
  <c r="BX402" i="16"/>
  <c r="BY402" i="16"/>
  <c r="BZ402" i="16"/>
  <c r="CA402" i="16"/>
  <c r="CB402" i="16"/>
  <c r="CC402" i="16"/>
  <c r="CD402" i="16"/>
  <c r="CE402" i="16"/>
  <c r="CF402" i="16"/>
  <c r="CG402" i="16"/>
  <c r="CH402" i="16"/>
  <c r="CI402" i="16"/>
  <c r="CJ402" i="16"/>
  <c r="CK402" i="16"/>
  <c r="CL402" i="16"/>
  <c r="CM402" i="16"/>
  <c r="CN402" i="16"/>
  <c r="CO402" i="16"/>
  <c r="CP402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AA403" i="16"/>
  <c r="AB403" i="16"/>
  <c r="AC403" i="16"/>
  <c r="AD403" i="16"/>
  <c r="AE403" i="16"/>
  <c r="AF403" i="16"/>
  <c r="AG403" i="16"/>
  <c r="AH403" i="16"/>
  <c r="AI403" i="16"/>
  <c r="AJ403" i="16"/>
  <c r="AK403" i="16"/>
  <c r="AL403" i="16"/>
  <c r="AM403" i="16"/>
  <c r="AN403" i="16"/>
  <c r="AO403" i="16"/>
  <c r="AP403" i="16"/>
  <c r="AQ403" i="16"/>
  <c r="AR403" i="16"/>
  <c r="AS403" i="16"/>
  <c r="AT403" i="16"/>
  <c r="AU403" i="16"/>
  <c r="AV403" i="16"/>
  <c r="AW403" i="16"/>
  <c r="AX403" i="16"/>
  <c r="AY403" i="16"/>
  <c r="AZ403" i="16"/>
  <c r="BA403" i="16"/>
  <c r="BB403" i="16"/>
  <c r="BC403" i="16"/>
  <c r="BD403" i="16"/>
  <c r="BE403" i="16"/>
  <c r="BF403" i="16"/>
  <c r="BG403" i="16"/>
  <c r="BH403" i="16"/>
  <c r="BI403" i="16"/>
  <c r="BJ403" i="16"/>
  <c r="BK403" i="16"/>
  <c r="BL403" i="16"/>
  <c r="BM403" i="16"/>
  <c r="BN403" i="16"/>
  <c r="BO403" i="16"/>
  <c r="BP403" i="16"/>
  <c r="BQ403" i="16"/>
  <c r="BR403" i="16"/>
  <c r="BS403" i="16"/>
  <c r="BT403" i="16"/>
  <c r="BU403" i="16"/>
  <c r="BV403" i="16"/>
  <c r="BW403" i="16"/>
  <c r="BX403" i="16"/>
  <c r="BY403" i="16"/>
  <c r="BZ403" i="16"/>
  <c r="CA403" i="16"/>
  <c r="CB403" i="16"/>
  <c r="CC403" i="16"/>
  <c r="CD403" i="16"/>
  <c r="CE403" i="16"/>
  <c r="CF403" i="16"/>
  <c r="CG403" i="16"/>
  <c r="CH403" i="16"/>
  <c r="CI403" i="16"/>
  <c r="CJ403" i="16"/>
  <c r="CK403" i="16"/>
  <c r="CL403" i="16"/>
  <c r="CM403" i="16"/>
  <c r="CN403" i="16"/>
  <c r="CO403" i="16"/>
  <c r="CP403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AA404" i="16"/>
  <c r="AB404" i="16"/>
  <c r="AC404" i="16"/>
  <c r="AD404" i="16"/>
  <c r="AE404" i="16"/>
  <c r="AF404" i="16"/>
  <c r="AG404" i="16"/>
  <c r="AH404" i="16"/>
  <c r="AI404" i="16"/>
  <c r="AJ404" i="16"/>
  <c r="AK404" i="16"/>
  <c r="AL404" i="16"/>
  <c r="AM404" i="16"/>
  <c r="AN404" i="16"/>
  <c r="AO404" i="16"/>
  <c r="AP404" i="16"/>
  <c r="AQ404" i="16"/>
  <c r="AR404" i="16"/>
  <c r="AS404" i="16"/>
  <c r="AT404" i="16"/>
  <c r="AU404" i="16"/>
  <c r="AV404" i="16"/>
  <c r="AW404" i="16"/>
  <c r="AX404" i="16"/>
  <c r="AY404" i="16"/>
  <c r="AZ404" i="16"/>
  <c r="BA404" i="16"/>
  <c r="BB404" i="16"/>
  <c r="BC404" i="16"/>
  <c r="BD404" i="16"/>
  <c r="BE404" i="16"/>
  <c r="BF404" i="16"/>
  <c r="BG404" i="16"/>
  <c r="BH404" i="16"/>
  <c r="BI404" i="16"/>
  <c r="BJ404" i="16"/>
  <c r="BK404" i="16"/>
  <c r="BL404" i="16"/>
  <c r="BM404" i="16"/>
  <c r="BN404" i="16"/>
  <c r="BO404" i="16"/>
  <c r="BP404" i="16"/>
  <c r="BQ404" i="16"/>
  <c r="BR404" i="16"/>
  <c r="BS404" i="16"/>
  <c r="BT404" i="16"/>
  <c r="BU404" i="16"/>
  <c r="BV404" i="16"/>
  <c r="BW404" i="16"/>
  <c r="BX404" i="16"/>
  <c r="BY404" i="16"/>
  <c r="BZ404" i="16"/>
  <c r="CA404" i="16"/>
  <c r="CB404" i="16"/>
  <c r="CC404" i="16"/>
  <c r="CD404" i="16"/>
  <c r="CE404" i="16"/>
  <c r="CF404" i="16"/>
  <c r="CG404" i="16"/>
  <c r="CH404" i="16"/>
  <c r="CI404" i="16"/>
  <c r="CJ404" i="16"/>
  <c r="CK404" i="16"/>
  <c r="CL404" i="16"/>
  <c r="CM404" i="16"/>
  <c r="CN404" i="16"/>
  <c r="CO404" i="16"/>
  <c r="CP404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AA405" i="16"/>
  <c r="AB405" i="16"/>
  <c r="AC405" i="16"/>
  <c r="AD405" i="16"/>
  <c r="AE405" i="16"/>
  <c r="AF405" i="16"/>
  <c r="AG405" i="16"/>
  <c r="AH405" i="16"/>
  <c r="AI405" i="16"/>
  <c r="AJ405" i="16"/>
  <c r="AK405" i="16"/>
  <c r="AL405" i="16"/>
  <c r="AM405" i="16"/>
  <c r="AN405" i="16"/>
  <c r="AO405" i="16"/>
  <c r="AP405" i="16"/>
  <c r="AQ405" i="16"/>
  <c r="AR405" i="16"/>
  <c r="AS405" i="16"/>
  <c r="AT405" i="16"/>
  <c r="AU405" i="16"/>
  <c r="AV405" i="16"/>
  <c r="AW405" i="16"/>
  <c r="AX405" i="16"/>
  <c r="AY405" i="16"/>
  <c r="AZ405" i="16"/>
  <c r="BA405" i="16"/>
  <c r="BB405" i="16"/>
  <c r="BC405" i="16"/>
  <c r="BD405" i="16"/>
  <c r="BE405" i="16"/>
  <c r="BF405" i="16"/>
  <c r="BG405" i="16"/>
  <c r="BH405" i="16"/>
  <c r="BI405" i="16"/>
  <c r="BJ405" i="16"/>
  <c r="BK405" i="16"/>
  <c r="BL405" i="16"/>
  <c r="BM405" i="16"/>
  <c r="BN405" i="16"/>
  <c r="BO405" i="16"/>
  <c r="BP405" i="16"/>
  <c r="BQ405" i="16"/>
  <c r="BR405" i="16"/>
  <c r="BS405" i="16"/>
  <c r="BT405" i="16"/>
  <c r="BU405" i="16"/>
  <c r="BV405" i="16"/>
  <c r="BW405" i="16"/>
  <c r="BX405" i="16"/>
  <c r="BY405" i="16"/>
  <c r="BZ405" i="16"/>
  <c r="CA405" i="16"/>
  <c r="CB405" i="16"/>
  <c r="CC405" i="16"/>
  <c r="CD405" i="16"/>
  <c r="CE405" i="16"/>
  <c r="CF405" i="16"/>
  <c r="CG405" i="16"/>
  <c r="CH405" i="16"/>
  <c r="CI405" i="16"/>
  <c r="CJ405" i="16"/>
  <c r="CK405" i="16"/>
  <c r="CL405" i="16"/>
  <c r="CM405" i="16"/>
  <c r="CN405" i="16"/>
  <c r="CO405" i="16"/>
  <c r="CP405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AA406" i="16"/>
  <c r="AB406" i="16"/>
  <c r="AC406" i="16"/>
  <c r="AD406" i="16"/>
  <c r="AE406" i="16"/>
  <c r="AF406" i="16"/>
  <c r="AG406" i="16"/>
  <c r="AH406" i="16"/>
  <c r="AI406" i="16"/>
  <c r="AJ406" i="16"/>
  <c r="AK406" i="16"/>
  <c r="AL406" i="16"/>
  <c r="AM406" i="16"/>
  <c r="AN406" i="16"/>
  <c r="AO406" i="16"/>
  <c r="AP406" i="16"/>
  <c r="AQ406" i="16"/>
  <c r="AR406" i="16"/>
  <c r="AS406" i="16"/>
  <c r="AT406" i="16"/>
  <c r="AU406" i="16"/>
  <c r="AV406" i="16"/>
  <c r="AW406" i="16"/>
  <c r="AX406" i="16"/>
  <c r="AY406" i="16"/>
  <c r="AZ406" i="16"/>
  <c r="BA406" i="16"/>
  <c r="BB406" i="16"/>
  <c r="BC406" i="16"/>
  <c r="BD406" i="16"/>
  <c r="BE406" i="16"/>
  <c r="BF406" i="16"/>
  <c r="BG406" i="16"/>
  <c r="BH406" i="16"/>
  <c r="BI406" i="16"/>
  <c r="BJ406" i="16"/>
  <c r="BK406" i="16"/>
  <c r="BL406" i="16"/>
  <c r="BM406" i="16"/>
  <c r="BN406" i="16"/>
  <c r="BO406" i="16"/>
  <c r="BP406" i="16"/>
  <c r="BQ406" i="16"/>
  <c r="BR406" i="16"/>
  <c r="BS406" i="16"/>
  <c r="BT406" i="16"/>
  <c r="BU406" i="16"/>
  <c r="BV406" i="16"/>
  <c r="BW406" i="16"/>
  <c r="BX406" i="16"/>
  <c r="BY406" i="16"/>
  <c r="BZ406" i="16"/>
  <c r="CA406" i="16"/>
  <c r="CB406" i="16"/>
  <c r="CC406" i="16"/>
  <c r="CD406" i="16"/>
  <c r="CE406" i="16"/>
  <c r="CF406" i="16"/>
  <c r="CG406" i="16"/>
  <c r="CH406" i="16"/>
  <c r="CI406" i="16"/>
  <c r="CJ406" i="16"/>
  <c r="CK406" i="16"/>
  <c r="CL406" i="16"/>
  <c r="CM406" i="16"/>
  <c r="CN406" i="16"/>
  <c r="CO406" i="16"/>
  <c r="CP406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AA407" i="16"/>
  <c r="AB407" i="16"/>
  <c r="AC407" i="16"/>
  <c r="AD407" i="16"/>
  <c r="AE407" i="16"/>
  <c r="AF407" i="16"/>
  <c r="AG407" i="16"/>
  <c r="AH407" i="16"/>
  <c r="AI407" i="16"/>
  <c r="AJ407" i="16"/>
  <c r="AK407" i="16"/>
  <c r="AL407" i="16"/>
  <c r="AM407" i="16"/>
  <c r="AN407" i="16"/>
  <c r="AO407" i="16"/>
  <c r="AP407" i="16"/>
  <c r="AQ407" i="16"/>
  <c r="AR407" i="16"/>
  <c r="AS407" i="16"/>
  <c r="AT407" i="16"/>
  <c r="AU407" i="16"/>
  <c r="AV407" i="16"/>
  <c r="AW407" i="16"/>
  <c r="AX407" i="16"/>
  <c r="AY407" i="16"/>
  <c r="AZ407" i="16"/>
  <c r="BA407" i="16"/>
  <c r="BB407" i="16"/>
  <c r="BC407" i="16"/>
  <c r="BD407" i="16"/>
  <c r="BE407" i="16"/>
  <c r="BF407" i="16"/>
  <c r="BG407" i="16"/>
  <c r="BH407" i="16"/>
  <c r="BI407" i="16"/>
  <c r="BJ407" i="16"/>
  <c r="BK407" i="16"/>
  <c r="BL407" i="16"/>
  <c r="BM407" i="16"/>
  <c r="BN407" i="16"/>
  <c r="BO407" i="16"/>
  <c r="BP407" i="16"/>
  <c r="BQ407" i="16"/>
  <c r="BR407" i="16"/>
  <c r="BS407" i="16"/>
  <c r="BT407" i="16"/>
  <c r="BU407" i="16"/>
  <c r="BV407" i="16"/>
  <c r="BW407" i="16"/>
  <c r="BX407" i="16"/>
  <c r="BY407" i="16"/>
  <c r="BZ407" i="16"/>
  <c r="CA407" i="16"/>
  <c r="CB407" i="16"/>
  <c r="CC407" i="16"/>
  <c r="CD407" i="16"/>
  <c r="CE407" i="16"/>
  <c r="CF407" i="16"/>
  <c r="CG407" i="16"/>
  <c r="CH407" i="16"/>
  <c r="CI407" i="16"/>
  <c r="CJ407" i="16"/>
  <c r="CK407" i="16"/>
  <c r="CL407" i="16"/>
  <c r="CM407" i="16"/>
  <c r="CN407" i="16"/>
  <c r="CO407" i="16"/>
  <c r="CP407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AA408" i="16"/>
  <c r="AB408" i="16"/>
  <c r="AC408" i="16"/>
  <c r="AD408" i="16"/>
  <c r="AE408" i="16"/>
  <c r="AF408" i="16"/>
  <c r="AG408" i="16"/>
  <c r="AH408" i="16"/>
  <c r="AI408" i="16"/>
  <c r="AJ408" i="16"/>
  <c r="AK408" i="16"/>
  <c r="AL408" i="16"/>
  <c r="AM408" i="16"/>
  <c r="AN408" i="16"/>
  <c r="AO408" i="16"/>
  <c r="AP408" i="16"/>
  <c r="AQ408" i="16"/>
  <c r="AR408" i="16"/>
  <c r="AS408" i="16"/>
  <c r="AT408" i="16"/>
  <c r="AU408" i="16"/>
  <c r="AV408" i="16"/>
  <c r="AW408" i="16"/>
  <c r="AX408" i="16"/>
  <c r="AY408" i="16"/>
  <c r="AZ408" i="16"/>
  <c r="BA408" i="16"/>
  <c r="BB408" i="16"/>
  <c r="BC408" i="16"/>
  <c r="BD408" i="16"/>
  <c r="BE408" i="16"/>
  <c r="BF408" i="16"/>
  <c r="BG408" i="16"/>
  <c r="BH408" i="16"/>
  <c r="BI408" i="16"/>
  <c r="BJ408" i="16"/>
  <c r="BK408" i="16"/>
  <c r="BL408" i="16"/>
  <c r="BM408" i="16"/>
  <c r="BN408" i="16"/>
  <c r="BO408" i="16"/>
  <c r="BP408" i="16"/>
  <c r="BQ408" i="16"/>
  <c r="BR408" i="16"/>
  <c r="BS408" i="16"/>
  <c r="BT408" i="16"/>
  <c r="BU408" i="16"/>
  <c r="BV408" i="16"/>
  <c r="BW408" i="16"/>
  <c r="BX408" i="16"/>
  <c r="BY408" i="16"/>
  <c r="BZ408" i="16"/>
  <c r="CA408" i="16"/>
  <c r="CB408" i="16"/>
  <c r="CC408" i="16"/>
  <c r="CD408" i="16"/>
  <c r="CE408" i="16"/>
  <c r="CF408" i="16"/>
  <c r="CG408" i="16"/>
  <c r="CH408" i="16"/>
  <c r="CI408" i="16"/>
  <c r="CJ408" i="16"/>
  <c r="CK408" i="16"/>
  <c r="CL408" i="16"/>
  <c r="CM408" i="16"/>
  <c r="CN408" i="16"/>
  <c r="CO408" i="16"/>
  <c r="CP408" i="16"/>
  <c r="G409" i="16"/>
  <c r="H409" i="16"/>
  <c r="I409" i="16"/>
  <c r="J409" i="16"/>
  <c r="K409" i="16"/>
  <c r="L409" i="16"/>
  <c r="M409" i="16"/>
  <c r="N409" i="16"/>
  <c r="O409" i="16"/>
  <c r="P409" i="16"/>
  <c r="Q409" i="16"/>
  <c r="R409" i="16"/>
  <c r="S409" i="16"/>
  <c r="T409" i="16"/>
  <c r="U409" i="16"/>
  <c r="V409" i="16"/>
  <c r="W409" i="16"/>
  <c r="X409" i="16"/>
  <c r="Y409" i="16"/>
  <c r="Z409" i="16"/>
  <c r="AA409" i="16"/>
  <c r="AB409" i="16"/>
  <c r="AC409" i="16"/>
  <c r="AD409" i="16"/>
  <c r="AE409" i="16"/>
  <c r="AF409" i="16"/>
  <c r="AG409" i="16"/>
  <c r="AH409" i="16"/>
  <c r="AI409" i="16"/>
  <c r="AJ409" i="16"/>
  <c r="AK409" i="16"/>
  <c r="AL409" i="16"/>
  <c r="AM409" i="16"/>
  <c r="AN409" i="16"/>
  <c r="AO409" i="16"/>
  <c r="AP409" i="16"/>
  <c r="AQ409" i="16"/>
  <c r="AR409" i="16"/>
  <c r="AS409" i="16"/>
  <c r="AT409" i="16"/>
  <c r="AU409" i="16"/>
  <c r="AV409" i="16"/>
  <c r="AW409" i="16"/>
  <c r="AX409" i="16"/>
  <c r="AY409" i="16"/>
  <c r="AZ409" i="16"/>
  <c r="BA409" i="16"/>
  <c r="BB409" i="16"/>
  <c r="BC409" i="16"/>
  <c r="BD409" i="16"/>
  <c r="BE409" i="16"/>
  <c r="BF409" i="16"/>
  <c r="BG409" i="16"/>
  <c r="BH409" i="16"/>
  <c r="BI409" i="16"/>
  <c r="BJ409" i="16"/>
  <c r="BK409" i="16"/>
  <c r="BL409" i="16"/>
  <c r="BM409" i="16"/>
  <c r="BN409" i="16"/>
  <c r="BO409" i="16"/>
  <c r="BP409" i="16"/>
  <c r="BQ409" i="16"/>
  <c r="BR409" i="16"/>
  <c r="BS409" i="16"/>
  <c r="BT409" i="16"/>
  <c r="BU409" i="16"/>
  <c r="BV409" i="16"/>
  <c r="BW409" i="16"/>
  <c r="BX409" i="16"/>
  <c r="BY409" i="16"/>
  <c r="BZ409" i="16"/>
  <c r="CA409" i="16"/>
  <c r="CB409" i="16"/>
  <c r="CC409" i="16"/>
  <c r="CD409" i="16"/>
  <c r="CE409" i="16"/>
  <c r="CF409" i="16"/>
  <c r="CG409" i="16"/>
  <c r="CH409" i="16"/>
  <c r="CI409" i="16"/>
  <c r="CJ409" i="16"/>
  <c r="CK409" i="16"/>
  <c r="CL409" i="16"/>
  <c r="CM409" i="16"/>
  <c r="CN409" i="16"/>
  <c r="CO409" i="16"/>
  <c r="CP409" i="16"/>
  <c r="G410" i="16"/>
  <c r="H410" i="16"/>
  <c r="I410" i="16"/>
  <c r="J410" i="16"/>
  <c r="K410" i="16"/>
  <c r="L410" i="16"/>
  <c r="M410" i="16"/>
  <c r="N410" i="16"/>
  <c r="O410" i="16"/>
  <c r="P410" i="16"/>
  <c r="Q410" i="16"/>
  <c r="R410" i="16"/>
  <c r="S410" i="16"/>
  <c r="T410" i="16"/>
  <c r="U410" i="16"/>
  <c r="V410" i="16"/>
  <c r="W410" i="16"/>
  <c r="X410" i="16"/>
  <c r="Y410" i="16"/>
  <c r="Z410" i="16"/>
  <c r="AA410" i="16"/>
  <c r="AB410" i="16"/>
  <c r="AC410" i="16"/>
  <c r="AD410" i="16"/>
  <c r="AE410" i="16"/>
  <c r="AF410" i="16"/>
  <c r="AG410" i="16"/>
  <c r="AH410" i="16"/>
  <c r="AI410" i="16"/>
  <c r="AJ410" i="16"/>
  <c r="AK410" i="16"/>
  <c r="AL410" i="16"/>
  <c r="AM410" i="16"/>
  <c r="AN410" i="16"/>
  <c r="AO410" i="16"/>
  <c r="AP410" i="16"/>
  <c r="AQ410" i="16"/>
  <c r="AR410" i="16"/>
  <c r="AS410" i="16"/>
  <c r="AT410" i="16"/>
  <c r="AU410" i="16"/>
  <c r="AV410" i="16"/>
  <c r="AW410" i="16"/>
  <c r="AX410" i="16"/>
  <c r="AY410" i="16"/>
  <c r="AZ410" i="16"/>
  <c r="BA410" i="16"/>
  <c r="BB410" i="16"/>
  <c r="BC410" i="16"/>
  <c r="BD410" i="16"/>
  <c r="BE410" i="16"/>
  <c r="BF410" i="16"/>
  <c r="BG410" i="16"/>
  <c r="BH410" i="16"/>
  <c r="BI410" i="16"/>
  <c r="BJ410" i="16"/>
  <c r="BK410" i="16"/>
  <c r="BL410" i="16"/>
  <c r="BM410" i="16"/>
  <c r="BN410" i="16"/>
  <c r="BO410" i="16"/>
  <c r="BP410" i="16"/>
  <c r="BQ410" i="16"/>
  <c r="BR410" i="16"/>
  <c r="BS410" i="16"/>
  <c r="BT410" i="16"/>
  <c r="BU410" i="16"/>
  <c r="BV410" i="16"/>
  <c r="BW410" i="16"/>
  <c r="BX410" i="16"/>
  <c r="BY410" i="16"/>
  <c r="BZ410" i="16"/>
  <c r="CA410" i="16"/>
  <c r="CB410" i="16"/>
  <c r="CC410" i="16"/>
  <c r="CD410" i="16"/>
  <c r="CE410" i="16"/>
  <c r="CF410" i="16"/>
  <c r="CG410" i="16"/>
  <c r="CH410" i="16"/>
  <c r="CI410" i="16"/>
  <c r="CJ410" i="16"/>
  <c r="CK410" i="16"/>
  <c r="CL410" i="16"/>
  <c r="CM410" i="16"/>
  <c r="CN410" i="16"/>
  <c r="CO410" i="16"/>
  <c r="CP410" i="16"/>
  <c r="G411" i="16"/>
  <c r="H411" i="16"/>
  <c r="I411" i="16"/>
  <c r="J411" i="16"/>
  <c r="K411" i="16"/>
  <c r="L411" i="16"/>
  <c r="M411" i="16"/>
  <c r="N411" i="16"/>
  <c r="O411" i="16"/>
  <c r="P411" i="16"/>
  <c r="Q411" i="16"/>
  <c r="R411" i="16"/>
  <c r="S411" i="16"/>
  <c r="T411" i="16"/>
  <c r="U411" i="16"/>
  <c r="V411" i="16"/>
  <c r="W411" i="16"/>
  <c r="X411" i="16"/>
  <c r="Y411" i="16"/>
  <c r="Z411" i="16"/>
  <c r="AA411" i="16"/>
  <c r="AB411" i="16"/>
  <c r="AC411" i="16"/>
  <c r="AD411" i="16"/>
  <c r="AE411" i="16"/>
  <c r="AF411" i="16"/>
  <c r="AG411" i="16"/>
  <c r="AH411" i="16"/>
  <c r="AI411" i="16"/>
  <c r="AJ411" i="16"/>
  <c r="AK411" i="16"/>
  <c r="AL411" i="16"/>
  <c r="AM411" i="16"/>
  <c r="AN411" i="16"/>
  <c r="AO411" i="16"/>
  <c r="AP411" i="16"/>
  <c r="AQ411" i="16"/>
  <c r="AR411" i="16"/>
  <c r="AS411" i="16"/>
  <c r="AT411" i="16"/>
  <c r="AU411" i="16"/>
  <c r="AV411" i="16"/>
  <c r="AW411" i="16"/>
  <c r="AX411" i="16"/>
  <c r="AY411" i="16"/>
  <c r="AZ411" i="16"/>
  <c r="BA411" i="16"/>
  <c r="BB411" i="16"/>
  <c r="BC411" i="16"/>
  <c r="BD411" i="16"/>
  <c r="BE411" i="16"/>
  <c r="BF411" i="16"/>
  <c r="BG411" i="16"/>
  <c r="BH411" i="16"/>
  <c r="BI411" i="16"/>
  <c r="BJ411" i="16"/>
  <c r="BK411" i="16"/>
  <c r="BL411" i="16"/>
  <c r="BM411" i="16"/>
  <c r="BN411" i="16"/>
  <c r="BO411" i="16"/>
  <c r="BP411" i="16"/>
  <c r="BQ411" i="16"/>
  <c r="BR411" i="16"/>
  <c r="BS411" i="16"/>
  <c r="BT411" i="16"/>
  <c r="BU411" i="16"/>
  <c r="BV411" i="16"/>
  <c r="BW411" i="16"/>
  <c r="BX411" i="16"/>
  <c r="BY411" i="16"/>
  <c r="BZ411" i="16"/>
  <c r="CA411" i="16"/>
  <c r="CB411" i="16"/>
  <c r="CC411" i="16"/>
  <c r="CD411" i="16"/>
  <c r="CE411" i="16"/>
  <c r="CF411" i="16"/>
  <c r="CG411" i="16"/>
  <c r="CH411" i="16"/>
  <c r="CI411" i="16"/>
  <c r="CJ411" i="16"/>
  <c r="CK411" i="16"/>
  <c r="CL411" i="16"/>
  <c r="CM411" i="16"/>
  <c r="CN411" i="16"/>
  <c r="CO411" i="16"/>
  <c r="CP411" i="16"/>
  <c r="G412" i="16"/>
  <c r="H412" i="16"/>
  <c r="I412" i="16"/>
  <c r="J412" i="16"/>
  <c r="K412" i="16"/>
  <c r="L412" i="16"/>
  <c r="M412" i="16"/>
  <c r="N412" i="16"/>
  <c r="O412" i="16"/>
  <c r="P412" i="16"/>
  <c r="Q412" i="16"/>
  <c r="R412" i="16"/>
  <c r="S412" i="16"/>
  <c r="T412" i="16"/>
  <c r="U412" i="16"/>
  <c r="V412" i="16"/>
  <c r="W412" i="16"/>
  <c r="X412" i="16"/>
  <c r="Y412" i="16"/>
  <c r="Z412" i="16"/>
  <c r="AA412" i="16"/>
  <c r="AB412" i="16"/>
  <c r="AC412" i="16"/>
  <c r="AD412" i="16"/>
  <c r="AE412" i="16"/>
  <c r="AF412" i="16"/>
  <c r="AG412" i="16"/>
  <c r="AH412" i="16"/>
  <c r="AI412" i="16"/>
  <c r="AJ412" i="16"/>
  <c r="AK412" i="16"/>
  <c r="AL412" i="16"/>
  <c r="AM412" i="16"/>
  <c r="AN412" i="16"/>
  <c r="AO412" i="16"/>
  <c r="AP412" i="16"/>
  <c r="AQ412" i="16"/>
  <c r="AR412" i="16"/>
  <c r="AS412" i="16"/>
  <c r="AT412" i="16"/>
  <c r="AU412" i="16"/>
  <c r="AV412" i="16"/>
  <c r="AW412" i="16"/>
  <c r="AX412" i="16"/>
  <c r="AY412" i="16"/>
  <c r="AZ412" i="16"/>
  <c r="BA412" i="16"/>
  <c r="BB412" i="16"/>
  <c r="BC412" i="16"/>
  <c r="BD412" i="16"/>
  <c r="BE412" i="16"/>
  <c r="BF412" i="16"/>
  <c r="BG412" i="16"/>
  <c r="BH412" i="16"/>
  <c r="BI412" i="16"/>
  <c r="BJ412" i="16"/>
  <c r="BK412" i="16"/>
  <c r="BL412" i="16"/>
  <c r="BM412" i="16"/>
  <c r="BN412" i="16"/>
  <c r="BO412" i="16"/>
  <c r="BP412" i="16"/>
  <c r="BQ412" i="16"/>
  <c r="BR412" i="16"/>
  <c r="BS412" i="16"/>
  <c r="BT412" i="16"/>
  <c r="BU412" i="16"/>
  <c r="BV412" i="16"/>
  <c r="BW412" i="16"/>
  <c r="BX412" i="16"/>
  <c r="BY412" i="16"/>
  <c r="BZ412" i="16"/>
  <c r="CA412" i="16"/>
  <c r="CB412" i="16"/>
  <c r="CC412" i="16"/>
  <c r="CD412" i="16"/>
  <c r="CE412" i="16"/>
  <c r="CF412" i="16"/>
  <c r="CG412" i="16"/>
  <c r="CH412" i="16"/>
  <c r="CI412" i="16"/>
  <c r="CJ412" i="16"/>
  <c r="CK412" i="16"/>
  <c r="CL412" i="16"/>
  <c r="CM412" i="16"/>
  <c r="CN412" i="16"/>
  <c r="CO412" i="16"/>
  <c r="CP412" i="16"/>
  <c r="G413" i="16"/>
  <c r="H413" i="16"/>
  <c r="I413" i="16"/>
  <c r="J413" i="16"/>
  <c r="K413" i="16"/>
  <c r="L413" i="16"/>
  <c r="M413" i="16"/>
  <c r="N413" i="16"/>
  <c r="O413" i="16"/>
  <c r="P413" i="16"/>
  <c r="Q413" i="16"/>
  <c r="R413" i="16"/>
  <c r="S413" i="16"/>
  <c r="T413" i="16"/>
  <c r="U413" i="16"/>
  <c r="V413" i="16"/>
  <c r="W413" i="16"/>
  <c r="X413" i="16"/>
  <c r="Y413" i="16"/>
  <c r="Z413" i="16"/>
  <c r="AA413" i="16"/>
  <c r="AB413" i="16"/>
  <c r="AC413" i="16"/>
  <c r="AD413" i="16"/>
  <c r="AE413" i="16"/>
  <c r="AF413" i="16"/>
  <c r="AG413" i="16"/>
  <c r="AH413" i="16"/>
  <c r="AI413" i="16"/>
  <c r="AJ413" i="16"/>
  <c r="AK413" i="16"/>
  <c r="AL413" i="16"/>
  <c r="AM413" i="16"/>
  <c r="AN413" i="16"/>
  <c r="AO413" i="16"/>
  <c r="AP413" i="16"/>
  <c r="AQ413" i="16"/>
  <c r="AR413" i="16"/>
  <c r="AS413" i="16"/>
  <c r="AT413" i="16"/>
  <c r="AU413" i="16"/>
  <c r="AV413" i="16"/>
  <c r="AW413" i="16"/>
  <c r="AX413" i="16"/>
  <c r="AY413" i="16"/>
  <c r="AZ413" i="16"/>
  <c r="BA413" i="16"/>
  <c r="BB413" i="16"/>
  <c r="BC413" i="16"/>
  <c r="BD413" i="16"/>
  <c r="BE413" i="16"/>
  <c r="BF413" i="16"/>
  <c r="BG413" i="16"/>
  <c r="BH413" i="16"/>
  <c r="BI413" i="16"/>
  <c r="BJ413" i="16"/>
  <c r="BK413" i="16"/>
  <c r="BL413" i="16"/>
  <c r="BM413" i="16"/>
  <c r="BN413" i="16"/>
  <c r="BO413" i="16"/>
  <c r="BP413" i="16"/>
  <c r="BQ413" i="16"/>
  <c r="BR413" i="16"/>
  <c r="BS413" i="16"/>
  <c r="BT413" i="16"/>
  <c r="BU413" i="16"/>
  <c r="BV413" i="16"/>
  <c r="BW413" i="16"/>
  <c r="BX413" i="16"/>
  <c r="BY413" i="16"/>
  <c r="BZ413" i="16"/>
  <c r="CA413" i="16"/>
  <c r="CB413" i="16"/>
  <c r="CC413" i="16"/>
  <c r="CD413" i="16"/>
  <c r="CE413" i="16"/>
  <c r="CF413" i="16"/>
  <c r="CG413" i="16"/>
  <c r="CH413" i="16"/>
  <c r="CI413" i="16"/>
  <c r="CJ413" i="16"/>
  <c r="CK413" i="16"/>
  <c r="CL413" i="16"/>
  <c r="CM413" i="16"/>
  <c r="CN413" i="16"/>
  <c r="CO413" i="16"/>
  <c r="CP413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AA414" i="16"/>
  <c r="AB414" i="16"/>
  <c r="AC414" i="16"/>
  <c r="AD414" i="16"/>
  <c r="AE414" i="16"/>
  <c r="AF414" i="16"/>
  <c r="AG414" i="16"/>
  <c r="AH414" i="16"/>
  <c r="AI414" i="16"/>
  <c r="AJ414" i="16"/>
  <c r="AK414" i="16"/>
  <c r="AL414" i="16"/>
  <c r="AM414" i="16"/>
  <c r="AN414" i="16"/>
  <c r="AO414" i="16"/>
  <c r="AP414" i="16"/>
  <c r="AQ414" i="16"/>
  <c r="AR414" i="16"/>
  <c r="AS414" i="16"/>
  <c r="AT414" i="16"/>
  <c r="AU414" i="16"/>
  <c r="AV414" i="16"/>
  <c r="AW414" i="16"/>
  <c r="AX414" i="16"/>
  <c r="AY414" i="16"/>
  <c r="AZ414" i="16"/>
  <c r="BA414" i="16"/>
  <c r="BB414" i="16"/>
  <c r="BC414" i="16"/>
  <c r="BD414" i="16"/>
  <c r="BE414" i="16"/>
  <c r="BF414" i="16"/>
  <c r="BG414" i="16"/>
  <c r="BH414" i="16"/>
  <c r="BI414" i="16"/>
  <c r="BJ414" i="16"/>
  <c r="BK414" i="16"/>
  <c r="BL414" i="16"/>
  <c r="BM414" i="16"/>
  <c r="BN414" i="16"/>
  <c r="BO414" i="16"/>
  <c r="BP414" i="16"/>
  <c r="BQ414" i="16"/>
  <c r="BR414" i="16"/>
  <c r="BS414" i="16"/>
  <c r="BT414" i="16"/>
  <c r="BU414" i="16"/>
  <c r="BV414" i="16"/>
  <c r="BW414" i="16"/>
  <c r="BX414" i="16"/>
  <c r="BY414" i="16"/>
  <c r="BZ414" i="16"/>
  <c r="CA414" i="16"/>
  <c r="CB414" i="16"/>
  <c r="CC414" i="16"/>
  <c r="CD414" i="16"/>
  <c r="CE414" i="16"/>
  <c r="CF414" i="16"/>
  <c r="CG414" i="16"/>
  <c r="CH414" i="16"/>
  <c r="CI414" i="16"/>
  <c r="CJ414" i="16"/>
  <c r="CK414" i="16"/>
  <c r="CL414" i="16"/>
  <c r="CM414" i="16"/>
  <c r="CN414" i="16"/>
  <c r="CO414" i="16"/>
  <c r="CP414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AA415" i="16"/>
  <c r="AB415" i="16"/>
  <c r="AC415" i="16"/>
  <c r="AD415" i="16"/>
  <c r="AE415" i="16"/>
  <c r="AF415" i="16"/>
  <c r="AG415" i="16"/>
  <c r="AH415" i="16"/>
  <c r="AI415" i="16"/>
  <c r="AJ415" i="16"/>
  <c r="AK415" i="16"/>
  <c r="AL415" i="16"/>
  <c r="AM415" i="16"/>
  <c r="AN415" i="16"/>
  <c r="AO415" i="16"/>
  <c r="AP415" i="16"/>
  <c r="AQ415" i="16"/>
  <c r="AR415" i="16"/>
  <c r="AS415" i="16"/>
  <c r="AT415" i="16"/>
  <c r="AU415" i="16"/>
  <c r="AV415" i="16"/>
  <c r="AW415" i="16"/>
  <c r="AX415" i="16"/>
  <c r="AY415" i="16"/>
  <c r="AZ415" i="16"/>
  <c r="BA415" i="16"/>
  <c r="BB415" i="16"/>
  <c r="BC415" i="16"/>
  <c r="BD415" i="16"/>
  <c r="BE415" i="16"/>
  <c r="BF415" i="16"/>
  <c r="BG415" i="16"/>
  <c r="BH415" i="16"/>
  <c r="BI415" i="16"/>
  <c r="BJ415" i="16"/>
  <c r="BK415" i="16"/>
  <c r="BL415" i="16"/>
  <c r="BM415" i="16"/>
  <c r="BN415" i="16"/>
  <c r="BO415" i="16"/>
  <c r="BP415" i="16"/>
  <c r="BQ415" i="16"/>
  <c r="BR415" i="16"/>
  <c r="BS415" i="16"/>
  <c r="BT415" i="16"/>
  <c r="BU415" i="16"/>
  <c r="BV415" i="16"/>
  <c r="BW415" i="16"/>
  <c r="BX415" i="16"/>
  <c r="BY415" i="16"/>
  <c r="BZ415" i="16"/>
  <c r="CA415" i="16"/>
  <c r="CB415" i="16"/>
  <c r="CC415" i="16"/>
  <c r="CD415" i="16"/>
  <c r="CE415" i="16"/>
  <c r="CF415" i="16"/>
  <c r="CG415" i="16"/>
  <c r="CH415" i="16"/>
  <c r="CI415" i="16"/>
  <c r="CJ415" i="16"/>
  <c r="CK415" i="16"/>
  <c r="CL415" i="16"/>
  <c r="CM415" i="16"/>
  <c r="CN415" i="16"/>
  <c r="CO415" i="16"/>
  <c r="CP415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AA416" i="16"/>
  <c r="AB416" i="16"/>
  <c r="AC416" i="16"/>
  <c r="AD416" i="16"/>
  <c r="AE416" i="16"/>
  <c r="AF416" i="16"/>
  <c r="AG416" i="16"/>
  <c r="AH416" i="16"/>
  <c r="AI416" i="16"/>
  <c r="AJ416" i="16"/>
  <c r="AK416" i="16"/>
  <c r="AL416" i="16"/>
  <c r="AM416" i="16"/>
  <c r="AN416" i="16"/>
  <c r="AO416" i="16"/>
  <c r="AP416" i="16"/>
  <c r="AQ416" i="16"/>
  <c r="AR416" i="16"/>
  <c r="AS416" i="16"/>
  <c r="AT416" i="16"/>
  <c r="AU416" i="16"/>
  <c r="AV416" i="16"/>
  <c r="AW416" i="16"/>
  <c r="AX416" i="16"/>
  <c r="AY416" i="16"/>
  <c r="AZ416" i="16"/>
  <c r="BA416" i="16"/>
  <c r="BB416" i="16"/>
  <c r="BC416" i="16"/>
  <c r="BD416" i="16"/>
  <c r="BE416" i="16"/>
  <c r="BF416" i="16"/>
  <c r="BG416" i="16"/>
  <c r="BH416" i="16"/>
  <c r="BI416" i="16"/>
  <c r="BJ416" i="16"/>
  <c r="BK416" i="16"/>
  <c r="BL416" i="16"/>
  <c r="BM416" i="16"/>
  <c r="BN416" i="16"/>
  <c r="BO416" i="16"/>
  <c r="BP416" i="16"/>
  <c r="BQ416" i="16"/>
  <c r="BR416" i="16"/>
  <c r="BS416" i="16"/>
  <c r="BT416" i="16"/>
  <c r="BU416" i="16"/>
  <c r="BV416" i="16"/>
  <c r="BW416" i="16"/>
  <c r="BX416" i="16"/>
  <c r="BY416" i="16"/>
  <c r="BZ416" i="16"/>
  <c r="CA416" i="16"/>
  <c r="CB416" i="16"/>
  <c r="CC416" i="16"/>
  <c r="CD416" i="16"/>
  <c r="CE416" i="16"/>
  <c r="CF416" i="16"/>
  <c r="CG416" i="16"/>
  <c r="CH416" i="16"/>
  <c r="CI416" i="16"/>
  <c r="CJ416" i="16"/>
  <c r="CK416" i="16"/>
  <c r="CL416" i="16"/>
  <c r="CM416" i="16"/>
  <c r="CN416" i="16"/>
  <c r="CO416" i="16"/>
  <c r="CP416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AA417" i="16"/>
  <c r="AB417" i="16"/>
  <c r="AC417" i="16"/>
  <c r="AD417" i="16"/>
  <c r="AE417" i="16"/>
  <c r="AF417" i="16"/>
  <c r="AG417" i="16"/>
  <c r="AH417" i="16"/>
  <c r="AI417" i="16"/>
  <c r="AJ417" i="16"/>
  <c r="AK417" i="16"/>
  <c r="AL417" i="16"/>
  <c r="AM417" i="16"/>
  <c r="AN417" i="16"/>
  <c r="AO417" i="16"/>
  <c r="AP417" i="16"/>
  <c r="AQ417" i="16"/>
  <c r="AR417" i="16"/>
  <c r="AS417" i="16"/>
  <c r="AT417" i="16"/>
  <c r="AU417" i="16"/>
  <c r="AV417" i="16"/>
  <c r="AW417" i="16"/>
  <c r="AX417" i="16"/>
  <c r="AY417" i="16"/>
  <c r="AZ417" i="16"/>
  <c r="BA417" i="16"/>
  <c r="BB417" i="16"/>
  <c r="BC417" i="16"/>
  <c r="BD417" i="16"/>
  <c r="BE417" i="16"/>
  <c r="BF417" i="16"/>
  <c r="BG417" i="16"/>
  <c r="BH417" i="16"/>
  <c r="BI417" i="16"/>
  <c r="BJ417" i="16"/>
  <c r="BK417" i="16"/>
  <c r="BL417" i="16"/>
  <c r="BM417" i="16"/>
  <c r="BN417" i="16"/>
  <c r="BO417" i="16"/>
  <c r="BP417" i="16"/>
  <c r="BQ417" i="16"/>
  <c r="BR417" i="16"/>
  <c r="BS417" i="16"/>
  <c r="BT417" i="16"/>
  <c r="BU417" i="16"/>
  <c r="BV417" i="16"/>
  <c r="BW417" i="16"/>
  <c r="BX417" i="16"/>
  <c r="BY417" i="16"/>
  <c r="BZ417" i="16"/>
  <c r="CA417" i="16"/>
  <c r="CB417" i="16"/>
  <c r="CC417" i="16"/>
  <c r="CD417" i="16"/>
  <c r="CE417" i="16"/>
  <c r="CF417" i="16"/>
  <c r="CG417" i="16"/>
  <c r="CH417" i="16"/>
  <c r="CI417" i="16"/>
  <c r="CJ417" i="16"/>
  <c r="CK417" i="16"/>
  <c r="CL417" i="16"/>
  <c r="CM417" i="16"/>
  <c r="CN417" i="16"/>
  <c r="CO417" i="16"/>
  <c r="CP417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AA418" i="16"/>
  <c r="AB418" i="16"/>
  <c r="AC418" i="16"/>
  <c r="AD418" i="16"/>
  <c r="AE418" i="16"/>
  <c r="AF418" i="16"/>
  <c r="AG418" i="16"/>
  <c r="AH418" i="16"/>
  <c r="AI418" i="16"/>
  <c r="AJ418" i="16"/>
  <c r="AK418" i="16"/>
  <c r="AL418" i="16"/>
  <c r="AM418" i="16"/>
  <c r="AN418" i="16"/>
  <c r="AO418" i="16"/>
  <c r="AP418" i="16"/>
  <c r="AQ418" i="16"/>
  <c r="AR418" i="16"/>
  <c r="AS418" i="16"/>
  <c r="AT418" i="16"/>
  <c r="AU418" i="16"/>
  <c r="AV418" i="16"/>
  <c r="AW418" i="16"/>
  <c r="AX418" i="16"/>
  <c r="AY418" i="16"/>
  <c r="AZ418" i="16"/>
  <c r="BA418" i="16"/>
  <c r="BB418" i="16"/>
  <c r="BC418" i="16"/>
  <c r="BD418" i="16"/>
  <c r="BE418" i="16"/>
  <c r="BF418" i="16"/>
  <c r="BG418" i="16"/>
  <c r="BH418" i="16"/>
  <c r="BI418" i="16"/>
  <c r="BJ418" i="16"/>
  <c r="BK418" i="16"/>
  <c r="BL418" i="16"/>
  <c r="BM418" i="16"/>
  <c r="BN418" i="16"/>
  <c r="BO418" i="16"/>
  <c r="BP418" i="16"/>
  <c r="BQ418" i="16"/>
  <c r="BR418" i="16"/>
  <c r="BS418" i="16"/>
  <c r="BT418" i="16"/>
  <c r="BU418" i="16"/>
  <c r="BV418" i="16"/>
  <c r="BW418" i="16"/>
  <c r="BX418" i="16"/>
  <c r="BY418" i="16"/>
  <c r="BZ418" i="16"/>
  <c r="CA418" i="16"/>
  <c r="CB418" i="16"/>
  <c r="CC418" i="16"/>
  <c r="CD418" i="16"/>
  <c r="CE418" i="16"/>
  <c r="CF418" i="16"/>
  <c r="CG418" i="16"/>
  <c r="CH418" i="16"/>
  <c r="CI418" i="16"/>
  <c r="CJ418" i="16"/>
  <c r="CK418" i="16"/>
  <c r="CL418" i="16"/>
  <c r="CM418" i="16"/>
  <c r="CN418" i="16"/>
  <c r="CO418" i="16"/>
  <c r="CP418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AA419" i="16"/>
  <c r="AB419" i="16"/>
  <c r="AC419" i="16"/>
  <c r="AD419" i="16"/>
  <c r="AE419" i="16"/>
  <c r="AF419" i="16"/>
  <c r="AG419" i="16"/>
  <c r="AH419" i="16"/>
  <c r="AI419" i="16"/>
  <c r="AJ419" i="16"/>
  <c r="AK419" i="16"/>
  <c r="AL419" i="16"/>
  <c r="AM419" i="16"/>
  <c r="AN419" i="16"/>
  <c r="AO419" i="16"/>
  <c r="AP419" i="16"/>
  <c r="AQ419" i="16"/>
  <c r="AR419" i="16"/>
  <c r="AS419" i="16"/>
  <c r="AT419" i="16"/>
  <c r="AU419" i="16"/>
  <c r="AV419" i="16"/>
  <c r="AW419" i="16"/>
  <c r="AX419" i="16"/>
  <c r="AY419" i="16"/>
  <c r="AZ419" i="16"/>
  <c r="BA419" i="16"/>
  <c r="BB419" i="16"/>
  <c r="BC419" i="16"/>
  <c r="BD419" i="16"/>
  <c r="BE419" i="16"/>
  <c r="BF419" i="16"/>
  <c r="BG419" i="16"/>
  <c r="BH419" i="16"/>
  <c r="BI419" i="16"/>
  <c r="BJ419" i="16"/>
  <c r="BK419" i="16"/>
  <c r="BL419" i="16"/>
  <c r="BM419" i="16"/>
  <c r="BN419" i="16"/>
  <c r="BO419" i="16"/>
  <c r="BP419" i="16"/>
  <c r="BQ419" i="16"/>
  <c r="BR419" i="16"/>
  <c r="BS419" i="16"/>
  <c r="BT419" i="16"/>
  <c r="BU419" i="16"/>
  <c r="BV419" i="16"/>
  <c r="BW419" i="16"/>
  <c r="BX419" i="16"/>
  <c r="BY419" i="16"/>
  <c r="BZ419" i="16"/>
  <c r="CA419" i="16"/>
  <c r="CB419" i="16"/>
  <c r="CC419" i="16"/>
  <c r="CD419" i="16"/>
  <c r="CE419" i="16"/>
  <c r="CF419" i="16"/>
  <c r="CG419" i="16"/>
  <c r="CH419" i="16"/>
  <c r="CI419" i="16"/>
  <c r="CJ419" i="16"/>
  <c r="CK419" i="16"/>
  <c r="CL419" i="16"/>
  <c r="CM419" i="16"/>
  <c r="CN419" i="16"/>
  <c r="CO419" i="16"/>
  <c r="CP419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AA420" i="16"/>
  <c r="AB420" i="16"/>
  <c r="AC420" i="16"/>
  <c r="AD420" i="16"/>
  <c r="AE420" i="16"/>
  <c r="AF420" i="16"/>
  <c r="AG420" i="16"/>
  <c r="AH420" i="16"/>
  <c r="AI420" i="16"/>
  <c r="AJ420" i="16"/>
  <c r="AK420" i="16"/>
  <c r="AL420" i="16"/>
  <c r="AM420" i="16"/>
  <c r="AN420" i="16"/>
  <c r="AO420" i="16"/>
  <c r="AP420" i="16"/>
  <c r="AQ420" i="16"/>
  <c r="AR420" i="16"/>
  <c r="AS420" i="16"/>
  <c r="AT420" i="16"/>
  <c r="AU420" i="16"/>
  <c r="AV420" i="16"/>
  <c r="AW420" i="16"/>
  <c r="AX420" i="16"/>
  <c r="AY420" i="16"/>
  <c r="AZ420" i="16"/>
  <c r="BA420" i="16"/>
  <c r="BB420" i="16"/>
  <c r="BC420" i="16"/>
  <c r="BD420" i="16"/>
  <c r="BE420" i="16"/>
  <c r="BF420" i="16"/>
  <c r="BG420" i="16"/>
  <c r="BH420" i="16"/>
  <c r="BI420" i="16"/>
  <c r="BJ420" i="16"/>
  <c r="BK420" i="16"/>
  <c r="BL420" i="16"/>
  <c r="BM420" i="16"/>
  <c r="BN420" i="16"/>
  <c r="BO420" i="16"/>
  <c r="BP420" i="16"/>
  <c r="BQ420" i="16"/>
  <c r="BR420" i="16"/>
  <c r="BS420" i="16"/>
  <c r="BT420" i="16"/>
  <c r="BU420" i="16"/>
  <c r="BV420" i="16"/>
  <c r="BW420" i="16"/>
  <c r="BX420" i="16"/>
  <c r="BY420" i="16"/>
  <c r="BZ420" i="16"/>
  <c r="CA420" i="16"/>
  <c r="CB420" i="16"/>
  <c r="CC420" i="16"/>
  <c r="CD420" i="16"/>
  <c r="CE420" i="16"/>
  <c r="CF420" i="16"/>
  <c r="CG420" i="16"/>
  <c r="CH420" i="16"/>
  <c r="CI420" i="16"/>
  <c r="CJ420" i="16"/>
  <c r="CK420" i="16"/>
  <c r="CL420" i="16"/>
  <c r="CM420" i="16"/>
  <c r="CN420" i="16"/>
  <c r="CO420" i="16"/>
  <c r="CP420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AA421" i="16"/>
  <c r="AB421" i="16"/>
  <c r="AC421" i="16"/>
  <c r="AD421" i="16"/>
  <c r="AE421" i="16"/>
  <c r="AF421" i="16"/>
  <c r="AG421" i="16"/>
  <c r="AH421" i="16"/>
  <c r="AI421" i="16"/>
  <c r="AJ421" i="16"/>
  <c r="AK421" i="16"/>
  <c r="AL421" i="16"/>
  <c r="AM421" i="16"/>
  <c r="AN421" i="16"/>
  <c r="AO421" i="16"/>
  <c r="AP421" i="16"/>
  <c r="AQ421" i="16"/>
  <c r="AR421" i="16"/>
  <c r="AS421" i="16"/>
  <c r="AT421" i="16"/>
  <c r="AU421" i="16"/>
  <c r="AV421" i="16"/>
  <c r="AW421" i="16"/>
  <c r="AX421" i="16"/>
  <c r="AY421" i="16"/>
  <c r="AZ421" i="16"/>
  <c r="BA421" i="16"/>
  <c r="BB421" i="16"/>
  <c r="BC421" i="16"/>
  <c r="BD421" i="16"/>
  <c r="BE421" i="16"/>
  <c r="BF421" i="16"/>
  <c r="BG421" i="16"/>
  <c r="BH421" i="16"/>
  <c r="BI421" i="16"/>
  <c r="BJ421" i="16"/>
  <c r="BK421" i="16"/>
  <c r="BL421" i="16"/>
  <c r="BM421" i="16"/>
  <c r="BN421" i="16"/>
  <c r="BO421" i="16"/>
  <c r="BP421" i="16"/>
  <c r="BQ421" i="16"/>
  <c r="BR421" i="16"/>
  <c r="BS421" i="16"/>
  <c r="BT421" i="16"/>
  <c r="BU421" i="16"/>
  <c r="BV421" i="16"/>
  <c r="BW421" i="16"/>
  <c r="BX421" i="16"/>
  <c r="BY421" i="16"/>
  <c r="BZ421" i="16"/>
  <c r="CA421" i="16"/>
  <c r="CB421" i="16"/>
  <c r="CC421" i="16"/>
  <c r="CD421" i="16"/>
  <c r="CE421" i="16"/>
  <c r="CF421" i="16"/>
  <c r="CG421" i="16"/>
  <c r="CH421" i="16"/>
  <c r="CI421" i="16"/>
  <c r="CJ421" i="16"/>
  <c r="CK421" i="16"/>
  <c r="CL421" i="16"/>
  <c r="CM421" i="16"/>
  <c r="CN421" i="16"/>
  <c r="CO421" i="16"/>
  <c r="CP421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AA422" i="16"/>
  <c r="AB422" i="16"/>
  <c r="AC422" i="16"/>
  <c r="AD422" i="16"/>
  <c r="AE422" i="16"/>
  <c r="AF422" i="16"/>
  <c r="AG422" i="16"/>
  <c r="AH422" i="16"/>
  <c r="AI422" i="16"/>
  <c r="AJ422" i="16"/>
  <c r="AK422" i="16"/>
  <c r="AL422" i="16"/>
  <c r="AM422" i="16"/>
  <c r="AN422" i="16"/>
  <c r="AO422" i="16"/>
  <c r="AP422" i="16"/>
  <c r="AQ422" i="16"/>
  <c r="AR422" i="16"/>
  <c r="AS422" i="16"/>
  <c r="AT422" i="16"/>
  <c r="AU422" i="16"/>
  <c r="AV422" i="16"/>
  <c r="AW422" i="16"/>
  <c r="AX422" i="16"/>
  <c r="AY422" i="16"/>
  <c r="AZ422" i="16"/>
  <c r="BA422" i="16"/>
  <c r="BB422" i="16"/>
  <c r="BC422" i="16"/>
  <c r="BD422" i="16"/>
  <c r="BE422" i="16"/>
  <c r="BF422" i="16"/>
  <c r="BG422" i="16"/>
  <c r="BH422" i="16"/>
  <c r="BI422" i="16"/>
  <c r="BJ422" i="16"/>
  <c r="BK422" i="16"/>
  <c r="BL422" i="16"/>
  <c r="BM422" i="16"/>
  <c r="BN422" i="16"/>
  <c r="BO422" i="16"/>
  <c r="BP422" i="16"/>
  <c r="BQ422" i="16"/>
  <c r="BR422" i="16"/>
  <c r="BS422" i="16"/>
  <c r="BT422" i="16"/>
  <c r="BU422" i="16"/>
  <c r="BV422" i="16"/>
  <c r="BW422" i="16"/>
  <c r="BX422" i="16"/>
  <c r="BY422" i="16"/>
  <c r="BZ422" i="16"/>
  <c r="CA422" i="16"/>
  <c r="CB422" i="16"/>
  <c r="CC422" i="16"/>
  <c r="CD422" i="16"/>
  <c r="CE422" i="16"/>
  <c r="CF422" i="16"/>
  <c r="CG422" i="16"/>
  <c r="CH422" i="16"/>
  <c r="CI422" i="16"/>
  <c r="CJ422" i="16"/>
  <c r="CK422" i="16"/>
  <c r="CL422" i="16"/>
  <c r="CM422" i="16"/>
  <c r="CN422" i="16"/>
  <c r="CO422" i="16"/>
  <c r="CP422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AA423" i="16"/>
  <c r="AB423" i="16"/>
  <c r="AC423" i="16"/>
  <c r="AD423" i="16"/>
  <c r="AE423" i="16"/>
  <c r="AF423" i="16"/>
  <c r="AG423" i="16"/>
  <c r="AH423" i="16"/>
  <c r="AI423" i="16"/>
  <c r="AJ423" i="16"/>
  <c r="AK423" i="16"/>
  <c r="AL423" i="16"/>
  <c r="AM423" i="16"/>
  <c r="AN423" i="16"/>
  <c r="AO423" i="16"/>
  <c r="AP423" i="16"/>
  <c r="AQ423" i="16"/>
  <c r="AR423" i="16"/>
  <c r="AS423" i="16"/>
  <c r="AT423" i="16"/>
  <c r="AU423" i="16"/>
  <c r="AV423" i="16"/>
  <c r="AW423" i="16"/>
  <c r="AX423" i="16"/>
  <c r="AY423" i="16"/>
  <c r="AZ423" i="16"/>
  <c r="BA423" i="16"/>
  <c r="BB423" i="16"/>
  <c r="BC423" i="16"/>
  <c r="BD423" i="16"/>
  <c r="BE423" i="16"/>
  <c r="BF423" i="16"/>
  <c r="BG423" i="16"/>
  <c r="BH423" i="16"/>
  <c r="BI423" i="16"/>
  <c r="BJ423" i="16"/>
  <c r="BK423" i="16"/>
  <c r="BL423" i="16"/>
  <c r="BM423" i="16"/>
  <c r="BN423" i="16"/>
  <c r="BO423" i="16"/>
  <c r="BP423" i="16"/>
  <c r="BQ423" i="16"/>
  <c r="BR423" i="16"/>
  <c r="BS423" i="16"/>
  <c r="BT423" i="16"/>
  <c r="BU423" i="16"/>
  <c r="BV423" i="16"/>
  <c r="BW423" i="16"/>
  <c r="BX423" i="16"/>
  <c r="BY423" i="16"/>
  <c r="BZ423" i="16"/>
  <c r="CA423" i="16"/>
  <c r="CB423" i="16"/>
  <c r="CC423" i="16"/>
  <c r="CD423" i="16"/>
  <c r="CE423" i="16"/>
  <c r="CF423" i="16"/>
  <c r="CG423" i="16"/>
  <c r="CH423" i="16"/>
  <c r="CI423" i="16"/>
  <c r="CJ423" i="16"/>
  <c r="CK423" i="16"/>
  <c r="CL423" i="16"/>
  <c r="CM423" i="16"/>
  <c r="CN423" i="16"/>
  <c r="CO423" i="16"/>
  <c r="CP423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AA424" i="16"/>
  <c r="AB424" i="16"/>
  <c r="AC424" i="16"/>
  <c r="AD424" i="16"/>
  <c r="AE424" i="16"/>
  <c r="AF424" i="16"/>
  <c r="AG424" i="16"/>
  <c r="AH424" i="16"/>
  <c r="AI424" i="16"/>
  <c r="AJ424" i="16"/>
  <c r="AK424" i="16"/>
  <c r="AL424" i="16"/>
  <c r="AM424" i="16"/>
  <c r="AN424" i="16"/>
  <c r="AO424" i="16"/>
  <c r="AP424" i="16"/>
  <c r="AQ424" i="16"/>
  <c r="AR424" i="16"/>
  <c r="AS424" i="16"/>
  <c r="AT424" i="16"/>
  <c r="AU424" i="16"/>
  <c r="AV424" i="16"/>
  <c r="AW424" i="16"/>
  <c r="AX424" i="16"/>
  <c r="AY424" i="16"/>
  <c r="AZ424" i="16"/>
  <c r="BA424" i="16"/>
  <c r="BB424" i="16"/>
  <c r="BC424" i="16"/>
  <c r="BD424" i="16"/>
  <c r="BE424" i="16"/>
  <c r="BF424" i="16"/>
  <c r="BG424" i="16"/>
  <c r="BH424" i="16"/>
  <c r="BI424" i="16"/>
  <c r="BJ424" i="16"/>
  <c r="BK424" i="16"/>
  <c r="BL424" i="16"/>
  <c r="BM424" i="16"/>
  <c r="BN424" i="16"/>
  <c r="BO424" i="16"/>
  <c r="BP424" i="16"/>
  <c r="BQ424" i="16"/>
  <c r="BR424" i="16"/>
  <c r="BS424" i="16"/>
  <c r="BT424" i="16"/>
  <c r="BU424" i="16"/>
  <c r="BV424" i="16"/>
  <c r="BW424" i="16"/>
  <c r="BX424" i="16"/>
  <c r="BY424" i="16"/>
  <c r="BZ424" i="16"/>
  <c r="CA424" i="16"/>
  <c r="CB424" i="16"/>
  <c r="CC424" i="16"/>
  <c r="CD424" i="16"/>
  <c r="CE424" i="16"/>
  <c r="CF424" i="16"/>
  <c r="CG424" i="16"/>
  <c r="CH424" i="16"/>
  <c r="CI424" i="16"/>
  <c r="CJ424" i="16"/>
  <c r="CK424" i="16"/>
  <c r="CL424" i="16"/>
  <c r="CM424" i="16"/>
  <c r="CN424" i="16"/>
  <c r="CO424" i="16"/>
  <c r="CP424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AA425" i="16"/>
  <c r="AB425" i="16"/>
  <c r="AC425" i="16"/>
  <c r="AD425" i="16"/>
  <c r="AE425" i="16"/>
  <c r="AF425" i="16"/>
  <c r="AG425" i="16"/>
  <c r="AH425" i="16"/>
  <c r="AI425" i="16"/>
  <c r="AJ425" i="16"/>
  <c r="AK425" i="16"/>
  <c r="AL425" i="16"/>
  <c r="AM425" i="16"/>
  <c r="AN425" i="16"/>
  <c r="AO425" i="16"/>
  <c r="AP425" i="16"/>
  <c r="AQ425" i="16"/>
  <c r="AR425" i="16"/>
  <c r="AS425" i="16"/>
  <c r="AT425" i="16"/>
  <c r="AU425" i="16"/>
  <c r="AV425" i="16"/>
  <c r="AW425" i="16"/>
  <c r="AX425" i="16"/>
  <c r="AY425" i="16"/>
  <c r="AZ425" i="16"/>
  <c r="BA425" i="16"/>
  <c r="BB425" i="16"/>
  <c r="BC425" i="16"/>
  <c r="BD425" i="16"/>
  <c r="BE425" i="16"/>
  <c r="BF425" i="16"/>
  <c r="BG425" i="16"/>
  <c r="BH425" i="16"/>
  <c r="BI425" i="16"/>
  <c r="BJ425" i="16"/>
  <c r="BK425" i="16"/>
  <c r="BL425" i="16"/>
  <c r="BM425" i="16"/>
  <c r="BN425" i="16"/>
  <c r="BO425" i="16"/>
  <c r="BP425" i="16"/>
  <c r="BQ425" i="16"/>
  <c r="BR425" i="16"/>
  <c r="BS425" i="16"/>
  <c r="BT425" i="16"/>
  <c r="BU425" i="16"/>
  <c r="BV425" i="16"/>
  <c r="BW425" i="16"/>
  <c r="BX425" i="16"/>
  <c r="BY425" i="16"/>
  <c r="BZ425" i="16"/>
  <c r="CA425" i="16"/>
  <c r="CB425" i="16"/>
  <c r="CC425" i="16"/>
  <c r="CD425" i="16"/>
  <c r="CE425" i="16"/>
  <c r="CF425" i="16"/>
  <c r="CG425" i="16"/>
  <c r="CH425" i="16"/>
  <c r="CI425" i="16"/>
  <c r="CJ425" i="16"/>
  <c r="CK425" i="16"/>
  <c r="CL425" i="16"/>
  <c r="CM425" i="16"/>
  <c r="CN425" i="16"/>
  <c r="CO425" i="16"/>
  <c r="CP425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AA426" i="16"/>
  <c r="AB426" i="16"/>
  <c r="AC426" i="16"/>
  <c r="AD426" i="16"/>
  <c r="AE426" i="16"/>
  <c r="AF426" i="16"/>
  <c r="AG426" i="16"/>
  <c r="AH426" i="16"/>
  <c r="AI426" i="16"/>
  <c r="AJ426" i="16"/>
  <c r="AK426" i="16"/>
  <c r="AL426" i="16"/>
  <c r="AM426" i="16"/>
  <c r="AN426" i="16"/>
  <c r="AO426" i="16"/>
  <c r="AP426" i="16"/>
  <c r="AQ426" i="16"/>
  <c r="AR426" i="16"/>
  <c r="AS426" i="16"/>
  <c r="AT426" i="16"/>
  <c r="AU426" i="16"/>
  <c r="AV426" i="16"/>
  <c r="AW426" i="16"/>
  <c r="AX426" i="16"/>
  <c r="AY426" i="16"/>
  <c r="AZ426" i="16"/>
  <c r="BA426" i="16"/>
  <c r="BB426" i="16"/>
  <c r="BC426" i="16"/>
  <c r="BD426" i="16"/>
  <c r="BE426" i="16"/>
  <c r="BF426" i="16"/>
  <c r="BG426" i="16"/>
  <c r="BH426" i="16"/>
  <c r="BI426" i="16"/>
  <c r="BJ426" i="16"/>
  <c r="BK426" i="16"/>
  <c r="BL426" i="16"/>
  <c r="BM426" i="16"/>
  <c r="BN426" i="16"/>
  <c r="BO426" i="16"/>
  <c r="BP426" i="16"/>
  <c r="BQ426" i="16"/>
  <c r="BR426" i="16"/>
  <c r="BS426" i="16"/>
  <c r="BT426" i="16"/>
  <c r="BU426" i="16"/>
  <c r="BV426" i="16"/>
  <c r="BW426" i="16"/>
  <c r="BX426" i="16"/>
  <c r="BY426" i="16"/>
  <c r="BZ426" i="16"/>
  <c r="CA426" i="16"/>
  <c r="CB426" i="16"/>
  <c r="CC426" i="16"/>
  <c r="CD426" i="16"/>
  <c r="CE426" i="16"/>
  <c r="CF426" i="16"/>
  <c r="CG426" i="16"/>
  <c r="CH426" i="16"/>
  <c r="CI426" i="16"/>
  <c r="CJ426" i="16"/>
  <c r="CK426" i="16"/>
  <c r="CL426" i="16"/>
  <c r="CM426" i="16"/>
  <c r="CN426" i="16"/>
  <c r="CO426" i="16"/>
  <c r="CP426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AA427" i="16"/>
  <c r="AB427" i="16"/>
  <c r="AC427" i="16"/>
  <c r="AD427" i="16"/>
  <c r="AE427" i="16"/>
  <c r="AF427" i="16"/>
  <c r="AG427" i="16"/>
  <c r="AH427" i="16"/>
  <c r="AI427" i="16"/>
  <c r="AJ427" i="16"/>
  <c r="AK427" i="16"/>
  <c r="AL427" i="16"/>
  <c r="AM427" i="16"/>
  <c r="AN427" i="16"/>
  <c r="AO427" i="16"/>
  <c r="AP427" i="16"/>
  <c r="AQ427" i="16"/>
  <c r="AR427" i="16"/>
  <c r="AS427" i="16"/>
  <c r="AT427" i="16"/>
  <c r="AU427" i="16"/>
  <c r="AV427" i="16"/>
  <c r="AW427" i="16"/>
  <c r="AX427" i="16"/>
  <c r="AY427" i="16"/>
  <c r="AZ427" i="16"/>
  <c r="BA427" i="16"/>
  <c r="BB427" i="16"/>
  <c r="BC427" i="16"/>
  <c r="BD427" i="16"/>
  <c r="BE427" i="16"/>
  <c r="BF427" i="16"/>
  <c r="BG427" i="16"/>
  <c r="BH427" i="16"/>
  <c r="BI427" i="16"/>
  <c r="BJ427" i="16"/>
  <c r="BK427" i="16"/>
  <c r="BL427" i="16"/>
  <c r="BM427" i="16"/>
  <c r="BN427" i="16"/>
  <c r="BO427" i="16"/>
  <c r="BP427" i="16"/>
  <c r="BQ427" i="16"/>
  <c r="BR427" i="16"/>
  <c r="BS427" i="16"/>
  <c r="BT427" i="16"/>
  <c r="BU427" i="16"/>
  <c r="BV427" i="16"/>
  <c r="BW427" i="16"/>
  <c r="BX427" i="16"/>
  <c r="BY427" i="16"/>
  <c r="BZ427" i="16"/>
  <c r="CA427" i="16"/>
  <c r="CB427" i="16"/>
  <c r="CC427" i="16"/>
  <c r="CD427" i="16"/>
  <c r="CE427" i="16"/>
  <c r="CF427" i="16"/>
  <c r="CG427" i="16"/>
  <c r="CH427" i="16"/>
  <c r="CI427" i="16"/>
  <c r="CJ427" i="16"/>
  <c r="CK427" i="16"/>
  <c r="CL427" i="16"/>
  <c r="CM427" i="16"/>
  <c r="CN427" i="16"/>
  <c r="CO427" i="16"/>
  <c r="CP427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AA428" i="16"/>
  <c r="AB428" i="16"/>
  <c r="AC428" i="16"/>
  <c r="AD428" i="16"/>
  <c r="AE428" i="16"/>
  <c r="AF428" i="16"/>
  <c r="AG428" i="16"/>
  <c r="AH428" i="16"/>
  <c r="AI428" i="16"/>
  <c r="AJ428" i="16"/>
  <c r="AK428" i="16"/>
  <c r="AL428" i="16"/>
  <c r="AM428" i="16"/>
  <c r="AN428" i="16"/>
  <c r="AO428" i="16"/>
  <c r="AP428" i="16"/>
  <c r="AQ428" i="16"/>
  <c r="AR428" i="16"/>
  <c r="AS428" i="16"/>
  <c r="AT428" i="16"/>
  <c r="AU428" i="16"/>
  <c r="AV428" i="16"/>
  <c r="AW428" i="16"/>
  <c r="AX428" i="16"/>
  <c r="AY428" i="16"/>
  <c r="AZ428" i="16"/>
  <c r="BA428" i="16"/>
  <c r="BB428" i="16"/>
  <c r="BC428" i="16"/>
  <c r="BD428" i="16"/>
  <c r="BE428" i="16"/>
  <c r="BF428" i="16"/>
  <c r="BG428" i="16"/>
  <c r="BH428" i="16"/>
  <c r="BI428" i="16"/>
  <c r="BJ428" i="16"/>
  <c r="BK428" i="16"/>
  <c r="BL428" i="16"/>
  <c r="BM428" i="16"/>
  <c r="BN428" i="16"/>
  <c r="BO428" i="16"/>
  <c r="BP428" i="16"/>
  <c r="BQ428" i="16"/>
  <c r="BR428" i="16"/>
  <c r="BS428" i="16"/>
  <c r="BT428" i="16"/>
  <c r="BU428" i="16"/>
  <c r="BV428" i="16"/>
  <c r="BW428" i="16"/>
  <c r="BX428" i="16"/>
  <c r="BY428" i="16"/>
  <c r="BZ428" i="16"/>
  <c r="CA428" i="16"/>
  <c r="CB428" i="16"/>
  <c r="CC428" i="16"/>
  <c r="CD428" i="16"/>
  <c r="CE428" i="16"/>
  <c r="CF428" i="16"/>
  <c r="CG428" i="16"/>
  <c r="CH428" i="16"/>
  <c r="CI428" i="16"/>
  <c r="CJ428" i="16"/>
  <c r="CK428" i="16"/>
  <c r="CL428" i="16"/>
  <c r="CM428" i="16"/>
  <c r="CN428" i="16"/>
  <c r="CO428" i="16"/>
  <c r="CP428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AA429" i="16"/>
  <c r="AB429" i="16"/>
  <c r="AC429" i="16"/>
  <c r="AD429" i="16"/>
  <c r="AE429" i="16"/>
  <c r="AF429" i="16"/>
  <c r="AG429" i="16"/>
  <c r="AH429" i="16"/>
  <c r="AI429" i="16"/>
  <c r="AJ429" i="16"/>
  <c r="AK429" i="16"/>
  <c r="AL429" i="16"/>
  <c r="AM429" i="16"/>
  <c r="AN429" i="16"/>
  <c r="AO429" i="16"/>
  <c r="AP429" i="16"/>
  <c r="AQ429" i="16"/>
  <c r="AR429" i="16"/>
  <c r="AS429" i="16"/>
  <c r="AT429" i="16"/>
  <c r="AU429" i="16"/>
  <c r="AV429" i="16"/>
  <c r="AW429" i="16"/>
  <c r="AX429" i="16"/>
  <c r="AY429" i="16"/>
  <c r="AZ429" i="16"/>
  <c r="BA429" i="16"/>
  <c r="BB429" i="16"/>
  <c r="BC429" i="16"/>
  <c r="BD429" i="16"/>
  <c r="BE429" i="16"/>
  <c r="BF429" i="16"/>
  <c r="BG429" i="16"/>
  <c r="BH429" i="16"/>
  <c r="BI429" i="16"/>
  <c r="BJ429" i="16"/>
  <c r="BK429" i="16"/>
  <c r="BL429" i="16"/>
  <c r="BM429" i="16"/>
  <c r="BN429" i="16"/>
  <c r="BO429" i="16"/>
  <c r="BP429" i="16"/>
  <c r="BQ429" i="16"/>
  <c r="BR429" i="16"/>
  <c r="BS429" i="16"/>
  <c r="BT429" i="16"/>
  <c r="BU429" i="16"/>
  <c r="BV429" i="16"/>
  <c r="BW429" i="16"/>
  <c r="BX429" i="16"/>
  <c r="BY429" i="16"/>
  <c r="BZ429" i="16"/>
  <c r="CA429" i="16"/>
  <c r="CB429" i="16"/>
  <c r="CC429" i="16"/>
  <c r="CD429" i="16"/>
  <c r="CE429" i="16"/>
  <c r="CF429" i="16"/>
  <c r="CG429" i="16"/>
  <c r="CH429" i="16"/>
  <c r="CI429" i="16"/>
  <c r="CJ429" i="16"/>
  <c r="CK429" i="16"/>
  <c r="CL429" i="16"/>
  <c r="CM429" i="16"/>
  <c r="CN429" i="16"/>
  <c r="CO429" i="16"/>
  <c r="CP429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AA430" i="16"/>
  <c r="AB430" i="16"/>
  <c r="AC430" i="16"/>
  <c r="AD430" i="16"/>
  <c r="AE430" i="16"/>
  <c r="AF430" i="16"/>
  <c r="AG430" i="16"/>
  <c r="AH430" i="16"/>
  <c r="AI430" i="16"/>
  <c r="AJ430" i="16"/>
  <c r="AK430" i="16"/>
  <c r="AL430" i="16"/>
  <c r="AM430" i="16"/>
  <c r="AN430" i="16"/>
  <c r="AO430" i="16"/>
  <c r="AP430" i="16"/>
  <c r="AQ430" i="16"/>
  <c r="AR430" i="16"/>
  <c r="AS430" i="16"/>
  <c r="AT430" i="16"/>
  <c r="AU430" i="16"/>
  <c r="AV430" i="16"/>
  <c r="AW430" i="16"/>
  <c r="AX430" i="16"/>
  <c r="AY430" i="16"/>
  <c r="AZ430" i="16"/>
  <c r="BA430" i="16"/>
  <c r="BB430" i="16"/>
  <c r="BC430" i="16"/>
  <c r="BD430" i="16"/>
  <c r="BE430" i="16"/>
  <c r="BF430" i="16"/>
  <c r="BG430" i="16"/>
  <c r="BH430" i="16"/>
  <c r="BI430" i="16"/>
  <c r="BJ430" i="16"/>
  <c r="BK430" i="16"/>
  <c r="BL430" i="16"/>
  <c r="BM430" i="16"/>
  <c r="BN430" i="16"/>
  <c r="BO430" i="16"/>
  <c r="BP430" i="16"/>
  <c r="BQ430" i="16"/>
  <c r="BR430" i="16"/>
  <c r="BS430" i="16"/>
  <c r="BT430" i="16"/>
  <c r="BU430" i="16"/>
  <c r="BV430" i="16"/>
  <c r="BW430" i="16"/>
  <c r="BX430" i="16"/>
  <c r="BY430" i="16"/>
  <c r="BZ430" i="16"/>
  <c r="CA430" i="16"/>
  <c r="CB430" i="16"/>
  <c r="CC430" i="16"/>
  <c r="CD430" i="16"/>
  <c r="CE430" i="16"/>
  <c r="CF430" i="16"/>
  <c r="CG430" i="16"/>
  <c r="CH430" i="16"/>
  <c r="CI430" i="16"/>
  <c r="CJ430" i="16"/>
  <c r="CK430" i="16"/>
  <c r="CL430" i="16"/>
  <c r="CM430" i="16"/>
  <c r="CN430" i="16"/>
  <c r="CO430" i="16"/>
  <c r="CP430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AA431" i="16"/>
  <c r="AB431" i="16"/>
  <c r="AC431" i="16"/>
  <c r="AD431" i="16"/>
  <c r="AE431" i="16"/>
  <c r="AF431" i="16"/>
  <c r="AG431" i="16"/>
  <c r="AH431" i="16"/>
  <c r="AI431" i="16"/>
  <c r="AJ431" i="16"/>
  <c r="AK431" i="16"/>
  <c r="AL431" i="16"/>
  <c r="AM431" i="16"/>
  <c r="AN431" i="16"/>
  <c r="AO431" i="16"/>
  <c r="AP431" i="16"/>
  <c r="AQ431" i="16"/>
  <c r="AR431" i="16"/>
  <c r="AS431" i="16"/>
  <c r="AT431" i="16"/>
  <c r="AU431" i="16"/>
  <c r="AV431" i="16"/>
  <c r="AW431" i="16"/>
  <c r="AX431" i="16"/>
  <c r="AY431" i="16"/>
  <c r="AZ431" i="16"/>
  <c r="BA431" i="16"/>
  <c r="BB431" i="16"/>
  <c r="BC431" i="16"/>
  <c r="BD431" i="16"/>
  <c r="BE431" i="16"/>
  <c r="BF431" i="16"/>
  <c r="BG431" i="16"/>
  <c r="BH431" i="16"/>
  <c r="BI431" i="16"/>
  <c r="BJ431" i="16"/>
  <c r="BK431" i="16"/>
  <c r="BL431" i="16"/>
  <c r="BM431" i="16"/>
  <c r="BN431" i="16"/>
  <c r="BO431" i="16"/>
  <c r="BP431" i="16"/>
  <c r="BQ431" i="16"/>
  <c r="BR431" i="16"/>
  <c r="BS431" i="16"/>
  <c r="BT431" i="16"/>
  <c r="BU431" i="16"/>
  <c r="BV431" i="16"/>
  <c r="BW431" i="16"/>
  <c r="BX431" i="16"/>
  <c r="BY431" i="16"/>
  <c r="BZ431" i="16"/>
  <c r="CA431" i="16"/>
  <c r="CB431" i="16"/>
  <c r="CC431" i="16"/>
  <c r="CD431" i="16"/>
  <c r="CE431" i="16"/>
  <c r="CF431" i="16"/>
  <c r="CG431" i="16"/>
  <c r="CH431" i="16"/>
  <c r="CI431" i="16"/>
  <c r="CJ431" i="16"/>
  <c r="CK431" i="16"/>
  <c r="CL431" i="16"/>
  <c r="CM431" i="16"/>
  <c r="CN431" i="16"/>
  <c r="CO431" i="16"/>
  <c r="CP431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AA432" i="16"/>
  <c r="AB432" i="16"/>
  <c r="AC432" i="16"/>
  <c r="AD432" i="16"/>
  <c r="AE432" i="16"/>
  <c r="AF432" i="16"/>
  <c r="AG432" i="16"/>
  <c r="AH432" i="16"/>
  <c r="AI432" i="16"/>
  <c r="AJ432" i="16"/>
  <c r="AK432" i="16"/>
  <c r="AL432" i="16"/>
  <c r="AM432" i="16"/>
  <c r="AN432" i="16"/>
  <c r="AO432" i="16"/>
  <c r="AP432" i="16"/>
  <c r="AQ432" i="16"/>
  <c r="AR432" i="16"/>
  <c r="AS432" i="16"/>
  <c r="AT432" i="16"/>
  <c r="AU432" i="16"/>
  <c r="AV432" i="16"/>
  <c r="AW432" i="16"/>
  <c r="AX432" i="16"/>
  <c r="AY432" i="16"/>
  <c r="AZ432" i="16"/>
  <c r="BA432" i="16"/>
  <c r="BB432" i="16"/>
  <c r="BC432" i="16"/>
  <c r="BD432" i="16"/>
  <c r="BE432" i="16"/>
  <c r="BF432" i="16"/>
  <c r="BG432" i="16"/>
  <c r="BH432" i="16"/>
  <c r="BI432" i="16"/>
  <c r="BJ432" i="16"/>
  <c r="BK432" i="16"/>
  <c r="BL432" i="16"/>
  <c r="BM432" i="16"/>
  <c r="BN432" i="16"/>
  <c r="BO432" i="16"/>
  <c r="BP432" i="16"/>
  <c r="BQ432" i="16"/>
  <c r="BR432" i="16"/>
  <c r="BS432" i="16"/>
  <c r="BT432" i="16"/>
  <c r="BU432" i="16"/>
  <c r="BV432" i="16"/>
  <c r="BW432" i="16"/>
  <c r="BX432" i="16"/>
  <c r="BY432" i="16"/>
  <c r="BZ432" i="16"/>
  <c r="CA432" i="16"/>
  <c r="CB432" i="16"/>
  <c r="CC432" i="16"/>
  <c r="CD432" i="16"/>
  <c r="CE432" i="16"/>
  <c r="CF432" i="16"/>
  <c r="CG432" i="16"/>
  <c r="CH432" i="16"/>
  <c r="CI432" i="16"/>
  <c r="CJ432" i="16"/>
  <c r="CK432" i="16"/>
  <c r="CL432" i="16"/>
  <c r="CM432" i="16"/>
  <c r="CN432" i="16"/>
  <c r="CO432" i="16"/>
  <c r="CP432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AA433" i="16"/>
  <c r="AB433" i="16"/>
  <c r="AC433" i="16"/>
  <c r="AD433" i="16"/>
  <c r="AE433" i="16"/>
  <c r="AF433" i="16"/>
  <c r="AG433" i="16"/>
  <c r="AH433" i="16"/>
  <c r="AI433" i="16"/>
  <c r="AJ433" i="16"/>
  <c r="AK433" i="16"/>
  <c r="AL433" i="16"/>
  <c r="AM433" i="16"/>
  <c r="AN433" i="16"/>
  <c r="AO433" i="16"/>
  <c r="AP433" i="16"/>
  <c r="AQ433" i="16"/>
  <c r="AR433" i="16"/>
  <c r="AS433" i="16"/>
  <c r="AT433" i="16"/>
  <c r="AU433" i="16"/>
  <c r="AV433" i="16"/>
  <c r="AW433" i="16"/>
  <c r="AX433" i="16"/>
  <c r="AY433" i="16"/>
  <c r="AZ433" i="16"/>
  <c r="BA433" i="16"/>
  <c r="BB433" i="16"/>
  <c r="BC433" i="16"/>
  <c r="BD433" i="16"/>
  <c r="BE433" i="16"/>
  <c r="BF433" i="16"/>
  <c r="BG433" i="16"/>
  <c r="BH433" i="16"/>
  <c r="BI433" i="16"/>
  <c r="BJ433" i="16"/>
  <c r="BK433" i="16"/>
  <c r="BL433" i="16"/>
  <c r="BM433" i="16"/>
  <c r="BN433" i="16"/>
  <c r="BO433" i="16"/>
  <c r="BP433" i="16"/>
  <c r="BQ433" i="16"/>
  <c r="BR433" i="16"/>
  <c r="BS433" i="16"/>
  <c r="BT433" i="16"/>
  <c r="BU433" i="16"/>
  <c r="BV433" i="16"/>
  <c r="BW433" i="16"/>
  <c r="BX433" i="16"/>
  <c r="BY433" i="16"/>
  <c r="BZ433" i="16"/>
  <c r="CA433" i="16"/>
  <c r="CB433" i="16"/>
  <c r="CC433" i="16"/>
  <c r="CD433" i="16"/>
  <c r="CE433" i="16"/>
  <c r="CF433" i="16"/>
  <c r="CG433" i="16"/>
  <c r="CH433" i="16"/>
  <c r="CI433" i="16"/>
  <c r="CJ433" i="16"/>
  <c r="CK433" i="16"/>
  <c r="CL433" i="16"/>
  <c r="CM433" i="16"/>
  <c r="CN433" i="16"/>
  <c r="CO433" i="16"/>
  <c r="CP433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AA434" i="16"/>
  <c r="AB434" i="16"/>
  <c r="AC434" i="16"/>
  <c r="AD434" i="16"/>
  <c r="AE434" i="16"/>
  <c r="AF434" i="16"/>
  <c r="AG434" i="16"/>
  <c r="AH434" i="16"/>
  <c r="AI434" i="16"/>
  <c r="AJ434" i="16"/>
  <c r="AK434" i="16"/>
  <c r="AL434" i="16"/>
  <c r="AM434" i="16"/>
  <c r="AN434" i="16"/>
  <c r="AO434" i="16"/>
  <c r="AP434" i="16"/>
  <c r="AQ434" i="16"/>
  <c r="AR434" i="16"/>
  <c r="AS434" i="16"/>
  <c r="AT434" i="16"/>
  <c r="AU434" i="16"/>
  <c r="AV434" i="16"/>
  <c r="AW434" i="16"/>
  <c r="AX434" i="16"/>
  <c r="AY434" i="16"/>
  <c r="AZ434" i="16"/>
  <c r="BA434" i="16"/>
  <c r="BB434" i="16"/>
  <c r="BC434" i="16"/>
  <c r="BD434" i="16"/>
  <c r="BE434" i="16"/>
  <c r="BF434" i="16"/>
  <c r="BG434" i="16"/>
  <c r="BH434" i="16"/>
  <c r="BI434" i="16"/>
  <c r="BJ434" i="16"/>
  <c r="BK434" i="16"/>
  <c r="BL434" i="16"/>
  <c r="BM434" i="16"/>
  <c r="BN434" i="16"/>
  <c r="BO434" i="16"/>
  <c r="BP434" i="16"/>
  <c r="BQ434" i="16"/>
  <c r="BR434" i="16"/>
  <c r="BS434" i="16"/>
  <c r="BT434" i="16"/>
  <c r="BU434" i="16"/>
  <c r="BV434" i="16"/>
  <c r="BW434" i="16"/>
  <c r="BX434" i="16"/>
  <c r="BY434" i="16"/>
  <c r="BZ434" i="16"/>
  <c r="CA434" i="16"/>
  <c r="CB434" i="16"/>
  <c r="CC434" i="16"/>
  <c r="CD434" i="16"/>
  <c r="CE434" i="16"/>
  <c r="CF434" i="16"/>
  <c r="CG434" i="16"/>
  <c r="CH434" i="16"/>
  <c r="CI434" i="16"/>
  <c r="CJ434" i="16"/>
  <c r="CK434" i="16"/>
  <c r="CL434" i="16"/>
  <c r="CM434" i="16"/>
  <c r="CN434" i="16"/>
  <c r="CO434" i="16"/>
  <c r="CP434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AA435" i="16"/>
  <c r="AB435" i="16"/>
  <c r="AC435" i="16"/>
  <c r="AD435" i="16"/>
  <c r="AE435" i="16"/>
  <c r="AF435" i="16"/>
  <c r="AG435" i="16"/>
  <c r="AH435" i="16"/>
  <c r="AI435" i="16"/>
  <c r="AJ435" i="16"/>
  <c r="AK435" i="16"/>
  <c r="AL435" i="16"/>
  <c r="AM435" i="16"/>
  <c r="AN435" i="16"/>
  <c r="AO435" i="16"/>
  <c r="AP435" i="16"/>
  <c r="AQ435" i="16"/>
  <c r="AR435" i="16"/>
  <c r="AS435" i="16"/>
  <c r="AT435" i="16"/>
  <c r="AU435" i="16"/>
  <c r="AV435" i="16"/>
  <c r="AW435" i="16"/>
  <c r="AX435" i="16"/>
  <c r="AY435" i="16"/>
  <c r="AZ435" i="16"/>
  <c r="BA435" i="16"/>
  <c r="BB435" i="16"/>
  <c r="BC435" i="16"/>
  <c r="BD435" i="16"/>
  <c r="BE435" i="16"/>
  <c r="BF435" i="16"/>
  <c r="BG435" i="16"/>
  <c r="BH435" i="16"/>
  <c r="BI435" i="16"/>
  <c r="BJ435" i="16"/>
  <c r="BK435" i="16"/>
  <c r="BL435" i="16"/>
  <c r="BM435" i="16"/>
  <c r="BN435" i="16"/>
  <c r="BO435" i="16"/>
  <c r="BP435" i="16"/>
  <c r="BQ435" i="16"/>
  <c r="BR435" i="16"/>
  <c r="BS435" i="16"/>
  <c r="BT435" i="16"/>
  <c r="BU435" i="16"/>
  <c r="BV435" i="16"/>
  <c r="BW435" i="16"/>
  <c r="BX435" i="16"/>
  <c r="BY435" i="16"/>
  <c r="BZ435" i="16"/>
  <c r="CA435" i="16"/>
  <c r="CB435" i="16"/>
  <c r="CC435" i="16"/>
  <c r="CD435" i="16"/>
  <c r="CE435" i="16"/>
  <c r="CF435" i="16"/>
  <c r="CG435" i="16"/>
  <c r="CH435" i="16"/>
  <c r="CI435" i="16"/>
  <c r="CJ435" i="16"/>
  <c r="CK435" i="16"/>
  <c r="CL435" i="16"/>
  <c r="CM435" i="16"/>
  <c r="CN435" i="16"/>
  <c r="CO435" i="16"/>
  <c r="CP435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AA436" i="16"/>
  <c r="AB436" i="16"/>
  <c r="AC436" i="16"/>
  <c r="AD436" i="16"/>
  <c r="AE436" i="16"/>
  <c r="AF436" i="16"/>
  <c r="AG436" i="16"/>
  <c r="AH436" i="16"/>
  <c r="AI436" i="16"/>
  <c r="AJ436" i="16"/>
  <c r="AK436" i="16"/>
  <c r="AL436" i="16"/>
  <c r="AM436" i="16"/>
  <c r="AN436" i="16"/>
  <c r="AO436" i="16"/>
  <c r="AP436" i="16"/>
  <c r="AQ436" i="16"/>
  <c r="AR436" i="16"/>
  <c r="AS436" i="16"/>
  <c r="AT436" i="16"/>
  <c r="AU436" i="16"/>
  <c r="AV436" i="16"/>
  <c r="AW436" i="16"/>
  <c r="AX436" i="16"/>
  <c r="AY436" i="16"/>
  <c r="AZ436" i="16"/>
  <c r="BA436" i="16"/>
  <c r="BB436" i="16"/>
  <c r="BC436" i="16"/>
  <c r="BD436" i="16"/>
  <c r="BE436" i="16"/>
  <c r="BF436" i="16"/>
  <c r="BG436" i="16"/>
  <c r="BH436" i="16"/>
  <c r="BI436" i="16"/>
  <c r="BJ436" i="16"/>
  <c r="BK436" i="16"/>
  <c r="BL436" i="16"/>
  <c r="BM436" i="16"/>
  <c r="BN436" i="16"/>
  <c r="BO436" i="16"/>
  <c r="BP436" i="16"/>
  <c r="BQ436" i="16"/>
  <c r="BR436" i="16"/>
  <c r="BS436" i="16"/>
  <c r="BT436" i="16"/>
  <c r="BU436" i="16"/>
  <c r="BV436" i="16"/>
  <c r="BW436" i="16"/>
  <c r="BX436" i="16"/>
  <c r="BY436" i="16"/>
  <c r="BZ436" i="16"/>
  <c r="CA436" i="16"/>
  <c r="CB436" i="16"/>
  <c r="CC436" i="16"/>
  <c r="CD436" i="16"/>
  <c r="CE436" i="16"/>
  <c r="CF436" i="16"/>
  <c r="CG436" i="16"/>
  <c r="CH436" i="16"/>
  <c r="CI436" i="16"/>
  <c r="CJ436" i="16"/>
  <c r="CK436" i="16"/>
  <c r="CL436" i="16"/>
  <c r="CM436" i="16"/>
  <c r="CN436" i="16"/>
  <c r="CO436" i="16"/>
  <c r="CP436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AA437" i="16"/>
  <c r="AB437" i="16"/>
  <c r="AC437" i="16"/>
  <c r="AD437" i="16"/>
  <c r="AE437" i="16"/>
  <c r="AF437" i="16"/>
  <c r="AG437" i="16"/>
  <c r="AH437" i="16"/>
  <c r="AI437" i="16"/>
  <c r="AJ437" i="16"/>
  <c r="AK437" i="16"/>
  <c r="AL437" i="16"/>
  <c r="AM437" i="16"/>
  <c r="AN437" i="16"/>
  <c r="AO437" i="16"/>
  <c r="AP437" i="16"/>
  <c r="AQ437" i="16"/>
  <c r="AR437" i="16"/>
  <c r="AS437" i="16"/>
  <c r="AT437" i="16"/>
  <c r="AU437" i="16"/>
  <c r="AV437" i="16"/>
  <c r="AW437" i="16"/>
  <c r="AX437" i="16"/>
  <c r="AY437" i="16"/>
  <c r="AZ437" i="16"/>
  <c r="BA437" i="16"/>
  <c r="BB437" i="16"/>
  <c r="BC437" i="16"/>
  <c r="BD437" i="16"/>
  <c r="BE437" i="16"/>
  <c r="BF437" i="16"/>
  <c r="BG437" i="16"/>
  <c r="BH437" i="16"/>
  <c r="BI437" i="16"/>
  <c r="BJ437" i="16"/>
  <c r="BK437" i="16"/>
  <c r="BL437" i="16"/>
  <c r="BM437" i="16"/>
  <c r="BN437" i="16"/>
  <c r="BO437" i="16"/>
  <c r="BP437" i="16"/>
  <c r="BQ437" i="16"/>
  <c r="BR437" i="16"/>
  <c r="BS437" i="16"/>
  <c r="BT437" i="16"/>
  <c r="BU437" i="16"/>
  <c r="BV437" i="16"/>
  <c r="BW437" i="16"/>
  <c r="BX437" i="16"/>
  <c r="BY437" i="16"/>
  <c r="BZ437" i="16"/>
  <c r="CA437" i="16"/>
  <c r="CB437" i="16"/>
  <c r="CC437" i="16"/>
  <c r="CD437" i="16"/>
  <c r="CE437" i="16"/>
  <c r="CF437" i="16"/>
  <c r="CG437" i="16"/>
  <c r="CH437" i="16"/>
  <c r="CI437" i="16"/>
  <c r="CJ437" i="16"/>
  <c r="CK437" i="16"/>
  <c r="CL437" i="16"/>
  <c r="CM437" i="16"/>
  <c r="CN437" i="16"/>
  <c r="CO437" i="16"/>
  <c r="CP437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AA438" i="16"/>
  <c r="AB438" i="16"/>
  <c r="AC438" i="16"/>
  <c r="AD438" i="16"/>
  <c r="AE438" i="16"/>
  <c r="AF438" i="16"/>
  <c r="AG438" i="16"/>
  <c r="AH438" i="16"/>
  <c r="AI438" i="16"/>
  <c r="AJ438" i="16"/>
  <c r="AK438" i="16"/>
  <c r="AL438" i="16"/>
  <c r="AM438" i="16"/>
  <c r="AN438" i="16"/>
  <c r="AO438" i="16"/>
  <c r="AP438" i="16"/>
  <c r="AQ438" i="16"/>
  <c r="AR438" i="16"/>
  <c r="AS438" i="16"/>
  <c r="AT438" i="16"/>
  <c r="AU438" i="16"/>
  <c r="AV438" i="16"/>
  <c r="AW438" i="16"/>
  <c r="AX438" i="16"/>
  <c r="AY438" i="16"/>
  <c r="AZ438" i="16"/>
  <c r="BA438" i="16"/>
  <c r="BB438" i="16"/>
  <c r="BC438" i="16"/>
  <c r="BD438" i="16"/>
  <c r="BE438" i="16"/>
  <c r="BF438" i="16"/>
  <c r="BG438" i="16"/>
  <c r="BH438" i="16"/>
  <c r="BI438" i="16"/>
  <c r="BJ438" i="16"/>
  <c r="BK438" i="16"/>
  <c r="BL438" i="16"/>
  <c r="BM438" i="16"/>
  <c r="BN438" i="16"/>
  <c r="BO438" i="16"/>
  <c r="BP438" i="16"/>
  <c r="BQ438" i="16"/>
  <c r="BR438" i="16"/>
  <c r="BS438" i="16"/>
  <c r="BT438" i="16"/>
  <c r="BU438" i="16"/>
  <c r="BV438" i="16"/>
  <c r="BW438" i="16"/>
  <c r="BX438" i="16"/>
  <c r="BY438" i="16"/>
  <c r="BZ438" i="16"/>
  <c r="CA438" i="16"/>
  <c r="CB438" i="16"/>
  <c r="CC438" i="16"/>
  <c r="CD438" i="16"/>
  <c r="CE438" i="16"/>
  <c r="CF438" i="16"/>
  <c r="CG438" i="16"/>
  <c r="CH438" i="16"/>
  <c r="CI438" i="16"/>
  <c r="CJ438" i="16"/>
  <c r="CK438" i="16"/>
  <c r="CL438" i="16"/>
  <c r="CM438" i="16"/>
  <c r="CN438" i="16"/>
  <c r="CO438" i="16"/>
  <c r="CP438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AA439" i="16"/>
  <c r="AB439" i="16"/>
  <c r="AC439" i="16"/>
  <c r="AD439" i="16"/>
  <c r="AE439" i="16"/>
  <c r="AF439" i="16"/>
  <c r="AG439" i="16"/>
  <c r="AH439" i="16"/>
  <c r="AI439" i="16"/>
  <c r="AJ439" i="16"/>
  <c r="AK439" i="16"/>
  <c r="AL439" i="16"/>
  <c r="AM439" i="16"/>
  <c r="AN439" i="16"/>
  <c r="AO439" i="16"/>
  <c r="AP439" i="16"/>
  <c r="AQ439" i="16"/>
  <c r="AR439" i="16"/>
  <c r="AS439" i="16"/>
  <c r="AT439" i="16"/>
  <c r="AU439" i="16"/>
  <c r="AV439" i="16"/>
  <c r="AW439" i="16"/>
  <c r="AX439" i="16"/>
  <c r="AY439" i="16"/>
  <c r="AZ439" i="16"/>
  <c r="BA439" i="16"/>
  <c r="BB439" i="16"/>
  <c r="BC439" i="16"/>
  <c r="BD439" i="16"/>
  <c r="BE439" i="16"/>
  <c r="BF439" i="16"/>
  <c r="BG439" i="16"/>
  <c r="BH439" i="16"/>
  <c r="BI439" i="16"/>
  <c r="BJ439" i="16"/>
  <c r="BK439" i="16"/>
  <c r="BL439" i="16"/>
  <c r="BM439" i="16"/>
  <c r="BN439" i="16"/>
  <c r="BO439" i="16"/>
  <c r="BP439" i="16"/>
  <c r="BQ439" i="16"/>
  <c r="BR439" i="16"/>
  <c r="BS439" i="16"/>
  <c r="BT439" i="16"/>
  <c r="BU439" i="16"/>
  <c r="BV439" i="16"/>
  <c r="BW439" i="16"/>
  <c r="BX439" i="16"/>
  <c r="BY439" i="16"/>
  <c r="BZ439" i="16"/>
  <c r="CA439" i="16"/>
  <c r="CB439" i="16"/>
  <c r="CC439" i="16"/>
  <c r="CD439" i="16"/>
  <c r="CE439" i="16"/>
  <c r="CF439" i="16"/>
  <c r="CG439" i="16"/>
  <c r="CH439" i="16"/>
  <c r="CI439" i="16"/>
  <c r="CJ439" i="16"/>
  <c r="CK439" i="16"/>
  <c r="CL439" i="16"/>
  <c r="CM439" i="16"/>
  <c r="CN439" i="16"/>
  <c r="CO439" i="16"/>
  <c r="CP439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AA440" i="16"/>
  <c r="AB440" i="16"/>
  <c r="AC440" i="16"/>
  <c r="AD440" i="16"/>
  <c r="AE440" i="16"/>
  <c r="AF440" i="16"/>
  <c r="AG440" i="16"/>
  <c r="AH440" i="16"/>
  <c r="AI440" i="16"/>
  <c r="AJ440" i="16"/>
  <c r="AK440" i="16"/>
  <c r="AL440" i="16"/>
  <c r="AM440" i="16"/>
  <c r="AN440" i="16"/>
  <c r="AO440" i="16"/>
  <c r="AP440" i="16"/>
  <c r="AQ440" i="16"/>
  <c r="AR440" i="16"/>
  <c r="AS440" i="16"/>
  <c r="AT440" i="16"/>
  <c r="AU440" i="16"/>
  <c r="AV440" i="16"/>
  <c r="AW440" i="16"/>
  <c r="AX440" i="16"/>
  <c r="AY440" i="16"/>
  <c r="AZ440" i="16"/>
  <c r="BA440" i="16"/>
  <c r="BB440" i="16"/>
  <c r="BC440" i="16"/>
  <c r="BD440" i="16"/>
  <c r="BE440" i="16"/>
  <c r="BF440" i="16"/>
  <c r="BG440" i="16"/>
  <c r="BH440" i="16"/>
  <c r="BI440" i="16"/>
  <c r="BJ440" i="16"/>
  <c r="BK440" i="16"/>
  <c r="BL440" i="16"/>
  <c r="BM440" i="16"/>
  <c r="BN440" i="16"/>
  <c r="BO440" i="16"/>
  <c r="BP440" i="16"/>
  <c r="BQ440" i="16"/>
  <c r="BR440" i="16"/>
  <c r="BS440" i="16"/>
  <c r="BT440" i="16"/>
  <c r="BU440" i="16"/>
  <c r="BV440" i="16"/>
  <c r="BW440" i="16"/>
  <c r="BX440" i="16"/>
  <c r="BY440" i="16"/>
  <c r="BZ440" i="16"/>
  <c r="CA440" i="16"/>
  <c r="CB440" i="16"/>
  <c r="CC440" i="16"/>
  <c r="CD440" i="16"/>
  <c r="CE440" i="16"/>
  <c r="CF440" i="16"/>
  <c r="CG440" i="16"/>
  <c r="CH440" i="16"/>
  <c r="CI440" i="16"/>
  <c r="CJ440" i="16"/>
  <c r="CK440" i="16"/>
  <c r="CL440" i="16"/>
  <c r="CM440" i="16"/>
  <c r="CN440" i="16"/>
  <c r="CO440" i="16"/>
  <c r="CP440" i="16"/>
  <c r="G441" i="16"/>
  <c r="H441" i="16"/>
  <c r="I441" i="16"/>
  <c r="J441" i="16"/>
  <c r="K441" i="16"/>
  <c r="L441" i="16"/>
  <c r="M441" i="16"/>
  <c r="N441" i="16"/>
  <c r="O441" i="16"/>
  <c r="P441" i="16"/>
  <c r="Q441" i="16"/>
  <c r="R441" i="16"/>
  <c r="S441" i="16"/>
  <c r="T441" i="16"/>
  <c r="U441" i="16"/>
  <c r="V441" i="16"/>
  <c r="W441" i="16"/>
  <c r="X441" i="16"/>
  <c r="Y441" i="16"/>
  <c r="Z441" i="16"/>
  <c r="AA441" i="16"/>
  <c r="AB441" i="16"/>
  <c r="AC441" i="16"/>
  <c r="AD441" i="16"/>
  <c r="AE441" i="16"/>
  <c r="AF441" i="16"/>
  <c r="AG441" i="16"/>
  <c r="AH441" i="16"/>
  <c r="AI441" i="16"/>
  <c r="AJ441" i="16"/>
  <c r="AK441" i="16"/>
  <c r="AL441" i="16"/>
  <c r="AM441" i="16"/>
  <c r="AN441" i="16"/>
  <c r="AO441" i="16"/>
  <c r="AP441" i="16"/>
  <c r="AQ441" i="16"/>
  <c r="AR441" i="16"/>
  <c r="AS441" i="16"/>
  <c r="AT441" i="16"/>
  <c r="AU441" i="16"/>
  <c r="AV441" i="16"/>
  <c r="AW441" i="16"/>
  <c r="AX441" i="16"/>
  <c r="AY441" i="16"/>
  <c r="AZ441" i="16"/>
  <c r="BA441" i="16"/>
  <c r="BB441" i="16"/>
  <c r="BC441" i="16"/>
  <c r="BD441" i="16"/>
  <c r="BE441" i="16"/>
  <c r="BF441" i="16"/>
  <c r="BG441" i="16"/>
  <c r="BH441" i="16"/>
  <c r="BI441" i="16"/>
  <c r="BJ441" i="16"/>
  <c r="BK441" i="16"/>
  <c r="BL441" i="16"/>
  <c r="BM441" i="16"/>
  <c r="BN441" i="16"/>
  <c r="BO441" i="16"/>
  <c r="BP441" i="16"/>
  <c r="BQ441" i="16"/>
  <c r="BR441" i="16"/>
  <c r="BS441" i="16"/>
  <c r="BT441" i="16"/>
  <c r="BU441" i="16"/>
  <c r="BV441" i="16"/>
  <c r="BW441" i="16"/>
  <c r="BX441" i="16"/>
  <c r="BY441" i="16"/>
  <c r="BZ441" i="16"/>
  <c r="CA441" i="16"/>
  <c r="CB441" i="16"/>
  <c r="CC441" i="16"/>
  <c r="CD441" i="16"/>
  <c r="CE441" i="16"/>
  <c r="CF441" i="16"/>
  <c r="CG441" i="16"/>
  <c r="CH441" i="16"/>
  <c r="CI441" i="16"/>
  <c r="CJ441" i="16"/>
  <c r="CK441" i="16"/>
  <c r="CL441" i="16"/>
  <c r="CM441" i="16"/>
  <c r="CN441" i="16"/>
  <c r="CO441" i="16"/>
  <c r="CP441" i="16"/>
  <c r="G442" i="16"/>
  <c r="H442" i="16"/>
  <c r="I442" i="16"/>
  <c r="J442" i="16"/>
  <c r="K442" i="16"/>
  <c r="L442" i="16"/>
  <c r="M442" i="16"/>
  <c r="N442" i="16"/>
  <c r="O442" i="16"/>
  <c r="P442" i="16"/>
  <c r="Q442" i="16"/>
  <c r="R442" i="16"/>
  <c r="S442" i="16"/>
  <c r="T442" i="16"/>
  <c r="U442" i="16"/>
  <c r="V442" i="16"/>
  <c r="W442" i="16"/>
  <c r="X442" i="16"/>
  <c r="Y442" i="16"/>
  <c r="Z442" i="16"/>
  <c r="AA442" i="16"/>
  <c r="AB442" i="16"/>
  <c r="AC442" i="16"/>
  <c r="AD442" i="16"/>
  <c r="AE442" i="16"/>
  <c r="AF442" i="16"/>
  <c r="AG442" i="16"/>
  <c r="AH442" i="16"/>
  <c r="AI442" i="16"/>
  <c r="AJ442" i="16"/>
  <c r="AK442" i="16"/>
  <c r="AL442" i="16"/>
  <c r="AM442" i="16"/>
  <c r="AN442" i="16"/>
  <c r="AO442" i="16"/>
  <c r="AP442" i="16"/>
  <c r="AQ442" i="16"/>
  <c r="AR442" i="16"/>
  <c r="AS442" i="16"/>
  <c r="AT442" i="16"/>
  <c r="AU442" i="16"/>
  <c r="AV442" i="16"/>
  <c r="AW442" i="16"/>
  <c r="AX442" i="16"/>
  <c r="AY442" i="16"/>
  <c r="AZ442" i="16"/>
  <c r="BA442" i="16"/>
  <c r="BB442" i="16"/>
  <c r="BC442" i="16"/>
  <c r="BD442" i="16"/>
  <c r="BE442" i="16"/>
  <c r="BF442" i="16"/>
  <c r="BG442" i="16"/>
  <c r="BH442" i="16"/>
  <c r="BI442" i="16"/>
  <c r="BJ442" i="16"/>
  <c r="BK442" i="16"/>
  <c r="BL442" i="16"/>
  <c r="BM442" i="16"/>
  <c r="BN442" i="16"/>
  <c r="BO442" i="16"/>
  <c r="BP442" i="16"/>
  <c r="BQ442" i="16"/>
  <c r="BR442" i="16"/>
  <c r="BS442" i="16"/>
  <c r="BT442" i="16"/>
  <c r="BU442" i="16"/>
  <c r="BV442" i="16"/>
  <c r="BW442" i="16"/>
  <c r="BX442" i="16"/>
  <c r="BY442" i="16"/>
  <c r="BZ442" i="16"/>
  <c r="CA442" i="16"/>
  <c r="CB442" i="16"/>
  <c r="CC442" i="16"/>
  <c r="CD442" i="16"/>
  <c r="CE442" i="16"/>
  <c r="CF442" i="16"/>
  <c r="CG442" i="16"/>
  <c r="CH442" i="16"/>
  <c r="CI442" i="16"/>
  <c r="CJ442" i="16"/>
  <c r="CK442" i="16"/>
  <c r="CL442" i="16"/>
  <c r="CM442" i="16"/>
  <c r="CN442" i="16"/>
  <c r="CO442" i="16"/>
  <c r="CP442" i="16"/>
  <c r="G443" i="16"/>
  <c r="H443" i="16"/>
  <c r="I443" i="16"/>
  <c r="J443" i="16"/>
  <c r="K443" i="16"/>
  <c r="L443" i="16"/>
  <c r="M443" i="16"/>
  <c r="N443" i="16"/>
  <c r="O443" i="16"/>
  <c r="P443" i="16"/>
  <c r="Q443" i="16"/>
  <c r="R443" i="16"/>
  <c r="S443" i="16"/>
  <c r="T443" i="16"/>
  <c r="U443" i="16"/>
  <c r="V443" i="16"/>
  <c r="W443" i="16"/>
  <c r="X443" i="16"/>
  <c r="Y443" i="16"/>
  <c r="Z443" i="16"/>
  <c r="AA443" i="16"/>
  <c r="AB443" i="16"/>
  <c r="AC443" i="16"/>
  <c r="AD443" i="16"/>
  <c r="AE443" i="16"/>
  <c r="AF443" i="16"/>
  <c r="AG443" i="16"/>
  <c r="AH443" i="16"/>
  <c r="AI443" i="16"/>
  <c r="AJ443" i="16"/>
  <c r="AK443" i="16"/>
  <c r="AL443" i="16"/>
  <c r="AM443" i="16"/>
  <c r="AN443" i="16"/>
  <c r="AO443" i="16"/>
  <c r="AP443" i="16"/>
  <c r="AQ443" i="16"/>
  <c r="AR443" i="16"/>
  <c r="AS443" i="16"/>
  <c r="AT443" i="16"/>
  <c r="AU443" i="16"/>
  <c r="AV443" i="16"/>
  <c r="AW443" i="16"/>
  <c r="AX443" i="16"/>
  <c r="AY443" i="16"/>
  <c r="AZ443" i="16"/>
  <c r="BA443" i="16"/>
  <c r="BB443" i="16"/>
  <c r="BC443" i="16"/>
  <c r="BD443" i="16"/>
  <c r="BE443" i="16"/>
  <c r="BF443" i="16"/>
  <c r="BG443" i="16"/>
  <c r="BH443" i="16"/>
  <c r="BI443" i="16"/>
  <c r="BJ443" i="16"/>
  <c r="BK443" i="16"/>
  <c r="BL443" i="16"/>
  <c r="BM443" i="16"/>
  <c r="BN443" i="16"/>
  <c r="BO443" i="16"/>
  <c r="BP443" i="16"/>
  <c r="BQ443" i="16"/>
  <c r="BR443" i="16"/>
  <c r="BS443" i="16"/>
  <c r="BT443" i="16"/>
  <c r="BU443" i="16"/>
  <c r="BV443" i="16"/>
  <c r="BW443" i="16"/>
  <c r="BX443" i="16"/>
  <c r="BY443" i="16"/>
  <c r="BZ443" i="16"/>
  <c r="CA443" i="16"/>
  <c r="CB443" i="16"/>
  <c r="CC443" i="16"/>
  <c r="CD443" i="16"/>
  <c r="CE443" i="16"/>
  <c r="CF443" i="16"/>
  <c r="CG443" i="16"/>
  <c r="CH443" i="16"/>
  <c r="CI443" i="16"/>
  <c r="CJ443" i="16"/>
  <c r="CK443" i="16"/>
  <c r="CL443" i="16"/>
  <c r="CM443" i="16"/>
  <c r="CN443" i="16"/>
  <c r="CO443" i="16"/>
  <c r="CP443" i="16"/>
  <c r="G444" i="16"/>
  <c r="H444" i="16"/>
  <c r="I444" i="16"/>
  <c r="J444" i="16"/>
  <c r="K444" i="16"/>
  <c r="L444" i="16"/>
  <c r="M444" i="16"/>
  <c r="N444" i="16"/>
  <c r="O444" i="16"/>
  <c r="P444" i="16"/>
  <c r="Q444" i="16"/>
  <c r="R444" i="16"/>
  <c r="S444" i="16"/>
  <c r="T444" i="16"/>
  <c r="U444" i="16"/>
  <c r="V444" i="16"/>
  <c r="W444" i="16"/>
  <c r="X444" i="16"/>
  <c r="Y444" i="16"/>
  <c r="Z444" i="16"/>
  <c r="AA444" i="16"/>
  <c r="AB444" i="16"/>
  <c r="AC444" i="16"/>
  <c r="AD444" i="16"/>
  <c r="AE444" i="16"/>
  <c r="AF444" i="16"/>
  <c r="AG444" i="16"/>
  <c r="AH444" i="16"/>
  <c r="AI444" i="16"/>
  <c r="AJ444" i="16"/>
  <c r="AK444" i="16"/>
  <c r="AL444" i="16"/>
  <c r="AM444" i="16"/>
  <c r="AN444" i="16"/>
  <c r="AO444" i="16"/>
  <c r="AP444" i="16"/>
  <c r="AQ444" i="16"/>
  <c r="AR444" i="16"/>
  <c r="AS444" i="16"/>
  <c r="AT444" i="16"/>
  <c r="AU444" i="16"/>
  <c r="AV444" i="16"/>
  <c r="AW444" i="16"/>
  <c r="AX444" i="16"/>
  <c r="AY444" i="16"/>
  <c r="AZ444" i="16"/>
  <c r="BA444" i="16"/>
  <c r="BB444" i="16"/>
  <c r="BC444" i="16"/>
  <c r="BD444" i="16"/>
  <c r="BE444" i="16"/>
  <c r="BF444" i="16"/>
  <c r="BG444" i="16"/>
  <c r="BH444" i="16"/>
  <c r="BI444" i="16"/>
  <c r="BJ444" i="16"/>
  <c r="BK444" i="16"/>
  <c r="BL444" i="16"/>
  <c r="BM444" i="16"/>
  <c r="BN444" i="16"/>
  <c r="BO444" i="16"/>
  <c r="BP444" i="16"/>
  <c r="BQ444" i="16"/>
  <c r="BR444" i="16"/>
  <c r="BS444" i="16"/>
  <c r="BT444" i="16"/>
  <c r="BU444" i="16"/>
  <c r="BV444" i="16"/>
  <c r="BW444" i="16"/>
  <c r="BX444" i="16"/>
  <c r="BY444" i="16"/>
  <c r="BZ444" i="16"/>
  <c r="CA444" i="16"/>
  <c r="CB444" i="16"/>
  <c r="CC444" i="16"/>
  <c r="CD444" i="16"/>
  <c r="CE444" i="16"/>
  <c r="CF444" i="16"/>
  <c r="CG444" i="16"/>
  <c r="CH444" i="16"/>
  <c r="CI444" i="16"/>
  <c r="CJ444" i="16"/>
  <c r="CK444" i="16"/>
  <c r="CL444" i="16"/>
  <c r="CM444" i="16"/>
  <c r="CN444" i="16"/>
  <c r="CO444" i="16"/>
  <c r="CP444" i="16"/>
  <c r="G445" i="16"/>
  <c r="H445" i="16"/>
  <c r="I445" i="16"/>
  <c r="J445" i="16"/>
  <c r="K445" i="16"/>
  <c r="L445" i="16"/>
  <c r="M445" i="16"/>
  <c r="N445" i="16"/>
  <c r="O445" i="16"/>
  <c r="P445" i="16"/>
  <c r="Q445" i="16"/>
  <c r="R445" i="16"/>
  <c r="S445" i="16"/>
  <c r="T445" i="16"/>
  <c r="U445" i="16"/>
  <c r="V445" i="16"/>
  <c r="W445" i="16"/>
  <c r="X445" i="16"/>
  <c r="Y445" i="16"/>
  <c r="Z445" i="16"/>
  <c r="AA445" i="16"/>
  <c r="AB445" i="16"/>
  <c r="AC445" i="16"/>
  <c r="AD445" i="16"/>
  <c r="AE445" i="16"/>
  <c r="AF445" i="16"/>
  <c r="AG445" i="16"/>
  <c r="AH445" i="16"/>
  <c r="AI445" i="16"/>
  <c r="AJ445" i="16"/>
  <c r="AK445" i="16"/>
  <c r="AL445" i="16"/>
  <c r="AM445" i="16"/>
  <c r="AN445" i="16"/>
  <c r="AO445" i="16"/>
  <c r="AP445" i="16"/>
  <c r="AQ445" i="16"/>
  <c r="AR445" i="16"/>
  <c r="AS445" i="16"/>
  <c r="AT445" i="16"/>
  <c r="AU445" i="16"/>
  <c r="AV445" i="16"/>
  <c r="AW445" i="16"/>
  <c r="AX445" i="16"/>
  <c r="AY445" i="16"/>
  <c r="AZ445" i="16"/>
  <c r="BA445" i="16"/>
  <c r="BB445" i="16"/>
  <c r="BC445" i="16"/>
  <c r="BD445" i="16"/>
  <c r="BE445" i="16"/>
  <c r="BF445" i="16"/>
  <c r="BG445" i="16"/>
  <c r="BH445" i="16"/>
  <c r="BI445" i="16"/>
  <c r="BJ445" i="16"/>
  <c r="BK445" i="16"/>
  <c r="BL445" i="16"/>
  <c r="BM445" i="16"/>
  <c r="BN445" i="16"/>
  <c r="BO445" i="16"/>
  <c r="BP445" i="16"/>
  <c r="BQ445" i="16"/>
  <c r="BR445" i="16"/>
  <c r="BS445" i="16"/>
  <c r="BT445" i="16"/>
  <c r="BU445" i="16"/>
  <c r="BV445" i="16"/>
  <c r="BW445" i="16"/>
  <c r="BX445" i="16"/>
  <c r="BY445" i="16"/>
  <c r="BZ445" i="16"/>
  <c r="CA445" i="16"/>
  <c r="CB445" i="16"/>
  <c r="CC445" i="16"/>
  <c r="CD445" i="16"/>
  <c r="CE445" i="16"/>
  <c r="CF445" i="16"/>
  <c r="CG445" i="16"/>
  <c r="CH445" i="16"/>
  <c r="CI445" i="16"/>
  <c r="CJ445" i="16"/>
  <c r="CK445" i="16"/>
  <c r="CL445" i="16"/>
  <c r="CM445" i="16"/>
  <c r="CN445" i="16"/>
  <c r="CO445" i="16"/>
  <c r="CP445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AA446" i="16"/>
  <c r="AB446" i="16"/>
  <c r="AC446" i="16"/>
  <c r="AD446" i="16"/>
  <c r="AE446" i="16"/>
  <c r="AF446" i="16"/>
  <c r="AG446" i="16"/>
  <c r="AH446" i="16"/>
  <c r="AI446" i="16"/>
  <c r="AJ446" i="16"/>
  <c r="AK446" i="16"/>
  <c r="AL446" i="16"/>
  <c r="AM446" i="16"/>
  <c r="AN446" i="16"/>
  <c r="AO446" i="16"/>
  <c r="AP446" i="16"/>
  <c r="AQ446" i="16"/>
  <c r="AR446" i="16"/>
  <c r="AS446" i="16"/>
  <c r="AT446" i="16"/>
  <c r="AU446" i="16"/>
  <c r="AV446" i="16"/>
  <c r="AW446" i="16"/>
  <c r="AX446" i="16"/>
  <c r="AY446" i="16"/>
  <c r="AZ446" i="16"/>
  <c r="BA446" i="16"/>
  <c r="BB446" i="16"/>
  <c r="BC446" i="16"/>
  <c r="BD446" i="16"/>
  <c r="BE446" i="16"/>
  <c r="BF446" i="16"/>
  <c r="BG446" i="16"/>
  <c r="BH446" i="16"/>
  <c r="BI446" i="16"/>
  <c r="BJ446" i="16"/>
  <c r="BK446" i="16"/>
  <c r="BL446" i="16"/>
  <c r="BM446" i="16"/>
  <c r="BN446" i="16"/>
  <c r="BO446" i="16"/>
  <c r="BP446" i="16"/>
  <c r="BQ446" i="16"/>
  <c r="BR446" i="16"/>
  <c r="BS446" i="16"/>
  <c r="BT446" i="16"/>
  <c r="BU446" i="16"/>
  <c r="BV446" i="16"/>
  <c r="BW446" i="16"/>
  <c r="BX446" i="16"/>
  <c r="BY446" i="16"/>
  <c r="BZ446" i="16"/>
  <c r="CA446" i="16"/>
  <c r="CB446" i="16"/>
  <c r="CC446" i="16"/>
  <c r="CD446" i="16"/>
  <c r="CE446" i="16"/>
  <c r="CF446" i="16"/>
  <c r="CG446" i="16"/>
  <c r="CH446" i="16"/>
  <c r="CI446" i="16"/>
  <c r="CJ446" i="16"/>
  <c r="CK446" i="16"/>
  <c r="CL446" i="16"/>
  <c r="CM446" i="16"/>
  <c r="CN446" i="16"/>
  <c r="CO446" i="16"/>
  <c r="CP446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AA447" i="16"/>
  <c r="AB447" i="16"/>
  <c r="AC447" i="16"/>
  <c r="AD447" i="16"/>
  <c r="AE447" i="16"/>
  <c r="AF447" i="16"/>
  <c r="AG447" i="16"/>
  <c r="AH447" i="16"/>
  <c r="AI447" i="16"/>
  <c r="AJ447" i="16"/>
  <c r="AK447" i="16"/>
  <c r="AL447" i="16"/>
  <c r="AM447" i="16"/>
  <c r="AN447" i="16"/>
  <c r="AO447" i="16"/>
  <c r="AP447" i="16"/>
  <c r="AQ447" i="16"/>
  <c r="AR447" i="16"/>
  <c r="AS447" i="16"/>
  <c r="AT447" i="16"/>
  <c r="AU447" i="16"/>
  <c r="AV447" i="16"/>
  <c r="AW447" i="16"/>
  <c r="AX447" i="16"/>
  <c r="AY447" i="16"/>
  <c r="AZ447" i="16"/>
  <c r="BA447" i="16"/>
  <c r="BB447" i="16"/>
  <c r="BC447" i="16"/>
  <c r="BD447" i="16"/>
  <c r="BE447" i="16"/>
  <c r="BF447" i="16"/>
  <c r="BG447" i="16"/>
  <c r="BH447" i="16"/>
  <c r="BI447" i="16"/>
  <c r="BJ447" i="16"/>
  <c r="BK447" i="16"/>
  <c r="BL447" i="16"/>
  <c r="BM447" i="16"/>
  <c r="BN447" i="16"/>
  <c r="BO447" i="16"/>
  <c r="BP447" i="16"/>
  <c r="BQ447" i="16"/>
  <c r="BR447" i="16"/>
  <c r="BS447" i="16"/>
  <c r="BT447" i="16"/>
  <c r="BU447" i="16"/>
  <c r="BV447" i="16"/>
  <c r="BW447" i="16"/>
  <c r="BX447" i="16"/>
  <c r="BY447" i="16"/>
  <c r="BZ447" i="16"/>
  <c r="CA447" i="16"/>
  <c r="CB447" i="16"/>
  <c r="CC447" i="16"/>
  <c r="CD447" i="16"/>
  <c r="CE447" i="16"/>
  <c r="CF447" i="16"/>
  <c r="CG447" i="16"/>
  <c r="CH447" i="16"/>
  <c r="CI447" i="16"/>
  <c r="CJ447" i="16"/>
  <c r="CK447" i="16"/>
  <c r="CL447" i="16"/>
  <c r="CM447" i="16"/>
  <c r="CN447" i="16"/>
  <c r="CO447" i="16"/>
  <c r="CP447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AA448" i="16"/>
  <c r="AB448" i="16"/>
  <c r="AC448" i="16"/>
  <c r="AD448" i="16"/>
  <c r="AE448" i="16"/>
  <c r="AF448" i="16"/>
  <c r="AG448" i="16"/>
  <c r="AH448" i="16"/>
  <c r="AI448" i="16"/>
  <c r="AJ448" i="16"/>
  <c r="AK448" i="16"/>
  <c r="AL448" i="16"/>
  <c r="AM448" i="16"/>
  <c r="AN448" i="16"/>
  <c r="AO448" i="16"/>
  <c r="AP448" i="16"/>
  <c r="AQ448" i="16"/>
  <c r="AR448" i="16"/>
  <c r="AS448" i="16"/>
  <c r="AT448" i="16"/>
  <c r="AU448" i="16"/>
  <c r="AV448" i="16"/>
  <c r="AW448" i="16"/>
  <c r="AX448" i="16"/>
  <c r="AY448" i="16"/>
  <c r="AZ448" i="16"/>
  <c r="BA448" i="16"/>
  <c r="BB448" i="16"/>
  <c r="BC448" i="16"/>
  <c r="BD448" i="16"/>
  <c r="BE448" i="16"/>
  <c r="BF448" i="16"/>
  <c r="BG448" i="16"/>
  <c r="BH448" i="16"/>
  <c r="BI448" i="16"/>
  <c r="BJ448" i="16"/>
  <c r="BK448" i="16"/>
  <c r="BL448" i="16"/>
  <c r="BM448" i="16"/>
  <c r="BN448" i="16"/>
  <c r="BO448" i="16"/>
  <c r="BP448" i="16"/>
  <c r="BQ448" i="16"/>
  <c r="BR448" i="16"/>
  <c r="BS448" i="16"/>
  <c r="BT448" i="16"/>
  <c r="BU448" i="16"/>
  <c r="BV448" i="16"/>
  <c r="BW448" i="16"/>
  <c r="BX448" i="16"/>
  <c r="BY448" i="16"/>
  <c r="BZ448" i="16"/>
  <c r="CA448" i="16"/>
  <c r="CB448" i="16"/>
  <c r="CC448" i="16"/>
  <c r="CD448" i="16"/>
  <c r="CE448" i="16"/>
  <c r="CF448" i="16"/>
  <c r="CG448" i="16"/>
  <c r="CH448" i="16"/>
  <c r="CI448" i="16"/>
  <c r="CJ448" i="16"/>
  <c r="CK448" i="16"/>
  <c r="CL448" i="16"/>
  <c r="CM448" i="16"/>
  <c r="CN448" i="16"/>
  <c r="CO448" i="16"/>
  <c r="CP448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AA449" i="16"/>
  <c r="AB449" i="16"/>
  <c r="AC449" i="16"/>
  <c r="AD449" i="16"/>
  <c r="AE449" i="16"/>
  <c r="AF449" i="16"/>
  <c r="AG449" i="16"/>
  <c r="AH449" i="16"/>
  <c r="AI449" i="16"/>
  <c r="AJ449" i="16"/>
  <c r="AK449" i="16"/>
  <c r="AL449" i="16"/>
  <c r="AM449" i="16"/>
  <c r="AN449" i="16"/>
  <c r="AO449" i="16"/>
  <c r="AP449" i="16"/>
  <c r="AQ449" i="16"/>
  <c r="AR449" i="16"/>
  <c r="AS449" i="16"/>
  <c r="AT449" i="16"/>
  <c r="AU449" i="16"/>
  <c r="AV449" i="16"/>
  <c r="AW449" i="16"/>
  <c r="AX449" i="16"/>
  <c r="AY449" i="16"/>
  <c r="AZ449" i="16"/>
  <c r="BA449" i="16"/>
  <c r="BB449" i="16"/>
  <c r="BC449" i="16"/>
  <c r="BD449" i="16"/>
  <c r="BE449" i="16"/>
  <c r="BF449" i="16"/>
  <c r="BG449" i="16"/>
  <c r="BH449" i="16"/>
  <c r="BI449" i="16"/>
  <c r="BJ449" i="16"/>
  <c r="BK449" i="16"/>
  <c r="BL449" i="16"/>
  <c r="BM449" i="16"/>
  <c r="BN449" i="16"/>
  <c r="BO449" i="16"/>
  <c r="BP449" i="16"/>
  <c r="BQ449" i="16"/>
  <c r="BR449" i="16"/>
  <c r="BS449" i="16"/>
  <c r="BT449" i="16"/>
  <c r="BU449" i="16"/>
  <c r="BV449" i="16"/>
  <c r="BW449" i="16"/>
  <c r="BX449" i="16"/>
  <c r="BY449" i="16"/>
  <c r="BZ449" i="16"/>
  <c r="CA449" i="16"/>
  <c r="CB449" i="16"/>
  <c r="CC449" i="16"/>
  <c r="CD449" i="16"/>
  <c r="CE449" i="16"/>
  <c r="CF449" i="16"/>
  <c r="CG449" i="16"/>
  <c r="CH449" i="16"/>
  <c r="CI449" i="16"/>
  <c r="CJ449" i="16"/>
  <c r="CK449" i="16"/>
  <c r="CL449" i="16"/>
  <c r="CM449" i="16"/>
  <c r="CN449" i="16"/>
  <c r="CO449" i="16"/>
  <c r="CP449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AA450" i="16"/>
  <c r="AB450" i="16"/>
  <c r="AC450" i="16"/>
  <c r="AD450" i="16"/>
  <c r="AE450" i="16"/>
  <c r="AF450" i="16"/>
  <c r="AG450" i="16"/>
  <c r="AH450" i="16"/>
  <c r="AI450" i="16"/>
  <c r="AJ450" i="16"/>
  <c r="AK450" i="16"/>
  <c r="AL450" i="16"/>
  <c r="AM450" i="16"/>
  <c r="AN450" i="16"/>
  <c r="AO450" i="16"/>
  <c r="AP450" i="16"/>
  <c r="AQ450" i="16"/>
  <c r="AR450" i="16"/>
  <c r="AS450" i="16"/>
  <c r="AT450" i="16"/>
  <c r="AU450" i="16"/>
  <c r="AV450" i="16"/>
  <c r="AW450" i="16"/>
  <c r="AX450" i="16"/>
  <c r="AY450" i="16"/>
  <c r="AZ450" i="16"/>
  <c r="BA450" i="16"/>
  <c r="BB450" i="16"/>
  <c r="BC450" i="16"/>
  <c r="BD450" i="16"/>
  <c r="BE450" i="16"/>
  <c r="BF450" i="16"/>
  <c r="BG450" i="16"/>
  <c r="BH450" i="16"/>
  <c r="BI450" i="16"/>
  <c r="BJ450" i="16"/>
  <c r="BK450" i="16"/>
  <c r="BL450" i="16"/>
  <c r="BM450" i="16"/>
  <c r="BN450" i="16"/>
  <c r="BO450" i="16"/>
  <c r="BP450" i="16"/>
  <c r="BQ450" i="16"/>
  <c r="BR450" i="16"/>
  <c r="BS450" i="16"/>
  <c r="BT450" i="16"/>
  <c r="BU450" i="16"/>
  <c r="BV450" i="16"/>
  <c r="BW450" i="16"/>
  <c r="BX450" i="16"/>
  <c r="BY450" i="16"/>
  <c r="BZ450" i="16"/>
  <c r="CA450" i="16"/>
  <c r="CB450" i="16"/>
  <c r="CC450" i="16"/>
  <c r="CD450" i="16"/>
  <c r="CE450" i="16"/>
  <c r="CF450" i="16"/>
  <c r="CG450" i="16"/>
  <c r="CH450" i="16"/>
  <c r="CI450" i="16"/>
  <c r="CJ450" i="16"/>
  <c r="CK450" i="16"/>
  <c r="CL450" i="16"/>
  <c r="CM450" i="16"/>
  <c r="CN450" i="16"/>
  <c r="CO450" i="16"/>
  <c r="CP450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AA451" i="16"/>
  <c r="AB451" i="16"/>
  <c r="AC451" i="16"/>
  <c r="AD451" i="16"/>
  <c r="AE451" i="16"/>
  <c r="AF451" i="16"/>
  <c r="AG451" i="16"/>
  <c r="AH451" i="16"/>
  <c r="AI451" i="16"/>
  <c r="AJ451" i="16"/>
  <c r="AK451" i="16"/>
  <c r="AL451" i="16"/>
  <c r="AM451" i="16"/>
  <c r="AN451" i="16"/>
  <c r="AO451" i="16"/>
  <c r="AP451" i="16"/>
  <c r="AQ451" i="16"/>
  <c r="AR451" i="16"/>
  <c r="AS451" i="16"/>
  <c r="AT451" i="16"/>
  <c r="AU451" i="16"/>
  <c r="AV451" i="16"/>
  <c r="AW451" i="16"/>
  <c r="AX451" i="16"/>
  <c r="AY451" i="16"/>
  <c r="AZ451" i="16"/>
  <c r="BA451" i="16"/>
  <c r="BB451" i="16"/>
  <c r="BC451" i="16"/>
  <c r="BD451" i="16"/>
  <c r="BE451" i="16"/>
  <c r="BF451" i="16"/>
  <c r="BG451" i="16"/>
  <c r="BH451" i="16"/>
  <c r="BI451" i="16"/>
  <c r="BJ451" i="16"/>
  <c r="BK451" i="16"/>
  <c r="BL451" i="16"/>
  <c r="BM451" i="16"/>
  <c r="BN451" i="16"/>
  <c r="BO451" i="16"/>
  <c r="BP451" i="16"/>
  <c r="BQ451" i="16"/>
  <c r="BR451" i="16"/>
  <c r="BS451" i="16"/>
  <c r="BT451" i="16"/>
  <c r="BU451" i="16"/>
  <c r="BV451" i="16"/>
  <c r="BW451" i="16"/>
  <c r="BX451" i="16"/>
  <c r="BY451" i="16"/>
  <c r="BZ451" i="16"/>
  <c r="CA451" i="16"/>
  <c r="CB451" i="16"/>
  <c r="CC451" i="16"/>
  <c r="CD451" i="16"/>
  <c r="CE451" i="16"/>
  <c r="CF451" i="16"/>
  <c r="CG451" i="16"/>
  <c r="CH451" i="16"/>
  <c r="CI451" i="16"/>
  <c r="CJ451" i="16"/>
  <c r="CK451" i="16"/>
  <c r="CL451" i="16"/>
  <c r="CM451" i="16"/>
  <c r="CN451" i="16"/>
  <c r="CO451" i="16"/>
  <c r="CP451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AA452" i="16"/>
  <c r="AB452" i="16"/>
  <c r="AC452" i="16"/>
  <c r="AD452" i="16"/>
  <c r="AE452" i="16"/>
  <c r="AF452" i="16"/>
  <c r="AG452" i="16"/>
  <c r="AH452" i="16"/>
  <c r="AI452" i="16"/>
  <c r="AJ452" i="16"/>
  <c r="AK452" i="16"/>
  <c r="AL452" i="16"/>
  <c r="AM452" i="16"/>
  <c r="AN452" i="16"/>
  <c r="AO452" i="16"/>
  <c r="AP452" i="16"/>
  <c r="AQ452" i="16"/>
  <c r="AR452" i="16"/>
  <c r="AS452" i="16"/>
  <c r="AT452" i="16"/>
  <c r="AU452" i="16"/>
  <c r="AV452" i="16"/>
  <c r="AW452" i="16"/>
  <c r="AX452" i="16"/>
  <c r="AY452" i="16"/>
  <c r="AZ452" i="16"/>
  <c r="BA452" i="16"/>
  <c r="BB452" i="16"/>
  <c r="BC452" i="16"/>
  <c r="BD452" i="16"/>
  <c r="BE452" i="16"/>
  <c r="BF452" i="16"/>
  <c r="BG452" i="16"/>
  <c r="BH452" i="16"/>
  <c r="BI452" i="16"/>
  <c r="BJ452" i="16"/>
  <c r="BK452" i="16"/>
  <c r="BL452" i="16"/>
  <c r="BM452" i="16"/>
  <c r="BN452" i="16"/>
  <c r="BO452" i="16"/>
  <c r="BP452" i="16"/>
  <c r="BQ452" i="16"/>
  <c r="BR452" i="16"/>
  <c r="BS452" i="16"/>
  <c r="BT452" i="16"/>
  <c r="BU452" i="16"/>
  <c r="BV452" i="16"/>
  <c r="BW452" i="16"/>
  <c r="BX452" i="16"/>
  <c r="BY452" i="16"/>
  <c r="BZ452" i="16"/>
  <c r="CA452" i="16"/>
  <c r="CB452" i="16"/>
  <c r="CC452" i="16"/>
  <c r="CD452" i="16"/>
  <c r="CE452" i="16"/>
  <c r="CF452" i="16"/>
  <c r="CG452" i="16"/>
  <c r="CH452" i="16"/>
  <c r="CI452" i="16"/>
  <c r="CJ452" i="16"/>
  <c r="CK452" i="16"/>
  <c r="CL452" i="16"/>
  <c r="CM452" i="16"/>
  <c r="CN452" i="16"/>
  <c r="CO452" i="16"/>
  <c r="CP452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AA453" i="16"/>
  <c r="AB453" i="16"/>
  <c r="AC453" i="16"/>
  <c r="AD453" i="16"/>
  <c r="AE453" i="16"/>
  <c r="AF453" i="16"/>
  <c r="AG453" i="16"/>
  <c r="AH453" i="16"/>
  <c r="AI453" i="16"/>
  <c r="AJ453" i="16"/>
  <c r="AK453" i="16"/>
  <c r="AL453" i="16"/>
  <c r="AM453" i="16"/>
  <c r="AN453" i="16"/>
  <c r="AO453" i="16"/>
  <c r="AP453" i="16"/>
  <c r="AQ453" i="16"/>
  <c r="AR453" i="16"/>
  <c r="AS453" i="16"/>
  <c r="AT453" i="16"/>
  <c r="AU453" i="16"/>
  <c r="AV453" i="16"/>
  <c r="AW453" i="16"/>
  <c r="AX453" i="16"/>
  <c r="AY453" i="16"/>
  <c r="AZ453" i="16"/>
  <c r="BA453" i="16"/>
  <c r="BB453" i="16"/>
  <c r="BC453" i="16"/>
  <c r="BD453" i="16"/>
  <c r="BE453" i="16"/>
  <c r="BF453" i="16"/>
  <c r="BG453" i="16"/>
  <c r="BH453" i="16"/>
  <c r="BI453" i="16"/>
  <c r="BJ453" i="16"/>
  <c r="BK453" i="16"/>
  <c r="BL453" i="16"/>
  <c r="BM453" i="16"/>
  <c r="BN453" i="16"/>
  <c r="BO453" i="16"/>
  <c r="BP453" i="16"/>
  <c r="BQ453" i="16"/>
  <c r="BR453" i="16"/>
  <c r="BS453" i="16"/>
  <c r="BT453" i="16"/>
  <c r="BU453" i="16"/>
  <c r="BV453" i="16"/>
  <c r="BW453" i="16"/>
  <c r="BX453" i="16"/>
  <c r="BY453" i="16"/>
  <c r="BZ453" i="16"/>
  <c r="CA453" i="16"/>
  <c r="CB453" i="16"/>
  <c r="CC453" i="16"/>
  <c r="CD453" i="16"/>
  <c r="CE453" i="16"/>
  <c r="CF453" i="16"/>
  <c r="CG453" i="16"/>
  <c r="CH453" i="16"/>
  <c r="CI453" i="16"/>
  <c r="CJ453" i="16"/>
  <c r="CK453" i="16"/>
  <c r="CL453" i="16"/>
  <c r="CM453" i="16"/>
  <c r="CN453" i="16"/>
  <c r="CO453" i="16"/>
  <c r="CP453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AA454" i="16"/>
  <c r="AB454" i="16"/>
  <c r="AC454" i="16"/>
  <c r="AD454" i="16"/>
  <c r="AE454" i="16"/>
  <c r="AF454" i="16"/>
  <c r="AG454" i="16"/>
  <c r="AH454" i="16"/>
  <c r="AI454" i="16"/>
  <c r="AJ454" i="16"/>
  <c r="AK454" i="16"/>
  <c r="AL454" i="16"/>
  <c r="AM454" i="16"/>
  <c r="AN454" i="16"/>
  <c r="AO454" i="16"/>
  <c r="AP454" i="16"/>
  <c r="AQ454" i="16"/>
  <c r="AR454" i="16"/>
  <c r="AS454" i="16"/>
  <c r="AT454" i="16"/>
  <c r="AU454" i="16"/>
  <c r="AV454" i="16"/>
  <c r="AW454" i="16"/>
  <c r="AX454" i="16"/>
  <c r="AY454" i="16"/>
  <c r="AZ454" i="16"/>
  <c r="BA454" i="16"/>
  <c r="BB454" i="16"/>
  <c r="BC454" i="16"/>
  <c r="BD454" i="16"/>
  <c r="BE454" i="16"/>
  <c r="BF454" i="16"/>
  <c r="BG454" i="16"/>
  <c r="BH454" i="16"/>
  <c r="BI454" i="16"/>
  <c r="BJ454" i="16"/>
  <c r="BK454" i="16"/>
  <c r="BL454" i="16"/>
  <c r="BM454" i="16"/>
  <c r="BN454" i="16"/>
  <c r="BO454" i="16"/>
  <c r="BP454" i="16"/>
  <c r="BQ454" i="16"/>
  <c r="BR454" i="16"/>
  <c r="BS454" i="16"/>
  <c r="BT454" i="16"/>
  <c r="BU454" i="16"/>
  <c r="BV454" i="16"/>
  <c r="BW454" i="16"/>
  <c r="BX454" i="16"/>
  <c r="BY454" i="16"/>
  <c r="BZ454" i="16"/>
  <c r="CA454" i="16"/>
  <c r="CB454" i="16"/>
  <c r="CC454" i="16"/>
  <c r="CD454" i="16"/>
  <c r="CE454" i="16"/>
  <c r="CF454" i="16"/>
  <c r="CG454" i="16"/>
  <c r="CH454" i="16"/>
  <c r="CI454" i="16"/>
  <c r="CJ454" i="16"/>
  <c r="CK454" i="16"/>
  <c r="CL454" i="16"/>
  <c r="CM454" i="16"/>
  <c r="CN454" i="16"/>
  <c r="CO454" i="16"/>
  <c r="CP454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AA455" i="16"/>
  <c r="AB455" i="16"/>
  <c r="AC455" i="16"/>
  <c r="AD455" i="16"/>
  <c r="AE455" i="16"/>
  <c r="AF455" i="16"/>
  <c r="AG455" i="16"/>
  <c r="AH455" i="16"/>
  <c r="AI455" i="16"/>
  <c r="AJ455" i="16"/>
  <c r="AK455" i="16"/>
  <c r="AL455" i="16"/>
  <c r="AM455" i="16"/>
  <c r="AN455" i="16"/>
  <c r="AO455" i="16"/>
  <c r="AP455" i="16"/>
  <c r="AQ455" i="16"/>
  <c r="AR455" i="16"/>
  <c r="AS455" i="16"/>
  <c r="AT455" i="16"/>
  <c r="AU455" i="16"/>
  <c r="AV455" i="16"/>
  <c r="AW455" i="16"/>
  <c r="AX455" i="16"/>
  <c r="AY455" i="16"/>
  <c r="AZ455" i="16"/>
  <c r="BA455" i="16"/>
  <c r="BB455" i="16"/>
  <c r="BC455" i="16"/>
  <c r="BD455" i="16"/>
  <c r="BE455" i="16"/>
  <c r="BF455" i="16"/>
  <c r="BG455" i="16"/>
  <c r="BH455" i="16"/>
  <c r="BI455" i="16"/>
  <c r="BJ455" i="16"/>
  <c r="BK455" i="16"/>
  <c r="BL455" i="16"/>
  <c r="BM455" i="16"/>
  <c r="BN455" i="16"/>
  <c r="BO455" i="16"/>
  <c r="BP455" i="16"/>
  <c r="BQ455" i="16"/>
  <c r="BR455" i="16"/>
  <c r="BS455" i="16"/>
  <c r="BT455" i="16"/>
  <c r="BU455" i="16"/>
  <c r="BV455" i="16"/>
  <c r="BW455" i="16"/>
  <c r="BX455" i="16"/>
  <c r="BY455" i="16"/>
  <c r="BZ455" i="16"/>
  <c r="CA455" i="16"/>
  <c r="CB455" i="16"/>
  <c r="CC455" i="16"/>
  <c r="CD455" i="16"/>
  <c r="CE455" i="16"/>
  <c r="CF455" i="16"/>
  <c r="CG455" i="16"/>
  <c r="CH455" i="16"/>
  <c r="CI455" i="16"/>
  <c r="CJ455" i="16"/>
  <c r="CK455" i="16"/>
  <c r="CL455" i="16"/>
  <c r="CM455" i="16"/>
  <c r="CN455" i="16"/>
  <c r="CO455" i="16"/>
  <c r="CP455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AA456" i="16"/>
  <c r="AB456" i="16"/>
  <c r="AC456" i="16"/>
  <c r="AD456" i="16"/>
  <c r="AE456" i="16"/>
  <c r="AF456" i="16"/>
  <c r="AG456" i="16"/>
  <c r="AH456" i="16"/>
  <c r="AI456" i="16"/>
  <c r="AJ456" i="16"/>
  <c r="AK456" i="16"/>
  <c r="AL456" i="16"/>
  <c r="AM456" i="16"/>
  <c r="AN456" i="16"/>
  <c r="AO456" i="16"/>
  <c r="AP456" i="16"/>
  <c r="AQ456" i="16"/>
  <c r="AR456" i="16"/>
  <c r="AS456" i="16"/>
  <c r="AT456" i="16"/>
  <c r="AU456" i="16"/>
  <c r="AV456" i="16"/>
  <c r="AW456" i="16"/>
  <c r="AX456" i="16"/>
  <c r="AY456" i="16"/>
  <c r="AZ456" i="16"/>
  <c r="BA456" i="16"/>
  <c r="BB456" i="16"/>
  <c r="BC456" i="16"/>
  <c r="BD456" i="16"/>
  <c r="BE456" i="16"/>
  <c r="BF456" i="16"/>
  <c r="BG456" i="16"/>
  <c r="BH456" i="16"/>
  <c r="BI456" i="16"/>
  <c r="BJ456" i="16"/>
  <c r="BK456" i="16"/>
  <c r="BL456" i="16"/>
  <c r="BM456" i="16"/>
  <c r="BN456" i="16"/>
  <c r="BO456" i="16"/>
  <c r="BP456" i="16"/>
  <c r="BQ456" i="16"/>
  <c r="BR456" i="16"/>
  <c r="BS456" i="16"/>
  <c r="BT456" i="16"/>
  <c r="BU456" i="16"/>
  <c r="BV456" i="16"/>
  <c r="BW456" i="16"/>
  <c r="BX456" i="16"/>
  <c r="BY456" i="16"/>
  <c r="BZ456" i="16"/>
  <c r="CA456" i="16"/>
  <c r="CB456" i="16"/>
  <c r="CC456" i="16"/>
  <c r="CD456" i="16"/>
  <c r="CE456" i="16"/>
  <c r="CF456" i="16"/>
  <c r="CG456" i="16"/>
  <c r="CH456" i="16"/>
  <c r="CI456" i="16"/>
  <c r="CJ456" i="16"/>
  <c r="CK456" i="16"/>
  <c r="CL456" i="16"/>
  <c r="CM456" i="16"/>
  <c r="CN456" i="16"/>
  <c r="CO456" i="16"/>
  <c r="CP456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AA457" i="16"/>
  <c r="AB457" i="16"/>
  <c r="AC457" i="16"/>
  <c r="AD457" i="16"/>
  <c r="AE457" i="16"/>
  <c r="AF457" i="16"/>
  <c r="AG457" i="16"/>
  <c r="AH457" i="16"/>
  <c r="AI457" i="16"/>
  <c r="AJ457" i="16"/>
  <c r="AK457" i="16"/>
  <c r="AL457" i="16"/>
  <c r="AM457" i="16"/>
  <c r="AN457" i="16"/>
  <c r="AO457" i="16"/>
  <c r="AP457" i="16"/>
  <c r="AQ457" i="16"/>
  <c r="AR457" i="16"/>
  <c r="AS457" i="16"/>
  <c r="AT457" i="16"/>
  <c r="AU457" i="16"/>
  <c r="AV457" i="16"/>
  <c r="AW457" i="16"/>
  <c r="AX457" i="16"/>
  <c r="AY457" i="16"/>
  <c r="AZ457" i="16"/>
  <c r="BA457" i="16"/>
  <c r="BB457" i="16"/>
  <c r="BC457" i="16"/>
  <c r="BD457" i="16"/>
  <c r="BE457" i="16"/>
  <c r="BF457" i="16"/>
  <c r="BG457" i="16"/>
  <c r="BH457" i="16"/>
  <c r="BI457" i="16"/>
  <c r="BJ457" i="16"/>
  <c r="BK457" i="16"/>
  <c r="BL457" i="16"/>
  <c r="BM457" i="16"/>
  <c r="BN457" i="16"/>
  <c r="BO457" i="16"/>
  <c r="BP457" i="16"/>
  <c r="BQ457" i="16"/>
  <c r="BR457" i="16"/>
  <c r="BS457" i="16"/>
  <c r="BT457" i="16"/>
  <c r="BU457" i="16"/>
  <c r="BV457" i="16"/>
  <c r="BW457" i="16"/>
  <c r="BX457" i="16"/>
  <c r="BY457" i="16"/>
  <c r="BZ457" i="16"/>
  <c r="CA457" i="16"/>
  <c r="CB457" i="16"/>
  <c r="CC457" i="16"/>
  <c r="CD457" i="16"/>
  <c r="CE457" i="16"/>
  <c r="CF457" i="16"/>
  <c r="CG457" i="16"/>
  <c r="CH457" i="16"/>
  <c r="CI457" i="16"/>
  <c r="CJ457" i="16"/>
  <c r="CK457" i="16"/>
  <c r="CL457" i="16"/>
  <c r="CM457" i="16"/>
  <c r="CN457" i="16"/>
  <c r="CO457" i="16"/>
  <c r="CP457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AA458" i="16"/>
  <c r="AB458" i="16"/>
  <c r="AC458" i="16"/>
  <c r="AD458" i="16"/>
  <c r="AE458" i="16"/>
  <c r="AF458" i="16"/>
  <c r="AG458" i="16"/>
  <c r="AH458" i="16"/>
  <c r="AI458" i="16"/>
  <c r="AJ458" i="16"/>
  <c r="AK458" i="16"/>
  <c r="AL458" i="16"/>
  <c r="AM458" i="16"/>
  <c r="AN458" i="16"/>
  <c r="AO458" i="16"/>
  <c r="AP458" i="16"/>
  <c r="AQ458" i="16"/>
  <c r="AR458" i="16"/>
  <c r="AS458" i="16"/>
  <c r="AT458" i="16"/>
  <c r="AU458" i="16"/>
  <c r="AV458" i="16"/>
  <c r="AW458" i="16"/>
  <c r="AX458" i="16"/>
  <c r="AY458" i="16"/>
  <c r="AZ458" i="16"/>
  <c r="BA458" i="16"/>
  <c r="BB458" i="16"/>
  <c r="BC458" i="16"/>
  <c r="BD458" i="16"/>
  <c r="BE458" i="16"/>
  <c r="BF458" i="16"/>
  <c r="BG458" i="16"/>
  <c r="BH458" i="16"/>
  <c r="BI458" i="16"/>
  <c r="BJ458" i="16"/>
  <c r="BK458" i="16"/>
  <c r="BL458" i="16"/>
  <c r="BM458" i="16"/>
  <c r="BN458" i="16"/>
  <c r="BO458" i="16"/>
  <c r="BP458" i="16"/>
  <c r="BQ458" i="16"/>
  <c r="BR458" i="16"/>
  <c r="BS458" i="16"/>
  <c r="BT458" i="16"/>
  <c r="BU458" i="16"/>
  <c r="BV458" i="16"/>
  <c r="BW458" i="16"/>
  <c r="BX458" i="16"/>
  <c r="BY458" i="16"/>
  <c r="BZ458" i="16"/>
  <c r="CA458" i="16"/>
  <c r="CB458" i="16"/>
  <c r="CC458" i="16"/>
  <c r="CD458" i="16"/>
  <c r="CE458" i="16"/>
  <c r="CF458" i="16"/>
  <c r="CG458" i="16"/>
  <c r="CH458" i="16"/>
  <c r="CI458" i="16"/>
  <c r="CJ458" i="16"/>
  <c r="CK458" i="16"/>
  <c r="CL458" i="16"/>
  <c r="CM458" i="16"/>
  <c r="CN458" i="16"/>
  <c r="CO458" i="16"/>
  <c r="CP458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AA459" i="16"/>
  <c r="AB459" i="16"/>
  <c r="AC459" i="16"/>
  <c r="AD459" i="16"/>
  <c r="AE459" i="16"/>
  <c r="AF459" i="16"/>
  <c r="AG459" i="16"/>
  <c r="AH459" i="16"/>
  <c r="AI459" i="16"/>
  <c r="AJ459" i="16"/>
  <c r="AK459" i="16"/>
  <c r="AL459" i="16"/>
  <c r="AM459" i="16"/>
  <c r="AN459" i="16"/>
  <c r="AO459" i="16"/>
  <c r="AP459" i="16"/>
  <c r="AQ459" i="16"/>
  <c r="AR459" i="16"/>
  <c r="AS459" i="16"/>
  <c r="AT459" i="16"/>
  <c r="AU459" i="16"/>
  <c r="AV459" i="16"/>
  <c r="AW459" i="16"/>
  <c r="AX459" i="16"/>
  <c r="AY459" i="16"/>
  <c r="AZ459" i="16"/>
  <c r="BA459" i="16"/>
  <c r="BB459" i="16"/>
  <c r="BC459" i="16"/>
  <c r="BD459" i="16"/>
  <c r="BE459" i="16"/>
  <c r="BF459" i="16"/>
  <c r="BG459" i="16"/>
  <c r="BH459" i="16"/>
  <c r="BI459" i="16"/>
  <c r="BJ459" i="16"/>
  <c r="BK459" i="16"/>
  <c r="BL459" i="16"/>
  <c r="BM459" i="16"/>
  <c r="BN459" i="16"/>
  <c r="BO459" i="16"/>
  <c r="BP459" i="16"/>
  <c r="BQ459" i="16"/>
  <c r="BR459" i="16"/>
  <c r="BS459" i="16"/>
  <c r="BT459" i="16"/>
  <c r="BU459" i="16"/>
  <c r="BV459" i="16"/>
  <c r="BW459" i="16"/>
  <c r="BX459" i="16"/>
  <c r="BY459" i="16"/>
  <c r="BZ459" i="16"/>
  <c r="CA459" i="16"/>
  <c r="CB459" i="16"/>
  <c r="CC459" i="16"/>
  <c r="CD459" i="16"/>
  <c r="CE459" i="16"/>
  <c r="CF459" i="16"/>
  <c r="CG459" i="16"/>
  <c r="CH459" i="16"/>
  <c r="CI459" i="16"/>
  <c r="CJ459" i="16"/>
  <c r="CK459" i="16"/>
  <c r="CL459" i="16"/>
  <c r="CM459" i="16"/>
  <c r="CN459" i="16"/>
  <c r="CO459" i="16"/>
  <c r="CP459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AA460" i="16"/>
  <c r="AB460" i="16"/>
  <c r="AC460" i="16"/>
  <c r="AD460" i="16"/>
  <c r="AE460" i="16"/>
  <c r="AF460" i="16"/>
  <c r="AG460" i="16"/>
  <c r="AH460" i="16"/>
  <c r="AI460" i="16"/>
  <c r="AJ460" i="16"/>
  <c r="AK460" i="16"/>
  <c r="AL460" i="16"/>
  <c r="AM460" i="16"/>
  <c r="AN460" i="16"/>
  <c r="AO460" i="16"/>
  <c r="AP460" i="16"/>
  <c r="AQ460" i="16"/>
  <c r="AR460" i="16"/>
  <c r="AS460" i="16"/>
  <c r="AT460" i="16"/>
  <c r="AU460" i="16"/>
  <c r="AV460" i="16"/>
  <c r="AW460" i="16"/>
  <c r="AX460" i="16"/>
  <c r="AY460" i="16"/>
  <c r="AZ460" i="16"/>
  <c r="BA460" i="16"/>
  <c r="BB460" i="16"/>
  <c r="BC460" i="16"/>
  <c r="BD460" i="16"/>
  <c r="BE460" i="16"/>
  <c r="BF460" i="16"/>
  <c r="BG460" i="16"/>
  <c r="BH460" i="16"/>
  <c r="BI460" i="16"/>
  <c r="BJ460" i="16"/>
  <c r="BK460" i="16"/>
  <c r="BL460" i="16"/>
  <c r="BM460" i="16"/>
  <c r="BN460" i="16"/>
  <c r="BO460" i="16"/>
  <c r="BP460" i="16"/>
  <c r="BQ460" i="16"/>
  <c r="BR460" i="16"/>
  <c r="BS460" i="16"/>
  <c r="BT460" i="16"/>
  <c r="BU460" i="16"/>
  <c r="BV460" i="16"/>
  <c r="BW460" i="16"/>
  <c r="BX460" i="16"/>
  <c r="BY460" i="16"/>
  <c r="BZ460" i="16"/>
  <c r="CA460" i="16"/>
  <c r="CB460" i="16"/>
  <c r="CC460" i="16"/>
  <c r="CD460" i="16"/>
  <c r="CE460" i="16"/>
  <c r="CF460" i="16"/>
  <c r="CG460" i="16"/>
  <c r="CH460" i="16"/>
  <c r="CI460" i="16"/>
  <c r="CJ460" i="16"/>
  <c r="CK460" i="16"/>
  <c r="CL460" i="16"/>
  <c r="CM460" i="16"/>
  <c r="CN460" i="16"/>
  <c r="CO460" i="16"/>
  <c r="CP460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AA461" i="16"/>
  <c r="AB461" i="16"/>
  <c r="AC461" i="16"/>
  <c r="AD461" i="16"/>
  <c r="AE461" i="16"/>
  <c r="AF461" i="16"/>
  <c r="AG461" i="16"/>
  <c r="AH461" i="16"/>
  <c r="AI461" i="16"/>
  <c r="AJ461" i="16"/>
  <c r="AK461" i="16"/>
  <c r="AL461" i="16"/>
  <c r="AM461" i="16"/>
  <c r="AN461" i="16"/>
  <c r="AO461" i="16"/>
  <c r="AP461" i="16"/>
  <c r="AQ461" i="16"/>
  <c r="AR461" i="16"/>
  <c r="AS461" i="16"/>
  <c r="AT461" i="16"/>
  <c r="AU461" i="16"/>
  <c r="AV461" i="16"/>
  <c r="AW461" i="16"/>
  <c r="AX461" i="16"/>
  <c r="AY461" i="16"/>
  <c r="AZ461" i="16"/>
  <c r="BA461" i="16"/>
  <c r="BB461" i="16"/>
  <c r="BC461" i="16"/>
  <c r="BD461" i="16"/>
  <c r="BE461" i="16"/>
  <c r="BF461" i="16"/>
  <c r="BG461" i="16"/>
  <c r="BH461" i="16"/>
  <c r="BI461" i="16"/>
  <c r="BJ461" i="16"/>
  <c r="BK461" i="16"/>
  <c r="BL461" i="16"/>
  <c r="BM461" i="16"/>
  <c r="BN461" i="16"/>
  <c r="BO461" i="16"/>
  <c r="BP461" i="16"/>
  <c r="BQ461" i="16"/>
  <c r="BR461" i="16"/>
  <c r="BS461" i="16"/>
  <c r="BT461" i="16"/>
  <c r="BU461" i="16"/>
  <c r="BV461" i="16"/>
  <c r="BW461" i="16"/>
  <c r="BX461" i="16"/>
  <c r="BY461" i="16"/>
  <c r="BZ461" i="16"/>
  <c r="CA461" i="16"/>
  <c r="CB461" i="16"/>
  <c r="CC461" i="16"/>
  <c r="CD461" i="16"/>
  <c r="CE461" i="16"/>
  <c r="CF461" i="16"/>
  <c r="CG461" i="16"/>
  <c r="CH461" i="16"/>
  <c r="CI461" i="16"/>
  <c r="CJ461" i="16"/>
  <c r="CK461" i="16"/>
  <c r="CL461" i="16"/>
  <c r="CM461" i="16"/>
  <c r="CN461" i="16"/>
  <c r="CO461" i="16"/>
  <c r="CP461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AA462" i="16"/>
  <c r="AB462" i="16"/>
  <c r="AC462" i="16"/>
  <c r="AD462" i="16"/>
  <c r="AE462" i="16"/>
  <c r="AF462" i="16"/>
  <c r="AG462" i="16"/>
  <c r="AH462" i="16"/>
  <c r="AI462" i="16"/>
  <c r="AJ462" i="16"/>
  <c r="AK462" i="16"/>
  <c r="AL462" i="16"/>
  <c r="AM462" i="16"/>
  <c r="AN462" i="16"/>
  <c r="AO462" i="16"/>
  <c r="AP462" i="16"/>
  <c r="AQ462" i="16"/>
  <c r="AR462" i="16"/>
  <c r="AS462" i="16"/>
  <c r="AT462" i="16"/>
  <c r="AU462" i="16"/>
  <c r="AV462" i="16"/>
  <c r="AW462" i="16"/>
  <c r="AX462" i="16"/>
  <c r="AY462" i="16"/>
  <c r="AZ462" i="16"/>
  <c r="BA462" i="16"/>
  <c r="BB462" i="16"/>
  <c r="BC462" i="16"/>
  <c r="BD462" i="16"/>
  <c r="BE462" i="16"/>
  <c r="BF462" i="16"/>
  <c r="BG462" i="16"/>
  <c r="BH462" i="16"/>
  <c r="BI462" i="16"/>
  <c r="BJ462" i="16"/>
  <c r="BK462" i="16"/>
  <c r="BL462" i="16"/>
  <c r="BM462" i="16"/>
  <c r="BN462" i="16"/>
  <c r="BO462" i="16"/>
  <c r="BP462" i="16"/>
  <c r="BQ462" i="16"/>
  <c r="BR462" i="16"/>
  <c r="BS462" i="16"/>
  <c r="BT462" i="16"/>
  <c r="BU462" i="16"/>
  <c r="BV462" i="16"/>
  <c r="BW462" i="16"/>
  <c r="BX462" i="16"/>
  <c r="BY462" i="16"/>
  <c r="BZ462" i="16"/>
  <c r="CA462" i="16"/>
  <c r="CB462" i="16"/>
  <c r="CC462" i="16"/>
  <c r="CD462" i="16"/>
  <c r="CE462" i="16"/>
  <c r="CF462" i="16"/>
  <c r="CG462" i="16"/>
  <c r="CH462" i="16"/>
  <c r="CI462" i="16"/>
  <c r="CJ462" i="16"/>
  <c r="CK462" i="16"/>
  <c r="CL462" i="16"/>
  <c r="CM462" i="16"/>
  <c r="CN462" i="16"/>
  <c r="CO462" i="16"/>
  <c r="CP462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AA463" i="16"/>
  <c r="AB463" i="16"/>
  <c r="AC463" i="16"/>
  <c r="AD463" i="16"/>
  <c r="AE463" i="16"/>
  <c r="AF463" i="16"/>
  <c r="AG463" i="16"/>
  <c r="AH463" i="16"/>
  <c r="AI463" i="16"/>
  <c r="AJ463" i="16"/>
  <c r="AK463" i="16"/>
  <c r="AL463" i="16"/>
  <c r="AM463" i="16"/>
  <c r="AN463" i="16"/>
  <c r="AO463" i="16"/>
  <c r="AP463" i="16"/>
  <c r="AQ463" i="16"/>
  <c r="AR463" i="16"/>
  <c r="AS463" i="16"/>
  <c r="AT463" i="16"/>
  <c r="AU463" i="16"/>
  <c r="AV463" i="16"/>
  <c r="AW463" i="16"/>
  <c r="AX463" i="16"/>
  <c r="AY463" i="16"/>
  <c r="AZ463" i="16"/>
  <c r="BA463" i="16"/>
  <c r="BB463" i="16"/>
  <c r="BC463" i="16"/>
  <c r="BD463" i="16"/>
  <c r="BE463" i="16"/>
  <c r="BF463" i="16"/>
  <c r="BG463" i="16"/>
  <c r="BH463" i="16"/>
  <c r="BI463" i="16"/>
  <c r="BJ463" i="16"/>
  <c r="BK463" i="16"/>
  <c r="BL463" i="16"/>
  <c r="BM463" i="16"/>
  <c r="BN463" i="16"/>
  <c r="BO463" i="16"/>
  <c r="BP463" i="16"/>
  <c r="BQ463" i="16"/>
  <c r="BR463" i="16"/>
  <c r="BS463" i="16"/>
  <c r="BT463" i="16"/>
  <c r="BU463" i="16"/>
  <c r="BV463" i="16"/>
  <c r="BW463" i="16"/>
  <c r="BX463" i="16"/>
  <c r="BY463" i="16"/>
  <c r="BZ463" i="16"/>
  <c r="CA463" i="16"/>
  <c r="CB463" i="16"/>
  <c r="CC463" i="16"/>
  <c r="CD463" i="16"/>
  <c r="CE463" i="16"/>
  <c r="CF463" i="16"/>
  <c r="CG463" i="16"/>
  <c r="CH463" i="16"/>
  <c r="CI463" i="16"/>
  <c r="CJ463" i="16"/>
  <c r="CK463" i="16"/>
  <c r="CL463" i="16"/>
  <c r="CM463" i="16"/>
  <c r="CN463" i="16"/>
  <c r="CO463" i="16"/>
  <c r="CP463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AA464" i="16"/>
  <c r="AB464" i="16"/>
  <c r="AC464" i="16"/>
  <c r="AD464" i="16"/>
  <c r="AE464" i="16"/>
  <c r="AF464" i="16"/>
  <c r="AG464" i="16"/>
  <c r="AH464" i="16"/>
  <c r="AI464" i="16"/>
  <c r="AJ464" i="16"/>
  <c r="AK464" i="16"/>
  <c r="AL464" i="16"/>
  <c r="AM464" i="16"/>
  <c r="AN464" i="16"/>
  <c r="AO464" i="16"/>
  <c r="AP464" i="16"/>
  <c r="AQ464" i="16"/>
  <c r="AR464" i="16"/>
  <c r="AS464" i="16"/>
  <c r="AT464" i="16"/>
  <c r="AU464" i="16"/>
  <c r="AV464" i="16"/>
  <c r="AW464" i="16"/>
  <c r="AX464" i="16"/>
  <c r="AY464" i="16"/>
  <c r="AZ464" i="16"/>
  <c r="BA464" i="16"/>
  <c r="BB464" i="16"/>
  <c r="BC464" i="16"/>
  <c r="BD464" i="16"/>
  <c r="BE464" i="16"/>
  <c r="BF464" i="16"/>
  <c r="BG464" i="16"/>
  <c r="BH464" i="16"/>
  <c r="BI464" i="16"/>
  <c r="BJ464" i="16"/>
  <c r="BK464" i="16"/>
  <c r="BL464" i="16"/>
  <c r="BM464" i="16"/>
  <c r="BN464" i="16"/>
  <c r="BO464" i="16"/>
  <c r="BP464" i="16"/>
  <c r="BQ464" i="16"/>
  <c r="BR464" i="16"/>
  <c r="BS464" i="16"/>
  <c r="BT464" i="16"/>
  <c r="BU464" i="16"/>
  <c r="BV464" i="16"/>
  <c r="BW464" i="16"/>
  <c r="BX464" i="16"/>
  <c r="BY464" i="16"/>
  <c r="BZ464" i="16"/>
  <c r="CA464" i="16"/>
  <c r="CB464" i="16"/>
  <c r="CC464" i="16"/>
  <c r="CD464" i="16"/>
  <c r="CE464" i="16"/>
  <c r="CF464" i="16"/>
  <c r="CG464" i="16"/>
  <c r="CH464" i="16"/>
  <c r="CI464" i="16"/>
  <c r="CJ464" i="16"/>
  <c r="CK464" i="16"/>
  <c r="CL464" i="16"/>
  <c r="CM464" i="16"/>
  <c r="CN464" i="16"/>
  <c r="CO464" i="16"/>
  <c r="CP464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AA465" i="16"/>
  <c r="AB465" i="16"/>
  <c r="AC465" i="16"/>
  <c r="AD465" i="16"/>
  <c r="AE465" i="16"/>
  <c r="AF465" i="16"/>
  <c r="AG465" i="16"/>
  <c r="AH465" i="16"/>
  <c r="AI465" i="16"/>
  <c r="AJ465" i="16"/>
  <c r="AK465" i="16"/>
  <c r="AL465" i="16"/>
  <c r="AM465" i="16"/>
  <c r="AN465" i="16"/>
  <c r="AO465" i="16"/>
  <c r="AP465" i="16"/>
  <c r="AQ465" i="16"/>
  <c r="AR465" i="16"/>
  <c r="AS465" i="16"/>
  <c r="AT465" i="16"/>
  <c r="AU465" i="16"/>
  <c r="AV465" i="16"/>
  <c r="AW465" i="16"/>
  <c r="AX465" i="16"/>
  <c r="AY465" i="16"/>
  <c r="AZ465" i="16"/>
  <c r="BA465" i="16"/>
  <c r="BB465" i="16"/>
  <c r="BC465" i="16"/>
  <c r="BD465" i="16"/>
  <c r="BE465" i="16"/>
  <c r="BF465" i="16"/>
  <c r="BG465" i="16"/>
  <c r="BH465" i="16"/>
  <c r="BI465" i="16"/>
  <c r="BJ465" i="16"/>
  <c r="BK465" i="16"/>
  <c r="BL465" i="16"/>
  <c r="BM465" i="16"/>
  <c r="BN465" i="16"/>
  <c r="BO465" i="16"/>
  <c r="BP465" i="16"/>
  <c r="BQ465" i="16"/>
  <c r="BR465" i="16"/>
  <c r="BS465" i="16"/>
  <c r="BT465" i="16"/>
  <c r="BU465" i="16"/>
  <c r="BV465" i="16"/>
  <c r="BW465" i="16"/>
  <c r="BX465" i="16"/>
  <c r="BY465" i="16"/>
  <c r="BZ465" i="16"/>
  <c r="CA465" i="16"/>
  <c r="CB465" i="16"/>
  <c r="CC465" i="16"/>
  <c r="CD465" i="16"/>
  <c r="CE465" i="16"/>
  <c r="CF465" i="16"/>
  <c r="CG465" i="16"/>
  <c r="CH465" i="16"/>
  <c r="CI465" i="16"/>
  <c r="CJ465" i="16"/>
  <c r="CK465" i="16"/>
  <c r="CL465" i="16"/>
  <c r="CM465" i="16"/>
  <c r="CN465" i="16"/>
  <c r="CO465" i="16"/>
  <c r="CP465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AA466" i="16"/>
  <c r="AB466" i="16"/>
  <c r="AC466" i="16"/>
  <c r="AD466" i="16"/>
  <c r="AE466" i="16"/>
  <c r="AF466" i="16"/>
  <c r="AG466" i="16"/>
  <c r="AH466" i="16"/>
  <c r="AI466" i="16"/>
  <c r="AJ466" i="16"/>
  <c r="AK466" i="16"/>
  <c r="AL466" i="16"/>
  <c r="AM466" i="16"/>
  <c r="AN466" i="16"/>
  <c r="AO466" i="16"/>
  <c r="AP466" i="16"/>
  <c r="AQ466" i="16"/>
  <c r="AR466" i="16"/>
  <c r="AS466" i="16"/>
  <c r="AT466" i="16"/>
  <c r="AU466" i="16"/>
  <c r="AV466" i="16"/>
  <c r="AW466" i="16"/>
  <c r="AX466" i="16"/>
  <c r="AY466" i="16"/>
  <c r="AZ466" i="16"/>
  <c r="BA466" i="16"/>
  <c r="BB466" i="16"/>
  <c r="BC466" i="16"/>
  <c r="BD466" i="16"/>
  <c r="BE466" i="16"/>
  <c r="BF466" i="16"/>
  <c r="BG466" i="16"/>
  <c r="BH466" i="16"/>
  <c r="BI466" i="16"/>
  <c r="BJ466" i="16"/>
  <c r="BK466" i="16"/>
  <c r="BL466" i="16"/>
  <c r="BM466" i="16"/>
  <c r="BN466" i="16"/>
  <c r="BO466" i="16"/>
  <c r="BP466" i="16"/>
  <c r="BQ466" i="16"/>
  <c r="BR466" i="16"/>
  <c r="BS466" i="16"/>
  <c r="BT466" i="16"/>
  <c r="BU466" i="16"/>
  <c r="BV466" i="16"/>
  <c r="BW466" i="16"/>
  <c r="BX466" i="16"/>
  <c r="BY466" i="16"/>
  <c r="BZ466" i="16"/>
  <c r="CA466" i="16"/>
  <c r="CB466" i="16"/>
  <c r="CC466" i="16"/>
  <c r="CD466" i="16"/>
  <c r="CE466" i="16"/>
  <c r="CF466" i="16"/>
  <c r="CG466" i="16"/>
  <c r="CH466" i="16"/>
  <c r="CI466" i="16"/>
  <c r="CJ466" i="16"/>
  <c r="CK466" i="16"/>
  <c r="CL466" i="16"/>
  <c r="CM466" i="16"/>
  <c r="CN466" i="16"/>
  <c r="CO466" i="16"/>
  <c r="CP466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AA467" i="16"/>
  <c r="AB467" i="16"/>
  <c r="AC467" i="16"/>
  <c r="AD467" i="16"/>
  <c r="AE467" i="16"/>
  <c r="AF467" i="16"/>
  <c r="AG467" i="16"/>
  <c r="AH467" i="16"/>
  <c r="AI467" i="16"/>
  <c r="AJ467" i="16"/>
  <c r="AK467" i="16"/>
  <c r="AL467" i="16"/>
  <c r="AM467" i="16"/>
  <c r="AN467" i="16"/>
  <c r="AO467" i="16"/>
  <c r="AP467" i="16"/>
  <c r="AQ467" i="16"/>
  <c r="AR467" i="16"/>
  <c r="AS467" i="16"/>
  <c r="AT467" i="16"/>
  <c r="AU467" i="16"/>
  <c r="AV467" i="16"/>
  <c r="AW467" i="16"/>
  <c r="AX467" i="16"/>
  <c r="AY467" i="16"/>
  <c r="AZ467" i="16"/>
  <c r="BA467" i="16"/>
  <c r="BB467" i="16"/>
  <c r="BC467" i="16"/>
  <c r="BD467" i="16"/>
  <c r="BE467" i="16"/>
  <c r="BF467" i="16"/>
  <c r="BG467" i="16"/>
  <c r="BH467" i="16"/>
  <c r="BI467" i="16"/>
  <c r="BJ467" i="16"/>
  <c r="BK467" i="16"/>
  <c r="BL467" i="16"/>
  <c r="BM467" i="16"/>
  <c r="BN467" i="16"/>
  <c r="BO467" i="16"/>
  <c r="BP467" i="16"/>
  <c r="BQ467" i="16"/>
  <c r="BR467" i="16"/>
  <c r="BS467" i="16"/>
  <c r="BT467" i="16"/>
  <c r="BU467" i="16"/>
  <c r="BV467" i="16"/>
  <c r="BW467" i="16"/>
  <c r="BX467" i="16"/>
  <c r="BY467" i="16"/>
  <c r="BZ467" i="16"/>
  <c r="CA467" i="16"/>
  <c r="CB467" i="16"/>
  <c r="CC467" i="16"/>
  <c r="CD467" i="16"/>
  <c r="CE467" i="16"/>
  <c r="CF467" i="16"/>
  <c r="CG467" i="16"/>
  <c r="CH467" i="16"/>
  <c r="CI467" i="16"/>
  <c r="CJ467" i="16"/>
  <c r="CK467" i="16"/>
  <c r="CL467" i="16"/>
  <c r="CM467" i="16"/>
  <c r="CN467" i="16"/>
  <c r="CO467" i="16"/>
  <c r="CP467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AA468" i="16"/>
  <c r="AB468" i="16"/>
  <c r="AC468" i="16"/>
  <c r="AD468" i="16"/>
  <c r="AE468" i="16"/>
  <c r="AF468" i="16"/>
  <c r="AG468" i="16"/>
  <c r="AH468" i="16"/>
  <c r="AI468" i="16"/>
  <c r="AJ468" i="16"/>
  <c r="AK468" i="16"/>
  <c r="AL468" i="16"/>
  <c r="AM468" i="16"/>
  <c r="AN468" i="16"/>
  <c r="AO468" i="16"/>
  <c r="AP468" i="16"/>
  <c r="AQ468" i="16"/>
  <c r="AR468" i="16"/>
  <c r="AS468" i="16"/>
  <c r="AT468" i="16"/>
  <c r="AU468" i="16"/>
  <c r="AV468" i="16"/>
  <c r="AW468" i="16"/>
  <c r="AX468" i="16"/>
  <c r="AY468" i="16"/>
  <c r="AZ468" i="16"/>
  <c r="BA468" i="16"/>
  <c r="BB468" i="16"/>
  <c r="BC468" i="16"/>
  <c r="BD468" i="16"/>
  <c r="BE468" i="16"/>
  <c r="BF468" i="16"/>
  <c r="BG468" i="16"/>
  <c r="BH468" i="16"/>
  <c r="BI468" i="16"/>
  <c r="BJ468" i="16"/>
  <c r="BK468" i="16"/>
  <c r="BL468" i="16"/>
  <c r="BM468" i="16"/>
  <c r="BN468" i="16"/>
  <c r="BO468" i="16"/>
  <c r="BP468" i="16"/>
  <c r="BQ468" i="16"/>
  <c r="BR468" i="16"/>
  <c r="BS468" i="16"/>
  <c r="BT468" i="16"/>
  <c r="BU468" i="16"/>
  <c r="BV468" i="16"/>
  <c r="BW468" i="16"/>
  <c r="BX468" i="16"/>
  <c r="BY468" i="16"/>
  <c r="BZ468" i="16"/>
  <c r="CA468" i="16"/>
  <c r="CB468" i="16"/>
  <c r="CC468" i="16"/>
  <c r="CD468" i="16"/>
  <c r="CE468" i="16"/>
  <c r="CF468" i="16"/>
  <c r="CG468" i="16"/>
  <c r="CH468" i="16"/>
  <c r="CI468" i="16"/>
  <c r="CJ468" i="16"/>
  <c r="CK468" i="16"/>
  <c r="CL468" i="16"/>
  <c r="CM468" i="16"/>
  <c r="CN468" i="16"/>
  <c r="CO468" i="16"/>
  <c r="CP468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AA469" i="16"/>
  <c r="AB469" i="16"/>
  <c r="AC469" i="16"/>
  <c r="AD469" i="16"/>
  <c r="AE469" i="16"/>
  <c r="AF469" i="16"/>
  <c r="AG469" i="16"/>
  <c r="AH469" i="16"/>
  <c r="AI469" i="16"/>
  <c r="AJ469" i="16"/>
  <c r="AK469" i="16"/>
  <c r="AL469" i="16"/>
  <c r="AM469" i="16"/>
  <c r="AN469" i="16"/>
  <c r="AO469" i="16"/>
  <c r="AP469" i="16"/>
  <c r="AQ469" i="16"/>
  <c r="AR469" i="16"/>
  <c r="AS469" i="16"/>
  <c r="AT469" i="16"/>
  <c r="AU469" i="16"/>
  <c r="AV469" i="16"/>
  <c r="AW469" i="16"/>
  <c r="AX469" i="16"/>
  <c r="AY469" i="16"/>
  <c r="AZ469" i="16"/>
  <c r="BA469" i="16"/>
  <c r="BB469" i="16"/>
  <c r="BC469" i="16"/>
  <c r="BD469" i="16"/>
  <c r="BE469" i="16"/>
  <c r="BF469" i="16"/>
  <c r="BG469" i="16"/>
  <c r="BH469" i="16"/>
  <c r="BI469" i="16"/>
  <c r="BJ469" i="16"/>
  <c r="BK469" i="16"/>
  <c r="BL469" i="16"/>
  <c r="BM469" i="16"/>
  <c r="BN469" i="16"/>
  <c r="BO469" i="16"/>
  <c r="BP469" i="16"/>
  <c r="BQ469" i="16"/>
  <c r="BR469" i="16"/>
  <c r="BS469" i="16"/>
  <c r="BT469" i="16"/>
  <c r="BU469" i="16"/>
  <c r="BV469" i="16"/>
  <c r="BW469" i="16"/>
  <c r="BX469" i="16"/>
  <c r="BY469" i="16"/>
  <c r="BZ469" i="16"/>
  <c r="CA469" i="16"/>
  <c r="CB469" i="16"/>
  <c r="CC469" i="16"/>
  <c r="CD469" i="16"/>
  <c r="CE469" i="16"/>
  <c r="CF469" i="16"/>
  <c r="CG469" i="16"/>
  <c r="CH469" i="16"/>
  <c r="CI469" i="16"/>
  <c r="CJ469" i="16"/>
  <c r="CK469" i="16"/>
  <c r="CL469" i="16"/>
  <c r="CM469" i="16"/>
  <c r="CN469" i="16"/>
  <c r="CO469" i="16"/>
  <c r="CP469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AA470" i="16"/>
  <c r="AB470" i="16"/>
  <c r="AC470" i="16"/>
  <c r="AD470" i="16"/>
  <c r="AE470" i="16"/>
  <c r="AF470" i="16"/>
  <c r="AG470" i="16"/>
  <c r="AH470" i="16"/>
  <c r="AI470" i="16"/>
  <c r="AJ470" i="16"/>
  <c r="AK470" i="16"/>
  <c r="AL470" i="16"/>
  <c r="AM470" i="16"/>
  <c r="AN470" i="16"/>
  <c r="AO470" i="16"/>
  <c r="AP470" i="16"/>
  <c r="AQ470" i="16"/>
  <c r="AR470" i="16"/>
  <c r="AS470" i="16"/>
  <c r="AT470" i="16"/>
  <c r="AU470" i="16"/>
  <c r="AV470" i="16"/>
  <c r="AW470" i="16"/>
  <c r="AX470" i="16"/>
  <c r="AY470" i="16"/>
  <c r="AZ470" i="16"/>
  <c r="BA470" i="16"/>
  <c r="BB470" i="16"/>
  <c r="BC470" i="16"/>
  <c r="BD470" i="16"/>
  <c r="BE470" i="16"/>
  <c r="BF470" i="16"/>
  <c r="BG470" i="16"/>
  <c r="BH470" i="16"/>
  <c r="BI470" i="16"/>
  <c r="BJ470" i="16"/>
  <c r="BK470" i="16"/>
  <c r="BL470" i="16"/>
  <c r="BM470" i="16"/>
  <c r="BN470" i="16"/>
  <c r="BO470" i="16"/>
  <c r="BP470" i="16"/>
  <c r="BQ470" i="16"/>
  <c r="BR470" i="16"/>
  <c r="BS470" i="16"/>
  <c r="BT470" i="16"/>
  <c r="BU470" i="16"/>
  <c r="BV470" i="16"/>
  <c r="BW470" i="16"/>
  <c r="BX470" i="16"/>
  <c r="BY470" i="16"/>
  <c r="BZ470" i="16"/>
  <c r="CA470" i="16"/>
  <c r="CB470" i="16"/>
  <c r="CC470" i="16"/>
  <c r="CD470" i="16"/>
  <c r="CE470" i="16"/>
  <c r="CF470" i="16"/>
  <c r="CG470" i="16"/>
  <c r="CH470" i="16"/>
  <c r="CI470" i="16"/>
  <c r="CJ470" i="16"/>
  <c r="CK470" i="16"/>
  <c r="CL470" i="16"/>
  <c r="CM470" i="16"/>
  <c r="CN470" i="16"/>
  <c r="CO470" i="16"/>
  <c r="CP470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AA471" i="16"/>
  <c r="AB471" i="16"/>
  <c r="AC471" i="16"/>
  <c r="AD471" i="16"/>
  <c r="AE471" i="16"/>
  <c r="AF471" i="16"/>
  <c r="AG471" i="16"/>
  <c r="AH471" i="16"/>
  <c r="AI471" i="16"/>
  <c r="AJ471" i="16"/>
  <c r="AK471" i="16"/>
  <c r="AL471" i="16"/>
  <c r="AM471" i="16"/>
  <c r="AN471" i="16"/>
  <c r="AO471" i="16"/>
  <c r="AP471" i="16"/>
  <c r="AQ471" i="16"/>
  <c r="AR471" i="16"/>
  <c r="AS471" i="16"/>
  <c r="AT471" i="16"/>
  <c r="AU471" i="16"/>
  <c r="AV471" i="16"/>
  <c r="AW471" i="16"/>
  <c r="AX471" i="16"/>
  <c r="AY471" i="16"/>
  <c r="AZ471" i="16"/>
  <c r="BA471" i="16"/>
  <c r="BB471" i="16"/>
  <c r="BC471" i="16"/>
  <c r="BD471" i="16"/>
  <c r="BE471" i="16"/>
  <c r="BF471" i="16"/>
  <c r="BG471" i="16"/>
  <c r="BH471" i="16"/>
  <c r="BI471" i="16"/>
  <c r="BJ471" i="16"/>
  <c r="BK471" i="16"/>
  <c r="BL471" i="16"/>
  <c r="BM471" i="16"/>
  <c r="BN471" i="16"/>
  <c r="BO471" i="16"/>
  <c r="BP471" i="16"/>
  <c r="BQ471" i="16"/>
  <c r="BR471" i="16"/>
  <c r="BS471" i="16"/>
  <c r="BT471" i="16"/>
  <c r="BU471" i="16"/>
  <c r="BV471" i="16"/>
  <c r="BW471" i="16"/>
  <c r="BX471" i="16"/>
  <c r="BY471" i="16"/>
  <c r="BZ471" i="16"/>
  <c r="CA471" i="16"/>
  <c r="CB471" i="16"/>
  <c r="CC471" i="16"/>
  <c r="CD471" i="16"/>
  <c r="CE471" i="16"/>
  <c r="CF471" i="16"/>
  <c r="CG471" i="16"/>
  <c r="CH471" i="16"/>
  <c r="CI471" i="16"/>
  <c r="CJ471" i="16"/>
  <c r="CK471" i="16"/>
  <c r="CL471" i="16"/>
  <c r="CM471" i="16"/>
  <c r="CN471" i="16"/>
  <c r="CO471" i="16"/>
  <c r="CP471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AA472" i="16"/>
  <c r="AB472" i="16"/>
  <c r="AC472" i="16"/>
  <c r="AD472" i="16"/>
  <c r="AE472" i="16"/>
  <c r="AF472" i="16"/>
  <c r="AG472" i="16"/>
  <c r="AH472" i="16"/>
  <c r="AI472" i="16"/>
  <c r="AJ472" i="16"/>
  <c r="AK472" i="16"/>
  <c r="AL472" i="16"/>
  <c r="AM472" i="16"/>
  <c r="AN472" i="16"/>
  <c r="AO472" i="16"/>
  <c r="AP472" i="16"/>
  <c r="AQ472" i="16"/>
  <c r="AR472" i="16"/>
  <c r="AS472" i="16"/>
  <c r="AT472" i="16"/>
  <c r="AU472" i="16"/>
  <c r="AV472" i="16"/>
  <c r="AW472" i="16"/>
  <c r="AX472" i="16"/>
  <c r="AY472" i="16"/>
  <c r="AZ472" i="16"/>
  <c r="BA472" i="16"/>
  <c r="BB472" i="16"/>
  <c r="BC472" i="16"/>
  <c r="BD472" i="16"/>
  <c r="BE472" i="16"/>
  <c r="BF472" i="16"/>
  <c r="BG472" i="16"/>
  <c r="BH472" i="16"/>
  <c r="BI472" i="16"/>
  <c r="BJ472" i="16"/>
  <c r="BK472" i="16"/>
  <c r="BL472" i="16"/>
  <c r="BM472" i="16"/>
  <c r="BN472" i="16"/>
  <c r="BO472" i="16"/>
  <c r="BP472" i="16"/>
  <c r="BQ472" i="16"/>
  <c r="BR472" i="16"/>
  <c r="BS472" i="16"/>
  <c r="BT472" i="16"/>
  <c r="BU472" i="16"/>
  <c r="BV472" i="16"/>
  <c r="BW472" i="16"/>
  <c r="BX472" i="16"/>
  <c r="BY472" i="16"/>
  <c r="BZ472" i="16"/>
  <c r="CA472" i="16"/>
  <c r="CB472" i="16"/>
  <c r="CC472" i="16"/>
  <c r="CD472" i="16"/>
  <c r="CE472" i="16"/>
  <c r="CF472" i="16"/>
  <c r="CG472" i="16"/>
  <c r="CH472" i="16"/>
  <c r="CI472" i="16"/>
  <c r="CJ472" i="16"/>
  <c r="CK472" i="16"/>
  <c r="CL472" i="16"/>
  <c r="CM472" i="16"/>
  <c r="CN472" i="16"/>
  <c r="CO472" i="16"/>
  <c r="CP472" i="16"/>
  <c r="G473" i="16"/>
  <c r="H473" i="16"/>
  <c r="I473" i="16"/>
  <c r="J473" i="16"/>
  <c r="K473" i="16"/>
  <c r="L473" i="16"/>
  <c r="M473" i="16"/>
  <c r="N473" i="16"/>
  <c r="O473" i="16"/>
  <c r="P473" i="16"/>
  <c r="Q473" i="16"/>
  <c r="R473" i="16"/>
  <c r="S473" i="16"/>
  <c r="T473" i="16"/>
  <c r="U473" i="16"/>
  <c r="V473" i="16"/>
  <c r="W473" i="16"/>
  <c r="X473" i="16"/>
  <c r="Y473" i="16"/>
  <c r="Z473" i="16"/>
  <c r="AA473" i="16"/>
  <c r="AB473" i="16"/>
  <c r="AC473" i="16"/>
  <c r="AD473" i="16"/>
  <c r="AE473" i="16"/>
  <c r="AF473" i="16"/>
  <c r="AG473" i="16"/>
  <c r="AH473" i="16"/>
  <c r="AI473" i="16"/>
  <c r="AJ473" i="16"/>
  <c r="AK473" i="16"/>
  <c r="AL473" i="16"/>
  <c r="AM473" i="16"/>
  <c r="AN473" i="16"/>
  <c r="AO473" i="16"/>
  <c r="AP473" i="16"/>
  <c r="AQ473" i="16"/>
  <c r="AR473" i="16"/>
  <c r="AS473" i="16"/>
  <c r="AT473" i="16"/>
  <c r="AU473" i="16"/>
  <c r="AV473" i="16"/>
  <c r="AW473" i="16"/>
  <c r="AX473" i="16"/>
  <c r="AY473" i="16"/>
  <c r="AZ473" i="16"/>
  <c r="BA473" i="16"/>
  <c r="BB473" i="16"/>
  <c r="BC473" i="16"/>
  <c r="BD473" i="16"/>
  <c r="BE473" i="16"/>
  <c r="BF473" i="16"/>
  <c r="BG473" i="16"/>
  <c r="BH473" i="16"/>
  <c r="BI473" i="16"/>
  <c r="BJ473" i="16"/>
  <c r="BK473" i="16"/>
  <c r="BL473" i="16"/>
  <c r="BM473" i="16"/>
  <c r="BN473" i="16"/>
  <c r="BO473" i="16"/>
  <c r="BP473" i="16"/>
  <c r="BQ473" i="16"/>
  <c r="BR473" i="16"/>
  <c r="BS473" i="16"/>
  <c r="BT473" i="16"/>
  <c r="BU473" i="16"/>
  <c r="BV473" i="16"/>
  <c r="BW473" i="16"/>
  <c r="BX473" i="16"/>
  <c r="BY473" i="16"/>
  <c r="BZ473" i="16"/>
  <c r="CA473" i="16"/>
  <c r="CB473" i="16"/>
  <c r="CC473" i="16"/>
  <c r="CD473" i="16"/>
  <c r="CE473" i="16"/>
  <c r="CF473" i="16"/>
  <c r="CG473" i="16"/>
  <c r="CH473" i="16"/>
  <c r="CI473" i="16"/>
  <c r="CJ473" i="16"/>
  <c r="CK473" i="16"/>
  <c r="CL473" i="16"/>
  <c r="CM473" i="16"/>
  <c r="CN473" i="16"/>
  <c r="CO473" i="16"/>
  <c r="CP473" i="16"/>
  <c r="G474" i="16"/>
  <c r="H474" i="16"/>
  <c r="I474" i="16"/>
  <c r="J474" i="16"/>
  <c r="K474" i="16"/>
  <c r="L474" i="16"/>
  <c r="M474" i="16"/>
  <c r="N474" i="16"/>
  <c r="O474" i="16"/>
  <c r="P474" i="16"/>
  <c r="Q474" i="16"/>
  <c r="R474" i="16"/>
  <c r="S474" i="16"/>
  <c r="T474" i="16"/>
  <c r="U474" i="16"/>
  <c r="V474" i="16"/>
  <c r="W474" i="16"/>
  <c r="X474" i="16"/>
  <c r="Y474" i="16"/>
  <c r="Z474" i="16"/>
  <c r="AA474" i="16"/>
  <c r="AB474" i="16"/>
  <c r="AC474" i="16"/>
  <c r="AD474" i="16"/>
  <c r="AE474" i="16"/>
  <c r="AF474" i="16"/>
  <c r="AG474" i="16"/>
  <c r="AH474" i="16"/>
  <c r="AI474" i="16"/>
  <c r="AJ474" i="16"/>
  <c r="AK474" i="16"/>
  <c r="AL474" i="16"/>
  <c r="AM474" i="16"/>
  <c r="AN474" i="16"/>
  <c r="AO474" i="16"/>
  <c r="AP474" i="16"/>
  <c r="AQ474" i="16"/>
  <c r="AR474" i="16"/>
  <c r="AS474" i="16"/>
  <c r="AT474" i="16"/>
  <c r="AU474" i="16"/>
  <c r="AV474" i="16"/>
  <c r="AW474" i="16"/>
  <c r="AX474" i="16"/>
  <c r="AY474" i="16"/>
  <c r="AZ474" i="16"/>
  <c r="BA474" i="16"/>
  <c r="BB474" i="16"/>
  <c r="BC474" i="16"/>
  <c r="BD474" i="16"/>
  <c r="BE474" i="16"/>
  <c r="BF474" i="16"/>
  <c r="BG474" i="16"/>
  <c r="BH474" i="16"/>
  <c r="BI474" i="16"/>
  <c r="BJ474" i="16"/>
  <c r="BK474" i="16"/>
  <c r="BL474" i="16"/>
  <c r="BM474" i="16"/>
  <c r="BN474" i="16"/>
  <c r="BO474" i="16"/>
  <c r="BP474" i="16"/>
  <c r="BQ474" i="16"/>
  <c r="BR474" i="16"/>
  <c r="BS474" i="16"/>
  <c r="BT474" i="16"/>
  <c r="BU474" i="16"/>
  <c r="BV474" i="16"/>
  <c r="BW474" i="16"/>
  <c r="BX474" i="16"/>
  <c r="BY474" i="16"/>
  <c r="BZ474" i="16"/>
  <c r="CA474" i="16"/>
  <c r="CB474" i="16"/>
  <c r="CC474" i="16"/>
  <c r="CD474" i="16"/>
  <c r="CE474" i="16"/>
  <c r="CF474" i="16"/>
  <c r="CG474" i="16"/>
  <c r="CH474" i="16"/>
  <c r="CI474" i="16"/>
  <c r="CJ474" i="16"/>
  <c r="CK474" i="16"/>
  <c r="CL474" i="16"/>
  <c r="CM474" i="16"/>
  <c r="CN474" i="16"/>
  <c r="CO474" i="16"/>
  <c r="CP474" i="16"/>
  <c r="G475" i="16"/>
  <c r="H475" i="16"/>
  <c r="I475" i="16"/>
  <c r="J475" i="16"/>
  <c r="K475" i="16"/>
  <c r="L475" i="16"/>
  <c r="M475" i="16"/>
  <c r="N475" i="16"/>
  <c r="O475" i="16"/>
  <c r="P475" i="16"/>
  <c r="Q475" i="16"/>
  <c r="R475" i="16"/>
  <c r="S475" i="16"/>
  <c r="T475" i="16"/>
  <c r="U475" i="16"/>
  <c r="V475" i="16"/>
  <c r="W475" i="16"/>
  <c r="X475" i="16"/>
  <c r="Y475" i="16"/>
  <c r="Z475" i="16"/>
  <c r="AA475" i="16"/>
  <c r="AB475" i="16"/>
  <c r="AC475" i="16"/>
  <c r="AD475" i="16"/>
  <c r="AE475" i="16"/>
  <c r="AF475" i="16"/>
  <c r="AG475" i="16"/>
  <c r="AH475" i="16"/>
  <c r="AI475" i="16"/>
  <c r="AJ475" i="16"/>
  <c r="AK475" i="16"/>
  <c r="AL475" i="16"/>
  <c r="AM475" i="16"/>
  <c r="AN475" i="16"/>
  <c r="AO475" i="16"/>
  <c r="AP475" i="16"/>
  <c r="AQ475" i="16"/>
  <c r="AR475" i="16"/>
  <c r="AS475" i="16"/>
  <c r="AT475" i="16"/>
  <c r="AU475" i="16"/>
  <c r="AV475" i="16"/>
  <c r="AW475" i="16"/>
  <c r="AX475" i="16"/>
  <c r="AY475" i="16"/>
  <c r="AZ475" i="16"/>
  <c r="BA475" i="16"/>
  <c r="BB475" i="16"/>
  <c r="BC475" i="16"/>
  <c r="BD475" i="16"/>
  <c r="BE475" i="16"/>
  <c r="BF475" i="16"/>
  <c r="BG475" i="16"/>
  <c r="BH475" i="16"/>
  <c r="BI475" i="16"/>
  <c r="BJ475" i="16"/>
  <c r="BK475" i="16"/>
  <c r="BL475" i="16"/>
  <c r="BM475" i="16"/>
  <c r="BN475" i="16"/>
  <c r="BO475" i="16"/>
  <c r="BP475" i="16"/>
  <c r="BQ475" i="16"/>
  <c r="BR475" i="16"/>
  <c r="BS475" i="16"/>
  <c r="BT475" i="16"/>
  <c r="BU475" i="16"/>
  <c r="BV475" i="16"/>
  <c r="BW475" i="16"/>
  <c r="BX475" i="16"/>
  <c r="BY475" i="16"/>
  <c r="BZ475" i="16"/>
  <c r="CA475" i="16"/>
  <c r="CB475" i="16"/>
  <c r="CC475" i="16"/>
  <c r="CD475" i="16"/>
  <c r="CE475" i="16"/>
  <c r="CF475" i="16"/>
  <c r="CG475" i="16"/>
  <c r="CH475" i="16"/>
  <c r="CI475" i="16"/>
  <c r="CJ475" i="16"/>
  <c r="CK475" i="16"/>
  <c r="CL475" i="16"/>
  <c r="CM475" i="16"/>
  <c r="CN475" i="16"/>
  <c r="CO475" i="16"/>
  <c r="CP475" i="16"/>
  <c r="G476" i="16"/>
  <c r="H476" i="16"/>
  <c r="I476" i="16"/>
  <c r="J476" i="16"/>
  <c r="K476" i="16"/>
  <c r="L476" i="16"/>
  <c r="M476" i="16"/>
  <c r="N476" i="16"/>
  <c r="O476" i="16"/>
  <c r="P476" i="16"/>
  <c r="Q476" i="16"/>
  <c r="R476" i="16"/>
  <c r="S476" i="16"/>
  <c r="T476" i="16"/>
  <c r="U476" i="16"/>
  <c r="V476" i="16"/>
  <c r="W476" i="16"/>
  <c r="X476" i="16"/>
  <c r="Y476" i="16"/>
  <c r="Z476" i="16"/>
  <c r="AA476" i="16"/>
  <c r="AB476" i="16"/>
  <c r="AC476" i="16"/>
  <c r="AD476" i="16"/>
  <c r="AE476" i="16"/>
  <c r="AF476" i="16"/>
  <c r="AG476" i="16"/>
  <c r="AH476" i="16"/>
  <c r="AI476" i="16"/>
  <c r="AJ476" i="16"/>
  <c r="AK476" i="16"/>
  <c r="AL476" i="16"/>
  <c r="AM476" i="16"/>
  <c r="AN476" i="16"/>
  <c r="AO476" i="16"/>
  <c r="AP476" i="16"/>
  <c r="AQ476" i="16"/>
  <c r="AR476" i="16"/>
  <c r="AS476" i="16"/>
  <c r="AT476" i="16"/>
  <c r="AU476" i="16"/>
  <c r="AV476" i="16"/>
  <c r="AW476" i="16"/>
  <c r="AX476" i="16"/>
  <c r="AY476" i="16"/>
  <c r="AZ476" i="16"/>
  <c r="BA476" i="16"/>
  <c r="BB476" i="16"/>
  <c r="BC476" i="16"/>
  <c r="BD476" i="16"/>
  <c r="BE476" i="16"/>
  <c r="BF476" i="16"/>
  <c r="BG476" i="16"/>
  <c r="BH476" i="16"/>
  <c r="BI476" i="16"/>
  <c r="BJ476" i="16"/>
  <c r="BK476" i="16"/>
  <c r="BL476" i="16"/>
  <c r="BM476" i="16"/>
  <c r="BN476" i="16"/>
  <c r="BO476" i="16"/>
  <c r="BP476" i="16"/>
  <c r="BQ476" i="16"/>
  <c r="BR476" i="16"/>
  <c r="BS476" i="16"/>
  <c r="BT476" i="16"/>
  <c r="BU476" i="16"/>
  <c r="BV476" i="16"/>
  <c r="BW476" i="16"/>
  <c r="BX476" i="16"/>
  <c r="BY476" i="16"/>
  <c r="BZ476" i="16"/>
  <c r="CA476" i="16"/>
  <c r="CB476" i="16"/>
  <c r="CC476" i="16"/>
  <c r="CD476" i="16"/>
  <c r="CE476" i="16"/>
  <c r="CF476" i="16"/>
  <c r="CG476" i="16"/>
  <c r="CH476" i="16"/>
  <c r="CI476" i="16"/>
  <c r="CJ476" i="16"/>
  <c r="CK476" i="16"/>
  <c r="CL476" i="16"/>
  <c r="CM476" i="16"/>
  <c r="CN476" i="16"/>
  <c r="CO476" i="16"/>
  <c r="CP476" i="16"/>
  <c r="G477" i="16"/>
  <c r="H477" i="16"/>
  <c r="I477" i="16"/>
  <c r="J477" i="16"/>
  <c r="K477" i="16"/>
  <c r="L477" i="16"/>
  <c r="M477" i="16"/>
  <c r="N477" i="16"/>
  <c r="O477" i="16"/>
  <c r="P477" i="16"/>
  <c r="Q477" i="16"/>
  <c r="R477" i="16"/>
  <c r="S477" i="16"/>
  <c r="T477" i="16"/>
  <c r="U477" i="16"/>
  <c r="V477" i="16"/>
  <c r="W477" i="16"/>
  <c r="X477" i="16"/>
  <c r="Y477" i="16"/>
  <c r="Z477" i="16"/>
  <c r="AA477" i="16"/>
  <c r="AB477" i="16"/>
  <c r="AC477" i="16"/>
  <c r="AD477" i="16"/>
  <c r="AE477" i="16"/>
  <c r="AF477" i="16"/>
  <c r="AG477" i="16"/>
  <c r="AH477" i="16"/>
  <c r="AI477" i="16"/>
  <c r="AJ477" i="16"/>
  <c r="AK477" i="16"/>
  <c r="AL477" i="16"/>
  <c r="AM477" i="16"/>
  <c r="AN477" i="16"/>
  <c r="AO477" i="16"/>
  <c r="AP477" i="16"/>
  <c r="AQ477" i="16"/>
  <c r="AR477" i="16"/>
  <c r="AS477" i="16"/>
  <c r="AT477" i="16"/>
  <c r="AU477" i="16"/>
  <c r="AV477" i="16"/>
  <c r="AW477" i="16"/>
  <c r="AX477" i="16"/>
  <c r="AY477" i="16"/>
  <c r="AZ477" i="16"/>
  <c r="BA477" i="16"/>
  <c r="BB477" i="16"/>
  <c r="BC477" i="16"/>
  <c r="BD477" i="16"/>
  <c r="BE477" i="16"/>
  <c r="BF477" i="16"/>
  <c r="BG477" i="16"/>
  <c r="BH477" i="16"/>
  <c r="BI477" i="16"/>
  <c r="BJ477" i="16"/>
  <c r="BK477" i="16"/>
  <c r="BL477" i="16"/>
  <c r="BM477" i="16"/>
  <c r="BN477" i="16"/>
  <c r="BO477" i="16"/>
  <c r="BP477" i="16"/>
  <c r="BQ477" i="16"/>
  <c r="BR477" i="16"/>
  <c r="BS477" i="16"/>
  <c r="BT477" i="16"/>
  <c r="BU477" i="16"/>
  <c r="BV477" i="16"/>
  <c r="BW477" i="16"/>
  <c r="BX477" i="16"/>
  <c r="BY477" i="16"/>
  <c r="BZ477" i="16"/>
  <c r="CA477" i="16"/>
  <c r="CB477" i="16"/>
  <c r="CC477" i="16"/>
  <c r="CD477" i="16"/>
  <c r="CE477" i="16"/>
  <c r="CF477" i="16"/>
  <c r="CG477" i="16"/>
  <c r="CH477" i="16"/>
  <c r="CI477" i="16"/>
  <c r="CJ477" i="16"/>
  <c r="CK477" i="16"/>
  <c r="CL477" i="16"/>
  <c r="CM477" i="16"/>
  <c r="CN477" i="16"/>
  <c r="CO477" i="16"/>
  <c r="CP477" i="16"/>
  <c r="G478" i="16"/>
  <c r="H478" i="16"/>
  <c r="I478" i="16"/>
  <c r="J478" i="16"/>
  <c r="K478" i="16"/>
  <c r="L478" i="16"/>
  <c r="M478" i="16"/>
  <c r="N478" i="16"/>
  <c r="O478" i="16"/>
  <c r="P478" i="16"/>
  <c r="Q478" i="16"/>
  <c r="R478" i="16"/>
  <c r="S478" i="16"/>
  <c r="T478" i="16"/>
  <c r="U478" i="16"/>
  <c r="V478" i="16"/>
  <c r="W478" i="16"/>
  <c r="X478" i="16"/>
  <c r="Y478" i="16"/>
  <c r="Z478" i="16"/>
  <c r="AA478" i="16"/>
  <c r="AB478" i="16"/>
  <c r="AC478" i="16"/>
  <c r="AD478" i="16"/>
  <c r="AE478" i="16"/>
  <c r="AF478" i="16"/>
  <c r="AG478" i="16"/>
  <c r="AH478" i="16"/>
  <c r="AI478" i="16"/>
  <c r="AJ478" i="16"/>
  <c r="AK478" i="16"/>
  <c r="AL478" i="16"/>
  <c r="AM478" i="16"/>
  <c r="AN478" i="16"/>
  <c r="AO478" i="16"/>
  <c r="AP478" i="16"/>
  <c r="AQ478" i="16"/>
  <c r="AR478" i="16"/>
  <c r="AS478" i="16"/>
  <c r="AT478" i="16"/>
  <c r="AU478" i="16"/>
  <c r="AV478" i="16"/>
  <c r="AW478" i="16"/>
  <c r="AX478" i="16"/>
  <c r="AY478" i="16"/>
  <c r="AZ478" i="16"/>
  <c r="BA478" i="16"/>
  <c r="BB478" i="16"/>
  <c r="BC478" i="16"/>
  <c r="BD478" i="16"/>
  <c r="BE478" i="16"/>
  <c r="BF478" i="16"/>
  <c r="BG478" i="16"/>
  <c r="BH478" i="16"/>
  <c r="BI478" i="16"/>
  <c r="BJ478" i="16"/>
  <c r="BK478" i="16"/>
  <c r="BL478" i="16"/>
  <c r="BM478" i="16"/>
  <c r="BN478" i="16"/>
  <c r="BO478" i="16"/>
  <c r="BP478" i="16"/>
  <c r="BQ478" i="16"/>
  <c r="BR478" i="16"/>
  <c r="BS478" i="16"/>
  <c r="BT478" i="16"/>
  <c r="BU478" i="16"/>
  <c r="BV478" i="16"/>
  <c r="BW478" i="16"/>
  <c r="BX478" i="16"/>
  <c r="BY478" i="16"/>
  <c r="BZ478" i="16"/>
  <c r="CA478" i="16"/>
  <c r="CB478" i="16"/>
  <c r="CC478" i="16"/>
  <c r="CD478" i="16"/>
  <c r="CE478" i="16"/>
  <c r="CF478" i="16"/>
  <c r="CG478" i="16"/>
  <c r="CH478" i="16"/>
  <c r="CI478" i="16"/>
  <c r="CJ478" i="16"/>
  <c r="CK478" i="16"/>
  <c r="CL478" i="16"/>
  <c r="CM478" i="16"/>
  <c r="CN478" i="16"/>
  <c r="CO478" i="16"/>
  <c r="CP478" i="16"/>
  <c r="G479" i="16"/>
  <c r="H479" i="16"/>
  <c r="I479" i="16"/>
  <c r="J479" i="16"/>
  <c r="K479" i="16"/>
  <c r="L479" i="16"/>
  <c r="M479" i="16"/>
  <c r="N479" i="16"/>
  <c r="O479" i="16"/>
  <c r="P479" i="16"/>
  <c r="Q479" i="16"/>
  <c r="R479" i="16"/>
  <c r="S479" i="16"/>
  <c r="T479" i="16"/>
  <c r="U479" i="16"/>
  <c r="V479" i="16"/>
  <c r="W479" i="16"/>
  <c r="X479" i="16"/>
  <c r="Y479" i="16"/>
  <c r="Z479" i="16"/>
  <c r="AA479" i="16"/>
  <c r="AB479" i="16"/>
  <c r="AC479" i="16"/>
  <c r="AD479" i="16"/>
  <c r="AE479" i="16"/>
  <c r="AF479" i="16"/>
  <c r="AG479" i="16"/>
  <c r="AH479" i="16"/>
  <c r="AI479" i="16"/>
  <c r="AJ479" i="16"/>
  <c r="AK479" i="16"/>
  <c r="AL479" i="16"/>
  <c r="AM479" i="16"/>
  <c r="AN479" i="16"/>
  <c r="AO479" i="16"/>
  <c r="AP479" i="16"/>
  <c r="AQ479" i="16"/>
  <c r="AR479" i="16"/>
  <c r="AS479" i="16"/>
  <c r="AT479" i="16"/>
  <c r="AU479" i="16"/>
  <c r="AV479" i="16"/>
  <c r="AW479" i="16"/>
  <c r="AX479" i="16"/>
  <c r="AY479" i="16"/>
  <c r="AZ479" i="16"/>
  <c r="BA479" i="16"/>
  <c r="BB479" i="16"/>
  <c r="BC479" i="16"/>
  <c r="BD479" i="16"/>
  <c r="BE479" i="16"/>
  <c r="BF479" i="16"/>
  <c r="BG479" i="16"/>
  <c r="BH479" i="16"/>
  <c r="BI479" i="16"/>
  <c r="BJ479" i="16"/>
  <c r="BK479" i="16"/>
  <c r="BL479" i="16"/>
  <c r="BM479" i="16"/>
  <c r="BN479" i="16"/>
  <c r="BO479" i="16"/>
  <c r="BP479" i="16"/>
  <c r="BQ479" i="16"/>
  <c r="BR479" i="16"/>
  <c r="BS479" i="16"/>
  <c r="BT479" i="16"/>
  <c r="BU479" i="16"/>
  <c r="BV479" i="16"/>
  <c r="BW479" i="16"/>
  <c r="BX479" i="16"/>
  <c r="BY479" i="16"/>
  <c r="BZ479" i="16"/>
  <c r="CA479" i="16"/>
  <c r="CB479" i="16"/>
  <c r="CC479" i="16"/>
  <c r="CD479" i="16"/>
  <c r="CE479" i="16"/>
  <c r="CF479" i="16"/>
  <c r="CG479" i="16"/>
  <c r="CH479" i="16"/>
  <c r="CI479" i="16"/>
  <c r="CJ479" i="16"/>
  <c r="CK479" i="16"/>
  <c r="CL479" i="16"/>
  <c r="CM479" i="16"/>
  <c r="CN479" i="16"/>
  <c r="CO479" i="16"/>
  <c r="CP479" i="16"/>
  <c r="G480" i="16"/>
  <c r="H480" i="16"/>
  <c r="I480" i="16"/>
  <c r="J480" i="16"/>
  <c r="K480" i="16"/>
  <c r="L480" i="16"/>
  <c r="M480" i="16"/>
  <c r="N480" i="16"/>
  <c r="O480" i="16"/>
  <c r="P480" i="16"/>
  <c r="Q480" i="16"/>
  <c r="R480" i="16"/>
  <c r="S480" i="16"/>
  <c r="T480" i="16"/>
  <c r="U480" i="16"/>
  <c r="V480" i="16"/>
  <c r="W480" i="16"/>
  <c r="X480" i="16"/>
  <c r="Y480" i="16"/>
  <c r="Z480" i="16"/>
  <c r="AA480" i="16"/>
  <c r="AB480" i="16"/>
  <c r="AC480" i="16"/>
  <c r="AD480" i="16"/>
  <c r="AE480" i="16"/>
  <c r="AF480" i="16"/>
  <c r="AG480" i="16"/>
  <c r="AH480" i="16"/>
  <c r="AI480" i="16"/>
  <c r="AJ480" i="16"/>
  <c r="AK480" i="16"/>
  <c r="AL480" i="16"/>
  <c r="AM480" i="16"/>
  <c r="AN480" i="16"/>
  <c r="AO480" i="16"/>
  <c r="AP480" i="16"/>
  <c r="AQ480" i="16"/>
  <c r="AR480" i="16"/>
  <c r="AS480" i="16"/>
  <c r="AT480" i="16"/>
  <c r="AU480" i="16"/>
  <c r="AV480" i="16"/>
  <c r="AW480" i="16"/>
  <c r="AX480" i="16"/>
  <c r="AY480" i="16"/>
  <c r="AZ480" i="16"/>
  <c r="BA480" i="16"/>
  <c r="BB480" i="16"/>
  <c r="BC480" i="16"/>
  <c r="BD480" i="16"/>
  <c r="BE480" i="16"/>
  <c r="BF480" i="16"/>
  <c r="BG480" i="16"/>
  <c r="BH480" i="16"/>
  <c r="BI480" i="16"/>
  <c r="BJ480" i="16"/>
  <c r="BK480" i="16"/>
  <c r="BL480" i="16"/>
  <c r="BM480" i="16"/>
  <c r="BN480" i="16"/>
  <c r="BO480" i="16"/>
  <c r="BP480" i="16"/>
  <c r="BQ480" i="16"/>
  <c r="BR480" i="16"/>
  <c r="BS480" i="16"/>
  <c r="BT480" i="16"/>
  <c r="BU480" i="16"/>
  <c r="BV480" i="16"/>
  <c r="BW480" i="16"/>
  <c r="BX480" i="16"/>
  <c r="BY480" i="16"/>
  <c r="BZ480" i="16"/>
  <c r="CA480" i="16"/>
  <c r="CB480" i="16"/>
  <c r="CC480" i="16"/>
  <c r="CD480" i="16"/>
  <c r="CE480" i="16"/>
  <c r="CF480" i="16"/>
  <c r="CG480" i="16"/>
  <c r="CH480" i="16"/>
  <c r="CI480" i="16"/>
  <c r="CJ480" i="16"/>
  <c r="CK480" i="16"/>
  <c r="CL480" i="16"/>
  <c r="CM480" i="16"/>
  <c r="CN480" i="16"/>
  <c r="CO480" i="16"/>
  <c r="CP480" i="16"/>
  <c r="G481" i="16"/>
  <c r="H481" i="16"/>
  <c r="I481" i="16"/>
  <c r="J481" i="16"/>
  <c r="K481" i="16"/>
  <c r="L481" i="16"/>
  <c r="M481" i="16"/>
  <c r="N481" i="16"/>
  <c r="O481" i="16"/>
  <c r="P481" i="16"/>
  <c r="Q481" i="16"/>
  <c r="R481" i="16"/>
  <c r="S481" i="16"/>
  <c r="T481" i="16"/>
  <c r="U481" i="16"/>
  <c r="V481" i="16"/>
  <c r="W481" i="16"/>
  <c r="X481" i="16"/>
  <c r="Y481" i="16"/>
  <c r="Z481" i="16"/>
  <c r="AA481" i="16"/>
  <c r="AB481" i="16"/>
  <c r="AC481" i="16"/>
  <c r="AD481" i="16"/>
  <c r="AE481" i="16"/>
  <c r="AF481" i="16"/>
  <c r="AG481" i="16"/>
  <c r="AH481" i="16"/>
  <c r="AI481" i="16"/>
  <c r="AJ481" i="16"/>
  <c r="AK481" i="16"/>
  <c r="AL481" i="16"/>
  <c r="AM481" i="16"/>
  <c r="AN481" i="16"/>
  <c r="AO481" i="16"/>
  <c r="AP481" i="16"/>
  <c r="AQ481" i="16"/>
  <c r="AR481" i="16"/>
  <c r="AS481" i="16"/>
  <c r="AT481" i="16"/>
  <c r="AU481" i="16"/>
  <c r="AV481" i="16"/>
  <c r="AW481" i="16"/>
  <c r="AX481" i="16"/>
  <c r="AY481" i="16"/>
  <c r="AZ481" i="16"/>
  <c r="BA481" i="16"/>
  <c r="BB481" i="16"/>
  <c r="BC481" i="16"/>
  <c r="BD481" i="16"/>
  <c r="BE481" i="16"/>
  <c r="BF481" i="16"/>
  <c r="BG481" i="16"/>
  <c r="BH481" i="16"/>
  <c r="BI481" i="16"/>
  <c r="BJ481" i="16"/>
  <c r="BK481" i="16"/>
  <c r="BL481" i="16"/>
  <c r="BM481" i="16"/>
  <c r="BN481" i="16"/>
  <c r="BO481" i="16"/>
  <c r="BP481" i="16"/>
  <c r="BQ481" i="16"/>
  <c r="BR481" i="16"/>
  <c r="BS481" i="16"/>
  <c r="BT481" i="16"/>
  <c r="BU481" i="16"/>
  <c r="BV481" i="16"/>
  <c r="BW481" i="16"/>
  <c r="BX481" i="16"/>
  <c r="BY481" i="16"/>
  <c r="BZ481" i="16"/>
  <c r="CA481" i="16"/>
  <c r="CB481" i="16"/>
  <c r="CC481" i="16"/>
  <c r="CD481" i="16"/>
  <c r="CE481" i="16"/>
  <c r="CF481" i="16"/>
  <c r="CG481" i="16"/>
  <c r="CH481" i="16"/>
  <c r="CI481" i="16"/>
  <c r="CJ481" i="16"/>
  <c r="CK481" i="16"/>
  <c r="CL481" i="16"/>
  <c r="CM481" i="16"/>
  <c r="CN481" i="16"/>
  <c r="CO481" i="16"/>
  <c r="CP481" i="16"/>
  <c r="G482" i="16"/>
  <c r="H482" i="16"/>
  <c r="I482" i="16"/>
  <c r="J482" i="16"/>
  <c r="K482" i="16"/>
  <c r="L482" i="16"/>
  <c r="M482" i="16"/>
  <c r="N482" i="16"/>
  <c r="O482" i="16"/>
  <c r="P482" i="16"/>
  <c r="Q482" i="16"/>
  <c r="R482" i="16"/>
  <c r="S482" i="16"/>
  <c r="T482" i="16"/>
  <c r="U482" i="16"/>
  <c r="V482" i="16"/>
  <c r="W482" i="16"/>
  <c r="X482" i="16"/>
  <c r="Y482" i="16"/>
  <c r="Z482" i="16"/>
  <c r="AA482" i="16"/>
  <c r="AB482" i="16"/>
  <c r="AC482" i="16"/>
  <c r="AD482" i="16"/>
  <c r="AE482" i="16"/>
  <c r="AF482" i="16"/>
  <c r="AG482" i="16"/>
  <c r="AH482" i="16"/>
  <c r="AI482" i="16"/>
  <c r="AJ482" i="16"/>
  <c r="AK482" i="16"/>
  <c r="AL482" i="16"/>
  <c r="AM482" i="16"/>
  <c r="AN482" i="16"/>
  <c r="AO482" i="16"/>
  <c r="AP482" i="16"/>
  <c r="AQ482" i="16"/>
  <c r="AR482" i="16"/>
  <c r="AS482" i="16"/>
  <c r="AT482" i="16"/>
  <c r="AU482" i="16"/>
  <c r="AV482" i="16"/>
  <c r="AW482" i="16"/>
  <c r="AX482" i="16"/>
  <c r="AY482" i="16"/>
  <c r="AZ482" i="16"/>
  <c r="BA482" i="16"/>
  <c r="BB482" i="16"/>
  <c r="BC482" i="16"/>
  <c r="BD482" i="16"/>
  <c r="BE482" i="16"/>
  <c r="BF482" i="16"/>
  <c r="BG482" i="16"/>
  <c r="BH482" i="16"/>
  <c r="BI482" i="16"/>
  <c r="BJ482" i="16"/>
  <c r="BK482" i="16"/>
  <c r="BL482" i="16"/>
  <c r="BM482" i="16"/>
  <c r="BN482" i="16"/>
  <c r="BO482" i="16"/>
  <c r="BP482" i="16"/>
  <c r="BQ482" i="16"/>
  <c r="BR482" i="16"/>
  <c r="BS482" i="16"/>
  <c r="BT482" i="16"/>
  <c r="BU482" i="16"/>
  <c r="BV482" i="16"/>
  <c r="BW482" i="16"/>
  <c r="BX482" i="16"/>
  <c r="BY482" i="16"/>
  <c r="BZ482" i="16"/>
  <c r="CA482" i="16"/>
  <c r="CB482" i="16"/>
  <c r="CC482" i="16"/>
  <c r="CD482" i="16"/>
  <c r="CE482" i="16"/>
  <c r="CF482" i="16"/>
  <c r="CG482" i="16"/>
  <c r="CH482" i="16"/>
  <c r="CI482" i="16"/>
  <c r="CJ482" i="16"/>
  <c r="CK482" i="16"/>
  <c r="CL482" i="16"/>
  <c r="CM482" i="16"/>
  <c r="CN482" i="16"/>
  <c r="CO482" i="16"/>
  <c r="CP482" i="16"/>
  <c r="G483" i="16"/>
  <c r="H483" i="16"/>
  <c r="I483" i="16"/>
  <c r="J483" i="16"/>
  <c r="K483" i="16"/>
  <c r="L483" i="16"/>
  <c r="M483" i="16"/>
  <c r="N483" i="16"/>
  <c r="O483" i="16"/>
  <c r="P483" i="16"/>
  <c r="Q483" i="16"/>
  <c r="R483" i="16"/>
  <c r="S483" i="16"/>
  <c r="T483" i="16"/>
  <c r="U483" i="16"/>
  <c r="V483" i="16"/>
  <c r="W483" i="16"/>
  <c r="X483" i="16"/>
  <c r="Y483" i="16"/>
  <c r="Z483" i="16"/>
  <c r="AA483" i="16"/>
  <c r="AB483" i="16"/>
  <c r="AC483" i="16"/>
  <c r="AD483" i="16"/>
  <c r="AE483" i="16"/>
  <c r="AF483" i="16"/>
  <c r="AG483" i="16"/>
  <c r="AH483" i="16"/>
  <c r="AI483" i="16"/>
  <c r="AJ483" i="16"/>
  <c r="AK483" i="16"/>
  <c r="AL483" i="16"/>
  <c r="AM483" i="16"/>
  <c r="AN483" i="16"/>
  <c r="AO483" i="16"/>
  <c r="AP483" i="16"/>
  <c r="AQ483" i="16"/>
  <c r="AR483" i="16"/>
  <c r="AS483" i="16"/>
  <c r="AT483" i="16"/>
  <c r="AU483" i="16"/>
  <c r="AV483" i="16"/>
  <c r="AW483" i="16"/>
  <c r="AX483" i="16"/>
  <c r="AY483" i="16"/>
  <c r="AZ483" i="16"/>
  <c r="BA483" i="16"/>
  <c r="BB483" i="16"/>
  <c r="BC483" i="16"/>
  <c r="BD483" i="16"/>
  <c r="BE483" i="16"/>
  <c r="BF483" i="16"/>
  <c r="BG483" i="16"/>
  <c r="BH483" i="16"/>
  <c r="BI483" i="16"/>
  <c r="BJ483" i="16"/>
  <c r="BK483" i="16"/>
  <c r="BL483" i="16"/>
  <c r="BM483" i="16"/>
  <c r="BN483" i="16"/>
  <c r="BO483" i="16"/>
  <c r="BP483" i="16"/>
  <c r="BQ483" i="16"/>
  <c r="BR483" i="16"/>
  <c r="BS483" i="16"/>
  <c r="BT483" i="16"/>
  <c r="BU483" i="16"/>
  <c r="BV483" i="16"/>
  <c r="BW483" i="16"/>
  <c r="BX483" i="16"/>
  <c r="BY483" i="16"/>
  <c r="BZ483" i="16"/>
  <c r="CA483" i="16"/>
  <c r="CB483" i="16"/>
  <c r="CC483" i="16"/>
  <c r="CD483" i="16"/>
  <c r="CE483" i="16"/>
  <c r="CF483" i="16"/>
  <c r="CG483" i="16"/>
  <c r="CH483" i="16"/>
  <c r="CI483" i="16"/>
  <c r="CJ483" i="16"/>
  <c r="CK483" i="16"/>
  <c r="CL483" i="16"/>
  <c r="CM483" i="16"/>
  <c r="CN483" i="16"/>
  <c r="CO483" i="16"/>
  <c r="CP483" i="16"/>
  <c r="G484" i="16"/>
  <c r="H484" i="16"/>
  <c r="I484" i="16"/>
  <c r="J484" i="16"/>
  <c r="K484" i="16"/>
  <c r="L484" i="16"/>
  <c r="M484" i="16"/>
  <c r="N484" i="16"/>
  <c r="O484" i="16"/>
  <c r="P484" i="16"/>
  <c r="Q484" i="16"/>
  <c r="R484" i="16"/>
  <c r="S484" i="16"/>
  <c r="T484" i="16"/>
  <c r="U484" i="16"/>
  <c r="V484" i="16"/>
  <c r="W484" i="16"/>
  <c r="X484" i="16"/>
  <c r="Y484" i="16"/>
  <c r="Z484" i="16"/>
  <c r="AA484" i="16"/>
  <c r="AB484" i="16"/>
  <c r="AC484" i="16"/>
  <c r="AD484" i="16"/>
  <c r="AE484" i="16"/>
  <c r="AF484" i="16"/>
  <c r="AG484" i="16"/>
  <c r="AH484" i="16"/>
  <c r="AI484" i="16"/>
  <c r="AJ484" i="16"/>
  <c r="AK484" i="16"/>
  <c r="AL484" i="16"/>
  <c r="AM484" i="16"/>
  <c r="AN484" i="16"/>
  <c r="AO484" i="16"/>
  <c r="AP484" i="16"/>
  <c r="AQ484" i="16"/>
  <c r="AR484" i="16"/>
  <c r="AS484" i="16"/>
  <c r="AT484" i="16"/>
  <c r="AU484" i="16"/>
  <c r="AV484" i="16"/>
  <c r="AW484" i="16"/>
  <c r="AX484" i="16"/>
  <c r="AY484" i="16"/>
  <c r="AZ484" i="16"/>
  <c r="BA484" i="16"/>
  <c r="BB484" i="16"/>
  <c r="BC484" i="16"/>
  <c r="BD484" i="16"/>
  <c r="BE484" i="16"/>
  <c r="BF484" i="16"/>
  <c r="BG484" i="16"/>
  <c r="BH484" i="16"/>
  <c r="BI484" i="16"/>
  <c r="BJ484" i="16"/>
  <c r="BK484" i="16"/>
  <c r="BL484" i="16"/>
  <c r="BM484" i="16"/>
  <c r="BN484" i="16"/>
  <c r="BO484" i="16"/>
  <c r="BP484" i="16"/>
  <c r="BQ484" i="16"/>
  <c r="BR484" i="16"/>
  <c r="BS484" i="16"/>
  <c r="BT484" i="16"/>
  <c r="BU484" i="16"/>
  <c r="BV484" i="16"/>
  <c r="BW484" i="16"/>
  <c r="BX484" i="16"/>
  <c r="BY484" i="16"/>
  <c r="BZ484" i="16"/>
  <c r="CA484" i="16"/>
  <c r="CB484" i="16"/>
  <c r="CC484" i="16"/>
  <c r="CD484" i="16"/>
  <c r="CE484" i="16"/>
  <c r="CF484" i="16"/>
  <c r="CG484" i="16"/>
  <c r="CH484" i="16"/>
  <c r="CI484" i="16"/>
  <c r="CJ484" i="16"/>
  <c r="CK484" i="16"/>
  <c r="CL484" i="16"/>
  <c r="CM484" i="16"/>
  <c r="CN484" i="16"/>
  <c r="CO484" i="16"/>
  <c r="CP484" i="16"/>
  <c r="G485" i="16"/>
  <c r="H485" i="16"/>
  <c r="I485" i="16"/>
  <c r="J485" i="16"/>
  <c r="K485" i="16"/>
  <c r="L485" i="16"/>
  <c r="M485" i="16"/>
  <c r="N485" i="16"/>
  <c r="O485" i="16"/>
  <c r="P485" i="16"/>
  <c r="Q485" i="16"/>
  <c r="R485" i="16"/>
  <c r="S485" i="16"/>
  <c r="T485" i="16"/>
  <c r="U485" i="16"/>
  <c r="V485" i="16"/>
  <c r="W485" i="16"/>
  <c r="X485" i="16"/>
  <c r="Y485" i="16"/>
  <c r="Z485" i="16"/>
  <c r="AA485" i="16"/>
  <c r="AB485" i="16"/>
  <c r="AC485" i="16"/>
  <c r="AD485" i="16"/>
  <c r="AE485" i="16"/>
  <c r="AF485" i="16"/>
  <c r="AG485" i="16"/>
  <c r="AH485" i="16"/>
  <c r="AI485" i="16"/>
  <c r="AJ485" i="16"/>
  <c r="AK485" i="16"/>
  <c r="AL485" i="16"/>
  <c r="AM485" i="16"/>
  <c r="AN485" i="16"/>
  <c r="AO485" i="16"/>
  <c r="AP485" i="16"/>
  <c r="AQ485" i="16"/>
  <c r="AR485" i="16"/>
  <c r="AS485" i="16"/>
  <c r="AT485" i="16"/>
  <c r="AU485" i="16"/>
  <c r="AV485" i="16"/>
  <c r="AW485" i="16"/>
  <c r="AX485" i="16"/>
  <c r="AY485" i="16"/>
  <c r="AZ485" i="16"/>
  <c r="BA485" i="16"/>
  <c r="BB485" i="16"/>
  <c r="BC485" i="16"/>
  <c r="BD485" i="16"/>
  <c r="BE485" i="16"/>
  <c r="BF485" i="16"/>
  <c r="BG485" i="16"/>
  <c r="BH485" i="16"/>
  <c r="BI485" i="16"/>
  <c r="BJ485" i="16"/>
  <c r="BK485" i="16"/>
  <c r="BL485" i="16"/>
  <c r="BM485" i="16"/>
  <c r="BN485" i="16"/>
  <c r="BO485" i="16"/>
  <c r="BP485" i="16"/>
  <c r="BQ485" i="16"/>
  <c r="BR485" i="16"/>
  <c r="BS485" i="16"/>
  <c r="BT485" i="16"/>
  <c r="BU485" i="16"/>
  <c r="BV485" i="16"/>
  <c r="BW485" i="16"/>
  <c r="BX485" i="16"/>
  <c r="BY485" i="16"/>
  <c r="BZ485" i="16"/>
  <c r="CA485" i="16"/>
  <c r="CB485" i="16"/>
  <c r="CC485" i="16"/>
  <c r="CD485" i="16"/>
  <c r="CE485" i="16"/>
  <c r="CF485" i="16"/>
  <c r="CG485" i="16"/>
  <c r="CH485" i="16"/>
  <c r="CI485" i="16"/>
  <c r="CJ485" i="16"/>
  <c r="CK485" i="16"/>
  <c r="CL485" i="16"/>
  <c r="CM485" i="16"/>
  <c r="CN485" i="16"/>
  <c r="CO485" i="16"/>
  <c r="CP485" i="16"/>
  <c r="G486" i="16"/>
  <c r="H486" i="16"/>
  <c r="I486" i="16"/>
  <c r="J486" i="16"/>
  <c r="K486" i="16"/>
  <c r="L486" i="16"/>
  <c r="M486" i="16"/>
  <c r="N486" i="16"/>
  <c r="O486" i="16"/>
  <c r="P486" i="16"/>
  <c r="Q486" i="16"/>
  <c r="R486" i="16"/>
  <c r="S486" i="16"/>
  <c r="T486" i="16"/>
  <c r="U486" i="16"/>
  <c r="V486" i="16"/>
  <c r="W486" i="16"/>
  <c r="X486" i="16"/>
  <c r="Y486" i="16"/>
  <c r="Z486" i="16"/>
  <c r="AA486" i="16"/>
  <c r="AB486" i="16"/>
  <c r="AC486" i="16"/>
  <c r="AD486" i="16"/>
  <c r="AE486" i="16"/>
  <c r="AF486" i="16"/>
  <c r="AG486" i="16"/>
  <c r="AH486" i="16"/>
  <c r="AI486" i="16"/>
  <c r="AJ486" i="16"/>
  <c r="AK486" i="16"/>
  <c r="AL486" i="16"/>
  <c r="AM486" i="16"/>
  <c r="AN486" i="16"/>
  <c r="AO486" i="16"/>
  <c r="AP486" i="16"/>
  <c r="AQ486" i="16"/>
  <c r="AR486" i="16"/>
  <c r="AS486" i="16"/>
  <c r="AT486" i="16"/>
  <c r="AU486" i="16"/>
  <c r="AV486" i="16"/>
  <c r="AW486" i="16"/>
  <c r="AX486" i="16"/>
  <c r="AY486" i="16"/>
  <c r="AZ486" i="16"/>
  <c r="BA486" i="16"/>
  <c r="BB486" i="16"/>
  <c r="BC486" i="16"/>
  <c r="BD486" i="16"/>
  <c r="BE486" i="16"/>
  <c r="BF486" i="16"/>
  <c r="BG486" i="16"/>
  <c r="BH486" i="16"/>
  <c r="BI486" i="16"/>
  <c r="BJ486" i="16"/>
  <c r="BK486" i="16"/>
  <c r="BL486" i="16"/>
  <c r="BM486" i="16"/>
  <c r="BN486" i="16"/>
  <c r="BO486" i="16"/>
  <c r="BP486" i="16"/>
  <c r="BQ486" i="16"/>
  <c r="BR486" i="16"/>
  <c r="BS486" i="16"/>
  <c r="BT486" i="16"/>
  <c r="BU486" i="16"/>
  <c r="BV486" i="16"/>
  <c r="BW486" i="16"/>
  <c r="BX486" i="16"/>
  <c r="BY486" i="16"/>
  <c r="BZ486" i="16"/>
  <c r="CA486" i="16"/>
  <c r="CB486" i="16"/>
  <c r="CC486" i="16"/>
  <c r="CD486" i="16"/>
  <c r="CE486" i="16"/>
  <c r="CF486" i="16"/>
  <c r="CG486" i="16"/>
  <c r="CH486" i="16"/>
  <c r="CI486" i="16"/>
  <c r="CJ486" i="16"/>
  <c r="CK486" i="16"/>
  <c r="CL486" i="16"/>
  <c r="CM486" i="16"/>
  <c r="CN486" i="16"/>
  <c r="CO486" i="16"/>
  <c r="CP486" i="16"/>
  <c r="G487" i="16"/>
  <c r="H487" i="16"/>
  <c r="I487" i="16"/>
  <c r="J487" i="16"/>
  <c r="K487" i="16"/>
  <c r="L487" i="16"/>
  <c r="M487" i="16"/>
  <c r="N487" i="16"/>
  <c r="O487" i="16"/>
  <c r="P487" i="16"/>
  <c r="Q487" i="16"/>
  <c r="R487" i="16"/>
  <c r="S487" i="16"/>
  <c r="T487" i="16"/>
  <c r="U487" i="16"/>
  <c r="V487" i="16"/>
  <c r="W487" i="16"/>
  <c r="X487" i="16"/>
  <c r="Y487" i="16"/>
  <c r="Z487" i="16"/>
  <c r="AA487" i="16"/>
  <c r="AB487" i="16"/>
  <c r="AC487" i="16"/>
  <c r="AD487" i="16"/>
  <c r="AE487" i="16"/>
  <c r="AF487" i="16"/>
  <c r="AG487" i="16"/>
  <c r="AH487" i="16"/>
  <c r="AI487" i="16"/>
  <c r="AJ487" i="16"/>
  <c r="AK487" i="16"/>
  <c r="AL487" i="16"/>
  <c r="AM487" i="16"/>
  <c r="AN487" i="16"/>
  <c r="AO487" i="16"/>
  <c r="AP487" i="16"/>
  <c r="AQ487" i="16"/>
  <c r="AR487" i="16"/>
  <c r="AS487" i="16"/>
  <c r="AT487" i="16"/>
  <c r="AU487" i="16"/>
  <c r="AV487" i="16"/>
  <c r="AW487" i="16"/>
  <c r="AX487" i="16"/>
  <c r="AY487" i="16"/>
  <c r="AZ487" i="16"/>
  <c r="BA487" i="16"/>
  <c r="BB487" i="16"/>
  <c r="BC487" i="16"/>
  <c r="BD487" i="16"/>
  <c r="BE487" i="16"/>
  <c r="BF487" i="16"/>
  <c r="BG487" i="16"/>
  <c r="BH487" i="16"/>
  <c r="BI487" i="16"/>
  <c r="BJ487" i="16"/>
  <c r="BK487" i="16"/>
  <c r="BL487" i="16"/>
  <c r="BM487" i="16"/>
  <c r="BN487" i="16"/>
  <c r="BO487" i="16"/>
  <c r="BP487" i="16"/>
  <c r="BQ487" i="16"/>
  <c r="BR487" i="16"/>
  <c r="BS487" i="16"/>
  <c r="BT487" i="16"/>
  <c r="BU487" i="16"/>
  <c r="BV487" i="16"/>
  <c r="BW487" i="16"/>
  <c r="BX487" i="16"/>
  <c r="BY487" i="16"/>
  <c r="BZ487" i="16"/>
  <c r="CA487" i="16"/>
  <c r="CB487" i="16"/>
  <c r="CC487" i="16"/>
  <c r="CD487" i="16"/>
  <c r="CE487" i="16"/>
  <c r="CF487" i="16"/>
  <c r="CG487" i="16"/>
  <c r="CH487" i="16"/>
  <c r="CI487" i="16"/>
  <c r="CJ487" i="16"/>
  <c r="CK487" i="16"/>
  <c r="CL487" i="16"/>
  <c r="CM487" i="16"/>
  <c r="CN487" i="16"/>
  <c r="CO487" i="16"/>
  <c r="CP487" i="16"/>
  <c r="G488" i="16"/>
  <c r="H488" i="16"/>
  <c r="I488" i="16"/>
  <c r="J488" i="16"/>
  <c r="K488" i="16"/>
  <c r="L488" i="16"/>
  <c r="M488" i="16"/>
  <c r="N488" i="16"/>
  <c r="O488" i="16"/>
  <c r="P488" i="16"/>
  <c r="Q488" i="16"/>
  <c r="R488" i="16"/>
  <c r="S488" i="16"/>
  <c r="T488" i="16"/>
  <c r="U488" i="16"/>
  <c r="V488" i="16"/>
  <c r="W488" i="16"/>
  <c r="X488" i="16"/>
  <c r="Y488" i="16"/>
  <c r="Z488" i="16"/>
  <c r="AA488" i="16"/>
  <c r="AB488" i="16"/>
  <c r="AC488" i="16"/>
  <c r="AD488" i="16"/>
  <c r="AE488" i="16"/>
  <c r="AF488" i="16"/>
  <c r="AG488" i="16"/>
  <c r="AH488" i="16"/>
  <c r="AI488" i="16"/>
  <c r="AJ488" i="16"/>
  <c r="AK488" i="16"/>
  <c r="AL488" i="16"/>
  <c r="AM488" i="16"/>
  <c r="AN488" i="16"/>
  <c r="AO488" i="16"/>
  <c r="AP488" i="16"/>
  <c r="AQ488" i="16"/>
  <c r="AR488" i="16"/>
  <c r="AS488" i="16"/>
  <c r="AT488" i="16"/>
  <c r="AU488" i="16"/>
  <c r="AV488" i="16"/>
  <c r="AW488" i="16"/>
  <c r="AX488" i="16"/>
  <c r="AY488" i="16"/>
  <c r="AZ488" i="16"/>
  <c r="BA488" i="16"/>
  <c r="BB488" i="16"/>
  <c r="BC488" i="16"/>
  <c r="BD488" i="16"/>
  <c r="BE488" i="16"/>
  <c r="BF488" i="16"/>
  <c r="BG488" i="16"/>
  <c r="BH488" i="16"/>
  <c r="BI488" i="16"/>
  <c r="BJ488" i="16"/>
  <c r="BK488" i="16"/>
  <c r="BL488" i="16"/>
  <c r="BM488" i="16"/>
  <c r="BN488" i="16"/>
  <c r="BO488" i="16"/>
  <c r="BP488" i="16"/>
  <c r="BQ488" i="16"/>
  <c r="BR488" i="16"/>
  <c r="BS488" i="16"/>
  <c r="BT488" i="16"/>
  <c r="BU488" i="16"/>
  <c r="BV488" i="16"/>
  <c r="BW488" i="16"/>
  <c r="BX488" i="16"/>
  <c r="BY488" i="16"/>
  <c r="BZ488" i="16"/>
  <c r="CA488" i="16"/>
  <c r="CB488" i="16"/>
  <c r="CC488" i="16"/>
  <c r="CD488" i="16"/>
  <c r="CE488" i="16"/>
  <c r="CF488" i="16"/>
  <c r="CG488" i="16"/>
  <c r="CH488" i="16"/>
  <c r="CI488" i="16"/>
  <c r="CJ488" i="16"/>
  <c r="CK488" i="16"/>
  <c r="CL488" i="16"/>
  <c r="CM488" i="16"/>
  <c r="CN488" i="16"/>
  <c r="CO488" i="16"/>
  <c r="CP488" i="16"/>
  <c r="G489" i="16"/>
  <c r="H489" i="16"/>
  <c r="I489" i="16"/>
  <c r="J489" i="16"/>
  <c r="K489" i="16"/>
  <c r="L489" i="16"/>
  <c r="M489" i="16"/>
  <c r="N489" i="16"/>
  <c r="O489" i="16"/>
  <c r="P489" i="16"/>
  <c r="Q489" i="16"/>
  <c r="R489" i="16"/>
  <c r="S489" i="16"/>
  <c r="T489" i="16"/>
  <c r="U489" i="16"/>
  <c r="V489" i="16"/>
  <c r="W489" i="16"/>
  <c r="X489" i="16"/>
  <c r="Y489" i="16"/>
  <c r="Z489" i="16"/>
  <c r="AA489" i="16"/>
  <c r="AB489" i="16"/>
  <c r="AC489" i="16"/>
  <c r="AD489" i="16"/>
  <c r="AE489" i="16"/>
  <c r="AF489" i="16"/>
  <c r="AG489" i="16"/>
  <c r="AH489" i="16"/>
  <c r="AI489" i="16"/>
  <c r="AJ489" i="16"/>
  <c r="AK489" i="16"/>
  <c r="AL489" i="16"/>
  <c r="AM489" i="16"/>
  <c r="AN489" i="16"/>
  <c r="AO489" i="16"/>
  <c r="AP489" i="16"/>
  <c r="AQ489" i="16"/>
  <c r="AR489" i="16"/>
  <c r="AS489" i="16"/>
  <c r="AT489" i="16"/>
  <c r="AU489" i="16"/>
  <c r="AV489" i="16"/>
  <c r="AW489" i="16"/>
  <c r="AX489" i="16"/>
  <c r="AY489" i="16"/>
  <c r="AZ489" i="16"/>
  <c r="BA489" i="16"/>
  <c r="BB489" i="16"/>
  <c r="BC489" i="16"/>
  <c r="BD489" i="16"/>
  <c r="BE489" i="16"/>
  <c r="BF489" i="16"/>
  <c r="BG489" i="16"/>
  <c r="BH489" i="16"/>
  <c r="BI489" i="16"/>
  <c r="BJ489" i="16"/>
  <c r="BK489" i="16"/>
  <c r="BL489" i="16"/>
  <c r="BM489" i="16"/>
  <c r="BN489" i="16"/>
  <c r="BO489" i="16"/>
  <c r="BP489" i="16"/>
  <c r="BQ489" i="16"/>
  <c r="BR489" i="16"/>
  <c r="BS489" i="16"/>
  <c r="BT489" i="16"/>
  <c r="BU489" i="16"/>
  <c r="BV489" i="16"/>
  <c r="BW489" i="16"/>
  <c r="BX489" i="16"/>
  <c r="BY489" i="16"/>
  <c r="BZ489" i="16"/>
  <c r="CA489" i="16"/>
  <c r="CB489" i="16"/>
  <c r="CC489" i="16"/>
  <c r="CD489" i="16"/>
  <c r="CE489" i="16"/>
  <c r="CF489" i="16"/>
  <c r="CG489" i="16"/>
  <c r="CH489" i="16"/>
  <c r="CI489" i="16"/>
  <c r="CJ489" i="16"/>
  <c r="CK489" i="16"/>
  <c r="CL489" i="16"/>
  <c r="CM489" i="16"/>
  <c r="CN489" i="16"/>
  <c r="CO489" i="16"/>
  <c r="CP489" i="16"/>
  <c r="G490" i="16"/>
  <c r="H490" i="16"/>
  <c r="I490" i="16"/>
  <c r="J490" i="16"/>
  <c r="K490" i="16"/>
  <c r="L490" i="16"/>
  <c r="M490" i="16"/>
  <c r="N490" i="16"/>
  <c r="O490" i="16"/>
  <c r="P490" i="16"/>
  <c r="Q490" i="16"/>
  <c r="R490" i="16"/>
  <c r="S490" i="16"/>
  <c r="T490" i="16"/>
  <c r="U490" i="16"/>
  <c r="V490" i="16"/>
  <c r="W490" i="16"/>
  <c r="X490" i="16"/>
  <c r="Y490" i="16"/>
  <c r="Z490" i="16"/>
  <c r="AA490" i="16"/>
  <c r="AB490" i="16"/>
  <c r="AC490" i="16"/>
  <c r="AD490" i="16"/>
  <c r="AE490" i="16"/>
  <c r="AF490" i="16"/>
  <c r="AG490" i="16"/>
  <c r="AH490" i="16"/>
  <c r="AI490" i="16"/>
  <c r="AJ490" i="16"/>
  <c r="AK490" i="16"/>
  <c r="AL490" i="16"/>
  <c r="AM490" i="16"/>
  <c r="AN490" i="16"/>
  <c r="AO490" i="16"/>
  <c r="AP490" i="16"/>
  <c r="AQ490" i="16"/>
  <c r="AR490" i="16"/>
  <c r="AS490" i="16"/>
  <c r="AT490" i="16"/>
  <c r="AU490" i="16"/>
  <c r="AV490" i="16"/>
  <c r="AW490" i="16"/>
  <c r="AX490" i="16"/>
  <c r="AY490" i="16"/>
  <c r="AZ490" i="16"/>
  <c r="BA490" i="16"/>
  <c r="BB490" i="16"/>
  <c r="BC490" i="16"/>
  <c r="BD490" i="16"/>
  <c r="BE490" i="16"/>
  <c r="BF490" i="16"/>
  <c r="BG490" i="16"/>
  <c r="BH490" i="16"/>
  <c r="BI490" i="16"/>
  <c r="BJ490" i="16"/>
  <c r="BK490" i="16"/>
  <c r="BL490" i="16"/>
  <c r="BM490" i="16"/>
  <c r="BN490" i="16"/>
  <c r="BO490" i="16"/>
  <c r="BP490" i="16"/>
  <c r="BQ490" i="16"/>
  <c r="BR490" i="16"/>
  <c r="BS490" i="16"/>
  <c r="BT490" i="16"/>
  <c r="BU490" i="16"/>
  <c r="BV490" i="16"/>
  <c r="BW490" i="16"/>
  <c r="BX490" i="16"/>
  <c r="BY490" i="16"/>
  <c r="BZ490" i="16"/>
  <c r="CA490" i="16"/>
  <c r="CB490" i="16"/>
  <c r="CC490" i="16"/>
  <c r="CD490" i="16"/>
  <c r="CE490" i="16"/>
  <c r="CF490" i="16"/>
  <c r="CG490" i="16"/>
  <c r="CH490" i="16"/>
  <c r="CI490" i="16"/>
  <c r="CJ490" i="16"/>
  <c r="CK490" i="16"/>
  <c r="CL490" i="16"/>
  <c r="CM490" i="16"/>
  <c r="CN490" i="16"/>
  <c r="CO490" i="16"/>
  <c r="CP490" i="16"/>
  <c r="G491" i="16"/>
  <c r="H491" i="16"/>
  <c r="I491" i="16"/>
  <c r="J491" i="16"/>
  <c r="K491" i="16"/>
  <c r="L491" i="16"/>
  <c r="M491" i="16"/>
  <c r="N491" i="16"/>
  <c r="O491" i="16"/>
  <c r="P491" i="16"/>
  <c r="Q491" i="16"/>
  <c r="R491" i="16"/>
  <c r="S491" i="16"/>
  <c r="T491" i="16"/>
  <c r="U491" i="16"/>
  <c r="V491" i="16"/>
  <c r="W491" i="16"/>
  <c r="X491" i="16"/>
  <c r="Y491" i="16"/>
  <c r="Z491" i="16"/>
  <c r="AA491" i="16"/>
  <c r="AB491" i="16"/>
  <c r="AC491" i="16"/>
  <c r="AD491" i="16"/>
  <c r="AE491" i="16"/>
  <c r="AF491" i="16"/>
  <c r="AG491" i="16"/>
  <c r="AH491" i="16"/>
  <c r="AI491" i="16"/>
  <c r="AJ491" i="16"/>
  <c r="AK491" i="16"/>
  <c r="AL491" i="16"/>
  <c r="AM491" i="16"/>
  <c r="AN491" i="16"/>
  <c r="AO491" i="16"/>
  <c r="AP491" i="16"/>
  <c r="AQ491" i="16"/>
  <c r="AR491" i="16"/>
  <c r="AS491" i="16"/>
  <c r="AT491" i="16"/>
  <c r="AU491" i="16"/>
  <c r="AV491" i="16"/>
  <c r="AW491" i="16"/>
  <c r="AX491" i="16"/>
  <c r="AY491" i="16"/>
  <c r="AZ491" i="16"/>
  <c r="BA491" i="16"/>
  <c r="BB491" i="16"/>
  <c r="BC491" i="16"/>
  <c r="BD491" i="16"/>
  <c r="BE491" i="16"/>
  <c r="BF491" i="16"/>
  <c r="BG491" i="16"/>
  <c r="BH491" i="16"/>
  <c r="BI491" i="16"/>
  <c r="BJ491" i="16"/>
  <c r="BK491" i="16"/>
  <c r="BL491" i="16"/>
  <c r="BM491" i="16"/>
  <c r="BN491" i="16"/>
  <c r="BO491" i="16"/>
  <c r="BP491" i="16"/>
  <c r="BQ491" i="16"/>
  <c r="BR491" i="16"/>
  <c r="BS491" i="16"/>
  <c r="BT491" i="16"/>
  <c r="BU491" i="16"/>
  <c r="BV491" i="16"/>
  <c r="BW491" i="16"/>
  <c r="BX491" i="16"/>
  <c r="BY491" i="16"/>
  <c r="BZ491" i="16"/>
  <c r="CA491" i="16"/>
  <c r="CB491" i="16"/>
  <c r="CC491" i="16"/>
  <c r="CD491" i="16"/>
  <c r="CE491" i="16"/>
  <c r="CF491" i="16"/>
  <c r="CG491" i="16"/>
  <c r="CH491" i="16"/>
  <c r="CI491" i="16"/>
  <c r="CJ491" i="16"/>
  <c r="CK491" i="16"/>
  <c r="CL491" i="16"/>
  <c r="CM491" i="16"/>
  <c r="CN491" i="16"/>
  <c r="CO491" i="16"/>
  <c r="CP491" i="16"/>
  <c r="G492" i="16"/>
  <c r="H492" i="16"/>
  <c r="I492" i="16"/>
  <c r="J492" i="16"/>
  <c r="K492" i="16"/>
  <c r="L492" i="16"/>
  <c r="M492" i="16"/>
  <c r="N492" i="16"/>
  <c r="O492" i="16"/>
  <c r="P492" i="16"/>
  <c r="Q492" i="16"/>
  <c r="R492" i="16"/>
  <c r="S492" i="16"/>
  <c r="T492" i="16"/>
  <c r="U492" i="16"/>
  <c r="V492" i="16"/>
  <c r="W492" i="16"/>
  <c r="X492" i="16"/>
  <c r="Y492" i="16"/>
  <c r="Z492" i="16"/>
  <c r="AA492" i="16"/>
  <c r="AB492" i="16"/>
  <c r="AC492" i="16"/>
  <c r="AD492" i="16"/>
  <c r="AE492" i="16"/>
  <c r="AF492" i="16"/>
  <c r="AG492" i="16"/>
  <c r="AH492" i="16"/>
  <c r="AI492" i="16"/>
  <c r="AJ492" i="16"/>
  <c r="AK492" i="16"/>
  <c r="AL492" i="16"/>
  <c r="AM492" i="16"/>
  <c r="AN492" i="16"/>
  <c r="AO492" i="16"/>
  <c r="AP492" i="16"/>
  <c r="AQ492" i="16"/>
  <c r="AR492" i="16"/>
  <c r="AS492" i="16"/>
  <c r="AT492" i="16"/>
  <c r="AU492" i="16"/>
  <c r="AV492" i="16"/>
  <c r="AW492" i="16"/>
  <c r="AX492" i="16"/>
  <c r="AY492" i="16"/>
  <c r="AZ492" i="16"/>
  <c r="BA492" i="16"/>
  <c r="BB492" i="16"/>
  <c r="BC492" i="16"/>
  <c r="BD492" i="16"/>
  <c r="BE492" i="16"/>
  <c r="BF492" i="16"/>
  <c r="BG492" i="16"/>
  <c r="BH492" i="16"/>
  <c r="BI492" i="16"/>
  <c r="BJ492" i="16"/>
  <c r="BK492" i="16"/>
  <c r="BL492" i="16"/>
  <c r="BM492" i="16"/>
  <c r="BN492" i="16"/>
  <c r="BO492" i="16"/>
  <c r="BP492" i="16"/>
  <c r="BQ492" i="16"/>
  <c r="BR492" i="16"/>
  <c r="BS492" i="16"/>
  <c r="BT492" i="16"/>
  <c r="BU492" i="16"/>
  <c r="BV492" i="16"/>
  <c r="BW492" i="16"/>
  <c r="BX492" i="16"/>
  <c r="BY492" i="16"/>
  <c r="BZ492" i="16"/>
  <c r="CA492" i="16"/>
  <c r="CB492" i="16"/>
  <c r="CC492" i="16"/>
  <c r="CD492" i="16"/>
  <c r="CE492" i="16"/>
  <c r="CF492" i="16"/>
  <c r="CG492" i="16"/>
  <c r="CH492" i="16"/>
  <c r="CI492" i="16"/>
  <c r="CJ492" i="16"/>
  <c r="CK492" i="16"/>
  <c r="CL492" i="16"/>
  <c r="CM492" i="16"/>
  <c r="CN492" i="16"/>
  <c r="CO492" i="16"/>
  <c r="CP492" i="16"/>
  <c r="G493" i="16"/>
  <c r="H493" i="16"/>
  <c r="I493" i="16"/>
  <c r="J493" i="16"/>
  <c r="K493" i="16"/>
  <c r="L493" i="16"/>
  <c r="M493" i="16"/>
  <c r="N493" i="16"/>
  <c r="O493" i="16"/>
  <c r="P493" i="16"/>
  <c r="Q493" i="16"/>
  <c r="R493" i="16"/>
  <c r="S493" i="16"/>
  <c r="T493" i="16"/>
  <c r="U493" i="16"/>
  <c r="V493" i="16"/>
  <c r="W493" i="16"/>
  <c r="X493" i="16"/>
  <c r="Y493" i="16"/>
  <c r="Z493" i="16"/>
  <c r="AA493" i="16"/>
  <c r="AB493" i="16"/>
  <c r="AC493" i="16"/>
  <c r="AD493" i="16"/>
  <c r="AE493" i="16"/>
  <c r="AF493" i="16"/>
  <c r="AG493" i="16"/>
  <c r="AH493" i="16"/>
  <c r="AI493" i="16"/>
  <c r="AJ493" i="16"/>
  <c r="AK493" i="16"/>
  <c r="AL493" i="16"/>
  <c r="AM493" i="16"/>
  <c r="AN493" i="16"/>
  <c r="AO493" i="16"/>
  <c r="AP493" i="16"/>
  <c r="AQ493" i="16"/>
  <c r="AR493" i="16"/>
  <c r="AS493" i="16"/>
  <c r="AT493" i="16"/>
  <c r="AU493" i="16"/>
  <c r="AV493" i="16"/>
  <c r="AW493" i="16"/>
  <c r="AX493" i="16"/>
  <c r="AY493" i="16"/>
  <c r="AZ493" i="16"/>
  <c r="BA493" i="16"/>
  <c r="BB493" i="16"/>
  <c r="BC493" i="16"/>
  <c r="BD493" i="16"/>
  <c r="BE493" i="16"/>
  <c r="BF493" i="16"/>
  <c r="BG493" i="16"/>
  <c r="BH493" i="16"/>
  <c r="BI493" i="16"/>
  <c r="BJ493" i="16"/>
  <c r="BK493" i="16"/>
  <c r="BL493" i="16"/>
  <c r="BM493" i="16"/>
  <c r="BN493" i="16"/>
  <c r="BO493" i="16"/>
  <c r="BP493" i="16"/>
  <c r="BQ493" i="16"/>
  <c r="BR493" i="16"/>
  <c r="BS493" i="16"/>
  <c r="BT493" i="16"/>
  <c r="BU493" i="16"/>
  <c r="BV493" i="16"/>
  <c r="BW493" i="16"/>
  <c r="BX493" i="16"/>
  <c r="BY493" i="16"/>
  <c r="BZ493" i="16"/>
  <c r="CA493" i="16"/>
  <c r="CB493" i="16"/>
  <c r="CC493" i="16"/>
  <c r="CD493" i="16"/>
  <c r="CE493" i="16"/>
  <c r="CF493" i="16"/>
  <c r="CG493" i="16"/>
  <c r="CH493" i="16"/>
  <c r="CI493" i="16"/>
  <c r="CJ493" i="16"/>
  <c r="CK493" i="16"/>
  <c r="CL493" i="16"/>
  <c r="CM493" i="16"/>
  <c r="CN493" i="16"/>
  <c r="CO493" i="16"/>
  <c r="CP493" i="16"/>
  <c r="G494" i="16"/>
  <c r="H494" i="16"/>
  <c r="I494" i="16"/>
  <c r="J494" i="16"/>
  <c r="K494" i="16"/>
  <c r="L494" i="16"/>
  <c r="M494" i="16"/>
  <c r="N494" i="16"/>
  <c r="O494" i="16"/>
  <c r="P494" i="16"/>
  <c r="Q494" i="16"/>
  <c r="R494" i="16"/>
  <c r="S494" i="16"/>
  <c r="T494" i="16"/>
  <c r="U494" i="16"/>
  <c r="V494" i="16"/>
  <c r="W494" i="16"/>
  <c r="X494" i="16"/>
  <c r="Y494" i="16"/>
  <c r="Z494" i="16"/>
  <c r="AA494" i="16"/>
  <c r="AB494" i="16"/>
  <c r="AC494" i="16"/>
  <c r="AD494" i="16"/>
  <c r="AE494" i="16"/>
  <c r="AF494" i="16"/>
  <c r="AG494" i="16"/>
  <c r="AH494" i="16"/>
  <c r="AI494" i="16"/>
  <c r="AJ494" i="16"/>
  <c r="AK494" i="16"/>
  <c r="AL494" i="16"/>
  <c r="AM494" i="16"/>
  <c r="AN494" i="16"/>
  <c r="AO494" i="16"/>
  <c r="AP494" i="16"/>
  <c r="AQ494" i="16"/>
  <c r="AR494" i="16"/>
  <c r="AS494" i="16"/>
  <c r="AT494" i="16"/>
  <c r="AU494" i="16"/>
  <c r="AV494" i="16"/>
  <c r="AW494" i="16"/>
  <c r="AX494" i="16"/>
  <c r="AY494" i="16"/>
  <c r="AZ494" i="16"/>
  <c r="BA494" i="16"/>
  <c r="BB494" i="16"/>
  <c r="BC494" i="16"/>
  <c r="BD494" i="16"/>
  <c r="BE494" i="16"/>
  <c r="BF494" i="16"/>
  <c r="BG494" i="16"/>
  <c r="BH494" i="16"/>
  <c r="BI494" i="16"/>
  <c r="BJ494" i="16"/>
  <c r="BK494" i="16"/>
  <c r="BL494" i="16"/>
  <c r="BM494" i="16"/>
  <c r="BN494" i="16"/>
  <c r="BO494" i="16"/>
  <c r="BP494" i="16"/>
  <c r="BQ494" i="16"/>
  <c r="BR494" i="16"/>
  <c r="BS494" i="16"/>
  <c r="BT494" i="16"/>
  <c r="BU494" i="16"/>
  <c r="BV494" i="16"/>
  <c r="BW494" i="16"/>
  <c r="BX494" i="16"/>
  <c r="BY494" i="16"/>
  <c r="BZ494" i="16"/>
  <c r="CA494" i="16"/>
  <c r="CB494" i="16"/>
  <c r="CC494" i="16"/>
  <c r="CD494" i="16"/>
  <c r="CE494" i="16"/>
  <c r="CF494" i="16"/>
  <c r="CG494" i="16"/>
  <c r="CH494" i="16"/>
  <c r="CI494" i="16"/>
  <c r="CJ494" i="16"/>
  <c r="CK494" i="16"/>
  <c r="CL494" i="16"/>
  <c r="CM494" i="16"/>
  <c r="CN494" i="16"/>
  <c r="CO494" i="16"/>
  <c r="CP494" i="16"/>
  <c r="G495" i="16"/>
  <c r="H495" i="16"/>
  <c r="I495" i="16"/>
  <c r="J495" i="16"/>
  <c r="K495" i="16"/>
  <c r="L495" i="16"/>
  <c r="M495" i="16"/>
  <c r="N495" i="16"/>
  <c r="O495" i="16"/>
  <c r="P495" i="16"/>
  <c r="Q495" i="16"/>
  <c r="R495" i="16"/>
  <c r="S495" i="16"/>
  <c r="T495" i="16"/>
  <c r="U495" i="16"/>
  <c r="V495" i="16"/>
  <c r="W495" i="16"/>
  <c r="X495" i="16"/>
  <c r="Y495" i="16"/>
  <c r="Z495" i="16"/>
  <c r="AA495" i="16"/>
  <c r="AB495" i="16"/>
  <c r="AC495" i="16"/>
  <c r="AD495" i="16"/>
  <c r="AE495" i="16"/>
  <c r="AF495" i="16"/>
  <c r="AG495" i="16"/>
  <c r="AH495" i="16"/>
  <c r="AI495" i="16"/>
  <c r="AJ495" i="16"/>
  <c r="AK495" i="16"/>
  <c r="AL495" i="16"/>
  <c r="AM495" i="16"/>
  <c r="AN495" i="16"/>
  <c r="AO495" i="16"/>
  <c r="AP495" i="16"/>
  <c r="AQ495" i="16"/>
  <c r="AR495" i="16"/>
  <c r="AS495" i="16"/>
  <c r="AT495" i="16"/>
  <c r="AU495" i="16"/>
  <c r="AV495" i="16"/>
  <c r="AW495" i="16"/>
  <c r="AX495" i="16"/>
  <c r="AY495" i="16"/>
  <c r="AZ495" i="16"/>
  <c r="BA495" i="16"/>
  <c r="BB495" i="16"/>
  <c r="BC495" i="16"/>
  <c r="BD495" i="16"/>
  <c r="BE495" i="16"/>
  <c r="BF495" i="16"/>
  <c r="BG495" i="16"/>
  <c r="BH495" i="16"/>
  <c r="BI495" i="16"/>
  <c r="BJ495" i="16"/>
  <c r="BK495" i="16"/>
  <c r="BL495" i="16"/>
  <c r="BM495" i="16"/>
  <c r="BN495" i="16"/>
  <c r="BO495" i="16"/>
  <c r="BP495" i="16"/>
  <c r="BQ495" i="16"/>
  <c r="BR495" i="16"/>
  <c r="BS495" i="16"/>
  <c r="BT495" i="16"/>
  <c r="BU495" i="16"/>
  <c r="BV495" i="16"/>
  <c r="BW495" i="16"/>
  <c r="BX495" i="16"/>
  <c r="BY495" i="16"/>
  <c r="BZ495" i="16"/>
  <c r="CA495" i="16"/>
  <c r="CB495" i="16"/>
  <c r="CC495" i="16"/>
  <c r="CD495" i="16"/>
  <c r="CE495" i="16"/>
  <c r="CF495" i="16"/>
  <c r="CG495" i="16"/>
  <c r="CH495" i="16"/>
  <c r="CI495" i="16"/>
  <c r="CJ495" i="16"/>
  <c r="CK495" i="16"/>
  <c r="CL495" i="16"/>
  <c r="CM495" i="16"/>
  <c r="CN495" i="16"/>
  <c r="CO495" i="16"/>
  <c r="CP495" i="16"/>
  <c r="G496" i="16"/>
  <c r="H496" i="16"/>
  <c r="I496" i="16"/>
  <c r="J496" i="16"/>
  <c r="K496" i="16"/>
  <c r="L496" i="16"/>
  <c r="M496" i="16"/>
  <c r="N496" i="16"/>
  <c r="O496" i="16"/>
  <c r="P496" i="16"/>
  <c r="Q496" i="16"/>
  <c r="R496" i="16"/>
  <c r="S496" i="16"/>
  <c r="T496" i="16"/>
  <c r="U496" i="16"/>
  <c r="V496" i="16"/>
  <c r="W496" i="16"/>
  <c r="X496" i="16"/>
  <c r="Y496" i="16"/>
  <c r="Z496" i="16"/>
  <c r="AA496" i="16"/>
  <c r="AB496" i="16"/>
  <c r="AC496" i="16"/>
  <c r="AD496" i="16"/>
  <c r="AE496" i="16"/>
  <c r="AF496" i="16"/>
  <c r="AG496" i="16"/>
  <c r="AH496" i="16"/>
  <c r="AI496" i="16"/>
  <c r="AJ496" i="16"/>
  <c r="AK496" i="16"/>
  <c r="AL496" i="16"/>
  <c r="AM496" i="16"/>
  <c r="AN496" i="16"/>
  <c r="AO496" i="16"/>
  <c r="AP496" i="16"/>
  <c r="AQ496" i="16"/>
  <c r="AR496" i="16"/>
  <c r="AS496" i="16"/>
  <c r="AT496" i="16"/>
  <c r="AU496" i="16"/>
  <c r="AV496" i="16"/>
  <c r="AW496" i="16"/>
  <c r="AX496" i="16"/>
  <c r="AY496" i="16"/>
  <c r="AZ496" i="16"/>
  <c r="BA496" i="16"/>
  <c r="BB496" i="16"/>
  <c r="BC496" i="16"/>
  <c r="BD496" i="16"/>
  <c r="BE496" i="16"/>
  <c r="BF496" i="16"/>
  <c r="BG496" i="16"/>
  <c r="BH496" i="16"/>
  <c r="BI496" i="16"/>
  <c r="BJ496" i="16"/>
  <c r="BK496" i="16"/>
  <c r="BL496" i="16"/>
  <c r="BM496" i="16"/>
  <c r="BN496" i="16"/>
  <c r="BO496" i="16"/>
  <c r="BP496" i="16"/>
  <c r="BQ496" i="16"/>
  <c r="BR496" i="16"/>
  <c r="BS496" i="16"/>
  <c r="BT496" i="16"/>
  <c r="BU496" i="16"/>
  <c r="BV496" i="16"/>
  <c r="BW496" i="16"/>
  <c r="BX496" i="16"/>
  <c r="BY496" i="16"/>
  <c r="BZ496" i="16"/>
  <c r="CA496" i="16"/>
  <c r="CB496" i="16"/>
  <c r="CC496" i="16"/>
  <c r="CD496" i="16"/>
  <c r="CE496" i="16"/>
  <c r="CF496" i="16"/>
  <c r="CG496" i="16"/>
  <c r="CH496" i="16"/>
  <c r="CI496" i="16"/>
  <c r="CJ496" i="16"/>
  <c r="CK496" i="16"/>
  <c r="CL496" i="16"/>
  <c r="CM496" i="16"/>
  <c r="CN496" i="16"/>
  <c r="CO496" i="16"/>
  <c r="CP496" i="16"/>
  <c r="G497" i="16"/>
  <c r="H497" i="16"/>
  <c r="I497" i="16"/>
  <c r="J497" i="16"/>
  <c r="K497" i="16"/>
  <c r="L497" i="16"/>
  <c r="M497" i="16"/>
  <c r="N497" i="16"/>
  <c r="O497" i="16"/>
  <c r="P497" i="16"/>
  <c r="Q497" i="16"/>
  <c r="R497" i="16"/>
  <c r="S497" i="16"/>
  <c r="T497" i="16"/>
  <c r="U497" i="16"/>
  <c r="V497" i="16"/>
  <c r="W497" i="16"/>
  <c r="X497" i="16"/>
  <c r="Y497" i="16"/>
  <c r="Z497" i="16"/>
  <c r="AA497" i="16"/>
  <c r="AB497" i="16"/>
  <c r="AC497" i="16"/>
  <c r="AD497" i="16"/>
  <c r="AE497" i="16"/>
  <c r="AF497" i="16"/>
  <c r="AG497" i="16"/>
  <c r="AH497" i="16"/>
  <c r="AI497" i="16"/>
  <c r="AJ497" i="16"/>
  <c r="AK497" i="16"/>
  <c r="AL497" i="16"/>
  <c r="AM497" i="16"/>
  <c r="AN497" i="16"/>
  <c r="AO497" i="16"/>
  <c r="AP497" i="16"/>
  <c r="AQ497" i="16"/>
  <c r="AR497" i="16"/>
  <c r="AS497" i="16"/>
  <c r="AT497" i="16"/>
  <c r="AU497" i="16"/>
  <c r="AV497" i="16"/>
  <c r="AW497" i="16"/>
  <c r="AX497" i="16"/>
  <c r="AY497" i="16"/>
  <c r="AZ497" i="16"/>
  <c r="BA497" i="16"/>
  <c r="BB497" i="16"/>
  <c r="BC497" i="16"/>
  <c r="BD497" i="16"/>
  <c r="BE497" i="16"/>
  <c r="BF497" i="16"/>
  <c r="BG497" i="16"/>
  <c r="BH497" i="16"/>
  <c r="BI497" i="16"/>
  <c r="BJ497" i="16"/>
  <c r="BK497" i="16"/>
  <c r="BL497" i="16"/>
  <c r="BM497" i="16"/>
  <c r="BN497" i="16"/>
  <c r="BO497" i="16"/>
  <c r="BP497" i="16"/>
  <c r="BQ497" i="16"/>
  <c r="BR497" i="16"/>
  <c r="BS497" i="16"/>
  <c r="BT497" i="16"/>
  <c r="BU497" i="16"/>
  <c r="BV497" i="16"/>
  <c r="BW497" i="16"/>
  <c r="BX497" i="16"/>
  <c r="BY497" i="16"/>
  <c r="BZ497" i="16"/>
  <c r="CA497" i="16"/>
  <c r="CB497" i="16"/>
  <c r="CC497" i="16"/>
  <c r="CD497" i="16"/>
  <c r="CE497" i="16"/>
  <c r="CF497" i="16"/>
  <c r="CG497" i="16"/>
  <c r="CH497" i="16"/>
  <c r="CI497" i="16"/>
  <c r="CJ497" i="16"/>
  <c r="CK497" i="16"/>
  <c r="CL497" i="16"/>
  <c r="CM497" i="16"/>
  <c r="CN497" i="16"/>
  <c r="CO497" i="16"/>
  <c r="CP497" i="16"/>
  <c r="G498" i="16"/>
  <c r="H498" i="16"/>
  <c r="I498" i="16"/>
  <c r="J498" i="16"/>
  <c r="K498" i="16"/>
  <c r="L498" i="16"/>
  <c r="M498" i="16"/>
  <c r="N498" i="16"/>
  <c r="O498" i="16"/>
  <c r="P498" i="16"/>
  <c r="Q498" i="16"/>
  <c r="R498" i="16"/>
  <c r="S498" i="16"/>
  <c r="T498" i="16"/>
  <c r="U498" i="16"/>
  <c r="V498" i="16"/>
  <c r="W498" i="16"/>
  <c r="X498" i="16"/>
  <c r="Y498" i="16"/>
  <c r="Z498" i="16"/>
  <c r="AA498" i="16"/>
  <c r="AB498" i="16"/>
  <c r="AC498" i="16"/>
  <c r="AD498" i="16"/>
  <c r="AE498" i="16"/>
  <c r="AF498" i="16"/>
  <c r="AG498" i="16"/>
  <c r="AH498" i="16"/>
  <c r="AI498" i="16"/>
  <c r="AJ498" i="16"/>
  <c r="AK498" i="16"/>
  <c r="AL498" i="16"/>
  <c r="AM498" i="16"/>
  <c r="AN498" i="16"/>
  <c r="AO498" i="16"/>
  <c r="AP498" i="16"/>
  <c r="AQ498" i="16"/>
  <c r="AR498" i="16"/>
  <c r="AS498" i="16"/>
  <c r="AT498" i="16"/>
  <c r="AU498" i="16"/>
  <c r="AV498" i="16"/>
  <c r="AW498" i="16"/>
  <c r="AX498" i="16"/>
  <c r="AY498" i="16"/>
  <c r="AZ498" i="16"/>
  <c r="BA498" i="16"/>
  <c r="BB498" i="16"/>
  <c r="BC498" i="16"/>
  <c r="BD498" i="16"/>
  <c r="BE498" i="16"/>
  <c r="BF498" i="16"/>
  <c r="BG498" i="16"/>
  <c r="BH498" i="16"/>
  <c r="BI498" i="16"/>
  <c r="BJ498" i="16"/>
  <c r="BK498" i="16"/>
  <c r="BL498" i="16"/>
  <c r="BM498" i="16"/>
  <c r="BN498" i="16"/>
  <c r="BO498" i="16"/>
  <c r="BP498" i="16"/>
  <c r="BQ498" i="16"/>
  <c r="BR498" i="16"/>
  <c r="BS498" i="16"/>
  <c r="BT498" i="16"/>
  <c r="BU498" i="16"/>
  <c r="BV498" i="16"/>
  <c r="BW498" i="16"/>
  <c r="BX498" i="16"/>
  <c r="BY498" i="16"/>
  <c r="BZ498" i="16"/>
  <c r="CA498" i="16"/>
  <c r="CB498" i="16"/>
  <c r="CC498" i="16"/>
  <c r="CD498" i="16"/>
  <c r="CE498" i="16"/>
  <c r="CF498" i="16"/>
  <c r="CG498" i="16"/>
  <c r="CH498" i="16"/>
  <c r="CI498" i="16"/>
  <c r="CJ498" i="16"/>
  <c r="CK498" i="16"/>
  <c r="CL498" i="16"/>
  <c r="CM498" i="16"/>
  <c r="CN498" i="16"/>
  <c r="CO498" i="16"/>
  <c r="CP498" i="16"/>
  <c r="G499" i="16"/>
  <c r="H499" i="16"/>
  <c r="I499" i="16"/>
  <c r="J499" i="16"/>
  <c r="K499" i="16"/>
  <c r="L499" i="16"/>
  <c r="M499" i="16"/>
  <c r="N499" i="16"/>
  <c r="O499" i="16"/>
  <c r="P499" i="16"/>
  <c r="Q499" i="16"/>
  <c r="R499" i="16"/>
  <c r="S499" i="16"/>
  <c r="T499" i="16"/>
  <c r="U499" i="16"/>
  <c r="V499" i="16"/>
  <c r="W499" i="16"/>
  <c r="X499" i="16"/>
  <c r="Y499" i="16"/>
  <c r="Z499" i="16"/>
  <c r="AA499" i="16"/>
  <c r="AB499" i="16"/>
  <c r="AC499" i="16"/>
  <c r="AD499" i="16"/>
  <c r="AE499" i="16"/>
  <c r="AF499" i="16"/>
  <c r="AG499" i="16"/>
  <c r="AH499" i="16"/>
  <c r="AI499" i="16"/>
  <c r="AJ499" i="16"/>
  <c r="AK499" i="16"/>
  <c r="AL499" i="16"/>
  <c r="AM499" i="16"/>
  <c r="AN499" i="16"/>
  <c r="AO499" i="16"/>
  <c r="AP499" i="16"/>
  <c r="AQ499" i="16"/>
  <c r="AR499" i="16"/>
  <c r="AS499" i="16"/>
  <c r="AT499" i="16"/>
  <c r="AU499" i="16"/>
  <c r="AV499" i="16"/>
  <c r="AW499" i="16"/>
  <c r="AX499" i="16"/>
  <c r="AY499" i="16"/>
  <c r="AZ499" i="16"/>
  <c r="BA499" i="16"/>
  <c r="BB499" i="16"/>
  <c r="BC499" i="16"/>
  <c r="BD499" i="16"/>
  <c r="BE499" i="16"/>
  <c r="BF499" i="16"/>
  <c r="BG499" i="16"/>
  <c r="BH499" i="16"/>
  <c r="BI499" i="16"/>
  <c r="BJ499" i="16"/>
  <c r="BK499" i="16"/>
  <c r="BL499" i="16"/>
  <c r="BM499" i="16"/>
  <c r="BN499" i="16"/>
  <c r="BO499" i="16"/>
  <c r="BP499" i="16"/>
  <c r="BQ499" i="16"/>
  <c r="BR499" i="16"/>
  <c r="BS499" i="16"/>
  <c r="BT499" i="16"/>
  <c r="BU499" i="16"/>
  <c r="BV499" i="16"/>
  <c r="BW499" i="16"/>
  <c r="BX499" i="16"/>
  <c r="BY499" i="16"/>
  <c r="BZ499" i="16"/>
  <c r="CA499" i="16"/>
  <c r="CB499" i="16"/>
  <c r="CC499" i="16"/>
  <c r="CD499" i="16"/>
  <c r="CE499" i="16"/>
  <c r="CF499" i="16"/>
  <c r="CG499" i="16"/>
  <c r="CH499" i="16"/>
  <c r="CI499" i="16"/>
  <c r="CJ499" i="16"/>
  <c r="CK499" i="16"/>
  <c r="CL499" i="16"/>
  <c r="CM499" i="16"/>
  <c r="CN499" i="16"/>
  <c r="CO499" i="16"/>
  <c r="CP499" i="16"/>
  <c r="G500" i="16"/>
  <c r="H500" i="16"/>
  <c r="I500" i="16"/>
  <c r="J500" i="16"/>
  <c r="K500" i="16"/>
  <c r="L500" i="16"/>
  <c r="M500" i="16"/>
  <c r="N500" i="16"/>
  <c r="O500" i="16"/>
  <c r="P500" i="16"/>
  <c r="Q500" i="16"/>
  <c r="R500" i="16"/>
  <c r="S500" i="16"/>
  <c r="T500" i="16"/>
  <c r="U500" i="16"/>
  <c r="V500" i="16"/>
  <c r="W500" i="16"/>
  <c r="X500" i="16"/>
  <c r="Y500" i="16"/>
  <c r="Z500" i="16"/>
  <c r="AA500" i="16"/>
  <c r="AB500" i="16"/>
  <c r="AC500" i="16"/>
  <c r="AD500" i="16"/>
  <c r="AE500" i="16"/>
  <c r="AF500" i="16"/>
  <c r="AG500" i="16"/>
  <c r="AH500" i="16"/>
  <c r="AI500" i="16"/>
  <c r="AJ500" i="16"/>
  <c r="AK500" i="16"/>
  <c r="AL500" i="16"/>
  <c r="AM500" i="16"/>
  <c r="AN500" i="16"/>
  <c r="AO500" i="16"/>
  <c r="AP500" i="16"/>
  <c r="AQ500" i="16"/>
  <c r="AR500" i="16"/>
  <c r="AS500" i="16"/>
  <c r="AT500" i="16"/>
  <c r="AU500" i="16"/>
  <c r="AV500" i="16"/>
  <c r="AW500" i="16"/>
  <c r="AX500" i="16"/>
  <c r="AY500" i="16"/>
  <c r="AZ500" i="16"/>
  <c r="BA500" i="16"/>
  <c r="BB500" i="16"/>
  <c r="BC500" i="16"/>
  <c r="BD500" i="16"/>
  <c r="BE500" i="16"/>
  <c r="BF500" i="16"/>
  <c r="BG500" i="16"/>
  <c r="BH500" i="16"/>
  <c r="BI500" i="16"/>
  <c r="BJ500" i="16"/>
  <c r="BK500" i="16"/>
  <c r="BL500" i="16"/>
  <c r="BM500" i="16"/>
  <c r="BN500" i="16"/>
  <c r="BO500" i="16"/>
  <c r="BP500" i="16"/>
  <c r="BQ500" i="16"/>
  <c r="BR500" i="16"/>
  <c r="BS500" i="16"/>
  <c r="BT500" i="16"/>
  <c r="BU500" i="16"/>
  <c r="BV500" i="16"/>
  <c r="BW500" i="16"/>
  <c r="BX500" i="16"/>
  <c r="BY500" i="16"/>
  <c r="BZ500" i="16"/>
  <c r="CA500" i="16"/>
  <c r="CB500" i="16"/>
  <c r="CC500" i="16"/>
  <c r="CD500" i="16"/>
  <c r="CE500" i="16"/>
  <c r="CF500" i="16"/>
  <c r="CG500" i="16"/>
  <c r="CH500" i="16"/>
  <c r="CI500" i="16"/>
  <c r="CJ500" i="16"/>
  <c r="CK500" i="16"/>
  <c r="CL500" i="16"/>
  <c r="CM500" i="16"/>
  <c r="CN500" i="16"/>
  <c r="CO500" i="16"/>
  <c r="CP500" i="16"/>
  <c r="G501" i="16"/>
  <c r="H501" i="16"/>
  <c r="I501" i="16"/>
  <c r="J501" i="16"/>
  <c r="K501" i="16"/>
  <c r="L501" i="16"/>
  <c r="M501" i="16"/>
  <c r="N501" i="16"/>
  <c r="O501" i="16"/>
  <c r="P501" i="16"/>
  <c r="Q501" i="16"/>
  <c r="R501" i="16"/>
  <c r="S501" i="16"/>
  <c r="T501" i="16"/>
  <c r="U501" i="16"/>
  <c r="V501" i="16"/>
  <c r="W501" i="16"/>
  <c r="X501" i="16"/>
  <c r="Y501" i="16"/>
  <c r="Z501" i="16"/>
  <c r="AA501" i="16"/>
  <c r="AB501" i="16"/>
  <c r="AC501" i="16"/>
  <c r="AD501" i="16"/>
  <c r="AE501" i="16"/>
  <c r="AF501" i="16"/>
  <c r="AG501" i="16"/>
  <c r="AH501" i="16"/>
  <c r="AI501" i="16"/>
  <c r="AJ501" i="16"/>
  <c r="AK501" i="16"/>
  <c r="AL501" i="16"/>
  <c r="AM501" i="16"/>
  <c r="AN501" i="16"/>
  <c r="AO501" i="16"/>
  <c r="AP501" i="16"/>
  <c r="AQ501" i="16"/>
  <c r="AR501" i="16"/>
  <c r="AS501" i="16"/>
  <c r="AT501" i="16"/>
  <c r="AU501" i="16"/>
  <c r="AV501" i="16"/>
  <c r="AW501" i="16"/>
  <c r="AX501" i="16"/>
  <c r="AY501" i="16"/>
  <c r="AZ501" i="16"/>
  <c r="BA501" i="16"/>
  <c r="BB501" i="16"/>
  <c r="BC501" i="16"/>
  <c r="BD501" i="16"/>
  <c r="BE501" i="16"/>
  <c r="BF501" i="16"/>
  <c r="BG501" i="16"/>
  <c r="BH501" i="16"/>
  <c r="BI501" i="16"/>
  <c r="BJ501" i="16"/>
  <c r="BK501" i="16"/>
  <c r="BL501" i="16"/>
  <c r="BM501" i="16"/>
  <c r="BN501" i="16"/>
  <c r="BO501" i="16"/>
  <c r="BP501" i="16"/>
  <c r="BQ501" i="16"/>
  <c r="BR501" i="16"/>
  <c r="BS501" i="16"/>
  <c r="BT501" i="16"/>
  <c r="BU501" i="16"/>
  <c r="BV501" i="16"/>
  <c r="BW501" i="16"/>
  <c r="BX501" i="16"/>
  <c r="BY501" i="16"/>
  <c r="BZ501" i="16"/>
  <c r="CA501" i="16"/>
  <c r="CB501" i="16"/>
  <c r="CC501" i="16"/>
  <c r="CD501" i="16"/>
  <c r="CE501" i="16"/>
  <c r="CF501" i="16"/>
  <c r="CG501" i="16"/>
  <c r="CH501" i="16"/>
  <c r="CI501" i="16"/>
  <c r="CJ501" i="16"/>
  <c r="CK501" i="16"/>
  <c r="CL501" i="16"/>
  <c r="CM501" i="16"/>
  <c r="CN501" i="16"/>
  <c r="CO501" i="16"/>
  <c r="CP501" i="16"/>
  <c r="G502" i="16"/>
  <c r="H502" i="16"/>
  <c r="I502" i="16"/>
  <c r="J502" i="16"/>
  <c r="K502" i="16"/>
  <c r="L502" i="16"/>
  <c r="M502" i="16"/>
  <c r="N502" i="16"/>
  <c r="O502" i="16"/>
  <c r="P502" i="16"/>
  <c r="Q502" i="16"/>
  <c r="R502" i="16"/>
  <c r="S502" i="16"/>
  <c r="T502" i="16"/>
  <c r="U502" i="16"/>
  <c r="V502" i="16"/>
  <c r="W502" i="16"/>
  <c r="X502" i="16"/>
  <c r="Y502" i="16"/>
  <c r="Z502" i="16"/>
  <c r="AA502" i="16"/>
  <c r="AB502" i="16"/>
  <c r="AC502" i="16"/>
  <c r="AD502" i="16"/>
  <c r="AE502" i="16"/>
  <c r="AF502" i="16"/>
  <c r="AG502" i="16"/>
  <c r="AH502" i="16"/>
  <c r="AI502" i="16"/>
  <c r="AJ502" i="16"/>
  <c r="AK502" i="16"/>
  <c r="AL502" i="16"/>
  <c r="AM502" i="16"/>
  <c r="AN502" i="16"/>
  <c r="AO502" i="16"/>
  <c r="AP502" i="16"/>
  <c r="AQ502" i="16"/>
  <c r="AR502" i="16"/>
  <c r="AS502" i="16"/>
  <c r="AT502" i="16"/>
  <c r="AU502" i="16"/>
  <c r="AV502" i="16"/>
  <c r="AW502" i="16"/>
  <c r="AX502" i="16"/>
  <c r="AY502" i="16"/>
  <c r="AZ502" i="16"/>
  <c r="BA502" i="16"/>
  <c r="BB502" i="16"/>
  <c r="BC502" i="16"/>
  <c r="BD502" i="16"/>
  <c r="BE502" i="16"/>
  <c r="BF502" i="16"/>
  <c r="BG502" i="16"/>
  <c r="BH502" i="16"/>
  <c r="BI502" i="16"/>
  <c r="BJ502" i="16"/>
  <c r="BK502" i="16"/>
  <c r="BL502" i="16"/>
  <c r="BM502" i="16"/>
  <c r="BN502" i="16"/>
  <c r="BO502" i="16"/>
  <c r="BP502" i="16"/>
  <c r="BQ502" i="16"/>
  <c r="BR502" i="16"/>
  <c r="BS502" i="16"/>
  <c r="BT502" i="16"/>
  <c r="BU502" i="16"/>
  <c r="BV502" i="16"/>
  <c r="BW502" i="16"/>
  <c r="BX502" i="16"/>
  <c r="BY502" i="16"/>
  <c r="BZ502" i="16"/>
  <c r="CA502" i="16"/>
  <c r="CB502" i="16"/>
  <c r="CC502" i="16"/>
  <c r="CD502" i="16"/>
  <c r="CE502" i="16"/>
  <c r="CF502" i="16"/>
  <c r="CG502" i="16"/>
  <c r="CH502" i="16"/>
  <c r="CI502" i="16"/>
  <c r="CJ502" i="16"/>
  <c r="CK502" i="16"/>
  <c r="CL502" i="16"/>
  <c r="CM502" i="16"/>
  <c r="CN502" i="16"/>
  <c r="CO502" i="16"/>
  <c r="CP502" i="16"/>
  <c r="G503" i="16"/>
  <c r="H503" i="16"/>
  <c r="I503" i="16"/>
  <c r="J503" i="16"/>
  <c r="K503" i="16"/>
  <c r="L503" i="16"/>
  <c r="M503" i="16"/>
  <c r="N503" i="16"/>
  <c r="O503" i="16"/>
  <c r="P503" i="16"/>
  <c r="Q503" i="16"/>
  <c r="R503" i="16"/>
  <c r="S503" i="16"/>
  <c r="T503" i="16"/>
  <c r="U503" i="16"/>
  <c r="V503" i="16"/>
  <c r="W503" i="16"/>
  <c r="X503" i="16"/>
  <c r="Y503" i="16"/>
  <c r="Z503" i="16"/>
  <c r="AA503" i="16"/>
  <c r="AB503" i="16"/>
  <c r="AC503" i="16"/>
  <c r="AD503" i="16"/>
  <c r="AE503" i="16"/>
  <c r="AF503" i="16"/>
  <c r="AG503" i="16"/>
  <c r="AH503" i="16"/>
  <c r="AI503" i="16"/>
  <c r="AJ503" i="16"/>
  <c r="AK503" i="16"/>
  <c r="AL503" i="16"/>
  <c r="AM503" i="16"/>
  <c r="AN503" i="16"/>
  <c r="AO503" i="16"/>
  <c r="AP503" i="16"/>
  <c r="AQ503" i="16"/>
  <c r="AR503" i="16"/>
  <c r="AS503" i="16"/>
  <c r="AT503" i="16"/>
  <c r="AU503" i="16"/>
  <c r="AV503" i="16"/>
  <c r="AW503" i="16"/>
  <c r="AX503" i="16"/>
  <c r="AY503" i="16"/>
  <c r="AZ503" i="16"/>
  <c r="BA503" i="16"/>
  <c r="BB503" i="16"/>
  <c r="BC503" i="16"/>
  <c r="BD503" i="16"/>
  <c r="BE503" i="16"/>
  <c r="BF503" i="16"/>
  <c r="BG503" i="16"/>
  <c r="BH503" i="16"/>
  <c r="BI503" i="16"/>
  <c r="BJ503" i="16"/>
  <c r="BK503" i="16"/>
  <c r="BL503" i="16"/>
  <c r="BM503" i="16"/>
  <c r="BN503" i="16"/>
  <c r="BO503" i="16"/>
  <c r="BP503" i="16"/>
  <c r="BQ503" i="16"/>
  <c r="BR503" i="16"/>
  <c r="BS503" i="16"/>
  <c r="BT503" i="16"/>
  <c r="BU503" i="16"/>
  <c r="BV503" i="16"/>
  <c r="BW503" i="16"/>
  <c r="BX503" i="16"/>
  <c r="BY503" i="16"/>
  <c r="BZ503" i="16"/>
  <c r="CA503" i="16"/>
  <c r="CB503" i="16"/>
  <c r="CC503" i="16"/>
  <c r="CD503" i="16"/>
  <c r="CE503" i="16"/>
  <c r="CF503" i="16"/>
  <c r="CG503" i="16"/>
  <c r="CH503" i="16"/>
  <c r="CI503" i="16"/>
  <c r="CJ503" i="16"/>
  <c r="CK503" i="16"/>
  <c r="CL503" i="16"/>
  <c r="CM503" i="16"/>
  <c r="CN503" i="16"/>
  <c r="CO503" i="16"/>
  <c r="CP503" i="16"/>
  <c r="G504" i="16"/>
  <c r="H504" i="16"/>
  <c r="I504" i="16"/>
  <c r="J504" i="16"/>
  <c r="K504" i="16"/>
  <c r="L504" i="16"/>
  <c r="M504" i="16"/>
  <c r="N504" i="16"/>
  <c r="O504" i="16"/>
  <c r="P504" i="16"/>
  <c r="Q504" i="16"/>
  <c r="R504" i="16"/>
  <c r="S504" i="16"/>
  <c r="T504" i="16"/>
  <c r="U504" i="16"/>
  <c r="V504" i="16"/>
  <c r="W504" i="16"/>
  <c r="X504" i="16"/>
  <c r="Y504" i="16"/>
  <c r="Z504" i="16"/>
  <c r="AA504" i="16"/>
  <c r="AB504" i="16"/>
  <c r="AC504" i="16"/>
  <c r="AD504" i="16"/>
  <c r="AE504" i="16"/>
  <c r="AF504" i="16"/>
  <c r="AG504" i="16"/>
  <c r="AH504" i="16"/>
  <c r="AI504" i="16"/>
  <c r="AJ504" i="16"/>
  <c r="AK504" i="16"/>
  <c r="AL504" i="16"/>
  <c r="AM504" i="16"/>
  <c r="AN504" i="16"/>
  <c r="AO504" i="16"/>
  <c r="AP504" i="16"/>
  <c r="AQ504" i="16"/>
  <c r="AR504" i="16"/>
  <c r="AS504" i="16"/>
  <c r="AT504" i="16"/>
  <c r="AU504" i="16"/>
  <c r="AV504" i="16"/>
  <c r="AW504" i="16"/>
  <c r="AX504" i="16"/>
  <c r="AY504" i="16"/>
  <c r="AZ504" i="16"/>
  <c r="BA504" i="16"/>
  <c r="BB504" i="16"/>
  <c r="BC504" i="16"/>
  <c r="BD504" i="16"/>
  <c r="BE504" i="16"/>
  <c r="BF504" i="16"/>
  <c r="BG504" i="16"/>
  <c r="BH504" i="16"/>
  <c r="BI504" i="16"/>
  <c r="BJ504" i="16"/>
  <c r="BK504" i="16"/>
  <c r="BL504" i="16"/>
  <c r="BM504" i="16"/>
  <c r="BN504" i="16"/>
  <c r="BO504" i="16"/>
  <c r="BP504" i="16"/>
  <c r="BQ504" i="16"/>
  <c r="BR504" i="16"/>
  <c r="BS504" i="16"/>
  <c r="BT504" i="16"/>
  <c r="BU504" i="16"/>
  <c r="BV504" i="16"/>
  <c r="BW504" i="16"/>
  <c r="BX504" i="16"/>
  <c r="BY504" i="16"/>
  <c r="BZ504" i="16"/>
  <c r="CA504" i="16"/>
  <c r="CB504" i="16"/>
  <c r="CC504" i="16"/>
  <c r="CD504" i="16"/>
  <c r="CE504" i="16"/>
  <c r="CF504" i="16"/>
  <c r="CG504" i="16"/>
  <c r="CH504" i="16"/>
  <c r="CI504" i="16"/>
  <c r="CJ504" i="16"/>
  <c r="CK504" i="16"/>
  <c r="CL504" i="16"/>
  <c r="CM504" i="16"/>
  <c r="CN504" i="16"/>
  <c r="CO504" i="16"/>
  <c r="CP504" i="16"/>
  <c r="G505" i="16"/>
  <c r="H505" i="16"/>
  <c r="I505" i="16"/>
  <c r="J505" i="16"/>
  <c r="K505" i="16"/>
  <c r="L505" i="16"/>
  <c r="M505" i="16"/>
  <c r="N505" i="16"/>
  <c r="O505" i="16"/>
  <c r="P505" i="16"/>
  <c r="Q505" i="16"/>
  <c r="R505" i="16"/>
  <c r="S505" i="16"/>
  <c r="T505" i="16"/>
  <c r="U505" i="16"/>
  <c r="V505" i="16"/>
  <c r="W505" i="16"/>
  <c r="X505" i="16"/>
  <c r="Y505" i="16"/>
  <c r="Z505" i="16"/>
  <c r="AA505" i="16"/>
  <c r="AB505" i="16"/>
  <c r="AC505" i="16"/>
  <c r="AD505" i="16"/>
  <c r="AE505" i="16"/>
  <c r="AF505" i="16"/>
  <c r="AG505" i="16"/>
  <c r="AH505" i="16"/>
  <c r="AI505" i="16"/>
  <c r="AJ505" i="16"/>
  <c r="AK505" i="16"/>
  <c r="AL505" i="16"/>
  <c r="AM505" i="16"/>
  <c r="AN505" i="16"/>
  <c r="AO505" i="16"/>
  <c r="AP505" i="16"/>
  <c r="AQ505" i="16"/>
  <c r="AR505" i="16"/>
  <c r="AS505" i="16"/>
  <c r="AT505" i="16"/>
  <c r="AU505" i="16"/>
  <c r="AV505" i="16"/>
  <c r="AW505" i="16"/>
  <c r="AX505" i="16"/>
  <c r="AY505" i="16"/>
  <c r="AZ505" i="16"/>
  <c r="BA505" i="16"/>
  <c r="BB505" i="16"/>
  <c r="BC505" i="16"/>
  <c r="BD505" i="16"/>
  <c r="BE505" i="16"/>
  <c r="BF505" i="16"/>
  <c r="BG505" i="16"/>
  <c r="BH505" i="16"/>
  <c r="BI505" i="16"/>
  <c r="BJ505" i="16"/>
  <c r="BK505" i="16"/>
  <c r="BL505" i="16"/>
  <c r="BM505" i="16"/>
  <c r="BN505" i="16"/>
  <c r="BO505" i="16"/>
  <c r="BP505" i="16"/>
  <c r="BQ505" i="16"/>
  <c r="BR505" i="16"/>
  <c r="BS505" i="16"/>
  <c r="BT505" i="16"/>
  <c r="BU505" i="16"/>
  <c r="BV505" i="16"/>
  <c r="BW505" i="16"/>
  <c r="BX505" i="16"/>
  <c r="BY505" i="16"/>
  <c r="BZ505" i="16"/>
  <c r="CA505" i="16"/>
  <c r="CB505" i="16"/>
  <c r="CC505" i="16"/>
  <c r="CD505" i="16"/>
  <c r="CE505" i="16"/>
  <c r="CF505" i="16"/>
  <c r="CG505" i="16"/>
  <c r="CH505" i="16"/>
  <c r="CI505" i="16"/>
  <c r="CJ505" i="16"/>
  <c r="CK505" i="16"/>
  <c r="CL505" i="16"/>
  <c r="CM505" i="16"/>
  <c r="CN505" i="16"/>
  <c r="CO505" i="16"/>
  <c r="CP505" i="16"/>
  <c r="G506" i="16"/>
  <c r="H506" i="16"/>
  <c r="I506" i="16"/>
  <c r="J506" i="16"/>
  <c r="K506" i="16"/>
  <c r="L506" i="16"/>
  <c r="M506" i="16"/>
  <c r="N506" i="16"/>
  <c r="O506" i="16"/>
  <c r="P506" i="16"/>
  <c r="Q506" i="16"/>
  <c r="R506" i="16"/>
  <c r="S506" i="16"/>
  <c r="T506" i="16"/>
  <c r="U506" i="16"/>
  <c r="V506" i="16"/>
  <c r="W506" i="16"/>
  <c r="X506" i="16"/>
  <c r="Y506" i="16"/>
  <c r="Z506" i="16"/>
  <c r="AA506" i="16"/>
  <c r="AB506" i="16"/>
  <c r="AC506" i="16"/>
  <c r="AD506" i="16"/>
  <c r="AE506" i="16"/>
  <c r="AF506" i="16"/>
  <c r="AG506" i="16"/>
  <c r="AH506" i="16"/>
  <c r="AI506" i="16"/>
  <c r="AJ506" i="16"/>
  <c r="AK506" i="16"/>
  <c r="AL506" i="16"/>
  <c r="AM506" i="16"/>
  <c r="AN506" i="16"/>
  <c r="AO506" i="16"/>
  <c r="AP506" i="16"/>
  <c r="AQ506" i="16"/>
  <c r="AR506" i="16"/>
  <c r="AS506" i="16"/>
  <c r="AT506" i="16"/>
  <c r="AU506" i="16"/>
  <c r="AV506" i="16"/>
  <c r="AW506" i="16"/>
  <c r="AX506" i="16"/>
  <c r="AY506" i="16"/>
  <c r="AZ506" i="16"/>
  <c r="BA506" i="16"/>
  <c r="BB506" i="16"/>
  <c r="BC506" i="16"/>
  <c r="BD506" i="16"/>
  <c r="BE506" i="16"/>
  <c r="BF506" i="16"/>
  <c r="BG506" i="16"/>
  <c r="BH506" i="16"/>
  <c r="BI506" i="16"/>
  <c r="BJ506" i="16"/>
  <c r="BK506" i="16"/>
  <c r="BL506" i="16"/>
  <c r="BM506" i="16"/>
  <c r="BN506" i="16"/>
  <c r="BO506" i="16"/>
  <c r="BP506" i="16"/>
  <c r="BQ506" i="16"/>
  <c r="BR506" i="16"/>
  <c r="BS506" i="16"/>
  <c r="BT506" i="16"/>
  <c r="BU506" i="16"/>
  <c r="BV506" i="16"/>
  <c r="BW506" i="16"/>
  <c r="BX506" i="16"/>
  <c r="BY506" i="16"/>
  <c r="BZ506" i="16"/>
  <c r="CA506" i="16"/>
  <c r="CB506" i="16"/>
  <c r="CC506" i="16"/>
  <c r="CD506" i="16"/>
  <c r="CE506" i="16"/>
  <c r="CF506" i="16"/>
  <c r="CG506" i="16"/>
  <c r="CH506" i="16"/>
  <c r="CI506" i="16"/>
  <c r="CJ506" i="16"/>
  <c r="CK506" i="16"/>
  <c r="CL506" i="16"/>
  <c r="CM506" i="16"/>
  <c r="CN506" i="16"/>
  <c r="CO506" i="16"/>
  <c r="CP506" i="16"/>
  <c r="G507" i="16"/>
  <c r="H507" i="16"/>
  <c r="I507" i="16"/>
  <c r="J507" i="16"/>
  <c r="K507" i="16"/>
  <c r="L507" i="16"/>
  <c r="M507" i="16"/>
  <c r="N507" i="16"/>
  <c r="O507" i="16"/>
  <c r="P507" i="16"/>
  <c r="Q507" i="16"/>
  <c r="R507" i="16"/>
  <c r="S507" i="16"/>
  <c r="T507" i="16"/>
  <c r="U507" i="16"/>
  <c r="V507" i="16"/>
  <c r="W507" i="16"/>
  <c r="X507" i="16"/>
  <c r="Y507" i="16"/>
  <c r="Z507" i="16"/>
  <c r="AA507" i="16"/>
  <c r="AB507" i="16"/>
  <c r="AC507" i="16"/>
  <c r="AD507" i="16"/>
  <c r="AE507" i="16"/>
  <c r="AF507" i="16"/>
  <c r="AG507" i="16"/>
  <c r="AH507" i="16"/>
  <c r="AI507" i="16"/>
  <c r="AJ507" i="16"/>
  <c r="AK507" i="16"/>
  <c r="AL507" i="16"/>
  <c r="AM507" i="16"/>
  <c r="AN507" i="16"/>
  <c r="AO507" i="16"/>
  <c r="AP507" i="16"/>
  <c r="AQ507" i="16"/>
  <c r="AR507" i="16"/>
  <c r="AS507" i="16"/>
  <c r="AT507" i="16"/>
  <c r="AU507" i="16"/>
  <c r="AV507" i="16"/>
  <c r="AW507" i="16"/>
  <c r="AX507" i="16"/>
  <c r="AY507" i="16"/>
  <c r="AZ507" i="16"/>
  <c r="BA507" i="16"/>
  <c r="BB507" i="16"/>
  <c r="BC507" i="16"/>
  <c r="BD507" i="16"/>
  <c r="BE507" i="16"/>
  <c r="BF507" i="16"/>
  <c r="BG507" i="16"/>
  <c r="BH507" i="16"/>
  <c r="BI507" i="16"/>
  <c r="BJ507" i="16"/>
  <c r="BK507" i="16"/>
  <c r="BL507" i="16"/>
  <c r="BM507" i="16"/>
  <c r="BN507" i="16"/>
  <c r="BO507" i="16"/>
  <c r="BP507" i="16"/>
  <c r="BQ507" i="16"/>
  <c r="BR507" i="16"/>
  <c r="BS507" i="16"/>
  <c r="BT507" i="16"/>
  <c r="BU507" i="16"/>
  <c r="BV507" i="16"/>
  <c r="BW507" i="16"/>
  <c r="BX507" i="16"/>
  <c r="BY507" i="16"/>
  <c r="BZ507" i="16"/>
  <c r="CA507" i="16"/>
  <c r="CB507" i="16"/>
  <c r="CC507" i="16"/>
  <c r="CD507" i="16"/>
  <c r="CE507" i="16"/>
  <c r="CF507" i="16"/>
  <c r="CG507" i="16"/>
  <c r="CH507" i="16"/>
  <c r="CI507" i="16"/>
  <c r="CJ507" i="16"/>
  <c r="CK507" i="16"/>
  <c r="CL507" i="16"/>
  <c r="CM507" i="16"/>
  <c r="CN507" i="16"/>
  <c r="CO507" i="16"/>
  <c r="CP507" i="16"/>
  <c r="G508" i="16"/>
  <c r="H508" i="16"/>
  <c r="I508" i="16"/>
  <c r="J508" i="16"/>
  <c r="K508" i="16"/>
  <c r="L508" i="16"/>
  <c r="M508" i="16"/>
  <c r="N508" i="16"/>
  <c r="O508" i="16"/>
  <c r="P508" i="16"/>
  <c r="Q508" i="16"/>
  <c r="R508" i="16"/>
  <c r="S508" i="16"/>
  <c r="T508" i="16"/>
  <c r="U508" i="16"/>
  <c r="V508" i="16"/>
  <c r="W508" i="16"/>
  <c r="X508" i="16"/>
  <c r="Y508" i="16"/>
  <c r="Z508" i="16"/>
  <c r="AA508" i="16"/>
  <c r="AB508" i="16"/>
  <c r="AC508" i="16"/>
  <c r="AD508" i="16"/>
  <c r="AE508" i="16"/>
  <c r="AF508" i="16"/>
  <c r="AG508" i="16"/>
  <c r="AH508" i="16"/>
  <c r="AI508" i="16"/>
  <c r="AJ508" i="16"/>
  <c r="AK508" i="16"/>
  <c r="AL508" i="16"/>
  <c r="AM508" i="16"/>
  <c r="AN508" i="16"/>
  <c r="AO508" i="16"/>
  <c r="AP508" i="16"/>
  <c r="AQ508" i="16"/>
  <c r="AR508" i="16"/>
  <c r="AS508" i="16"/>
  <c r="AT508" i="16"/>
  <c r="AU508" i="16"/>
  <c r="AV508" i="16"/>
  <c r="AW508" i="16"/>
  <c r="AX508" i="16"/>
  <c r="AY508" i="16"/>
  <c r="AZ508" i="16"/>
  <c r="BA508" i="16"/>
  <c r="BB508" i="16"/>
  <c r="BC508" i="16"/>
  <c r="BD508" i="16"/>
  <c r="BE508" i="16"/>
  <c r="BF508" i="16"/>
  <c r="BG508" i="16"/>
  <c r="BH508" i="16"/>
  <c r="BI508" i="16"/>
  <c r="BJ508" i="16"/>
  <c r="BK508" i="16"/>
  <c r="BL508" i="16"/>
  <c r="BM508" i="16"/>
  <c r="BN508" i="16"/>
  <c r="BO508" i="16"/>
  <c r="BP508" i="16"/>
  <c r="BQ508" i="16"/>
  <c r="BR508" i="16"/>
  <c r="BS508" i="16"/>
  <c r="BT508" i="16"/>
  <c r="BU508" i="16"/>
  <c r="BV508" i="16"/>
  <c r="BW508" i="16"/>
  <c r="BX508" i="16"/>
  <c r="BY508" i="16"/>
  <c r="BZ508" i="16"/>
  <c r="CA508" i="16"/>
  <c r="CB508" i="16"/>
  <c r="CC508" i="16"/>
  <c r="CD508" i="16"/>
  <c r="CE508" i="16"/>
  <c r="CF508" i="16"/>
  <c r="CG508" i="16"/>
  <c r="CH508" i="16"/>
  <c r="CI508" i="16"/>
  <c r="CJ508" i="16"/>
  <c r="CK508" i="16"/>
  <c r="CL508" i="16"/>
  <c r="CM508" i="16"/>
  <c r="CN508" i="16"/>
  <c r="CO508" i="16"/>
  <c r="CP508" i="16"/>
  <c r="G509" i="16"/>
  <c r="H509" i="16"/>
  <c r="I509" i="16"/>
  <c r="J509" i="16"/>
  <c r="K509" i="16"/>
  <c r="L509" i="16"/>
  <c r="M509" i="16"/>
  <c r="N509" i="16"/>
  <c r="O509" i="16"/>
  <c r="P509" i="16"/>
  <c r="Q509" i="16"/>
  <c r="R509" i="16"/>
  <c r="S509" i="16"/>
  <c r="T509" i="16"/>
  <c r="U509" i="16"/>
  <c r="V509" i="16"/>
  <c r="W509" i="16"/>
  <c r="X509" i="16"/>
  <c r="Y509" i="16"/>
  <c r="Z509" i="16"/>
  <c r="AA509" i="16"/>
  <c r="AB509" i="16"/>
  <c r="AC509" i="16"/>
  <c r="AD509" i="16"/>
  <c r="AE509" i="16"/>
  <c r="AF509" i="16"/>
  <c r="AG509" i="16"/>
  <c r="AH509" i="16"/>
  <c r="AI509" i="16"/>
  <c r="AJ509" i="16"/>
  <c r="AK509" i="16"/>
  <c r="AL509" i="16"/>
  <c r="AM509" i="16"/>
  <c r="AN509" i="16"/>
  <c r="AO509" i="16"/>
  <c r="AP509" i="16"/>
  <c r="AQ509" i="16"/>
  <c r="AR509" i="16"/>
  <c r="AS509" i="16"/>
  <c r="AT509" i="16"/>
  <c r="AU509" i="16"/>
  <c r="AV509" i="16"/>
  <c r="AW509" i="16"/>
  <c r="AX509" i="16"/>
  <c r="AY509" i="16"/>
  <c r="AZ509" i="16"/>
  <c r="BA509" i="16"/>
  <c r="BB509" i="16"/>
  <c r="BC509" i="16"/>
  <c r="BD509" i="16"/>
  <c r="BE509" i="16"/>
  <c r="BF509" i="16"/>
  <c r="BG509" i="16"/>
  <c r="BH509" i="16"/>
  <c r="BI509" i="16"/>
  <c r="BJ509" i="16"/>
  <c r="BK509" i="16"/>
  <c r="BL509" i="16"/>
  <c r="BM509" i="16"/>
  <c r="BN509" i="16"/>
  <c r="BO509" i="16"/>
  <c r="BP509" i="16"/>
  <c r="BQ509" i="16"/>
  <c r="BR509" i="16"/>
  <c r="BS509" i="16"/>
  <c r="BT509" i="16"/>
  <c r="BU509" i="16"/>
  <c r="BV509" i="16"/>
  <c r="BW509" i="16"/>
  <c r="BX509" i="16"/>
  <c r="BY509" i="16"/>
  <c r="BZ509" i="16"/>
  <c r="CA509" i="16"/>
  <c r="CB509" i="16"/>
  <c r="CC509" i="16"/>
  <c r="CD509" i="16"/>
  <c r="CE509" i="16"/>
  <c r="CF509" i="16"/>
  <c r="CG509" i="16"/>
  <c r="CH509" i="16"/>
  <c r="CI509" i="16"/>
  <c r="CJ509" i="16"/>
  <c r="CK509" i="16"/>
  <c r="CL509" i="16"/>
  <c r="CM509" i="16"/>
  <c r="CN509" i="16"/>
  <c r="CO509" i="16"/>
  <c r="CP509" i="16"/>
  <c r="G510" i="16"/>
  <c r="H510" i="16"/>
  <c r="I510" i="16"/>
  <c r="J510" i="16"/>
  <c r="K510" i="16"/>
  <c r="L510" i="16"/>
  <c r="M510" i="16"/>
  <c r="N510" i="16"/>
  <c r="O510" i="16"/>
  <c r="P510" i="16"/>
  <c r="Q510" i="16"/>
  <c r="R510" i="16"/>
  <c r="S510" i="16"/>
  <c r="T510" i="16"/>
  <c r="U510" i="16"/>
  <c r="V510" i="16"/>
  <c r="W510" i="16"/>
  <c r="X510" i="16"/>
  <c r="Y510" i="16"/>
  <c r="Z510" i="16"/>
  <c r="AA510" i="16"/>
  <c r="AB510" i="16"/>
  <c r="AC510" i="16"/>
  <c r="AD510" i="16"/>
  <c r="AE510" i="16"/>
  <c r="AF510" i="16"/>
  <c r="AG510" i="16"/>
  <c r="AH510" i="16"/>
  <c r="AI510" i="16"/>
  <c r="AJ510" i="16"/>
  <c r="AK510" i="16"/>
  <c r="AL510" i="16"/>
  <c r="AM510" i="16"/>
  <c r="AN510" i="16"/>
  <c r="AO510" i="16"/>
  <c r="AP510" i="16"/>
  <c r="AQ510" i="16"/>
  <c r="AR510" i="16"/>
  <c r="AS510" i="16"/>
  <c r="AT510" i="16"/>
  <c r="AU510" i="16"/>
  <c r="AV510" i="16"/>
  <c r="AW510" i="16"/>
  <c r="AX510" i="16"/>
  <c r="AY510" i="16"/>
  <c r="AZ510" i="16"/>
  <c r="BA510" i="16"/>
  <c r="BB510" i="16"/>
  <c r="BC510" i="16"/>
  <c r="BD510" i="16"/>
  <c r="BE510" i="16"/>
  <c r="BF510" i="16"/>
  <c r="BG510" i="16"/>
  <c r="BH510" i="16"/>
  <c r="BI510" i="16"/>
  <c r="BJ510" i="16"/>
  <c r="BK510" i="16"/>
  <c r="BL510" i="16"/>
  <c r="BM510" i="16"/>
  <c r="BN510" i="16"/>
  <c r="BO510" i="16"/>
  <c r="BP510" i="16"/>
  <c r="BQ510" i="16"/>
  <c r="BR510" i="16"/>
  <c r="BS510" i="16"/>
  <c r="BT510" i="16"/>
  <c r="BU510" i="16"/>
  <c r="BV510" i="16"/>
  <c r="BW510" i="16"/>
  <c r="BX510" i="16"/>
  <c r="BY510" i="16"/>
  <c r="BZ510" i="16"/>
  <c r="CA510" i="16"/>
  <c r="CB510" i="16"/>
  <c r="CC510" i="16"/>
  <c r="CD510" i="16"/>
  <c r="CE510" i="16"/>
  <c r="CF510" i="16"/>
  <c r="CG510" i="16"/>
  <c r="CH510" i="16"/>
  <c r="CI510" i="16"/>
  <c r="CJ510" i="16"/>
  <c r="CK510" i="16"/>
  <c r="CL510" i="16"/>
  <c r="CM510" i="16"/>
  <c r="CN510" i="16"/>
  <c r="CO510" i="16"/>
  <c r="CP510" i="16"/>
  <c r="G511" i="16"/>
  <c r="H511" i="16"/>
  <c r="I511" i="16"/>
  <c r="J511" i="16"/>
  <c r="K511" i="16"/>
  <c r="L511" i="16"/>
  <c r="M511" i="16"/>
  <c r="N511" i="16"/>
  <c r="O511" i="16"/>
  <c r="P511" i="16"/>
  <c r="Q511" i="16"/>
  <c r="R511" i="16"/>
  <c r="S511" i="16"/>
  <c r="T511" i="16"/>
  <c r="U511" i="16"/>
  <c r="V511" i="16"/>
  <c r="W511" i="16"/>
  <c r="X511" i="16"/>
  <c r="Y511" i="16"/>
  <c r="Z511" i="16"/>
  <c r="AA511" i="16"/>
  <c r="AB511" i="16"/>
  <c r="AC511" i="16"/>
  <c r="AD511" i="16"/>
  <c r="AE511" i="16"/>
  <c r="AF511" i="16"/>
  <c r="AG511" i="16"/>
  <c r="AH511" i="16"/>
  <c r="AI511" i="16"/>
  <c r="AJ511" i="16"/>
  <c r="AK511" i="16"/>
  <c r="AL511" i="16"/>
  <c r="AM511" i="16"/>
  <c r="AN511" i="16"/>
  <c r="AO511" i="16"/>
  <c r="AP511" i="16"/>
  <c r="AQ511" i="16"/>
  <c r="AR511" i="16"/>
  <c r="AS511" i="16"/>
  <c r="AT511" i="16"/>
  <c r="AU511" i="16"/>
  <c r="AV511" i="16"/>
  <c r="AW511" i="16"/>
  <c r="AX511" i="16"/>
  <c r="AY511" i="16"/>
  <c r="AZ511" i="16"/>
  <c r="BA511" i="16"/>
  <c r="BB511" i="16"/>
  <c r="BC511" i="16"/>
  <c r="BD511" i="16"/>
  <c r="BE511" i="16"/>
  <c r="BF511" i="16"/>
  <c r="BG511" i="16"/>
  <c r="BH511" i="16"/>
  <c r="BI511" i="16"/>
  <c r="BJ511" i="16"/>
  <c r="BK511" i="16"/>
  <c r="BL511" i="16"/>
  <c r="BM511" i="16"/>
  <c r="BN511" i="16"/>
  <c r="BO511" i="16"/>
  <c r="BP511" i="16"/>
  <c r="BQ511" i="16"/>
  <c r="BR511" i="16"/>
  <c r="BS511" i="16"/>
  <c r="BT511" i="16"/>
  <c r="BU511" i="16"/>
  <c r="BV511" i="16"/>
  <c r="BW511" i="16"/>
  <c r="BX511" i="16"/>
  <c r="BY511" i="16"/>
  <c r="BZ511" i="16"/>
  <c r="CA511" i="16"/>
  <c r="CB511" i="16"/>
  <c r="CC511" i="16"/>
  <c r="CD511" i="16"/>
  <c r="CE511" i="16"/>
  <c r="CF511" i="16"/>
  <c r="CG511" i="16"/>
  <c r="CH511" i="16"/>
  <c r="CI511" i="16"/>
  <c r="CJ511" i="16"/>
  <c r="CK511" i="16"/>
  <c r="CL511" i="16"/>
  <c r="CM511" i="16"/>
  <c r="CN511" i="16"/>
  <c r="CO511" i="16"/>
  <c r="CP511" i="16"/>
  <c r="G512" i="16"/>
  <c r="H512" i="16"/>
  <c r="I512" i="16"/>
  <c r="J512" i="16"/>
  <c r="K512" i="16"/>
  <c r="L512" i="16"/>
  <c r="M512" i="16"/>
  <c r="N512" i="16"/>
  <c r="O512" i="16"/>
  <c r="P512" i="16"/>
  <c r="Q512" i="16"/>
  <c r="R512" i="16"/>
  <c r="S512" i="16"/>
  <c r="T512" i="16"/>
  <c r="U512" i="16"/>
  <c r="V512" i="16"/>
  <c r="W512" i="16"/>
  <c r="X512" i="16"/>
  <c r="Y512" i="16"/>
  <c r="Z512" i="16"/>
  <c r="AA512" i="16"/>
  <c r="AB512" i="16"/>
  <c r="AC512" i="16"/>
  <c r="AD512" i="16"/>
  <c r="AE512" i="16"/>
  <c r="AF512" i="16"/>
  <c r="AG512" i="16"/>
  <c r="AH512" i="16"/>
  <c r="AI512" i="16"/>
  <c r="AJ512" i="16"/>
  <c r="AK512" i="16"/>
  <c r="AL512" i="16"/>
  <c r="AM512" i="16"/>
  <c r="AN512" i="16"/>
  <c r="AO512" i="16"/>
  <c r="AP512" i="16"/>
  <c r="AQ512" i="16"/>
  <c r="AR512" i="16"/>
  <c r="AS512" i="16"/>
  <c r="AT512" i="16"/>
  <c r="AU512" i="16"/>
  <c r="AV512" i="16"/>
  <c r="AW512" i="16"/>
  <c r="AX512" i="16"/>
  <c r="AY512" i="16"/>
  <c r="AZ512" i="16"/>
  <c r="BA512" i="16"/>
  <c r="BB512" i="16"/>
  <c r="BC512" i="16"/>
  <c r="BD512" i="16"/>
  <c r="BE512" i="16"/>
  <c r="BF512" i="16"/>
  <c r="BG512" i="16"/>
  <c r="BH512" i="16"/>
  <c r="BI512" i="16"/>
  <c r="BJ512" i="16"/>
  <c r="BK512" i="16"/>
  <c r="BL512" i="16"/>
  <c r="BM512" i="16"/>
  <c r="BN512" i="16"/>
  <c r="BO512" i="16"/>
  <c r="BP512" i="16"/>
  <c r="BQ512" i="16"/>
  <c r="BR512" i="16"/>
  <c r="BS512" i="16"/>
  <c r="BT512" i="16"/>
  <c r="BU512" i="16"/>
  <c r="BV512" i="16"/>
  <c r="BW512" i="16"/>
  <c r="BX512" i="16"/>
  <c r="BY512" i="16"/>
  <c r="BZ512" i="16"/>
  <c r="CA512" i="16"/>
  <c r="CB512" i="16"/>
  <c r="CC512" i="16"/>
  <c r="CD512" i="16"/>
  <c r="CE512" i="16"/>
  <c r="CF512" i="16"/>
  <c r="CG512" i="16"/>
  <c r="CH512" i="16"/>
  <c r="CI512" i="16"/>
  <c r="CJ512" i="16"/>
  <c r="CK512" i="16"/>
  <c r="CL512" i="16"/>
  <c r="CM512" i="16"/>
  <c r="CN512" i="16"/>
  <c r="CO512" i="16"/>
  <c r="CP512" i="16"/>
  <c r="G513" i="16"/>
  <c r="H513" i="16"/>
  <c r="I513" i="16"/>
  <c r="J513" i="16"/>
  <c r="K513" i="16"/>
  <c r="L513" i="16"/>
  <c r="M513" i="16"/>
  <c r="N513" i="16"/>
  <c r="O513" i="16"/>
  <c r="P513" i="16"/>
  <c r="Q513" i="16"/>
  <c r="R513" i="16"/>
  <c r="S513" i="16"/>
  <c r="T513" i="16"/>
  <c r="U513" i="16"/>
  <c r="V513" i="16"/>
  <c r="W513" i="16"/>
  <c r="X513" i="16"/>
  <c r="Y513" i="16"/>
  <c r="Z513" i="16"/>
  <c r="AA513" i="16"/>
  <c r="AB513" i="16"/>
  <c r="AC513" i="16"/>
  <c r="AD513" i="16"/>
  <c r="AE513" i="16"/>
  <c r="AF513" i="16"/>
  <c r="AG513" i="16"/>
  <c r="AH513" i="16"/>
  <c r="AI513" i="16"/>
  <c r="AJ513" i="16"/>
  <c r="AK513" i="16"/>
  <c r="AL513" i="16"/>
  <c r="AM513" i="16"/>
  <c r="AN513" i="16"/>
  <c r="AO513" i="16"/>
  <c r="AP513" i="16"/>
  <c r="AQ513" i="16"/>
  <c r="AR513" i="16"/>
  <c r="AS513" i="16"/>
  <c r="AT513" i="16"/>
  <c r="AU513" i="16"/>
  <c r="AV513" i="16"/>
  <c r="AW513" i="16"/>
  <c r="AX513" i="16"/>
  <c r="AY513" i="16"/>
  <c r="AZ513" i="16"/>
  <c r="BA513" i="16"/>
  <c r="BB513" i="16"/>
  <c r="BC513" i="16"/>
  <c r="BD513" i="16"/>
  <c r="BE513" i="16"/>
  <c r="BF513" i="16"/>
  <c r="BG513" i="16"/>
  <c r="BH513" i="16"/>
  <c r="BI513" i="16"/>
  <c r="BJ513" i="16"/>
  <c r="BK513" i="16"/>
  <c r="BL513" i="16"/>
  <c r="BM513" i="16"/>
  <c r="BN513" i="16"/>
  <c r="BO513" i="16"/>
  <c r="BP513" i="16"/>
  <c r="BQ513" i="16"/>
  <c r="BR513" i="16"/>
  <c r="BS513" i="16"/>
  <c r="BT513" i="16"/>
  <c r="BU513" i="16"/>
  <c r="BV513" i="16"/>
  <c r="BW513" i="16"/>
  <c r="BX513" i="16"/>
  <c r="BY513" i="16"/>
  <c r="BZ513" i="16"/>
  <c r="CA513" i="16"/>
  <c r="CB513" i="16"/>
  <c r="CC513" i="16"/>
  <c r="CD513" i="16"/>
  <c r="CE513" i="16"/>
  <c r="CF513" i="16"/>
  <c r="CG513" i="16"/>
  <c r="CH513" i="16"/>
  <c r="CI513" i="16"/>
  <c r="CJ513" i="16"/>
  <c r="CK513" i="16"/>
  <c r="CL513" i="16"/>
  <c r="CM513" i="16"/>
  <c r="CN513" i="16"/>
  <c r="CO513" i="16"/>
  <c r="CP513" i="16"/>
  <c r="G514" i="16"/>
  <c r="H514" i="16"/>
  <c r="I514" i="16"/>
  <c r="J514" i="16"/>
  <c r="K514" i="16"/>
  <c r="L514" i="16"/>
  <c r="M514" i="16"/>
  <c r="N514" i="16"/>
  <c r="O514" i="16"/>
  <c r="P514" i="16"/>
  <c r="Q514" i="16"/>
  <c r="R514" i="16"/>
  <c r="S514" i="16"/>
  <c r="T514" i="16"/>
  <c r="U514" i="16"/>
  <c r="V514" i="16"/>
  <c r="W514" i="16"/>
  <c r="X514" i="16"/>
  <c r="Y514" i="16"/>
  <c r="Z514" i="16"/>
  <c r="AA514" i="16"/>
  <c r="AB514" i="16"/>
  <c r="AC514" i="16"/>
  <c r="AD514" i="16"/>
  <c r="AE514" i="16"/>
  <c r="AF514" i="16"/>
  <c r="AG514" i="16"/>
  <c r="AH514" i="16"/>
  <c r="AI514" i="16"/>
  <c r="AJ514" i="16"/>
  <c r="AK514" i="16"/>
  <c r="AL514" i="16"/>
  <c r="AM514" i="16"/>
  <c r="AN514" i="16"/>
  <c r="AO514" i="16"/>
  <c r="AP514" i="16"/>
  <c r="AQ514" i="16"/>
  <c r="AR514" i="16"/>
  <c r="AS514" i="16"/>
  <c r="AT514" i="16"/>
  <c r="AU514" i="16"/>
  <c r="AV514" i="16"/>
  <c r="AW514" i="16"/>
  <c r="AX514" i="16"/>
  <c r="AY514" i="16"/>
  <c r="AZ514" i="16"/>
  <c r="BA514" i="16"/>
  <c r="BB514" i="16"/>
  <c r="BC514" i="16"/>
  <c r="BD514" i="16"/>
  <c r="BE514" i="16"/>
  <c r="BF514" i="16"/>
  <c r="BG514" i="16"/>
  <c r="BH514" i="16"/>
  <c r="BI514" i="16"/>
  <c r="BJ514" i="16"/>
  <c r="BK514" i="16"/>
  <c r="BL514" i="16"/>
  <c r="BM514" i="16"/>
  <c r="BN514" i="16"/>
  <c r="BO514" i="16"/>
  <c r="BP514" i="16"/>
  <c r="BQ514" i="16"/>
  <c r="BR514" i="16"/>
  <c r="BS514" i="16"/>
  <c r="BT514" i="16"/>
  <c r="BU514" i="16"/>
  <c r="BV514" i="16"/>
  <c r="BW514" i="16"/>
  <c r="BX514" i="16"/>
  <c r="BY514" i="16"/>
  <c r="BZ514" i="16"/>
  <c r="CA514" i="16"/>
  <c r="CB514" i="16"/>
  <c r="CC514" i="16"/>
  <c r="CD514" i="16"/>
  <c r="CE514" i="16"/>
  <c r="CF514" i="16"/>
  <c r="CG514" i="16"/>
  <c r="CH514" i="16"/>
  <c r="CI514" i="16"/>
  <c r="CJ514" i="16"/>
  <c r="CK514" i="16"/>
  <c r="CL514" i="16"/>
  <c r="CM514" i="16"/>
  <c r="CN514" i="16"/>
  <c r="CO514" i="16"/>
  <c r="CP514" i="16"/>
  <c r="G515" i="16"/>
  <c r="H515" i="16"/>
  <c r="I515" i="16"/>
  <c r="J515" i="16"/>
  <c r="K515" i="16"/>
  <c r="L515" i="16"/>
  <c r="M515" i="16"/>
  <c r="N515" i="16"/>
  <c r="O515" i="16"/>
  <c r="P515" i="16"/>
  <c r="Q515" i="16"/>
  <c r="R515" i="16"/>
  <c r="S515" i="16"/>
  <c r="T515" i="16"/>
  <c r="U515" i="16"/>
  <c r="V515" i="16"/>
  <c r="W515" i="16"/>
  <c r="X515" i="16"/>
  <c r="Y515" i="16"/>
  <c r="Z515" i="16"/>
  <c r="AA515" i="16"/>
  <c r="AB515" i="16"/>
  <c r="AC515" i="16"/>
  <c r="AD515" i="16"/>
  <c r="AE515" i="16"/>
  <c r="AF515" i="16"/>
  <c r="AG515" i="16"/>
  <c r="AH515" i="16"/>
  <c r="AI515" i="16"/>
  <c r="AJ515" i="16"/>
  <c r="AK515" i="16"/>
  <c r="AL515" i="16"/>
  <c r="AM515" i="16"/>
  <c r="AN515" i="16"/>
  <c r="AO515" i="16"/>
  <c r="AP515" i="16"/>
  <c r="AQ515" i="16"/>
  <c r="AR515" i="16"/>
  <c r="AS515" i="16"/>
  <c r="AT515" i="16"/>
  <c r="AU515" i="16"/>
  <c r="AV515" i="16"/>
  <c r="AW515" i="16"/>
  <c r="AX515" i="16"/>
  <c r="AY515" i="16"/>
  <c r="AZ515" i="16"/>
  <c r="BA515" i="16"/>
  <c r="BB515" i="16"/>
  <c r="BC515" i="16"/>
  <c r="BD515" i="16"/>
  <c r="BE515" i="16"/>
  <c r="BF515" i="16"/>
  <c r="BG515" i="16"/>
  <c r="BH515" i="16"/>
  <c r="BI515" i="16"/>
  <c r="BJ515" i="16"/>
  <c r="BK515" i="16"/>
  <c r="BL515" i="16"/>
  <c r="BM515" i="16"/>
  <c r="BN515" i="16"/>
  <c r="BO515" i="16"/>
  <c r="BP515" i="16"/>
  <c r="BQ515" i="16"/>
  <c r="BR515" i="16"/>
  <c r="BS515" i="16"/>
  <c r="BT515" i="16"/>
  <c r="BU515" i="16"/>
  <c r="BV515" i="16"/>
  <c r="BW515" i="16"/>
  <c r="BX515" i="16"/>
  <c r="BY515" i="16"/>
  <c r="BZ515" i="16"/>
  <c r="CA515" i="16"/>
  <c r="CB515" i="16"/>
  <c r="CC515" i="16"/>
  <c r="CD515" i="16"/>
  <c r="CE515" i="16"/>
  <c r="CF515" i="16"/>
  <c r="CG515" i="16"/>
  <c r="CH515" i="16"/>
  <c r="CI515" i="16"/>
  <c r="CJ515" i="16"/>
  <c r="CK515" i="16"/>
  <c r="CL515" i="16"/>
  <c r="CM515" i="16"/>
  <c r="CN515" i="16"/>
  <c r="CO515" i="16"/>
  <c r="CP515" i="16"/>
  <c r="G516" i="16"/>
  <c r="H516" i="16"/>
  <c r="I516" i="16"/>
  <c r="J516" i="16"/>
  <c r="K516" i="16"/>
  <c r="L516" i="16"/>
  <c r="M516" i="16"/>
  <c r="N516" i="16"/>
  <c r="O516" i="16"/>
  <c r="P516" i="16"/>
  <c r="Q516" i="16"/>
  <c r="R516" i="16"/>
  <c r="S516" i="16"/>
  <c r="T516" i="16"/>
  <c r="U516" i="16"/>
  <c r="V516" i="16"/>
  <c r="W516" i="16"/>
  <c r="X516" i="16"/>
  <c r="Y516" i="16"/>
  <c r="Z516" i="16"/>
  <c r="AA516" i="16"/>
  <c r="AB516" i="16"/>
  <c r="AC516" i="16"/>
  <c r="AD516" i="16"/>
  <c r="AE516" i="16"/>
  <c r="AF516" i="16"/>
  <c r="AG516" i="16"/>
  <c r="AH516" i="16"/>
  <c r="AI516" i="16"/>
  <c r="AJ516" i="16"/>
  <c r="AK516" i="16"/>
  <c r="AL516" i="16"/>
  <c r="AM516" i="16"/>
  <c r="AN516" i="16"/>
  <c r="AO516" i="16"/>
  <c r="AP516" i="16"/>
  <c r="AQ516" i="16"/>
  <c r="AR516" i="16"/>
  <c r="AS516" i="16"/>
  <c r="AT516" i="16"/>
  <c r="AU516" i="16"/>
  <c r="AV516" i="16"/>
  <c r="AW516" i="16"/>
  <c r="AX516" i="16"/>
  <c r="AY516" i="16"/>
  <c r="AZ516" i="16"/>
  <c r="BA516" i="16"/>
  <c r="BB516" i="16"/>
  <c r="BC516" i="16"/>
  <c r="BD516" i="16"/>
  <c r="BE516" i="16"/>
  <c r="BF516" i="16"/>
  <c r="BG516" i="16"/>
  <c r="BH516" i="16"/>
  <c r="BI516" i="16"/>
  <c r="BJ516" i="16"/>
  <c r="BK516" i="16"/>
  <c r="BL516" i="16"/>
  <c r="BM516" i="16"/>
  <c r="BN516" i="16"/>
  <c r="BO516" i="16"/>
  <c r="BP516" i="16"/>
  <c r="BQ516" i="16"/>
  <c r="BR516" i="16"/>
  <c r="BS516" i="16"/>
  <c r="BT516" i="16"/>
  <c r="BU516" i="16"/>
  <c r="BV516" i="16"/>
  <c r="BW516" i="16"/>
  <c r="BX516" i="16"/>
  <c r="BY516" i="16"/>
  <c r="BZ516" i="16"/>
  <c r="CA516" i="16"/>
  <c r="CB516" i="16"/>
  <c r="CC516" i="16"/>
  <c r="CD516" i="16"/>
  <c r="CE516" i="16"/>
  <c r="CF516" i="16"/>
  <c r="CG516" i="16"/>
  <c r="CH516" i="16"/>
  <c r="CI516" i="16"/>
  <c r="CJ516" i="16"/>
  <c r="CK516" i="16"/>
  <c r="CL516" i="16"/>
  <c r="CM516" i="16"/>
  <c r="CN516" i="16"/>
  <c r="CO516" i="16"/>
  <c r="CP516" i="16"/>
  <c r="G517" i="16"/>
  <c r="H517" i="16"/>
  <c r="I517" i="16"/>
  <c r="J517" i="16"/>
  <c r="K517" i="16"/>
  <c r="L517" i="16"/>
  <c r="M517" i="16"/>
  <c r="N517" i="16"/>
  <c r="O517" i="16"/>
  <c r="P517" i="16"/>
  <c r="Q517" i="16"/>
  <c r="R517" i="16"/>
  <c r="S517" i="16"/>
  <c r="T517" i="16"/>
  <c r="U517" i="16"/>
  <c r="V517" i="16"/>
  <c r="W517" i="16"/>
  <c r="X517" i="16"/>
  <c r="Y517" i="16"/>
  <c r="Z517" i="16"/>
  <c r="AA517" i="16"/>
  <c r="AB517" i="16"/>
  <c r="AC517" i="16"/>
  <c r="AD517" i="16"/>
  <c r="AE517" i="16"/>
  <c r="AF517" i="16"/>
  <c r="AG517" i="16"/>
  <c r="AH517" i="16"/>
  <c r="AI517" i="16"/>
  <c r="AJ517" i="16"/>
  <c r="AK517" i="16"/>
  <c r="AL517" i="16"/>
  <c r="AM517" i="16"/>
  <c r="AN517" i="16"/>
  <c r="AO517" i="16"/>
  <c r="AP517" i="16"/>
  <c r="AQ517" i="16"/>
  <c r="AR517" i="16"/>
  <c r="AS517" i="16"/>
  <c r="AT517" i="16"/>
  <c r="AU517" i="16"/>
  <c r="AV517" i="16"/>
  <c r="AW517" i="16"/>
  <c r="AX517" i="16"/>
  <c r="AY517" i="16"/>
  <c r="AZ517" i="16"/>
  <c r="BA517" i="16"/>
  <c r="BB517" i="16"/>
  <c r="BC517" i="16"/>
  <c r="BD517" i="16"/>
  <c r="BE517" i="16"/>
  <c r="BF517" i="16"/>
  <c r="BG517" i="16"/>
  <c r="BH517" i="16"/>
  <c r="BI517" i="16"/>
  <c r="BJ517" i="16"/>
  <c r="BK517" i="16"/>
  <c r="BL517" i="16"/>
  <c r="BM517" i="16"/>
  <c r="BN517" i="16"/>
  <c r="BO517" i="16"/>
  <c r="BP517" i="16"/>
  <c r="BQ517" i="16"/>
  <c r="BR517" i="16"/>
  <c r="BS517" i="16"/>
  <c r="BT517" i="16"/>
  <c r="BU517" i="16"/>
  <c r="BV517" i="16"/>
  <c r="BW517" i="16"/>
  <c r="BX517" i="16"/>
  <c r="BY517" i="16"/>
  <c r="BZ517" i="16"/>
  <c r="CA517" i="16"/>
  <c r="CB517" i="16"/>
  <c r="CC517" i="16"/>
  <c r="CD517" i="16"/>
  <c r="CE517" i="16"/>
  <c r="CF517" i="16"/>
  <c r="CG517" i="16"/>
  <c r="CH517" i="16"/>
  <c r="CI517" i="16"/>
  <c r="CJ517" i="16"/>
  <c r="CK517" i="16"/>
  <c r="CL517" i="16"/>
  <c r="CM517" i="16"/>
  <c r="CN517" i="16"/>
  <c r="CO517" i="16"/>
  <c r="CP517" i="16"/>
  <c r="G518" i="16"/>
  <c r="H518" i="16"/>
  <c r="I518" i="16"/>
  <c r="J518" i="16"/>
  <c r="K518" i="16"/>
  <c r="L518" i="16"/>
  <c r="M518" i="16"/>
  <c r="N518" i="16"/>
  <c r="O518" i="16"/>
  <c r="P518" i="16"/>
  <c r="Q518" i="16"/>
  <c r="R518" i="16"/>
  <c r="S518" i="16"/>
  <c r="T518" i="16"/>
  <c r="U518" i="16"/>
  <c r="V518" i="16"/>
  <c r="W518" i="16"/>
  <c r="X518" i="16"/>
  <c r="Y518" i="16"/>
  <c r="Z518" i="16"/>
  <c r="AA518" i="16"/>
  <c r="AB518" i="16"/>
  <c r="AC518" i="16"/>
  <c r="AD518" i="16"/>
  <c r="AE518" i="16"/>
  <c r="AF518" i="16"/>
  <c r="AG518" i="16"/>
  <c r="AH518" i="16"/>
  <c r="AI518" i="16"/>
  <c r="AJ518" i="16"/>
  <c r="AK518" i="16"/>
  <c r="AL518" i="16"/>
  <c r="AM518" i="16"/>
  <c r="AN518" i="16"/>
  <c r="AO518" i="16"/>
  <c r="AP518" i="16"/>
  <c r="AQ518" i="16"/>
  <c r="AR518" i="16"/>
  <c r="AS518" i="16"/>
  <c r="AT518" i="16"/>
  <c r="AU518" i="16"/>
  <c r="AV518" i="16"/>
  <c r="AW518" i="16"/>
  <c r="AX518" i="16"/>
  <c r="AY518" i="16"/>
  <c r="AZ518" i="16"/>
  <c r="BA518" i="16"/>
  <c r="BB518" i="16"/>
  <c r="BC518" i="16"/>
  <c r="BD518" i="16"/>
  <c r="BE518" i="16"/>
  <c r="BF518" i="16"/>
  <c r="BG518" i="16"/>
  <c r="BH518" i="16"/>
  <c r="BI518" i="16"/>
  <c r="BJ518" i="16"/>
  <c r="BK518" i="16"/>
  <c r="BL518" i="16"/>
  <c r="BM518" i="16"/>
  <c r="BN518" i="16"/>
  <c r="BO518" i="16"/>
  <c r="BP518" i="16"/>
  <c r="BQ518" i="16"/>
  <c r="BR518" i="16"/>
  <c r="BS518" i="16"/>
  <c r="BT518" i="16"/>
  <c r="BU518" i="16"/>
  <c r="BV518" i="16"/>
  <c r="BW518" i="16"/>
  <c r="BX518" i="16"/>
  <c r="BY518" i="16"/>
  <c r="BZ518" i="16"/>
  <c r="CA518" i="16"/>
  <c r="CB518" i="16"/>
  <c r="CC518" i="16"/>
  <c r="CD518" i="16"/>
  <c r="CE518" i="16"/>
  <c r="CF518" i="16"/>
  <c r="CG518" i="16"/>
  <c r="CH518" i="16"/>
  <c r="CI518" i="16"/>
  <c r="CJ518" i="16"/>
  <c r="CK518" i="16"/>
  <c r="CL518" i="16"/>
  <c r="CM518" i="16"/>
  <c r="CN518" i="16"/>
  <c r="CO518" i="16"/>
  <c r="CP518" i="16"/>
  <c r="G519" i="16"/>
  <c r="H519" i="16"/>
  <c r="I519" i="16"/>
  <c r="J519" i="16"/>
  <c r="K519" i="16"/>
  <c r="L519" i="16"/>
  <c r="M519" i="16"/>
  <c r="N519" i="16"/>
  <c r="O519" i="16"/>
  <c r="P519" i="16"/>
  <c r="Q519" i="16"/>
  <c r="R519" i="16"/>
  <c r="S519" i="16"/>
  <c r="T519" i="16"/>
  <c r="U519" i="16"/>
  <c r="V519" i="16"/>
  <c r="W519" i="16"/>
  <c r="X519" i="16"/>
  <c r="Y519" i="16"/>
  <c r="Z519" i="16"/>
  <c r="AA519" i="16"/>
  <c r="AB519" i="16"/>
  <c r="AC519" i="16"/>
  <c r="AD519" i="16"/>
  <c r="AE519" i="16"/>
  <c r="AF519" i="16"/>
  <c r="AG519" i="16"/>
  <c r="AH519" i="16"/>
  <c r="AI519" i="16"/>
  <c r="AJ519" i="16"/>
  <c r="AK519" i="16"/>
  <c r="AL519" i="16"/>
  <c r="AM519" i="16"/>
  <c r="AN519" i="16"/>
  <c r="AO519" i="16"/>
  <c r="AP519" i="16"/>
  <c r="AQ519" i="16"/>
  <c r="AR519" i="16"/>
  <c r="AS519" i="16"/>
  <c r="AT519" i="16"/>
  <c r="AU519" i="16"/>
  <c r="AV519" i="16"/>
  <c r="AW519" i="16"/>
  <c r="AX519" i="16"/>
  <c r="AY519" i="16"/>
  <c r="AZ519" i="16"/>
  <c r="BA519" i="16"/>
  <c r="BB519" i="16"/>
  <c r="BC519" i="16"/>
  <c r="BD519" i="16"/>
  <c r="BE519" i="16"/>
  <c r="BF519" i="16"/>
  <c r="BG519" i="16"/>
  <c r="BH519" i="16"/>
  <c r="BI519" i="16"/>
  <c r="BJ519" i="16"/>
  <c r="BK519" i="16"/>
  <c r="BL519" i="16"/>
  <c r="BM519" i="16"/>
  <c r="BN519" i="16"/>
  <c r="BO519" i="16"/>
  <c r="BP519" i="16"/>
  <c r="BQ519" i="16"/>
  <c r="BR519" i="16"/>
  <c r="BS519" i="16"/>
  <c r="BT519" i="16"/>
  <c r="BU519" i="16"/>
  <c r="BV519" i="16"/>
  <c r="BW519" i="16"/>
  <c r="BX519" i="16"/>
  <c r="BY519" i="16"/>
  <c r="BZ519" i="16"/>
  <c r="CA519" i="16"/>
  <c r="CB519" i="16"/>
  <c r="CC519" i="16"/>
  <c r="CD519" i="16"/>
  <c r="CE519" i="16"/>
  <c r="CF519" i="16"/>
  <c r="CG519" i="16"/>
  <c r="CH519" i="16"/>
  <c r="CI519" i="16"/>
  <c r="CJ519" i="16"/>
  <c r="CK519" i="16"/>
  <c r="CL519" i="16"/>
  <c r="CM519" i="16"/>
  <c r="CN519" i="16"/>
  <c r="CO519" i="16"/>
  <c r="CP519" i="16"/>
  <c r="G520" i="16"/>
  <c r="H520" i="16"/>
  <c r="I520" i="16"/>
  <c r="J520" i="16"/>
  <c r="K520" i="16"/>
  <c r="L520" i="16"/>
  <c r="M520" i="16"/>
  <c r="N520" i="16"/>
  <c r="O520" i="16"/>
  <c r="P520" i="16"/>
  <c r="Q520" i="16"/>
  <c r="R520" i="16"/>
  <c r="S520" i="16"/>
  <c r="T520" i="16"/>
  <c r="U520" i="16"/>
  <c r="V520" i="16"/>
  <c r="W520" i="16"/>
  <c r="X520" i="16"/>
  <c r="Y520" i="16"/>
  <c r="Z520" i="16"/>
  <c r="AA520" i="16"/>
  <c r="AB520" i="16"/>
  <c r="AC520" i="16"/>
  <c r="AD520" i="16"/>
  <c r="AE520" i="16"/>
  <c r="AF520" i="16"/>
  <c r="AG520" i="16"/>
  <c r="AH520" i="16"/>
  <c r="AI520" i="16"/>
  <c r="AJ520" i="16"/>
  <c r="AK520" i="16"/>
  <c r="AL520" i="16"/>
  <c r="AM520" i="16"/>
  <c r="AN520" i="16"/>
  <c r="AO520" i="16"/>
  <c r="AP520" i="16"/>
  <c r="AQ520" i="16"/>
  <c r="AR520" i="16"/>
  <c r="AS520" i="16"/>
  <c r="AT520" i="16"/>
  <c r="AU520" i="16"/>
  <c r="AV520" i="16"/>
  <c r="AW520" i="16"/>
  <c r="AX520" i="16"/>
  <c r="AY520" i="16"/>
  <c r="AZ520" i="16"/>
  <c r="BA520" i="16"/>
  <c r="BB520" i="16"/>
  <c r="BC520" i="16"/>
  <c r="BD520" i="16"/>
  <c r="BE520" i="16"/>
  <c r="BF520" i="16"/>
  <c r="BG520" i="16"/>
  <c r="BH520" i="16"/>
  <c r="BI520" i="16"/>
  <c r="BJ520" i="16"/>
  <c r="BK520" i="16"/>
  <c r="BL520" i="16"/>
  <c r="BM520" i="16"/>
  <c r="BN520" i="16"/>
  <c r="BO520" i="16"/>
  <c r="BP520" i="16"/>
  <c r="BQ520" i="16"/>
  <c r="BR520" i="16"/>
  <c r="BS520" i="16"/>
  <c r="BT520" i="16"/>
  <c r="BU520" i="16"/>
  <c r="BV520" i="16"/>
  <c r="BW520" i="16"/>
  <c r="BX520" i="16"/>
  <c r="BY520" i="16"/>
  <c r="BZ520" i="16"/>
  <c r="CA520" i="16"/>
  <c r="CB520" i="16"/>
  <c r="CC520" i="16"/>
  <c r="CD520" i="16"/>
  <c r="CE520" i="16"/>
  <c r="CF520" i="16"/>
  <c r="CG520" i="16"/>
  <c r="CH520" i="16"/>
  <c r="CI520" i="16"/>
  <c r="CJ520" i="16"/>
  <c r="CK520" i="16"/>
  <c r="CL520" i="16"/>
  <c r="CM520" i="16"/>
  <c r="CN520" i="16"/>
  <c r="CO520" i="16"/>
  <c r="CP520" i="16"/>
  <c r="G521" i="16"/>
  <c r="H521" i="16"/>
  <c r="I521" i="16"/>
  <c r="J521" i="16"/>
  <c r="K521" i="16"/>
  <c r="L521" i="16"/>
  <c r="M521" i="16"/>
  <c r="N521" i="16"/>
  <c r="O521" i="16"/>
  <c r="P521" i="16"/>
  <c r="Q521" i="16"/>
  <c r="R521" i="16"/>
  <c r="S521" i="16"/>
  <c r="T521" i="16"/>
  <c r="U521" i="16"/>
  <c r="V521" i="16"/>
  <c r="W521" i="16"/>
  <c r="X521" i="16"/>
  <c r="Y521" i="16"/>
  <c r="Z521" i="16"/>
  <c r="AA521" i="16"/>
  <c r="AB521" i="16"/>
  <c r="AC521" i="16"/>
  <c r="AD521" i="16"/>
  <c r="AE521" i="16"/>
  <c r="AF521" i="16"/>
  <c r="AG521" i="16"/>
  <c r="AH521" i="16"/>
  <c r="AI521" i="16"/>
  <c r="AJ521" i="16"/>
  <c r="AK521" i="16"/>
  <c r="AL521" i="16"/>
  <c r="AM521" i="16"/>
  <c r="AN521" i="16"/>
  <c r="AO521" i="16"/>
  <c r="AP521" i="16"/>
  <c r="AQ521" i="16"/>
  <c r="AR521" i="16"/>
  <c r="AS521" i="16"/>
  <c r="AT521" i="16"/>
  <c r="AU521" i="16"/>
  <c r="AV521" i="16"/>
  <c r="AW521" i="16"/>
  <c r="AX521" i="16"/>
  <c r="AY521" i="16"/>
  <c r="AZ521" i="16"/>
  <c r="BA521" i="16"/>
  <c r="BB521" i="16"/>
  <c r="BC521" i="16"/>
  <c r="BD521" i="16"/>
  <c r="BE521" i="16"/>
  <c r="BF521" i="16"/>
  <c r="BG521" i="16"/>
  <c r="BH521" i="16"/>
  <c r="BI521" i="16"/>
  <c r="BJ521" i="16"/>
  <c r="BK521" i="16"/>
  <c r="BL521" i="16"/>
  <c r="BM521" i="16"/>
  <c r="BN521" i="16"/>
  <c r="BO521" i="16"/>
  <c r="BP521" i="16"/>
  <c r="BQ521" i="16"/>
  <c r="BR521" i="16"/>
  <c r="BS521" i="16"/>
  <c r="BT521" i="16"/>
  <c r="BU521" i="16"/>
  <c r="BV521" i="16"/>
  <c r="BW521" i="16"/>
  <c r="BX521" i="16"/>
  <c r="BY521" i="16"/>
  <c r="BZ521" i="16"/>
  <c r="CA521" i="16"/>
  <c r="CB521" i="16"/>
  <c r="CC521" i="16"/>
  <c r="CD521" i="16"/>
  <c r="CE521" i="16"/>
  <c r="CF521" i="16"/>
  <c r="CG521" i="16"/>
  <c r="CH521" i="16"/>
  <c r="CI521" i="16"/>
  <c r="CJ521" i="16"/>
  <c r="CK521" i="16"/>
  <c r="CL521" i="16"/>
  <c r="CM521" i="16"/>
  <c r="CN521" i="16"/>
  <c r="CO521" i="16"/>
  <c r="CP521" i="16"/>
  <c r="G522" i="16"/>
  <c r="H522" i="16"/>
  <c r="I522" i="16"/>
  <c r="J522" i="16"/>
  <c r="K522" i="16"/>
  <c r="L522" i="16"/>
  <c r="M522" i="16"/>
  <c r="N522" i="16"/>
  <c r="O522" i="16"/>
  <c r="P522" i="16"/>
  <c r="Q522" i="16"/>
  <c r="R522" i="16"/>
  <c r="S522" i="16"/>
  <c r="T522" i="16"/>
  <c r="U522" i="16"/>
  <c r="V522" i="16"/>
  <c r="W522" i="16"/>
  <c r="X522" i="16"/>
  <c r="Y522" i="16"/>
  <c r="Z522" i="16"/>
  <c r="AA522" i="16"/>
  <c r="AB522" i="16"/>
  <c r="AC522" i="16"/>
  <c r="AD522" i="16"/>
  <c r="AE522" i="16"/>
  <c r="AF522" i="16"/>
  <c r="AG522" i="16"/>
  <c r="AH522" i="16"/>
  <c r="AI522" i="16"/>
  <c r="AJ522" i="16"/>
  <c r="AK522" i="16"/>
  <c r="AL522" i="16"/>
  <c r="AM522" i="16"/>
  <c r="AN522" i="16"/>
  <c r="AO522" i="16"/>
  <c r="AP522" i="16"/>
  <c r="AQ522" i="16"/>
  <c r="AR522" i="16"/>
  <c r="AS522" i="16"/>
  <c r="AT522" i="16"/>
  <c r="AU522" i="16"/>
  <c r="AV522" i="16"/>
  <c r="AW522" i="16"/>
  <c r="AX522" i="16"/>
  <c r="AY522" i="16"/>
  <c r="AZ522" i="16"/>
  <c r="BA522" i="16"/>
  <c r="BB522" i="16"/>
  <c r="BC522" i="16"/>
  <c r="BD522" i="16"/>
  <c r="BE522" i="16"/>
  <c r="BF522" i="16"/>
  <c r="BG522" i="16"/>
  <c r="BH522" i="16"/>
  <c r="BI522" i="16"/>
  <c r="BJ522" i="16"/>
  <c r="BK522" i="16"/>
  <c r="BL522" i="16"/>
  <c r="BM522" i="16"/>
  <c r="BN522" i="16"/>
  <c r="BO522" i="16"/>
  <c r="BP522" i="16"/>
  <c r="BQ522" i="16"/>
  <c r="BR522" i="16"/>
  <c r="BS522" i="16"/>
  <c r="BT522" i="16"/>
  <c r="BU522" i="16"/>
  <c r="BV522" i="16"/>
  <c r="BW522" i="16"/>
  <c r="BX522" i="16"/>
  <c r="BY522" i="16"/>
  <c r="BZ522" i="16"/>
  <c r="CA522" i="16"/>
  <c r="CB522" i="16"/>
  <c r="CC522" i="16"/>
  <c r="CD522" i="16"/>
  <c r="CE522" i="16"/>
  <c r="CF522" i="16"/>
  <c r="CG522" i="16"/>
  <c r="CH522" i="16"/>
  <c r="CI522" i="16"/>
  <c r="CJ522" i="16"/>
  <c r="CK522" i="16"/>
  <c r="CL522" i="16"/>
  <c r="CM522" i="16"/>
  <c r="CN522" i="16"/>
  <c r="CO522" i="16"/>
  <c r="CP522" i="16"/>
  <c r="G523" i="16"/>
  <c r="H523" i="16"/>
  <c r="I523" i="16"/>
  <c r="J523" i="16"/>
  <c r="K523" i="16"/>
  <c r="L523" i="16"/>
  <c r="M523" i="16"/>
  <c r="N523" i="16"/>
  <c r="O523" i="16"/>
  <c r="P523" i="16"/>
  <c r="Q523" i="16"/>
  <c r="R523" i="16"/>
  <c r="S523" i="16"/>
  <c r="T523" i="16"/>
  <c r="U523" i="16"/>
  <c r="V523" i="16"/>
  <c r="W523" i="16"/>
  <c r="X523" i="16"/>
  <c r="Y523" i="16"/>
  <c r="Z523" i="16"/>
  <c r="AA523" i="16"/>
  <c r="AB523" i="16"/>
  <c r="AC523" i="16"/>
  <c r="AD523" i="16"/>
  <c r="AE523" i="16"/>
  <c r="AF523" i="16"/>
  <c r="AG523" i="16"/>
  <c r="AH523" i="16"/>
  <c r="AI523" i="16"/>
  <c r="AJ523" i="16"/>
  <c r="AK523" i="16"/>
  <c r="AL523" i="16"/>
  <c r="AM523" i="16"/>
  <c r="AN523" i="16"/>
  <c r="AO523" i="16"/>
  <c r="AP523" i="16"/>
  <c r="AQ523" i="16"/>
  <c r="AR523" i="16"/>
  <c r="AS523" i="16"/>
  <c r="AT523" i="16"/>
  <c r="AU523" i="16"/>
  <c r="AV523" i="16"/>
  <c r="AW523" i="16"/>
  <c r="AX523" i="16"/>
  <c r="AY523" i="16"/>
  <c r="AZ523" i="16"/>
  <c r="BA523" i="16"/>
  <c r="BB523" i="16"/>
  <c r="BC523" i="16"/>
  <c r="BD523" i="16"/>
  <c r="BE523" i="16"/>
  <c r="BF523" i="16"/>
  <c r="BG523" i="16"/>
  <c r="BH523" i="16"/>
  <c r="BI523" i="16"/>
  <c r="BJ523" i="16"/>
  <c r="BK523" i="16"/>
  <c r="BL523" i="16"/>
  <c r="BM523" i="16"/>
  <c r="BN523" i="16"/>
  <c r="BO523" i="16"/>
  <c r="BP523" i="16"/>
  <c r="BQ523" i="16"/>
  <c r="BR523" i="16"/>
  <c r="BS523" i="16"/>
  <c r="BT523" i="16"/>
  <c r="BU523" i="16"/>
  <c r="BV523" i="16"/>
  <c r="BW523" i="16"/>
  <c r="BX523" i="16"/>
  <c r="BY523" i="16"/>
  <c r="BZ523" i="16"/>
  <c r="CA523" i="16"/>
  <c r="CB523" i="16"/>
  <c r="CC523" i="16"/>
  <c r="CD523" i="16"/>
  <c r="CE523" i="16"/>
  <c r="CF523" i="16"/>
  <c r="CG523" i="16"/>
  <c r="CH523" i="16"/>
  <c r="CI523" i="16"/>
  <c r="CJ523" i="16"/>
  <c r="CK523" i="16"/>
  <c r="CL523" i="16"/>
  <c r="CM523" i="16"/>
  <c r="CN523" i="16"/>
  <c r="CO523" i="16"/>
  <c r="CP523" i="16"/>
  <c r="G524" i="16"/>
  <c r="H524" i="16"/>
  <c r="I524" i="16"/>
  <c r="J524" i="16"/>
  <c r="K524" i="16"/>
  <c r="L524" i="16"/>
  <c r="M524" i="16"/>
  <c r="N524" i="16"/>
  <c r="O524" i="16"/>
  <c r="P524" i="16"/>
  <c r="Q524" i="16"/>
  <c r="R524" i="16"/>
  <c r="S524" i="16"/>
  <c r="T524" i="16"/>
  <c r="U524" i="16"/>
  <c r="V524" i="16"/>
  <c r="W524" i="16"/>
  <c r="X524" i="16"/>
  <c r="Y524" i="16"/>
  <c r="Z524" i="16"/>
  <c r="AA524" i="16"/>
  <c r="AB524" i="16"/>
  <c r="AC524" i="16"/>
  <c r="AD524" i="16"/>
  <c r="AE524" i="16"/>
  <c r="AF524" i="16"/>
  <c r="AG524" i="16"/>
  <c r="AH524" i="16"/>
  <c r="AI524" i="16"/>
  <c r="AJ524" i="16"/>
  <c r="AK524" i="16"/>
  <c r="AL524" i="16"/>
  <c r="AM524" i="16"/>
  <c r="AN524" i="16"/>
  <c r="AO524" i="16"/>
  <c r="AP524" i="16"/>
  <c r="AQ524" i="16"/>
  <c r="AR524" i="16"/>
  <c r="AS524" i="16"/>
  <c r="AT524" i="16"/>
  <c r="AU524" i="16"/>
  <c r="AV524" i="16"/>
  <c r="AW524" i="16"/>
  <c r="AX524" i="16"/>
  <c r="AY524" i="16"/>
  <c r="AZ524" i="16"/>
  <c r="BA524" i="16"/>
  <c r="BB524" i="16"/>
  <c r="BC524" i="16"/>
  <c r="BD524" i="16"/>
  <c r="BE524" i="16"/>
  <c r="BF524" i="16"/>
  <c r="BG524" i="16"/>
  <c r="BH524" i="16"/>
  <c r="BI524" i="16"/>
  <c r="BJ524" i="16"/>
  <c r="BK524" i="16"/>
  <c r="BL524" i="16"/>
  <c r="BM524" i="16"/>
  <c r="BN524" i="16"/>
  <c r="BO524" i="16"/>
  <c r="BP524" i="16"/>
  <c r="BQ524" i="16"/>
  <c r="BR524" i="16"/>
  <c r="BS524" i="16"/>
  <c r="BT524" i="16"/>
  <c r="BU524" i="16"/>
  <c r="BV524" i="16"/>
  <c r="BW524" i="16"/>
  <c r="BX524" i="16"/>
  <c r="BY524" i="16"/>
  <c r="BZ524" i="16"/>
  <c r="CA524" i="16"/>
  <c r="CB524" i="16"/>
  <c r="CC524" i="16"/>
  <c r="CD524" i="16"/>
  <c r="CE524" i="16"/>
  <c r="CF524" i="16"/>
  <c r="CG524" i="16"/>
  <c r="CH524" i="16"/>
  <c r="CI524" i="16"/>
  <c r="CJ524" i="16"/>
  <c r="CK524" i="16"/>
  <c r="CL524" i="16"/>
  <c r="CM524" i="16"/>
  <c r="CN524" i="16"/>
  <c r="CO524" i="16"/>
  <c r="CP524" i="16"/>
  <c r="G525" i="16"/>
  <c r="H525" i="16"/>
  <c r="I525" i="16"/>
  <c r="J525" i="16"/>
  <c r="K525" i="16"/>
  <c r="L525" i="16"/>
  <c r="M525" i="16"/>
  <c r="N525" i="16"/>
  <c r="O525" i="16"/>
  <c r="P525" i="16"/>
  <c r="Q525" i="16"/>
  <c r="R525" i="16"/>
  <c r="S525" i="16"/>
  <c r="T525" i="16"/>
  <c r="U525" i="16"/>
  <c r="V525" i="16"/>
  <c r="W525" i="16"/>
  <c r="X525" i="16"/>
  <c r="Y525" i="16"/>
  <c r="Z525" i="16"/>
  <c r="AA525" i="16"/>
  <c r="AB525" i="16"/>
  <c r="AC525" i="16"/>
  <c r="AD525" i="16"/>
  <c r="AE525" i="16"/>
  <c r="AF525" i="16"/>
  <c r="AG525" i="16"/>
  <c r="AH525" i="16"/>
  <c r="AI525" i="16"/>
  <c r="AJ525" i="16"/>
  <c r="AK525" i="16"/>
  <c r="AL525" i="16"/>
  <c r="AM525" i="16"/>
  <c r="AN525" i="16"/>
  <c r="AO525" i="16"/>
  <c r="AP525" i="16"/>
  <c r="AQ525" i="16"/>
  <c r="AR525" i="16"/>
  <c r="AS525" i="16"/>
  <c r="AT525" i="16"/>
  <c r="AU525" i="16"/>
  <c r="AV525" i="16"/>
  <c r="AW525" i="16"/>
  <c r="AX525" i="16"/>
  <c r="AY525" i="16"/>
  <c r="AZ525" i="16"/>
  <c r="BA525" i="16"/>
  <c r="BB525" i="16"/>
  <c r="BC525" i="16"/>
  <c r="BD525" i="16"/>
  <c r="BE525" i="16"/>
  <c r="BF525" i="16"/>
  <c r="BG525" i="16"/>
  <c r="BH525" i="16"/>
  <c r="BI525" i="16"/>
  <c r="BJ525" i="16"/>
  <c r="BK525" i="16"/>
  <c r="BL525" i="16"/>
  <c r="BM525" i="16"/>
  <c r="BN525" i="16"/>
  <c r="BO525" i="16"/>
  <c r="BP525" i="16"/>
  <c r="BQ525" i="16"/>
  <c r="BR525" i="16"/>
  <c r="BS525" i="16"/>
  <c r="BT525" i="16"/>
  <c r="BU525" i="16"/>
  <c r="BV525" i="16"/>
  <c r="BW525" i="16"/>
  <c r="BX525" i="16"/>
  <c r="BY525" i="16"/>
  <c r="BZ525" i="16"/>
  <c r="CA525" i="16"/>
  <c r="CB525" i="16"/>
  <c r="CC525" i="16"/>
  <c r="CD525" i="16"/>
  <c r="CE525" i="16"/>
  <c r="CF525" i="16"/>
  <c r="CG525" i="16"/>
  <c r="CH525" i="16"/>
  <c r="CI525" i="16"/>
  <c r="CJ525" i="16"/>
  <c r="CK525" i="16"/>
  <c r="CL525" i="16"/>
  <c r="CM525" i="16"/>
  <c r="CN525" i="16"/>
  <c r="CO525" i="16"/>
  <c r="CP525" i="16"/>
  <c r="G526" i="16"/>
  <c r="H526" i="16"/>
  <c r="I526" i="16"/>
  <c r="J526" i="16"/>
  <c r="K526" i="16"/>
  <c r="L526" i="16"/>
  <c r="M526" i="16"/>
  <c r="N526" i="16"/>
  <c r="O526" i="16"/>
  <c r="P526" i="16"/>
  <c r="Q526" i="16"/>
  <c r="R526" i="16"/>
  <c r="S526" i="16"/>
  <c r="T526" i="16"/>
  <c r="U526" i="16"/>
  <c r="V526" i="16"/>
  <c r="W526" i="16"/>
  <c r="X526" i="16"/>
  <c r="Y526" i="16"/>
  <c r="Z526" i="16"/>
  <c r="AA526" i="16"/>
  <c r="AB526" i="16"/>
  <c r="AC526" i="16"/>
  <c r="AD526" i="16"/>
  <c r="AE526" i="16"/>
  <c r="AF526" i="16"/>
  <c r="AG526" i="16"/>
  <c r="AH526" i="16"/>
  <c r="AI526" i="16"/>
  <c r="AJ526" i="16"/>
  <c r="AK526" i="16"/>
  <c r="AL526" i="16"/>
  <c r="AM526" i="16"/>
  <c r="AN526" i="16"/>
  <c r="AO526" i="16"/>
  <c r="AP526" i="16"/>
  <c r="AQ526" i="16"/>
  <c r="AR526" i="16"/>
  <c r="AS526" i="16"/>
  <c r="AT526" i="16"/>
  <c r="AU526" i="16"/>
  <c r="AV526" i="16"/>
  <c r="AW526" i="16"/>
  <c r="AX526" i="16"/>
  <c r="AY526" i="16"/>
  <c r="AZ526" i="16"/>
  <c r="BA526" i="16"/>
  <c r="BB526" i="16"/>
  <c r="BC526" i="16"/>
  <c r="BD526" i="16"/>
  <c r="BE526" i="16"/>
  <c r="BF526" i="16"/>
  <c r="BG526" i="16"/>
  <c r="BH526" i="16"/>
  <c r="BI526" i="16"/>
  <c r="BJ526" i="16"/>
  <c r="BK526" i="16"/>
  <c r="BL526" i="16"/>
  <c r="BM526" i="16"/>
  <c r="BN526" i="16"/>
  <c r="BO526" i="16"/>
  <c r="BP526" i="16"/>
  <c r="BQ526" i="16"/>
  <c r="BR526" i="16"/>
  <c r="BS526" i="16"/>
  <c r="BT526" i="16"/>
  <c r="BU526" i="16"/>
  <c r="BV526" i="16"/>
  <c r="BW526" i="16"/>
  <c r="BX526" i="16"/>
  <c r="BY526" i="16"/>
  <c r="BZ526" i="16"/>
  <c r="CA526" i="16"/>
  <c r="CB526" i="16"/>
  <c r="CC526" i="16"/>
  <c r="CD526" i="16"/>
  <c r="CE526" i="16"/>
  <c r="CF526" i="16"/>
  <c r="CG526" i="16"/>
  <c r="CH526" i="16"/>
  <c r="CI526" i="16"/>
  <c r="CJ526" i="16"/>
  <c r="CK526" i="16"/>
  <c r="CL526" i="16"/>
  <c r="CM526" i="16"/>
  <c r="CN526" i="16"/>
  <c r="CO526" i="16"/>
  <c r="CP526" i="16"/>
  <c r="G527" i="16"/>
  <c r="H527" i="16"/>
  <c r="I527" i="16"/>
  <c r="J527" i="16"/>
  <c r="K527" i="16"/>
  <c r="L527" i="16"/>
  <c r="M527" i="16"/>
  <c r="N527" i="16"/>
  <c r="O527" i="16"/>
  <c r="P527" i="16"/>
  <c r="Q527" i="16"/>
  <c r="R527" i="16"/>
  <c r="S527" i="16"/>
  <c r="T527" i="16"/>
  <c r="U527" i="16"/>
  <c r="V527" i="16"/>
  <c r="W527" i="16"/>
  <c r="X527" i="16"/>
  <c r="Y527" i="16"/>
  <c r="Z527" i="16"/>
  <c r="AA527" i="16"/>
  <c r="AB527" i="16"/>
  <c r="AC527" i="16"/>
  <c r="AD527" i="16"/>
  <c r="AE527" i="16"/>
  <c r="AF527" i="16"/>
  <c r="AG527" i="16"/>
  <c r="AH527" i="16"/>
  <c r="AI527" i="16"/>
  <c r="AJ527" i="16"/>
  <c r="AK527" i="16"/>
  <c r="AL527" i="16"/>
  <c r="AM527" i="16"/>
  <c r="AN527" i="16"/>
  <c r="AO527" i="16"/>
  <c r="AP527" i="16"/>
  <c r="AQ527" i="16"/>
  <c r="AR527" i="16"/>
  <c r="AS527" i="16"/>
  <c r="AT527" i="16"/>
  <c r="AU527" i="16"/>
  <c r="AV527" i="16"/>
  <c r="AW527" i="16"/>
  <c r="AX527" i="16"/>
  <c r="AY527" i="16"/>
  <c r="AZ527" i="16"/>
  <c r="BA527" i="16"/>
  <c r="BB527" i="16"/>
  <c r="BC527" i="16"/>
  <c r="BD527" i="16"/>
  <c r="BE527" i="16"/>
  <c r="BF527" i="16"/>
  <c r="BG527" i="16"/>
  <c r="BH527" i="16"/>
  <c r="BI527" i="16"/>
  <c r="BJ527" i="16"/>
  <c r="BK527" i="16"/>
  <c r="BL527" i="16"/>
  <c r="BM527" i="16"/>
  <c r="BN527" i="16"/>
  <c r="BO527" i="16"/>
  <c r="BP527" i="16"/>
  <c r="BQ527" i="16"/>
  <c r="BR527" i="16"/>
  <c r="BS527" i="16"/>
  <c r="BT527" i="16"/>
  <c r="BU527" i="16"/>
  <c r="BV527" i="16"/>
  <c r="BW527" i="16"/>
  <c r="BX527" i="16"/>
  <c r="BY527" i="16"/>
  <c r="BZ527" i="16"/>
  <c r="CA527" i="16"/>
  <c r="CB527" i="16"/>
  <c r="CC527" i="16"/>
  <c r="CD527" i="16"/>
  <c r="CE527" i="16"/>
  <c r="CF527" i="16"/>
  <c r="CG527" i="16"/>
  <c r="CH527" i="16"/>
  <c r="CI527" i="16"/>
  <c r="CJ527" i="16"/>
  <c r="CK527" i="16"/>
  <c r="CL527" i="16"/>
  <c r="CM527" i="16"/>
  <c r="CN527" i="16"/>
  <c r="CO527" i="16"/>
  <c r="CP527" i="16"/>
  <c r="G528" i="16"/>
  <c r="H528" i="16"/>
  <c r="I528" i="16"/>
  <c r="J528" i="16"/>
  <c r="K528" i="16"/>
  <c r="L528" i="16"/>
  <c r="M528" i="16"/>
  <c r="N528" i="16"/>
  <c r="O528" i="16"/>
  <c r="P528" i="16"/>
  <c r="Q528" i="16"/>
  <c r="R528" i="16"/>
  <c r="S528" i="16"/>
  <c r="T528" i="16"/>
  <c r="U528" i="16"/>
  <c r="V528" i="16"/>
  <c r="W528" i="16"/>
  <c r="X528" i="16"/>
  <c r="Y528" i="16"/>
  <c r="Z528" i="16"/>
  <c r="AA528" i="16"/>
  <c r="AB528" i="16"/>
  <c r="AC528" i="16"/>
  <c r="AD528" i="16"/>
  <c r="AE528" i="16"/>
  <c r="AF528" i="16"/>
  <c r="AG528" i="16"/>
  <c r="AH528" i="16"/>
  <c r="AI528" i="16"/>
  <c r="AJ528" i="16"/>
  <c r="AK528" i="16"/>
  <c r="AL528" i="16"/>
  <c r="AM528" i="16"/>
  <c r="AN528" i="16"/>
  <c r="AO528" i="16"/>
  <c r="AP528" i="16"/>
  <c r="AQ528" i="16"/>
  <c r="AR528" i="16"/>
  <c r="AS528" i="16"/>
  <c r="AT528" i="16"/>
  <c r="AU528" i="16"/>
  <c r="AV528" i="16"/>
  <c r="AW528" i="16"/>
  <c r="AX528" i="16"/>
  <c r="AY528" i="16"/>
  <c r="AZ528" i="16"/>
  <c r="BA528" i="16"/>
  <c r="BB528" i="16"/>
  <c r="BC528" i="16"/>
  <c r="BD528" i="16"/>
  <c r="BE528" i="16"/>
  <c r="BF528" i="16"/>
  <c r="BG528" i="16"/>
  <c r="BH528" i="16"/>
  <c r="BI528" i="16"/>
  <c r="BJ528" i="16"/>
  <c r="BK528" i="16"/>
  <c r="BL528" i="16"/>
  <c r="BM528" i="16"/>
  <c r="BN528" i="16"/>
  <c r="BO528" i="16"/>
  <c r="BP528" i="16"/>
  <c r="BQ528" i="16"/>
  <c r="BR528" i="16"/>
  <c r="BS528" i="16"/>
  <c r="BT528" i="16"/>
  <c r="BU528" i="16"/>
  <c r="BV528" i="16"/>
  <c r="BW528" i="16"/>
  <c r="BX528" i="16"/>
  <c r="BY528" i="16"/>
  <c r="BZ528" i="16"/>
  <c r="CA528" i="16"/>
  <c r="CB528" i="16"/>
  <c r="CC528" i="16"/>
  <c r="CD528" i="16"/>
  <c r="CE528" i="16"/>
  <c r="CF528" i="16"/>
  <c r="CG528" i="16"/>
  <c r="CH528" i="16"/>
  <c r="CI528" i="16"/>
  <c r="CJ528" i="16"/>
  <c r="CK528" i="16"/>
  <c r="CL528" i="16"/>
  <c r="CM528" i="16"/>
  <c r="CN528" i="16"/>
  <c r="CO528" i="16"/>
  <c r="CP528" i="16"/>
  <c r="G529" i="16"/>
  <c r="H529" i="16"/>
  <c r="I529" i="16"/>
  <c r="J529" i="16"/>
  <c r="K529" i="16"/>
  <c r="L529" i="16"/>
  <c r="M529" i="16"/>
  <c r="N529" i="16"/>
  <c r="O529" i="16"/>
  <c r="P529" i="16"/>
  <c r="Q529" i="16"/>
  <c r="R529" i="16"/>
  <c r="S529" i="16"/>
  <c r="T529" i="16"/>
  <c r="U529" i="16"/>
  <c r="V529" i="16"/>
  <c r="W529" i="16"/>
  <c r="X529" i="16"/>
  <c r="Y529" i="16"/>
  <c r="Z529" i="16"/>
  <c r="AA529" i="16"/>
  <c r="AB529" i="16"/>
  <c r="AC529" i="16"/>
  <c r="AD529" i="16"/>
  <c r="AE529" i="16"/>
  <c r="AF529" i="16"/>
  <c r="AG529" i="16"/>
  <c r="AH529" i="16"/>
  <c r="AI529" i="16"/>
  <c r="AJ529" i="16"/>
  <c r="AK529" i="16"/>
  <c r="AL529" i="16"/>
  <c r="AM529" i="16"/>
  <c r="AN529" i="16"/>
  <c r="AO529" i="16"/>
  <c r="AP529" i="16"/>
  <c r="AQ529" i="16"/>
  <c r="AR529" i="16"/>
  <c r="AS529" i="16"/>
  <c r="AT529" i="16"/>
  <c r="AU529" i="16"/>
  <c r="AV529" i="16"/>
  <c r="AW529" i="16"/>
  <c r="AX529" i="16"/>
  <c r="AY529" i="16"/>
  <c r="AZ529" i="16"/>
  <c r="BA529" i="16"/>
  <c r="BB529" i="16"/>
  <c r="BC529" i="16"/>
  <c r="BD529" i="16"/>
  <c r="BE529" i="16"/>
  <c r="BF529" i="16"/>
  <c r="BG529" i="16"/>
  <c r="BH529" i="16"/>
  <c r="BI529" i="16"/>
  <c r="BJ529" i="16"/>
  <c r="BK529" i="16"/>
  <c r="BL529" i="16"/>
  <c r="BM529" i="16"/>
  <c r="BN529" i="16"/>
  <c r="BO529" i="16"/>
  <c r="BP529" i="16"/>
  <c r="BQ529" i="16"/>
  <c r="BR529" i="16"/>
  <c r="BS529" i="16"/>
  <c r="BT529" i="16"/>
  <c r="BU529" i="16"/>
  <c r="BV529" i="16"/>
  <c r="BW529" i="16"/>
  <c r="BX529" i="16"/>
  <c r="BY529" i="16"/>
  <c r="BZ529" i="16"/>
  <c r="CA529" i="16"/>
  <c r="CB529" i="16"/>
  <c r="CC529" i="16"/>
  <c r="CD529" i="16"/>
  <c r="CE529" i="16"/>
  <c r="CF529" i="16"/>
  <c r="CG529" i="16"/>
  <c r="CH529" i="16"/>
  <c r="CI529" i="16"/>
  <c r="CJ529" i="16"/>
  <c r="CK529" i="16"/>
  <c r="CL529" i="16"/>
  <c r="CM529" i="16"/>
  <c r="CN529" i="16"/>
  <c r="CO529" i="16"/>
  <c r="CP529" i="16"/>
  <c r="G530" i="16"/>
  <c r="H530" i="16"/>
  <c r="I530" i="16"/>
  <c r="J530" i="16"/>
  <c r="K530" i="16"/>
  <c r="L530" i="16"/>
  <c r="M530" i="16"/>
  <c r="N530" i="16"/>
  <c r="O530" i="16"/>
  <c r="P530" i="16"/>
  <c r="Q530" i="16"/>
  <c r="R530" i="16"/>
  <c r="S530" i="16"/>
  <c r="T530" i="16"/>
  <c r="U530" i="16"/>
  <c r="V530" i="16"/>
  <c r="W530" i="16"/>
  <c r="X530" i="16"/>
  <c r="Y530" i="16"/>
  <c r="Z530" i="16"/>
  <c r="AA530" i="16"/>
  <c r="AB530" i="16"/>
  <c r="AC530" i="16"/>
  <c r="AD530" i="16"/>
  <c r="AE530" i="16"/>
  <c r="AF530" i="16"/>
  <c r="AG530" i="16"/>
  <c r="AH530" i="16"/>
  <c r="AI530" i="16"/>
  <c r="AJ530" i="16"/>
  <c r="AK530" i="16"/>
  <c r="AL530" i="16"/>
  <c r="AM530" i="16"/>
  <c r="AN530" i="16"/>
  <c r="AO530" i="16"/>
  <c r="AP530" i="16"/>
  <c r="AQ530" i="16"/>
  <c r="AR530" i="16"/>
  <c r="AS530" i="16"/>
  <c r="AT530" i="16"/>
  <c r="AU530" i="16"/>
  <c r="AV530" i="16"/>
  <c r="AW530" i="16"/>
  <c r="AX530" i="16"/>
  <c r="AY530" i="16"/>
  <c r="AZ530" i="16"/>
  <c r="BA530" i="16"/>
  <c r="BB530" i="16"/>
  <c r="BC530" i="16"/>
  <c r="BD530" i="16"/>
  <c r="BE530" i="16"/>
  <c r="BF530" i="16"/>
  <c r="BG530" i="16"/>
  <c r="BH530" i="16"/>
  <c r="BI530" i="16"/>
  <c r="BJ530" i="16"/>
  <c r="BK530" i="16"/>
  <c r="BL530" i="16"/>
  <c r="BM530" i="16"/>
  <c r="BN530" i="16"/>
  <c r="BO530" i="16"/>
  <c r="BP530" i="16"/>
  <c r="BQ530" i="16"/>
  <c r="BR530" i="16"/>
  <c r="BS530" i="16"/>
  <c r="BT530" i="16"/>
  <c r="BU530" i="16"/>
  <c r="BV530" i="16"/>
  <c r="BW530" i="16"/>
  <c r="BX530" i="16"/>
  <c r="BY530" i="16"/>
  <c r="BZ530" i="16"/>
  <c r="CA530" i="16"/>
  <c r="CB530" i="16"/>
  <c r="CC530" i="16"/>
  <c r="CD530" i="16"/>
  <c r="CE530" i="16"/>
  <c r="CF530" i="16"/>
  <c r="CG530" i="16"/>
  <c r="CH530" i="16"/>
  <c r="CI530" i="16"/>
  <c r="CJ530" i="16"/>
  <c r="CK530" i="16"/>
  <c r="CL530" i="16"/>
  <c r="CM530" i="16"/>
  <c r="CN530" i="16"/>
  <c r="CO530" i="16"/>
  <c r="CP530" i="16"/>
  <c r="G531" i="16"/>
  <c r="H531" i="16"/>
  <c r="I531" i="16"/>
  <c r="J531" i="16"/>
  <c r="K531" i="16"/>
  <c r="L531" i="16"/>
  <c r="M531" i="16"/>
  <c r="N531" i="16"/>
  <c r="O531" i="16"/>
  <c r="P531" i="16"/>
  <c r="Q531" i="16"/>
  <c r="R531" i="16"/>
  <c r="S531" i="16"/>
  <c r="T531" i="16"/>
  <c r="U531" i="16"/>
  <c r="V531" i="16"/>
  <c r="W531" i="16"/>
  <c r="X531" i="16"/>
  <c r="Y531" i="16"/>
  <c r="Z531" i="16"/>
  <c r="AA531" i="16"/>
  <c r="AB531" i="16"/>
  <c r="AC531" i="16"/>
  <c r="AD531" i="16"/>
  <c r="AE531" i="16"/>
  <c r="AF531" i="16"/>
  <c r="AG531" i="16"/>
  <c r="AH531" i="16"/>
  <c r="AI531" i="16"/>
  <c r="AJ531" i="16"/>
  <c r="AK531" i="16"/>
  <c r="AL531" i="16"/>
  <c r="AM531" i="16"/>
  <c r="AN531" i="16"/>
  <c r="AO531" i="16"/>
  <c r="AP531" i="16"/>
  <c r="AQ531" i="16"/>
  <c r="AR531" i="16"/>
  <c r="AS531" i="16"/>
  <c r="AT531" i="16"/>
  <c r="AU531" i="16"/>
  <c r="AV531" i="16"/>
  <c r="AW531" i="16"/>
  <c r="AX531" i="16"/>
  <c r="AY531" i="16"/>
  <c r="AZ531" i="16"/>
  <c r="BA531" i="16"/>
  <c r="BB531" i="16"/>
  <c r="BC531" i="16"/>
  <c r="BD531" i="16"/>
  <c r="BE531" i="16"/>
  <c r="BF531" i="16"/>
  <c r="BG531" i="16"/>
  <c r="BH531" i="16"/>
  <c r="BI531" i="16"/>
  <c r="BJ531" i="16"/>
  <c r="BK531" i="16"/>
  <c r="BL531" i="16"/>
  <c r="BM531" i="16"/>
  <c r="BN531" i="16"/>
  <c r="BO531" i="16"/>
  <c r="BP531" i="16"/>
  <c r="BQ531" i="16"/>
  <c r="BR531" i="16"/>
  <c r="BS531" i="16"/>
  <c r="BT531" i="16"/>
  <c r="BU531" i="16"/>
  <c r="BV531" i="16"/>
  <c r="BW531" i="16"/>
  <c r="BX531" i="16"/>
  <c r="BY531" i="16"/>
  <c r="BZ531" i="16"/>
  <c r="CA531" i="16"/>
  <c r="CB531" i="16"/>
  <c r="CC531" i="16"/>
  <c r="CD531" i="16"/>
  <c r="CE531" i="16"/>
  <c r="CF531" i="16"/>
  <c r="CG531" i="16"/>
  <c r="CH531" i="16"/>
  <c r="CI531" i="16"/>
  <c r="CJ531" i="16"/>
  <c r="CK531" i="16"/>
  <c r="CL531" i="16"/>
  <c r="CM531" i="16"/>
  <c r="CN531" i="16"/>
  <c r="CO531" i="16"/>
  <c r="CP531" i="16"/>
  <c r="G532" i="16"/>
  <c r="H532" i="16"/>
  <c r="I532" i="16"/>
  <c r="J532" i="16"/>
  <c r="K532" i="16"/>
  <c r="L532" i="16"/>
  <c r="M532" i="16"/>
  <c r="N532" i="16"/>
  <c r="O532" i="16"/>
  <c r="P532" i="16"/>
  <c r="Q532" i="16"/>
  <c r="R532" i="16"/>
  <c r="S532" i="16"/>
  <c r="T532" i="16"/>
  <c r="U532" i="16"/>
  <c r="V532" i="16"/>
  <c r="W532" i="16"/>
  <c r="X532" i="16"/>
  <c r="Y532" i="16"/>
  <c r="Z532" i="16"/>
  <c r="AA532" i="16"/>
  <c r="AB532" i="16"/>
  <c r="AC532" i="16"/>
  <c r="AD532" i="16"/>
  <c r="AE532" i="16"/>
  <c r="AF532" i="16"/>
  <c r="AG532" i="16"/>
  <c r="AH532" i="16"/>
  <c r="AI532" i="16"/>
  <c r="AJ532" i="16"/>
  <c r="AK532" i="16"/>
  <c r="AL532" i="16"/>
  <c r="AM532" i="16"/>
  <c r="AN532" i="16"/>
  <c r="AO532" i="16"/>
  <c r="AP532" i="16"/>
  <c r="AQ532" i="16"/>
  <c r="AR532" i="16"/>
  <c r="AS532" i="16"/>
  <c r="AT532" i="16"/>
  <c r="AU532" i="16"/>
  <c r="AV532" i="16"/>
  <c r="AW532" i="16"/>
  <c r="AX532" i="16"/>
  <c r="AY532" i="16"/>
  <c r="AZ532" i="16"/>
  <c r="BA532" i="16"/>
  <c r="BB532" i="16"/>
  <c r="BC532" i="16"/>
  <c r="BD532" i="16"/>
  <c r="BE532" i="16"/>
  <c r="BF532" i="16"/>
  <c r="BG532" i="16"/>
  <c r="BH532" i="16"/>
  <c r="BI532" i="16"/>
  <c r="BJ532" i="16"/>
  <c r="BK532" i="16"/>
  <c r="BL532" i="16"/>
  <c r="BM532" i="16"/>
  <c r="BN532" i="16"/>
  <c r="BO532" i="16"/>
  <c r="BP532" i="16"/>
  <c r="BQ532" i="16"/>
  <c r="BR532" i="16"/>
  <c r="BS532" i="16"/>
  <c r="BT532" i="16"/>
  <c r="BU532" i="16"/>
  <c r="BV532" i="16"/>
  <c r="BW532" i="16"/>
  <c r="BX532" i="16"/>
  <c r="BY532" i="16"/>
  <c r="BZ532" i="16"/>
  <c r="CA532" i="16"/>
  <c r="CB532" i="16"/>
  <c r="CC532" i="16"/>
  <c r="CD532" i="16"/>
  <c r="CE532" i="16"/>
  <c r="CF532" i="16"/>
  <c r="CG532" i="16"/>
  <c r="CH532" i="16"/>
  <c r="CI532" i="16"/>
  <c r="CJ532" i="16"/>
  <c r="CK532" i="16"/>
  <c r="CL532" i="16"/>
  <c r="CM532" i="16"/>
  <c r="CN532" i="16"/>
  <c r="CO532" i="16"/>
  <c r="CP532" i="16"/>
  <c r="G533" i="16"/>
  <c r="H533" i="16"/>
  <c r="I533" i="16"/>
  <c r="J533" i="16"/>
  <c r="K533" i="16"/>
  <c r="L533" i="16"/>
  <c r="M533" i="16"/>
  <c r="N533" i="16"/>
  <c r="O533" i="16"/>
  <c r="P533" i="16"/>
  <c r="Q533" i="16"/>
  <c r="R533" i="16"/>
  <c r="S533" i="16"/>
  <c r="T533" i="16"/>
  <c r="U533" i="16"/>
  <c r="V533" i="16"/>
  <c r="W533" i="16"/>
  <c r="X533" i="16"/>
  <c r="Y533" i="16"/>
  <c r="Z533" i="16"/>
  <c r="AA533" i="16"/>
  <c r="AB533" i="16"/>
  <c r="AC533" i="16"/>
  <c r="AD533" i="16"/>
  <c r="AE533" i="16"/>
  <c r="AF533" i="16"/>
  <c r="AG533" i="16"/>
  <c r="AH533" i="16"/>
  <c r="AI533" i="16"/>
  <c r="AJ533" i="16"/>
  <c r="AK533" i="16"/>
  <c r="AL533" i="16"/>
  <c r="AM533" i="16"/>
  <c r="AN533" i="16"/>
  <c r="AO533" i="16"/>
  <c r="AP533" i="16"/>
  <c r="AQ533" i="16"/>
  <c r="AR533" i="16"/>
  <c r="AS533" i="16"/>
  <c r="AT533" i="16"/>
  <c r="AU533" i="16"/>
  <c r="AV533" i="16"/>
  <c r="AW533" i="16"/>
  <c r="AX533" i="16"/>
  <c r="AY533" i="16"/>
  <c r="AZ533" i="16"/>
  <c r="BA533" i="16"/>
  <c r="BB533" i="16"/>
  <c r="BC533" i="16"/>
  <c r="BD533" i="16"/>
  <c r="BE533" i="16"/>
  <c r="BF533" i="16"/>
  <c r="BG533" i="16"/>
  <c r="BH533" i="16"/>
  <c r="BI533" i="16"/>
  <c r="BJ533" i="16"/>
  <c r="BK533" i="16"/>
  <c r="BL533" i="16"/>
  <c r="BM533" i="16"/>
  <c r="BN533" i="16"/>
  <c r="BO533" i="16"/>
  <c r="BP533" i="16"/>
  <c r="BQ533" i="16"/>
  <c r="BR533" i="16"/>
  <c r="BS533" i="16"/>
  <c r="BT533" i="16"/>
  <c r="BU533" i="16"/>
  <c r="BV533" i="16"/>
  <c r="BW533" i="16"/>
  <c r="BX533" i="16"/>
  <c r="BY533" i="16"/>
  <c r="BZ533" i="16"/>
  <c r="CA533" i="16"/>
  <c r="CB533" i="16"/>
  <c r="CC533" i="16"/>
  <c r="CD533" i="16"/>
  <c r="CE533" i="16"/>
  <c r="CF533" i="16"/>
  <c r="CG533" i="16"/>
  <c r="CH533" i="16"/>
  <c r="CI533" i="16"/>
  <c r="CJ533" i="16"/>
  <c r="CK533" i="16"/>
  <c r="CL533" i="16"/>
  <c r="CM533" i="16"/>
  <c r="CN533" i="16"/>
  <c r="CO533" i="16"/>
  <c r="CP533" i="16"/>
  <c r="G534" i="16"/>
  <c r="H534" i="16"/>
  <c r="I534" i="16"/>
  <c r="J534" i="16"/>
  <c r="K534" i="16"/>
  <c r="L534" i="16"/>
  <c r="M534" i="16"/>
  <c r="N534" i="16"/>
  <c r="O534" i="16"/>
  <c r="P534" i="16"/>
  <c r="Q534" i="16"/>
  <c r="R534" i="16"/>
  <c r="S534" i="16"/>
  <c r="T534" i="16"/>
  <c r="U534" i="16"/>
  <c r="V534" i="16"/>
  <c r="W534" i="16"/>
  <c r="X534" i="16"/>
  <c r="Y534" i="16"/>
  <c r="Z534" i="16"/>
  <c r="AA534" i="16"/>
  <c r="AB534" i="16"/>
  <c r="AC534" i="16"/>
  <c r="AD534" i="16"/>
  <c r="AE534" i="16"/>
  <c r="AF534" i="16"/>
  <c r="AG534" i="16"/>
  <c r="AH534" i="16"/>
  <c r="AI534" i="16"/>
  <c r="AJ534" i="16"/>
  <c r="AK534" i="16"/>
  <c r="AL534" i="16"/>
  <c r="AM534" i="16"/>
  <c r="AN534" i="16"/>
  <c r="AO534" i="16"/>
  <c r="AP534" i="16"/>
  <c r="AQ534" i="16"/>
  <c r="AR534" i="16"/>
  <c r="AS534" i="16"/>
  <c r="AT534" i="16"/>
  <c r="AU534" i="16"/>
  <c r="AV534" i="16"/>
  <c r="AW534" i="16"/>
  <c r="AX534" i="16"/>
  <c r="AY534" i="16"/>
  <c r="AZ534" i="16"/>
  <c r="BA534" i="16"/>
  <c r="BB534" i="16"/>
  <c r="BC534" i="16"/>
  <c r="BD534" i="16"/>
  <c r="BE534" i="16"/>
  <c r="BF534" i="16"/>
  <c r="BG534" i="16"/>
  <c r="BH534" i="16"/>
  <c r="BI534" i="16"/>
  <c r="BJ534" i="16"/>
  <c r="BK534" i="16"/>
  <c r="BL534" i="16"/>
  <c r="BM534" i="16"/>
  <c r="BN534" i="16"/>
  <c r="BO534" i="16"/>
  <c r="BP534" i="16"/>
  <c r="BQ534" i="16"/>
  <c r="BR534" i="16"/>
  <c r="BS534" i="16"/>
  <c r="BT534" i="16"/>
  <c r="BU534" i="16"/>
  <c r="BV534" i="16"/>
  <c r="BW534" i="16"/>
  <c r="BX534" i="16"/>
  <c r="BY534" i="16"/>
  <c r="BZ534" i="16"/>
  <c r="CA534" i="16"/>
  <c r="CB534" i="16"/>
  <c r="CC534" i="16"/>
  <c r="CD534" i="16"/>
  <c r="CE534" i="16"/>
  <c r="CF534" i="16"/>
  <c r="CG534" i="16"/>
  <c r="CH534" i="16"/>
  <c r="CI534" i="16"/>
  <c r="CJ534" i="16"/>
  <c r="CK534" i="16"/>
  <c r="CL534" i="16"/>
  <c r="CM534" i="16"/>
  <c r="CN534" i="16"/>
  <c r="CO534" i="16"/>
  <c r="CP534" i="16"/>
  <c r="G535" i="16"/>
  <c r="H535" i="16"/>
  <c r="I535" i="16"/>
  <c r="J535" i="16"/>
  <c r="K535" i="16"/>
  <c r="L535" i="16"/>
  <c r="M535" i="16"/>
  <c r="N535" i="16"/>
  <c r="O535" i="16"/>
  <c r="P535" i="16"/>
  <c r="Q535" i="16"/>
  <c r="R535" i="16"/>
  <c r="S535" i="16"/>
  <c r="T535" i="16"/>
  <c r="U535" i="16"/>
  <c r="V535" i="16"/>
  <c r="W535" i="16"/>
  <c r="X535" i="16"/>
  <c r="Y535" i="16"/>
  <c r="Z535" i="16"/>
  <c r="AA535" i="16"/>
  <c r="AB535" i="16"/>
  <c r="AC535" i="16"/>
  <c r="AD535" i="16"/>
  <c r="AE535" i="16"/>
  <c r="AF535" i="16"/>
  <c r="AG535" i="16"/>
  <c r="AH535" i="16"/>
  <c r="AI535" i="16"/>
  <c r="AJ535" i="16"/>
  <c r="AK535" i="16"/>
  <c r="AL535" i="16"/>
  <c r="AM535" i="16"/>
  <c r="AN535" i="16"/>
  <c r="AO535" i="16"/>
  <c r="AP535" i="16"/>
  <c r="AQ535" i="16"/>
  <c r="AR535" i="16"/>
  <c r="AS535" i="16"/>
  <c r="AT535" i="16"/>
  <c r="AU535" i="16"/>
  <c r="AV535" i="16"/>
  <c r="AW535" i="16"/>
  <c r="AX535" i="16"/>
  <c r="AY535" i="16"/>
  <c r="AZ535" i="16"/>
  <c r="BA535" i="16"/>
  <c r="BB535" i="16"/>
  <c r="BC535" i="16"/>
  <c r="BD535" i="16"/>
  <c r="BE535" i="16"/>
  <c r="BF535" i="16"/>
  <c r="BG535" i="16"/>
  <c r="BH535" i="16"/>
  <c r="BI535" i="16"/>
  <c r="BJ535" i="16"/>
  <c r="BK535" i="16"/>
  <c r="BL535" i="16"/>
  <c r="BM535" i="16"/>
  <c r="BN535" i="16"/>
  <c r="BO535" i="16"/>
  <c r="BP535" i="16"/>
  <c r="BQ535" i="16"/>
  <c r="BR535" i="16"/>
  <c r="BS535" i="16"/>
  <c r="BT535" i="16"/>
  <c r="BU535" i="16"/>
  <c r="BV535" i="16"/>
  <c r="BW535" i="16"/>
  <c r="BX535" i="16"/>
  <c r="BY535" i="16"/>
  <c r="BZ535" i="16"/>
  <c r="CA535" i="16"/>
  <c r="CB535" i="16"/>
  <c r="CC535" i="16"/>
  <c r="CD535" i="16"/>
  <c r="CE535" i="16"/>
  <c r="CF535" i="16"/>
  <c r="CG535" i="16"/>
  <c r="CH535" i="16"/>
  <c r="CI535" i="16"/>
  <c r="CJ535" i="16"/>
  <c r="CK535" i="16"/>
  <c r="CL535" i="16"/>
  <c r="CM535" i="16"/>
  <c r="CN535" i="16"/>
  <c r="CO535" i="16"/>
  <c r="CP535" i="16"/>
  <c r="G536" i="16"/>
  <c r="H536" i="16"/>
  <c r="I536" i="16"/>
  <c r="J536" i="16"/>
  <c r="K536" i="16"/>
  <c r="L536" i="16"/>
  <c r="M536" i="16"/>
  <c r="N536" i="16"/>
  <c r="O536" i="16"/>
  <c r="P536" i="16"/>
  <c r="Q536" i="16"/>
  <c r="R536" i="16"/>
  <c r="S536" i="16"/>
  <c r="T536" i="16"/>
  <c r="U536" i="16"/>
  <c r="V536" i="16"/>
  <c r="W536" i="16"/>
  <c r="X536" i="16"/>
  <c r="Y536" i="16"/>
  <c r="Z536" i="16"/>
  <c r="AA536" i="16"/>
  <c r="AB536" i="16"/>
  <c r="AC536" i="16"/>
  <c r="AD536" i="16"/>
  <c r="AE536" i="16"/>
  <c r="AF536" i="16"/>
  <c r="AG536" i="16"/>
  <c r="AH536" i="16"/>
  <c r="AI536" i="16"/>
  <c r="AJ536" i="16"/>
  <c r="AK536" i="16"/>
  <c r="AL536" i="16"/>
  <c r="AM536" i="16"/>
  <c r="AN536" i="16"/>
  <c r="AO536" i="16"/>
  <c r="AP536" i="16"/>
  <c r="AQ536" i="16"/>
  <c r="AR536" i="16"/>
  <c r="AS536" i="16"/>
  <c r="AT536" i="16"/>
  <c r="AU536" i="16"/>
  <c r="AV536" i="16"/>
  <c r="AW536" i="16"/>
  <c r="AX536" i="16"/>
  <c r="AY536" i="16"/>
  <c r="AZ536" i="16"/>
  <c r="BA536" i="16"/>
  <c r="BB536" i="16"/>
  <c r="BC536" i="16"/>
  <c r="BD536" i="16"/>
  <c r="BE536" i="16"/>
  <c r="BF536" i="16"/>
  <c r="BG536" i="16"/>
  <c r="BH536" i="16"/>
  <c r="BI536" i="16"/>
  <c r="BJ536" i="16"/>
  <c r="BK536" i="16"/>
  <c r="BL536" i="16"/>
  <c r="BM536" i="16"/>
  <c r="BN536" i="16"/>
  <c r="BO536" i="16"/>
  <c r="BP536" i="16"/>
  <c r="BQ536" i="16"/>
  <c r="BR536" i="16"/>
  <c r="BS536" i="16"/>
  <c r="BT536" i="16"/>
  <c r="BU536" i="16"/>
  <c r="BV536" i="16"/>
  <c r="BW536" i="16"/>
  <c r="BX536" i="16"/>
  <c r="BY536" i="16"/>
  <c r="BZ536" i="16"/>
  <c r="CA536" i="16"/>
  <c r="CB536" i="16"/>
  <c r="CC536" i="16"/>
  <c r="CD536" i="16"/>
  <c r="CE536" i="16"/>
  <c r="CF536" i="16"/>
  <c r="CG536" i="16"/>
  <c r="CH536" i="16"/>
  <c r="CI536" i="16"/>
  <c r="CJ536" i="16"/>
  <c r="CK536" i="16"/>
  <c r="CL536" i="16"/>
  <c r="CM536" i="16"/>
  <c r="CN536" i="16"/>
  <c r="CO536" i="16"/>
  <c r="CP536" i="16"/>
  <c r="G537" i="16"/>
  <c r="H537" i="16"/>
  <c r="I537" i="16"/>
  <c r="J537" i="16"/>
  <c r="K537" i="16"/>
  <c r="L537" i="16"/>
  <c r="M537" i="16"/>
  <c r="N537" i="16"/>
  <c r="O537" i="16"/>
  <c r="P537" i="16"/>
  <c r="Q537" i="16"/>
  <c r="R537" i="16"/>
  <c r="S537" i="16"/>
  <c r="T537" i="16"/>
  <c r="U537" i="16"/>
  <c r="V537" i="16"/>
  <c r="W537" i="16"/>
  <c r="X537" i="16"/>
  <c r="Y537" i="16"/>
  <c r="Z537" i="16"/>
  <c r="AA537" i="16"/>
  <c r="AB537" i="16"/>
  <c r="AC537" i="16"/>
  <c r="AD537" i="16"/>
  <c r="AE537" i="16"/>
  <c r="AF537" i="16"/>
  <c r="AG537" i="16"/>
  <c r="AH537" i="16"/>
  <c r="AI537" i="16"/>
  <c r="AJ537" i="16"/>
  <c r="AK537" i="16"/>
  <c r="AL537" i="16"/>
  <c r="AM537" i="16"/>
  <c r="AN537" i="16"/>
  <c r="AO537" i="16"/>
  <c r="AP537" i="16"/>
  <c r="AQ537" i="16"/>
  <c r="AR537" i="16"/>
  <c r="AS537" i="16"/>
  <c r="AT537" i="16"/>
  <c r="AU537" i="16"/>
  <c r="AV537" i="16"/>
  <c r="AW537" i="16"/>
  <c r="AX537" i="16"/>
  <c r="AY537" i="16"/>
  <c r="AZ537" i="16"/>
  <c r="BA537" i="16"/>
  <c r="BB537" i="16"/>
  <c r="BC537" i="16"/>
  <c r="BD537" i="16"/>
  <c r="BE537" i="16"/>
  <c r="BF537" i="16"/>
  <c r="BG537" i="16"/>
  <c r="BH537" i="16"/>
  <c r="BI537" i="16"/>
  <c r="BJ537" i="16"/>
  <c r="BK537" i="16"/>
  <c r="BL537" i="16"/>
  <c r="BM537" i="16"/>
  <c r="BN537" i="16"/>
  <c r="BO537" i="16"/>
  <c r="BP537" i="16"/>
  <c r="BQ537" i="16"/>
  <c r="BR537" i="16"/>
  <c r="BS537" i="16"/>
  <c r="BT537" i="16"/>
  <c r="BU537" i="16"/>
  <c r="BV537" i="16"/>
  <c r="BW537" i="16"/>
  <c r="BX537" i="16"/>
  <c r="BY537" i="16"/>
  <c r="BZ537" i="16"/>
  <c r="CA537" i="16"/>
  <c r="CB537" i="16"/>
  <c r="CC537" i="16"/>
  <c r="CD537" i="16"/>
  <c r="CE537" i="16"/>
  <c r="CF537" i="16"/>
  <c r="CG537" i="16"/>
  <c r="CH537" i="16"/>
  <c r="CI537" i="16"/>
  <c r="CJ537" i="16"/>
  <c r="CK537" i="16"/>
  <c r="CL537" i="16"/>
  <c r="CM537" i="16"/>
  <c r="CN537" i="16"/>
  <c r="CO537" i="16"/>
  <c r="CP537" i="16"/>
  <c r="G538" i="16"/>
  <c r="H538" i="16"/>
  <c r="I538" i="16"/>
  <c r="J538" i="16"/>
  <c r="K538" i="16"/>
  <c r="L538" i="16"/>
  <c r="M538" i="16"/>
  <c r="N538" i="16"/>
  <c r="O538" i="16"/>
  <c r="P538" i="16"/>
  <c r="Q538" i="16"/>
  <c r="R538" i="16"/>
  <c r="S538" i="16"/>
  <c r="T538" i="16"/>
  <c r="U538" i="16"/>
  <c r="V538" i="16"/>
  <c r="W538" i="16"/>
  <c r="X538" i="16"/>
  <c r="Y538" i="16"/>
  <c r="Z538" i="16"/>
  <c r="AA538" i="16"/>
  <c r="AB538" i="16"/>
  <c r="AC538" i="16"/>
  <c r="AD538" i="16"/>
  <c r="AE538" i="16"/>
  <c r="AF538" i="16"/>
  <c r="AG538" i="16"/>
  <c r="AH538" i="16"/>
  <c r="AI538" i="16"/>
  <c r="AJ538" i="16"/>
  <c r="AK538" i="16"/>
  <c r="AL538" i="16"/>
  <c r="AM538" i="16"/>
  <c r="AN538" i="16"/>
  <c r="AO538" i="16"/>
  <c r="AP538" i="16"/>
  <c r="AQ538" i="16"/>
  <c r="AR538" i="16"/>
  <c r="AS538" i="16"/>
  <c r="AT538" i="16"/>
  <c r="AU538" i="16"/>
  <c r="AV538" i="16"/>
  <c r="AW538" i="16"/>
  <c r="AX538" i="16"/>
  <c r="AY538" i="16"/>
  <c r="AZ538" i="16"/>
  <c r="BA538" i="16"/>
  <c r="BB538" i="16"/>
  <c r="BC538" i="16"/>
  <c r="BD538" i="16"/>
  <c r="BE538" i="16"/>
  <c r="BF538" i="16"/>
  <c r="BG538" i="16"/>
  <c r="BH538" i="16"/>
  <c r="BI538" i="16"/>
  <c r="BJ538" i="16"/>
  <c r="BK538" i="16"/>
  <c r="BL538" i="16"/>
  <c r="BM538" i="16"/>
  <c r="BN538" i="16"/>
  <c r="BO538" i="16"/>
  <c r="BP538" i="16"/>
  <c r="BQ538" i="16"/>
  <c r="BR538" i="16"/>
  <c r="BS538" i="16"/>
  <c r="BT538" i="16"/>
  <c r="BU538" i="16"/>
  <c r="BV538" i="16"/>
  <c r="BW538" i="16"/>
  <c r="BX538" i="16"/>
  <c r="BY538" i="16"/>
  <c r="BZ538" i="16"/>
  <c r="CA538" i="16"/>
  <c r="CB538" i="16"/>
  <c r="CC538" i="16"/>
  <c r="CD538" i="16"/>
  <c r="CE538" i="16"/>
  <c r="CF538" i="16"/>
  <c r="CG538" i="16"/>
  <c r="CH538" i="16"/>
  <c r="CI538" i="16"/>
  <c r="CJ538" i="16"/>
  <c r="CK538" i="16"/>
  <c r="CL538" i="16"/>
  <c r="CM538" i="16"/>
  <c r="CN538" i="16"/>
  <c r="CO538" i="16"/>
  <c r="CP538" i="16"/>
  <c r="G539" i="16"/>
  <c r="H539" i="16"/>
  <c r="I539" i="16"/>
  <c r="J539" i="16"/>
  <c r="K539" i="16"/>
  <c r="L539" i="16"/>
  <c r="M539" i="16"/>
  <c r="N539" i="16"/>
  <c r="O539" i="16"/>
  <c r="P539" i="16"/>
  <c r="Q539" i="16"/>
  <c r="R539" i="16"/>
  <c r="S539" i="16"/>
  <c r="T539" i="16"/>
  <c r="U539" i="16"/>
  <c r="V539" i="16"/>
  <c r="W539" i="16"/>
  <c r="X539" i="16"/>
  <c r="Y539" i="16"/>
  <c r="Z539" i="16"/>
  <c r="AA539" i="16"/>
  <c r="AB539" i="16"/>
  <c r="AC539" i="16"/>
  <c r="AD539" i="16"/>
  <c r="AE539" i="16"/>
  <c r="AF539" i="16"/>
  <c r="AG539" i="16"/>
  <c r="AH539" i="16"/>
  <c r="AI539" i="16"/>
  <c r="AJ539" i="16"/>
  <c r="AK539" i="16"/>
  <c r="AL539" i="16"/>
  <c r="AM539" i="16"/>
  <c r="AN539" i="16"/>
  <c r="AO539" i="16"/>
  <c r="AP539" i="16"/>
  <c r="AQ539" i="16"/>
  <c r="AR539" i="16"/>
  <c r="AS539" i="16"/>
  <c r="AT539" i="16"/>
  <c r="AU539" i="16"/>
  <c r="AV539" i="16"/>
  <c r="AW539" i="16"/>
  <c r="AX539" i="16"/>
  <c r="AY539" i="16"/>
  <c r="AZ539" i="16"/>
  <c r="BA539" i="16"/>
  <c r="BB539" i="16"/>
  <c r="BC539" i="16"/>
  <c r="BD539" i="16"/>
  <c r="BE539" i="16"/>
  <c r="BF539" i="16"/>
  <c r="BG539" i="16"/>
  <c r="BH539" i="16"/>
  <c r="BI539" i="16"/>
  <c r="BJ539" i="16"/>
  <c r="BK539" i="16"/>
  <c r="BL539" i="16"/>
  <c r="BM539" i="16"/>
  <c r="BN539" i="16"/>
  <c r="BO539" i="16"/>
  <c r="BP539" i="16"/>
  <c r="BQ539" i="16"/>
  <c r="BR539" i="16"/>
  <c r="BS539" i="16"/>
  <c r="BT539" i="16"/>
  <c r="BU539" i="16"/>
  <c r="BV539" i="16"/>
  <c r="BW539" i="16"/>
  <c r="BX539" i="16"/>
  <c r="BY539" i="16"/>
  <c r="BZ539" i="16"/>
  <c r="CA539" i="16"/>
  <c r="CB539" i="16"/>
  <c r="CC539" i="16"/>
  <c r="CD539" i="16"/>
  <c r="CE539" i="16"/>
  <c r="CF539" i="16"/>
  <c r="CG539" i="16"/>
  <c r="CH539" i="16"/>
  <c r="CI539" i="16"/>
  <c r="CJ539" i="16"/>
  <c r="CK539" i="16"/>
  <c r="CL539" i="16"/>
  <c r="CM539" i="16"/>
  <c r="CN539" i="16"/>
  <c r="CO539" i="16"/>
  <c r="CP539" i="16"/>
  <c r="G540" i="16"/>
  <c r="H540" i="16"/>
  <c r="I540" i="16"/>
  <c r="J540" i="16"/>
  <c r="K540" i="16"/>
  <c r="L540" i="16"/>
  <c r="M540" i="16"/>
  <c r="N540" i="16"/>
  <c r="O540" i="16"/>
  <c r="P540" i="16"/>
  <c r="Q540" i="16"/>
  <c r="R540" i="16"/>
  <c r="S540" i="16"/>
  <c r="T540" i="16"/>
  <c r="U540" i="16"/>
  <c r="V540" i="16"/>
  <c r="W540" i="16"/>
  <c r="X540" i="16"/>
  <c r="Y540" i="16"/>
  <c r="Z540" i="16"/>
  <c r="AA540" i="16"/>
  <c r="AB540" i="16"/>
  <c r="AC540" i="16"/>
  <c r="AD540" i="16"/>
  <c r="AE540" i="16"/>
  <c r="AF540" i="16"/>
  <c r="AG540" i="16"/>
  <c r="AH540" i="16"/>
  <c r="AI540" i="16"/>
  <c r="AJ540" i="16"/>
  <c r="AK540" i="16"/>
  <c r="AL540" i="16"/>
  <c r="AM540" i="16"/>
  <c r="AN540" i="16"/>
  <c r="AO540" i="16"/>
  <c r="AP540" i="16"/>
  <c r="AQ540" i="16"/>
  <c r="AR540" i="16"/>
  <c r="AS540" i="16"/>
  <c r="AT540" i="16"/>
  <c r="AU540" i="16"/>
  <c r="AV540" i="16"/>
  <c r="AW540" i="16"/>
  <c r="AX540" i="16"/>
  <c r="AY540" i="16"/>
  <c r="AZ540" i="16"/>
  <c r="BA540" i="16"/>
  <c r="BB540" i="16"/>
  <c r="BC540" i="16"/>
  <c r="BD540" i="16"/>
  <c r="BE540" i="16"/>
  <c r="BF540" i="16"/>
  <c r="BG540" i="16"/>
  <c r="BH540" i="16"/>
  <c r="BI540" i="16"/>
  <c r="BJ540" i="16"/>
  <c r="BK540" i="16"/>
  <c r="BL540" i="16"/>
  <c r="BM540" i="16"/>
  <c r="BN540" i="16"/>
  <c r="BO540" i="16"/>
  <c r="BP540" i="16"/>
  <c r="BQ540" i="16"/>
  <c r="BR540" i="16"/>
  <c r="BS540" i="16"/>
  <c r="BT540" i="16"/>
  <c r="BU540" i="16"/>
  <c r="BV540" i="16"/>
  <c r="BW540" i="16"/>
  <c r="BX540" i="16"/>
  <c r="BY540" i="16"/>
  <c r="BZ540" i="16"/>
  <c r="CA540" i="16"/>
  <c r="CB540" i="16"/>
  <c r="CC540" i="16"/>
  <c r="CD540" i="16"/>
  <c r="CE540" i="16"/>
  <c r="CF540" i="16"/>
  <c r="CG540" i="16"/>
  <c r="CH540" i="16"/>
  <c r="CI540" i="16"/>
  <c r="CJ540" i="16"/>
  <c r="CK540" i="16"/>
  <c r="CL540" i="16"/>
  <c r="CM540" i="16"/>
  <c r="CN540" i="16"/>
  <c r="CO540" i="16"/>
  <c r="CP540" i="16"/>
  <c r="G541" i="16"/>
  <c r="H541" i="16"/>
  <c r="I541" i="16"/>
  <c r="J541" i="16"/>
  <c r="K541" i="16"/>
  <c r="L541" i="16"/>
  <c r="M541" i="16"/>
  <c r="N541" i="16"/>
  <c r="O541" i="16"/>
  <c r="P541" i="16"/>
  <c r="Q541" i="16"/>
  <c r="R541" i="16"/>
  <c r="S541" i="16"/>
  <c r="T541" i="16"/>
  <c r="U541" i="16"/>
  <c r="V541" i="16"/>
  <c r="W541" i="16"/>
  <c r="X541" i="16"/>
  <c r="Y541" i="16"/>
  <c r="Z541" i="16"/>
  <c r="AA541" i="16"/>
  <c r="AB541" i="16"/>
  <c r="AC541" i="16"/>
  <c r="AD541" i="16"/>
  <c r="AE541" i="16"/>
  <c r="AF541" i="16"/>
  <c r="AG541" i="16"/>
  <c r="AH541" i="16"/>
  <c r="AI541" i="16"/>
  <c r="AJ541" i="16"/>
  <c r="AK541" i="16"/>
  <c r="AL541" i="16"/>
  <c r="AM541" i="16"/>
  <c r="AN541" i="16"/>
  <c r="AO541" i="16"/>
  <c r="AP541" i="16"/>
  <c r="AQ541" i="16"/>
  <c r="AR541" i="16"/>
  <c r="AS541" i="16"/>
  <c r="AT541" i="16"/>
  <c r="AU541" i="16"/>
  <c r="AV541" i="16"/>
  <c r="AW541" i="16"/>
  <c r="AX541" i="16"/>
  <c r="AY541" i="16"/>
  <c r="AZ541" i="16"/>
  <c r="BA541" i="16"/>
  <c r="BB541" i="16"/>
  <c r="BC541" i="16"/>
  <c r="BD541" i="16"/>
  <c r="BE541" i="16"/>
  <c r="BF541" i="16"/>
  <c r="BG541" i="16"/>
  <c r="BH541" i="16"/>
  <c r="BI541" i="16"/>
  <c r="BJ541" i="16"/>
  <c r="BK541" i="16"/>
  <c r="BL541" i="16"/>
  <c r="BM541" i="16"/>
  <c r="BN541" i="16"/>
  <c r="BO541" i="16"/>
  <c r="BP541" i="16"/>
  <c r="BQ541" i="16"/>
  <c r="BR541" i="16"/>
  <c r="BS541" i="16"/>
  <c r="BT541" i="16"/>
  <c r="BU541" i="16"/>
  <c r="BV541" i="16"/>
  <c r="BW541" i="16"/>
  <c r="BX541" i="16"/>
  <c r="BY541" i="16"/>
  <c r="BZ541" i="16"/>
  <c r="CA541" i="16"/>
  <c r="CB541" i="16"/>
  <c r="CC541" i="16"/>
  <c r="CD541" i="16"/>
  <c r="CE541" i="16"/>
  <c r="CF541" i="16"/>
  <c r="CG541" i="16"/>
  <c r="CH541" i="16"/>
  <c r="CI541" i="16"/>
  <c r="CJ541" i="16"/>
  <c r="CK541" i="16"/>
  <c r="CL541" i="16"/>
  <c r="CM541" i="16"/>
  <c r="CN541" i="16"/>
  <c r="CO541" i="16"/>
  <c r="CP541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AA542" i="16"/>
  <c r="AB542" i="16"/>
  <c r="AC542" i="16"/>
  <c r="AD542" i="16"/>
  <c r="AE542" i="16"/>
  <c r="AF542" i="16"/>
  <c r="AG542" i="16"/>
  <c r="AH542" i="16"/>
  <c r="AI542" i="16"/>
  <c r="AJ542" i="16"/>
  <c r="AK542" i="16"/>
  <c r="AL542" i="16"/>
  <c r="AM542" i="16"/>
  <c r="AN542" i="16"/>
  <c r="AO542" i="16"/>
  <c r="AP542" i="16"/>
  <c r="AQ542" i="16"/>
  <c r="AR542" i="16"/>
  <c r="AS542" i="16"/>
  <c r="AT542" i="16"/>
  <c r="AU542" i="16"/>
  <c r="AV542" i="16"/>
  <c r="AW542" i="16"/>
  <c r="AX542" i="16"/>
  <c r="AY542" i="16"/>
  <c r="AZ542" i="16"/>
  <c r="BA542" i="16"/>
  <c r="BB542" i="16"/>
  <c r="BC542" i="16"/>
  <c r="BD542" i="16"/>
  <c r="BE542" i="16"/>
  <c r="BF542" i="16"/>
  <c r="BG542" i="16"/>
  <c r="BH542" i="16"/>
  <c r="BI542" i="16"/>
  <c r="BJ542" i="16"/>
  <c r="BK542" i="16"/>
  <c r="BL542" i="16"/>
  <c r="BM542" i="16"/>
  <c r="BN542" i="16"/>
  <c r="BO542" i="16"/>
  <c r="BP542" i="16"/>
  <c r="BQ542" i="16"/>
  <c r="BR542" i="16"/>
  <c r="BS542" i="16"/>
  <c r="BT542" i="16"/>
  <c r="BU542" i="16"/>
  <c r="BV542" i="16"/>
  <c r="BW542" i="16"/>
  <c r="BX542" i="16"/>
  <c r="BY542" i="16"/>
  <c r="BZ542" i="16"/>
  <c r="CA542" i="16"/>
  <c r="CB542" i="16"/>
  <c r="CC542" i="16"/>
  <c r="CD542" i="16"/>
  <c r="CE542" i="16"/>
  <c r="CF542" i="16"/>
  <c r="CG542" i="16"/>
  <c r="CH542" i="16"/>
  <c r="CI542" i="16"/>
  <c r="CJ542" i="16"/>
  <c r="CK542" i="16"/>
  <c r="CL542" i="16"/>
  <c r="CM542" i="16"/>
  <c r="CN542" i="16"/>
  <c r="CO542" i="16"/>
  <c r="CP542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AA543" i="16"/>
  <c r="AB543" i="16"/>
  <c r="AC543" i="16"/>
  <c r="AD543" i="16"/>
  <c r="AE543" i="16"/>
  <c r="AF543" i="16"/>
  <c r="AG543" i="16"/>
  <c r="AH543" i="16"/>
  <c r="AI543" i="16"/>
  <c r="AJ543" i="16"/>
  <c r="AK543" i="16"/>
  <c r="AL543" i="16"/>
  <c r="AM543" i="16"/>
  <c r="AN543" i="16"/>
  <c r="AO543" i="16"/>
  <c r="AP543" i="16"/>
  <c r="AQ543" i="16"/>
  <c r="AR543" i="16"/>
  <c r="AS543" i="16"/>
  <c r="AT543" i="16"/>
  <c r="AU543" i="16"/>
  <c r="AV543" i="16"/>
  <c r="AW543" i="16"/>
  <c r="AX543" i="16"/>
  <c r="AY543" i="16"/>
  <c r="AZ543" i="16"/>
  <c r="BA543" i="16"/>
  <c r="BB543" i="16"/>
  <c r="BC543" i="16"/>
  <c r="BD543" i="16"/>
  <c r="BE543" i="16"/>
  <c r="BF543" i="16"/>
  <c r="BG543" i="16"/>
  <c r="BH543" i="16"/>
  <c r="BI543" i="16"/>
  <c r="BJ543" i="16"/>
  <c r="BK543" i="16"/>
  <c r="BL543" i="16"/>
  <c r="BM543" i="16"/>
  <c r="BN543" i="16"/>
  <c r="BO543" i="16"/>
  <c r="BP543" i="16"/>
  <c r="BQ543" i="16"/>
  <c r="BR543" i="16"/>
  <c r="BS543" i="16"/>
  <c r="BT543" i="16"/>
  <c r="BU543" i="16"/>
  <c r="BV543" i="16"/>
  <c r="BW543" i="16"/>
  <c r="BX543" i="16"/>
  <c r="BY543" i="16"/>
  <c r="BZ543" i="16"/>
  <c r="CA543" i="16"/>
  <c r="CB543" i="16"/>
  <c r="CC543" i="16"/>
  <c r="CD543" i="16"/>
  <c r="CE543" i="16"/>
  <c r="CF543" i="16"/>
  <c r="CG543" i="16"/>
  <c r="CH543" i="16"/>
  <c r="CI543" i="16"/>
  <c r="CJ543" i="16"/>
  <c r="CK543" i="16"/>
  <c r="CL543" i="16"/>
  <c r="CM543" i="16"/>
  <c r="CN543" i="16"/>
  <c r="CO543" i="16"/>
  <c r="CP543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AA544" i="16"/>
  <c r="AB544" i="16"/>
  <c r="AC544" i="16"/>
  <c r="AD544" i="16"/>
  <c r="AE544" i="16"/>
  <c r="AF544" i="16"/>
  <c r="AG544" i="16"/>
  <c r="AH544" i="16"/>
  <c r="AI544" i="16"/>
  <c r="AJ544" i="16"/>
  <c r="AK544" i="16"/>
  <c r="AL544" i="16"/>
  <c r="AM544" i="16"/>
  <c r="AN544" i="16"/>
  <c r="AO544" i="16"/>
  <c r="AP544" i="16"/>
  <c r="AQ544" i="16"/>
  <c r="AR544" i="16"/>
  <c r="AS544" i="16"/>
  <c r="AT544" i="16"/>
  <c r="AU544" i="16"/>
  <c r="AV544" i="16"/>
  <c r="AW544" i="16"/>
  <c r="AX544" i="16"/>
  <c r="AY544" i="16"/>
  <c r="AZ544" i="16"/>
  <c r="BA544" i="16"/>
  <c r="BB544" i="16"/>
  <c r="BC544" i="16"/>
  <c r="BD544" i="16"/>
  <c r="BE544" i="16"/>
  <c r="BF544" i="16"/>
  <c r="BG544" i="16"/>
  <c r="BH544" i="16"/>
  <c r="BI544" i="16"/>
  <c r="BJ544" i="16"/>
  <c r="BK544" i="16"/>
  <c r="BL544" i="16"/>
  <c r="BM544" i="16"/>
  <c r="BN544" i="16"/>
  <c r="BO544" i="16"/>
  <c r="BP544" i="16"/>
  <c r="BQ544" i="16"/>
  <c r="BR544" i="16"/>
  <c r="BS544" i="16"/>
  <c r="BT544" i="16"/>
  <c r="BU544" i="16"/>
  <c r="BV544" i="16"/>
  <c r="BW544" i="16"/>
  <c r="BX544" i="16"/>
  <c r="BY544" i="16"/>
  <c r="BZ544" i="16"/>
  <c r="CA544" i="16"/>
  <c r="CB544" i="16"/>
  <c r="CC544" i="16"/>
  <c r="CD544" i="16"/>
  <c r="CE544" i="16"/>
  <c r="CF544" i="16"/>
  <c r="CG544" i="16"/>
  <c r="CH544" i="16"/>
  <c r="CI544" i="16"/>
  <c r="CJ544" i="16"/>
  <c r="CK544" i="16"/>
  <c r="CL544" i="16"/>
  <c r="CM544" i="16"/>
  <c r="CN544" i="16"/>
  <c r="CO544" i="16"/>
  <c r="CP544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AA545" i="16"/>
  <c r="AB545" i="16"/>
  <c r="AC545" i="16"/>
  <c r="AD545" i="16"/>
  <c r="AE545" i="16"/>
  <c r="AF545" i="16"/>
  <c r="AG545" i="16"/>
  <c r="AH545" i="16"/>
  <c r="AI545" i="16"/>
  <c r="AJ545" i="16"/>
  <c r="AK545" i="16"/>
  <c r="AL545" i="16"/>
  <c r="AM545" i="16"/>
  <c r="AN545" i="16"/>
  <c r="AO545" i="16"/>
  <c r="AP545" i="16"/>
  <c r="AQ545" i="16"/>
  <c r="AR545" i="16"/>
  <c r="AS545" i="16"/>
  <c r="AT545" i="16"/>
  <c r="AU545" i="16"/>
  <c r="AV545" i="16"/>
  <c r="AW545" i="16"/>
  <c r="AX545" i="16"/>
  <c r="AY545" i="16"/>
  <c r="AZ545" i="16"/>
  <c r="BA545" i="16"/>
  <c r="BB545" i="16"/>
  <c r="BC545" i="16"/>
  <c r="BD545" i="16"/>
  <c r="BE545" i="16"/>
  <c r="BF545" i="16"/>
  <c r="BG545" i="16"/>
  <c r="BH545" i="16"/>
  <c r="BI545" i="16"/>
  <c r="BJ545" i="16"/>
  <c r="BK545" i="16"/>
  <c r="BL545" i="16"/>
  <c r="BM545" i="16"/>
  <c r="BN545" i="16"/>
  <c r="BO545" i="16"/>
  <c r="BP545" i="16"/>
  <c r="BQ545" i="16"/>
  <c r="BR545" i="16"/>
  <c r="BS545" i="16"/>
  <c r="BT545" i="16"/>
  <c r="BU545" i="16"/>
  <c r="BV545" i="16"/>
  <c r="BW545" i="16"/>
  <c r="BX545" i="16"/>
  <c r="BY545" i="16"/>
  <c r="BZ545" i="16"/>
  <c r="CA545" i="16"/>
  <c r="CB545" i="16"/>
  <c r="CC545" i="16"/>
  <c r="CD545" i="16"/>
  <c r="CE545" i="16"/>
  <c r="CF545" i="16"/>
  <c r="CG545" i="16"/>
  <c r="CH545" i="16"/>
  <c r="CI545" i="16"/>
  <c r="CJ545" i="16"/>
  <c r="CK545" i="16"/>
  <c r="CL545" i="16"/>
  <c r="CM545" i="16"/>
  <c r="CN545" i="16"/>
  <c r="CO545" i="16"/>
  <c r="CP545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AA546" i="16"/>
  <c r="AB546" i="16"/>
  <c r="AC546" i="16"/>
  <c r="AD546" i="16"/>
  <c r="AE546" i="16"/>
  <c r="AF546" i="16"/>
  <c r="AG546" i="16"/>
  <c r="AH546" i="16"/>
  <c r="AI546" i="16"/>
  <c r="AJ546" i="16"/>
  <c r="AK546" i="16"/>
  <c r="AL546" i="16"/>
  <c r="AM546" i="16"/>
  <c r="AN546" i="16"/>
  <c r="AO546" i="16"/>
  <c r="AP546" i="16"/>
  <c r="AQ546" i="16"/>
  <c r="AR546" i="16"/>
  <c r="AS546" i="16"/>
  <c r="AT546" i="16"/>
  <c r="AU546" i="16"/>
  <c r="AV546" i="16"/>
  <c r="AW546" i="16"/>
  <c r="AX546" i="16"/>
  <c r="AY546" i="16"/>
  <c r="AZ546" i="16"/>
  <c r="BA546" i="16"/>
  <c r="BB546" i="16"/>
  <c r="BC546" i="16"/>
  <c r="BD546" i="16"/>
  <c r="BE546" i="16"/>
  <c r="BF546" i="16"/>
  <c r="BG546" i="16"/>
  <c r="BH546" i="16"/>
  <c r="BI546" i="16"/>
  <c r="BJ546" i="16"/>
  <c r="BK546" i="16"/>
  <c r="BL546" i="16"/>
  <c r="BM546" i="16"/>
  <c r="BN546" i="16"/>
  <c r="BO546" i="16"/>
  <c r="BP546" i="16"/>
  <c r="BQ546" i="16"/>
  <c r="BR546" i="16"/>
  <c r="BS546" i="16"/>
  <c r="BT546" i="16"/>
  <c r="BU546" i="16"/>
  <c r="BV546" i="16"/>
  <c r="BW546" i="16"/>
  <c r="BX546" i="16"/>
  <c r="BY546" i="16"/>
  <c r="BZ546" i="16"/>
  <c r="CA546" i="16"/>
  <c r="CB546" i="16"/>
  <c r="CC546" i="16"/>
  <c r="CD546" i="16"/>
  <c r="CE546" i="16"/>
  <c r="CF546" i="16"/>
  <c r="CG546" i="16"/>
  <c r="CH546" i="16"/>
  <c r="CI546" i="16"/>
  <c r="CJ546" i="16"/>
  <c r="CK546" i="16"/>
  <c r="CL546" i="16"/>
  <c r="CM546" i="16"/>
  <c r="CN546" i="16"/>
  <c r="CO546" i="16"/>
  <c r="CP546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AA547" i="16"/>
  <c r="AB547" i="16"/>
  <c r="AC547" i="16"/>
  <c r="AD547" i="16"/>
  <c r="AE547" i="16"/>
  <c r="AF547" i="16"/>
  <c r="AG547" i="16"/>
  <c r="AH547" i="16"/>
  <c r="AI547" i="16"/>
  <c r="AJ547" i="16"/>
  <c r="AK547" i="16"/>
  <c r="AL547" i="16"/>
  <c r="AM547" i="16"/>
  <c r="AN547" i="16"/>
  <c r="AO547" i="16"/>
  <c r="AP547" i="16"/>
  <c r="AQ547" i="16"/>
  <c r="AR547" i="16"/>
  <c r="AS547" i="16"/>
  <c r="AT547" i="16"/>
  <c r="AU547" i="16"/>
  <c r="AV547" i="16"/>
  <c r="AW547" i="16"/>
  <c r="AX547" i="16"/>
  <c r="AY547" i="16"/>
  <c r="AZ547" i="16"/>
  <c r="BA547" i="16"/>
  <c r="BB547" i="16"/>
  <c r="BC547" i="16"/>
  <c r="BD547" i="16"/>
  <c r="BE547" i="16"/>
  <c r="BF547" i="16"/>
  <c r="BG547" i="16"/>
  <c r="BH547" i="16"/>
  <c r="BI547" i="16"/>
  <c r="BJ547" i="16"/>
  <c r="BK547" i="16"/>
  <c r="BL547" i="16"/>
  <c r="BM547" i="16"/>
  <c r="BN547" i="16"/>
  <c r="BO547" i="16"/>
  <c r="BP547" i="16"/>
  <c r="BQ547" i="16"/>
  <c r="BR547" i="16"/>
  <c r="BS547" i="16"/>
  <c r="BT547" i="16"/>
  <c r="BU547" i="16"/>
  <c r="BV547" i="16"/>
  <c r="BW547" i="16"/>
  <c r="BX547" i="16"/>
  <c r="BY547" i="16"/>
  <c r="BZ547" i="16"/>
  <c r="CA547" i="16"/>
  <c r="CB547" i="16"/>
  <c r="CC547" i="16"/>
  <c r="CD547" i="16"/>
  <c r="CE547" i="16"/>
  <c r="CF547" i="16"/>
  <c r="CG547" i="16"/>
  <c r="CH547" i="16"/>
  <c r="CI547" i="16"/>
  <c r="CJ547" i="16"/>
  <c r="CK547" i="16"/>
  <c r="CL547" i="16"/>
  <c r="CM547" i="16"/>
  <c r="CN547" i="16"/>
  <c r="CO547" i="16"/>
  <c r="CP547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AA548" i="16"/>
  <c r="AB548" i="16"/>
  <c r="AC548" i="16"/>
  <c r="AD548" i="16"/>
  <c r="AE548" i="16"/>
  <c r="AF548" i="16"/>
  <c r="AG548" i="16"/>
  <c r="AH548" i="16"/>
  <c r="AI548" i="16"/>
  <c r="AJ548" i="16"/>
  <c r="AK548" i="16"/>
  <c r="AL548" i="16"/>
  <c r="AM548" i="16"/>
  <c r="AN548" i="16"/>
  <c r="AO548" i="16"/>
  <c r="AP548" i="16"/>
  <c r="AQ548" i="16"/>
  <c r="AR548" i="16"/>
  <c r="AS548" i="16"/>
  <c r="AT548" i="16"/>
  <c r="AU548" i="16"/>
  <c r="AV548" i="16"/>
  <c r="AW548" i="16"/>
  <c r="AX548" i="16"/>
  <c r="AY548" i="16"/>
  <c r="AZ548" i="16"/>
  <c r="BA548" i="16"/>
  <c r="BB548" i="16"/>
  <c r="BC548" i="16"/>
  <c r="BD548" i="16"/>
  <c r="BE548" i="16"/>
  <c r="BF548" i="16"/>
  <c r="BG548" i="16"/>
  <c r="BH548" i="16"/>
  <c r="BI548" i="16"/>
  <c r="BJ548" i="16"/>
  <c r="BK548" i="16"/>
  <c r="BL548" i="16"/>
  <c r="BM548" i="16"/>
  <c r="BN548" i="16"/>
  <c r="BO548" i="16"/>
  <c r="BP548" i="16"/>
  <c r="BQ548" i="16"/>
  <c r="BR548" i="16"/>
  <c r="BS548" i="16"/>
  <c r="BT548" i="16"/>
  <c r="BU548" i="16"/>
  <c r="BV548" i="16"/>
  <c r="BW548" i="16"/>
  <c r="BX548" i="16"/>
  <c r="BY548" i="16"/>
  <c r="BZ548" i="16"/>
  <c r="CA548" i="16"/>
  <c r="CB548" i="16"/>
  <c r="CC548" i="16"/>
  <c r="CD548" i="16"/>
  <c r="CE548" i="16"/>
  <c r="CF548" i="16"/>
  <c r="CG548" i="16"/>
  <c r="CH548" i="16"/>
  <c r="CI548" i="16"/>
  <c r="CJ548" i="16"/>
  <c r="CK548" i="16"/>
  <c r="CL548" i="16"/>
  <c r="CM548" i="16"/>
  <c r="CN548" i="16"/>
  <c r="CO548" i="16"/>
  <c r="CP548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AA549" i="16"/>
  <c r="AB549" i="16"/>
  <c r="AC549" i="16"/>
  <c r="AD549" i="16"/>
  <c r="AE549" i="16"/>
  <c r="AF549" i="16"/>
  <c r="AG549" i="16"/>
  <c r="AH549" i="16"/>
  <c r="AI549" i="16"/>
  <c r="AJ549" i="16"/>
  <c r="AK549" i="16"/>
  <c r="AL549" i="16"/>
  <c r="AM549" i="16"/>
  <c r="AN549" i="16"/>
  <c r="AO549" i="16"/>
  <c r="AP549" i="16"/>
  <c r="AQ549" i="16"/>
  <c r="AR549" i="16"/>
  <c r="AS549" i="16"/>
  <c r="AT549" i="16"/>
  <c r="AU549" i="16"/>
  <c r="AV549" i="16"/>
  <c r="AW549" i="16"/>
  <c r="AX549" i="16"/>
  <c r="AY549" i="16"/>
  <c r="AZ549" i="16"/>
  <c r="BA549" i="16"/>
  <c r="BB549" i="16"/>
  <c r="BC549" i="16"/>
  <c r="BD549" i="16"/>
  <c r="BE549" i="16"/>
  <c r="BF549" i="16"/>
  <c r="BG549" i="16"/>
  <c r="BH549" i="16"/>
  <c r="BI549" i="16"/>
  <c r="BJ549" i="16"/>
  <c r="BK549" i="16"/>
  <c r="BL549" i="16"/>
  <c r="BM549" i="16"/>
  <c r="BN549" i="16"/>
  <c r="BO549" i="16"/>
  <c r="BP549" i="16"/>
  <c r="BQ549" i="16"/>
  <c r="BR549" i="16"/>
  <c r="BS549" i="16"/>
  <c r="BT549" i="16"/>
  <c r="BU549" i="16"/>
  <c r="BV549" i="16"/>
  <c r="BW549" i="16"/>
  <c r="BX549" i="16"/>
  <c r="BY549" i="16"/>
  <c r="BZ549" i="16"/>
  <c r="CA549" i="16"/>
  <c r="CB549" i="16"/>
  <c r="CC549" i="16"/>
  <c r="CD549" i="16"/>
  <c r="CE549" i="16"/>
  <c r="CF549" i="16"/>
  <c r="CG549" i="16"/>
  <c r="CH549" i="16"/>
  <c r="CI549" i="16"/>
  <c r="CJ549" i="16"/>
  <c r="CK549" i="16"/>
  <c r="CL549" i="16"/>
  <c r="CM549" i="16"/>
  <c r="CN549" i="16"/>
  <c r="CO549" i="16"/>
  <c r="CP549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AA550" i="16"/>
  <c r="AB550" i="16"/>
  <c r="AC550" i="16"/>
  <c r="AD550" i="16"/>
  <c r="AE550" i="16"/>
  <c r="AF550" i="16"/>
  <c r="AG550" i="16"/>
  <c r="AH550" i="16"/>
  <c r="AI550" i="16"/>
  <c r="AJ550" i="16"/>
  <c r="AK550" i="16"/>
  <c r="AL550" i="16"/>
  <c r="AM550" i="16"/>
  <c r="AN550" i="16"/>
  <c r="AO550" i="16"/>
  <c r="AP550" i="16"/>
  <c r="AQ550" i="16"/>
  <c r="AR550" i="16"/>
  <c r="AS550" i="16"/>
  <c r="AT550" i="16"/>
  <c r="AU550" i="16"/>
  <c r="AV550" i="16"/>
  <c r="AW550" i="16"/>
  <c r="AX550" i="16"/>
  <c r="AY550" i="16"/>
  <c r="AZ550" i="16"/>
  <c r="BA550" i="16"/>
  <c r="BB550" i="16"/>
  <c r="BC550" i="16"/>
  <c r="BD550" i="16"/>
  <c r="BE550" i="16"/>
  <c r="BF550" i="16"/>
  <c r="BG550" i="16"/>
  <c r="BH550" i="16"/>
  <c r="BI550" i="16"/>
  <c r="BJ550" i="16"/>
  <c r="BK550" i="16"/>
  <c r="BL550" i="16"/>
  <c r="BM550" i="16"/>
  <c r="BN550" i="16"/>
  <c r="BO550" i="16"/>
  <c r="BP550" i="16"/>
  <c r="BQ550" i="16"/>
  <c r="BR550" i="16"/>
  <c r="BS550" i="16"/>
  <c r="BT550" i="16"/>
  <c r="BU550" i="16"/>
  <c r="BV550" i="16"/>
  <c r="BW550" i="16"/>
  <c r="BX550" i="16"/>
  <c r="BY550" i="16"/>
  <c r="BZ550" i="16"/>
  <c r="CA550" i="16"/>
  <c r="CB550" i="16"/>
  <c r="CC550" i="16"/>
  <c r="CD550" i="16"/>
  <c r="CE550" i="16"/>
  <c r="CF550" i="16"/>
  <c r="CG550" i="16"/>
  <c r="CH550" i="16"/>
  <c r="CI550" i="16"/>
  <c r="CJ550" i="16"/>
  <c r="CK550" i="16"/>
  <c r="CL550" i="16"/>
  <c r="CM550" i="16"/>
  <c r="CN550" i="16"/>
  <c r="CO550" i="16"/>
  <c r="CP550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AA551" i="16"/>
  <c r="AB551" i="16"/>
  <c r="AC551" i="16"/>
  <c r="AD551" i="16"/>
  <c r="AE551" i="16"/>
  <c r="AF551" i="16"/>
  <c r="AG551" i="16"/>
  <c r="AH551" i="16"/>
  <c r="AI551" i="16"/>
  <c r="AJ551" i="16"/>
  <c r="AK551" i="16"/>
  <c r="AL551" i="16"/>
  <c r="AM551" i="16"/>
  <c r="AN551" i="16"/>
  <c r="AO551" i="16"/>
  <c r="AP551" i="16"/>
  <c r="AQ551" i="16"/>
  <c r="AR551" i="16"/>
  <c r="AS551" i="16"/>
  <c r="AT551" i="16"/>
  <c r="AU551" i="16"/>
  <c r="AV551" i="16"/>
  <c r="AW551" i="16"/>
  <c r="AX551" i="16"/>
  <c r="AY551" i="16"/>
  <c r="AZ551" i="16"/>
  <c r="BA551" i="16"/>
  <c r="BB551" i="16"/>
  <c r="BC551" i="16"/>
  <c r="BD551" i="16"/>
  <c r="BE551" i="16"/>
  <c r="BF551" i="16"/>
  <c r="BG551" i="16"/>
  <c r="BH551" i="16"/>
  <c r="BI551" i="16"/>
  <c r="BJ551" i="16"/>
  <c r="BK551" i="16"/>
  <c r="BL551" i="16"/>
  <c r="BM551" i="16"/>
  <c r="BN551" i="16"/>
  <c r="BO551" i="16"/>
  <c r="BP551" i="16"/>
  <c r="BQ551" i="16"/>
  <c r="BR551" i="16"/>
  <c r="BS551" i="16"/>
  <c r="BT551" i="16"/>
  <c r="BU551" i="16"/>
  <c r="BV551" i="16"/>
  <c r="BW551" i="16"/>
  <c r="BX551" i="16"/>
  <c r="BY551" i="16"/>
  <c r="BZ551" i="16"/>
  <c r="CA551" i="16"/>
  <c r="CB551" i="16"/>
  <c r="CC551" i="16"/>
  <c r="CD551" i="16"/>
  <c r="CE551" i="16"/>
  <c r="CF551" i="16"/>
  <c r="CG551" i="16"/>
  <c r="CH551" i="16"/>
  <c r="CI551" i="16"/>
  <c r="CJ551" i="16"/>
  <c r="CK551" i="16"/>
  <c r="CL551" i="16"/>
  <c r="CM551" i="16"/>
  <c r="CN551" i="16"/>
  <c r="CO551" i="16"/>
  <c r="CP551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AA552" i="16"/>
  <c r="AB552" i="16"/>
  <c r="AC552" i="16"/>
  <c r="AD552" i="16"/>
  <c r="AE552" i="16"/>
  <c r="AF552" i="16"/>
  <c r="AG552" i="16"/>
  <c r="AH552" i="16"/>
  <c r="AI552" i="16"/>
  <c r="AJ552" i="16"/>
  <c r="AK552" i="16"/>
  <c r="AL552" i="16"/>
  <c r="AM552" i="16"/>
  <c r="AN552" i="16"/>
  <c r="AO552" i="16"/>
  <c r="AP552" i="16"/>
  <c r="AQ552" i="16"/>
  <c r="AR552" i="16"/>
  <c r="AS552" i="16"/>
  <c r="AT552" i="16"/>
  <c r="AU552" i="16"/>
  <c r="AV552" i="16"/>
  <c r="AW552" i="16"/>
  <c r="AX552" i="16"/>
  <c r="AY552" i="16"/>
  <c r="AZ552" i="16"/>
  <c r="BA552" i="16"/>
  <c r="BB552" i="16"/>
  <c r="BC552" i="16"/>
  <c r="BD552" i="16"/>
  <c r="BE552" i="16"/>
  <c r="BF552" i="16"/>
  <c r="BG552" i="16"/>
  <c r="BH552" i="16"/>
  <c r="BI552" i="16"/>
  <c r="BJ552" i="16"/>
  <c r="BK552" i="16"/>
  <c r="BL552" i="16"/>
  <c r="BM552" i="16"/>
  <c r="BN552" i="16"/>
  <c r="BO552" i="16"/>
  <c r="BP552" i="16"/>
  <c r="BQ552" i="16"/>
  <c r="BR552" i="16"/>
  <c r="BS552" i="16"/>
  <c r="BT552" i="16"/>
  <c r="BU552" i="16"/>
  <c r="BV552" i="16"/>
  <c r="BW552" i="16"/>
  <c r="BX552" i="16"/>
  <c r="BY552" i="16"/>
  <c r="BZ552" i="16"/>
  <c r="CA552" i="16"/>
  <c r="CB552" i="16"/>
  <c r="CC552" i="16"/>
  <c r="CD552" i="16"/>
  <c r="CE552" i="16"/>
  <c r="CF552" i="16"/>
  <c r="CG552" i="16"/>
  <c r="CH552" i="16"/>
  <c r="CI552" i="16"/>
  <c r="CJ552" i="16"/>
  <c r="CK552" i="16"/>
  <c r="CL552" i="16"/>
  <c r="CM552" i="16"/>
  <c r="CN552" i="16"/>
  <c r="CO552" i="16"/>
  <c r="CP552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AA553" i="16"/>
  <c r="AB553" i="16"/>
  <c r="AC553" i="16"/>
  <c r="AD553" i="16"/>
  <c r="AE553" i="16"/>
  <c r="AF553" i="16"/>
  <c r="AG553" i="16"/>
  <c r="AH553" i="16"/>
  <c r="AI553" i="16"/>
  <c r="AJ553" i="16"/>
  <c r="AK553" i="16"/>
  <c r="AL553" i="16"/>
  <c r="AM553" i="16"/>
  <c r="AN553" i="16"/>
  <c r="AO553" i="16"/>
  <c r="AP553" i="16"/>
  <c r="AQ553" i="16"/>
  <c r="AR553" i="16"/>
  <c r="AS553" i="16"/>
  <c r="AT553" i="16"/>
  <c r="AU553" i="16"/>
  <c r="AV553" i="16"/>
  <c r="AW553" i="16"/>
  <c r="AX553" i="16"/>
  <c r="AY553" i="16"/>
  <c r="AZ553" i="16"/>
  <c r="BA553" i="16"/>
  <c r="BB553" i="16"/>
  <c r="BC553" i="16"/>
  <c r="BD553" i="16"/>
  <c r="BE553" i="16"/>
  <c r="BF553" i="16"/>
  <c r="BG553" i="16"/>
  <c r="BH553" i="16"/>
  <c r="BI553" i="16"/>
  <c r="BJ553" i="16"/>
  <c r="BK553" i="16"/>
  <c r="BL553" i="16"/>
  <c r="BM553" i="16"/>
  <c r="BN553" i="16"/>
  <c r="BO553" i="16"/>
  <c r="BP553" i="16"/>
  <c r="BQ553" i="16"/>
  <c r="BR553" i="16"/>
  <c r="BS553" i="16"/>
  <c r="BT553" i="16"/>
  <c r="BU553" i="16"/>
  <c r="BV553" i="16"/>
  <c r="BW553" i="16"/>
  <c r="BX553" i="16"/>
  <c r="BY553" i="16"/>
  <c r="BZ553" i="16"/>
  <c r="CA553" i="16"/>
  <c r="CB553" i="16"/>
  <c r="CC553" i="16"/>
  <c r="CD553" i="16"/>
  <c r="CE553" i="16"/>
  <c r="CF553" i="16"/>
  <c r="CG553" i="16"/>
  <c r="CH553" i="16"/>
  <c r="CI553" i="16"/>
  <c r="CJ553" i="16"/>
  <c r="CK553" i="16"/>
  <c r="CL553" i="16"/>
  <c r="CM553" i="16"/>
  <c r="CN553" i="16"/>
  <c r="CO553" i="16"/>
  <c r="CP553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AA554" i="16"/>
  <c r="AB554" i="16"/>
  <c r="AC554" i="16"/>
  <c r="AD554" i="16"/>
  <c r="AE554" i="16"/>
  <c r="AF554" i="16"/>
  <c r="AG554" i="16"/>
  <c r="AH554" i="16"/>
  <c r="AI554" i="16"/>
  <c r="AJ554" i="16"/>
  <c r="AK554" i="16"/>
  <c r="AL554" i="16"/>
  <c r="AM554" i="16"/>
  <c r="AN554" i="16"/>
  <c r="AO554" i="16"/>
  <c r="AP554" i="16"/>
  <c r="AQ554" i="16"/>
  <c r="AR554" i="16"/>
  <c r="AS554" i="16"/>
  <c r="AT554" i="16"/>
  <c r="AU554" i="16"/>
  <c r="AV554" i="16"/>
  <c r="AW554" i="16"/>
  <c r="AX554" i="16"/>
  <c r="AY554" i="16"/>
  <c r="AZ554" i="16"/>
  <c r="BA554" i="16"/>
  <c r="BB554" i="16"/>
  <c r="BC554" i="16"/>
  <c r="BD554" i="16"/>
  <c r="BE554" i="16"/>
  <c r="BF554" i="16"/>
  <c r="BG554" i="16"/>
  <c r="BH554" i="16"/>
  <c r="BI554" i="16"/>
  <c r="BJ554" i="16"/>
  <c r="BK554" i="16"/>
  <c r="BL554" i="16"/>
  <c r="BM554" i="16"/>
  <c r="BN554" i="16"/>
  <c r="BO554" i="16"/>
  <c r="BP554" i="16"/>
  <c r="BQ554" i="16"/>
  <c r="BR554" i="16"/>
  <c r="BS554" i="16"/>
  <c r="BT554" i="16"/>
  <c r="BU554" i="16"/>
  <c r="BV554" i="16"/>
  <c r="BW554" i="16"/>
  <c r="BX554" i="16"/>
  <c r="BY554" i="16"/>
  <c r="BZ554" i="16"/>
  <c r="CA554" i="16"/>
  <c r="CB554" i="16"/>
  <c r="CC554" i="16"/>
  <c r="CD554" i="16"/>
  <c r="CE554" i="16"/>
  <c r="CF554" i="16"/>
  <c r="CG554" i="16"/>
  <c r="CH554" i="16"/>
  <c r="CI554" i="16"/>
  <c r="CJ554" i="16"/>
  <c r="CK554" i="16"/>
  <c r="CL554" i="16"/>
  <c r="CM554" i="16"/>
  <c r="CN554" i="16"/>
  <c r="CO554" i="16"/>
  <c r="CP554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AA555" i="16"/>
  <c r="AB555" i="16"/>
  <c r="AC555" i="16"/>
  <c r="AD555" i="16"/>
  <c r="AE555" i="16"/>
  <c r="AF555" i="16"/>
  <c r="AG555" i="16"/>
  <c r="AH555" i="16"/>
  <c r="AI555" i="16"/>
  <c r="AJ555" i="16"/>
  <c r="AK555" i="16"/>
  <c r="AL555" i="16"/>
  <c r="AM555" i="16"/>
  <c r="AN555" i="16"/>
  <c r="AO555" i="16"/>
  <c r="AP555" i="16"/>
  <c r="AQ555" i="16"/>
  <c r="AR555" i="16"/>
  <c r="AS555" i="16"/>
  <c r="AT555" i="16"/>
  <c r="AU555" i="16"/>
  <c r="AV555" i="16"/>
  <c r="AW555" i="16"/>
  <c r="AX555" i="16"/>
  <c r="AY555" i="16"/>
  <c r="AZ555" i="16"/>
  <c r="BA555" i="16"/>
  <c r="BB555" i="16"/>
  <c r="BC555" i="16"/>
  <c r="BD555" i="16"/>
  <c r="BE555" i="16"/>
  <c r="BF555" i="16"/>
  <c r="BG555" i="16"/>
  <c r="BH555" i="16"/>
  <c r="BI555" i="16"/>
  <c r="BJ555" i="16"/>
  <c r="BK555" i="16"/>
  <c r="BL555" i="16"/>
  <c r="BM555" i="16"/>
  <c r="BN555" i="16"/>
  <c r="BO555" i="16"/>
  <c r="BP555" i="16"/>
  <c r="BQ555" i="16"/>
  <c r="BR555" i="16"/>
  <c r="BS555" i="16"/>
  <c r="BT555" i="16"/>
  <c r="BU555" i="16"/>
  <c r="BV555" i="16"/>
  <c r="BW555" i="16"/>
  <c r="BX555" i="16"/>
  <c r="BY555" i="16"/>
  <c r="BZ555" i="16"/>
  <c r="CA555" i="16"/>
  <c r="CB555" i="16"/>
  <c r="CC555" i="16"/>
  <c r="CD555" i="16"/>
  <c r="CE555" i="16"/>
  <c r="CF555" i="16"/>
  <c r="CG555" i="16"/>
  <c r="CH555" i="16"/>
  <c r="CI555" i="16"/>
  <c r="CJ555" i="16"/>
  <c r="CK555" i="16"/>
  <c r="CL555" i="16"/>
  <c r="CM555" i="16"/>
  <c r="CN555" i="16"/>
  <c r="CO555" i="16"/>
  <c r="CP555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AA556" i="16"/>
  <c r="AB556" i="16"/>
  <c r="AC556" i="16"/>
  <c r="AD556" i="16"/>
  <c r="AE556" i="16"/>
  <c r="AF556" i="16"/>
  <c r="AG556" i="16"/>
  <c r="AH556" i="16"/>
  <c r="AI556" i="16"/>
  <c r="AJ556" i="16"/>
  <c r="AK556" i="16"/>
  <c r="AL556" i="16"/>
  <c r="AM556" i="16"/>
  <c r="AN556" i="16"/>
  <c r="AO556" i="16"/>
  <c r="AP556" i="16"/>
  <c r="AQ556" i="16"/>
  <c r="AR556" i="16"/>
  <c r="AS556" i="16"/>
  <c r="AT556" i="16"/>
  <c r="AU556" i="16"/>
  <c r="AV556" i="16"/>
  <c r="AW556" i="16"/>
  <c r="AX556" i="16"/>
  <c r="AY556" i="16"/>
  <c r="AZ556" i="16"/>
  <c r="BA556" i="16"/>
  <c r="BB556" i="16"/>
  <c r="BC556" i="16"/>
  <c r="BD556" i="16"/>
  <c r="BE556" i="16"/>
  <c r="BF556" i="16"/>
  <c r="BG556" i="16"/>
  <c r="BH556" i="16"/>
  <c r="BI556" i="16"/>
  <c r="BJ556" i="16"/>
  <c r="BK556" i="16"/>
  <c r="BL556" i="16"/>
  <c r="BM556" i="16"/>
  <c r="BN556" i="16"/>
  <c r="BO556" i="16"/>
  <c r="BP556" i="16"/>
  <c r="BQ556" i="16"/>
  <c r="BR556" i="16"/>
  <c r="BS556" i="16"/>
  <c r="BT556" i="16"/>
  <c r="BU556" i="16"/>
  <c r="BV556" i="16"/>
  <c r="BW556" i="16"/>
  <c r="BX556" i="16"/>
  <c r="BY556" i="16"/>
  <c r="BZ556" i="16"/>
  <c r="CA556" i="16"/>
  <c r="CB556" i="16"/>
  <c r="CC556" i="16"/>
  <c r="CD556" i="16"/>
  <c r="CE556" i="16"/>
  <c r="CF556" i="16"/>
  <c r="CG556" i="16"/>
  <c r="CH556" i="16"/>
  <c r="CI556" i="16"/>
  <c r="CJ556" i="16"/>
  <c r="CK556" i="16"/>
  <c r="CL556" i="16"/>
  <c r="CM556" i="16"/>
  <c r="CN556" i="16"/>
  <c r="CO556" i="16"/>
  <c r="CP556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AA557" i="16"/>
  <c r="AB557" i="16"/>
  <c r="AC557" i="16"/>
  <c r="AD557" i="16"/>
  <c r="AE557" i="16"/>
  <c r="AF557" i="16"/>
  <c r="AG557" i="16"/>
  <c r="AH557" i="16"/>
  <c r="AI557" i="16"/>
  <c r="AJ557" i="16"/>
  <c r="AK557" i="16"/>
  <c r="AL557" i="16"/>
  <c r="AM557" i="16"/>
  <c r="AN557" i="16"/>
  <c r="AO557" i="16"/>
  <c r="AP557" i="16"/>
  <c r="AQ557" i="16"/>
  <c r="AR557" i="16"/>
  <c r="AS557" i="16"/>
  <c r="AT557" i="16"/>
  <c r="AU557" i="16"/>
  <c r="AV557" i="16"/>
  <c r="AW557" i="16"/>
  <c r="AX557" i="16"/>
  <c r="AY557" i="16"/>
  <c r="AZ557" i="16"/>
  <c r="BA557" i="16"/>
  <c r="BB557" i="16"/>
  <c r="BC557" i="16"/>
  <c r="BD557" i="16"/>
  <c r="BE557" i="16"/>
  <c r="BF557" i="16"/>
  <c r="BG557" i="16"/>
  <c r="BH557" i="16"/>
  <c r="BI557" i="16"/>
  <c r="BJ557" i="16"/>
  <c r="BK557" i="16"/>
  <c r="BL557" i="16"/>
  <c r="BM557" i="16"/>
  <c r="BN557" i="16"/>
  <c r="BO557" i="16"/>
  <c r="BP557" i="16"/>
  <c r="BQ557" i="16"/>
  <c r="BR557" i="16"/>
  <c r="BS557" i="16"/>
  <c r="BT557" i="16"/>
  <c r="BU557" i="16"/>
  <c r="BV557" i="16"/>
  <c r="BW557" i="16"/>
  <c r="BX557" i="16"/>
  <c r="BY557" i="16"/>
  <c r="BZ557" i="16"/>
  <c r="CA557" i="16"/>
  <c r="CB557" i="16"/>
  <c r="CC557" i="16"/>
  <c r="CD557" i="16"/>
  <c r="CE557" i="16"/>
  <c r="CF557" i="16"/>
  <c r="CG557" i="16"/>
  <c r="CH557" i="16"/>
  <c r="CI557" i="16"/>
  <c r="CJ557" i="16"/>
  <c r="CK557" i="16"/>
  <c r="CL557" i="16"/>
  <c r="CM557" i="16"/>
  <c r="CN557" i="16"/>
  <c r="CO557" i="16"/>
  <c r="CP557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AA558" i="16"/>
  <c r="AB558" i="16"/>
  <c r="AC558" i="16"/>
  <c r="AD558" i="16"/>
  <c r="AE558" i="16"/>
  <c r="AF558" i="16"/>
  <c r="AG558" i="16"/>
  <c r="AH558" i="16"/>
  <c r="AI558" i="16"/>
  <c r="AJ558" i="16"/>
  <c r="AK558" i="16"/>
  <c r="AL558" i="16"/>
  <c r="AM558" i="16"/>
  <c r="AN558" i="16"/>
  <c r="AO558" i="16"/>
  <c r="AP558" i="16"/>
  <c r="AQ558" i="16"/>
  <c r="AR558" i="16"/>
  <c r="AS558" i="16"/>
  <c r="AT558" i="16"/>
  <c r="AU558" i="16"/>
  <c r="AV558" i="16"/>
  <c r="AW558" i="16"/>
  <c r="AX558" i="16"/>
  <c r="AY558" i="16"/>
  <c r="AZ558" i="16"/>
  <c r="BA558" i="16"/>
  <c r="BB558" i="16"/>
  <c r="BC558" i="16"/>
  <c r="BD558" i="16"/>
  <c r="BE558" i="16"/>
  <c r="BF558" i="16"/>
  <c r="BG558" i="16"/>
  <c r="BH558" i="16"/>
  <c r="BI558" i="16"/>
  <c r="BJ558" i="16"/>
  <c r="BK558" i="16"/>
  <c r="BL558" i="16"/>
  <c r="BM558" i="16"/>
  <c r="BN558" i="16"/>
  <c r="BO558" i="16"/>
  <c r="BP558" i="16"/>
  <c r="BQ558" i="16"/>
  <c r="BR558" i="16"/>
  <c r="BS558" i="16"/>
  <c r="BT558" i="16"/>
  <c r="BU558" i="16"/>
  <c r="BV558" i="16"/>
  <c r="BW558" i="16"/>
  <c r="BX558" i="16"/>
  <c r="BY558" i="16"/>
  <c r="BZ558" i="16"/>
  <c r="CA558" i="16"/>
  <c r="CB558" i="16"/>
  <c r="CC558" i="16"/>
  <c r="CD558" i="16"/>
  <c r="CE558" i="16"/>
  <c r="CF558" i="16"/>
  <c r="CG558" i="16"/>
  <c r="CH558" i="16"/>
  <c r="CI558" i="16"/>
  <c r="CJ558" i="16"/>
  <c r="CK558" i="16"/>
  <c r="CL558" i="16"/>
  <c r="CM558" i="16"/>
  <c r="CN558" i="16"/>
  <c r="CO558" i="16"/>
  <c r="CP558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AA559" i="16"/>
  <c r="AB559" i="16"/>
  <c r="AC559" i="16"/>
  <c r="AD559" i="16"/>
  <c r="AE559" i="16"/>
  <c r="AF559" i="16"/>
  <c r="AG559" i="16"/>
  <c r="AH559" i="16"/>
  <c r="AI559" i="16"/>
  <c r="AJ559" i="16"/>
  <c r="AK559" i="16"/>
  <c r="AL559" i="16"/>
  <c r="AM559" i="16"/>
  <c r="AN559" i="16"/>
  <c r="AO559" i="16"/>
  <c r="AP559" i="16"/>
  <c r="AQ559" i="16"/>
  <c r="AR559" i="16"/>
  <c r="AS559" i="16"/>
  <c r="AT559" i="16"/>
  <c r="AU559" i="16"/>
  <c r="AV559" i="16"/>
  <c r="AW559" i="16"/>
  <c r="AX559" i="16"/>
  <c r="AY559" i="16"/>
  <c r="AZ559" i="16"/>
  <c r="BA559" i="16"/>
  <c r="BB559" i="16"/>
  <c r="BC559" i="16"/>
  <c r="BD559" i="16"/>
  <c r="BE559" i="16"/>
  <c r="BF559" i="16"/>
  <c r="BG559" i="16"/>
  <c r="BH559" i="16"/>
  <c r="BI559" i="16"/>
  <c r="BJ559" i="16"/>
  <c r="BK559" i="16"/>
  <c r="BL559" i="16"/>
  <c r="BM559" i="16"/>
  <c r="BN559" i="16"/>
  <c r="BO559" i="16"/>
  <c r="BP559" i="16"/>
  <c r="BQ559" i="16"/>
  <c r="BR559" i="16"/>
  <c r="BS559" i="16"/>
  <c r="BT559" i="16"/>
  <c r="BU559" i="16"/>
  <c r="BV559" i="16"/>
  <c r="BW559" i="16"/>
  <c r="BX559" i="16"/>
  <c r="BY559" i="16"/>
  <c r="BZ559" i="16"/>
  <c r="CA559" i="16"/>
  <c r="CB559" i="16"/>
  <c r="CC559" i="16"/>
  <c r="CD559" i="16"/>
  <c r="CE559" i="16"/>
  <c r="CF559" i="16"/>
  <c r="CG559" i="16"/>
  <c r="CH559" i="16"/>
  <c r="CI559" i="16"/>
  <c r="CJ559" i="16"/>
  <c r="CK559" i="16"/>
  <c r="CL559" i="16"/>
  <c r="CM559" i="16"/>
  <c r="CN559" i="16"/>
  <c r="CO559" i="16"/>
  <c r="CP559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AA560" i="16"/>
  <c r="AB560" i="16"/>
  <c r="AC560" i="16"/>
  <c r="AD560" i="16"/>
  <c r="AE560" i="16"/>
  <c r="AF560" i="16"/>
  <c r="AG560" i="16"/>
  <c r="AH560" i="16"/>
  <c r="AI560" i="16"/>
  <c r="AJ560" i="16"/>
  <c r="AK560" i="16"/>
  <c r="AL560" i="16"/>
  <c r="AM560" i="16"/>
  <c r="AN560" i="16"/>
  <c r="AO560" i="16"/>
  <c r="AP560" i="16"/>
  <c r="AQ560" i="16"/>
  <c r="AR560" i="16"/>
  <c r="AS560" i="16"/>
  <c r="AT560" i="16"/>
  <c r="AU560" i="16"/>
  <c r="AV560" i="16"/>
  <c r="AW560" i="16"/>
  <c r="AX560" i="16"/>
  <c r="AY560" i="16"/>
  <c r="AZ560" i="16"/>
  <c r="BA560" i="16"/>
  <c r="BB560" i="16"/>
  <c r="BC560" i="16"/>
  <c r="BD560" i="16"/>
  <c r="BE560" i="16"/>
  <c r="BF560" i="16"/>
  <c r="BG560" i="16"/>
  <c r="BH560" i="16"/>
  <c r="BI560" i="16"/>
  <c r="BJ560" i="16"/>
  <c r="BK560" i="16"/>
  <c r="BL560" i="16"/>
  <c r="BM560" i="16"/>
  <c r="BN560" i="16"/>
  <c r="BO560" i="16"/>
  <c r="BP560" i="16"/>
  <c r="BQ560" i="16"/>
  <c r="BR560" i="16"/>
  <c r="BS560" i="16"/>
  <c r="BT560" i="16"/>
  <c r="BU560" i="16"/>
  <c r="BV560" i="16"/>
  <c r="BW560" i="16"/>
  <c r="BX560" i="16"/>
  <c r="BY560" i="16"/>
  <c r="BZ560" i="16"/>
  <c r="CA560" i="16"/>
  <c r="CB560" i="16"/>
  <c r="CC560" i="16"/>
  <c r="CD560" i="16"/>
  <c r="CE560" i="16"/>
  <c r="CF560" i="16"/>
  <c r="CG560" i="16"/>
  <c r="CH560" i="16"/>
  <c r="CI560" i="16"/>
  <c r="CJ560" i="16"/>
  <c r="CK560" i="16"/>
  <c r="CL560" i="16"/>
  <c r="CM560" i="16"/>
  <c r="CN560" i="16"/>
  <c r="CO560" i="16"/>
  <c r="CP560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AA561" i="16"/>
  <c r="AB561" i="16"/>
  <c r="AC561" i="16"/>
  <c r="AD561" i="16"/>
  <c r="AE561" i="16"/>
  <c r="AF561" i="16"/>
  <c r="AG561" i="16"/>
  <c r="AH561" i="16"/>
  <c r="AI561" i="16"/>
  <c r="AJ561" i="16"/>
  <c r="AK561" i="16"/>
  <c r="AL561" i="16"/>
  <c r="AM561" i="16"/>
  <c r="AN561" i="16"/>
  <c r="AO561" i="16"/>
  <c r="AP561" i="16"/>
  <c r="AQ561" i="16"/>
  <c r="AR561" i="16"/>
  <c r="AS561" i="16"/>
  <c r="AT561" i="16"/>
  <c r="AU561" i="16"/>
  <c r="AV561" i="16"/>
  <c r="AW561" i="16"/>
  <c r="AX561" i="16"/>
  <c r="AY561" i="16"/>
  <c r="AZ561" i="16"/>
  <c r="BA561" i="16"/>
  <c r="BB561" i="16"/>
  <c r="BC561" i="16"/>
  <c r="BD561" i="16"/>
  <c r="BE561" i="16"/>
  <c r="BF561" i="16"/>
  <c r="BG561" i="16"/>
  <c r="BH561" i="16"/>
  <c r="BI561" i="16"/>
  <c r="BJ561" i="16"/>
  <c r="BK561" i="16"/>
  <c r="BL561" i="16"/>
  <c r="BM561" i="16"/>
  <c r="BN561" i="16"/>
  <c r="BO561" i="16"/>
  <c r="BP561" i="16"/>
  <c r="BQ561" i="16"/>
  <c r="BR561" i="16"/>
  <c r="BS561" i="16"/>
  <c r="BT561" i="16"/>
  <c r="BU561" i="16"/>
  <c r="BV561" i="16"/>
  <c r="BW561" i="16"/>
  <c r="BX561" i="16"/>
  <c r="BY561" i="16"/>
  <c r="BZ561" i="16"/>
  <c r="CA561" i="16"/>
  <c r="CB561" i="16"/>
  <c r="CC561" i="16"/>
  <c r="CD561" i="16"/>
  <c r="CE561" i="16"/>
  <c r="CF561" i="16"/>
  <c r="CG561" i="16"/>
  <c r="CH561" i="16"/>
  <c r="CI561" i="16"/>
  <c r="CJ561" i="16"/>
  <c r="CK561" i="16"/>
  <c r="CL561" i="16"/>
  <c r="CM561" i="16"/>
  <c r="CN561" i="16"/>
  <c r="CO561" i="16"/>
  <c r="CP561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AA562" i="16"/>
  <c r="AB562" i="16"/>
  <c r="AC562" i="16"/>
  <c r="AD562" i="16"/>
  <c r="AE562" i="16"/>
  <c r="AF562" i="16"/>
  <c r="AG562" i="16"/>
  <c r="AH562" i="16"/>
  <c r="AI562" i="16"/>
  <c r="AJ562" i="16"/>
  <c r="AK562" i="16"/>
  <c r="AL562" i="16"/>
  <c r="AM562" i="16"/>
  <c r="AN562" i="16"/>
  <c r="AO562" i="16"/>
  <c r="AP562" i="16"/>
  <c r="AQ562" i="16"/>
  <c r="AR562" i="16"/>
  <c r="AS562" i="16"/>
  <c r="AT562" i="16"/>
  <c r="AU562" i="16"/>
  <c r="AV562" i="16"/>
  <c r="AW562" i="16"/>
  <c r="AX562" i="16"/>
  <c r="AY562" i="16"/>
  <c r="AZ562" i="16"/>
  <c r="BA562" i="16"/>
  <c r="BB562" i="16"/>
  <c r="BC562" i="16"/>
  <c r="BD562" i="16"/>
  <c r="BE562" i="16"/>
  <c r="BF562" i="16"/>
  <c r="BG562" i="16"/>
  <c r="BH562" i="16"/>
  <c r="BI562" i="16"/>
  <c r="BJ562" i="16"/>
  <c r="BK562" i="16"/>
  <c r="BL562" i="16"/>
  <c r="BM562" i="16"/>
  <c r="BN562" i="16"/>
  <c r="BO562" i="16"/>
  <c r="BP562" i="16"/>
  <c r="BQ562" i="16"/>
  <c r="BR562" i="16"/>
  <c r="BS562" i="16"/>
  <c r="BT562" i="16"/>
  <c r="BU562" i="16"/>
  <c r="BV562" i="16"/>
  <c r="BW562" i="16"/>
  <c r="BX562" i="16"/>
  <c r="BY562" i="16"/>
  <c r="BZ562" i="16"/>
  <c r="CA562" i="16"/>
  <c r="CB562" i="16"/>
  <c r="CC562" i="16"/>
  <c r="CD562" i="16"/>
  <c r="CE562" i="16"/>
  <c r="CF562" i="16"/>
  <c r="CG562" i="16"/>
  <c r="CH562" i="16"/>
  <c r="CI562" i="16"/>
  <c r="CJ562" i="16"/>
  <c r="CK562" i="16"/>
  <c r="CL562" i="16"/>
  <c r="CM562" i="16"/>
  <c r="CN562" i="16"/>
  <c r="CO562" i="16"/>
  <c r="CP562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AA563" i="16"/>
  <c r="AB563" i="16"/>
  <c r="AC563" i="16"/>
  <c r="AD563" i="16"/>
  <c r="AE563" i="16"/>
  <c r="AF563" i="16"/>
  <c r="AG563" i="16"/>
  <c r="AH563" i="16"/>
  <c r="AI563" i="16"/>
  <c r="AJ563" i="16"/>
  <c r="AK563" i="16"/>
  <c r="AL563" i="16"/>
  <c r="AM563" i="16"/>
  <c r="AN563" i="16"/>
  <c r="AO563" i="16"/>
  <c r="AP563" i="16"/>
  <c r="AQ563" i="16"/>
  <c r="AR563" i="16"/>
  <c r="AS563" i="16"/>
  <c r="AT563" i="16"/>
  <c r="AU563" i="16"/>
  <c r="AV563" i="16"/>
  <c r="AW563" i="16"/>
  <c r="AX563" i="16"/>
  <c r="AY563" i="16"/>
  <c r="AZ563" i="16"/>
  <c r="BA563" i="16"/>
  <c r="BB563" i="16"/>
  <c r="BC563" i="16"/>
  <c r="BD563" i="16"/>
  <c r="BE563" i="16"/>
  <c r="BF563" i="16"/>
  <c r="BG563" i="16"/>
  <c r="BH563" i="16"/>
  <c r="BI563" i="16"/>
  <c r="BJ563" i="16"/>
  <c r="BK563" i="16"/>
  <c r="BL563" i="16"/>
  <c r="BM563" i="16"/>
  <c r="BN563" i="16"/>
  <c r="BO563" i="16"/>
  <c r="BP563" i="16"/>
  <c r="BQ563" i="16"/>
  <c r="BR563" i="16"/>
  <c r="BS563" i="16"/>
  <c r="BT563" i="16"/>
  <c r="BU563" i="16"/>
  <c r="BV563" i="16"/>
  <c r="BW563" i="16"/>
  <c r="BX563" i="16"/>
  <c r="BY563" i="16"/>
  <c r="BZ563" i="16"/>
  <c r="CA563" i="16"/>
  <c r="CB563" i="16"/>
  <c r="CC563" i="16"/>
  <c r="CD563" i="16"/>
  <c r="CE563" i="16"/>
  <c r="CF563" i="16"/>
  <c r="CG563" i="16"/>
  <c r="CH563" i="16"/>
  <c r="CI563" i="16"/>
  <c r="CJ563" i="16"/>
  <c r="CK563" i="16"/>
  <c r="CL563" i="16"/>
  <c r="CM563" i="16"/>
  <c r="CN563" i="16"/>
  <c r="CO563" i="16"/>
  <c r="CP563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AA564" i="16"/>
  <c r="AB564" i="16"/>
  <c r="AC564" i="16"/>
  <c r="AD564" i="16"/>
  <c r="AE564" i="16"/>
  <c r="AF564" i="16"/>
  <c r="AG564" i="16"/>
  <c r="AH564" i="16"/>
  <c r="AI564" i="16"/>
  <c r="AJ564" i="16"/>
  <c r="AK564" i="16"/>
  <c r="AL564" i="16"/>
  <c r="AM564" i="16"/>
  <c r="AN564" i="16"/>
  <c r="AO564" i="16"/>
  <c r="AP564" i="16"/>
  <c r="AQ564" i="16"/>
  <c r="AR564" i="16"/>
  <c r="AS564" i="16"/>
  <c r="AT564" i="16"/>
  <c r="AU564" i="16"/>
  <c r="AV564" i="16"/>
  <c r="AW564" i="16"/>
  <c r="AX564" i="16"/>
  <c r="AY564" i="16"/>
  <c r="AZ564" i="16"/>
  <c r="BA564" i="16"/>
  <c r="BB564" i="16"/>
  <c r="BC564" i="16"/>
  <c r="BD564" i="16"/>
  <c r="BE564" i="16"/>
  <c r="BF564" i="16"/>
  <c r="BG564" i="16"/>
  <c r="BH564" i="16"/>
  <c r="BI564" i="16"/>
  <c r="BJ564" i="16"/>
  <c r="BK564" i="16"/>
  <c r="BL564" i="16"/>
  <c r="BM564" i="16"/>
  <c r="BN564" i="16"/>
  <c r="BO564" i="16"/>
  <c r="BP564" i="16"/>
  <c r="BQ564" i="16"/>
  <c r="BR564" i="16"/>
  <c r="BS564" i="16"/>
  <c r="BT564" i="16"/>
  <c r="BU564" i="16"/>
  <c r="BV564" i="16"/>
  <c r="BW564" i="16"/>
  <c r="BX564" i="16"/>
  <c r="BY564" i="16"/>
  <c r="BZ564" i="16"/>
  <c r="CA564" i="16"/>
  <c r="CB564" i="16"/>
  <c r="CC564" i="16"/>
  <c r="CD564" i="16"/>
  <c r="CE564" i="16"/>
  <c r="CF564" i="16"/>
  <c r="CG564" i="16"/>
  <c r="CH564" i="16"/>
  <c r="CI564" i="16"/>
  <c r="CJ564" i="16"/>
  <c r="CK564" i="16"/>
  <c r="CL564" i="16"/>
  <c r="CM564" i="16"/>
  <c r="CN564" i="16"/>
  <c r="CO564" i="16"/>
  <c r="CP564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AA565" i="16"/>
  <c r="AB565" i="16"/>
  <c r="AC565" i="16"/>
  <c r="AD565" i="16"/>
  <c r="AE565" i="16"/>
  <c r="AF565" i="16"/>
  <c r="AG565" i="16"/>
  <c r="AH565" i="16"/>
  <c r="AI565" i="16"/>
  <c r="AJ565" i="16"/>
  <c r="AK565" i="16"/>
  <c r="AL565" i="16"/>
  <c r="AM565" i="16"/>
  <c r="AN565" i="16"/>
  <c r="AO565" i="16"/>
  <c r="AP565" i="16"/>
  <c r="AQ565" i="16"/>
  <c r="AR565" i="16"/>
  <c r="AS565" i="16"/>
  <c r="AT565" i="16"/>
  <c r="AU565" i="16"/>
  <c r="AV565" i="16"/>
  <c r="AW565" i="16"/>
  <c r="AX565" i="16"/>
  <c r="AY565" i="16"/>
  <c r="AZ565" i="16"/>
  <c r="BA565" i="16"/>
  <c r="BB565" i="16"/>
  <c r="BC565" i="16"/>
  <c r="BD565" i="16"/>
  <c r="BE565" i="16"/>
  <c r="BF565" i="16"/>
  <c r="BG565" i="16"/>
  <c r="BH565" i="16"/>
  <c r="BI565" i="16"/>
  <c r="BJ565" i="16"/>
  <c r="BK565" i="16"/>
  <c r="BL565" i="16"/>
  <c r="BM565" i="16"/>
  <c r="BN565" i="16"/>
  <c r="BO565" i="16"/>
  <c r="BP565" i="16"/>
  <c r="BQ565" i="16"/>
  <c r="BR565" i="16"/>
  <c r="BS565" i="16"/>
  <c r="BT565" i="16"/>
  <c r="BU565" i="16"/>
  <c r="BV565" i="16"/>
  <c r="BW565" i="16"/>
  <c r="BX565" i="16"/>
  <c r="BY565" i="16"/>
  <c r="BZ565" i="16"/>
  <c r="CA565" i="16"/>
  <c r="CB565" i="16"/>
  <c r="CC565" i="16"/>
  <c r="CD565" i="16"/>
  <c r="CE565" i="16"/>
  <c r="CF565" i="16"/>
  <c r="CG565" i="16"/>
  <c r="CH565" i="16"/>
  <c r="CI565" i="16"/>
  <c r="CJ565" i="16"/>
  <c r="CK565" i="16"/>
  <c r="CL565" i="16"/>
  <c r="CM565" i="16"/>
  <c r="CN565" i="16"/>
  <c r="CO565" i="16"/>
  <c r="CP565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AA566" i="16"/>
  <c r="AB566" i="16"/>
  <c r="AC566" i="16"/>
  <c r="AD566" i="16"/>
  <c r="AE566" i="16"/>
  <c r="AF566" i="16"/>
  <c r="AG566" i="16"/>
  <c r="AH566" i="16"/>
  <c r="AI566" i="16"/>
  <c r="AJ566" i="16"/>
  <c r="AK566" i="16"/>
  <c r="AL566" i="16"/>
  <c r="AM566" i="16"/>
  <c r="AN566" i="16"/>
  <c r="AO566" i="16"/>
  <c r="AP566" i="16"/>
  <c r="AQ566" i="16"/>
  <c r="AR566" i="16"/>
  <c r="AS566" i="16"/>
  <c r="AT566" i="16"/>
  <c r="AU566" i="16"/>
  <c r="AV566" i="16"/>
  <c r="AW566" i="16"/>
  <c r="AX566" i="16"/>
  <c r="AY566" i="16"/>
  <c r="AZ566" i="16"/>
  <c r="BA566" i="16"/>
  <c r="BB566" i="16"/>
  <c r="BC566" i="16"/>
  <c r="BD566" i="16"/>
  <c r="BE566" i="16"/>
  <c r="BF566" i="16"/>
  <c r="BG566" i="16"/>
  <c r="BH566" i="16"/>
  <c r="BI566" i="16"/>
  <c r="BJ566" i="16"/>
  <c r="BK566" i="16"/>
  <c r="BL566" i="16"/>
  <c r="BM566" i="16"/>
  <c r="BN566" i="16"/>
  <c r="BO566" i="16"/>
  <c r="BP566" i="16"/>
  <c r="BQ566" i="16"/>
  <c r="BR566" i="16"/>
  <c r="BS566" i="16"/>
  <c r="BT566" i="16"/>
  <c r="BU566" i="16"/>
  <c r="BV566" i="16"/>
  <c r="BW566" i="16"/>
  <c r="BX566" i="16"/>
  <c r="BY566" i="16"/>
  <c r="BZ566" i="16"/>
  <c r="CA566" i="16"/>
  <c r="CB566" i="16"/>
  <c r="CC566" i="16"/>
  <c r="CD566" i="16"/>
  <c r="CE566" i="16"/>
  <c r="CF566" i="16"/>
  <c r="CG566" i="16"/>
  <c r="CH566" i="16"/>
  <c r="CI566" i="16"/>
  <c r="CJ566" i="16"/>
  <c r="CK566" i="16"/>
  <c r="CL566" i="16"/>
  <c r="CM566" i="16"/>
  <c r="CN566" i="16"/>
  <c r="CO566" i="16"/>
  <c r="CP566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AA567" i="16"/>
  <c r="AB567" i="16"/>
  <c r="AC567" i="16"/>
  <c r="AD567" i="16"/>
  <c r="AE567" i="16"/>
  <c r="AF567" i="16"/>
  <c r="AG567" i="16"/>
  <c r="AH567" i="16"/>
  <c r="AI567" i="16"/>
  <c r="AJ567" i="16"/>
  <c r="AK567" i="16"/>
  <c r="AL567" i="16"/>
  <c r="AM567" i="16"/>
  <c r="AN567" i="16"/>
  <c r="AO567" i="16"/>
  <c r="AP567" i="16"/>
  <c r="AQ567" i="16"/>
  <c r="AR567" i="16"/>
  <c r="AS567" i="16"/>
  <c r="AT567" i="16"/>
  <c r="AU567" i="16"/>
  <c r="AV567" i="16"/>
  <c r="AW567" i="16"/>
  <c r="AX567" i="16"/>
  <c r="AY567" i="16"/>
  <c r="AZ567" i="16"/>
  <c r="BA567" i="16"/>
  <c r="BB567" i="16"/>
  <c r="BC567" i="16"/>
  <c r="BD567" i="16"/>
  <c r="BE567" i="16"/>
  <c r="BF567" i="16"/>
  <c r="BG567" i="16"/>
  <c r="BH567" i="16"/>
  <c r="BI567" i="16"/>
  <c r="BJ567" i="16"/>
  <c r="BK567" i="16"/>
  <c r="BL567" i="16"/>
  <c r="BM567" i="16"/>
  <c r="BN567" i="16"/>
  <c r="BO567" i="16"/>
  <c r="BP567" i="16"/>
  <c r="BQ567" i="16"/>
  <c r="BR567" i="16"/>
  <c r="BS567" i="16"/>
  <c r="BT567" i="16"/>
  <c r="BU567" i="16"/>
  <c r="BV567" i="16"/>
  <c r="BW567" i="16"/>
  <c r="BX567" i="16"/>
  <c r="BY567" i="16"/>
  <c r="BZ567" i="16"/>
  <c r="CA567" i="16"/>
  <c r="CB567" i="16"/>
  <c r="CC567" i="16"/>
  <c r="CD567" i="16"/>
  <c r="CE567" i="16"/>
  <c r="CF567" i="16"/>
  <c r="CG567" i="16"/>
  <c r="CH567" i="16"/>
  <c r="CI567" i="16"/>
  <c r="CJ567" i="16"/>
  <c r="CK567" i="16"/>
  <c r="CL567" i="16"/>
  <c r="CM567" i="16"/>
  <c r="CN567" i="16"/>
  <c r="CO567" i="16"/>
  <c r="CP567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AA568" i="16"/>
  <c r="AB568" i="16"/>
  <c r="AC568" i="16"/>
  <c r="AD568" i="16"/>
  <c r="AE568" i="16"/>
  <c r="AF568" i="16"/>
  <c r="AG568" i="16"/>
  <c r="AH568" i="16"/>
  <c r="AI568" i="16"/>
  <c r="AJ568" i="16"/>
  <c r="AK568" i="16"/>
  <c r="AL568" i="16"/>
  <c r="AM568" i="16"/>
  <c r="AN568" i="16"/>
  <c r="AO568" i="16"/>
  <c r="AP568" i="16"/>
  <c r="AQ568" i="16"/>
  <c r="AR568" i="16"/>
  <c r="AS568" i="16"/>
  <c r="AT568" i="16"/>
  <c r="AU568" i="16"/>
  <c r="AV568" i="16"/>
  <c r="AW568" i="16"/>
  <c r="AX568" i="16"/>
  <c r="AY568" i="16"/>
  <c r="AZ568" i="16"/>
  <c r="BA568" i="16"/>
  <c r="BB568" i="16"/>
  <c r="BC568" i="16"/>
  <c r="BD568" i="16"/>
  <c r="BE568" i="16"/>
  <c r="BF568" i="16"/>
  <c r="BG568" i="16"/>
  <c r="BH568" i="16"/>
  <c r="BI568" i="16"/>
  <c r="BJ568" i="16"/>
  <c r="BK568" i="16"/>
  <c r="BL568" i="16"/>
  <c r="BM568" i="16"/>
  <c r="BN568" i="16"/>
  <c r="BO568" i="16"/>
  <c r="BP568" i="16"/>
  <c r="BQ568" i="16"/>
  <c r="BR568" i="16"/>
  <c r="BS568" i="16"/>
  <c r="BT568" i="16"/>
  <c r="BU568" i="16"/>
  <c r="BV568" i="16"/>
  <c r="BW568" i="16"/>
  <c r="BX568" i="16"/>
  <c r="BY568" i="16"/>
  <c r="BZ568" i="16"/>
  <c r="CA568" i="16"/>
  <c r="CB568" i="16"/>
  <c r="CC568" i="16"/>
  <c r="CD568" i="16"/>
  <c r="CE568" i="16"/>
  <c r="CF568" i="16"/>
  <c r="CG568" i="16"/>
  <c r="CH568" i="16"/>
  <c r="CI568" i="16"/>
  <c r="CJ568" i="16"/>
  <c r="CK568" i="16"/>
  <c r="CL568" i="16"/>
  <c r="CM568" i="16"/>
  <c r="CN568" i="16"/>
  <c r="CO568" i="16"/>
  <c r="CP568" i="16"/>
  <c r="G569" i="16"/>
  <c r="H569" i="16"/>
  <c r="I569" i="16"/>
  <c r="J569" i="16"/>
  <c r="K569" i="16"/>
  <c r="L569" i="16"/>
  <c r="M569" i="16"/>
  <c r="N569" i="16"/>
  <c r="O569" i="16"/>
  <c r="P569" i="16"/>
  <c r="Q569" i="16"/>
  <c r="R569" i="16"/>
  <c r="S569" i="16"/>
  <c r="T569" i="16"/>
  <c r="U569" i="16"/>
  <c r="V569" i="16"/>
  <c r="W569" i="16"/>
  <c r="X569" i="16"/>
  <c r="Y569" i="16"/>
  <c r="Z569" i="16"/>
  <c r="AA569" i="16"/>
  <c r="AB569" i="16"/>
  <c r="AC569" i="16"/>
  <c r="AD569" i="16"/>
  <c r="AE569" i="16"/>
  <c r="AF569" i="16"/>
  <c r="AG569" i="16"/>
  <c r="AH569" i="16"/>
  <c r="AI569" i="16"/>
  <c r="AJ569" i="16"/>
  <c r="AK569" i="16"/>
  <c r="AL569" i="16"/>
  <c r="AM569" i="16"/>
  <c r="AN569" i="16"/>
  <c r="AO569" i="16"/>
  <c r="AP569" i="16"/>
  <c r="AQ569" i="16"/>
  <c r="AR569" i="16"/>
  <c r="AS569" i="16"/>
  <c r="AT569" i="16"/>
  <c r="AU569" i="16"/>
  <c r="AV569" i="16"/>
  <c r="AW569" i="16"/>
  <c r="AX569" i="16"/>
  <c r="AY569" i="16"/>
  <c r="AZ569" i="16"/>
  <c r="BA569" i="16"/>
  <c r="BB569" i="16"/>
  <c r="BC569" i="16"/>
  <c r="BD569" i="16"/>
  <c r="BE569" i="16"/>
  <c r="BF569" i="16"/>
  <c r="BG569" i="16"/>
  <c r="BH569" i="16"/>
  <c r="BI569" i="16"/>
  <c r="BJ569" i="16"/>
  <c r="BK569" i="16"/>
  <c r="BL569" i="16"/>
  <c r="BM569" i="16"/>
  <c r="BN569" i="16"/>
  <c r="BO569" i="16"/>
  <c r="BP569" i="16"/>
  <c r="BQ569" i="16"/>
  <c r="BR569" i="16"/>
  <c r="BS569" i="16"/>
  <c r="BT569" i="16"/>
  <c r="BU569" i="16"/>
  <c r="BV569" i="16"/>
  <c r="BW569" i="16"/>
  <c r="BX569" i="16"/>
  <c r="BY569" i="16"/>
  <c r="BZ569" i="16"/>
  <c r="CA569" i="16"/>
  <c r="CB569" i="16"/>
  <c r="CC569" i="16"/>
  <c r="CD569" i="16"/>
  <c r="CE569" i="16"/>
  <c r="CF569" i="16"/>
  <c r="CG569" i="16"/>
  <c r="CH569" i="16"/>
  <c r="CI569" i="16"/>
  <c r="CJ569" i="16"/>
  <c r="CK569" i="16"/>
  <c r="CL569" i="16"/>
  <c r="CM569" i="16"/>
  <c r="CN569" i="16"/>
  <c r="CO569" i="16"/>
  <c r="CP569" i="16"/>
  <c r="G570" i="16"/>
  <c r="H570" i="16"/>
  <c r="I570" i="16"/>
  <c r="J570" i="16"/>
  <c r="K570" i="16"/>
  <c r="L570" i="16"/>
  <c r="M570" i="16"/>
  <c r="N570" i="16"/>
  <c r="O570" i="16"/>
  <c r="P570" i="16"/>
  <c r="Q570" i="16"/>
  <c r="R570" i="16"/>
  <c r="S570" i="16"/>
  <c r="T570" i="16"/>
  <c r="U570" i="16"/>
  <c r="V570" i="16"/>
  <c r="W570" i="16"/>
  <c r="X570" i="16"/>
  <c r="Y570" i="16"/>
  <c r="Z570" i="16"/>
  <c r="AA570" i="16"/>
  <c r="AB570" i="16"/>
  <c r="AC570" i="16"/>
  <c r="AD570" i="16"/>
  <c r="AE570" i="16"/>
  <c r="AF570" i="16"/>
  <c r="AG570" i="16"/>
  <c r="AH570" i="16"/>
  <c r="AI570" i="16"/>
  <c r="AJ570" i="16"/>
  <c r="AK570" i="16"/>
  <c r="AL570" i="16"/>
  <c r="AM570" i="16"/>
  <c r="AN570" i="16"/>
  <c r="AO570" i="16"/>
  <c r="AP570" i="16"/>
  <c r="AQ570" i="16"/>
  <c r="AR570" i="16"/>
  <c r="AS570" i="16"/>
  <c r="AT570" i="16"/>
  <c r="AU570" i="16"/>
  <c r="AV570" i="16"/>
  <c r="AW570" i="16"/>
  <c r="AX570" i="16"/>
  <c r="AY570" i="16"/>
  <c r="AZ570" i="16"/>
  <c r="BA570" i="16"/>
  <c r="BB570" i="16"/>
  <c r="BC570" i="16"/>
  <c r="BD570" i="16"/>
  <c r="BE570" i="16"/>
  <c r="BF570" i="16"/>
  <c r="BG570" i="16"/>
  <c r="BH570" i="16"/>
  <c r="BI570" i="16"/>
  <c r="BJ570" i="16"/>
  <c r="BK570" i="16"/>
  <c r="BL570" i="16"/>
  <c r="BM570" i="16"/>
  <c r="BN570" i="16"/>
  <c r="BO570" i="16"/>
  <c r="BP570" i="16"/>
  <c r="BQ570" i="16"/>
  <c r="BR570" i="16"/>
  <c r="BS570" i="16"/>
  <c r="BT570" i="16"/>
  <c r="BU570" i="16"/>
  <c r="BV570" i="16"/>
  <c r="BW570" i="16"/>
  <c r="BX570" i="16"/>
  <c r="BY570" i="16"/>
  <c r="BZ570" i="16"/>
  <c r="CA570" i="16"/>
  <c r="CB570" i="16"/>
  <c r="CC570" i="16"/>
  <c r="CD570" i="16"/>
  <c r="CE570" i="16"/>
  <c r="CF570" i="16"/>
  <c r="CG570" i="16"/>
  <c r="CH570" i="16"/>
  <c r="CI570" i="16"/>
  <c r="CJ570" i="16"/>
  <c r="CK570" i="16"/>
  <c r="CL570" i="16"/>
  <c r="CM570" i="16"/>
  <c r="CN570" i="16"/>
  <c r="CO570" i="16"/>
  <c r="CP570" i="16"/>
  <c r="G571" i="16"/>
  <c r="H571" i="16"/>
  <c r="I571" i="16"/>
  <c r="J571" i="16"/>
  <c r="K571" i="16"/>
  <c r="L571" i="16"/>
  <c r="M571" i="16"/>
  <c r="N571" i="16"/>
  <c r="O571" i="16"/>
  <c r="P571" i="16"/>
  <c r="Q571" i="16"/>
  <c r="R571" i="16"/>
  <c r="S571" i="16"/>
  <c r="T571" i="16"/>
  <c r="U571" i="16"/>
  <c r="V571" i="16"/>
  <c r="W571" i="16"/>
  <c r="X571" i="16"/>
  <c r="Y571" i="16"/>
  <c r="Z571" i="16"/>
  <c r="AA571" i="16"/>
  <c r="AB571" i="16"/>
  <c r="AC571" i="16"/>
  <c r="AD571" i="16"/>
  <c r="AE571" i="16"/>
  <c r="AF571" i="16"/>
  <c r="AG571" i="16"/>
  <c r="AH571" i="16"/>
  <c r="AI571" i="16"/>
  <c r="AJ571" i="16"/>
  <c r="AK571" i="16"/>
  <c r="AL571" i="16"/>
  <c r="AM571" i="16"/>
  <c r="AN571" i="16"/>
  <c r="AO571" i="16"/>
  <c r="AP571" i="16"/>
  <c r="AQ571" i="16"/>
  <c r="AR571" i="16"/>
  <c r="AS571" i="16"/>
  <c r="AT571" i="16"/>
  <c r="AU571" i="16"/>
  <c r="AV571" i="16"/>
  <c r="AW571" i="16"/>
  <c r="AX571" i="16"/>
  <c r="AY571" i="16"/>
  <c r="AZ571" i="16"/>
  <c r="BA571" i="16"/>
  <c r="BB571" i="16"/>
  <c r="BC571" i="16"/>
  <c r="BD571" i="16"/>
  <c r="BE571" i="16"/>
  <c r="BF571" i="16"/>
  <c r="BG571" i="16"/>
  <c r="BH571" i="16"/>
  <c r="BI571" i="16"/>
  <c r="BJ571" i="16"/>
  <c r="BK571" i="16"/>
  <c r="BL571" i="16"/>
  <c r="BM571" i="16"/>
  <c r="BN571" i="16"/>
  <c r="BO571" i="16"/>
  <c r="BP571" i="16"/>
  <c r="BQ571" i="16"/>
  <c r="BR571" i="16"/>
  <c r="BS571" i="16"/>
  <c r="BT571" i="16"/>
  <c r="BU571" i="16"/>
  <c r="BV571" i="16"/>
  <c r="BW571" i="16"/>
  <c r="BX571" i="16"/>
  <c r="BY571" i="16"/>
  <c r="BZ571" i="16"/>
  <c r="CA571" i="16"/>
  <c r="CB571" i="16"/>
  <c r="CC571" i="16"/>
  <c r="CD571" i="16"/>
  <c r="CE571" i="16"/>
  <c r="CF571" i="16"/>
  <c r="CG571" i="16"/>
  <c r="CH571" i="16"/>
  <c r="CI571" i="16"/>
  <c r="CJ571" i="16"/>
  <c r="CK571" i="16"/>
  <c r="CL571" i="16"/>
  <c r="CM571" i="16"/>
  <c r="CN571" i="16"/>
  <c r="CO571" i="16"/>
  <c r="CP571" i="16"/>
  <c r="G572" i="16"/>
  <c r="H572" i="16"/>
  <c r="I572" i="16"/>
  <c r="J572" i="16"/>
  <c r="K572" i="16"/>
  <c r="L572" i="16"/>
  <c r="M572" i="16"/>
  <c r="N572" i="16"/>
  <c r="O572" i="16"/>
  <c r="P572" i="16"/>
  <c r="Q572" i="16"/>
  <c r="R572" i="16"/>
  <c r="S572" i="16"/>
  <c r="T572" i="16"/>
  <c r="U572" i="16"/>
  <c r="V572" i="16"/>
  <c r="W572" i="16"/>
  <c r="X572" i="16"/>
  <c r="Y572" i="16"/>
  <c r="Z572" i="16"/>
  <c r="AA572" i="16"/>
  <c r="AB572" i="16"/>
  <c r="AC572" i="16"/>
  <c r="AD572" i="16"/>
  <c r="AE572" i="16"/>
  <c r="AF572" i="16"/>
  <c r="AG572" i="16"/>
  <c r="AH572" i="16"/>
  <c r="AI572" i="16"/>
  <c r="AJ572" i="16"/>
  <c r="AK572" i="16"/>
  <c r="AL572" i="16"/>
  <c r="AM572" i="16"/>
  <c r="AN572" i="16"/>
  <c r="AO572" i="16"/>
  <c r="AP572" i="16"/>
  <c r="AQ572" i="16"/>
  <c r="AR572" i="16"/>
  <c r="AS572" i="16"/>
  <c r="AT572" i="16"/>
  <c r="AU572" i="16"/>
  <c r="AV572" i="16"/>
  <c r="AW572" i="16"/>
  <c r="AX572" i="16"/>
  <c r="AY572" i="16"/>
  <c r="AZ572" i="16"/>
  <c r="BA572" i="16"/>
  <c r="BB572" i="16"/>
  <c r="BC572" i="16"/>
  <c r="BD572" i="16"/>
  <c r="BE572" i="16"/>
  <c r="BF572" i="16"/>
  <c r="BG572" i="16"/>
  <c r="BH572" i="16"/>
  <c r="BI572" i="16"/>
  <c r="BJ572" i="16"/>
  <c r="BK572" i="16"/>
  <c r="BL572" i="16"/>
  <c r="BM572" i="16"/>
  <c r="BN572" i="16"/>
  <c r="BO572" i="16"/>
  <c r="BP572" i="16"/>
  <c r="BQ572" i="16"/>
  <c r="BR572" i="16"/>
  <c r="BS572" i="16"/>
  <c r="BT572" i="16"/>
  <c r="BU572" i="16"/>
  <c r="BV572" i="16"/>
  <c r="BW572" i="16"/>
  <c r="BX572" i="16"/>
  <c r="BY572" i="16"/>
  <c r="BZ572" i="16"/>
  <c r="CA572" i="16"/>
  <c r="CB572" i="16"/>
  <c r="CC572" i="16"/>
  <c r="CD572" i="16"/>
  <c r="CE572" i="16"/>
  <c r="CF572" i="16"/>
  <c r="CG572" i="16"/>
  <c r="CH572" i="16"/>
  <c r="CI572" i="16"/>
  <c r="CJ572" i="16"/>
  <c r="CK572" i="16"/>
  <c r="CL572" i="16"/>
  <c r="CM572" i="16"/>
  <c r="CN572" i="16"/>
  <c r="CO572" i="16"/>
  <c r="CP572" i="16"/>
  <c r="G573" i="16"/>
  <c r="H573" i="16"/>
  <c r="I573" i="16"/>
  <c r="J573" i="16"/>
  <c r="K573" i="16"/>
  <c r="L573" i="16"/>
  <c r="M573" i="16"/>
  <c r="N573" i="16"/>
  <c r="O573" i="16"/>
  <c r="P573" i="16"/>
  <c r="Q573" i="16"/>
  <c r="R573" i="16"/>
  <c r="S573" i="16"/>
  <c r="T573" i="16"/>
  <c r="U573" i="16"/>
  <c r="V573" i="16"/>
  <c r="W573" i="16"/>
  <c r="X573" i="16"/>
  <c r="Y573" i="16"/>
  <c r="Z573" i="16"/>
  <c r="AA573" i="16"/>
  <c r="AB573" i="16"/>
  <c r="AC573" i="16"/>
  <c r="AD573" i="16"/>
  <c r="AE573" i="16"/>
  <c r="AF573" i="16"/>
  <c r="AG573" i="16"/>
  <c r="AH573" i="16"/>
  <c r="AI573" i="16"/>
  <c r="AJ573" i="16"/>
  <c r="AK573" i="16"/>
  <c r="AL573" i="16"/>
  <c r="AM573" i="16"/>
  <c r="AN573" i="16"/>
  <c r="AO573" i="16"/>
  <c r="AP573" i="16"/>
  <c r="AQ573" i="16"/>
  <c r="AR573" i="16"/>
  <c r="AS573" i="16"/>
  <c r="AT573" i="16"/>
  <c r="AU573" i="16"/>
  <c r="AV573" i="16"/>
  <c r="AW573" i="16"/>
  <c r="AX573" i="16"/>
  <c r="AY573" i="16"/>
  <c r="AZ573" i="16"/>
  <c r="BA573" i="16"/>
  <c r="BB573" i="16"/>
  <c r="BC573" i="16"/>
  <c r="BD573" i="16"/>
  <c r="BE573" i="16"/>
  <c r="BF573" i="16"/>
  <c r="BG573" i="16"/>
  <c r="BH573" i="16"/>
  <c r="BI573" i="16"/>
  <c r="BJ573" i="16"/>
  <c r="BK573" i="16"/>
  <c r="BL573" i="16"/>
  <c r="BM573" i="16"/>
  <c r="BN573" i="16"/>
  <c r="BO573" i="16"/>
  <c r="BP573" i="16"/>
  <c r="BQ573" i="16"/>
  <c r="BR573" i="16"/>
  <c r="BS573" i="16"/>
  <c r="BT573" i="16"/>
  <c r="BU573" i="16"/>
  <c r="BV573" i="16"/>
  <c r="BW573" i="16"/>
  <c r="BX573" i="16"/>
  <c r="BY573" i="16"/>
  <c r="BZ573" i="16"/>
  <c r="CA573" i="16"/>
  <c r="CB573" i="16"/>
  <c r="CC573" i="16"/>
  <c r="CD573" i="16"/>
  <c r="CE573" i="16"/>
  <c r="CF573" i="16"/>
  <c r="CG573" i="16"/>
  <c r="CH573" i="16"/>
  <c r="CI573" i="16"/>
  <c r="CJ573" i="16"/>
  <c r="CK573" i="16"/>
  <c r="CL573" i="16"/>
  <c r="CM573" i="16"/>
  <c r="CN573" i="16"/>
  <c r="CO573" i="16"/>
  <c r="CP573" i="16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AA574" i="16"/>
  <c r="AB574" i="16"/>
  <c r="AC574" i="16"/>
  <c r="AD574" i="16"/>
  <c r="AE574" i="16"/>
  <c r="AF574" i="16"/>
  <c r="AG574" i="16"/>
  <c r="AH574" i="16"/>
  <c r="AI574" i="16"/>
  <c r="AJ574" i="16"/>
  <c r="AK574" i="16"/>
  <c r="AL574" i="16"/>
  <c r="AM574" i="16"/>
  <c r="AN574" i="16"/>
  <c r="AO574" i="16"/>
  <c r="AP574" i="16"/>
  <c r="AQ574" i="16"/>
  <c r="AR574" i="16"/>
  <c r="AS574" i="16"/>
  <c r="AT574" i="16"/>
  <c r="AU574" i="16"/>
  <c r="AV574" i="16"/>
  <c r="AW574" i="16"/>
  <c r="AX574" i="16"/>
  <c r="AY574" i="16"/>
  <c r="AZ574" i="16"/>
  <c r="BA574" i="16"/>
  <c r="BB574" i="16"/>
  <c r="BC574" i="16"/>
  <c r="BD574" i="16"/>
  <c r="BE574" i="16"/>
  <c r="BF574" i="16"/>
  <c r="BG574" i="16"/>
  <c r="BH574" i="16"/>
  <c r="BI574" i="16"/>
  <c r="BJ574" i="16"/>
  <c r="BK574" i="16"/>
  <c r="BL574" i="16"/>
  <c r="BM574" i="16"/>
  <c r="BN574" i="16"/>
  <c r="BO574" i="16"/>
  <c r="BP574" i="16"/>
  <c r="BQ574" i="16"/>
  <c r="BR574" i="16"/>
  <c r="BS574" i="16"/>
  <c r="BT574" i="16"/>
  <c r="BU574" i="16"/>
  <c r="BV574" i="16"/>
  <c r="BW574" i="16"/>
  <c r="BX574" i="16"/>
  <c r="BY574" i="16"/>
  <c r="BZ574" i="16"/>
  <c r="CA574" i="16"/>
  <c r="CB574" i="16"/>
  <c r="CC574" i="16"/>
  <c r="CD574" i="16"/>
  <c r="CE574" i="16"/>
  <c r="CF574" i="16"/>
  <c r="CG574" i="16"/>
  <c r="CH574" i="16"/>
  <c r="CI574" i="16"/>
  <c r="CJ574" i="16"/>
  <c r="CK574" i="16"/>
  <c r="CL574" i="16"/>
  <c r="CM574" i="16"/>
  <c r="CN574" i="16"/>
  <c r="CO574" i="16"/>
  <c r="CP574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AA575" i="16"/>
  <c r="AB575" i="16"/>
  <c r="AC575" i="16"/>
  <c r="AD575" i="16"/>
  <c r="AE575" i="16"/>
  <c r="AF575" i="16"/>
  <c r="AG575" i="16"/>
  <c r="AH575" i="16"/>
  <c r="AI575" i="16"/>
  <c r="AJ575" i="16"/>
  <c r="AK575" i="16"/>
  <c r="AL575" i="16"/>
  <c r="AM575" i="16"/>
  <c r="AN575" i="16"/>
  <c r="AO575" i="16"/>
  <c r="AP575" i="16"/>
  <c r="AQ575" i="16"/>
  <c r="AR575" i="16"/>
  <c r="AS575" i="16"/>
  <c r="AT575" i="16"/>
  <c r="AU575" i="16"/>
  <c r="AV575" i="16"/>
  <c r="AW575" i="16"/>
  <c r="AX575" i="16"/>
  <c r="AY575" i="16"/>
  <c r="AZ575" i="16"/>
  <c r="BA575" i="16"/>
  <c r="BB575" i="16"/>
  <c r="BC575" i="16"/>
  <c r="BD575" i="16"/>
  <c r="BE575" i="16"/>
  <c r="BF575" i="16"/>
  <c r="BG575" i="16"/>
  <c r="BH575" i="16"/>
  <c r="BI575" i="16"/>
  <c r="BJ575" i="16"/>
  <c r="BK575" i="16"/>
  <c r="BL575" i="16"/>
  <c r="BM575" i="16"/>
  <c r="BN575" i="16"/>
  <c r="BO575" i="16"/>
  <c r="BP575" i="16"/>
  <c r="BQ575" i="16"/>
  <c r="BR575" i="16"/>
  <c r="BS575" i="16"/>
  <c r="BT575" i="16"/>
  <c r="BU575" i="16"/>
  <c r="BV575" i="16"/>
  <c r="BW575" i="16"/>
  <c r="BX575" i="16"/>
  <c r="BY575" i="16"/>
  <c r="BZ575" i="16"/>
  <c r="CA575" i="16"/>
  <c r="CB575" i="16"/>
  <c r="CC575" i="16"/>
  <c r="CD575" i="16"/>
  <c r="CE575" i="16"/>
  <c r="CF575" i="16"/>
  <c r="CG575" i="16"/>
  <c r="CH575" i="16"/>
  <c r="CI575" i="16"/>
  <c r="CJ575" i="16"/>
  <c r="CK575" i="16"/>
  <c r="CL575" i="16"/>
  <c r="CM575" i="16"/>
  <c r="CN575" i="16"/>
  <c r="CO575" i="16"/>
  <c r="CP575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AA576" i="16"/>
  <c r="AB576" i="16"/>
  <c r="AC576" i="16"/>
  <c r="AD576" i="16"/>
  <c r="AE576" i="16"/>
  <c r="AF576" i="16"/>
  <c r="AG576" i="16"/>
  <c r="AH576" i="16"/>
  <c r="AI576" i="16"/>
  <c r="AJ576" i="16"/>
  <c r="AK576" i="16"/>
  <c r="AL576" i="16"/>
  <c r="AM576" i="16"/>
  <c r="AN576" i="16"/>
  <c r="AO576" i="16"/>
  <c r="AP576" i="16"/>
  <c r="AQ576" i="16"/>
  <c r="AR576" i="16"/>
  <c r="AS576" i="16"/>
  <c r="AT576" i="16"/>
  <c r="AU576" i="16"/>
  <c r="AV576" i="16"/>
  <c r="AW576" i="16"/>
  <c r="AX576" i="16"/>
  <c r="AY576" i="16"/>
  <c r="AZ576" i="16"/>
  <c r="BA576" i="16"/>
  <c r="BB576" i="16"/>
  <c r="BC576" i="16"/>
  <c r="BD576" i="16"/>
  <c r="BE576" i="16"/>
  <c r="BF576" i="16"/>
  <c r="BG576" i="16"/>
  <c r="BH576" i="16"/>
  <c r="BI576" i="16"/>
  <c r="BJ576" i="16"/>
  <c r="BK576" i="16"/>
  <c r="BL576" i="16"/>
  <c r="BM576" i="16"/>
  <c r="BN576" i="16"/>
  <c r="BO576" i="16"/>
  <c r="BP576" i="16"/>
  <c r="BQ576" i="16"/>
  <c r="BR576" i="16"/>
  <c r="BS576" i="16"/>
  <c r="BT576" i="16"/>
  <c r="BU576" i="16"/>
  <c r="BV576" i="16"/>
  <c r="BW576" i="16"/>
  <c r="BX576" i="16"/>
  <c r="BY576" i="16"/>
  <c r="BZ576" i="16"/>
  <c r="CA576" i="16"/>
  <c r="CB576" i="16"/>
  <c r="CC576" i="16"/>
  <c r="CD576" i="16"/>
  <c r="CE576" i="16"/>
  <c r="CF576" i="16"/>
  <c r="CG576" i="16"/>
  <c r="CH576" i="16"/>
  <c r="CI576" i="16"/>
  <c r="CJ576" i="16"/>
  <c r="CK576" i="16"/>
  <c r="CL576" i="16"/>
  <c r="CM576" i="16"/>
  <c r="CN576" i="16"/>
  <c r="CO576" i="16"/>
  <c r="CP576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AA577" i="16"/>
  <c r="AB577" i="16"/>
  <c r="AC577" i="16"/>
  <c r="AD577" i="16"/>
  <c r="AE577" i="16"/>
  <c r="AF577" i="16"/>
  <c r="AG577" i="16"/>
  <c r="AH577" i="16"/>
  <c r="AI577" i="16"/>
  <c r="AJ577" i="16"/>
  <c r="AK577" i="16"/>
  <c r="AL577" i="16"/>
  <c r="AM577" i="16"/>
  <c r="AN577" i="16"/>
  <c r="AO577" i="16"/>
  <c r="AP577" i="16"/>
  <c r="AQ577" i="16"/>
  <c r="AR577" i="16"/>
  <c r="AS577" i="16"/>
  <c r="AT577" i="16"/>
  <c r="AU577" i="16"/>
  <c r="AV577" i="16"/>
  <c r="AW577" i="16"/>
  <c r="AX577" i="16"/>
  <c r="AY577" i="16"/>
  <c r="AZ577" i="16"/>
  <c r="BA577" i="16"/>
  <c r="BB577" i="16"/>
  <c r="BC577" i="16"/>
  <c r="BD577" i="16"/>
  <c r="BE577" i="16"/>
  <c r="BF577" i="16"/>
  <c r="BG577" i="16"/>
  <c r="BH577" i="16"/>
  <c r="BI577" i="16"/>
  <c r="BJ577" i="16"/>
  <c r="BK577" i="16"/>
  <c r="BL577" i="16"/>
  <c r="BM577" i="16"/>
  <c r="BN577" i="16"/>
  <c r="BO577" i="16"/>
  <c r="BP577" i="16"/>
  <c r="BQ577" i="16"/>
  <c r="BR577" i="16"/>
  <c r="BS577" i="16"/>
  <c r="BT577" i="16"/>
  <c r="BU577" i="16"/>
  <c r="BV577" i="16"/>
  <c r="BW577" i="16"/>
  <c r="BX577" i="16"/>
  <c r="BY577" i="16"/>
  <c r="BZ577" i="16"/>
  <c r="CA577" i="16"/>
  <c r="CB577" i="16"/>
  <c r="CC577" i="16"/>
  <c r="CD577" i="16"/>
  <c r="CE577" i="16"/>
  <c r="CF577" i="16"/>
  <c r="CG577" i="16"/>
  <c r="CH577" i="16"/>
  <c r="CI577" i="16"/>
  <c r="CJ577" i="16"/>
  <c r="CK577" i="16"/>
  <c r="CL577" i="16"/>
  <c r="CM577" i="16"/>
  <c r="CN577" i="16"/>
  <c r="CO577" i="16"/>
  <c r="CP577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AA578" i="16"/>
  <c r="AB578" i="16"/>
  <c r="AC578" i="16"/>
  <c r="AD578" i="16"/>
  <c r="AE578" i="16"/>
  <c r="AF578" i="16"/>
  <c r="AG578" i="16"/>
  <c r="AH578" i="16"/>
  <c r="AI578" i="16"/>
  <c r="AJ578" i="16"/>
  <c r="AK578" i="16"/>
  <c r="AL578" i="16"/>
  <c r="AM578" i="16"/>
  <c r="AN578" i="16"/>
  <c r="AO578" i="16"/>
  <c r="AP578" i="16"/>
  <c r="AQ578" i="16"/>
  <c r="AR578" i="16"/>
  <c r="AS578" i="16"/>
  <c r="AT578" i="16"/>
  <c r="AU578" i="16"/>
  <c r="AV578" i="16"/>
  <c r="AW578" i="16"/>
  <c r="AX578" i="16"/>
  <c r="AY578" i="16"/>
  <c r="AZ578" i="16"/>
  <c r="BA578" i="16"/>
  <c r="BB578" i="16"/>
  <c r="BC578" i="16"/>
  <c r="BD578" i="16"/>
  <c r="BE578" i="16"/>
  <c r="BF578" i="16"/>
  <c r="BG578" i="16"/>
  <c r="BH578" i="16"/>
  <c r="BI578" i="16"/>
  <c r="BJ578" i="16"/>
  <c r="BK578" i="16"/>
  <c r="BL578" i="16"/>
  <c r="BM578" i="16"/>
  <c r="BN578" i="16"/>
  <c r="BO578" i="16"/>
  <c r="BP578" i="16"/>
  <c r="BQ578" i="16"/>
  <c r="BR578" i="16"/>
  <c r="BS578" i="16"/>
  <c r="BT578" i="16"/>
  <c r="BU578" i="16"/>
  <c r="BV578" i="16"/>
  <c r="BW578" i="16"/>
  <c r="BX578" i="16"/>
  <c r="BY578" i="16"/>
  <c r="BZ578" i="16"/>
  <c r="CA578" i="16"/>
  <c r="CB578" i="16"/>
  <c r="CC578" i="16"/>
  <c r="CD578" i="16"/>
  <c r="CE578" i="16"/>
  <c r="CF578" i="16"/>
  <c r="CG578" i="16"/>
  <c r="CH578" i="16"/>
  <c r="CI578" i="16"/>
  <c r="CJ578" i="16"/>
  <c r="CK578" i="16"/>
  <c r="CL578" i="16"/>
  <c r="CM578" i="16"/>
  <c r="CN578" i="16"/>
  <c r="CO578" i="16"/>
  <c r="CP578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AA579" i="16"/>
  <c r="AB579" i="16"/>
  <c r="AC579" i="16"/>
  <c r="AD579" i="16"/>
  <c r="AE579" i="16"/>
  <c r="AF579" i="16"/>
  <c r="AG579" i="16"/>
  <c r="AH579" i="16"/>
  <c r="AI579" i="16"/>
  <c r="AJ579" i="16"/>
  <c r="AK579" i="16"/>
  <c r="AL579" i="16"/>
  <c r="AM579" i="16"/>
  <c r="AN579" i="16"/>
  <c r="AO579" i="16"/>
  <c r="AP579" i="16"/>
  <c r="AQ579" i="16"/>
  <c r="AR579" i="16"/>
  <c r="AS579" i="16"/>
  <c r="AT579" i="16"/>
  <c r="AU579" i="16"/>
  <c r="AV579" i="16"/>
  <c r="AW579" i="16"/>
  <c r="AX579" i="16"/>
  <c r="AY579" i="16"/>
  <c r="AZ579" i="16"/>
  <c r="BA579" i="16"/>
  <c r="BB579" i="16"/>
  <c r="BC579" i="16"/>
  <c r="BD579" i="16"/>
  <c r="BE579" i="16"/>
  <c r="BF579" i="16"/>
  <c r="BG579" i="16"/>
  <c r="BH579" i="16"/>
  <c r="BI579" i="16"/>
  <c r="BJ579" i="16"/>
  <c r="BK579" i="16"/>
  <c r="BL579" i="16"/>
  <c r="BM579" i="16"/>
  <c r="BN579" i="16"/>
  <c r="BO579" i="16"/>
  <c r="BP579" i="16"/>
  <c r="BQ579" i="16"/>
  <c r="BR579" i="16"/>
  <c r="BS579" i="16"/>
  <c r="BT579" i="16"/>
  <c r="BU579" i="16"/>
  <c r="BV579" i="16"/>
  <c r="BW579" i="16"/>
  <c r="BX579" i="16"/>
  <c r="BY579" i="16"/>
  <c r="BZ579" i="16"/>
  <c r="CA579" i="16"/>
  <c r="CB579" i="16"/>
  <c r="CC579" i="16"/>
  <c r="CD579" i="16"/>
  <c r="CE579" i="16"/>
  <c r="CF579" i="16"/>
  <c r="CG579" i="16"/>
  <c r="CH579" i="16"/>
  <c r="CI579" i="16"/>
  <c r="CJ579" i="16"/>
  <c r="CK579" i="16"/>
  <c r="CL579" i="16"/>
  <c r="CM579" i="16"/>
  <c r="CN579" i="16"/>
  <c r="CO579" i="16"/>
  <c r="CP579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AA580" i="16"/>
  <c r="AB580" i="16"/>
  <c r="AC580" i="16"/>
  <c r="AD580" i="16"/>
  <c r="AE580" i="16"/>
  <c r="AF580" i="16"/>
  <c r="AG580" i="16"/>
  <c r="AH580" i="16"/>
  <c r="AI580" i="16"/>
  <c r="AJ580" i="16"/>
  <c r="AK580" i="16"/>
  <c r="AL580" i="16"/>
  <c r="AM580" i="16"/>
  <c r="AN580" i="16"/>
  <c r="AO580" i="16"/>
  <c r="AP580" i="16"/>
  <c r="AQ580" i="16"/>
  <c r="AR580" i="16"/>
  <c r="AS580" i="16"/>
  <c r="AT580" i="16"/>
  <c r="AU580" i="16"/>
  <c r="AV580" i="16"/>
  <c r="AW580" i="16"/>
  <c r="AX580" i="16"/>
  <c r="AY580" i="16"/>
  <c r="AZ580" i="16"/>
  <c r="BA580" i="16"/>
  <c r="BB580" i="16"/>
  <c r="BC580" i="16"/>
  <c r="BD580" i="16"/>
  <c r="BE580" i="16"/>
  <c r="BF580" i="16"/>
  <c r="BG580" i="16"/>
  <c r="BH580" i="16"/>
  <c r="BI580" i="16"/>
  <c r="BJ580" i="16"/>
  <c r="BK580" i="16"/>
  <c r="BL580" i="16"/>
  <c r="BM580" i="16"/>
  <c r="BN580" i="16"/>
  <c r="BO580" i="16"/>
  <c r="BP580" i="16"/>
  <c r="BQ580" i="16"/>
  <c r="BR580" i="16"/>
  <c r="BS580" i="16"/>
  <c r="BT580" i="16"/>
  <c r="BU580" i="16"/>
  <c r="BV580" i="16"/>
  <c r="BW580" i="16"/>
  <c r="BX580" i="16"/>
  <c r="BY580" i="16"/>
  <c r="BZ580" i="16"/>
  <c r="CA580" i="16"/>
  <c r="CB580" i="16"/>
  <c r="CC580" i="16"/>
  <c r="CD580" i="16"/>
  <c r="CE580" i="16"/>
  <c r="CF580" i="16"/>
  <c r="CG580" i="16"/>
  <c r="CH580" i="16"/>
  <c r="CI580" i="16"/>
  <c r="CJ580" i="16"/>
  <c r="CK580" i="16"/>
  <c r="CL580" i="16"/>
  <c r="CM580" i="16"/>
  <c r="CN580" i="16"/>
  <c r="CO580" i="16"/>
  <c r="CP580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AA581" i="16"/>
  <c r="AB581" i="16"/>
  <c r="AC581" i="16"/>
  <c r="AD581" i="16"/>
  <c r="AE581" i="16"/>
  <c r="AF581" i="16"/>
  <c r="AG581" i="16"/>
  <c r="AH581" i="16"/>
  <c r="AI581" i="16"/>
  <c r="AJ581" i="16"/>
  <c r="AK581" i="16"/>
  <c r="AL581" i="16"/>
  <c r="AM581" i="16"/>
  <c r="AN581" i="16"/>
  <c r="AO581" i="16"/>
  <c r="AP581" i="16"/>
  <c r="AQ581" i="16"/>
  <c r="AR581" i="16"/>
  <c r="AS581" i="16"/>
  <c r="AT581" i="16"/>
  <c r="AU581" i="16"/>
  <c r="AV581" i="16"/>
  <c r="AW581" i="16"/>
  <c r="AX581" i="16"/>
  <c r="AY581" i="16"/>
  <c r="AZ581" i="16"/>
  <c r="BA581" i="16"/>
  <c r="BB581" i="16"/>
  <c r="BC581" i="16"/>
  <c r="BD581" i="16"/>
  <c r="BE581" i="16"/>
  <c r="BF581" i="16"/>
  <c r="BG581" i="16"/>
  <c r="BH581" i="16"/>
  <c r="BI581" i="16"/>
  <c r="BJ581" i="16"/>
  <c r="BK581" i="16"/>
  <c r="BL581" i="16"/>
  <c r="BM581" i="16"/>
  <c r="BN581" i="16"/>
  <c r="BO581" i="16"/>
  <c r="BP581" i="16"/>
  <c r="BQ581" i="16"/>
  <c r="BR581" i="16"/>
  <c r="BS581" i="16"/>
  <c r="BT581" i="16"/>
  <c r="BU581" i="16"/>
  <c r="BV581" i="16"/>
  <c r="BW581" i="16"/>
  <c r="BX581" i="16"/>
  <c r="BY581" i="16"/>
  <c r="BZ581" i="16"/>
  <c r="CA581" i="16"/>
  <c r="CB581" i="16"/>
  <c r="CC581" i="16"/>
  <c r="CD581" i="16"/>
  <c r="CE581" i="16"/>
  <c r="CF581" i="16"/>
  <c r="CG581" i="16"/>
  <c r="CH581" i="16"/>
  <c r="CI581" i="16"/>
  <c r="CJ581" i="16"/>
  <c r="CK581" i="16"/>
  <c r="CL581" i="16"/>
  <c r="CM581" i="16"/>
  <c r="CN581" i="16"/>
  <c r="CO581" i="16"/>
  <c r="CP581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AA582" i="16"/>
  <c r="AB582" i="16"/>
  <c r="AC582" i="16"/>
  <c r="AD582" i="16"/>
  <c r="AE582" i="16"/>
  <c r="AF582" i="16"/>
  <c r="AG582" i="16"/>
  <c r="AH582" i="16"/>
  <c r="AI582" i="16"/>
  <c r="AJ582" i="16"/>
  <c r="AK582" i="16"/>
  <c r="AL582" i="16"/>
  <c r="AM582" i="16"/>
  <c r="AN582" i="16"/>
  <c r="AO582" i="16"/>
  <c r="AP582" i="16"/>
  <c r="AQ582" i="16"/>
  <c r="AR582" i="16"/>
  <c r="AS582" i="16"/>
  <c r="AT582" i="16"/>
  <c r="AU582" i="16"/>
  <c r="AV582" i="16"/>
  <c r="AW582" i="16"/>
  <c r="AX582" i="16"/>
  <c r="AY582" i="16"/>
  <c r="AZ582" i="16"/>
  <c r="BA582" i="16"/>
  <c r="BB582" i="16"/>
  <c r="BC582" i="16"/>
  <c r="BD582" i="16"/>
  <c r="BE582" i="16"/>
  <c r="BF582" i="16"/>
  <c r="BG582" i="16"/>
  <c r="BH582" i="16"/>
  <c r="BI582" i="16"/>
  <c r="BJ582" i="16"/>
  <c r="BK582" i="16"/>
  <c r="BL582" i="16"/>
  <c r="BM582" i="16"/>
  <c r="BN582" i="16"/>
  <c r="BO582" i="16"/>
  <c r="BP582" i="16"/>
  <c r="BQ582" i="16"/>
  <c r="BR582" i="16"/>
  <c r="BS582" i="16"/>
  <c r="BT582" i="16"/>
  <c r="BU582" i="16"/>
  <c r="BV582" i="16"/>
  <c r="BW582" i="16"/>
  <c r="BX582" i="16"/>
  <c r="BY582" i="16"/>
  <c r="BZ582" i="16"/>
  <c r="CA582" i="16"/>
  <c r="CB582" i="16"/>
  <c r="CC582" i="16"/>
  <c r="CD582" i="16"/>
  <c r="CE582" i="16"/>
  <c r="CF582" i="16"/>
  <c r="CG582" i="16"/>
  <c r="CH582" i="16"/>
  <c r="CI582" i="16"/>
  <c r="CJ582" i="16"/>
  <c r="CK582" i="16"/>
  <c r="CL582" i="16"/>
  <c r="CM582" i="16"/>
  <c r="CN582" i="16"/>
  <c r="CO582" i="16"/>
  <c r="CP582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AA583" i="16"/>
  <c r="AB583" i="16"/>
  <c r="AC583" i="16"/>
  <c r="AD583" i="16"/>
  <c r="AE583" i="16"/>
  <c r="AF583" i="16"/>
  <c r="AG583" i="16"/>
  <c r="AH583" i="16"/>
  <c r="AI583" i="16"/>
  <c r="AJ583" i="16"/>
  <c r="AK583" i="16"/>
  <c r="AL583" i="16"/>
  <c r="AM583" i="16"/>
  <c r="AN583" i="16"/>
  <c r="AO583" i="16"/>
  <c r="AP583" i="16"/>
  <c r="AQ583" i="16"/>
  <c r="AR583" i="16"/>
  <c r="AS583" i="16"/>
  <c r="AT583" i="16"/>
  <c r="AU583" i="16"/>
  <c r="AV583" i="16"/>
  <c r="AW583" i="16"/>
  <c r="AX583" i="16"/>
  <c r="AY583" i="16"/>
  <c r="AZ583" i="16"/>
  <c r="BA583" i="16"/>
  <c r="BB583" i="16"/>
  <c r="BC583" i="16"/>
  <c r="BD583" i="16"/>
  <c r="BE583" i="16"/>
  <c r="BF583" i="16"/>
  <c r="BG583" i="16"/>
  <c r="BH583" i="16"/>
  <c r="BI583" i="16"/>
  <c r="BJ583" i="16"/>
  <c r="BK583" i="16"/>
  <c r="BL583" i="16"/>
  <c r="BM583" i="16"/>
  <c r="BN583" i="16"/>
  <c r="BO583" i="16"/>
  <c r="BP583" i="16"/>
  <c r="BQ583" i="16"/>
  <c r="BR583" i="16"/>
  <c r="BS583" i="16"/>
  <c r="BT583" i="16"/>
  <c r="BU583" i="16"/>
  <c r="BV583" i="16"/>
  <c r="BW583" i="16"/>
  <c r="BX583" i="16"/>
  <c r="BY583" i="16"/>
  <c r="BZ583" i="16"/>
  <c r="CA583" i="16"/>
  <c r="CB583" i="16"/>
  <c r="CC583" i="16"/>
  <c r="CD583" i="16"/>
  <c r="CE583" i="16"/>
  <c r="CF583" i="16"/>
  <c r="CG583" i="16"/>
  <c r="CH583" i="16"/>
  <c r="CI583" i="16"/>
  <c r="CJ583" i="16"/>
  <c r="CK583" i="16"/>
  <c r="CL583" i="16"/>
  <c r="CM583" i="16"/>
  <c r="CN583" i="16"/>
  <c r="CO583" i="16"/>
  <c r="CP583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AA584" i="16"/>
  <c r="AB584" i="16"/>
  <c r="AC584" i="16"/>
  <c r="AD584" i="16"/>
  <c r="AE584" i="16"/>
  <c r="AF584" i="16"/>
  <c r="AG584" i="16"/>
  <c r="AH584" i="16"/>
  <c r="AI584" i="16"/>
  <c r="AJ584" i="16"/>
  <c r="AK584" i="16"/>
  <c r="AL584" i="16"/>
  <c r="AM584" i="16"/>
  <c r="AN584" i="16"/>
  <c r="AO584" i="16"/>
  <c r="AP584" i="16"/>
  <c r="AQ584" i="16"/>
  <c r="AR584" i="16"/>
  <c r="AS584" i="16"/>
  <c r="AT584" i="16"/>
  <c r="AU584" i="16"/>
  <c r="AV584" i="16"/>
  <c r="AW584" i="16"/>
  <c r="AX584" i="16"/>
  <c r="AY584" i="16"/>
  <c r="AZ584" i="16"/>
  <c r="BA584" i="16"/>
  <c r="BB584" i="16"/>
  <c r="BC584" i="16"/>
  <c r="BD584" i="16"/>
  <c r="BE584" i="16"/>
  <c r="BF584" i="16"/>
  <c r="BG584" i="16"/>
  <c r="BH584" i="16"/>
  <c r="BI584" i="16"/>
  <c r="BJ584" i="16"/>
  <c r="BK584" i="16"/>
  <c r="BL584" i="16"/>
  <c r="BM584" i="16"/>
  <c r="BN584" i="16"/>
  <c r="BO584" i="16"/>
  <c r="BP584" i="16"/>
  <c r="BQ584" i="16"/>
  <c r="BR584" i="16"/>
  <c r="BS584" i="16"/>
  <c r="BT584" i="16"/>
  <c r="BU584" i="16"/>
  <c r="BV584" i="16"/>
  <c r="BW584" i="16"/>
  <c r="BX584" i="16"/>
  <c r="BY584" i="16"/>
  <c r="BZ584" i="16"/>
  <c r="CA584" i="16"/>
  <c r="CB584" i="16"/>
  <c r="CC584" i="16"/>
  <c r="CD584" i="16"/>
  <c r="CE584" i="16"/>
  <c r="CF584" i="16"/>
  <c r="CG584" i="16"/>
  <c r="CH584" i="16"/>
  <c r="CI584" i="16"/>
  <c r="CJ584" i="16"/>
  <c r="CK584" i="16"/>
  <c r="CL584" i="16"/>
  <c r="CM584" i="16"/>
  <c r="CN584" i="16"/>
  <c r="CO584" i="16"/>
  <c r="CP584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AA585" i="16"/>
  <c r="AB585" i="16"/>
  <c r="AC585" i="16"/>
  <c r="AD585" i="16"/>
  <c r="AE585" i="16"/>
  <c r="AF585" i="16"/>
  <c r="AG585" i="16"/>
  <c r="AH585" i="16"/>
  <c r="AI585" i="16"/>
  <c r="AJ585" i="16"/>
  <c r="AK585" i="16"/>
  <c r="AL585" i="16"/>
  <c r="AM585" i="16"/>
  <c r="AN585" i="16"/>
  <c r="AO585" i="16"/>
  <c r="AP585" i="16"/>
  <c r="AQ585" i="16"/>
  <c r="AR585" i="16"/>
  <c r="AS585" i="16"/>
  <c r="AT585" i="16"/>
  <c r="AU585" i="16"/>
  <c r="AV585" i="16"/>
  <c r="AW585" i="16"/>
  <c r="AX585" i="16"/>
  <c r="AY585" i="16"/>
  <c r="AZ585" i="16"/>
  <c r="BA585" i="16"/>
  <c r="BB585" i="16"/>
  <c r="BC585" i="16"/>
  <c r="BD585" i="16"/>
  <c r="BE585" i="16"/>
  <c r="BF585" i="16"/>
  <c r="BG585" i="16"/>
  <c r="BH585" i="16"/>
  <c r="BI585" i="16"/>
  <c r="BJ585" i="16"/>
  <c r="BK585" i="16"/>
  <c r="BL585" i="16"/>
  <c r="BM585" i="16"/>
  <c r="BN585" i="16"/>
  <c r="BO585" i="16"/>
  <c r="BP585" i="16"/>
  <c r="BQ585" i="16"/>
  <c r="BR585" i="16"/>
  <c r="BS585" i="16"/>
  <c r="BT585" i="16"/>
  <c r="BU585" i="16"/>
  <c r="BV585" i="16"/>
  <c r="BW585" i="16"/>
  <c r="BX585" i="16"/>
  <c r="BY585" i="16"/>
  <c r="BZ585" i="16"/>
  <c r="CA585" i="16"/>
  <c r="CB585" i="16"/>
  <c r="CC585" i="16"/>
  <c r="CD585" i="16"/>
  <c r="CE585" i="16"/>
  <c r="CF585" i="16"/>
  <c r="CG585" i="16"/>
  <c r="CH585" i="16"/>
  <c r="CI585" i="16"/>
  <c r="CJ585" i="16"/>
  <c r="CK585" i="16"/>
  <c r="CL585" i="16"/>
  <c r="CM585" i="16"/>
  <c r="CN585" i="16"/>
  <c r="CO585" i="16"/>
  <c r="CP585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AA586" i="16"/>
  <c r="AB586" i="16"/>
  <c r="AC586" i="16"/>
  <c r="AD586" i="16"/>
  <c r="AE586" i="16"/>
  <c r="AF586" i="16"/>
  <c r="AG586" i="16"/>
  <c r="AH586" i="16"/>
  <c r="AI586" i="16"/>
  <c r="AJ586" i="16"/>
  <c r="AK586" i="16"/>
  <c r="AL586" i="16"/>
  <c r="AM586" i="16"/>
  <c r="AN586" i="16"/>
  <c r="AO586" i="16"/>
  <c r="AP586" i="16"/>
  <c r="AQ586" i="16"/>
  <c r="AR586" i="16"/>
  <c r="AS586" i="16"/>
  <c r="AT586" i="16"/>
  <c r="AU586" i="16"/>
  <c r="AV586" i="16"/>
  <c r="AW586" i="16"/>
  <c r="AX586" i="16"/>
  <c r="AY586" i="16"/>
  <c r="AZ586" i="16"/>
  <c r="BA586" i="16"/>
  <c r="BB586" i="16"/>
  <c r="BC586" i="16"/>
  <c r="BD586" i="16"/>
  <c r="BE586" i="16"/>
  <c r="BF586" i="16"/>
  <c r="BG586" i="16"/>
  <c r="BH586" i="16"/>
  <c r="BI586" i="16"/>
  <c r="BJ586" i="16"/>
  <c r="BK586" i="16"/>
  <c r="BL586" i="16"/>
  <c r="BM586" i="16"/>
  <c r="BN586" i="16"/>
  <c r="BO586" i="16"/>
  <c r="BP586" i="16"/>
  <c r="BQ586" i="16"/>
  <c r="BR586" i="16"/>
  <c r="BS586" i="16"/>
  <c r="BT586" i="16"/>
  <c r="BU586" i="16"/>
  <c r="BV586" i="16"/>
  <c r="BW586" i="16"/>
  <c r="BX586" i="16"/>
  <c r="BY586" i="16"/>
  <c r="BZ586" i="16"/>
  <c r="CA586" i="16"/>
  <c r="CB586" i="16"/>
  <c r="CC586" i="16"/>
  <c r="CD586" i="16"/>
  <c r="CE586" i="16"/>
  <c r="CF586" i="16"/>
  <c r="CG586" i="16"/>
  <c r="CH586" i="16"/>
  <c r="CI586" i="16"/>
  <c r="CJ586" i="16"/>
  <c r="CK586" i="16"/>
  <c r="CL586" i="16"/>
  <c r="CM586" i="16"/>
  <c r="CN586" i="16"/>
  <c r="CO586" i="16"/>
  <c r="CP586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AA587" i="16"/>
  <c r="AB587" i="16"/>
  <c r="AC587" i="16"/>
  <c r="AD587" i="16"/>
  <c r="AE587" i="16"/>
  <c r="AF587" i="16"/>
  <c r="AG587" i="16"/>
  <c r="AH587" i="16"/>
  <c r="AI587" i="16"/>
  <c r="AJ587" i="16"/>
  <c r="AK587" i="16"/>
  <c r="AL587" i="16"/>
  <c r="AM587" i="16"/>
  <c r="AN587" i="16"/>
  <c r="AO587" i="16"/>
  <c r="AP587" i="16"/>
  <c r="AQ587" i="16"/>
  <c r="AR587" i="16"/>
  <c r="AS587" i="16"/>
  <c r="AT587" i="16"/>
  <c r="AU587" i="16"/>
  <c r="AV587" i="16"/>
  <c r="AW587" i="16"/>
  <c r="AX587" i="16"/>
  <c r="AY587" i="16"/>
  <c r="AZ587" i="16"/>
  <c r="BA587" i="16"/>
  <c r="BB587" i="16"/>
  <c r="BC587" i="16"/>
  <c r="BD587" i="16"/>
  <c r="BE587" i="16"/>
  <c r="BF587" i="16"/>
  <c r="BG587" i="16"/>
  <c r="BH587" i="16"/>
  <c r="BI587" i="16"/>
  <c r="BJ587" i="16"/>
  <c r="BK587" i="16"/>
  <c r="BL587" i="16"/>
  <c r="BM587" i="16"/>
  <c r="BN587" i="16"/>
  <c r="BO587" i="16"/>
  <c r="BP587" i="16"/>
  <c r="BQ587" i="16"/>
  <c r="BR587" i="16"/>
  <c r="BS587" i="16"/>
  <c r="BT587" i="16"/>
  <c r="BU587" i="16"/>
  <c r="BV587" i="16"/>
  <c r="BW587" i="16"/>
  <c r="BX587" i="16"/>
  <c r="BY587" i="16"/>
  <c r="BZ587" i="16"/>
  <c r="CA587" i="16"/>
  <c r="CB587" i="16"/>
  <c r="CC587" i="16"/>
  <c r="CD587" i="16"/>
  <c r="CE587" i="16"/>
  <c r="CF587" i="16"/>
  <c r="CG587" i="16"/>
  <c r="CH587" i="16"/>
  <c r="CI587" i="16"/>
  <c r="CJ587" i="16"/>
  <c r="CK587" i="16"/>
  <c r="CL587" i="16"/>
  <c r="CM587" i="16"/>
  <c r="CN587" i="16"/>
  <c r="CO587" i="16"/>
  <c r="CP587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AA588" i="16"/>
  <c r="AB588" i="16"/>
  <c r="AC588" i="16"/>
  <c r="AD588" i="16"/>
  <c r="AE588" i="16"/>
  <c r="AF588" i="16"/>
  <c r="AG588" i="16"/>
  <c r="AH588" i="16"/>
  <c r="AI588" i="16"/>
  <c r="AJ588" i="16"/>
  <c r="AK588" i="16"/>
  <c r="AL588" i="16"/>
  <c r="AM588" i="16"/>
  <c r="AN588" i="16"/>
  <c r="AO588" i="16"/>
  <c r="AP588" i="16"/>
  <c r="AQ588" i="16"/>
  <c r="AR588" i="16"/>
  <c r="AS588" i="16"/>
  <c r="AT588" i="16"/>
  <c r="AU588" i="16"/>
  <c r="AV588" i="16"/>
  <c r="AW588" i="16"/>
  <c r="AX588" i="16"/>
  <c r="AY588" i="16"/>
  <c r="AZ588" i="16"/>
  <c r="BA588" i="16"/>
  <c r="BB588" i="16"/>
  <c r="BC588" i="16"/>
  <c r="BD588" i="16"/>
  <c r="BE588" i="16"/>
  <c r="BF588" i="16"/>
  <c r="BG588" i="16"/>
  <c r="BH588" i="16"/>
  <c r="BI588" i="16"/>
  <c r="BJ588" i="16"/>
  <c r="BK588" i="16"/>
  <c r="BL588" i="16"/>
  <c r="BM588" i="16"/>
  <c r="BN588" i="16"/>
  <c r="BO588" i="16"/>
  <c r="BP588" i="16"/>
  <c r="BQ588" i="16"/>
  <c r="BR588" i="16"/>
  <c r="BS588" i="16"/>
  <c r="BT588" i="16"/>
  <c r="BU588" i="16"/>
  <c r="BV588" i="16"/>
  <c r="BW588" i="16"/>
  <c r="BX588" i="16"/>
  <c r="BY588" i="16"/>
  <c r="BZ588" i="16"/>
  <c r="CA588" i="16"/>
  <c r="CB588" i="16"/>
  <c r="CC588" i="16"/>
  <c r="CD588" i="16"/>
  <c r="CE588" i="16"/>
  <c r="CF588" i="16"/>
  <c r="CG588" i="16"/>
  <c r="CH588" i="16"/>
  <c r="CI588" i="16"/>
  <c r="CJ588" i="16"/>
  <c r="CK588" i="16"/>
  <c r="CL588" i="16"/>
  <c r="CM588" i="16"/>
  <c r="CN588" i="16"/>
  <c r="CO588" i="16"/>
  <c r="CP588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AA589" i="16"/>
  <c r="AB589" i="16"/>
  <c r="AC589" i="16"/>
  <c r="AD589" i="16"/>
  <c r="AE589" i="16"/>
  <c r="AF589" i="16"/>
  <c r="AG589" i="16"/>
  <c r="AH589" i="16"/>
  <c r="AI589" i="16"/>
  <c r="AJ589" i="16"/>
  <c r="AK589" i="16"/>
  <c r="AL589" i="16"/>
  <c r="AM589" i="16"/>
  <c r="AN589" i="16"/>
  <c r="AO589" i="16"/>
  <c r="AP589" i="16"/>
  <c r="AQ589" i="16"/>
  <c r="AR589" i="16"/>
  <c r="AS589" i="16"/>
  <c r="AT589" i="16"/>
  <c r="AU589" i="16"/>
  <c r="AV589" i="16"/>
  <c r="AW589" i="16"/>
  <c r="AX589" i="16"/>
  <c r="AY589" i="16"/>
  <c r="AZ589" i="16"/>
  <c r="BA589" i="16"/>
  <c r="BB589" i="16"/>
  <c r="BC589" i="16"/>
  <c r="BD589" i="16"/>
  <c r="BE589" i="16"/>
  <c r="BF589" i="16"/>
  <c r="BG589" i="16"/>
  <c r="BH589" i="16"/>
  <c r="BI589" i="16"/>
  <c r="BJ589" i="16"/>
  <c r="BK589" i="16"/>
  <c r="BL589" i="16"/>
  <c r="BM589" i="16"/>
  <c r="BN589" i="16"/>
  <c r="BO589" i="16"/>
  <c r="BP589" i="16"/>
  <c r="BQ589" i="16"/>
  <c r="BR589" i="16"/>
  <c r="BS589" i="16"/>
  <c r="BT589" i="16"/>
  <c r="BU589" i="16"/>
  <c r="BV589" i="16"/>
  <c r="BW589" i="16"/>
  <c r="BX589" i="16"/>
  <c r="BY589" i="16"/>
  <c r="BZ589" i="16"/>
  <c r="CA589" i="16"/>
  <c r="CB589" i="16"/>
  <c r="CC589" i="16"/>
  <c r="CD589" i="16"/>
  <c r="CE589" i="16"/>
  <c r="CF589" i="16"/>
  <c r="CG589" i="16"/>
  <c r="CH589" i="16"/>
  <c r="CI589" i="16"/>
  <c r="CJ589" i="16"/>
  <c r="CK589" i="16"/>
  <c r="CL589" i="16"/>
  <c r="CM589" i="16"/>
  <c r="CN589" i="16"/>
  <c r="CO589" i="16"/>
  <c r="CP589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AA590" i="16"/>
  <c r="AB590" i="16"/>
  <c r="AC590" i="16"/>
  <c r="AD590" i="16"/>
  <c r="AE590" i="16"/>
  <c r="AF590" i="16"/>
  <c r="AG590" i="16"/>
  <c r="AH590" i="16"/>
  <c r="AI590" i="16"/>
  <c r="AJ590" i="16"/>
  <c r="AK590" i="16"/>
  <c r="AL590" i="16"/>
  <c r="AM590" i="16"/>
  <c r="AN590" i="16"/>
  <c r="AO590" i="16"/>
  <c r="AP590" i="16"/>
  <c r="AQ590" i="16"/>
  <c r="AR590" i="16"/>
  <c r="AS590" i="16"/>
  <c r="AT590" i="16"/>
  <c r="AU590" i="16"/>
  <c r="AV590" i="16"/>
  <c r="AW590" i="16"/>
  <c r="AX590" i="16"/>
  <c r="AY590" i="16"/>
  <c r="AZ590" i="16"/>
  <c r="BA590" i="16"/>
  <c r="BB590" i="16"/>
  <c r="BC590" i="16"/>
  <c r="BD590" i="16"/>
  <c r="BE590" i="16"/>
  <c r="BF590" i="16"/>
  <c r="BG590" i="16"/>
  <c r="BH590" i="16"/>
  <c r="BI590" i="16"/>
  <c r="BJ590" i="16"/>
  <c r="BK590" i="16"/>
  <c r="BL590" i="16"/>
  <c r="BM590" i="16"/>
  <c r="BN590" i="16"/>
  <c r="BO590" i="16"/>
  <c r="BP590" i="16"/>
  <c r="BQ590" i="16"/>
  <c r="BR590" i="16"/>
  <c r="BS590" i="16"/>
  <c r="BT590" i="16"/>
  <c r="BU590" i="16"/>
  <c r="BV590" i="16"/>
  <c r="BW590" i="16"/>
  <c r="BX590" i="16"/>
  <c r="BY590" i="16"/>
  <c r="BZ590" i="16"/>
  <c r="CA590" i="16"/>
  <c r="CB590" i="16"/>
  <c r="CC590" i="16"/>
  <c r="CD590" i="16"/>
  <c r="CE590" i="16"/>
  <c r="CF590" i="16"/>
  <c r="CG590" i="16"/>
  <c r="CH590" i="16"/>
  <c r="CI590" i="16"/>
  <c r="CJ590" i="16"/>
  <c r="CK590" i="16"/>
  <c r="CL590" i="16"/>
  <c r="CM590" i="16"/>
  <c r="CN590" i="16"/>
  <c r="CO590" i="16"/>
  <c r="CP590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AA591" i="16"/>
  <c r="AB591" i="16"/>
  <c r="AC591" i="16"/>
  <c r="AD591" i="16"/>
  <c r="AE591" i="16"/>
  <c r="AF591" i="16"/>
  <c r="AG591" i="16"/>
  <c r="AH591" i="16"/>
  <c r="AI591" i="16"/>
  <c r="AJ591" i="16"/>
  <c r="AK591" i="16"/>
  <c r="AL591" i="16"/>
  <c r="AM591" i="16"/>
  <c r="AN591" i="16"/>
  <c r="AO591" i="16"/>
  <c r="AP591" i="16"/>
  <c r="AQ591" i="16"/>
  <c r="AR591" i="16"/>
  <c r="AS591" i="16"/>
  <c r="AT591" i="16"/>
  <c r="AU591" i="16"/>
  <c r="AV591" i="16"/>
  <c r="AW591" i="16"/>
  <c r="AX591" i="16"/>
  <c r="AY591" i="16"/>
  <c r="AZ591" i="16"/>
  <c r="BA591" i="16"/>
  <c r="BB591" i="16"/>
  <c r="BC591" i="16"/>
  <c r="BD591" i="16"/>
  <c r="BE591" i="16"/>
  <c r="BF591" i="16"/>
  <c r="BG591" i="16"/>
  <c r="BH591" i="16"/>
  <c r="BI591" i="16"/>
  <c r="BJ591" i="16"/>
  <c r="BK591" i="16"/>
  <c r="BL591" i="16"/>
  <c r="BM591" i="16"/>
  <c r="BN591" i="16"/>
  <c r="BO591" i="16"/>
  <c r="BP591" i="16"/>
  <c r="BQ591" i="16"/>
  <c r="BR591" i="16"/>
  <c r="BS591" i="16"/>
  <c r="BT591" i="16"/>
  <c r="BU591" i="16"/>
  <c r="BV591" i="16"/>
  <c r="BW591" i="16"/>
  <c r="BX591" i="16"/>
  <c r="BY591" i="16"/>
  <c r="BZ591" i="16"/>
  <c r="CA591" i="16"/>
  <c r="CB591" i="16"/>
  <c r="CC591" i="16"/>
  <c r="CD591" i="16"/>
  <c r="CE591" i="16"/>
  <c r="CF591" i="16"/>
  <c r="CG591" i="16"/>
  <c r="CH591" i="16"/>
  <c r="CI591" i="16"/>
  <c r="CJ591" i="16"/>
  <c r="CK591" i="16"/>
  <c r="CL591" i="16"/>
  <c r="CM591" i="16"/>
  <c r="CN591" i="16"/>
  <c r="CO591" i="16"/>
  <c r="CP591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AA592" i="16"/>
  <c r="AB592" i="16"/>
  <c r="AC592" i="16"/>
  <c r="AD592" i="16"/>
  <c r="AE592" i="16"/>
  <c r="AF592" i="16"/>
  <c r="AG592" i="16"/>
  <c r="AH592" i="16"/>
  <c r="AI592" i="16"/>
  <c r="AJ592" i="16"/>
  <c r="AK592" i="16"/>
  <c r="AL592" i="16"/>
  <c r="AM592" i="16"/>
  <c r="AN592" i="16"/>
  <c r="AO592" i="16"/>
  <c r="AP592" i="16"/>
  <c r="AQ592" i="16"/>
  <c r="AR592" i="16"/>
  <c r="AS592" i="16"/>
  <c r="AT592" i="16"/>
  <c r="AU592" i="16"/>
  <c r="AV592" i="16"/>
  <c r="AW592" i="16"/>
  <c r="AX592" i="16"/>
  <c r="AY592" i="16"/>
  <c r="AZ592" i="16"/>
  <c r="BA592" i="16"/>
  <c r="BB592" i="16"/>
  <c r="BC592" i="16"/>
  <c r="BD592" i="16"/>
  <c r="BE592" i="16"/>
  <c r="BF592" i="16"/>
  <c r="BG592" i="16"/>
  <c r="BH592" i="16"/>
  <c r="BI592" i="16"/>
  <c r="BJ592" i="16"/>
  <c r="BK592" i="16"/>
  <c r="BL592" i="16"/>
  <c r="BM592" i="16"/>
  <c r="BN592" i="16"/>
  <c r="BO592" i="16"/>
  <c r="BP592" i="16"/>
  <c r="BQ592" i="16"/>
  <c r="BR592" i="16"/>
  <c r="BS592" i="16"/>
  <c r="BT592" i="16"/>
  <c r="BU592" i="16"/>
  <c r="BV592" i="16"/>
  <c r="BW592" i="16"/>
  <c r="BX592" i="16"/>
  <c r="BY592" i="16"/>
  <c r="BZ592" i="16"/>
  <c r="CA592" i="16"/>
  <c r="CB592" i="16"/>
  <c r="CC592" i="16"/>
  <c r="CD592" i="16"/>
  <c r="CE592" i="16"/>
  <c r="CF592" i="16"/>
  <c r="CG592" i="16"/>
  <c r="CH592" i="16"/>
  <c r="CI592" i="16"/>
  <c r="CJ592" i="16"/>
  <c r="CK592" i="16"/>
  <c r="CL592" i="16"/>
  <c r="CM592" i="16"/>
  <c r="CN592" i="16"/>
  <c r="CO592" i="16"/>
  <c r="CP592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AA593" i="16"/>
  <c r="AB593" i="16"/>
  <c r="AC593" i="16"/>
  <c r="AD593" i="16"/>
  <c r="AE593" i="16"/>
  <c r="AF593" i="16"/>
  <c r="AG593" i="16"/>
  <c r="AH593" i="16"/>
  <c r="AI593" i="16"/>
  <c r="AJ593" i="16"/>
  <c r="AK593" i="16"/>
  <c r="AL593" i="16"/>
  <c r="AM593" i="16"/>
  <c r="AN593" i="16"/>
  <c r="AO593" i="16"/>
  <c r="AP593" i="16"/>
  <c r="AQ593" i="16"/>
  <c r="AR593" i="16"/>
  <c r="AS593" i="16"/>
  <c r="AT593" i="16"/>
  <c r="AU593" i="16"/>
  <c r="AV593" i="16"/>
  <c r="AW593" i="16"/>
  <c r="AX593" i="16"/>
  <c r="AY593" i="16"/>
  <c r="AZ593" i="16"/>
  <c r="BA593" i="16"/>
  <c r="BB593" i="16"/>
  <c r="BC593" i="16"/>
  <c r="BD593" i="16"/>
  <c r="BE593" i="16"/>
  <c r="BF593" i="16"/>
  <c r="BG593" i="16"/>
  <c r="BH593" i="16"/>
  <c r="BI593" i="16"/>
  <c r="BJ593" i="16"/>
  <c r="BK593" i="16"/>
  <c r="BL593" i="16"/>
  <c r="BM593" i="16"/>
  <c r="BN593" i="16"/>
  <c r="BO593" i="16"/>
  <c r="BP593" i="16"/>
  <c r="BQ593" i="16"/>
  <c r="BR593" i="16"/>
  <c r="BS593" i="16"/>
  <c r="BT593" i="16"/>
  <c r="BU593" i="16"/>
  <c r="BV593" i="16"/>
  <c r="BW593" i="16"/>
  <c r="BX593" i="16"/>
  <c r="BY593" i="16"/>
  <c r="BZ593" i="16"/>
  <c r="CA593" i="16"/>
  <c r="CB593" i="16"/>
  <c r="CC593" i="16"/>
  <c r="CD593" i="16"/>
  <c r="CE593" i="16"/>
  <c r="CF593" i="16"/>
  <c r="CG593" i="16"/>
  <c r="CH593" i="16"/>
  <c r="CI593" i="16"/>
  <c r="CJ593" i="16"/>
  <c r="CK593" i="16"/>
  <c r="CL593" i="16"/>
  <c r="CM593" i="16"/>
  <c r="CN593" i="16"/>
  <c r="CO593" i="16"/>
  <c r="CP593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AA594" i="16"/>
  <c r="AB594" i="16"/>
  <c r="AC594" i="16"/>
  <c r="AD594" i="16"/>
  <c r="AE594" i="16"/>
  <c r="AF594" i="16"/>
  <c r="AG594" i="16"/>
  <c r="AH594" i="16"/>
  <c r="AI594" i="16"/>
  <c r="AJ594" i="16"/>
  <c r="AK594" i="16"/>
  <c r="AL594" i="16"/>
  <c r="AM594" i="16"/>
  <c r="AN594" i="16"/>
  <c r="AO594" i="16"/>
  <c r="AP594" i="16"/>
  <c r="AQ594" i="16"/>
  <c r="AR594" i="16"/>
  <c r="AS594" i="16"/>
  <c r="AT594" i="16"/>
  <c r="AU594" i="16"/>
  <c r="AV594" i="16"/>
  <c r="AW594" i="16"/>
  <c r="AX594" i="16"/>
  <c r="AY594" i="16"/>
  <c r="AZ594" i="16"/>
  <c r="BA594" i="16"/>
  <c r="BB594" i="16"/>
  <c r="BC594" i="16"/>
  <c r="BD594" i="16"/>
  <c r="BE594" i="16"/>
  <c r="BF594" i="16"/>
  <c r="BG594" i="16"/>
  <c r="BH594" i="16"/>
  <c r="BI594" i="16"/>
  <c r="BJ594" i="16"/>
  <c r="BK594" i="16"/>
  <c r="BL594" i="16"/>
  <c r="BM594" i="16"/>
  <c r="BN594" i="16"/>
  <c r="BO594" i="16"/>
  <c r="BP594" i="16"/>
  <c r="BQ594" i="16"/>
  <c r="BR594" i="16"/>
  <c r="BS594" i="16"/>
  <c r="BT594" i="16"/>
  <c r="BU594" i="16"/>
  <c r="BV594" i="16"/>
  <c r="BW594" i="16"/>
  <c r="BX594" i="16"/>
  <c r="BY594" i="16"/>
  <c r="BZ594" i="16"/>
  <c r="CA594" i="16"/>
  <c r="CB594" i="16"/>
  <c r="CC594" i="16"/>
  <c r="CD594" i="16"/>
  <c r="CE594" i="16"/>
  <c r="CF594" i="16"/>
  <c r="CG594" i="16"/>
  <c r="CH594" i="16"/>
  <c r="CI594" i="16"/>
  <c r="CJ594" i="16"/>
  <c r="CK594" i="16"/>
  <c r="CL594" i="16"/>
  <c r="CM594" i="16"/>
  <c r="CN594" i="16"/>
  <c r="CO594" i="16"/>
  <c r="CP594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AA595" i="16"/>
  <c r="AB595" i="16"/>
  <c r="AC595" i="16"/>
  <c r="AD595" i="16"/>
  <c r="AE595" i="16"/>
  <c r="AF595" i="16"/>
  <c r="AG595" i="16"/>
  <c r="AH595" i="16"/>
  <c r="AI595" i="16"/>
  <c r="AJ595" i="16"/>
  <c r="AK595" i="16"/>
  <c r="AL595" i="16"/>
  <c r="AM595" i="16"/>
  <c r="AN595" i="16"/>
  <c r="AO595" i="16"/>
  <c r="AP595" i="16"/>
  <c r="AQ595" i="16"/>
  <c r="AR595" i="16"/>
  <c r="AS595" i="16"/>
  <c r="AT595" i="16"/>
  <c r="AU595" i="16"/>
  <c r="AV595" i="16"/>
  <c r="AW595" i="16"/>
  <c r="AX595" i="16"/>
  <c r="AY595" i="16"/>
  <c r="AZ595" i="16"/>
  <c r="BA595" i="16"/>
  <c r="BB595" i="16"/>
  <c r="BC595" i="16"/>
  <c r="BD595" i="16"/>
  <c r="BE595" i="16"/>
  <c r="BF595" i="16"/>
  <c r="BG595" i="16"/>
  <c r="BH595" i="16"/>
  <c r="BI595" i="16"/>
  <c r="BJ595" i="16"/>
  <c r="BK595" i="16"/>
  <c r="BL595" i="16"/>
  <c r="BM595" i="16"/>
  <c r="BN595" i="16"/>
  <c r="BO595" i="16"/>
  <c r="BP595" i="16"/>
  <c r="BQ595" i="16"/>
  <c r="BR595" i="16"/>
  <c r="BS595" i="16"/>
  <c r="BT595" i="16"/>
  <c r="BU595" i="16"/>
  <c r="BV595" i="16"/>
  <c r="BW595" i="16"/>
  <c r="BX595" i="16"/>
  <c r="BY595" i="16"/>
  <c r="BZ595" i="16"/>
  <c r="CA595" i="16"/>
  <c r="CB595" i="16"/>
  <c r="CC595" i="16"/>
  <c r="CD595" i="16"/>
  <c r="CE595" i="16"/>
  <c r="CF595" i="16"/>
  <c r="CG595" i="16"/>
  <c r="CH595" i="16"/>
  <c r="CI595" i="16"/>
  <c r="CJ595" i="16"/>
  <c r="CK595" i="16"/>
  <c r="CL595" i="16"/>
  <c r="CM595" i="16"/>
  <c r="CN595" i="16"/>
  <c r="CO595" i="16"/>
  <c r="CP595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AA596" i="16"/>
  <c r="AB596" i="16"/>
  <c r="AC596" i="16"/>
  <c r="AD596" i="16"/>
  <c r="AE596" i="16"/>
  <c r="AF596" i="16"/>
  <c r="AG596" i="16"/>
  <c r="AH596" i="16"/>
  <c r="AI596" i="16"/>
  <c r="AJ596" i="16"/>
  <c r="AK596" i="16"/>
  <c r="AL596" i="16"/>
  <c r="AM596" i="16"/>
  <c r="AN596" i="16"/>
  <c r="AO596" i="16"/>
  <c r="AP596" i="16"/>
  <c r="AQ596" i="16"/>
  <c r="AR596" i="16"/>
  <c r="AS596" i="16"/>
  <c r="AT596" i="16"/>
  <c r="AU596" i="16"/>
  <c r="AV596" i="16"/>
  <c r="AW596" i="16"/>
  <c r="AX596" i="16"/>
  <c r="AY596" i="16"/>
  <c r="AZ596" i="16"/>
  <c r="BA596" i="16"/>
  <c r="BB596" i="16"/>
  <c r="BC596" i="16"/>
  <c r="BD596" i="16"/>
  <c r="BE596" i="16"/>
  <c r="BF596" i="16"/>
  <c r="BG596" i="16"/>
  <c r="BH596" i="16"/>
  <c r="BI596" i="16"/>
  <c r="BJ596" i="16"/>
  <c r="BK596" i="16"/>
  <c r="BL596" i="16"/>
  <c r="BM596" i="16"/>
  <c r="BN596" i="16"/>
  <c r="BO596" i="16"/>
  <c r="BP596" i="16"/>
  <c r="BQ596" i="16"/>
  <c r="BR596" i="16"/>
  <c r="BS596" i="16"/>
  <c r="BT596" i="16"/>
  <c r="BU596" i="16"/>
  <c r="BV596" i="16"/>
  <c r="BW596" i="16"/>
  <c r="BX596" i="16"/>
  <c r="BY596" i="16"/>
  <c r="BZ596" i="16"/>
  <c r="CA596" i="16"/>
  <c r="CB596" i="16"/>
  <c r="CC596" i="16"/>
  <c r="CD596" i="16"/>
  <c r="CE596" i="16"/>
  <c r="CF596" i="16"/>
  <c r="CG596" i="16"/>
  <c r="CH596" i="16"/>
  <c r="CI596" i="16"/>
  <c r="CJ596" i="16"/>
  <c r="CK596" i="16"/>
  <c r="CL596" i="16"/>
  <c r="CM596" i="16"/>
  <c r="CN596" i="16"/>
  <c r="CO596" i="16"/>
  <c r="CP596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AA597" i="16"/>
  <c r="AB597" i="16"/>
  <c r="AC597" i="16"/>
  <c r="AD597" i="16"/>
  <c r="AE597" i="16"/>
  <c r="AF597" i="16"/>
  <c r="AG597" i="16"/>
  <c r="AH597" i="16"/>
  <c r="AI597" i="16"/>
  <c r="AJ597" i="16"/>
  <c r="AK597" i="16"/>
  <c r="AL597" i="16"/>
  <c r="AM597" i="16"/>
  <c r="AN597" i="16"/>
  <c r="AO597" i="16"/>
  <c r="AP597" i="16"/>
  <c r="AQ597" i="16"/>
  <c r="AR597" i="16"/>
  <c r="AS597" i="16"/>
  <c r="AT597" i="16"/>
  <c r="AU597" i="16"/>
  <c r="AV597" i="16"/>
  <c r="AW597" i="16"/>
  <c r="AX597" i="16"/>
  <c r="AY597" i="16"/>
  <c r="AZ597" i="16"/>
  <c r="BA597" i="16"/>
  <c r="BB597" i="16"/>
  <c r="BC597" i="16"/>
  <c r="BD597" i="16"/>
  <c r="BE597" i="16"/>
  <c r="BF597" i="16"/>
  <c r="BG597" i="16"/>
  <c r="BH597" i="16"/>
  <c r="BI597" i="16"/>
  <c r="BJ597" i="16"/>
  <c r="BK597" i="16"/>
  <c r="BL597" i="16"/>
  <c r="BM597" i="16"/>
  <c r="BN597" i="16"/>
  <c r="BO597" i="16"/>
  <c r="BP597" i="16"/>
  <c r="BQ597" i="16"/>
  <c r="BR597" i="16"/>
  <c r="BS597" i="16"/>
  <c r="BT597" i="16"/>
  <c r="BU597" i="16"/>
  <c r="BV597" i="16"/>
  <c r="BW597" i="16"/>
  <c r="BX597" i="16"/>
  <c r="BY597" i="16"/>
  <c r="BZ597" i="16"/>
  <c r="CA597" i="16"/>
  <c r="CB597" i="16"/>
  <c r="CC597" i="16"/>
  <c r="CD597" i="16"/>
  <c r="CE597" i="16"/>
  <c r="CF597" i="16"/>
  <c r="CG597" i="16"/>
  <c r="CH597" i="16"/>
  <c r="CI597" i="16"/>
  <c r="CJ597" i="16"/>
  <c r="CK597" i="16"/>
  <c r="CL597" i="16"/>
  <c r="CM597" i="16"/>
  <c r="CN597" i="16"/>
  <c r="CO597" i="16"/>
  <c r="CP597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AA598" i="16"/>
  <c r="AB598" i="16"/>
  <c r="AC598" i="16"/>
  <c r="AD598" i="16"/>
  <c r="AE598" i="16"/>
  <c r="AF598" i="16"/>
  <c r="AG598" i="16"/>
  <c r="AH598" i="16"/>
  <c r="AI598" i="16"/>
  <c r="AJ598" i="16"/>
  <c r="AK598" i="16"/>
  <c r="AL598" i="16"/>
  <c r="AM598" i="16"/>
  <c r="AN598" i="16"/>
  <c r="AO598" i="16"/>
  <c r="AP598" i="16"/>
  <c r="AQ598" i="16"/>
  <c r="AR598" i="16"/>
  <c r="AS598" i="16"/>
  <c r="AT598" i="16"/>
  <c r="AU598" i="16"/>
  <c r="AV598" i="16"/>
  <c r="AW598" i="16"/>
  <c r="AX598" i="16"/>
  <c r="AY598" i="16"/>
  <c r="AZ598" i="16"/>
  <c r="BA598" i="16"/>
  <c r="BB598" i="16"/>
  <c r="BC598" i="16"/>
  <c r="BD598" i="16"/>
  <c r="BE598" i="16"/>
  <c r="BF598" i="16"/>
  <c r="BG598" i="16"/>
  <c r="BH598" i="16"/>
  <c r="BI598" i="16"/>
  <c r="BJ598" i="16"/>
  <c r="BK598" i="16"/>
  <c r="BL598" i="16"/>
  <c r="BM598" i="16"/>
  <c r="BN598" i="16"/>
  <c r="BO598" i="16"/>
  <c r="BP598" i="16"/>
  <c r="BQ598" i="16"/>
  <c r="BR598" i="16"/>
  <c r="BS598" i="16"/>
  <c r="BT598" i="16"/>
  <c r="BU598" i="16"/>
  <c r="BV598" i="16"/>
  <c r="BW598" i="16"/>
  <c r="BX598" i="16"/>
  <c r="BY598" i="16"/>
  <c r="BZ598" i="16"/>
  <c r="CA598" i="16"/>
  <c r="CB598" i="16"/>
  <c r="CC598" i="16"/>
  <c r="CD598" i="16"/>
  <c r="CE598" i="16"/>
  <c r="CF598" i="16"/>
  <c r="CG598" i="16"/>
  <c r="CH598" i="16"/>
  <c r="CI598" i="16"/>
  <c r="CJ598" i="16"/>
  <c r="CK598" i="16"/>
  <c r="CL598" i="16"/>
  <c r="CM598" i="16"/>
  <c r="CN598" i="16"/>
  <c r="CO598" i="16"/>
  <c r="CP598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AA599" i="16"/>
  <c r="AB599" i="16"/>
  <c r="AC599" i="16"/>
  <c r="AD599" i="16"/>
  <c r="AE599" i="16"/>
  <c r="AF599" i="16"/>
  <c r="AG599" i="16"/>
  <c r="AH599" i="16"/>
  <c r="AI599" i="16"/>
  <c r="AJ599" i="16"/>
  <c r="AK599" i="16"/>
  <c r="AL599" i="16"/>
  <c r="AM599" i="16"/>
  <c r="AN599" i="16"/>
  <c r="AO599" i="16"/>
  <c r="AP599" i="16"/>
  <c r="AQ599" i="16"/>
  <c r="AR599" i="16"/>
  <c r="AS599" i="16"/>
  <c r="AT599" i="16"/>
  <c r="AU599" i="16"/>
  <c r="AV599" i="16"/>
  <c r="AW599" i="16"/>
  <c r="AX599" i="16"/>
  <c r="AY599" i="16"/>
  <c r="AZ599" i="16"/>
  <c r="BA599" i="16"/>
  <c r="BB599" i="16"/>
  <c r="BC599" i="16"/>
  <c r="BD599" i="16"/>
  <c r="BE599" i="16"/>
  <c r="BF599" i="16"/>
  <c r="BG599" i="16"/>
  <c r="BH599" i="16"/>
  <c r="BI599" i="16"/>
  <c r="BJ599" i="16"/>
  <c r="BK599" i="16"/>
  <c r="BL599" i="16"/>
  <c r="BM599" i="16"/>
  <c r="BN599" i="16"/>
  <c r="BO599" i="16"/>
  <c r="BP599" i="16"/>
  <c r="BQ599" i="16"/>
  <c r="BR599" i="16"/>
  <c r="BS599" i="16"/>
  <c r="BT599" i="16"/>
  <c r="BU599" i="16"/>
  <c r="BV599" i="16"/>
  <c r="BW599" i="16"/>
  <c r="BX599" i="16"/>
  <c r="BY599" i="16"/>
  <c r="BZ599" i="16"/>
  <c r="CA599" i="16"/>
  <c r="CB599" i="16"/>
  <c r="CC599" i="16"/>
  <c r="CD599" i="16"/>
  <c r="CE599" i="16"/>
  <c r="CF599" i="16"/>
  <c r="CG599" i="16"/>
  <c r="CH599" i="16"/>
  <c r="CI599" i="16"/>
  <c r="CJ599" i="16"/>
  <c r="CK599" i="16"/>
  <c r="CL599" i="16"/>
  <c r="CM599" i="16"/>
  <c r="CN599" i="16"/>
  <c r="CO599" i="16"/>
  <c r="CP599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AA600" i="16"/>
  <c r="AB600" i="16"/>
  <c r="AC600" i="16"/>
  <c r="AD600" i="16"/>
  <c r="AE600" i="16"/>
  <c r="AF600" i="16"/>
  <c r="AG600" i="16"/>
  <c r="AH600" i="16"/>
  <c r="AI600" i="16"/>
  <c r="AJ600" i="16"/>
  <c r="AK600" i="16"/>
  <c r="AL600" i="16"/>
  <c r="AM600" i="16"/>
  <c r="AN600" i="16"/>
  <c r="AO600" i="16"/>
  <c r="AP600" i="16"/>
  <c r="AQ600" i="16"/>
  <c r="AR600" i="16"/>
  <c r="AS600" i="16"/>
  <c r="AT600" i="16"/>
  <c r="AU600" i="16"/>
  <c r="AV600" i="16"/>
  <c r="AW600" i="16"/>
  <c r="AX600" i="16"/>
  <c r="AY600" i="16"/>
  <c r="AZ600" i="16"/>
  <c r="BA600" i="16"/>
  <c r="BB600" i="16"/>
  <c r="BC600" i="16"/>
  <c r="BD600" i="16"/>
  <c r="BE600" i="16"/>
  <c r="BF600" i="16"/>
  <c r="BG600" i="16"/>
  <c r="BH600" i="16"/>
  <c r="BI600" i="16"/>
  <c r="BJ600" i="16"/>
  <c r="BK600" i="16"/>
  <c r="BL600" i="16"/>
  <c r="BM600" i="16"/>
  <c r="BN600" i="16"/>
  <c r="BO600" i="16"/>
  <c r="BP600" i="16"/>
  <c r="BQ600" i="16"/>
  <c r="BR600" i="16"/>
  <c r="BS600" i="16"/>
  <c r="BT600" i="16"/>
  <c r="BU600" i="16"/>
  <c r="BV600" i="16"/>
  <c r="BW600" i="16"/>
  <c r="BX600" i="16"/>
  <c r="BY600" i="16"/>
  <c r="BZ600" i="16"/>
  <c r="CA600" i="16"/>
  <c r="CB600" i="16"/>
  <c r="CC600" i="16"/>
  <c r="CD600" i="16"/>
  <c r="CE600" i="16"/>
  <c r="CF600" i="16"/>
  <c r="CG600" i="16"/>
  <c r="CH600" i="16"/>
  <c r="CI600" i="16"/>
  <c r="CJ600" i="16"/>
  <c r="CK600" i="16"/>
  <c r="CL600" i="16"/>
  <c r="CM600" i="16"/>
  <c r="CN600" i="16"/>
  <c r="CO600" i="16"/>
  <c r="CP600" i="16"/>
  <c r="G601" i="16"/>
  <c r="H601" i="16"/>
  <c r="I601" i="16"/>
  <c r="J601" i="16"/>
  <c r="K601" i="16"/>
  <c r="L601" i="16"/>
  <c r="M601" i="16"/>
  <c r="N601" i="16"/>
  <c r="O601" i="16"/>
  <c r="P601" i="16"/>
  <c r="Q601" i="16"/>
  <c r="R601" i="16"/>
  <c r="S601" i="16"/>
  <c r="T601" i="16"/>
  <c r="U601" i="16"/>
  <c r="V601" i="16"/>
  <c r="W601" i="16"/>
  <c r="X601" i="16"/>
  <c r="Y601" i="16"/>
  <c r="Z601" i="16"/>
  <c r="AA601" i="16"/>
  <c r="AB601" i="16"/>
  <c r="AC601" i="16"/>
  <c r="AD601" i="16"/>
  <c r="AE601" i="16"/>
  <c r="AF601" i="16"/>
  <c r="AG601" i="16"/>
  <c r="AH601" i="16"/>
  <c r="AI601" i="16"/>
  <c r="AJ601" i="16"/>
  <c r="AK601" i="16"/>
  <c r="AL601" i="16"/>
  <c r="AM601" i="16"/>
  <c r="AN601" i="16"/>
  <c r="AO601" i="16"/>
  <c r="AP601" i="16"/>
  <c r="AQ601" i="16"/>
  <c r="AR601" i="16"/>
  <c r="AS601" i="16"/>
  <c r="AT601" i="16"/>
  <c r="AU601" i="16"/>
  <c r="AV601" i="16"/>
  <c r="AW601" i="16"/>
  <c r="AX601" i="16"/>
  <c r="AY601" i="16"/>
  <c r="AZ601" i="16"/>
  <c r="BA601" i="16"/>
  <c r="BB601" i="16"/>
  <c r="BC601" i="16"/>
  <c r="BD601" i="16"/>
  <c r="BE601" i="16"/>
  <c r="BF601" i="16"/>
  <c r="BG601" i="16"/>
  <c r="BH601" i="16"/>
  <c r="BI601" i="16"/>
  <c r="BJ601" i="16"/>
  <c r="BK601" i="16"/>
  <c r="BL601" i="16"/>
  <c r="BM601" i="16"/>
  <c r="BN601" i="16"/>
  <c r="BO601" i="16"/>
  <c r="BP601" i="16"/>
  <c r="BQ601" i="16"/>
  <c r="BR601" i="16"/>
  <c r="BS601" i="16"/>
  <c r="BT601" i="16"/>
  <c r="BU601" i="16"/>
  <c r="BV601" i="16"/>
  <c r="BW601" i="16"/>
  <c r="BX601" i="16"/>
  <c r="BY601" i="16"/>
  <c r="BZ601" i="16"/>
  <c r="CA601" i="16"/>
  <c r="CB601" i="16"/>
  <c r="CC601" i="16"/>
  <c r="CD601" i="16"/>
  <c r="CE601" i="16"/>
  <c r="CF601" i="16"/>
  <c r="CG601" i="16"/>
  <c r="CH601" i="16"/>
  <c r="CI601" i="16"/>
  <c r="CJ601" i="16"/>
  <c r="CK601" i="16"/>
  <c r="CL601" i="16"/>
  <c r="CM601" i="16"/>
  <c r="CN601" i="16"/>
  <c r="CO601" i="16"/>
  <c r="CP601" i="16"/>
  <c r="G602" i="16"/>
  <c r="H602" i="16"/>
  <c r="I602" i="16"/>
  <c r="J602" i="16"/>
  <c r="K602" i="16"/>
  <c r="L602" i="16"/>
  <c r="M602" i="16"/>
  <c r="N602" i="16"/>
  <c r="O602" i="16"/>
  <c r="P602" i="16"/>
  <c r="Q602" i="16"/>
  <c r="R602" i="16"/>
  <c r="S602" i="16"/>
  <c r="T602" i="16"/>
  <c r="U602" i="16"/>
  <c r="V602" i="16"/>
  <c r="W602" i="16"/>
  <c r="X602" i="16"/>
  <c r="Y602" i="16"/>
  <c r="Z602" i="16"/>
  <c r="AA602" i="16"/>
  <c r="AB602" i="16"/>
  <c r="AC602" i="16"/>
  <c r="AD602" i="16"/>
  <c r="AE602" i="16"/>
  <c r="AF602" i="16"/>
  <c r="AG602" i="16"/>
  <c r="AH602" i="16"/>
  <c r="AI602" i="16"/>
  <c r="AJ602" i="16"/>
  <c r="AK602" i="16"/>
  <c r="AL602" i="16"/>
  <c r="AM602" i="16"/>
  <c r="AN602" i="16"/>
  <c r="AO602" i="16"/>
  <c r="AP602" i="16"/>
  <c r="AQ602" i="16"/>
  <c r="AR602" i="16"/>
  <c r="AS602" i="16"/>
  <c r="AT602" i="16"/>
  <c r="AU602" i="16"/>
  <c r="AV602" i="16"/>
  <c r="AW602" i="16"/>
  <c r="AX602" i="16"/>
  <c r="AY602" i="16"/>
  <c r="AZ602" i="16"/>
  <c r="BA602" i="16"/>
  <c r="BB602" i="16"/>
  <c r="BC602" i="16"/>
  <c r="BD602" i="16"/>
  <c r="BE602" i="16"/>
  <c r="BF602" i="16"/>
  <c r="BG602" i="16"/>
  <c r="BH602" i="16"/>
  <c r="BI602" i="16"/>
  <c r="BJ602" i="16"/>
  <c r="BK602" i="16"/>
  <c r="BL602" i="16"/>
  <c r="BM602" i="16"/>
  <c r="BN602" i="16"/>
  <c r="BO602" i="16"/>
  <c r="BP602" i="16"/>
  <c r="BQ602" i="16"/>
  <c r="BR602" i="16"/>
  <c r="BS602" i="16"/>
  <c r="BT602" i="16"/>
  <c r="BU602" i="16"/>
  <c r="BV602" i="16"/>
  <c r="BW602" i="16"/>
  <c r="BX602" i="16"/>
  <c r="BY602" i="16"/>
  <c r="BZ602" i="16"/>
  <c r="CA602" i="16"/>
  <c r="CB602" i="16"/>
  <c r="CC602" i="16"/>
  <c r="CD602" i="16"/>
  <c r="CE602" i="16"/>
  <c r="CF602" i="16"/>
  <c r="CG602" i="16"/>
  <c r="CH602" i="16"/>
  <c r="CI602" i="16"/>
  <c r="CJ602" i="16"/>
  <c r="CK602" i="16"/>
  <c r="CL602" i="16"/>
  <c r="CM602" i="16"/>
  <c r="CN602" i="16"/>
  <c r="CO602" i="16"/>
  <c r="CP602" i="16"/>
  <c r="G603" i="16"/>
  <c r="H603" i="16"/>
  <c r="I603" i="16"/>
  <c r="J603" i="16"/>
  <c r="K603" i="16"/>
  <c r="L603" i="16"/>
  <c r="M603" i="16"/>
  <c r="N603" i="16"/>
  <c r="O603" i="16"/>
  <c r="P603" i="16"/>
  <c r="Q603" i="16"/>
  <c r="R603" i="16"/>
  <c r="S603" i="16"/>
  <c r="T603" i="16"/>
  <c r="U603" i="16"/>
  <c r="V603" i="16"/>
  <c r="W603" i="16"/>
  <c r="X603" i="16"/>
  <c r="Y603" i="16"/>
  <c r="Z603" i="16"/>
  <c r="AA603" i="16"/>
  <c r="AB603" i="16"/>
  <c r="AC603" i="16"/>
  <c r="AD603" i="16"/>
  <c r="AE603" i="16"/>
  <c r="AF603" i="16"/>
  <c r="AG603" i="16"/>
  <c r="AH603" i="16"/>
  <c r="AI603" i="16"/>
  <c r="AJ603" i="16"/>
  <c r="AK603" i="16"/>
  <c r="AL603" i="16"/>
  <c r="AM603" i="16"/>
  <c r="AN603" i="16"/>
  <c r="AO603" i="16"/>
  <c r="AP603" i="16"/>
  <c r="AQ603" i="16"/>
  <c r="AR603" i="16"/>
  <c r="AS603" i="16"/>
  <c r="AT603" i="16"/>
  <c r="AU603" i="16"/>
  <c r="AV603" i="16"/>
  <c r="AW603" i="16"/>
  <c r="AX603" i="16"/>
  <c r="AY603" i="16"/>
  <c r="AZ603" i="16"/>
  <c r="BA603" i="16"/>
  <c r="BB603" i="16"/>
  <c r="BC603" i="16"/>
  <c r="BD603" i="16"/>
  <c r="BE603" i="16"/>
  <c r="BF603" i="16"/>
  <c r="BG603" i="16"/>
  <c r="BH603" i="16"/>
  <c r="BI603" i="16"/>
  <c r="BJ603" i="16"/>
  <c r="BK603" i="16"/>
  <c r="BL603" i="16"/>
  <c r="BM603" i="16"/>
  <c r="BN603" i="16"/>
  <c r="BO603" i="16"/>
  <c r="BP603" i="16"/>
  <c r="BQ603" i="16"/>
  <c r="BR603" i="16"/>
  <c r="BS603" i="16"/>
  <c r="BT603" i="16"/>
  <c r="BU603" i="16"/>
  <c r="BV603" i="16"/>
  <c r="BW603" i="16"/>
  <c r="BX603" i="16"/>
  <c r="BY603" i="16"/>
  <c r="BZ603" i="16"/>
  <c r="CA603" i="16"/>
  <c r="CB603" i="16"/>
  <c r="CC603" i="16"/>
  <c r="CD603" i="16"/>
  <c r="CE603" i="16"/>
  <c r="CF603" i="16"/>
  <c r="CG603" i="16"/>
  <c r="CH603" i="16"/>
  <c r="CI603" i="16"/>
  <c r="CJ603" i="16"/>
  <c r="CK603" i="16"/>
  <c r="CL603" i="16"/>
  <c r="CM603" i="16"/>
  <c r="CN603" i="16"/>
  <c r="CO603" i="16"/>
  <c r="CP603" i="16"/>
  <c r="G604" i="16"/>
  <c r="H604" i="16"/>
  <c r="I604" i="16"/>
  <c r="J604" i="16"/>
  <c r="K604" i="16"/>
  <c r="L604" i="16"/>
  <c r="M604" i="16"/>
  <c r="N604" i="16"/>
  <c r="O604" i="16"/>
  <c r="P604" i="16"/>
  <c r="Q604" i="16"/>
  <c r="R604" i="16"/>
  <c r="S604" i="16"/>
  <c r="T604" i="16"/>
  <c r="U604" i="16"/>
  <c r="V604" i="16"/>
  <c r="W604" i="16"/>
  <c r="X604" i="16"/>
  <c r="Y604" i="16"/>
  <c r="Z604" i="16"/>
  <c r="AA604" i="16"/>
  <c r="AB604" i="16"/>
  <c r="AC604" i="16"/>
  <c r="AD604" i="16"/>
  <c r="AE604" i="16"/>
  <c r="AF604" i="16"/>
  <c r="AG604" i="16"/>
  <c r="AH604" i="16"/>
  <c r="AI604" i="16"/>
  <c r="AJ604" i="16"/>
  <c r="AK604" i="16"/>
  <c r="AL604" i="16"/>
  <c r="AM604" i="16"/>
  <c r="AN604" i="16"/>
  <c r="AO604" i="16"/>
  <c r="AP604" i="16"/>
  <c r="AQ604" i="16"/>
  <c r="AR604" i="16"/>
  <c r="AS604" i="16"/>
  <c r="AT604" i="16"/>
  <c r="AU604" i="16"/>
  <c r="AV604" i="16"/>
  <c r="AW604" i="16"/>
  <c r="AX604" i="16"/>
  <c r="AY604" i="16"/>
  <c r="AZ604" i="16"/>
  <c r="BA604" i="16"/>
  <c r="BB604" i="16"/>
  <c r="BC604" i="16"/>
  <c r="BD604" i="16"/>
  <c r="BE604" i="16"/>
  <c r="BF604" i="16"/>
  <c r="BG604" i="16"/>
  <c r="BH604" i="16"/>
  <c r="BI604" i="16"/>
  <c r="BJ604" i="16"/>
  <c r="BK604" i="16"/>
  <c r="BL604" i="16"/>
  <c r="BM604" i="16"/>
  <c r="BN604" i="16"/>
  <c r="BO604" i="16"/>
  <c r="BP604" i="16"/>
  <c r="BQ604" i="16"/>
  <c r="BR604" i="16"/>
  <c r="BS604" i="16"/>
  <c r="BT604" i="16"/>
  <c r="BU604" i="16"/>
  <c r="BV604" i="16"/>
  <c r="BW604" i="16"/>
  <c r="BX604" i="16"/>
  <c r="BY604" i="16"/>
  <c r="BZ604" i="16"/>
  <c r="CA604" i="16"/>
  <c r="CB604" i="16"/>
  <c r="CC604" i="16"/>
  <c r="CD604" i="16"/>
  <c r="CE604" i="16"/>
  <c r="CF604" i="16"/>
  <c r="CG604" i="16"/>
  <c r="CH604" i="16"/>
  <c r="CI604" i="16"/>
  <c r="CJ604" i="16"/>
  <c r="CK604" i="16"/>
  <c r="CL604" i="16"/>
  <c r="CM604" i="16"/>
  <c r="CN604" i="16"/>
  <c r="CO604" i="16"/>
  <c r="CP604" i="16"/>
  <c r="G605" i="16"/>
  <c r="H605" i="16"/>
  <c r="I605" i="16"/>
  <c r="J605" i="16"/>
  <c r="K605" i="16"/>
  <c r="L605" i="16"/>
  <c r="M605" i="16"/>
  <c r="N605" i="16"/>
  <c r="O605" i="16"/>
  <c r="P605" i="16"/>
  <c r="Q605" i="16"/>
  <c r="R605" i="16"/>
  <c r="S605" i="16"/>
  <c r="T605" i="16"/>
  <c r="U605" i="16"/>
  <c r="V605" i="16"/>
  <c r="W605" i="16"/>
  <c r="X605" i="16"/>
  <c r="Y605" i="16"/>
  <c r="Z605" i="16"/>
  <c r="AA605" i="16"/>
  <c r="AB605" i="16"/>
  <c r="AC605" i="16"/>
  <c r="AD605" i="16"/>
  <c r="AE605" i="16"/>
  <c r="AF605" i="16"/>
  <c r="AG605" i="16"/>
  <c r="AH605" i="16"/>
  <c r="AI605" i="16"/>
  <c r="AJ605" i="16"/>
  <c r="AK605" i="16"/>
  <c r="AL605" i="16"/>
  <c r="AM605" i="16"/>
  <c r="AN605" i="16"/>
  <c r="AO605" i="16"/>
  <c r="AP605" i="16"/>
  <c r="AQ605" i="16"/>
  <c r="AR605" i="16"/>
  <c r="AS605" i="16"/>
  <c r="AT605" i="16"/>
  <c r="AU605" i="16"/>
  <c r="AV605" i="16"/>
  <c r="AW605" i="16"/>
  <c r="AX605" i="16"/>
  <c r="AY605" i="16"/>
  <c r="AZ605" i="16"/>
  <c r="BA605" i="16"/>
  <c r="BB605" i="16"/>
  <c r="BC605" i="16"/>
  <c r="BD605" i="16"/>
  <c r="BE605" i="16"/>
  <c r="BF605" i="16"/>
  <c r="BG605" i="16"/>
  <c r="BH605" i="16"/>
  <c r="BI605" i="16"/>
  <c r="BJ605" i="16"/>
  <c r="BK605" i="16"/>
  <c r="BL605" i="16"/>
  <c r="BM605" i="16"/>
  <c r="BN605" i="16"/>
  <c r="BO605" i="16"/>
  <c r="BP605" i="16"/>
  <c r="BQ605" i="16"/>
  <c r="BR605" i="16"/>
  <c r="BS605" i="16"/>
  <c r="BT605" i="16"/>
  <c r="BU605" i="16"/>
  <c r="BV605" i="16"/>
  <c r="BW605" i="16"/>
  <c r="BX605" i="16"/>
  <c r="BY605" i="16"/>
  <c r="BZ605" i="16"/>
  <c r="CA605" i="16"/>
  <c r="CB605" i="16"/>
  <c r="CC605" i="16"/>
  <c r="CD605" i="16"/>
  <c r="CE605" i="16"/>
  <c r="CF605" i="16"/>
  <c r="CG605" i="16"/>
  <c r="CH605" i="16"/>
  <c r="CI605" i="16"/>
  <c r="CJ605" i="16"/>
  <c r="CK605" i="16"/>
  <c r="CL605" i="16"/>
  <c r="CM605" i="16"/>
  <c r="CN605" i="16"/>
  <c r="CO605" i="16"/>
  <c r="CP605" i="16"/>
  <c r="G606" i="16"/>
  <c r="H606" i="16"/>
  <c r="I606" i="16"/>
  <c r="J606" i="16"/>
  <c r="K606" i="16"/>
  <c r="L606" i="16"/>
  <c r="M606" i="16"/>
  <c r="N606" i="16"/>
  <c r="O606" i="16"/>
  <c r="P606" i="16"/>
  <c r="Q606" i="16"/>
  <c r="R606" i="16"/>
  <c r="S606" i="16"/>
  <c r="T606" i="16"/>
  <c r="U606" i="16"/>
  <c r="V606" i="16"/>
  <c r="W606" i="16"/>
  <c r="X606" i="16"/>
  <c r="Y606" i="16"/>
  <c r="Z606" i="16"/>
  <c r="AA606" i="16"/>
  <c r="AB606" i="16"/>
  <c r="AC606" i="16"/>
  <c r="AD606" i="16"/>
  <c r="AE606" i="16"/>
  <c r="AF606" i="16"/>
  <c r="AG606" i="16"/>
  <c r="AH606" i="16"/>
  <c r="AI606" i="16"/>
  <c r="AJ606" i="16"/>
  <c r="AK606" i="16"/>
  <c r="AL606" i="16"/>
  <c r="AM606" i="16"/>
  <c r="AN606" i="16"/>
  <c r="AO606" i="16"/>
  <c r="AP606" i="16"/>
  <c r="AQ606" i="16"/>
  <c r="AR606" i="16"/>
  <c r="AS606" i="16"/>
  <c r="AT606" i="16"/>
  <c r="AU606" i="16"/>
  <c r="AV606" i="16"/>
  <c r="AW606" i="16"/>
  <c r="AX606" i="16"/>
  <c r="AY606" i="16"/>
  <c r="AZ606" i="16"/>
  <c r="BA606" i="16"/>
  <c r="BB606" i="16"/>
  <c r="BC606" i="16"/>
  <c r="BD606" i="16"/>
  <c r="BE606" i="16"/>
  <c r="BF606" i="16"/>
  <c r="BG606" i="16"/>
  <c r="BH606" i="16"/>
  <c r="BI606" i="16"/>
  <c r="BJ606" i="16"/>
  <c r="BK606" i="16"/>
  <c r="BL606" i="16"/>
  <c r="BM606" i="16"/>
  <c r="BN606" i="16"/>
  <c r="BO606" i="16"/>
  <c r="BP606" i="16"/>
  <c r="BQ606" i="16"/>
  <c r="BR606" i="16"/>
  <c r="BS606" i="16"/>
  <c r="BT606" i="16"/>
  <c r="BU606" i="16"/>
  <c r="BV606" i="16"/>
  <c r="BW606" i="16"/>
  <c r="BX606" i="16"/>
  <c r="BY606" i="16"/>
  <c r="BZ606" i="16"/>
  <c r="CA606" i="16"/>
  <c r="CB606" i="16"/>
  <c r="CC606" i="16"/>
  <c r="CD606" i="16"/>
  <c r="CE606" i="16"/>
  <c r="CF606" i="16"/>
  <c r="CG606" i="16"/>
  <c r="CH606" i="16"/>
  <c r="CI606" i="16"/>
  <c r="CJ606" i="16"/>
  <c r="CK606" i="16"/>
  <c r="CL606" i="16"/>
  <c r="CM606" i="16"/>
  <c r="CN606" i="16"/>
  <c r="CO606" i="16"/>
  <c r="CP606" i="16"/>
  <c r="G607" i="16"/>
  <c r="H607" i="16"/>
  <c r="I607" i="16"/>
  <c r="J607" i="16"/>
  <c r="K607" i="16"/>
  <c r="L607" i="16"/>
  <c r="M607" i="16"/>
  <c r="N607" i="16"/>
  <c r="O607" i="16"/>
  <c r="P607" i="16"/>
  <c r="Q607" i="16"/>
  <c r="R607" i="16"/>
  <c r="S607" i="16"/>
  <c r="T607" i="16"/>
  <c r="U607" i="16"/>
  <c r="V607" i="16"/>
  <c r="W607" i="16"/>
  <c r="X607" i="16"/>
  <c r="Y607" i="16"/>
  <c r="Z607" i="16"/>
  <c r="AA607" i="16"/>
  <c r="AB607" i="16"/>
  <c r="AC607" i="16"/>
  <c r="AD607" i="16"/>
  <c r="AE607" i="16"/>
  <c r="AF607" i="16"/>
  <c r="AG607" i="16"/>
  <c r="AH607" i="16"/>
  <c r="AI607" i="16"/>
  <c r="AJ607" i="16"/>
  <c r="AK607" i="16"/>
  <c r="AL607" i="16"/>
  <c r="AM607" i="16"/>
  <c r="AN607" i="16"/>
  <c r="AO607" i="16"/>
  <c r="AP607" i="16"/>
  <c r="AQ607" i="16"/>
  <c r="AR607" i="16"/>
  <c r="AS607" i="16"/>
  <c r="AT607" i="16"/>
  <c r="AU607" i="16"/>
  <c r="AV607" i="16"/>
  <c r="AW607" i="16"/>
  <c r="AX607" i="16"/>
  <c r="AY607" i="16"/>
  <c r="AZ607" i="16"/>
  <c r="BA607" i="16"/>
  <c r="BB607" i="16"/>
  <c r="BC607" i="16"/>
  <c r="BD607" i="16"/>
  <c r="BE607" i="16"/>
  <c r="BF607" i="16"/>
  <c r="BG607" i="16"/>
  <c r="BH607" i="16"/>
  <c r="BI607" i="16"/>
  <c r="BJ607" i="16"/>
  <c r="BK607" i="16"/>
  <c r="BL607" i="16"/>
  <c r="BM607" i="16"/>
  <c r="BN607" i="16"/>
  <c r="BO607" i="16"/>
  <c r="BP607" i="16"/>
  <c r="BQ607" i="16"/>
  <c r="BR607" i="16"/>
  <c r="BS607" i="16"/>
  <c r="BT607" i="16"/>
  <c r="BU607" i="16"/>
  <c r="BV607" i="16"/>
  <c r="BW607" i="16"/>
  <c r="BX607" i="16"/>
  <c r="BY607" i="16"/>
  <c r="BZ607" i="16"/>
  <c r="CA607" i="16"/>
  <c r="CB607" i="16"/>
  <c r="CC607" i="16"/>
  <c r="CD607" i="16"/>
  <c r="CE607" i="16"/>
  <c r="CF607" i="16"/>
  <c r="CG607" i="16"/>
  <c r="CH607" i="16"/>
  <c r="CI607" i="16"/>
  <c r="CJ607" i="16"/>
  <c r="CK607" i="16"/>
  <c r="CL607" i="16"/>
  <c r="CM607" i="16"/>
  <c r="CN607" i="16"/>
  <c r="CO607" i="16"/>
  <c r="CP607" i="16"/>
  <c r="G608" i="16"/>
  <c r="H608" i="16"/>
  <c r="I608" i="16"/>
  <c r="J608" i="16"/>
  <c r="K608" i="16"/>
  <c r="L608" i="16"/>
  <c r="M608" i="16"/>
  <c r="N608" i="16"/>
  <c r="O608" i="16"/>
  <c r="P608" i="16"/>
  <c r="Q608" i="16"/>
  <c r="R608" i="16"/>
  <c r="S608" i="16"/>
  <c r="T608" i="16"/>
  <c r="U608" i="16"/>
  <c r="V608" i="16"/>
  <c r="W608" i="16"/>
  <c r="X608" i="16"/>
  <c r="Y608" i="16"/>
  <c r="Z608" i="16"/>
  <c r="AA608" i="16"/>
  <c r="AB608" i="16"/>
  <c r="AC608" i="16"/>
  <c r="AD608" i="16"/>
  <c r="AE608" i="16"/>
  <c r="AF608" i="16"/>
  <c r="AG608" i="16"/>
  <c r="AH608" i="16"/>
  <c r="AI608" i="16"/>
  <c r="AJ608" i="16"/>
  <c r="AK608" i="16"/>
  <c r="AL608" i="16"/>
  <c r="AM608" i="16"/>
  <c r="AN608" i="16"/>
  <c r="AO608" i="16"/>
  <c r="AP608" i="16"/>
  <c r="AQ608" i="16"/>
  <c r="AR608" i="16"/>
  <c r="AS608" i="16"/>
  <c r="AT608" i="16"/>
  <c r="AU608" i="16"/>
  <c r="AV608" i="16"/>
  <c r="AW608" i="16"/>
  <c r="AX608" i="16"/>
  <c r="AY608" i="16"/>
  <c r="AZ608" i="16"/>
  <c r="BA608" i="16"/>
  <c r="BB608" i="16"/>
  <c r="BC608" i="16"/>
  <c r="BD608" i="16"/>
  <c r="BE608" i="16"/>
  <c r="BF608" i="16"/>
  <c r="BG608" i="16"/>
  <c r="BH608" i="16"/>
  <c r="BI608" i="16"/>
  <c r="BJ608" i="16"/>
  <c r="BK608" i="16"/>
  <c r="BL608" i="16"/>
  <c r="BM608" i="16"/>
  <c r="BN608" i="16"/>
  <c r="BO608" i="16"/>
  <c r="BP608" i="16"/>
  <c r="BQ608" i="16"/>
  <c r="BR608" i="16"/>
  <c r="BS608" i="16"/>
  <c r="BT608" i="16"/>
  <c r="BU608" i="16"/>
  <c r="BV608" i="16"/>
  <c r="BW608" i="16"/>
  <c r="BX608" i="16"/>
  <c r="BY608" i="16"/>
  <c r="BZ608" i="16"/>
  <c r="CA608" i="16"/>
  <c r="CB608" i="16"/>
  <c r="CC608" i="16"/>
  <c r="CD608" i="16"/>
  <c r="CE608" i="16"/>
  <c r="CF608" i="16"/>
  <c r="CG608" i="16"/>
  <c r="CH608" i="16"/>
  <c r="CI608" i="16"/>
  <c r="CJ608" i="16"/>
  <c r="CK608" i="16"/>
  <c r="CL608" i="16"/>
  <c r="CM608" i="16"/>
  <c r="CN608" i="16"/>
  <c r="CO608" i="16"/>
  <c r="CP608" i="16"/>
  <c r="G609" i="16"/>
  <c r="H609" i="16"/>
  <c r="I609" i="16"/>
  <c r="J609" i="16"/>
  <c r="K609" i="16"/>
  <c r="L609" i="16"/>
  <c r="M609" i="16"/>
  <c r="N609" i="16"/>
  <c r="O609" i="16"/>
  <c r="P609" i="16"/>
  <c r="Q609" i="16"/>
  <c r="R609" i="16"/>
  <c r="S609" i="16"/>
  <c r="T609" i="16"/>
  <c r="U609" i="16"/>
  <c r="V609" i="16"/>
  <c r="W609" i="16"/>
  <c r="X609" i="16"/>
  <c r="Y609" i="16"/>
  <c r="Z609" i="16"/>
  <c r="AA609" i="16"/>
  <c r="AB609" i="16"/>
  <c r="AC609" i="16"/>
  <c r="AD609" i="16"/>
  <c r="AE609" i="16"/>
  <c r="AF609" i="16"/>
  <c r="AG609" i="16"/>
  <c r="AH609" i="16"/>
  <c r="AI609" i="16"/>
  <c r="AJ609" i="16"/>
  <c r="AK609" i="16"/>
  <c r="AL609" i="16"/>
  <c r="AM609" i="16"/>
  <c r="AN609" i="16"/>
  <c r="AO609" i="16"/>
  <c r="AP609" i="16"/>
  <c r="AQ609" i="16"/>
  <c r="AR609" i="16"/>
  <c r="AS609" i="16"/>
  <c r="AT609" i="16"/>
  <c r="AU609" i="16"/>
  <c r="AV609" i="16"/>
  <c r="AW609" i="16"/>
  <c r="AX609" i="16"/>
  <c r="AY609" i="16"/>
  <c r="AZ609" i="16"/>
  <c r="BA609" i="16"/>
  <c r="BB609" i="16"/>
  <c r="BC609" i="16"/>
  <c r="BD609" i="16"/>
  <c r="BE609" i="16"/>
  <c r="BF609" i="16"/>
  <c r="BG609" i="16"/>
  <c r="BH609" i="16"/>
  <c r="BI609" i="16"/>
  <c r="BJ609" i="16"/>
  <c r="BK609" i="16"/>
  <c r="BL609" i="16"/>
  <c r="BM609" i="16"/>
  <c r="BN609" i="16"/>
  <c r="BO609" i="16"/>
  <c r="BP609" i="16"/>
  <c r="BQ609" i="16"/>
  <c r="BR609" i="16"/>
  <c r="BS609" i="16"/>
  <c r="BT609" i="16"/>
  <c r="BU609" i="16"/>
  <c r="BV609" i="16"/>
  <c r="BW609" i="16"/>
  <c r="BX609" i="16"/>
  <c r="BY609" i="16"/>
  <c r="BZ609" i="16"/>
  <c r="CA609" i="16"/>
  <c r="CB609" i="16"/>
  <c r="CC609" i="16"/>
  <c r="CD609" i="16"/>
  <c r="CE609" i="16"/>
  <c r="CF609" i="16"/>
  <c r="CG609" i="16"/>
  <c r="CH609" i="16"/>
  <c r="CI609" i="16"/>
  <c r="CJ609" i="16"/>
  <c r="CK609" i="16"/>
  <c r="CL609" i="16"/>
  <c r="CM609" i="16"/>
  <c r="CN609" i="16"/>
  <c r="CO609" i="16"/>
  <c r="CP609" i="16"/>
  <c r="G610" i="16"/>
  <c r="H610" i="16"/>
  <c r="I610" i="16"/>
  <c r="J610" i="16"/>
  <c r="K610" i="16"/>
  <c r="L610" i="16"/>
  <c r="M610" i="16"/>
  <c r="N610" i="16"/>
  <c r="O610" i="16"/>
  <c r="P610" i="16"/>
  <c r="Q610" i="16"/>
  <c r="R610" i="16"/>
  <c r="S610" i="16"/>
  <c r="T610" i="16"/>
  <c r="U610" i="16"/>
  <c r="V610" i="16"/>
  <c r="W610" i="16"/>
  <c r="X610" i="16"/>
  <c r="Y610" i="16"/>
  <c r="Z610" i="16"/>
  <c r="AA610" i="16"/>
  <c r="AB610" i="16"/>
  <c r="AC610" i="16"/>
  <c r="AD610" i="16"/>
  <c r="AE610" i="16"/>
  <c r="AF610" i="16"/>
  <c r="AG610" i="16"/>
  <c r="AH610" i="16"/>
  <c r="AI610" i="16"/>
  <c r="AJ610" i="16"/>
  <c r="AK610" i="16"/>
  <c r="AL610" i="16"/>
  <c r="AM610" i="16"/>
  <c r="AN610" i="16"/>
  <c r="AO610" i="16"/>
  <c r="AP610" i="16"/>
  <c r="AQ610" i="16"/>
  <c r="AR610" i="16"/>
  <c r="AS610" i="16"/>
  <c r="AT610" i="16"/>
  <c r="AU610" i="16"/>
  <c r="AV610" i="16"/>
  <c r="AW610" i="16"/>
  <c r="AX610" i="16"/>
  <c r="AY610" i="16"/>
  <c r="AZ610" i="16"/>
  <c r="BA610" i="16"/>
  <c r="BB610" i="16"/>
  <c r="BC610" i="16"/>
  <c r="BD610" i="16"/>
  <c r="BE610" i="16"/>
  <c r="BF610" i="16"/>
  <c r="BG610" i="16"/>
  <c r="BH610" i="16"/>
  <c r="BI610" i="16"/>
  <c r="BJ610" i="16"/>
  <c r="BK610" i="16"/>
  <c r="BL610" i="16"/>
  <c r="BM610" i="16"/>
  <c r="BN610" i="16"/>
  <c r="BO610" i="16"/>
  <c r="BP610" i="16"/>
  <c r="BQ610" i="16"/>
  <c r="BR610" i="16"/>
  <c r="BS610" i="16"/>
  <c r="BT610" i="16"/>
  <c r="BU610" i="16"/>
  <c r="BV610" i="16"/>
  <c r="BW610" i="16"/>
  <c r="BX610" i="16"/>
  <c r="BY610" i="16"/>
  <c r="BZ610" i="16"/>
  <c r="CA610" i="16"/>
  <c r="CB610" i="16"/>
  <c r="CC610" i="16"/>
  <c r="CD610" i="16"/>
  <c r="CE610" i="16"/>
  <c r="CF610" i="16"/>
  <c r="CG610" i="16"/>
  <c r="CH610" i="16"/>
  <c r="CI610" i="16"/>
  <c r="CJ610" i="16"/>
  <c r="CK610" i="16"/>
  <c r="CL610" i="16"/>
  <c r="CM610" i="16"/>
  <c r="CN610" i="16"/>
  <c r="CO610" i="16"/>
  <c r="CP610" i="16"/>
  <c r="G611" i="16"/>
  <c r="H611" i="16"/>
  <c r="I611" i="16"/>
  <c r="J611" i="16"/>
  <c r="K611" i="16"/>
  <c r="L611" i="16"/>
  <c r="M611" i="16"/>
  <c r="N611" i="16"/>
  <c r="O611" i="16"/>
  <c r="P611" i="16"/>
  <c r="Q611" i="16"/>
  <c r="R611" i="16"/>
  <c r="S611" i="16"/>
  <c r="T611" i="16"/>
  <c r="U611" i="16"/>
  <c r="V611" i="16"/>
  <c r="W611" i="16"/>
  <c r="X611" i="16"/>
  <c r="Y611" i="16"/>
  <c r="Z611" i="16"/>
  <c r="AA611" i="16"/>
  <c r="AB611" i="16"/>
  <c r="AC611" i="16"/>
  <c r="AD611" i="16"/>
  <c r="AE611" i="16"/>
  <c r="AF611" i="16"/>
  <c r="AG611" i="16"/>
  <c r="AH611" i="16"/>
  <c r="AI611" i="16"/>
  <c r="AJ611" i="16"/>
  <c r="AK611" i="16"/>
  <c r="AL611" i="16"/>
  <c r="AM611" i="16"/>
  <c r="AN611" i="16"/>
  <c r="AO611" i="16"/>
  <c r="AP611" i="16"/>
  <c r="AQ611" i="16"/>
  <c r="AR611" i="16"/>
  <c r="AS611" i="16"/>
  <c r="AT611" i="16"/>
  <c r="AU611" i="16"/>
  <c r="AV611" i="16"/>
  <c r="AW611" i="16"/>
  <c r="AX611" i="16"/>
  <c r="AY611" i="16"/>
  <c r="AZ611" i="16"/>
  <c r="BA611" i="16"/>
  <c r="BB611" i="16"/>
  <c r="BC611" i="16"/>
  <c r="BD611" i="16"/>
  <c r="BE611" i="16"/>
  <c r="BF611" i="16"/>
  <c r="BG611" i="16"/>
  <c r="BH611" i="16"/>
  <c r="BI611" i="16"/>
  <c r="BJ611" i="16"/>
  <c r="BK611" i="16"/>
  <c r="BL611" i="16"/>
  <c r="BM611" i="16"/>
  <c r="BN611" i="16"/>
  <c r="BO611" i="16"/>
  <c r="BP611" i="16"/>
  <c r="BQ611" i="16"/>
  <c r="BR611" i="16"/>
  <c r="BS611" i="16"/>
  <c r="BT611" i="16"/>
  <c r="BU611" i="16"/>
  <c r="BV611" i="16"/>
  <c r="BW611" i="16"/>
  <c r="BX611" i="16"/>
  <c r="BY611" i="16"/>
  <c r="BZ611" i="16"/>
  <c r="CA611" i="16"/>
  <c r="CB611" i="16"/>
  <c r="CC611" i="16"/>
  <c r="CD611" i="16"/>
  <c r="CE611" i="16"/>
  <c r="CF611" i="16"/>
  <c r="CG611" i="16"/>
  <c r="CH611" i="16"/>
  <c r="CI611" i="16"/>
  <c r="CJ611" i="16"/>
  <c r="CK611" i="16"/>
  <c r="CL611" i="16"/>
  <c r="CM611" i="16"/>
  <c r="CN611" i="16"/>
  <c r="CO611" i="16"/>
  <c r="CP611" i="16"/>
  <c r="G612" i="16"/>
  <c r="H612" i="16"/>
  <c r="I612" i="16"/>
  <c r="J612" i="16"/>
  <c r="K612" i="16"/>
  <c r="L612" i="16"/>
  <c r="M612" i="16"/>
  <c r="N612" i="16"/>
  <c r="O612" i="16"/>
  <c r="P612" i="16"/>
  <c r="Q612" i="16"/>
  <c r="R612" i="16"/>
  <c r="S612" i="16"/>
  <c r="T612" i="16"/>
  <c r="U612" i="16"/>
  <c r="V612" i="16"/>
  <c r="W612" i="16"/>
  <c r="X612" i="16"/>
  <c r="Y612" i="16"/>
  <c r="Z612" i="16"/>
  <c r="AA612" i="16"/>
  <c r="AB612" i="16"/>
  <c r="AC612" i="16"/>
  <c r="AD612" i="16"/>
  <c r="AE612" i="16"/>
  <c r="AF612" i="16"/>
  <c r="AG612" i="16"/>
  <c r="AH612" i="16"/>
  <c r="AI612" i="16"/>
  <c r="AJ612" i="16"/>
  <c r="AK612" i="16"/>
  <c r="AL612" i="16"/>
  <c r="AM612" i="16"/>
  <c r="AN612" i="16"/>
  <c r="AO612" i="16"/>
  <c r="AP612" i="16"/>
  <c r="AQ612" i="16"/>
  <c r="AR612" i="16"/>
  <c r="AS612" i="16"/>
  <c r="AT612" i="16"/>
  <c r="AU612" i="16"/>
  <c r="AV612" i="16"/>
  <c r="AW612" i="16"/>
  <c r="AX612" i="16"/>
  <c r="AY612" i="16"/>
  <c r="AZ612" i="16"/>
  <c r="BA612" i="16"/>
  <c r="BB612" i="16"/>
  <c r="BC612" i="16"/>
  <c r="BD612" i="16"/>
  <c r="BE612" i="16"/>
  <c r="BF612" i="16"/>
  <c r="BG612" i="16"/>
  <c r="BH612" i="16"/>
  <c r="BI612" i="16"/>
  <c r="BJ612" i="16"/>
  <c r="BK612" i="16"/>
  <c r="BL612" i="16"/>
  <c r="BM612" i="16"/>
  <c r="BN612" i="16"/>
  <c r="BO612" i="16"/>
  <c r="BP612" i="16"/>
  <c r="BQ612" i="16"/>
  <c r="BR612" i="16"/>
  <c r="BS612" i="16"/>
  <c r="BT612" i="16"/>
  <c r="BU612" i="16"/>
  <c r="BV612" i="16"/>
  <c r="BW612" i="16"/>
  <c r="BX612" i="16"/>
  <c r="BY612" i="16"/>
  <c r="BZ612" i="16"/>
  <c r="CA612" i="16"/>
  <c r="CB612" i="16"/>
  <c r="CC612" i="16"/>
  <c r="CD612" i="16"/>
  <c r="CE612" i="16"/>
  <c r="CF612" i="16"/>
  <c r="CG612" i="16"/>
  <c r="CH612" i="16"/>
  <c r="CI612" i="16"/>
  <c r="CJ612" i="16"/>
  <c r="CK612" i="16"/>
  <c r="CL612" i="16"/>
  <c r="CM612" i="16"/>
  <c r="CN612" i="16"/>
  <c r="CO612" i="16"/>
  <c r="CP612" i="16"/>
  <c r="G613" i="16"/>
  <c r="H613" i="16"/>
  <c r="I613" i="16"/>
  <c r="J613" i="16"/>
  <c r="K613" i="16"/>
  <c r="L613" i="16"/>
  <c r="M613" i="16"/>
  <c r="N613" i="16"/>
  <c r="O613" i="16"/>
  <c r="P613" i="16"/>
  <c r="Q613" i="16"/>
  <c r="R613" i="16"/>
  <c r="S613" i="16"/>
  <c r="T613" i="16"/>
  <c r="U613" i="16"/>
  <c r="V613" i="16"/>
  <c r="W613" i="16"/>
  <c r="X613" i="16"/>
  <c r="Y613" i="16"/>
  <c r="Z613" i="16"/>
  <c r="AA613" i="16"/>
  <c r="AB613" i="16"/>
  <c r="AC613" i="16"/>
  <c r="AD613" i="16"/>
  <c r="AE613" i="16"/>
  <c r="AF613" i="16"/>
  <c r="AG613" i="16"/>
  <c r="AH613" i="16"/>
  <c r="AI613" i="16"/>
  <c r="AJ613" i="16"/>
  <c r="AK613" i="16"/>
  <c r="AL613" i="16"/>
  <c r="AM613" i="16"/>
  <c r="AN613" i="16"/>
  <c r="AO613" i="16"/>
  <c r="AP613" i="16"/>
  <c r="AQ613" i="16"/>
  <c r="AR613" i="16"/>
  <c r="AS613" i="16"/>
  <c r="AT613" i="16"/>
  <c r="AU613" i="16"/>
  <c r="AV613" i="16"/>
  <c r="AW613" i="16"/>
  <c r="AX613" i="16"/>
  <c r="AY613" i="16"/>
  <c r="AZ613" i="16"/>
  <c r="BA613" i="16"/>
  <c r="BB613" i="16"/>
  <c r="BC613" i="16"/>
  <c r="BD613" i="16"/>
  <c r="BE613" i="16"/>
  <c r="BF613" i="16"/>
  <c r="BG613" i="16"/>
  <c r="BH613" i="16"/>
  <c r="BI613" i="16"/>
  <c r="BJ613" i="16"/>
  <c r="BK613" i="16"/>
  <c r="BL613" i="16"/>
  <c r="BM613" i="16"/>
  <c r="BN613" i="16"/>
  <c r="BO613" i="16"/>
  <c r="BP613" i="16"/>
  <c r="BQ613" i="16"/>
  <c r="BR613" i="16"/>
  <c r="BS613" i="16"/>
  <c r="BT613" i="16"/>
  <c r="BU613" i="16"/>
  <c r="BV613" i="16"/>
  <c r="BW613" i="16"/>
  <c r="BX613" i="16"/>
  <c r="BY613" i="16"/>
  <c r="BZ613" i="16"/>
  <c r="CA613" i="16"/>
  <c r="CB613" i="16"/>
  <c r="CC613" i="16"/>
  <c r="CD613" i="16"/>
  <c r="CE613" i="16"/>
  <c r="CF613" i="16"/>
  <c r="CG613" i="16"/>
  <c r="CH613" i="16"/>
  <c r="CI613" i="16"/>
  <c r="CJ613" i="16"/>
  <c r="CK613" i="16"/>
  <c r="CL613" i="16"/>
  <c r="CM613" i="16"/>
  <c r="CN613" i="16"/>
  <c r="CO613" i="16"/>
  <c r="CP613" i="16"/>
  <c r="G614" i="16"/>
  <c r="H614" i="16"/>
  <c r="I614" i="16"/>
  <c r="J614" i="16"/>
  <c r="K614" i="16"/>
  <c r="L614" i="16"/>
  <c r="M614" i="16"/>
  <c r="N614" i="16"/>
  <c r="O614" i="16"/>
  <c r="P614" i="16"/>
  <c r="Q614" i="16"/>
  <c r="R614" i="16"/>
  <c r="S614" i="16"/>
  <c r="T614" i="16"/>
  <c r="U614" i="16"/>
  <c r="V614" i="16"/>
  <c r="W614" i="16"/>
  <c r="X614" i="16"/>
  <c r="Y614" i="16"/>
  <c r="Z614" i="16"/>
  <c r="AA614" i="16"/>
  <c r="AB614" i="16"/>
  <c r="AC614" i="16"/>
  <c r="AD614" i="16"/>
  <c r="AE614" i="16"/>
  <c r="AF614" i="16"/>
  <c r="AG614" i="16"/>
  <c r="AH614" i="16"/>
  <c r="AI614" i="16"/>
  <c r="AJ614" i="16"/>
  <c r="AK614" i="16"/>
  <c r="AL614" i="16"/>
  <c r="AM614" i="16"/>
  <c r="AN614" i="16"/>
  <c r="AO614" i="16"/>
  <c r="AP614" i="16"/>
  <c r="AQ614" i="16"/>
  <c r="AR614" i="16"/>
  <c r="AS614" i="16"/>
  <c r="AT614" i="16"/>
  <c r="AU614" i="16"/>
  <c r="AV614" i="16"/>
  <c r="AW614" i="16"/>
  <c r="AX614" i="16"/>
  <c r="AY614" i="16"/>
  <c r="AZ614" i="16"/>
  <c r="BA614" i="16"/>
  <c r="BB614" i="16"/>
  <c r="BC614" i="16"/>
  <c r="BD614" i="16"/>
  <c r="BE614" i="16"/>
  <c r="BF614" i="16"/>
  <c r="BG614" i="16"/>
  <c r="BH614" i="16"/>
  <c r="BI614" i="16"/>
  <c r="BJ614" i="16"/>
  <c r="BK614" i="16"/>
  <c r="BL614" i="16"/>
  <c r="BM614" i="16"/>
  <c r="BN614" i="16"/>
  <c r="BO614" i="16"/>
  <c r="BP614" i="16"/>
  <c r="BQ614" i="16"/>
  <c r="BR614" i="16"/>
  <c r="BS614" i="16"/>
  <c r="BT614" i="16"/>
  <c r="BU614" i="16"/>
  <c r="BV614" i="16"/>
  <c r="BW614" i="16"/>
  <c r="BX614" i="16"/>
  <c r="BY614" i="16"/>
  <c r="BZ614" i="16"/>
  <c r="CA614" i="16"/>
  <c r="CB614" i="16"/>
  <c r="CC614" i="16"/>
  <c r="CD614" i="16"/>
  <c r="CE614" i="16"/>
  <c r="CF614" i="16"/>
  <c r="CG614" i="16"/>
  <c r="CH614" i="16"/>
  <c r="CI614" i="16"/>
  <c r="CJ614" i="16"/>
  <c r="CK614" i="16"/>
  <c r="CL614" i="16"/>
  <c r="CM614" i="16"/>
  <c r="CN614" i="16"/>
  <c r="CO614" i="16"/>
  <c r="CP614" i="16"/>
  <c r="G615" i="16"/>
  <c r="H615" i="16"/>
  <c r="I615" i="16"/>
  <c r="J615" i="16"/>
  <c r="K615" i="16"/>
  <c r="L615" i="16"/>
  <c r="M615" i="16"/>
  <c r="N615" i="16"/>
  <c r="O615" i="16"/>
  <c r="P615" i="16"/>
  <c r="Q615" i="16"/>
  <c r="R615" i="16"/>
  <c r="S615" i="16"/>
  <c r="T615" i="16"/>
  <c r="U615" i="16"/>
  <c r="V615" i="16"/>
  <c r="W615" i="16"/>
  <c r="X615" i="16"/>
  <c r="Y615" i="16"/>
  <c r="Z615" i="16"/>
  <c r="AA615" i="16"/>
  <c r="AB615" i="16"/>
  <c r="AC615" i="16"/>
  <c r="AD615" i="16"/>
  <c r="AE615" i="16"/>
  <c r="AF615" i="16"/>
  <c r="AG615" i="16"/>
  <c r="AH615" i="16"/>
  <c r="AI615" i="16"/>
  <c r="AJ615" i="16"/>
  <c r="AK615" i="16"/>
  <c r="AL615" i="16"/>
  <c r="AM615" i="16"/>
  <c r="AN615" i="16"/>
  <c r="AO615" i="16"/>
  <c r="AP615" i="16"/>
  <c r="AQ615" i="16"/>
  <c r="AR615" i="16"/>
  <c r="AS615" i="16"/>
  <c r="AT615" i="16"/>
  <c r="AU615" i="16"/>
  <c r="AV615" i="16"/>
  <c r="AW615" i="16"/>
  <c r="AX615" i="16"/>
  <c r="AY615" i="16"/>
  <c r="AZ615" i="16"/>
  <c r="BA615" i="16"/>
  <c r="BB615" i="16"/>
  <c r="BC615" i="16"/>
  <c r="BD615" i="16"/>
  <c r="BE615" i="16"/>
  <c r="BF615" i="16"/>
  <c r="BG615" i="16"/>
  <c r="BH615" i="16"/>
  <c r="BI615" i="16"/>
  <c r="BJ615" i="16"/>
  <c r="BK615" i="16"/>
  <c r="BL615" i="16"/>
  <c r="BM615" i="16"/>
  <c r="BN615" i="16"/>
  <c r="BO615" i="16"/>
  <c r="BP615" i="16"/>
  <c r="BQ615" i="16"/>
  <c r="BR615" i="16"/>
  <c r="BS615" i="16"/>
  <c r="BT615" i="16"/>
  <c r="BU615" i="16"/>
  <c r="BV615" i="16"/>
  <c r="BW615" i="16"/>
  <c r="BX615" i="16"/>
  <c r="BY615" i="16"/>
  <c r="BZ615" i="16"/>
  <c r="CA615" i="16"/>
  <c r="CB615" i="16"/>
  <c r="CC615" i="16"/>
  <c r="CD615" i="16"/>
  <c r="CE615" i="16"/>
  <c r="CF615" i="16"/>
  <c r="CG615" i="16"/>
  <c r="CH615" i="16"/>
  <c r="CI615" i="16"/>
  <c r="CJ615" i="16"/>
  <c r="CK615" i="16"/>
  <c r="CL615" i="16"/>
  <c r="CM615" i="16"/>
  <c r="CN615" i="16"/>
  <c r="CO615" i="16"/>
  <c r="CP615" i="16"/>
  <c r="G616" i="16"/>
  <c r="H616" i="16"/>
  <c r="I616" i="16"/>
  <c r="J616" i="16"/>
  <c r="K616" i="16"/>
  <c r="L616" i="16"/>
  <c r="M616" i="16"/>
  <c r="N616" i="16"/>
  <c r="O616" i="16"/>
  <c r="P616" i="16"/>
  <c r="Q616" i="16"/>
  <c r="R616" i="16"/>
  <c r="S616" i="16"/>
  <c r="T616" i="16"/>
  <c r="U616" i="16"/>
  <c r="V616" i="16"/>
  <c r="W616" i="16"/>
  <c r="X616" i="16"/>
  <c r="Y616" i="16"/>
  <c r="Z616" i="16"/>
  <c r="AA616" i="16"/>
  <c r="AB616" i="16"/>
  <c r="AC616" i="16"/>
  <c r="AD616" i="16"/>
  <c r="AE616" i="16"/>
  <c r="AF616" i="16"/>
  <c r="AG616" i="16"/>
  <c r="AH616" i="16"/>
  <c r="AI616" i="16"/>
  <c r="AJ616" i="16"/>
  <c r="AK616" i="16"/>
  <c r="AL616" i="16"/>
  <c r="AM616" i="16"/>
  <c r="AN616" i="16"/>
  <c r="AO616" i="16"/>
  <c r="AP616" i="16"/>
  <c r="AQ616" i="16"/>
  <c r="AR616" i="16"/>
  <c r="AS616" i="16"/>
  <c r="AT616" i="16"/>
  <c r="AU616" i="16"/>
  <c r="AV616" i="16"/>
  <c r="AW616" i="16"/>
  <c r="AX616" i="16"/>
  <c r="AY616" i="16"/>
  <c r="AZ616" i="16"/>
  <c r="BA616" i="16"/>
  <c r="BB616" i="16"/>
  <c r="BC616" i="16"/>
  <c r="BD616" i="16"/>
  <c r="BE616" i="16"/>
  <c r="BF616" i="16"/>
  <c r="BG616" i="16"/>
  <c r="BH616" i="16"/>
  <c r="BI616" i="16"/>
  <c r="BJ616" i="16"/>
  <c r="BK616" i="16"/>
  <c r="BL616" i="16"/>
  <c r="BM616" i="16"/>
  <c r="BN616" i="16"/>
  <c r="BO616" i="16"/>
  <c r="BP616" i="16"/>
  <c r="BQ616" i="16"/>
  <c r="BR616" i="16"/>
  <c r="BS616" i="16"/>
  <c r="BT616" i="16"/>
  <c r="BU616" i="16"/>
  <c r="BV616" i="16"/>
  <c r="BW616" i="16"/>
  <c r="BX616" i="16"/>
  <c r="BY616" i="16"/>
  <c r="BZ616" i="16"/>
  <c r="CA616" i="16"/>
  <c r="CB616" i="16"/>
  <c r="CC616" i="16"/>
  <c r="CD616" i="16"/>
  <c r="CE616" i="16"/>
  <c r="CF616" i="16"/>
  <c r="CG616" i="16"/>
  <c r="CH616" i="16"/>
  <c r="CI616" i="16"/>
  <c r="CJ616" i="16"/>
  <c r="CK616" i="16"/>
  <c r="CL616" i="16"/>
  <c r="CM616" i="16"/>
  <c r="CN616" i="16"/>
  <c r="CO616" i="16"/>
  <c r="CP616" i="16"/>
  <c r="G617" i="16"/>
  <c r="H617" i="16"/>
  <c r="I617" i="16"/>
  <c r="J617" i="16"/>
  <c r="K617" i="16"/>
  <c r="L617" i="16"/>
  <c r="M617" i="16"/>
  <c r="N617" i="16"/>
  <c r="O617" i="16"/>
  <c r="P617" i="16"/>
  <c r="Q617" i="16"/>
  <c r="R617" i="16"/>
  <c r="S617" i="16"/>
  <c r="T617" i="16"/>
  <c r="U617" i="16"/>
  <c r="V617" i="16"/>
  <c r="W617" i="16"/>
  <c r="X617" i="16"/>
  <c r="Y617" i="16"/>
  <c r="Z617" i="16"/>
  <c r="AA617" i="16"/>
  <c r="AB617" i="16"/>
  <c r="AC617" i="16"/>
  <c r="AD617" i="16"/>
  <c r="AE617" i="16"/>
  <c r="AF617" i="16"/>
  <c r="AG617" i="16"/>
  <c r="AH617" i="16"/>
  <c r="AI617" i="16"/>
  <c r="AJ617" i="16"/>
  <c r="AK617" i="16"/>
  <c r="AL617" i="16"/>
  <c r="AM617" i="16"/>
  <c r="AN617" i="16"/>
  <c r="AO617" i="16"/>
  <c r="AP617" i="16"/>
  <c r="AQ617" i="16"/>
  <c r="AR617" i="16"/>
  <c r="AS617" i="16"/>
  <c r="AT617" i="16"/>
  <c r="AU617" i="16"/>
  <c r="AV617" i="16"/>
  <c r="AW617" i="16"/>
  <c r="AX617" i="16"/>
  <c r="AY617" i="16"/>
  <c r="AZ617" i="16"/>
  <c r="BA617" i="16"/>
  <c r="BB617" i="16"/>
  <c r="BC617" i="16"/>
  <c r="BD617" i="16"/>
  <c r="BE617" i="16"/>
  <c r="BF617" i="16"/>
  <c r="BG617" i="16"/>
  <c r="BH617" i="16"/>
  <c r="BI617" i="16"/>
  <c r="BJ617" i="16"/>
  <c r="BK617" i="16"/>
  <c r="BL617" i="16"/>
  <c r="BM617" i="16"/>
  <c r="BN617" i="16"/>
  <c r="BO617" i="16"/>
  <c r="BP617" i="16"/>
  <c r="BQ617" i="16"/>
  <c r="BR617" i="16"/>
  <c r="BS617" i="16"/>
  <c r="BT617" i="16"/>
  <c r="BU617" i="16"/>
  <c r="BV617" i="16"/>
  <c r="BW617" i="16"/>
  <c r="BX617" i="16"/>
  <c r="BY617" i="16"/>
  <c r="BZ617" i="16"/>
  <c r="CA617" i="16"/>
  <c r="CB617" i="16"/>
  <c r="CC617" i="16"/>
  <c r="CD617" i="16"/>
  <c r="CE617" i="16"/>
  <c r="CF617" i="16"/>
  <c r="CG617" i="16"/>
  <c r="CH617" i="16"/>
  <c r="CI617" i="16"/>
  <c r="CJ617" i="16"/>
  <c r="CK617" i="16"/>
  <c r="CL617" i="16"/>
  <c r="CM617" i="16"/>
  <c r="CN617" i="16"/>
  <c r="CO617" i="16"/>
  <c r="CP617" i="16"/>
  <c r="G618" i="16"/>
  <c r="H618" i="16"/>
  <c r="I618" i="16"/>
  <c r="J618" i="16"/>
  <c r="K618" i="16"/>
  <c r="L618" i="16"/>
  <c r="M618" i="16"/>
  <c r="N618" i="16"/>
  <c r="O618" i="16"/>
  <c r="P618" i="16"/>
  <c r="Q618" i="16"/>
  <c r="R618" i="16"/>
  <c r="S618" i="16"/>
  <c r="T618" i="16"/>
  <c r="U618" i="16"/>
  <c r="V618" i="16"/>
  <c r="W618" i="16"/>
  <c r="X618" i="16"/>
  <c r="Y618" i="16"/>
  <c r="Z618" i="16"/>
  <c r="AA618" i="16"/>
  <c r="AB618" i="16"/>
  <c r="AC618" i="16"/>
  <c r="AD618" i="16"/>
  <c r="AE618" i="16"/>
  <c r="AF618" i="16"/>
  <c r="AG618" i="16"/>
  <c r="AH618" i="16"/>
  <c r="AI618" i="16"/>
  <c r="AJ618" i="16"/>
  <c r="AK618" i="16"/>
  <c r="AL618" i="16"/>
  <c r="AM618" i="16"/>
  <c r="AN618" i="16"/>
  <c r="AO618" i="16"/>
  <c r="AP618" i="16"/>
  <c r="AQ618" i="16"/>
  <c r="AR618" i="16"/>
  <c r="AS618" i="16"/>
  <c r="AT618" i="16"/>
  <c r="AU618" i="16"/>
  <c r="AV618" i="16"/>
  <c r="AW618" i="16"/>
  <c r="AX618" i="16"/>
  <c r="AY618" i="16"/>
  <c r="AZ618" i="16"/>
  <c r="BA618" i="16"/>
  <c r="BB618" i="16"/>
  <c r="BC618" i="16"/>
  <c r="BD618" i="16"/>
  <c r="BE618" i="16"/>
  <c r="BF618" i="16"/>
  <c r="BG618" i="16"/>
  <c r="BH618" i="16"/>
  <c r="BI618" i="16"/>
  <c r="BJ618" i="16"/>
  <c r="BK618" i="16"/>
  <c r="BL618" i="16"/>
  <c r="BM618" i="16"/>
  <c r="BN618" i="16"/>
  <c r="BO618" i="16"/>
  <c r="BP618" i="16"/>
  <c r="BQ618" i="16"/>
  <c r="BR618" i="16"/>
  <c r="BS618" i="16"/>
  <c r="BT618" i="16"/>
  <c r="BU618" i="16"/>
  <c r="BV618" i="16"/>
  <c r="BW618" i="16"/>
  <c r="BX618" i="16"/>
  <c r="BY618" i="16"/>
  <c r="BZ618" i="16"/>
  <c r="CA618" i="16"/>
  <c r="CB618" i="16"/>
  <c r="CC618" i="16"/>
  <c r="CD618" i="16"/>
  <c r="CE618" i="16"/>
  <c r="CF618" i="16"/>
  <c r="CG618" i="16"/>
  <c r="CH618" i="16"/>
  <c r="CI618" i="16"/>
  <c r="CJ618" i="16"/>
  <c r="CK618" i="16"/>
  <c r="CL618" i="16"/>
  <c r="CM618" i="16"/>
  <c r="CN618" i="16"/>
  <c r="CO618" i="16"/>
  <c r="CP618" i="16"/>
  <c r="G619" i="16"/>
  <c r="H619" i="16"/>
  <c r="I619" i="16"/>
  <c r="J619" i="16"/>
  <c r="K619" i="16"/>
  <c r="L619" i="16"/>
  <c r="M619" i="16"/>
  <c r="N619" i="16"/>
  <c r="O619" i="16"/>
  <c r="P619" i="16"/>
  <c r="Q619" i="16"/>
  <c r="R619" i="16"/>
  <c r="S619" i="16"/>
  <c r="T619" i="16"/>
  <c r="U619" i="16"/>
  <c r="V619" i="16"/>
  <c r="W619" i="16"/>
  <c r="X619" i="16"/>
  <c r="Y619" i="16"/>
  <c r="Z619" i="16"/>
  <c r="AA619" i="16"/>
  <c r="AB619" i="16"/>
  <c r="AC619" i="16"/>
  <c r="AD619" i="16"/>
  <c r="AE619" i="16"/>
  <c r="AF619" i="16"/>
  <c r="AG619" i="16"/>
  <c r="AH619" i="16"/>
  <c r="AI619" i="16"/>
  <c r="AJ619" i="16"/>
  <c r="AK619" i="16"/>
  <c r="AL619" i="16"/>
  <c r="AM619" i="16"/>
  <c r="AN619" i="16"/>
  <c r="AO619" i="16"/>
  <c r="AP619" i="16"/>
  <c r="AQ619" i="16"/>
  <c r="AR619" i="16"/>
  <c r="AS619" i="16"/>
  <c r="AT619" i="16"/>
  <c r="AU619" i="16"/>
  <c r="AV619" i="16"/>
  <c r="AW619" i="16"/>
  <c r="AX619" i="16"/>
  <c r="AY619" i="16"/>
  <c r="AZ619" i="16"/>
  <c r="BA619" i="16"/>
  <c r="BB619" i="16"/>
  <c r="BC619" i="16"/>
  <c r="BD619" i="16"/>
  <c r="BE619" i="16"/>
  <c r="BF619" i="16"/>
  <c r="BG619" i="16"/>
  <c r="BH619" i="16"/>
  <c r="BI619" i="16"/>
  <c r="BJ619" i="16"/>
  <c r="BK619" i="16"/>
  <c r="BL619" i="16"/>
  <c r="BM619" i="16"/>
  <c r="BN619" i="16"/>
  <c r="BO619" i="16"/>
  <c r="BP619" i="16"/>
  <c r="BQ619" i="16"/>
  <c r="BR619" i="16"/>
  <c r="BS619" i="16"/>
  <c r="BT619" i="16"/>
  <c r="BU619" i="16"/>
  <c r="BV619" i="16"/>
  <c r="BW619" i="16"/>
  <c r="BX619" i="16"/>
  <c r="BY619" i="16"/>
  <c r="BZ619" i="16"/>
  <c r="CA619" i="16"/>
  <c r="CB619" i="16"/>
  <c r="CC619" i="16"/>
  <c r="CD619" i="16"/>
  <c r="CE619" i="16"/>
  <c r="CF619" i="16"/>
  <c r="CG619" i="16"/>
  <c r="CH619" i="16"/>
  <c r="CI619" i="16"/>
  <c r="CJ619" i="16"/>
  <c r="CK619" i="16"/>
  <c r="CL619" i="16"/>
  <c r="CM619" i="16"/>
  <c r="CN619" i="16"/>
  <c r="CO619" i="16"/>
  <c r="CP619" i="16"/>
  <c r="G620" i="16"/>
  <c r="H620" i="16"/>
  <c r="I620" i="16"/>
  <c r="J620" i="16"/>
  <c r="K620" i="16"/>
  <c r="L620" i="16"/>
  <c r="M620" i="16"/>
  <c r="N620" i="16"/>
  <c r="O620" i="16"/>
  <c r="P620" i="16"/>
  <c r="Q620" i="16"/>
  <c r="R620" i="16"/>
  <c r="S620" i="16"/>
  <c r="T620" i="16"/>
  <c r="U620" i="16"/>
  <c r="V620" i="16"/>
  <c r="W620" i="16"/>
  <c r="X620" i="16"/>
  <c r="Y620" i="16"/>
  <c r="Z620" i="16"/>
  <c r="AA620" i="16"/>
  <c r="AB620" i="16"/>
  <c r="AC620" i="16"/>
  <c r="AD620" i="16"/>
  <c r="AE620" i="16"/>
  <c r="AF620" i="16"/>
  <c r="AG620" i="16"/>
  <c r="AH620" i="16"/>
  <c r="AI620" i="16"/>
  <c r="AJ620" i="16"/>
  <c r="AK620" i="16"/>
  <c r="AL620" i="16"/>
  <c r="AM620" i="16"/>
  <c r="AN620" i="16"/>
  <c r="AO620" i="16"/>
  <c r="AP620" i="16"/>
  <c r="AQ620" i="16"/>
  <c r="AR620" i="16"/>
  <c r="AS620" i="16"/>
  <c r="AT620" i="16"/>
  <c r="AU620" i="16"/>
  <c r="AV620" i="16"/>
  <c r="AW620" i="16"/>
  <c r="AX620" i="16"/>
  <c r="AY620" i="16"/>
  <c r="AZ620" i="16"/>
  <c r="BA620" i="16"/>
  <c r="BB620" i="16"/>
  <c r="BC620" i="16"/>
  <c r="BD620" i="16"/>
  <c r="BE620" i="16"/>
  <c r="BF620" i="16"/>
  <c r="BG620" i="16"/>
  <c r="BH620" i="16"/>
  <c r="BI620" i="16"/>
  <c r="BJ620" i="16"/>
  <c r="BK620" i="16"/>
  <c r="BL620" i="16"/>
  <c r="BM620" i="16"/>
  <c r="BN620" i="16"/>
  <c r="BO620" i="16"/>
  <c r="BP620" i="16"/>
  <c r="BQ620" i="16"/>
  <c r="BR620" i="16"/>
  <c r="BS620" i="16"/>
  <c r="BT620" i="16"/>
  <c r="BU620" i="16"/>
  <c r="BV620" i="16"/>
  <c r="BW620" i="16"/>
  <c r="BX620" i="16"/>
  <c r="BY620" i="16"/>
  <c r="BZ620" i="16"/>
  <c r="CA620" i="16"/>
  <c r="CB620" i="16"/>
  <c r="CC620" i="16"/>
  <c r="CD620" i="16"/>
  <c r="CE620" i="16"/>
  <c r="CF620" i="16"/>
  <c r="CG620" i="16"/>
  <c r="CH620" i="16"/>
  <c r="CI620" i="16"/>
  <c r="CJ620" i="16"/>
  <c r="CK620" i="16"/>
  <c r="CL620" i="16"/>
  <c r="CM620" i="16"/>
  <c r="CN620" i="16"/>
  <c r="CO620" i="16"/>
  <c r="CP620" i="16"/>
  <c r="G621" i="16"/>
  <c r="H621" i="16"/>
  <c r="I621" i="16"/>
  <c r="J621" i="16"/>
  <c r="K621" i="16"/>
  <c r="L621" i="16"/>
  <c r="M621" i="16"/>
  <c r="N621" i="16"/>
  <c r="O621" i="16"/>
  <c r="P621" i="16"/>
  <c r="Q621" i="16"/>
  <c r="R621" i="16"/>
  <c r="S621" i="16"/>
  <c r="T621" i="16"/>
  <c r="U621" i="16"/>
  <c r="V621" i="16"/>
  <c r="W621" i="16"/>
  <c r="X621" i="16"/>
  <c r="Y621" i="16"/>
  <c r="Z621" i="16"/>
  <c r="AA621" i="16"/>
  <c r="AB621" i="16"/>
  <c r="AC621" i="16"/>
  <c r="AD621" i="16"/>
  <c r="AE621" i="16"/>
  <c r="AF621" i="16"/>
  <c r="AG621" i="16"/>
  <c r="AH621" i="16"/>
  <c r="AI621" i="16"/>
  <c r="AJ621" i="16"/>
  <c r="AK621" i="16"/>
  <c r="AL621" i="16"/>
  <c r="AM621" i="16"/>
  <c r="AN621" i="16"/>
  <c r="AO621" i="16"/>
  <c r="AP621" i="16"/>
  <c r="AQ621" i="16"/>
  <c r="AR621" i="16"/>
  <c r="AS621" i="16"/>
  <c r="AT621" i="16"/>
  <c r="AU621" i="16"/>
  <c r="AV621" i="16"/>
  <c r="AW621" i="16"/>
  <c r="AX621" i="16"/>
  <c r="AY621" i="16"/>
  <c r="AZ621" i="16"/>
  <c r="BA621" i="16"/>
  <c r="BB621" i="16"/>
  <c r="BC621" i="16"/>
  <c r="BD621" i="16"/>
  <c r="BE621" i="16"/>
  <c r="BF621" i="16"/>
  <c r="BG621" i="16"/>
  <c r="BH621" i="16"/>
  <c r="BI621" i="16"/>
  <c r="BJ621" i="16"/>
  <c r="BK621" i="16"/>
  <c r="BL621" i="16"/>
  <c r="BM621" i="16"/>
  <c r="BN621" i="16"/>
  <c r="BO621" i="16"/>
  <c r="BP621" i="16"/>
  <c r="BQ621" i="16"/>
  <c r="BR621" i="16"/>
  <c r="BS621" i="16"/>
  <c r="BT621" i="16"/>
  <c r="BU621" i="16"/>
  <c r="BV621" i="16"/>
  <c r="BW621" i="16"/>
  <c r="BX621" i="16"/>
  <c r="BY621" i="16"/>
  <c r="BZ621" i="16"/>
  <c r="CA621" i="16"/>
  <c r="CB621" i="16"/>
  <c r="CC621" i="16"/>
  <c r="CD621" i="16"/>
  <c r="CE621" i="16"/>
  <c r="CF621" i="16"/>
  <c r="CG621" i="16"/>
  <c r="CH621" i="16"/>
  <c r="CI621" i="16"/>
  <c r="CJ621" i="16"/>
  <c r="CK621" i="16"/>
  <c r="CL621" i="16"/>
  <c r="CM621" i="16"/>
  <c r="CN621" i="16"/>
  <c r="CO621" i="16"/>
  <c r="CP621" i="16"/>
  <c r="G622" i="16"/>
  <c r="H622" i="16"/>
  <c r="I622" i="16"/>
  <c r="J622" i="16"/>
  <c r="K622" i="16"/>
  <c r="L622" i="16"/>
  <c r="M622" i="16"/>
  <c r="N622" i="16"/>
  <c r="O622" i="16"/>
  <c r="P622" i="16"/>
  <c r="Q622" i="16"/>
  <c r="R622" i="16"/>
  <c r="S622" i="16"/>
  <c r="T622" i="16"/>
  <c r="U622" i="16"/>
  <c r="V622" i="16"/>
  <c r="W622" i="16"/>
  <c r="X622" i="16"/>
  <c r="Y622" i="16"/>
  <c r="Z622" i="16"/>
  <c r="AA622" i="16"/>
  <c r="AB622" i="16"/>
  <c r="AC622" i="16"/>
  <c r="AD622" i="16"/>
  <c r="AE622" i="16"/>
  <c r="AF622" i="16"/>
  <c r="AG622" i="16"/>
  <c r="AH622" i="16"/>
  <c r="AI622" i="16"/>
  <c r="AJ622" i="16"/>
  <c r="AK622" i="16"/>
  <c r="AL622" i="16"/>
  <c r="AM622" i="16"/>
  <c r="AN622" i="16"/>
  <c r="AO622" i="16"/>
  <c r="AP622" i="16"/>
  <c r="AQ622" i="16"/>
  <c r="AR622" i="16"/>
  <c r="AS622" i="16"/>
  <c r="AT622" i="16"/>
  <c r="AU622" i="16"/>
  <c r="AV622" i="16"/>
  <c r="AW622" i="16"/>
  <c r="AX622" i="16"/>
  <c r="AY622" i="16"/>
  <c r="AZ622" i="16"/>
  <c r="BA622" i="16"/>
  <c r="BB622" i="16"/>
  <c r="BC622" i="16"/>
  <c r="BD622" i="16"/>
  <c r="BE622" i="16"/>
  <c r="BF622" i="16"/>
  <c r="BG622" i="16"/>
  <c r="BH622" i="16"/>
  <c r="BI622" i="16"/>
  <c r="BJ622" i="16"/>
  <c r="BK622" i="16"/>
  <c r="BL622" i="16"/>
  <c r="BM622" i="16"/>
  <c r="BN622" i="16"/>
  <c r="BO622" i="16"/>
  <c r="BP622" i="16"/>
  <c r="BQ622" i="16"/>
  <c r="BR622" i="16"/>
  <c r="BS622" i="16"/>
  <c r="BT622" i="16"/>
  <c r="BU622" i="16"/>
  <c r="BV622" i="16"/>
  <c r="BW622" i="16"/>
  <c r="BX622" i="16"/>
  <c r="BY622" i="16"/>
  <c r="BZ622" i="16"/>
  <c r="CA622" i="16"/>
  <c r="CB622" i="16"/>
  <c r="CC622" i="16"/>
  <c r="CD622" i="16"/>
  <c r="CE622" i="16"/>
  <c r="CF622" i="16"/>
  <c r="CG622" i="16"/>
  <c r="CH622" i="16"/>
  <c r="CI622" i="16"/>
  <c r="CJ622" i="16"/>
  <c r="CK622" i="16"/>
  <c r="CL622" i="16"/>
  <c r="CM622" i="16"/>
  <c r="CN622" i="16"/>
  <c r="CO622" i="16"/>
  <c r="CP622" i="16"/>
  <c r="G623" i="16"/>
  <c r="H623" i="16"/>
  <c r="I623" i="16"/>
  <c r="J623" i="16"/>
  <c r="K623" i="16"/>
  <c r="L623" i="16"/>
  <c r="M623" i="16"/>
  <c r="N623" i="16"/>
  <c r="O623" i="16"/>
  <c r="P623" i="16"/>
  <c r="Q623" i="16"/>
  <c r="R623" i="16"/>
  <c r="S623" i="16"/>
  <c r="T623" i="16"/>
  <c r="U623" i="16"/>
  <c r="V623" i="16"/>
  <c r="W623" i="16"/>
  <c r="X623" i="16"/>
  <c r="Y623" i="16"/>
  <c r="Z623" i="16"/>
  <c r="AA623" i="16"/>
  <c r="AB623" i="16"/>
  <c r="AC623" i="16"/>
  <c r="AD623" i="16"/>
  <c r="AE623" i="16"/>
  <c r="AF623" i="16"/>
  <c r="AG623" i="16"/>
  <c r="AH623" i="16"/>
  <c r="AI623" i="16"/>
  <c r="AJ623" i="16"/>
  <c r="AK623" i="16"/>
  <c r="AL623" i="16"/>
  <c r="AM623" i="16"/>
  <c r="AN623" i="16"/>
  <c r="AO623" i="16"/>
  <c r="AP623" i="16"/>
  <c r="AQ623" i="16"/>
  <c r="AR623" i="16"/>
  <c r="AS623" i="16"/>
  <c r="AT623" i="16"/>
  <c r="AU623" i="16"/>
  <c r="AV623" i="16"/>
  <c r="AW623" i="16"/>
  <c r="AX623" i="16"/>
  <c r="AY623" i="16"/>
  <c r="AZ623" i="16"/>
  <c r="BA623" i="16"/>
  <c r="BB623" i="16"/>
  <c r="BC623" i="16"/>
  <c r="BD623" i="16"/>
  <c r="BE623" i="16"/>
  <c r="BF623" i="16"/>
  <c r="BG623" i="16"/>
  <c r="BH623" i="16"/>
  <c r="BI623" i="16"/>
  <c r="BJ623" i="16"/>
  <c r="BK623" i="16"/>
  <c r="BL623" i="16"/>
  <c r="BM623" i="16"/>
  <c r="BN623" i="16"/>
  <c r="BO623" i="16"/>
  <c r="BP623" i="16"/>
  <c r="BQ623" i="16"/>
  <c r="BR623" i="16"/>
  <c r="BS623" i="16"/>
  <c r="BT623" i="16"/>
  <c r="BU623" i="16"/>
  <c r="BV623" i="16"/>
  <c r="BW623" i="16"/>
  <c r="BX623" i="16"/>
  <c r="BY623" i="16"/>
  <c r="BZ623" i="16"/>
  <c r="CA623" i="16"/>
  <c r="CB623" i="16"/>
  <c r="CC623" i="16"/>
  <c r="CD623" i="16"/>
  <c r="CE623" i="16"/>
  <c r="CF623" i="16"/>
  <c r="CG623" i="16"/>
  <c r="CH623" i="16"/>
  <c r="CI623" i="16"/>
  <c r="CJ623" i="16"/>
  <c r="CK623" i="16"/>
  <c r="CL623" i="16"/>
  <c r="CM623" i="16"/>
  <c r="CN623" i="16"/>
  <c r="CO623" i="16"/>
  <c r="CP623" i="16"/>
  <c r="G624" i="16"/>
  <c r="H624" i="16"/>
  <c r="I624" i="16"/>
  <c r="J624" i="16"/>
  <c r="K624" i="16"/>
  <c r="L624" i="16"/>
  <c r="M624" i="16"/>
  <c r="N624" i="16"/>
  <c r="O624" i="16"/>
  <c r="P624" i="16"/>
  <c r="Q624" i="16"/>
  <c r="R624" i="16"/>
  <c r="S624" i="16"/>
  <c r="T624" i="16"/>
  <c r="U624" i="16"/>
  <c r="V624" i="16"/>
  <c r="W624" i="16"/>
  <c r="X624" i="16"/>
  <c r="Y624" i="16"/>
  <c r="Z624" i="16"/>
  <c r="AA624" i="16"/>
  <c r="AB624" i="16"/>
  <c r="AC624" i="16"/>
  <c r="AD624" i="16"/>
  <c r="AE624" i="16"/>
  <c r="AF624" i="16"/>
  <c r="AG624" i="16"/>
  <c r="AH624" i="16"/>
  <c r="AI624" i="16"/>
  <c r="AJ624" i="16"/>
  <c r="AK624" i="16"/>
  <c r="AL624" i="16"/>
  <c r="AM624" i="16"/>
  <c r="AN624" i="16"/>
  <c r="AO624" i="16"/>
  <c r="AP624" i="16"/>
  <c r="AQ624" i="16"/>
  <c r="AR624" i="16"/>
  <c r="AS624" i="16"/>
  <c r="AT624" i="16"/>
  <c r="AU624" i="16"/>
  <c r="AV624" i="16"/>
  <c r="AW624" i="16"/>
  <c r="AX624" i="16"/>
  <c r="AY624" i="16"/>
  <c r="AZ624" i="16"/>
  <c r="BA624" i="16"/>
  <c r="BB624" i="16"/>
  <c r="BC624" i="16"/>
  <c r="BD624" i="16"/>
  <c r="BE624" i="16"/>
  <c r="BF624" i="16"/>
  <c r="BG624" i="16"/>
  <c r="BH624" i="16"/>
  <c r="BI624" i="16"/>
  <c r="BJ624" i="16"/>
  <c r="BK624" i="16"/>
  <c r="BL624" i="16"/>
  <c r="BM624" i="16"/>
  <c r="BN624" i="16"/>
  <c r="BO624" i="16"/>
  <c r="BP624" i="16"/>
  <c r="BQ624" i="16"/>
  <c r="BR624" i="16"/>
  <c r="BS624" i="16"/>
  <c r="BT624" i="16"/>
  <c r="BU624" i="16"/>
  <c r="BV624" i="16"/>
  <c r="BW624" i="16"/>
  <c r="BX624" i="16"/>
  <c r="BY624" i="16"/>
  <c r="BZ624" i="16"/>
  <c r="CA624" i="16"/>
  <c r="CB624" i="16"/>
  <c r="CC624" i="16"/>
  <c r="CD624" i="16"/>
  <c r="CE624" i="16"/>
  <c r="CF624" i="16"/>
  <c r="CG624" i="16"/>
  <c r="CH624" i="16"/>
  <c r="CI624" i="16"/>
  <c r="CJ624" i="16"/>
  <c r="CK624" i="16"/>
  <c r="CL624" i="16"/>
  <c r="CM624" i="16"/>
  <c r="CN624" i="16"/>
  <c r="CO624" i="16"/>
  <c r="CP624" i="16"/>
  <c r="G625" i="16"/>
  <c r="H625" i="16"/>
  <c r="I625" i="16"/>
  <c r="J625" i="16"/>
  <c r="K625" i="16"/>
  <c r="L625" i="16"/>
  <c r="M625" i="16"/>
  <c r="N625" i="16"/>
  <c r="O625" i="16"/>
  <c r="P625" i="16"/>
  <c r="Q625" i="16"/>
  <c r="R625" i="16"/>
  <c r="S625" i="16"/>
  <c r="T625" i="16"/>
  <c r="U625" i="16"/>
  <c r="V625" i="16"/>
  <c r="W625" i="16"/>
  <c r="X625" i="16"/>
  <c r="Y625" i="16"/>
  <c r="Z625" i="16"/>
  <c r="AA625" i="16"/>
  <c r="AB625" i="16"/>
  <c r="AC625" i="16"/>
  <c r="AD625" i="16"/>
  <c r="AE625" i="16"/>
  <c r="AF625" i="16"/>
  <c r="AG625" i="16"/>
  <c r="AH625" i="16"/>
  <c r="AI625" i="16"/>
  <c r="AJ625" i="16"/>
  <c r="AK625" i="16"/>
  <c r="AL625" i="16"/>
  <c r="AM625" i="16"/>
  <c r="AN625" i="16"/>
  <c r="AO625" i="16"/>
  <c r="AP625" i="16"/>
  <c r="AQ625" i="16"/>
  <c r="AR625" i="16"/>
  <c r="AS625" i="16"/>
  <c r="AT625" i="16"/>
  <c r="AU625" i="16"/>
  <c r="AV625" i="16"/>
  <c r="AW625" i="16"/>
  <c r="AX625" i="16"/>
  <c r="AY625" i="16"/>
  <c r="AZ625" i="16"/>
  <c r="BA625" i="16"/>
  <c r="BB625" i="16"/>
  <c r="BC625" i="16"/>
  <c r="BD625" i="16"/>
  <c r="BE625" i="16"/>
  <c r="BF625" i="16"/>
  <c r="BG625" i="16"/>
  <c r="BH625" i="16"/>
  <c r="BI625" i="16"/>
  <c r="BJ625" i="16"/>
  <c r="BK625" i="16"/>
  <c r="BL625" i="16"/>
  <c r="BM625" i="16"/>
  <c r="BN625" i="16"/>
  <c r="BO625" i="16"/>
  <c r="BP625" i="16"/>
  <c r="BQ625" i="16"/>
  <c r="BR625" i="16"/>
  <c r="BS625" i="16"/>
  <c r="BT625" i="16"/>
  <c r="BU625" i="16"/>
  <c r="BV625" i="16"/>
  <c r="BW625" i="16"/>
  <c r="BX625" i="16"/>
  <c r="BY625" i="16"/>
  <c r="BZ625" i="16"/>
  <c r="CA625" i="16"/>
  <c r="CB625" i="16"/>
  <c r="CC625" i="16"/>
  <c r="CD625" i="16"/>
  <c r="CE625" i="16"/>
  <c r="CF625" i="16"/>
  <c r="CG625" i="16"/>
  <c r="CH625" i="16"/>
  <c r="CI625" i="16"/>
  <c r="CJ625" i="16"/>
  <c r="CK625" i="16"/>
  <c r="CL625" i="16"/>
  <c r="CM625" i="16"/>
  <c r="CN625" i="16"/>
  <c r="CO625" i="16"/>
  <c r="CP625" i="16"/>
  <c r="G626" i="16"/>
  <c r="H626" i="16"/>
  <c r="I626" i="16"/>
  <c r="J626" i="16"/>
  <c r="K626" i="16"/>
  <c r="L626" i="16"/>
  <c r="M626" i="16"/>
  <c r="N626" i="16"/>
  <c r="O626" i="16"/>
  <c r="P626" i="16"/>
  <c r="Q626" i="16"/>
  <c r="R626" i="16"/>
  <c r="S626" i="16"/>
  <c r="T626" i="16"/>
  <c r="U626" i="16"/>
  <c r="V626" i="16"/>
  <c r="W626" i="16"/>
  <c r="X626" i="16"/>
  <c r="Y626" i="16"/>
  <c r="Z626" i="16"/>
  <c r="AA626" i="16"/>
  <c r="AB626" i="16"/>
  <c r="AC626" i="16"/>
  <c r="AD626" i="16"/>
  <c r="AE626" i="16"/>
  <c r="AF626" i="16"/>
  <c r="AG626" i="16"/>
  <c r="AH626" i="16"/>
  <c r="AI626" i="16"/>
  <c r="AJ626" i="16"/>
  <c r="AK626" i="16"/>
  <c r="AL626" i="16"/>
  <c r="AM626" i="16"/>
  <c r="AN626" i="16"/>
  <c r="AO626" i="16"/>
  <c r="AP626" i="16"/>
  <c r="AQ626" i="16"/>
  <c r="AR626" i="16"/>
  <c r="AS626" i="16"/>
  <c r="AT626" i="16"/>
  <c r="AU626" i="16"/>
  <c r="AV626" i="16"/>
  <c r="AW626" i="16"/>
  <c r="AX626" i="16"/>
  <c r="AY626" i="16"/>
  <c r="AZ626" i="16"/>
  <c r="BA626" i="16"/>
  <c r="BB626" i="16"/>
  <c r="BC626" i="16"/>
  <c r="BD626" i="16"/>
  <c r="BE626" i="16"/>
  <c r="BF626" i="16"/>
  <c r="BG626" i="16"/>
  <c r="BH626" i="16"/>
  <c r="BI626" i="16"/>
  <c r="BJ626" i="16"/>
  <c r="BK626" i="16"/>
  <c r="BL626" i="16"/>
  <c r="BM626" i="16"/>
  <c r="BN626" i="16"/>
  <c r="BO626" i="16"/>
  <c r="BP626" i="16"/>
  <c r="BQ626" i="16"/>
  <c r="BR626" i="16"/>
  <c r="BS626" i="16"/>
  <c r="BT626" i="16"/>
  <c r="BU626" i="16"/>
  <c r="BV626" i="16"/>
  <c r="BW626" i="16"/>
  <c r="BX626" i="16"/>
  <c r="BY626" i="16"/>
  <c r="BZ626" i="16"/>
  <c r="CA626" i="16"/>
  <c r="CB626" i="16"/>
  <c r="CC626" i="16"/>
  <c r="CD626" i="16"/>
  <c r="CE626" i="16"/>
  <c r="CF626" i="16"/>
  <c r="CG626" i="16"/>
  <c r="CH626" i="16"/>
  <c r="CI626" i="16"/>
  <c r="CJ626" i="16"/>
  <c r="CK626" i="16"/>
  <c r="CL626" i="16"/>
  <c r="CM626" i="16"/>
  <c r="CN626" i="16"/>
  <c r="CO626" i="16"/>
  <c r="CP626" i="16"/>
  <c r="G627" i="16"/>
  <c r="H627" i="16"/>
  <c r="I627" i="16"/>
  <c r="J627" i="16"/>
  <c r="K627" i="16"/>
  <c r="L627" i="16"/>
  <c r="M627" i="16"/>
  <c r="N627" i="16"/>
  <c r="O627" i="16"/>
  <c r="P627" i="16"/>
  <c r="Q627" i="16"/>
  <c r="R627" i="16"/>
  <c r="S627" i="16"/>
  <c r="T627" i="16"/>
  <c r="U627" i="16"/>
  <c r="V627" i="16"/>
  <c r="W627" i="16"/>
  <c r="X627" i="16"/>
  <c r="Y627" i="16"/>
  <c r="Z627" i="16"/>
  <c r="AA627" i="16"/>
  <c r="AB627" i="16"/>
  <c r="AC627" i="16"/>
  <c r="AD627" i="16"/>
  <c r="AE627" i="16"/>
  <c r="AF627" i="16"/>
  <c r="AG627" i="16"/>
  <c r="AH627" i="16"/>
  <c r="AI627" i="16"/>
  <c r="AJ627" i="16"/>
  <c r="AK627" i="16"/>
  <c r="AL627" i="16"/>
  <c r="AM627" i="16"/>
  <c r="AN627" i="16"/>
  <c r="AO627" i="16"/>
  <c r="AP627" i="16"/>
  <c r="AQ627" i="16"/>
  <c r="AR627" i="16"/>
  <c r="AS627" i="16"/>
  <c r="AT627" i="16"/>
  <c r="AU627" i="16"/>
  <c r="AV627" i="16"/>
  <c r="AW627" i="16"/>
  <c r="AX627" i="16"/>
  <c r="AY627" i="16"/>
  <c r="AZ627" i="16"/>
  <c r="BA627" i="16"/>
  <c r="BB627" i="16"/>
  <c r="BC627" i="16"/>
  <c r="BD627" i="16"/>
  <c r="BE627" i="16"/>
  <c r="BF627" i="16"/>
  <c r="BG627" i="16"/>
  <c r="BH627" i="16"/>
  <c r="BI627" i="16"/>
  <c r="BJ627" i="16"/>
  <c r="BK627" i="16"/>
  <c r="BL627" i="16"/>
  <c r="BM627" i="16"/>
  <c r="BN627" i="16"/>
  <c r="BO627" i="16"/>
  <c r="BP627" i="16"/>
  <c r="BQ627" i="16"/>
  <c r="BR627" i="16"/>
  <c r="BS627" i="16"/>
  <c r="BT627" i="16"/>
  <c r="BU627" i="16"/>
  <c r="BV627" i="16"/>
  <c r="BW627" i="16"/>
  <c r="BX627" i="16"/>
  <c r="BY627" i="16"/>
  <c r="BZ627" i="16"/>
  <c r="CA627" i="16"/>
  <c r="CB627" i="16"/>
  <c r="CC627" i="16"/>
  <c r="CD627" i="16"/>
  <c r="CE627" i="16"/>
  <c r="CF627" i="16"/>
  <c r="CG627" i="16"/>
  <c r="CH627" i="16"/>
  <c r="CI627" i="16"/>
  <c r="CJ627" i="16"/>
  <c r="CK627" i="16"/>
  <c r="CL627" i="16"/>
  <c r="CM627" i="16"/>
  <c r="CN627" i="16"/>
  <c r="CO627" i="16"/>
  <c r="CP627" i="16"/>
  <c r="G628" i="16"/>
  <c r="H628" i="16"/>
  <c r="I628" i="16"/>
  <c r="J628" i="16"/>
  <c r="K628" i="16"/>
  <c r="L628" i="16"/>
  <c r="M628" i="16"/>
  <c r="N628" i="16"/>
  <c r="O628" i="16"/>
  <c r="P628" i="16"/>
  <c r="Q628" i="16"/>
  <c r="R628" i="16"/>
  <c r="S628" i="16"/>
  <c r="T628" i="16"/>
  <c r="U628" i="16"/>
  <c r="V628" i="16"/>
  <c r="W628" i="16"/>
  <c r="X628" i="16"/>
  <c r="Y628" i="16"/>
  <c r="Z628" i="16"/>
  <c r="AA628" i="16"/>
  <c r="AB628" i="16"/>
  <c r="AC628" i="16"/>
  <c r="AD628" i="16"/>
  <c r="AE628" i="16"/>
  <c r="AF628" i="16"/>
  <c r="AG628" i="16"/>
  <c r="AH628" i="16"/>
  <c r="AI628" i="16"/>
  <c r="AJ628" i="16"/>
  <c r="AK628" i="16"/>
  <c r="AL628" i="16"/>
  <c r="AM628" i="16"/>
  <c r="AN628" i="16"/>
  <c r="AO628" i="16"/>
  <c r="AP628" i="16"/>
  <c r="AQ628" i="16"/>
  <c r="AR628" i="16"/>
  <c r="AS628" i="16"/>
  <c r="AT628" i="16"/>
  <c r="AU628" i="16"/>
  <c r="AV628" i="16"/>
  <c r="AW628" i="16"/>
  <c r="AX628" i="16"/>
  <c r="AY628" i="16"/>
  <c r="AZ628" i="16"/>
  <c r="BA628" i="16"/>
  <c r="BB628" i="16"/>
  <c r="BC628" i="16"/>
  <c r="BD628" i="16"/>
  <c r="BE628" i="16"/>
  <c r="BF628" i="16"/>
  <c r="BG628" i="16"/>
  <c r="BH628" i="16"/>
  <c r="BI628" i="16"/>
  <c r="BJ628" i="16"/>
  <c r="BK628" i="16"/>
  <c r="BL628" i="16"/>
  <c r="BM628" i="16"/>
  <c r="BN628" i="16"/>
  <c r="BO628" i="16"/>
  <c r="BP628" i="16"/>
  <c r="BQ628" i="16"/>
  <c r="BR628" i="16"/>
  <c r="BS628" i="16"/>
  <c r="BT628" i="16"/>
  <c r="BU628" i="16"/>
  <c r="BV628" i="16"/>
  <c r="BW628" i="16"/>
  <c r="BX628" i="16"/>
  <c r="BY628" i="16"/>
  <c r="BZ628" i="16"/>
  <c r="CA628" i="16"/>
  <c r="CB628" i="16"/>
  <c r="CC628" i="16"/>
  <c r="CD628" i="16"/>
  <c r="CE628" i="16"/>
  <c r="CF628" i="16"/>
  <c r="CG628" i="16"/>
  <c r="CH628" i="16"/>
  <c r="CI628" i="16"/>
  <c r="CJ628" i="16"/>
  <c r="CK628" i="16"/>
  <c r="CL628" i="16"/>
  <c r="CM628" i="16"/>
  <c r="CN628" i="16"/>
  <c r="CO628" i="16"/>
  <c r="CP628" i="16"/>
  <c r="G629" i="16"/>
  <c r="H629" i="16"/>
  <c r="I629" i="16"/>
  <c r="J629" i="16"/>
  <c r="K629" i="16"/>
  <c r="L629" i="16"/>
  <c r="M629" i="16"/>
  <c r="N629" i="16"/>
  <c r="O629" i="16"/>
  <c r="P629" i="16"/>
  <c r="Q629" i="16"/>
  <c r="R629" i="16"/>
  <c r="S629" i="16"/>
  <c r="T629" i="16"/>
  <c r="U629" i="16"/>
  <c r="V629" i="16"/>
  <c r="W629" i="16"/>
  <c r="X629" i="16"/>
  <c r="Y629" i="16"/>
  <c r="Z629" i="16"/>
  <c r="AA629" i="16"/>
  <c r="AB629" i="16"/>
  <c r="AC629" i="16"/>
  <c r="AD629" i="16"/>
  <c r="AE629" i="16"/>
  <c r="AF629" i="16"/>
  <c r="AG629" i="16"/>
  <c r="AH629" i="16"/>
  <c r="AI629" i="16"/>
  <c r="AJ629" i="16"/>
  <c r="AK629" i="16"/>
  <c r="AL629" i="16"/>
  <c r="AM629" i="16"/>
  <c r="AN629" i="16"/>
  <c r="AO629" i="16"/>
  <c r="AP629" i="16"/>
  <c r="AQ629" i="16"/>
  <c r="AR629" i="16"/>
  <c r="AS629" i="16"/>
  <c r="AT629" i="16"/>
  <c r="AU629" i="16"/>
  <c r="AV629" i="16"/>
  <c r="AW629" i="16"/>
  <c r="AX629" i="16"/>
  <c r="AY629" i="16"/>
  <c r="AZ629" i="16"/>
  <c r="BA629" i="16"/>
  <c r="BB629" i="16"/>
  <c r="BC629" i="16"/>
  <c r="BD629" i="16"/>
  <c r="BE629" i="16"/>
  <c r="BF629" i="16"/>
  <c r="BG629" i="16"/>
  <c r="BH629" i="16"/>
  <c r="BI629" i="16"/>
  <c r="BJ629" i="16"/>
  <c r="BK629" i="16"/>
  <c r="BL629" i="16"/>
  <c r="BM629" i="16"/>
  <c r="BN629" i="16"/>
  <c r="BO629" i="16"/>
  <c r="BP629" i="16"/>
  <c r="BQ629" i="16"/>
  <c r="BR629" i="16"/>
  <c r="BS629" i="16"/>
  <c r="BT629" i="16"/>
  <c r="BU629" i="16"/>
  <c r="BV629" i="16"/>
  <c r="BW629" i="16"/>
  <c r="BX629" i="16"/>
  <c r="BY629" i="16"/>
  <c r="BZ629" i="16"/>
  <c r="CA629" i="16"/>
  <c r="CB629" i="16"/>
  <c r="CC629" i="16"/>
  <c r="CD629" i="16"/>
  <c r="CE629" i="16"/>
  <c r="CF629" i="16"/>
  <c r="CG629" i="16"/>
  <c r="CH629" i="16"/>
  <c r="CI629" i="16"/>
  <c r="CJ629" i="16"/>
  <c r="CK629" i="16"/>
  <c r="CL629" i="16"/>
  <c r="CM629" i="16"/>
  <c r="CN629" i="16"/>
  <c r="CO629" i="16"/>
  <c r="CP629" i="16"/>
  <c r="G630" i="16"/>
  <c r="H630" i="16"/>
  <c r="I630" i="16"/>
  <c r="J630" i="16"/>
  <c r="K630" i="16"/>
  <c r="L630" i="16"/>
  <c r="M630" i="16"/>
  <c r="N630" i="16"/>
  <c r="O630" i="16"/>
  <c r="P630" i="16"/>
  <c r="Q630" i="16"/>
  <c r="R630" i="16"/>
  <c r="S630" i="16"/>
  <c r="T630" i="16"/>
  <c r="U630" i="16"/>
  <c r="V630" i="16"/>
  <c r="W630" i="16"/>
  <c r="X630" i="16"/>
  <c r="Y630" i="16"/>
  <c r="Z630" i="16"/>
  <c r="AA630" i="16"/>
  <c r="AB630" i="16"/>
  <c r="AC630" i="16"/>
  <c r="AD630" i="16"/>
  <c r="AE630" i="16"/>
  <c r="AF630" i="16"/>
  <c r="AG630" i="16"/>
  <c r="AH630" i="16"/>
  <c r="AI630" i="16"/>
  <c r="AJ630" i="16"/>
  <c r="AK630" i="16"/>
  <c r="AL630" i="16"/>
  <c r="AM630" i="16"/>
  <c r="AN630" i="16"/>
  <c r="AO630" i="16"/>
  <c r="AP630" i="16"/>
  <c r="AQ630" i="16"/>
  <c r="AR630" i="16"/>
  <c r="AS630" i="16"/>
  <c r="AT630" i="16"/>
  <c r="AU630" i="16"/>
  <c r="AV630" i="16"/>
  <c r="AW630" i="16"/>
  <c r="AX630" i="16"/>
  <c r="AY630" i="16"/>
  <c r="AZ630" i="16"/>
  <c r="BA630" i="16"/>
  <c r="BB630" i="16"/>
  <c r="BC630" i="16"/>
  <c r="BD630" i="16"/>
  <c r="BE630" i="16"/>
  <c r="BF630" i="16"/>
  <c r="BG630" i="16"/>
  <c r="BH630" i="16"/>
  <c r="BI630" i="16"/>
  <c r="BJ630" i="16"/>
  <c r="BK630" i="16"/>
  <c r="BL630" i="16"/>
  <c r="BM630" i="16"/>
  <c r="BN630" i="16"/>
  <c r="BO630" i="16"/>
  <c r="BP630" i="16"/>
  <c r="BQ630" i="16"/>
  <c r="BR630" i="16"/>
  <c r="BS630" i="16"/>
  <c r="BT630" i="16"/>
  <c r="BU630" i="16"/>
  <c r="BV630" i="16"/>
  <c r="BW630" i="16"/>
  <c r="BX630" i="16"/>
  <c r="BY630" i="16"/>
  <c r="BZ630" i="16"/>
  <c r="CA630" i="16"/>
  <c r="CB630" i="16"/>
  <c r="CC630" i="16"/>
  <c r="CD630" i="16"/>
  <c r="CE630" i="16"/>
  <c r="CF630" i="16"/>
  <c r="CG630" i="16"/>
  <c r="CH630" i="16"/>
  <c r="CI630" i="16"/>
  <c r="CJ630" i="16"/>
  <c r="CK630" i="16"/>
  <c r="CL630" i="16"/>
  <c r="CM630" i="16"/>
  <c r="CN630" i="16"/>
  <c r="CO630" i="16"/>
  <c r="CP630" i="16"/>
  <c r="G631" i="16"/>
  <c r="H631" i="16"/>
  <c r="I631" i="16"/>
  <c r="J631" i="16"/>
  <c r="K631" i="16"/>
  <c r="L631" i="16"/>
  <c r="M631" i="16"/>
  <c r="N631" i="16"/>
  <c r="O631" i="16"/>
  <c r="P631" i="16"/>
  <c r="Q631" i="16"/>
  <c r="R631" i="16"/>
  <c r="S631" i="16"/>
  <c r="T631" i="16"/>
  <c r="U631" i="16"/>
  <c r="V631" i="16"/>
  <c r="W631" i="16"/>
  <c r="X631" i="16"/>
  <c r="Y631" i="16"/>
  <c r="Z631" i="16"/>
  <c r="AA631" i="16"/>
  <c r="AB631" i="16"/>
  <c r="AC631" i="16"/>
  <c r="AD631" i="16"/>
  <c r="AE631" i="16"/>
  <c r="AF631" i="16"/>
  <c r="AG631" i="16"/>
  <c r="AH631" i="16"/>
  <c r="AI631" i="16"/>
  <c r="AJ631" i="16"/>
  <c r="AK631" i="16"/>
  <c r="AL631" i="16"/>
  <c r="AM631" i="16"/>
  <c r="AN631" i="16"/>
  <c r="AO631" i="16"/>
  <c r="AP631" i="16"/>
  <c r="AQ631" i="16"/>
  <c r="AR631" i="16"/>
  <c r="AS631" i="16"/>
  <c r="AT631" i="16"/>
  <c r="AU631" i="16"/>
  <c r="AV631" i="16"/>
  <c r="AW631" i="16"/>
  <c r="AX631" i="16"/>
  <c r="AY631" i="16"/>
  <c r="AZ631" i="16"/>
  <c r="BA631" i="16"/>
  <c r="BB631" i="16"/>
  <c r="BC631" i="16"/>
  <c r="BD631" i="16"/>
  <c r="BE631" i="16"/>
  <c r="BF631" i="16"/>
  <c r="BG631" i="16"/>
  <c r="BH631" i="16"/>
  <c r="BI631" i="16"/>
  <c r="BJ631" i="16"/>
  <c r="BK631" i="16"/>
  <c r="BL631" i="16"/>
  <c r="BM631" i="16"/>
  <c r="BN631" i="16"/>
  <c r="BO631" i="16"/>
  <c r="BP631" i="16"/>
  <c r="BQ631" i="16"/>
  <c r="BR631" i="16"/>
  <c r="BS631" i="16"/>
  <c r="BT631" i="16"/>
  <c r="BU631" i="16"/>
  <c r="BV631" i="16"/>
  <c r="BW631" i="16"/>
  <c r="BX631" i="16"/>
  <c r="BY631" i="16"/>
  <c r="BZ631" i="16"/>
  <c r="CA631" i="16"/>
  <c r="CB631" i="16"/>
  <c r="CC631" i="16"/>
  <c r="CD631" i="16"/>
  <c r="CE631" i="16"/>
  <c r="CF631" i="16"/>
  <c r="CG631" i="16"/>
  <c r="CH631" i="16"/>
  <c r="CI631" i="16"/>
  <c r="CJ631" i="16"/>
  <c r="CK631" i="16"/>
  <c r="CL631" i="16"/>
  <c r="CM631" i="16"/>
  <c r="CN631" i="16"/>
  <c r="CO631" i="16"/>
  <c r="CP631" i="16"/>
  <c r="G632" i="16"/>
  <c r="H632" i="16"/>
  <c r="I632" i="16"/>
  <c r="J632" i="16"/>
  <c r="K632" i="16"/>
  <c r="L632" i="16"/>
  <c r="M632" i="16"/>
  <c r="N632" i="16"/>
  <c r="O632" i="16"/>
  <c r="P632" i="16"/>
  <c r="Q632" i="16"/>
  <c r="R632" i="16"/>
  <c r="S632" i="16"/>
  <c r="T632" i="16"/>
  <c r="U632" i="16"/>
  <c r="V632" i="16"/>
  <c r="W632" i="16"/>
  <c r="X632" i="16"/>
  <c r="Y632" i="16"/>
  <c r="Z632" i="16"/>
  <c r="AA632" i="16"/>
  <c r="AB632" i="16"/>
  <c r="AC632" i="16"/>
  <c r="AD632" i="16"/>
  <c r="AE632" i="16"/>
  <c r="AF632" i="16"/>
  <c r="AG632" i="16"/>
  <c r="AH632" i="16"/>
  <c r="AI632" i="16"/>
  <c r="AJ632" i="16"/>
  <c r="AK632" i="16"/>
  <c r="AL632" i="16"/>
  <c r="AM632" i="16"/>
  <c r="AN632" i="16"/>
  <c r="AO632" i="16"/>
  <c r="AP632" i="16"/>
  <c r="AQ632" i="16"/>
  <c r="AR632" i="16"/>
  <c r="AS632" i="16"/>
  <c r="AT632" i="16"/>
  <c r="AU632" i="16"/>
  <c r="AV632" i="16"/>
  <c r="AW632" i="16"/>
  <c r="AX632" i="16"/>
  <c r="AY632" i="16"/>
  <c r="AZ632" i="16"/>
  <c r="BA632" i="16"/>
  <c r="BB632" i="16"/>
  <c r="BC632" i="16"/>
  <c r="BD632" i="16"/>
  <c r="BE632" i="16"/>
  <c r="BF632" i="16"/>
  <c r="BG632" i="16"/>
  <c r="BH632" i="16"/>
  <c r="BI632" i="16"/>
  <c r="BJ632" i="16"/>
  <c r="BK632" i="16"/>
  <c r="BL632" i="16"/>
  <c r="BM632" i="16"/>
  <c r="BN632" i="16"/>
  <c r="BO632" i="16"/>
  <c r="BP632" i="16"/>
  <c r="BQ632" i="16"/>
  <c r="BR632" i="16"/>
  <c r="BS632" i="16"/>
  <c r="BT632" i="16"/>
  <c r="BU632" i="16"/>
  <c r="BV632" i="16"/>
  <c r="BW632" i="16"/>
  <c r="BX632" i="16"/>
  <c r="BY632" i="16"/>
  <c r="BZ632" i="16"/>
  <c r="CA632" i="16"/>
  <c r="CB632" i="16"/>
  <c r="CC632" i="16"/>
  <c r="CD632" i="16"/>
  <c r="CE632" i="16"/>
  <c r="CF632" i="16"/>
  <c r="CG632" i="16"/>
  <c r="CH632" i="16"/>
  <c r="CI632" i="16"/>
  <c r="CJ632" i="16"/>
  <c r="CK632" i="16"/>
  <c r="CL632" i="16"/>
  <c r="CM632" i="16"/>
  <c r="CN632" i="16"/>
  <c r="CO632" i="16"/>
  <c r="CP632" i="16"/>
  <c r="G633" i="16"/>
  <c r="H633" i="16"/>
  <c r="I633" i="16"/>
  <c r="J633" i="16"/>
  <c r="K633" i="16"/>
  <c r="L633" i="16"/>
  <c r="M633" i="16"/>
  <c r="N633" i="16"/>
  <c r="O633" i="16"/>
  <c r="P633" i="16"/>
  <c r="Q633" i="16"/>
  <c r="R633" i="16"/>
  <c r="S633" i="16"/>
  <c r="T633" i="16"/>
  <c r="U633" i="16"/>
  <c r="V633" i="16"/>
  <c r="W633" i="16"/>
  <c r="X633" i="16"/>
  <c r="Y633" i="16"/>
  <c r="Z633" i="16"/>
  <c r="AA633" i="16"/>
  <c r="AB633" i="16"/>
  <c r="AC633" i="16"/>
  <c r="AD633" i="16"/>
  <c r="AE633" i="16"/>
  <c r="AF633" i="16"/>
  <c r="AG633" i="16"/>
  <c r="AH633" i="16"/>
  <c r="AI633" i="16"/>
  <c r="AJ633" i="16"/>
  <c r="AK633" i="16"/>
  <c r="AL633" i="16"/>
  <c r="AM633" i="16"/>
  <c r="AN633" i="16"/>
  <c r="AO633" i="16"/>
  <c r="AP633" i="16"/>
  <c r="AQ633" i="16"/>
  <c r="AR633" i="16"/>
  <c r="AS633" i="16"/>
  <c r="AT633" i="16"/>
  <c r="AU633" i="16"/>
  <c r="AV633" i="16"/>
  <c r="AW633" i="16"/>
  <c r="AX633" i="16"/>
  <c r="AY633" i="16"/>
  <c r="AZ633" i="16"/>
  <c r="BA633" i="16"/>
  <c r="BB633" i="16"/>
  <c r="BC633" i="16"/>
  <c r="BD633" i="16"/>
  <c r="BE633" i="16"/>
  <c r="BF633" i="16"/>
  <c r="BG633" i="16"/>
  <c r="BH633" i="16"/>
  <c r="BI633" i="16"/>
  <c r="BJ633" i="16"/>
  <c r="BK633" i="16"/>
  <c r="BL633" i="16"/>
  <c r="BM633" i="16"/>
  <c r="BN633" i="16"/>
  <c r="BO633" i="16"/>
  <c r="BP633" i="16"/>
  <c r="BQ633" i="16"/>
  <c r="BR633" i="16"/>
  <c r="BS633" i="16"/>
  <c r="BT633" i="16"/>
  <c r="BU633" i="16"/>
  <c r="BV633" i="16"/>
  <c r="BW633" i="16"/>
  <c r="BX633" i="16"/>
  <c r="BY633" i="16"/>
  <c r="BZ633" i="16"/>
  <c r="CA633" i="16"/>
  <c r="CB633" i="16"/>
  <c r="CC633" i="16"/>
  <c r="CD633" i="16"/>
  <c r="CE633" i="16"/>
  <c r="CF633" i="16"/>
  <c r="CG633" i="16"/>
  <c r="CH633" i="16"/>
  <c r="CI633" i="16"/>
  <c r="CJ633" i="16"/>
  <c r="CK633" i="16"/>
  <c r="CL633" i="16"/>
  <c r="CM633" i="16"/>
  <c r="CN633" i="16"/>
  <c r="CO633" i="16"/>
  <c r="CP633" i="16"/>
  <c r="G634" i="16"/>
  <c r="H634" i="16"/>
  <c r="I634" i="16"/>
  <c r="J634" i="16"/>
  <c r="K634" i="16"/>
  <c r="L634" i="16"/>
  <c r="M634" i="16"/>
  <c r="N634" i="16"/>
  <c r="O634" i="16"/>
  <c r="P634" i="16"/>
  <c r="Q634" i="16"/>
  <c r="R634" i="16"/>
  <c r="S634" i="16"/>
  <c r="T634" i="16"/>
  <c r="U634" i="16"/>
  <c r="V634" i="16"/>
  <c r="W634" i="16"/>
  <c r="X634" i="16"/>
  <c r="Y634" i="16"/>
  <c r="Z634" i="16"/>
  <c r="AA634" i="16"/>
  <c r="AB634" i="16"/>
  <c r="AC634" i="16"/>
  <c r="AD634" i="16"/>
  <c r="AE634" i="16"/>
  <c r="AF634" i="16"/>
  <c r="AG634" i="16"/>
  <c r="AH634" i="16"/>
  <c r="AI634" i="16"/>
  <c r="AJ634" i="16"/>
  <c r="AK634" i="16"/>
  <c r="AL634" i="16"/>
  <c r="AM634" i="16"/>
  <c r="AN634" i="16"/>
  <c r="AO634" i="16"/>
  <c r="AP634" i="16"/>
  <c r="AQ634" i="16"/>
  <c r="AR634" i="16"/>
  <c r="AS634" i="16"/>
  <c r="AT634" i="16"/>
  <c r="AU634" i="16"/>
  <c r="AV634" i="16"/>
  <c r="AW634" i="16"/>
  <c r="AX634" i="16"/>
  <c r="AY634" i="16"/>
  <c r="AZ634" i="16"/>
  <c r="BA634" i="16"/>
  <c r="BB634" i="16"/>
  <c r="BC634" i="16"/>
  <c r="BD634" i="16"/>
  <c r="BE634" i="16"/>
  <c r="BF634" i="16"/>
  <c r="BG634" i="16"/>
  <c r="BH634" i="16"/>
  <c r="BI634" i="16"/>
  <c r="BJ634" i="16"/>
  <c r="BK634" i="16"/>
  <c r="BL634" i="16"/>
  <c r="BM634" i="16"/>
  <c r="BN634" i="16"/>
  <c r="BO634" i="16"/>
  <c r="BP634" i="16"/>
  <c r="BQ634" i="16"/>
  <c r="BR634" i="16"/>
  <c r="BS634" i="16"/>
  <c r="BT634" i="16"/>
  <c r="BU634" i="16"/>
  <c r="BV634" i="16"/>
  <c r="BW634" i="16"/>
  <c r="BX634" i="16"/>
  <c r="BY634" i="16"/>
  <c r="BZ634" i="16"/>
  <c r="CA634" i="16"/>
  <c r="CB634" i="16"/>
  <c r="CC634" i="16"/>
  <c r="CD634" i="16"/>
  <c r="CE634" i="16"/>
  <c r="CF634" i="16"/>
  <c r="CG634" i="16"/>
  <c r="CH634" i="16"/>
  <c r="CI634" i="16"/>
  <c r="CJ634" i="16"/>
  <c r="CK634" i="16"/>
  <c r="CL634" i="16"/>
  <c r="CM634" i="16"/>
  <c r="CN634" i="16"/>
  <c r="CO634" i="16"/>
  <c r="CP634" i="16"/>
  <c r="G635" i="16"/>
  <c r="H635" i="16"/>
  <c r="I635" i="16"/>
  <c r="J635" i="16"/>
  <c r="K635" i="16"/>
  <c r="L635" i="16"/>
  <c r="M635" i="16"/>
  <c r="N635" i="16"/>
  <c r="O635" i="16"/>
  <c r="P635" i="16"/>
  <c r="Q635" i="16"/>
  <c r="R635" i="16"/>
  <c r="S635" i="16"/>
  <c r="T635" i="16"/>
  <c r="U635" i="16"/>
  <c r="V635" i="16"/>
  <c r="W635" i="16"/>
  <c r="X635" i="16"/>
  <c r="Y635" i="16"/>
  <c r="Z635" i="16"/>
  <c r="AA635" i="16"/>
  <c r="AB635" i="16"/>
  <c r="AC635" i="16"/>
  <c r="AD635" i="16"/>
  <c r="AE635" i="16"/>
  <c r="AF635" i="16"/>
  <c r="AG635" i="16"/>
  <c r="AH635" i="16"/>
  <c r="AI635" i="16"/>
  <c r="AJ635" i="16"/>
  <c r="AK635" i="16"/>
  <c r="AL635" i="16"/>
  <c r="AM635" i="16"/>
  <c r="AN635" i="16"/>
  <c r="AO635" i="16"/>
  <c r="AP635" i="16"/>
  <c r="AQ635" i="16"/>
  <c r="AR635" i="16"/>
  <c r="AS635" i="16"/>
  <c r="AT635" i="16"/>
  <c r="AU635" i="16"/>
  <c r="AV635" i="16"/>
  <c r="AW635" i="16"/>
  <c r="AX635" i="16"/>
  <c r="AY635" i="16"/>
  <c r="AZ635" i="16"/>
  <c r="BA635" i="16"/>
  <c r="BB635" i="16"/>
  <c r="BC635" i="16"/>
  <c r="BD635" i="16"/>
  <c r="BE635" i="16"/>
  <c r="BF635" i="16"/>
  <c r="BG635" i="16"/>
  <c r="BH635" i="16"/>
  <c r="BI635" i="16"/>
  <c r="BJ635" i="16"/>
  <c r="BK635" i="16"/>
  <c r="BL635" i="16"/>
  <c r="BM635" i="16"/>
  <c r="BN635" i="16"/>
  <c r="BO635" i="16"/>
  <c r="BP635" i="16"/>
  <c r="BQ635" i="16"/>
  <c r="BR635" i="16"/>
  <c r="BS635" i="16"/>
  <c r="BT635" i="16"/>
  <c r="BU635" i="16"/>
  <c r="BV635" i="16"/>
  <c r="BW635" i="16"/>
  <c r="BX635" i="16"/>
  <c r="BY635" i="16"/>
  <c r="BZ635" i="16"/>
  <c r="CA635" i="16"/>
  <c r="CB635" i="16"/>
  <c r="CC635" i="16"/>
  <c r="CD635" i="16"/>
  <c r="CE635" i="16"/>
  <c r="CF635" i="16"/>
  <c r="CG635" i="16"/>
  <c r="CH635" i="16"/>
  <c r="CI635" i="16"/>
  <c r="CJ635" i="16"/>
  <c r="CK635" i="16"/>
  <c r="CL635" i="16"/>
  <c r="CM635" i="16"/>
  <c r="CN635" i="16"/>
  <c r="CO635" i="16"/>
  <c r="CP635" i="16"/>
  <c r="G636" i="16"/>
  <c r="H636" i="16"/>
  <c r="I636" i="16"/>
  <c r="J636" i="16"/>
  <c r="K636" i="16"/>
  <c r="L636" i="16"/>
  <c r="M636" i="16"/>
  <c r="N636" i="16"/>
  <c r="O636" i="16"/>
  <c r="P636" i="16"/>
  <c r="Q636" i="16"/>
  <c r="R636" i="16"/>
  <c r="S636" i="16"/>
  <c r="T636" i="16"/>
  <c r="U636" i="16"/>
  <c r="V636" i="16"/>
  <c r="W636" i="16"/>
  <c r="X636" i="16"/>
  <c r="Y636" i="16"/>
  <c r="Z636" i="16"/>
  <c r="AA636" i="16"/>
  <c r="AB636" i="16"/>
  <c r="AC636" i="16"/>
  <c r="AD636" i="16"/>
  <c r="AE636" i="16"/>
  <c r="AF636" i="16"/>
  <c r="AG636" i="16"/>
  <c r="AH636" i="16"/>
  <c r="AI636" i="16"/>
  <c r="AJ636" i="16"/>
  <c r="AK636" i="16"/>
  <c r="AL636" i="16"/>
  <c r="AM636" i="16"/>
  <c r="AN636" i="16"/>
  <c r="AO636" i="16"/>
  <c r="AP636" i="16"/>
  <c r="AQ636" i="16"/>
  <c r="AR636" i="16"/>
  <c r="AS636" i="16"/>
  <c r="AT636" i="16"/>
  <c r="AU636" i="16"/>
  <c r="AV636" i="16"/>
  <c r="AW636" i="16"/>
  <c r="AX636" i="16"/>
  <c r="AY636" i="16"/>
  <c r="AZ636" i="16"/>
  <c r="BA636" i="16"/>
  <c r="BB636" i="16"/>
  <c r="BC636" i="16"/>
  <c r="BD636" i="16"/>
  <c r="BE636" i="16"/>
  <c r="BF636" i="16"/>
  <c r="BG636" i="16"/>
  <c r="BH636" i="16"/>
  <c r="BI636" i="16"/>
  <c r="BJ636" i="16"/>
  <c r="BK636" i="16"/>
  <c r="BL636" i="16"/>
  <c r="BM636" i="16"/>
  <c r="BN636" i="16"/>
  <c r="BO636" i="16"/>
  <c r="BP636" i="16"/>
  <c r="BQ636" i="16"/>
  <c r="BR636" i="16"/>
  <c r="BS636" i="16"/>
  <c r="BT636" i="16"/>
  <c r="BU636" i="16"/>
  <c r="BV636" i="16"/>
  <c r="BW636" i="16"/>
  <c r="BX636" i="16"/>
  <c r="BY636" i="16"/>
  <c r="BZ636" i="16"/>
  <c r="CA636" i="16"/>
  <c r="CB636" i="16"/>
  <c r="CC636" i="16"/>
  <c r="CD636" i="16"/>
  <c r="CE636" i="16"/>
  <c r="CF636" i="16"/>
  <c r="CG636" i="16"/>
  <c r="CH636" i="16"/>
  <c r="CI636" i="16"/>
  <c r="CJ636" i="16"/>
  <c r="CK636" i="16"/>
  <c r="CL636" i="16"/>
  <c r="CM636" i="16"/>
  <c r="CN636" i="16"/>
  <c r="CO636" i="16"/>
  <c r="CP636" i="16"/>
  <c r="G637" i="16"/>
  <c r="H637" i="16"/>
  <c r="I637" i="16"/>
  <c r="J637" i="16"/>
  <c r="K637" i="16"/>
  <c r="L637" i="16"/>
  <c r="M637" i="16"/>
  <c r="N637" i="16"/>
  <c r="O637" i="16"/>
  <c r="P637" i="16"/>
  <c r="Q637" i="16"/>
  <c r="R637" i="16"/>
  <c r="S637" i="16"/>
  <c r="T637" i="16"/>
  <c r="U637" i="16"/>
  <c r="V637" i="16"/>
  <c r="W637" i="16"/>
  <c r="X637" i="16"/>
  <c r="Y637" i="16"/>
  <c r="Z637" i="16"/>
  <c r="AA637" i="16"/>
  <c r="AB637" i="16"/>
  <c r="AC637" i="16"/>
  <c r="AD637" i="16"/>
  <c r="AE637" i="16"/>
  <c r="AF637" i="16"/>
  <c r="AG637" i="16"/>
  <c r="AH637" i="16"/>
  <c r="AI637" i="16"/>
  <c r="AJ637" i="16"/>
  <c r="AK637" i="16"/>
  <c r="AL637" i="16"/>
  <c r="AM637" i="16"/>
  <c r="AN637" i="16"/>
  <c r="AO637" i="16"/>
  <c r="AP637" i="16"/>
  <c r="AQ637" i="16"/>
  <c r="AR637" i="16"/>
  <c r="AS637" i="16"/>
  <c r="AT637" i="16"/>
  <c r="AU637" i="16"/>
  <c r="AV637" i="16"/>
  <c r="AW637" i="16"/>
  <c r="AX637" i="16"/>
  <c r="AY637" i="16"/>
  <c r="AZ637" i="16"/>
  <c r="BA637" i="16"/>
  <c r="BB637" i="16"/>
  <c r="BC637" i="16"/>
  <c r="BD637" i="16"/>
  <c r="BE637" i="16"/>
  <c r="BF637" i="16"/>
  <c r="BG637" i="16"/>
  <c r="BH637" i="16"/>
  <c r="BI637" i="16"/>
  <c r="BJ637" i="16"/>
  <c r="BK637" i="16"/>
  <c r="BL637" i="16"/>
  <c r="BM637" i="16"/>
  <c r="BN637" i="16"/>
  <c r="BO637" i="16"/>
  <c r="BP637" i="16"/>
  <c r="BQ637" i="16"/>
  <c r="BR637" i="16"/>
  <c r="BS637" i="16"/>
  <c r="BT637" i="16"/>
  <c r="BU637" i="16"/>
  <c r="BV637" i="16"/>
  <c r="BW637" i="16"/>
  <c r="BX637" i="16"/>
  <c r="BY637" i="16"/>
  <c r="BZ637" i="16"/>
  <c r="CA637" i="16"/>
  <c r="CB637" i="16"/>
  <c r="CC637" i="16"/>
  <c r="CD637" i="16"/>
  <c r="CE637" i="16"/>
  <c r="CF637" i="16"/>
  <c r="CG637" i="16"/>
  <c r="CH637" i="16"/>
  <c r="CI637" i="16"/>
  <c r="CJ637" i="16"/>
  <c r="CK637" i="16"/>
  <c r="CL637" i="16"/>
  <c r="CM637" i="16"/>
  <c r="CN637" i="16"/>
  <c r="CO637" i="16"/>
  <c r="CP637" i="16"/>
  <c r="G638" i="16"/>
  <c r="H638" i="16"/>
  <c r="I638" i="16"/>
  <c r="J638" i="16"/>
  <c r="K638" i="16"/>
  <c r="L638" i="16"/>
  <c r="M638" i="16"/>
  <c r="N638" i="16"/>
  <c r="O638" i="16"/>
  <c r="P638" i="16"/>
  <c r="Q638" i="16"/>
  <c r="R638" i="16"/>
  <c r="S638" i="16"/>
  <c r="T638" i="16"/>
  <c r="U638" i="16"/>
  <c r="V638" i="16"/>
  <c r="W638" i="16"/>
  <c r="X638" i="16"/>
  <c r="Y638" i="16"/>
  <c r="Z638" i="16"/>
  <c r="AA638" i="16"/>
  <c r="AB638" i="16"/>
  <c r="AC638" i="16"/>
  <c r="AD638" i="16"/>
  <c r="AE638" i="16"/>
  <c r="AF638" i="16"/>
  <c r="AG638" i="16"/>
  <c r="AH638" i="16"/>
  <c r="AI638" i="16"/>
  <c r="AJ638" i="16"/>
  <c r="AK638" i="16"/>
  <c r="AL638" i="16"/>
  <c r="AM638" i="16"/>
  <c r="AN638" i="16"/>
  <c r="AO638" i="16"/>
  <c r="AP638" i="16"/>
  <c r="AQ638" i="16"/>
  <c r="AR638" i="16"/>
  <c r="AS638" i="16"/>
  <c r="AT638" i="16"/>
  <c r="AU638" i="16"/>
  <c r="AV638" i="16"/>
  <c r="AW638" i="16"/>
  <c r="AX638" i="16"/>
  <c r="AY638" i="16"/>
  <c r="AZ638" i="16"/>
  <c r="BA638" i="16"/>
  <c r="BB638" i="16"/>
  <c r="BC638" i="16"/>
  <c r="BD638" i="16"/>
  <c r="BE638" i="16"/>
  <c r="BF638" i="16"/>
  <c r="BG638" i="16"/>
  <c r="BH638" i="16"/>
  <c r="BI638" i="16"/>
  <c r="BJ638" i="16"/>
  <c r="BK638" i="16"/>
  <c r="BL638" i="16"/>
  <c r="BM638" i="16"/>
  <c r="BN638" i="16"/>
  <c r="BO638" i="16"/>
  <c r="BP638" i="16"/>
  <c r="BQ638" i="16"/>
  <c r="BR638" i="16"/>
  <c r="BS638" i="16"/>
  <c r="BT638" i="16"/>
  <c r="BU638" i="16"/>
  <c r="BV638" i="16"/>
  <c r="BW638" i="16"/>
  <c r="BX638" i="16"/>
  <c r="BY638" i="16"/>
  <c r="BZ638" i="16"/>
  <c r="CA638" i="16"/>
  <c r="CB638" i="16"/>
  <c r="CC638" i="16"/>
  <c r="CD638" i="16"/>
  <c r="CE638" i="16"/>
  <c r="CF638" i="16"/>
  <c r="CG638" i="16"/>
  <c r="CH638" i="16"/>
  <c r="CI638" i="16"/>
  <c r="CJ638" i="16"/>
  <c r="CK638" i="16"/>
  <c r="CL638" i="16"/>
  <c r="CM638" i="16"/>
  <c r="CN638" i="16"/>
  <c r="CO638" i="16"/>
  <c r="CP638" i="16"/>
  <c r="G639" i="16"/>
  <c r="H639" i="16"/>
  <c r="I639" i="16"/>
  <c r="J639" i="16"/>
  <c r="K639" i="16"/>
  <c r="L639" i="16"/>
  <c r="M639" i="16"/>
  <c r="N639" i="16"/>
  <c r="O639" i="16"/>
  <c r="P639" i="16"/>
  <c r="Q639" i="16"/>
  <c r="R639" i="16"/>
  <c r="S639" i="16"/>
  <c r="T639" i="16"/>
  <c r="U639" i="16"/>
  <c r="V639" i="16"/>
  <c r="W639" i="16"/>
  <c r="X639" i="16"/>
  <c r="Y639" i="16"/>
  <c r="Z639" i="16"/>
  <c r="AA639" i="16"/>
  <c r="AB639" i="16"/>
  <c r="AC639" i="16"/>
  <c r="AD639" i="16"/>
  <c r="AE639" i="16"/>
  <c r="AF639" i="16"/>
  <c r="AG639" i="16"/>
  <c r="AH639" i="16"/>
  <c r="AI639" i="16"/>
  <c r="AJ639" i="16"/>
  <c r="AK639" i="16"/>
  <c r="AL639" i="16"/>
  <c r="AM639" i="16"/>
  <c r="AN639" i="16"/>
  <c r="AO639" i="16"/>
  <c r="AP639" i="16"/>
  <c r="AQ639" i="16"/>
  <c r="AR639" i="16"/>
  <c r="AS639" i="16"/>
  <c r="AT639" i="16"/>
  <c r="AU639" i="16"/>
  <c r="AV639" i="16"/>
  <c r="AW639" i="16"/>
  <c r="AX639" i="16"/>
  <c r="AY639" i="16"/>
  <c r="AZ639" i="16"/>
  <c r="BA639" i="16"/>
  <c r="BB639" i="16"/>
  <c r="BC639" i="16"/>
  <c r="BD639" i="16"/>
  <c r="BE639" i="16"/>
  <c r="BF639" i="16"/>
  <c r="BG639" i="16"/>
  <c r="BH639" i="16"/>
  <c r="BI639" i="16"/>
  <c r="BJ639" i="16"/>
  <c r="BK639" i="16"/>
  <c r="BL639" i="16"/>
  <c r="BM639" i="16"/>
  <c r="BN639" i="16"/>
  <c r="BO639" i="16"/>
  <c r="BP639" i="16"/>
  <c r="BQ639" i="16"/>
  <c r="BR639" i="16"/>
  <c r="BS639" i="16"/>
  <c r="BT639" i="16"/>
  <c r="BU639" i="16"/>
  <c r="BV639" i="16"/>
  <c r="BW639" i="16"/>
  <c r="BX639" i="16"/>
  <c r="BY639" i="16"/>
  <c r="BZ639" i="16"/>
  <c r="CA639" i="16"/>
  <c r="CB639" i="16"/>
  <c r="CC639" i="16"/>
  <c r="CD639" i="16"/>
  <c r="CE639" i="16"/>
  <c r="CF639" i="16"/>
  <c r="CG639" i="16"/>
  <c r="CH639" i="16"/>
  <c r="CI639" i="16"/>
  <c r="CJ639" i="16"/>
  <c r="CK639" i="16"/>
  <c r="CL639" i="16"/>
  <c r="CM639" i="16"/>
  <c r="CN639" i="16"/>
  <c r="CO639" i="16"/>
  <c r="CP639" i="16"/>
  <c r="G640" i="16"/>
  <c r="H640" i="16"/>
  <c r="I640" i="16"/>
  <c r="J640" i="16"/>
  <c r="K640" i="16"/>
  <c r="L640" i="16"/>
  <c r="M640" i="16"/>
  <c r="N640" i="16"/>
  <c r="O640" i="16"/>
  <c r="P640" i="16"/>
  <c r="Q640" i="16"/>
  <c r="R640" i="16"/>
  <c r="S640" i="16"/>
  <c r="T640" i="16"/>
  <c r="U640" i="16"/>
  <c r="V640" i="16"/>
  <c r="W640" i="16"/>
  <c r="X640" i="16"/>
  <c r="Y640" i="16"/>
  <c r="Z640" i="16"/>
  <c r="AA640" i="16"/>
  <c r="AB640" i="16"/>
  <c r="AC640" i="16"/>
  <c r="AD640" i="16"/>
  <c r="AE640" i="16"/>
  <c r="AF640" i="16"/>
  <c r="AG640" i="16"/>
  <c r="AH640" i="16"/>
  <c r="AI640" i="16"/>
  <c r="AJ640" i="16"/>
  <c r="AK640" i="16"/>
  <c r="AL640" i="16"/>
  <c r="AM640" i="16"/>
  <c r="AN640" i="16"/>
  <c r="AO640" i="16"/>
  <c r="AP640" i="16"/>
  <c r="AQ640" i="16"/>
  <c r="AR640" i="16"/>
  <c r="AS640" i="16"/>
  <c r="AT640" i="16"/>
  <c r="AU640" i="16"/>
  <c r="AV640" i="16"/>
  <c r="AW640" i="16"/>
  <c r="AX640" i="16"/>
  <c r="AY640" i="16"/>
  <c r="AZ640" i="16"/>
  <c r="BA640" i="16"/>
  <c r="BB640" i="16"/>
  <c r="BC640" i="16"/>
  <c r="BD640" i="16"/>
  <c r="BE640" i="16"/>
  <c r="BF640" i="16"/>
  <c r="BG640" i="16"/>
  <c r="BH640" i="16"/>
  <c r="BI640" i="16"/>
  <c r="BJ640" i="16"/>
  <c r="BK640" i="16"/>
  <c r="BL640" i="16"/>
  <c r="BM640" i="16"/>
  <c r="BN640" i="16"/>
  <c r="BO640" i="16"/>
  <c r="BP640" i="16"/>
  <c r="BQ640" i="16"/>
  <c r="BR640" i="16"/>
  <c r="BS640" i="16"/>
  <c r="BT640" i="16"/>
  <c r="BU640" i="16"/>
  <c r="BV640" i="16"/>
  <c r="BW640" i="16"/>
  <c r="BX640" i="16"/>
  <c r="BY640" i="16"/>
  <c r="BZ640" i="16"/>
  <c r="CA640" i="16"/>
  <c r="CB640" i="16"/>
  <c r="CC640" i="16"/>
  <c r="CD640" i="16"/>
  <c r="CE640" i="16"/>
  <c r="CF640" i="16"/>
  <c r="CG640" i="16"/>
  <c r="CH640" i="16"/>
  <c r="CI640" i="16"/>
  <c r="CJ640" i="16"/>
  <c r="CK640" i="16"/>
  <c r="CL640" i="16"/>
  <c r="CM640" i="16"/>
  <c r="CN640" i="16"/>
  <c r="CO640" i="16"/>
  <c r="CP640" i="16"/>
  <c r="G641" i="16"/>
  <c r="H641" i="16"/>
  <c r="I641" i="16"/>
  <c r="J641" i="16"/>
  <c r="K641" i="16"/>
  <c r="L641" i="16"/>
  <c r="M641" i="16"/>
  <c r="N641" i="16"/>
  <c r="O641" i="16"/>
  <c r="P641" i="16"/>
  <c r="Q641" i="16"/>
  <c r="R641" i="16"/>
  <c r="S641" i="16"/>
  <c r="T641" i="16"/>
  <c r="U641" i="16"/>
  <c r="V641" i="16"/>
  <c r="W641" i="16"/>
  <c r="X641" i="16"/>
  <c r="Y641" i="16"/>
  <c r="Z641" i="16"/>
  <c r="AA641" i="16"/>
  <c r="AB641" i="16"/>
  <c r="AC641" i="16"/>
  <c r="AD641" i="16"/>
  <c r="AE641" i="16"/>
  <c r="AF641" i="16"/>
  <c r="AG641" i="16"/>
  <c r="AH641" i="16"/>
  <c r="AI641" i="16"/>
  <c r="AJ641" i="16"/>
  <c r="AK641" i="16"/>
  <c r="AL641" i="16"/>
  <c r="AM641" i="16"/>
  <c r="AN641" i="16"/>
  <c r="AO641" i="16"/>
  <c r="AP641" i="16"/>
  <c r="AQ641" i="16"/>
  <c r="AR641" i="16"/>
  <c r="AS641" i="16"/>
  <c r="AT641" i="16"/>
  <c r="AU641" i="16"/>
  <c r="AV641" i="16"/>
  <c r="AW641" i="16"/>
  <c r="AX641" i="16"/>
  <c r="AY641" i="16"/>
  <c r="AZ641" i="16"/>
  <c r="BA641" i="16"/>
  <c r="BB641" i="16"/>
  <c r="BC641" i="16"/>
  <c r="BD641" i="16"/>
  <c r="BE641" i="16"/>
  <c r="BF641" i="16"/>
  <c r="BG641" i="16"/>
  <c r="BH641" i="16"/>
  <c r="BI641" i="16"/>
  <c r="BJ641" i="16"/>
  <c r="BK641" i="16"/>
  <c r="BL641" i="16"/>
  <c r="BM641" i="16"/>
  <c r="BN641" i="16"/>
  <c r="BO641" i="16"/>
  <c r="BP641" i="16"/>
  <c r="BQ641" i="16"/>
  <c r="BR641" i="16"/>
  <c r="BS641" i="16"/>
  <c r="BT641" i="16"/>
  <c r="BU641" i="16"/>
  <c r="BV641" i="16"/>
  <c r="BW641" i="16"/>
  <c r="BX641" i="16"/>
  <c r="BY641" i="16"/>
  <c r="BZ641" i="16"/>
  <c r="CA641" i="16"/>
  <c r="CB641" i="16"/>
  <c r="CC641" i="16"/>
  <c r="CD641" i="16"/>
  <c r="CE641" i="16"/>
  <c r="CF641" i="16"/>
  <c r="CG641" i="16"/>
  <c r="CH641" i="16"/>
  <c r="CI641" i="16"/>
  <c r="CJ641" i="16"/>
  <c r="CK641" i="16"/>
  <c r="CL641" i="16"/>
  <c r="CM641" i="16"/>
  <c r="CN641" i="16"/>
  <c r="CO641" i="16"/>
  <c r="CP641" i="16"/>
  <c r="G642" i="16"/>
  <c r="H642" i="16"/>
  <c r="I642" i="16"/>
  <c r="J642" i="16"/>
  <c r="K642" i="16"/>
  <c r="L642" i="16"/>
  <c r="M642" i="16"/>
  <c r="N642" i="16"/>
  <c r="O642" i="16"/>
  <c r="P642" i="16"/>
  <c r="Q642" i="16"/>
  <c r="R642" i="16"/>
  <c r="S642" i="16"/>
  <c r="T642" i="16"/>
  <c r="U642" i="16"/>
  <c r="V642" i="16"/>
  <c r="W642" i="16"/>
  <c r="X642" i="16"/>
  <c r="Y642" i="16"/>
  <c r="Z642" i="16"/>
  <c r="AA642" i="16"/>
  <c r="AB642" i="16"/>
  <c r="AC642" i="16"/>
  <c r="AD642" i="16"/>
  <c r="AE642" i="16"/>
  <c r="AF642" i="16"/>
  <c r="AG642" i="16"/>
  <c r="AH642" i="16"/>
  <c r="AI642" i="16"/>
  <c r="AJ642" i="16"/>
  <c r="AK642" i="16"/>
  <c r="AL642" i="16"/>
  <c r="AM642" i="16"/>
  <c r="AN642" i="16"/>
  <c r="AO642" i="16"/>
  <c r="AP642" i="16"/>
  <c r="AQ642" i="16"/>
  <c r="AR642" i="16"/>
  <c r="AS642" i="16"/>
  <c r="AT642" i="16"/>
  <c r="AU642" i="16"/>
  <c r="AV642" i="16"/>
  <c r="AW642" i="16"/>
  <c r="AX642" i="16"/>
  <c r="AY642" i="16"/>
  <c r="AZ642" i="16"/>
  <c r="BA642" i="16"/>
  <c r="BB642" i="16"/>
  <c r="BC642" i="16"/>
  <c r="BD642" i="16"/>
  <c r="BE642" i="16"/>
  <c r="BF642" i="16"/>
  <c r="BG642" i="16"/>
  <c r="BH642" i="16"/>
  <c r="BI642" i="16"/>
  <c r="BJ642" i="16"/>
  <c r="BK642" i="16"/>
  <c r="BL642" i="16"/>
  <c r="BM642" i="16"/>
  <c r="BN642" i="16"/>
  <c r="BO642" i="16"/>
  <c r="BP642" i="16"/>
  <c r="BQ642" i="16"/>
  <c r="BR642" i="16"/>
  <c r="BS642" i="16"/>
  <c r="BT642" i="16"/>
  <c r="BU642" i="16"/>
  <c r="BV642" i="16"/>
  <c r="BW642" i="16"/>
  <c r="BX642" i="16"/>
  <c r="BY642" i="16"/>
  <c r="BZ642" i="16"/>
  <c r="CA642" i="16"/>
  <c r="CB642" i="16"/>
  <c r="CC642" i="16"/>
  <c r="CD642" i="16"/>
  <c r="CE642" i="16"/>
  <c r="CF642" i="16"/>
  <c r="CG642" i="16"/>
  <c r="CH642" i="16"/>
  <c r="CI642" i="16"/>
  <c r="CJ642" i="16"/>
  <c r="CK642" i="16"/>
  <c r="CL642" i="16"/>
  <c r="CM642" i="16"/>
  <c r="CN642" i="16"/>
  <c r="CO642" i="16"/>
  <c r="CP642" i="16"/>
  <c r="G643" i="16"/>
  <c r="H643" i="16"/>
  <c r="I643" i="16"/>
  <c r="J643" i="16"/>
  <c r="K643" i="16"/>
  <c r="L643" i="16"/>
  <c r="M643" i="16"/>
  <c r="N643" i="16"/>
  <c r="O643" i="16"/>
  <c r="P643" i="16"/>
  <c r="Q643" i="16"/>
  <c r="R643" i="16"/>
  <c r="S643" i="16"/>
  <c r="T643" i="16"/>
  <c r="U643" i="16"/>
  <c r="V643" i="16"/>
  <c r="W643" i="16"/>
  <c r="X643" i="16"/>
  <c r="Y643" i="16"/>
  <c r="Z643" i="16"/>
  <c r="AA643" i="16"/>
  <c r="AB643" i="16"/>
  <c r="AC643" i="16"/>
  <c r="AD643" i="16"/>
  <c r="AE643" i="16"/>
  <c r="AF643" i="16"/>
  <c r="AG643" i="16"/>
  <c r="AH643" i="16"/>
  <c r="AI643" i="16"/>
  <c r="AJ643" i="16"/>
  <c r="AK643" i="16"/>
  <c r="AL643" i="16"/>
  <c r="AM643" i="16"/>
  <c r="AN643" i="16"/>
  <c r="AO643" i="16"/>
  <c r="AP643" i="16"/>
  <c r="AQ643" i="16"/>
  <c r="AR643" i="16"/>
  <c r="AS643" i="16"/>
  <c r="AT643" i="16"/>
  <c r="AU643" i="16"/>
  <c r="AV643" i="16"/>
  <c r="AW643" i="16"/>
  <c r="AX643" i="16"/>
  <c r="AY643" i="16"/>
  <c r="AZ643" i="16"/>
  <c r="BA643" i="16"/>
  <c r="BB643" i="16"/>
  <c r="BC643" i="16"/>
  <c r="BD643" i="16"/>
  <c r="BE643" i="16"/>
  <c r="BF643" i="16"/>
  <c r="BG643" i="16"/>
  <c r="BH643" i="16"/>
  <c r="BI643" i="16"/>
  <c r="BJ643" i="16"/>
  <c r="BK643" i="16"/>
  <c r="BL643" i="16"/>
  <c r="BM643" i="16"/>
  <c r="BN643" i="16"/>
  <c r="BO643" i="16"/>
  <c r="BP643" i="16"/>
  <c r="BQ643" i="16"/>
  <c r="BR643" i="16"/>
  <c r="BS643" i="16"/>
  <c r="BT643" i="16"/>
  <c r="BU643" i="16"/>
  <c r="BV643" i="16"/>
  <c r="BW643" i="16"/>
  <c r="BX643" i="16"/>
  <c r="BY643" i="16"/>
  <c r="BZ643" i="16"/>
  <c r="CA643" i="16"/>
  <c r="CB643" i="16"/>
  <c r="CC643" i="16"/>
  <c r="CD643" i="16"/>
  <c r="CE643" i="16"/>
  <c r="CF643" i="16"/>
  <c r="CG643" i="16"/>
  <c r="CH643" i="16"/>
  <c r="CI643" i="16"/>
  <c r="CJ643" i="16"/>
  <c r="CK643" i="16"/>
  <c r="CL643" i="16"/>
  <c r="CM643" i="16"/>
  <c r="CN643" i="16"/>
  <c r="CO643" i="16"/>
  <c r="CP643" i="16"/>
  <c r="G644" i="16"/>
  <c r="H644" i="16"/>
  <c r="I644" i="16"/>
  <c r="J644" i="16"/>
  <c r="K644" i="16"/>
  <c r="L644" i="16"/>
  <c r="M644" i="16"/>
  <c r="N644" i="16"/>
  <c r="O644" i="16"/>
  <c r="P644" i="16"/>
  <c r="Q644" i="16"/>
  <c r="R644" i="16"/>
  <c r="S644" i="16"/>
  <c r="T644" i="16"/>
  <c r="U644" i="16"/>
  <c r="V644" i="16"/>
  <c r="W644" i="16"/>
  <c r="X644" i="16"/>
  <c r="Y644" i="16"/>
  <c r="Z644" i="16"/>
  <c r="AA644" i="16"/>
  <c r="AB644" i="16"/>
  <c r="AC644" i="16"/>
  <c r="AD644" i="16"/>
  <c r="AE644" i="16"/>
  <c r="AF644" i="16"/>
  <c r="AG644" i="16"/>
  <c r="AH644" i="16"/>
  <c r="AI644" i="16"/>
  <c r="AJ644" i="16"/>
  <c r="AK644" i="16"/>
  <c r="AL644" i="16"/>
  <c r="AM644" i="16"/>
  <c r="AN644" i="16"/>
  <c r="AO644" i="16"/>
  <c r="AP644" i="16"/>
  <c r="AQ644" i="16"/>
  <c r="AR644" i="16"/>
  <c r="AS644" i="16"/>
  <c r="AT644" i="16"/>
  <c r="AU644" i="16"/>
  <c r="AV644" i="16"/>
  <c r="AW644" i="16"/>
  <c r="AX644" i="16"/>
  <c r="AY644" i="16"/>
  <c r="AZ644" i="16"/>
  <c r="BA644" i="16"/>
  <c r="BB644" i="16"/>
  <c r="BC644" i="16"/>
  <c r="BD644" i="16"/>
  <c r="BE644" i="16"/>
  <c r="BF644" i="16"/>
  <c r="BG644" i="16"/>
  <c r="BH644" i="16"/>
  <c r="BI644" i="16"/>
  <c r="BJ644" i="16"/>
  <c r="BK644" i="16"/>
  <c r="BL644" i="16"/>
  <c r="BM644" i="16"/>
  <c r="BN644" i="16"/>
  <c r="BO644" i="16"/>
  <c r="BP644" i="16"/>
  <c r="BQ644" i="16"/>
  <c r="BR644" i="16"/>
  <c r="BS644" i="16"/>
  <c r="BT644" i="16"/>
  <c r="BU644" i="16"/>
  <c r="BV644" i="16"/>
  <c r="BW644" i="16"/>
  <c r="BX644" i="16"/>
  <c r="BY644" i="16"/>
  <c r="BZ644" i="16"/>
  <c r="CA644" i="16"/>
  <c r="CB644" i="16"/>
  <c r="CC644" i="16"/>
  <c r="CD644" i="16"/>
  <c r="CE644" i="16"/>
  <c r="CF644" i="16"/>
  <c r="CG644" i="16"/>
  <c r="CH644" i="16"/>
  <c r="CI644" i="16"/>
  <c r="CJ644" i="16"/>
  <c r="CK644" i="16"/>
  <c r="CL644" i="16"/>
  <c r="CM644" i="16"/>
  <c r="CN644" i="16"/>
  <c r="CO644" i="16"/>
  <c r="CP644" i="16"/>
  <c r="G645" i="16"/>
  <c r="H645" i="16"/>
  <c r="I645" i="16"/>
  <c r="J645" i="16"/>
  <c r="K645" i="16"/>
  <c r="L645" i="16"/>
  <c r="M645" i="16"/>
  <c r="N645" i="16"/>
  <c r="O645" i="16"/>
  <c r="P645" i="16"/>
  <c r="Q645" i="16"/>
  <c r="R645" i="16"/>
  <c r="S645" i="16"/>
  <c r="T645" i="16"/>
  <c r="U645" i="16"/>
  <c r="V645" i="16"/>
  <c r="W645" i="16"/>
  <c r="X645" i="16"/>
  <c r="Y645" i="16"/>
  <c r="Z645" i="16"/>
  <c r="AA645" i="16"/>
  <c r="AB645" i="16"/>
  <c r="AC645" i="16"/>
  <c r="AD645" i="16"/>
  <c r="AE645" i="16"/>
  <c r="AF645" i="16"/>
  <c r="AG645" i="16"/>
  <c r="AH645" i="16"/>
  <c r="AI645" i="16"/>
  <c r="AJ645" i="16"/>
  <c r="AK645" i="16"/>
  <c r="AL645" i="16"/>
  <c r="AM645" i="16"/>
  <c r="AN645" i="16"/>
  <c r="AO645" i="16"/>
  <c r="AP645" i="16"/>
  <c r="AQ645" i="16"/>
  <c r="AR645" i="16"/>
  <c r="AS645" i="16"/>
  <c r="AT645" i="16"/>
  <c r="AU645" i="16"/>
  <c r="AV645" i="16"/>
  <c r="AW645" i="16"/>
  <c r="AX645" i="16"/>
  <c r="AY645" i="16"/>
  <c r="AZ645" i="16"/>
  <c r="BA645" i="16"/>
  <c r="BB645" i="16"/>
  <c r="BC645" i="16"/>
  <c r="BD645" i="16"/>
  <c r="BE645" i="16"/>
  <c r="BF645" i="16"/>
  <c r="BG645" i="16"/>
  <c r="BH645" i="16"/>
  <c r="BI645" i="16"/>
  <c r="BJ645" i="16"/>
  <c r="BK645" i="16"/>
  <c r="BL645" i="16"/>
  <c r="BM645" i="16"/>
  <c r="BN645" i="16"/>
  <c r="BO645" i="16"/>
  <c r="BP645" i="16"/>
  <c r="BQ645" i="16"/>
  <c r="BR645" i="16"/>
  <c r="BS645" i="16"/>
  <c r="BT645" i="16"/>
  <c r="BU645" i="16"/>
  <c r="BV645" i="16"/>
  <c r="BW645" i="16"/>
  <c r="BX645" i="16"/>
  <c r="BY645" i="16"/>
  <c r="BZ645" i="16"/>
  <c r="CA645" i="16"/>
  <c r="CB645" i="16"/>
  <c r="CC645" i="16"/>
  <c r="CD645" i="16"/>
  <c r="CE645" i="16"/>
  <c r="CF645" i="16"/>
  <c r="CG645" i="16"/>
  <c r="CH645" i="16"/>
  <c r="CI645" i="16"/>
  <c r="CJ645" i="16"/>
  <c r="CK645" i="16"/>
  <c r="CL645" i="16"/>
  <c r="CM645" i="16"/>
  <c r="CN645" i="16"/>
  <c r="CO645" i="16"/>
  <c r="CP645" i="16"/>
  <c r="G646" i="16"/>
  <c r="H646" i="16"/>
  <c r="I646" i="16"/>
  <c r="J646" i="16"/>
  <c r="K646" i="16"/>
  <c r="L646" i="16"/>
  <c r="M646" i="16"/>
  <c r="N646" i="16"/>
  <c r="O646" i="16"/>
  <c r="P646" i="16"/>
  <c r="Q646" i="16"/>
  <c r="R646" i="16"/>
  <c r="S646" i="16"/>
  <c r="T646" i="16"/>
  <c r="U646" i="16"/>
  <c r="V646" i="16"/>
  <c r="W646" i="16"/>
  <c r="X646" i="16"/>
  <c r="Y646" i="16"/>
  <c r="Z646" i="16"/>
  <c r="AA646" i="16"/>
  <c r="AB646" i="16"/>
  <c r="AC646" i="16"/>
  <c r="AD646" i="16"/>
  <c r="AE646" i="16"/>
  <c r="AF646" i="16"/>
  <c r="AG646" i="16"/>
  <c r="AH646" i="16"/>
  <c r="AI646" i="16"/>
  <c r="AJ646" i="16"/>
  <c r="AK646" i="16"/>
  <c r="AL646" i="16"/>
  <c r="AM646" i="16"/>
  <c r="AN646" i="16"/>
  <c r="AO646" i="16"/>
  <c r="AP646" i="16"/>
  <c r="AQ646" i="16"/>
  <c r="AR646" i="16"/>
  <c r="AS646" i="16"/>
  <c r="AT646" i="16"/>
  <c r="AU646" i="16"/>
  <c r="AV646" i="16"/>
  <c r="AW646" i="16"/>
  <c r="AX646" i="16"/>
  <c r="AY646" i="16"/>
  <c r="AZ646" i="16"/>
  <c r="BA646" i="16"/>
  <c r="BB646" i="16"/>
  <c r="BC646" i="16"/>
  <c r="BD646" i="16"/>
  <c r="BE646" i="16"/>
  <c r="BF646" i="16"/>
  <c r="BG646" i="16"/>
  <c r="BH646" i="16"/>
  <c r="BI646" i="16"/>
  <c r="BJ646" i="16"/>
  <c r="BK646" i="16"/>
  <c r="BL646" i="16"/>
  <c r="BM646" i="16"/>
  <c r="BN646" i="16"/>
  <c r="BO646" i="16"/>
  <c r="BP646" i="16"/>
  <c r="BQ646" i="16"/>
  <c r="BR646" i="16"/>
  <c r="BS646" i="16"/>
  <c r="BT646" i="16"/>
  <c r="BU646" i="16"/>
  <c r="BV646" i="16"/>
  <c r="BW646" i="16"/>
  <c r="BX646" i="16"/>
  <c r="BY646" i="16"/>
  <c r="BZ646" i="16"/>
  <c r="CA646" i="16"/>
  <c r="CB646" i="16"/>
  <c r="CC646" i="16"/>
  <c r="CD646" i="16"/>
  <c r="CE646" i="16"/>
  <c r="CF646" i="16"/>
  <c r="CG646" i="16"/>
  <c r="CH646" i="16"/>
  <c r="CI646" i="16"/>
  <c r="CJ646" i="16"/>
  <c r="CK646" i="16"/>
  <c r="CL646" i="16"/>
  <c r="CM646" i="16"/>
  <c r="CN646" i="16"/>
  <c r="CO646" i="16"/>
  <c r="CP646" i="16"/>
  <c r="G647" i="16"/>
  <c r="H647" i="16"/>
  <c r="I647" i="16"/>
  <c r="J647" i="16"/>
  <c r="K647" i="16"/>
  <c r="L647" i="16"/>
  <c r="M647" i="16"/>
  <c r="N647" i="16"/>
  <c r="O647" i="16"/>
  <c r="P647" i="16"/>
  <c r="Q647" i="16"/>
  <c r="R647" i="16"/>
  <c r="S647" i="16"/>
  <c r="T647" i="16"/>
  <c r="U647" i="16"/>
  <c r="V647" i="16"/>
  <c r="W647" i="16"/>
  <c r="X647" i="16"/>
  <c r="Y647" i="16"/>
  <c r="Z647" i="16"/>
  <c r="AA647" i="16"/>
  <c r="AB647" i="16"/>
  <c r="AC647" i="16"/>
  <c r="AD647" i="16"/>
  <c r="AE647" i="16"/>
  <c r="AF647" i="16"/>
  <c r="AG647" i="16"/>
  <c r="AH647" i="16"/>
  <c r="AI647" i="16"/>
  <c r="AJ647" i="16"/>
  <c r="AK647" i="16"/>
  <c r="AL647" i="16"/>
  <c r="AM647" i="16"/>
  <c r="AN647" i="16"/>
  <c r="AO647" i="16"/>
  <c r="AP647" i="16"/>
  <c r="AQ647" i="16"/>
  <c r="AR647" i="16"/>
  <c r="AS647" i="16"/>
  <c r="AT647" i="16"/>
  <c r="AU647" i="16"/>
  <c r="AV647" i="16"/>
  <c r="AW647" i="16"/>
  <c r="AX647" i="16"/>
  <c r="AY647" i="16"/>
  <c r="AZ647" i="16"/>
  <c r="BA647" i="16"/>
  <c r="BB647" i="16"/>
  <c r="BC647" i="16"/>
  <c r="BD647" i="16"/>
  <c r="BE647" i="16"/>
  <c r="BF647" i="16"/>
  <c r="BG647" i="16"/>
  <c r="BH647" i="16"/>
  <c r="BI647" i="16"/>
  <c r="BJ647" i="16"/>
  <c r="BK647" i="16"/>
  <c r="BL647" i="16"/>
  <c r="BM647" i="16"/>
  <c r="BN647" i="16"/>
  <c r="BO647" i="16"/>
  <c r="BP647" i="16"/>
  <c r="BQ647" i="16"/>
  <c r="BR647" i="16"/>
  <c r="BS647" i="16"/>
  <c r="BT647" i="16"/>
  <c r="BU647" i="16"/>
  <c r="BV647" i="16"/>
  <c r="BW647" i="16"/>
  <c r="BX647" i="16"/>
  <c r="BY647" i="16"/>
  <c r="BZ647" i="16"/>
  <c r="CA647" i="16"/>
  <c r="CB647" i="16"/>
  <c r="CC647" i="16"/>
  <c r="CD647" i="16"/>
  <c r="CE647" i="16"/>
  <c r="CF647" i="16"/>
  <c r="CG647" i="16"/>
  <c r="CH647" i="16"/>
  <c r="CI647" i="16"/>
  <c r="CJ647" i="16"/>
  <c r="CK647" i="16"/>
  <c r="CL647" i="16"/>
  <c r="CM647" i="16"/>
  <c r="CN647" i="16"/>
  <c r="CO647" i="16"/>
  <c r="CP647" i="16"/>
  <c r="G648" i="16"/>
  <c r="H648" i="16"/>
  <c r="I648" i="16"/>
  <c r="J648" i="16"/>
  <c r="K648" i="16"/>
  <c r="L648" i="16"/>
  <c r="M648" i="16"/>
  <c r="N648" i="16"/>
  <c r="O648" i="16"/>
  <c r="P648" i="16"/>
  <c r="Q648" i="16"/>
  <c r="R648" i="16"/>
  <c r="S648" i="16"/>
  <c r="T648" i="16"/>
  <c r="U648" i="16"/>
  <c r="V648" i="16"/>
  <c r="W648" i="16"/>
  <c r="X648" i="16"/>
  <c r="Y648" i="16"/>
  <c r="Z648" i="16"/>
  <c r="AA648" i="16"/>
  <c r="AB648" i="16"/>
  <c r="AC648" i="16"/>
  <c r="AD648" i="16"/>
  <c r="AE648" i="16"/>
  <c r="AF648" i="16"/>
  <c r="AG648" i="16"/>
  <c r="AH648" i="16"/>
  <c r="AI648" i="16"/>
  <c r="AJ648" i="16"/>
  <c r="AK648" i="16"/>
  <c r="AL648" i="16"/>
  <c r="AM648" i="16"/>
  <c r="AN648" i="16"/>
  <c r="AO648" i="16"/>
  <c r="AP648" i="16"/>
  <c r="AQ648" i="16"/>
  <c r="AR648" i="16"/>
  <c r="AS648" i="16"/>
  <c r="AT648" i="16"/>
  <c r="AU648" i="16"/>
  <c r="AV648" i="16"/>
  <c r="AW648" i="16"/>
  <c r="AX648" i="16"/>
  <c r="AY648" i="16"/>
  <c r="AZ648" i="16"/>
  <c r="BA648" i="16"/>
  <c r="BB648" i="16"/>
  <c r="BC648" i="16"/>
  <c r="BD648" i="16"/>
  <c r="BE648" i="16"/>
  <c r="BF648" i="16"/>
  <c r="BG648" i="16"/>
  <c r="BH648" i="16"/>
  <c r="BI648" i="16"/>
  <c r="BJ648" i="16"/>
  <c r="BK648" i="16"/>
  <c r="BL648" i="16"/>
  <c r="BM648" i="16"/>
  <c r="BN648" i="16"/>
  <c r="BO648" i="16"/>
  <c r="BP648" i="16"/>
  <c r="BQ648" i="16"/>
  <c r="BR648" i="16"/>
  <c r="BS648" i="16"/>
  <c r="BT648" i="16"/>
  <c r="BU648" i="16"/>
  <c r="BV648" i="16"/>
  <c r="BW648" i="16"/>
  <c r="BX648" i="16"/>
  <c r="BY648" i="16"/>
  <c r="BZ648" i="16"/>
  <c r="CA648" i="16"/>
  <c r="CB648" i="16"/>
  <c r="CC648" i="16"/>
  <c r="CD648" i="16"/>
  <c r="CE648" i="16"/>
  <c r="CF648" i="16"/>
  <c r="CG648" i="16"/>
  <c r="CH648" i="16"/>
  <c r="CI648" i="16"/>
  <c r="CJ648" i="16"/>
  <c r="CK648" i="16"/>
  <c r="CL648" i="16"/>
  <c r="CM648" i="16"/>
  <c r="CN648" i="16"/>
  <c r="CO648" i="16"/>
  <c r="CP648" i="16"/>
  <c r="G649" i="16"/>
  <c r="H649" i="16"/>
  <c r="I649" i="16"/>
  <c r="J649" i="16"/>
  <c r="K649" i="16"/>
  <c r="L649" i="16"/>
  <c r="M649" i="16"/>
  <c r="N649" i="16"/>
  <c r="O649" i="16"/>
  <c r="P649" i="16"/>
  <c r="Q649" i="16"/>
  <c r="R649" i="16"/>
  <c r="S649" i="16"/>
  <c r="T649" i="16"/>
  <c r="U649" i="16"/>
  <c r="V649" i="16"/>
  <c r="W649" i="16"/>
  <c r="X649" i="16"/>
  <c r="Y649" i="16"/>
  <c r="Z649" i="16"/>
  <c r="AA649" i="16"/>
  <c r="AB649" i="16"/>
  <c r="AC649" i="16"/>
  <c r="AD649" i="16"/>
  <c r="AE649" i="16"/>
  <c r="AF649" i="16"/>
  <c r="AG649" i="16"/>
  <c r="AH649" i="16"/>
  <c r="AI649" i="16"/>
  <c r="AJ649" i="16"/>
  <c r="AK649" i="16"/>
  <c r="AL649" i="16"/>
  <c r="AM649" i="16"/>
  <c r="AN649" i="16"/>
  <c r="AO649" i="16"/>
  <c r="AP649" i="16"/>
  <c r="AQ649" i="16"/>
  <c r="AR649" i="16"/>
  <c r="AS649" i="16"/>
  <c r="AT649" i="16"/>
  <c r="AU649" i="16"/>
  <c r="AV649" i="16"/>
  <c r="AW649" i="16"/>
  <c r="AX649" i="16"/>
  <c r="AY649" i="16"/>
  <c r="AZ649" i="16"/>
  <c r="BA649" i="16"/>
  <c r="BB649" i="16"/>
  <c r="BC649" i="16"/>
  <c r="BD649" i="16"/>
  <c r="BE649" i="16"/>
  <c r="BF649" i="16"/>
  <c r="BG649" i="16"/>
  <c r="BH649" i="16"/>
  <c r="BI649" i="16"/>
  <c r="BJ649" i="16"/>
  <c r="BK649" i="16"/>
  <c r="BL649" i="16"/>
  <c r="BM649" i="16"/>
  <c r="BN649" i="16"/>
  <c r="BO649" i="16"/>
  <c r="BP649" i="16"/>
  <c r="BQ649" i="16"/>
  <c r="BR649" i="16"/>
  <c r="BS649" i="16"/>
  <c r="BT649" i="16"/>
  <c r="BU649" i="16"/>
  <c r="BV649" i="16"/>
  <c r="BW649" i="16"/>
  <c r="BX649" i="16"/>
  <c r="BY649" i="16"/>
  <c r="BZ649" i="16"/>
  <c r="CA649" i="16"/>
  <c r="CB649" i="16"/>
  <c r="CC649" i="16"/>
  <c r="CD649" i="16"/>
  <c r="CE649" i="16"/>
  <c r="CF649" i="16"/>
  <c r="CG649" i="16"/>
  <c r="CH649" i="16"/>
  <c r="CI649" i="16"/>
  <c r="CJ649" i="16"/>
  <c r="CK649" i="16"/>
  <c r="CL649" i="16"/>
  <c r="CM649" i="16"/>
  <c r="CN649" i="16"/>
  <c r="CO649" i="16"/>
  <c r="CP649" i="16"/>
  <c r="G650" i="16"/>
  <c r="H650" i="16"/>
  <c r="I650" i="16"/>
  <c r="J650" i="16"/>
  <c r="K650" i="16"/>
  <c r="L650" i="16"/>
  <c r="M650" i="16"/>
  <c r="N650" i="16"/>
  <c r="O650" i="16"/>
  <c r="P650" i="16"/>
  <c r="Q650" i="16"/>
  <c r="R650" i="16"/>
  <c r="S650" i="16"/>
  <c r="T650" i="16"/>
  <c r="U650" i="16"/>
  <c r="V650" i="16"/>
  <c r="W650" i="16"/>
  <c r="X650" i="16"/>
  <c r="Y650" i="16"/>
  <c r="Z650" i="16"/>
  <c r="AA650" i="16"/>
  <c r="AB650" i="16"/>
  <c r="AC650" i="16"/>
  <c r="AD650" i="16"/>
  <c r="AE650" i="16"/>
  <c r="AF650" i="16"/>
  <c r="AG650" i="16"/>
  <c r="AH650" i="16"/>
  <c r="AI650" i="16"/>
  <c r="AJ650" i="16"/>
  <c r="AK650" i="16"/>
  <c r="AL650" i="16"/>
  <c r="AM650" i="16"/>
  <c r="AN650" i="16"/>
  <c r="AO650" i="16"/>
  <c r="AP650" i="16"/>
  <c r="AQ650" i="16"/>
  <c r="AR650" i="16"/>
  <c r="AS650" i="16"/>
  <c r="AT650" i="16"/>
  <c r="AU650" i="16"/>
  <c r="AV650" i="16"/>
  <c r="AW650" i="16"/>
  <c r="AX650" i="16"/>
  <c r="AY650" i="16"/>
  <c r="AZ650" i="16"/>
  <c r="BA650" i="16"/>
  <c r="BB650" i="16"/>
  <c r="BC650" i="16"/>
  <c r="BD650" i="16"/>
  <c r="BE650" i="16"/>
  <c r="BF650" i="16"/>
  <c r="BG650" i="16"/>
  <c r="BH650" i="16"/>
  <c r="BI650" i="16"/>
  <c r="BJ650" i="16"/>
  <c r="BK650" i="16"/>
  <c r="BL650" i="16"/>
  <c r="BM650" i="16"/>
  <c r="BN650" i="16"/>
  <c r="BO650" i="16"/>
  <c r="BP650" i="16"/>
  <c r="BQ650" i="16"/>
  <c r="BR650" i="16"/>
  <c r="BS650" i="16"/>
  <c r="BT650" i="16"/>
  <c r="BU650" i="16"/>
  <c r="BV650" i="16"/>
  <c r="BW650" i="16"/>
  <c r="BX650" i="16"/>
  <c r="BY650" i="16"/>
  <c r="BZ650" i="16"/>
  <c r="CA650" i="16"/>
  <c r="CB650" i="16"/>
  <c r="CC650" i="16"/>
  <c r="CD650" i="16"/>
  <c r="CE650" i="16"/>
  <c r="CF650" i="16"/>
  <c r="CG650" i="16"/>
  <c r="CH650" i="16"/>
  <c r="CI650" i="16"/>
  <c r="CJ650" i="16"/>
  <c r="CK650" i="16"/>
  <c r="CL650" i="16"/>
  <c r="CM650" i="16"/>
  <c r="CN650" i="16"/>
  <c r="CO650" i="16"/>
  <c r="CP650" i="16"/>
  <c r="G651" i="16"/>
  <c r="H651" i="16"/>
  <c r="I651" i="16"/>
  <c r="J651" i="16"/>
  <c r="K651" i="16"/>
  <c r="L651" i="16"/>
  <c r="M651" i="16"/>
  <c r="N651" i="16"/>
  <c r="O651" i="16"/>
  <c r="P651" i="16"/>
  <c r="Q651" i="16"/>
  <c r="R651" i="16"/>
  <c r="S651" i="16"/>
  <c r="T651" i="16"/>
  <c r="U651" i="16"/>
  <c r="V651" i="16"/>
  <c r="W651" i="16"/>
  <c r="X651" i="16"/>
  <c r="Y651" i="16"/>
  <c r="Z651" i="16"/>
  <c r="AA651" i="16"/>
  <c r="AB651" i="16"/>
  <c r="AC651" i="16"/>
  <c r="AD651" i="16"/>
  <c r="AE651" i="16"/>
  <c r="AF651" i="16"/>
  <c r="AG651" i="16"/>
  <c r="AH651" i="16"/>
  <c r="AI651" i="16"/>
  <c r="AJ651" i="16"/>
  <c r="AK651" i="16"/>
  <c r="AL651" i="16"/>
  <c r="AM651" i="16"/>
  <c r="AN651" i="16"/>
  <c r="AO651" i="16"/>
  <c r="AP651" i="16"/>
  <c r="AQ651" i="16"/>
  <c r="AR651" i="16"/>
  <c r="AS651" i="16"/>
  <c r="AT651" i="16"/>
  <c r="AU651" i="16"/>
  <c r="AV651" i="16"/>
  <c r="AW651" i="16"/>
  <c r="AX651" i="16"/>
  <c r="AY651" i="16"/>
  <c r="AZ651" i="16"/>
  <c r="BA651" i="16"/>
  <c r="BB651" i="16"/>
  <c r="BC651" i="16"/>
  <c r="BD651" i="16"/>
  <c r="BE651" i="16"/>
  <c r="BF651" i="16"/>
  <c r="BG651" i="16"/>
  <c r="BH651" i="16"/>
  <c r="BI651" i="16"/>
  <c r="BJ651" i="16"/>
  <c r="BK651" i="16"/>
  <c r="BL651" i="16"/>
  <c r="BM651" i="16"/>
  <c r="BN651" i="16"/>
  <c r="BO651" i="16"/>
  <c r="BP651" i="16"/>
  <c r="BQ651" i="16"/>
  <c r="BR651" i="16"/>
  <c r="BS651" i="16"/>
  <c r="BT651" i="16"/>
  <c r="BU651" i="16"/>
  <c r="BV651" i="16"/>
  <c r="BW651" i="16"/>
  <c r="BX651" i="16"/>
  <c r="BY651" i="16"/>
  <c r="BZ651" i="16"/>
  <c r="CA651" i="16"/>
  <c r="CB651" i="16"/>
  <c r="CC651" i="16"/>
  <c r="CD651" i="16"/>
  <c r="CE651" i="16"/>
  <c r="CF651" i="16"/>
  <c r="CG651" i="16"/>
  <c r="CH651" i="16"/>
  <c r="CI651" i="16"/>
  <c r="CJ651" i="16"/>
  <c r="CK651" i="16"/>
  <c r="CL651" i="16"/>
  <c r="CM651" i="16"/>
  <c r="CN651" i="16"/>
  <c r="CO651" i="16"/>
  <c r="CP651" i="16"/>
  <c r="G652" i="16"/>
  <c r="H652" i="16"/>
  <c r="I652" i="16"/>
  <c r="J652" i="16"/>
  <c r="K652" i="16"/>
  <c r="L652" i="16"/>
  <c r="M652" i="16"/>
  <c r="N652" i="16"/>
  <c r="O652" i="16"/>
  <c r="P652" i="16"/>
  <c r="Q652" i="16"/>
  <c r="R652" i="16"/>
  <c r="S652" i="16"/>
  <c r="T652" i="16"/>
  <c r="U652" i="16"/>
  <c r="V652" i="16"/>
  <c r="W652" i="16"/>
  <c r="X652" i="16"/>
  <c r="Y652" i="16"/>
  <c r="Z652" i="16"/>
  <c r="AA652" i="16"/>
  <c r="AB652" i="16"/>
  <c r="AC652" i="16"/>
  <c r="AD652" i="16"/>
  <c r="AE652" i="16"/>
  <c r="AF652" i="16"/>
  <c r="AG652" i="16"/>
  <c r="AH652" i="16"/>
  <c r="AI652" i="16"/>
  <c r="AJ652" i="16"/>
  <c r="AK652" i="16"/>
  <c r="AL652" i="16"/>
  <c r="AM652" i="16"/>
  <c r="AN652" i="16"/>
  <c r="AO652" i="16"/>
  <c r="AP652" i="16"/>
  <c r="AQ652" i="16"/>
  <c r="AR652" i="16"/>
  <c r="AS652" i="16"/>
  <c r="AT652" i="16"/>
  <c r="AU652" i="16"/>
  <c r="AV652" i="16"/>
  <c r="AW652" i="16"/>
  <c r="AX652" i="16"/>
  <c r="AY652" i="16"/>
  <c r="AZ652" i="16"/>
  <c r="BA652" i="16"/>
  <c r="BB652" i="16"/>
  <c r="BC652" i="16"/>
  <c r="BD652" i="16"/>
  <c r="BE652" i="16"/>
  <c r="BF652" i="16"/>
  <c r="BG652" i="16"/>
  <c r="BH652" i="16"/>
  <c r="BI652" i="16"/>
  <c r="BJ652" i="16"/>
  <c r="BK652" i="16"/>
  <c r="BL652" i="16"/>
  <c r="BM652" i="16"/>
  <c r="BN652" i="16"/>
  <c r="BO652" i="16"/>
  <c r="BP652" i="16"/>
  <c r="BQ652" i="16"/>
  <c r="BR652" i="16"/>
  <c r="BS652" i="16"/>
  <c r="BT652" i="16"/>
  <c r="BU652" i="16"/>
  <c r="BV652" i="16"/>
  <c r="BW652" i="16"/>
  <c r="BX652" i="16"/>
  <c r="BY652" i="16"/>
  <c r="BZ652" i="16"/>
  <c r="CA652" i="16"/>
  <c r="CB652" i="16"/>
  <c r="CC652" i="16"/>
  <c r="CD652" i="16"/>
  <c r="CE652" i="16"/>
  <c r="CF652" i="16"/>
  <c r="CG652" i="16"/>
  <c r="CH652" i="16"/>
  <c r="CI652" i="16"/>
  <c r="CJ652" i="16"/>
  <c r="CK652" i="16"/>
  <c r="CL652" i="16"/>
  <c r="CM652" i="16"/>
  <c r="CN652" i="16"/>
  <c r="CO652" i="16"/>
  <c r="CP652" i="16"/>
  <c r="G653" i="16"/>
  <c r="H653" i="16"/>
  <c r="I653" i="16"/>
  <c r="J653" i="16"/>
  <c r="K653" i="16"/>
  <c r="L653" i="16"/>
  <c r="M653" i="16"/>
  <c r="N653" i="16"/>
  <c r="O653" i="16"/>
  <c r="P653" i="16"/>
  <c r="Q653" i="16"/>
  <c r="R653" i="16"/>
  <c r="S653" i="16"/>
  <c r="T653" i="16"/>
  <c r="U653" i="16"/>
  <c r="V653" i="16"/>
  <c r="W653" i="16"/>
  <c r="X653" i="16"/>
  <c r="Y653" i="16"/>
  <c r="Z653" i="16"/>
  <c r="AA653" i="16"/>
  <c r="AB653" i="16"/>
  <c r="AC653" i="16"/>
  <c r="AD653" i="16"/>
  <c r="AE653" i="16"/>
  <c r="AF653" i="16"/>
  <c r="AG653" i="16"/>
  <c r="AH653" i="16"/>
  <c r="AI653" i="16"/>
  <c r="AJ653" i="16"/>
  <c r="AK653" i="16"/>
  <c r="AL653" i="16"/>
  <c r="AM653" i="16"/>
  <c r="AN653" i="16"/>
  <c r="AO653" i="16"/>
  <c r="AP653" i="16"/>
  <c r="AQ653" i="16"/>
  <c r="AR653" i="16"/>
  <c r="AS653" i="16"/>
  <c r="AT653" i="16"/>
  <c r="AU653" i="16"/>
  <c r="AV653" i="16"/>
  <c r="AW653" i="16"/>
  <c r="AX653" i="16"/>
  <c r="AY653" i="16"/>
  <c r="AZ653" i="16"/>
  <c r="BA653" i="16"/>
  <c r="BB653" i="16"/>
  <c r="BC653" i="16"/>
  <c r="BD653" i="16"/>
  <c r="BE653" i="16"/>
  <c r="BF653" i="16"/>
  <c r="BG653" i="16"/>
  <c r="BH653" i="16"/>
  <c r="BI653" i="16"/>
  <c r="BJ653" i="16"/>
  <c r="BK653" i="16"/>
  <c r="BL653" i="16"/>
  <c r="BM653" i="16"/>
  <c r="BN653" i="16"/>
  <c r="BO653" i="16"/>
  <c r="BP653" i="16"/>
  <c r="BQ653" i="16"/>
  <c r="BR653" i="16"/>
  <c r="BS653" i="16"/>
  <c r="BT653" i="16"/>
  <c r="BU653" i="16"/>
  <c r="BV653" i="16"/>
  <c r="BW653" i="16"/>
  <c r="BX653" i="16"/>
  <c r="BY653" i="16"/>
  <c r="BZ653" i="16"/>
  <c r="CA653" i="16"/>
  <c r="CB653" i="16"/>
  <c r="CC653" i="16"/>
  <c r="CD653" i="16"/>
  <c r="CE653" i="16"/>
  <c r="CF653" i="16"/>
  <c r="CG653" i="16"/>
  <c r="CH653" i="16"/>
  <c r="CI653" i="16"/>
  <c r="CJ653" i="16"/>
  <c r="CK653" i="16"/>
  <c r="CL653" i="16"/>
  <c r="CM653" i="16"/>
  <c r="CN653" i="16"/>
  <c r="CO653" i="16"/>
  <c r="CP653" i="16"/>
  <c r="G654" i="16"/>
  <c r="H654" i="16"/>
  <c r="I654" i="16"/>
  <c r="J654" i="16"/>
  <c r="K654" i="16"/>
  <c r="L654" i="16"/>
  <c r="M654" i="16"/>
  <c r="N654" i="16"/>
  <c r="O654" i="16"/>
  <c r="P654" i="16"/>
  <c r="Q654" i="16"/>
  <c r="R654" i="16"/>
  <c r="S654" i="16"/>
  <c r="T654" i="16"/>
  <c r="U654" i="16"/>
  <c r="V654" i="16"/>
  <c r="W654" i="16"/>
  <c r="X654" i="16"/>
  <c r="Y654" i="16"/>
  <c r="Z654" i="16"/>
  <c r="AA654" i="16"/>
  <c r="AB654" i="16"/>
  <c r="AC654" i="16"/>
  <c r="AD654" i="16"/>
  <c r="AE654" i="16"/>
  <c r="AF654" i="16"/>
  <c r="AG654" i="16"/>
  <c r="AH654" i="16"/>
  <c r="AI654" i="16"/>
  <c r="AJ654" i="16"/>
  <c r="AK654" i="16"/>
  <c r="AL654" i="16"/>
  <c r="AM654" i="16"/>
  <c r="AN654" i="16"/>
  <c r="AO654" i="16"/>
  <c r="AP654" i="16"/>
  <c r="AQ654" i="16"/>
  <c r="AR654" i="16"/>
  <c r="AS654" i="16"/>
  <c r="AT654" i="16"/>
  <c r="AU654" i="16"/>
  <c r="AV654" i="16"/>
  <c r="AW654" i="16"/>
  <c r="AX654" i="16"/>
  <c r="AY654" i="16"/>
  <c r="AZ654" i="16"/>
  <c r="BA654" i="16"/>
  <c r="BB654" i="16"/>
  <c r="BC654" i="16"/>
  <c r="BD654" i="16"/>
  <c r="BE654" i="16"/>
  <c r="BF654" i="16"/>
  <c r="BG654" i="16"/>
  <c r="BH654" i="16"/>
  <c r="BI654" i="16"/>
  <c r="BJ654" i="16"/>
  <c r="BK654" i="16"/>
  <c r="BL654" i="16"/>
  <c r="BM654" i="16"/>
  <c r="BN654" i="16"/>
  <c r="BO654" i="16"/>
  <c r="BP654" i="16"/>
  <c r="BQ654" i="16"/>
  <c r="BR654" i="16"/>
  <c r="BS654" i="16"/>
  <c r="BT654" i="16"/>
  <c r="BU654" i="16"/>
  <c r="BV654" i="16"/>
  <c r="BW654" i="16"/>
  <c r="BX654" i="16"/>
  <c r="BY654" i="16"/>
  <c r="BZ654" i="16"/>
  <c r="CA654" i="16"/>
  <c r="CB654" i="16"/>
  <c r="CC654" i="16"/>
  <c r="CD654" i="16"/>
  <c r="CE654" i="16"/>
  <c r="CF654" i="16"/>
  <c r="CG654" i="16"/>
  <c r="CH654" i="16"/>
  <c r="CI654" i="16"/>
  <c r="CJ654" i="16"/>
  <c r="CK654" i="16"/>
  <c r="CL654" i="16"/>
  <c r="CM654" i="16"/>
  <c r="CN654" i="16"/>
  <c r="CO654" i="16"/>
  <c r="CP654" i="16"/>
  <c r="G655" i="16"/>
  <c r="H655" i="16"/>
  <c r="I655" i="16"/>
  <c r="J655" i="16"/>
  <c r="K655" i="16"/>
  <c r="L655" i="16"/>
  <c r="M655" i="16"/>
  <c r="N655" i="16"/>
  <c r="O655" i="16"/>
  <c r="P655" i="16"/>
  <c r="Q655" i="16"/>
  <c r="R655" i="16"/>
  <c r="S655" i="16"/>
  <c r="T655" i="16"/>
  <c r="U655" i="16"/>
  <c r="V655" i="16"/>
  <c r="W655" i="16"/>
  <c r="X655" i="16"/>
  <c r="Y655" i="16"/>
  <c r="Z655" i="16"/>
  <c r="AA655" i="16"/>
  <c r="AB655" i="16"/>
  <c r="AC655" i="16"/>
  <c r="AD655" i="16"/>
  <c r="AE655" i="16"/>
  <c r="AF655" i="16"/>
  <c r="AG655" i="16"/>
  <c r="AH655" i="16"/>
  <c r="AI655" i="16"/>
  <c r="AJ655" i="16"/>
  <c r="AK655" i="16"/>
  <c r="AL655" i="16"/>
  <c r="AM655" i="16"/>
  <c r="AN655" i="16"/>
  <c r="AO655" i="16"/>
  <c r="AP655" i="16"/>
  <c r="AQ655" i="16"/>
  <c r="AR655" i="16"/>
  <c r="AS655" i="16"/>
  <c r="AT655" i="16"/>
  <c r="AU655" i="16"/>
  <c r="AV655" i="16"/>
  <c r="AW655" i="16"/>
  <c r="AX655" i="16"/>
  <c r="AY655" i="16"/>
  <c r="AZ655" i="16"/>
  <c r="BA655" i="16"/>
  <c r="BB655" i="16"/>
  <c r="BC655" i="16"/>
  <c r="BD655" i="16"/>
  <c r="BE655" i="16"/>
  <c r="BF655" i="16"/>
  <c r="BG655" i="16"/>
  <c r="BH655" i="16"/>
  <c r="BI655" i="16"/>
  <c r="BJ655" i="16"/>
  <c r="BK655" i="16"/>
  <c r="BL655" i="16"/>
  <c r="BM655" i="16"/>
  <c r="BN655" i="16"/>
  <c r="BO655" i="16"/>
  <c r="BP655" i="16"/>
  <c r="BQ655" i="16"/>
  <c r="BR655" i="16"/>
  <c r="BS655" i="16"/>
  <c r="BT655" i="16"/>
  <c r="BU655" i="16"/>
  <c r="BV655" i="16"/>
  <c r="BW655" i="16"/>
  <c r="BX655" i="16"/>
  <c r="BY655" i="16"/>
  <c r="BZ655" i="16"/>
  <c r="CA655" i="16"/>
  <c r="CB655" i="16"/>
  <c r="CC655" i="16"/>
  <c r="CD655" i="16"/>
  <c r="CE655" i="16"/>
  <c r="CF655" i="16"/>
  <c r="CG655" i="16"/>
  <c r="CH655" i="16"/>
  <c r="CI655" i="16"/>
  <c r="CJ655" i="16"/>
  <c r="CK655" i="16"/>
  <c r="CL655" i="16"/>
  <c r="CM655" i="16"/>
  <c r="CN655" i="16"/>
  <c r="CO655" i="16"/>
  <c r="CP655" i="16"/>
  <c r="G656" i="16"/>
  <c r="H656" i="16"/>
  <c r="I656" i="16"/>
  <c r="J656" i="16"/>
  <c r="K656" i="16"/>
  <c r="L656" i="16"/>
  <c r="M656" i="16"/>
  <c r="N656" i="16"/>
  <c r="O656" i="16"/>
  <c r="P656" i="16"/>
  <c r="Q656" i="16"/>
  <c r="R656" i="16"/>
  <c r="S656" i="16"/>
  <c r="T656" i="16"/>
  <c r="U656" i="16"/>
  <c r="V656" i="16"/>
  <c r="W656" i="16"/>
  <c r="X656" i="16"/>
  <c r="Y656" i="16"/>
  <c r="Z656" i="16"/>
  <c r="AA656" i="16"/>
  <c r="AB656" i="16"/>
  <c r="AC656" i="16"/>
  <c r="AD656" i="16"/>
  <c r="AE656" i="16"/>
  <c r="AF656" i="16"/>
  <c r="AG656" i="16"/>
  <c r="AH656" i="16"/>
  <c r="AI656" i="16"/>
  <c r="AJ656" i="16"/>
  <c r="AK656" i="16"/>
  <c r="AL656" i="16"/>
  <c r="AM656" i="16"/>
  <c r="AN656" i="16"/>
  <c r="AO656" i="16"/>
  <c r="AP656" i="16"/>
  <c r="AQ656" i="16"/>
  <c r="AR656" i="16"/>
  <c r="AS656" i="16"/>
  <c r="AT656" i="16"/>
  <c r="AU656" i="16"/>
  <c r="AV656" i="16"/>
  <c r="AW656" i="16"/>
  <c r="AX656" i="16"/>
  <c r="AY656" i="16"/>
  <c r="AZ656" i="16"/>
  <c r="BA656" i="16"/>
  <c r="BB656" i="16"/>
  <c r="BC656" i="16"/>
  <c r="BD656" i="16"/>
  <c r="BE656" i="16"/>
  <c r="BF656" i="16"/>
  <c r="BG656" i="16"/>
  <c r="BH656" i="16"/>
  <c r="BI656" i="16"/>
  <c r="BJ656" i="16"/>
  <c r="BK656" i="16"/>
  <c r="BL656" i="16"/>
  <c r="BM656" i="16"/>
  <c r="BN656" i="16"/>
  <c r="BO656" i="16"/>
  <c r="BP656" i="16"/>
  <c r="BQ656" i="16"/>
  <c r="BR656" i="16"/>
  <c r="BS656" i="16"/>
  <c r="BT656" i="16"/>
  <c r="BU656" i="16"/>
  <c r="BV656" i="16"/>
  <c r="BW656" i="16"/>
  <c r="BX656" i="16"/>
  <c r="BY656" i="16"/>
  <c r="BZ656" i="16"/>
  <c r="CA656" i="16"/>
  <c r="CB656" i="16"/>
  <c r="CC656" i="16"/>
  <c r="CD656" i="16"/>
  <c r="CE656" i="16"/>
  <c r="CF656" i="16"/>
  <c r="CG656" i="16"/>
  <c r="CH656" i="16"/>
  <c r="CI656" i="16"/>
  <c r="CJ656" i="16"/>
  <c r="CK656" i="16"/>
  <c r="CL656" i="16"/>
  <c r="CM656" i="16"/>
  <c r="CN656" i="16"/>
  <c r="CO656" i="16"/>
  <c r="CP656" i="16"/>
  <c r="G657" i="16"/>
  <c r="H657" i="16"/>
  <c r="I657" i="16"/>
  <c r="J657" i="16"/>
  <c r="K657" i="16"/>
  <c r="L657" i="16"/>
  <c r="M657" i="16"/>
  <c r="N657" i="16"/>
  <c r="O657" i="16"/>
  <c r="P657" i="16"/>
  <c r="Q657" i="16"/>
  <c r="R657" i="16"/>
  <c r="S657" i="16"/>
  <c r="T657" i="16"/>
  <c r="U657" i="16"/>
  <c r="V657" i="16"/>
  <c r="W657" i="16"/>
  <c r="X657" i="16"/>
  <c r="Y657" i="16"/>
  <c r="Z657" i="16"/>
  <c r="AA657" i="16"/>
  <c r="AB657" i="16"/>
  <c r="AC657" i="16"/>
  <c r="AD657" i="16"/>
  <c r="AE657" i="16"/>
  <c r="AF657" i="16"/>
  <c r="AG657" i="16"/>
  <c r="AH657" i="16"/>
  <c r="AI657" i="16"/>
  <c r="AJ657" i="16"/>
  <c r="AK657" i="16"/>
  <c r="AL657" i="16"/>
  <c r="AM657" i="16"/>
  <c r="AN657" i="16"/>
  <c r="AO657" i="16"/>
  <c r="AP657" i="16"/>
  <c r="AQ657" i="16"/>
  <c r="AR657" i="16"/>
  <c r="AS657" i="16"/>
  <c r="AT657" i="16"/>
  <c r="AU657" i="16"/>
  <c r="AV657" i="16"/>
  <c r="AW657" i="16"/>
  <c r="AX657" i="16"/>
  <c r="AY657" i="16"/>
  <c r="AZ657" i="16"/>
  <c r="BA657" i="16"/>
  <c r="BB657" i="16"/>
  <c r="BC657" i="16"/>
  <c r="BD657" i="16"/>
  <c r="BE657" i="16"/>
  <c r="BF657" i="16"/>
  <c r="BG657" i="16"/>
  <c r="BH657" i="16"/>
  <c r="BI657" i="16"/>
  <c r="BJ657" i="16"/>
  <c r="BK657" i="16"/>
  <c r="BL657" i="16"/>
  <c r="BM657" i="16"/>
  <c r="BN657" i="16"/>
  <c r="BO657" i="16"/>
  <c r="BP657" i="16"/>
  <c r="BQ657" i="16"/>
  <c r="BR657" i="16"/>
  <c r="BS657" i="16"/>
  <c r="BT657" i="16"/>
  <c r="BU657" i="16"/>
  <c r="BV657" i="16"/>
  <c r="BW657" i="16"/>
  <c r="BX657" i="16"/>
  <c r="BY657" i="16"/>
  <c r="BZ657" i="16"/>
  <c r="CA657" i="16"/>
  <c r="CB657" i="16"/>
  <c r="CC657" i="16"/>
  <c r="CD657" i="16"/>
  <c r="CE657" i="16"/>
  <c r="CF657" i="16"/>
  <c r="CG657" i="16"/>
  <c r="CH657" i="16"/>
  <c r="CI657" i="16"/>
  <c r="CJ657" i="16"/>
  <c r="CK657" i="16"/>
  <c r="CL657" i="16"/>
  <c r="CM657" i="16"/>
  <c r="CN657" i="16"/>
  <c r="CO657" i="16"/>
  <c r="CP657" i="16"/>
  <c r="G658" i="16"/>
  <c r="H658" i="16"/>
  <c r="I658" i="16"/>
  <c r="J658" i="16"/>
  <c r="K658" i="16"/>
  <c r="L658" i="16"/>
  <c r="M658" i="16"/>
  <c r="N658" i="16"/>
  <c r="O658" i="16"/>
  <c r="P658" i="16"/>
  <c r="Q658" i="16"/>
  <c r="R658" i="16"/>
  <c r="S658" i="16"/>
  <c r="T658" i="16"/>
  <c r="U658" i="16"/>
  <c r="V658" i="16"/>
  <c r="W658" i="16"/>
  <c r="X658" i="16"/>
  <c r="Y658" i="16"/>
  <c r="Z658" i="16"/>
  <c r="AA658" i="16"/>
  <c r="AB658" i="16"/>
  <c r="AC658" i="16"/>
  <c r="AD658" i="16"/>
  <c r="AE658" i="16"/>
  <c r="AF658" i="16"/>
  <c r="AG658" i="16"/>
  <c r="AH658" i="16"/>
  <c r="AI658" i="16"/>
  <c r="AJ658" i="16"/>
  <c r="AK658" i="16"/>
  <c r="AL658" i="16"/>
  <c r="AM658" i="16"/>
  <c r="AN658" i="16"/>
  <c r="AO658" i="16"/>
  <c r="AP658" i="16"/>
  <c r="AQ658" i="16"/>
  <c r="AR658" i="16"/>
  <c r="AS658" i="16"/>
  <c r="AT658" i="16"/>
  <c r="AU658" i="16"/>
  <c r="AV658" i="16"/>
  <c r="AW658" i="16"/>
  <c r="AX658" i="16"/>
  <c r="AY658" i="16"/>
  <c r="AZ658" i="16"/>
  <c r="BA658" i="16"/>
  <c r="BB658" i="16"/>
  <c r="BC658" i="16"/>
  <c r="BD658" i="16"/>
  <c r="BE658" i="16"/>
  <c r="BF658" i="16"/>
  <c r="BG658" i="16"/>
  <c r="BH658" i="16"/>
  <c r="BI658" i="16"/>
  <c r="BJ658" i="16"/>
  <c r="BK658" i="16"/>
  <c r="BL658" i="16"/>
  <c r="BM658" i="16"/>
  <c r="BN658" i="16"/>
  <c r="BO658" i="16"/>
  <c r="BP658" i="16"/>
  <c r="BQ658" i="16"/>
  <c r="BR658" i="16"/>
  <c r="BS658" i="16"/>
  <c r="BT658" i="16"/>
  <c r="BU658" i="16"/>
  <c r="BV658" i="16"/>
  <c r="BW658" i="16"/>
  <c r="BX658" i="16"/>
  <c r="BY658" i="16"/>
  <c r="BZ658" i="16"/>
  <c r="CA658" i="16"/>
  <c r="CB658" i="16"/>
  <c r="CC658" i="16"/>
  <c r="CD658" i="16"/>
  <c r="CE658" i="16"/>
  <c r="CF658" i="16"/>
  <c r="CG658" i="16"/>
  <c r="CH658" i="16"/>
  <c r="CI658" i="16"/>
  <c r="CJ658" i="16"/>
  <c r="CK658" i="16"/>
  <c r="CL658" i="16"/>
  <c r="CM658" i="16"/>
  <c r="CN658" i="16"/>
  <c r="CO658" i="16"/>
  <c r="CP658" i="16"/>
  <c r="G659" i="16"/>
  <c r="H659" i="16"/>
  <c r="I659" i="16"/>
  <c r="J659" i="16"/>
  <c r="K659" i="16"/>
  <c r="L659" i="16"/>
  <c r="M659" i="16"/>
  <c r="N659" i="16"/>
  <c r="O659" i="16"/>
  <c r="P659" i="16"/>
  <c r="Q659" i="16"/>
  <c r="R659" i="16"/>
  <c r="S659" i="16"/>
  <c r="T659" i="16"/>
  <c r="U659" i="16"/>
  <c r="V659" i="16"/>
  <c r="W659" i="16"/>
  <c r="X659" i="16"/>
  <c r="Y659" i="16"/>
  <c r="Z659" i="16"/>
  <c r="AA659" i="16"/>
  <c r="AB659" i="16"/>
  <c r="AC659" i="16"/>
  <c r="AD659" i="16"/>
  <c r="AE659" i="16"/>
  <c r="AF659" i="16"/>
  <c r="AG659" i="16"/>
  <c r="AH659" i="16"/>
  <c r="AI659" i="16"/>
  <c r="AJ659" i="16"/>
  <c r="AK659" i="16"/>
  <c r="AL659" i="16"/>
  <c r="AM659" i="16"/>
  <c r="AN659" i="16"/>
  <c r="AO659" i="16"/>
  <c r="AP659" i="16"/>
  <c r="AQ659" i="16"/>
  <c r="AR659" i="16"/>
  <c r="AS659" i="16"/>
  <c r="AT659" i="16"/>
  <c r="AU659" i="16"/>
  <c r="AV659" i="16"/>
  <c r="AW659" i="16"/>
  <c r="AX659" i="16"/>
  <c r="AY659" i="16"/>
  <c r="AZ659" i="16"/>
  <c r="BA659" i="16"/>
  <c r="BB659" i="16"/>
  <c r="BC659" i="16"/>
  <c r="BD659" i="16"/>
  <c r="BE659" i="16"/>
  <c r="BF659" i="16"/>
  <c r="BG659" i="16"/>
  <c r="BH659" i="16"/>
  <c r="BI659" i="16"/>
  <c r="BJ659" i="16"/>
  <c r="BK659" i="16"/>
  <c r="BL659" i="16"/>
  <c r="BM659" i="16"/>
  <c r="BN659" i="16"/>
  <c r="BO659" i="16"/>
  <c r="BP659" i="16"/>
  <c r="BQ659" i="16"/>
  <c r="BR659" i="16"/>
  <c r="BS659" i="16"/>
  <c r="BT659" i="16"/>
  <c r="BU659" i="16"/>
  <c r="BV659" i="16"/>
  <c r="BW659" i="16"/>
  <c r="BX659" i="16"/>
  <c r="BY659" i="16"/>
  <c r="BZ659" i="16"/>
  <c r="CA659" i="16"/>
  <c r="CB659" i="16"/>
  <c r="CC659" i="16"/>
  <c r="CD659" i="16"/>
  <c r="CE659" i="16"/>
  <c r="CF659" i="16"/>
  <c r="CG659" i="16"/>
  <c r="CH659" i="16"/>
  <c r="CI659" i="16"/>
  <c r="CJ659" i="16"/>
  <c r="CK659" i="16"/>
  <c r="CL659" i="16"/>
  <c r="CM659" i="16"/>
  <c r="CN659" i="16"/>
  <c r="CO659" i="16"/>
  <c r="CP659" i="16"/>
  <c r="G660" i="16"/>
  <c r="H660" i="16"/>
  <c r="I660" i="16"/>
  <c r="J660" i="16"/>
  <c r="K660" i="16"/>
  <c r="L660" i="16"/>
  <c r="M660" i="16"/>
  <c r="N660" i="16"/>
  <c r="O660" i="16"/>
  <c r="P660" i="16"/>
  <c r="Q660" i="16"/>
  <c r="R660" i="16"/>
  <c r="S660" i="16"/>
  <c r="T660" i="16"/>
  <c r="U660" i="16"/>
  <c r="V660" i="16"/>
  <c r="W660" i="16"/>
  <c r="X660" i="16"/>
  <c r="Y660" i="16"/>
  <c r="Z660" i="16"/>
  <c r="AA660" i="16"/>
  <c r="AB660" i="16"/>
  <c r="AC660" i="16"/>
  <c r="AD660" i="16"/>
  <c r="AE660" i="16"/>
  <c r="AF660" i="16"/>
  <c r="AG660" i="16"/>
  <c r="AH660" i="16"/>
  <c r="AI660" i="16"/>
  <c r="AJ660" i="16"/>
  <c r="AK660" i="16"/>
  <c r="AL660" i="16"/>
  <c r="AM660" i="16"/>
  <c r="AN660" i="16"/>
  <c r="AO660" i="16"/>
  <c r="AP660" i="16"/>
  <c r="AQ660" i="16"/>
  <c r="AR660" i="16"/>
  <c r="AS660" i="16"/>
  <c r="AT660" i="16"/>
  <c r="AU660" i="16"/>
  <c r="AV660" i="16"/>
  <c r="AW660" i="16"/>
  <c r="AX660" i="16"/>
  <c r="AY660" i="16"/>
  <c r="AZ660" i="16"/>
  <c r="BA660" i="16"/>
  <c r="BB660" i="16"/>
  <c r="BC660" i="16"/>
  <c r="BD660" i="16"/>
  <c r="BE660" i="16"/>
  <c r="BF660" i="16"/>
  <c r="BG660" i="16"/>
  <c r="BH660" i="16"/>
  <c r="BI660" i="16"/>
  <c r="BJ660" i="16"/>
  <c r="BK660" i="16"/>
  <c r="BL660" i="16"/>
  <c r="BM660" i="16"/>
  <c r="BN660" i="16"/>
  <c r="BO660" i="16"/>
  <c r="BP660" i="16"/>
  <c r="BQ660" i="16"/>
  <c r="BR660" i="16"/>
  <c r="BS660" i="16"/>
  <c r="BT660" i="16"/>
  <c r="BU660" i="16"/>
  <c r="BV660" i="16"/>
  <c r="BW660" i="16"/>
  <c r="BX660" i="16"/>
  <c r="BY660" i="16"/>
  <c r="BZ660" i="16"/>
  <c r="CA660" i="16"/>
  <c r="CB660" i="16"/>
  <c r="CC660" i="16"/>
  <c r="CD660" i="16"/>
  <c r="CE660" i="16"/>
  <c r="CF660" i="16"/>
  <c r="CG660" i="16"/>
  <c r="CH660" i="16"/>
  <c r="CI660" i="16"/>
  <c r="CJ660" i="16"/>
  <c r="CK660" i="16"/>
  <c r="CL660" i="16"/>
  <c r="CM660" i="16"/>
  <c r="CN660" i="16"/>
  <c r="CO660" i="16"/>
  <c r="CP660" i="16"/>
  <c r="G661" i="16"/>
  <c r="H661" i="16"/>
  <c r="I661" i="16"/>
  <c r="J661" i="16"/>
  <c r="K661" i="16"/>
  <c r="L661" i="16"/>
  <c r="M661" i="16"/>
  <c r="N661" i="16"/>
  <c r="O661" i="16"/>
  <c r="P661" i="16"/>
  <c r="Q661" i="16"/>
  <c r="R661" i="16"/>
  <c r="S661" i="16"/>
  <c r="T661" i="16"/>
  <c r="U661" i="16"/>
  <c r="V661" i="16"/>
  <c r="W661" i="16"/>
  <c r="X661" i="16"/>
  <c r="Y661" i="16"/>
  <c r="Z661" i="16"/>
  <c r="AA661" i="16"/>
  <c r="AB661" i="16"/>
  <c r="AC661" i="16"/>
  <c r="AD661" i="16"/>
  <c r="AE661" i="16"/>
  <c r="AF661" i="16"/>
  <c r="AG661" i="16"/>
  <c r="AH661" i="16"/>
  <c r="AI661" i="16"/>
  <c r="AJ661" i="16"/>
  <c r="AK661" i="16"/>
  <c r="AL661" i="16"/>
  <c r="AM661" i="16"/>
  <c r="AN661" i="16"/>
  <c r="AO661" i="16"/>
  <c r="AP661" i="16"/>
  <c r="AQ661" i="16"/>
  <c r="AR661" i="16"/>
  <c r="AS661" i="16"/>
  <c r="AT661" i="16"/>
  <c r="AU661" i="16"/>
  <c r="AV661" i="16"/>
  <c r="AW661" i="16"/>
  <c r="AX661" i="16"/>
  <c r="AY661" i="16"/>
  <c r="AZ661" i="16"/>
  <c r="BA661" i="16"/>
  <c r="BB661" i="16"/>
  <c r="BC661" i="16"/>
  <c r="BD661" i="16"/>
  <c r="BE661" i="16"/>
  <c r="BF661" i="16"/>
  <c r="BG661" i="16"/>
  <c r="BH661" i="16"/>
  <c r="BI661" i="16"/>
  <c r="BJ661" i="16"/>
  <c r="BK661" i="16"/>
  <c r="BL661" i="16"/>
  <c r="BM661" i="16"/>
  <c r="BN661" i="16"/>
  <c r="BO661" i="16"/>
  <c r="BP661" i="16"/>
  <c r="BQ661" i="16"/>
  <c r="BR661" i="16"/>
  <c r="BS661" i="16"/>
  <c r="BT661" i="16"/>
  <c r="BU661" i="16"/>
  <c r="BV661" i="16"/>
  <c r="BW661" i="16"/>
  <c r="BX661" i="16"/>
  <c r="BY661" i="16"/>
  <c r="BZ661" i="16"/>
  <c r="CA661" i="16"/>
  <c r="CB661" i="16"/>
  <c r="CC661" i="16"/>
  <c r="CD661" i="16"/>
  <c r="CE661" i="16"/>
  <c r="CF661" i="16"/>
  <c r="CG661" i="16"/>
  <c r="CH661" i="16"/>
  <c r="CI661" i="16"/>
  <c r="CJ661" i="16"/>
  <c r="CK661" i="16"/>
  <c r="CL661" i="16"/>
  <c r="CM661" i="16"/>
  <c r="CN661" i="16"/>
  <c r="CO661" i="16"/>
  <c r="CP661" i="16"/>
  <c r="G662" i="16"/>
  <c r="H662" i="16"/>
  <c r="I662" i="16"/>
  <c r="J662" i="16"/>
  <c r="K662" i="16"/>
  <c r="L662" i="16"/>
  <c r="M662" i="16"/>
  <c r="N662" i="16"/>
  <c r="O662" i="16"/>
  <c r="P662" i="16"/>
  <c r="Q662" i="16"/>
  <c r="R662" i="16"/>
  <c r="S662" i="16"/>
  <c r="T662" i="16"/>
  <c r="U662" i="16"/>
  <c r="V662" i="16"/>
  <c r="W662" i="16"/>
  <c r="X662" i="16"/>
  <c r="Y662" i="16"/>
  <c r="Z662" i="16"/>
  <c r="AA662" i="16"/>
  <c r="AB662" i="16"/>
  <c r="AC662" i="16"/>
  <c r="AD662" i="16"/>
  <c r="AE662" i="16"/>
  <c r="AF662" i="16"/>
  <c r="AG662" i="16"/>
  <c r="AH662" i="16"/>
  <c r="AI662" i="16"/>
  <c r="AJ662" i="16"/>
  <c r="AK662" i="16"/>
  <c r="AL662" i="16"/>
  <c r="AM662" i="16"/>
  <c r="AN662" i="16"/>
  <c r="AO662" i="16"/>
  <c r="AP662" i="16"/>
  <c r="AQ662" i="16"/>
  <c r="AR662" i="16"/>
  <c r="AS662" i="16"/>
  <c r="AT662" i="16"/>
  <c r="AU662" i="16"/>
  <c r="AV662" i="16"/>
  <c r="AW662" i="16"/>
  <c r="AX662" i="16"/>
  <c r="AY662" i="16"/>
  <c r="AZ662" i="16"/>
  <c r="BA662" i="16"/>
  <c r="BB662" i="16"/>
  <c r="BC662" i="16"/>
  <c r="BD662" i="16"/>
  <c r="BE662" i="16"/>
  <c r="BF662" i="16"/>
  <c r="BG662" i="16"/>
  <c r="BH662" i="16"/>
  <c r="BI662" i="16"/>
  <c r="BJ662" i="16"/>
  <c r="BK662" i="16"/>
  <c r="BL662" i="16"/>
  <c r="BM662" i="16"/>
  <c r="BN662" i="16"/>
  <c r="BO662" i="16"/>
  <c r="BP662" i="16"/>
  <c r="BQ662" i="16"/>
  <c r="BR662" i="16"/>
  <c r="BS662" i="16"/>
  <c r="BT662" i="16"/>
  <c r="BU662" i="16"/>
  <c r="BV662" i="16"/>
  <c r="BW662" i="16"/>
  <c r="BX662" i="16"/>
  <c r="BY662" i="16"/>
  <c r="BZ662" i="16"/>
  <c r="CA662" i="16"/>
  <c r="CB662" i="16"/>
  <c r="CC662" i="16"/>
  <c r="CD662" i="16"/>
  <c r="CE662" i="16"/>
  <c r="CF662" i="16"/>
  <c r="CG662" i="16"/>
  <c r="CH662" i="16"/>
  <c r="CI662" i="16"/>
  <c r="CJ662" i="16"/>
  <c r="CK662" i="16"/>
  <c r="CL662" i="16"/>
  <c r="CM662" i="16"/>
  <c r="CN662" i="16"/>
  <c r="CO662" i="16"/>
  <c r="CP662" i="16"/>
  <c r="G663" i="16"/>
  <c r="H663" i="16"/>
  <c r="I663" i="16"/>
  <c r="J663" i="16"/>
  <c r="K663" i="16"/>
  <c r="L663" i="16"/>
  <c r="M663" i="16"/>
  <c r="N663" i="16"/>
  <c r="O663" i="16"/>
  <c r="P663" i="16"/>
  <c r="Q663" i="16"/>
  <c r="R663" i="16"/>
  <c r="S663" i="16"/>
  <c r="T663" i="16"/>
  <c r="U663" i="16"/>
  <c r="V663" i="16"/>
  <c r="W663" i="16"/>
  <c r="X663" i="16"/>
  <c r="Y663" i="16"/>
  <c r="Z663" i="16"/>
  <c r="AA663" i="16"/>
  <c r="AB663" i="16"/>
  <c r="AC663" i="16"/>
  <c r="AD663" i="16"/>
  <c r="AE663" i="16"/>
  <c r="AF663" i="16"/>
  <c r="AG663" i="16"/>
  <c r="AH663" i="16"/>
  <c r="AI663" i="16"/>
  <c r="AJ663" i="16"/>
  <c r="AK663" i="16"/>
  <c r="AL663" i="16"/>
  <c r="AM663" i="16"/>
  <c r="AN663" i="16"/>
  <c r="AO663" i="16"/>
  <c r="AP663" i="16"/>
  <c r="AQ663" i="16"/>
  <c r="AR663" i="16"/>
  <c r="AS663" i="16"/>
  <c r="AT663" i="16"/>
  <c r="AU663" i="16"/>
  <c r="AV663" i="16"/>
  <c r="AW663" i="16"/>
  <c r="AX663" i="16"/>
  <c r="AY663" i="16"/>
  <c r="AZ663" i="16"/>
  <c r="BA663" i="16"/>
  <c r="BB663" i="16"/>
  <c r="BC663" i="16"/>
  <c r="BD663" i="16"/>
  <c r="BE663" i="16"/>
  <c r="BF663" i="16"/>
  <c r="BG663" i="16"/>
  <c r="BH663" i="16"/>
  <c r="BI663" i="16"/>
  <c r="BJ663" i="16"/>
  <c r="BK663" i="16"/>
  <c r="BL663" i="16"/>
  <c r="BM663" i="16"/>
  <c r="BN663" i="16"/>
  <c r="BO663" i="16"/>
  <c r="BP663" i="16"/>
  <c r="BQ663" i="16"/>
  <c r="BR663" i="16"/>
  <c r="BS663" i="16"/>
  <c r="BT663" i="16"/>
  <c r="BU663" i="16"/>
  <c r="BV663" i="16"/>
  <c r="BW663" i="16"/>
  <c r="BX663" i="16"/>
  <c r="BY663" i="16"/>
  <c r="BZ663" i="16"/>
  <c r="CA663" i="16"/>
  <c r="CB663" i="16"/>
  <c r="CC663" i="16"/>
  <c r="CD663" i="16"/>
  <c r="CE663" i="16"/>
  <c r="CF663" i="16"/>
  <c r="CG663" i="16"/>
  <c r="CH663" i="16"/>
  <c r="CI663" i="16"/>
  <c r="CJ663" i="16"/>
  <c r="CK663" i="16"/>
  <c r="CL663" i="16"/>
  <c r="CM663" i="16"/>
  <c r="CN663" i="16"/>
  <c r="CO663" i="16"/>
  <c r="CP663" i="16"/>
  <c r="G664" i="16"/>
  <c r="H664" i="16"/>
  <c r="I664" i="16"/>
  <c r="J664" i="16"/>
  <c r="K664" i="16"/>
  <c r="L664" i="16"/>
  <c r="M664" i="16"/>
  <c r="N664" i="16"/>
  <c r="O664" i="16"/>
  <c r="P664" i="16"/>
  <c r="Q664" i="16"/>
  <c r="R664" i="16"/>
  <c r="S664" i="16"/>
  <c r="T664" i="16"/>
  <c r="U664" i="16"/>
  <c r="V664" i="16"/>
  <c r="W664" i="16"/>
  <c r="X664" i="16"/>
  <c r="Y664" i="16"/>
  <c r="Z664" i="16"/>
  <c r="AA664" i="16"/>
  <c r="AB664" i="16"/>
  <c r="AC664" i="16"/>
  <c r="AD664" i="16"/>
  <c r="AE664" i="16"/>
  <c r="AF664" i="16"/>
  <c r="AG664" i="16"/>
  <c r="AH664" i="16"/>
  <c r="AI664" i="16"/>
  <c r="AJ664" i="16"/>
  <c r="AK664" i="16"/>
  <c r="AL664" i="16"/>
  <c r="AM664" i="16"/>
  <c r="AN664" i="16"/>
  <c r="AO664" i="16"/>
  <c r="AP664" i="16"/>
  <c r="AQ664" i="16"/>
  <c r="AR664" i="16"/>
  <c r="AS664" i="16"/>
  <c r="AT664" i="16"/>
  <c r="AU664" i="16"/>
  <c r="AV664" i="16"/>
  <c r="AW664" i="16"/>
  <c r="AX664" i="16"/>
  <c r="AY664" i="16"/>
  <c r="AZ664" i="16"/>
  <c r="BA664" i="16"/>
  <c r="BB664" i="16"/>
  <c r="BC664" i="16"/>
  <c r="BD664" i="16"/>
  <c r="BE664" i="16"/>
  <c r="BF664" i="16"/>
  <c r="BG664" i="16"/>
  <c r="BH664" i="16"/>
  <c r="BI664" i="16"/>
  <c r="BJ664" i="16"/>
  <c r="BK664" i="16"/>
  <c r="BL664" i="16"/>
  <c r="BM664" i="16"/>
  <c r="BN664" i="16"/>
  <c r="BO664" i="16"/>
  <c r="BP664" i="16"/>
  <c r="BQ664" i="16"/>
  <c r="BR664" i="16"/>
  <c r="BS664" i="16"/>
  <c r="BT664" i="16"/>
  <c r="BU664" i="16"/>
  <c r="BV664" i="16"/>
  <c r="BW664" i="16"/>
  <c r="BX664" i="16"/>
  <c r="BY664" i="16"/>
  <c r="BZ664" i="16"/>
  <c r="CA664" i="16"/>
  <c r="CB664" i="16"/>
  <c r="CC664" i="16"/>
  <c r="CD664" i="16"/>
  <c r="CE664" i="16"/>
  <c r="CF664" i="16"/>
  <c r="CG664" i="16"/>
  <c r="CH664" i="16"/>
  <c r="CI664" i="16"/>
  <c r="CJ664" i="16"/>
  <c r="CK664" i="16"/>
  <c r="CL664" i="16"/>
  <c r="CM664" i="16"/>
  <c r="CN664" i="16"/>
  <c r="CO664" i="16"/>
  <c r="CP664" i="16"/>
  <c r="G665" i="16"/>
  <c r="H665" i="16"/>
  <c r="I665" i="16"/>
  <c r="J665" i="16"/>
  <c r="K665" i="16"/>
  <c r="L665" i="16"/>
  <c r="M665" i="16"/>
  <c r="N665" i="16"/>
  <c r="O665" i="16"/>
  <c r="P665" i="16"/>
  <c r="Q665" i="16"/>
  <c r="R665" i="16"/>
  <c r="S665" i="16"/>
  <c r="T665" i="16"/>
  <c r="U665" i="16"/>
  <c r="V665" i="16"/>
  <c r="W665" i="16"/>
  <c r="X665" i="16"/>
  <c r="Y665" i="16"/>
  <c r="Z665" i="16"/>
  <c r="AA665" i="16"/>
  <c r="AB665" i="16"/>
  <c r="AC665" i="16"/>
  <c r="AD665" i="16"/>
  <c r="AE665" i="16"/>
  <c r="AF665" i="16"/>
  <c r="AG665" i="16"/>
  <c r="AH665" i="16"/>
  <c r="AI665" i="16"/>
  <c r="AJ665" i="16"/>
  <c r="AK665" i="16"/>
  <c r="AL665" i="16"/>
  <c r="AM665" i="16"/>
  <c r="AN665" i="16"/>
  <c r="AO665" i="16"/>
  <c r="AP665" i="16"/>
  <c r="AQ665" i="16"/>
  <c r="AR665" i="16"/>
  <c r="AS665" i="16"/>
  <c r="AT665" i="16"/>
  <c r="AU665" i="16"/>
  <c r="AV665" i="16"/>
  <c r="AW665" i="16"/>
  <c r="AX665" i="16"/>
  <c r="AY665" i="16"/>
  <c r="AZ665" i="16"/>
  <c r="BA665" i="16"/>
  <c r="BB665" i="16"/>
  <c r="BC665" i="16"/>
  <c r="BD665" i="16"/>
  <c r="BE665" i="16"/>
  <c r="BF665" i="16"/>
  <c r="BG665" i="16"/>
  <c r="BH665" i="16"/>
  <c r="BI665" i="16"/>
  <c r="BJ665" i="16"/>
  <c r="BK665" i="16"/>
  <c r="BL665" i="16"/>
  <c r="BM665" i="16"/>
  <c r="BN665" i="16"/>
  <c r="BO665" i="16"/>
  <c r="BP665" i="16"/>
  <c r="BQ665" i="16"/>
  <c r="BR665" i="16"/>
  <c r="BS665" i="16"/>
  <c r="BT665" i="16"/>
  <c r="BU665" i="16"/>
  <c r="BV665" i="16"/>
  <c r="BW665" i="16"/>
  <c r="BX665" i="16"/>
  <c r="BY665" i="16"/>
  <c r="BZ665" i="16"/>
  <c r="CA665" i="16"/>
  <c r="CB665" i="16"/>
  <c r="CC665" i="16"/>
  <c r="CD665" i="16"/>
  <c r="CE665" i="16"/>
  <c r="CF665" i="16"/>
  <c r="CG665" i="16"/>
  <c r="CH665" i="16"/>
  <c r="CI665" i="16"/>
  <c r="CJ665" i="16"/>
  <c r="CK665" i="16"/>
  <c r="CL665" i="16"/>
  <c r="CM665" i="16"/>
  <c r="CN665" i="16"/>
  <c r="CO665" i="16"/>
  <c r="CP665" i="16"/>
  <c r="G666" i="16"/>
  <c r="H666" i="16"/>
  <c r="I666" i="16"/>
  <c r="J666" i="16"/>
  <c r="K666" i="16"/>
  <c r="L666" i="16"/>
  <c r="M666" i="16"/>
  <c r="N666" i="16"/>
  <c r="O666" i="16"/>
  <c r="P666" i="16"/>
  <c r="Q666" i="16"/>
  <c r="R666" i="16"/>
  <c r="S666" i="16"/>
  <c r="T666" i="16"/>
  <c r="U666" i="16"/>
  <c r="V666" i="16"/>
  <c r="W666" i="16"/>
  <c r="X666" i="16"/>
  <c r="Y666" i="16"/>
  <c r="Z666" i="16"/>
  <c r="AA666" i="16"/>
  <c r="AB666" i="16"/>
  <c r="AC666" i="16"/>
  <c r="AD666" i="16"/>
  <c r="AE666" i="16"/>
  <c r="AF666" i="16"/>
  <c r="AG666" i="16"/>
  <c r="AH666" i="16"/>
  <c r="AI666" i="16"/>
  <c r="AJ666" i="16"/>
  <c r="AK666" i="16"/>
  <c r="AL666" i="16"/>
  <c r="AM666" i="16"/>
  <c r="AN666" i="16"/>
  <c r="AO666" i="16"/>
  <c r="AP666" i="16"/>
  <c r="AQ666" i="16"/>
  <c r="AR666" i="16"/>
  <c r="AS666" i="16"/>
  <c r="AT666" i="16"/>
  <c r="AU666" i="16"/>
  <c r="AV666" i="16"/>
  <c r="AW666" i="16"/>
  <c r="AX666" i="16"/>
  <c r="AY666" i="16"/>
  <c r="AZ666" i="16"/>
  <c r="BA666" i="16"/>
  <c r="BB666" i="16"/>
  <c r="BC666" i="16"/>
  <c r="BD666" i="16"/>
  <c r="BE666" i="16"/>
  <c r="BF666" i="16"/>
  <c r="BG666" i="16"/>
  <c r="BH666" i="16"/>
  <c r="BI666" i="16"/>
  <c r="BJ666" i="16"/>
  <c r="BK666" i="16"/>
  <c r="BL666" i="16"/>
  <c r="BM666" i="16"/>
  <c r="BN666" i="16"/>
  <c r="BO666" i="16"/>
  <c r="BP666" i="16"/>
  <c r="BQ666" i="16"/>
  <c r="BR666" i="16"/>
  <c r="BS666" i="16"/>
  <c r="BT666" i="16"/>
  <c r="BU666" i="16"/>
  <c r="BV666" i="16"/>
  <c r="BW666" i="16"/>
  <c r="BX666" i="16"/>
  <c r="BY666" i="16"/>
  <c r="BZ666" i="16"/>
  <c r="CA666" i="16"/>
  <c r="CB666" i="16"/>
  <c r="CC666" i="16"/>
  <c r="CD666" i="16"/>
  <c r="CE666" i="16"/>
  <c r="CF666" i="16"/>
  <c r="CG666" i="16"/>
  <c r="CH666" i="16"/>
  <c r="CI666" i="16"/>
  <c r="CJ666" i="16"/>
  <c r="CK666" i="16"/>
  <c r="CL666" i="16"/>
  <c r="CM666" i="16"/>
  <c r="CN666" i="16"/>
  <c r="CO666" i="16"/>
  <c r="CP666" i="16"/>
  <c r="G667" i="16"/>
  <c r="H667" i="16"/>
  <c r="I667" i="16"/>
  <c r="J667" i="16"/>
  <c r="K667" i="16"/>
  <c r="L667" i="16"/>
  <c r="M667" i="16"/>
  <c r="N667" i="16"/>
  <c r="O667" i="16"/>
  <c r="P667" i="16"/>
  <c r="Q667" i="16"/>
  <c r="R667" i="16"/>
  <c r="S667" i="16"/>
  <c r="T667" i="16"/>
  <c r="U667" i="16"/>
  <c r="V667" i="16"/>
  <c r="W667" i="16"/>
  <c r="X667" i="16"/>
  <c r="Y667" i="16"/>
  <c r="Z667" i="16"/>
  <c r="AA667" i="16"/>
  <c r="AB667" i="16"/>
  <c r="AC667" i="16"/>
  <c r="AD667" i="16"/>
  <c r="AE667" i="16"/>
  <c r="AF667" i="16"/>
  <c r="AG667" i="16"/>
  <c r="AH667" i="16"/>
  <c r="AI667" i="16"/>
  <c r="AJ667" i="16"/>
  <c r="AK667" i="16"/>
  <c r="AL667" i="16"/>
  <c r="AM667" i="16"/>
  <c r="AN667" i="16"/>
  <c r="AO667" i="16"/>
  <c r="AP667" i="16"/>
  <c r="AQ667" i="16"/>
  <c r="AR667" i="16"/>
  <c r="AS667" i="16"/>
  <c r="AT667" i="16"/>
  <c r="AU667" i="16"/>
  <c r="AV667" i="16"/>
  <c r="AW667" i="16"/>
  <c r="AX667" i="16"/>
  <c r="AY667" i="16"/>
  <c r="AZ667" i="16"/>
  <c r="BA667" i="16"/>
  <c r="BB667" i="16"/>
  <c r="BC667" i="16"/>
  <c r="BD667" i="16"/>
  <c r="BE667" i="16"/>
  <c r="BF667" i="16"/>
  <c r="BG667" i="16"/>
  <c r="BH667" i="16"/>
  <c r="BI667" i="16"/>
  <c r="BJ667" i="16"/>
  <c r="BK667" i="16"/>
  <c r="BL667" i="16"/>
  <c r="BM667" i="16"/>
  <c r="BN667" i="16"/>
  <c r="BO667" i="16"/>
  <c r="BP667" i="16"/>
  <c r="BQ667" i="16"/>
  <c r="BR667" i="16"/>
  <c r="BS667" i="16"/>
  <c r="BT667" i="16"/>
  <c r="BU667" i="16"/>
  <c r="BV667" i="16"/>
  <c r="BW667" i="16"/>
  <c r="BX667" i="16"/>
  <c r="BY667" i="16"/>
  <c r="BZ667" i="16"/>
  <c r="CA667" i="16"/>
  <c r="CB667" i="16"/>
  <c r="CC667" i="16"/>
  <c r="CD667" i="16"/>
  <c r="CE667" i="16"/>
  <c r="CF667" i="16"/>
  <c r="CG667" i="16"/>
  <c r="CH667" i="16"/>
  <c r="CI667" i="16"/>
  <c r="CJ667" i="16"/>
  <c r="CK667" i="16"/>
  <c r="CL667" i="16"/>
  <c r="CM667" i="16"/>
  <c r="CN667" i="16"/>
  <c r="CO667" i="16"/>
  <c r="CP667" i="16"/>
  <c r="G668" i="16"/>
  <c r="H668" i="16"/>
  <c r="I668" i="16"/>
  <c r="J668" i="16"/>
  <c r="K668" i="16"/>
  <c r="L668" i="16"/>
  <c r="M668" i="16"/>
  <c r="N668" i="16"/>
  <c r="O668" i="16"/>
  <c r="P668" i="16"/>
  <c r="Q668" i="16"/>
  <c r="R668" i="16"/>
  <c r="S668" i="16"/>
  <c r="T668" i="16"/>
  <c r="U668" i="16"/>
  <c r="V668" i="16"/>
  <c r="W668" i="16"/>
  <c r="X668" i="16"/>
  <c r="Y668" i="16"/>
  <c r="Z668" i="16"/>
  <c r="AA668" i="16"/>
  <c r="AB668" i="16"/>
  <c r="AC668" i="16"/>
  <c r="AD668" i="16"/>
  <c r="AE668" i="16"/>
  <c r="AF668" i="16"/>
  <c r="AG668" i="16"/>
  <c r="AH668" i="16"/>
  <c r="AI668" i="16"/>
  <c r="AJ668" i="16"/>
  <c r="AK668" i="16"/>
  <c r="AL668" i="16"/>
  <c r="AM668" i="16"/>
  <c r="AN668" i="16"/>
  <c r="AO668" i="16"/>
  <c r="AP668" i="16"/>
  <c r="AQ668" i="16"/>
  <c r="AR668" i="16"/>
  <c r="AS668" i="16"/>
  <c r="AT668" i="16"/>
  <c r="AU668" i="16"/>
  <c r="AV668" i="16"/>
  <c r="AW668" i="16"/>
  <c r="AX668" i="16"/>
  <c r="AY668" i="16"/>
  <c r="AZ668" i="16"/>
  <c r="BA668" i="16"/>
  <c r="BB668" i="16"/>
  <c r="BC668" i="16"/>
  <c r="BD668" i="16"/>
  <c r="BE668" i="16"/>
  <c r="BF668" i="16"/>
  <c r="BG668" i="16"/>
  <c r="BH668" i="16"/>
  <c r="BI668" i="16"/>
  <c r="BJ668" i="16"/>
  <c r="BK668" i="16"/>
  <c r="BL668" i="16"/>
  <c r="BM668" i="16"/>
  <c r="BN668" i="16"/>
  <c r="BO668" i="16"/>
  <c r="BP668" i="16"/>
  <c r="BQ668" i="16"/>
  <c r="BR668" i="16"/>
  <c r="BS668" i="16"/>
  <c r="BT668" i="16"/>
  <c r="BU668" i="16"/>
  <c r="BV668" i="16"/>
  <c r="BW668" i="16"/>
  <c r="BX668" i="16"/>
  <c r="BY668" i="16"/>
  <c r="BZ668" i="16"/>
  <c r="CA668" i="16"/>
  <c r="CB668" i="16"/>
  <c r="CC668" i="16"/>
  <c r="CD668" i="16"/>
  <c r="CE668" i="16"/>
  <c r="CF668" i="16"/>
  <c r="CG668" i="16"/>
  <c r="CH668" i="16"/>
  <c r="CI668" i="16"/>
  <c r="CJ668" i="16"/>
  <c r="CK668" i="16"/>
  <c r="CL668" i="16"/>
  <c r="CM668" i="16"/>
  <c r="CN668" i="16"/>
  <c r="CO668" i="16"/>
  <c r="CP668" i="16"/>
  <c r="G669" i="16"/>
  <c r="H669" i="16"/>
  <c r="I669" i="16"/>
  <c r="J669" i="16"/>
  <c r="K669" i="16"/>
  <c r="L669" i="16"/>
  <c r="M669" i="16"/>
  <c r="N669" i="16"/>
  <c r="O669" i="16"/>
  <c r="P669" i="16"/>
  <c r="Q669" i="16"/>
  <c r="R669" i="16"/>
  <c r="S669" i="16"/>
  <c r="T669" i="16"/>
  <c r="U669" i="16"/>
  <c r="V669" i="16"/>
  <c r="W669" i="16"/>
  <c r="X669" i="16"/>
  <c r="Y669" i="16"/>
  <c r="Z669" i="16"/>
  <c r="AA669" i="16"/>
  <c r="AB669" i="16"/>
  <c r="AC669" i="16"/>
  <c r="AD669" i="16"/>
  <c r="AE669" i="16"/>
  <c r="AF669" i="16"/>
  <c r="AG669" i="16"/>
  <c r="AH669" i="16"/>
  <c r="AI669" i="16"/>
  <c r="AJ669" i="16"/>
  <c r="AK669" i="16"/>
  <c r="AL669" i="16"/>
  <c r="AM669" i="16"/>
  <c r="AN669" i="16"/>
  <c r="AO669" i="16"/>
  <c r="AP669" i="16"/>
  <c r="AQ669" i="16"/>
  <c r="AR669" i="16"/>
  <c r="AS669" i="16"/>
  <c r="AT669" i="16"/>
  <c r="AU669" i="16"/>
  <c r="AV669" i="16"/>
  <c r="AW669" i="16"/>
  <c r="AX669" i="16"/>
  <c r="AY669" i="16"/>
  <c r="AZ669" i="16"/>
  <c r="BA669" i="16"/>
  <c r="BB669" i="16"/>
  <c r="BC669" i="16"/>
  <c r="BD669" i="16"/>
  <c r="BE669" i="16"/>
  <c r="BF669" i="16"/>
  <c r="BG669" i="16"/>
  <c r="BH669" i="16"/>
  <c r="BI669" i="16"/>
  <c r="BJ669" i="16"/>
  <c r="BK669" i="16"/>
  <c r="BL669" i="16"/>
  <c r="BM669" i="16"/>
  <c r="BN669" i="16"/>
  <c r="BO669" i="16"/>
  <c r="BP669" i="16"/>
  <c r="BQ669" i="16"/>
  <c r="BR669" i="16"/>
  <c r="BS669" i="16"/>
  <c r="BT669" i="16"/>
  <c r="BU669" i="16"/>
  <c r="BV669" i="16"/>
  <c r="BW669" i="16"/>
  <c r="BX669" i="16"/>
  <c r="BY669" i="16"/>
  <c r="BZ669" i="16"/>
  <c r="CA669" i="16"/>
  <c r="CB669" i="16"/>
  <c r="CC669" i="16"/>
  <c r="CD669" i="16"/>
  <c r="CE669" i="16"/>
  <c r="CF669" i="16"/>
  <c r="CG669" i="16"/>
  <c r="CH669" i="16"/>
  <c r="CI669" i="16"/>
  <c r="CJ669" i="16"/>
  <c r="CK669" i="16"/>
  <c r="CL669" i="16"/>
  <c r="CM669" i="16"/>
  <c r="CN669" i="16"/>
  <c r="CO669" i="16"/>
  <c r="CP669" i="16"/>
  <c r="G670" i="16"/>
  <c r="H670" i="16"/>
  <c r="I670" i="16"/>
  <c r="J670" i="16"/>
  <c r="K670" i="16"/>
  <c r="L670" i="16"/>
  <c r="M670" i="16"/>
  <c r="N670" i="16"/>
  <c r="O670" i="16"/>
  <c r="P670" i="16"/>
  <c r="Q670" i="16"/>
  <c r="R670" i="16"/>
  <c r="S670" i="16"/>
  <c r="T670" i="16"/>
  <c r="U670" i="16"/>
  <c r="V670" i="16"/>
  <c r="W670" i="16"/>
  <c r="X670" i="16"/>
  <c r="Y670" i="16"/>
  <c r="Z670" i="16"/>
  <c r="AA670" i="16"/>
  <c r="AB670" i="16"/>
  <c r="AC670" i="16"/>
  <c r="AD670" i="16"/>
  <c r="AE670" i="16"/>
  <c r="AF670" i="16"/>
  <c r="AG670" i="16"/>
  <c r="AH670" i="16"/>
  <c r="AI670" i="16"/>
  <c r="AJ670" i="16"/>
  <c r="AK670" i="16"/>
  <c r="AL670" i="16"/>
  <c r="AM670" i="16"/>
  <c r="AN670" i="16"/>
  <c r="AO670" i="16"/>
  <c r="AP670" i="16"/>
  <c r="AQ670" i="16"/>
  <c r="AR670" i="16"/>
  <c r="AS670" i="16"/>
  <c r="AT670" i="16"/>
  <c r="AU670" i="16"/>
  <c r="AV670" i="16"/>
  <c r="AW670" i="16"/>
  <c r="AX670" i="16"/>
  <c r="AY670" i="16"/>
  <c r="AZ670" i="16"/>
  <c r="BA670" i="16"/>
  <c r="BB670" i="16"/>
  <c r="BC670" i="16"/>
  <c r="BD670" i="16"/>
  <c r="BE670" i="16"/>
  <c r="BF670" i="16"/>
  <c r="BG670" i="16"/>
  <c r="BH670" i="16"/>
  <c r="BI670" i="16"/>
  <c r="BJ670" i="16"/>
  <c r="BK670" i="16"/>
  <c r="BL670" i="16"/>
  <c r="BM670" i="16"/>
  <c r="BN670" i="16"/>
  <c r="BO670" i="16"/>
  <c r="BP670" i="16"/>
  <c r="BQ670" i="16"/>
  <c r="BR670" i="16"/>
  <c r="BS670" i="16"/>
  <c r="BT670" i="16"/>
  <c r="BU670" i="16"/>
  <c r="BV670" i="16"/>
  <c r="BW670" i="16"/>
  <c r="BX670" i="16"/>
  <c r="BY670" i="16"/>
  <c r="BZ670" i="16"/>
  <c r="CA670" i="16"/>
  <c r="CB670" i="16"/>
  <c r="CC670" i="16"/>
  <c r="CD670" i="16"/>
  <c r="CE670" i="16"/>
  <c r="CF670" i="16"/>
  <c r="CG670" i="16"/>
  <c r="CH670" i="16"/>
  <c r="CI670" i="16"/>
  <c r="CJ670" i="16"/>
  <c r="CK670" i="16"/>
  <c r="CL670" i="16"/>
  <c r="CM670" i="16"/>
  <c r="CN670" i="16"/>
  <c r="CO670" i="16"/>
  <c r="CP670" i="16"/>
  <c r="G671" i="16"/>
  <c r="H671" i="16"/>
  <c r="I671" i="16"/>
  <c r="J671" i="16"/>
  <c r="K671" i="16"/>
  <c r="L671" i="16"/>
  <c r="M671" i="16"/>
  <c r="N671" i="16"/>
  <c r="O671" i="16"/>
  <c r="P671" i="16"/>
  <c r="Q671" i="16"/>
  <c r="R671" i="16"/>
  <c r="S671" i="16"/>
  <c r="T671" i="16"/>
  <c r="U671" i="16"/>
  <c r="V671" i="16"/>
  <c r="W671" i="16"/>
  <c r="X671" i="16"/>
  <c r="Y671" i="16"/>
  <c r="Z671" i="16"/>
  <c r="AA671" i="16"/>
  <c r="AB671" i="16"/>
  <c r="AC671" i="16"/>
  <c r="AD671" i="16"/>
  <c r="AE671" i="16"/>
  <c r="AF671" i="16"/>
  <c r="AG671" i="16"/>
  <c r="AH671" i="16"/>
  <c r="AI671" i="16"/>
  <c r="AJ671" i="16"/>
  <c r="AK671" i="16"/>
  <c r="AL671" i="16"/>
  <c r="AM671" i="16"/>
  <c r="AN671" i="16"/>
  <c r="AO671" i="16"/>
  <c r="AP671" i="16"/>
  <c r="AQ671" i="16"/>
  <c r="AR671" i="16"/>
  <c r="AS671" i="16"/>
  <c r="AT671" i="16"/>
  <c r="AU671" i="16"/>
  <c r="AV671" i="16"/>
  <c r="AW671" i="16"/>
  <c r="AX671" i="16"/>
  <c r="AY671" i="16"/>
  <c r="AZ671" i="16"/>
  <c r="BA671" i="16"/>
  <c r="BB671" i="16"/>
  <c r="BC671" i="16"/>
  <c r="BD671" i="16"/>
  <c r="BE671" i="16"/>
  <c r="BF671" i="16"/>
  <c r="BG671" i="16"/>
  <c r="BH671" i="16"/>
  <c r="BI671" i="16"/>
  <c r="BJ671" i="16"/>
  <c r="BK671" i="16"/>
  <c r="BL671" i="16"/>
  <c r="BM671" i="16"/>
  <c r="BN671" i="16"/>
  <c r="BO671" i="16"/>
  <c r="BP671" i="16"/>
  <c r="BQ671" i="16"/>
  <c r="BR671" i="16"/>
  <c r="BS671" i="16"/>
  <c r="BT671" i="16"/>
  <c r="BU671" i="16"/>
  <c r="BV671" i="16"/>
  <c r="BW671" i="16"/>
  <c r="BX671" i="16"/>
  <c r="BY671" i="16"/>
  <c r="BZ671" i="16"/>
  <c r="CA671" i="16"/>
  <c r="CB671" i="16"/>
  <c r="CC671" i="16"/>
  <c r="CD671" i="16"/>
  <c r="CE671" i="16"/>
  <c r="CF671" i="16"/>
  <c r="CG671" i="16"/>
  <c r="CH671" i="16"/>
  <c r="CI671" i="16"/>
  <c r="CJ671" i="16"/>
  <c r="CK671" i="16"/>
  <c r="CL671" i="16"/>
  <c r="CM671" i="16"/>
  <c r="CN671" i="16"/>
  <c r="CO671" i="16"/>
  <c r="CP671" i="16"/>
  <c r="G672" i="16"/>
  <c r="H672" i="16"/>
  <c r="I672" i="16"/>
  <c r="J672" i="16"/>
  <c r="K672" i="16"/>
  <c r="L672" i="16"/>
  <c r="M672" i="16"/>
  <c r="N672" i="16"/>
  <c r="O672" i="16"/>
  <c r="P672" i="16"/>
  <c r="Q672" i="16"/>
  <c r="R672" i="16"/>
  <c r="S672" i="16"/>
  <c r="T672" i="16"/>
  <c r="U672" i="16"/>
  <c r="V672" i="16"/>
  <c r="W672" i="16"/>
  <c r="X672" i="16"/>
  <c r="Y672" i="16"/>
  <c r="Z672" i="16"/>
  <c r="AA672" i="16"/>
  <c r="AB672" i="16"/>
  <c r="AC672" i="16"/>
  <c r="AD672" i="16"/>
  <c r="AE672" i="16"/>
  <c r="AF672" i="16"/>
  <c r="AG672" i="16"/>
  <c r="AH672" i="16"/>
  <c r="AI672" i="16"/>
  <c r="AJ672" i="16"/>
  <c r="AK672" i="16"/>
  <c r="AL672" i="16"/>
  <c r="AM672" i="16"/>
  <c r="AN672" i="16"/>
  <c r="AO672" i="16"/>
  <c r="AP672" i="16"/>
  <c r="AQ672" i="16"/>
  <c r="AR672" i="16"/>
  <c r="AS672" i="16"/>
  <c r="AT672" i="16"/>
  <c r="AU672" i="16"/>
  <c r="AV672" i="16"/>
  <c r="AW672" i="16"/>
  <c r="AX672" i="16"/>
  <c r="AY672" i="16"/>
  <c r="AZ672" i="16"/>
  <c r="BA672" i="16"/>
  <c r="BB672" i="16"/>
  <c r="BC672" i="16"/>
  <c r="BD672" i="16"/>
  <c r="BE672" i="16"/>
  <c r="BF672" i="16"/>
  <c r="BG672" i="16"/>
  <c r="BH672" i="16"/>
  <c r="BI672" i="16"/>
  <c r="BJ672" i="16"/>
  <c r="BK672" i="16"/>
  <c r="BL672" i="16"/>
  <c r="BM672" i="16"/>
  <c r="BN672" i="16"/>
  <c r="BO672" i="16"/>
  <c r="BP672" i="16"/>
  <c r="BQ672" i="16"/>
  <c r="BR672" i="16"/>
  <c r="BS672" i="16"/>
  <c r="BT672" i="16"/>
  <c r="BU672" i="16"/>
  <c r="BV672" i="16"/>
  <c r="BW672" i="16"/>
  <c r="BX672" i="16"/>
  <c r="BY672" i="16"/>
  <c r="BZ672" i="16"/>
  <c r="CA672" i="16"/>
  <c r="CB672" i="16"/>
  <c r="CC672" i="16"/>
  <c r="CD672" i="16"/>
  <c r="CE672" i="16"/>
  <c r="CF672" i="16"/>
  <c r="CG672" i="16"/>
  <c r="CH672" i="16"/>
  <c r="CI672" i="16"/>
  <c r="CJ672" i="16"/>
  <c r="CK672" i="16"/>
  <c r="CL672" i="16"/>
  <c r="CM672" i="16"/>
  <c r="CN672" i="16"/>
  <c r="CO672" i="16"/>
  <c r="CP672" i="16"/>
  <c r="G673" i="16"/>
  <c r="H673" i="16"/>
  <c r="I673" i="16"/>
  <c r="J673" i="16"/>
  <c r="K673" i="16"/>
  <c r="L673" i="16"/>
  <c r="M673" i="16"/>
  <c r="N673" i="16"/>
  <c r="O673" i="16"/>
  <c r="P673" i="16"/>
  <c r="Q673" i="16"/>
  <c r="R673" i="16"/>
  <c r="S673" i="16"/>
  <c r="T673" i="16"/>
  <c r="U673" i="16"/>
  <c r="V673" i="16"/>
  <c r="W673" i="16"/>
  <c r="X673" i="16"/>
  <c r="Y673" i="16"/>
  <c r="Z673" i="16"/>
  <c r="AA673" i="16"/>
  <c r="AB673" i="16"/>
  <c r="AC673" i="16"/>
  <c r="AD673" i="16"/>
  <c r="AE673" i="16"/>
  <c r="AF673" i="16"/>
  <c r="AG673" i="16"/>
  <c r="AH673" i="16"/>
  <c r="AI673" i="16"/>
  <c r="AJ673" i="16"/>
  <c r="AK673" i="16"/>
  <c r="AL673" i="16"/>
  <c r="AM673" i="16"/>
  <c r="AN673" i="16"/>
  <c r="AO673" i="16"/>
  <c r="AP673" i="16"/>
  <c r="AQ673" i="16"/>
  <c r="AR673" i="16"/>
  <c r="AS673" i="16"/>
  <c r="AT673" i="16"/>
  <c r="AU673" i="16"/>
  <c r="AV673" i="16"/>
  <c r="AW673" i="16"/>
  <c r="AX673" i="16"/>
  <c r="AY673" i="16"/>
  <c r="AZ673" i="16"/>
  <c r="BA673" i="16"/>
  <c r="BB673" i="16"/>
  <c r="BC673" i="16"/>
  <c r="BD673" i="16"/>
  <c r="BE673" i="16"/>
  <c r="BF673" i="16"/>
  <c r="BG673" i="16"/>
  <c r="BH673" i="16"/>
  <c r="BI673" i="16"/>
  <c r="BJ673" i="16"/>
  <c r="BK673" i="16"/>
  <c r="BL673" i="16"/>
  <c r="BM673" i="16"/>
  <c r="BN673" i="16"/>
  <c r="BO673" i="16"/>
  <c r="BP673" i="16"/>
  <c r="BQ673" i="16"/>
  <c r="BR673" i="16"/>
  <c r="BS673" i="16"/>
  <c r="BT673" i="16"/>
  <c r="BU673" i="16"/>
  <c r="BV673" i="16"/>
  <c r="BW673" i="16"/>
  <c r="BX673" i="16"/>
  <c r="BY673" i="16"/>
  <c r="BZ673" i="16"/>
  <c r="CA673" i="16"/>
  <c r="CB673" i="16"/>
  <c r="CC673" i="16"/>
  <c r="CD673" i="16"/>
  <c r="CE673" i="16"/>
  <c r="CF673" i="16"/>
  <c r="CG673" i="16"/>
  <c r="CH673" i="16"/>
  <c r="CI673" i="16"/>
  <c r="CJ673" i="16"/>
  <c r="CK673" i="16"/>
  <c r="CL673" i="16"/>
  <c r="CM673" i="16"/>
  <c r="CN673" i="16"/>
  <c r="CO673" i="16"/>
  <c r="CP673" i="16"/>
  <c r="G674" i="16"/>
  <c r="H674" i="16"/>
  <c r="I674" i="16"/>
  <c r="J674" i="16"/>
  <c r="K674" i="16"/>
  <c r="L674" i="16"/>
  <c r="M674" i="16"/>
  <c r="N674" i="16"/>
  <c r="O674" i="16"/>
  <c r="P674" i="16"/>
  <c r="Q674" i="16"/>
  <c r="R674" i="16"/>
  <c r="S674" i="16"/>
  <c r="T674" i="16"/>
  <c r="U674" i="16"/>
  <c r="V674" i="16"/>
  <c r="W674" i="16"/>
  <c r="X674" i="16"/>
  <c r="Y674" i="16"/>
  <c r="Z674" i="16"/>
  <c r="AA674" i="16"/>
  <c r="AB674" i="16"/>
  <c r="AC674" i="16"/>
  <c r="AD674" i="16"/>
  <c r="AE674" i="16"/>
  <c r="AF674" i="16"/>
  <c r="AG674" i="16"/>
  <c r="AH674" i="16"/>
  <c r="AI674" i="16"/>
  <c r="AJ674" i="16"/>
  <c r="AK674" i="16"/>
  <c r="AL674" i="16"/>
  <c r="AM674" i="16"/>
  <c r="AN674" i="16"/>
  <c r="AO674" i="16"/>
  <c r="AP674" i="16"/>
  <c r="AQ674" i="16"/>
  <c r="AR674" i="16"/>
  <c r="AS674" i="16"/>
  <c r="AT674" i="16"/>
  <c r="AU674" i="16"/>
  <c r="AV674" i="16"/>
  <c r="AW674" i="16"/>
  <c r="AX674" i="16"/>
  <c r="AY674" i="16"/>
  <c r="AZ674" i="16"/>
  <c r="BA674" i="16"/>
  <c r="BB674" i="16"/>
  <c r="BC674" i="16"/>
  <c r="BD674" i="16"/>
  <c r="BE674" i="16"/>
  <c r="BF674" i="16"/>
  <c r="BG674" i="16"/>
  <c r="BH674" i="16"/>
  <c r="BI674" i="16"/>
  <c r="BJ674" i="16"/>
  <c r="BK674" i="16"/>
  <c r="BL674" i="16"/>
  <c r="BM674" i="16"/>
  <c r="BN674" i="16"/>
  <c r="BO674" i="16"/>
  <c r="BP674" i="16"/>
  <c r="BQ674" i="16"/>
  <c r="BR674" i="16"/>
  <c r="BS674" i="16"/>
  <c r="BT674" i="16"/>
  <c r="BU674" i="16"/>
  <c r="BV674" i="16"/>
  <c r="BW674" i="16"/>
  <c r="BX674" i="16"/>
  <c r="BY674" i="16"/>
  <c r="BZ674" i="16"/>
  <c r="CA674" i="16"/>
  <c r="CB674" i="16"/>
  <c r="CC674" i="16"/>
  <c r="CD674" i="16"/>
  <c r="CE674" i="16"/>
  <c r="CF674" i="16"/>
  <c r="CG674" i="16"/>
  <c r="CH674" i="16"/>
  <c r="CI674" i="16"/>
  <c r="CJ674" i="16"/>
  <c r="CK674" i="16"/>
  <c r="CL674" i="16"/>
  <c r="CM674" i="16"/>
  <c r="CN674" i="16"/>
  <c r="CO674" i="16"/>
  <c r="CP674" i="16"/>
  <c r="G675" i="16"/>
  <c r="H675" i="16"/>
  <c r="I675" i="16"/>
  <c r="J675" i="16"/>
  <c r="K675" i="16"/>
  <c r="L675" i="16"/>
  <c r="M675" i="16"/>
  <c r="N675" i="16"/>
  <c r="O675" i="16"/>
  <c r="P675" i="16"/>
  <c r="Q675" i="16"/>
  <c r="R675" i="16"/>
  <c r="S675" i="16"/>
  <c r="T675" i="16"/>
  <c r="U675" i="16"/>
  <c r="V675" i="16"/>
  <c r="W675" i="16"/>
  <c r="X675" i="16"/>
  <c r="Y675" i="16"/>
  <c r="Z675" i="16"/>
  <c r="AA675" i="16"/>
  <c r="AB675" i="16"/>
  <c r="AC675" i="16"/>
  <c r="AD675" i="16"/>
  <c r="AE675" i="16"/>
  <c r="AF675" i="16"/>
  <c r="AG675" i="16"/>
  <c r="AH675" i="16"/>
  <c r="AI675" i="16"/>
  <c r="AJ675" i="16"/>
  <c r="AK675" i="16"/>
  <c r="AL675" i="16"/>
  <c r="AM675" i="16"/>
  <c r="AN675" i="16"/>
  <c r="AO675" i="16"/>
  <c r="AP675" i="16"/>
  <c r="AQ675" i="16"/>
  <c r="AR675" i="16"/>
  <c r="AS675" i="16"/>
  <c r="AT675" i="16"/>
  <c r="AU675" i="16"/>
  <c r="AV675" i="16"/>
  <c r="AW675" i="16"/>
  <c r="AX675" i="16"/>
  <c r="AY675" i="16"/>
  <c r="AZ675" i="16"/>
  <c r="BA675" i="16"/>
  <c r="BB675" i="16"/>
  <c r="BC675" i="16"/>
  <c r="BD675" i="16"/>
  <c r="BE675" i="16"/>
  <c r="BF675" i="16"/>
  <c r="BG675" i="16"/>
  <c r="BH675" i="16"/>
  <c r="BI675" i="16"/>
  <c r="BJ675" i="16"/>
  <c r="BK675" i="16"/>
  <c r="BL675" i="16"/>
  <c r="BM675" i="16"/>
  <c r="BN675" i="16"/>
  <c r="BO675" i="16"/>
  <c r="BP675" i="16"/>
  <c r="BQ675" i="16"/>
  <c r="BR675" i="16"/>
  <c r="BS675" i="16"/>
  <c r="BT675" i="16"/>
  <c r="BU675" i="16"/>
  <c r="BV675" i="16"/>
  <c r="BW675" i="16"/>
  <c r="BX675" i="16"/>
  <c r="BY675" i="16"/>
  <c r="BZ675" i="16"/>
  <c r="CA675" i="16"/>
  <c r="CB675" i="16"/>
  <c r="CC675" i="16"/>
  <c r="CD675" i="16"/>
  <c r="CE675" i="16"/>
  <c r="CF675" i="16"/>
  <c r="CG675" i="16"/>
  <c r="CH675" i="16"/>
  <c r="CI675" i="16"/>
  <c r="CJ675" i="16"/>
  <c r="CK675" i="16"/>
  <c r="CL675" i="16"/>
  <c r="CM675" i="16"/>
  <c r="CN675" i="16"/>
  <c r="CO675" i="16"/>
  <c r="CP675" i="16"/>
  <c r="G676" i="16"/>
  <c r="H676" i="16"/>
  <c r="I676" i="16"/>
  <c r="J676" i="16"/>
  <c r="K676" i="16"/>
  <c r="L676" i="16"/>
  <c r="M676" i="16"/>
  <c r="N676" i="16"/>
  <c r="O676" i="16"/>
  <c r="P676" i="16"/>
  <c r="Q676" i="16"/>
  <c r="R676" i="16"/>
  <c r="S676" i="16"/>
  <c r="T676" i="16"/>
  <c r="U676" i="16"/>
  <c r="V676" i="16"/>
  <c r="W676" i="16"/>
  <c r="X676" i="16"/>
  <c r="Y676" i="16"/>
  <c r="Z676" i="16"/>
  <c r="AA676" i="16"/>
  <c r="AB676" i="16"/>
  <c r="AC676" i="16"/>
  <c r="AD676" i="16"/>
  <c r="AE676" i="16"/>
  <c r="AF676" i="16"/>
  <c r="AG676" i="16"/>
  <c r="AH676" i="16"/>
  <c r="AI676" i="16"/>
  <c r="AJ676" i="16"/>
  <c r="AK676" i="16"/>
  <c r="AL676" i="16"/>
  <c r="AM676" i="16"/>
  <c r="AN676" i="16"/>
  <c r="AO676" i="16"/>
  <c r="AP676" i="16"/>
  <c r="AQ676" i="16"/>
  <c r="AR676" i="16"/>
  <c r="AS676" i="16"/>
  <c r="AT676" i="16"/>
  <c r="AU676" i="16"/>
  <c r="AV676" i="16"/>
  <c r="AW676" i="16"/>
  <c r="AX676" i="16"/>
  <c r="AY676" i="16"/>
  <c r="AZ676" i="16"/>
  <c r="BA676" i="16"/>
  <c r="BB676" i="16"/>
  <c r="BC676" i="16"/>
  <c r="BD676" i="16"/>
  <c r="BE676" i="16"/>
  <c r="BF676" i="16"/>
  <c r="BG676" i="16"/>
  <c r="BH676" i="16"/>
  <c r="BI676" i="16"/>
  <c r="BJ676" i="16"/>
  <c r="BK676" i="16"/>
  <c r="BL676" i="16"/>
  <c r="BM676" i="16"/>
  <c r="BN676" i="16"/>
  <c r="BO676" i="16"/>
  <c r="BP676" i="16"/>
  <c r="BQ676" i="16"/>
  <c r="BR676" i="16"/>
  <c r="BS676" i="16"/>
  <c r="BT676" i="16"/>
  <c r="BU676" i="16"/>
  <c r="BV676" i="16"/>
  <c r="BW676" i="16"/>
  <c r="BX676" i="16"/>
  <c r="BY676" i="16"/>
  <c r="BZ676" i="16"/>
  <c r="CA676" i="16"/>
  <c r="CB676" i="16"/>
  <c r="CC676" i="16"/>
  <c r="CD676" i="16"/>
  <c r="CE676" i="16"/>
  <c r="CF676" i="16"/>
  <c r="CG676" i="16"/>
  <c r="CH676" i="16"/>
  <c r="CI676" i="16"/>
  <c r="CJ676" i="16"/>
  <c r="CK676" i="16"/>
  <c r="CL676" i="16"/>
  <c r="CM676" i="16"/>
  <c r="CN676" i="16"/>
  <c r="CO676" i="16"/>
  <c r="CP676" i="16"/>
  <c r="G677" i="16"/>
  <c r="H677" i="16"/>
  <c r="I677" i="16"/>
  <c r="J677" i="16"/>
  <c r="K677" i="16"/>
  <c r="L677" i="16"/>
  <c r="M677" i="16"/>
  <c r="N677" i="16"/>
  <c r="O677" i="16"/>
  <c r="P677" i="16"/>
  <c r="Q677" i="16"/>
  <c r="R677" i="16"/>
  <c r="S677" i="16"/>
  <c r="T677" i="16"/>
  <c r="U677" i="16"/>
  <c r="V677" i="16"/>
  <c r="W677" i="16"/>
  <c r="X677" i="16"/>
  <c r="Y677" i="16"/>
  <c r="Z677" i="16"/>
  <c r="AA677" i="16"/>
  <c r="AB677" i="16"/>
  <c r="AC677" i="16"/>
  <c r="AD677" i="16"/>
  <c r="AE677" i="16"/>
  <c r="AF677" i="16"/>
  <c r="AG677" i="16"/>
  <c r="AH677" i="16"/>
  <c r="AI677" i="16"/>
  <c r="AJ677" i="16"/>
  <c r="AK677" i="16"/>
  <c r="AL677" i="16"/>
  <c r="AM677" i="16"/>
  <c r="AN677" i="16"/>
  <c r="AO677" i="16"/>
  <c r="AP677" i="16"/>
  <c r="AQ677" i="16"/>
  <c r="AR677" i="16"/>
  <c r="AS677" i="16"/>
  <c r="AT677" i="16"/>
  <c r="AU677" i="16"/>
  <c r="AV677" i="16"/>
  <c r="AW677" i="16"/>
  <c r="AX677" i="16"/>
  <c r="AY677" i="16"/>
  <c r="AZ677" i="16"/>
  <c r="BA677" i="16"/>
  <c r="BB677" i="16"/>
  <c r="BC677" i="16"/>
  <c r="BD677" i="16"/>
  <c r="BE677" i="16"/>
  <c r="BF677" i="16"/>
  <c r="BG677" i="16"/>
  <c r="BH677" i="16"/>
  <c r="BI677" i="16"/>
  <c r="BJ677" i="16"/>
  <c r="BK677" i="16"/>
  <c r="BL677" i="16"/>
  <c r="BM677" i="16"/>
  <c r="BN677" i="16"/>
  <c r="BO677" i="16"/>
  <c r="BP677" i="16"/>
  <c r="BQ677" i="16"/>
  <c r="BR677" i="16"/>
  <c r="BS677" i="16"/>
  <c r="BT677" i="16"/>
  <c r="BU677" i="16"/>
  <c r="BV677" i="16"/>
  <c r="BW677" i="16"/>
  <c r="BX677" i="16"/>
  <c r="BY677" i="16"/>
  <c r="BZ677" i="16"/>
  <c r="CA677" i="16"/>
  <c r="CB677" i="16"/>
  <c r="CC677" i="16"/>
  <c r="CD677" i="16"/>
  <c r="CE677" i="16"/>
  <c r="CF677" i="16"/>
  <c r="CG677" i="16"/>
  <c r="CH677" i="16"/>
  <c r="CI677" i="16"/>
  <c r="CJ677" i="16"/>
  <c r="CK677" i="16"/>
  <c r="CL677" i="16"/>
  <c r="CM677" i="16"/>
  <c r="CN677" i="16"/>
  <c r="CO677" i="16"/>
  <c r="CP677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AH4" i="16"/>
  <c r="AI4" i="16"/>
  <c r="AJ4" i="16"/>
  <c r="AK4" i="16"/>
  <c r="AL4" i="16"/>
  <c r="AM4" i="16"/>
  <c r="AN4" i="16"/>
  <c r="AO4" i="16"/>
  <c r="AP4" i="16"/>
  <c r="AQ4" i="16"/>
  <c r="AR4" i="16"/>
  <c r="AS4" i="16"/>
  <c r="AT4" i="16"/>
  <c r="AU4" i="16"/>
  <c r="AV4" i="16"/>
  <c r="AW4" i="16"/>
  <c r="AX4" i="16"/>
  <c r="AY4" i="16"/>
  <c r="AZ4" i="16"/>
  <c r="BA4" i="16"/>
  <c r="BB4" i="16"/>
  <c r="BC4" i="16"/>
  <c r="BD4" i="16"/>
  <c r="BE4" i="16"/>
  <c r="BF4" i="16"/>
  <c r="BG4" i="16"/>
  <c r="BH4" i="16"/>
  <c r="BI4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CI4" i="16"/>
  <c r="CJ4" i="16"/>
  <c r="CK4" i="16"/>
  <c r="CL4" i="16"/>
  <c r="CM4" i="16"/>
  <c r="CN4" i="16"/>
  <c r="CO4" i="16"/>
  <c r="CP4" i="16"/>
  <c r="G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F53" i="16"/>
  <c r="F54" i="16"/>
  <c r="F55" i="16"/>
  <c r="F56" i="16"/>
  <c r="F57" i="16"/>
  <c r="F58" i="16"/>
  <c r="F59" i="16"/>
  <c r="F60" i="16"/>
  <c r="F61" i="16"/>
  <c r="F62" i="16"/>
  <c r="F63" i="16"/>
  <c r="F64" i="16"/>
  <c r="F65" i="16"/>
  <c r="F66" i="16"/>
  <c r="F67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F85" i="16"/>
  <c r="F86" i="16"/>
  <c r="F87" i="16"/>
  <c r="F88" i="16"/>
  <c r="F89" i="16"/>
  <c r="F90" i="16"/>
  <c r="F91" i="16"/>
  <c r="F92" i="16"/>
  <c r="F93" i="16"/>
  <c r="F94" i="16"/>
  <c r="F95" i="16"/>
  <c r="F96" i="16"/>
  <c r="F97" i="16"/>
  <c r="F98" i="16"/>
  <c r="F99" i="16"/>
  <c r="F100" i="16"/>
  <c r="F101" i="16"/>
  <c r="F102" i="16"/>
  <c r="F103" i="16"/>
  <c r="F104" i="16"/>
  <c r="F105" i="16"/>
  <c r="F106" i="16"/>
  <c r="F107" i="16"/>
  <c r="F108" i="16"/>
  <c r="F109" i="16"/>
  <c r="F110" i="16"/>
  <c r="F111" i="16"/>
  <c r="F112" i="16"/>
  <c r="F113" i="16"/>
  <c r="F114" i="16"/>
  <c r="F115" i="16"/>
  <c r="F116" i="16"/>
  <c r="F117" i="16"/>
  <c r="F118" i="16"/>
  <c r="F119" i="16"/>
  <c r="F120" i="16"/>
  <c r="F121" i="16"/>
  <c r="F122" i="16"/>
  <c r="F123" i="16"/>
  <c r="F124" i="16"/>
  <c r="F125" i="16"/>
  <c r="F126" i="16"/>
  <c r="F127" i="16"/>
  <c r="F128" i="16"/>
  <c r="F129" i="16"/>
  <c r="F130" i="16"/>
  <c r="F131" i="16"/>
  <c r="F132" i="16"/>
  <c r="F133" i="16"/>
  <c r="F134" i="16"/>
  <c r="F135" i="16"/>
  <c r="F136" i="16"/>
  <c r="F137" i="16"/>
  <c r="F138" i="16"/>
  <c r="F139" i="16"/>
  <c r="F140" i="16"/>
  <c r="F141" i="16"/>
  <c r="F142" i="16"/>
  <c r="F143" i="16"/>
  <c r="F144" i="16"/>
  <c r="F145" i="16"/>
  <c r="F146" i="16"/>
  <c r="F147" i="16"/>
  <c r="F148" i="16"/>
  <c r="F149" i="16"/>
  <c r="F150" i="16"/>
  <c r="F151" i="16"/>
  <c r="F152" i="16"/>
  <c r="F153" i="16"/>
  <c r="F154" i="16"/>
  <c r="F155" i="16"/>
  <c r="F156" i="16"/>
  <c r="F157" i="16"/>
  <c r="F158" i="16"/>
  <c r="F159" i="16"/>
  <c r="F160" i="16"/>
  <c r="F161" i="16"/>
  <c r="F162" i="16"/>
  <c r="F163" i="16"/>
  <c r="F164" i="16"/>
  <c r="F165" i="16"/>
  <c r="F166" i="16"/>
  <c r="F167" i="16"/>
  <c r="F168" i="16"/>
  <c r="F169" i="16"/>
  <c r="F170" i="16"/>
  <c r="F171" i="16"/>
  <c r="F172" i="16"/>
  <c r="F173" i="16"/>
  <c r="F174" i="16"/>
  <c r="F175" i="16"/>
  <c r="F176" i="16"/>
  <c r="F177" i="16"/>
  <c r="F178" i="16"/>
  <c r="F179" i="16"/>
  <c r="F180" i="16"/>
  <c r="F181" i="16"/>
  <c r="F182" i="16"/>
  <c r="F183" i="16"/>
  <c r="F184" i="16"/>
  <c r="F185" i="16"/>
  <c r="F186" i="16"/>
  <c r="F187" i="16"/>
  <c r="F188" i="16"/>
  <c r="F189" i="16"/>
  <c r="F190" i="16"/>
  <c r="F191" i="16"/>
  <c r="F192" i="16"/>
  <c r="F193" i="16"/>
  <c r="F194" i="16"/>
  <c r="F195" i="16"/>
  <c r="F196" i="16"/>
  <c r="F197" i="16"/>
  <c r="F198" i="16"/>
  <c r="F199" i="16"/>
  <c r="F200" i="16"/>
  <c r="F201" i="16"/>
  <c r="F202" i="16"/>
  <c r="F203" i="16"/>
  <c r="F204" i="16"/>
  <c r="F205" i="16"/>
  <c r="F206" i="16"/>
  <c r="F207" i="16"/>
  <c r="F208" i="16"/>
  <c r="F209" i="16"/>
  <c r="F210" i="16"/>
  <c r="F211" i="16"/>
  <c r="F212" i="16"/>
  <c r="F213" i="16"/>
  <c r="F214" i="16"/>
  <c r="F215" i="16"/>
  <c r="F216" i="16"/>
  <c r="F217" i="16"/>
  <c r="F218" i="16"/>
  <c r="F219" i="16"/>
  <c r="F220" i="16"/>
  <c r="F221" i="16"/>
  <c r="F222" i="16"/>
  <c r="F223" i="16"/>
  <c r="F224" i="16"/>
  <c r="F225" i="16"/>
  <c r="F226" i="16"/>
  <c r="F227" i="16"/>
  <c r="F228" i="16"/>
  <c r="F229" i="16"/>
  <c r="F230" i="16"/>
  <c r="F231" i="16"/>
  <c r="F232" i="16"/>
  <c r="F233" i="16"/>
  <c r="F234" i="16"/>
  <c r="F235" i="16"/>
  <c r="F236" i="16"/>
  <c r="F237" i="16"/>
  <c r="F238" i="16"/>
  <c r="F239" i="16"/>
  <c r="F240" i="16"/>
  <c r="F241" i="16"/>
  <c r="F242" i="16"/>
  <c r="F243" i="16"/>
  <c r="F244" i="16"/>
  <c r="F245" i="16"/>
  <c r="F246" i="16"/>
  <c r="F247" i="16"/>
  <c r="F248" i="16"/>
  <c r="F249" i="16"/>
  <c r="F250" i="16"/>
  <c r="F251" i="16"/>
  <c r="F252" i="16"/>
  <c r="F253" i="16"/>
  <c r="F254" i="16"/>
  <c r="F255" i="16"/>
  <c r="F256" i="16"/>
  <c r="F257" i="16"/>
  <c r="F258" i="16"/>
  <c r="F259" i="16"/>
  <c r="F260" i="16"/>
  <c r="F261" i="16"/>
  <c r="F262" i="16"/>
  <c r="F263" i="16"/>
  <c r="F264" i="16"/>
  <c r="F265" i="16"/>
  <c r="F266" i="16"/>
  <c r="F267" i="16"/>
  <c r="F268" i="16"/>
  <c r="F269" i="16"/>
  <c r="F270" i="16"/>
  <c r="F271" i="16"/>
  <c r="F272" i="16"/>
  <c r="F273" i="16"/>
  <c r="F274" i="16"/>
  <c r="F275" i="16"/>
  <c r="F276" i="16"/>
  <c r="F277" i="16"/>
  <c r="F278" i="16"/>
  <c r="F279" i="16"/>
  <c r="F280" i="16"/>
  <c r="F281" i="16"/>
  <c r="F282" i="16"/>
  <c r="F283" i="16"/>
  <c r="F284" i="16"/>
  <c r="F285" i="16"/>
  <c r="F286" i="16"/>
  <c r="F287" i="16"/>
  <c r="F288" i="16"/>
  <c r="F289" i="16"/>
  <c r="F290" i="16"/>
  <c r="F291" i="16"/>
  <c r="F292" i="16"/>
  <c r="F293" i="16"/>
  <c r="F294" i="16"/>
  <c r="F295" i="16"/>
  <c r="F296" i="16"/>
  <c r="F297" i="16"/>
  <c r="F298" i="16"/>
  <c r="F299" i="16"/>
  <c r="F300" i="16"/>
  <c r="F301" i="16"/>
  <c r="F302" i="16"/>
  <c r="F303" i="16"/>
  <c r="F304" i="16"/>
  <c r="F305" i="16"/>
  <c r="F306" i="16"/>
  <c r="F307" i="16"/>
  <c r="F308" i="16"/>
  <c r="F309" i="16"/>
  <c r="F310" i="16"/>
  <c r="F311" i="16"/>
  <c r="F312" i="16"/>
  <c r="F313" i="16"/>
  <c r="F314" i="16"/>
  <c r="F315" i="16"/>
  <c r="F316" i="16"/>
  <c r="F317" i="16"/>
  <c r="F318" i="16"/>
  <c r="F319" i="16"/>
  <c r="F320" i="16"/>
  <c r="F321" i="16"/>
  <c r="F322" i="16"/>
  <c r="F323" i="16"/>
  <c r="F324" i="16"/>
  <c r="F325" i="16"/>
  <c r="F326" i="16"/>
  <c r="F327" i="16"/>
  <c r="F328" i="16"/>
  <c r="F329" i="16"/>
  <c r="F330" i="16"/>
  <c r="F331" i="16"/>
  <c r="F332" i="16"/>
  <c r="F333" i="16"/>
  <c r="F334" i="16"/>
  <c r="F335" i="16"/>
  <c r="F336" i="16"/>
  <c r="F337" i="16"/>
  <c r="F338" i="16"/>
  <c r="F339" i="16"/>
  <c r="F340" i="16"/>
  <c r="F341" i="16"/>
  <c r="F342" i="16"/>
  <c r="F343" i="16"/>
  <c r="F344" i="16"/>
  <c r="F345" i="16"/>
  <c r="F346" i="16"/>
  <c r="F347" i="16"/>
  <c r="F348" i="16"/>
  <c r="F349" i="16"/>
  <c r="F350" i="16"/>
  <c r="F351" i="16"/>
  <c r="F352" i="16"/>
  <c r="F353" i="16"/>
  <c r="F354" i="16"/>
  <c r="F355" i="16"/>
  <c r="F356" i="16"/>
  <c r="F357" i="16"/>
  <c r="F358" i="16"/>
  <c r="F359" i="16"/>
  <c r="F360" i="16"/>
  <c r="F361" i="16"/>
  <c r="F362" i="16"/>
  <c r="F363" i="16"/>
  <c r="F364" i="16"/>
  <c r="F365" i="16"/>
  <c r="F366" i="16"/>
  <c r="F367" i="16"/>
  <c r="F368" i="16"/>
  <c r="F369" i="16"/>
  <c r="F370" i="16"/>
  <c r="F371" i="16"/>
  <c r="F372" i="16"/>
  <c r="F373" i="16"/>
  <c r="F374" i="16"/>
  <c r="F375" i="16"/>
  <c r="F376" i="16"/>
  <c r="F377" i="16"/>
  <c r="F378" i="16"/>
  <c r="F379" i="16"/>
  <c r="F380" i="16"/>
  <c r="F381" i="16"/>
  <c r="F382" i="16"/>
  <c r="F383" i="16"/>
  <c r="F384" i="16"/>
  <c r="F385" i="16"/>
  <c r="F386" i="16"/>
  <c r="F387" i="16"/>
  <c r="F388" i="16"/>
  <c r="F389" i="16"/>
  <c r="F390" i="16"/>
  <c r="F391" i="16"/>
  <c r="F392" i="16"/>
  <c r="F393" i="16"/>
  <c r="F394" i="16"/>
  <c r="F395" i="16"/>
  <c r="F396" i="16"/>
  <c r="F397" i="16"/>
  <c r="F398" i="16"/>
  <c r="F399" i="16"/>
  <c r="F400" i="16"/>
  <c r="F401" i="16"/>
  <c r="F402" i="16"/>
  <c r="F403" i="16"/>
  <c r="F404" i="16"/>
  <c r="F405" i="16"/>
  <c r="F406" i="16"/>
  <c r="F407" i="16"/>
  <c r="F408" i="16"/>
  <c r="F409" i="16"/>
  <c r="F410" i="16"/>
  <c r="F411" i="16"/>
  <c r="F412" i="16"/>
  <c r="F413" i="16"/>
  <c r="F414" i="16"/>
  <c r="F415" i="16"/>
  <c r="F416" i="16"/>
  <c r="F417" i="16"/>
  <c r="F418" i="16"/>
  <c r="F419" i="16"/>
  <c r="F420" i="16"/>
  <c r="F421" i="16"/>
  <c r="F422" i="16"/>
  <c r="F423" i="16"/>
  <c r="F424" i="16"/>
  <c r="F425" i="16"/>
  <c r="F426" i="16"/>
  <c r="F427" i="16"/>
  <c r="F428" i="16"/>
  <c r="F429" i="16"/>
  <c r="F430" i="16"/>
  <c r="F431" i="16"/>
  <c r="F432" i="16"/>
  <c r="F433" i="16"/>
  <c r="F434" i="16"/>
  <c r="F435" i="16"/>
  <c r="F436" i="16"/>
  <c r="F437" i="16"/>
  <c r="F438" i="16"/>
  <c r="F439" i="16"/>
  <c r="F440" i="16"/>
  <c r="F441" i="16"/>
  <c r="F442" i="16"/>
  <c r="F443" i="16"/>
  <c r="F444" i="16"/>
  <c r="F445" i="16"/>
  <c r="F446" i="16"/>
  <c r="F447" i="16"/>
  <c r="F448" i="16"/>
  <c r="F449" i="16"/>
  <c r="F450" i="16"/>
  <c r="F451" i="16"/>
  <c r="F452" i="16"/>
  <c r="F453" i="16"/>
  <c r="F454" i="16"/>
  <c r="F455" i="16"/>
  <c r="F456" i="16"/>
  <c r="F457" i="16"/>
  <c r="F458" i="16"/>
  <c r="F459" i="16"/>
  <c r="F460" i="16"/>
  <c r="F461" i="16"/>
  <c r="F462" i="16"/>
  <c r="F463" i="16"/>
  <c r="F464" i="16"/>
  <c r="F465" i="16"/>
  <c r="F466" i="16"/>
  <c r="F467" i="16"/>
  <c r="F468" i="16"/>
  <c r="F469" i="16"/>
  <c r="F470" i="16"/>
  <c r="F471" i="16"/>
  <c r="F472" i="16"/>
  <c r="F473" i="16"/>
  <c r="F474" i="16"/>
  <c r="F475" i="16"/>
  <c r="F476" i="16"/>
  <c r="F477" i="16"/>
  <c r="F478" i="16"/>
  <c r="F479" i="16"/>
  <c r="F480" i="16"/>
  <c r="F481" i="16"/>
  <c r="F482" i="16"/>
  <c r="F483" i="16"/>
  <c r="F484" i="16"/>
  <c r="F485" i="16"/>
  <c r="F486" i="16"/>
  <c r="F487" i="16"/>
  <c r="F488" i="16"/>
  <c r="F489" i="16"/>
  <c r="F490" i="16"/>
  <c r="F491" i="16"/>
  <c r="F492" i="16"/>
  <c r="F493" i="16"/>
  <c r="F494" i="16"/>
  <c r="F495" i="16"/>
  <c r="F496" i="16"/>
  <c r="F497" i="16"/>
  <c r="F498" i="16"/>
  <c r="F499" i="16"/>
  <c r="F500" i="16"/>
  <c r="F501" i="16"/>
  <c r="F502" i="16"/>
  <c r="F503" i="16"/>
  <c r="F504" i="16"/>
  <c r="F505" i="16"/>
  <c r="F506" i="16"/>
  <c r="F507" i="16"/>
  <c r="F508" i="16"/>
  <c r="F509" i="16"/>
  <c r="F510" i="16"/>
  <c r="F511" i="16"/>
  <c r="F512" i="16"/>
  <c r="F513" i="16"/>
  <c r="F514" i="16"/>
  <c r="F515" i="16"/>
  <c r="F516" i="16"/>
  <c r="F517" i="16"/>
  <c r="F518" i="16"/>
  <c r="F519" i="16"/>
  <c r="F520" i="16"/>
  <c r="F521" i="16"/>
  <c r="F522" i="16"/>
  <c r="F523" i="16"/>
  <c r="F524" i="16"/>
  <c r="F525" i="16"/>
  <c r="F526" i="16"/>
  <c r="F527" i="16"/>
  <c r="F528" i="16"/>
  <c r="F529" i="16"/>
  <c r="F530" i="16"/>
  <c r="F531" i="16"/>
  <c r="F532" i="16"/>
  <c r="F533" i="16"/>
  <c r="F534" i="16"/>
  <c r="F535" i="16"/>
  <c r="F536" i="16"/>
  <c r="F537" i="16"/>
  <c r="F538" i="16"/>
  <c r="F539" i="16"/>
  <c r="F540" i="16"/>
  <c r="F541" i="16"/>
  <c r="F542" i="16"/>
  <c r="F543" i="16"/>
  <c r="F544" i="16"/>
  <c r="F545" i="16"/>
  <c r="F546" i="16"/>
  <c r="F547" i="16"/>
  <c r="F548" i="16"/>
  <c r="F549" i="16"/>
  <c r="F550" i="16"/>
  <c r="F551" i="16"/>
  <c r="F552" i="16"/>
  <c r="F553" i="16"/>
  <c r="F554" i="16"/>
  <c r="F555" i="16"/>
  <c r="F556" i="16"/>
  <c r="F557" i="16"/>
  <c r="F558" i="16"/>
  <c r="F559" i="16"/>
  <c r="F560" i="16"/>
  <c r="F561" i="16"/>
  <c r="F562" i="16"/>
  <c r="F563" i="16"/>
  <c r="F564" i="16"/>
  <c r="F565" i="16"/>
  <c r="F566" i="16"/>
  <c r="F567" i="16"/>
  <c r="F568" i="16"/>
  <c r="F569" i="16"/>
  <c r="F570" i="16"/>
  <c r="F571" i="16"/>
  <c r="F572" i="16"/>
  <c r="F573" i="16"/>
  <c r="F574" i="16"/>
  <c r="F575" i="16"/>
  <c r="F576" i="16"/>
  <c r="F577" i="16"/>
  <c r="F578" i="16"/>
  <c r="F579" i="16"/>
  <c r="F580" i="16"/>
  <c r="F581" i="16"/>
  <c r="F582" i="16"/>
  <c r="F583" i="16"/>
  <c r="F584" i="16"/>
  <c r="F585" i="16"/>
  <c r="F586" i="16"/>
  <c r="F587" i="16"/>
  <c r="F588" i="16"/>
  <c r="F589" i="16"/>
  <c r="F590" i="16"/>
  <c r="F591" i="16"/>
  <c r="F592" i="16"/>
  <c r="F593" i="16"/>
  <c r="F594" i="16"/>
  <c r="F595" i="16"/>
  <c r="F596" i="16"/>
  <c r="F597" i="16"/>
  <c r="F598" i="16"/>
  <c r="F599" i="16"/>
  <c r="F600" i="16"/>
  <c r="F601" i="16"/>
  <c r="F602" i="16"/>
  <c r="F603" i="16"/>
  <c r="F604" i="16"/>
  <c r="F605" i="16"/>
  <c r="F606" i="16"/>
  <c r="F607" i="16"/>
  <c r="F608" i="16"/>
  <c r="F609" i="16"/>
  <c r="F610" i="16"/>
  <c r="F611" i="16"/>
  <c r="F612" i="16"/>
  <c r="F613" i="16"/>
  <c r="F614" i="16"/>
  <c r="F615" i="16"/>
  <c r="F616" i="16"/>
  <c r="F617" i="16"/>
  <c r="F618" i="16"/>
  <c r="F619" i="16"/>
  <c r="F620" i="16"/>
  <c r="F621" i="16"/>
  <c r="F622" i="16"/>
  <c r="F623" i="16"/>
  <c r="F624" i="16"/>
  <c r="F625" i="16"/>
  <c r="F626" i="16"/>
  <c r="F627" i="16"/>
  <c r="F628" i="16"/>
  <c r="F629" i="16"/>
  <c r="F630" i="16"/>
  <c r="F631" i="16"/>
  <c r="F632" i="16"/>
  <c r="F633" i="16"/>
  <c r="F634" i="16"/>
  <c r="F635" i="16"/>
  <c r="F636" i="16"/>
  <c r="F637" i="16"/>
  <c r="F638" i="16"/>
  <c r="F639" i="16"/>
  <c r="F640" i="16"/>
  <c r="F641" i="16"/>
  <c r="F642" i="16"/>
  <c r="F643" i="16"/>
  <c r="F644" i="16"/>
  <c r="F645" i="16"/>
  <c r="F646" i="16"/>
  <c r="F647" i="16"/>
  <c r="F648" i="16"/>
  <c r="F649" i="16"/>
  <c r="F650" i="16"/>
  <c r="F651" i="16"/>
  <c r="F652" i="16"/>
  <c r="F653" i="16"/>
  <c r="F654" i="16"/>
  <c r="F655" i="16"/>
  <c r="F656" i="16"/>
  <c r="F657" i="16"/>
  <c r="F658" i="16"/>
  <c r="F659" i="16"/>
  <c r="F660" i="16"/>
  <c r="F661" i="16"/>
  <c r="F662" i="16"/>
  <c r="F663" i="16"/>
  <c r="F664" i="16"/>
  <c r="F665" i="16"/>
  <c r="F666" i="16"/>
  <c r="F667" i="16"/>
  <c r="F668" i="16"/>
  <c r="F669" i="16"/>
  <c r="F670" i="16"/>
  <c r="F671" i="16"/>
  <c r="F672" i="16"/>
  <c r="F673" i="16"/>
  <c r="F674" i="16"/>
  <c r="F675" i="16"/>
  <c r="F676" i="16"/>
  <c r="F677" i="16"/>
  <c r="F4" i="16"/>
  <c r="G1" i="15"/>
  <c r="H1" i="15"/>
  <c r="I1" i="15"/>
  <c r="F1" i="15"/>
  <c r="CO2" i="2"/>
  <c r="CP2" i="2"/>
  <c r="Y22" i="22" l="1"/>
  <c r="Q22" i="22"/>
  <c r="N22" i="22"/>
  <c r="U22" i="22" s="1"/>
  <c r="C278" i="22"/>
  <c r="P23" i="22"/>
  <c r="X23" i="22"/>
  <c r="L23" i="22"/>
  <c r="T23" i="22" s="1"/>
  <c r="W23" i="22"/>
  <c r="J23" i="22"/>
  <c r="S23" i="22" s="1"/>
  <c r="O23" i="22"/>
  <c r="V23" i="22"/>
  <c r="H23" i="22"/>
  <c r="R23" i="22" s="1"/>
  <c r="M23" i="22"/>
  <c r="A23" i="22"/>
  <c r="F25" i="22"/>
  <c r="G24" i="22" a="1"/>
  <c r="G24" i="22" s="1"/>
  <c r="K24" i="22" a="1"/>
  <c r="K24" i="22" s="1"/>
  <c r="I24" i="22" a="1"/>
  <c r="I24" i="22" s="1"/>
  <c r="C461" i="22"/>
  <c r="C439" i="22"/>
  <c r="C423" i="22"/>
  <c r="C882" i="22"/>
  <c r="C415" i="22"/>
  <c r="C445" i="22"/>
  <c r="C626" i="22"/>
  <c r="C482" i="22"/>
  <c r="C754" i="22"/>
  <c r="C641" i="22"/>
  <c r="C762" i="22"/>
  <c r="C451" i="22"/>
  <c r="C6" i="20"/>
  <c r="C6" i="18" s="1"/>
  <c r="C9" i="20"/>
  <c r="C9" i="18" s="1"/>
  <c r="C12" i="20"/>
  <c r="C12" i="18" s="1"/>
  <c r="C15" i="20"/>
  <c r="C15" i="18" s="1"/>
  <c r="C5" i="20"/>
  <c r="C7" i="20"/>
  <c r="C7" i="18" s="1"/>
  <c r="C10" i="20"/>
  <c r="C10" i="18" s="1"/>
  <c r="G488" i="15"/>
  <c r="F488" i="15"/>
  <c r="E488" i="8"/>
  <c r="E487" i="8"/>
  <c r="G487" i="15"/>
  <c r="F487" i="15"/>
  <c r="E486" i="8"/>
  <c r="G486" i="15"/>
  <c r="F486" i="15"/>
  <c r="G485" i="15"/>
  <c r="F485" i="15"/>
  <c r="E485" i="8"/>
  <c r="E484" i="8"/>
  <c r="G484" i="15"/>
  <c r="F484" i="15"/>
  <c r="E483" i="8"/>
  <c r="G483" i="15"/>
  <c r="F483" i="15"/>
  <c r="E98" i="8"/>
  <c r="G98" i="15"/>
  <c r="F98" i="15"/>
  <c r="G97" i="15"/>
  <c r="F97" i="15"/>
  <c r="E97" i="8"/>
  <c r="G96" i="15"/>
  <c r="F96" i="15"/>
  <c r="E96" i="8"/>
  <c r="E95" i="8"/>
  <c r="G95" i="15"/>
  <c r="F95" i="15"/>
  <c r="E94" i="8"/>
  <c r="G94" i="15"/>
  <c r="F94" i="15"/>
  <c r="G93" i="15"/>
  <c r="F93" i="15"/>
  <c r="E93" i="8"/>
  <c r="E92" i="8"/>
  <c r="G92" i="15"/>
  <c r="F92" i="15"/>
  <c r="G611" i="15"/>
  <c r="F611" i="15"/>
  <c r="E611" i="8"/>
  <c r="E610" i="8"/>
  <c r="G610" i="15"/>
  <c r="F610" i="15"/>
  <c r="E609" i="8"/>
  <c r="G609" i="15"/>
  <c r="F609" i="15"/>
  <c r="G608" i="15"/>
  <c r="F608" i="15"/>
  <c r="E608" i="8"/>
  <c r="G612" i="15"/>
  <c r="F612" i="15"/>
  <c r="E612" i="8"/>
  <c r="E494" i="8"/>
  <c r="G494" i="15"/>
  <c r="F494" i="15"/>
  <c r="E493" i="8"/>
  <c r="G493" i="15"/>
  <c r="F493" i="15"/>
  <c r="G492" i="15"/>
  <c r="F492" i="15"/>
  <c r="E492" i="8"/>
  <c r="E495" i="8"/>
  <c r="G495" i="15"/>
  <c r="F495" i="15"/>
  <c r="E55" i="16"/>
  <c r="E54" i="16"/>
  <c r="E38" i="16"/>
  <c r="E6" i="16"/>
  <c r="BN2" i="16"/>
  <c r="J2" i="16"/>
  <c r="AY2" i="16"/>
  <c r="CD2" i="16"/>
  <c r="AH2" i="16"/>
  <c r="BV2" i="16"/>
  <c r="AP2" i="16"/>
  <c r="BM2" i="16"/>
  <c r="Q2" i="16"/>
  <c r="Y2" i="16"/>
  <c r="E61" i="16"/>
  <c r="I2" i="16"/>
  <c r="CK2" i="16"/>
  <c r="AO2" i="16"/>
  <c r="P2" i="16"/>
  <c r="BL2" i="16"/>
  <c r="X2" i="16"/>
  <c r="CB2" i="16"/>
  <c r="L2" i="16"/>
  <c r="AV2" i="16"/>
  <c r="BD2" i="16"/>
  <c r="AF2" i="16"/>
  <c r="E58" i="16"/>
  <c r="CF2" i="16"/>
  <c r="BP2" i="16"/>
  <c r="BH2" i="16"/>
  <c r="AR2" i="16"/>
  <c r="AJ2" i="16"/>
  <c r="AB2" i="16"/>
  <c r="T2" i="16"/>
  <c r="BX2" i="16"/>
  <c r="AZ2" i="16"/>
  <c r="AQ2" i="16"/>
  <c r="K2" i="16"/>
  <c r="E231" i="16"/>
  <c r="G2" i="16"/>
  <c r="CI2" i="16"/>
  <c r="CA2" i="16"/>
  <c r="BS2" i="16"/>
  <c r="BK2" i="16"/>
  <c r="BC2" i="16"/>
  <c r="AU2" i="16"/>
  <c r="AM2" i="16"/>
  <c r="AE2" i="16"/>
  <c r="W2" i="16"/>
  <c r="O2" i="16"/>
  <c r="E67" i="16"/>
  <c r="E59" i="16"/>
  <c r="E51" i="16"/>
  <c r="E43" i="16"/>
  <c r="E35" i="16"/>
  <c r="E27" i="16"/>
  <c r="E19" i="16"/>
  <c r="E11" i="16"/>
  <c r="E57" i="16"/>
  <c r="E17" i="16"/>
  <c r="S2" i="16"/>
  <c r="AI2" i="16"/>
  <c r="E72" i="16"/>
  <c r="E64" i="16"/>
  <c r="E48" i="16"/>
  <c r="E40" i="16"/>
  <c r="E16" i="16"/>
  <c r="E8" i="16"/>
  <c r="E367" i="16"/>
  <c r="AG2" i="16"/>
  <c r="AW2" i="16"/>
  <c r="BU2" i="16"/>
  <c r="E659" i="16"/>
  <c r="E563" i="16"/>
  <c r="E475" i="16"/>
  <c r="E403" i="16"/>
  <c r="E371" i="16"/>
  <c r="E259" i="16"/>
  <c r="E235" i="16"/>
  <c r="E227" i="16"/>
  <c r="E219" i="16"/>
  <c r="E211" i="16"/>
  <c r="E203" i="16"/>
  <c r="E195" i="16"/>
  <c r="E187" i="16"/>
  <c r="E179" i="16"/>
  <c r="E171" i="16"/>
  <c r="E163" i="16"/>
  <c r="E155" i="16"/>
  <c r="E147" i="16"/>
  <c r="E139" i="16"/>
  <c r="E131" i="16"/>
  <c r="E123" i="16"/>
  <c r="E115" i="16"/>
  <c r="E107" i="16"/>
  <c r="E99" i="16"/>
  <c r="E91" i="16"/>
  <c r="E83" i="16"/>
  <c r="E75" i="16"/>
  <c r="CP2" i="16"/>
  <c r="E654" i="16"/>
  <c r="E530" i="16"/>
  <c r="F2" i="16"/>
  <c r="E643" i="16"/>
  <c r="E384" i="16"/>
  <c r="CM2" i="16"/>
  <c r="CE2" i="16"/>
  <c r="BW2" i="16"/>
  <c r="BO2" i="16"/>
  <c r="BG2" i="16"/>
  <c r="AA2" i="16"/>
  <c r="CC2" i="16"/>
  <c r="E518" i="16"/>
  <c r="BE2" i="16"/>
  <c r="E559" i="16"/>
  <c r="E553" i="16"/>
  <c r="E549" i="16"/>
  <c r="E546" i="16"/>
  <c r="E469" i="16"/>
  <c r="E432" i="16"/>
  <c r="E424" i="16"/>
  <c r="E415" i="16"/>
  <c r="E373" i="16"/>
  <c r="E353" i="16"/>
  <c r="E333" i="16"/>
  <c r="E326" i="16"/>
  <c r="E278" i="16"/>
  <c r="E254" i="16"/>
  <c r="E237" i="16"/>
  <c r="E225" i="16"/>
  <c r="E217" i="16"/>
  <c r="E205" i="16"/>
  <c r="E199" i="16"/>
  <c r="E197" i="16"/>
  <c r="E194" i="16"/>
  <c r="E191" i="16"/>
  <c r="E189" i="16"/>
  <c r="E186" i="16"/>
  <c r="E185" i="16"/>
  <c r="E177" i="16"/>
  <c r="E176" i="16"/>
  <c r="E175" i="16"/>
  <c r="E174" i="16"/>
  <c r="E170" i="16"/>
  <c r="E169" i="16"/>
  <c r="E159" i="16"/>
  <c r="E150" i="16"/>
  <c r="E149" i="16"/>
  <c r="E141" i="16"/>
  <c r="E110" i="16"/>
  <c r="E106" i="16"/>
  <c r="E78" i="16"/>
  <c r="E70" i="16"/>
  <c r="E658" i="16"/>
  <c r="E649" i="16"/>
  <c r="E663" i="16"/>
  <c r="BY2" i="16"/>
  <c r="E229" i="16"/>
  <c r="E412" i="16"/>
  <c r="E581" i="16"/>
  <c r="E230" i="16"/>
  <c r="E207" i="16"/>
  <c r="E198" i="16"/>
  <c r="E134" i="16"/>
  <c r="E130" i="16"/>
  <c r="E127" i="16"/>
  <c r="E125" i="16"/>
  <c r="E122" i="16"/>
  <c r="E118" i="16"/>
  <c r="E117" i="16"/>
  <c r="E114" i="16"/>
  <c r="E113" i="16"/>
  <c r="E111" i="16"/>
  <c r="E109" i="16"/>
  <c r="E105" i="16"/>
  <c r="E101" i="16"/>
  <c r="E98" i="16"/>
  <c r="E97" i="16"/>
  <c r="E93" i="16"/>
  <c r="E90" i="16"/>
  <c r="E87" i="16"/>
  <c r="E86" i="16"/>
  <c r="E85" i="16"/>
  <c r="E77" i="16"/>
  <c r="E74" i="16"/>
  <c r="E69" i="16"/>
  <c r="E66" i="16"/>
  <c r="E65" i="16"/>
  <c r="E63" i="16"/>
  <c r="E56" i="16"/>
  <c r="E53" i="16"/>
  <c r="E49" i="16"/>
  <c r="E47" i="16"/>
  <c r="E46" i="16"/>
  <c r="E45" i="16"/>
  <c r="E42" i="16"/>
  <c r="E41" i="16"/>
  <c r="E39" i="16"/>
  <c r="E37" i="16"/>
  <c r="E33" i="16"/>
  <c r="E31" i="16"/>
  <c r="E30" i="16"/>
  <c r="E29" i="16"/>
  <c r="E23" i="16"/>
  <c r="E22" i="16"/>
  <c r="E21" i="16"/>
  <c r="E18" i="16"/>
  <c r="E15" i="16"/>
  <c r="E14" i="16"/>
  <c r="E13" i="16"/>
  <c r="E10" i="16"/>
  <c r="E9" i="16"/>
  <c r="E7" i="16"/>
  <c r="E5" i="16"/>
  <c r="E578" i="16"/>
  <c r="CG2" i="16"/>
  <c r="E221" i="16"/>
  <c r="E161" i="16"/>
  <c r="E146" i="16"/>
  <c r="E143" i="16"/>
  <c r="E133" i="16"/>
  <c r="E541" i="16"/>
  <c r="E245" i="16"/>
  <c r="E162" i="16"/>
  <c r="E158" i="16"/>
  <c r="E157" i="16"/>
  <c r="E142" i="16"/>
  <c r="E137" i="16"/>
  <c r="E135" i="16"/>
  <c r="E369" i="16"/>
  <c r="E241" i="16"/>
  <c r="E201" i="16"/>
  <c r="E193" i="16"/>
  <c r="E129" i="16"/>
  <c r="E73" i="16"/>
  <c r="E183" i="16"/>
  <c r="E550" i="16"/>
  <c r="E270" i="16"/>
  <c r="E265" i="16"/>
  <c r="E167" i="16"/>
  <c r="E165" i="16"/>
  <c r="E528" i="16"/>
  <c r="E376" i="16"/>
  <c r="E280" i="16"/>
  <c r="E168" i="16"/>
  <c r="E136" i="16"/>
  <c r="E112" i="16"/>
  <c r="E80" i="16"/>
  <c r="E357" i="16"/>
  <c r="E322" i="16"/>
  <c r="E181" i="16"/>
  <c r="E173" i="16"/>
  <c r="E154" i="16"/>
  <c r="E439" i="16"/>
  <c r="E311" i="16"/>
  <c r="E247" i="16"/>
  <c r="E119" i="16"/>
  <c r="E478" i="16"/>
  <c r="E214" i="16"/>
  <c r="E190" i="16"/>
  <c r="E182" i="16"/>
  <c r="E166" i="16"/>
  <c r="E102" i="16"/>
  <c r="E94" i="16"/>
  <c r="E213" i="16"/>
  <c r="E210" i="16"/>
  <c r="E206" i="16"/>
  <c r="E676" i="16"/>
  <c r="E668" i="16"/>
  <c r="E660" i="16"/>
  <c r="E652" i="16"/>
  <c r="E644" i="16"/>
  <c r="E636" i="16"/>
  <c r="E628" i="16"/>
  <c r="E620" i="16"/>
  <c r="E612" i="16"/>
  <c r="E588" i="16"/>
  <c r="E580" i="16"/>
  <c r="E572" i="16"/>
  <c r="E556" i="16"/>
  <c r="E548" i="16"/>
  <c r="E532" i="16"/>
  <c r="E508" i="16"/>
  <c r="E500" i="16"/>
  <c r="E492" i="16"/>
  <c r="E484" i="16"/>
  <c r="E476" i="16"/>
  <c r="E468" i="16"/>
  <c r="E460" i="16"/>
  <c r="E452" i="16"/>
  <c r="E444" i="16"/>
  <c r="E436" i="16"/>
  <c r="E428" i="16"/>
  <c r="E420" i="16"/>
  <c r="E404" i="16"/>
  <c r="E396" i="16"/>
  <c r="E388" i="16"/>
  <c r="E380" i="16"/>
  <c r="E372" i="16"/>
  <c r="E364" i="16"/>
  <c r="E356" i="16"/>
  <c r="E348" i="16"/>
  <c r="E340" i="16"/>
  <c r="E332" i="16"/>
  <c r="E324" i="16"/>
  <c r="E316" i="16"/>
  <c r="E308" i="16"/>
  <c r="E300" i="16"/>
  <c r="E284" i="16"/>
  <c r="E276" i="16"/>
  <c r="E260" i="16"/>
  <c r="E252" i="16"/>
  <c r="E244" i="16"/>
  <c r="E236" i="16"/>
  <c r="E220" i="16"/>
  <c r="E212" i="16"/>
  <c r="E204" i="16"/>
  <c r="E196" i="16"/>
  <c r="E188" i="16"/>
  <c r="E180" i="16"/>
  <c r="E172" i="16"/>
  <c r="E164" i="16"/>
  <c r="E156" i="16"/>
  <c r="E148" i="16"/>
  <c r="E140" i="16"/>
  <c r="E132" i="16"/>
  <c r="E124" i="16"/>
  <c r="E116" i="16"/>
  <c r="E108" i="16"/>
  <c r="E100" i="16"/>
  <c r="E92" i="16"/>
  <c r="E84" i="16"/>
  <c r="E76" i="16"/>
  <c r="E68" i="16"/>
  <c r="E60" i="16"/>
  <c r="E52" i="16"/>
  <c r="E44" i="16"/>
  <c r="E36" i="16"/>
  <c r="E28" i="16"/>
  <c r="E20" i="16"/>
  <c r="E418" i="16"/>
  <c r="E370" i="16"/>
  <c r="E226" i="16"/>
  <c r="E178" i="16"/>
  <c r="E138" i="16"/>
  <c r="E82" i="16"/>
  <c r="E50" i="16"/>
  <c r="E34" i="16"/>
  <c r="E26" i="16"/>
  <c r="BQ2" i="16"/>
  <c r="E601" i="16"/>
  <c r="E521" i="16"/>
  <c r="E273" i="16"/>
  <c r="E257" i="16"/>
  <c r="E209" i="16"/>
  <c r="E153" i="16"/>
  <c r="E145" i="16"/>
  <c r="E121" i="16"/>
  <c r="E89" i="16"/>
  <c r="E81" i="16"/>
  <c r="E25" i="16"/>
  <c r="E616" i="16"/>
  <c r="E360" i="16"/>
  <c r="E272" i="16"/>
  <c r="E216" i="16"/>
  <c r="E208" i="16"/>
  <c r="E200" i="16"/>
  <c r="E192" i="16"/>
  <c r="E184" i="16"/>
  <c r="E160" i="16"/>
  <c r="E152" i="16"/>
  <c r="E144" i="16"/>
  <c r="E128" i="16"/>
  <c r="E120" i="16"/>
  <c r="E104" i="16"/>
  <c r="E96" i="16"/>
  <c r="E88" i="16"/>
  <c r="E32" i="16"/>
  <c r="E24" i="16"/>
  <c r="CL2" i="16"/>
  <c r="BF2" i="16"/>
  <c r="Z2" i="16"/>
  <c r="E599" i="16"/>
  <c r="E575" i="16"/>
  <c r="E263" i="16"/>
  <c r="E223" i="16"/>
  <c r="E151" i="16"/>
  <c r="E103" i="16"/>
  <c r="E95" i="16"/>
  <c r="E79" i="16"/>
  <c r="E71" i="16"/>
  <c r="AX2" i="16"/>
  <c r="R2" i="16"/>
  <c r="E390" i="16"/>
  <c r="E126" i="16"/>
  <c r="E62" i="16"/>
  <c r="H2" i="16"/>
  <c r="AN2" i="16"/>
  <c r="BT2" i="16"/>
  <c r="E448" i="16"/>
  <c r="E674" i="16"/>
  <c r="E666" i="16"/>
  <c r="E664" i="16"/>
  <c r="E656" i="16"/>
  <c r="E638" i="16"/>
  <c r="E631" i="16"/>
  <c r="E624" i="16"/>
  <c r="E622" i="16"/>
  <c r="E615" i="16"/>
  <c r="E610" i="16"/>
  <c r="E594" i="16"/>
  <c r="E590" i="16"/>
  <c r="E573" i="16"/>
  <c r="E569" i="16"/>
  <c r="E566" i="16"/>
  <c r="E562" i="16"/>
  <c r="E561" i="16"/>
  <c r="E544" i="16"/>
  <c r="E543" i="16"/>
  <c r="E538" i="16"/>
  <c r="E675" i="16"/>
  <c r="E670" i="16"/>
  <c r="E657" i="16"/>
  <c r="E653" i="16"/>
  <c r="E619" i="16"/>
  <c r="E614" i="16"/>
  <c r="E608" i="16"/>
  <c r="E606" i="16"/>
  <c r="E605" i="16"/>
  <c r="E603" i="16"/>
  <c r="E586" i="16"/>
  <c r="E585" i="16"/>
  <c r="E576" i="16"/>
  <c r="E574" i="16"/>
  <c r="E568" i="16"/>
  <c r="E564" i="16"/>
  <c r="E555" i="16"/>
  <c r="E551" i="16"/>
  <c r="E542" i="16"/>
  <c r="E677" i="16"/>
  <c r="E669" i="16"/>
  <c r="E667" i="16"/>
  <c r="E651" i="16"/>
  <c r="E641" i="16"/>
  <c r="E639" i="16"/>
  <c r="E634" i="16"/>
  <c r="E626" i="16"/>
  <c r="E623" i="16"/>
  <c r="E617" i="16"/>
  <c r="E613" i="16"/>
  <c r="E611" i="16"/>
  <c r="E604" i="16"/>
  <c r="E595" i="16"/>
  <c r="E577" i="16"/>
  <c r="E570" i="16"/>
  <c r="E565" i="16"/>
  <c r="E537" i="16"/>
  <c r="E531" i="16"/>
  <c r="E673" i="16"/>
  <c r="E642" i="16"/>
  <c r="E637" i="16"/>
  <c r="E627" i="16"/>
  <c r="E625" i="16"/>
  <c r="E621" i="16"/>
  <c r="E609" i="16"/>
  <c r="E602" i="16"/>
  <c r="E598" i="16"/>
  <c r="E584" i="16"/>
  <c r="E571" i="16"/>
  <c r="E567" i="16"/>
  <c r="E554" i="16"/>
  <c r="E535" i="16"/>
  <c r="E533" i="16"/>
  <c r="E672" i="16"/>
  <c r="E671" i="16"/>
  <c r="E655" i="16"/>
  <c r="E646" i="16"/>
  <c r="E629" i="16"/>
  <c r="E618" i="16"/>
  <c r="E600" i="16"/>
  <c r="E596" i="16"/>
  <c r="E592" i="16"/>
  <c r="E579" i="16"/>
  <c r="E560" i="16"/>
  <c r="E545" i="16"/>
  <c r="E540" i="16"/>
  <c r="E2" i="16"/>
  <c r="E4" i="16"/>
  <c r="E662" i="16"/>
  <c r="E650" i="16"/>
  <c r="E648" i="16"/>
  <c r="E647" i="16"/>
  <c r="E640" i="16"/>
  <c r="E635" i="16"/>
  <c r="E632" i="16"/>
  <c r="E630" i="16"/>
  <c r="E607" i="16"/>
  <c r="E597" i="16"/>
  <c r="E591" i="16"/>
  <c r="E587" i="16"/>
  <c r="E583" i="16"/>
  <c r="E582" i="16"/>
  <c r="E558" i="16"/>
  <c r="E557" i="16"/>
  <c r="E552" i="16"/>
  <c r="E547" i="16"/>
  <c r="E539" i="16"/>
  <c r="E536" i="16"/>
  <c r="E534" i="16"/>
  <c r="E520" i="16"/>
  <c r="E506" i="16"/>
  <c r="E501" i="16"/>
  <c r="E529" i="16"/>
  <c r="E527" i="16"/>
  <c r="E526" i="16"/>
  <c r="E525" i="16"/>
  <c r="E524" i="16"/>
  <c r="E523" i="16"/>
  <c r="E522" i="16"/>
  <c r="E519" i="16"/>
  <c r="E517" i="16"/>
  <c r="E516" i="16"/>
  <c r="E515" i="16"/>
  <c r="E514" i="16"/>
  <c r="E513" i="16"/>
  <c r="E512" i="16"/>
  <c r="E511" i="16"/>
  <c r="E510" i="16"/>
  <c r="E509" i="16"/>
  <c r="E507" i="16"/>
  <c r="E505" i="16"/>
  <c r="E504" i="16"/>
  <c r="E503" i="16"/>
  <c r="E502" i="16"/>
  <c r="E499" i="16"/>
  <c r="E497" i="16"/>
  <c r="E495" i="16"/>
  <c r="E494" i="16"/>
  <c r="E491" i="16"/>
  <c r="E489" i="16"/>
  <c r="E488" i="16"/>
  <c r="E487" i="16"/>
  <c r="E486" i="16"/>
  <c r="E485" i="16"/>
  <c r="E483" i="16"/>
  <c r="E481" i="16"/>
  <c r="E480" i="16"/>
  <c r="E479" i="16"/>
  <c r="E477" i="16"/>
  <c r="E474" i="16"/>
  <c r="E473" i="16"/>
  <c r="E472" i="16"/>
  <c r="E471" i="16"/>
  <c r="E470" i="16"/>
  <c r="E467" i="16"/>
  <c r="E466" i="16"/>
  <c r="E465" i="16"/>
  <c r="E464" i="16"/>
  <c r="E463" i="16"/>
  <c r="E459" i="16"/>
  <c r="E457" i="16"/>
  <c r="E454" i="16"/>
  <c r="E453" i="16"/>
  <c r="E451" i="16"/>
  <c r="E450" i="16"/>
  <c r="E447" i="16"/>
  <c r="E446" i="16"/>
  <c r="E445" i="16"/>
  <c r="E442" i="16"/>
  <c r="E441" i="16"/>
  <c r="E440" i="16"/>
  <c r="E438" i="16"/>
  <c r="E435" i="16"/>
  <c r="E434" i="16"/>
  <c r="E431" i="16"/>
  <c r="E430" i="16"/>
  <c r="E427" i="16"/>
  <c r="E426" i="16"/>
  <c r="E425" i="16"/>
  <c r="E423" i="16"/>
  <c r="E422" i="16"/>
  <c r="E419" i="16"/>
  <c r="E417" i="16"/>
  <c r="E416" i="16"/>
  <c r="E414" i="16"/>
  <c r="E413" i="16"/>
  <c r="E411" i="16"/>
  <c r="E410" i="16"/>
  <c r="E409" i="16"/>
  <c r="U2" i="16"/>
  <c r="E408" i="16"/>
  <c r="E407" i="16"/>
  <c r="E406" i="16"/>
  <c r="E405" i="16"/>
  <c r="E402" i="16"/>
  <c r="E401" i="16"/>
  <c r="E400" i="16"/>
  <c r="E399" i="16"/>
  <c r="E398" i="16"/>
  <c r="E397" i="16"/>
  <c r="AC2" i="16"/>
  <c r="AK2" i="16"/>
  <c r="E395" i="16"/>
  <c r="E394" i="16"/>
  <c r="E393" i="16"/>
  <c r="E392" i="16"/>
  <c r="AS2" i="16"/>
  <c r="E391" i="16"/>
  <c r="E389" i="16"/>
  <c r="BA2" i="16"/>
  <c r="E385" i="16"/>
  <c r="BI2" i="16"/>
  <c r="E383" i="16"/>
  <c r="E498" i="16"/>
  <c r="E496" i="16"/>
  <c r="E493" i="16"/>
  <c r="E490" i="16"/>
  <c r="E482" i="16"/>
  <c r="E462" i="16"/>
  <c r="E461" i="16"/>
  <c r="E458" i="16"/>
  <c r="E456" i="16"/>
  <c r="E455" i="16"/>
  <c r="E443" i="16"/>
  <c r="E437" i="16"/>
  <c r="E429" i="16"/>
  <c r="E421" i="16"/>
  <c r="E387" i="16"/>
  <c r="E386" i="16"/>
  <c r="E377" i="16"/>
  <c r="E368" i="16"/>
  <c r="E365" i="16"/>
  <c r="E363" i="16"/>
  <c r="E362" i="16"/>
  <c r="E361" i="16"/>
  <c r="E358" i="16"/>
  <c r="E355" i="16"/>
  <c r="E352" i="16"/>
  <c r="E351" i="16"/>
  <c r="E346" i="16"/>
  <c r="E345" i="16"/>
  <c r="E343" i="16"/>
  <c r="E342" i="16"/>
  <c r="E341" i="16"/>
  <c r="E339" i="16"/>
  <c r="E338" i="16"/>
  <c r="E337" i="16"/>
  <c r="E336" i="16"/>
  <c r="E335" i="16"/>
  <c r="E334" i="16"/>
  <c r="E331" i="16"/>
  <c r="E330" i="16"/>
  <c r="E329" i="16"/>
  <c r="E328" i="16"/>
  <c r="E327" i="16"/>
  <c r="E325" i="16"/>
  <c r="E323" i="16"/>
  <c r="E321" i="16"/>
  <c r="E320" i="16"/>
  <c r="E319" i="16"/>
  <c r="E318" i="16"/>
  <c r="E317" i="16"/>
  <c r="E315" i="16"/>
  <c r="E314" i="16"/>
  <c r="E313" i="16"/>
  <c r="E312" i="16"/>
  <c r="E310" i="16"/>
  <c r="E309" i="16"/>
  <c r="E307" i="16"/>
  <c r="E306" i="16"/>
  <c r="E305" i="16"/>
  <c r="E304" i="16"/>
  <c r="E303" i="16"/>
  <c r="E302" i="16"/>
  <c r="E301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3" i="16"/>
  <c r="E282" i="16"/>
  <c r="E281" i="16"/>
  <c r="E279" i="16"/>
  <c r="E277" i="16"/>
  <c r="E275" i="16"/>
  <c r="E274" i="16"/>
  <c r="E271" i="16"/>
  <c r="E269" i="16"/>
  <c r="E268" i="16"/>
  <c r="E267" i="16"/>
  <c r="E266" i="16"/>
  <c r="E264" i="16"/>
  <c r="E262" i="16"/>
  <c r="E261" i="16"/>
  <c r="N2" i="16"/>
  <c r="E258" i="16"/>
  <c r="E256" i="16"/>
  <c r="E255" i="16"/>
  <c r="V2" i="16"/>
  <c r="E253" i="16"/>
  <c r="AD2" i="16"/>
  <c r="E251" i="16"/>
  <c r="AL2" i="16"/>
  <c r="E250" i="16"/>
  <c r="E249" i="16"/>
  <c r="AT2" i="16"/>
  <c r="E248" i="16"/>
  <c r="BB2" i="16"/>
  <c r="BJ2" i="16"/>
  <c r="E246" i="16"/>
  <c r="E243" i="16"/>
  <c r="E242" i="16"/>
  <c r="E240" i="16"/>
  <c r="E239" i="16"/>
  <c r="E238" i="16"/>
  <c r="BR2" i="16"/>
  <c r="BZ2" i="16"/>
  <c r="E234" i="16"/>
  <c r="CH2" i="16"/>
  <c r="E233" i="16"/>
  <c r="E232" i="16"/>
  <c r="E228" i="16"/>
  <c r="E224" i="16"/>
  <c r="E222" i="16"/>
  <c r="E218" i="16"/>
  <c r="E215" i="16"/>
  <c r="E202" i="16"/>
  <c r="CO2" i="16"/>
  <c r="E382" i="16"/>
  <c r="E381" i="16"/>
  <c r="E379" i="16"/>
  <c r="E378" i="16"/>
  <c r="E375" i="16"/>
  <c r="E374" i="16"/>
  <c r="E366" i="16"/>
  <c r="E359" i="16"/>
  <c r="E354" i="16"/>
  <c r="E350" i="16"/>
  <c r="E349" i="16"/>
  <c r="E347" i="16"/>
  <c r="E344" i="16"/>
  <c r="M2" i="16"/>
  <c r="E665" i="16"/>
  <c r="E633" i="16"/>
  <c r="E593" i="16"/>
  <c r="E449" i="16"/>
  <c r="E433" i="16"/>
  <c r="CN2" i="16"/>
  <c r="E661" i="16"/>
  <c r="E645" i="16"/>
  <c r="E589" i="16"/>
  <c r="CJ2" i="16"/>
  <c r="E12" i="16"/>
  <c r="F1" i="11"/>
  <c r="G1" i="11"/>
  <c r="H1" i="11"/>
  <c r="E1" i="11"/>
  <c r="H2" i="9"/>
  <c r="F2" i="15"/>
  <c r="E7" i="9"/>
  <c r="G2" i="8"/>
  <c r="F2" i="8"/>
  <c r="E4" i="8"/>
  <c r="E2" i="11"/>
  <c r="C5" i="7"/>
  <c r="C6" i="7"/>
  <c r="C7" i="7"/>
  <c r="C8" i="7"/>
  <c r="C9" i="7"/>
  <c r="C10" i="7"/>
  <c r="C11" i="7"/>
  <c r="C12" i="7"/>
  <c r="C13" i="7"/>
  <c r="C14" i="7"/>
  <c r="C15" i="7"/>
  <c r="C16" i="7"/>
  <c r="C4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CN2" i="7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CN2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AF4" i="10"/>
  <c r="AG4" i="10"/>
  <c r="AH4" i="10"/>
  <c r="AI4" i="10"/>
  <c r="AJ4" i="10"/>
  <c r="AK4" i="10"/>
  <c r="AL4" i="10"/>
  <c r="AM4" i="10"/>
  <c r="AN4" i="10"/>
  <c r="AO4" i="10"/>
  <c r="AP4" i="10"/>
  <c r="AQ4" i="10"/>
  <c r="AR4" i="10"/>
  <c r="AS4" i="10"/>
  <c r="AT4" i="10"/>
  <c r="AU4" i="10"/>
  <c r="AV4" i="10"/>
  <c r="AW4" i="10"/>
  <c r="AX4" i="10"/>
  <c r="AY4" i="10"/>
  <c r="AZ4" i="10"/>
  <c r="BA4" i="10"/>
  <c r="BB4" i="10"/>
  <c r="BC4" i="10"/>
  <c r="BD4" i="10"/>
  <c r="BE4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AF5" i="10"/>
  <c r="AG5" i="10"/>
  <c r="AH5" i="10"/>
  <c r="AI5" i="10"/>
  <c r="AJ5" i="10"/>
  <c r="AK5" i="10"/>
  <c r="AL5" i="10"/>
  <c r="AM5" i="10"/>
  <c r="AN5" i="10"/>
  <c r="AO5" i="10"/>
  <c r="AP5" i="10"/>
  <c r="AQ5" i="10"/>
  <c r="AR5" i="10"/>
  <c r="AS5" i="10"/>
  <c r="AT5" i="10"/>
  <c r="AU5" i="10"/>
  <c r="AV5" i="10"/>
  <c r="AW5" i="10"/>
  <c r="AX5" i="10"/>
  <c r="AY5" i="10"/>
  <c r="AZ5" i="10"/>
  <c r="BA5" i="10"/>
  <c r="BB5" i="10"/>
  <c r="BC5" i="10"/>
  <c r="BD5" i="10"/>
  <c r="BE5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AF6" i="10"/>
  <c r="AG6" i="10"/>
  <c r="AH6" i="10"/>
  <c r="AI6" i="10"/>
  <c r="AJ6" i="10"/>
  <c r="AK6" i="10"/>
  <c r="AL6" i="10"/>
  <c r="AM6" i="10"/>
  <c r="AN6" i="10"/>
  <c r="AO6" i="10"/>
  <c r="AP6" i="10"/>
  <c r="AQ6" i="10"/>
  <c r="AR6" i="10"/>
  <c r="AS6" i="10"/>
  <c r="AT6" i="10"/>
  <c r="AU6" i="10"/>
  <c r="AV6" i="10"/>
  <c r="AW6" i="10"/>
  <c r="AX6" i="10"/>
  <c r="AY6" i="10"/>
  <c r="AZ6" i="10"/>
  <c r="BA6" i="10"/>
  <c r="BB6" i="10"/>
  <c r="BC6" i="10"/>
  <c r="BD6" i="10"/>
  <c r="BE6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AH7" i="10"/>
  <c r="AI7" i="10"/>
  <c r="AJ7" i="10"/>
  <c r="AK7" i="10"/>
  <c r="AL7" i="10"/>
  <c r="AM7" i="10"/>
  <c r="AN7" i="10"/>
  <c r="AO7" i="10"/>
  <c r="AP7" i="10"/>
  <c r="AQ7" i="10"/>
  <c r="AR7" i="10"/>
  <c r="AS7" i="10"/>
  <c r="AT7" i="10"/>
  <c r="AU7" i="10"/>
  <c r="AV7" i="10"/>
  <c r="AW7" i="10"/>
  <c r="AX7" i="10"/>
  <c r="AY7" i="10"/>
  <c r="AZ7" i="10"/>
  <c r="BA7" i="10"/>
  <c r="BB7" i="10"/>
  <c r="BC7" i="10"/>
  <c r="BD7" i="10"/>
  <c r="BE7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AC8" i="10"/>
  <c r="AD8" i="10"/>
  <c r="AE8" i="10"/>
  <c r="AF8" i="10"/>
  <c r="AG8" i="10"/>
  <c r="AH8" i="10"/>
  <c r="AI8" i="10"/>
  <c r="AJ8" i="10"/>
  <c r="AK8" i="10"/>
  <c r="AL8" i="10"/>
  <c r="AM8" i="10"/>
  <c r="AN8" i="10"/>
  <c r="AO8" i="10"/>
  <c r="AP8" i="10"/>
  <c r="AQ8" i="10"/>
  <c r="AR8" i="10"/>
  <c r="AS8" i="10"/>
  <c r="AT8" i="10"/>
  <c r="AU8" i="10"/>
  <c r="AV8" i="10"/>
  <c r="AW8" i="10"/>
  <c r="AX8" i="10"/>
  <c r="AY8" i="10"/>
  <c r="AZ8" i="10"/>
  <c r="BA8" i="10"/>
  <c r="BB8" i="10"/>
  <c r="BC8" i="10"/>
  <c r="BD8" i="10"/>
  <c r="BE8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AC10" i="10"/>
  <c r="AD10" i="10"/>
  <c r="AE10" i="10"/>
  <c r="AF10" i="10"/>
  <c r="AG10" i="10"/>
  <c r="AH10" i="10"/>
  <c r="AI10" i="10"/>
  <c r="AJ10" i="10"/>
  <c r="AK10" i="10"/>
  <c r="AL10" i="10"/>
  <c r="AM10" i="10"/>
  <c r="AN10" i="10"/>
  <c r="AO10" i="10"/>
  <c r="AP10" i="10"/>
  <c r="AQ10" i="10"/>
  <c r="AR10" i="10"/>
  <c r="AS10" i="10"/>
  <c r="AT10" i="10"/>
  <c r="AU10" i="10"/>
  <c r="AV10" i="10"/>
  <c r="AW10" i="10"/>
  <c r="AX10" i="10"/>
  <c r="AY10" i="10"/>
  <c r="AZ10" i="10"/>
  <c r="BA10" i="10"/>
  <c r="BB10" i="10"/>
  <c r="BC10" i="10"/>
  <c r="BD10" i="10"/>
  <c r="BE10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AC11" i="10"/>
  <c r="AD11" i="10"/>
  <c r="AE11" i="10"/>
  <c r="AF11" i="10"/>
  <c r="AG11" i="10"/>
  <c r="AH11" i="10"/>
  <c r="AI11" i="10"/>
  <c r="AJ11" i="10"/>
  <c r="AK11" i="10"/>
  <c r="AL11" i="10"/>
  <c r="AM11" i="10"/>
  <c r="AN11" i="10"/>
  <c r="AO11" i="10"/>
  <c r="AP11" i="10"/>
  <c r="AQ11" i="10"/>
  <c r="AR11" i="10"/>
  <c r="AS11" i="10"/>
  <c r="AT11" i="10"/>
  <c r="AU11" i="10"/>
  <c r="AV11" i="10"/>
  <c r="AW11" i="10"/>
  <c r="AX11" i="10"/>
  <c r="AY11" i="10"/>
  <c r="AZ11" i="10"/>
  <c r="BA11" i="10"/>
  <c r="BB11" i="10"/>
  <c r="BC11" i="10"/>
  <c r="BD11" i="10"/>
  <c r="BE11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AC12" i="10"/>
  <c r="AD12" i="10"/>
  <c r="AE12" i="10"/>
  <c r="AF12" i="10"/>
  <c r="AG12" i="10"/>
  <c r="AH12" i="10"/>
  <c r="AI12" i="10"/>
  <c r="AJ12" i="10"/>
  <c r="AK12" i="10"/>
  <c r="AL12" i="10"/>
  <c r="AM12" i="10"/>
  <c r="AN12" i="10"/>
  <c r="AO12" i="10"/>
  <c r="AP12" i="10"/>
  <c r="AQ12" i="10"/>
  <c r="AR12" i="10"/>
  <c r="AS12" i="10"/>
  <c r="AT12" i="10"/>
  <c r="AU12" i="10"/>
  <c r="AV12" i="10"/>
  <c r="AW12" i="10"/>
  <c r="AX12" i="10"/>
  <c r="AY12" i="10"/>
  <c r="AZ12" i="10"/>
  <c r="BA12" i="10"/>
  <c r="BB12" i="10"/>
  <c r="BC12" i="10"/>
  <c r="BD12" i="10"/>
  <c r="BE12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AC13" i="10"/>
  <c r="AD13" i="10"/>
  <c r="AE13" i="10"/>
  <c r="AF13" i="10"/>
  <c r="AG13" i="10"/>
  <c r="AH13" i="10"/>
  <c r="AI13" i="10"/>
  <c r="AJ13" i="10"/>
  <c r="AK13" i="10"/>
  <c r="AL13" i="10"/>
  <c r="AM13" i="10"/>
  <c r="AN13" i="10"/>
  <c r="AO13" i="10"/>
  <c r="AP13" i="10"/>
  <c r="AQ13" i="10"/>
  <c r="AR13" i="10"/>
  <c r="AS13" i="10"/>
  <c r="AT13" i="10"/>
  <c r="AU13" i="10"/>
  <c r="AV13" i="10"/>
  <c r="AW13" i="10"/>
  <c r="AX13" i="10"/>
  <c r="AY13" i="10"/>
  <c r="AZ13" i="10"/>
  <c r="BA13" i="10"/>
  <c r="BB13" i="10"/>
  <c r="BC13" i="10"/>
  <c r="BD13" i="10"/>
  <c r="BE13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AC16" i="10"/>
  <c r="AD16" i="10"/>
  <c r="AE16" i="10"/>
  <c r="AF16" i="10"/>
  <c r="AG16" i="10"/>
  <c r="AH16" i="10"/>
  <c r="AI16" i="10"/>
  <c r="AJ16" i="10"/>
  <c r="AK16" i="10"/>
  <c r="AL16" i="10"/>
  <c r="AM16" i="10"/>
  <c r="AN16" i="10"/>
  <c r="AO16" i="10"/>
  <c r="AP16" i="10"/>
  <c r="AQ16" i="10"/>
  <c r="AR16" i="10"/>
  <c r="AS16" i="10"/>
  <c r="AT16" i="10"/>
  <c r="AU16" i="10"/>
  <c r="AV16" i="10"/>
  <c r="AW16" i="10"/>
  <c r="AX16" i="10"/>
  <c r="AY16" i="10"/>
  <c r="AZ16" i="10"/>
  <c r="BA16" i="10"/>
  <c r="BB16" i="10"/>
  <c r="BC16" i="10"/>
  <c r="BD16" i="10"/>
  <c r="BE16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E5" i="10"/>
  <c r="E6" i="10"/>
  <c r="E7" i="10"/>
  <c r="E8" i="10"/>
  <c r="E9" i="10"/>
  <c r="E10" i="10"/>
  <c r="E11" i="10"/>
  <c r="E12" i="10"/>
  <c r="E13" i="10"/>
  <c r="E14" i="10"/>
  <c r="E15" i="10"/>
  <c r="E16" i="10"/>
  <c r="E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4" i="10"/>
  <c r="G2" i="9"/>
  <c r="F2" i="9"/>
  <c r="CM2" i="7"/>
  <c r="F26" i="22" l="1"/>
  <c r="I25" i="22" a="1"/>
  <c r="I25" i="22" s="1"/>
  <c r="G25" i="22" a="1"/>
  <c r="G25" i="22" s="1"/>
  <c r="K25" i="22" a="1"/>
  <c r="K25" i="22" s="1"/>
  <c r="Y23" i="22"/>
  <c r="Q23" i="22"/>
  <c r="N23" i="22"/>
  <c r="U23" i="22" s="1"/>
  <c r="C291" i="22"/>
  <c r="W24" i="22"/>
  <c r="J24" i="22"/>
  <c r="S24" i="22" s="1"/>
  <c r="O24" i="22"/>
  <c r="X24" i="22"/>
  <c r="P24" i="22"/>
  <c r="L24" i="22"/>
  <c r="T24" i="22" s="1"/>
  <c r="H24" i="22"/>
  <c r="R24" i="22" s="1"/>
  <c r="V24" i="22"/>
  <c r="M24" i="22"/>
  <c r="A24" i="22"/>
  <c r="C495" i="22"/>
  <c r="C436" i="22"/>
  <c r="C767" i="22"/>
  <c r="C474" i="22"/>
  <c r="C464" i="22"/>
  <c r="C654" i="22"/>
  <c r="C428" i="22"/>
  <c r="C895" i="22"/>
  <c r="C639" i="22"/>
  <c r="C775" i="22"/>
  <c r="C458" i="22"/>
  <c r="C452" i="22"/>
  <c r="C5" i="18"/>
  <c r="C2" i="18" s="1"/>
  <c r="C2" i="20"/>
  <c r="C8" i="10"/>
  <c r="C13" i="10"/>
  <c r="C16" i="10"/>
  <c r="C11" i="10"/>
  <c r="C9" i="10"/>
  <c r="E87" i="15"/>
  <c r="E47" i="15"/>
  <c r="E143" i="15"/>
  <c r="E22" i="15"/>
  <c r="E38" i="15"/>
  <c r="E54" i="15"/>
  <c r="E377" i="15"/>
  <c r="E253" i="15"/>
  <c r="E217" i="15"/>
  <c r="E33" i="15"/>
  <c r="E9" i="15"/>
  <c r="E149" i="15"/>
  <c r="E198" i="15"/>
  <c r="E222" i="15"/>
  <c r="E101" i="15"/>
  <c r="E285" i="15"/>
  <c r="E365" i="15"/>
  <c r="E173" i="15"/>
  <c r="E455" i="15"/>
  <c r="E77" i="15"/>
  <c r="E31" i="15"/>
  <c r="E63" i="15"/>
  <c r="E111" i="15"/>
  <c r="E167" i="15"/>
  <c r="E223" i="15"/>
  <c r="E667" i="15"/>
  <c r="E619" i="15"/>
  <c r="E579" i="15"/>
  <c r="E539" i="15"/>
  <c r="E483" i="15"/>
  <c r="E459" i="15"/>
  <c r="E443" i="15"/>
  <c r="E427" i="15"/>
  <c r="E411" i="15"/>
  <c r="E395" i="15"/>
  <c r="E363" i="15"/>
  <c r="E347" i="15"/>
  <c r="E331" i="15"/>
  <c r="E315" i="15"/>
  <c r="E299" i="15"/>
  <c r="E283" i="15"/>
  <c r="E267" i="15"/>
  <c r="E235" i="15"/>
  <c r="E219" i="15"/>
  <c r="E203" i="15"/>
  <c r="E187" i="15"/>
  <c r="E171" i="15"/>
  <c r="E155" i="15"/>
  <c r="E139" i="15"/>
  <c r="E107" i="15"/>
  <c r="E91" i="15"/>
  <c r="E75" i="15"/>
  <c r="E59" i="15"/>
  <c r="E43" i="15"/>
  <c r="E11" i="15"/>
  <c r="E103" i="15"/>
  <c r="E71" i="15"/>
  <c r="E115" i="15"/>
  <c r="E55" i="15"/>
  <c r="E119" i="15"/>
  <c r="E183" i="15"/>
  <c r="E255" i="15"/>
  <c r="E383" i="15"/>
  <c r="E7" i="15"/>
  <c r="E39" i="15"/>
  <c r="E79" i="15"/>
  <c r="E135" i="15"/>
  <c r="E191" i="15"/>
  <c r="E279" i="15"/>
  <c r="E423" i="15"/>
  <c r="E15" i="15"/>
  <c r="E51" i="15"/>
  <c r="E95" i="15"/>
  <c r="E207" i="15"/>
  <c r="E287" i="15"/>
  <c r="E487" i="15"/>
  <c r="E151" i="15"/>
  <c r="E307" i="15"/>
  <c r="E23" i="15"/>
  <c r="E159" i="15"/>
  <c r="E343" i="15"/>
  <c r="E406" i="15"/>
  <c r="E303" i="15"/>
  <c r="E435" i="15"/>
  <c r="E583" i="15"/>
  <c r="E407" i="15"/>
  <c r="E317" i="15"/>
  <c r="E570" i="15"/>
  <c r="E454" i="15"/>
  <c r="E366" i="15"/>
  <c r="E318" i="15"/>
  <c r="E278" i="15"/>
  <c r="E254" i="15"/>
  <c r="E238" i="15"/>
  <c r="E234" i="15"/>
  <c r="E230" i="15"/>
  <c r="E218" i="15"/>
  <c r="E214" i="15"/>
  <c r="E206" i="15"/>
  <c r="E182" i="15"/>
  <c r="E174" i="15"/>
  <c r="E166" i="15"/>
  <c r="E158" i="15"/>
  <c r="E142" i="15"/>
  <c r="E126" i="15"/>
  <c r="E118" i="15"/>
  <c r="E102" i="15"/>
  <c r="E86" i="15"/>
  <c r="E78" i="15"/>
  <c r="E70" i="15"/>
  <c r="E62" i="15"/>
  <c r="E50" i="15"/>
  <c r="E46" i="15"/>
  <c r="E34" i="15"/>
  <c r="E30" i="15"/>
  <c r="E6" i="15"/>
  <c r="E29" i="15"/>
  <c r="E45" i="15"/>
  <c r="E61" i="15"/>
  <c r="E157" i="15"/>
  <c r="E181" i="15"/>
  <c r="E229" i="15"/>
  <c r="E295" i="15"/>
  <c r="E319" i="15"/>
  <c r="E413" i="15"/>
  <c r="E486" i="15"/>
  <c r="E513" i="15"/>
  <c r="E85" i="15"/>
  <c r="E109" i="15"/>
  <c r="E133" i="15"/>
  <c r="E261" i="15"/>
  <c r="E301" i="15"/>
  <c r="E325" i="15"/>
  <c r="E381" i="15"/>
  <c r="E213" i="15"/>
  <c r="E269" i="15"/>
  <c r="E302" i="15"/>
  <c r="E342" i="15"/>
  <c r="E382" i="15"/>
  <c r="E430" i="15"/>
  <c r="E543" i="15"/>
  <c r="E13" i="15"/>
  <c r="E69" i="15"/>
  <c r="E141" i="15"/>
  <c r="E165" i="15"/>
  <c r="E189" i="15"/>
  <c r="E237" i="15"/>
  <c r="E277" i="15"/>
  <c r="E93" i="15"/>
  <c r="E117" i="15"/>
  <c r="E349" i="15"/>
  <c r="E389" i="15"/>
  <c r="E437" i="15"/>
  <c r="E21" i="15"/>
  <c r="E37" i="15"/>
  <c r="E53" i="15"/>
  <c r="E197" i="15"/>
  <c r="E245" i="15"/>
  <c r="E309" i="15"/>
  <c r="E357" i="15"/>
  <c r="E397" i="15"/>
  <c r="E605" i="15"/>
  <c r="E670" i="15"/>
  <c r="E606" i="15"/>
  <c r="E5" i="15"/>
  <c r="E125" i="15"/>
  <c r="E205" i="15"/>
  <c r="E485" i="15"/>
  <c r="E499" i="15"/>
  <c r="E127" i="15"/>
  <c r="E179" i="15"/>
  <c r="E199" i="15"/>
  <c r="E221" i="15"/>
  <c r="E239" i="15"/>
  <c r="E271" i="15"/>
  <c r="E341" i="15"/>
  <c r="E367" i="15"/>
  <c r="E405" i="15"/>
  <c r="E453" i="15"/>
  <c r="E591" i="15"/>
  <c r="E657" i="15"/>
  <c r="E209" i="15"/>
  <c r="E243" i="15"/>
  <c r="E371" i="15"/>
  <c r="E517" i="15"/>
  <c r="E597" i="15"/>
  <c r="E469" i="15"/>
  <c r="E551" i="15"/>
  <c r="E663" i="15"/>
  <c r="E563" i="15"/>
  <c r="E362" i="15"/>
  <c r="E565" i="15"/>
  <c r="E14" i="15"/>
  <c r="E110" i="15"/>
  <c r="E150" i="15"/>
  <c r="E190" i="15"/>
  <c r="E263" i="15"/>
  <c r="E286" i="15"/>
  <c r="E333" i="15"/>
  <c r="E351" i="15"/>
  <c r="E373" i="15"/>
  <c r="E394" i="15"/>
  <c r="E414" i="15"/>
  <c r="E438" i="15"/>
  <c r="E470" i="15"/>
  <c r="E501" i="15"/>
  <c r="E527" i="15"/>
  <c r="E613" i="15"/>
  <c r="E246" i="15"/>
  <c r="E334" i="15"/>
  <c r="E374" i="15"/>
  <c r="E415" i="15"/>
  <c r="E439" i="15"/>
  <c r="E471" i="15"/>
  <c r="E502" i="15"/>
  <c r="E534" i="15"/>
  <c r="E631" i="15"/>
  <c r="I2" i="15"/>
  <c r="E94" i="15"/>
  <c r="E134" i="15"/>
  <c r="E175" i="15"/>
  <c r="E215" i="15"/>
  <c r="E231" i="15"/>
  <c r="E247" i="15"/>
  <c r="E270" i="15"/>
  <c r="E293" i="15"/>
  <c r="E310" i="15"/>
  <c r="E335" i="15"/>
  <c r="E358" i="15"/>
  <c r="E398" i="15"/>
  <c r="E421" i="15"/>
  <c r="E446" i="15"/>
  <c r="E478" i="15"/>
  <c r="E503" i="15"/>
  <c r="E535" i="15"/>
  <c r="E566" i="15"/>
  <c r="E637" i="15"/>
  <c r="E294" i="15"/>
  <c r="E399" i="15"/>
  <c r="E422" i="15"/>
  <c r="E510" i="15"/>
  <c r="E542" i="15"/>
  <c r="E653" i="15"/>
  <c r="E462" i="15"/>
  <c r="E494" i="15"/>
  <c r="E518" i="15"/>
  <c r="E558" i="15"/>
  <c r="E262" i="15"/>
  <c r="E326" i="15"/>
  <c r="E350" i="15"/>
  <c r="E390" i="15"/>
  <c r="E519" i="15"/>
  <c r="E559" i="15"/>
  <c r="E18" i="15"/>
  <c r="E186" i="15"/>
  <c r="E202" i="15"/>
  <c r="E359" i="15"/>
  <c r="E375" i="15"/>
  <c r="E391" i="15"/>
  <c r="E410" i="15"/>
  <c r="E429" i="15"/>
  <c r="E445" i="15"/>
  <c r="E461" i="15"/>
  <c r="E477" i="15"/>
  <c r="E493" i="15"/>
  <c r="E509" i="15"/>
  <c r="E526" i="15"/>
  <c r="E550" i="15"/>
  <c r="E567" i="15"/>
  <c r="E607" i="15"/>
  <c r="E655" i="15"/>
  <c r="E66" i="15"/>
  <c r="E82" i="15"/>
  <c r="E98" i="15"/>
  <c r="E114" i="15"/>
  <c r="E250" i="15"/>
  <c r="E266" i="15"/>
  <c r="E282" i="15"/>
  <c r="E298" i="15"/>
  <c r="E311" i="15"/>
  <c r="E327" i="15"/>
  <c r="E346" i="15"/>
  <c r="E378" i="15"/>
  <c r="E431" i="15"/>
  <c r="E447" i="15"/>
  <c r="E463" i="15"/>
  <c r="E479" i="15"/>
  <c r="E495" i="15"/>
  <c r="E511" i="15"/>
  <c r="E533" i="15"/>
  <c r="E557" i="15"/>
  <c r="E575" i="15"/>
  <c r="E629" i="15"/>
  <c r="E669" i="15"/>
  <c r="H2" i="15"/>
  <c r="E130" i="15"/>
  <c r="E146" i="15"/>
  <c r="E162" i="15"/>
  <c r="E178" i="15"/>
  <c r="E314" i="15"/>
  <c r="E330" i="15"/>
  <c r="E450" i="15"/>
  <c r="E466" i="15"/>
  <c r="E482" i="15"/>
  <c r="E498" i="15"/>
  <c r="E671" i="15"/>
  <c r="E10" i="15"/>
  <c r="E26" i="15"/>
  <c r="E194" i="15"/>
  <c r="E210" i="15"/>
  <c r="E42" i="15"/>
  <c r="E226" i="15"/>
  <c r="E242" i="15"/>
  <c r="E538" i="15"/>
  <c r="E645" i="15"/>
  <c r="E58" i="15"/>
  <c r="E74" i="15"/>
  <c r="E90" i="15"/>
  <c r="E106" i="15"/>
  <c r="E258" i="15"/>
  <c r="E274" i="15"/>
  <c r="E290" i="15"/>
  <c r="E306" i="15"/>
  <c r="E599" i="15"/>
  <c r="E647" i="15"/>
  <c r="E122" i="15"/>
  <c r="E138" i="15"/>
  <c r="E154" i="15"/>
  <c r="E170" i="15"/>
  <c r="E322" i="15"/>
  <c r="E426" i="15"/>
  <c r="E442" i="15"/>
  <c r="E458" i="15"/>
  <c r="E474" i="15"/>
  <c r="E490" i="15"/>
  <c r="E522" i="15"/>
  <c r="E338" i="15"/>
  <c r="E354" i="15"/>
  <c r="E370" i="15"/>
  <c r="E506" i="15"/>
  <c r="E554" i="15"/>
  <c r="E589" i="15"/>
  <c r="E610" i="15"/>
  <c r="E634" i="15"/>
  <c r="E661" i="15"/>
  <c r="E467" i="15"/>
  <c r="E379" i="15"/>
  <c r="E251" i="15"/>
  <c r="E123" i="15"/>
  <c r="E386" i="15"/>
  <c r="E402" i="15"/>
  <c r="E418" i="15"/>
  <c r="E434" i="15"/>
  <c r="E525" i="15"/>
  <c r="E541" i="15"/>
  <c r="E573" i="15"/>
  <c r="E594" i="15"/>
  <c r="E615" i="15"/>
  <c r="E639" i="15"/>
  <c r="E666" i="15"/>
  <c r="E481" i="15"/>
  <c r="E672" i="15"/>
  <c r="E664" i="15"/>
  <c r="E656" i="15"/>
  <c r="E618" i="15"/>
  <c r="E562" i="15"/>
  <c r="E578" i="15"/>
  <c r="E621" i="15"/>
  <c r="E514" i="15"/>
  <c r="E530" i="15"/>
  <c r="E549" i="15"/>
  <c r="E581" i="15"/>
  <c r="E602" i="15"/>
  <c r="E623" i="15"/>
  <c r="E650" i="15"/>
  <c r="E677" i="15"/>
  <c r="E586" i="15"/>
  <c r="E648" i="15"/>
  <c r="E640" i="15"/>
  <c r="E632" i="15"/>
  <c r="E624" i="15"/>
  <c r="E616" i="15"/>
  <c r="E608" i="15"/>
  <c r="E600" i="15"/>
  <c r="E592" i="15"/>
  <c r="E584" i="15"/>
  <c r="E576" i="15"/>
  <c r="E568" i="15"/>
  <c r="E560" i="15"/>
  <c r="E552" i="15"/>
  <c r="E544" i="15"/>
  <c r="E536" i="15"/>
  <c r="E528" i="15"/>
  <c r="E520" i="15"/>
  <c r="E512" i="15"/>
  <c r="E504" i="15"/>
  <c r="E496" i="15"/>
  <c r="E488" i="15"/>
  <c r="E480" i="15"/>
  <c r="E472" i="15"/>
  <c r="E464" i="15"/>
  <c r="E456" i="15"/>
  <c r="E448" i="15"/>
  <c r="E440" i="15"/>
  <c r="E432" i="15"/>
  <c r="E424" i="15"/>
  <c r="E416" i="15"/>
  <c r="E408" i="15"/>
  <c r="E400" i="15"/>
  <c r="E392" i="15"/>
  <c r="E384" i="15"/>
  <c r="E376" i="15"/>
  <c r="E368" i="15"/>
  <c r="E360" i="15"/>
  <c r="E352" i="15"/>
  <c r="E344" i="15"/>
  <c r="E336" i="15"/>
  <c r="E328" i="15"/>
  <c r="E320" i="15"/>
  <c r="E312" i="15"/>
  <c r="E304" i="15"/>
  <c r="E296" i="15"/>
  <c r="E288" i="15"/>
  <c r="E280" i="15"/>
  <c r="E272" i="15"/>
  <c r="E264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0" i="15"/>
  <c r="E72" i="15"/>
  <c r="E64" i="15"/>
  <c r="E56" i="15"/>
  <c r="E48" i="15"/>
  <c r="E40" i="15"/>
  <c r="E32" i="15"/>
  <c r="E24" i="15"/>
  <c r="E20" i="15"/>
  <c r="E16" i="15"/>
  <c r="E12" i="15"/>
  <c r="E8" i="15"/>
  <c r="E353" i="15"/>
  <c r="E489" i="15"/>
  <c r="E145" i="15"/>
  <c r="E537" i="15"/>
  <c r="E57" i="15"/>
  <c r="E673" i="15"/>
  <c r="E665" i="15"/>
  <c r="E649" i="15"/>
  <c r="E641" i="15"/>
  <c r="E633" i="15"/>
  <c r="E625" i="15"/>
  <c r="E617" i="15"/>
  <c r="E609" i="15"/>
  <c r="E601" i="15"/>
  <c r="E593" i="15"/>
  <c r="E585" i="15"/>
  <c r="E577" i="15"/>
  <c r="E569" i="15"/>
  <c r="E553" i="15"/>
  <c r="E545" i="15"/>
  <c r="E529" i="15"/>
  <c r="E521" i="15"/>
  <c r="E505" i="15"/>
  <c r="E497" i="15"/>
  <c r="E473" i="15"/>
  <c r="E465" i="15"/>
  <c r="E457" i="15"/>
  <c r="E449" i="15"/>
  <c r="E441" i="15"/>
  <c r="E433" i="15"/>
  <c r="E425" i="15"/>
  <c r="E417" i="15"/>
  <c r="E409" i="15"/>
  <c r="E401" i="15"/>
  <c r="E393" i="15"/>
  <c r="E385" i="15"/>
  <c r="E369" i="15"/>
  <c r="E361" i="15"/>
  <c r="E345" i="15"/>
  <c r="E337" i="15"/>
  <c r="E329" i="15"/>
  <c r="E321" i="15"/>
  <c r="E313" i="15"/>
  <c r="E305" i="15"/>
  <c r="E297" i="15"/>
  <c r="E289" i="15"/>
  <c r="E281" i="15"/>
  <c r="E273" i="15"/>
  <c r="E265" i="15"/>
  <c r="E257" i="15"/>
  <c r="E249" i="15"/>
  <c r="E241" i="15"/>
  <c r="E233" i="15"/>
  <c r="E225" i="15"/>
  <c r="E201" i="15"/>
  <c r="E193" i="15"/>
  <c r="E185" i="15"/>
  <c r="E177" i="15"/>
  <c r="E161" i="15"/>
  <c r="E153" i="15"/>
  <c r="E137" i="15"/>
  <c r="E129" i="15"/>
  <c r="E121" i="15"/>
  <c r="E113" i="15"/>
  <c r="E105" i="15"/>
  <c r="E97" i="15"/>
  <c r="E89" i="15"/>
  <c r="E81" i="15"/>
  <c r="E73" i="15"/>
  <c r="E65" i="15"/>
  <c r="E49" i="15"/>
  <c r="E41" i="15"/>
  <c r="E25" i="15"/>
  <c r="E17" i="15"/>
  <c r="E169" i="15"/>
  <c r="E561" i="15"/>
  <c r="E626" i="15"/>
  <c r="E642" i="15"/>
  <c r="E658" i="15"/>
  <c r="E674" i="15"/>
  <c r="E662" i="15"/>
  <c r="E654" i="15"/>
  <c r="E646" i="15"/>
  <c r="E638" i="15"/>
  <c r="E630" i="15"/>
  <c r="E622" i="15"/>
  <c r="E614" i="15"/>
  <c r="E598" i="15"/>
  <c r="E590" i="15"/>
  <c r="E582" i="15"/>
  <c r="E574" i="15"/>
  <c r="E4" i="15"/>
  <c r="E546" i="15"/>
  <c r="E675" i="15"/>
  <c r="E659" i="15"/>
  <c r="E651" i="15"/>
  <c r="E643" i="15"/>
  <c r="E635" i="15"/>
  <c r="E627" i="15"/>
  <c r="E611" i="15"/>
  <c r="E603" i="15"/>
  <c r="E595" i="15"/>
  <c r="E587" i="15"/>
  <c r="E571" i="15"/>
  <c r="E555" i="15"/>
  <c r="E547" i="15"/>
  <c r="E531" i="15"/>
  <c r="E523" i="15"/>
  <c r="E515" i="15"/>
  <c r="E507" i="15"/>
  <c r="E491" i="15"/>
  <c r="E475" i="15"/>
  <c r="E451" i="15"/>
  <c r="E419" i="15"/>
  <c r="E403" i="15"/>
  <c r="E387" i="15"/>
  <c r="E355" i="15"/>
  <c r="E339" i="15"/>
  <c r="E323" i="15"/>
  <c r="E291" i="15"/>
  <c r="E275" i="15"/>
  <c r="E259" i="15"/>
  <c r="E227" i="15"/>
  <c r="E211" i="15"/>
  <c r="E195" i="15"/>
  <c r="E163" i="15"/>
  <c r="E147" i="15"/>
  <c r="E131" i="15"/>
  <c r="E99" i="15"/>
  <c r="E83" i="15"/>
  <c r="E67" i="15"/>
  <c r="E35" i="15"/>
  <c r="E27" i="15"/>
  <c r="E19" i="15"/>
  <c r="H2" i="11"/>
  <c r="G2" i="11"/>
  <c r="E676" i="15"/>
  <c r="E668" i="15"/>
  <c r="E660" i="15"/>
  <c r="E652" i="15"/>
  <c r="E644" i="15"/>
  <c r="E636" i="15"/>
  <c r="E628" i="15"/>
  <c r="E620" i="15"/>
  <c r="E612" i="15"/>
  <c r="E604" i="15"/>
  <c r="E596" i="15"/>
  <c r="E588" i="15"/>
  <c r="E580" i="15"/>
  <c r="E572" i="15"/>
  <c r="E564" i="15"/>
  <c r="E556" i="15"/>
  <c r="E548" i="15"/>
  <c r="E540" i="15"/>
  <c r="E532" i="15"/>
  <c r="E524" i="15"/>
  <c r="E516" i="15"/>
  <c r="E508" i="15"/>
  <c r="E500" i="15"/>
  <c r="E492" i="15"/>
  <c r="E484" i="15"/>
  <c r="E476" i="15"/>
  <c r="E468" i="15"/>
  <c r="E460" i="15"/>
  <c r="E452" i="15"/>
  <c r="E444" i="15"/>
  <c r="E436" i="15"/>
  <c r="E428" i="15"/>
  <c r="E420" i="15"/>
  <c r="E412" i="15"/>
  <c r="E404" i="15"/>
  <c r="E396" i="15"/>
  <c r="E388" i="15"/>
  <c r="E380" i="15"/>
  <c r="E372" i="15"/>
  <c r="E364" i="15"/>
  <c r="E356" i="15"/>
  <c r="E348" i="15"/>
  <c r="E340" i="15"/>
  <c r="E332" i="15"/>
  <c r="E324" i="15"/>
  <c r="E316" i="15"/>
  <c r="E308" i="15"/>
  <c r="E300" i="15"/>
  <c r="E292" i="15"/>
  <c r="E284" i="15"/>
  <c r="E276" i="15"/>
  <c r="E268" i="15"/>
  <c r="E260" i="15"/>
  <c r="E252" i="15"/>
  <c r="E244" i="15"/>
  <c r="E236" i="15"/>
  <c r="E228" i="15"/>
  <c r="E220" i="15"/>
  <c r="E212" i="15"/>
  <c r="E204" i="15"/>
  <c r="E196" i="15"/>
  <c r="E188" i="15"/>
  <c r="E180" i="15"/>
  <c r="E172" i="15"/>
  <c r="E164" i="15"/>
  <c r="E156" i="15"/>
  <c r="E148" i="15"/>
  <c r="E140" i="15"/>
  <c r="E132" i="15"/>
  <c r="E124" i="15"/>
  <c r="E116" i="15"/>
  <c r="E108" i="15"/>
  <c r="E100" i="15"/>
  <c r="E92" i="15"/>
  <c r="E84" i="15"/>
  <c r="E76" i="15"/>
  <c r="E68" i="15"/>
  <c r="E60" i="15"/>
  <c r="E52" i="15"/>
  <c r="E44" i="15"/>
  <c r="E36" i="15"/>
  <c r="E28" i="15"/>
  <c r="E2" i="9"/>
  <c r="E2" i="8"/>
  <c r="G2" i="15"/>
  <c r="F2" i="11"/>
  <c r="C2" i="7"/>
  <c r="C15" i="10"/>
  <c r="C7" i="10"/>
  <c r="C14" i="10"/>
  <c r="C6" i="10"/>
  <c r="C12" i="10"/>
  <c r="C10" i="10"/>
  <c r="C5" i="10"/>
  <c r="D2" i="10"/>
  <c r="F2" i="10"/>
  <c r="E2" i="10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304" i="22" l="1"/>
  <c r="Y24" i="22"/>
  <c r="N24" i="22"/>
  <c r="U24" i="22" s="1"/>
  <c r="Q24" i="22"/>
  <c r="X25" i="22"/>
  <c r="P25" i="22"/>
  <c r="L25" i="22"/>
  <c r="T25" i="22" s="1"/>
  <c r="H25" i="22"/>
  <c r="R25" i="22" s="1"/>
  <c r="M25" i="22"/>
  <c r="A25" i="22"/>
  <c r="V25" i="22"/>
  <c r="W25" i="22"/>
  <c r="O25" i="22"/>
  <c r="J25" i="22"/>
  <c r="S25" i="22" s="1"/>
  <c r="F27" i="22"/>
  <c r="K26" i="22" a="1"/>
  <c r="K26" i="22" s="1"/>
  <c r="I26" i="22" a="1"/>
  <c r="I26" i="22" s="1"/>
  <c r="G26" i="22" a="1"/>
  <c r="G26" i="22" s="1"/>
  <c r="C788" i="22"/>
  <c r="C667" i="22"/>
  <c r="C465" i="22"/>
  <c r="C471" i="22"/>
  <c r="C449" i="22"/>
  <c r="C780" i="22"/>
  <c r="C508" i="22"/>
  <c r="C908" i="22"/>
  <c r="C477" i="22"/>
  <c r="C652" i="22"/>
  <c r="C441" i="22"/>
  <c r="C487" i="22"/>
  <c r="E2" i="15"/>
  <c r="E2" i="2"/>
  <c r="E302" i="2"/>
  <c r="E332" i="2"/>
  <c r="E586" i="2"/>
  <c r="E654" i="2"/>
  <c r="E53" i="2"/>
  <c r="E124" i="2"/>
  <c r="E427" i="2"/>
  <c r="E61" i="2"/>
  <c r="E203" i="2"/>
  <c r="E354" i="2"/>
  <c r="E200" i="2"/>
  <c r="E499" i="2"/>
  <c r="E55" i="2"/>
  <c r="E88" i="2"/>
  <c r="E153" i="2"/>
  <c r="E587" i="2"/>
  <c r="E133" i="2"/>
  <c r="E178" i="2"/>
  <c r="E95" i="2"/>
  <c r="E389" i="2"/>
  <c r="E130" i="2"/>
  <c r="E119" i="2"/>
  <c r="E147" i="2"/>
  <c r="E118" i="2"/>
  <c r="E161" i="2"/>
  <c r="E241" i="2"/>
  <c r="E424" i="2"/>
  <c r="E245" i="2"/>
  <c r="E464" i="2"/>
  <c r="E94" i="2"/>
  <c r="E623" i="2"/>
  <c r="E639" i="2"/>
  <c r="E232" i="2"/>
  <c r="E117" i="2"/>
  <c r="E199" i="2"/>
  <c r="E419" i="2"/>
  <c r="E518" i="2"/>
  <c r="E572" i="2"/>
  <c r="E506" i="2"/>
  <c r="E120" i="2"/>
  <c r="E328" i="2"/>
  <c r="E380" i="2"/>
  <c r="E450" i="2"/>
  <c r="E502" i="2"/>
  <c r="E277" i="2"/>
  <c r="E210" i="2"/>
  <c r="E387" i="2"/>
  <c r="E408" i="2"/>
  <c r="E414" i="2"/>
  <c r="E251" i="2"/>
  <c r="E91" i="2"/>
  <c r="E148" i="2"/>
  <c r="E355" i="2"/>
  <c r="E180" i="2"/>
  <c r="E115" i="2"/>
  <c r="E131" i="2"/>
  <c r="E601" i="2"/>
  <c r="E604" i="2"/>
  <c r="E276" i="2"/>
  <c r="E661" i="2"/>
  <c r="E104" i="2"/>
  <c r="E102" i="2"/>
  <c r="E89" i="2"/>
  <c r="E65" i="2"/>
  <c r="E353" i="2"/>
  <c r="E43" i="2"/>
  <c r="E169" i="2"/>
  <c r="E137" i="2"/>
  <c r="E100" i="2"/>
  <c r="E71" i="2"/>
  <c r="E174" i="2"/>
  <c r="E64" i="2"/>
  <c r="E640" i="2"/>
  <c r="E550" i="2"/>
  <c r="E288" i="2"/>
  <c r="E394" i="2"/>
  <c r="E470" i="2"/>
  <c r="E261" i="2"/>
  <c r="E573" i="2"/>
  <c r="E612" i="2"/>
  <c r="E540" i="2"/>
  <c r="E356" i="2"/>
  <c r="E395" i="2"/>
  <c r="E436" i="2"/>
  <c r="E269" i="2"/>
  <c r="E191" i="2"/>
  <c r="E318" i="2"/>
  <c r="E583" i="2"/>
  <c r="E459" i="2"/>
  <c r="E188" i="2"/>
  <c r="E260" i="2"/>
  <c r="E361" i="2"/>
  <c r="E541" i="2"/>
  <c r="E258" i="2"/>
  <c r="E262" i="2"/>
  <c r="E575" i="2"/>
  <c r="E637" i="2"/>
  <c r="E671" i="2"/>
  <c r="E121" i="2"/>
  <c r="E46" i="2"/>
  <c r="E105" i="2"/>
  <c r="E445" i="2"/>
  <c r="E557" i="2"/>
  <c r="E595" i="2"/>
  <c r="E225" i="2"/>
  <c r="E326" i="2"/>
  <c r="E63" i="2"/>
  <c r="E106" i="2"/>
  <c r="E514" i="2"/>
  <c r="E212" i="2"/>
  <c r="E101" i="2"/>
  <c r="E76" i="2"/>
  <c r="E123" i="2"/>
  <c r="E177" i="2"/>
  <c r="E357" i="2"/>
  <c r="E440" i="2"/>
  <c r="E446" i="2"/>
  <c r="E558" i="2"/>
  <c r="E565" i="2"/>
  <c r="E226" i="2"/>
  <c r="E179" i="2"/>
  <c r="E320" i="2"/>
  <c r="E555" i="2"/>
  <c r="E108" i="2"/>
  <c r="E462" i="2"/>
  <c r="E533" i="2"/>
  <c r="E146" i="2"/>
  <c r="E125" i="2"/>
  <c r="E109" i="2"/>
  <c r="E438" i="2"/>
  <c r="E249" i="2"/>
  <c r="E615" i="2"/>
  <c r="E224" i="2"/>
  <c r="E641" i="2"/>
  <c r="E220" i="2"/>
  <c r="E650" i="2"/>
  <c r="E374" i="2"/>
  <c r="E58" i="2"/>
  <c r="E305" i="2"/>
  <c r="E238" i="2"/>
  <c r="E347" i="2"/>
  <c r="E441" i="2"/>
  <c r="E98" i="2"/>
  <c r="E70" i="2"/>
  <c r="E273" i="2"/>
  <c r="E218" i="2"/>
  <c r="E116" i="2"/>
  <c r="E150" i="2"/>
  <c r="E369" i="2"/>
  <c r="E282" i="2"/>
  <c r="E578" i="2"/>
  <c r="E579" i="2"/>
  <c r="E607" i="2"/>
  <c r="E655" i="2"/>
  <c r="E170" i="2"/>
  <c r="E145" i="2"/>
  <c r="E456" i="2"/>
  <c r="E206" i="2"/>
  <c r="E554" i="2"/>
  <c r="E283" i="2"/>
  <c r="E213" i="2"/>
  <c r="E406" i="2"/>
  <c r="E418" i="2"/>
  <c r="E422" i="2"/>
  <c r="E638" i="2"/>
  <c r="E215" i="2"/>
  <c r="E312" i="2"/>
  <c r="E196" i="2"/>
  <c r="E544" i="2"/>
  <c r="E266" i="2"/>
  <c r="E634" i="2"/>
  <c r="E368" i="2"/>
  <c r="E633" i="2"/>
  <c r="E504" i="2"/>
  <c r="E465" i="2"/>
  <c r="E493" i="2"/>
  <c r="E127" i="2"/>
  <c r="E635" i="2"/>
  <c r="E455" i="2"/>
  <c r="E308" i="2"/>
  <c r="E310" i="2"/>
  <c r="E274" i="2"/>
  <c r="E625" i="2"/>
  <c r="E285" i="2"/>
  <c r="E304" i="2"/>
  <c r="E342" i="2"/>
  <c r="E390" i="2"/>
  <c r="E466" i="2"/>
  <c r="E494" i="2"/>
  <c r="E580" i="2"/>
  <c r="E591" i="2"/>
  <c r="E670" i="2"/>
  <c r="E136" i="2"/>
  <c r="E343" i="2"/>
  <c r="E434" i="2"/>
  <c r="E461" i="2"/>
  <c r="E584" i="2"/>
  <c r="E614" i="2"/>
  <c r="E646" i="2"/>
  <c r="E653" i="2"/>
  <c r="E660" i="2"/>
  <c r="E325" i="2"/>
  <c r="E423" i="2"/>
  <c r="E231" i="2"/>
  <c r="E563" i="2"/>
  <c r="E190" i="2"/>
  <c r="E581" i="2"/>
  <c r="E675" i="2"/>
  <c r="E45" i="2"/>
  <c r="E49" i="2"/>
  <c r="E90" i="2"/>
  <c r="E181" i="2"/>
  <c r="E185" i="2"/>
  <c r="E171" i="2"/>
  <c r="E159" i="2"/>
  <c r="E217" i="2"/>
  <c r="E507" i="2"/>
  <c r="E344" i="2"/>
  <c r="E349" i="2"/>
  <c r="E429" i="2"/>
  <c r="E205" i="2"/>
  <c r="E592" i="2"/>
  <c r="E593" i="2"/>
  <c r="E255" i="2"/>
  <c r="E381" i="2"/>
  <c r="E378" i="2"/>
  <c r="E383" i="2"/>
  <c r="E468" i="2"/>
  <c r="E484" i="2"/>
  <c r="E529" i="2"/>
  <c r="E530" i="2"/>
  <c r="E505" i="2"/>
  <c r="E189" i="2"/>
  <c r="E337" i="2"/>
  <c r="E532" i="2"/>
  <c r="E519" i="2"/>
  <c r="E569" i="2"/>
  <c r="E428" i="2"/>
  <c r="E539" i="2"/>
  <c r="E264" i="2"/>
  <c r="E316" i="2"/>
  <c r="E527" i="2"/>
  <c r="E516" i="2"/>
  <c r="E263" i="2"/>
  <c r="E577" i="2"/>
  <c r="E267" i="2"/>
  <c r="E211" i="2"/>
  <c r="E496" i="2"/>
  <c r="E407" i="2"/>
  <c r="E198" i="2"/>
  <c r="E411" i="2"/>
  <c r="E242" i="2"/>
  <c r="E609" i="2"/>
  <c r="E597" i="2"/>
  <c r="E219" i="2"/>
  <c r="E287" i="2"/>
  <c r="E425" i="2"/>
  <c r="E401" i="2"/>
  <c r="E207" i="2"/>
  <c r="E443" i="2"/>
  <c r="E392" i="2"/>
  <c r="E402" i="2"/>
  <c r="E444" i="2"/>
  <c r="E471" i="2"/>
  <c r="E250" i="2"/>
  <c r="E511" i="2"/>
  <c r="E515" i="2"/>
  <c r="E397" i="2"/>
  <c r="E570" i="2"/>
  <c r="E204" i="2"/>
  <c r="E298" i="2"/>
  <c r="E303" i="2"/>
  <c r="E382" i="2"/>
  <c r="E385" i="2"/>
  <c r="E403" i="2"/>
  <c r="E405" i="2"/>
  <c r="E412" i="2"/>
  <c r="E479" i="2"/>
  <c r="E481" i="2"/>
  <c r="E483" i="2"/>
  <c r="E488" i="2"/>
  <c r="E509" i="2"/>
  <c r="E510" i="2"/>
  <c r="E549" i="2"/>
  <c r="E556" i="2"/>
  <c r="E567" i="2"/>
  <c r="E602" i="2"/>
  <c r="E618" i="2"/>
  <c r="E628" i="2"/>
  <c r="E644" i="2"/>
  <c r="E645" i="2"/>
  <c r="E668" i="2"/>
  <c r="E669" i="2"/>
  <c r="E166" i="2"/>
  <c r="E396" i="2"/>
  <c r="E135" i="2"/>
  <c r="E475" i="2"/>
  <c r="E497" i="2"/>
  <c r="E500" i="2"/>
  <c r="E525" i="2"/>
  <c r="E254" i="2"/>
  <c r="E521" i="2"/>
  <c r="E216" i="2"/>
  <c r="E631" i="2"/>
  <c r="E659" i="2"/>
  <c r="E289" i="2"/>
  <c r="E673" i="2"/>
  <c r="E187" i="2"/>
  <c r="E297" i="2"/>
  <c r="E299" i="2"/>
  <c r="E358" i="2"/>
  <c r="E350" i="2"/>
  <c r="E384" i="2"/>
  <c r="E432" i="2"/>
  <c r="E480" i="2"/>
  <c r="E508" i="2"/>
  <c r="E517" i="2"/>
  <c r="E542" i="2"/>
  <c r="E564" i="2"/>
  <c r="E526" i="2"/>
  <c r="E538" i="2"/>
  <c r="E588" i="2"/>
  <c r="E551" i="2"/>
  <c r="E576" i="2"/>
  <c r="E379" i="2"/>
  <c r="E492" i="2"/>
  <c r="E559" i="2"/>
  <c r="E560" i="2"/>
  <c r="E658" i="2"/>
  <c r="E294" i="2"/>
  <c r="E327" i="2"/>
  <c r="E373" i="2"/>
  <c r="E375" i="2"/>
  <c r="E388" i="2"/>
  <c r="E433" i="2"/>
  <c r="E442" i="2"/>
  <c r="E490" i="2"/>
  <c r="E324" i="2"/>
  <c r="E458" i="2"/>
  <c r="E629" i="2"/>
  <c r="E472" i="2"/>
  <c r="E474" i="2"/>
  <c r="E477" i="2"/>
  <c r="E566" i="2"/>
  <c r="E610" i="2"/>
  <c r="E33" i="2"/>
  <c r="E140" i="2"/>
  <c r="E244" i="2"/>
  <c r="E87" i="2"/>
  <c r="E636" i="2"/>
  <c r="E80" i="2"/>
  <c r="E85" i="2"/>
  <c r="E346" i="2"/>
  <c r="E313" i="2"/>
  <c r="E439" i="2"/>
  <c r="E561" i="2"/>
  <c r="E664" i="2"/>
  <c r="E75" i="2"/>
  <c r="E13" i="2"/>
  <c r="E30" i="2"/>
  <c r="E27" i="2"/>
  <c r="E10" i="2"/>
  <c r="E32" i="2"/>
  <c r="E40" i="2"/>
  <c r="E51" i="2"/>
  <c r="E17" i="2"/>
  <c r="E34" i="2"/>
  <c r="E29" i="2"/>
  <c r="E12" i="2"/>
  <c r="E11" i="2"/>
  <c r="E16" i="2"/>
  <c r="E28" i="2"/>
  <c r="E4" i="2"/>
  <c r="E56" i="2"/>
  <c r="E5" i="2"/>
  <c r="E24" i="2"/>
  <c r="E7" i="2"/>
  <c r="E22" i="2"/>
  <c r="E21" i="2"/>
  <c r="E26" i="2"/>
  <c r="E23" i="2"/>
  <c r="E8" i="2"/>
  <c r="E37" i="2"/>
  <c r="E59" i="2"/>
  <c r="E52" i="2"/>
  <c r="E20" i="2"/>
  <c r="E14" i="2"/>
  <c r="E31" i="2"/>
  <c r="E39" i="2"/>
  <c r="E652" i="2"/>
  <c r="E552" i="2"/>
  <c r="E553" i="2"/>
  <c r="E77" i="2"/>
  <c r="E240" i="2"/>
  <c r="E482" i="2"/>
  <c r="E469" i="2"/>
  <c r="E92" i="2"/>
  <c r="E280" i="2"/>
  <c r="E300" i="2"/>
  <c r="E348" i="2"/>
  <c r="E386" i="2"/>
  <c r="E420" i="2"/>
  <c r="E478" i="2"/>
  <c r="E485" i="2"/>
  <c r="E487" i="2"/>
  <c r="E491" i="2"/>
  <c r="E501" i="2"/>
  <c r="E543" i="2"/>
  <c r="E619" i="2"/>
  <c r="E149" i="2"/>
  <c r="E339" i="2"/>
  <c r="E415" i="2"/>
  <c r="E534" i="2"/>
  <c r="E620" i="2"/>
  <c r="E626" i="2"/>
  <c r="E371" i="2"/>
  <c r="E498" i="2"/>
  <c r="E111" i="2"/>
  <c r="E307" i="2"/>
  <c r="E311" i="2"/>
  <c r="E520" i="2"/>
  <c r="E616" i="2"/>
  <c r="E209" i="2"/>
  <c r="E168" i="2"/>
  <c r="E334" i="2"/>
  <c r="E239" i="2"/>
  <c r="E404" i="2"/>
  <c r="E421" i="2"/>
  <c r="E426" i="2"/>
  <c r="E523" i="2"/>
  <c r="E574" i="2"/>
  <c r="E585" i="2"/>
  <c r="E627" i="2"/>
  <c r="E672" i="2"/>
  <c r="E677" i="2"/>
  <c r="E172" i="2"/>
  <c r="E437" i="2"/>
  <c r="E476" i="2"/>
  <c r="E513" i="2"/>
  <c r="E265" i="2"/>
  <c r="E333" i="2"/>
  <c r="E163" i="2"/>
  <c r="E663" i="2"/>
  <c r="E214" i="2"/>
  <c r="E503" i="2"/>
  <c r="E528" i="2"/>
  <c r="E666" i="2"/>
  <c r="E331" i="2"/>
  <c r="E132" i="2"/>
  <c r="E359" i="2"/>
  <c r="E531" i="2"/>
  <c r="E596" i="2"/>
  <c r="E227" i="2"/>
  <c r="E621" i="2"/>
  <c r="E275" i="2"/>
  <c r="E322" i="2"/>
  <c r="E370" i="2"/>
  <c r="E391" i="2"/>
  <c r="E409" i="2"/>
  <c r="E435" i="2"/>
  <c r="E605" i="2"/>
  <c r="E608" i="2"/>
  <c r="E15" i="2"/>
  <c r="E126" i="2"/>
  <c r="E93" i="2"/>
  <c r="E486" i="2"/>
  <c r="E138" i="2"/>
  <c r="E156" i="2"/>
  <c r="E69" i="2"/>
  <c r="E84" i="2"/>
  <c r="E234" i="2"/>
  <c r="E129" i="2"/>
  <c r="E66" i="2"/>
  <c r="E665" i="2"/>
  <c r="E72" i="2"/>
  <c r="E229" i="2"/>
  <c r="E321" i="2"/>
  <c r="E330" i="2"/>
  <c r="E183" i="2"/>
  <c r="E246" i="2"/>
  <c r="E165" i="2"/>
  <c r="E590" i="2"/>
  <c r="E268" i="2"/>
  <c r="E271" i="2"/>
  <c r="E114" i="2"/>
  <c r="E295" i="2"/>
  <c r="E376" i="2"/>
  <c r="E594" i="2"/>
  <c r="E221" i="2"/>
  <c r="E44" i="2"/>
  <c r="E54" i="2"/>
  <c r="E81" i="2"/>
  <c r="E278" i="2"/>
  <c r="E86" i="2"/>
  <c r="E73" i="2"/>
  <c r="E256" i="2"/>
  <c r="E270" i="2"/>
  <c r="E463" i="2"/>
  <c r="E154" i="2"/>
  <c r="E309" i="2"/>
  <c r="E323" i="2"/>
  <c r="E197" i="2"/>
  <c r="E335" i="2"/>
  <c r="E430" i="2"/>
  <c r="E257" i="2"/>
  <c r="E152" i="2"/>
  <c r="E454" i="2"/>
  <c r="E329" i="2"/>
  <c r="E164" i="2"/>
  <c r="E184" i="2"/>
  <c r="E247" i="2"/>
  <c r="E134" i="2"/>
  <c r="E589" i="2"/>
  <c r="E611" i="2"/>
  <c r="E237" i="2"/>
  <c r="E292" i="2"/>
  <c r="E230" i="2"/>
  <c r="E236" i="2"/>
  <c r="E340" i="2"/>
  <c r="E467" i="2"/>
  <c r="E537" i="2"/>
  <c r="E548" i="2"/>
  <c r="E568" i="2"/>
  <c r="E606" i="2"/>
  <c r="E647" i="2"/>
  <c r="E662" i="2"/>
  <c r="E336" i="2"/>
  <c r="E453" i="2"/>
  <c r="E460" i="2"/>
  <c r="E495" i="2"/>
  <c r="E651" i="2"/>
  <c r="E315" i="2"/>
  <c r="E290" i="2"/>
  <c r="E293" i="2"/>
  <c r="E338" i="2"/>
  <c r="E372" i="2"/>
  <c r="E410" i="2"/>
  <c r="E416" i="2"/>
  <c r="E447" i="2"/>
  <c r="E449" i="2"/>
  <c r="E306" i="2"/>
  <c r="E452" i="2"/>
  <c r="E160" i="2"/>
  <c r="E546" i="2"/>
  <c r="E571" i="2"/>
  <c r="E158" i="2"/>
  <c r="E296" i="2"/>
  <c r="E598" i="2"/>
  <c r="E656" i="2"/>
  <c r="E122" i="2"/>
  <c r="E151" i="2"/>
  <c r="E112" i="2"/>
  <c r="E96" i="2"/>
  <c r="E83" i="2"/>
  <c r="E139" i="2"/>
  <c r="E301" i="2"/>
  <c r="E547" i="2"/>
  <c r="E279" i="2"/>
  <c r="E222" i="2"/>
  <c r="E194" i="2"/>
  <c r="E582" i="2"/>
  <c r="E674" i="2"/>
  <c r="E398" i="2"/>
  <c r="E522" i="2"/>
  <c r="E157" i="2"/>
  <c r="E360" i="2"/>
  <c r="E175" i="2"/>
  <c r="E41" i="2"/>
  <c r="E624" i="2"/>
  <c r="E648" i="2"/>
  <c r="E142" i="2"/>
  <c r="E364" i="2"/>
  <c r="E365" i="2"/>
  <c r="E223" i="2"/>
  <c r="E341" i="2"/>
  <c r="E363" i="2"/>
  <c r="E259" i="2"/>
  <c r="E562" i="2"/>
  <c r="E599" i="2"/>
  <c r="E228" i="2"/>
  <c r="E362" i="2"/>
  <c r="E600" i="2"/>
  <c r="E67" i="2"/>
  <c r="E676" i="2"/>
  <c r="E603" i="2"/>
  <c r="E431" i="2"/>
  <c r="E243" i="2"/>
  <c r="E35" i="2"/>
  <c r="E399" i="2"/>
  <c r="E536" i="2"/>
  <c r="E62" i="2"/>
  <c r="E79" i="2"/>
  <c r="E642" i="2"/>
  <c r="E643" i="2"/>
  <c r="E248" i="2"/>
  <c r="E186" i="2"/>
  <c r="E366" i="2"/>
  <c r="E367" i="2"/>
  <c r="E545" i="2"/>
  <c r="E413" i="2"/>
  <c r="E417" i="2"/>
  <c r="E319" i="2"/>
  <c r="E657" i="2"/>
  <c r="E233" i="2"/>
  <c r="E613" i="2"/>
  <c r="E78" i="2"/>
  <c r="E451" i="2"/>
  <c r="E535" i="2"/>
  <c r="E74" i="2"/>
  <c r="E632" i="2"/>
  <c r="E291" i="2"/>
  <c r="E524" i="2"/>
  <c r="E630" i="2"/>
  <c r="E667" i="2"/>
  <c r="E6" i="2"/>
  <c r="E25" i="2"/>
  <c r="E68" i="2"/>
  <c r="E143" i="2"/>
  <c r="E19" i="2"/>
  <c r="E9" i="2"/>
  <c r="E18" i="2"/>
  <c r="E47" i="2"/>
  <c r="E103" i="2"/>
  <c r="E195" i="2"/>
  <c r="E162" i="2"/>
  <c r="E97" i="2"/>
  <c r="E351" i="2"/>
  <c r="E352" i="2"/>
  <c r="E377" i="2"/>
  <c r="E489" i="2"/>
  <c r="E167" i="2"/>
  <c r="E286" i="2"/>
  <c r="E113" i="2"/>
  <c r="E284" i="2"/>
  <c r="E235" i="2"/>
  <c r="E128" i="2"/>
  <c r="E176" i="2"/>
  <c r="E314" i="2"/>
  <c r="E317" i="2"/>
  <c r="E345" i="2"/>
  <c r="E400" i="2"/>
  <c r="E252" i="2"/>
  <c r="E141" i="2"/>
  <c r="E192" i="2"/>
  <c r="E272" i="2"/>
  <c r="E649" i="2"/>
  <c r="E57" i="2"/>
  <c r="E42" i="2"/>
  <c r="E155" i="2"/>
  <c r="E193" i="2"/>
  <c r="E82" i="2"/>
  <c r="E60" i="2"/>
  <c r="E107" i="2"/>
  <c r="E38" i="2"/>
  <c r="E48" i="2"/>
  <c r="E457" i="2"/>
  <c r="E281" i="2"/>
  <c r="E202" i="2"/>
  <c r="E208" i="2"/>
  <c r="E110" i="2"/>
  <c r="E173" i="2"/>
  <c r="E50" i="2"/>
  <c r="E36" i="2"/>
  <c r="E144" i="2"/>
  <c r="E617" i="2"/>
  <c r="E393" i="2"/>
  <c r="E182" i="2"/>
  <c r="E448" i="2"/>
  <c r="E473" i="2"/>
  <c r="E201" i="2"/>
  <c r="E512" i="2"/>
  <c r="E253" i="2"/>
  <c r="E622" i="2"/>
  <c r="E99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F2" i="2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238" i="3"/>
  <c r="B239" i="3"/>
  <c r="B240" i="3"/>
  <c r="B241" i="3"/>
  <c r="B233" i="3"/>
  <c r="B234" i="3"/>
  <c r="B235" i="3"/>
  <c r="B236" i="3"/>
  <c r="B237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11" i="3"/>
  <c r="F28" i="22" l="1"/>
  <c r="K27" i="22" a="1"/>
  <c r="K27" i="22" s="1"/>
  <c r="I27" i="22" a="1"/>
  <c r="I27" i="22" s="1"/>
  <c r="G27" i="22" a="1"/>
  <c r="G27" i="22" s="1"/>
  <c r="W26" i="22"/>
  <c r="O26" i="22"/>
  <c r="J26" i="22"/>
  <c r="S26" i="22" s="1"/>
  <c r="H26" i="22"/>
  <c r="R26" i="22" s="1"/>
  <c r="V26" i="22"/>
  <c r="M26" i="22"/>
  <c r="A26" i="22"/>
  <c r="C317" i="22"/>
  <c r="Y25" i="22"/>
  <c r="Q25" i="22"/>
  <c r="N25" i="22"/>
  <c r="U25" i="22" s="1"/>
  <c r="X26" i="22"/>
  <c r="P26" i="22"/>
  <c r="L26" i="22"/>
  <c r="T26" i="22" s="1"/>
  <c r="C801" i="22"/>
  <c r="C462" i="22"/>
  <c r="C484" i="22"/>
  <c r="C680" i="22"/>
  <c r="C490" i="22"/>
  <c r="C521" i="22"/>
  <c r="C454" i="22"/>
  <c r="C665" i="22"/>
  <c r="C793" i="22"/>
  <c r="C500" i="22"/>
  <c r="C921" i="22"/>
  <c r="C478" i="22"/>
  <c r="BV2" i="10"/>
  <c r="AO2" i="10"/>
  <c r="G2" i="10"/>
  <c r="F29" i="22" l="1"/>
  <c r="K28" i="22" a="1"/>
  <c r="K28" i="22" s="1"/>
  <c r="I28" i="22" a="1"/>
  <c r="I28" i="22" s="1"/>
  <c r="G28" i="22" a="1"/>
  <c r="G28" i="22" s="1"/>
  <c r="C330" i="22"/>
  <c r="V27" i="22"/>
  <c r="A27" i="22"/>
  <c r="M27" i="22"/>
  <c r="H27" i="22"/>
  <c r="R27" i="22" s="1"/>
  <c r="O27" i="22"/>
  <c r="J27" i="22"/>
  <c r="S27" i="22" s="1"/>
  <c r="W27" i="22"/>
  <c r="Q26" i="22"/>
  <c r="N26" i="22"/>
  <c r="U26" i="22" s="1"/>
  <c r="Y26" i="22"/>
  <c r="L27" i="22"/>
  <c r="T27" i="22" s="1"/>
  <c r="X27" i="22"/>
  <c r="P27" i="22"/>
  <c r="C467" i="22"/>
  <c r="C806" i="22"/>
  <c r="C503" i="22"/>
  <c r="C814" i="22"/>
  <c r="C491" i="22"/>
  <c r="C534" i="22"/>
  <c r="C693" i="22"/>
  <c r="C497" i="22"/>
  <c r="C513" i="22"/>
  <c r="C678" i="22"/>
  <c r="C475" i="22"/>
  <c r="C934" i="22"/>
  <c r="BW2" i="10"/>
  <c r="AP2" i="10"/>
  <c r="H2" i="10"/>
  <c r="C343" i="22" l="1"/>
  <c r="V28" i="22"/>
  <c r="M28" i="22"/>
  <c r="A28" i="22"/>
  <c r="H28" i="22"/>
  <c r="R28" i="22" s="1"/>
  <c r="W28" i="22"/>
  <c r="O28" i="22"/>
  <c r="J28" i="22"/>
  <c r="S28" i="22" s="1"/>
  <c r="P28" i="22"/>
  <c r="X28" i="22"/>
  <c r="L28" i="22"/>
  <c r="T28" i="22" s="1"/>
  <c r="Y27" i="22"/>
  <c r="Q27" i="22"/>
  <c r="N27" i="22"/>
  <c r="U27" i="22" s="1"/>
  <c r="F30" i="22"/>
  <c r="K29" i="22" a="1"/>
  <c r="K29" i="22" s="1"/>
  <c r="G29" i="22" a="1"/>
  <c r="G29" i="22" s="1"/>
  <c r="I29" i="22" a="1"/>
  <c r="I29" i="22" s="1"/>
  <c r="C510" i="22"/>
  <c r="C547" i="22"/>
  <c r="C504" i="22"/>
  <c r="C827" i="22"/>
  <c r="C819" i="22"/>
  <c r="C947" i="22"/>
  <c r="C516" i="22"/>
  <c r="C488" i="22"/>
  <c r="C480" i="22"/>
  <c r="C691" i="22"/>
  <c r="C706" i="22"/>
  <c r="C526" i="22"/>
  <c r="AQ2" i="10"/>
  <c r="BX2" i="10"/>
  <c r="I2" i="10"/>
  <c r="H29" i="22" l="1"/>
  <c r="R29" i="22" s="1"/>
  <c r="V29" i="22"/>
  <c r="M29" i="22"/>
  <c r="A29" i="22"/>
  <c r="X29" i="22"/>
  <c r="P29" i="22"/>
  <c r="L29" i="22"/>
  <c r="T29" i="22" s="1"/>
  <c r="C356" i="22"/>
  <c r="F31" i="22"/>
  <c r="G30" i="22" a="1"/>
  <c r="G30" i="22" s="1"/>
  <c r="I30" i="22" a="1"/>
  <c r="I30" i="22" s="1"/>
  <c r="K30" i="22" a="1"/>
  <c r="K30" i="22" s="1"/>
  <c r="Q28" i="22"/>
  <c r="N28" i="22"/>
  <c r="U28" i="22" s="1"/>
  <c r="Y28" i="22"/>
  <c r="W29" i="22"/>
  <c r="O29" i="22"/>
  <c r="J29" i="22"/>
  <c r="S29" i="22" s="1"/>
  <c r="C529" i="22"/>
  <c r="C493" i="22"/>
  <c r="C719" i="22"/>
  <c r="C960" i="22"/>
  <c r="C840" i="22"/>
  <c r="C560" i="22"/>
  <c r="C832" i="22"/>
  <c r="C517" i="22"/>
  <c r="C704" i="22"/>
  <c r="C539" i="22"/>
  <c r="C501" i="22"/>
  <c r="C523" i="22"/>
  <c r="AR2" i="10"/>
  <c r="BY2" i="10"/>
  <c r="J2" i="10"/>
  <c r="C369" i="22" l="1"/>
  <c r="X30" i="22"/>
  <c r="L30" i="22"/>
  <c r="T30" i="22" s="1"/>
  <c r="P30" i="22"/>
  <c r="V30" i="22"/>
  <c r="A30" i="22"/>
  <c r="M30" i="22"/>
  <c r="H30" i="22"/>
  <c r="R30" i="22" s="1"/>
  <c r="N29" i="22"/>
  <c r="U29" i="22" s="1"/>
  <c r="Q29" i="22"/>
  <c r="Y29" i="22"/>
  <c r="J30" i="22"/>
  <c r="S30" i="22" s="1"/>
  <c r="W30" i="22"/>
  <c r="O30" i="22"/>
  <c r="F32" i="22"/>
  <c r="I31" i="22" a="1"/>
  <c r="I31" i="22" s="1"/>
  <c r="K31" i="22" a="1"/>
  <c r="K31" i="22" s="1"/>
  <c r="G31" i="22" a="1"/>
  <c r="G31" i="22" s="1"/>
  <c r="C732" i="22"/>
  <c r="C853" i="22"/>
  <c r="C536" i="22"/>
  <c r="C573" i="22"/>
  <c r="C506" i="22"/>
  <c r="C973" i="22"/>
  <c r="C514" i="22"/>
  <c r="C717" i="22"/>
  <c r="C845" i="22"/>
  <c r="C552" i="22"/>
  <c r="C530" i="22"/>
  <c r="C542" i="22"/>
  <c r="AS2" i="10"/>
  <c r="BZ2" i="10"/>
  <c r="K2" i="10"/>
  <c r="F33" i="22" l="1"/>
  <c r="G32" i="22" a="1"/>
  <c r="G32" i="22" s="1"/>
  <c r="I32" i="22" a="1"/>
  <c r="I32" i="22" s="1"/>
  <c r="K32" i="22" a="1"/>
  <c r="K32" i="22" s="1"/>
  <c r="Y30" i="22"/>
  <c r="Q30" i="22"/>
  <c r="N30" i="22"/>
  <c r="U30" i="22" s="1"/>
  <c r="P31" i="22"/>
  <c r="A31" i="22"/>
  <c r="V31" i="22"/>
  <c r="H31" i="22"/>
  <c r="R31" i="22" s="1"/>
  <c r="M31" i="22"/>
  <c r="X31" i="22"/>
  <c r="L31" i="22"/>
  <c r="T31" i="22" s="1"/>
  <c r="W31" i="22"/>
  <c r="J31" i="22"/>
  <c r="S31" i="22" s="1"/>
  <c r="O31" i="22"/>
  <c r="C382" i="22"/>
  <c r="C527" i="22"/>
  <c r="C549" i="22"/>
  <c r="C555" i="22"/>
  <c r="C565" i="22"/>
  <c r="C858" i="22"/>
  <c r="C519" i="22"/>
  <c r="C543" i="22"/>
  <c r="C866" i="22"/>
  <c r="C730" i="22"/>
  <c r="C986" i="22"/>
  <c r="C586" i="22"/>
  <c r="C745" i="22"/>
  <c r="CA2" i="10"/>
  <c r="AT2" i="10"/>
  <c r="L2" i="10"/>
  <c r="M32" i="22" l="1"/>
  <c r="H32" i="22"/>
  <c r="R32" i="22" s="1"/>
  <c r="V32" i="22"/>
  <c r="A32" i="22"/>
  <c r="X32" i="22"/>
  <c r="L32" i="22"/>
  <c r="T32" i="22" s="1"/>
  <c r="P32" i="22"/>
  <c r="C395" i="22"/>
  <c r="Y31" i="22"/>
  <c r="Q31" i="22"/>
  <c r="N31" i="22"/>
  <c r="U31" i="22" s="1"/>
  <c r="W32" i="22"/>
  <c r="O32" i="22"/>
  <c r="J32" i="22"/>
  <c r="S32" i="22" s="1"/>
  <c r="F34" i="22"/>
  <c r="K33" i="22" a="1"/>
  <c r="K33" i="22" s="1"/>
  <c r="I33" i="22" a="1"/>
  <c r="I33" i="22" s="1"/>
  <c r="G33" i="22" a="1"/>
  <c r="G33" i="22" s="1"/>
  <c r="C599" i="22"/>
  <c r="C532" i="22"/>
  <c r="C578" i="22"/>
  <c r="C562" i="22"/>
  <c r="C879" i="22"/>
  <c r="C871" i="22"/>
  <c r="C568" i="22"/>
  <c r="C743" i="22"/>
  <c r="C758" i="22"/>
  <c r="C999" i="22"/>
  <c r="C556" i="22"/>
  <c r="C540" i="22"/>
  <c r="AU2" i="10"/>
  <c r="CB2" i="10"/>
  <c r="M2" i="10"/>
  <c r="F35" i="22" l="1"/>
  <c r="G34" i="22" a="1"/>
  <c r="G34" i="22" s="1"/>
  <c r="I34" i="22" a="1"/>
  <c r="I34" i="22" s="1"/>
  <c r="K34" i="22" a="1"/>
  <c r="K34" i="22" s="1"/>
  <c r="Y32" i="22"/>
  <c r="Q32" i="22"/>
  <c r="N32" i="22"/>
  <c r="U32" i="22" s="1"/>
  <c r="W33" i="22"/>
  <c r="J33" i="22"/>
  <c r="S33" i="22" s="1"/>
  <c r="O33" i="22"/>
  <c r="P33" i="22"/>
  <c r="V33" i="22"/>
  <c r="H33" i="22"/>
  <c r="R33" i="22" s="1"/>
  <c r="M33" i="22"/>
  <c r="A33" i="22"/>
  <c r="L33" i="22"/>
  <c r="T33" i="22" s="1"/>
  <c r="X33" i="22"/>
  <c r="C408" i="22"/>
  <c r="C545" i="22"/>
  <c r="C569" i="22"/>
  <c r="C771" i="22"/>
  <c r="C892" i="22"/>
  <c r="C575" i="22"/>
  <c r="C581" i="22"/>
  <c r="C884" i="22"/>
  <c r="C553" i="22"/>
  <c r="C591" i="22"/>
  <c r="C612" i="22"/>
  <c r="C1012" i="22"/>
  <c r="C756" i="22"/>
  <c r="AV2" i="10"/>
  <c r="CC2" i="10"/>
  <c r="N2" i="10"/>
  <c r="Y33" i="22" l="1"/>
  <c r="N33" i="22"/>
  <c r="U33" i="22" s="1"/>
  <c r="Q33" i="22"/>
  <c r="L34" i="22"/>
  <c r="T34" i="22" s="1"/>
  <c r="X34" i="22"/>
  <c r="C421" i="22"/>
  <c r="J34" i="22"/>
  <c r="S34" i="22" s="1"/>
  <c r="W34" i="22"/>
  <c r="O34" i="22"/>
  <c r="P34" i="22"/>
  <c r="M34" i="22"/>
  <c r="H34" i="22"/>
  <c r="R34" i="22" s="1"/>
  <c r="V34" i="22"/>
  <c r="A34" i="22"/>
  <c r="F36" i="22"/>
  <c r="I35" i="22" a="1"/>
  <c r="I35" i="22" s="1"/>
  <c r="G35" i="22" a="1"/>
  <c r="G35" i="22" s="1"/>
  <c r="K35" i="22" a="1"/>
  <c r="K35" i="22" s="1"/>
  <c r="C784" i="22"/>
  <c r="C625" i="22"/>
  <c r="C588" i="22"/>
  <c r="C558" i="22"/>
  <c r="C582" i="22"/>
  <c r="C769" i="22"/>
  <c r="C905" i="22"/>
  <c r="C897" i="22"/>
  <c r="C594" i="22"/>
  <c r="C604" i="22"/>
  <c r="C1025" i="22"/>
  <c r="C566" i="22"/>
  <c r="AW2" i="10"/>
  <c r="CD2" i="10"/>
  <c r="O2" i="10"/>
  <c r="F37" i="22" l="1"/>
  <c r="G36" i="22" a="1"/>
  <c r="G36" i="22" s="1"/>
  <c r="I36" i="22" a="1"/>
  <c r="I36" i="22" s="1"/>
  <c r="K36" i="22" a="1"/>
  <c r="K36" i="22" s="1"/>
  <c r="Q34" i="22"/>
  <c r="N34" i="22"/>
  <c r="U34" i="22" s="1"/>
  <c r="Y34" i="22"/>
  <c r="L35" i="22"/>
  <c r="T35" i="22" s="1"/>
  <c r="X35" i="22"/>
  <c r="P35" i="22"/>
  <c r="V35" i="22"/>
  <c r="M35" i="22"/>
  <c r="A35" i="22"/>
  <c r="H35" i="22"/>
  <c r="R35" i="22" s="1"/>
  <c r="C434" i="22"/>
  <c r="J35" i="22"/>
  <c r="S35" i="22" s="1"/>
  <c r="O35" i="22"/>
  <c r="W35" i="22"/>
  <c r="C617" i="22"/>
  <c r="C607" i="22"/>
  <c r="C782" i="22"/>
  <c r="C571" i="22"/>
  <c r="C601" i="22"/>
  <c r="C797" i="22"/>
  <c r="C595" i="22"/>
  <c r="C918" i="22"/>
  <c r="C638" i="22"/>
  <c r="C579" i="22"/>
  <c r="C1038" i="22"/>
  <c r="C910" i="22"/>
  <c r="AX2" i="10"/>
  <c r="CE2" i="10"/>
  <c r="P2" i="10"/>
  <c r="C447" i="22" l="1"/>
  <c r="Y35" i="22"/>
  <c r="Q35" i="22"/>
  <c r="N35" i="22"/>
  <c r="U35" i="22" s="1"/>
  <c r="X36" i="22"/>
  <c r="L36" i="22"/>
  <c r="T36" i="22" s="1"/>
  <c r="P36" i="22"/>
  <c r="J36" i="22"/>
  <c r="S36" i="22" s="1"/>
  <c r="W36" i="22"/>
  <c r="O36" i="22"/>
  <c r="A36" i="22"/>
  <c r="H36" i="22"/>
  <c r="R36" i="22" s="1"/>
  <c r="V36" i="22"/>
  <c r="M36" i="22"/>
  <c r="F38" i="22"/>
  <c r="K37" i="22" a="1"/>
  <c r="K37" i="22" s="1"/>
  <c r="G37" i="22" a="1"/>
  <c r="G37" i="22" s="1"/>
  <c r="I37" i="22" a="1"/>
  <c r="I37" i="22" s="1"/>
  <c r="C931" i="22"/>
  <c r="C614" i="22"/>
  <c r="C620" i="22"/>
  <c r="C810" i="22"/>
  <c r="C630" i="22"/>
  <c r="C1051" i="22"/>
  <c r="C795" i="22"/>
  <c r="C584" i="22"/>
  <c r="C592" i="22"/>
  <c r="C923" i="22"/>
  <c r="C651" i="22"/>
  <c r="C608" i="22"/>
  <c r="AY2" i="10"/>
  <c r="CF2" i="10"/>
  <c r="Q2" i="10"/>
  <c r="F39" i="22" l="1"/>
  <c r="G38" i="22" a="1"/>
  <c r="G38" i="22" s="1"/>
  <c r="I38" i="22" a="1"/>
  <c r="I38" i="22" s="1"/>
  <c r="K38" i="22" a="1"/>
  <c r="K38" i="22" s="1"/>
  <c r="P37" i="22"/>
  <c r="L37" i="22"/>
  <c r="T37" i="22" s="1"/>
  <c r="X37" i="22"/>
  <c r="Y36" i="22"/>
  <c r="Q36" i="22"/>
  <c r="N36" i="22"/>
  <c r="U36" i="22" s="1"/>
  <c r="O37" i="22"/>
  <c r="J37" i="22"/>
  <c r="S37" i="22" s="1"/>
  <c r="W37" i="22"/>
  <c r="M37" i="22"/>
  <c r="H37" i="22"/>
  <c r="R37" i="22" s="1"/>
  <c r="A37" i="22"/>
  <c r="V37" i="22"/>
  <c r="C460" i="22"/>
  <c r="C597" i="22"/>
  <c r="C1064" i="22"/>
  <c r="C605" i="22"/>
  <c r="C823" i="22"/>
  <c r="C633" i="22"/>
  <c r="C936" i="22"/>
  <c r="C808" i="22"/>
  <c r="C664" i="22"/>
  <c r="C621" i="22"/>
  <c r="C643" i="22"/>
  <c r="C627" i="22"/>
  <c r="C944" i="22"/>
  <c r="AZ2" i="10"/>
  <c r="CG2" i="10"/>
  <c r="R2" i="10"/>
  <c r="Y37" i="22" l="1"/>
  <c r="N37" i="22"/>
  <c r="U37" i="22" s="1"/>
  <c r="Q37" i="22"/>
  <c r="L38" i="22"/>
  <c r="T38" i="22" s="1"/>
  <c r="X38" i="22"/>
  <c r="C473" i="22"/>
  <c r="W38" i="22"/>
  <c r="O38" i="22"/>
  <c r="J38" i="22"/>
  <c r="S38" i="22" s="1"/>
  <c r="P38" i="22"/>
  <c r="M38" i="22"/>
  <c r="H38" i="22"/>
  <c r="R38" i="22" s="1"/>
  <c r="A38" i="22"/>
  <c r="V38" i="22"/>
  <c r="F40" i="22"/>
  <c r="G39" i="22" a="1"/>
  <c r="G39" i="22" s="1"/>
  <c r="K39" i="22" a="1"/>
  <c r="K39" i="22" s="1"/>
  <c r="I39" i="22" a="1"/>
  <c r="I39" i="22" s="1"/>
  <c r="C634" i="22"/>
  <c r="C957" i="22"/>
  <c r="C677" i="22"/>
  <c r="C821" i="22"/>
  <c r="C1077" i="22"/>
  <c r="C949" i="22"/>
  <c r="C836" i="22"/>
  <c r="C656" i="22"/>
  <c r="C646" i="22"/>
  <c r="C618" i="22"/>
  <c r="C640" i="22"/>
  <c r="C610" i="22"/>
  <c r="BA2" i="10"/>
  <c r="CH2" i="10"/>
  <c r="S2" i="10"/>
  <c r="V39" i="22" l="1"/>
  <c r="H39" i="22"/>
  <c r="R39" i="22" s="1"/>
  <c r="M39" i="22"/>
  <c r="A39" i="22"/>
  <c r="F41" i="22"/>
  <c r="G40" i="22" a="1"/>
  <c r="G40" i="22" s="1"/>
  <c r="K40" i="22" a="1"/>
  <c r="K40" i="22" s="1"/>
  <c r="I40" i="22" a="1"/>
  <c r="I40" i="22" s="1"/>
  <c r="C486" i="22"/>
  <c r="Q38" i="22"/>
  <c r="N38" i="22"/>
  <c r="U38" i="22" s="1"/>
  <c r="Y38" i="22"/>
  <c r="J39" i="22"/>
  <c r="S39" i="22" s="1"/>
  <c r="W39" i="22"/>
  <c r="O39" i="22"/>
  <c r="P39" i="22"/>
  <c r="L39" i="22"/>
  <c r="T39" i="22" s="1"/>
  <c r="X39" i="22"/>
  <c r="C659" i="22"/>
  <c r="C849" i="22"/>
  <c r="C631" i="22"/>
  <c r="C962" i="22"/>
  <c r="C669" i="22"/>
  <c r="C1090" i="22"/>
  <c r="C834" i="22"/>
  <c r="C690" i="22"/>
  <c r="C970" i="22"/>
  <c r="C623" i="22"/>
  <c r="C653" i="22"/>
  <c r="C647" i="22"/>
  <c r="CI2" i="10"/>
  <c r="BB2" i="10"/>
  <c r="T2" i="10"/>
  <c r="W40" i="22" l="1"/>
  <c r="J40" i="22"/>
  <c r="S40" i="22" s="1"/>
  <c r="O40" i="22"/>
  <c r="C499" i="22"/>
  <c r="L40" i="22"/>
  <c r="T40" i="22" s="1"/>
  <c r="X40" i="22"/>
  <c r="P40" i="22"/>
  <c r="H40" i="22"/>
  <c r="R40" i="22" s="1"/>
  <c r="A40" i="22"/>
  <c r="V40" i="22"/>
  <c r="M40" i="22"/>
  <c r="I41" i="22" a="1"/>
  <c r="I41" i="22" s="1"/>
  <c r="F42" i="22"/>
  <c r="K41" i="22" a="1"/>
  <c r="K41" i="22" s="1"/>
  <c r="G41" i="22" a="1"/>
  <c r="G41" i="22" s="1"/>
  <c r="Y39" i="22"/>
  <c r="Q39" i="22"/>
  <c r="N39" i="22"/>
  <c r="U39" i="22" s="1"/>
  <c r="C975" i="22"/>
  <c r="C644" i="22"/>
  <c r="C672" i="22"/>
  <c r="C1103" i="22"/>
  <c r="C660" i="22"/>
  <c r="C666" i="22"/>
  <c r="C703" i="22"/>
  <c r="C847" i="22"/>
  <c r="C862" i="22"/>
  <c r="C636" i="22"/>
  <c r="C983" i="22"/>
  <c r="C682" i="22"/>
  <c r="BC2" i="10"/>
  <c r="CJ2" i="10"/>
  <c r="U2" i="10"/>
  <c r="V41" i="22" l="1"/>
  <c r="A41" i="22"/>
  <c r="M41" i="22"/>
  <c r="H41" i="22"/>
  <c r="R41" i="22" s="1"/>
  <c r="L41" i="22"/>
  <c r="T41" i="22" s="1"/>
  <c r="X41" i="22"/>
  <c r="P41" i="22"/>
  <c r="F43" i="22"/>
  <c r="G42" i="22" a="1"/>
  <c r="G42" i="22" s="1"/>
  <c r="K42" i="22" a="1"/>
  <c r="K42" i="22" s="1"/>
  <c r="I42" i="22" a="1"/>
  <c r="I42" i="22" s="1"/>
  <c r="J41" i="22"/>
  <c r="S41" i="22" s="1"/>
  <c r="W41" i="22"/>
  <c r="O41" i="22"/>
  <c r="C512" i="22"/>
  <c r="Y40" i="22"/>
  <c r="Q40" i="22"/>
  <c r="N40" i="22"/>
  <c r="U40" i="22" s="1"/>
  <c r="C996" i="22"/>
  <c r="C673" i="22"/>
  <c r="C875" i="22"/>
  <c r="C716" i="22"/>
  <c r="C679" i="22"/>
  <c r="C1116" i="22"/>
  <c r="C695" i="22"/>
  <c r="C988" i="22"/>
  <c r="C649" i="22"/>
  <c r="C685" i="22"/>
  <c r="C860" i="22"/>
  <c r="C657" i="22"/>
  <c r="BD2" i="10"/>
  <c r="CK2" i="10"/>
  <c r="V2" i="10"/>
  <c r="C525" i="22" l="1"/>
  <c r="F44" i="22"/>
  <c r="G43" i="22" a="1"/>
  <c r="G43" i="22" s="1"/>
  <c r="I43" i="22" a="1"/>
  <c r="I43" i="22" s="1"/>
  <c r="K43" i="22" a="1"/>
  <c r="K43" i="22" s="1"/>
  <c r="W42" i="22"/>
  <c r="J42" i="22"/>
  <c r="S42" i="22" s="1"/>
  <c r="O42" i="22"/>
  <c r="Y41" i="22"/>
  <c r="Q41" i="22"/>
  <c r="N41" i="22"/>
  <c r="U41" i="22" s="1"/>
  <c r="X42" i="22"/>
  <c r="L42" i="22"/>
  <c r="T42" i="22" s="1"/>
  <c r="P42" i="22"/>
  <c r="A42" i="22"/>
  <c r="V42" i="22"/>
  <c r="M42" i="22"/>
  <c r="H42" i="22"/>
  <c r="R42" i="22" s="1"/>
  <c r="C692" i="22"/>
  <c r="C686" i="22"/>
  <c r="C873" i="22"/>
  <c r="C708" i="22"/>
  <c r="C1129" i="22"/>
  <c r="C729" i="22"/>
  <c r="C662" i="22"/>
  <c r="C1001" i="22"/>
  <c r="C888" i="22"/>
  <c r="C698" i="22"/>
  <c r="C670" i="22"/>
  <c r="C1009" i="22"/>
  <c r="BE2" i="10"/>
  <c r="CL2" i="10"/>
  <c r="W2" i="10"/>
  <c r="X43" i="22" l="1"/>
  <c r="L43" i="22"/>
  <c r="T43" i="22" s="1"/>
  <c r="P43" i="22"/>
  <c r="W43" i="22"/>
  <c r="J43" i="22"/>
  <c r="S43" i="22" s="1"/>
  <c r="O43" i="22"/>
  <c r="M43" i="22"/>
  <c r="A43" i="22"/>
  <c r="V43" i="22"/>
  <c r="H43" i="22"/>
  <c r="R43" i="22" s="1"/>
  <c r="G44" i="22" a="1"/>
  <c r="G44" i="22" s="1"/>
  <c r="I44" i="22" a="1"/>
  <c r="I44" i="22" s="1"/>
  <c r="K44" i="22" a="1"/>
  <c r="K44" i="22" s="1"/>
  <c r="F45" i="22"/>
  <c r="Y42" i="22"/>
  <c r="N42" i="22"/>
  <c r="U42" i="22" s="1"/>
  <c r="Q42" i="22"/>
  <c r="C538" i="22"/>
  <c r="C1014" i="22"/>
  <c r="C1142" i="22"/>
  <c r="C721" i="22"/>
  <c r="C699" i="22"/>
  <c r="C901" i="22"/>
  <c r="C742" i="22"/>
  <c r="C886" i="22"/>
  <c r="C705" i="22"/>
  <c r="C675" i="22"/>
  <c r="C711" i="22"/>
  <c r="C1022" i="22"/>
  <c r="C683" i="22"/>
  <c r="CM2" i="10"/>
  <c r="BF2" i="10"/>
  <c r="X2" i="10"/>
  <c r="Y43" i="22" l="1"/>
  <c r="Q43" i="22"/>
  <c r="N43" i="22"/>
  <c r="U43" i="22" s="1"/>
  <c r="F46" i="22"/>
  <c r="G45" i="22" a="1"/>
  <c r="G45" i="22" s="1"/>
  <c r="I45" i="22" a="1"/>
  <c r="I45" i="22" s="1"/>
  <c r="K45" i="22" a="1"/>
  <c r="K45" i="22" s="1"/>
  <c r="L44" i="22"/>
  <c r="T44" i="22" s="1"/>
  <c r="X44" i="22"/>
  <c r="P44" i="22"/>
  <c r="J44" i="22"/>
  <c r="S44" i="22" s="1"/>
  <c r="W44" i="22"/>
  <c r="O44" i="22"/>
  <c r="A44" i="22"/>
  <c r="V44" i="22"/>
  <c r="H44" i="22"/>
  <c r="R44" i="22" s="1"/>
  <c r="M44" i="22"/>
  <c r="C551" i="22"/>
  <c r="C696" i="22"/>
  <c r="C755" i="22"/>
  <c r="C1155" i="22"/>
  <c r="C734" i="22"/>
  <c r="C899" i="22"/>
  <c r="C712" i="22"/>
  <c r="C718" i="22"/>
  <c r="C724" i="22"/>
  <c r="C914" i="22"/>
  <c r="C1035" i="22"/>
  <c r="C688" i="22"/>
  <c r="C1027" i="22"/>
  <c r="BG2" i="10"/>
  <c r="Y2" i="10"/>
  <c r="X45" i="22" l="1"/>
  <c r="P45" i="22"/>
  <c r="L45" i="22"/>
  <c r="T45" i="22" s="1"/>
  <c r="W45" i="22"/>
  <c r="J45" i="22"/>
  <c r="S45" i="22" s="1"/>
  <c r="O45" i="22"/>
  <c r="M45" i="22"/>
  <c r="H45" i="22"/>
  <c r="R45" i="22" s="1"/>
  <c r="A45" i="22"/>
  <c r="V45" i="22"/>
  <c r="I46" i="22" a="1"/>
  <c r="I46" i="22" s="1"/>
  <c r="K46" i="22" a="1"/>
  <c r="K46" i="22" s="1"/>
  <c r="F47" i="22"/>
  <c r="G46" i="22" a="1"/>
  <c r="G46" i="22" s="1"/>
  <c r="C564" i="22"/>
  <c r="N44" i="22"/>
  <c r="U44" i="22" s="1"/>
  <c r="Y44" i="22"/>
  <c r="Q44" i="22"/>
  <c r="C747" i="22"/>
  <c r="C725" i="22"/>
  <c r="C1168" i="22"/>
  <c r="C709" i="22"/>
  <c r="C737" i="22"/>
  <c r="C731" i="22"/>
  <c r="C912" i="22"/>
  <c r="C1048" i="22"/>
  <c r="C1040" i="22"/>
  <c r="C701" i="22"/>
  <c r="C927" i="22"/>
  <c r="C768" i="22"/>
  <c r="BH2" i="10"/>
  <c r="Z2" i="10"/>
  <c r="C577" i="22" l="1"/>
  <c r="N45" i="22"/>
  <c r="U45" i="22" s="1"/>
  <c r="Y45" i="22"/>
  <c r="Q45" i="22"/>
  <c r="A46" i="22"/>
  <c r="M46" i="22"/>
  <c r="H46" i="22"/>
  <c r="R46" i="22" s="1"/>
  <c r="V46" i="22"/>
  <c r="L46" i="22"/>
  <c r="T46" i="22" s="1"/>
  <c r="X46" i="22"/>
  <c r="P46" i="22"/>
  <c r="K47" i="22" a="1"/>
  <c r="K47" i="22" s="1"/>
  <c r="I47" i="22" a="1"/>
  <c r="I47" i="22" s="1"/>
  <c r="F48" i="22"/>
  <c r="G47" i="22" a="1"/>
  <c r="G47" i="22" s="1"/>
  <c r="W46" i="22"/>
  <c r="J46" i="22"/>
  <c r="S46" i="22" s="1"/>
  <c r="O46" i="22"/>
  <c r="C940" i="22"/>
  <c r="C925" i="22"/>
  <c r="C1181" i="22"/>
  <c r="C750" i="22"/>
  <c r="C714" i="22"/>
  <c r="C1061" i="22"/>
  <c r="C760" i="22"/>
  <c r="C722" i="22"/>
  <c r="C738" i="22"/>
  <c r="C781" i="22"/>
  <c r="C1053" i="22"/>
  <c r="C744" i="22"/>
  <c r="BI2" i="10"/>
  <c r="AA2" i="10"/>
  <c r="Q46" i="22" l="1"/>
  <c r="Y46" i="22"/>
  <c r="N46" i="22"/>
  <c r="U46" i="22" s="1"/>
  <c r="V47" i="22"/>
  <c r="H47" i="22"/>
  <c r="R47" i="22" s="1"/>
  <c r="A47" i="22"/>
  <c r="M47" i="22"/>
  <c r="L47" i="22"/>
  <c r="T47" i="22" s="1"/>
  <c r="X47" i="22"/>
  <c r="P47" i="22"/>
  <c r="K48" i="22" a="1"/>
  <c r="K48" i="22" s="1"/>
  <c r="I48" i="22" a="1"/>
  <c r="I48" i="22" s="1"/>
  <c r="F49" i="22"/>
  <c r="G48" i="22" a="1"/>
  <c r="G48" i="22" s="1"/>
  <c r="J47" i="22"/>
  <c r="S47" i="22" s="1"/>
  <c r="W47" i="22"/>
  <c r="O47" i="22"/>
  <c r="C590" i="22"/>
  <c r="C1074" i="22"/>
  <c r="C938" i="22"/>
  <c r="C1066" i="22"/>
  <c r="C763" i="22"/>
  <c r="C757" i="22"/>
  <c r="C773" i="22"/>
  <c r="C1194" i="22"/>
  <c r="C735" i="22"/>
  <c r="C794" i="22"/>
  <c r="C751" i="22"/>
  <c r="C727" i="22"/>
  <c r="C953" i="22"/>
  <c r="BJ2" i="10"/>
  <c r="AB2" i="10"/>
  <c r="Y47" i="22" l="1"/>
  <c r="Q47" i="22"/>
  <c r="N47" i="22"/>
  <c r="U47" i="22" s="1"/>
  <c r="I49" i="22" a="1"/>
  <c r="I49" i="22" s="1"/>
  <c r="K49" i="22" a="1"/>
  <c r="K49" i="22" s="1"/>
  <c r="F50" i="22"/>
  <c r="G49" i="22" a="1"/>
  <c r="G49" i="22" s="1"/>
  <c r="W48" i="22"/>
  <c r="J48" i="22"/>
  <c r="S48" i="22" s="1"/>
  <c r="O48" i="22"/>
  <c r="X48" i="22"/>
  <c r="L48" i="22"/>
  <c r="T48" i="22" s="1"/>
  <c r="P48" i="22"/>
  <c r="A48" i="22"/>
  <c r="V48" i="22"/>
  <c r="M48" i="22"/>
  <c r="H48" i="22"/>
  <c r="R48" i="22" s="1"/>
  <c r="C603" i="22"/>
  <c r="C776" i="22"/>
  <c r="C764" i="22"/>
  <c r="C966" i="22"/>
  <c r="C786" i="22"/>
  <c r="C951" i="22"/>
  <c r="C1087" i="22"/>
  <c r="C748" i="22"/>
  <c r="C1079" i="22"/>
  <c r="C740" i="22"/>
  <c r="C1207" i="22"/>
  <c r="C807" i="22"/>
  <c r="C770" i="22"/>
  <c r="BK2" i="10"/>
  <c r="AC2" i="10"/>
  <c r="Y48" i="22" l="1"/>
  <c r="Q48" i="22"/>
  <c r="N48" i="22"/>
  <c r="U48" i="22" s="1"/>
  <c r="H49" i="22"/>
  <c r="R49" i="22" s="1"/>
  <c r="A49" i="22"/>
  <c r="M49" i="22"/>
  <c r="V49" i="22"/>
  <c r="K50" i="22" a="1"/>
  <c r="K50" i="22" s="1"/>
  <c r="I50" i="22" a="1"/>
  <c r="I50" i="22" s="1"/>
  <c r="G50" i="22" a="1"/>
  <c r="G50" i="22" s="1"/>
  <c r="F51" i="22"/>
  <c r="L49" i="22"/>
  <c r="T49" i="22" s="1"/>
  <c r="X49" i="22"/>
  <c r="P49" i="22"/>
  <c r="W49" i="22"/>
  <c r="J49" i="22"/>
  <c r="S49" i="22" s="1"/>
  <c r="O49" i="22"/>
  <c r="C616" i="22"/>
  <c r="C777" i="22"/>
  <c r="C783" i="22"/>
  <c r="C761" i="22"/>
  <c r="C789" i="22"/>
  <c r="C1092" i="22"/>
  <c r="C964" i="22"/>
  <c r="C1100" i="22"/>
  <c r="C979" i="22"/>
  <c r="C1220" i="22"/>
  <c r="C799" i="22"/>
  <c r="C820" i="22"/>
  <c r="C753" i="22"/>
  <c r="BL2" i="10"/>
  <c r="AD2" i="10"/>
  <c r="L50" i="22" l="1"/>
  <c r="T50" i="22" s="1"/>
  <c r="X50" i="22"/>
  <c r="P50" i="22"/>
  <c r="Y49" i="22"/>
  <c r="Q49" i="22"/>
  <c r="N49" i="22"/>
  <c r="U49" i="22" s="1"/>
  <c r="I51" i="22" a="1"/>
  <c r="I51" i="22" s="1"/>
  <c r="K51" i="22" a="1"/>
  <c r="K51" i="22" s="1"/>
  <c r="F52" i="22"/>
  <c r="G51" i="22" a="1"/>
  <c r="G51" i="22" s="1"/>
  <c r="C629" i="22"/>
  <c r="A50" i="22"/>
  <c r="V50" i="22"/>
  <c r="M50" i="22"/>
  <c r="H50" i="22"/>
  <c r="R50" i="22" s="1"/>
  <c r="W50" i="22"/>
  <c r="J50" i="22"/>
  <c r="S50" i="22" s="1"/>
  <c r="O50" i="22"/>
  <c r="C833" i="22"/>
  <c r="C992" i="22"/>
  <c r="C977" i="22"/>
  <c r="C1105" i="22"/>
  <c r="C774" i="22"/>
  <c r="C802" i="22"/>
  <c r="C790" i="22"/>
  <c r="C796" i="22"/>
  <c r="C812" i="22"/>
  <c r="C1113" i="22"/>
  <c r="C766" i="22"/>
  <c r="C1233" i="22"/>
  <c r="BM2" i="10"/>
  <c r="AE2" i="10"/>
  <c r="J51" i="22" l="1"/>
  <c r="S51" i="22" s="1"/>
  <c r="W51" i="22"/>
  <c r="O51" i="22"/>
  <c r="Y50" i="22"/>
  <c r="Q50" i="22"/>
  <c r="N50" i="22"/>
  <c r="U50" i="22" s="1"/>
  <c r="C642" i="22"/>
  <c r="L51" i="22"/>
  <c r="T51" i="22" s="1"/>
  <c r="X51" i="22"/>
  <c r="P51" i="22"/>
  <c r="M51" i="22"/>
  <c r="V51" i="22"/>
  <c r="A51" i="22"/>
  <c r="H51" i="22"/>
  <c r="R51" i="22" s="1"/>
  <c r="K52" i="22" a="1"/>
  <c r="K52" i="22" s="1"/>
  <c r="I52" i="22" a="1"/>
  <c r="I52" i="22" s="1"/>
  <c r="G52" i="22" a="1"/>
  <c r="G52" i="22" s="1"/>
  <c r="F53" i="22"/>
  <c r="C1246" i="22"/>
  <c r="C815" i="22"/>
  <c r="C787" i="22"/>
  <c r="C825" i="22"/>
  <c r="C1126" i="22"/>
  <c r="C1118" i="22"/>
  <c r="C990" i="22"/>
  <c r="C779" i="22"/>
  <c r="C809" i="22"/>
  <c r="C803" i="22"/>
  <c r="C1005" i="22"/>
  <c r="C846" i="22"/>
  <c r="BN2" i="10"/>
  <c r="AF2" i="10"/>
  <c r="X52" i="22" l="1"/>
  <c r="L52" i="22"/>
  <c r="T52" i="22" s="1"/>
  <c r="P52" i="22"/>
  <c r="Y51" i="22"/>
  <c r="N51" i="22"/>
  <c r="U51" i="22" s="1"/>
  <c r="Q51" i="22"/>
  <c r="K53" i="22" a="1"/>
  <c r="K53" i="22" s="1"/>
  <c r="I53" i="22" a="1"/>
  <c r="I53" i="22" s="1"/>
  <c r="G53" i="22" a="1"/>
  <c r="G53" i="22" s="1"/>
  <c r="F54" i="22"/>
  <c r="V52" i="22"/>
  <c r="M52" i="22"/>
  <c r="H52" i="22"/>
  <c r="R52" i="22" s="1"/>
  <c r="A52" i="22"/>
  <c r="C655" i="22"/>
  <c r="W52" i="22"/>
  <c r="J52" i="22"/>
  <c r="S52" i="22" s="1"/>
  <c r="O52" i="22"/>
  <c r="C822" i="22"/>
  <c r="C828" i="22"/>
  <c r="C859" i="22"/>
  <c r="C1003" i="22"/>
  <c r="C816" i="22"/>
  <c r="C792" i="22"/>
  <c r="C1139" i="22"/>
  <c r="C1131" i="22"/>
  <c r="C838" i="22"/>
  <c r="C1018" i="22"/>
  <c r="C800" i="22"/>
  <c r="C1259" i="22"/>
  <c r="BO2" i="10"/>
  <c r="AG2" i="10"/>
  <c r="X53" i="22" l="1"/>
  <c r="L53" i="22"/>
  <c r="T53" i="22" s="1"/>
  <c r="P53" i="22"/>
  <c r="C668" i="22"/>
  <c r="Y52" i="22"/>
  <c r="Q52" i="22"/>
  <c r="N52" i="22"/>
  <c r="U52" i="22" s="1"/>
  <c r="W53" i="22"/>
  <c r="J53" i="22"/>
  <c r="S53" i="22" s="1"/>
  <c r="O53" i="22"/>
  <c r="K54" i="22" a="1"/>
  <c r="K54" i="22" s="1"/>
  <c r="I54" i="22" a="1"/>
  <c r="I54" i="22" s="1"/>
  <c r="F55" i="22"/>
  <c r="G54" i="22" a="1"/>
  <c r="G54" i="22" s="1"/>
  <c r="H53" i="22"/>
  <c r="R53" i="22" s="1"/>
  <c r="V53" i="22"/>
  <c r="M53" i="22"/>
  <c r="A53" i="22"/>
  <c r="C805" i="22"/>
  <c r="C872" i="22"/>
  <c r="C1152" i="22"/>
  <c r="C841" i="22"/>
  <c r="C1031" i="22"/>
  <c r="C813" i="22"/>
  <c r="C1144" i="22"/>
  <c r="C1016" i="22"/>
  <c r="C1272" i="22"/>
  <c r="C829" i="22"/>
  <c r="C835" i="22"/>
  <c r="C851" i="22"/>
  <c r="BP2" i="10"/>
  <c r="AH2" i="10"/>
  <c r="M54" i="22" l="1"/>
  <c r="A54" i="22"/>
  <c r="V54" i="22"/>
  <c r="H54" i="22"/>
  <c r="R54" i="22" s="1"/>
  <c r="I55" i="22" a="1"/>
  <c r="I55" i="22" s="1"/>
  <c r="K55" i="22" a="1"/>
  <c r="K55" i="22" s="1"/>
  <c r="F56" i="22"/>
  <c r="G55" i="22" a="1"/>
  <c r="G55" i="22" s="1"/>
  <c r="W54" i="22"/>
  <c r="J54" i="22"/>
  <c r="S54" i="22" s="1"/>
  <c r="O54" i="22"/>
  <c r="C681" i="22"/>
  <c r="X54" i="22"/>
  <c r="L54" i="22"/>
  <c r="T54" i="22" s="1"/>
  <c r="P54" i="22"/>
  <c r="Y53" i="22"/>
  <c r="Q53" i="22"/>
  <c r="N53" i="22"/>
  <c r="U53" i="22" s="1"/>
  <c r="C854" i="22"/>
  <c r="C818" i="22"/>
  <c r="C848" i="22"/>
  <c r="C826" i="22"/>
  <c r="C864" i="22"/>
  <c r="C1157" i="22"/>
  <c r="C1165" i="22"/>
  <c r="C885" i="22"/>
  <c r="C842" i="22"/>
  <c r="C1285" i="22"/>
  <c r="C1029" i="22"/>
  <c r="C1044" i="22"/>
  <c r="BQ2" i="10"/>
  <c r="AI2" i="10"/>
  <c r="M55" i="22" l="1"/>
  <c r="H55" i="22"/>
  <c r="R55" i="22" s="1"/>
  <c r="A55" i="22"/>
  <c r="V55" i="22"/>
  <c r="I56" i="22" a="1"/>
  <c r="I56" i="22" s="1"/>
  <c r="K56" i="22" a="1"/>
  <c r="K56" i="22" s="1"/>
  <c r="G56" i="22" a="1"/>
  <c r="G56" i="22" s="1"/>
  <c r="F57" i="22"/>
  <c r="L55" i="22"/>
  <c r="T55" i="22" s="1"/>
  <c r="X55" i="22"/>
  <c r="P55" i="22"/>
  <c r="J55" i="22"/>
  <c r="S55" i="22" s="1"/>
  <c r="W55" i="22"/>
  <c r="O55" i="22"/>
  <c r="C694" i="22"/>
  <c r="N54" i="22"/>
  <c r="U54" i="22" s="1"/>
  <c r="Y54" i="22"/>
  <c r="Q54" i="22"/>
  <c r="C1298" i="22"/>
  <c r="C839" i="22"/>
  <c r="C861" i="22"/>
  <c r="C831" i="22"/>
  <c r="C1057" i="22"/>
  <c r="C855" i="22"/>
  <c r="C898" i="22"/>
  <c r="C1170" i="22"/>
  <c r="C1178" i="22"/>
  <c r="C877" i="22"/>
  <c r="C867" i="22"/>
  <c r="C1042" i="22"/>
  <c r="BR2" i="10"/>
  <c r="AJ2" i="10"/>
  <c r="M56" i="22" l="1"/>
  <c r="H56" i="22"/>
  <c r="R56" i="22" s="1"/>
  <c r="V56" i="22"/>
  <c r="A56" i="22"/>
  <c r="X56" i="22"/>
  <c r="L56" i="22"/>
  <c r="T56" i="22" s="1"/>
  <c r="P56" i="22"/>
  <c r="J56" i="22"/>
  <c r="S56" i="22" s="1"/>
  <c r="W56" i="22"/>
  <c r="O56" i="22"/>
  <c r="I57" i="22" a="1"/>
  <c r="I57" i="22" s="1"/>
  <c r="K57" i="22" a="1"/>
  <c r="K57" i="22" s="1"/>
  <c r="G57" i="22" a="1"/>
  <c r="G57" i="22" s="1"/>
  <c r="F58" i="22"/>
  <c r="C707" i="22"/>
  <c r="Y55" i="22"/>
  <c r="Q55" i="22"/>
  <c r="N55" i="22"/>
  <c r="U55" i="22" s="1"/>
  <c r="C890" i="22"/>
  <c r="C911" i="22"/>
  <c r="C852" i="22"/>
  <c r="C868" i="22"/>
  <c r="C874" i="22"/>
  <c r="C1311" i="22"/>
  <c r="C1183" i="22"/>
  <c r="C844" i="22"/>
  <c r="C1070" i="22"/>
  <c r="C1055" i="22"/>
  <c r="C880" i="22"/>
  <c r="C1191" i="22"/>
  <c r="BS2" i="10"/>
  <c r="AK2" i="10"/>
  <c r="I58" i="22" l="1" a="1"/>
  <c r="I58" i="22" s="1"/>
  <c r="K58" i="22" a="1"/>
  <c r="K58" i="22" s="1"/>
  <c r="G58" i="22" a="1"/>
  <c r="G58" i="22" s="1"/>
  <c r="F59" i="22"/>
  <c r="H57" i="22"/>
  <c r="R57" i="22" s="1"/>
  <c r="M57" i="22"/>
  <c r="A57" i="22"/>
  <c r="V57" i="22"/>
  <c r="X57" i="22"/>
  <c r="L57" i="22"/>
  <c r="T57" i="22" s="1"/>
  <c r="P57" i="22"/>
  <c r="C720" i="22"/>
  <c r="W57" i="22"/>
  <c r="J57" i="22"/>
  <c r="S57" i="22" s="1"/>
  <c r="O57" i="22"/>
  <c r="Y56" i="22"/>
  <c r="Q56" i="22"/>
  <c r="N56" i="22"/>
  <c r="U56" i="22" s="1"/>
  <c r="C1083" i="22"/>
  <c r="C1324" i="22"/>
  <c r="C887" i="22"/>
  <c r="C857" i="22"/>
  <c r="C893" i="22"/>
  <c r="C1196" i="22"/>
  <c r="C881" i="22"/>
  <c r="C865" i="22"/>
  <c r="C903" i="22"/>
  <c r="C1204" i="22"/>
  <c r="C1068" i="22"/>
  <c r="C924" i="22"/>
  <c r="BT2" i="10"/>
  <c r="AL2" i="10"/>
  <c r="Y57" i="22" l="1"/>
  <c r="Q57" i="22"/>
  <c r="N57" i="22"/>
  <c r="U57" i="22" s="1"/>
  <c r="C733" i="22"/>
  <c r="I59" i="22" a="1"/>
  <c r="I59" i="22" s="1"/>
  <c r="K59" i="22" a="1"/>
  <c r="K59" i="22" s="1"/>
  <c r="G59" i="22" a="1"/>
  <c r="G59" i="22" s="1"/>
  <c r="F60" i="22"/>
  <c r="A58" i="22"/>
  <c r="M58" i="22"/>
  <c r="H58" i="22"/>
  <c r="R58" i="22" s="1"/>
  <c r="V58" i="22"/>
  <c r="L58" i="22"/>
  <c r="T58" i="22" s="1"/>
  <c r="X58" i="22"/>
  <c r="P58" i="22"/>
  <c r="J58" i="22"/>
  <c r="S58" i="22" s="1"/>
  <c r="W58" i="22"/>
  <c r="O58" i="22"/>
  <c r="C1337" i="22"/>
  <c r="C894" i="22"/>
  <c r="C906" i="22"/>
  <c r="C916" i="22"/>
  <c r="C1081" i="22"/>
  <c r="C1209" i="22"/>
  <c r="C870" i="22"/>
  <c r="C900" i="22"/>
  <c r="C1096" i="22"/>
  <c r="C937" i="22"/>
  <c r="C1217" i="22"/>
  <c r="C878" i="22"/>
  <c r="BU2" i="10"/>
  <c r="AM2" i="10"/>
  <c r="M59" i="22" l="1"/>
  <c r="A59" i="22"/>
  <c r="V59" i="22"/>
  <c r="H59" i="22"/>
  <c r="R59" i="22" s="1"/>
  <c r="W59" i="22"/>
  <c r="J59" i="22"/>
  <c r="S59" i="22" s="1"/>
  <c r="O59" i="22"/>
  <c r="L59" i="22"/>
  <c r="T59" i="22" s="1"/>
  <c r="X59" i="22"/>
  <c r="P59" i="22"/>
  <c r="C746" i="22"/>
  <c r="Y58" i="22"/>
  <c r="Q58" i="22"/>
  <c r="N58" i="22"/>
  <c r="U58" i="22" s="1"/>
  <c r="I60" i="22" a="1"/>
  <c r="I60" i="22" s="1"/>
  <c r="K60" i="22" a="1"/>
  <c r="K60" i="22" s="1"/>
  <c r="G60" i="22" a="1"/>
  <c r="G60" i="22" s="1"/>
  <c r="F61" i="22"/>
  <c r="C1350" i="22"/>
  <c r="C913" i="22"/>
  <c r="C1222" i="22"/>
  <c r="C919" i="22"/>
  <c r="C950" i="22"/>
  <c r="C891" i="22"/>
  <c r="C929" i="22"/>
  <c r="C907" i="22"/>
  <c r="C1230" i="22"/>
  <c r="C1109" i="22"/>
  <c r="C883" i="22"/>
  <c r="C1094" i="22"/>
  <c r="AN2" i="10"/>
  <c r="C2" i="10" s="1"/>
  <c r="C4" i="10"/>
  <c r="J60" i="22" l="1"/>
  <c r="S60" i="22" s="1"/>
  <c r="W60" i="22"/>
  <c r="O60" i="22"/>
  <c r="K61" i="22" a="1"/>
  <c r="K61" i="22" s="1"/>
  <c r="I61" i="22" a="1"/>
  <c r="I61" i="22" s="1"/>
  <c r="F62" i="22"/>
  <c r="G61" i="22" a="1"/>
  <c r="G61" i="22" s="1"/>
  <c r="C759" i="22"/>
  <c r="M60" i="22"/>
  <c r="A60" i="22"/>
  <c r="H60" i="22"/>
  <c r="R60" i="22" s="1"/>
  <c r="V60" i="22"/>
  <c r="X60" i="22"/>
  <c r="L60" i="22"/>
  <c r="T60" i="22" s="1"/>
  <c r="P60" i="22"/>
  <c r="Y59" i="22"/>
  <c r="Q59" i="22"/>
  <c r="N59" i="22"/>
  <c r="U59" i="22" s="1"/>
  <c r="C904" i="22"/>
  <c r="C1243" i="22"/>
  <c r="C963" i="22"/>
  <c r="C896" i="22"/>
  <c r="C932" i="22"/>
  <c r="C1107" i="22"/>
  <c r="C1122" i="22"/>
  <c r="C920" i="22"/>
  <c r="C942" i="22"/>
  <c r="C1235" i="22"/>
  <c r="C926" i="22"/>
  <c r="C1363" i="22"/>
  <c r="V61" i="22" l="1"/>
  <c r="M61" i="22"/>
  <c r="H61" i="22"/>
  <c r="R61" i="22" s="1"/>
  <c r="A61" i="22"/>
  <c r="I62" i="22" a="1"/>
  <c r="I62" i="22" s="1"/>
  <c r="K62" i="22" a="1"/>
  <c r="K62" i="22" s="1"/>
  <c r="F63" i="22"/>
  <c r="G62" i="22" a="1"/>
  <c r="G62" i="22" s="1"/>
  <c r="W61" i="22"/>
  <c r="J61" i="22"/>
  <c r="S61" i="22" s="1"/>
  <c r="O61" i="22"/>
  <c r="X61" i="22"/>
  <c r="L61" i="22"/>
  <c r="T61" i="22" s="1"/>
  <c r="P61" i="22"/>
  <c r="Y60" i="22"/>
  <c r="Q60" i="22"/>
  <c r="N60" i="22"/>
  <c r="U60" i="22" s="1"/>
  <c r="C772" i="22"/>
  <c r="C939" i="22"/>
  <c r="C1135" i="22"/>
  <c r="C1120" i="22"/>
  <c r="C945" i="22"/>
  <c r="C909" i="22"/>
  <c r="C917" i="22"/>
  <c r="C933" i="22"/>
  <c r="C1376" i="22"/>
  <c r="C1248" i="22"/>
  <c r="C1256" i="22"/>
  <c r="C955" i="22"/>
  <c r="C976" i="22"/>
  <c r="V62" i="22" l="1"/>
  <c r="M62" i="22"/>
  <c r="H62" i="22"/>
  <c r="R62" i="22" s="1"/>
  <c r="A62" i="22"/>
  <c r="I63" i="22" a="1"/>
  <c r="I63" i="22" s="1"/>
  <c r="K63" i="22" a="1"/>
  <c r="K63" i="22" s="1"/>
  <c r="F64" i="22"/>
  <c r="G63" i="22" a="1"/>
  <c r="G63" i="22" s="1"/>
  <c r="L62" i="22"/>
  <c r="T62" i="22" s="1"/>
  <c r="X62" i="22"/>
  <c r="P62" i="22"/>
  <c r="W62" i="22"/>
  <c r="J62" i="22"/>
  <c r="S62" i="22" s="1"/>
  <c r="O62" i="22"/>
  <c r="C785" i="22"/>
  <c r="N61" i="22"/>
  <c r="U61" i="22" s="1"/>
  <c r="Q61" i="22"/>
  <c r="Y61" i="22"/>
  <c r="C968" i="22"/>
  <c r="C958" i="22"/>
  <c r="C1261" i="22"/>
  <c r="C989" i="22"/>
  <c r="C946" i="22"/>
  <c r="C1133" i="22"/>
  <c r="C952" i="22"/>
  <c r="C930" i="22"/>
  <c r="C1269" i="22"/>
  <c r="C1148" i="22"/>
  <c r="C1389" i="22"/>
  <c r="C922" i="22"/>
  <c r="A63" i="22" l="1"/>
  <c r="V63" i="22"/>
  <c r="M63" i="22"/>
  <c r="H63" i="22"/>
  <c r="R63" i="22" s="1"/>
  <c r="C798" i="22"/>
  <c r="K64" i="22" a="1"/>
  <c r="K64" i="22" s="1"/>
  <c r="I64" i="22" a="1"/>
  <c r="I64" i="22" s="1"/>
  <c r="F65" i="22"/>
  <c r="G64" i="22" a="1"/>
  <c r="G64" i="22" s="1"/>
  <c r="X63" i="22"/>
  <c r="L63" i="22"/>
  <c r="T63" i="22" s="1"/>
  <c r="P63" i="22"/>
  <c r="W63" i="22"/>
  <c r="J63" i="22"/>
  <c r="S63" i="22" s="1"/>
  <c r="O63" i="22"/>
  <c r="Q62" i="22"/>
  <c r="Y62" i="22"/>
  <c r="N62" i="22"/>
  <c r="U62" i="22" s="1"/>
  <c r="C1402" i="22"/>
  <c r="C971" i="22"/>
  <c r="C981" i="22"/>
  <c r="C943" i="22"/>
  <c r="C1282" i="22"/>
  <c r="C965" i="22"/>
  <c r="C1146" i="22"/>
  <c r="C1161" i="22"/>
  <c r="C1274" i="22"/>
  <c r="C935" i="22"/>
  <c r="C959" i="22"/>
  <c r="C1002" i="22"/>
  <c r="W64" i="22" l="1"/>
  <c r="J64" i="22"/>
  <c r="S64" i="22" s="1"/>
  <c r="O64" i="22"/>
  <c r="X64" i="22"/>
  <c r="L64" i="22"/>
  <c r="T64" i="22" s="1"/>
  <c r="P64" i="22"/>
  <c r="C811" i="22"/>
  <c r="Q63" i="22"/>
  <c r="N63" i="22"/>
  <c r="U63" i="22" s="1"/>
  <c r="Y63" i="22"/>
  <c r="A64" i="22"/>
  <c r="V64" i="22"/>
  <c r="M64" i="22"/>
  <c r="H64" i="22"/>
  <c r="R64" i="22" s="1"/>
  <c r="I65" i="22" a="1"/>
  <c r="I65" i="22" s="1"/>
  <c r="K65" i="22" a="1"/>
  <c r="K65" i="22" s="1"/>
  <c r="F66" i="22"/>
  <c r="G65" i="22" a="1"/>
  <c r="G65" i="22" s="1"/>
  <c r="C972" i="22"/>
  <c r="C1159" i="22"/>
  <c r="C948" i="22"/>
  <c r="C1174" i="22"/>
  <c r="C1415" i="22"/>
  <c r="C1287" i="22"/>
  <c r="C978" i="22"/>
  <c r="C1295" i="22"/>
  <c r="C1015" i="22"/>
  <c r="C994" i="22"/>
  <c r="C984" i="22"/>
  <c r="C956" i="22"/>
  <c r="N64" i="22" l="1"/>
  <c r="U64" i="22" s="1"/>
  <c r="Y64" i="22"/>
  <c r="Q64" i="22"/>
  <c r="W65" i="22"/>
  <c r="J65" i="22"/>
  <c r="S65" i="22" s="1"/>
  <c r="O65" i="22"/>
  <c r="H65" i="22"/>
  <c r="R65" i="22" s="1"/>
  <c r="V65" i="22"/>
  <c r="A65" i="22"/>
  <c r="M65" i="22"/>
  <c r="C824" i="22"/>
  <c r="I66" i="22" a="1"/>
  <c r="I66" i="22" s="1"/>
  <c r="K66" i="22" a="1"/>
  <c r="K66" i="22" s="1"/>
  <c r="F67" i="22"/>
  <c r="G66" i="22" a="1"/>
  <c r="G66" i="22" s="1"/>
  <c r="L65" i="22"/>
  <c r="T65" i="22" s="1"/>
  <c r="X65" i="22"/>
  <c r="P65" i="22"/>
  <c r="C1300" i="22"/>
  <c r="C1187" i="22"/>
  <c r="C1172" i="22"/>
  <c r="C1428" i="22"/>
  <c r="C961" i="22"/>
  <c r="C969" i="22"/>
  <c r="C1028" i="22"/>
  <c r="C1308" i="22"/>
  <c r="C997" i="22"/>
  <c r="C991" i="22"/>
  <c r="C1007" i="22"/>
  <c r="C985" i="22"/>
  <c r="V66" i="22" l="1"/>
  <c r="A66" i="22"/>
  <c r="M66" i="22"/>
  <c r="H66" i="22"/>
  <c r="R66" i="22" s="1"/>
  <c r="L66" i="22"/>
  <c r="T66" i="22" s="1"/>
  <c r="X66" i="22"/>
  <c r="P66" i="22"/>
  <c r="J66" i="22"/>
  <c r="S66" i="22" s="1"/>
  <c r="W66" i="22"/>
  <c r="O66" i="22"/>
  <c r="I67" i="22" a="1"/>
  <c r="I67" i="22" s="1"/>
  <c r="K67" i="22" a="1"/>
  <c r="K67" i="22" s="1"/>
  <c r="G67" i="22" a="1"/>
  <c r="G67" i="22" s="1"/>
  <c r="F68" i="22"/>
  <c r="C837" i="22"/>
  <c r="Y65" i="22"/>
  <c r="Q65" i="22"/>
  <c r="N65" i="22"/>
  <c r="U65" i="22" s="1"/>
  <c r="C1313" i="22"/>
  <c r="C1321" i="22"/>
  <c r="C1200" i="22"/>
  <c r="C1041" i="22"/>
  <c r="C1441" i="22"/>
  <c r="C1004" i="22"/>
  <c r="C998" i="22"/>
  <c r="C1020" i="22"/>
  <c r="C982" i="22"/>
  <c r="C1185" i="22"/>
  <c r="C1010" i="22"/>
  <c r="C974" i="22"/>
  <c r="K68" i="22" l="1" a="1"/>
  <c r="K68" i="22" s="1"/>
  <c r="I68" i="22" a="1"/>
  <c r="I68" i="22" s="1"/>
  <c r="G68" i="22" a="1"/>
  <c r="G68" i="22" s="1"/>
  <c r="F69" i="22"/>
  <c r="C850" i="22"/>
  <c r="V67" i="22"/>
  <c r="A67" i="22"/>
  <c r="H67" i="22"/>
  <c r="R67" i="22" s="1"/>
  <c r="M67" i="22"/>
  <c r="L67" i="22"/>
  <c r="T67" i="22" s="1"/>
  <c r="X67" i="22"/>
  <c r="P67" i="22"/>
  <c r="W67" i="22"/>
  <c r="J67" i="22"/>
  <c r="S67" i="22" s="1"/>
  <c r="O67" i="22"/>
  <c r="Q66" i="22"/>
  <c r="N66" i="22"/>
  <c r="U66" i="22" s="1"/>
  <c r="Y66" i="22"/>
  <c r="C987" i="22"/>
  <c r="C1213" i="22"/>
  <c r="C1023" i="22"/>
  <c r="C1011" i="22"/>
  <c r="C1326" i="22"/>
  <c r="C995" i="22"/>
  <c r="C1017" i="22"/>
  <c r="C1454" i="22"/>
  <c r="C1054" i="22"/>
  <c r="C1198" i="22"/>
  <c r="C1033" i="22"/>
  <c r="C1334" i="22"/>
  <c r="C863" i="22" l="1"/>
  <c r="K69" i="22" a="1"/>
  <c r="K69" i="22" s="1"/>
  <c r="I69" i="22" a="1"/>
  <c r="I69" i="22" s="1"/>
  <c r="F70" i="22"/>
  <c r="G69" i="22" a="1"/>
  <c r="G69" i="22" s="1"/>
  <c r="A68" i="22"/>
  <c r="V68" i="22"/>
  <c r="M68" i="22"/>
  <c r="H68" i="22"/>
  <c r="R68" i="22" s="1"/>
  <c r="Y67" i="22"/>
  <c r="N67" i="22"/>
  <c r="U67" i="22" s="1"/>
  <c r="Q67" i="22"/>
  <c r="J68" i="22"/>
  <c r="S68" i="22" s="1"/>
  <c r="W68" i="22"/>
  <c r="O68" i="22"/>
  <c r="X68" i="22"/>
  <c r="L68" i="22"/>
  <c r="T68" i="22" s="1"/>
  <c r="P68" i="22"/>
  <c r="C1067" i="22"/>
  <c r="C1008" i="22"/>
  <c r="C1211" i="22"/>
  <c r="C1339" i="22"/>
  <c r="C1024" i="22"/>
  <c r="C1347" i="22"/>
  <c r="C1036" i="22"/>
  <c r="C1226" i="22"/>
  <c r="C1467" i="22"/>
  <c r="C1000" i="22"/>
  <c r="C1046" i="22"/>
  <c r="C1030" i="22"/>
  <c r="H69" i="22" l="1"/>
  <c r="R69" i="22" s="1"/>
  <c r="A69" i="22"/>
  <c r="V69" i="22"/>
  <c r="M69" i="22"/>
  <c r="W69" i="22"/>
  <c r="J69" i="22"/>
  <c r="S69" i="22" s="1"/>
  <c r="O69" i="22"/>
  <c r="I70" i="22" a="1"/>
  <c r="I70" i="22" s="1"/>
  <c r="K70" i="22" a="1"/>
  <c r="K70" i="22" s="1"/>
  <c r="G70" i="22" a="1"/>
  <c r="G70" i="22" s="1"/>
  <c r="F71" i="22"/>
  <c r="L69" i="22"/>
  <c r="T69" i="22" s="1"/>
  <c r="X69" i="22"/>
  <c r="P69" i="22"/>
  <c r="Y68" i="22"/>
  <c r="N68" i="22"/>
  <c r="U68" i="22" s="1"/>
  <c r="Q68" i="22"/>
  <c r="C876" i="22"/>
  <c r="C1239" i="22"/>
  <c r="C1352" i="22"/>
  <c r="C1013" i="22"/>
  <c r="C1480" i="22"/>
  <c r="C1049" i="22"/>
  <c r="C1037" i="22"/>
  <c r="C1360" i="22"/>
  <c r="C1043" i="22"/>
  <c r="C1224" i="22"/>
  <c r="C1080" i="22"/>
  <c r="C1059" i="22"/>
  <c r="C1021" i="22"/>
  <c r="W70" i="22" l="1"/>
  <c r="J70" i="22"/>
  <c r="S70" i="22" s="1"/>
  <c r="O70" i="22"/>
  <c r="N69" i="22"/>
  <c r="U69" i="22" s="1"/>
  <c r="Y69" i="22"/>
  <c r="Q69" i="22"/>
  <c r="K71" i="22" a="1"/>
  <c r="K71" i="22" s="1"/>
  <c r="I71" i="22" a="1"/>
  <c r="I71" i="22" s="1"/>
  <c r="G71" i="22" a="1"/>
  <c r="G71" i="22" s="1"/>
  <c r="F72" i="22"/>
  <c r="C889" i="22"/>
  <c r="A70" i="22"/>
  <c r="V70" i="22"/>
  <c r="M70" i="22"/>
  <c r="H70" i="22"/>
  <c r="R70" i="22" s="1"/>
  <c r="X70" i="22"/>
  <c r="L70" i="22"/>
  <c r="T70" i="22" s="1"/>
  <c r="P70" i="22"/>
  <c r="C1373" i="22"/>
  <c r="C1050" i="22"/>
  <c r="C1237" i="22"/>
  <c r="C1034" i="22"/>
  <c r="C1365" i="22"/>
  <c r="C1493" i="22"/>
  <c r="C1056" i="22"/>
  <c r="C1072" i="22"/>
  <c r="C1062" i="22"/>
  <c r="C1026" i="22"/>
  <c r="C1252" i="22"/>
  <c r="C1093" i="22"/>
  <c r="X71" i="22" l="1"/>
  <c r="L71" i="22"/>
  <c r="T71" i="22" s="1"/>
  <c r="P71" i="22"/>
  <c r="Y70" i="22"/>
  <c r="Q70" i="22"/>
  <c r="N70" i="22"/>
  <c r="U70" i="22" s="1"/>
  <c r="W71" i="22"/>
  <c r="J71" i="22"/>
  <c r="S71" i="22" s="1"/>
  <c r="O71" i="22"/>
  <c r="C902" i="22"/>
  <c r="I72" i="22" a="1"/>
  <c r="I72" i="22" s="1"/>
  <c r="K72" i="22" a="1"/>
  <c r="K72" i="22" s="1"/>
  <c r="G72" i="22" a="1"/>
  <c r="G72" i="22" s="1"/>
  <c r="F73" i="22"/>
  <c r="H71" i="22"/>
  <c r="R71" i="22" s="1"/>
  <c r="V71" i="22"/>
  <c r="A71" i="22"/>
  <c r="M71" i="22"/>
  <c r="C1085" i="22"/>
  <c r="C1039" i="22"/>
  <c r="C1063" i="22"/>
  <c r="C1047" i="22"/>
  <c r="C1075" i="22"/>
  <c r="C1386" i="22"/>
  <c r="C1106" i="22"/>
  <c r="C1506" i="22"/>
  <c r="C1250" i="22"/>
  <c r="C1265" i="22"/>
  <c r="C1069" i="22"/>
  <c r="C1378" i="22"/>
  <c r="I73" i="22" l="1" a="1"/>
  <c r="I73" i="22" s="1"/>
  <c r="K73" i="22" a="1"/>
  <c r="K73" i="22" s="1"/>
  <c r="G73" i="22" a="1"/>
  <c r="G73" i="22" s="1"/>
  <c r="F74" i="22"/>
  <c r="V72" i="22"/>
  <c r="M72" i="22"/>
  <c r="H72" i="22"/>
  <c r="R72" i="22" s="1"/>
  <c r="A72" i="22"/>
  <c r="L72" i="22"/>
  <c r="T72" i="22" s="1"/>
  <c r="X72" i="22"/>
  <c r="P72" i="22"/>
  <c r="J72" i="22"/>
  <c r="S72" i="22" s="1"/>
  <c r="W72" i="22"/>
  <c r="O72" i="22"/>
  <c r="N71" i="22"/>
  <c r="U71" i="22" s="1"/>
  <c r="Y71" i="22"/>
  <c r="Q71" i="22"/>
  <c r="C915" i="22"/>
  <c r="C1060" i="22"/>
  <c r="C1076" i="22"/>
  <c r="C1519" i="22"/>
  <c r="C1082" i="22"/>
  <c r="C1263" i="22"/>
  <c r="C1088" i="22"/>
  <c r="C1399" i="22"/>
  <c r="C1052" i="22"/>
  <c r="C1098" i="22"/>
  <c r="C1391" i="22"/>
  <c r="C1278" i="22"/>
  <c r="C1119" i="22"/>
  <c r="Y72" i="22" l="1"/>
  <c r="Q72" i="22"/>
  <c r="N72" i="22"/>
  <c r="U72" i="22" s="1"/>
  <c r="I74" i="22" a="1"/>
  <c r="I74" i="22" s="1"/>
  <c r="K74" i="22" a="1"/>
  <c r="K74" i="22" s="1"/>
  <c r="G74" i="22" a="1"/>
  <c r="G74" i="22" s="1"/>
  <c r="F75" i="22"/>
  <c r="C928" i="22"/>
  <c r="V73" i="22"/>
  <c r="A73" i="22"/>
  <c r="M73" i="22"/>
  <c r="H73" i="22"/>
  <c r="R73" i="22" s="1"/>
  <c r="L73" i="22"/>
  <c r="T73" i="22" s="1"/>
  <c r="X73" i="22"/>
  <c r="P73" i="22"/>
  <c r="J73" i="22"/>
  <c r="S73" i="22" s="1"/>
  <c r="W73" i="22"/>
  <c r="O73" i="22"/>
  <c r="C1095" i="22"/>
  <c r="C1089" i="22"/>
  <c r="C1073" i="22"/>
  <c r="C1291" i="22"/>
  <c r="C1412" i="22"/>
  <c r="C1276" i="22"/>
  <c r="C1532" i="22"/>
  <c r="C1111" i="22"/>
  <c r="C1132" i="22"/>
  <c r="C1404" i="22"/>
  <c r="C1065" i="22"/>
  <c r="C1101" i="22"/>
  <c r="C941" i="22" l="1"/>
  <c r="H74" i="22"/>
  <c r="R74" i="22" s="1"/>
  <c r="A74" i="22"/>
  <c r="V74" i="22"/>
  <c r="M74" i="22"/>
  <c r="I75" i="22" a="1"/>
  <c r="I75" i="22" s="1"/>
  <c r="K75" i="22" a="1"/>
  <c r="K75" i="22" s="1"/>
  <c r="G75" i="22" a="1"/>
  <c r="G75" i="22" s="1"/>
  <c r="F76" i="22"/>
  <c r="X74" i="22"/>
  <c r="L74" i="22"/>
  <c r="T74" i="22" s="1"/>
  <c r="P74" i="22"/>
  <c r="Y73" i="22"/>
  <c r="Q73" i="22"/>
  <c r="N73" i="22"/>
  <c r="U73" i="22" s="1"/>
  <c r="J74" i="22"/>
  <c r="S74" i="22" s="1"/>
  <c r="W74" i="22"/>
  <c r="O74" i="22"/>
  <c r="C1124" i="22"/>
  <c r="C1545" i="22"/>
  <c r="C1078" i="22"/>
  <c r="C1102" i="22"/>
  <c r="C1114" i="22"/>
  <c r="C1417" i="22"/>
  <c r="C1425" i="22"/>
  <c r="C1304" i="22"/>
  <c r="C1108" i="22"/>
  <c r="C1086" i="22"/>
  <c r="C1145" i="22"/>
  <c r="C1289" i="22"/>
  <c r="W75" i="22" l="1"/>
  <c r="J75" i="22"/>
  <c r="S75" i="22" s="1"/>
  <c r="O75" i="22"/>
  <c r="Y74" i="22"/>
  <c r="Q74" i="22"/>
  <c r="N74" i="22"/>
  <c r="U74" i="22" s="1"/>
  <c r="L75" i="22"/>
  <c r="T75" i="22" s="1"/>
  <c r="X75" i="22"/>
  <c r="P75" i="22"/>
  <c r="I76" i="22" a="1"/>
  <c r="I76" i="22" s="1"/>
  <c r="K76" i="22" a="1"/>
  <c r="K76" i="22" s="1"/>
  <c r="G76" i="22" a="1"/>
  <c r="G76" i="22" s="1"/>
  <c r="F77" i="22"/>
  <c r="M75" i="22"/>
  <c r="H75" i="22"/>
  <c r="R75" i="22" s="1"/>
  <c r="A75" i="22"/>
  <c r="V75" i="22"/>
  <c r="C954" i="22"/>
  <c r="C1115" i="22"/>
  <c r="C1099" i="22"/>
  <c r="C1091" i="22"/>
  <c r="C1137" i="22"/>
  <c r="C1302" i="22"/>
  <c r="C1438" i="22"/>
  <c r="C1127" i="22"/>
  <c r="C1158" i="22"/>
  <c r="C1317" i="22"/>
  <c r="C1430" i="22"/>
  <c r="C1558" i="22"/>
  <c r="C1121" i="22"/>
  <c r="E108" i="22"/>
  <c r="E109" i="22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E227" i="22" s="1"/>
  <c r="E228" i="22" s="1"/>
  <c r="E229" i="22" s="1"/>
  <c r="E230" i="22" s="1"/>
  <c r="E231" i="22" s="1"/>
  <c r="E232" i="22" s="1"/>
  <c r="E233" i="22" s="1"/>
  <c r="E234" i="22" s="1"/>
  <c r="E235" i="22" s="1"/>
  <c r="E236" i="22" s="1"/>
  <c r="E237" i="22" s="1"/>
  <c r="E238" i="22" s="1"/>
  <c r="E239" i="22" s="1"/>
  <c r="E240" i="22" s="1"/>
  <c r="E241" i="22" s="1"/>
  <c r="E242" i="22" s="1"/>
  <c r="E243" i="22" s="1"/>
  <c r="E244" i="22" s="1"/>
  <c r="E245" i="22" s="1"/>
  <c r="E246" i="22" s="1"/>
  <c r="E247" i="22" s="1"/>
  <c r="E248" i="22" s="1"/>
  <c r="E249" i="22" s="1"/>
  <c r="E250" i="22" s="1"/>
  <c r="E251" i="22" s="1"/>
  <c r="E252" i="22" s="1"/>
  <c r="E253" i="22" s="1"/>
  <c r="E254" i="22" s="1"/>
  <c r="E255" i="22" s="1"/>
  <c r="E256" i="22" s="1"/>
  <c r="E257" i="22" s="1"/>
  <c r="E258" i="22" s="1"/>
  <c r="E259" i="22" s="1"/>
  <c r="E260" i="22" s="1"/>
  <c r="E261" i="22" s="1"/>
  <c r="E262" i="22" s="1"/>
  <c r="E263" i="22" s="1"/>
  <c r="E264" i="22" s="1"/>
  <c r="E265" i="22" s="1"/>
  <c r="E266" i="22" s="1"/>
  <c r="E267" i="22" s="1"/>
  <c r="E268" i="22" s="1"/>
  <c r="E269" i="22" s="1"/>
  <c r="E270" i="22" s="1"/>
  <c r="E271" i="22" s="1"/>
  <c r="E272" i="22" s="1"/>
  <c r="E273" i="22" s="1"/>
  <c r="E274" i="22" s="1"/>
  <c r="E275" i="22" s="1"/>
  <c r="E276" i="22" s="1"/>
  <c r="E277" i="22" s="1"/>
  <c r="E278" i="22" s="1"/>
  <c r="E279" i="22" s="1"/>
  <c r="E280" i="22" s="1"/>
  <c r="E281" i="22" s="1"/>
  <c r="E282" i="22" s="1"/>
  <c r="E283" i="22" s="1"/>
  <c r="E284" i="22" s="1"/>
  <c r="E285" i="22" s="1"/>
  <c r="E286" i="22" s="1"/>
  <c r="E287" i="22" s="1"/>
  <c r="E288" i="22" s="1"/>
  <c r="E289" i="22" s="1"/>
  <c r="E290" i="22" s="1"/>
  <c r="E291" i="22" s="1"/>
  <c r="E292" i="22" s="1"/>
  <c r="E293" i="22" s="1"/>
  <c r="E294" i="22" s="1"/>
  <c r="E295" i="22" s="1"/>
  <c r="E296" i="22" s="1"/>
  <c r="E297" i="22" s="1"/>
  <c r="E298" i="22" s="1"/>
  <c r="E299" i="22" s="1"/>
  <c r="E300" i="22" s="1"/>
  <c r="E301" i="22" s="1"/>
  <c r="E302" i="22" s="1"/>
  <c r="E303" i="22" s="1"/>
  <c r="E304" i="22" s="1"/>
  <c r="E305" i="22" s="1"/>
  <c r="E306" i="22" s="1"/>
  <c r="E307" i="22" s="1"/>
  <c r="E308" i="22" s="1"/>
  <c r="E309" i="22" s="1"/>
  <c r="E310" i="22" s="1"/>
  <c r="E311" i="22" s="1"/>
  <c r="E312" i="22" s="1"/>
  <c r="E313" i="22" s="1"/>
  <c r="E314" i="22" s="1"/>
  <c r="E315" i="22" s="1"/>
  <c r="E316" i="22" s="1"/>
  <c r="E317" i="22" s="1"/>
  <c r="E318" i="22" s="1"/>
  <c r="E319" i="22" s="1"/>
  <c r="E320" i="22" s="1"/>
  <c r="E321" i="22" s="1"/>
  <c r="E322" i="22" s="1"/>
  <c r="E323" i="22" s="1"/>
  <c r="E324" i="22" s="1"/>
  <c r="E325" i="22" s="1"/>
  <c r="E326" i="22" s="1"/>
  <c r="E327" i="22" s="1"/>
  <c r="E328" i="22" s="1"/>
  <c r="E329" i="22" s="1"/>
  <c r="E330" i="22" s="1"/>
  <c r="E331" i="22" s="1"/>
  <c r="E332" i="22" s="1"/>
  <c r="E333" i="22" s="1"/>
  <c r="E334" i="22" s="1"/>
  <c r="E335" i="22" s="1"/>
  <c r="E336" i="22" s="1"/>
  <c r="E337" i="22" s="1"/>
  <c r="E338" i="22" s="1"/>
  <c r="E339" i="22" s="1"/>
  <c r="E340" i="22" s="1"/>
  <c r="E341" i="22" s="1"/>
  <c r="E342" i="22" s="1"/>
  <c r="E343" i="22" s="1"/>
  <c r="E344" i="22" s="1"/>
  <c r="E345" i="22" s="1"/>
  <c r="E346" i="22" s="1"/>
  <c r="E347" i="22" s="1"/>
  <c r="E348" i="22" s="1"/>
  <c r="E349" i="22" s="1"/>
  <c r="E350" i="22" s="1"/>
  <c r="E351" i="22" s="1"/>
  <c r="E352" i="22" s="1"/>
  <c r="E353" i="22" s="1"/>
  <c r="E354" i="22" s="1"/>
  <c r="E355" i="22" s="1"/>
  <c r="E356" i="22" s="1"/>
  <c r="E357" i="22" s="1"/>
  <c r="E358" i="22" s="1"/>
  <c r="E359" i="22" s="1"/>
  <c r="E360" i="22" s="1"/>
  <c r="E361" i="22" s="1"/>
  <c r="E362" i="22" s="1"/>
  <c r="E363" i="22" s="1"/>
  <c r="E364" i="22" s="1"/>
  <c r="E365" i="22" s="1"/>
  <c r="E366" i="22" s="1"/>
  <c r="E367" i="22" s="1"/>
  <c r="E368" i="22" s="1"/>
  <c r="E369" i="22" s="1"/>
  <c r="E370" i="22" s="1"/>
  <c r="E371" i="22" s="1"/>
  <c r="E372" i="22" s="1"/>
  <c r="E373" i="22" s="1"/>
  <c r="E374" i="22" s="1"/>
  <c r="E375" i="22" s="1"/>
  <c r="E376" i="22" s="1"/>
  <c r="E377" i="22" s="1"/>
  <c r="E378" i="22" s="1"/>
  <c r="E379" i="22" s="1"/>
  <c r="E380" i="22" s="1"/>
  <c r="E381" i="22" s="1"/>
  <c r="E382" i="22" s="1"/>
  <c r="E383" i="22" s="1"/>
  <c r="E384" i="22" s="1"/>
  <c r="E385" i="22" s="1"/>
  <c r="E386" i="22" s="1"/>
  <c r="E387" i="22" s="1"/>
  <c r="E388" i="22" s="1"/>
  <c r="E389" i="22" s="1"/>
  <c r="E390" i="22" s="1"/>
  <c r="E391" i="22" s="1"/>
  <c r="E392" i="22" s="1"/>
  <c r="E393" i="22" s="1"/>
  <c r="E394" i="22" s="1"/>
  <c r="E395" i="22" s="1"/>
  <c r="E396" i="22" s="1"/>
  <c r="E397" i="22" s="1"/>
  <c r="E398" i="22" s="1"/>
  <c r="E399" i="22" s="1"/>
  <c r="E400" i="22" s="1"/>
  <c r="E401" i="22" s="1"/>
  <c r="E402" i="22" s="1"/>
  <c r="E403" i="22" s="1"/>
  <c r="E404" i="22" s="1"/>
  <c r="E405" i="22" s="1"/>
  <c r="E406" i="22" s="1"/>
  <c r="E407" i="22" s="1"/>
  <c r="E408" i="22" s="1"/>
  <c r="E409" i="22" s="1"/>
  <c r="E410" i="22" s="1"/>
  <c r="E411" i="22" s="1"/>
  <c r="E412" i="22" s="1"/>
  <c r="E413" i="22" s="1"/>
  <c r="E414" i="22" s="1"/>
  <c r="E415" i="22" s="1"/>
  <c r="E416" i="22" s="1"/>
  <c r="E417" i="22" s="1"/>
  <c r="E418" i="22" s="1"/>
  <c r="E419" i="22" s="1"/>
  <c r="E420" i="22" s="1"/>
  <c r="E421" i="22" s="1"/>
  <c r="E422" i="22" s="1"/>
  <c r="E423" i="22" s="1"/>
  <c r="E424" i="22" s="1"/>
  <c r="E425" i="22" s="1"/>
  <c r="E426" i="22" s="1"/>
  <c r="E427" i="22" s="1"/>
  <c r="E428" i="22" s="1"/>
  <c r="E429" i="22" s="1"/>
  <c r="E430" i="22" s="1"/>
  <c r="E431" i="22" s="1"/>
  <c r="E432" i="22" s="1"/>
  <c r="E433" i="22" s="1"/>
  <c r="E434" i="22" s="1"/>
  <c r="E435" i="22" s="1"/>
  <c r="E436" i="22" s="1"/>
  <c r="E437" i="22" s="1"/>
  <c r="E438" i="22" s="1"/>
  <c r="E439" i="22" s="1"/>
  <c r="E440" i="22" s="1"/>
  <c r="E441" i="22" s="1"/>
  <c r="E442" i="22" s="1"/>
  <c r="E443" i="22" s="1"/>
  <c r="E444" i="22" s="1"/>
  <c r="E445" i="22" s="1"/>
  <c r="E446" i="22" s="1"/>
  <c r="E447" i="22" s="1"/>
  <c r="E448" i="22" s="1"/>
  <c r="E449" i="22" s="1"/>
  <c r="E450" i="22" s="1"/>
  <c r="E451" i="22" s="1"/>
  <c r="E452" i="22" s="1"/>
  <c r="E453" i="22" s="1"/>
  <c r="E454" i="22" s="1"/>
  <c r="E455" i="22" s="1"/>
  <c r="E456" i="22" s="1"/>
  <c r="E457" i="22" s="1"/>
  <c r="E458" i="22" s="1"/>
  <c r="E459" i="22" s="1"/>
  <c r="E460" i="22" s="1"/>
  <c r="E461" i="22" s="1"/>
  <c r="E462" i="22" s="1"/>
  <c r="E463" i="22" s="1"/>
  <c r="E464" i="22" s="1"/>
  <c r="E465" i="22" s="1"/>
  <c r="E466" i="22" s="1"/>
  <c r="E467" i="22" s="1"/>
  <c r="E468" i="22" s="1"/>
  <c r="E469" i="22" s="1"/>
  <c r="E470" i="22" s="1"/>
  <c r="E471" i="22" s="1"/>
  <c r="E472" i="22" s="1"/>
  <c r="E473" i="22" s="1"/>
  <c r="E474" i="22" s="1"/>
  <c r="E475" i="22" s="1"/>
  <c r="E476" i="22" s="1"/>
  <c r="E477" i="22" s="1"/>
  <c r="E478" i="22" s="1"/>
  <c r="E479" i="22" s="1"/>
  <c r="E480" i="22" s="1"/>
  <c r="E481" i="22" s="1"/>
  <c r="E482" i="22" s="1"/>
  <c r="E483" i="22" s="1"/>
  <c r="E484" i="22" s="1"/>
  <c r="E485" i="22" s="1"/>
  <c r="E486" i="22" s="1"/>
  <c r="E487" i="22" s="1"/>
  <c r="E488" i="22" s="1"/>
  <c r="E489" i="22" s="1"/>
  <c r="E490" i="22" s="1"/>
  <c r="E491" i="22" s="1"/>
  <c r="E492" i="22" s="1"/>
  <c r="E493" i="22" s="1"/>
  <c r="E494" i="22" s="1"/>
  <c r="E495" i="22" s="1"/>
  <c r="E496" i="22" s="1"/>
  <c r="E497" i="22" s="1"/>
  <c r="E498" i="22" s="1"/>
  <c r="E499" i="22" s="1"/>
  <c r="E500" i="22" s="1"/>
  <c r="E501" i="22" s="1"/>
  <c r="E502" i="22" s="1"/>
  <c r="E503" i="22" s="1"/>
  <c r="E504" i="22" s="1"/>
  <c r="E505" i="22" s="1"/>
  <c r="E506" i="22" s="1"/>
  <c r="E507" i="22" s="1"/>
  <c r="E508" i="22" s="1"/>
  <c r="E509" i="22" s="1"/>
  <c r="E510" i="22" s="1"/>
  <c r="E511" i="22" s="1"/>
  <c r="E512" i="22" s="1"/>
  <c r="E513" i="22" s="1"/>
  <c r="E514" i="22" s="1"/>
  <c r="E515" i="22" s="1"/>
  <c r="E516" i="22" s="1"/>
  <c r="E517" i="22" s="1"/>
  <c r="E518" i="22" s="1"/>
  <c r="E519" i="22" s="1"/>
  <c r="E520" i="22" s="1"/>
  <c r="E521" i="22" s="1"/>
  <c r="E522" i="22" s="1"/>
  <c r="E523" i="22" s="1"/>
  <c r="E524" i="22" s="1"/>
  <c r="E525" i="22" s="1"/>
  <c r="E526" i="22" s="1"/>
  <c r="E527" i="22" s="1"/>
  <c r="E528" i="22" s="1"/>
  <c r="E529" i="22" s="1"/>
  <c r="E530" i="22" s="1"/>
  <c r="E531" i="22" s="1"/>
  <c r="E532" i="22" s="1"/>
  <c r="E533" i="22" s="1"/>
  <c r="E534" i="22" s="1"/>
  <c r="E535" i="22" s="1"/>
  <c r="E536" i="22" s="1"/>
  <c r="E537" i="22" s="1"/>
  <c r="E538" i="22" s="1"/>
  <c r="E539" i="22" s="1"/>
  <c r="E540" i="22" s="1"/>
  <c r="E541" i="22" s="1"/>
  <c r="E542" i="22" s="1"/>
  <c r="E543" i="22" s="1"/>
  <c r="E544" i="22" s="1"/>
  <c r="E545" i="22" s="1"/>
  <c r="E546" i="22" s="1"/>
  <c r="E547" i="22" s="1"/>
  <c r="E548" i="22" s="1"/>
  <c r="E549" i="22" s="1"/>
  <c r="E550" i="22" s="1"/>
  <c r="E551" i="22" s="1"/>
  <c r="E552" i="22" s="1"/>
  <c r="E553" i="22" s="1"/>
  <c r="E554" i="22" s="1"/>
  <c r="E555" i="22" s="1"/>
  <c r="E556" i="22" s="1"/>
  <c r="E557" i="22" s="1"/>
  <c r="E558" i="22" s="1"/>
  <c r="E559" i="22" s="1"/>
  <c r="E560" i="22" s="1"/>
  <c r="E561" i="22" s="1"/>
  <c r="E562" i="22" s="1"/>
  <c r="E563" i="22" s="1"/>
  <c r="E564" i="22" s="1"/>
  <c r="E565" i="22" s="1"/>
  <c r="E566" i="22" s="1"/>
  <c r="E567" i="22" s="1"/>
  <c r="E568" i="22" s="1"/>
  <c r="E569" i="22" s="1"/>
  <c r="E570" i="22" s="1"/>
  <c r="E571" i="22" s="1"/>
  <c r="E572" i="22" s="1"/>
  <c r="E573" i="22" s="1"/>
  <c r="E574" i="22" s="1"/>
  <c r="E575" i="22" s="1"/>
  <c r="E576" i="22" s="1"/>
  <c r="E577" i="22" s="1"/>
  <c r="E578" i="22" s="1"/>
  <c r="E579" i="22" s="1"/>
  <c r="E580" i="22" s="1"/>
  <c r="E581" i="22" s="1"/>
  <c r="E582" i="22" s="1"/>
  <c r="E583" i="22" s="1"/>
  <c r="E584" i="22" s="1"/>
  <c r="E585" i="22" s="1"/>
  <c r="E586" i="22" s="1"/>
  <c r="E587" i="22" s="1"/>
  <c r="E588" i="22" s="1"/>
  <c r="E589" i="22" s="1"/>
  <c r="E590" i="22" s="1"/>
  <c r="E591" i="22" s="1"/>
  <c r="E592" i="22" s="1"/>
  <c r="E593" i="22" s="1"/>
  <c r="E594" i="22" s="1"/>
  <c r="E595" i="22" s="1"/>
  <c r="E596" i="22" s="1"/>
  <c r="E597" i="22" s="1"/>
  <c r="E598" i="22" s="1"/>
  <c r="E599" i="22" s="1"/>
  <c r="E600" i="22" s="1"/>
  <c r="E601" i="22" s="1"/>
  <c r="E602" i="22" s="1"/>
  <c r="E603" i="22" s="1"/>
  <c r="E604" i="22" s="1"/>
  <c r="E605" i="22" s="1"/>
  <c r="E606" i="22" s="1"/>
  <c r="E607" i="22" s="1"/>
  <c r="E608" i="22" s="1"/>
  <c r="E609" i="22" s="1"/>
  <c r="E610" i="22" s="1"/>
  <c r="E611" i="22" s="1"/>
  <c r="E612" i="22" s="1"/>
  <c r="E613" i="22" s="1"/>
  <c r="E614" i="22" s="1"/>
  <c r="E615" i="22" s="1"/>
  <c r="E616" i="22" s="1"/>
  <c r="E617" i="22" s="1"/>
  <c r="E618" i="22" s="1"/>
  <c r="E619" i="22" s="1"/>
  <c r="E620" i="22" s="1"/>
  <c r="E621" i="22" s="1"/>
  <c r="E622" i="22" s="1"/>
  <c r="E623" i="22" s="1"/>
  <c r="E624" i="22" s="1"/>
  <c r="E625" i="22" s="1"/>
  <c r="E626" i="22" s="1"/>
  <c r="E627" i="22" s="1"/>
  <c r="E628" i="22" s="1"/>
  <c r="E629" i="22" s="1"/>
  <c r="E630" i="22" s="1"/>
  <c r="E631" i="22" s="1"/>
  <c r="E632" i="22" s="1"/>
  <c r="E633" i="22" s="1"/>
  <c r="E634" i="22" s="1"/>
  <c r="E635" i="22" s="1"/>
  <c r="E636" i="22" s="1"/>
  <c r="E637" i="22" s="1"/>
  <c r="E638" i="22" s="1"/>
  <c r="E639" i="22" s="1"/>
  <c r="E640" i="22" s="1"/>
  <c r="E641" i="22" s="1"/>
  <c r="E642" i="22" s="1"/>
  <c r="E643" i="22" s="1"/>
  <c r="E644" i="22" s="1"/>
  <c r="E645" i="22" s="1"/>
  <c r="E646" i="22" s="1"/>
  <c r="E647" i="22" s="1"/>
  <c r="E648" i="22" s="1"/>
  <c r="E649" i="22" s="1"/>
  <c r="E650" i="22" s="1"/>
  <c r="E651" i="22" s="1"/>
  <c r="E652" i="22" s="1"/>
  <c r="E653" i="22" s="1"/>
  <c r="E654" i="22" s="1"/>
  <c r="E655" i="22" s="1"/>
  <c r="E656" i="22" s="1"/>
  <c r="E657" i="22" s="1"/>
  <c r="E658" i="22" s="1"/>
  <c r="E659" i="22" s="1"/>
  <c r="E660" i="22" s="1"/>
  <c r="E661" i="22" s="1"/>
  <c r="E662" i="22" s="1"/>
  <c r="E663" i="22" s="1"/>
  <c r="E664" i="22" s="1"/>
  <c r="E665" i="22" s="1"/>
  <c r="E666" i="22" s="1"/>
  <c r="E667" i="22" s="1"/>
  <c r="E668" i="22" s="1"/>
  <c r="E669" i="22" s="1"/>
  <c r="E670" i="22" s="1"/>
  <c r="E671" i="22" s="1"/>
  <c r="E672" i="22" s="1"/>
  <c r="E673" i="22" s="1"/>
  <c r="E674" i="22" s="1"/>
  <c r="E675" i="22" s="1"/>
  <c r="E676" i="22" s="1"/>
  <c r="E677" i="22" s="1"/>
  <c r="E678" i="22" s="1"/>
  <c r="E679" i="22" s="1"/>
  <c r="E680" i="22" s="1"/>
  <c r="E681" i="22" s="1"/>
  <c r="E682" i="22" s="1"/>
  <c r="E683" i="22" s="1"/>
  <c r="E684" i="22" s="1"/>
  <c r="E685" i="22" s="1"/>
  <c r="E686" i="22" s="1"/>
  <c r="E687" i="22" s="1"/>
  <c r="E688" i="22" s="1"/>
  <c r="E689" i="22" s="1"/>
  <c r="E690" i="22" s="1"/>
  <c r="E691" i="22" s="1"/>
  <c r="E692" i="22" s="1"/>
  <c r="E693" i="22" s="1"/>
  <c r="E694" i="22" s="1"/>
  <c r="E695" i="22" s="1"/>
  <c r="E696" i="22" s="1"/>
  <c r="E697" i="22" s="1"/>
  <c r="E698" i="22" s="1"/>
  <c r="E699" i="22" s="1"/>
  <c r="E700" i="22" s="1"/>
  <c r="E701" i="22" s="1"/>
  <c r="E702" i="22" s="1"/>
  <c r="E703" i="22" s="1"/>
  <c r="E704" i="22" s="1"/>
  <c r="E705" i="22" s="1"/>
  <c r="E706" i="22" s="1"/>
  <c r="E707" i="22" s="1"/>
  <c r="E708" i="22" s="1"/>
  <c r="E709" i="22" s="1"/>
  <c r="E710" i="22" s="1"/>
  <c r="E711" i="22" s="1"/>
  <c r="E712" i="22" s="1"/>
  <c r="E713" i="22" s="1"/>
  <c r="E714" i="22" s="1"/>
  <c r="E715" i="22" s="1"/>
  <c r="E716" i="22" s="1"/>
  <c r="E717" i="22" s="1"/>
  <c r="E718" i="22" s="1"/>
  <c r="E719" i="22" s="1"/>
  <c r="E720" i="22" s="1"/>
  <c r="E721" i="22" s="1"/>
  <c r="E722" i="22" s="1"/>
  <c r="E723" i="22" s="1"/>
  <c r="E724" i="22" s="1"/>
  <c r="E725" i="22" s="1"/>
  <c r="E726" i="22" s="1"/>
  <c r="E727" i="22" s="1"/>
  <c r="E728" i="22" s="1"/>
  <c r="E729" i="22" s="1"/>
  <c r="E730" i="22" s="1"/>
  <c r="E731" i="22" s="1"/>
  <c r="E732" i="22" s="1"/>
  <c r="E733" i="22" s="1"/>
  <c r="E734" i="22" s="1"/>
  <c r="E735" i="22" s="1"/>
  <c r="E736" i="22" s="1"/>
  <c r="E737" i="22" s="1"/>
  <c r="E738" i="22" s="1"/>
  <c r="E739" i="22" s="1"/>
  <c r="E740" i="22" s="1"/>
  <c r="E741" i="22" s="1"/>
  <c r="E742" i="22" s="1"/>
  <c r="E743" i="22" s="1"/>
  <c r="E744" i="22" s="1"/>
  <c r="E745" i="22" s="1"/>
  <c r="E746" i="22" s="1"/>
  <c r="E747" i="22" s="1"/>
  <c r="E748" i="22" s="1"/>
  <c r="E749" i="22" s="1"/>
  <c r="E750" i="22" s="1"/>
  <c r="E751" i="22" s="1"/>
  <c r="E752" i="22" s="1"/>
  <c r="E753" i="22" s="1"/>
  <c r="E754" i="22" s="1"/>
  <c r="E755" i="22" s="1"/>
  <c r="E756" i="22" s="1"/>
  <c r="E757" i="22" s="1"/>
  <c r="E758" i="22" s="1"/>
  <c r="E759" i="22" s="1"/>
  <c r="E760" i="22" s="1"/>
  <c r="E761" i="22" s="1"/>
  <c r="E762" i="22" s="1"/>
  <c r="E763" i="22" s="1"/>
  <c r="E764" i="22" s="1"/>
  <c r="E765" i="22" s="1"/>
  <c r="E766" i="22" s="1"/>
  <c r="E767" i="22" s="1"/>
  <c r="E768" i="22" s="1"/>
  <c r="E769" i="22" s="1"/>
  <c r="E770" i="22" s="1"/>
  <c r="E771" i="22" s="1"/>
  <c r="E772" i="22" s="1"/>
  <c r="E773" i="22" s="1"/>
  <c r="E774" i="22" s="1"/>
  <c r="E775" i="22" s="1"/>
  <c r="E776" i="22" s="1"/>
  <c r="E777" i="22" s="1"/>
  <c r="E778" i="22" s="1"/>
  <c r="E779" i="22" s="1"/>
  <c r="E780" i="22" s="1"/>
  <c r="E781" i="22" s="1"/>
  <c r="E782" i="22" s="1"/>
  <c r="E783" i="22" s="1"/>
  <c r="E784" i="22" s="1"/>
  <c r="E785" i="22" s="1"/>
  <c r="E786" i="22" s="1"/>
  <c r="E787" i="22" s="1"/>
  <c r="E788" i="22" s="1"/>
  <c r="E789" i="22" s="1"/>
  <c r="E790" i="22" s="1"/>
  <c r="E791" i="22" s="1"/>
  <c r="E792" i="22" s="1"/>
  <c r="E793" i="22" s="1"/>
  <c r="E794" i="22" s="1"/>
  <c r="E795" i="22" s="1"/>
  <c r="E796" i="22" s="1"/>
  <c r="E797" i="22" s="1"/>
  <c r="E798" i="22" s="1"/>
  <c r="E799" i="22" s="1"/>
  <c r="E800" i="22" s="1"/>
  <c r="E801" i="22" s="1"/>
  <c r="E802" i="22" s="1"/>
  <c r="E803" i="22" s="1"/>
  <c r="E804" i="22" s="1"/>
  <c r="E805" i="22" s="1"/>
  <c r="E806" i="22" s="1"/>
  <c r="E807" i="22" s="1"/>
  <c r="E808" i="22" s="1"/>
  <c r="E809" i="22" s="1"/>
  <c r="E810" i="22" s="1"/>
  <c r="E811" i="22" s="1"/>
  <c r="E812" i="22" s="1"/>
  <c r="E813" i="22" s="1"/>
  <c r="E814" i="22" s="1"/>
  <c r="E815" i="22" s="1"/>
  <c r="E816" i="22" s="1"/>
  <c r="E817" i="22" s="1"/>
  <c r="E818" i="22" s="1"/>
  <c r="E819" i="22" s="1"/>
  <c r="E820" i="22" s="1"/>
  <c r="E821" i="22" s="1"/>
  <c r="E822" i="22" s="1"/>
  <c r="E823" i="22" s="1"/>
  <c r="E824" i="22" s="1"/>
  <c r="E825" i="22" s="1"/>
  <c r="E826" i="22" s="1"/>
  <c r="E827" i="22" s="1"/>
  <c r="E828" i="22" s="1"/>
  <c r="E829" i="22" s="1"/>
  <c r="E830" i="22" s="1"/>
  <c r="E831" i="22" s="1"/>
  <c r="E832" i="22" s="1"/>
  <c r="E833" i="22" s="1"/>
  <c r="E834" i="22" s="1"/>
  <c r="E835" i="22" s="1"/>
  <c r="E836" i="22" s="1"/>
  <c r="E837" i="22" s="1"/>
  <c r="E838" i="22" s="1"/>
  <c r="E839" i="22" s="1"/>
  <c r="E840" i="22" s="1"/>
  <c r="E841" i="22" s="1"/>
  <c r="E842" i="22" s="1"/>
  <c r="E843" i="22" s="1"/>
  <c r="E844" i="22" s="1"/>
  <c r="E845" i="22" s="1"/>
  <c r="E846" i="22" s="1"/>
  <c r="E847" i="22" s="1"/>
  <c r="E848" i="22" s="1"/>
  <c r="E849" i="22" s="1"/>
  <c r="E850" i="22" s="1"/>
  <c r="E851" i="22" s="1"/>
  <c r="E852" i="22" s="1"/>
  <c r="E853" i="22" s="1"/>
  <c r="E854" i="22" s="1"/>
  <c r="E855" i="22" s="1"/>
  <c r="E856" i="22" s="1"/>
  <c r="E857" i="22" s="1"/>
  <c r="E858" i="22" s="1"/>
  <c r="E859" i="22" s="1"/>
  <c r="E860" i="22" s="1"/>
  <c r="E861" i="22" s="1"/>
  <c r="E862" i="22" s="1"/>
  <c r="E863" i="22" s="1"/>
  <c r="E864" i="22" s="1"/>
  <c r="E865" i="22" s="1"/>
  <c r="E866" i="22" s="1"/>
  <c r="E867" i="22" s="1"/>
  <c r="E868" i="22" s="1"/>
  <c r="E869" i="22" s="1"/>
  <c r="E870" i="22" s="1"/>
  <c r="E871" i="22" s="1"/>
  <c r="E872" i="22" s="1"/>
  <c r="E873" i="22" s="1"/>
  <c r="E874" i="22" s="1"/>
  <c r="E875" i="22" s="1"/>
  <c r="E876" i="22" s="1"/>
  <c r="E877" i="22" s="1"/>
  <c r="E878" i="22" s="1"/>
  <c r="E879" i="22" s="1"/>
  <c r="E880" i="22" s="1"/>
  <c r="E881" i="22" s="1"/>
  <c r="E882" i="22" s="1"/>
  <c r="E883" i="22" s="1"/>
  <c r="E884" i="22" s="1"/>
  <c r="E885" i="22" s="1"/>
  <c r="E886" i="22" s="1"/>
  <c r="E887" i="22" s="1"/>
  <c r="E888" i="22" s="1"/>
  <c r="E889" i="22" s="1"/>
  <c r="E890" i="22" s="1"/>
  <c r="E891" i="22" s="1"/>
  <c r="E892" i="22" s="1"/>
  <c r="E893" i="22" s="1"/>
  <c r="E894" i="22" s="1"/>
  <c r="E895" i="22" s="1"/>
  <c r="E896" i="22" s="1"/>
  <c r="E897" i="22" s="1"/>
  <c r="E898" i="22" s="1"/>
  <c r="E899" i="22" s="1"/>
  <c r="E900" i="22" s="1"/>
  <c r="E901" i="22" s="1"/>
  <c r="E902" i="22" s="1"/>
  <c r="E903" i="22" s="1"/>
  <c r="E904" i="22" s="1"/>
  <c r="E905" i="22" s="1"/>
  <c r="E906" i="22" s="1"/>
  <c r="E907" i="22" s="1"/>
  <c r="E908" i="22" s="1"/>
  <c r="E909" i="22" s="1"/>
  <c r="E910" i="22" s="1"/>
  <c r="E911" i="22" s="1"/>
  <c r="E912" i="22" s="1"/>
  <c r="E913" i="22" s="1"/>
  <c r="E914" i="22" s="1"/>
  <c r="E915" i="22" s="1"/>
  <c r="E916" i="22" s="1"/>
  <c r="E917" i="22" s="1"/>
  <c r="E918" i="22" s="1"/>
  <c r="E919" i="22" s="1"/>
  <c r="E920" i="22" s="1"/>
  <c r="E921" i="22" s="1"/>
  <c r="E922" i="22" s="1"/>
  <c r="E923" i="22" s="1"/>
  <c r="E924" i="22" s="1"/>
  <c r="E925" i="22" s="1"/>
  <c r="E926" i="22" s="1"/>
  <c r="E927" i="22" s="1"/>
  <c r="E928" i="22" s="1"/>
  <c r="E929" i="22" s="1"/>
  <c r="E930" i="22" s="1"/>
  <c r="E931" i="22" s="1"/>
  <c r="E932" i="22" s="1"/>
  <c r="E933" i="22" s="1"/>
  <c r="E934" i="22" s="1"/>
  <c r="E935" i="22" s="1"/>
  <c r="E936" i="22" s="1"/>
  <c r="E937" i="22" s="1"/>
  <c r="E938" i="22" s="1"/>
  <c r="E939" i="22" s="1"/>
  <c r="E940" i="22" s="1"/>
  <c r="E941" i="22" s="1"/>
  <c r="E942" i="22" s="1"/>
  <c r="E943" i="22" s="1"/>
  <c r="E944" i="22" s="1"/>
  <c r="E945" i="22" s="1"/>
  <c r="E946" i="22" s="1"/>
  <c r="E947" i="22" s="1"/>
  <c r="E948" i="22" s="1"/>
  <c r="E949" i="22" s="1"/>
  <c r="E950" i="22" s="1"/>
  <c r="E951" i="22" s="1"/>
  <c r="E952" i="22" s="1"/>
  <c r="E953" i="22" s="1"/>
  <c r="N75" i="22" l="1"/>
  <c r="U75" i="22" s="1"/>
  <c r="Y75" i="22"/>
  <c r="Q75" i="22"/>
  <c r="K77" i="22" a="1"/>
  <c r="K77" i="22" s="1"/>
  <c r="I77" i="22" a="1"/>
  <c r="I77" i="22" s="1"/>
  <c r="G77" i="22" a="1"/>
  <c r="G77" i="22" s="1"/>
  <c r="F78" i="22"/>
  <c r="V76" i="22"/>
  <c r="M76" i="22"/>
  <c r="H76" i="22"/>
  <c r="R76" i="22" s="1"/>
  <c r="A76" i="22"/>
  <c r="X76" i="22"/>
  <c r="L76" i="22"/>
  <c r="T76" i="22" s="1"/>
  <c r="P76" i="22"/>
  <c r="E954" i="22"/>
  <c r="E955" i="22" s="1"/>
  <c r="E956" i="22" s="1"/>
  <c r="E957" i="22" s="1"/>
  <c r="E958" i="22" s="1"/>
  <c r="E959" i="22" s="1"/>
  <c r="E960" i="22" s="1"/>
  <c r="E961" i="22" s="1"/>
  <c r="E962" i="22" s="1"/>
  <c r="E963" i="22" s="1"/>
  <c r="E964" i="22" s="1"/>
  <c r="E965" i="22" s="1"/>
  <c r="E966" i="22" s="1"/>
  <c r="C967" i="22"/>
  <c r="W76" i="22"/>
  <c r="J76" i="22"/>
  <c r="S76" i="22" s="1"/>
  <c r="O76" i="22"/>
  <c r="C1330" i="22"/>
  <c r="C1104" i="22"/>
  <c r="C1315" i="22"/>
  <c r="C1140" i="22"/>
  <c r="C1134" i="22"/>
  <c r="C1451" i="22"/>
  <c r="C1150" i="22"/>
  <c r="C1443" i="22"/>
  <c r="C1171" i="22"/>
  <c r="C1112" i="22"/>
  <c r="C1571" i="22"/>
  <c r="C1128" i="22"/>
  <c r="K78" i="22" l="1" a="1"/>
  <c r="K78" i="22" s="1"/>
  <c r="I78" i="22" a="1"/>
  <c r="I78" i="22" s="1"/>
  <c r="F79" i="22"/>
  <c r="G78" i="22" a="1"/>
  <c r="G78" i="22" s="1"/>
  <c r="M77" i="22"/>
  <c r="A77" i="22"/>
  <c r="H77" i="22"/>
  <c r="R77" i="22" s="1"/>
  <c r="V77" i="22"/>
  <c r="E967" i="22"/>
  <c r="E968" i="22" s="1"/>
  <c r="E969" i="22" s="1"/>
  <c r="E970" i="22" s="1"/>
  <c r="E971" i="22" s="1"/>
  <c r="E972" i="22" s="1"/>
  <c r="E973" i="22" s="1"/>
  <c r="E974" i="22" s="1"/>
  <c r="E975" i="22" s="1"/>
  <c r="E976" i="22" s="1"/>
  <c r="E977" i="22" s="1"/>
  <c r="E978" i="22" s="1"/>
  <c r="E979" i="22" s="1"/>
  <c r="C980" i="22"/>
  <c r="W77" i="22"/>
  <c r="J77" i="22"/>
  <c r="S77" i="22" s="1"/>
  <c r="O77" i="22"/>
  <c r="L77" i="22"/>
  <c r="T77" i="22" s="1"/>
  <c r="X77" i="22"/>
  <c r="P77" i="22"/>
  <c r="Y76" i="22"/>
  <c r="Q76" i="22"/>
  <c r="N76" i="22"/>
  <c r="U76" i="22" s="1"/>
  <c r="C1125" i="22"/>
  <c r="C1117" i="22"/>
  <c r="C1464" i="22"/>
  <c r="C1584" i="22"/>
  <c r="C1163" i="22"/>
  <c r="C1184" i="22"/>
  <c r="C1456" i="22"/>
  <c r="C1153" i="22"/>
  <c r="C1147" i="22"/>
  <c r="C1328" i="22"/>
  <c r="C1343" i="22"/>
  <c r="C1141" i="22"/>
  <c r="Y77" i="22" l="1"/>
  <c r="Q77" i="22"/>
  <c r="N77" i="22"/>
  <c r="U77" i="22" s="1"/>
  <c r="M78" i="22"/>
  <c r="V78" i="22"/>
  <c r="H78" i="22"/>
  <c r="R78" i="22" s="1"/>
  <c r="A78" i="22"/>
  <c r="I79" i="22" a="1"/>
  <c r="I79" i="22" s="1"/>
  <c r="K79" i="22" a="1"/>
  <c r="K79" i="22" s="1"/>
  <c r="F80" i="22"/>
  <c r="G79" i="22" a="1"/>
  <c r="G79" i="22" s="1"/>
  <c r="C993" i="22"/>
  <c r="E980" i="22"/>
  <c r="E981" i="22" s="1"/>
  <c r="E982" i="22" s="1"/>
  <c r="E983" i="22" s="1"/>
  <c r="E984" i="22" s="1"/>
  <c r="E985" i="22" s="1"/>
  <c r="E986" i="22" s="1"/>
  <c r="E987" i="22" s="1"/>
  <c r="E988" i="22" s="1"/>
  <c r="E989" i="22" s="1"/>
  <c r="E990" i="22" s="1"/>
  <c r="E991" i="22" s="1"/>
  <c r="E992" i="22" s="1"/>
  <c r="J78" i="22"/>
  <c r="S78" i="22" s="1"/>
  <c r="W78" i="22"/>
  <c r="O78" i="22"/>
  <c r="X78" i="22"/>
  <c r="L78" i="22"/>
  <c r="T78" i="22" s="1"/>
  <c r="P78" i="22"/>
  <c r="C1469" i="22"/>
  <c r="C1176" i="22"/>
  <c r="C1138" i="22"/>
  <c r="C1341" i="22"/>
  <c r="C1356" i="22"/>
  <c r="C1197" i="22"/>
  <c r="C1477" i="22"/>
  <c r="C1166" i="22"/>
  <c r="C1130" i="22"/>
  <c r="C1597" i="22"/>
  <c r="C1160" i="22"/>
  <c r="C1154" i="22"/>
  <c r="J79" i="22" l="1"/>
  <c r="S79" i="22" s="1"/>
  <c r="W79" i="22"/>
  <c r="O79" i="22"/>
  <c r="C1006" i="22"/>
  <c r="E993" i="22"/>
  <c r="E994" i="22" s="1"/>
  <c r="E995" i="22" s="1"/>
  <c r="E996" i="22" s="1"/>
  <c r="E997" i="22" s="1"/>
  <c r="E998" i="22" s="1"/>
  <c r="E999" i="22" s="1"/>
  <c r="E1000" i="22" s="1"/>
  <c r="E1001" i="22" s="1"/>
  <c r="E1002" i="22" s="1"/>
  <c r="E1003" i="22" s="1"/>
  <c r="E1004" i="22" s="1"/>
  <c r="E1005" i="22" s="1"/>
  <c r="Y78" i="22"/>
  <c r="Q78" i="22"/>
  <c r="N78" i="22"/>
  <c r="U78" i="22" s="1"/>
  <c r="A79" i="22"/>
  <c r="V79" i="22"/>
  <c r="H79" i="22"/>
  <c r="R79" i="22" s="1"/>
  <c r="M79" i="22"/>
  <c r="I80" i="22" a="1"/>
  <c r="I80" i="22" s="1"/>
  <c r="K80" i="22" a="1"/>
  <c r="K80" i="22" s="1"/>
  <c r="G80" i="22" a="1"/>
  <c r="G80" i="22" s="1"/>
  <c r="F81" i="22"/>
  <c r="X79" i="22"/>
  <c r="L79" i="22"/>
  <c r="T79" i="22" s="1"/>
  <c r="P79" i="22"/>
  <c r="C1179" i="22"/>
  <c r="C1354" i="22"/>
  <c r="C1173" i="22"/>
  <c r="C1369" i="22"/>
  <c r="C1189" i="22"/>
  <c r="C1143" i="22"/>
  <c r="C1210" i="22"/>
  <c r="C1610" i="22"/>
  <c r="C1167" i="22"/>
  <c r="C1151" i="22"/>
  <c r="C1482" i="22"/>
  <c r="C1490" i="22"/>
  <c r="H80" i="22" l="1"/>
  <c r="R80" i="22" s="1"/>
  <c r="A80" i="22"/>
  <c r="V80" i="22"/>
  <c r="M80" i="22"/>
  <c r="I81" i="22" a="1"/>
  <c r="I81" i="22" s="1"/>
  <c r="K81" i="22" a="1"/>
  <c r="K81" i="22" s="1"/>
  <c r="F82" i="22"/>
  <c r="G81" i="22" a="1"/>
  <c r="G81" i="22" s="1"/>
  <c r="W80" i="22"/>
  <c r="J80" i="22"/>
  <c r="S80" i="22" s="1"/>
  <c r="O80" i="22"/>
  <c r="Q79" i="22"/>
  <c r="N79" i="22"/>
  <c r="U79" i="22" s="1"/>
  <c r="Y79" i="22"/>
  <c r="E1006" i="22"/>
  <c r="E1007" i="22" s="1"/>
  <c r="E1008" i="22" s="1"/>
  <c r="E1009" i="22" s="1"/>
  <c r="E1010" i="22" s="1"/>
  <c r="E1011" i="22" s="1"/>
  <c r="E1012" i="22" s="1"/>
  <c r="E1013" i="22" s="1"/>
  <c r="E1014" i="22" s="1"/>
  <c r="E1015" i="22" s="1"/>
  <c r="E1016" i="22" s="1"/>
  <c r="E1017" i="22" s="1"/>
  <c r="E1018" i="22" s="1"/>
  <c r="C1019" i="22"/>
  <c r="X80" i="22"/>
  <c r="L80" i="22"/>
  <c r="T80" i="22" s="1"/>
  <c r="P80" i="22"/>
  <c r="C1623" i="22"/>
  <c r="C1202" i="22"/>
  <c r="C1367" i="22"/>
  <c r="C1164" i="22"/>
  <c r="C1223" i="22"/>
  <c r="C1382" i="22"/>
  <c r="C1156" i="22"/>
  <c r="C1186" i="22"/>
  <c r="C1192" i="22"/>
  <c r="C1495" i="22"/>
  <c r="C1503" i="22"/>
  <c r="C1180" i="22"/>
  <c r="I82" i="22" l="1" a="1"/>
  <c r="I82" i="22" s="1"/>
  <c r="K82" i="22" a="1"/>
  <c r="K82" i="22" s="1"/>
  <c r="G82" i="22" a="1"/>
  <c r="G82" i="22" s="1"/>
  <c r="F83" i="22"/>
  <c r="X81" i="22"/>
  <c r="L81" i="22"/>
  <c r="T81" i="22" s="1"/>
  <c r="P81" i="22"/>
  <c r="J81" i="22"/>
  <c r="S81" i="22" s="1"/>
  <c r="W81" i="22"/>
  <c r="O81" i="22"/>
  <c r="C1032" i="22"/>
  <c r="E1019" i="22"/>
  <c r="E1020" i="22" s="1"/>
  <c r="E1021" i="22" s="1"/>
  <c r="E1022" i="22" s="1"/>
  <c r="E1023" i="22" s="1"/>
  <c r="E1024" i="22" s="1"/>
  <c r="E1025" i="22" s="1"/>
  <c r="E1026" i="22" s="1"/>
  <c r="E1027" i="22" s="1"/>
  <c r="E1028" i="22" s="1"/>
  <c r="E1029" i="22" s="1"/>
  <c r="E1030" i="22" s="1"/>
  <c r="E1031" i="22" s="1"/>
  <c r="Y80" i="22"/>
  <c r="Q80" i="22"/>
  <c r="N80" i="22"/>
  <c r="U80" i="22" s="1"/>
  <c r="H81" i="22"/>
  <c r="R81" i="22" s="1"/>
  <c r="A81" i="22"/>
  <c r="M81" i="22"/>
  <c r="V81" i="22"/>
  <c r="C1380" i="22"/>
  <c r="C1636" i="22"/>
  <c r="C1395" i="22"/>
  <c r="C1236" i="22"/>
  <c r="C1199" i="22"/>
  <c r="C1516" i="22"/>
  <c r="C1193" i="22"/>
  <c r="C1205" i="22"/>
  <c r="C1215" i="22"/>
  <c r="C1508" i="22"/>
  <c r="C1169" i="22"/>
  <c r="C1177" i="22"/>
  <c r="I83" i="22" l="1" a="1"/>
  <c r="I83" i="22" s="1"/>
  <c r="K83" i="22" a="1"/>
  <c r="K83" i="22" s="1"/>
  <c r="G83" i="22" a="1"/>
  <c r="G83" i="22" s="1"/>
  <c r="F84" i="22"/>
  <c r="C1045" i="22"/>
  <c r="E1032" i="22"/>
  <c r="E1033" i="22" s="1"/>
  <c r="E1034" i="22" s="1"/>
  <c r="E1035" i="22" s="1"/>
  <c r="E1036" i="22" s="1"/>
  <c r="E1037" i="22" s="1"/>
  <c r="E1038" i="22" s="1"/>
  <c r="E1039" i="22" s="1"/>
  <c r="E1040" i="22" s="1"/>
  <c r="E1041" i="22" s="1"/>
  <c r="E1042" i="22" s="1"/>
  <c r="E1043" i="22" s="1"/>
  <c r="E1044" i="22" s="1"/>
  <c r="A82" i="22"/>
  <c r="V82" i="22"/>
  <c r="M82" i="22"/>
  <c r="H82" i="22"/>
  <c r="R82" i="22" s="1"/>
  <c r="Q81" i="22"/>
  <c r="Y81" i="22"/>
  <c r="N81" i="22"/>
  <c r="U81" i="22" s="1"/>
  <c r="X82" i="22"/>
  <c r="L82" i="22"/>
  <c r="T82" i="22" s="1"/>
  <c r="P82" i="22"/>
  <c r="J82" i="22"/>
  <c r="S82" i="22" s="1"/>
  <c r="W82" i="22"/>
  <c r="O82" i="22"/>
  <c r="C1521" i="22"/>
  <c r="C1649" i="22"/>
  <c r="C1218" i="22"/>
  <c r="C1393" i="22"/>
  <c r="C1206" i="22"/>
  <c r="C1529" i="22"/>
  <c r="C1249" i="22"/>
  <c r="C1182" i="22"/>
  <c r="C1228" i="22"/>
  <c r="C1190" i="22"/>
  <c r="C1212" i="22"/>
  <c r="C1408" i="22"/>
  <c r="C1058" i="22" l="1"/>
  <c r="E1045" i="22"/>
  <c r="E1046" i="22" s="1"/>
  <c r="E1047" i="22" s="1"/>
  <c r="E1048" i="22" s="1"/>
  <c r="E1049" i="22" s="1"/>
  <c r="E1050" i="22" s="1"/>
  <c r="E1051" i="22" s="1"/>
  <c r="E1052" i="22" s="1"/>
  <c r="E1053" i="22" s="1"/>
  <c r="E1054" i="22" s="1"/>
  <c r="E1055" i="22" s="1"/>
  <c r="E1056" i="22" s="1"/>
  <c r="E1057" i="22" s="1"/>
  <c r="I84" i="22" a="1"/>
  <c r="I84" i="22" s="1"/>
  <c r="K84" i="22" a="1"/>
  <c r="K84" i="22" s="1"/>
  <c r="G84" i="22" a="1"/>
  <c r="G84" i="22" s="1"/>
  <c r="F85" i="22"/>
  <c r="M83" i="22"/>
  <c r="H83" i="22"/>
  <c r="R83" i="22" s="1"/>
  <c r="A83" i="22"/>
  <c r="V83" i="22"/>
  <c r="L83" i="22"/>
  <c r="T83" i="22" s="1"/>
  <c r="X83" i="22"/>
  <c r="P83" i="22"/>
  <c r="N82" i="22"/>
  <c r="U82" i="22" s="1"/>
  <c r="Y82" i="22"/>
  <c r="Q82" i="22"/>
  <c r="J83" i="22"/>
  <c r="S83" i="22" s="1"/>
  <c r="W83" i="22"/>
  <c r="O83" i="22"/>
  <c r="C1262" i="22"/>
  <c r="C1662" i="22"/>
  <c r="C1219" i="22"/>
  <c r="C1421" i="22"/>
  <c r="C1406" i="22"/>
  <c r="C1195" i="22"/>
  <c r="C1534" i="22"/>
  <c r="C1241" i="22"/>
  <c r="C1225" i="22"/>
  <c r="C1203" i="22"/>
  <c r="C1542" i="22"/>
  <c r="C1231" i="22"/>
  <c r="Y83" i="22" l="1"/>
  <c r="N83" i="22"/>
  <c r="U83" i="22" s="1"/>
  <c r="Q83" i="22"/>
  <c r="I85" i="22" a="1"/>
  <c r="I85" i="22" s="1"/>
  <c r="K85" i="22" a="1"/>
  <c r="K85" i="22" s="1"/>
  <c r="F86" i="22"/>
  <c r="G85" i="22" a="1"/>
  <c r="G85" i="22" s="1"/>
  <c r="H84" i="22"/>
  <c r="R84" i="22" s="1"/>
  <c r="M84" i="22"/>
  <c r="A84" i="22"/>
  <c r="V84" i="22"/>
  <c r="X84" i="22"/>
  <c r="L84" i="22"/>
  <c r="T84" i="22" s="1"/>
  <c r="P84" i="22"/>
  <c r="W84" i="22"/>
  <c r="J84" i="22"/>
  <c r="S84" i="22" s="1"/>
  <c r="O84" i="22"/>
  <c r="C1071" i="22"/>
  <c r="E1058" i="22"/>
  <c r="E1059" i="22" s="1"/>
  <c r="E1060" i="22" s="1"/>
  <c r="E1061" i="22" s="1"/>
  <c r="E1062" i="22" s="1"/>
  <c r="E1063" i="22" s="1"/>
  <c r="E1064" i="22" s="1"/>
  <c r="E1065" i="22" s="1"/>
  <c r="E1066" i="22" s="1"/>
  <c r="E1067" i="22" s="1"/>
  <c r="E1068" i="22" s="1"/>
  <c r="E1069" i="22" s="1"/>
  <c r="E1070" i="22" s="1"/>
  <c r="C1216" i="22"/>
  <c r="C1547" i="22"/>
  <c r="C1275" i="22"/>
  <c r="C1208" i="22"/>
  <c r="C1675" i="22"/>
  <c r="C1419" i="22"/>
  <c r="C1244" i="22"/>
  <c r="C1238" i="22"/>
  <c r="C1254" i="22"/>
  <c r="C1555" i="22"/>
  <c r="C1434" i="22"/>
  <c r="C1232" i="22"/>
  <c r="H85" i="22" l="1"/>
  <c r="R85" i="22" s="1"/>
  <c r="M85" i="22"/>
  <c r="A85" i="22"/>
  <c r="V85" i="22"/>
  <c r="I86" i="22" a="1"/>
  <c r="I86" i="22" s="1"/>
  <c r="K86" i="22" a="1"/>
  <c r="K86" i="22" s="1"/>
  <c r="G86" i="22" a="1"/>
  <c r="G86" i="22" s="1"/>
  <c r="F87" i="22"/>
  <c r="W85" i="22"/>
  <c r="J85" i="22"/>
  <c r="S85" i="22" s="1"/>
  <c r="O85" i="22"/>
  <c r="L85" i="22"/>
  <c r="T85" i="22" s="1"/>
  <c r="X85" i="22"/>
  <c r="P85" i="22"/>
  <c r="E1071" i="22"/>
  <c r="E1072" i="22" s="1"/>
  <c r="E1073" i="22" s="1"/>
  <c r="E1074" i="22" s="1"/>
  <c r="E1075" i="22" s="1"/>
  <c r="E1076" i="22" s="1"/>
  <c r="E1077" i="22" s="1"/>
  <c r="E1078" i="22" s="1"/>
  <c r="E1079" i="22" s="1"/>
  <c r="E1080" i="22" s="1"/>
  <c r="E1081" i="22" s="1"/>
  <c r="E1082" i="22" s="1"/>
  <c r="E1083" i="22" s="1"/>
  <c r="C1084" i="22"/>
  <c r="Y84" i="22"/>
  <c r="N84" i="22"/>
  <c r="U84" i="22" s="1"/>
  <c r="Q84" i="22"/>
  <c r="C1560" i="22"/>
  <c r="C1229" i="22"/>
  <c r="C1447" i="22"/>
  <c r="C1221" i="22"/>
  <c r="C1251" i="22"/>
  <c r="C1568" i="22"/>
  <c r="C1257" i="22"/>
  <c r="C1432" i="22"/>
  <c r="C1245" i="22"/>
  <c r="C1267" i="22"/>
  <c r="C1688" i="22"/>
  <c r="C1288" i="22"/>
  <c r="H86" i="22" l="1"/>
  <c r="R86" i="22" s="1"/>
  <c r="A86" i="22"/>
  <c r="V86" i="22"/>
  <c r="M86" i="22"/>
  <c r="L86" i="22"/>
  <c r="T86" i="22" s="1"/>
  <c r="X86" i="22"/>
  <c r="P86" i="22"/>
  <c r="I87" i="22" a="1"/>
  <c r="I87" i="22" s="1"/>
  <c r="K87" i="22" a="1"/>
  <c r="K87" i="22" s="1"/>
  <c r="G87" i="22" a="1"/>
  <c r="G87" i="22" s="1"/>
  <c r="F88" i="22"/>
  <c r="W86" i="22"/>
  <c r="J86" i="22"/>
  <c r="S86" i="22" s="1"/>
  <c r="O86" i="22"/>
  <c r="Q85" i="22"/>
  <c r="Y85" i="22"/>
  <c r="N85" i="22"/>
  <c r="U85" i="22" s="1"/>
  <c r="E1084" i="22"/>
  <c r="E1085" i="22" s="1"/>
  <c r="E1086" i="22" s="1"/>
  <c r="E1087" i="22" s="1"/>
  <c r="E1088" i="22" s="1"/>
  <c r="E1089" i="22" s="1"/>
  <c r="E1090" i="22" s="1"/>
  <c r="E1091" i="22" s="1"/>
  <c r="E1092" i="22" s="1"/>
  <c r="E1093" i="22" s="1"/>
  <c r="E1094" i="22" s="1"/>
  <c r="E1095" i="22" s="1"/>
  <c r="E1096" i="22" s="1"/>
  <c r="C1097" i="22"/>
  <c r="C1280" i="22"/>
  <c r="C1445" i="22"/>
  <c r="C1264" i="22"/>
  <c r="C1270" i="22"/>
  <c r="C1242" i="22"/>
  <c r="C1573" i="22"/>
  <c r="C1301" i="22"/>
  <c r="C1581" i="22"/>
  <c r="C1701" i="22"/>
  <c r="C1258" i="22"/>
  <c r="C1234" i="22"/>
  <c r="C1460" i="22"/>
  <c r="Y86" i="22" l="1"/>
  <c r="Q86" i="22"/>
  <c r="N86" i="22"/>
  <c r="U86" i="22" s="1"/>
  <c r="W87" i="22"/>
  <c r="J87" i="22"/>
  <c r="S87" i="22" s="1"/>
  <c r="O87" i="22"/>
  <c r="E1097" i="22"/>
  <c r="E1098" i="22" s="1"/>
  <c r="E1099" i="22" s="1"/>
  <c r="E1100" i="22" s="1"/>
  <c r="E1101" i="22" s="1"/>
  <c r="E1102" i="22" s="1"/>
  <c r="E1103" i="22" s="1"/>
  <c r="E1104" i="22" s="1"/>
  <c r="E1105" i="22" s="1"/>
  <c r="E1106" i="22" s="1"/>
  <c r="E1107" i="22" s="1"/>
  <c r="E1108" i="22" s="1"/>
  <c r="E1109" i="22" s="1"/>
  <c r="C1110" i="22"/>
  <c r="I88" i="22" a="1"/>
  <c r="I88" i="22" s="1"/>
  <c r="K88" i="22" a="1"/>
  <c r="K88" i="22" s="1"/>
  <c r="F89" i="22"/>
  <c r="G88" i="22" a="1"/>
  <c r="G88" i="22" s="1"/>
  <c r="A87" i="22"/>
  <c r="V87" i="22"/>
  <c r="H87" i="22"/>
  <c r="R87" i="22" s="1"/>
  <c r="M87" i="22"/>
  <c r="X87" i="22"/>
  <c r="L87" i="22"/>
  <c r="T87" i="22" s="1"/>
  <c r="P87" i="22"/>
  <c r="C1293" i="22"/>
  <c r="C1271" i="22"/>
  <c r="C1586" i="22"/>
  <c r="C1283" i="22"/>
  <c r="C1458" i="22"/>
  <c r="C1473" i="22"/>
  <c r="C1594" i="22"/>
  <c r="C1247" i="22"/>
  <c r="C1714" i="22"/>
  <c r="C1314" i="22"/>
  <c r="C1255" i="22"/>
  <c r="C1277" i="22"/>
  <c r="Q87" i="22" l="1"/>
  <c r="Y87" i="22"/>
  <c r="N87" i="22"/>
  <c r="U87" i="22" s="1"/>
  <c r="E1110" i="22"/>
  <c r="E1111" i="22" s="1"/>
  <c r="E1112" i="22" s="1"/>
  <c r="E1113" i="22" s="1"/>
  <c r="E1114" i="22" s="1"/>
  <c r="E1115" i="22" s="1"/>
  <c r="E1116" i="22" s="1"/>
  <c r="E1117" i="22" s="1"/>
  <c r="E1118" i="22" s="1"/>
  <c r="E1119" i="22" s="1"/>
  <c r="E1120" i="22" s="1"/>
  <c r="E1121" i="22" s="1"/>
  <c r="E1122" i="22" s="1"/>
  <c r="C1123" i="22"/>
  <c r="M88" i="22"/>
  <c r="H88" i="22"/>
  <c r="R88" i="22" s="1"/>
  <c r="A88" i="22"/>
  <c r="V88" i="22"/>
  <c r="K89" i="22" a="1"/>
  <c r="K89" i="22" s="1"/>
  <c r="I89" i="22" a="1"/>
  <c r="I89" i="22" s="1"/>
  <c r="G89" i="22" a="1"/>
  <c r="G89" i="22" s="1"/>
  <c r="F90" i="22"/>
  <c r="X88" i="22"/>
  <c r="L88" i="22"/>
  <c r="T88" i="22" s="1"/>
  <c r="P88" i="22"/>
  <c r="W88" i="22"/>
  <c r="J88" i="22"/>
  <c r="S88" i="22" s="1"/>
  <c r="O88" i="22"/>
  <c r="C1599" i="22"/>
  <c r="C1306" i="22"/>
  <c r="C1268" i="22"/>
  <c r="C1284" i="22"/>
  <c r="C1296" i="22"/>
  <c r="C1327" i="22"/>
  <c r="C1290" i="22"/>
  <c r="C1260" i="22"/>
  <c r="C1727" i="22"/>
  <c r="C1607" i="22"/>
  <c r="C1486" i="22"/>
  <c r="C1471" i="22"/>
  <c r="Y88" i="22" l="1"/>
  <c r="N88" i="22"/>
  <c r="U88" i="22" s="1"/>
  <c r="Q88" i="22"/>
  <c r="K90" i="22" a="1"/>
  <c r="K90" i="22" s="1"/>
  <c r="I90" i="22" a="1"/>
  <c r="I90" i="22" s="1"/>
  <c r="F91" i="22"/>
  <c r="G90" i="22" a="1"/>
  <c r="G90" i="22" s="1"/>
  <c r="C1136" i="22"/>
  <c r="E1123" i="22"/>
  <c r="E1124" i="22" s="1"/>
  <c r="E1125" i="22" s="1"/>
  <c r="E1126" i="22" s="1"/>
  <c r="E1127" i="22" s="1"/>
  <c r="E1128" i="22" s="1"/>
  <c r="E1129" i="22" s="1"/>
  <c r="E1130" i="22" s="1"/>
  <c r="E1131" i="22" s="1"/>
  <c r="E1132" i="22" s="1"/>
  <c r="E1133" i="22" s="1"/>
  <c r="E1134" i="22" s="1"/>
  <c r="E1135" i="22" s="1"/>
  <c r="W89" i="22"/>
  <c r="J89" i="22"/>
  <c r="S89" i="22" s="1"/>
  <c r="O89" i="22"/>
  <c r="X89" i="22"/>
  <c r="L89" i="22"/>
  <c r="T89" i="22" s="1"/>
  <c r="P89" i="22"/>
  <c r="H89" i="22"/>
  <c r="R89" i="22" s="1"/>
  <c r="A89" i="22"/>
  <c r="V89" i="22"/>
  <c r="M89" i="22"/>
  <c r="C1273" i="22"/>
  <c r="C1740" i="22"/>
  <c r="C1281" i="22"/>
  <c r="C1612" i="22"/>
  <c r="C1297" i="22"/>
  <c r="C1309" i="22"/>
  <c r="C1620" i="22"/>
  <c r="C1340" i="22"/>
  <c r="C1319" i="22"/>
  <c r="C1484" i="22"/>
  <c r="C1499" i="22"/>
  <c r="C1303" i="22"/>
  <c r="H90" i="22" l="1"/>
  <c r="R90" i="22" s="1"/>
  <c r="A90" i="22"/>
  <c r="V90" i="22"/>
  <c r="M90" i="22"/>
  <c r="K91" i="22" a="1"/>
  <c r="K91" i="22" s="1"/>
  <c r="I91" i="22" a="1"/>
  <c r="I91" i="22" s="1"/>
  <c r="G91" i="22" a="1"/>
  <c r="G91" i="22" s="1"/>
  <c r="F92" i="22"/>
  <c r="J90" i="22"/>
  <c r="S90" i="22" s="1"/>
  <c r="W90" i="22"/>
  <c r="O90" i="22"/>
  <c r="L90" i="22"/>
  <c r="T90" i="22" s="1"/>
  <c r="X90" i="22"/>
  <c r="P90" i="22"/>
  <c r="E1136" i="22"/>
  <c r="E1137" i="22" s="1"/>
  <c r="E1138" i="22" s="1"/>
  <c r="E1139" i="22" s="1"/>
  <c r="E1140" i="22" s="1"/>
  <c r="E1141" i="22" s="1"/>
  <c r="E1142" i="22" s="1"/>
  <c r="E1143" i="22" s="1"/>
  <c r="E1144" i="22" s="1"/>
  <c r="E1145" i="22" s="1"/>
  <c r="E1146" i="22" s="1"/>
  <c r="E1147" i="22" s="1"/>
  <c r="E1148" i="22" s="1"/>
  <c r="C1149" i="22"/>
  <c r="Y89" i="22"/>
  <c r="Q89" i="22"/>
  <c r="N89" i="22"/>
  <c r="U89" i="22" s="1"/>
  <c r="C1294" i="22"/>
  <c r="C1316" i="22"/>
  <c r="C1497" i="22"/>
  <c r="C1353" i="22"/>
  <c r="C1322" i="22"/>
  <c r="C1286" i="22"/>
  <c r="C1310" i="22"/>
  <c r="C1332" i="22"/>
  <c r="C1633" i="22"/>
  <c r="C1753" i="22"/>
  <c r="C1512" i="22"/>
  <c r="C1625" i="22"/>
  <c r="H91" i="22" l="1"/>
  <c r="R91" i="22" s="1"/>
  <c r="V91" i="22"/>
  <c r="A91" i="22"/>
  <c r="M91" i="22"/>
  <c r="K92" i="22" a="1"/>
  <c r="K92" i="22" s="1"/>
  <c r="I92" i="22" a="1"/>
  <c r="I92" i="22" s="1"/>
  <c r="F93" i="22"/>
  <c r="G92" i="22" a="1"/>
  <c r="G92" i="22" s="1"/>
  <c r="W91" i="22"/>
  <c r="J91" i="22"/>
  <c r="S91" i="22" s="1"/>
  <c r="O91" i="22"/>
  <c r="L91" i="22"/>
  <c r="T91" i="22" s="1"/>
  <c r="X91" i="22"/>
  <c r="P91" i="22"/>
  <c r="N90" i="22"/>
  <c r="U90" i="22" s="1"/>
  <c r="Y90" i="22"/>
  <c r="Q90" i="22"/>
  <c r="E1149" i="22"/>
  <c r="E1150" i="22" s="1"/>
  <c r="E1151" i="22" s="1"/>
  <c r="E1152" i="22" s="1"/>
  <c r="E1153" i="22" s="1"/>
  <c r="E1154" i="22" s="1"/>
  <c r="E1155" i="22" s="1"/>
  <c r="E1156" i="22" s="1"/>
  <c r="E1157" i="22" s="1"/>
  <c r="E1158" i="22" s="1"/>
  <c r="E1159" i="22" s="1"/>
  <c r="E1160" i="22" s="1"/>
  <c r="E1161" i="22" s="1"/>
  <c r="C1162" i="22"/>
  <c r="C1345" i="22"/>
  <c r="C1335" i="22"/>
  <c r="C1766" i="22"/>
  <c r="C1510" i="22"/>
  <c r="C1307" i="22"/>
  <c r="C1299" i="22"/>
  <c r="C1323" i="22"/>
  <c r="C1525" i="22"/>
  <c r="C1646" i="22"/>
  <c r="C1638" i="22"/>
  <c r="C1366" i="22"/>
  <c r="C1329" i="22"/>
  <c r="I93" i="22" l="1" a="1"/>
  <c r="I93" i="22" s="1"/>
  <c r="K93" i="22" a="1"/>
  <c r="K93" i="22" s="1"/>
  <c r="G93" i="22" a="1"/>
  <c r="G93" i="22" s="1"/>
  <c r="F94" i="22"/>
  <c r="J92" i="22"/>
  <c r="S92" i="22" s="1"/>
  <c r="W92" i="22"/>
  <c r="O92" i="22"/>
  <c r="X92" i="22"/>
  <c r="L92" i="22"/>
  <c r="T92" i="22" s="1"/>
  <c r="P92" i="22"/>
  <c r="Y91" i="22"/>
  <c r="Q91" i="22"/>
  <c r="N91" i="22"/>
  <c r="U91" i="22" s="1"/>
  <c r="E1162" i="22"/>
  <c r="E1163" i="22" s="1"/>
  <c r="E1164" i="22" s="1"/>
  <c r="E1165" i="22" s="1"/>
  <c r="E1166" i="22" s="1"/>
  <c r="E1167" i="22" s="1"/>
  <c r="E1168" i="22" s="1"/>
  <c r="E1169" i="22" s="1"/>
  <c r="E1170" i="22" s="1"/>
  <c r="E1171" i="22" s="1"/>
  <c r="E1172" i="22" s="1"/>
  <c r="E1173" i="22" s="1"/>
  <c r="E1174" i="22" s="1"/>
  <c r="C1175" i="22"/>
  <c r="H92" i="22"/>
  <c r="R92" i="22" s="1"/>
  <c r="V92" i="22"/>
  <c r="A92" i="22"/>
  <c r="M92" i="22"/>
  <c r="C1659" i="22"/>
  <c r="C1348" i="22"/>
  <c r="C1312" i="22"/>
  <c r="C1779" i="22"/>
  <c r="C1342" i="22"/>
  <c r="C1523" i="22"/>
  <c r="C1538" i="22"/>
  <c r="C1358" i="22"/>
  <c r="C1379" i="22"/>
  <c r="C1651" i="22"/>
  <c r="C1336" i="22"/>
  <c r="C1320" i="22"/>
  <c r="C1188" i="22" l="1"/>
  <c r="E1175" i="22"/>
  <c r="E1176" i="22" s="1"/>
  <c r="E1177" i="22" s="1"/>
  <c r="E1178" i="22" s="1"/>
  <c r="E1179" i="22" s="1"/>
  <c r="E1180" i="22" s="1"/>
  <c r="E1181" i="22" s="1"/>
  <c r="E1182" i="22" s="1"/>
  <c r="E1183" i="22" s="1"/>
  <c r="E1184" i="22" s="1"/>
  <c r="E1185" i="22" s="1"/>
  <c r="E1186" i="22" s="1"/>
  <c r="E1187" i="22" s="1"/>
  <c r="I94" i="22" a="1"/>
  <c r="I94" i="22" s="1"/>
  <c r="K94" i="22" a="1"/>
  <c r="K94" i="22" s="1"/>
  <c r="G94" i="22" a="1"/>
  <c r="G94" i="22" s="1"/>
  <c r="F95" i="22"/>
  <c r="Y92" i="22"/>
  <c r="N92" i="22"/>
  <c r="U92" i="22" s="1"/>
  <c r="Q92" i="22"/>
  <c r="M93" i="22"/>
  <c r="H93" i="22"/>
  <c r="R93" i="22" s="1"/>
  <c r="A93" i="22"/>
  <c r="V93" i="22"/>
  <c r="X93" i="22"/>
  <c r="L93" i="22"/>
  <c r="T93" i="22" s="1"/>
  <c r="P93" i="22"/>
  <c r="J93" i="22"/>
  <c r="S93" i="22" s="1"/>
  <c r="W93" i="22"/>
  <c r="O93" i="22"/>
  <c r="C1361" i="22"/>
  <c r="C1536" i="22"/>
  <c r="C1371" i="22"/>
  <c r="C1349" i="22"/>
  <c r="C1664" i="22"/>
  <c r="C1551" i="22"/>
  <c r="C1325" i="22"/>
  <c r="C1672" i="22"/>
  <c r="C1392" i="22"/>
  <c r="C1333" i="22"/>
  <c r="C1355" i="22"/>
  <c r="C1792" i="22"/>
  <c r="I95" i="22" l="1" a="1"/>
  <c r="I95" i="22" s="1"/>
  <c r="K95" i="22" a="1"/>
  <c r="K95" i="22" s="1"/>
  <c r="G95" i="22" a="1"/>
  <c r="G95" i="22" s="1"/>
  <c r="F96" i="22"/>
  <c r="H94" i="22"/>
  <c r="R94" i="22" s="1"/>
  <c r="A94" i="22"/>
  <c r="M94" i="22"/>
  <c r="V94" i="22"/>
  <c r="X94" i="22"/>
  <c r="L94" i="22"/>
  <c r="T94" i="22" s="1"/>
  <c r="P94" i="22"/>
  <c r="W94" i="22"/>
  <c r="J94" i="22"/>
  <c r="S94" i="22" s="1"/>
  <c r="O94" i="22"/>
  <c r="Y93" i="22"/>
  <c r="N93" i="22"/>
  <c r="U93" i="22" s="1"/>
  <c r="Q93" i="22"/>
  <c r="C1201" i="22"/>
  <c r="E1188" i="22"/>
  <c r="E1189" i="22" s="1"/>
  <c r="E1190" i="22" s="1"/>
  <c r="E1191" i="22" s="1"/>
  <c r="E1192" i="22" s="1"/>
  <c r="E1193" i="22" s="1"/>
  <c r="E1194" i="22" s="1"/>
  <c r="E1195" i="22" s="1"/>
  <c r="E1196" i="22" s="1"/>
  <c r="E1197" i="22" s="1"/>
  <c r="E1198" i="22" s="1"/>
  <c r="E1199" i="22" s="1"/>
  <c r="E1200" i="22" s="1"/>
  <c r="C1362" i="22"/>
  <c r="C1549" i="22"/>
  <c r="C1405" i="22"/>
  <c r="C1384" i="22"/>
  <c r="C1346" i="22"/>
  <c r="C1685" i="22"/>
  <c r="C1677" i="22"/>
  <c r="C1374" i="22"/>
  <c r="C1805" i="22"/>
  <c r="C1338" i="22"/>
  <c r="C1368" i="22"/>
  <c r="C1564" i="22"/>
  <c r="N94" i="22" l="1"/>
  <c r="U94" i="22" s="1"/>
  <c r="Y94" i="22"/>
  <c r="Q94" i="22"/>
  <c r="I96" i="22" a="1"/>
  <c r="I96" i="22" s="1"/>
  <c r="K96" i="22" a="1"/>
  <c r="K96" i="22" s="1"/>
  <c r="F97" i="22"/>
  <c r="G96" i="22" a="1"/>
  <c r="G96" i="22" s="1"/>
  <c r="M95" i="22"/>
  <c r="H95" i="22"/>
  <c r="R95" i="22" s="1"/>
  <c r="V95" i="22"/>
  <c r="A95" i="22"/>
  <c r="C1214" i="22"/>
  <c r="E1201" i="22"/>
  <c r="E1202" i="22" s="1"/>
  <c r="E1203" i="22" s="1"/>
  <c r="E1204" i="22" s="1"/>
  <c r="E1205" i="22" s="1"/>
  <c r="E1206" i="22" s="1"/>
  <c r="E1207" i="22" s="1"/>
  <c r="E1208" i="22" s="1"/>
  <c r="E1209" i="22" s="1"/>
  <c r="E1210" i="22" s="1"/>
  <c r="E1211" i="22" s="1"/>
  <c r="E1212" i="22" s="1"/>
  <c r="E1213" i="22" s="1"/>
  <c r="X95" i="22"/>
  <c r="L95" i="22"/>
  <c r="T95" i="22" s="1"/>
  <c r="P95" i="22"/>
  <c r="W95" i="22"/>
  <c r="J95" i="22"/>
  <c r="S95" i="22" s="1"/>
  <c r="O95" i="22"/>
  <c r="C1577" i="22"/>
  <c r="C1381" i="22"/>
  <c r="C1418" i="22"/>
  <c r="C1375" i="22"/>
  <c r="C1351" i="22"/>
  <c r="C1698" i="22"/>
  <c r="C1562" i="22"/>
  <c r="C1397" i="22"/>
  <c r="C1818" i="22"/>
  <c r="C1387" i="22"/>
  <c r="C1690" i="22"/>
  <c r="C1359" i="22"/>
  <c r="M96" i="22" l="1"/>
  <c r="H96" i="22"/>
  <c r="R96" i="22" s="1"/>
  <c r="V96" i="22"/>
  <c r="A96" i="22"/>
  <c r="I97" i="22" a="1"/>
  <c r="I97" i="22" s="1"/>
  <c r="K97" i="22" a="1"/>
  <c r="K97" i="22" s="1"/>
  <c r="F98" i="22"/>
  <c r="G97" i="22" a="1"/>
  <c r="G97" i="22" s="1"/>
  <c r="X96" i="22"/>
  <c r="L96" i="22"/>
  <c r="T96" i="22" s="1"/>
  <c r="P96" i="22"/>
  <c r="W96" i="22"/>
  <c r="J96" i="22"/>
  <c r="S96" i="22" s="1"/>
  <c r="O96" i="22"/>
  <c r="Y95" i="22"/>
  <c r="Q95" i="22"/>
  <c r="N95" i="22"/>
  <c r="U95" i="22" s="1"/>
  <c r="C1227" i="22"/>
  <c r="E1214" i="22"/>
  <c r="E1215" i="22" s="1"/>
  <c r="E1216" i="22" s="1"/>
  <c r="E1217" i="22" s="1"/>
  <c r="E1218" i="22" s="1"/>
  <c r="E1219" i="22" s="1"/>
  <c r="E1220" i="22" s="1"/>
  <c r="E1221" i="22" s="1"/>
  <c r="E1222" i="22" s="1"/>
  <c r="E1223" i="22" s="1"/>
  <c r="E1224" i="22" s="1"/>
  <c r="E1225" i="22" s="1"/>
  <c r="E1226" i="22" s="1"/>
  <c r="C1364" i="22"/>
  <c r="C1711" i="22"/>
  <c r="C1394" i="22"/>
  <c r="C1703" i="22"/>
  <c r="C1431" i="22"/>
  <c r="C1590" i="22"/>
  <c r="C1388" i="22"/>
  <c r="C1372" i="22"/>
  <c r="C1400" i="22"/>
  <c r="C1831" i="22"/>
  <c r="C1410" i="22"/>
  <c r="C1575" i="22"/>
  <c r="I98" i="22" l="1" a="1"/>
  <c r="I98" i="22" s="1"/>
  <c r="K98" i="22" a="1"/>
  <c r="K98" i="22" s="1"/>
  <c r="G98" i="22" a="1"/>
  <c r="G98" i="22" s="1"/>
  <c r="F99" i="22"/>
  <c r="L97" i="22"/>
  <c r="T97" i="22" s="1"/>
  <c r="X97" i="22"/>
  <c r="P97" i="22"/>
  <c r="C1240" i="22"/>
  <c r="E1227" i="22"/>
  <c r="E1228" i="22" s="1"/>
  <c r="E1229" i="22" s="1"/>
  <c r="E1230" i="22" s="1"/>
  <c r="E1231" i="22" s="1"/>
  <c r="E1232" i="22" s="1"/>
  <c r="E1233" i="22" s="1"/>
  <c r="E1234" i="22" s="1"/>
  <c r="E1235" i="22" s="1"/>
  <c r="E1236" i="22" s="1"/>
  <c r="E1237" i="22" s="1"/>
  <c r="E1238" i="22" s="1"/>
  <c r="E1239" i="22" s="1"/>
  <c r="H97" i="22"/>
  <c r="R97" i="22" s="1"/>
  <c r="M97" i="22"/>
  <c r="A97" i="22"/>
  <c r="V97" i="22"/>
  <c r="J97" i="22"/>
  <c r="S97" i="22" s="1"/>
  <c r="W97" i="22"/>
  <c r="O97" i="22"/>
  <c r="Y96" i="22"/>
  <c r="Q96" i="22"/>
  <c r="N96" i="22"/>
  <c r="U96" i="22" s="1"/>
  <c r="C1423" i="22"/>
  <c r="C1413" i="22"/>
  <c r="C1401" i="22"/>
  <c r="C1724" i="22"/>
  <c r="C1444" i="22"/>
  <c r="C1385" i="22"/>
  <c r="C1588" i="22"/>
  <c r="C1603" i="22"/>
  <c r="C1377" i="22"/>
  <c r="C1844" i="22"/>
  <c r="C1716" i="22"/>
  <c r="C1407" i="22"/>
  <c r="C1253" i="22" l="1"/>
  <c r="E1240" i="22"/>
  <c r="E1241" i="22" s="1"/>
  <c r="E1242" i="22" s="1"/>
  <c r="E1243" i="22" s="1"/>
  <c r="E1244" i="22" s="1"/>
  <c r="E1245" i="22" s="1"/>
  <c r="E1246" i="22" s="1"/>
  <c r="E1247" i="22" s="1"/>
  <c r="E1248" i="22" s="1"/>
  <c r="E1249" i="22" s="1"/>
  <c r="E1250" i="22" s="1"/>
  <c r="E1251" i="22" s="1"/>
  <c r="E1252" i="22" s="1"/>
  <c r="I99" i="22" a="1"/>
  <c r="I99" i="22" s="1"/>
  <c r="K99" i="22" a="1"/>
  <c r="K99" i="22" s="1"/>
  <c r="G99" i="22" a="1"/>
  <c r="G99" i="22" s="1"/>
  <c r="F100" i="22"/>
  <c r="Y97" i="22"/>
  <c r="N97" i="22"/>
  <c r="U97" i="22" s="1"/>
  <c r="Q97" i="22"/>
  <c r="H98" i="22"/>
  <c r="R98" i="22" s="1"/>
  <c r="M98" i="22"/>
  <c r="V98" i="22"/>
  <c r="A98" i="22"/>
  <c r="L98" i="22"/>
  <c r="T98" i="22" s="1"/>
  <c r="X98" i="22"/>
  <c r="P98" i="22"/>
  <c r="J98" i="22"/>
  <c r="S98" i="22" s="1"/>
  <c r="W98" i="22"/>
  <c r="O98" i="22"/>
  <c r="C1398" i="22"/>
  <c r="C1616" i="22"/>
  <c r="C1601" i="22"/>
  <c r="C1426" i="22"/>
  <c r="C1737" i="22"/>
  <c r="C1857" i="22"/>
  <c r="C1414" i="22"/>
  <c r="C1420" i="22"/>
  <c r="C1457" i="22"/>
  <c r="C1436" i="22"/>
  <c r="C1390" i="22"/>
  <c r="C1729" i="22"/>
  <c r="I100" i="22" l="1" a="1"/>
  <c r="I100" i="22" s="1"/>
  <c r="K100" i="22" a="1"/>
  <c r="K100" i="22" s="1"/>
  <c r="G100" i="22" a="1"/>
  <c r="G100" i="22" s="1"/>
  <c r="F101" i="22"/>
  <c r="H99" i="22"/>
  <c r="R99" i="22" s="1"/>
  <c r="M99" i="22"/>
  <c r="V99" i="22"/>
  <c r="A99" i="22"/>
  <c r="L99" i="22"/>
  <c r="T99" i="22" s="1"/>
  <c r="X99" i="22"/>
  <c r="P99" i="22"/>
  <c r="Q98" i="22"/>
  <c r="Y98" i="22"/>
  <c r="N98" i="22"/>
  <c r="U98" i="22" s="1"/>
  <c r="J99" i="22"/>
  <c r="S99" i="22" s="1"/>
  <c r="W99" i="22"/>
  <c r="O99" i="22"/>
  <c r="C1266" i="22"/>
  <c r="E1253" i="22"/>
  <c r="E1254" i="22" s="1"/>
  <c r="E1255" i="22" s="1"/>
  <c r="E1256" i="22" s="1"/>
  <c r="E1257" i="22" s="1"/>
  <c r="E1258" i="22" s="1"/>
  <c r="E1259" i="22" s="1"/>
  <c r="E1260" i="22" s="1"/>
  <c r="E1261" i="22" s="1"/>
  <c r="E1262" i="22" s="1"/>
  <c r="E1263" i="22" s="1"/>
  <c r="E1264" i="22" s="1"/>
  <c r="E1265" i="22" s="1"/>
  <c r="C1433" i="22"/>
  <c r="C1470" i="22"/>
  <c r="C1614" i="22"/>
  <c r="C1411" i="22"/>
  <c r="C1742" i="22"/>
  <c r="C1750" i="22"/>
  <c r="C1439" i="22"/>
  <c r="C1427" i="22"/>
  <c r="C1870" i="22"/>
  <c r="C1449" i="22"/>
  <c r="C1403" i="22"/>
  <c r="C1629" i="22"/>
  <c r="Y99" i="22" l="1"/>
  <c r="Q99" i="22"/>
  <c r="N99" i="22"/>
  <c r="U99" i="22" s="1"/>
  <c r="K101" i="22" a="1"/>
  <c r="K101" i="22" s="1"/>
  <c r="I101" i="22" a="1"/>
  <c r="I101" i="22" s="1"/>
  <c r="G101" i="22" a="1"/>
  <c r="G101" i="22" s="1"/>
  <c r="F102" i="22"/>
  <c r="A100" i="22"/>
  <c r="M100" i="22"/>
  <c r="V100" i="22"/>
  <c r="H100" i="22"/>
  <c r="R100" i="22" s="1"/>
  <c r="E1266" i="22"/>
  <c r="E1267" i="22" s="1"/>
  <c r="E1268" i="22" s="1"/>
  <c r="E1269" i="22" s="1"/>
  <c r="E1270" i="22" s="1"/>
  <c r="E1271" i="22" s="1"/>
  <c r="E1272" i="22" s="1"/>
  <c r="E1273" i="22" s="1"/>
  <c r="E1274" i="22" s="1"/>
  <c r="E1275" i="22" s="1"/>
  <c r="E1276" i="22" s="1"/>
  <c r="E1277" i="22" s="1"/>
  <c r="E1278" i="22" s="1"/>
  <c r="C1279" i="22"/>
  <c r="L100" i="22"/>
  <c r="T100" i="22" s="1"/>
  <c r="X100" i="22"/>
  <c r="P100" i="22"/>
  <c r="J100" i="22"/>
  <c r="S100" i="22" s="1"/>
  <c r="W100" i="22"/>
  <c r="O100" i="22"/>
  <c r="C1416" i="22"/>
  <c r="C1462" i="22"/>
  <c r="C1763" i="22"/>
  <c r="C1424" i="22"/>
  <c r="C1883" i="22"/>
  <c r="C1452" i="22"/>
  <c r="C1627" i="22"/>
  <c r="C1755" i="22"/>
  <c r="C1483" i="22"/>
  <c r="C1446" i="22"/>
  <c r="C1642" i="22"/>
  <c r="C1440" i="22"/>
  <c r="M101" i="22" l="1"/>
  <c r="A101" i="22"/>
  <c r="V101" i="22"/>
  <c r="H101" i="22"/>
  <c r="R101" i="22" s="1"/>
  <c r="E1279" i="22"/>
  <c r="E1280" i="22" s="1"/>
  <c r="E1281" i="22" s="1"/>
  <c r="E1282" i="22" s="1"/>
  <c r="E1283" i="22" s="1"/>
  <c r="E1284" i="22" s="1"/>
  <c r="E1285" i="22" s="1"/>
  <c r="E1286" i="22" s="1"/>
  <c r="E1287" i="22" s="1"/>
  <c r="E1288" i="22" s="1"/>
  <c r="E1289" i="22" s="1"/>
  <c r="E1290" i="22" s="1"/>
  <c r="E1291" i="22" s="1"/>
  <c r="C1292" i="22"/>
  <c r="W101" i="22"/>
  <c r="J101" i="22"/>
  <c r="S101" i="22" s="1"/>
  <c r="O101" i="22"/>
  <c r="L101" i="22"/>
  <c r="T101" i="22" s="1"/>
  <c r="X101" i="22"/>
  <c r="P101" i="22"/>
  <c r="I102" i="22" a="1"/>
  <c r="I102" i="22" s="1"/>
  <c r="K102" i="22" a="1"/>
  <c r="K102" i="22" s="1"/>
  <c r="G102" i="22" a="1"/>
  <c r="G102" i="22" s="1"/>
  <c r="F103" i="22"/>
  <c r="Y100" i="22"/>
  <c r="Q100" i="22"/>
  <c r="N100" i="22"/>
  <c r="U100" i="22" s="1"/>
  <c r="C1496" i="22"/>
  <c r="C1453" i="22"/>
  <c r="C1655" i="22"/>
  <c r="C1776" i="22"/>
  <c r="C1475" i="22"/>
  <c r="C1459" i="22"/>
  <c r="C1768" i="22"/>
  <c r="C1437" i="22"/>
  <c r="C1896" i="22"/>
  <c r="C1640" i="22"/>
  <c r="C1465" i="22"/>
  <c r="C1429" i="22"/>
  <c r="H102" i="22" l="1"/>
  <c r="R102" i="22" s="1"/>
  <c r="V102" i="22"/>
  <c r="A102" i="22"/>
  <c r="M102" i="22"/>
  <c r="X102" i="22"/>
  <c r="L102" i="22"/>
  <c r="T102" i="22" s="1"/>
  <c r="P102" i="22"/>
  <c r="E1292" i="22"/>
  <c r="E1293" i="22" s="1"/>
  <c r="E1294" i="22" s="1"/>
  <c r="E1295" i="22" s="1"/>
  <c r="E1296" i="22" s="1"/>
  <c r="E1297" i="22" s="1"/>
  <c r="E1298" i="22" s="1"/>
  <c r="E1299" i="22" s="1"/>
  <c r="E1300" i="22" s="1"/>
  <c r="E1301" i="22" s="1"/>
  <c r="E1302" i="22" s="1"/>
  <c r="E1303" i="22" s="1"/>
  <c r="E1304" i="22" s="1"/>
  <c r="C1305" i="22"/>
  <c r="I103" i="22" a="1"/>
  <c r="I103" i="22" s="1"/>
  <c r="K103" i="22" a="1"/>
  <c r="K103" i="22" s="1"/>
  <c r="F104" i="22"/>
  <c r="G103" i="22" a="1"/>
  <c r="G103" i="22" s="1"/>
  <c r="W102" i="22"/>
  <c r="J102" i="22"/>
  <c r="S102" i="22" s="1"/>
  <c r="O102" i="22"/>
  <c r="Y101" i="22"/>
  <c r="Q101" i="22"/>
  <c r="N101" i="22"/>
  <c r="U101" i="22" s="1"/>
  <c r="C1478" i="22"/>
  <c r="C1781" i="22"/>
  <c r="C1789" i="22"/>
  <c r="C1668" i="22"/>
  <c r="C1466" i="22"/>
  <c r="C1653" i="22"/>
  <c r="C1472" i="22"/>
  <c r="C1909" i="22"/>
  <c r="C1450" i="22"/>
  <c r="C1442" i="22"/>
  <c r="C1488" i="22"/>
  <c r="C1509" i="22"/>
  <c r="H103" i="22" l="1"/>
  <c r="R103" i="22" s="1"/>
  <c r="M103" i="22"/>
  <c r="V103" i="22"/>
  <c r="A103" i="22"/>
  <c r="I104" i="22" a="1"/>
  <c r="I104" i="22" s="1"/>
  <c r="K104" i="22" a="1"/>
  <c r="K104" i="22" s="1"/>
  <c r="G104" i="22" a="1"/>
  <c r="G104" i="22" s="1"/>
  <c r="F105" i="22"/>
  <c r="Y102" i="22"/>
  <c r="Q102" i="22"/>
  <c r="N102" i="22"/>
  <c r="U102" i="22" s="1"/>
  <c r="L103" i="22"/>
  <c r="T103" i="22" s="1"/>
  <c r="X103" i="22"/>
  <c r="P103" i="22"/>
  <c r="W103" i="22"/>
  <c r="J103" i="22"/>
  <c r="S103" i="22" s="1"/>
  <c r="O103" i="22"/>
  <c r="C1318" i="22"/>
  <c r="E1305" i="22"/>
  <c r="E1306" i="22" s="1"/>
  <c r="E1307" i="22" s="1"/>
  <c r="E1308" i="22" s="1"/>
  <c r="E1309" i="22" s="1"/>
  <c r="E1310" i="22" s="1"/>
  <c r="E1311" i="22" s="1"/>
  <c r="E1312" i="22" s="1"/>
  <c r="E1313" i="22" s="1"/>
  <c r="E1314" i="22" s="1"/>
  <c r="E1315" i="22" s="1"/>
  <c r="E1316" i="22" s="1"/>
  <c r="E1317" i="22" s="1"/>
  <c r="C1463" i="22"/>
  <c r="C1479" i="22"/>
  <c r="C1666" i="22"/>
  <c r="C1681" i="22"/>
  <c r="C1794" i="22"/>
  <c r="C1802" i="22"/>
  <c r="C1491" i="22"/>
  <c r="C1522" i="22"/>
  <c r="C1485" i="22"/>
  <c r="C1922" i="22"/>
  <c r="C1501" i="22"/>
  <c r="C1455" i="22"/>
  <c r="K105" i="22" l="1" a="1"/>
  <c r="K105" i="22" s="1"/>
  <c r="I105" i="22" a="1"/>
  <c r="I105" i="22" s="1"/>
  <c r="G105" i="22" a="1"/>
  <c r="G105" i="22" s="1"/>
  <c r="F106" i="22"/>
  <c r="H104" i="22"/>
  <c r="R104" i="22" s="1"/>
  <c r="V104" i="22"/>
  <c r="A104" i="22"/>
  <c r="M104" i="22"/>
  <c r="X104" i="22"/>
  <c r="L104" i="22"/>
  <c r="T104" i="22" s="1"/>
  <c r="P104" i="22"/>
  <c r="J104" i="22"/>
  <c r="S104" i="22" s="1"/>
  <c r="W104" i="22"/>
  <c r="O104" i="22"/>
  <c r="E1318" i="22"/>
  <c r="E1319" i="22" s="1"/>
  <c r="E1320" i="22" s="1"/>
  <c r="E1321" i="22" s="1"/>
  <c r="E1322" i="22" s="1"/>
  <c r="E1323" i="22" s="1"/>
  <c r="E1324" i="22" s="1"/>
  <c r="E1325" i="22" s="1"/>
  <c r="E1326" i="22" s="1"/>
  <c r="E1327" i="22" s="1"/>
  <c r="E1328" i="22" s="1"/>
  <c r="E1329" i="22" s="1"/>
  <c r="E1330" i="22" s="1"/>
  <c r="C1331" i="22"/>
  <c r="Y103" i="22"/>
  <c r="Q103" i="22"/>
  <c r="N103" i="22"/>
  <c r="U103" i="22" s="1"/>
  <c r="C1504" i="22"/>
  <c r="C1807" i="22"/>
  <c r="C1694" i="22"/>
  <c r="C1535" i="22"/>
  <c r="C1815" i="22"/>
  <c r="C1476" i="22"/>
  <c r="C1468" i="22"/>
  <c r="C1514" i="22"/>
  <c r="C1498" i="22"/>
  <c r="C1935" i="22"/>
  <c r="C1492" i="22"/>
  <c r="C1679" i="22"/>
  <c r="E1331" i="22" l="1"/>
  <c r="E1332" i="22" s="1"/>
  <c r="E1333" i="22" s="1"/>
  <c r="E1334" i="22" s="1"/>
  <c r="E1335" i="22" s="1"/>
  <c r="E1336" i="22" s="1"/>
  <c r="E1337" i="22" s="1"/>
  <c r="E1338" i="22" s="1"/>
  <c r="E1339" i="22" s="1"/>
  <c r="E1340" i="22" s="1"/>
  <c r="E1341" i="22" s="1"/>
  <c r="E1342" i="22" s="1"/>
  <c r="E1343" i="22" s="1"/>
  <c r="C1344" i="22"/>
  <c r="I106" i="22" a="1"/>
  <c r="I106" i="22" s="1"/>
  <c r="K106" i="22" a="1"/>
  <c r="K106" i="22" s="1"/>
  <c r="G106" i="22" a="1"/>
  <c r="G106" i="22" s="1"/>
  <c r="F107" i="22"/>
  <c r="M105" i="22"/>
  <c r="H105" i="22"/>
  <c r="R105" i="22" s="1"/>
  <c r="A105" i="22"/>
  <c r="V105" i="22"/>
  <c r="W105" i="22"/>
  <c r="J105" i="22"/>
  <c r="S105" i="22" s="1"/>
  <c r="O105" i="22"/>
  <c r="Q104" i="22"/>
  <c r="Y104" i="22"/>
  <c r="N104" i="22"/>
  <c r="U104" i="22" s="1"/>
  <c r="X105" i="22"/>
  <c r="L105" i="22"/>
  <c r="T105" i="22" s="1"/>
  <c r="P105" i="22"/>
  <c r="C1828" i="22"/>
  <c r="C1548" i="22"/>
  <c r="C1692" i="22"/>
  <c r="C1505" i="22"/>
  <c r="C1481" i="22"/>
  <c r="C1517" i="22"/>
  <c r="C1489" i="22"/>
  <c r="C1527" i="22"/>
  <c r="C1820" i="22"/>
  <c r="C1948" i="22"/>
  <c r="C1511" i="22"/>
  <c r="C1707" i="22"/>
  <c r="Y105" i="22" l="1"/>
  <c r="Q105" i="22"/>
  <c r="N105" i="22"/>
  <c r="U105" i="22" s="1"/>
  <c r="I107" i="22" a="1"/>
  <c r="I107" i="22" s="1"/>
  <c r="K107" i="22" a="1"/>
  <c r="K107" i="22" s="1"/>
  <c r="G107" i="22" a="1"/>
  <c r="G107" i="22" s="1"/>
  <c r="F108" i="22"/>
  <c r="A106" i="22"/>
  <c r="V106" i="22"/>
  <c r="H106" i="22"/>
  <c r="R106" i="22" s="1"/>
  <c r="M106" i="22"/>
  <c r="L106" i="22"/>
  <c r="T106" i="22" s="1"/>
  <c r="X106" i="22"/>
  <c r="P106" i="22"/>
  <c r="J106" i="22"/>
  <c r="S106" i="22" s="1"/>
  <c r="W106" i="22"/>
  <c r="O106" i="22"/>
  <c r="C1357" i="22"/>
  <c r="E1344" i="22"/>
  <c r="E1345" i="22" s="1"/>
  <c r="E1346" i="22" s="1"/>
  <c r="E1347" i="22" s="1"/>
  <c r="E1348" i="22" s="1"/>
  <c r="E1349" i="22" s="1"/>
  <c r="E1350" i="22" s="1"/>
  <c r="E1351" i="22" s="1"/>
  <c r="E1352" i="22" s="1"/>
  <c r="E1353" i="22" s="1"/>
  <c r="E1354" i="22" s="1"/>
  <c r="E1355" i="22" s="1"/>
  <c r="E1356" i="22" s="1"/>
  <c r="C1518" i="22"/>
  <c r="C1841" i="22"/>
  <c r="C1961" i="22"/>
  <c r="C1530" i="22"/>
  <c r="C1502" i="22"/>
  <c r="C1494" i="22"/>
  <c r="C1720" i="22"/>
  <c r="C1705" i="22"/>
  <c r="C1524" i="22"/>
  <c r="C1833" i="22"/>
  <c r="C1540" i="22"/>
  <c r="C1561" i="22"/>
  <c r="G108" i="22" l="1" a="1"/>
  <c r="G108" i="22" s="1"/>
  <c r="I108" i="22" a="1"/>
  <c r="I108" i="22" s="1"/>
  <c r="K108" i="22" a="1"/>
  <c r="K108" i="22" s="1"/>
  <c r="F109" i="22"/>
  <c r="V107" i="22"/>
  <c r="A107" i="22"/>
  <c r="H107" i="22"/>
  <c r="R107" i="22" s="1"/>
  <c r="M107" i="22"/>
  <c r="X107" i="22"/>
  <c r="L107" i="22"/>
  <c r="T107" i="22" s="1"/>
  <c r="P107" i="22"/>
  <c r="W107" i="22"/>
  <c r="J107" i="22"/>
  <c r="S107" i="22" s="1"/>
  <c r="O107" i="22"/>
  <c r="Y106" i="22"/>
  <c r="Q106" i="22"/>
  <c r="N106" i="22"/>
  <c r="U106" i="22" s="1"/>
  <c r="C1370" i="22"/>
  <c r="E1357" i="22"/>
  <c r="E1358" i="22" s="1"/>
  <c r="E1359" i="22" s="1"/>
  <c r="E1360" i="22" s="1"/>
  <c r="E1361" i="22" s="1"/>
  <c r="E1362" i="22" s="1"/>
  <c r="E1363" i="22" s="1"/>
  <c r="E1364" i="22" s="1"/>
  <c r="E1365" i="22" s="1"/>
  <c r="E1366" i="22" s="1"/>
  <c r="E1367" i="22" s="1"/>
  <c r="E1368" i="22" s="1"/>
  <c r="E1369" i="22" s="1"/>
  <c r="C1537" i="22"/>
  <c r="C1718" i="22"/>
  <c r="C1515" i="22"/>
  <c r="C1974" i="22"/>
  <c r="C1553" i="22"/>
  <c r="C1846" i="22"/>
  <c r="C1507" i="22"/>
  <c r="C1543" i="22"/>
  <c r="C1733" i="22"/>
  <c r="C1854" i="22"/>
  <c r="C1574" i="22"/>
  <c r="C1531" i="22"/>
  <c r="G109" i="22" l="1" a="1"/>
  <c r="G109" i="22" s="1"/>
  <c r="I109" i="22" a="1"/>
  <c r="I109" i="22" s="1"/>
  <c r="K109" i="22" a="1"/>
  <c r="K109" i="22" s="1"/>
  <c r="F110" i="22"/>
  <c r="X108" i="22"/>
  <c r="L108" i="22"/>
  <c r="T108" i="22" s="1"/>
  <c r="P108" i="22"/>
  <c r="Y107" i="22"/>
  <c r="Q107" i="22"/>
  <c r="N107" i="22"/>
  <c r="U107" i="22" s="1"/>
  <c r="E1370" i="22"/>
  <c r="E1371" i="22" s="1"/>
  <c r="E1372" i="22" s="1"/>
  <c r="E1373" i="22" s="1"/>
  <c r="E1374" i="22" s="1"/>
  <c r="E1375" i="22" s="1"/>
  <c r="E1376" i="22" s="1"/>
  <c r="E1377" i="22" s="1"/>
  <c r="E1378" i="22" s="1"/>
  <c r="E1379" i="22" s="1"/>
  <c r="E1380" i="22" s="1"/>
  <c r="E1381" i="22" s="1"/>
  <c r="E1382" i="22" s="1"/>
  <c r="C1383" i="22"/>
  <c r="J108" i="22"/>
  <c r="S108" i="22" s="1"/>
  <c r="W108" i="22"/>
  <c r="O108" i="22"/>
  <c r="A108" i="22"/>
  <c r="V108" i="22"/>
  <c r="M108" i="22"/>
  <c r="H108" i="22"/>
  <c r="R108" i="22" s="1"/>
  <c r="C1587" i="22"/>
  <c r="C1550" i="22"/>
  <c r="C1867" i="22"/>
  <c r="C1746" i="22"/>
  <c r="C1520" i="22"/>
  <c r="C1556" i="22"/>
  <c r="C1566" i="22"/>
  <c r="C1731" i="22"/>
  <c r="C1544" i="22"/>
  <c r="C1987" i="22"/>
  <c r="C1859" i="22"/>
  <c r="C1528" i="22"/>
  <c r="C1396" i="22" l="1"/>
  <c r="E1383" i="22"/>
  <c r="E1384" i="22" s="1"/>
  <c r="E1385" i="22" s="1"/>
  <c r="E1386" i="22" s="1"/>
  <c r="E1387" i="22" s="1"/>
  <c r="E1388" i="22" s="1"/>
  <c r="E1389" i="22" s="1"/>
  <c r="E1390" i="22" s="1"/>
  <c r="E1391" i="22" s="1"/>
  <c r="E1392" i="22" s="1"/>
  <c r="E1393" i="22" s="1"/>
  <c r="E1394" i="22" s="1"/>
  <c r="E1395" i="22" s="1"/>
  <c r="G110" i="22" a="1"/>
  <c r="G110" i="22" s="1"/>
  <c r="I110" i="22" a="1"/>
  <c r="I110" i="22" s="1"/>
  <c r="K110" i="22" a="1"/>
  <c r="K110" i="22" s="1"/>
  <c r="F111" i="22"/>
  <c r="X109" i="22"/>
  <c r="P109" i="22"/>
  <c r="L109" i="22"/>
  <c r="T109" i="22" s="1"/>
  <c r="Y108" i="22"/>
  <c r="Q108" i="22"/>
  <c r="N108" i="22"/>
  <c r="U108" i="22" s="1"/>
  <c r="W109" i="22"/>
  <c r="J109" i="22"/>
  <c r="S109" i="22" s="1"/>
  <c r="O109" i="22"/>
  <c r="A109" i="22"/>
  <c r="V109" i="22"/>
  <c r="M109" i="22"/>
  <c r="H109" i="22"/>
  <c r="R109" i="22" s="1"/>
  <c r="C1533" i="22"/>
  <c r="C1563" i="22"/>
  <c r="C1744" i="22"/>
  <c r="C2000" i="22"/>
  <c r="C1872" i="22"/>
  <c r="C1579" i="22"/>
  <c r="C1880" i="22"/>
  <c r="C1541" i="22"/>
  <c r="C1557" i="22"/>
  <c r="C1569" i="22"/>
  <c r="C1759" i="22"/>
  <c r="C1600" i="22"/>
  <c r="G111" i="22" l="1" a="1"/>
  <c r="G111" i="22" s="1"/>
  <c r="K111" i="22" a="1"/>
  <c r="K111" i="22" s="1"/>
  <c r="I111" i="22" a="1"/>
  <c r="I111" i="22" s="1"/>
  <c r="F112" i="22"/>
  <c r="L110" i="22"/>
  <c r="T110" i="22" s="1"/>
  <c r="X110" i="22"/>
  <c r="P110" i="22"/>
  <c r="W110" i="22"/>
  <c r="J110" i="22"/>
  <c r="S110" i="22" s="1"/>
  <c r="O110" i="22"/>
  <c r="V110" i="22"/>
  <c r="H110" i="22"/>
  <c r="R110" i="22" s="1"/>
  <c r="A110" i="22"/>
  <c r="M110" i="22"/>
  <c r="Y109" i="22"/>
  <c r="N109" i="22"/>
  <c r="U109" i="22" s="1"/>
  <c r="Q109" i="22"/>
  <c r="E1396" i="22"/>
  <c r="E1397" i="22" s="1"/>
  <c r="E1398" i="22" s="1"/>
  <c r="E1399" i="22" s="1"/>
  <c r="E1400" i="22" s="1"/>
  <c r="E1401" i="22" s="1"/>
  <c r="E1402" i="22" s="1"/>
  <c r="E1403" i="22" s="1"/>
  <c r="E1404" i="22" s="1"/>
  <c r="E1405" i="22" s="1"/>
  <c r="E1406" i="22" s="1"/>
  <c r="E1407" i="22" s="1"/>
  <c r="E1408" i="22" s="1"/>
  <c r="C1409" i="22"/>
  <c r="C1570" i="22"/>
  <c r="C1893" i="22"/>
  <c r="C1592" i="22"/>
  <c r="C1546" i="22"/>
  <c r="C2013" i="22"/>
  <c r="C1576" i="22"/>
  <c r="C1582" i="22"/>
  <c r="C1757" i="22"/>
  <c r="C1772" i="22"/>
  <c r="C1885" i="22"/>
  <c r="C1613" i="22"/>
  <c r="C1554" i="22"/>
  <c r="N110" i="22" l="1"/>
  <c r="U110" i="22" s="1"/>
  <c r="Y110" i="22"/>
  <c r="Q110" i="22"/>
  <c r="G112" i="22" a="1"/>
  <c r="G112" i="22" s="1"/>
  <c r="I112" i="22" a="1"/>
  <c r="I112" i="22" s="1"/>
  <c r="K112" i="22" a="1"/>
  <c r="K112" i="22" s="1"/>
  <c r="F113" i="22"/>
  <c r="E1409" i="22"/>
  <c r="E1410" i="22" s="1"/>
  <c r="E1411" i="22" s="1"/>
  <c r="E1412" i="22" s="1"/>
  <c r="E1413" i="22" s="1"/>
  <c r="E1414" i="22" s="1"/>
  <c r="E1415" i="22" s="1"/>
  <c r="E1416" i="22" s="1"/>
  <c r="E1417" i="22" s="1"/>
  <c r="E1418" i="22" s="1"/>
  <c r="E1419" i="22" s="1"/>
  <c r="E1420" i="22" s="1"/>
  <c r="E1421" i="22" s="1"/>
  <c r="C1422" i="22"/>
  <c r="J111" i="22"/>
  <c r="S111" i="22" s="1"/>
  <c r="W111" i="22"/>
  <c r="O111" i="22"/>
  <c r="X111" i="22"/>
  <c r="L111" i="22"/>
  <c r="T111" i="22" s="1"/>
  <c r="P111" i="22"/>
  <c r="V111" i="22"/>
  <c r="A111" i="22"/>
  <c r="M111" i="22"/>
  <c r="H111" i="22"/>
  <c r="R111" i="22" s="1"/>
  <c r="C1898" i="22"/>
  <c r="C2026" i="22"/>
  <c r="C1605" i="22"/>
  <c r="C1626" i="22"/>
  <c r="C1785" i="22"/>
  <c r="C1595" i="22"/>
  <c r="C1559" i="22"/>
  <c r="C1906" i="22"/>
  <c r="C1567" i="22"/>
  <c r="C1770" i="22"/>
  <c r="C1583" i="22"/>
  <c r="C1589" i="22"/>
  <c r="G113" i="22" l="1" a="1"/>
  <c r="G113" i="22" s="1"/>
  <c r="I113" i="22" a="1"/>
  <c r="I113" i="22" s="1"/>
  <c r="K113" i="22" a="1"/>
  <c r="K113" i="22" s="1"/>
  <c r="F114" i="22"/>
  <c r="X112" i="22"/>
  <c r="L112" i="22"/>
  <c r="T112" i="22" s="1"/>
  <c r="P112" i="22"/>
  <c r="J112" i="22"/>
  <c r="S112" i="22" s="1"/>
  <c r="W112" i="22"/>
  <c r="O112" i="22"/>
  <c r="A112" i="22"/>
  <c r="H112" i="22"/>
  <c r="R112" i="22" s="1"/>
  <c r="V112" i="22"/>
  <c r="M112" i="22"/>
  <c r="Y111" i="22"/>
  <c r="Q111" i="22"/>
  <c r="N111" i="22"/>
  <c r="U111" i="22" s="1"/>
  <c r="C1435" i="22"/>
  <c r="E1422" i="22"/>
  <c r="E1423" i="22" s="1"/>
  <c r="E1424" i="22" s="1"/>
  <c r="E1425" i="22" s="1"/>
  <c r="E1426" i="22" s="1"/>
  <c r="E1427" i="22" s="1"/>
  <c r="E1428" i="22" s="1"/>
  <c r="E1429" i="22" s="1"/>
  <c r="E1430" i="22" s="1"/>
  <c r="E1431" i="22" s="1"/>
  <c r="E1432" i="22" s="1"/>
  <c r="E1433" i="22" s="1"/>
  <c r="E1434" i="22" s="1"/>
  <c r="C1608" i="22"/>
  <c r="C1911" i="22"/>
  <c r="C1639" i="22"/>
  <c r="C1596" i="22"/>
  <c r="C1618" i="22"/>
  <c r="C1580" i="22"/>
  <c r="C1572" i="22"/>
  <c r="C2039" i="22"/>
  <c r="C1783" i="22"/>
  <c r="C1602" i="22"/>
  <c r="C1919" i="22"/>
  <c r="C1798" i="22"/>
  <c r="Y112" i="22" l="1"/>
  <c r="Q112" i="22"/>
  <c r="N112" i="22"/>
  <c r="U112" i="22" s="1"/>
  <c r="G114" i="22" a="1"/>
  <c r="G114" i="22" s="1"/>
  <c r="K114" i="22" a="1"/>
  <c r="K114" i="22" s="1"/>
  <c r="I114" i="22" a="1"/>
  <c r="I114" i="22" s="1"/>
  <c r="F115" i="22"/>
  <c r="X113" i="22"/>
  <c r="L113" i="22"/>
  <c r="T113" i="22" s="1"/>
  <c r="P113" i="22"/>
  <c r="C1448" i="22"/>
  <c r="E1435" i="22"/>
  <c r="E1436" i="22" s="1"/>
  <c r="E1437" i="22" s="1"/>
  <c r="E1438" i="22" s="1"/>
  <c r="E1439" i="22" s="1"/>
  <c r="E1440" i="22" s="1"/>
  <c r="E1441" i="22" s="1"/>
  <c r="E1442" i="22" s="1"/>
  <c r="E1443" i="22" s="1"/>
  <c r="E1444" i="22" s="1"/>
  <c r="E1445" i="22" s="1"/>
  <c r="E1446" i="22" s="1"/>
  <c r="E1447" i="22" s="1"/>
  <c r="J113" i="22"/>
  <c r="S113" i="22" s="1"/>
  <c r="W113" i="22"/>
  <c r="O113" i="22"/>
  <c r="A113" i="22"/>
  <c r="V113" i="22"/>
  <c r="H113" i="22"/>
  <c r="R113" i="22" s="1"/>
  <c r="M113" i="22"/>
  <c r="C1621" i="22"/>
  <c r="C1631" i="22"/>
  <c r="C2052" i="22"/>
  <c r="C1609" i="22"/>
  <c r="C1811" i="22"/>
  <c r="C1593" i="22"/>
  <c r="C1796" i="22"/>
  <c r="C1652" i="22"/>
  <c r="C1585" i="22"/>
  <c r="C1924" i="22"/>
  <c r="C1932" i="22"/>
  <c r="C1615" i="22"/>
  <c r="G115" i="22" l="1" a="1"/>
  <c r="G115" i="22" s="1"/>
  <c r="K115" i="22" a="1"/>
  <c r="K115" i="22" s="1"/>
  <c r="I115" i="22" a="1"/>
  <c r="I115" i="22" s="1"/>
  <c r="F116" i="22"/>
  <c r="J114" i="22"/>
  <c r="S114" i="22" s="1"/>
  <c r="W114" i="22"/>
  <c r="O114" i="22"/>
  <c r="A114" i="22"/>
  <c r="H114" i="22"/>
  <c r="R114" i="22" s="1"/>
  <c r="V114" i="22"/>
  <c r="M114" i="22"/>
  <c r="L114" i="22"/>
  <c r="T114" i="22" s="1"/>
  <c r="X114" i="22"/>
  <c r="P114" i="22"/>
  <c r="Y113" i="22"/>
  <c r="Q113" i="22"/>
  <c r="N113" i="22"/>
  <c r="U113" i="22" s="1"/>
  <c r="E1448" i="22"/>
  <c r="E1449" i="22" s="1"/>
  <c r="E1450" i="22" s="1"/>
  <c r="E1451" i="22" s="1"/>
  <c r="E1452" i="22" s="1"/>
  <c r="E1453" i="22" s="1"/>
  <c r="E1454" i="22" s="1"/>
  <c r="E1455" i="22" s="1"/>
  <c r="E1456" i="22" s="1"/>
  <c r="E1457" i="22" s="1"/>
  <c r="E1458" i="22" s="1"/>
  <c r="E1459" i="22" s="1"/>
  <c r="E1460" i="22" s="1"/>
  <c r="C1461" i="22"/>
  <c r="C1937" i="22"/>
  <c r="C1945" i="22"/>
  <c r="C1809" i="22"/>
  <c r="C1606" i="22"/>
  <c r="C1665" i="22"/>
  <c r="C1634" i="22"/>
  <c r="C1598" i="22"/>
  <c r="C1622" i="22"/>
  <c r="C1628" i="22"/>
  <c r="C1824" i="22"/>
  <c r="C2065" i="22"/>
  <c r="C1644" i="22"/>
  <c r="G116" i="22" l="1" a="1"/>
  <c r="G116" i="22" s="1"/>
  <c r="K116" i="22" a="1"/>
  <c r="K116" i="22" s="1"/>
  <c r="I116" i="22" a="1"/>
  <c r="I116" i="22" s="1"/>
  <c r="F117" i="22"/>
  <c r="C1474" i="22"/>
  <c r="E1461" i="22"/>
  <c r="E1462" i="22" s="1"/>
  <c r="E1463" i="22" s="1"/>
  <c r="E1464" i="22" s="1"/>
  <c r="E1465" i="22" s="1"/>
  <c r="E1466" i="22" s="1"/>
  <c r="E1467" i="22" s="1"/>
  <c r="E1468" i="22" s="1"/>
  <c r="E1469" i="22" s="1"/>
  <c r="E1470" i="22" s="1"/>
  <c r="E1471" i="22" s="1"/>
  <c r="E1472" i="22" s="1"/>
  <c r="E1473" i="22" s="1"/>
  <c r="Y114" i="22"/>
  <c r="N114" i="22"/>
  <c r="U114" i="22" s="1"/>
  <c r="Q114" i="22"/>
  <c r="W115" i="22"/>
  <c r="J115" i="22"/>
  <c r="S115" i="22" s="1"/>
  <c r="O115" i="22"/>
  <c r="L115" i="22"/>
  <c r="T115" i="22" s="1"/>
  <c r="X115" i="22"/>
  <c r="P115" i="22"/>
  <c r="A115" i="22"/>
  <c r="V115" i="22"/>
  <c r="H115" i="22"/>
  <c r="R115" i="22" s="1"/>
  <c r="M115" i="22"/>
  <c r="C1647" i="22"/>
  <c r="C1657" i="22"/>
  <c r="C1837" i="22"/>
  <c r="C1641" i="22"/>
  <c r="C1958" i="22"/>
  <c r="C1822" i="22"/>
  <c r="C1678" i="22"/>
  <c r="C2078" i="22"/>
  <c r="C1635" i="22"/>
  <c r="C1611" i="22"/>
  <c r="C1619" i="22"/>
  <c r="C1950" i="22"/>
  <c r="C1487" i="22" l="1"/>
  <c r="E1474" i="22"/>
  <c r="E1475" i="22" s="1"/>
  <c r="E1476" i="22" s="1"/>
  <c r="E1477" i="22" s="1"/>
  <c r="E1478" i="22" s="1"/>
  <c r="E1479" i="22" s="1"/>
  <c r="E1480" i="22" s="1"/>
  <c r="E1481" i="22" s="1"/>
  <c r="E1482" i="22" s="1"/>
  <c r="E1483" i="22" s="1"/>
  <c r="E1484" i="22" s="1"/>
  <c r="E1485" i="22" s="1"/>
  <c r="E1486" i="22" s="1"/>
  <c r="G117" i="22" a="1"/>
  <c r="G117" i="22" s="1"/>
  <c r="K117" i="22" a="1"/>
  <c r="K117" i="22" s="1"/>
  <c r="I117" i="22" a="1"/>
  <c r="I117" i="22" s="1"/>
  <c r="F118" i="22"/>
  <c r="Y115" i="22"/>
  <c r="Q115" i="22"/>
  <c r="N115" i="22"/>
  <c r="U115" i="22" s="1"/>
  <c r="J116" i="22"/>
  <c r="S116" i="22" s="1"/>
  <c r="W116" i="22"/>
  <c r="O116" i="22"/>
  <c r="L116" i="22"/>
  <c r="T116" i="22" s="1"/>
  <c r="X116" i="22"/>
  <c r="P116" i="22"/>
  <c r="V116" i="22"/>
  <c r="H116" i="22"/>
  <c r="R116" i="22" s="1"/>
  <c r="M116" i="22"/>
  <c r="A116" i="22"/>
  <c r="C1971" i="22"/>
  <c r="C1654" i="22"/>
  <c r="C1850" i="22"/>
  <c r="C1632" i="22"/>
  <c r="C2091" i="22"/>
  <c r="C1660" i="22"/>
  <c r="C1670" i="22"/>
  <c r="C1835" i="22"/>
  <c r="C1648" i="22"/>
  <c r="C1963" i="22"/>
  <c r="C1624" i="22"/>
  <c r="C1691" i="22"/>
  <c r="G118" i="22" l="1" a="1"/>
  <c r="G118" i="22" s="1"/>
  <c r="I118" i="22" a="1"/>
  <c r="I118" i="22" s="1"/>
  <c r="K118" i="22" a="1"/>
  <c r="K118" i="22" s="1"/>
  <c r="F119" i="22"/>
  <c r="W117" i="22"/>
  <c r="J117" i="22"/>
  <c r="S117" i="22" s="1"/>
  <c r="O117" i="22"/>
  <c r="L117" i="22"/>
  <c r="T117" i="22" s="1"/>
  <c r="X117" i="22"/>
  <c r="P117" i="22"/>
  <c r="H117" i="22"/>
  <c r="R117" i="22" s="1"/>
  <c r="V117" i="22"/>
  <c r="A117" i="22"/>
  <c r="M117" i="22"/>
  <c r="Y116" i="22"/>
  <c r="N116" i="22"/>
  <c r="U116" i="22" s="1"/>
  <c r="Q116" i="22"/>
  <c r="C1500" i="22"/>
  <c r="E1487" i="22"/>
  <c r="E1488" i="22" s="1"/>
  <c r="E1489" i="22" s="1"/>
  <c r="E1490" i="22" s="1"/>
  <c r="E1491" i="22" s="1"/>
  <c r="E1492" i="22" s="1"/>
  <c r="E1493" i="22" s="1"/>
  <c r="E1494" i="22" s="1"/>
  <c r="E1495" i="22" s="1"/>
  <c r="E1496" i="22" s="1"/>
  <c r="E1497" i="22" s="1"/>
  <c r="E1498" i="22" s="1"/>
  <c r="E1499" i="22" s="1"/>
  <c r="C1637" i="22"/>
  <c r="C1848" i="22"/>
  <c r="C1704" i="22"/>
  <c r="C1683" i="22"/>
  <c r="C1673" i="22"/>
  <c r="C1661" i="22"/>
  <c r="C1645" i="22"/>
  <c r="C1863" i="22"/>
  <c r="C1667" i="22"/>
  <c r="C1984" i="22"/>
  <c r="C1976" i="22"/>
  <c r="C2104" i="22"/>
  <c r="Y117" i="22" l="1"/>
  <c r="N117" i="22"/>
  <c r="U117" i="22" s="1"/>
  <c r="Q117" i="22"/>
  <c r="G119" i="22" a="1"/>
  <c r="G119" i="22" s="1"/>
  <c r="I119" i="22" a="1"/>
  <c r="I119" i="22" s="1"/>
  <c r="K119" i="22" a="1"/>
  <c r="K119" i="22" s="1"/>
  <c r="F120" i="22"/>
  <c r="X118" i="22"/>
  <c r="L118" i="22"/>
  <c r="T118" i="22" s="1"/>
  <c r="P118" i="22"/>
  <c r="C1513" i="22"/>
  <c r="E1500" i="22"/>
  <c r="E1501" i="22" s="1"/>
  <c r="E1502" i="22" s="1"/>
  <c r="E1503" i="22" s="1"/>
  <c r="E1504" i="22" s="1"/>
  <c r="E1505" i="22" s="1"/>
  <c r="E1506" i="22" s="1"/>
  <c r="E1507" i="22" s="1"/>
  <c r="E1508" i="22" s="1"/>
  <c r="E1509" i="22" s="1"/>
  <c r="E1510" i="22" s="1"/>
  <c r="E1511" i="22" s="1"/>
  <c r="E1512" i="22" s="1"/>
  <c r="W118" i="22"/>
  <c r="J118" i="22"/>
  <c r="S118" i="22" s="1"/>
  <c r="O118" i="22"/>
  <c r="V118" i="22"/>
  <c r="A118" i="22"/>
  <c r="H118" i="22"/>
  <c r="R118" i="22" s="1"/>
  <c r="M118" i="22"/>
  <c r="C1997" i="22"/>
  <c r="C1686" i="22"/>
  <c r="C1674" i="22"/>
  <c r="C1650" i="22"/>
  <c r="C1680" i="22"/>
  <c r="C1861" i="22"/>
  <c r="C1876" i="22"/>
  <c r="C2117" i="22"/>
  <c r="C1658" i="22"/>
  <c r="C1717" i="22"/>
  <c r="C1989" i="22"/>
  <c r="C1696" i="22"/>
  <c r="G120" i="22" l="1" a="1"/>
  <c r="G120" i="22" s="1"/>
  <c r="I120" i="22" a="1"/>
  <c r="I120" i="22" s="1"/>
  <c r="F121" i="22"/>
  <c r="K120" i="22" a="1"/>
  <c r="K120" i="22" s="1"/>
  <c r="X119" i="22"/>
  <c r="L119" i="22"/>
  <c r="T119" i="22" s="1"/>
  <c r="P119" i="22"/>
  <c r="W119" i="22"/>
  <c r="J119" i="22"/>
  <c r="S119" i="22" s="1"/>
  <c r="O119" i="22"/>
  <c r="M119" i="22"/>
  <c r="A119" i="22"/>
  <c r="V119" i="22"/>
  <c r="H119" i="22"/>
  <c r="R119" i="22" s="1"/>
  <c r="N118" i="22"/>
  <c r="U118" i="22" s="1"/>
  <c r="Y118" i="22"/>
  <c r="Q118" i="22"/>
  <c r="E1513" i="22"/>
  <c r="E1514" i="22" s="1"/>
  <c r="E1515" i="22" s="1"/>
  <c r="E1516" i="22" s="1"/>
  <c r="E1517" i="22" s="1"/>
  <c r="E1518" i="22" s="1"/>
  <c r="E1519" i="22" s="1"/>
  <c r="E1520" i="22" s="1"/>
  <c r="E1521" i="22" s="1"/>
  <c r="E1522" i="22" s="1"/>
  <c r="E1523" i="22" s="1"/>
  <c r="E1524" i="22" s="1"/>
  <c r="E1525" i="22" s="1"/>
  <c r="C1526" i="22"/>
  <c r="C2130" i="22"/>
  <c r="C1687" i="22"/>
  <c r="C2010" i="22"/>
  <c r="C1874" i="22"/>
  <c r="C1671" i="22"/>
  <c r="C2002" i="22"/>
  <c r="C1663" i="22"/>
  <c r="C1889" i="22"/>
  <c r="C1709" i="22"/>
  <c r="C1730" i="22"/>
  <c r="C1699" i="22"/>
  <c r="C1693" i="22"/>
  <c r="X120" i="22" l="1"/>
  <c r="L120" i="22"/>
  <c r="T120" i="22" s="1"/>
  <c r="P120" i="22"/>
  <c r="E1526" i="22"/>
  <c r="E1527" i="22" s="1"/>
  <c r="E1528" i="22" s="1"/>
  <c r="E1529" i="22" s="1"/>
  <c r="E1530" i="22" s="1"/>
  <c r="E1531" i="22" s="1"/>
  <c r="E1532" i="22" s="1"/>
  <c r="E1533" i="22" s="1"/>
  <c r="E1534" i="22" s="1"/>
  <c r="E1535" i="22" s="1"/>
  <c r="E1536" i="22" s="1"/>
  <c r="E1537" i="22" s="1"/>
  <c r="E1538" i="22" s="1"/>
  <c r="C1539" i="22"/>
  <c r="Y119" i="22"/>
  <c r="Q119" i="22"/>
  <c r="N119" i="22"/>
  <c r="U119" i="22" s="1"/>
  <c r="I121" i="22" a="1"/>
  <c r="I121" i="22" s="1"/>
  <c r="F122" i="22"/>
  <c r="G121" i="22" a="1"/>
  <c r="G121" i="22" s="1"/>
  <c r="K121" i="22" a="1"/>
  <c r="K121" i="22" s="1"/>
  <c r="J120" i="22"/>
  <c r="S120" i="22" s="1"/>
  <c r="W120" i="22"/>
  <c r="O120" i="22"/>
  <c r="A120" i="22"/>
  <c r="V120" i="22"/>
  <c r="M120" i="22"/>
  <c r="H120" i="22"/>
  <c r="R120" i="22" s="1"/>
  <c r="C1743" i="22"/>
  <c r="C1684" i="22"/>
  <c r="C2015" i="22"/>
  <c r="C1887" i="22"/>
  <c r="C1902" i="22"/>
  <c r="C1722" i="22"/>
  <c r="C1700" i="22"/>
  <c r="C2143" i="22"/>
  <c r="C1712" i="22"/>
  <c r="C1706" i="22"/>
  <c r="C1676" i="22"/>
  <c r="C2023" i="22"/>
  <c r="C1552" i="22" l="1"/>
  <c r="E1539" i="22"/>
  <c r="E1540" i="22" s="1"/>
  <c r="E1541" i="22" s="1"/>
  <c r="E1542" i="22" s="1"/>
  <c r="E1543" i="22" s="1"/>
  <c r="E1544" i="22" s="1"/>
  <c r="E1545" i="22" s="1"/>
  <c r="E1546" i="22" s="1"/>
  <c r="E1547" i="22" s="1"/>
  <c r="E1548" i="22" s="1"/>
  <c r="E1549" i="22" s="1"/>
  <c r="E1550" i="22" s="1"/>
  <c r="E1551" i="22" s="1"/>
  <c r="L121" i="22"/>
  <c r="T121" i="22" s="1"/>
  <c r="X121" i="22"/>
  <c r="P121" i="22"/>
  <c r="A121" i="22"/>
  <c r="V121" i="22"/>
  <c r="M121" i="22"/>
  <c r="H121" i="22"/>
  <c r="R121" i="22" s="1"/>
  <c r="Y120" i="22"/>
  <c r="Q120" i="22"/>
  <c r="N120" i="22"/>
  <c r="U120" i="22" s="1"/>
  <c r="F123" i="22"/>
  <c r="G122" i="22" a="1"/>
  <c r="G122" i="22" s="1"/>
  <c r="K122" i="22" a="1"/>
  <c r="K122" i="22" s="1"/>
  <c r="I122" i="22" a="1"/>
  <c r="I122" i="22" s="1"/>
  <c r="J121" i="22"/>
  <c r="S121" i="22" s="1"/>
  <c r="W121" i="22"/>
  <c r="O121" i="22"/>
  <c r="C1725" i="22"/>
  <c r="C1713" i="22"/>
  <c r="C1735" i="22"/>
  <c r="C1915" i="22"/>
  <c r="C2156" i="22"/>
  <c r="C2028" i="22"/>
  <c r="C1697" i="22"/>
  <c r="C2036" i="22"/>
  <c r="C1719" i="22"/>
  <c r="C1756" i="22"/>
  <c r="C1689" i="22"/>
  <c r="C1900" i="22"/>
  <c r="L122" i="22" l="1"/>
  <c r="T122" i="22" s="1"/>
  <c r="P122" i="22"/>
  <c r="X122" i="22"/>
  <c r="V122" i="22"/>
  <c r="M122" i="22"/>
  <c r="A122" i="22"/>
  <c r="H122" i="22"/>
  <c r="R122" i="22" s="1"/>
  <c r="F124" i="22"/>
  <c r="I123" i="22" a="1"/>
  <c r="I123" i="22" s="1"/>
  <c r="K123" i="22" a="1"/>
  <c r="K123" i="22" s="1"/>
  <c r="G123" i="22" a="1"/>
  <c r="G123" i="22" s="1"/>
  <c r="Y121" i="22"/>
  <c r="Q121" i="22"/>
  <c r="N121" i="22"/>
  <c r="U121" i="22" s="1"/>
  <c r="J122" i="22"/>
  <c r="S122" i="22" s="1"/>
  <c r="W122" i="22"/>
  <c r="O122" i="22"/>
  <c r="E1552" i="22"/>
  <c r="E1553" i="22" s="1"/>
  <c r="E1554" i="22" s="1"/>
  <c r="E1555" i="22" s="1"/>
  <c r="E1556" i="22" s="1"/>
  <c r="E1557" i="22" s="1"/>
  <c r="E1558" i="22" s="1"/>
  <c r="E1559" i="22" s="1"/>
  <c r="E1560" i="22" s="1"/>
  <c r="E1561" i="22" s="1"/>
  <c r="E1562" i="22" s="1"/>
  <c r="E1563" i="22" s="1"/>
  <c r="E1564" i="22" s="1"/>
  <c r="C1565" i="22"/>
  <c r="C1913" i="22"/>
  <c r="C1748" i="22"/>
  <c r="C1726" i="22"/>
  <c r="C1738" i="22"/>
  <c r="C1732" i="22"/>
  <c r="C1928" i="22"/>
  <c r="C1702" i="22"/>
  <c r="C2049" i="22"/>
  <c r="C1769" i="22"/>
  <c r="C2169" i="22"/>
  <c r="C2041" i="22"/>
  <c r="C1710" i="22"/>
  <c r="G124" i="22" l="1" a="1"/>
  <c r="G124" i="22" s="1"/>
  <c r="K124" i="22" a="1"/>
  <c r="K124" i="22" s="1"/>
  <c r="I124" i="22" a="1"/>
  <c r="I124" i="22" s="1"/>
  <c r="F125" i="22"/>
  <c r="Y122" i="22"/>
  <c r="Q122" i="22"/>
  <c r="N122" i="22"/>
  <c r="U122" i="22" s="1"/>
  <c r="E1565" i="22"/>
  <c r="E1566" i="22" s="1"/>
  <c r="E1567" i="22" s="1"/>
  <c r="E1568" i="22" s="1"/>
  <c r="E1569" i="22" s="1"/>
  <c r="E1570" i="22" s="1"/>
  <c r="E1571" i="22" s="1"/>
  <c r="E1572" i="22" s="1"/>
  <c r="E1573" i="22" s="1"/>
  <c r="E1574" i="22" s="1"/>
  <c r="E1575" i="22" s="1"/>
  <c r="E1576" i="22" s="1"/>
  <c r="E1577" i="22" s="1"/>
  <c r="C1578" i="22"/>
  <c r="V123" i="22"/>
  <c r="A123" i="22"/>
  <c r="M123" i="22"/>
  <c r="H123" i="22"/>
  <c r="R123" i="22" s="1"/>
  <c r="L123" i="22"/>
  <c r="T123" i="22" s="1"/>
  <c r="X123" i="22"/>
  <c r="P123" i="22"/>
  <c r="O123" i="22"/>
  <c r="J123" i="22"/>
  <c r="S123" i="22" s="1"/>
  <c r="W123" i="22"/>
  <c r="C2182" i="22"/>
  <c r="C1715" i="22"/>
  <c r="C1751" i="22"/>
  <c r="C1739" i="22"/>
  <c r="C1761" i="22"/>
  <c r="C2062" i="22"/>
  <c r="C2054" i="22"/>
  <c r="C1723" i="22"/>
  <c r="C1782" i="22"/>
  <c r="C1745" i="22"/>
  <c r="C1941" i="22"/>
  <c r="C1926" i="22"/>
  <c r="Y123" i="22" l="1"/>
  <c r="Q123" i="22"/>
  <c r="N123" i="22"/>
  <c r="U123" i="22" s="1"/>
  <c r="F126" i="22"/>
  <c r="I125" i="22" a="1"/>
  <c r="I125" i="22" s="1"/>
  <c r="K125" i="22" a="1"/>
  <c r="K125" i="22" s="1"/>
  <c r="G125" i="22" a="1"/>
  <c r="G125" i="22" s="1"/>
  <c r="J124" i="22"/>
  <c r="S124" i="22" s="1"/>
  <c r="W124" i="22"/>
  <c r="O124" i="22"/>
  <c r="P124" i="22"/>
  <c r="L124" i="22"/>
  <c r="T124" i="22" s="1"/>
  <c r="X124" i="22"/>
  <c r="C1591" i="22"/>
  <c r="E1578" i="22"/>
  <c r="E1579" i="22" s="1"/>
  <c r="E1580" i="22" s="1"/>
  <c r="E1581" i="22" s="1"/>
  <c r="E1582" i="22" s="1"/>
  <c r="E1583" i="22" s="1"/>
  <c r="E1584" i="22" s="1"/>
  <c r="E1585" i="22" s="1"/>
  <c r="E1586" i="22" s="1"/>
  <c r="E1587" i="22" s="1"/>
  <c r="E1588" i="22" s="1"/>
  <c r="E1589" i="22" s="1"/>
  <c r="E1590" i="22" s="1"/>
  <c r="V124" i="22"/>
  <c r="A124" i="22"/>
  <c r="M124" i="22"/>
  <c r="H124" i="22"/>
  <c r="R124" i="22" s="1"/>
  <c r="C1736" i="22"/>
  <c r="C1774" i="22"/>
  <c r="C1752" i="22"/>
  <c r="C1795" i="22"/>
  <c r="C2075" i="22"/>
  <c r="C2195" i="22"/>
  <c r="C1954" i="22"/>
  <c r="C1764" i="22"/>
  <c r="C1728" i="22"/>
  <c r="C1758" i="22"/>
  <c r="C1939" i="22"/>
  <c r="C2067" i="22"/>
  <c r="M125" i="22" l="1"/>
  <c r="V125" i="22"/>
  <c r="A125" i="22"/>
  <c r="H125" i="22"/>
  <c r="R125" i="22" s="1"/>
  <c r="P125" i="22"/>
  <c r="L125" i="22"/>
  <c r="T125" i="22" s="1"/>
  <c r="X125" i="22"/>
  <c r="J125" i="22"/>
  <c r="S125" i="22" s="1"/>
  <c r="W125" i="22"/>
  <c r="O125" i="22"/>
  <c r="G126" i="22" a="1"/>
  <c r="G126" i="22" s="1"/>
  <c r="K126" i="22" a="1"/>
  <c r="K126" i="22" s="1"/>
  <c r="I126" i="22" a="1"/>
  <c r="I126" i="22" s="1"/>
  <c r="F127" i="22"/>
  <c r="C1604" i="22"/>
  <c r="E1591" i="22"/>
  <c r="E1592" i="22" s="1"/>
  <c r="E1593" i="22" s="1"/>
  <c r="E1594" i="22" s="1"/>
  <c r="E1595" i="22" s="1"/>
  <c r="E1596" i="22" s="1"/>
  <c r="E1597" i="22" s="1"/>
  <c r="E1598" i="22" s="1"/>
  <c r="E1599" i="22" s="1"/>
  <c r="E1600" i="22" s="1"/>
  <c r="E1601" i="22" s="1"/>
  <c r="E1602" i="22" s="1"/>
  <c r="E1603" i="22" s="1"/>
  <c r="Q124" i="22"/>
  <c r="Y124" i="22"/>
  <c r="N124" i="22"/>
  <c r="U124" i="22" s="1"/>
  <c r="C2080" i="22"/>
  <c r="C2208" i="22"/>
  <c r="C1765" i="22"/>
  <c r="C1741" i="22"/>
  <c r="C1808" i="22"/>
  <c r="C1787" i="22"/>
  <c r="C1777" i="22"/>
  <c r="C2088" i="22"/>
  <c r="C1771" i="22"/>
  <c r="C1967" i="22"/>
  <c r="C1749" i="22"/>
  <c r="C1952" i="22"/>
  <c r="C1617" i="22" l="1"/>
  <c r="E1604" i="22"/>
  <c r="E1605" i="22" s="1"/>
  <c r="E1606" i="22" s="1"/>
  <c r="E1607" i="22" s="1"/>
  <c r="E1608" i="22" s="1"/>
  <c r="E1609" i="22" s="1"/>
  <c r="E1610" i="22" s="1"/>
  <c r="E1611" i="22" s="1"/>
  <c r="E1612" i="22" s="1"/>
  <c r="E1613" i="22" s="1"/>
  <c r="E1614" i="22" s="1"/>
  <c r="E1615" i="22" s="1"/>
  <c r="E1616" i="22" s="1"/>
  <c r="F128" i="22"/>
  <c r="I127" i="22" a="1"/>
  <c r="I127" i="22" s="1"/>
  <c r="K127" i="22" a="1"/>
  <c r="K127" i="22" s="1"/>
  <c r="G127" i="22" a="1"/>
  <c r="G127" i="22" s="1"/>
  <c r="L126" i="22"/>
  <c r="T126" i="22" s="1"/>
  <c r="X126" i="22"/>
  <c r="P126" i="22"/>
  <c r="J126" i="22"/>
  <c r="S126" i="22" s="1"/>
  <c r="W126" i="22"/>
  <c r="O126" i="22"/>
  <c r="A126" i="22"/>
  <c r="V126" i="22"/>
  <c r="M126" i="22"/>
  <c r="H126" i="22"/>
  <c r="R126" i="22" s="1"/>
  <c r="Y125" i="22"/>
  <c r="Q125" i="22"/>
  <c r="N125" i="22"/>
  <c r="U125" i="22" s="1"/>
  <c r="C1965" i="22"/>
  <c r="C2221" i="22"/>
  <c r="C1821" i="22"/>
  <c r="C1778" i="22"/>
  <c r="C1754" i="22"/>
  <c r="C1800" i="22"/>
  <c r="C1762" i="22"/>
  <c r="C1980" i="22"/>
  <c r="C1784" i="22"/>
  <c r="C1790" i="22"/>
  <c r="C2093" i="22"/>
  <c r="C2101" i="22"/>
  <c r="Y126" i="22" l="1"/>
  <c r="Q126" i="22"/>
  <c r="N126" i="22"/>
  <c r="U126" i="22" s="1"/>
  <c r="V127" i="22"/>
  <c r="M127" i="22"/>
  <c r="A127" i="22"/>
  <c r="H127" i="22"/>
  <c r="R127" i="22" s="1"/>
  <c r="L127" i="22"/>
  <c r="T127" i="22" s="1"/>
  <c r="X127" i="22"/>
  <c r="P127" i="22"/>
  <c r="J127" i="22"/>
  <c r="S127" i="22" s="1"/>
  <c r="W127" i="22"/>
  <c r="O127" i="22"/>
  <c r="G128" i="22" a="1"/>
  <c r="G128" i="22" s="1"/>
  <c r="I128" i="22" a="1"/>
  <c r="I128" i="22" s="1"/>
  <c r="K128" i="22" a="1"/>
  <c r="K128" i="22" s="1"/>
  <c r="F129" i="22"/>
  <c r="C1630" i="22"/>
  <c r="E1617" i="22"/>
  <c r="E1618" i="22" s="1"/>
  <c r="E1619" i="22" s="1"/>
  <c r="E1620" i="22" s="1"/>
  <c r="E1621" i="22" s="1"/>
  <c r="E1622" i="22" s="1"/>
  <c r="E1623" i="22" s="1"/>
  <c r="E1624" i="22" s="1"/>
  <c r="E1625" i="22" s="1"/>
  <c r="E1626" i="22" s="1"/>
  <c r="E1627" i="22" s="1"/>
  <c r="E1628" i="22" s="1"/>
  <c r="E1629" i="22" s="1"/>
  <c r="C1834" i="22"/>
  <c r="C1797" i="22"/>
  <c r="C2106" i="22"/>
  <c r="C1993" i="22"/>
  <c r="C1767" i="22"/>
  <c r="C1791" i="22"/>
  <c r="C2234" i="22"/>
  <c r="C2114" i="22"/>
  <c r="C1803" i="22"/>
  <c r="C1775" i="22"/>
  <c r="C1813" i="22"/>
  <c r="C1978" i="22"/>
  <c r="J128" i="22" l="1"/>
  <c r="S128" i="22" s="1"/>
  <c r="W128" i="22"/>
  <c r="O128" i="22"/>
  <c r="Y127" i="22"/>
  <c r="Q127" i="22"/>
  <c r="N127" i="22"/>
  <c r="U127" i="22" s="1"/>
  <c r="V128" i="22"/>
  <c r="M128" i="22"/>
  <c r="A128" i="22"/>
  <c r="H128" i="22"/>
  <c r="R128" i="22" s="1"/>
  <c r="L128" i="22"/>
  <c r="T128" i="22" s="1"/>
  <c r="P128" i="22"/>
  <c r="X128" i="22"/>
  <c r="E1630" i="22"/>
  <c r="E1631" i="22" s="1"/>
  <c r="E1632" i="22" s="1"/>
  <c r="E1633" i="22" s="1"/>
  <c r="E1634" i="22" s="1"/>
  <c r="E1635" i="22" s="1"/>
  <c r="E1636" i="22" s="1"/>
  <c r="E1637" i="22" s="1"/>
  <c r="E1638" i="22" s="1"/>
  <c r="E1639" i="22" s="1"/>
  <c r="E1640" i="22" s="1"/>
  <c r="E1641" i="22" s="1"/>
  <c r="E1642" i="22" s="1"/>
  <c r="C1643" i="22"/>
  <c r="F130" i="22"/>
  <c r="K129" i="22" a="1"/>
  <c r="K129" i="22" s="1"/>
  <c r="G129" i="22" a="1"/>
  <c r="G129" i="22" s="1"/>
  <c r="I129" i="22" a="1"/>
  <c r="I129" i="22" s="1"/>
  <c r="C2247" i="22"/>
  <c r="C2006" i="22"/>
  <c r="C2119" i="22"/>
  <c r="C1826" i="22"/>
  <c r="C1816" i="22"/>
  <c r="C2127" i="22"/>
  <c r="C1810" i="22"/>
  <c r="C1780" i="22"/>
  <c r="C1847" i="22"/>
  <c r="C1788" i="22"/>
  <c r="C1804" i="22"/>
  <c r="C1991" i="22"/>
  <c r="K130" i="22" l="1" a="1"/>
  <c r="K130" i="22" s="1"/>
  <c r="I130" i="22" a="1"/>
  <c r="I130" i="22" s="1"/>
  <c r="G130" i="22" a="1"/>
  <c r="G130" i="22" s="1"/>
  <c r="F131" i="22"/>
  <c r="C1656" i="22"/>
  <c r="E1643" i="22"/>
  <c r="E1644" i="22" s="1"/>
  <c r="E1645" i="22" s="1"/>
  <c r="E1646" i="22" s="1"/>
  <c r="E1647" i="22" s="1"/>
  <c r="E1648" i="22" s="1"/>
  <c r="E1649" i="22" s="1"/>
  <c r="E1650" i="22" s="1"/>
  <c r="E1651" i="22" s="1"/>
  <c r="E1652" i="22" s="1"/>
  <c r="E1653" i="22" s="1"/>
  <c r="E1654" i="22" s="1"/>
  <c r="E1655" i="22" s="1"/>
  <c r="Q128" i="22"/>
  <c r="Y128" i="22"/>
  <c r="N128" i="22"/>
  <c r="U128" i="22" s="1"/>
  <c r="J129" i="22"/>
  <c r="S129" i="22" s="1"/>
  <c r="W129" i="22"/>
  <c r="O129" i="22"/>
  <c r="V129" i="22"/>
  <c r="M129" i="22"/>
  <c r="A129" i="22"/>
  <c r="H129" i="22"/>
  <c r="R129" i="22" s="1"/>
  <c r="L129" i="22"/>
  <c r="T129" i="22" s="1"/>
  <c r="X129" i="22"/>
  <c r="P129" i="22"/>
  <c r="C1839" i="22"/>
  <c r="C2132" i="22"/>
  <c r="C2019" i="22"/>
  <c r="C1817" i="22"/>
  <c r="C1860" i="22"/>
  <c r="C2140" i="22"/>
  <c r="C1829" i="22"/>
  <c r="C2260" i="22"/>
  <c r="C1801" i="22"/>
  <c r="C1823" i="22"/>
  <c r="C2004" i="22"/>
  <c r="C1793" i="22"/>
  <c r="Y129" i="22" l="1"/>
  <c r="Q129" i="22"/>
  <c r="N129" i="22"/>
  <c r="U129" i="22" s="1"/>
  <c r="E1656" i="22"/>
  <c r="E1657" i="22" s="1"/>
  <c r="E1658" i="22" s="1"/>
  <c r="E1659" i="22" s="1"/>
  <c r="E1660" i="22" s="1"/>
  <c r="E1661" i="22" s="1"/>
  <c r="E1662" i="22" s="1"/>
  <c r="E1663" i="22" s="1"/>
  <c r="E1664" i="22" s="1"/>
  <c r="E1665" i="22" s="1"/>
  <c r="E1666" i="22" s="1"/>
  <c r="E1667" i="22" s="1"/>
  <c r="E1668" i="22" s="1"/>
  <c r="C1669" i="22"/>
  <c r="I131" i="22" a="1"/>
  <c r="I131" i="22" s="1"/>
  <c r="K131" i="22" a="1"/>
  <c r="K131" i="22" s="1"/>
  <c r="F132" i="22"/>
  <c r="G131" i="22" a="1"/>
  <c r="G131" i="22" s="1"/>
  <c r="A130" i="22"/>
  <c r="V130" i="22"/>
  <c r="M130" i="22"/>
  <c r="H130" i="22"/>
  <c r="R130" i="22" s="1"/>
  <c r="W130" i="22"/>
  <c r="J130" i="22"/>
  <c r="S130" i="22" s="1"/>
  <c r="O130" i="22"/>
  <c r="L130" i="22"/>
  <c r="T130" i="22" s="1"/>
  <c r="X130" i="22"/>
  <c r="P130" i="22"/>
  <c r="C2032" i="22"/>
  <c r="C1814" i="22"/>
  <c r="C2017" i="22"/>
  <c r="C2273" i="22"/>
  <c r="C1842" i="22"/>
  <c r="C1873" i="22"/>
  <c r="C2145" i="22"/>
  <c r="C1852" i="22"/>
  <c r="C1806" i="22"/>
  <c r="C2153" i="22"/>
  <c r="C1836" i="22"/>
  <c r="C1830" i="22"/>
  <c r="X131" i="22" l="1"/>
  <c r="P131" i="22"/>
  <c r="L131" i="22"/>
  <c r="T131" i="22" s="1"/>
  <c r="J131" i="22"/>
  <c r="S131" i="22" s="1"/>
  <c r="O131" i="22"/>
  <c r="W131" i="22"/>
  <c r="Y130" i="22"/>
  <c r="Q130" i="22"/>
  <c r="N130" i="22"/>
  <c r="U130" i="22" s="1"/>
  <c r="G132" i="22" a="1"/>
  <c r="G132" i="22" s="1"/>
  <c r="K132" i="22" a="1"/>
  <c r="K132" i="22" s="1"/>
  <c r="F133" i="22"/>
  <c r="I132" i="22" a="1"/>
  <c r="I132" i="22" s="1"/>
  <c r="C1682" i="22"/>
  <c r="E1669" i="22"/>
  <c r="E1670" i="22" s="1"/>
  <c r="E1671" i="22" s="1"/>
  <c r="E1672" i="22" s="1"/>
  <c r="E1673" i="22" s="1"/>
  <c r="E1674" i="22" s="1"/>
  <c r="E1675" i="22" s="1"/>
  <c r="E1676" i="22" s="1"/>
  <c r="E1677" i="22" s="1"/>
  <c r="E1678" i="22" s="1"/>
  <c r="E1679" i="22" s="1"/>
  <c r="E1680" i="22" s="1"/>
  <c r="E1681" i="22" s="1"/>
  <c r="V131" i="22"/>
  <c r="M131" i="22"/>
  <c r="A131" i="22"/>
  <c r="H131" i="22"/>
  <c r="R131" i="22" s="1"/>
  <c r="C1886" i="22"/>
  <c r="C2030" i="22"/>
  <c r="C2166" i="22"/>
  <c r="C2158" i="22"/>
  <c r="C2045" i="22"/>
  <c r="C1819" i="22"/>
  <c r="C1855" i="22"/>
  <c r="C2286" i="22"/>
  <c r="C1827" i="22"/>
  <c r="C1843" i="22"/>
  <c r="C1849" i="22"/>
  <c r="C1865" i="22"/>
  <c r="C1695" i="22" l="1"/>
  <c r="E1682" i="22"/>
  <c r="E1683" i="22" s="1"/>
  <c r="E1684" i="22" s="1"/>
  <c r="E1685" i="22" s="1"/>
  <c r="E1686" i="22" s="1"/>
  <c r="E1687" i="22" s="1"/>
  <c r="E1688" i="22" s="1"/>
  <c r="E1689" i="22" s="1"/>
  <c r="E1690" i="22" s="1"/>
  <c r="E1691" i="22" s="1"/>
  <c r="E1692" i="22" s="1"/>
  <c r="E1693" i="22" s="1"/>
  <c r="E1694" i="22" s="1"/>
  <c r="J132" i="22"/>
  <c r="S132" i="22" s="1"/>
  <c r="O132" i="22"/>
  <c r="W132" i="22"/>
  <c r="K133" i="22" a="1"/>
  <c r="K133" i="22" s="1"/>
  <c r="F134" i="22"/>
  <c r="I133" i="22" a="1"/>
  <c r="I133" i="22" s="1"/>
  <c r="G133" i="22" a="1"/>
  <c r="G133" i="22" s="1"/>
  <c r="L132" i="22"/>
  <c r="T132" i="22" s="1"/>
  <c r="X132" i="22"/>
  <c r="P132" i="22"/>
  <c r="V132" i="22"/>
  <c r="A132" i="22"/>
  <c r="M132" i="22"/>
  <c r="H132" i="22"/>
  <c r="R132" i="22" s="1"/>
  <c r="Y131" i="22"/>
  <c r="Q131" i="22"/>
  <c r="N131" i="22"/>
  <c r="U131" i="22" s="1"/>
  <c r="C2058" i="22"/>
  <c r="C2043" i="22"/>
  <c r="C1868" i="22"/>
  <c r="C1832" i="22"/>
  <c r="C1862" i="22"/>
  <c r="C1856" i="22"/>
  <c r="C1840" i="22"/>
  <c r="C1878" i="22"/>
  <c r="C2179" i="22"/>
  <c r="C2299" i="22"/>
  <c r="C2171" i="22"/>
  <c r="C1899" i="22"/>
  <c r="Y132" i="22" l="1"/>
  <c r="Q132" i="22"/>
  <c r="N132" i="22"/>
  <c r="U132" i="22" s="1"/>
  <c r="I134" i="22" a="1"/>
  <c r="I134" i="22" s="1"/>
  <c r="K134" i="22" a="1"/>
  <c r="K134" i="22" s="1"/>
  <c r="F135" i="22"/>
  <c r="G134" i="22" a="1"/>
  <c r="G134" i="22" s="1"/>
  <c r="X133" i="22"/>
  <c r="L133" i="22"/>
  <c r="T133" i="22" s="1"/>
  <c r="P133" i="22"/>
  <c r="J133" i="22"/>
  <c r="S133" i="22" s="1"/>
  <c r="O133" i="22"/>
  <c r="W133" i="22"/>
  <c r="A133" i="22"/>
  <c r="V133" i="22"/>
  <c r="M133" i="22"/>
  <c r="H133" i="22"/>
  <c r="R133" i="22" s="1"/>
  <c r="C1708" i="22"/>
  <c r="E1695" i="22"/>
  <c r="E1696" i="22" s="1"/>
  <c r="E1697" i="22" s="1"/>
  <c r="E1698" i="22" s="1"/>
  <c r="E1699" i="22" s="1"/>
  <c r="E1700" i="22" s="1"/>
  <c r="E1701" i="22" s="1"/>
  <c r="E1702" i="22" s="1"/>
  <c r="E1703" i="22" s="1"/>
  <c r="E1704" i="22" s="1"/>
  <c r="E1705" i="22" s="1"/>
  <c r="E1706" i="22" s="1"/>
  <c r="E1707" i="22" s="1"/>
  <c r="C1869" i="22"/>
  <c r="C2056" i="22"/>
  <c r="C1891" i="22"/>
  <c r="C2184" i="22"/>
  <c r="C1845" i="22"/>
  <c r="C2071" i="22"/>
  <c r="C1912" i="22"/>
  <c r="C1881" i="22"/>
  <c r="C2312" i="22"/>
  <c r="C2192" i="22"/>
  <c r="C1853" i="22"/>
  <c r="C1875" i="22"/>
  <c r="G135" i="22" l="1" a="1"/>
  <c r="G135" i="22" s="1"/>
  <c r="K135" i="22" a="1"/>
  <c r="K135" i="22" s="1"/>
  <c r="I135" i="22" a="1"/>
  <c r="I135" i="22" s="1"/>
  <c r="F136" i="22"/>
  <c r="Y133" i="22"/>
  <c r="Q133" i="22"/>
  <c r="N133" i="22"/>
  <c r="U133" i="22" s="1"/>
  <c r="P134" i="22"/>
  <c r="L134" i="22"/>
  <c r="T134" i="22" s="1"/>
  <c r="X134" i="22"/>
  <c r="W134" i="22"/>
  <c r="O134" i="22"/>
  <c r="J134" i="22"/>
  <c r="S134" i="22" s="1"/>
  <c r="V134" i="22"/>
  <c r="M134" i="22"/>
  <c r="H134" i="22"/>
  <c r="R134" i="22" s="1"/>
  <c r="A134" i="22"/>
  <c r="E1708" i="22"/>
  <c r="E1709" i="22" s="1"/>
  <c r="E1710" i="22" s="1"/>
  <c r="E1711" i="22" s="1"/>
  <c r="E1712" i="22" s="1"/>
  <c r="E1713" i="22" s="1"/>
  <c r="E1714" i="22" s="1"/>
  <c r="E1715" i="22" s="1"/>
  <c r="E1716" i="22" s="1"/>
  <c r="E1717" i="22" s="1"/>
  <c r="E1718" i="22" s="1"/>
  <c r="E1719" i="22" s="1"/>
  <c r="E1720" i="22" s="1"/>
  <c r="C1721" i="22"/>
  <c r="C2205" i="22"/>
  <c r="C2197" i="22"/>
  <c r="C2069" i="22"/>
  <c r="C1894" i="22"/>
  <c r="C2325" i="22"/>
  <c r="C1904" i="22"/>
  <c r="C2084" i="22"/>
  <c r="C1866" i="22"/>
  <c r="C1858" i="22"/>
  <c r="C1882" i="22"/>
  <c r="C1888" i="22"/>
  <c r="C1925" i="22"/>
  <c r="Q134" i="22" l="1"/>
  <c r="N134" i="22"/>
  <c r="U134" i="22" s="1"/>
  <c r="Y134" i="22"/>
  <c r="F137" i="22"/>
  <c r="G136" i="22" a="1"/>
  <c r="G136" i="22" s="1"/>
  <c r="I136" i="22" a="1"/>
  <c r="I136" i="22" s="1"/>
  <c r="K136" i="22" a="1"/>
  <c r="K136" i="22" s="1"/>
  <c r="J135" i="22"/>
  <c r="S135" i="22" s="1"/>
  <c r="O135" i="22"/>
  <c r="W135" i="22"/>
  <c r="P135" i="22"/>
  <c r="L135" i="22"/>
  <c r="T135" i="22" s="1"/>
  <c r="X135" i="22"/>
  <c r="C1734" i="22"/>
  <c r="E1721" i="22"/>
  <c r="E1722" i="22" s="1"/>
  <c r="E1723" i="22" s="1"/>
  <c r="E1724" i="22" s="1"/>
  <c r="E1725" i="22" s="1"/>
  <c r="E1726" i="22" s="1"/>
  <c r="E1727" i="22" s="1"/>
  <c r="E1728" i="22" s="1"/>
  <c r="E1729" i="22" s="1"/>
  <c r="E1730" i="22" s="1"/>
  <c r="E1731" i="22" s="1"/>
  <c r="E1732" i="22" s="1"/>
  <c r="E1733" i="22" s="1"/>
  <c r="V135" i="22"/>
  <c r="H135" i="22"/>
  <c r="R135" i="22" s="1"/>
  <c r="M135" i="22"/>
  <c r="A135" i="22"/>
  <c r="C1879" i="22"/>
  <c r="C1917" i="22"/>
  <c r="C1907" i="22"/>
  <c r="C1901" i="22"/>
  <c r="C2338" i="22"/>
  <c r="C1871" i="22"/>
  <c r="C1938" i="22"/>
  <c r="C2097" i="22"/>
  <c r="C2218" i="22"/>
  <c r="C2210" i="22"/>
  <c r="C1895" i="22"/>
  <c r="C2082" i="22"/>
  <c r="A136" i="22" l="1"/>
  <c r="V136" i="22"/>
  <c r="M136" i="22"/>
  <c r="H136" i="22"/>
  <c r="R136" i="22" s="1"/>
  <c r="I137" i="22" a="1"/>
  <c r="I137" i="22" s="1"/>
  <c r="K137" i="22" a="1"/>
  <c r="K137" i="22" s="1"/>
  <c r="G137" i="22" a="1"/>
  <c r="G137" i="22" s="1"/>
  <c r="F138" i="22"/>
  <c r="L136" i="22"/>
  <c r="T136" i="22" s="1"/>
  <c r="X136" i="22"/>
  <c r="P136" i="22"/>
  <c r="C1747" i="22"/>
  <c r="E1734" i="22"/>
  <c r="E1735" i="22" s="1"/>
  <c r="E1736" i="22" s="1"/>
  <c r="E1737" i="22" s="1"/>
  <c r="E1738" i="22" s="1"/>
  <c r="E1739" i="22" s="1"/>
  <c r="E1740" i="22" s="1"/>
  <c r="E1741" i="22" s="1"/>
  <c r="E1742" i="22" s="1"/>
  <c r="E1743" i="22" s="1"/>
  <c r="E1744" i="22" s="1"/>
  <c r="E1745" i="22" s="1"/>
  <c r="E1746" i="22" s="1"/>
  <c r="W136" i="22"/>
  <c r="O136" i="22"/>
  <c r="J136" i="22"/>
  <c r="S136" i="22" s="1"/>
  <c r="Y135" i="22"/>
  <c r="N135" i="22"/>
  <c r="U135" i="22" s="1"/>
  <c r="Q135" i="22"/>
  <c r="C2223" i="22"/>
  <c r="C1930" i="22"/>
  <c r="C1920" i="22"/>
  <c r="C2110" i="22"/>
  <c r="C2351" i="22"/>
  <c r="C2095" i="22"/>
  <c r="C1884" i="22"/>
  <c r="C1914" i="22"/>
  <c r="C1892" i="22"/>
  <c r="C1908" i="22"/>
  <c r="C2231" i="22"/>
  <c r="C1951" i="22"/>
  <c r="A137" i="22" l="1"/>
  <c r="H137" i="22"/>
  <c r="R137" i="22" s="1"/>
  <c r="V137" i="22"/>
  <c r="M137" i="22"/>
  <c r="G138" i="22" a="1"/>
  <c r="G138" i="22" s="1"/>
  <c r="F139" i="22"/>
  <c r="K138" i="22" a="1"/>
  <c r="K138" i="22" s="1"/>
  <c r="I138" i="22" a="1"/>
  <c r="I138" i="22" s="1"/>
  <c r="X137" i="22"/>
  <c r="L137" i="22"/>
  <c r="T137" i="22" s="1"/>
  <c r="P137" i="22"/>
  <c r="C1760" i="22"/>
  <c r="E1747" i="22"/>
  <c r="E1748" i="22" s="1"/>
  <c r="E1749" i="22" s="1"/>
  <c r="E1750" i="22" s="1"/>
  <c r="E1751" i="22" s="1"/>
  <c r="E1752" i="22" s="1"/>
  <c r="E1753" i="22" s="1"/>
  <c r="E1754" i="22" s="1"/>
  <c r="E1755" i="22" s="1"/>
  <c r="E1756" i="22" s="1"/>
  <c r="E1757" i="22" s="1"/>
  <c r="E1758" i="22" s="1"/>
  <c r="E1759" i="22" s="1"/>
  <c r="W137" i="22"/>
  <c r="J137" i="22"/>
  <c r="S137" i="22" s="1"/>
  <c r="O137" i="22"/>
  <c r="Y136" i="22"/>
  <c r="Q136" i="22"/>
  <c r="N136" i="22"/>
  <c r="U136" i="22" s="1"/>
  <c r="C1905" i="22"/>
  <c r="C1921" i="22"/>
  <c r="C1933" i="22"/>
  <c r="C1927" i="22"/>
  <c r="C1897" i="22"/>
  <c r="C1943" i="22"/>
  <c r="C2236" i="22"/>
  <c r="C2364" i="22"/>
  <c r="C1964" i="22"/>
  <c r="C2244" i="22"/>
  <c r="C2123" i="22"/>
  <c r="C2108" i="22"/>
  <c r="L138" i="22" l="1"/>
  <c r="T138" i="22" s="1"/>
  <c r="P138" i="22"/>
  <c r="X138" i="22"/>
  <c r="F140" i="22"/>
  <c r="I139" i="22" a="1"/>
  <c r="I139" i="22" s="1"/>
  <c r="K139" i="22" a="1"/>
  <c r="K139" i="22" s="1"/>
  <c r="G139" i="22" a="1"/>
  <c r="G139" i="22" s="1"/>
  <c r="J138" i="22"/>
  <c r="S138" i="22" s="1"/>
  <c r="W138" i="22"/>
  <c r="O138" i="22"/>
  <c r="C1773" i="22"/>
  <c r="E1760" i="22"/>
  <c r="E1761" i="22" s="1"/>
  <c r="E1762" i="22" s="1"/>
  <c r="E1763" i="22" s="1"/>
  <c r="E1764" i="22" s="1"/>
  <c r="E1765" i="22" s="1"/>
  <c r="E1766" i="22" s="1"/>
  <c r="E1767" i="22" s="1"/>
  <c r="E1768" i="22" s="1"/>
  <c r="E1769" i="22" s="1"/>
  <c r="E1770" i="22" s="1"/>
  <c r="E1771" i="22" s="1"/>
  <c r="E1772" i="22" s="1"/>
  <c r="Y137" i="22"/>
  <c r="Q137" i="22"/>
  <c r="N137" i="22"/>
  <c r="U137" i="22" s="1"/>
  <c r="A138" i="22"/>
  <c r="V138" i="22"/>
  <c r="M138" i="22"/>
  <c r="H138" i="22"/>
  <c r="R138" i="22" s="1"/>
  <c r="C2249" i="22"/>
  <c r="C1956" i="22"/>
  <c r="C1910" i="22"/>
  <c r="C2136" i="22"/>
  <c r="C2377" i="22"/>
  <c r="C2257" i="22"/>
  <c r="C1940" i="22"/>
  <c r="C1946" i="22"/>
  <c r="C1977" i="22"/>
  <c r="C2121" i="22"/>
  <c r="C1934" i="22"/>
  <c r="C1918" i="22"/>
  <c r="V139" i="22" l="1"/>
  <c r="M139" i="22"/>
  <c r="A139" i="22"/>
  <c r="H139" i="22"/>
  <c r="R139" i="22" s="1"/>
  <c r="L139" i="22"/>
  <c r="T139" i="22" s="1"/>
  <c r="X139" i="22"/>
  <c r="P139" i="22"/>
  <c r="J139" i="22"/>
  <c r="S139" i="22" s="1"/>
  <c r="W139" i="22"/>
  <c r="O139" i="22"/>
  <c r="F141" i="22"/>
  <c r="G140" i="22" a="1"/>
  <c r="G140" i="22" s="1"/>
  <c r="I140" i="22" a="1"/>
  <c r="I140" i="22" s="1"/>
  <c r="K140" i="22" a="1"/>
  <c r="K140" i="22" s="1"/>
  <c r="C1786" i="22"/>
  <c r="E1773" i="22"/>
  <c r="E1774" i="22" s="1"/>
  <c r="E1775" i="22" s="1"/>
  <c r="E1776" i="22" s="1"/>
  <c r="E1777" i="22" s="1"/>
  <c r="E1778" i="22" s="1"/>
  <c r="E1779" i="22" s="1"/>
  <c r="E1780" i="22" s="1"/>
  <c r="E1781" i="22" s="1"/>
  <c r="E1782" i="22" s="1"/>
  <c r="E1783" i="22" s="1"/>
  <c r="E1784" i="22" s="1"/>
  <c r="E1785" i="22" s="1"/>
  <c r="Q138" i="22"/>
  <c r="Y138" i="22"/>
  <c r="N138" i="22"/>
  <c r="U138" i="22" s="1"/>
  <c r="C1959" i="22"/>
  <c r="C1969" i="22"/>
  <c r="C1947" i="22"/>
  <c r="C2390" i="22"/>
  <c r="C1953" i="22"/>
  <c r="C1923" i="22"/>
  <c r="C2262" i="22"/>
  <c r="C1990" i="22"/>
  <c r="C2149" i="22"/>
  <c r="C1931" i="22"/>
  <c r="C2134" i="22"/>
  <c r="C2270" i="22"/>
  <c r="E1786" i="22" l="1"/>
  <c r="E1787" i="22" s="1"/>
  <c r="E1788" i="22" s="1"/>
  <c r="E1789" i="22" s="1"/>
  <c r="E1790" i="22" s="1"/>
  <c r="E1791" i="22" s="1"/>
  <c r="E1792" i="22" s="1"/>
  <c r="E1793" i="22" s="1"/>
  <c r="E1794" i="22" s="1"/>
  <c r="E1795" i="22" s="1"/>
  <c r="E1796" i="22" s="1"/>
  <c r="E1797" i="22" s="1"/>
  <c r="E1798" i="22" s="1"/>
  <c r="C1799" i="22"/>
  <c r="L140" i="22"/>
  <c r="T140" i="22" s="1"/>
  <c r="P140" i="22"/>
  <c r="X140" i="22"/>
  <c r="J140" i="22"/>
  <c r="S140" i="22" s="1"/>
  <c r="W140" i="22"/>
  <c r="O140" i="22"/>
  <c r="V140" i="22"/>
  <c r="M140" i="22"/>
  <c r="H140" i="22"/>
  <c r="R140" i="22" s="1"/>
  <c r="A140" i="22"/>
  <c r="Y139" i="22"/>
  <c r="Q139" i="22"/>
  <c r="N139" i="22"/>
  <c r="U139" i="22" s="1"/>
  <c r="I141" i="22" a="1"/>
  <c r="I141" i="22" s="1"/>
  <c r="K141" i="22" a="1"/>
  <c r="K141" i="22" s="1"/>
  <c r="G141" i="22" a="1"/>
  <c r="G141" i="22" s="1"/>
  <c r="F142" i="22"/>
  <c r="C1966" i="22"/>
  <c r="C1982" i="22"/>
  <c r="C2283" i="22"/>
  <c r="C1936" i="22"/>
  <c r="C2147" i="22"/>
  <c r="C1944" i="22"/>
  <c r="C2003" i="22"/>
  <c r="C2403" i="22"/>
  <c r="C1972" i="22"/>
  <c r="C2275" i="22"/>
  <c r="C2162" i="22"/>
  <c r="C1960" i="22"/>
  <c r="J141" i="22" l="1"/>
  <c r="S141" i="22" s="1"/>
  <c r="W141" i="22"/>
  <c r="O141" i="22"/>
  <c r="G142" i="22" a="1"/>
  <c r="G142" i="22" s="1"/>
  <c r="I142" i="22" a="1"/>
  <c r="I142" i="22" s="1"/>
  <c r="F143" i="22"/>
  <c r="K142" i="22" a="1"/>
  <c r="K142" i="22" s="1"/>
  <c r="A141" i="22"/>
  <c r="H141" i="22"/>
  <c r="R141" i="22" s="1"/>
  <c r="V141" i="22"/>
  <c r="M141" i="22"/>
  <c r="Y140" i="22"/>
  <c r="Q140" i="22"/>
  <c r="N140" i="22"/>
  <c r="U140" i="22" s="1"/>
  <c r="C1812" i="22"/>
  <c r="E1799" i="22"/>
  <c r="E1800" i="22" s="1"/>
  <c r="E1801" i="22" s="1"/>
  <c r="E1802" i="22" s="1"/>
  <c r="E1803" i="22" s="1"/>
  <c r="E1804" i="22" s="1"/>
  <c r="E1805" i="22" s="1"/>
  <c r="E1806" i="22" s="1"/>
  <c r="E1807" i="22" s="1"/>
  <c r="E1808" i="22" s="1"/>
  <c r="E1809" i="22" s="1"/>
  <c r="E1810" i="22" s="1"/>
  <c r="E1811" i="22" s="1"/>
  <c r="P141" i="22"/>
  <c r="L141" i="22"/>
  <c r="T141" i="22" s="1"/>
  <c r="X141" i="22"/>
  <c r="C1995" i="22"/>
  <c r="C2175" i="22"/>
  <c r="C2288" i="22"/>
  <c r="C2160" i="22"/>
  <c r="C2296" i="22"/>
  <c r="C2016" i="22"/>
  <c r="C1957" i="22"/>
  <c r="C1973" i="22"/>
  <c r="C1985" i="22"/>
  <c r="C2416" i="22"/>
  <c r="C1949" i="22"/>
  <c r="C1979" i="22"/>
  <c r="X142" i="22" l="1"/>
  <c r="P142" i="22"/>
  <c r="L142" i="22"/>
  <c r="T142" i="22" s="1"/>
  <c r="K143" i="22" a="1"/>
  <c r="K143" i="22" s="1"/>
  <c r="G143" i="22" a="1"/>
  <c r="G143" i="22" s="1"/>
  <c r="I143" i="22" a="1"/>
  <c r="I143" i="22" s="1"/>
  <c r="F144" i="22"/>
  <c r="J142" i="22"/>
  <c r="S142" i="22" s="1"/>
  <c r="W142" i="22"/>
  <c r="O142" i="22"/>
  <c r="H142" i="22"/>
  <c r="R142" i="22" s="1"/>
  <c r="A142" i="22"/>
  <c r="V142" i="22"/>
  <c r="M142" i="22"/>
  <c r="C1825" i="22"/>
  <c r="E1812" i="22"/>
  <c r="E1813" i="22" s="1"/>
  <c r="E1814" i="22" s="1"/>
  <c r="E1815" i="22" s="1"/>
  <c r="E1816" i="22" s="1"/>
  <c r="E1817" i="22" s="1"/>
  <c r="E1818" i="22" s="1"/>
  <c r="E1819" i="22" s="1"/>
  <c r="E1820" i="22" s="1"/>
  <c r="E1821" i="22" s="1"/>
  <c r="E1822" i="22" s="1"/>
  <c r="E1823" i="22" s="1"/>
  <c r="E1824" i="22" s="1"/>
  <c r="Y141" i="22"/>
  <c r="Q141" i="22"/>
  <c r="N141" i="22"/>
  <c r="U141" i="22" s="1"/>
  <c r="C1986" i="22"/>
  <c r="C2029" i="22"/>
  <c r="C2188" i="22"/>
  <c r="C2429" i="22"/>
  <c r="C2309" i="22"/>
  <c r="C2301" i="22"/>
  <c r="C2008" i="22"/>
  <c r="C1970" i="22"/>
  <c r="C2173" i="22"/>
  <c r="C1992" i="22"/>
  <c r="C1962" i="22"/>
  <c r="C1998" i="22"/>
  <c r="C1838" i="22" l="1"/>
  <c r="E1825" i="22"/>
  <c r="E1826" i="22" s="1"/>
  <c r="E1827" i="22" s="1"/>
  <c r="E1828" i="22" s="1"/>
  <c r="E1829" i="22" s="1"/>
  <c r="E1830" i="22" s="1"/>
  <c r="E1831" i="22" s="1"/>
  <c r="E1832" i="22" s="1"/>
  <c r="E1833" i="22" s="1"/>
  <c r="E1834" i="22" s="1"/>
  <c r="E1835" i="22" s="1"/>
  <c r="E1836" i="22" s="1"/>
  <c r="E1837" i="22" s="1"/>
  <c r="F145" i="22"/>
  <c r="G144" i="22" a="1"/>
  <c r="G144" i="22" s="1"/>
  <c r="K144" i="22" a="1"/>
  <c r="K144" i="22" s="1"/>
  <c r="I144" i="22" a="1"/>
  <c r="I144" i="22" s="1"/>
  <c r="Y142" i="22"/>
  <c r="N142" i="22"/>
  <c r="U142" i="22" s="1"/>
  <c r="Q142" i="22"/>
  <c r="J143" i="22"/>
  <c r="S143" i="22" s="1"/>
  <c r="W143" i="22"/>
  <c r="O143" i="22"/>
  <c r="V143" i="22"/>
  <c r="M143" i="22"/>
  <c r="H143" i="22"/>
  <c r="R143" i="22" s="1"/>
  <c r="A143" i="22"/>
  <c r="L143" i="22"/>
  <c r="T143" i="22" s="1"/>
  <c r="X143" i="22"/>
  <c r="P143" i="22"/>
  <c r="C2322" i="22"/>
  <c r="C1975" i="22"/>
  <c r="C1983" i="22"/>
  <c r="C2442" i="22"/>
  <c r="C2005" i="22"/>
  <c r="C2314" i="22"/>
  <c r="C2201" i="22"/>
  <c r="C2011" i="22"/>
  <c r="C2186" i="22"/>
  <c r="C2021" i="22"/>
  <c r="C2042" i="22"/>
  <c r="C1999" i="22"/>
  <c r="Y143" i="22" l="1"/>
  <c r="Q143" i="22"/>
  <c r="N143" i="22"/>
  <c r="U143" i="22" s="1"/>
  <c r="J144" i="22"/>
  <c r="S144" i="22" s="1"/>
  <c r="O144" i="22"/>
  <c r="W144" i="22"/>
  <c r="X144" i="22"/>
  <c r="P144" i="22"/>
  <c r="L144" i="22"/>
  <c r="T144" i="22" s="1"/>
  <c r="V144" i="22"/>
  <c r="M144" i="22"/>
  <c r="H144" i="22"/>
  <c r="R144" i="22" s="1"/>
  <c r="A144" i="22"/>
  <c r="G145" i="22" a="1"/>
  <c r="G145" i="22" s="1"/>
  <c r="F146" i="22"/>
  <c r="I145" i="22" a="1"/>
  <c r="I145" i="22" s="1"/>
  <c r="K145" i="22" a="1"/>
  <c r="K145" i="22" s="1"/>
  <c r="E1838" i="22"/>
  <c r="E1839" i="22" s="1"/>
  <c r="E1840" i="22" s="1"/>
  <c r="E1841" i="22" s="1"/>
  <c r="E1842" i="22" s="1"/>
  <c r="E1843" i="22" s="1"/>
  <c r="E1844" i="22" s="1"/>
  <c r="E1845" i="22" s="1"/>
  <c r="E1846" i="22" s="1"/>
  <c r="E1847" i="22" s="1"/>
  <c r="E1848" i="22" s="1"/>
  <c r="E1849" i="22" s="1"/>
  <c r="E1850" i="22" s="1"/>
  <c r="C1851" i="22"/>
  <c r="C2012" i="22"/>
  <c r="C2214" i="22"/>
  <c r="C2199" i="22"/>
  <c r="C2335" i="22"/>
  <c r="C2034" i="22"/>
  <c r="C2018" i="22"/>
  <c r="C1988" i="22"/>
  <c r="C2024" i="22"/>
  <c r="C2327" i="22"/>
  <c r="C2455" i="22"/>
  <c r="C1996" i="22"/>
  <c r="C2055" i="22"/>
  <c r="W145" i="22" l="1"/>
  <c r="O145" i="22"/>
  <c r="J145" i="22"/>
  <c r="S145" i="22" s="1"/>
  <c r="A145" i="22"/>
  <c r="H145" i="22"/>
  <c r="R145" i="22" s="1"/>
  <c r="M145" i="22"/>
  <c r="V145" i="22"/>
  <c r="F147" i="22"/>
  <c r="I146" i="22" a="1"/>
  <c r="I146" i="22" s="1"/>
  <c r="G146" i="22" a="1"/>
  <c r="G146" i="22" s="1"/>
  <c r="K146" i="22" a="1"/>
  <c r="K146" i="22" s="1"/>
  <c r="E1851" i="22"/>
  <c r="E1852" i="22" s="1"/>
  <c r="E1853" i="22" s="1"/>
  <c r="E1854" i="22" s="1"/>
  <c r="E1855" i="22" s="1"/>
  <c r="E1856" i="22" s="1"/>
  <c r="E1857" i="22" s="1"/>
  <c r="E1858" i="22" s="1"/>
  <c r="E1859" i="22" s="1"/>
  <c r="E1860" i="22" s="1"/>
  <c r="E1861" i="22" s="1"/>
  <c r="E1862" i="22" s="1"/>
  <c r="E1863" i="22" s="1"/>
  <c r="C1864" i="22"/>
  <c r="Y144" i="22"/>
  <c r="Q144" i="22"/>
  <c r="N144" i="22"/>
  <c r="U144" i="22" s="1"/>
  <c r="L145" i="22"/>
  <c r="T145" i="22" s="1"/>
  <c r="X145" i="22"/>
  <c r="P145" i="22"/>
  <c r="C2047" i="22"/>
  <c r="C2068" i="22"/>
  <c r="C2340" i="22"/>
  <c r="C2037" i="22"/>
  <c r="C2212" i="22"/>
  <c r="C2025" i="22"/>
  <c r="C2001" i="22"/>
  <c r="C2031" i="22"/>
  <c r="C2227" i="22"/>
  <c r="C2009" i="22"/>
  <c r="C2468" i="22"/>
  <c r="C2348" i="22"/>
  <c r="I147" i="22" l="1" a="1"/>
  <c r="I147" i="22" s="1"/>
  <c r="G147" i="22" a="1"/>
  <c r="G147" i="22" s="1"/>
  <c r="K147" i="22" a="1"/>
  <c r="K147" i="22" s="1"/>
  <c r="F148" i="22"/>
  <c r="Y145" i="22"/>
  <c r="N145" i="22"/>
  <c r="U145" i="22" s="1"/>
  <c r="Q145" i="22"/>
  <c r="E1864" i="22"/>
  <c r="E1865" i="22" s="1"/>
  <c r="E1866" i="22" s="1"/>
  <c r="E1867" i="22" s="1"/>
  <c r="E1868" i="22" s="1"/>
  <c r="E1869" i="22" s="1"/>
  <c r="E1870" i="22" s="1"/>
  <c r="E1871" i="22" s="1"/>
  <c r="E1872" i="22" s="1"/>
  <c r="E1873" i="22" s="1"/>
  <c r="E1874" i="22" s="1"/>
  <c r="E1875" i="22" s="1"/>
  <c r="E1876" i="22" s="1"/>
  <c r="C1877" i="22"/>
  <c r="P146" i="22"/>
  <c r="L146" i="22"/>
  <c r="T146" i="22" s="1"/>
  <c r="X146" i="22"/>
  <c r="V146" i="22"/>
  <c r="M146" i="22"/>
  <c r="H146" i="22"/>
  <c r="R146" i="22" s="1"/>
  <c r="A146" i="22"/>
  <c r="W146" i="22"/>
  <c r="O146" i="22"/>
  <c r="J146" i="22"/>
  <c r="S146" i="22" s="1"/>
  <c r="C2050" i="22"/>
  <c r="C2081" i="22"/>
  <c r="C2361" i="22"/>
  <c r="C2481" i="22"/>
  <c r="C2240" i="22"/>
  <c r="C2353" i="22"/>
  <c r="C2060" i="22"/>
  <c r="C2022" i="22"/>
  <c r="C2014" i="22"/>
  <c r="C2038" i="22"/>
  <c r="C2044" i="22"/>
  <c r="C2225" i="22"/>
  <c r="Q146" i="22" l="1"/>
  <c r="N146" i="22"/>
  <c r="U146" i="22" s="1"/>
  <c r="Y146" i="22"/>
  <c r="F149" i="22"/>
  <c r="G148" i="22" a="1"/>
  <c r="G148" i="22" s="1"/>
  <c r="K148" i="22" a="1"/>
  <c r="K148" i="22" s="1"/>
  <c r="I148" i="22" a="1"/>
  <c r="I148" i="22" s="1"/>
  <c r="L147" i="22"/>
  <c r="T147" i="22" s="1"/>
  <c r="X147" i="22"/>
  <c r="P147" i="22"/>
  <c r="V147" i="22"/>
  <c r="M147" i="22"/>
  <c r="A147" i="22"/>
  <c r="H147" i="22"/>
  <c r="R147" i="22" s="1"/>
  <c r="E1877" i="22"/>
  <c r="E1878" i="22" s="1"/>
  <c r="E1879" i="22" s="1"/>
  <c r="E1880" i="22" s="1"/>
  <c r="E1881" i="22" s="1"/>
  <c r="E1882" i="22" s="1"/>
  <c r="E1883" i="22" s="1"/>
  <c r="E1884" i="22" s="1"/>
  <c r="E1885" i="22" s="1"/>
  <c r="E1886" i="22" s="1"/>
  <c r="E1887" i="22" s="1"/>
  <c r="E1888" i="22" s="1"/>
  <c r="E1889" i="22" s="1"/>
  <c r="C1890" i="22"/>
  <c r="J147" i="22"/>
  <c r="S147" i="22" s="1"/>
  <c r="O147" i="22"/>
  <c r="W147" i="22"/>
  <c r="C2253" i="22"/>
  <c r="C2063" i="22"/>
  <c r="C2035" i="22"/>
  <c r="C2073" i="22"/>
  <c r="C2027" i="22"/>
  <c r="C2366" i="22"/>
  <c r="C2051" i="22"/>
  <c r="C2494" i="22"/>
  <c r="C2374" i="22"/>
  <c r="C2238" i="22"/>
  <c r="C2094" i="22"/>
  <c r="C2057" i="22"/>
  <c r="J148" i="22" l="1"/>
  <c r="S148" i="22" s="1"/>
  <c r="W148" i="22"/>
  <c r="O148" i="22"/>
  <c r="H148" i="22"/>
  <c r="R148" i="22" s="1"/>
  <c r="M148" i="22"/>
  <c r="A148" i="22"/>
  <c r="V148" i="22"/>
  <c r="Q147" i="22"/>
  <c r="Y147" i="22"/>
  <c r="N147" i="22"/>
  <c r="U147" i="22" s="1"/>
  <c r="I149" i="22" a="1"/>
  <c r="I149" i="22" s="1"/>
  <c r="K149" i="22" a="1"/>
  <c r="K149" i="22" s="1"/>
  <c r="G149" i="22" a="1"/>
  <c r="G149" i="22" s="1"/>
  <c r="F150" i="22"/>
  <c r="E1890" i="22"/>
  <c r="E1891" i="22" s="1"/>
  <c r="E1892" i="22" s="1"/>
  <c r="E1893" i="22" s="1"/>
  <c r="E1894" i="22" s="1"/>
  <c r="E1895" i="22" s="1"/>
  <c r="E1896" i="22" s="1"/>
  <c r="E1897" i="22" s="1"/>
  <c r="E1898" i="22" s="1"/>
  <c r="E1899" i="22" s="1"/>
  <c r="E1900" i="22" s="1"/>
  <c r="E1901" i="22" s="1"/>
  <c r="E1902" i="22" s="1"/>
  <c r="C1903" i="22"/>
  <c r="L148" i="22"/>
  <c r="T148" i="22" s="1"/>
  <c r="X148" i="22"/>
  <c r="P148" i="22"/>
  <c r="C2251" i="22"/>
  <c r="C2064" i="22"/>
  <c r="C2048" i="22"/>
  <c r="C2070" i="22"/>
  <c r="C2387" i="22"/>
  <c r="C2266" i="22"/>
  <c r="C2086" i="22"/>
  <c r="C2040" i="22"/>
  <c r="C2076" i="22"/>
  <c r="C2507" i="22"/>
  <c r="C2107" i="22"/>
  <c r="C2379" i="22"/>
  <c r="C1916" i="22" l="1"/>
  <c r="E1903" i="22"/>
  <c r="E1904" i="22" s="1"/>
  <c r="E1905" i="22" s="1"/>
  <c r="E1906" i="22" s="1"/>
  <c r="E1907" i="22" s="1"/>
  <c r="E1908" i="22" s="1"/>
  <c r="E1909" i="22" s="1"/>
  <c r="E1910" i="22" s="1"/>
  <c r="E1911" i="22" s="1"/>
  <c r="E1912" i="22" s="1"/>
  <c r="E1913" i="22" s="1"/>
  <c r="E1914" i="22" s="1"/>
  <c r="E1915" i="22" s="1"/>
  <c r="H149" i="22"/>
  <c r="R149" i="22" s="1"/>
  <c r="V149" i="22"/>
  <c r="A149" i="22"/>
  <c r="M149" i="22"/>
  <c r="Y148" i="22"/>
  <c r="Q148" i="22"/>
  <c r="N148" i="22"/>
  <c r="U148" i="22" s="1"/>
  <c r="L149" i="22"/>
  <c r="T149" i="22" s="1"/>
  <c r="X149" i="22"/>
  <c r="P149" i="22"/>
  <c r="I150" i="22" a="1"/>
  <c r="I150" i="22" s="1"/>
  <c r="K150" i="22" a="1"/>
  <c r="K150" i="22" s="1"/>
  <c r="G150" i="22" a="1"/>
  <c r="G150" i="22" s="1"/>
  <c r="F151" i="22"/>
  <c r="J149" i="22"/>
  <c r="S149" i="22" s="1"/>
  <c r="W149" i="22"/>
  <c r="O149" i="22"/>
  <c r="C2077" i="22"/>
  <c r="C2053" i="22"/>
  <c r="C2279" i="22"/>
  <c r="C2099" i="22"/>
  <c r="C2061" i="22"/>
  <c r="C2520" i="22"/>
  <c r="C2400" i="22"/>
  <c r="C2392" i="22"/>
  <c r="C2120" i="22"/>
  <c r="C2089" i="22"/>
  <c r="C2264" i="22"/>
  <c r="C2083" i="22"/>
  <c r="M150" i="22" l="1"/>
  <c r="A150" i="22"/>
  <c r="V150" i="22"/>
  <c r="H150" i="22"/>
  <c r="R150" i="22" s="1"/>
  <c r="L150" i="22"/>
  <c r="T150" i="22" s="1"/>
  <c r="X150" i="22"/>
  <c r="P150" i="22"/>
  <c r="Y149" i="22"/>
  <c r="N149" i="22"/>
  <c r="U149" i="22" s="1"/>
  <c r="Q149" i="22"/>
  <c r="J150" i="22"/>
  <c r="S150" i="22" s="1"/>
  <c r="W150" i="22"/>
  <c r="O150" i="22"/>
  <c r="G151" i="22" a="1"/>
  <c r="G151" i="22" s="1"/>
  <c r="F152" i="22"/>
  <c r="K151" i="22" a="1"/>
  <c r="K151" i="22" s="1"/>
  <c r="I151" i="22" a="1"/>
  <c r="I151" i="22" s="1"/>
  <c r="E1916" i="22"/>
  <c r="E1917" i="22" s="1"/>
  <c r="E1918" i="22" s="1"/>
  <c r="E1919" i="22" s="1"/>
  <c r="E1920" i="22" s="1"/>
  <c r="E1921" i="22" s="1"/>
  <c r="E1922" i="22" s="1"/>
  <c r="E1923" i="22" s="1"/>
  <c r="E1924" i="22" s="1"/>
  <c r="E1925" i="22" s="1"/>
  <c r="E1926" i="22" s="1"/>
  <c r="E1927" i="22" s="1"/>
  <c r="E1928" i="22" s="1"/>
  <c r="C1929" i="22"/>
  <c r="C2102" i="22"/>
  <c r="C2533" i="22"/>
  <c r="C2090" i="22"/>
  <c r="C2413" i="22"/>
  <c r="C2405" i="22"/>
  <c r="C2112" i="22"/>
  <c r="C2292" i="22"/>
  <c r="C2066" i="22"/>
  <c r="C2096" i="22"/>
  <c r="C2133" i="22"/>
  <c r="C2277" i="22"/>
  <c r="C2074" i="22"/>
  <c r="L151" i="22" l="1"/>
  <c r="T151" i="22" s="1"/>
  <c r="X151" i="22"/>
  <c r="P151" i="22"/>
  <c r="I152" i="22" a="1"/>
  <c r="I152" i="22" s="1"/>
  <c r="K152" i="22" a="1"/>
  <c r="K152" i="22" s="1"/>
  <c r="G152" i="22" a="1"/>
  <c r="G152" i="22" s="1"/>
  <c r="F153" i="22"/>
  <c r="H151" i="22"/>
  <c r="R151" i="22" s="1"/>
  <c r="V151" i="22"/>
  <c r="M151" i="22"/>
  <c r="A151" i="22"/>
  <c r="C1942" i="22"/>
  <c r="E1929" i="22"/>
  <c r="E1930" i="22" s="1"/>
  <c r="E1931" i="22" s="1"/>
  <c r="E1932" i="22" s="1"/>
  <c r="E1933" i="22" s="1"/>
  <c r="E1934" i="22" s="1"/>
  <c r="E1935" i="22" s="1"/>
  <c r="E1936" i="22" s="1"/>
  <c r="E1937" i="22" s="1"/>
  <c r="E1938" i="22" s="1"/>
  <c r="E1939" i="22" s="1"/>
  <c r="E1940" i="22" s="1"/>
  <c r="E1941" i="22" s="1"/>
  <c r="J151" i="22"/>
  <c r="S151" i="22" s="1"/>
  <c r="W151" i="22"/>
  <c r="O151" i="22"/>
  <c r="Y150" i="22"/>
  <c r="Q150" i="22"/>
  <c r="N150" i="22"/>
  <c r="U150" i="22" s="1"/>
  <c r="C2103" i="22"/>
  <c r="C2546" i="22"/>
  <c r="C2109" i="22"/>
  <c r="C2079" i="22"/>
  <c r="C2146" i="22"/>
  <c r="C2426" i="22"/>
  <c r="C2305" i="22"/>
  <c r="C2290" i="22"/>
  <c r="C2418" i="22"/>
  <c r="C2087" i="22"/>
  <c r="C2125" i="22"/>
  <c r="C2115" i="22"/>
  <c r="I153" i="22" l="1" a="1"/>
  <c r="I153" i="22" s="1"/>
  <c r="K153" i="22" a="1"/>
  <c r="K153" i="22" s="1"/>
  <c r="G153" i="22" a="1"/>
  <c r="G153" i="22" s="1"/>
  <c r="F154" i="22"/>
  <c r="V152" i="22"/>
  <c r="M152" i="22"/>
  <c r="A152" i="22"/>
  <c r="H152" i="22"/>
  <c r="R152" i="22" s="1"/>
  <c r="L152" i="22"/>
  <c r="T152" i="22" s="1"/>
  <c r="X152" i="22"/>
  <c r="P152" i="22"/>
  <c r="C1955" i="22"/>
  <c r="E1942" i="22"/>
  <c r="E1943" i="22" s="1"/>
  <c r="E1944" i="22" s="1"/>
  <c r="E1945" i="22" s="1"/>
  <c r="E1946" i="22" s="1"/>
  <c r="E1947" i="22" s="1"/>
  <c r="E1948" i="22" s="1"/>
  <c r="E1949" i="22" s="1"/>
  <c r="E1950" i="22" s="1"/>
  <c r="E1951" i="22" s="1"/>
  <c r="E1952" i="22" s="1"/>
  <c r="E1953" i="22" s="1"/>
  <c r="E1954" i="22" s="1"/>
  <c r="J152" i="22"/>
  <c r="S152" i="22" s="1"/>
  <c r="W152" i="22"/>
  <c r="O152" i="22"/>
  <c r="Y151" i="22"/>
  <c r="Q151" i="22"/>
  <c r="N151" i="22"/>
  <c r="U151" i="22" s="1"/>
  <c r="C2138" i="22"/>
  <c r="C2559" i="22"/>
  <c r="C2439" i="22"/>
  <c r="C2116" i="22"/>
  <c r="C2303" i="22"/>
  <c r="C2318" i="22"/>
  <c r="C2431" i="22"/>
  <c r="C2128" i="22"/>
  <c r="C2100" i="22"/>
  <c r="C2159" i="22"/>
  <c r="C2092" i="22"/>
  <c r="C2122" i="22"/>
  <c r="Y152" i="22" l="1"/>
  <c r="Q152" i="22"/>
  <c r="N152" i="22"/>
  <c r="U152" i="22" s="1"/>
  <c r="C1968" i="22"/>
  <c r="E1955" i="22"/>
  <c r="E1956" i="22" s="1"/>
  <c r="E1957" i="22" s="1"/>
  <c r="E1958" i="22" s="1"/>
  <c r="E1959" i="22" s="1"/>
  <c r="E1960" i="22" s="1"/>
  <c r="E1961" i="22" s="1"/>
  <c r="E1962" i="22" s="1"/>
  <c r="E1963" i="22" s="1"/>
  <c r="E1964" i="22" s="1"/>
  <c r="E1965" i="22" s="1"/>
  <c r="E1966" i="22" s="1"/>
  <c r="E1967" i="22" s="1"/>
  <c r="I154" i="22" a="1"/>
  <c r="I154" i="22" s="1"/>
  <c r="G154" i="22" a="1"/>
  <c r="G154" i="22" s="1"/>
  <c r="F155" i="22"/>
  <c r="K154" i="22" a="1"/>
  <c r="K154" i="22" s="1"/>
  <c r="H153" i="22"/>
  <c r="R153" i="22" s="1"/>
  <c r="V153" i="22"/>
  <c r="M153" i="22"/>
  <c r="A153" i="22"/>
  <c r="P153" i="22"/>
  <c r="X153" i="22"/>
  <c r="L153" i="22"/>
  <c r="T153" i="22" s="1"/>
  <c r="J153" i="22"/>
  <c r="S153" i="22" s="1"/>
  <c r="W153" i="22"/>
  <c r="O153" i="22"/>
  <c r="C2572" i="22"/>
  <c r="C2129" i="22"/>
  <c r="C2452" i="22"/>
  <c r="C2135" i="22"/>
  <c r="C2331" i="22"/>
  <c r="C2151" i="22"/>
  <c r="C2444" i="22"/>
  <c r="C2316" i="22"/>
  <c r="C2141" i="22"/>
  <c r="C2113" i="22"/>
  <c r="C2105" i="22"/>
  <c r="C2172" i="22"/>
  <c r="V154" i="22" l="1"/>
  <c r="H154" i="22"/>
  <c r="R154" i="22" s="1"/>
  <c r="M154" i="22"/>
  <c r="A154" i="22"/>
  <c r="J154" i="22"/>
  <c r="S154" i="22" s="1"/>
  <c r="W154" i="22"/>
  <c r="O154" i="22"/>
  <c r="K155" i="22" a="1"/>
  <c r="K155" i="22" s="1"/>
  <c r="F156" i="22"/>
  <c r="G155" i="22" a="1"/>
  <c r="G155" i="22" s="1"/>
  <c r="I155" i="22" a="1"/>
  <c r="I155" i="22" s="1"/>
  <c r="N153" i="22"/>
  <c r="U153" i="22" s="1"/>
  <c r="Q153" i="22"/>
  <c r="Y153" i="22"/>
  <c r="C1981" i="22"/>
  <c r="E1968" i="22"/>
  <c r="E1969" i="22" s="1"/>
  <c r="E1970" i="22" s="1"/>
  <c r="E1971" i="22" s="1"/>
  <c r="E1972" i="22" s="1"/>
  <c r="E1973" i="22" s="1"/>
  <c r="E1974" i="22" s="1"/>
  <c r="E1975" i="22" s="1"/>
  <c r="E1976" i="22" s="1"/>
  <c r="E1977" i="22" s="1"/>
  <c r="E1978" i="22" s="1"/>
  <c r="E1979" i="22" s="1"/>
  <c r="E1980" i="22" s="1"/>
  <c r="L154" i="22"/>
  <c r="T154" i="22" s="1"/>
  <c r="X154" i="22"/>
  <c r="P154" i="22"/>
  <c r="C2465" i="22"/>
  <c r="C2585" i="22"/>
  <c r="C2154" i="22"/>
  <c r="C2164" i="22"/>
  <c r="C2344" i="22"/>
  <c r="C2185" i="22"/>
  <c r="C2329" i="22"/>
  <c r="C2126" i="22"/>
  <c r="C2457" i="22"/>
  <c r="C2148" i="22"/>
  <c r="C2118" i="22"/>
  <c r="C2142" i="22"/>
  <c r="E1981" i="22" l="1"/>
  <c r="E1982" i="22" s="1"/>
  <c r="E1983" i="22" s="1"/>
  <c r="E1984" i="22" s="1"/>
  <c r="E1985" i="22" s="1"/>
  <c r="E1986" i="22" s="1"/>
  <c r="E1987" i="22" s="1"/>
  <c r="E1988" i="22" s="1"/>
  <c r="E1989" i="22" s="1"/>
  <c r="E1990" i="22" s="1"/>
  <c r="E1991" i="22" s="1"/>
  <c r="E1992" i="22" s="1"/>
  <c r="E1993" i="22" s="1"/>
  <c r="C1994" i="22"/>
  <c r="L155" i="22"/>
  <c r="T155" i="22" s="1"/>
  <c r="X155" i="22"/>
  <c r="P155" i="22"/>
  <c r="J155" i="22"/>
  <c r="S155" i="22" s="1"/>
  <c r="W155" i="22"/>
  <c r="O155" i="22"/>
  <c r="Y154" i="22"/>
  <c r="Q154" i="22"/>
  <c r="N154" i="22"/>
  <c r="U154" i="22" s="1"/>
  <c r="M155" i="22"/>
  <c r="V155" i="22"/>
  <c r="H155" i="22"/>
  <c r="R155" i="22" s="1"/>
  <c r="A155" i="22"/>
  <c r="F157" i="22"/>
  <c r="K156" i="22" a="1"/>
  <c r="K156" i="22" s="1"/>
  <c r="G156" i="22" a="1"/>
  <c r="G156" i="22" s="1"/>
  <c r="I156" i="22" a="1"/>
  <c r="I156" i="22" s="1"/>
  <c r="C2161" i="22"/>
  <c r="C2478" i="22"/>
  <c r="C2357" i="22"/>
  <c r="C2470" i="22"/>
  <c r="C2198" i="22"/>
  <c r="C2131" i="22"/>
  <c r="C2177" i="22"/>
  <c r="C2598" i="22"/>
  <c r="C2342" i="22"/>
  <c r="C2167" i="22"/>
  <c r="C2155" i="22"/>
  <c r="C2139" i="22"/>
  <c r="F158" i="22" l="1"/>
  <c r="I157" i="22" a="1"/>
  <c r="I157" i="22" s="1"/>
  <c r="K157" i="22" a="1"/>
  <c r="K157" i="22" s="1"/>
  <c r="G157" i="22" a="1"/>
  <c r="G157" i="22" s="1"/>
  <c r="Q155" i="22"/>
  <c r="Y155" i="22"/>
  <c r="N155" i="22"/>
  <c r="U155" i="22" s="1"/>
  <c r="J156" i="22"/>
  <c r="S156" i="22" s="1"/>
  <c r="W156" i="22"/>
  <c r="O156" i="22"/>
  <c r="A156" i="22"/>
  <c r="V156" i="22"/>
  <c r="M156" i="22"/>
  <c r="H156" i="22"/>
  <c r="R156" i="22" s="1"/>
  <c r="E1994" i="22"/>
  <c r="E1995" i="22" s="1"/>
  <c r="E1996" i="22" s="1"/>
  <c r="E1997" i="22" s="1"/>
  <c r="E1998" i="22" s="1"/>
  <c r="E1999" i="22" s="1"/>
  <c r="E2000" i="22" s="1"/>
  <c r="E2001" i="22" s="1"/>
  <c r="E2002" i="22" s="1"/>
  <c r="E2003" i="22" s="1"/>
  <c r="E2004" i="22" s="1"/>
  <c r="E2005" i="22" s="1"/>
  <c r="E2006" i="22" s="1"/>
  <c r="C2007" i="22"/>
  <c r="P156" i="22"/>
  <c r="L156" i="22"/>
  <c r="T156" i="22" s="1"/>
  <c r="X156" i="22"/>
  <c r="C2168" i="22"/>
  <c r="C2180" i="22"/>
  <c r="C2190" i="22"/>
  <c r="C2355" i="22"/>
  <c r="C2611" i="22"/>
  <c r="C2144" i="22"/>
  <c r="C2491" i="22"/>
  <c r="C2152" i="22"/>
  <c r="C2211" i="22"/>
  <c r="C2483" i="22"/>
  <c r="C2370" i="22"/>
  <c r="C2174" i="22"/>
  <c r="E2007" i="22" l="1"/>
  <c r="E2008" i="22" s="1"/>
  <c r="E2009" i="22" s="1"/>
  <c r="E2010" i="22" s="1"/>
  <c r="E2011" i="22" s="1"/>
  <c r="E2012" i="22" s="1"/>
  <c r="E2013" i="22" s="1"/>
  <c r="E2014" i="22" s="1"/>
  <c r="E2015" i="22" s="1"/>
  <c r="E2016" i="22" s="1"/>
  <c r="E2017" i="22" s="1"/>
  <c r="E2018" i="22" s="1"/>
  <c r="E2019" i="22" s="1"/>
  <c r="C2020" i="22"/>
  <c r="V157" i="22"/>
  <c r="M157" i="22"/>
  <c r="A157" i="22"/>
  <c r="H157" i="22"/>
  <c r="R157" i="22" s="1"/>
  <c r="P157" i="22"/>
  <c r="X157" i="22"/>
  <c r="L157" i="22"/>
  <c r="T157" i="22" s="1"/>
  <c r="J157" i="22"/>
  <c r="S157" i="22" s="1"/>
  <c r="O157" i="22"/>
  <c r="W157" i="22"/>
  <c r="Y156" i="22"/>
  <c r="Q156" i="22"/>
  <c r="N156" i="22"/>
  <c r="U156" i="22" s="1"/>
  <c r="G158" i="22" a="1"/>
  <c r="G158" i="22" s="1"/>
  <c r="K158" i="22" a="1"/>
  <c r="K158" i="22" s="1"/>
  <c r="I158" i="22" a="1"/>
  <c r="I158" i="22" s="1"/>
  <c r="F159" i="22"/>
  <c r="C2383" i="22"/>
  <c r="C2157" i="22"/>
  <c r="C2165" i="22"/>
  <c r="C2368" i="22"/>
  <c r="C2193" i="22"/>
  <c r="C2496" i="22"/>
  <c r="C2504" i="22"/>
  <c r="C2187" i="22"/>
  <c r="C2624" i="22"/>
  <c r="C2203" i="22"/>
  <c r="C2181" i="22"/>
  <c r="C2224" i="22"/>
  <c r="V158" i="22" l="1"/>
  <c r="M158" i="22"/>
  <c r="A158" i="22"/>
  <c r="H158" i="22"/>
  <c r="R158" i="22" s="1"/>
  <c r="N157" i="22"/>
  <c r="U157" i="22" s="1"/>
  <c r="Q157" i="22"/>
  <c r="Y157" i="22"/>
  <c r="I159" i="22" a="1"/>
  <c r="I159" i="22" s="1"/>
  <c r="K159" i="22" a="1"/>
  <c r="K159" i="22" s="1"/>
  <c r="F160" i="22"/>
  <c r="G159" i="22" a="1"/>
  <c r="G159" i="22" s="1"/>
  <c r="J158" i="22"/>
  <c r="S158" i="22" s="1"/>
  <c r="W158" i="22"/>
  <c r="O158" i="22"/>
  <c r="C2033" i="22"/>
  <c r="E2020" i="22"/>
  <c r="E2021" i="22" s="1"/>
  <c r="E2022" i="22" s="1"/>
  <c r="E2023" i="22" s="1"/>
  <c r="E2024" i="22" s="1"/>
  <c r="E2025" i="22" s="1"/>
  <c r="E2026" i="22" s="1"/>
  <c r="E2027" i="22" s="1"/>
  <c r="E2028" i="22" s="1"/>
  <c r="E2029" i="22" s="1"/>
  <c r="E2030" i="22" s="1"/>
  <c r="E2031" i="22" s="1"/>
  <c r="E2032" i="22" s="1"/>
  <c r="L158" i="22"/>
  <c r="T158" i="22" s="1"/>
  <c r="X158" i="22"/>
  <c r="P158" i="22"/>
  <c r="C2509" i="22"/>
  <c r="C2216" i="22"/>
  <c r="C2200" i="22"/>
  <c r="C2178" i="22"/>
  <c r="C2194" i="22"/>
  <c r="C2206" i="22"/>
  <c r="C2170" i="22"/>
  <c r="C2517" i="22"/>
  <c r="C2637" i="22"/>
  <c r="C2381" i="22"/>
  <c r="C2237" i="22"/>
  <c r="C2396" i="22"/>
  <c r="C2046" i="22" l="1"/>
  <c r="E2033" i="22"/>
  <c r="E2034" i="22" s="1"/>
  <c r="E2035" i="22" s="1"/>
  <c r="E2036" i="22" s="1"/>
  <c r="E2037" i="22" s="1"/>
  <c r="E2038" i="22" s="1"/>
  <c r="E2039" i="22" s="1"/>
  <c r="E2040" i="22" s="1"/>
  <c r="E2041" i="22" s="1"/>
  <c r="E2042" i="22" s="1"/>
  <c r="E2043" i="22" s="1"/>
  <c r="E2044" i="22" s="1"/>
  <c r="E2045" i="22" s="1"/>
  <c r="O159" i="22"/>
  <c r="W159" i="22"/>
  <c r="J159" i="22"/>
  <c r="S159" i="22" s="1"/>
  <c r="A159" i="22"/>
  <c r="H159" i="22"/>
  <c r="R159" i="22" s="1"/>
  <c r="V159" i="22"/>
  <c r="M159" i="22"/>
  <c r="K160" i="22" a="1"/>
  <c r="K160" i="22" s="1"/>
  <c r="I160" i="22" a="1"/>
  <c r="I160" i="22" s="1"/>
  <c r="G160" i="22" a="1"/>
  <c r="G160" i="22" s="1"/>
  <c r="F161" i="22"/>
  <c r="Q158" i="22"/>
  <c r="Y158" i="22"/>
  <c r="N158" i="22"/>
  <c r="U158" i="22" s="1"/>
  <c r="L159" i="22"/>
  <c r="T159" i="22" s="1"/>
  <c r="P159" i="22"/>
  <c r="X159" i="22"/>
  <c r="C2650" i="22"/>
  <c r="C2219" i="22"/>
  <c r="C2530" i="22"/>
  <c r="C2207" i="22"/>
  <c r="C2394" i="22"/>
  <c r="C2191" i="22"/>
  <c r="C2229" i="22"/>
  <c r="C2409" i="22"/>
  <c r="C2250" i="22"/>
  <c r="C2213" i="22"/>
  <c r="C2183" i="22"/>
  <c r="C2522" i="22"/>
  <c r="M160" i="22" l="1"/>
  <c r="A160" i="22"/>
  <c r="H160" i="22"/>
  <c r="R160" i="22" s="1"/>
  <c r="V160" i="22"/>
  <c r="F162" i="22"/>
  <c r="I161" i="22" a="1"/>
  <c r="I161" i="22" s="1"/>
  <c r="K161" i="22" a="1"/>
  <c r="K161" i="22" s="1"/>
  <c r="G161" i="22" a="1"/>
  <c r="G161" i="22" s="1"/>
  <c r="O160" i="22"/>
  <c r="W160" i="22"/>
  <c r="J160" i="22"/>
  <c r="S160" i="22" s="1"/>
  <c r="P160" i="22"/>
  <c r="X160" i="22"/>
  <c r="L160" i="22"/>
  <c r="T160" i="22" s="1"/>
  <c r="N159" i="22"/>
  <c r="U159" i="22" s="1"/>
  <c r="Q159" i="22"/>
  <c r="Y159" i="22"/>
  <c r="C2059" i="22"/>
  <c r="E2046" i="22"/>
  <c r="E2047" i="22" s="1"/>
  <c r="E2048" i="22" s="1"/>
  <c r="E2049" i="22" s="1"/>
  <c r="E2050" i="22" s="1"/>
  <c r="E2051" i="22" s="1"/>
  <c r="E2052" i="22" s="1"/>
  <c r="E2053" i="22" s="1"/>
  <c r="E2054" i="22" s="1"/>
  <c r="E2055" i="22" s="1"/>
  <c r="E2056" i="22" s="1"/>
  <c r="E2057" i="22" s="1"/>
  <c r="E2058" i="22" s="1"/>
  <c r="C2226" i="22"/>
  <c r="C2242" i="22"/>
  <c r="C2422" i="22"/>
  <c r="C2204" i="22"/>
  <c r="C2263" i="22"/>
  <c r="C2220" i="22"/>
  <c r="C2543" i="22"/>
  <c r="C2196" i="22"/>
  <c r="C2407" i="22"/>
  <c r="C2232" i="22"/>
  <c r="C2535" i="22"/>
  <c r="C2663" i="22"/>
  <c r="H161" i="22" l="1"/>
  <c r="R161" i="22" s="1"/>
  <c r="V161" i="22"/>
  <c r="M161" i="22"/>
  <c r="A161" i="22"/>
  <c r="W161" i="22"/>
  <c r="J161" i="22"/>
  <c r="S161" i="22" s="1"/>
  <c r="O161" i="22"/>
  <c r="F163" i="22"/>
  <c r="I162" i="22" a="1"/>
  <c r="I162" i="22" s="1"/>
  <c r="K162" i="22" a="1"/>
  <c r="K162" i="22" s="1"/>
  <c r="G162" i="22" a="1"/>
  <c r="G162" i="22" s="1"/>
  <c r="L161" i="22"/>
  <c r="T161" i="22" s="1"/>
  <c r="P161" i="22"/>
  <c r="X161" i="22"/>
  <c r="E2059" i="22"/>
  <c r="E2060" i="22" s="1"/>
  <c r="E2061" i="22" s="1"/>
  <c r="E2062" i="22" s="1"/>
  <c r="E2063" i="22" s="1"/>
  <c r="E2064" i="22" s="1"/>
  <c r="E2065" i="22" s="1"/>
  <c r="E2066" i="22" s="1"/>
  <c r="E2067" i="22" s="1"/>
  <c r="E2068" i="22" s="1"/>
  <c r="E2069" i="22" s="1"/>
  <c r="E2070" i="22" s="1"/>
  <c r="E2071" i="22" s="1"/>
  <c r="C2072" i="22"/>
  <c r="Y160" i="22"/>
  <c r="N160" i="22"/>
  <c r="U160" i="22" s="1"/>
  <c r="Q160" i="22"/>
  <c r="C2420" i="22"/>
  <c r="C2245" i="22"/>
  <c r="C2209" i="22"/>
  <c r="C2217" i="22"/>
  <c r="C2435" i="22"/>
  <c r="C2239" i="22"/>
  <c r="C2676" i="22"/>
  <c r="C2556" i="22"/>
  <c r="C2255" i="22"/>
  <c r="C2233" i="22"/>
  <c r="C2276" i="22"/>
  <c r="C2548" i="22"/>
  <c r="M162" i="22" l="1"/>
  <c r="A162" i="22"/>
  <c r="H162" i="22"/>
  <c r="R162" i="22" s="1"/>
  <c r="V162" i="22"/>
  <c r="N161" i="22"/>
  <c r="U161" i="22" s="1"/>
  <c r="Q161" i="22"/>
  <c r="Y161" i="22"/>
  <c r="I163" i="22" a="1"/>
  <c r="I163" i="22" s="1"/>
  <c r="K163" i="22" a="1"/>
  <c r="K163" i="22" s="1"/>
  <c r="G163" i="22" a="1"/>
  <c r="G163" i="22" s="1"/>
  <c r="F164" i="22"/>
  <c r="P162" i="22"/>
  <c r="X162" i="22"/>
  <c r="L162" i="22"/>
  <c r="T162" i="22" s="1"/>
  <c r="E2072" i="22"/>
  <c r="E2073" i="22" s="1"/>
  <c r="E2074" i="22" s="1"/>
  <c r="E2075" i="22" s="1"/>
  <c r="E2076" i="22" s="1"/>
  <c r="E2077" i="22" s="1"/>
  <c r="E2078" i="22" s="1"/>
  <c r="E2079" i="22" s="1"/>
  <c r="E2080" i="22" s="1"/>
  <c r="E2081" i="22" s="1"/>
  <c r="E2082" i="22" s="1"/>
  <c r="E2083" i="22" s="1"/>
  <c r="E2084" i="22" s="1"/>
  <c r="C2085" i="22"/>
  <c r="W162" i="22"/>
  <c r="J162" i="22"/>
  <c r="S162" i="22" s="1"/>
  <c r="O162" i="22"/>
  <c r="C2448" i="22"/>
  <c r="C2689" i="22"/>
  <c r="C2258" i="22"/>
  <c r="C2268" i="22"/>
  <c r="C2230" i="22"/>
  <c r="C2289" i="22"/>
  <c r="C2252" i="22"/>
  <c r="C2246" i="22"/>
  <c r="C2222" i="22"/>
  <c r="C2433" i="22"/>
  <c r="C2561" i="22"/>
  <c r="C2569" i="22"/>
  <c r="C2098" i="22" l="1"/>
  <c r="E2085" i="22"/>
  <c r="E2086" i="22" s="1"/>
  <c r="E2087" i="22" s="1"/>
  <c r="E2088" i="22" s="1"/>
  <c r="E2089" i="22" s="1"/>
  <c r="E2090" i="22" s="1"/>
  <c r="E2091" i="22" s="1"/>
  <c r="E2092" i="22" s="1"/>
  <c r="E2093" i="22" s="1"/>
  <c r="E2094" i="22" s="1"/>
  <c r="E2095" i="22" s="1"/>
  <c r="E2096" i="22" s="1"/>
  <c r="E2097" i="22" s="1"/>
  <c r="J163" i="22"/>
  <c r="S163" i="22" s="1"/>
  <c r="W163" i="22"/>
  <c r="O163" i="22"/>
  <c r="G164" i="22" a="1"/>
  <c r="G164" i="22" s="1"/>
  <c r="I164" i="22" a="1"/>
  <c r="I164" i="22" s="1"/>
  <c r="K164" i="22" a="1"/>
  <c r="K164" i="22" s="1"/>
  <c r="F165" i="22"/>
  <c r="H163" i="22"/>
  <c r="R163" i="22" s="1"/>
  <c r="M163" i="22"/>
  <c r="V163" i="22"/>
  <c r="A163" i="22"/>
  <c r="P163" i="22"/>
  <c r="L163" i="22"/>
  <c r="T163" i="22" s="1"/>
  <c r="X163" i="22"/>
  <c r="N162" i="22"/>
  <c r="U162" i="22" s="1"/>
  <c r="Q162" i="22"/>
  <c r="Y162" i="22"/>
  <c r="C2235" i="22"/>
  <c r="C2302" i="22"/>
  <c r="C2271" i="22"/>
  <c r="C2259" i="22"/>
  <c r="C2582" i="22"/>
  <c r="C2702" i="22"/>
  <c r="C2446" i="22"/>
  <c r="C2281" i="22"/>
  <c r="C2265" i="22"/>
  <c r="C2574" i="22"/>
  <c r="C2243" i="22"/>
  <c r="C2461" i="22"/>
  <c r="O164" i="22" l="1"/>
  <c r="W164" i="22"/>
  <c r="J164" i="22"/>
  <c r="S164" i="22" s="1"/>
  <c r="H164" i="22"/>
  <c r="R164" i="22" s="1"/>
  <c r="A164" i="22"/>
  <c r="V164" i="22"/>
  <c r="M164" i="22"/>
  <c r="P164" i="22"/>
  <c r="X164" i="22"/>
  <c r="L164" i="22"/>
  <c r="T164" i="22" s="1"/>
  <c r="Q163" i="22"/>
  <c r="Y163" i="22"/>
  <c r="N163" i="22"/>
  <c r="U163" i="22" s="1"/>
  <c r="F166" i="22"/>
  <c r="I165" i="22" a="1"/>
  <c r="I165" i="22" s="1"/>
  <c r="K165" i="22" a="1"/>
  <c r="K165" i="22" s="1"/>
  <c r="G165" i="22" a="1"/>
  <c r="G165" i="22" s="1"/>
  <c r="C2111" i="22"/>
  <c r="E2098" i="22"/>
  <c r="E2099" i="22" s="1"/>
  <c r="E2100" i="22" s="1"/>
  <c r="E2101" i="22" s="1"/>
  <c r="E2102" i="22" s="1"/>
  <c r="E2103" i="22" s="1"/>
  <c r="E2104" i="22" s="1"/>
  <c r="E2105" i="22" s="1"/>
  <c r="E2106" i="22" s="1"/>
  <c r="E2107" i="22" s="1"/>
  <c r="E2108" i="22" s="1"/>
  <c r="E2109" i="22" s="1"/>
  <c r="E2110" i="22" s="1"/>
  <c r="C2256" i="22"/>
  <c r="C2272" i="22"/>
  <c r="C2284" i="22"/>
  <c r="C2315" i="22"/>
  <c r="C2294" i="22"/>
  <c r="C2459" i="22"/>
  <c r="C2715" i="22"/>
  <c r="C2248" i="22"/>
  <c r="C2474" i="22"/>
  <c r="C2587" i="22"/>
  <c r="C2278" i="22"/>
  <c r="C2595" i="22"/>
  <c r="J165" i="22" l="1"/>
  <c r="S165" i="22" s="1"/>
  <c r="W165" i="22"/>
  <c r="O165" i="22"/>
  <c r="N164" i="22"/>
  <c r="U164" i="22" s="1"/>
  <c r="Q164" i="22"/>
  <c r="Y164" i="22"/>
  <c r="I166" i="22" a="1"/>
  <c r="I166" i="22" s="1"/>
  <c r="G166" i="22" a="1"/>
  <c r="G166" i="22" s="1"/>
  <c r="K166" i="22" a="1"/>
  <c r="K166" i="22" s="1"/>
  <c r="F167" i="22"/>
  <c r="L165" i="22"/>
  <c r="T165" i="22" s="1"/>
  <c r="P165" i="22"/>
  <c r="X165" i="22"/>
  <c r="C2124" i="22"/>
  <c r="E2111" i="22"/>
  <c r="E2112" i="22" s="1"/>
  <c r="E2113" i="22" s="1"/>
  <c r="E2114" i="22" s="1"/>
  <c r="E2115" i="22" s="1"/>
  <c r="E2116" i="22" s="1"/>
  <c r="E2117" i="22" s="1"/>
  <c r="E2118" i="22" s="1"/>
  <c r="E2119" i="22" s="1"/>
  <c r="E2120" i="22" s="1"/>
  <c r="E2121" i="22" s="1"/>
  <c r="E2122" i="22" s="1"/>
  <c r="E2123" i="22" s="1"/>
  <c r="A165" i="22"/>
  <c r="M165" i="22"/>
  <c r="H165" i="22"/>
  <c r="R165" i="22" s="1"/>
  <c r="V165" i="22"/>
  <c r="C2297" i="22"/>
  <c r="C2600" i="22"/>
  <c r="C2728" i="22"/>
  <c r="C2285" i="22"/>
  <c r="C2487" i="22"/>
  <c r="C2291" i="22"/>
  <c r="C2261" i="22"/>
  <c r="C2472" i="22"/>
  <c r="C2608" i="22"/>
  <c r="C2307" i="22"/>
  <c r="C2328" i="22"/>
  <c r="C2269" i="22"/>
  <c r="W166" i="22" l="1"/>
  <c r="J166" i="22"/>
  <c r="S166" i="22" s="1"/>
  <c r="O166" i="22"/>
  <c r="C2137" i="22"/>
  <c r="E2124" i="22"/>
  <c r="E2125" i="22" s="1"/>
  <c r="E2126" i="22" s="1"/>
  <c r="E2127" i="22" s="1"/>
  <c r="E2128" i="22" s="1"/>
  <c r="E2129" i="22" s="1"/>
  <c r="E2130" i="22" s="1"/>
  <c r="E2131" i="22" s="1"/>
  <c r="E2132" i="22" s="1"/>
  <c r="E2133" i="22" s="1"/>
  <c r="E2134" i="22" s="1"/>
  <c r="E2135" i="22" s="1"/>
  <c r="E2136" i="22" s="1"/>
  <c r="K167" i="22" a="1"/>
  <c r="K167" i="22" s="1"/>
  <c r="G167" i="22" a="1"/>
  <c r="G167" i="22" s="1"/>
  <c r="F168" i="22"/>
  <c r="I167" i="22" a="1"/>
  <c r="I167" i="22" s="1"/>
  <c r="H166" i="22"/>
  <c r="R166" i="22" s="1"/>
  <c r="A166" i="22"/>
  <c r="V166" i="22"/>
  <c r="M166" i="22"/>
  <c r="Q165" i="22"/>
  <c r="N165" i="22"/>
  <c r="U165" i="22" s="1"/>
  <c r="Y165" i="22"/>
  <c r="L166" i="22"/>
  <c r="T166" i="22" s="1"/>
  <c r="P166" i="22"/>
  <c r="X166" i="22"/>
  <c r="C2741" i="22"/>
  <c r="C2621" i="22"/>
  <c r="C2274" i="22"/>
  <c r="C2304" i="22"/>
  <c r="C2298" i="22"/>
  <c r="C2613" i="22"/>
  <c r="C2310" i="22"/>
  <c r="C2320" i="22"/>
  <c r="C2500" i="22"/>
  <c r="C2282" i="22"/>
  <c r="C2485" i="22"/>
  <c r="C2341" i="22"/>
  <c r="G168" i="22" l="1" a="1"/>
  <c r="G168" i="22" s="1"/>
  <c r="I168" i="22" a="1"/>
  <c r="I168" i="22" s="1"/>
  <c r="F169" i="22"/>
  <c r="K168" i="22" a="1"/>
  <c r="K168" i="22" s="1"/>
  <c r="H167" i="22"/>
  <c r="R167" i="22" s="1"/>
  <c r="A167" i="22"/>
  <c r="V167" i="22"/>
  <c r="M167" i="22"/>
  <c r="P167" i="22"/>
  <c r="X167" i="22"/>
  <c r="L167" i="22"/>
  <c r="T167" i="22" s="1"/>
  <c r="Y166" i="22"/>
  <c r="Q166" i="22"/>
  <c r="N166" i="22"/>
  <c r="U166" i="22" s="1"/>
  <c r="C2150" i="22"/>
  <c r="E2137" i="22"/>
  <c r="E2138" i="22" s="1"/>
  <c r="E2139" i="22" s="1"/>
  <c r="E2140" i="22" s="1"/>
  <c r="E2141" i="22" s="1"/>
  <c r="E2142" i="22" s="1"/>
  <c r="E2143" i="22" s="1"/>
  <c r="E2144" i="22" s="1"/>
  <c r="E2145" i="22" s="1"/>
  <c r="E2146" i="22" s="1"/>
  <c r="E2147" i="22" s="1"/>
  <c r="E2148" i="22" s="1"/>
  <c r="E2149" i="22" s="1"/>
  <c r="W167" i="22"/>
  <c r="O167" i="22"/>
  <c r="J167" i="22"/>
  <c r="S167" i="22" s="1"/>
  <c r="C2634" i="22"/>
  <c r="C2513" i="22"/>
  <c r="C2626" i="22"/>
  <c r="C2311" i="22"/>
  <c r="C2287" i="22"/>
  <c r="C2754" i="22"/>
  <c r="C2295" i="22"/>
  <c r="C2354" i="22"/>
  <c r="C2498" i="22"/>
  <c r="C2323" i="22"/>
  <c r="C2317" i="22"/>
  <c r="C2333" i="22"/>
  <c r="E2150" i="22" l="1"/>
  <c r="E2151" i="22" s="1"/>
  <c r="E2152" i="22" s="1"/>
  <c r="E2153" i="22" s="1"/>
  <c r="E2154" i="22" s="1"/>
  <c r="E2155" i="22" s="1"/>
  <c r="E2156" i="22" s="1"/>
  <c r="E2157" i="22" s="1"/>
  <c r="E2158" i="22" s="1"/>
  <c r="E2159" i="22" s="1"/>
  <c r="E2160" i="22" s="1"/>
  <c r="E2161" i="22" s="1"/>
  <c r="E2162" i="22" s="1"/>
  <c r="C2163" i="22"/>
  <c r="P168" i="22"/>
  <c r="L168" i="22"/>
  <c r="T168" i="22" s="1"/>
  <c r="X168" i="22"/>
  <c r="Y167" i="22"/>
  <c r="N167" i="22"/>
  <c r="U167" i="22" s="1"/>
  <c r="Q167" i="22"/>
  <c r="K169" i="22" a="1"/>
  <c r="K169" i="22" s="1"/>
  <c r="G169" i="22" a="1"/>
  <c r="G169" i="22" s="1"/>
  <c r="I169" i="22" a="1"/>
  <c r="I169" i="22" s="1"/>
  <c r="F170" i="22"/>
  <c r="O168" i="22"/>
  <c r="J168" i="22"/>
  <c r="S168" i="22" s="1"/>
  <c r="W168" i="22"/>
  <c r="A168" i="22"/>
  <c r="M168" i="22"/>
  <c r="H168" i="22"/>
  <c r="R168" i="22" s="1"/>
  <c r="V168" i="22"/>
  <c r="C2336" i="22"/>
  <c r="C2308" i="22"/>
  <c r="C2639" i="22"/>
  <c r="C2526" i="22"/>
  <c r="C2330" i="22"/>
  <c r="C2647" i="22"/>
  <c r="C2367" i="22"/>
  <c r="C2346" i="22"/>
  <c r="C2324" i="22"/>
  <c r="C2511" i="22"/>
  <c r="C2300" i="22"/>
  <c r="I170" i="22" l="1" a="1"/>
  <c r="I170" i="22" s="1"/>
  <c r="K170" i="22" a="1"/>
  <c r="K170" i="22" s="1"/>
  <c r="F171" i="22"/>
  <c r="G170" i="22" a="1"/>
  <c r="G170" i="22" s="1"/>
  <c r="O169" i="22"/>
  <c r="W169" i="22"/>
  <c r="J169" i="22"/>
  <c r="S169" i="22" s="1"/>
  <c r="V169" i="22"/>
  <c r="M169" i="22"/>
  <c r="A169" i="22"/>
  <c r="H169" i="22"/>
  <c r="R169" i="22" s="1"/>
  <c r="E2163" i="22"/>
  <c r="E2164" i="22" s="1"/>
  <c r="E2165" i="22" s="1"/>
  <c r="E2166" i="22" s="1"/>
  <c r="E2167" i="22" s="1"/>
  <c r="E2168" i="22" s="1"/>
  <c r="E2169" i="22" s="1"/>
  <c r="E2170" i="22" s="1"/>
  <c r="E2171" i="22" s="1"/>
  <c r="E2172" i="22" s="1"/>
  <c r="E2173" i="22" s="1"/>
  <c r="E2174" i="22" s="1"/>
  <c r="E2175" i="22" s="1"/>
  <c r="C2176" i="22"/>
  <c r="N168" i="22"/>
  <c r="U168" i="22" s="1"/>
  <c r="Q168" i="22"/>
  <c r="Y168" i="22"/>
  <c r="X169" i="22"/>
  <c r="L169" i="22"/>
  <c r="T169" i="22" s="1"/>
  <c r="P169" i="22"/>
  <c r="C2321" i="22"/>
  <c r="C2313" i="22"/>
  <c r="C2343" i="22"/>
  <c r="C2539" i="22"/>
  <c r="C2349" i="22"/>
  <c r="C2524" i="22"/>
  <c r="C2380" i="22"/>
  <c r="C2660" i="22"/>
  <c r="C2337" i="22"/>
  <c r="C2359" i="22"/>
  <c r="C2652" i="22"/>
  <c r="E2176" i="22" l="1"/>
  <c r="E2177" i="22" s="1"/>
  <c r="E2178" i="22" s="1"/>
  <c r="E2179" i="22" s="1"/>
  <c r="E2180" i="22" s="1"/>
  <c r="E2181" i="22" s="1"/>
  <c r="E2182" i="22" s="1"/>
  <c r="E2183" i="22" s="1"/>
  <c r="E2184" i="22" s="1"/>
  <c r="E2185" i="22" s="1"/>
  <c r="E2186" i="22" s="1"/>
  <c r="E2187" i="22" s="1"/>
  <c r="E2188" i="22" s="1"/>
  <c r="C2189" i="22"/>
  <c r="A170" i="22"/>
  <c r="V170" i="22"/>
  <c r="M170" i="22"/>
  <c r="H170" i="22"/>
  <c r="R170" i="22" s="1"/>
  <c r="I171" i="22" a="1"/>
  <c r="I171" i="22" s="1"/>
  <c r="K171" i="22" a="1"/>
  <c r="K171" i="22" s="1"/>
  <c r="G171" i="22" a="1"/>
  <c r="G171" i="22" s="1"/>
  <c r="F172" i="22"/>
  <c r="X170" i="22"/>
  <c r="L170" i="22"/>
  <c r="T170" i="22" s="1"/>
  <c r="P170" i="22"/>
  <c r="N169" i="22"/>
  <c r="U169" i="22" s="1"/>
  <c r="Q169" i="22"/>
  <c r="Y169" i="22"/>
  <c r="O170" i="22"/>
  <c r="J170" i="22"/>
  <c r="S170" i="22" s="1"/>
  <c r="W170" i="22"/>
  <c r="C2362" i="22"/>
  <c r="C2665" i="22"/>
  <c r="C2334" i="22"/>
  <c r="C2552" i="22"/>
  <c r="C2326" i="22"/>
  <c r="C2356" i="22"/>
  <c r="C2350" i="22"/>
  <c r="C2537" i="22"/>
  <c r="C2673" i="22"/>
  <c r="C2393" i="22"/>
  <c r="C2372" i="22"/>
  <c r="O171" i="22" l="1"/>
  <c r="W171" i="22"/>
  <c r="J171" i="22"/>
  <c r="S171" i="22" s="1"/>
  <c r="L171" i="22"/>
  <c r="T171" i="22" s="1"/>
  <c r="P171" i="22"/>
  <c r="X171" i="22"/>
  <c r="N170" i="22"/>
  <c r="U170" i="22" s="1"/>
  <c r="Q170" i="22"/>
  <c r="Y170" i="22"/>
  <c r="C2202" i="22"/>
  <c r="E2189" i="22"/>
  <c r="E2190" i="22" s="1"/>
  <c r="E2191" i="22" s="1"/>
  <c r="E2192" i="22" s="1"/>
  <c r="E2193" i="22" s="1"/>
  <c r="E2194" i="22" s="1"/>
  <c r="E2195" i="22" s="1"/>
  <c r="E2196" i="22" s="1"/>
  <c r="E2197" i="22" s="1"/>
  <c r="E2198" i="22" s="1"/>
  <c r="E2199" i="22" s="1"/>
  <c r="E2200" i="22" s="1"/>
  <c r="E2201" i="22" s="1"/>
  <c r="F173" i="22"/>
  <c r="I172" i="22" a="1"/>
  <c r="I172" i="22" s="1"/>
  <c r="G172" i="22" a="1"/>
  <c r="G172" i="22" s="1"/>
  <c r="K172" i="22" a="1"/>
  <c r="K172" i="22" s="1"/>
  <c r="M171" i="22"/>
  <c r="A171" i="22"/>
  <c r="H171" i="22"/>
  <c r="R171" i="22" s="1"/>
  <c r="V171" i="22"/>
  <c r="C2385" i="22"/>
  <c r="C2347" i="22"/>
  <c r="C2678" i="22"/>
  <c r="C2686" i="22"/>
  <c r="C2550" i="22"/>
  <c r="C2363" i="22"/>
  <c r="C2565" i="22"/>
  <c r="C2375" i="22"/>
  <c r="C2339" i="22"/>
  <c r="C2406" i="22"/>
  <c r="C2369" i="22"/>
  <c r="P172" i="22" l="1"/>
  <c r="X172" i="22"/>
  <c r="L172" i="22"/>
  <c r="T172" i="22" s="1"/>
  <c r="H172" i="22"/>
  <c r="R172" i="22" s="1"/>
  <c r="V172" i="22"/>
  <c r="M172" i="22"/>
  <c r="A172" i="22"/>
  <c r="Y171" i="22"/>
  <c r="N171" i="22"/>
  <c r="U171" i="22" s="1"/>
  <c r="Q171" i="22"/>
  <c r="F174" i="22"/>
  <c r="G173" i="22" a="1"/>
  <c r="G173" i="22" s="1"/>
  <c r="I173" i="22" a="1"/>
  <c r="I173" i="22" s="1"/>
  <c r="K173" i="22" a="1"/>
  <c r="K173" i="22" s="1"/>
  <c r="W172" i="22"/>
  <c r="J172" i="22"/>
  <c r="S172" i="22" s="1"/>
  <c r="O172" i="22"/>
  <c r="C2215" i="22"/>
  <c r="E2202" i="22"/>
  <c r="E2203" i="22" s="1"/>
  <c r="E2204" i="22" s="1"/>
  <c r="E2205" i="22" s="1"/>
  <c r="E2206" i="22" s="1"/>
  <c r="E2207" i="22" s="1"/>
  <c r="E2208" i="22" s="1"/>
  <c r="E2209" i="22" s="1"/>
  <c r="E2210" i="22" s="1"/>
  <c r="E2211" i="22" s="1"/>
  <c r="E2212" i="22" s="1"/>
  <c r="E2213" i="22" s="1"/>
  <c r="E2214" i="22" s="1"/>
  <c r="C2419" i="22"/>
  <c r="C2388" i="22"/>
  <c r="C2360" i="22"/>
  <c r="C2382" i="22"/>
  <c r="C2563" i="22"/>
  <c r="C2398" i="22"/>
  <c r="C2699" i="22"/>
  <c r="C2352" i="22"/>
  <c r="C2578" i="22"/>
  <c r="C2376" i="22"/>
  <c r="C2691" i="22"/>
  <c r="P173" i="22" l="1"/>
  <c r="X173" i="22"/>
  <c r="L173" i="22"/>
  <c r="T173" i="22" s="1"/>
  <c r="N172" i="22"/>
  <c r="U172" i="22" s="1"/>
  <c r="Q172" i="22"/>
  <c r="Y172" i="22"/>
  <c r="W173" i="22"/>
  <c r="J173" i="22"/>
  <c r="S173" i="22" s="1"/>
  <c r="O173" i="22"/>
  <c r="F175" i="22"/>
  <c r="I174" i="22" a="1"/>
  <c r="I174" i="22" s="1"/>
  <c r="K174" i="22" a="1"/>
  <c r="K174" i="22" s="1"/>
  <c r="G174" i="22" a="1"/>
  <c r="G174" i="22" s="1"/>
  <c r="M173" i="22"/>
  <c r="H173" i="22"/>
  <c r="R173" i="22" s="1"/>
  <c r="V173" i="22"/>
  <c r="A173" i="22"/>
  <c r="E2215" i="22"/>
  <c r="E2216" i="22" s="1"/>
  <c r="E2217" i="22" s="1"/>
  <c r="E2218" i="22" s="1"/>
  <c r="E2219" i="22" s="1"/>
  <c r="E2220" i="22" s="1"/>
  <c r="E2221" i="22" s="1"/>
  <c r="E2222" i="22" s="1"/>
  <c r="E2223" i="22" s="1"/>
  <c r="E2224" i="22" s="1"/>
  <c r="E2225" i="22" s="1"/>
  <c r="E2226" i="22" s="1"/>
  <c r="E2227" i="22" s="1"/>
  <c r="C2228" i="22"/>
  <c r="C2704" i="22"/>
  <c r="C2373" i="22"/>
  <c r="C2432" i="22"/>
  <c r="C2411" i="22"/>
  <c r="C2389" i="22"/>
  <c r="C2591" i="22"/>
  <c r="C2395" i="22"/>
  <c r="C2401" i="22"/>
  <c r="C2365" i="22"/>
  <c r="C2712" i="22"/>
  <c r="C2576" i="22"/>
  <c r="Y173" i="22" l="1"/>
  <c r="Q173" i="22"/>
  <c r="N173" i="22"/>
  <c r="U173" i="22" s="1"/>
  <c r="X174" i="22"/>
  <c r="P174" i="22"/>
  <c r="L174" i="22"/>
  <c r="T174" i="22" s="1"/>
  <c r="C2241" i="22"/>
  <c r="E2228" i="22"/>
  <c r="E2229" i="22" s="1"/>
  <c r="E2230" i="22" s="1"/>
  <c r="E2231" i="22" s="1"/>
  <c r="E2232" i="22" s="1"/>
  <c r="E2233" i="22" s="1"/>
  <c r="E2234" i="22" s="1"/>
  <c r="E2235" i="22" s="1"/>
  <c r="E2236" i="22" s="1"/>
  <c r="E2237" i="22" s="1"/>
  <c r="E2238" i="22" s="1"/>
  <c r="E2239" i="22" s="1"/>
  <c r="E2240" i="22" s="1"/>
  <c r="O174" i="22"/>
  <c r="J174" i="22"/>
  <c r="S174" i="22" s="1"/>
  <c r="W174" i="22"/>
  <c r="A174" i="22"/>
  <c r="H174" i="22"/>
  <c r="R174" i="22" s="1"/>
  <c r="V174" i="22"/>
  <c r="M174" i="22"/>
  <c r="F176" i="22"/>
  <c r="K175" i="22" a="1"/>
  <c r="K175" i="22" s="1"/>
  <c r="I175" i="22" a="1"/>
  <c r="I175" i="22" s="1"/>
  <c r="G175" i="22" a="1"/>
  <c r="G175" i="22" s="1"/>
  <c r="C2589" i="22"/>
  <c r="C2386" i="22"/>
  <c r="C2725" i="22"/>
  <c r="C2604" i="22"/>
  <c r="C2402" i="22"/>
  <c r="C2414" i="22"/>
  <c r="C2445" i="22"/>
  <c r="C2717" i="22"/>
  <c r="C2424" i="22"/>
  <c r="C2378" i="22"/>
  <c r="C2408" i="22"/>
  <c r="N174" i="22" l="1"/>
  <c r="U174" i="22" s="1"/>
  <c r="Y174" i="22"/>
  <c r="Q174" i="22"/>
  <c r="C2254" i="22"/>
  <c r="E2241" i="22"/>
  <c r="E2242" i="22" s="1"/>
  <c r="E2243" i="22" s="1"/>
  <c r="E2244" i="22" s="1"/>
  <c r="E2245" i="22" s="1"/>
  <c r="E2246" i="22" s="1"/>
  <c r="E2247" i="22" s="1"/>
  <c r="E2248" i="22" s="1"/>
  <c r="E2249" i="22" s="1"/>
  <c r="E2250" i="22" s="1"/>
  <c r="E2251" i="22" s="1"/>
  <c r="E2252" i="22" s="1"/>
  <c r="E2253" i="22" s="1"/>
  <c r="G176" i="22" a="1"/>
  <c r="G176" i="22" s="1"/>
  <c r="I176" i="22" a="1"/>
  <c r="I176" i="22" s="1"/>
  <c r="F177" i="22"/>
  <c r="K176" i="22" a="1"/>
  <c r="K176" i="22" s="1"/>
  <c r="A175" i="22"/>
  <c r="H175" i="22"/>
  <c r="R175" i="22" s="1"/>
  <c r="V175" i="22"/>
  <c r="M175" i="22"/>
  <c r="W175" i="22"/>
  <c r="J175" i="22"/>
  <c r="S175" i="22" s="1"/>
  <c r="O175" i="22"/>
  <c r="X175" i="22"/>
  <c r="L175" i="22"/>
  <c r="T175" i="22" s="1"/>
  <c r="P175" i="22"/>
  <c r="C2458" i="22"/>
  <c r="C2738" i="22"/>
  <c r="C2399" i="22"/>
  <c r="C2602" i="22"/>
  <c r="C2421" i="22"/>
  <c r="C2617" i="22"/>
  <c r="C2437" i="22"/>
  <c r="C2391" i="22"/>
  <c r="C2427" i="22"/>
  <c r="C2415" i="22"/>
  <c r="C2730" i="22"/>
  <c r="J176" i="22" l="1"/>
  <c r="S176" i="22" s="1"/>
  <c r="O176" i="22"/>
  <c r="W176" i="22"/>
  <c r="H176" i="22"/>
  <c r="R176" i="22" s="1"/>
  <c r="A176" i="22"/>
  <c r="M176" i="22"/>
  <c r="V176" i="22"/>
  <c r="Y175" i="22"/>
  <c r="N175" i="22"/>
  <c r="U175" i="22" s="1"/>
  <c r="Q175" i="22"/>
  <c r="C2267" i="22"/>
  <c r="E2254" i="22"/>
  <c r="E2255" i="22" s="1"/>
  <c r="E2256" i="22" s="1"/>
  <c r="E2257" i="22" s="1"/>
  <c r="E2258" i="22" s="1"/>
  <c r="E2259" i="22" s="1"/>
  <c r="E2260" i="22" s="1"/>
  <c r="E2261" i="22" s="1"/>
  <c r="E2262" i="22" s="1"/>
  <c r="E2263" i="22" s="1"/>
  <c r="E2264" i="22" s="1"/>
  <c r="E2265" i="22" s="1"/>
  <c r="E2266" i="22" s="1"/>
  <c r="K177" i="22" a="1"/>
  <c r="K177" i="22" s="1"/>
  <c r="F178" i="22"/>
  <c r="I177" i="22" a="1"/>
  <c r="I177" i="22" s="1"/>
  <c r="G177" i="22" a="1"/>
  <c r="G177" i="22" s="1"/>
  <c r="L176" i="22"/>
  <c r="T176" i="22" s="1"/>
  <c r="P176" i="22"/>
  <c r="X176" i="22"/>
  <c r="C2434" i="22"/>
  <c r="C2751" i="22"/>
  <c r="C2615" i="22"/>
  <c r="C2743" i="22"/>
  <c r="C2440" i="22"/>
  <c r="C2630" i="22"/>
  <c r="C2412" i="22"/>
  <c r="C2404" i="22"/>
  <c r="C2428" i="22"/>
  <c r="C2471" i="22"/>
  <c r="C2450" i="22"/>
  <c r="O177" i="22" l="1"/>
  <c r="W177" i="22"/>
  <c r="J177" i="22"/>
  <c r="S177" i="22" s="1"/>
  <c r="H177" i="22"/>
  <c r="R177" i="22" s="1"/>
  <c r="V177" i="22"/>
  <c r="M177" i="22"/>
  <c r="A177" i="22"/>
  <c r="K178" i="22" a="1"/>
  <c r="K178" i="22" s="1"/>
  <c r="I178" i="22" a="1"/>
  <c r="I178" i="22" s="1"/>
  <c r="F179" i="22"/>
  <c r="G178" i="22" a="1"/>
  <c r="G178" i="22" s="1"/>
  <c r="Q176" i="22"/>
  <c r="Y176" i="22"/>
  <c r="N176" i="22"/>
  <c r="U176" i="22" s="1"/>
  <c r="E2267" i="22"/>
  <c r="E2268" i="22" s="1"/>
  <c r="E2269" i="22" s="1"/>
  <c r="E2270" i="22" s="1"/>
  <c r="E2271" i="22" s="1"/>
  <c r="E2272" i="22" s="1"/>
  <c r="E2273" i="22" s="1"/>
  <c r="E2274" i="22" s="1"/>
  <c r="E2275" i="22" s="1"/>
  <c r="E2276" i="22" s="1"/>
  <c r="E2277" i="22" s="1"/>
  <c r="E2278" i="22" s="1"/>
  <c r="E2279" i="22" s="1"/>
  <c r="C2280" i="22"/>
  <c r="X177" i="22"/>
  <c r="P177" i="22"/>
  <c r="L177" i="22"/>
  <c r="T177" i="22" s="1"/>
  <c r="C2447" i="22"/>
  <c r="C2425" i="22"/>
  <c r="C2628" i="22"/>
  <c r="C2417" i="22"/>
  <c r="C2756" i="22"/>
  <c r="C2441" i="22"/>
  <c r="C2453" i="22"/>
  <c r="C2463" i="22"/>
  <c r="C2484" i="22"/>
  <c r="C2643" i="22"/>
  <c r="X178" i="22" l="1"/>
  <c r="P178" i="22"/>
  <c r="L178" i="22"/>
  <c r="T178" i="22" s="1"/>
  <c r="Y177" i="22"/>
  <c r="N177" i="22"/>
  <c r="U177" i="22" s="1"/>
  <c r="Q177" i="22"/>
  <c r="V178" i="22"/>
  <c r="A178" i="22"/>
  <c r="M178" i="22"/>
  <c r="H178" i="22"/>
  <c r="R178" i="22" s="1"/>
  <c r="C2293" i="22"/>
  <c r="E2280" i="22"/>
  <c r="E2281" i="22" s="1"/>
  <c r="E2282" i="22" s="1"/>
  <c r="E2283" i="22" s="1"/>
  <c r="E2284" i="22" s="1"/>
  <c r="E2285" i="22" s="1"/>
  <c r="E2286" i="22" s="1"/>
  <c r="E2287" i="22" s="1"/>
  <c r="E2288" i="22" s="1"/>
  <c r="E2289" i="22" s="1"/>
  <c r="E2290" i="22" s="1"/>
  <c r="E2291" i="22" s="1"/>
  <c r="E2292" i="22" s="1"/>
  <c r="I179" i="22" a="1"/>
  <c r="I179" i="22" s="1"/>
  <c r="K179" i="22" a="1"/>
  <c r="K179" i="22" s="1"/>
  <c r="F180" i="22"/>
  <c r="G179" i="22" a="1"/>
  <c r="G179" i="22" s="1"/>
  <c r="W178" i="22"/>
  <c r="J178" i="22"/>
  <c r="S178" i="22" s="1"/>
  <c r="O178" i="22"/>
  <c r="C2454" i="22"/>
  <c r="C2430" i="22"/>
  <c r="C2438" i="22"/>
  <c r="C2466" i="22"/>
  <c r="C2460" i="22"/>
  <c r="C2497" i="22"/>
  <c r="C2656" i="22"/>
  <c r="C2476" i="22"/>
  <c r="C2641" i="22"/>
  <c r="G180" i="22" l="1" a="1"/>
  <c r="G180" i="22" s="1"/>
  <c r="K180" i="22" a="1"/>
  <c r="K180" i="22" s="1"/>
  <c r="F181" i="22"/>
  <c r="I180" i="22" a="1"/>
  <c r="I180" i="22" s="1"/>
  <c r="C2306" i="22"/>
  <c r="E2293" i="22"/>
  <c r="E2294" i="22" s="1"/>
  <c r="E2295" i="22" s="1"/>
  <c r="E2296" i="22" s="1"/>
  <c r="E2297" i="22" s="1"/>
  <c r="E2298" i="22" s="1"/>
  <c r="E2299" i="22" s="1"/>
  <c r="E2300" i="22" s="1"/>
  <c r="E2301" i="22" s="1"/>
  <c r="E2302" i="22" s="1"/>
  <c r="E2303" i="22" s="1"/>
  <c r="E2304" i="22" s="1"/>
  <c r="E2305" i="22" s="1"/>
  <c r="V179" i="22"/>
  <c r="A179" i="22"/>
  <c r="H179" i="22"/>
  <c r="R179" i="22" s="1"/>
  <c r="M179" i="22"/>
  <c r="J179" i="22"/>
  <c r="S179" i="22" s="1"/>
  <c r="O179" i="22"/>
  <c r="W179" i="22"/>
  <c r="L179" i="22"/>
  <c r="T179" i="22" s="1"/>
  <c r="P179" i="22"/>
  <c r="X179" i="22"/>
  <c r="N178" i="22"/>
  <c r="U178" i="22" s="1"/>
  <c r="Q178" i="22"/>
  <c r="Y178" i="22"/>
  <c r="C2467" i="22"/>
  <c r="C2669" i="22"/>
  <c r="C2489" i="22"/>
  <c r="C2654" i="22"/>
  <c r="C2479" i="22"/>
  <c r="C2451" i="22"/>
  <c r="C2443" i="22"/>
  <c r="C2473" i="22"/>
  <c r="C2510" i="22"/>
  <c r="K181" i="22" l="1" a="1"/>
  <c r="K181" i="22" s="1"/>
  <c r="G181" i="22" a="1"/>
  <c r="G181" i="22" s="1"/>
  <c r="F182" i="22"/>
  <c r="I181" i="22" a="1"/>
  <c r="I181" i="22" s="1"/>
  <c r="C2319" i="22"/>
  <c r="E2306" i="22"/>
  <c r="E2307" i="22" s="1"/>
  <c r="E2308" i="22" s="1"/>
  <c r="E2309" i="22" s="1"/>
  <c r="E2310" i="22" s="1"/>
  <c r="E2311" i="22" s="1"/>
  <c r="E2312" i="22" s="1"/>
  <c r="E2313" i="22" s="1"/>
  <c r="E2314" i="22" s="1"/>
  <c r="E2315" i="22" s="1"/>
  <c r="E2316" i="22" s="1"/>
  <c r="E2317" i="22" s="1"/>
  <c r="E2318" i="22" s="1"/>
  <c r="N179" i="22"/>
  <c r="U179" i="22" s="1"/>
  <c r="Y179" i="22"/>
  <c r="Q179" i="22"/>
  <c r="P180" i="22"/>
  <c r="L180" i="22"/>
  <c r="T180" i="22" s="1"/>
  <c r="X180" i="22"/>
  <c r="W180" i="22"/>
  <c r="O180" i="22"/>
  <c r="J180" i="22"/>
  <c r="S180" i="22" s="1"/>
  <c r="M180" i="22"/>
  <c r="V180" i="22"/>
  <c r="A180" i="22"/>
  <c r="H180" i="22"/>
  <c r="R180" i="22" s="1"/>
  <c r="C2464" i="22"/>
  <c r="C2667" i="22"/>
  <c r="C2492" i="22"/>
  <c r="C2682" i="22"/>
  <c r="C2486" i="22"/>
  <c r="C2523" i="22"/>
  <c r="C2456" i="22"/>
  <c r="C2480" i="22"/>
  <c r="C2502" i="22"/>
  <c r="Y180" i="22" l="1"/>
  <c r="Q180" i="22"/>
  <c r="N180" i="22"/>
  <c r="U180" i="22" s="1"/>
  <c r="O181" i="22"/>
  <c r="J181" i="22"/>
  <c r="S181" i="22" s="1"/>
  <c r="W181" i="22"/>
  <c r="G182" i="22" a="1"/>
  <c r="G182" i="22" s="1"/>
  <c r="I182" i="22" a="1"/>
  <c r="I182" i="22" s="1"/>
  <c r="F183" i="22"/>
  <c r="K182" i="22" a="1"/>
  <c r="K182" i="22" s="1"/>
  <c r="E2319" i="22"/>
  <c r="E2320" i="22" s="1"/>
  <c r="E2321" i="22" s="1"/>
  <c r="E2322" i="22" s="1"/>
  <c r="E2323" i="22" s="1"/>
  <c r="E2324" i="22" s="1"/>
  <c r="E2325" i="22" s="1"/>
  <c r="E2326" i="22" s="1"/>
  <c r="E2327" i="22" s="1"/>
  <c r="E2328" i="22" s="1"/>
  <c r="E2329" i="22" s="1"/>
  <c r="E2330" i="22" s="1"/>
  <c r="E2331" i="22" s="1"/>
  <c r="C2332" i="22"/>
  <c r="H181" i="22"/>
  <c r="R181" i="22" s="1"/>
  <c r="A181" i="22"/>
  <c r="M181" i="22"/>
  <c r="V181" i="22"/>
  <c r="P181" i="22"/>
  <c r="L181" i="22"/>
  <c r="T181" i="22" s="1"/>
  <c r="X181" i="22"/>
  <c r="C2469" i="22"/>
  <c r="C2680" i="22"/>
  <c r="C2499" i="22"/>
  <c r="C2695" i="22"/>
  <c r="C2515" i="22"/>
  <c r="C2536" i="22"/>
  <c r="C2505" i="22"/>
  <c r="C2493" i="22"/>
  <c r="C2477" i="22"/>
  <c r="M182" i="22" l="1"/>
  <c r="A182" i="22"/>
  <c r="H182" i="22"/>
  <c r="R182" i="22" s="1"/>
  <c r="V182" i="22"/>
  <c r="N181" i="22"/>
  <c r="U181" i="22" s="1"/>
  <c r="Y181" i="22"/>
  <c r="Q181" i="22"/>
  <c r="E2332" i="22"/>
  <c r="E2333" i="22" s="1"/>
  <c r="E2334" i="22" s="1"/>
  <c r="E2335" i="22" s="1"/>
  <c r="E2336" i="22" s="1"/>
  <c r="E2337" i="22" s="1"/>
  <c r="E2338" i="22" s="1"/>
  <c r="E2339" i="22" s="1"/>
  <c r="E2340" i="22" s="1"/>
  <c r="E2341" i="22" s="1"/>
  <c r="E2342" i="22" s="1"/>
  <c r="E2343" i="22" s="1"/>
  <c r="E2344" i="22" s="1"/>
  <c r="C2345" i="22"/>
  <c r="X182" i="22"/>
  <c r="L182" i="22"/>
  <c r="T182" i="22" s="1"/>
  <c r="P182" i="22"/>
  <c r="W182" i="22"/>
  <c r="J182" i="22"/>
  <c r="S182" i="22" s="1"/>
  <c r="O182" i="22"/>
  <c r="K183" i="22" a="1"/>
  <c r="K183" i="22" s="1"/>
  <c r="G183" i="22" a="1"/>
  <c r="G183" i="22" s="1"/>
  <c r="I183" i="22" a="1"/>
  <c r="I183" i="22" s="1"/>
  <c r="F184" i="22"/>
  <c r="C2506" i="22"/>
  <c r="C2708" i="22"/>
  <c r="C2512" i="22"/>
  <c r="C2518" i="22"/>
  <c r="C2549" i="22"/>
  <c r="C2528" i="22"/>
  <c r="C2693" i="22"/>
  <c r="C2490" i="22"/>
  <c r="C2482" i="22"/>
  <c r="H183" i="22" l="1"/>
  <c r="R183" i="22" s="1"/>
  <c r="A183" i="22"/>
  <c r="V183" i="22"/>
  <c r="M183" i="22"/>
  <c r="C2358" i="22"/>
  <c r="E2345" i="22"/>
  <c r="E2346" i="22" s="1"/>
  <c r="E2347" i="22" s="1"/>
  <c r="E2348" i="22" s="1"/>
  <c r="E2349" i="22" s="1"/>
  <c r="E2350" i="22" s="1"/>
  <c r="E2351" i="22" s="1"/>
  <c r="E2352" i="22" s="1"/>
  <c r="E2353" i="22" s="1"/>
  <c r="E2354" i="22" s="1"/>
  <c r="E2355" i="22" s="1"/>
  <c r="E2356" i="22" s="1"/>
  <c r="E2357" i="22" s="1"/>
  <c r="Q182" i="22"/>
  <c r="Y182" i="22"/>
  <c r="N182" i="22"/>
  <c r="U182" i="22" s="1"/>
  <c r="X183" i="22"/>
  <c r="L183" i="22"/>
  <c r="T183" i="22" s="1"/>
  <c r="P183" i="22"/>
  <c r="G184" i="22" a="1"/>
  <c r="G184" i="22" s="1"/>
  <c r="I184" i="22" a="1"/>
  <c r="I184" i="22" s="1"/>
  <c r="K184" i="22" a="1"/>
  <c r="K184" i="22" s="1"/>
  <c r="F185" i="22"/>
  <c r="O183" i="22"/>
  <c r="W183" i="22"/>
  <c r="J183" i="22"/>
  <c r="S183" i="22" s="1"/>
  <c r="C2721" i="22"/>
  <c r="C2531" i="22"/>
  <c r="C2706" i="22"/>
  <c r="C2525" i="22"/>
  <c r="C2495" i="22"/>
  <c r="C2541" i="22"/>
  <c r="C2519" i="22"/>
  <c r="C2503" i="22"/>
  <c r="C2562" i="22"/>
  <c r="L184" i="22" l="1"/>
  <c r="T184" i="22" s="1"/>
  <c r="X184" i="22"/>
  <c r="P184" i="22"/>
  <c r="K185" i="22" a="1"/>
  <c r="K185" i="22" s="1"/>
  <c r="G185" i="22" a="1"/>
  <c r="G185" i="22" s="1"/>
  <c r="I185" i="22" a="1"/>
  <c r="I185" i="22" s="1"/>
  <c r="F186" i="22"/>
  <c r="M184" i="22"/>
  <c r="A184" i="22"/>
  <c r="V184" i="22"/>
  <c r="H184" i="22"/>
  <c r="R184" i="22" s="1"/>
  <c r="C2371" i="22"/>
  <c r="E2358" i="22"/>
  <c r="E2359" i="22" s="1"/>
  <c r="E2360" i="22" s="1"/>
  <c r="E2361" i="22" s="1"/>
  <c r="E2362" i="22" s="1"/>
  <c r="E2363" i="22" s="1"/>
  <c r="E2364" i="22" s="1"/>
  <c r="E2365" i="22" s="1"/>
  <c r="E2366" i="22" s="1"/>
  <c r="E2367" i="22" s="1"/>
  <c r="E2368" i="22" s="1"/>
  <c r="E2369" i="22" s="1"/>
  <c r="E2370" i="22" s="1"/>
  <c r="J184" i="22"/>
  <c r="S184" i="22" s="1"/>
  <c r="W184" i="22"/>
  <c r="O184" i="22"/>
  <c r="N183" i="22"/>
  <c r="U183" i="22" s="1"/>
  <c r="Y183" i="22"/>
  <c r="Q183" i="22"/>
  <c r="C2508" i="22"/>
  <c r="C2538" i="22"/>
  <c r="C2719" i="22"/>
  <c r="C2544" i="22"/>
  <c r="C2575" i="22"/>
  <c r="C2554" i="22"/>
  <c r="C2734" i="22"/>
  <c r="C2516" i="22"/>
  <c r="C2532" i="22"/>
  <c r="Q184" i="22" l="1"/>
  <c r="N184" i="22"/>
  <c r="U184" i="22" s="1"/>
  <c r="Y184" i="22"/>
  <c r="F187" i="22"/>
  <c r="K186" i="22" a="1"/>
  <c r="K186" i="22" s="1"/>
  <c r="I186" i="22" a="1"/>
  <c r="I186" i="22" s="1"/>
  <c r="G186" i="22" a="1"/>
  <c r="G186" i="22" s="1"/>
  <c r="O185" i="22"/>
  <c r="W185" i="22"/>
  <c r="J185" i="22"/>
  <c r="S185" i="22" s="1"/>
  <c r="M185" i="22"/>
  <c r="A185" i="22"/>
  <c r="H185" i="22"/>
  <c r="R185" i="22" s="1"/>
  <c r="V185" i="22"/>
  <c r="X185" i="22"/>
  <c r="L185" i="22"/>
  <c r="T185" i="22" s="1"/>
  <c r="P185" i="22"/>
  <c r="C2384" i="22"/>
  <c r="E2371" i="22"/>
  <c r="E2372" i="22" s="1"/>
  <c r="E2373" i="22" s="1"/>
  <c r="E2374" i="22" s="1"/>
  <c r="E2375" i="22" s="1"/>
  <c r="E2376" i="22" s="1"/>
  <c r="E2377" i="22" s="1"/>
  <c r="E2378" i="22" s="1"/>
  <c r="E2379" i="22" s="1"/>
  <c r="E2380" i="22" s="1"/>
  <c r="E2381" i="22" s="1"/>
  <c r="E2382" i="22" s="1"/>
  <c r="E2383" i="22" s="1"/>
  <c r="C2588" i="22"/>
  <c r="C2529" i="22"/>
  <c r="C2747" i="22"/>
  <c r="C2557" i="22"/>
  <c r="C2545" i="22"/>
  <c r="C2567" i="22"/>
  <c r="C2732" i="22"/>
  <c r="C2521" i="22"/>
  <c r="C2551" i="22"/>
  <c r="J186" i="22" l="1"/>
  <c r="S186" i="22" s="1"/>
  <c r="W186" i="22"/>
  <c r="O186" i="22"/>
  <c r="P186" i="22"/>
  <c r="X186" i="22"/>
  <c r="L186" i="22"/>
  <c r="T186" i="22" s="1"/>
  <c r="I187" i="22" a="1"/>
  <c r="I187" i="22" s="1"/>
  <c r="F188" i="22"/>
  <c r="K187" i="22" a="1"/>
  <c r="K187" i="22" s="1"/>
  <c r="G187" i="22" a="1"/>
  <c r="G187" i="22" s="1"/>
  <c r="V186" i="22"/>
  <c r="H186" i="22"/>
  <c r="R186" i="22" s="1"/>
  <c r="M186" i="22"/>
  <c r="A186" i="22"/>
  <c r="Q185" i="22"/>
  <c r="Y185" i="22"/>
  <c r="N185" i="22"/>
  <c r="U185" i="22" s="1"/>
  <c r="C2397" i="22"/>
  <c r="E2384" i="22"/>
  <c r="E2385" i="22" s="1"/>
  <c r="E2386" i="22" s="1"/>
  <c r="E2387" i="22" s="1"/>
  <c r="E2388" i="22" s="1"/>
  <c r="E2389" i="22" s="1"/>
  <c r="E2390" i="22" s="1"/>
  <c r="E2391" i="22" s="1"/>
  <c r="E2392" i="22" s="1"/>
  <c r="E2393" i="22" s="1"/>
  <c r="E2394" i="22" s="1"/>
  <c r="E2395" i="22" s="1"/>
  <c r="E2396" i="22" s="1"/>
  <c r="C2745" i="22"/>
  <c r="C2580" i="22"/>
  <c r="C2558" i="22"/>
  <c r="C2564" i="22"/>
  <c r="C2534" i="22"/>
  <c r="C2570" i="22"/>
  <c r="C2542" i="22"/>
  <c r="C2601" i="22"/>
  <c r="K188" i="22" l="1" a="1"/>
  <c r="K188" i="22" s="1"/>
  <c r="F189" i="22"/>
  <c r="I188" i="22" a="1"/>
  <c r="I188" i="22" s="1"/>
  <c r="G188" i="22" a="1"/>
  <c r="G188" i="22" s="1"/>
  <c r="O187" i="22"/>
  <c r="W187" i="22"/>
  <c r="J187" i="22"/>
  <c r="S187" i="22" s="1"/>
  <c r="Q186" i="22"/>
  <c r="Y186" i="22"/>
  <c r="N186" i="22"/>
  <c r="U186" i="22" s="1"/>
  <c r="V187" i="22"/>
  <c r="M187" i="22"/>
  <c r="A187" i="22"/>
  <c r="H187" i="22"/>
  <c r="R187" i="22" s="1"/>
  <c r="C2410" i="22"/>
  <c r="E2397" i="22"/>
  <c r="E2398" i="22" s="1"/>
  <c r="E2399" i="22" s="1"/>
  <c r="E2400" i="22" s="1"/>
  <c r="E2401" i="22" s="1"/>
  <c r="E2402" i="22" s="1"/>
  <c r="E2403" i="22" s="1"/>
  <c r="E2404" i="22" s="1"/>
  <c r="E2405" i="22" s="1"/>
  <c r="E2406" i="22" s="1"/>
  <c r="E2407" i="22" s="1"/>
  <c r="E2408" i="22" s="1"/>
  <c r="E2409" i="22" s="1"/>
  <c r="P187" i="22"/>
  <c r="L187" i="22"/>
  <c r="T187" i="22" s="1"/>
  <c r="X187" i="22"/>
  <c r="C2583" i="22"/>
  <c r="C2547" i="22"/>
  <c r="C2593" i="22"/>
  <c r="C2577" i="22"/>
  <c r="C2555" i="22"/>
  <c r="C2614" i="22"/>
  <c r="C2758" i="22"/>
  <c r="C2571" i="22"/>
  <c r="C2423" i="22" l="1"/>
  <c r="E2410" i="22"/>
  <c r="E2411" i="22" s="1"/>
  <c r="E2412" i="22" s="1"/>
  <c r="E2413" i="22" s="1"/>
  <c r="E2414" i="22" s="1"/>
  <c r="E2415" i="22" s="1"/>
  <c r="E2416" i="22" s="1"/>
  <c r="E2417" i="22" s="1"/>
  <c r="E2418" i="22" s="1"/>
  <c r="E2419" i="22" s="1"/>
  <c r="E2420" i="22" s="1"/>
  <c r="E2421" i="22" s="1"/>
  <c r="E2422" i="22" s="1"/>
  <c r="N187" i="22"/>
  <c r="U187" i="22" s="1"/>
  <c r="Y187" i="22"/>
  <c r="Q187" i="22"/>
  <c r="M188" i="22"/>
  <c r="A188" i="22"/>
  <c r="H188" i="22"/>
  <c r="R188" i="22" s="1"/>
  <c r="V188" i="22"/>
  <c r="J188" i="22"/>
  <c r="S188" i="22" s="1"/>
  <c r="W188" i="22"/>
  <c r="O188" i="22"/>
  <c r="G189" i="22" a="1"/>
  <c r="G189" i="22" s="1"/>
  <c r="K189" i="22" a="1"/>
  <c r="K189" i="22" s="1"/>
  <c r="I189" i="22" a="1"/>
  <c r="I189" i="22" s="1"/>
  <c r="F190" i="22"/>
  <c r="L188" i="22"/>
  <c r="T188" i="22" s="1"/>
  <c r="P188" i="22"/>
  <c r="X188" i="22"/>
  <c r="C2627" i="22"/>
  <c r="C2606" i="22"/>
  <c r="C2560" i="22"/>
  <c r="C2584" i="22"/>
  <c r="C2568" i="22"/>
  <c r="C2590" i="22"/>
  <c r="C2596" i="22"/>
  <c r="K190" i="22" l="1" a="1"/>
  <c r="K190" i="22" s="1"/>
  <c r="I190" i="22" a="1"/>
  <c r="I190" i="22" s="1"/>
  <c r="G190" i="22" a="1"/>
  <c r="G190" i="22" s="1"/>
  <c r="F191" i="22"/>
  <c r="L189" i="22"/>
  <c r="T189" i="22" s="1"/>
  <c r="X189" i="22"/>
  <c r="P189" i="22"/>
  <c r="Q188" i="22"/>
  <c r="Y188" i="22"/>
  <c r="N188" i="22"/>
  <c r="U188" i="22" s="1"/>
  <c r="V189" i="22"/>
  <c r="M189" i="22"/>
  <c r="H189" i="22"/>
  <c r="R189" i="22" s="1"/>
  <c r="A189" i="22"/>
  <c r="J189" i="22"/>
  <c r="S189" i="22" s="1"/>
  <c r="W189" i="22"/>
  <c r="O189" i="22"/>
  <c r="E2423" i="22"/>
  <c r="E2424" i="22" s="1"/>
  <c r="E2425" i="22" s="1"/>
  <c r="E2426" i="22" s="1"/>
  <c r="E2427" i="22" s="1"/>
  <c r="E2428" i="22" s="1"/>
  <c r="E2429" i="22" s="1"/>
  <c r="E2430" i="22" s="1"/>
  <c r="E2431" i="22" s="1"/>
  <c r="E2432" i="22" s="1"/>
  <c r="E2433" i="22" s="1"/>
  <c r="E2434" i="22" s="1"/>
  <c r="E2435" i="22" s="1"/>
  <c r="C2436" i="22"/>
  <c r="C2609" i="22"/>
  <c r="C2581" i="22"/>
  <c r="C2640" i="22"/>
  <c r="C2619" i="22"/>
  <c r="C2603" i="22"/>
  <c r="C2597" i="22"/>
  <c r="C2573" i="22"/>
  <c r="V190" i="22" l="1"/>
  <c r="M190" i="22"/>
  <c r="A190" i="22"/>
  <c r="H190" i="22"/>
  <c r="R190" i="22" s="1"/>
  <c r="C2449" i="22"/>
  <c r="E2436" i="22"/>
  <c r="E2437" i="22" s="1"/>
  <c r="E2438" i="22" s="1"/>
  <c r="E2439" i="22" s="1"/>
  <c r="E2440" i="22" s="1"/>
  <c r="E2441" i="22" s="1"/>
  <c r="E2442" i="22" s="1"/>
  <c r="E2443" i="22" s="1"/>
  <c r="E2444" i="22" s="1"/>
  <c r="E2445" i="22" s="1"/>
  <c r="E2446" i="22" s="1"/>
  <c r="E2447" i="22" s="1"/>
  <c r="E2448" i="22" s="1"/>
  <c r="Q189" i="22"/>
  <c r="Y189" i="22"/>
  <c r="N189" i="22"/>
  <c r="U189" i="22" s="1"/>
  <c r="K191" i="22" a="1"/>
  <c r="K191" i="22" s="1"/>
  <c r="F192" i="22"/>
  <c r="G191" i="22" a="1"/>
  <c r="G191" i="22" s="1"/>
  <c r="I191" i="22" a="1"/>
  <c r="I191" i="22" s="1"/>
  <c r="O190" i="22"/>
  <c r="W190" i="22"/>
  <c r="J190" i="22"/>
  <c r="S190" i="22" s="1"/>
  <c r="X190" i="22"/>
  <c r="P190" i="22"/>
  <c r="L190" i="22"/>
  <c r="T190" i="22" s="1"/>
  <c r="C2616" i="22"/>
  <c r="C2632" i="22"/>
  <c r="C2586" i="22"/>
  <c r="C2653" i="22"/>
  <c r="C2594" i="22"/>
  <c r="C2622" i="22"/>
  <c r="C2610" i="22"/>
  <c r="V191" i="22" l="1"/>
  <c r="M191" i="22"/>
  <c r="A191" i="22"/>
  <c r="H191" i="22"/>
  <c r="R191" i="22" s="1"/>
  <c r="E2449" i="22"/>
  <c r="E2450" i="22" s="1"/>
  <c r="E2451" i="22" s="1"/>
  <c r="E2452" i="22" s="1"/>
  <c r="E2453" i="22" s="1"/>
  <c r="E2454" i="22" s="1"/>
  <c r="E2455" i="22" s="1"/>
  <c r="E2456" i="22" s="1"/>
  <c r="E2457" i="22" s="1"/>
  <c r="E2458" i="22" s="1"/>
  <c r="E2459" i="22" s="1"/>
  <c r="E2460" i="22" s="1"/>
  <c r="E2461" i="22" s="1"/>
  <c r="C2462" i="22"/>
  <c r="J191" i="22"/>
  <c r="S191" i="22" s="1"/>
  <c r="O191" i="22"/>
  <c r="W191" i="22"/>
  <c r="F193" i="22"/>
  <c r="I192" i="22" a="1"/>
  <c r="I192" i="22" s="1"/>
  <c r="K192" i="22" a="1"/>
  <c r="K192" i="22" s="1"/>
  <c r="G192" i="22" a="1"/>
  <c r="G192" i="22" s="1"/>
  <c r="P191" i="22"/>
  <c r="X191" i="22"/>
  <c r="L191" i="22"/>
  <c r="T191" i="22" s="1"/>
  <c r="Q190" i="22"/>
  <c r="Y190" i="22"/>
  <c r="N190" i="22"/>
  <c r="U190" i="22" s="1"/>
  <c r="C2629" i="22"/>
  <c r="C2623" i="22"/>
  <c r="C2599" i="22"/>
  <c r="C2645" i="22"/>
  <c r="C2635" i="22"/>
  <c r="C2607" i="22"/>
  <c r="C2666" i="22"/>
  <c r="E2462" i="22" l="1"/>
  <c r="E2463" i="22" s="1"/>
  <c r="E2464" i="22" s="1"/>
  <c r="E2465" i="22" s="1"/>
  <c r="E2466" i="22" s="1"/>
  <c r="E2467" i="22" s="1"/>
  <c r="E2468" i="22" s="1"/>
  <c r="E2469" i="22" s="1"/>
  <c r="E2470" i="22" s="1"/>
  <c r="E2471" i="22" s="1"/>
  <c r="E2472" i="22" s="1"/>
  <c r="E2473" i="22" s="1"/>
  <c r="E2474" i="22" s="1"/>
  <c r="C2475" i="22"/>
  <c r="P192" i="22"/>
  <c r="X192" i="22"/>
  <c r="L192" i="22"/>
  <c r="T192" i="22" s="1"/>
  <c r="A192" i="22"/>
  <c r="M192" i="22"/>
  <c r="H192" i="22"/>
  <c r="R192" i="22" s="1"/>
  <c r="V192" i="22"/>
  <c r="W192" i="22"/>
  <c r="O192" i="22"/>
  <c r="J192" i="22"/>
  <c r="S192" i="22" s="1"/>
  <c r="I193" i="22" a="1"/>
  <c r="I193" i="22" s="1"/>
  <c r="K193" i="22" a="1"/>
  <c r="K193" i="22" s="1"/>
  <c r="G193" i="22" a="1"/>
  <c r="G193" i="22" s="1"/>
  <c r="F194" i="22"/>
  <c r="Y191" i="22"/>
  <c r="N191" i="22"/>
  <c r="U191" i="22" s="1"/>
  <c r="Q191" i="22"/>
  <c r="C2636" i="22"/>
  <c r="C2612" i="22"/>
  <c r="C2620" i="22"/>
  <c r="C2642" i="22"/>
  <c r="C2658" i="22"/>
  <c r="C2679" i="22"/>
  <c r="C2648" i="22"/>
  <c r="K194" i="22" l="1" a="1"/>
  <c r="K194" i="22" s="1"/>
  <c r="I194" i="22" a="1"/>
  <c r="I194" i="22" s="1"/>
  <c r="F195" i="22"/>
  <c r="G194" i="22" a="1"/>
  <c r="G194" i="22" s="1"/>
  <c r="V193" i="22"/>
  <c r="A193" i="22"/>
  <c r="H193" i="22"/>
  <c r="R193" i="22" s="1"/>
  <c r="M193" i="22"/>
  <c r="Q192" i="22"/>
  <c r="Y192" i="22"/>
  <c r="N192" i="22"/>
  <c r="U192" i="22" s="1"/>
  <c r="J193" i="22"/>
  <c r="S193" i="22" s="1"/>
  <c r="O193" i="22"/>
  <c r="W193" i="22"/>
  <c r="L193" i="22"/>
  <c r="T193" i="22" s="1"/>
  <c r="P193" i="22"/>
  <c r="X193" i="22"/>
  <c r="C2488" i="22"/>
  <c r="E2475" i="22"/>
  <c r="E2476" i="22" s="1"/>
  <c r="E2477" i="22" s="1"/>
  <c r="E2478" i="22" s="1"/>
  <c r="E2479" i="22" s="1"/>
  <c r="E2480" i="22" s="1"/>
  <c r="E2481" i="22" s="1"/>
  <c r="E2482" i="22" s="1"/>
  <c r="E2483" i="22" s="1"/>
  <c r="E2484" i="22" s="1"/>
  <c r="E2485" i="22" s="1"/>
  <c r="E2486" i="22" s="1"/>
  <c r="E2487" i="22" s="1"/>
  <c r="C2671" i="22"/>
  <c r="C2661" i="22"/>
  <c r="C2625" i="22"/>
  <c r="C2633" i="22"/>
  <c r="C2649" i="22"/>
  <c r="C2692" i="22"/>
  <c r="C2655" i="22"/>
  <c r="Q193" i="22" l="1"/>
  <c r="N193" i="22"/>
  <c r="U193" i="22" s="1"/>
  <c r="Y193" i="22"/>
  <c r="H194" i="22"/>
  <c r="R194" i="22" s="1"/>
  <c r="A194" i="22"/>
  <c r="V194" i="22"/>
  <c r="M194" i="22"/>
  <c r="F196" i="22"/>
  <c r="G195" i="22" a="1"/>
  <c r="G195" i="22" s="1"/>
  <c r="K195" i="22" a="1"/>
  <c r="K195" i="22" s="1"/>
  <c r="I195" i="22" a="1"/>
  <c r="I195" i="22" s="1"/>
  <c r="E2488" i="22"/>
  <c r="E2489" i="22" s="1"/>
  <c r="E2490" i="22" s="1"/>
  <c r="E2491" i="22" s="1"/>
  <c r="E2492" i="22" s="1"/>
  <c r="E2493" i="22" s="1"/>
  <c r="E2494" i="22" s="1"/>
  <c r="E2495" i="22" s="1"/>
  <c r="E2496" i="22" s="1"/>
  <c r="E2497" i="22" s="1"/>
  <c r="E2498" i="22" s="1"/>
  <c r="E2499" i="22" s="1"/>
  <c r="E2500" i="22" s="1"/>
  <c r="C2501" i="22"/>
  <c r="W194" i="22"/>
  <c r="J194" i="22"/>
  <c r="S194" i="22" s="1"/>
  <c r="O194" i="22"/>
  <c r="X194" i="22"/>
  <c r="L194" i="22"/>
  <c r="T194" i="22" s="1"/>
  <c r="P194" i="22"/>
  <c r="C2662" i="22"/>
  <c r="C2674" i="22"/>
  <c r="C2705" i="22"/>
  <c r="C2668" i="22"/>
  <c r="C2646" i="22"/>
  <c r="C2638" i="22"/>
  <c r="C2684" i="22"/>
  <c r="K196" i="22" l="1" a="1"/>
  <c r="K196" i="22" s="1"/>
  <c r="F197" i="22"/>
  <c r="G196" i="22" a="1"/>
  <c r="G196" i="22" s="1"/>
  <c r="I196" i="22" a="1"/>
  <c r="I196" i="22" s="1"/>
  <c r="Q194" i="22"/>
  <c r="N194" i="22"/>
  <c r="U194" i="22" s="1"/>
  <c r="Y194" i="22"/>
  <c r="E2501" i="22"/>
  <c r="E2502" i="22" s="1"/>
  <c r="E2503" i="22" s="1"/>
  <c r="E2504" i="22" s="1"/>
  <c r="E2505" i="22" s="1"/>
  <c r="E2506" i="22" s="1"/>
  <c r="E2507" i="22" s="1"/>
  <c r="E2508" i="22" s="1"/>
  <c r="E2509" i="22" s="1"/>
  <c r="E2510" i="22" s="1"/>
  <c r="E2511" i="22" s="1"/>
  <c r="E2512" i="22" s="1"/>
  <c r="E2513" i="22" s="1"/>
  <c r="C2514" i="22"/>
  <c r="O195" i="22"/>
  <c r="W195" i="22"/>
  <c r="J195" i="22"/>
  <c r="S195" i="22" s="1"/>
  <c r="X195" i="22"/>
  <c r="L195" i="22"/>
  <c r="T195" i="22" s="1"/>
  <c r="P195" i="22"/>
  <c r="V195" i="22"/>
  <c r="M195" i="22"/>
  <c r="H195" i="22"/>
  <c r="R195" i="22" s="1"/>
  <c r="A195" i="22"/>
  <c r="C2651" i="22"/>
  <c r="C2659" i="22"/>
  <c r="C2718" i="22"/>
  <c r="C2675" i="22"/>
  <c r="C2687" i="22"/>
  <c r="C2697" i="22"/>
  <c r="C2681" i="22"/>
  <c r="O196" i="22" l="1"/>
  <c r="J196" i="22"/>
  <c r="S196" i="22" s="1"/>
  <c r="W196" i="22"/>
  <c r="M196" i="22"/>
  <c r="A196" i="22"/>
  <c r="H196" i="22"/>
  <c r="R196" i="22" s="1"/>
  <c r="V196" i="22"/>
  <c r="I197" i="22" a="1"/>
  <c r="I197" i="22" s="1"/>
  <c r="G197" i="22" a="1"/>
  <c r="G197" i="22" s="1"/>
  <c r="K197" i="22" a="1"/>
  <c r="K197" i="22" s="1"/>
  <c r="F198" i="22"/>
  <c r="N195" i="22"/>
  <c r="U195" i="22" s="1"/>
  <c r="Q195" i="22"/>
  <c r="Y195" i="22"/>
  <c r="C2527" i="22"/>
  <c r="E2514" i="22"/>
  <c r="E2515" i="22" s="1"/>
  <c r="E2516" i="22" s="1"/>
  <c r="E2517" i="22" s="1"/>
  <c r="E2518" i="22" s="1"/>
  <c r="E2519" i="22" s="1"/>
  <c r="E2520" i="22" s="1"/>
  <c r="E2521" i="22" s="1"/>
  <c r="E2522" i="22" s="1"/>
  <c r="E2523" i="22" s="1"/>
  <c r="E2524" i="22" s="1"/>
  <c r="E2525" i="22" s="1"/>
  <c r="E2526" i="22" s="1"/>
  <c r="L196" i="22"/>
  <c r="T196" i="22" s="1"/>
  <c r="P196" i="22"/>
  <c r="X196" i="22"/>
  <c r="C2731" i="22"/>
  <c r="C2694" i="22"/>
  <c r="C2700" i="22"/>
  <c r="C2672" i="22"/>
  <c r="C2688" i="22"/>
  <c r="C2664" i="22"/>
  <c r="C2710" i="22"/>
  <c r="W197" i="22" l="1"/>
  <c r="O197" i="22"/>
  <c r="J197" i="22"/>
  <c r="S197" i="22" s="1"/>
  <c r="E2527" i="22"/>
  <c r="E2528" i="22" s="1"/>
  <c r="E2529" i="22" s="1"/>
  <c r="E2530" i="22" s="1"/>
  <c r="E2531" i="22" s="1"/>
  <c r="E2532" i="22" s="1"/>
  <c r="E2533" i="22" s="1"/>
  <c r="E2534" i="22" s="1"/>
  <c r="E2535" i="22" s="1"/>
  <c r="E2536" i="22" s="1"/>
  <c r="E2537" i="22" s="1"/>
  <c r="E2538" i="22" s="1"/>
  <c r="E2539" i="22" s="1"/>
  <c r="C2540" i="22"/>
  <c r="Q196" i="22"/>
  <c r="Y196" i="22"/>
  <c r="N196" i="22"/>
  <c r="U196" i="22" s="1"/>
  <c r="F199" i="22"/>
  <c r="K198" i="22" a="1"/>
  <c r="K198" i="22" s="1"/>
  <c r="G198" i="22" a="1"/>
  <c r="G198" i="22" s="1"/>
  <c r="I198" i="22" a="1"/>
  <c r="I198" i="22" s="1"/>
  <c r="P197" i="22"/>
  <c r="X197" i="22"/>
  <c r="L197" i="22"/>
  <c r="T197" i="22" s="1"/>
  <c r="A197" i="22"/>
  <c r="H197" i="22"/>
  <c r="R197" i="22" s="1"/>
  <c r="M197" i="22"/>
  <c r="V197" i="22"/>
  <c r="C2685" i="22"/>
  <c r="C2707" i="22"/>
  <c r="C2677" i="22"/>
  <c r="C2723" i="22"/>
  <c r="C2713" i="22"/>
  <c r="C2744" i="22"/>
  <c r="C2701" i="22"/>
  <c r="C2553" i="22" l="1"/>
  <c r="E2540" i="22"/>
  <c r="E2541" i="22" s="1"/>
  <c r="E2542" i="22" s="1"/>
  <c r="E2543" i="22" s="1"/>
  <c r="E2544" i="22" s="1"/>
  <c r="E2545" i="22" s="1"/>
  <c r="E2546" i="22" s="1"/>
  <c r="E2547" i="22" s="1"/>
  <c r="E2548" i="22" s="1"/>
  <c r="E2549" i="22" s="1"/>
  <c r="E2550" i="22" s="1"/>
  <c r="E2551" i="22" s="1"/>
  <c r="E2552" i="22" s="1"/>
  <c r="V198" i="22"/>
  <c r="M198" i="22"/>
  <c r="H198" i="22"/>
  <c r="R198" i="22" s="1"/>
  <c r="A198" i="22"/>
  <c r="J198" i="22"/>
  <c r="S198" i="22" s="1"/>
  <c r="W198" i="22"/>
  <c r="O198" i="22"/>
  <c r="L198" i="22"/>
  <c r="T198" i="22" s="1"/>
  <c r="P198" i="22"/>
  <c r="X198" i="22"/>
  <c r="N197" i="22"/>
  <c r="U197" i="22" s="1"/>
  <c r="Q197" i="22"/>
  <c r="Y197" i="22"/>
  <c r="I199" i="22" a="1"/>
  <c r="I199" i="22" s="1"/>
  <c r="K199" i="22" a="1"/>
  <c r="K199" i="22" s="1"/>
  <c r="F200" i="22"/>
  <c r="G199" i="22" a="1"/>
  <c r="G199" i="22" s="1"/>
  <c r="C2720" i="22"/>
  <c r="C2757" i="22"/>
  <c r="C2698" i="22"/>
  <c r="C2736" i="22"/>
  <c r="C2690" i="22"/>
  <c r="C2714" i="22"/>
  <c r="C2726" i="22"/>
  <c r="O199" i="22" l="1"/>
  <c r="J199" i="22"/>
  <c r="S199" i="22" s="1"/>
  <c r="W199" i="22"/>
  <c r="Q198" i="22"/>
  <c r="Y198" i="22"/>
  <c r="N198" i="22"/>
  <c r="U198" i="22" s="1"/>
  <c r="H199" i="22"/>
  <c r="R199" i="22" s="1"/>
  <c r="V199" i="22"/>
  <c r="M199" i="22"/>
  <c r="A199" i="22"/>
  <c r="F201" i="22"/>
  <c r="G200" i="22" a="1"/>
  <c r="G200" i="22" s="1"/>
  <c r="I200" i="22" a="1"/>
  <c r="I200" i="22" s="1"/>
  <c r="K200" i="22" a="1"/>
  <c r="K200" i="22" s="1"/>
  <c r="P199" i="22"/>
  <c r="L199" i="22"/>
  <c r="T199" i="22" s="1"/>
  <c r="X199" i="22"/>
  <c r="C2566" i="22"/>
  <c r="E2553" i="22"/>
  <c r="E2554" i="22" s="1"/>
  <c r="E2555" i="22" s="1"/>
  <c r="E2556" i="22" s="1"/>
  <c r="E2557" i="22" s="1"/>
  <c r="E2558" i="22" s="1"/>
  <c r="E2559" i="22" s="1"/>
  <c r="E2560" i="22" s="1"/>
  <c r="E2561" i="22" s="1"/>
  <c r="E2562" i="22" s="1"/>
  <c r="E2563" i="22" s="1"/>
  <c r="E2564" i="22" s="1"/>
  <c r="E2565" i="22" s="1"/>
  <c r="C2749" i="22"/>
  <c r="C2733" i="22"/>
  <c r="C2703" i="22"/>
  <c r="C2739" i="22"/>
  <c r="C2727" i="22"/>
  <c r="C2711" i="22"/>
  <c r="L200" i="22" l="1"/>
  <c r="T200" i="22" s="1"/>
  <c r="P200" i="22"/>
  <c r="X200" i="22"/>
  <c r="W200" i="22"/>
  <c r="J200" i="22"/>
  <c r="S200" i="22" s="1"/>
  <c r="O200" i="22"/>
  <c r="M200" i="22"/>
  <c r="V200" i="22"/>
  <c r="A200" i="22"/>
  <c r="H200" i="22"/>
  <c r="R200" i="22" s="1"/>
  <c r="G201" i="22" a="1"/>
  <c r="G201" i="22" s="1"/>
  <c r="K201" i="22" a="1"/>
  <c r="K201" i="22" s="1"/>
  <c r="I201" i="22" a="1"/>
  <c r="I201" i="22" s="1"/>
  <c r="F202" i="22"/>
  <c r="C2579" i="22"/>
  <c r="E2566" i="22"/>
  <c r="E2567" i="22" s="1"/>
  <c r="E2568" i="22" s="1"/>
  <c r="E2569" i="22" s="1"/>
  <c r="E2570" i="22" s="1"/>
  <c r="E2571" i="22" s="1"/>
  <c r="E2572" i="22" s="1"/>
  <c r="E2573" i="22" s="1"/>
  <c r="E2574" i="22" s="1"/>
  <c r="E2575" i="22" s="1"/>
  <c r="E2576" i="22" s="1"/>
  <c r="E2577" i="22" s="1"/>
  <c r="E2578" i="22" s="1"/>
  <c r="N199" i="22"/>
  <c r="U199" i="22" s="1"/>
  <c r="Q199" i="22"/>
  <c r="Y199" i="22"/>
  <c r="C2724" i="22"/>
  <c r="C2740" i="22"/>
  <c r="C2716" i="22"/>
  <c r="C2752" i="22"/>
  <c r="C2746" i="22"/>
  <c r="K202" i="22" l="1" a="1"/>
  <c r="K202" i="22" s="1"/>
  <c r="G202" i="22" a="1"/>
  <c r="G202" i="22" s="1"/>
  <c r="F203" i="22"/>
  <c r="I202" i="22" a="1"/>
  <c r="I202" i="22" s="1"/>
  <c r="J201" i="22"/>
  <c r="S201" i="22" s="1"/>
  <c r="O201" i="22"/>
  <c r="W201" i="22"/>
  <c r="L201" i="22"/>
  <c r="T201" i="22" s="1"/>
  <c r="P201" i="22"/>
  <c r="X201" i="22"/>
  <c r="H201" i="22"/>
  <c r="R201" i="22" s="1"/>
  <c r="V201" i="22"/>
  <c r="A201" i="22"/>
  <c r="M201" i="22"/>
  <c r="Q200" i="22"/>
  <c r="Y200" i="22"/>
  <c r="N200" i="22"/>
  <c r="U200" i="22" s="1"/>
  <c r="C2592" i="22"/>
  <c r="E2579" i="22"/>
  <c r="E2580" i="22" s="1"/>
  <c r="E2581" i="22" s="1"/>
  <c r="E2582" i="22" s="1"/>
  <c r="E2583" i="22" s="1"/>
  <c r="E2584" i="22" s="1"/>
  <c r="E2585" i="22" s="1"/>
  <c r="E2586" i="22" s="1"/>
  <c r="E2587" i="22" s="1"/>
  <c r="E2588" i="22" s="1"/>
  <c r="E2589" i="22" s="1"/>
  <c r="E2590" i="22" s="1"/>
  <c r="E2591" i="22" s="1"/>
  <c r="C2759" i="22"/>
  <c r="C2737" i="22"/>
  <c r="C2753" i="22"/>
  <c r="C2729" i="22"/>
  <c r="Y201" i="22" l="1"/>
  <c r="N201" i="22"/>
  <c r="U201" i="22" s="1"/>
  <c r="Q201" i="22"/>
  <c r="W202" i="22"/>
  <c r="J202" i="22"/>
  <c r="S202" i="22" s="1"/>
  <c r="O202" i="22"/>
  <c r="F204" i="22"/>
  <c r="K203" i="22" a="1"/>
  <c r="K203" i="22" s="1"/>
  <c r="G203" i="22" a="1"/>
  <c r="G203" i="22" s="1"/>
  <c r="I203" i="22" a="1"/>
  <c r="I203" i="22" s="1"/>
  <c r="E2592" i="22"/>
  <c r="E2593" i="22" s="1"/>
  <c r="E2594" i="22" s="1"/>
  <c r="E2595" i="22" s="1"/>
  <c r="E2596" i="22" s="1"/>
  <c r="E2597" i="22" s="1"/>
  <c r="E2598" i="22" s="1"/>
  <c r="E2599" i="22" s="1"/>
  <c r="E2600" i="22" s="1"/>
  <c r="E2601" i="22" s="1"/>
  <c r="E2602" i="22" s="1"/>
  <c r="E2603" i="22" s="1"/>
  <c r="E2604" i="22" s="1"/>
  <c r="C2605" i="22"/>
  <c r="M202" i="22"/>
  <c r="A202" i="22"/>
  <c r="H202" i="22"/>
  <c r="R202" i="22" s="1"/>
  <c r="V202" i="22"/>
  <c r="X202" i="22"/>
  <c r="L202" i="22"/>
  <c r="T202" i="22" s="1"/>
  <c r="P202" i="22"/>
  <c r="C2742" i="22"/>
  <c r="C2750" i="22"/>
  <c r="L203" i="22" l="1"/>
  <c r="T203" i="22" s="1"/>
  <c r="X203" i="22"/>
  <c r="P203" i="22"/>
  <c r="G204" i="22" a="1"/>
  <c r="G204" i="22" s="1"/>
  <c r="I204" i="22" a="1"/>
  <c r="I204" i="22" s="1"/>
  <c r="K204" i="22" a="1"/>
  <c r="K204" i="22" s="1"/>
  <c r="F205" i="22"/>
  <c r="N202" i="22"/>
  <c r="U202" i="22" s="1"/>
  <c r="Y202" i="22"/>
  <c r="Q202" i="22"/>
  <c r="E2605" i="22"/>
  <c r="E2606" i="22" s="1"/>
  <c r="E2607" i="22" s="1"/>
  <c r="E2608" i="22" s="1"/>
  <c r="E2609" i="22" s="1"/>
  <c r="E2610" i="22" s="1"/>
  <c r="E2611" i="22" s="1"/>
  <c r="E2612" i="22" s="1"/>
  <c r="E2613" i="22" s="1"/>
  <c r="E2614" i="22" s="1"/>
  <c r="E2615" i="22" s="1"/>
  <c r="E2616" i="22" s="1"/>
  <c r="E2617" i="22" s="1"/>
  <c r="C2618" i="22"/>
  <c r="J203" i="22"/>
  <c r="S203" i="22" s="1"/>
  <c r="O203" i="22"/>
  <c r="W203" i="22"/>
  <c r="H203" i="22"/>
  <c r="R203" i="22" s="1"/>
  <c r="V203" i="22"/>
  <c r="A203" i="22"/>
  <c r="M203" i="22"/>
  <c r="C2755" i="22"/>
  <c r="G205" i="22" l="1" a="1"/>
  <c r="G205" i="22" s="1"/>
  <c r="F206" i="22"/>
  <c r="K205" i="22" a="1"/>
  <c r="K205" i="22" s="1"/>
  <c r="I205" i="22" a="1"/>
  <c r="I205" i="22" s="1"/>
  <c r="L204" i="22"/>
  <c r="T204" i="22" s="1"/>
  <c r="X204" i="22"/>
  <c r="P204" i="22"/>
  <c r="W204" i="22"/>
  <c r="O204" i="22"/>
  <c r="J204" i="22"/>
  <c r="S204" i="22" s="1"/>
  <c r="C2631" i="22"/>
  <c r="E2618" i="22"/>
  <c r="E2619" i="22" s="1"/>
  <c r="E2620" i="22" s="1"/>
  <c r="E2621" i="22" s="1"/>
  <c r="E2622" i="22" s="1"/>
  <c r="E2623" i="22" s="1"/>
  <c r="E2624" i="22" s="1"/>
  <c r="E2625" i="22" s="1"/>
  <c r="E2626" i="22" s="1"/>
  <c r="E2627" i="22" s="1"/>
  <c r="E2628" i="22" s="1"/>
  <c r="E2629" i="22" s="1"/>
  <c r="E2630" i="22" s="1"/>
  <c r="M204" i="22"/>
  <c r="A204" i="22"/>
  <c r="H204" i="22"/>
  <c r="R204" i="22" s="1"/>
  <c r="V204" i="22"/>
  <c r="Q203" i="22"/>
  <c r="N203" i="22"/>
  <c r="U203" i="22" s="1"/>
  <c r="Y203" i="22"/>
  <c r="Q204" i="22" l="1"/>
  <c r="Y204" i="22"/>
  <c r="N204" i="22"/>
  <c r="U204" i="22" s="1"/>
  <c r="O205" i="22"/>
  <c r="W205" i="22"/>
  <c r="J205" i="22"/>
  <c r="S205" i="22" s="1"/>
  <c r="P205" i="22"/>
  <c r="X205" i="22"/>
  <c r="L205" i="22"/>
  <c r="T205" i="22" s="1"/>
  <c r="F207" i="22"/>
  <c r="G206" i="22" a="1"/>
  <c r="G206" i="22" s="1"/>
  <c r="I206" i="22" a="1"/>
  <c r="I206" i="22" s="1"/>
  <c r="K206" i="22" a="1"/>
  <c r="K206" i="22" s="1"/>
  <c r="C2644" i="22"/>
  <c r="E2631" i="22"/>
  <c r="E2632" i="22" s="1"/>
  <c r="E2633" i="22" s="1"/>
  <c r="E2634" i="22" s="1"/>
  <c r="E2635" i="22" s="1"/>
  <c r="E2636" i="22" s="1"/>
  <c r="E2637" i="22" s="1"/>
  <c r="E2638" i="22" s="1"/>
  <c r="E2639" i="22" s="1"/>
  <c r="E2640" i="22" s="1"/>
  <c r="E2641" i="22" s="1"/>
  <c r="E2642" i="22" s="1"/>
  <c r="E2643" i="22" s="1"/>
  <c r="A205" i="22"/>
  <c r="V205" i="22"/>
  <c r="H205" i="22"/>
  <c r="R205" i="22" s="1"/>
  <c r="M205" i="22"/>
  <c r="E2644" i="22" l="1"/>
  <c r="E2645" i="22" s="1"/>
  <c r="E2646" i="22" s="1"/>
  <c r="E2647" i="22" s="1"/>
  <c r="E2648" i="22" s="1"/>
  <c r="E2649" i="22" s="1"/>
  <c r="E2650" i="22" s="1"/>
  <c r="E2651" i="22" s="1"/>
  <c r="E2652" i="22" s="1"/>
  <c r="E2653" i="22" s="1"/>
  <c r="E2654" i="22" s="1"/>
  <c r="E2655" i="22" s="1"/>
  <c r="E2656" i="22" s="1"/>
  <c r="C2657" i="22"/>
  <c r="X206" i="22"/>
  <c r="L206" i="22"/>
  <c r="T206" i="22" s="1"/>
  <c r="P206" i="22"/>
  <c r="O206" i="22"/>
  <c r="W206" i="22"/>
  <c r="J206" i="22"/>
  <c r="S206" i="22" s="1"/>
  <c r="N205" i="22"/>
  <c r="U205" i="22" s="1"/>
  <c r="Y205" i="22"/>
  <c r="Q205" i="22"/>
  <c r="A206" i="22"/>
  <c r="M206" i="22"/>
  <c r="H206" i="22"/>
  <c r="R206" i="22" s="1"/>
  <c r="V206" i="22"/>
  <c r="F208" i="22"/>
  <c r="G207" i="22" a="1"/>
  <c r="G207" i="22" s="1"/>
  <c r="I207" i="22" a="1"/>
  <c r="I207" i="22" s="1"/>
  <c r="K207" i="22" a="1"/>
  <c r="K207" i="22" s="1"/>
  <c r="G208" i="22" l="1" a="1"/>
  <c r="G208" i="22" s="1"/>
  <c r="F209" i="22"/>
  <c r="I208" i="22" a="1"/>
  <c r="I208" i="22" s="1"/>
  <c r="K208" i="22" a="1"/>
  <c r="K208" i="22" s="1"/>
  <c r="V207" i="22"/>
  <c r="M207" i="22"/>
  <c r="H207" i="22"/>
  <c r="R207" i="22" s="1"/>
  <c r="A207" i="22"/>
  <c r="N206" i="22"/>
  <c r="U206" i="22" s="1"/>
  <c r="Y206" i="22"/>
  <c r="Q206" i="22"/>
  <c r="L207" i="22"/>
  <c r="T207" i="22" s="1"/>
  <c r="P207" i="22"/>
  <c r="X207" i="22"/>
  <c r="O207" i="22"/>
  <c r="W207" i="22"/>
  <c r="J207" i="22"/>
  <c r="S207" i="22" s="1"/>
  <c r="E2657" i="22"/>
  <c r="E2658" i="22" s="1"/>
  <c r="E2659" i="22" s="1"/>
  <c r="E2660" i="22" s="1"/>
  <c r="E2661" i="22" s="1"/>
  <c r="E2662" i="22" s="1"/>
  <c r="E2663" i="22" s="1"/>
  <c r="E2664" i="22" s="1"/>
  <c r="E2665" i="22" s="1"/>
  <c r="E2666" i="22" s="1"/>
  <c r="E2667" i="22" s="1"/>
  <c r="E2668" i="22" s="1"/>
  <c r="E2669" i="22" s="1"/>
  <c r="C2670" i="22"/>
  <c r="N207" i="22" l="1"/>
  <c r="U207" i="22" s="1"/>
  <c r="Q207" i="22"/>
  <c r="Y207" i="22"/>
  <c r="L208" i="22"/>
  <c r="T208" i="22" s="1"/>
  <c r="X208" i="22"/>
  <c r="P208" i="22"/>
  <c r="C2683" i="22"/>
  <c r="E2670" i="22"/>
  <c r="E2671" i="22" s="1"/>
  <c r="E2672" i="22" s="1"/>
  <c r="E2673" i="22" s="1"/>
  <c r="E2674" i="22" s="1"/>
  <c r="E2675" i="22" s="1"/>
  <c r="E2676" i="22" s="1"/>
  <c r="E2677" i="22" s="1"/>
  <c r="E2678" i="22" s="1"/>
  <c r="E2679" i="22" s="1"/>
  <c r="E2680" i="22" s="1"/>
  <c r="E2681" i="22" s="1"/>
  <c r="E2682" i="22" s="1"/>
  <c r="W208" i="22"/>
  <c r="J208" i="22"/>
  <c r="S208" i="22" s="1"/>
  <c r="O208" i="22"/>
  <c r="K209" i="22" a="1"/>
  <c r="K209" i="22" s="1"/>
  <c r="I209" i="22" a="1"/>
  <c r="I209" i="22" s="1"/>
  <c r="F210" i="22"/>
  <c r="G209" i="22" a="1"/>
  <c r="G209" i="22" s="1"/>
  <c r="V208" i="22"/>
  <c r="M208" i="22"/>
  <c r="H208" i="22"/>
  <c r="R208" i="22" s="1"/>
  <c r="A208" i="22"/>
  <c r="C2696" i="22" l="1"/>
  <c r="E2683" i="22"/>
  <c r="E2684" i="22" s="1"/>
  <c r="E2685" i="22" s="1"/>
  <c r="E2686" i="22" s="1"/>
  <c r="E2687" i="22" s="1"/>
  <c r="E2688" i="22" s="1"/>
  <c r="E2689" i="22" s="1"/>
  <c r="E2690" i="22" s="1"/>
  <c r="E2691" i="22" s="1"/>
  <c r="E2692" i="22" s="1"/>
  <c r="E2693" i="22" s="1"/>
  <c r="E2694" i="22" s="1"/>
  <c r="E2695" i="22" s="1"/>
  <c r="F211" i="22"/>
  <c r="K210" i="22" a="1"/>
  <c r="K210" i="22" s="1"/>
  <c r="I210" i="22" a="1"/>
  <c r="I210" i="22" s="1"/>
  <c r="G210" i="22" a="1"/>
  <c r="G210" i="22" s="1"/>
  <c r="H209" i="22"/>
  <c r="R209" i="22" s="1"/>
  <c r="A209" i="22"/>
  <c r="M209" i="22"/>
  <c r="V209" i="22"/>
  <c r="J209" i="22"/>
  <c r="S209" i="22" s="1"/>
  <c r="O209" i="22"/>
  <c r="W209" i="22"/>
  <c r="P209" i="22"/>
  <c r="L209" i="22"/>
  <c r="T209" i="22" s="1"/>
  <c r="X209" i="22"/>
  <c r="Y208" i="22"/>
  <c r="Q208" i="22"/>
  <c r="N208" i="22"/>
  <c r="U208" i="22" s="1"/>
  <c r="V210" i="22" l="1"/>
  <c r="M210" i="22"/>
  <c r="A210" i="22"/>
  <c r="H210" i="22"/>
  <c r="R210" i="22" s="1"/>
  <c r="O210" i="22"/>
  <c r="J210" i="22"/>
  <c r="S210" i="22" s="1"/>
  <c r="W210" i="22"/>
  <c r="X210" i="22"/>
  <c r="L210" i="22"/>
  <c r="T210" i="22" s="1"/>
  <c r="P210" i="22"/>
  <c r="F212" i="22"/>
  <c r="I211" i="22" a="1"/>
  <c r="I211" i="22" s="1"/>
  <c r="G211" i="22" a="1"/>
  <c r="G211" i="22" s="1"/>
  <c r="K211" i="22" a="1"/>
  <c r="K211" i="22" s="1"/>
  <c r="Q209" i="22"/>
  <c r="N209" i="22"/>
  <c r="U209" i="22" s="1"/>
  <c r="Y209" i="22"/>
  <c r="C2709" i="22"/>
  <c r="E2696" i="22"/>
  <c r="E2697" i="22" s="1"/>
  <c r="E2698" i="22" s="1"/>
  <c r="E2699" i="22" s="1"/>
  <c r="E2700" i="22" s="1"/>
  <c r="E2701" i="22" s="1"/>
  <c r="E2702" i="22" s="1"/>
  <c r="E2703" i="22" s="1"/>
  <c r="E2704" i="22" s="1"/>
  <c r="E2705" i="22" s="1"/>
  <c r="E2706" i="22" s="1"/>
  <c r="E2707" i="22" s="1"/>
  <c r="E2708" i="22" s="1"/>
  <c r="X211" i="22" l="1"/>
  <c r="P211" i="22"/>
  <c r="L211" i="22"/>
  <c r="T211" i="22" s="1"/>
  <c r="V211" i="22"/>
  <c r="M211" i="22"/>
  <c r="H211" i="22"/>
  <c r="R211" i="22" s="1"/>
  <c r="A211" i="22"/>
  <c r="O211" i="22"/>
  <c r="W211" i="22"/>
  <c r="J211" i="22"/>
  <c r="S211" i="22" s="1"/>
  <c r="E2709" i="22"/>
  <c r="E2710" i="22" s="1"/>
  <c r="E2711" i="22" s="1"/>
  <c r="E2712" i="22" s="1"/>
  <c r="E2713" i="22" s="1"/>
  <c r="E2714" i="22" s="1"/>
  <c r="E2715" i="22" s="1"/>
  <c r="E2716" i="22" s="1"/>
  <c r="E2717" i="22" s="1"/>
  <c r="E2718" i="22" s="1"/>
  <c r="E2719" i="22" s="1"/>
  <c r="E2720" i="22" s="1"/>
  <c r="E2721" i="22" s="1"/>
  <c r="C2722" i="22"/>
  <c r="N210" i="22"/>
  <c r="U210" i="22" s="1"/>
  <c r="Y210" i="22"/>
  <c r="Q210" i="22"/>
  <c r="G212" i="22" a="1"/>
  <c r="G212" i="22" s="1"/>
  <c r="F213" i="22"/>
  <c r="I212" i="22" a="1"/>
  <c r="I212" i="22" s="1"/>
  <c r="K212" i="22" a="1"/>
  <c r="K212" i="22" s="1"/>
  <c r="M212" i="22" l="1"/>
  <c r="V212" i="22"/>
  <c r="H212" i="22"/>
  <c r="R212" i="22" s="1"/>
  <c r="A212" i="22"/>
  <c r="N211" i="22"/>
  <c r="U211" i="22" s="1"/>
  <c r="Y211" i="22"/>
  <c r="Q211" i="22"/>
  <c r="C2735" i="22"/>
  <c r="E2722" i="22"/>
  <c r="E2723" i="22" s="1"/>
  <c r="E2724" i="22" s="1"/>
  <c r="E2725" i="22" s="1"/>
  <c r="E2726" i="22" s="1"/>
  <c r="E2727" i="22" s="1"/>
  <c r="E2728" i="22" s="1"/>
  <c r="E2729" i="22" s="1"/>
  <c r="E2730" i="22" s="1"/>
  <c r="E2731" i="22" s="1"/>
  <c r="E2732" i="22" s="1"/>
  <c r="E2733" i="22" s="1"/>
  <c r="E2734" i="22" s="1"/>
  <c r="L212" i="22"/>
  <c r="T212" i="22" s="1"/>
  <c r="P212" i="22"/>
  <c r="X212" i="22"/>
  <c r="O212" i="22"/>
  <c r="W212" i="22"/>
  <c r="J212" i="22"/>
  <c r="S212" i="22" s="1"/>
  <c r="F214" i="22"/>
  <c r="I213" i="22" a="1"/>
  <c r="I213" i="22" s="1"/>
  <c r="K213" i="22" a="1"/>
  <c r="K213" i="22" s="1"/>
  <c r="G213" i="22" a="1"/>
  <c r="G213" i="22" s="1"/>
  <c r="E2735" i="22" l="1"/>
  <c r="E2736" i="22" s="1"/>
  <c r="E2737" i="22" s="1"/>
  <c r="E2738" i="22" s="1"/>
  <c r="E2739" i="22" s="1"/>
  <c r="E2740" i="22" s="1"/>
  <c r="E2741" i="22" s="1"/>
  <c r="E2742" i="22" s="1"/>
  <c r="E2743" i="22" s="1"/>
  <c r="E2744" i="22" s="1"/>
  <c r="E2745" i="22" s="1"/>
  <c r="E2746" i="22" s="1"/>
  <c r="E2747" i="22" s="1"/>
  <c r="C2748" i="22"/>
  <c r="I214" i="22" a="1"/>
  <c r="I214" i="22" s="1"/>
  <c r="F215" i="22"/>
  <c r="G214" i="22" a="1"/>
  <c r="G214" i="22" s="1"/>
  <c r="K214" i="22" a="1"/>
  <c r="K214" i="22" s="1"/>
  <c r="H213" i="22"/>
  <c r="R213" i="22" s="1"/>
  <c r="V213" i="22"/>
  <c r="A213" i="22"/>
  <c r="M213" i="22"/>
  <c r="P213" i="22"/>
  <c r="X213" i="22"/>
  <c r="L213" i="22"/>
  <c r="T213" i="22" s="1"/>
  <c r="O213" i="22"/>
  <c r="W213" i="22"/>
  <c r="J213" i="22"/>
  <c r="S213" i="22" s="1"/>
  <c r="Q212" i="22"/>
  <c r="Y212" i="22"/>
  <c r="N212" i="22"/>
  <c r="U212" i="22" s="1"/>
  <c r="L214" i="22" l="1"/>
  <c r="T214" i="22" s="1"/>
  <c r="X214" i="22"/>
  <c r="P214" i="22"/>
  <c r="M214" i="22"/>
  <c r="A214" i="22"/>
  <c r="H214" i="22"/>
  <c r="R214" i="22" s="1"/>
  <c r="V214" i="22"/>
  <c r="G215" i="22" a="1"/>
  <c r="G215" i="22" s="1"/>
  <c r="I215" i="22" a="1"/>
  <c r="I215" i="22" s="1"/>
  <c r="K215" i="22" a="1"/>
  <c r="K215" i="22" s="1"/>
  <c r="F216" i="22"/>
  <c r="W214" i="22"/>
  <c r="J214" i="22"/>
  <c r="S214" i="22" s="1"/>
  <c r="O214" i="22"/>
  <c r="Q213" i="22"/>
  <c r="N213" i="22"/>
  <c r="U213" i="22" s="1"/>
  <c r="Y213" i="22"/>
  <c r="E2748" i="22"/>
  <c r="E2749" i="22" s="1"/>
  <c r="E2750" i="22" s="1"/>
  <c r="E2751" i="22" s="1"/>
  <c r="E2752" i="22" s="1"/>
  <c r="E2753" i="22" s="1"/>
  <c r="E2754" i="22" s="1"/>
  <c r="E2755" i="22" s="1"/>
  <c r="E2756" i="22" s="1"/>
  <c r="E2757" i="22" s="1"/>
  <c r="E2758" i="22" s="1"/>
  <c r="E2759" i="22" s="1"/>
  <c r="M215" i="22" l="1"/>
  <c r="A215" i="22"/>
  <c r="H215" i="22"/>
  <c r="R215" i="22" s="1"/>
  <c r="V215" i="22"/>
  <c r="N214" i="22"/>
  <c r="U214" i="22" s="1"/>
  <c r="Y214" i="22"/>
  <c r="Q214" i="22"/>
  <c r="O215" i="22"/>
  <c r="W215" i="22"/>
  <c r="J215" i="22"/>
  <c r="S215" i="22" s="1"/>
  <c r="G216" i="22" a="1"/>
  <c r="G216" i="22" s="1"/>
  <c r="F217" i="22"/>
  <c r="K216" i="22" a="1"/>
  <c r="K216" i="22" s="1"/>
  <c r="I216" i="22" a="1"/>
  <c r="I216" i="22" s="1"/>
  <c r="P215" i="22"/>
  <c r="L215" i="22"/>
  <c r="T215" i="22" s="1"/>
  <c r="X215" i="22"/>
  <c r="O216" i="22" l="1"/>
  <c r="J216" i="22"/>
  <c r="S216" i="22" s="1"/>
  <c r="W216" i="22"/>
  <c r="X216" i="22"/>
  <c r="L216" i="22"/>
  <c r="T216" i="22" s="1"/>
  <c r="P216" i="22"/>
  <c r="K217" i="22" a="1"/>
  <c r="K217" i="22" s="1"/>
  <c r="G217" i="22" a="1"/>
  <c r="G217" i="22" s="1"/>
  <c r="F218" i="22"/>
  <c r="I217" i="22" a="1"/>
  <c r="I217" i="22" s="1"/>
  <c r="V216" i="22"/>
  <c r="M216" i="22"/>
  <c r="H216" i="22"/>
  <c r="R216" i="22" s="1"/>
  <c r="A216" i="22"/>
  <c r="Q215" i="22"/>
  <c r="N215" i="22"/>
  <c r="U215" i="22" s="1"/>
  <c r="Y215" i="22"/>
  <c r="M217" i="22" l="1"/>
  <c r="A217" i="22"/>
  <c r="H217" i="22"/>
  <c r="R217" i="22" s="1"/>
  <c r="V217" i="22"/>
  <c r="Y216" i="22"/>
  <c r="N216" i="22"/>
  <c r="U216" i="22" s="1"/>
  <c r="Q216" i="22"/>
  <c r="L217" i="22"/>
  <c r="T217" i="22" s="1"/>
  <c r="P217" i="22"/>
  <c r="X217" i="22"/>
  <c r="J217" i="22"/>
  <c r="S217" i="22" s="1"/>
  <c r="W217" i="22"/>
  <c r="O217" i="22"/>
  <c r="F219" i="22"/>
  <c r="I218" i="22" a="1"/>
  <c r="I218" i="22" s="1"/>
  <c r="K218" i="22" a="1"/>
  <c r="K218" i="22" s="1"/>
  <c r="G218" i="22" a="1"/>
  <c r="G218" i="22" s="1"/>
  <c r="P218" i="22" l="1"/>
  <c r="X218" i="22"/>
  <c r="L218" i="22"/>
  <c r="T218" i="22" s="1"/>
  <c r="W218" i="22"/>
  <c r="O218" i="22"/>
  <c r="J218" i="22"/>
  <c r="S218" i="22" s="1"/>
  <c r="K219" i="22" a="1"/>
  <c r="K219" i="22" s="1"/>
  <c r="G219" i="22" a="1"/>
  <c r="G219" i="22" s="1"/>
  <c r="I219" i="22" a="1"/>
  <c r="I219" i="22" s="1"/>
  <c r="F220" i="22"/>
  <c r="Y217" i="22"/>
  <c r="N217" i="22"/>
  <c r="U217" i="22" s="1"/>
  <c r="Q217" i="22"/>
  <c r="M218" i="22"/>
  <c r="A218" i="22"/>
  <c r="H218" i="22"/>
  <c r="R218" i="22" s="1"/>
  <c r="V218" i="22"/>
  <c r="N218" i="22" l="1"/>
  <c r="U218" i="22" s="1"/>
  <c r="Q218" i="22"/>
  <c r="Y218" i="22"/>
  <c r="M219" i="22"/>
  <c r="A219" i="22"/>
  <c r="H219" i="22"/>
  <c r="R219" i="22" s="1"/>
  <c r="V219" i="22"/>
  <c r="I220" i="22" a="1"/>
  <c r="I220" i="22" s="1"/>
  <c r="K220" i="22" a="1"/>
  <c r="K220" i="22" s="1"/>
  <c r="G220" i="22" a="1"/>
  <c r="G220" i="22" s="1"/>
  <c r="F221" i="22"/>
  <c r="X219" i="22"/>
  <c r="L219" i="22"/>
  <c r="T219" i="22" s="1"/>
  <c r="P219" i="22"/>
  <c r="J219" i="22"/>
  <c r="S219" i="22" s="1"/>
  <c r="O219" i="22"/>
  <c r="W219" i="22"/>
  <c r="W220" i="22" l="1"/>
  <c r="O220" i="22"/>
  <c r="J220" i="22"/>
  <c r="S220" i="22" s="1"/>
  <c r="Q219" i="22"/>
  <c r="Y219" i="22"/>
  <c r="N219" i="22"/>
  <c r="U219" i="22" s="1"/>
  <c r="I221" i="22" a="1"/>
  <c r="I221" i="22" s="1"/>
  <c r="G221" i="22" a="1"/>
  <c r="G221" i="22" s="1"/>
  <c r="K221" i="22" a="1"/>
  <c r="K221" i="22" s="1"/>
  <c r="F222" i="22"/>
  <c r="V220" i="22"/>
  <c r="A220" i="22"/>
  <c r="H220" i="22"/>
  <c r="R220" i="22" s="1"/>
  <c r="M220" i="22"/>
  <c r="P220" i="22"/>
  <c r="X220" i="22"/>
  <c r="L220" i="22"/>
  <c r="T220" i="22" s="1"/>
  <c r="A221" i="22" l="1"/>
  <c r="H221" i="22"/>
  <c r="R221" i="22" s="1"/>
  <c r="V221" i="22"/>
  <c r="M221" i="22"/>
  <c r="O221" i="22"/>
  <c r="W221" i="22"/>
  <c r="J221" i="22"/>
  <c r="S221" i="22" s="1"/>
  <c r="Y220" i="22"/>
  <c r="N220" i="22"/>
  <c r="U220" i="22" s="1"/>
  <c r="Q220" i="22"/>
  <c r="I222" i="22" a="1"/>
  <c r="I222" i="22" s="1"/>
  <c r="F223" i="22"/>
  <c r="K222" i="22" a="1"/>
  <c r="K222" i="22" s="1"/>
  <c r="G222" i="22" a="1"/>
  <c r="G222" i="22" s="1"/>
  <c r="P221" i="22"/>
  <c r="X221" i="22"/>
  <c r="L221" i="22"/>
  <c r="T221" i="22" s="1"/>
  <c r="X222" i="22" l="1"/>
  <c r="P222" i="22"/>
  <c r="L222" i="22"/>
  <c r="T222" i="22" s="1"/>
  <c r="G223" i="22" a="1"/>
  <c r="G223" i="22" s="1"/>
  <c r="I223" i="22" a="1"/>
  <c r="I223" i="22" s="1"/>
  <c r="F224" i="22"/>
  <c r="K223" i="22" a="1"/>
  <c r="K223" i="22" s="1"/>
  <c r="Y221" i="22"/>
  <c r="Q221" i="22"/>
  <c r="N221" i="22"/>
  <c r="U221" i="22" s="1"/>
  <c r="A222" i="22"/>
  <c r="H222" i="22"/>
  <c r="R222" i="22" s="1"/>
  <c r="V222" i="22"/>
  <c r="M222" i="22"/>
  <c r="O222" i="22"/>
  <c r="W222" i="22"/>
  <c r="J222" i="22"/>
  <c r="S222" i="22" s="1"/>
  <c r="Q222" i="22" l="1"/>
  <c r="Y222" i="22"/>
  <c r="N222" i="22"/>
  <c r="U222" i="22" s="1"/>
  <c r="I224" i="22" a="1"/>
  <c r="I224" i="22" s="1"/>
  <c r="K224" i="22" a="1"/>
  <c r="K224" i="22" s="1"/>
  <c r="G224" i="22" a="1"/>
  <c r="G224" i="22" s="1"/>
  <c r="F225" i="22"/>
  <c r="O223" i="22"/>
  <c r="W223" i="22"/>
  <c r="J223" i="22"/>
  <c r="S223" i="22" s="1"/>
  <c r="M223" i="22"/>
  <c r="A223" i="22"/>
  <c r="V223" i="22"/>
  <c r="H223" i="22"/>
  <c r="R223" i="22" s="1"/>
  <c r="L223" i="22"/>
  <c r="T223" i="22" s="1"/>
  <c r="X223" i="22"/>
  <c r="P223" i="22"/>
  <c r="L224" i="22" l="1"/>
  <c r="T224" i="22" s="1"/>
  <c r="P224" i="22"/>
  <c r="X224" i="22"/>
  <c r="M224" i="22"/>
  <c r="V224" i="22"/>
  <c r="H224" i="22"/>
  <c r="R224" i="22" s="1"/>
  <c r="A224" i="22"/>
  <c r="K225" i="22" a="1"/>
  <c r="K225" i="22" s="1"/>
  <c r="G225" i="22" a="1"/>
  <c r="G225" i="22" s="1"/>
  <c r="I225" i="22" a="1"/>
  <c r="I225" i="22" s="1"/>
  <c r="F226" i="22"/>
  <c r="O224" i="22"/>
  <c r="W224" i="22"/>
  <c r="J224" i="22"/>
  <c r="S224" i="22" s="1"/>
  <c r="N223" i="22"/>
  <c r="U223" i="22" s="1"/>
  <c r="Q223" i="22"/>
  <c r="Y223" i="22"/>
  <c r="P225" i="22" l="1"/>
  <c r="X225" i="22"/>
  <c r="L225" i="22"/>
  <c r="T225" i="22" s="1"/>
  <c r="Q224" i="22"/>
  <c r="N224" i="22"/>
  <c r="U224" i="22" s="1"/>
  <c r="Y224" i="22"/>
  <c r="F227" i="22"/>
  <c r="K226" i="22" a="1"/>
  <c r="K226" i="22" s="1"/>
  <c r="G226" i="22" a="1"/>
  <c r="G226" i="22" s="1"/>
  <c r="I226" i="22" a="1"/>
  <c r="I226" i="22" s="1"/>
  <c r="J225" i="22"/>
  <c r="S225" i="22" s="1"/>
  <c r="O225" i="22"/>
  <c r="W225" i="22"/>
  <c r="A225" i="22"/>
  <c r="M225" i="22"/>
  <c r="V225" i="22"/>
  <c r="H225" i="22"/>
  <c r="R225" i="22" s="1"/>
  <c r="X226" i="22" l="1"/>
  <c r="L226" i="22"/>
  <c r="T226" i="22" s="1"/>
  <c r="P226" i="22"/>
  <c r="Y225" i="22"/>
  <c r="Q225" i="22"/>
  <c r="N225" i="22"/>
  <c r="U225" i="22" s="1"/>
  <c r="G227" i="22" a="1"/>
  <c r="G227" i="22" s="1"/>
  <c r="I227" i="22" a="1"/>
  <c r="I227" i="22" s="1"/>
  <c r="K227" i="22" a="1"/>
  <c r="K227" i="22" s="1"/>
  <c r="F228" i="22"/>
  <c r="W226" i="22"/>
  <c r="O226" i="22"/>
  <c r="J226" i="22"/>
  <c r="S226" i="22" s="1"/>
  <c r="A226" i="22"/>
  <c r="H226" i="22"/>
  <c r="R226" i="22" s="1"/>
  <c r="V226" i="22"/>
  <c r="M226" i="22"/>
  <c r="M227" i="22" l="1"/>
  <c r="V227" i="22"/>
  <c r="A227" i="22"/>
  <c r="H227" i="22"/>
  <c r="R227" i="22" s="1"/>
  <c r="O227" i="22"/>
  <c r="J227" i="22"/>
  <c r="S227" i="22" s="1"/>
  <c r="W227" i="22"/>
  <c r="F229" i="22"/>
  <c r="K228" i="22" a="1"/>
  <c r="K228" i="22" s="1"/>
  <c r="G228" i="22" a="1"/>
  <c r="G228" i="22" s="1"/>
  <c r="I228" i="22" a="1"/>
  <c r="I228" i="22" s="1"/>
  <c r="N226" i="22"/>
  <c r="U226" i="22" s="1"/>
  <c r="Y226" i="22"/>
  <c r="Q226" i="22"/>
  <c r="L227" i="22"/>
  <c r="T227" i="22" s="1"/>
  <c r="P227" i="22"/>
  <c r="X227" i="22"/>
  <c r="G229" i="22" l="1" a="1"/>
  <c r="G229" i="22" s="1"/>
  <c r="K229" i="22" a="1"/>
  <c r="K229" i="22" s="1"/>
  <c r="F230" i="22"/>
  <c r="I229" i="22" a="1"/>
  <c r="I229" i="22" s="1"/>
  <c r="A228" i="22"/>
  <c r="V228" i="22"/>
  <c r="H228" i="22"/>
  <c r="R228" i="22" s="1"/>
  <c r="M228" i="22"/>
  <c r="W228" i="22"/>
  <c r="J228" i="22"/>
  <c r="S228" i="22" s="1"/>
  <c r="O228" i="22"/>
  <c r="L228" i="22"/>
  <c r="T228" i="22" s="1"/>
  <c r="P228" i="22"/>
  <c r="X228" i="22"/>
  <c r="Y227" i="22"/>
  <c r="Q227" i="22"/>
  <c r="N227" i="22"/>
  <c r="U227" i="22" s="1"/>
  <c r="Y228" i="22" l="1"/>
  <c r="N228" i="22"/>
  <c r="U228" i="22" s="1"/>
  <c r="Q228" i="22"/>
  <c r="O229" i="22"/>
  <c r="W229" i="22"/>
  <c r="J229" i="22"/>
  <c r="S229" i="22" s="1"/>
  <c r="F231" i="22"/>
  <c r="K230" i="22" a="1"/>
  <c r="K230" i="22" s="1"/>
  <c r="G230" i="22" a="1"/>
  <c r="G230" i="22" s="1"/>
  <c r="I230" i="22" a="1"/>
  <c r="I230" i="22" s="1"/>
  <c r="X229" i="22"/>
  <c r="L229" i="22"/>
  <c r="T229" i="22" s="1"/>
  <c r="P229" i="22"/>
  <c r="H229" i="22"/>
  <c r="R229" i="22" s="1"/>
  <c r="M229" i="22"/>
  <c r="V229" i="22"/>
  <c r="A229" i="22"/>
  <c r="Q229" i="22" l="1"/>
  <c r="Y229" i="22"/>
  <c r="N229" i="22"/>
  <c r="U229" i="22" s="1"/>
  <c r="X230" i="22"/>
  <c r="L230" i="22"/>
  <c r="T230" i="22" s="1"/>
  <c r="P230" i="22"/>
  <c r="K231" i="22" a="1"/>
  <c r="K231" i="22" s="1"/>
  <c r="F232" i="22"/>
  <c r="G231" i="22" a="1"/>
  <c r="G231" i="22" s="1"/>
  <c r="I231" i="22" a="1"/>
  <c r="I231" i="22" s="1"/>
  <c r="O230" i="22"/>
  <c r="W230" i="22"/>
  <c r="J230" i="22"/>
  <c r="S230" i="22" s="1"/>
  <c r="A230" i="22"/>
  <c r="H230" i="22"/>
  <c r="R230" i="22" s="1"/>
  <c r="V230" i="22"/>
  <c r="M230" i="22"/>
  <c r="F233" i="22" l="1"/>
  <c r="G232" i="22" a="1"/>
  <c r="G232" i="22" s="1"/>
  <c r="K232" i="22" a="1"/>
  <c r="K232" i="22" s="1"/>
  <c r="I232" i="22" a="1"/>
  <c r="I232" i="22" s="1"/>
  <c r="L231" i="22"/>
  <c r="T231" i="22" s="1"/>
  <c r="P231" i="22"/>
  <c r="X231" i="22"/>
  <c r="O231" i="22"/>
  <c r="W231" i="22"/>
  <c r="J231" i="22"/>
  <c r="S231" i="22" s="1"/>
  <c r="N230" i="22"/>
  <c r="U230" i="22" s="1"/>
  <c r="Q230" i="22"/>
  <c r="Y230" i="22"/>
  <c r="A231" i="22"/>
  <c r="H231" i="22"/>
  <c r="R231" i="22" s="1"/>
  <c r="V231" i="22"/>
  <c r="M231" i="22"/>
  <c r="W232" i="22" l="1"/>
  <c r="O232" i="22"/>
  <c r="J232" i="22"/>
  <c r="S232" i="22" s="1"/>
  <c r="X232" i="22"/>
  <c r="L232" i="22"/>
  <c r="T232" i="22" s="1"/>
  <c r="P232" i="22"/>
  <c r="M232" i="22"/>
  <c r="A232" i="22"/>
  <c r="H232" i="22"/>
  <c r="R232" i="22" s="1"/>
  <c r="V232" i="22"/>
  <c r="N231" i="22"/>
  <c r="U231" i="22" s="1"/>
  <c r="Q231" i="22"/>
  <c r="Y231" i="22"/>
  <c r="F234" i="22"/>
  <c r="I233" i="22" a="1"/>
  <c r="I233" i="22" s="1"/>
  <c r="K233" i="22" a="1"/>
  <c r="K233" i="22" s="1"/>
  <c r="G233" i="22" a="1"/>
  <c r="G233" i="22" s="1"/>
  <c r="Q232" i="22" l="1"/>
  <c r="N232" i="22"/>
  <c r="U232" i="22" s="1"/>
  <c r="Y232" i="22"/>
  <c r="X233" i="22"/>
  <c r="L233" i="22"/>
  <c r="T233" i="22" s="1"/>
  <c r="P233" i="22"/>
  <c r="O233" i="22"/>
  <c r="W233" i="22"/>
  <c r="J233" i="22"/>
  <c r="S233" i="22" s="1"/>
  <c r="I234" i="22" a="1"/>
  <c r="I234" i="22" s="1"/>
  <c r="K234" i="22" a="1"/>
  <c r="K234" i="22" s="1"/>
  <c r="F235" i="22"/>
  <c r="G234" i="22" a="1"/>
  <c r="G234" i="22" s="1"/>
  <c r="H233" i="22"/>
  <c r="R233" i="22" s="1"/>
  <c r="V233" i="22"/>
  <c r="M233" i="22"/>
  <c r="A233" i="22"/>
  <c r="M234" i="22" l="1"/>
  <c r="A234" i="22"/>
  <c r="H234" i="22"/>
  <c r="R234" i="22" s="1"/>
  <c r="V234" i="22"/>
  <c r="N233" i="22"/>
  <c r="U233" i="22" s="1"/>
  <c r="Q233" i="22"/>
  <c r="Y233" i="22"/>
  <c r="F236" i="22"/>
  <c r="K235" i="22" a="1"/>
  <c r="K235" i="22" s="1"/>
  <c r="G235" i="22" a="1"/>
  <c r="G235" i="22" s="1"/>
  <c r="I235" i="22" a="1"/>
  <c r="I235" i="22" s="1"/>
  <c r="P234" i="22"/>
  <c r="X234" i="22"/>
  <c r="L234" i="22"/>
  <c r="T234" i="22" s="1"/>
  <c r="W234" i="22"/>
  <c r="J234" i="22"/>
  <c r="S234" i="22" s="1"/>
  <c r="O234" i="22"/>
  <c r="F237" i="22" l="1"/>
  <c r="G236" i="22" a="1"/>
  <c r="G236" i="22" s="1"/>
  <c r="I236" i="22" a="1"/>
  <c r="I236" i="22" s="1"/>
  <c r="K236" i="22" a="1"/>
  <c r="K236" i="22" s="1"/>
  <c r="J235" i="22"/>
  <c r="S235" i="22" s="1"/>
  <c r="O235" i="22"/>
  <c r="W235" i="22"/>
  <c r="H235" i="22"/>
  <c r="R235" i="22" s="1"/>
  <c r="M235" i="22"/>
  <c r="A235" i="22"/>
  <c r="V235" i="22"/>
  <c r="L235" i="22"/>
  <c r="T235" i="22" s="1"/>
  <c r="P235" i="22"/>
  <c r="X235" i="22"/>
  <c r="Q234" i="22"/>
  <c r="N234" i="22"/>
  <c r="U234" i="22" s="1"/>
  <c r="Y234" i="22"/>
  <c r="P236" i="22" l="1"/>
  <c r="L236" i="22"/>
  <c r="T236" i="22" s="1"/>
  <c r="X236" i="22"/>
  <c r="W236" i="22"/>
  <c r="O236" i="22"/>
  <c r="J236" i="22"/>
  <c r="S236" i="22" s="1"/>
  <c r="V236" i="22"/>
  <c r="M236" i="22"/>
  <c r="A236" i="22"/>
  <c r="H236" i="22"/>
  <c r="R236" i="22" s="1"/>
  <c r="Q235" i="22"/>
  <c r="N235" i="22"/>
  <c r="U235" i="22" s="1"/>
  <c r="Y235" i="22"/>
  <c r="F238" i="22"/>
  <c r="G237" i="22" a="1"/>
  <c r="G237" i="22" s="1"/>
  <c r="K237" i="22" a="1"/>
  <c r="K237" i="22" s="1"/>
  <c r="I237" i="22" a="1"/>
  <c r="I237" i="22" s="1"/>
  <c r="N236" i="22" l="1"/>
  <c r="U236" i="22" s="1"/>
  <c r="Q236" i="22"/>
  <c r="Y236" i="22"/>
  <c r="K238" i="22" a="1"/>
  <c r="K238" i="22" s="1"/>
  <c r="G238" i="22" a="1"/>
  <c r="G238" i="22" s="1"/>
  <c r="I238" i="22" a="1"/>
  <c r="I238" i="22" s="1"/>
  <c r="F239" i="22"/>
  <c r="L237" i="22"/>
  <c r="T237" i="22" s="1"/>
  <c r="X237" i="22"/>
  <c r="P237" i="22"/>
  <c r="H237" i="22"/>
  <c r="R237" i="22" s="1"/>
  <c r="V237" i="22"/>
  <c r="A237" i="22"/>
  <c r="M237" i="22"/>
  <c r="J237" i="22"/>
  <c r="S237" i="22" s="1"/>
  <c r="O237" i="22"/>
  <c r="W237" i="22"/>
  <c r="J238" i="22" l="1"/>
  <c r="S238" i="22" s="1"/>
  <c r="O238" i="22"/>
  <c r="W238" i="22"/>
  <c r="M238" i="22"/>
  <c r="A238" i="22"/>
  <c r="H238" i="22"/>
  <c r="R238" i="22" s="1"/>
  <c r="V238" i="22"/>
  <c r="G239" i="22" a="1"/>
  <c r="G239" i="22" s="1"/>
  <c r="I239" i="22" a="1"/>
  <c r="I239" i="22" s="1"/>
  <c r="K239" i="22" a="1"/>
  <c r="K239" i="22" s="1"/>
  <c r="F240" i="22"/>
  <c r="L238" i="22"/>
  <c r="T238" i="22" s="1"/>
  <c r="P238" i="22"/>
  <c r="X238" i="22"/>
  <c r="N237" i="22"/>
  <c r="U237" i="22" s="1"/>
  <c r="Q237" i="22"/>
  <c r="Y237" i="22"/>
  <c r="V239" i="22" l="1"/>
  <c r="M239" i="22"/>
  <c r="H239" i="22"/>
  <c r="R239" i="22" s="1"/>
  <c r="A239" i="22"/>
  <c r="N238" i="22"/>
  <c r="U238" i="22" s="1"/>
  <c r="Q238" i="22"/>
  <c r="Y238" i="22"/>
  <c r="K240" i="22" a="1"/>
  <c r="K240" i="22" s="1"/>
  <c r="F241" i="22"/>
  <c r="G240" i="22" a="1"/>
  <c r="G240" i="22" s="1"/>
  <c r="I240" i="22" a="1"/>
  <c r="I240" i="22" s="1"/>
  <c r="X239" i="22"/>
  <c r="L239" i="22"/>
  <c r="T239" i="22" s="1"/>
  <c r="P239" i="22"/>
  <c r="O239" i="22"/>
  <c r="W239" i="22"/>
  <c r="J239" i="22"/>
  <c r="S239" i="22" s="1"/>
  <c r="J240" i="22" l="1"/>
  <c r="S240" i="22" s="1"/>
  <c r="W240" i="22"/>
  <c r="O240" i="22"/>
  <c r="L240" i="22"/>
  <c r="T240" i="22" s="1"/>
  <c r="X240" i="22"/>
  <c r="P240" i="22"/>
  <c r="A240" i="22"/>
  <c r="V240" i="22"/>
  <c r="H240" i="22"/>
  <c r="R240" i="22" s="1"/>
  <c r="M240" i="22"/>
  <c r="Q239" i="22"/>
  <c r="Y239" i="22"/>
  <c r="N239" i="22"/>
  <c r="U239" i="22" s="1"/>
  <c r="K241" i="22" a="1"/>
  <c r="K241" i="22" s="1"/>
  <c r="F242" i="22"/>
  <c r="I241" i="22" a="1"/>
  <c r="I241" i="22" s="1"/>
  <c r="G241" i="22" a="1"/>
  <c r="G241" i="22" s="1"/>
  <c r="P241" i="22" l="1"/>
  <c r="X241" i="22"/>
  <c r="L241" i="22"/>
  <c r="T241" i="22" s="1"/>
  <c r="I242" i="22" a="1"/>
  <c r="I242" i="22" s="1"/>
  <c r="K242" i="22" a="1"/>
  <c r="K242" i="22" s="1"/>
  <c r="F243" i="22"/>
  <c r="G242" i="22" a="1"/>
  <c r="G242" i="22" s="1"/>
  <c r="N240" i="22"/>
  <c r="U240" i="22" s="1"/>
  <c r="Q240" i="22"/>
  <c r="Y240" i="22"/>
  <c r="W241" i="22"/>
  <c r="J241" i="22"/>
  <c r="S241" i="22" s="1"/>
  <c r="O241" i="22"/>
  <c r="M241" i="22"/>
  <c r="A241" i="22"/>
  <c r="H241" i="22"/>
  <c r="R241" i="22" s="1"/>
  <c r="V241" i="22"/>
  <c r="A242" i="22" l="1"/>
  <c r="V242" i="22"/>
  <c r="H242" i="22"/>
  <c r="R242" i="22" s="1"/>
  <c r="M242" i="22"/>
  <c r="I243" i="22" a="1"/>
  <c r="I243" i="22" s="1"/>
  <c r="F244" i="22"/>
  <c r="G243" i="22" a="1"/>
  <c r="G243" i="22" s="1"/>
  <c r="K243" i="22" a="1"/>
  <c r="K243" i="22" s="1"/>
  <c r="L242" i="22"/>
  <c r="T242" i="22" s="1"/>
  <c r="P242" i="22"/>
  <c r="X242" i="22"/>
  <c r="W242" i="22"/>
  <c r="J242" i="22"/>
  <c r="S242" i="22" s="1"/>
  <c r="O242" i="22"/>
  <c r="Q241" i="22"/>
  <c r="Y241" i="22"/>
  <c r="N241" i="22"/>
  <c r="U241" i="22" s="1"/>
  <c r="L243" i="22" l="1"/>
  <c r="T243" i="22" s="1"/>
  <c r="X243" i="22"/>
  <c r="P243" i="22"/>
  <c r="I244" i="22" a="1"/>
  <c r="I244" i="22" s="1"/>
  <c r="K244" i="22" a="1"/>
  <c r="K244" i="22" s="1"/>
  <c r="G244" i="22" a="1"/>
  <c r="G244" i="22" s="1"/>
  <c r="F245" i="22"/>
  <c r="O243" i="22"/>
  <c r="W243" i="22"/>
  <c r="J243" i="22"/>
  <c r="S243" i="22" s="1"/>
  <c r="Q242" i="22"/>
  <c r="Y242" i="22"/>
  <c r="N242" i="22"/>
  <c r="U242" i="22" s="1"/>
  <c r="V243" i="22"/>
  <c r="M243" i="22"/>
  <c r="H243" i="22"/>
  <c r="R243" i="22" s="1"/>
  <c r="A243" i="22"/>
  <c r="N243" i="22" l="1"/>
  <c r="U243" i="22" s="1"/>
  <c r="Y243" i="22"/>
  <c r="Q243" i="22"/>
  <c r="K245" i="22" a="1"/>
  <c r="K245" i="22" s="1"/>
  <c r="G245" i="22" a="1"/>
  <c r="G245" i="22" s="1"/>
  <c r="I245" i="22" a="1"/>
  <c r="I245" i="22" s="1"/>
  <c r="F246" i="22"/>
  <c r="H244" i="22"/>
  <c r="R244" i="22" s="1"/>
  <c r="A244" i="22"/>
  <c r="M244" i="22"/>
  <c r="V244" i="22"/>
  <c r="W244" i="22"/>
  <c r="J244" i="22"/>
  <c r="S244" i="22" s="1"/>
  <c r="O244" i="22"/>
  <c r="P244" i="22"/>
  <c r="X244" i="22"/>
  <c r="L244" i="22"/>
  <c r="T244" i="22" s="1"/>
  <c r="G246" i="22" l="1" a="1"/>
  <c r="G246" i="22" s="1"/>
  <c r="K246" i="22" a="1"/>
  <c r="K246" i="22" s="1"/>
  <c r="I246" i="22" a="1"/>
  <c r="I246" i="22" s="1"/>
  <c r="F247" i="22"/>
  <c r="O245" i="22"/>
  <c r="W245" i="22"/>
  <c r="J245" i="22"/>
  <c r="S245" i="22" s="1"/>
  <c r="M245" i="22"/>
  <c r="H245" i="22"/>
  <c r="R245" i="22" s="1"/>
  <c r="V245" i="22"/>
  <c r="A245" i="22"/>
  <c r="P245" i="22"/>
  <c r="X245" i="22"/>
  <c r="L245" i="22"/>
  <c r="T245" i="22" s="1"/>
  <c r="N244" i="22"/>
  <c r="U244" i="22" s="1"/>
  <c r="Q244" i="22"/>
  <c r="Y244" i="22"/>
  <c r="Q245" i="22" l="1"/>
  <c r="Y245" i="22"/>
  <c r="N245" i="22"/>
  <c r="U245" i="22" s="1"/>
  <c r="G247" i="22" a="1"/>
  <c r="G247" i="22" s="1"/>
  <c r="K247" i="22" a="1"/>
  <c r="K247" i="22" s="1"/>
  <c r="I247" i="22" a="1"/>
  <c r="I247" i="22" s="1"/>
  <c r="F248" i="22"/>
  <c r="O246" i="22"/>
  <c r="W246" i="22"/>
  <c r="J246" i="22"/>
  <c r="S246" i="22" s="1"/>
  <c r="L246" i="22"/>
  <c r="T246" i="22" s="1"/>
  <c r="P246" i="22"/>
  <c r="X246" i="22"/>
  <c r="M246" i="22"/>
  <c r="H246" i="22"/>
  <c r="R246" i="22" s="1"/>
  <c r="V246" i="22"/>
  <c r="A246" i="22"/>
  <c r="F249" i="22" l="1"/>
  <c r="I248" i="22" a="1"/>
  <c r="I248" i="22" s="1"/>
  <c r="K248" i="22" a="1"/>
  <c r="K248" i="22" s="1"/>
  <c r="G248" i="22" a="1"/>
  <c r="G248" i="22" s="1"/>
  <c r="Y246" i="22"/>
  <c r="N246" i="22"/>
  <c r="U246" i="22" s="1"/>
  <c r="Q246" i="22"/>
  <c r="O247" i="22"/>
  <c r="W247" i="22"/>
  <c r="J247" i="22"/>
  <c r="S247" i="22" s="1"/>
  <c r="P247" i="22"/>
  <c r="X247" i="22"/>
  <c r="L247" i="22"/>
  <c r="T247" i="22" s="1"/>
  <c r="H247" i="22"/>
  <c r="R247" i="22" s="1"/>
  <c r="A247" i="22"/>
  <c r="V247" i="22"/>
  <c r="M247" i="22"/>
  <c r="V248" i="22" l="1"/>
  <c r="H248" i="22"/>
  <c r="R248" i="22" s="1"/>
  <c r="M248" i="22"/>
  <c r="A248" i="22"/>
  <c r="L248" i="22"/>
  <c r="T248" i="22" s="1"/>
  <c r="X248" i="22"/>
  <c r="P248" i="22"/>
  <c r="J248" i="22"/>
  <c r="S248" i="22" s="1"/>
  <c r="O248" i="22"/>
  <c r="W248" i="22"/>
  <c r="Y247" i="22"/>
  <c r="N247" i="22"/>
  <c r="U247" i="22" s="1"/>
  <c r="Q247" i="22"/>
  <c r="K249" i="22" a="1"/>
  <c r="K249" i="22" s="1"/>
  <c r="G249" i="22" a="1"/>
  <c r="G249" i="22" s="1"/>
  <c r="I249" i="22" a="1"/>
  <c r="I249" i="22" s="1"/>
  <c r="F250" i="22"/>
  <c r="A249" i="22" l="1"/>
  <c r="H249" i="22"/>
  <c r="R249" i="22" s="1"/>
  <c r="V249" i="22"/>
  <c r="M249" i="22"/>
  <c r="X249" i="22"/>
  <c r="P249" i="22"/>
  <c r="L249" i="22"/>
  <c r="T249" i="22" s="1"/>
  <c r="N248" i="22"/>
  <c r="U248" i="22" s="1"/>
  <c r="Q248" i="22"/>
  <c r="Y248" i="22"/>
  <c r="J249" i="22"/>
  <c r="S249" i="22" s="1"/>
  <c r="W249" i="22"/>
  <c r="O249" i="22"/>
  <c r="I250" i="22" a="1"/>
  <c r="I250" i="22" s="1"/>
  <c r="K250" i="22" a="1"/>
  <c r="K250" i="22" s="1"/>
  <c r="F251" i="22"/>
  <c r="G250" i="22" a="1"/>
  <c r="G250" i="22" s="1"/>
  <c r="K251" i="22" l="1" a="1"/>
  <c r="K251" i="22" s="1"/>
  <c r="G251" i="22" a="1"/>
  <c r="G251" i="22" s="1"/>
  <c r="F252" i="22"/>
  <c r="I251" i="22" a="1"/>
  <c r="I251" i="22" s="1"/>
  <c r="O250" i="22"/>
  <c r="W250" i="22"/>
  <c r="J250" i="22"/>
  <c r="S250" i="22" s="1"/>
  <c r="Y249" i="22"/>
  <c r="Q249" i="22"/>
  <c r="N249" i="22"/>
  <c r="U249" i="22" s="1"/>
  <c r="L250" i="22"/>
  <c r="T250" i="22" s="1"/>
  <c r="X250" i="22"/>
  <c r="P250" i="22"/>
  <c r="A250" i="22"/>
  <c r="H250" i="22"/>
  <c r="R250" i="22" s="1"/>
  <c r="V250" i="22"/>
  <c r="M250" i="22"/>
  <c r="O251" i="22" l="1"/>
  <c r="W251" i="22"/>
  <c r="J251" i="22"/>
  <c r="S251" i="22" s="1"/>
  <c r="G252" i="22" a="1"/>
  <c r="G252" i="22" s="1"/>
  <c r="F253" i="22"/>
  <c r="I252" i="22" a="1"/>
  <c r="I252" i="22" s="1"/>
  <c r="K252" i="22" a="1"/>
  <c r="K252" i="22" s="1"/>
  <c r="V251" i="22"/>
  <c r="H251" i="22"/>
  <c r="R251" i="22" s="1"/>
  <c r="A251" i="22"/>
  <c r="M251" i="22"/>
  <c r="N250" i="22"/>
  <c r="U250" i="22" s="1"/>
  <c r="Y250" i="22"/>
  <c r="Q250" i="22"/>
  <c r="L251" i="22"/>
  <c r="T251" i="22" s="1"/>
  <c r="P251" i="22"/>
  <c r="X251" i="22"/>
  <c r="L252" i="22" l="1"/>
  <c r="T252" i="22" s="1"/>
  <c r="P252" i="22"/>
  <c r="X252" i="22"/>
  <c r="K253" i="22" a="1"/>
  <c r="K253" i="22" s="1"/>
  <c r="F254" i="22"/>
  <c r="I253" i="22" a="1"/>
  <c r="I253" i="22" s="1"/>
  <c r="G253" i="22" a="1"/>
  <c r="G253" i="22" s="1"/>
  <c r="A252" i="22"/>
  <c r="V252" i="22"/>
  <c r="H252" i="22"/>
  <c r="R252" i="22" s="1"/>
  <c r="M252" i="22"/>
  <c r="Y251" i="22"/>
  <c r="N251" i="22"/>
  <c r="U251" i="22" s="1"/>
  <c r="Q251" i="22"/>
  <c r="W252" i="22"/>
  <c r="J252" i="22"/>
  <c r="S252" i="22" s="1"/>
  <c r="O252" i="22"/>
  <c r="W253" i="22" l="1"/>
  <c r="J253" i="22"/>
  <c r="S253" i="22" s="1"/>
  <c r="O253" i="22"/>
  <c r="G254" i="22" a="1"/>
  <c r="G254" i="22" s="1"/>
  <c r="I254" i="22" a="1"/>
  <c r="I254" i="22" s="1"/>
  <c r="F255" i="22"/>
  <c r="K254" i="22" a="1"/>
  <c r="K254" i="22" s="1"/>
  <c r="L253" i="22"/>
  <c r="T253" i="22" s="1"/>
  <c r="X253" i="22"/>
  <c r="P253" i="22"/>
  <c r="M253" i="22"/>
  <c r="A253" i="22"/>
  <c r="H253" i="22"/>
  <c r="R253" i="22" s="1"/>
  <c r="V253" i="22"/>
  <c r="N252" i="22"/>
  <c r="U252" i="22" s="1"/>
  <c r="Q252" i="22"/>
  <c r="Y252" i="22"/>
  <c r="L254" i="22" l="1"/>
  <c r="T254" i="22" s="1"/>
  <c r="P254" i="22"/>
  <c r="X254" i="22"/>
  <c r="O254" i="22"/>
  <c r="W254" i="22"/>
  <c r="J254" i="22"/>
  <c r="S254" i="22" s="1"/>
  <c r="A254" i="22"/>
  <c r="H254" i="22"/>
  <c r="R254" i="22" s="1"/>
  <c r="V254" i="22"/>
  <c r="M254" i="22"/>
  <c r="Y253" i="22"/>
  <c r="N253" i="22"/>
  <c r="U253" i="22" s="1"/>
  <c r="Q253" i="22"/>
  <c r="I255" i="22" a="1"/>
  <c r="I255" i="22" s="1"/>
  <c r="F256" i="22"/>
  <c r="K255" i="22" a="1"/>
  <c r="K255" i="22" s="1"/>
  <c r="G255" i="22" a="1"/>
  <c r="G255" i="22" s="1"/>
  <c r="O255" i="22" l="1"/>
  <c r="J255" i="22"/>
  <c r="S255" i="22" s="1"/>
  <c r="W255" i="22"/>
  <c r="P255" i="22"/>
  <c r="X255" i="22"/>
  <c r="L255" i="22"/>
  <c r="T255" i="22" s="1"/>
  <c r="G256" i="22" a="1"/>
  <c r="G256" i="22" s="1"/>
  <c r="F257" i="22"/>
  <c r="K256" i="22" a="1"/>
  <c r="K256" i="22" s="1"/>
  <c r="I256" i="22" a="1"/>
  <c r="I256" i="22" s="1"/>
  <c r="Q254" i="22"/>
  <c r="N254" i="22"/>
  <c r="U254" i="22" s="1"/>
  <c r="Y254" i="22"/>
  <c r="M255" i="22"/>
  <c r="V255" i="22"/>
  <c r="A255" i="22"/>
  <c r="H255" i="22"/>
  <c r="R255" i="22" s="1"/>
  <c r="Q255" i="22" l="1"/>
  <c r="N255" i="22"/>
  <c r="U255" i="22" s="1"/>
  <c r="Y255" i="22"/>
  <c r="H256" i="22"/>
  <c r="R256" i="22" s="1"/>
  <c r="V256" i="22"/>
  <c r="A256" i="22"/>
  <c r="M256" i="22"/>
  <c r="F258" i="22"/>
  <c r="K257" i="22" a="1"/>
  <c r="K257" i="22" s="1"/>
  <c r="I257" i="22" a="1"/>
  <c r="I257" i="22" s="1"/>
  <c r="G257" i="22" a="1"/>
  <c r="G257" i="22" s="1"/>
  <c r="J256" i="22"/>
  <c r="S256" i="22" s="1"/>
  <c r="O256" i="22"/>
  <c r="W256" i="22"/>
  <c r="L256" i="22"/>
  <c r="T256" i="22" s="1"/>
  <c r="X256" i="22"/>
  <c r="P256" i="22"/>
  <c r="G258" i="22" l="1" a="1"/>
  <c r="G258" i="22" s="1"/>
  <c r="K258" i="22" a="1"/>
  <c r="K258" i="22" s="1"/>
  <c r="I258" i="22" a="1"/>
  <c r="I258" i="22" s="1"/>
  <c r="F259" i="22"/>
  <c r="Q256" i="22"/>
  <c r="N256" i="22"/>
  <c r="U256" i="22" s="1"/>
  <c r="Y256" i="22"/>
  <c r="M257" i="22"/>
  <c r="A257" i="22"/>
  <c r="V257" i="22"/>
  <c r="H257" i="22"/>
  <c r="R257" i="22" s="1"/>
  <c r="W257" i="22"/>
  <c r="J257" i="22"/>
  <c r="S257" i="22" s="1"/>
  <c r="O257" i="22"/>
  <c r="L257" i="22"/>
  <c r="T257" i="22" s="1"/>
  <c r="P257" i="22"/>
  <c r="X257" i="22"/>
  <c r="F260" i="22" l="1"/>
  <c r="K259" i="22" a="1"/>
  <c r="K259" i="22" s="1"/>
  <c r="I259" i="22" a="1"/>
  <c r="I259" i="22" s="1"/>
  <c r="G259" i="22" a="1"/>
  <c r="G259" i="22" s="1"/>
  <c r="N257" i="22"/>
  <c r="U257" i="22" s="1"/>
  <c r="Q257" i="22"/>
  <c r="Y257" i="22"/>
  <c r="J258" i="22"/>
  <c r="S258" i="22" s="1"/>
  <c r="O258" i="22"/>
  <c r="W258" i="22"/>
  <c r="X258" i="22"/>
  <c r="L258" i="22"/>
  <c r="T258" i="22" s="1"/>
  <c r="P258" i="22"/>
  <c r="A258" i="22"/>
  <c r="H258" i="22"/>
  <c r="R258" i="22" s="1"/>
  <c r="V258" i="22"/>
  <c r="M258" i="22"/>
  <c r="M259" i="22" l="1"/>
  <c r="A259" i="22"/>
  <c r="H259" i="22"/>
  <c r="R259" i="22" s="1"/>
  <c r="V259" i="22"/>
  <c r="J259" i="22"/>
  <c r="S259" i="22" s="1"/>
  <c r="O259" i="22"/>
  <c r="W259" i="22"/>
  <c r="P259" i="22"/>
  <c r="X259" i="22"/>
  <c r="L259" i="22"/>
  <c r="T259" i="22" s="1"/>
  <c r="Y258" i="22"/>
  <c r="Q258" i="22"/>
  <c r="N258" i="22"/>
  <c r="U258" i="22" s="1"/>
  <c r="K260" i="22" a="1"/>
  <c r="K260" i="22" s="1"/>
  <c r="I260" i="22" a="1"/>
  <c r="I260" i="22" s="1"/>
  <c r="F261" i="22"/>
  <c r="G260" i="22" a="1"/>
  <c r="G260" i="22" s="1"/>
  <c r="J260" i="22" l="1"/>
  <c r="S260" i="22" s="1"/>
  <c r="O260" i="22"/>
  <c r="W260" i="22"/>
  <c r="X260" i="22"/>
  <c r="P260" i="22"/>
  <c r="L260" i="22"/>
  <c r="T260" i="22" s="1"/>
  <c r="G261" i="22" a="1"/>
  <c r="G261" i="22" s="1"/>
  <c r="I261" i="22" a="1"/>
  <c r="I261" i="22" s="1"/>
  <c r="F262" i="22"/>
  <c r="K261" i="22" a="1"/>
  <c r="K261" i="22" s="1"/>
  <c r="V260" i="22"/>
  <c r="H260" i="22"/>
  <c r="R260" i="22" s="1"/>
  <c r="A260" i="22"/>
  <c r="M260" i="22"/>
  <c r="Q259" i="22"/>
  <c r="Y259" i="22"/>
  <c r="N259" i="22"/>
  <c r="U259" i="22" s="1"/>
  <c r="W261" i="22" l="1"/>
  <c r="J261" i="22"/>
  <c r="S261" i="22" s="1"/>
  <c r="O261" i="22"/>
  <c r="M261" i="22"/>
  <c r="A261" i="22"/>
  <c r="H261" i="22"/>
  <c r="R261" i="22" s="1"/>
  <c r="V261" i="22"/>
  <c r="N260" i="22"/>
  <c r="U260" i="22" s="1"/>
  <c r="Q260" i="22"/>
  <c r="Y260" i="22"/>
  <c r="X261" i="22"/>
  <c r="L261" i="22"/>
  <c r="T261" i="22" s="1"/>
  <c r="P261" i="22"/>
  <c r="G262" i="22" a="1"/>
  <c r="G262" i="22" s="1"/>
  <c r="F263" i="22"/>
  <c r="I262" i="22" a="1"/>
  <c r="I262" i="22" s="1"/>
  <c r="K262" i="22" a="1"/>
  <c r="K262" i="22" s="1"/>
  <c r="W262" i="22" l="1"/>
  <c r="J262" i="22"/>
  <c r="S262" i="22" s="1"/>
  <c r="O262" i="22"/>
  <c r="N261" i="22"/>
  <c r="U261" i="22" s="1"/>
  <c r="Q261" i="22"/>
  <c r="Y261" i="22"/>
  <c r="I263" i="22" a="1"/>
  <c r="I263" i="22" s="1"/>
  <c r="K263" i="22" a="1"/>
  <c r="K263" i="22" s="1"/>
  <c r="G263" i="22" a="1"/>
  <c r="G263" i="22" s="1"/>
  <c r="F264" i="22"/>
  <c r="H262" i="22"/>
  <c r="R262" i="22" s="1"/>
  <c r="M262" i="22"/>
  <c r="V262" i="22"/>
  <c r="A262" i="22"/>
  <c r="X262" i="22"/>
  <c r="P262" i="22"/>
  <c r="L262" i="22"/>
  <c r="T262" i="22" s="1"/>
  <c r="P263" i="22" l="1"/>
  <c r="L263" i="22"/>
  <c r="T263" i="22" s="1"/>
  <c r="X263" i="22"/>
  <c r="W263" i="22"/>
  <c r="O263" i="22"/>
  <c r="J263" i="22"/>
  <c r="S263" i="22" s="1"/>
  <c r="N262" i="22"/>
  <c r="U262" i="22" s="1"/>
  <c r="Y262" i="22"/>
  <c r="Q262" i="22"/>
  <c r="G264" i="22" a="1"/>
  <c r="G264" i="22" s="1"/>
  <c r="K264" i="22" a="1"/>
  <c r="K264" i="22" s="1"/>
  <c r="I264" i="22" a="1"/>
  <c r="I264" i="22" s="1"/>
  <c r="F265" i="22"/>
  <c r="H263" i="22"/>
  <c r="R263" i="22" s="1"/>
  <c r="V263" i="22"/>
  <c r="M263" i="22"/>
  <c r="A263" i="22"/>
  <c r="I265" i="22" l="1" a="1"/>
  <c r="I265" i="22" s="1"/>
  <c r="G265" i="22" a="1"/>
  <c r="G265" i="22" s="1"/>
  <c r="K265" i="22" a="1"/>
  <c r="K265" i="22" s="1"/>
  <c r="F266" i="22"/>
  <c r="J264" i="22"/>
  <c r="S264" i="22" s="1"/>
  <c r="O264" i="22"/>
  <c r="W264" i="22"/>
  <c r="X264" i="22"/>
  <c r="L264" i="22"/>
  <c r="T264" i="22" s="1"/>
  <c r="P264" i="22"/>
  <c r="M264" i="22"/>
  <c r="V264" i="22"/>
  <c r="A264" i="22"/>
  <c r="H264" i="22"/>
  <c r="R264" i="22" s="1"/>
  <c r="N263" i="22"/>
  <c r="U263" i="22" s="1"/>
  <c r="Q263" i="22"/>
  <c r="Y263" i="22"/>
  <c r="K266" i="22" l="1" a="1"/>
  <c r="K266" i="22" s="1"/>
  <c r="G266" i="22" a="1"/>
  <c r="G266" i="22" s="1"/>
  <c r="F267" i="22"/>
  <c r="I266" i="22" a="1"/>
  <c r="I266" i="22" s="1"/>
  <c r="Q264" i="22"/>
  <c r="N264" i="22"/>
  <c r="U264" i="22" s="1"/>
  <c r="Y264" i="22"/>
  <c r="L265" i="22"/>
  <c r="T265" i="22" s="1"/>
  <c r="P265" i="22"/>
  <c r="X265" i="22"/>
  <c r="M265" i="22"/>
  <c r="H265" i="22"/>
  <c r="R265" i="22" s="1"/>
  <c r="A265" i="22"/>
  <c r="V265" i="22"/>
  <c r="W265" i="22"/>
  <c r="J265" i="22"/>
  <c r="S265" i="22" s="1"/>
  <c r="O265" i="22"/>
  <c r="W266" i="22" l="1"/>
  <c r="J266" i="22"/>
  <c r="S266" i="22" s="1"/>
  <c r="O266" i="22"/>
  <c r="Y265" i="22"/>
  <c r="Q265" i="22"/>
  <c r="N265" i="22"/>
  <c r="U265" i="22" s="1"/>
  <c r="I267" i="22" a="1"/>
  <c r="I267" i="22" s="1"/>
  <c r="F268" i="22"/>
  <c r="K267" i="22" a="1"/>
  <c r="K267" i="22" s="1"/>
  <c r="G267" i="22" a="1"/>
  <c r="G267" i="22" s="1"/>
  <c r="H266" i="22"/>
  <c r="R266" i="22" s="1"/>
  <c r="V266" i="22"/>
  <c r="M266" i="22"/>
  <c r="A266" i="22"/>
  <c r="X266" i="22"/>
  <c r="L266" i="22"/>
  <c r="T266" i="22" s="1"/>
  <c r="P266" i="22"/>
  <c r="K268" i="22" l="1" a="1"/>
  <c r="K268" i="22" s="1"/>
  <c r="I268" i="22" a="1"/>
  <c r="I268" i="22" s="1"/>
  <c r="F269" i="22"/>
  <c r="G268" i="22" a="1"/>
  <c r="G268" i="22" s="1"/>
  <c r="J267" i="22"/>
  <c r="S267" i="22" s="1"/>
  <c r="W267" i="22"/>
  <c r="O267" i="22"/>
  <c r="N266" i="22"/>
  <c r="U266" i="22" s="1"/>
  <c r="Q266" i="22"/>
  <c r="Y266" i="22"/>
  <c r="M267" i="22"/>
  <c r="A267" i="22"/>
  <c r="H267" i="22"/>
  <c r="R267" i="22" s="1"/>
  <c r="V267" i="22"/>
  <c r="L267" i="22"/>
  <c r="T267" i="22" s="1"/>
  <c r="X267" i="22"/>
  <c r="P267" i="22"/>
  <c r="M268" i="22" l="1"/>
  <c r="H268" i="22"/>
  <c r="R268" i="22" s="1"/>
  <c r="A268" i="22"/>
  <c r="V268" i="22"/>
  <c r="N267" i="22"/>
  <c r="U267" i="22" s="1"/>
  <c r="Y267" i="22"/>
  <c r="Q267" i="22"/>
  <c r="G269" i="22" a="1"/>
  <c r="G269" i="22" s="1"/>
  <c r="F270" i="22"/>
  <c r="K269" i="22" a="1"/>
  <c r="K269" i="22" s="1"/>
  <c r="I269" i="22" a="1"/>
  <c r="I269" i="22" s="1"/>
  <c r="O268" i="22"/>
  <c r="J268" i="22"/>
  <c r="S268" i="22" s="1"/>
  <c r="W268" i="22"/>
  <c r="L268" i="22"/>
  <c r="T268" i="22" s="1"/>
  <c r="X268" i="22"/>
  <c r="P268" i="22"/>
  <c r="P269" i="22" l="1"/>
  <c r="X269" i="22"/>
  <c r="L269" i="22"/>
  <c r="T269" i="22" s="1"/>
  <c r="M269" i="22"/>
  <c r="V269" i="22"/>
  <c r="H269" i="22"/>
  <c r="R269" i="22" s="1"/>
  <c r="A269" i="22"/>
  <c r="W269" i="22"/>
  <c r="O269" i="22"/>
  <c r="J269" i="22"/>
  <c r="S269" i="22" s="1"/>
  <c r="G270" i="22" a="1"/>
  <c r="G270" i="22" s="1"/>
  <c r="K270" i="22" a="1"/>
  <c r="K270" i="22" s="1"/>
  <c r="F271" i="22"/>
  <c r="I270" i="22" a="1"/>
  <c r="I270" i="22" s="1"/>
  <c r="Q268" i="22"/>
  <c r="N268" i="22"/>
  <c r="U268" i="22" s="1"/>
  <c r="Y268" i="22"/>
  <c r="W270" i="22" l="1"/>
  <c r="J270" i="22"/>
  <c r="S270" i="22" s="1"/>
  <c r="O270" i="22"/>
  <c r="I271" i="22" a="1"/>
  <c r="I271" i="22" s="1"/>
  <c r="K271" i="22" a="1"/>
  <c r="K271" i="22" s="1"/>
  <c r="G271" i="22" a="1"/>
  <c r="G271" i="22" s="1"/>
  <c r="F272" i="22"/>
  <c r="L270" i="22"/>
  <c r="T270" i="22" s="1"/>
  <c r="P270" i="22"/>
  <c r="X270" i="22"/>
  <c r="N269" i="22"/>
  <c r="U269" i="22" s="1"/>
  <c r="Y269" i="22"/>
  <c r="Q269" i="22"/>
  <c r="V270" i="22"/>
  <c r="H270" i="22"/>
  <c r="R270" i="22" s="1"/>
  <c r="A270" i="22"/>
  <c r="M270" i="22"/>
  <c r="P271" i="22" l="1"/>
  <c r="X271" i="22"/>
  <c r="L271" i="22"/>
  <c r="T271" i="22" s="1"/>
  <c r="K272" i="22" a="1"/>
  <c r="K272" i="22" s="1"/>
  <c r="I272" i="22" a="1"/>
  <c r="I272" i="22" s="1"/>
  <c r="G272" i="22" a="1"/>
  <c r="G272" i="22" s="1"/>
  <c r="F273" i="22"/>
  <c r="W271" i="22"/>
  <c r="J271" i="22"/>
  <c r="S271" i="22" s="1"/>
  <c r="O271" i="22"/>
  <c r="V271" i="22"/>
  <c r="H271" i="22"/>
  <c r="R271" i="22" s="1"/>
  <c r="M271" i="22"/>
  <c r="A271" i="22"/>
  <c r="N270" i="22"/>
  <c r="U270" i="22" s="1"/>
  <c r="Q270" i="22"/>
  <c r="Y270" i="22"/>
  <c r="I273" i="22" l="1" a="1"/>
  <c r="I273" i="22" s="1"/>
  <c r="K273" i="22" a="1"/>
  <c r="K273" i="22" s="1"/>
  <c r="G273" i="22" a="1"/>
  <c r="G273" i="22" s="1"/>
  <c r="F274" i="22"/>
  <c r="V272" i="22"/>
  <c r="H272" i="22"/>
  <c r="R272" i="22" s="1"/>
  <c r="A272" i="22"/>
  <c r="M272" i="22"/>
  <c r="W272" i="22"/>
  <c r="J272" i="22"/>
  <c r="S272" i="22" s="1"/>
  <c r="O272" i="22"/>
  <c r="L272" i="22"/>
  <c r="T272" i="22" s="1"/>
  <c r="P272" i="22"/>
  <c r="X272" i="22"/>
  <c r="N271" i="22"/>
  <c r="U271" i="22" s="1"/>
  <c r="Q271" i="22"/>
  <c r="Y271" i="22"/>
  <c r="N272" i="22" l="1"/>
  <c r="U272" i="22" s="1"/>
  <c r="Q272" i="22"/>
  <c r="Y272" i="22"/>
  <c r="F275" i="22"/>
  <c r="G274" i="22" a="1"/>
  <c r="G274" i="22" s="1"/>
  <c r="I274" i="22" a="1"/>
  <c r="I274" i="22" s="1"/>
  <c r="K274" i="22" a="1"/>
  <c r="K274" i="22" s="1"/>
  <c r="H273" i="22"/>
  <c r="R273" i="22" s="1"/>
  <c r="M273" i="22"/>
  <c r="A273" i="22"/>
  <c r="V273" i="22"/>
  <c r="X273" i="22"/>
  <c r="L273" i="22"/>
  <c r="T273" i="22" s="1"/>
  <c r="P273" i="22"/>
  <c r="O273" i="22"/>
  <c r="W273" i="22"/>
  <c r="J273" i="22"/>
  <c r="S273" i="22" s="1"/>
  <c r="X274" i="22" l="1"/>
  <c r="L274" i="22"/>
  <c r="T274" i="22" s="1"/>
  <c r="P274" i="22"/>
  <c r="W274" i="22"/>
  <c r="J274" i="22"/>
  <c r="S274" i="22" s="1"/>
  <c r="O274" i="22"/>
  <c r="M274" i="22"/>
  <c r="A274" i="22"/>
  <c r="H274" i="22"/>
  <c r="R274" i="22" s="1"/>
  <c r="V274" i="22"/>
  <c r="I275" i="22" a="1"/>
  <c r="I275" i="22" s="1"/>
  <c r="K275" i="22" a="1"/>
  <c r="K275" i="22" s="1"/>
  <c r="G275" i="22" a="1"/>
  <c r="G275" i="22" s="1"/>
  <c r="F276" i="22"/>
  <c r="N273" i="22"/>
  <c r="U273" i="22" s="1"/>
  <c r="Q273" i="22"/>
  <c r="Y273" i="22"/>
  <c r="L275" i="22" l="1"/>
  <c r="T275" i="22" s="1"/>
  <c r="P275" i="22"/>
  <c r="X275" i="22"/>
  <c r="I276" i="22" a="1"/>
  <c r="I276" i="22" s="1"/>
  <c r="K276" i="22" a="1"/>
  <c r="K276" i="22" s="1"/>
  <c r="F277" i="22"/>
  <c r="G276" i="22" a="1"/>
  <c r="G276" i="22" s="1"/>
  <c r="W275" i="22"/>
  <c r="O275" i="22"/>
  <c r="J275" i="22"/>
  <c r="S275" i="22" s="1"/>
  <c r="H275" i="22"/>
  <c r="R275" i="22" s="1"/>
  <c r="V275" i="22"/>
  <c r="M275" i="22"/>
  <c r="A275" i="22"/>
  <c r="Y274" i="22"/>
  <c r="N274" i="22"/>
  <c r="U274" i="22" s="1"/>
  <c r="Q274" i="22"/>
  <c r="G277" i="22" l="1" a="1"/>
  <c r="G277" i="22" s="1"/>
  <c r="I277" i="22" a="1"/>
  <c r="I277" i="22" s="1"/>
  <c r="K277" i="22" a="1"/>
  <c r="K277" i="22" s="1"/>
  <c r="F278" i="22"/>
  <c r="P276" i="22"/>
  <c r="X276" i="22"/>
  <c r="L276" i="22"/>
  <c r="T276" i="22" s="1"/>
  <c r="O276" i="22"/>
  <c r="W276" i="22"/>
  <c r="J276" i="22"/>
  <c r="S276" i="22" s="1"/>
  <c r="A276" i="22"/>
  <c r="H276" i="22"/>
  <c r="R276" i="22" s="1"/>
  <c r="V276" i="22"/>
  <c r="M276" i="22"/>
  <c r="Q275" i="22"/>
  <c r="Y275" i="22"/>
  <c r="N275" i="22"/>
  <c r="U275" i="22" s="1"/>
  <c r="Q276" i="22" l="1"/>
  <c r="N276" i="22"/>
  <c r="U276" i="22" s="1"/>
  <c r="Y276" i="22"/>
  <c r="F279" i="22"/>
  <c r="G278" i="22" a="1"/>
  <c r="G278" i="22" s="1"/>
  <c r="K278" i="22" a="1"/>
  <c r="K278" i="22" s="1"/>
  <c r="I278" i="22" a="1"/>
  <c r="I278" i="22" s="1"/>
  <c r="X277" i="22"/>
  <c r="L277" i="22"/>
  <c r="T277" i="22" s="1"/>
  <c r="P277" i="22"/>
  <c r="J277" i="22"/>
  <c r="S277" i="22" s="1"/>
  <c r="W277" i="22"/>
  <c r="O277" i="22"/>
  <c r="H277" i="22"/>
  <c r="R277" i="22" s="1"/>
  <c r="V277" i="22"/>
  <c r="A277" i="22"/>
  <c r="M277" i="22"/>
  <c r="L278" i="22" l="1"/>
  <c r="T278" i="22" s="1"/>
  <c r="X278" i="22"/>
  <c r="P278" i="22"/>
  <c r="H278" i="22"/>
  <c r="R278" i="22" s="1"/>
  <c r="V278" i="22"/>
  <c r="M278" i="22"/>
  <c r="A278" i="22"/>
  <c r="I279" i="22" a="1"/>
  <c r="I279" i="22" s="1"/>
  <c r="K279" i="22" a="1"/>
  <c r="K279" i="22" s="1"/>
  <c r="G279" i="22" a="1"/>
  <c r="G279" i="22" s="1"/>
  <c r="F280" i="22"/>
  <c r="O278" i="22"/>
  <c r="W278" i="22"/>
  <c r="J278" i="22"/>
  <c r="S278" i="22" s="1"/>
  <c r="Q277" i="22"/>
  <c r="Y277" i="22"/>
  <c r="N277" i="22"/>
  <c r="U277" i="22" s="1"/>
  <c r="N278" i="22" l="1"/>
  <c r="U278" i="22" s="1"/>
  <c r="Q278" i="22"/>
  <c r="Y278" i="22"/>
  <c r="J279" i="22"/>
  <c r="S279" i="22" s="1"/>
  <c r="O279" i="22"/>
  <c r="W279" i="22"/>
  <c r="K280" i="22" a="1"/>
  <c r="K280" i="22" s="1"/>
  <c r="F281" i="22"/>
  <c r="I280" i="22" a="1"/>
  <c r="I280" i="22" s="1"/>
  <c r="G280" i="22" a="1"/>
  <c r="G280" i="22" s="1"/>
  <c r="M279" i="22"/>
  <c r="A279" i="22"/>
  <c r="H279" i="22"/>
  <c r="R279" i="22" s="1"/>
  <c r="V279" i="22"/>
  <c r="L279" i="22"/>
  <c r="T279" i="22" s="1"/>
  <c r="P279" i="22"/>
  <c r="X279" i="22"/>
  <c r="L280" i="22" l="1"/>
  <c r="T280" i="22" s="1"/>
  <c r="P280" i="22"/>
  <c r="X280" i="22"/>
  <c r="Q279" i="22"/>
  <c r="Y279" i="22"/>
  <c r="N279" i="22"/>
  <c r="U279" i="22" s="1"/>
  <c r="G281" i="22" a="1"/>
  <c r="G281" i="22" s="1"/>
  <c r="I281" i="22" a="1"/>
  <c r="I281" i="22" s="1"/>
  <c r="K281" i="22" a="1"/>
  <c r="K281" i="22" s="1"/>
  <c r="F282" i="22"/>
  <c r="V280" i="22"/>
  <c r="H280" i="22"/>
  <c r="R280" i="22" s="1"/>
  <c r="M280" i="22"/>
  <c r="A280" i="22"/>
  <c r="J280" i="22"/>
  <c r="S280" i="22" s="1"/>
  <c r="O280" i="22"/>
  <c r="W280" i="22"/>
  <c r="M281" i="22" l="1"/>
  <c r="H281" i="22"/>
  <c r="R281" i="22" s="1"/>
  <c r="A281" i="22"/>
  <c r="V281" i="22"/>
  <c r="Y280" i="22"/>
  <c r="N280" i="22"/>
  <c r="U280" i="22" s="1"/>
  <c r="Q280" i="22"/>
  <c r="J281" i="22"/>
  <c r="S281" i="22" s="1"/>
  <c r="O281" i="22"/>
  <c r="W281" i="22"/>
  <c r="I282" i="22" a="1"/>
  <c r="I282" i="22" s="1"/>
  <c r="G282" i="22" a="1"/>
  <c r="G282" i="22" s="1"/>
  <c r="F283" i="22"/>
  <c r="K282" i="22" a="1"/>
  <c r="K282" i="22" s="1"/>
  <c r="X281" i="22"/>
  <c r="L281" i="22"/>
  <c r="T281" i="22" s="1"/>
  <c r="P281" i="22"/>
  <c r="P282" i="22" l="1"/>
  <c r="X282" i="22"/>
  <c r="L282" i="22"/>
  <c r="T282" i="22" s="1"/>
  <c r="K283" i="22" a="1"/>
  <c r="K283" i="22" s="1"/>
  <c r="I283" i="22" a="1"/>
  <c r="I283" i="22" s="1"/>
  <c r="F284" i="22"/>
  <c r="G283" i="22" a="1"/>
  <c r="G283" i="22" s="1"/>
  <c r="H282" i="22"/>
  <c r="R282" i="22" s="1"/>
  <c r="V282" i="22"/>
  <c r="A282" i="22"/>
  <c r="M282" i="22"/>
  <c r="W282" i="22"/>
  <c r="J282" i="22"/>
  <c r="S282" i="22" s="1"/>
  <c r="O282" i="22"/>
  <c r="N281" i="22"/>
  <c r="U281" i="22" s="1"/>
  <c r="Y281" i="22"/>
  <c r="Q281" i="22"/>
  <c r="I284" i="22" l="1" a="1"/>
  <c r="I284" i="22" s="1"/>
  <c r="K284" i="22" a="1"/>
  <c r="K284" i="22" s="1"/>
  <c r="G284" i="22" a="1"/>
  <c r="G284" i="22" s="1"/>
  <c r="F285" i="22"/>
  <c r="H283" i="22"/>
  <c r="R283" i="22" s="1"/>
  <c r="M283" i="22"/>
  <c r="A283" i="22"/>
  <c r="V283" i="22"/>
  <c r="P283" i="22"/>
  <c r="X283" i="22"/>
  <c r="L283" i="22"/>
  <c r="T283" i="22" s="1"/>
  <c r="Q282" i="22"/>
  <c r="Y282" i="22"/>
  <c r="N282" i="22"/>
  <c r="U282" i="22" s="1"/>
  <c r="J283" i="22"/>
  <c r="S283" i="22" s="1"/>
  <c r="W283" i="22"/>
  <c r="O283" i="22"/>
  <c r="Q283" i="22" l="1"/>
  <c r="Y283" i="22"/>
  <c r="N283" i="22"/>
  <c r="U283" i="22" s="1"/>
  <c r="G285" i="22" a="1"/>
  <c r="G285" i="22" s="1"/>
  <c r="F286" i="22"/>
  <c r="I285" i="22" a="1"/>
  <c r="I285" i="22" s="1"/>
  <c r="K285" i="22" a="1"/>
  <c r="K285" i="22" s="1"/>
  <c r="A284" i="22"/>
  <c r="H284" i="22"/>
  <c r="R284" i="22" s="1"/>
  <c r="M284" i="22"/>
  <c r="V284" i="22"/>
  <c r="P284" i="22"/>
  <c r="L284" i="22"/>
  <c r="T284" i="22" s="1"/>
  <c r="X284" i="22"/>
  <c r="O284" i="22"/>
  <c r="J284" i="22"/>
  <c r="S284" i="22" s="1"/>
  <c r="W284" i="22"/>
  <c r="J285" i="22" l="1"/>
  <c r="S285" i="22" s="1"/>
  <c r="W285" i="22"/>
  <c r="O285" i="22"/>
  <c r="L285" i="22"/>
  <c r="T285" i="22" s="1"/>
  <c r="P285" i="22"/>
  <c r="X285" i="22"/>
  <c r="I286" i="22" a="1"/>
  <c r="I286" i="22" s="1"/>
  <c r="F287" i="22"/>
  <c r="K286" i="22" a="1"/>
  <c r="K286" i="22" s="1"/>
  <c r="G286" i="22" a="1"/>
  <c r="G286" i="22" s="1"/>
  <c r="Y284" i="22"/>
  <c r="N284" i="22"/>
  <c r="U284" i="22" s="1"/>
  <c r="Q284" i="22"/>
  <c r="A285" i="22"/>
  <c r="H285" i="22"/>
  <c r="R285" i="22" s="1"/>
  <c r="V285" i="22"/>
  <c r="M285" i="22"/>
  <c r="O286" i="22" l="1"/>
  <c r="W286" i="22"/>
  <c r="J286" i="22"/>
  <c r="S286" i="22" s="1"/>
  <c r="G287" i="22" a="1"/>
  <c r="G287" i="22" s="1"/>
  <c r="F288" i="22"/>
  <c r="I287" i="22" a="1"/>
  <c r="I287" i="22" s="1"/>
  <c r="K287" i="22" a="1"/>
  <c r="K287" i="22" s="1"/>
  <c r="M286" i="22"/>
  <c r="A286" i="22"/>
  <c r="H286" i="22"/>
  <c r="R286" i="22" s="1"/>
  <c r="V286" i="22"/>
  <c r="Q285" i="22"/>
  <c r="N285" i="22"/>
  <c r="U285" i="22" s="1"/>
  <c r="Y285" i="22"/>
  <c r="P286" i="22"/>
  <c r="L286" i="22"/>
  <c r="T286" i="22" s="1"/>
  <c r="X286" i="22"/>
  <c r="N286" i="22" l="1"/>
  <c r="U286" i="22" s="1"/>
  <c r="Q286" i="22"/>
  <c r="Y286" i="22"/>
  <c r="K288" i="22" a="1"/>
  <c r="K288" i="22" s="1"/>
  <c r="G288" i="22" a="1"/>
  <c r="G288" i="22" s="1"/>
  <c r="I288" i="22" a="1"/>
  <c r="I288" i="22" s="1"/>
  <c r="F289" i="22"/>
  <c r="M287" i="22"/>
  <c r="V287" i="22"/>
  <c r="A287" i="22"/>
  <c r="H287" i="22"/>
  <c r="R287" i="22" s="1"/>
  <c r="P287" i="22"/>
  <c r="X287" i="22"/>
  <c r="L287" i="22"/>
  <c r="T287" i="22" s="1"/>
  <c r="O287" i="22"/>
  <c r="J287" i="22"/>
  <c r="S287" i="22" s="1"/>
  <c r="W287" i="22"/>
  <c r="Q287" i="22" l="1"/>
  <c r="Y287" i="22"/>
  <c r="N287" i="22"/>
  <c r="U287" i="22" s="1"/>
  <c r="F290" i="22"/>
  <c r="K289" i="22" a="1"/>
  <c r="K289" i="22" s="1"/>
  <c r="G289" i="22" a="1"/>
  <c r="G289" i="22" s="1"/>
  <c r="I289" i="22" a="1"/>
  <c r="I289" i="22" s="1"/>
  <c r="A288" i="22"/>
  <c r="H288" i="22"/>
  <c r="R288" i="22" s="1"/>
  <c r="V288" i="22"/>
  <c r="M288" i="22"/>
  <c r="L288" i="22"/>
  <c r="T288" i="22" s="1"/>
  <c r="P288" i="22"/>
  <c r="X288" i="22"/>
  <c r="O288" i="22"/>
  <c r="W288" i="22"/>
  <c r="J288" i="22"/>
  <c r="S288" i="22" s="1"/>
  <c r="P289" i="22" l="1"/>
  <c r="L289" i="22"/>
  <c r="T289" i="22" s="1"/>
  <c r="X289" i="22"/>
  <c r="K290" i="22" a="1"/>
  <c r="K290" i="22" s="1"/>
  <c r="F291" i="22"/>
  <c r="G290" i="22" a="1"/>
  <c r="G290" i="22" s="1"/>
  <c r="I290" i="22" a="1"/>
  <c r="I290" i="22" s="1"/>
  <c r="Q288" i="22"/>
  <c r="Y288" i="22"/>
  <c r="N288" i="22"/>
  <c r="U288" i="22" s="1"/>
  <c r="V289" i="22"/>
  <c r="M289" i="22"/>
  <c r="A289" i="22"/>
  <c r="H289" i="22"/>
  <c r="R289" i="22" s="1"/>
  <c r="O289" i="22"/>
  <c r="W289" i="22"/>
  <c r="J289" i="22"/>
  <c r="S289" i="22" s="1"/>
  <c r="F292" i="22" l="1"/>
  <c r="I291" i="22" a="1"/>
  <c r="I291" i="22" s="1"/>
  <c r="G291" i="22" a="1"/>
  <c r="G291" i="22" s="1"/>
  <c r="K291" i="22" a="1"/>
  <c r="K291" i="22" s="1"/>
  <c r="L290" i="22"/>
  <c r="T290" i="22" s="1"/>
  <c r="P290" i="22"/>
  <c r="X290" i="22"/>
  <c r="H290" i="22"/>
  <c r="R290" i="22" s="1"/>
  <c r="V290" i="22"/>
  <c r="A290" i="22"/>
  <c r="M290" i="22"/>
  <c r="W290" i="22"/>
  <c r="O290" i="22"/>
  <c r="J290" i="22"/>
  <c r="S290" i="22" s="1"/>
  <c r="N289" i="22"/>
  <c r="U289" i="22" s="1"/>
  <c r="Q289" i="22"/>
  <c r="Y289" i="22"/>
  <c r="X291" i="22" l="1"/>
  <c r="L291" i="22"/>
  <c r="T291" i="22" s="1"/>
  <c r="P291" i="22"/>
  <c r="N290" i="22"/>
  <c r="U290" i="22" s="1"/>
  <c r="Q290" i="22"/>
  <c r="Y290" i="22"/>
  <c r="M291" i="22"/>
  <c r="A291" i="22"/>
  <c r="H291" i="22"/>
  <c r="R291" i="22" s="1"/>
  <c r="V291" i="22"/>
  <c r="J291" i="22"/>
  <c r="S291" i="22" s="1"/>
  <c r="O291" i="22"/>
  <c r="W291" i="22"/>
  <c r="K292" i="22" a="1"/>
  <c r="K292" i="22" s="1"/>
  <c r="G292" i="22" a="1"/>
  <c r="G292" i="22" s="1"/>
  <c r="I292" i="22" a="1"/>
  <c r="I292" i="22" s="1"/>
  <c r="F293" i="22"/>
  <c r="O292" i="22" l="1"/>
  <c r="W292" i="22"/>
  <c r="J292" i="22"/>
  <c r="S292" i="22" s="1"/>
  <c r="M292" i="22"/>
  <c r="V292" i="22"/>
  <c r="A292" i="22"/>
  <c r="H292" i="22"/>
  <c r="R292" i="22" s="1"/>
  <c r="P292" i="22"/>
  <c r="L292" i="22"/>
  <c r="T292" i="22" s="1"/>
  <c r="X292" i="22"/>
  <c r="Y291" i="22"/>
  <c r="N291" i="22"/>
  <c r="U291" i="22" s="1"/>
  <c r="Q291" i="22"/>
  <c r="F294" i="22"/>
  <c r="G293" i="22" a="1"/>
  <c r="G293" i="22" s="1"/>
  <c r="I293" i="22" a="1"/>
  <c r="I293" i="22" s="1"/>
  <c r="K293" i="22" a="1"/>
  <c r="K293" i="22" s="1"/>
  <c r="H293" i="22" l="1"/>
  <c r="R293" i="22" s="1"/>
  <c r="M293" i="22"/>
  <c r="A293" i="22"/>
  <c r="V293" i="22"/>
  <c r="O293" i="22"/>
  <c r="J293" i="22"/>
  <c r="S293" i="22" s="1"/>
  <c r="W293" i="22"/>
  <c r="Q292" i="22"/>
  <c r="N292" i="22"/>
  <c r="U292" i="22" s="1"/>
  <c r="Y292" i="22"/>
  <c r="I294" i="22" a="1"/>
  <c r="I294" i="22" s="1"/>
  <c r="F295" i="22"/>
  <c r="G294" i="22" a="1"/>
  <c r="G294" i="22" s="1"/>
  <c r="K294" i="22" a="1"/>
  <c r="K294" i="22" s="1"/>
  <c r="P293" i="22"/>
  <c r="X293" i="22"/>
  <c r="L293" i="22"/>
  <c r="T293" i="22" s="1"/>
  <c r="P294" i="22" l="1"/>
  <c r="X294" i="22"/>
  <c r="L294" i="22"/>
  <c r="T294" i="22" s="1"/>
  <c r="A294" i="22"/>
  <c r="V294" i="22"/>
  <c r="H294" i="22"/>
  <c r="R294" i="22" s="1"/>
  <c r="M294" i="22"/>
  <c r="G295" i="22" a="1"/>
  <c r="G295" i="22" s="1"/>
  <c r="I295" i="22" a="1"/>
  <c r="I295" i="22" s="1"/>
  <c r="K295" i="22" a="1"/>
  <c r="K295" i="22" s="1"/>
  <c r="F296" i="22"/>
  <c r="N293" i="22"/>
  <c r="U293" i="22" s="1"/>
  <c r="Q293" i="22"/>
  <c r="Y293" i="22"/>
  <c r="O294" i="22"/>
  <c r="W294" i="22"/>
  <c r="J294" i="22"/>
  <c r="S294" i="22" s="1"/>
  <c r="M295" i="22" l="1"/>
  <c r="H295" i="22"/>
  <c r="R295" i="22" s="1"/>
  <c r="A295" i="22"/>
  <c r="V295" i="22"/>
  <c r="N294" i="22"/>
  <c r="U294" i="22" s="1"/>
  <c r="Q294" i="22"/>
  <c r="Y294" i="22"/>
  <c r="G296" i="22" a="1"/>
  <c r="G296" i="22" s="1"/>
  <c r="I296" i="22" a="1"/>
  <c r="I296" i="22" s="1"/>
  <c r="F297" i="22"/>
  <c r="K296" i="22" a="1"/>
  <c r="K296" i="22" s="1"/>
  <c r="X295" i="22"/>
  <c r="L295" i="22"/>
  <c r="T295" i="22" s="1"/>
  <c r="P295" i="22"/>
  <c r="W295" i="22"/>
  <c r="J295" i="22"/>
  <c r="S295" i="22" s="1"/>
  <c r="O295" i="22"/>
  <c r="X296" i="22" l="1"/>
  <c r="L296" i="22"/>
  <c r="T296" i="22" s="1"/>
  <c r="P296" i="22"/>
  <c r="F298" i="22"/>
  <c r="G297" i="22" a="1"/>
  <c r="G297" i="22" s="1"/>
  <c r="I297" i="22" a="1"/>
  <c r="I297" i="22" s="1"/>
  <c r="K297" i="22" a="1"/>
  <c r="K297" i="22" s="1"/>
  <c r="H296" i="22"/>
  <c r="R296" i="22" s="1"/>
  <c r="V296" i="22"/>
  <c r="M296" i="22"/>
  <c r="A296" i="22"/>
  <c r="O296" i="22"/>
  <c r="W296" i="22"/>
  <c r="J296" i="22"/>
  <c r="S296" i="22" s="1"/>
  <c r="N295" i="22"/>
  <c r="U295" i="22" s="1"/>
  <c r="Q295" i="22"/>
  <c r="Y295" i="22"/>
  <c r="H297" i="22" l="1"/>
  <c r="R297" i="22" s="1"/>
  <c r="V297" i="22"/>
  <c r="M297" i="22"/>
  <c r="A297" i="22"/>
  <c r="F299" i="22"/>
  <c r="G298" i="22" a="1"/>
  <c r="G298" i="22" s="1"/>
  <c r="I298" i="22" a="1"/>
  <c r="I298" i="22" s="1"/>
  <c r="K298" i="22" a="1"/>
  <c r="K298" i="22" s="1"/>
  <c r="J297" i="22"/>
  <c r="S297" i="22" s="1"/>
  <c r="O297" i="22"/>
  <c r="W297" i="22"/>
  <c r="N296" i="22"/>
  <c r="U296" i="22" s="1"/>
  <c r="Q296" i="22"/>
  <c r="Y296" i="22"/>
  <c r="L297" i="22"/>
  <c r="T297" i="22" s="1"/>
  <c r="X297" i="22"/>
  <c r="P297" i="22"/>
  <c r="O298" i="22" l="1"/>
  <c r="W298" i="22"/>
  <c r="J298" i="22"/>
  <c r="S298" i="22" s="1"/>
  <c r="V298" i="22"/>
  <c r="H298" i="22"/>
  <c r="R298" i="22" s="1"/>
  <c r="A298" i="22"/>
  <c r="M298" i="22"/>
  <c r="P298" i="22"/>
  <c r="X298" i="22"/>
  <c r="L298" i="22"/>
  <c r="T298" i="22" s="1"/>
  <c r="Q297" i="22"/>
  <c r="Y297" i="22"/>
  <c r="N297" i="22"/>
  <c r="U297" i="22" s="1"/>
  <c r="G299" i="22" a="1"/>
  <c r="G299" i="22" s="1"/>
  <c r="F300" i="22"/>
  <c r="I299" i="22" a="1"/>
  <c r="I299" i="22" s="1"/>
  <c r="K299" i="22" a="1"/>
  <c r="K299" i="22" s="1"/>
  <c r="W299" i="22" l="1"/>
  <c r="J299" i="22"/>
  <c r="S299" i="22" s="1"/>
  <c r="O299" i="22"/>
  <c r="N298" i="22"/>
  <c r="U298" i="22" s="1"/>
  <c r="Q298" i="22"/>
  <c r="Y298" i="22"/>
  <c r="V299" i="22"/>
  <c r="M299" i="22"/>
  <c r="H299" i="22"/>
  <c r="R299" i="22" s="1"/>
  <c r="A299" i="22"/>
  <c r="F301" i="22"/>
  <c r="K300" i="22" a="1"/>
  <c r="K300" i="22" s="1"/>
  <c r="G300" i="22" a="1"/>
  <c r="G300" i="22" s="1"/>
  <c r="I300" i="22" a="1"/>
  <c r="I300" i="22" s="1"/>
  <c r="L299" i="22"/>
  <c r="T299" i="22" s="1"/>
  <c r="P299" i="22"/>
  <c r="X299" i="22"/>
  <c r="N299" i="22" l="1"/>
  <c r="U299" i="22" s="1"/>
  <c r="Q299" i="22"/>
  <c r="Y299" i="22"/>
  <c r="J300" i="22"/>
  <c r="S300" i="22" s="1"/>
  <c r="W300" i="22"/>
  <c r="O300" i="22"/>
  <c r="L300" i="22"/>
  <c r="T300" i="22" s="1"/>
  <c r="X300" i="22"/>
  <c r="P300" i="22"/>
  <c r="A300" i="22"/>
  <c r="H300" i="22"/>
  <c r="R300" i="22" s="1"/>
  <c r="V300" i="22"/>
  <c r="M300" i="22"/>
  <c r="I301" i="22" a="1"/>
  <c r="I301" i="22" s="1"/>
  <c r="K301" i="22" a="1"/>
  <c r="K301" i="22" s="1"/>
  <c r="G301" i="22" a="1"/>
  <c r="G301" i="22" s="1"/>
  <c r="F302" i="22"/>
  <c r="M301" i="22" l="1"/>
  <c r="V301" i="22"/>
  <c r="A301" i="22"/>
  <c r="H301" i="22"/>
  <c r="R301" i="22" s="1"/>
  <c r="J301" i="22"/>
  <c r="S301" i="22" s="1"/>
  <c r="O301" i="22"/>
  <c r="W301" i="22"/>
  <c r="N300" i="22"/>
  <c r="U300" i="22" s="1"/>
  <c r="Q300" i="22"/>
  <c r="Y300" i="22"/>
  <c r="P301" i="22"/>
  <c r="X301" i="22"/>
  <c r="L301" i="22"/>
  <c r="T301" i="22" s="1"/>
  <c r="F303" i="22"/>
  <c r="K302" i="22" a="1"/>
  <c r="K302" i="22" s="1"/>
  <c r="G302" i="22" a="1"/>
  <c r="G302" i="22" s="1"/>
  <c r="I302" i="22" a="1"/>
  <c r="I302" i="22" s="1"/>
  <c r="G303" i="22" l="1" a="1"/>
  <c r="G303" i="22" s="1"/>
  <c r="F304" i="22"/>
  <c r="K303" i="22" a="1"/>
  <c r="K303" i="22" s="1"/>
  <c r="I303" i="22" a="1"/>
  <c r="I303" i="22" s="1"/>
  <c r="A302" i="22"/>
  <c r="H302" i="22"/>
  <c r="R302" i="22" s="1"/>
  <c r="V302" i="22"/>
  <c r="M302" i="22"/>
  <c r="L302" i="22"/>
  <c r="T302" i="22" s="1"/>
  <c r="P302" i="22"/>
  <c r="X302" i="22"/>
  <c r="W302" i="22"/>
  <c r="J302" i="22"/>
  <c r="S302" i="22" s="1"/>
  <c r="O302" i="22"/>
  <c r="N301" i="22"/>
  <c r="U301" i="22" s="1"/>
  <c r="Y301" i="22"/>
  <c r="Q301" i="22"/>
  <c r="Q302" i="22" l="1"/>
  <c r="Y302" i="22"/>
  <c r="N302" i="22"/>
  <c r="U302" i="22" s="1"/>
  <c r="O303" i="22"/>
  <c r="W303" i="22"/>
  <c r="J303" i="22"/>
  <c r="S303" i="22" s="1"/>
  <c r="P303" i="22"/>
  <c r="L303" i="22"/>
  <c r="T303" i="22" s="1"/>
  <c r="X303" i="22"/>
  <c r="F305" i="22"/>
  <c r="G304" i="22" a="1"/>
  <c r="G304" i="22" s="1"/>
  <c r="K304" i="22" a="1"/>
  <c r="K304" i="22" s="1"/>
  <c r="I304" i="22" a="1"/>
  <c r="I304" i="22" s="1"/>
  <c r="H303" i="22"/>
  <c r="R303" i="22" s="1"/>
  <c r="V303" i="22"/>
  <c r="M303" i="22"/>
  <c r="A303" i="22"/>
  <c r="N303" i="22" l="1"/>
  <c r="U303" i="22" s="1"/>
  <c r="Q303" i="22"/>
  <c r="Y303" i="22"/>
  <c r="O304" i="22"/>
  <c r="W304" i="22"/>
  <c r="J304" i="22"/>
  <c r="S304" i="22" s="1"/>
  <c r="X304" i="22"/>
  <c r="L304" i="22"/>
  <c r="T304" i="22" s="1"/>
  <c r="P304" i="22"/>
  <c r="H304" i="22"/>
  <c r="R304" i="22" s="1"/>
  <c r="V304" i="22"/>
  <c r="M304" i="22"/>
  <c r="A304" i="22"/>
  <c r="G305" i="22" a="1"/>
  <c r="G305" i="22" s="1"/>
  <c r="I305" i="22" a="1"/>
  <c r="I305" i="22" s="1"/>
  <c r="K305" i="22" a="1"/>
  <c r="K305" i="22" s="1"/>
  <c r="F306" i="22"/>
  <c r="J305" i="22" l="1"/>
  <c r="S305" i="22" s="1"/>
  <c r="W305" i="22"/>
  <c r="O305" i="22"/>
  <c r="X305" i="22"/>
  <c r="L305" i="22"/>
  <c r="T305" i="22" s="1"/>
  <c r="P305" i="22"/>
  <c r="A305" i="22"/>
  <c r="H305" i="22"/>
  <c r="R305" i="22" s="1"/>
  <c r="V305" i="22"/>
  <c r="M305" i="22"/>
  <c r="N304" i="22"/>
  <c r="U304" i="22" s="1"/>
  <c r="Q304" i="22"/>
  <c r="Y304" i="22"/>
  <c r="F307" i="22"/>
  <c r="K306" i="22" a="1"/>
  <c r="K306" i="22" s="1"/>
  <c r="G306" i="22" a="1"/>
  <c r="G306" i="22" s="1"/>
  <c r="I306" i="22" a="1"/>
  <c r="I306" i="22" s="1"/>
  <c r="F308" i="22" l="1"/>
  <c r="G307" i="22" a="1"/>
  <c r="G307" i="22" s="1"/>
  <c r="K307" i="22" a="1"/>
  <c r="K307" i="22" s="1"/>
  <c r="I307" i="22" a="1"/>
  <c r="I307" i="22" s="1"/>
  <c r="L306" i="22"/>
  <c r="T306" i="22" s="1"/>
  <c r="P306" i="22"/>
  <c r="X306" i="22"/>
  <c r="V306" i="22"/>
  <c r="M306" i="22"/>
  <c r="A306" i="22"/>
  <c r="H306" i="22"/>
  <c r="R306" i="22" s="1"/>
  <c r="Y305" i="22"/>
  <c r="N305" i="22"/>
  <c r="U305" i="22" s="1"/>
  <c r="Q305" i="22"/>
  <c r="W306" i="22"/>
  <c r="O306" i="22"/>
  <c r="J306" i="22"/>
  <c r="S306" i="22" s="1"/>
  <c r="O307" i="22" l="1"/>
  <c r="W307" i="22"/>
  <c r="J307" i="22"/>
  <c r="S307" i="22" s="1"/>
  <c r="X307" i="22"/>
  <c r="L307" i="22"/>
  <c r="T307" i="22" s="1"/>
  <c r="P307" i="22"/>
  <c r="M307" i="22"/>
  <c r="H307" i="22"/>
  <c r="R307" i="22" s="1"/>
  <c r="A307" i="22"/>
  <c r="V307" i="22"/>
  <c r="N306" i="22"/>
  <c r="U306" i="22" s="1"/>
  <c r="Q306" i="22"/>
  <c r="Y306" i="22"/>
  <c r="K308" i="22" a="1"/>
  <c r="K308" i="22" s="1"/>
  <c r="G308" i="22" a="1"/>
  <c r="G308" i="22" s="1"/>
  <c r="I308" i="22" a="1"/>
  <c r="I308" i="22" s="1"/>
  <c r="F309" i="22"/>
  <c r="P308" i="22" l="1"/>
  <c r="X308" i="22"/>
  <c r="L308" i="22"/>
  <c r="T308" i="22" s="1"/>
  <c r="J308" i="22"/>
  <c r="S308" i="22" s="1"/>
  <c r="O308" i="22"/>
  <c r="W308" i="22"/>
  <c r="A308" i="22"/>
  <c r="H308" i="22"/>
  <c r="R308" i="22" s="1"/>
  <c r="V308" i="22"/>
  <c r="M308" i="22"/>
  <c r="Y307" i="22"/>
  <c r="Q307" i="22"/>
  <c r="N307" i="22"/>
  <c r="U307" i="22" s="1"/>
  <c r="I309" i="22" a="1"/>
  <c r="I309" i="22" s="1"/>
  <c r="F310" i="22"/>
  <c r="G309" i="22" a="1"/>
  <c r="G309" i="22" s="1"/>
  <c r="K309" i="22" a="1"/>
  <c r="K309" i="22" s="1"/>
  <c r="J309" i="22" l="1"/>
  <c r="S309" i="22" s="1"/>
  <c r="O309" i="22"/>
  <c r="W309" i="22"/>
  <c r="I310" i="22" a="1"/>
  <c r="I310" i="22" s="1"/>
  <c r="F311" i="22"/>
  <c r="K310" i="22" a="1"/>
  <c r="K310" i="22" s="1"/>
  <c r="G310" i="22" a="1"/>
  <c r="G310" i="22" s="1"/>
  <c r="M309" i="22"/>
  <c r="A309" i="22"/>
  <c r="H309" i="22"/>
  <c r="R309" i="22" s="1"/>
  <c r="V309" i="22"/>
  <c r="N308" i="22"/>
  <c r="U308" i="22" s="1"/>
  <c r="Q308" i="22"/>
  <c r="Y308" i="22"/>
  <c r="P309" i="22"/>
  <c r="X309" i="22"/>
  <c r="L309" i="22"/>
  <c r="T309" i="22" s="1"/>
  <c r="H310" i="22" l="1"/>
  <c r="R310" i="22" s="1"/>
  <c r="M310" i="22"/>
  <c r="A310" i="22"/>
  <c r="V310" i="22"/>
  <c r="L310" i="22"/>
  <c r="T310" i="22" s="1"/>
  <c r="X310" i="22"/>
  <c r="P310" i="22"/>
  <c r="N309" i="22"/>
  <c r="U309" i="22" s="1"/>
  <c r="Q309" i="22"/>
  <c r="Y309" i="22"/>
  <c r="W310" i="22"/>
  <c r="O310" i="22"/>
  <c r="J310" i="22"/>
  <c r="S310" i="22" s="1"/>
  <c r="F312" i="22"/>
  <c r="G311" i="22" a="1"/>
  <c r="G311" i="22" s="1"/>
  <c r="I311" i="22" a="1"/>
  <c r="I311" i="22" s="1"/>
  <c r="K311" i="22" a="1"/>
  <c r="K311" i="22" s="1"/>
  <c r="O311" i="22" l="1"/>
  <c r="W311" i="22"/>
  <c r="J311" i="22"/>
  <c r="S311" i="22" s="1"/>
  <c r="K312" i="22" a="1"/>
  <c r="K312" i="22" s="1"/>
  <c r="G312" i="22" a="1"/>
  <c r="G312" i="22" s="1"/>
  <c r="I312" i="22" a="1"/>
  <c r="I312" i="22" s="1"/>
  <c r="F313" i="22"/>
  <c r="Y310" i="22"/>
  <c r="N310" i="22"/>
  <c r="U310" i="22" s="1"/>
  <c r="Q310" i="22"/>
  <c r="V311" i="22"/>
  <c r="M311" i="22"/>
  <c r="A311" i="22"/>
  <c r="H311" i="22"/>
  <c r="R311" i="22" s="1"/>
  <c r="L311" i="22"/>
  <c r="T311" i="22" s="1"/>
  <c r="X311" i="22"/>
  <c r="P311" i="22"/>
  <c r="J312" i="22" l="1"/>
  <c r="S312" i="22" s="1"/>
  <c r="O312" i="22"/>
  <c r="W312" i="22"/>
  <c r="P312" i="22"/>
  <c r="X312" i="22"/>
  <c r="L312" i="22"/>
  <c r="T312" i="22" s="1"/>
  <c r="F314" i="22"/>
  <c r="K313" i="22" a="1"/>
  <c r="K313" i="22" s="1"/>
  <c r="G313" i="22" a="1"/>
  <c r="G313" i="22" s="1"/>
  <c r="I313" i="22" a="1"/>
  <c r="I313" i="22" s="1"/>
  <c r="M312" i="22"/>
  <c r="V312" i="22"/>
  <c r="A312" i="22"/>
  <c r="H312" i="22"/>
  <c r="R312" i="22" s="1"/>
  <c r="Q311" i="22"/>
  <c r="Y311" i="22"/>
  <c r="N311" i="22"/>
  <c r="U311" i="22" s="1"/>
  <c r="L313" i="22" l="1"/>
  <c r="T313" i="22" s="1"/>
  <c r="P313" i="22"/>
  <c r="X313" i="22"/>
  <c r="F315" i="22"/>
  <c r="K314" i="22" a="1"/>
  <c r="K314" i="22" s="1"/>
  <c r="G314" i="22" a="1"/>
  <c r="G314" i="22" s="1"/>
  <c r="I314" i="22" a="1"/>
  <c r="I314" i="22" s="1"/>
  <c r="N312" i="22"/>
  <c r="U312" i="22" s="1"/>
  <c r="Q312" i="22"/>
  <c r="Y312" i="22"/>
  <c r="J313" i="22"/>
  <c r="S313" i="22" s="1"/>
  <c r="O313" i="22"/>
  <c r="W313" i="22"/>
  <c r="H313" i="22"/>
  <c r="R313" i="22" s="1"/>
  <c r="V313" i="22"/>
  <c r="M313" i="22"/>
  <c r="A313" i="22"/>
  <c r="Y313" i="22" l="1"/>
  <c r="N313" i="22"/>
  <c r="U313" i="22" s="1"/>
  <c r="Q313" i="22"/>
  <c r="H314" i="22"/>
  <c r="R314" i="22" s="1"/>
  <c r="V314" i="22"/>
  <c r="M314" i="22"/>
  <c r="A314" i="22"/>
  <c r="L314" i="22"/>
  <c r="T314" i="22" s="1"/>
  <c r="P314" i="22"/>
  <c r="X314" i="22"/>
  <c r="G315" i="22" a="1"/>
  <c r="G315" i="22" s="1"/>
  <c r="K315" i="22" a="1"/>
  <c r="K315" i="22" s="1"/>
  <c r="F316" i="22"/>
  <c r="I315" i="22" a="1"/>
  <c r="I315" i="22" s="1"/>
  <c r="W314" i="22"/>
  <c r="O314" i="22"/>
  <c r="J314" i="22"/>
  <c r="S314" i="22" s="1"/>
  <c r="N314" i="22" l="1"/>
  <c r="U314" i="22" s="1"/>
  <c r="Q314" i="22"/>
  <c r="Y314" i="22"/>
  <c r="K316" i="22" a="1"/>
  <c r="K316" i="22" s="1"/>
  <c r="G316" i="22" a="1"/>
  <c r="G316" i="22" s="1"/>
  <c r="I316" i="22" a="1"/>
  <c r="I316" i="22" s="1"/>
  <c r="F317" i="22"/>
  <c r="P315" i="22"/>
  <c r="X315" i="22"/>
  <c r="L315" i="22"/>
  <c r="T315" i="22" s="1"/>
  <c r="O315" i="22"/>
  <c r="W315" i="22"/>
  <c r="J315" i="22"/>
  <c r="S315" i="22" s="1"/>
  <c r="V315" i="22"/>
  <c r="A315" i="22"/>
  <c r="H315" i="22"/>
  <c r="R315" i="22" s="1"/>
  <c r="M315" i="22"/>
  <c r="O316" i="22" l="1"/>
  <c r="W316" i="22"/>
  <c r="J316" i="22"/>
  <c r="S316" i="22" s="1"/>
  <c r="L316" i="22"/>
  <c r="T316" i="22" s="1"/>
  <c r="P316" i="22"/>
  <c r="X316" i="22"/>
  <c r="F318" i="22"/>
  <c r="K317" i="22" a="1"/>
  <c r="K317" i="22" s="1"/>
  <c r="G317" i="22" a="1"/>
  <c r="G317" i="22" s="1"/>
  <c r="I317" i="22" a="1"/>
  <c r="I317" i="22" s="1"/>
  <c r="H316" i="22"/>
  <c r="R316" i="22" s="1"/>
  <c r="V316" i="22"/>
  <c r="M316" i="22"/>
  <c r="A316" i="22"/>
  <c r="Q315" i="22"/>
  <c r="Y315" i="22"/>
  <c r="N315" i="22"/>
  <c r="U315" i="22" s="1"/>
  <c r="X317" i="22" l="1"/>
  <c r="L317" i="22"/>
  <c r="T317" i="22" s="1"/>
  <c r="P317" i="22"/>
  <c r="O317" i="22"/>
  <c r="W317" i="22"/>
  <c r="J317" i="22"/>
  <c r="S317" i="22" s="1"/>
  <c r="G318" i="22" a="1"/>
  <c r="G318" i="22" s="1"/>
  <c r="F319" i="22"/>
  <c r="K318" i="22" a="1"/>
  <c r="K318" i="22" s="1"/>
  <c r="I318" i="22" a="1"/>
  <c r="I318" i="22" s="1"/>
  <c r="N316" i="22"/>
  <c r="U316" i="22" s="1"/>
  <c r="Q316" i="22"/>
  <c r="Y316" i="22"/>
  <c r="M317" i="22"/>
  <c r="A317" i="22"/>
  <c r="H317" i="22"/>
  <c r="R317" i="22" s="1"/>
  <c r="V317" i="22"/>
  <c r="G319" i="22" l="1" a="1"/>
  <c r="G319" i="22" s="1"/>
  <c r="I319" i="22" a="1"/>
  <c r="I319" i="22" s="1"/>
  <c r="K319" i="22" a="1"/>
  <c r="K319" i="22" s="1"/>
  <c r="F320" i="22"/>
  <c r="J318" i="22"/>
  <c r="S318" i="22" s="1"/>
  <c r="W318" i="22"/>
  <c r="O318" i="22"/>
  <c r="A318" i="22"/>
  <c r="V318" i="22"/>
  <c r="H318" i="22"/>
  <c r="R318" i="22" s="1"/>
  <c r="M318" i="22"/>
  <c r="N317" i="22"/>
  <c r="U317" i="22" s="1"/>
  <c r="Q317" i="22"/>
  <c r="Y317" i="22"/>
  <c r="P318" i="22"/>
  <c r="L318" i="22"/>
  <c r="T318" i="22" s="1"/>
  <c r="X318" i="22"/>
  <c r="K320" i="22" l="1" a="1"/>
  <c r="K320" i="22" s="1"/>
  <c r="G320" i="22" a="1"/>
  <c r="G320" i="22" s="1"/>
  <c r="I320" i="22" a="1"/>
  <c r="I320" i="22" s="1"/>
  <c r="F321" i="22"/>
  <c r="X319" i="22"/>
  <c r="L319" i="22"/>
  <c r="T319" i="22" s="1"/>
  <c r="P319" i="22"/>
  <c r="O319" i="22"/>
  <c r="W319" i="22"/>
  <c r="J319" i="22"/>
  <c r="S319" i="22" s="1"/>
  <c r="Y318" i="22"/>
  <c r="N318" i="22"/>
  <c r="U318" i="22" s="1"/>
  <c r="Q318" i="22"/>
  <c r="M319" i="22"/>
  <c r="A319" i="22"/>
  <c r="H319" i="22"/>
  <c r="R319" i="22" s="1"/>
  <c r="V319" i="22"/>
  <c r="Q319" i="22" l="1"/>
  <c r="Y319" i="22"/>
  <c r="N319" i="22"/>
  <c r="U319" i="22" s="1"/>
  <c r="F322" i="22"/>
  <c r="K321" i="22" a="1"/>
  <c r="K321" i="22" s="1"/>
  <c r="G321" i="22" a="1"/>
  <c r="G321" i="22" s="1"/>
  <c r="I321" i="22" a="1"/>
  <c r="I321" i="22" s="1"/>
  <c r="O320" i="22"/>
  <c r="W320" i="22"/>
  <c r="J320" i="22"/>
  <c r="S320" i="22" s="1"/>
  <c r="H320" i="22"/>
  <c r="R320" i="22" s="1"/>
  <c r="V320" i="22"/>
  <c r="A320" i="22"/>
  <c r="M320" i="22"/>
  <c r="P320" i="22"/>
  <c r="X320" i="22"/>
  <c r="L320" i="22"/>
  <c r="T320" i="22" s="1"/>
  <c r="H321" i="22" l="1"/>
  <c r="R321" i="22" s="1"/>
  <c r="M321" i="22"/>
  <c r="A321" i="22"/>
  <c r="V321" i="22"/>
  <c r="L321" i="22"/>
  <c r="T321" i="22" s="1"/>
  <c r="P321" i="22"/>
  <c r="X321" i="22"/>
  <c r="F323" i="22"/>
  <c r="K322" i="22" a="1"/>
  <c r="K322" i="22" s="1"/>
  <c r="I322" i="22" a="1"/>
  <c r="I322" i="22" s="1"/>
  <c r="G322" i="22" a="1"/>
  <c r="G322" i="22" s="1"/>
  <c r="J321" i="22"/>
  <c r="S321" i="22" s="1"/>
  <c r="W321" i="22"/>
  <c r="O321" i="22"/>
  <c r="Q320" i="22"/>
  <c r="Y320" i="22"/>
  <c r="N320" i="22"/>
  <c r="U320" i="22" s="1"/>
  <c r="K323" i="22" l="1" a="1"/>
  <c r="K323" i="22" s="1"/>
  <c r="G323" i="22" a="1"/>
  <c r="G323" i="22" s="1"/>
  <c r="I323" i="22" a="1"/>
  <c r="I323" i="22" s="1"/>
  <c r="F324" i="22"/>
  <c r="A322" i="22"/>
  <c r="M322" i="22"/>
  <c r="H322" i="22"/>
  <c r="R322" i="22" s="1"/>
  <c r="V322" i="22"/>
  <c r="W322" i="22"/>
  <c r="J322" i="22"/>
  <c r="S322" i="22" s="1"/>
  <c r="O322" i="22"/>
  <c r="N321" i="22"/>
  <c r="U321" i="22" s="1"/>
  <c r="Y321" i="22"/>
  <c r="Q321" i="22"/>
  <c r="X322" i="22"/>
  <c r="P322" i="22"/>
  <c r="L322" i="22"/>
  <c r="T322" i="22" s="1"/>
  <c r="Y322" i="22" l="1"/>
  <c r="Q322" i="22"/>
  <c r="N322" i="22"/>
  <c r="U322" i="22" s="1"/>
  <c r="K324" i="22" a="1"/>
  <c r="K324" i="22" s="1"/>
  <c r="G324" i="22" a="1"/>
  <c r="G324" i="22" s="1"/>
  <c r="I324" i="22" a="1"/>
  <c r="I324" i="22" s="1"/>
  <c r="F325" i="22"/>
  <c r="J323" i="22"/>
  <c r="S323" i="22" s="1"/>
  <c r="O323" i="22"/>
  <c r="W323" i="22"/>
  <c r="M323" i="22"/>
  <c r="V323" i="22"/>
  <c r="A323" i="22"/>
  <c r="H323" i="22"/>
  <c r="R323" i="22" s="1"/>
  <c r="L323" i="22"/>
  <c r="T323" i="22" s="1"/>
  <c r="X323" i="22"/>
  <c r="P323" i="22"/>
  <c r="G325" i="22" l="1" a="1"/>
  <c r="G325" i="22" s="1"/>
  <c r="K325" i="22" a="1"/>
  <c r="K325" i="22" s="1"/>
  <c r="I325" i="22" a="1"/>
  <c r="I325" i="22" s="1"/>
  <c r="F326" i="22"/>
  <c r="W324" i="22"/>
  <c r="J324" i="22"/>
  <c r="S324" i="22" s="1"/>
  <c r="O324" i="22"/>
  <c r="L324" i="22"/>
  <c r="T324" i="22" s="1"/>
  <c r="P324" i="22"/>
  <c r="X324" i="22"/>
  <c r="Q323" i="22"/>
  <c r="Y323" i="22"/>
  <c r="N323" i="22"/>
  <c r="U323" i="22" s="1"/>
  <c r="M324" i="22"/>
  <c r="A324" i="22"/>
  <c r="V324" i="22"/>
  <c r="H324" i="22"/>
  <c r="R324" i="22" s="1"/>
  <c r="Q324" i="22" l="1"/>
  <c r="Y324" i="22"/>
  <c r="N324" i="22"/>
  <c r="U324" i="22" s="1"/>
  <c r="K326" i="22" a="1"/>
  <c r="K326" i="22" s="1"/>
  <c r="F327" i="22"/>
  <c r="G326" i="22" a="1"/>
  <c r="G326" i="22" s="1"/>
  <c r="I326" i="22" a="1"/>
  <c r="I326" i="22" s="1"/>
  <c r="O325" i="22"/>
  <c r="W325" i="22"/>
  <c r="J325" i="22"/>
  <c r="S325" i="22" s="1"/>
  <c r="P325" i="22"/>
  <c r="L325" i="22"/>
  <c r="T325" i="22" s="1"/>
  <c r="X325" i="22"/>
  <c r="A325" i="22"/>
  <c r="H325" i="22"/>
  <c r="R325" i="22" s="1"/>
  <c r="V325" i="22"/>
  <c r="M325" i="22"/>
  <c r="J326" i="22" l="1"/>
  <c r="S326" i="22" s="1"/>
  <c r="O326" i="22"/>
  <c r="W326" i="22"/>
  <c r="M326" i="22"/>
  <c r="A326" i="22"/>
  <c r="H326" i="22"/>
  <c r="R326" i="22" s="1"/>
  <c r="V326" i="22"/>
  <c r="P326" i="22"/>
  <c r="X326" i="22"/>
  <c r="L326" i="22"/>
  <c r="T326" i="22" s="1"/>
  <c r="K327" i="22" a="1"/>
  <c r="K327" i="22" s="1"/>
  <c r="G327" i="22" a="1"/>
  <c r="G327" i="22" s="1"/>
  <c r="I327" i="22" a="1"/>
  <c r="I327" i="22" s="1"/>
  <c r="F328" i="22"/>
  <c r="N325" i="22"/>
  <c r="U325" i="22" s="1"/>
  <c r="Y325" i="22"/>
  <c r="Q325" i="22"/>
  <c r="V327" i="22" l="1"/>
  <c r="H327" i="22"/>
  <c r="R327" i="22" s="1"/>
  <c r="M327" i="22"/>
  <c r="A327" i="22"/>
  <c r="N326" i="22"/>
  <c r="U326" i="22" s="1"/>
  <c r="Y326" i="22"/>
  <c r="Q326" i="22"/>
  <c r="L327" i="22"/>
  <c r="T327" i="22" s="1"/>
  <c r="P327" i="22"/>
  <c r="X327" i="22"/>
  <c r="G328" i="22" a="1"/>
  <c r="G328" i="22" s="1"/>
  <c r="I328" i="22" a="1"/>
  <c r="I328" i="22" s="1"/>
  <c r="F329" i="22"/>
  <c r="K328" i="22" a="1"/>
  <c r="K328" i="22" s="1"/>
  <c r="W327" i="22"/>
  <c r="J327" i="22"/>
  <c r="S327" i="22" s="1"/>
  <c r="O327" i="22"/>
  <c r="P328" i="22" l="1"/>
  <c r="X328" i="22"/>
  <c r="L328" i="22"/>
  <c r="T328" i="22" s="1"/>
  <c r="F330" i="22"/>
  <c r="K329" i="22" a="1"/>
  <c r="K329" i="22" s="1"/>
  <c r="G329" i="22" a="1"/>
  <c r="G329" i="22" s="1"/>
  <c r="I329" i="22" a="1"/>
  <c r="I329" i="22" s="1"/>
  <c r="H328" i="22"/>
  <c r="R328" i="22" s="1"/>
  <c r="V328" i="22"/>
  <c r="M328" i="22"/>
  <c r="A328" i="22"/>
  <c r="N327" i="22"/>
  <c r="U327" i="22" s="1"/>
  <c r="Q327" i="22"/>
  <c r="Y327" i="22"/>
  <c r="O328" i="22"/>
  <c r="W328" i="22"/>
  <c r="J328" i="22"/>
  <c r="S328" i="22" s="1"/>
  <c r="L329" i="22" l="1"/>
  <c r="T329" i="22" s="1"/>
  <c r="P329" i="22"/>
  <c r="X329" i="22"/>
  <c r="F331" i="22"/>
  <c r="K330" i="22" a="1"/>
  <c r="K330" i="22" s="1"/>
  <c r="I330" i="22" a="1"/>
  <c r="I330" i="22" s="1"/>
  <c r="G330" i="22" a="1"/>
  <c r="G330" i="22" s="1"/>
  <c r="A329" i="22"/>
  <c r="H329" i="22"/>
  <c r="R329" i="22" s="1"/>
  <c r="V329" i="22"/>
  <c r="M329" i="22"/>
  <c r="Q328" i="22"/>
  <c r="Y328" i="22"/>
  <c r="N328" i="22"/>
  <c r="U328" i="22" s="1"/>
  <c r="W329" i="22"/>
  <c r="O329" i="22"/>
  <c r="J329" i="22"/>
  <c r="S329" i="22" s="1"/>
  <c r="W330" i="22" l="1"/>
  <c r="O330" i="22"/>
  <c r="J330" i="22"/>
  <c r="S330" i="22" s="1"/>
  <c r="X330" i="22"/>
  <c r="P330" i="22"/>
  <c r="L330" i="22"/>
  <c r="T330" i="22" s="1"/>
  <c r="M330" i="22"/>
  <c r="A330" i="22"/>
  <c r="H330" i="22"/>
  <c r="R330" i="22" s="1"/>
  <c r="V330" i="22"/>
  <c r="F332" i="22"/>
  <c r="I331" i="22" a="1"/>
  <c r="I331" i="22" s="1"/>
  <c r="K331" i="22" a="1"/>
  <c r="K331" i="22" s="1"/>
  <c r="G331" i="22" a="1"/>
  <c r="G331" i="22" s="1"/>
  <c r="Q329" i="22"/>
  <c r="Y329" i="22"/>
  <c r="N329" i="22"/>
  <c r="U329" i="22" s="1"/>
  <c r="V331" i="22" l="1"/>
  <c r="A331" i="22"/>
  <c r="M331" i="22"/>
  <c r="H331" i="22"/>
  <c r="R331" i="22" s="1"/>
  <c r="J331" i="22"/>
  <c r="S331" i="22" s="1"/>
  <c r="O331" i="22"/>
  <c r="W331" i="22"/>
  <c r="X331" i="22"/>
  <c r="L331" i="22"/>
  <c r="T331" i="22" s="1"/>
  <c r="P331" i="22"/>
  <c r="K332" i="22" a="1"/>
  <c r="K332" i="22" s="1"/>
  <c r="G332" i="22" a="1"/>
  <c r="G332" i="22" s="1"/>
  <c r="I332" i="22" a="1"/>
  <c r="I332" i="22" s="1"/>
  <c r="F333" i="22"/>
  <c r="N330" i="22"/>
  <c r="U330" i="22" s="1"/>
  <c r="Q330" i="22"/>
  <c r="Y330" i="22"/>
  <c r="I333" i="22" l="1" a="1"/>
  <c r="I333" i="22" s="1"/>
  <c r="K333" i="22" a="1"/>
  <c r="K333" i="22" s="1"/>
  <c r="F334" i="22"/>
  <c r="G333" i="22" a="1"/>
  <c r="G333" i="22" s="1"/>
  <c r="J332" i="22"/>
  <c r="S332" i="22" s="1"/>
  <c r="O332" i="22"/>
  <c r="W332" i="22"/>
  <c r="X332" i="22"/>
  <c r="L332" i="22"/>
  <c r="T332" i="22" s="1"/>
  <c r="P332" i="22"/>
  <c r="Q331" i="22"/>
  <c r="Y331" i="22"/>
  <c r="N331" i="22"/>
  <c r="U331" i="22" s="1"/>
  <c r="M332" i="22"/>
  <c r="A332" i="22"/>
  <c r="H332" i="22"/>
  <c r="R332" i="22" s="1"/>
  <c r="V332" i="22"/>
  <c r="M333" i="22" l="1"/>
  <c r="A333" i="22"/>
  <c r="H333" i="22"/>
  <c r="R333" i="22" s="1"/>
  <c r="V333" i="22"/>
  <c r="N332" i="22"/>
  <c r="U332" i="22" s="1"/>
  <c r="Q332" i="22"/>
  <c r="Y332" i="22"/>
  <c r="I334" i="22" a="1"/>
  <c r="I334" i="22" s="1"/>
  <c r="F335" i="22"/>
  <c r="K334" i="22" a="1"/>
  <c r="K334" i="22" s="1"/>
  <c r="G334" i="22" a="1"/>
  <c r="G334" i="22" s="1"/>
  <c r="L333" i="22"/>
  <c r="T333" i="22" s="1"/>
  <c r="P333" i="22"/>
  <c r="X333" i="22"/>
  <c r="O333" i="22"/>
  <c r="W333" i="22"/>
  <c r="J333" i="22"/>
  <c r="S333" i="22" s="1"/>
  <c r="O334" i="22" l="1"/>
  <c r="W334" i="22"/>
  <c r="J334" i="22"/>
  <c r="S334" i="22" s="1"/>
  <c r="H334" i="22"/>
  <c r="R334" i="22" s="1"/>
  <c r="A334" i="22"/>
  <c r="V334" i="22"/>
  <c r="M334" i="22"/>
  <c r="X334" i="22"/>
  <c r="P334" i="22"/>
  <c r="L334" i="22"/>
  <c r="T334" i="22" s="1"/>
  <c r="G335" i="22" a="1"/>
  <c r="G335" i="22" s="1"/>
  <c r="F336" i="22"/>
  <c r="K335" i="22" a="1"/>
  <c r="K335" i="22" s="1"/>
  <c r="I335" i="22" a="1"/>
  <c r="I335" i="22" s="1"/>
  <c r="Y333" i="22"/>
  <c r="N333" i="22"/>
  <c r="U333" i="22" s="1"/>
  <c r="Q333" i="22"/>
  <c r="L335" i="22" l="1"/>
  <c r="T335" i="22" s="1"/>
  <c r="P335" i="22"/>
  <c r="X335" i="22"/>
  <c r="H335" i="22"/>
  <c r="R335" i="22" s="1"/>
  <c r="M335" i="22"/>
  <c r="A335" i="22"/>
  <c r="V335" i="22"/>
  <c r="O335" i="22"/>
  <c r="W335" i="22"/>
  <c r="J335" i="22"/>
  <c r="S335" i="22" s="1"/>
  <c r="Y334" i="22"/>
  <c r="N334" i="22"/>
  <c r="U334" i="22" s="1"/>
  <c r="Q334" i="22"/>
  <c r="I336" i="22" a="1"/>
  <c r="I336" i="22" s="1"/>
  <c r="K336" i="22" a="1"/>
  <c r="K336" i="22" s="1"/>
  <c r="F337" i="22"/>
  <c r="G336" i="22" a="1"/>
  <c r="G336" i="22" s="1"/>
  <c r="W336" i="22" l="1"/>
  <c r="J336" i="22"/>
  <c r="S336" i="22" s="1"/>
  <c r="O336" i="22"/>
  <c r="N335" i="22"/>
  <c r="U335" i="22" s="1"/>
  <c r="Y335" i="22"/>
  <c r="Q335" i="22"/>
  <c r="L336" i="22"/>
  <c r="T336" i="22" s="1"/>
  <c r="P336" i="22"/>
  <c r="X336" i="22"/>
  <c r="I337" i="22" a="1"/>
  <c r="I337" i="22" s="1"/>
  <c r="F338" i="22"/>
  <c r="G337" i="22" a="1"/>
  <c r="G337" i="22" s="1"/>
  <c r="K337" i="22" a="1"/>
  <c r="K337" i="22" s="1"/>
  <c r="A336" i="22"/>
  <c r="H336" i="22"/>
  <c r="R336" i="22" s="1"/>
  <c r="M336" i="22"/>
  <c r="V336" i="22"/>
  <c r="L337" i="22" l="1"/>
  <c r="T337" i="22" s="1"/>
  <c r="P337" i="22"/>
  <c r="X337" i="22"/>
  <c r="H337" i="22"/>
  <c r="R337" i="22" s="1"/>
  <c r="M337" i="22"/>
  <c r="V337" i="22"/>
  <c r="A337" i="22"/>
  <c r="I338" i="22" a="1"/>
  <c r="I338" i="22" s="1"/>
  <c r="F339" i="22"/>
  <c r="K338" i="22" a="1"/>
  <c r="K338" i="22" s="1"/>
  <c r="G338" i="22" a="1"/>
  <c r="G338" i="22" s="1"/>
  <c r="O337" i="22"/>
  <c r="J337" i="22"/>
  <c r="S337" i="22" s="1"/>
  <c r="W337" i="22"/>
  <c r="N336" i="22"/>
  <c r="U336" i="22" s="1"/>
  <c r="Q336" i="22"/>
  <c r="Y336" i="22"/>
  <c r="N337" i="22" l="1"/>
  <c r="U337" i="22" s="1"/>
  <c r="Q337" i="22"/>
  <c r="Y337" i="22"/>
  <c r="M338" i="22"/>
  <c r="A338" i="22"/>
  <c r="H338" i="22"/>
  <c r="R338" i="22" s="1"/>
  <c r="V338" i="22"/>
  <c r="W338" i="22"/>
  <c r="J338" i="22"/>
  <c r="S338" i="22" s="1"/>
  <c r="O338" i="22"/>
  <c r="P338" i="22"/>
  <c r="X338" i="22"/>
  <c r="L338" i="22"/>
  <c r="T338" i="22" s="1"/>
  <c r="G339" i="22" a="1"/>
  <c r="G339" i="22" s="1"/>
  <c r="I339" i="22" a="1"/>
  <c r="I339" i="22" s="1"/>
  <c r="K339" i="22" a="1"/>
  <c r="K339" i="22" s="1"/>
  <c r="F340" i="22"/>
  <c r="P339" i="22" l="1"/>
  <c r="L339" i="22"/>
  <c r="T339" i="22" s="1"/>
  <c r="X339" i="22"/>
  <c r="J339" i="22"/>
  <c r="S339" i="22" s="1"/>
  <c r="O339" i="22"/>
  <c r="W339" i="22"/>
  <c r="H339" i="22"/>
  <c r="R339" i="22" s="1"/>
  <c r="V339" i="22"/>
  <c r="M339" i="22"/>
  <c r="A339" i="22"/>
  <c r="Q338" i="22"/>
  <c r="N338" i="22"/>
  <c r="U338" i="22" s="1"/>
  <c r="Y338" i="22"/>
  <c r="G340" i="22" a="1"/>
  <c r="G340" i="22" s="1"/>
  <c r="K340" i="22" a="1"/>
  <c r="K340" i="22" s="1"/>
  <c r="I340" i="22" a="1"/>
  <c r="I340" i="22" s="1"/>
  <c r="F341" i="22"/>
  <c r="X340" i="22" l="1"/>
  <c r="P340" i="22"/>
  <c r="L340" i="22"/>
  <c r="T340" i="22" s="1"/>
  <c r="H340" i="22"/>
  <c r="R340" i="22" s="1"/>
  <c r="M340" i="22"/>
  <c r="A340" i="22"/>
  <c r="V340" i="22"/>
  <c r="O340" i="22"/>
  <c r="W340" i="22"/>
  <c r="J340" i="22"/>
  <c r="S340" i="22" s="1"/>
  <c r="F342" i="22"/>
  <c r="I341" i="22" a="1"/>
  <c r="I341" i="22" s="1"/>
  <c r="K341" i="22" a="1"/>
  <c r="K341" i="22" s="1"/>
  <c r="G341" i="22" a="1"/>
  <c r="G341" i="22" s="1"/>
  <c r="Q339" i="22"/>
  <c r="Y339" i="22"/>
  <c r="N339" i="22"/>
  <c r="U339" i="22" s="1"/>
  <c r="W341" i="22" l="1"/>
  <c r="J341" i="22"/>
  <c r="S341" i="22" s="1"/>
  <c r="O341" i="22"/>
  <c r="X341" i="22"/>
  <c r="L341" i="22"/>
  <c r="T341" i="22" s="1"/>
  <c r="P341" i="22"/>
  <c r="N340" i="22"/>
  <c r="U340" i="22" s="1"/>
  <c r="Q340" i="22"/>
  <c r="Y340" i="22"/>
  <c r="G342" i="22" a="1"/>
  <c r="G342" i="22" s="1"/>
  <c r="I342" i="22" a="1"/>
  <c r="I342" i="22" s="1"/>
  <c r="K342" i="22" a="1"/>
  <c r="K342" i="22" s="1"/>
  <c r="F343" i="22"/>
  <c r="H341" i="22"/>
  <c r="R341" i="22" s="1"/>
  <c r="A341" i="22"/>
  <c r="V341" i="22"/>
  <c r="M341" i="22"/>
  <c r="K343" i="22" l="1" a="1"/>
  <c r="K343" i="22" s="1"/>
  <c r="G343" i="22" a="1"/>
  <c r="G343" i="22" s="1"/>
  <c r="I343" i="22" a="1"/>
  <c r="I343" i="22" s="1"/>
  <c r="F344" i="22"/>
  <c r="L342" i="22"/>
  <c r="T342" i="22" s="1"/>
  <c r="P342" i="22"/>
  <c r="X342" i="22"/>
  <c r="J342" i="22"/>
  <c r="S342" i="22" s="1"/>
  <c r="O342" i="22"/>
  <c r="W342" i="22"/>
  <c r="M342" i="22"/>
  <c r="A342" i="22"/>
  <c r="V342" i="22"/>
  <c r="H342" i="22"/>
  <c r="R342" i="22" s="1"/>
  <c r="Y341" i="22"/>
  <c r="N341" i="22"/>
  <c r="U341" i="22" s="1"/>
  <c r="Q341" i="22"/>
  <c r="I344" i="22" l="1" a="1"/>
  <c r="I344" i="22" s="1"/>
  <c r="G344" i="22" a="1"/>
  <c r="G344" i="22" s="1"/>
  <c r="K344" i="22" a="1"/>
  <c r="K344" i="22" s="1"/>
  <c r="F345" i="22"/>
  <c r="O343" i="22"/>
  <c r="W343" i="22"/>
  <c r="J343" i="22"/>
  <c r="S343" i="22" s="1"/>
  <c r="H343" i="22"/>
  <c r="R343" i="22" s="1"/>
  <c r="V343" i="22"/>
  <c r="M343" i="22"/>
  <c r="A343" i="22"/>
  <c r="Q342" i="22"/>
  <c r="Y342" i="22"/>
  <c r="N342" i="22"/>
  <c r="U342" i="22" s="1"/>
  <c r="X343" i="22"/>
  <c r="L343" i="22"/>
  <c r="T343" i="22" s="1"/>
  <c r="P343" i="22"/>
  <c r="F346" i="22" l="1"/>
  <c r="K345" i="22" a="1"/>
  <c r="K345" i="22" s="1"/>
  <c r="G345" i="22" a="1"/>
  <c r="G345" i="22" s="1"/>
  <c r="I345" i="22" a="1"/>
  <c r="I345" i="22" s="1"/>
  <c r="P344" i="22"/>
  <c r="L344" i="22"/>
  <c r="T344" i="22" s="1"/>
  <c r="X344" i="22"/>
  <c r="Y343" i="22"/>
  <c r="N343" i="22"/>
  <c r="U343" i="22" s="1"/>
  <c r="Q343" i="22"/>
  <c r="M344" i="22"/>
  <c r="H344" i="22"/>
  <c r="R344" i="22" s="1"/>
  <c r="V344" i="22"/>
  <c r="A344" i="22"/>
  <c r="W344" i="22"/>
  <c r="O344" i="22"/>
  <c r="J344" i="22"/>
  <c r="S344" i="22" s="1"/>
  <c r="O345" i="22" l="1"/>
  <c r="W345" i="22"/>
  <c r="J345" i="22"/>
  <c r="S345" i="22" s="1"/>
  <c r="A345" i="22"/>
  <c r="M345" i="22"/>
  <c r="H345" i="22"/>
  <c r="R345" i="22" s="1"/>
  <c r="V345" i="22"/>
  <c r="Q344" i="22"/>
  <c r="Y344" i="22"/>
  <c r="N344" i="22"/>
  <c r="U344" i="22" s="1"/>
  <c r="L345" i="22"/>
  <c r="T345" i="22" s="1"/>
  <c r="P345" i="22"/>
  <c r="X345" i="22"/>
  <c r="I346" i="22" a="1"/>
  <c r="I346" i="22" s="1"/>
  <c r="G346" i="22" a="1"/>
  <c r="G346" i="22" s="1"/>
  <c r="F347" i="22"/>
  <c r="K346" i="22" a="1"/>
  <c r="K346" i="22" s="1"/>
  <c r="Q345" i="22" l="1"/>
  <c r="Y345" i="22"/>
  <c r="N345" i="22"/>
  <c r="U345" i="22" s="1"/>
  <c r="G347" i="22" a="1"/>
  <c r="G347" i="22" s="1"/>
  <c r="F348" i="22"/>
  <c r="I347" i="22" a="1"/>
  <c r="I347" i="22" s="1"/>
  <c r="K347" i="22" a="1"/>
  <c r="K347" i="22" s="1"/>
  <c r="V346" i="22"/>
  <c r="M346" i="22"/>
  <c r="A346" i="22"/>
  <c r="H346" i="22"/>
  <c r="R346" i="22" s="1"/>
  <c r="J346" i="22"/>
  <c r="S346" i="22" s="1"/>
  <c r="O346" i="22"/>
  <c r="W346" i="22"/>
  <c r="P346" i="22"/>
  <c r="X346" i="22"/>
  <c r="L346" i="22"/>
  <c r="T346" i="22" s="1"/>
  <c r="P347" i="22" l="1"/>
  <c r="L347" i="22"/>
  <c r="T347" i="22" s="1"/>
  <c r="X347" i="22"/>
  <c r="J347" i="22"/>
  <c r="S347" i="22" s="1"/>
  <c r="W347" i="22"/>
  <c r="O347" i="22"/>
  <c r="F349" i="22"/>
  <c r="G348" i="22" a="1"/>
  <c r="G348" i="22" s="1"/>
  <c r="I348" i="22" a="1"/>
  <c r="I348" i="22" s="1"/>
  <c r="K348" i="22" a="1"/>
  <c r="K348" i="22" s="1"/>
  <c r="A347" i="22"/>
  <c r="H347" i="22"/>
  <c r="R347" i="22" s="1"/>
  <c r="V347" i="22"/>
  <c r="M347" i="22"/>
  <c r="N346" i="22"/>
  <c r="U346" i="22" s="1"/>
  <c r="Q346" i="22"/>
  <c r="Y346" i="22"/>
  <c r="G349" i="22" l="1" a="1"/>
  <c r="G349" i="22" s="1"/>
  <c r="I349" i="22" a="1"/>
  <c r="I349" i="22" s="1"/>
  <c r="K349" i="22" a="1"/>
  <c r="K349" i="22" s="1"/>
  <c r="F350" i="22"/>
  <c r="Q347" i="22"/>
  <c r="Y347" i="22"/>
  <c r="N347" i="22"/>
  <c r="U347" i="22" s="1"/>
  <c r="M348" i="22"/>
  <c r="A348" i="22"/>
  <c r="H348" i="22"/>
  <c r="R348" i="22" s="1"/>
  <c r="V348" i="22"/>
  <c r="L348" i="22"/>
  <c r="T348" i="22" s="1"/>
  <c r="P348" i="22"/>
  <c r="X348" i="22"/>
  <c r="O348" i="22"/>
  <c r="W348" i="22"/>
  <c r="J348" i="22"/>
  <c r="S348" i="22" s="1"/>
  <c r="Y348" i="22" l="1"/>
  <c r="Q348" i="22"/>
  <c r="N348" i="22"/>
  <c r="U348" i="22" s="1"/>
  <c r="F351" i="22"/>
  <c r="G350" i="22" a="1"/>
  <c r="G350" i="22" s="1"/>
  <c r="K350" i="22" a="1"/>
  <c r="K350" i="22" s="1"/>
  <c r="I350" i="22" a="1"/>
  <c r="I350" i="22" s="1"/>
  <c r="P349" i="22"/>
  <c r="X349" i="22"/>
  <c r="L349" i="22"/>
  <c r="T349" i="22" s="1"/>
  <c r="O349" i="22"/>
  <c r="W349" i="22"/>
  <c r="J349" i="22"/>
  <c r="S349" i="22" s="1"/>
  <c r="M349" i="22"/>
  <c r="V349" i="22"/>
  <c r="A349" i="22"/>
  <c r="H349" i="22"/>
  <c r="R349" i="22" s="1"/>
  <c r="W350" i="22" l="1"/>
  <c r="J350" i="22"/>
  <c r="S350" i="22" s="1"/>
  <c r="O350" i="22"/>
  <c r="M350" i="22"/>
  <c r="V350" i="22"/>
  <c r="A350" i="22"/>
  <c r="H350" i="22"/>
  <c r="R350" i="22" s="1"/>
  <c r="L350" i="22"/>
  <c r="T350" i="22" s="1"/>
  <c r="P350" i="22"/>
  <c r="X350" i="22"/>
  <c r="G351" i="22" a="1"/>
  <c r="G351" i="22" s="1"/>
  <c r="I351" i="22" a="1"/>
  <c r="I351" i="22" s="1"/>
  <c r="K351" i="22" a="1"/>
  <c r="K351" i="22" s="1"/>
  <c r="F352" i="22"/>
  <c r="N349" i="22"/>
  <c r="U349" i="22" s="1"/>
  <c r="Q349" i="22"/>
  <c r="Y349" i="22"/>
  <c r="L351" i="22" l="1"/>
  <c r="T351" i="22" s="1"/>
  <c r="P351" i="22"/>
  <c r="X351" i="22"/>
  <c r="J351" i="22"/>
  <c r="S351" i="22" s="1"/>
  <c r="W351" i="22"/>
  <c r="O351" i="22"/>
  <c r="Q350" i="22"/>
  <c r="Y350" i="22"/>
  <c r="N350" i="22"/>
  <c r="U350" i="22" s="1"/>
  <c r="M351" i="22"/>
  <c r="H351" i="22"/>
  <c r="R351" i="22" s="1"/>
  <c r="V351" i="22"/>
  <c r="A351" i="22"/>
  <c r="G352" i="22" a="1"/>
  <c r="G352" i="22" s="1"/>
  <c r="I352" i="22" a="1"/>
  <c r="I352" i="22" s="1"/>
  <c r="K352" i="22" a="1"/>
  <c r="K352" i="22" s="1"/>
  <c r="F353" i="22"/>
  <c r="L352" i="22" l="1"/>
  <c r="T352" i="22" s="1"/>
  <c r="P352" i="22"/>
  <c r="X352" i="22"/>
  <c r="O352" i="22"/>
  <c r="W352" i="22"/>
  <c r="J352" i="22"/>
  <c r="S352" i="22" s="1"/>
  <c r="V352" i="22"/>
  <c r="M352" i="22"/>
  <c r="A352" i="22"/>
  <c r="H352" i="22"/>
  <c r="R352" i="22" s="1"/>
  <c r="Y351" i="22"/>
  <c r="Q351" i="22"/>
  <c r="N351" i="22"/>
  <c r="U351" i="22" s="1"/>
  <c r="I353" i="22" a="1"/>
  <c r="I353" i="22" s="1"/>
  <c r="K353" i="22" a="1"/>
  <c r="K353" i="22" s="1"/>
  <c r="G353" i="22" a="1"/>
  <c r="G353" i="22" s="1"/>
  <c r="F354" i="22"/>
  <c r="X353" i="22" l="1"/>
  <c r="L353" i="22"/>
  <c r="T353" i="22" s="1"/>
  <c r="P353" i="22"/>
  <c r="N352" i="22"/>
  <c r="U352" i="22" s="1"/>
  <c r="Q352" i="22"/>
  <c r="Y352" i="22"/>
  <c r="O353" i="22"/>
  <c r="W353" i="22"/>
  <c r="J353" i="22"/>
  <c r="S353" i="22" s="1"/>
  <c r="V353" i="22"/>
  <c r="H353" i="22"/>
  <c r="R353" i="22" s="1"/>
  <c r="M353" i="22"/>
  <c r="A353" i="22"/>
  <c r="F355" i="22"/>
  <c r="K354" i="22" a="1"/>
  <c r="K354" i="22" s="1"/>
  <c r="G354" i="22" a="1"/>
  <c r="G354" i="22" s="1"/>
  <c r="I354" i="22" a="1"/>
  <c r="I354" i="22" s="1"/>
  <c r="Y353" i="22" l="1"/>
  <c r="Q353" i="22"/>
  <c r="N353" i="22"/>
  <c r="U353" i="22" s="1"/>
  <c r="F356" i="22"/>
  <c r="K355" i="22" a="1"/>
  <c r="K355" i="22" s="1"/>
  <c r="G355" i="22" a="1"/>
  <c r="G355" i="22" s="1"/>
  <c r="I355" i="22" a="1"/>
  <c r="I355" i="22" s="1"/>
  <c r="H354" i="22"/>
  <c r="R354" i="22" s="1"/>
  <c r="V354" i="22"/>
  <c r="M354" i="22"/>
  <c r="A354" i="22"/>
  <c r="P354" i="22"/>
  <c r="L354" i="22"/>
  <c r="T354" i="22" s="1"/>
  <c r="X354" i="22"/>
  <c r="O354" i="22"/>
  <c r="W354" i="22"/>
  <c r="J354" i="22"/>
  <c r="S354" i="22" s="1"/>
  <c r="L355" i="22" l="1"/>
  <c r="T355" i="22" s="1"/>
  <c r="P355" i="22"/>
  <c r="X355" i="22"/>
  <c r="M355" i="22"/>
  <c r="V355" i="22"/>
  <c r="A355" i="22"/>
  <c r="H355" i="22"/>
  <c r="R355" i="22" s="1"/>
  <c r="I356" i="22" a="1"/>
  <c r="I356" i="22" s="1"/>
  <c r="F357" i="22"/>
  <c r="G356" i="22" a="1"/>
  <c r="G356" i="22" s="1"/>
  <c r="K356" i="22" a="1"/>
  <c r="K356" i="22" s="1"/>
  <c r="O355" i="22"/>
  <c r="J355" i="22"/>
  <c r="S355" i="22" s="1"/>
  <c r="W355" i="22"/>
  <c r="Y354" i="22"/>
  <c r="N354" i="22"/>
  <c r="U354" i="22" s="1"/>
  <c r="Q354" i="22"/>
  <c r="O356" i="22" l="1"/>
  <c r="W356" i="22"/>
  <c r="J356" i="22"/>
  <c r="S356" i="22" s="1"/>
  <c r="Y355" i="22"/>
  <c r="N355" i="22"/>
  <c r="U355" i="22" s="1"/>
  <c r="Q355" i="22"/>
  <c r="P356" i="22"/>
  <c r="X356" i="22"/>
  <c r="L356" i="22"/>
  <c r="T356" i="22" s="1"/>
  <c r="H356" i="22"/>
  <c r="R356" i="22" s="1"/>
  <c r="V356" i="22"/>
  <c r="M356" i="22"/>
  <c r="A356" i="22"/>
  <c r="G357" i="22" a="1"/>
  <c r="G357" i="22" s="1"/>
  <c r="I357" i="22" a="1"/>
  <c r="I357" i="22" s="1"/>
  <c r="F358" i="22"/>
  <c r="K357" i="22" a="1"/>
  <c r="K357" i="22" s="1"/>
  <c r="K358" i="22" l="1" a="1"/>
  <c r="K358" i="22" s="1"/>
  <c r="G358" i="22" a="1"/>
  <c r="G358" i="22" s="1"/>
  <c r="I358" i="22" a="1"/>
  <c r="I358" i="22" s="1"/>
  <c r="F359" i="22"/>
  <c r="N356" i="22"/>
  <c r="U356" i="22" s="1"/>
  <c r="Q356" i="22"/>
  <c r="Y356" i="22"/>
  <c r="A357" i="22"/>
  <c r="H357" i="22"/>
  <c r="R357" i="22" s="1"/>
  <c r="V357" i="22"/>
  <c r="M357" i="22"/>
  <c r="J357" i="22"/>
  <c r="S357" i="22" s="1"/>
  <c r="O357" i="22"/>
  <c r="W357" i="22"/>
  <c r="X357" i="22"/>
  <c r="P357" i="22"/>
  <c r="L357" i="22"/>
  <c r="T357" i="22" s="1"/>
  <c r="G359" i="22" l="1" a="1"/>
  <c r="G359" i="22" s="1"/>
  <c r="I359" i="22" a="1"/>
  <c r="I359" i="22" s="1"/>
  <c r="K359" i="22" a="1"/>
  <c r="K359" i="22" s="1"/>
  <c r="F360" i="22"/>
  <c r="Q357" i="22"/>
  <c r="Y357" i="22"/>
  <c r="N357" i="22"/>
  <c r="U357" i="22" s="1"/>
  <c r="W358" i="22"/>
  <c r="J358" i="22"/>
  <c r="S358" i="22" s="1"/>
  <c r="O358" i="22"/>
  <c r="M358" i="22"/>
  <c r="A358" i="22"/>
  <c r="H358" i="22"/>
  <c r="R358" i="22" s="1"/>
  <c r="V358" i="22"/>
  <c r="P358" i="22"/>
  <c r="L358" i="22"/>
  <c r="T358" i="22" s="1"/>
  <c r="X358" i="22"/>
  <c r="K360" i="22" l="1" a="1"/>
  <c r="K360" i="22" s="1"/>
  <c r="G360" i="22" a="1"/>
  <c r="G360" i="22" s="1"/>
  <c r="I360" i="22" a="1"/>
  <c r="I360" i="22" s="1"/>
  <c r="F361" i="22"/>
  <c r="N358" i="22"/>
  <c r="U358" i="22" s="1"/>
  <c r="Q358" i="22"/>
  <c r="Y358" i="22"/>
  <c r="L359" i="22"/>
  <c r="T359" i="22" s="1"/>
  <c r="X359" i="22"/>
  <c r="P359" i="22"/>
  <c r="O359" i="22"/>
  <c r="J359" i="22"/>
  <c r="S359" i="22" s="1"/>
  <c r="W359" i="22"/>
  <c r="A359" i="22"/>
  <c r="H359" i="22"/>
  <c r="R359" i="22" s="1"/>
  <c r="M359" i="22"/>
  <c r="V359" i="22"/>
  <c r="G361" i="22" l="1" a="1"/>
  <c r="G361" i="22" s="1"/>
  <c r="K361" i="22" a="1"/>
  <c r="K361" i="22" s="1"/>
  <c r="I361" i="22" a="1"/>
  <c r="I361" i="22" s="1"/>
  <c r="F362" i="22"/>
  <c r="Q359" i="22"/>
  <c r="N359" i="22"/>
  <c r="U359" i="22" s="1"/>
  <c r="Y359" i="22"/>
  <c r="O360" i="22"/>
  <c r="W360" i="22"/>
  <c r="J360" i="22"/>
  <c r="S360" i="22" s="1"/>
  <c r="M360" i="22"/>
  <c r="A360" i="22"/>
  <c r="V360" i="22"/>
  <c r="H360" i="22"/>
  <c r="R360" i="22" s="1"/>
  <c r="L360" i="22"/>
  <c r="T360" i="22" s="1"/>
  <c r="P360" i="22"/>
  <c r="X360" i="22"/>
  <c r="K362" i="22" l="1" a="1"/>
  <c r="K362" i="22" s="1"/>
  <c r="I362" i="22" a="1"/>
  <c r="I362" i="22" s="1"/>
  <c r="G362" i="22" a="1"/>
  <c r="G362" i="22" s="1"/>
  <c r="F363" i="22"/>
  <c r="N360" i="22"/>
  <c r="U360" i="22" s="1"/>
  <c r="Q360" i="22"/>
  <c r="Y360" i="22"/>
  <c r="O361" i="22"/>
  <c r="J361" i="22"/>
  <c r="S361" i="22" s="1"/>
  <c r="W361" i="22"/>
  <c r="L361" i="22"/>
  <c r="T361" i="22" s="1"/>
  <c r="P361" i="22"/>
  <c r="X361" i="22"/>
  <c r="M361" i="22"/>
  <c r="A361" i="22"/>
  <c r="H361" i="22"/>
  <c r="R361" i="22" s="1"/>
  <c r="V361" i="22"/>
  <c r="N361" i="22" l="1"/>
  <c r="U361" i="22" s="1"/>
  <c r="Y361" i="22"/>
  <c r="Q361" i="22"/>
  <c r="F364" i="22"/>
  <c r="I363" i="22" a="1"/>
  <c r="I363" i="22" s="1"/>
  <c r="K363" i="22" a="1"/>
  <c r="K363" i="22" s="1"/>
  <c r="G363" i="22" a="1"/>
  <c r="G363" i="22" s="1"/>
  <c r="M362" i="22"/>
  <c r="A362" i="22"/>
  <c r="H362" i="22"/>
  <c r="R362" i="22" s="1"/>
  <c r="V362" i="22"/>
  <c r="W362" i="22"/>
  <c r="J362" i="22"/>
  <c r="S362" i="22" s="1"/>
  <c r="O362" i="22"/>
  <c r="L362" i="22"/>
  <c r="T362" i="22" s="1"/>
  <c r="P362" i="22"/>
  <c r="X362" i="22"/>
  <c r="Q362" i="22" l="1"/>
  <c r="Y362" i="22"/>
  <c r="N362" i="22"/>
  <c r="U362" i="22" s="1"/>
  <c r="M363" i="22"/>
  <c r="H363" i="22"/>
  <c r="R363" i="22" s="1"/>
  <c r="V363" i="22"/>
  <c r="A363" i="22"/>
  <c r="L363" i="22"/>
  <c r="T363" i="22" s="1"/>
  <c r="P363" i="22"/>
  <c r="X363" i="22"/>
  <c r="J363" i="22"/>
  <c r="S363" i="22" s="1"/>
  <c r="O363" i="22"/>
  <c r="W363" i="22"/>
  <c r="G364" i="22" a="1"/>
  <c r="G364" i="22" s="1"/>
  <c r="F365" i="22"/>
  <c r="K364" i="22" a="1"/>
  <c r="K364" i="22" s="1"/>
  <c r="I364" i="22" a="1"/>
  <c r="I364" i="22" s="1"/>
  <c r="P364" i="22" l="1"/>
  <c r="L364" i="22"/>
  <c r="T364" i="22" s="1"/>
  <c r="X364" i="22"/>
  <c r="G365" i="22" a="1"/>
  <c r="G365" i="22" s="1"/>
  <c r="I365" i="22" a="1"/>
  <c r="I365" i="22" s="1"/>
  <c r="F366" i="22"/>
  <c r="K365" i="22" a="1"/>
  <c r="K365" i="22" s="1"/>
  <c r="N363" i="22"/>
  <c r="U363" i="22" s="1"/>
  <c r="Q363" i="22"/>
  <c r="Y363" i="22"/>
  <c r="V364" i="22"/>
  <c r="H364" i="22"/>
  <c r="R364" i="22" s="1"/>
  <c r="M364" i="22"/>
  <c r="A364" i="22"/>
  <c r="W364" i="22"/>
  <c r="J364" i="22"/>
  <c r="S364" i="22" s="1"/>
  <c r="O364" i="22"/>
  <c r="G366" i="22" l="1" a="1"/>
  <c r="G366" i="22" s="1"/>
  <c r="K366" i="22" a="1"/>
  <c r="K366" i="22" s="1"/>
  <c r="I366" i="22" a="1"/>
  <c r="I366" i="22" s="1"/>
  <c r="F367" i="22"/>
  <c r="W365" i="22"/>
  <c r="J365" i="22"/>
  <c r="S365" i="22" s="1"/>
  <c r="O365" i="22"/>
  <c r="V365" i="22"/>
  <c r="M365" i="22"/>
  <c r="A365" i="22"/>
  <c r="H365" i="22"/>
  <c r="R365" i="22" s="1"/>
  <c r="P365" i="22"/>
  <c r="X365" i="22"/>
  <c r="L365" i="22"/>
  <c r="T365" i="22" s="1"/>
  <c r="N364" i="22"/>
  <c r="U364" i="22" s="1"/>
  <c r="Q364" i="22"/>
  <c r="Y364" i="22"/>
  <c r="F368" i="22" l="1"/>
  <c r="G367" i="22" a="1"/>
  <c r="G367" i="22" s="1"/>
  <c r="K367" i="22" a="1"/>
  <c r="K367" i="22" s="1"/>
  <c r="I367" i="22" a="1"/>
  <c r="I367" i="22" s="1"/>
  <c r="J366" i="22"/>
  <c r="S366" i="22" s="1"/>
  <c r="O366" i="22"/>
  <c r="W366" i="22"/>
  <c r="X366" i="22"/>
  <c r="L366" i="22"/>
  <c r="T366" i="22" s="1"/>
  <c r="P366" i="22"/>
  <c r="N365" i="22"/>
  <c r="U365" i="22" s="1"/>
  <c r="Q365" i="22"/>
  <c r="Y365" i="22"/>
  <c r="H366" i="22"/>
  <c r="R366" i="22" s="1"/>
  <c r="V366" i="22"/>
  <c r="M366" i="22"/>
  <c r="A366" i="22"/>
  <c r="Q366" i="22" l="1"/>
  <c r="Y366" i="22"/>
  <c r="N366" i="22"/>
  <c r="U366" i="22" s="1"/>
  <c r="W367" i="22"/>
  <c r="J367" i="22"/>
  <c r="S367" i="22" s="1"/>
  <c r="O367" i="22"/>
  <c r="P367" i="22"/>
  <c r="L367" i="22"/>
  <c r="T367" i="22" s="1"/>
  <c r="X367" i="22"/>
  <c r="H367" i="22"/>
  <c r="R367" i="22" s="1"/>
  <c r="M367" i="22"/>
  <c r="A367" i="22"/>
  <c r="V367" i="22"/>
  <c r="I368" i="22" a="1"/>
  <c r="I368" i="22" s="1"/>
  <c r="F369" i="22"/>
  <c r="G368" i="22" a="1"/>
  <c r="G368" i="22" s="1"/>
  <c r="K368" i="22" a="1"/>
  <c r="K368" i="22" s="1"/>
  <c r="M368" i="22" l="1"/>
  <c r="V368" i="22"/>
  <c r="A368" i="22"/>
  <c r="H368" i="22"/>
  <c r="R368" i="22" s="1"/>
  <c r="F370" i="22"/>
  <c r="G369" i="22" a="1"/>
  <c r="G369" i="22" s="1"/>
  <c r="K369" i="22" a="1"/>
  <c r="K369" i="22" s="1"/>
  <c r="I369" i="22" a="1"/>
  <c r="I369" i="22" s="1"/>
  <c r="Y367" i="22"/>
  <c r="N367" i="22"/>
  <c r="U367" i="22" s="1"/>
  <c r="Q367" i="22"/>
  <c r="J368" i="22"/>
  <c r="S368" i="22" s="1"/>
  <c r="W368" i="22"/>
  <c r="O368" i="22"/>
  <c r="L368" i="22"/>
  <c r="T368" i="22" s="1"/>
  <c r="P368" i="22"/>
  <c r="X368" i="22"/>
  <c r="O369" i="22" l="1"/>
  <c r="W369" i="22"/>
  <c r="J369" i="22"/>
  <c r="S369" i="22" s="1"/>
  <c r="L369" i="22"/>
  <c r="T369" i="22" s="1"/>
  <c r="P369" i="22"/>
  <c r="X369" i="22"/>
  <c r="H369" i="22"/>
  <c r="R369" i="22" s="1"/>
  <c r="A369" i="22"/>
  <c r="M369" i="22"/>
  <c r="V369" i="22"/>
  <c r="I370" i="22" a="1"/>
  <c r="I370" i="22" s="1"/>
  <c r="F371" i="22"/>
  <c r="K370" i="22" a="1"/>
  <c r="K370" i="22" s="1"/>
  <c r="G370" i="22" a="1"/>
  <c r="G370" i="22" s="1"/>
  <c r="Q368" i="22"/>
  <c r="Y368" i="22"/>
  <c r="N368" i="22"/>
  <c r="U368" i="22" s="1"/>
  <c r="H370" i="22" l="1"/>
  <c r="R370" i="22" s="1"/>
  <c r="V370" i="22"/>
  <c r="A370" i="22"/>
  <c r="M370" i="22"/>
  <c r="O370" i="22"/>
  <c r="W370" i="22"/>
  <c r="J370" i="22"/>
  <c r="S370" i="22" s="1"/>
  <c r="X370" i="22"/>
  <c r="L370" i="22"/>
  <c r="T370" i="22" s="1"/>
  <c r="P370" i="22"/>
  <c r="G371" i="22" a="1"/>
  <c r="G371" i="22" s="1"/>
  <c r="K371" i="22" a="1"/>
  <c r="K371" i="22" s="1"/>
  <c r="I371" i="22" a="1"/>
  <c r="I371" i="22" s="1"/>
  <c r="F372" i="22"/>
  <c r="Q369" i="22"/>
  <c r="N369" i="22"/>
  <c r="U369" i="22" s="1"/>
  <c r="Y369" i="22"/>
  <c r="K372" i="22" l="1" a="1"/>
  <c r="K372" i="22" s="1"/>
  <c r="F373" i="22"/>
  <c r="I372" i="22" a="1"/>
  <c r="I372" i="22" s="1"/>
  <c r="G372" i="22" a="1"/>
  <c r="G372" i="22" s="1"/>
  <c r="O371" i="22"/>
  <c r="W371" i="22"/>
  <c r="J371" i="22"/>
  <c r="S371" i="22" s="1"/>
  <c r="L371" i="22"/>
  <c r="T371" i="22" s="1"/>
  <c r="P371" i="22"/>
  <c r="X371" i="22"/>
  <c r="Y370" i="22"/>
  <c r="N370" i="22"/>
  <c r="U370" i="22" s="1"/>
  <c r="Q370" i="22"/>
  <c r="V371" i="22"/>
  <c r="A371" i="22"/>
  <c r="M371" i="22"/>
  <c r="H371" i="22"/>
  <c r="R371" i="22" s="1"/>
  <c r="H372" i="22" l="1"/>
  <c r="R372" i="22" s="1"/>
  <c r="A372" i="22"/>
  <c r="M372" i="22"/>
  <c r="V372" i="22"/>
  <c r="Y371" i="22"/>
  <c r="N371" i="22"/>
  <c r="U371" i="22" s="1"/>
  <c r="Q371" i="22"/>
  <c r="O372" i="22"/>
  <c r="W372" i="22"/>
  <c r="J372" i="22"/>
  <c r="S372" i="22" s="1"/>
  <c r="K373" i="22" a="1"/>
  <c r="K373" i="22" s="1"/>
  <c r="F374" i="22"/>
  <c r="G373" i="22" a="1"/>
  <c r="G373" i="22" s="1"/>
  <c r="I373" i="22" a="1"/>
  <c r="I373" i="22" s="1"/>
  <c r="P372" i="22"/>
  <c r="X372" i="22"/>
  <c r="L372" i="22"/>
  <c r="T372" i="22" s="1"/>
  <c r="M373" i="22" l="1"/>
  <c r="V373" i="22"/>
  <c r="A373" i="22"/>
  <c r="H373" i="22"/>
  <c r="R373" i="22" s="1"/>
  <c r="F375" i="22"/>
  <c r="K374" i="22" a="1"/>
  <c r="K374" i="22" s="1"/>
  <c r="I374" i="22" a="1"/>
  <c r="I374" i="22" s="1"/>
  <c r="G374" i="22" a="1"/>
  <c r="G374" i="22" s="1"/>
  <c r="P373" i="22"/>
  <c r="L373" i="22"/>
  <c r="T373" i="22" s="1"/>
  <c r="X373" i="22"/>
  <c r="Y372" i="22"/>
  <c r="N372" i="22"/>
  <c r="U372" i="22" s="1"/>
  <c r="Q372" i="22"/>
  <c r="O373" i="22"/>
  <c r="W373" i="22"/>
  <c r="J373" i="22"/>
  <c r="S373" i="22" s="1"/>
  <c r="P374" i="22" l="1"/>
  <c r="X374" i="22"/>
  <c r="L374" i="22"/>
  <c r="T374" i="22" s="1"/>
  <c r="M374" i="22"/>
  <c r="A374" i="22"/>
  <c r="H374" i="22"/>
  <c r="R374" i="22" s="1"/>
  <c r="V374" i="22"/>
  <c r="J374" i="22"/>
  <c r="S374" i="22" s="1"/>
  <c r="O374" i="22"/>
  <c r="W374" i="22"/>
  <c r="I375" i="22" a="1"/>
  <c r="I375" i="22" s="1"/>
  <c r="F376" i="22"/>
  <c r="G375" i="22" a="1"/>
  <c r="G375" i="22" s="1"/>
  <c r="K375" i="22" a="1"/>
  <c r="K375" i="22" s="1"/>
  <c r="Q373" i="22"/>
  <c r="N373" i="22"/>
  <c r="U373" i="22" s="1"/>
  <c r="Y373" i="22"/>
  <c r="P375" i="22" l="1"/>
  <c r="X375" i="22"/>
  <c r="L375" i="22"/>
  <c r="T375" i="22" s="1"/>
  <c r="F377" i="22"/>
  <c r="G376" i="22" a="1"/>
  <c r="G376" i="22" s="1"/>
  <c r="K376" i="22" a="1"/>
  <c r="K376" i="22" s="1"/>
  <c r="I376" i="22" a="1"/>
  <c r="I376" i="22" s="1"/>
  <c r="Q374" i="22"/>
  <c r="Y374" i="22"/>
  <c r="N374" i="22"/>
  <c r="U374" i="22" s="1"/>
  <c r="O375" i="22"/>
  <c r="J375" i="22"/>
  <c r="S375" i="22" s="1"/>
  <c r="W375" i="22"/>
  <c r="V375" i="22"/>
  <c r="M375" i="22"/>
  <c r="A375" i="22"/>
  <c r="H375" i="22"/>
  <c r="R375" i="22" s="1"/>
  <c r="N375" i="22" l="1"/>
  <c r="U375" i="22" s="1"/>
  <c r="Q375" i="22"/>
  <c r="Y375" i="22"/>
  <c r="K377" i="22" a="1"/>
  <c r="K377" i="22" s="1"/>
  <c r="I377" i="22" a="1"/>
  <c r="I377" i="22" s="1"/>
  <c r="G377" i="22" a="1"/>
  <c r="G377" i="22" s="1"/>
  <c r="F378" i="22"/>
  <c r="L376" i="22"/>
  <c r="T376" i="22" s="1"/>
  <c r="X376" i="22"/>
  <c r="P376" i="22"/>
  <c r="O376" i="22"/>
  <c r="J376" i="22"/>
  <c r="S376" i="22" s="1"/>
  <c r="W376" i="22"/>
  <c r="M376" i="22"/>
  <c r="A376" i="22"/>
  <c r="H376" i="22"/>
  <c r="R376" i="22" s="1"/>
  <c r="V376" i="22"/>
  <c r="W377" i="22" l="1"/>
  <c r="J377" i="22"/>
  <c r="S377" i="22" s="1"/>
  <c r="O377" i="22"/>
  <c r="X377" i="22"/>
  <c r="P377" i="22"/>
  <c r="L377" i="22"/>
  <c r="T377" i="22" s="1"/>
  <c r="K378" i="22" a="1"/>
  <c r="K378" i="22" s="1"/>
  <c r="G378" i="22" a="1"/>
  <c r="G378" i="22" s="1"/>
  <c r="F379" i="22"/>
  <c r="I378" i="22" a="1"/>
  <c r="I378" i="22" s="1"/>
  <c r="Q376" i="22"/>
  <c r="N376" i="22"/>
  <c r="U376" i="22" s="1"/>
  <c r="Y376" i="22"/>
  <c r="H377" i="22"/>
  <c r="R377" i="22" s="1"/>
  <c r="V377" i="22"/>
  <c r="M377" i="22"/>
  <c r="A377" i="22"/>
  <c r="L378" i="22" l="1"/>
  <c r="T378" i="22" s="1"/>
  <c r="P378" i="22"/>
  <c r="X378" i="22"/>
  <c r="N377" i="22"/>
  <c r="U377" i="22" s="1"/>
  <c r="Q377" i="22"/>
  <c r="Y377" i="22"/>
  <c r="O378" i="22"/>
  <c r="W378" i="22"/>
  <c r="J378" i="22"/>
  <c r="S378" i="22" s="1"/>
  <c r="V378" i="22"/>
  <c r="M378" i="22"/>
  <c r="A378" i="22"/>
  <c r="H378" i="22"/>
  <c r="R378" i="22" s="1"/>
  <c r="F380" i="22"/>
  <c r="K379" i="22" a="1"/>
  <c r="K379" i="22" s="1"/>
  <c r="G379" i="22" a="1"/>
  <c r="G379" i="22" s="1"/>
  <c r="I379" i="22" a="1"/>
  <c r="I379" i="22" s="1"/>
  <c r="L379" i="22" l="1"/>
  <c r="T379" i="22" s="1"/>
  <c r="X379" i="22"/>
  <c r="P379" i="22"/>
  <c r="G380" i="22" a="1"/>
  <c r="G380" i="22" s="1"/>
  <c r="I380" i="22" a="1"/>
  <c r="I380" i="22" s="1"/>
  <c r="F381" i="22"/>
  <c r="K380" i="22" a="1"/>
  <c r="K380" i="22" s="1"/>
  <c r="N378" i="22"/>
  <c r="U378" i="22" s="1"/>
  <c r="Q378" i="22"/>
  <c r="Y378" i="22"/>
  <c r="M379" i="22"/>
  <c r="A379" i="22"/>
  <c r="V379" i="22"/>
  <c r="H379" i="22"/>
  <c r="R379" i="22" s="1"/>
  <c r="O379" i="22"/>
  <c r="W379" i="22"/>
  <c r="J379" i="22"/>
  <c r="S379" i="22" s="1"/>
  <c r="X380" i="22" l="1"/>
  <c r="P380" i="22"/>
  <c r="L380" i="22"/>
  <c r="T380" i="22" s="1"/>
  <c r="G381" i="22" a="1"/>
  <c r="G381" i="22" s="1"/>
  <c r="K381" i="22" a="1"/>
  <c r="K381" i="22" s="1"/>
  <c r="I381" i="22" a="1"/>
  <c r="I381" i="22" s="1"/>
  <c r="F382" i="22"/>
  <c r="W380" i="22"/>
  <c r="O380" i="22"/>
  <c r="J380" i="22"/>
  <c r="S380" i="22" s="1"/>
  <c r="M380" i="22"/>
  <c r="V380" i="22"/>
  <c r="A380" i="22"/>
  <c r="H380" i="22"/>
  <c r="R380" i="22" s="1"/>
  <c r="Q379" i="22"/>
  <c r="Y379" i="22"/>
  <c r="N379" i="22"/>
  <c r="U379" i="22" s="1"/>
  <c r="F383" i="22" l="1"/>
  <c r="I382" i="22" a="1"/>
  <c r="I382" i="22" s="1"/>
  <c r="G382" i="22" a="1"/>
  <c r="G382" i="22" s="1"/>
  <c r="K382" i="22" a="1"/>
  <c r="K382" i="22" s="1"/>
  <c r="W381" i="22"/>
  <c r="J381" i="22"/>
  <c r="S381" i="22" s="1"/>
  <c r="O381" i="22"/>
  <c r="P381" i="22"/>
  <c r="X381" i="22"/>
  <c r="L381" i="22"/>
  <c r="T381" i="22" s="1"/>
  <c r="A381" i="22"/>
  <c r="H381" i="22"/>
  <c r="R381" i="22" s="1"/>
  <c r="M381" i="22"/>
  <c r="V381" i="22"/>
  <c r="Y380" i="22"/>
  <c r="N380" i="22"/>
  <c r="U380" i="22" s="1"/>
  <c r="Q380" i="22"/>
  <c r="N381" i="22" l="1"/>
  <c r="U381" i="22" s="1"/>
  <c r="Q381" i="22"/>
  <c r="Y381" i="22"/>
  <c r="X382" i="22"/>
  <c r="L382" i="22"/>
  <c r="T382" i="22" s="1"/>
  <c r="P382" i="22"/>
  <c r="M382" i="22"/>
  <c r="H382" i="22"/>
  <c r="R382" i="22" s="1"/>
  <c r="V382" i="22"/>
  <c r="A382" i="22"/>
  <c r="O382" i="22"/>
  <c r="J382" i="22"/>
  <c r="S382" i="22" s="1"/>
  <c r="W382" i="22"/>
  <c r="K383" i="22" a="1"/>
  <c r="K383" i="22" s="1"/>
  <c r="G383" i="22" a="1"/>
  <c r="G383" i="22" s="1"/>
  <c r="I383" i="22" a="1"/>
  <c r="I383" i="22" s="1"/>
  <c r="F384" i="22"/>
  <c r="X383" i="22" l="1"/>
  <c r="L383" i="22"/>
  <c r="T383" i="22" s="1"/>
  <c r="P383" i="22"/>
  <c r="J383" i="22"/>
  <c r="S383" i="22" s="1"/>
  <c r="W383" i="22"/>
  <c r="O383" i="22"/>
  <c r="N382" i="22"/>
  <c r="U382" i="22" s="1"/>
  <c r="Q382" i="22"/>
  <c r="Y382" i="22"/>
  <c r="A383" i="22"/>
  <c r="M383" i="22"/>
  <c r="H383" i="22"/>
  <c r="R383" i="22" s="1"/>
  <c r="V383" i="22"/>
  <c r="F385" i="22"/>
  <c r="G384" i="22" a="1"/>
  <c r="G384" i="22" s="1"/>
  <c r="K384" i="22" a="1"/>
  <c r="K384" i="22" s="1"/>
  <c r="I384" i="22" a="1"/>
  <c r="I384" i="22" s="1"/>
  <c r="L384" i="22" l="1"/>
  <c r="T384" i="22" s="1"/>
  <c r="P384" i="22"/>
  <c r="X384" i="22"/>
  <c r="I385" i="22" a="1"/>
  <c r="I385" i="22" s="1"/>
  <c r="F386" i="22"/>
  <c r="G385" i="22" a="1"/>
  <c r="G385" i="22" s="1"/>
  <c r="K385" i="22" a="1"/>
  <c r="K385" i="22" s="1"/>
  <c r="A384" i="22"/>
  <c r="H384" i="22"/>
  <c r="R384" i="22" s="1"/>
  <c r="V384" i="22"/>
  <c r="M384" i="22"/>
  <c r="Q383" i="22"/>
  <c r="Y383" i="22"/>
  <c r="N383" i="22"/>
  <c r="U383" i="22" s="1"/>
  <c r="J384" i="22"/>
  <c r="S384" i="22" s="1"/>
  <c r="O384" i="22"/>
  <c r="W384" i="22"/>
  <c r="L385" i="22" l="1"/>
  <c r="T385" i="22" s="1"/>
  <c r="P385" i="22"/>
  <c r="X385" i="22"/>
  <c r="M385" i="22"/>
  <c r="V385" i="22"/>
  <c r="H385" i="22"/>
  <c r="R385" i="22" s="1"/>
  <c r="A385" i="22"/>
  <c r="I386" i="22" a="1"/>
  <c r="I386" i="22" s="1"/>
  <c r="K386" i="22" a="1"/>
  <c r="K386" i="22" s="1"/>
  <c r="G386" i="22" a="1"/>
  <c r="G386" i="22" s="1"/>
  <c r="F387" i="22"/>
  <c r="O385" i="22"/>
  <c r="W385" i="22"/>
  <c r="J385" i="22"/>
  <c r="S385" i="22" s="1"/>
  <c r="Y384" i="22"/>
  <c r="N384" i="22"/>
  <c r="U384" i="22" s="1"/>
  <c r="Q384" i="22"/>
  <c r="N385" i="22" l="1"/>
  <c r="U385" i="22" s="1"/>
  <c r="Y385" i="22"/>
  <c r="Q385" i="22"/>
  <c r="I387" i="22" a="1"/>
  <c r="I387" i="22" s="1"/>
  <c r="F388" i="22"/>
  <c r="K387" i="22" a="1"/>
  <c r="K387" i="22" s="1"/>
  <c r="G387" i="22" a="1"/>
  <c r="G387" i="22" s="1"/>
  <c r="W386" i="22"/>
  <c r="O386" i="22"/>
  <c r="J386" i="22"/>
  <c r="S386" i="22" s="1"/>
  <c r="A386" i="22"/>
  <c r="H386" i="22"/>
  <c r="R386" i="22" s="1"/>
  <c r="M386" i="22"/>
  <c r="V386" i="22"/>
  <c r="L386" i="22"/>
  <c r="T386" i="22" s="1"/>
  <c r="P386" i="22"/>
  <c r="X386" i="22"/>
  <c r="A387" i="22" l="1"/>
  <c r="H387" i="22"/>
  <c r="R387" i="22" s="1"/>
  <c r="V387" i="22"/>
  <c r="M387" i="22"/>
  <c r="P387" i="22"/>
  <c r="X387" i="22"/>
  <c r="L387" i="22"/>
  <c r="T387" i="22" s="1"/>
  <c r="K388" i="22" a="1"/>
  <c r="K388" i="22" s="1"/>
  <c r="I388" i="22" a="1"/>
  <c r="I388" i="22" s="1"/>
  <c r="G388" i="22" a="1"/>
  <c r="G388" i="22" s="1"/>
  <c r="F389" i="22"/>
  <c r="W387" i="22"/>
  <c r="O387" i="22"/>
  <c r="J387" i="22"/>
  <c r="S387" i="22" s="1"/>
  <c r="Q386" i="22"/>
  <c r="Y386" i="22"/>
  <c r="N386" i="22"/>
  <c r="U386" i="22" s="1"/>
  <c r="X388" i="22" l="1"/>
  <c r="L388" i="22"/>
  <c r="T388" i="22" s="1"/>
  <c r="P388" i="22"/>
  <c r="N387" i="22"/>
  <c r="U387" i="22" s="1"/>
  <c r="Q387" i="22"/>
  <c r="Y387" i="22"/>
  <c r="G389" i="22" a="1"/>
  <c r="G389" i="22" s="1"/>
  <c r="K389" i="22" a="1"/>
  <c r="K389" i="22" s="1"/>
  <c r="F390" i="22"/>
  <c r="I389" i="22" a="1"/>
  <c r="I389" i="22" s="1"/>
  <c r="A388" i="22"/>
  <c r="V388" i="22"/>
  <c r="M388" i="22"/>
  <c r="H388" i="22"/>
  <c r="R388" i="22" s="1"/>
  <c r="W388" i="22"/>
  <c r="J388" i="22"/>
  <c r="S388" i="22" s="1"/>
  <c r="O388" i="22"/>
  <c r="A389" i="22" l="1"/>
  <c r="H389" i="22"/>
  <c r="R389" i="22" s="1"/>
  <c r="V389" i="22"/>
  <c r="M389" i="22"/>
  <c r="Y388" i="22"/>
  <c r="Q388" i="22"/>
  <c r="N388" i="22"/>
  <c r="U388" i="22" s="1"/>
  <c r="P389" i="22"/>
  <c r="X389" i="22"/>
  <c r="L389" i="22"/>
  <c r="T389" i="22" s="1"/>
  <c r="O389" i="22"/>
  <c r="J389" i="22"/>
  <c r="S389" i="22" s="1"/>
  <c r="W389" i="22"/>
  <c r="G390" i="22" a="1"/>
  <c r="G390" i="22" s="1"/>
  <c r="F391" i="22"/>
  <c r="K390" i="22" a="1"/>
  <c r="K390" i="22" s="1"/>
  <c r="I390" i="22" a="1"/>
  <c r="I390" i="22" s="1"/>
  <c r="X390" i="22" l="1"/>
  <c r="L390" i="22"/>
  <c r="T390" i="22" s="1"/>
  <c r="P390" i="22"/>
  <c r="G391" i="22" a="1"/>
  <c r="G391" i="22" s="1"/>
  <c r="F392" i="22"/>
  <c r="K391" i="22" a="1"/>
  <c r="K391" i="22" s="1"/>
  <c r="I391" i="22" a="1"/>
  <c r="I391" i="22" s="1"/>
  <c r="Y389" i="22"/>
  <c r="Q389" i="22"/>
  <c r="N389" i="22"/>
  <c r="U389" i="22" s="1"/>
  <c r="V390" i="22"/>
  <c r="A390" i="22"/>
  <c r="M390" i="22"/>
  <c r="H390" i="22"/>
  <c r="R390" i="22" s="1"/>
  <c r="W390" i="22"/>
  <c r="J390" i="22"/>
  <c r="S390" i="22" s="1"/>
  <c r="O390" i="22"/>
  <c r="W391" i="22" l="1"/>
  <c r="O391" i="22"/>
  <c r="J391" i="22"/>
  <c r="S391" i="22" s="1"/>
  <c r="Y390" i="22"/>
  <c r="Q390" i="22"/>
  <c r="N390" i="22"/>
  <c r="U390" i="22" s="1"/>
  <c r="K392" i="22" a="1"/>
  <c r="K392" i="22" s="1"/>
  <c r="I392" i="22" a="1"/>
  <c r="I392" i="22" s="1"/>
  <c r="G392" i="22" a="1"/>
  <c r="G392" i="22" s="1"/>
  <c r="F393" i="22"/>
  <c r="A391" i="22"/>
  <c r="H391" i="22"/>
  <c r="R391" i="22" s="1"/>
  <c r="V391" i="22"/>
  <c r="M391" i="22"/>
  <c r="P391" i="22"/>
  <c r="X391" i="22"/>
  <c r="L391" i="22"/>
  <c r="T391" i="22" s="1"/>
  <c r="L392" i="22" l="1"/>
  <c r="T392" i="22" s="1"/>
  <c r="X392" i="22"/>
  <c r="P392" i="22"/>
  <c r="N391" i="22"/>
  <c r="U391" i="22" s="1"/>
  <c r="Q391" i="22"/>
  <c r="Y391" i="22"/>
  <c r="W392" i="22"/>
  <c r="O392" i="22"/>
  <c r="J392" i="22"/>
  <c r="S392" i="22" s="1"/>
  <c r="G393" i="22" a="1"/>
  <c r="G393" i="22" s="1"/>
  <c r="F394" i="22"/>
  <c r="I393" i="22" a="1"/>
  <c r="I393" i="22" s="1"/>
  <c r="K393" i="22" a="1"/>
  <c r="K393" i="22" s="1"/>
  <c r="M392" i="22"/>
  <c r="A392" i="22"/>
  <c r="H392" i="22"/>
  <c r="R392" i="22" s="1"/>
  <c r="V392" i="22"/>
  <c r="O393" i="22" l="1"/>
  <c r="W393" i="22"/>
  <c r="J393" i="22"/>
  <c r="S393" i="22" s="1"/>
  <c r="L393" i="22"/>
  <c r="T393" i="22" s="1"/>
  <c r="P393" i="22"/>
  <c r="X393" i="22"/>
  <c r="A393" i="22"/>
  <c r="H393" i="22"/>
  <c r="R393" i="22" s="1"/>
  <c r="V393" i="22"/>
  <c r="M393" i="22"/>
  <c r="Y392" i="22"/>
  <c r="N392" i="22"/>
  <c r="U392" i="22" s="1"/>
  <c r="Q392" i="22"/>
  <c r="I394" i="22" a="1"/>
  <c r="I394" i="22" s="1"/>
  <c r="G394" i="22" a="1"/>
  <c r="G394" i="22" s="1"/>
  <c r="K394" i="22" a="1"/>
  <c r="K394" i="22" s="1"/>
  <c r="F395" i="22"/>
  <c r="O394" i="22" l="1"/>
  <c r="W394" i="22"/>
  <c r="J394" i="22"/>
  <c r="S394" i="22" s="1"/>
  <c r="V394" i="22"/>
  <c r="M394" i="22"/>
  <c r="A394" i="22"/>
  <c r="H394" i="22"/>
  <c r="R394" i="22" s="1"/>
  <c r="L394" i="22"/>
  <c r="T394" i="22" s="1"/>
  <c r="X394" i="22"/>
  <c r="P394" i="22"/>
  <c r="Q393" i="22"/>
  <c r="N393" i="22"/>
  <c r="U393" i="22" s="1"/>
  <c r="Y393" i="22"/>
  <c r="F396" i="22"/>
  <c r="G395" i="22" a="1"/>
  <c r="G395" i="22" s="1"/>
  <c r="K395" i="22" a="1"/>
  <c r="K395" i="22" s="1"/>
  <c r="I395" i="22" a="1"/>
  <c r="I395" i="22" s="1"/>
  <c r="Q394" i="22" l="1"/>
  <c r="Y394" i="22"/>
  <c r="N394" i="22"/>
  <c r="U394" i="22" s="1"/>
  <c r="H395" i="22"/>
  <c r="R395" i="22" s="1"/>
  <c r="V395" i="22"/>
  <c r="M395" i="22"/>
  <c r="A395" i="22"/>
  <c r="P395" i="22"/>
  <c r="L395" i="22"/>
  <c r="T395" i="22" s="1"/>
  <c r="X395" i="22"/>
  <c r="I396" i="22" a="1"/>
  <c r="I396" i="22" s="1"/>
  <c r="K396" i="22" a="1"/>
  <c r="K396" i="22" s="1"/>
  <c r="G396" i="22" a="1"/>
  <c r="G396" i="22" s="1"/>
  <c r="F397" i="22"/>
  <c r="O395" i="22"/>
  <c r="W395" i="22"/>
  <c r="J395" i="22"/>
  <c r="S395" i="22" s="1"/>
  <c r="F398" i="22" l="1"/>
  <c r="K397" i="22" a="1"/>
  <c r="K397" i="22" s="1"/>
  <c r="G397" i="22" a="1"/>
  <c r="G397" i="22" s="1"/>
  <c r="I397" i="22" a="1"/>
  <c r="I397" i="22" s="1"/>
  <c r="Q395" i="22"/>
  <c r="Y395" i="22"/>
  <c r="N395" i="22"/>
  <c r="U395" i="22" s="1"/>
  <c r="X396" i="22"/>
  <c r="P396" i="22"/>
  <c r="L396" i="22"/>
  <c r="T396" i="22" s="1"/>
  <c r="O396" i="22"/>
  <c r="W396" i="22"/>
  <c r="J396" i="22"/>
  <c r="S396" i="22" s="1"/>
  <c r="A396" i="22"/>
  <c r="V396" i="22"/>
  <c r="H396" i="22"/>
  <c r="R396" i="22" s="1"/>
  <c r="M396" i="22"/>
  <c r="O397" i="22" l="1"/>
  <c r="W397" i="22"/>
  <c r="J397" i="22"/>
  <c r="S397" i="22" s="1"/>
  <c r="A397" i="22"/>
  <c r="H397" i="22"/>
  <c r="R397" i="22" s="1"/>
  <c r="M397" i="22"/>
  <c r="V397" i="22"/>
  <c r="L397" i="22"/>
  <c r="T397" i="22" s="1"/>
  <c r="X397" i="22"/>
  <c r="P397" i="22"/>
  <c r="Q396" i="22"/>
  <c r="N396" i="22"/>
  <c r="U396" i="22" s="1"/>
  <c r="Y396" i="22"/>
  <c r="K398" i="22" a="1"/>
  <c r="K398" i="22" s="1"/>
  <c r="G398" i="22" a="1"/>
  <c r="G398" i="22" s="1"/>
  <c r="F399" i="22"/>
  <c r="I398" i="22" a="1"/>
  <c r="I398" i="22" s="1"/>
  <c r="V398" i="22" l="1"/>
  <c r="M398" i="22"/>
  <c r="A398" i="22"/>
  <c r="H398" i="22"/>
  <c r="R398" i="22" s="1"/>
  <c r="L398" i="22"/>
  <c r="T398" i="22" s="1"/>
  <c r="P398" i="22"/>
  <c r="X398" i="22"/>
  <c r="Y397" i="22"/>
  <c r="N397" i="22"/>
  <c r="U397" i="22" s="1"/>
  <c r="Q397" i="22"/>
  <c r="G399" i="22" a="1"/>
  <c r="G399" i="22" s="1"/>
  <c r="I399" i="22" a="1"/>
  <c r="I399" i="22" s="1"/>
  <c r="F400" i="22"/>
  <c r="K399" i="22" a="1"/>
  <c r="K399" i="22" s="1"/>
  <c r="J398" i="22"/>
  <c r="S398" i="22" s="1"/>
  <c r="O398" i="22"/>
  <c r="W398" i="22"/>
  <c r="X399" i="22" l="1"/>
  <c r="P399" i="22"/>
  <c r="L399" i="22"/>
  <c r="T399" i="22" s="1"/>
  <c r="F401" i="22"/>
  <c r="G400" i="22" a="1"/>
  <c r="G400" i="22" s="1"/>
  <c r="I400" i="22" a="1"/>
  <c r="I400" i="22" s="1"/>
  <c r="K400" i="22" a="1"/>
  <c r="K400" i="22" s="1"/>
  <c r="J399" i="22"/>
  <c r="S399" i="22" s="1"/>
  <c r="O399" i="22"/>
  <c r="W399" i="22"/>
  <c r="Q398" i="22"/>
  <c r="Y398" i="22"/>
  <c r="N398" i="22"/>
  <c r="U398" i="22" s="1"/>
  <c r="V399" i="22"/>
  <c r="M399" i="22"/>
  <c r="A399" i="22"/>
  <c r="H399" i="22"/>
  <c r="R399" i="22" s="1"/>
  <c r="J400" i="22" l="1"/>
  <c r="S400" i="22" s="1"/>
  <c r="W400" i="22"/>
  <c r="O400" i="22"/>
  <c r="V400" i="22"/>
  <c r="H400" i="22"/>
  <c r="R400" i="22" s="1"/>
  <c r="M400" i="22"/>
  <c r="A400" i="22"/>
  <c r="G401" i="22" a="1"/>
  <c r="G401" i="22" s="1"/>
  <c r="I401" i="22" a="1"/>
  <c r="I401" i="22" s="1"/>
  <c r="K401" i="22" a="1"/>
  <c r="K401" i="22" s="1"/>
  <c r="F402" i="22"/>
  <c r="P400" i="22"/>
  <c r="X400" i="22"/>
  <c r="L400" i="22"/>
  <c r="T400" i="22" s="1"/>
  <c r="N399" i="22"/>
  <c r="U399" i="22" s="1"/>
  <c r="Q399" i="22"/>
  <c r="Y399" i="22"/>
  <c r="I402" i="22" l="1" a="1"/>
  <c r="I402" i="22" s="1"/>
  <c r="F403" i="22"/>
  <c r="G402" i="22" a="1"/>
  <c r="G402" i="22" s="1"/>
  <c r="K402" i="22" a="1"/>
  <c r="K402" i="22" s="1"/>
  <c r="Q400" i="22"/>
  <c r="Y400" i="22"/>
  <c r="N400" i="22"/>
  <c r="U400" i="22" s="1"/>
  <c r="P401" i="22"/>
  <c r="X401" i="22"/>
  <c r="L401" i="22"/>
  <c r="T401" i="22" s="1"/>
  <c r="A401" i="22"/>
  <c r="H401" i="22"/>
  <c r="R401" i="22" s="1"/>
  <c r="V401" i="22"/>
  <c r="M401" i="22"/>
  <c r="O401" i="22"/>
  <c r="W401" i="22"/>
  <c r="J401" i="22"/>
  <c r="S401" i="22" s="1"/>
  <c r="N401" i="22" l="1"/>
  <c r="U401" i="22" s="1"/>
  <c r="Q401" i="22"/>
  <c r="Y401" i="22"/>
  <c r="P402" i="22"/>
  <c r="X402" i="22"/>
  <c r="L402" i="22"/>
  <c r="T402" i="22" s="1"/>
  <c r="A402" i="22"/>
  <c r="H402" i="22"/>
  <c r="R402" i="22" s="1"/>
  <c r="V402" i="22"/>
  <c r="M402" i="22"/>
  <c r="I403" i="22" a="1"/>
  <c r="I403" i="22" s="1"/>
  <c r="K403" i="22" a="1"/>
  <c r="K403" i="22" s="1"/>
  <c r="G403" i="22" a="1"/>
  <c r="G403" i="22" s="1"/>
  <c r="F404" i="22"/>
  <c r="O402" i="22"/>
  <c r="W402" i="22"/>
  <c r="J402" i="22"/>
  <c r="S402" i="22" s="1"/>
  <c r="F405" i="22" l="1"/>
  <c r="K404" i="22" a="1"/>
  <c r="K404" i="22" s="1"/>
  <c r="I404" i="22" a="1"/>
  <c r="I404" i="22" s="1"/>
  <c r="G404" i="22" a="1"/>
  <c r="G404" i="22" s="1"/>
  <c r="V403" i="22"/>
  <c r="A403" i="22"/>
  <c r="M403" i="22"/>
  <c r="H403" i="22"/>
  <c r="R403" i="22" s="1"/>
  <c r="L403" i="22"/>
  <c r="T403" i="22" s="1"/>
  <c r="X403" i="22"/>
  <c r="P403" i="22"/>
  <c r="O403" i="22"/>
  <c r="J403" i="22"/>
  <c r="S403" i="22" s="1"/>
  <c r="W403" i="22"/>
  <c r="Y402" i="22"/>
  <c r="N402" i="22"/>
  <c r="U402" i="22" s="1"/>
  <c r="Q402" i="22"/>
  <c r="N403" i="22" l="1"/>
  <c r="U403" i="22" s="1"/>
  <c r="Y403" i="22"/>
  <c r="Q403" i="22"/>
  <c r="M404" i="22"/>
  <c r="A404" i="22"/>
  <c r="H404" i="22"/>
  <c r="R404" i="22" s="1"/>
  <c r="V404" i="22"/>
  <c r="W404" i="22"/>
  <c r="O404" i="22"/>
  <c r="J404" i="22"/>
  <c r="S404" i="22" s="1"/>
  <c r="P404" i="22"/>
  <c r="X404" i="22"/>
  <c r="L404" i="22"/>
  <c r="T404" i="22" s="1"/>
  <c r="I405" i="22" a="1"/>
  <c r="I405" i="22" s="1"/>
  <c r="F406" i="22"/>
  <c r="G405" i="22" a="1"/>
  <c r="G405" i="22" s="1"/>
  <c r="K405" i="22" a="1"/>
  <c r="K405" i="22" s="1"/>
  <c r="V405" i="22" l="1"/>
  <c r="M405" i="22"/>
  <c r="H405" i="22"/>
  <c r="R405" i="22" s="1"/>
  <c r="A405" i="22"/>
  <c r="Q404" i="22"/>
  <c r="Y404" i="22"/>
  <c r="N404" i="22"/>
  <c r="U404" i="22" s="1"/>
  <c r="W405" i="22"/>
  <c r="J405" i="22"/>
  <c r="S405" i="22" s="1"/>
  <c r="O405" i="22"/>
  <c r="I406" i="22" a="1"/>
  <c r="I406" i="22" s="1"/>
  <c r="F407" i="22"/>
  <c r="G406" i="22" a="1"/>
  <c r="G406" i="22" s="1"/>
  <c r="K406" i="22" a="1"/>
  <c r="K406" i="22" s="1"/>
  <c r="X405" i="22"/>
  <c r="P405" i="22"/>
  <c r="L405" i="22"/>
  <c r="T405" i="22" s="1"/>
  <c r="P406" i="22" l="1"/>
  <c r="X406" i="22"/>
  <c r="L406" i="22"/>
  <c r="T406" i="22" s="1"/>
  <c r="M406" i="22"/>
  <c r="A406" i="22"/>
  <c r="H406" i="22"/>
  <c r="R406" i="22" s="1"/>
  <c r="V406" i="22"/>
  <c r="J406" i="22"/>
  <c r="S406" i="22" s="1"/>
  <c r="O406" i="22"/>
  <c r="W406" i="22"/>
  <c r="N405" i="22"/>
  <c r="U405" i="22" s="1"/>
  <c r="Q405" i="22"/>
  <c r="Y405" i="22"/>
  <c r="G407" i="22" a="1"/>
  <c r="G407" i="22" s="1"/>
  <c r="I407" i="22" a="1"/>
  <c r="I407" i="22" s="1"/>
  <c r="K407" i="22" a="1"/>
  <c r="K407" i="22" s="1"/>
  <c r="F408" i="22"/>
  <c r="P407" i="22" l="1"/>
  <c r="L407" i="22"/>
  <c r="T407" i="22" s="1"/>
  <c r="X407" i="22"/>
  <c r="A407" i="22"/>
  <c r="V407" i="22"/>
  <c r="M407" i="22"/>
  <c r="H407" i="22"/>
  <c r="R407" i="22" s="1"/>
  <c r="Y406" i="22"/>
  <c r="Q406" i="22"/>
  <c r="N406" i="22"/>
  <c r="U406" i="22" s="1"/>
  <c r="J407" i="22"/>
  <c r="S407" i="22" s="1"/>
  <c r="W407" i="22"/>
  <c r="O407" i="22"/>
  <c r="F409" i="22"/>
  <c r="G408" i="22" a="1"/>
  <c r="G408" i="22" s="1"/>
  <c r="I408" i="22" a="1"/>
  <c r="I408" i="22" s="1"/>
  <c r="K408" i="22" a="1"/>
  <c r="K408" i="22" s="1"/>
  <c r="J408" i="22" l="1"/>
  <c r="S408" i="22" s="1"/>
  <c r="O408" i="22"/>
  <c r="W408" i="22"/>
  <c r="I409" i="22" a="1"/>
  <c r="I409" i="22" s="1"/>
  <c r="K409" i="22" a="1"/>
  <c r="K409" i="22" s="1"/>
  <c r="G409" i="22" a="1"/>
  <c r="G409" i="22" s="1"/>
  <c r="F410" i="22"/>
  <c r="Q407" i="22"/>
  <c r="Y407" i="22"/>
  <c r="N407" i="22"/>
  <c r="U407" i="22" s="1"/>
  <c r="H408" i="22"/>
  <c r="R408" i="22" s="1"/>
  <c r="V408" i="22"/>
  <c r="M408" i="22"/>
  <c r="A408" i="22"/>
  <c r="L408" i="22"/>
  <c r="T408" i="22" s="1"/>
  <c r="P408" i="22"/>
  <c r="X408" i="22"/>
  <c r="F411" i="22" l="1"/>
  <c r="K410" i="22" a="1"/>
  <c r="K410" i="22" s="1"/>
  <c r="G410" i="22" a="1"/>
  <c r="G410" i="22" s="1"/>
  <c r="I410" i="22" a="1"/>
  <c r="I410" i="22" s="1"/>
  <c r="X409" i="22"/>
  <c r="L409" i="22"/>
  <c r="T409" i="22" s="1"/>
  <c r="P409" i="22"/>
  <c r="O409" i="22"/>
  <c r="J409" i="22"/>
  <c r="S409" i="22" s="1"/>
  <c r="W409" i="22"/>
  <c r="Y408" i="22"/>
  <c r="N408" i="22"/>
  <c r="U408" i="22" s="1"/>
  <c r="Q408" i="22"/>
  <c r="A409" i="22"/>
  <c r="H409" i="22"/>
  <c r="R409" i="22" s="1"/>
  <c r="V409" i="22"/>
  <c r="M409" i="22"/>
  <c r="O410" i="22" l="1"/>
  <c r="J410" i="22"/>
  <c r="S410" i="22" s="1"/>
  <c r="W410" i="22"/>
  <c r="V410" i="22"/>
  <c r="M410" i="22"/>
  <c r="A410" i="22"/>
  <c r="H410" i="22"/>
  <c r="R410" i="22" s="1"/>
  <c r="L410" i="22"/>
  <c r="T410" i="22" s="1"/>
  <c r="X410" i="22"/>
  <c r="P410" i="22"/>
  <c r="N409" i="22"/>
  <c r="U409" i="22" s="1"/>
  <c r="Q409" i="22"/>
  <c r="Y409" i="22"/>
  <c r="G411" i="22" a="1"/>
  <c r="G411" i="22" s="1"/>
  <c r="I411" i="22" a="1"/>
  <c r="I411" i="22" s="1"/>
  <c r="K411" i="22" a="1"/>
  <c r="K411" i="22" s="1"/>
  <c r="F412" i="22"/>
  <c r="L411" i="22" l="1"/>
  <c r="T411" i="22" s="1"/>
  <c r="P411" i="22"/>
  <c r="X411" i="22"/>
  <c r="O411" i="22"/>
  <c r="W411" i="22"/>
  <c r="J411" i="22"/>
  <c r="S411" i="22" s="1"/>
  <c r="Y410" i="22"/>
  <c r="N410" i="22"/>
  <c r="U410" i="22" s="1"/>
  <c r="Q410" i="22"/>
  <c r="V411" i="22"/>
  <c r="A411" i="22"/>
  <c r="H411" i="22"/>
  <c r="R411" i="22" s="1"/>
  <c r="M411" i="22"/>
  <c r="K412" i="22" a="1"/>
  <c r="K412" i="22" s="1"/>
  <c r="I412" i="22" a="1"/>
  <c r="I412" i="22" s="1"/>
  <c r="G412" i="22" a="1"/>
  <c r="G412" i="22" s="1"/>
  <c r="F413" i="22"/>
  <c r="O412" i="22" l="1"/>
  <c r="W412" i="22"/>
  <c r="J412" i="22"/>
  <c r="S412" i="22" s="1"/>
  <c r="Y411" i="22"/>
  <c r="N411" i="22"/>
  <c r="U411" i="22" s="1"/>
  <c r="Q411" i="22"/>
  <c r="P412" i="22"/>
  <c r="X412" i="22"/>
  <c r="L412" i="22"/>
  <c r="T412" i="22" s="1"/>
  <c r="M412" i="22"/>
  <c r="A412" i="22"/>
  <c r="H412" i="22"/>
  <c r="R412" i="22" s="1"/>
  <c r="V412" i="22"/>
  <c r="K413" i="22" a="1"/>
  <c r="K413" i="22" s="1"/>
  <c r="G413" i="22" a="1"/>
  <c r="G413" i="22" s="1"/>
  <c r="F414" i="22"/>
  <c r="I413" i="22" a="1"/>
  <c r="I413" i="22" s="1"/>
  <c r="V413" i="22" l="1"/>
  <c r="M413" i="22"/>
  <c r="H413" i="22"/>
  <c r="R413" i="22" s="1"/>
  <c r="A413" i="22"/>
  <c r="X413" i="22"/>
  <c r="P413" i="22"/>
  <c r="L413" i="22"/>
  <c r="T413" i="22" s="1"/>
  <c r="K414" i="22" a="1"/>
  <c r="K414" i="22" s="1"/>
  <c r="I414" i="22" a="1"/>
  <c r="I414" i="22" s="1"/>
  <c r="G414" i="22" a="1"/>
  <c r="G414" i="22" s="1"/>
  <c r="F415" i="22"/>
  <c r="Q412" i="22"/>
  <c r="Y412" i="22"/>
  <c r="N412" i="22"/>
  <c r="U412" i="22" s="1"/>
  <c r="W413" i="22"/>
  <c r="O413" i="22"/>
  <c r="J413" i="22"/>
  <c r="S413" i="22" s="1"/>
  <c r="X414" i="22" l="1"/>
  <c r="L414" i="22"/>
  <c r="T414" i="22" s="1"/>
  <c r="P414" i="22"/>
  <c r="K415" i="22" a="1"/>
  <c r="K415" i="22" s="1"/>
  <c r="I415" i="22" a="1"/>
  <c r="I415" i="22" s="1"/>
  <c r="G415" i="22" a="1"/>
  <c r="G415" i="22" s="1"/>
  <c r="F416" i="22"/>
  <c r="M414" i="22"/>
  <c r="H414" i="22"/>
  <c r="R414" i="22" s="1"/>
  <c r="A414" i="22"/>
  <c r="V414" i="22"/>
  <c r="N413" i="22"/>
  <c r="U413" i="22" s="1"/>
  <c r="Y413" i="22"/>
  <c r="Q413" i="22"/>
  <c r="O414" i="22"/>
  <c r="W414" i="22"/>
  <c r="J414" i="22"/>
  <c r="S414" i="22" s="1"/>
  <c r="I416" i="22" l="1" a="1"/>
  <c r="I416" i="22" s="1"/>
  <c r="G416" i="22" a="1"/>
  <c r="G416" i="22" s="1"/>
  <c r="K416" i="22" a="1"/>
  <c r="K416" i="22" s="1"/>
  <c r="F417" i="22"/>
  <c r="V415" i="22"/>
  <c r="H415" i="22"/>
  <c r="R415" i="22" s="1"/>
  <c r="M415" i="22"/>
  <c r="A415" i="22"/>
  <c r="O415" i="22"/>
  <c r="W415" i="22"/>
  <c r="J415" i="22"/>
  <c r="S415" i="22" s="1"/>
  <c r="L415" i="22"/>
  <c r="T415" i="22" s="1"/>
  <c r="P415" i="22"/>
  <c r="X415" i="22"/>
  <c r="Y414" i="22"/>
  <c r="N414" i="22"/>
  <c r="U414" i="22" s="1"/>
  <c r="Q414" i="22"/>
  <c r="Q415" i="22" l="1"/>
  <c r="Y415" i="22"/>
  <c r="N415" i="22"/>
  <c r="U415" i="22" s="1"/>
  <c r="G417" i="22" a="1"/>
  <c r="G417" i="22" s="1"/>
  <c r="I417" i="22" a="1"/>
  <c r="I417" i="22" s="1"/>
  <c r="F418" i="22"/>
  <c r="K417" i="22" a="1"/>
  <c r="K417" i="22" s="1"/>
  <c r="X416" i="22"/>
  <c r="L416" i="22"/>
  <c r="T416" i="22" s="1"/>
  <c r="P416" i="22"/>
  <c r="A416" i="22"/>
  <c r="M416" i="22"/>
  <c r="V416" i="22"/>
  <c r="H416" i="22"/>
  <c r="R416" i="22" s="1"/>
  <c r="O416" i="22"/>
  <c r="J416" i="22"/>
  <c r="S416" i="22" s="1"/>
  <c r="W416" i="22"/>
  <c r="L417" i="22" l="1"/>
  <c r="T417" i="22" s="1"/>
  <c r="P417" i="22"/>
  <c r="X417" i="22"/>
  <c r="K418" i="22" a="1"/>
  <c r="K418" i="22" s="1"/>
  <c r="G418" i="22" a="1"/>
  <c r="G418" i="22" s="1"/>
  <c r="I418" i="22" a="1"/>
  <c r="I418" i="22" s="1"/>
  <c r="F419" i="22"/>
  <c r="J417" i="22"/>
  <c r="S417" i="22" s="1"/>
  <c r="O417" i="22"/>
  <c r="W417" i="22"/>
  <c r="V417" i="22"/>
  <c r="A417" i="22"/>
  <c r="M417" i="22"/>
  <c r="H417" i="22"/>
  <c r="R417" i="22" s="1"/>
  <c r="Q416" i="22"/>
  <c r="Y416" i="22"/>
  <c r="N416" i="22"/>
  <c r="U416" i="22" s="1"/>
  <c r="M418" i="22" l="1"/>
  <c r="A418" i="22"/>
  <c r="H418" i="22"/>
  <c r="R418" i="22" s="1"/>
  <c r="V418" i="22"/>
  <c r="P418" i="22"/>
  <c r="X418" i="22"/>
  <c r="L418" i="22"/>
  <c r="T418" i="22" s="1"/>
  <c r="K419" i="22" a="1"/>
  <c r="K419" i="22" s="1"/>
  <c r="G419" i="22" a="1"/>
  <c r="G419" i="22" s="1"/>
  <c r="F420" i="22"/>
  <c r="I419" i="22" a="1"/>
  <c r="I419" i="22" s="1"/>
  <c r="Q417" i="22"/>
  <c r="Y417" i="22"/>
  <c r="N417" i="22"/>
  <c r="U417" i="22" s="1"/>
  <c r="O418" i="22"/>
  <c r="W418" i="22"/>
  <c r="J418" i="22"/>
  <c r="S418" i="22" s="1"/>
  <c r="P419" i="22" l="1"/>
  <c r="X419" i="22"/>
  <c r="L419" i="22"/>
  <c r="T419" i="22" s="1"/>
  <c r="O419" i="22"/>
  <c r="W419" i="22"/>
  <c r="J419" i="22"/>
  <c r="S419" i="22" s="1"/>
  <c r="K420" i="22" a="1"/>
  <c r="K420" i="22" s="1"/>
  <c r="G420" i="22" a="1"/>
  <c r="G420" i="22" s="1"/>
  <c r="F421" i="22"/>
  <c r="I420" i="22" a="1"/>
  <c r="I420" i="22" s="1"/>
  <c r="V419" i="22"/>
  <c r="M419" i="22"/>
  <c r="H419" i="22"/>
  <c r="R419" i="22" s="1"/>
  <c r="A419" i="22"/>
  <c r="N418" i="22"/>
  <c r="U418" i="22" s="1"/>
  <c r="Q418" i="22"/>
  <c r="Y418" i="22"/>
  <c r="M420" i="22" l="1"/>
  <c r="A420" i="22"/>
  <c r="H420" i="22"/>
  <c r="R420" i="22" s="1"/>
  <c r="V420" i="22"/>
  <c r="L420" i="22"/>
  <c r="T420" i="22" s="1"/>
  <c r="P420" i="22"/>
  <c r="X420" i="22"/>
  <c r="J420" i="22"/>
  <c r="S420" i="22" s="1"/>
  <c r="W420" i="22"/>
  <c r="O420" i="22"/>
  <c r="Q419" i="22"/>
  <c r="Y419" i="22"/>
  <c r="N419" i="22"/>
  <c r="U419" i="22" s="1"/>
  <c r="F422" i="22"/>
  <c r="G421" i="22" a="1"/>
  <c r="G421" i="22" s="1"/>
  <c r="I421" i="22" a="1"/>
  <c r="I421" i="22" s="1"/>
  <c r="K421" i="22" a="1"/>
  <c r="K421" i="22" s="1"/>
  <c r="G422" i="22" l="1" a="1"/>
  <c r="G422" i="22" s="1"/>
  <c r="I422" i="22" a="1"/>
  <c r="I422" i="22" s="1"/>
  <c r="F423" i="22"/>
  <c r="K422" i="22" a="1"/>
  <c r="K422" i="22" s="1"/>
  <c r="V421" i="22"/>
  <c r="M421" i="22"/>
  <c r="A421" i="22"/>
  <c r="H421" i="22"/>
  <c r="R421" i="22" s="1"/>
  <c r="W421" i="22"/>
  <c r="O421" i="22"/>
  <c r="J421" i="22"/>
  <c r="S421" i="22" s="1"/>
  <c r="L421" i="22"/>
  <c r="T421" i="22" s="1"/>
  <c r="X421" i="22"/>
  <c r="P421" i="22"/>
  <c r="Y420" i="22"/>
  <c r="Q420" i="22"/>
  <c r="N420" i="22"/>
  <c r="U420" i="22" s="1"/>
  <c r="N421" i="22" l="1"/>
  <c r="U421" i="22" s="1"/>
  <c r="Q421" i="22"/>
  <c r="Y421" i="22"/>
  <c r="P422" i="22"/>
  <c r="X422" i="22"/>
  <c r="L422" i="22"/>
  <c r="T422" i="22" s="1"/>
  <c r="K423" i="22" a="1"/>
  <c r="K423" i="22" s="1"/>
  <c r="F424" i="22"/>
  <c r="G423" i="22" a="1"/>
  <c r="G423" i="22" s="1"/>
  <c r="I423" i="22" a="1"/>
  <c r="I423" i="22" s="1"/>
  <c r="O422" i="22"/>
  <c r="W422" i="22"/>
  <c r="J422" i="22"/>
  <c r="S422" i="22" s="1"/>
  <c r="H422" i="22"/>
  <c r="R422" i="22" s="1"/>
  <c r="V422" i="22"/>
  <c r="M422" i="22"/>
  <c r="A422" i="22"/>
  <c r="K424" i="22" l="1" a="1"/>
  <c r="K424" i="22" s="1"/>
  <c r="F425" i="22"/>
  <c r="G424" i="22" a="1"/>
  <c r="G424" i="22" s="1"/>
  <c r="I424" i="22" a="1"/>
  <c r="I424" i="22" s="1"/>
  <c r="Y422" i="22"/>
  <c r="Q422" i="22"/>
  <c r="N422" i="22"/>
  <c r="U422" i="22" s="1"/>
  <c r="X423" i="22"/>
  <c r="L423" i="22"/>
  <c r="T423" i="22" s="1"/>
  <c r="P423" i="22"/>
  <c r="O423" i="22"/>
  <c r="W423" i="22"/>
  <c r="J423" i="22"/>
  <c r="S423" i="22" s="1"/>
  <c r="M423" i="22"/>
  <c r="V423" i="22"/>
  <c r="A423" i="22"/>
  <c r="H423" i="22"/>
  <c r="R423" i="22" s="1"/>
  <c r="N423" i="22" l="1"/>
  <c r="U423" i="22" s="1"/>
  <c r="Y423" i="22"/>
  <c r="Q423" i="22"/>
  <c r="W424" i="22"/>
  <c r="J424" i="22"/>
  <c r="S424" i="22" s="1"/>
  <c r="O424" i="22"/>
  <c r="M424" i="22"/>
  <c r="A424" i="22"/>
  <c r="H424" i="22"/>
  <c r="R424" i="22" s="1"/>
  <c r="V424" i="22"/>
  <c r="K425" i="22" a="1"/>
  <c r="K425" i="22" s="1"/>
  <c r="G425" i="22" a="1"/>
  <c r="G425" i="22" s="1"/>
  <c r="I425" i="22" a="1"/>
  <c r="I425" i="22" s="1"/>
  <c r="F426" i="22"/>
  <c r="X424" i="22"/>
  <c r="L424" i="22"/>
  <c r="T424" i="22" s="1"/>
  <c r="P424" i="22"/>
  <c r="N424" i="22" l="1"/>
  <c r="U424" i="22" s="1"/>
  <c r="Q424" i="22"/>
  <c r="Y424" i="22"/>
  <c r="G426" i="22" a="1"/>
  <c r="G426" i="22" s="1"/>
  <c r="I426" i="22" a="1"/>
  <c r="I426" i="22" s="1"/>
  <c r="F427" i="22"/>
  <c r="K426" i="22" a="1"/>
  <c r="K426" i="22" s="1"/>
  <c r="J425" i="22"/>
  <c r="S425" i="22" s="1"/>
  <c r="W425" i="22"/>
  <c r="O425" i="22"/>
  <c r="A425" i="22"/>
  <c r="H425" i="22"/>
  <c r="R425" i="22" s="1"/>
  <c r="M425" i="22"/>
  <c r="V425" i="22"/>
  <c r="X425" i="22"/>
  <c r="L425" i="22"/>
  <c r="T425" i="22" s="1"/>
  <c r="P425" i="22"/>
  <c r="I427" i="22" l="1" a="1"/>
  <c r="I427" i="22" s="1"/>
  <c r="F428" i="22"/>
  <c r="G427" i="22" a="1"/>
  <c r="G427" i="22" s="1"/>
  <c r="K427" i="22" a="1"/>
  <c r="K427" i="22" s="1"/>
  <c r="O426" i="22"/>
  <c r="W426" i="22"/>
  <c r="J426" i="22"/>
  <c r="S426" i="22" s="1"/>
  <c r="A426" i="22"/>
  <c r="H426" i="22"/>
  <c r="R426" i="22" s="1"/>
  <c r="M426" i="22"/>
  <c r="V426" i="22"/>
  <c r="P426" i="22"/>
  <c r="X426" i="22"/>
  <c r="L426" i="22"/>
  <c r="T426" i="22" s="1"/>
  <c r="N425" i="22"/>
  <c r="U425" i="22" s="1"/>
  <c r="Q425" i="22"/>
  <c r="Y425" i="22"/>
  <c r="P427" i="22" l="1"/>
  <c r="L427" i="22"/>
  <c r="T427" i="22" s="1"/>
  <c r="X427" i="22"/>
  <c r="A427" i="22"/>
  <c r="H427" i="22"/>
  <c r="R427" i="22" s="1"/>
  <c r="V427" i="22"/>
  <c r="M427" i="22"/>
  <c r="Q426" i="22"/>
  <c r="Y426" i="22"/>
  <c r="N426" i="22"/>
  <c r="U426" i="22" s="1"/>
  <c r="F429" i="22"/>
  <c r="K428" i="22" a="1"/>
  <c r="K428" i="22" s="1"/>
  <c r="G428" i="22" a="1"/>
  <c r="G428" i="22" s="1"/>
  <c r="I428" i="22" a="1"/>
  <c r="I428" i="22" s="1"/>
  <c r="O427" i="22"/>
  <c r="W427" i="22"/>
  <c r="J427" i="22"/>
  <c r="S427" i="22" s="1"/>
  <c r="J428" i="22" l="1"/>
  <c r="S428" i="22" s="1"/>
  <c r="O428" i="22"/>
  <c r="W428" i="22"/>
  <c r="I429" i="22" a="1"/>
  <c r="I429" i="22" s="1"/>
  <c r="F430" i="22"/>
  <c r="K429" i="22" a="1"/>
  <c r="K429" i="22" s="1"/>
  <c r="G429" i="22" a="1"/>
  <c r="G429" i="22" s="1"/>
  <c r="M428" i="22"/>
  <c r="A428" i="22"/>
  <c r="H428" i="22"/>
  <c r="R428" i="22" s="1"/>
  <c r="V428" i="22"/>
  <c r="N427" i="22"/>
  <c r="U427" i="22" s="1"/>
  <c r="Y427" i="22"/>
  <c r="Q427" i="22"/>
  <c r="L428" i="22"/>
  <c r="T428" i="22" s="1"/>
  <c r="P428" i="22"/>
  <c r="X428" i="22"/>
  <c r="P429" i="22" l="1"/>
  <c r="X429" i="22"/>
  <c r="L429" i="22"/>
  <c r="T429" i="22" s="1"/>
  <c r="O429" i="22"/>
  <c r="W429" i="22"/>
  <c r="J429" i="22"/>
  <c r="S429" i="22" s="1"/>
  <c r="Y428" i="22"/>
  <c r="Q428" i="22"/>
  <c r="N428" i="22"/>
  <c r="U428" i="22" s="1"/>
  <c r="F431" i="22"/>
  <c r="G430" i="22" a="1"/>
  <c r="G430" i="22" s="1"/>
  <c r="I430" i="22" a="1"/>
  <c r="I430" i="22" s="1"/>
  <c r="K430" i="22" a="1"/>
  <c r="K430" i="22" s="1"/>
  <c r="M429" i="22"/>
  <c r="A429" i="22"/>
  <c r="H429" i="22"/>
  <c r="R429" i="22" s="1"/>
  <c r="V429" i="22"/>
  <c r="L430" i="22" l="1"/>
  <c r="T430" i="22" s="1"/>
  <c r="P430" i="22"/>
  <c r="X430" i="22"/>
  <c r="W430" i="22"/>
  <c r="O430" i="22"/>
  <c r="J430" i="22"/>
  <c r="S430" i="22" s="1"/>
  <c r="N429" i="22"/>
  <c r="U429" i="22" s="1"/>
  <c r="Q429" i="22"/>
  <c r="Y429" i="22"/>
  <c r="M430" i="22"/>
  <c r="A430" i="22"/>
  <c r="H430" i="22"/>
  <c r="R430" i="22" s="1"/>
  <c r="V430" i="22"/>
  <c r="I431" i="22" a="1"/>
  <c r="I431" i="22" s="1"/>
  <c r="F432" i="22"/>
  <c r="G431" i="22" a="1"/>
  <c r="G431" i="22" s="1"/>
  <c r="K431" i="22" a="1"/>
  <c r="K431" i="22" s="1"/>
  <c r="I432" i="22" l="1" a="1"/>
  <c r="I432" i="22" s="1"/>
  <c r="F433" i="22"/>
  <c r="K432" i="22" a="1"/>
  <c r="K432" i="22" s="1"/>
  <c r="G432" i="22" a="1"/>
  <c r="G432" i="22" s="1"/>
  <c r="H431" i="22"/>
  <c r="R431" i="22" s="1"/>
  <c r="V431" i="22"/>
  <c r="M431" i="22"/>
  <c r="A431" i="22"/>
  <c r="O431" i="22"/>
  <c r="W431" i="22"/>
  <c r="J431" i="22"/>
  <c r="S431" i="22" s="1"/>
  <c r="Q430" i="22"/>
  <c r="Y430" i="22"/>
  <c r="N430" i="22"/>
  <c r="U430" i="22" s="1"/>
  <c r="P431" i="22"/>
  <c r="L431" i="22"/>
  <c r="T431" i="22" s="1"/>
  <c r="X431" i="22"/>
  <c r="N431" i="22" l="1"/>
  <c r="U431" i="22" s="1"/>
  <c r="Y431" i="22"/>
  <c r="Q431" i="22"/>
  <c r="M432" i="22"/>
  <c r="A432" i="22"/>
  <c r="H432" i="22"/>
  <c r="R432" i="22" s="1"/>
  <c r="V432" i="22"/>
  <c r="P432" i="22"/>
  <c r="X432" i="22"/>
  <c r="L432" i="22"/>
  <c r="T432" i="22" s="1"/>
  <c r="K433" i="22" a="1"/>
  <c r="K433" i="22" s="1"/>
  <c r="G433" i="22" a="1"/>
  <c r="G433" i="22" s="1"/>
  <c r="I433" i="22" a="1"/>
  <c r="I433" i="22" s="1"/>
  <c r="F434" i="22"/>
  <c r="W432" i="22"/>
  <c r="J432" i="22"/>
  <c r="S432" i="22" s="1"/>
  <c r="O432" i="22"/>
  <c r="F435" i="22" l="1"/>
  <c r="K434" i="22" a="1"/>
  <c r="K434" i="22" s="1"/>
  <c r="G434" i="22" a="1"/>
  <c r="G434" i="22" s="1"/>
  <c r="I434" i="22" a="1"/>
  <c r="I434" i="22" s="1"/>
  <c r="M433" i="22"/>
  <c r="A433" i="22"/>
  <c r="H433" i="22"/>
  <c r="R433" i="22" s="1"/>
  <c r="V433" i="22"/>
  <c r="Q432" i="22"/>
  <c r="Y432" i="22"/>
  <c r="N432" i="22"/>
  <c r="U432" i="22" s="1"/>
  <c r="X433" i="22"/>
  <c r="P433" i="22"/>
  <c r="L433" i="22"/>
  <c r="T433" i="22" s="1"/>
  <c r="W433" i="22"/>
  <c r="O433" i="22"/>
  <c r="J433" i="22"/>
  <c r="S433" i="22" s="1"/>
  <c r="Y433" i="22" l="1"/>
  <c r="N433" i="22"/>
  <c r="U433" i="22" s="1"/>
  <c r="Q433" i="22"/>
  <c r="O434" i="22"/>
  <c r="W434" i="22"/>
  <c r="J434" i="22"/>
  <c r="S434" i="22" s="1"/>
  <c r="V434" i="22"/>
  <c r="M434" i="22"/>
  <c r="A434" i="22"/>
  <c r="H434" i="22"/>
  <c r="R434" i="22" s="1"/>
  <c r="L434" i="22"/>
  <c r="T434" i="22" s="1"/>
  <c r="P434" i="22"/>
  <c r="X434" i="22"/>
  <c r="I435" i="22" a="1"/>
  <c r="I435" i="22" s="1"/>
  <c r="K435" i="22" a="1"/>
  <c r="K435" i="22" s="1"/>
  <c r="G435" i="22" a="1"/>
  <c r="G435" i="22" s="1"/>
  <c r="F436" i="22"/>
  <c r="O435" i="22" l="1"/>
  <c r="W435" i="22"/>
  <c r="J435" i="22"/>
  <c r="S435" i="22" s="1"/>
  <c r="M435" i="22"/>
  <c r="A435" i="22"/>
  <c r="V435" i="22"/>
  <c r="H435" i="22"/>
  <c r="R435" i="22" s="1"/>
  <c r="X435" i="22"/>
  <c r="L435" i="22"/>
  <c r="T435" i="22" s="1"/>
  <c r="P435" i="22"/>
  <c r="N434" i="22"/>
  <c r="U434" i="22" s="1"/>
  <c r="Q434" i="22"/>
  <c r="Y434" i="22"/>
  <c r="F437" i="22"/>
  <c r="G436" i="22" a="1"/>
  <c r="G436" i="22" s="1"/>
  <c r="K436" i="22" a="1"/>
  <c r="K436" i="22" s="1"/>
  <c r="I436" i="22" a="1"/>
  <c r="I436" i="22" s="1"/>
  <c r="I437" i="22" l="1" a="1"/>
  <c r="I437" i="22" s="1"/>
  <c r="F438" i="22"/>
  <c r="G437" i="22" a="1"/>
  <c r="G437" i="22" s="1"/>
  <c r="K437" i="22" a="1"/>
  <c r="K437" i="22" s="1"/>
  <c r="L436" i="22"/>
  <c r="T436" i="22" s="1"/>
  <c r="P436" i="22"/>
  <c r="X436" i="22"/>
  <c r="N435" i="22"/>
  <c r="U435" i="22" s="1"/>
  <c r="Q435" i="22"/>
  <c r="Y435" i="22"/>
  <c r="A436" i="22"/>
  <c r="H436" i="22"/>
  <c r="R436" i="22" s="1"/>
  <c r="V436" i="22"/>
  <c r="M436" i="22"/>
  <c r="W436" i="22"/>
  <c r="J436" i="22"/>
  <c r="S436" i="22" s="1"/>
  <c r="O436" i="22"/>
  <c r="Q436" i="22" l="1"/>
  <c r="Y436" i="22"/>
  <c r="N436" i="22"/>
  <c r="U436" i="22" s="1"/>
  <c r="L437" i="22"/>
  <c r="T437" i="22" s="1"/>
  <c r="P437" i="22"/>
  <c r="X437" i="22"/>
  <c r="V437" i="22"/>
  <c r="H437" i="22"/>
  <c r="R437" i="22" s="1"/>
  <c r="M437" i="22"/>
  <c r="A437" i="22"/>
  <c r="K438" i="22" a="1"/>
  <c r="K438" i="22" s="1"/>
  <c r="G438" i="22" a="1"/>
  <c r="G438" i="22" s="1"/>
  <c r="I438" i="22" a="1"/>
  <c r="I438" i="22" s="1"/>
  <c r="F439" i="22"/>
  <c r="W437" i="22"/>
  <c r="J437" i="22"/>
  <c r="S437" i="22" s="1"/>
  <c r="O437" i="22"/>
  <c r="F440" i="22" l="1"/>
  <c r="K439" i="22" a="1"/>
  <c r="K439" i="22" s="1"/>
  <c r="G439" i="22" a="1"/>
  <c r="G439" i="22" s="1"/>
  <c r="I439" i="22" a="1"/>
  <c r="I439" i="22" s="1"/>
  <c r="O438" i="22"/>
  <c r="W438" i="22"/>
  <c r="J438" i="22"/>
  <c r="S438" i="22" s="1"/>
  <c r="M438" i="22"/>
  <c r="V438" i="22"/>
  <c r="A438" i="22"/>
  <c r="H438" i="22"/>
  <c r="R438" i="22" s="1"/>
  <c r="X438" i="22"/>
  <c r="L438" i="22"/>
  <c r="T438" i="22" s="1"/>
  <c r="P438" i="22"/>
  <c r="N437" i="22"/>
  <c r="U437" i="22" s="1"/>
  <c r="Q437" i="22"/>
  <c r="Y437" i="22"/>
  <c r="Q438" i="22" l="1"/>
  <c r="Y438" i="22"/>
  <c r="N438" i="22"/>
  <c r="U438" i="22" s="1"/>
  <c r="O439" i="22"/>
  <c r="J439" i="22"/>
  <c r="S439" i="22" s="1"/>
  <c r="W439" i="22"/>
  <c r="A439" i="22"/>
  <c r="M439" i="22"/>
  <c r="V439" i="22"/>
  <c r="H439" i="22"/>
  <c r="R439" i="22" s="1"/>
  <c r="L439" i="22"/>
  <c r="T439" i="22" s="1"/>
  <c r="P439" i="22"/>
  <c r="X439" i="22"/>
  <c r="K440" i="22" a="1"/>
  <c r="K440" i="22" s="1"/>
  <c r="F441" i="22"/>
  <c r="G440" i="22" a="1"/>
  <c r="G440" i="22" s="1"/>
  <c r="I440" i="22" a="1"/>
  <c r="I440" i="22" s="1"/>
  <c r="M440" i="22" l="1"/>
  <c r="A440" i="22"/>
  <c r="H440" i="22"/>
  <c r="R440" i="22" s="1"/>
  <c r="V440" i="22"/>
  <c r="P440" i="22"/>
  <c r="X440" i="22"/>
  <c r="L440" i="22"/>
  <c r="T440" i="22" s="1"/>
  <c r="I441" i="22" a="1"/>
  <c r="I441" i="22" s="1"/>
  <c r="G441" i="22" a="1"/>
  <c r="G441" i="22" s="1"/>
  <c r="F442" i="22"/>
  <c r="K441" i="22" a="1"/>
  <c r="K441" i="22" s="1"/>
  <c r="Q439" i="22"/>
  <c r="N439" i="22"/>
  <c r="U439" i="22" s="1"/>
  <c r="Y439" i="22"/>
  <c r="O440" i="22"/>
  <c r="W440" i="22"/>
  <c r="J440" i="22"/>
  <c r="S440" i="22" s="1"/>
  <c r="J441" i="22" l="1"/>
  <c r="S441" i="22" s="1"/>
  <c r="O441" i="22"/>
  <c r="W441" i="22"/>
  <c r="P441" i="22"/>
  <c r="X441" i="22"/>
  <c r="L441" i="22"/>
  <c r="T441" i="22" s="1"/>
  <c r="G442" i="22" a="1"/>
  <c r="G442" i="22" s="1"/>
  <c r="K442" i="22" a="1"/>
  <c r="K442" i="22" s="1"/>
  <c r="F443" i="22"/>
  <c r="I442" i="22" a="1"/>
  <c r="I442" i="22" s="1"/>
  <c r="V441" i="22"/>
  <c r="M441" i="22"/>
  <c r="H441" i="22"/>
  <c r="R441" i="22" s="1"/>
  <c r="A441" i="22"/>
  <c r="N440" i="22"/>
  <c r="U440" i="22" s="1"/>
  <c r="Q440" i="22"/>
  <c r="Y440" i="22"/>
  <c r="M442" i="22" l="1"/>
  <c r="H442" i="22"/>
  <c r="R442" i="22" s="1"/>
  <c r="A442" i="22"/>
  <c r="V442" i="22"/>
  <c r="P442" i="22"/>
  <c r="X442" i="22"/>
  <c r="L442" i="22"/>
  <c r="T442" i="22" s="1"/>
  <c r="Y441" i="22"/>
  <c r="N441" i="22"/>
  <c r="U441" i="22" s="1"/>
  <c r="Q441" i="22"/>
  <c r="J442" i="22"/>
  <c r="S442" i="22" s="1"/>
  <c r="O442" i="22"/>
  <c r="W442" i="22"/>
  <c r="F444" i="22"/>
  <c r="K443" i="22" a="1"/>
  <c r="K443" i="22" s="1"/>
  <c r="G443" i="22" a="1"/>
  <c r="G443" i="22" s="1"/>
  <c r="I443" i="22" a="1"/>
  <c r="I443" i="22" s="1"/>
  <c r="V443" i="22" l="1"/>
  <c r="A443" i="22"/>
  <c r="H443" i="22"/>
  <c r="R443" i="22" s="1"/>
  <c r="M443" i="22"/>
  <c r="X443" i="22"/>
  <c r="P443" i="22"/>
  <c r="L443" i="22"/>
  <c r="T443" i="22" s="1"/>
  <c r="I444" i="22" a="1"/>
  <c r="I444" i="22" s="1"/>
  <c r="F445" i="22"/>
  <c r="K444" i="22" a="1"/>
  <c r="K444" i="22" s="1"/>
  <c r="G444" i="22" a="1"/>
  <c r="G444" i="22" s="1"/>
  <c r="O443" i="22"/>
  <c r="W443" i="22"/>
  <c r="J443" i="22"/>
  <c r="S443" i="22" s="1"/>
  <c r="N442" i="22"/>
  <c r="U442" i="22" s="1"/>
  <c r="Y442" i="22"/>
  <c r="Q442" i="22"/>
  <c r="Q443" i="22" l="1"/>
  <c r="Y443" i="22"/>
  <c r="N443" i="22"/>
  <c r="U443" i="22" s="1"/>
  <c r="O444" i="22"/>
  <c r="J444" i="22"/>
  <c r="S444" i="22" s="1"/>
  <c r="W444" i="22"/>
  <c r="H444" i="22"/>
  <c r="R444" i="22" s="1"/>
  <c r="M444" i="22"/>
  <c r="A444" i="22"/>
  <c r="V444" i="22"/>
  <c r="P444" i="22"/>
  <c r="L444" i="22"/>
  <c r="T444" i="22" s="1"/>
  <c r="X444" i="22"/>
  <c r="F446" i="22"/>
  <c r="K445" i="22" a="1"/>
  <c r="K445" i="22" s="1"/>
  <c r="G445" i="22" a="1"/>
  <c r="G445" i="22" s="1"/>
  <c r="I445" i="22" a="1"/>
  <c r="I445" i="22" s="1"/>
  <c r="V445" i="22" l="1"/>
  <c r="M445" i="22"/>
  <c r="A445" i="22"/>
  <c r="H445" i="22"/>
  <c r="R445" i="22" s="1"/>
  <c r="Q444" i="22"/>
  <c r="Y444" i="22"/>
  <c r="N444" i="22"/>
  <c r="U444" i="22" s="1"/>
  <c r="X445" i="22"/>
  <c r="P445" i="22"/>
  <c r="L445" i="22"/>
  <c r="T445" i="22" s="1"/>
  <c r="I446" i="22" a="1"/>
  <c r="I446" i="22" s="1"/>
  <c r="K446" i="22" a="1"/>
  <c r="K446" i="22" s="1"/>
  <c r="F447" i="22"/>
  <c r="G446" i="22" a="1"/>
  <c r="G446" i="22" s="1"/>
  <c r="O445" i="22"/>
  <c r="J445" i="22"/>
  <c r="S445" i="22" s="1"/>
  <c r="W445" i="22"/>
  <c r="H446" i="22" l="1"/>
  <c r="R446" i="22" s="1"/>
  <c r="A446" i="22"/>
  <c r="V446" i="22"/>
  <c r="M446" i="22"/>
  <c r="F448" i="22"/>
  <c r="G447" i="22" a="1"/>
  <c r="G447" i="22" s="1"/>
  <c r="K447" i="22" a="1"/>
  <c r="K447" i="22" s="1"/>
  <c r="I447" i="22" a="1"/>
  <c r="I447" i="22" s="1"/>
  <c r="W446" i="22"/>
  <c r="J446" i="22"/>
  <c r="S446" i="22" s="1"/>
  <c r="O446" i="22"/>
  <c r="Q445" i="22"/>
  <c r="N445" i="22"/>
  <c r="U445" i="22" s="1"/>
  <c r="Y445" i="22"/>
  <c r="L446" i="22"/>
  <c r="T446" i="22" s="1"/>
  <c r="P446" i="22"/>
  <c r="X446" i="22"/>
  <c r="O447" i="22" l="1"/>
  <c r="J447" i="22"/>
  <c r="S447" i="22" s="1"/>
  <c r="W447" i="22"/>
  <c r="M447" i="22"/>
  <c r="H447" i="22"/>
  <c r="R447" i="22" s="1"/>
  <c r="V447" i="22"/>
  <c r="A447" i="22"/>
  <c r="G448" i="22" a="1"/>
  <c r="G448" i="22" s="1"/>
  <c r="F449" i="22"/>
  <c r="K448" i="22" a="1"/>
  <c r="K448" i="22" s="1"/>
  <c r="I448" i="22" a="1"/>
  <c r="I448" i="22" s="1"/>
  <c r="Y446" i="22"/>
  <c r="N446" i="22"/>
  <c r="U446" i="22" s="1"/>
  <c r="Q446" i="22"/>
  <c r="L447" i="22"/>
  <c r="T447" i="22" s="1"/>
  <c r="X447" i="22"/>
  <c r="P447" i="22"/>
  <c r="H448" i="22" l="1"/>
  <c r="R448" i="22" s="1"/>
  <c r="M448" i="22"/>
  <c r="A448" i="22"/>
  <c r="V448" i="22"/>
  <c r="Q447" i="22"/>
  <c r="N447" i="22"/>
  <c r="U447" i="22" s="1"/>
  <c r="Y447" i="22"/>
  <c r="O448" i="22"/>
  <c r="J448" i="22"/>
  <c r="S448" i="22" s="1"/>
  <c r="W448" i="22"/>
  <c r="P448" i="22"/>
  <c r="X448" i="22"/>
  <c r="L448" i="22"/>
  <c r="T448" i="22" s="1"/>
  <c r="F450" i="22"/>
  <c r="K449" i="22" a="1"/>
  <c r="K449" i="22" s="1"/>
  <c r="I449" i="22" a="1"/>
  <c r="I449" i="22" s="1"/>
  <c r="G449" i="22" a="1"/>
  <c r="G449" i="22" s="1"/>
  <c r="O449" i="22" l="1"/>
  <c r="J449" i="22"/>
  <c r="S449" i="22" s="1"/>
  <c r="W449" i="22"/>
  <c r="X449" i="22"/>
  <c r="P449" i="22"/>
  <c r="L449" i="22"/>
  <c r="T449" i="22" s="1"/>
  <c r="I450" i="22" a="1"/>
  <c r="I450" i="22" s="1"/>
  <c r="K450" i="22" a="1"/>
  <c r="K450" i="22" s="1"/>
  <c r="G450" i="22" a="1"/>
  <c r="G450" i="22" s="1"/>
  <c r="F451" i="22"/>
  <c r="Y448" i="22"/>
  <c r="Q448" i="22"/>
  <c r="N448" i="22"/>
  <c r="U448" i="22" s="1"/>
  <c r="H449" i="22"/>
  <c r="R449" i="22" s="1"/>
  <c r="A449" i="22"/>
  <c r="M449" i="22"/>
  <c r="V449" i="22"/>
  <c r="W450" i="22" l="1"/>
  <c r="J450" i="22"/>
  <c r="S450" i="22" s="1"/>
  <c r="O450" i="22"/>
  <c r="X450" i="22"/>
  <c r="L450" i="22"/>
  <c r="T450" i="22" s="1"/>
  <c r="P450" i="22"/>
  <c r="G451" i="22" a="1"/>
  <c r="G451" i="22" s="1"/>
  <c r="I451" i="22" a="1"/>
  <c r="I451" i="22" s="1"/>
  <c r="F452" i="22"/>
  <c r="K451" i="22" a="1"/>
  <c r="K451" i="22" s="1"/>
  <c r="Q449" i="22"/>
  <c r="Y449" i="22"/>
  <c r="N449" i="22"/>
  <c r="U449" i="22" s="1"/>
  <c r="V450" i="22"/>
  <c r="A450" i="22"/>
  <c r="M450" i="22"/>
  <c r="H450" i="22"/>
  <c r="R450" i="22" s="1"/>
  <c r="Y450" i="22" l="1"/>
  <c r="N450" i="22"/>
  <c r="U450" i="22" s="1"/>
  <c r="Q450" i="22"/>
  <c r="J451" i="22"/>
  <c r="S451" i="22" s="1"/>
  <c r="O451" i="22"/>
  <c r="W451" i="22"/>
  <c r="L451" i="22"/>
  <c r="T451" i="22" s="1"/>
  <c r="P451" i="22"/>
  <c r="X451" i="22"/>
  <c r="M451" i="22"/>
  <c r="A451" i="22"/>
  <c r="H451" i="22"/>
  <c r="R451" i="22" s="1"/>
  <c r="V451" i="22"/>
  <c r="F453" i="22"/>
  <c r="I452" i="22" a="1"/>
  <c r="I452" i="22" s="1"/>
  <c r="K452" i="22" a="1"/>
  <c r="K452" i="22" s="1"/>
  <c r="G452" i="22" a="1"/>
  <c r="G452" i="22" s="1"/>
  <c r="O452" i="22" l="1"/>
  <c r="W452" i="22"/>
  <c r="J452" i="22"/>
  <c r="S452" i="22" s="1"/>
  <c r="P452" i="22"/>
  <c r="X452" i="22"/>
  <c r="L452" i="22"/>
  <c r="T452" i="22" s="1"/>
  <c r="G453" i="22" a="1"/>
  <c r="G453" i="22" s="1"/>
  <c r="K453" i="22" a="1"/>
  <c r="K453" i="22" s="1"/>
  <c r="F454" i="22"/>
  <c r="I453" i="22" a="1"/>
  <c r="I453" i="22" s="1"/>
  <c r="N451" i="22"/>
  <c r="U451" i="22" s="1"/>
  <c r="Q451" i="22"/>
  <c r="Y451" i="22"/>
  <c r="A452" i="22"/>
  <c r="M452" i="22"/>
  <c r="V452" i="22"/>
  <c r="H452" i="22"/>
  <c r="R452" i="22" s="1"/>
  <c r="V453" i="22" l="1"/>
  <c r="M453" i="22"/>
  <c r="A453" i="22"/>
  <c r="H453" i="22"/>
  <c r="R453" i="22" s="1"/>
  <c r="Q452" i="22"/>
  <c r="Y452" i="22"/>
  <c r="N452" i="22"/>
  <c r="U452" i="22" s="1"/>
  <c r="J453" i="22"/>
  <c r="S453" i="22" s="1"/>
  <c r="O453" i="22"/>
  <c r="W453" i="22"/>
  <c r="P453" i="22"/>
  <c r="X453" i="22"/>
  <c r="L453" i="22"/>
  <c r="T453" i="22" s="1"/>
  <c r="F455" i="22"/>
  <c r="I454" i="22" a="1"/>
  <c r="I454" i="22" s="1"/>
  <c r="K454" i="22" a="1"/>
  <c r="K454" i="22" s="1"/>
  <c r="G454" i="22" a="1"/>
  <c r="G454" i="22" s="1"/>
  <c r="K455" i="22" l="1" a="1"/>
  <c r="K455" i="22" s="1"/>
  <c r="F456" i="22"/>
  <c r="I455" i="22" a="1"/>
  <c r="I455" i="22" s="1"/>
  <c r="G455" i="22" a="1"/>
  <c r="G455" i="22" s="1"/>
  <c r="J454" i="22"/>
  <c r="S454" i="22" s="1"/>
  <c r="W454" i="22"/>
  <c r="O454" i="22"/>
  <c r="L454" i="22"/>
  <c r="T454" i="22" s="1"/>
  <c r="P454" i="22"/>
  <c r="X454" i="22"/>
  <c r="Q453" i="22"/>
  <c r="N453" i="22"/>
  <c r="U453" i="22" s="1"/>
  <c r="Y453" i="22"/>
  <c r="V454" i="22"/>
  <c r="M454" i="22"/>
  <c r="A454" i="22"/>
  <c r="H454" i="22"/>
  <c r="R454" i="22" s="1"/>
  <c r="V455" i="22" l="1"/>
  <c r="M455" i="22"/>
  <c r="A455" i="22"/>
  <c r="H455" i="22"/>
  <c r="R455" i="22" s="1"/>
  <c r="O455" i="22"/>
  <c r="W455" i="22"/>
  <c r="J455" i="22"/>
  <c r="S455" i="22" s="1"/>
  <c r="F457" i="22"/>
  <c r="K456" i="22" a="1"/>
  <c r="K456" i="22" s="1"/>
  <c r="G456" i="22" a="1"/>
  <c r="G456" i="22" s="1"/>
  <c r="I456" i="22" a="1"/>
  <c r="I456" i="22" s="1"/>
  <c r="N454" i="22"/>
  <c r="U454" i="22" s="1"/>
  <c r="Y454" i="22"/>
  <c r="Q454" i="22"/>
  <c r="X455" i="22"/>
  <c r="L455" i="22"/>
  <c r="T455" i="22" s="1"/>
  <c r="P455" i="22"/>
  <c r="K457" i="22" l="1" a="1"/>
  <c r="K457" i="22" s="1"/>
  <c r="F458" i="22"/>
  <c r="G457" i="22" a="1"/>
  <c r="G457" i="22" s="1"/>
  <c r="I457" i="22" a="1"/>
  <c r="I457" i="22" s="1"/>
  <c r="H456" i="22"/>
  <c r="R456" i="22" s="1"/>
  <c r="V456" i="22"/>
  <c r="M456" i="22"/>
  <c r="A456" i="22"/>
  <c r="Y455" i="22"/>
  <c r="N455" i="22"/>
  <c r="U455" i="22" s="1"/>
  <c r="Q455" i="22"/>
  <c r="J456" i="22"/>
  <c r="S456" i="22" s="1"/>
  <c r="O456" i="22"/>
  <c r="W456" i="22"/>
  <c r="L456" i="22"/>
  <c r="T456" i="22" s="1"/>
  <c r="P456" i="22"/>
  <c r="X456" i="22"/>
  <c r="N456" i="22" l="1"/>
  <c r="U456" i="22" s="1"/>
  <c r="Q456" i="22"/>
  <c r="Y456" i="22"/>
  <c r="O457" i="22"/>
  <c r="W457" i="22"/>
  <c r="J457" i="22"/>
  <c r="S457" i="22" s="1"/>
  <c r="H457" i="22"/>
  <c r="R457" i="22" s="1"/>
  <c r="V457" i="22"/>
  <c r="M457" i="22"/>
  <c r="A457" i="22"/>
  <c r="F459" i="22"/>
  <c r="K458" i="22" a="1"/>
  <c r="K458" i="22" s="1"/>
  <c r="G458" i="22" a="1"/>
  <c r="G458" i="22" s="1"/>
  <c r="I458" i="22" a="1"/>
  <c r="I458" i="22" s="1"/>
  <c r="L457" i="22"/>
  <c r="T457" i="22" s="1"/>
  <c r="P457" i="22"/>
  <c r="X457" i="22"/>
  <c r="M458" i="22" l="1"/>
  <c r="A458" i="22"/>
  <c r="H458" i="22"/>
  <c r="R458" i="22" s="1"/>
  <c r="V458" i="22"/>
  <c r="P458" i="22"/>
  <c r="X458" i="22"/>
  <c r="L458" i="22"/>
  <c r="T458" i="22" s="1"/>
  <c r="F460" i="22"/>
  <c r="K459" i="22" a="1"/>
  <c r="K459" i="22" s="1"/>
  <c r="G459" i="22" a="1"/>
  <c r="G459" i="22" s="1"/>
  <c r="I459" i="22" a="1"/>
  <c r="I459" i="22" s="1"/>
  <c r="O458" i="22"/>
  <c r="W458" i="22"/>
  <c r="J458" i="22"/>
  <c r="S458" i="22" s="1"/>
  <c r="Q457" i="22"/>
  <c r="Y457" i="22"/>
  <c r="N457" i="22"/>
  <c r="U457" i="22" s="1"/>
  <c r="F461" i="22" l="1"/>
  <c r="G460" i="22" a="1"/>
  <c r="G460" i="22" s="1"/>
  <c r="I460" i="22" a="1"/>
  <c r="I460" i="22" s="1"/>
  <c r="K460" i="22" a="1"/>
  <c r="K460" i="22" s="1"/>
  <c r="W459" i="22"/>
  <c r="J459" i="22"/>
  <c r="S459" i="22" s="1"/>
  <c r="O459" i="22"/>
  <c r="M459" i="22"/>
  <c r="A459" i="22"/>
  <c r="H459" i="22"/>
  <c r="R459" i="22" s="1"/>
  <c r="V459" i="22"/>
  <c r="P459" i="22"/>
  <c r="L459" i="22"/>
  <c r="T459" i="22" s="1"/>
  <c r="X459" i="22"/>
  <c r="Y458" i="22"/>
  <c r="Q458" i="22"/>
  <c r="N458" i="22"/>
  <c r="U458" i="22" s="1"/>
  <c r="N459" i="22" l="1"/>
  <c r="U459" i="22" s="1"/>
  <c r="Q459" i="22"/>
  <c r="Y459" i="22"/>
  <c r="X460" i="22"/>
  <c r="L460" i="22"/>
  <c r="T460" i="22" s="1"/>
  <c r="P460" i="22"/>
  <c r="O460" i="22"/>
  <c r="W460" i="22"/>
  <c r="J460" i="22"/>
  <c r="S460" i="22" s="1"/>
  <c r="H460" i="22"/>
  <c r="R460" i="22" s="1"/>
  <c r="A460" i="22"/>
  <c r="M460" i="22"/>
  <c r="V460" i="22"/>
  <c r="K461" i="22" a="1"/>
  <c r="K461" i="22" s="1"/>
  <c r="G461" i="22" a="1"/>
  <c r="G461" i="22" s="1"/>
  <c r="I461" i="22" a="1"/>
  <c r="I461" i="22" s="1"/>
  <c r="F462" i="22"/>
  <c r="M461" i="22" l="1"/>
  <c r="V461" i="22"/>
  <c r="A461" i="22"/>
  <c r="H461" i="22"/>
  <c r="R461" i="22" s="1"/>
  <c r="X461" i="22"/>
  <c r="L461" i="22"/>
  <c r="T461" i="22" s="1"/>
  <c r="P461" i="22"/>
  <c r="J461" i="22"/>
  <c r="S461" i="22" s="1"/>
  <c r="O461" i="22"/>
  <c r="W461" i="22"/>
  <c r="Q460" i="22"/>
  <c r="N460" i="22"/>
  <c r="U460" i="22" s="1"/>
  <c r="Y460" i="22"/>
  <c r="F463" i="22"/>
  <c r="K462" i="22" a="1"/>
  <c r="K462" i="22" s="1"/>
  <c r="G462" i="22" a="1"/>
  <c r="G462" i="22" s="1"/>
  <c r="I462" i="22" a="1"/>
  <c r="I462" i="22" s="1"/>
  <c r="A462" i="22" l="1"/>
  <c r="M462" i="22"/>
  <c r="V462" i="22"/>
  <c r="H462" i="22"/>
  <c r="R462" i="22" s="1"/>
  <c r="P462" i="22"/>
  <c r="L462" i="22"/>
  <c r="T462" i="22" s="1"/>
  <c r="X462" i="22"/>
  <c r="I463" i="22" a="1"/>
  <c r="I463" i="22" s="1"/>
  <c r="K463" i="22" a="1"/>
  <c r="K463" i="22" s="1"/>
  <c r="G463" i="22" a="1"/>
  <c r="G463" i="22" s="1"/>
  <c r="F464" i="22"/>
  <c r="O462" i="22"/>
  <c r="W462" i="22"/>
  <c r="J462" i="22"/>
  <c r="S462" i="22" s="1"/>
  <c r="Y461" i="22"/>
  <c r="N461" i="22"/>
  <c r="U461" i="22" s="1"/>
  <c r="Q461" i="22"/>
  <c r="J463" i="22" l="1"/>
  <c r="S463" i="22" s="1"/>
  <c r="O463" i="22"/>
  <c r="W463" i="22"/>
  <c r="K464" i="22" a="1"/>
  <c r="K464" i="22" s="1"/>
  <c r="G464" i="22" a="1"/>
  <c r="G464" i="22" s="1"/>
  <c r="F465" i="22"/>
  <c r="I464" i="22" a="1"/>
  <c r="I464" i="22" s="1"/>
  <c r="M463" i="22"/>
  <c r="H463" i="22"/>
  <c r="R463" i="22" s="1"/>
  <c r="V463" i="22"/>
  <c r="A463" i="22"/>
  <c r="Q462" i="22"/>
  <c r="Y462" i="22"/>
  <c r="N462" i="22"/>
  <c r="U462" i="22" s="1"/>
  <c r="P463" i="22"/>
  <c r="X463" i="22"/>
  <c r="L463" i="22"/>
  <c r="T463" i="22" s="1"/>
  <c r="N463" i="22" l="1"/>
  <c r="U463" i="22" s="1"/>
  <c r="Q463" i="22"/>
  <c r="Y463" i="22"/>
  <c r="F466" i="22"/>
  <c r="K465" i="22" a="1"/>
  <c r="K465" i="22" s="1"/>
  <c r="I465" i="22" a="1"/>
  <c r="I465" i="22" s="1"/>
  <c r="G465" i="22" a="1"/>
  <c r="G465" i="22" s="1"/>
  <c r="V464" i="22"/>
  <c r="M464" i="22"/>
  <c r="A464" i="22"/>
  <c r="H464" i="22"/>
  <c r="R464" i="22" s="1"/>
  <c r="P464" i="22"/>
  <c r="X464" i="22"/>
  <c r="L464" i="22"/>
  <c r="T464" i="22" s="1"/>
  <c r="W464" i="22"/>
  <c r="O464" i="22"/>
  <c r="J464" i="22"/>
  <c r="S464" i="22" s="1"/>
  <c r="L465" i="22" l="1"/>
  <c r="T465" i="22" s="1"/>
  <c r="P465" i="22"/>
  <c r="X465" i="22"/>
  <c r="H465" i="22"/>
  <c r="R465" i="22" s="1"/>
  <c r="V465" i="22"/>
  <c r="M465" i="22"/>
  <c r="A465" i="22"/>
  <c r="G466" i="22" a="1"/>
  <c r="G466" i="22" s="1"/>
  <c r="F467" i="22"/>
  <c r="K466" i="22" a="1"/>
  <c r="K466" i="22" s="1"/>
  <c r="I466" i="22" a="1"/>
  <c r="I466" i="22" s="1"/>
  <c r="O465" i="22"/>
  <c r="W465" i="22"/>
  <c r="J465" i="22"/>
  <c r="S465" i="22" s="1"/>
  <c r="Q464" i="22"/>
  <c r="Y464" i="22"/>
  <c r="N464" i="22"/>
  <c r="U464" i="22" s="1"/>
  <c r="N465" i="22" l="1"/>
  <c r="U465" i="22" s="1"/>
  <c r="Q465" i="22"/>
  <c r="Y465" i="22"/>
  <c r="O466" i="22"/>
  <c r="W466" i="22"/>
  <c r="J466" i="22"/>
  <c r="S466" i="22" s="1"/>
  <c r="A466" i="22"/>
  <c r="H466" i="22"/>
  <c r="R466" i="22" s="1"/>
  <c r="M466" i="22"/>
  <c r="V466" i="22"/>
  <c r="X466" i="22"/>
  <c r="L466" i="22"/>
  <c r="T466" i="22" s="1"/>
  <c r="P466" i="22"/>
  <c r="G467" i="22" a="1"/>
  <c r="G467" i="22" s="1"/>
  <c r="I467" i="22" a="1"/>
  <c r="I467" i="22" s="1"/>
  <c r="K467" i="22" a="1"/>
  <c r="K467" i="22" s="1"/>
  <c r="F468" i="22"/>
  <c r="L467" i="22" l="1"/>
  <c r="T467" i="22" s="1"/>
  <c r="X467" i="22"/>
  <c r="P467" i="22"/>
  <c r="O467" i="22"/>
  <c r="W467" i="22"/>
  <c r="J467" i="22"/>
  <c r="S467" i="22" s="1"/>
  <c r="M467" i="22"/>
  <c r="A467" i="22"/>
  <c r="V467" i="22"/>
  <c r="H467" i="22"/>
  <c r="R467" i="22" s="1"/>
  <c r="G468" i="22" a="1"/>
  <c r="G468" i="22" s="1"/>
  <c r="I468" i="22" a="1"/>
  <c r="I468" i="22" s="1"/>
  <c r="F469" i="22"/>
  <c r="K468" i="22" a="1"/>
  <c r="K468" i="22" s="1"/>
  <c r="Q466" i="22"/>
  <c r="Y466" i="22"/>
  <c r="N466" i="22"/>
  <c r="U466" i="22" s="1"/>
  <c r="N467" i="22" l="1"/>
  <c r="U467" i="22" s="1"/>
  <c r="Q467" i="22"/>
  <c r="Y467" i="22"/>
  <c r="O468" i="22"/>
  <c r="W468" i="22"/>
  <c r="J468" i="22"/>
  <c r="S468" i="22" s="1"/>
  <c r="M468" i="22"/>
  <c r="A468" i="22"/>
  <c r="H468" i="22"/>
  <c r="R468" i="22" s="1"/>
  <c r="V468" i="22"/>
  <c r="L468" i="22"/>
  <c r="T468" i="22" s="1"/>
  <c r="X468" i="22"/>
  <c r="P468" i="22"/>
  <c r="G469" i="22" a="1"/>
  <c r="G469" i="22" s="1"/>
  <c r="I469" i="22" a="1"/>
  <c r="I469" i="22" s="1"/>
  <c r="K469" i="22" a="1"/>
  <c r="K469" i="22" s="1"/>
  <c r="F470" i="22"/>
  <c r="P469" i="22" l="1"/>
  <c r="X469" i="22"/>
  <c r="L469" i="22"/>
  <c r="T469" i="22" s="1"/>
  <c r="Q468" i="22"/>
  <c r="Y468" i="22"/>
  <c r="N468" i="22"/>
  <c r="U468" i="22" s="1"/>
  <c r="O469" i="22"/>
  <c r="W469" i="22"/>
  <c r="J469" i="22"/>
  <c r="S469" i="22" s="1"/>
  <c r="M469" i="22"/>
  <c r="A469" i="22"/>
  <c r="V469" i="22"/>
  <c r="H469" i="22"/>
  <c r="R469" i="22" s="1"/>
  <c r="K470" i="22" a="1"/>
  <c r="K470" i="22" s="1"/>
  <c r="G470" i="22" a="1"/>
  <c r="G470" i="22" s="1"/>
  <c r="I470" i="22" a="1"/>
  <c r="I470" i="22" s="1"/>
  <c r="F471" i="22"/>
  <c r="H470" i="22" l="1"/>
  <c r="R470" i="22" s="1"/>
  <c r="V470" i="22"/>
  <c r="A470" i="22"/>
  <c r="M470" i="22"/>
  <c r="L470" i="22"/>
  <c r="T470" i="22" s="1"/>
  <c r="P470" i="22"/>
  <c r="X470" i="22"/>
  <c r="Q469" i="22"/>
  <c r="Y469" i="22"/>
  <c r="N469" i="22"/>
  <c r="U469" i="22" s="1"/>
  <c r="J470" i="22"/>
  <c r="S470" i="22" s="1"/>
  <c r="O470" i="22"/>
  <c r="W470" i="22"/>
  <c r="G471" i="22" a="1"/>
  <c r="G471" i="22" s="1"/>
  <c r="K471" i="22" a="1"/>
  <c r="K471" i="22" s="1"/>
  <c r="I471" i="22" a="1"/>
  <c r="I471" i="22" s="1"/>
  <c r="F472" i="22"/>
  <c r="O471" i="22" l="1"/>
  <c r="W471" i="22"/>
  <c r="J471" i="22"/>
  <c r="S471" i="22" s="1"/>
  <c r="X471" i="22"/>
  <c r="L471" i="22"/>
  <c r="T471" i="22" s="1"/>
  <c r="P471" i="22"/>
  <c r="A471" i="22"/>
  <c r="M471" i="22"/>
  <c r="H471" i="22"/>
  <c r="R471" i="22" s="1"/>
  <c r="V471" i="22"/>
  <c r="Q470" i="22"/>
  <c r="Y470" i="22"/>
  <c r="N470" i="22"/>
  <c r="U470" i="22" s="1"/>
  <c r="I472" i="22" a="1"/>
  <c r="I472" i="22" s="1"/>
  <c r="G472" i="22" a="1"/>
  <c r="G472" i="22" s="1"/>
  <c r="K472" i="22" a="1"/>
  <c r="K472" i="22" s="1"/>
  <c r="F473" i="22"/>
  <c r="L472" i="22" l="1"/>
  <c r="T472" i="22" s="1"/>
  <c r="P472" i="22"/>
  <c r="X472" i="22"/>
  <c r="Q471" i="22"/>
  <c r="Y471" i="22"/>
  <c r="N471" i="22"/>
  <c r="U471" i="22" s="1"/>
  <c r="W472" i="22"/>
  <c r="O472" i="22"/>
  <c r="J472" i="22"/>
  <c r="S472" i="22" s="1"/>
  <c r="M472" i="22"/>
  <c r="A472" i="22"/>
  <c r="H472" i="22"/>
  <c r="R472" i="22" s="1"/>
  <c r="V472" i="22"/>
  <c r="K473" i="22" a="1"/>
  <c r="K473" i="22" s="1"/>
  <c r="I473" i="22" a="1"/>
  <c r="I473" i="22" s="1"/>
  <c r="F474" i="22"/>
  <c r="G473" i="22" a="1"/>
  <c r="G473" i="22" s="1"/>
  <c r="O473" i="22" l="1"/>
  <c r="W473" i="22"/>
  <c r="J473" i="22"/>
  <c r="S473" i="22" s="1"/>
  <c r="P473" i="22"/>
  <c r="L473" i="22"/>
  <c r="T473" i="22" s="1"/>
  <c r="X473" i="22"/>
  <c r="Q472" i="22"/>
  <c r="Y472" i="22"/>
  <c r="N472" i="22"/>
  <c r="U472" i="22" s="1"/>
  <c r="G474" i="22" a="1"/>
  <c r="G474" i="22" s="1"/>
  <c r="F475" i="22"/>
  <c r="I474" i="22" a="1"/>
  <c r="I474" i="22" s="1"/>
  <c r="K474" i="22" a="1"/>
  <c r="K474" i="22" s="1"/>
  <c r="H473" i="22"/>
  <c r="R473" i="22" s="1"/>
  <c r="V473" i="22"/>
  <c r="M473" i="22"/>
  <c r="A473" i="22"/>
  <c r="Y473" i="22" l="1"/>
  <c r="Q473" i="22"/>
  <c r="N473" i="22"/>
  <c r="U473" i="22" s="1"/>
  <c r="P474" i="22"/>
  <c r="X474" i="22"/>
  <c r="L474" i="22"/>
  <c r="T474" i="22" s="1"/>
  <c r="O474" i="22"/>
  <c r="J474" i="22"/>
  <c r="S474" i="22" s="1"/>
  <c r="W474" i="22"/>
  <c r="K475" i="22" a="1"/>
  <c r="K475" i="22" s="1"/>
  <c r="G475" i="22" a="1"/>
  <c r="G475" i="22" s="1"/>
  <c r="F476" i="22"/>
  <c r="I475" i="22" a="1"/>
  <c r="I475" i="22" s="1"/>
  <c r="A474" i="22"/>
  <c r="H474" i="22"/>
  <c r="R474" i="22" s="1"/>
  <c r="V474" i="22"/>
  <c r="M474" i="22"/>
  <c r="W475" i="22" l="1"/>
  <c r="J475" i="22"/>
  <c r="S475" i="22" s="1"/>
  <c r="O475" i="22"/>
  <c r="I476" i="22" a="1"/>
  <c r="I476" i="22" s="1"/>
  <c r="K476" i="22" a="1"/>
  <c r="K476" i="22" s="1"/>
  <c r="F477" i="22"/>
  <c r="G476" i="22" a="1"/>
  <c r="G476" i="22" s="1"/>
  <c r="V475" i="22"/>
  <c r="M475" i="22"/>
  <c r="H475" i="22"/>
  <c r="R475" i="22" s="1"/>
  <c r="A475" i="22"/>
  <c r="X475" i="22"/>
  <c r="L475" i="22"/>
  <c r="T475" i="22" s="1"/>
  <c r="P475" i="22"/>
  <c r="Q474" i="22"/>
  <c r="N474" i="22"/>
  <c r="U474" i="22" s="1"/>
  <c r="Y474" i="22"/>
  <c r="M476" i="22" l="1"/>
  <c r="A476" i="22"/>
  <c r="H476" i="22"/>
  <c r="R476" i="22" s="1"/>
  <c r="V476" i="22"/>
  <c r="X476" i="22"/>
  <c r="L476" i="22"/>
  <c r="T476" i="22" s="1"/>
  <c r="P476" i="22"/>
  <c r="J476" i="22"/>
  <c r="S476" i="22" s="1"/>
  <c r="O476" i="22"/>
  <c r="W476" i="22"/>
  <c r="G477" i="22" a="1"/>
  <c r="G477" i="22" s="1"/>
  <c r="K477" i="22" a="1"/>
  <c r="K477" i="22" s="1"/>
  <c r="I477" i="22" a="1"/>
  <c r="I477" i="22" s="1"/>
  <c r="F478" i="22"/>
  <c r="N475" i="22"/>
  <c r="U475" i="22" s="1"/>
  <c r="Y475" i="22"/>
  <c r="Q475" i="22"/>
  <c r="K478" i="22" l="1" a="1"/>
  <c r="K478" i="22" s="1"/>
  <c r="G478" i="22" a="1"/>
  <c r="G478" i="22" s="1"/>
  <c r="F479" i="22"/>
  <c r="I478" i="22" a="1"/>
  <c r="I478" i="22" s="1"/>
  <c r="J477" i="22"/>
  <c r="S477" i="22" s="1"/>
  <c r="W477" i="22"/>
  <c r="O477" i="22"/>
  <c r="X477" i="22"/>
  <c r="L477" i="22"/>
  <c r="T477" i="22" s="1"/>
  <c r="P477" i="22"/>
  <c r="M477" i="22"/>
  <c r="A477" i="22"/>
  <c r="V477" i="22"/>
  <c r="H477" i="22"/>
  <c r="R477" i="22" s="1"/>
  <c r="N476" i="22"/>
  <c r="U476" i="22" s="1"/>
  <c r="Q476" i="22"/>
  <c r="Y476" i="22"/>
  <c r="W478" i="22" l="1"/>
  <c r="J478" i="22"/>
  <c r="S478" i="22" s="1"/>
  <c r="O478" i="22"/>
  <c r="Y477" i="22"/>
  <c r="N477" i="22"/>
  <c r="U477" i="22" s="1"/>
  <c r="Q477" i="22"/>
  <c r="G479" i="22" a="1"/>
  <c r="G479" i="22" s="1"/>
  <c r="I479" i="22" a="1"/>
  <c r="I479" i="22" s="1"/>
  <c r="K479" i="22" a="1"/>
  <c r="K479" i="22" s="1"/>
  <c r="F480" i="22"/>
  <c r="A478" i="22"/>
  <c r="H478" i="22"/>
  <c r="R478" i="22" s="1"/>
  <c r="V478" i="22"/>
  <c r="M478" i="22"/>
  <c r="P478" i="22"/>
  <c r="L478" i="22"/>
  <c r="T478" i="22" s="1"/>
  <c r="X478" i="22"/>
  <c r="O479" i="22" l="1"/>
  <c r="W479" i="22"/>
  <c r="J479" i="22"/>
  <c r="S479" i="22" s="1"/>
  <c r="Q478" i="22"/>
  <c r="Y478" i="22"/>
  <c r="N478" i="22"/>
  <c r="U478" i="22" s="1"/>
  <c r="V479" i="22"/>
  <c r="H479" i="22"/>
  <c r="R479" i="22" s="1"/>
  <c r="M479" i="22"/>
  <c r="A479" i="22"/>
  <c r="K480" i="22" a="1"/>
  <c r="K480" i="22" s="1"/>
  <c r="F481" i="22"/>
  <c r="I480" i="22" a="1"/>
  <c r="I480" i="22" s="1"/>
  <c r="G480" i="22" a="1"/>
  <c r="G480" i="22" s="1"/>
  <c r="X479" i="22"/>
  <c r="L479" i="22"/>
  <c r="T479" i="22" s="1"/>
  <c r="P479" i="22"/>
  <c r="O480" i="22" l="1"/>
  <c r="W480" i="22"/>
  <c r="J480" i="22"/>
  <c r="S480" i="22" s="1"/>
  <c r="K481" i="22" a="1"/>
  <c r="K481" i="22" s="1"/>
  <c r="G481" i="22" a="1"/>
  <c r="G481" i="22" s="1"/>
  <c r="F482" i="22"/>
  <c r="I481" i="22" a="1"/>
  <c r="I481" i="22" s="1"/>
  <c r="P480" i="22"/>
  <c r="L480" i="22"/>
  <c r="T480" i="22" s="1"/>
  <c r="X480" i="22"/>
  <c r="M480" i="22"/>
  <c r="A480" i="22"/>
  <c r="H480" i="22"/>
  <c r="R480" i="22" s="1"/>
  <c r="V480" i="22"/>
  <c r="N479" i="22"/>
  <c r="U479" i="22" s="1"/>
  <c r="Y479" i="22"/>
  <c r="Q479" i="22"/>
  <c r="I482" i="22" l="1" a="1"/>
  <c r="I482" i="22" s="1"/>
  <c r="F483" i="22"/>
  <c r="G482" i="22" a="1"/>
  <c r="G482" i="22" s="1"/>
  <c r="K482" i="22" a="1"/>
  <c r="K482" i="22" s="1"/>
  <c r="H481" i="22"/>
  <c r="R481" i="22" s="1"/>
  <c r="V481" i="22"/>
  <c r="A481" i="22"/>
  <c r="M481" i="22"/>
  <c r="L481" i="22"/>
  <c r="T481" i="22" s="1"/>
  <c r="P481" i="22"/>
  <c r="X481" i="22"/>
  <c r="Y480" i="22"/>
  <c r="N480" i="22"/>
  <c r="U480" i="22" s="1"/>
  <c r="Q480" i="22"/>
  <c r="O481" i="22"/>
  <c r="W481" i="22"/>
  <c r="J481" i="22"/>
  <c r="S481" i="22" s="1"/>
  <c r="P482" i="22" l="1"/>
  <c r="X482" i="22"/>
  <c r="L482" i="22"/>
  <c r="T482" i="22" s="1"/>
  <c r="A482" i="22"/>
  <c r="H482" i="22"/>
  <c r="R482" i="22" s="1"/>
  <c r="V482" i="22"/>
  <c r="M482" i="22"/>
  <c r="F484" i="22"/>
  <c r="G483" i="22" a="1"/>
  <c r="G483" i="22" s="1"/>
  <c r="K483" i="22" a="1"/>
  <c r="K483" i="22" s="1"/>
  <c r="I483" i="22" a="1"/>
  <c r="I483" i="22" s="1"/>
  <c r="Q481" i="22"/>
  <c r="Y481" i="22"/>
  <c r="N481" i="22"/>
  <c r="U481" i="22" s="1"/>
  <c r="O482" i="22"/>
  <c r="W482" i="22"/>
  <c r="J482" i="22"/>
  <c r="S482" i="22" s="1"/>
  <c r="I484" i="22" l="1" a="1"/>
  <c r="I484" i="22" s="1"/>
  <c r="K484" i="22" a="1"/>
  <c r="K484" i="22" s="1"/>
  <c r="G484" i="22" a="1"/>
  <c r="G484" i="22" s="1"/>
  <c r="F485" i="22"/>
  <c r="N482" i="22"/>
  <c r="U482" i="22" s="1"/>
  <c r="Q482" i="22"/>
  <c r="Y482" i="22"/>
  <c r="O483" i="22"/>
  <c r="W483" i="22"/>
  <c r="J483" i="22"/>
  <c r="S483" i="22" s="1"/>
  <c r="P483" i="22"/>
  <c r="X483" i="22"/>
  <c r="L483" i="22"/>
  <c r="T483" i="22" s="1"/>
  <c r="M483" i="22"/>
  <c r="A483" i="22"/>
  <c r="H483" i="22"/>
  <c r="R483" i="22" s="1"/>
  <c r="V483" i="22"/>
  <c r="N483" i="22" l="1"/>
  <c r="U483" i="22" s="1"/>
  <c r="Q483" i="22"/>
  <c r="Y483" i="22"/>
  <c r="G485" i="22" a="1"/>
  <c r="G485" i="22" s="1"/>
  <c r="F486" i="22"/>
  <c r="K485" i="22" a="1"/>
  <c r="K485" i="22" s="1"/>
  <c r="I485" i="22" a="1"/>
  <c r="I485" i="22" s="1"/>
  <c r="M484" i="22"/>
  <c r="A484" i="22"/>
  <c r="H484" i="22"/>
  <c r="R484" i="22" s="1"/>
  <c r="V484" i="22"/>
  <c r="P484" i="22"/>
  <c r="X484" i="22"/>
  <c r="L484" i="22"/>
  <c r="T484" i="22" s="1"/>
  <c r="W484" i="22"/>
  <c r="O484" i="22"/>
  <c r="J484" i="22"/>
  <c r="S484" i="22" s="1"/>
  <c r="P485" i="22" l="1"/>
  <c r="X485" i="22"/>
  <c r="L485" i="22"/>
  <c r="T485" i="22" s="1"/>
  <c r="G486" i="22" a="1"/>
  <c r="G486" i="22" s="1"/>
  <c r="F487" i="22"/>
  <c r="I486" i="22" a="1"/>
  <c r="I486" i="22" s="1"/>
  <c r="K486" i="22" a="1"/>
  <c r="K486" i="22" s="1"/>
  <c r="A485" i="22"/>
  <c r="M485" i="22"/>
  <c r="H485" i="22"/>
  <c r="R485" i="22" s="1"/>
  <c r="V485" i="22"/>
  <c r="O485" i="22"/>
  <c r="W485" i="22"/>
  <c r="J485" i="22"/>
  <c r="S485" i="22" s="1"/>
  <c r="Q484" i="22"/>
  <c r="N484" i="22"/>
  <c r="U484" i="22" s="1"/>
  <c r="Y484" i="22"/>
  <c r="O486" i="22" l="1"/>
  <c r="J486" i="22"/>
  <c r="S486" i="22" s="1"/>
  <c r="W486" i="22"/>
  <c r="N485" i="22"/>
  <c r="U485" i="22" s="1"/>
  <c r="Q485" i="22"/>
  <c r="Y485" i="22"/>
  <c r="G487" i="22" a="1"/>
  <c r="G487" i="22" s="1"/>
  <c r="K487" i="22" a="1"/>
  <c r="K487" i="22" s="1"/>
  <c r="F488" i="22"/>
  <c r="I487" i="22" a="1"/>
  <c r="I487" i="22" s="1"/>
  <c r="H486" i="22"/>
  <c r="R486" i="22" s="1"/>
  <c r="V486" i="22"/>
  <c r="M486" i="22"/>
  <c r="A486" i="22"/>
  <c r="L486" i="22"/>
  <c r="T486" i="22" s="1"/>
  <c r="P486" i="22"/>
  <c r="X486" i="22"/>
  <c r="P487" i="22" l="1"/>
  <c r="L487" i="22"/>
  <c r="T487" i="22" s="1"/>
  <c r="X487" i="22"/>
  <c r="Q486" i="22"/>
  <c r="N486" i="22"/>
  <c r="U486" i="22" s="1"/>
  <c r="Y486" i="22"/>
  <c r="A487" i="22"/>
  <c r="V487" i="22"/>
  <c r="H487" i="22"/>
  <c r="R487" i="22" s="1"/>
  <c r="M487" i="22"/>
  <c r="W487" i="22"/>
  <c r="J487" i="22"/>
  <c r="S487" i="22" s="1"/>
  <c r="O487" i="22"/>
  <c r="F489" i="22"/>
  <c r="K488" i="22" a="1"/>
  <c r="K488" i="22" s="1"/>
  <c r="G488" i="22" a="1"/>
  <c r="G488" i="22" s="1"/>
  <c r="I488" i="22" a="1"/>
  <c r="I488" i="22" s="1"/>
  <c r="G489" i="22" l="1" a="1"/>
  <c r="G489" i="22" s="1"/>
  <c r="I489" i="22" a="1"/>
  <c r="I489" i="22" s="1"/>
  <c r="F490" i="22"/>
  <c r="K489" i="22" a="1"/>
  <c r="K489" i="22" s="1"/>
  <c r="M488" i="22"/>
  <c r="A488" i="22"/>
  <c r="H488" i="22"/>
  <c r="R488" i="22" s="1"/>
  <c r="V488" i="22"/>
  <c r="P488" i="22"/>
  <c r="X488" i="22"/>
  <c r="L488" i="22"/>
  <c r="T488" i="22" s="1"/>
  <c r="N487" i="22"/>
  <c r="U487" i="22" s="1"/>
  <c r="Q487" i="22"/>
  <c r="Y487" i="22"/>
  <c r="J488" i="22"/>
  <c r="S488" i="22" s="1"/>
  <c r="W488" i="22"/>
  <c r="O488" i="22"/>
  <c r="Q488" i="22" l="1"/>
  <c r="N488" i="22"/>
  <c r="U488" i="22" s="1"/>
  <c r="Y488" i="22"/>
  <c r="L489" i="22"/>
  <c r="T489" i="22" s="1"/>
  <c r="P489" i="22"/>
  <c r="X489" i="22"/>
  <c r="I490" i="22" a="1"/>
  <c r="I490" i="22" s="1"/>
  <c r="G490" i="22" a="1"/>
  <c r="G490" i="22" s="1"/>
  <c r="K490" i="22" a="1"/>
  <c r="K490" i="22" s="1"/>
  <c r="F491" i="22"/>
  <c r="J489" i="22"/>
  <c r="S489" i="22" s="1"/>
  <c r="O489" i="22"/>
  <c r="W489" i="22"/>
  <c r="H489" i="22"/>
  <c r="R489" i="22" s="1"/>
  <c r="V489" i="22"/>
  <c r="A489" i="22"/>
  <c r="M489" i="22"/>
  <c r="M490" i="22" l="1"/>
  <c r="A490" i="22"/>
  <c r="H490" i="22"/>
  <c r="R490" i="22" s="1"/>
  <c r="V490" i="22"/>
  <c r="O490" i="22"/>
  <c r="W490" i="22"/>
  <c r="J490" i="22"/>
  <c r="S490" i="22" s="1"/>
  <c r="I491" i="22" a="1"/>
  <c r="I491" i="22" s="1"/>
  <c r="G491" i="22" a="1"/>
  <c r="G491" i="22" s="1"/>
  <c r="F492" i="22"/>
  <c r="K491" i="22" a="1"/>
  <c r="K491" i="22" s="1"/>
  <c r="N489" i="22"/>
  <c r="U489" i="22" s="1"/>
  <c r="Q489" i="22"/>
  <c r="Y489" i="22"/>
  <c r="P490" i="22"/>
  <c r="X490" i="22"/>
  <c r="L490" i="22"/>
  <c r="T490" i="22" s="1"/>
  <c r="W491" i="22" l="1"/>
  <c r="J491" i="22"/>
  <c r="S491" i="22" s="1"/>
  <c r="O491" i="22"/>
  <c r="P491" i="22"/>
  <c r="X491" i="22"/>
  <c r="L491" i="22"/>
  <c r="T491" i="22" s="1"/>
  <c r="G492" i="22" a="1"/>
  <c r="G492" i="22" s="1"/>
  <c r="I492" i="22" a="1"/>
  <c r="I492" i="22" s="1"/>
  <c r="K492" i="22" a="1"/>
  <c r="K492" i="22" s="1"/>
  <c r="F493" i="22"/>
  <c r="H491" i="22"/>
  <c r="R491" i="22" s="1"/>
  <c r="V491" i="22"/>
  <c r="A491" i="22"/>
  <c r="M491" i="22"/>
  <c r="Q490" i="22"/>
  <c r="Y490" i="22"/>
  <c r="N490" i="22"/>
  <c r="U490" i="22" s="1"/>
  <c r="O492" i="22" l="1"/>
  <c r="W492" i="22"/>
  <c r="J492" i="22"/>
  <c r="S492" i="22" s="1"/>
  <c r="N491" i="22"/>
  <c r="U491" i="22" s="1"/>
  <c r="Y491" i="22"/>
  <c r="Q491" i="22"/>
  <c r="G493" i="22" a="1"/>
  <c r="G493" i="22" s="1"/>
  <c r="I493" i="22" a="1"/>
  <c r="I493" i="22" s="1"/>
  <c r="K493" i="22" a="1"/>
  <c r="K493" i="22" s="1"/>
  <c r="F494" i="22"/>
  <c r="A492" i="22"/>
  <c r="H492" i="22"/>
  <c r="R492" i="22" s="1"/>
  <c r="V492" i="22"/>
  <c r="M492" i="22"/>
  <c r="P492" i="22"/>
  <c r="X492" i="22"/>
  <c r="L492" i="22"/>
  <c r="T492" i="22" s="1"/>
  <c r="W493" i="22" l="1"/>
  <c r="O493" i="22"/>
  <c r="J493" i="22"/>
  <c r="S493" i="22" s="1"/>
  <c r="M493" i="22"/>
  <c r="A493" i="22"/>
  <c r="H493" i="22"/>
  <c r="R493" i="22" s="1"/>
  <c r="V493" i="22"/>
  <c r="N492" i="22"/>
  <c r="U492" i="22" s="1"/>
  <c r="Q492" i="22"/>
  <c r="Y492" i="22"/>
  <c r="I494" i="22" a="1"/>
  <c r="I494" i="22" s="1"/>
  <c r="F495" i="22"/>
  <c r="K494" i="22" a="1"/>
  <c r="K494" i="22" s="1"/>
  <c r="G494" i="22" a="1"/>
  <c r="G494" i="22" s="1"/>
  <c r="X493" i="22"/>
  <c r="P493" i="22"/>
  <c r="L493" i="22"/>
  <c r="T493" i="22" s="1"/>
  <c r="M494" i="22" l="1"/>
  <c r="A494" i="22"/>
  <c r="H494" i="22"/>
  <c r="R494" i="22" s="1"/>
  <c r="V494" i="22"/>
  <c r="I495" i="22" a="1"/>
  <c r="I495" i="22" s="1"/>
  <c r="K495" i="22" a="1"/>
  <c r="K495" i="22" s="1"/>
  <c r="F496" i="22"/>
  <c r="G495" i="22" a="1"/>
  <c r="G495" i="22" s="1"/>
  <c r="Q493" i="22"/>
  <c r="Y493" i="22"/>
  <c r="N493" i="22"/>
  <c r="U493" i="22" s="1"/>
  <c r="O494" i="22"/>
  <c r="W494" i="22"/>
  <c r="J494" i="22"/>
  <c r="S494" i="22" s="1"/>
  <c r="L494" i="22"/>
  <c r="T494" i="22" s="1"/>
  <c r="P494" i="22"/>
  <c r="X494" i="22"/>
  <c r="X495" i="22" l="1"/>
  <c r="L495" i="22"/>
  <c r="T495" i="22" s="1"/>
  <c r="P495" i="22"/>
  <c r="W495" i="22"/>
  <c r="O495" i="22"/>
  <c r="J495" i="22"/>
  <c r="S495" i="22" s="1"/>
  <c r="A495" i="22"/>
  <c r="M495" i="22"/>
  <c r="V495" i="22"/>
  <c r="H495" i="22"/>
  <c r="R495" i="22" s="1"/>
  <c r="I496" i="22" a="1"/>
  <c r="I496" i="22" s="1"/>
  <c r="G496" i="22" a="1"/>
  <c r="G496" i="22" s="1"/>
  <c r="K496" i="22" a="1"/>
  <c r="K496" i="22" s="1"/>
  <c r="F497" i="22"/>
  <c r="N494" i="22"/>
  <c r="U494" i="22" s="1"/>
  <c r="Q494" i="22"/>
  <c r="Y494" i="22"/>
  <c r="G497" i="22" l="1" a="1"/>
  <c r="G497" i="22" s="1"/>
  <c r="K497" i="22" a="1"/>
  <c r="K497" i="22" s="1"/>
  <c r="F498" i="22"/>
  <c r="I497" i="22" a="1"/>
  <c r="I497" i="22" s="1"/>
  <c r="M496" i="22"/>
  <c r="H496" i="22"/>
  <c r="R496" i="22" s="1"/>
  <c r="V496" i="22"/>
  <c r="A496" i="22"/>
  <c r="O496" i="22"/>
  <c r="J496" i="22"/>
  <c r="S496" i="22" s="1"/>
  <c r="W496" i="22"/>
  <c r="Y495" i="22"/>
  <c r="N495" i="22"/>
  <c r="U495" i="22" s="1"/>
  <c r="Q495" i="22"/>
  <c r="L496" i="22"/>
  <c r="T496" i="22" s="1"/>
  <c r="X496" i="22"/>
  <c r="P496" i="22"/>
  <c r="N496" i="22" l="1"/>
  <c r="U496" i="22" s="1"/>
  <c r="Q496" i="22"/>
  <c r="Y496" i="22"/>
  <c r="W497" i="22"/>
  <c r="J497" i="22"/>
  <c r="S497" i="22" s="1"/>
  <c r="O497" i="22"/>
  <c r="K498" i="22" a="1"/>
  <c r="K498" i="22" s="1"/>
  <c r="G498" i="22" a="1"/>
  <c r="G498" i="22" s="1"/>
  <c r="I498" i="22" a="1"/>
  <c r="I498" i="22" s="1"/>
  <c r="F499" i="22"/>
  <c r="X497" i="22"/>
  <c r="P497" i="22"/>
  <c r="L497" i="22"/>
  <c r="T497" i="22" s="1"/>
  <c r="M497" i="22"/>
  <c r="H497" i="22"/>
  <c r="R497" i="22" s="1"/>
  <c r="A497" i="22"/>
  <c r="V497" i="22"/>
  <c r="Q497" i="22" l="1"/>
  <c r="Y497" i="22"/>
  <c r="N497" i="22"/>
  <c r="U497" i="22" s="1"/>
  <c r="P498" i="22"/>
  <c r="X498" i="22"/>
  <c r="L498" i="22"/>
  <c r="T498" i="22" s="1"/>
  <c r="M498" i="22"/>
  <c r="H498" i="22"/>
  <c r="R498" i="22" s="1"/>
  <c r="V498" i="22"/>
  <c r="A498" i="22"/>
  <c r="G499" i="22" a="1"/>
  <c r="G499" i="22" s="1"/>
  <c r="K499" i="22" a="1"/>
  <c r="K499" i="22" s="1"/>
  <c r="F500" i="22"/>
  <c r="I499" i="22" a="1"/>
  <c r="I499" i="22" s="1"/>
  <c r="O498" i="22"/>
  <c r="W498" i="22"/>
  <c r="J498" i="22"/>
  <c r="S498" i="22" s="1"/>
  <c r="N498" i="22" l="1"/>
  <c r="U498" i="22" s="1"/>
  <c r="Y498" i="22"/>
  <c r="Q498" i="22"/>
  <c r="O499" i="22"/>
  <c r="J499" i="22"/>
  <c r="S499" i="22" s="1"/>
  <c r="W499" i="22"/>
  <c r="K500" i="22" a="1"/>
  <c r="K500" i="22" s="1"/>
  <c r="G500" i="22" a="1"/>
  <c r="G500" i="22" s="1"/>
  <c r="I500" i="22" a="1"/>
  <c r="I500" i="22" s="1"/>
  <c r="F501" i="22"/>
  <c r="L499" i="22"/>
  <c r="T499" i="22" s="1"/>
  <c r="P499" i="22"/>
  <c r="X499" i="22"/>
  <c r="M499" i="22"/>
  <c r="V499" i="22"/>
  <c r="A499" i="22"/>
  <c r="H499" i="22"/>
  <c r="R499" i="22" s="1"/>
  <c r="M500" i="22" l="1"/>
  <c r="H500" i="22"/>
  <c r="R500" i="22" s="1"/>
  <c r="A500" i="22"/>
  <c r="V500" i="22"/>
  <c r="P500" i="22"/>
  <c r="X500" i="22"/>
  <c r="L500" i="22"/>
  <c r="T500" i="22" s="1"/>
  <c r="N499" i="22"/>
  <c r="U499" i="22" s="1"/>
  <c r="Q499" i="22"/>
  <c r="Y499" i="22"/>
  <c r="F502" i="22"/>
  <c r="G501" i="22" a="1"/>
  <c r="G501" i="22" s="1"/>
  <c r="I501" i="22" a="1"/>
  <c r="I501" i="22" s="1"/>
  <c r="K501" i="22" a="1"/>
  <c r="K501" i="22" s="1"/>
  <c r="W500" i="22"/>
  <c r="J500" i="22"/>
  <c r="S500" i="22" s="1"/>
  <c r="O500" i="22"/>
  <c r="P501" i="22" l="1"/>
  <c r="X501" i="22"/>
  <c r="L501" i="22"/>
  <c r="T501" i="22" s="1"/>
  <c r="O501" i="22"/>
  <c r="W501" i="22"/>
  <c r="J501" i="22"/>
  <c r="S501" i="22" s="1"/>
  <c r="M501" i="22"/>
  <c r="H501" i="22"/>
  <c r="R501" i="22" s="1"/>
  <c r="V501" i="22"/>
  <c r="A501" i="22"/>
  <c r="I502" i="22" a="1"/>
  <c r="I502" i="22" s="1"/>
  <c r="G502" i="22" a="1"/>
  <c r="G502" i="22" s="1"/>
  <c r="K502" i="22" a="1"/>
  <c r="K502" i="22" s="1"/>
  <c r="F503" i="22"/>
  <c r="Q500" i="22"/>
  <c r="Y500" i="22"/>
  <c r="N500" i="22"/>
  <c r="U500" i="22" s="1"/>
  <c r="Y501" i="22" l="1"/>
  <c r="Q501" i="22"/>
  <c r="N501" i="22"/>
  <c r="U501" i="22" s="1"/>
  <c r="F504" i="22"/>
  <c r="K503" i="22" a="1"/>
  <c r="K503" i="22" s="1"/>
  <c r="G503" i="22" a="1"/>
  <c r="G503" i="22" s="1"/>
  <c r="I503" i="22" a="1"/>
  <c r="I503" i="22" s="1"/>
  <c r="P502" i="22"/>
  <c r="L502" i="22"/>
  <c r="T502" i="22" s="1"/>
  <c r="X502" i="22"/>
  <c r="V502" i="22"/>
  <c r="A502" i="22"/>
  <c r="M502" i="22"/>
  <c r="H502" i="22"/>
  <c r="R502" i="22" s="1"/>
  <c r="W502" i="22"/>
  <c r="O502" i="22"/>
  <c r="J502" i="22"/>
  <c r="S502" i="22" s="1"/>
  <c r="L503" i="22" l="1"/>
  <c r="T503" i="22" s="1"/>
  <c r="P503" i="22"/>
  <c r="X503" i="22"/>
  <c r="O503" i="22"/>
  <c r="W503" i="22"/>
  <c r="J503" i="22"/>
  <c r="S503" i="22" s="1"/>
  <c r="F505" i="22"/>
  <c r="K504" i="22" a="1"/>
  <c r="K504" i="22" s="1"/>
  <c r="G504" i="22" a="1"/>
  <c r="G504" i="22" s="1"/>
  <c r="I504" i="22" a="1"/>
  <c r="I504" i="22" s="1"/>
  <c r="N502" i="22"/>
  <c r="U502" i="22" s="1"/>
  <c r="Q502" i="22"/>
  <c r="Y502" i="22"/>
  <c r="A503" i="22"/>
  <c r="H503" i="22"/>
  <c r="R503" i="22" s="1"/>
  <c r="M503" i="22"/>
  <c r="V503" i="22"/>
  <c r="K505" i="22" l="1" a="1"/>
  <c r="K505" i="22" s="1"/>
  <c r="G505" i="22" a="1"/>
  <c r="G505" i="22" s="1"/>
  <c r="I505" i="22" a="1"/>
  <c r="I505" i="22" s="1"/>
  <c r="F506" i="22"/>
  <c r="L504" i="22"/>
  <c r="T504" i="22" s="1"/>
  <c r="P504" i="22"/>
  <c r="X504" i="22"/>
  <c r="W504" i="22"/>
  <c r="J504" i="22"/>
  <c r="S504" i="22" s="1"/>
  <c r="O504" i="22"/>
  <c r="N503" i="22"/>
  <c r="U503" i="22" s="1"/>
  <c r="Q503" i="22"/>
  <c r="Y503" i="22"/>
  <c r="H504" i="22"/>
  <c r="R504" i="22" s="1"/>
  <c r="V504" i="22"/>
  <c r="M504" i="22"/>
  <c r="A504" i="22"/>
  <c r="F507" i="22" l="1"/>
  <c r="G506" i="22" a="1"/>
  <c r="G506" i="22" s="1"/>
  <c r="I506" i="22" a="1"/>
  <c r="I506" i="22" s="1"/>
  <c r="K506" i="22" a="1"/>
  <c r="K506" i="22" s="1"/>
  <c r="O505" i="22"/>
  <c r="W505" i="22"/>
  <c r="J505" i="22"/>
  <c r="S505" i="22" s="1"/>
  <c r="Y504" i="22"/>
  <c r="Q504" i="22"/>
  <c r="N504" i="22"/>
  <c r="U504" i="22" s="1"/>
  <c r="V505" i="22"/>
  <c r="M505" i="22"/>
  <c r="A505" i="22"/>
  <c r="H505" i="22"/>
  <c r="R505" i="22" s="1"/>
  <c r="P505" i="22"/>
  <c r="X505" i="22"/>
  <c r="L505" i="22"/>
  <c r="T505" i="22" s="1"/>
  <c r="X506" i="22" l="1"/>
  <c r="L506" i="22"/>
  <c r="T506" i="22" s="1"/>
  <c r="P506" i="22"/>
  <c r="O506" i="22"/>
  <c r="W506" i="22"/>
  <c r="J506" i="22"/>
  <c r="S506" i="22" s="1"/>
  <c r="H506" i="22"/>
  <c r="R506" i="22" s="1"/>
  <c r="V506" i="22"/>
  <c r="A506" i="22"/>
  <c r="M506" i="22"/>
  <c r="N505" i="22"/>
  <c r="U505" i="22" s="1"/>
  <c r="Y505" i="22"/>
  <c r="Q505" i="22"/>
  <c r="I507" i="22" a="1"/>
  <c r="I507" i="22" s="1"/>
  <c r="F508" i="22"/>
  <c r="G507" i="22" a="1"/>
  <c r="G507" i="22" s="1"/>
  <c r="K507" i="22" a="1"/>
  <c r="K507" i="22" s="1"/>
  <c r="V507" i="22" l="1"/>
  <c r="M507" i="22"/>
  <c r="A507" i="22"/>
  <c r="H507" i="22"/>
  <c r="R507" i="22" s="1"/>
  <c r="L507" i="22"/>
  <c r="T507" i="22" s="1"/>
  <c r="P507" i="22"/>
  <c r="X507" i="22"/>
  <c r="I508" i="22" a="1"/>
  <c r="I508" i="22" s="1"/>
  <c r="K508" i="22" a="1"/>
  <c r="K508" i="22" s="1"/>
  <c r="F509" i="22"/>
  <c r="G508" i="22" a="1"/>
  <c r="G508" i="22" s="1"/>
  <c r="W507" i="22"/>
  <c r="O507" i="22"/>
  <c r="J507" i="22"/>
  <c r="S507" i="22" s="1"/>
  <c r="Y506" i="22"/>
  <c r="N506" i="22"/>
  <c r="U506" i="22" s="1"/>
  <c r="Q506" i="22"/>
  <c r="O508" i="22" l="1"/>
  <c r="J508" i="22"/>
  <c r="S508" i="22" s="1"/>
  <c r="W508" i="22"/>
  <c r="H508" i="22"/>
  <c r="R508" i="22" s="1"/>
  <c r="V508" i="22"/>
  <c r="A508" i="22"/>
  <c r="M508" i="22"/>
  <c r="G509" i="22" a="1"/>
  <c r="G509" i="22" s="1"/>
  <c r="I509" i="22" a="1"/>
  <c r="I509" i="22" s="1"/>
  <c r="K509" i="22" a="1"/>
  <c r="K509" i="22" s="1"/>
  <c r="F510" i="22"/>
  <c r="N507" i="22"/>
  <c r="U507" i="22" s="1"/>
  <c r="Y507" i="22"/>
  <c r="Q507" i="22"/>
  <c r="P508" i="22"/>
  <c r="X508" i="22"/>
  <c r="L508" i="22"/>
  <c r="T508" i="22" s="1"/>
  <c r="Q508" i="22" l="1"/>
  <c r="Y508" i="22"/>
  <c r="N508" i="22"/>
  <c r="U508" i="22" s="1"/>
  <c r="M509" i="22"/>
  <c r="H509" i="22"/>
  <c r="R509" i="22" s="1"/>
  <c r="V509" i="22"/>
  <c r="A509" i="22"/>
  <c r="I510" i="22" a="1"/>
  <c r="I510" i="22" s="1"/>
  <c r="F511" i="22"/>
  <c r="G510" i="22" a="1"/>
  <c r="G510" i="22" s="1"/>
  <c r="K510" i="22" a="1"/>
  <c r="K510" i="22" s="1"/>
  <c r="L509" i="22"/>
  <c r="T509" i="22" s="1"/>
  <c r="P509" i="22"/>
  <c r="X509" i="22"/>
  <c r="J509" i="22"/>
  <c r="S509" i="22" s="1"/>
  <c r="W509" i="22"/>
  <c r="O509" i="22"/>
  <c r="Q509" i="22" l="1"/>
  <c r="Y509" i="22"/>
  <c r="N509" i="22"/>
  <c r="U509" i="22" s="1"/>
  <c r="L510" i="22"/>
  <c r="T510" i="22" s="1"/>
  <c r="P510" i="22"/>
  <c r="X510" i="22"/>
  <c r="A510" i="22"/>
  <c r="H510" i="22"/>
  <c r="R510" i="22" s="1"/>
  <c r="M510" i="22"/>
  <c r="V510" i="22"/>
  <c r="J510" i="22"/>
  <c r="S510" i="22" s="1"/>
  <c r="O510" i="22"/>
  <c r="W510" i="22"/>
  <c r="I511" i="22" a="1"/>
  <c r="I511" i="22" s="1"/>
  <c r="F512" i="22"/>
  <c r="K511" i="22" a="1"/>
  <c r="K511" i="22" s="1"/>
  <c r="G511" i="22" a="1"/>
  <c r="G511" i="22" s="1"/>
  <c r="L511" i="22" l="1"/>
  <c r="T511" i="22" s="1"/>
  <c r="X511" i="22"/>
  <c r="P511" i="22"/>
  <c r="F513" i="22"/>
  <c r="G512" i="22" a="1"/>
  <c r="G512" i="22" s="1"/>
  <c r="K512" i="22" a="1"/>
  <c r="K512" i="22" s="1"/>
  <c r="I512" i="22" a="1"/>
  <c r="I512" i="22" s="1"/>
  <c r="O511" i="22"/>
  <c r="W511" i="22"/>
  <c r="J511" i="22"/>
  <c r="S511" i="22" s="1"/>
  <c r="A511" i="22"/>
  <c r="V511" i="22"/>
  <c r="H511" i="22"/>
  <c r="R511" i="22" s="1"/>
  <c r="M511" i="22"/>
  <c r="Q510" i="22"/>
  <c r="Y510" i="22"/>
  <c r="N510" i="22"/>
  <c r="U510" i="22" s="1"/>
  <c r="X512" i="22" l="1"/>
  <c r="L512" i="22"/>
  <c r="T512" i="22" s="1"/>
  <c r="P512" i="22"/>
  <c r="Y511" i="22"/>
  <c r="N511" i="22"/>
  <c r="U511" i="22" s="1"/>
  <c r="Q511" i="22"/>
  <c r="G513" i="22" a="1"/>
  <c r="G513" i="22" s="1"/>
  <c r="I513" i="22" a="1"/>
  <c r="I513" i="22" s="1"/>
  <c r="K513" i="22" a="1"/>
  <c r="K513" i="22" s="1"/>
  <c r="F514" i="22"/>
  <c r="A512" i="22"/>
  <c r="M512" i="22"/>
  <c r="H512" i="22"/>
  <c r="R512" i="22" s="1"/>
  <c r="V512" i="22"/>
  <c r="W512" i="22"/>
  <c r="O512" i="22"/>
  <c r="J512" i="22"/>
  <c r="S512" i="22" s="1"/>
  <c r="M513" i="22" l="1"/>
  <c r="A513" i="22"/>
  <c r="V513" i="22"/>
  <c r="H513" i="22"/>
  <c r="R513" i="22" s="1"/>
  <c r="Y512" i="22"/>
  <c r="N512" i="22"/>
  <c r="U512" i="22" s="1"/>
  <c r="Q512" i="22"/>
  <c r="O513" i="22"/>
  <c r="W513" i="22"/>
  <c r="J513" i="22"/>
  <c r="S513" i="22" s="1"/>
  <c r="F515" i="22"/>
  <c r="G514" i="22" a="1"/>
  <c r="G514" i="22" s="1"/>
  <c r="K514" i="22" a="1"/>
  <c r="K514" i="22" s="1"/>
  <c r="I514" i="22" a="1"/>
  <c r="I514" i="22" s="1"/>
  <c r="L513" i="22"/>
  <c r="T513" i="22" s="1"/>
  <c r="P513" i="22"/>
  <c r="X513" i="22"/>
  <c r="W514" i="22" l="1"/>
  <c r="J514" i="22"/>
  <c r="S514" i="22" s="1"/>
  <c r="O514" i="22"/>
  <c r="P514" i="22"/>
  <c r="X514" i="22"/>
  <c r="L514" i="22"/>
  <c r="T514" i="22" s="1"/>
  <c r="A514" i="22"/>
  <c r="H514" i="22"/>
  <c r="R514" i="22" s="1"/>
  <c r="M514" i="22"/>
  <c r="V514" i="22"/>
  <c r="F516" i="22"/>
  <c r="G515" i="22" a="1"/>
  <c r="G515" i="22" s="1"/>
  <c r="K515" i="22" a="1"/>
  <c r="K515" i="22" s="1"/>
  <c r="I515" i="22" a="1"/>
  <c r="I515" i="22" s="1"/>
  <c r="N513" i="22"/>
  <c r="U513" i="22" s="1"/>
  <c r="Q513" i="22"/>
  <c r="Y513" i="22"/>
  <c r="W515" i="22" l="1"/>
  <c r="J515" i="22"/>
  <c r="S515" i="22" s="1"/>
  <c r="O515" i="22"/>
  <c r="G516" i="22" a="1"/>
  <c r="G516" i="22" s="1"/>
  <c r="I516" i="22" a="1"/>
  <c r="I516" i="22" s="1"/>
  <c r="F517" i="22"/>
  <c r="K516" i="22" a="1"/>
  <c r="K516" i="22" s="1"/>
  <c r="M515" i="22"/>
  <c r="A515" i="22"/>
  <c r="H515" i="22"/>
  <c r="R515" i="22" s="1"/>
  <c r="V515" i="22"/>
  <c r="P515" i="22"/>
  <c r="X515" i="22"/>
  <c r="L515" i="22"/>
  <c r="T515" i="22" s="1"/>
  <c r="Q514" i="22"/>
  <c r="Y514" i="22"/>
  <c r="N514" i="22"/>
  <c r="U514" i="22" s="1"/>
  <c r="N515" i="22" l="1"/>
  <c r="U515" i="22" s="1"/>
  <c r="Q515" i="22"/>
  <c r="Y515" i="22"/>
  <c r="F518" i="22"/>
  <c r="I517" i="22" a="1"/>
  <c r="I517" i="22" s="1"/>
  <c r="K517" i="22" a="1"/>
  <c r="K517" i="22" s="1"/>
  <c r="G517" i="22" a="1"/>
  <c r="G517" i="22" s="1"/>
  <c r="P516" i="22"/>
  <c r="X516" i="22"/>
  <c r="L516" i="22"/>
  <c r="T516" i="22" s="1"/>
  <c r="W516" i="22"/>
  <c r="J516" i="22"/>
  <c r="S516" i="22" s="1"/>
  <c r="O516" i="22"/>
  <c r="A516" i="22"/>
  <c r="H516" i="22"/>
  <c r="R516" i="22" s="1"/>
  <c r="M516" i="22"/>
  <c r="V516" i="22"/>
  <c r="A517" i="22" l="1"/>
  <c r="H517" i="22"/>
  <c r="R517" i="22" s="1"/>
  <c r="M517" i="22"/>
  <c r="V517" i="22"/>
  <c r="P517" i="22"/>
  <c r="X517" i="22"/>
  <c r="L517" i="22"/>
  <c r="T517" i="22" s="1"/>
  <c r="K518" i="22" a="1"/>
  <c r="K518" i="22" s="1"/>
  <c r="I518" i="22" a="1"/>
  <c r="I518" i="22" s="1"/>
  <c r="F519" i="22"/>
  <c r="G518" i="22" a="1"/>
  <c r="G518" i="22" s="1"/>
  <c r="Q516" i="22"/>
  <c r="Y516" i="22"/>
  <c r="N516" i="22"/>
  <c r="U516" i="22" s="1"/>
  <c r="J517" i="22"/>
  <c r="S517" i="22" s="1"/>
  <c r="O517" i="22"/>
  <c r="W517" i="22"/>
  <c r="L518" i="22" l="1"/>
  <c r="T518" i="22" s="1"/>
  <c r="P518" i="22"/>
  <c r="X518" i="22"/>
  <c r="A518" i="22"/>
  <c r="H518" i="22"/>
  <c r="R518" i="22" s="1"/>
  <c r="M518" i="22"/>
  <c r="V518" i="22"/>
  <c r="N517" i="22"/>
  <c r="U517" i="22" s="1"/>
  <c r="Q517" i="22"/>
  <c r="Y517" i="22"/>
  <c r="G519" i="22" a="1"/>
  <c r="G519" i="22" s="1"/>
  <c r="K519" i="22" a="1"/>
  <c r="K519" i="22" s="1"/>
  <c r="I519" i="22" a="1"/>
  <c r="I519" i="22" s="1"/>
  <c r="F520" i="22"/>
  <c r="O518" i="22"/>
  <c r="W518" i="22"/>
  <c r="J518" i="22"/>
  <c r="S518" i="22" s="1"/>
  <c r="K520" i="22" l="1" a="1"/>
  <c r="K520" i="22" s="1"/>
  <c r="G520" i="22" a="1"/>
  <c r="G520" i="22" s="1"/>
  <c r="I520" i="22" a="1"/>
  <c r="I520" i="22" s="1"/>
  <c r="F521" i="22"/>
  <c r="Q518" i="22"/>
  <c r="N518" i="22"/>
  <c r="U518" i="22" s="1"/>
  <c r="Y518" i="22"/>
  <c r="W519" i="22"/>
  <c r="O519" i="22"/>
  <c r="J519" i="22"/>
  <c r="S519" i="22" s="1"/>
  <c r="V519" i="22"/>
  <c r="A519" i="22"/>
  <c r="H519" i="22"/>
  <c r="R519" i="22" s="1"/>
  <c r="M519" i="22"/>
  <c r="P519" i="22"/>
  <c r="X519" i="22"/>
  <c r="L519" i="22"/>
  <c r="T519" i="22" s="1"/>
  <c r="Q519" i="22" l="1"/>
  <c r="N519" i="22"/>
  <c r="U519" i="22" s="1"/>
  <c r="Y519" i="22"/>
  <c r="G521" i="22" a="1"/>
  <c r="G521" i="22" s="1"/>
  <c r="F522" i="22"/>
  <c r="I521" i="22" a="1"/>
  <c r="I521" i="22" s="1"/>
  <c r="K521" i="22" a="1"/>
  <c r="K521" i="22" s="1"/>
  <c r="W520" i="22"/>
  <c r="O520" i="22"/>
  <c r="J520" i="22"/>
  <c r="S520" i="22" s="1"/>
  <c r="V520" i="22"/>
  <c r="M520" i="22"/>
  <c r="A520" i="22"/>
  <c r="H520" i="22"/>
  <c r="R520" i="22" s="1"/>
  <c r="L520" i="22"/>
  <c r="T520" i="22" s="1"/>
  <c r="P520" i="22"/>
  <c r="X520" i="22"/>
  <c r="M521" i="22" l="1"/>
  <c r="A521" i="22"/>
  <c r="H521" i="22"/>
  <c r="R521" i="22" s="1"/>
  <c r="V521" i="22"/>
  <c r="L521" i="22"/>
  <c r="T521" i="22" s="1"/>
  <c r="P521" i="22"/>
  <c r="X521" i="22"/>
  <c r="W521" i="22"/>
  <c r="O521" i="22"/>
  <c r="J521" i="22"/>
  <c r="S521" i="22" s="1"/>
  <c r="F523" i="22"/>
  <c r="G522" i="22" a="1"/>
  <c r="G522" i="22" s="1"/>
  <c r="I522" i="22" a="1"/>
  <c r="I522" i="22" s="1"/>
  <c r="K522" i="22" a="1"/>
  <c r="K522" i="22" s="1"/>
  <c r="N520" i="22"/>
  <c r="U520" i="22" s="1"/>
  <c r="Q520" i="22"/>
  <c r="Y520" i="22"/>
  <c r="X522" i="22" l="1"/>
  <c r="L522" i="22"/>
  <c r="T522" i="22" s="1"/>
  <c r="P522" i="22"/>
  <c r="O522" i="22"/>
  <c r="J522" i="22"/>
  <c r="S522" i="22" s="1"/>
  <c r="W522" i="22"/>
  <c r="M522" i="22"/>
  <c r="H522" i="22"/>
  <c r="R522" i="22" s="1"/>
  <c r="A522" i="22"/>
  <c r="V522" i="22"/>
  <c r="F524" i="22"/>
  <c r="G523" i="22" a="1"/>
  <c r="G523" i="22" s="1"/>
  <c r="K523" i="22" a="1"/>
  <c r="K523" i="22" s="1"/>
  <c r="I523" i="22" a="1"/>
  <c r="I523" i="22" s="1"/>
  <c r="Q521" i="22"/>
  <c r="Y521" i="22"/>
  <c r="N521" i="22"/>
  <c r="U521" i="22" s="1"/>
  <c r="Q522" i="22" l="1"/>
  <c r="Y522" i="22"/>
  <c r="N522" i="22"/>
  <c r="U522" i="22" s="1"/>
  <c r="O523" i="22"/>
  <c r="J523" i="22"/>
  <c r="S523" i="22" s="1"/>
  <c r="W523" i="22"/>
  <c r="X523" i="22"/>
  <c r="P523" i="22"/>
  <c r="L523" i="22"/>
  <c r="T523" i="22" s="1"/>
  <c r="A523" i="22"/>
  <c r="H523" i="22"/>
  <c r="R523" i="22" s="1"/>
  <c r="V523" i="22"/>
  <c r="M523" i="22"/>
  <c r="K524" i="22" a="1"/>
  <c r="K524" i="22" s="1"/>
  <c r="F525" i="22"/>
  <c r="G524" i="22" a="1"/>
  <c r="G524" i="22" s="1"/>
  <c r="I524" i="22" a="1"/>
  <c r="I524" i="22" s="1"/>
  <c r="P524" i="22" l="1"/>
  <c r="X524" i="22"/>
  <c r="L524" i="22"/>
  <c r="T524" i="22" s="1"/>
  <c r="Y523" i="22"/>
  <c r="N523" i="22"/>
  <c r="U523" i="22" s="1"/>
  <c r="Q523" i="22"/>
  <c r="K525" i="22" a="1"/>
  <c r="K525" i="22" s="1"/>
  <c r="F526" i="22"/>
  <c r="I525" i="22" a="1"/>
  <c r="I525" i="22" s="1"/>
  <c r="G525" i="22" a="1"/>
  <c r="G525" i="22" s="1"/>
  <c r="H524" i="22"/>
  <c r="R524" i="22" s="1"/>
  <c r="V524" i="22"/>
  <c r="A524" i="22"/>
  <c r="M524" i="22"/>
  <c r="O524" i="22"/>
  <c r="J524" i="22"/>
  <c r="S524" i="22" s="1"/>
  <c r="W524" i="22"/>
  <c r="P525" i="22" l="1"/>
  <c r="L525" i="22"/>
  <c r="T525" i="22" s="1"/>
  <c r="X525" i="22"/>
  <c r="N524" i="22"/>
  <c r="U524" i="22" s="1"/>
  <c r="Y524" i="22"/>
  <c r="Q524" i="22"/>
  <c r="I526" i="22" a="1"/>
  <c r="I526" i="22" s="1"/>
  <c r="F527" i="22"/>
  <c r="G526" i="22" a="1"/>
  <c r="G526" i="22" s="1"/>
  <c r="K526" i="22" a="1"/>
  <c r="K526" i="22" s="1"/>
  <c r="A525" i="22"/>
  <c r="V525" i="22"/>
  <c r="H525" i="22"/>
  <c r="R525" i="22" s="1"/>
  <c r="M525" i="22"/>
  <c r="J525" i="22"/>
  <c r="S525" i="22" s="1"/>
  <c r="W525" i="22"/>
  <c r="O525" i="22"/>
  <c r="G527" i="22" l="1" a="1"/>
  <c r="G527" i="22" s="1"/>
  <c r="F528" i="22"/>
  <c r="I527" i="22" a="1"/>
  <c r="I527" i="22" s="1"/>
  <c r="K527" i="22" a="1"/>
  <c r="K527" i="22" s="1"/>
  <c r="Q525" i="22"/>
  <c r="Y525" i="22"/>
  <c r="N525" i="22"/>
  <c r="U525" i="22" s="1"/>
  <c r="O526" i="22"/>
  <c r="W526" i="22"/>
  <c r="J526" i="22"/>
  <c r="S526" i="22" s="1"/>
  <c r="P526" i="22"/>
  <c r="X526" i="22"/>
  <c r="L526" i="22"/>
  <c r="T526" i="22" s="1"/>
  <c r="M526" i="22"/>
  <c r="A526" i="22"/>
  <c r="H526" i="22"/>
  <c r="R526" i="22" s="1"/>
  <c r="V526" i="22"/>
  <c r="X527" i="22" l="1"/>
  <c r="L527" i="22"/>
  <c r="T527" i="22" s="1"/>
  <c r="P527" i="22"/>
  <c r="W527" i="22"/>
  <c r="J527" i="22"/>
  <c r="S527" i="22" s="1"/>
  <c r="O527" i="22"/>
  <c r="N526" i="22"/>
  <c r="U526" i="22" s="1"/>
  <c r="Y526" i="22"/>
  <c r="Q526" i="22"/>
  <c r="F529" i="22"/>
  <c r="G528" i="22" a="1"/>
  <c r="G528" i="22" s="1"/>
  <c r="K528" i="22" a="1"/>
  <c r="K528" i="22" s="1"/>
  <c r="I528" i="22" a="1"/>
  <c r="I528" i="22" s="1"/>
  <c r="A527" i="22"/>
  <c r="M527" i="22"/>
  <c r="H527" i="22"/>
  <c r="R527" i="22" s="1"/>
  <c r="V527" i="22"/>
  <c r="Q527" i="22" l="1"/>
  <c r="Y527" i="22"/>
  <c r="N527" i="22"/>
  <c r="U527" i="22" s="1"/>
  <c r="V528" i="22"/>
  <c r="H528" i="22"/>
  <c r="R528" i="22" s="1"/>
  <c r="A528" i="22"/>
  <c r="M528" i="22"/>
  <c r="L528" i="22"/>
  <c r="T528" i="22" s="1"/>
  <c r="P528" i="22"/>
  <c r="X528" i="22"/>
  <c r="G529" i="22" a="1"/>
  <c r="G529" i="22" s="1"/>
  <c r="I529" i="22" a="1"/>
  <c r="I529" i="22" s="1"/>
  <c r="K529" i="22" a="1"/>
  <c r="K529" i="22" s="1"/>
  <c r="F530" i="22"/>
  <c r="J528" i="22"/>
  <c r="S528" i="22" s="1"/>
  <c r="O528" i="22"/>
  <c r="W528" i="22"/>
  <c r="Q528" i="22" l="1"/>
  <c r="Y528" i="22"/>
  <c r="N528" i="22"/>
  <c r="U528" i="22" s="1"/>
  <c r="F531" i="22"/>
  <c r="G530" i="22" a="1"/>
  <c r="G530" i="22" s="1"/>
  <c r="I530" i="22" a="1"/>
  <c r="I530" i="22" s="1"/>
  <c r="K530" i="22" a="1"/>
  <c r="K530" i="22" s="1"/>
  <c r="O529" i="22"/>
  <c r="W529" i="22"/>
  <c r="J529" i="22"/>
  <c r="S529" i="22" s="1"/>
  <c r="A529" i="22"/>
  <c r="V529" i="22"/>
  <c r="H529" i="22"/>
  <c r="R529" i="22" s="1"/>
  <c r="M529" i="22"/>
  <c r="L529" i="22"/>
  <c r="T529" i="22" s="1"/>
  <c r="X529" i="22"/>
  <c r="P529" i="22"/>
  <c r="P530" i="22" l="1"/>
  <c r="X530" i="22"/>
  <c r="L530" i="22"/>
  <c r="T530" i="22" s="1"/>
  <c r="O530" i="22"/>
  <c r="J530" i="22"/>
  <c r="S530" i="22" s="1"/>
  <c r="W530" i="22"/>
  <c r="Q529" i="22"/>
  <c r="Y529" i="22"/>
  <c r="N529" i="22"/>
  <c r="U529" i="22" s="1"/>
  <c r="I531" i="22" a="1"/>
  <c r="I531" i="22" s="1"/>
  <c r="F532" i="22"/>
  <c r="G531" i="22" a="1"/>
  <c r="G531" i="22" s="1"/>
  <c r="K531" i="22" a="1"/>
  <c r="K531" i="22" s="1"/>
  <c r="H530" i="22"/>
  <c r="R530" i="22" s="1"/>
  <c r="V530" i="22"/>
  <c r="M530" i="22"/>
  <c r="A530" i="22"/>
  <c r="P531" i="22" l="1"/>
  <c r="X531" i="22"/>
  <c r="L531" i="22"/>
  <c r="T531" i="22" s="1"/>
  <c r="Y530" i="22"/>
  <c r="Q530" i="22"/>
  <c r="N530" i="22"/>
  <c r="U530" i="22" s="1"/>
  <c r="M531" i="22"/>
  <c r="H531" i="22"/>
  <c r="R531" i="22" s="1"/>
  <c r="V531" i="22"/>
  <c r="A531" i="22"/>
  <c r="F533" i="22"/>
  <c r="K532" i="22" a="1"/>
  <c r="K532" i="22" s="1"/>
  <c r="I532" i="22" a="1"/>
  <c r="I532" i="22" s="1"/>
  <c r="G532" i="22" a="1"/>
  <c r="G532" i="22" s="1"/>
  <c r="J531" i="22"/>
  <c r="S531" i="22" s="1"/>
  <c r="O531" i="22"/>
  <c r="W531" i="22"/>
  <c r="Y531" i="22" l="1"/>
  <c r="Q531" i="22"/>
  <c r="N531" i="22"/>
  <c r="U531" i="22" s="1"/>
  <c r="M532" i="22"/>
  <c r="A532" i="22"/>
  <c r="H532" i="22"/>
  <c r="R532" i="22" s="1"/>
  <c r="V532" i="22"/>
  <c r="P532" i="22"/>
  <c r="X532" i="22"/>
  <c r="L532" i="22"/>
  <c r="T532" i="22" s="1"/>
  <c r="K533" i="22" a="1"/>
  <c r="K533" i="22" s="1"/>
  <c r="I533" i="22" a="1"/>
  <c r="I533" i="22" s="1"/>
  <c r="G533" i="22" a="1"/>
  <c r="G533" i="22" s="1"/>
  <c r="F534" i="22"/>
  <c r="O532" i="22"/>
  <c r="W532" i="22"/>
  <c r="J532" i="22"/>
  <c r="S532" i="22" s="1"/>
  <c r="F535" i="22" l="1"/>
  <c r="K534" i="22" a="1"/>
  <c r="K534" i="22" s="1"/>
  <c r="I534" i="22" a="1"/>
  <c r="I534" i="22" s="1"/>
  <c r="G534" i="22" a="1"/>
  <c r="G534" i="22" s="1"/>
  <c r="O533" i="22"/>
  <c r="W533" i="22"/>
  <c r="J533" i="22"/>
  <c r="S533" i="22" s="1"/>
  <c r="Q532" i="22"/>
  <c r="Y532" i="22"/>
  <c r="N532" i="22"/>
  <c r="U532" i="22" s="1"/>
  <c r="P533" i="22"/>
  <c r="L533" i="22"/>
  <c r="T533" i="22" s="1"/>
  <c r="X533" i="22"/>
  <c r="M533" i="22"/>
  <c r="V533" i="22"/>
  <c r="A533" i="22"/>
  <c r="H533" i="22"/>
  <c r="R533" i="22" s="1"/>
  <c r="A534" i="22" l="1"/>
  <c r="H534" i="22"/>
  <c r="R534" i="22" s="1"/>
  <c r="V534" i="22"/>
  <c r="M534" i="22"/>
  <c r="W534" i="22"/>
  <c r="J534" i="22"/>
  <c r="S534" i="22" s="1"/>
  <c r="O534" i="22"/>
  <c r="L534" i="22"/>
  <c r="T534" i="22" s="1"/>
  <c r="P534" i="22"/>
  <c r="X534" i="22"/>
  <c r="Q533" i="22"/>
  <c r="Y533" i="22"/>
  <c r="N533" i="22"/>
  <c r="U533" i="22" s="1"/>
  <c r="I535" i="22" a="1"/>
  <c r="I535" i="22" s="1"/>
  <c r="G535" i="22" a="1"/>
  <c r="G535" i="22" s="1"/>
  <c r="K535" i="22" a="1"/>
  <c r="K535" i="22" s="1"/>
  <c r="F536" i="22"/>
  <c r="X535" i="22" l="1"/>
  <c r="L535" i="22"/>
  <c r="T535" i="22" s="1"/>
  <c r="P535" i="22"/>
  <c r="V535" i="22"/>
  <c r="M535" i="22"/>
  <c r="A535" i="22"/>
  <c r="H535" i="22"/>
  <c r="R535" i="22" s="1"/>
  <c r="Y534" i="22"/>
  <c r="Q534" i="22"/>
  <c r="N534" i="22"/>
  <c r="U534" i="22" s="1"/>
  <c r="W535" i="22"/>
  <c r="J535" i="22"/>
  <c r="S535" i="22" s="1"/>
  <c r="O535" i="22"/>
  <c r="K536" i="22" a="1"/>
  <c r="K536" i="22" s="1"/>
  <c r="G536" i="22" a="1"/>
  <c r="G536" i="22" s="1"/>
  <c r="I536" i="22" a="1"/>
  <c r="I536" i="22" s="1"/>
  <c r="F537" i="22"/>
  <c r="V536" i="22" l="1"/>
  <c r="A536" i="22"/>
  <c r="H536" i="22"/>
  <c r="R536" i="22" s="1"/>
  <c r="M536" i="22"/>
  <c r="Q535" i="22"/>
  <c r="Y535" i="22"/>
  <c r="N535" i="22"/>
  <c r="U535" i="22" s="1"/>
  <c r="L536" i="22"/>
  <c r="T536" i="22" s="1"/>
  <c r="P536" i="22"/>
  <c r="X536" i="22"/>
  <c r="W536" i="22"/>
  <c r="J536" i="22"/>
  <c r="S536" i="22" s="1"/>
  <c r="O536" i="22"/>
  <c r="I537" i="22" a="1"/>
  <c r="I537" i="22" s="1"/>
  <c r="K537" i="22" a="1"/>
  <c r="K537" i="22" s="1"/>
  <c r="F538" i="22"/>
  <c r="G537" i="22" a="1"/>
  <c r="G537" i="22" s="1"/>
  <c r="F539" i="22" l="1"/>
  <c r="K538" i="22" a="1"/>
  <c r="K538" i="22" s="1"/>
  <c r="I538" i="22" a="1"/>
  <c r="I538" i="22" s="1"/>
  <c r="G538" i="22" a="1"/>
  <c r="G538" i="22" s="1"/>
  <c r="L537" i="22"/>
  <c r="T537" i="22" s="1"/>
  <c r="P537" i="22"/>
  <c r="X537" i="22"/>
  <c r="Q536" i="22"/>
  <c r="Y536" i="22"/>
  <c r="N536" i="22"/>
  <c r="U536" i="22" s="1"/>
  <c r="O537" i="22"/>
  <c r="W537" i="22"/>
  <c r="J537" i="22"/>
  <c r="S537" i="22" s="1"/>
  <c r="A537" i="22"/>
  <c r="V537" i="22"/>
  <c r="M537" i="22"/>
  <c r="H537" i="22"/>
  <c r="R537" i="22" s="1"/>
  <c r="Q537" i="22" l="1"/>
  <c r="N537" i="22"/>
  <c r="U537" i="22" s="1"/>
  <c r="Y537" i="22"/>
  <c r="A538" i="22"/>
  <c r="M538" i="22"/>
  <c r="H538" i="22"/>
  <c r="R538" i="22" s="1"/>
  <c r="V538" i="22"/>
  <c r="O538" i="22"/>
  <c r="W538" i="22"/>
  <c r="J538" i="22"/>
  <c r="S538" i="22" s="1"/>
  <c r="P538" i="22"/>
  <c r="X538" i="22"/>
  <c r="L538" i="22"/>
  <c r="T538" i="22" s="1"/>
  <c r="F540" i="22"/>
  <c r="K539" i="22" a="1"/>
  <c r="K539" i="22" s="1"/>
  <c r="I539" i="22" a="1"/>
  <c r="I539" i="22" s="1"/>
  <c r="G539" i="22" a="1"/>
  <c r="G539" i="22" s="1"/>
  <c r="N538" i="22" l="1"/>
  <c r="U538" i="22" s="1"/>
  <c r="Y538" i="22"/>
  <c r="Q538" i="22"/>
  <c r="O539" i="22"/>
  <c r="W539" i="22"/>
  <c r="J539" i="22"/>
  <c r="S539" i="22" s="1"/>
  <c r="P539" i="22"/>
  <c r="X539" i="22"/>
  <c r="L539" i="22"/>
  <c r="T539" i="22" s="1"/>
  <c r="F541" i="22"/>
  <c r="I540" i="22" a="1"/>
  <c r="I540" i="22" s="1"/>
  <c r="K540" i="22" a="1"/>
  <c r="K540" i="22" s="1"/>
  <c r="G540" i="22" a="1"/>
  <c r="G540" i="22" s="1"/>
  <c r="A539" i="22"/>
  <c r="H539" i="22"/>
  <c r="R539" i="22" s="1"/>
  <c r="M539" i="22"/>
  <c r="V539" i="22"/>
  <c r="L540" i="22" l="1"/>
  <c r="T540" i="22" s="1"/>
  <c r="X540" i="22"/>
  <c r="P540" i="22"/>
  <c r="Q539" i="22"/>
  <c r="Y539" i="22"/>
  <c r="N539" i="22"/>
  <c r="U539" i="22" s="1"/>
  <c r="J540" i="22"/>
  <c r="S540" i="22" s="1"/>
  <c r="O540" i="22"/>
  <c r="W540" i="22"/>
  <c r="K541" i="22" a="1"/>
  <c r="K541" i="22" s="1"/>
  <c r="F542" i="22"/>
  <c r="G541" i="22" a="1"/>
  <c r="G541" i="22" s="1"/>
  <c r="I541" i="22" a="1"/>
  <c r="I541" i="22" s="1"/>
  <c r="M540" i="22"/>
  <c r="A540" i="22"/>
  <c r="H540" i="22"/>
  <c r="R540" i="22" s="1"/>
  <c r="V540" i="22"/>
  <c r="A541" i="22" l="1"/>
  <c r="V541" i="22"/>
  <c r="H541" i="22"/>
  <c r="R541" i="22" s="1"/>
  <c r="M541" i="22"/>
  <c r="N540" i="22"/>
  <c r="U540" i="22" s="1"/>
  <c r="Y540" i="22"/>
  <c r="Q540" i="22"/>
  <c r="G542" i="22" a="1"/>
  <c r="G542" i="22" s="1"/>
  <c r="K542" i="22" a="1"/>
  <c r="K542" i="22" s="1"/>
  <c r="I542" i="22" a="1"/>
  <c r="I542" i="22" s="1"/>
  <c r="F543" i="22"/>
  <c r="X541" i="22"/>
  <c r="L541" i="22"/>
  <c r="T541" i="22" s="1"/>
  <c r="P541" i="22"/>
  <c r="O541" i="22"/>
  <c r="W541" i="22"/>
  <c r="J541" i="22"/>
  <c r="S541" i="22" s="1"/>
  <c r="M542" i="22" l="1"/>
  <c r="A542" i="22"/>
  <c r="H542" i="22"/>
  <c r="R542" i="22" s="1"/>
  <c r="V542" i="22"/>
  <c r="Q541" i="22"/>
  <c r="Y541" i="22"/>
  <c r="N541" i="22"/>
  <c r="U541" i="22" s="1"/>
  <c r="K543" i="22" a="1"/>
  <c r="K543" i="22" s="1"/>
  <c r="F544" i="22"/>
  <c r="G543" i="22" a="1"/>
  <c r="G543" i="22" s="1"/>
  <c r="I543" i="22" a="1"/>
  <c r="I543" i="22" s="1"/>
  <c r="O542" i="22"/>
  <c r="W542" i="22"/>
  <c r="J542" i="22"/>
  <c r="S542" i="22" s="1"/>
  <c r="P542" i="22"/>
  <c r="X542" i="22"/>
  <c r="L542" i="22"/>
  <c r="T542" i="22" s="1"/>
  <c r="L543" i="22" l="1"/>
  <c r="T543" i="22" s="1"/>
  <c r="P543" i="22"/>
  <c r="X543" i="22"/>
  <c r="J543" i="22"/>
  <c r="S543" i="22" s="1"/>
  <c r="O543" i="22"/>
  <c r="W543" i="22"/>
  <c r="A543" i="22"/>
  <c r="H543" i="22"/>
  <c r="R543" i="22" s="1"/>
  <c r="V543" i="22"/>
  <c r="M543" i="22"/>
  <c r="G544" i="22" a="1"/>
  <c r="G544" i="22" s="1"/>
  <c r="F545" i="22"/>
  <c r="K544" i="22" a="1"/>
  <c r="K544" i="22" s="1"/>
  <c r="I544" i="22" a="1"/>
  <c r="I544" i="22" s="1"/>
  <c r="Q542" i="22"/>
  <c r="Y542" i="22"/>
  <c r="N542" i="22"/>
  <c r="U542" i="22" s="1"/>
  <c r="P544" i="22" l="1"/>
  <c r="L544" i="22"/>
  <c r="T544" i="22" s="1"/>
  <c r="X544" i="22"/>
  <c r="O544" i="22"/>
  <c r="J544" i="22"/>
  <c r="S544" i="22" s="1"/>
  <c r="W544" i="22"/>
  <c r="K545" i="22" a="1"/>
  <c r="K545" i="22" s="1"/>
  <c r="F546" i="22"/>
  <c r="I545" i="22" a="1"/>
  <c r="I545" i="22" s="1"/>
  <c r="G545" i="22" a="1"/>
  <c r="G545" i="22" s="1"/>
  <c r="Q543" i="22"/>
  <c r="Y543" i="22"/>
  <c r="N543" i="22"/>
  <c r="U543" i="22" s="1"/>
  <c r="H544" i="22"/>
  <c r="R544" i="22" s="1"/>
  <c r="V544" i="22"/>
  <c r="M544" i="22"/>
  <c r="A544" i="22"/>
  <c r="N544" i="22" l="1"/>
  <c r="U544" i="22" s="1"/>
  <c r="Y544" i="22"/>
  <c r="Q544" i="22"/>
  <c r="P545" i="22"/>
  <c r="X545" i="22"/>
  <c r="L545" i="22"/>
  <c r="T545" i="22" s="1"/>
  <c r="K546" i="22" a="1"/>
  <c r="K546" i="22" s="1"/>
  <c r="I546" i="22" a="1"/>
  <c r="I546" i="22" s="1"/>
  <c r="F547" i="22"/>
  <c r="G546" i="22" a="1"/>
  <c r="G546" i="22" s="1"/>
  <c r="M545" i="22"/>
  <c r="A545" i="22"/>
  <c r="H545" i="22"/>
  <c r="R545" i="22" s="1"/>
  <c r="V545" i="22"/>
  <c r="O545" i="22"/>
  <c r="J545" i="22"/>
  <c r="S545" i="22" s="1"/>
  <c r="W545" i="22"/>
  <c r="W546" i="22" l="1"/>
  <c r="O546" i="22"/>
  <c r="J546" i="22"/>
  <c r="S546" i="22" s="1"/>
  <c r="P546" i="22"/>
  <c r="L546" i="22"/>
  <c r="T546" i="22" s="1"/>
  <c r="X546" i="22"/>
  <c r="M546" i="22"/>
  <c r="H546" i="22"/>
  <c r="R546" i="22" s="1"/>
  <c r="A546" i="22"/>
  <c r="V546" i="22"/>
  <c r="Q545" i="22"/>
  <c r="N545" i="22"/>
  <c r="U545" i="22" s="1"/>
  <c r="Y545" i="22"/>
  <c r="I547" i="22" a="1"/>
  <c r="I547" i="22" s="1"/>
  <c r="K547" i="22" a="1"/>
  <c r="K547" i="22" s="1"/>
  <c r="F548" i="22"/>
  <c r="G547" i="22" a="1"/>
  <c r="G547" i="22" s="1"/>
  <c r="O547" i="22" l="1"/>
  <c r="J547" i="22"/>
  <c r="S547" i="22" s="1"/>
  <c r="W547" i="22"/>
  <c r="Q546" i="22"/>
  <c r="Y546" i="22"/>
  <c r="N546" i="22"/>
  <c r="U546" i="22" s="1"/>
  <c r="K548" i="22" a="1"/>
  <c r="K548" i="22" s="1"/>
  <c r="F549" i="22"/>
  <c r="I548" i="22" a="1"/>
  <c r="I548" i="22" s="1"/>
  <c r="G548" i="22" a="1"/>
  <c r="G548" i="22" s="1"/>
  <c r="P547" i="22"/>
  <c r="L547" i="22"/>
  <c r="T547" i="22" s="1"/>
  <c r="X547" i="22"/>
  <c r="H547" i="22"/>
  <c r="R547" i="22" s="1"/>
  <c r="V547" i="22"/>
  <c r="A547" i="22"/>
  <c r="M547" i="22"/>
  <c r="G549" i="22" l="1" a="1"/>
  <c r="G549" i="22" s="1"/>
  <c r="F550" i="22"/>
  <c r="I549" i="22" a="1"/>
  <c r="I549" i="22" s="1"/>
  <c r="K549" i="22" a="1"/>
  <c r="K549" i="22" s="1"/>
  <c r="A548" i="22"/>
  <c r="H548" i="22"/>
  <c r="R548" i="22" s="1"/>
  <c r="M548" i="22"/>
  <c r="V548" i="22"/>
  <c r="L548" i="22"/>
  <c r="T548" i="22" s="1"/>
  <c r="P548" i="22"/>
  <c r="X548" i="22"/>
  <c r="Q547" i="22"/>
  <c r="Y547" i="22"/>
  <c r="N547" i="22"/>
  <c r="U547" i="22" s="1"/>
  <c r="J548" i="22"/>
  <c r="S548" i="22" s="1"/>
  <c r="O548" i="22"/>
  <c r="W548" i="22"/>
  <c r="Y548" i="22" l="1"/>
  <c r="Q548" i="22"/>
  <c r="N548" i="22"/>
  <c r="U548" i="22" s="1"/>
  <c r="L549" i="22"/>
  <c r="T549" i="22" s="1"/>
  <c r="P549" i="22"/>
  <c r="X549" i="22"/>
  <c r="O549" i="22"/>
  <c r="W549" i="22"/>
  <c r="J549" i="22"/>
  <c r="S549" i="22" s="1"/>
  <c r="I550" i="22" a="1"/>
  <c r="I550" i="22" s="1"/>
  <c r="F551" i="22"/>
  <c r="K550" i="22" a="1"/>
  <c r="K550" i="22" s="1"/>
  <c r="G550" i="22" a="1"/>
  <c r="G550" i="22" s="1"/>
  <c r="A549" i="22"/>
  <c r="H549" i="22"/>
  <c r="R549" i="22" s="1"/>
  <c r="V549" i="22"/>
  <c r="M549" i="22"/>
  <c r="A550" i="22" l="1"/>
  <c r="M550" i="22"/>
  <c r="H550" i="22"/>
  <c r="R550" i="22" s="1"/>
  <c r="V550" i="22"/>
  <c r="X550" i="22"/>
  <c r="P550" i="22"/>
  <c r="L550" i="22"/>
  <c r="T550" i="22" s="1"/>
  <c r="F552" i="22"/>
  <c r="I551" i="22" a="1"/>
  <c r="I551" i="22" s="1"/>
  <c r="G551" i="22" a="1"/>
  <c r="G551" i="22" s="1"/>
  <c r="K551" i="22" a="1"/>
  <c r="K551" i="22" s="1"/>
  <c r="O550" i="22"/>
  <c r="J550" i="22"/>
  <c r="S550" i="22" s="1"/>
  <c r="W550" i="22"/>
  <c r="Q549" i="22"/>
  <c r="Y549" i="22"/>
  <c r="N549" i="22"/>
  <c r="U549" i="22" s="1"/>
  <c r="L551" i="22" l="1"/>
  <c r="T551" i="22" s="1"/>
  <c r="P551" i="22"/>
  <c r="X551" i="22"/>
  <c r="K552" i="22" a="1"/>
  <c r="K552" i="22" s="1"/>
  <c r="F553" i="22"/>
  <c r="G552" i="22" a="1"/>
  <c r="G552" i="22" s="1"/>
  <c r="I552" i="22" a="1"/>
  <c r="I552" i="22" s="1"/>
  <c r="H551" i="22"/>
  <c r="R551" i="22" s="1"/>
  <c r="V551" i="22"/>
  <c r="A551" i="22"/>
  <c r="M551" i="22"/>
  <c r="Y550" i="22"/>
  <c r="N550" i="22"/>
  <c r="U550" i="22" s="1"/>
  <c r="Q550" i="22"/>
  <c r="O551" i="22"/>
  <c r="W551" i="22"/>
  <c r="J551" i="22"/>
  <c r="S551" i="22" s="1"/>
  <c r="O552" i="22" l="1"/>
  <c r="W552" i="22"/>
  <c r="J552" i="22"/>
  <c r="S552" i="22" s="1"/>
  <c r="H552" i="22"/>
  <c r="R552" i="22" s="1"/>
  <c r="V552" i="22"/>
  <c r="M552" i="22"/>
  <c r="A552" i="22"/>
  <c r="P552" i="22"/>
  <c r="X552" i="22"/>
  <c r="L552" i="22"/>
  <c r="T552" i="22" s="1"/>
  <c r="Y551" i="22"/>
  <c r="N551" i="22"/>
  <c r="U551" i="22" s="1"/>
  <c r="Q551" i="22"/>
  <c r="G553" i="22" a="1"/>
  <c r="G553" i="22" s="1"/>
  <c r="I553" i="22" a="1"/>
  <c r="I553" i="22" s="1"/>
  <c r="K553" i="22" a="1"/>
  <c r="K553" i="22" s="1"/>
  <c r="F554" i="22"/>
  <c r="N552" i="22" l="1"/>
  <c r="U552" i="22" s="1"/>
  <c r="Q552" i="22"/>
  <c r="Y552" i="22"/>
  <c r="X553" i="22"/>
  <c r="L553" i="22"/>
  <c r="T553" i="22" s="1"/>
  <c r="P553" i="22"/>
  <c r="M553" i="22"/>
  <c r="A553" i="22"/>
  <c r="H553" i="22"/>
  <c r="R553" i="22" s="1"/>
  <c r="V553" i="22"/>
  <c r="J553" i="22"/>
  <c r="S553" i="22" s="1"/>
  <c r="O553" i="22"/>
  <c r="W553" i="22"/>
  <c r="I554" i="22" a="1"/>
  <c r="I554" i="22" s="1"/>
  <c r="K554" i="22" a="1"/>
  <c r="K554" i="22" s="1"/>
  <c r="F555" i="22"/>
  <c r="G554" i="22" a="1"/>
  <c r="G554" i="22" s="1"/>
  <c r="L554" i="22" l="1"/>
  <c r="T554" i="22" s="1"/>
  <c r="X554" i="22"/>
  <c r="P554" i="22"/>
  <c r="J554" i="22"/>
  <c r="S554" i="22" s="1"/>
  <c r="O554" i="22"/>
  <c r="W554" i="22"/>
  <c r="G555" i="22" a="1"/>
  <c r="G555" i="22" s="1"/>
  <c r="I555" i="22" a="1"/>
  <c r="I555" i="22" s="1"/>
  <c r="F556" i="22"/>
  <c r="K555" i="22" a="1"/>
  <c r="K555" i="22" s="1"/>
  <c r="Q553" i="22"/>
  <c r="Y553" i="22"/>
  <c r="N553" i="22"/>
  <c r="U553" i="22" s="1"/>
  <c r="V554" i="22"/>
  <c r="A554" i="22"/>
  <c r="H554" i="22"/>
  <c r="R554" i="22" s="1"/>
  <c r="M554" i="22"/>
  <c r="O555" i="22" l="1"/>
  <c r="W555" i="22"/>
  <c r="J555" i="22"/>
  <c r="S555" i="22" s="1"/>
  <c r="M555" i="22"/>
  <c r="A555" i="22"/>
  <c r="V555" i="22"/>
  <c r="H555" i="22"/>
  <c r="R555" i="22" s="1"/>
  <c r="X555" i="22"/>
  <c r="L555" i="22"/>
  <c r="T555" i="22" s="1"/>
  <c r="P555" i="22"/>
  <c r="Y554" i="22"/>
  <c r="N554" i="22"/>
  <c r="U554" i="22" s="1"/>
  <c r="Q554" i="22"/>
  <c r="G556" i="22" a="1"/>
  <c r="G556" i="22" s="1"/>
  <c r="F557" i="22"/>
  <c r="I556" i="22" a="1"/>
  <c r="I556" i="22" s="1"/>
  <c r="K556" i="22" a="1"/>
  <c r="K556" i="22" s="1"/>
  <c r="M556" i="22" l="1"/>
  <c r="A556" i="22"/>
  <c r="H556" i="22"/>
  <c r="R556" i="22" s="1"/>
  <c r="V556" i="22"/>
  <c r="F558" i="22"/>
  <c r="G557" i="22" a="1"/>
  <c r="G557" i="22" s="1"/>
  <c r="I557" i="22" a="1"/>
  <c r="I557" i="22" s="1"/>
  <c r="K557" i="22" a="1"/>
  <c r="K557" i="22" s="1"/>
  <c r="N555" i="22"/>
  <c r="U555" i="22" s="1"/>
  <c r="Q555" i="22"/>
  <c r="Y555" i="22"/>
  <c r="O556" i="22"/>
  <c r="W556" i="22"/>
  <c r="J556" i="22"/>
  <c r="S556" i="22" s="1"/>
  <c r="L556" i="22"/>
  <c r="T556" i="22" s="1"/>
  <c r="P556" i="22"/>
  <c r="X556" i="22"/>
  <c r="L557" i="22" l="1"/>
  <c r="T557" i="22" s="1"/>
  <c r="P557" i="22"/>
  <c r="X557" i="22"/>
  <c r="M557" i="22"/>
  <c r="A557" i="22"/>
  <c r="H557" i="22"/>
  <c r="R557" i="22" s="1"/>
  <c r="V557" i="22"/>
  <c r="J557" i="22"/>
  <c r="S557" i="22" s="1"/>
  <c r="O557" i="22"/>
  <c r="W557" i="22"/>
  <c r="F559" i="22"/>
  <c r="I558" i="22" a="1"/>
  <c r="I558" i="22" s="1"/>
  <c r="K558" i="22" a="1"/>
  <c r="K558" i="22" s="1"/>
  <c r="G558" i="22" a="1"/>
  <c r="G558" i="22" s="1"/>
  <c r="Y556" i="22"/>
  <c r="N556" i="22"/>
  <c r="U556" i="22" s="1"/>
  <c r="Q556" i="22"/>
  <c r="W558" i="22" l="1"/>
  <c r="J558" i="22"/>
  <c r="S558" i="22" s="1"/>
  <c r="O558" i="22"/>
  <c r="N557" i="22"/>
  <c r="U557" i="22" s="1"/>
  <c r="Q557" i="22"/>
  <c r="Y557" i="22"/>
  <c r="G559" i="22" a="1"/>
  <c r="G559" i="22" s="1"/>
  <c r="I559" i="22" a="1"/>
  <c r="I559" i="22" s="1"/>
  <c r="K559" i="22" a="1"/>
  <c r="K559" i="22" s="1"/>
  <c r="F560" i="22"/>
  <c r="P558" i="22"/>
  <c r="X558" i="22"/>
  <c r="L558" i="22"/>
  <c r="T558" i="22" s="1"/>
  <c r="V558" i="22"/>
  <c r="M558" i="22"/>
  <c r="A558" i="22"/>
  <c r="H558" i="22"/>
  <c r="R558" i="22" s="1"/>
  <c r="W559" i="22" l="1"/>
  <c r="J559" i="22"/>
  <c r="S559" i="22" s="1"/>
  <c r="O559" i="22"/>
  <c r="Q558" i="22"/>
  <c r="Y558" i="22"/>
  <c r="N558" i="22"/>
  <c r="U558" i="22" s="1"/>
  <c r="F561" i="22"/>
  <c r="K560" i="22" a="1"/>
  <c r="K560" i="22" s="1"/>
  <c r="G560" i="22" a="1"/>
  <c r="G560" i="22" s="1"/>
  <c r="I560" i="22" a="1"/>
  <c r="I560" i="22" s="1"/>
  <c r="V559" i="22"/>
  <c r="M559" i="22"/>
  <c r="A559" i="22"/>
  <c r="H559" i="22"/>
  <c r="R559" i="22" s="1"/>
  <c r="L559" i="22"/>
  <c r="T559" i="22" s="1"/>
  <c r="P559" i="22"/>
  <c r="X559" i="22"/>
  <c r="X560" i="22" l="1"/>
  <c r="L560" i="22"/>
  <c r="T560" i="22" s="1"/>
  <c r="P560" i="22"/>
  <c r="Q559" i="22"/>
  <c r="Y559" i="22"/>
  <c r="N559" i="22"/>
  <c r="U559" i="22" s="1"/>
  <c r="W560" i="22"/>
  <c r="J560" i="22"/>
  <c r="S560" i="22" s="1"/>
  <c r="O560" i="22"/>
  <c r="K561" i="22" a="1"/>
  <c r="K561" i="22" s="1"/>
  <c r="G561" i="22" a="1"/>
  <c r="G561" i="22" s="1"/>
  <c r="I561" i="22" a="1"/>
  <c r="I561" i="22" s="1"/>
  <c r="F562" i="22"/>
  <c r="M560" i="22"/>
  <c r="A560" i="22"/>
  <c r="V560" i="22"/>
  <c r="H560" i="22"/>
  <c r="R560" i="22" s="1"/>
  <c r="J561" i="22" l="1"/>
  <c r="S561" i="22" s="1"/>
  <c r="O561" i="22"/>
  <c r="W561" i="22"/>
  <c r="V561" i="22"/>
  <c r="M561" i="22"/>
  <c r="A561" i="22"/>
  <c r="H561" i="22"/>
  <c r="R561" i="22" s="1"/>
  <c r="X561" i="22"/>
  <c r="L561" i="22"/>
  <c r="T561" i="22" s="1"/>
  <c r="P561" i="22"/>
  <c r="N560" i="22"/>
  <c r="U560" i="22" s="1"/>
  <c r="Q560" i="22"/>
  <c r="Y560" i="22"/>
  <c r="F563" i="22"/>
  <c r="G562" i="22" a="1"/>
  <c r="G562" i="22" s="1"/>
  <c r="K562" i="22" a="1"/>
  <c r="K562" i="22" s="1"/>
  <c r="I562" i="22" a="1"/>
  <c r="I562" i="22" s="1"/>
  <c r="P562" i="22" l="1"/>
  <c r="X562" i="22"/>
  <c r="L562" i="22"/>
  <c r="T562" i="22" s="1"/>
  <c r="Q561" i="22"/>
  <c r="Y561" i="22"/>
  <c r="N561" i="22"/>
  <c r="U561" i="22" s="1"/>
  <c r="A562" i="22"/>
  <c r="H562" i="22"/>
  <c r="R562" i="22" s="1"/>
  <c r="V562" i="22"/>
  <c r="M562" i="22"/>
  <c r="I563" i="22" a="1"/>
  <c r="I563" i="22" s="1"/>
  <c r="K563" i="22" a="1"/>
  <c r="K563" i="22" s="1"/>
  <c r="G563" i="22" a="1"/>
  <c r="G563" i="22" s="1"/>
  <c r="F564" i="22"/>
  <c r="W562" i="22"/>
  <c r="J562" i="22"/>
  <c r="S562" i="22" s="1"/>
  <c r="O562" i="22"/>
  <c r="V563" i="22" l="1"/>
  <c r="M563" i="22"/>
  <c r="A563" i="22"/>
  <c r="H563" i="22"/>
  <c r="R563" i="22" s="1"/>
  <c r="X563" i="22"/>
  <c r="P563" i="22"/>
  <c r="L563" i="22"/>
  <c r="T563" i="22" s="1"/>
  <c r="J563" i="22"/>
  <c r="S563" i="22" s="1"/>
  <c r="O563" i="22"/>
  <c r="W563" i="22"/>
  <c r="K564" i="22" a="1"/>
  <c r="K564" i="22" s="1"/>
  <c r="F565" i="22"/>
  <c r="I564" i="22" a="1"/>
  <c r="I564" i="22" s="1"/>
  <c r="G564" i="22" a="1"/>
  <c r="G564" i="22" s="1"/>
  <c r="N562" i="22"/>
  <c r="U562" i="22" s="1"/>
  <c r="Q562" i="22"/>
  <c r="Y562" i="22"/>
  <c r="W564" i="22" l="1"/>
  <c r="J564" i="22"/>
  <c r="S564" i="22" s="1"/>
  <c r="O564" i="22"/>
  <c r="H564" i="22"/>
  <c r="R564" i="22" s="1"/>
  <c r="V564" i="22"/>
  <c r="M564" i="22"/>
  <c r="A564" i="22"/>
  <c r="G565" i="22" a="1"/>
  <c r="G565" i="22" s="1"/>
  <c r="I565" i="22" a="1"/>
  <c r="I565" i="22" s="1"/>
  <c r="K565" i="22" a="1"/>
  <c r="K565" i="22" s="1"/>
  <c r="F566" i="22"/>
  <c r="N563" i="22"/>
  <c r="U563" i="22" s="1"/>
  <c r="Q563" i="22"/>
  <c r="Y563" i="22"/>
  <c r="L564" i="22"/>
  <c r="T564" i="22" s="1"/>
  <c r="P564" i="22"/>
  <c r="X564" i="22"/>
  <c r="M565" i="22" l="1"/>
  <c r="A565" i="22"/>
  <c r="V565" i="22"/>
  <c r="H565" i="22"/>
  <c r="R565" i="22" s="1"/>
  <c r="Y564" i="22"/>
  <c r="N564" i="22"/>
  <c r="U564" i="22" s="1"/>
  <c r="Q564" i="22"/>
  <c r="F567" i="22"/>
  <c r="I566" i="22" a="1"/>
  <c r="I566" i="22" s="1"/>
  <c r="K566" i="22" a="1"/>
  <c r="K566" i="22" s="1"/>
  <c r="G566" i="22" a="1"/>
  <c r="G566" i="22" s="1"/>
  <c r="L565" i="22"/>
  <c r="T565" i="22" s="1"/>
  <c r="X565" i="22"/>
  <c r="P565" i="22"/>
  <c r="O565" i="22"/>
  <c r="W565" i="22"/>
  <c r="J565" i="22"/>
  <c r="S565" i="22" s="1"/>
  <c r="K567" i="22" l="1" a="1"/>
  <c r="K567" i="22" s="1"/>
  <c r="F568" i="22"/>
  <c r="G567" i="22" a="1"/>
  <c r="G567" i="22" s="1"/>
  <c r="I567" i="22" a="1"/>
  <c r="I567" i="22" s="1"/>
  <c r="A566" i="22"/>
  <c r="M566" i="22"/>
  <c r="H566" i="22"/>
  <c r="R566" i="22" s="1"/>
  <c r="V566" i="22"/>
  <c r="P566" i="22"/>
  <c r="X566" i="22"/>
  <c r="L566" i="22"/>
  <c r="T566" i="22" s="1"/>
  <c r="O566" i="22"/>
  <c r="W566" i="22"/>
  <c r="J566" i="22"/>
  <c r="S566" i="22" s="1"/>
  <c r="Y565" i="22"/>
  <c r="N565" i="22"/>
  <c r="U565" i="22" s="1"/>
  <c r="Q565" i="22"/>
  <c r="Y566" i="22" l="1"/>
  <c r="Q566" i="22"/>
  <c r="N566" i="22"/>
  <c r="U566" i="22" s="1"/>
  <c r="W567" i="22"/>
  <c r="J567" i="22"/>
  <c r="S567" i="22" s="1"/>
  <c r="O567" i="22"/>
  <c r="M567" i="22"/>
  <c r="A567" i="22"/>
  <c r="H567" i="22"/>
  <c r="R567" i="22" s="1"/>
  <c r="V567" i="22"/>
  <c r="F569" i="22"/>
  <c r="G568" i="22" a="1"/>
  <c r="G568" i="22" s="1"/>
  <c r="I568" i="22" a="1"/>
  <c r="I568" i="22" s="1"/>
  <c r="K568" i="22" a="1"/>
  <c r="K568" i="22" s="1"/>
  <c r="L567" i="22"/>
  <c r="T567" i="22" s="1"/>
  <c r="X567" i="22"/>
  <c r="P567" i="22"/>
  <c r="X568" i="22" l="1"/>
  <c r="P568" i="22"/>
  <c r="L568" i="22"/>
  <c r="T568" i="22" s="1"/>
  <c r="O568" i="22"/>
  <c r="W568" i="22"/>
  <c r="J568" i="22"/>
  <c r="S568" i="22" s="1"/>
  <c r="V568" i="22"/>
  <c r="M568" i="22"/>
  <c r="H568" i="22"/>
  <c r="R568" i="22" s="1"/>
  <c r="A568" i="22"/>
  <c r="Q567" i="22"/>
  <c r="Y567" i="22"/>
  <c r="N567" i="22"/>
  <c r="U567" i="22" s="1"/>
  <c r="F570" i="22"/>
  <c r="I569" i="22" a="1"/>
  <c r="I569" i="22" s="1"/>
  <c r="K569" i="22" a="1"/>
  <c r="K569" i="22" s="1"/>
  <c r="G569" i="22" a="1"/>
  <c r="G569" i="22" s="1"/>
  <c r="J569" i="22" l="1"/>
  <c r="S569" i="22" s="1"/>
  <c r="O569" i="22"/>
  <c r="W569" i="22"/>
  <c r="P569" i="22"/>
  <c r="X569" i="22"/>
  <c r="L569" i="22"/>
  <c r="T569" i="22" s="1"/>
  <c r="K570" i="22" a="1"/>
  <c r="K570" i="22" s="1"/>
  <c r="F571" i="22"/>
  <c r="I570" i="22" a="1"/>
  <c r="I570" i="22" s="1"/>
  <c r="G570" i="22" a="1"/>
  <c r="G570" i="22" s="1"/>
  <c r="N568" i="22"/>
  <c r="U568" i="22" s="1"/>
  <c r="Q568" i="22"/>
  <c r="Y568" i="22"/>
  <c r="M569" i="22"/>
  <c r="A569" i="22"/>
  <c r="H569" i="22"/>
  <c r="R569" i="22" s="1"/>
  <c r="V569" i="22"/>
  <c r="L570" i="22" l="1"/>
  <c r="T570" i="22" s="1"/>
  <c r="X570" i="22"/>
  <c r="P570" i="22"/>
  <c r="Q569" i="22"/>
  <c r="Y569" i="22"/>
  <c r="N569" i="22"/>
  <c r="U569" i="22" s="1"/>
  <c r="H570" i="22"/>
  <c r="R570" i="22" s="1"/>
  <c r="V570" i="22"/>
  <c r="A570" i="22"/>
  <c r="M570" i="22"/>
  <c r="F572" i="22"/>
  <c r="G571" i="22" a="1"/>
  <c r="G571" i="22" s="1"/>
  <c r="I571" i="22" a="1"/>
  <c r="I571" i="22" s="1"/>
  <c r="K571" i="22" a="1"/>
  <c r="K571" i="22" s="1"/>
  <c r="O570" i="22"/>
  <c r="W570" i="22"/>
  <c r="J570" i="22"/>
  <c r="S570" i="22" s="1"/>
  <c r="P571" i="22" l="1"/>
  <c r="X571" i="22"/>
  <c r="L571" i="22"/>
  <c r="T571" i="22" s="1"/>
  <c r="J571" i="22"/>
  <c r="S571" i="22" s="1"/>
  <c r="W571" i="22"/>
  <c r="O571" i="22"/>
  <c r="K572" i="22" a="1"/>
  <c r="K572" i="22" s="1"/>
  <c r="F573" i="22"/>
  <c r="G572" i="22" a="1"/>
  <c r="G572" i="22" s="1"/>
  <c r="I572" i="22" a="1"/>
  <c r="I572" i="22" s="1"/>
  <c r="V571" i="22"/>
  <c r="A571" i="22"/>
  <c r="M571" i="22"/>
  <c r="H571" i="22"/>
  <c r="R571" i="22" s="1"/>
  <c r="N570" i="22"/>
  <c r="U570" i="22" s="1"/>
  <c r="Q570" i="22"/>
  <c r="Y570" i="22"/>
  <c r="N571" i="22" l="1"/>
  <c r="U571" i="22" s="1"/>
  <c r="Q571" i="22"/>
  <c r="Y571" i="22"/>
  <c r="F574" i="22"/>
  <c r="G573" i="22" a="1"/>
  <c r="G573" i="22" s="1"/>
  <c r="K573" i="22" a="1"/>
  <c r="K573" i="22" s="1"/>
  <c r="I573" i="22" a="1"/>
  <c r="I573" i="22" s="1"/>
  <c r="O572" i="22"/>
  <c r="W572" i="22"/>
  <c r="J572" i="22"/>
  <c r="S572" i="22" s="1"/>
  <c r="L572" i="22"/>
  <c r="T572" i="22" s="1"/>
  <c r="X572" i="22"/>
  <c r="P572" i="22"/>
  <c r="H572" i="22"/>
  <c r="R572" i="22" s="1"/>
  <c r="V572" i="22"/>
  <c r="M572" i="22"/>
  <c r="A572" i="22"/>
  <c r="L573" i="22" l="1"/>
  <c r="T573" i="22" s="1"/>
  <c r="P573" i="22"/>
  <c r="X573" i="22"/>
  <c r="O573" i="22"/>
  <c r="J573" i="22"/>
  <c r="S573" i="22" s="1"/>
  <c r="W573" i="22"/>
  <c r="H573" i="22"/>
  <c r="R573" i="22" s="1"/>
  <c r="V573" i="22"/>
  <c r="A573" i="22"/>
  <c r="M573" i="22"/>
  <c r="K574" i="22" a="1"/>
  <c r="K574" i="22" s="1"/>
  <c r="F575" i="22"/>
  <c r="I574" i="22" a="1"/>
  <c r="I574" i="22" s="1"/>
  <c r="G574" i="22" a="1"/>
  <c r="G574" i="22" s="1"/>
  <c r="Y572" i="22"/>
  <c r="N572" i="22"/>
  <c r="U572" i="22" s="1"/>
  <c r="Q572" i="22"/>
  <c r="O574" i="22" l="1"/>
  <c r="W574" i="22"/>
  <c r="J574" i="22"/>
  <c r="S574" i="22" s="1"/>
  <c r="H574" i="22"/>
  <c r="R574" i="22" s="1"/>
  <c r="A574" i="22"/>
  <c r="V574" i="22"/>
  <c r="M574" i="22"/>
  <c r="G575" i="22" a="1"/>
  <c r="G575" i="22" s="1"/>
  <c r="F576" i="22"/>
  <c r="I575" i="22" a="1"/>
  <c r="I575" i="22" s="1"/>
  <c r="K575" i="22" a="1"/>
  <c r="K575" i="22" s="1"/>
  <c r="P574" i="22"/>
  <c r="X574" i="22"/>
  <c r="L574" i="22"/>
  <c r="T574" i="22" s="1"/>
  <c r="Q573" i="22"/>
  <c r="Y573" i="22"/>
  <c r="N573" i="22"/>
  <c r="U573" i="22" s="1"/>
  <c r="H575" i="22" l="1"/>
  <c r="R575" i="22" s="1"/>
  <c r="M575" i="22"/>
  <c r="V575" i="22"/>
  <c r="A575" i="22"/>
  <c r="P575" i="22"/>
  <c r="X575" i="22"/>
  <c r="L575" i="22"/>
  <c r="T575" i="22" s="1"/>
  <c r="Q574" i="22"/>
  <c r="Y574" i="22"/>
  <c r="N574" i="22"/>
  <c r="U574" i="22" s="1"/>
  <c r="O575" i="22"/>
  <c r="W575" i="22"/>
  <c r="J575" i="22"/>
  <c r="S575" i="22" s="1"/>
  <c r="I576" i="22" a="1"/>
  <c r="I576" i="22" s="1"/>
  <c r="K576" i="22" a="1"/>
  <c r="K576" i="22" s="1"/>
  <c r="F577" i="22"/>
  <c r="G576" i="22" a="1"/>
  <c r="G576" i="22" s="1"/>
  <c r="I577" i="22" l="1" a="1"/>
  <c r="I577" i="22" s="1"/>
  <c r="K577" i="22" a="1"/>
  <c r="K577" i="22" s="1"/>
  <c r="F578" i="22"/>
  <c r="G577" i="22" a="1"/>
  <c r="G577" i="22" s="1"/>
  <c r="L576" i="22"/>
  <c r="T576" i="22" s="1"/>
  <c r="P576" i="22"/>
  <c r="X576" i="22"/>
  <c r="Q575" i="22"/>
  <c r="Y575" i="22"/>
  <c r="N575" i="22"/>
  <c r="U575" i="22" s="1"/>
  <c r="O576" i="22"/>
  <c r="W576" i="22"/>
  <c r="J576" i="22"/>
  <c r="S576" i="22" s="1"/>
  <c r="M576" i="22"/>
  <c r="A576" i="22"/>
  <c r="H576" i="22"/>
  <c r="R576" i="22" s="1"/>
  <c r="V576" i="22"/>
  <c r="N576" i="22" l="1"/>
  <c r="U576" i="22" s="1"/>
  <c r="Q576" i="22"/>
  <c r="Y576" i="22"/>
  <c r="M577" i="22"/>
  <c r="A577" i="22"/>
  <c r="H577" i="22"/>
  <c r="R577" i="22" s="1"/>
  <c r="V577" i="22"/>
  <c r="F579" i="22"/>
  <c r="G578" i="22" a="1"/>
  <c r="G578" i="22" s="1"/>
  <c r="K578" i="22" a="1"/>
  <c r="K578" i="22" s="1"/>
  <c r="I578" i="22" a="1"/>
  <c r="I578" i="22" s="1"/>
  <c r="L577" i="22"/>
  <c r="T577" i="22" s="1"/>
  <c r="P577" i="22"/>
  <c r="X577" i="22"/>
  <c r="O577" i="22"/>
  <c r="W577" i="22"/>
  <c r="J577" i="22"/>
  <c r="S577" i="22" s="1"/>
  <c r="F580" i="22" l="1"/>
  <c r="K579" i="22" a="1"/>
  <c r="K579" i="22" s="1"/>
  <c r="I579" i="22" a="1"/>
  <c r="I579" i="22" s="1"/>
  <c r="G579" i="22" a="1"/>
  <c r="G579" i="22" s="1"/>
  <c r="Y577" i="22"/>
  <c r="N577" i="22"/>
  <c r="U577" i="22" s="1"/>
  <c r="Q577" i="22"/>
  <c r="O578" i="22"/>
  <c r="W578" i="22"/>
  <c r="J578" i="22"/>
  <c r="S578" i="22" s="1"/>
  <c r="P578" i="22"/>
  <c r="L578" i="22"/>
  <c r="T578" i="22" s="1"/>
  <c r="X578" i="22"/>
  <c r="M578" i="22"/>
  <c r="A578" i="22"/>
  <c r="H578" i="22"/>
  <c r="R578" i="22" s="1"/>
  <c r="V578" i="22"/>
  <c r="A579" i="22" l="1"/>
  <c r="H579" i="22"/>
  <c r="R579" i="22" s="1"/>
  <c r="M579" i="22"/>
  <c r="V579" i="22"/>
  <c r="O579" i="22"/>
  <c r="W579" i="22"/>
  <c r="J579" i="22"/>
  <c r="S579" i="22" s="1"/>
  <c r="P579" i="22"/>
  <c r="X579" i="22"/>
  <c r="L579" i="22"/>
  <c r="T579" i="22" s="1"/>
  <c r="N578" i="22"/>
  <c r="U578" i="22" s="1"/>
  <c r="Q578" i="22"/>
  <c r="Y578" i="22"/>
  <c r="G580" i="22" a="1"/>
  <c r="G580" i="22" s="1"/>
  <c r="F581" i="22"/>
  <c r="I580" i="22" a="1"/>
  <c r="I580" i="22" s="1"/>
  <c r="K580" i="22" a="1"/>
  <c r="K580" i="22" s="1"/>
  <c r="M580" i="22" l="1"/>
  <c r="V580" i="22"/>
  <c r="A580" i="22"/>
  <c r="H580" i="22"/>
  <c r="R580" i="22" s="1"/>
  <c r="I581" i="22" a="1"/>
  <c r="I581" i="22" s="1"/>
  <c r="G581" i="22" a="1"/>
  <c r="G581" i="22" s="1"/>
  <c r="K581" i="22" a="1"/>
  <c r="K581" i="22" s="1"/>
  <c r="F582" i="22"/>
  <c r="O580" i="22"/>
  <c r="W580" i="22"/>
  <c r="J580" i="22"/>
  <c r="S580" i="22" s="1"/>
  <c r="Q579" i="22"/>
  <c r="N579" i="22"/>
  <c r="U579" i="22" s="1"/>
  <c r="Y579" i="22"/>
  <c r="L580" i="22"/>
  <c r="T580" i="22" s="1"/>
  <c r="P580" i="22"/>
  <c r="X580" i="22"/>
  <c r="P581" i="22" l="1"/>
  <c r="X581" i="22"/>
  <c r="L581" i="22"/>
  <c r="T581" i="22" s="1"/>
  <c r="I582" i="22" a="1"/>
  <c r="I582" i="22" s="1"/>
  <c r="F583" i="22"/>
  <c r="K582" i="22" a="1"/>
  <c r="K582" i="22" s="1"/>
  <c r="G582" i="22" a="1"/>
  <c r="G582" i="22" s="1"/>
  <c r="M581" i="22"/>
  <c r="H581" i="22"/>
  <c r="R581" i="22" s="1"/>
  <c r="A581" i="22"/>
  <c r="V581" i="22"/>
  <c r="O581" i="22"/>
  <c r="W581" i="22"/>
  <c r="J581" i="22"/>
  <c r="S581" i="22" s="1"/>
  <c r="Q580" i="22"/>
  <c r="Y580" i="22"/>
  <c r="N580" i="22"/>
  <c r="U580" i="22" s="1"/>
  <c r="V582" i="22" l="1"/>
  <c r="H582" i="22"/>
  <c r="R582" i="22" s="1"/>
  <c r="A582" i="22"/>
  <c r="M582" i="22"/>
  <c r="P582" i="22"/>
  <c r="X582" i="22"/>
  <c r="L582" i="22"/>
  <c r="T582" i="22" s="1"/>
  <c r="Q581" i="22"/>
  <c r="N581" i="22"/>
  <c r="U581" i="22" s="1"/>
  <c r="Y581" i="22"/>
  <c r="O582" i="22"/>
  <c r="J582" i="22"/>
  <c r="S582" i="22" s="1"/>
  <c r="W582" i="22"/>
  <c r="G583" i="22" a="1"/>
  <c r="G583" i="22" s="1"/>
  <c r="F584" i="22"/>
  <c r="I583" i="22" a="1"/>
  <c r="I583" i="22" s="1"/>
  <c r="K583" i="22" a="1"/>
  <c r="K583" i="22" s="1"/>
  <c r="F585" i="22" l="1"/>
  <c r="G584" i="22" a="1"/>
  <c r="G584" i="22" s="1"/>
  <c r="I584" i="22" a="1"/>
  <c r="I584" i="22" s="1"/>
  <c r="K584" i="22" a="1"/>
  <c r="K584" i="22" s="1"/>
  <c r="N582" i="22"/>
  <c r="U582" i="22" s="1"/>
  <c r="Q582" i="22"/>
  <c r="Y582" i="22"/>
  <c r="A583" i="22"/>
  <c r="H583" i="22"/>
  <c r="R583" i="22" s="1"/>
  <c r="V583" i="22"/>
  <c r="M583" i="22"/>
  <c r="O583" i="22"/>
  <c r="W583" i="22"/>
  <c r="J583" i="22"/>
  <c r="S583" i="22" s="1"/>
  <c r="X583" i="22"/>
  <c r="P583" i="22"/>
  <c r="L583" i="22"/>
  <c r="T583" i="22" s="1"/>
  <c r="X584" i="22" l="1"/>
  <c r="L584" i="22"/>
  <c r="T584" i="22" s="1"/>
  <c r="P584" i="22"/>
  <c r="N583" i="22"/>
  <c r="U583" i="22" s="1"/>
  <c r="Q583" i="22"/>
  <c r="Y583" i="22"/>
  <c r="O584" i="22"/>
  <c r="W584" i="22"/>
  <c r="J584" i="22"/>
  <c r="S584" i="22" s="1"/>
  <c r="M584" i="22"/>
  <c r="V584" i="22"/>
  <c r="A584" i="22"/>
  <c r="H584" i="22"/>
  <c r="R584" i="22" s="1"/>
  <c r="G585" i="22" a="1"/>
  <c r="G585" i="22" s="1"/>
  <c r="I585" i="22" a="1"/>
  <c r="I585" i="22" s="1"/>
  <c r="K585" i="22" a="1"/>
  <c r="K585" i="22" s="1"/>
  <c r="F586" i="22"/>
  <c r="W585" i="22" l="1"/>
  <c r="J585" i="22"/>
  <c r="S585" i="22" s="1"/>
  <c r="O585" i="22"/>
  <c r="M585" i="22"/>
  <c r="A585" i="22"/>
  <c r="H585" i="22"/>
  <c r="R585" i="22" s="1"/>
  <c r="V585" i="22"/>
  <c r="N584" i="22"/>
  <c r="U584" i="22" s="1"/>
  <c r="Y584" i="22"/>
  <c r="Q584" i="22"/>
  <c r="L585" i="22"/>
  <c r="T585" i="22" s="1"/>
  <c r="P585" i="22"/>
  <c r="X585" i="22"/>
  <c r="F587" i="22"/>
  <c r="I586" i="22" a="1"/>
  <c r="I586" i="22" s="1"/>
  <c r="K586" i="22" a="1"/>
  <c r="K586" i="22" s="1"/>
  <c r="G586" i="22" a="1"/>
  <c r="G586" i="22" s="1"/>
  <c r="O586" i="22" l="1"/>
  <c r="W586" i="22"/>
  <c r="J586" i="22"/>
  <c r="S586" i="22" s="1"/>
  <c r="P586" i="22"/>
  <c r="X586" i="22"/>
  <c r="L586" i="22"/>
  <c r="T586" i="22" s="1"/>
  <c r="I587" i="22" a="1"/>
  <c r="I587" i="22" s="1"/>
  <c r="F588" i="22"/>
  <c r="G587" i="22" a="1"/>
  <c r="G587" i="22" s="1"/>
  <c r="K587" i="22" a="1"/>
  <c r="K587" i="22" s="1"/>
  <c r="Q585" i="22"/>
  <c r="Y585" i="22"/>
  <c r="N585" i="22"/>
  <c r="U585" i="22" s="1"/>
  <c r="M586" i="22"/>
  <c r="A586" i="22"/>
  <c r="H586" i="22"/>
  <c r="R586" i="22" s="1"/>
  <c r="V586" i="22"/>
  <c r="W587" i="22" l="1"/>
  <c r="O587" i="22"/>
  <c r="J587" i="22"/>
  <c r="S587" i="22" s="1"/>
  <c r="Q586" i="22"/>
  <c r="Y586" i="22"/>
  <c r="N586" i="22"/>
  <c r="U586" i="22" s="1"/>
  <c r="I588" i="22" a="1"/>
  <c r="I588" i="22" s="1"/>
  <c r="F589" i="22"/>
  <c r="G588" i="22" a="1"/>
  <c r="G588" i="22" s="1"/>
  <c r="K588" i="22" a="1"/>
  <c r="K588" i="22" s="1"/>
  <c r="L587" i="22"/>
  <c r="T587" i="22" s="1"/>
  <c r="X587" i="22"/>
  <c r="P587" i="22"/>
  <c r="H587" i="22"/>
  <c r="R587" i="22" s="1"/>
  <c r="V587" i="22"/>
  <c r="A587" i="22"/>
  <c r="M587" i="22"/>
  <c r="O588" i="22" l="1"/>
  <c r="W588" i="22"/>
  <c r="J588" i="22"/>
  <c r="S588" i="22" s="1"/>
  <c r="G589" i="22" a="1"/>
  <c r="G589" i="22" s="1"/>
  <c r="I589" i="22" a="1"/>
  <c r="I589" i="22" s="1"/>
  <c r="K589" i="22" a="1"/>
  <c r="K589" i="22" s="1"/>
  <c r="F590" i="22"/>
  <c r="P588" i="22"/>
  <c r="X588" i="22"/>
  <c r="L588" i="22"/>
  <c r="T588" i="22" s="1"/>
  <c r="Y587" i="22"/>
  <c r="Q587" i="22"/>
  <c r="N587" i="22"/>
  <c r="U587" i="22" s="1"/>
  <c r="H588" i="22"/>
  <c r="R588" i="22" s="1"/>
  <c r="V588" i="22"/>
  <c r="M588" i="22"/>
  <c r="A588" i="22"/>
  <c r="F591" i="22" l="1"/>
  <c r="K590" i="22" a="1"/>
  <c r="K590" i="22" s="1"/>
  <c r="G590" i="22" a="1"/>
  <c r="G590" i="22" s="1"/>
  <c r="I590" i="22" a="1"/>
  <c r="I590" i="22" s="1"/>
  <c r="X589" i="22"/>
  <c r="L589" i="22"/>
  <c r="T589" i="22" s="1"/>
  <c r="P589" i="22"/>
  <c r="N588" i="22"/>
  <c r="U588" i="22" s="1"/>
  <c r="Q588" i="22"/>
  <c r="Y588" i="22"/>
  <c r="A589" i="22"/>
  <c r="M589" i="22"/>
  <c r="H589" i="22"/>
  <c r="R589" i="22" s="1"/>
  <c r="V589" i="22"/>
  <c r="J589" i="22"/>
  <c r="S589" i="22" s="1"/>
  <c r="W589" i="22"/>
  <c r="O589" i="22"/>
  <c r="Q589" i="22" l="1"/>
  <c r="Y589" i="22"/>
  <c r="N589" i="22"/>
  <c r="U589" i="22" s="1"/>
  <c r="W590" i="22"/>
  <c r="J590" i="22"/>
  <c r="S590" i="22" s="1"/>
  <c r="O590" i="22"/>
  <c r="M590" i="22"/>
  <c r="A590" i="22"/>
  <c r="H590" i="22"/>
  <c r="R590" i="22" s="1"/>
  <c r="V590" i="22"/>
  <c r="P590" i="22"/>
  <c r="X590" i="22"/>
  <c r="L590" i="22"/>
  <c r="T590" i="22" s="1"/>
  <c r="G591" i="22" a="1"/>
  <c r="G591" i="22" s="1"/>
  <c r="I591" i="22" a="1"/>
  <c r="I591" i="22" s="1"/>
  <c r="F592" i="22"/>
  <c r="K591" i="22" a="1"/>
  <c r="K591" i="22" s="1"/>
  <c r="A591" i="22" l="1"/>
  <c r="H591" i="22"/>
  <c r="R591" i="22" s="1"/>
  <c r="V591" i="22"/>
  <c r="M591" i="22"/>
  <c r="F593" i="22"/>
  <c r="K592" i="22" a="1"/>
  <c r="K592" i="22" s="1"/>
  <c r="I592" i="22" a="1"/>
  <c r="I592" i="22" s="1"/>
  <c r="G592" i="22" a="1"/>
  <c r="G592" i="22" s="1"/>
  <c r="N590" i="22"/>
  <c r="U590" i="22" s="1"/>
  <c r="Q590" i="22"/>
  <c r="Y590" i="22"/>
  <c r="W591" i="22"/>
  <c r="J591" i="22"/>
  <c r="S591" i="22" s="1"/>
  <c r="O591" i="22"/>
  <c r="L591" i="22"/>
  <c r="T591" i="22" s="1"/>
  <c r="P591" i="22"/>
  <c r="X591" i="22"/>
  <c r="V592" i="22" l="1"/>
  <c r="M592" i="22"/>
  <c r="A592" i="22"/>
  <c r="H592" i="22"/>
  <c r="R592" i="22" s="1"/>
  <c r="W592" i="22"/>
  <c r="J592" i="22"/>
  <c r="S592" i="22" s="1"/>
  <c r="O592" i="22"/>
  <c r="P592" i="22"/>
  <c r="X592" i="22"/>
  <c r="L592" i="22"/>
  <c r="T592" i="22" s="1"/>
  <c r="I593" i="22" a="1"/>
  <c r="I593" i="22" s="1"/>
  <c r="F594" i="22"/>
  <c r="K593" i="22" a="1"/>
  <c r="K593" i="22" s="1"/>
  <c r="G593" i="22" a="1"/>
  <c r="G593" i="22" s="1"/>
  <c r="N591" i="22"/>
  <c r="U591" i="22" s="1"/>
  <c r="Q591" i="22"/>
  <c r="Y591" i="22"/>
  <c r="H593" i="22" l="1"/>
  <c r="R593" i="22" s="1"/>
  <c r="V593" i="22"/>
  <c r="M593" i="22"/>
  <c r="A593" i="22"/>
  <c r="G594" i="22" a="1"/>
  <c r="G594" i="22" s="1"/>
  <c r="I594" i="22" a="1"/>
  <c r="I594" i="22" s="1"/>
  <c r="K594" i="22" a="1"/>
  <c r="K594" i="22" s="1"/>
  <c r="F595" i="22"/>
  <c r="Y592" i="22"/>
  <c r="Q592" i="22"/>
  <c r="N592" i="22"/>
  <c r="U592" i="22" s="1"/>
  <c r="P593" i="22"/>
  <c r="X593" i="22"/>
  <c r="L593" i="22"/>
  <c r="T593" i="22" s="1"/>
  <c r="W593" i="22"/>
  <c r="O593" i="22"/>
  <c r="J593" i="22"/>
  <c r="S593" i="22" s="1"/>
  <c r="G595" i="22" l="1" a="1"/>
  <c r="G595" i="22" s="1"/>
  <c r="K595" i="22" a="1"/>
  <c r="K595" i="22" s="1"/>
  <c r="F596" i="22"/>
  <c r="I595" i="22" a="1"/>
  <c r="I595" i="22" s="1"/>
  <c r="X594" i="22"/>
  <c r="P594" i="22"/>
  <c r="L594" i="22"/>
  <c r="T594" i="22" s="1"/>
  <c r="O594" i="22"/>
  <c r="W594" i="22"/>
  <c r="J594" i="22"/>
  <c r="S594" i="22" s="1"/>
  <c r="H594" i="22"/>
  <c r="R594" i="22" s="1"/>
  <c r="M594" i="22"/>
  <c r="A594" i="22"/>
  <c r="V594" i="22"/>
  <c r="N593" i="22"/>
  <c r="U593" i="22" s="1"/>
  <c r="Q593" i="22"/>
  <c r="Y593" i="22"/>
  <c r="O595" i="22" l="1"/>
  <c r="W595" i="22"/>
  <c r="J595" i="22"/>
  <c r="S595" i="22" s="1"/>
  <c r="N594" i="22"/>
  <c r="U594" i="22" s="1"/>
  <c r="Q594" i="22"/>
  <c r="Y594" i="22"/>
  <c r="I596" i="22" a="1"/>
  <c r="I596" i="22" s="1"/>
  <c r="K596" i="22" a="1"/>
  <c r="K596" i="22" s="1"/>
  <c r="F597" i="22"/>
  <c r="G596" i="22" a="1"/>
  <c r="G596" i="22" s="1"/>
  <c r="X595" i="22"/>
  <c r="P595" i="22"/>
  <c r="L595" i="22"/>
  <c r="T595" i="22" s="1"/>
  <c r="M595" i="22"/>
  <c r="V595" i="22"/>
  <c r="A595" i="22"/>
  <c r="H595" i="22"/>
  <c r="R595" i="22" s="1"/>
  <c r="X596" i="22" l="1"/>
  <c r="P596" i="22"/>
  <c r="L596" i="22"/>
  <c r="T596" i="22" s="1"/>
  <c r="W596" i="22"/>
  <c r="J596" i="22"/>
  <c r="S596" i="22" s="1"/>
  <c r="O596" i="22"/>
  <c r="Q595" i="22"/>
  <c r="N595" i="22"/>
  <c r="U595" i="22" s="1"/>
  <c r="Y595" i="22"/>
  <c r="M596" i="22"/>
  <c r="H596" i="22"/>
  <c r="R596" i="22" s="1"/>
  <c r="A596" i="22"/>
  <c r="V596" i="22"/>
  <c r="G597" i="22" a="1"/>
  <c r="G597" i="22" s="1"/>
  <c r="I597" i="22" a="1"/>
  <c r="I597" i="22" s="1"/>
  <c r="F598" i="22"/>
  <c r="K597" i="22" a="1"/>
  <c r="K597" i="22" s="1"/>
  <c r="J597" i="22" l="1"/>
  <c r="S597" i="22" s="1"/>
  <c r="O597" i="22"/>
  <c r="W597" i="22"/>
  <c r="H597" i="22"/>
  <c r="R597" i="22" s="1"/>
  <c r="V597" i="22"/>
  <c r="M597" i="22"/>
  <c r="A597" i="22"/>
  <c r="G598" i="22" a="1"/>
  <c r="G598" i="22" s="1"/>
  <c r="F599" i="22"/>
  <c r="I598" i="22" a="1"/>
  <c r="I598" i="22" s="1"/>
  <c r="K598" i="22" a="1"/>
  <c r="K598" i="22" s="1"/>
  <c r="N596" i="22"/>
  <c r="U596" i="22" s="1"/>
  <c r="Q596" i="22"/>
  <c r="Y596" i="22"/>
  <c r="P597" i="22"/>
  <c r="L597" i="22"/>
  <c r="T597" i="22" s="1"/>
  <c r="X597" i="22"/>
  <c r="A598" i="22" l="1"/>
  <c r="H598" i="22"/>
  <c r="R598" i="22" s="1"/>
  <c r="V598" i="22"/>
  <c r="M598" i="22"/>
  <c r="L598" i="22"/>
  <c r="T598" i="22" s="1"/>
  <c r="X598" i="22"/>
  <c r="P598" i="22"/>
  <c r="Q597" i="22"/>
  <c r="Y597" i="22"/>
  <c r="N597" i="22"/>
  <c r="U597" i="22" s="1"/>
  <c r="W598" i="22"/>
  <c r="J598" i="22"/>
  <c r="S598" i="22" s="1"/>
  <c r="O598" i="22"/>
  <c r="G599" i="22" a="1"/>
  <c r="G599" i="22" s="1"/>
  <c r="I599" i="22" a="1"/>
  <c r="I599" i="22" s="1"/>
  <c r="F600" i="22"/>
  <c r="K599" i="22" a="1"/>
  <c r="K599" i="22" s="1"/>
  <c r="H599" i="22" l="1"/>
  <c r="R599" i="22" s="1"/>
  <c r="V599" i="22"/>
  <c r="M599" i="22"/>
  <c r="A599" i="22"/>
  <c r="Q598" i="22"/>
  <c r="Y598" i="22"/>
  <c r="N598" i="22"/>
  <c r="U598" i="22" s="1"/>
  <c r="O599" i="22"/>
  <c r="J599" i="22"/>
  <c r="S599" i="22" s="1"/>
  <c r="W599" i="22"/>
  <c r="I600" i="22" a="1"/>
  <c r="I600" i="22" s="1"/>
  <c r="F601" i="22"/>
  <c r="K600" i="22" a="1"/>
  <c r="K600" i="22" s="1"/>
  <c r="G600" i="22" a="1"/>
  <c r="G600" i="22" s="1"/>
  <c r="P599" i="22"/>
  <c r="X599" i="22"/>
  <c r="L599" i="22"/>
  <c r="T599" i="22" s="1"/>
  <c r="M600" i="22" l="1"/>
  <c r="A600" i="22"/>
  <c r="H600" i="22"/>
  <c r="R600" i="22" s="1"/>
  <c r="V600" i="22"/>
  <c r="L600" i="22"/>
  <c r="T600" i="22" s="1"/>
  <c r="P600" i="22"/>
  <c r="X600" i="22"/>
  <c r="O600" i="22"/>
  <c r="J600" i="22"/>
  <c r="S600" i="22" s="1"/>
  <c r="W600" i="22"/>
  <c r="Q599" i="22"/>
  <c r="Y599" i="22"/>
  <c r="N599" i="22"/>
  <c r="U599" i="22" s="1"/>
  <c r="F602" i="22"/>
  <c r="K601" i="22" a="1"/>
  <c r="K601" i="22" s="1"/>
  <c r="G601" i="22" a="1"/>
  <c r="G601" i="22" s="1"/>
  <c r="I601" i="22" a="1"/>
  <c r="I601" i="22" s="1"/>
  <c r="I602" i="22" l="1" a="1"/>
  <c r="I602" i="22" s="1"/>
  <c r="K602" i="22" a="1"/>
  <c r="K602" i="22" s="1"/>
  <c r="F603" i="22"/>
  <c r="G602" i="22" a="1"/>
  <c r="G602" i="22" s="1"/>
  <c r="M601" i="22"/>
  <c r="A601" i="22"/>
  <c r="H601" i="22"/>
  <c r="R601" i="22" s="1"/>
  <c r="V601" i="22"/>
  <c r="L601" i="22"/>
  <c r="T601" i="22" s="1"/>
  <c r="P601" i="22"/>
  <c r="X601" i="22"/>
  <c r="O601" i="22"/>
  <c r="W601" i="22"/>
  <c r="J601" i="22"/>
  <c r="S601" i="22" s="1"/>
  <c r="Y600" i="22"/>
  <c r="N600" i="22"/>
  <c r="U600" i="22" s="1"/>
  <c r="Q600" i="22"/>
  <c r="Q601" i="22" l="1"/>
  <c r="Y601" i="22"/>
  <c r="N601" i="22"/>
  <c r="U601" i="22" s="1"/>
  <c r="H602" i="22"/>
  <c r="R602" i="22" s="1"/>
  <c r="V602" i="22"/>
  <c r="M602" i="22"/>
  <c r="A602" i="22"/>
  <c r="G603" i="22" a="1"/>
  <c r="G603" i="22" s="1"/>
  <c r="K603" i="22" a="1"/>
  <c r="K603" i="22" s="1"/>
  <c r="I603" i="22" a="1"/>
  <c r="I603" i="22" s="1"/>
  <c r="F604" i="22"/>
  <c r="P602" i="22"/>
  <c r="X602" i="22"/>
  <c r="L602" i="22"/>
  <c r="T602" i="22" s="1"/>
  <c r="J602" i="22"/>
  <c r="S602" i="22" s="1"/>
  <c r="O602" i="22"/>
  <c r="W602" i="22"/>
  <c r="A603" i="22" l="1"/>
  <c r="H603" i="22"/>
  <c r="R603" i="22" s="1"/>
  <c r="M603" i="22"/>
  <c r="V603" i="22"/>
  <c r="Y602" i="22"/>
  <c r="N602" i="22"/>
  <c r="U602" i="22" s="1"/>
  <c r="Q602" i="22"/>
  <c r="G604" i="22" a="1"/>
  <c r="G604" i="22" s="1"/>
  <c r="I604" i="22" a="1"/>
  <c r="I604" i="22" s="1"/>
  <c r="K604" i="22" a="1"/>
  <c r="K604" i="22" s="1"/>
  <c r="F605" i="22"/>
  <c r="O603" i="22"/>
  <c r="W603" i="22"/>
  <c r="J603" i="22"/>
  <c r="S603" i="22" s="1"/>
  <c r="L603" i="22"/>
  <c r="T603" i="22" s="1"/>
  <c r="P603" i="22"/>
  <c r="X603" i="22"/>
  <c r="M604" i="22" l="1"/>
  <c r="A604" i="22"/>
  <c r="H604" i="22"/>
  <c r="R604" i="22" s="1"/>
  <c r="V604" i="22"/>
  <c r="K605" i="22" a="1"/>
  <c r="K605" i="22" s="1"/>
  <c r="F606" i="22"/>
  <c r="I605" i="22" a="1"/>
  <c r="I605" i="22" s="1"/>
  <c r="G605" i="22" a="1"/>
  <c r="G605" i="22" s="1"/>
  <c r="Y603" i="22"/>
  <c r="Q603" i="22"/>
  <c r="N603" i="22"/>
  <c r="U603" i="22" s="1"/>
  <c r="L604" i="22"/>
  <c r="T604" i="22" s="1"/>
  <c r="P604" i="22"/>
  <c r="X604" i="22"/>
  <c r="W604" i="22"/>
  <c r="J604" i="22"/>
  <c r="S604" i="22" s="1"/>
  <c r="O604" i="22"/>
  <c r="J605" i="22" l="1"/>
  <c r="S605" i="22" s="1"/>
  <c r="W605" i="22"/>
  <c r="O605" i="22"/>
  <c r="L605" i="22"/>
  <c r="T605" i="22" s="1"/>
  <c r="P605" i="22"/>
  <c r="X605" i="22"/>
  <c r="A605" i="22"/>
  <c r="V605" i="22"/>
  <c r="H605" i="22"/>
  <c r="R605" i="22" s="1"/>
  <c r="M605" i="22"/>
  <c r="G606" i="22" a="1"/>
  <c r="G606" i="22" s="1"/>
  <c r="F607" i="22"/>
  <c r="I606" i="22" a="1"/>
  <c r="I606" i="22" s="1"/>
  <c r="K606" i="22" a="1"/>
  <c r="K606" i="22" s="1"/>
  <c r="Q604" i="22"/>
  <c r="Y604" i="22"/>
  <c r="N604" i="22"/>
  <c r="U604" i="22" s="1"/>
  <c r="L606" i="22" l="1"/>
  <c r="T606" i="22" s="1"/>
  <c r="P606" i="22"/>
  <c r="X606" i="22"/>
  <c r="K607" i="22" a="1"/>
  <c r="K607" i="22" s="1"/>
  <c r="F608" i="22"/>
  <c r="G607" i="22" a="1"/>
  <c r="G607" i="22" s="1"/>
  <c r="I607" i="22" a="1"/>
  <c r="I607" i="22" s="1"/>
  <c r="W606" i="22"/>
  <c r="J606" i="22"/>
  <c r="S606" i="22" s="1"/>
  <c r="O606" i="22"/>
  <c r="A606" i="22"/>
  <c r="H606" i="22"/>
  <c r="R606" i="22" s="1"/>
  <c r="V606" i="22"/>
  <c r="M606" i="22"/>
  <c r="Y605" i="22"/>
  <c r="Q605" i="22"/>
  <c r="N605" i="22"/>
  <c r="U605" i="22" s="1"/>
  <c r="O607" i="22" l="1"/>
  <c r="W607" i="22"/>
  <c r="J607" i="22"/>
  <c r="S607" i="22" s="1"/>
  <c r="Q606" i="22"/>
  <c r="Y606" i="22"/>
  <c r="N606" i="22"/>
  <c r="U606" i="22" s="1"/>
  <c r="H607" i="22"/>
  <c r="R607" i="22" s="1"/>
  <c r="A607" i="22"/>
  <c r="V607" i="22"/>
  <c r="M607" i="22"/>
  <c r="F609" i="22"/>
  <c r="K608" i="22" a="1"/>
  <c r="K608" i="22" s="1"/>
  <c r="I608" i="22" a="1"/>
  <c r="I608" i="22" s="1"/>
  <c r="G608" i="22" a="1"/>
  <c r="G608" i="22" s="1"/>
  <c r="L607" i="22"/>
  <c r="T607" i="22" s="1"/>
  <c r="P607" i="22"/>
  <c r="X607" i="22"/>
  <c r="V608" i="22" l="1"/>
  <c r="H608" i="22"/>
  <c r="R608" i="22" s="1"/>
  <c r="M608" i="22"/>
  <c r="A608" i="22"/>
  <c r="J608" i="22"/>
  <c r="S608" i="22" s="1"/>
  <c r="O608" i="22"/>
  <c r="W608" i="22"/>
  <c r="K609" i="22" a="1"/>
  <c r="K609" i="22" s="1"/>
  <c r="F610" i="22"/>
  <c r="I609" i="22" a="1"/>
  <c r="I609" i="22" s="1"/>
  <c r="G609" i="22" a="1"/>
  <c r="G609" i="22" s="1"/>
  <c r="L608" i="22"/>
  <c r="T608" i="22" s="1"/>
  <c r="P608" i="22"/>
  <c r="X608" i="22"/>
  <c r="N607" i="22"/>
  <c r="U607" i="22" s="1"/>
  <c r="Y607" i="22"/>
  <c r="Q607" i="22"/>
  <c r="L609" i="22" l="1"/>
  <c r="T609" i="22" s="1"/>
  <c r="P609" i="22"/>
  <c r="X609" i="22"/>
  <c r="M609" i="22"/>
  <c r="A609" i="22"/>
  <c r="H609" i="22"/>
  <c r="R609" i="22" s="1"/>
  <c r="V609" i="22"/>
  <c r="Q608" i="22"/>
  <c r="Y608" i="22"/>
  <c r="N608" i="22"/>
  <c r="U608" i="22" s="1"/>
  <c r="O609" i="22"/>
  <c r="W609" i="22"/>
  <c r="J609" i="22"/>
  <c r="S609" i="22" s="1"/>
  <c r="G610" i="22" a="1"/>
  <c r="G610" i="22" s="1"/>
  <c r="I610" i="22" a="1"/>
  <c r="I610" i="22" s="1"/>
  <c r="K610" i="22" a="1"/>
  <c r="K610" i="22" s="1"/>
  <c r="F611" i="22"/>
  <c r="O610" i="22" l="1"/>
  <c r="W610" i="22"/>
  <c r="J610" i="22"/>
  <c r="S610" i="22" s="1"/>
  <c r="V610" i="22"/>
  <c r="M610" i="22"/>
  <c r="A610" i="22"/>
  <c r="H610" i="22"/>
  <c r="R610" i="22" s="1"/>
  <c r="Y609" i="22"/>
  <c r="N609" i="22"/>
  <c r="U609" i="22" s="1"/>
  <c r="Q609" i="22"/>
  <c r="X610" i="22"/>
  <c r="L610" i="22"/>
  <c r="T610" i="22" s="1"/>
  <c r="P610" i="22"/>
  <c r="K611" i="22" a="1"/>
  <c r="K611" i="22" s="1"/>
  <c r="G611" i="22" a="1"/>
  <c r="G611" i="22" s="1"/>
  <c r="I611" i="22" a="1"/>
  <c r="I611" i="22" s="1"/>
  <c r="F612" i="22"/>
  <c r="O611" i="22" l="1"/>
  <c r="W611" i="22"/>
  <c r="J611" i="22"/>
  <c r="S611" i="22" s="1"/>
  <c r="Q610" i="22"/>
  <c r="Y610" i="22"/>
  <c r="N610" i="22"/>
  <c r="U610" i="22" s="1"/>
  <c r="P611" i="22"/>
  <c r="X611" i="22"/>
  <c r="L611" i="22"/>
  <c r="T611" i="22" s="1"/>
  <c r="M611" i="22"/>
  <c r="A611" i="22"/>
  <c r="H611" i="22"/>
  <c r="R611" i="22" s="1"/>
  <c r="V611" i="22"/>
  <c r="I612" i="22" a="1"/>
  <c r="I612" i="22" s="1"/>
  <c r="K612" i="22" a="1"/>
  <c r="K612" i="22" s="1"/>
  <c r="G612" i="22" a="1"/>
  <c r="G612" i="22" s="1"/>
  <c r="F613" i="22"/>
  <c r="H612" i="22" l="1"/>
  <c r="R612" i="22" s="1"/>
  <c r="M612" i="22"/>
  <c r="A612" i="22"/>
  <c r="V612" i="22"/>
  <c r="P612" i="22"/>
  <c r="X612" i="22"/>
  <c r="L612" i="22"/>
  <c r="T612" i="22" s="1"/>
  <c r="Q611" i="22"/>
  <c r="N611" i="22"/>
  <c r="U611" i="22" s="1"/>
  <c r="Y611" i="22"/>
  <c r="O612" i="22"/>
  <c r="J612" i="22"/>
  <c r="S612" i="22" s="1"/>
  <c r="W612" i="22"/>
  <c r="I613" i="22" a="1"/>
  <c r="I613" i="22" s="1"/>
  <c r="F614" i="22"/>
  <c r="K613" i="22" a="1"/>
  <c r="K613" i="22" s="1"/>
  <c r="G613" i="22" a="1"/>
  <c r="G613" i="22" s="1"/>
  <c r="J613" i="22" l="1"/>
  <c r="S613" i="22" s="1"/>
  <c r="W613" i="22"/>
  <c r="O613" i="22"/>
  <c r="L613" i="22"/>
  <c r="T613" i="22" s="1"/>
  <c r="P613" i="22"/>
  <c r="X613" i="22"/>
  <c r="Q612" i="22"/>
  <c r="Y612" i="22"/>
  <c r="N612" i="22"/>
  <c r="U612" i="22" s="1"/>
  <c r="F615" i="22"/>
  <c r="K614" i="22" a="1"/>
  <c r="K614" i="22" s="1"/>
  <c r="G614" i="22" a="1"/>
  <c r="G614" i="22" s="1"/>
  <c r="I614" i="22" a="1"/>
  <c r="I614" i="22" s="1"/>
  <c r="M613" i="22"/>
  <c r="A613" i="22"/>
  <c r="H613" i="22"/>
  <c r="R613" i="22" s="1"/>
  <c r="V613" i="22"/>
  <c r="J614" i="22" l="1"/>
  <c r="S614" i="22" s="1"/>
  <c r="O614" i="22"/>
  <c r="W614" i="22"/>
  <c r="M614" i="22"/>
  <c r="H614" i="22"/>
  <c r="R614" i="22" s="1"/>
  <c r="A614" i="22"/>
  <c r="V614" i="22"/>
  <c r="Y613" i="22"/>
  <c r="N613" i="22"/>
  <c r="U613" i="22" s="1"/>
  <c r="Q613" i="22"/>
  <c r="I615" i="22" a="1"/>
  <c r="I615" i="22" s="1"/>
  <c r="G615" i="22" a="1"/>
  <c r="G615" i="22" s="1"/>
  <c r="F616" i="22"/>
  <c r="K615" i="22" a="1"/>
  <c r="K615" i="22" s="1"/>
  <c r="L614" i="22"/>
  <c r="T614" i="22" s="1"/>
  <c r="P614" i="22"/>
  <c r="X614" i="22"/>
  <c r="Q614" i="22" l="1"/>
  <c r="Y614" i="22"/>
  <c r="N614" i="22"/>
  <c r="U614" i="22" s="1"/>
  <c r="W615" i="22"/>
  <c r="J615" i="22"/>
  <c r="S615" i="22" s="1"/>
  <c r="O615" i="22"/>
  <c r="P615" i="22"/>
  <c r="X615" i="22"/>
  <c r="L615" i="22"/>
  <c r="T615" i="22" s="1"/>
  <c r="F617" i="22"/>
  <c r="K616" i="22" a="1"/>
  <c r="K616" i="22" s="1"/>
  <c r="G616" i="22" a="1"/>
  <c r="G616" i="22" s="1"/>
  <c r="I616" i="22" a="1"/>
  <c r="I616" i="22" s="1"/>
  <c r="V615" i="22"/>
  <c r="M615" i="22"/>
  <c r="A615" i="22"/>
  <c r="H615" i="22"/>
  <c r="R615" i="22" s="1"/>
  <c r="N615" i="22" l="1"/>
  <c r="U615" i="22" s="1"/>
  <c r="Q615" i="22"/>
  <c r="Y615" i="22"/>
  <c r="H616" i="22"/>
  <c r="R616" i="22" s="1"/>
  <c r="M616" i="22"/>
  <c r="A616" i="22"/>
  <c r="V616" i="22"/>
  <c r="L616" i="22"/>
  <c r="T616" i="22" s="1"/>
  <c r="X616" i="22"/>
  <c r="P616" i="22"/>
  <c r="I617" i="22" a="1"/>
  <c r="I617" i="22" s="1"/>
  <c r="G617" i="22" a="1"/>
  <c r="G617" i="22" s="1"/>
  <c r="K617" i="22" a="1"/>
  <c r="K617" i="22" s="1"/>
  <c r="F618" i="22"/>
  <c r="J616" i="22"/>
  <c r="S616" i="22" s="1"/>
  <c r="O616" i="22"/>
  <c r="W616" i="22"/>
  <c r="X617" i="22" l="1"/>
  <c r="L617" i="22"/>
  <c r="T617" i="22" s="1"/>
  <c r="P617" i="22"/>
  <c r="Y616" i="22"/>
  <c r="N616" i="22"/>
  <c r="U616" i="22" s="1"/>
  <c r="Q616" i="22"/>
  <c r="M617" i="22"/>
  <c r="A617" i="22"/>
  <c r="H617" i="22"/>
  <c r="R617" i="22" s="1"/>
  <c r="V617" i="22"/>
  <c r="I618" i="22" a="1"/>
  <c r="I618" i="22" s="1"/>
  <c r="F619" i="22"/>
  <c r="K618" i="22" a="1"/>
  <c r="K618" i="22" s="1"/>
  <c r="G618" i="22" a="1"/>
  <c r="G618" i="22" s="1"/>
  <c r="O617" i="22"/>
  <c r="W617" i="22"/>
  <c r="J617" i="22"/>
  <c r="S617" i="22" s="1"/>
  <c r="V618" i="22" l="1"/>
  <c r="A618" i="22"/>
  <c r="M618" i="22"/>
  <c r="H618" i="22"/>
  <c r="R618" i="22" s="1"/>
  <c r="G619" i="22" a="1"/>
  <c r="G619" i="22" s="1"/>
  <c r="F620" i="22"/>
  <c r="K619" i="22" a="1"/>
  <c r="K619" i="22" s="1"/>
  <c r="I619" i="22" a="1"/>
  <c r="I619" i="22" s="1"/>
  <c r="W618" i="22"/>
  <c r="J618" i="22"/>
  <c r="S618" i="22" s="1"/>
  <c r="O618" i="22"/>
  <c r="X618" i="22"/>
  <c r="L618" i="22"/>
  <c r="T618" i="22" s="1"/>
  <c r="P618" i="22"/>
  <c r="N617" i="22"/>
  <c r="U617" i="22" s="1"/>
  <c r="Q617" i="22"/>
  <c r="Y617" i="22"/>
  <c r="A619" i="22" l="1"/>
  <c r="H619" i="22"/>
  <c r="R619" i="22" s="1"/>
  <c r="V619" i="22"/>
  <c r="M619" i="22"/>
  <c r="L619" i="22"/>
  <c r="T619" i="22" s="1"/>
  <c r="P619" i="22"/>
  <c r="X619" i="22"/>
  <c r="O619" i="22"/>
  <c r="W619" i="22"/>
  <c r="J619" i="22"/>
  <c r="S619" i="22" s="1"/>
  <c r="Q618" i="22"/>
  <c r="Y618" i="22"/>
  <c r="N618" i="22"/>
  <c r="U618" i="22" s="1"/>
  <c r="K620" i="22" a="1"/>
  <c r="K620" i="22" s="1"/>
  <c r="I620" i="22" a="1"/>
  <c r="I620" i="22" s="1"/>
  <c r="F621" i="22"/>
  <c r="G620" i="22" a="1"/>
  <c r="G620" i="22" s="1"/>
  <c r="I621" i="22" l="1" a="1"/>
  <c r="I621" i="22" s="1"/>
  <c r="F622" i="22"/>
  <c r="K621" i="22" a="1"/>
  <c r="K621" i="22" s="1"/>
  <c r="G621" i="22" a="1"/>
  <c r="G621" i="22" s="1"/>
  <c r="W620" i="22"/>
  <c r="J620" i="22"/>
  <c r="S620" i="22" s="1"/>
  <c r="O620" i="22"/>
  <c r="Q619" i="22"/>
  <c r="N619" i="22"/>
  <c r="U619" i="22" s="1"/>
  <c r="Y619" i="22"/>
  <c r="X620" i="22"/>
  <c r="L620" i="22"/>
  <c r="T620" i="22" s="1"/>
  <c r="P620" i="22"/>
  <c r="M620" i="22"/>
  <c r="A620" i="22"/>
  <c r="V620" i="22"/>
  <c r="H620" i="22"/>
  <c r="R620" i="22" s="1"/>
  <c r="H621" i="22" l="1"/>
  <c r="R621" i="22" s="1"/>
  <c r="V621" i="22"/>
  <c r="M621" i="22"/>
  <c r="A621" i="22"/>
  <c r="X621" i="22"/>
  <c r="L621" i="22"/>
  <c r="T621" i="22" s="1"/>
  <c r="P621" i="22"/>
  <c r="K622" i="22" a="1"/>
  <c r="K622" i="22" s="1"/>
  <c r="G622" i="22" a="1"/>
  <c r="G622" i="22" s="1"/>
  <c r="F623" i="22"/>
  <c r="I622" i="22" a="1"/>
  <c r="I622" i="22" s="1"/>
  <c r="Q620" i="22"/>
  <c r="Y620" i="22"/>
  <c r="N620" i="22"/>
  <c r="U620" i="22" s="1"/>
  <c r="W621" i="22"/>
  <c r="J621" i="22"/>
  <c r="S621" i="22" s="1"/>
  <c r="O621" i="22"/>
  <c r="W622" i="22" l="1"/>
  <c r="J622" i="22"/>
  <c r="S622" i="22" s="1"/>
  <c r="O622" i="22"/>
  <c r="Y621" i="22"/>
  <c r="N621" i="22"/>
  <c r="U621" i="22" s="1"/>
  <c r="Q621" i="22"/>
  <c r="L622" i="22"/>
  <c r="T622" i="22" s="1"/>
  <c r="P622" i="22"/>
  <c r="X622" i="22"/>
  <c r="F624" i="22"/>
  <c r="I623" i="22" a="1"/>
  <c r="I623" i="22" s="1"/>
  <c r="G623" i="22" a="1"/>
  <c r="G623" i="22" s="1"/>
  <c r="K623" i="22" a="1"/>
  <c r="K623" i="22" s="1"/>
  <c r="H622" i="22"/>
  <c r="R622" i="22" s="1"/>
  <c r="A622" i="22"/>
  <c r="V622" i="22"/>
  <c r="M622" i="22"/>
  <c r="X623" i="22" l="1"/>
  <c r="L623" i="22"/>
  <c r="T623" i="22" s="1"/>
  <c r="P623" i="22"/>
  <c r="A623" i="22"/>
  <c r="H623" i="22"/>
  <c r="R623" i="22" s="1"/>
  <c r="M623" i="22"/>
  <c r="V623" i="22"/>
  <c r="J623" i="22"/>
  <c r="S623" i="22" s="1"/>
  <c r="O623" i="22"/>
  <c r="W623" i="22"/>
  <c r="F625" i="22"/>
  <c r="K624" i="22" a="1"/>
  <c r="K624" i="22" s="1"/>
  <c r="G624" i="22" a="1"/>
  <c r="G624" i="22" s="1"/>
  <c r="I624" i="22" a="1"/>
  <c r="I624" i="22" s="1"/>
  <c r="N622" i="22"/>
  <c r="U622" i="22" s="1"/>
  <c r="Q622" i="22"/>
  <c r="Y622" i="22"/>
  <c r="W624" i="22" l="1"/>
  <c r="J624" i="22"/>
  <c r="S624" i="22" s="1"/>
  <c r="O624" i="22"/>
  <c r="Q623" i="22"/>
  <c r="Y623" i="22"/>
  <c r="N623" i="22"/>
  <c r="U623" i="22" s="1"/>
  <c r="F626" i="22"/>
  <c r="I625" i="22" a="1"/>
  <c r="I625" i="22" s="1"/>
  <c r="G625" i="22" a="1"/>
  <c r="G625" i="22" s="1"/>
  <c r="K625" i="22" a="1"/>
  <c r="K625" i="22" s="1"/>
  <c r="M624" i="22"/>
  <c r="A624" i="22"/>
  <c r="H624" i="22"/>
  <c r="R624" i="22" s="1"/>
  <c r="V624" i="22"/>
  <c r="X624" i="22"/>
  <c r="L624" i="22"/>
  <c r="T624" i="22" s="1"/>
  <c r="P624" i="22"/>
  <c r="O625" i="22" l="1"/>
  <c r="W625" i="22"/>
  <c r="J625" i="22"/>
  <c r="S625" i="22" s="1"/>
  <c r="Q624" i="22"/>
  <c r="Y624" i="22"/>
  <c r="N624" i="22"/>
  <c r="U624" i="22" s="1"/>
  <c r="L625" i="22"/>
  <c r="T625" i="22" s="1"/>
  <c r="P625" i="22"/>
  <c r="X625" i="22"/>
  <c r="K626" i="22" a="1"/>
  <c r="K626" i="22" s="1"/>
  <c r="F627" i="22"/>
  <c r="I626" i="22" a="1"/>
  <c r="I626" i="22" s="1"/>
  <c r="G626" i="22" a="1"/>
  <c r="G626" i="22" s="1"/>
  <c r="A625" i="22"/>
  <c r="H625" i="22"/>
  <c r="R625" i="22" s="1"/>
  <c r="V625" i="22"/>
  <c r="M625" i="22"/>
  <c r="O626" i="22" l="1"/>
  <c r="W626" i="22"/>
  <c r="J626" i="22"/>
  <c r="S626" i="22" s="1"/>
  <c r="M626" i="22"/>
  <c r="V626" i="22"/>
  <c r="H626" i="22"/>
  <c r="R626" i="22" s="1"/>
  <c r="A626" i="22"/>
  <c r="F628" i="22"/>
  <c r="G627" i="22" a="1"/>
  <c r="G627" i="22" s="1"/>
  <c r="I627" i="22" a="1"/>
  <c r="I627" i="22" s="1"/>
  <c r="K627" i="22" a="1"/>
  <c r="K627" i="22" s="1"/>
  <c r="P626" i="22"/>
  <c r="X626" i="22"/>
  <c r="L626" i="22"/>
  <c r="T626" i="22" s="1"/>
  <c r="Q625" i="22"/>
  <c r="Y625" i="22"/>
  <c r="N625" i="22"/>
  <c r="U625" i="22" s="1"/>
  <c r="I628" i="22" l="1" a="1"/>
  <c r="I628" i="22" s="1"/>
  <c r="F629" i="22"/>
  <c r="G628" i="22" a="1"/>
  <c r="G628" i="22" s="1"/>
  <c r="K628" i="22" a="1"/>
  <c r="K628" i="22" s="1"/>
  <c r="Q626" i="22"/>
  <c r="Y626" i="22"/>
  <c r="N626" i="22"/>
  <c r="U626" i="22" s="1"/>
  <c r="P627" i="22"/>
  <c r="X627" i="22"/>
  <c r="L627" i="22"/>
  <c r="T627" i="22" s="1"/>
  <c r="O627" i="22"/>
  <c r="W627" i="22"/>
  <c r="J627" i="22"/>
  <c r="S627" i="22" s="1"/>
  <c r="A627" i="22"/>
  <c r="H627" i="22"/>
  <c r="R627" i="22" s="1"/>
  <c r="V627" i="22"/>
  <c r="M627" i="22"/>
  <c r="P628" i="22" l="1"/>
  <c r="L628" i="22"/>
  <c r="T628" i="22" s="1"/>
  <c r="X628" i="22"/>
  <c r="A628" i="22"/>
  <c r="H628" i="22"/>
  <c r="R628" i="22" s="1"/>
  <c r="V628" i="22"/>
  <c r="M628" i="22"/>
  <c r="I629" i="22" a="1"/>
  <c r="I629" i="22" s="1"/>
  <c r="K629" i="22" a="1"/>
  <c r="K629" i="22" s="1"/>
  <c r="G629" i="22" a="1"/>
  <c r="G629" i="22" s="1"/>
  <c r="F630" i="22"/>
  <c r="Q627" i="22"/>
  <c r="N627" i="22"/>
  <c r="U627" i="22" s="1"/>
  <c r="Y627" i="22"/>
  <c r="O628" i="22"/>
  <c r="J628" i="22"/>
  <c r="S628" i="22" s="1"/>
  <c r="W628" i="22"/>
  <c r="O629" i="22" l="1"/>
  <c r="W629" i="22"/>
  <c r="J629" i="22"/>
  <c r="S629" i="22" s="1"/>
  <c r="I630" i="22" a="1"/>
  <c r="I630" i="22" s="1"/>
  <c r="G630" i="22" a="1"/>
  <c r="G630" i="22" s="1"/>
  <c r="K630" i="22" a="1"/>
  <c r="K630" i="22" s="1"/>
  <c r="F631" i="22"/>
  <c r="N628" i="22"/>
  <c r="U628" i="22" s="1"/>
  <c r="Y628" i="22"/>
  <c r="Q628" i="22"/>
  <c r="M629" i="22"/>
  <c r="A629" i="22"/>
  <c r="H629" i="22"/>
  <c r="R629" i="22" s="1"/>
  <c r="V629" i="22"/>
  <c r="L629" i="22"/>
  <c r="T629" i="22" s="1"/>
  <c r="P629" i="22"/>
  <c r="X629" i="22"/>
  <c r="J630" i="22" l="1"/>
  <c r="S630" i="22" s="1"/>
  <c r="W630" i="22"/>
  <c r="O630" i="22"/>
  <c r="F632" i="22"/>
  <c r="G631" i="22" a="1"/>
  <c r="G631" i="22" s="1"/>
  <c r="I631" i="22" a="1"/>
  <c r="I631" i="22" s="1"/>
  <c r="K631" i="22" a="1"/>
  <c r="K631" i="22" s="1"/>
  <c r="M630" i="22"/>
  <c r="V630" i="22"/>
  <c r="H630" i="22"/>
  <c r="R630" i="22" s="1"/>
  <c r="A630" i="22"/>
  <c r="Y629" i="22"/>
  <c r="Q629" i="22"/>
  <c r="N629" i="22"/>
  <c r="U629" i="22" s="1"/>
  <c r="X630" i="22"/>
  <c r="L630" i="22"/>
  <c r="T630" i="22" s="1"/>
  <c r="P630" i="22"/>
  <c r="Q630" i="22" l="1"/>
  <c r="Y630" i="22"/>
  <c r="N630" i="22"/>
  <c r="U630" i="22" s="1"/>
  <c r="I632" i="22" a="1"/>
  <c r="I632" i="22" s="1"/>
  <c r="K632" i="22" a="1"/>
  <c r="K632" i="22" s="1"/>
  <c r="F633" i="22"/>
  <c r="G632" i="22" a="1"/>
  <c r="G632" i="22" s="1"/>
  <c r="W631" i="22"/>
  <c r="J631" i="22"/>
  <c r="S631" i="22" s="1"/>
  <c r="O631" i="22"/>
  <c r="P631" i="22"/>
  <c r="X631" i="22"/>
  <c r="L631" i="22"/>
  <c r="T631" i="22" s="1"/>
  <c r="A631" i="22"/>
  <c r="H631" i="22"/>
  <c r="R631" i="22" s="1"/>
  <c r="M631" i="22"/>
  <c r="V631" i="22"/>
  <c r="X632" i="22" l="1"/>
  <c r="L632" i="22"/>
  <c r="T632" i="22" s="1"/>
  <c r="P632" i="22"/>
  <c r="J632" i="22"/>
  <c r="S632" i="22" s="1"/>
  <c r="O632" i="22"/>
  <c r="W632" i="22"/>
  <c r="Q631" i="22"/>
  <c r="Y631" i="22"/>
  <c r="N631" i="22"/>
  <c r="U631" i="22" s="1"/>
  <c r="I633" i="22" a="1"/>
  <c r="I633" i="22" s="1"/>
  <c r="G633" i="22" a="1"/>
  <c r="G633" i="22" s="1"/>
  <c r="K633" i="22" a="1"/>
  <c r="K633" i="22" s="1"/>
  <c r="F634" i="22"/>
  <c r="M632" i="22"/>
  <c r="A632" i="22"/>
  <c r="V632" i="22"/>
  <c r="H632" i="22"/>
  <c r="R632" i="22" s="1"/>
  <c r="Y632" i="22" l="1"/>
  <c r="Q632" i="22"/>
  <c r="N632" i="22"/>
  <c r="U632" i="22" s="1"/>
  <c r="F635" i="22"/>
  <c r="G634" i="22" a="1"/>
  <c r="G634" i="22" s="1"/>
  <c r="I634" i="22" a="1"/>
  <c r="I634" i="22" s="1"/>
  <c r="K634" i="22" a="1"/>
  <c r="K634" i="22" s="1"/>
  <c r="X633" i="22"/>
  <c r="P633" i="22"/>
  <c r="L633" i="22"/>
  <c r="T633" i="22" s="1"/>
  <c r="M633" i="22"/>
  <c r="V633" i="22"/>
  <c r="A633" i="22"/>
  <c r="H633" i="22"/>
  <c r="R633" i="22" s="1"/>
  <c r="J633" i="22"/>
  <c r="S633" i="22" s="1"/>
  <c r="O633" i="22"/>
  <c r="W633" i="22"/>
  <c r="O634" i="22" l="1"/>
  <c r="J634" i="22"/>
  <c r="S634" i="22" s="1"/>
  <c r="W634" i="22"/>
  <c r="M634" i="22"/>
  <c r="A634" i="22"/>
  <c r="V634" i="22"/>
  <c r="H634" i="22"/>
  <c r="R634" i="22" s="1"/>
  <c r="I635" i="22" a="1"/>
  <c r="I635" i="22" s="1"/>
  <c r="F636" i="22"/>
  <c r="K635" i="22" a="1"/>
  <c r="K635" i="22" s="1"/>
  <c r="G635" i="22" a="1"/>
  <c r="G635" i="22" s="1"/>
  <c r="N633" i="22"/>
  <c r="U633" i="22" s="1"/>
  <c r="Y633" i="22"/>
  <c r="Q633" i="22"/>
  <c r="P634" i="22"/>
  <c r="X634" i="22"/>
  <c r="L634" i="22"/>
  <c r="T634" i="22" s="1"/>
  <c r="Q634" i="22" l="1"/>
  <c r="Y634" i="22"/>
  <c r="N634" i="22"/>
  <c r="U634" i="22" s="1"/>
  <c r="H635" i="22"/>
  <c r="R635" i="22" s="1"/>
  <c r="M635" i="22"/>
  <c r="A635" i="22"/>
  <c r="V635" i="22"/>
  <c r="L635" i="22"/>
  <c r="T635" i="22" s="1"/>
  <c r="P635" i="22"/>
  <c r="X635" i="22"/>
  <c r="O635" i="22"/>
  <c r="J635" i="22"/>
  <c r="S635" i="22" s="1"/>
  <c r="W635" i="22"/>
  <c r="F637" i="22"/>
  <c r="K636" i="22" a="1"/>
  <c r="K636" i="22" s="1"/>
  <c r="G636" i="22" a="1"/>
  <c r="G636" i="22" s="1"/>
  <c r="I636" i="22" a="1"/>
  <c r="I636" i="22" s="1"/>
  <c r="Y635" i="22" l="1"/>
  <c r="N635" i="22"/>
  <c r="U635" i="22" s="1"/>
  <c r="Q635" i="22"/>
  <c r="L636" i="22"/>
  <c r="T636" i="22" s="1"/>
  <c r="P636" i="22"/>
  <c r="X636" i="22"/>
  <c r="A636" i="22"/>
  <c r="H636" i="22"/>
  <c r="R636" i="22" s="1"/>
  <c r="V636" i="22"/>
  <c r="M636" i="22"/>
  <c r="F638" i="22"/>
  <c r="I637" i="22" a="1"/>
  <c r="I637" i="22" s="1"/>
  <c r="K637" i="22" a="1"/>
  <c r="K637" i="22" s="1"/>
  <c r="G637" i="22" a="1"/>
  <c r="G637" i="22" s="1"/>
  <c r="J636" i="22"/>
  <c r="S636" i="22" s="1"/>
  <c r="O636" i="22"/>
  <c r="W636" i="22"/>
  <c r="H637" i="22" l="1"/>
  <c r="R637" i="22" s="1"/>
  <c r="V637" i="22"/>
  <c r="M637" i="22"/>
  <c r="A637" i="22"/>
  <c r="K638" i="22" a="1"/>
  <c r="K638" i="22" s="1"/>
  <c r="G638" i="22" a="1"/>
  <c r="G638" i="22" s="1"/>
  <c r="I638" i="22" a="1"/>
  <c r="I638" i="22" s="1"/>
  <c r="F639" i="22"/>
  <c r="O637" i="22"/>
  <c r="W637" i="22"/>
  <c r="J637" i="22"/>
  <c r="S637" i="22" s="1"/>
  <c r="Q636" i="22"/>
  <c r="N636" i="22"/>
  <c r="U636" i="22" s="1"/>
  <c r="Y636" i="22"/>
  <c r="P637" i="22"/>
  <c r="X637" i="22"/>
  <c r="L637" i="22"/>
  <c r="T637" i="22" s="1"/>
  <c r="I639" i="22" l="1" a="1"/>
  <c r="I639" i="22" s="1"/>
  <c r="F640" i="22"/>
  <c r="G639" i="22" a="1"/>
  <c r="G639" i="22" s="1"/>
  <c r="K639" i="22" a="1"/>
  <c r="K639" i="22" s="1"/>
  <c r="O638" i="22"/>
  <c r="W638" i="22"/>
  <c r="J638" i="22"/>
  <c r="S638" i="22" s="1"/>
  <c r="M638" i="22"/>
  <c r="A638" i="22"/>
  <c r="V638" i="22"/>
  <c r="H638" i="22"/>
  <c r="R638" i="22" s="1"/>
  <c r="L638" i="22"/>
  <c r="T638" i="22" s="1"/>
  <c r="P638" i="22"/>
  <c r="X638" i="22"/>
  <c r="Y637" i="22"/>
  <c r="N637" i="22"/>
  <c r="U637" i="22" s="1"/>
  <c r="Q637" i="22"/>
  <c r="N638" i="22" l="1"/>
  <c r="U638" i="22" s="1"/>
  <c r="Y638" i="22"/>
  <c r="Q638" i="22"/>
  <c r="X639" i="22"/>
  <c r="P639" i="22"/>
  <c r="L639" i="22"/>
  <c r="T639" i="22" s="1"/>
  <c r="H639" i="22"/>
  <c r="R639" i="22" s="1"/>
  <c r="V639" i="22"/>
  <c r="M639" i="22"/>
  <c r="A639" i="22"/>
  <c r="K640" i="22" a="1"/>
  <c r="K640" i="22" s="1"/>
  <c r="G640" i="22" a="1"/>
  <c r="G640" i="22" s="1"/>
  <c r="F641" i="22"/>
  <c r="I640" i="22" a="1"/>
  <c r="I640" i="22" s="1"/>
  <c r="W639" i="22"/>
  <c r="J639" i="22"/>
  <c r="S639" i="22" s="1"/>
  <c r="O639" i="22"/>
  <c r="J640" i="22" l="1"/>
  <c r="S640" i="22" s="1"/>
  <c r="O640" i="22"/>
  <c r="W640" i="22"/>
  <c r="G641" i="22" a="1"/>
  <c r="G641" i="22" s="1"/>
  <c r="F642" i="22"/>
  <c r="K641" i="22" a="1"/>
  <c r="K641" i="22" s="1"/>
  <c r="I641" i="22" a="1"/>
  <c r="I641" i="22" s="1"/>
  <c r="M640" i="22"/>
  <c r="V640" i="22"/>
  <c r="A640" i="22"/>
  <c r="H640" i="22"/>
  <c r="R640" i="22" s="1"/>
  <c r="X640" i="22"/>
  <c r="P640" i="22"/>
  <c r="L640" i="22"/>
  <c r="T640" i="22" s="1"/>
  <c r="Y639" i="22"/>
  <c r="N639" i="22"/>
  <c r="U639" i="22" s="1"/>
  <c r="Q639" i="22"/>
  <c r="O641" i="22" l="1"/>
  <c r="W641" i="22"/>
  <c r="J641" i="22"/>
  <c r="S641" i="22" s="1"/>
  <c r="P641" i="22"/>
  <c r="X641" i="22"/>
  <c r="L641" i="22"/>
  <c r="T641" i="22" s="1"/>
  <c r="F643" i="22"/>
  <c r="I642" i="22" a="1"/>
  <c r="I642" i="22" s="1"/>
  <c r="K642" i="22" a="1"/>
  <c r="K642" i="22" s="1"/>
  <c r="G642" i="22" a="1"/>
  <c r="G642" i="22" s="1"/>
  <c r="H641" i="22"/>
  <c r="R641" i="22" s="1"/>
  <c r="V641" i="22"/>
  <c r="M641" i="22"/>
  <c r="A641" i="22"/>
  <c r="Q640" i="22"/>
  <c r="N640" i="22"/>
  <c r="U640" i="22" s="1"/>
  <c r="Y640" i="22"/>
  <c r="I643" i="22" l="1" a="1"/>
  <c r="I643" i="22" s="1"/>
  <c r="K643" i="22" a="1"/>
  <c r="K643" i="22" s="1"/>
  <c r="G643" i="22" a="1"/>
  <c r="G643" i="22" s="1"/>
  <c r="F644" i="22"/>
  <c r="Y641" i="22"/>
  <c r="N641" i="22"/>
  <c r="U641" i="22" s="1"/>
  <c r="Q641" i="22"/>
  <c r="V642" i="22"/>
  <c r="M642" i="22"/>
  <c r="A642" i="22"/>
  <c r="H642" i="22"/>
  <c r="R642" i="22" s="1"/>
  <c r="O642" i="22"/>
  <c r="W642" i="22"/>
  <c r="J642" i="22"/>
  <c r="S642" i="22" s="1"/>
  <c r="P642" i="22"/>
  <c r="X642" i="22"/>
  <c r="L642" i="22"/>
  <c r="T642" i="22" s="1"/>
  <c r="F645" i="22" l="1"/>
  <c r="K644" i="22" a="1"/>
  <c r="K644" i="22" s="1"/>
  <c r="G644" i="22" a="1"/>
  <c r="G644" i="22" s="1"/>
  <c r="I644" i="22" a="1"/>
  <c r="I644" i="22" s="1"/>
  <c r="H643" i="22"/>
  <c r="R643" i="22" s="1"/>
  <c r="V643" i="22"/>
  <c r="M643" i="22"/>
  <c r="A643" i="22"/>
  <c r="X643" i="22"/>
  <c r="P643" i="22"/>
  <c r="L643" i="22"/>
  <c r="T643" i="22" s="1"/>
  <c r="N642" i="22"/>
  <c r="U642" i="22" s="1"/>
  <c r="Q642" i="22"/>
  <c r="Y642" i="22"/>
  <c r="O643" i="22"/>
  <c r="J643" i="22"/>
  <c r="S643" i="22" s="1"/>
  <c r="W643" i="22"/>
  <c r="W644" i="22" l="1"/>
  <c r="J644" i="22"/>
  <c r="S644" i="22" s="1"/>
  <c r="O644" i="22"/>
  <c r="A644" i="22"/>
  <c r="H644" i="22"/>
  <c r="R644" i="22" s="1"/>
  <c r="M644" i="22"/>
  <c r="V644" i="22"/>
  <c r="Q643" i="22"/>
  <c r="Y643" i="22"/>
  <c r="N643" i="22"/>
  <c r="U643" i="22" s="1"/>
  <c r="P644" i="22"/>
  <c r="L644" i="22"/>
  <c r="T644" i="22" s="1"/>
  <c r="X644" i="22"/>
  <c r="G645" i="22" a="1"/>
  <c r="G645" i="22" s="1"/>
  <c r="I645" i="22" a="1"/>
  <c r="I645" i="22" s="1"/>
  <c r="K645" i="22" a="1"/>
  <c r="K645" i="22" s="1"/>
  <c r="F646" i="22"/>
  <c r="M645" i="22" l="1"/>
  <c r="A645" i="22"/>
  <c r="H645" i="22"/>
  <c r="R645" i="22" s="1"/>
  <c r="V645" i="22"/>
  <c r="Q644" i="22"/>
  <c r="Y644" i="22"/>
  <c r="N644" i="22"/>
  <c r="U644" i="22" s="1"/>
  <c r="P645" i="22"/>
  <c r="X645" i="22"/>
  <c r="L645" i="22"/>
  <c r="T645" i="22" s="1"/>
  <c r="O645" i="22"/>
  <c r="W645" i="22"/>
  <c r="J645" i="22"/>
  <c r="S645" i="22" s="1"/>
  <c r="K646" i="22" a="1"/>
  <c r="K646" i="22" s="1"/>
  <c r="F647" i="22"/>
  <c r="G646" i="22" a="1"/>
  <c r="G646" i="22" s="1"/>
  <c r="I646" i="22" a="1"/>
  <c r="I646" i="22" s="1"/>
  <c r="L646" i="22" l="1"/>
  <c r="T646" i="22" s="1"/>
  <c r="X646" i="22"/>
  <c r="P646" i="22"/>
  <c r="M646" i="22"/>
  <c r="A646" i="22"/>
  <c r="V646" i="22"/>
  <c r="H646" i="22"/>
  <c r="R646" i="22" s="1"/>
  <c r="K647" i="22" a="1"/>
  <c r="K647" i="22" s="1"/>
  <c r="F648" i="22"/>
  <c r="G647" i="22" a="1"/>
  <c r="G647" i="22" s="1"/>
  <c r="I647" i="22" a="1"/>
  <c r="I647" i="22" s="1"/>
  <c r="W646" i="22"/>
  <c r="J646" i="22"/>
  <c r="S646" i="22" s="1"/>
  <c r="O646" i="22"/>
  <c r="Y645" i="22"/>
  <c r="N645" i="22"/>
  <c r="U645" i="22" s="1"/>
  <c r="Q645" i="22"/>
  <c r="N646" i="22" l="1"/>
  <c r="U646" i="22" s="1"/>
  <c r="Y646" i="22"/>
  <c r="Q646" i="22"/>
  <c r="O647" i="22"/>
  <c r="W647" i="22"/>
  <c r="J647" i="22"/>
  <c r="S647" i="22" s="1"/>
  <c r="P647" i="22"/>
  <c r="L647" i="22"/>
  <c r="T647" i="22" s="1"/>
  <c r="X647" i="22"/>
  <c r="A647" i="22"/>
  <c r="H647" i="22"/>
  <c r="R647" i="22" s="1"/>
  <c r="V647" i="22"/>
  <c r="M647" i="22"/>
  <c r="K648" i="22" a="1"/>
  <c r="K648" i="22" s="1"/>
  <c r="F649" i="22"/>
  <c r="I648" i="22" a="1"/>
  <c r="I648" i="22" s="1"/>
  <c r="G648" i="22" a="1"/>
  <c r="G648" i="22" s="1"/>
  <c r="I649" i="22" l="1" a="1"/>
  <c r="I649" i="22" s="1"/>
  <c r="F650" i="22"/>
  <c r="G649" i="22" a="1"/>
  <c r="G649" i="22" s="1"/>
  <c r="K649" i="22" a="1"/>
  <c r="K649" i="22" s="1"/>
  <c r="P648" i="22"/>
  <c r="X648" i="22"/>
  <c r="L648" i="22"/>
  <c r="T648" i="22" s="1"/>
  <c r="Q647" i="22"/>
  <c r="N647" i="22"/>
  <c r="U647" i="22" s="1"/>
  <c r="Y647" i="22"/>
  <c r="J648" i="22"/>
  <c r="S648" i="22" s="1"/>
  <c r="O648" i="22"/>
  <c r="W648" i="22"/>
  <c r="A648" i="22"/>
  <c r="M648" i="22"/>
  <c r="V648" i="22"/>
  <c r="H648" i="22"/>
  <c r="R648" i="22" s="1"/>
  <c r="X649" i="22" l="1"/>
  <c r="P649" i="22"/>
  <c r="L649" i="22"/>
  <c r="T649" i="22" s="1"/>
  <c r="Q648" i="22"/>
  <c r="Y648" i="22"/>
  <c r="N648" i="22"/>
  <c r="U648" i="22" s="1"/>
  <c r="M649" i="22"/>
  <c r="H649" i="22"/>
  <c r="R649" i="22" s="1"/>
  <c r="V649" i="22"/>
  <c r="A649" i="22"/>
  <c r="I650" i="22" a="1"/>
  <c r="I650" i="22" s="1"/>
  <c r="F651" i="22"/>
  <c r="K650" i="22" a="1"/>
  <c r="K650" i="22" s="1"/>
  <c r="G650" i="22" a="1"/>
  <c r="G650" i="22" s="1"/>
  <c r="W649" i="22"/>
  <c r="J649" i="22"/>
  <c r="S649" i="22" s="1"/>
  <c r="O649" i="22"/>
  <c r="N649" i="22" l="1"/>
  <c r="U649" i="22" s="1"/>
  <c r="Q649" i="22"/>
  <c r="Y649" i="22"/>
  <c r="G651" i="22" a="1"/>
  <c r="G651" i="22" s="1"/>
  <c r="I651" i="22" a="1"/>
  <c r="I651" i="22" s="1"/>
  <c r="K651" i="22" a="1"/>
  <c r="K651" i="22" s="1"/>
  <c r="F652" i="22"/>
  <c r="W650" i="22"/>
  <c r="O650" i="22"/>
  <c r="J650" i="22"/>
  <c r="S650" i="22" s="1"/>
  <c r="V650" i="22"/>
  <c r="H650" i="22"/>
  <c r="R650" i="22" s="1"/>
  <c r="M650" i="22"/>
  <c r="A650" i="22"/>
  <c r="P650" i="22"/>
  <c r="L650" i="22"/>
  <c r="T650" i="22" s="1"/>
  <c r="X650" i="22"/>
  <c r="G652" i="22" l="1" a="1"/>
  <c r="G652" i="22" s="1"/>
  <c r="K652" i="22" a="1"/>
  <c r="K652" i="22" s="1"/>
  <c r="I652" i="22" a="1"/>
  <c r="I652" i="22" s="1"/>
  <c r="F653" i="22"/>
  <c r="X651" i="22"/>
  <c r="P651" i="22"/>
  <c r="L651" i="22"/>
  <c r="T651" i="22" s="1"/>
  <c r="W651" i="22"/>
  <c r="J651" i="22"/>
  <c r="S651" i="22" s="1"/>
  <c r="O651" i="22"/>
  <c r="Q650" i="22"/>
  <c r="Y650" i="22"/>
  <c r="N650" i="22"/>
  <c r="U650" i="22" s="1"/>
  <c r="A651" i="22"/>
  <c r="V651" i="22"/>
  <c r="H651" i="22"/>
  <c r="R651" i="22" s="1"/>
  <c r="M651" i="22"/>
  <c r="F654" i="22" l="1"/>
  <c r="G653" i="22" a="1"/>
  <c r="G653" i="22" s="1"/>
  <c r="I653" i="22" a="1"/>
  <c r="I653" i="22" s="1"/>
  <c r="K653" i="22" a="1"/>
  <c r="K653" i="22" s="1"/>
  <c r="O652" i="22"/>
  <c r="W652" i="22"/>
  <c r="J652" i="22"/>
  <c r="S652" i="22" s="1"/>
  <c r="L652" i="22"/>
  <c r="T652" i="22" s="1"/>
  <c r="X652" i="22"/>
  <c r="P652" i="22"/>
  <c r="Y651" i="22"/>
  <c r="N651" i="22"/>
  <c r="U651" i="22" s="1"/>
  <c r="Q651" i="22"/>
  <c r="M652" i="22"/>
  <c r="A652" i="22"/>
  <c r="H652" i="22"/>
  <c r="R652" i="22" s="1"/>
  <c r="V652" i="22"/>
  <c r="P653" i="22" l="1"/>
  <c r="X653" i="22"/>
  <c r="L653" i="22"/>
  <c r="T653" i="22" s="1"/>
  <c r="W653" i="22"/>
  <c r="J653" i="22"/>
  <c r="S653" i="22" s="1"/>
  <c r="O653" i="22"/>
  <c r="H653" i="22"/>
  <c r="R653" i="22" s="1"/>
  <c r="M653" i="22"/>
  <c r="V653" i="22"/>
  <c r="A653" i="22"/>
  <c r="Y652" i="22"/>
  <c r="N652" i="22"/>
  <c r="U652" i="22" s="1"/>
  <c r="Q652" i="22"/>
  <c r="I654" i="22" a="1"/>
  <c r="I654" i="22" s="1"/>
  <c r="F655" i="22"/>
  <c r="K654" i="22" a="1"/>
  <c r="K654" i="22" s="1"/>
  <c r="G654" i="22" a="1"/>
  <c r="G654" i="22" s="1"/>
  <c r="N653" i="22" l="1"/>
  <c r="U653" i="22" s="1"/>
  <c r="Y653" i="22"/>
  <c r="Q653" i="22"/>
  <c r="F656" i="22"/>
  <c r="I655" i="22" a="1"/>
  <c r="I655" i="22" s="1"/>
  <c r="K655" i="22" a="1"/>
  <c r="K655" i="22" s="1"/>
  <c r="G655" i="22" a="1"/>
  <c r="G655" i="22" s="1"/>
  <c r="L654" i="22"/>
  <c r="T654" i="22" s="1"/>
  <c r="P654" i="22"/>
  <c r="X654" i="22"/>
  <c r="W654" i="22"/>
  <c r="J654" i="22"/>
  <c r="S654" i="22" s="1"/>
  <c r="O654" i="22"/>
  <c r="H654" i="22"/>
  <c r="R654" i="22" s="1"/>
  <c r="V654" i="22"/>
  <c r="M654" i="22"/>
  <c r="A654" i="22"/>
  <c r="M655" i="22" l="1"/>
  <c r="A655" i="22"/>
  <c r="H655" i="22"/>
  <c r="R655" i="22" s="1"/>
  <c r="V655" i="22"/>
  <c r="X655" i="22"/>
  <c r="P655" i="22"/>
  <c r="L655" i="22"/>
  <c r="T655" i="22" s="1"/>
  <c r="J655" i="22"/>
  <c r="S655" i="22" s="1"/>
  <c r="O655" i="22"/>
  <c r="W655" i="22"/>
  <c r="Q654" i="22"/>
  <c r="N654" i="22"/>
  <c r="U654" i="22" s="1"/>
  <c r="Y654" i="22"/>
  <c r="K656" i="22" a="1"/>
  <c r="K656" i="22" s="1"/>
  <c r="G656" i="22" a="1"/>
  <c r="G656" i="22" s="1"/>
  <c r="I656" i="22" a="1"/>
  <c r="I656" i="22" s="1"/>
  <c r="F657" i="22"/>
  <c r="O656" i="22" l="1"/>
  <c r="W656" i="22"/>
  <c r="J656" i="22"/>
  <c r="S656" i="22" s="1"/>
  <c r="X656" i="22"/>
  <c r="L656" i="22"/>
  <c r="T656" i="22" s="1"/>
  <c r="P656" i="22"/>
  <c r="A656" i="22"/>
  <c r="M656" i="22"/>
  <c r="V656" i="22"/>
  <c r="H656" i="22"/>
  <c r="R656" i="22" s="1"/>
  <c r="I657" i="22" a="1"/>
  <c r="I657" i="22" s="1"/>
  <c r="F658" i="22"/>
  <c r="G657" i="22" a="1"/>
  <c r="G657" i="22" s="1"/>
  <c r="K657" i="22" a="1"/>
  <c r="K657" i="22" s="1"/>
  <c r="N655" i="22"/>
  <c r="U655" i="22" s="1"/>
  <c r="Q655" i="22"/>
  <c r="Y655" i="22"/>
  <c r="L657" i="22" l="1"/>
  <c r="T657" i="22" s="1"/>
  <c r="P657" i="22"/>
  <c r="X657" i="22"/>
  <c r="V657" i="22"/>
  <c r="M657" i="22"/>
  <c r="A657" i="22"/>
  <c r="H657" i="22"/>
  <c r="R657" i="22" s="1"/>
  <c r="K658" i="22" a="1"/>
  <c r="K658" i="22" s="1"/>
  <c r="G658" i="22" a="1"/>
  <c r="G658" i="22" s="1"/>
  <c r="I658" i="22" a="1"/>
  <c r="I658" i="22" s="1"/>
  <c r="F659" i="22"/>
  <c r="Q656" i="22"/>
  <c r="Y656" i="22"/>
  <c r="N656" i="22"/>
  <c r="U656" i="22" s="1"/>
  <c r="J657" i="22"/>
  <c r="S657" i="22" s="1"/>
  <c r="O657" i="22"/>
  <c r="W657" i="22"/>
  <c r="X658" i="22" l="1"/>
  <c r="P658" i="22"/>
  <c r="L658" i="22"/>
  <c r="T658" i="22" s="1"/>
  <c r="N657" i="22"/>
  <c r="U657" i="22" s="1"/>
  <c r="Q657" i="22"/>
  <c r="Y657" i="22"/>
  <c r="I659" i="22" a="1"/>
  <c r="I659" i="22" s="1"/>
  <c r="F660" i="22"/>
  <c r="K659" i="22" a="1"/>
  <c r="K659" i="22" s="1"/>
  <c r="G659" i="22" a="1"/>
  <c r="G659" i="22" s="1"/>
  <c r="O658" i="22"/>
  <c r="W658" i="22"/>
  <c r="J658" i="22"/>
  <c r="S658" i="22" s="1"/>
  <c r="H658" i="22"/>
  <c r="R658" i="22" s="1"/>
  <c r="M658" i="22"/>
  <c r="V658" i="22"/>
  <c r="A658" i="22"/>
  <c r="G660" i="22" l="1" a="1"/>
  <c r="G660" i="22" s="1"/>
  <c r="I660" i="22" a="1"/>
  <c r="I660" i="22" s="1"/>
  <c r="F661" i="22"/>
  <c r="K660" i="22" a="1"/>
  <c r="K660" i="22" s="1"/>
  <c r="N658" i="22"/>
  <c r="U658" i="22" s="1"/>
  <c r="Q658" i="22"/>
  <c r="Y658" i="22"/>
  <c r="J659" i="22"/>
  <c r="S659" i="22" s="1"/>
  <c r="O659" i="22"/>
  <c r="W659" i="22"/>
  <c r="V659" i="22"/>
  <c r="M659" i="22"/>
  <c r="A659" i="22"/>
  <c r="H659" i="22"/>
  <c r="R659" i="22" s="1"/>
  <c r="X659" i="22"/>
  <c r="L659" i="22"/>
  <c r="T659" i="22" s="1"/>
  <c r="P659" i="22"/>
  <c r="P660" i="22" l="1"/>
  <c r="X660" i="22"/>
  <c r="L660" i="22"/>
  <c r="T660" i="22" s="1"/>
  <c r="Y659" i="22"/>
  <c r="N659" i="22"/>
  <c r="U659" i="22" s="1"/>
  <c r="Q659" i="22"/>
  <c r="G661" i="22" a="1"/>
  <c r="G661" i="22" s="1"/>
  <c r="I661" i="22" a="1"/>
  <c r="I661" i="22" s="1"/>
  <c r="K661" i="22" a="1"/>
  <c r="K661" i="22" s="1"/>
  <c r="F662" i="22"/>
  <c r="O660" i="22"/>
  <c r="W660" i="22"/>
  <c r="J660" i="22"/>
  <c r="S660" i="22" s="1"/>
  <c r="H660" i="22"/>
  <c r="R660" i="22" s="1"/>
  <c r="V660" i="22"/>
  <c r="M660" i="22"/>
  <c r="A660" i="22"/>
  <c r="M661" i="22" l="1"/>
  <c r="V661" i="22"/>
  <c r="A661" i="22"/>
  <c r="H661" i="22"/>
  <c r="R661" i="22" s="1"/>
  <c r="O661" i="22"/>
  <c r="J661" i="22"/>
  <c r="S661" i="22" s="1"/>
  <c r="W661" i="22"/>
  <c r="Q660" i="22"/>
  <c r="Y660" i="22"/>
  <c r="N660" i="22"/>
  <c r="U660" i="22" s="1"/>
  <c r="F663" i="22"/>
  <c r="K662" i="22" a="1"/>
  <c r="K662" i="22" s="1"/>
  <c r="G662" i="22" a="1"/>
  <c r="G662" i="22" s="1"/>
  <c r="I662" i="22" a="1"/>
  <c r="I662" i="22" s="1"/>
  <c r="P661" i="22"/>
  <c r="X661" i="22"/>
  <c r="L661" i="22"/>
  <c r="T661" i="22" s="1"/>
  <c r="O662" i="22" l="1"/>
  <c r="W662" i="22"/>
  <c r="J662" i="22"/>
  <c r="S662" i="22" s="1"/>
  <c r="A662" i="22"/>
  <c r="M662" i="22"/>
  <c r="V662" i="22"/>
  <c r="H662" i="22"/>
  <c r="R662" i="22" s="1"/>
  <c r="L662" i="22"/>
  <c r="T662" i="22" s="1"/>
  <c r="X662" i="22"/>
  <c r="P662" i="22"/>
  <c r="G663" i="22" a="1"/>
  <c r="G663" i="22" s="1"/>
  <c r="F664" i="22"/>
  <c r="I663" i="22" a="1"/>
  <c r="I663" i="22" s="1"/>
  <c r="K663" i="22" a="1"/>
  <c r="K663" i="22" s="1"/>
  <c r="Q661" i="22"/>
  <c r="Y661" i="22"/>
  <c r="N661" i="22"/>
  <c r="U661" i="22" s="1"/>
  <c r="X663" i="22" l="1"/>
  <c r="L663" i="22"/>
  <c r="T663" i="22" s="1"/>
  <c r="P663" i="22"/>
  <c r="O663" i="22"/>
  <c r="W663" i="22"/>
  <c r="J663" i="22"/>
  <c r="S663" i="22" s="1"/>
  <c r="N662" i="22"/>
  <c r="U662" i="22" s="1"/>
  <c r="Q662" i="22"/>
  <c r="Y662" i="22"/>
  <c r="A663" i="22"/>
  <c r="M663" i="22"/>
  <c r="H663" i="22"/>
  <c r="R663" i="22" s="1"/>
  <c r="V663" i="22"/>
  <c r="K664" i="22" a="1"/>
  <c r="K664" i="22" s="1"/>
  <c r="F665" i="22"/>
  <c r="G664" i="22" a="1"/>
  <c r="G664" i="22" s="1"/>
  <c r="I664" i="22" a="1"/>
  <c r="I664" i="22" s="1"/>
  <c r="P664" i="22" l="1"/>
  <c r="X664" i="22"/>
  <c r="L664" i="22"/>
  <c r="T664" i="22" s="1"/>
  <c r="F666" i="22"/>
  <c r="G665" i="22" a="1"/>
  <c r="G665" i="22" s="1"/>
  <c r="K665" i="22" a="1"/>
  <c r="K665" i="22" s="1"/>
  <c r="I665" i="22" a="1"/>
  <c r="I665" i="22" s="1"/>
  <c r="M664" i="22"/>
  <c r="A664" i="22"/>
  <c r="H664" i="22"/>
  <c r="R664" i="22" s="1"/>
  <c r="V664" i="22"/>
  <c r="Q663" i="22"/>
  <c r="Y663" i="22"/>
  <c r="N663" i="22"/>
  <c r="U663" i="22" s="1"/>
  <c r="O664" i="22"/>
  <c r="J664" i="22"/>
  <c r="S664" i="22" s="1"/>
  <c r="W664" i="22"/>
  <c r="Y664" i="22" l="1"/>
  <c r="N664" i="22"/>
  <c r="U664" i="22" s="1"/>
  <c r="Q664" i="22"/>
  <c r="O665" i="22"/>
  <c r="J665" i="22"/>
  <c r="S665" i="22" s="1"/>
  <c r="W665" i="22"/>
  <c r="P665" i="22"/>
  <c r="L665" i="22"/>
  <c r="T665" i="22" s="1"/>
  <c r="X665" i="22"/>
  <c r="A665" i="22"/>
  <c r="H665" i="22"/>
  <c r="R665" i="22" s="1"/>
  <c r="V665" i="22"/>
  <c r="M665" i="22"/>
  <c r="F667" i="22"/>
  <c r="G666" i="22" a="1"/>
  <c r="G666" i="22" s="1"/>
  <c r="I666" i="22" a="1"/>
  <c r="I666" i="22" s="1"/>
  <c r="K666" i="22" a="1"/>
  <c r="K666" i="22" s="1"/>
  <c r="W666" i="22" l="1"/>
  <c r="J666" i="22"/>
  <c r="S666" i="22" s="1"/>
  <c r="O666" i="22"/>
  <c r="A666" i="22"/>
  <c r="H666" i="22"/>
  <c r="R666" i="22" s="1"/>
  <c r="V666" i="22"/>
  <c r="M666" i="22"/>
  <c r="K667" i="22" a="1"/>
  <c r="K667" i="22" s="1"/>
  <c r="G667" i="22" a="1"/>
  <c r="G667" i="22" s="1"/>
  <c r="I667" i="22" a="1"/>
  <c r="I667" i="22" s="1"/>
  <c r="F668" i="22"/>
  <c r="Y665" i="22"/>
  <c r="N665" i="22"/>
  <c r="U665" i="22" s="1"/>
  <c r="Q665" i="22"/>
  <c r="P666" i="22"/>
  <c r="X666" i="22"/>
  <c r="L666" i="22"/>
  <c r="T666" i="22" s="1"/>
  <c r="Y666" i="22" l="1"/>
  <c r="N666" i="22"/>
  <c r="U666" i="22" s="1"/>
  <c r="Q666" i="22"/>
  <c r="P667" i="22"/>
  <c r="X667" i="22"/>
  <c r="L667" i="22"/>
  <c r="T667" i="22" s="1"/>
  <c r="G668" i="22" a="1"/>
  <c r="G668" i="22" s="1"/>
  <c r="I668" i="22" a="1"/>
  <c r="I668" i="22" s="1"/>
  <c r="K668" i="22" a="1"/>
  <c r="K668" i="22" s="1"/>
  <c r="F669" i="22"/>
  <c r="W667" i="22"/>
  <c r="J667" i="22"/>
  <c r="S667" i="22" s="1"/>
  <c r="O667" i="22"/>
  <c r="H667" i="22"/>
  <c r="R667" i="22" s="1"/>
  <c r="V667" i="22"/>
  <c r="A667" i="22"/>
  <c r="M667" i="22"/>
  <c r="J668" i="22" l="1"/>
  <c r="S668" i="22" s="1"/>
  <c r="W668" i="22"/>
  <c r="O668" i="22"/>
  <c r="M668" i="22"/>
  <c r="A668" i="22"/>
  <c r="H668" i="22"/>
  <c r="R668" i="22" s="1"/>
  <c r="V668" i="22"/>
  <c r="F670" i="22"/>
  <c r="G669" i="22" a="1"/>
  <c r="G669" i="22" s="1"/>
  <c r="I669" i="22" a="1"/>
  <c r="I669" i="22" s="1"/>
  <c r="K669" i="22" a="1"/>
  <c r="K669" i="22" s="1"/>
  <c r="Q667" i="22"/>
  <c r="Y667" i="22"/>
  <c r="N667" i="22"/>
  <c r="U667" i="22" s="1"/>
  <c r="P668" i="22"/>
  <c r="X668" i="22"/>
  <c r="L668" i="22"/>
  <c r="T668" i="22" s="1"/>
  <c r="F671" i="22" l="1"/>
  <c r="I670" i="22" a="1"/>
  <c r="I670" i="22" s="1"/>
  <c r="K670" i="22" a="1"/>
  <c r="K670" i="22" s="1"/>
  <c r="G670" i="22" a="1"/>
  <c r="G670" i="22" s="1"/>
  <c r="Q668" i="22"/>
  <c r="N668" i="22"/>
  <c r="U668" i="22" s="1"/>
  <c r="Y668" i="22"/>
  <c r="L669" i="22"/>
  <c r="T669" i="22" s="1"/>
  <c r="P669" i="22"/>
  <c r="X669" i="22"/>
  <c r="W669" i="22"/>
  <c r="J669" i="22"/>
  <c r="S669" i="22" s="1"/>
  <c r="O669" i="22"/>
  <c r="M669" i="22"/>
  <c r="V669" i="22"/>
  <c r="A669" i="22"/>
  <c r="H669" i="22"/>
  <c r="R669" i="22" s="1"/>
  <c r="H670" i="22" l="1"/>
  <c r="R670" i="22" s="1"/>
  <c r="M670" i="22"/>
  <c r="A670" i="22"/>
  <c r="V670" i="22"/>
  <c r="X670" i="22"/>
  <c r="L670" i="22"/>
  <c r="T670" i="22" s="1"/>
  <c r="P670" i="22"/>
  <c r="W670" i="22"/>
  <c r="J670" i="22"/>
  <c r="S670" i="22" s="1"/>
  <c r="O670" i="22"/>
  <c r="N669" i="22"/>
  <c r="U669" i="22" s="1"/>
  <c r="Q669" i="22"/>
  <c r="Y669" i="22"/>
  <c r="I671" i="22" a="1"/>
  <c r="I671" i="22" s="1"/>
  <c r="K671" i="22" a="1"/>
  <c r="K671" i="22" s="1"/>
  <c r="G671" i="22" a="1"/>
  <c r="G671" i="22" s="1"/>
  <c r="F672" i="22"/>
  <c r="V671" i="22" l="1"/>
  <c r="H671" i="22"/>
  <c r="R671" i="22" s="1"/>
  <c r="M671" i="22"/>
  <c r="A671" i="22"/>
  <c r="W671" i="22"/>
  <c r="O671" i="22"/>
  <c r="J671" i="22"/>
  <c r="S671" i="22" s="1"/>
  <c r="P671" i="22"/>
  <c r="L671" i="22"/>
  <c r="T671" i="22" s="1"/>
  <c r="X671" i="22"/>
  <c r="Q670" i="22"/>
  <c r="Y670" i="22"/>
  <c r="N670" i="22"/>
  <c r="U670" i="22" s="1"/>
  <c r="I672" i="22" a="1"/>
  <c r="I672" i="22" s="1"/>
  <c r="G672" i="22" a="1"/>
  <c r="G672" i="22" s="1"/>
  <c r="K672" i="22" a="1"/>
  <c r="K672" i="22" s="1"/>
  <c r="F673" i="22"/>
  <c r="M672" i="22" l="1"/>
  <c r="A672" i="22"/>
  <c r="H672" i="22"/>
  <c r="R672" i="22" s="1"/>
  <c r="V672" i="22"/>
  <c r="X672" i="22"/>
  <c r="L672" i="22"/>
  <c r="T672" i="22" s="1"/>
  <c r="P672" i="22"/>
  <c r="N671" i="22"/>
  <c r="U671" i="22" s="1"/>
  <c r="Q671" i="22"/>
  <c r="Y671" i="22"/>
  <c r="J672" i="22"/>
  <c r="S672" i="22" s="1"/>
  <c r="W672" i="22"/>
  <c r="O672" i="22"/>
  <c r="F674" i="22"/>
  <c r="G673" i="22" a="1"/>
  <c r="G673" i="22" s="1"/>
  <c r="K673" i="22" a="1"/>
  <c r="K673" i="22" s="1"/>
  <c r="I673" i="22" a="1"/>
  <c r="I673" i="22" s="1"/>
  <c r="M673" i="22" l="1"/>
  <c r="A673" i="22"/>
  <c r="H673" i="22"/>
  <c r="R673" i="22" s="1"/>
  <c r="V673" i="22"/>
  <c r="G674" i="22" a="1"/>
  <c r="G674" i="22" s="1"/>
  <c r="I674" i="22" a="1"/>
  <c r="I674" i="22" s="1"/>
  <c r="F675" i="22"/>
  <c r="K674" i="22" a="1"/>
  <c r="K674" i="22" s="1"/>
  <c r="P673" i="22"/>
  <c r="X673" i="22"/>
  <c r="L673" i="22"/>
  <c r="T673" i="22" s="1"/>
  <c r="J673" i="22"/>
  <c r="S673" i="22" s="1"/>
  <c r="O673" i="22"/>
  <c r="W673" i="22"/>
  <c r="Q672" i="22"/>
  <c r="Y672" i="22"/>
  <c r="N672" i="22"/>
  <c r="U672" i="22" s="1"/>
  <c r="P674" i="22" l="1"/>
  <c r="X674" i="22"/>
  <c r="L674" i="22"/>
  <c r="T674" i="22" s="1"/>
  <c r="G675" i="22" a="1"/>
  <c r="G675" i="22" s="1"/>
  <c r="I675" i="22" a="1"/>
  <c r="I675" i="22" s="1"/>
  <c r="K675" i="22" a="1"/>
  <c r="K675" i="22" s="1"/>
  <c r="F676" i="22"/>
  <c r="H674" i="22"/>
  <c r="R674" i="22" s="1"/>
  <c r="V674" i="22"/>
  <c r="M674" i="22"/>
  <c r="A674" i="22"/>
  <c r="W674" i="22"/>
  <c r="J674" i="22"/>
  <c r="S674" i="22" s="1"/>
  <c r="O674" i="22"/>
  <c r="N673" i="22"/>
  <c r="U673" i="22" s="1"/>
  <c r="Q673" i="22"/>
  <c r="Y673" i="22"/>
  <c r="K676" i="22" l="1" a="1"/>
  <c r="K676" i="22" s="1"/>
  <c r="I676" i="22" a="1"/>
  <c r="I676" i="22" s="1"/>
  <c r="G676" i="22" a="1"/>
  <c r="G676" i="22" s="1"/>
  <c r="F677" i="22"/>
  <c r="L675" i="22"/>
  <c r="T675" i="22" s="1"/>
  <c r="P675" i="22"/>
  <c r="X675" i="22"/>
  <c r="O675" i="22"/>
  <c r="W675" i="22"/>
  <c r="J675" i="22"/>
  <c r="S675" i="22" s="1"/>
  <c r="M675" i="22"/>
  <c r="A675" i="22"/>
  <c r="H675" i="22"/>
  <c r="R675" i="22" s="1"/>
  <c r="V675" i="22"/>
  <c r="Q674" i="22"/>
  <c r="N674" i="22"/>
  <c r="U674" i="22" s="1"/>
  <c r="Y674" i="22"/>
  <c r="I677" i="22" l="1" a="1"/>
  <c r="I677" i="22" s="1"/>
  <c r="G677" i="22" a="1"/>
  <c r="G677" i="22" s="1"/>
  <c r="F678" i="22"/>
  <c r="K677" i="22" a="1"/>
  <c r="K677" i="22" s="1"/>
  <c r="Y675" i="22"/>
  <c r="N675" i="22"/>
  <c r="U675" i="22" s="1"/>
  <c r="Q675" i="22"/>
  <c r="M676" i="22"/>
  <c r="H676" i="22"/>
  <c r="R676" i="22" s="1"/>
  <c r="A676" i="22"/>
  <c r="V676" i="22"/>
  <c r="O676" i="22"/>
  <c r="W676" i="22"/>
  <c r="J676" i="22"/>
  <c r="S676" i="22" s="1"/>
  <c r="L676" i="22"/>
  <c r="T676" i="22" s="1"/>
  <c r="P676" i="22"/>
  <c r="X676" i="22"/>
  <c r="Q676" i="22" l="1"/>
  <c r="Y676" i="22"/>
  <c r="N676" i="22"/>
  <c r="U676" i="22" s="1"/>
  <c r="X677" i="22"/>
  <c r="L677" i="22"/>
  <c r="T677" i="22" s="1"/>
  <c r="P677" i="22"/>
  <c r="I678" i="22" a="1"/>
  <c r="I678" i="22" s="1"/>
  <c r="K678" i="22" a="1"/>
  <c r="K678" i="22" s="1"/>
  <c r="F679" i="22"/>
  <c r="G678" i="22" a="1"/>
  <c r="G678" i="22" s="1"/>
  <c r="H677" i="22"/>
  <c r="R677" i="22" s="1"/>
  <c r="A677" i="22"/>
  <c r="V677" i="22"/>
  <c r="M677" i="22"/>
  <c r="J677" i="22"/>
  <c r="S677" i="22" s="1"/>
  <c r="O677" i="22"/>
  <c r="W677" i="22"/>
  <c r="P678" i="22" l="1"/>
  <c r="X678" i="22"/>
  <c r="L678" i="22"/>
  <c r="T678" i="22" s="1"/>
  <c r="W678" i="22"/>
  <c r="J678" i="22"/>
  <c r="S678" i="22" s="1"/>
  <c r="O678" i="22"/>
  <c r="N677" i="22"/>
  <c r="U677" i="22" s="1"/>
  <c r="Q677" i="22"/>
  <c r="Y677" i="22"/>
  <c r="V678" i="22"/>
  <c r="A678" i="22"/>
  <c r="H678" i="22"/>
  <c r="R678" i="22" s="1"/>
  <c r="M678" i="22"/>
  <c r="K679" i="22" a="1"/>
  <c r="K679" i="22" s="1"/>
  <c r="G679" i="22" a="1"/>
  <c r="G679" i="22" s="1"/>
  <c r="F680" i="22"/>
  <c r="I679" i="22" a="1"/>
  <c r="I679" i="22" s="1"/>
  <c r="K680" i="22" l="1" a="1"/>
  <c r="K680" i="22" s="1"/>
  <c r="I680" i="22" a="1"/>
  <c r="I680" i="22" s="1"/>
  <c r="F681" i="22"/>
  <c r="G680" i="22" a="1"/>
  <c r="G680" i="22" s="1"/>
  <c r="X679" i="22"/>
  <c r="P679" i="22"/>
  <c r="L679" i="22"/>
  <c r="T679" i="22" s="1"/>
  <c r="H679" i="22"/>
  <c r="R679" i="22" s="1"/>
  <c r="V679" i="22"/>
  <c r="M679" i="22"/>
  <c r="A679" i="22"/>
  <c r="Q678" i="22"/>
  <c r="Y678" i="22"/>
  <c r="N678" i="22"/>
  <c r="U678" i="22" s="1"/>
  <c r="W679" i="22"/>
  <c r="O679" i="22"/>
  <c r="J679" i="22"/>
  <c r="S679" i="22" s="1"/>
  <c r="M680" i="22" l="1"/>
  <c r="H680" i="22"/>
  <c r="R680" i="22" s="1"/>
  <c r="A680" i="22"/>
  <c r="V680" i="22"/>
  <c r="I681" i="22" a="1"/>
  <c r="I681" i="22" s="1"/>
  <c r="F682" i="22"/>
  <c r="K681" i="22" a="1"/>
  <c r="K681" i="22" s="1"/>
  <c r="G681" i="22" a="1"/>
  <c r="G681" i="22" s="1"/>
  <c r="Q679" i="22"/>
  <c r="Y679" i="22"/>
  <c r="N679" i="22"/>
  <c r="U679" i="22" s="1"/>
  <c r="W680" i="22"/>
  <c r="J680" i="22"/>
  <c r="S680" i="22" s="1"/>
  <c r="O680" i="22"/>
  <c r="P680" i="22"/>
  <c r="X680" i="22"/>
  <c r="L680" i="22"/>
  <c r="T680" i="22" s="1"/>
  <c r="M681" i="22" l="1"/>
  <c r="A681" i="22"/>
  <c r="H681" i="22"/>
  <c r="R681" i="22" s="1"/>
  <c r="V681" i="22"/>
  <c r="O681" i="22"/>
  <c r="W681" i="22"/>
  <c r="J681" i="22"/>
  <c r="S681" i="22" s="1"/>
  <c r="P681" i="22"/>
  <c r="X681" i="22"/>
  <c r="L681" i="22"/>
  <c r="T681" i="22" s="1"/>
  <c r="F683" i="22"/>
  <c r="K682" i="22" a="1"/>
  <c r="K682" i="22" s="1"/>
  <c r="G682" i="22" a="1"/>
  <c r="G682" i="22" s="1"/>
  <c r="I682" i="22" a="1"/>
  <c r="I682" i="22" s="1"/>
  <c r="Q680" i="22"/>
  <c r="Y680" i="22"/>
  <c r="N680" i="22"/>
  <c r="U680" i="22" s="1"/>
  <c r="O682" i="22" l="1"/>
  <c r="W682" i="22"/>
  <c r="J682" i="22"/>
  <c r="S682" i="22" s="1"/>
  <c r="V682" i="22"/>
  <c r="M682" i="22"/>
  <c r="A682" i="22"/>
  <c r="H682" i="22"/>
  <c r="R682" i="22" s="1"/>
  <c r="P682" i="22"/>
  <c r="X682" i="22"/>
  <c r="L682" i="22"/>
  <c r="T682" i="22" s="1"/>
  <c r="I683" i="22" a="1"/>
  <c r="I683" i="22" s="1"/>
  <c r="K683" i="22" a="1"/>
  <c r="K683" i="22" s="1"/>
  <c r="G683" i="22" a="1"/>
  <c r="G683" i="22" s="1"/>
  <c r="F684" i="22"/>
  <c r="N681" i="22"/>
  <c r="U681" i="22" s="1"/>
  <c r="Q681" i="22"/>
  <c r="Y681" i="22"/>
  <c r="A683" i="22" l="1"/>
  <c r="H683" i="22"/>
  <c r="R683" i="22" s="1"/>
  <c r="V683" i="22"/>
  <c r="M683" i="22"/>
  <c r="Y682" i="22"/>
  <c r="N682" i="22"/>
  <c r="U682" i="22" s="1"/>
  <c r="Q682" i="22"/>
  <c r="P683" i="22"/>
  <c r="X683" i="22"/>
  <c r="L683" i="22"/>
  <c r="T683" i="22" s="1"/>
  <c r="O683" i="22"/>
  <c r="W683" i="22"/>
  <c r="J683" i="22"/>
  <c r="S683" i="22" s="1"/>
  <c r="I684" i="22" a="1"/>
  <c r="I684" i="22" s="1"/>
  <c r="K684" i="22" a="1"/>
  <c r="K684" i="22" s="1"/>
  <c r="G684" i="22" a="1"/>
  <c r="G684" i="22" s="1"/>
  <c r="F685" i="22"/>
  <c r="O684" i="22" l="1"/>
  <c r="W684" i="22"/>
  <c r="J684" i="22"/>
  <c r="S684" i="22" s="1"/>
  <c r="V684" i="22"/>
  <c r="M684" i="22"/>
  <c r="H684" i="22"/>
  <c r="R684" i="22" s="1"/>
  <c r="A684" i="22"/>
  <c r="Y683" i="22"/>
  <c r="Q683" i="22"/>
  <c r="N683" i="22"/>
  <c r="U683" i="22" s="1"/>
  <c r="X684" i="22"/>
  <c r="L684" i="22"/>
  <c r="T684" i="22" s="1"/>
  <c r="P684" i="22"/>
  <c r="F686" i="22"/>
  <c r="I685" i="22" a="1"/>
  <c r="I685" i="22" s="1"/>
  <c r="K685" i="22" a="1"/>
  <c r="K685" i="22" s="1"/>
  <c r="G685" i="22" a="1"/>
  <c r="G685" i="22" s="1"/>
  <c r="O685" i="22" l="1"/>
  <c r="J685" i="22"/>
  <c r="S685" i="22" s="1"/>
  <c r="W685" i="22"/>
  <c r="Q684" i="22"/>
  <c r="Y684" i="22"/>
  <c r="N684" i="22"/>
  <c r="U684" i="22" s="1"/>
  <c r="L685" i="22"/>
  <c r="T685" i="22" s="1"/>
  <c r="P685" i="22"/>
  <c r="X685" i="22"/>
  <c r="K686" i="22" a="1"/>
  <c r="K686" i="22" s="1"/>
  <c r="G686" i="22" a="1"/>
  <c r="G686" i="22" s="1"/>
  <c r="I686" i="22" a="1"/>
  <c r="I686" i="22" s="1"/>
  <c r="F687" i="22"/>
  <c r="A685" i="22"/>
  <c r="V685" i="22"/>
  <c r="H685" i="22"/>
  <c r="R685" i="22" s="1"/>
  <c r="M685" i="22"/>
  <c r="I687" i="22" l="1" a="1"/>
  <c r="I687" i="22" s="1"/>
  <c r="F688" i="22"/>
  <c r="G687" i="22" a="1"/>
  <c r="G687" i="22" s="1"/>
  <c r="K687" i="22" a="1"/>
  <c r="K687" i="22" s="1"/>
  <c r="H686" i="22"/>
  <c r="R686" i="22" s="1"/>
  <c r="V686" i="22"/>
  <c r="M686" i="22"/>
  <c r="A686" i="22"/>
  <c r="L686" i="22"/>
  <c r="T686" i="22" s="1"/>
  <c r="X686" i="22"/>
  <c r="P686" i="22"/>
  <c r="W686" i="22"/>
  <c r="J686" i="22"/>
  <c r="S686" i="22" s="1"/>
  <c r="O686" i="22"/>
  <c r="N685" i="22"/>
  <c r="U685" i="22" s="1"/>
  <c r="Y685" i="22"/>
  <c r="Q685" i="22"/>
  <c r="Q686" i="22" l="1"/>
  <c r="Y686" i="22"/>
  <c r="N686" i="22"/>
  <c r="U686" i="22" s="1"/>
  <c r="L687" i="22"/>
  <c r="T687" i="22" s="1"/>
  <c r="P687" i="22"/>
  <c r="X687" i="22"/>
  <c r="M687" i="22"/>
  <c r="A687" i="22"/>
  <c r="H687" i="22"/>
  <c r="R687" i="22" s="1"/>
  <c r="V687" i="22"/>
  <c r="F689" i="22"/>
  <c r="G688" i="22" a="1"/>
  <c r="G688" i="22" s="1"/>
  <c r="I688" i="22" a="1"/>
  <c r="I688" i="22" s="1"/>
  <c r="K688" i="22" a="1"/>
  <c r="K688" i="22" s="1"/>
  <c r="O687" i="22"/>
  <c r="W687" i="22"/>
  <c r="J687" i="22"/>
  <c r="S687" i="22" s="1"/>
  <c r="J688" i="22" l="1"/>
  <c r="S688" i="22" s="1"/>
  <c r="O688" i="22"/>
  <c r="W688" i="22"/>
  <c r="L688" i="22"/>
  <c r="T688" i="22" s="1"/>
  <c r="P688" i="22"/>
  <c r="X688" i="22"/>
  <c r="G689" i="22" a="1"/>
  <c r="G689" i="22" s="1"/>
  <c r="I689" i="22" a="1"/>
  <c r="I689" i="22" s="1"/>
  <c r="F690" i="22"/>
  <c r="K689" i="22" a="1"/>
  <c r="K689" i="22" s="1"/>
  <c r="V688" i="22"/>
  <c r="M688" i="22"/>
  <c r="A688" i="22"/>
  <c r="H688" i="22"/>
  <c r="R688" i="22" s="1"/>
  <c r="Y687" i="22"/>
  <c r="N687" i="22"/>
  <c r="U687" i="22" s="1"/>
  <c r="Q687" i="22"/>
  <c r="M689" i="22" l="1"/>
  <c r="A689" i="22"/>
  <c r="H689" i="22"/>
  <c r="R689" i="22" s="1"/>
  <c r="V689" i="22"/>
  <c r="Y688" i="22"/>
  <c r="N688" i="22"/>
  <c r="U688" i="22" s="1"/>
  <c r="Q688" i="22"/>
  <c r="P689" i="22"/>
  <c r="X689" i="22"/>
  <c r="L689" i="22"/>
  <c r="T689" i="22" s="1"/>
  <c r="W689" i="22"/>
  <c r="J689" i="22"/>
  <c r="S689" i="22" s="1"/>
  <c r="O689" i="22"/>
  <c r="F691" i="22"/>
  <c r="G690" i="22" a="1"/>
  <c r="G690" i="22" s="1"/>
  <c r="I690" i="22" a="1"/>
  <c r="I690" i="22" s="1"/>
  <c r="K690" i="22" a="1"/>
  <c r="K690" i="22" s="1"/>
  <c r="M690" i="22" l="1"/>
  <c r="A690" i="22"/>
  <c r="V690" i="22"/>
  <c r="H690" i="22"/>
  <c r="R690" i="22" s="1"/>
  <c r="O690" i="22"/>
  <c r="W690" i="22"/>
  <c r="J690" i="22"/>
  <c r="S690" i="22" s="1"/>
  <c r="G691" i="22" a="1"/>
  <c r="G691" i="22" s="1"/>
  <c r="F692" i="22"/>
  <c r="I691" i="22" a="1"/>
  <c r="I691" i="22" s="1"/>
  <c r="K691" i="22" a="1"/>
  <c r="K691" i="22" s="1"/>
  <c r="P690" i="22"/>
  <c r="X690" i="22"/>
  <c r="L690" i="22"/>
  <c r="T690" i="22" s="1"/>
  <c r="Y689" i="22"/>
  <c r="N689" i="22"/>
  <c r="U689" i="22" s="1"/>
  <c r="Q689" i="22"/>
  <c r="V691" i="22" l="1"/>
  <c r="A691" i="22"/>
  <c r="M691" i="22"/>
  <c r="H691" i="22"/>
  <c r="R691" i="22" s="1"/>
  <c r="L691" i="22"/>
  <c r="T691" i="22" s="1"/>
  <c r="P691" i="22"/>
  <c r="X691" i="22"/>
  <c r="O691" i="22"/>
  <c r="W691" i="22"/>
  <c r="J691" i="22"/>
  <c r="S691" i="22" s="1"/>
  <c r="K692" i="22" a="1"/>
  <c r="K692" i="22" s="1"/>
  <c r="G692" i="22" a="1"/>
  <c r="G692" i="22" s="1"/>
  <c r="F693" i="22"/>
  <c r="I692" i="22" a="1"/>
  <c r="I692" i="22" s="1"/>
  <c r="Q690" i="22"/>
  <c r="Y690" i="22"/>
  <c r="N690" i="22"/>
  <c r="U690" i="22" s="1"/>
  <c r="K693" i="22" l="1" a="1"/>
  <c r="K693" i="22" s="1"/>
  <c r="G693" i="22" a="1"/>
  <c r="G693" i="22" s="1"/>
  <c r="I693" i="22" a="1"/>
  <c r="I693" i="22" s="1"/>
  <c r="F694" i="22"/>
  <c r="W692" i="22"/>
  <c r="J692" i="22"/>
  <c r="S692" i="22" s="1"/>
  <c r="O692" i="22"/>
  <c r="P692" i="22"/>
  <c r="X692" i="22"/>
  <c r="L692" i="22"/>
  <c r="T692" i="22" s="1"/>
  <c r="N691" i="22"/>
  <c r="U691" i="22" s="1"/>
  <c r="Q691" i="22"/>
  <c r="Y691" i="22"/>
  <c r="M692" i="22"/>
  <c r="H692" i="22"/>
  <c r="R692" i="22" s="1"/>
  <c r="V692" i="22"/>
  <c r="A692" i="22"/>
  <c r="N692" i="22" l="1"/>
  <c r="U692" i="22" s="1"/>
  <c r="Q692" i="22"/>
  <c r="Y692" i="22"/>
  <c r="K694" i="22" a="1"/>
  <c r="K694" i="22" s="1"/>
  <c r="F695" i="22"/>
  <c r="G694" i="22" a="1"/>
  <c r="G694" i="22" s="1"/>
  <c r="I694" i="22" a="1"/>
  <c r="I694" i="22" s="1"/>
  <c r="J693" i="22"/>
  <c r="S693" i="22" s="1"/>
  <c r="O693" i="22"/>
  <c r="W693" i="22"/>
  <c r="V693" i="22"/>
  <c r="M693" i="22"/>
  <c r="A693" i="22"/>
  <c r="H693" i="22"/>
  <c r="R693" i="22" s="1"/>
  <c r="P693" i="22"/>
  <c r="X693" i="22"/>
  <c r="L693" i="22"/>
  <c r="T693" i="22" s="1"/>
  <c r="K695" i="22" l="1" a="1"/>
  <c r="K695" i="22" s="1"/>
  <c r="G695" i="22" a="1"/>
  <c r="G695" i="22" s="1"/>
  <c r="I695" i="22" a="1"/>
  <c r="I695" i="22" s="1"/>
  <c r="F696" i="22"/>
  <c r="W694" i="22"/>
  <c r="J694" i="22"/>
  <c r="S694" i="22" s="1"/>
  <c r="O694" i="22"/>
  <c r="Q693" i="22"/>
  <c r="Y693" i="22"/>
  <c r="N693" i="22"/>
  <c r="U693" i="22" s="1"/>
  <c r="M694" i="22"/>
  <c r="A694" i="22"/>
  <c r="H694" i="22"/>
  <c r="R694" i="22" s="1"/>
  <c r="V694" i="22"/>
  <c r="P694" i="22"/>
  <c r="L694" i="22"/>
  <c r="T694" i="22" s="1"/>
  <c r="X694" i="22"/>
  <c r="G696" i="22" l="1" a="1"/>
  <c r="G696" i="22" s="1"/>
  <c r="F697" i="22"/>
  <c r="K696" i="22" a="1"/>
  <c r="K696" i="22" s="1"/>
  <c r="I696" i="22" a="1"/>
  <c r="I696" i="22" s="1"/>
  <c r="O695" i="22"/>
  <c r="W695" i="22"/>
  <c r="J695" i="22"/>
  <c r="S695" i="22" s="1"/>
  <c r="Q694" i="22"/>
  <c r="N694" i="22"/>
  <c r="U694" i="22" s="1"/>
  <c r="Y694" i="22"/>
  <c r="M695" i="22"/>
  <c r="V695" i="22"/>
  <c r="A695" i="22"/>
  <c r="H695" i="22"/>
  <c r="R695" i="22" s="1"/>
  <c r="X695" i="22"/>
  <c r="P695" i="22"/>
  <c r="L695" i="22"/>
  <c r="T695" i="22" s="1"/>
  <c r="O696" i="22" l="1"/>
  <c r="J696" i="22"/>
  <c r="S696" i="22" s="1"/>
  <c r="W696" i="22"/>
  <c r="P696" i="22"/>
  <c r="X696" i="22"/>
  <c r="L696" i="22"/>
  <c r="T696" i="22" s="1"/>
  <c r="Q695" i="22"/>
  <c r="N695" i="22"/>
  <c r="U695" i="22" s="1"/>
  <c r="Y695" i="22"/>
  <c r="I697" i="22" a="1"/>
  <c r="I697" i="22" s="1"/>
  <c r="K697" i="22" a="1"/>
  <c r="K697" i="22" s="1"/>
  <c r="F698" i="22"/>
  <c r="G697" i="22" a="1"/>
  <c r="G697" i="22" s="1"/>
  <c r="H696" i="22"/>
  <c r="R696" i="22" s="1"/>
  <c r="M696" i="22"/>
  <c r="A696" i="22"/>
  <c r="V696" i="22"/>
  <c r="V697" i="22" l="1"/>
  <c r="M697" i="22"/>
  <c r="H697" i="22"/>
  <c r="R697" i="22" s="1"/>
  <c r="A697" i="22"/>
  <c r="Q696" i="22"/>
  <c r="Y696" i="22"/>
  <c r="N696" i="22"/>
  <c r="U696" i="22" s="1"/>
  <c r="G698" i="22" a="1"/>
  <c r="G698" i="22" s="1"/>
  <c r="K698" i="22" a="1"/>
  <c r="K698" i="22" s="1"/>
  <c r="I698" i="22" a="1"/>
  <c r="I698" i="22" s="1"/>
  <c r="F699" i="22"/>
  <c r="P697" i="22"/>
  <c r="L697" i="22"/>
  <c r="T697" i="22" s="1"/>
  <c r="X697" i="22"/>
  <c r="O697" i="22"/>
  <c r="W697" i="22"/>
  <c r="J697" i="22"/>
  <c r="S697" i="22" s="1"/>
  <c r="H698" i="22" l="1"/>
  <c r="R698" i="22" s="1"/>
  <c r="V698" i="22"/>
  <c r="A698" i="22"/>
  <c r="M698" i="22"/>
  <c r="I699" i="22" a="1"/>
  <c r="I699" i="22" s="1"/>
  <c r="F700" i="22"/>
  <c r="G699" i="22" a="1"/>
  <c r="G699" i="22" s="1"/>
  <c r="K699" i="22" a="1"/>
  <c r="K699" i="22" s="1"/>
  <c r="J698" i="22"/>
  <c r="S698" i="22" s="1"/>
  <c r="O698" i="22"/>
  <c r="W698" i="22"/>
  <c r="N697" i="22"/>
  <c r="U697" i="22" s="1"/>
  <c r="Q697" i="22"/>
  <c r="Y697" i="22"/>
  <c r="P698" i="22"/>
  <c r="X698" i="22"/>
  <c r="L698" i="22"/>
  <c r="T698" i="22" s="1"/>
  <c r="L699" i="22" l="1"/>
  <c r="T699" i="22" s="1"/>
  <c r="X699" i="22"/>
  <c r="P699" i="22"/>
  <c r="A699" i="22"/>
  <c r="V699" i="22"/>
  <c r="M699" i="22"/>
  <c r="H699" i="22"/>
  <c r="R699" i="22" s="1"/>
  <c r="Q698" i="22"/>
  <c r="Y698" i="22"/>
  <c r="N698" i="22"/>
  <c r="U698" i="22" s="1"/>
  <c r="G700" i="22" a="1"/>
  <c r="G700" i="22" s="1"/>
  <c r="F701" i="22"/>
  <c r="I700" i="22" a="1"/>
  <c r="I700" i="22" s="1"/>
  <c r="K700" i="22" a="1"/>
  <c r="K700" i="22" s="1"/>
  <c r="W699" i="22"/>
  <c r="J699" i="22"/>
  <c r="S699" i="22" s="1"/>
  <c r="O699" i="22"/>
  <c r="O700" i="22" l="1"/>
  <c r="J700" i="22"/>
  <c r="S700" i="22" s="1"/>
  <c r="W700" i="22"/>
  <c r="A700" i="22"/>
  <c r="V700" i="22"/>
  <c r="M700" i="22"/>
  <c r="H700" i="22"/>
  <c r="R700" i="22" s="1"/>
  <c r="P700" i="22"/>
  <c r="L700" i="22"/>
  <c r="T700" i="22" s="1"/>
  <c r="X700" i="22"/>
  <c r="Q699" i="22"/>
  <c r="Y699" i="22"/>
  <c r="N699" i="22"/>
  <c r="U699" i="22" s="1"/>
  <c r="G701" i="22" a="1"/>
  <c r="G701" i="22" s="1"/>
  <c r="I701" i="22" a="1"/>
  <c r="I701" i="22" s="1"/>
  <c r="F702" i="22"/>
  <c r="K701" i="22" a="1"/>
  <c r="K701" i="22" s="1"/>
  <c r="Q700" i="22" l="1"/>
  <c r="N700" i="22"/>
  <c r="U700" i="22" s="1"/>
  <c r="Y700" i="22"/>
  <c r="M701" i="22"/>
  <c r="A701" i="22"/>
  <c r="H701" i="22"/>
  <c r="R701" i="22" s="1"/>
  <c r="V701" i="22"/>
  <c r="W701" i="22"/>
  <c r="J701" i="22"/>
  <c r="S701" i="22" s="1"/>
  <c r="O701" i="22"/>
  <c r="I702" i="22" a="1"/>
  <c r="I702" i="22" s="1"/>
  <c r="K702" i="22" a="1"/>
  <c r="K702" i="22" s="1"/>
  <c r="G702" i="22" a="1"/>
  <c r="G702" i="22" s="1"/>
  <c r="F703" i="22"/>
  <c r="L701" i="22"/>
  <c r="T701" i="22" s="1"/>
  <c r="P701" i="22"/>
  <c r="X701" i="22"/>
  <c r="P702" i="22" l="1"/>
  <c r="L702" i="22"/>
  <c r="T702" i="22" s="1"/>
  <c r="X702" i="22"/>
  <c r="Y701" i="22"/>
  <c r="N701" i="22"/>
  <c r="U701" i="22" s="1"/>
  <c r="Q701" i="22"/>
  <c r="O702" i="22"/>
  <c r="W702" i="22"/>
  <c r="J702" i="22"/>
  <c r="S702" i="22" s="1"/>
  <c r="F704" i="22"/>
  <c r="K703" i="22" a="1"/>
  <c r="K703" i="22" s="1"/>
  <c r="G703" i="22" a="1"/>
  <c r="G703" i="22" s="1"/>
  <c r="I703" i="22" a="1"/>
  <c r="I703" i="22" s="1"/>
  <c r="A702" i="22"/>
  <c r="H702" i="22"/>
  <c r="R702" i="22" s="1"/>
  <c r="M702" i="22"/>
  <c r="V702" i="22"/>
  <c r="Q702" i="22" l="1"/>
  <c r="Y702" i="22"/>
  <c r="N702" i="22"/>
  <c r="U702" i="22" s="1"/>
  <c r="P703" i="22"/>
  <c r="L703" i="22"/>
  <c r="T703" i="22" s="1"/>
  <c r="X703" i="22"/>
  <c r="H703" i="22"/>
  <c r="R703" i="22" s="1"/>
  <c r="V703" i="22"/>
  <c r="A703" i="22"/>
  <c r="M703" i="22"/>
  <c r="K704" i="22" a="1"/>
  <c r="K704" i="22" s="1"/>
  <c r="F705" i="22"/>
  <c r="G704" i="22" a="1"/>
  <c r="G704" i="22" s="1"/>
  <c r="I704" i="22" a="1"/>
  <c r="I704" i="22" s="1"/>
  <c r="O703" i="22"/>
  <c r="W703" i="22"/>
  <c r="J703" i="22"/>
  <c r="S703" i="22" s="1"/>
  <c r="J704" i="22" l="1"/>
  <c r="S704" i="22" s="1"/>
  <c r="W704" i="22"/>
  <c r="O704" i="22"/>
  <c r="A704" i="22"/>
  <c r="H704" i="22"/>
  <c r="R704" i="22" s="1"/>
  <c r="M704" i="22"/>
  <c r="V704" i="22"/>
  <c r="I705" i="22" a="1"/>
  <c r="I705" i="22" s="1"/>
  <c r="G705" i="22" a="1"/>
  <c r="G705" i="22" s="1"/>
  <c r="K705" i="22" a="1"/>
  <c r="K705" i="22" s="1"/>
  <c r="F706" i="22"/>
  <c r="L704" i="22"/>
  <c r="T704" i="22" s="1"/>
  <c r="P704" i="22"/>
  <c r="X704" i="22"/>
  <c r="Y703" i="22"/>
  <c r="N703" i="22"/>
  <c r="U703" i="22" s="1"/>
  <c r="Q703" i="22"/>
  <c r="O705" i="22" l="1"/>
  <c r="J705" i="22"/>
  <c r="S705" i="22" s="1"/>
  <c r="W705" i="22"/>
  <c r="G706" i="22" a="1"/>
  <c r="G706" i="22" s="1"/>
  <c r="F707" i="22"/>
  <c r="K706" i="22" a="1"/>
  <c r="K706" i="22" s="1"/>
  <c r="I706" i="22" a="1"/>
  <c r="I706" i="22" s="1"/>
  <c r="P705" i="22"/>
  <c r="X705" i="22"/>
  <c r="L705" i="22"/>
  <c r="T705" i="22" s="1"/>
  <c r="N704" i="22"/>
  <c r="U704" i="22" s="1"/>
  <c r="Q704" i="22"/>
  <c r="Y704" i="22"/>
  <c r="M705" i="22"/>
  <c r="A705" i="22"/>
  <c r="V705" i="22"/>
  <c r="H705" i="22"/>
  <c r="R705" i="22" s="1"/>
  <c r="N705" i="22" l="1"/>
  <c r="U705" i="22" s="1"/>
  <c r="Q705" i="22"/>
  <c r="Y705" i="22"/>
  <c r="G707" i="22" a="1"/>
  <c r="G707" i="22" s="1"/>
  <c r="F708" i="22"/>
  <c r="I707" i="22" a="1"/>
  <c r="I707" i="22" s="1"/>
  <c r="K707" i="22" a="1"/>
  <c r="K707" i="22" s="1"/>
  <c r="W706" i="22"/>
  <c r="J706" i="22"/>
  <c r="S706" i="22" s="1"/>
  <c r="O706" i="22"/>
  <c r="M706" i="22"/>
  <c r="A706" i="22"/>
  <c r="H706" i="22"/>
  <c r="R706" i="22" s="1"/>
  <c r="V706" i="22"/>
  <c r="X706" i="22"/>
  <c r="L706" i="22"/>
  <c r="T706" i="22" s="1"/>
  <c r="P706" i="22"/>
  <c r="L707" i="22" l="1"/>
  <c r="T707" i="22" s="1"/>
  <c r="P707" i="22"/>
  <c r="X707" i="22"/>
  <c r="O707" i="22"/>
  <c r="W707" i="22"/>
  <c r="J707" i="22"/>
  <c r="S707" i="22" s="1"/>
  <c r="A707" i="22"/>
  <c r="H707" i="22"/>
  <c r="R707" i="22" s="1"/>
  <c r="V707" i="22"/>
  <c r="M707" i="22"/>
  <c r="Y706" i="22"/>
  <c r="N706" i="22"/>
  <c r="U706" i="22" s="1"/>
  <c r="Q706" i="22"/>
  <c r="K708" i="22" a="1"/>
  <c r="K708" i="22" s="1"/>
  <c r="I708" i="22" a="1"/>
  <c r="I708" i="22" s="1"/>
  <c r="F709" i="22"/>
  <c r="G708" i="22" a="1"/>
  <c r="G708" i="22" s="1"/>
  <c r="F710" i="22" l="1"/>
  <c r="I709" i="22" a="1"/>
  <c r="I709" i="22" s="1"/>
  <c r="G709" i="22" a="1"/>
  <c r="G709" i="22" s="1"/>
  <c r="K709" i="22" a="1"/>
  <c r="K709" i="22" s="1"/>
  <c r="P708" i="22"/>
  <c r="X708" i="22"/>
  <c r="L708" i="22"/>
  <c r="T708" i="22" s="1"/>
  <c r="W708" i="22"/>
  <c r="O708" i="22"/>
  <c r="J708" i="22"/>
  <c r="S708" i="22" s="1"/>
  <c r="Y707" i="22"/>
  <c r="N707" i="22"/>
  <c r="U707" i="22" s="1"/>
  <c r="Q707" i="22"/>
  <c r="V708" i="22"/>
  <c r="M708" i="22"/>
  <c r="A708" i="22"/>
  <c r="H708" i="22"/>
  <c r="R708" i="22" s="1"/>
  <c r="L709" i="22" l="1"/>
  <c r="T709" i="22" s="1"/>
  <c r="X709" i="22"/>
  <c r="P709" i="22"/>
  <c r="A709" i="22"/>
  <c r="H709" i="22"/>
  <c r="R709" i="22" s="1"/>
  <c r="M709" i="22"/>
  <c r="V709" i="22"/>
  <c r="Q708" i="22"/>
  <c r="Y708" i="22"/>
  <c r="N708" i="22"/>
  <c r="U708" i="22" s="1"/>
  <c r="J709" i="22"/>
  <c r="S709" i="22" s="1"/>
  <c r="O709" i="22"/>
  <c r="W709" i="22"/>
  <c r="K710" i="22" a="1"/>
  <c r="K710" i="22" s="1"/>
  <c r="G710" i="22" a="1"/>
  <c r="G710" i="22" s="1"/>
  <c r="I710" i="22" a="1"/>
  <c r="I710" i="22" s="1"/>
  <c r="F711" i="22"/>
  <c r="W710" i="22" l="1"/>
  <c r="O710" i="22"/>
  <c r="J710" i="22"/>
  <c r="S710" i="22" s="1"/>
  <c r="L710" i="22"/>
  <c r="T710" i="22" s="1"/>
  <c r="P710" i="22"/>
  <c r="X710" i="22"/>
  <c r="A710" i="22"/>
  <c r="M710" i="22"/>
  <c r="H710" i="22"/>
  <c r="R710" i="22" s="1"/>
  <c r="V710" i="22"/>
  <c r="Y709" i="22"/>
  <c r="N709" i="22"/>
  <c r="U709" i="22" s="1"/>
  <c r="Q709" i="22"/>
  <c r="G711" i="22" a="1"/>
  <c r="G711" i="22" s="1"/>
  <c r="F712" i="22"/>
  <c r="I711" i="22" a="1"/>
  <c r="I711" i="22" s="1"/>
  <c r="K711" i="22" a="1"/>
  <c r="K711" i="22" s="1"/>
  <c r="W711" i="22" l="1"/>
  <c r="J711" i="22"/>
  <c r="S711" i="22" s="1"/>
  <c r="O711" i="22"/>
  <c r="M711" i="22"/>
  <c r="A711" i="22"/>
  <c r="H711" i="22"/>
  <c r="R711" i="22" s="1"/>
  <c r="V711" i="22"/>
  <c r="F713" i="22"/>
  <c r="G712" i="22" a="1"/>
  <c r="G712" i="22" s="1"/>
  <c r="I712" i="22" a="1"/>
  <c r="I712" i="22" s="1"/>
  <c r="K712" i="22" a="1"/>
  <c r="K712" i="22" s="1"/>
  <c r="N710" i="22"/>
  <c r="U710" i="22" s="1"/>
  <c r="Q710" i="22"/>
  <c r="Y710" i="22"/>
  <c r="X711" i="22"/>
  <c r="L711" i="22"/>
  <c r="T711" i="22" s="1"/>
  <c r="P711" i="22"/>
  <c r="I713" i="22" l="1" a="1"/>
  <c r="I713" i="22" s="1"/>
  <c r="K713" i="22" a="1"/>
  <c r="K713" i="22" s="1"/>
  <c r="F714" i="22"/>
  <c r="G713" i="22" a="1"/>
  <c r="G713" i="22" s="1"/>
  <c r="Y711" i="22"/>
  <c r="N711" i="22"/>
  <c r="U711" i="22" s="1"/>
  <c r="Q711" i="22"/>
  <c r="L712" i="22"/>
  <c r="T712" i="22" s="1"/>
  <c r="X712" i="22"/>
  <c r="P712" i="22"/>
  <c r="O712" i="22"/>
  <c r="W712" i="22"/>
  <c r="J712" i="22"/>
  <c r="S712" i="22" s="1"/>
  <c r="M712" i="22"/>
  <c r="A712" i="22"/>
  <c r="H712" i="22"/>
  <c r="R712" i="22" s="1"/>
  <c r="V712" i="22"/>
  <c r="M713" i="22" l="1"/>
  <c r="A713" i="22"/>
  <c r="H713" i="22"/>
  <c r="R713" i="22" s="1"/>
  <c r="V713" i="22"/>
  <c r="I714" i="22" a="1"/>
  <c r="I714" i="22" s="1"/>
  <c r="K714" i="22" a="1"/>
  <c r="K714" i="22" s="1"/>
  <c r="G714" i="22" a="1"/>
  <c r="G714" i="22" s="1"/>
  <c r="F715" i="22"/>
  <c r="X713" i="22"/>
  <c r="L713" i="22"/>
  <c r="T713" i="22" s="1"/>
  <c r="P713" i="22"/>
  <c r="Q712" i="22"/>
  <c r="Y712" i="22"/>
  <c r="N712" i="22"/>
  <c r="U712" i="22" s="1"/>
  <c r="J713" i="22"/>
  <c r="S713" i="22" s="1"/>
  <c r="O713" i="22"/>
  <c r="W713" i="22"/>
  <c r="K715" i="22" l="1" a="1"/>
  <c r="K715" i="22" s="1"/>
  <c r="F716" i="22"/>
  <c r="G715" i="22" a="1"/>
  <c r="G715" i="22" s="1"/>
  <c r="I715" i="22" a="1"/>
  <c r="I715" i="22" s="1"/>
  <c r="X714" i="22"/>
  <c r="L714" i="22"/>
  <c r="T714" i="22" s="1"/>
  <c r="P714" i="22"/>
  <c r="J714" i="22"/>
  <c r="S714" i="22" s="1"/>
  <c r="O714" i="22"/>
  <c r="W714" i="22"/>
  <c r="M714" i="22"/>
  <c r="A714" i="22"/>
  <c r="V714" i="22"/>
  <c r="H714" i="22"/>
  <c r="R714" i="22" s="1"/>
  <c r="Y713" i="22"/>
  <c r="N713" i="22"/>
  <c r="U713" i="22" s="1"/>
  <c r="Q713" i="22"/>
  <c r="O715" i="22" l="1"/>
  <c r="W715" i="22"/>
  <c r="J715" i="22"/>
  <c r="S715" i="22" s="1"/>
  <c r="M715" i="22"/>
  <c r="H715" i="22"/>
  <c r="R715" i="22" s="1"/>
  <c r="V715" i="22"/>
  <c r="A715" i="22"/>
  <c r="Y714" i="22"/>
  <c r="Q714" i="22"/>
  <c r="N714" i="22"/>
  <c r="U714" i="22" s="1"/>
  <c r="F717" i="22"/>
  <c r="I716" i="22" a="1"/>
  <c r="I716" i="22" s="1"/>
  <c r="G716" i="22" a="1"/>
  <c r="G716" i="22" s="1"/>
  <c r="K716" i="22" a="1"/>
  <c r="K716" i="22" s="1"/>
  <c r="L715" i="22"/>
  <c r="T715" i="22" s="1"/>
  <c r="P715" i="22"/>
  <c r="X715" i="22"/>
  <c r="P716" i="22" l="1"/>
  <c r="X716" i="22"/>
  <c r="L716" i="22"/>
  <c r="T716" i="22" s="1"/>
  <c r="O716" i="22"/>
  <c r="W716" i="22"/>
  <c r="J716" i="22"/>
  <c r="S716" i="22" s="1"/>
  <c r="Q715" i="22"/>
  <c r="N715" i="22"/>
  <c r="U715" i="22" s="1"/>
  <c r="Y715" i="22"/>
  <c r="F718" i="22"/>
  <c r="G717" i="22" a="1"/>
  <c r="G717" i="22" s="1"/>
  <c r="K717" i="22" a="1"/>
  <c r="K717" i="22" s="1"/>
  <c r="I717" i="22" a="1"/>
  <c r="I717" i="22" s="1"/>
  <c r="A716" i="22"/>
  <c r="M716" i="22"/>
  <c r="H716" i="22"/>
  <c r="R716" i="22" s="1"/>
  <c r="V716" i="22"/>
  <c r="N716" i="22" l="1"/>
  <c r="U716" i="22" s="1"/>
  <c r="Q716" i="22"/>
  <c r="Y716" i="22"/>
  <c r="J717" i="22"/>
  <c r="S717" i="22" s="1"/>
  <c r="O717" i="22"/>
  <c r="W717" i="22"/>
  <c r="L717" i="22"/>
  <c r="T717" i="22" s="1"/>
  <c r="P717" i="22"/>
  <c r="X717" i="22"/>
  <c r="M717" i="22"/>
  <c r="A717" i="22"/>
  <c r="H717" i="22"/>
  <c r="R717" i="22" s="1"/>
  <c r="V717" i="22"/>
  <c r="G718" i="22" a="1"/>
  <c r="G718" i="22" s="1"/>
  <c r="I718" i="22" a="1"/>
  <c r="I718" i="22" s="1"/>
  <c r="F719" i="22"/>
  <c r="K718" i="22" a="1"/>
  <c r="K718" i="22" s="1"/>
  <c r="W718" i="22" l="1"/>
  <c r="J718" i="22"/>
  <c r="S718" i="22" s="1"/>
  <c r="O718" i="22"/>
  <c r="H718" i="22"/>
  <c r="R718" i="22" s="1"/>
  <c r="V718" i="22"/>
  <c r="M718" i="22"/>
  <c r="A718" i="22"/>
  <c r="Q717" i="22"/>
  <c r="Y717" i="22"/>
  <c r="N717" i="22"/>
  <c r="U717" i="22" s="1"/>
  <c r="G719" i="22" a="1"/>
  <c r="G719" i="22" s="1"/>
  <c r="F720" i="22"/>
  <c r="I719" i="22" a="1"/>
  <c r="I719" i="22" s="1"/>
  <c r="K719" i="22" a="1"/>
  <c r="K719" i="22" s="1"/>
  <c r="L718" i="22"/>
  <c r="T718" i="22" s="1"/>
  <c r="P718" i="22"/>
  <c r="X718" i="22"/>
  <c r="P719" i="22" l="1"/>
  <c r="X719" i="22"/>
  <c r="L719" i="22"/>
  <c r="T719" i="22" s="1"/>
  <c r="Q718" i="22"/>
  <c r="Y718" i="22"/>
  <c r="N718" i="22"/>
  <c r="U718" i="22" s="1"/>
  <c r="I720" i="22" a="1"/>
  <c r="I720" i="22" s="1"/>
  <c r="K720" i="22" a="1"/>
  <c r="K720" i="22" s="1"/>
  <c r="G720" i="22" a="1"/>
  <c r="G720" i="22" s="1"/>
  <c r="F721" i="22"/>
  <c r="H719" i="22"/>
  <c r="R719" i="22" s="1"/>
  <c r="V719" i="22"/>
  <c r="M719" i="22"/>
  <c r="A719" i="22"/>
  <c r="J719" i="22"/>
  <c r="S719" i="22" s="1"/>
  <c r="O719" i="22"/>
  <c r="W719" i="22"/>
  <c r="Q719" i="22" l="1"/>
  <c r="Y719" i="22"/>
  <c r="N719" i="22"/>
  <c r="U719" i="22" s="1"/>
  <c r="L720" i="22"/>
  <c r="T720" i="22" s="1"/>
  <c r="X720" i="22"/>
  <c r="P720" i="22"/>
  <c r="J720" i="22"/>
  <c r="S720" i="22" s="1"/>
  <c r="O720" i="22"/>
  <c r="W720" i="22"/>
  <c r="I721" i="22" a="1"/>
  <c r="I721" i="22" s="1"/>
  <c r="F722" i="22"/>
  <c r="G721" i="22" a="1"/>
  <c r="G721" i="22" s="1"/>
  <c r="K721" i="22" a="1"/>
  <c r="K721" i="22" s="1"/>
  <c r="A720" i="22"/>
  <c r="H720" i="22"/>
  <c r="R720" i="22" s="1"/>
  <c r="M720" i="22"/>
  <c r="V720" i="22"/>
  <c r="Q720" i="22" l="1"/>
  <c r="Y720" i="22"/>
  <c r="N720" i="22"/>
  <c r="U720" i="22" s="1"/>
  <c r="H721" i="22"/>
  <c r="R721" i="22" s="1"/>
  <c r="V721" i="22"/>
  <c r="M721" i="22"/>
  <c r="A721" i="22"/>
  <c r="F723" i="22"/>
  <c r="G722" i="22" a="1"/>
  <c r="G722" i="22" s="1"/>
  <c r="K722" i="22" a="1"/>
  <c r="K722" i="22" s="1"/>
  <c r="I722" i="22" a="1"/>
  <c r="I722" i="22" s="1"/>
  <c r="O721" i="22"/>
  <c r="W721" i="22"/>
  <c r="J721" i="22"/>
  <c r="S721" i="22" s="1"/>
  <c r="P721" i="22"/>
  <c r="X721" i="22"/>
  <c r="L721" i="22"/>
  <c r="T721" i="22" s="1"/>
  <c r="F724" i="22" l="1"/>
  <c r="I723" i="22" a="1"/>
  <c r="I723" i="22" s="1"/>
  <c r="G723" i="22" a="1"/>
  <c r="G723" i="22" s="1"/>
  <c r="K723" i="22" a="1"/>
  <c r="K723" i="22" s="1"/>
  <c r="O722" i="22"/>
  <c r="W722" i="22"/>
  <c r="J722" i="22"/>
  <c r="S722" i="22" s="1"/>
  <c r="N721" i="22"/>
  <c r="U721" i="22" s="1"/>
  <c r="Q721" i="22"/>
  <c r="Y721" i="22"/>
  <c r="X722" i="22"/>
  <c r="P722" i="22"/>
  <c r="L722" i="22"/>
  <c r="T722" i="22" s="1"/>
  <c r="M722" i="22"/>
  <c r="V722" i="22"/>
  <c r="A722" i="22"/>
  <c r="H722" i="22"/>
  <c r="R722" i="22" s="1"/>
  <c r="X723" i="22" l="1"/>
  <c r="P723" i="22"/>
  <c r="L723" i="22"/>
  <c r="T723" i="22" s="1"/>
  <c r="H723" i="22"/>
  <c r="R723" i="22" s="1"/>
  <c r="M723" i="22"/>
  <c r="V723" i="22"/>
  <c r="A723" i="22"/>
  <c r="O723" i="22"/>
  <c r="W723" i="22"/>
  <c r="J723" i="22"/>
  <c r="S723" i="22" s="1"/>
  <c r="N722" i="22"/>
  <c r="U722" i="22" s="1"/>
  <c r="Q722" i="22"/>
  <c r="Y722" i="22"/>
  <c r="I724" i="22" a="1"/>
  <c r="I724" i="22" s="1"/>
  <c r="K724" i="22" a="1"/>
  <c r="K724" i="22" s="1"/>
  <c r="F725" i="22"/>
  <c r="G724" i="22" a="1"/>
  <c r="G724" i="22" s="1"/>
  <c r="F726" i="22" l="1"/>
  <c r="G725" i="22" a="1"/>
  <c r="G725" i="22" s="1"/>
  <c r="K725" i="22" a="1"/>
  <c r="K725" i="22" s="1"/>
  <c r="I725" i="22" a="1"/>
  <c r="I725" i="22" s="1"/>
  <c r="N723" i="22"/>
  <c r="U723" i="22" s="1"/>
  <c r="Q723" i="22"/>
  <c r="Y723" i="22"/>
  <c r="J724" i="22"/>
  <c r="S724" i="22" s="1"/>
  <c r="W724" i="22"/>
  <c r="O724" i="22"/>
  <c r="X724" i="22"/>
  <c r="P724" i="22"/>
  <c r="L724" i="22"/>
  <c r="T724" i="22" s="1"/>
  <c r="H724" i="22"/>
  <c r="R724" i="22" s="1"/>
  <c r="V724" i="22"/>
  <c r="M724" i="22"/>
  <c r="A724" i="22"/>
  <c r="N724" i="22" l="1"/>
  <c r="U724" i="22" s="1"/>
  <c r="Q724" i="22"/>
  <c r="Y724" i="22"/>
  <c r="J725" i="22"/>
  <c r="S725" i="22" s="1"/>
  <c r="O725" i="22"/>
  <c r="W725" i="22"/>
  <c r="L725" i="22"/>
  <c r="T725" i="22" s="1"/>
  <c r="P725" i="22"/>
  <c r="X725" i="22"/>
  <c r="A725" i="22"/>
  <c r="M725" i="22"/>
  <c r="H725" i="22"/>
  <c r="R725" i="22" s="1"/>
  <c r="V725" i="22"/>
  <c r="K726" i="22" a="1"/>
  <c r="K726" i="22" s="1"/>
  <c r="F727" i="22"/>
  <c r="I726" i="22" a="1"/>
  <c r="I726" i="22" s="1"/>
  <c r="G726" i="22" a="1"/>
  <c r="G726" i="22" s="1"/>
  <c r="J726" i="22" l="1"/>
  <c r="S726" i="22" s="1"/>
  <c r="O726" i="22"/>
  <c r="W726" i="22"/>
  <c r="P726" i="22"/>
  <c r="X726" i="22"/>
  <c r="L726" i="22"/>
  <c r="T726" i="22" s="1"/>
  <c r="Q725" i="22"/>
  <c r="Y725" i="22"/>
  <c r="N725" i="22"/>
  <c r="U725" i="22" s="1"/>
  <c r="G727" i="22" a="1"/>
  <c r="G727" i="22" s="1"/>
  <c r="I727" i="22" a="1"/>
  <c r="I727" i="22" s="1"/>
  <c r="F728" i="22"/>
  <c r="K727" i="22" a="1"/>
  <c r="K727" i="22" s="1"/>
  <c r="A726" i="22"/>
  <c r="M726" i="22"/>
  <c r="H726" i="22"/>
  <c r="R726" i="22" s="1"/>
  <c r="V726" i="22"/>
  <c r="Q726" i="22" l="1"/>
  <c r="Y726" i="22"/>
  <c r="N726" i="22"/>
  <c r="U726" i="22" s="1"/>
  <c r="I728" i="22" a="1"/>
  <c r="I728" i="22" s="1"/>
  <c r="K728" i="22" a="1"/>
  <c r="K728" i="22" s="1"/>
  <c r="G728" i="22" a="1"/>
  <c r="G728" i="22" s="1"/>
  <c r="F729" i="22"/>
  <c r="O727" i="22"/>
  <c r="W727" i="22"/>
  <c r="J727" i="22"/>
  <c r="S727" i="22" s="1"/>
  <c r="M727" i="22"/>
  <c r="A727" i="22"/>
  <c r="H727" i="22"/>
  <c r="R727" i="22" s="1"/>
  <c r="V727" i="22"/>
  <c r="P727" i="22"/>
  <c r="X727" i="22"/>
  <c r="L727" i="22"/>
  <c r="T727" i="22" s="1"/>
  <c r="G729" i="22" l="1" a="1"/>
  <c r="G729" i="22" s="1"/>
  <c r="F730" i="22"/>
  <c r="K729" i="22" a="1"/>
  <c r="K729" i="22" s="1"/>
  <c r="I729" i="22" a="1"/>
  <c r="I729" i="22" s="1"/>
  <c r="M728" i="22"/>
  <c r="H728" i="22"/>
  <c r="R728" i="22" s="1"/>
  <c r="A728" i="22"/>
  <c r="V728" i="22"/>
  <c r="P728" i="22"/>
  <c r="X728" i="22"/>
  <c r="L728" i="22"/>
  <c r="T728" i="22" s="1"/>
  <c r="O728" i="22"/>
  <c r="W728" i="22"/>
  <c r="J728" i="22"/>
  <c r="S728" i="22" s="1"/>
  <c r="N727" i="22"/>
  <c r="U727" i="22" s="1"/>
  <c r="Q727" i="22"/>
  <c r="Y727" i="22"/>
  <c r="N728" i="22" l="1"/>
  <c r="U728" i="22" s="1"/>
  <c r="Q728" i="22"/>
  <c r="Y728" i="22"/>
  <c r="O729" i="22"/>
  <c r="W729" i="22"/>
  <c r="J729" i="22"/>
  <c r="S729" i="22" s="1"/>
  <c r="X729" i="22"/>
  <c r="L729" i="22"/>
  <c r="T729" i="22" s="1"/>
  <c r="P729" i="22"/>
  <c r="K730" i="22" a="1"/>
  <c r="K730" i="22" s="1"/>
  <c r="G730" i="22" a="1"/>
  <c r="G730" i="22" s="1"/>
  <c r="F731" i="22"/>
  <c r="I730" i="22" a="1"/>
  <c r="I730" i="22" s="1"/>
  <c r="M729" i="22"/>
  <c r="V729" i="22"/>
  <c r="A729" i="22"/>
  <c r="H729" i="22"/>
  <c r="R729" i="22" s="1"/>
  <c r="Q729" i="22" l="1"/>
  <c r="Y729" i="22"/>
  <c r="N729" i="22"/>
  <c r="U729" i="22" s="1"/>
  <c r="J730" i="22"/>
  <c r="S730" i="22" s="1"/>
  <c r="O730" i="22"/>
  <c r="W730" i="22"/>
  <c r="F732" i="22"/>
  <c r="I731" i="22" a="1"/>
  <c r="I731" i="22" s="1"/>
  <c r="G731" i="22" a="1"/>
  <c r="G731" i="22" s="1"/>
  <c r="K731" i="22" a="1"/>
  <c r="K731" i="22" s="1"/>
  <c r="A730" i="22"/>
  <c r="H730" i="22"/>
  <c r="R730" i="22" s="1"/>
  <c r="M730" i="22"/>
  <c r="V730" i="22"/>
  <c r="P730" i="22"/>
  <c r="X730" i="22"/>
  <c r="L730" i="22"/>
  <c r="T730" i="22" s="1"/>
  <c r="W731" i="22" l="1"/>
  <c r="J731" i="22"/>
  <c r="S731" i="22" s="1"/>
  <c r="O731" i="22"/>
  <c r="G732" i="22" a="1"/>
  <c r="G732" i="22" s="1"/>
  <c r="K732" i="22" a="1"/>
  <c r="K732" i="22" s="1"/>
  <c r="I732" i="22" a="1"/>
  <c r="I732" i="22" s="1"/>
  <c r="F733" i="22"/>
  <c r="N730" i="22"/>
  <c r="U730" i="22" s="1"/>
  <c r="Q730" i="22"/>
  <c r="Y730" i="22"/>
  <c r="X731" i="22"/>
  <c r="L731" i="22"/>
  <c r="T731" i="22" s="1"/>
  <c r="P731" i="22"/>
  <c r="M731" i="22"/>
  <c r="A731" i="22"/>
  <c r="V731" i="22"/>
  <c r="H731" i="22"/>
  <c r="R731" i="22" s="1"/>
  <c r="K733" i="22" l="1" a="1"/>
  <c r="K733" i="22" s="1"/>
  <c r="G733" i="22" a="1"/>
  <c r="G733" i="22" s="1"/>
  <c r="I733" i="22" a="1"/>
  <c r="I733" i="22" s="1"/>
  <c r="F734" i="22"/>
  <c r="N731" i="22"/>
  <c r="U731" i="22" s="1"/>
  <c r="Y731" i="22"/>
  <c r="Q731" i="22"/>
  <c r="H732" i="22"/>
  <c r="R732" i="22" s="1"/>
  <c r="V732" i="22"/>
  <c r="M732" i="22"/>
  <c r="A732" i="22"/>
  <c r="P732" i="22"/>
  <c r="L732" i="22"/>
  <c r="T732" i="22" s="1"/>
  <c r="X732" i="22"/>
  <c r="O732" i="22"/>
  <c r="J732" i="22"/>
  <c r="S732" i="22" s="1"/>
  <c r="W732" i="22"/>
  <c r="G734" i="22" l="1" a="1"/>
  <c r="G734" i="22" s="1"/>
  <c r="I734" i="22" a="1"/>
  <c r="I734" i="22" s="1"/>
  <c r="K734" i="22" a="1"/>
  <c r="K734" i="22" s="1"/>
  <c r="F735" i="22"/>
  <c r="O733" i="22"/>
  <c r="W733" i="22"/>
  <c r="J733" i="22"/>
  <c r="S733" i="22" s="1"/>
  <c r="N732" i="22"/>
  <c r="U732" i="22" s="1"/>
  <c r="Q732" i="22"/>
  <c r="Y732" i="22"/>
  <c r="H733" i="22"/>
  <c r="R733" i="22" s="1"/>
  <c r="V733" i="22"/>
  <c r="M733" i="22"/>
  <c r="A733" i="22"/>
  <c r="X733" i="22"/>
  <c r="L733" i="22"/>
  <c r="T733" i="22" s="1"/>
  <c r="P733" i="22"/>
  <c r="Y733" i="22" l="1"/>
  <c r="N733" i="22"/>
  <c r="U733" i="22" s="1"/>
  <c r="Q733" i="22"/>
  <c r="F736" i="22"/>
  <c r="G735" i="22" a="1"/>
  <c r="G735" i="22" s="1"/>
  <c r="I735" i="22" a="1"/>
  <c r="I735" i="22" s="1"/>
  <c r="K735" i="22" a="1"/>
  <c r="K735" i="22" s="1"/>
  <c r="L734" i="22"/>
  <c r="T734" i="22" s="1"/>
  <c r="X734" i="22"/>
  <c r="P734" i="22"/>
  <c r="O734" i="22"/>
  <c r="W734" i="22"/>
  <c r="J734" i="22"/>
  <c r="S734" i="22" s="1"/>
  <c r="M734" i="22"/>
  <c r="H734" i="22"/>
  <c r="R734" i="22" s="1"/>
  <c r="V734" i="22"/>
  <c r="A734" i="22"/>
  <c r="L735" i="22" l="1"/>
  <c r="T735" i="22" s="1"/>
  <c r="P735" i="22"/>
  <c r="X735" i="22"/>
  <c r="N734" i="22"/>
  <c r="U734" i="22" s="1"/>
  <c r="Y734" i="22"/>
  <c r="Q734" i="22"/>
  <c r="W735" i="22"/>
  <c r="J735" i="22"/>
  <c r="S735" i="22" s="1"/>
  <c r="O735" i="22"/>
  <c r="A735" i="22"/>
  <c r="H735" i="22"/>
  <c r="R735" i="22" s="1"/>
  <c r="V735" i="22"/>
  <c r="M735" i="22"/>
  <c r="G736" i="22" a="1"/>
  <c r="G736" i="22" s="1"/>
  <c r="F737" i="22"/>
  <c r="K736" i="22" a="1"/>
  <c r="K736" i="22" s="1"/>
  <c r="I736" i="22" a="1"/>
  <c r="I736" i="22" s="1"/>
  <c r="M736" i="22" l="1"/>
  <c r="V736" i="22"/>
  <c r="A736" i="22"/>
  <c r="H736" i="22"/>
  <c r="R736" i="22" s="1"/>
  <c r="Y735" i="22"/>
  <c r="N735" i="22"/>
  <c r="U735" i="22" s="1"/>
  <c r="Q735" i="22"/>
  <c r="I737" i="22" a="1"/>
  <c r="I737" i="22" s="1"/>
  <c r="K737" i="22" a="1"/>
  <c r="K737" i="22" s="1"/>
  <c r="F738" i="22"/>
  <c r="G737" i="22" a="1"/>
  <c r="G737" i="22" s="1"/>
  <c r="X736" i="22"/>
  <c r="L736" i="22"/>
  <c r="T736" i="22" s="1"/>
  <c r="P736" i="22"/>
  <c r="W736" i="22"/>
  <c r="O736" i="22"/>
  <c r="J736" i="22"/>
  <c r="S736" i="22" s="1"/>
  <c r="W737" i="22" l="1"/>
  <c r="J737" i="22"/>
  <c r="S737" i="22" s="1"/>
  <c r="O737" i="22"/>
  <c r="F739" i="22"/>
  <c r="K738" i="22" a="1"/>
  <c r="K738" i="22" s="1"/>
  <c r="G738" i="22" a="1"/>
  <c r="G738" i="22" s="1"/>
  <c r="I738" i="22" a="1"/>
  <c r="I738" i="22" s="1"/>
  <c r="M737" i="22"/>
  <c r="V737" i="22"/>
  <c r="A737" i="22"/>
  <c r="H737" i="22"/>
  <c r="R737" i="22" s="1"/>
  <c r="L737" i="22"/>
  <c r="T737" i="22" s="1"/>
  <c r="X737" i="22"/>
  <c r="P737" i="22"/>
  <c r="N736" i="22"/>
  <c r="U736" i="22" s="1"/>
  <c r="Q736" i="22"/>
  <c r="Y736" i="22"/>
  <c r="N737" i="22" l="1"/>
  <c r="U737" i="22" s="1"/>
  <c r="Q737" i="22"/>
  <c r="Y737" i="22"/>
  <c r="A738" i="22"/>
  <c r="H738" i="22"/>
  <c r="R738" i="22" s="1"/>
  <c r="M738" i="22"/>
  <c r="V738" i="22"/>
  <c r="X738" i="22"/>
  <c r="P738" i="22"/>
  <c r="L738" i="22"/>
  <c r="T738" i="22" s="1"/>
  <c r="G739" i="22" a="1"/>
  <c r="G739" i="22" s="1"/>
  <c r="I739" i="22" a="1"/>
  <c r="I739" i="22" s="1"/>
  <c r="K739" i="22" a="1"/>
  <c r="K739" i="22" s="1"/>
  <c r="F740" i="22"/>
  <c r="J738" i="22"/>
  <c r="S738" i="22" s="1"/>
  <c r="O738" i="22"/>
  <c r="W738" i="22"/>
  <c r="F741" i="22" l="1"/>
  <c r="K740" i="22" a="1"/>
  <c r="K740" i="22" s="1"/>
  <c r="G740" i="22" a="1"/>
  <c r="G740" i="22" s="1"/>
  <c r="I740" i="22" a="1"/>
  <c r="I740" i="22" s="1"/>
  <c r="Y738" i="22"/>
  <c r="N738" i="22"/>
  <c r="U738" i="22" s="1"/>
  <c r="Q738" i="22"/>
  <c r="P739" i="22"/>
  <c r="X739" i="22"/>
  <c r="L739" i="22"/>
  <c r="T739" i="22" s="1"/>
  <c r="H739" i="22"/>
  <c r="R739" i="22" s="1"/>
  <c r="A739" i="22"/>
  <c r="V739" i="22"/>
  <c r="M739" i="22"/>
  <c r="O739" i="22"/>
  <c r="W739" i="22"/>
  <c r="J739" i="22"/>
  <c r="S739" i="22" s="1"/>
  <c r="N739" i="22" l="1"/>
  <c r="U739" i="22" s="1"/>
  <c r="Q739" i="22"/>
  <c r="Y739" i="22"/>
  <c r="O740" i="22"/>
  <c r="J740" i="22"/>
  <c r="S740" i="22" s="1"/>
  <c r="W740" i="22"/>
  <c r="H740" i="22"/>
  <c r="R740" i="22" s="1"/>
  <c r="V740" i="22"/>
  <c r="M740" i="22"/>
  <c r="A740" i="22"/>
  <c r="P740" i="22"/>
  <c r="X740" i="22"/>
  <c r="L740" i="22"/>
  <c r="T740" i="22" s="1"/>
  <c r="K741" i="22" a="1"/>
  <c r="K741" i="22" s="1"/>
  <c r="F742" i="22"/>
  <c r="I741" i="22" a="1"/>
  <c r="I741" i="22" s="1"/>
  <c r="G741" i="22" a="1"/>
  <c r="G741" i="22" s="1"/>
  <c r="L741" i="22" l="1"/>
  <c r="T741" i="22" s="1"/>
  <c r="P741" i="22"/>
  <c r="X741" i="22"/>
  <c r="J741" i="22"/>
  <c r="S741" i="22" s="1"/>
  <c r="O741" i="22"/>
  <c r="W741" i="22"/>
  <c r="G742" i="22" a="1"/>
  <c r="G742" i="22" s="1"/>
  <c r="I742" i="22" a="1"/>
  <c r="I742" i="22" s="1"/>
  <c r="K742" i="22" a="1"/>
  <c r="K742" i="22" s="1"/>
  <c r="F743" i="22"/>
  <c r="M741" i="22"/>
  <c r="H741" i="22"/>
  <c r="R741" i="22" s="1"/>
  <c r="A741" i="22"/>
  <c r="V741" i="22"/>
  <c r="N740" i="22"/>
  <c r="U740" i="22" s="1"/>
  <c r="Y740" i="22"/>
  <c r="Q740" i="22"/>
  <c r="M742" i="22" l="1"/>
  <c r="A742" i="22"/>
  <c r="V742" i="22"/>
  <c r="H742" i="22"/>
  <c r="R742" i="22" s="1"/>
  <c r="Q741" i="22"/>
  <c r="N741" i="22"/>
  <c r="U741" i="22" s="1"/>
  <c r="Y741" i="22"/>
  <c r="K743" i="22" a="1"/>
  <c r="K743" i="22" s="1"/>
  <c r="G743" i="22" a="1"/>
  <c r="G743" i="22" s="1"/>
  <c r="F744" i="22"/>
  <c r="I743" i="22" a="1"/>
  <c r="I743" i="22" s="1"/>
  <c r="O742" i="22"/>
  <c r="W742" i="22"/>
  <c r="J742" i="22"/>
  <c r="S742" i="22" s="1"/>
  <c r="P742" i="22"/>
  <c r="X742" i="22"/>
  <c r="L742" i="22"/>
  <c r="T742" i="22" s="1"/>
  <c r="W743" i="22" l="1"/>
  <c r="J743" i="22"/>
  <c r="S743" i="22" s="1"/>
  <c r="O743" i="22"/>
  <c r="P743" i="22"/>
  <c r="X743" i="22"/>
  <c r="L743" i="22"/>
  <c r="T743" i="22" s="1"/>
  <c r="F745" i="22"/>
  <c r="K744" i="22" a="1"/>
  <c r="K744" i="22" s="1"/>
  <c r="G744" i="22" a="1"/>
  <c r="G744" i="22" s="1"/>
  <c r="I744" i="22" a="1"/>
  <c r="I744" i="22" s="1"/>
  <c r="A743" i="22"/>
  <c r="V743" i="22"/>
  <c r="H743" i="22"/>
  <c r="R743" i="22" s="1"/>
  <c r="M743" i="22"/>
  <c r="Y742" i="22"/>
  <c r="N742" i="22"/>
  <c r="U742" i="22" s="1"/>
  <c r="Q742" i="22"/>
  <c r="X744" i="22" l="1"/>
  <c r="P744" i="22"/>
  <c r="L744" i="22"/>
  <c r="T744" i="22" s="1"/>
  <c r="I745" i="22" a="1"/>
  <c r="I745" i="22" s="1"/>
  <c r="F746" i="22"/>
  <c r="G745" i="22" a="1"/>
  <c r="G745" i="22" s="1"/>
  <c r="K745" i="22" a="1"/>
  <c r="K745" i="22" s="1"/>
  <c r="N743" i="22"/>
  <c r="U743" i="22" s="1"/>
  <c r="Q743" i="22"/>
  <c r="Y743" i="22"/>
  <c r="O744" i="22"/>
  <c r="W744" i="22"/>
  <c r="J744" i="22"/>
  <c r="S744" i="22" s="1"/>
  <c r="A744" i="22"/>
  <c r="H744" i="22"/>
  <c r="R744" i="22" s="1"/>
  <c r="V744" i="22"/>
  <c r="M744" i="22"/>
  <c r="M745" i="22" l="1"/>
  <c r="A745" i="22"/>
  <c r="H745" i="22"/>
  <c r="R745" i="22" s="1"/>
  <c r="V745" i="22"/>
  <c r="G746" i="22" a="1"/>
  <c r="G746" i="22" s="1"/>
  <c r="F747" i="22"/>
  <c r="I746" i="22" a="1"/>
  <c r="I746" i="22" s="1"/>
  <c r="K746" i="22" a="1"/>
  <c r="K746" i="22" s="1"/>
  <c r="O745" i="22"/>
  <c r="J745" i="22"/>
  <c r="S745" i="22" s="1"/>
  <c r="W745" i="22"/>
  <c r="P745" i="22"/>
  <c r="X745" i="22"/>
  <c r="L745" i="22"/>
  <c r="T745" i="22" s="1"/>
  <c r="Q744" i="22"/>
  <c r="Y744" i="22"/>
  <c r="N744" i="22"/>
  <c r="U744" i="22" s="1"/>
  <c r="P746" i="22" l="1"/>
  <c r="X746" i="22"/>
  <c r="L746" i="22"/>
  <c r="T746" i="22" s="1"/>
  <c r="J746" i="22"/>
  <c r="S746" i="22" s="1"/>
  <c r="O746" i="22"/>
  <c r="W746" i="22"/>
  <c r="K747" i="22" a="1"/>
  <c r="K747" i="22" s="1"/>
  <c r="G747" i="22" a="1"/>
  <c r="G747" i="22" s="1"/>
  <c r="F748" i="22"/>
  <c r="I747" i="22" a="1"/>
  <c r="I747" i="22" s="1"/>
  <c r="H746" i="22"/>
  <c r="R746" i="22" s="1"/>
  <c r="V746" i="22"/>
  <c r="A746" i="22"/>
  <c r="M746" i="22"/>
  <c r="Q745" i="22"/>
  <c r="Y745" i="22"/>
  <c r="N745" i="22"/>
  <c r="U745" i="22" s="1"/>
  <c r="A747" i="22" l="1"/>
  <c r="H747" i="22"/>
  <c r="R747" i="22" s="1"/>
  <c r="V747" i="22"/>
  <c r="M747" i="22"/>
  <c r="W747" i="22"/>
  <c r="O747" i="22"/>
  <c r="J747" i="22"/>
  <c r="S747" i="22" s="1"/>
  <c r="X747" i="22"/>
  <c r="L747" i="22"/>
  <c r="T747" i="22" s="1"/>
  <c r="P747" i="22"/>
  <c r="Q746" i="22"/>
  <c r="Y746" i="22"/>
  <c r="N746" i="22"/>
  <c r="U746" i="22" s="1"/>
  <c r="F749" i="22"/>
  <c r="G748" i="22" a="1"/>
  <c r="G748" i="22" s="1"/>
  <c r="I748" i="22" a="1"/>
  <c r="I748" i="22" s="1"/>
  <c r="K748" i="22" a="1"/>
  <c r="K748" i="22" s="1"/>
  <c r="J748" i="22" l="1"/>
  <c r="S748" i="22" s="1"/>
  <c r="W748" i="22"/>
  <c r="O748" i="22"/>
  <c r="H748" i="22"/>
  <c r="R748" i="22" s="1"/>
  <c r="M748" i="22"/>
  <c r="V748" i="22"/>
  <c r="A748" i="22"/>
  <c r="Q747" i="22"/>
  <c r="Y747" i="22"/>
  <c r="N747" i="22"/>
  <c r="U747" i="22" s="1"/>
  <c r="I749" i="22" a="1"/>
  <c r="I749" i="22" s="1"/>
  <c r="F750" i="22"/>
  <c r="G749" i="22" a="1"/>
  <c r="G749" i="22" s="1"/>
  <c r="K749" i="22" a="1"/>
  <c r="K749" i="22" s="1"/>
  <c r="P748" i="22"/>
  <c r="X748" i="22"/>
  <c r="L748" i="22"/>
  <c r="T748" i="22" s="1"/>
  <c r="N748" i="22" l="1"/>
  <c r="U748" i="22" s="1"/>
  <c r="Q748" i="22"/>
  <c r="Y748" i="22"/>
  <c r="W749" i="22"/>
  <c r="J749" i="22"/>
  <c r="S749" i="22" s="1"/>
  <c r="O749" i="22"/>
  <c r="V749" i="22"/>
  <c r="M749" i="22"/>
  <c r="A749" i="22"/>
  <c r="H749" i="22"/>
  <c r="R749" i="22" s="1"/>
  <c r="P749" i="22"/>
  <c r="X749" i="22"/>
  <c r="L749" i="22"/>
  <c r="T749" i="22" s="1"/>
  <c r="G750" i="22" a="1"/>
  <c r="G750" i="22" s="1"/>
  <c r="F751" i="22"/>
  <c r="I750" i="22" a="1"/>
  <c r="I750" i="22" s="1"/>
  <c r="K750" i="22" a="1"/>
  <c r="K750" i="22" s="1"/>
  <c r="V750" i="22" l="1"/>
  <c r="A750" i="22"/>
  <c r="H750" i="22"/>
  <c r="R750" i="22" s="1"/>
  <c r="M750" i="22"/>
  <c r="Y749" i="22"/>
  <c r="Q749" i="22"/>
  <c r="N749" i="22"/>
  <c r="U749" i="22" s="1"/>
  <c r="G751" i="22" a="1"/>
  <c r="G751" i="22" s="1"/>
  <c r="F752" i="22"/>
  <c r="K751" i="22" a="1"/>
  <c r="K751" i="22" s="1"/>
  <c r="I751" i="22" a="1"/>
  <c r="I751" i="22" s="1"/>
  <c r="W750" i="22"/>
  <c r="O750" i="22"/>
  <c r="J750" i="22"/>
  <c r="S750" i="22" s="1"/>
  <c r="L750" i="22"/>
  <c r="T750" i="22" s="1"/>
  <c r="P750" i="22"/>
  <c r="X750" i="22"/>
  <c r="Y750" i="22" l="1"/>
  <c r="N750" i="22"/>
  <c r="U750" i="22" s="1"/>
  <c r="Q750" i="22"/>
  <c r="V751" i="22"/>
  <c r="M751" i="22"/>
  <c r="H751" i="22"/>
  <c r="R751" i="22" s="1"/>
  <c r="A751" i="22"/>
  <c r="O751" i="22"/>
  <c r="W751" i="22"/>
  <c r="J751" i="22"/>
  <c r="S751" i="22" s="1"/>
  <c r="P751" i="22"/>
  <c r="X751" i="22"/>
  <c r="L751" i="22"/>
  <c r="T751" i="22" s="1"/>
  <c r="K752" i="22" a="1"/>
  <c r="K752" i="22" s="1"/>
  <c r="F753" i="22"/>
  <c r="G752" i="22" a="1"/>
  <c r="G752" i="22" s="1"/>
  <c r="I752" i="22" a="1"/>
  <c r="I752" i="22" s="1"/>
  <c r="Q751" i="22" l="1"/>
  <c r="Y751" i="22"/>
  <c r="N751" i="22"/>
  <c r="U751" i="22" s="1"/>
  <c r="H752" i="22"/>
  <c r="R752" i="22" s="1"/>
  <c r="A752" i="22"/>
  <c r="V752" i="22"/>
  <c r="M752" i="22"/>
  <c r="I753" i="22" a="1"/>
  <c r="I753" i="22" s="1"/>
  <c r="G753" i="22" a="1"/>
  <c r="G753" i="22" s="1"/>
  <c r="F754" i="22"/>
  <c r="K753" i="22" a="1"/>
  <c r="K753" i="22" s="1"/>
  <c r="L752" i="22"/>
  <c r="T752" i="22" s="1"/>
  <c r="X752" i="22"/>
  <c r="P752" i="22"/>
  <c r="O752" i="22"/>
  <c r="W752" i="22"/>
  <c r="J752" i="22"/>
  <c r="S752" i="22" s="1"/>
  <c r="O753" i="22" l="1"/>
  <c r="W753" i="22"/>
  <c r="J753" i="22"/>
  <c r="S753" i="22" s="1"/>
  <c r="X753" i="22"/>
  <c r="L753" i="22"/>
  <c r="T753" i="22" s="1"/>
  <c r="P753" i="22"/>
  <c r="N752" i="22"/>
  <c r="U752" i="22" s="1"/>
  <c r="Q752" i="22"/>
  <c r="Y752" i="22"/>
  <c r="G754" i="22" a="1"/>
  <c r="G754" i="22" s="1"/>
  <c r="F755" i="22"/>
  <c r="K754" i="22" a="1"/>
  <c r="K754" i="22" s="1"/>
  <c r="I754" i="22" a="1"/>
  <c r="I754" i="22" s="1"/>
  <c r="H753" i="22"/>
  <c r="R753" i="22" s="1"/>
  <c r="A753" i="22"/>
  <c r="M753" i="22"/>
  <c r="V753" i="22"/>
  <c r="Y753" i="22" l="1"/>
  <c r="N753" i="22"/>
  <c r="U753" i="22" s="1"/>
  <c r="Q753" i="22"/>
  <c r="X754" i="22"/>
  <c r="L754" i="22"/>
  <c r="T754" i="22" s="1"/>
  <c r="P754" i="22"/>
  <c r="J754" i="22"/>
  <c r="S754" i="22" s="1"/>
  <c r="O754" i="22"/>
  <c r="W754" i="22"/>
  <c r="F756" i="22"/>
  <c r="K755" i="22" a="1"/>
  <c r="K755" i="22" s="1"/>
  <c r="G755" i="22" a="1"/>
  <c r="G755" i="22" s="1"/>
  <c r="I755" i="22" a="1"/>
  <c r="I755" i="22" s="1"/>
  <c r="A754" i="22"/>
  <c r="M754" i="22"/>
  <c r="H754" i="22"/>
  <c r="R754" i="22" s="1"/>
  <c r="V754" i="22"/>
  <c r="O755" i="22" l="1"/>
  <c r="W755" i="22"/>
  <c r="J755" i="22"/>
  <c r="S755" i="22" s="1"/>
  <c r="M755" i="22"/>
  <c r="A755" i="22"/>
  <c r="H755" i="22"/>
  <c r="R755" i="22" s="1"/>
  <c r="V755" i="22"/>
  <c r="N754" i="22"/>
  <c r="U754" i="22" s="1"/>
  <c r="Q754" i="22"/>
  <c r="Y754" i="22"/>
  <c r="L755" i="22"/>
  <c r="T755" i="22" s="1"/>
  <c r="P755" i="22"/>
  <c r="X755" i="22"/>
  <c r="G756" i="22" a="1"/>
  <c r="G756" i="22" s="1"/>
  <c r="F757" i="22"/>
  <c r="K756" i="22" a="1"/>
  <c r="K756" i="22" s="1"/>
  <c r="I756" i="22" a="1"/>
  <c r="I756" i="22" s="1"/>
  <c r="P756" i="22" l="1"/>
  <c r="X756" i="22"/>
  <c r="L756" i="22"/>
  <c r="T756" i="22" s="1"/>
  <c r="N755" i="22"/>
  <c r="U755" i="22" s="1"/>
  <c r="Y755" i="22"/>
  <c r="Q755" i="22"/>
  <c r="G757" i="22" a="1"/>
  <c r="G757" i="22" s="1"/>
  <c r="F758" i="22"/>
  <c r="I757" i="22" a="1"/>
  <c r="I757" i="22" s="1"/>
  <c r="K757" i="22" a="1"/>
  <c r="K757" i="22" s="1"/>
  <c r="H756" i="22"/>
  <c r="R756" i="22" s="1"/>
  <c r="V756" i="22"/>
  <c r="M756" i="22"/>
  <c r="A756" i="22"/>
  <c r="O756" i="22"/>
  <c r="W756" i="22"/>
  <c r="J756" i="22"/>
  <c r="S756" i="22" s="1"/>
  <c r="Q756" i="22" l="1"/>
  <c r="N756" i="22"/>
  <c r="U756" i="22" s="1"/>
  <c r="Y756" i="22"/>
  <c r="I758" i="22" a="1"/>
  <c r="I758" i="22" s="1"/>
  <c r="G758" i="22" a="1"/>
  <c r="G758" i="22" s="1"/>
  <c r="K758" i="22" a="1"/>
  <c r="K758" i="22" s="1"/>
  <c r="F759" i="22"/>
  <c r="P757" i="22"/>
  <c r="L757" i="22"/>
  <c r="T757" i="22" s="1"/>
  <c r="X757" i="22"/>
  <c r="M757" i="22"/>
  <c r="A757" i="22"/>
  <c r="H757" i="22"/>
  <c r="R757" i="22" s="1"/>
  <c r="V757" i="22"/>
  <c r="J757" i="22"/>
  <c r="S757" i="22" s="1"/>
  <c r="O757" i="22"/>
  <c r="W757" i="22"/>
  <c r="F760" i="22" l="1"/>
  <c r="G759" i="22" a="1"/>
  <c r="G759" i="22" s="1"/>
  <c r="K759" i="22" a="1"/>
  <c r="K759" i="22" s="1"/>
  <c r="I759" i="22" a="1"/>
  <c r="I759" i="22" s="1"/>
  <c r="H758" i="22"/>
  <c r="R758" i="22" s="1"/>
  <c r="M758" i="22"/>
  <c r="V758" i="22"/>
  <c r="A758" i="22"/>
  <c r="O758" i="22"/>
  <c r="W758" i="22"/>
  <c r="J758" i="22"/>
  <c r="S758" i="22" s="1"/>
  <c r="L758" i="22"/>
  <c r="T758" i="22" s="1"/>
  <c r="P758" i="22"/>
  <c r="X758" i="22"/>
  <c r="Y757" i="22"/>
  <c r="N757" i="22"/>
  <c r="U757" i="22" s="1"/>
  <c r="Q757" i="22"/>
  <c r="Q758" i="22" l="1"/>
  <c r="Y758" i="22"/>
  <c r="N758" i="22"/>
  <c r="U758" i="22" s="1"/>
  <c r="O759" i="22"/>
  <c r="W759" i="22"/>
  <c r="J759" i="22"/>
  <c r="S759" i="22" s="1"/>
  <c r="P759" i="22"/>
  <c r="L759" i="22"/>
  <c r="T759" i="22" s="1"/>
  <c r="X759" i="22"/>
  <c r="A759" i="22"/>
  <c r="H759" i="22"/>
  <c r="R759" i="22" s="1"/>
  <c r="V759" i="22"/>
  <c r="M759" i="22"/>
  <c r="I760" i="22" a="1"/>
  <c r="I760" i="22" s="1"/>
  <c r="K760" i="22" a="1"/>
  <c r="K760" i="22" s="1"/>
  <c r="F761" i="22"/>
  <c r="G760" i="22" a="1"/>
  <c r="G760" i="22" s="1"/>
  <c r="O760" i="22" l="1"/>
  <c r="W760" i="22"/>
  <c r="J760" i="22"/>
  <c r="S760" i="22" s="1"/>
  <c r="Y759" i="22"/>
  <c r="N759" i="22"/>
  <c r="U759" i="22" s="1"/>
  <c r="Q759" i="22"/>
  <c r="L760" i="22"/>
  <c r="T760" i="22" s="1"/>
  <c r="P760" i="22"/>
  <c r="X760" i="22"/>
  <c r="F762" i="22"/>
  <c r="I761" i="22" a="1"/>
  <c r="I761" i="22" s="1"/>
  <c r="K761" i="22" a="1"/>
  <c r="K761" i="22" s="1"/>
  <c r="G761" i="22" a="1"/>
  <c r="G761" i="22" s="1"/>
  <c r="M760" i="22"/>
  <c r="H760" i="22"/>
  <c r="R760" i="22" s="1"/>
  <c r="A760" i="22"/>
  <c r="V760" i="22"/>
  <c r="A761" i="22" l="1"/>
  <c r="H761" i="22"/>
  <c r="R761" i="22" s="1"/>
  <c r="V761" i="22"/>
  <c r="M761" i="22"/>
  <c r="P761" i="22"/>
  <c r="L761" i="22"/>
  <c r="T761" i="22" s="1"/>
  <c r="X761" i="22"/>
  <c r="Q760" i="22"/>
  <c r="N760" i="22"/>
  <c r="U760" i="22" s="1"/>
  <c r="Y760" i="22"/>
  <c r="J761" i="22"/>
  <c r="S761" i="22" s="1"/>
  <c r="O761" i="22"/>
  <c r="W761" i="22"/>
  <c r="K762" i="22" a="1"/>
  <c r="K762" i="22" s="1"/>
  <c r="F763" i="22"/>
  <c r="G762" i="22" a="1"/>
  <c r="G762" i="22" s="1"/>
  <c r="I762" i="22" a="1"/>
  <c r="I762" i="22" s="1"/>
  <c r="K763" i="22" l="1" a="1"/>
  <c r="K763" i="22" s="1"/>
  <c r="F764" i="22"/>
  <c r="G763" i="22" a="1"/>
  <c r="G763" i="22" s="1"/>
  <c r="I763" i="22" a="1"/>
  <c r="I763" i="22" s="1"/>
  <c r="Q761" i="22"/>
  <c r="N761" i="22"/>
  <c r="U761" i="22" s="1"/>
  <c r="Y761" i="22"/>
  <c r="V762" i="22"/>
  <c r="A762" i="22"/>
  <c r="H762" i="22"/>
  <c r="R762" i="22" s="1"/>
  <c r="M762" i="22"/>
  <c r="P762" i="22"/>
  <c r="X762" i="22"/>
  <c r="L762" i="22"/>
  <c r="T762" i="22" s="1"/>
  <c r="O762" i="22"/>
  <c r="J762" i="22"/>
  <c r="S762" i="22" s="1"/>
  <c r="W762" i="22"/>
  <c r="O763" i="22" l="1"/>
  <c r="W763" i="22"/>
  <c r="J763" i="22"/>
  <c r="S763" i="22" s="1"/>
  <c r="A763" i="22"/>
  <c r="H763" i="22"/>
  <c r="R763" i="22" s="1"/>
  <c r="V763" i="22"/>
  <c r="M763" i="22"/>
  <c r="Q762" i="22"/>
  <c r="N762" i="22"/>
  <c r="U762" i="22" s="1"/>
  <c r="Y762" i="22"/>
  <c r="K764" i="22" a="1"/>
  <c r="K764" i="22" s="1"/>
  <c r="G764" i="22" a="1"/>
  <c r="G764" i="22" s="1"/>
  <c r="I764" i="22" a="1"/>
  <c r="I764" i="22" s="1"/>
  <c r="F765" i="22"/>
  <c r="L763" i="22"/>
  <c r="T763" i="22" s="1"/>
  <c r="P763" i="22"/>
  <c r="X763" i="22"/>
  <c r="N763" i="22" l="1"/>
  <c r="U763" i="22" s="1"/>
  <c r="Q763" i="22"/>
  <c r="Y763" i="22"/>
  <c r="G765" i="22" a="1"/>
  <c r="G765" i="22" s="1"/>
  <c r="F766" i="22"/>
  <c r="K765" i="22" a="1"/>
  <c r="K765" i="22" s="1"/>
  <c r="I765" i="22" a="1"/>
  <c r="I765" i="22" s="1"/>
  <c r="O764" i="22"/>
  <c r="W764" i="22"/>
  <c r="J764" i="22"/>
  <c r="S764" i="22" s="1"/>
  <c r="X764" i="22"/>
  <c r="P764" i="22"/>
  <c r="L764" i="22"/>
  <c r="T764" i="22" s="1"/>
  <c r="V764" i="22"/>
  <c r="M764" i="22"/>
  <c r="A764" i="22"/>
  <c r="H764" i="22"/>
  <c r="R764" i="22" s="1"/>
  <c r="X765" i="22" l="1"/>
  <c r="L765" i="22"/>
  <c r="T765" i="22" s="1"/>
  <c r="P765" i="22"/>
  <c r="F767" i="22"/>
  <c r="I766" i="22" a="1"/>
  <c r="I766" i="22" s="1"/>
  <c r="K766" i="22" a="1"/>
  <c r="K766" i="22" s="1"/>
  <c r="G766" i="22" a="1"/>
  <c r="G766" i="22" s="1"/>
  <c r="M765" i="22"/>
  <c r="H765" i="22"/>
  <c r="R765" i="22" s="1"/>
  <c r="A765" i="22"/>
  <c r="V765" i="22"/>
  <c r="N764" i="22"/>
  <c r="U764" i="22" s="1"/>
  <c r="Q764" i="22"/>
  <c r="Y764" i="22"/>
  <c r="J765" i="22"/>
  <c r="S765" i="22" s="1"/>
  <c r="O765" i="22"/>
  <c r="W765" i="22"/>
  <c r="Y765" i="22" l="1"/>
  <c r="Q765" i="22"/>
  <c r="N765" i="22"/>
  <c r="U765" i="22" s="1"/>
  <c r="O766" i="22"/>
  <c r="W766" i="22"/>
  <c r="J766" i="22"/>
  <c r="S766" i="22" s="1"/>
  <c r="I767" i="22" a="1"/>
  <c r="I767" i="22" s="1"/>
  <c r="F768" i="22"/>
  <c r="K767" i="22" a="1"/>
  <c r="K767" i="22" s="1"/>
  <c r="G767" i="22" a="1"/>
  <c r="G767" i="22" s="1"/>
  <c r="A766" i="22"/>
  <c r="H766" i="22"/>
  <c r="R766" i="22" s="1"/>
  <c r="V766" i="22"/>
  <c r="M766" i="22"/>
  <c r="X766" i="22"/>
  <c r="L766" i="22"/>
  <c r="T766" i="22" s="1"/>
  <c r="P766" i="22"/>
  <c r="K768" i="22" l="1" a="1"/>
  <c r="K768" i="22" s="1"/>
  <c r="G768" i="22" a="1"/>
  <c r="G768" i="22" s="1"/>
  <c r="F769" i="22"/>
  <c r="I768" i="22" a="1"/>
  <c r="I768" i="22" s="1"/>
  <c r="O767" i="22"/>
  <c r="J767" i="22"/>
  <c r="S767" i="22" s="1"/>
  <c r="W767" i="22"/>
  <c r="Q766" i="22"/>
  <c r="N766" i="22"/>
  <c r="U766" i="22" s="1"/>
  <c r="Y766" i="22"/>
  <c r="H767" i="22"/>
  <c r="R767" i="22" s="1"/>
  <c r="M767" i="22"/>
  <c r="A767" i="22"/>
  <c r="V767" i="22"/>
  <c r="P767" i="22"/>
  <c r="X767" i="22"/>
  <c r="L767" i="22"/>
  <c r="T767" i="22" s="1"/>
  <c r="O768" i="22" l="1"/>
  <c r="W768" i="22"/>
  <c r="J768" i="22"/>
  <c r="S768" i="22" s="1"/>
  <c r="I769" i="22" a="1"/>
  <c r="I769" i="22" s="1"/>
  <c r="F770" i="22"/>
  <c r="G769" i="22" a="1"/>
  <c r="G769" i="22" s="1"/>
  <c r="K769" i="22" a="1"/>
  <c r="K769" i="22" s="1"/>
  <c r="M768" i="22"/>
  <c r="A768" i="22"/>
  <c r="H768" i="22"/>
  <c r="R768" i="22" s="1"/>
  <c r="V768" i="22"/>
  <c r="Y767" i="22"/>
  <c r="Q767" i="22"/>
  <c r="N767" i="22"/>
  <c r="U767" i="22" s="1"/>
  <c r="P768" i="22"/>
  <c r="X768" i="22"/>
  <c r="L768" i="22"/>
  <c r="T768" i="22" s="1"/>
  <c r="Q768" i="22" l="1"/>
  <c r="Y768" i="22"/>
  <c r="N768" i="22"/>
  <c r="U768" i="22" s="1"/>
  <c r="F771" i="22"/>
  <c r="G770" i="22" a="1"/>
  <c r="G770" i="22" s="1"/>
  <c r="K770" i="22" a="1"/>
  <c r="K770" i="22" s="1"/>
  <c r="I770" i="22" a="1"/>
  <c r="I770" i="22" s="1"/>
  <c r="W769" i="22"/>
  <c r="O769" i="22"/>
  <c r="J769" i="22"/>
  <c r="S769" i="22" s="1"/>
  <c r="V769" i="22"/>
  <c r="A769" i="22"/>
  <c r="M769" i="22"/>
  <c r="H769" i="22"/>
  <c r="R769" i="22" s="1"/>
  <c r="P769" i="22"/>
  <c r="X769" i="22"/>
  <c r="L769" i="22"/>
  <c r="T769" i="22" s="1"/>
  <c r="L770" i="22" l="1"/>
  <c r="T770" i="22" s="1"/>
  <c r="P770" i="22"/>
  <c r="X770" i="22"/>
  <c r="M770" i="22"/>
  <c r="A770" i="22"/>
  <c r="H770" i="22"/>
  <c r="R770" i="22" s="1"/>
  <c r="V770" i="22"/>
  <c r="F772" i="22"/>
  <c r="I771" i="22" a="1"/>
  <c r="I771" i="22" s="1"/>
  <c r="G771" i="22" a="1"/>
  <c r="G771" i="22" s="1"/>
  <c r="K771" i="22" a="1"/>
  <c r="K771" i="22" s="1"/>
  <c r="J770" i="22"/>
  <c r="S770" i="22" s="1"/>
  <c r="O770" i="22"/>
  <c r="W770" i="22"/>
  <c r="Y769" i="22"/>
  <c r="N769" i="22"/>
  <c r="U769" i="22" s="1"/>
  <c r="Q769" i="22"/>
  <c r="Q770" i="22" l="1"/>
  <c r="Y770" i="22"/>
  <c r="N770" i="22"/>
  <c r="U770" i="22" s="1"/>
  <c r="P771" i="22"/>
  <c r="X771" i="22"/>
  <c r="L771" i="22"/>
  <c r="T771" i="22" s="1"/>
  <c r="G772" i="22" a="1"/>
  <c r="G772" i="22" s="1"/>
  <c r="F773" i="22"/>
  <c r="I772" i="22" a="1"/>
  <c r="I772" i="22" s="1"/>
  <c r="K772" i="22" a="1"/>
  <c r="K772" i="22" s="1"/>
  <c r="M771" i="22"/>
  <c r="H771" i="22"/>
  <c r="R771" i="22" s="1"/>
  <c r="A771" i="22"/>
  <c r="V771" i="22"/>
  <c r="O771" i="22"/>
  <c r="W771" i="22"/>
  <c r="J771" i="22"/>
  <c r="S771" i="22" s="1"/>
  <c r="K773" i="22" l="1" a="1"/>
  <c r="K773" i="22" s="1"/>
  <c r="G773" i="22" a="1"/>
  <c r="G773" i="22" s="1"/>
  <c r="I773" i="22" a="1"/>
  <c r="I773" i="22" s="1"/>
  <c r="F774" i="22"/>
  <c r="N771" i="22"/>
  <c r="U771" i="22" s="1"/>
  <c r="Y771" i="22"/>
  <c r="Q771" i="22"/>
  <c r="A772" i="22"/>
  <c r="H772" i="22"/>
  <c r="R772" i="22" s="1"/>
  <c r="V772" i="22"/>
  <c r="M772" i="22"/>
  <c r="X772" i="22"/>
  <c r="L772" i="22"/>
  <c r="T772" i="22" s="1"/>
  <c r="P772" i="22"/>
  <c r="W772" i="22"/>
  <c r="J772" i="22"/>
  <c r="S772" i="22" s="1"/>
  <c r="O772" i="22"/>
  <c r="K774" i="22" l="1" a="1"/>
  <c r="K774" i="22" s="1"/>
  <c r="I774" i="22" a="1"/>
  <c r="I774" i="22" s="1"/>
  <c r="F775" i="22"/>
  <c r="G774" i="22" a="1"/>
  <c r="G774" i="22" s="1"/>
  <c r="O773" i="22"/>
  <c r="W773" i="22"/>
  <c r="J773" i="22"/>
  <c r="S773" i="22" s="1"/>
  <c r="M773" i="22"/>
  <c r="H773" i="22"/>
  <c r="R773" i="22" s="1"/>
  <c r="A773" i="22"/>
  <c r="V773" i="22"/>
  <c r="Q772" i="22"/>
  <c r="Y772" i="22"/>
  <c r="N772" i="22"/>
  <c r="U772" i="22" s="1"/>
  <c r="P773" i="22"/>
  <c r="X773" i="22"/>
  <c r="L773" i="22"/>
  <c r="T773" i="22" s="1"/>
  <c r="V774" i="22" l="1"/>
  <c r="M774" i="22"/>
  <c r="A774" i="22"/>
  <c r="H774" i="22"/>
  <c r="R774" i="22" s="1"/>
  <c r="F776" i="22"/>
  <c r="I775" i="22" a="1"/>
  <c r="I775" i="22" s="1"/>
  <c r="K775" i="22" a="1"/>
  <c r="K775" i="22" s="1"/>
  <c r="G775" i="22" a="1"/>
  <c r="G775" i="22" s="1"/>
  <c r="O774" i="22"/>
  <c r="W774" i="22"/>
  <c r="J774" i="22"/>
  <c r="S774" i="22" s="1"/>
  <c r="N773" i="22"/>
  <c r="U773" i="22" s="1"/>
  <c r="Q773" i="22"/>
  <c r="Y773" i="22"/>
  <c r="X774" i="22"/>
  <c r="P774" i="22"/>
  <c r="L774" i="22"/>
  <c r="T774" i="22" s="1"/>
  <c r="J775" i="22" l="1"/>
  <c r="S775" i="22" s="1"/>
  <c r="O775" i="22"/>
  <c r="W775" i="22"/>
  <c r="P775" i="22"/>
  <c r="X775" i="22"/>
  <c r="L775" i="22"/>
  <c r="T775" i="22" s="1"/>
  <c r="I776" i="22" a="1"/>
  <c r="I776" i="22" s="1"/>
  <c r="K776" i="22" a="1"/>
  <c r="K776" i="22" s="1"/>
  <c r="F777" i="22"/>
  <c r="G776" i="22" a="1"/>
  <c r="G776" i="22" s="1"/>
  <c r="N774" i="22"/>
  <c r="U774" i="22" s="1"/>
  <c r="Q774" i="22"/>
  <c r="Y774" i="22"/>
  <c r="M775" i="22"/>
  <c r="A775" i="22"/>
  <c r="H775" i="22"/>
  <c r="R775" i="22" s="1"/>
  <c r="V775" i="22"/>
  <c r="W776" i="22" l="1"/>
  <c r="J776" i="22"/>
  <c r="S776" i="22" s="1"/>
  <c r="O776" i="22"/>
  <c r="Y775" i="22"/>
  <c r="N775" i="22"/>
  <c r="U775" i="22" s="1"/>
  <c r="Q775" i="22"/>
  <c r="A776" i="22"/>
  <c r="M776" i="22"/>
  <c r="H776" i="22"/>
  <c r="R776" i="22" s="1"/>
  <c r="V776" i="22"/>
  <c r="L776" i="22"/>
  <c r="T776" i="22" s="1"/>
  <c r="X776" i="22"/>
  <c r="P776" i="22"/>
  <c r="K777" i="22" a="1"/>
  <c r="K777" i="22" s="1"/>
  <c r="G777" i="22" a="1"/>
  <c r="G777" i="22" s="1"/>
  <c r="I777" i="22" a="1"/>
  <c r="I777" i="22" s="1"/>
  <c r="F778" i="22"/>
  <c r="P777" i="22" l="1"/>
  <c r="X777" i="22"/>
  <c r="L777" i="22"/>
  <c r="T777" i="22" s="1"/>
  <c r="A777" i="22"/>
  <c r="H777" i="22"/>
  <c r="R777" i="22" s="1"/>
  <c r="M777" i="22"/>
  <c r="V777" i="22"/>
  <c r="Q776" i="22"/>
  <c r="Y776" i="22"/>
  <c r="N776" i="22"/>
  <c r="U776" i="22" s="1"/>
  <c r="W777" i="22"/>
  <c r="O777" i="22"/>
  <c r="J777" i="22"/>
  <c r="S777" i="22" s="1"/>
  <c r="G778" i="22" a="1"/>
  <c r="G778" i="22" s="1"/>
  <c r="I778" i="22" a="1"/>
  <c r="I778" i="22" s="1"/>
  <c r="F779" i="22"/>
  <c r="K778" i="22" a="1"/>
  <c r="K778" i="22" s="1"/>
  <c r="K779" i="22" l="1" a="1"/>
  <c r="K779" i="22" s="1"/>
  <c r="I779" i="22" a="1"/>
  <c r="I779" i="22" s="1"/>
  <c r="G779" i="22" a="1"/>
  <c r="G779" i="22" s="1"/>
  <c r="F780" i="22"/>
  <c r="N777" i="22"/>
  <c r="U777" i="22" s="1"/>
  <c r="Q777" i="22"/>
  <c r="Y777" i="22"/>
  <c r="M778" i="22"/>
  <c r="A778" i="22"/>
  <c r="H778" i="22"/>
  <c r="R778" i="22" s="1"/>
  <c r="V778" i="22"/>
  <c r="W778" i="22"/>
  <c r="O778" i="22"/>
  <c r="J778" i="22"/>
  <c r="S778" i="22" s="1"/>
  <c r="L778" i="22"/>
  <c r="T778" i="22" s="1"/>
  <c r="P778" i="22"/>
  <c r="X778" i="22"/>
  <c r="N778" i="22" l="1"/>
  <c r="U778" i="22" s="1"/>
  <c r="Q778" i="22"/>
  <c r="Y778" i="22"/>
  <c r="F781" i="22"/>
  <c r="G780" i="22" a="1"/>
  <c r="G780" i="22" s="1"/>
  <c r="K780" i="22" a="1"/>
  <c r="K780" i="22" s="1"/>
  <c r="I780" i="22" a="1"/>
  <c r="I780" i="22" s="1"/>
  <c r="H779" i="22"/>
  <c r="R779" i="22" s="1"/>
  <c r="V779" i="22"/>
  <c r="M779" i="22"/>
  <c r="A779" i="22"/>
  <c r="O779" i="22"/>
  <c r="W779" i="22"/>
  <c r="J779" i="22"/>
  <c r="S779" i="22" s="1"/>
  <c r="P779" i="22"/>
  <c r="L779" i="22"/>
  <c r="T779" i="22" s="1"/>
  <c r="X779" i="22"/>
  <c r="J780" i="22" l="1"/>
  <c r="S780" i="22" s="1"/>
  <c r="O780" i="22"/>
  <c r="W780" i="22"/>
  <c r="M780" i="22"/>
  <c r="A780" i="22"/>
  <c r="H780" i="22"/>
  <c r="R780" i="22" s="1"/>
  <c r="V780" i="22"/>
  <c r="I781" i="22" a="1"/>
  <c r="I781" i="22" s="1"/>
  <c r="K781" i="22" a="1"/>
  <c r="K781" i="22" s="1"/>
  <c r="G781" i="22" a="1"/>
  <c r="G781" i="22" s="1"/>
  <c r="F782" i="22"/>
  <c r="P780" i="22"/>
  <c r="X780" i="22"/>
  <c r="L780" i="22"/>
  <c r="T780" i="22" s="1"/>
  <c r="N779" i="22"/>
  <c r="U779" i="22" s="1"/>
  <c r="Q779" i="22"/>
  <c r="Y779" i="22"/>
  <c r="Q780" i="22" l="1"/>
  <c r="Y780" i="22"/>
  <c r="N780" i="22"/>
  <c r="U780" i="22" s="1"/>
  <c r="J781" i="22"/>
  <c r="S781" i="22" s="1"/>
  <c r="W781" i="22"/>
  <c r="O781" i="22"/>
  <c r="I782" i="22" a="1"/>
  <c r="I782" i="22" s="1"/>
  <c r="K782" i="22" a="1"/>
  <c r="K782" i="22" s="1"/>
  <c r="G782" i="22" a="1"/>
  <c r="G782" i="22" s="1"/>
  <c r="F783" i="22"/>
  <c r="H781" i="22"/>
  <c r="R781" i="22" s="1"/>
  <c r="V781" i="22"/>
  <c r="M781" i="22"/>
  <c r="A781" i="22"/>
  <c r="L781" i="22"/>
  <c r="T781" i="22" s="1"/>
  <c r="P781" i="22"/>
  <c r="X781" i="22"/>
  <c r="N781" i="22" l="1"/>
  <c r="U781" i="22" s="1"/>
  <c r="Q781" i="22"/>
  <c r="Y781" i="22"/>
  <c r="X782" i="22"/>
  <c r="L782" i="22"/>
  <c r="T782" i="22" s="1"/>
  <c r="P782" i="22"/>
  <c r="I783" i="22" a="1"/>
  <c r="I783" i="22" s="1"/>
  <c r="F784" i="22"/>
  <c r="K783" i="22" a="1"/>
  <c r="K783" i="22" s="1"/>
  <c r="G783" i="22" a="1"/>
  <c r="G783" i="22" s="1"/>
  <c r="O782" i="22"/>
  <c r="W782" i="22"/>
  <c r="J782" i="22"/>
  <c r="S782" i="22" s="1"/>
  <c r="M782" i="22"/>
  <c r="A782" i="22"/>
  <c r="H782" i="22"/>
  <c r="R782" i="22" s="1"/>
  <c r="V782" i="22"/>
  <c r="O783" i="22" l="1"/>
  <c r="J783" i="22"/>
  <c r="S783" i="22" s="1"/>
  <c r="W783" i="22"/>
  <c r="G784" i="22" a="1"/>
  <c r="G784" i="22" s="1"/>
  <c r="I784" i="22" a="1"/>
  <c r="I784" i="22" s="1"/>
  <c r="F785" i="22"/>
  <c r="K784" i="22" a="1"/>
  <c r="K784" i="22" s="1"/>
  <c r="Q782" i="22"/>
  <c r="Y782" i="22"/>
  <c r="N782" i="22"/>
  <c r="U782" i="22" s="1"/>
  <c r="H783" i="22"/>
  <c r="R783" i="22" s="1"/>
  <c r="V783" i="22"/>
  <c r="A783" i="22"/>
  <c r="M783" i="22"/>
  <c r="L783" i="22"/>
  <c r="T783" i="22" s="1"/>
  <c r="P783" i="22"/>
  <c r="X783" i="22"/>
  <c r="P784" i="22" l="1"/>
  <c r="L784" i="22"/>
  <c r="T784" i="22" s="1"/>
  <c r="X784" i="22"/>
  <c r="G785" i="22" a="1"/>
  <c r="G785" i="22" s="1"/>
  <c r="I785" i="22" a="1"/>
  <c r="I785" i="22" s="1"/>
  <c r="F786" i="22"/>
  <c r="K785" i="22" a="1"/>
  <c r="K785" i="22" s="1"/>
  <c r="O784" i="22"/>
  <c r="W784" i="22"/>
  <c r="J784" i="22"/>
  <c r="S784" i="22" s="1"/>
  <c r="Y783" i="22"/>
  <c r="N783" i="22"/>
  <c r="U783" i="22" s="1"/>
  <c r="Q783" i="22"/>
  <c r="A784" i="22"/>
  <c r="H784" i="22"/>
  <c r="R784" i="22" s="1"/>
  <c r="V784" i="22"/>
  <c r="M784" i="22"/>
  <c r="K786" i="22" l="1" a="1"/>
  <c r="K786" i="22" s="1"/>
  <c r="F787" i="22"/>
  <c r="G786" i="22" a="1"/>
  <c r="G786" i="22" s="1"/>
  <c r="I786" i="22" a="1"/>
  <c r="I786" i="22" s="1"/>
  <c r="A785" i="22"/>
  <c r="H785" i="22"/>
  <c r="R785" i="22" s="1"/>
  <c r="V785" i="22"/>
  <c r="M785" i="22"/>
  <c r="O785" i="22"/>
  <c r="J785" i="22"/>
  <c r="S785" i="22" s="1"/>
  <c r="W785" i="22"/>
  <c r="X785" i="22"/>
  <c r="P785" i="22"/>
  <c r="L785" i="22"/>
  <c r="T785" i="22" s="1"/>
  <c r="N784" i="22"/>
  <c r="U784" i="22" s="1"/>
  <c r="Q784" i="22"/>
  <c r="Y784" i="22"/>
  <c r="Y785" i="22" l="1"/>
  <c r="Q785" i="22"/>
  <c r="N785" i="22"/>
  <c r="U785" i="22" s="1"/>
  <c r="W786" i="22"/>
  <c r="J786" i="22"/>
  <c r="S786" i="22" s="1"/>
  <c r="O786" i="22"/>
  <c r="A786" i="22"/>
  <c r="H786" i="22"/>
  <c r="R786" i="22" s="1"/>
  <c r="V786" i="22"/>
  <c r="M786" i="22"/>
  <c r="I787" i="22" a="1"/>
  <c r="I787" i="22" s="1"/>
  <c r="K787" i="22" a="1"/>
  <c r="K787" i="22" s="1"/>
  <c r="F788" i="22"/>
  <c r="G787" i="22" a="1"/>
  <c r="G787" i="22" s="1"/>
  <c r="X786" i="22"/>
  <c r="L786" i="22"/>
  <c r="T786" i="22" s="1"/>
  <c r="P786" i="22"/>
  <c r="H787" i="22" l="1"/>
  <c r="R787" i="22" s="1"/>
  <c r="V787" i="22"/>
  <c r="M787" i="22"/>
  <c r="A787" i="22"/>
  <c r="X787" i="22"/>
  <c r="P787" i="22"/>
  <c r="L787" i="22"/>
  <c r="T787" i="22" s="1"/>
  <c r="W787" i="22"/>
  <c r="J787" i="22"/>
  <c r="S787" i="22" s="1"/>
  <c r="O787" i="22"/>
  <c r="N786" i="22"/>
  <c r="U786" i="22" s="1"/>
  <c r="Q786" i="22"/>
  <c r="Y786" i="22"/>
  <c r="K788" i="22" a="1"/>
  <c r="K788" i="22" s="1"/>
  <c r="G788" i="22" a="1"/>
  <c r="G788" i="22" s="1"/>
  <c r="I788" i="22" a="1"/>
  <c r="I788" i="22" s="1"/>
  <c r="F789" i="22"/>
  <c r="O788" i="22" l="1"/>
  <c r="W788" i="22"/>
  <c r="J788" i="22"/>
  <c r="S788" i="22" s="1"/>
  <c r="H788" i="22"/>
  <c r="R788" i="22" s="1"/>
  <c r="M788" i="22"/>
  <c r="A788" i="22"/>
  <c r="V788" i="22"/>
  <c r="N787" i="22"/>
  <c r="U787" i="22" s="1"/>
  <c r="Y787" i="22"/>
  <c r="Q787" i="22"/>
  <c r="X788" i="22"/>
  <c r="P788" i="22"/>
  <c r="L788" i="22"/>
  <c r="T788" i="22" s="1"/>
  <c r="I789" i="22" a="1"/>
  <c r="I789" i="22" s="1"/>
  <c r="F790" i="22"/>
  <c r="K789" i="22" a="1"/>
  <c r="K789" i="22" s="1"/>
  <c r="G789" i="22" a="1"/>
  <c r="G789" i="22" s="1"/>
  <c r="Q788" i="22" l="1"/>
  <c r="Y788" i="22"/>
  <c r="N788" i="22"/>
  <c r="U788" i="22" s="1"/>
  <c r="O789" i="22"/>
  <c r="W789" i="22"/>
  <c r="J789" i="22"/>
  <c r="S789" i="22" s="1"/>
  <c r="L789" i="22"/>
  <c r="T789" i="22" s="1"/>
  <c r="P789" i="22"/>
  <c r="X789" i="22"/>
  <c r="G790" i="22" a="1"/>
  <c r="G790" i="22" s="1"/>
  <c r="I790" i="22" a="1"/>
  <c r="I790" i="22" s="1"/>
  <c r="K790" i="22" a="1"/>
  <c r="K790" i="22" s="1"/>
  <c r="F791" i="22"/>
  <c r="V789" i="22"/>
  <c r="A789" i="22"/>
  <c r="H789" i="22"/>
  <c r="R789" i="22" s="1"/>
  <c r="M789" i="22"/>
  <c r="G791" i="22" l="1" a="1"/>
  <c r="G791" i="22" s="1"/>
  <c r="I791" i="22" a="1"/>
  <c r="I791" i="22" s="1"/>
  <c r="F792" i="22"/>
  <c r="K791" i="22" a="1"/>
  <c r="K791" i="22" s="1"/>
  <c r="L790" i="22"/>
  <c r="T790" i="22" s="1"/>
  <c r="X790" i="22"/>
  <c r="P790" i="22"/>
  <c r="O790" i="22"/>
  <c r="W790" i="22"/>
  <c r="J790" i="22"/>
  <c r="S790" i="22" s="1"/>
  <c r="A790" i="22"/>
  <c r="M790" i="22"/>
  <c r="V790" i="22"/>
  <c r="H790" i="22"/>
  <c r="R790" i="22" s="1"/>
  <c r="Q789" i="22"/>
  <c r="Y789" i="22"/>
  <c r="N789" i="22"/>
  <c r="U789" i="22" s="1"/>
  <c r="N790" i="22" l="1"/>
  <c r="U790" i="22" s="1"/>
  <c r="Q790" i="22"/>
  <c r="Y790" i="22"/>
  <c r="P791" i="22"/>
  <c r="X791" i="22"/>
  <c r="L791" i="22"/>
  <c r="T791" i="22" s="1"/>
  <c r="F793" i="22"/>
  <c r="K792" i="22" a="1"/>
  <c r="K792" i="22" s="1"/>
  <c r="I792" i="22" a="1"/>
  <c r="I792" i="22" s="1"/>
  <c r="G792" i="22" a="1"/>
  <c r="G792" i="22" s="1"/>
  <c r="J791" i="22"/>
  <c r="S791" i="22" s="1"/>
  <c r="W791" i="22"/>
  <c r="O791" i="22"/>
  <c r="H791" i="22"/>
  <c r="R791" i="22" s="1"/>
  <c r="V791" i="22"/>
  <c r="M791" i="22"/>
  <c r="A791" i="22"/>
  <c r="L792" i="22" l="1"/>
  <c r="T792" i="22" s="1"/>
  <c r="P792" i="22"/>
  <c r="X792" i="22"/>
  <c r="K793" i="22" a="1"/>
  <c r="K793" i="22" s="1"/>
  <c r="G793" i="22" a="1"/>
  <c r="G793" i="22" s="1"/>
  <c r="I793" i="22" a="1"/>
  <c r="I793" i="22" s="1"/>
  <c r="F794" i="22"/>
  <c r="Q791" i="22"/>
  <c r="Y791" i="22"/>
  <c r="N791" i="22"/>
  <c r="U791" i="22" s="1"/>
  <c r="M792" i="22"/>
  <c r="A792" i="22"/>
  <c r="V792" i="22"/>
  <c r="H792" i="22"/>
  <c r="R792" i="22" s="1"/>
  <c r="W792" i="22"/>
  <c r="J792" i="22"/>
  <c r="S792" i="22" s="1"/>
  <c r="O792" i="22"/>
  <c r="K794" i="22" l="1" a="1"/>
  <c r="K794" i="22" s="1"/>
  <c r="F795" i="22"/>
  <c r="G794" i="22" a="1"/>
  <c r="G794" i="22" s="1"/>
  <c r="I794" i="22" a="1"/>
  <c r="I794" i="22" s="1"/>
  <c r="O793" i="22"/>
  <c r="W793" i="22"/>
  <c r="J793" i="22"/>
  <c r="S793" i="22" s="1"/>
  <c r="X793" i="22"/>
  <c r="P793" i="22"/>
  <c r="L793" i="22"/>
  <c r="T793" i="22" s="1"/>
  <c r="Q792" i="22"/>
  <c r="Y792" i="22"/>
  <c r="N792" i="22"/>
  <c r="U792" i="22" s="1"/>
  <c r="M793" i="22"/>
  <c r="A793" i="22"/>
  <c r="H793" i="22"/>
  <c r="R793" i="22" s="1"/>
  <c r="V793" i="22"/>
  <c r="Y793" i="22" l="1"/>
  <c r="N793" i="22"/>
  <c r="U793" i="22" s="1"/>
  <c r="Q793" i="22"/>
  <c r="O794" i="22"/>
  <c r="W794" i="22"/>
  <c r="J794" i="22"/>
  <c r="S794" i="22" s="1"/>
  <c r="M794" i="22"/>
  <c r="H794" i="22"/>
  <c r="R794" i="22" s="1"/>
  <c r="A794" i="22"/>
  <c r="V794" i="22"/>
  <c r="G795" i="22" a="1"/>
  <c r="G795" i="22" s="1"/>
  <c r="F796" i="22"/>
  <c r="I795" i="22" a="1"/>
  <c r="I795" i="22" s="1"/>
  <c r="K795" i="22" a="1"/>
  <c r="K795" i="22" s="1"/>
  <c r="L794" i="22"/>
  <c r="T794" i="22" s="1"/>
  <c r="P794" i="22"/>
  <c r="X794" i="22"/>
  <c r="P795" i="22" l="1"/>
  <c r="X795" i="22"/>
  <c r="L795" i="22"/>
  <c r="T795" i="22" s="1"/>
  <c r="O795" i="22"/>
  <c r="W795" i="22"/>
  <c r="J795" i="22"/>
  <c r="S795" i="22" s="1"/>
  <c r="G796" i="22" a="1"/>
  <c r="G796" i="22" s="1"/>
  <c r="F797" i="22"/>
  <c r="K796" i="22" a="1"/>
  <c r="K796" i="22" s="1"/>
  <c r="I796" i="22" a="1"/>
  <c r="I796" i="22" s="1"/>
  <c r="H795" i="22"/>
  <c r="R795" i="22" s="1"/>
  <c r="V795" i="22"/>
  <c r="M795" i="22"/>
  <c r="A795" i="22"/>
  <c r="N794" i="22"/>
  <c r="U794" i="22" s="1"/>
  <c r="Q794" i="22"/>
  <c r="Y794" i="22"/>
  <c r="G797" i="22" l="1" a="1"/>
  <c r="G797" i="22" s="1"/>
  <c r="I797" i="22" a="1"/>
  <c r="I797" i="22" s="1"/>
  <c r="F798" i="22"/>
  <c r="K797" i="22" a="1"/>
  <c r="K797" i="22" s="1"/>
  <c r="N795" i="22"/>
  <c r="U795" i="22" s="1"/>
  <c r="Q795" i="22"/>
  <c r="Y795" i="22"/>
  <c r="H796" i="22"/>
  <c r="R796" i="22" s="1"/>
  <c r="V796" i="22"/>
  <c r="A796" i="22"/>
  <c r="M796" i="22"/>
  <c r="J796" i="22"/>
  <c r="S796" i="22" s="1"/>
  <c r="O796" i="22"/>
  <c r="W796" i="22"/>
  <c r="X796" i="22"/>
  <c r="P796" i="22"/>
  <c r="L796" i="22"/>
  <c r="T796" i="22" s="1"/>
  <c r="P797" i="22" l="1"/>
  <c r="X797" i="22"/>
  <c r="L797" i="22"/>
  <c r="T797" i="22" s="1"/>
  <c r="Q796" i="22"/>
  <c r="Y796" i="22"/>
  <c r="N796" i="22"/>
  <c r="U796" i="22" s="1"/>
  <c r="G798" i="22" a="1"/>
  <c r="G798" i="22" s="1"/>
  <c r="I798" i="22" a="1"/>
  <c r="I798" i="22" s="1"/>
  <c r="F799" i="22"/>
  <c r="K798" i="22" a="1"/>
  <c r="K798" i="22" s="1"/>
  <c r="W797" i="22"/>
  <c r="O797" i="22"/>
  <c r="J797" i="22"/>
  <c r="S797" i="22" s="1"/>
  <c r="M797" i="22"/>
  <c r="H797" i="22"/>
  <c r="R797" i="22" s="1"/>
  <c r="A797" i="22"/>
  <c r="V797" i="22"/>
  <c r="Y797" i="22" l="1"/>
  <c r="N797" i="22"/>
  <c r="U797" i="22" s="1"/>
  <c r="Q797" i="22"/>
  <c r="W798" i="22"/>
  <c r="J798" i="22"/>
  <c r="S798" i="22" s="1"/>
  <c r="O798" i="22"/>
  <c r="H798" i="22"/>
  <c r="R798" i="22" s="1"/>
  <c r="V798" i="22"/>
  <c r="A798" i="22"/>
  <c r="M798" i="22"/>
  <c r="P798" i="22"/>
  <c r="X798" i="22"/>
  <c r="L798" i="22"/>
  <c r="T798" i="22" s="1"/>
  <c r="G799" i="22" a="1"/>
  <c r="G799" i="22" s="1"/>
  <c r="K799" i="22" a="1"/>
  <c r="K799" i="22" s="1"/>
  <c r="I799" i="22" a="1"/>
  <c r="I799" i="22" s="1"/>
  <c r="F800" i="22"/>
  <c r="V799" i="22" l="1"/>
  <c r="H799" i="22"/>
  <c r="R799" i="22" s="1"/>
  <c r="A799" i="22"/>
  <c r="M799" i="22"/>
  <c r="P799" i="22"/>
  <c r="L799" i="22"/>
  <c r="T799" i="22" s="1"/>
  <c r="X799" i="22"/>
  <c r="J799" i="22"/>
  <c r="S799" i="22" s="1"/>
  <c r="O799" i="22"/>
  <c r="W799" i="22"/>
  <c r="N798" i="22"/>
  <c r="U798" i="22" s="1"/>
  <c r="Q798" i="22"/>
  <c r="Y798" i="22"/>
  <c r="I800" i="22" a="1"/>
  <c r="I800" i="22" s="1"/>
  <c r="K800" i="22" a="1"/>
  <c r="K800" i="22" s="1"/>
  <c r="G800" i="22" a="1"/>
  <c r="G800" i="22" s="1"/>
  <c r="F801" i="22"/>
  <c r="M800" i="22" l="1"/>
  <c r="A800" i="22"/>
  <c r="H800" i="22"/>
  <c r="R800" i="22" s="1"/>
  <c r="V800" i="22"/>
  <c r="P800" i="22"/>
  <c r="L800" i="22"/>
  <c r="T800" i="22" s="1"/>
  <c r="X800" i="22"/>
  <c r="W800" i="22"/>
  <c r="J800" i="22"/>
  <c r="S800" i="22" s="1"/>
  <c r="O800" i="22"/>
  <c r="Q799" i="22"/>
  <c r="Y799" i="22"/>
  <c r="N799" i="22"/>
  <c r="U799" i="22" s="1"/>
  <c r="I801" i="22" a="1"/>
  <c r="I801" i="22" s="1"/>
  <c r="F802" i="22"/>
  <c r="G801" i="22" a="1"/>
  <c r="G801" i="22" s="1"/>
  <c r="K801" i="22" a="1"/>
  <c r="K801" i="22" s="1"/>
  <c r="M801" i="22" l="1"/>
  <c r="A801" i="22"/>
  <c r="V801" i="22"/>
  <c r="H801" i="22"/>
  <c r="R801" i="22" s="1"/>
  <c r="W801" i="22"/>
  <c r="J801" i="22"/>
  <c r="S801" i="22" s="1"/>
  <c r="O801" i="22"/>
  <c r="K802" i="22" a="1"/>
  <c r="K802" i="22" s="1"/>
  <c r="F803" i="22"/>
  <c r="G802" i="22" a="1"/>
  <c r="G802" i="22" s="1"/>
  <c r="I802" i="22" a="1"/>
  <c r="I802" i="22" s="1"/>
  <c r="X801" i="22"/>
  <c r="L801" i="22"/>
  <c r="T801" i="22" s="1"/>
  <c r="P801" i="22"/>
  <c r="N800" i="22"/>
  <c r="U800" i="22" s="1"/>
  <c r="Q800" i="22"/>
  <c r="Y800" i="22"/>
  <c r="L802" i="22" l="1"/>
  <c r="T802" i="22" s="1"/>
  <c r="P802" i="22"/>
  <c r="X802" i="22"/>
  <c r="O802" i="22"/>
  <c r="W802" i="22"/>
  <c r="J802" i="22"/>
  <c r="S802" i="22" s="1"/>
  <c r="A802" i="22"/>
  <c r="H802" i="22"/>
  <c r="R802" i="22" s="1"/>
  <c r="M802" i="22"/>
  <c r="V802" i="22"/>
  <c r="G803" i="22" a="1"/>
  <c r="G803" i="22" s="1"/>
  <c r="F804" i="22"/>
  <c r="K803" i="22" a="1"/>
  <c r="K803" i="22" s="1"/>
  <c r="I803" i="22" a="1"/>
  <c r="I803" i="22" s="1"/>
  <c r="Y801" i="22"/>
  <c r="N801" i="22"/>
  <c r="U801" i="22" s="1"/>
  <c r="Q801" i="22"/>
  <c r="O803" i="22" l="1"/>
  <c r="W803" i="22"/>
  <c r="J803" i="22"/>
  <c r="S803" i="22" s="1"/>
  <c r="L803" i="22"/>
  <c r="T803" i="22" s="1"/>
  <c r="X803" i="22"/>
  <c r="P803" i="22"/>
  <c r="I804" i="22" a="1"/>
  <c r="I804" i="22" s="1"/>
  <c r="F805" i="22"/>
  <c r="K804" i="22" a="1"/>
  <c r="K804" i="22" s="1"/>
  <c r="G804" i="22" a="1"/>
  <c r="G804" i="22" s="1"/>
  <c r="A803" i="22"/>
  <c r="H803" i="22"/>
  <c r="R803" i="22" s="1"/>
  <c r="M803" i="22"/>
  <c r="V803" i="22"/>
  <c r="N802" i="22"/>
  <c r="U802" i="22" s="1"/>
  <c r="Q802" i="22"/>
  <c r="Y802" i="22"/>
  <c r="W804" i="22" l="1"/>
  <c r="J804" i="22"/>
  <c r="S804" i="22" s="1"/>
  <c r="O804" i="22"/>
  <c r="N803" i="22"/>
  <c r="U803" i="22" s="1"/>
  <c r="Q803" i="22"/>
  <c r="Y803" i="22"/>
  <c r="G805" i="22" a="1"/>
  <c r="G805" i="22" s="1"/>
  <c r="I805" i="22" a="1"/>
  <c r="I805" i="22" s="1"/>
  <c r="F806" i="22"/>
  <c r="K805" i="22" a="1"/>
  <c r="K805" i="22" s="1"/>
  <c r="H804" i="22"/>
  <c r="R804" i="22" s="1"/>
  <c r="V804" i="22"/>
  <c r="M804" i="22"/>
  <c r="A804" i="22"/>
  <c r="L804" i="22"/>
  <c r="T804" i="22" s="1"/>
  <c r="P804" i="22"/>
  <c r="X804" i="22"/>
  <c r="W805" i="22" l="1"/>
  <c r="J805" i="22"/>
  <c r="S805" i="22" s="1"/>
  <c r="O805" i="22"/>
  <c r="M805" i="22"/>
  <c r="A805" i="22"/>
  <c r="V805" i="22"/>
  <c r="H805" i="22"/>
  <c r="R805" i="22" s="1"/>
  <c r="Y804" i="22"/>
  <c r="Q804" i="22"/>
  <c r="N804" i="22"/>
  <c r="U804" i="22" s="1"/>
  <c r="P805" i="22"/>
  <c r="X805" i="22"/>
  <c r="L805" i="22"/>
  <c r="T805" i="22" s="1"/>
  <c r="G806" i="22" a="1"/>
  <c r="G806" i="22" s="1"/>
  <c r="K806" i="22" a="1"/>
  <c r="K806" i="22" s="1"/>
  <c r="I806" i="22" a="1"/>
  <c r="I806" i="22" s="1"/>
  <c r="F807" i="22"/>
  <c r="O806" i="22" l="1"/>
  <c r="W806" i="22"/>
  <c r="J806" i="22"/>
  <c r="S806" i="22" s="1"/>
  <c r="Q805" i="22"/>
  <c r="Y805" i="22"/>
  <c r="N805" i="22"/>
  <c r="U805" i="22" s="1"/>
  <c r="A806" i="22"/>
  <c r="V806" i="22"/>
  <c r="H806" i="22"/>
  <c r="R806" i="22" s="1"/>
  <c r="M806" i="22"/>
  <c r="P806" i="22"/>
  <c r="X806" i="22"/>
  <c r="L806" i="22"/>
  <c r="T806" i="22" s="1"/>
  <c r="K807" i="22" a="1"/>
  <c r="K807" i="22" s="1"/>
  <c r="F808" i="22"/>
  <c r="I807" i="22" a="1"/>
  <c r="I807" i="22" s="1"/>
  <c r="G807" i="22" a="1"/>
  <c r="G807" i="22" s="1"/>
  <c r="K808" i="22" l="1" a="1"/>
  <c r="K808" i="22" s="1"/>
  <c r="I808" i="22" a="1"/>
  <c r="I808" i="22" s="1"/>
  <c r="F809" i="22"/>
  <c r="G808" i="22" a="1"/>
  <c r="G808" i="22" s="1"/>
  <c r="L807" i="22"/>
  <c r="T807" i="22" s="1"/>
  <c r="P807" i="22"/>
  <c r="X807" i="22"/>
  <c r="Q806" i="22"/>
  <c r="Y806" i="22"/>
  <c r="N806" i="22"/>
  <c r="U806" i="22" s="1"/>
  <c r="J807" i="22"/>
  <c r="S807" i="22" s="1"/>
  <c r="O807" i="22"/>
  <c r="W807" i="22"/>
  <c r="M807" i="22"/>
  <c r="A807" i="22"/>
  <c r="H807" i="22"/>
  <c r="R807" i="22" s="1"/>
  <c r="V807" i="22"/>
  <c r="A808" i="22" l="1"/>
  <c r="H808" i="22"/>
  <c r="R808" i="22" s="1"/>
  <c r="M808" i="22"/>
  <c r="V808" i="22"/>
  <c r="K809" i="22" a="1"/>
  <c r="K809" i="22" s="1"/>
  <c r="G809" i="22" a="1"/>
  <c r="G809" i="22" s="1"/>
  <c r="I809" i="22" a="1"/>
  <c r="I809" i="22" s="1"/>
  <c r="F810" i="22"/>
  <c r="Q807" i="22"/>
  <c r="Y807" i="22"/>
  <c r="N807" i="22"/>
  <c r="U807" i="22" s="1"/>
  <c r="J808" i="22"/>
  <c r="S808" i="22" s="1"/>
  <c r="W808" i="22"/>
  <c r="O808" i="22"/>
  <c r="L808" i="22"/>
  <c r="T808" i="22" s="1"/>
  <c r="P808" i="22"/>
  <c r="X808" i="22"/>
  <c r="F811" i="22" l="1"/>
  <c r="G810" i="22" a="1"/>
  <c r="G810" i="22" s="1"/>
  <c r="K810" i="22" a="1"/>
  <c r="K810" i="22" s="1"/>
  <c r="I810" i="22" a="1"/>
  <c r="I810" i="22" s="1"/>
  <c r="O809" i="22"/>
  <c r="W809" i="22"/>
  <c r="J809" i="22"/>
  <c r="S809" i="22" s="1"/>
  <c r="M809" i="22"/>
  <c r="H809" i="22"/>
  <c r="R809" i="22" s="1"/>
  <c r="V809" i="22"/>
  <c r="A809" i="22"/>
  <c r="N808" i="22"/>
  <c r="U808" i="22" s="1"/>
  <c r="Q808" i="22"/>
  <c r="Y808" i="22"/>
  <c r="X809" i="22"/>
  <c r="L809" i="22"/>
  <c r="T809" i="22" s="1"/>
  <c r="P809" i="22"/>
  <c r="O810" i="22" l="1"/>
  <c r="W810" i="22"/>
  <c r="J810" i="22"/>
  <c r="S810" i="22" s="1"/>
  <c r="Q809" i="22"/>
  <c r="Y809" i="22"/>
  <c r="N809" i="22"/>
  <c r="U809" i="22" s="1"/>
  <c r="P810" i="22"/>
  <c r="X810" i="22"/>
  <c r="L810" i="22"/>
  <c r="T810" i="22" s="1"/>
  <c r="A810" i="22"/>
  <c r="V810" i="22"/>
  <c r="M810" i="22"/>
  <c r="H810" i="22"/>
  <c r="R810" i="22" s="1"/>
  <c r="F812" i="22"/>
  <c r="G811" i="22" a="1"/>
  <c r="G811" i="22" s="1"/>
  <c r="I811" i="22" a="1"/>
  <c r="I811" i="22" s="1"/>
  <c r="K811" i="22" a="1"/>
  <c r="K811" i="22" s="1"/>
  <c r="O811" i="22" l="1"/>
  <c r="J811" i="22"/>
  <c r="S811" i="22" s="1"/>
  <c r="W811" i="22"/>
  <c r="Y810" i="22"/>
  <c r="N810" i="22"/>
  <c r="U810" i="22" s="1"/>
  <c r="Q810" i="22"/>
  <c r="A811" i="22"/>
  <c r="H811" i="22"/>
  <c r="R811" i="22" s="1"/>
  <c r="V811" i="22"/>
  <c r="M811" i="22"/>
  <c r="I812" i="22" a="1"/>
  <c r="I812" i="22" s="1"/>
  <c r="F813" i="22"/>
  <c r="K812" i="22" a="1"/>
  <c r="K812" i="22" s="1"/>
  <c r="G812" i="22" a="1"/>
  <c r="G812" i="22" s="1"/>
  <c r="P811" i="22"/>
  <c r="X811" i="22"/>
  <c r="L811" i="22"/>
  <c r="T811" i="22" s="1"/>
  <c r="F814" i="22" l="1"/>
  <c r="G813" i="22" a="1"/>
  <c r="G813" i="22" s="1"/>
  <c r="I813" i="22" a="1"/>
  <c r="I813" i="22" s="1"/>
  <c r="K813" i="22" a="1"/>
  <c r="K813" i="22" s="1"/>
  <c r="J812" i="22"/>
  <c r="S812" i="22" s="1"/>
  <c r="O812" i="22"/>
  <c r="W812" i="22"/>
  <c r="V812" i="22"/>
  <c r="M812" i="22"/>
  <c r="A812" i="22"/>
  <c r="H812" i="22"/>
  <c r="R812" i="22" s="1"/>
  <c r="N811" i="22"/>
  <c r="U811" i="22" s="1"/>
  <c r="Q811" i="22"/>
  <c r="Y811" i="22"/>
  <c r="X812" i="22"/>
  <c r="L812" i="22"/>
  <c r="T812" i="22" s="1"/>
  <c r="P812" i="22"/>
  <c r="X813" i="22" l="1"/>
  <c r="L813" i="22"/>
  <c r="T813" i="22" s="1"/>
  <c r="P813" i="22"/>
  <c r="O813" i="22"/>
  <c r="J813" i="22"/>
  <c r="S813" i="22" s="1"/>
  <c r="W813" i="22"/>
  <c r="A813" i="22"/>
  <c r="V813" i="22"/>
  <c r="H813" i="22"/>
  <c r="R813" i="22" s="1"/>
  <c r="M813" i="22"/>
  <c r="Y812" i="22"/>
  <c r="N812" i="22"/>
  <c r="U812" i="22" s="1"/>
  <c r="Q812" i="22"/>
  <c r="I814" i="22" a="1"/>
  <c r="I814" i="22" s="1"/>
  <c r="K814" i="22" a="1"/>
  <c r="K814" i="22" s="1"/>
  <c r="G814" i="22" a="1"/>
  <c r="G814" i="22" s="1"/>
  <c r="F815" i="22"/>
  <c r="O814" i="22" l="1"/>
  <c r="W814" i="22"/>
  <c r="J814" i="22"/>
  <c r="S814" i="22" s="1"/>
  <c r="M814" i="22"/>
  <c r="H814" i="22"/>
  <c r="R814" i="22" s="1"/>
  <c r="V814" i="22"/>
  <c r="A814" i="22"/>
  <c r="Q813" i="22"/>
  <c r="Y813" i="22"/>
  <c r="N813" i="22"/>
  <c r="U813" i="22" s="1"/>
  <c r="P814" i="22"/>
  <c r="X814" i="22"/>
  <c r="L814" i="22"/>
  <c r="T814" i="22" s="1"/>
  <c r="G815" i="22" a="1"/>
  <c r="G815" i="22" s="1"/>
  <c r="I815" i="22" a="1"/>
  <c r="I815" i="22" s="1"/>
  <c r="K815" i="22" a="1"/>
  <c r="K815" i="22" s="1"/>
  <c r="F816" i="22"/>
  <c r="H815" i="22" l="1"/>
  <c r="R815" i="22" s="1"/>
  <c r="V815" i="22"/>
  <c r="A815" i="22"/>
  <c r="M815" i="22"/>
  <c r="J815" i="22"/>
  <c r="S815" i="22" s="1"/>
  <c r="O815" i="22"/>
  <c r="W815" i="22"/>
  <c r="N814" i="22"/>
  <c r="U814" i="22" s="1"/>
  <c r="Q814" i="22"/>
  <c r="Y814" i="22"/>
  <c r="L815" i="22"/>
  <c r="T815" i="22" s="1"/>
  <c r="P815" i="22"/>
  <c r="X815" i="22"/>
  <c r="I816" i="22" a="1"/>
  <c r="I816" i="22" s="1"/>
  <c r="K816" i="22" a="1"/>
  <c r="K816" i="22" s="1"/>
  <c r="F817" i="22"/>
  <c r="G816" i="22" a="1"/>
  <c r="G816" i="22" s="1"/>
  <c r="O816" i="22" l="1"/>
  <c r="W816" i="22"/>
  <c r="J816" i="22"/>
  <c r="S816" i="22" s="1"/>
  <c r="G817" i="22" a="1"/>
  <c r="G817" i="22" s="1"/>
  <c r="F818" i="22"/>
  <c r="K817" i="22" a="1"/>
  <c r="K817" i="22" s="1"/>
  <c r="I817" i="22" a="1"/>
  <c r="I817" i="22" s="1"/>
  <c r="Q815" i="22"/>
  <c r="Y815" i="22"/>
  <c r="N815" i="22"/>
  <c r="U815" i="22" s="1"/>
  <c r="L816" i="22"/>
  <c r="T816" i="22" s="1"/>
  <c r="P816" i="22"/>
  <c r="X816" i="22"/>
  <c r="M816" i="22"/>
  <c r="V816" i="22"/>
  <c r="H816" i="22"/>
  <c r="R816" i="22" s="1"/>
  <c r="A816" i="22"/>
  <c r="O817" i="22" l="1"/>
  <c r="J817" i="22"/>
  <c r="S817" i="22" s="1"/>
  <c r="W817" i="22"/>
  <c r="X817" i="22"/>
  <c r="L817" i="22"/>
  <c r="T817" i="22" s="1"/>
  <c r="P817" i="22"/>
  <c r="G818" i="22" a="1"/>
  <c r="G818" i="22" s="1"/>
  <c r="I818" i="22" a="1"/>
  <c r="I818" i="22" s="1"/>
  <c r="K818" i="22" a="1"/>
  <c r="K818" i="22" s="1"/>
  <c r="F819" i="22"/>
  <c r="M817" i="22"/>
  <c r="A817" i="22"/>
  <c r="H817" i="22"/>
  <c r="R817" i="22" s="1"/>
  <c r="V817" i="22"/>
  <c r="N816" i="22"/>
  <c r="U816" i="22" s="1"/>
  <c r="Y816" i="22"/>
  <c r="Q816" i="22"/>
  <c r="A818" i="22" l="1"/>
  <c r="H818" i="22"/>
  <c r="R818" i="22" s="1"/>
  <c r="V818" i="22"/>
  <c r="M818" i="22"/>
  <c r="W818" i="22"/>
  <c r="J818" i="22"/>
  <c r="S818" i="22" s="1"/>
  <c r="O818" i="22"/>
  <c r="Y817" i="22"/>
  <c r="N817" i="22"/>
  <c r="U817" i="22" s="1"/>
  <c r="Q817" i="22"/>
  <c r="F820" i="22"/>
  <c r="G819" i="22" a="1"/>
  <c r="G819" i="22" s="1"/>
  <c r="I819" i="22" a="1"/>
  <c r="I819" i="22" s="1"/>
  <c r="K819" i="22" a="1"/>
  <c r="K819" i="22" s="1"/>
  <c r="L818" i="22"/>
  <c r="T818" i="22" s="1"/>
  <c r="P818" i="22"/>
  <c r="X818" i="22"/>
  <c r="P819" i="22" l="1"/>
  <c r="L819" i="22"/>
  <c r="T819" i="22" s="1"/>
  <c r="X819" i="22"/>
  <c r="J819" i="22"/>
  <c r="S819" i="22" s="1"/>
  <c r="O819" i="22"/>
  <c r="W819" i="22"/>
  <c r="M819" i="22"/>
  <c r="A819" i="22"/>
  <c r="H819" i="22"/>
  <c r="R819" i="22" s="1"/>
  <c r="V819" i="22"/>
  <c r="Q818" i="22"/>
  <c r="Y818" i="22"/>
  <c r="N818" i="22"/>
  <c r="U818" i="22" s="1"/>
  <c r="K820" i="22" a="1"/>
  <c r="K820" i="22" s="1"/>
  <c r="F821" i="22"/>
  <c r="I820" i="22" a="1"/>
  <c r="I820" i="22" s="1"/>
  <c r="G820" i="22" a="1"/>
  <c r="G820" i="22" s="1"/>
  <c r="K821" i="22" l="1" a="1"/>
  <c r="K821" i="22" s="1"/>
  <c r="F822" i="22"/>
  <c r="G821" i="22" a="1"/>
  <c r="G821" i="22" s="1"/>
  <c r="I821" i="22" a="1"/>
  <c r="I821" i="22" s="1"/>
  <c r="N819" i="22"/>
  <c r="U819" i="22" s="1"/>
  <c r="Q819" i="22"/>
  <c r="Y819" i="22"/>
  <c r="P820" i="22"/>
  <c r="L820" i="22"/>
  <c r="T820" i="22" s="1"/>
  <c r="X820" i="22"/>
  <c r="J820" i="22"/>
  <c r="S820" i="22" s="1"/>
  <c r="W820" i="22"/>
  <c r="O820" i="22"/>
  <c r="A820" i="22"/>
  <c r="H820" i="22"/>
  <c r="R820" i="22" s="1"/>
  <c r="V820" i="22"/>
  <c r="M820" i="22"/>
  <c r="O821" i="22" l="1"/>
  <c r="W821" i="22"/>
  <c r="J821" i="22"/>
  <c r="S821" i="22" s="1"/>
  <c r="H821" i="22"/>
  <c r="R821" i="22" s="1"/>
  <c r="M821" i="22"/>
  <c r="A821" i="22"/>
  <c r="V821" i="22"/>
  <c r="F823" i="22"/>
  <c r="K822" i="22" a="1"/>
  <c r="K822" i="22" s="1"/>
  <c r="G822" i="22" a="1"/>
  <c r="G822" i="22" s="1"/>
  <c r="I822" i="22" a="1"/>
  <c r="I822" i="22" s="1"/>
  <c r="Y820" i="22"/>
  <c r="Q820" i="22"/>
  <c r="N820" i="22"/>
  <c r="U820" i="22" s="1"/>
  <c r="L821" i="22"/>
  <c r="T821" i="22" s="1"/>
  <c r="X821" i="22"/>
  <c r="P821" i="22"/>
  <c r="K823" i="22" l="1" a="1"/>
  <c r="K823" i="22" s="1"/>
  <c r="G823" i="22" a="1"/>
  <c r="G823" i="22" s="1"/>
  <c r="I823" i="22" a="1"/>
  <c r="I823" i="22" s="1"/>
  <c r="F824" i="22"/>
  <c r="Q821" i="22"/>
  <c r="Y821" i="22"/>
  <c r="N821" i="22"/>
  <c r="U821" i="22" s="1"/>
  <c r="O822" i="22"/>
  <c r="W822" i="22"/>
  <c r="J822" i="22"/>
  <c r="S822" i="22" s="1"/>
  <c r="A822" i="22"/>
  <c r="H822" i="22"/>
  <c r="R822" i="22" s="1"/>
  <c r="M822" i="22"/>
  <c r="V822" i="22"/>
  <c r="P822" i="22"/>
  <c r="L822" i="22"/>
  <c r="T822" i="22" s="1"/>
  <c r="X822" i="22"/>
  <c r="Q822" i="22" l="1"/>
  <c r="Y822" i="22"/>
  <c r="N822" i="22"/>
  <c r="U822" i="22" s="1"/>
  <c r="F825" i="22"/>
  <c r="K824" i="22" a="1"/>
  <c r="K824" i="22" s="1"/>
  <c r="G824" i="22" a="1"/>
  <c r="G824" i="22" s="1"/>
  <c r="I824" i="22" a="1"/>
  <c r="I824" i="22" s="1"/>
  <c r="O823" i="22"/>
  <c r="W823" i="22"/>
  <c r="J823" i="22"/>
  <c r="S823" i="22" s="1"/>
  <c r="M823" i="22"/>
  <c r="A823" i="22"/>
  <c r="H823" i="22"/>
  <c r="R823" i="22" s="1"/>
  <c r="V823" i="22"/>
  <c r="P823" i="22"/>
  <c r="X823" i="22"/>
  <c r="L823" i="22"/>
  <c r="T823" i="22" s="1"/>
  <c r="H824" i="22" l="1"/>
  <c r="R824" i="22" s="1"/>
  <c r="V824" i="22"/>
  <c r="M824" i="22"/>
  <c r="A824" i="22"/>
  <c r="I825" i="22" a="1"/>
  <c r="I825" i="22" s="1"/>
  <c r="F826" i="22"/>
  <c r="K825" i="22" a="1"/>
  <c r="K825" i="22" s="1"/>
  <c r="G825" i="22" a="1"/>
  <c r="G825" i="22" s="1"/>
  <c r="O824" i="22"/>
  <c r="W824" i="22"/>
  <c r="J824" i="22"/>
  <c r="S824" i="22" s="1"/>
  <c r="Q823" i="22"/>
  <c r="Y823" i="22"/>
  <c r="N823" i="22"/>
  <c r="U823" i="22" s="1"/>
  <c r="L824" i="22"/>
  <c r="T824" i="22" s="1"/>
  <c r="P824" i="22"/>
  <c r="X824" i="22"/>
  <c r="M825" i="22" l="1"/>
  <c r="A825" i="22"/>
  <c r="H825" i="22"/>
  <c r="R825" i="22" s="1"/>
  <c r="V825" i="22"/>
  <c r="X825" i="22"/>
  <c r="L825" i="22"/>
  <c r="T825" i="22" s="1"/>
  <c r="P825" i="22"/>
  <c r="W825" i="22"/>
  <c r="O825" i="22"/>
  <c r="J825" i="22"/>
  <c r="S825" i="22" s="1"/>
  <c r="N824" i="22"/>
  <c r="U824" i="22" s="1"/>
  <c r="Q824" i="22"/>
  <c r="Y824" i="22"/>
  <c r="K826" i="22" a="1"/>
  <c r="K826" i="22" s="1"/>
  <c r="I826" i="22" a="1"/>
  <c r="I826" i="22" s="1"/>
  <c r="G826" i="22" a="1"/>
  <c r="G826" i="22" s="1"/>
  <c r="F827" i="22"/>
  <c r="V826" i="22" l="1"/>
  <c r="M826" i="22"/>
  <c r="A826" i="22"/>
  <c r="H826" i="22"/>
  <c r="R826" i="22" s="1"/>
  <c r="L826" i="22"/>
  <c r="T826" i="22" s="1"/>
  <c r="P826" i="22"/>
  <c r="X826" i="22"/>
  <c r="O826" i="22"/>
  <c r="W826" i="22"/>
  <c r="J826" i="22"/>
  <c r="S826" i="22" s="1"/>
  <c r="I827" i="22" a="1"/>
  <c r="I827" i="22" s="1"/>
  <c r="F828" i="22"/>
  <c r="K827" i="22" a="1"/>
  <c r="K827" i="22" s="1"/>
  <c r="G827" i="22" a="1"/>
  <c r="G827" i="22" s="1"/>
  <c r="Q825" i="22"/>
  <c r="Y825" i="22"/>
  <c r="N825" i="22"/>
  <c r="U825" i="22" s="1"/>
  <c r="H827" i="22" l="1"/>
  <c r="R827" i="22" s="1"/>
  <c r="M827" i="22"/>
  <c r="V827" i="22"/>
  <c r="A827" i="22"/>
  <c r="P827" i="22"/>
  <c r="X827" i="22"/>
  <c r="L827" i="22"/>
  <c r="T827" i="22" s="1"/>
  <c r="I828" i="22" a="1"/>
  <c r="I828" i="22" s="1"/>
  <c r="F829" i="22"/>
  <c r="G828" i="22" a="1"/>
  <c r="G828" i="22" s="1"/>
  <c r="K828" i="22" a="1"/>
  <c r="K828" i="22" s="1"/>
  <c r="N826" i="22"/>
  <c r="U826" i="22" s="1"/>
  <c r="Y826" i="22"/>
  <c r="Q826" i="22"/>
  <c r="O827" i="22"/>
  <c r="W827" i="22"/>
  <c r="J827" i="22"/>
  <c r="S827" i="22" s="1"/>
  <c r="J828" i="22" l="1"/>
  <c r="S828" i="22" s="1"/>
  <c r="O828" i="22"/>
  <c r="W828" i="22"/>
  <c r="P828" i="22"/>
  <c r="X828" i="22"/>
  <c r="L828" i="22"/>
  <c r="T828" i="22" s="1"/>
  <c r="H828" i="22"/>
  <c r="R828" i="22" s="1"/>
  <c r="V828" i="22"/>
  <c r="M828" i="22"/>
  <c r="A828" i="22"/>
  <c r="N827" i="22"/>
  <c r="U827" i="22" s="1"/>
  <c r="Q827" i="22"/>
  <c r="Y827" i="22"/>
  <c r="K829" i="22" a="1"/>
  <c r="K829" i="22" s="1"/>
  <c r="G829" i="22" a="1"/>
  <c r="G829" i="22" s="1"/>
  <c r="F830" i="22"/>
  <c r="I829" i="22" a="1"/>
  <c r="I829" i="22" s="1"/>
  <c r="I830" i="22" l="1" a="1"/>
  <c r="I830" i="22" s="1"/>
  <c r="F831" i="22"/>
  <c r="K830" i="22" a="1"/>
  <c r="K830" i="22" s="1"/>
  <c r="G830" i="22" a="1"/>
  <c r="G830" i="22" s="1"/>
  <c r="L829" i="22"/>
  <c r="T829" i="22" s="1"/>
  <c r="P829" i="22"/>
  <c r="X829" i="22"/>
  <c r="M829" i="22"/>
  <c r="A829" i="22"/>
  <c r="H829" i="22"/>
  <c r="R829" i="22" s="1"/>
  <c r="V829" i="22"/>
  <c r="O829" i="22"/>
  <c r="W829" i="22"/>
  <c r="J829" i="22"/>
  <c r="S829" i="22" s="1"/>
  <c r="Y828" i="22"/>
  <c r="Q828" i="22"/>
  <c r="N828" i="22"/>
  <c r="U828" i="22" s="1"/>
  <c r="H830" i="22" l="1"/>
  <c r="R830" i="22" s="1"/>
  <c r="A830" i="22"/>
  <c r="V830" i="22"/>
  <c r="M830" i="22"/>
  <c r="N829" i="22"/>
  <c r="U829" i="22" s="1"/>
  <c r="Y829" i="22"/>
  <c r="Q829" i="22"/>
  <c r="L830" i="22"/>
  <c r="T830" i="22" s="1"/>
  <c r="P830" i="22"/>
  <c r="X830" i="22"/>
  <c r="F832" i="22"/>
  <c r="K831" i="22" a="1"/>
  <c r="K831" i="22" s="1"/>
  <c r="I831" i="22" a="1"/>
  <c r="I831" i="22" s="1"/>
  <c r="G831" i="22" a="1"/>
  <c r="G831" i="22" s="1"/>
  <c r="W830" i="22"/>
  <c r="J830" i="22"/>
  <c r="S830" i="22" s="1"/>
  <c r="O830" i="22"/>
  <c r="M831" i="22" l="1"/>
  <c r="A831" i="22"/>
  <c r="H831" i="22"/>
  <c r="R831" i="22" s="1"/>
  <c r="V831" i="22"/>
  <c r="P831" i="22"/>
  <c r="L831" i="22"/>
  <c r="T831" i="22" s="1"/>
  <c r="X831" i="22"/>
  <c r="N830" i="22"/>
  <c r="U830" i="22" s="1"/>
  <c r="Q830" i="22"/>
  <c r="Y830" i="22"/>
  <c r="K832" i="22" a="1"/>
  <c r="K832" i="22" s="1"/>
  <c r="F833" i="22"/>
  <c r="I832" i="22" a="1"/>
  <c r="I832" i="22" s="1"/>
  <c r="G832" i="22" a="1"/>
  <c r="G832" i="22" s="1"/>
  <c r="O831" i="22"/>
  <c r="J831" i="22"/>
  <c r="S831" i="22" s="1"/>
  <c r="W831" i="22"/>
  <c r="O832" i="22" l="1"/>
  <c r="W832" i="22"/>
  <c r="J832" i="22"/>
  <c r="S832" i="22" s="1"/>
  <c r="I833" i="22" a="1"/>
  <c r="I833" i="22" s="1"/>
  <c r="K833" i="22" a="1"/>
  <c r="K833" i="22" s="1"/>
  <c r="F834" i="22"/>
  <c r="G833" i="22" a="1"/>
  <c r="G833" i="22" s="1"/>
  <c r="L832" i="22"/>
  <c r="T832" i="22" s="1"/>
  <c r="P832" i="22"/>
  <c r="X832" i="22"/>
  <c r="H832" i="22"/>
  <c r="R832" i="22" s="1"/>
  <c r="V832" i="22"/>
  <c r="M832" i="22"/>
  <c r="A832" i="22"/>
  <c r="Q831" i="22"/>
  <c r="N831" i="22"/>
  <c r="U831" i="22" s="1"/>
  <c r="Y831" i="22"/>
  <c r="K834" i="22" l="1" a="1"/>
  <c r="K834" i="22" s="1"/>
  <c r="I834" i="22" a="1"/>
  <c r="I834" i="22" s="1"/>
  <c r="F835" i="22"/>
  <c r="G834" i="22" a="1"/>
  <c r="G834" i="22" s="1"/>
  <c r="X833" i="22"/>
  <c r="P833" i="22"/>
  <c r="L833" i="22"/>
  <c r="T833" i="22" s="1"/>
  <c r="W833" i="22"/>
  <c r="O833" i="22"/>
  <c r="J833" i="22"/>
  <c r="S833" i="22" s="1"/>
  <c r="V833" i="22"/>
  <c r="M833" i="22"/>
  <c r="A833" i="22"/>
  <c r="H833" i="22"/>
  <c r="R833" i="22" s="1"/>
  <c r="Q832" i="22"/>
  <c r="N832" i="22"/>
  <c r="U832" i="22" s="1"/>
  <c r="Y832" i="22"/>
  <c r="H834" i="22" l="1"/>
  <c r="R834" i="22" s="1"/>
  <c r="M834" i="22"/>
  <c r="A834" i="22"/>
  <c r="V834" i="22"/>
  <c r="F836" i="22"/>
  <c r="G835" i="22" a="1"/>
  <c r="G835" i="22" s="1"/>
  <c r="I835" i="22" a="1"/>
  <c r="I835" i="22" s="1"/>
  <c r="K835" i="22" a="1"/>
  <c r="K835" i="22" s="1"/>
  <c r="O834" i="22"/>
  <c r="W834" i="22"/>
  <c r="J834" i="22"/>
  <c r="S834" i="22" s="1"/>
  <c r="Q833" i="22"/>
  <c r="N833" i="22"/>
  <c r="U833" i="22" s="1"/>
  <c r="Y833" i="22"/>
  <c r="X834" i="22"/>
  <c r="L834" i="22"/>
  <c r="T834" i="22" s="1"/>
  <c r="P834" i="22"/>
  <c r="P835" i="22" l="1"/>
  <c r="X835" i="22"/>
  <c r="L835" i="22"/>
  <c r="T835" i="22" s="1"/>
  <c r="O835" i="22"/>
  <c r="W835" i="22"/>
  <c r="J835" i="22"/>
  <c r="S835" i="22" s="1"/>
  <c r="G836" i="22" a="1"/>
  <c r="G836" i="22" s="1"/>
  <c r="I836" i="22" a="1"/>
  <c r="I836" i="22" s="1"/>
  <c r="K836" i="22" a="1"/>
  <c r="K836" i="22" s="1"/>
  <c r="F837" i="22"/>
  <c r="H835" i="22"/>
  <c r="R835" i="22" s="1"/>
  <c r="V835" i="22"/>
  <c r="M835" i="22"/>
  <c r="A835" i="22"/>
  <c r="Q834" i="22"/>
  <c r="N834" i="22"/>
  <c r="U834" i="22" s="1"/>
  <c r="Y834" i="22"/>
  <c r="O836" i="22" l="1"/>
  <c r="J836" i="22"/>
  <c r="S836" i="22" s="1"/>
  <c r="W836" i="22"/>
  <c r="M836" i="22"/>
  <c r="A836" i="22"/>
  <c r="H836" i="22"/>
  <c r="R836" i="22" s="1"/>
  <c r="V836" i="22"/>
  <c r="N835" i="22"/>
  <c r="U835" i="22" s="1"/>
  <c r="Q835" i="22"/>
  <c r="Y835" i="22"/>
  <c r="I837" i="22" a="1"/>
  <c r="I837" i="22" s="1"/>
  <c r="G837" i="22" a="1"/>
  <c r="G837" i="22" s="1"/>
  <c r="F838" i="22"/>
  <c r="K837" i="22" a="1"/>
  <c r="K837" i="22" s="1"/>
  <c r="X836" i="22"/>
  <c r="L836" i="22"/>
  <c r="T836" i="22" s="1"/>
  <c r="P836" i="22"/>
  <c r="L837" i="22" l="1"/>
  <c r="T837" i="22" s="1"/>
  <c r="P837" i="22"/>
  <c r="X837" i="22"/>
  <c r="H837" i="22"/>
  <c r="R837" i="22" s="1"/>
  <c r="A837" i="22"/>
  <c r="V837" i="22"/>
  <c r="M837" i="22"/>
  <c r="Y836" i="22"/>
  <c r="Q836" i="22"/>
  <c r="N836" i="22"/>
  <c r="U836" i="22" s="1"/>
  <c r="O837" i="22"/>
  <c r="W837" i="22"/>
  <c r="J837" i="22"/>
  <c r="S837" i="22" s="1"/>
  <c r="I838" i="22" a="1"/>
  <c r="I838" i="22" s="1"/>
  <c r="F839" i="22"/>
  <c r="G838" i="22" a="1"/>
  <c r="G838" i="22" s="1"/>
  <c r="K838" i="22" a="1"/>
  <c r="K838" i="22" s="1"/>
  <c r="O838" i="22" l="1"/>
  <c r="W838" i="22"/>
  <c r="J838" i="22"/>
  <c r="S838" i="22" s="1"/>
  <c r="F840" i="22"/>
  <c r="G839" i="22" a="1"/>
  <c r="G839" i="22" s="1"/>
  <c r="K839" i="22" a="1"/>
  <c r="K839" i="22" s="1"/>
  <c r="I839" i="22" a="1"/>
  <c r="I839" i="22" s="1"/>
  <c r="V838" i="22"/>
  <c r="M838" i="22"/>
  <c r="H838" i="22"/>
  <c r="R838" i="22" s="1"/>
  <c r="A838" i="22"/>
  <c r="N837" i="22"/>
  <c r="U837" i="22" s="1"/>
  <c r="Q837" i="22"/>
  <c r="Y837" i="22"/>
  <c r="P838" i="22"/>
  <c r="L838" i="22"/>
  <c r="T838" i="22" s="1"/>
  <c r="X838" i="22"/>
  <c r="W839" i="22" l="1"/>
  <c r="O839" i="22"/>
  <c r="J839" i="22"/>
  <c r="S839" i="22" s="1"/>
  <c r="L839" i="22"/>
  <c r="T839" i="22" s="1"/>
  <c r="P839" i="22"/>
  <c r="X839" i="22"/>
  <c r="G840" i="22" a="1"/>
  <c r="G840" i="22" s="1"/>
  <c r="I840" i="22" a="1"/>
  <c r="I840" i="22" s="1"/>
  <c r="F841" i="22"/>
  <c r="K840" i="22" a="1"/>
  <c r="K840" i="22" s="1"/>
  <c r="H839" i="22"/>
  <c r="R839" i="22" s="1"/>
  <c r="V839" i="22"/>
  <c r="M839" i="22"/>
  <c r="A839" i="22"/>
  <c r="Q838" i="22"/>
  <c r="Y838" i="22"/>
  <c r="N838" i="22"/>
  <c r="U838" i="22" s="1"/>
  <c r="Y839" i="22" l="1"/>
  <c r="Q839" i="22"/>
  <c r="N839" i="22"/>
  <c r="U839" i="22" s="1"/>
  <c r="M840" i="22"/>
  <c r="A840" i="22"/>
  <c r="H840" i="22"/>
  <c r="R840" i="22" s="1"/>
  <c r="V840" i="22"/>
  <c r="P840" i="22"/>
  <c r="X840" i="22"/>
  <c r="L840" i="22"/>
  <c r="T840" i="22" s="1"/>
  <c r="W840" i="22"/>
  <c r="O840" i="22"/>
  <c r="J840" i="22"/>
  <c r="S840" i="22" s="1"/>
  <c r="K841" i="22" a="1"/>
  <c r="K841" i="22" s="1"/>
  <c r="G841" i="22" a="1"/>
  <c r="G841" i="22" s="1"/>
  <c r="I841" i="22" a="1"/>
  <c r="I841" i="22" s="1"/>
  <c r="F842" i="22"/>
  <c r="L841" i="22" l="1"/>
  <c r="T841" i="22" s="1"/>
  <c r="P841" i="22"/>
  <c r="X841" i="22"/>
  <c r="Q840" i="22"/>
  <c r="Y840" i="22"/>
  <c r="N840" i="22"/>
  <c r="U840" i="22" s="1"/>
  <c r="M841" i="22"/>
  <c r="V841" i="22"/>
  <c r="A841" i="22"/>
  <c r="H841" i="22"/>
  <c r="R841" i="22" s="1"/>
  <c r="O841" i="22"/>
  <c r="W841" i="22"/>
  <c r="J841" i="22"/>
  <c r="S841" i="22" s="1"/>
  <c r="F843" i="22"/>
  <c r="K842" i="22" a="1"/>
  <c r="K842" i="22" s="1"/>
  <c r="G842" i="22" a="1"/>
  <c r="G842" i="22" s="1"/>
  <c r="I842" i="22" a="1"/>
  <c r="I842" i="22" s="1"/>
  <c r="L842" i="22" l="1"/>
  <c r="T842" i="22" s="1"/>
  <c r="P842" i="22"/>
  <c r="X842" i="22"/>
  <c r="H842" i="22"/>
  <c r="R842" i="22" s="1"/>
  <c r="V842" i="22"/>
  <c r="M842" i="22"/>
  <c r="A842" i="22"/>
  <c r="N841" i="22"/>
  <c r="U841" i="22" s="1"/>
  <c r="Q841" i="22"/>
  <c r="Y841" i="22"/>
  <c r="G843" i="22" a="1"/>
  <c r="G843" i="22" s="1"/>
  <c r="I843" i="22" a="1"/>
  <c r="I843" i="22" s="1"/>
  <c r="F844" i="22"/>
  <c r="K843" i="22" a="1"/>
  <c r="K843" i="22" s="1"/>
  <c r="J842" i="22"/>
  <c r="S842" i="22" s="1"/>
  <c r="W842" i="22"/>
  <c r="O842" i="22"/>
  <c r="L843" i="22" l="1"/>
  <c r="T843" i="22" s="1"/>
  <c r="P843" i="22"/>
  <c r="X843" i="22"/>
  <c r="N842" i="22"/>
  <c r="U842" i="22" s="1"/>
  <c r="Q842" i="22"/>
  <c r="Y842" i="22"/>
  <c r="I844" i="22" a="1"/>
  <c r="I844" i="22" s="1"/>
  <c r="K844" i="22" a="1"/>
  <c r="K844" i="22" s="1"/>
  <c r="F845" i="22"/>
  <c r="G844" i="22" a="1"/>
  <c r="G844" i="22" s="1"/>
  <c r="J843" i="22"/>
  <c r="S843" i="22" s="1"/>
  <c r="O843" i="22"/>
  <c r="W843" i="22"/>
  <c r="A843" i="22"/>
  <c r="M843" i="22"/>
  <c r="H843" i="22"/>
  <c r="R843" i="22" s="1"/>
  <c r="V843" i="22"/>
  <c r="Y843" i="22" l="1"/>
  <c r="N843" i="22"/>
  <c r="U843" i="22" s="1"/>
  <c r="Q843" i="22"/>
  <c r="W844" i="22"/>
  <c r="O844" i="22"/>
  <c r="J844" i="22"/>
  <c r="S844" i="22" s="1"/>
  <c r="H844" i="22"/>
  <c r="R844" i="22" s="1"/>
  <c r="M844" i="22"/>
  <c r="A844" i="22"/>
  <c r="V844" i="22"/>
  <c r="P844" i="22"/>
  <c r="X844" i="22"/>
  <c r="L844" i="22"/>
  <c r="T844" i="22" s="1"/>
  <c r="I845" i="22" a="1"/>
  <c r="I845" i="22" s="1"/>
  <c r="K845" i="22" a="1"/>
  <c r="K845" i="22" s="1"/>
  <c r="G845" i="22" a="1"/>
  <c r="G845" i="22" s="1"/>
  <c r="F846" i="22"/>
  <c r="V845" i="22" l="1"/>
  <c r="M845" i="22"/>
  <c r="A845" i="22"/>
  <c r="H845" i="22"/>
  <c r="R845" i="22" s="1"/>
  <c r="Y844" i="22"/>
  <c r="N844" i="22"/>
  <c r="U844" i="22" s="1"/>
  <c r="Q844" i="22"/>
  <c r="W845" i="22"/>
  <c r="J845" i="22"/>
  <c r="S845" i="22" s="1"/>
  <c r="O845" i="22"/>
  <c r="P845" i="22"/>
  <c r="L845" i="22"/>
  <c r="T845" i="22" s="1"/>
  <c r="X845" i="22"/>
  <c r="F847" i="22"/>
  <c r="I846" i="22" a="1"/>
  <c r="I846" i="22" s="1"/>
  <c r="K846" i="22" a="1"/>
  <c r="K846" i="22" s="1"/>
  <c r="G846" i="22" a="1"/>
  <c r="G846" i="22" s="1"/>
  <c r="F848" i="22" l="1"/>
  <c r="K847" i="22" a="1"/>
  <c r="K847" i="22" s="1"/>
  <c r="G847" i="22" a="1"/>
  <c r="G847" i="22" s="1"/>
  <c r="I847" i="22" a="1"/>
  <c r="I847" i="22" s="1"/>
  <c r="X846" i="22"/>
  <c r="L846" i="22"/>
  <c r="T846" i="22" s="1"/>
  <c r="P846" i="22"/>
  <c r="O846" i="22"/>
  <c r="W846" i="22"/>
  <c r="J846" i="22"/>
  <c r="S846" i="22" s="1"/>
  <c r="N845" i="22"/>
  <c r="U845" i="22" s="1"/>
  <c r="Q845" i="22"/>
  <c r="Y845" i="22"/>
  <c r="A846" i="22"/>
  <c r="H846" i="22"/>
  <c r="R846" i="22" s="1"/>
  <c r="V846" i="22"/>
  <c r="M846" i="22"/>
  <c r="J847" i="22" l="1"/>
  <c r="S847" i="22" s="1"/>
  <c r="W847" i="22"/>
  <c r="O847" i="22"/>
  <c r="A847" i="22"/>
  <c r="V847" i="22"/>
  <c r="M847" i="22"/>
  <c r="H847" i="22"/>
  <c r="R847" i="22" s="1"/>
  <c r="P847" i="22"/>
  <c r="X847" i="22"/>
  <c r="L847" i="22"/>
  <c r="T847" i="22" s="1"/>
  <c r="N846" i="22"/>
  <c r="U846" i="22" s="1"/>
  <c r="Y846" i="22"/>
  <c r="Q846" i="22"/>
  <c r="F849" i="22"/>
  <c r="I848" i="22" a="1"/>
  <c r="I848" i="22" s="1"/>
  <c r="G848" i="22" a="1"/>
  <c r="G848" i="22" s="1"/>
  <c r="K848" i="22" a="1"/>
  <c r="K848" i="22" s="1"/>
  <c r="A848" i="22" l="1"/>
  <c r="H848" i="22"/>
  <c r="R848" i="22" s="1"/>
  <c r="V848" i="22"/>
  <c r="M848" i="22"/>
  <c r="Y847" i="22"/>
  <c r="Q847" i="22"/>
  <c r="N847" i="22"/>
  <c r="U847" i="22" s="1"/>
  <c r="O848" i="22"/>
  <c r="J848" i="22"/>
  <c r="S848" i="22" s="1"/>
  <c r="W848" i="22"/>
  <c r="I849" i="22" a="1"/>
  <c r="I849" i="22" s="1"/>
  <c r="K849" i="22" a="1"/>
  <c r="K849" i="22" s="1"/>
  <c r="F850" i="22"/>
  <c r="G849" i="22" a="1"/>
  <c r="G849" i="22" s="1"/>
  <c r="L848" i="22"/>
  <c r="T848" i="22" s="1"/>
  <c r="X848" i="22"/>
  <c r="P848" i="22"/>
  <c r="A849" i="22" l="1"/>
  <c r="H849" i="22"/>
  <c r="R849" i="22" s="1"/>
  <c r="M849" i="22"/>
  <c r="V849" i="22"/>
  <c r="I850" i="22" a="1"/>
  <c r="I850" i="22" s="1"/>
  <c r="G850" i="22" a="1"/>
  <c r="G850" i="22" s="1"/>
  <c r="F851" i="22"/>
  <c r="K850" i="22" a="1"/>
  <c r="K850" i="22" s="1"/>
  <c r="Q848" i="22"/>
  <c r="Y848" i="22"/>
  <c r="N848" i="22"/>
  <c r="U848" i="22" s="1"/>
  <c r="O849" i="22"/>
  <c r="W849" i="22"/>
  <c r="J849" i="22"/>
  <c r="S849" i="22" s="1"/>
  <c r="P849" i="22"/>
  <c r="L849" i="22"/>
  <c r="T849" i="22" s="1"/>
  <c r="X849" i="22"/>
  <c r="K851" i="22" l="1" a="1"/>
  <c r="K851" i="22" s="1"/>
  <c r="G851" i="22" a="1"/>
  <c r="G851" i="22" s="1"/>
  <c r="F852" i="22"/>
  <c r="I851" i="22" a="1"/>
  <c r="I851" i="22" s="1"/>
  <c r="M850" i="22"/>
  <c r="A850" i="22"/>
  <c r="V850" i="22"/>
  <c r="H850" i="22"/>
  <c r="R850" i="22" s="1"/>
  <c r="O850" i="22"/>
  <c r="J850" i="22"/>
  <c r="S850" i="22" s="1"/>
  <c r="W850" i="22"/>
  <c r="Q849" i="22"/>
  <c r="Y849" i="22"/>
  <c r="N849" i="22"/>
  <c r="U849" i="22" s="1"/>
  <c r="P850" i="22"/>
  <c r="X850" i="22"/>
  <c r="L850" i="22"/>
  <c r="T850" i="22" s="1"/>
  <c r="Q850" i="22" l="1"/>
  <c r="Y850" i="22"/>
  <c r="N850" i="22"/>
  <c r="U850" i="22" s="1"/>
  <c r="W851" i="22"/>
  <c r="O851" i="22"/>
  <c r="J851" i="22"/>
  <c r="S851" i="22" s="1"/>
  <c r="K852" i="22" a="1"/>
  <c r="K852" i="22" s="1"/>
  <c r="G852" i="22" a="1"/>
  <c r="G852" i="22" s="1"/>
  <c r="F853" i="22"/>
  <c r="I852" i="22" a="1"/>
  <c r="I852" i="22" s="1"/>
  <c r="A851" i="22"/>
  <c r="M851" i="22"/>
  <c r="H851" i="22"/>
  <c r="R851" i="22" s="1"/>
  <c r="V851" i="22"/>
  <c r="L851" i="22"/>
  <c r="T851" i="22" s="1"/>
  <c r="P851" i="22"/>
  <c r="X851" i="22"/>
  <c r="L852" i="22" l="1"/>
  <c r="T852" i="22" s="1"/>
  <c r="X852" i="22"/>
  <c r="P852" i="22"/>
  <c r="Q851" i="22"/>
  <c r="Y851" i="22"/>
  <c r="N851" i="22"/>
  <c r="U851" i="22" s="1"/>
  <c r="M852" i="22"/>
  <c r="H852" i="22"/>
  <c r="R852" i="22" s="1"/>
  <c r="V852" i="22"/>
  <c r="A852" i="22"/>
  <c r="J852" i="22"/>
  <c r="S852" i="22" s="1"/>
  <c r="O852" i="22"/>
  <c r="W852" i="22"/>
  <c r="I853" i="22" a="1"/>
  <c r="I853" i="22" s="1"/>
  <c r="F854" i="22"/>
  <c r="G853" i="22" a="1"/>
  <c r="G853" i="22" s="1"/>
  <c r="K853" i="22" a="1"/>
  <c r="K853" i="22" s="1"/>
  <c r="M853" i="22" l="1"/>
  <c r="A853" i="22"/>
  <c r="H853" i="22"/>
  <c r="R853" i="22" s="1"/>
  <c r="V853" i="22"/>
  <c r="F855" i="22"/>
  <c r="G854" i="22" a="1"/>
  <c r="G854" i="22" s="1"/>
  <c r="K854" i="22" a="1"/>
  <c r="K854" i="22" s="1"/>
  <c r="I854" i="22" a="1"/>
  <c r="I854" i="22" s="1"/>
  <c r="Q852" i="22"/>
  <c r="Y852" i="22"/>
  <c r="N852" i="22"/>
  <c r="U852" i="22" s="1"/>
  <c r="O853" i="22"/>
  <c r="W853" i="22"/>
  <c r="J853" i="22"/>
  <c r="S853" i="22" s="1"/>
  <c r="X853" i="22"/>
  <c r="L853" i="22"/>
  <c r="T853" i="22" s="1"/>
  <c r="P853" i="22"/>
  <c r="O854" i="22" l="1"/>
  <c r="W854" i="22"/>
  <c r="J854" i="22"/>
  <c r="S854" i="22" s="1"/>
  <c r="M854" i="22"/>
  <c r="A854" i="22"/>
  <c r="V854" i="22"/>
  <c r="H854" i="22"/>
  <c r="R854" i="22" s="1"/>
  <c r="F856" i="22"/>
  <c r="G855" i="22" a="1"/>
  <c r="G855" i="22" s="1"/>
  <c r="I855" i="22" a="1"/>
  <c r="I855" i="22" s="1"/>
  <c r="K855" i="22" a="1"/>
  <c r="K855" i="22" s="1"/>
  <c r="X854" i="22"/>
  <c r="L854" i="22"/>
  <c r="T854" i="22" s="1"/>
  <c r="P854" i="22"/>
  <c r="N853" i="22"/>
  <c r="U853" i="22" s="1"/>
  <c r="Y853" i="22"/>
  <c r="Q853" i="22"/>
  <c r="Q854" i="22" l="1"/>
  <c r="Y854" i="22"/>
  <c r="N854" i="22"/>
  <c r="U854" i="22" s="1"/>
  <c r="G856" i="22" a="1"/>
  <c r="G856" i="22" s="1"/>
  <c r="I856" i="22" a="1"/>
  <c r="I856" i="22" s="1"/>
  <c r="K856" i="22" a="1"/>
  <c r="K856" i="22" s="1"/>
  <c r="F857" i="22"/>
  <c r="P855" i="22"/>
  <c r="X855" i="22"/>
  <c r="L855" i="22"/>
  <c r="T855" i="22" s="1"/>
  <c r="O855" i="22"/>
  <c r="W855" i="22"/>
  <c r="J855" i="22"/>
  <c r="S855" i="22" s="1"/>
  <c r="M855" i="22"/>
  <c r="A855" i="22"/>
  <c r="H855" i="22"/>
  <c r="R855" i="22" s="1"/>
  <c r="V855" i="22"/>
  <c r="X856" i="22" l="1"/>
  <c r="L856" i="22"/>
  <c r="T856" i="22" s="1"/>
  <c r="P856" i="22"/>
  <c r="O856" i="22"/>
  <c r="W856" i="22"/>
  <c r="J856" i="22"/>
  <c r="S856" i="22" s="1"/>
  <c r="H856" i="22"/>
  <c r="R856" i="22" s="1"/>
  <c r="V856" i="22"/>
  <c r="M856" i="22"/>
  <c r="A856" i="22"/>
  <c r="N855" i="22"/>
  <c r="U855" i="22" s="1"/>
  <c r="Q855" i="22"/>
  <c r="Y855" i="22"/>
  <c r="F858" i="22"/>
  <c r="I857" i="22" a="1"/>
  <c r="I857" i="22" s="1"/>
  <c r="K857" i="22" a="1"/>
  <c r="K857" i="22" s="1"/>
  <c r="G857" i="22" a="1"/>
  <c r="G857" i="22" s="1"/>
  <c r="J857" i="22" l="1"/>
  <c r="S857" i="22" s="1"/>
  <c r="O857" i="22"/>
  <c r="W857" i="22"/>
  <c r="L857" i="22"/>
  <c r="T857" i="22" s="1"/>
  <c r="P857" i="22"/>
  <c r="X857" i="22"/>
  <c r="G858" i="22" a="1"/>
  <c r="G858" i="22" s="1"/>
  <c r="K858" i="22" a="1"/>
  <c r="K858" i="22" s="1"/>
  <c r="F859" i="22"/>
  <c r="I858" i="22" a="1"/>
  <c r="I858" i="22" s="1"/>
  <c r="V857" i="22"/>
  <c r="M857" i="22"/>
  <c r="H857" i="22"/>
  <c r="R857" i="22" s="1"/>
  <c r="A857" i="22"/>
  <c r="Q856" i="22"/>
  <c r="Y856" i="22"/>
  <c r="N856" i="22"/>
  <c r="U856" i="22" s="1"/>
  <c r="A858" i="22" l="1"/>
  <c r="M858" i="22"/>
  <c r="H858" i="22"/>
  <c r="R858" i="22" s="1"/>
  <c r="V858" i="22"/>
  <c r="N857" i="22"/>
  <c r="U857" i="22" s="1"/>
  <c r="Q857" i="22"/>
  <c r="Y857" i="22"/>
  <c r="L858" i="22"/>
  <c r="T858" i="22" s="1"/>
  <c r="P858" i="22"/>
  <c r="X858" i="22"/>
  <c r="W858" i="22"/>
  <c r="J858" i="22"/>
  <c r="S858" i="22" s="1"/>
  <c r="O858" i="22"/>
  <c r="F860" i="22"/>
  <c r="I859" i="22" a="1"/>
  <c r="I859" i="22" s="1"/>
  <c r="K859" i="22" a="1"/>
  <c r="K859" i="22" s="1"/>
  <c r="G859" i="22" a="1"/>
  <c r="G859" i="22" s="1"/>
  <c r="O859" i="22" l="1"/>
  <c r="W859" i="22"/>
  <c r="J859" i="22"/>
  <c r="S859" i="22" s="1"/>
  <c r="K860" i="22" a="1"/>
  <c r="K860" i="22" s="1"/>
  <c r="G860" i="22" a="1"/>
  <c r="G860" i="22" s="1"/>
  <c r="I860" i="22" a="1"/>
  <c r="I860" i="22" s="1"/>
  <c r="F861" i="22"/>
  <c r="X859" i="22"/>
  <c r="L859" i="22"/>
  <c r="T859" i="22" s="1"/>
  <c r="P859" i="22"/>
  <c r="N858" i="22"/>
  <c r="U858" i="22" s="1"/>
  <c r="Q858" i="22"/>
  <c r="Y858" i="22"/>
  <c r="M859" i="22"/>
  <c r="V859" i="22"/>
  <c r="A859" i="22"/>
  <c r="H859" i="22"/>
  <c r="R859" i="22" s="1"/>
  <c r="G861" i="22" l="1" a="1"/>
  <c r="G861" i="22" s="1"/>
  <c r="F862" i="22"/>
  <c r="I861" i="22" a="1"/>
  <c r="I861" i="22" s="1"/>
  <c r="K861" i="22" a="1"/>
  <c r="K861" i="22" s="1"/>
  <c r="J860" i="22"/>
  <c r="S860" i="22" s="1"/>
  <c r="O860" i="22"/>
  <c r="W860" i="22"/>
  <c r="H860" i="22"/>
  <c r="R860" i="22" s="1"/>
  <c r="V860" i="22"/>
  <c r="M860" i="22"/>
  <c r="A860" i="22"/>
  <c r="L860" i="22"/>
  <c r="T860" i="22" s="1"/>
  <c r="X860" i="22"/>
  <c r="P860" i="22"/>
  <c r="N859" i="22"/>
  <c r="U859" i="22" s="1"/>
  <c r="Q859" i="22"/>
  <c r="Y859" i="22"/>
  <c r="P861" i="22" l="1"/>
  <c r="X861" i="22"/>
  <c r="L861" i="22"/>
  <c r="T861" i="22" s="1"/>
  <c r="W861" i="22"/>
  <c r="J861" i="22"/>
  <c r="S861" i="22" s="1"/>
  <c r="O861" i="22"/>
  <c r="Q860" i="22"/>
  <c r="N860" i="22"/>
  <c r="U860" i="22" s="1"/>
  <c r="Y860" i="22"/>
  <c r="I862" i="22" a="1"/>
  <c r="I862" i="22" s="1"/>
  <c r="F863" i="22"/>
  <c r="K862" i="22" a="1"/>
  <c r="K862" i="22" s="1"/>
  <c r="G862" i="22" a="1"/>
  <c r="G862" i="22" s="1"/>
  <c r="A861" i="22"/>
  <c r="M861" i="22"/>
  <c r="H861" i="22"/>
  <c r="R861" i="22" s="1"/>
  <c r="V861" i="22"/>
  <c r="A862" i="22" l="1"/>
  <c r="V862" i="22"/>
  <c r="M862" i="22"/>
  <c r="H862" i="22"/>
  <c r="R862" i="22" s="1"/>
  <c r="X862" i="22"/>
  <c r="P862" i="22"/>
  <c r="L862" i="22"/>
  <c r="T862" i="22" s="1"/>
  <c r="I863" i="22" a="1"/>
  <c r="I863" i="22" s="1"/>
  <c r="K863" i="22" a="1"/>
  <c r="K863" i="22" s="1"/>
  <c r="G863" i="22" a="1"/>
  <c r="G863" i="22" s="1"/>
  <c r="F864" i="22"/>
  <c r="J862" i="22"/>
  <c r="S862" i="22" s="1"/>
  <c r="W862" i="22"/>
  <c r="O862" i="22"/>
  <c r="N861" i="22"/>
  <c r="U861" i="22" s="1"/>
  <c r="Q861" i="22"/>
  <c r="Y861" i="22"/>
  <c r="O863" i="22" l="1"/>
  <c r="W863" i="22"/>
  <c r="J863" i="22"/>
  <c r="S863" i="22" s="1"/>
  <c r="I864" i="22" a="1"/>
  <c r="I864" i="22" s="1"/>
  <c r="G864" i="22" a="1"/>
  <c r="G864" i="22" s="1"/>
  <c r="F865" i="22"/>
  <c r="K864" i="22" a="1"/>
  <c r="K864" i="22" s="1"/>
  <c r="Q862" i="22"/>
  <c r="Y862" i="22"/>
  <c r="N862" i="22"/>
  <c r="U862" i="22" s="1"/>
  <c r="M863" i="22"/>
  <c r="A863" i="22"/>
  <c r="H863" i="22"/>
  <c r="R863" i="22" s="1"/>
  <c r="V863" i="22"/>
  <c r="P863" i="22"/>
  <c r="X863" i="22"/>
  <c r="L863" i="22"/>
  <c r="T863" i="22" s="1"/>
  <c r="P864" i="22" l="1"/>
  <c r="X864" i="22"/>
  <c r="L864" i="22"/>
  <c r="T864" i="22" s="1"/>
  <c r="F866" i="22"/>
  <c r="G865" i="22" a="1"/>
  <c r="G865" i="22" s="1"/>
  <c r="I865" i="22" a="1"/>
  <c r="I865" i="22" s="1"/>
  <c r="K865" i="22" a="1"/>
  <c r="K865" i="22" s="1"/>
  <c r="W864" i="22"/>
  <c r="J864" i="22"/>
  <c r="S864" i="22" s="1"/>
  <c r="O864" i="22"/>
  <c r="M864" i="22"/>
  <c r="A864" i="22"/>
  <c r="H864" i="22"/>
  <c r="R864" i="22" s="1"/>
  <c r="V864" i="22"/>
  <c r="N863" i="22"/>
  <c r="U863" i="22" s="1"/>
  <c r="Q863" i="22"/>
  <c r="Y863" i="22"/>
  <c r="O865" i="22" l="1"/>
  <c r="J865" i="22"/>
  <c r="S865" i="22" s="1"/>
  <c r="W865" i="22"/>
  <c r="P865" i="22"/>
  <c r="X865" i="22"/>
  <c r="L865" i="22"/>
  <c r="T865" i="22" s="1"/>
  <c r="M865" i="22"/>
  <c r="A865" i="22"/>
  <c r="H865" i="22"/>
  <c r="R865" i="22" s="1"/>
  <c r="V865" i="22"/>
  <c r="K866" i="22" a="1"/>
  <c r="K866" i="22" s="1"/>
  <c r="F867" i="22"/>
  <c r="I866" i="22" a="1"/>
  <c r="I866" i="22" s="1"/>
  <c r="G866" i="22" a="1"/>
  <c r="G866" i="22" s="1"/>
  <c r="Q864" i="22"/>
  <c r="N864" i="22"/>
  <c r="U864" i="22" s="1"/>
  <c r="Y864" i="22"/>
  <c r="N865" i="22" l="1"/>
  <c r="U865" i="22" s="1"/>
  <c r="Q865" i="22"/>
  <c r="Y865" i="22"/>
  <c r="A866" i="22"/>
  <c r="H866" i="22"/>
  <c r="R866" i="22" s="1"/>
  <c r="V866" i="22"/>
  <c r="M866" i="22"/>
  <c r="J866" i="22"/>
  <c r="S866" i="22" s="1"/>
  <c r="O866" i="22"/>
  <c r="W866" i="22"/>
  <c r="G867" i="22" a="1"/>
  <c r="G867" i="22" s="1"/>
  <c r="I867" i="22" a="1"/>
  <c r="I867" i="22" s="1"/>
  <c r="K867" i="22" a="1"/>
  <c r="K867" i="22" s="1"/>
  <c r="F868" i="22"/>
  <c r="P866" i="22"/>
  <c r="X866" i="22"/>
  <c r="L866" i="22"/>
  <c r="T866" i="22" s="1"/>
  <c r="Q866" i="22" l="1"/>
  <c r="N866" i="22"/>
  <c r="U866" i="22" s="1"/>
  <c r="Y866" i="22"/>
  <c r="F869" i="22"/>
  <c r="G868" i="22" a="1"/>
  <c r="G868" i="22" s="1"/>
  <c r="I868" i="22" a="1"/>
  <c r="I868" i="22" s="1"/>
  <c r="K868" i="22" a="1"/>
  <c r="K868" i="22" s="1"/>
  <c r="X867" i="22"/>
  <c r="L867" i="22"/>
  <c r="T867" i="22" s="1"/>
  <c r="P867" i="22"/>
  <c r="M867" i="22"/>
  <c r="V867" i="22"/>
  <c r="A867" i="22"/>
  <c r="H867" i="22"/>
  <c r="R867" i="22" s="1"/>
  <c r="O867" i="22"/>
  <c r="J867" i="22"/>
  <c r="S867" i="22" s="1"/>
  <c r="W867" i="22"/>
  <c r="P868" i="22" l="1"/>
  <c r="X868" i="22"/>
  <c r="L868" i="22"/>
  <c r="T868" i="22" s="1"/>
  <c r="W868" i="22"/>
  <c r="J868" i="22"/>
  <c r="S868" i="22" s="1"/>
  <c r="O868" i="22"/>
  <c r="K869" i="22" a="1"/>
  <c r="K869" i="22" s="1"/>
  <c r="I869" i="22" a="1"/>
  <c r="I869" i="22" s="1"/>
  <c r="G869" i="22" a="1"/>
  <c r="G869" i="22" s="1"/>
  <c r="F870" i="22"/>
  <c r="Q867" i="22"/>
  <c r="Y867" i="22"/>
  <c r="N867" i="22"/>
  <c r="U867" i="22" s="1"/>
  <c r="M868" i="22"/>
  <c r="A868" i="22"/>
  <c r="H868" i="22"/>
  <c r="R868" i="22" s="1"/>
  <c r="V868" i="22"/>
  <c r="Q868" i="22" l="1"/>
  <c r="N868" i="22"/>
  <c r="U868" i="22" s="1"/>
  <c r="Y868" i="22"/>
  <c r="W869" i="22"/>
  <c r="O869" i="22"/>
  <c r="J869" i="22"/>
  <c r="S869" i="22" s="1"/>
  <c r="X869" i="22"/>
  <c r="L869" i="22"/>
  <c r="T869" i="22" s="1"/>
  <c r="P869" i="22"/>
  <c r="F871" i="22"/>
  <c r="K870" i="22" a="1"/>
  <c r="K870" i="22" s="1"/>
  <c r="I870" i="22" a="1"/>
  <c r="I870" i="22" s="1"/>
  <c r="G870" i="22" a="1"/>
  <c r="G870" i="22" s="1"/>
  <c r="H869" i="22"/>
  <c r="R869" i="22" s="1"/>
  <c r="V869" i="22"/>
  <c r="M869" i="22"/>
  <c r="A869" i="22"/>
  <c r="M870" i="22" l="1"/>
  <c r="A870" i="22"/>
  <c r="V870" i="22"/>
  <c r="H870" i="22"/>
  <c r="R870" i="22" s="1"/>
  <c r="J870" i="22"/>
  <c r="S870" i="22" s="1"/>
  <c r="O870" i="22"/>
  <c r="W870" i="22"/>
  <c r="Y869" i="22"/>
  <c r="Q869" i="22"/>
  <c r="N869" i="22"/>
  <c r="U869" i="22" s="1"/>
  <c r="L870" i="22"/>
  <c r="T870" i="22" s="1"/>
  <c r="P870" i="22"/>
  <c r="X870" i="22"/>
  <c r="K871" i="22" a="1"/>
  <c r="K871" i="22" s="1"/>
  <c r="G871" i="22" a="1"/>
  <c r="G871" i="22" s="1"/>
  <c r="F872" i="22"/>
  <c r="I871" i="22" a="1"/>
  <c r="I871" i="22" s="1"/>
  <c r="L871" i="22" l="1"/>
  <c r="T871" i="22" s="1"/>
  <c r="X871" i="22"/>
  <c r="P871" i="22"/>
  <c r="H871" i="22"/>
  <c r="R871" i="22" s="1"/>
  <c r="V871" i="22"/>
  <c r="A871" i="22"/>
  <c r="M871" i="22"/>
  <c r="F873" i="22"/>
  <c r="K872" i="22" a="1"/>
  <c r="K872" i="22" s="1"/>
  <c r="G872" i="22" a="1"/>
  <c r="G872" i="22" s="1"/>
  <c r="I872" i="22" a="1"/>
  <c r="I872" i="22" s="1"/>
  <c r="O871" i="22"/>
  <c r="W871" i="22"/>
  <c r="J871" i="22"/>
  <c r="S871" i="22" s="1"/>
  <c r="N870" i="22"/>
  <c r="U870" i="22" s="1"/>
  <c r="Q870" i="22"/>
  <c r="Y870" i="22"/>
  <c r="I873" i="22" l="1" a="1"/>
  <c r="I873" i="22" s="1"/>
  <c r="G873" i="22" a="1"/>
  <c r="G873" i="22" s="1"/>
  <c r="F874" i="22"/>
  <c r="K873" i="22" a="1"/>
  <c r="K873" i="22" s="1"/>
  <c r="O872" i="22"/>
  <c r="J872" i="22"/>
  <c r="S872" i="22" s="1"/>
  <c r="W872" i="22"/>
  <c r="Q871" i="22"/>
  <c r="Y871" i="22"/>
  <c r="N871" i="22"/>
  <c r="U871" i="22" s="1"/>
  <c r="A872" i="22"/>
  <c r="H872" i="22"/>
  <c r="R872" i="22" s="1"/>
  <c r="V872" i="22"/>
  <c r="M872" i="22"/>
  <c r="X872" i="22"/>
  <c r="L872" i="22"/>
  <c r="T872" i="22" s="1"/>
  <c r="P872" i="22"/>
  <c r="N872" i="22" l="1"/>
  <c r="U872" i="22" s="1"/>
  <c r="Q872" i="22"/>
  <c r="Y872" i="22"/>
  <c r="L873" i="22"/>
  <c r="T873" i="22" s="1"/>
  <c r="P873" i="22"/>
  <c r="X873" i="22"/>
  <c r="F875" i="22"/>
  <c r="I874" i="22" a="1"/>
  <c r="I874" i="22" s="1"/>
  <c r="K874" i="22" a="1"/>
  <c r="K874" i="22" s="1"/>
  <c r="G874" i="22" a="1"/>
  <c r="G874" i="22" s="1"/>
  <c r="H873" i="22"/>
  <c r="R873" i="22" s="1"/>
  <c r="V873" i="22"/>
  <c r="M873" i="22"/>
  <c r="A873" i="22"/>
  <c r="J873" i="22"/>
  <c r="S873" i="22" s="1"/>
  <c r="O873" i="22"/>
  <c r="W873" i="22"/>
  <c r="K875" i="22" l="1" a="1"/>
  <c r="K875" i="22" s="1"/>
  <c r="F876" i="22"/>
  <c r="G875" i="22" a="1"/>
  <c r="G875" i="22" s="1"/>
  <c r="I875" i="22" a="1"/>
  <c r="I875" i="22" s="1"/>
  <c r="Q873" i="22"/>
  <c r="Y873" i="22"/>
  <c r="N873" i="22"/>
  <c r="U873" i="22" s="1"/>
  <c r="A874" i="22"/>
  <c r="M874" i="22"/>
  <c r="H874" i="22"/>
  <c r="R874" i="22" s="1"/>
  <c r="V874" i="22"/>
  <c r="J874" i="22"/>
  <c r="S874" i="22" s="1"/>
  <c r="O874" i="22"/>
  <c r="W874" i="22"/>
  <c r="L874" i="22"/>
  <c r="T874" i="22" s="1"/>
  <c r="P874" i="22"/>
  <c r="X874" i="22"/>
  <c r="W875" i="22" l="1"/>
  <c r="O875" i="22"/>
  <c r="J875" i="22"/>
  <c r="S875" i="22" s="1"/>
  <c r="A875" i="22"/>
  <c r="H875" i="22"/>
  <c r="R875" i="22" s="1"/>
  <c r="M875" i="22"/>
  <c r="V875" i="22"/>
  <c r="I876" i="22" a="1"/>
  <c r="I876" i="22" s="1"/>
  <c r="F877" i="22"/>
  <c r="K876" i="22" a="1"/>
  <c r="K876" i="22" s="1"/>
  <c r="G876" i="22" a="1"/>
  <c r="G876" i="22" s="1"/>
  <c r="N874" i="22"/>
  <c r="U874" i="22" s="1"/>
  <c r="Q874" i="22"/>
  <c r="Y874" i="22"/>
  <c r="P875" i="22"/>
  <c r="X875" i="22"/>
  <c r="L875" i="22"/>
  <c r="T875" i="22" s="1"/>
  <c r="Q875" i="22" l="1"/>
  <c r="N875" i="22"/>
  <c r="U875" i="22" s="1"/>
  <c r="Y875" i="22"/>
  <c r="W876" i="22"/>
  <c r="J876" i="22"/>
  <c r="S876" i="22" s="1"/>
  <c r="O876" i="22"/>
  <c r="H876" i="22"/>
  <c r="R876" i="22" s="1"/>
  <c r="V876" i="22"/>
  <c r="M876" i="22"/>
  <c r="A876" i="22"/>
  <c r="L876" i="22"/>
  <c r="T876" i="22" s="1"/>
  <c r="P876" i="22"/>
  <c r="X876" i="22"/>
  <c r="I877" i="22" a="1"/>
  <c r="I877" i="22" s="1"/>
  <c r="K877" i="22" a="1"/>
  <c r="K877" i="22" s="1"/>
  <c r="G877" i="22" a="1"/>
  <c r="G877" i="22" s="1"/>
  <c r="F878" i="22"/>
  <c r="W877" i="22" l="1"/>
  <c r="J877" i="22"/>
  <c r="S877" i="22" s="1"/>
  <c r="O877" i="22"/>
  <c r="P877" i="22"/>
  <c r="L877" i="22"/>
  <c r="T877" i="22" s="1"/>
  <c r="X877" i="22"/>
  <c r="M877" i="22"/>
  <c r="A877" i="22"/>
  <c r="H877" i="22"/>
  <c r="R877" i="22" s="1"/>
  <c r="V877" i="22"/>
  <c r="K878" i="22" a="1"/>
  <c r="K878" i="22" s="1"/>
  <c r="G878" i="22" a="1"/>
  <c r="G878" i="22" s="1"/>
  <c r="I878" i="22" a="1"/>
  <c r="I878" i="22" s="1"/>
  <c r="F879" i="22"/>
  <c r="N876" i="22"/>
  <c r="U876" i="22" s="1"/>
  <c r="Q876" i="22"/>
  <c r="Y876" i="22"/>
  <c r="Q877" i="22" l="1"/>
  <c r="N877" i="22"/>
  <c r="U877" i="22" s="1"/>
  <c r="Y877" i="22"/>
  <c r="G879" i="22" a="1"/>
  <c r="G879" i="22" s="1"/>
  <c r="K879" i="22" a="1"/>
  <c r="K879" i="22" s="1"/>
  <c r="I879" i="22" a="1"/>
  <c r="I879" i="22" s="1"/>
  <c r="F880" i="22"/>
  <c r="J878" i="22"/>
  <c r="S878" i="22" s="1"/>
  <c r="O878" i="22"/>
  <c r="W878" i="22"/>
  <c r="M878" i="22"/>
  <c r="V878" i="22"/>
  <c r="A878" i="22"/>
  <c r="H878" i="22"/>
  <c r="R878" i="22" s="1"/>
  <c r="X878" i="22"/>
  <c r="L878" i="22"/>
  <c r="T878" i="22" s="1"/>
  <c r="P878" i="22"/>
  <c r="K880" i="22" l="1" a="1"/>
  <c r="K880" i="22" s="1"/>
  <c r="G880" i="22" a="1"/>
  <c r="G880" i="22" s="1"/>
  <c r="F881" i="22"/>
  <c r="I880" i="22" a="1"/>
  <c r="I880" i="22" s="1"/>
  <c r="O879" i="22"/>
  <c r="J879" i="22"/>
  <c r="S879" i="22" s="1"/>
  <c r="W879" i="22"/>
  <c r="P879" i="22"/>
  <c r="L879" i="22"/>
  <c r="T879" i="22" s="1"/>
  <c r="X879" i="22"/>
  <c r="A879" i="22"/>
  <c r="H879" i="22"/>
  <c r="R879" i="22" s="1"/>
  <c r="V879" i="22"/>
  <c r="M879" i="22"/>
  <c r="Q878" i="22"/>
  <c r="Y878" i="22"/>
  <c r="N878" i="22"/>
  <c r="U878" i="22" s="1"/>
  <c r="Q879" i="22" l="1"/>
  <c r="Y879" i="22"/>
  <c r="N879" i="22"/>
  <c r="U879" i="22" s="1"/>
  <c r="W880" i="22"/>
  <c r="O880" i="22"/>
  <c r="J880" i="22"/>
  <c r="S880" i="22" s="1"/>
  <c r="F882" i="22"/>
  <c r="K881" i="22" a="1"/>
  <c r="K881" i="22" s="1"/>
  <c r="I881" i="22" a="1"/>
  <c r="I881" i="22" s="1"/>
  <c r="G881" i="22" a="1"/>
  <c r="G881" i="22" s="1"/>
  <c r="A880" i="22"/>
  <c r="H880" i="22"/>
  <c r="R880" i="22" s="1"/>
  <c r="M880" i="22"/>
  <c r="V880" i="22"/>
  <c r="P880" i="22"/>
  <c r="L880" i="22"/>
  <c r="T880" i="22" s="1"/>
  <c r="X880" i="22"/>
  <c r="P881" i="22" l="1"/>
  <c r="X881" i="22"/>
  <c r="L881" i="22"/>
  <c r="T881" i="22" s="1"/>
  <c r="I882" i="22" a="1"/>
  <c r="I882" i="22" s="1"/>
  <c r="G882" i="22" a="1"/>
  <c r="G882" i="22" s="1"/>
  <c r="F883" i="22"/>
  <c r="K882" i="22" a="1"/>
  <c r="K882" i="22" s="1"/>
  <c r="Y880" i="22"/>
  <c r="N880" i="22"/>
  <c r="U880" i="22" s="1"/>
  <c r="Q880" i="22"/>
  <c r="A881" i="22"/>
  <c r="M881" i="22"/>
  <c r="H881" i="22"/>
  <c r="R881" i="22" s="1"/>
  <c r="V881" i="22"/>
  <c r="J881" i="22"/>
  <c r="S881" i="22" s="1"/>
  <c r="O881" i="22"/>
  <c r="W881" i="22"/>
  <c r="P882" i="22" l="1"/>
  <c r="X882" i="22"/>
  <c r="L882" i="22"/>
  <c r="T882" i="22" s="1"/>
  <c r="F884" i="22"/>
  <c r="G883" i="22" a="1"/>
  <c r="G883" i="22" s="1"/>
  <c r="I883" i="22" a="1"/>
  <c r="I883" i="22" s="1"/>
  <c r="K883" i="22" a="1"/>
  <c r="K883" i="22" s="1"/>
  <c r="M882" i="22"/>
  <c r="A882" i="22"/>
  <c r="V882" i="22"/>
  <c r="H882" i="22"/>
  <c r="R882" i="22" s="1"/>
  <c r="Q881" i="22"/>
  <c r="Y881" i="22"/>
  <c r="N881" i="22"/>
  <c r="U881" i="22" s="1"/>
  <c r="O882" i="22"/>
  <c r="J882" i="22"/>
  <c r="S882" i="22" s="1"/>
  <c r="W882" i="22"/>
  <c r="Q882" i="22" l="1"/>
  <c r="Y882" i="22"/>
  <c r="N882" i="22"/>
  <c r="U882" i="22" s="1"/>
  <c r="P883" i="22"/>
  <c r="X883" i="22"/>
  <c r="L883" i="22"/>
  <c r="T883" i="22" s="1"/>
  <c r="O883" i="22"/>
  <c r="W883" i="22"/>
  <c r="J883" i="22"/>
  <c r="S883" i="22" s="1"/>
  <c r="A883" i="22"/>
  <c r="H883" i="22"/>
  <c r="R883" i="22" s="1"/>
  <c r="V883" i="22"/>
  <c r="M883" i="22"/>
  <c r="K884" i="22" a="1"/>
  <c r="K884" i="22" s="1"/>
  <c r="F885" i="22"/>
  <c r="G884" i="22" a="1"/>
  <c r="G884" i="22" s="1"/>
  <c r="I884" i="22" a="1"/>
  <c r="I884" i="22" s="1"/>
  <c r="F886" i="22" l="1"/>
  <c r="K885" i="22" a="1"/>
  <c r="K885" i="22" s="1"/>
  <c r="G885" i="22" a="1"/>
  <c r="G885" i="22" s="1"/>
  <c r="I885" i="22" a="1"/>
  <c r="I885" i="22" s="1"/>
  <c r="P884" i="22"/>
  <c r="X884" i="22"/>
  <c r="L884" i="22"/>
  <c r="T884" i="22" s="1"/>
  <c r="N883" i="22"/>
  <c r="U883" i="22" s="1"/>
  <c r="Y883" i="22"/>
  <c r="Q883" i="22"/>
  <c r="M884" i="22"/>
  <c r="A884" i="22"/>
  <c r="H884" i="22"/>
  <c r="R884" i="22" s="1"/>
  <c r="V884" i="22"/>
  <c r="J884" i="22"/>
  <c r="S884" i="22" s="1"/>
  <c r="O884" i="22"/>
  <c r="W884" i="22"/>
  <c r="O885" i="22" l="1"/>
  <c r="W885" i="22"/>
  <c r="J885" i="22"/>
  <c r="S885" i="22" s="1"/>
  <c r="A885" i="22"/>
  <c r="H885" i="22"/>
  <c r="R885" i="22" s="1"/>
  <c r="V885" i="22"/>
  <c r="M885" i="22"/>
  <c r="L885" i="22"/>
  <c r="T885" i="22" s="1"/>
  <c r="P885" i="22"/>
  <c r="X885" i="22"/>
  <c r="N884" i="22"/>
  <c r="U884" i="22" s="1"/>
  <c r="Q884" i="22"/>
  <c r="Y884" i="22"/>
  <c r="K886" i="22" a="1"/>
  <c r="K886" i="22" s="1"/>
  <c r="F887" i="22"/>
  <c r="I886" i="22" a="1"/>
  <c r="I886" i="22" s="1"/>
  <c r="G886" i="22" a="1"/>
  <c r="G886" i="22" s="1"/>
  <c r="Q885" i="22" l="1"/>
  <c r="N885" i="22"/>
  <c r="U885" i="22" s="1"/>
  <c r="Y885" i="22"/>
  <c r="J886" i="22"/>
  <c r="S886" i="22" s="1"/>
  <c r="O886" i="22"/>
  <c r="W886" i="22"/>
  <c r="P886" i="22"/>
  <c r="X886" i="22"/>
  <c r="L886" i="22"/>
  <c r="T886" i="22" s="1"/>
  <c r="G887" i="22" a="1"/>
  <c r="G887" i="22" s="1"/>
  <c r="I887" i="22" a="1"/>
  <c r="I887" i="22" s="1"/>
  <c r="K887" i="22" a="1"/>
  <c r="K887" i="22" s="1"/>
  <c r="F888" i="22"/>
  <c r="V886" i="22"/>
  <c r="M886" i="22"/>
  <c r="A886" i="22"/>
  <c r="H886" i="22"/>
  <c r="R886" i="22" s="1"/>
  <c r="Q886" i="22" l="1"/>
  <c r="Y886" i="22"/>
  <c r="N886" i="22"/>
  <c r="U886" i="22" s="1"/>
  <c r="L887" i="22"/>
  <c r="T887" i="22" s="1"/>
  <c r="P887" i="22"/>
  <c r="X887" i="22"/>
  <c r="G888" i="22" a="1"/>
  <c r="G888" i="22" s="1"/>
  <c r="F889" i="22"/>
  <c r="K888" i="22" a="1"/>
  <c r="K888" i="22" s="1"/>
  <c r="I888" i="22" a="1"/>
  <c r="I888" i="22" s="1"/>
  <c r="W887" i="22"/>
  <c r="O887" i="22"/>
  <c r="J887" i="22"/>
  <c r="S887" i="22" s="1"/>
  <c r="A887" i="22"/>
  <c r="H887" i="22"/>
  <c r="R887" i="22" s="1"/>
  <c r="V887" i="22"/>
  <c r="M887" i="22"/>
  <c r="K889" i="22" l="1" a="1"/>
  <c r="K889" i="22" s="1"/>
  <c r="G889" i="22" a="1"/>
  <c r="G889" i="22" s="1"/>
  <c r="F890" i="22"/>
  <c r="I889" i="22" a="1"/>
  <c r="I889" i="22" s="1"/>
  <c r="A888" i="22"/>
  <c r="H888" i="22"/>
  <c r="R888" i="22" s="1"/>
  <c r="V888" i="22"/>
  <c r="M888" i="22"/>
  <c r="O888" i="22"/>
  <c r="W888" i="22"/>
  <c r="J888" i="22"/>
  <c r="S888" i="22" s="1"/>
  <c r="N887" i="22"/>
  <c r="U887" i="22" s="1"/>
  <c r="Q887" i="22"/>
  <c r="Y887" i="22"/>
  <c r="X888" i="22"/>
  <c r="L888" i="22"/>
  <c r="T888" i="22" s="1"/>
  <c r="P888" i="22"/>
  <c r="N888" i="22" l="1"/>
  <c r="U888" i="22" s="1"/>
  <c r="Q888" i="22"/>
  <c r="Y888" i="22"/>
  <c r="W889" i="22"/>
  <c r="J889" i="22"/>
  <c r="S889" i="22" s="1"/>
  <c r="O889" i="22"/>
  <c r="K890" i="22" a="1"/>
  <c r="K890" i="22" s="1"/>
  <c r="F891" i="22"/>
  <c r="G890" i="22" a="1"/>
  <c r="G890" i="22" s="1"/>
  <c r="I890" i="22" a="1"/>
  <c r="I890" i="22" s="1"/>
  <c r="M889" i="22"/>
  <c r="H889" i="22"/>
  <c r="R889" i="22" s="1"/>
  <c r="A889" i="22"/>
  <c r="V889" i="22"/>
  <c r="L889" i="22"/>
  <c r="T889" i="22" s="1"/>
  <c r="X889" i="22"/>
  <c r="P889" i="22"/>
  <c r="X890" i="22" l="1"/>
  <c r="L890" i="22"/>
  <c r="T890" i="22" s="1"/>
  <c r="P890" i="22"/>
  <c r="Q889" i="22"/>
  <c r="Y889" i="22"/>
  <c r="N889" i="22"/>
  <c r="U889" i="22" s="1"/>
  <c r="G891" i="22" a="1"/>
  <c r="G891" i="22" s="1"/>
  <c r="F892" i="22"/>
  <c r="I891" i="22" a="1"/>
  <c r="I891" i="22" s="1"/>
  <c r="K891" i="22" a="1"/>
  <c r="K891" i="22" s="1"/>
  <c r="O890" i="22"/>
  <c r="W890" i="22"/>
  <c r="J890" i="22"/>
  <c r="S890" i="22" s="1"/>
  <c r="H890" i="22"/>
  <c r="R890" i="22" s="1"/>
  <c r="V890" i="22"/>
  <c r="M890" i="22"/>
  <c r="A890" i="22"/>
  <c r="V891" i="22" l="1"/>
  <c r="A891" i="22"/>
  <c r="M891" i="22"/>
  <c r="H891" i="22"/>
  <c r="R891" i="22" s="1"/>
  <c r="I892" i="22" a="1"/>
  <c r="I892" i="22" s="1"/>
  <c r="F893" i="22"/>
  <c r="G892" i="22" a="1"/>
  <c r="G892" i="22" s="1"/>
  <c r="K892" i="22" a="1"/>
  <c r="K892" i="22" s="1"/>
  <c r="Q890" i="22"/>
  <c r="Y890" i="22"/>
  <c r="N890" i="22"/>
  <c r="U890" i="22" s="1"/>
  <c r="P891" i="22"/>
  <c r="X891" i="22"/>
  <c r="L891" i="22"/>
  <c r="T891" i="22" s="1"/>
  <c r="O891" i="22"/>
  <c r="W891" i="22"/>
  <c r="J891" i="22"/>
  <c r="S891" i="22" s="1"/>
  <c r="X892" i="22" l="1"/>
  <c r="P892" i="22"/>
  <c r="L892" i="22"/>
  <c r="T892" i="22" s="1"/>
  <c r="A892" i="22"/>
  <c r="V892" i="22"/>
  <c r="M892" i="22"/>
  <c r="H892" i="22"/>
  <c r="R892" i="22" s="1"/>
  <c r="I893" i="22" a="1"/>
  <c r="I893" i="22" s="1"/>
  <c r="F894" i="22"/>
  <c r="K893" i="22" a="1"/>
  <c r="K893" i="22" s="1"/>
  <c r="G893" i="22" a="1"/>
  <c r="G893" i="22" s="1"/>
  <c r="O892" i="22"/>
  <c r="W892" i="22"/>
  <c r="J892" i="22"/>
  <c r="S892" i="22" s="1"/>
  <c r="Y891" i="22"/>
  <c r="N891" i="22"/>
  <c r="U891" i="22" s="1"/>
  <c r="Q891" i="22"/>
  <c r="N892" i="22" l="1"/>
  <c r="U892" i="22" s="1"/>
  <c r="Y892" i="22"/>
  <c r="Q892" i="22"/>
  <c r="W893" i="22"/>
  <c r="J893" i="22"/>
  <c r="S893" i="22" s="1"/>
  <c r="O893" i="22"/>
  <c r="V893" i="22"/>
  <c r="M893" i="22"/>
  <c r="H893" i="22"/>
  <c r="R893" i="22" s="1"/>
  <c r="A893" i="22"/>
  <c r="L893" i="22"/>
  <c r="T893" i="22" s="1"/>
  <c r="P893" i="22"/>
  <c r="X893" i="22"/>
  <c r="F895" i="22"/>
  <c r="I894" i="22" a="1"/>
  <c r="I894" i="22" s="1"/>
  <c r="K894" i="22" a="1"/>
  <c r="K894" i="22" s="1"/>
  <c r="G894" i="22" a="1"/>
  <c r="G894" i="22" s="1"/>
  <c r="J894" i="22" l="1"/>
  <c r="S894" i="22" s="1"/>
  <c r="O894" i="22"/>
  <c r="W894" i="22"/>
  <c r="G895" i="22" a="1"/>
  <c r="G895" i="22" s="1"/>
  <c r="F896" i="22"/>
  <c r="I895" i="22" a="1"/>
  <c r="I895" i="22" s="1"/>
  <c r="K895" i="22" a="1"/>
  <c r="K895" i="22" s="1"/>
  <c r="N893" i="22"/>
  <c r="U893" i="22" s="1"/>
  <c r="Y893" i="22"/>
  <c r="Q893" i="22"/>
  <c r="P894" i="22"/>
  <c r="X894" i="22"/>
  <c r="L894" i="22"/>
  <c r="T894" i="22" s="1"/>
  <c r="M894" i="22"/>
  <c r="A894" i="22"/>
  <c r="H894" i="22"/>
  <c r="R894" i="22" s="1"/>
  <c r="V894" i="22"/>
  <c r="X895" i="22" l="1"/>
  <c r="P895" i="22"/>
  <c r="L895" i="22"/>
  <c r="T895" i="22" s="1"/>
  <c r="J895" i="22"/>
  <c r="S895" i="22" s="1"/>
  <c r="O895" i="22"/>
  <c r="W895" i="22"/>
  <c r="Y894" i="22"/>
  <c r="N894" i="22"/>
  <c r="U894" i="22" s="1"/>
  <c r="Q894" i="22"/>
  <c r="K896" i="22" a="1"/>
  <c r="K896" i="22" s="1"/>
  <c r="I896" i="22" a="1"/>
  <c r="I896" i="22" s="1"/>
  <c r="F897" i="22"/>
  <c r="G896" i="22" a="1"/>
  <c r="G896" i="22" s="1"/>
  <c r="M895" i="22"/>
  <c r="H895" i="22"/>
  <c r="R895" i="22" s="1"/>
  <c r="A895" i="22"/>
  <c r="V895" i="22"/>
  <c r="Q895" i="22" l="1"/>
  <c r="N895" i="22"/>
  <c r="U895" i="22" s="1"/>
  <c r="Y895" i="22"/>
  <c r="A896" i="22"/>
  <c r="H896" i="22"/>
  <c r="R896" i="22" s="1"/>
  <c r="M896" i="22"/>
  <c r="V896" i="22"/>
  <c r="K897" i="22" a="1"/>
  <c r="K897" i="22" s="1"/>
  <c r="I897" i="22" a="1"/>
  <c r="I897" i="22" s="1"/>
  <c r="F898" i="22"/>
  <c r="G897" i="22" a="1"/>
  <c r="G897" i="22" s="1"/>
  <c r="W896" i="22"/>
  <c r="J896" i="22"/>
  <c r="S896" i="22" s="1"/>
  <c r="O896" i="22"/>
  <c r="L896" i="22"/>
  <c r="T896" i="22" s="1"/>
  <c r="X896" i="22"/>
  <c r="P896" i="22"/>
  <c r="N896" i="22" l="1"/>
  <c r="U896" i="22" s="1"/>
  <c r="Y896" i="22"/>
  <c r="Q896" i="22"/>
  <c r="L897" i="22"/>
  <c r="T897" i="22" s="1"/>
  <c r="P897" i="22"/>
  <c r="X897" i="22"/>
  <c r="M897" i="22"/>
  <c r="A897" i="22"/>
  <c r="H897" i="22"/>
  <c r="R897" i="22" s="1"/>
  <c r="V897" i="22"/>
  <c r="K898" i="22" a="1"/>
  <c r="K898" i="22" s="1"/>
  <c r="G898" i="22" a="1"/>
  <c r="G898" i="22" s="1"/>
  <c r="F899" i="22"/>
  <c r="I898" i="22" a="1"/>
  <c r="I898" i="22" s="1"/>
  <c r="O897" i="22"/>
  <c r="W897" i="22"/>
  <c r="J897" i="22"/>
  <c r="S897" i="22" s="1"/>
  <c r="Q897" i="22" l="1"/>
  <c r="Y897" i="22"/>
  <c r="N897" i="22"/>
  <c r="U897" i="22" s="1"/>
  <c r="O898" i="22"/>
  <c r="W898" i="22"/>
  <c r="J898" i="22"/>
  <c r="S898" i="22" s="1"/>
  <c r="G899" i="22" a="1"/>
  <c r="G899" i="22" s="1"/>
  <c r="I899" i="22" a="1"/>
  <c r="I899" i="22" s="1"/>
  <c r="F900" i="22"/>
  <c r="K899" i="22" a="1"/>
  <c r="K899" i="22" s="1"/>
  <c r="V898" i="22"/>
  <c r="H898" i="22"/>
  <c r="R898" i="22" s="1"/>
  <c r="M898" i="22"/>
  <c r="A898" i="22"/>
  <c r="L898" i="22"/>
  <c r="T898" i="22" s="1"/>
  <c r="X898" i="22"/>
  <c r="P898" i="22"/>
  <c r="O899" i="22" l="1"/>
  <c r="W899" i="22"/>
  <c r="J899" i="22"/>
  <c r="S899" i="22" s="1"/>
  <c r="N898" i="22"/>
  <c r="U898" i="22" s="1"/>
  <c r="Q898" i="22"/>
  <c r="Y898" i="22"/>
  <c r="H899" i="22"/>
  <c r="R899" i="22" s="1"/>
  <c r="V899" i="22"/>
  <c r="M899" i="22"/>
  <c r="A899" i="22"/>
  <c r="L899" i="22"/>
  <c r="T899" i="22" s="1"/>
  <c r="P899" i="22"/>
  <c r="X899" i="22"/>
  <c r="I900" i="22" a="1"/>
  <c r="I900" i="22" s="1"/>
  <c r="F901" i="22"/>
  <c r="K900" i="22" a="1"/>
  <c r="K900" i="22" s="1"/>
  <c r="G900" i="22" a="1"/>
  <c r="G900" i="22" s="1"/>
  <c r="L900" i="22" l="1"/>
  <c r="T900" i="22" s="1"/>
  <c r="P900" i="22"/>
  <c r="X900" i="22"/>
  <c r="W900" i="22"/>
  <c r="J900" i="22"/>
  <c r="S900" i="22" s="1"/>
  <c r="O900" i="22"/>
  <c r="G901" i="22" a="1"/>
  <c r="G901" i="22" s="1"/>
  <c r="F902" i="22"/>
  <c r="K901" i="22" a="1"/>
  <c r="K901" i="22" s="1"/>
  <c r="I901" i="22" a="1"/>
  <c r="I901" i="22" s="1"/>
  <c r="V900" i="22"/>
  <c r="A900" i="22"/>
  <c r="M900" i="22"/>
  <c r="H900" i="22"/>
  <c r="R900" i="22" s="1"/>
  <c r="Q899" i="22"/>
  <c r="Y899" i="22"/>
  <c r="N899" i="22"/>
  <c r="U899" i="22" s="1"/>
  <c r="G902" i="22" l="1" a="1"/>
  <c r="G902" i="22" s="1"/>
  <c r="F903" i="22"/>
  <c r="I902" i="22" a="1"/>
  <c r="I902" i="22" s="1"/>
  <c r="K902" i="22" a="1"/>
  <c r="K902" i="22" s="1"/>
  <c r="M901" i="22"/>
  <c r="A901" i="22"/>
  <c r="H901" i="22"/>
  <c r="R901" i="22" s="1"/>
  <c r="V901" i="22"/>
  <c r="N900" i="22"/>
  <c r="U900" i="22" s="1"/>
  <c r="Q900" i="22"/>
  <c r="Y900" i="22"/>
  <c r="O901" i="22"/>
  <c r="W901" i="22"/>
  <c r="J901" i="22"/>
  <c r="S901" i="22" s="1"/>
  <c r="X901" i="22"/>
  <c r="L901" i="22"/>
  <c r="T901" i="22" s="1"/>
  <c r="P901" i="22"/>
  <c r="Q901" i="22" l="1"/>
  <c r="Y901" i="22"/>
  <c r="N901" i="22"/>
  <c r="U901" i="22" s="1"/>
  <c r="P902" i="22"/>
  <c r="X902" i="22"/>
  <c r="L902" i="22"/>
  <c r="T902" i="22" s="1"/>
  <c r="J902" i="22"/>
  <c r="S902" i="22" s="1"/>
  <c r="O902" i="22"/>
  <c r="W902" i="22"/>
  <c r="F904" i="22"/>
  <c r="I903" i="22" a="1"/>
  <c r="I903" i="22" s="1"/>
  <c r="G903" i="22" a="1"/>
  <c r="G903" i="22" s="1"/>
  <c r="K903" i="22" a="1"/>
  <c r="K903" i="22" s="1"/>
  <c r="V902" i="22"/>
  <c r="M902" i="22"/>
  <c r="A902" i="22"/>
  <c r="H902" i="22"/>
  <c r="R902" i="22" s="1"/>
  <c r="L903" i="22" l="1"/>
  <c r="T903" i="22" s="1"/>
  <c r="P903" i="22"/>
  <c r="X903" i="22"/>
  <c r="M903" i="22"/>
  <c r="V903" i="22"/>
  <c r="A903" i="22"/>
  <c r="H903" i="22"/>
  <c r="R903" i="22" s="1"/>
  <c r="W903" i="22"/>
  <c r="J903" i="22"/>
  <c r="S903" i="22" s="1"/>
  <c r="O903" i="22"/>
  <c r="G904" i="22" a="1"/>
  <c r="G904" i="22" s="1"/>
  <c r="F905" i="22"/>
  <c r="K904" i="22" a="1"/>
  <c r="K904" i="22" s="1"/>
  <c r="I904" i="22" a="1"/>
  <c r="I904" i="22" s="1"/>
  <c r="N902" i="22"/>
  <c r="U902" i="22" s="1"/>
  <c r="Q902" i="22"/>
  <c r="Y902" i="22"/>
  <c r="L904" i="22" l="1"/>
  <c r="T904" i="22" s="1"/>
  <c r="P904" i="22"/>
  <c r="X904" i="22"/>
  <c r="N903" i="22"/>
  <c r="U903" i="22" s="1"/>
  <c r="Q903" i="22"/>
  <c r="Y903" i="22"/>
  <c r="W904" i="22"/>
  <c r="J904" i="22"/>
  <c r="S904" i="22" s="1"/>
  <c r="O904" i="22"/>
  <c r="V904" i="22"/>
  <c r="M904" i="22"/>
  <c r="A904" i="22"/>
  <c r="H904" i="22"/>
  <c r="R904" i="22" s="1"/>
  <c r="I905" i="22" a="1"/>
  <c r="I905" i="22" s="1"/>
  <c r="G905" i="22" a="1"/>
  <c r="G905" i="22" s="1"/>
  <c r="K905" i="22" a="1"/>
  <c r="K905" i="22" s="1"/>
  <c r="F906" i="22"/>
  <c r="W905" i="22" l="1"/>
  <c r="J905" i="22"/>
  <c r="S905" i="22" s="1"/>
  <c r="O905" i="22"/>
  <c r="L905" i="22"/>
  <c r="T905" i="22" s="1"/>
  <c r="P905" i="22"/>
  <c r="X905" i="22"/>
  <c r="N904" i="22"/>
  <c r="U904" i="22" s="1"/>
  <c r="Q904" i="22"/>
  <c r="Y904" i="22"/>
  <c r="H905" i="22"/>
  <c r="R905" i="22" s="1"/>
  <c r="V905" i="22"/>
  <c r="M905" i="22"/>
  <c r="A905" i="22"/>
  <c r="I906" i="22" a="1"/>
  <c r="I906" i="22" s="1"/>
  <c r="G906" i="22" a="1"/>
  <c r="G906" i="22" s="1"/>
  <c r="K906" i="22" a="1"/>
  <c r="K906" i="22" s="1"/>
  <c r="F907" i="22"/>
  <c r="L906" i="22" l="1"/>
  <c r="T906" i="22" s="1"/>
  <c r="X906" i="22"/>
  <c r="P906" i="22"/>
  <c r="Y905" i="22"/>
  <c r="N905" i="22"/>
  <c r="U905" i="22" s="1"/>
  <c r="Q905" i="22"/>
  <c r="V906" i="22"/>
  <c r="M906" i="22"/>
  <c r="A906" i="22"/>
  <c r="H906" i="22"/>
  <c r="R906" i="22" s="1"/>
  <c r="O906" i="22"/>
  <c r="W906" i="22"/>
  <c r="J906" i="22"/>
  <c r="S906" i="22" s="1"/>
  <c r="I907" i="22" a="1"/>
  <c r="I907" i="22" s="1"/>
  <c r="F908" i="22"/>
  <c r="K907" i="22" a="1"/>
  <c r="K907" i="22" s="1"/>
  <c r="G907" i="22" a="1"/>
  <c r="G907" i="22" s="1"/>
  <c r="P907" i="22" l="1"/>
  <c r="X907" i="22"/>
  <c r="L907" i="22"/>
  <c r="T907" i="22" s="1"/>
  <c r="I908" i="22" a="1"/>
  <c r="I908" i="22" s="1"/>
  <c r="F909" i="22"/>
  <c r="K908" i="22" a="1"/>
  <c r="K908" i="22" s="1"/>
  <c r="G908" i="22" a="1"/>
  <c r="G908" i="22" s="1"/>
  <c r="N906" i="22"/>
  <c r="U906" i="22" s="1"/>
  <c r="Y906" i="22"/>
  <c r="Q906" i="22"/>
  <c r="W907" i="22"/>
  <c r="O907" i="22"/>
  <c r="J907" i="22"/>
  <c r="S907" i="22" s="1"/>
  <c r="M907" i="22"/>
  <c r="A907" i="22"/>
  <c r="H907" i="22"/>
  <c r="R907" i="22" s="1"/>
  <c r="V907" i="22"/>
  <c r="K909" i="22" l="1" a="1"/>
  <c r="K909" i="22" s="1"/>
  <c r="I909" i="22" a="1"/>
  <c r="I909" i="22" s="1"/>
  <c r="F910" i="22"/>
  <c r="G909" i="22" a="1"/>
  <c r="G909" i="22" s="1"/>
  <c r="O908" i="22"/>
  <c r="W908" i="22"/>
  <c r="J908" i="22"/>
  <c r="S908" i="22" s="1"/>
  <c r="Q907" i="22"/>
  <c r="Y907" i="22"/>
  <c r="N907" i="22"/>
  <c r="U907" i="22" s="1"/>
  <c r="P908" i="22"/>
  <c r="X908" i="22"/>
  <c r="L908" i="22"/>
  <c r="T908" i="22" s="1"/>
  <c r="M908" i="22"/>
  <c r="H908" i="22"/>
  <c r="R908" i="22" s="1"/>
  <c r="V908" i="22"/>
  <c r="A908" i="22"/>
  <c r="N908" i="22" l="1"/>
  <c r="U908" i="22" s="1"/>
  <c r="Q908" i="22"/>
  <c r="Y908" i="22"/>
  <c r="V909" i="22"/>
  <c r="M909" i="22"/>
  <c r="A909" i="22"/>
  <c r="H909" i="22"/>
  <c r="R909" i="22" s="1"/>
  <c r="G910" i="22" a="1"/>
  <c r="G910" i="22" s="1"/>
  <c r="F911" i="22"/>
  <c r="K910" i="22" a="1"/>
  <c r="K910" i="22" s="1"/>
  <c r="I910" i="22" a="1"/>
  <c r="I910" i="22" s="1"/>
  <c r="W909" i="22"/>
  <c r="J909" i="22"/>
  <c r="S909" i="22" s="1"/>
  <c r="O909" i="22"/>
  <c r="P909" i="22"/>
  <c r="L909" i="22"/>
  <c r="T909" i="22" s="1"/>
  <c r="X909" i="22"/>
  <c r="Q909" i="22" l="1"/>
  <c r="N909" i="22"/>
  <c r="U909" i="22" s="1"/>
  <c r="Y909" i="22"/>
  <c r="M910" i="22"/>
  <c r="H910" i="22"/>
  <c r="R910" i="22" s="1"/>
  <c r="A910" i="22"/>
  <c r="V910" i="22"/>
  <c r="O910" i="22"/>
  <c r="W910" i="22"/>
  <c r="J910" i="22"/>
  <c r="S910" i="22" s="1"/>
  <c r="P910" i="22"/>
  <c r="X910" i="22"/>
  <c r="L910" i="22"/>
  <c r="T910" i="22" s="1"/>
  <c r="I911" i="22" a="1"/>
  <c r="I911" i="22" s="1"/>
  <c r="G911" i="22" a="1"/>
  <c r="G911" i="22" s="1"/>
  <c r="K911" i="22" a="1"/>
  <c r="K911" i="22" s="1"/>
  <c r="F912" i="22"/>
  <c r="X911" i="22" l="1"/>
  <c r="L911" i="22"/>
  <c r="T911" i="22" s="1"/>
  <c r="P911" i="22"/>
  <c r="A911" i="22"/>
  <c r="V911" i="22"/>
  <c r="M911" i="22"/>
  <c r="H911" i="22"/>
  <c r="R911" i="22" s="1"/>
  <c r="O911" i="22"/>
  <c r="J911" i="22"/>
  <c r="S911" i="22" s="1"/>
  <c r="W911" i="22"/>
  <c r="Q910" i="22"/>
  <c r="Y910" i="22"/>
  <c r="N910" i="22"/>
  <c r="U910" i="22" s="1"/>
  <c r="I912" i="22" a="1"/>
  <c r="I912" i="22" s="1"/>
  <c r="F913" i="22"/>
  <c r="K912" i="22" a="1"/>
  <c r="K912" i="22" s="1"/>
  <c r="G912" i="22" a="1"/>
  <c r="G912" i="22" s="1"/>
  <c r="P912" i="22" l="1"/>
  <c r="X912" i="22"/>
  <c r="L912" i="22"/>
  <c r="T912" i="22" s="1"/>
  <c r="W912" i="22"/>
  <c r="O912" i="22"/>
  <c r="J912" i="22"/>
  <c r="S912" i="22" s="1"/>
  <c r="N911" i="22"/>
  <c r="U911" i="22" s="1"/>
  <c r="Q911" i="22"/>
  <c r="Y911" i="22"/>
  <c r="K913" i="22" a="1"/>
  <c r="K913" i="22" s="1"/>
  <c r="G913" i="22" a="1"/>
  <c r="G913" i="22" s="1"/>
  <c r="I913" i="22" a="1"/>
  <c r="I913" i="22" s="1"/>
  <c r="F914" i="22"/>
  <c r="V912" i="22"/>
  <c r="M912" i="22"/>
  <c r="H912" i="22"/>
  <c r="R912" i="22" s="1"/>
  <c r="A912" i="22"/>
  <c r="N912" i="22" l="1"/>
  <c r="U912" i="22" s="1"/>
  <c r="Q912" i="22"/>
  <c r="Y912" i="22"/>
  <c r="F915" i="22"/>
  <c r="G914" i="22" a="1"/>
  <c r="G914" i="22" s="1"/>
  <c r="I914" i="22" a="1"/>
  <c r="I914" i="22" s="1"/>
  <c r="K914" i="22" a="1"/>
  <c r="K914" i="22" s="1"/>
  <c r="O913" i="22"/>
  <c r="W913" i="22"/>
  <c r="J913" i="22"/>
  <c r="S913" i="22" s="1"/>
  <c r="H913" i="22"/>
  <c r="R913" i="22" s="1"/>
  <c r="V913" i="22"/>
  <c r="M913" i="22"/>
  <c r="A913" i="22"/>
  <c r="X913" i="22"/>
  <c r="L913" i="22"/>
  <c r="T913" i="22" s="1"/>
  <c r="P913" i="22"/>
  <c r="L914" i="22" l="1"/>
  <c r="T914" i="22" s="1"/>
  <c r="P914" i="22"/>
  <c r="X914" i="22"/>
  <c r="J914" i="22"/>
  <c r="S914" i="22" s="1"/>
  <c r="O914" i="22"/>
  <c r="W914" i="22"/>
  <c r="M914" i="22"/>
  <c r="H914" i="22"/>
  <c r="R914" i="22" s="1"/>
  <c r="A914" i="22"/>
  <c r="V914" i="22"/>
  <c r="F916" i="22"/>
  <c r="I915" i="22" a="1"/>
  <c r="I915" i="22" s="1"/>
  <c r="K915" i="22" a="1"/>
  <c r="K915" i="22" s="1"/>
  <c r="G915" i="22" a="1"/>
  <c r="G915" i="22" s="1"/>
  <c r="Y913" i="22"/>
  <c r="N913" i="22"/>
  <c r="U913" i="22" s="1"/>
  <c r="Q913" i="22"/>
  <c r="N914" i="22" l="1"/>
  <c r="U914" i="22" s="1"/>
  <c r="Q914" i="22"/>
  <c r="Y914" i="22"/>
  <c r="P915" i="22"/>
  <c r="X915" i="22"/>
  <c r="L915" i="22"/>
  <c r="T915" i="22" s="1"/>
  <c r="O915" i="22"/>
  <c r="W915" i="22"/>
  <c r="J915" i="22"/>
  <c r="S915" i="22" s="1"/>
  <c r="I916" i="22" a="1"/>
  <c r="I916" i="22" s="1"/>
  <c r="F917" i="22"/>
  <c r="K916" i="22" a="1"/>
  <c r="K916" i="22" s="1"/>
  <c r="G916" i="22" a="1"/>
  <c r="G916" i="22" s="1"/>
  <c r="V915" i="22"/>
  <c r="A915" i="22"/>
  <c r="H915" i="22"/>
  <c r="R915" i="22" s="1"/>
  <c r="M915" i="22"/>
  <c r="V916" i="22" l="1"/>
  <c r="A916" i="22"/>
  <c r="M916" i="22"/>
  <c r="H916" i="22"/>
  <c r="R916" i="22" s="1"/>
  <c r="L916" i="22"/>
  <c r="T916" i="22" s="1"/>
  <c r="P916" i="22"/>
  <c r="X916" i="22"/>
  <c r="F918" i="22"/>
  <c r="K917" i="22" a="1"/>
  <c r="K917" i="22" s="1"/>
  <c r="I917" i="22" a="1"/>
  <c r="I917" i="22" s="1"/>
  <c r="G917" i="22" a="1"/>
  <c r="G917" i="22" s="1"/>
  <c r="W916" i="22"/>
  <c r="J916" i="22"/>
  <c r="S916" i="22" s="1"/>
  <c r="O916" i="22"/>
  <c r="Q915" i="22"/>
  <c r="N915" i="22"/>
  <c r="U915" i="22" s="1"/>
  <c r="Y915" i="22"/>
  <c r="I918" i="22" l="1" a="1"/>
  <c r="I918" i="22" s="1"/>
  <c r="F919" i="22"/>
  <c r="K918" i="22" a="1"/>
  <c r="K918" i="22" s="1"/>
  <c r="G918" i="22" a="1"/>
  <c r="G918" i="22" s="1"/>
  <c r="A917" i="22"/>
  <c r="M917" i="22"/>
  <c r="H917" i="22"/>
  <c r="R917" i="22" s="1"/>
  <c r="V917" i="22"/>
  <c r="N916" i="22"/>
  <c r="U916" i="22" s="1"/>
  <c r="Q916" i="22"/>
  <c r="Y916" i="22"/>
  <c r="J917" i="22"/>
  <c r="S917" i="22" s="1"/>
  <c r="O917" i="22"/>
  <c r="W917" i="22"/>
  <c r="P917" i="22"/>
  <c r="X917" i="22"/>
  <c r="L917" i="22"/>
  <c r="T917" i="22" s="1"/>
  <c r="Q917" i="22" l="1"/>
  <c r="Y917" i="22"/>
  <c r="N917" i="22"/>
  <c r="U917" i="22" s="1"/>
  <c r="A918" i="22"/>
  <c r="H918" i="22"/>
  <c r="R918" i="22" s="1"/>
  <c r="V918" i="22"/>
  <c r="M918" i="22"/>
  <c r="P918" i="22"/>
  <c r="X918" i="22"/>
  <c r="L918" i="22"/>
  <c r="T918" i="22" s="1"/>
  <c r="I919" i="22" a="1"/>
  <c r="I919" i="22" s="1"/>
  <c r="K919" i="22" a="1"/>
  <c r="K919" i="22" s="1"/>
  <c r="G919" i="22" a="1"/>
  <c r="G919" i="22" s="1"/>
  <c r="F920" i="22"/>
  <c r="J918" i="22"/>
  <c r="S918" i="22" s="1"/>
  <c r="W918" i="22"/>
  <c r="O918" i="22"/>
  <c r="Q918" i="22" l="1"/>
  <c r="Y918" i="22"/>
  <c r="N918" i="22"/>
  <c r="U918" i="22" s="1"/>
  <c r="F921" i="22"/>
  <c r="I920" i="22" a="1"/>
  <c r="I920" i="22" s="1"/>
  <c r="K920" i="22" a="1"/>
  <c r="K920" i="22" s="1"/>
  <c r="G920" i="22" a="1"/>
  <c r="G920" i="22" s="1"/>
  <c r="M919" i="22"/>
  <c r="V919" i="22"/>
  <c r="A919" i="22"/>
  <c r="H919" i="22"/>
  <c r="R919" i="22" s="1"/>
  <c r="O919" i="22"/>
  <c r="W919" i="22"/>
  <c r="J919" i="22"/>
  <c r="S919" i="22" s="1"/>
  <c r="P919" i="22"/>
  <c r="X919" i="22"/>
  <c r="L919" i="22"/>
  <c r="T919" i="22" s="1"/>
  <c r="L920" i="22" l="1"/>
  <c r="T920" i="22" s="1"/>
  <c r="P920" i="22"/>
  <c r="X920" i="22"/>
  <c r="V920" i="22"/>
  <c r="M920" i="22"/>
  <c r="H920" i="22"/>
  <c r="R920" i="22" s="1"/>
  <c r="A920" i="22"/>
  <c r="O920" i="22"/>
  <c r="J920" i="22"/>
  <c r="S920" i="22" s="1"/>
  <c r="W920" i="22"/>
  <c r="G921" i="22" a="1"/>
  <c r="G921" i="22" s="1"/>
  <c r="I921" i="22" a="1"/>
  <c r="I921" i="22" s="1"/>
  <c r="F922" i="22"/>
  <c r="K921" i="22" a="1"/>
  <c r="K921" i="22" s="1"/>
  <c r="N919" i="22"/>
  <c r="U919" i="22" s="1"/>
  <c r="Q919" i="22"/>
  <c r="Y919" i="22"/>
  <c r="Q920" i="22" l="1"/>
  <c r="Y920" i="22"/>
  <c r="N920" i="22"/>
  <c r="U920" i="22" s="1"/>
  <c r="J921" i="22"/>
  <c r="S921" i="22" s="1"/>
  <c r="O921" i="22"/>
  <c r="W921" i="22"/>
  <c r="M921" i="22"/>
  <c r="A921" i="22"/>
  <c r="H921" i="22"/>
  <c r="R921" i="22" s="1"/>
  <c r="V921" i="22"/>
  <c r="L921" i="22"/>
  <c r="T921" i="22" s="1"/>
  <c r="X921" i="22"/>
  <c r="P921" i="22"/>
  <c r="K922" i="22" a="1"/>
  <c r="K922" i="22" s="1"/>
  <c r="F923" i="22"/>
  <c r="G922" i="22" a="1"/>
  <c r="G922" i="22" s="1"/>
  <c r="I922" i="22" a="1"/>
  <c r="I922" i="22" s="1"/>
  <c r="A922" i="22" l="1"/>
  <c r="H922" i="22"/>
  <c r="R922" i="22" s="1"/>
  <c r="V922" i="22"/>
  <c r="M922" i="22"/>
  <c r="Y921" i="22"/>
  <c r="N921" i="22"/>
  <c r="U921" i="22" s="1"/>
  <c r="Q921" i="22"/>
  <c r="L922" i="22"/>
  <c r="T922" i="22" s="1"/>
  <c r="P922" i="22"/>
  <c r="X922" i="22"/>
  <c r="F924" i="22"/>
  <c r="I923" i="22" a="1"/>
  <c r="I923" i="22" s="1"/>
  <c r="G923" i="22" a="1"/>
  <c r="G923" i="22" s="1"/>
  <c r="K923" i="22" a="1"/>
  <c r="K923" i="22" s="1"/>
  <c r="O922" i="22"/>
  <c r="W922" i="22"/>
  <c r="J922" i="22"/>
  <c r="S922" i="22" s="1"/>
  <c r="M923" i="22" l="1"/>
  <c r="V923" i="22"/>
  <c r="A923" i="22"/>
  <c r="H923" i="22"/>
  <c r="R923" i="22" s="1"/>
  <c r="O923" i="22"/>
  <c r="W923" i="22"/>
  <c r="J923" i="22"/>
  <c r="S923" i="22" s="1"/>
  <c r="Y922" i="22"/>
  <c r="N922" i="22"/>
  <c r="U922" i="22" s="1"/>
  <c r="Q922" i="22"/>
  <c r="G924" i="22" a="1"/>
  <c r="G924" i="22" s="1"/>
  <c r="F925" i="22"/>
  <c r="I924" i="22" a="1"/>
  <c r="I924" i="22" s="1"/>
  <c r="K924" i="22" a="1"/>
  <c r="K924" i="22" s="1"/>
  <c r="X923" i="22"/>
  <c r="L923" i="22"/>
  <c r="T923" i="22" s="1"/>
  <c r="P923" i="22"/>
  <c r="L924" i="22" l="1"/>
  <c r="T924" i="22" s="1"/>
  <c r="X924" i="22"/>
  <c r="P924" i="22"/>
  <c r="I925" i="22" a="1"/>
  <c r="I925" i="22" s="1"/>
  <c r="K925" i="22" a="1"/>
  <c r="K925" i="22" s="1"/>
  <c r="G925" i="22" a="1"/>
  <c r="G925" i="22" s="1"/>
  <c r="F926" i="22"/>
  <c r="A924" i="22"/>
  <c r="H924" i="22"/>
  <c r="R924" i="22" s="1"/>
  <c r="V924" i="22"/>
  <c r="M924" i="22"/>
  <c r="W924" i="22"/>
  <c r="J924" i="22"/>
  <c r="S924" i="22" s="1"/>
  <c r="O924" i="22"/>
  <c r="Q923" i="22"/>
  <c r="Y923" i="22"/>
  <c r="N923" i="22"/>
  <c r="U923" i="22" s="1"/>
  <c r="H925" i="22" l="1"/>
  <c r="R925" i="22" s="1"/>
  <c r="V925" i="22"/>
  <c r="M925" i="22"/>
  <c r="A925" i="22"/>
  <c r="P925" i="22"/>
  <c r="X925" i="22"/>
  <c r="L925" i="22"/>
  <c r="T925" i="22" s="1"/>
  <c r="O925" i="22"/>
  <c r="W925" i="22"/>
  <c r="J925" i="22"/>
  <c r="S925" i="22" s="1"/>
  <c r="Q924" i="22"/>
  <c r="Y924" i="22"/>
  <c r="N924" i="22"/>
  <c r="U924" i="22" s="1"/>
  <c r="I926" i="22" a="1"/>
  <c r="I926" i="22" s="1"/>
  <c r="K926" i="22" a="1"/>
  <c r="K926" i="22" s="1"/>
  <c r="F927" i="22"/>
  <c r="G926" i="22" a="1"/>
  <c r="G926" i="22" s="1"/>
  <c r="F928" i="22" l="1"/>
  <c r="I927" i="22" a="1"/>
  <c r="I927" i="22" s="1"/>
  <c r="G927" i="22" a="1"/>
  <c r="G927" i="22" s="1"/>
  <c r="K927" i="22" a="1"/>
  <c r="K927" i="22" s="1"/>
  <c r="J926" i="22"/>
  <c r="S926" i="22" s="1"/>
  <c r="O926" i="22"/>
  <c r="W926" i="22"/>
  <c r="X926" i="22"/>
  <c r="L926" i="22"/>
  <c r="T926" i="22" s="1"/>
  <c r="P926" i="22"/>
  <c r="N925" i="22"/>
  <c r="U925" i="22" s="1"/>
  <c r="Q925" i="22"/>
  <c r="Y925" i="22"/>
  <c r="M926" i="22"/>
  <c r="V926" i="22"/>
  <c r="A926" i="22"/>
  <c r="H926" i="22"/>
  <c r="R926" i="22" s="1"/>
  <c r="Q926" i="22" l="1"/>
  <c r="Y926" i="22"/>
  <c r="N926" i="22"/>
  <c r="U926" i="22" s="1"/>
  <c r="L927" i="22"/>
  <c r="T927" i="22" s="1"/>
  <c r="X927" i="22"/>
  <c r="P927" i="22"/>
  <c r="M927" i="22"/>
  <c r="V927" i="22"/>
  <c r="A927" i="22"/>
  <c r="H927" i="22"/>
  <c r="R927" i="22" s="1"/>
  <c r="W927" i="22"/>
  <c r="J927" i="22"/>
  <c r="S927" i="22" s="1"/>
  <c r="O927" i="22"/>
  <c r="F929" i="22"/>
  <c r="G928" i="22" a="1"/>
  <c r="G928" i="22" s="1"/>
  <c r="K928" i="22" a="1"/>
  <c r="K928" i="22" s="1"/>
  <c r="I928" i="22" a="1"/>
  <c r="I928" i="22" s="1"/>
  <c r="X928" i="22" l="1"/>
  <c r="P928" i="22"/>
  <c r="L928" i="22"/>
  <c r="T928" i="22" s="1"/>
  <c r="K929" i="22" a="1"/>
  <c r="K929" i="22" s="1"/>
  <c r="F930" i="22"/>
  <c r="G929" i="22" a="1"/>
  <c r="G929" i="22" s="1"/>
  <c r="I929" i="22" a="1"/>
  <c r="I929" i="22" s="1"/>
  <c r="A928" i="22"/>
  <c r="H928" i="22"/>
  <c r="R928" i="22" s="1"/>
  <c r="V928" i="22"/>
  <c r="M928" i="22"/>
  <c r="Q927" i="22"/>
  <c r="Y927" i="22"/>
  <c r="N927" i="22"/>
  <c r="U927" i="22" s="1"/>
  <c r="W928" i="22"/>
  <c r="J928" i="22"/>
  <c r="S928" i="22" s="1"/>
  <c r="O928" i="22"/>
  <c r="M929" i="22" l="1"/>
  <c r="A929" i="22"/>
  <c r="H929" i="22"/>
  <c r="R929" i="22" s="1"/>
  <c r="V929" i="22"/>
  <c r="I930" i="22" a="1"/>
  <c r="I930" i="22" s="1"/>
  <c r="G930" i="22" a="1"/>
  <c r="G930" i="22" s="1"/>
  <c r="F931" i="22"/>
  <c r="K930" i="22" a="1"/>
  <c r="K930" i="22" s="1"/>
  <c r="L929" i="22"/>
  <c r="T929" i="22" s="1"/>
  <c r="P929" i="22"/>
  <c r="X929" i="22"/>
  <c r="W929" i="22"/>
  <c r="O929" i="22"/>
  <c r="J929" i="22"/>
  <c r="S929" i="22" s="1"/>
  <c r="N928" i="22"/>
  <c r="U928" i="22" s="1"/>
  <c r="Q928" i="22"/>
  <c r="Y928" i="22"/>
  <c r="X930" i="22" l="1"/>
  <c r="L930" i="22"/>
  <c r="T930" i="22" s="1"/>
  <c r="P930" i="22"/>
  <c r="G931" i="22" a="1"/>
  <c r="G931" i="22" s="1"/>
  <c r="F932" i="22"/>
  <c r="K931" i="22" a="1"/>
  <c r="K931" i="22" s="1"/>
  <c r="I931" i="22" a="1"/>
  <c r="I931" i="22" s="1"/>
  <c r="H930" i="22"/>
  <c r="R930" i="22" s="1"/>
  <c r="M930" i="22"/>
  <c r="V930" i="22"/>
  <c r="A930" i="22"/>
  <c r="W930" i="22"/>
  <c r="J930" i="22"/>
  <c r="S930" i="22" s="1"/>
  <c r="O930" i="22"/>
  <c r="Q929" i="22"/>
  <c r="Y929" i="22"/>
  <c r="N929" i="22"/>
  <c r="U929" i="22" s="1"/>
  <c r="O931" i="22" l="1"/>
  <c r="W931" i="22"/>
  <c r="J931" i="22"/>
  <c r="S931" i="22" s="1"/>
  <c r="X931" i="22"/>
  <c r="L931" i="22"/>
  <c r="T931" i="22" s="1"/>
  <c r="P931" i="22"/>
  <c r="I932" i="22" a="1"/>
  <c r="I932" i="22" s="1"/>
  <c r="K932" i="22" a="1"/>
  <c r="K932" i="22" s="1"/>
  <c r="G932" i="22" a="1"/>
  <c r="G932" i="22" s="1"/>
  <c r="F933" i="22"/>
  <c r="A931" i="22"/>
  <c r="M931" i="22"/>
  <c r="V931" i="22"/>
  <c r="H931" i="22"/>
  <c r="R931" i="22" s="1"/>
  <c r="N930" i="22"/>
  <c r="U930" i="22" s="1"/>
  <c r="Q930" i="22"/>
  <c r="Y930" i="22"/>
  <c r="L932" i="22" l="1"/>
  <c r="T932" i="22" s="1"/>
  <c r="P932" i="22"/>
  <c r="X932" i="22"/>
  <c r="O932" i="22"/>
  <c r="J932" i="22"/>
  <c r="S932" i="22" s="1"/>
  <c r="W932" i="22"/>
  <c r="Q931" i="22"/>
  <c r="Y931" i="22"/>
  <c r="N931" i="22"/>
  <c r="U931" i="22" s="1"/>
  <c r="I933" i="22" a="1"/>
  <c r="I933" i="22" s="1"/>
  <c r="K933" i="22" a="1"/>
  <c r="K933" i="22" s="1"/>
  <c r="G933" i="22" a="1"/>
  <c r="G933" i="22" s="1"/>
  <c r="F934" i="22"/>
  <c r="H932" i="22"/>
  <c r="R932" i="22" s="1"/>
  <c r="V932" i="22"/>
  <c r="A932" i="22"/>
  <c r="M932" i="22"/>
  <c r="K934" i="22" l="1" a="1"/>
  <c r="K934" i="22" s="1"/>
  <c r="F935" i="22"/>
  <c r="I934" i="22" a="1"/>
  <c r="I934" i="22" s="1"/>
  <c r="G934" i="22" a="1"/>
  <c r="G934" i="22" s="1"/>
  <c r="M933" i="22"/>
  <c r="A933" i="22"/>
  <c r="H933" i="22"/>
  <c r="R933" i="22" s="1"/>
  <c r="V933" i="22"/>
  <c r="P933" i="22"/>
  <c r="X933" i="22"/>
  <c r="L933" i="22"/>
  <c r="T933" i="22" s="1"/>
  <c r="J933" i="22"/>
  <c r="S933" i="22" s="1"/>
  <c r="O933" i="22"/>
  <c r="W933" i="22"/>
  <c r="N932" i="22"/>
  <c r="U932" i="22" s="1"/>
  <c r="Q932" i="22"/>
  <c r="Y932" i="22"/>
  <c r="N933" i="22" l="1"/>
  <c r="U933" i="22" s="1"/>
  <c r="Q933" i="22"/>
  <c r="Y933" i="22"/>
  <c r="H934" i="22"/>
  <c r="R934" i="22" s="1"/>
  <c r="V934" i="22"/>
  <c r="M934" i="22"/>
  <c r="A934" i="22"/>
  <c r="O934" i="22"/>
  <c r="J934" i="22"/>
  <c r="S934" i="22" s="1"/>
  <c r="W934" i="22"/>
  <c r="F936" i="22"/>
  <c r="G935" i="22" a="1"/>
  <c r="G935" i="22" s="1"/>
  <c r="I935" i="22" a="1"/>
  <c r="I935" i="22" s="1"/>
  <c r="K935" i="22" a="1"/>
  <c r="K935" i="22" s="1"/>
  <c r="P934" i="22"/>
  <c r="X934" i="22"/>
  <c r="L934" i="22"/>
  <c r="T934" i="22" s="1"/>
  <c r="L935" i="22" l="1"/>
  <c r="T935" i="22" s="1"/>
  <c r="P935" i="22"/>
  <c r="X935" i="22"/>
  <c r="Q934" i="22"/>
  <c r="Y934" i="22"/>
  <c r="N934" i="22"/>
  <c r="U934" i="22" s="1"/>
  <c r="W935" i="22"/>
  <c r="J935" i="22"/>
  <c r="S935" i="22" s="1"/>
  <c r="O935" i="22"/>
  <c r="A935" i="22"/>
  <c r="H935" i="22"/>
  <c r="R935" i="22" s="1"/>
  <c r="V935" i="22"/>
  <c r="M935" i="22"/>
  <c r="G936" i="22" a="1"/>
  <c r="G936" i="22" s="1"/>
  <c r="F937" i="22"/>
  <c r="I936" i="22" a="1"/>
  <c r="I936" i="22" s="1"/>
  <c r="K936" i="22" a="1"/>
  <c r="K936" i="22" s="1"/>
  <c r="A936" i="22" l="1"/>
  <c r="V936" i="22"/>
  <c r="H936" i="22"/>
  <c r="R936" i="22" s="1"/>
  <c r="M936" i="22"/>
  <c r="Q935" i="22"/>
  <c r="Y935" i="22"/>
  <c r="N935" i="22"/>
  <c r="U935" i="22" s="1"/>
  <c r="G937" i="22" a="1"/>
  <c r="G937" i="22" s="1"/>
  <c r="F938" i="22"/>
  <c r="K937" i="22" a="1"/>
  <c r="K937" i="22" s="1"/>
  <c r="I937" i="22" a="1"/>
  <c r="I937" i="22" s="1"/>
  <c r="W936" i="22"/>
  <c r="O936" i="22"/>
  <c r="J936" i="22"/>
  <c r="S936" i="22" s="1"/>
  <c r="X936" i="22"/>
  <c r="L936" i="22"/>
  <c r="T936" i="22" s="1"/>
  <c r="P936" i="22"/>
  <c r="M937" i="22" l="1"/>
  <c r="A937" i="22"/>
  <c r="H937" i="22"/>
  <c r="R937" i="22" s="1"/>
  <c r="V937" i="22"/>
  <c r="Q936" i="22"/>
  <c r="N936" i="22"/>
  <c r="U936" i="22" s="1"/>
  <c r="Y936" i="22"/>
  <c r="O937" i="22"/>
  <c r="J937" i="22"/>
  <c r="S937" i="22" s="1"/>
  <c r="W937" i="22"/>
  <c r="P937" i="22"/>
  <c r="L937" i="22"/>
  <c r="T937" i="22" s="1"/>
  <c r="X937" i="22"/>
  <c r="K938" i="22" a="1"/>
  <c r="K938" i="22" s="1"/>
  <c r="F939" i="22"/>
  <c r="G938" i="22" a="1"/>
  <c r="G938" i="22" s="1"/>
  <c r="I938" i="22" a="1"/>
  <c r="I938" i="22" s="1"/>
  <c r="F940" i="22" l="1"/>
  <c r="G939" i="22" a="1"/>
  <c r="G939" i="22" s="1"/>
  <c r="K939" i="22" a="1"/>
  <c r="K939" i="22" s="1"/>
  <c r="I939" i="22" a="1"/>
  <c r="I939" i="22" s="1"/>
  <c r="P938" i="22"/>
  <c r="X938" i="22"/>
  <c r="L938" i="22"/>
  <c r="T938" i="22" s="1"/>
  <c r="V938" i="22"/>
  <c r="H938" i="22"/>
  <c r="R938" i="22" s="1"/>
  <c r="M938" i="22"/>
  <c r="A938" i="22"/>
  <c r="O938" i="22"/>
  <c r="J938" i="22"/>
  <c r="S938" i="22" s="1"/>
  <c r="W938" i="22"/>
  <c r="Y937" i="22"/>
  <c r="N937" i="22"/>
  <c r="U937" i="22" s="1"/>
  <c r="Q937" i="22"/>
  <c r="J939" i="22" l="1"/>
  <c r="S939" i="22" s="1"/>
  <c r="O939" i="22"/>
  <c r="W939" i="22"/>
  <c r="P939" i="22"/>
  <c r="X939" i="22"/>
  <c r="L939" i="22"/>
  <c r="T939" i="22" s="1"/>
  <c r="A939" i="22"/>
  <c r="H939" i="22"/>
  <c r="R939" i="22" s="1"/>
  <c r="M939" i="22"/>
  <c r="V939" i="22"/>
  <c r="Q938" i="22"/>
  <c r="N938" i="22"/>
  <c r="U938" i="22" s="1"/>
  <c r="Y938" i="22"/>
  <c r="G940" i="22" a="1"/>
  <c r="G940" i="22" s="1"/>
  <c r="K940" i="22" a="1"/>
  <c r="K940" i="22" s="1"/>
  <c r="F941" i="22"/>
  <c r="I940" i="22" a="1"/>
  <c r="I940" i="22" s="1"/>
  <c r="A940" i="22" l="1"/>
  <c r="V940" i="22"/>
  <c r="M940" i="22"/>
  <c r="H940" i="22"/>
  <c r="R940" i="22" s="1"/>
  <c r="F942" i="22"/>
  <c r="G941" i="22" a="1"/>
  <c r="G941" i="22" s="1"/>
  <c r="K941" i="22" a="1"/>
  <c r="K941" i="22" s="1"/>
  <c r="I941" i="22" a="1"/>
  <c r="I941" i="22" s="1"/>
  <c r="L940" i="22"/>
  <c r="T940" i="22" s="1"/>
  <c r="X940" i="22"/>
  <c r="P940" i="22"/>
  <c r="W940" i="22"/>
  <c r="O940" i="22"/>
  <c r="J940" i="22"/>
  <c r="S940" i="22" s="1"/>
  <c r="Q939" i="22"/>
  <c r="Y939" i="22"/>
  <c r="N939" i="22"/>
  <c r="U939" i="22" s="1"/>
  <c r="P941" i="22" l="1"/>
  <c r="X941" i="22"/>
  <c r="L941" i="22"/>
  <c r="T941" i="22" s="1"/>
  <c r="A941" i="22"/>
  <c r="H941" i="22"/>
  <c r="R941" i="22" s="1"/>
  <c r="V941" i="22"/>
  <c r="M941" i="22"/>
  <c r="I942" i="22" a="1"/>
  <c r="I942" i="22" s="1"/>
  <c r="G942" i="22" a="1"/>
  <c r="G942" i="22" s="1"/>
  <c r="F943" i="22"/>
  <c r="K942" i="22" a="1"/>
  <c r="K942" i="22" s="1"/>
  <c r="J941" i="22"/>
  <c r="S941" i="22" s="1"/>
  <c r="W941" i="22"/>
  <c r="O941" i="22"/>
  <c r="Y940" i="22"/>
  <c r="Q940" i="22"/>
  <c r="N940" i="22"/>
  <c r="U940" i="22" s="1"/>
  <c r="Y941" i="22" l="1"/>
  <c r="N941" i="22"/>
  <c r="U941" i="22" s="1"/>
  <c r="Q941" i="22"/>
  <c r="W942" i="22"/>
  <c r="J942" i="22"/>
  <c r="S942" i="22" s="1"/>
  <c r="O942" i="22"/>
  <c r="L942" i="22"/>
  <c r="T942" i="22" s="1"/>
  <c r="X942" i="22"/>
  <c r="P942" i="22"/>
  <c r="F944" i="22"/>
  <c r="G943" i="22" a="1"/>
  <c r="G943" i="22" s="1"/>
  <c r="K943" i="22" a="1"/>
  <c r="K943" i="22" s="1"/>
  <c r="I943" i="22" a="1"/>
  <c r="I943" i="22" s="1"/>
  <c r="A942" i="22"/>
  <c r="V942" i="22"/>
  <c r="M942" i="22"/>
  <c r="H942" i="22"/>
  <c r="R942" i="22" s="1"/>
  <c r="Y942" i="22" l="1"/>
  <c r="N942" i="22"/>
  <c r="U942" i="22" s="1"/>
  <c r="Q942" i="22"/>
  <c r="L943" i="22"/>
  <c r="T943" i="22" s="1"/>
  <c r="X943" i="22"/>
  <c r="P943" i="22"/>
  <c r="V943" i="22"/>
  <c r="A943" i="22"/>
  <c r="H943" i="22"/>
  <c r="R943" i="22" s="1"/>
  <c r="M943" i="22"/>
  <c r="J943" i="22"/>
  <c r="S943" i="22" s="1"/>
  <c r="W943" i="22"/>
  <c r="O943" i="22"/>
  <c r="G944" i="22" a="1"/>
  <c r="G944" i="22" s="1"/>
  <c r="F945" i="22"/>
  <c r="I944" i="22" a="1"/>
  <c r="I944" i="22" s="1"/>
  <c r="K944" i="22" a="1"/>
  <c r="K944" i="22" s="1"/>
  <c r="A944" i="22" l="1"/>
  <c r="M944" i="22"/>
  <c r="H944" i="22"/>
  <c r="R944" i="22" s="1"/>
  <c r="V944" i="22"/>
  <c r="W944" i="22"/>
  <c r="O944" i="22"/>
  <c r="J944" i="22"/>
  <c r="S944" i="22" s="1"/>
  <c r="Y943" i="22"/>
  <c r="Q943" i="22"/>
  <c r="N943" i="22"/>
  <c r="U943" i="22" s="1"/>
  <c r="G945" i="22" a="1"/>
  <c r="G945" i="22" s="1"/>
  <c r="I945" i="22" a="1"/>
  <c r="I945" i="22" s="1"/>
  <c r="K945" i="22" a="1"/>
  <c r="K945" i="22" s="1"/>
  <c r="F946" i="22"/>
  <c r="P944" i="22"/>
  <c r="X944" i="22"/>
  <c r="L944" i="22"/>
  <c r="T944" i="22" s="1"/>
  <c r="G946" i="22" l="1" a="1"/>
  <c r="G946" i="22" s="1"/>
  <c r="I946" i="22" a="1"/>
  <c r="I946" i="22" s="1"/>
  <c r="F947" i="22"/>
  <c r="K946" i="22" a="1"/>
  <c r="K946" i="22" s="1"/>
  <c r="P945" i="22"/>
  <c r="X945" i="22"/>
  <c r="L945" i="22"/>
  <c r="T945" i="22" s="1"/>
  <c r="W945" i="22"/>
  <c r="J945" i="22"/>
  <c r="S945" i="22" s="1"/>
  <c r="O945" i="22"/>
  <c r="A945" i="22"/>
  <c r="V945" i="22"/>
  <c r="M945" i="22"/>
  <c r="H945" i="22"/>
  <c r="R945" i="22" s="1"/>
  <c r="N944" i="22"/>
  <c r="U944" i="22" s="1"/>
  <c r="Q944" i="22"/>
  <c r="Y944" i="22"/>
  <c r="N945" i="22" l="1"/>
  <c r="U945" i="22" s="1"/>
  <c r="Q945" i="22"/>
  <c r="Y945" i="22"/>
  <c r="L946" i="22"/>
  <c r="T946" i="22" s="1"/>
  <c r="P946" i="22"/>
  <c r="X946" i="22"/>
  <c r="I947" i="22" a="1"/>
  <c r="I947" i="22" s="1"/>
  <c r="K947" i="22" a="1"/>
  <c r="K947" i="22" s="1"/>
  <c r="F948" i="22"/>
  <c r="G947" i="22" a="1"/>
  <c r="G947" i="22" s="1"/>
  <c r="O946" i="22"/>
  <c r="W946" i="22"/>
  <c r="J946" i="22"/>
  <c r="S946" i="22" s="1"/>
  <c r="V946" i="22"/>
  <c r="M946" i="22"/>
  <c r="A946" i="22"/>
  <c r="H946" i="22"/>
  <c r="R946" i="22" s="1"/>
  <c r="O947" i="22" l="1"/>
  <c r="W947" i="22"/>
  <c r="J947" i="22"/>
  <c r="S947" i="22" s="1"/>
  <c r="L947" i="22"/>
  <c r="T947" i="22" s="1"/>
  <c r="X947" i="22"/>
  <c r="P947" i="22"/>
  <c r="M947" i="22"/>
  <c r="H947" i="22"/>
  <c r="R947" i="22" s="1"/>
  <c r="V947" i="22"/>
  <c r="A947" i="22"/>
  <c r="Y946" i="22"/>
  <c r="N946" i="22"/>
  <c r="U946" i="22" s="1"/>
  <c r="Q946" i="22"/>
  <c r="I948" i="22" a="1"/>
  <c r="I948" i="22" s="1"/>
  <c r="F949" i="22"/>
  <c r="K948" i="22" a="1"/>
  <c r="K948" i="22" s="1"/>
  <c r="G948" i="22" a="1"/>
  <c r="G948" i="22" s="1"/>
  <c r="P948" i="22" l="1"/>
  <c r="X948" i="22"/>
  <c r="L948" i="22"/>
  <c r="T948" i="22" s="1"/>
  <c r="G949" i="22" a="1"/>
  <c r="G949" i="22" s="1"/>
  <c r="I949" i="22" a="1"/>
  <c r="I949" i="22" s="1"/>
  <c r="K949" i="22" a="1"/>
  <c r="K949" i="22" s="1"/>
  <c r="F950" i="22"/>
  <c r="Y947" i="22"/>
  <c r="N947" i="22"/>
  <c r="U947" i="22" s="1"/>
  <c r="Q947" i="22"/>
  <c r="J948" i="22"/>
  <c r="S948" i="22" s="1"/>
  <c r="O948" i="22"/>
  <c r="W948" i="22"/>
  <c r="H948" i="22"/>
  <c r="R948" i="22" s="1"/>
  <c r="V948" i="22"/>
  <c r="M948" i="22"/>
  <c r="A948" i="22"/>
  <c r="F951" i="22" l="1"/>
  <c r="I950" i="22" a="1"/>
  <c r="I950" i="22" s="1"/>
  <c r="K950" i="22" a="1"/>
  <c r="K950" i="22" s="1"/>
  <c r="G950" i="22" a="1"/>
  <c r="G950" i="22" s="1"/>
  <c r="P949" i="22"/>
  <c r="L949" i="22"/>
  <c r="T949" i="22" s="1"/>
  <c r="X949" i="22"/>
  <c r="J949" i="22"/>
  <c r="S949" i="22" s="1"/>
  <c r="W949" i="22"/>
  <c r="O949" i="22"/>
  <c r="M949" i="22"/>
  <c r="A949" i="22"/>
  <c r="V949" i="22"/>
  <c r="H949" i="22"/>
  <c r="R949" i="22" s="1"/>
  <c r="Y948" i="22"/>
  <c r="N948" i="22"/>
  <c r="U948" i="22" s="1"/>
  <c r="Q948" i="22"/>
  <c r="M950" i="22" l="1"/>
  <c r="A950" i="22"/>
  <c r="V950" i="22"/>
  <c r="H950" i="22"/>
  <c r="R950" i="22" s="1"/>
  <c r="L950" i="22"/>
  <c r="T950" i="22" s="1"/>
  <c r="P950" i="22"/>
  <c r="X950" i="22"/>
  <c r="O950" i="22"/>
  <c r="J950" i="22"/>
  <c r="S950" i="22" s="1"/>
  <c r="W950" i="22"/>
  <c r="N949" i="22"/>
  <c r="U949" i="22" s="1"/>
  <c r="Q949" i="22"/>
  <c r="Y949" i="22"/>
  <c r="I951" i="22" a="1"/>
  <c r="I951" i="22" s="1"/>
  <c r="F952" i="22"/>
  <c r="K951" i="22" a="1"/>
  <c r="K951" i="22" s="1"/>
  <c r="G951" i="22" a="1"/>
  <c r="G951" i="22" s="1"/>
  <c r="X951" i="22" l="1"/>
  <c r="L951" i="22"/>
  <c r="T951" i="22" s="1"/>
  <c r="P951" i="22"/>
  <c r="O951" i="22"/>
  <c r="W951" i="22"/>
  <c r="J951" i="22"/>
  <c r="S951" i="22" s="1"/>
  <c r="F953" i="22"/>
  <c r="G952" i="22" a="1"/>
  <c r="G952" i="22" s="1"/>
  <c r="I952" i="22" a="1"/>
  <c r="I952" i="22" s="1"/>
  <c r="K952" i="22" a="1"/>
  <c r="K952" i="22" s="1"/>
  <c r="M951" i="22"/>
  <c r="A951" i="22"/>
  <c r="H951" i="22"/>
  <c r="R951" i="22" s="1"/>
  <c r="V951" i="22"/>
  <c r="Q950" i="22"/>
  <c r="Y950" i="22"/>
  <c r="N950" i="22"/>
  <c r="U950" i="22" s="1"/>
  <c r="M952" i="22" l="1"/>
  <c r="A952" i="22"/>
  <c r="V952" i="22"/>
  <c r="H952" i="22"/>
  <c r="R952" i="22" s="1"/>
  <c r="G953" i="22" a="1"/>
  <c r="G953" i="22" s="1"/>
  <c r="F954" i="22"/>
  <c r="I953" i="22" a="1"/>
  <c r="I953" i="22" s="1"/>
  <c r="K953" i="22" a="1"/>
  <c r="K953" i="22" s="1"/>
  <c r="Q951" i="22"/>
  <c r="Y951" i="22"/>
  <c r="N951" i="22"/>
  <c r="U951" i="22" s="1"/>
  <c r="P952" i="22"/>
  <c r="X952" i="22"/>
  <c r="L952" i="22"/>
  <c r="T952" i="22" s="1"/>
  <c r="O952" i="22"/>
  <c r="J952" i="22"/>
  <c r="S952" i="22" s="1"/>
  <c r="W952" i="22"/>
  <c r="X953" i="22" l="1"/>
  <c r="L953" i="22"/>
  <c r="T953" i="22" s="1"/>
  <c r="P953" i="22"/>
  <c r="J953" i="22"/>
  <c r="S953" i="22" s="1"/>
  <c r="O953" i="22"/>
  <c r="W953" i="22"/>
  <c r="F955" i="22"/>
  <c r="I954" i="22" a="1"/>
  <c r="I954" i="22" s="1"/>
  <c r="K954" i="22" a="1"/>
  <c r="K954" i="22" s="1"/>
  <c r="G954" i="22" a="1"/>
  <c r="G954" i="22" s="1"/>
  <c r="A953" i="22"/>
  <c r="V953" i="22"/>
  <c r="H953" i="22"/>
  <c r="R953" i="22" s="1"/>
  <c r="M953" i="22"/>
  <c r="N952" i="22"/>
  <c r="U952" i="22" s="1"/>
  <c r="Q952" i="22"/>
  <c r="Y952" i="22"/>
  <c r="K955" i="22" l="1" a="1"/>
  <c r="K955" i="22" s="1"/>
  <c r="F956" i="22"/>
  <c r="I955" i="22" a="1"/>
  <c r="I955" i="22" s="1"/>
  <c r="G955" i="22" a="1"/>
  <c r="G955" i="22" s="1"/>
  <c r="N953" i="22"/>
  <c r="U953" i="22" s="1"/>
  <c r="Q953" i="22"/>
  <c r="Y953" i="22"/>
  <c r="M954" i="22"/>
  <c r="A954" i="22"/>
  <c r="H954" i="22"/>
  <c r="R954" i="22" s="1"/>
  <c r="V954" i="22"/>
  <c r="W954" i="22"/>
  <c r="O954" i="22"/>
  <c r="J954" i="22"/>
  <c r="S954" i="22" s="1"/>
  <c r="L954" i="22"/>
  <c r="T954" i="22" s="1"/>
  <c r="X954" i="22"/>
  <c r="P954" i="22"/>
  <c r="M955" i="22" l="1"/>
  <c r="V955" i="22"/>
  <c r="A955" i="22"/>
  <c r="H955" i="22"/>
  <c r="R955" i="22" s="1"/>
  <c r="Q954" i="22"/>
  <c r="Y954" i="22"/>
  <c r="N954" i="22"/>
  <c r="U954" i="22" s="1"/>
  <c r="O955" i="22"/>
  <c r="W955" i="22"/>
  <c r="J955" i="22"/>
  <c r="S955" i="22" s="1"/>
  <c r="K956" i="22" a="1"/>
  <c r="K956" i="22" s="1"/>
  <c r="G956" i="22" a="1"/>
  <c r="G956" i="22" s="1"/>
  <c r="F957" i="22"/>
  <c r="I956" i="22" a="1"/>
  <c r="I956" i="22" s="1"/>
  <c r="X955" i="22"/>
  <c r="L955" i="22"/>
  <c r="T955" i="22" s="1"/>
  <c r="P955" i="22"/>
  <c r="O956" i="22" l="1"/>
  <c r="W956" i="22"/>
  <c r="J956" i="22"/>
  <c r="S956" i="22" s="1"/>
  <c r="K957" i="22" a="1"/>
  <c r="K957" i="22" s="1"/>
  <c r="G957" i="22" a="1"/>
  <c r="G957" i="22" s="1"/>
  <c r="I957" i="22" a="1"/>
  <c r="I957" i="22" s="1"/>
  <c r="F958" i="22"/>
  <c r="H956" i="22"/>
  <c r="R956" i="22" s="1"/>
  <c r="V956" i="22"/>
  <c r="M956" i="22"/>
  <c r="A956" i="22"/>
  <c r="P956" i="22"/>
  <c r="X956" i="22"/>
  <c r="L956" i="22"/>
  <c r="T956" i="22" s="1"/>
  <c r="N955" i="22"/>
  <c r="U955" i="22" s="1"/>
  <c r="Q955" i="22"/>
  <c r="Y955" i="22"/>
  <c r="F959" i="22" l="1"/>
  <c r="I958" i="22" a="1"/>
  <c r="I958" i="22" s="1"/>
  <c r="G958" i="22" a="1"/>
  <c r="G958" i="22" s="1"/>
  <c r="K958" i="22" a="1"/>
  <c r="K958" i="22" s="1"/>
  <c r="O957" i="22"/>
  <c r="W957" i="22"/>
  <c r="J957" i="22"/>
  <c r="S957" i="22" s="1"/>
  <c r="H957" i="22"/>
  <c r="R957" i="22" s="1"/>
  <c r="M957" i="22"/>
  <c r="V957" i="22"/>
  <c r="A957" i="22"/>
  <c r="P957" i="22"/>
  <c r="L957" i="22"/>
  <c r="T957" i="22" s="1"/>
  <c r="X957" i="22"/>
  <c r="Q956" i="22"/>
  <c r="Y956" i="22"/>
  <c r="N956" i="22"/>
  <c r="U956" i="22" s="1"/>
  <c r="P958" i="22" l="1"/>
  <c r="X958" i="22"/>
  <c r="L958" i="22"/>
  <c r="T958" i="22" s="1"/>
  <c r="H958" i="22"/>
  <c r="R958" i="22" s="1"/>
  <c r="V958" i="22"/>
  <c r="M958" i="22"/>
  <c r="A958" i="22"/>
  <c r="O958" i="22"/>
  <c r="J958" i="22"/>
  <c r="S958" i="22" s="1"/>
  <c r="W958" i="22"/>
  <c r="Q957" i="22"/>
  <c r="Y957" i="22"/>
  <c r="N957" i="22"/>
  <c r="U957" i="22" s="1"/>
  <c r="G959" i="22" a="1"/>
  <c r="G959" i="22" s="1"/>
  <c r="K959" i="22" a="1"/>
  <c r="K959" i="22" s="1"/>
  <c r="I959" i="22" a="1"/>
  <c r="I959" i="22" s="1"/>
  <c r="F960" i="22"/>
  <c r="N958" i="22" l="1"/>
  <c r="U958" i="22" s="1"/>
  <c r="Y958" i="22"/>
  <c r="Q958" i="22"/>
  <c r="J959" i="22"/>
  <c r="S959" i="22" s="1"/>
  <c r="O959" i="22"/>
  <c r="W959" i="22"/>
  <c r="X959" i="22"/>
  <c r="L959" i="22"/>
  <c r="T959" i="22" s="1"/>
  <c r="P959" i="22"/>
  <c r="M959" i="22"/>
  <c r="A959" i="22"/>
  <c r="H959" i="22"/>
  <c r="R959" i="22" s="1"/>
  <c r="V959" i="22"/>
  <c r="I960" i="22" a="1"/>
  <c r="I960" i="22" s="1"/>
  <c r="K960" i="22" a="1"/>
  <c r="K960" i="22" s="1"/>
  <c r="F961" i="22"/>
  <c r="G960" i="22" a="1"/>
  <c r="G960" i="22" s="1"/>
  <c r="G961" i="22" l="1" a="1"/>
  <c r="G961" i="22" s="1"/>
  <c r="I961" i="22" a="1"/>
  <c r="I961" i="22" s="1"/>
  <c r="F962" i="22"/>
  <c r="K961" i="22" a="1"/>
  <c r="K961" i="22" s="1"/>
  <c r="O960" i="22"/>
  <c r="W960" i="22"/>
  <c r="J960" i="22"/>
  <c r="S960" i="22" s="1"/>
  <c r="Q959" i="22"/>
  <c r="Y959" i="22"/>
  <c r="N959" i="22"/>
  <c r="U959" i="22" s="1"/>
  <c r="L960" i="22"/>
  <c r="T960" i="22" s="1"/>
  <c r="P960" i="22"/>
  <c r="X960" i="22"/>
  <c r="A960" i="22"/>
  <c r="H960" i="22"/>
  <c r="R960" i="22" s="1"/>
  <c r="V960" i="22"/>
  <c r="M960" i="22"/>
  <c r="X961" i="22" l="1"/>
  <c r="L961" i="22"/>
  <c r="T961" i="22" s="1"/>
  <c r="P961" i="22"/>
  <c r="I962" i="22" a="1"/>
  <c r="I962" i="22" s="1"/>
  <c r="K962" i="22" a="1"/>
  <c r="K962" i="22" s="1"/>
  <c r="G962" i="22" a="1"/>
  <c r="G962" i="22" s="1"/>
  <c r="F963" i="22"/>
  <c r="J961" i="22"/>
  <c r="S961" i="22" s="1"/>
  <c r="O961" i="22"/>
  <c r="W961" i="22"/>
  <c r="N960" i="22"/>
  <c r="U960" i="22" s="1"/>
  <c r="Q960" i="22"/>
  <c r="Y960" i="22"/>
  <c r="A961" i="22"/>
  <c r="H961" i="22"/>
  <c r="R961" i="22" s="1"/>
  <c r="V961" i="22"/>
  <c r="M961" i="22"/>
  <c r="G963" i="22" l="1" a="1"/>
  <c r="G963" i="22" s="1"/>
  <c r="F964" i="22"/>
  <c r="K963" i="22" a="1"/>
  <c r="K963" i="22" s="1"/>
  <c r="I963" i="22" a="1"/>
  <c r="I963" i="22" s="1"/>
  <c r="V962" i="22"/>
  <c r="A962" i="22"/>
  <c r="M962" i="22"/>
  <c r="H962" i="22"/>
  <c r="R962" i="22" s="1"/>
  <c r="J962" i="22"/>
  <c r="S962" i="22" s="1"/>
  <c r="O962" i="22"/>
  <c r="W962" i="22"/>
  <c r="L962" i="22"/>
  <c r="T962" i="22" s="1"/>
  <c r="P962" i="22"/>
  <c r="X962" i="22"/>
  <c r="Q961" i="22"/>
  <c r="Y961" i="22"/>
  <c r="N961" i="22"/>
  <c r="U961" i="22" s="1"/>
  <c r="O963" i="22" l="1"/>
  <c r="W963" i="22"/>
  <c r="J963" i="22"/>
  <c r="S963" i="22" s="1"/>
  <c r="X963" i="22"/>
  <c r="L963" i="22"/>
  <c r="T963" i="22" s="1"/>
  <c r="P963" i="22"/>
  <c r="G964" i="22" a="1"/>
  <c r="G964" i="22" s="1"/>
  <c r="I964" i="22" a="1"/>
  <c r="I964" i="22" s="1"/>
  <c r="K964" i="22" a="1"/>
  <c r="K964" i="22" s="1"/>
  <c r="F965" i="22"/>
  <c r="Y962" i="22"/>
  <c r="N962" i="22"/>
  <c r="U962" i="22" s="1"/>
  <c r="Q962" i="22"/>
  <c r="A963" i="22"/>
  <c r="H963" i="22"/>
  <c r="R963" i="22" s="1"/>
  <c r="M963" i="22"/>
  <c r="V963" i="22"/>
  <c r="H964" i="22" l="1"/>
  <c r="R964" i="22" s="1"/>
  <c r="V964" i="22"/>
  <c r="M964" i="22"/>
  <c r="A964" i="22"/>
  <c r="O964" i="22"/>
  <c r="W964" i="22"/>
  <c r="J964" i="22"/>
  <c r="S964" i="22" s="1"/>
  <c r="Q963" i="22"/>
  <c r="N963" i="22"/>
  <c r="U963" i="22" s="1"/>
  <c r="Y963" i="22"/>
  <c r="I965" i="22" a="1"/>
  <c r="I965" i="22" s="1"/>
  <c r="G965" i="22" a="1"/>
  <c r="G965" i="22" s="1"/>
  <c r="F966" i="22"/>
  <c r="K965" i="22" a="1"/>
  <c r="K965" i="22" s="1"/>
  <c r="X964" i="22"/>
  <c r="L964" i="22"/>
  <c r="T964" i="22" s="1"/>
  <c r="P964" i="22"/>
  <c r="G966" i="22" l="1" a="1"/>
  <c r="G966" i="22" s="1"/>
  <c r="K966" i="22" a="1"/>
  <c r="K966" i="22" s="1"/>
  <c r="I966" i="22" a="1"/>
  <c r="I966" i="22" s="1"/>
  <c r="F967" i="22"/>
  <c r="O965" i="22"/>
  <c r="J965" i="22"/>
  <c r="S965" i="22" s="1"/>
  <c r="W965" i="22"/>
  <c r="N964" i="22"/>
  <c r="U964" i="22" s="1"/>
  <c r="Y964" i="22"/>
  <c r="Q964" i="22"/>
  <c r="P965" i="22"/>
  <c r="L965" i="22"/>
  <c r="T965" i="22" s="1"/>
  <c r="X965" i="22"/>
  <c r="A965" i="22"/>
  <c r="H965" i="22"/>
  <c r="R965" i="22" s="1"/>
  <c r="M965" i="22"/>
  <c r="V965" i="22"/>
  <c r="Q965" i="22" l="1"/>
  <c r="Y965" i="22"/>
  <c r="N965" i="22"/>
  <c r="U965" i="22" s="1"/>
  <c r="F968" i="22"/>
  <c r="I967" i="22" a="1"/>
  <c r="I967" i="22" s="1"/>
  <c r="G967" i="22" a="1"/>
  <c r="G967" i="22" s="1"/>
  <c r="K967" i="22" a="1"/>
  <c r="K967" i="22" s="1"/>
  <c r="J966" i="22"/>
  <c r="S966" i="22" s="1"/>
  <c r="O966" i="22"/>
  <c r="W966" i="22"/>
  <c r="L966" i="22"/>
  <c r="T966" i="22" s="1"/>
  <c r="P966" i="22"/>
  <c r="X966" i="22"/>
  <c r="A966" i="22"/>
  <c r="M966" i="22"/>
  <c r="H966" i="22"/>
  <c r="R966" i="22" s="1"/>
  <c r="V966" i="22"/>
  <c r="N966" i="22" l="1"/>
  <c r="U966" i="22" s="1"/>
  <c r="Q966" i="22"/>
  <c r="Y966" i="22"/>
  <c r="H967" i="22"/>
  <c r="R967" i="22" s="1"/>
  <c r="V967" i="22"/>
  <c r="M967" i="22"/>
  <c r="A967" i="22"/>
  <c r="X967" i="22"/>
  <c r="P967" i="22"/>
  <c r="L967" i="22"/>
  <c r="T967" i="22" s="1"/>
  <c r="J967" i="22"/>
  <c r="S967" i="22" s="1"/>
  <c r="O967" i="22"/>
  <c r="W967" i="22"/>
  <c r="G968" i="22" a="1"/>
  <c r="G968" i="22" s="1"/>
  <c r="I968" i="22" a="1"/>
  <c r="I968" i="22" s="1"/>
  <c r="K968" i="22" a="1"/>
  <c r="K968" i="22" s="1"/>
  <c r="F969" i="22"/>
  <c r="M968" i="22" l="1"/>
  <c r="V968" i="22"/>
  <c r="A968" i="22"/>
  <c r="H968" i="22"/>
  <c r="R968" i="22" s="1"/>
  <c r="P968" i="22"/>
  <c r="X968" i="22"/>
  <c r="L968" i="22"/>
  <c r="T968" i="22" s="1"/>
  <c r="Q967" i="22"/>
  <c r="Y967" i="22"/>
  <c r="N967" i="22"/>
  <c r="U967" i="22" s="1"/>
  <c r="O968" i="22"/>
  <c r="J968" i="22"/>
  <c r="S968" i="22" s="1"/>
  <c r="W968" i="22"/>
  <c r="F970" i="22"/>
  <c r="I969" i="22" a="1"/>
  <c r="I969" i="22" s="1"/>
  <c r="G969" i="22" a="1"/>
  <c r="G969" i="22" s="1"/>
  <c r="K969" i="22" a="1"/>
  <c r="K969" i="22" s="1"/>
  <c r="H969" i="22" l="1"/>
  <c r="R969" i="22" s="1"/>
  <c r="V969" i="22"/>
  <c r="A969" i="22"/>
  <c r="M969" i="22"/>
  <c r="K970" i="22" a="1"/>
  <c r="K970" i="22" s="1"/>
  <c r="I970" i="22" a="1"/>
  <c r="I970" i="22" s="1"/>
  <c r="G970" i="22" a="1"/>
  <c r="G970" i="22" s="1"/>
  <c r="F971" i="22"/>
  <c r="W969" i="22"/>
  <c r="J969" i="22"/>
  <c r="S969" i="22" s="1"/>
  <c r="O969" i="22"/>
  <c r="P969" i="22"/>
  <c r="L969" i="22"/>
  <c r="T969" i="22" s="1"/>
  <c r="X969" i="22"/>
  <c r="N968" i="22"/>
  <c r="U968" i="22" s="1"/>
  <c r="Q968" i="22"/>
  <c r="Y968" i="22"/>
  <c r="H970" i="22" l="1"/>
  <c r="R970" i="22" s="1"/>
  <c r="V970" i="22"/>
  <c r="M970" i="22"/>
  <c r="A970" i="22"/>
  <c r="J970" i="22"/>
  <c r="S970" i="22" s="1"/>
  <c r="O970" i="22"/>
  <c r="W970" i="22"/>
  <c r="P970" i="22"/>
  <c r="X970" i="22"/>
  <c r="L970" i="22"/>
  <c r="T970" i="22" s="1"/>
  <c r="N969" i="22"/>
  <c r="U969" i="22" s="1"/>
  <c r="Q969" i="22"/>
  <c r="Y969" i="22"/>
  <c r="G971" i="22" a="1"/>
  <c r="G971" i="22" s="1"/>
  <c r="K971" i="22" a="1"/>
  <c r="K971" i="22" s="1"/>
  <c r="F972" i="22"/>
  <c r="I971" i="22" a="1"/>
  <c r="I971" i="22" s="1"/>
  <c r="K972" i="22" l="1" a="1"/>
  <c r="K972" i="22" s="1"/>
  <c r="G972" i="22" a="1"/>
  <c r="G972" i="22" s="1"/>
  <c r="I972" i="22" a="1"/>
  <c r="I972" i="22" s="1"/>
  <c r="F973" i="22"/>
  <c r="N970" i="22"/>
  <c r="U970" i="22" s="1"/>
  <c r="Y970" i="22"/>
  <c r="Q970" i="22"/>
  <c r="A971" i="22"/>
  <c r="H971" i="22"/>
  <c r="R971" i="22" s="1"/>
  <c r="M971" i="22"/>
  <c r="V971" i="22"/>
  <c r="X971" i="22"/>
  <c r="L971" i="22"/>
  <c r="T971" i="22" s="1"/>
  <c r="P971" i="22"/>
  <c r="O971" i="22"/>
  <c r="W971" i="22"/>
  <c r="J971" i="22"/>
  <c r="S971" i="22" s="1"/>
  <c r="K973" i="22" l="1" a="1"/>
  <c r="K973" i="22" s="1"/>
  <c r="F974" i="22"/>
  <c r="G973" i="22" a="1"/>
  <c r="G973" i="22" s="1"/>
  <c r="I973" i="22" a="1"/>
  <c r="I973" i="22" s="1"/>
  <c r="W972" i="22"/>
  <c r="J972" i="22"/>
  <c r="S972" i="22" s="1"/>
  <c r="O972" i="22"/>
  <c r="Q971" i="22"/>
  <c r="Y971" i="22"/>
  <c r="N971" i="22"/>
  <c r="U971" i="22" s="1"/>
  <c r="M972" i="22"/>
  <c r="H972" i="22"/>
  <c r="R972" i="22" s="1"/>
  <c r="V972" i="22"/>
  <c r="A972" i="22"/>
  <c r="P972" i="22"/>
  <c r="X972" i="22"/>
  <c r="L972" i="22"/>
  <c r="T972" i="22" s="1"/>
  <c r="W973" i="22" l="1"/>
  <c r="J973" i="22"/>
  <c r="S973" i="22" s="1"/>
  <c r="O973" i="22"/>
  <c r="V973" i="22"/>
  <c r="A973" i="22"/>
  <c r="M973" i="22"/>
  <c r="H973" i="22"/>
  <c r="R973" i="22" s="1"/>
  <c r="I974" i="22" a="1"/>
  <c r="I974" i="22" s="1"/>
  <c r="F975" i="22"/>
  <c r="K974" i="22" a="1"/>
  <c r="K974" i="22" s="1"/>
  <c r="G974" i="22" a="1"/>
  <c r="G974" i="22" s="1"/>
  <c r="N972" i="22"/>
  <c r="U972" i="22" s="1"/>
  <c r="Q972" i="22"/>
  <c r="Y972" i="22"/>
  <c r="L973" i="22"/>
  <c r="T973" i="22" s="1"/>
  <c r="P973" i="22"/>
  <c r="X973" i="22"/>
  <c r="N973" i="22" l="1"/>
  <c r="U973" i="22" s="1"/>
  <c r="Q973" i="22"/>
  <c r="Y973" i="22"/>
  <c r="M974" i="22"/>
  <c r="A974" i="22"/>
  <c r="H974" i="22"/>
  <c r="R974" i="22" s="1"/>
  <c r="V974" i="22"/>
  <c r="X974" i="22"/>
  <c r="L974" i="22"/>
  <c r="T974" i="22" s="1"/>
  <c r="P974" i="22"/>
  <c r="O974" i="22"/>
  <c r="J974" i="22"/>
  <c r="S974" i="22" s="1"/>
  <c r="W974" i="22"/>
  <c r="F976" i="22"/>
  <c r="K975" i="22" a="1"/>
  <c r="K975" i="22" s="1"/>
  <c r="G975" i="22" a="1"/>
  <c r="G975" i="22" s="1"/>
  <c r="I975" i="22" a="1"/>
  <c r="I975" i="22" s="1"/>
  <c r="H975" i="22" l="1"/>
  <c r="R975" i="22" s="1"/>
  <c r="V975" i="22"/>
  <c r="M975" i="22"/>
  <c r="A975" i="22"/>
  <c r="K976" i="22" a="1"/>
  <c r="K976" i="22" s="1"/>
  <c r="I976" i="22" a="1"/>
  <c r="I976" i="22" s="1"/>
  <c r="F977" i="22"/>
  <c r="G976" i="22" a="1"/>
  <c r="G976" i="22" s="1"/>
  <c r="N974" i="22"/>
  <c r="U974" i="22" s="1"/>
  <c r="Q974" i="22"/>
  <c r="Y974" i="22"/>
  <c r="L975" i="22"/>
  <c r="T975" i="22" s="1"/>
  <c r="P975" i="22"/>
  <c r="X975" i="22"/>
  <c r="J975" i="22"/>
  <c r="S975" i="22" s="1"/>
  <c r="O975" i="22"/>
  <c r="W975" i="22"/>
  <c r="O976" i="22" l="1"/>
  <c r="W976" i="22"/>
  <c r="J976" i="22"/>
  <c r="S976" i="22" s="1"/>
  <c r="L976" i="22"/>
  <c r="T976" i="22" s="1"/>
  <c r="P976" i="22"/>
  <c r="X976" i="22"/>
  <c r="Q975" i="22"/>
  <c r="Y975" i="22"/>
  <c r="N975" i="22"/>
  <c r="U975" i="22" s="1"/>
  <c r="A976" i="22"/>
  <c r="H976" i="22"/>
  <c r="R976" i="22" s="1"/>
  <c r="V976" i="22"/>
  <c r="M976" i="22"/>
  <c r="I977" i="22" a="1"/>
  <c r="I977" i="22" s="1"/>
  <c r="F978" i="22"/>
  <c r="G977" i="22" a="1"/>
  <c r="G977" i="22" s="1"/>
  <c r="K977" i="22" a="1"/>
  <c r="K977" i="22" s="1"/>
  <c r="O977" i="22" l="1"/>
  <c r="W977" i="22"/>
  <c r="J977" i="22"/>
  <c r="S977" i="22" s="1"/>
  <c r="N976" i="22"/>
  <c r="U976" i="22" s="1"/>
  <c r="Q976" i="22"/>
  <c r="Y976" i="22"/>
  <c r="F979" i="22"/>
  <c r="G978" i="22" a="1"/>
  <c r="G978" i="22" s="1"/>
  <c r="I978" i="22" a="1"/>
  <c r="I978" i="22" s="1"/>
  <c r="K978" i="22" a="1"/>
  <c r="K978" i="22" s="1"/>
  <c r="V977" i="22"/>
  <c r="M977" i="22"/>
  <c r="A977" i="22"/>
  <c r="H977" i="22"/>
  <c r="R977" i="22" s="1"/>
  <c r="P977" i="22"/>
  <c r="X977" i="22"/>
  <c r="L977" i="22"/>
  <c r="T977" i="22" s="1"/>
  <c r="Y977" i="22" l="1"/>
  <c r="Q977" i="22"/>
  <c r="N977" i="22"/>
  <c r="U977" i="22" s="1"/>
  <c r="M978" i="22"/>
  <c r="H978" i="22"/>
  <c r="R978" i="22" s="1"/>
  <c r="A978" i="22"/>
  <c r="V978" i="22"/>
  <c r="L978" i="22"/>
  <c r="T978" i="22" s="1"/>
  <c r="P978" i="22"/>
  <c r="X978" i="22"/>
  <c r="K979" i="22" a="1"/>
  <c r="K979" i="22" s="1"/>
  <c r="G979" i="22" a="1"/>
  <c r="G979" i="22" s="1"/>
  <c r="I979" i="22" a="1"/>
  <c r="I979" i="22" s="1"/>
  <c r="F980" i="22"/>
  <c r="O978" i="22"/>
  <c r="W978" i="22"/>
  <c r="J978" i="22"/>
  <c r="S978" i="22" s="1"/>
  <c r="F981" i="22" l="1"/>
  <c r="K980" i="22" a="1"/>
  <c r="K980" i="22" s="1"/>
  <c r="G980" i="22" a="1"/>
  <c r="G980" i="22" s="1"/>
  <c r="I980" i="22" a="1"/>
  <c r="I980" i="22" s="1"/>
  <c r="M979" i="22"/>
  <c r="A979" i="22"/>
  <c r="H979" i="22"/>
  <c r="R979" i="22" s="1"/>
  <c r="V979" i="22"/>
  <c r="Q978" i="22"/>
  <c r="Y978" i="22"/>
  <c r="N978" i="22"/>
  <c r="U978" i="22" s="1"/>
  <c r="P979" i="22"/>
  <c r="X979" i="22"/>
  <c r="L979" i="22"/>
  <c r="T979" i="22" s="1"/>
  <c r="J979" i="22"/>
  <c r="S979" i="22" s="1"/>
  <c r="O979" i="22"/>
  <c r="W979" i="22"/>
  <c r="Y979" i="22" l="1"/>
  <c r="N979" i="22"/>
  <c r="U979" i="22" s="1"/>
  <c r="Q979" i="22"/>
  <c r="O980" i="22"/>
  <c r="W980" i="22"/>
  <c r="J980" i="22"/>
  <c r="S980" i="22" s="1"/>
  <c r="H980" i="22"/>
  <c r="R980" i="22" s="1"/>
  <c r="V980" i="22"/>
  <c r="M980" i="22"/>
  <c r="A980" i="22"/>
  <c r="P980" i="22"/>
  <c r="X980" i="22"/>
  <c r="L980" i="22"/>
  <c r="T980" i="22" s="1"/>
  <c r="K981" i="22" a="1"/>
  <c r="K981" i="22" s="1"/>
  <c r="G981" i="22" a="1"/>
  <c r="G981" i="22" s="1"/>
  <c r="I981" i="22" a="1"/>
  <c r="I981" i="22" s="1"/>
  <c r="F982" i="22"/>
  <c r="O981" i="22" l="1"/>
  <c r="W981" i="22"/>
  <c r="J981" i="22"/>
  <c r="S981" i="22" s="1"/>
  <c r="M981" i="22"/>
  <c r="A981" i="22"/>
  <c r="V981" i="22"/>
  <c r="H981" i="22"/>
  <c r="R981" i="22" s="1"/>
  <c r="P981" i="22"/>
  <c r="X981" i="22"/>
  <c r="L981" i="22"/>
  <c r="T981" i="22" s="1"/>
  <c r="I982" i="22" a="1"/>
  <c r="I982" i="22" s="1"/>
  <c r="G982" i="22" a="1"/>
  <c r="G982" i="22" s="1"/>
  <c r="K982" i="22" a="1"/>
  <c r="K982" i="22" s="1"/>
  <c r="F983" i="22"/>
  <c r="Q980" i="22"/>
  <c r="N980" i="22"/>
  <c r="U980" i="22" s="1"/>
  <c r="Y980" i="22"/>
  <c r="K983" i="22" l="1" a="1"/>
  <c r="K983" i="22" s="1"/>
  <c r="G983" i="22" a="1"/>
  <c r="G983" i="22" s="1"/>
  <c r="F984" i="22"/>
  <c r="I983" i="22" a="1"/>
  <c r="I983" i="22" s="1"/>
  <c r="M982" i="22"/>
  <c r="A982" i="22"/>
  <c r="H982" i="22"/>
  <c r="R982" i="22" s="1"/>
  <c r="V982" i="22"/>
  <c r="N981" i="22"/>
  <c r="U981" i="22" s="1"/>
  <c r="Q981" i="22"/>
  <c r="Y981" i="22"/>
  <c r="W982" i="22"/>
  <c r="O982" i="22"/>
  <c r="J982" i="22"/>
  <c r="S982" i="22" s="1"/>
  <c r="X982" i="22"/>
  <c r="L982" i="22"/>
  <c r="T982" i="22" s="1"/>
  <c r="P982" i="22"/>
  <c r="Q982" i="22" l="1"/>
  <c r="N982" i="22"/>
  <c r="U982" i="22" s="1"/>
  <c r="Y982" i="22"/>
  <c r="J983" i="22"/>
  <c r="S983" i="22" s="1"/>
  <c r="O983" i="22"/>
  <c r="W983" i="22"/>
  <c r="K984" i="22" a="1"/>
  <c r="K984" i="22" s="1"/>
  <c r="G984" i="22" a="1"/>
  <c r="G984" i="22" s="1"/>
  <c r="I984" i="22" a="1"/>
  <c r="I984" i="22" s="1"/>
  <c r="F985" i="22"/>
  <c r="A983" i="22"/>
  <c r="H983" i="22"/>
  <c r="R983" i="22" s="1"/>
  <c r="V983" i="22"/>
  <c r="M983" i="22"/>
  <c r="X983" i="22"/>
  <c r="L983" i="22"/>
  <c r="T983" i="22" s="1"/>
  <c r="P983" i="22"/>
  <c r="L984" i="22" l="1"/>
  <c r="T984" i="22" s="1"/>
  <c r="X984" i="22"/>
  <c r="P984" i="22"/>
  <c r="M984" i="22"/>
  <c r="A984" i="22"/>
  <c r="H984" i="22"/>
  <c r="R984" i="22" s="1"/>
  <c r="V984" i="22"/>
  <c r="Y983" i="22"/>
  <c r="N983" i="22"/>
  <c r="U983" i="22" s="1"/>
  <c r="Q983" i="22"/>
  <c r="K985" i="22" a="1"/>
  <c r="K985" i="22" s="1"/>
  <c r="F986" i="22"/>
  <c r="I985" i="22" a="1"/>
  <c r="I985" i="22" s="1"/>
  <c r="G985" i="22" a="1"/>
  <c r="G985" i="22" s="1"/>
  <c r="W984" i="22"/>
  <c r="O984" i="22"/>
  <c r="J984" i="22"/>
  <c r="S984" i="22" s="1"/>
  <c r="F987" i="22" l="1"/>
  <c r="I986" i="22" a="1"/>
  <c r="I986" i="22" s="1"/>
  <c r="K986" i="22" a="1"/>
  <c r="K986" i="22" s="1"/>
  <c r="G986" i="22" a="1"/>
  <c r="G986" i="22" s="1"/>
  <c r="Q984" i="22"/>
  <c r="Y984" i="22"/>
  <c r="N984" i="22"/>
  <c r="U984" i="22" s="1"/>
  <c r="P985" i="22"/>
  <c r="X985" i="22"/>
  <c r="L985" i="22"/>
  <c r="T985" i="22" s="1"/>
  <c r="W985" i="22"/>
  <c r="J985" i="22"/>
  <c r="S985" i="22" s="1"/>
  <c r="O985" i="22"/>
  <c r="H985" i="22"/>
  <c r="R985" i="22" s="1"/>
  <c r="A985" i="22"/>
  <c r="M985" i="22"/>
  <c r="V985" i="22"/>
  <c r="V986" i="22" l="1"/>
  <c r="M986" i="22"/>
  <c r="H986" i="22"/>
  <c r="R986" i="22" s="1"/>
  <c r="A986" i="22"/>
  <c r="P986" i="22"/>
  <c r="L986" i="22"/>
  <c r="T986" i="22" s="1"/>
  <c r="X986" i="22"/>
  <c r="N985" i="22"/>
  <c r="U985" i="22" s="1"/>
  <c r="Y985" i="22"/>
  <c r="Q985" i="22"/>
  <c r="O986" i="22"/>
  <c r="W986" i="22"/>
  <c r="J986" i="22"/>
  <c r="S986" i="22" s="1"/>
  <c r="F988" i="22"/>
  <c r="G987" i="22" a="1"/>
  <c r="G987" i="22" s="1"/>
  <c r="I987" i="22" a="1"/>
  <c r="I987" i="22" s="1"/>
  <c r="K987" i="22" a="1"/>
  <c r="K987" i="22" s="1"/>
  <c r="I988" i="22" l="1" a="1"/>
  <c r="I988" i="22" s="1"/>
  <c r="F989" i="22"/>
  <c r="K988" i="22" a="1"/>
  <c r="K988" i="22" s="1"/>
  <c r="G988" i="22" a="1"/>
  <c r="G988" i="22" s="1"/>
  <c r="M987" i="22"/>
  <c r="A987" i="22"/>
  <c r="H987" i="22"/>
  <c r="R987" i="22" s="1"/>
  <c r="V987" i="22"/>
  <c r="W987" i="22"/>
  <c r="J987" i="22"/>
  <c r="S987" i="22" s="1"/>
  <c r="O987" i="22"/>
  <c r="Q986" i="22"/>
  <c r="Y986" i="22"/>
  <c r="N986" i="22"/>
  <c r="U986" i="22" s="1"/>
  <c r="P987" i="22"/>
  <c r="X987" i="22"/>
  <c r="L987" i="22"/>
  <c r="T987" i="22" s="1"/>
  <c r="N987" i="22" l="1"/>
  <c r="U987" i="22" s="1"/>
  <c r="Q987" i="22"/>
  <c r="Y987" i="22"/>
  <c r="H988" i="22"/>
  <c r="R988" i="22" s="1"/>
  <c r="A988" i="22"/>
  <c r="V988" i="22"/>
  <c r="M988" i="22"/>
  <c r="L988" i="22"/>
  <c r="T988" i="22" s="1"/>
  <c r="P988" i="22"/>
  <c r="X988" i="22"/>
  <c r="F990" i="22"/>
  <c r="G989" i="22" a="1"/>
  <c r="G989" i="22" s="1"/>
  <c r="K989" i="22" a="1"/>
  <c r="K989" i="22" s="1"/>
  <c r="I989" i="22" a="1"/>
  <c r="I989" i="22" s="1"/>
  <c r="O988" i="22"/>
  <c r="W988" i="22"/>
  <c r="J988" i="22"/>
  <c r="S988" i="22" s="1"/>
  <c r="Y988" i="22" l="1"/>
  <c r="N988" i="22"/>
  <c r="U988" i="22" s="1"/>
  <c r="Q988" i="22"/>
  <c r="O989" i="22"/>
  <c r="J989" i="22"/>
  <c r="S989" i="22" s="1"/>
  <c r="W989" i="22"/>
  <c r="M989" i="22"/>
  <c r="A989" i="22"/>
  <c r="H989" i="22"/>
  <c r="R989" i="22" s="1"/>
  <c r="V989" i="22"/>
  <c r="I990" i="22" a="1"/>
  <c r="I990" i="22" s="1"/>
  <c r="K990" i="22" a="1"/>
  <c r="K990" i="22" s="1"/>
  <c r="G990" i="22" a="1"/>
  <c r="G990" i="22" s="1"/>
  <c r="F991" i="22"/>
  <c r="L989" i="22"/>
  <c r="T989" i="22" s="1"/>
  <c r="P989" i="22"/>
  <c r="X989" i="22"/>
  <c r="N989" i="22" l="1"/>
  <c r="U989" i="22" s="1"/>
  <c r="Q989" i="22"/>
  <c r="Y989" i="22"/>
  <c r="I991" i="22" a="1"/>
  <c r="I991" i="22" s="1"/>
  <c r="K991" i="22" a="1"/>
  <c r="K991" i="22" s="1"/>
  <c r="F992" i="22"/>
  <c r="G991" i="22" a="1"/>
  <c r="G991" i="22" s="1"/>
  <c r="P990" i="22"/>
  <c r="X990" i="22"/>
  <c r="L990" i="22"/>
  <c r="T990" i="22" s="1"/>
  <c r="W990" i="22"/>
  <c r="J990" i="22"/>
  <c r="S990" i="22" s="1"/>
  <c r="O990" i="22"/>
  <c r="M990" i="22"/>
  <c r="A990" i="22"/>
  <c r="H990" i="22"/>
  <c r="R990" i="22" s="1"/>
  <c r="V990" i="22"/>
  <c r="N990" i="22" l="1"/>
  <c r="U990" i="22" s="1"/>
  <c r="Q990" i="22"/>
  <c r="Y990" i="22"/>
  <c r="I992" i="22" a="1"/>
  <c r="I992" i="22" s="1"/>
  <c r="F993" i="22"/>
  <c r="K992" i="22" a="1"/>
  <c r="K992" i="22" s="1"/>
  <c r="G992" i="22" a="1"/>
  <c r="G992" i="22" s="1"/>
  <c r="P991" i="22"/>
  <c r="X991" i="22"/>
  <c r="L991" i="22"/>
  <c r="T991" i="22" s="1"/>
  <c r="J991" i="22"/>
  <c r="S991" i="22" s="1"/>
  <c r="O991" i="22"/>
  <c r="W991" i="22"/>
  <c r="H991" i="22"/>
  <c r="R991" i="22" s="1"/>
  <c r="M991" i="22"/>
  <c r="V991" i="22"/>
  <c r="A991" i="22"/>
  <c r="L992" i="22" l="1"/>
  <c r="T992" i="22" s="1"/>
  <c r="P992" i="22"/>
  <c r="X992" i="22"/>
  <c r="K993" i="22" a="1"/>
  <c r="K993" i="22" s="1"/>
  <c r="I993" i="22" a="1"/>
  <c r="I993" i="22" s="1"/>
  <c r="F994" i="22"/>
  <c r="G993" i="22" a="1"/>
  <c r="G993" i="22" s="1"/>
  <c r="J992" i="22"/>
  <c r="S992" i="22" s="1"/>
  <c r="O992" i="22"/>
  <c r="W992" i="22"/>
  <c r="Q991" i="22"/>
  <c r="Y991" i="22"/>
  <c r="N991" i="22"/>
  <c r="U991" i="22" s="1"/>
  <c r="A992" i="22"/>
  <c r="M992" i="22"/>
  <c r="H992" i="22"/>
  <c r="R992" i="22" s="1"/>
  <c r="V992" i="22"/>
  <c r="G994" i="22" l="1" a="1"/>
  <c r="G994" i="22" s="1"/>
  <c r="F995" i="22"/>
  <c r="K994" i="22" a="1"/>
  <c r="K994" i="22" s="1"/>
  <c r="I994" i="22" a="1"/>
  <c r="I994" i="22" s="1"/>
  <c r="O993" i="22"/>
  <c r="W993" i="22"/>
  <c r="J993" i="22"/>
  <c r="S993" i="22" s="1"/>
  <c r="X993" i="22"/>
  <c r="L993" i="22"/>
  <c r="T993" i="22" s="1"/>
  <c r="P993" i="22"/>
  <c r="A993" i="22"/>
  <c r="H993" i="22"/>
  <c r="R993" i="22" s="1"/>
  <c r="V993" i="22"/>
  <c r="M993" i="22"/>
  <c r="N992" i="22"/>
  <c r="U992" i="22" s="1"/>
  <c r="Y992" i="22"/>
  <c r="Q992" i="22"/>
  <c r="N993" i="22" l="1"/>
  <c r="U993" i="22" s="1"/>
  <c r="Q993" i="22"/>
  <c r="Y993" i="22"/>
  <c r="O994" i="22"/>
  <c r="W994" i="22"/>
  <c r="J994" i="22"/>
  <c r="S994" i="22" s="1"/>
  <c r="P994" i="22"/>
  <c r="L994" i="22"/>
  <c r="T994" i="22" s="1"/>
  <c r="X994" i="22"/>
  <c r="K995" i="22" a="1"/>
  <c r="K995" i="22" s="1"/>
  <c r="G995" i="22" a="1"/>
  <c r="G995" i="22" s="1"/>
  <c r="I995" i="22" a="1"/>
  <c r="I995" i="22" s="1"/>
  <c r="F996" i="22"/>
  <c r="M994" i="22"/>
  <c r="A994" i="22"/>
  <c r="H994" i="22"/>
  <c r="R994" i="22" s="1"/>
  <c r="V994" i="22"/>
  <c r="N994" i="22" l="1"/>
  <c r="U994" i="22" s="1"/>
  <c r="Y994" i="22"/>
  <c r="Q994" i="22"/>
  <c r="G996" i="22" a="1"/>
  <c r="G996" i="22" s="1"/>
  <c r="I996" i="22" a="1"/>
  <c r="I996" i="22" s="1"/>
  <c r="K996" i="22" a="1"/>
  <c r="K996" i="22" s="1"/>
  <c r="F997" i="22"/>
  <c r="W995" i="22"/>
  <c r="J995" i="22"/>
  <c r="S995" i="22" s="1"/>
  <c r="O995" i="22"/>
  <c r="M995" i="22"/>
  <c r="A995" i="22"/>
  <c r="V995" i="22"/>
  <c r="H995" i="22"/>
  <c r="R995" i="22" s="1"/>
  <c r="P995" i="22"/>
  <c r="L995" i="22"/>
  <c r="T995" i="22" s="1"/>
  <c r="X995" i="22"/>
  <c r="P996" i="22" l="1"/>
  <c r="X996" i="22"/>
  <c r="L996" i="22"/>
  <c r="T996" i="22" s="1"/>
  <c r="J996" i="22"/>
  <c r="S996" i="22" s="1"/>
  <c r="W996" i="22"/>
  <c r="O996" i="22"/>
  <c r="H996" i="22"/>
  <c r="R996" i="22" s="1"/>
  <c r="V996" i="22"/>
  <c r="M996" i="22"/>
  <c r="A996" i="22"/>
  <c r="Q995" i="22"/>
  <c r="Y995" i="22"/>
  <c r="N995" i="22"/>
  <c r="U995" i="22" s="1"/>
  <c r="I997" i="22" a="1"/>
  <c r="I997" i="22" s="1"/>
  <c r="K997" i="22" a="1"/>
  <c r="K997" i="22" s="1"/>
  <c r="G997" i="22" a="1"/>
  <c r="G997" i="22" s="1"/>
  <c r="F998" i="22"/>
  <c r="P997" i="22" l="1"/>
  <c r="X997" i="22"/>
  <c r="L997" i="22"/>
  <c r="T997" i="22" s="1"/>
  <c r="M997" i="22"/>
  <c r="H997" i="22"/>
  <c r="R997" i="22" s="1"/>
  <c r="A997" i="22"/>
  <c r="V997" i="22"/>
  <c r="O997" i="22"/>
  <c r="W997" i="22"/>
  <c r="J997" i="22"/>
  <c r="S997" i="22" s="1"/>
  <c r="F999" i="22"/>
  <c r="G998" i="22" a="1"/>
  <c r="G998" i="22" s="1"/>
  <c r="I998" i="22" a="1"/>
  <c r="I998" i="22" s="1"/>
  <c r="K998" i="22" a="1"/>
  <c r="K998" i="22" s="1"/>
  <c r="Y996" i="22"/>
  <c r="Q996" i="22"/>
  <c r="N996" i="22"/>
  <c r="U996" i="22" s="1"/>
  <c r="M998" i="22" l="1"/>
  <c r="H998" i="22"/>
  <c r="R998" i="22" s="1"/>
  <c r="A998" i="22"/>
  <c r="V998" i="22"/>
  <c r="N997" i="22"/>
  <c r="U997" i="22" s="1"/>
  <c r="Y997" i="22"/>
  <c r="Q997" i="22"/>
  <c r="W998" i="22"/>
  <c r="J998" i="22"/>
  <c r="S998" i="22" s="1"/>
  <c r="O998" i="22"/>
  <c r="I999" i="22" a="1"/>
  <c r="I999" i="22" s="1"/>
  <c r="F1000" i="22"/>
  <c r="K999" i="22" a="1"/>
  <c r="K999" i="22" s="1"/>
  <c r="G999" i="22" a="1"/>
  <c r="G999" i="22" s="1"/>
  <c r="X998" i="22"/>
  <c r="P998" i="22"/>
  <c r="L998" i="22"/>
  <c r="T998" i="22" s="1"/>
  <c r="M999" i="22" l="1"/>
  <c r="H999" i="22"/>
  <c r="R999" i="22" s="1"/>
  <c r="V999" i="22"/>
  <c r="A999" i="22"/>
  <c r="P999" i="22"/>
  <c r="X999" i="22"/>
  <c r="L999" i="22"/>
  <c r="T999" i="22" s="1"/>
  <c r="G1000" i="22" a="1"/>
  <c r="G1000" i="22" s="1"/>
  <c r="K1000" i="22" a="1"/>
  <c r="K1000" i="22" s="1"/>
  <c r="F1001" i="22"/>
  <c r="I1000" i="22" a="1"/>
  <c r="I1000" i="22" s="1"/>
  <c r="O999" i="22"/>
  <c r="W999" i="22"/>
  <c r="J999" i="22"/>
  <c r="S999" i="22" s="1"/>
  <c r="N998" i="22"/>
  <c r="U998" i="22" s="1"/>
  <c r="Q998" i="22"/>
  <c r="Y998" i="22"/>
  <c r="A1000" i="22" l="1"/>
  <c r="H1000" i="22"/>
  <c r="R1000" i="22" s="1"/>
  <c r="V1000" i="22"/>
  <c r="M1000" i="22"/>
  <c r="O1000" i="22"/>
  <c r="J1000" i="22"/>
  <c r="S1000" i="22" s="1"/>
  <c r="W1000" i="22"/>
  <c r="I1001" i="22" a="1"/>
  <c r="I1001" i="22" s="1"/>
  <c r="F1002" i="22"/>
  <c r="G1001" i="22" a="1"/>
  <c r="G1001" i="22" s="1"/>
  <c r="K1001" i="22" a="1"/>
  <c r="K1001" i="22" s="1"/>
  <c r="P1000" i="22"/>
  <c r="X1000" i="22"/>
  <c r="L1000" i="22"/>
  <c r="T1000" i="22" s="1"/>
  <c r="Q999" i="22"/>
  <c r="N999" i="22"/>
  <c r="U999" i="22" s="1"/>
  <c r="Y999" i="22"/>
  <c r="N1000" i="22" l="1"/>
  <c r="U1000" i="22" s="1"/>
  <c r="Y1000" i="22"/>
  <c r="Q1000" i="22"/>
  <c r="X1001" i="22"/>
  <c r="L1001" i="22"/>
  <c r="T1001" i="22" s="1"/>
  <c r="P1001" i="22"/>
  <c r="J1001" i="22"/>
  <c r="S1001" i="22" s="1"/>
  <c r="O1001" i="22"/>
  <c r="W1001" i="22"/>
  <c r="V1001" i="22"/>
  <c r="M1001" i="22"/>
  <c r="H1001" i="22"/>
  <c r="R1001" i="22" s="1"/>
  <c r="A1001" i="22"/>
  <c r="K1002" i="22" a="1"/>
  <c r="K1002" i="22" s="1"/>
  <c r="F1003" i="22"/>
  <c r="I1002" i="22" a="1"/>
  <c r="I1002" i="22" s="1"/>
  <c r="G1002" i="22" a="1"/>
  <c r="G1002" i="22" s="1"/>
  <c r="G1003" i="22" l="1" a="1"/>
  <c r="G1003" i="22" s="1"/>
  <c r="F1004" i="22"/>
  <c r="I1003" i="22" a="1"/>
  <c r="I1003" i="22" s="1"/>
  <c r="K1003" i="22" a="1"/>
  <c r="K1003" i="22" s="1"/>
  <c r="X1002" i="22"/>
  <c r="L1002" i="22"/>
  <c r="T1002" i="22" s="1"/>
  <c r="P1002" i="22"/>
  <c r="O1002" i="22"/>
  <c r="J1002" i="22"/>
  <c r="S1002" i="22" s="1"/>
  <c r="W1002" i="22"/>
  <c r="Q1001" i="22"/>
  <c r="Y1001" i="22"/>
  <c r="N1001" i="22"/>
  <c r="U1001" i="22" s="1"/>
  <c r="A1002" i="22"/>
  <c r="V1002" i="22"/>
  <c r="H1002" i="22"/>
  <c r="R1002" i="22" s="1"/>
  <c r="M1002" i="22"/>
  <c r="P1003" i="22" l="1"/>
  <c r="L1003" i="22"/>
  <c r="T1003" i="22" s="1"/>
  <c r="X1003" i="22"/>
  <c r="J1003" i="22"/>
  <c r="S1003" i="22" s="1"/>
  <c r="O1003" i="22"/>
  <c r="W1003" i="22"/>
  <c r="F1005" i="22"/>
  <c r="K1004" i="22" a="1"/>
  <c r="K1004" i="22" s="1"/>
  <c r="G1004" i="22" a="1"/>
  <c r="G1004" i="22" s="1"/>
  <c r="I1004" i="22" a="1"/>
  <c r="I1004" i="22" s="1"/>
  <c r="Q1002" i="22"/>
  <c r="Y1002" i="22"/>
  <c r="N1002" i="22"/>
  <c r="U1002" i="22" s="1"/>
  <c r="V1003" i="22"/>
  <c r="M1003" i="22"/>
  <c r="H1003" i="22"/>
  <c r="R1003" i="22" s="1"/>
  <c r="A1003" i="22"/>
  <c r="P1004" i="22" l="1"/>
  <c r="X1004" i="22"/>
  <c r="L1004" i="22"/>
  <c r="T1004" i="22" s="1"/>
  <c r="I1005" i="22" a="1"/>
  <c r="I1005" i="22" s="1"/>
  <c r="F1006" i="22"/>
  <c r="K1005" i="22" a="1"/>
  <c r="K1005" i="22" s="1"/>
  <c r="G1005" i="22" a="1"/>
  <c r="G1005" i="22" s="1"/>
  <c r="Q1003" i="22"/>
  <c r="N1003" i="22"/>
  <c r="U1003" i="22" s="1"/>
  <c r="Y1003" i="22"/>
  <c r="O1004" i="22"/>
  <c r="W1004" i="22"/>
  <c r="J1004" i="22"/>
  <c r="S1004" i="22" s="1"/>
  <c r="H1004" i="22"/>
  <c r="R1004" i="22" s="1"/>
  <c r="V1004" i="22"/>
  <c r="M1004" i="22"/>
  <c r="A1004" i="22"/>
  <c r="Q1004" i="22" l="1"/>
  <c r="Y1004" i="22"/>
  <c r="N1004" i="22"/>
  <c r="U1004" i="22" s="1"/>
  <c r="V1005" i="22"/>
  <c r="M1005" i="22"/>
  <c r="A1005" i="22"/>
  <c r="H1005" i="22"/>
  <c r="R1005" i="22" s="1"/>
  <c r="L1005" i="22"/>
  <c r="T1005" i="22" s="1"/>
  <c r="P1005" i="22"/>
  <c r="X1005" i="22"/>
  <c r="K1006" i="22" a="1"/>
  <c r="K1006" i="22" s="1"/>
  <c r="G1006" i="22" a="1"/>
  <c r="G1006" i="22" s="1"/>
  <c r="I1006" i="22" a="1"/>
  <c r="I1006" i="22" s="1"/>
  <c r="F1007" i="22"/>
  <c r="O1005" i="22"/>
  <c r="W1005" i="22"/>
  <c r="J1005" i="22"/>
  <c r="S1005" i="22" s="1"/>
  <c r="I1007" i="22" l="1" a="1"/>
  <c r="I1007" i="22" s="1"/>
  <c r="K1007" i="22" a="1"/>
  <c r="K1007" i="22" s="1"/>
  <c r="G1007" i="22" a="1"/>
  <c r="G1007" i="22" s="1"/>
  <c r="F1008" i="22"/>
  <c r="M1006" i="22"/>
  <c r="H1006" i="22"/>
  <c r="R1006" i="22" s="1"/>
  <c r="V1006" i="22"/>
  <c r="A1006" i="22"/>
  <c r="X1006" i="22"/>
  <c r="P1006" i="22"/>
  <c r="L1006" i="22"/>
  <c r="T1006" i="22" s="1"/>
  <c r="W1006" i="22"/>
  <c r="J1006" i="22"/>
  <c r="S1006" i="22" s="1"/>
  <c r="O1006" i="22"/>
  <c r="N1005" i="22"/>
  <c r="U1005" i="22" s="1"/>
  <c r="Y1005" i="22"/>
  <c r="Q1005" i="22"/>
  <c r="Q1006" i="22" l="1"/>
  <c r="Y1006" i="22"/>
  <c r="N1006" i="22"/>
  <c r="U1006" i="22" s="1"/>
  <c r="G1008" i="22" a="1"/>
  <c r="G1008" i="22" s="1"/>
  <c r="K1008" i="22" a="1"/>
  <c r="K1008" i="22" s="1"/>
  <c r="F1009" i="22"/>
  <c r="I1008" i="22" a="1"/>
  <c r="I1008" i="22" s="1"/>
  <c r="M1007" i="22"/>
  <c r="V1007" i="22"/>
  <c r="A1007" i="22"/>
  <c r="H1007" i="22"/>
  <c r="R1007" i="22" s="1"/>
  <c r="X1007" i="22"/>
  <c r="P1007" i="22"/>
  <c r="L1007" i="22"/>
  <c r="T1007" i="22" s="1"/>
  <c r="W1007" i="22"/>
  <c r="J1007" i="22"/>
  <c r="S1007" i="22" s="1"/>
  <c r="O1007" i="22"/>
  <c r="Q1007" i="22" l="1"/>
  <c r="N1007" i="22"/>
  <c r="U1007" i="22" s="1"/>
  <c r="Y1007" i="22"/>
  <c r="K1009" i="22" a="1"/>
  <c r="K1009" i="22" s="1"/>
  <c r="G1009" i="22" a="1"/>
  <c r="G1009" i="22" s="1"/>
  <c r="I1009" i="22" a="1"/>
  <c r="I1009" i="22" s="1"/>
  <c r="F1010" i="22"/>
  <c r="X1008" i="22"/>
  <c r="L1008" i="22"/>
  <c r="T1008" i="22" s="1"/>
  <c r="P1008" i="22"/>
  <c r="M1008" i="22"/>
  <c r="A1008" i="22"/>
  <c r="H1008" i="22"/>
  <c r="R1008" i="22" s="1"/>
  <c r="V1008" i="22"/>
  <c r="W1008" i="22"/>
  <c r="J1008" i="22"/>
  <c r="S1008" i="22" s="1"/>
  <c r="O1008" i="22"/>
  <c r="I1010" i="22" l="1" a="1"/>
  <c r="I1010" i="22" s="1"/>
  <c r="G1010" i="22" a="1"/>
  <c r="G1010" i="22" s="1"/>
  <c r="F1011" i="22"/>
  <c r="K1010" i="22" a="1"/>
  <c r="K1010" i="22" s="1"/>
  <c r="W1009" i="22"/>
  <c r="O1009" i="22"/>
  <c r="J1009" i="22"/>
  <c r="S1009" i="22" s="1"/>
  <c r="H1009" i="22"/>
  <c r="R1009" i="22" s="1"/>
  <c r="M1009" i="22"/>
  <c r="A1009" i="22"/>
  <c r="V1009" i="22"/>
  <c r="L1009" i="22"/>
  <c r="T1009" i="22" s="1"/>
  <c r="P1009" i="22"/>
  <c r="X1009" i="22"/>
  <c r="N1008" i="22"/>
  <c r="U1008" i="22" s="1"/>
  <c r="Q1008" i="22"/>
  <c r="Y1008" i="22"/>
  <c r="L1010" i="22" l="1"/>
  <c r="T1010" i="22" s="1"/>
  <c r="P1010" i="22"/>
  <c r="X1010" i="22"/>
  <c r="G1011" i="22" a="1"/>
  <c r="G1011" i="22" s="1"/>
  <c r="K1011" i="22" a="1"/>
  <c r="K1011" i="22" s="1"/>
  <c r="F1012" i="22"/>
  <c r="I1011" i="22" a="1"/>
  <c r="I1011" i="22" s="1"/>
  <c r="M1010" i="22"/>
  <c r="A1010" i="22"/>
  <c r="H1010" i="22"/>
  <c r="R1010" i="22" s="1"/>
  <c r="V1010" i="22"/>
  <c r="Q1009" i="22"/>
  <c r="Y1009" i="22"/>
  <c r="N1009" i="22"/>
  <c r="U1009" i="22" s="1"/>
  <c r="W1010" i="22"/>
  <c r="J1010" i="22"/>
  <c r="S1010" i="22" s="1"/>
  <c r="O1010" i="22"/>
  <c r="O1011" i="22" l="1"/>
  <c r="W1011" i="22"/>
  <c r="J1011" i="22"/>
  <c r="S1011" i="22" s="1"/>
  <c r="F1013" i="22"/>
  <c r="G1012" i="22" a="1"/>
  <c r="G1012" i="22" s="1"/>
  <c r="I1012" i="22" a="1"/>
  <c r="I1012" i="22" s="1"/>
  <c r="K1012" i="22" a="1"/>
  <c r="K1012" i="22" s="1"/>
  <c r="L1011" i="22"/>
  <c r="T1011" i="22" s="1"/>
  <c r="P1011" i="22"/>
  <c r="X1011" i="22"/>
  <c r="A1011" i="22"/>
  <c r="H1011" i="22"/>
  <c r="R1011" i="22" s="1"/>
  <c r="V1011" i="22"/>
  <c r="M1011" i="22"/>
  <c r="Y1010" i="22"/>
  <c r="N1010" i="22"/>
  <c r="U1010" i="22" s="1"/>
  <c r="Q1010" i="22"/>
  <c r="L1012" i="22" l="1"/>
  <c r="T1012" i="22" s="1"/>
  <c r="P1012" i="22"/>
  <c r="X1012" i="22"/>
  <c r="N1011" i="22"/>
  <c r="U1011" i="22" s="1"/>
  <c r="Q1011" i="22"/>
  <c r="Y1011" i="22"/>
  <c r="G1013" i="22" a="1"/>
  <c r="G1013" i="22" s="1"/>
  <c r="I1013" i="22" a="1"/>
  <c r="I1013" i="22" s="1"/>
  <c r="F1014" i="22"/>
  <c r="K1013" i="22" a="1"/>
  <c r="K1013" i="22" s="1"/>
  <c r="A1012" i="22"/>
  <c r="M1012" i="22"/>
  <c r="H1012" i="22"/>
  <c r="R1012" i="22" s="1"/>
  <c r="V1012" i="22"/>
  <c r="O1012" i="22"/>
  <c r="W1012" i="22"/>
  <c r="J1012" i="22"/>
  <c r="S1012" i="22" s="1"/>
  <c r="J1013" i="22" l="1"/>
  <c r="S1013" i="22" s="1"/>
  <c r="O1013" i="22"/>
  <c r="W1013" i="22"/>
  <c r="Q1012" i="22"/>
  <c r="Y1012" i="22"/>
  <c r="N1012" i="22"/>
  <c r="U1012" i="22" s="1"/>
  <c r="M1013" i="22"/>
  <c r="V1013" i="22"/>
  <c r="A1013" i="22"/>
  <c r="H1013" i="22"/>
  <c r="R1013" i="22" s="1"/>
  <c r="L1013" i="22"/>
  <c r="T1013" i="22" s="1"/>
  <c r="P1013" i="22"/>
  <c r="X1013" i="22"/>
  <c r="G1014" i="22" a="1"/>
  <c r="G1014" i="22" s="1"/>
  <c r="F1015" i="22"/>
  <c r="K1014" i="22" a="1"/>
  <c r="K1014" i="22" s="1"/>
  <c r="I1014" i="22" a="1"/>
  <c r="I1014" i="22" s="1"/>
  <c r="G1015" i="22" l="1" a="1"/>
  <c r="G1015" i="22" s="1"/>
  <c r="F1016" i="22"/>
  <c r="I1015" i="22" a="1"/>
  <c r="I1015" i="22" s="1"/>
  <c r="K1015" i="22" a="1"/>
  <c r="K1015" i="22" s="1"/>
  <c r="L1014" i="22"/>
  <c r="T1014" i="22" s="1"/>
  <c r="P1014" i="22"/>
  <c r="X1014" i="22"/>
  <c r="V1014" i="22"/>
  <c r="A1014" i="22"/>
  <c r="M1014" i="22"/>
  <c r="H1014" i="22"/>
  <c r="R1014" i="22" s="1"/>
  <c r="Q1013" i="22"/>
  <c r="N1013" i="22"/>
  <c r="U1013" i="22" s="1"/>
  <c r="Y1013" i="22"/>
  <c r="O1014" i="22"/>
  <c r="W1014" i="22"/>
  <c r="J1014" i="22"/>
  <c r="S1014" i="22" s="1"/>
  <c r="P1015" i="22" l="1"/>
  <c r="L1015" i="22"/>
  <c r="T1015" i="22" s="1"/>
  <c r="X1015" i="22"/>
  <c r="O1015" i="22"/>
  <c r="W1015" i="22"/>
  <c r="J1015" i="22"/>
  <c r="S1015" i="22" s="1"/>
  <c r="Q1014" i="22"/>
  <c r="Y1014" i="22"/>
  <c r="N1014" i="22"/>
  <c r="U1014" i="22" s="1"/>
  <c r="I1016" i="22" a="1"/>
  <c r="I1016" i="22" s="1"/>
  <c r="K1016" i="22" a="1"/>
  <c r="K1016" i="22" s="1"/>
  <c r="G1016" i="22" a="1"/>
  <c r="G1016" i="22" s="1"/>
  <c r="F1017" i="22"/>
  <c r="V1015" i="22"/>
  <c r="A1015" i="22"/>
  <c r="M1015" i="22"/>
  <c r="H1015" i="22"/>
  <c r="R1015" i="22" s="1"/>
  <c r="G1017" i="22" l="1" a="1"/>
  <c r="G1017" i="22" s="1"/>
  <c r="K1017" i="22" a="1"/>
  <c r="K1017" i="22" s="1"/>
  <c r="F1018" i="22"/>
  <c r="I1017" i="22" a="1"/>
  <c r="I1017" i="22" s="1"/>
  <c r="Q1015" i="22"/>
  <c r="Y1015" i="22"/>
  <c r="N1015" i="22"/>
  <c r="U1015" i="22" s="1"/>
  <c r="L1016" i="22"/>
  <c r="T1016" i="22" s="1"/>
  <c r="P1016" i="22"/>
  <c r="X1016" i="22"/>
  <c r="O1016" i="22"/>
  <c r="W1016" i="22"/>
  <c r="J1016" i="22"/>
  <c r="S1016" i="22" s="1"/>
  <c r="H1016" i="22"/>
  <c r="R1016" i="22" s="1"/>
  <c r="V1016" i="22"/>
  <c r="A1016" i="22"/>
  <c r="M1016" i="22"/>
  <c r="O1017" i="22" l="1"/>
  <c r="W1017" i="22"/>
  <c r="J1017" i="22"/>
  <c r="S1017" i="22" s="1"/>
  <c r="F1019" i="22"/>
  <c r="G1018" i="22" a="1"/>
  <c r="G1018" i="22" s="1"/>
  <c r="I1018" i="22" a="1"/>
  <c r="I1018" i="22" s="1"/>
  <c r="K1018" i="22" a="1"/>
  <c r="K1018" i="22" s="1"/>
  <c r="P1017" i="22"/>
  <c r="X1017" i="22"/>
  <c r="L1017" i="22"/>
  <c r="T1017" i="22" s="1"/>
  <c r="Q1016" i="22"/>
  <c r="Y1016" i="22"/>
  <c r="N1016" i="22"/>
  <c r="U1016" i="22" s="1"/>
  <c r="V1017" i="22"/>
  <c r="M1017" i="22"/>
  <c r="A1017" i="22"/>
  <c r="H1017" i="22"/>
  <c r="R1017" i="22" s="1"/>
  <c r="V1018" i="22" l="1"/>
  <c r="M1018" i="22"/>
  <c r="A1018" i="22"/>
  <c r="H1018" i="22"/>
  <c r="R1018" i="22" s="1"/>
  <c r="O1018" i="22"/>
  <c r="J1018" i="22"/>
  <c r="S1018" i="22" s="1"/>
  <c r="W1018" i="22"/>
  <c r="F1020" i="22"/>
  <c r="K1019" i="22" a="1"/>
  <c r="K1019" i="22" s="1"/>
  <c r="G1019" i="22" a="1"/>
  <c r="G1019" i="22" s="1"/>
  <c r="I1019" i="22" a="1"/>
  <c r="I1019" i="22" s="1"/>
  <c r="Q1017" i="22"/>
  <c r="Y1017" i="22"/>
  <c r="N1017" i="22"/>
  <c r="U1017" i="22" s="1"/>
  <c r="L1018" i="22"/>
  <c r="T1018" i="22" s="1"/>
  <c r="P1018" i="22"/>
  <c r="X1018" i="22"/>
  <c r="G1020" i="22" l="1" a="1"/>
  <c r="G1020" i="22" s="1"/>
  <c r="I1020" i="22" a="1"/>
  <c r="I1020" i="22" s="1"/>
  <c r="K1020" i="22" a="1"/>
  <c r="K1020" i="22" s="1"/>
  <c r="F1021" i="22"/>
  <c r="V1019" i="22"/>
  <c r="M1019" i="22"/>
  <c r="A1019" i="22"/>
  <c r="H1019" i="22"/>
  <c r="R1019" i="22" s="1"/>
  <c r="Q1018" i="22"/>
  <c r="Y1018" i="22"/>
  <c r="N1018" i="22"/>
  <c r="U1018" i="22" s="1"/>
  <c r="O1019" i="22"/>
  <c r="W1019" i="22"/>
  <c r="J1019" i="22"/>
  <c r="S1019" i="22" s="1"/>
  <c r="P1019" i="22"/>
  <c r="X1019" i="22"/>
  <c r="L1019" i="22"/>
  <c r="T1019" i="22" s="1"/>
  <c r="N1019" i="22" l="1"/>
  <c r="U1019" i="22" s="1"/>
  <c r="Y1019" i="22"/>
  <c r="Q1019" i="22"/>
  <c r="F1022" i="22"/>
  <c r="K1021" i="22" a="1"/>
  <c r="K1021" i="22" s="1"/>
  <c r="I1021" i="22" a="1"/>
  <c r="I1021" i="22" s="1"/>
  <c r="G1021" i="22" a="1"/>
  <c r="G1021" i="22" s="1"/>
  <c r="L1020" i="22"/>
  <c r="T1020" i="22" s="1"/>
  <c r="X1020" i="22"/>
  <c r="P1020" i="22"/>
  <c r="W1020" i="22"/>
  <c r="O1020" i="22"/>
  <c r="J1020" i="22"/>
  <c r="S1020" i="22" s="1"/>
  <c r="M1020" i="22"/>
  <c r="V1020" i="22"/>
  <c r="A1020" i="22"/>
  <c r="H1020" i="22"/>
  <c r="R1020" i="22" s="1"/>
  <c r="J1021" i="22" l="1"/>
  <c r="S1021" i="22" s="1"/>
  <c r="W1021" i="22"/>
  <c r="O1021" i="22"/>
  <c r="X1021" i="22"/>
  <c r="P1021" i="22"/>
  <c r="L1021" i="22"/>
  <c r="T1021" i="22" s="1"/>
  <c r="H1021" i="22"/>
  <c r="R1021" i="22" s="1"/>
  <c r="V1021" i="22"/>
  <c r="M1021" i="22"/>
  <c r="A1021" i="22"/>
  <c r="G1022" i="22" a="1"/>
  <c r="G1022" i="22" s="1"/>
  <c r="K1022" i="22" a="1"/>
  <c r="K1022" i="22" s="1"/>
  <c r="I1022" i="22" a="1"/>
  <c r="I1022" i="22" s="1"/>
  <c r="F1023" i="22"/>
  <c r="Q1020" i="22"/>
  <c r="Y1020" i="22"/>
  <c r="N1020" i="22"/>
  <c r="U1020" i="22" s="1"/>
  <c r="J1022" i="22" l="1"/>
  <c r="S1022" i="22" s="1"/>
  <c r="O1022" i="22"/>
  <c r="W1022" i="22"/>
  <c r="X1022" i="22"/>
  <c r="L1022" i="22"/>
  <c r="T1022" i="22" s="1"/>
  <c r="P1022" i="22"/>
  <c r="K1023" i="22" a="1"/>
  <c r="K1023" i="22" s="1"/>
  <c r="G1023" i="22" a="1"/>
  <c r="G1023" i="22" s="1"/>
  <c r="I1023" i="22" a="1"/>
  <c r="I1023" i="22" s="1"/>
  <c r="F1024" i="22"/>
  <c r="M1022" i="22"/>
  <c r="A1022" i="22"/>
  <c r="H1022" i="22"/>
  <c r="R1022" i="22" s="1"/>
  <c r="V1022" i="22"/>
  <c r="N1021" i="22"/>
  <c r="U1021" i="22" s="1"/>
  <c r="Y1021" i="22"/>
  <c r="Q1021" i="22"/>
  <c r="L1023" i="22" l="1"/>
  <c r="T1023" i="22" s="1"/>
  <c r="P1023" i="22"/>
  <c r="X1023" i="22"/>
  <c r="M1023" i="22"/>
  <c r="H1023" i="22"/>
  <c r="R1023" i="22" s="1"/>
  <c r="V1023" i="22"/>
  <c r="A1023" i="22"/>
  <c r="Q1022" i="22"/>
  <c r="Y1022" i="22"/>
  <c r="N1022" i="22"/>
  <c r="U1022" i="22" s="1"/>
  <c r="G1024" i="22" a="1"/>
  <c r="G1024" i="22" s="1"/>
  <c r="I1024" i="22" a="1"/>
  <c r="I1024" i="22" s="1"/>
  <c r="F1025" i="22"/>
  <c r="K1024" i="22" a="1"/>
  <c r="K1024" i="22" s="1"/>
  <c r="O1023" i="22"/>
  <c r="W1023" i="22"/>
  <c r="J1023" i="22"/>
  <c r="S1023" i="22" s="1"/>
  <c r="I1025" i="22" l="1" a="1"/>
  <c r="I1025" i="22" s="1"/>
  <c r="K1025" i="22" a="1"/>
  <c r="K1025" i="22" s="1"/>
  <c r="G1025" i="22" a="1"/>
  <c r="G1025" i="22" s="1"/>
  <c r="F1026" i="22"/>
  <c r="W1024" i="22"/>
  <c r="J1024" i="22"/>
  <c r="S1024" i="22" s="1"/>
  <c r="O1024" i="22"/>
  <c r="N1023" i="22"/>
  <c r="U1023" i="22" s="1"/>
  <c r="Y1023" i="22"/>
  <c r="Q1023" i="22"/>
  <c r="M1024" i="22"/>
  <c r="A1024" i="22"/>
  <c r="H1024" i="22"/>
  <c r="R1024" i="22" s="1"/>
  <c r="V1024" i="22"/>
  <c r="P1024" i="22"/>
  <c r="X1024" i="22"/>
  <c r="L1024" i="22"/>
  <c r="T1024" i="22" s="1"/>
  <c r="F1027" i="22" l="1"/>
  <c r="I1026" i="22" a="1"/>
  <c r="I1026" i="22" s="1"/>
  <c r="K1026" i="22" a="1"/>
  <c r="K1026" i="22" s="1"/>
  <c r="G1026" i="22" a="1"/>
  <c r="G1026" i="22" s="1"/>
  <c r="N1024" i="22"/>
  <c r="U1024" i="22" s="1"/>
  <c r="Q1024" i="22"/>
  <c r="Y1024" i="22"/>
  <c r="V1025" i="22"/>
  <c r="H1025" i="22"/>
  <c r="R1025" i="22" s="1"/>
  <c r="M1025" i="22"/>
  <c r="A1025" i="22"/>
  <c r="L1025" i="22"/>
  <c r="T1025" i="22" s="1"/>
  <c r="P1025" i="22"/>
  <c r="X1025" i="22"/>
  <c r="O1025" i="22"/>
  <c r="J1025" i="22"/>
  <c r="S1025" i="22" s="1"/>
  <c r="W1025" i="22"/>
  <c r="M1026" i="22" l="1"/>
  <c r="A1026" i="22"/>
  <c r="H1026" i="22"/>
  <c r="R1026" i="22" s="1"/>
  <c r="V1026" i="22"/>
  <c r="L1026" i="22"/>
  <c r="T1026" i="22" s="1"/>
  <c r="P1026" i="22"/>
  <c r="X1026" i="22"/>
  <c r="O1026" i="22"/>
  <c r="W1026" i="22"/>
  <c r="J1026" i="22"/>
  <c r="S1026" i="22" s="1"/>
  <c r="Y1025" i="22"/>
  <c r="N1025" i="22"/>
  <c r="U1025" i="22" s="1"/>
  <c r="Q1025" i="22"/>
  <c r="K1027" i="22" a="1"/>
  <c r="K1027" i="22" s="1"/>
  <c r="F1028" i="22"/>
  <c r="G1027" i="22" a="1"/>
  <c r="G1027" i="22" s="1"/>
  <c r="I1027" i="22" a="1"/>
  <c r="I1027" i="22" s="1"/>
  <c r="A1027" i="22" l="1"/>
  <c r="H1027" i="22"/>
  <c r="R1027" i="22" s="1"/>
  <c r="V1027" i="22"/>
  <c r="M1027" i="22"/>
  <c r="F1029" i="22"/>
  <c r="K1028" i="22" a="1"/>
  <c r="K1028" i="22" s="1"/>
  <c r="G1028" i="22" a="1"/>
  <c r="G1028" i="22" s="1"/>
  <c r="I1028" i="22" a="1"/>
  <c r="I1028" i="22" s="1"/>
  <c r="X1027" i="22"/>
  <c r="L1027" i="22"/>
  <c r="T1027" i="22" s="1"/>
  <c r="P1027" i="22"/>
  <c r="O1027" i="22"/>
  <c r="W1027" i="22"/>
  <c r="J1027" i="22"/>
  <c r="S1027" i="22" s="1"/>
  <c r="Q1026" i="22"/>
  <c r="Y1026" i="22"/>
  <c r="N1026" i="22"/>
  <c r="U1026" i="22" s="1"/>
  <c r="L1028" i="22" l="1"/>
  <c r="T1028" i="22" s="1"/>
  <c r="P1028" i="22"/>
  <c r="X1028" i="22"/>
  <c r="J1028" i="22"/>
  <c r="S1028" i="22" s="1"/>
  <c r="O1028" i="22"/>
  <c r="W1028" i="22"/>
  <c r="I1029" i="22" a="1"/>
  <c r="I1029" i="22" s="1"/>
  <c r="F1030" i="22"/>
  <c r="K1029" i="22" a="1"/>
  <c r="K1029" i="22" s="1"/>
  <c r="G1029" i="22" a="1"/>
  <c r="G1029" i="22" s="1"/>
  <c r="A1028" i="22"/>
  <c r="V1028" i="22"/>
  <c r="H1028" i="22"/>
  <c r="R1028" i="22" s="1"/>
  <c r="M1028" i="22"/>
  <c r="Q1027" i="22"/>
  <c r="N1027" i="22"/>
  <c r="U1027" i="22" s="1"/>
  <c r="Y1027" i="22"/>
  <c r="F1031" i="22" l="1"/>
  <c r="I1030" i="22" a="1"/>
  <c r="I1030" i="22" s="1"/>
  <c r="G1030" i="22" a="1"/>
  <c r="G1030" i="22" s="1"/>
  <c r="K1030" i="22" a="1"/>
  <c r="K1030" i="22" s="1"/>
  <c r="O1029" i="22"/>
  <c r="W1029" i="22"/>
  <c r="J1029" i="22"/>
  <c r="S1029" i="22" s="1"/>
  <c r="Q1028" i="22"/>
  <c r="Y1028" i="22"/>
  <c r="N1028" i="22"/>
  <c r="U1028" i="22" s="1"/>
  <c r="A1029" i="22"/>
  <c r="M1029" i="22"/>
  <c r="V1029" i="22"/>
  <c r="H1029" i="22"/>
  <c r="R1029" i="22" s="1"/>
  <c r="P1029" i="22"/>
  <c r="X1029" i="22"/>
  <c r="L1029" i="22"/>
  <c r="T1029" i="22" s="1"/>
  <c r="Q1029" i="22" l="1"/>
  <c r="N1029" i="22"/>
  <c r="U1029" i="22" s="1"/>
  <c r="Y1029" i="22"/>
  <c r="P1030" i="22"/>
  <c r="X1030" i="22"/>
  <c r="L1030" i="22"/>
  <c r="T1030" i="22" s="1"/>
  <c r="A1030" i="22"/>
  <c r="V1030" i="22"/>
  <c r="H1030" i="22"/>
  <c r="R1030" i="22" s="1"/>
  <c r="M1030" i="22"/>
  <c r="O1030" i="22"/>
  <c r="W1030" i="22"/>
  <c r="J1030" i="22"/>
  <c r="S1030" i="22" s="1"/>
  <c r="I1031" i="22" a="1"/>
  <c r="I1031" i="22" s="1"/>
  <c r="F1032" i="22"/>
  <c r="K1031" i="22" a="1"/>
  <c r="K1031" i="22" s="1"/>
  <c r="G1031" i="22" a="1"/>
  <c r="G1031" i="22" s="1"/>
  <c r="L1031" i="22" l="1"/>
  <c r="T1031" i="22" s="1"/>
  <c r="P1031" i="22"/>
  <c r="X1031" i="22"/>
  <c r="O1031" i="22"/>
  <c r="W1031" i="22"/>
  <c r="J1031" i="22"/>
  <c r="S1031" i="22" s="1"/>
  <c r="F1033" i="22"/>
  <c r="K1032" i="22" a="1"/>
  <c r="K1032" i="22" s="1"/>
  <c r="G1032" i="22" a="1"/>
  <c r="G1032" i="22" s="1"/>
  <c r="I1032" i="22" a="1"/>
  <c r="I1032" i="22" s="1"/>
  <c r="Y1030" i="22"/>
  <c r="N1030" i="22"/>
  <c r="U1030" i="22" s="1"/>
  <c r="Q1030" i="22"/>
  <c r="M1031" i="22"/>
  <c r="A1031" i="22"/>
  <c r="H1031" i="22"/>
  <c r="R1031" i="22" s="1"/>
  <c r="V1031" i="22"/>
  <c r="X1032" i="22" l="1"/>
  <c r="P1032" i="22"/>
  <c r="L1032" i="22"/>
  <c r="T1032" i="22" s="1"/>
  <c r="W1032" i="22"/>
  <c r="O1032" i="22"/>
  <c r="J1032" i="22"/>
  <c r="S1032" i="22" s="1"/>
  <c r="G1033" i="22" a="1"/>
  <c r="G1033" i="22" s="1"/>
  <c r="F1034" i="22"/>
  <c r="I1033" i="22" a="1"/>
  <c r="I1033" i="22" s="1"/>
  <c r="K1033" i="22" a="1"/>
  <c r="K1033" i="22" s="1"/>
  <c r="Q1031" i="22"/>
  <c r="N1031" i="22"/>
  <c r="U1031" i="22" s="1"/>
  <c r="Y1031" i="22"/>
  <c r="H1032" i="22"/>
  <c r="R1032" i="22" s="1"/>
  <c r="V1032" i="22"/>
  <c r="M1032" i="22"/>
  <c r="A1032" i="22"/>
  <c r="F1035" i="22" l="1"/>
  <c r="G1034" i="22" a="1"/>
  <c r="G1034" i="22" s="1"/>
  <c r="K1034" i="22" a="1"/>
  <c r="K1034" i="22" s="1"/>
  <c r="I1034" i="22" a="1"/>
  <c r="I1034" i="22" s="1"/>
  <c r="M1033" i="22"/>
  <c r="H1033" i="22"/>
  <c r="R1033" i="22" s="1"/>
  <c r="V1033" i="22"/>
  <c r="A1033" i="22"/>
  <c r="N1032" i="22"/>
  <c r="U1032" i="22" s="1"/>
  <c r="Q1032" i="22"/>
  <c r="Y1032" i="22"/>
  <c r="X1033" i="22"/>
  <c r="L1033" i="22"/>
  <c r="T1033" i="22" s="1"/>
  <c r="P1033" i="22"/>
  <c r="W1033" i="22"/>
  <c r="J1033" i="22"/>
  <c r="S1033" i="22" s="1"/>
  <c r="O1033" i="22"/>
  <c r="Y1033" i="22" l="1"/>
  <c r="N1033" i="22"/>
  <c r="U1033" i="22" s="1"/>
  <c r="Q1033" i="22"/>
  <c r="O1034" i="22"/>
  <c r="W1034" i="22"/>
  <c r="J1034" i="22"/>
  <c r="S1034" i="22" s="1"/>
  <c r="X1034" i="22"/>
  <c r="L1034" i="22"/>
  <c r="T1034" i="22" s="1"/>
  <c r="P1034" i="22"/>
  <c r="M1034" i="22"/>
  <c r="A1034" i="22"/>
  <c r="V1034" i="22"/>
  <c r="H1034" i="22"/>
  <c r="R1034" i="22" s="1"/>
  <c r="G1035" i="22" a="1"/>
  <c r="G1035" i="22" s="1"/>
  <c r="K1035" i="22" a="1"/>
  <c r="K1035" i="22" s="1"/>
  <c r="F1036" i="22"/>
  <c r="I1035" i="22" a="1"/>
  <c r="I1035" i="22" s="1"/>
  <c r="K1036" i="22" l="1" a="1"/>
  <c r="K1036" i="22" s="1"/>
  <c r="I1036" i="22" a="1"/>
  <c r="I1036" i="22" s="1"/>
  <c r="F1037" i="22"/>
  <c r="G1036" i="22" a="1"/>
  <c r="G1036" i="22" s="1"/>
  <c r="P1035" i="22"/>
  <c r="X1035" i="22"/>
  <c r="L1035" i="22"/>
  <c r="T1035" i="22" s="1"/>
  <c r="A1035" i="22"/>
  <c r="H1035" i="22"/>
  <c r="R1035" i="22" s="1"/>
  <c r="V1035" i="22"/>
  <c r="M1035" i="22"/>
  <c r="N1034" i="22"/>
  <c r="U1034" i="22" s="1"/>
  <c r="Y1034" i="22"/>
  <c r="Q1034" i="22"/>
  <c r="W1035" i="22"/>
  <c r="J1035" i="22"/>
  <c r="S1035" i="22" s="1"/>
  <c r="O1035" i="22"/>
  <c r="A1036" i="22" l="1"/>
  <c r="H1036" i="22"/>
  <c r="R1036" i="22" s="1"/>
  <c r="V1036" i="22"/>
  <c r="M1036" i="22"/>
  <c r="N1035" i="22"/>
  <c r="U1035" i="22" s="1"/>
  <c r="Y1035" i="22"/>
  <c r="Q1035" i="22"/>
  <c r="I1037" i="22" a="1"/>
  <c r="I1037" i="22" s="1"/>
  <c r="F1038" i="22"/>
  <c r="G1037" i="22" a="1"/>
  <c r="G1037" i="22" s="1"/>
  <c r="K1037" i="22" a="1"/>
  <c r="K1037" i="22" s="1"/>
  <c r="J1036" i="22"/>
  <c r="S1036" i="22" s="1"/>
  <c r="O1036" i="22"/>
  <c r="W1036" i="22"/>
  <c r="L1036" i="22"/>
  <c r="T1036" i="22" s="1"/>
  <c r="P1036" i="22"/>
  <c r="X1036" i="22"/>
  <c r="O1037" i="22" l="1"/>
  <c r="W1037" i="22"/>
  <c r="J1037" i="22"/>
  <c r="S1037" i="22" s="1"/>
  <c r="Q1036" i="22"/>
  <c r="Y1036" i="22"/>
  <c r="N1036" i="22"/>
  <c r="U1036" i="22" s="1"/>
  <c r="P1037" i="22"/>
  <c r="X1037" i="22"/>
  <c r="L1037" i="22"/>
  <c r="T1037" i="22" s="1"/>
  <c r="M1037" i="22"/>
  <c r="A1037" i="22"/>
  <c r="H1037" i="22"/>
  <c r="R1037" i="22" s="1"/>
  <c r="V1037" i="22"/>
  <c r="K1038" i="22" a="1"/>
  <c r="K1038" i="22" s="1"/>
  <c r="F1039" i="22"/>
  <c r="G1038" i="22" a="1"/>
  <c r="G1038" i="22" s="1"/>
  <c r="I1038" i="22" a="1"/>
  <c r="I1038" i="22" s="1"/>
  <c r="G1039" i="22" l="1" a="1"/>
  <c r="G1039" i="22" s="1"/>
  <c r="K1039" i="22" a="1"/>
  <c r="K1039" i="22" s="1"/>
  <c r="F1040" i="22"/>
  <c r="I1039" i="22" a="1"/>
  <c r="I1039" i="22" s="1"/>
  <c r="V1038" i="22"/>
  <c r="A1038" i="22"/>
  <c r="M1038" i="22"/>
  <c r="H1038" i="22"/>
  <c r="R1038" i="22" s="1"/>
  <c r="N1037" i="22"/>
  <c r="U1037" i="22" s="1"/>
  <c r="Q1037" i="22"/>
  <c r="Y1037" i="22"/>
  <c r="X1038" i="22"/>
  <c r="L1038" i="22"/>
  <c r="T1038" i="22" s="1"/>
  <c r="P1038" i="22"/>
  <c r="O1038" i="22"/>
  <c r="W1038" i="22"/>
  <c r="J1038" i="22"/>
  <c r="S1038" i="22" s="1"/>
  <c r="Y1038" i="22" l="1"/>
  <c r="N1038" i="22"/>
  <c r="U1038" i="22" s="1"/>
  <c r="Q1038" i="22"/>
  <c r="O1039" i="22"/>
  <c r="W1039" i="22"/>
  <c r="J1039" i="22"/>
  <c r="S1039" i="22" s="1"/>
  <c r="I1040" i="22" a="1"/>
  <c r="I1040" i="22" s="1"/>
  <c r="K1040" i="22" a="1"/>
  <c r="K1040" i="22" s="1"/>
  <c r="F1041" i="22"/>
  <c r="G1040" i="22" a="1"/>
  <c r="G1040" i="22" s="1"/>
  <c r="L1039" i="22"/>
  <c r="T1039" i="22" s="1"/>
  <c r="P1039" i="22"/>
  <c r="X1039" i="22"/>
  <c r="A1039" i="22"/>
  <c r="H1039" i="22"/>
  <c r="R1039" i="22" s="1"/>
  <c r="M1039" i="22"/>
  <c r="V1039" i="22"/>
  <c r="N1039" i="22" l="1"/>
  <c r="U1039" i="22" s="1"/>
  <c r="Q1039" i="22"/>
  <c r="Y1039" i="22"/>
  <c r="W1040" i="22"/>
  <c r="J1040" i="22"/>
  <c r="S1040" i="22" s="1"/>
  <c r="O1040" i="22"/>
  <c r="P1040" i="22"/>
  <c r="X1040" i="22"/>
  <c r="L1040" i="22"/>
  <c r="T1040" i="22" s="1"/>
  <c r="M1040" i="22"/>
  <c r="A1040" i="22"/>
  <c r="H1040" i="22"/>
  <c r="R1040" i="22" s="1"/>
  <c r="V1040" i="22"/>
  <c r="F1042" i="22"/>
  <c r="I1041" i="22" a="1"/>
  <c r="I1041" i="22" s="1"/>
  <c r="K1041" i="22" a="1"/>
  <c r="K1041" i="22" s="1"/>
  <c r="G1041" i="22" a="1"/>
  <c r="G1041" i="22" s="1"/>
  <c r="W1041" i="22" l="1"/>
  <c r="J1041" i="22"/>
  <c r="S1041" i="22" s="1"/>
  <c r="O1041" i="22"/>
  <c r="L1041" i="22"/>
  <c r="T1041" i="22" s="1"/>
  <c r="P1041" i="22"/>
  <c r="X1041" i="22"/>
  <c r="N1040" i="22"/>
  <c r="U1040" i="22" s="1"/>
  <c r="Q1040" i="22"/>
  <c r="Y1040" i="22"/>
  <c r="G1042" i="22" a="1"/>
  <c r="G1042" i="22" s="1"/>
  <c r="I1042" i="22" a="1"/>
  <c r="I1042" i="22" s="1"/>
  <c r="F1043" i="22"/>
  <c r="K1042" i="22" a="1"/>
  <c r="K1042" i="22" s="1"/>
  <c r="H1041" i="22"/>
  <c r="R1041" i="22" s="1"/>
  <c r="V1041" i="22"/>
  <c r="A1041" i="22"/>
  <c r="M1041" i="22"/>
  <c r="P1042" i="22" l="1"/>
  <c r="X1042" i="22"/>
  <c r="L1042" i="22"/>
  <c r="T1042" i="22" s="1"/>
  <c r="F1044" i="22"/>
  <c r="K1043" i="22" a="1"/>
  <c r="K1043" i="22" s="1"/>
  <c r="I1043" i="22" a="1"/>
  <c r="I1043" i="22" s="1"/>
  <c r="G1043" i="22" a="1"/>
  <c r="G1043" i="22" s="1"/>
  <c r="O1042" i="22"/>
  <c r="W1042" i="22"/>
  <c r="J1042" i="22"/>
  <c r="S1042" i="22" s="1"/>
  <c r="M1042" i="22"/>
  <c r="A1042" i="22"/>
  <c r="H1042" i="22"/>
  <c r="R1042" i="22" s="1"/>
  <c r="V1042" i="22"/>
  <c r="Y1041" i="22"/>
  <c r="N1041" i="22"/>
  <c r="U1041" i="22" s="1"/>
  <c r="Q1041" i="22"/>
  <c r="P1043" i="22" l="1"/>
  <c r="L1043" i="22"/>
  <c r="T1043" i="22" s="1"/>
  <c r="X1043" i="22"/>
  <c r="I1044" i="22" a="1"/>
  <c r="I1044" i="22" s="1"/>
  <c r="F1045" i="22"/>
  <c r="K1044" i="22" a="1"/>
  <c r="K1044" i="22" s="1"/>
  <c r="G1044" i="22" a="1"/>
  <c r="G1044" i="22" s="1"/>
  <c r="N1042" i="22"/>
  <c r="U1042" i="22" s="1"/>
  <c r="Q1042" i="22"/>
  <c r="Y1042" i="22"/>
  <c r="J1043" i="22"/>
  <c r="S1043" i="22" s="1"/>
  <c r="O1043" i="22"/>
  <c r="W1043" i="22"/>
  <c r="H1043" i="22"/>
  <c r="R1043" i="22" s="1"/>
  <c r="V1043" i="22"/>
  <c r="M1043" i="22"/>
  <c r="A1043" i="22"/>
  <c r="H1044" i="22" l="1"/>
  <c r="R1044" i="22" s="1"/>
  <c r="V1044" i="22"/>
  <c r="M1044" i="22"/>
  <c r="A1044" i="22"/>
  <c r="P1044" i="22"/>
  <c r="X1044" i="22"/>
  <c r="L1044" i="22"/>
  <c r="T1044" i="22" s="1"/>
  <c r="N1043" i="22"/>
  <c r="U1043" i="22" s="1"/>
  <c r="Q1043" i="22"/>
  <c r="Y1043" i="22"/>
  <c r="J1044" i="22"/>
  <c r="S1044" i="22" s="1"/>
  <c r="W1044" i="22"/>
  <c r="O1044" i="22"/>
  <c r="G1045" i="22" a="1"/>
  <c r="G1045" i="22" s="1"/>
  <c r="I1045" i="22" a="1"/>
  <c r="I1045" i="22" s="1"/>
  <c r="K1045" i="22" a="1"/>
  <c r="K1045" i="22" s="1"/>
  <c r="F1046" i="22"/>
  <c r="L1045" i="22" l="1"/>
  <c r="T1045" i="22" s="1"/>
  <c r="P1045" i="22"/>
  <c r="X1045" i="22"/>
  <c r="W1045" i="22"/>
  <c r="J1045" i="22"/>
  <c r="S1045" i="22" s="1"/>
  <c r="O1045" i="22"/>
  <c r="Y1044" i="22"/>
  <c r="Q1044" i="22"/>
  <c r="N1044" i="22"/>
  <c r="U1044" i="22" s="1"/>
  <c r="M1045" i="22"/>
  <c r="V1045" i="22"/>
  <c r="A1045" i="22"/>
  <c r="H1045" i="22"/>
  <c r="R1045" i="22" s="1"/>
  <c r="F1047" i="22"/>
  <c r="G1046" i="22" a="1"/>
  <c r="G1046" i="22" s="1"/>
  <c r="I1046" i="22" a="1"/>
  <c r="I1046" i="22" s="1"/>
  <c r="K1046" i="22" a="1"/>
  <c r="K1046" i="22" s="1"/>
  <c r="F1048" i="22" l="1"/>
  <c r="K1047" i="22" a="1"/>
  <c r="K1047" i="22" s="1"/>
  <c r="I1047" i="22" a="1"/>
  <c r="I1047" i="22" s="1"/>
  <c r="G1047" i="22" a="1"/>
  <c r="G1047" i="22" s="1"/>
  <c r="M1046" i="22"/>
  <c r="A1046" i="22"/>
  <c r="V1046" i="22"/>
  <c r="H1046" i="22"/>
  <c r="R1046" i="22" s="1"/>
  <c r="N1045" i="22"/>
  <c r="U1045" i="22" s="1"/>
  <c r="Q1045" i="22"/>
  <c r="Y1045" i="22"/>
  <c r="W1046" i="22"/>
  <c r="J1046" i="22"/>
  <c r="S1046" i="22" s="1"/>
  <c r="O1046" i="22"/>
  <c r="P1046" i="22"/>
  <c r="X1046" i="22"/>
  <c r="L1046" i="22"/>
  <c r="T1046" i="22" s="1"/>
  <c r="M1047" i="22" l="1"/>
  <c r="A1047" i="22"/>
  <c r="V1047" i="22"/>
  <c r="H1047" i="22"/>
  <c r="R1047" i="22" s="1"/>
  <c r="J1047" i="22"/>
  <c r="S1047" i="22" s="1"/>
  <c r="O1047" i="22"/>
  <c r="W1047" i="22"/>
  <c r="Y1046" i="22"/>
  <c r="Q1046" i="22"/>
  <c r="N1046" i="22"/>
  <c r="U1046" i="22" s="1"/>
  <c r="L1047" i="22"/>
  <c r="T1047" i="22" s="1"/>
  <c r="P1047" i="22"/>
  <c r="X1047" i="22"/>
  <c r="K1048" i="22" a="1"/>
  <c r="K1048" i="22" s="1"/>
  <c r="I1048" i="22" a="1"/>
  <c r="I1048" i="22" s="1"/>
  <c r="G1048" i="22" a="1"/>
  <c r="G1048" i="22" s="1"/>
  <c r="F1049" i="22"/>
  <c r="W1048" i="22" l="1"/>
  <c r="J1048" i="22"/>
  <c r="S1048" i="22" s="1"/>
  <c r="O1048" i="22"/>
  <c r="P1048" i="22"/>
  <c r="X1048" i="22"/>
  <c r="L1048" i="22"/>
  <c r="T1048" i="22" s="1"/>
  <c r="V1048" i="22"/>
  <c r="M1048" i="22"/>
  <c r="H1048" i="22"/>
  <c r="R1048" i="22" s="1"/>
  <c r="A1048" i="22"/>
  <c r="G1049" i="22" a="1"/>
  <c r="G1049" i="22" s="1"/>
  <c r="I1049" i="22" a="1"/>
  <c r="I1049" i="22" s="1"/>
  <c r="F1050" i="22"/>
  <c r="K1049" i="22" a="1"/>
  <c r="K1049" i="22" s="1"/>
  <c r="N1047" i="22"/>
  <c r="U1047" i="22" s="1"/>
  <c r="Q1047" i="22"/>
  <c r="Y1047" i="22"/>
  <c r="X1049" i="22" l="1"/>
  <c r="L1049" i="22"/>
  <c r="T1049" i="22" s="1"/>
  <c r="P1049" i="22"/>
  <c r="N1048" i="22"/>
  <c r="U1048" i="22" s="1"/>
  <c r="Q1048" i="22"/>
  <c r="Y1048" i="22"/>
  <c r="F1051" i="22"/>
  <c r="G1050" i="22" a="1"/>
  <c r="G1050" i="22" s="1"/>
  <c r="K1050" i="22" a="1"/>
  <c r="K1050" i="22" s="1"/>
  <c r="I1050" i="22" a="1"/>
  <c r="I1050" i="22" s="1"/>
  <c r="O1049" i="22"/>
  <c r="J1049" i="22"/>
  <c r="S1049" i="22" s="1"/>
  <c r="W1049" i="22"/>
  <c r="M1049" i="22"/>
  <c r="H1049" i="22"/>
  <c r="R1049" i="22" s="1"/>
  <c r="A1049" i="22"/>
  <c r="V1049" i="22"/>
  <c r="K1051" i="22" l="1" a="1"/>
  <c r="K1051" i="22" s="1"/>
  <c r="I1051" i="22" a="1"/>
  <c r="I1051" i="22" s="1"/>
  <c r="F1052" i="22"/>
  <c r="G1051" i="22" a="1"/>
  <c r="G1051" i="22" s="1"/>
  <c r="Q1049" i="22"/>
  <c r="Y1049" i="22"/>
  <c r="N1049" i="22"/>
  <c r="U1049" i="22" s="1"/>
  <c r="W1050" i="22"/>
  <c r="J1050" i="22"/>
  <c r="S1050" i="22" s="1"/>
  <c r="O1050" i="22"/>
  <c r="H1050" i="22"/>
  <c r="R1050" i="22" s="1"/>
  <c r="V1050" i="22"/>
  <c r="A1050" i="22"/>
  <c r="M1050" i="22"/>
  <c r="L1050" i="22"/>
  <c r="T1050" i="22" s="1"/>
  <c r="P1050" i="22"/>
  <c r="X1050" i="22"/>
  <c r="Y1050" i="22" l="1"/>
  <c r="N1050" i="22"/>
  <c r="U1050" i="22" s="1"/>
  <c r="Q1050" i="22"/>
  <c r="V1051" i="22"/>
  <c r="M1051" i="22"/>
  <c r="A1051" i="22"/>
  <c r="H1051" i="22"/>
  <c r="R1051" i="22" s="1"/>
  <c r="F1053" i="22"/>
  <c r="I1052" i="22" a="1"/>
  <c r="I1052" i="22" s="1"/>
  <c r="K1052" i="22" a="1"/>
  <c r="K1052" i="22" s="1"/>
  <c r="G1052" i="22" a="1"/>
  <c r="G1052" i="22" s="1"/>
  <c r="O1051" i="22"/>
  <c r="W1051" i="22"/>
  <c r="J1051" i="22"/>
  <c r="S1051" i="22" s="1"/>
  <c r="L1051" i="22"/>
  <c r="T1051" i="22" s="1"/>
  <c r="P1051" i="22"/>
  <c r="X1051" i="22"/>
  <c r="I1053" i="22" l="1" a="1"/>
  <c r="I1053" i="22" s="1"/>
  <c r="G1053" i="22" a="1"/>
  <c r="G1053" i="22" s="1"/>
  <c r="K1053" i="22" a="1"/>
  <c r="K1053" i="22" s="1"/>
  <c r="F1054" i="22"/>
  <c r="Q1051" i="22"/>
  <c r="Y1051" i="22"/>
  <c r="N1051" i="22"/>
  <c r="U1051" i="22" s="1"/>
  <c r="A1052" i="22"/>
  <c r="H1052" i="22"/>
  <c r="R1052" i="22" s="1"/>
  <c r="V1052" i="22"/>
  <c r="M1052" i="22"/>
  <c r="X1052" i="22"/>
  <c r="L1052" i="22"/>
  <c r="T1052" i="22" s="1"/>
  <c r="P1052" i="22"/>
  <c r="O1052" i="22"/>
  <c r="J1052" i="22"/>
  <c r="S1052" i="22" s="1"/>
  <c r="W1052" i="22"/>
  <c r="I1054" i="22" l="1" a="1"/>
  <c r="I1054" i="22" s="1"/>
  <c r="K1054" i="22" a="1"/>
  <c r="K1054" i="22" s="1"/>
  <c r="F1055" i="22"/>
  <c r="G1054" i="22" a="1"/>
  <c r="G1054" i="22" s="1"/>
  <c r="Y1052" i="22"/>
  <c r="N1052" i="22"/>
  <c r="U1052" i="22" s="1"/>
  <c r="Q1052" i="22"/>
  <c r="L1053" i="22"/>
  <c r="T1053" i="22" s="1"/>
  <c r="P1053" i="22"/>
  <c r="X1053" i="22"/>
  <c r="H1053" i="22"/>
  <c r="R1053" i="22" s="1"/>
  <c r="V1053" i="22"/>
  <c r="A1053" i="22"/>
  <c r="M1053" i="22"/>
  <c r="W1053" i="22"/>
  <c r="O1053" i="22"/>
  <c r="J1053" i="22"/>
  <c r="S1053" i="22" s="1"/>
  <c r="N1053" i="22" l="1"/>
  <c r="U1053" i="22" s="1"/>
  <c r="Q1053" i="22"/>
  <c r="Y1053" i="22"/>
  <c r="M1054" i="22"/>
  <c r="V1054" i="22"/>
  <c r="A1054" i="22"/>
  <c r="H1054" i="22"/>
  <c r="R1054" i="22" s="1"/>
  <c r="K1055" i="22" a="1"/>
  <c r="K1055" i="22" s="1"/>
  <c r="F1056" i="22"/>
  <c r="G1055" i="22" a="1"/>
  <c r="G1055" i="22" s="1"/>
  <c r="I1055" i="22" a="1"/>
  <c r="I1055" i="22" s="1"/>
  <c r="P1054" i="22"/>
  <c r="X1054" i="22"/>
  <c r="L1054" i="22"/>
  <c r="T1054" i="22" s="1"/>
  <c r="O1054" i="22"/>
  <c r="W1054" i="22"/>
  <c r="J1054" i="22"/>
  <c r="S1054" i="22" s="1"/>
  <c r="O1055" i="22" l="1"/>
  <c r="W1055" i="22"/>
  <c r="J1055" i="22"/>
  <c r="S1055" i="22" s="1"/>
  <c r="L1055" i="22"/>
  <c r="T1055" i="22" s="1"/>
  <c r="P1055" i="22"/>
  <c r="X1055" i="22"/>
  <c r="Y1054" i="22"/>
  <c r="N1054" i="22"/>
  <c r="U1054" i="22" s="1"/>
  <c r="Q1054" i="22"/>
  <c r="A1055" i="22"/>
  <c r="H1055" i="22"/>
  <c r="R1055" i="22" s="1"/>
  <c r="V1055" i="22"/>
  <c r="M1055" i="22"/>
  <c r="F1057" i="22"/>
  <c r="G1056" i="22" a="1"/>
  <c r="G1056" i="22" s="1"/>
  <c r="I1056" i="22" a="1"/>
  <c r="I1056" i="22" s="1"/>
  <c r="K1056" i="22" a="1"/>
  <c r="K1056" i="22" s="1"/>
  <c r="M1056" i="22" l="1"/>
  <c r="A1056" i="22"/>
  <c r="V1056" i="22"/>
  <c r="H1056" i="22"/>
  <c r="R1056" i="22" s="1"/>
  <c r="I1057" i="22" a="1"/>
  <c r="I1057" i="22" s="1"/>
  <c r="K1057" i="22" a="1"/>
  <c r="K1057" i="22" s="1"/>
  <c r="F1058" i="22"/>
  <c r="G1057" i="22" a="1"/>
  <c r="G1057" i="22" s="1"/>
  <c r="Q1055" i="22"/>
  <c r="Y1055" i="22"/>
  <c r="N1055" i="22"/>
  <c r="U1055" i="22" s="1"/>
  <c r="O1056" i="22"/>
  <c r="J1056" i="22"/>
  <c r="S1056" i="22" s="1"/>
  <c r="W1056" i="22"/>
  <c r="L1056" i="22"/>
  <c r="T1056" i="22" s="1"/>
  <c r="P1056" i="22"/>
  <c r="X1056" i="22"/>
  <c r="O1057" i="22" l="1"/>
  <c r="W1057" i="22"/>
  <c r="J1057" i="22"/>
  <c r="S1057" i="22" s="1"/>
  <c r="P1057" i="22"/>
  <c r="X1057" i="22"/>
  <c r="L1057" i="22"/>
  <c r="T1057" i="22" s="1"/>
  <c r="M1057" i="22"/>
  <c r="A1057" i="22"/>
  <c r="H1057" i="22"/>
  <c r="R1057" i="22" s="1"/>
  <c r="V1057" i="22"/>
  <c r="I1058" i="22" a="1"/>
  <c r="I1058" i="22" s="1"/>
  <c r="F1059" i="22"/>
  <c r="G1058" i="22" a="1"/>
  <c r="G1058" i="22" s="1"/>
  <c r="K1058" i="22" a="1"/>
  <c r="K1058" i="22" s="1"/>
  <c r="N1056" i="22"/>
  <c r="U1056" i="22" s="1"/>
  <c r="Q1056" i="22"/>
  <c r="Y1056" i="22"/>
  <c r="Y1057" i="22" l="1"/>
  <c r="N1057" i="22"/>
  <c r="U1057" i="22" s="1"/>
  <c r="Q1057" i="22"/>
  <c r="K1059" i="22" a="1"/>
  <c r="K1059" i="22" s="1"/>
  <c r="F1060" i="22"/>
  <c r="G1059" i="22" a="1"/>
  <c r="G1059" i="22" s="1"/>
  <c r="I1059" i="22" a="1"/>
  <c r="I1059" i="22" s="1"/>
  <c r="L1058" i="22"/>
  <c r="T1058" i="22" s="1"/>
  <c r="P1058" i="22"/>
  <c r="X1058" i="22"/>
  <c r="O1058" i="22"/>
  <c r="W1058" i="22"/>
  <c r="J1058" i="22"/>
  <c r="S1058" i="22" s="1"/>
  <c r="M1058" i="22"/>
  <c r="A1058" i="22"/>
  <c r="H1058" i="22"/>
  <c r="R1058" i="22" s="1"/>
  <c r="V1058" i="22"/>
  <c r="H1059" i="22" l="1"/>
  <c r="R1059" i="22" s="1"/>
  <c r="M1059" i="22"/>
  <c r="A1059" i="22"/>
  <c r="V1059" i="22"/>
  <c r="G1060" i="22" a="1"/>
  <c r="G1060" i="22" s="1"/>
  <c r="I1060" i="22" a="1"/>
  <c r="I1060" i="22" s="1"/>
  <c r="K1060" i="22" a="1"/>
  <c r="K1060" i="22" s="1"/>
  <c r="F1061" i="22"/>
  <c r="P1059" i="22"/>
  <c r="X1059" i="22"/>
  <c r="L1059" i="22"/>
  <c r="T1059" i="22" s="1"/>
  <c r="O1059" i="22"/>
  <c r="W1059" i="22"/>
  <c r="J1059" i="22"/>
  <c r="S1059" i="22" s="1"/>
  <c r="N1058" i="22"/>
  <c r="U1058" i="22" s="1"/>
  <c r="Q1058" i="22"/>
  <c r="Y1058" i="22"/>
  <c r="L1060" i="22" l="1"/>
  <c r="T1060" i="22" s="1"/>
  <c r="P1060" i="22"/>
  <c r="X1060" i="22"/>
  <c r="F1062" i="22"/>
  <c r="G1061" i="22" a="1"/>
  <c r="G1061" i="22" s="1"/>
  <c r="K1061" i="22" a="1"/>
  <c r="K1061" i="22" s="1"/>
  <c r="I1061" i="22" a="1"/>
  <c r="I1061" i="22" s="1"/>
  <c r="A1060" i="22"/>
  <c r="M1060" i="22"/>
  <c r="H1060" i="22"/>
  <c r="R1060" i="22" s="1"/>
  <c r="V1060" i="22"/>
  <c r="W1060" i="22"/>
  <c r="J1060" i="22"/>
  <c r="S1060" i="22" s="1"/>
  <c r="O1060" i="22"/>
  <c r="Q1059" i="22"/>
  <c r="Y1059" i="22"/>
  <c r="N1059" i="22"/>
  <c r="U1059" i="22" s="1"/>
  <c r="M1061" i="22" l="1"/>
  <c r="A1061" i="22"/>
  <c r="V1061" i="22"/>
  <c r="H1061" i="22"/>
  <c r="R1061" i="22" s="1"/>
  <c r="O1061" i="22"/>
  <c r="W1061" i="22"/>
  <c r="J1061" i="22"/>
  <c r="S1061" i="22" s="1"/>
  <c r="L1061" i="22"/>
  <c r="T1061" i="22" s="1"/>
  <c r="P1061" i="22"/>
  <c r="X1061" i="22"/>
  <c r="I1062" i="22" a="1"/>
  <c r="I1062" i="22" s="1"/>
  <c r="K1062" i="22" a="1"/>
  <c r="K1062" i="22" s="1"/>
  <c r="F1063" i="22"/>
  <c r="G1062" i="22" a="1"/>
  <c r="G1062" i="22" s="1"/>
  <c r="Y1060" i="22"/>
  <c r="N1060" i="22"/>
  <c r="U1060" i="22" s="1"/>
  <c r="Q1060" i="22"/>
  <c r="V1062" i="22" l="1"/>
  <c r="M1062" i="22"/>
  <c r="H1062" i="22"/>
  <c r="R1062" i="22" s="1"/>
  <c r="A1062" i="22"/>
  <c r="P1062" i="22"/>
  <c r="X1062" i="22"/>
  <c r="L1062" i="22"/>
  <c r="T1062" i="22" s="1"/>
  <c r="J1062" i="22"/>
  <c r="S1062" i="22" s="1"/>
  <c r="O1062" i="22"/>
  <c r="W1062" i="22"/>
  <c r="F1064" i="22"/>
  <c r="K1063" i="22" a="1"/>
  <c r="K1063" i="22" s="1"/>
  <c r="G1063" i="22" a="1"/>
  <c r="G1063" i="22" s="1"/>
  <c r="I1063" i="22" a="1"/>
  <c r="I1063" i="22" s="1"/>
  <c r="Q1061" i="22"/>
  <c r="Y1061" i="22"/>
  <c r="N1061" i="22"/>
  <c r="U1061" i="22" s="1"/>
  <c r="A1063" i="22" l="1"/>
  <c r="H1063" i="22"/>
  <c r="R1063" i="22" s="1"/>
  <c r="V1063" i="22"/>
  <c r="M1063" i="22"/>
  <c r="O1063" i="22"/>
  <c r="W1063" i="22"/>
  <c r="J1063" i="22"/>
  <c r="S1063" i="22" s="1"/>
  <c r="K1064" i="22" a="1"/>
  <c r="K1064" i="22" s="1"/>
  <c r="F1065" i="22"/>
  <c r="G1064" i="22" a="1"/>
  <c r="G1064" i="22" s="1"/>
  <c r="I1064" i="22" a="1"/>
  <c r="I1064" i="22" s="1"/>
  <c r="N1062" i="22"/>
  <c r="U1062" i="22" s="1"/>
  <c r="Q1062" i="22"/>
  <c r="Y1062" i="22"/>
  <c r="L1063" i="22"/>
  <c r="T1063" i="22" s="1"/>
  <c r="P1063" i="22"/>
  <c r="X1063" i="22"/>
  <c r="X1064" i="22" l="1"/>
  <c r="L1064" i="22"/>
  <c r="T1064" i="22" s="1"/>
  <c r="P1064" i="22"/>
  <c r="N1063" i="22"/>
  <c r="U1063" i="22" s="1"/>
  <c r="Q1063" i="22"/>
  <c r="Y1063" i="22"/>
  <c r="O1064" i="22"/>
  <c r="W1064" i="22"/>
  <c r="J1064" i="22"/>
  <c r="S1064" i="22" s="1"/>
  <c r="M1064" i="22"/>
  <c r="H1064" i="22"/>
  <c r="R1064" i="22" s="1"/>
  <c r="A1064" i="22"/>
  <c r="V1064" i="22"/>
  <c r="G1065" i="22" a="1"/>
  <c r="G1065" i="22" s="1"/>
  <c r="K1065" i="22" a="1"/>
  <c r="K1065" i="22" s="1"/>
  <c r="I1065" i="22" a="1"/>
  <c r="I1065" i="22" s="1"/>
  <c r="F1066" i="22"/>
  <c r="M1065" i="22" l="1"/>
  <c r="H1065" i="22"/>
  <c r="R1065" i="22" s="1"/>
  <c r="A1065" i="22"/>
  <c r="V1065" i="22"/>
  <c r="O1065" i="22"/>
  <c r="W1065" i="22"/>
  <c r="J1065" i="22"/>
  <c r="S1065" i="22" s="1"/>
  <c r="N1064" i="22"/>
  <c r="U1064" i="22" s="1"/>
  <c r="Y1064" i="22"/>
  <c r="Q1064" i="22"/>
  <c r="P1065" i="22"/>
  <c r="X1065" i="22"/>
  <c r="L1065" i="22"/>
  <c r="T1065" i="22" s="1"/>
  <c r="I1066" i="22" a="1"/>
  <c r="I1066" i="22" s="1"/>
  <c r="G1066" i="22" a="1"/>
  <c r="G1066" i="22" s="1"/>
  <c r="F1067" i="22"/>
  <c r="K1066" i="22" a="1"/>
  <c r="K1066" i="22" s="1"/>
  <c r="V1066" i="22" l="1"/>
  <c r="M1066" i="22"/>
  <c r="H1066" i="22"/>
  <c r="R1066" i="22" s="1"/>
  <c r="A1066" i="22"/>
  <c r="F1068" i="22"/>
  <c r="K1067" i="22" a="1"/>
  <c r="K1067" i="22" s="1"/>
  <c r="I1067" i="22" a="1"/>
  <c r="I1067" i="22" s="1"/>
  <c r="G1067" i="22" a="1"/>
  <c r="G1067" i="22" s="1"/>
  <c r="O1066" i="22"/>
  <c r="W1066" i="22"/>
  <c r="J1066" i="22"/>
  <c r="S1066" i="22" s="1"/>
  <c r="L1066" i="22"/>
  <c r="T1066" i="22" s="1"/>
  <c r="P1066" i="22"/>
  <c r="X1066" i="22"/>
  <c r="Y1065" i="22"/>
  <c r="N1065" i="22"/>
  <c r="U1065" i="22" s="1"/>
  <c r="Q1065" i="22"/>
  <c r="O1067" i="22" l="1"/>
  <c r="W1067" i="22"/>
  <c r="J1067" i="22"/>
  <c r="S1067" i="22" s="1"/>
  <c r="P1067" i="22"/>
  <c r="X1067" i="22"/>
  <c r="L1067" i="22"/>
  <c r="T1067" i="22" s="1"/>
  <c r="I1068" i="22" a="1"/>
  <c r="I1068" i="22" s="1"/>
  <c r="F1069" i="22"/>
  <c r="K1068" i="22" a="1"/>
  <c r="K1068" i="22" s="1"/>
  <c r="G1068" i="22" a="1"/>
  <c r="G1068" i="22" s="1"/>
  <c r="N1066" i="22"/>
  <c r="U1066" i="22" s="1"/>
  <c r="Q1066" i="22"/>
  <c r="Y1066" i="22"/>
  <c r="A1067" i="22"/>
  <c r="H1067" i="22"/>
  <c r="R1067" i="22" s="1"/>
  <c r="V1067" i="22"/>
  <c r="M1067" i="22"/>
  <c r="G1069" i="22" l="1" a="1"/>
  <c r="G1069" i="22" s="1"/>
  <c r="I1069" i="22" a="1"/>
  <c r="I1069" i="22" s="1"/>
  <c r="F1070" i="22"/>
  <c r="K1069" i="22" a="1"/>
  <c r="K1069" i="22" s="1"/>
  <c r="W1068" i="22"/>
  <c r="J1068" i="22"/>
  <c r="S1068" i="22" s="1"/>
  <c r="O1068" i="22"/>
  <c r="A1068" i="22"/>
  <c r="H1068" i="22"/>
  <c r="R1068" i="22" s="1"/>
  <c r="V1068" i="22"/>
  <c r="M1068" i="22"/>
  <c r="Q1067" i="22"/>
  <c r="Y1067" i="22"/>
  <c r="N1067" i="22"/>
  <c r="U1067" i="22" s="1"/>
  <c r="P1068" i="22"/>
  <c r="X1068" i="22"/>
  <c r="L1068" i="22"/>
  <c r="T1068" i="22" s="1"/>
  <c r="L1069" i="22" l="1"/>
  <c r="T1069" i="22" s="1"/>
  <c r="X1069" i="22"/>
  <c r="P1069" i="22"/>
  <c r="Y1068" i="22"/>
  <c r="N1068" i="22"/>
  <c r="U1068" i="22" s="1"/>
  <c r="Q1068" i="22"/>
  <c r="I1070" i="22" a="1"/>
  <c r="I1070" i="22" s="1"/>
  <c r="K1070" i="22" a="1"/>
  <c r="K1070" i="22" s="1"/>
  <c r="G1070" i="22" a="1"/>
  <c r="G1070" i="22" s="1"/>
  <c r="F1071" i="22"/>
  <c r="W1069" i="22"/>
  <c r="J1069" i="22"/>
  <c r="S1069" i="22" s="1"/>
  <c r="O1069" i="22"/>
  <c r="H1069" i="22"/>
  <c r="R1069" i="22" s="1"/>
  <c r="V1069" i="22"/>
  <c r="M1069" i="22"/>
  <c r="A1069" i="22"/>
  <c r="N1069" i="22" l="1"/>
  <c r="U1069" i="22" s="1"/>
  <c r="Q1069" i="22"/>
  <c r="Y1069" i="22"/>
  <c r="X1070" i="22"/>
  <c r="L1070" i="22"/>
  <c r="T1070" i="22" s="1"/>
  <c r="P1070" i="22"/>
  <c r="O1070" i="22"/>
  <c r="W1070" i="22"/>
  <c r="J1070" i="22"/>
  <c r="S1070" i="22" s="1"/>
  <c r="F1072" i="22"/>
  <c r="K1071" i="22" a="1"/>
  <c r="K1071" i="22" s="1"/>
  <c r="I1071" i="22" a="1"/>
  <c r="I1071" i="22" s="1"/>
  <c r="G1071" i="22" a="1"/>
  <c r="G1071" i="22" s="1"/>
  <c r="M1070" i="22"/>
  <c r="A1070" i="22"/>
  <c r="H1070" i="22"/>
  <c r="R1070" i="22" s="1"/>
  <c r="V1070" i="22"/>
  <c r="W1071" i="22" l="1"/>
  <c r="J1071" i="22"/>
  <c r="S1071" i="22" s="1"/>
  <c r="O1071" i="22"/>
  <c r="M1071" i="22"/>
  <c r="A1071" i="22"/>
  <c r="H1071" i="22"/>
  <c r="R1071" i="22" s="1"/>
  <c r="V1071" i="22"/>
  <c r="P1071" i="22"/>
  <c r="L1071" i="22"/>
  <c r="T1071" i="22" s="1"/>
  <c r="X1071" i="22"/>
  <c r="Q1070" i="22"/>
  <c r="Y1070" i="22"/>
  <c r="N1070" i="22"/>
  <c r="U1070" i="22" s="1"/>
  <c r="F1073" i="22"/>
  <c r="K1072" i="22" a="1"/>
  <c r="K1072" i="22" s="1"/>
  <c r="I1072" i="22" a="1"/>
  <c r="I1072" i="22" s="1"/>
  <c r="G1072" i="22" a="1"/>
  <c r="G1072" i="22" s="1"/>
  <c r="G1073" i="22" l="1" a="1"/>
  <c r="G1073" i="22" s="1"/>
  <c r="F1074" i="22"/>
  <c r="K1073" i="22" a="1"/>
  <c r="K1073" i="22" s="1"/>
  <c r="I1073" i="22" a="1"/>
  <c r="I1073" i="22" s="1"/>
  <c r="P1072" i="22"/>
  <c r="X1072" i="22"/>
  <c r="L1072" i="22"/>
  <c r="T1072" i="22" s="1"/>
  <c r="Q1071" i="22"/>
  <c r="Y1071" i="22"/>
  <c r="N1071" i="22"/>
  <c r="U1071" i="22" s="1"/>
  <c r="O1072" i="22"/>
  <c r="W1072" i="22"/>
  <c r="J1072" i="22"/>
  <c r="S1072" i="22" s="1"/>
  <c r="M1072" i="22"/>
  <c r="A1072" i="22"/>
  <c r="V1072" i="22"/>
  <c r="H1072" i="22"/>
  <c r="R1072" i="22" s="1"/>
  <c r="N1072" i="22" l="1"/>
  <c r="U1072" i="22" s="1"/>
  <c r="Q1072" i="22"/>
  <c r="Y1072" i="22"/>
  <c r="O1073" i="22"/>
  <c r="W1073" i="22"/>
  <c r="J1073" i="22"/>
  <c r="S1073" i="22" s="1"/>
  <c r="P1073" i="22"/>
  <c r="X1073" i="22"/>
  <c r="L1073" i="22"/>
  <c r="T1073" i="22" s="1"/>
  <c r="G1074" i="22" a="1"/>
  <c r="G1074" i="22" s="1"/>
  <c r="F1075" i="22"/>
  <c r="K1074" i="22" a="1"/>
  <c r="K1074" i="22" s="1"/>
  <c r="I1074" i="22" a="1"/>
  <c r="I1074" i="22" s="1"/>
  <c r="M1073" i="22"/>
  <c r="A1073" i="22"/>
  <c r="H1073" i="22"/>
  <c r="R1073" i="22" s="1"/>
  <c r="V1073" i="22"/>
  <c r="O1074" i="22" l="1"/>
  <c r="J1074" i="22"/>
  <c r="S1074" i="22" s="1"/>
  <c r="W1074" i="22"/>
  <c r="L1074" i="22"/>
  <c r="T1074" i="22" s="1"/>
  <c r="P1074" i="22"/>
  <c r="X1074" i="22"/>
  <c r="N1073" i="22"/>
  <c r="U1073" i="22" s="1"/>
  <c r="Q1073" i="22"/>
  <c r="Y1073" i="22"/>
  <c r="G1075" i="22" a="1"/>
  <c r="G1075" i="22" s="1"/>
  <c r="F1076" i="22"/>
  <c r="K1075" i="22" a="1"/>
  <c r="K1075" i="22" s="1"/>
  <c r="I1075" i="22" a="1"/>
  <c r="I1075" i="22" s="1"/>
  <c r="A1074" i="22"/>
  <c r="M1074" i="22"/>
  <c r="H1074" i="22"/>
  <c r="R1074" i="22" s="1"/>
  <c r="V1074" i="22"/>
  <c r="Q1074" i="22" l="1"/>
  <c r="Y1074" i="22"/>
  <c r="N1074" i="22"/>
  <c r="U1074" i="22" s="1"/>
  <c r="X1075" i="22"/>
  <c r="L1075" i="22"/>
  <c r="T1075" i="22" s="1"/>
  <c r="P1075" i="22"/>
  <c r="I1076" i="22" a="1"/>
  <c r="I1076" i="22" s="1"/>
  <c r="K1076" i="22" a="1"/>
  <c r="K1076" i="22" s="1"/>
  <c r="G1076" i="22" a="1"/>
  <c r="G1076" i="22" s="1"/>
  <c r="F1077" i="22"/>
  <c r="O1075" i="22"/>
  <c r="W1075" i="22"/>
  <c r="J1075" i="22"/>
  <c r="S1075" i="22" s="1"/>
  <c r="A1075" i="22"/>
  <c r="V1075" i="22"/>
  <c r="H1075" i="22"/>
  <c r="R1075" i="22" s="1"/>
  <c r="M1075" i="22"/>
  <c r="P1076" i="22" l="1"/>
  <c r="L1076" i="22"/>
  <c r="T1076" i="22" s="1"/>
  <c r="X1076" i="22"/>
  <c r="J1076" i="22"/>
  <c r="S1076" i="22" s="1"/>
  <c r="W1076" i="22"/>
  <c r="O1076" i="22"/>
  <c r="K1077" i="22" a="1"/>
  <c r="K1077" i="22" s="1"/>
  <c r="I1077" i="22" a="1"/>
  <c r="I1077" i="22" s="1"/>
  <c r="G1077" i="22" a="1"/>
  <c r="G1077" i="22" s="1"/>
  <c r="F1078" i="22"/>
  <c r="Q1075" i="22"/>
  <c r="N1075" i="22"/>
  <c r="U1075" i="22" s="1"/>
  <c r="Y1075" i="22"/>
  <c r="A1076" i="22"/>
  <c r="M1076" i="22"/>
  <c r="H1076" i="22"/>
  <c r="R1076" i="22" s="1"/>
  <c r="V1076" i="22"/>
  <c r="P1077" i="22" l="1"/>
  <c r="X1077" i="22"/>
  <c r="L1077" i="22"/>
  <c r="T1077" i="22" s="1"/>
  <c r="O1077" i="22"/>
  <c r="W1077" i="22"/>
  <c r="J1077" i="22"/>
  <c r="S1077" i="22" s="1"/>
  <c r="Y1076" i="22"/>
  <c r="N1076" i="22"/>
  <c r="U1076" i="22" s="1"/>
  <c r="Q1076" i="22"/>
  <c r="F1079" i="22"/>
  <c r="G1078" i="22" a="1"/>
  <c r="G1078" i="22" s="1"/>
  <c r="K1078" i="22" a="1"/>
  <c r="K1078" i="22" s="1"/>
  <c r="I1078" i="22" a="1"/>
  <c r="I1078" i="22" s="1"/>
  <c r="M1077" i="22"/>
  <c r="V1077" i="22"/>
  <c r="A1077" i="22"/>
  <c r="H1077" i="22"/>
  <c r="R1077" i="22" s="1"/>
  <c r="Y1077" i="22" l="1"/>
  <c r="N1077" i="22"/>
  <c r="U1077" i="22" s="1"/>
  <c r="Q1077" i="22"/>
  <c r="O1078" i="22"/>
  <c r="W1078" i="22"/>
  <c r="J1078" i="22"/>
  <c r="S1078" i="22" s="1"/>
  <c r="M1078" i="22"/>
  <c r="A1078" i="22"/>
  <c r="H1078" i="22"/>
  <c r="R1078" i="22" s="1"/>
  <c r="V1078" i="22"/>
  <c r="P1078" i="22"/>
  <c r="X1078" i="22"/>
  <c r="L1078" i="22"/>
  <c r="T1078" i="22" s="1"/>
  <c r="G1079" i="22" a="1"/>
  <c r="G1079" i="22" s="1"/>
  <c r="K1079" i="22" a="1"/>
  <c r="K1079" i="22" s="1"/>
  <c r="I1079" i="22" a="1"/>
  <c r="I1079" i="22" s="1"/>
  <c r="F1080" i="22"/>
  <c r="P1079" i="22" l="1"/>
  <c r="X1079" i="22"/>
  <c r="L1079" i="22"/>
  <c r="T1079" i="22" s="1"/>
  <c r="O1079" i="22"/>
  <c r="W1079" i="22"/>
  <c r="J1079" i="22"/>
  <c r="S1079" i="22" s="1"/>
  <c r="Q1078" i="22"/>
  <c r="Y1078" i="22"/>
  <c r="N1078" i="22"/>
  <c r="U1078" i="22" s="1"/>
  <c r="A1079" i="22"/>
  <c r="V1079" i="22"/>
  <c r="M1079" i="22"/>
  <c r="H1079" i="22"/>
  <c r="R1079" i="22" s="1"/>
  <c r="F1081" i="22"/>
  <c r="K1080" i="22" a="1"/>
  <c r="K1080" i="22" s="1"/>
  <c r="I1080" i="22" a="1"/>
  <c r="I1080" i="22" s="1"/>
  <c r="G1080" i="22" a="1"/>
  <c r="G1080" i="22" s="1"/>
  <c r="X1080" i="22" l="1"/>
  <c r="L1080" i="22"/>
  <c r="T1080" i="22" s="1"/>
  <c r="P1080" i="22"/>
  <c r="K1081" i="22" a="1"/>
  <c r="K1081" i="22" s="1"/>
  <c r="I1081" i="22" a="1"/>
  <c r="I1081" i="22" s="1"/>
  <c r="F1082" i="22"/>
  <c r="G1081" i="22" a="1"/>
  <c r="G1081" i="22" s="1"/>
  <c r="O1080" i="22"/>
  <c r="W1080" i="22"/>
  <c r="J1080" i="22"/>
  <c r="S1080" i="22" s="1"/>
  <c r="N1079" i="22"/>
  <c r="U1079" i="22" s="1"/>
  <c r="Y1079" i="22"/>
  <c r="Q1079" i="22"/>
  <c r="M1080" i="22"/>
  <c r="A1080" i="22"/>
  <c r="V1080" i="22"/>
  <c r="H1080" i="22"/>
  <c r="R1080" i="22" s="1"/>
  <c r="F1083" i="22" l="1"/>
  <c r="I1082" i="22" a="1"/>
  <c r="I1082" i="22" s="1"/>
  <c r="K1082" i="22" a="1"/>
  <c r="K1082" i="22" s="1"/>
  <c r="G1082" i="22" a="1"/>
  <c r="G1082" i="22" s="1"/>
  <c r="O1081" i="22"/>
  <c r="J1081" i="22"/>
  <c r="S1081" i="22" s="1"/>
  <c r="W1081" i="22"/>
  <c r="H1081" i="22"/>
  <c r="R1081" i="22" s="1"/>
  <c r="V1081" i="22"/>
  <c r="M1081" i="22"/>
  <c r="A1081" i="22"/>
  <c r="L1081" i="22"/>
  <c r="T1081" i="22" s="1"/>
  <c r="P1081" i="22"/>
  <c r="X1081" i="22"/>
  <c r="Q1080" i="22"/>
  <c r="Y1080" i="22"/>
  <c r="N1080" i="22"/>
  <c r="U1080" i="22" s="1"/>
  <c r="H1082" i="22" l="1"/>
  <c r="R1082" i="22" s="1"/>
  <c r="V1082" i="22"/>
  <c r="M1082" i="22"/>
  <c r="A1082" i="22"/>
  <c r="L1082" i="22"/>
  <c r="T1082" i="22" s="1"/>
  <c r="P1082" i="22"/>
  <c r="X1082" i="22"/>
  <c r="Q1081" i="22"/>
  <c r="Y1081" i="22"/>
  <c r="N1081" i="22"/>
  <c r="U1081" i="22" s="1"/>
  <c r="O1082" i="22"/>
  <c r="J1082" i="22"/>
  <c r="S1082" i="22" s="1"/>
  <c r="W1082" i="22"/>
  <c r="G1083" i="22" a="1"/>
  <c r="G1083" i="22" s="1"/>
  <c r="F1084" i="22"/>
  <c r="I1083" i="22" a="1"/>
  <c r="I1083" i="22" s="1"/>
  <c r="K1083" i="22" a="1"/>
  <c r="K1083" i="22" s="1"/>
  <c r="O1083" i="22" l="1"/>
  <c r="W1083" i="22"/>
  <c r="J1083" i="22"/>
  <c r="S1083" i="22" s="1"/>
  <c r="A1083" i="22"/>
  <c r="H1083" i="22"/>
  <c r="R1083" i="22" s="1"/>
  <c r="M1083" i="22"/>
  <c r="V1083" i="22"/>
  <c r="Q1082" i="22"/>
  <c r="Y1082" i="22"/>
  <c r="N1082" i="22"/>
  <c r="U1082" i="22" s="1"/>
  <c r="F1085" i="22"/>
  <c r="I1084" i="22" a="1"/>
  <c r="I1084" i="22" s="1"/>
  <c r="G1084" i="22" a="1"/>
  <c r="G1084" i="22" s="1"/>
  <c r="K1084" i="22" a="1"/>
  <c r="K1084" i="22" s="1"/>
  <c r="L1083" i="22"/>
  <c r="T1083" i="22" s="1"/>
  <c r="P1083" i="22"/>
  <c r="X1083" i="22"/>
  <c r="X1084" i="22" l="1"/>
  <c r="L1084" i="22"/>
  <c r="T1084" i="22" s="1"/>
  <c r="P1084" i="22"/>
  <c r="Q1083" i="22"/>
  <c r="Y1083" i="22"/>
  <c r="N1083" i="22"/>
  <c r="U1083" i="22" s="1"/>
  <c r="H1084" i="22"/>
  <c r="R1084" i="22" s="1"/>
  <c r="V1084" i="22"/>
  <c r="M1084" i="22"/>
  <c r="A1084" i="22"/>
  <c r="K1085" i="22" a="1"/>
  <c r="K1085" i="22" s="1"/>
  <c r="F1086" i="22"/>
  <c r="G1085" i="22" a="1"/>
  <c r="G1085" i="22" s="1"/>
  <c r="I1085" i="22" a="1"/>
  <c r="I1085" i="22" s="1"/>
  <c r="J1084" i="22"/>
  <c r="S1084" i="22" s="1"/>
  <c r="O1084" i="22"/>
  <c r="W1084" i="22"/>
  <c r="J1085" i="22" l="1"/>
  <c r="S1085" i="22" s="1"/>
  <c r="O1085" i="22"/>
  <c r="W1085" i="22"/>
  <c r="H1085" i="22"/>
  <c r="R1085" i="22" s="1"/>
  <c r="M1085" i="22"/>
  <c r="A1085" i="22"/>
  <c r="V1085" i="22"/>
  <c r="F1087" i="22"/>
  <c r="G1086" i="22" a="1"/>
  <c r="G1086" i="22" s="1"/>
  <c r="I1086" i="22" a="1"/>
  <c r="I1086" i="22" s="1"/>
  <c r="K1086" i="22" a="1"/>
  <c r="K1086" i="22" s="1"/>
  <c r="L1085" i="22"/>
  <c r="T1085" i="22" s="1"/>
  <c r="P1085" i="22"/>
  <c r="X1085" i="22"/>
  <c r="Y1084" i="22"/>
  <c r="N1084" i="22"/>
  <c r="U1084" i="22" s="1"/>
  <c r="Q1084" i="22"/>
  <c r="K1087" i="22" l="1" a="1"/>
  <c r="K1087" i="22" s="1"/>
  <c r="G1087" i="22" a="1"/>
  <c r="G1087" i="22" s="1"/>
  <c r="F1088" i="22"/>
  <c r="I1087" i="22" a="1"/>
  <c r="I1087" i="22" s="1"/>
  <c r="P1086" i="22"/>
  <c r="L1086" i="22"/>
  <c r="T1086" i="22" s="1"/>
  <c r="X1086" i="22"/>
  <c r="N1085" i="22"/>
  <c r="U1085" i="22" s="1"/>
  <c r="Q1085" i="22"/>
  <c r="Y1085" i="22"/>
  <c r="O1086" i="22"/>
  <c r="W1086" i="22"/>
  <c r="J1086" i="22"/>
  <c r="S1086" i="22" s="1"/>
  <c r="V1086" i="22"/>
  <c r="M1086" i="22"/>
  <c r="A1086" i="22"/>
  <c r="H1086" i="22"/>
  <c r="R1086" i="22" s="1"/>
  <c r="N1086" i="22" l="1"/>
  <c r="U1086" i="22" s="1"/>
  <c r="Q1086" i="22"/>
  <c r="Y1086" i="22"/>
  <c r="W1087" i="22"/>
  <c r="O1087" i="22"/>
  <c r="J1087" i="22"/>
  <c r="S1087" i="22" s="1"/>
  <c r="I1088" i="22" a="1"/>
  <c r="I1088" i="22" s="1"/>
  <c r="K1088" i="22" a="1"/>
  <c r="K1088" i="22" s="1"/>
  <c r="G1088" i="22" a="1"/>
  <c r="G1088" i="22" s="1"/>
  <c r="F1089" i="22"/>
  <c r="V1087" i="22"/>
  <c r="H1087" i="22"/>
  <c r="R1087" i="22" s="1"/>
  <c r="A1087" i="22"/>
  <c r="M1087" i="22"/>
  <c r="L1087" i="22"/>
  <c r="T1087" i="22" s="1"/>
  <c r="P1087" i="22"/>
  <c r="X1087" i="22"/>
  <c r="P1088" i="22" l="1"/>
  <c r="X1088" i="22"/>
  <c r="L1088" i="22"/>
  <c r="T1088" i="22" s="1"/>
  <c r="J1088" i="22"/>
  <c r="S1088" i="22" s="1"/>
  <c r="O1088" i="22"/>
  <c r="W1088" i="22"/>
  <c r="F1090" i="22"/>
  <c r="K1089" i="22" a="1"/>
  <c r="K1089" i="22" s="1"/>
  <c r="G1089" i="22" a="1"/>
  <c r="G1089" i="22" s="1"/>
  <c r="I1089" i="22" a="1"/>
  <c r="I1089" i="22" s="1"/>
  <c r="Q1087" i="22"/>
  <c r="N1087" i="22"/>
  <c r="U1087" i="22" s="1"/>
  <c r="Y1087" i="22"/>
  <c r="H1088" i="22"/>
  <c r="R1088" i="22" s="1"/>
  <c r="V1088" i="22"/>
  <c r="M1088" i="22"/>
  <c r="A1088" i="22"/>
  <c r="X1089" i="22" l="1"/>
  <c r="L1089" i="22"/>
  <c r="T1089" i="22" s="1"/>
  <c r="P1089" i="22"/>
  <c r="Y1088" i="22"/>
  <c r="Q1088" i="22"/>
  <c r="N1088" i="22"/>
  <c r="U1088" i="22" s="1"/>
  <c r="G1090" i="22" a="1"/>
  <c r="G1090" i="22" s="1"/>
  <c r="F1091" i="22"/>
  <c r="I1090" i="22" a="1"/>
  <c r="I1090" i="22" s="1"/>
  <c r="K1090" i="22" a="1"/>
  <c r="K1090" i="22" s="1"/>
  <c r="J1089" i="22"/>
  <c r="S1089" i="22" s="1"/>
  <c r="O1089" i="22"/>
  <c r="W1089" i="22"/>
  <c r="M1089" i="22"/>
  <c r="A1089" i="22"/>
  <c r="H1089" i="22"/>
  <c r="R1089" i="22" s="1"/>
  <c r="V1089" i="22"/>
  <c r="Q1089" i="22" l="1"/>
  <c r="Y1089" i="22"/>
  <c r="N1089" i="22"/>
  <c r="U1089" i="22" s="1"/>
  <c r="H1090" i="22"/>
  <c r="R1090" i="22" s="1"/>
  <c r="V1090" i="22"/>
  <c r="M1090" i="22"/>
  <c r="A1090" i="22"/>
  <c r="L1090" i="22"/>
  <c r="T1090" i="22" s="1"/>
  <c r="P1090" i="22"/>
  <c r="X1090" i="22"/>
  <c r="K1091" i="22" a="1"/>
  <c r="K1091" i="22" s="1"/>
  <c r="I1091" i="22" a="1"/>
  <c r="I1091" i="22" s="1"/>
  <c r="F1092" i="22"/>
  <c r="G1091" i="22" a="1"/>
  <c r="G1091" i="22" s="1"/>
  <c r="W1090" i="22"/>
  <c r="J1090" i="22"/>
  <c r="S1090" i="22" s="1"/>
  <c r="O1090" i="22"/>
  <c r="Y1090" i="22" l="1"/>
  <c r="Q1090" i="22"/>
  <c r="N1090" i="22"/>
  <c r="U1090" i="22" s="1"/>
  <c r="A1091" i="22"/>
  <c r="V1091" i="22"/>
  <c r="H1091" i="22"/>
  <c r="R1091" i="22" s="1"/>
  <c r="M1091" i="22"/>
  <c r="I1092" i="22" a="1"/>
  <c r="I1092" i="22" s="1"/>
  <c r="F1093" i="22"/>
  <c r="K1092" i="22" a="1"/>
  <c r="K1092" i="22" s="1"/>
  <c r="G1092" i="22" a="1"/>
  <c r="G1092" i="22" s="1"/>
  <c r="O1091" i="22"/>
  <c r="W1091" i="22"/>
  <c r="J1091" i="22"/>
  <c r="S1091" i="22" s="1"/>
  <c r="P1091" i="22"/>
  <c r="X1091" i="22"/>
  <c r="L1091" i="22"/>
  <c r="T1091" i="22" s="1"/>
  <c r="Y1091" i="22" l="1"/>
  <c r="N1091" i="22"/>
  <c r="U1091" i="22" s="1"/>
  <c r="Q1091" i="22"/>
  <c r="M1092" i="22"/>
  <c r="A1092" i="22"/>
  <c r="H1092" i="22"/>
  <c r="R1092" i="22" s="1"/>
  <c r="V1092" i="22"/>
  <c r="J1092" i="22"/>
  <c r="S1092" i="22" s="1"/>
  <c r="O1092" i="22"/>
  <c r="W1092" i="22"/>
  <c r="X1092" i="22"/>
  <c r="L1092" i="22"/>
  <c r="T1092" i="22" s="1"/>
  <c r="P1092" i="22"/>
  <c r="F1094" i="22"/>
  <c r="G1093" i="22" a="1"/>
  <c r="G1093" i="22" s="1"/>
  <c r="K1093" i="22" a="1"/>
  <c r="K1093" i="22" s="1"/>
  <c r="I1093" i="22" a="1"/>
  <c r="I1093" i="22" s="1"/>
  <c r="L1093" i="22" l="1"/>
  <c r="T1093" i="22" s="1"/>
  <c r="P1093" i="22"/>
  <c r="X1093" i="22"/>
  <c r="Q1092" i="22"/>
  <c r="Y1092" i="22"/>
  <c r="N1092" i="22"/>
  <c r="U1092" i="22" s="1"/>
  <c r="I1094" i="22" a="1"/>
  <c r="I1094" i="22" s="1"/>
  <c r="K1094" i="22" a="1"/>
  <c r="K1094" i="22" s="1"/>
  <c r="F1095" i="22"/>
  <c r="G1094" i="22" a="1"/>
  <c r="G1094" i="22" s="1"/>
  <c r="A1093" i="22"/>
  <c r="V1093" i="22"/>
  <c r="H1093" i="22"/>
  <c r="R1093" i="22" s="1"/>
  <c r="M1093" i="22"/>
  <c r="W1093" i="22"/>
  <c r="J1093" i="22"/>
  <c r="S1093" i="22" s="1"/>
  <c r="O1093" i="22"/>
  <c r="P1094" i="22" l="1"/>
  <c r="X1094" i="22"/>
  <c r="L1094" i="22"/>
  <c r="T1094" i="22" s="1"/>
  <c r="N1093" i="22"/>
  <c r="U1093" i="22" s="1"/>
  <c r="Q1093" i="22"/>
  <c r="Y1093" i="22"/>
  <c r="O1094" i="22"/>
  <c r="W1094" i="22"/>
  <c r="J1094" i="22"/>
  <c r="S1094" i="22" s="1"/>
  <c r="H1094" i="22"/>
  <c r="R1094" i="22" s="1"/>
  <c r="A1094" i="22"/>
  <c r="V1094" i="22"/>
  <c r="M1094" i="22"/>
  <c r="G1095" i="22" a="1"/>
  <c r="G1095" i="22" s="1"/>
  <c r="I1095" i="22" a="1"/>
  <c r="I1095" i="22" s="1"/>
  <c r="F1096" i="22"/>
  <c r="K1095" i="22" a="1"/>
  <c r="K1095" i="22" s="1"/>
  <c r="F1097" i="22" l="1"/>
  <c r="G1096" i="22" a="1"/>
  <c r="G1096" i="22" s="1"/>
  <c r="K1096" i="22" a="1"/>
  <c r="K1096" i="22" s="1"/>
  <c r="I1096" i="22" a="1"/>
  <c r="I1096" i="22" s="1"/>
  <c r="M1095" i="22"/>
  <c r="A1095" i="22"/>
  <c r="V1095" i="22"/>
  <c r="H1095" i="22"/>
  <c r="R1095" i="22" s="1"/>
  <c r="Q1094" i="22"/>
  <c r="Y1094" i="22"/>
  <c r="N1094" i="22"/>
  <c r="U1094" i="22" s="1"/>
  <c r="W1095" i="22"/>
  <c r="J1095" i="22"/>
  <c r="S1095" i="22" s="1"/>
  <c r="O1095" i="22"/>
  <c r="L1095" i="22"/>
  <c r="T1095" i="22" s="1"/>
  <c r="P1095" i="22"/>
  <c r="X1095" i="22"/>
  <c r="N1095" i="22" l="1"/>
  <c r="U1095" i="22" s="1"/>
  <c r="Q1095" i="22"/>
  <c r="Y1095" i="22"/>
  <c r="O1096" i="22"/>
  <c r="W1096" i="22"/>
  <c r="J1096" i="22"/>
  <c r="S1096" i="22" s="1"/>
  <c r="P1096" i="22"/>
  <c r="X1096" i="22"/>
  <c r="L1096" i="22"/>
  <c r="T1096" i="22" s="1"/>
  <c r="H1096" i="22"/>
  <c r="R1096" i="22" s="1"/>
  <c r="A1096" i="22"/>
  <c r="V1096" i="22"/>
  <c r="M1096" i="22"/>
  <c r="G1097" i="22" a="1"/>
  <c r="G1097" i="22" s="1"/>
  <c r="I1097" i="22" a="1"/>
  <c r="I1097" i="22" s="1"/>
  <c r="F1098" i="22"/>
  <c r="K1097" i="22" a="1"/>
  <c r="K1097" i="22" s="1"/>
  <c r="W1097" i="22" l="1"/>
  <c r="J1097" i="22"/>
  <c r="S1097" i="22" s="1"/>
  <c r="O1097" i="22"/>
  <c r="H1097" i="22"/>
  <c r="R1097" i="22" s="1"/>
  <c r="V1097" i="22"/>
  <c r="M1097" i="22"/>
  <c r="A1097" i="22"/>
  <c r="Q1096" i="22"/>
  <c r="Y1096" i="22"/>
  <c r="N1096" i="22"/>
  <c r="U1096" i="22" s="1"/>
  <c r="I1098" i="22" a="1"/>
  <c r="I1098" i="22" s="1"/>
  <c r="K1098" i="22" a="1"/>
  <c r="K1098" i="22" s="1"/>
  <c r="G1098" i="22" a="1"/>
  <c r="G1098" i="22" s="1"/>
  <c r="F1099" i="22"/>
  <c r="X1097" i="22"/>
  <c r="L1097" i="22"/>
  <c r="T1097" i="22" s="1"/>
  <c r="P1097" i="22"/>
  <c r="F1100" i="22" l="1"/>
  <c r="G1099" i="22" a="1"/>
  <c r="G1099" i="22" s="1"/>
  <c r="I1099" i="22" a="1"/>
  <c r="I1099" i="22" s="1"/>
  <c r="K1099" i="22" a="1"/>
  <c r="K1099" i="22" s="1"/>
  <c r="Q1097" i="22"/>
  <c r="Y1097" i="22"/>
  <c r="N1097" i="22"/>
  <c r="U1097" i="22" s="1"/>
  <c r="M1098" i="22"/>
  <c r="A1098" i="22"/>
  <c r="H1098" i="22"/>
  <c r="R1098" i="22" s="1"/>
  <c r="V1098" i="22"/>
  <c r="L1098" i="22"/>
  <c r="T1098" i="22" s="1"/>
  <c r="X1098" i="22"/>
  <c r="P1098" i="22"/>
  <c r="W1098" i="22"/>
  <c r="J1098" i="22"/>
  <c r="S1098" i="22" s="1"/>
  <c r="O1098" i="22"/>
  <c r="N1098" i="22" l="1"/>
  <c r="U1098" i="22" s="1"/>
  <c r="Q1098" i="22"/>
  <c r="Y1098" i="22"/>
  <c r="P1099" i="22"/>
  <c r="X1099" i="22"/>
  <c r="L1099" i="22"/>
  <c r="T1099" i="22" s="1"/>
  <c r="W1099" i="22"/>
  <c r="O1099" i="22"/>
  <c r="J1099" i="22"/>
  <c r="S1099" i="22" s="1"/>
  <c r="A1099" i="22"/>
  <c r="H1099" i="22"/>
  <c r="R1099" i="22" s="1"/>
  <c r="V1099" i="22"/>
  <c r="M1099" i="22"/>
  <c r="F1101" i="22"/>
  <c r="I1100" i="22" a="1"/>
  <c r="I1100" i="22" s="1"/>
  <c r="K1100" i="22" a="1"/>
  <c r="K1100" i="22" s="1"/>
  <c r="G1100" i="22" a="1"/>
  <c r="G1100" i="22" s="1"/>
  <c r="G1101" i="22" l="1" a="1"/>
  <c r="G1101" i="22" s="1"/>
  <c r="F1102" i="22"/>
  <c r="I1101" i="22" a="1"/>
  <c r="I1101" i="22" s="1"/>
  <c r="K1101" i="22" a="1"/>
  <c r="K1101" i="22" s="1"/>
  <c r="W1100" i="22"/>
  <c r="O1100" i="22"/>
  <c r="J1100" i="22"/>
  <c r="S1100" i="22" s="1"/>
  <c r="Q1099" i="22"/>
  <c r="Y1099" i="22"/>
  <c r="N1099" i="22"/>
  <c r="U1099" i="22" s="1"/>
  <c r="L1100" i="22"/>
  <c r="T1100" i="22" s="1"/>
  <c r="X1100" i="22"/>
  <c r="P1100" i="22"/>
  <c r="H1100" i="22"/>
  <c r="R1100" i="22" s="1"/>
  <c r="V1100" i="22"/>
  <c r="A1100" i="22"/>
  <c r="M1100" i="22"/>
  <c r="L1101" i="22" l="1"/>
  <c r="T1101" i="22" s="1"/>
  <c r="P1101" i="22"/>
  <c r="X1101" i="22"/>
  <c r="W1101" i="22"/>
  <c r="J1101" i="22"/>
  <c r="S1101" i="22" s="1"/>
  <c r="O1101" i="22"/>
  <c r="F1103" i="22"/>
  <c r="I1102" i="22" a="1"/>
  <c r="I1102" i="22" s="1"/>
  <c r="K1102" i="22" a="1"/>
  <c r="K1102" i="22" s="1"/>
  <c r="G1102" i="22" a="1"/>
  <c r="G1102" i="22" s="1"/>
  <c r="Q1100" i="22"/>
  <c r="Y1100" i="22"/>
  <c r="N1100" i="22"/>
  <c r="U1100" i="22" s="1"/>
  <c r="A1101" i="22"/>
  <c r="H1101" i="22"/>
  <c r="R1101" i="22" s="1"/>
  <c r="V1101" i="22"/>
  <c r="M1101" i="22"/>
  <c r="I1103" i="22" l="1" a="1"/>
  <c r="I1103" i="22" s="1"/>
  <c r="G1103" i="22" a="1"/>
  <c r="G1103" i="22" s="1"/>
  <c r="F1104" i="22"/>
  <c r="K1103" i="22" a="1"/>
  <c r="K1103" i="22" s="1"/>
  <c r="O1102" i="22"/>
  <c r="W1102" i="22"/>
  <c r="J1102" i="22"/>
  <c r="S1102" i="22" s="1"/>
  <c r="A1102" i="22"/>
  <c r="H1102" i="22"/>
  <c r="R1102" i="22" s="1"/>
  <c r="V1102" i="22"/>
  <c r="M1102" i="22"/>
  <c r="N1101" i="22"/>
  <c r="U1101" i="22" s="1"/>
  <c r="Q1101" i="22"/>
  <c r="Y1101" i="22"/>
  <c r="L1102" i="22"/>
  <c r="T1102" i="22" s="1"/>
  <c r="X1102" i="22"/>
  <c r="P1102" i="22"/>
  <c r="P1103" i="22" l="1"/>
  <c r="X1103" i="22"/>
  <c r="L1103" i="22"/>
  <c r="T1103" i="22" s="1"/>
  <c r="Q1102" i="22"/>
  <c r="Y1102" i="22"/>
  <c r="N1102" i="22"/>
  <c r="U1102" i="22" s="1"/>
  <c r="F1105" i="22"/>
  <c r="K1104" i="22" a="1"/>
  <c r="K1104" i="22" s="1"/>
  <c r="I1104" i="22" a="1"/>
  <c r="I1104" i="22" s="1"/>
  <c r="G1104" i="22" a="1"/>
  <c r="G1104" i="22" s="1"/>
  <c r="M1103" i="22"/>
  <c r="A1103" i="22"/>
  <c r="V1103" i="22"/>
  <c r="H1103" i="22"/>
  <c r="R1103" i="22" s="1"/>
  <c r="W1103" i="22"/>
  <c r="O1103" i="22"/>
  <c r="J1103" i="22"/>
  <c r="S1103" i="22" s="1"/>
  <c r="P1104" i="22" l="1"/>
  <c r="X1104" i="22"/>
  <c r="L1104" i="22"/>
  <c r="T1104" i="22" s="1"/>
  <c r="N1103" i="22"/>
  <c r="U1103" i="22" s="1"/>
  <c r="Y1103" i="22"/>
  <c r="Q1103" i="22"/>
  <c r="K1105" i="22" a="1"/>
  <c r="K1105" i="22" s="1"/>
  <c r="F1106" i="22"/>
  <c r="G1105" i="22" a="1"/>
  <c r="G1105" i="22" s="1"/>
  <c r="I1105" i="22" a="1"/>
  <c r="I1105" i="22" s="1"/>
  <c r="M1104" i="22"/>
  <c r="A1104" i="22"/>
  <c r="H1104" i="22"/>
  <c r="R1104" i="22" s="1"/>
  <c r="V1104" i="22"/>
  <c r="O1104" i="22"/>
  <c r="W1104" i="22"/>
  <c r="J1104" i="22"/>
  <c r="S1104" i="22" s="1"/>
  <c r="I1106" i="22" l="1" a="1"/>
  <c r="I1106" i="22" s="1"/>
  <c r="F1107" i="22"/>
  <c r="K1106" i="22" a="1"/>
  <c r="K1106" i="22" s="1"/>
  <c r="G1106" i="22" a="1"/>
  <c r="G1106" i="22" s="1"/>
  <c r="Q1104" i="22"/>
  <c r="Y1104" i="22"/>
  <c r="N1104" i="22"/>
  <c r="U1104" i="22" s="1"/>
  <c r="X1105" i="22"/>
  <c r="L1105" i="22"/>
  <c r="T1105" i="22" s="1"/>
  <c r="P1105" i="22"/>
  <c r="O1105" i="22"/>
  <c r="W1105" i="22"/>
  <c r="J1105" i="22"/>
  <c r="S1105" i="22" s="1"/>
  <c r="V1105" i="22"/>
  <c r="A1105" i="22"/>
  <c r="M1105" i="22"/>
  <c r="H1105" i="22"/>
  <c r="R1105" i="22" s="1"/>
  <c r="Q1105" i="22" l="1"/>
  <c r="N1105" i="22"/>
  <c r="U1105" i="22" s="1"/>
  <c r="Y1105" i="22"/>
  <c r="A1106" i="22"/>
  <c r="M1106" i="22"/>
  <c r="H1106" i="22"/>
  <c r="R1106" i="22" s="1"/>
  <c r="V1106" i="22"/>
  <c r="L1106" i="22"/>
  <c r="T1106" i="22" s="1"/>
  <c r="P1106" i="22"/>
  <c r="X1106" i="22"/>
  <c r="K1107" i="22" a="1"/>
  <c r="K1107" i="22" s="1"/>
  <c r="G1107" i="22" a="1"/>
  <c r="G1107" i="22" s="1"/>
  <c r="I1107" i="22" a="1"/>
  <c r="I1107" i="22" s="1"/>
  <c r="F1108" i="22"/>
  <c r="W1106" i="22"/>
  <c r="J1106" i="22"/>
  <c r="S1106" i="22" s="1"/>
  <c r="O1106" i="22"/>
  <c r="O1107" i="22" l="1"/>
  <c r="J1107" i="22"/>
  <c r="S1107" i="22" s="1"/>
  <c r="W1107" i="22"/>
  <c r="Q1106" i="22"/>
  <c r="Y1106" i="22"/>
  <c r="N1106" i="22"/>
  <c r="U1106" i="22" s="1"/>
  <c r="P1107" i="22"/>
  <c r="X1107" i="22"/>
  <c r="L1107" i="22"/>
  <c r="T1107" i="22" s="1"/>
  <c r="A1107" i="22"/>
  <c r="V1107" i="22"/>
  <c r="H1107" i="22"/>
  <c r="R1107" i="22" s="1"/>
  <c r="M1107" i="22"/>
  <c r="F1109" i="22"/>
  <c r="I1108" i="22" a="1"/>
  <c r="I1108" i="22" s="1"/>
  <c r="G1108" i="22" a="1"/>
  <c r="G1108" i="22" s="1"/>
  <c r="K1108" i="22" a="1"/>
  <c r="K1108" i="22" s="1"/>
  <c r="M1108" i="22" l="1"/>
  <c r="A1108" i="22"/>
  <c r="H1108" i="22"/>
  <c r="R1108" i="22" s="1"/>
  <c r="V1108" i="22"/>
  <c r="I1109" i="22" a="1"/>
  <c r="I1109" i="22" s="1"/>
  <c r="F1110" i="22"/>
  <c r="G1109" i="22" a="1"/>
  <c r="G1109" i="22" s="1"/>
  <c r="K1109" i="22" a="1"/>
  <c r="K1109" i="22" s="1"/>
  <c r="J1108" i="22"/>
  <c r="S1108" i="22" s="1"/>
  <c r="O1108" i="22"/>
  <c r="W1108" i="22"/>
  <c r="Y1107" i="22"/>
  <c r="N1107" i="22"/>
  <c r="U1107" i="22" s="1"/>
  <c r="Q1107" i="22"/>
  <c r="P1108" i="22"/>
  <c r="L1108" i="22"/>
  <c r="T1108" i="22" s="1"/>
  <c r="X1108" i="22"/>
  <c r="H1109" i="22" l="1"/>
  <c r="R1109" i="22" s="1"/>
  <c r="V1109" i="22"/>
  <c r="A1109" i="22"/>
  <c r="M1109" i="22"/>
  <c r="K1110" i="22" a="1"/>
  <c r="K1110" i="22" s="1"/>
  <c r="G1110" i="22" a="1"/>
  <c r="G1110" i="22" s="1"/>
  <c r="F1111" i="22"/>
  <c r="I1110" i="22" a="1"/>
  <c r="I1110" i="22" s="1"/>
  <c r="X1109" i="22"/>
  <c r="L1109" i="22"/>
  <c r="T1109" i="22" s="1"/>
  <c r="P1109" i="22"/>
  <c r="O1109" i="22"/>
  <c r="W1109" i="22"/>
  <c r="J1109" i="22"/>
  <c r="S1109" i="22" s="1"/>
  <c r="N1108" i="22"/>
  <c r="U1108" i="22" s="1"/>
  <c r="Q1108" i="22"/>
  <c r="Y1108" i="22"/>
  <c r="G1111" i="22" l="1" a="1"/>
  <c r="G1111" i="22" s="1"/>
  <c r="K1111" i="22" a="1"/>
  <c r="K1111" i="22" s="1"/>
  <c r="I1111" i="22" a="1"/>
  <c r="I1111" i="22" s="1"/>
  <c r="F1112" i="22"/>
  <c r="V1110" i="22"/>
  <c r="M1110" i="22"/>
  <c r="A1110" i="22"/>
  <c r="H1110" i="22"/>
  <c r="R1110" i="22" s="1"/>
  <c r="N1109" i="22"/>
  <c r="U1109" i="22" s="1"/>
  <c r="Q1109" i="22"/>
  <c r="Y1109" i="22"/>
  <c r="L1110" i="22"/>
  <c r="T1110" i="22" s="1"/>
  <c r="X1110" i="22"/>
  <c r="P1110" i="22"/>
  <c r="O1110" i="22"/>
  <c r="W1110" i="22"/>
  <c r="J1110" i="22"/>
  <c r="S1110" i="22" s="1"/>
  <c r="N1110" i="22" l="1"/>
  <c r="U1110" i="22" s="1"/>
  <c r="Y1110" i="22"/>
  <c r="Q1110" i="22"/>
  <c r="K1112" i="22" a="1"/>
  <c r="K1112" i="22" s="1"/>
  <c r="G1112" i="22" a="1"/>
  <c r="G1112" i="22" s="1"/>
  <c r="F1113" i="22"/>
  <c r="I1112" i="22" a="1"/>
  <c r="I1112" i="22" s="1"/>
  <c r="O1111" i="22"/>
  <c r="W1111" i="22"/>
  <c r="J1111" i="22"/>
  <c r="S1111" i="22" s="1"/>
  <c r="L1111" i="22"/>
  <c r="T1111" i="22" s="1"/>
  <c r="P1111" i="22"/>
  <c r="X1111" i="22"/>
  <c r="H1111" i="22"/>
  <c r="R1111" i="22" s="1"/>
  <c r="V1111" i="22"/>
  <c r="A1111" i="22"/>
  <c r="M1111" i="22"/>
  <c r="W1112" i="22" l="1"/>
  <c r="O1112" i="22"/>
  <c r="J1112" i="22"/>
  <c r="S1112" i="22" s="1"/>
  <c r="G1113" i="22" a="1"/>
  <c r="G1113" i="22" s="1"/>
  <c r="I1113" i="22" a="1"/>
  <c r="I1113" i="22" s="1"/>
  <c r="F1114" i="22"/>
  <c r="K1113" i="22" a="1"/>
  <c r="K1113" i="22" s="1"/>
  <c r="V1112" i="22"/>
  <c r="H1112" i="22"/>
  <c r="R1112" i="22" s="1"/>
  <c r="M1112" i="22"/>
  <c r="A1112" i="22"/>
  <c r="L1112" i="22"/>
  <c r="T1112" i="22" s="1"/>
  <c r="P1112" i="22"/>
  <c r="X1112" i="22"/>
  <c r="Y1111" i="22"/>
  <c r="Q1111" i="22"/>
  <c r="N1111" i="22"/>
  <c r="U1111" i="22" s="1"/>
  <c r="L1113" i="22" l="1"/>
  <c r="T1113" i="22" s="1"/>
  <c r="X1113" i="22"/>
  <c r="P1113" i="22"/>
  <c r="G1114" i="22" a="1"/>
  <c r="G1114" i="22" s="1"/>
  <c r="F1115" i="22"/>
  <c r="I1114" i="22" a="1"/>
  <c r="I1114" i="22" s="1"/>
  <c r="K1114" i="22" a="1"/>
  <c r="K1114" i="22" s="1"/>
  <c r="O1113" i="22"/>
  <c r="J1113" i="22"/>
  <c r="S1113" i="22" s="1"/>
  <c r="W1113" i="22"/>
  <c r="M1113" i="22"/>
  <c r="V1113" i="22"/>
  <c r="H1113" i="22"/>
  <c r="R1113" i="22" s="1"/>
  <c r="A1113" i="22"/>
  <c r="N1112" i="22"/>
  <c r="U1112" i="22" s="1"/>
  <c r="Y1112" i="22"/>
  <c r="Q1112" i="22"/>
  <c r="J1114" i="22" l="1"/>
  <c r="S1114" i="22" s="1"/>
  <c r="O1114" i="22"/>
  <c r="W1114" i="22"/>
  <c r="F1116" i="22"/>
  <c r="G1115" i="22" a="1"/>
  <c r="G1115" i="22" s="1"/>
  <c r="I1115" i="22" a="1"/>
  <c r="I1115" i="22" s="1"/>
  <c r="K1115" i="22" a="1"/>
  <c r="K1115" i="22" s="1"/>
  <c r="H1114" i="22"/>
  <c r="R1114" i="22" s="1"/>
  <c r="V1114" i="22"/>
  <c r="M1114" i="22"/>
  <c r="A1114" i="22"/>
  <c r="P1114" i="22"/>
  <c r="X1114" i="22"/>
  <c r="L1114" i="22"/>
  <c r="T1114" i="22" s="1"/>
  <c r="Q1113" i="22"/>
  <c r="N1113" i="22"/>
  <c r="U1113" i="22" s="1"/>
  <c r="Y1113" i="22"/>
  <c r="L1115" i="22" l="1"/>
  <c r="T1115" i="22" s="1"/>
  <c r="P1115" i="22"/>
  <c r="X1115" i="22"/>
  <c r="M1115" i="22"/>
  <c r="A1115" i="22"/>
  <c r="H1115" i="22"/>
  <c r="R1115" i="22" s="1"/>
  <c r="V1115" i="22"/>
  <c r="I1116" i="22" a="1"/>
  <c r="I1116" i="22" s="1"/>
  <c r="F1117" i="22"/>
  <c r="K1116" i="22" a="1"/>
  <c r="K1116" i="22" s="1"/>
  <c r="G1116" i="22" a="1"/>
  <c r="G1116" i="22" s="1"/>
  <c r="Q1114" i="22"/>
  <c r="Y1114" i="22"/>
  <c r="N1114" i="22"/>
  <c r="U1114" i="22" s="1"/>
  <c r="W1115" i="22"/>
  <c r="J1115" i="22"/>
  <c r="S1115" i="22" s="1"/>
  <c r="O1115" i="22"/>
  <c r="O1116" i="22" l="1"/>
  <c r="W1116" i="22"/>
  <c r="J1116" i="22"/>
  <c r="S1116" i="22" s="1"/>
  <c r="N1115" i="22"/>
  <c r="U1115" i="22" s="1"/>
  <c r="Q1115" i="22"/>
  <c r="Y1115" i="22"/>
  <c r="V1116" i="22"/>
  <c r="M1116" i="22"/>
  <c r="A1116" i="22"/>
  <c r="H1116" i="22"/>
  <c r="R1116" i="22" s="1"/>
  <c r="P1116" i="22"/>
  <c r="X1116" i="22"/>
  <c r="L1116" i="22"/>
  <c r="T1116" i="22" s="1"/>
  <c r="I1117" i="22" a="1"/>
  <c r="I1117" i="22" s="1"/>
  <c r="K1117" i="22" a="1"/>
  <c r="K1117" i="22" s="1"/>
  <c r="F1118" i="22"/>
  <c r="G1117" i="22" a="1"/>
  <c r="G1117" i="22" s="1"/>
  <c r="O1117" i="22" l="1"/>
  <c r="J1117" i="22"/>
  <c r="S1117" i="22" s="1"/>
  <c r="W1117" i="22"/>
  <c r="P1117" i="22"/>
  <c r="X1117" i="22"/>
  <c r="L1117" i="22"/>
  <c r="T1117" i="22" s="1"/>
  <c r="G1118" i="22" a="1"/>
  <c r="G1118" i="22" s="1"/>
  <c r="K1118" i="22" a="1"/>
  <c r="K1118" i="22" s="1"/>
  <c r="I1118" i="22" a="1"/>
  <c r="I1118" i="22" s="1"/>
  <c r="F1119" i="22"/>
  <c r="Q1116" i="22"/>
  <c r="N1116" i="22"/>
  <c r="U1116" i="22" s="1"/>
  <c r="Y1116" i="22"/>
  <c r="V1117" i="22"/>
  <c r="M1117" i="22"/>
  <c r="A1117" i="22"/>
  <c r="H1117" i="22"/>
  <c r="R1117" i="22" s="1"/>
  <c r="A1118" i="22" l="1"/>
  <c r="H1118" i="22"/>
  <c r="R1118" i="22" s="1"/>
  <c r="V1118" i="22"/>
  <c r="M1118" i="22"/>
  <c r="N1117" i="22"/>
  <c r="U1117" i="22" s="1"/>
  <c r="Q1117" i="22"/>
  <c r="Y1117" i="22"/>
  <c r="P1118" i="22"/>
  <c r="L1118" i="22"/>
  <c r="T1118" i="22" s="1"/>
  <c r="X1118" i="22"/>
  <c r="F1120" i="22"/>
  <c r="I1119" i="22" a="1"/>
  <c r="I1119" i="22" s="1"/>
  <c r="G1119" i="22" a="1"/>
  <c r="G1119" i="22" s="1"/>
  <c r="K1119" i="22" a="1"/>
  <c r="K1119" i="22" s="1"/>
  <c r="W1118" i="22"/>
  <c r="J1118" i="22"/>
  <c r="S1118" i="22" s="1"/>
  <c r="O1118" i="22"/>
  <c r="X1119" i="22" l="1"/>
  <c r="P1119" i="22"/>
  <c r="L1119" i="22"/>
  <c r="T1119" i="22" s="1"/>
  <c r="H1119" i="22"/>
  <c r="R1119" i="22" s="1"/>
  <c r="M1119" i="22"/>
  <c r="V1119" i="22"/>
  <c r="A1119" i="22"/>
  <c r="Q1118" i="22"/>
  <c r="N1118" i="22"/>
  <c r="U1118" i="22" s="1"/>
  <c r="Y1118" i="22"/>
  <c r="G1120" i="22" a="1"/>
  <c r="G1120" i="22" s="1"/>
  <c r="F1121" i="22"/>
  <c r="I1120" i="22" a="1"/>
  <c r="I1120" i="22" s="1"/>
  <c r="K1120" i="22" a="1"/>
  <c r="K1120" i="22" s="1"/>
  <c r="W1119" i="22"/>
  <c r="J1119" i="22"/>
  <c r="S1119" i="22" s="1"/>
  <c r="O1119" i="22"/>
  <c r="X1120" i="22" l="1"/>
  <c r="P1120" i="22"/>
  <c r="L1120" i="22"/>
  <c r="T1120" i="22" s="1"/>
  <c r="W1120" i="22"/>
  <c r="O1120" i="22"/>
  <c r="J1120" i="22"/>
  <c r="S1120" i="22" s="1"/>
  <c r="Y1119" i="22"/>
  <c r="N1119" i="22"/>
  <c r="U1119" i="22" s="1"/>
  <c r="Q1119" i="22"/>
  <c r="I1121" i="22" a="1"/>
  <c r="I1121" i="22" s="1"/>
  <c r="G1121" i="22" a="1"/>
  <c r="G1121" i="22" s="1"/>
  <c r="F1122" i="22"/>
  <c r="K1121" i="22" a="1"/>
  <c r="K1121" i="22" s="1"/>
  <c r="M1120" i="22"/>
  <c r="A1120" i="22"/>
  <c r="H1120" i="22"/>
  <c r="R1120" i="22" s="1"/>
  <c r="V1120" i="22"/>
  <c r="N1120" i="22" l="1"/>
  <c r="U1120" i="22" s="1"/>
  <c r="Q1120" i="22"/>
  <c r="Y1120" i="22"/>
  <c r="X1121" i="22"/>
  <c r="P1121" i="22"/>
  <c r="L1121" i="22"/>
  <c r="T1121" i="22" s="1"/>
  <c r="K1122" i="22" a="1"/>
  <c r="K1122" i="22" s="1"/>
  <c r="G1122" i="22" a="1"/>
  <c r="G1122" i="22" s="1"/>
  <c r="I1122" i="22" a="1"/>
  <c r="I1122" i="22" s="1"/>
  <c r="F1123" i="22"/>
  <c r="M1121" i="22"/>
  <c r="A1121" i="22"/>
  <c r="H1121" i="22"/>
  <c r="R1121" i="22" s="1"/>
  <c r="V1121" i="22"/>
  <c r="J1121" i="22"/>
  <c r="S1121" i="22" s="1"/>
  <c r="O1121" i="22"/>
  <c r="W1121" i="22"/>
  <c r="X1122" i="22" l="1"/>
  <c r="L1122" i="22"/>
  <c r="T1122" i="22" s="1"/>
  <c r="P1122" i="22"/>
  <c r="M1122" i="22"/>
  <c r="A1122" i="22"/>
  <c r="H1122" i="22"/>
  <c r="R1122" i="22" s="1"/>
  <c r="V1122" i="22"/>
  <c r="N1121" i="22"/>
  <c r="U1121" i="22" s="1"/>
  <c r="Q1121" i="22"/>
  <c r="Y1121" i="22"/>
  <c r="I1123" i="22" a="1"/>
  <c r="I1123" i="22" s="1"/>
  <c r="F1124" i="22"/>
  <c r="K1123" i="22" a="1"/>
  <c r="K1123" i="22" s="1"/>
  <c r="G1123" i="22" a="1"/>
  <c r="G1123" i="22" s="1"/>
  <c r="J1122" i="22"/>
  <c r="S1122" i="22" s="1"/>
  <c r="O1122" i="22"/>
  <c r="W1122" i="22"/>
  <c r="M1123" i="22" l="1"/>
  <c r="H1123" i="22"/>
  <c r="R1123" i="22" s="1"/>
  <c r="A1123" i="22"/>
  <c r="V1123" i="22"/>
  <c r="F1125" i="22"/>
  <c r="G1124" i="22" a="1"/>
  <c r="G1124" i="22" s="1"/>
  <c r="I1124" i="22" a="1"/>
  <c r="I1124" i="22" s="1"/>
  <c r="K1124" i="22" a="1"/>
  <c r="K1124" i="22" s="1"/>
  <c r="Q1122" i="22"/>
  <c r="Y1122" i="22"/>
  <c r="N1122" i="22"/>
  <c r="U1122" i="22" s="1"/>
  <c r="J1123" i="22"/>
  <c r="S1123" i="22" s="1"/>
  <c r="O1123" i="22"/>
  <c r="W1123" i="22"/>
  <c r="P1123" i="22"/>
  <c r="X1123" i="22"/>
  <c r="L1123" i="22"/>
  <c r="T1123" i="22" s="1"/>
  <c r="V1124" i="22" l="1"/>
  <c r="M1124" i="22"/>
  <c r="A1124" i="22"/>
  <c r="H1124" i="22"/>
  <c r="R1124" i="22" s="1"/>
  <c r="P1124" i="22"/>
  <c r="X1124" i="22"/>
  <c r="L1124" i="22"/>
  <c r="T1124" i="22" s="1"/>
  <c r="F1126" i="22"/>
  <c r="I1125" i="22" a="1"/>
  <c r="I1125" i="22" s="1"/>
  <c r="K1125" i="22" a="1"/>
  <c r="K1125" i="22" s="1"/>
  <c r="G1125" i="22" a="1"/>
  <c r="G1125" i="22" s="1"/>
  <c r="O1124" i="22"/>
  <c r="W1124" i="22"/>
  <c r="J1124" i="22"/>
  <c r="S1124" i="22" s="1"/>
  <c r="N1123" i="22"/>
  <c r="U1123" i="22" s="1"/>
  <c r="Q1123" i="22"/>
  <c r="Y1123" i="22"/>
  <c r="G1126" i="22" l="1" a="1"/>
  <c r="G1126" i="22" s="1"/>
  <c r="I1126" i="22" a="1"/>
  <c r="I1126" i="22" s="1"/>
  <c r="K1126" i="22" a="1"/>
  <c r="K1126" i="22" s="1"/>
  <c r="F1127" i="22"/>
  <c r="V1125" i="22"/>
  <c r="M1125" i="22"/>
  <c r="A1125" i="22"/>
  <c r="H1125" i="22"/>
  <c r="R1125" i="22" s="1"/>
  <c r="L1125" i="22"/>
  <c r="T1125" i="22" s="1"/>
  <c r="P1125" i="22"/>
  <c r="X1125" i="22"/>
  <c r="N1124" i="22"/>
  <c r="U1124" i="22" s="1"/>
  <c r="Q1124" i="22"/>
  <c r="Y1124" i="22"/>
  <c r="O1125" i="22"/>
  <c r="W1125" i="22"/>
  <c r="J1125" i="22"/>
  <c r="S1125" i="22" s="1"/>
  <c r="Q1125" i="22" l="1"/>
  <c r="Y1125" i="22"/>
  <c r="N1125" i="22"/>
  <c r="U1125" i="22" s="1"/>
  <c r="K1127" i="22" a="1"/>
  <c r="K1127" i="22" s="1"/>
  <c r="F1128" i="22"/>
  <c r="I1127" i="22" a="1"/>
  <c r="I1127" i="22" s="1"/>
  <c r="G1127" i="22" a="1"/>
  <c r="G1127" i="22" s="1"/>
  <c r="P1126" i="22"/>
  <c r="L1126" i="22"/>
  <c r="T1126" i="22" s="1"/>
  <c r="X1126" i="22"/>
  <c r="W1126" i="22"/>
  <c r="J1126" i="22"/>
  <c r="S1126" i="22" s="1"/>
  <c r="O1126" i="22"/>
  <c r="A1126" i="22"/>
  <c r="H1126" i="22"/>
  <c r="R1126" i="22" s="1"/>
  <c r="M1126" i="22"/>
  <c r="V1126" i="22"/>
  <c r="Q1126" i="22" l="1"/>
  <c r="Y1126" i="22"/>
  <c r="N1126" i="22"/>
  <c r="U1126" i="22" s="1"/>
  <c r="O1127" i="22"/>
  <c r="W1127" i="22"/>
  <c r="J1127" i="22"/>
  <c r="S1127" i="22" s="1"/>
  <c r="V1127" i="22"/>
  <c r="A1127" i="22"/>
  <c r="M1127" i="22"/>
  <c r="H1127" i="22"/>
  <c r="R1127" i="22" s="1"/>
  <c r="F1129" i="22"/>
  <c r="K1128" i="22" a="1"/>
  <c r="K1128" i="22" s="1"/>
  <c r="I1128" i="22" a="1"/>
  <c r="I1128" i="22" s="1"/>
  <c r="G1128" i="22" a="1"/>
  <c r="G1128" i="22" s="1"/>
  <c r="P1127" i="22"/>
  <c r="X1127" i="22"/>
  <c r="L1127" i="22"/>
  <c r="T1127" i="22" s="1"/>
  <c r="O1128" i="22" l="1"/>
  <c r="J1128" i="22"/>
  <c r="S1128" i="22" s="1"/>
  <c r="W1128" i="22"/>
  <c r="L1128" i="22"/>
  <c r="T1128" i="22" s="1"/>
  <c r="P1128" i="22"/>
  <c r="X1128" i="22"/>
  <c r="I1129" i="22" a="1"/>
  <c r="I1129" i="22" s="1"/>
  <c r="F1130" i="22"/>
  <c r="G1129" i="22" a="1"/>
  <c r="G1129" i="22" s="1"/>
  <c r="K1129" i="22" a="1"/>
  <c r="K1129" i="22" s="1"/>
  <c r="M1128" i="22"/>
  <c r="V1128" i="22"/>
  <c r="A1128" i="22"/>
  <c r="H1128" i="22"/>
  <c r="R1128" i="22" s="1"/>
  <c r="Q1127" i="22"/>
  <c r="Y1127" i="22"/>
  <c r="N1127" i="22"/>
  <c r="U1127" i="22" s="1"/>
  <c r="I1130" i="22" l="1" a="1"/>
  <c r="I1130" i="22" s="1"/>
  <c r="G1130" i="22" a="1"/>
  <c r="G1130" i="22" s="1"/>
  <c r="K1130" i="22" a="1"/>
  <c r="K1130" i="22" s="1"/>
  <c r="F1131" i="22"/>
  <c r="O1129" i="22"/>
  <c r="J1129" i="22"/>
  <c r="S1129" i="22" s="1"/>
  <c r="W1129" i="22"/>
  <c r="Q1128" i="22"/>
  <c r="Y1128" i="22"/>
  <c r="N1128" i="22"/>
  <c r="U1128" i="22" s="1"/>
  <c r="X1129" i="22"/>
  <c r="L1129" i="22"/>
  <c r="T1129" i="22" s="1"/>
  <c r="P1129" i="22"/>
  <c r="H1129" i="22"/>
  <c r="R1129" i="22" s="1"/>
  <c r="V1129" i="22"/>
  <c r="M1129" i="22"/>
  <c r="A1129" i="22"/>
  <c r="N1129" i="22" l="1"/>
  <c r="U1129" i="22" s="1"/>
  <c r="Q1129" i="22"/>
  <c r="Y1129" i="22"/>
  <c r="K1131" i="22" a="1"/>
  <c r="K1131" i="22" s="1"/>
  <c r="G1131" i="22" a="1"/>
  <c r="G1131" i="22" s="1"/>
  <c r="F1132" i="22"/>
  <c r="I1131" i="22" a="1"/>
  <c r="I1131" i="22" s="1"/>
  <c r="X1130" i="22"/>
  <c r="L1130" i="22"/>
  <c r="T1130" i="22" s="1"/>
  <c r="P1130" i="22"/>
  <c r="M1130" i="22"/>
  <c r="A1130" i="22"/>
  <c r="H1130" i="22"/>
  <c r="R1130" i="22" s="1"/>
  <c r="V1130" i="22"/>
  <c r="J1130" i="22"/>
  <c r="S1130" i="22" s="1"/>
  <c r="O1130" i="22"/>
  <c r="W1130" i="22"/>
  <c r="J1131" i="22" l="1"/>
  <c r="S1131" i="22" s="1"/>
  <c r="W1131" i="22"/>
  <c r="O1131" i="22"/>
  <c r="K1132" i="22" a="1"/>
  <c r="K1132" i="22" s="1"/>
  <c r="G1132" i="22" a="1"/>
  <c r="G1132" i="22" s="1"/>
  <c r="I1132" i="22" a="1"/>
  <c r="I1132" i="22" s="1"/>
  <c r="F1133" i="22"/>
  <c r="M1131" i="22"/>
  <c r="V1131" i="22"/>
  <c r="A1131" i="22"/>
  <c r="H1131" i="22"/>
  <c r="R1131" i="22" s="1"/>
  <c r="L1131" i="22"/>
  <c r="T1131" i="22" s="1"/>
  <c r="P1131" i="22"/>
  <c r="X1131" i="22"/>
  <c r="Y1130" i="22"/>
  <c r="N1130" i="22"/>
  <c r="U1130" i="22" s="1"/>
  <c r="Q1130" i="22"/>
  <c r="N1131" i="22" l="1"/>
  <c r="U1131" i="22" s="1"/>
  <c r="Y1131" i="22"/>
  <c r="Q1131" i="22"/>
  <c r="K1133" i="22" a="1"/>
  <c r="K1133" i="22" s="1"/>
  <c r="I1133" i="22" a="1"/>
  <c r="I1133" i="22" s="1"/>
  <c r="G1133" i="22" a="1"/>
  <c r="G1133" i="22" s="1"/>
  <c r="F1134" i="22"/>
  <c r="H1132" i="22"/>
  <c r="R1132" i="22" s="1"/>
  <c r="A1132" i="22"/>
  <c r="V1132" i="22"/>
  <c r="M1132" i="22"/>
  <c r="L1132" i="22"/>
  <c r="T1132" i="22" s="1"/>
  <c r="P1132" i="22"/>
  <c r="X1132" i="22"/>
  <c r="W1132" i="22"/>
  <c r="J1132" i="22"/>
  <c r="S1132" i="22" s="1"/>
  <c r="O1132" i="22"/>
  <c r="I1134" i="22" l="1" a="1"/>
  <c r="I1134" i="22" s="1"/>
  <c r="K1134" i="22" a="1"/>
  <c r="K1134" i="22" s="1"/>
  <c r="G1134" i="22" a="1"/>
  <c r="G1134" i="22" s="1"/>
  <c r="F1135" i="22"/>
  <c r="H1133" i="22"/>
  <c r="R1133" i="22" s="1"/>
  <c r="V1133" i="22"/>
  <c r="M1133" i="22"/>
  <c r="A1133" i="22"/>
  <c r="O1133" i="22"/>
  <c r="W1133" i="22"/>
  <c r="J1133" i="22"/>
  <c r="S1133" i="22" s="1"/>
  <c r="L1133" i="22"/>
  <c r="T1133" i="22" s="1"/>
  <c r="P1133" i="22"/>
  <c r="X1133" i="22"/>
  <c r="Q1132" i="22"/>
  <c r="N1132" i="22"/>
  <c r="U1132" i="22" s="1"/>
  <c r="Y1132" i="22"/>
  <c r="K1135" i="22" l="1" a="1"/>
  <c r="K1135" i="22" s="1"/>
  <c r="F1136" i="22"/>
  <c r="G1135" i="22" a="1"/>
  <c r="G1135" i="22" s="1"/>
  <c r="I1135" i="22" a="1"/>
  <c r="I1135" i="22" s="1"/>
  <c r="Q1133" i="22"/>
  <c r="N1133" i="22"/>
  <c r="U1133" i="22" s="1"/>
  <c r="Y1133" i="22"/>
  <c r="M1134" i="22"/>
  <c r="A1134" i="22"/>
  <c r="H1134" i="22"/>
  <c r="R1134" i="22" s="1"/>
  <c r="V1134" i="22"/>
  <c r="L1134" i="22"/>
  <c r="T1134" i="22" s="1"/>
  <c r="P1134" i="22"/>
  <c r="X1134" i="22"/>
  <c r="O1134" i="22"/>
  <c r="J1134" i="22"/>
  <c r="S1134" i="22" s="1"/>
  <c r="W1134" i="22"/>
  <c r="Q1134" i="22" l="1"/>
  <c r="N1134" i="22"/>
  <c r="U1134" i="22" s="1"/>
  <c r="Y1134" i="22"/>
  <c r="O1135" i="22"/>
  <c r="W1135" i="22"/>
  <c r="J1135" i="22"/>
  <c r="S1135" i="22" s="1"/>
  <c r="M1135" i="22"/>
  <c r="A1135" i="22"/>
  <c r="V1135" i="22"/>
  <c r="H1135" i="22"/>
  <c r="R1135" i="22" s="1"/>
  <c r="G1136" i="22" a="1"/>
  <c r="G1136" i="22" s="1"/>
  <c r="I1136" i="22" a="1"/>
  <c r="I1136" i="22" s="1"/>
  <c r="K1136" i="22" a="1"/>
  <c r="K1136" i="22" s="1"/>
  <c r="F1137" i="22"/>
  <c r="P1135" i="22"/>
  <c r="X1135" i="22"/>
  <c r="L1135" i="22"/>
  <c r="T1135" i="22" s="1"/>
  <c r="Y1135" i="22" l="1"/>
  <c r="N1135" i="22"/>
  <c r="U1135" i="22" s="1"/>
  <c r="Q1135" i="22"/>
  <c r="G1137" i="22" a="1"/>
  <c r="G1137" i="22" s="1"/>
  <c r="I1137" i="22" a="1"/>
  <c r="I1137" i="22" s="1"/>
  <c r="F1138" i="22"/>
  <c r="K1137" i="22" a="1"/>
  <c r="K1137" i="22" s="1"/>
  <c r="P1136" i="22"/>
  <c r="X1136" i="22"/>
  <c r="L1136" i="22"/>
  <c r="T1136" i="22" s="1"/>
  <c r="W1136" i="22"/>
  <c r="J1136" i="22"/>
  <c r="S1136" i="22" s="1"/>
  <c r="O1136" i="22"/>
  <c r="M1136" i="22"/>
  <c r="V1136" i="22"/>
  <c r="A1136" i="22"/>
  <c r="H1136" i="22"/>
  <c r="R1136" i="22" s="1"/>
  <c r="L1137" i="22" l="1"/>
  <c r="T1137" i="22" s="1"/>
  <c r="P1137" i="22"/>
  <c r="X1137" i="22"/>
  <c r="Q1136" i="22"/>
  <c r="Y1136" i="22"/>
  <c r="N1136" i="22"/>
  <c r="U1136" i="22" s="1"/>
  <c r="G1138" i="22" a="1"/>
  <c r="G1138" i="22" s="1"/>
  <c r="F1139" i="22"/>
  <c r="I1138" i="22" a="1"/>
  <c r="I1138" i="22" s="1"/>
  <c r="K1138" i="22" a="1"/>
  <c r="K1138" i="22" s="1"/>
  <c r="O1137" i="22"/>
  <c r="W1137" i="22"/>
  <c r="J1137" i="22"/>
  <c r="S1137" i="22" s="1"/>
  <c r="V1137" i="22"/>
  <c r="M1137" i="22"/>
  <c r="A1137" i="22"/>
  <c r="H1137" i="22"/>
  <c r="R1137" i="22" s="1"/>
  <c r="N1137" i="22" l="1"/>
  <c r="U1137" i="22" s="1"/>
  <c r="Q1137" i="22"/>
  <c r="Y1137" i="22"/>
  <c r="A1138" i="22"/>
  <c r="M1138" i="22"/>
  <c r="H1138" i="22"/>
  <c r="R1138" i="22" s="1"/>
  <c r="V1138" i="22"/>
  <c r="K1139" i="22" a="1"/>
  <c r="K1139" i="22" s="1"/>
  <c r="F1140" i="22"/>
  <c r="G1139" i="22" a="1"/>
  <c r="G1139" i="22" s="1"/>
  <c r="I1139" i="22" a="1"/>
  <c r="I1139" i="22" s="1"/>
  <c r="P1138" i="22"/>
  <c r="X1138" i="22"/>
  <c r="L1138" i="22"/>
  <c r="T1138" i="22" s="1"/>
  <c r="J1138" i="22"/>
  <c r="S1138" i="22" s="1"/>
  <c r="W1138" i="22"/>
  <c r="O1138" i="22"/>
  <c r="L1139" i="22" l="1"/>
  <c r="T1139" i="22" s="1"/>
  <c r="X1139" i="22"/>
  <c r="P1139" i="22"/>
  <c r="Q1138" i="22"/>
  <c r="Y1138" i="22"/>
  <c r="N1138" i="22"/>
  <c r="U1138" i="22" s="1"/>
  <c r="W1139" i="22"/>
  <c r="J1139" i="22"/>
  <c r="S1139" i="22" s="1"/>
  <c r="O1139" i="22"/>
  <c r="A1139" i="22"/>
  <c r="H1139" i="22"/>
  <c r="R1139" i="22" s="1"/>
  <c r="V1139" i="22"/>
  <c r="M1139" i="22"/>
  <c r="G1140" i="22" a="1"/>
  <c r="G1140" i="22" s="1"/>
  <c r="F1141" i="22"/>
  <c r="I1140" i="22" a="1"/>
  <c r="I1140" i="22" s="1"/>
  <c r="K1140" i="22" a="1"/>
  <c r="K1140" i="22" s="1"/>
  <c r="O1140" i="22" l="1"/>
  <c r="J1140" i="22"/>
  <c r="S1140" i="22" s="1"/>
  <c r="W1140" i="22"/>
  <c r="G1141" i="22" a="1"/>
  <c r="G1141" i="22" s="1"/>
  <c r="I1141" i="22" a="1"/>
  <c r="I1141" i="22" s="1"/>
  <c r="K1141" i="22" a="1"/>
  <c r="K1141" i="22" s="1"/>
  <c r="F1142" i="22"/>
  <c r="H1140" i="22"/>
  <c r="R1140" i="22" s="1"/>
  <c r="V1140" i="22"/>
  <c r="A1140" i="22"/>
  <c r="M1140" i="22"/>
  <c r="N1139" i="22"/>
  <c r="U1139" i="22" s="1"/>
  <c r="Q1139" i="22"/>
  <c r="Y1139" i="22"/>
  <c r="P1140" i="22"/>
  <c r="L1140" i="22"/>
  <c r="T1140" i="22" s="1"/>
  <c r="X1140" i="22"/>
  <c r="F1143" i="22" l="1"/>
  <c r="K1142" i="22" a="1"/>
  <c r="K1142" i="22" s="1"/>
  <c r="I1142" i="22" a="1"/>
  <c r="I1142" i="22" s="1"/>
  <c r="G1142" i="22" a="1"/>
  <c r="G1142" i="22" s="1"/>
  <c r="L1141" i="22"/>
  <c r="T1141" i="22" s="1"/>
  <c r="P1141" i="22"/>
  <c r="X1141" i="22"/>
  <c r="M1141" i="22"/>
  <c r="V1141" i="22"/>
  <c r="A1141" i="22"/>
  <c r="H1141" i="22"/>
  <c r="R1141" i="22" s="1"/>
  <c r="O1141" i="22"/>
  <c r="W1141" i="22"/>
  <c r="J1141" i="22"/>
  <c r="S1141" i="22" s="1"/>
  <c r="Y1140" i="22"/>
  <c r="Q1140" i="22"/>
  <c r="N1140" i="22"/>
  <c r="U1140" i="22" s="1"/>
  <c r="Q1141" i="22" l="1"/>
  <c r="Y1141" i="22"/>
  <c r="N1141" i="22"/>
  <c r="U1141" i="22" s="1"/>
  <c r="A1142" i="22"/>
  <c r="M1142" i="22"/>
  <c r="H1142" i="22"/>
  <c r="R1142" i="22" s="1"/>
  <c r="V1142" i="22"/>
  <c r="O1142" i="22"/>
  <c r="W1142" i="22"/>
  <c r="J1142" i="22"/>
  <c r="S1142" i="22" s="1"/>
  <c r="P1142" i="22"/>
  <c r="X1142" i="22"/>
  <c r="L1142" i="22"/>
  <c r="T1142" i="22" s="1"/>
  <c r="G1143" i="22" a="1"/>
  <c r="G1143" i="22" s="1"/>
  <c r="F1144" i="22"/>
  <c r="I1143" i="22" a="1"/>
  <c r="I1143" i="22" s="1"/>
  <c r="K1143" i="22" a="1"/>
  <c r="K1143" i="22" s="1"/>
  <c r="H1143" i="22" l="1"/>
  <c r="R1143" i="22" s="1"/>
  <c r="M1143" i="22"/>
  <c r="V1143" i="22"/>
  <c r="A1143" i="22"/>
  <c r="O1143" i="22"/>
  <c r="W1143" i="22"/>
  <c r="J1143" i="22"/>
  <c r="S1143" i="22" s="1"/>
  <c r="Y1142" i="22"/>
  <c r="N1142" i="22"/>
  <c r="U1142" i="22" s="1"/>
  <c r="Q1142" i="22"/>
  <c r="F1145" i="22"/>
  <c r="G1144" i="22" a="1"/>
  <c r="G1144" i="22" s="1"/>
  <c r="I1144" i="22" a="1"/>
  <c r="I1144" i="22" s="1"/>
  <c r="K1144" i="22" a="1"/>
  <c r="K1144" i="22" s="1"/>
  <c r="X1143" i="22"/>
  <c r="L1143" i="22"/>
  <c r="T1143" i="22" s="1"/>
  <c r="P1143" i="22"/>
  <c r="L1144" i="22" l="1"/>
  <c r="T1144" i="22" s="1"/>
  <c r="P1144" i="22"/>
  <c r="X1144" i="22"/>
  <c r="W1144" i="22"/>
  <c r="O1144" i="22"/>
  <c r="J1144" i="22"/>
  <c r="S1144" i="22" s="1"/>
  <c r="F1146" i="22"/>
  <c r="G1145" i="22" a="1"/>
  <c r="G1145" i="22" s="1"/>
  <c r="I1145" i="22" a="1"/>
  <c r="I1145" i="22" s="1"/>
  <c r="K1145" i="22" a="1"/>
  <c r="K1145" i="22" s="1"/>
  <c r="M1144" i="22"/>
  <c r="H1144" i="22"/>
  <c r="R1144" i="22" s="1"/>
  <c r="A1144" i="22"/>
  <c r="V1144" i="22"/>
  <c r="Y1143" i="22"/>
  <c r="N1143" i="22"/>
  <c r="U1143" i="22" s="1"/>
  <c r="Q1143" i="22"/>
  <c r="G1146" i="22" l="1" a="1"/>
  <c r="G1146" i="22" s="1"/>
  <c r="I1146" i="22" a="1"/>
  <c r="I1146" i="22" s="1"/>
  <c r="F1147" i="22"/>
  <c r="K1146" i="22" a="1"/>
  <c r="K1146" i="22" s="1"/>
  <c r="Y1144" i="22"/>
  <c r="Q1144" i="22"/>
  <c r="N1144" i="22"/>
  <c r="U1144" i="22" s="1"/>
  <c r="P1145" i="22"/>
  <c r="X1145" i="22"/>
  <c r="L1145" i="22"/>
  <c r="T1145" i="22" s="1"/>
  <c r="H1145" i="22"/>
  <c r="R1145" i="22" s="1"/>
  <c r="V1145" i="22"/>
  <c r="M1145" i="22"/>
  <c r="A1145" i="22"/>
  <c r="O1145" i="22"/>
  <c r="J1145" i="22"/>
  <c r="S1145" i="22" s="1"/>
  <c r="W1145" i="22"/>
  <c r="N1145" i="22" l="1"/>
  <c r="U1145" i="22" s="1"/>
  <c r="Y1145" i="22"/>
  <c r="Q1145" i="22"/>
  <c r="X1146" i="22"/>
  <c r="L1146" i="22"/>
  <c r="T1146" i="22" s="1"/>
  <c r="P1146" i="22"/>
  <c r="F1148" i="22"/>
  <c r="K1147" i="22" a="1"/>
  <c r="K1147" i="22" s="1"/>
  <c r="I1147" i="22" a="1"/>
  <c r="I1147" i="22" s="1"/>
  <c r="G1147" i="22" a="1"/>
  <c r="G1147" i="22" s="1"/>
  <c r="J1146" i="22"/>
  <c r="S1146" i="22" s="1"/>
  <c r="O1146" i="22"/>
  <c r="W1146" i="22"/>
  <c r="M1146" i="22"/>
  <c r="A1146" i="22"/>
  <c r="H1146" i="22"/>
  <c r="R1146" i="22" s="1"/>
  <c r="V1146" i="22"/>
  <c r="Y1146" i="22" l="1"/>
  <c r="Q1146" i="22"/>
  <c r="N1146" i="22"/>
  <c r="U1146" i="22" s="1"/>
  <c r="L1147" i="22"/>
  <c r="T1147" i="22" s="1"/>
  <c r="P1147" i="22"/>
  <c r="X1147" i="22"/>
  <c r="M1147" i="22"/>
  <c r="V1147" i="22"/>
  <c r="A1147" i="22"/>
  <c r="H1147" i="22"/>
  <c r="R1147" i="22" s="1"/>
  <c r="G1148" i="22" a="1"/>
  <c r="G1148" i="22" s="1"/>
  <c r="I1148" i="22" a="1"/>
  <c r="I1148" i="22" s="1"/>
  <c r="F1149" i="22"/>
  <c r="K1148" i="22" a="1"/>
  <c r="K1148" i="22" s="1"/>
  <c r="J1147" i="22"/>
  <c r="S1147" i="22" s="1"/>
  <c r="W1147" i="22"/>
  <c r="O1147" i="22"/>
  <c r="X1148" i="22" l="1"/>
  <c r="L1148" i="22"/>
  <c r="T1148" i="22" s="1"/>
  <c r="P1148" i="22"/>
  <c r="K1149" i="22" a="1"/>
  <c r="K1149" i="22" s="1"/>
  <c r="G1149" i="22" a="1"/>
  <c r="G1149" i="22" s="1"/>
  <c r="F1150" i="22"/>
  <c r="I1149" i="22" a="1"/>
  <c r="I1149" i="22" s="1"/>
  <c r="J1148" i="22"/>
  <c r="S1148" i="22" s="1"/>
  <c r="O1148" i="22"/>
  <c r="W1148" i="22"/>
  <c r="A1148" i="22"/>
  <c r="H1148" i="22"/>
  <c r="R1148" i="22" s="1"/>
  <c r="V1148" i="22"/>
  <c r="M1148" i="22"/>
  <c r="Q1147" i="22"/>
  <c r="Y1147" i="22"/>
  <c r="N1147" i="22"/>
  <c r="U1147" i="22" s="1"/>
  <c r="M1149" i="22" l="1"/>
  <c r="A1149" i="22"/>
  <c r="H1149" i="22"/>
  <c r="R1149" i="22" s="1"/>
  <c r="V1149" i="22"/>
  <c r="L1149" i="22"/>
  <c r="T1149" i="22" s="1"/>
  <c r="P1149" i="22"/>
  <c r="X1149" i="22"/>
  <c r="F1151" i="22"/>
  <c r="K1150" i="22" a="1"/>
  <c r="K1150" i="22" s="1"/>
  <c r="G1150" i="22" a="1"/>
  <c r="G1150" i="22" s="1"/>
  <c r="I1150" i="22" a="1"/>
  <c r="I1150" i="22" s="1"/>
  <c r="O1149" i="22"/>
  <c r="W1149" i="22"/>
  <c r="J1149" i="22"/>
  <c r="S1149" i="22" s="1"/>
  <c r="N1148" i="22"/>
  <c r="U1148" i="22" s="1"/>
  <c r="Q1148" i="22"/>
  <c r="Y1148" i="22"/>
  <c r="F1152" i="22" l="1"/>
  <c r="I1151" i="22" a="1"/>
  <c r="I1151" i="22" s="1"/>
  <c r="K1151" i="22" a="1"/>
  <c r="K1151" i="22" s="1"/>
  <c r="G1151" i="22" a="1"/>
  <c r="G1151" i="22" s="1"/>
  <c r="J1150" i="22"/>
  <c r="S1150" i="22" s="1"/>
  <c r="O1150" i="22"/>
  <c r="W1150" i="22"/>
  <c r="V1150" i="22"/>
  <c r="M1150" i="22"/>
  <c r="A1150" i="22"/>
  <c r="H1150" i="22"/>
  <c r="R1150" i="22" s="1"/>
  <c r="L1150" i="22"/>
  <c r="T1150" i="22" s="1"/>
  <c r="X1150" i="22"/>
  <c r="P1150" i="22"/>
  <c r="Y1149" i="22"/>
  <c r="N1149" i="22"/>
  <c r="U1149" i="22" s="1"/>
  <c r="Q1149" i="22"/>
  <c r="H1151" i="22" l="1"/>
  <c r="R1151" i="22" s="1"/>
  <c r="V1151" i="22"/>
  <c r="M1151" i="22"/>
  <c r="A1151" i="22"/>
  <c r="P1151" i="22"/>
  <c r="X1151" i="22"/>
  <c r="L1151" i="22"/>
  <c r="T1151" i="22" s="1"/>
  <c r="O1151" i="22"/>
  <c r="W1151" i="22"/>
  <c r="J1151" i="22"/>
  <c r="S1151" i="22" s="1"/>
  <c r="Q1150" i="22"/>
  <c r="Y1150" i="22"/>
  <c r="N1150" i="22"/>
  <c r="U1150" i="22" s="1"/>
  <c r="G1152" i="22" a="1"/>
  <c r="G1152" i="22" s="1"/>
  <c r="I1152" i="22" a="1"/>
  <c r="I1152" i="22" s="1"/>
  <c r="F1153" i="22"/>
  <c r="K1152" i="22" a="1"/>
  <c r="K1152" i="22" s="1"/>
  <c r="V1152" i="22" l="1"/>
  <c r="M1152" i="22"/>
  <c r="A1152" i="22"/>
  <c r="H1152" i="22"/>
  <c r="R1152" i="22" s="1"/>
  <c r="K1153" i="22" a="1"/>
  <c r="K1153" i="22" s="1"/>
  <c r="F1154" i="22"/>
  <c r="G1153" i="22" a="1"/>
  <c r="G1153" i="22" s="1"/>
  <c r="I1153" i="22" a="1"/>
  <c r="I1153" i="22" s="1"/>
  <c r="Y1151" i="22"/>
  <c r="Q1151" i="22"/>
  <c r="N1151" i="22"/>
  <c r="U1151" i="22" s="1"/>
  <c r="W1152" i="22"/>
  <c r="O1152" i="22"/>
  <c r="J1152" i="22"/>
  <c r="S1152" i="22" s="1"/>
  <c r="L1152" i="22"/>
  <c r="T1152" i="22" s="1"/>
  <c r="P1152" i="22"/>
  <c r="X1152" i="22"/>
  <c r="W1153" i="22" l="1"/>
  <c r="J1153" i="22"/>
  <c r="S1153" i="22" s="1"/>
  <c r="O1153" i="22"/>
  <c r="F1155" i="22"/>
  <c r="I1154" i="22" a="1"/>
  <c r="I1154" i="22" s="1"/>
  <c r="K1154" i="22" a="1"/>
  <c r="K1154" i="22" s="1"/>
  <c r="G1154" i="22" a="1"/>
  <c r="G1154" i="22" s="1"/>
  <c r="P1153" i="22"/>
  <c r="X1153" i="22"/>
  <c r="L1153" i="22"/>
  <c r="T1153" i="22" s="1"/>
  <c r="N1152" i="22"/>
  <c r="U1152" i="22" s="1"/>
  <c r="Q1152" i="22"/>
  <c r="Y1152" i="22"/>
  <c r="H1153" i="22"/>
  <c r="R1153" i="22" s="1"/>
  <c r="M1153" i="22"/>
  <c r="A1153" i="22"/>
  <c r="V1153" i="22"/>
  <c r="P1154" i="22" l="1"/>
  <c r="X1154" i="22"/>
  <c r="L1154" i="22"/>
  <c r="T1154" i="22" s="1"/>
  <c r="J1154" i="22"/>
  <c r="S1154" i="22" s="1"/>
  <c r="O1154" i="22"/>
  <c r="W1154" i="22"/>
  <c r="Q1153" i="22"/>
  <c r="Y1153" i="22"/>
  <c r="N1153" i="22"/>
  <c r="U1153" i="22" s="1"/>
  <c r="G1155" i="22" a="1"/>
  <c r="G1155" i="22" s="1"/>
  <c r="F1156" i="22"/>
  <c r="I1155" i="22" a="1"/>
  <c r="I1155" i="22" s="1"/>
  <c r="K1155" i="22" a="1"/>
  <c r="K1155" i="22" s="1"/>
  <c r="M1154" i="22"/>
  <c r="A1154" i="22"/>
  <c r="H1154" i="22"/>
  <c r="R1154" i="22" s="1"/>
  <c r="V1154" i="22"/>
  <c r="L1155" i="22" l="1"/>
  <c r="T1155" i="22" s="1"/>
  <c r="P1155" i="22"/>
  <c r="X1155" i="22"/>
  <c r="W1155" i="22"/>
  <c r="J1155" i="22"/>
  <c r="S1155" i="22" s="1"/>
  <c r="O1155" i="22"/>
  <c r="F1157" i="22"/>
  <c r="G1156" i="22" a="1"/>
  <c r="G1156" i="22" s="1"/>
  <c r="I1156" i="22" a="1"/>
  <c r="I1156" i="22" s="1"/>
  <c r="K1156" i="22" a="1"/>
  <c r="K1156" i="22" s="1"/>
  <c r="N1154" i="22"/>
  <c r="U1154" i="22" s="1"/>
  <c r="Y1154" i="22"/>
  <c r="Q1154" i="22"/>
  <c r="H1155" i="22"/>
  <c r="R1155" i="22" s="1"/>
  <c r="V1155" i="22"/>
  <c r="A1155" i="22"/>
  <c r="M1155" i="22"/>
  <c r="G1157" i="22" l="1" a="1"/>
  <c r="G1157" i="22" s="1"/>
  <c r="F1158" i="22"/>
  <c r="I1157" i="22" a="1"/>
  <c r="I1157" i="22" s="1"/>
  <c r="K1157" i="22" a="1"/>
  <c r="K1157" i="22" s="1"/>
  <c r="P1156" i="22"/>
  <c r="X1156" i="22"/>
  <c r="L1156" i="22"/>
  <c r="T1156" i="22" s="1"/>
  <c r="A1156" i="22"/>
  <c r="H1156" i="22"/>
  <c r="R1156" i="22" s="1"/>
  <c r="M1156" i="22"/>
  <c r="V1156" i="22"/>
  <c r="N1155" i="22"/>
  <c r="U1155" i="22" s="1"/>
  <c r="Q1155" i="22"/>
  <c r="Y1155" i="22"/>
  <c r="W1156" i="22"/>
  <c r="J1156" i="22"/>
  <c r="S1156" i="22" s="1"/>
  <c r="O1156" i="22"/>
  <c r="P1157" i="22" l="1"/>
  <c r="L1157" i="22"/>
  <c r="T1157" i="22" s="1"/>
  <c r="X1157" i="22"/>
  <c r="J1157" i="22"/>
  <c r="S1157" i="22" s="1"/>
  <c r="O1157" i="22"/>
  <c r="W1157" i="22"/>
  <c r="N1156" i="22"/>
  <c r="U1156" i="22" s="1"/>
  <c r="Y1156" i="22"/>
  <c r="Q1156" i="22"/>
  <c r="F1159" i="22"/>
  <c r="G1158" i="22" a="1"/>
  <c r="G1158" i="22" s="1"/>
  <c r="I1158" i="22" a="1"/>
  <c r="I1158" i="22" s="1"/>
  <c r="K1158" i="22" a="1"/>
  <c r="K1158" i="22" s="1"/>
  <c r="H1157" i="22"/>
  <c r="R1157" i="22" s="1"/>
  <c r="V1157" i="22"/>
  <c r="A1157" i="22"/>
  <c r="M1157" i="22"/>
  <c r="L1158" i="22" l="1"/>
  <c r="T1158" i="22" s="1"/>
  <c r="X1158" i="22"/>
  <c r="P1158" i="22"/>
  <c r="M1158" i="22"/>
  <c r="H1158" i="22"/>
  <c r="R1158" i="22" s="1"/>
  <c r="A1158" i="22"/>
  <c r="V1158" i="22"/>
  <c r="G1159" i="22" a="1"/>
  <c r="G1159" i="22" s="1"/>
  <c r="F1160" i="22"/>
  <c r="K1159" i="22" a="1"/>
  <c r="K1159" i="22" s="1"/>
  <c r="I1159" i="22" a="1"/>
  <c r="I1159" i="22" s="1"/>
  <c r="W1158" i="22"/>
  <c r="J1158" i="22"/>
  <c r="S1158" i="22" s="1"/>
  <c r="O1158" i="22"/>
  <c r="Q1157" i="22"/>
  <c r="Y1157" i="22"/>
  <c r="N1157" i="22"/>
  <c r="U1157" i="22" s="1"/>
  <c r="Q1158" i="22" l="1"/>
  <c r="Y1158" i="22"/>
  <c r="N1158" i="22"/>
  <c r="U1158" i="22" s="1"/>
  <c r="O1159" i="22"/>
  <c r="W1159" i="22"/>
  <c r="J1159" i="22"/>
  <c r="S1159" i="22" s="1"/>
  <c r="V1159" i="22"/>
  <c r="A1159" i="22"/>
  <c r="M1159" i="22"/>
  <c r="H1159" i="22"/>
  <c r="R1159" i="22" s="1"/>
  <c r="X1159" i="22"/>
  <c r="P1159" i="22"/>
  <c r="L1159" i="22"/>
  <c r="T1159" i="22" s="1"/>
  <c r="F1161" i="22"/>
  <c r="I1160" i="22" a="1"/>
  <c r="I1160" i="22" s="1"/>
  <c r="G1160" i="22" a="1"/>
  <c r="G1160" i="22" s="1"/>
  <c r="K1160" i="22" a="1"/>
  <c r="K1160" i="22" s="1"/>
  <c r="H1160" i="22" l="1"/>
  <c r="R1160" i="22" s="1"/>
  <c r="M1160" i="22"/>
  <c r="V1160" i="22"/>
  <c r="A1160" i="22"/>
  <c r="I1161" i="22" a="1"/>
  <c r="I1161" i="22" s="1"/>
  <c r="K1161" i="22" a="1"/>
  <c r="K1161" i="22" s="1"/>
  <c r="G1161" i="22" a="1"/>
  <c r="G1161" i="22" s="1"/>
  <c r="F1162" i="22"/>
  <c r="O1160" i="22"/>
  <c r="W1160" i="22"/>
  <c r="J1160" i="22"/>
  <c r="S1160" i="22" s="1"/>
  <c r="L1160" i="22"/>
  <c r="T1160" i="22" s="1"/>
  <c r="P1160" i="22"/>
  <c r="X1160" i="22"/>
  <c r="Y1159" i="22"/>
  <c r="N1159" i="22"/>
  <c r="U1159" i="22" s="1"/>
  <c r="Q1159" i="22"/>
  <c r="F1163" i="22" l="1"/>
  <c r="G1162" i="22" a="1"/>
  <c r="G1162" i="22" s="1"/>
  <c r="K1162" i="22" a="1"/>
  <c r="K1162" i="22" s="1"/>
  <c r="I1162" i="22" a="1"/>
  <c r="I1162" i="22" s="1"/>
  <c r="M1161" i="22"/>
  <c r="A1161" i="22"/>
  <c r="H1161" i="22"/>
  <c r="R1161" i="22" s="1"/>
  <c r="V1161" i="22"/>
  <c r="W1161" i="22"/>
  <c r="J1161" i="22"/>
  <c r="S1161" i="22" s="1"/>
  <c r="O1161" i="22"/>
  <c r="X1161" i="22"/>
  <c r="L1161" i="22"/>
  <c r="T1161" i="22" s="1"/>
  <c r="P1161" i="22"/>
  <c r="N1160" i="22"/>
  <c r="U1160" i="22" s="1"/>
  <c r="Y1160" i="22"/>
  <c r="Q1160" i="22"/>
  <c r="O1162" i="22" l="1"/>
  <c r="J1162" i="22"/>
  <c r="S1162" i="22" s="1"/>
  <c r="W1162" i="22"/>
  <c r="Q1161" i="22"/>
  <c r="Y1161" i="22"/>
  <c r="N1161" i="22"/>
  <c r="U1161" i="22" s="1"/>
  <c r="P1162" i="22"/>
  <c r="X1162" i="22"/>
  <c r="L1162" i="22"/>
  <c r="T1162" i="22" s="1"/>
  <c r="M1162" i="22"/>
  <c r="V1162" i="22"/>
  <c r="H1162" i="22"/>
  <c r="R1162" i="22" s="1"/>
  <c r="A1162" i="22"/>
  <c r="G1163" i="22" a="1"/>
  <c r="G1163" i="22" s="1"/>
  <c r="K1163" i="22" a="1"/>
  <c r="K1163" i="22" s="1"/>
  <c r="I1163" i="22" a="1"/>
  <c r="I1163" i="22" s="1"/>
  <c r="F1164" i="22"/>
  <c r="W1163" i="22" l="1"/>
  <c r="J1163" i="22"/>
  <c r="S1163" i="22" s="1"/>
  <c r="O1163" i="22"/>
  <c r="V1163" i="22"/>
  <c r="A1163" i="22"/>
  <c r="M1163" i="22"/>
  <c r="H1163" i="22"/>
  <c r="R1163" i="22" s="1"/>
  <c r="P1163" i="22"/>
  <c r="L1163" i="22"/>
  <c r="T1163" i="22" s="1"/>
  <c r="X1163" i="22"/>
  <c r="Q1162" i="22"/>
  <c r="Y1162" i="22"/>
  <c r="N1162" i="22"/>
  <c r="U1162" i="22" s="1"/>
  <c r="F1165" i="22"/>
  <c r="G1164" i="22" a="1"/>
  <c r="G1164" i="22" s="1"/>
  <c r="K1164" i="22" a="1"/>
  <c r="K1164" i="22" s="1"/>
  <c r="I1164" i="22" a="1"/>
  <c r="I1164" i="22" s="1"/>
  <c r="Q1163" i="22" l="1"/>
  <c r="N1163" i="22"/>
  <c r="U1163" i="22" s="1"/>
  <c r="Y1163" i="22"/>
  <c r="V1164" i="22"/>
  <c r="M1164" i="22"/>
  <c r="H1164" i="22"/>
  <c r="R1164" i="22" s="1"/>
  <c r="A1164" i="22"/>
  <c r="F1166" i="22"/>
  <c r="K1165" i="22" a="1"/>
  <c r="K1165" i="22" s="1"/>
  <c r="I1165" i="22" a="1"/>
  <c r="I1165" i="22" s="1"/>
  <c r="G1165" i="22" a="1"/>
  <c r="G1165" i="22" s="1"/>
  <c r="X1164" i="22"/>
  <c r="P1164" i="22"/>
  <c r="L1164" i="22"/>
  <c r="T1164" i="22" s="1"/>
  <c r="O1164" i="22"/>
  <c r="W1164" i="22"/>
  <c r="J1164" i="22"/>
  <c r="S1164" i="22" s="1"/>
  <c r="I1166" i="22" l="1" a="1"/>
  <c r="I1166" i="22" s="1"/>
  <c r="K1166" i="22" a="1"/>
  <c r="K1166" i="22" s="1"/>
  <c r="F1167" i="22"/>
  <c r="G1166" i="22" a="1"/>
  <c r="G1166" i="22" s="1"/>
  <c r="N1164" i="22"/>
  <c r="U1164" i="22" s="1"/>
  <c r="Q1164" i="22"/>
  <c r="Y1164" i="22"/>
  <c r="V1165" i="22"/>
  <c r="M1165" i="22"/>
  <c r="A1165" i="22"/>
  <c r="H1165" i="22"/>
  <c r="R1165" i="22" s="1"/>
  <c r="O1165" i="22"/>
  <c r="J1165" i="22"/>
  <c r="S1165" i="22" s="1"/>
  <c r="W1165" i="22"/>
  <c r="L1165" i="22"/>
  <c r="T1165" i="22" s="1"/>
  <c r="P1165" i="22"/>
  <c r="X1165" i="22"/>
  <c r="M1166" i="22" l="1"/>
  <c r="V1166" i="22"/>
  <c r="A1166" i="22"/>
  <c r="H1166" i="22"/>
  <c r="R1166" i="22" s="1"/>
  <c r="F1168" i="22"/>
  <c r="I1167" i="22" a="1"/>
  <c r="I1167" i="22" s="1"/>
  <c r="K1167" i="22" a="1"/>
  <c r="K1167" i="22" s="1"/>
  <c r="G1167" i="22" a="1"/>
  <c r="G1167" i="22" s="1"/>
  <c r="L1166" i="22"/>
  <c r="T1166" i="22" s="1"/>
  <c r="X1166" i="22"/>
  <c r="P1166" i="22"/>
  <c r="Y1165" i="22"/>
  <c r="N1165" i="22"/>
  <c r="U1165" i="22" s="1"/>
  <c r="Q1165" i="22"/>
  <c r="O1166" i="22"/>
  <c r="W1166" i="22"/>
  <c r="J1166" i="22"/>
  <c r="S1166" i="22" s="1"/>
  <c r="H1167" i="22" l="1"/>
  <c r="R1167" i="22" s="1"/>
  <c r="A1167" i="22"/>
  <c r="M1167" i="22"/>
  <c r="V1167" i="22"/>
  <c r="G1168" i="22" a="1"/>
  <c r="G1168" i="22" s="1"/>
  <c r="F1169" i="22"/>
  <c r="K1168" i="22" a="1"/>
  <c r="K1168" i="22" s="1"/>
  <c r="I1168" i="22" a="1"/>
  <c r="I1168" i="22" s="1"/>
  <c r="O1167" i="22"/>
  <c r="W1167" i="22"/>
  <c r="J1167" i="22"/>
  <c r="S1167" i="22" s="1"/>
  <c r="P1167" i="22"/>
  <c r="X1167" i="22"/>
  <c r="L1167" i="22"/>
  <c r="T1167" i="22" s="1"/>
  <c r="N1166" i="22"/>
  <c r="U1166" i="22" s="1"/>
  <c r="Q1166" i="22"/>
  <c r="Y1166" i="22"/>
  <c r="O1168" i="22" l="1"/>
  <c r="W1168" i="22"/>
  <c r="J1168" i="22"/>
  <c r="S1168" i="22" s="1"/>
  <c r="L1168" i="22"/>
  <c r="T1168" i="22" s="1"/>
  <c r="P1168" i="22"/>
  <c r="X1168" i="22"/>
  <c r="K1169" i="22" a="1"/>
  <c r="K1169" i="22" s="1"/>
  <c r="G1169" i="22" a="1"/>
  <c r="G1169" i="22" s="1"/>
  <c r="F1170" i="22"/>
  <c r="I1169" i="22" a="1"/>
  <c r="I1169" i="22" s="1"/>
  <c r="A1168" i="22"/>
  <c r="V1168" i="22"/>
  <c r="M1168" i="22"/>
  <c r="H1168" i="22"/>
  <c r="R1168" i="22" s="1"/>
  <c r="Q1167" i="22"/>
  <c r="Y1167" i="22"/>
  <c r="N1167" i="22"/>
  <c r="U1167" i="22" s="1"/>
  <c r="P1169" i="22" l="1"/>
  <c r="L1169" i="22"/>
  <c r="T1169" i="22" s="1"/>
  <c r="X1169" i="22"/>
  <c r="N1168" i="22"/>
  <c r="U1168" i="22" s="1"/>
  <c r="Q1168" i="22"/>
  <c r="Y1168" i="22"/>
  <c r="M1169" i="22"/>
  <c r="V1169" i="22"/>
  <c r="A1169" i="22"/>
  <c r="H1169" i="22"/>
  <c r="R1169" i="22" s="1"/>
  <c r="W1169" i="22"/>
  <c r="J1169" i="22"/>
  <c r="S1169" i="22" s="1"/>
  <c r="O1169" i="22"/>
  <c r="I1170" i="22" a="1"/>
  <c r="I1170" i="22" s="1"/>
  <c r="K1170" i="22" a="1"/>
  <c r="K1170" i="22" s="1"/>
  <c r="G1170" i="22" a="1"/>
  <c r="G1170" i="22" s="1"/>
  <c r="F1171" i="22"/>
  <c r="N1169" i="22" l="1"/>
  <c r="U1169" i="22" s="1"/>
  <c r="Q1169" i="22"/>
  <c r="Y1169" i="22"/>
  <c r="L1170" i="22"/>
  <c r="T1170" i="22" s="1"/>
  <c r="X1170" i="22"/>
  <c r="P1170" i="22"/>
  <c r="M1170" i="22"/>
  <c r="A1170" i="22"/>
  <c r="H1170" i="22"/>
  <c r="R1170" i="22" s="1"/>
  <c r="V1170" i="22"/>
  <c r="J1170" i="22"/>
  <c r="S1170" i="22" s="1"/>
  <c r="O1170" i="22"/>
  <c r="W1170" i="22"/>
  <c r="I1171" i="22" a="1"/>
  <c r="I1171" i="22" s="1"/>
  <c r="K1171" i="22" a="1"/>
  <c r="K1171" i="22" s="1"/>
  <c r="F1172" i="22"/>
  <c r="G1171" i="22" a="1"/>
  <c r="G1171" i="22" s="1"/>
  <c r="O1171" i="22" l="1"/>
  <c r="W1171" i="22"/>
  <c r="J1171" i="22"/>
  <c r="S1171" i="22" s="1"/>
  <c r="I1172" i="22" a="1"/>
  <c r="I1172" i="22" s="1"/>
  <c r="G1172" i="22" a="1"/>
  <c r="G1172" i="22" s="1"/>
  <c r="K1172" i="22" a="1"/>
  <c r="K1172" i="22" s="1"/>
  <c r="F1173" i="22"/>
  <c r="Y1170" i="22"/>
  <c r="N1170" i="22"/>
  <c r="U1170" i="22" s="1"/>
  <c r="Q1170" i="22"/>
  <c r="L1171" i="22"/>
  <c r="T1171" i="22" s="1"/>
  <c r="P1171" i="22"/>
  <c r="X1171" i="22"/>
  <c r="A1171" i="22"/>
  <c r="H1171" i="22"/>
  <c r="R1171" i="22" s="1"/>
  <c r="M1171" i="22"/>
  <c r="V1171" i="22"/>
  <c r="X1172" i="22" l="1"/>
  <c r="L1172" i="22"/>
  <c r="T1172" i="22" s="1"/>
  <c r="P1172" i="22"/>
  <c r="A1172" i="22"/>
  <c r="V1172" i="22"/>
  <c r="H1172" i="22"/>
  <c r="R1172" i="22" s="1"/>
  <c r="M1172" i="22"/>
  <c r="O1172" i="22"/>
  <c r="W1172" i="22"/>
  <c r="J1172" i="22"/>
  <c r="S1172" i="22" s="1"/>
  <c r="N1171" i="22"/>
  <c r="U1171" i="22" s="1"/>
  <c r="Q1171" i="22"/>
  <c r="Y1171" i="22"/>
  <c r="F1174" i="22"/>
  <c r="K1173" i="22" a="1"/>
  <c r="K1173" i="22" s="1"/>
  <c r="G1173" i="22" a="1"/>
  <c r="G1173" i="22" s="1"/>
  <c r="I1173" i="22" a="1"/>
  <c r="I1173" i="22" s="1"/>
  <c r="A1173" i="22" l="1"/>
  <c r="H1173" i="22"/>
  <c r="R1173" i="22" s="1"/>
  <c r="V1173" i="22"/>
  <c r="M1173" i="22"/>
  <c r="N1172" i="22"/>
  <c r="U1172" i="22" s="1"/>
  <c r="Q1172" i="22"/>
  <c r="Y1172" i="22"/>
  <c r="K1174" i="22" a="1"/>
  <c r="K1174" i="22" s="1"/>
  <c r="I1174" i="22" a="1"/>
  <c r="I1174" i="22" s="1"/>
  <c r="F1175" i="22"/>
  <c r="G1174" i="22" a="1"/>
  <c r="G1174" i="22" s="1"/>
  <c r="L1173" i="22"/>
  <c r="T1173" i="22" s="1"/>
  <c r="P1173" i="22"/>
  <c r="X1173" i="22"/>
  <c r="J1173" i="22"/>
  <c r="S1173" i="22" s="1"/>
  <c r="O1173" i="22"/>
  <c r="W1173" i="22"/>
  <c r="L1174" i="22" l="1"/>
  <c r="T1174" i="22" s="1"/>
  <c r="P1174" i="22"/>
  <c r="X1174" i="22"/>
  <c r="Q1173" i="22"/>
  <c r="N1173" i="22"/>
  <c r="U1173" i="22" s="1"/>
  <c r="Y1173" i="22"/>
  <c r="A1174" i="22"/>
  <c r="M1174" i="22"/>
  <c r="H1174" i="22"/>
  <c r="R1174" i="22" s="1"/>
  <c r="V1174" i="22"/>
  <c r="F1176" i="22"/>
  <c r="G1175" i="22" a="1"/>
  <c r="G1175" i="22" s="1"/>
  <c r="K1175" i="22" a="1"/>
  <c r="K1175" i="22" s="1"/>
  <c r="I1175" i="22" a="1"/>
  <c r="I1175" i="22" s="1"/>
  <c r="W1174" i="22"/>
  <c r="J1174" i="22"/>
  <c r="S1174" i="22" s="1"/>
  <c r="O1174" i="22"/>
  <c r="Q1174" i="22" l="1"/>
  <c r="Y1174" i="22"/>
  <c r="N1174" i="22"/>
  <c r="U1174" i="22" s="1"/>
  <c r="O1175" i="22"/>
  <c r="W1175" i="22"/>
  <c r="J1175" i="22"/>
  <c r="S1175" i="22" s="1"/>
  <c r="M1175" i="22"/>
  <c r="A1175" i="22"/>
  <c r="H1175" i="22"/>
  <c r="R1175" i="22" s="1"/>
  <c r="V1175" i="22"/>
  <c r="P1175" i="22"/>
  <c r="X1175" i="22"/>
  <c r="L1175" i="22"/>
  <c r="T1175" i="22" s="1"/>
  <c r="K1176" i="22" a="1"/>
  <c r="K1176" i="22" s="1"/>
  <c r="G1176" i="22" a="1"/>
  <c r="G1176" i="22" s="1"/>
  <c r="I1176" i="22" a="1"/>
  <c r="I1176" i="22" s="1"/>
  <c r="F1177" i="22"/>
  <c r="Q1175" i="22" l="1"/>
  <c r="Y1175" i="22"/>
  <c r="N1175" i="22"/>
  <c r="U1175" i="22" s="1"/>
  <c r="O1176" i="22"/>
  <c r="W1176" i="22"/>
  <c r="J1176" i="22"/>
  <c r="S1176" i="22" s="1"/>
  <c r="M1176" i="22"/>
  <c r="V1176" i="22"/>
  <c r="H1176" i="22"/>
  <c r="R1176" i="22" s="1"/>
  <c r="A1176" i="22"/>
  <c r="P1176" i="22"/>
  <c r="X1176" i="22"/>
  <c r="L1176" i="22"/>
  <c r="T1176" i="22" s="1"/>
  <c r="F1178" i="22"/>
  <c r="K1177" i="22" a="1"/>
  <c r="K1177" i="22" s="1"/>
  <c r="G1177" i="22" a="1"/>
  <c r="G1177" i="22" s="1"/>
  <c r="I1177" i="22" a="1"/>
  <c r="I1177" i="22" s="1"/>
  <c r="X1177" i="22" l="1"/>
  <c r="L1177" i="22"/>
  <c r="T1177" i="22" s="1"/>
  <c r="P1177" i="22"/>
  <c r="Q1176" i="22"/>
  <c r="Y1176" i="22"/>
  <c r="N1176" i="22"/>
  <c r="U1176" i="22" s="1"/>
  <c r="K1178" i="22" a="1"/>
  <c r="K1178" i="22" s="1"/>
  <c r="I1178" i="22" a="1"/>
  <c r="I1178" i="22" s="1"/>
  <c r="G1178" i="22" a="1"/>
  <c r="G1178" i="22" s="1"/>
  <c r="F1179" i="22"/>
  <c r="M1177" i="22"/>
  <c r="A1177" i="22"/>
  <c r="H1177" i="22"/>
  <c r="R1177" i="22" s="1"/>
  <c r="V1177" i="22"/>
  <c r="O1177" i="22"/>
  <c r="W1177" i="22"/>
  <c r="J1177" i="22"/>
  <c r="S1177" i="22" s="1"/>
  <c r="J1178" i="22" l="1"/>
  <c r="S1178" i="22" s="1"/>
  <c r="O1178" i="22"/>
  <c r="W1178" i="22"/>
  <c r="N1177" i="22"/>
  <c r="U1177" i="22" s="1"/>
  <c r="Q1177" i="22"/>
  <c r="Y1177" i="22"/>
  <c r="K1179" i="22" a="1"/>
  <c r="K1179" i="22" s="1"/>
  <c r="I1179" i="22" a="1"/>
  <c r="I1179" i="22" s="1"/>
  <c r="F1180" i="22"/>
  <c r="G1179" i="22" a="1"/>
  <c r="G1179" i="22" s="1"/>
  <c r="X1178" i="22"/>
  <c r="P1178" i="22"/>
  <c r="L1178" i="22"/>
  <c r="T1178" i="22" s="1"/>
  <c r="M1178" i="22"/>
  <c r="A1178" i="22"/>
  <c r="H1178" i="22"/>
  <c r="R1178" i="22" s="1"/>
  <c r="V1178" i="22"/>
  <c r="W1179" i="22" l="1"/>
  <c r="J1179" i="22"/>
  <c r="S1179" i="22" s="1"/>
  <c r="O1179" i="22"/>
  <c r="P1179" i="22"/>
  <c r="X1179" i="22"/>
  <c r="L1179" i="22"/>
  <c r="T1179" i="22" s="1"/>
  <c r="N1178" i="22"/>
  <c r="U1178" i="22" s="1"/>
  <c r="Y1178" i="22"/>
  <c r="Q1178" i="22"/>
  <c r="M1179" i="22"/>
  <c r="A1179" i="22"/>
  <c r="H1179" i="22"/>
  <c r="R1179" i="22" s="1"/>
  <c r="V1179" i="22"/>
  <c r="F1181" i="22"/>
  <c r="G1180" i="22" a="1"/>
  <c r="G1180" i="22" s="1"/>
  <c r="I1180" i="22" a="1"/>
  <c r="I1180" i="22" s="1"/>
  <c r="K1180" i="22" a="1"/>
  <c r="K1180" i="22" s="1"/>
  <c r="O1180" i="22" l="1"/>
  <c r="J1180" i="22"/>
  <c r="S1180" i="22" s="1"/>
  <c r="W1180" i="22"/>
  <c r="I1181" i="22" a="1"/>
  <c r="I1181" i="22" s="1"/>
  <c r="K1181" i="22" a="1"/>
  <c r="K1181" i="22" s="1"/>
  <c r="G1181" i="22" a="1"/>
  <c r="G1181" i="22" s="1"/>
  <c r="F1182" i="22"/>
  <c r="V1180" i="22"/>
  <c r="A1180" i="22"/>
  <c r="M1180" i="22"/>
  <c r="H1180" i="22"/>
  <c r="R1180" i="22" s="1"/>
  <c r="Q1179" i="22"/>
  <c r="Y1179" i="22"/>
  <c r="N1179" i="22"/>
  <c r="U1179" i="22" s="1"/>
  <c r="L1180" i="22"/>
  <c r="T1180" i="22" s="1"/>
  <c r="P1180" i="22"/>
  <c r="X1180" i="22"/>
  <c r="F1183" i="22" l="1"/>
  <c r="K1182" i="22" a="1"/>
  <c r="K1182" i="22" s="1"/>
  <c r="I1182" i="22" a="1"/>
  <c r="I1182" i="22" s="1"/>
  <c r="G1182" i="22" a="1"/>
  <c r="G1182" i="22" s="1"/>
  <c r="M1181" i="22"/>
  <c r="A1181" i="22"/>
  <c r="H1181" i="22"/>
  <c r="R1181" i="22" s="1"/>
  <c r="V1181" i="22"/>
  <c r="P1181" i="22"/>
  <c r="L1181" i="22"/>
  <c r="T1181" i="22" s="1"/>
  <c r="X1181" i="22"/>
  <c r="O1181" i="22"/>
  <c r="W1181" i="22"/>
  <c r="J1181" i="22"/>
  <c r="S1181" i="22" s="1"/>
  <c r="N1180" i="22"/>
  <c r="U1180" i="22" s="1"/>
  <c r="Q1180" i="22"/>
  <c r="Y1180" i="22"/>
  <c r="N1181" i="22" l="1"/>
  <c r="U1181" i="22" s="1"/>
  <c r="Q1181" i="22"/>
  <c r="Y1181" i="22"/>
  <c r="H1182" i="22"/>
  <c r="R1182" i="22" s="1"/>
  <c r="V1182" i="22"/>
  <c r="M1182" i="22"/>
  <c r="A1182" i="22"/>
  <c r="J1182" i="22"/>
  <c r="S1182" i="22" s="1"/>
  <c r="O1182" i="22"/>
  <c r="W1182" i="22"/>
  <c r="L1182" i="22"/>
  <c r="T1182" i="22" s="1"/>
  <c r="P1182" i="22"/>
  <c r="X1182" i="22"/>
  <c r="I1183" i="22" a="1"/>
  <c r="I1183" i="22" s="1"/>
  <c r="K1183" i="22" a="1"/>
  <c r="K1183" i="22" s="1"/>
  <c r="G1183" i="22" a="1"/>
  <c r="G1183" i="22" s="1"/>
  <c r="F1184" i="22"/>
  <c r="X1183" i="22" l="1"/>
  <c r="P1183" i="22"/>
  <c r="L1183" i="22"/>
  <c r="T1183" i="22" s="1"/>
  <c r="N1182" i="22"/>
  <c r="U1182" i="22" s="1"/>
  <c r="Q1182" i="22"/>
  <c r="Y1182" i="22"/>
  <c r="M1183" i="22"/>
  <c r="A1183" i="22"/>
  <c r="H1183" i="22"/>
  <c r="R1183" i="22" s="1"/>
  <c r="V1183" i="22"/>
  <c r="J1183" i="22"/>
  <c r="S1183" i="22" s="1"/>
  <c r="O1183" i="22"/>
  <c r="W1183" i="22"/>
  <c r="I1184" i="22" a="1"/>
  <c r="I1184" i="22" s="1"/>
  <c r="K1184" i="22" a="1"/>
  <c r="K1184" i="22" s="1"/>
  <c r="F1185" i="22"/>
  <c r="G1184" i="22" a="1"/>
  <c r="G1184" i="22" s="1"/>
  <c r="X1184" i="22" l="1"/>
  <c r="L1184" i="22"/>
  <c r="T1184" i="22" s="1"/>
  <c r="P1184" i="22"/>
  <c r="I1185" i="22" a="1"/>
  <c r="I1185" i="22" s="1"/>
  <c r="F1186" i="22"/>
  <c r="K1185" i="22" a="1"/>
  <c r="K1185" i="22" s="1"/>
  <c r="G1185" i="22" a="1"/>
  <c r="G1185" i="22" s="1"/>
  <c r="Y1183" i="22"/>
  <c r="N1183" i="22"/>
  <c r="U1183" i="22" s="1"/>
  <c r="Q1183" i="22"/>
  <c r="W1184" i="22"/>
  <c r="J1184" i="22"/>
  <c r="S1184" i="22" s="1"/>
  <c r="O1184" i="22"/>
  <c r="A1184" i="22"/>
  <c r="H1184" i="22"/>
  <c r="R1184" i="22" s="1"/>
  <c r="V1184" i="22"/>
  <c r="M1184" i="22"/>
  <c r="X1185" i="22" l="1"/>
  <c r="L1185" i="22"/>
  <c r="T1185" i="22" s="1"/>
  <c r="P1185" i="22"/>
  <c r="F1187" i="22"/>
  <c r="K1186" i="22" a="1"/>
  <c r="K1186" i="22" s="1"/>
  <c r="G1186" i="22" a="1"/>
  <c r="G1186" i="22" s="1"/>
  <c r="I1186" i="22" a="1"/>
  <c r="I1186" i="22" s="1"/>
  <c r="O1185" i="22"/>
  <c r="W1185" i="22"/>
  <c r="J1185" i="22"/>
  <c r="S1185" i="22" s="1"/>
  <c r="M1185" i="22"/>
  <c r="H1185" i="22"/>
  <c r="R1185" i="22" s="1"/>
  <c r="A1185" i="22"/>
  <c r="V1185" i="22"/>
  <c r="N1184" i="22"/>
  <c r="U1184" i="22" s="1"/>
  <c r="Q1184" i="22"/>
  <c r="Y1184" i="22"/>
  <c r="O1186" i="22" l="1"/>
  <c r="W1186" i="22"/>
  <c r="J1186" i="22"/>
  <c r="S1186" i="22" s="1"/>
  <c r="M1186" i="22"/>
  <c r="A1186" i="22"/>
  <c r="H1186" i="22"/>
  <c r="R1186" i="22" s="1"/>
  <c r="V1186" i="22"/>
  <c r="G1187" i="22" a="1"/>
  <c r="G1187" i="22" s="1"/>
  <c r="F1188" i="22"/>
  <c r="I1187" i="22" a="1"/>
  <c r="I1187" i="22" s="1"/>
  <c r="K1187" i="22" a="1"/>
  <c r="K1187" i="22" s="1"/>
  <c r="P1186" i="22"/>
  <c r="X1186" i="22"/>
  <c r="L1186" i="22"/>
  <c r="T1186" i="22" s="1"/>
  <c r="N1185" i="22"/>
  <c r="U1185" i="22" s="1"/>
  <c r="Q1185" i="22"/>
  <c r="Y1185" i="22"/>
  <c r="V1187" i="22" l="1"/>
  <c r="M1187" i="22"/>
  <c r="A1187" i="22"/>
  <c r="H1187" i="22"/>
  <c r="R1187" i="22" s="1"/>
  <c r="Q1186" i="22"/>
  <c r="Y1186" i="22"/>
  <c r="N1186" i="22"/>
  <c r="U1186" i="22" s="1"/>
  <c r="P1187" i="22"/>
  <c r="X1187" i="22"/>
  <c r="L1187" i="22"/>
  <c r="T1187" i="22" s="1"/>
  <c r="O1187" i="22"/>
  <c r="W1187" i="22"/>
  <c r="J1187" i="22"/>
  <c r="S1187" i="22" s="1"/>
  <c r="I1188" i="22" a="1"/>
  <c r="I1188" i="22" s="1"/>
  <c r="G1188" i="22" a="1"/>
  <c r="G1188" i="22" s="1"/>
  <c r="F1189" i="22"/>
  <c r="K1188" i="22" a="1"/>
  <c r="K1188" i="22" s="1"/>
  <c r="O1188" i="22" l="1"/>
  <c r="J1188" i="22"/>
  <c r="S1188" i="22" s="1"/>
  <c r="W1188" i="22"/>
  <c r="K1189" i="22" a="1"/>
  <c r="K1189" i="22" s="1"/>
  <c r="G1189" i="22" a="1"/>
  <c r="G1189" i="22" s="1"/>
  <c r="I1189" i="22" a="1"/>
  <c r="I1189" i="22" s="1"/>
  <c r="F1190" i="22"/>
  <c r="H1188" i="22"/>
  <c r="R1188" i="22" s="1"/>
  <c r="M1188" i="22"/>
  <c r="A1188" i="22"/>
  <c r="V1188" i="22"/>
  <c r="N1187" i="22"/>
  <c r="U1187" i="22" s="1"/>
  <c r="Q1187" i="22"/>
  <c r="Y1187" i="22"/>
  <c r="X1188" i="22"/>
  <c r="L1188" i="22"/>
  <c r="T1188" i="22" s="1"/>
  <c r="P1188" i="22"/>
  <c r="J1189" i="22" l="1"/>
  <c r="S1189" i="22" s="1"/>
  <c r="O1189" i="22"/>
  <c r="W1189" i="22"/>
  <c r="M1189" i="22"/>
  <c r="H1189" i="22"/>
  <c r="R1189" i="22" s="1"/>
  <c r="A1189" i="22"/>
  <c r="V1189" i="22"/>
  <c r="F1191" i="22"/>
  <c r="G1190" i="22" a="1"/>
  <c r="G1190" i="22" s="1"/>
  <c r="K1190" i="22" a="1"/>
  <c r="K1190" i="22" s="1"/>
  <c r="I1190" i="22" a="1"/>
  <c r="I1190" i="22" s="1"/>
  <c r="X1189" i="22"/>
  <c r="P1189" i="22"/>
  <c r="L1189" i="22"/>
  <c r="T1189" i="22" s="1"/>
  <c r="Q1188" i="22"/>
  <c r="Y1188" i="22"/>
  <c r="N1188" i="22"/>
  <c r="U1188" i="22" s="1"/>
  <c r="Q1189" i="22" l="1"/>
  <c r="Y1189" i="22"/>
  <c r="N1189" i="22"/>
  <c r="U1189" i="22" s="1"/>
  <c r="W1190" i="22"/>
  <c r="J1190" i="22"/>
  <c r="S1190" i="22" s="1"/>
  <c r="O1190" i="22"/>
  <c r="G1191" i="22" a="1"/>
  <c r="G1191" i="22" s="1"/>
  <c r="K1191" i="22" a="1"/>
  <c r="K1191" i="22" s="1"/>
  <c r="I1191" i="22" a="1"/>
  <c r="I1191" i="22" s="1"/>
  <c r="F1192" i="22"/>
  <c r="X1190" i="22"/>
  <c r="L1190" i="22"/>
  <c r="T1190" i="22" s="1"/>
  <c r="P1190" i="22"/>
  <c r="V1190" i="22"/>
  <c r="M1190" i="22"/>
  <c r="A1190" i="22"/>
  <c r="H1190" i="22"/>
  <c r="R1190" i="22" s="1"/>
  <c r="P1191" i="22" l="1"/>
  <c r="X1191" i="22"/>
  <c r="L1191" i="22"/>
  <c r="T1191" i="22" s="1"/>
  <c r="Q1190" i="22"/>
  <c r="Y1190" i="22"/>
  <c r="N1190" i="22"/>
  <c r="U1190" i="22" s="1"/>
  <c r="K1192" i="22" a="1"/>
  <c r="K1192" i="22" s="1"/>
  <c r="G1192" i="22" a="1"/>
  <c r="G1192" i="22" s="1"/>
  <c r="I1192" i="22" a="1"/>
  <c r="I1192" i="22" s="1"/>
  <c r="F1193" i="22"/>
  <c r="M1191" i="22"/>
  <c r="V1191" i="22"/>
  <c r="A1191" i="22"/>
  <c r="H1191" i="22"/>
  <c r="R1191" i="22" s="1"/>
  <c r="O1191" i="22"/>
  <c r="W1191" i="22"/>
  <c r="J1191" i="22"/>
  <c r="S1191" i="22" s="1"/>
  <c r="Y1191" i="22" l="1"/>
  <c r="N1191" i="22"/>
  <c r="U1191" i="22" s="1"/>
  <c r="Q1191" i="22"/>
  <c r="L1192" i="22"/>
  <c r="T1192" i="22" s="1"/>
  <c r="P1192" i="22"/>
  <c r="X1192" i="22"/>
  <c r="I1193" i="22" a="1"/>
  <c r="I1193" i="22" s="1"/>
  <c r="G1193" i="22" a="1"/>
  <c r="G1193" i="22" s="1"/>
  <c r="F1194" i="22"/>
  <c r="K1193" i="22" a="1"/>
  <c r="K1193" i="22" s="1"/>
  <c r="M1192" i="22"/>
  <c r="A1192" i="22"/>
  <c r="H1192" i="22"/>
  <c r="R1192" i="22" s="1"/>
  <c r="V1192" i="22"/>
  <c r="W1192" i="22"/>
  <c r="O1192" i="22"/>
  <c r="J1192" i="22"/>
  <c r="S1192" i="22" s="1"/>
  <c r="O1193" i="22" l="1"/>
  <c r="W1193" i="22"/>
  <c r="J1193" i="22"/>
  <c r="S1193" i="22" s="1"/>
  <c r="H1193" i="22"/>
  <c r="R1193" i="22" s="1"/>
  <c r="M1193" i="22"/>
  <c r="V1193" i="22"/>
  <c r="A1193" i="22"/>
  <c r="N1192" i="22"/>
  <c r="U1192" i="22" s="1"/>
  <c r="Q1192" i="22"/>
  <c r="Y1192" i="22"/>
  <c r="X1193" i="22"/>
  <c r="L1193" i="22"/>
  <c r="T1193" i="22" s="1"/>
  <c r="P1193" i="22"/>
  <c r="G1194" i="22" a="1"/>
  <c r="G1194" i="22" s="1"/>
  <c r="F1195" i="22"/>
  <c r="I1194" i="22" a="1"/>
  <c r="I1194" i="22" s="1"/>
  <c r="K1194" i="22" a="1"/>
  <c r="K1194" i="22" s="1"/>
  <c r="O1194" i="22" l="1"/>
  <c r="W1194" i="22"/>
  <c r="J1194" i="22"/>
  <c r="S1194" i="22" s="1"/>
  <c r="M1194" i="22"/>
  <c r="V1194" i="22"/>
  <c r="A1194" i="22"/>
  <c r="H1194" i="22"/>
  <c r="R1194" i="22" s="1"/>
  <c r="Q1193" i="22"/>
  <c r="N1193" i="22"/>
  <c r="U1193" i="22" s="1"/>
  <c r="Y1193" i="22"/>
  <c r="K1195" i="22" a="1"/>
  <c r="K1195" i="22" s="1"/>
  <c r="G1195" i="22" a="1"/>
  <c r="G1195" i="22" s="1"/>
  <c r="F1196" i="22"/>
  <c r="I1195" i="22" a="1"/>
  <c r="I1195" i="22" s="1"/>
  <c r="P1194" i="22"/>
  <c r="X1194" i="22"/>
  <c r="L1194" i="22"/>
  <c r="T1194" i="22" s="1"/>
  <c r="O1195" i="22" l="1"/>
  <c r="W1195" i="22"/>
  <c r="J1195" i="22"/>
  <c r="S1195" i="22" s="1"/>
  <c r="F1197" i="22"/>
  <c r="G1196" i="22" a="1"/>
  <c r="G1196" i="22" s="1"/>
  <c r="I1196" i="22" a="1"/>
  <c r="I1196" i="22" s="1"/>
  <c r="K1196" i="22" a="1"/>
  <c r="K1196" i="22" s="1"/>
  <c r="M1195" i="22"/>
  <c r="A1195" i="22"/>
  <c r="H1195" i="22"/>
  <c r="R1195" i="22" s="1"/>
  <c r="V1195" i="22"/>
  <c r="Y1194" i="22"/>
  <c r="N1194" i="22"/>
  <c r="U1194" i="22" s="1"/>
  <c r="Q1194" i="22"/>
  <c r="L1195" i="22"/>
  <c r="T1195" i="22" s="1"/>
  <c r="P1195" i="22"/>
  <c r="X1195" i="22"/>
  <c r="N1195" i="22" l="1"/>
  <c r="U1195" i="22" s="1"/>
  <c r="Q1195" i="22"/>
  <c r="Y1195" i="22"/>
  <c r="X1196" i="22"/>
  <c r="L1196" i="22"/>
  <c r="T1196" i="22" s="1"/>
  <c r="P1196" i="22"/>
  <c r="O1196" i="22"/>
  <c r="W1196" i="22"/>
  <c r="J1196" i="22"/>
  <c r="S1196" i="22" s="1"/>
  <c r="A1196" i="22"/>
  <c r="H1196" i="22"/>
  <c r="R1196" i="22" s="1"/>
  <c r="V1196" i="22"/>
  <c r="M1196" i="22"/>
  <c r="G1197" i="22" a="1"/>
  <c r="G1197" i="22" s="1"/>
  <c r="I1197" i="22" a="1"/>
  <c r="I1197" i="22" s="1"/>
  <c r="K1197" i="22" a="1"/>
  <c r="K1197" i="22" s="1"/>
  <c r="F1198" i="22"/>
  <c r="O1197" i="22" l="1"/>
  <c r="W1197" i="22"/>
  <c r="J1197" i="22"/>
  <c r="S1197" i="22" s="1"/>
  <c r="N1196" i="22"/>
  <c r="U1196" i="22" s="1"/>
  <c r="Q1196" i="22"/>
  <c r="Y1196" i="22"/>
  <c r="X1197" i="22"/>
  <c r="L1197" i="22"/>
  <c r="T1197" i="22" s="1"/>
  <c r="P1197" i="22"/>
  <c r="M1197" i="22"/>
  <c r="A1197" i="22"/>
  <c r="V1197" i="22"/>
  <c r="H1197" i="22"/>
  <c r="R1197" i="22" s="1"/>
  <c r="F1199" i="22"/>
  <c r="G1198" i="22" a="1"/>
  <c r="G1198" i="22" s="1"/>
  <c r="K1198" i="22" a="1"/>
  <c r="K1198" i="22" s="1"/>
  <c r="I1198" i="22" a="1"/>
  <c r="I1198" i="22" s="1"/>
  <c r="F1200" i="22" l="1"/>
  <c r="G1199" i="22" a="1"/>
  <c r="G1199" i="22" s="1"/>
  <c r="K1199" i="22" a="1"/>
  <c r="K1199" i="22" s="1"/>
  <c r="I1199" i="22" a="1"/>
  <c r="I1199" i="22" s="1"/>
  <c r="V1198" i="22"/>
  <c r="M1198" i="22"/>
  <c r="A1198" i="22"/>
  <c r="H1198" i="22"/>
  <c r="R1198" i="22" s="1"/>
  <c r="Y1197" i="22"/>
  <c r="N1197" i="22"/>
  <c r="U1197" i="22" s="1"/>
  <c r="Q1197" i="22"/>
  <c r="P1198" i="22"/>
  <c r="X1198" i="22"/>
  <c r="L1198" i="22"/>
  <c r="T1198" i="22" s="1"/>
  <c r="O1198" i="22"/>
  <c r="W1198" i="22"/>
  <c r="J1198" i="22"/>
  <c r="S1198" i="22" s="1"/>
  <c r="N1198" i="22" l="1"/>
  <c r="U1198" i="22" s="1"/>
  <c r="Q1198" i="22"/>
  <c r="Y1198" i="22"/>
  <c r="O1199" i="22"/>
  <c r="J1199" i="22"/>
  <c r="S1199" i="22" s="1"/>
  <c r="W1199" i="22"/>
  <c r="P1199" i="22"/>
  <c r="X1199" i="22"/>
  <c r="L1199" i="22"/>
  <c r="T1199" i="22" s="1"/>
  <c r="A1199" i="22"/>
  <c r="H1199" i="22"/>
  <c r="R1199" i="22" s="1"/>
  <c r="M1199" i="22"/>
  <c r="V1199" i="22"/>
  <c r="K1200" i="22" a="1"/>
  <c r="K1200" i="22" s="1"/>
  <c r="F1201" i="22"/>
  <c r="G1200" i="22" a="1"/>
  <c r="G1200" i="22" s="1"/>
  <c r="I1200" i="22" a="1"/>
  <c r="I1200" i="22" s="1"/>
  <c r="X1200" i="22" l="1"/>
  <c r="L1200" i="22"/>
  <c r="T1200" i="22" s="1"/>
  <c r="P1200" i="22"/>
  <c r="F1202" i="22"/>
  <c r="I1201" i="22" a="1"/>
  <c r="I1201" i="22" s="1"/>
  <c r="K1201" i="22" a="1"/>
  <c r="K1201" i="22" s="1"/>
  <c r="G1201" i="22" a="1"/>
  <c r="G1201" i="22" s="1"/>
  <c r="Y1199" i="22"/>
  <c r="N1199" i="22"/>
  <c r="U1199" i="22" s="1"/>
  <c r="Q1199" i="22"/>
  <c r="M1200" i="22"/>
  <c r="A1200" i="22"/>
  <c r="H1200" i="22"/>
  <c r="R1200" i="22" s="1"/>
  <c r="V1200" i="22"/>
  <c r="J1200" i="22"/>
  <c r="S1200" i="22" s="1"/>
  <c r="O1200" i="22"/>
  <c r="W1200" i="22"/>
  <c r="J1201" i="22" l="1"/>
  <c r="S1201" i="22" s="1"/>
  <c r="O1201" i="22"/>
  <c r="W1201" i="22"/>
  <c r="I1202" i="22" a="1"/>
  <c r="I1202" i="22" s="1"/>
  <c r="F1203" i="22"/>
  <c r="G1202" i="22" a="1"/>
  <c r="G1202" i="22" s="1"/>
  <c r="K1202" i="22" a="1"/>
  <c r="K1202" i="22" s="1"/>
  <c r="N1200" i="22"/>
  <c r="U1200" i="22" s="1"/>
  <c r="Q1200" i="22"/>
  <c r="Y1200" i="22"/>
  <c r="P1201" i="22"/>
  <c r="X1201" i="22"/>
  <c r="L1201" i="22"/>
  <c r="T1201" i="22" s="1"/>
  <c r="V1201" i="22"/>
  <c r="M1201" i="22"/>
  <c r="A1201" i="22"/>
  <c r="H1201" i="22"/>
  <c r="R1201" i="22" s="1"/>
  <c r="I1203" i="22" l="1" a="1"/>
  <c r="I1203" i="22" s="1"/>
  <c r="K1203" i="22" a="1"/>
  <c r="K1203" i="22" s="1"/>
  <c r="G1203" i="22" a="1"/>
  <c r="G1203" i="22" s="1"/>
  <c r="F1204" i="22"/>
  <c r="N1201" i="22"/>
  <c r="U1201" i="22" s="1"/>
  <c r="Q1201" i="22"/>
  <c r="Y1201" i="22"/>
  <c r="J1202" i="22"/>
  <c r="S1202" i="22" s="1"/>
  <c r="O1202" i="22"/>
  <c r="W1202" i="22"/>
  <c r="X1202" i="22"/>
  <c r="P1202" i="22"/>
  <c r="L1202" i="22"/>
  <c r="T1202" i="22" s="1"/>
  <c r="A1202" i="22"/>
  <c r="V1202" i="22"/>
  <c r="H1202" i="22"/>
  <c r="R1202" i="22" s="1"/>
  <c r="M1202" i="22"/>
  <c r="I1204" i="22" l="1" a="1"/>
  <c r="I1204" i="22" s="1"/>
  <c r="K1204" i="22" a="1"/>
  <c r="K1204" i="22" s="1"/>
  <c r="F1205" i="22"/>
  <c r="G1204" i="22" a="1"/>
  <c r="G1204" i="22" s="1"/>
  <c r="H1203" i="22"/>
  <c r="R1203" i="22" s="1"/>
  <c r="V1203" i="22"/>
  <c r="M1203" i="22"/>
  <c r="A1203" i="22"/>
  <c r="P1203" i="22"/>
  <c r="X1203" i="22"/>
  <c r="L1203" i="22"/>
  <c r="T1203" i="22" s="1"/>
  <c r="Q1202" i="22"/>
  <c r="Y1202" i="22"/>
  <c r="N1202" i="22"/>
  <c r="U1202" i="22" s="1"/>
  <c r="W1203" i="22"/>
  <c r="J1203" i="22"/>
  <c r="S1203" i="22" s="1"/>
  <c r="O1203" i="22"/>
  <c r="N1203" i="22" l="1"/>
  <c r="U1203" i="22" s="1"/>
  <c r="Q1203" i="22"/>
  <c r="Y1203" i="22"/>
  <c r="V1204" i="22"/>
  <c r="A1204" i="22"/>
  <c r="M1204" i="22"/>
  <c r="H1204" i="22"/>
  <c r="R1204" i="22" s="1"/>
  <c r="I1205" i="22" a="1"/>
  <c r="I1205" i="22" s="1"/>
  <c r="K1205" i="22" a="1"/>
  <c r="K1205" i="22" s="1"/>
  <c r="G1205" i="22" a="1"/>
  <c r="G1205" i="22" s="1"/>
  <c r="F1206" i="22"/>
  <c r="X1204" i="22"/>
  <c r="P1204" i="22"/>
  <c r="L1204" i="22"/>
  <c r="T1204" i="22" s="1"/>
  <c r="J1204" i="22"/>
  <c r="S1204" i="22" s="1"/>
  <c r="W1204" i="22"/>
  <c r="O1204" i="22"/>
  <c r="J1205" i="22" l="1"/>
  <c r="S1205" i="22" s="1"/>
  <c r="O1205" i="22"/>
  <c r="W1205" i="22"/>
  <c r="N1204" i="22"/>
  <c r="U1204" i="22" s="1"/>
  <c r="Q1204" i="22"/>
  <c r="Y1204" i="22"/>
  <c r="F1207" i="22"/>
  <c r="I1206" i="22" a="1"/>
  <c r="I1206" i="22" s="1"/>
  <c r="G1206" i="22" a="1"/>
  <c r="G1206" i="22" s="1"/>
  <c r="K1206" i="22" a="1"/>
  <c r="K1206" i="22" s="1"/>
  <c r="A1205" i="22"/>
  <c r="V1205" i="22"/>
  <c r="H1205" i="22"/>
  <c r="R1205" i="22" s="1"/>
  <c r="M1205" i="22"/>
  <c r="X1205" i="22"/>
  <c r="L1205" i="22"/>
  <c r="T1205" i="22" s="1"/>
  <c r="P1205" i="22"/>
  <c r="O1206" i="22" l="1"/>
  <c r="W1206" i="22"/>
  <c r="J1206" i="22"/>
  <c r="S1206" i="22" s="1"/>
  <c r="K1207" i="22" a="1"/>
  <c r="K1207" i="22" s="1"/>
  <c r="F1208" i="22"/>
  <c r="G1207" i="22" a="1"/>
  <c r="G1207" i="22" s="1"/>
  <c r="I1207" i="22" a="1"/>
  <c r="I1207" i="22" s="1"/>
  <c r="Q1205" i="22"/>
  <c r="Y1205" i="22"/>
  <c r="N1205" i="22"/>
  <c r="U1205" i="22" s="1"/>
  <c r="L1206" i="22"/>
  <c r="T1206" i="22" s="1"/>
  <c r="X1206" i="22"/>
  <c r="P1206" i="22"/>
  <c r="H1206" i="22"/>
  <c r="R1206" i="22" s="1"/>
  <c r="A1206" i="22"/>
  <c r="V1206" i="22"/>
  <c r="M1206" i="22"/>
  <c r="K1208" i="22" l="1" a="1"/>
  <c r="K1208" i="22" s="1"/>
  <c r="F1209" i="22"/>
  <c r="G1208" i="22" a="1"/>
  <c r="G1208" i="22" s="1"/>
  <c r="I1208" i="22" a="1"/>
  <c r="I1208" i="22" s="1"/>
  <c r="L1207" i="22"/>
  <c r="T1207" i="22" s="1"/>
  <c r="P1207" i="22"/>
  <c r="X1207" i="22"/>
  <c r="W1207" i="22"/>
  <c r="J1207" i="22"/>
  <c r="S1207" i="22" s="1"/>
  <c r="O1207" i="22"/>
  <c r="A1207" i="22"/>
  <c r="H1207" i="22"/>
  <c r="R1207" i="22" s="1"/>
  <c r="M1207" i="22"/>
  <c r="V1207" i="22"/>
  <c r="Q1206" i="22"/>
  <c r="Y1206" i="22"/>
  <c r="N1206" i="22"/>
  <c r="U1206" i="22" s="1"/>
  <c r="Y1207" i="22" l="1"/>
  <c r="Q1207" i="22"/>
  <c r="N1207" i="22"/>
  <c r="U1207" i="22" s="1"/>
  <c r="O1208" i="22"/>
  <c r="W1208" i="22"/>
  <c r="J1208" i="22"/>
  <c r="S1208" i="22" s="1"/>
  <c r="A1208" i="22"/>
  <c r="H1208" i="22"/>
  <c r="R1208" i="22" s="1"/>
  <c r="V1208" i="22"/>
  <c r="M1208" i="22"/>
  <c r="K1209" i="22" a="1"/>
  <c r="K1209" i="22" s="1"/>
  <c r="G1209" i="22" a="1"/>
  <c r="G1209" i="22" s="1"/>
  <c r="I1209" i="22" a="1"/>
  <c r="I1209" i="22" s="1"/>
  <c r="F1210" i="22"/>
  <c r="X1208" i="22"/>
  <c r="P1208" i="22"/>
  <c r="L1208" i="22"/>
  <c r="T1208" i="22" s="1"/>
  <c r="M1209" i="22" l="1"/>
  <c r="V1209" i="22"/>
  <c r="H1209" i="22"/>
  <c r="R1209" i="22" s="1"/>
  <c r="A1209" i="22"/>
  <c r="P1209" i="22"/>
  <c r="L1209" i="22"/>
  <c r="T1209" i="22" s="1"/>
  <c r="X1209" i="22"/>
  <c r="O1209" i="22"/>
  <c r="W1209" i="22"/>
  <c r="J1209" i="22"/>
  <c r="S1209" i="22" s="1"/>
  <c r="N1208" i="22"/>
  <c r="U1208" i="22" s="1"/>
  <c r="Y1208" i="22"/>
  <c r="Q1208" i="22"/>
  <c r="F1211" i="22"/>
  <c r="G1210" i="22" a="1"/>
  <c r="G1210" i="22" s="1"/>
  <c r="K1210" i="22" a="1"/>
  <c r="K1210" i="22" s="1"/>
  <c r="I1210" i="22" a="1"/>
  <c r="I1210" i="22" s="1"/>
  <c r="I1211" i="22" l="1" a="1"/>
  <c r="I1211" i="22" s="1"/>
  <c r="F1212" i="22"/>
  <c r="K1211" i="22" a="1"/>
  <c r="K1211" i="22" s="1"/>
  <c r="G1211" i="22" a="1"/>
  <c r="G1211" i="22" s="1"/>
  <c r="X1210" i="22"/>
  <c r="L1210" i="22"/>
  <c r="T1210" i="22" s="1"/>
  <c r="P1210" i="22"/>
  <c r="H1210" i="22"/>
  <c r="R1210" i="22" s="1"/>
  <c r="V1210" i="22"/>
  <c r="M1210" i="22"/>
  <c r="A1210" i="22"/>
  <c r="J1210" i="22"/>
  <c r="S1210" i="22" s="1"/>
  <c r="O1210" i="22"/>
  <c r="W1210" i="22"/>
  <c r="Q1209" i="22"/>
  <c r="N1209" i="22"/>
  <c r="U1209" i="22" s="1"/>
  <c r="Y1209" i="22"/>
  <c r="V1211" i="22" l="1"/>
  <c r="M1211" i="22"/>
  <c r="A1211" i="22"/>
  <c r="H1211" i="22"/>
  <c r="R1211" i="22" s="1"/>
  <c r="P1211" i="22"/>
  <c r="X1211" i="22"/>
  <c r="L1211" i="22"/>
  <c r="T1211" i="22" s="1"/>
  <c r="Q1210" i="22"/>
  <c r="Y1210" i="22"/>
  <c r="N1210" i="22"/>
  <c r="U1210" i="22" s="1"/>
  <c r="F1213" i="22"/>
  <c r="K1212" i="22" a="1"/>
  <c r="K1212" i="22" s="1"/>
  <c r="G1212" i="22" a="1"/>
  <c r="G1212" i="22" s="1"/>
  <c r="I1212" i="22" a="1"/>
  <c r="I1212" i="22" s="1"/>
  <c r="J1211" i="22"/>
  <c r="S1211" i="22" s="1"/>
  <c r="O1211" i="22"/>
  <c r="W1211" i="22"/>
  <c r="W1212" i="22" l="1"/>
  <c r="J1212" i="22"/>
  <c r="S1212" i="22" s="1"/>
  <c r="O1212" i="22"/>
  <c r="M1212" i="22"/>
  <c r="A1212" i="22"/>
  <c r="H1212" i="22"/>
  <c r="R1212" i="22" s="1"/>
  <c r="V1212" i="22"/>
  <c r="Q1211" i="22"/>
  <c r="Y1211" i="22"/>
  <c r="N1211" i="22"/>
  <c r="U1211" i="22" s="1"/>
  <c r="L1212" i="22"/>
  <c r="T1212" i="22" s="1"/>
  <c r="P1212" i="22"/>
  <c r="X1212" i="22"/>
  <c r="I1213" i="22" a="1"/>
  <c r="I1213" i="22" s="1"/>
  <c r="F1214" i="22"/>
  <c r="K1213" i="22" a="1"/>
  <c r="K1213" i="22" s="1"/>
  <c r="G1213" i="22" a="1"/>
  <c r="G1213" i="22" s="1"/>
  <c r="O1213" i="22" l="1"/>
  <c r="W1213" i="22"/>
  <c r="J1213" i="22"/>
  <c r="S1213" i="22" s="1"/>
  <c r="N1212" i="22"/>
  <c r="U1212" i="22" s="1"/>
  <c r="Q1212" i="22"/>
  <c r="Y1212" i="22"/>
  <c r="P1213" i="22"/>
  <c r="X1213" i="22"/>
  <c r="L1213" i="22"/>
  <c r="T1213" i="22" s="1"/>
  <c r="F1215" i="22"/>
  <c r="I1214" i="22" a="1"/>
  <c r="I1214" i="22" s="1"/>
  <c r="K1214" i="22" a="1"/>
  <c r="K1214" i="22" s="1"/>
  <c r="G1214" i="22" a="1"/>
  <c r="G1214" i="22" s="1"/>
  <c r="V1213" i="22"/>
  <c r="M1213" i="22"/>
  <c r="H1213" i="22"/>
  <c r="R1213" i="22" s="1"/>
  <c r="A1213" i="22"/>
  <c r="N1213" i="22" l="1"/>
  <c r="U1213" i="22" s="1"/>
  <c r="Q1213" i="22"/>
  <c r="Y1213" i="22"/>
  <c r="H1214" i="22"/>
  <c r="R1214" i="22" s="1"/>
  <c r="V1214" i="22"/>
  <c r="M1214" i="22"/>
  <c r="A1214" i="22"/>
  <c r="L1214" i="22"/>
  <c r="T1214" i="22" s="1"/>
  <c r="P1214" i="22"/>
  <c r="X1214" i="22"/>
  <c r="J1214" i="22"/>
  <c r="S1214" i="22" s="1"/>
  <c r="O1214" i="22"/>
  <c r="W1214" i="22"/>
  <c r="K1215" i="22" a="1"/>
  <c r="K1215" i="22" s="1"/>
  <c r="F1216" i="22"/>
  <c r="I1215" i="22" a="1"/>
  <c r="I1215" i="22" s="1"/>
  <c r="G1215" i="22" a="1"/>
  <c r="G1215" i="22" s="1"/>
  <c r="L1215" i="22" l="1"/>
  <c r="T1215" i="22" s="1"/>
  <c r="P1215" i="22"/>
  <c r="X1215" i="22"/>
  <c r="Q1214" i="22"/>
  <c r="N1214" i="22"/>
  <c r="U1214" i="22" s="1"/>
  <c r="Y1214" i="22"/>
  <c r="K1216" i="22" a="1"/>
  <c r="K1216" i="22" s="1"/>
  <c r="F1217" i="22"/>
  <c r="I1216" i="22" a="1"/>
  <c r="I1216" i="22" s="1"/>
  <c r="G1216" i="22" a="1"/>
  <c r="G1216" i="22" s="1"/>
  <c r="O1215" i="22"/>
  <c r="J1215" i="22"/>
  <c r="S1215" i="22" s="1"/>
  <c r="W1215" i="22"/>
  <c r="H1215" i="22"/>
  <c r="R1215" i="22" s="1"/>
  <c r="V1215" i="22"/>
  <c r="A1215" i="22"/>
  <c r="M1215" i="22"/>
  <c r="I1217" i="22" l="1" a="1"/>
  <c r="I1217" i="22" s="1"/>
  <c r="F1218" i="22"/>
  <c r="G1217" i="22" a="1"/>
  <c r="G1217" i="22" s="1"/>
  <c r="K1217" i="22" a="1"/>
  <c r="K1217" i="22" s="1"/>
  <c r="P1216" i="22"/>
  <c r="L1216" i="22"/>
  <c r="T1216" i="22" s="1"/>
  <c r="X1216" i="22"/>
  <c r="M1216" i="22"/>
  <c r="H1216" i="22"/>
  <c r="R1216" i="22" s="1"/>
  <c r="V1216" i="22"/>
  <c r="A1216" i="22"/>
  <c r="N1215" i="22"/>
  <c r="U1215" i="22" s="1"/>
  <c r="Q1215" i="22"/>
  <c r="Y1215" i="22"/>
  <c r="O1216" i="22"/>
  <c r="W1216" i="22"/>
  <c r="J1216" i="22"/>
  <c r="S1216" i="22" s="1"/>
  <c r="Y1216" i="22" l="1"/>
  <c r="N1216" i="22"/>
  <c r="U1216" i="22" s="1"/>
  <c r="Q1216" i="22"/>
  <c r="L1217" i="22"/>
  <c r="T1217" i="22" s="1"/>
  <c r="P1217" i="22"/>
  <c r="X1217" i="22"/>
  <c r="M1217" i="22"/>
  <c r="A1217" i="22"/>
  <c r="H1217" i="22"/>
  <c r="R1217" i="22" s="1"/>
  <c r="V1217" i="22"/>
  <c r="K1218" i="22" a="1"/>
  <c r="K1218" i="22" s="1"/>
  <c r="G1218" i="22" a="1"/>
  <c r="G1218" i="22" s="1"/>
  <c r="F1219" i="22"/>
  <c r="I1218" i="22" a="1"/>
  <c r="I1218" i="22" s="1"/>
  <c r="J1217" i="22"/>
  <c r="S1217" i="22" s="1"/>
  <c r="O1217" i="22"/>
  <c r="W1217" i="22"/>
  <c r="W1218" i="22" l="1"/>
  <c r="J1218" i="22"/>
  <c r="S1218" i="22" s="1"/>
  <c r="O1218" i="22"/>
  <c r="G1219" i="22" a="1"/>
  <c r="G1219" i="22" s="1"/>
  <c r="K1219" i="22" a="1"/>
  <c r="K1219" i="22" s="1"/>
  <c r="I1219" i="22" a="1"/>
  <c r="I1219" i="22" s="1"/>
  <c r="F1220" i="22"/>
  <c r="A1218" i="22"/>
  <c r="H1218" i="22"/>
  <c r="R1218" i="22" s="1"/>
  <c r="V1218" i="22"/>
  <c r="M1218" i="22"/>
  <c r="X1218" i="22"/>
  <c r="L1218" i="22"/>
  <c r="T1218" i="22" s="1"/>
  <c r="P1218" i="22"/>
  <c r="N1217" i="22"/>
  <c r="U1217" i="22" s="1"/>
  <c r="Q1217" i="22"/>
  <c r="Y1217" i="22"/>
  <c r="J1219" i="22" l="1"/>
  <c r="S1219" i="22" s="1"/>
  <c r="O1219" i="22"/>
  <c r="W1219" i="22"/>
  <c r="X1219" i="22"/>
  <c r="L1219" i="22"/>
  <c r="T1219" i="22" s="1"/>
  <c r="P1219" i="22"/>
  <c r="A1219" i="22"/>
  <c r="H1219" i="22"/>
  <c r="R1219" i="22" s="1"/>
  <c r="V1219" i="22"/>
  <c r="M1219" i="22"/>
  <c r="Y1218" i="22"/>
  <c r="N1218" i="22"/>
  <c r="U1218" i="22" s="1"/>
  <c r="Q1218" i="22"/>
  <c r="K1220" i="22" a="1"/>
  <c r="K1220" i="22" s="1"/>
  <c r="I1220" i="22" a="1"/>
  <c r="I1220" i="22" s="1"/>
  <c r="F1221" i="22"/>
  <c r="G1220" i="22" a="1"/>
  <c r="G1220" i="22" s="1"/>
  <c r="F1222" i="22" l="1"/>
  <c r="G1221" i="22" a="1"/>
  <c r="G1221" i="22" s="1"/>
  <c r="I1221" i="22" a="1"/>
  <c r="I1221" i="22" s="1"/>
  <c r="K1221" i="22" a="1"/>
  <c r="K1221" i="22" s="1"/>
  <c r="W1220" i="22"/>
  <c r="O1220" i="22"/>
  <c r="J1220" i="22"/>
  <c r="S1220" i="22" s="1"/>
  <c r="Q1219" i="22"/>
  <c r="N1219" i="22"/>
  <c r="U1219" i="22" s="1"/>
  <c r="Y1219" i="22"/>
  <c r="X1220" i="22"/>
  <c r="L1220" i="22"/>
  <c r="T1220" i="22" s="1"/>
  <c r="P1220" i="22"/>
  <c r="M1220" i="22"/>
  <c r="A1220" i="22"/>
  <c r="H1220" i="22"/>
  <c r="R1220" i="22" s="1"/>
  <c r="V1220" i="22"/>
  <c r="Q1220" i="22" l="1"/>
  <c r="N1220" i="22"/>
  <c r="U1220" i="22" s="1"/>
  <c r="Y1220" i="22"/>
  <c r="P1221" i="22"/>
  <c r="X1221" i="22"/>
  <c r="L1221" i="22"/>
  <c r="T1221" i="22" s="1"/>
  <c r="W1221" i="22"/>
  <c r="J1221" i="22"/>
  <c r="S1221" i="22" s="1"/>
  <c r="O1221" i="22"/>
  <c r="V1221" i="22"/>
  <c r="H1221" i="22"/>
  <c r="R1221" i="22" s="1"/>
  <c r="A1221" i="22"/>
  <c r="M1221" i="22"/>
  <c r="I1222" i="22" a="1"/>
  <c r="I1222" i="22" s="1"/>
  <c r="F1223" i="22"/>
  <c r="G1222" i="22" a="1"/>
  <c r="G1222" i="22" s="1"/>
  <c r="K1222" i="22" a="1"/>
  <c r="K1222" i="22" s="1"/>
  <c r="J1222" i="22" l="1"/>
  <c r="S1222" i="22" s="1"/>
  <c r="O1222" i="22"/>
  <c r="W1222" i="22"/>
  <c r="Q1221" i="22"/>
  <c r="Y1221" i="22"/>
  <c r="N1221" i="22"/>
  <c r="U1221" i="22" s="1"/>
  <c r="G1223" i="22" a="1"/>
  <c r="G1223" i="22" s="1"/>
  <c r="F1224" i="22"/>
  <c r="K1223" i="22" a="1"/>
  <c r="K1223" i="22" s="1"/>
  <c r="I1223" i="22" a="1"/>
  <c r="I1223" i="22" s="1"/>
  <c r="H1222" i="22"/>
  <c r="R1222" i="22" s="1"/>
  <c r="M1222" i="22"/>
  <c r="A1222" i="22"/>
  <c r="V1222" i="22"/>
  <c r="L1222" i="22"/>
  <c r="T1222" i="22" s="1"/>
  <c r="P1222" i="22"/>
  <c r="X1222" i="22"/>
  <c r="M1223" i="22" l="1"/>
  <c r="H1223" i="22"/>
  <c r="R1223" i="22" s="1"/>
  <c r="V1223" i="22"/>
  <c r="A1223" i="22"/>
  <c r="N1222" i="22"/>
  <c r="U1222" i="22" s="1"/>
  <c r="Q1222" i="22"/>
  <c r="Y1222" i="22"/>
  <c r="G1224" i="22" a="1"/>
  <c r="G1224" i="22" s="1"/>
  <c r="K1224" i="22" a="1"/>
  <c r="K1224" i="22" s="1"/>
  <c r="F1225" i="22"/>
  <c r="I1224" i="22" a="1"/>
  <c r="I1224" i="22" s="1"/>
  <c r="W1223" i="22"/>
  <c r="J1223" i="22"/>
  <c r="S1223" i="22" s="1"/>
  <c r="O1223" i="22"/>
  <c r="P1223" i="22"/>
  <c r="L1223" i="22"/>
  <c r="T1223" i="22" s="1"/>
  <c r="X1223" i="22"/>
  <c r="O1224" i="22" l="1"/>
  <c r="W1224" i="22"/>
  <c r="J1224" i="22"/>
  <c r="S1224" i="22" s="1"/>
  <c r="V1224" i="22"/>
  <c r="H1224" i="22"/>
  <c r="R1224" i="22" s="1"/>
  <c r="M1224" i="22"/>
  <c r="A1224" i="22"/>
  <c r="F1226" i="22"/>
  <c r="G1225" i="22" a="1"/>
  <c r="G1225" i="22" s="1"/>
  <c r="K1225" i="22" a="1"/>
  <c r="K1225" i="22" s="1"/>
  <c r="I1225" i="22" a="1"/>
  <c r="I1225" i="22" s="1"/>
  <c r="X1224" i="22"/>
  <c r="L1224" i="22"/>
  <c r="T1224" i="22" s="1"/>
  <c r="P1224" i="22"/>
  <c r="Q1223" i="22"/>
  <c r="Y1223" i="22"/>
  <c r="N1223" i="22"/>
  <c r="U1223" i="22" s="1"/>
  <c r="K1226" i="22" l="1" a="1"/>
  <c r="K1226" i="22" s="1"/>
  <c r="I1226" i="22" a="1"/>
  <c r="I1226" i="22" s="1"/>
  <c r="G1226" i="22" a="1"/>
  <c r="G1226" i="22" s="1"/>
  <c r="F1227" i="22"/>
  <c r="Y1224" i="22"/>
  <c r="N1224" i="22"/>
  <c r="U1224" i="22" s="1"/>
  <c r="Q1224" i="22"/>
  <c r="O1225" i="22"/>
  <c r="W1225" i="22"/>
  <c r="J1225" i="22"/>
  <c r="S1225" i="22" s="1"/>
  <c r="L1225" i="22"/>
  <c r="T1225" i="22" s="1"/>
  <c r="P1225" i="22"/>
  <c r="X1225" i="22"/>
  <c r="A1225" i="22"/>
  <c r="H1225" i="22"/>
  <c r="R1225" i="22" s="1"/>
  <c r="V1225" i="22"/>
  <c r="M1225" i="22"/>
  <c r="F1228" i="22" l="1"/>
  <c r="K1227" i="22" a="1"/>
  <c r="K1227" i="22" s="1"/>
  <c r="I1227" i="22" a="1"/>
  <c r="I1227" i="22" s="1"/>
  <c r="G1227" i="22" a="1"/>
  <c r="G1227" i="22" s="1"/>
  <c r="H1226" i="22"/>
  <c r="R1226" i="22" s="1"/>
  <c r="M1226" i="22"/>
  <c r="A1226" i="22"/>
  <c r="V1226" i="22"/>
  <c r="O1226" i="22"/>
  <c r="W1226" i="22"/>
  <c r="J1226" i="22"/>
  <c r="S1226" i="22" s="1"/>
  <c r="Q1225" i="22"/>
  <c r="Y1225" i="22"/>
  <c r="N1225" i="22"/>
  <c r="U1225" i="22" s="1"/>
  <c r="X1226" i="22"/>
  <c r="L1226" i="22"/>
  <c r="T1226" i="22" s="1"/>
  <c r="P1226" i="22"/>
  <c r="A1227" i="22" l="1"/>
  <c r="H1227" i="22"/>
  <c r="R1227" i="22" s="1"/>
  <c r="M1227" i="22"/>
  <c r="V1227" i="22"/>
  <c r="J1227" i="22"/>
  <c r="S1227" i="22" s="1"/>
  <c r="O1227" i="22"/>
  <c r="W1227" i="22"/>
  <c r="P1227" i="22"/>
  <c r="X1227" i="22"/>
  <c r="L1227" i="22"/>
  <c r="T1227" i="22" s="1"/>
  <c r="N1226" i="22"/>
  <c r="U1226" i="22" s="1"/>
  <c r="Q1226" i="22"/>
  <c r="Y1226" i="22"/>
  <c r="G1228" i="22" a="1"/>
  <c r="G1228" i="22" s="1"/>
  <c r="I1228" i="22" a="1"/>
  <c r="I1228" i="22" s="1"/>
  <c r="K1228" i="22" a="1"/>
  <c r="K1228" i="22" s="1"/>
  <c r="F1229" i="22"/>
  <c r="W1228" i="22" l="1"/>
  <c r="J1228" i="22"/>
  <c r="S1228" i="22" s="1"/>
  <c r="O1228" i="22"/>
  <c r="V1228" i="22"/>
  <c r="H1228" i="22"/>
  <c r="R1228" i="22" s="1"/>
  <c r="M1228" i="22"/>
  <c r="A1228" i="22"/>
  <c r="Q1227" i="22"/>
  <c r="Y1227" i="22"/>
  <c r="N1227" i="22"/>
  <c r="U1227" i="22" s="1"/>
  <c r="L1228" i="22"/>
  <c r="T1228" i="22" s="1"/>
  <c r="X1228" i="22"/>
  <c r="P1228" i="22"/>
  <c r="K1229" i="22" a="1"/>
  <c r="K1229" i="22" s="1"/>
  <c r="F1230" i="22"/>
  <c r="I1229" i="22" a="1"/>
  <c r="I1229" i="22" s="1"/>
  <c r="G1229" i="22" a="1"/>
  <c r="G1229" i="22" s="1"/>
  <c r="I1230" i="22" l="1" a="1"/>
  <c r="I1230" i="22" s="1"/>
  <c r="F1231" i="22"/>
  <c r="K1230" i="22" a="1"/>
  <c r="K1230" i="22" s="1"/>
  <c r="G1230" i="22" a="1"/>
  <c r="G1230" i="22" s="1"/>
  <c r="O1229" i="22"/>
  <c r="W1229" i="22"/>
  <c r="J1229" i="22"/>
  <c r="S1229" i="22" s="1"/>
  <c r="N1228" i="22"/>
  <c r="U1228" i="22" s="1"/>
  <c r="Q1228" i="22"/>
  <c r="Y1228" i="22"/>
  <c r="P1229" i="22"/>
  <c r="X1229" i="22"/>
  <c r="L1229" i="22"/>
  <c r="T1229" i="22" s="1"/>
  <c r="H1229" i="22"/>
  <c r="R1229" i="22" s="1"/>
  <c r="V1229" i="22"/>
  <c r="M1229" i="22"/>
  <c r="A1229" i="22"/>
  <c r="Q1229" i="22" l="1"/>
  <c r="Y1229" i="22"/>
  <c r="N1229" i="22"/>
  <c r="U1229" i="22" s="1"/>
  <c r="M1230" i="22"/>
  <c r="A1230" i="22"/>
  <c r="H1230" i="22"/>
  <c r="R1230" i="22" s="1"/>
  <c r="V1230" i="22"/>
  <c r="P1230" i="22"/>
  <c r="L1230" i="22"/>
  <c r="T1230" i="22" s="1"/>
  <c r="X1230" i="22"/>
  <c r="G1231" i="22" a="1"/>
  <c r="G1231" i="22" s="1"/>
  <c r="I1231" i="22" a="1"/>
  <c r="I1231" i="22" s="1"/>
  <c r="K1231" i="22" a="1"/>
  <c r="K1231" i="22" s="1"/>
  <c r="F1232" i="22"/>
  <c r="O1230" i="22"/>
  <c r="W1230" i="22"/>
  <c r="J1230" i="22"/>
  <c r="S1230" i="22" s="1"/>
  <c r="O1231" i="22" l="1"/>
  <c r="W1231" i="22"/>
  <c r="J1231" i="22"/>
  <c r="S1231" i="22" s="1"/>
  <c r="N1230" i="22"/>
  <c r="U1230" i="22" s="1"/>
  <c r="Q1230" i="22"/>
  <c r="Y1230" i="22"/>
  <c r="G1232" i="22" a="1"/>
  <c r="G1232" i="22" s="1"/>
  <c r="F1233" i="22"/>
  <c r="K1232" i="22" a="1"/>
  <c r="K1232" i="22" s="1"/>
  <c r="I1232" i="22" a="1"/>
  <c r="I1232" i="22" s="1"/>
  <c r="M1231" i="22"/>
  <c r="A1231" i="22"/>
  <c r="H1231" i="22"/>
  <c r="R1231" i="22" s="1"/>
  <c r="V1231" i="22"/>
  <c r="P1231" i="22"/>
  <c r="X1231" i="22"/>
  <c r="L1231" i="22"/>
  <c r="T1231" i="22" s="1"/>
  <c r="I1233" i="22" l="1" a="1"/>
  <c r="I1233" i="22" s="1"/>
  <c r="F1234" i="22"/>
  <c r="G1233" i="22" a="1"/>
  <c r="G1233" i="22" s="1"/>
  <c r="K1233" i="22" a="1"/>
  <c r="K1233" i="22" s="1"/>
  <c r="N1231" i="22"/>
  <c r="U1231" i="22" s="1"/>
  <c r="Q1231" i="22"/>
  <c r="Y1231" i="22"/>
  <c r="A1232" i="22"/>
  <c r="H1232" i="22"/>
  <c r="R1232" i="22" s="1"/>
  <c r="M1232" i="22"/>
  <c r="V1232" i="22"/>
  <c r="W1232" i="22"/>
  <c r="O1232" i="22"/>
  <c r="J1232" i="22"/>
  <c r="S1232" i="22" s="1"/>
  <c r="P1232" i="22"/>
  <c r="L1232" i="22"/>
  <c r="T1232" i="22" s="1"/>
  <c r="X1232" i="22"/>
  <c r="L1233" i="22" l="1"/>
  <c r="T1233" i="22" s="1"/>
  <c r="X1233" i="22"/>
  <c r="P1233" i="22"/>
  <c r="H1233" i="22"/>
  <c r="R1233" i="22" s="1"/>
  <c r="V1233" i="22"/>
  <c r="M1233" i="22"/>
  <c r="A1233" i="22"/>
  <c r="Q1232" i="22"/>
  <c r="Y1232" i="22"/>
  <c r="N1232" i="22"/>
  <c r="U1232" i="22" s="1"/>
  <c r="I1234" i="22" a="1"/>
  <c r="I1234" i="22" s="1"/>
  <c r="K1234" i="22" a="1"/>
  <c r="K1234" i="22" s="1"/>
  <c r="F1235" i="22"/>
  <c r="G1234" i="22" a="1"/>
  <c r="G1234" i="22" s="1"/>
  <c r="O1233" i="22"/>
  <c r="J1233" i="22"/>
  <c r="S1233" i="22" s="1"/>
  <c r="W1233" i="22"/>
  <c r="Q1233" i="22" l="1"/>
  <c r="N1233" i="22"/>
  <c r="U1233" i="22" s="1"/>
  <c r="Y1233" i="22"/>
  <c r="I1235" i="22" a="1"/>
  <c r="I1235" i="22" s="1"/>
  <c r="F1236" i="22"/>
  <c r="G1235" i="22" a="1"/>
  <c r="G1235" i="22" s="1"/>
  <c r="K1235" i="22" a="1"/>
  <c r="K1235" i="22" s="1"/>
  <c r="O1234" i="22"/>
  <c r="W1234" i="22"/>
  <c r="J1234" i="22"/>
  <c r="S1234" i="22" s="1"/>
  <c r="P1234" i="22"/>
  <c r="X1234" i="22"/>
  <c r="L1234" i="22"/>
  <c r="T1234" i="22" s="1"/>
  <c r="A1234" i="22"/>
  <c r="H1234" i="22"/>
  <c r="R1234" i="22" s="1"/>
  <c r="V1234" i="22"/>
  <c r="M1234" i="22"/>
  <c r="X1235" i="22" l="1"/>
  <c r="L1235" i="22"/>
  <c r="T1235" i="22" s="1"/>
  <c r="P1235" i="22"/>
  <c r="M1235" i="22"/>
  <c r="A1235" i="22"/>
  <c r="H1235" i="22"/>
  <c r="R1235" i="22" s="1"/>
  <c r="V1235" i="22"/>
  <c r="G1236" i="22" a="1"/>
  <c r="G1236" i="22" s="1"/>
  <c r="I1236" i="22" a="1"/>
  <c r="I1236" i="22" s="1"/>
  <c r="K1236" i="22" a="1"/>
  <c r="K1236" i="22" s="1"/>
  <c r="F1237" i="22"/>
  <c r="J1235" i="22"/>
  <c r="S1235" i="22" s="1"/>
  <c r="O1235" i="22"/>
  <c r="W1235" i="22"/>
  <c r="N1234" i="22"/>
  <c r="U1234" i="22" s="1"/>
  <c r="Y1234" i="22"/>
  <c r="Q1234" i="22"/>
  <c r="Y1235" i="22" l="1"/>
  <c r="N1235" i="22"/>
  <c r="U1235" i="22" s="1"/>
  <c r="Q1235" i="22"/>
  <c r="G1237" i="22" a="1"/>
  <c r="G1237" i="22" s="1"/>
  <c r="K1237" i="22" a="1"/>
  <c r="K1237" i="22" s="1"/>
  <c r="F1238" i="22"/>
  <c r="I1237" i="22" a="1"/>
  <c r="I1237" i="22" s="1"/>
  <c r="M1236" i="22"/>
  <c r="A1236" i="22"/>
  <c r="H1236" i="22"/>
  <c r="R1236" i="22" s="1"/>
  <c r="V1236" i="22"/>
  <c r="L1236" i="22"/>
  <c r="T1236" i="22" s="1"/>
  <c r="P1236" i="22"/>
  <c r="X1236" i="22"/>
  <c r="W1236" i="22"/>
  <c r="J1236" i="22"/>
  <c r="S1236" i="22" s="1"/>
  <c r="O1236" i="22"/>
  <c r="N1236" i="22" l="1"/>
  <c r="U1236" i="22" s="1"/>
  <c r="Y1236" i="22"/>
  <c r="Q1236" i="22"/>
  <c r="F1239" i="22"/>
  <c r="G1238" i="22" a="1"/>
  <c r="G1238" i="22" s="1"/>
  <c r="I1238" i="22" a="1"/>
  <c r="I1238" i="22" s="1"/>
  <c r="K1238" i="22" a="1"/>
  <c r="K1238" i="22" s="1"/>
  <c r="W1237" i="22"/>
  <c r="J1237" i="22"/>
  <c r="S1237" i="22" s="1"/>
  <c r="O1237" i="22"/>
  <c r="L1237" i="22"/>
  <c r="T1237" i="22" s="1"/>
  <c r="P1237" i="22"/>
  <c r="X1237" i="22"/>
  <c r="A1237" i="22"/>
  <c r="H1237" i="22"/>
  <c r="R1237" i="22" s="1"/>
  <c r="M1237" i="22"/>
  <c r="V1237" i="22"/>
  <c r="A1238" i="22" l="1"/>
  <c r="M1238" i="22"/>
  <c r="H1238" i="22"/>
  <c r="R1238" i="22" s="1"/>
  <c r="V1238" i="22"/>
  <c r="L1238" i="22"/>
  <c r="T1238" i="22" s="1"/>
  <c r="P1238" i="22"/>
  <c r="X1238" i="22"/>
  <c r="G1239" i="22" a="1"/>
  <c r="G1239" i="22" s="1"/>
  <c r="K1239" i="22" a="1"/>
  <c r="K1239" i="22" s="1"/>
  <c r="F1240" i="22"/>
  <c r="I1239" i="22" a="1"/>
  <c r="I1239" i="22" s="1"/>
  <c r="J1238" i="22"/>
  <c r="S1238" i="22" s="1"/>
  <c r="W1238" i="22"/>
  <c r="O1238" i="22"/>
  <c r="Q1237" i="22"/>
  <c r="N1237" i="22"/>
  <c r="U1237" i="22" s="1"/>
  <c r="Y1237" i="22"/>
  <c r="V1239" i="22" l="1"/>
  <c r="A1239" i="22"/>
  <c r="H1239" i="22"/>
  <c r="R1239" i="22" s="1"/>
  <c r="M1239" i="22"/>
  <c r="W1239" i="22"/>
  <c r="O1239" i="22"/>
  <c r="J1239" i="22"/>
  <c r="S1239" i="22" s="1"/>
  <c r="K1240" i="22" a="1"/>
  <c r="K1240" i="22" s="1"/>
  <c r="F1241" i="22"/>
  <c r="G1240" i="22" a="1"/>
  <c r="G1240" i="22" s="1"/>
  <c r="I1240" i="22" a="1"/>
  <c r="I1240" i="22" s="1"/>
  <c r="N1238" i="22"/>
  <c r="U1238" i="22" s="1"/>
  <c r="Y1238" i="22"/>
  <c r="Q1238" i="22"/>
  <c r="L1239" i="22"/>
  <c r="T1239" i="22" s="1"/>
  <c r="P1239" i="22"/>
  <c r="X1239" i="22"/>
  <c r="P1240" i="22" l="1"/>
  <c r="X1240" i="22"/>
  <c r="L1240" i="22"/>
  <c r="T1240" i="22" s="1"/>
  <c r="Y1239" i="22"/>
  <c r="N1239" i="22"/>
  <c r="U1239" i="22" s="1"/>
  <c r="Q1239" i="22"/>
  <c r="O1240" i="22"/>
  <c r="W1240" i="22"/>
  <c r="J1240" i="22"/>
  <c r="S1240" i="22" s="1"/>
  <c r="H1240" i="22"/>
  <c r="R1240" i="22" s="1"/>
  <c r="V1240" i="22"/>
  <c r="M1240" i="22"/>
  <c r="A1240" i="22"/>
  <c r="G1241" i="22" a="1"/>
  <c r="G1241" i="22" s="1"/>
  <c r="F1242" i="22"/>
  <c r="K1241" i="22" a="1"/>
  <c r="K1241" i="22" s="1"/>
  <c r="I1241" i="22" a="1"/>
  <c r="I1241" i="22" s="1"/>
  <c r="P1241" i="22" l="1"/>
  <c r="X1241" i="22"/>
  <c r="L1241" i="22"/>
  <c r="T1241" i="22" s="1"/>
  <c r="G1242" i="22" a="1"/>
  <c r="G1242" i="22" s="1"/>
  <c r="I1242" i="22" a="1"/>
  <c r="I1242" i="22" s="1"/>
  <c r="K1242" i="22" a="1"/>
  <c r="K1242" i="22" s="1"/>
  <c r="F1243" i="22"/>
  <c r="M1241" i="22"/>
  <c r="A1241" i="22"/>
  <c r="H1241" i="22"/>
  <c r="R1241" i="22" s="1"/>
  <c r="V1241" i="22"/>
  <c r="Y1240" i="22"/>
  <c r="N1240" i="22"/>
  <c r="U1240" i="22" s="1"/>
  <c r="Q1240" i="22"/>
  <c r="W1241" i="22"/>
  <c r="J1241" i="22"/>
  <c r="S1241" i="22" s="1"/>
  <c r="O1241" i="22"/>
  <c r="N1241" i="22" l="1"/>
  <c r="U1241" i="22" s="1"/>
  <c r="Q1241" i="22"/>
  <c r="Y1241" i="22"/>
  <c r="P1242" i="22"/>
  <c r="L1242" i="22"/>
  <c r="T1242" i="22" s="1"/>
  <c r="X1242" i="22"/>
  <c r="O1242" i="22"/>
  <c r="W1242" i="22"/>
  <c r="J1242" i="22"/>
  <c r="S1242" i="22" s="1"/>
  <c r="V1242" i="22"/>
  <c r="M1242" i="22"/>
  <c r="A1242" i="22"/>
  <c r="H1242" i="22"/>
  <c r="R1242" i="22" s="1"/>
  <c r="I1243" i="22" a="1"/>
  <c r="I1243" i="22" s="1"/>
  <c r="F1244" i="22"/>
  <c r="K1243" i="22" a="1"/>
  <c r="K1243" i="22" s="1"/>
  <c r="G1243" i="22" a="1"/>
  <c r="G1243" i="22" s="1"/>
  <c r="J1243" i="22" l="1"/>
  <c r="S1243" i="22" s="1"/>
  <c r="O1243" i="22"/>
  <c r="W1243" i="22"/>
  <c r="P1243" i="22"/>
  <c r="X1243" i="22"/>
  <c r="L1243" i="22"/>
  <c r="T1243" i="22" s="1"/>
  <c r="Q1242" i="22"/>
  <c r="Y1242" i="22"/>
  <c r="N1242" i="22"/>
  <c r="U1242" i="22" s="1"/>
  <c r="G1244" i="22" a="1"/>
  <c r="G1244" i="22" s="1"/>
  <c r="F1245" i="22"/>
  <c r="I1244" i="22" a="1"/>
  <c r="I1244" i="22" s="1"/>
  <c r="K1244" i="22" a="1"/>
  <c r="K1244" i="22" s="1"/>
  <c r="H1243" i="22"/>
  <c r="R1243" i="22" s="1"/>
  <c r="V1243" i="22"/>
  <c r="A1243" i="22"/>
  <c r="M1243" i="22"/>
  <c r="O1244" i="22" l="1"/>
  <c r="W1244" i="22"/>
  <c r="J1244" i="22"/>
  <c r="S1244" i="22" s="1"/>
  <c r="A1244" i="22"/>
  <c r="V1244" i="22"/>
  <c r="M1244" i="22"/>
  <c r="H1244" i="22"/>
  <c r="R1244" i="22" s="1"/>
  <c r="X1244" i="22"/>
  <c r="L1244" i="22"/>
  <c r="T1244" i="22" s="1"/>
  <c r="P1244" i="22"/>
  <c r="I1245" i="22" a="1"/>
  <c r="I1245" i="22" s="1"/>
  <c r="G1245" i="22" a="1"/>
  <c r="G1245" i="22" s="1"/>
  <c r="F1246" i="22"/>
  <c r="K1245" i="22" a="1"/>
  <c r="K1245" i="22" s="1"/>
  <c r="Q1243" i="22"/>
  <c r="N1243" i="22"/>
  <c r="U1243" i="22" s="1"/>
  <c r="Y1243" i="22"/>
  <c r="X1245" i="22" l="1"/>
  <c r="L1245" i="22"/>
  <c r="T1245" i="22" s="1"/>
  <c r="P1245" i="22"/>
  <c r="Y1244" i="22"/>
  <c r="N1244" i="22"/>
  <c r="U1244" i="22" s="1"/>
  <c r="Q1244" i="22"/>
  <c r="K1246" i="22" a="1"/>
  <c r="K1246" i="22" s="1"/>
  <c r="I1246" i="22" a="1"/>
  <c r="I1246" i="22" s="1"/>
  <c r="F1247" i="22"/>
  <c r="G1246" i="22" a="1"/>
  <c r="G1246" i="22" s="1"/>
  <c r="V1245" i="22"/>
  <c r="M1245" i="22"/>
  <c r="H1245" i="22"/>
  <c r="R1245" i="22" s="1"/>
  <c r="A1245" i="22"/>
  <c r="W1245" i="22"/>
  <c r="O1245" i="22"/>
  <c r="J1245" i="22"/>
  <c r="S1245" i="22" s="1"/>
  <c r="Y1245" i="22" l="1"/>
  <c r="N1245" i="22"/>
  <c r="U1245" i="22" s="1"/>
  <c r="Q1245" i="22"/>
  <c r="O1246" i="22"/>
  <c r="W1246" i="22"/>
  <c r="J1246" i="22"/>
  <c r="S1246" i="22" s="1"/>
  <c r="L1246" i="22"/>
  <c r="T1246" i="22" s="1"/>
  <c r="X1246" i="22"/>
  <c r="P1246" i="22"/>
  <c r="H1246" i="22"/>
  <c r="R1246" i="22" s="1"/>
  <c r="V1246" i="22"/>
  <c r="M1246" i="22"/>
  <c r="A1246" i="22"/>
  <c r="F1248" i="22"/>
  <c r="G1247" i="22" a="1"/>
  <c r="G1247" i="22" s="1"/>
  <c r="K1247" i="22" a="1"/>
  <c r="K1247" i="22" s="1"/>
  <c r="I1247" i="22" a="1"/>
  <c r="I1247" i="22" s="1"/>
  <c r="P1247" i="22" l="1"/>
  <c r="L1247" i="22"/>
  <c r="T1247" i="22" s="1"/>
  <c r="X1247" i="22"/>
  <c r="Q1246" i="22"/>
  <c r="Y1246" i="22"/>
  <c r="N1246" i="22"/>
  <c r="U1246" i="22" s="1"/>
  <c r="V1247" i="22"/>
  <c r="M1247" i="22"/>
  <c r="A1247" i="22"/>
  <c r="H1247" i="22"/>
  <c r="R1247" i="22" s="1"/>
  <c r="K1248" i="22" a="1"/>
  <c r="K1248" i="22" s="1"/>
  <c r="I1248" i="22" a="1"/>
  <c r="I1248" i="22" s="1"/>
  <c r="F1249" i="22"/>
  <c r="G1248" i="22" a="1"/>
  <c r="G1248" i="22" s="1"/>
  <c r="W1247" i="22"/>
  <c r="J1247" i="22"/>
  <c r="S1247" i="22" s="1"/>
  <c r="O1247" i="22"/>
  <c r="Q1247" i="22" l="1"/>
  <c r="Y1247" i="22"/>
  <c r="N1247" i="22"/>
  <c r="U1247" i="22" s="1"/>
  <c r="F1250" i="22"/>
  <c r="K1249" i="22" a="1"/>
  <c r="K1249" i="22" s="1"/>
  <c r="I1249" i="22" a="1"/>
  <c r="I1249" i="22" s="1"/>
  <c r="G1249" i="22" a="1"/>
  <c r="G1249" i="22" s="1"/>
  <c r="V1248" i="22"/>
  <c r="M1248" i="22"/>
  <c r="A1248" i="22"/>
  <c r="H1248" i="22"/>
  <c r="R1248" i="22" s="1"/>
  <c r="O1248" i="22"/>
  <c r="W1248" i="22"/>
  <c r="J1248" i="22"/>
  <c r="S1248" i="22" s="1"/>
  <c r="P1248" i="22"/>
  <c r="X1248" i="22"/>
  <c r="L1248" i="22"/>
  <c r="T1248" i="22" s="1"/>
  <c r="O1249" i="22" l="1"/>
  <c r="W1249" i="22"/>
  <c r="J1249" i="22"/>
  <c r="S1249" i="22" s="1"/>
  <c r="L1249" i="22"/>
  <c r="T1249" i="22" s="1"/>
  <c r="P1249" i="22"/>
  <c r="X1249" i="22"/>
  <c r="A1249" i="22"/>
  <c r="H1249" i="22"/>
  <c r="R1249" i="22" s="1"/>
  <c r="V1249" i="22"/>
  <c r="M1249" i="22"/>
  <c r="K1250" i="22" a="1"/>
  <c r="K1250" i="22" s="1"/>
  <c r="F1251" i="22"/>
  <c r="I1250" i="22" a="1"/>
  <c r="I1250" i="22" s="1"/>
  <c r="G1250" i="22" a="1"/>
  <c r="G1250" i="22" s="1"/>
  <c r="Q1248" i="22"/>
  <c r="Y1248" i="22"/>
  <c r="N1248" i="22"/>
  <c r="U1248" i="22" s="1"/>
  <c r="O1250" i="22" l="1"/>
  <c r="W1250" i="22"/>
  <c r="J1250" i="22"/>
  <c r="S1250" i="22" s="1"/>
  <c r="H1250" i="22"/>
  <c r="R1250" i="22" s="1"/>
  <c r="V1250" i="22"/>
  <c r="A1250" i="22"/>
  <c r="M1250" i="22"/>
  <c r="P1250" i="22"/>
  <c r="X1250" i="22"/>
  <c r="L1250" i="22"/>
  <c r="T1250" i="22" s="1"/>
  <c r="F1252" i="22"/>
  <c r="K1251" i="22" a="1"/>
  <c r="K1251" i="22" s="1"/>
  <c r="I1251" i="22" a="1"/>
  <c r="I1251" i="22" s="1"/>
  <c r="G1251" i="22" a="1"/>
  <c r="G1251" i="22" s="1"/>
  <c r="N1249" i="22"/>
  <c r="U1249" i="22" s="1"/>
  <c r="Q1249" i="22"/>
  <c r="Y1249" i="22"/>
  <c r="M1251" i="22" l="1"/>
  <c r="H1251" i="22"/>
  <c r="R1251" i="22" s="1"/>
  <c r="A1251" i="22"/>
  <c r="V1251" i="22"/>
  <c r="O1251" i="22"/>
  <c r="W1251" i="22"/>
  <c r="J1251" i="22"/>
  <c r="S1251" i="22" s="1"/>
  <c r="K1252" i="22" a="1"/>
  <c r="K1252" i="22" s="1"/>
  <c r="F1253" i="22"/>
  <c r="I1252" i="22" a="1"/>
  <c r="I1252" i="22" s="1"/>
  <c r="G1252" i="22" a="1"/>
  <c r="G1252" i="22" s="1"/>
  <c r="Y1250" i="22"/>
  <c r="N1250" i="22"/>
  <c r="U1250" i="22" s="1"/>
  <c r="Q1250" i="22"/>
  <c r="X1251" i="22"/>
  <c r="P1251" i="22"/>
  <c r="L1251" i="22"/>
  <c r="T1251" i="22" s="1"/>
  <c r="P1252" i="22" l="1"/>
  <c r="X1252" i="22"/>
  <c r="L1252" i="22"/>
  <c r="T1252" i="22" s="1"/>
  <c r="O1252" i="22"/>
  <c r="W1252" i="22"/>
  <c r="J1252" i="22"/>
  <c r="S1252" i="22" s="1"/>
  <c r="V1252" i="22"/>
  <c r="A1252" i="22"/>
  <c r="M1252" i="22"/>
  <c r="H1252" i="22"/>
  <c r="R1252" i="22" s="1"/>
  <c r="F1254" i="22"/>
  <c r="K1253" i="22" a="1"/>
  <c r="K1253" i="22" s="1"/>
  <c r="G1253" i="22" a="1"/>
  <c r="G1253" i="22" s="1"/>
  <c r="I1253" i="22" a="1"/>
  <c r="I1253" i="22" s="1"/>
  <c r="Q1251" i="22"/>
  <c r="Y1251" i="22"/>
  <c r="N1251" i="22"/>
  <c r="U1251" i="22" s="1"/>
  <c r="H1253" i="22" l="1"/>
  <c r="R1253" i="22" s="1"/>
  <c r="A1253" i="22"/>
  <c r="V1253" i="22"/>
  <c r="M1253" i="22"/>
  <c r="O1253" i="22"/>
  <c r="W1253" i="22"/>
  <c r="J1253" i="22"/>
  <c r="S1253" i="22" s="1"/>
  <c r="I1254" i="22" a="1"/>
  <c r="I1254" i="22" s="1"/>
  <c r="F1255" i="22"/>
  <c r="K1254" i="22" a="1"/>
  <c r="K1254" i="22" s="1"/>
  <c r="G1254" i="22" a="1"/>
  <c r="G1254" i="22" s="1"/>
  <c r="X1253" i="22"/>
  <c r="L1253" i="22"/>
  <c r="T1253" i="22" s="1"/>
  <c r="P1253" i="22"/>
  <c r="N1252" i="22"/>
  <c r="U1252" i="22" s="1"/>
  <c r="Q1252" i="22"/>
  <c r="Y1252" i="22"/>
  <c r="N1253" i="22" l="1"/>
  <c r="U1253" i="22" s="1"/>
  <c r="Q1253" i="22"/>
  <c r="Y1253" i="22"/>
  <c r="H1254" i="22"/>
  <c r="R1254" i="22" s="1"/>
  <c r="M1254" i="22"/>
  <c r="V1254" i="22"/>
  <c r="A1254" i="22"/>
  <c r="J1254" i="22"/>
  <c r="S1254" i="22" s="1"/>
  <c r="O1254" i="22"/>
  <c r="W1254" i="22"/>
  <c r="P1254" i="22"/>
  <c r="L1254" i="22"/>
  <c r="T1254" i="22" s="1"/>
  <c r="X1254" i="22"/>
  <c r="I1255" i="22" a="1"/>
  <c r="I1255" i="22" s="1"/>
  <c r="F1256" i="22"/>
  <c r="K1255" i="22" a="1"/>
  <c r="K1255" i="22" s="1"/>
  <c r="G1255" i="22" a="1"/>
  <c r="G1255" i="22" s="1"/>
  <c r="L1255" i="22" l="1"/>
  <c r="T1255" i="22" s="1"/>
  <c r="P1255" i="22"/>
  <c r="X1255" i="22"/>
  <c r="Y1254" i="22"/>
  <c r="N1254" i="22"/>
  <c r="U1254" i="22" s="1"/>
  <c r="Q1254" i="22"/>
  <c r="O1255" i="22"/>
  <c r="W1255" i="22"/>
  <c r="J1255" i="22"/>
  <c r="S1255" i="22" s="1"/>
  <c r="K1256" i="22" a="1"/>
  <c r="K1256" i="22" s="1"/>
  <c r="F1257" i="22"/>
  <c r="I1256" i="22" a="1"/>
  <c r="I1256" i="22" s="1"/>
  <c r="G1256" i="22" a="1"/>
  <c r="G1256" i="22" s="1"/>
  <c r="A1255" i="22"/>
  <c r="H1255" i="22"/>
  <c r="R1255" i="22" s="1"/>
  <c r="V1255" i="22"/>
  <c r="M1255" i="22"/>
  <c r="A1256" i="22" l="1"/>
  <c r="V1256" i="22"/>
  <c r="M1256" i="22"/>
  <c r="H1256" i="22"/>
  <c r="R1256" i="22" s="1"/>
  <c r="O1256" i="22"/>
  <c r="J1256" i="22"/>
  <c r="S1256" i="22" s="1"/>
  <c r="W1256" i="22"/>
  <c r="I1257" i="22" a="1"/>
  <c r="I1257" i="22" s="1"/>
  <c r="F1258" i="22"/>
  <c r="G1257" i="22" a="1"/>
  <c r="G1257" i="22" s="1"/>
  <c r="K1257" i="22" a="1"/>
  <c r="K1257" i="22" s="1"/>
  <c r="P1256" i="22"/>
  <c r="L1256" i="22"/>
  <c r="T1256" i="22" s="1"/>
  <c r="X1256" i="22"/>
  <c r="Q1255" i="22"/>
  <c r="Y1255" i="22"/>
  <c r="N1255" i="22"/>
  <c r="U1255" i="22" s="1"/>
  <c r="O1257" i="22" l="1"/>
  <c r="W1257" i="22"/>
  <c r="J1257" i="22"/>
  <c r="S1257" i="22" s="1"/>
  <c r="P1257" i="22"/>
  <c r="X1257" i="22"/>
  <c r="L1257" i="22"/>
  <c r="T1257" i="22" s="1"/>
  <c r="Y1256" i="22"/>
  <c r="Q1256" i="22"/>
  <c r="N1256" i="22"/>
  <c r="U1256" i="22" s="1"/>
  <c r="V1257" i="22"/>
  <c r="A1257" i="22"/>
  <c r="M1257" i="22"/>
  <c r="H1257" i="22"/>
  <c r="R1257" i="22" s="1"/>
  <c r="G1258" i="22" a="1"/>
  <c r="G1258" i="22" s="1"/>
  <c r="F1259" i="22"/>
  <c r="K1258" i="22" a="1"/>
  <c r="K1258" i="22" s="1"/>
  <c r="I1258" i="22" a="1"/>
  <c r="I1258" i="22" s="1"/>
  <c r="G1259" i="22" l="1" a="1"/>
  <c r="G1259" i="22" s="1"/>
  <c r="F1260" i="22"/>
  <c r="I1259" i="22" a="1"/>
  <c r="I1259" i="22" s="1"/>
  <c r="K1259" i="22" a="1"/>
  <c r="K1259" i="22" s="1"/>
  <c r="N1257" i="22"/>
  <c r="U1257" i="22" s="1"/>
  <c r="Q1257" i="22"/>
  <c r="Y1257" i="22"/>
  <c r="P1258" i="22"/>
  <c r="X1258" i="22"/>
  <c r="L1258" i="22"/>
  <c r="T1258" i="22" s="1"/>
  <c r="A1258" i="22"/>
  <c r="H1258" i="22"/>
  <c r="R1258" i="22" s="1"/>
  <c r="V1258" i="22"/>
  <c r="M1258" i="22"/>
  <c r="O1258" i="22"/>
  <c r="W1258" i="22"/>
  <c r="J1258" i="22"/>
  <c r="S1258" i="22" s="1"/>
  <c r="N1258" i="22" l="1"/>
  <c r="U1258" i="22" s="1"/>
  <c r="Q1258" i="22"/>
  <c r="Y1258" i="22"/>
  <c r="P1259" i="22"/>
  <c r="X1259" i="22"/>
  <c r="L1259" i="22"/>
  <c r="T1259" i="22" s="1"/>
  <c r="O1259" i="22"/>
  <c r="W1259" i="22"/>
  <c r="J1259" i="22"/>
  <c r="S1259" i="22" s="1"/>
  <c r="G1260" i="22" a="1"/>
  <c r="G1260" i="22" s="1"/>
  <c r="K1260" i="22" a="1"/>
  <c r="K1260" i="22" s="1"/>
  <c r="F1261" i="22"/>
  <c r="I1260" i="22" a="1"/>
  <c r="I1260" i="22" s="1"/>
  <c r="A1259" i="22"/>
  <c r="V1259" i="22"/>
  <c r="M1259" i="22"/>
  <c r="H1259" i="22"/>
  <c r="R1259" i="22" s="1"/>
  <c r="K1261" i="22" l="1" a="1"/>
  <c r="K1261" i="22" s="1"/>
  <c r="G1261" i="22" a="1"/>
  <c r="G1261" i="22" s="1"/>
  <c r="I1261" i="22" a="1"/>
  <c r="I1261" i="22" s="1"/>
  <c r="F1262" i="22"/>
  <c r="Y1259" i="22"/>
  <c r="N1259" i="22"/>
  <c r="U1259" i="22" s="1"/>
  <c r="Q1259" i="22"/>
  <c r="A1260" i="22"/>
  <c r="V1260" i="22"/>
  <c r="H1260" i="22"/>
  <c r="R1260" i="22" s="1"/>
  <c r="M1260" i="22"/>
  <c r="W1260" i="22"/>
  <c r="O1260" i="22"/>
  <c r="J1260" i="22"/>
  <c r="S1260" i="22" s="1"/>
  <c r="L1260" i="22"/>
  <c r="T1260" i="22" s="1"/>
  <c r="X1260" i="22"/>
  <c r="P1260" i="22"/>
  <c r="F1263" i="22" l="1"/>
  <c r="K1262" i="22" a="1"/>
  <c r="K1262" i="22" s="1"/>
  <c r="I1262" i="22" a="1"/>
  <c r="I1262" i="22" s="1"/>
  <c r="G1262" i="22" a="1"/>
  <c r="G1262" i="22" s="1"/>
  <c r="O1261" i="22"/>
  <c r="W1261" i="22"/>
  <c r="J1261" i="22"/>
  <c r="S1261" i="22" s="1"/>
  <c r="A1261" i="22"/>
  <c r="M1261" i="22"/>
  <c r="H1261" i="22"/>
  <c r="R1261" i="22" s="1"/>
  <c r="V1261" i="22"/>
  <c r="Q1260" i="22"/>
  <c r="Y1260" i="22"/>
  <c r="N1260" i="22"/>
  <c r="U1260" i="22" s="1"/>
  <c r="L1261" i="22"/>
  <c r="T1261" i="22" s="1"/>
  <c r="P1261" i="22"/>
  <c r="X1261" i="22"/>
  <c r="M1262" i="22" l="1"/>
  <c r="H1262" i="22"/>
  <c r="R1262" i="22" s="1"/>
  <c r="A1262" i="22"/>
  <c r="V1262" i="22"/>
  <c r="J1262" i="22"/>
  <c r="S1262" i="22" s="1"/>
  <c r="O1262" i="22"/>
  <c r="W1262" i="22"/>
  <c r="L1262" i="22"/>
  <c r="T1262" i="22" s="1"/>
  <c r="P1262" i="22"/>
  <c r="X1262" i="22"/>
  <c r="N1261" i="22"/>
  <c r="U1261" i="22" s="1"/>
  <c r="Y1261" i="22"/>
  <c r="Q1261" i="22"/>
  <c r="G1263" i="22" a="1"/>
  <c r="G1263" i="22" s="1"/>
  <c r="F1264" i="22"/>
  <c r="I1263" i="22" a="1"/>
  <c r="I1263" i="22" s="1"/>
  <c r="K1263" i="22" a="1"/>
  <c r="K1263" i="22" s="1"/>
  <c r="O1263" i="22" l="1"/>
  <c r="W1263" i="22"/>
  <c r="J1263" i="22"/>
  <c r="S1263" i="22" s="1"/>
  <c r="V1263" i="22"/>
  <c r="A1263" i="22"/>
  <c r="M1263" i="22"/>
  <c r="H1263" i="22"/>
  <c r="R1263" i="22" s="1"/>
  <c r="K1264" i="22" a="1"/>
  <c r="K1264" i="22" s="1"/>
  <c r="G1264" i="22" a="1"/>
  <c r="G1264" i="22" s="1"/>
  <c r="F1265" i="22"/>
  <c r="I1264" i="22" a="1"/>
  <c r="I1264" i="22" s="1"/>
  <c r="L1263" i="22"/>
  <c r="T1263" i="22" s="1"/>
  <c r="X1263" i="22"/>
  <c r="P1263" i="22"/>
  <c r="Y1262" i="22"/>
  <c r="N1262" i="22"/>
  <c r="U1262" i="22" s="1"/>
  <c r="Q1262" i="22"/>
  <c r="N1263" i="22" l="1"/>
  <c r="U1263" i="22" s="1"/>
  <c r="Y1263" i="22"/>
  <c r="Q1263" i="22"/>
  <c r="O1264" i="22"/>
  <c r="J1264" i="22"/>
  <c r="S1264" i="22" s="1"/>
  <c r="W1264" i="22"/>
  <c r="I1265" i="22" a="1"/>
  <c r="I1265" i="22" s="1"/>
  <c r="F1266" i="22"/>
  <c r="G1265" i="22" a="1"/>
  <c r="G1265" i="22" s="1"/>
  <c r="K1265" i="22" a="1"/>
  <c r="K1265" i="22" s="1"/>
  <c r="P1264" i="22"/>
  <c r="X1264" i="22"/>
  <c r="L1264" i="22"/>
  <c r="T1264" i="22" s="1"/>
  <c r="M1264" i="22"/>
  <c r="H1264" i="22"/>
  <c r="R1264" i="22" s="1"/>
  <c r="A1264" i="22"/>
  <c r="V1264" i="22"/>
  <c r="K1266" i="22" l="1" a="1"/>
  <c r="K1266" i="22" s="1"/>
  <c r="G1266" i="22" a="1"/>
  <c r="G1266" i="22" s="1"/>
  <c r="F1267" i="22"/>
  <c r="I1266" i="22" a="1"/>
  <c r="I1266" i="22" s="1"/>
  <c r="Q1264" i="22"/>
  <c r="N1264" i="22"/>
  <c r="U1264" i="22" s="1"/>
  <c r="Y1264" i="22"/>
  <c r="P1265" i="22"/>
  <c r="X1265" i="22"/>
  <c r="L1265" i="22"/>
  <c r="T1265" i="22" s="1"/>
  <c r="W1265" i="22"/>
  <c r="O1265" i="22"/>
  <c r="J1265" i="22"/>
  <c r="S1265" i="22" s="1"/>
  <c r="A1265" i="22"/>
  <c r="H1265" i="22"/>
  <c r="R1265" i="22" s="1"/>
  <c r="V1265" i="22"/>
  <c r="M1265" i="22"/>
  <c r="J1266" i="22" l="1"/>
  <c r="S1266" i="22" s="1"/>
  <c r="O1266" i="22"/>
  <c r="W1266" i="22"/>
  <c r="G1267" i="22" a="1"/>
  <c r="G1267" i="22" s="1"/>
  <c r="K1267" i="22" a="1"/>
  <c r="K1267" i="22" s="1"/>
  <c r="I1267" i="22" a="1"/>
  <c r="I1267" i="22" s="1"/>
  <c r="F1268" i="22"/>
  <c r="A1266" i="22"/>
  <c r="V1266" i="22"/>
  <c r="H1266" i="22"/>
  <c r="R1266" i="22" s="1"/>
  <c r="M1266" i="22"/>
  <c r="N1265" i="22"/>
  <c r="U1265" i="22" s="1"/>
  <c r="Q1265" i="22"/>
  <c r="Y1265" i="22"/>
  <c r="X1266" i="22"/>
  <c r="L1266" i="22"/>
  <c r="T1266" i="22" s="1"/>
  <c r="P1266" i="22"/>
  <c r="J1267" i="22" l="1"/>
  <c r="S1267" i="22" s="1"/>
  <c r="O1267" i="22"/>
  <c r="W1267" i="22"/>
  <c r="X1267" i="22"/>
  <c r="L1267" i="22"/>
  <c r="T1267" i="22" s="1"/>
  <c r="P1267" i="22"/>
  <c r="V1267" i="22"/>
  <c r="A1267" i="22"/>
  <c r="H1267" i="22"/>
  <c r="R1267" i="22" s="1"/>
  <c r="M1267" i="22"/>
  <c r="F1269" i="22"/>
  <c r="G1268" i="22" a="1"/>
  <c r="G1268" i="22" s="1"/>
  <c r="I1268" i="22" a="1"/>
  <c r="I1268" i="22" s="1"/>
  <c r="K1268" i="22" a="1"/>
  <c r="K1268" i="22" s="1"/>
  <c r="N1266" i="22"/>
  <c r="U1266" i="22" s="1"/>
  <c r="Q1266" i="22"/>
  <c r="Y1266" i="22"/>
  <c r="W1268" i="22" l="1"/>
  <c r="J1268" i="22"/>
  <c r="S1268" i="22" s="1"/>
  <c r="O1268" i="22"/>
  <c r="P1268" i="22"/>
  <c r="X1268" i="22"/>
  <c r="L1268" i="22"/>
  <c r="T1268" i="22" s="1"/>
  <c r="Q1267" i="22"/>
  <c r="N1267" i="22"/>
  <c r="U1267" i="22" s="1"/>
  <c r="Y1267" i="22"/>
  <c r="A1268" i="22"/>
  <c r="V1268" i="22"/>
  <c r="M1268" i="22"/>
  <c r="H1268" i="22"/>
  <c r="R1268" i="22" s="1"/>
  <c r="K1269" i="22" a="1"/>
  <c r="K1269" i="22" s="1"/>
  <c r="F1270" i="22"/>
  <c r="I1269" i="22" a="1"/>
  <c r="I1269" i="22" s="1"/>
  <c r="G1269" i="22" a="1"/>
  <c r="G1269" i="22" s="1"/>
  <c r="I1270" i="22" l="1" a="1"/>
  <c r="I1270" i="22" s="1"/>
  <c r="K1270" i="22" a="1"/>
  <c r="K1270" i="22" s="1"/>
  <c r="G1270" i="22" a="1"/>
  <c r="G1270" i="22" s="1"/>
  <c r="F1271" i="22"/>
  <c r="X1269" i="22"/>
  <c r="L1269" i="22"/>
  <c r="T1269" i="22" s="1"/>
  <c r="P1269" i="22"/>
  <c r="N1268" i="22"/>
  <c r="U1268" i="22" s="1"/>
  <c r="Q1268" i="22"/>
  <c r="Y1268" i="22"/>
  <c r="W1269" i="22"/>
  <c r="O1269" i="22"/>
  <c r="J1269" i="22"/>
  <c r="S1269" i="22" s="1"/>
  <c r="A1269" i="22"/>
  <c r="H1269" i="22"/>
  <c r="R1269" i="22" s="1"/>
  <c r="V1269" i="22"/>
  <c r="M1269" i="22"/>
  <c r="G1271" i="22" l="1" a="1"/>
  <c r="G1271" i="22" s="1"/>
  <c r="I1271" i="22" a="1"/>
  <c r="I1271" i="22" s="1"/>
  <c r="K1271" i="22" a="1"/>
  <c r="K1271" i="22" s="1"/>
  <c r="F1272" i="22"/>
  <c r="A1270" i="22"/>
  <c r="M1270" i="22"/>
  <c r="H1270" i="22"/>
  <c r="R1270" i="22" s="1"/>
  <c r="V1270" i="22"/>
  <c r="P1270" i="22"/>
  <c r="X1270" i="22"/>
  <c r="L1270" i="22"/>
  <c r="T1270" i="22" s="1"/>
  <c r="N1269" i="22"/>
  <c r="U1269" i="22" s="1"/>
  <c r="Q1269" i="22"/>
  <c r="Y1269" i="22"/>
  <c r="O1270" i="22"/>
  <c r="J1270" i="22"/>
  <c r="S1270" i="22" s="1"/>
  <c r="W1270" i="22"/>
  <c r="Y1270" i="22" l="1"/>
  <c r="N1270" i="22"/>
  <c r="U1270" i="22" s="1"/>
  <c r="Q1270" i="22"/>
  <c r="K1272" i="22" a="1"/>
  <c r="K1272" i="22" s="1"/>
  <c r="G1272" i="22" a="1"/>
  <c r="G1272" i="22" s="1"/>
  <c r="F1273" i="22"/>
  <c r="I1272" i="22" a="1"/>
  <c r="I1272" i="22" s="1"/>
  <c r="L1271" i="22"/>
  <c r="T1271" i="22" s="1"/>
  <c r="P1271" i="22"/>
  <c r="X1271" i="22"/>
  <c r="O1271" i="22"/>
  <c r="W1271" i="22"/>
  <c r="J1271" i="22"/>
  <c r="S1271" i="22" s="1"/>
  <c r="M1271" i="22"/>
  <c r="A1271" i="22"/>
  <c r="H1271" i="22"/>
  <c r="R1271" i="22" s="1"/>
  <c r="V1271" i="22"/>
  <c r="H1272" i="22" l="1"/>
  <c r="R1272" i="22" s="1"/>
  <c r="M1272" i="22"/>
  <c r="A1272" i="22"/>
  <c r="V1272" i="22"/>
  <c r="F1274" i="22"/>
  <c r="G1273" i="22" a="1"/>
  <c r="G1273" i="22" s="1"/>
  <c r="K1273" i="22" a="1"/>
  <c r="K1273" i="22" s="1"/>
  <c r="I1273" i="22" a="1"/>
  <c r="I1273" i="22" s="1"/>
  <c r="Y1271" i="22"/>
  <c r="N1271" i="22"/>
  <c r="U1271" i="22" s="1"/>
  <c r="Q1271" i="22"/>
  <c r="W1272" i="22"/>
  <c r="J1272" i="22"/>
  <c r="S1272" i="22" s="1"/>
  <c r="O1272" i="22"/>
  <c r="L1272" i="22"/>
  <c r="T1272" i="22" s="1"/>
  <c r="P1272" i="22"/>
  <c r="X1272" i="22"/>
  <c r="L1273" i="22" l="1"/>
  <c r="T1273" i="22" s="1"/>
  <c r="P1273" i="22"/>
  <c r="X1273" i="22"/>
  <c r="O1273" i="22"/>
  <c r="W1273" i="22"/>
  <c r="J1273" i="22"/>
  <c r="S1273" i="22" s="1"/>
  <c r="K1274" i="22" a="1"/>
  <c r="K1274" i="22" s="1"/>
  <c r="F1275" i="22"/>
  <c r="G1274" i="22" a="1"/>
  <c r="G1274" i="22" s="1"/>
  <c r="I1274" i="22" a="1"/>
  <c r="I1274" i="22" s="1"/>
  <c r="A1273" i="22"/>
  <c r="M1273" i="22"/>
  <c r="V1273" i="22"/>
  <c r="H1273" i="22"/>
  <c r="R1273" i="22" s="1"/>
  <c r="Y1272" i="22"/>
  <c r="Q1272" i="22"/>
  <c r="N1272" i="22"/>
  <c r="U1272" i="22" s="1"/>
  <c r="F1276" i="22" l="1"/>
  <c r="K1275" i="22" a="1"/>
  <c r="K1275" i="22" s="1"/>
  <c r="G1275" i="22" a="1"/>
  <c r="G1275" i="22" s="1"/>
  <c r="I1275" i="22" a="1"/>
  <c r="I1275" i="22" s="1"/>
  <c r="P1274" i="22"/>
  <c r="L1274" i="22"/>
  <c r="T1274" i="22" s="1"/>
  <c r="X1274" i="22"/>
  <c r="N1273" i="22"/>
  <c r="U1273" i="22" s="1"/>
  <c r="Y1273" i="22"/>
  <c r="Q1273" i="22"/>
  <c r="O1274" i="22"/>
  <c r="J1274" i="22"/>
  <c r="S1274" i="22" s="1"/>
  <c r="W1274" i="22"/>
  <c r="H1274" i="22"/>
  <c r="R1274" i="22" s="1"/>
  <c r="M1274" i="22"/>
  <c r="A1274" i="22"/>
  <c r="V1274" i="22"/>
  <c r="O1275" i="22" l="1"/>
  <c r="J1275" i="22"/>
  <c r="S1275" i="22" s="1"/>
  <c r="W1275" i="22"/>
  <c r="V1275" i="22"/>
  <c r="M1275" i="22"/>
  <c r="A1275" i="22"/>
  <c r="H1275" i="22"/>
  <c r="R1275" i="22" s="1"/>
  <c r="Y1274" i="22"/>
  <c r="N1274" i="22"/>
  <c r="U1274" i="22" s="1"/>
  <c r="Q1274" i="22"/>
  <c r="P1275" i="22"/>
  <c r="X1275" i="22"/>
  <c r="L1275" i="22"/>
  <c r="T1275" i="22" s="1"/>
  <c r="I1276" i="22" a="1"/>
  <c r="I1276" i="22" s="1"/>
  <c r="F1277" i="22"/>
  <c r="K1276" i="22" a="1"/>
  <c r="K1276" i="22" s="1"/>
  <c r="G1276" i="22" a="1"/>
  <c r="G1276" i="22" s="1"/>
  <c r="Y1275" i="22" l="1"/>
  <c r="N1275" i="22"/>
  <c r="U1275" i="22" s="1"/>
  <c r="Q1275" i="22"/>
  <c r="L1276" i="22"/>
  <c r="T1276" i="22" s="1"/>
  <c r="P1276" i="22"/>
  <c r="X1276" i="22"/>
  <c r="O1276" i="22"/>
  <c r="W1276" i="22"/>
  <c r="J1276" i="22"/>
  <c r="S1276" i="22" s="1"/>
  <c r="K1277" i="22" a="1"/>
  <c r="K1277" i="22" s="1"/>
  <c r="F1278" i="22"/>
  <c r="G1277" i="22" a="1"/>
  <c r="G1277" i="22" s="1"/>
  <c r="I1277" i="22" a="1"/>
  <c r="I1277" i="22" s="1"/>
  <c r="H1276" i="22"/>
  <c r="R1276" i="22" s="1"/>
  <c r="V1276" i="22"/>
  <c r="M1276" i="22"/>
  <c r="A1276" i="22"/>
  <c r="N1276" i="22" l="1"/>
  <c r="U1276" i="22" s="1"/>
  <c r="Q1276" i="22"/>
  <c r="Y1276" i="22"/>
  <c r="J1277" i="22"/>
  <c r="S1277" i="22" s="1"/>
  <c r="O1277" i="22"/>
  <c r="W1277" i="22"/>
  <c r="H1277" i="22"/>
  <c r="R1277" i="22" s="1"/>
  <c r="V1277" i="22"/>
  <c r="M1277" i="22"/>
  <c r="A1277" i="22"/>
  <c r="G1278" i="22" a="1"/>
  <c r="G1278" i="22" s="1"/>
  <c r="F1279" i="22"/>
  <c r="K1278" i="22" a="1"/>
  <c r="K1278" i="22" s="1"/>
  <c r="I1278" i="22" a="1"/>
  <c r="I1278" i="22" s="1"/>
  <c r="P1277" i="22"/>
  <c r="L1277" i="22"/>
  <c r="T1277" i="22" s="1"/>
  <c r="X1277" i="22"/>
  <c r="L1278" i="22" l="1"/>
  <c r="T1278" i="22" s="1"/>
  <c r="P1278" i="22"/>
  <c r="X1278" i="22"/>
  <c r="G1279" i="22" a="1"/>
  <c r="G1279" i="22" s="1"/>
  <c r="I1279" i="22" a="1"/>
  <c r="I1279" i="22" s="1"/>
  <c r="K1279" i="22" a="1"/>
  <c r="K1279" i="22" s="1"/>
  <c r="F1280" i="22"/>
  <c r="V1278" i="22"/>
  <c r="M1278" i="22"/>
  <c r="A1278" i="22"/>
  <c r="H1278" i="22"/>
  <c r="R1278" i="22" s="1"/>
  <c r="O1278" i="22"/>
  <c r="W1278" i="22"/>
  <c r="J1278" i="22"/>
  <c r="S1278" i="22" s="1"/>
  <c r="N1277" i="22"/>
  <c r="U1277" i="22" s="1"/>
  <c r="Y1277" i="22"/>
  <c r="Q1277" i="22"/>
  <c r="O1279" i="22" l="1"/>
  <c r="W1279" i="22"/>
  <c r="J1279" i="22"/>
  <c r="S1279" i="22" s="1"/>
  <c r="G1280" i="22" a="1"/>
  <c r="G1280" i="22" s="1"/>
  <c r="F1281" i="22"/>
  <c r="K1280" i="22" a="1"/>
  <c r="K1280" i="22" s="1"/>
  <c r="I1280" i="22" a="1"/>
  <c r="I1280" i="22" s="1"/>
  <c r="M1279" i="22"/>
  <c r="A1279" i="22"/>
  <c r="V1279" i="22"/>
  <c r="H1279" i="22"/>
  <c r="R1279" i="22" s="1"/>
  <c r="L1279" i="22"/>
  <c r="T1279" i="22" s="1"/>
  <c r="P1279" i="22"/>
  <c r="X1279" i="22"/>
  <c r="Y1278" i="22"/>
  <c r="N1278" i="22"/>
  <c r="U1278" i="22" s="1"/>
  <c r="Q1278" i="22"/>
  <c r="N1279" i="22" l="1"/>
  <c r="U1279" i="22" s="1"/>
  <c r="Q1279" i="22"/>
  <c r="Y1279" i="22"/>
  <c r="L1280" i="22"/>
  <c r="T1280" i="22" s="1"/>
  <c r="P1280" i="22"/>
  <c r="X1280" i="22"/>
  <c r="K1281" i="22" a="1"/>
  <c r="K1281" i="22" s="1"/>
  <c r="F1282" i="22"/>
  <c r="G1281" i="22" a="1"/>
  <c r="G1281" i="22" s="1"/>
  <c r="I1281" i="22" a="1"/>
  <c r="I1281" i="22" s="1"/>
  <c r="A1280" i="22"/>
  <c r="H1280" i="22"/>
  <c r="R1280" i="22" s="1"/>
  <c r="V1280" i="22"/>
  <c r="M1280" i="22"/>
  <c r="W1280" i="22"/>
  <c r="J1280" i="22"/>
  <c r="S1280" i="22" s="1"/>
  <c r="O1280" i="22"/>
  <c r="G1282" i="22" l="1" a="1"/>
  <c r="G1282" i="22" s="1"/>
  <c r="F1283" i="22"/>
  <c r="I1282" i="22" a="1"/>
  <c r="I1282" i="22" s="1"/>
  <c r="K1282" i="22" a="1"/>
  <c r="K1282" i="22" s="1"/>
  <c r="L1281" i="22"/>
  <c r="T1281" i="22" s="1"/>
  <c r="X1281" i="22"/>
  <c r="P1281" i="22"/>
  <c r="W1281" i="22"/>
  <c r="J1281" i="22"/>
  <c r="S1281" i="22" s="1"/>
  <c r="O1281" i="22"/>
  <c r="Y1280" i="22"/>
  <c r="Q1280" i="22"/>
  <c r="N1280" i="22"/>
  <c r="U1280" i="22" s="1"/>
  <c r="M1281" i="22"/>
  <c r="A1281" i="22"/>
  <c r="H1281" i="22"/>
  <c r="R1281" i="22" s="1"/>
  <c r="V1281" i="22"/>
  <c r="P1282" i="22" l="1"/>
  <c r="X1282" i="22"/>
  <c r="L1282" i="22"/>
  <c r="T1282" i="22" s="1"/>
  <c r="W1282" i="22"/>
  <c r="O1282" i="22"/>
  <c r="J1282" i="22"/>
  <c r="S1282" i="22" s="1"/>
  <c r="Q1281" i="22"/>
  <c r="Y1281" i="22"/>
  <c r="N1281" i="22"/>
  <c r="U1281" i="22" s="1"/>
  <c r="I1283" i="22" a="1"/>
  <c r="I1283" i="22" s="1"/>
  <c r="K1283" i="22" a="1"/>
  <c r="K1283" i="22" s="1"/>
  <c r="G1283" i="22" a="1"/>
  <c r="G1283" i="22" s="1"/>
  <c r="F1284" i="22"/>
  <c r="M1282" i="22"/>
  <c r="A1282" i="22"/>
  <c r="V1282" i="22"/>
  <c r="H1282" i="22"/>
  <c r="R1282" i="22" s="1"/>
  <c r="Y1282" i="22" l="1"/>
  <c r="N1282" i="22"/>
  <c r="U1282" i="22" s="1"/>
  <c r="Q1282" i="22"/>
  <c r="F1285" i="22"/>
  <c r="G1284" i="22" a="1"/>
  <c r="G1284" i="22" s="1"/>
  <c r="I1284" i="22" a="1"/>
  <c r="I1284" i="22" s="1"/>
  <c r="K1284" i="22" a="1"/>
  <c r="K1284" i="22" s="1"/>
  <c r="V1283" i="22"/>
  <c r="M1283" i="22"/>
  <c r="A1283" i="22"/>
  <c r="H1283" i="22"/>
  <c r="R1283" i="22" s="1"/>
  <c r="P1283" i="22"/>
  <c r="X1283" i="22"/>
  <c r="L1283" i="22"/>
  <c r="T1283" i="22" s="1"/>
  <c r="O1283" i="22"/>
  <c r="W1283" i="22"/>
  <c r="J1283" i="22"/>
  <c r="S1283" i="22" s="1"/>
  <c r="L1284" i="22" l="1"/>
  <c r="T1284" i="22" s="1"/>
  <c r="P1284" i="22"/>
  <c r="X1284" i="22"/>
  <c r="V1284" i="22"/>
  <c r="M1284" i="22"/>
  <c r="H1284" i="22"/>
  <c r="R1284" i="22" s="1"/>
  <c r="A1284" i="22"/>
  <c r="F1286" i="22"/>
  <c r="G1285" i="22" a="1"/>
  <c r="G1285" i="22" s="1"/>
  <c r="I1285" i="22" a="1"/>
  <c r="I1285" i="22" s="1"/>
  <c r="K1285" i="22" a="1"/>
  <c r="K1285" i="22" s="1"/>
  <c r="O1284" i="22"/>
  <c r="W1284" i="22"/>
  <c r="J1284" i="22"/>
  <c r="S1284" i="22" s="1"/>
  <c r="Y1283" i="22"/>
  <c r="N1283" i="22"/>
  <c r="U1283" i="22" s="1"/>
  <c r="Q1283" i="22"/>
  <c r="N1284" i="22" l="1"/>
  <c r="U1284" i="22" s="1"/>
  <c r="Q1284" i="22"/>
  <c r="Y1284" i="22"/>
  <c r="K1286" i="22" a="1"/>
  <c r="K1286" i="22" s="1"/>
  <c r="F1287" i="22"/>
  <c r="I1286" i="22" a="1"/>
  <c r="I1286" i="22" s="1"/>
  <c r="G1286" i="22" a="1"/>
  <c r="G1286" i="22" s="1"/>
  <c r="P1285" i="22"/>
  <c r="X1285" i="22"/>
  <c r="L1285" i="22"/>
  <c r="T1285" i="22" s="1"/>
  <c r="O1285" i="22"/>
  <c r="J1285" i="22"/>
  <c r="S1285" i="22" s="1"/>
  <c r="W1285" i="22"/>
  <c r="M1285" i="22"/>
  <c r="V1285" i="22"/>
  <c r="A1285" i="22"/>
  <c r="H1285" i="22"/>
  <c r="R1285" i="22" s="1"/>
  <c r="Q1285" i="22" l="1"/>
  <c r="N1285" i="22"/>
  <c r="U1285" i="22" s="1"/>
  <c r="Y1285" i="22"/>
  <c r="H1286" i="22"/>
  <c r="R1286" i="22" s="1"/>
  <c r="V1286" i="22"/>
  <c r="M1286" i="22"/>
  <c r="A1286" i="22"/>
  <c r="G1287" i="22" a="1"/>
  <c r="G1287" i="22" s="1"/>
  <c r="F1288" i="22"/>
  <c r="K1287" i="22" a="1"/>
  <c r="K1287" i="22" s="1"/>
  <c r="I1287" i="22" a="1"/>
  <c r="I1287" i="22" s="1"/>
  <c r="P1286" i="22"/>
  <c r="L1286" i="22"/>
  <c r="T1286" i="22" s="1"/>
  <c r="X1286" i="22"/>
  <c r="J1286" i="22"/>
  <c r="S1286" i="22" s="1"/>
  <c r="O1286" i="22"/>
  <c r="W1286" i="22"/>
  <c r="V1287" i="22" l="1"/>
  <c r="M1287" i="22"/>
  <c r="A1287" i="22"/>
  <c r="H1287" i="22"/>
  <c r="R1287" i="22" s="1"/>
  <c r="W1287" i="22"/>
  <c r="J1287" i="22"/>
  <c r="S1287" i="22" s="1"/>
  <c r="O1287" i="22"/>
  <c r="L1287" i="22"/>
  <c r="T1287" i="22" s="1"/>
  <c r="P1287" i="22"/>
  <c r="X1287" i="22"/>
  <c r="N1286" i="22"/>
  <c r="U1286" i="22" s="1"/>
  <c r="Q1286" i="22"/>
  <c r="Y1286" i="22"/>
  <c r="F1289" i="22"/>
  <c r="K1288" i="22" a="1"/>
  <c r="K1288" i="22" s="1"/>
  <c r="I1288" i="22" a="1"/>
  <c r="I1288" i="22" s="1"/>
  <c r="G1288" i="22" a="1"/>
  <c r="G1288" i="22" s="1"/>
  <c r="P1288" i="22" l="1"/>
  <c r="X1288" i="22"/>
  <c r="L1288" i="22"/>
  <c r="T1288" i="22" s="1"/>
  <c r="W1288" i="22"/>
  <c r="J1288" i="22"/>
  <c r="S1288" i="22" s="1"/>
  <c r="O1288" i="22"/>
  <c r="Q1287" i="22"/>
  <c r="Y1287" i="22"/>
  <c r="N1287" i="22"/>
  <c r="U1287" i="22" s="1"/>
  <c r="F1290" i="22"/>
  <c r="G1289" i="22" a="1"/>
  <c r="G1289" i="22" s="1"/>
  <c r="I1289" i="22" a="1"/>
  <c r="I1289" i="22" s="1"/>
  <c r="K1289" i="22" a="1"/>
  <c r="K1289" i="22" s="1"/>
  <c r="A1288" i="22"/>
  <c r="H1288" i="22"/>
  <c r="R1288" i="22" s="1"/>
  <c r="V1288" i="22"/>
  <c r="M1288" i="22"/>
  <c r="O1289" i="22" l="1"/>
  <c r="W1289" i="22"/>
  <c r="J1289" i="22"/>
  <c r="S1289" i="22" s="1"/>
  <c r="P1289" i="22"/>
  <c r="L1289" i="22"/>
  <c r="T1289" i="22" s="1"/>
  <c r="X1289" i="22"/>
  <c r="F1291" i="22"/>
  <c r="K1290" i="22" a="1"/>
  <c r="K1290" i="22" s="1"/>
  <c r="G1290" i="22" a="1"/>
  <c r="G1290" i="22" s="1"/>
  <c r="I1290" i="22" a="1"/>
  <c r="I1290" i="22" s="1"/>
  <c r="V1289" i="22"/>
  <c r="H1289" i="22"/>
  <c r="R1289" i="22" s="1"/>
  <c r="M1289" i="22"/>
  <c r="A1289" i="22"/>
  <c r="Q1288" i="22"/>
  <c r="Y1288" i="22"/>
  <c r="N1288" i="22"/>
  <c r="U1288" i="22" s="1"/>
  <c r="P1290" i="22" l="1"/>
  <c r="X1290" i="22"/>
  <c r="L1290" i="22"/>
  <c r="T1290" i="22" s="1"/>
  <c r="Q1289" i="22"/>
  <c r="N1289" i="22"/>
  <c r="U1289" i="22" s="1"/>
  <c r="Y1289" i="22"/>
  <c r="G1291" i="22" a="1"/>
  <c r="G1291" i="22" s="1"/>
  <c r="F1292" i="22"/>
  <c r="I1291" i="22" a="1"/>
  <c r="I1291" i="22" s="1"/>
  <c r="K1291" i="22" a="1"/>
  <c r="K1291" i="22" s="1"/>
  <c r="J1290" i="22"/>
  <c r="S1290" i="22" s="1"/>
  <c r="O1290" i="22"/>
  <c r="W1290" i="22"/>
  <c r="M1290" i="22"/>
  <c r="A1290" i="22"/>
  <c r="H1290" i="22"/>
  <c r="R1290" i="22" s="1"/>
  <c r="V1290" i="22"/>
  <c r="F1293" i="22" l="1"/>
  <c r="G1292" i="22" a="1"/>
  <c r="G1292" i="22" s="1"/>
  <c r="K1292" i="22" a="1"/>
  <c r="K1292" i="22" s="1"/>
  <c r="I1292" i="22" a="1"/>
  <c r="I1292" i="22" s="1"/>
  <c r="A1291" i="22"/>
  <c r="H1291" i="22"/>
  <c r="R1291" i="22" s="1"/>
  <c r="M1291" i="22"/>
  <c r="V1291" i="22"/>
  <c r="N1290" i="22"/>
  <c r="U1290" i="22" s="1"/>
  <c r="Q1290" i="22"/>
  <c r="Y1290" i="22"/>
  <c r="X1291" i="22"/>
  <c r="L1291" i="22"/>
  <c r="T1291" i="22" s="1"/>
  <c r="P1291" i="22"/>
  <c r="J1291" i="22"/>
  <c r="S1291" i="22" s="1"/>
  <c r="O1291" i="22"/>
  <c r="W1291" i="22"/>
  <c r="Y1291" i="22" l="1"/>
  <c r="N1291" i="22"/>
  <c r="U1291" i="22" s="1"/>
  <c r="Q1291" i="22"/>
  <c r="O1292" i="22"/>
  <c r="W1292" i="22"/>
  <c r="J1292" i="22"/>
  <c r="S1292" i="22" s="1"/>
  <c r="L1292" i="22"/>
  <c r="T1292" i="22" s="1"/>
  <c r="X1292" i="22"/>
  <c r="P1292" i="22"/>
  <c r="A1292" i="22"/>
  <c r="H1292" i="22"/>
  <c r="R1292" i="22" s="1"/>
  <c r="V1292" i="22"/>
  <c r="M1292" i="22"/>
  <c r="I1293" i="22" a="1"/>
  <c r="I1293" i="22" s="1"/>
  <c r="F1294" i="22"/>
  <c r="G1293" i="22" a="1"/>
  <c r="G1293" i="22" s="1"/>
  <c r="K1293" i="22" a="1"/>
  <c r="K1293" i="22" s="1"/>
  <c r="O1293" i="22" l="1"/>
  <c r="W1293" i="22"/>
  <c r="J1293" i="22"/>
  <c r="S1293" i="22" s="1"/>
  <c r="Y1292" i="22"/>
  <c r="Q1292" i="22"/>
  <c r="N1292" i="22"/>
  <c r="U1292" i="22" s="1"/>
  <c r="G1294" i="22" a="1"/>
  <c r="G1294" i="22" s="1"/>
  <c r="F1295" i="22"/>
  <c r="K1294" i="22" a="1"/>
  <c r="K1294" i="22" s="1"/>
  <c r="I1294" i="22" a="1"/>
  <c r="I1294" i="22" s="1"/>
  <c r="M1293" i="22"/>
  <c r="A1293" i="22"/>
  <c r="V1293" i="22"/>
  <c r="H1293" i="22"/>
  <c r="R1293" i="22" s="1"/>
  <c r="P1293" i="22"/>
  <c r="X1293" i="22"/>
  <c r="L1293" i="22"/>
  <c r="T1293" i="22" s="1"/>
  <c r="M1294" i="22" l="1"/>
  <c r="A1294" i="22"/>
  <c r="V1294" i="22"/>
  <c r="H1294" i="22"/>
  <c r="R1294" i="22" s="1"/>
  <c r="Y1293" i="22"/>
  <c r="N1293" i="22"/>
  <c r="U1293" i="22" s="1"/>
  <c r="Q1293" i="22"/>
  <c r="G1295" i="22" a="1"/>
  <c r="G1295" i="22" s="1"/>
  <c r="F1296" i="22"/>
  <c r="K1295" i="22" a="1"/>
  <c r="K1295" i="22" s="1"/>
  <c r="I1295" i="22" a="1"/>
  <c r="I1295" i="22" s="1"/>
  <c r="J1294" i="22"/>
  <c r="S1294" i="22" s="1"/>
  <c r="O1294" i="22"/>
  <c r="W1294" i="22"/>
  <c r="L1294" i="22"/>
  <c r="T1294" i="22" s="1"/>
  <c r="P1294" i="22"/>
  <c r="X1294" i="22"/>
  <c r="V1295" i="22" l="1"/>
  <c r="M1295" i="22"/>
  <c r="H1295" i="22"/>
  <c r="R1295" i="22" s="1"/>
  <c r="A1295" i="22"/>
  <c r="O1295" i="22"/>
  <c r="W1295" i="22"/>
  <c r="J1295" i="22"/>
  <c r="S1295" i="22" s="1"/>
  <c r="L1295" i="22"/>
  <c r="T1295" i="22" s="1"/>
  <c r="P1295" i="22"/>
  <c r="X1295" i="22"/>
  <c r="K1296" i="22" a="1"/>
  <c r="K1296" i="22" s="1"/>
  <c r="G1296" i="22" a="1"/>
  <c r="G1296" i="22" s="1"/>
  <c r="I1296" i="22" a="1"/>
  <c r="I1296" i="22" s="1"/>
  <c r="F1297" i="22"/>
  <c r="Y1294" i="22"/>
  <c r="N1294" i="22"/>
  <c r="U1294" i="22" s="1"/>
  <c r="Q1294" i="22"/>
  <c r="F1298" i="22" l="1"/>
  <c r="G1297" i="22" a="1"/>
  <c r="G1297" i="22" s="1"/>
  <c r="I1297" i="22" a="1"/>
  <c r="I1297" i="22" s="1"/>
  <c r="K1297" i="22" a="1"/>
  <c r="K1297" i="22" s="1"/>
  <c r="W1296" i="22"/>
  <c r="J1296" i="22"/>
  <c r="S1296" i="22" s="1"/>
  <c r="O1296" i="22"/>
  <c r="X1296" i="22"/>
  <c r="L1296" i="22"/>
  <c r="T1296" i="22" s="1"/>
  <c r="P1296" i="22"/>
  <c r="Y1295" i="22"/>
  <c r="N1295" i="22"/>
  <c r="U1295" i="22" s="1"/>
  <c r="Q1295" i="22"/>
  <c r="A1296" i="22"/>
  <c r="H1296" i="22"/>
  <c r="R1296" i="22" s="1"/>
  <c r="V1296" i="22"/>
  <c r="M1296" i="22"/>
  <c r="X1297" i="22" l="1"/>
  <c r="L1297" i="22"/>
  <c r="T1297" i="22" s="1"/>
  <c r="P1297" i="22"/>
  <c r="O1297" i="22"/>
  <c r="W1297" i="22"/>
  <c r="J1297" i="22"/>
  <c r="S1297" i="22" s="1"/>
  <c r="A1297" i="22"/>
  <c r="H1297" i="22"/>
  <c r="R1297" i="22" s="1"/>
  <c r="V1297" i="22"/>
  <c r="M1297" i="22"/>
  <c r="N1296" i="22"/>
  <c r="U1296" i="22" s="1"/>
  <c r="Y1296" i="22"/>
  <c r="Q1296" i="22"/>
  <c r="I1298" i="22" a="1"/>
  <c r="I1298" i="22" s="1"/>
  <c r="G1298" i="22" a="1"/>
  <c r="G1298" i="22" s="1"/>
  <c r="F1299" i="22"/>
  <c r="K1298" i="22" a="1"/>
  <c r="K1298" i="22" s="1"/>
  <c r="V1298" i="22" l="1"/>
  <c r="M1298" i="22"/>
  <c r="A1298" i="22"/>
  <c r="H1298" i="22"/>
  <c r="R1298" i="22" s="1"/>
  <c r="J1298" i="22"/>
  <c r="S1298" i="22" s="1"/>
  <c r="O1298" i="22"/>
  <c r="W1298" i="22"/>
  <c r="G1299" i="22" a="1"/>
  <c r="G1299" i="22" s="1"/>
  <c r="F1300" i="22"/>
  <c r="I1299" i="22" a="1"/>
  <c r="I1299" i="22" s="1"/>
  <c r="K1299" i="22" a="1"/>
  <c r="K1299" i="22" s="1"/>
  <c r="Q1297" i="22"/>
  <c r="Y1297" i="22"/>
  <c r="N1297" i="22"/>
  <c r="U1297" i="22" s="1"/>
  <c r="P1298" i="22"/>
  <c r="X1298" i="22"/>
  <c r="L1298" i="22"/>
  <c r="T1298" i="22" s="1"/>
  <c r="H1299" i="22" l="1"/>
  <c r="R1299" i="22" s="1"/>
  <c r="A1299" i="22"/>
  <c r="V1299" i="22"/>
  <c r="M1299" i="22"/>
  <c r="O1299" i="22"/>
  <c r="J1299" i="22"/>
  <c r="S1299" i="22" s="1"/>
  <c r="W1299" i="22"/>
  <c r="Q1298" i="22"/>
  <c r="N1298" i="22"/>
  <c r="U1298" i="22" s="1"/>
  <c r="Y1298" i="22"/>
  <c r="P1299" i="22"/>
  <c r="L1299" i="22"/>
  <c r="T1299" i="22" s="1"/>
  <c r="X1299" i="22"/>
  <c r="G1300" i="22" a="1"/>
  <c r="G1300" i="22" s="1"/>
  <c r="F1301" i="22"/>
  <c r="I1300" i="22" a="1"/>
  <c r="I1300" i="22" s="1"/>
  <c r="K1300" i="22" a="1"/>
  <c r="K1300" i="22" s="1"/>
  <c r="M1300" i="22" l="1"/>
  <c r="A1300" i="22"/>
  <c r="V1300" i="22"/>
  <c r="H1300" i="22"/>
  <c r="R1300" i="22" s="1"/>
  <c r="Q1299" i="22"/>
  <c r="Y1299" i="22"/>
  <c r="N1299" i="22"/>
  <c r="U1299" i="22" s="1"/>
  <c r="J1300" i="22"/>
  <c r="S1300" i="22" s="1"/>
  <c r="O1300" i="22"/>
  <c r="W1300" i="22"/>
  <c r="F1302" i="22"/>
  <c r="K1301" i="22" a="1"/>
  <c r="K1301" i="22" s="1"/>
  <c r="I1301" i="22" a="1"/>
  <c r="I1301" i="22" s="1"/>
  <c r="G1301" i="22" a="1"/>
  <c r="G1301" i="22" s="1"/>
  <c r="P1300" i="22"/>
  <c r="X1300" i="22"/>
  <c r="L1300" i="22"/>
  <c r="T1300" i="22" s="1"/>
  <c r="A1301" i="22" l="1"/>
  <c r="M1301" i="22"/>
  <c r="H1301" i="22"/>
  <c r="R1301" i="22" s="1"/>
  <c r="V1301" i="22"/>
  <c r="P1301" i="22"/>
  <c r="X1301" i="22"/>
  <c r="L1301" i="22"/>
  <c r="T1301" i="22" s="1"/>
  <c r="G1302" i="22" a="1"/>
  <c r="G1302" i="22" s="1"/>
  <c r="F1303" i="22"/>
  <c r="I1302" i="22" a="1"/>
  <c r="I1302" i="22" s="1"/>
  <c r="K1302" i="22" a="1"/>
  <c r="K1302" i="22" s="1"/>
  <c r="O1301" i="22"/>
  <c r="W1301" i="22"/>
  <c r="J1301" i="22"/>
  <c r="S1301" i="22" s="1"/>
  <c r="N1300" i="22"/>
  <c r="U1300" i="22" s="1"/>
  <c r="Y1300" i="22"/>
  <c r="Q1300" i="22"/>
  <c r="L1302" i="22" l="1"/>
  <c r="T1302" i="22" s="1"/>
  <c r="P1302" i="22"/>
  <c r="X1302" i="22"/>
  <c r="O1302" i="22"/>
  <c r="W1302" i="22"/>
  <c r="J1302" i="22"/>
  <c r="S1302" i="22" s="1"/>
  <c r="Y1301" i="22"/>
  <c r="N1301" i="22"/>
  <c r="U1301" i="22" s="1"/>
  <c r="Q1301" i="22"/>
  <c r="M1302" i="22"/>
  <c r="A1302" i="22"/>
  <c r="H1302" i="22"/>
  <c r="R1302" i="22" s="1"/>
  <c r="V1302" i="22"/>
  <c r="G1303" i="22" a="1"/>
  <c r="G1303" i="22" s="1"/>
  <c r="I1303" i="22" a="1"/>
  <c r="I1303" i="22" s="1"/>
  <c r="F1304" i="22"/>
  <c r="K1303" i="22" a="1"/>
  <c r="K1303" i="22" s="1"/>
  <c r="O1303" i="22" l="1"/>
  <c r="J1303" i="22"/>
  <c r="S1303" i="22" s="1"/>
  <c r="W1303" i="22"/>
  <c r="M1303" i="22"/>
  <c r="A1303" i="22"/>
  <c r="H1303" i="22"/>
  <c r="R1303" i="22" s="1"/>
  <c r="V1303" i="22"/>
  <c r="F1305" i="22"/>
  <c r="K1304" i="22" a="1"/>
  <c r="K1304" i="22" s="1"/>
  <c r="G1304" i="22" a="1"/>
  <c r="G1304" i="22" s="1"/>
  <c r="I1304" i="22" a="1"/>
  <c r="I1304" i="22" s="1"/>
  <c r="Q1302" i="22"/>
  <c r="N1302" i="22"/>
  <c r="U1302" i="22" s="1"/>
  <c r="Y1302" i="22"/>
  <c r="X1303" i="22"/>
  <c r="L1303" i="22"/>
  <c r="T1303" i="22" s="1"/>
  <c r="P1303" i="22"/>
  <c r="N1303" i="22" l="1"/>
  <c r="U1303" i="22" s="1"/>
  <c r="Q1303" i="22"/>
  <c r="Y1303" i="22"/>
  <c r="J1304" i="22"/>
  <c r="S1304" i="22" s="1"/>
  <c r="W1304" i="22"/>
  <c r="O1304" i="22"/>
  <c r="K1305" i="22" a="1"/>
  <c r="K1305" i="22" s="1"/>
  <c r="I1305" i="22" a="1"/>
  <c r="I1305" i="22" s="1"/>
  <c r="F1306" i="22"/>
  <c r="G1305" i="22" a="1"/>
  <c r="G1305" i="22" s="1"/>
  <c r="M1304" i="22"/>
  <c r="H1304" i="22"/>
  <c r="R1304" i="22" s="1"/>
  <c r="A1304" i="22"/>
  <c r="V1304" i="22"/>
  <c r="X1304" i="22"/>
  <c r="L1304" i="22"/>
  <c r="T1304" i="22" s="1"/>
  <c r="P1304" i="22"/>
  <c r="M1305" i="22" l="1"/>
  <c r="H1305" i="22"/>
  <c r="R1305" i="22" s="1"/>
  <c r="A1305" i="22"/>
  <c r="V1305" i="22"/>
  <c r="W1305" i="22"/>
  <c r="O1305" i="22"/>
  <c r="J1305" i="22"/>
  <c r="S1305" i="22" s="1"/>
  <c r="L1305" i="22"/>
  <c r="T1305" i="22" s="1"/>
  <c r="P1305" i="22"/>
  <c r="X1305" i="22"/>
  <c r="Q1304" i="22"/>
  <c r="Y1304" i="22"/>
  <c r="N1304" i="22"/>
  <c r="U1304" i="22" s="1"/>
  <c r="G1306" i="22" a="1"/>
  <c r="G1306" i="22" s="1"/>
  <c r="F1307" i="22"/>
  <c r="I1306" i="22" a="1"/>
  <c r="I1306" i="22" s="1"/>
  <c r="K1306" i="22" a="1"/>
  <c r="K1306" i="22" s="1"/>
  <c r="W1306" i="22" l="1"/>
  <c r="J1306" i="22"/>
  <c r="S1306" i="22" s="1"/>
  <c r="O1306" i="22"/>
  <c r="I1307" i="22" a="1"/>
  <c r="I1307" i="22" s="1"/>
  <c r="F1308" i="22"/>
  <c r="G1307" i="22" a="1"/>
  <c r="G1307" i="22" s="1"/>
  <c r="K1307" i="22" a="1"/>
  <c r="K1307" i="22" s="1"/>
  <c r="A1306" i="22"/>
  <c r="H1306" i="22"/>
  <c r="R1306" i="22" s="1"/>
  <c r="V1306" i="22"/>
  <c r="M1306" i="22"/>
  <c r="P1306" i="22"/>
  <c r="X1306" i="22"/>
  <c r="L1306" i="22"/>
  <c r="T1306" i="22" s="1"/>
  <c r="N1305" i="22"/>
  <c r="U1305" i="22" s="1"/>
  <c r="Q1305" i="22"/>
  <c r="Y1305" i="22"/>
  <c r="P1307" i="22" l="1"/>
  <c r="X1307" i="22"/>
  <c r="L1307" i="22"/>
  <c r="T1307" i="22" s="1"/>
  <c r="M1307" i="22"/>
  <c r="A1307" i="22"/>
  <c r="H1307" i="22"/>
  <c r="R1307" i="22" s="1"/>
  <c r="V1307" i="22"/>
  <c r="J1307" i="22"/>
  <c r="S1307" i="22" s="1"/>
  <c r="O1307" i="22"/>
  <c r="W1307" i="22"/>
  <c r="Y1306" i="22"/>
  <c r="N1306" i="22"/>
  <c r="U1306" i="22" s="1"/>
  <c r="Q1306" i="22"/>
  <c r="I1308" i="22" a="1"/>
  <c r="I1308" i="22" s="1"/>
  <c r="G1308" i="22" a="1"/>
  <c r="G1308" i="22" s="1"/>
  <c r="F1309" i="22"/>
  <c r="K1308" i="22" a="1"/>
  <c r="K1308" i="22" s="1"/>
  <c r="I1309" i="22" l="1" a="1"/>
  <c r="I1309" i="22" s="1"/>
  <c r="F1310" i="22"/>
  <c r="G1309" i="22" a="1"/>
  <c r="G1309" i="22" s="1"/>
  <c r="K1309" i="22" a="1"/>
  <c r="K1309" i="22" s="1"/>
  <c r="Q1307" i="22"/>
  <c r="N1307" i="22"/>
  <c r="U1307" i="22" s="1"/>
  <c r="Y1307" i="22"/>
  <c r="A1308" i="22"/>
  <c r="V1308" i="22"/>
  <c r="H1308" i="22"/>
  <c r="R1308" i="22" s="1"/>
  <c r="M1308" i="22"/>
  <c r="O1308" i="22"/>
  <c r="W1308" i="22"/>
  <c r="J1308" i="22"/>
  <c r="S1308" i="22" s="1"/>
  <c r="P1308" i="22"/>
  <c r="X1308" i="22"/>
  <c r="L1308" i="22"/>
  <c r="T1308" i="22" s="1"/>
  <c r="X1309" i="22" l="1"/>
  <c r="L1309" i="22"/>
  <c r="T1309" i="22" s="1"/>
  <c r="P1309" i="22"/>
  <c r="N1308" i="22"/>
  <c r="U1308" i="22" s="1"/>
  <c r="Y1308" i="22"/>
  <c r="Q1308" i="22"/>
  <c r="M1309" i="22"/>
  <c r="A1309" i="22"/>
  <c r="H1309" i="22"/>
  <c r="R1309" i="22" s="1"/>
  <c r="V1309" i="22"/>
  <c r="I1310" i="22" a="1"/>
  <c r="I1310" i="22" s="1"/>
  <c r="K1310" i="22" a="1"/>
  <c r="K1310" i="22" s="1"/>
  <c r="F1311" i="22"/>
  <c r="G1310" i="22" a="1"/>
  <c r="G1310" i="22" s="1"/>
  <c r="O1309" i="22"/>
  <c r="W1309" i="22"/>
  <c r="J1309" i="22"/>
  <c r="S1309" i="22" s="1"/>
  <c r="N1309" i="22" l="1"/>
  <c r="U1309" i="22" s="1"/>
  <c r="Q1309" i="22"/>
  <c r="Y1309" i="22"/>
  <c r="L1310" i="22"/>
  <c r="T1310" i="22" s="1"/>
  <c r="P1310" i="22"/>
  <c r="X1310" i="22"/>
  <c r="J1310" i="22"/>
  <c r="S1310" i="22" s="1"/>
  <c r="O1310" i="22"/>
  <c r="W1310" i="22"/>
  <c r="H1310" i="22"/>
  <c r="R1310" i="22" s="1"/>
  <c r="V1310" i="22"/>
  <c r="A1310" i="22"/>
  <c r="M1310" i="22"/>
  <c r="G1311" i="22" a="1"/>
  <c r="G1311" i="22" s="1"/>
  <c r="I1311" i="22" a="1"/>
  <c r="I1311" i="22" s="1"/>
  <c r="K1311" i="22" a="1"/>
  <c r="K1311" i="22" s="1"/>
  <c r="F1312" i="22"/>
  <c r="X1311" i="22" l="1"/>
  <c r="L1311" i="22"/>
  <c r="T1311" i="22" s="1"/>
  <c r="P1311" i="22"/>
  <c r="O1311" i="22"/>
  <c r="W1311" i="22"/>
  <c r="J1311" i="22"/>
  <c r="S1311" i="22" s="1"/>
  <c r="Q1310" i="22"/>
  <c r="N1310" i="22"/>
  <c r="U1310" i="22" s="1"/>
  <c r="Y1310" i="22"/>
  <c r="M1311" i="22"/>
  <c r="A1311" i="22"/>
  <c r="H1311" i="22"/>
  <c r="R1311" i="22" s="1"/>
  <c r="V1311" i="22"/>
  <c r="F1313" i="22"/>
  <c r="G1312" i="22" a="1"/>
  <c r="G1312" i="22" s="1"/>
  <c r="K1312" i="22" a="1"/>
  <c r="K1312" i="22" s="1"/>
  <c r="I1312" i="22" a="1"/>
  <c r="I1312" i="22" s="1"/>
  <c r="A1312" i="22" l="1"/>
  <c r="M1312" i="22"/>
  <c r="H1312" i="22"/>
  <c r="R1312" i="22" s="1"/>
  <c r="V1312" i="22"/>
  <c r="K1313" i="22" a="1"/>
  <c r="K1313" i="22" s="1"/>
  <c r="F1314" i="22"/>
  <c r="I1313" i="22" a="1"/>
  <c r="I1313" i="22" s="1"/>
  <c r="G1313" i="22" a="1"/>
  <c r="G1313" i="22" s="1"/>
  <c r="N1311" i="22"/>
  <c r="U1311" i="22" s="1"/>
  <c r="Q1311" i="22"/>
  <c r="Y1311" i="22"/>
  <c r="P1312" i="22"/>
  <c r="X1312" i="22"/>
  <c r="L1312" i="22"/>
  <c r="T1312" i="22" s="1"/>
  <c r="O1312" i="22"/>
  <c r="J1312" i="22"/>
  <c r="S1312" i="22" s="1"/>
  <c r="W1312" i="22"/>
  <c r="W1313" i="22" l="1"/>
  <c r="J1313" i="22"/>
  <c r="S1313" i="22" s="1"/>
  <c r="O1313" i="22"/>
  <c r="K1314" i="22" a="1"/>
  <c r="K1314" i="22" s="1"/>
  <c r="F1315" i="22"/>
  <c r="G1314" i="22" a="1"/>
  <c r="G1314" i="22" s="1"/>
  <c r="I1314" i="22" a="1"/>
  <c r="I1314" i="22" s="1"/>
  <c r="V1313" i="22"/>
  <c r="A1313" i="22"/>
  <c r="M1313" i="22"/>
  <c r="H1313" i="22"/>
  <c r="R1313" i="22" s="1"/>
  <c r="X1313" i="22"/>
  <c r="L1313" i="22"/>
  <c r="T1313" i="22" s="1"/>
  <c r="P1313" i="22"/>
  <c r="Q1312" i="22"/>
  <c r="Y1312" i="22"/>
  <c r="N1312" i="22"/>
  <c r="U1312" i="22" s="1"/>
  <c r="W1314" i="22" l="1"/>
  <c r="J1314" i="22"/>
  <c r="S1314" i="22" s="1"/>
  <c r="O1314" i="22"/>
  <c r="V1314" i="22"/>
  <c r="M1314" i="22"/>
  <c r="A1314" i="22"/>
  <c r="H1314" i="22"/>
  <c r="R1314" i="22" s="1"/>
  <c r="G1315" i="22" a="1"/>
  <c r="G1315" i="22" s="1"/>
  <c r="I1315" i="22" a="1"/>
  <c r="I1315" i="22" s="1"/>
  <c r="K1315" i="22" a="1"/>
  <c r="K1315" i="22" s="1"/>
  <c r="F1316" i="22"/>
  <c r="P1314" i="22"/>
  <c r="X1314" i="22"/>
  <c r="L1314" i="22"/>
  <c r="T1314" i="22" s="1"/>
  <c r="N1313" i="22"/>
  <c r="U1313" i="22" s="1"/>
  <c r="Y1313" i="22"/>
  <c r="Q1313" i="22"/>
  <c r="Q1314" i="22" l="1"/>
  <c r="Y1314" i="22"/>
  <c r="N1314" i="22"/>
  <c r="U1314" i="22" s="1"/>
  <c r="F1317" i="22"/>
  <c r="G1316" i="22" a="1"/>
  <c r="G1316" i="22" s="1"/>
  <c r="I1316" i="22" a="1"/>
  <c r="I1316" i="22" s="1"/>
  <c r="K1316" i="22" a="1"/>
  <c r="K1316" i="22" s="1"/>
  <c r="V1315" i="22"/>
  <c r="M1315" i="22"/>
  <c r="A1315" i="22"/>
  <c r="H1315" i="22"/>
  <c r="R1315" i="22" s="1"/>
  <c r="X1315" i="22"/>
  <c r="L1315" i="22"/>
  <c r="T1315" i="22" s="1"/>
  <c r="P1315" i="22"/>
  <c r="J1315" i="22"/>
  <c r="S1315" i="22" s="1"/>
  <c r="O1315" i="22"/>
  <c r="W1315" i="22"/>
  <c r="L1316" i="22" l="1"/>
  <c r="T1316" i="22" s="1"/>
  <c r="P1316" i="22"/>
  <c r="X1316" i="22"/>
  <c r="W1316" i="22"/>
  <c r="J1316" i="22"/>
  <c r="S1316" i="22" s="1"/>
  <c r="O1316" i="22"/>
  <c r="K1317" i="22" a="1"/>
  <c r="K1317" i="22" s="1"/>
  <c r="G1317" i="22" a="1"/>
  <c r="G1317" i="22" s="1"/>
  <c r="I1317" i="22" a="1"/>
  <c r="I1317" i="22" s="1"/>
  <c r="F1318" i="22"/>
  <c r="M1316" i="22"/>
  <c r="A1316" i="22"/>
  <c r="H1316" i="22"/>
  <c r="R1316" i="22" s="1"/>
  <c r="V1316" i="22"/>
  <c r="Q1315" i="22"/>
  <c r="N1315" i="22"/>
  <c r="U1315" i="22" s="1"/>
  <c r="Y1315" i="22"/>
  <c r="P1317" i="22" l="1"/>
  <c r="X1317" i="22"/>
  <c r="L1317" i="22"/>
  <c r="T1317" i="22" s="1"/>
  <c r="H1317" i="22"/>
  <c r="R1317" i="22" s="1"/>
  <c r="M1317" i="22"/>
  <c r="A1317" i="22"/>
  <c r="V1317" i="22"/>
  <c r="Q1316" i="22"/>
  <c r="Y1316" i="22"/>
  <c r="N1316" i="22"/>
  <c r="U1316" i="22" s="1"/>
  <c r="F1319" i="22"/>
  <c r="G1318" i="22" a="1"/>
  <c r="G1318" i="22" s="1"/>
  <c r="I1318" i="22" a="1"/>
  <c r="I1318" i="22" s="1"/>
  <c r="K1318" i="22" a="1"/>
  <c r="K1318" i="22" s="1"/>
  <c r="O1317" i="22"/>
  <c r="W1317" i="22"/>
  <c r="J1317" i="22"/>
  <c r="S1317" i="22" s="1"/>
  <c r="L1318" i="22" l="1"/>
  <c r="T1318" i="22" s="1"/>
  <c r="P1318" i="22"/>
  <c r="X1318" i="22"/>
  <c r="J1318" i="22"/>
  <c r="S1318" i="22" s="1"/>
  <c r="O1318" i="22"/>
  <c r="W1318" i="22"/>
  <c r="N1317" i="22"/>
  <c r="U1317" i="22" s="1"/>
  <c r="Y1317" i="22"/>
  <c r="Q1317" i="22"/>
  <c r="A1318" i="22"/>
  <c r="H1318" i="22"/>
  <c r="R1318" i="22" s="1"/>
  <c r="V1318" i="22"/>
  <c r="M1318" i="22"/>
  <c r="I1319" i="22" a="1"/>
  <c r="I1319" i="22" s="1"/>
  <c r="F1320" i="22"/>
  <c r="G1319" i="22" a="1"/>
  <c r="G1319" i="22" s="1"/>
  <c r="K1319" i="22" a="1"/>
  <c r="K1319" i="22" s="1"/>
  <c r="G1320" i="22" l="1" a="1"/>
  <c r="G1320" i="22" s="1"/>
  <c r="F1321" i="22"/>
  <c r="I1320" i="22" a="1"/>
  <c r="I1320" i="22" s="1"/>
  <c r="K1320" i="22" a="1"/>
  <c r="K1320" i="22" s="1"/>
  <c r="O1319" i="22"/>
  <c r="W1319" i="22"/>
  <c r="J1319" i="22"/>
  <c r="S1319" i="22" s="1"/>
  <c r="H1319" i="22"/>
  <c r="R1319" i="22" s="1"/>
  <c r="V1319" i="22"/>
  <c r="M1319" i="22"/>
  <c r="A1319" i="22"/>
  <c r="Q1318" i="22"/>
  <c r="N1318" i="22"/>
  <c r="U1318" i="22" s="1"/>
  <c r="Y1318" i="22"/>
  <c r="P1319" i="22"/>
  <c r="X1319" i="22"/>
  <c r="L1319" i="22"/>
  <c r="T1319" i="22" s="1"/>
  <c r="L1320" i="22" l="1"/>
  <c r="T1320" i="22" s="1"/>
  <c r="P1320" i="22"/>
  <c r="X1320" i="22"/>
  <c r="W1320" i="22"/>
  <c r="J1320" i="22"/>
  <c r="S1320" i="22" s="1"/>
  <c r="O1320" i="22"/>
  <c r="N1319" i="22"/>
  <c r="U1319" i="22" s="1"/>
  <c r="Q1319" i="22"/>
  <c r="Y1319" i="22"/>
  <c r="K1321" i="22" a="1"/>
  <c r="K1321" i="22" s="1"/>
  <c r="F1322" i="22"/>
  <c r="G1321" i="22" a="1"/>
  <c r="G1321" i="22" s="1"/>
  <c r="I1321" i="22" a="1"/>
  <c r="I1321" i="22" s="1"/>
  <c r="A1320" i="22"/>
  <c r="H1320" i="22"/>
  <c r="R1320" i="22" s="1"/>
  <c r="V1320" i="22"/>
  <c r="M1320" i="22"/>
  <c r="M1321" i="22" l="1"/>
  <c r="H1321" i="22"/>
  <c r="R1321" i="22" s="1"/>
  <c r="V1321" i="22"/>
  <c r="A1321" i="22"/>
  <c r="F1323" i="22"/>
  <c r="K1322" i="22" a="1"/>
  <c r="K1322" i="22" s="1"/>
  <c r="G1322" i="22" a="1"/>
  <c r="G1322" i="22" s="1"/>
  <c r="I1322" i="22" a="1"/>
  <c r="I1322" i="22" s="1"/>
  <c r="L1321" i="22"/>
  <c r="T1321" i="22" s="1"/>
  <c r="P1321" i="22"/>
  <c r="X1321" i="22"/>
  <c r="O1321" i="22"/>
  <c r="W1321" i="22"/>
  <c r="J1321" i="22"/>
  <c r="S1321" i="22" s="1"/>
  <c r="Y1320" i="22"/>
  <c r="N1320" i="22"/>
  <c r="U1320" i="22" s="1"/>
  <c r="Q1320" i="22"/>
  <c r="H1322" i="22" l="1"/>
  <c r="R1322" i="22" s="1"/>
  <c r="V1322" i="22"/>
  <c r="A1322" i="22"/>
  <c r="M1322" i="22"/>
  <c r="X1322" i="22"/>
  <c r="L1322" i="22"/>
  <c r="T1322" i="22" s="1"/>
  <c r="P1322" i="22"/>
  <c r="O1322" i="22"/>
  <c r="W1322" i="22"/>
  <c r="J1322" i="22"/>
  <c r="S1322" i="22" s="1"/>
  <c r="I1323" i="22" a="1"/>
  <c r="I1323" i="22" s="1"/>
  <c r="K1323" i="22" a="1"/>
  <c r="K1323" i="22" s="1"/>
  <c r="F1324" i="22"/>
  <c r="G1323" i="22" a="1"/>
  <c r="G1323" i="22" s="1"/>
  <c r="N1321" i="22"/>
  <c r="U1321" i="22" s="1"/>
  <c r="Y1321" i="22"/>
  <c r="Q1321" i="22"/>
  <c r="H1323" i="22" l="1"/>
  <c r="R1323" i="22" s="1"/>
  <c r="M1323" i="22"/>
  <c r="A1323" i="22"/>
  <c r="V1323" i="22"/>
  <c r="I1324" i="22" a="1"/>
  <c r="I1324" i="22" s="1"/>
  <c r="K1324" i="22" a="1"/>
  <c r="K1324" i="22" s="1"/>
  <c r="G1324" i="22" a="1"/>
  <c r="G1324" i="22" s="1"/>
  <c r="F1325" i="22"/>
  <c r="L1323" i="22"/>
  <c r="T1323" i="22" s="1"/>
  <c r="X1323" i="22"/>
  <c r="P1323" i="22"/>
  <c r="Q1322" i="22"/>
  <c r="Y1322" i="22"/>
  <c r="N1322" i="22"/>
  <c r="U1322" i="22" s="1"/>
  <c r="J1323" i="22"/>
  <c r="S1323" i="22" s="1"/>
  <c r="O1323" i="22"/>
  <c r="W1323" i="22"/>
  <c r="V1324" i="22" l="1"/>
  <c r="M1324" i="22"/>
  <c r="A1324" i="22"/>
  <c r="H1324" i="22"/>
  <c r="R1324" i="22" s="1"/>
  <c r="O1324" i="22"/>
  <c r="W1324" i="22"/>
  <c r="J1324" i="22"/>
  <c r="S1324" i="22" s="1"/>
  <c r="P1324" i="22"/>
  <c r="L1324" i="22"/>
  <c r="T1324" i="22" s="1"/>
  <c r="X1324" i="22"/>
  <c r="N1323" i="22"/>
  <c r="U1323" i="22" s="1"/>
  <c r="Q1323" i="22"/>
  <c r="Y1323" i="22"/>
  <c r="F1326" i="22"/>
  <c r="I1325" i="22" a="1"/>
  <c r="I1325" i="22" s="1"/>
  <c r="K1325" i="22" a="1"/>
  <c r="K1325" i="22" s="1"/>
  <c r="G1325" i="22" a="1"/>
  <c r="G1325" i="22" s="1"/>
  <c r="P1325" i="22" l="1"/>
  <c r="X1325" i="22"/>
  <c r="L1325" i="22"/>
  <c r="T1325" i="22" s="1"/>
  <c r="O1325" i="22"/>
  <c r="W1325" i="22"/>
  <c r="J1325" i="22"/>
  <c r="S1325" i="22" s="1"/>
  <c r="F1327" i="22"/>
  <c r="G1326" i="22" a="1"/>
  <c r="G1326" i="22" s="1"/>
  <c r="K1326" i="22" a="1"/>
  <c r="K1326" i="22" s="1"/>
  <c r="I1326" i="22" a="1"/>
  <c r="I1326" i="22" s="1"/>
  <c r="Q1324" i="22"/>
  <c r="Y1324" i="22"/>
  <c r="N1324" i="22"/>
  <c r="U1324" i="22" s="1"/>
  <c r="M1325" i="22"/>
  <c r="A1325" i="22"/>
  <c r="H1325" i="22"/>
  <c r="R1325" i="22" s="1"/>
  <c r="V1325" i="22"/>
  <c r="H1326" i="22" l="1"/>
  <c r="R1326" i="22" s="1"/>
  <c r="M1326" i="22"/>
  <c r="A1326" i="22"/>
  <c r="V1326" i="22"/>
  <c r="K1327" i="22" a="1"/>
  <c r="K1327" i="22" s="1"/>
  <c r="G1327" i="22" a="1"/>
  <c r="G1327" i="22" s="1"/>
  <c r="F1328" i="22"/>
  <c r="I1327" i="22" a="1"/>
  <c r="I1327" i="22" s="1"/>
  <c r="Q1325" i="22"/>
  <c r="Y1325" i="22"/>
  <c r="N1325" i="22"/>
  <c r="U1325" i="22" s="1"/>
  <c r="O1326" i="22"/>
  <c r="W1326" i="22"/>
  <c r="J1326" i="22"/>
  <c r="S1326" i="22" s="1"/>
  <c r="P1326" i="22"/>
  <c r="X1326" i="22"/>
  <c r="L1326" i="22"/>
  <c r="T1326" i="22" s="1"/>
  <c r="W1327" i="22" l="1"/>
  <c r="J1327" i="22"/>
  <c r="S1327" i="22" s="1"/>
  <c r="O1327" i="22"/>
  <c r="K1328" i="22" a="1"/>
  <c r="K1328" i="22" s="1"/>
  <c r="G1328" i="22" a="1"/>
  <c r="G1328" i="22" s="1"/>
  <c r="I1328" i="22" a="1"/>
  <c r="I1328" i="22" s="1"/>
  <c r="F1329" i="22"/>
  <c r="M1327" i="22"/>
  <c r="A1327" i="22"/>
  <c r="V1327" i="22"/>
  <c r="H1327" i="22"/>
  <c r="R1327" i="22" s="1"/>
  <c r="X1327" i="22"/>
  <c r="L1327" i="22"/>
  <c r="T1327" i="22" s="1"/>
  <c r="P1327" i="22"/>
  <c r="Q1326" i="22"/>
  <c r="Y1326" i="22"/>
  <c r="N1326" i="22"/>
  <c r="U1326" i="22" s="1"/>
  <c r="Q1327" i="22" l="1"/>
  <c r="Y1327" i="22"/>
  <c r="N1327" i="22"/>
  <c r="U1327" i="22" s="1"/>
  <c r="F1330" i="22"/>
  <c r="I1329" i="22" a="1"/>
  <c r="I1329" i="22" s="1"/>
  <c r="K1329" i="22" a="1"/>
  <c r="K1329" i="22" s="1"/>
  <c r="G1329" i="22" a="1"/>
  <c r="G1329" i="22" s="1"/>
  <c r="J1328" i="22"/>
  <c r="S1328" i="22" s="1"/>
  <c r="O1328" i="22"/>
  <c r="W1328" i="22"/>
  <c r="M1328" i="22"/>
  <c r="A1328" i="22"/>
  <c r="V1328" i="22"/>
  <c r="H1328" i="22"/>
  <c r="R1328" i="22" s="1"/>
  <c r="P1328" i="22"/>
  <c r="L1328" i="22"/>
  <c r="T1328" i="22" s="1"/>
  <c r="X1328" i="22"/>
  <c r="H1329" i="22" l="1"/>
  <c r="R1329" i="22" s="1"/>
  <c r="V1329" i="22"/>
  <c r="M1329" i="22"/>
  <c r="A1329" i="22"/>
  <c r="P1329" i="22"/>
  <c r="X1329" i="22"/>
  <c r="L1329" i="22"/>
  <c r="T1329" i="22" s="1"/>
  <c r="O1329" i="22"/>
  <c r="W1329" i="22"/>
  <c r="J1329" i="22"/>
  <c r="S1329" i="22" s="1"/>
  <c r="G1330" i="22" a="1"/>
  <c r="G1330" i="22" s="1"/>
  <c r="I1330" i="22" a="1"/>
  <c r="I1330" i="22" s="1"/>
  <c r="K1330" i="22" a="1"/>
  <c r="K1330" i="22" s="1"/>
  <c r="F1331" i="22"/>
  <c r="Q1328" i="22"/>
  <c r="Y1328" i="22"/>
  <c r="N1328" i="22"/>
  <c r="U1328" i="22" s="1"/>
  <c r="F1332" i="22" l="1"/>
  <c r="I1331" i="22" a="1"/>
  <c r="I1331" i="22" s="1"/>
  <c r="K1331" i="22" a="1"/>
  <c r="K1331" i="22" s="1"/>
  <c r="G1331" i="22" a="1"/>
  <c r="G1331" i="22" s="1"/>
  <c r="H1330" i="22"/>
  <c r="R1330" i="22" s="1"/>
  <c r="A1330" i="22"/>
  <c r="V1330" i="22"/>
  <c r="M1330" i="22"/>
  <c r="N1329" i="22"/>
  <c r="U1329" i="22" s="1"/>
  <c r="Q1329" i="22"/>
  <c r="Y1329" i="22"/>
  <c r="W1330" i="22"/>
  <c r="O1330" i="22"/>
  <c r="J1330" i="22"/>
  <c r="S1330" i="22" s="1"/>
  <c r="X1330" i="22"/>
  <c r="L1330" i="22"/>
  <c r="T1330" i="22" s="1"/>
  <c r="P1330" i="22"/>
  <c r="H1331" i="22" l="1"/>
  <c r="R1331" i="22" s="1"/>
  <c r="V1331" i="22"/>
  <c r="M1331" i="22"/>
  <c r="A1331" i="22"/>
  <c r="X1331" i="22"/>
  <c r="L1331" i="22"/>
  <c r="T1331" i="22" s="1"/>
  <c r="P1331" i="22"/>
  <c r="N1330" i="22"/>
  <c r="U1330" i="22" s="1"/>
  <c r="Y1330" i="22"/>
  <c r="Q1330" i="22"/>
  <c r="J1331" i="22"/>
  <c r="S1331" i="22" s="1"/>
  <c r="O1331" i="22"/>
  <c r="W1331" i="22"/>
  <c r="K1332" i="22" a="1"/>
  <c r="K1332" i="22" s="1"/>
  <c r="G1332" i="22" a="1"/>
  <c r="G1332" i="22" s="1"/>
  <c r="I1332" i="22" a="1"/>
  <c r="I1332" i="22" s="1"/>
  <c r="F1333" i="22"/>
  <c r="O1332" i="22" l="1"/>
  <c r="W1332" i="22"/>
  <c r="J1332" i="22"/>
  <c r="S1332" i="22" s="1"/>
  <c r="H1332" i="22"/>
  <c r="R1332" i="22" s="1"/>
  <c r="V1332" i="22"/>
  <c r="M1332" i="22"/>
  <c r="A1332" i="22"/>
  <c r="Q1331" i="22"/>
  <c r="Y1331" i="22"/>
  <c r="N1331" i="22"/>
  <c r="U1331" i="22" s="1"/>
  <c r="X1332" i="22"/>
  <c r="P1332" i="22"/>
  <c r="L1332" i="22"/>
  <c r="T1332" i="22" s="1"/>
  <c r="F1334" i="22"/>
  <c r="K1333" i="22" a="1"/>
  <c r="K1333" i="22" s="1"/>
  <c r="G1333" i="22" a="1"/>
  <c r="G1333" i="22" s="1"/>
  <c r="I1333" i="22" a="1"/>
  <c r="I1333" i="22" s="1"/>
  <c r="M1333" i="22" l="1"/>
  <c r="A1333" i="22"/>
  <c r="H1333" i="22"/>
  <c r="R1333" i="22" s="1"/>
  <c r="V1333" i="22"/>
  <c r="L1333" i="22"/>
  <c r="T1333" i="22" s="1"/>
  <c r="P1333" i="22"/>
  <c r="X1333" i="22"/>
  <c r="K1334" i="22" a="1"/>
  <c r="K1334" i="22" s="1"/>
  <c r="F1335" i="22"/>
  <c r="G1334" i="22" a="1"/>
  <c r="G1334" i="22" s="1"/>
  <c r="I1334" i="22" a="1"/>
  <c r="I1334" i="22" s="1"/>
  <c r="N1332" i="22"/>
  <c r="U1332" i="22" s="1"/>
  <c r="Q1332" i="22"/>
  <c r="Y1332" i="22"/>
  <c r="O1333" i="22"/>
  <c r="W1333" i="22"/>
  <c r="J1333" i="22"/>
  <c r="S1333" i="22" s="1"/>
  <c r="L1334" i="22" l="1"/>
  <c r="T1334" i="22" s="1"/>
  <c r="X1334" i="22"/>
  <c r="P1334" i="22"/>
  <c r="J1334" i="22"/>
  <c r="S1334" i="22" s="1"/>
  <c r="O1334" i="22"/>
  <c r="W1334" i="22"/>
  <c r="A1334" i="22"/>
  <c r="M1334" i="22"/>
  <c r="V1334" i="22"/>
  <c r="H1334" i="22"/>
  <c r="R1334" i="22" s="1"/>
  <c r="I1335" i="22" a="1"/>
  <c r="I1335" i="22" s="1"/>
  <c r="K1335" i="22" a="1"/>
  <c r="K1335" i="22" s="1"/>
  <c r="F1336" i="22"/>
  <c r="G1335" i="22" a="1"/>
  <c r="G1335" i="22" s="1"/>
  <c r="Q1333" i="22"/>
  <c r="Y1333" i="22"/>
  <c r="N1333" i="22"/>
  <c r="U1333" i="22" s="1"/>
  <c r="Q1334" i="22" l="1"/>
  <c r="N1334" i="22"/>
  <c r="U1334" i="22" s="1"/>
  <c r="Y1334" i="22"/>
  <c r="O1335" i="22"/>
  <c r="W1335" i="22"/>
  <c r="J1335" i="22"/>
  <c r="S1335" i="22" s="1"/>
  <c r="X1335" i="22"/>
  <c r="P1335" i="22"/>
  <c r="L1335" i="22"/>
  <c r="T1335" i="22" s="1"/>
  <c r="A1335" i="22"/>
  <c r="H1335" i="22"/>
  <c r="R1335" i="22" s="1"/>
  <c r="V1335" i="22"/>
  <c r="M1335" i="22"/>
  <c r="G1336" i="22" a="1"/>
  <c r="G1336" i="22" s="1"/>
  <c r="I1336" i="22" a="1"/>
  <c r="I1336" i="22" s="1"/>
  <c r="F1337" i="22"/>
  <c r="K1336" i="22" a="1"/>
  <c r="K1336" i="22" s="1"/>
  <c r="V1336" i="22" l="1"/>
  <c r="M1336" i="22"/>
  <c r="A1336" i="22"/>
  <c r="H1336" i="22"/>
  <c r="R1336" i="22" s="1"/>
  <c r="K1337" i="22" a="1"/>
  <c r="K1337" i="22" s="1"/>
  <c r="G1337" i="22" a="1"/>
  <c r="G1337" i="22" s="1"/>
  <c r="I1337" i="22" a="1"/>
  <c r="I1337" i="22" s="1"/>
  <c r="F1338" i="22"/>
  <c r="Q1335" i="22"/>
  <c r="Y1335" i="22"/>
  <c r="N1335" i="22"/>
  <c r="U1335" i="22" s="1"/>
  <c r="O1336" i="22"/>
  <c r="J1336" i="22"/>
  <c r="S1336" i="22" s="1"/>
  <c r="W1336" i="22"/>
  <c r="P1336" i="22"/>
  <c r="X1336" i="22"/>
  <c r="L1336" i="22"/>
  <c r="T1336" i="22" s="1"/>
  <c r="M1337" i="22" l="1"/>
  <c r="A1337" i="22"/>
  <c r="V1337" i="22"/>
  <c r="H1337" i="22"/>
  <c r="R1337" i="22" s="1"/>
  <c r="O1337" i="22"/>
  <c r="J1337" i="22"/>
  <c r="S1337" i="22" s="1"/>
  <c r="W1337" i="22"/>
  <c r="F1339" i="22"/>
  <c r="K1338" i="22" a="1"/>
  <c r="K1338" i="22" s="1"/>
  <c r="I1338" i="22" a="1"/>
  <c r="I1338" i="22" s="1"/>
  <c r="G1338" i="22" a="1"/>
  <c r="G1338" i="22" s="1"/>
  <c r="N1336" i="22"/>
  <c r="U1336" i="22" s="1"/>
  <c r="Q1336" i="22"/>
  <c r="Y1336" i="22"/>
  <c r="P1337" i="22"/>
  <c r="X1337" i="22"/>
  <c r="L1337" i="22"/>
  <c r="T1337" i="22" s="1"/>
  <c r="K1339" i="22" l="1" a="1"/>
  <c r="K1339" i="22" s="1"/>
  <c r="I1339" i="22" a="1"/>
  <c r="I1339" i="22" s="1"/>
  <c r="F1340" i="22"/>
  <c r="G1339" i="22" a="1"/>
  <c r="G1339" i="22" s="1"/>
  <c r="H1338" i="22"/>
  <c r="R1338" i="22" s="1"/>
  <c r="A1338" i="22"/>
  <c r="V1338" i="22"/>
  <c r="M1338" i="22"/>
  <c r="O1338" i="22"/>
  <c r="W1338" i="22"/>
  <c r="J1338" i="22"/>
  <c r="S1338" i="22" s="1"/>
  <c r="X1338" i="22"/>
  <c r="P1338" i="22"/>
  <c r="L1338" i="22"/>
  <c r="T1338" i="22" s="1"/>
  <c r="Q1337" i="22"/>
  <c r="N1337" i="22"/>
  <c r="U1337" i="22" s="1"/>
  <c r="Y1337" i="22"/>
  <c r="N1338" i="22" l="1"/>
  <c r="U1338" i="22" s="1"/>
  <c r="Q1338" i="22"/>
  <c r="Y1338" i="22"/>
  <c r="M1339" i="22"/>
  <c r="H1339" i="22"/>
  <c r="R1339" i="22" s="1"/>
  <c r="V1339" i="22"/>
  <c r="A1339" i="22"/>
  <c r="F1341" i="22"/>
  <c r="K1340" i="22" a="1"/>
  <c r="K1340" i="22" s="1"/>
  <c r="I1340" i="22" a="1"/>
  <c r="I1340" i="22" s="1"/>
  <c r="G1340" i="22" a="1"/>
  <c r="G1340" i="22" s="1"/>
  <c r="O1339" i="22"/>
  <c r="J1339" i="22"/>
  <c r="S1339" i="22" s="1"/>
  <c r="W1339" i="22"/>
  <c r="L1339" i="22"/>
  <c r="T1339" i="22" s="1"/>
  <c r="P1339" i="22"/>
  <c r="X1339" i="22"/>
  <c r="N1339" i="22" l="1"/>
  <c r="U1339" i="22" s="1"/>
  <c r="Y1339" i="22"/>
  <c r="Q1339" i="22"/>
  <c r="A1340" i="22"/>
  <c r="M1340" i="22"/>
  <c r="H1340" i="22"/>
  <c r="R1340" i="22" s="1"/>
  <c r="V1340" i="22"/>
  <c r="K1341" i="22" a="1"/>
  <c r="K1341" i="22" s="1"/>
  <c r="G1341" i="22" a="1"/>
  <c r="G1341" i="22" s="1"/>
  <c r="I1341" i="22" a="1"/>
  <c r="I1341" i="22" s="1"/>
  <c r="F1342" i="22"/>
  <c r="W1340" i="22"/>
  <c r="J1340" i="22"/>
  <c r="S1340" i="22" s="1"/>
  <c r="O1340" i="22"/>
  <c r="X1340" i="22"/>
  <c r="L1340" i="22"/>
  <c r="T1340" i="22" s="1"/>
  <c r="P1340" i="22"/>
  <c r="X1341" i="22" l="1"/>
  <c r="L1341" i="22"/>
  <c r="T1341" i="22" s="1"/>
  <c r="P1341" i="22"/>
  <c r="N1340" i="22"/>
  <c r="U1340" i="22" s="1"/>
  <c r="Q1340" i="22"/>
  <c r="Y1340" i="22"/>
  <c r="F1343" i="22"/>
  <c r="I1342" i="22" a="1"/>
  <c r="I1342" i="22" s="1"/>
  <c r="G1342" i="22" a="1"/>
  <c r="G1342" i="22" s="1"/>
  <c r="K1342" i="22" a="1"/>
  <c r="K1342" i="22" s="1"/>
  <c r="O1341" i="22"/>
  <c r="J1341" i="22"/>
  <c r="S1341" i="22" s="1"/>
  <c r="W1341" i="22"/>
  <c r="H1341" i="22"/>
  <c r="R1341" i="22" s="1"/>
  <c r="V1341" i="22"/>
  <c r="M1341" i="22"/>
  <c r="A1341" i="22"/>
  <c r="O1342" i="22" l="1"/>
  <c r="J1342" i="22"/>
  <c r="S1342" i="22" s="1"/>
  <c r="W1342" i="22"/>
  <c r="I1343" i="22" a="1"/>
  <c r="I1343" i="22" s="1"/>
  <c r="K1343" i="22" a="1"/>
  <c r="K1343" i="22" s="1"/>
  <c r="G1343" i="22" a="1"/>
  <c r="G1343" i="22" s="1"/>
  <c r="F1344" i="22"/>
  <c r="Y1341" i="22"/>
  <c r="N1341" i="22"/>
  <c r="U1341" i="22" s="1"/>
  <c r="Q1341" i="22"/>
  <c r="L1342" i="22"/>
  <c r="T1342" i="22" s="1"/>
  <c r="P1342" i="22"/>
  <c r="X1342" i="22"/>
  <c r="A1342" i="22"/>
  <c r="H1342" i="22"/>
  <c r="R1342" i="22" s="1"/>
  <c r="V1342" i="22"/>
  <c r="M1342" i="22"/>
  <c r="G1344" i="22" l="1" a="1"/>
  <c r="G1344" i="22" s="1"/>
  <c r="I1344" i="22" a="1"/>
  <c r="I1344" i="22" s="1"/>
  <c r="K1344" i="22" a="1"/>
  <c r="K1344" i="22" s="1"/>
  <c r="F1345" i="22"/>
  <c r="X1343" i="22"/>
  <c r="L1343" i="22"/>
  <c r="T1343" i="22" s="1"/>
  <c r="P1343" i="22"/>
  <c r="M1343" i="22"/>
  <c r="H1343" i="22"/>
  <c r="R1343" i="22" s="1"/>
  <c r="V1343" i="22"/>
  <c r="A1343" i="22"/>
  <c r="O1343" i="22"/>
  <c r="W1343" i="22"/>
  <c r="J1343" i="22"/>
  <c r="S1343" i="22" s="1"/>
  <c r="N1342" i="22"/>
  <c r="U1342" i="22" s="1"/>
  <c r="Y1342" i="22"/>
  <c r="Q1342" i="22"/>
  <c r="N1343" i="22" l="1"/>
  <c r="U1343" i="22" s="1"/>
  <c r="Q1343" i="22"/>
  <c r="Y1343" i="22"/>
  <c r="F1346" i="22"/>
  <c r="I1345" i="22" a="1"/>
  <c r="I1345" i="22" s="1"/>
  <c r="K1345" i="22" a="1"/>
  <c r="K1345" i="22" s="1"/>
  <c r="G1345" i="22" a="1"/>
  <c r="G1345" i="22" s="1"/>
  <c r="X1344" i="22"/>
  <c r="L1344" i="22"/>
  <c r="T1344" i="22" s="1"/>
  <c r="P1344" i="22"/>
  <c r="J1344" i="22"/>
  <c r="S1344" i="22" s="1"/>
  <c r="O1344" i="22"/>
  <c r="W1344" i="22"/>
  <c r="M1344" i="22"/>
  <c r="H1344" i="22"/>
  <c r="R1344" i="22" s="1"/>
  <c r="V1344" i="22"/>
  <c r="A1344" i="22"/>
  <c r="M1345" i="22" l="1"/>
  <c r="H1345" i="22"/>
  <c r="R1345" i="22" s="1"/>
  <c r="A1345" i="22"/>
  <c r="V1345" i="22"/>
  <c r="L1345" i="22"/>
  <c r="T1345" i="22" s="1"/>
  <c r="X1345" i="22"/>
  <c r="P1345" i="22"/>
  <c r="W1345" i="22"/>
  <c r="J1345" i="22"/>
  <c r="S1345" i="22" s="1"/>
  <c r="O1345" i="22"/>
  <c r="G1346" i="22" a="1"/>
  <c r="G1346" i="22" s="1"/>
  <c r="F1347" i="22"/>
  <c r="I1346" i="22" a="1"/>
  <c r="I1346" i="22" s="1"/>
  <c r="K1346" i="22" a="1"/>
  <c r="K1346" i="22" s="1"/>
  <c r="N1344" i="22"/>
  <c r="U1344" i="22" s="1"/>
  <c r="Y1344" i="22"/>
  <c r="Q1344" i="22"/>
  <c r="P1346" i="22" l="1"/>
  <c r="X1346" i="22"/>
  <c r="L1346" i="22"/>
  <c r="T1346" i="22" s="1"/>
  <c r="O1346" i="22"/>
  <c r="W1346" i="22"/>
  <c r="J1346" i="22"/>
  <c r="S1346" i="22" s="1"/>
  <c r="G1347" i="22" a="1"/>
  <c r="G1347" i="22" s="1"/>
  <c r="K1347" i="22" a="1"/>
  <c r="K1347" i="22" s="1"/>
  <c r="I1347" i="22" a="1"/>
  <c r="I1347" i="22" s="1"/>
  <c r="F1348" i="22"/>
  <c r="A1346" i="22"/>
  <c r="H1346" i="22"/>
  <c r="R1346" i="22" s="1"/>
  <c r="M1346" i="22"/>
  <c r="V1346" i="22"/>
  <c r="Q1345" i="22"/>
  <c r="N1345" i="22"/>
  <c r="U1345" i="22" s="1"/>
  <c r="Y1345" i="22"/>
  <c r="V1347" i="22" l="1"/>
  <c r="H1347" i="22"/>
  <c r="R1347" i="22" s="1"/>
  <c r="M1347" i="22"/>
  <c r="A1347" i="22"/>
  <c r="Q1346" i="22"/>
  <c r="Y1346" i="22"/>
  <c r="N1346" i="22"/>
  <c r="U1346" i="22" s="1"/>
  <c r="G1348" i="22" a="1"/>
  <c r="G1348" i="22" s="1"/>
  <c r="I1348" i="22" a="1"/>
  <c r="I1348" i="22" s="1"/>
  <c r="K1348" i="22" a="1"/>
  <c r="K1348" i="22" s="1"/>
  <c r="F1349" i="22"/>
  <c r="P1347" i="22"/>
  <c r="X1347" i="22"/>
  <c r="L1347" i="22"/>
  <c r="T1347" i="22" s="1"/>
  <c r="J1347" i="22"/>
  <c r="S1347" i="22" s="1"/>
  <c r="O1347" i="22"/>
  <c r="W1347" i="22"/>
  <c r="H1348" i="22" l="1"/>
  <c r="R1348" i="22" s="1"/>
  <c r="V1348" i="22"/>
  <c r="M1348" i="22"/>
  <c r="A1348" i="22"/>
  <c r="G1349" i="22" a="1"/>
  <c r="G1349" i="22" s="1"/>
  <c r="F1350" i="22"/>
  <c r="I1349" i="22" a="1"/>
  <c r="I1349" i="22" s="1"/>
  <c r="K1349" i="22" a="1"/>
  <c r="K1349" i="22" s="1"/>
  <c r="Q1347" i="22"/>
  <c r="Y1347" i="22"/>
  <c r="N1347" i="22"/>
  <c r="U1347" i="22" s="1"/>
  <c r="L1348" i="22"/>
  <c r="T1348" i="22" s="1"/>
  <c r="P1348" i="22"/>
  <c r="X1348" i="22"/>
  <c r="J1348" i="22"/>
  <c r="S1348" i="22" s="1"/>
  <c r="O1348" i="22"/>
  <c r="W1348" i="22"/>
  <c r="G1350" i="22" l="1" a="1"/>
  <c r="G1350" i="22" s="1"/>
  <c r="I1350" i="22" a="1"/>
  <c r="I1350" i="22" s="1"/>
  <c r="K1350" i="22" a="1"/>
  <c r="K1350" i="22" s="1"/>
  <c r="F1351" i="22"/>
  <c r="H1349" i="22"/>
  <c r="R1349" i="22" s="1"/>
  <c r="M1349" i="22"/>
  <c r="A1349" i="22"/>
  <c r="V1349" i="22"/>
  <c r="X1349" i="22"/>
  <c r="L1349" i="22"/>
  <c r="T1349" i="22" s="1"/>
  <c r="P1349" i="22"/>
  <c r="N1348" i="22"/>
  <c r="U1348" i="22" s="1"/>
  <c r="Q1348" i="22"/>
  <c r="Y1348" i="22"/>
  <c r="O1349" i="22"/>
  <c r="W1349" i="22"/>
  <c r="J1349" i="22"/>
  <c r="S1349" i="22" s="1"/>
  <c r="Q1349" i="22" l="1"/>
  <c r="Y1349" i="22"/>
  <c r="N1349" i="22"/>
  <c r="U1349" i="22" s="1"/>
  <c r="I1351" i="22" a="1"/>
  <c r="I1351" i="22" s="1"/>
  <c r="K1351" i="22" a="1"/>
  <c r="K1351" i="22" s="1"/>
  <c r="G1351" i="22" a="1"/>
  <c r="G1351" i="22" s="1"/>
  <c r="F1352" i="22"/>
  <c r="L1350" i="22"/>
  <c r="T1350" i="22" s="1"/>
  <c r="P1350" i="22"/>
  <c r="X1350" i="22"/>
  <c r="O1350" i="22"/>
  <c r="W1350" i="22"/>
  <c r="J1350" i="22"/>
  <c r="S1350" i="22" s="1"/>
  <c r="H1350" i="22"/>
  <c r="R1350" i="22" s="1"/>
  <c r="V1350" i="22"/>
  <c r="M1350" i="22"/>
  <c r="A1350" i="22"/>
  <c r="P1351" i="22" l="1"/>
  <c r="X1351" i="22"/>
  <c r="L1351" i="22"/>
  <c r="T1351" i="22" s="1"/>
  <c r="J1351" i="22"/>
  <c r="S1351" i="22" s="1"/>
  <c r="O1351" i="22"/>
  <c r="W1351" i="22"/>
  <c r="I1352" i="22" a="1"/>
  <c r="I1352" i="22" s="1"/>
  <c r="F1353" i="22"/>
  <c r="G1352" i="22" a="1"/>
  <c r="G1352" i="22" s="1"/>
  <c r="K1352" i="22" a="1"/>
  <c r="K1352" i="22" s="1"/>
  <c r="A1351" i="22"/>
  <c r="M1351" i="22"/>
  <c r="H1351" i="22"/>
  <c r="R1351" i="22" s="1"/>
  <c r="V1351" i="22"/>
  <c r="Y1350" i="22"/>
  <c r="N1350" i="22"/>
  <c r="U1350" i="22" s="1"/>
  <c r="Q1350" i="22"/>
  <c r="F1354" i="22" l="1"/>
  <c r="G1353" i="22" a="1"/>
  <c r="G1353" i="22" s="1"/>
  <c r="K1353" i="22" a="1"/>
  <c r="K1353" i="22" s="1"/>
  <c r="I1353" i="22" a="1"/>
  <c r="I1353" i="22" s="1"/>
  <c r="J1352" i="22"/>
  <c r="S1352" i="22" s="1"/>
  <c r="O1352" i="22"/>
  <c r="W1352" i="22"/>
  <c r="N1351" i="22"/>
  <c r="U1351" i="22" s="1"/>
  <c r="Y1351" i="22"/>
  <c r="Q1351" i="22"/>
  <c r="P1352" i="22"/>
  <c r="L1352" i="22"/>
  <c r="T1352" i="22" s="1"/>
  <c r="X1352" i="22"/>
  <c r="H1352" i="22"/>
  <c r="R1352" i="22" s="1"/>
  <c r="V1352" i="22"/>
  <c r="M1352" i="22"/>
  <c r="A1352" i="22"/>
  <c r="O1353" i="22" l="1"/>
  <c r="W1353" i="22"/>
  <c r="J1353" i="22"/>
  <c r="S1353" i="22" s="1"/>
  <c r="P1353" i="22"/>
  <c r="X1353" i="22"/>
  <c r="L1353" i="22"/>
  <c r="T1353" i="22" s="1"/>
  <c r="V1353" i="22"/>
  <c r="M1353" i="22"/>
  <c r="A1353" i="22"/>
  <c r="H1353" i="22"/>
  <c r="R1353" i="22" s="1"/>
  <c r="Y1352" i="22"/>
  <c r="Q1352" i="22"/>
  <c r="N1352" i="22"/>
  <c r="U1352" i="22" s="1"/>
  <c r="G1354" i="22" a="1"/>
  <c r="G1354" i="22" s="1"/>
  <c r="I1354" i="22" a="1"/>
  <c r="I1354" i="22" s="1"/>
  <c r="K1354" i="22" a="1"/>
  <c r="K1354" i="22" s="1"/>
  <c r="F1355" i="22"/>
  <c r="A1354" i="22" l="1"/>
  <c r="V1354" i="22"/>
  <c r="H1354" i="22"/>
  <c r="R1354" i="22" s="1"/>
  <c r="M1354" i="22"/>
  <c r="N1353" i="22"/>
  <c r="U1353" i="22" s="1"/>
  <c r="Q1353" i="22"/>
  <c r="Y1353" i="22"/>
  <c r="P1354" i="22"/>
  <c r="L1354" i="22"/>
  <c r="T1354" i="22" s="1"/>
  <c r="X1354" i="22"/>
  <c r="W1354" i="22"/>
  <c r="J1354" i="22"/>
  <c r="S1354" i="22" s="1"/>
  <c r="O1354" i="22"/>
  <c r="G1355" i="22" a="1"/>
  <c r="G1355" i="22" s="1"/>
  <c r="F1356" i="22"/>
  <c r="K1355" i="22" a="1"/>
  <c r="K1355" i="22" s="1"/>
  <c r="I1355" i="22" a="1"/>
  <c r="I1355" i="22" s="1"/>
  <c r="H1355" i="22" l="1"/>
  <c r="R1355" i="22" s="1"/>
  <c r="M1355" i="22"/>
  <c r="V1355" i="22"/>
  <c r="A1355" i="22"/>
  <c r="F1357" i="22"/>
  <c r="K1356" i="22" a="1"/>
  <c r="K1356" i="22" s="1"/>
  <c r="G1356" i="22" a="1"/>
  <c r="G1356" i="22" s="1"/>
  <c r="I1356" i="22" a="1"/>
  <c r="I1356" i="22" s="1"/>
  <c r="Q1354" i="22"/>
  <c r="N1354" i="22"/>
  <c r="U1354" i="22" s="1"/>
  <c r="Y1354" i="22"/>
  <c r="L1355" i="22"/>
  <c r="T1355" i="22" s="1"/>
  <c r="P1355" i="22"/>
  <c r="X1355" i="22"/>
  <c r="J1355" i="22"/>
  <c r="S1355" i="22" s="1"/>
  <c r="O1355" i="22"/>
  <c r="W1355" i="22"/>
  <c r="V1356" i="22" l="1"/>
  <c r="M1356" i="22"/>
  <c r="A1356" i="22"/>
  <c r="H1356" i="22"/>
  <c r="R1356" i="22" s="1"/>
  <c r="P1356" i="22"/>
  <c r="X1356" i="22"/>
  <c r="L1356" i="22"/>
  <c r="T1356" i="22" s="1"/>
  <c r="O1356" i="22"/>
  <c r="J1356" i="22"/>
  <c r="S1356" i="22" s="1"/>
  <c r="W1356" i="22"/>
  <c r="F1358" i="22"/>
  <c r="K1357" i="22" a="1"/>
  <c r="K1357" i="22" s="1"/>
  <c r="G1357" i="22" a="1"/>
  <c r="G1357" i="22" s="1"/>
  <c r="I1357" i="22" a="1"/>
  <c r="I1357" i="22" s="1"/>
  <c r="N1355" i="22"/>
  <c r="U1355" i="22" s="1"/>
  <c r="Y1355" i="22"/>
  <c r="Q1355" i="22"/>
  <c r="A1357" i="22" l="1"/>
  <c r="M1357" i="22"/>
  <c r="H1357" i="22"/>
  <c r="R1357" i="22" s="1"/>
  <c r="V1357" i="22"/>
  <c r="W1357" i="22"/>
  <c r="J1357" i="22"/>
  <c r="S1357" i="22" s="1"/>
  <c r="O1357" i="22"/>
  <c r="I1358" i="22" a="1"/>
  <c r="I1358" i="22" s="1"/>
  <c r="F1359" i="22"/>
  <c r="K1358" i="22" a="1"/>
  <c r="K1358" i="22" s="1"/>
  <c r="G1358" i="22" a="1"/>
  <c r="G1358" i="22" s="1"/>
  <c r="N1356" i="22"/>
  <c r="U1356" i="22" s="1"/>
  <c r="Q1356" i="22"/>
  <c r="Y1356" i="22"/>
  <c r="P1357" i="22"/>
  <c r="X1357" i="22"/>
  <c r="L1357" i="22"/>
  <c r="T1357" i="22" s="1"/>
  <c r="O1358" i="22" l="1"/>
  <c r="J1358" i="22"/>
  <c r="S1358" i="22" s="1"/>
  <c r="W1358" i="22"/>
  <c r="M1358" i="22"/>
  <c r="H1358" i="22"/>
  <c r="R1358" i="22" s="1"/>
  <c r="V1358" i="22"/>
  <c r="A1358" i="22"/>
  <c r="P1358" i="22"/>
  <c r="X1358" i="22"/>
  <c r="L1358" i="22"/>
  <c r="T1358" i="22" s="1"/>
  <c r="Q1357" i="22"/>
  <c r="Y1357" i="22"/>
  <c r="N1357" i="22"/>
  <c r="U1357" i="22" s="1"/>
  <c r="G1359" i="22" a="1"/>
  <c r="G1359" i="22" s="1"/>
  <c r="F1360" i="22"/>
  <c r="I1359" i="22" a="1"/>
  <c r="I1359" i="22" s="1"/>
  <c r="K1359" i="22" a="1"/>
  <c r="K1359" i="22" s="1"/>
  <c r="W1359" i="22" l="1"/>
  <c r="J1359" i="22"/>
  <c r="S1359" i="22" s="1"/>
  <c r="O1359" i="22"/>
  <c r="G1360" i="22" a="1"/>
  <c r="G1360" i="22" s="1"/>
  <c r="F1361" i="22"/>
  <c r="I1360" i="22" a="1"/>
  <c r="I1360" i="22" s="1"/>
  <c r="K1360" i="22" a="1"/>
  <c r="K1360" i="22" s="1"/>
  <c r="N1358" i="22"/>
  <c r="U1358" i="22" s="1"/>
  <c r="Y1358" i="22"/>
  <c r="Q1358" i="22"/>
  <c r="M1359" i="22"/>
  <c r="A1359" i="22"/>
  <c r="H1359" i="22"/>
  <c r="R1359" i="22" s="1"/>
  <c r="V1359" i="22"/>
  <c r="X1359" i="22"/>
  <c r="L1359" i="22"/>
  <c r="T1359" i="22" s="1"/>
  <c r="P1359" i="22"/>
  <c r="P1360" i="22" l="1"/>
  <c r="X1360" i="22"/>
  <c r="L1360" i="22"/>
  <c r="T1360" i="22" s="1"/>
  <c r="J1360" i="22"/>
  <c r="S1360" i="22" s="1"/>
  <c r="O1360" i="22"/>
  <c r="W1360" i="22"/>
  <c r="M1360" i="22"/>
  <c r="A1360" i="22"/>
  <c r="H1360" i="22"/>
  <c r="R1360" i="22" s="1"/>
  <c r="V1360" i="22"/>
  <c r="N1359" i="22"/>
  <c r="U1359" i="22" s="1"/>
  <c r="Q1359" i="22"/>
  <c r="Y1359" i="22"/>
  <c r="I1361" i="22" a="1"/>
  <c r="I1361" i="22" s="1"/>
  <c r="F1362" i="22"/>
  <c r="K1361" i="22" a="1"/>
  <c r="K1361" i="22" s="1"/>
  <c r="G1361" i="22" a="1"/>
  <c r="G1361" i="22" s="1"/>
  <c r="K1362" i="22" l="1" a="1"/>
  <c r="K1362" i="22" s="1"/>
  <c r="I1362" i="22" a="1"/>
  <c r="I1362" i="22" s="1"/>
  <c r="F1363" i="22"/>
  <c r="G1362" i="22" a="1"/>
  <c r="G1362" i="22" s="1"/>
  <c r="Y1360" i="22"/>
  <c r="N1360" i="22"/>
  <c r="U1360" i="22" s="1"/>
  <c r="Q1360" i="22"/>
  <c r="X1361" i="22"/>
  <c r="L1361" i="22"/>
  <c r="T1361" i="22" s="1"/>
  <c r="P1361" i="22"/>
  <c r="O1361" i="22"/>
  <c r="W1361" i="22"/>
  <c r="J1361" i="22"/>
  <c r="S1361" i="22" s="1"/>
  <c r="A1361" i="22"/>
  <c r="H1361" i="22"/>
  <c r="R1361" i="22" s="1"/>
  <c r="M1361" i="22"/>
  <c r="V1361" i="22"/>
  <c r="V1362" i="22" l="1"/>
  <c r="A1362" i="22"/>
  <c r="H1362" i="22"/>
  <c r="R1362" i="22" s="1"/>
  <c r="M1362" i="22"/>
  <c r="G1363" i="22" a="1"/>
  <c r="G1363" i="22" s="1"/>
  <c r="K1363" i="22" a="1"/>
  <c r="K1363" i="22" s="1"/>
  <c r="I1363" i="22" a="1"/>
  <c r="I1363" i="22" s="1"/>
  <c r="F1364" i="22"/>
  <c r="N1361" i="22"/>
  <c r="U1361" i="22" s="1"/>
  <c r="Q1361" i="22"/>
  <c r="Y1361" i="22"/>
  <c r="O1362" i="22"/>
  <c r="W1362" i="22"/>
  <c r="J1362" i="22"/>
  <c r="S1362" i="22" s="1"/>
  <c r="X1362" i="22"/>
  <c r="L1362" i="22"/>
  <c r="T1362" i="22" s="1"/>
  <c r="P1362" i="22"/>
  <c r="L1363" i="22" l="1"/>
  <c r="T1363" i="22" s="1"/>
  <c r="P1363" i="22"/>
  <c r="X1363" i="22"/>
  <c r="V1363" i="22"/>
  <c r="M1363" i="22"/>
  <c r="H1363" i="22"/>
  <c r="R1363" i="22" s="1"/>
  <c r="A1363" i="22"/>
  <c r="O1363" i="22"/>
  <c r="J1363" i="22"/>
  <c r="S1363" i="22" s="1"/>
  <c r="W1363" i="22"/>
  <c r="Q1362" i="22"/>
  <c r="Y1362" i="22"/>
  <c r="N1362" i="22"/>
  <c r="U1362" i="22" s="1"/>
  <c r="F1365" i="22"/>
  <c r="G1364" i="22" a="1"/>
  <c r="G1364" i="22" s="1"/>
  <c r="I1364" i="22" a="1"/>
  <c r="I1364" i="22" s="1"/>
  <c r="K1364" i="22" a="1"/>
  <c r="K1364" i="22" s="1"/>
  <c r="V1364" i="22" l="1"/>
  <c r="M1364" i="22"/>
  <c r="A1364" i="22"/>
  <c r="H1364" i="22"/>
  <c r="R1364" i="22" s="1"/>
  <c r="F1366" i="22"/>
  <c r="I1365" i="22" a="1"/>
  <c r="I1365" i="22" s="1"/>
  <c r="G1365" i="22" a="1"/>
  <c r="G1365" i="22" s="1"/>
  <c r="K1365" i="22" a="1"/>
  <c r="K1365" i="22" s="1"/>
  <c r="O1364" i="22"/>
  <c r="W1364" i="22"/>
  <c r="J1364" i="22"/>
  <c r="S1364" i="22" s="1"/>
  <c r="Y1363" i="22"/>
  <c r="N1363" i="22"/>
  <c r="U1363" i="22" s="1"/>
  <c r="Q1363" i="22"/>
  <c r="L1364" i="22"/>
  <c r="T1364" i="22" s="1"/>
  <c r="P1364" i="22"/>
  <c r="X1364" i="22"/>
  <c r="W1365" i="22" l="1"/>
  <c r="J1365" i="22"/>
  <c r="S1365" i="22" s="1"/>
  <c r="O1365" i="22"/>
  <c r="K1366" i="22" a="1"/>
  <c r="K1366" i="22" s="1"/>
  <c r="I1366" i="22" a="1"/>
  <c r="I1366" i="22" s="1"/>
  <c r="G1366" i="22" a="1"/>
  <c r="G1366" i="22" s="1"/>
  <c r="F1367" i="22"/>
  <c r="V1365" i="22"/>
  <c r="M1365" i="22"/>
  <c r="A1365" i="22"/>
  <c r="H1365" i="22"/>
  <c r="R1365" i="22" s="1"/>
  <c r="N1364" i="22"/>
  <c r="U1364" i="22" s="1"/>
  <c r="Q1364" i="22"/>
  <c r="Y1364" i="22"/>
  <c r="X1365" i="22"/>
  <c r="L1365" i="22"/>
  <c r="T1365" i="22" s="1"/>
  <c r="P1365" i="22"/>
  <c r="M1366" i="22" l="1"/>
  <c r="A1366" i="22"/>
  <c r="H1366" i="22"/>
  <c r="R1366" i="22" s="1"/>
  <c r="V1366" i="22"/>
  <c r="J1366" i="22"/>
  <c r="S1366" i="22" s="1"/>
  <c r="W1366" i="22"/>
  <c r="O1366" i="22"/>
  <c r="X1366" i="22"/>
  <c r="L1366" i="22"/>
  <c r="T1366" i="22" s="1"/>
  <c r="P1366" i="22"/>
  <c r="G1367" i="22" a="1"/>
  <c r="G1367" i="22" s="1"/>
  <c r="I1367" i="22" a="1"/>
  <c r="I1367" i="22" s="1"/>
  <c r="K1367" i="22" a="1"/>
  <c r="K1367" i="22" s="1"/>
  <c r="F1368" i="22"/>
  <c r="Y1365" i="22"/>
  <c r="N1365" i="22"/>
  <c r="U1365" i="22" s="1"/>
  <c r="Q1365" i="22"/>
  <c r="F1369" i="22" l="1"/>
  <c r="G1368" i="22" a="1"/>
  <c r="G1368" i="22" s="1"/>
  <c r="K1368" i="22" a="1"/>
  <c r="K1368" i="22" s="1"/>
  <c r="I1368" i="22" a="1"/>
  <c r="I1368" i="22" s="1"/>
  <c r="X1367" i="22"/>
  <c r="P1367" i="22"/>
  <c r="L1367" i="22"/>
  <c r="T1367" i="22" s="1"/>
  <c r="J1367" i="22"/>
  <c r="S1367" i="22" s="1"/>
  <c r="W1367" i="22"/>
  <c r="O1367" i="22"/>
  <c r="A1367" i="22"/>
  <c r="V1367" i="22"/>
  <c r="H1367" i="22"/>
  <c r="R1367" i="22" s="1"/>
  <c r="M1367" i="22"/>
  <c r="Q1366" i="22"/>
  <c r="Y1366" i="22"/>
  <c r="N1366" i="22"/>
  <c r="U1366" i="22" s="1"/>
  <c r="Y1367" i="22" l="1"/>
  <c r="N1367" i="22"/>
  <c r="U1367" i="22" s="1"/>
  <c r="Q1367" i="22"/>
  <c r="J1368" i="22"/>
  <c r="S1368" i="22" s="1"/>
  <c r="O1368" i="22"/>
  <c r="W1368" i="22"/>
  <c r="X1368" i="22"/>
  <c r="L1368" i="22"/>
  <c r="T1368" i="22" s="1"/>
  <c r="P1368" i="22"/>
  <c r="A1368" i="22"/>
  <c r="V1368" i="22"/>
  <c r="H1368" i="22"/>
  <c r="R1368" i="22" s="1"/>
  <c r="M1368" i="22"/>
  <c r="I1369" i="22" a="1"/>
  <c r="I1369" i="22" s="1"/>
  <c r="G1369" i="22" a="1"/>
  <c r="G1369" i="22" s="1"/>
  <c r="F1370" i="22"/>
  <c r="K1369" i="22" a="1"/>
  <c r="K1369" i="22" s="1"/>
  <c r="K1370" i="22" l="1" a="1"/>
  <c r="K1370" i="22" s="1"/>
  <c r="F1371" i="22"/>
  <c r="G1370" i="22" a="1"/>
  <c r="G1370" i="22" s="1"/>
  <c r="I1370" i="22" a="1"/>
  <c r="I1370" i="22" s="1"/>
  <c r="M1369" i="22"/>
  <c r="A1369" i="22"/>
  <c r="V1369" i="22"/>
  <c r="H1369" i="22"/>
  <c r="R1369" i="22" s="1"/>
  <c r="Y1368" i="22"/>
  <c r="N1368" i="22"/>
  <c r="U1368" i="22" s="1"/>
  <c r="Q1368" i="22"/>
  <c r="O1369" i="22"/>
  <c r="W1369" i="22"/>
  <c r="J1369" i="22"/>
  <c r="S1369" i="22" s="1"/>
  <c r="L1369" i="22"/>
  <c r="T1369" i="22" s="1"/>
  <c r="X1369" i="22"/>
  <c r="P1369" i="22"/>
  <c r="Q1369" i="22" l="1"/>
  <c r="Y1369" i="22"/>
  <c r="N1369" i="22"/>
  <c r="U1369" i="22" s="1"/>
  <c r="O1370" i="22"/>
  <c r="W1370" i="22"/>
  <c r="J1370" i="22"/>
  <c r="S1370" i="22" s="1"/>
  <c r="A1370" i="22"/>
  <c r="H1370" i="22"/>
  <c r="R1370" i="22" s="1"/>
  <c r="V1370" i="22"/>
  <c r="M1370" i="22"/>
  <c r="K1371" i="22" a="1"/>
  <c r="K1371" i="22" s="1"/>
  <c r="F1372" i="22"/>
  <c r="G1371" i="22" a="1"/>
  <c r="G1371" i="22" s="1"/>
  <c r="I1371" i="22" a="1"/>
  <c r="I1371" i="22" s="1"/>
  <c r="X1370" i="22"/>
  <c r="L1370" i="22"/>
  <c r="T1370" i="22" s="1"/>
  <c r="P1370" i="22"/>
  <c r="H1371" i="22" l="1"/>
  <c r="R1371" i="22" s="1"/>
  <c r="V1371" i="22"/>
  <c r="M1371" i="22"/>
  <c r="A1371" i="22"/>
  <c r="J1371" i="22"/>
  <c r="S1371" i="22" s="1"/>
  <c r="O1371" i="22"/>
  <c r="W1371" i="22"/>
  <c r="K1372" i="22" a="1"/>
  <c r="K1372" i="22" s="1"/>
  <c r="I1372" i="22" a="1"/>
  <c r="I1372" i="22" s="1"/>
  <c r="G1372" i="22" a="1"/>
  <c r="G1372" i="22" s="1"/>
  <c r="F1373" i="22"/>
  <c r="Y1370" i="22"/>
  <c r="N1370" i="22"/>
  <c r="U1370" i="22" s="1"/>
  <c r="Q1370" i="22"/>
  <c r="X1371" i="22"/>
  <c r="L1371" i="22"/>
  <c r="T1371" i="22" s="1"/>
  <c r="P1371" i="22"/>
  <c r="L1372" i="22" l="1"/>
  <c r="T1372" i="22" s="1"/>
  <c r="X1372" i="22"/>
  <c r="P1372" i="22"/>
  <c r="G1373" i="22" a="1"/>
  <c r="G1373" i="22" s="1"/>
  <c r="F1374" i="22"/>
  <c r="K1373" i="22" a="1"/>
  <c r="K1373" i="22" s="1"/>
  <c r="I1373" i="22" a="1"/>
  <c r="I1373" i="22" s="1"/>
  <c r="Q1371" i="22"/>
  <c r="Y1371" i="22"/>
  <c r="N1371" i="22"/>
  <c r="U1371" i="22" s="1"/>
  <c r="H1372" i="22"/>
  <c r="R1372" i="22" s="1"/>
  <c r="M1372" i="22"/>
  <c r="A1372" i="22"/>
  <c r="V1372" i="22"/>
  <c r="O1372" i="22"/>
  <c r="W1372" i="22"/>
  <c r="J1372" i="22"/>
  <c r="S1372" i="22" s="1"/>
  <c r="W1373" i="22" l="1"/>
  <c r="J1373" i="22"/>
  <c r="S1373" i="22" s="1"/>
  <c r="O1373" i="22"/>
  <c r="L1373" i="22"/>
  <c r="T1373" i="22" s="1"/>
  <c r="P1373" i="22"/>
  <c r="X1373" i="22"/>
  <c r="N1372" i="22"/>
  <c r="U1372" i="22" s="1"/>
  <c r="Q1372" i="22"/>
  <c r="Y1372" i="22"/>
  <c r="G1374" i="22" a="1"/>
  <c r="G1374" i="22" s="1"/>
  <c r="I1374" i="22" a="1"/>
  <c r="I1374" i="22" s="1"/>
  <c r="K1374" i="22" a="1"/>
  <c r="K1374" i="22" s="1"/>
  <c r="F1375" i="22"/>
  <c r="M1373" i="22"/>
  <c r="V1373" i="22"/>
  <c r="H1373" i="22"/>
  <c r="R1373" i="22" s="1"/>
  <c r="A1373" i="22"/>
  <c r="Y1373" i="22" l="1"/>
  <c r="N1373" i="22"/>
  <c r="U1373" i="22" s="1"/>
  <c r="Q1373" i="22"/>
  <c r="I1375" i="22" a="1"/>
  <c r="I1375" i="22" s="1"/>
  <c r="G1375" i="22" a="1"/>
  <c r="G1375" i="22" s="1"/>
  <c r="F1376" i="22"/>
  <c r="K1375" i="22" a="1"/>
  <c r="K1375" i="22" s="1"/>
  <c r="X1374" i="22"/>
  <c r="L1374" i="22"/>
  <c r="T1374" i="22" s="1"/>
  <c r="P1374" i="22"/>
  <c r="W1374" i="22"/>
  <c r="J1374" i="22"/>
  <c r="S1374" i="22" s="1"/>
  <c r="O1374" i="22"/>
  <c r="V1374" i="22"/>
  <c r="M1374" i="22"/>
  <c r="A1374" i="22"/>
  <c r="H1374" i="22"/>
  <c r="R1374" i="22" s="1"/>
  <c r="A1375" i="22" l="1"/>
  <c r="V1375" i="22"/>
  <c r="M1375" i="22"/>
  <c r="H1375" i="22"/>
  <c r="R1375" i="22" s="1"/>
  <c r="O1375" i="22"/>
  <c r="W1375" i="22"/>
  <c r="J1375" i="22"/>
  <c r="S1375" i="22" s="1"/>
  <c r="P1375" i="22"/>
  <c r="X1375" i="22"/>
  <c r="L1375" i="22"/>
  <c r="T1375" i="22" s="1"/>
  <c r="I1376" i="22" a="1"/>
  <c r="I1376" i="22" s="1"/>
  <c r="K1376" i="22" a="1"/>
  <c r="K1376" i="22" s="1"/>
  <c r="F1377" i="22"/>
  <c r="G1376" i="22" a="1"/>
  <c r="G1376" i="22" s="1"/>
  <c r="N1374" i="22"/>
  <c r="U1374" i="22" s="1"/>
  <c r="Q1374" i="22"/>
  <c r="Y1374" i="22"/>
  <c r="G1377" i="22" l="1" a="1"/>
  <c r="G1377" i="22" s="1"/>
  <c r="I1377" i="22" a="1"/>
  <c r="I1377" i="22" s="1"/>
  <c r="K1377" i="22" a="1"/>
  <c r="K1377" i="22" s="1"/>
  <c r="F1378" i="22"/>
  <c r="P1376" i="22"/>
  <c r="X1376" i="22"/>
  <c r="L1376" i="22"/>
  <c r="T1376" i="22" s="1"/>
  <c r="J1376" i="22"/>
  <c r="S1376" i="22" s="1"/>
  <c r="O1376" i="22"/>
  <c r="W1376" i="22"/>
  <c r="Y1375" i="22"/>
  <c r="N1375" i="22"/>
  <c r="U1375" i="22" s="1"/>
  <c r="Q1375" i="22"/>
  <c r="H1376" i="22"/>
  <c r="R1376" i="22" s="1"/>
  <c r="M1376" i="22"/>
  <c r="A1376" i="22"/>
  <c r="V1376" i="22"/>
  <c r="Q1376" i="22" l="1"/>
  <c r="Y1376" i="22"/>
  <c r="N1376" i="22"/>
  <c r="U1376" i="22" s="1"/>
  <c r="G1378" i="22" a="1"/>
  <c r="G1378" i="22" s="1"/>
  <c r="K1378" i="22" a="1"/>
  <c r="K1378" i="22" s="1"/>
  <c r="F1379" i="22"/>
  <c r="I1378" i="22" a="1"/>
  <c r="I1378" i="22" s="1"/>
  <c r="L1377" i="22"/>
  <c r="T1377" i="22" s="1"/>
  <c r="X1377" i="22"/>
  <c r="P1377" i="22"/>
  <c r="W1377" i="22"/>
  <c r="J1377" i="22"/>
  <c r="S1377" i="22" s="1"/>
  <c r="O1377" i="22"/>
  <c r="M1377" i="22"/>
  <c r="A1377" i="22"/>
  <c r="H1377" i="22"/>
  <c r="R1377" i="22" s="1"/>
  <c r="V1377" i="22"/>
  <c r="X1378" i="22" l="1"/>
  <c r="L1378" i="22"/>
  <c r="T1378" i="22" s="1"/>
  <c r="P1378" i="22"/>
  <c r="M1378" i="22"/>
  <c r="V1378" i="22"/>
  <c r="A1378" i="22"/>
  <c r="H1378" i="22"/>
  <c r="R1378" i="22" s="1"/>
  <c r="O1378" i="22"/>
  <c r="W1378" i="22"/>
  <c r="J1378" i="22"/>
  <c r="S1378" i="22" s="1"/>
  <c r="F1380" i="22"/>
  <c r="G1379" i="22" a="1"/>
  <c r="G1379" i="22" s="1"/>
  <c r="K1379" i="22" a="1"/>
  <c r="K1379" i="22" s="1"/>
  <c r="I1379" i="22" a="1"/>
  <c r="I1379" i="22" s="1"/>
  <c r="Q1377" i="22"/>
  <c r="Y1377" i="22"/>
  <c r="N1377" i="22"/>
  <c r="U1377" i="22" s="1"/>
  <c r="J1379" i="22" l="1"/>
  <c r="S1379" i="22" s="1"/>
  <c r="O1379" i="22"/>
  <c r="W1379" i="22"/>
  <c r="K1380" i="22" a="1"/>
  <c r="K1380" i="22" s="1"/>
  <c r="G1380" i="22" a="1"/>
  <c r="G1380" i="22" s="1"/>
  <c r="F1381" i="22"/>
  <c r="I1380" i="22" a="1"/>
  <c r="I1380" i="22" s="1"/>
  <c r="V1379" i="22"/>
  <c r="A1379" i="22"/>
  <c r="H1379" i="22"/>
  <c r="R1379" i="22" s="1"/>
  <c r="M1379" i="22"/>
  <c r="Q1378" i="22"/>
  <c r="Y1378" i="22"/>
  <c r="N1378" i="22"/>
  <c r="U1378" i="22" s="1"/>
  <c r="L1379" i="22"/>
  <c r="T1379" i="22" s="1"/>
  <c r="P1379" i="22"/>
  <c r="X1379" i="22"/>
  <c r="G1381" i="22" l="1" a="1"/>
  <c r="G1381" i="22" s="1"/>
  <c r="I1381" i="22" a="1"/>
  <c r="I1381" i="22" s="1"/>
  <c r="F1382" i="22"/>
  <c r="K1381" i="22" a="1"/>
  <c r="K1381" i="22" s="1"/>
  <c r="P1380" i="22"/>
  <c r="L1380" i="22"/>
  <c r="T1380" i="22" s="1"/>
  <c r="X1380" i="22"/>
  <c r="M1380" i="22"/>
  <c r="V1380" i="22"/>
  <c r="A1380" i="22"/>
  <c r="H1380" i="22"/>
  <c r="R1380" i="22" s="1"/>
  <c r="Q1379" i="22"/>
  <c r="N1379" i="22"/>
  <c r="U1379" i="22" s="1"/>
  <c r="Y1379" i="22"/>
  <c r="W1380" i="22"/>
  <c r="J1380" i="22"/>
  <c r="S1380" i="22" s="1"/>
  <c r="O1380" i="22"/>
  <c r="X1381" i="22" l="1"/>
  <c r="L1381" i="22"/>
  <c r="T1381" i="22" s="1"/>
  <c r="P1381" i="22"/>
  <c r="N1380" i="22"/>
  <c r="U1380" i="22" s="1"/>
  <c r="Y1380" i="22"/>
  <c r="Q1380" i="22"/>
  <c r="K1382" i="22" a="1"/>
  <c r="K1382" i="22" s="1"/>
  <c r="G1382" i="22" a="1"/>
  <c r="G1382" i="22" s="1"/>
  <c r="F1383" i="22"/>
  <c r="I1382" i="22" a="1"/>
  <c r="I1382" i="22" s="1"/>
  <c r="O1381" i="22"/>
  <c r="W1381" i="22"/>
  <c r="J1381" i="22"/>
  <c r="S1381" i="22" s="1"/>
  <c r="H1381" i="22"/>
  <c r="R1381" i="22" s="1"/>
  <c r="M1381" i="22"/>
  <c r="V1381" i="22"/>
  <c r="A1381" i="22"/>
  <c r="V1382" i="22" l="1"/>
  <c r="A1382" i="22"/>
  <c r="H1382" i="22"/>
  <c r="R1382" i="22" s="1"/>
  <c r="M1382" i="22"/>
  <c r="L1382" i="22"/>
  <c r="T1382" i="22" s="1"/>
  <c r="P1382" i="22"/>
  <c r="X1382" i="22"/>
  <c r="Q1381" i="22"/>
  <c r="Y1381" i="22"/>
  <c r="N1381" i="22"/>
  <c r="U1381" i="22" s="1"/>
  <c r="W1382" i="22"/>
  <c r="J1382" i="22"/>
  <c r="S1382" i="22" s="1"/>
  <c r="O1382" i="22"/>
  <c r="G1383" i="22" a="1"/>
  <c r="G1383" i="22" s="1"/>
  <c r="F1384" i="22"/>
  <c r="K1383" i="22" a="1"/>
  <c r="K1383" i="22" s="1"/>
  <c r="I1383" i="22" a="1"/>
  <c r="I1383" i="22" s="1"/>
  <c r="H1383" i="22" l="1"/>
  <c r="R1383" i="22" s="1"/>
  <c r="V1383" i="22"/>
  <c r="A1383" i="22"/>
  <c r="M1383" i="22"/>
  <c r="Q1382" i="22"/>
  <c r="N1382" i="22"/>
  <c r="U1382" i="22" s="1"/>
  <c r="Y1382" i="22"/>
  <c r="I1384" i="22" a="1"/>
  <c r="I1384" i="22" s="1"/>
  <c r="F1385" i="22"/>
  <c r="K1384" i="22" a="1"/>
  <c r="K1384" i="22" s="1"/>
  <c r="G1384" i="22" a="1"/>
  <c r="G1384" i="22" s="1"/>
  <c r="P1383" i="22"/>
  <c r="X1383" i="22"/>
  <c r="L1383" i="22"/>
  <c r="T1383" i="22" s="1"/>
  <c r="O1383" i="22"/>
  <c r="W1383" i="22"/>
  <c r="J1383" i="22"/>
  <c r="S1383" i="22" s="1"/>
  <c r="J1384" i="22" l="1"/>
  <c r="S1384" i="22" s="1"/>
  <c r="O1384" i="22"/>
  <c r="W1384" i="22"/>
  <c r="N1383" i="22"/>
  <c r="U1383" i="22" s="1"/>
  <c r="Y1383" i="22"/>
  <c r="Q1383" i="22"/>
  <c r="H1384" i="22"/>
  <c r="R1384" i="22" s="1"/>
  <c r="V1384" i="22"/>
  <c r="A1384" i="22"/>
  <c r="M1384" i="22"/>
  <c r="L1384" i="22"/>
  <c r="T1384" i="22" s="1"/>
  <c r="P1384" i="22"/>
  <c r="X1384" i="22"/>
  <c r="G1385" i="22" a="1"/>
  <c r="G1385" i="22" s="1"/>
  <c r="I1385" i="22" a="1"/>
  <c r="I1385" i="22" s="1"/>
  <c r="K1385" i="22" a="1"/>
  <c r="K1385" i="22" s="1"/>
  <c r="F1386" i="22"/>
  <c r="L1385" i="22" l="1"/>
  <c r="T1385" i="22" s="1"/>
  <c r="P1385" i="22"/>
  <c r="X1385" i="22"/>
  <c r="W1385" i="22"/>
  <c r="J1385" i="22"/>
  <c r="S1385" i="22" s="1"/>
  <c r="O1385" i="22"/>
  <c r="M1385" i="22"/>
  <c r="V1385" i="22"/>
  <c r="A1385" i="22"/>
  <c r="H1385" i="22"/>
  <c r="R1385" i="22" s="1"/>
  <c r="Q1384" i="22"/>
  <c r="Y1384" i="22"/>
  <c r="N1384" i="22"/>
  <c r="U1384" i="22" s="1"/>
  <c r="I1386" i="22" a="1"/>
  <c r="I1386" i="22" s="1"/>
  <c r="F1387" i="22"/>
  <c r="K1386" i="22" a="1"/>
  <c r="K1386" i="22" s="1"/>
  <c r="G1386" i="22" a="1"/>
  <c r="G1386" i="22" s="1"/>
  <c r="I1387" i="22" l="1" a="1"/>
  <c r="I1387" i="22" s="1"/>
  <c r="F1388" i="22"/>
  <c r="G1387" i="22" a="1"/>
  <c r="G1387" i="22" s="1"/>
  <c r="K1387" i="22" a="1"/>
  <c r="K1387" i="22" s="1"/>
  <c r="P1386" i="22"/>
  <c r="X1386" i="22"/>
  <c r="L1386" i="22"/>
  <c r="T1386" i="22" s="1"/>
  <c r="N1385" i="22"/>
  <c r="U1385" i="22" s="1"/>
  <c r="Q1385" i="22"/>
  <c r="Y1385" i="22"/>
  <c r="O1386" i="22"/>
  <c r="J1386" i="22"/>
  <c r="S1386" i="22" s="1"/>
  <c r="W1386" i="22"/>
  <c r="H1386" i="22"/>
  <c r="R1386" i="22" s="1"/>
  <c r="V1386" i="22"/>
  <c r="A1386" i="22"/>
  <c r="M1386" i="22"/>
  <c r="L1387" i="22" l="1"/>
  <c r="T1387" i="22" s="1"/>
  <c r="P1387" i="22"/>
  <c r="X1387" i="22"/>
  <c r="A1387" i="22"/>
  <c r="H1387" i="22"/>
  <c r="R1387" i="22" s="1"/>
  <c r="V1387" i="22"/>
  <c r="M1387" i="22"/>
  <c r="G1388" i="22" a="1"/>
  <c r="G1388" i="22" s="1"/>
  <c r="I1388" i="22" a="1"/>
  <c r="I1388" i="22" s="1"/>
  <c r="K1388" i="22" a="1"/>
  <c r="K1388" i="22" s="1"/>
  <c r="F1389" i="22"/>
  <c r="N1386" i="22"/>
  <c r="U1386" i="22" s="1"/>
  <c r="Q1386" i="22"/>
  <c r="Y1386" i="22"/>
  <c r="O1387" i="22"/>
  <c r="W1387" i="22"/>
  <c r="J1387" i="22"/>
  <c r="S1387" i="22" s="1"/>
  <c r="Q1387" i="22" l="1"/>
  <c r="N1387" i="22"/>
  <c r="U1387" i="22" s="1"/>
  <c r="Y1387" i="22"/>
  <c r="A1388" i="22"/>
  <c r="H1388" i="22"/>
  <c r="R1388" i="22" s="1"/>
  <c r="V1388" i="22"/>
  <c r="M1388" i="22"/>
  <c r="G1389" i="22" a="1"/>
  <c r="G1389" i="22" s="1"/>
  <c r="F1390" i="22"/>
  <c r="K1389" i="22" a="1"/>
  <c r="K1389" i="22" s="1"/>
  <c r="I1389" i="22" a="1"/>
  <c r="I1389" i="22" s="1"/>
  <c r="L1388" i="22"/>
  <c r="T1388" i="22" s="1"/>
  <c r="P1388" i="22"/>
  <c r="X1388" i="22"/>
  <c r="O1388" i="22"/>
  <c r="W1388" i="22"/>
  <c r="J1388" i="22"/>
  <c r="S1388" i="22" s="1"/>
  <c r="Q1388" i="22" l="1"/>
  <c r="Y1388" i="22"/>
  <c r="N1388" i="22"/>
  <c r="U1388" i="22" s="1"/>
  <c r="W1389" i="22"/>
  <c r="O1389" i="22"/>
  <c r="J1389" i="22"/>
  <c r="S1389" i="22" s="1"/>
  <c r="M1389" i="22"/>
  <c r="A1389" i="22"/>
  <c r="V1389" i="22"/>
  <c r="H1389" i="22"/>
  <c r="R1389" i="22" s="1"/>
  <c r="P1389" i="22"/>
  <c r="X1389" i="22"/>
  <c r="L1389" i="22"/>
  <c r="T1389" i="22" s="1"/>
  <c r="I1390" i="22" a="1"/>
  <c r="I1390" i="22" s="1"/>
  <c r="K1390" i="22" a="1"/>
  <c r="K1390" i="22" s="1"/>
  <c r="G1390" i="22" a="1"/>
  <c r="G1390" i="22" s="1"/>
  <c r="F1391" i="22"/>
  <c r="A1390" i="22" l="1"/>
  <c r="H1390" i="22"/>
  <c r="R1390" i="22" s="1"/>
  <c r="V1390" i="22"/>
  <c r="M1390" i="22"/>
  <c r="X1390" i="22"/>
  <c r="L1390" i="22"/>
  <c r="T1390" i="22" s="1"/>
  <c r="P1390" i="22"/>
  <c r="Q1389" i="22"/>
  <c r="Y1389" i="22"/>
  <c r="N1389" i="22"/>
  <c r="U1389" i="22" s="1"/>
  <c r="W1390" i="22"/>
  <c r="J1390" i="22"/>
  <c r="S1390" i="22" s="1"/>
  <c r="O1390" i="22"/>
  <c r="G1391" i="22" a="1"/>
  <c r="G1391" i="22" s="1"/>
  <c r="K1391" i="22" a="1"/>
  <c r="K1391" i="22" s="1"/>
  <c r="I1391" i="22" a="1"/>
  <c r="I1391" i="22" s="1"/>
  <c r="F1392" i="22"/>
  <c r="X1391" i="22" l="1"/>
  <c r="L1391" i="22"/>
  <c r="T1391" i="22" s="1"/>
  <c r="P1391" i="22"/>
  <c r="Q1390" i="22"/>
  <c r="N1390" i="22"/>
  <c r="U1390" i="22" s="1"/>
  <c r="Y1390" i="22"/>
  <c r="M1391" i="22"/>
  <c r="V1391" i="22"/>
  <c r="A1391" i="22"/>
  <c r="H1391" i="22"/>
  <c r="R1391" i="22" s="1"/>
  <c r="O1391" i="22"/>
  <c r="W1391" i="22"/>
  <c r="J1391" i="22"/>
  <c r="S1391" i="22" s="1"/>
  <c r="F1393" i="22"/>
  <c r="I1392" i="22" a="1"/>
  <c r="I1392" i="22" s="1"/>
  <c r="K1392" i="22" a="1"/>
  <c r="K1392" i="22" s="1"/>
  <c r="G1392" i="22" a="1"/>
  <c r="G1392" i="22" s="1"/>
  <c r="X1392" i="22" l="1"/>
  <c r="L1392" i="22"/>
  <c r="T1392" i="22" s="1"/>
  <c r="P1392" i="22"/>
  <c r="Q1391" i="22"/>
  <c r="N1391" i="22"/>
  <c r="U1391" i="22" s="1"/>
  <c r="Y1391" i="22"/>
  <c r="J1392" i="22"/>
  <c r="S1392" i="22" s="1"/>
  <c r="O1392" i="22"/>
  <c r="W1392" i="22"/>
  <c r="G1393" i="22" a="1"/>
  <c r="G1393" i="22" s="1"/>
  <c r="K1393" i="22" a="1"/>
  <c r="K1393" i="22" s="1"/>
  <c r="F1394" i="22"/>
  <c r="I1393" i="22" a="1"/>
  <c r="I1393" i="22" s="1"/>
  <c r="H1392" i="22"/>
  <c r="R1392" i="22" s="1"/>
  <c r="M1392" i="22"/>
  <c r="A1392" i="22"/>
  <c r="V1392" i="22"/>
  <c r="O1393" i="22" l="1"/>
  <c r="W1393" i="22"/>
  <c r="J1393" i="22"/>
  <c r="S1393" i="22" s="1"/>
  <c r="I1394" i="22" a="1"/>
  <c r="I1394" i="22" s="1"/>
  <c r="F1395" i="22"/>
  <c r="G1394" i="22" a="1"/>
  <c r="G1394" i="22" s="1"/>
  <c r="K1394" i="22" a="1"/>
  <c r="K1394" i="22" s="1"/>
  <c r="Y1392" i="22"/>
  <c r="N1392" i="22"/>
  <c r="U1392" i="22" s="1"/>
  <c r="Q1392" i="22"/>
  <c r="L1393" i="22"/>
  <c r="T1393" i="22" s="1"/>
  <c r="X1393" i="22"/>
  <c r="P1393" i="22"/>
  <c r="M1393" i="22"/>
  <c r="V1393" i="22"/>
  <c r="A1393" i="22"/>
  <c r="H1393" i="22"/>
  <c r="R1393" i="22" s="1"/>
  <c r="N1393" i="22" l="1"/>
  <c r="U1393" i="22" s="1"/>
  <c r="Y1393" i="22"/>
  <c r="Q1393" i="22"/>
  <c r="I1395" i="22" a="1"/>
  <c r="I1395" i="22" s="1"/>
  <c r="F1396" i="22"/>
  <c r="G1395" i="22" a="1"/>
  <c r="G1395" i="22" s="1"/>
  <c r="K1395" i="22" a="1"/>
  <c r="K1395" i="22" s="1"/>
  <c r="A1394" i="22"/>
  <c r="V1394" i="22"/>
  <c r="H1394" i="22"/>
  <c r="R1394" i="22" s="1"/>
  <c r="M1394" i="22"/>
  <c r="O1394" i="22"/>
  <c r="W1394" i="22"/>
  <c r="J1394" i="22"/>
  <c r="S1394" i="22" s="1"/>
  <c r="P1394" i="22"/>
  <c r="X1394" i="22"/>
  <c r="L1394" i="22"/>
  <c r="T1394" i="22" s="1"/>
  <c r="H1395" i="22" l="1"/>
  <c r="R1395" i="22" s="1"/>
  <c r="V1395" i="22"/>
  <c r="A1395" i="22"/>
  <c r="M1395" i="22"/>
  <c r="O1395" i="22"/>
  <c r="J1395" i="22"/>
  <c r="S1395" i="22" s="1"/>
  <c r="W1395" i="22"/>
  <c r="N1394" i="22"/>
  <c r="U1394" i="22" s="1"/>
  <c r="Q1394" i="22"/>
  <c r="Y1394" i="22"/>
  <c r="P1395" i="22"/>
  <c r="X1395" i="22"/>
  <c r="L1395" i="22"/>
  <c r="T1395" i="22" s="1"/>
  <c r="K1396" i="22" a="1"/>
  <c r="K1396" i="22" s="1"/>
  <c r="G1396" i="22" a="1"/>
  <c r="G1396" i="22" s="1"/>
  <c r="F1397" i="22"/>
  <c r="I1396" i="22" a="1"/>
  <c r="I1396" i="22" s="1"/>
  <c r="L1396" i="22" l="1"/>
  <c r="T1396" i="22" s="1"/>
  <c r="P1396" i="22"/>
  <c r="X1396" i="22"/>
  <c r="Q1395" i="22"/>
  <c r="Y1395" i="22"/>
  <c r="N1395" i="22"/>
  <c r="U1395" i="22" s="1"/>
  <c r="M1396" i="22"/>
  <c r="A1396" i="22"/>
  <c r="H1396" i="22"/>
  <c r="R1396" i="22" s="1"/>
  <c r="V1396" i="22"/>
  <c r="G1397" i="22" a="1"/>
  <c r="G1397" i="22" s="1"/>
  <c r="K1397" i="22" a="1"/>
  <c r="K1397" i="22" s="1"/>
  <c r="I1397" i="22" a="1"/>
  <c r="I1397" i="22" s="1"/>
  <c r="F1398" i="22"/>
  <c r="O1396" i="22"/>
  <c r="W1396" i="22"/>
  <c r="J1396" i="22"/>
  <c r="S1396" i="22" s="1"/>
  <c r="Y1396" i="22" l="1"/>
  <c r="Q1396" i="22"/>
  <c r="N1396" i="22"/>
  <c r="U1396" i="22" s="1"/>
  <c r="W1397" i="22"/>
  <c r="J1397" i="22"/>
  <c r="S1397" i="22" s="1"/>
  <c r="O1397" i="22"/>
  <c r="G1398" i="22" a="1"/>
  <c r="G1398" i="22" s="1"/>
  <c r="K1398" i="22" a="1"/>
  <c r="K1398" i="22" s="1"/>
  <c r="F1399" i="22"/>
  <c r="I1398" i="22" a="1"/>
  <c r="I1398" i="22" s="1"/>
  <c r="X1397" i="22"/>
  <c r="P1397" i="22"/>
  <c r="L1397" i="22"/>
  <c r="T1397" i="22" s="1"/>
  <c r="H1397" i="22"/>
  <c r="R1397" i="22" s="1"/>
  <c r="V1397" i="22"/>
  <c r="M1397" i="22"/>
  <c r="A1397" i="22"/>
  <c r="P1398" i="22" l="1"/>
  <c r="X1398" i="22"/>
  <c r="L1398" i="22"/>
  <c r="T1398" i="22" s="1"/>
  <c r="A1398" i="22"/>
  <c r="H1398" i="22"/>
  <c r="R1398" i="22" s="1"/>
  <c r="V1398" i="22"/>
  <c r="M1398" i="22"/>
  <c r="N1397" i="22"/>
  <c r="U1397" i="22" s="1"/>
  <c r="Y1397" i="22"/>
  <c r="Q1397" i="22"/>
  <c r="O1398" i="22"/>
  <c r="W1398" i="22"/>
  <c r="J1398" i="22"/>
  <c r="S1398" i="22" s="1"/>
  <c r="F1400" i="22"/>
  <c r="G1399" i="22" a="1"/>
  <c r="G1399" i="22" s="1"/>
  <c r="K1399" i="22" a="1"/>
  <c r="K1399" i="22" s="1"/>
  <c r="I1399" i="22" a="1"/>
  <c r="I1399" i="22" s="1"/>
  <c r="Y1398" i="22" l="1"/>
  <c r="N1398" i="22"/>
  <c r="U1398" i="22" s="1"/>
  <c r="Q1398" i="22"/>
  <c r="M1399" i="22"/>
  <c r="A1399" i="22"/>
  <c r="H1399" i="22"/>
  <c r="R1399" i="22" s="1"/>
  <c r="V1399" i="22"/>
  <c r="L1399" i="22"/>
  <c r="T1399" i="22" s="1"/>
  <c r="P1399" i="22"/>
  <c r="X1399" i="22"/>
  <c r="G1400" i="22" a="1"/>
  <c r="G1400" i="22" s="1"/>
  <c r="I1400" i="22" a="1"/>
  <c r="I1400" i="22" s="1"/>
  <c r="K1400" i="22" a="1"/>
  <c r="K1400" i="22" s="1"/>
  <c r="F1401" i="22"/>
  <c r="O1399" i="22"/>
  <c r="W1399" i="22"/>
  <c r="J1399" i="22"/>
  <c r="S1399" i="22" s="1"/>
  <c r="K1401" i="22" l="1" a="1"/>
  <c r="K1401" i="22" s="1"/>
  <c r="I1401" i="22" a="1"/>
  <c r="I1401" i="22" s="1"/>
  <c r="F1402" i="22"/>
  <c r="G1401" i="22" a="1"/>
  <c r="G1401" i="22" s="1"/>
  <c r="O1400" i="22"/>
  <c r="W1400" i="22"/>
  <c r="J1400" i="22"/>
  <c r="S1400" i="22" s="1"/>
  <c r="Q1399" i="22"/>
  <c r="Y1399" i="22"/>
  <c r="N1399" i="22"/>
  <c r="U1399" i="22" s="1"/>
  <c r="M1400" i="22"/>
  <c r="A1400" i="22"/>
  <c r="H1400" i="22"/>
  <c r="R1400" i="22" s="1"/>
  <c r="V1400" i="22"/>
  <c r="P1400" i="22"/>
  <c r="X1400" i="22"/>
  <c r="L1400" i="22"/>
  <c r="T1400" i="22" s="1"/>
  <c r="H1401" i="22" l="1"/>
  <c r="R1401" i="22" s="1"/>
  <c r="V1401" i="22"/>
  <c r="M1401" i="22"/>
  <c r="A1401" i="22"/>
  <c r="Q1400" i="22"/>
  <c r="Y1400" i="22"/>
  <c r="N1400" i="22"/>
  <c r="U1400" i="22" s="1"/>
  <c r="K1402" i="22" a="1"/>
  <c r="K1402" i="22" s="1"/>
  <c r="F1403" i="22"/>
  <c r="I1402" i="22" a="1"/>
  <c r="I1402" i="22" s="1"/>
  <c r="G1402" i="22" a="1"/>
  <c r="G1402" i="22" s="1"/>
  <c r="O1401" i="22"/>
  <c r="W1401" i="22"/>
  <c r="J1401" i="22"/>
  <c r="S1401" i="22" s="1"/>
  <c r="L1401" i="22"/>
  <c r="T1401" i="22" s="1"/>
  <c r="P1401" i="22"/>
  <c r="X1401" i="22"/>
  <c r="X1402" i="22" l="1"/>
  <c r="P1402" i="22"/>
  <c r="L1402" i="22"/>
  <c r="T1402" i="22" s="1"/>
  <c r="Q1401" i="22"/>
  <c r="N1401" i="22"/>
  <c r="U1401" i="22" s="1"/>
  <c r="Y1401" i="22"/>
  <c r="W1402" i="22"/>
  <c r="J1402" i="22"/>
  <c r="S1402" i="22" s="1"/>
  <c r="O1402" i="22"/>
  <c r="M1402" i="22"/>
  <c r="A1402" i="22"/>
  <c r="H1402" i="22"/>
  <c r="R1402" i="22" s="1"/>
  <c r="V1402" i="22"/>
  <c r="F1404" i="22"/>
  <c r="K1403" i="22" a="1"/>
  <c r="K1403" i="22" s="1"/>
  <c r="G1403" i="22" a="1"/>
  <c r="G1403" i="22" s="1"/>
  <c r="I1403" i="22" a="1"/>
  <c r="I1403" i="22" s="1"/>
  <c r="F1405" i="22" l="1"/>
  <c r="G1404" i="22" a="1"/>
  <c r="G1404" i="22" s="1"/>
  <c r="K1404" i="22" a="1"/>
  <c r="K1404" i="22" s="1"/>
  <c r="I1404" i="22" a="1"/>
  <c r="I1404" i="22" s="1"/>
  <c r="X1403" i="22"/>
  <c r="P1403" i="22"/>
  <c r="L1403" i="22"/>
  <c r="T1403" i="22" s="1"/>
  <c r="Q1402" i="22"/>
  <c r="Y1402" i="22"/>
  <c r="N1402" i="22"/>
  <c r="U1402" i="22" s="1"/>
  <c r="M1403" i="22"/>
  <c r="A1403" i="22"/>
  <c r="V1403" i="22"/>
  <c r="H1403" i="22"/>
  <c r="R1403" i="22" s="1"/>
  <c r="W1403" i="22"/>
  <c r="J1403" i="22"/>
  <c r="S1403" i="22" s="1"/>
  <c r="O1403" i="22"/>
  <c r="W1404" i="22" l="1"/>
  <c r="J1404" i="22"/>
  <c r="S1404" i="22" s="1"/>
  <c r="O1404" i="22"/>
  <c r="L1404" i="22"/>
  <c r="T1404" i="22" s="1"/>
  <c r="X1404" i="22"/>
  <c r="P1404" i="22"/>
  <c r="M1404" i="22"/>
  <c r="H1404" i="22"/>
  <c r="R1404" i="22" s="1"/>
  <c r="A1404" i="22"/>
  <c r="V1404" i="22"/>
  <c r="Q1403" i="22"/>
  <c r="Y1403" i="22"/>
  <c r="N1403" i="22"/>
  <c r="U1403" i="22" s="1"/>
  <c r="I1405" i="22" a="1"/>
  <c r="I1405" i="22" s="1"/>
  <c r="F1406" i="22"/>
  <c r="G1405" i="22" a="1"/>
  <c r="G1405" i="22" s="1"/>
  <c r="K1405" i="22" a="1"/>
  <c r="K1405" i="22" s="1"/>
  <c r="V1405" i="22" l="1"/>
  <c r="H1405" i="22"/>
  <c r="R1405" i="22" s="1"/>
  <c r="M1405" i="22"/>
  <c r="A1405" i="22"/>
  <c r="G1406" i="22" a="1"/>
  <c r="G1406" i="22" s="1"/>
  <c r="K1406" i="22" a="1"/>
  <c r="K1406" i="22" s="1"/>
  <c r="I1406" i="22" a="1"/>
  <c r="I1406" i="22" s="1"/>
  <c r="F1407" i="22"/>
  <c r="Q1404" i="22"/>
  <c r="N1404" i="22"/>
  <c r="U1404" i="22" s="1"/>
  <c r="Y1404" i="22"/>
  <c r="O1405" i="22"/>
  <c r="J1405" i="22"/>
  <c r="S1405" i="22" s="1"/>
  <c r="W1405" i="22"/>
  <c r="P1405" i="22"/>
  <c r="X1405" i="22"/>
  <c r="L1405" i="22"/>
  <c r="T1405" i="22" s="1"/>
  <c r="G1407" i="22" l="1" a="1"/>
  <c r="G1407" i="22" s="1"/>
  <c r="F1408" i="22"/>
  <c r="K1407" i="22" a="1"/>
  <c r="K1407" i="22" s="1"/>
  <c r="I1407" i="22" a="1"/>
  <c r="I1407" i="22" s="1"/>
  <c r="M1406" i="22"/>
  <c r="A1406" i="22"/>
  <c r="H1406" i="22"/>
  <c r="R1406" i="22" s="1"/>
  <c r="V1406" i="22"/>
  <c r="O1406" i="22"/>
  <c r="W1406" i="22"/>
  <c r="J1406" i="22"/>
  <c r="S1406" i="22" s="1"/>
  <c r="N1405" i="22"/>
  <c r="U1405" i="22" s="1"/>
  <c r="Q1405" i="22"/>
  <c r="Y1405" i="22"/>
  <c r="L1406" i="22"/>
  <c r="T1406" i="22" s="1"/>
  <c r="P1406" i="22"/>
  <c r="X1406" i="22"/>
  <c r="Y1406" i="22" l="1"/>
  <c r="N1406" i="22"/>
  <c r="U1406" i="22" s="1"/>
  <c r="Q1406" i="22"/>
  <c r="P1407" i="22"/>
  <c r="X1407" i="22"/>
  <c r="L1407" i="22"/>
  <c r="T1407" i="22" s="1"/>
  <c r="O1407" i="22"/>
  <c r="W1407" i="22"/>
  <c r="J1407" i="22"/>
  <c r="S1407" i="22" s="1"/>
  <c r="K1408" i="22" a="1"/>
  <c r="K1408" i="22" s="1"/>
  <c r="G1408" i="22" a="1"/>
  <c r="G1408" i="22" s="1"/>
  <c r="F1409" i="22"/>
  <c r="I1408" i="22" a="1"/>
  <c r="I1408" i="22" s="1"/>
  <c r="A1407" i="22"/>
  <c r="H1407" i="22"/>
  <c r="R1407" i="22" s="1"/>
  <c r="V1407" i="22"/>
  <c r="M1407" i="22"/>
  <c r="J1408" i="22" l="1"/>
  <c r="S1408" i="22" s="1"/>
  <c r="O1408" i="22"/>
  <c r="W1408" i="22"/>
  <c r="F1410" i="22"/>
  <c r="K1409" i="22" a="1"/>
  <c r="K1409" i="22" s="1"/>
  <c r="G1409" i="22" a="1"/>
  <c r="G1409" i="22" s="1"/>
  <c r="I1409" i="22" a="1"/>
  <c r="I1409" i="22" s="1"/>
  <c r="A1408" i="22"/>
  <c r="V1408" i="22"/>
  <c r="M1408" i="22"/>
  <c r="H1408" i="22"/>
  <c r="R1408" i="22" s="1"/>
  <c r="X1408" i="22"/>
  <c r="L1408" i="22"/>
  <c r="T1408" i="22" s="1"/>
  <c r="P1408" i="22"/>
  <c r="N1407" i="22"/>
  <c r="U1407" i="22" s="1"/>
  <c r="Y1407" i="22"/>
  <c r="Q1407" i="22"/>
  <c r="H1409" i="22" l="1"/>
  <c r="R1409" i="22" s="1"/>
  <c r="V1409" i="22"/>
  <c r="M1409" i="22"/>
  <c r="A1409" i="22"/>
  <c r="L1409" i="22"/>
  <c r="T1409" i="22" s="1"/>
  <c r="P1409" i="22"/>
  <c r="X1409" i="22"/>
  <c r="I1410" i="22" a="1"/>
  <c r="I1410" i="22" s="1"/>
  <c r="K1410" i="22" a="1"/>
  <c r="K1410" i="22" s="1"/>
  <c r="G1410" i="22" a="1"/>
  <c r="G1410" i="22" s="1"/>
  <c r="F1411" i="22"/>
  <c r="O1409" i="22"/>
  <c r="W1409" i="22"/>
  <c r="J1409" i="22"/>
  <c r="S1409" i="22" s="1"/>
  <c r="Q1408" i="22"/>
  <c r="Y1408" i="22"/>
  <c r="N1408" i="22"/>
  <c r="U1408" i="22" s="1"/>
  <c r="K1411" i="22" l="1" a="1"/>
  <c r="K1411" i="22" s="1"/>
  <c r="G1411" i="22" a="1"/>
  <c r="G1411" i="22" s="1"/>
  <c r="I1411" i="22" a="1"/>
  <c r="I1411" i="22" s="1"/>
  <c r="F1412" i="22"/>
  <c r="Y1409" i="22"/>
  <c r="Q1409" i="22"/>
  <c r="N1409" i="22"/>
  <c r="U1409" i="22" s="1"/>
  <c r="M1410" i="22"/>
  <c r="H1410" i="22"/>
  <c r="R1410" i="22" s="1"/>
  <c r="A1410" i="22"/>
  <c r="V1410" i="22"/>
  <c r="O1410" i="22"/>
  <c r="J1410" i="22"/>
  <c r="S1410" i="22" s="1"/>
  <c r="W1410" i="22"/>
  <c r="X1410" i="22"/>
  <c r="L1410" i="22"/>
  <c r="T1410" i="22" s="1"/>
  <c r="P1410" i="22"/>
  <c r="N1410" i="22" l="1"/>
  <c r="U1410" i="22" s="1"/>
  <c r="Q1410" i="22"/>
  <c r="Y1410" i="22"/>
  <c r="K1412" i="22" a="1"/>
  <c r="K1412" i="22" s="1"/>
  <c r="F1413" i="22"/>
  <c r="G1412" i="22" a="1"/>
  <c r="G1412" i="22" s="1"/>
  <c r="I1412" i="22" a="1"/>
  <c r="I1412" i="22" s="1"/>
  <c r="O1411" i="22"/>
  <c r="J1411" i="22"/>
  <c r="S1411" i="22" s="1"/>
  <c r="W1411" i="22"/>
  <c r="H1411" i="22"/>
  <c r="R1411" i="22" s="1"/>
  <c r="V1411" i="22"/>
  <c r="M1411" i="22"/>
  <c r="A1411" i="22"/>
  <c r="P1411" i="22"/>
  <c r="X1411" i="22"/>
  <c r="L1411" i="22"/>
  <c r="T1411" i="22" s="1"/>
  <c r="P1412" i="22" l="1"/>
  <c r="X1412" i="22"/>
  <c r="L1412" i="22"/>
  <c r="T1412" i="22" s="1"/>
  <c r="G1413" i="22" a="1"/>
  <c r="G1413" i="22" s="1"/>
  <c r="I1413" i="22" a="1"/>
  <c r="I1413" i="22" s="1"/>
  <c r="K1413" i="22" a="1"/>
  <c r="K1413" i="22" s="1"/>
  <c r="F1414" i="22"/>
  <c r="O1412" i="22"/>
  <c r="W1412" i="22"/>
  <c r="J1412" i="22"/>
  <c r="S1412" i="22" s="1"/>
  <c r="H1412" i="22"/>
  <c r="R1412" i="22" s="1"/>
  <c r="M1412" i="22"/>
  <c r="A1412" i="22"/>
  <c r="V1412" i="22"/>
  <c r="N1411" i="22"/>
  <c r="U1411" i="22" s="1"/>
  <c r="Q1411" i="22"/>
  <c r="Y1411" i="22"/>
  <c r="X1413" i="22" l="1"/>
  <c r="P1413" i="22"/>
  <c r="L1413" i="22"/>
  <c r="T1413" i="22" s="1"/>
  <c r="O1413" i="22"/>
  <c r="W1413" i="22"/>
  <c r="J1413" i="22"/>
  <c r="S1413" i="22" s="1"/>
  <c r="V1413" i="22"/>
  <c r="M1413" i="22"/>
  <c r="A1413" i="22"/>
  <c r="H1413" i="22"/>
  <c r="R1413" i="22" s="1"/>
  <c r="K1414" i="22" a="1"/>
  <c r="K1414" i="22" s="1"/>
  <c r="I1414" i="22" a="1"/>
  <c r="I1414" i="22" s="1"/>
  <c r="F1415" i="22"/>
  <c r="G1414" i="22" a="1"/>
  <c r="G1414" i="22" s="1"/>
  <c r="N1412" i="22"/>
  <c r="U1412" i="22" s="1"/>
  <c r="Q1412" i="22"/>
  <c r="Y1412" i="22"/>
  <c r="Q1413" i="22" l="1"/>
  <c r="Y1413" i="22"/>
  <c r="N1413" i="22"/>
  <c r="U1413" i="22" s="1"/>
  <c r="G1415" i="22" a="1"/>
  <c r="G1415" i="22" s="1"/>
  <c r="K1415" i="22" a="1"/>
  <c r="K1415" i="22" s="1"/>
  <c r="F1416" i="22"/>
  <c r="I1415" i="22" a="1"/>
  <c r="I1415" i="22" s="1"/>
  <c r="J1414" i="22"/>
  <c r="S1414" i="22" s="1"/>
  <c r="O1414" i="22"/>
  <c r="W1414" i="22"/>
  <c r="H1414" i="22"/>
  <c r="R1414" i="22" s="1"/>
  <c r="V1414" i="22"/>
  <c r="M1414" i="22"/>
  <c r="A1414" i="22"/>
  <c r="L1414" i="22"/>
  <c r="T1414" i="22" s="1"/>
  <c r="P1414" i="22"/>
  <c r="X1414" i="22"/>
  <c r="L1415" i="22" l="1"/>
  <c r="T1415" i="22" s="1"/>
  <c r="P1415" i="22"/>
  <c r="X1415" i="22"/>
  <c r="H1415" i="22"/>
  <c r="R1415" i="22" s="1"/>
  <c r="V1415" i="22"/>
  <c r="M1415" i="22"/>
  <c r="A1415" i="22"/>
  <c r="K1416" i="22" a="1"/>
  <c r="K1416" i="22" s="1"/>
  <c r="G1416" i="22" a="1"/>
  <c r="G1416" i="22" s="1"/>
  <c r="F1417" i="22"/>
  <c r="I1416" i="22" a="1"/>
  <c r="I1416" i="22" s="1"/>
  <c r="J1415" i="22"/>
  <c r="S1415" i="22" s="1"/>
  <c r="O1415" i="22"/>
  <c r="W1415" i="22"/>
  <c r="Q1414" i="22"/>
  <c r="Y1414" i="22"/>
  <c r="N1414" i="22"/>
  <c r="U1414" i="22" s="1"/>
  <c r="X1416" i="22" l="1"/>
  <c r="L1416" i="22"/>
  <c r="T1416" i="22" s="1"/>
  <c r="P1416" i="22"/>
  <c r="Y1415" i="22"/>
  <c r="N1415" i="22"/>
  <c r="U1415" i="22" s="1"/>
  <c r="Q1415" i="22"/>
  <c r="W1416" i="22"/>
  <c r="J1416" i="22"/>
  <c r="S1416" i="22" s="1"/>
  <c r="O1416" i="22"/>
  <c r="G1417" i="22" a="1"/>
  <c r="G1417" i="22" s="1"/>
  <c r="K1417" i="22" a="1"/>
  <c r="K1417" i="22" s="1"/>
  <c r="I1417" i="22" a="1"/>
  <c r="I1417" i="22" s="1"/>
  <c r="F1418" i="22"/>
  <c r="M1416" i="22"/>
  <c r="A1416" i="22"/>
  <c r="H1416" i="22"/>
  <c r="R1416" i="22" s="1"/>
  <c r="V1416" i="22"/>
  <c r="Q1416" i="22" l="1"/>
  <c r="Y1416" i="22"/>
  <c r="N1416" i="22"/>
  <c r="U1416" i="22" s="1"/>
  <c r="F1419" i="22"/>
  <c r="G1418" i="22" a="1"/>
  <c r="G1418" i="22" s="1"/>
  <c r="I1418" i="22" a="1"/>
  <c r="I1418" i="22" s="1"/>
  <c r="K1418" i="22" a="1"/>
  <c r="K1418" i="22" s="1"/>
  <c r="L1417" i="22"/>
  <c r="T1417" i="22" s="1"/>
  <c r="X1417" i="22"/>
  <c r="P1417" i="22"/>
  <c r="O1417" i="22"/>
  <c r="W1417" i="22"/>
  <c r="J1417" i="22"/>
  <c r="S1417" i="22" s="1"/>
  <c r="H1417" i="22"/>
  <c r="R1417" i="22" s="1"/>
  <c r="V1417" i="22"/>
  <c r="M1417" i="22"/>
  <c r="A1417" i="22"/>
  <c r="N1417" i="22" l="1"/>
  <c r="U1417" i="22" s="1"/>
  <c r="Q1417" i="22"/>
  <c r="Y1417" i="22"/>
  <c r="X1418" i="22"/>
  <c r="L1418" i="22"/>
  <c r="T1418" i="22" s="1"/>
  <c r="P1418" i="22"/>
  <c r="J1418" i="22"/>
  <c r="S1418" i="22" s="1"/>
  <c r="O1418" i="22"/>
  <c r="W1418" i="22"/>
  <c r="M1418" i="22"/>
  <c r="A1418" i="22"/>
  <c r="H1418" i="22"/>
  <c r="R1418" i="22" s="1"/>
  <c r="V1418" i="22"/>
  <c r="K1419" i="22" a="1"/>
  <c r="K1419" i="22" s="1"/>
  <c r="G1419" i="22" a="1"/>
  <c r="G1419" i="22" s="1"/>
  <c r="F1420" i="22"/>
  <c r="I1419" i="22" a="1"/>
  <c r="I1419" i="22" s="1"/>
  <c r="F1421" i="22" l="1"/>
  <c r="G1420" i="22" a="1"/>
  <c r="G1420" i="22" s="1"/>
  <c r="I1420" i="22" a="1"/>
  <c r="I1420" i="22" s="1"/>
  <c r="K1420" i="22" a="1"/>
  <c r="K1420" i="22" s="1"/>
  <c r="M1419" i="22"/>
  <c r="A1419" i="22"/>
  <c r="H1419" i="22"/>
  <c r="R1419" i="22" s="1"/>
  <c r="V1419" i="22"/>
  <c r="L1419" i="22"/>
  <c r="T1419" i="22" s="1"/>
  <c r="P1419" i="22"/>
  <c r="X1419" i="22"/>
  <c r="Q1418" i="22"/>
  <c r="Y1418" i="22"/>
  <c r="N1418" i="22"/>
  <c r="U1418" i="22" s="1"/>
  <c r="O1419" i="22"/>
  <c r="W1419" i="22"/>
  <c r="J1419" i="22"/>
  <c r="S1419" i="22" s="1"/>
  <c r="Q1419" i="22" l="1"/>
  <c r="Y1419" i="22"/>
  <c r="N1419" i="22"/>
  <c r="U1419" i="22" s="1"/>
  <c r="P1420" i="22"/>
  <c r="X1420" i="22"/>
  <c r="L1420" i="22"/>
  <c r="T1420" i="22" s="1"/>
  <c r="J1420" i="22"/>
  <c r="S1420" i="22" s="1"/>
  <c r="O1420" i="22"/>
  <c r="W1420" i="22"/>
  <c r="M1420" i="22"/>
  <c r="A1420" i="22"/>
  <c r="H1420" i="22"/>
  <c r="R1420" i="22" s="1"/>
  <c r="V1420" i="22"/>
  <c r="K1421" i="22" a="1"/>
  <c r="K1421" i="22" s="1"/>
  <c r="F1422" i="22"/>
  <c r="I1421" i="22" a="1"/>
  <c r="I1421" i="22" s="1"/>
  <c r="G1421" i="22" a="1"/>
  <c r="G1421" i="22" s="1"/>
  <c r="F1423" i="22" l="1"/>
  <c r="G1422" i="22" a="1"/>
  <c r="G1422" i="22" s="1"/>
  <c r="K1422" i="22" a="1"/>
  <c r="K1422" i="22" s="1"/>
  <c r="I1422" i="22" a="1"/>
  <c r="I1422" i="22" s="1"/>
  <c r="W1421" i="22"/>
  <c r="J1421" i="22"/>
  <c r="S1421" i="22" s="1"/>
  <c r="O1421" i="22"/>
  <c r="Q1420" i="22"/>
  <c r="Y1420" i="22"/>
  <c r="N1420" i="22"/>
  <c r="U1420" i="22" s="1"/>
  <c r="X1421" i="22"/>
  <c r="L1421" i="22"/>
  <c r="T1421" i="22" s="1"/>
  <c r="P1421" i="22"/>
  <c r="A1421" i="22"/>
  <c r="H1421" i="22"/>
  <c r="R1421" i="22" s="1"/>
  <c r="M1421" i="22"/>
  <c r="V1421" i="22"/>
  <c r="N1421" i="22" l="1"/>
  <c r="U1421" i="22" s="1"/>
  <c r="Q1421" i="22"/>
  <c r="Y1421" i="22"/>
  <c r="J1422" i="22"/>
  <c r="S1422" i="22" s="1"/>
  <c r="O1422" i="22"/>
  <c r="W1422" i="22"/>
  <c r="P1422" i="22"/>
  <c r="X1422" i="22"/>
  <c r="L1422" i="22"/>
  <c r="T1422" i="22" s="1"/>
  <c r="M1422" i="22"/>
  <c r="A1422" i="22"/>
  <c r="V1422" i="22"/>
  <c r="H1422" i="22"/>
  <c r="R1422" i="22" s="1"/>
  <c r="K1423" i="22" a="1"/>
  <c r="K1423" i="22" s="1"/>
  <c r="G1423" i="22" a="1"/>
  <c r="G1423" i="22" s="1"/>
  <c r="I1423" i="22" a="1"/>
  <c r="I1423" i="22" s="1"/>
  <c r="F1424" i="22"/>
  <c r="W1423" i="22" l="1"/>
  <c r="J1423" i="22"/>
  <c r="S1423" i="22" s="1"/>
  <c r="O1423" i="22"/>
  <c r="V1423" i="22"/>
  <c r="H1423" i="22"/>
  <c r="R1423" i="22" s="1"/>
  <c r="M1423" i="22"/>
  <c r="A1423" i="22"/>
  <c r="Q1422" i="22"/>
  <c r="Y1422" i="22"/>
  <c r="N1422" i="22"/>
  <c r="U1422" i="22" s="1"/>
  <c r="L1423" i="22"/>
  <c r="T1423" i="22" s="1"/>
  <c r="P1423" i="22"/>
  <c r="X1423" i="22"/>
  <c r="F1425" i="22"/>
  <c r="K1424" i="22" a="1"/>
  <c r="K1424" i="22" s="1"/>
  <c r="G1424" i="22" a="1"/>
  <c r="G1424" i="22" s="1"/>
  <c r="I1424" i="22" a="1"/>
  <c r="I1424" i="22" s="1"/>
  <c r="G1425" i="22" l="1" a="1"/>
  <c r="G1425" i="22" s="1"/>
  <c r="K1425" i="22" a="1"/>
  <c r="K1425" i="22" s="1"/>
  <c r="I1425" i="22" a="1"/>
  <c r="I1425" i="22" s="1"/>
  <c r="F1426" i="22"/>
  <c r="N1423" i="22"/>
  <c r="U1423" i="22" s="1"/>
  <c r="Q1423" i="22"/>
  <c r="Y1423" i="22"/>
  <c r="V1424" i="22"/>
  <c r="M1424" i="22"/>
  <c r="A1424" i="22"/>
  <c r="H1424" i="22"/>
  <c r="R1424" i="22" s="1"/>
  <c r="X1424" i="22"/>
  <c r="L1424" i="22"/>
  <c r="T1424" i="22" s="1"/>
  <c r="P1424" i="22"/>
  <c r="O1424" i="22"/>
  <c r="W1424" i="22"/>
  <c r="J1424" i="22"/>
  <c r="S1424" i="22" s="1"/>
  <c r="G1426" i="22" l="1" a="1"/>
  <c r="G1426" i="22" s="1"/>
  <c r="K1426" i="22" a="1"/>
  <c r="K1426" i="22" s="1"/>
  <c r="I1426" i="22" a="1"/>
  <c r="I1426" i="22" s="1"/>
  <c r="F1427" i="22"/>
  <c r="J1425" i="22"/>
  <c r="S1425" i="22" s="1"/>
  <c r="O1425" i="22"/>
  <c r="W1425" i="22"/>
  <c r="P1425" i="22"/>
  <c r="X1425" i="22"/>
  <c r="L1425" i="22"/>
  <c r="T1425" i="22" s="1"/>
  <c r="Y1424" i="22"/>
  <c r="N1424" i="22"/>
  <c r="U1424" i="22" s="1"/>
  <c r="Q1424" i="22"/>
  <c r="M1425" i="22"/>
  <c r="H1425" i="22"/>
  <c r="R1425" i="22" s="1"/>
  <c r="A1425" i="22"/>
  <c r="V1425" i="22"/>
  <c r="Q1425" i="22" l="1"/>
  <c r="N1425" i="22"/>
  <c r="U1425" i="22" s="1"/>
  <c r="Y1425" i="22"/>
  <c r="F1428" i="22"/>
  <c r="I1427" i="22" a="1"/>
  <c r="I1427" i="22" s="1"/>
  <c r="G1427" i="22" a="1"/>
  <c r="G1427" i="22" s="1"/>
  <c r="K1427" i="22" a="1"/>
  <c r="K1427" i="22" s="1"/>
  <c r="J1426" i="22"/>
  <c r="S1426" i="22" s="1"/>
  <c r="O1426" i="22"/>
  <c r="W1426" i="22"/>
  <c r="X1426" i="22"/>
  <c r="L1426" i="22"/>
  <c r="T1426" i="22" s="1"/>
  <c r="P1426" i="22"/>
  <c r="A1426" i="22"/>
  <c r="H1426" i="22"/>
  <c r="R1426" i="22" s="1"/>
  <c r="V1426" i="22"/>
  <c r="M1426" i="22"/>
  <c r="L1427" i="22" l="1"/>
  <c r="T1427" i="22" s="1"/>
  <c r="P1427" i="22"/>
  <c r="X1427" i="22"/>
  <c r="J1427" i="22"/>
  <c r="S1427" i="22" s="1"/>
  <c r="O1427" i="22"/>
  <c r="W1427" i="22"/>
  <c r="H1427" i="22"/>
  <c r="R1427" i="22" s="1"/>
  <c r="V1427" i="22"/>
  <c r="M1427" i="22"/>
  <c r="A1427" i="22"/>
  <c r="G1428" i="22" a="1"/>
  <c r="G1428" i="22" s="1"/>
  <c r="F1429" i="22"/>
  <c r="I1428" i="22" a="1"/>
  <c r="I1428" i="22" s="1"/>
  <c r="K1428" i="22" a="1"/>
  <c r="K1428" i="22" s="1"/>
  <c r="N1426" i="22"/>
  <c r="U1426" i="22" s="1"/>
  <c r="Q1426" i="22"/>
  <c r="Y1426" i="22"/>
  <c r="L1428" i="22" l="1"/>
  <c r="T1428" i="22" s="1"/>
  <c r="P1428" i="22"/>
  <c r="X1428" i="22"/>
  <c r="O1428" i="22"/>
  <c r="W1428" i="22"/>
  <c r="J1428" i="22"/>
  <c r="S1428" i="22" s="1"/>
  <c r="H1428" i="22"/>
  <c r="R1428" i="22" s="1"/>
  <c r="V1428" i="22"/>
  <c r="A1428" i="22"/>
  <c r="M1428" i="22"/>
  <c r="F1430" i="22"/>
  <c r="K1429" i="22" a="1"/>
  <c r="K1429" i="22" s="1"/>
  <c r="G1429" i="22" a="1"/>
  <c r="G1429" i="22" s="1"/>
  <c r="I1429" i="22" a="1"/>
  <c r="I1429" i="22" s="1"/>
  <c r="Q1427" i="22"/>
  <c r="Y1427" i="22"/>
  <c r="N1427" i="22"/>
  <c r="U1427" i="22" s="1"/>
  <c r="W1429" i="22" l="1"/>
  <c r="J1429" i="22"/>
  <c r="S1429" i="22" s="1"/>
  <c r="O1429" i="22"/>
  <c r="A1429" i="22"/>
  <c r="H1429" i="22"/>
  <c r="R1429" i="22" s="1"/>
  <c r="M1429" i="22"/>
  <c r="V1429" i="22"/>
  <c r="L1429" i="22"/>
  <c r="T1429" i="22" s="1"/>
  <c r="X1429" i="22"/>
  <c r="P1429" i="22"/>
  <c r="G1430" i="22" a="1"/>
  <c r="G1430" i="22" s="1"/>
  <c r="I1430" i="22" a="1"/>
  <c r="I1430" i="22" s="1"/>
  <c r="K1430" i="22" a="1"/>
  <c r="K1430" i="22" s="1"/>
  <c r="F1431" i="22"/>
  <c r="N1428" i="22"/>
  <c r="U1428" i="22" s="1"/>
  <c r="Q1428" i="22"/>
  <c r="Y1428" i="22"/>
  <c r="F1432" i="22" l="1"/>
  <c r="I1431" i="22" a="1"/>
  <c r="I1431" i="22" s="1"/>
  <c r="K1431" i="22" a="1"/>
  <c r="K1431" i="22" s="1"/>
  <c r="G1431" i="22" a="1"/>
  <c r="G1431" i="22" s="1"/>
  <c r="Y1429" i="22"/>
  <c r="Q1429" i="22"/>
  <c r="N1429" i="22"/>
  <c r="U1429" i="22" s="1"/>
  <c r="L1430" i="22"/>
  <c r="T1430" i="22" s="1"/>
  <c r="P1430" i="22"/>
  <c r="X1430" i="22"/>
  <c r="O1430" i="22"/>
  <c r="W1430" i="22"/>
  <c r="J1430" i="22"/>
  <c r="S1430" i="22" s="1"/>
  <c r="M1430" i="22"/>
  <c r="A1430" i="22"/>
  <c r="H1430" i="22"/>
  <c r="R1430" i="22" s="1"/>
  <c r="V1430" i="22"/>
  <c r="A1431" i="22" l="1"/>
  <c r="M1431" i="22"/>
  <c r="H1431" i="22"/>
  <c r="R1431" i="22" s="1"/>
  <c r="V1431" i="22"/>
  <c r="L1431" i="22"/>
  <c r="T1431" i="22" s="1"/>
  <c r="P1431" i="22"/>
  <c r="X1431" i="22"/>
  <c r="Y1430" i="22"/>
  <c r="N1430" i="22"/>
  <c r="U1430" i="22" s="1"/>
  <c r="Q1430" i="22"/>
  <c r="O1431" i="22"/>
  <c r="W1431" i="22"/>
  <c r="J1431" i="22"/>
  <c r="S1431" i="22" s="1"/>
  <c r="I1432" i="22" a="1"/>
  <c r="I1432" i="22" s="1"/>
  <c r="F1433" i="22"/>
  <c r="K1432" i="22" a="1"/>
  <c r="K1432" i="22" s="1"/>
  <c r="G1432" i="22" a="1"/>
  <c r="G1432" i="22" s="1"/>
  <c r="P1432" i="22" l="1"/>
  <c r="L1432" i="22"/>
  <c r="T1432" i="22" s="1"/>
  <c r="X1432" i="22"/>
  <c r="O1432" i="22"/>
  <c r="J1432" i="22"/>
  <c r="S1432" i="22" s="1"/>
  <c r="W1432" i="22"/>
  <c r="F1434" i="22"/>
  <c r="G1433" i="22" a="1"/>
  <c r="G1433" i="22" s="1"/>
  <c r="I1433" i="22" a="1"/>
  <c r="I1433" i="22" s="1"/>
  <c r="K1433" i="22" a="1"/>
  <c r="K1433" i="22" s="1"/>
  <c r="Q1431" i="22"/>
  <c r="Y1431" i="22"/>
  <c r="N1431" i="22"/>
  <c r="U1431" i="22" s="1"/>
  <c r="M1432" i="22"/>
  <c r="A1432" i="22"/>
  <c r="H1432" i="22"/>
  <c r="R1432" i="22" s="1"/>
  <c r="V1432" i="22"/>
  <c r="K1434" i="22" l="1" a="1"/>
  <c r="K1434" i="22" s="1"/>
  <c r="I1434" i="22" a="1"/>
  <c r="I1434" i="22" s="1"/>
  <c r="G1434" i="22" a="1"/>
  <c r="G1434" i="22" s="1"/>
  <c r="F1435" i="22"/>
  <c r="A1433" i="22"/>
  <c r="H1433" i="22"/>
  <c r="R1433" i="22" s="1"/>
  <c r="V1433" i="22"/>
  <c r="M1433" i="22"/>
  <c r="Y1432" i="22"/>
  <c r="N1432" i="22"/>
  <c r="U1432" i="22" s="1"/>
  <c r="Q1432" i="22"/>
  <c r="P1433" i="22"/>
  <c r="X1433" i="22"/>
  <c r="L1433" i="22"/>
  <c r="T1433" i="22" s="1"/>
  <c r="O1433" i="22"/>
  <c r="W1433" i="22"/>
  <c r="J1433" i="22"/>
  <c r="S1433" i="22" s="1"/>
  <c r="Q1433" i="22" l="1"/>
  <c r="Y1433" i="22"/>
  <c r="N1433" i="22"/>
  <c r="U1433" i="22" s="1"/>
  <c r="F1436" i="22"/>
  <c r="K1435" i="22" a="1"/>
  <c r="K1435" i="22" s="1"/>
  <c r="I1435" i="22" a="1"/>
  <c r="I1435" i="22" s="1"/>
  <c r="G1435" i="22" a="1"/>
  <c r="G1435" i="22" s="1"/>
  <c r="V1434" i="22"/>
  <c r="M1434" i="22"/>
  <c r="A1434" i="22"/>
  <c r="H1434" i="22"/>
  <c r="R1434" i="22" s="1"/>
  <c r="O1434" i="22"/>
  <c r="J1434" i="22"/>
  <c r="S1434" i="22" s="1"/>
  <c r="W1434" i="22"/>
  <c r="P1434" i="22"/>
  <c r="X1434" i="22"/>
  <c r="L1434" i="22"/>
  <c r="T1434" i="22" s="1"/>
  <c r="A1435" i="22" l="1"/>
  <c r="H1435" i="22"/>
  <c r="R1435" i="22" s="1"/>
  <c r="V1435" i="22"/>
  <c r="M1435" i="22"/>
  <c r="W1435" i="22"/>
  <c r="J1435" i="22"/>
  <c r="S1435" i="22" s="1"/>
  <c r="O1435" i="22"/>
  <c r="P1435" i="22"/>
  <c r="X1435" i="22"/>
  <c r="L1435" i="22"/>
  <c r="T1435" i="22" s="1"/>
  <c r="I1436" i="22" a="1"/>
  <c r="I1436" i="22" s="1"/>
  <c r="F1437" i="22"/>
  <c r="G1436" i="22" a="1"/>
  <c r="G1436" i="22" s="1"/>
  <c r="K1436" i="22" a="1"/>
  <c r="K1436" i="22" s="1"/>
  <c r="N1434" i="22"/>
  <c r="U1434" i="22" s="1"/>
  <c r="Q1434" i="22"/>
  <c r="Y1434" i="22"/>
  <c r="L1436" i="22" l="1"/>
  <c r="T1436" i="22" s="1"/>
  <c r="P1436" i="22"/>
  <c r="X1436" i="22"/>
  <c r="M1436" i="22"/>
  <c r="V1436" i="22"/>
  <c r="A1436" i="22"/>
  <c r="H1436" i="22"/>
  <c r="R1436" i="22" s="1"/>
  <c r="F1438" i="22"/>
  <c r="K1437" i="22" a="1"/>
  <c r="K1437" i="22" s="1"/>
  <c r="G1437" i="22" a="1"/>
  <c r="G1437" i="22" s="1"/>
  <c r="I1437" i="22" a="1"/>
  <c r="I1437" i="22" s="1"/>
  <c r="Y1435" i="22"/>
  <c r="N1435" i="22"/>
  <c r="U1435" i="22" s="1"/>
  <c r="Q1435" i="22"/>
  <c r="O1436" i="22"/>
  <c r="W1436" i="22"/>
  <c r="J1436" i="22"/>
  <c r="S1436" i="22" s="1"/>
  <c r="Q1436" i="22" l="1"/>
  <c r="Y1436" i="22"/>
  <c r="N1436" i="22"/>
  <c r="U1436" i="22" s="1"/>
  <c r="O1437" i="22"/>
  <c r="W1437" i="22"/>
  <c r="J1437" i="22"/>
  <c r="S1437" i="22" s="1"/>
  <c r="K1438" i="22" a="1"/>
  <c r="K1438" i="22" s="1"/>
  <c r="G1438" i="22" a="1"/>
  <c r="G1438" i="22" s="1"/>
  <c r="I1438" i="22" a="1"/>
  <c r="I1438" i="22" s="1"/>
  <c r="F1439" i="22"/>
  <c r="A1437" i="22"/>
  <c r="H1437" i="22"/>
  <c r="R1437" i="22" s="1"/>
  <c r="V1437" i="22"/>
  <c r="M1437" i="22"/>
  <c r="P1437" i="22"/>
  <c r="X1437" i="22"/>
  <c r="L1437" i="22"/>
  <c r="T1437" i="22" s="1"/>
  <c r="N1437" i="22" l="1"/>
  <c r="U1437" i="22" s="1"/>
  <c r="Y1437" i="22"/>
  <c r="Q1437" i="22"/>
  <c r="P1438" i="22"/>
  <c r="X1438" i="22"/>
  <c r="L1438" i="22"/>
  <c r="T1438" i="22" s="1"/>
  <c r="M1438" i="22"/>
  <c r="V1438" i="22"/>
  <c r="A1438" i="22"/>
  <c r="H1438" i="22"/>
  <c r="R1438" i="22" s="1"/>
  <c r="K1439" i="22" a="1"/>
  <c r="K1439" i="22" s="1"/>
  <c r="G1439" i="22" a="1"/>
  <c r="G1439" i="22" s="1"/>
  <c r="I1439" i="22" a="1"/>
  <c r="I1439" i="22" s="1"/>
  <c r="F1440" i="22"/>
  <c r="W1438" i="22"/>
  <c r="J1438" i="22"/>
  <c r="S1438" i="22" s="1"/>
  <c r="O1438" i="22"/>
  <c r="F1441" i="22" l="1"/>
  <c r="I1440" i="22" a="1"/>
  <c r="I1440" i="22" s="1"/>
  <c r="G1440" i="22" a="1"/>
  <c r="G1440" i="22" s="1"/>
  <c r="K1440" i="22" a="1"/>
  <c r="K1440" i="22" s="1"/>
  <c r="O1439" i="22"/>
  <c r="W1439" i="22"/>
  <c r="J1439" i="22"/>
  <c r="S1439" i="22" s="1"/>
  <c r="M1439" i="22"/>
  <c r="H1439" i="22"/>
  <c r="R1439" i="22" s="1"/>
  <c r="A1439" i="22"/>
  <c r="V1439" i="22"/>
  <c r="Q1438" i="22"/>
  <c r="N1438" i="22"/>
  <c r="U1438" i="22" s="1"/>
  <c r="Y1438" i="22"/>
  <c r="P1439" i="22"/>
  <c r="X1439" i="22"/>
  <c r="L1439" i="22"/>
  <c r="T1439" i="22" s="1"/>
  <c r="Q1439" i="22" l="1"/>
  <c r="Y1439" i="22"/>
  <c r="N1439" i="22"/>
  <c r="U1439" i="22" s="1"/>
  <c r="P1440" i="22"/>
  <c r="X1440" i="22"/>
  <c r="L1440" i="22"/>
  <c r="T1440" i="22" s="1"/>
  <c r="A1440" i="22"/>
  <c r="H1440" i="22"/>
  <c r="R1440" i="22" s="1"/>
  <c r="M1440" i="22"/>
  <c r="V1440" i="22"/>
  <c r="O1440" i="22"/>
  <c r="W1440" i="22"/>
  <c r="J1440" i="22"/>
  <c r="S1440" i="22" s="1"/>
  <c r="F1442" i="22"/>
  <c r="G1441" i="22" a="1"/>
  <c r="G1441" i="22" s="1"/>
  <c r="I1441" i="22" a="1"/>
  <c r="I1441" i="22" s="1"/>
  <c r="K1441" i="22" a="1"/>
  <c r="K1441" i="22" s="1"/>
  <c r="O1441" i="22" l="1"/>
  <c r="W1441" i="22"/>
  <c r="J1441" i="22"/>
  <c r="S1441" i="22" s="1"/>
  <c r="K1442" i="22" a="1"/>
  <c r="K1442" i="22" s="1"/>
  <c r="G1442" i="22" a="1"/>
  <c r="G1442" i="22" s="1"/>
  <c r="F1443" i="22"/>
  <c r="I1442" i="22" a="1"/>
  <c r="I1442" i="22" s="1"/>
  <c r="A1441" i="22"/>
  <c r="H1441" i="22"/>
  <c r="R1441" i="22" s="1"/>
  <c r="M1441" i="22"/>
  <c r="V1441" i="22"/>
  <c r="L1441" i="22"/>
  <c r="T1441" i="22" s="1"/>
  <c r="P1441" i="22"/>
  <c r="X1441" i="22"/>
  <c r="Q1440" i="22"/>
  <c r="Y1440" i="22"/>
  <c r="N1440" i="22"/>
  <c r="U1440" i="22" s="1"/>
  <c r="V1442" i="22" l="1"/>
  <c r="H1442" i="22"/>
  <c r="R1442" i="22" s="1"/>
  <c r="A1442" i="22"/>
  <c r="M1442" i="22"/>
  <c r="P1442" i="22"/>
  <c r="L1442" i="22"/>
  <c r="T1442" i="22" s="1"/>
  <c r="X1442" i="22"/>
  <c r="G1443" i="22" a="1"/>
  <c r="G1443" i="22" s="1"/>
  <c r="K1443" i="22" a="1"/>
  <c r="K1443" i="22" s="1"/>
  <c r="I1443" i="22" a="1"/>
  <c r="I1443" i="22" s="1"/>
  <c r="F1444" i="22"/>
  <c r="W1442" i="22"/>
  <c r="J1442" i="22"/>
  <c r="S1442" i="22" s="1"/>
  <c r="O1442" i="22"/>
  <c r="N1441" i="22"/>
  <c r="U1441" i="22" s="1"/>
  <c r="Q1441" i="22"/>
  <c r="Y1441" i="22"/>
  <c r="M1443" i="22" l="1"/>
  <c r="A1443" i="22"/>
  <c r="H1443" i="22"/>
  <c r="R1443" i="22" s="1"/>
  <c r="V1443" i="22"/>
  <c r="N1442" i="22"/>
  <c r="U1442" i="22" s="1"/>
  <c r="Y1442" i="22"/>
  <c r="Q1442" i="22"/>
  <c r="F1445" i="22"/>
  <c r="K1444" i="22" a="1"/>
  <c r="K1444" i="22" s="1"/>
  <c r="G1444" i="22" a="1"/>
  <c r="G1444" i="22" s="1"/>
  <c r="I1444" i="22" a="1"/>
  <c r="I1444" i="22" s="1"/>
  <c r="J1443" i="22"/>
  <c r="S1443" i="22" s="1"/>
  <c r="O1443" i="22"/>
  <c r="W1443" i="22"/>
  <c r="X1443" i="22"/>
  <c r="L1443" i="22"/>
  <c r="T1443" i="22" s="1"/>
  <c r="P1443" i="22"/>
  <c r="I1445" i="22" l="1" a="1"/>
  <c r="I1445" i="22" s="1"/>
  <c r="G1445" i="22" a="1"/>
  <c r="G1445" i="22" s="1"/>
  <c r="K1445" i="22" a="1"/>
  <c r="K1445" i="22" s="1"/>
  <c r="F1446" i="22"/>
  <c r="O1444" i="22"/>
  <c r="W1444" i="22"/>
  <c r="J1444" i="22"/>
  <c r="S1444" i="22" s="1"/>
  <c r="H1444" i="22"/>
  <c r="R1444" i="22" s="1"/>
  <c r="V1444" i="22"/>
  <c r="M1444" i="22"/>
  <c r="A1444" i="22"/>
  <c r="L1444" i="22"/>
  <c r="T1444" i="22" s="1"/>
  <c r="P1444" i="22"/>
  <c r="X1444" i="22"/>
  <c r="Y1443" i="22"/>
  <c r="N1443" i="22"/>
  <c r="U1443" i="22" s="1"/>
  <c r="Q1443" i="22"/>
  <c r="K1446" i="22" l="1" a="1"/>
  <c r="K1446" i="22" s="1"/>
  <c r="G1446" i="22" a="1"/>
  <c r="G1446" i="22" s="1"/>
  <c r="F1447" i="22"/>
  <c r="I1446" i="22" a="1"/>
  <c r="I1446" i="22" s="1"/>
  <c r="L1445" i="22"/>
  <c r="T1445" i="22" s="1"/>
  <c r="P1445" i="22"/>
  <c r="X1445" i="22"/>
  <c r="N1444" i="22"/>
  <c r="U1444" i="22" s="1"/>
  <c r="Q1444" i="22"/>
  <c r="Y1444" i="22"/>
  <c r="A1445" i="22"/>
  <c r="H1445" i="22"/>
  <c r="R1445" i="22" s="1"/>
  <c r="V1445" i="22"/>
  <c r="M1445" i="22"/>
  <c r="W1445" i="22"/>
  <c r="J1445" i="22"/>
  <c r="S1445" i="22" s="1"/>
  <c r="O1445" i="22"/>
  <c r="N1445" i="22" l="1"/>
  <c r="U1445" i="22" s="1"/>
  <c r="Q1445" i="22"/>
  <c r="Y1445" i="22"/>
  <c r="J1446" i="22"/>
  <c r="S1446" i="22" s="1"/>
  <c r="W1446" i="22"/>
  <c r="O1446" i="22"/>
  <c r="I1447" i="22" a="1"/>
  <c r="I1447" i="22" s="1"/>
  <c r="G1447" i="22" a="1"/>
  <c r="G1447" i="22" s="1"/>
  <c r="K1447" i="22" a="1"/>
  <c r="K1447" i="22" s="1"/>
  <c r="F1448" i="22"/>
  <c r="M1446" i="22"/>
  <c r="A1446" i="22"/>
  <c r="V1446" i="22"/>
  <c r="H1446" i="22"/>
  <c r="R1446" i="22" s="1"/>
  <c r="P1446" i="22"/>
  <c r="L1446" i="22"/>
  <c r="T1446" i="22" s="1"/>
  <c r="X1446" i="22"/>
  <c r="O1447" i="22" l="1"/>
  <c r="W1447" i="22"/>
  <c r="J1447" i="22"/>
  <c r="S1447" i="22" s="1"/>
  <c r="H1447" i="22"/>
  <c r="R1447" i="22" s="1"/>
  <c r="V1447" i="22"/>
  <c r="A1447" i="22"/>
  <c r="M1447" i="22"/>
  <c r="Q1446" i="22"/>
  <c r="Y1446" i="22"/>
  <c r="N1446" i="22"/>
  <c r="U1446" i="22" s="1"/>
  <c r="G1448" i="22" a="1"/>
  <c r="G1448" i="22" s="1"/>
  <c r="F1449" i="22"/>
  <c r="I1448" i="22" a="1"/>
  <c r="I1448" i="22" s="1"/>
  <c r="K1448" i="22" a="1"/>
  <c r="K1448" i="22" s="1"/>
  <c r="P1447" i="22"/>
  <c r="X1447" i="22"/>
  <c r="L1447" i="22"/>
  <c r="T1447" i="22" s="1"/>
  <c r="Q1447" i="22" l="1"/>
  <c r="N1447" i="22"/>
  <c r="U1447" i="22" s="1"/>
  <c r="Y1447" i="22"/>
  <c r="P1448" i="22"/>
  <c r="X1448" i="22"/>
  <c r="L1448" i="22"/>
  <c r="T1448" i="22" s="1"/>
  <c r="A1448" i="22"/>
  <c r="H1448" i="22"/>
  <c r="R1448" i="22" s="1"/>
  <c r="V1448" i="22"/>
  <c r="M1448" i="22"/>
  <c r="K1449" i="22" a="1"/>
  <c r="K1449" i="22" s="1"/>
  <c r="G1449" i="22" a="1"/>
  <c r="G1449" i="22" s="1"/>
  <c r="I1449" i="22" a="1"/>
  <c r="I1449" i="22" s="1"/>
  <c r="F1450" i="22"/>
  <c r="O1448" i="22"/>
  <c r="W1448" i="22"/>
  <c r="J1448" i="22"/>
  <c r="S1448" i="22" s="1"/>
  <c r="I1450" i="22" l="1" a="1"/>
  <c r="I1450" i="22" s="1"/>
  <c r="K1450" i="22" a="1"/>
  <c r="K1450" i="22" s="1"/>
  <c r="F1451" i="22"/>
  <c r="G1450" i="22" a="1"/>
  <c r="G1450" i="22" s="1"/>
  <c r="M1449" i="22"/>
  <c r="A1449" i="22"/>
  <c r="H1449" i="22"/>
  <c r="R1449" i="22" s="1"/>
  <c r="V1449" i="22"/>
  <c r="P1449" i="22"/>
  <c r="X1449" i="22"/>
  <c r="L1449" i="22"/>
  <c r="T1449" i="22" s="1"/>
  <c r="Q1448" i="22"/>
  <c r="N1448" i="22"/>
  <c r="U1448" i="22" s="1"/>
  <c r="Y1448" i="22"/>
  <c r="O1449" i="22"/>
  <c r="W1449" i="22"/>
  <c r="J1449" i="22"/>
  <c r="S1449" i="22" s="1"/>
  <c r="N1449" i="22" l="1"/>
  <c r="U1449" i="22" s="1"/>
  <c r="Q1449" i="22"/>
  <c r="Y1449" i="22"/>
  <c r="A1450" i="22"/>
  <c r="V1450" i="22"/>
  <c r="H1450" i="22"/>
  <c r="R1450" i="22" s="1"/>
  <c r="M1450" i="22"/>
  <c r="K1451" i="22" a="1"/>
  <c r="K1451" i="22" s="1"/>
  <c r="F1452" i="22"/>
  <c r="I1451" i="22" a="1"/>
  <c r="I1451" i="22" s="1"/>
  <c r="G1451" i="22" a="1"/>
  <c r="G1451" i="22" s="1"/>
  <c r="X1450" i="22"/>
  <c r="L1450" i="22"/>
  <c r="T1450" i="22" s="1"/>
  <c r="P1450" i="22"/>
  <c r="W1450" i="22"/>
  <c r="J1450" i="22"/>
  <c r="S1450" i="22" s="1"/>
  <c r="O1450" i="22"/>
  <c r="P1451" i="22" l="1"/>
  <c r="L1451" i="22"/>
  <c r="T1451" i="22" s="1"/>
  <c r="X1451" i="22"/>
  <c r="A1451" i="22"/>
  <c r="H1451" i="22"/>
  <c r="R1451" i="22" s="1"/>
  <c r="M1451" i="22"/>
  <c r="V1451" i="22"/>
  <c r="N1450" i="22"/>
  <c r="U1450" i="22" s="1"/>
  <c r="Q1450" i="22"/>
  <c r="Y1450" i="22"/>
  <c r="O1451" i="22"/>
  <c r="W1451" i="22"/>
  <c r="J1451" i="22"/>
  <c r="S1451" i="22" s="1"/>
  <c r="K1452" i="22" a="1"/>
  <c r="K1452" i="22" s="1"/>
  <c r="G1452" i="22" a="1"/>
  <c r="G1452" i="22" s="1"/>
  <c r="F1453" i="22"/>
  <c r="I1452" i="22" a="1"/>
  <c r="I1452" i="22" s="1"/>
  <c r="K1453" i="22" l="1" a="1"/>
  <c r="K1453" i="22" s="1"/>
  <c r="F1454" i="22"/>
  <c r="G1453" i="22" a="1"/>
  <c r="G1453" i="22" s="1"/>
  <c r="I1453" i="22" a="1"/>
  <c r="I1453" i="22" s="1"/>
  <c r="M1452" i="22"/>
  <c r="A1452" i="22"/>
  <c r="V1452" i="22"/>
  <c r="H1452" i="22"/>
  <c r="R1452" i="22" s="1"/>
  <c r="Y1451" i="22"/>
  <c r="N1451" i="22"/>
  <c r="U1451" i="22" s="1"/>
  <c r="Q1451" i="22"/>
  <c r="L1452" i="22"/>
  <c r="T1452" i="22" s="1"/>
  <c r="P1452" i="22"/>
  <c r="X1452" i="22"/>
  <c r="W1452" i="22"/>
  <c r="J1452" i="22"/>
  <c r="S1452" i="22" s="1"/>
  <c r="O1452" i="22"/>
  <c r="Q1452" i="22" l="1"/>
  <c r="Y1452" i="22"/>
  <c r="N1452" i="22"/>
  <c r="U1452" i="22" s="1"/>
  <c r="O1453" i="22"/>
  <c r="W1453" i="22"/>
  <c r="J1453" i="22"/>
  <c r="S1453" i="22" s="1"/>
  <c r="H1453" i="22"/>
  <c r="R1453" i="22" s="1"/>
  <c r="V1453" i="22"/>
  <c r="A1453" i="22"/>
  <c r="M1453" i="22"/>
  <c r="G1454" i="22" a="1"/>
  <c r="G1454" i="22" s="1"/>
  <c r="I1454" i="22" a="1"/>
  <c r="I1454" i="22" s="1"/>
  <c r="K1454" i="22" a="1"/>
  <c r="K1454" i="22" s="1"/>
  <c r="F1455" i="22"/>
  <c r="P1453" i="22"/>
  <c r="L1453" i="22"/>
  <c r="T1453" i="22" s="1"/>
  <c r="X1453" i="22"/>
  <c r="F1456" i="22" l="1"/>
  <c r="K1455" i="22" a="1"/>
  <c r="K1455" i="22" s="1"/>
  <c r="I1455" i="22" a="1"/>
  <c r="I1455" i="22" s="1"/>
  <c r="G1455" i="22" a="1"/>
  <c r="G1455" i="22" s="1"/>
  <c r="L1454" i="22"/>
  <c r="T1454" i="22" s="1"/>
  <c r="P1454" i="22"/>
  <c r="X1454" i="22"/>
  <c r="J1454" i="22"/>
  <c r="S1454" i="22" s="1"/>
  <c r="O1454" i="22"/>
  <c r="W1454" i="22"/>
  <c r="A1454" i="22"/>
  <c r="M1454" i="22"/>
  <c r="H1454" i="22"/>
  <c r="R1454" i="22" s="1"/>
  <c r="V1454" i="22"/>
  <c r="Q1453" i="22"/>
  <c r="Y1453" i="22"/>
  <c r="N1453" i="22"/>
  <c r="U1453" i="22" s="1"/>
  <c r="Q1454" i="22" l="1"/>
  <c r="Y1454" i="22"/>
  <c r="N1454" i="22"/>
  <c r="U1454" i="22" s="1"/>
  <c r="A1455" i="22"/>
  <c r="H1455" i="22"/>
  <c r="R1455" i="22" s="1"/>
  <c r="V1455" i="22"/>
  <c r="M1455" i="22"/>
  <c r="O1455" i="22"/>
  <c r="W1455" i="22"/>
  <c r="J1455" i="22"/>
  <c r="S1455" i="22" s="1"/>
  <c r="P1455" i="22"/>
  <c r="X1455" i="22"/>
  <c r="L1455" i="22"/>
  <c r="T1455" i="22" s="1"/>
  <c r="G1456" i="22" a="1"/>
  <c r="G1456" i="22" s="1"/>
  <c r="F1457" i="22"/>
  <c r="K1456" i="22" a="1"/>
  <c r="K1456" i="22" s="1"/>
  <c r="I1456" i="22" a="1"/>
  <c r="I1456" i="22" s="1"/>
  <c r="H1456" i="22" l="1"/>
  <c r="R1456" i="22" s="1"/>
  <c r="V1456" i="22"/>
  <c r="A1456" i="22"/>
  <c r="M1456" i="22"/>
  <c r="Q1455" i="22"/>
  <c r="N1455" i="22"/>
  <c r="U1455" i="22" s="1"/>
  <c r="Y1455" i="22"/>
  <c r="P1456" i="22"/>
  <c r="X1456" i="22"/>
  <c r="L1456" i="22"/>
  <c r="T1456" i="22" s="1"/>
  <c r="G1457" i="22" a="1"/>
  <c r="G1457" i="22" s="1"/>
  <c r="K1457" i="22" a="1"/>
  <c r="K1457" i="22" s="1"/>
  <c r="F1458" i="22"/>
  <c r="I1457" i="22" a="1"/>
  <c r="I1457" i="22" s="1"/>
  <c r="O1456" i="22"/>
  <c r="W1456" i="22"/>
  <c r="J1456" i="22"/>
  <c r="S1456" i="22" s="1"/>
  <c r="W1457" i="22" l="1"/>
  <c r="J1457" i="22"/>
  <c r="S1457" i="22" s="1"/>
  <c r="O1457" i="22"/>
  <c r="G1458" i="22" a="1"/>
  <c r="G1458" i="22" s="1"/>
  <c r="F1459" i="22"/>
  <c r="I1458" i="22" a="1"/>
  <c r="I1458" i="22" s="1"/>
  <c r="K1458" i="22" a="1"/>
  <c r="K1458" i="22" s="1"/>
  <c r="L1457" i="22"/>
  <c r="T1457" i="22" s="1"/>
  <c r="X1457" i="22"/>
  <c r="P1457" i="22"/>
  <c r="Q1456" i="22"/>
  <c r="Y1456" i="22"/>
  <c r="N1456" i="22"/>
  <c r="U1456" i="22" s="1"/>
  <c r="A1457" i="22"/>
  <c r="M1457" i="22"/>
  <c r="H1457" i="22"/>
  <c r="R1457" i="22" s="1"/>
  <c r="V1457" i="22"/>
  <c r="W1458" i="22" l="1"/>
  <c r="O1458" i="22"/>
  <c r="J1458" i="22"/>
  <c r="S1458" i="22" s="1"/>
  <c r="F1460" i="22"/>
  <c r="G1459" i="22" a="1"/>
  <c r="G1459" i="22" s="1"/>
  <c r="I1459" i="22" a="1"/>
  <c r="I1459" i="22" s="1"/>
  <c r="K1459" i="22" a="1"/>
  <c r="K1459" i="22" s="1"/>
  <c r="P1458" i="22"/>
  <c r="X1458" i="22"/>
  <c r="L1458" i="22"/>
  <c r="T1458" i="22" s="1"/>
  <c r="N1457" i="22"/>
  <c r="U1457" i="22" s="1"/>
  <c r="Q1457" i="22"/>
  <c r="Y1457" i="22"/>
  <c r="V1458" i="22"/>
  <c r="A1458" i="22"/>
  <c r="M1458" i="22"/>
  <c r="H1458" i="22"/>
  <c r="R1458" i="22" s="1"/>
  <c r="N1458" i="22" l="1"/>
  <c r="U1458" i="22" s="1"/>
  <c r="Q1458" i="22"/>
  <c r="Y1458" i="22"/>
  <c r="J1459" i="22"/>
  <c r="S1459" i="22" s="1"/>
  <c r="O1459" i="22"/>
  <c r="W1459" i="22"/>
  <c r="G1460" i="22" a="1"/>
  <c r="G1460" i="22" s="1"/>
  <c r="F1461" i="22"/>
  <c r="I1460" i="22" a="1"/>
  <c r="I1460" i="22" s="1"/>
  <c r="K1460" i="22" a="1"/>
  <c r="K1460" i="22" s="1"/>
  <c r="M1459" i="22"/>
  <c r="A1459" i="22"/>
  <c r="H1459" i="22"/>
  <c r="R1459" i="22" s="1"/>
  <c r="V1459" i="22"/>
  <c r="X1459" i="22"/>
  <c r="L1459" i="22"/>
  <c r="T1459" i="22" s="1"/>
  <c r="P1459" i="22"/>
  <c r="G1461" i="22" l="1" a="1"/>
  <c r="G1461" i="22" s="1"/>
  <c r="K1461" i="22" a="1"/>
  <c r="K1461" i="22" s="1"/>
  <c r="F1462" i="22"/>
  <c r="I1461" i="22" a="1"/>
  <c r="I1461" i="22" s="1"/>
  <c r="Q1459" i="22"/>
  <c r="Y1459" i="22"/>
  <c r="N1459" i="22"/>
  <c r="U1459" i="22" s="1"/>
  <c r="L1460" i="22"/>
  <c r="T1460" i="22" s="1"/>
  <c r="X1460" i="22"/>
  <c r="P1460" i="22"/>
  <c r="M1460" i="22"/>
  <c r="H1460" i="22"/>
  <c r="R1460" i="22" s="1"/>
  <c r="A1460" i="22"/>
  <c r="V1460" i="22"/>
  <c r="W1460" i="22"/>
  <c r="O1460" i="22"/>
  <c r="J1460" i="22"/>
  <c r="S1460" i="22" s="1"/>
  <c r="W1461" i="22" l="1"/>
  <c r="J1461" i="22"/>
  <c r="S1461" i="22" s="1"/>
  <c r="O1461" i="22"/>
  <c r="Q1460" i="22"/>
  <c r="Y1460" i="22"/>
  <c r="N1460" i="22"/>
  <c r="U1460" i="22" s="1"/>
  <c r="I1462" i="22" a="1"/>
  <c r="I1462" i="22" s="1"/>
  <c r="K1462" i="22" a="1"/>
  <c r="K1462" i="22" s="1"/>
  <c r="G1462" i="22" a="1"/>
  <c r="G1462" i="22" s="1"/>
  <c r="F1463" i="22"/>
  <c r="P1461" i="22"/>
  <c r="X1461" i="22"/>
  <c r="L1461" i="22"/>
  <c r="T1461" i="22" s="1"/>
  <c r="H1461" i="22"/>
  <c r="R1461" i="22" s="1"/>
  <c r="A1461" i="22"/>
  <c r="V1461" i="22"/>
  <c r="M1461" i="22"/>
  <c r="J1462" i="22" l="1"/>
  <c r="S1462" i="22" s="1"/>
  <c r="W1462" i="22"/>
  <c r="O1462" i="22"/>
  <c r="P1462" i="22"/>
  <c r="X1462" i="22"/>
  <c r="L1462" i="22"/>
  <c r="T1462" i="22" s="1"/>
  <c r="I1463" i="22" a="1"/>
  <c r="I1463" i="22" s="1"/>
  <c r="F1464" i="22"/>
  <c r="G1463" i="22" a="1"/>
  <c r="G1463" i="22" s="1"/>
  <c r="K1463" i="22" a="1"/>
  <c r="K1463" i="22" s="1"/>
  <c r="N1461" i="22"/>
  <c r="U1461" i="22" s="1"/>
  <c r="Q1461" i="22"/>
  <c r="Y1461" i="22"/>
  <c r="M1462" i="22"/>
  <c r="A1462" i="22"/>
  <c r="H1462" i="22"/>
  <c r="R1462" i="22" s="1"/>
  <c r="V1462" i="22"/>
  <c r="N1462" i="22" l="1"/>
  <c r="U1462" i="22" s="1"/>
  <c r="Q1462" i="22"/>
  <c r="Y1462" i="22"/>
  <c r="J1463" i="22"/>
  <c r="S1463" i="22" s="1"/>
  <c r="O1463" i="22"/>
  <c r="W1463" i="22"/>
  <c r="P1463" i="22"/>
  <c r="X1463" i="22"/>
  <c r="L1463" i="22"/>
  <c r="T1463" i="22" s="1"/>
  <c r="K1464" i="22" a="1"/>
  <c r="K1464" i="22" s="1"/>
  <c r="G1464" i="22" a="1"/>
  <c r="G1464" i="22" s="1"/>
  <c r="I1464" i="22" a="1"/>
  <c r="I1464" i="22" s="1"/>
  <c r="F1465" i="22"/>
  <c r="M1463" i="22"/>
  <c r="A1463" i="22"/>
  <c r="H1463" i="22"/>
  <c r="R1463" i="22" s="1"/>
  <c r="V1463" i="22"/>
  <c r="N1463" i="22" l="1"/>
  <c r="U1463" i="22" s="1"/>
  <c r="Y1463" i="22"/>
  <c r="Q1463" i="22"/>
  <c r="F1466" i="22"/>
  <c r="K1465" i="22" a="1"/>
  <c r="K1465" i="22" s="1"/>
  <c r="G1465" i="22" a="1"/>
  <c r="G1465" i="22" s="1"/>
  <c r="I1465" i="22" a="1"/>
  <c r="I1465" i="22" s="1"/>
  <c r="O1464" i="22"/>
  <c r="W1464" i="22"/>
  <c r="J1464" i="22"/>
  <c r="S1464" i="22" s="1"/>
  <c r="H1464" i="22"/>
  <c r="R1464" i="22" s="1"/>
  <c r="M1464" i="22"/>
  <c r="V1464" i="22"/>
  <c r="A1464" i="22"/>
  <c r="X1464" i="22"/>
  <c r="L1464" i="22"/>
  <c r="T1464" i="22" s="1"/>
  <c r="P1464" i="22"/>
  <c r="W1465" i="22" l="1"/>
  <c r="J1465" i="22"/>
  <c r="S1465" i="22" s="1"/>
  <c r="O1465" i="22"/>
  <c r="G1466" i="22" a="1"/>
  <c r="G1466" i="22" s="1"/>
  <c r="K1466" i="22" a="1"/>
  <c r="K1466" i="22" s="1"/>
  <c r="F1467" i="22"/>
  <c r="I1466" i="22" a="1"/>
  <c r="I1466" i="22" s="1"/>
  <c r="M1465" i="22"/>
  <c r="V1465" i="22"/>
  <c r="A1465" i="22"/>
  <c r="H1465" i="22"/>
  <c r="R1465" i="22" s="1"/>
  <c r="L1465" i="22"/>
  <c r="T1465" i="22" s="1"/>
  <c r="P1465" i="22"/>
  <c r="X1465" i="22"/>
  <c r="Q1464" i="22"/>
  <c r="Y1464" i="22"/>
  <c r="N1464" i="22"/>
  <c r="U1464" i="22" s="1"/>
  <c r="P1466" i="22" l="1"/>
  <c r="L1466" i="22"/>
  <c r="T1466" i="22" s="1"/>
  <c r="X1466" i="22"/>
  <c r="M1466" i="22"/>
  <c r="A1466" i="22"/>
  <c r="H1466" i="22"/>
  <c r="R1466" i="22" s="1"/>
  <c r="V1466" i="22"/>
  <c r="Q1465" i="22"/>
  <c r="Y1465" i="22"/>
  <c r="N1465" i="22"/>
  <c r="U1465" i="22" s="1"/>
  <c r="I1467" i="22" a="1"/>
  <c r="I1467" i="22" s="1"/>
  <c r="K1467" i="22" a="1"/>
  <c r="K1467" i="22" s="1"/>
  <c r="G1467" i="22" a="1"/>
  <c r="G1467" i="22" s="1"/>
  <c r="F1468" i="22"/>
  <c r="O1466" i="22"/>
  <c r="W1466" i="22"/>
  <c r="J1466" i="22"/>
  <c r="S1466" i="22" s="1"/>
  <c r="M1467" i="22" l="1"/>
  <c r="H1467" i="22"/>
  <c r="R1467" i="22" s="1"/>
  <c r="A1467" i="22"/>
  <c r="V1467" i="22"/>
  <c r="F1469" i="22"/>
  <c r="G1468" i="22" a="1"/>
  <c r="G1468" i="22" s="1"/>
  <c r="K1468" i="22" a="1"/>
  <c r="K1468" i="22" s="1"/>
  <c r="I1468" i="22" a="1"/>
  <c r="I1468" i="22" s="1"/>
  <c r="O1467" i="22"/>
  <c r="W1467" i="22"/>
  <c r="J1467" i="22"/>
  <c r="S1467" i="22" s="1"/>
  <c r="P1467" i="22"/>
  <c r="X1467" i="22"/>
  <c r="L1467" i="22"/>
  <c r="T1467" i="22" s="1"/>
  <c r="Y1466" i="22"/>
  <c r="N1466" i="22"/>
  <c r="U1466" i="22" s="1"/>
  <c r="Q1466" i="22"/>
  <c r="O1468" i="22" l="1"/>
  <c r="W1468" i="22"/>
  <c r="J1468" i="22"/>
  <c r="S1468" i="22" s="1"/>
  <c r="A1468" i="22"/>
  <c r="H1468" i="22"/>
  <c r="R1468" i="22" s="1"/>
  <c r="M1468" i="22"/>
  <c r="V1468" i="22"/>
  <c r="I1469" i="22" a="1"/>
  <c r="I1469" i="22" s="1"/>
  <c r="G1469" i="22" a="1"/>
  <c r="G1469" i="22" s="1"/>
  <c r="F1470" i="22"/>
  <c r="K1469" i="22" a="1"/>
  <c r="K1469" i="22" s="1"/>
  <c r="X1468" i="22"/>
  <c r="P1468" i="22"/>
  <c r="L1468" i="22"/>
  <c r="T1468" i="22" s="1"/>
  <c r="Y1467" i="22"/>
  <c r="N1467" i="22"/>
  <c r="U1467" i="22" s="1"/>
  <c r="Q1467" i="22"/>
  <c r="O1469" i="22" l="1"/>
  <c r="W1469" i="22"/>
  <c r="J1469" i="22"/>
  <c r="S1469" i="22" s="1"/>
  <c r="N1468" i="22"/>
  <c r="U1468" i="22" s="1"/>
  <c r="Q1468" i="22"/>
  <c r="Y1468" i="22"/>
  <c r="X1469" i="22"/>
  <c r="L1469" i="22"/>
  <c r="T1469" i="22" s="1"/>
  <c r="P1469" i="22"/>
  <c r="K1470" i="22" a="1"/>
  <c r="K1470" i="22" s="1"/>
  <c r="G1470" i="22" a="1"/>
  <c r="G1470" i="22" s="1"/>
  <c r="I1470" i="22" a="1"/>
  <c r="I1470" i="22" s="1"/>
  <c r="F1471" i="22"/>
  <c r="H1469" i="22"/>
  <c r="R1469" i="22" s="1"/>
  <c r="V1469" i="22"/>
  <c r="M1469" i="22"/>
  <c r="A1469" i="22"/>
  <c r="G1471" i="22" l="1" a="1"/>
  <c r="G1471" i="22" s="1"/>
  <c r="F1472" i="22"/>
  <c r="I1471" i="22" a="1"/>
  <c r="I1471" i="22" s="1"/>
  <c r="K1471" i="22" a="1"/>
  <c r="K1471" i="22" s="1"/>
  <c r="J1470" i="22"/>
  <c r="S1470" i="22" s="1"/>
  <c r="O1470" i="22"/>
  <c r="W1470" i="22"/>
  <c r="Y1469" i="22"/>
  <c r="N1469" i="22"/>
  <c r="U1469" i="22" s="1"/>
  <c r="Q1469" i="22"/>
  <c r="M1470" i="22"/>
  <c r="V1470" i="22"/>
  <c r="H1470" i="22"/>
  <c r="R1470" i="22" s="1"/>
  <c r="A1470" i="22"/>
  <c r="L1470" i="22"/>
  <c r="T1470" i="22" s="1"/>
  <c r="X1470" i="22"/>
  <c r="P1470" i="22"/>
  <c r="L1471" i="22" l="1"/>
  <c r="T1471" i="22" s="1"/>
  <c r="X1471" i="22"/>
  <c r="P1471" i="22"/>
  <c r="W1471" i="22"/>
  <c r="J1471" i="22"/>
  <c r="S1471" i="22" s="1"/>
  <c r="O1471" i="22"/>
  <c r="I1472" i="22" a="1"/>
  <c r="I1472" i="22" s="1"/>
  <c r="K1472" i="22" a="1"/>
  <c r="K1472" i="22" s="1"/>
  <c r="G1472" i="22" a="1"/>
  <c r="G1472" i="22" s="1"/>
  <c r="F1473" i="22"/>
  <c r="Q1470" i="22"/>
  <c r="Y1470" i="22"/>
  <c r="N1470" i="22"/>
  <c r="U1470" i="22" s="1"/>
  <c r="M1471" i="22"/>
  <c r="A1471" i="22"/>
  <c r="H1471" i="22"/>
  <c r="R1471" i="22" s="1"/>
  <c r="V1471" i="22"/>
  <c r="O1472" i="22" l="1"/>
  <c r="W1472" i="22"/>
  <c r="J1472" i="22"/>
  <c r="S1472" i="22" s="1"/>
  <c r="I1473" i="22" a="1"/>
  <c r="I1473" i="22" s="1"/>
  <c r="K1473" i="22" a="1"/>
  <c r="K1473" i="22" s="1"/>
  <c r="G1473" i="22" a="1"/>
  <c r="G1473" i="22" s="1"/>
  <c r="F1474" i="22"/>
  <c r="X1472" i="22"/>
  <c r="L1472" i="22"/>
  <c r="T1472" i="22" s="1"/>
  <c r="P1472" i="22"/>
  <c r="Y1471" i="22"/>
  <c r="Q1471" i="22"/>
  <c r="N1471" i="22"/>
  <c r="U1471" i="22" s="1"/>
  <c r="M1472" i="22"/>
  <c r="H1472" i="22"/>
  <c r="R1472" i="22" s="1"/>
  <c r="V1472" i="22"/>
  <c r="A1472" i="22"/>
  <c r="F1475" i="22" l="1"/>
  <c r="K1474" i="22" a="1"/>
  <c r="K1474" i="22" s="1"/>
  <c r="G1474" i="22" a="1"/>
  <c r="G1474" i="22" s="1"/>
  <c r="I1474" i="22" a="1"/>
  <c r="I1474" i="22" s="1"/>
  <c r="V1473" i="22"/>
  <c r="A1473" i="22"/>
  <c r="M1473" i="22"/>
  <c r="H1473" i="22"/>
  <c r="R1473" i="22" s="1"/>
  <c r="L1473" i="22"/>
  <c r="T1473" i="22" s="1"/>
  <c r="X1473" i="22"/>
  <c r="P1473" i="22"/>
  <c r="O1473" i="22"/>
  <c r="J1473" i="22"/>
  <c r="S1473" i="22" s="1"/>
  <c r="W1473" i="22"/>
  <c r="Y1472" i="22"/>
  <c r="N1472" i="22"/>
  <c r="U1472" i="22" s="1"/>
  <c r="Q1472" i="22"/>
  <c r="W1474" i="22" l="1"/>
  <c r="O1474" i="22"/>
  <c r="J1474" i="22"/>
  <c r="S1474" i="22" s="1"/>
  <c r="H1474" i="22"/>
  <c r="R1474" i="22" s="1"/>
  <c r="M1474" i="22"/>
  <c r="V1474" i="22"/>
  <c r="A1474" i="22"/>
  <c r="N1473" i="22"/>
  <c r="U1473" i="22" s="1"/>
  <c r="Y1473" i="22"/>
  <c r="Q1473" i="22"/>
  <c r="P1474" i="22"/>
  <c r="X1474" i="22"/>
  <c r="L1474" i="22"/>
  <c r="T1474" i="22" s="1"/>
  <c r="K1475" i="22" a="1"/>
  <c r="K1475" i="22" s="1"/>
  <c r="G1475" i="22" a="1"/>
  <c r="G1475" i="22" s="1"/>
  <c r="F1476" i="22"/>
  <c r="I1475" i="22" a="1"/>
  <c r="I1475" i="22" s="1"/>
  <c r="V1475" i="22" l="1"/>
  <c r="H1475" i="22"/>
  <c r="R1475" i="22" s="1"/>
  <c r="M1475" i="22"/>
  <c r="A1475" i="22"/>
  <c r="Y1474" i="22"/>
  <c r="N1474" i="22"/>
  <c r="U1474" i="22" s="1"/>
  <c r="Q1474" i="22"/>
  <c r="P1475" i="22"/>
  <c r="X1475" i="22"/>
  <c r="L1475" i="22"/>
  <c r="T1475" i="22" s="1"/>
  <c r="G1476" i="22" a="1"/>
  <c r="G1476" i="22" s="1"/>
  <c r="K1476" i="22" a="1"/>
  <c r="K1476" i="22" s="1"/>
  <c r="F1477" i="22"/>
  <c r="I1476" i="22" a="1"/>
  <c r="I1476" i="22" s="1"/>
  <c r="O1475" i="22"/>
  <c r="W1475" i="22"/>
  <c r="J1475" i="22"/>
  <c r="S1475" i="22" s="1"/>
  <c r="G1477" i="22" l="1" a="1"/>
  <c r="G1477" i="22" s="1"/>
  <c r="F1478" i="22"/>
  <c r="I1477" i="22" a="1"/>
  <c r="I1477" i="22" s="1"/>
  <c r="K1477" i="22" a="1"/>
  <c r="K1477" i="22" s="1"/>
  <c r="A1476" i="22"/>
  <c r="H1476" i="22"/>
  <c r="R1476" i="22" s="1"/>
  <c r="M1476" i="22"/>
  <c r="V1476" i="22"/>
  <c r="N1475" i="22"/>
  <c r="U1475" i="22" s="1"/>
  <c r="Q1475" i="22"/>
  <c r="Y1475" i="22"/>
  <c r="L1476" i="22"/>
  <c r="T1476" i="22" s="1"/>
  <c r="P1476" i="22"/>
  <c r="X1476" i="22"/>
  <c r="W1476" i="22"/>
  <c r="J1476" i="22"/>
  <c r="S1476" i="22" s="1"/>
  <c r="O1476" i="22"/>
  <c r="N1476" i="22" l="1"/>
  <c r="U1476" i="22" s="1"/>
  <c r="Q1476" i="22"/>
  <c r="Y1476" i="22"/>
  <c r="X1477" i="22"/>
  <c r="L1477" i="22"/>
  <c r="T1477" i="22" s="1"/>
  <c r="P1477" i="22"/>
  <c r="O1477" i="22"/>
  <c r="J1477" i="22"/>
  <c r="S1477" i="22" s="1"/>
  <c r="W1477" i="22"/>
  <c r="G1478" i="22" a="1"/>
  <c r="G1478" i="22" s="1"/>
  <c r="K1478" i="22" a="1"/>
  <c r="K1478" i="22" s="1"/>
  <c r="I1478" i="22" a="1"/>
  <c r="I1478" i="22" s="1"/>
  <c r="F1479" i="22"/>
  <c r="A1477" i="22"/>
  <c r="H1477" i="22"/>
  <c r="R1477" i="22" s="1"/>
  <c r="V1477" i="22"/>
  <c r="M1477" i="22"/>
  <c r="J1478" i="22" l="1"/>
  <c r="S1478" i="22" s="1"/>
  <c r="O1478" i="22"/>
  <c r="W1478" i="22"/>
  <c r="P1478" i="22"/>
  <c r="X1478" i="22"/>
  <c r="L1478" i="22"/>
  <c r="T1478" i="22" s="1"/>
  <c r="F1480" i="22"/>
  <c r="I1479" i="22" a="1"/>
  <c r="I1479" i="22" s="1"/>
  <c r="G1479" i="22" a="1"/>
  <c r="G1479" i="22" s="1"/>
  <c r="K1479" i="22" a="1"/>
  <c r="K1479" i="22" s="1"/>
  <c r="V1478" i="22"/>
  <c r="M1478" i="22"/>
  <c r="H1478" i="22"/>
  <c r="R1478" i="22" s="1"/>
  <c r="A1478" i="22"/>
  <c r="N1477" i="22"/>
  <c r="U1477" i="22" s="1"/>
  <c r="Q1477" i="22"/>
  <c r="Y1477" i="22"/>
  <c r="O1479" i="22" l="1"/>
  <c r="W1479" i="22"/>
  <c r="J1479" i="22"/>
  <c r="S1479" i="22" s="1"/>
  <c r="Y1478" i="22"/>
  <c r="N1478" i="22"/>
  <c r="U1478" i="22" s="1"/>
  <c r="Q1478" i="22"/>
  <c r="I1480" i="22" a="1"/>
  <c r="I1480" i="22" s="1"/>
  <c r="G1480" i="22" a="1"/>
  <c r="G1480" i="22" s="1"/>
  <c r="K1480" i="22" a="1"/>
  <c r="K1480" i="22" s="1"/>
  <c r="F1481" i="22"/>
  <c r="P1479" i="22"/>
  <c r="X1479" i="22"/>
  <c r="L1479" i="22"/>
  <c r="T1479" i="22" s="1"/>
  <c r="M1479" i="22"/>
  <c r="H1479" i="22"/>
  <c r="R1479" i="22" s="1"/>
  <c r="A1479" i="22"/>
  <c r="V1479" i="22"/>
  <c r="Q1479" i="22" l="1"/>
  <c r="Y1479" i="22"/>
  <c r="N1479" i="22"/>
  <c r="U1479" i="22" s="1"/>
  <c r="W1480" i="22"/>
  <c r="O1480" i="22"/>
  <c r="J1480" i="22"/>
  <c r="S1480" i="22" s="1"/>
  <c r="K1481" i="22" a="1"/>
  <c r="K1481" i="22" s="1"/>
  <c r="F1482" i="22"/>
  <c r="G1481" i="22" a="1"/>
  <c r="G1481" i="22" s="1"/>
  <c r="I1481" i="22" a="1"/>
  <c r="I1481" i="22" s="1"/>
  <c r="M1480" i="22"/>
  <c r="V1480" i="22"/>
  <c r="A1480" i="22"/>
  <c r="H1480" i="22"/>
  <c r="R1480" i="22" s="1"/>
  <c r="L1480" i="22"/>
  <c r="T1480" i="22" s="1"/>
  <c r="P1480" i="22"/>
  <c r="X1480" i="22"/>
  <c r="L1481" i="22" l="1"/>
  <c r="T1481" i="22" s="1"/>
  <c r="P1481" i="22"/>
  <c r="X1481" i="22"/>
  <c r="I1482" i="22" a="1"/>
  <c r="I1482" i="22" s="1"/>
  <c r="G1482" i="22" a="1"/>
  <c r="G1482" i="22" s="1"/>
  <c r="F1483" i="22"/>
  <c r="K1482" i="22" a="1"/>
  <c r="K1482" i="22" s="1"/>
  <c r="Q1480" i="22"/>
  <c r="Y1480" i="22"/>
  <c r="N1480" i="22"/>
  <c r="U1480" i="22" s="1"/>
  <c r="O1481" i="22"/>
  <c r="W1481" i="22"/>
  <c r="J1481" i="22"/>
  <c r="S1481" i="22" s="1"/>
  <c r="A1481" i="22"/>
  <c r="H1481" i="22"/>
  <c r="R1481" i="22" s="1"/>
  <c r="V1481" i="22"/>
  <c r="M1481" i="22"/>
  <c r="G1483" i="22" l="1" a="1"/>
  <c r="G1483" i="22" s="1"/>
  <c r="F1484" i="22"/>
  <c r="I1483" i="22" a="1"/>
  <c r="I1483" i="22" s="1"/>
  <c r="K1483" i="22" a="1"/>
  <c r="K1483" i="22" s="1"/>
  <c r="A1482" i="22"/>
  <c r="H1482" i="22"/>
  <c r="R1482" i="22" s="1"/>
  <c r="V1482" i="22"/>
  <c r="M1482" i="22"/>
  <c r="J1482" i="22"/>
  <c r="S1482" i="22" s="1"/>
  <c r="O1482" i="22"/>
  <c r="W1482" i="22"/>
  <c r="X1482" i="22"/>
  <c r="L1482" i="22"/>
  <c r="T1482" i="22" s="1"/>
  <c r="P1482" i="22"/>
  <c r="Y1481" i="22"/>
  <c r="N1481" i="22"/>
  <c r="U1481" i="22" s="1"/>
  <c r="Q1481" i="22"/>
  <c r="L1483" i="22" l="1"/>
  <c r="T1483" i="22" s="1"/>
  <c r="P1483" i="22"/>
  <c r="X1483" i="22"/>
  <c r="Q1482" i="22"/>
  <c r="N1482" i="22"/>
  <c r="U1482" i="22" s="1"/>
  <c r="Y1482" i="22"/>
  <c r="J1483" i="22"/>
  <c r="S1483" i="22" s="1"/>
  <c r="W1483" i="22"/>
  <c r="O1483" i="22"/>
  <c r="K1484" i="22" a="1"/>
  <c r="K1484" i="22" s="1"/>
  <c r="G1484" i="22" a="1"/>
  <c r="G1484" i="22" s="1"/>
  <c r="F1485" i="22"/>
  <c r="I1484" i="22" a="1"/>
  <c r="I1484" i="22" s="1"/>
  <c r="H1483" i="22"/>
  <c r="R1483" i="22" s="1"/>
  <c r="V1483" i="22"/>
  <c r="A1483" i="22"/>
  <c r="M1483" i="22"/>
  <c r="O1484" i="22" l="1"/>
  <c r="W1484" i="22"/>
  <c r="J1484" i="22"/>
  <c r="S1484" i="22" s="1"/>
  <c r="F1486" i="22"/>
  <c r="K1485" i="22" a="1"/>
  <c r="K1485" i="22" s="1"/>
  <c r="G1485" i="22" a="1"/>
  <c r="G1485" i="22" s="1"/>
  <c r="I1485" i="22" a="1"/>
  <c r="I1485" i="22" s="1"/>
  <c r="V1484" i="22"/>
  <c r="A1484" i="22"/>
  <c r="H1484" i="22"/>
  <c r="R1484" i="22" s="1"/>
  <c r="M1484" i="22"/>
  <c r="L1484" i="22"/>
  <c r="T1484" i="22" s="1"/>
  <c r="P1484" i="22"/>
  <c r="X1484" i="22"/>
  <c r="Y1483" i="22"/>
  <c r="N1483" i="22"/>
  <c r="U1483" i="22" s="1"/>
  <c r="Q1483" i="22"/>
  <c r="O1485" i="22" l="1"/>
  <c r="W1485" i="22"/>
  <c r="J1485" i="22"/>
  <c r="S1485" i="22" s="1"/>
  <c r="X1485" i="22"/>
  <c r="L1485" i="22"/>
  <c r="T1485" i="22" s="1"/>
  <c r="P1485" i="22"/>
  <c r="F1487" i="22"/>
  <c r="I1486" i="22" a="1"/>
  <c r="I1486" i="22" s="1"/>
  <c r="K1486" i="22" a="1"/>
  <c r="K1486" i="22" s="1"/>
  <c r="G1486" i="22" a="1"/>
  <c r="G1486" i="22" s="1"/>
  <c r="V1485" i="22"/>
  <c r="M1485" i="22"/>
  <c r="A1485" i="22"/>
  <c r="H1485" i="22"/>
  <c r="R1485" i="22" s="1"/>
  <c r="N1484" i="22"/>
  <c r="U1484" i="22" s="1"/>
  <c r="Q1484" i="22"/>
  <c r="Y1484" i="22"/>
  <c r="O1486" i="22" l="1"/>
  <c r="W1486" i="22"/>
  <c r="J1486" i="22"/>
  <c r="S1486" i="22" s="1"/>
  <c r="Q1485" i="22"/>
  <c r="Y1485" i="22"/>
  <c r="N1485" i="22"/>
  <c r="U1485" i="22" s="1"/>
  <c r="V1486" i="22"/>
  <c r="M1486" i="22"/>
  <c r="H1486" i="22"/>
  <c r="R1486" i="22" s="1"/>
  <c r="A1486" i="22"/>
  <c r="F1488" i="22"/>
  <c r="G1487" i="22" a="1"/>
  <c r="G1487" i="22" s="1"/>
  <c r="I1487" i="22" a="1"/>
  <c r="I1487" i="22" s="1"/>
  <c r="K1487" i="22" a="1"/>
  <c r="K1487" i="22" s="1"/>
  <c r="L1486" i="22"/>
  <c r="T1486" i="22" s="1"/>
  <c r="P1486" i="22"/>
  <c r="X1486" i="22"/>
  <c r="L1487" i="22" l="1"/>
  <c r="T1487" i="22" s="1"/>
  <c r="P1487" i="22"/>
  <c r="X1487" i="22"/>
  <c r="W1487" i="22"/>
  <c r="J1487" i="22"/>
  <c r="S1487" i="22" s="1"/>
  <c r="O1487" i="22"/>
  <c r="M1487" i="22"/>
  <c r="H1487" i="22"/>
  <c r="R1487" i="22" s="1"/>
  <c r="A1487" i="22"/>
  <c r="V1487" i="22"/>
  <c r="I1488" i="22" a="1"/>
  <c r="I1488" i="22" s="1"/>
  <c r="K1488" i="22" a="1"/>
  <c r="K1488" i="22" s="1"/>
  <c r="G1488" i="22" a="1"/>
  <c r="G1488" i="22" s="1"/>
  <c r="F1489" i="22"/>
  <c r="Y1486" i="22"/>
  <c r="N1486" i="22"/>
  <c r="U1486" i="22" s="1"/>
  <c r="Q1486" i="22"/>
  <c r="K1489" i="22" l="1" a="1"/>
  <c r="K1489" i="22" s="1"/>
  <c r="G1489" i="22" a="1"/>
  <c r="G1489" i="22" s="1"/>
  <c r="I1489" i="22" a="1"/>
  <c r="I1489" i="22" s="1"/>
  <c r="F1490" i="22"/>
  <c r="M1488" i="22"/>
  <c r="H1488" i="22"/>
  <c r="R1488" i="22" s="1"/>
  <c r="A1488" i="22"/>
  <c r="V1488" i="22"/>
  <c r="L1488" i="22"/>
  <c r="T1488" i="22" s="1"/>
  <c r="X1488" i="22"/>
  <c r="P1488" i="22"/>
  <c r="W1488" i="22"/>
  <c r="J1488" i="22"/>
  <c r="S1488" i="22" s="1"/>
  <c r="O1488" i="22"/>
  <c r="Q1487" i="22"/>
  <c r="Y1487" i="22"/>
  <c r="N1487" i="22"/>
  <c r="U1487" i="22" s="1"/>
  <c r="Q1488" i="22" l="1"/>
  <c r="Y1488" i="22"/>
  <c r="N1488" i="22"/>
  <c r="U1488" i="22" s="1"/>
  <c r="K1490" i="22" a="1"/>
  <c r="K1490" i="22" s="1"/>
  <c r="F1491" i="22"/>
  <c r="I1490" i="22" a="1"/>
  <c r="I1490" i="22" s="1"/>
  <c r="G1490" i="22" a="1"/>
  <c r="G1490" i="22" s="1"/>
  <c r="W1489" i="22"/>
  <c r="O1489" i="22"/>
  <c r="J1489" i="22"/>
  <c r="S1489" i="22" s="1"/>
  <c r="A1489" i="22"/>
  <c r="H1489" i="22"/>
  <c r="R1489" i="22" s="1"/>
  <c r="V1489" i="22"/>
  <c r="M1489" i="22"/>
  <c r="L1489" i="22"/>
  <c r="T1489" i="22" s="1"/>
  <c r="X1489" i="22"/>
  <c r="P1489" i="22"/>
  <c r="H1490" i="22" l="1"/>
  <c r="R1490" i="22" s="1"/>
  <c r="V1490" i="22"/>
  <c r="M1490" i="22"/>
  <c r="A1490" i="22"/>
  <c r="W1490" i="22"/>
  <c r="J1490" i="22"/>
  <c r="S1490" i="22" s="1"/>
  <c r="O1490" i="22"/>
  <c r="G1491" i="22" a="1"/>
  <c r="G1491" i="22" s="1"/>
  <c r="I1491" i="22" a="1"/>
  <c r="I1491" i="22" s="1"/>
  <c r="K1491" i="22" a="1"/>
  <c r="K1491" i="22" s="1"/>
  <c r="F1492" i="22"/>
  <c r="Q1489" i="22"/>
  <c r="N1489" i="22"/>
  <c r="U1489" i="22" s="1"/>
  <c r="Y1489" i="22"/>
  <c r="P1490" i="22"/>
  <c r="X1490" i="22"/>
  <c r="L1490" i="22"/>
  <c r="T1490" i="22" s="1"/>
  <c r="H1491" i="22" l="1"/>
  <c r="R1491" i="22" s="1"/>
  <c r="V1491" i="22"/>
  <c r="M1491" i="22"/>
  <c r="A1491" i="22"/>
  <c r="I1492" i="22" a="1"/>
  <c r="I1492" i="22" s="1"/>
  <c r="F1493" i="22"/>
  <c r="G1492" i="22" a="1"/>
  <c r="G1492" i="22" s="1"/>
  <c r="K1492" i="22" a="1"/>
  <c r="K1492" i="22" s="1"/>
  <c r="N1490" i="22"/>
  <c r="U1490" i="22" s="1"/>
  <c r="Q1490" i="22"/>
  <c r="Y1490" i="22"/>
  <c r="X1491" i="22"/>
  <c r="P1491" i="22"/>
  <c r="L1491" i="22"/>
  <c r="T1491" i="22" s="1"/>
  <c r="J1491" i="22"/>
  <c r="S1491" i="22" s="1"/>
  <c r="O1491" i="22"/>
  <c r="W1491" i="22"/>
  <c r="M1492" i="22" l="1"/>
  <c r="A1492" i="22"/>
  <c r="H1492" i="22"/>
  <c r="R1492" i="22" s="1"/>
  <c r="V1492" i="22"/>
  <c r="J1492" i="22"/>
  <c r="S1492" i="22" s="1"/>
  <c r="O1492" i="22"/>
  <c r="W1492" i="22"/>
  <c r="F1494" i="22"/>
  <c r="I1493" i="22" a="1"/>
  <c r="I1493" i="22" s="1"/>
  <c r="K1493" i="22" a="1"/>
  <c r="K1493" i="22" s="1"/>
  <c r="G1493" i="22" a="1"/>
  <c r="G1493" i="22" s="1"/>
  <c r="N1491" i="22"/>
  <c r="U1491" i="22" s="1"/>
  <c r="Q1491" i="22"/>
  <c r="Y1491" i="22"/>
  <c r="L1492" i="22"/>
  <c r="T1492" i="22" s="1"/>
  <c r="P1492" i="22"/>
  <c r="X1492" i="22"/>
  <c r="F1495" i="22" l="1"/>
  <c r="I1494" i="22" a="1"/>
  <c r="I1494" i="22" s="1"/>
  <c r="K1494" i="22" a="1"/>
  <c r="K1494" i="22" s="1"/>
  <c r="G1494" i="22" a="1"/>
  <c r="G1494" i="22" s="1"/>
  <c r="H1493" i="22"/>
  <c r="R1493" i="22" s="1"/>
  <c r="A1493" i="22"/>
  <c r="M1493" i="22"/>
  <c r="V1493" i="22"/>
  <c r="L1493" i="22"/>
  <c r="T1493" i="22" s="1"/>
  <c r="X1493" i="22"/>
  <c r="P1493" i="22"/>
  <c r="W1493" i="22"/>
  <c r="J1493" i="22"/>
  <c r="S1493" i="22" s="1"/>
  <c r="O1493" i="22"/>
  <c r="N1492" i="22"/>
  <c r="U1492" i="22" s="1"/>
  <c r="Q1492" i="22"/>
  <c r="Y1492" i="22"/>
  <c r="A1494" i="22" l="1"/>
  <c r="V1494" i="22"/>
  <c r="M1494" i="22"/>
  <c r="H1494" i="22"/>
  <c r="R1494" i="22" s="1"/>
  <c r="L1494" i="22"/>
  <c r="T1494" i="22" s="1"/>
  <c r="P1494" i="22"/>
  <c r="X1494" i="22"/>
  <c r="N1493" i="22"/>
  <c r="U1493" i="22" s="1"/>
  <c r="Y1493" i="22"/>
  <c r="Q1493" i="22"/>
  <c r="J1494" i="22"/>
  <c r="S1494" i="22" s="1"/>
  <c r="W1494" i="22"/>
  <c r="O1494" i="22"/>
  <c r="I1495" i="22" a="1"/>
  <c r="I1495" i="22" s="1"/>
  <c r="F1496" i="22"/>
  <c r="G1495" i="22" a="1"/>
  <c r="G1495" i="22" s="1"/>
  <c r="K1495" i="22" a="1"/>
  <c r="K1495" i="22" s="1"/>
  <c r="M1495" i="22" l="1"/>
  <c r="A1495" i="22"/>
  <c r="H1495" i="22"/>
  <c r="R1495" i="22" s="1"/>
  <c r="V1495" i="22"/>
  <c r="F1497" i="22"/>
  <c r="G1496" i="22" a="1"/>
  <c r="G1496" i="22" s="1"/>
  <c r="I1496" i="22" a="1"/>
  <c r="I1496" i="22" s="1"/>
  <c r="K1496" i="22" a="1"/>
  <c r="K1496" i="22" s="1"/>
  <c r="N1494" i="22"/>
  <c r="U1494" i="22" s="1"/>
  <c r="Q1494" i="22"/>
  <c r="Y1494" i="22"/>
  <c r="J1495" i="22"/>
  <c r="S1495" i="22" s="1"/>
  <c r="O1495" i="22"/>
  <c r="W1495" i="22"/>
  <c r="P1495" i="22"/>
  <c r="X1495" i="22"/>
  <c r="L1495" i="22"/>
  <c r="T1495" i="22" s="1"/>
  <c r="W1496" i="22" l="1"/>
  <c r="O1496" i="22"/>
  <c r="J1496" i="22"/>
  <c r="S1496" i="22" s="1"/>
  <c r="I1497" i="22" a="1"/>
  <c r="I1497" i="22" s="1"/>
  <c r="K1497" i="22" a="1"/>
  <c r="K1497" i="22" s="1"/>
  <c r="F1498" i="22"/>
  <c r="G1497" i="22" a="1"/>
  <c r="G1497" i="22" s="1"/>
  <c r="P1496" i="22"/>
  <c r="X1496" i="22"/>
  <c r="L1496" i="22"/>
  <c r="T1496" i="22" s="1"/>
  <c r="H1496" i="22"/>
  <c r="R1496" i="22" s="1"/>
  <c r="A1496" i="22"/>
  <c r="V1496" i="22"/>
  <c r="M1496" i="22"/>
  <c r="N1495" i="22"/>
  <c r="U1495" i="22" s="1"/>
  <c r="Q1495" i="22"/>
  <c r="Y1495" i="22"/>
  <c r="F1499" i="22" l="1"/>
  <c r="I1498" i="22" a="1"/>
  <c r="I1498" i="22" s="1"/>
  <c r="G1498" i="22" a="1"/>
  <c r="G1498" i="22" s="1"/>
  <c r="K1498" i="22" a="1"/>
  <c r="K1498" i="22" s="1"/>
  <c r="Q1496" i="22"/>
  <c r="Y1496" i="22"/>
  <c r="N1496" i="22"/>
  <c r="U1496" i="22" s="1"/>
  <c r="P1497" i="22"/>
  <c r="X1497" i="22"/>
  <c r="L1497" i="22"/>
  <c r="T1497" i="22" s="1"/>
  <c r="H1497" i="22"/>
  <c r="R1497" i="22" s="1"/>
  <c r="M1497" i="22"/>
  <c r="A1497" i="22"/>
  <c r="V1497" i="22"/>
  <c r="W1497" i="22"/>
  <c r="O1497" i="22"/>
  <c r="J1497" i="22"/>
  <c r="S1497" i="22" s="1"/>
  <c r="X1498" i="22" l="1"/>
  <c r="P1498" i="22"/>
  <c r="L1498" i="22"/>
  <c r="T1498" i="22" s="1"/>
  <c r="M1498" i="22"/>
  <c r="V1498" i="22"/>
  <c r="A1498" i="22"/>
  <c r="H1498" i="22"/>
  <c r="R1498" i="22" s="1"/>
  <c r="Q1497" i="22"/>
  <c r="Y1497" i="22"/>
  <c r="N1497" i="22"/>
  <c r="U1497" i="22" s="1"/>
  <c r="W1498" i="22"/>
  <c r="J1498" i="22"/>
  <c r="S1498" i="22" s="1"/>
  <c r="O1498" i="22"/>
  <c r="I1499" i="22" a="1"/>
  <c r="I1499" i="22" s="1"/>
  <c r="F1500" i="22"/>
  <c r="K1499" i="22" a="1"/>
  <c r="K1499" i="22" s="1"/>
  <c r="G1499" i="22" a="1"/>
  <c r="G1499" i="22" s="1"/>
  <c r="N1498" i="22" l="1"/>
  <c r="U1498" i="22" s="1"/>
  <c r="Q1498" i="22"/>
  <c r="Y1498" i="22"/>
  <c r="X1499" i="22"/>
  <c r="P1499" i="22"/>
  <c r="L1499" i="22"/>
  <c r="T1499" i="22" s="1"/>
  <c r="I1500" i="22" a="1"/>
  <c r="I1500" i="22" s="1"/>
  <c r="K1500" i="22" a="1"/>
  <c r="K1500" i="22" s="1"/>
  <c r="G1500" i="22" a="1"/>
  <c r="G1500" i="22" s="1"/>
  <c r="F1501" i="22"/>
  <c r="O1499" i="22"/>
  <c r="W1499" i="22"/>
  <c r="J1499" i="22"/>
  <c r="S1499" i="22" s="1"/>
  <c r="V1499" i="22"/>
  <c r="A1499" i="22"/>
  <c r="M1499" i="22"/>
  <c r="H1499" i="22"/>
  <c r="R1499" i="22" s="1"/>
  <c r="Q1499" i="22" l="1"/>
  <c r="Y1499" i="22"/>
  <c r="N1499" i="22"/>
  <c r="U1499" i="22" s="1"/>
  <c r="L1500" i="22"/>
  <c r="T1500" i="22" s="1"/>
  <c r="P1500" i="22"/>
  <c r="X1500" i="22"/>
  <c r="O1500" i="22"/>
  <c r="W1500" i="22"/>
  <c r="J1500" i="22"/>
  <c r="S1500" i="22" s="1"/>
  <c r="K1501" i="22" a="1"/>
  <c r="K1501" i="22" s="1"/>
  <c r="G1501" i="22" a="1"/>
  <c r="G1501" i="22" s="1"/>
  <c r="F1502" i="22"/>
  <c r="I1501" i="22" a="1"/>
  <c r="I1501" i="22" s="1"/>
  <c r="M1500" i="22"/>
  <c r="A1500" i="22"/>
  <c r="H1500" i="22"/>
  <c r="R1500" i="22" s="1"/>
  <c r="V1500" i="22"/>
  <c r="O1501" i="22" l="1"/>
  <c r="W1501" i="22"/>
  <c r="J1501" i="22"/>
  <c r="S1501" i="22" s="1"/>
  <c r="N1500" i="22"/>
  <c r="U1500" i="22" s="1"/>
  <c r="Q1500" i="22"/>
  <c r="Y1500" i="22"/>
  <c r="A1501" i="22"/>
  <c r="M1501" i="22"/>
  <c r="H1501" i="22"/>
  <c r="R1501" i="22" s="1"/>
  <c r="V1501" i="22"/>
  <c r="P1501" i="22"/>
  <c r="X1501" i="22"/>
  <c r="L1501" i="22"/>
  <c r="T1501" i="22" s="1"/>
  <c r="G1502" i="22" a="1"/>
  <c r="G1502" i="22" s="1"/>
  <c r="I1502" i="22" a="1"/>
  <c r="I1502" i="22" s="1"/>
  <c r="F1503" i="22"/>
  <c r="K1502" i="22" a="1"/>
  <c r="K1502" i="22" s="1"/>
  <c r="I1503" i="22" l="1" a="1"/>
  <c r="I1503" i="22" s="1"/>
  <c r="K1503" i="22" a="1"/>
  <c r="K1503" i="22" s="1"/>
  <c r="F1504" i="22"/>
  <c r="G1503" i="22" a="1"/>
  <c r="G1503" i="22" s="1"/>
  <c r="N1501" i="22"/>
  <c r="U1501" i="22" s="1"/>
  <c r="Q1501" i="22"/>
  <c r="Y1501" i="22"/>
  <c r="V1502" i="22"/>
  <c r="M1502" i="22"/>
  <c r="A1502" i="22"/>
  <c r="H1502" i="22"/>
  <c r="R1502" i="22" s="1"/>
  <c r="O1502" i="22"/>
  <c r="W1502" i="22"/>
  <c r="J1502" i="22"/>
  <c r="S1502" i="22" s="1"/>
  <c r="L1502" i="22"/>
  <c r="T1502" i="22" s="1"/>
  <c r="P1502" i="22"/>
  <c r="X1502" i="22"/>
  <c r="H1503" i="22" l="1"/>
  <c r="R1503" i="22" s="1"/>
  <c r="M1503" i="22"/>
  <c r="A1503" i="22"/>
  <c r="V1503" i="22"/>
  <c r="I1504" i="22" a="1"/>
  <c r="I1504" i="22" s="1"/>
  <c r="K1504" i="22" a="1"/>
  <c r="K1504" i="22" s="1"/>
  <c r="F1505" i="22"/>
  <c r="G1504" i="22" a="1"/>
  <c r="G1504" i="22" s="1"/>
  <c r="P1503" i="22"/>
  <c r="X1503" i="22"/>
  <c r="L1503" i="22"/>
  <c r="T1503" i="22" s="1"/>
  <c r="Q1502" i="22"/>
  <c r="Y1502" i="22"/>
  <c r="N1502" i="22"/>
  <c r="U1502" i="22" s="1"/>
  <c r="O1503" i="22"/>
  <c r="W1503" i="22"/>
  <c r="J1503" i="22"/>
  <c r="S1503" i="22" s="1"/>
  <c r="N1503" i="22" l="1"/>
  <c r="U1503" i="22" s="1"/>
  <c r="Q1503" i="22"/>
  <c r="Y1503" i="22"/>
  <c r="A1504" i="22"/>
  <c r="M1504" i="22"/>
  <c r="V1504" i="22"/>
  <c r="H1504" i="22"/>
  <c r="R1504" i="22" s="1"/>
  <c r="F1506" i="22"/>
  <c r="I1505" i="22" a="1"/>
  <c r="I1505" i="22" s="1"/>
  <c r="G1505" i="22" a="1"/>
  <c r="G1505" i="22" s="1"/>
  <c r="K1505" i="22" a="1"/>
  <c r="K1505" i="22" s="1"/>
  <c r="L1504" i="22"/>
  <c r="T1504" i="22" s="1"/>
  <c r="P1504" i="22"/>
  <c r="X1504" i="22"/>
  <c r="O1504" i="22"/>
  <c r="J1504" i="22"/>
  <c r="S1504" i="22" s="1"/>
  <c r="W1504" i="22"/>
  <c r="F1507" i="22" l="1"/>
  <c r="I1506" i="22" a="1"/>
  <c r="I1506" i="22" s="1"/>
  <c r="K1506" i="22" a="1"/>
  <c r="K1506" i="22" s="1"/>
  <c r="G1506" i="22" a="1"/>
  <c r="G1506" i="22" s="1"/>
  <c r="Q1504" i="22"/>
  <c r="Y1504" i="22"/>
  <c r="N1504" i="22"/>
  <c r="U1504" i="22" s="1"/>
  <c r="X1505" i="22"/>
  <c r="L1505" i="22"/>
  <c r="T1505" i="22" s="1"/>
  <c r="P1505" i="22"/>
  <c r="M1505" i="22"/>
  <c r="H1505" i="22"/>
  <c r="R1505" i="22" s="1"/>
  <c r="V1505" i="22"/>
  <c r="A1505" i="22"/>
  <c r="O1505" i="22"/>
  <c r="W1505" i="22"/>
  <c r="J1505" i="22"/>
  <c r="S1505" i="22" s="1"/>
  <c r="V1506" i="22" l="1"/>
  <c r="A1506" i="22"/>
  <c r="H1506" i="22"/>
  <c r="R1506" i="22" s="1"/>
  <c r="M1506" i="22"/>
  <c r="N1505" i="22"/>
  <c r="U1505" i="22" s="1"/>
  <c r="Q1505" i="22"/>
  <c r="Y1505" i="22"/>
  <c r="P1506" i="22"/>
  <c r="L1506" i="22"/>
  <c r="T1506" i="22" s="1"/>
  <c r="X1506" i="22"/>
  <c r="W1506" i="22"/>
  <c r="J1506" i="22"/>
  <c r="S1506" i="22" s="1"/>
  <c r="O1506" i="22"/>
  <c r="F1508" i="22"/>
  <c r="I1507" i="22" a="1"/>
  <c r="I1507" i="22" s="1"/>
  <c r="K1507" i="22" a="1"/>
  <c r="K1507" i="22" s="1"/>
  <c r="G1507" i="22" a="1"/>
  <c r="G1507" i="22" s="1"/>
  <c r="X1507" i="22" l="1"/>
  <c r="P1507" i="22"/>
  <c r="L1507" i="22"/>
  <c r="T1507" i="22" s="1"/>
  <c r="Y1506" i="22"/>
  <c r="N1506" i="22"/>
  <c r="U1506" i="22" s="1"/>
  <c r="Q1506" i="22"/>
  <c r="K1508" i="22" a="1"/>
  <c r="K1508" i="22" s="1"/>
  <c r="G1508" i="22" a="1"/>
  <c r="G1508" i="22" s="1"/>
  <c r="F1509" i="22"/>
  <c r="I1508" i="22" a="1"/>
  <c r="I1508" i="22" s="1"/>
  <c r="J1507" i="22"/>
  <c r="S1507" i="22" s="1"/>
  <c r="W1507" i="22"/>
  <c r="O1507" i="22"/>
  <c r="A1507" i="22"/>
  <c r="V1507" i="22"/>
  <c r="H1507" i="22"/>
  <c r="R1507" i="22" s="1"/>
  <c r="M1507" i="22"/>
  <c r="L1508" i="22" l="1"/>
  <c r="T1508" i="22" s="1"/>
  <c r="P1508" i="22"/>
  <c r="X1508" i="22"/>
  <c r="O1508" i="22"/>
  <c r="W1508" i="22"/>
  <c r="J1508" i="22"/>
  <c r="S1508" i="22" s="1"/>
  <c r="H1508" i="22"/>
  <c r="R1508" i="22" s="1"/>
  <c r="M1508" i="22"/>
  <c r="A1508" i="22"/>
  <c r="V1508" i="22"/>
  <c r="Y1507" i="22"/>
  <c r="Q1507" i="22"/>
  <c r="N1507" i="22"/>
  <c r="U1507" i="22" s="1"/>
  <c r="I1509" i="22" a="1"/>
  <c r="I1509" i="22" s="1"/>
  <c r="F1510" i="22"/>
  <c r="G1509" i="22" a="1"/>
  <c r="G1509" i="22" s="1"/>
  <c r="K1509" i="22" a="1"/>
  <c r="K1509" i="22" s="1"/>
  <c r="N1508" i="22" l="1"/>
  <c r="U1508" i="22" s="1"/>
  <c r="Y1508" i="22"/>
  <c r="Q1508" i="22"/>
  <c r="O1509" i="22"/>
  <c r="W1509" i="22"/>
  <c r="J1509" i="22"/>
  <c r="S1509" i="22" s="1"/>
  <c r="M1509" i="22"/>
  <c r="H1509" i="22"/>
  <c r="R1509" i="22" s="1"/>
  <c r="A1509" i="22"/>
  <c r="V1509" i="22"/>
  <c r="K1510" i="22" a="1"/>
  <c r="K1510" i="22" s="1"/>
  <c r="I1510" i="22" a="1"/>
  <c r="I1510" i="22" s="1"/>
  <c r="G1510" i="22" a="1"/>
  <c r="G1510" i="22" s="1"/>
  <c r="F1511" i="22"/>
  <c r="X1509" i="22"/>
  <c r="L1509" i="22"/>
  <c r="T1509" i="22" s="1"/>
  <c r="P1509" i="22"/>
  <c r="M1510" i="22" l="1"/>
  <c r="A1510" i="22"/>
  <c r="H1510" i="22"/>
  <c r="R1510" i="22" s="1"/>
  <c r="V1510" i="22"/>
  <c r="F1512" i="22"/>
  <c r="K1511" i="22" a="1"/>
  <c r="K1511" i="22" s="1"/>
  <c r="G1511" i="22" a="1"/>
  <c r="G1511" i="22" s="1"/>
  <c r="I1511" i="22" a="1"/>
  <c r="I1511" i="22" s="1"/>
  <c r="W1510" i="22"/>
  <c r="J1510" i="22"/>
  <c r="S1510" i="22" s="1"/>
  <c r="O1510" i="22"/>
  <c r="P1510" i="22"/>
  <c r="X1510" i="22"/>
  <c r="L1510" i="22"/>
  <c r="T1510" i="22" s="1"/>
  <c r="Q1509" i="22"/>
  <c r="Y1509" i="22"/>
  <c r="N1509" i="22"/>
  <c r="U1509" i="22" s="1"/>
  <c r="O1511" i="22" l="1"/>
  <c r="J1511" i="22"/>
  <c r="S1511" i="22" s="1"/>
  <c r="W1511" i="22"/>
  <c r="L1511" i="22"/>
  <c r="T1511" i="22" s="1"/>
  <c r="P1511" i="22"/>
  <c r="X1511" i="22"/>
  <c r="I1512" i="22" a="1"/>
  <c r="I1512" i="22" s="1"/>
  <c r="F1513" i="22"/>
  <c r="G1512" i="22" a="1"/>
  <c r="G1512" i="22" s="1"/>
  <c r="K1512" i="22" a="1"/>
  <c r="K1512" i="22" s="1"/>
  <c r="H1511" i="22"/>
  <c r="R1511" i="22" s="1"/>
  <c r="M1511" i="22"/>
  <c r="V1511" i="22"/>
  <c r="A1511" i="22"/>
  <c r="Q1510" i="22"/>
  <c r="Y1510" i="22"/>
  <c r="N1510" i="22"/>
  <c r="U1510" i="22" s="1"/>
  <c r="G1513" i="22" l="1" a="1"/>
  <c r="G1513" i="22" s="1"/>
  <c r="F1514" i="22"/>
  <c r="I1513" i="22" a="1"/>
  <c r="I1513" i="22" s="1"/>
  <c r="K1513" i="22" a="1"/>
  <c r="K1513" i="22" s="1"/>
  <c r="Q1511" i="22"/>
  <c r="N1511" i="22"/>
  <c r="U1511" i="22" s="1"/>
  <c r="Y1511" i="22"/>
  <c r="P1512" i="22"/>
  <c r="L1512" i="22"/>
  <c r="T1512" i="22" s="1"/>
  <c r="X1512" i="22"/>
  <c r="W1512" i="22"/>
  <c r="J1512" i="22"/>
  <c r="S1512" i="22" s="1"/>
  <c r="O1512" i="22"/>
  <c r="V1512" i="22"/>
  <c r="M1512" i="22"/>
  <c r="A1512" i="22"/>
  <c r="H1512" i="22"/>
  <c r="R1512" i="22" s="1"/>
  <c r="Q1512" i="22" l="1"/>
  <c r="Y1512" i="22"/>
  <c r="N1512" i="22"/>
  <c r="U1512" i="22" s="1"/>
  <c r="L1513" i="22"/>
  <c r="T1513" i="22" s="1"/>
  <c r="P1513" i="22"/>
  <c r="X1513" i="22"/>
  <c r="O1513" i="22"/>
  <c r="W1513" i="22"/>
  <c r="J1513" i="22"/>
  <c r="S1513" i="22" s="1"/>
  <c r="G1514" i="22" a="1"/>
  <c r="G1514" i="22" s="1"/>
  <c r="F1515" i="22"/>
  <c r="K1514" i="22" a="1"/>
  <c r="K1514" i="22" s="1"/>
  <c r="I1514" i="22" a="1"/>
  <c r="I1514" i="22" s="1"/>
  <c r="A1513" i="22"/>
  <c r="V1513" i="22"/>
  <c r="M1513" i="22"/>
  <c r="H1513" i="22"/>
  <c r="R1513" i="22" s="1"/>
  <c r="Q1513" i="22" l="1"/>
  <c r="Y1513" i="22"/>
  <c r="N1513" i="22"/>
  <c r="U1513" i="22" s="1"/>
  <c r="W1514" i="22"/>
  <c r="J1514" i="22"/>
  <c r="S1514" i="22" s="1"/>
  <c r="O1514" i="22"/>
  <c r="P1514" i="22"/>
  <c r="X1514" i="22"/>
  <c r="L1514" i="22"/>
  <c r="T1514" i="22" s="1"/>
  <c r="I1515" i="22" a="1"/>
  <c r="I1515" i="22" s="1"/>
  <c r="G1515" i="22" a="1"/>
  <c r="G1515" i="22" s="1"/>
  <c r="F1516" i="22"/>
  <c r="K1515" i="22" a="1"/>
  <c r="K1515" i="22" s="1"/>
  <c r="H1514" i="22"/>
  <c r="R1514" i="22" s="1"/>
  <c r="V1514" i="22"/>
  <c r="M1514" i="22"/>
  <c r="A1514" i="22"/>
  <c r="N1514" i="22" l="1"/>
  <c r="U1514" i="22" s="1"/>
  <c r="Q1514" i="22"/>
  <c r="Y1514" i="22"/>
  <c r="X1515" i="22"/>
  <c r="L1515" i="22"/>
  <c r="T1515" i="22" s="1"/>
  <c r="P1515" i="22"/>
  <c r="I1516" i="22" a="1"/>
  <c r="I1516" i="22" s="1"/>
  <c r="K1516" i="22" a="1"/>
  <c r="K1516" i="22" s="1"/>
  <c r="G1516" i="22" a="1"/>
  <c r="G1516" i="22" s="1"/>
  <c r="F1517" i="22"/>
  <c r="M1515" i="22"/>
  <c r="H1515" i="22"/>
  <c r="R1515" i="22" s="1"/>
  <c r="A1515" i="22"/>
  <c r="V1515" i="22"/>
  <c r="O1515" i="22"/>
  <c r="J1515" i="22"/>
  <c r="S1515" i="22" s="1"/>
  <c r="W1515" i="22"/>
  <c r="P1516" i="22" l="1"/>
  <c r="X1516" i="22"/>
  <c r="L1516" i="22"/>
  <c r="T1516" i="22" s="1"/>
  <c r="Q1515" i="22"/>
  <c r="Y1515" i="22"/>
  <c r="N1515" i="22"/>
  <c r="U1515" i="22" s="1"/>
  <c r="W1516" i="22"/>
  <c r="J1516" i="22"/>
  <c r="S1516" i="22" s="1"/>
  <c r="O1516" i="22"/>
  <c r="F1518" i="22"/>
  <c r="I1517" i="22" a="1"/>
  <c r="I1517" i="22" s="1"/>
  <c r="K1517" i="22" a="1"/>
  <c r="K1517" i="22" s="1"/>
  <c r="G1517" i="22" a="1"/>
  <c r="G1517" i="22" s="1"/>
  <c r="M1516" i="22"/>
  <c r="A1516" i="22"/>
  <c r="H1516" i="22"/>
  <c r="R1516" i="22" s="1"/>
  <c r="V1516" i="22"/>
  <c r="A1517" i="22" l="1"/>
  <c r="H1517" i="22"/>
  <c r="R1517" i="22" s="1"/>
  <c r="V1517" i="22"/>
  <c r="M1517" i="22"/>
  <c r="P1517" i="22"/>
  <c r="X1517" i="22"/>
  <c r="L1517" i="22"/>
  <c r="T1517" i="22" s="1"/>
  <c r="O1517" i="22"/>
  <c r="W1517" i="22"/>
  <c r="J1517" i="22"/>
  <c r="S1517" i="22" s="1"/>
  <c r="K1518" i="22" a="1"/>
  <c r="K1518" i="22" s="1"/>
  <c r="G1518" i="22" a="1"/>
  <c r="G1518" i="22" s="1"/>
  <c r="F1519" i="22"/>
  <c r="I1518" i="22" a="1"/>
  <c r="I1518" i="22" s="1"/>
  <c r="N1516" i="22"/>
  <c r="U1516" i="22" s="1"/>
  <c r="Q1516" i="22"/>
  <c r="Y1516" i="22"/>
  <c r="O1518" i="22" l="1"/>
  <c r="W1518" i="22"/>
  <c r="J1518" i="22"/>
  <c r="S1518" i="22" s="1"/>
  <c r="K1519" i="22" a="1"/>
  <c r="K1519" i="22" s="1"/>
  <c r="G1519" i="22" a="1"/>
  <c r="G1519" i="22" s="1"/>
  <c r="I1519" i="22" a="1"/>
  <c r="I1519" i="22" s="1"/>
  <c r="F1520" i="22"/>
  <c r="M1518" i="22"/>
  <c r="A1518" i="22"/>
  <c r="H1518" i="22"/>
  <c r="R1518" i="22" s="1"/>
  <c r="V1518" i="22"/>
  <c r="Q1517" i="22"/>
  <c r="Y1517" i="22"/>
  <c r="N1517" i="22"/>
  <c r="U1517" i="22" s="1"/>
  <c r="X1518" i="22"/>
  <c r="L1518" i="22"/>
  <c r="T1518" i="22" s="1"/>
  <c r="P1518" i="22"/>
  <c r="G1520" i="22" l="1" a="1"/>
  <c r="G1520" i="22" s="1"/>
  <c r="K1520" i="22" a="1"/>
  <c r="K1520" i="22" s="1"/>
  <c r="F1521" i="22"/>
  <c r="I1520" i="22" a="1"/>
  <c r="I1520" i="22" s="1"/>
  <c r="Q1518" i="22"/>
  <c r="Y1518" i="22"/>
  <c r="N1518" i="22"/>
  <c r="U1518" i="22" s="1"/>
  <c r="P1519" i="22"/>
  <c r="X1519" i="22"/>
  <c r="L1519" i="22"/>
  <c r="T1519" i="22" s="1"/>
  <c r="V1519" i="22"/>
  <c r="A1519" i="22"/>
  <c r="M1519" i="22"/>
  <c r="H1519" i="22"/>
  <c r="R1519" i="22" s="1"/>
  <c r="O1519" i="22"/>
  <c r="W1519" i="22"/>
  <c r="J1519" i="22"/>
  <c r="S1519" i="22" s="1"/>
  <c r="Y1519" i="22" l="1"/>
  <c r="N1519" i="22"/>
  <c r="U1519" i="22" s="1"/>
  <c r="Q1519" i="22"/>
  <c r="O1520" i="22"/>
  <c r="W1520" i="22"/>
  <c r="J1520" i="22"/>
  <c r="S1520" i="22" s="1"/>
  <c r="I1521" i="22" a="1"/>
  <c r="I1521" i="22" s="1"/>
  <c r="F1522" i="22"/>
  <c r="K1521" i="22" a="1"/>
  <c r="K1521" i="22" s="1"/>
  <c r="G1521" i="22" a="1"/>
  <c r="G1521" i="22" s="1"/>
  <c r="P1520" i="22"/>
  <c r="L1520" i="22"/>
  <c r="T1520" i="22" s="1"/>
  <c r="X1520" i="22"/>
  <c r="H1520" i="22"/>
  <c r="R1520" i="22" s="1"/>
  <c r="A1520" i="22"/>
  <c r="M1520" i="22"/>
  <c r="V1520" i="22"/>
  <c r="F1523" i="22" l="1"/>
  <c r="K1522" i="22" a="1"/>
  <c r="K1522" i="22" s="1"/>
  <c r="I1522" i="22" a="1"/>
  <c r="I1522" i="22" s="1"/>
  <c r="G1522" i="22" a="1"/>
  <c r="G1522" i="22" s="1"/>
  <c r="W1521" i="22"/>
  <c r="O1521" i="22"/>
  <c r="J1521" i="22"/>
  <c r="S1521" i="22" s="1"/>
  <c r="Q1520" i="22"/>
  <c r="Y1520" i="22"/>
  <c r="N1520" i="22"/>
  <c r="U1520" i="22" s="1"/>
  <c r="H1521" i="22"/>
  <c r="R1521" i="22" s="1"/>
  <c r="M1521" i="22"/>
  <c r="A1521" i="22"/>
  <c r="V1521" i="22"/>
  <c r="P1521" i="22"/>
  <c r="X1521" i="22"/>
  <c r="L1521" i="22"/>
  <c r="T1521" i="22" s="1"/>
  <c r="M1522" i="22" l="1"/>
  <c r="A1522" i="22"/>
  <c r="H1522" i="22"/>
  <c r="R1522" i="22" s="1"/>
  <c r="V1522" i="22"/>
  <c r="O1522" i="22"/>
  <c r="J1522" i="22"/>
  <c r="S1522" i="22" s="1"/>
  <c r="W1522" i="22"/>
  <c r="P1522" i="22"/>
  <c r="L1522" i="22"/>
  <c r="T1522" i="22" s="1"/>
  <c r="X1522" i="22"/>
  <c r="N1521" i="22"/>
  <c r="U1521" i="22" s="1"/>
  <c r="Q1521" i="22"/>
  <c r="Y1521" i="22"/>
  <c r="I1523" i="22" a="1"/>
  <c r="I1523" i="22" s="1"/>
  <c r="F1524" i="22"/>
  <c r="G1523" i="22" a="1"/>
  <c r="G1523" i="22" s="1"/>
  <c r="K1523" i="22" a="1"/>
  <c r="K1523" i="22" s="1"/>
  <c r="O1523" i="22" l="1"/>
  <c r="W1523" i="22"/>
  <c r="J1523" i="22"/>
  <c r="S1523" i="22" s="1"/>
  <c r="G1524" i="22" a="1"/>
  <c r="G1524" i="22" s="1"/>
  <c r="K1524" i="22" a="1"/>
  <c r="K1524" i="22" s="1"/>
  <c r="F1525" i="22"/>
  <c r="I1524" i="22" a="1"/>
  <c r="I1524" i="22" s="1"/>
  <c r="M1523" i="22"/>
  <c r="A1523" i="22"/>
  <c r="H1523" i="22"/>
  <c r="R1523" i="22" s="1"/>
  <c r="V1523" i="22"/>
  <c r="P1523" i="22"/>
  <c r="L1523" i="22"/>
  <c r="T1523" i="22" s="1"/>
  <c r="X1523" i="22"/>
  <c r="N1522" i="22"/>
  <c r="U1522" i="22" s="1"/>
  <c r="Y1522" i="22"/>
  <c r="Q1522" i="22"/>
  <c r="Q1523" i="22" l="1"/>
  <c r="Y1523" i="22"/>
  <c r="N1523" i="22"/>
  <c r="U1523" i="22" s="1"/>
  <c r="X1524" i="22"/>
  <c r="L1524" i="22"/>
  <c r="T1524" i="22" s="1"/>
  <c r="P1524" i="22"/>
  <c r="I1525" i="22" a="1"/>
  <c r="I1525" i="22" s="1"/>
  <c r="G1525" i="22" a="1"/>
  <c r="G1525" i="22" s="1"/>
  <c r="K1525" i="22" a="1"/>
  <c r="K1525" i="22" s="1"/>
  <c r="F1526" i="22"/>
  <c r="H1524" i="22"/>
  <c r="R1524" i="22" s="1"/>
  <c r="M1524" i="22"/>
  <c r="A1524" i="22"/>
  <c r="V1524" i="22"/>
  <c r="W1524" i="22"/>
  <c r="J1524" i="22"/>
  <c r="S1524" i="22" s="1"/>
  <c r="O1524" i="22"/>
  <c r="W1525" i="22" l="1"/>
  <c r="J1525" i="22"/>
  <c r="S1525" i="22" s="1"/>
  <c r="O1525" i="22"/>
  <c r="Y1524" i="22"/>
  <c r="Q1524" i="22"/>
  <c r="N1524" i="22"/>
  <c r="U1524" i="22" s="1"/>
  <c r="A1525" i="22"/>
  <c r="H1525" i="22"/>
  <c r="R1525" i="22" s="1"/>
  <c r="V1525" i="22"/>
  <c r="M1525" i="22"/>
  <c r="F1527" i="22"/>
  <c r="I1526" i="22" a="1"/>
  <c r="I1526" i="22" s="1"/>
  <c r="K1526" i="22" a="1"/>
  <c r="K1526" i="22" s="1"/>
  <c r="G1526" i="22" a="1"/>
  <c r="G1526" i="22" s="1"/>
  <c r="P1525" i="22"/>
  <c r="X1525" i="22"/>
  <c r="L1525" i="22"/>
  <c r="T1525" i="22" s="1"/>
  <c r="H1526" i="22" l="1"/>
  <c r="R1526" i="22" s="1"/>
  <c r="V1526" i="22"/>
  <c r="M1526" i="22"/>
  <c r="A1526" i="22"/>
  <c r="L1526" i="22"/>
  <c r="T1526" i="22" s="1"/>
  <c r="P1526" i="22"/>
  <c r="X1526" i="22"/>
  <c r="J1526" i="22"/>
  <c r="S1526" i="22" s="1"/>
  <c r="O1526" i="22"/>
  <c r="W1526" i="22"/>
  <c r="G1527" i="22" a="1"/>
  <c r="G1527" i="22" s="1"/>
  <c r="K1527" i="22" a="1"/>
  <c r="K1527" i="22" s="1"/>
  <c r="F1528" i="22"/>
  <c r="I1527" i="22" a="1"/>
  <c r="I1527" i="22" s="1"/>
  <c r="N1525" i="22"/>
  <c r="U1525" i="22" s="1"/>
  <c r="Q1525" i="22"/>
  <c r="Y1525" i="22"/>
  <c r="M1527" i="22" l="1"/>
  <c r="A1527" i="22"/>
  <c r="V1527" i="22"/>
  <c r="H1527" i="22"/>
  <c r="R1527" i="22" s="1"/>
  <c r="Q1526" i="22"/>
  <c r="Y1526" i="22"/>
  <c r="N1526" i="22"/>
  <c r="U1526" i="22" s="1"/>
  <c r="G1528" i="22" a="1"/>
  <c r="G1528" i="22" s="1"/>
  <c r="K1528" i="22" a="1"/>
  <c r="K1528" i="22" s="1"/>
  <c r="F1529" i="22"/>
  <c r="I1528" i="22" a="1"/>
  <c r="I1528" i="22" s="1"/>
  <c r="W1527" i="22"/>
  <c r="J1527" i="22"/>
  <c r="S1527" i="22" s="1"/>
  <c r="O1527" i="22"/>
  <c r="P1527" i="22"/>
  <c r="X1527" i="22"/>
  <c r="L1527" i="22"/>
  <c r="T1527" i="22" s="1"/>
  <c r="A1528" i="22" l="1"/>
  <c r="M1528" i="22"/>
  <c r="V1528" i="22"/>
  <c r="H1528" i="22"/>
  <c r="R1528" i="22" s="1"/>
  <c r="O1528" i="22"/>
  <c r="W1528" i="22"/>
  <c r="J1528" i="22"/>
  <c r="S1528" i="22" s="1"/>
  <c r="I1529" i="22" a="1"/>
  <c r="I1529" i="22" s="1"/>
  <c r="F1530" i="22"/>
  <c r="K1529" i="22" a="1"/>
  <c r="K1529" i="22" s="1"/>
  <c r="G1529" i="22" a="1"/>
  <c r="G1529" i="22" s="1"/>
  <c r="P1528" i="22"/>
  <c r="L1528" i="22"/>
  <c r="T1528" i="22" s="1"/>
  <c r="X1528" i="22"/>
  <c r="Y1527" i="22"/>
  <c r="Q1527" i="22"/>
  <c r="N1527" i="22"/>
  <c r="U1527" i="22" s="1"/>
  <c r="J1529" i="22" l="1"/>
  <c r="S1529" i="22" s="1"/>
  <c r="O1529" i="22"/>
  <c r="W1529" i="22"/>
  <c r="M1529" i="22"/>
  <c r="A1529" i="22"/>
  <c r="H1529" i="22"/>
  <c r="R1529" i="22" s="1"/>
  <c r="V1529" i="22"/>
  <c r="X1529" i="22"/>
  <c r="L1529" i="22"/>
  <c r="T1529" i="22" s="1"/>
  <c r="P1529" i="22"/>
  <c r="Y1528" i="22"/>
  <c r="N1528" i="22"/>
  <c r="U1528" i="22" s="1"/>
  <c r="Q1528" i="22"/>
  <c r="G1530" i="22" a="1"/>
  <c r="G1530" i="22" s="1"/>
  <c r="I1530" i="22" a="1"/>
  <c r="I1530" i="22" s="1"/>
  <c r="K1530" i="22" a="1"/>
  <c r="K1530" i="22" s="1"/>
  <c r="F1531" i="22"/>
  <c r="M1530" i="22" l="1"/>
  <c r="A1530" i="22"/>
  <c r="H1530" i="22"/>
  <c r="R1530" i="22" s="1"/>
  <c r="V1530" i="22"/>
  <c r="N1529" i="22"/>
  <c r="U1529" i="22" s="1"/>
  <c r="Q1529" i="22"/>
  <c r="Y1529" i="22"/>
  <c r="X1530" i="22"/>
  <c r="L1530" i="22"/>
  <c r="T1530" i="22" s="1"/>
  <c r="P1530" i="22"/>
  <c r="W1530" i="22"/>
  <c r="J1530" i="22"/>
  <c r="S1530" i="22" s="1"/>
  <c r="O1530" i="22"/>
  <c r="F1532" i="22"/>
  <c r="I1531" i="22" a="1"/>
  <c r="I1531" i="22" s="1"/>
  <c r="K1531" i="22" a="1"/>
  <c r="K1531" i="22" s="1"/>
  <c r="G1531" i="22" a="1"/>
  <c r="G1531" i="22" s="1"/>
  <c r="O1531" i="22" l="1"/>
  <c r="W1531" i="22"/>
  <c r="J1531" i="22"/>
  <c r="S1531" i="22" s="1"/>
  <c r="L1531" i="22"/>
  <c r="T1531" i="22" s="1"/>
  <c r="P1531" i="22"/>
  <c r="X1531" i="22"/>
  <c r="K1532" i="22" a="1"/>
  <c r="K1532" i="22" s="1"/>
  <c r="F1533" i="22"/>
  <c r="I1532" i="22" a="1"/>
  <c r="I1532" i="22" s="1"/>
  <c r="G1532" i="22" a="1"/>
  <c r="G1532" i="22" s="1"/>
  <c r="M1531" i="22"/>
  <c r="A1531" i="22"/>
  <c r="H1531" i="22"/>
  <c r="R1531" i="22" s="1"/>
  <c r="V1531" i="22"/>
  <c r="N1530" i="22"/>
  <c r="U1530" i="22" s="1"/>
  <c r="Q1530" i="22"/>
  <c r="Y1530" i="22"/>
  <c r="F1534" i="22" l="1"/>
  <c r="I1533" i="22" a="1"/>
  <c r="I1533" i="22" s="1"/>
  <c r="K1533" i="22" a="1"/>
  <c r="K1533" i="22" s="1"/>
  <c r="G1533" i="22" a="1"/>
  <c r="G1533" i="22" s="1"/>
  <c r="P1532" i="22"/>
  <c r="X1532" i="22"/>
  <c r="L1532" i="22"/>
  <c r="T1532" i="22" s="1"/>
  <c r="N1531" i="22"/>
  <c r="U1531" i="22" s="1"/>
  <c r="Q1531" i="22"/>
  <c r="Y1531" i="22"/>
  <c r="H1532" i="22"/>
  <c r="R1532" i="22" s="1"/>
  <c r="V1532" i="22"/>
  <c r="M1532" i="22"/>
  <c r="A1532" i="22"/>
  <c r="O1532" i="22"/>
  <c r="W1532" i="22"/>
  <c r="J1532" i="22"/>
  <c r="S1532" i="22" s="1"/>
  <c r="N1532" i="22" l="1"/>
  <c r="U1532" i="22" s="1"/>
  <c r="Q1532" i="22"/>
  <c r="Y1532" i="22"/>
  <c r="H1533" i="22"/>
  <c r="R1533" i="22" s="1"/>
  <c r="V1533" i="22"/>
  <c r="M1533" i="22"/>
  <c r="A1533" i="22"/>
  <c r="X1533" i="22"/>
  <c r="L1533" i="22"/>
  <c r="T1533" i="22" s="1"/>
  <c r="P1533" i="22"/>
  <c r="W1533" i="22"/>
  <c r="J1533" i="22"/>
  <c r="S1533" i="22" s="1"/>
  <c r="O1533" i="22"/>
  <c r="I1534" i="22" a="1"/>
  <c r="I1534" i="22" s="1"/>
  <c r="F1535" i="22"/>
  <c r="G1534" i="22" a="1"/>
  <c r="G1534" i="22" s="1"/>
  <c r="K1534" i="22" a="1"/>
  <c r="K1534" i="22" s="1"/>
  <c r="N1533" i="22" l="1"/>
  <c r="U1533" i="22" s="1"/>
  <c r="Q1533" i="22"/>
  <c r="Y1533" i="22"/>
  <c r="J1534" i="22"/>
  <c r="S1534" i="22" s="1"/>
  <c r="O1534" i="22"/>
  <c r="W1534" i="22"/>
  <c r="G1535" i="22" a="1"/>
  <c r="G1535" i="22" s="1"/>
  <c r="I1535" i="22" a="1"/>
  <c r="I1535" i="22" s="1"/>
  <c r="F1536" i="22"/>
  <c r="K1535" i="22" a="1"/>
  <c r="K1535" i="22" s="1"/>
  <c r="V1534" i="22"/>
  <c r="A1534" i="22"/>
  <c r="H1534" i="22"/>
  <c r="R1534" i="22" s="1"/>
  <c r="M1534" i="22"/>
  <c r="P1534" i="22"/>
  <c r="L1534" i="22"/>
  <c r="T1534" i="22" s="1"/>
  <c r="X1534" i="22"/>
  <c r="J1535" i="22" l="1"/>
  <c r="S1535" i="22" s="1"/>
  <c r="W1535" i="22"/>
  <c r="O1535" i="22"/>
  <c r="M1535" i="22"/>
  <c r="A1535" i="22"/>
  <c r="H1535" i="22"/>
  <c r="R1535" i="22" s="1"/>
  <c r="V1535" i="22"/>
  <c r="N1534" i="22"/>
  <c r="U1534" i="22" s="1"/>
  <c r="Q1534" i="22"/>
  <c r="Y1534" i="22"/>
  <c r="P1535" i="22"/>
  <c r="X1535" i="22"/>
  <c r="L1535" i="22"/>
  <c r="T1535" i="22" s="1"/>
  <c r="I1536" i="22" a="1"/>
  <c r="I1536" i="22" s="1"/>
  <c r="K1536" i="22" a="1"/>
  <c r="K1536" i="22" s="1"/>
  <c r="G1536" i="22" a="1"/>
  <c r="G1536" i="22" s="1"/>
  <c r="F1537" i="22"/>
  <c r="W1536" i="22" l="1"/>
  <c r="J1536" i="22"/>
  <c r="S1536" i="22" s="1"/>
  <c r="O1536" i="22"/>
  <c r="X1536" i="22"/>
  <c r="L1536" i="22"/>
  <c r="T1536" i="22" s="1"/>
  <c r="P1536" i="22"/>
  <c r="M1536" i="22"/>
  <c r="V1536" i="22"/>
  <c r="A1536" i="22"/>
  <c r="H1536" i="22"/>
  <c r="R1536" i="22" s="1"/>
  <c r="N1535" i="22"/>
  <c r="U1535" i="22" s="1"/>
  <c r="Q1535" i="22"/>
  <c r="Y1535" i="22"/>
  <c r="K1537" i="22" a="1"/>
  <c r="K1537" i="22" s="1"/>
  <c r="F1538" i="22"/>
  <c r="G1537" i="22" a="1"/>
  <c r="G1537" i="22" s="1"/>
  <c r="I1537" i="22" a="1"/>
  <c r="I1537" i="22" s="1"/>
  <c r="Y1536" i="22" l="1"/>
  <c r="N1536" i="22"/>
  <c r="U1536" i="22" s="1"/>
  <c r="Q1536" i="22"/>
  <c r="P1537" i="22"/>
  <c r="L1537" i="22"/>
  <c r="T1537" i="22" s="1"/>
  <c r="X1537" i="22"/>
  <c r="A1537" i="22"/>
  <c r="M1537" i="22"/>
  <c r="H1537" i="22"/>
  <c r="R1537" i="22" s="1"/>
  <c r="V1537" i="22"/>
  <c r="K1538" i="22" a="1"/>
  <c r="K1538" i="22" s="1"/>
  <c r="G1538" i="22" a="1"/>
  <c r="G1538" i="22" s="1"/>
  <c r="I1538" i="22" a="1"/>
  <c r="I1538" i="22" s="1"/>
  <c r="F1539" i="22"/>
  <c r="O1537" i="22"/>
  <c r="J1537" i="22"/>
  <c r="S1537" i="22" s="1"/>
  <c r="W1537" i="22"/>
  <c r="Y1537" i="22" l="1"/>
  <c r="N1537" i="22"/>
  <c r="U1537" i="22" s="1"/>
  <c r="Q1537" i="22"/>
  <c r="K1539" i="22" a="1"/>
  <c r="K1539" i="22" s="1"/>
  <c r="G1539" i="22" a="1"/>
  <c r="G1539" i="22" s="1"/>
  <c r="F1540" i="22"/>
  <c r="I1539" i="22" a="1"/>
  <c r="I1539" i="22" s="1"/>
  <c r="X1538" i="22"/>
  <c r="P1538" i="22"/>
  <c r="L1538" i="22"/>
  <c r="T1538" i="22" s="1"/>
  <c r="H1538" i="22"/>
  <c r="R1538" i="22" s="1"/>
  <c r="M1538" i="22"/>
  <c r="V1538" i="22"/>
  <c r="A1538" i="22"/>
  <c r="J1538" i="22"/>
  <c r="S1538" i="22" s="1"/>
  <c r="O1538" i="22"/>
  <c r="W1538" i="22"/>
  <c r="I1540" i="22" l="1" a="1"/>
  <c r="I1540" i="22" s="1"/>
  <c r="G1540" i="22" a="1"/>
  <c r="G1540" i="22" s="1"/>
  <c r="K1540" i="22" a="1"/>
  <c r="K1540" i="22" s="1"/>
  <c r="F1541" i="22"/>
  <c r="A1539" i="22"/>
  <c r="M1539" i="22"/>
  <c r="H1539" i="22"/>
  <c r="R1539" i="22" s="1"/>
  <c r="V1539" i="22"/>
  <c r="P1539" i="22"/>
  <c r="L1539" i="22"/>
  <c r="T1539" i="22" s="1"/>
  <c r="X1539" i="22"/>
  <c r="Q1538" i="22"/>
  <c r="Y1538" i="22"/>
  <c r="N1538" i="22"/>
  <c r="U1538" i="22" s="1"/>
  <c r="J1539" i="22"/>
  <c r="S1539" i="22" s="1"/>
  <c r="O1539" i="22"/>
  <c r="W1539" i="22"/>
  <c r="Q1539" i="22" l="1"/>
  <c r="Y1539" i="22"/>
  <c r="N1539" i="22"/>
  <c r="U1539" i="22" s="1"/>
  <c r="F1542" i="22"/>
  <c r="I1541" i="22" a="1"/>
  <c r="I1541" i="22" s="1"/>
  <c r="K1541" i="22" a="1"/>
  <c r="K1541" i="22" s="1"/>
  <c r="G1541" i="22" a="1"/>
  <c r="G1541" i="22" s="1"/>
  <c r="L1540" i="22"/>
  <c r="T1540" i="22" s="1"/>
  <c r="P1540" i="22"/>
  <c r="X1540" i="22"/>
  <c r="H1540" i="22"/>
  <c r="R1540" i="22" s="1"/>
  <c r="V1540" i="22"/>
  <c r="M1540" i="22"/>
  <c r="A1540" i="22"/>
  <c r="W1540" i="22"/>
  <c r="O1540" i="22"/>
  <c r="J1540" i="22"/>
  <c r="S1540" i="22" s="1"/>
  <c r="A1541" i="22" l="1"/>
  <c r="H1541" i="22"/>
  <c r="R1541" i="22" s="1"/>
  <c r="M1541" i="22"/>
  <c r="V1541" i="22"/>
  <c r="F1543" i="22"/>
  <c r="G1542" i="22" a="1"/>
  <c r="G1542" i="22" s="1"/>
  <c r="I1542" i="22" a="1"/>
  <c r="I1542" i="22" s="1"/>
  <c r="K1542" i="22" a="1"/>
  <c r="K1542" i="22" s="1"/>
  <c r="X1541" i="22"/>
  <c r="L1541" i="22"/>
  <c r="T1541" i="22" s="1"/>
  <c r="P1541" i="22"/>
  <c r="Y1540" i="22"/>
  <c r="N1540" i="22"/>
  <c r="U1540" i="22" s="1"/>
  <c r="Q1540" i="22"/>
  <c r="O1541" i="22"/>
  <c r="W1541" i="22"/>
  <c r="J1541" i="22"/>
  <c r="S1541" i="22" s="1"/>
  <c r="X1542" i="22" l="1"/>
  <c r="P1542" i="22"/>
  <c r="L1542" i="22"/>
  <c r="T1542" i="22" s="1"/>
  <c r="J1542" i="22"/>
  <c r="S1542" i="22" s="1"/>
  <c r="O1542" i="22"/>
  <c r="W1542" i="22"/>
  <c r="H1542" i="22"/>
  <c r="R1542" i="22" s="1"/>
  <c r="V1542" i="22"/>
  <c r="M1542" i="22"/>
  <c r="A1542" i="22"/>
  <c r="K1543" i="22" a="1"/>
  <c r="K1543" i="22" s="1"/>
  <c r="G1543" i="22" a="1"/>
  <c r="G1543" i="22" s="1"/>
  <c r="I1543" i="22" a="1"/>
  <c r="I1543" i="22" s="1"/>
  <c r="F1544" i="22"/>
  <c r="N1541" i="22"/>
  <c r="U1541" i="22" s="1"/>
  <c r="Q1541" i="22"/>
  <c r="Y1541" i="22"/>
  <c r="K1544" i="22" l="1" a="1"/>
  <c r="K1544" i="22" s="1"/>
  <c r="F1545" i="22"/>
  <c r="I1544" i="22" a="1"/>
  <c r="I1544" i="22" s="1"/>
  <c r="G1544" i="22" a="1"/>
  <c r="G1544" i="22" s="1"/>
  <c r="O1543" i="22"/>
  <c r="W1543" i="22"/>
  <c r="J1543" i="22"/>
  <c r="S1543" i="22" s="1"/>
  <c r="V1543" i="22"/>
  <c r="M1543" i="22"/>
  <c r="H1543" i="22"/>
  <c r="R1543" i="22" s="1"/>
  <c r="A1543" i="22"/>
  <c r="P1543" i="22"/>
  <c r="X1543" i="22"/>
  <c r="L1543" i="22"/>
  <c r="T1543" i="22" s="1"/>
  <c r="Q1542" i="22"/>
  <c r="Y1542" i="22"/>
  <c r="N1542" i="22"/>
  <c r="U1542" i="22" s="1"/>
  <c r="V1544" i="22" l="1"/>
  <c r="M1544" i="22"/>
  <c r="A1544" i="22"/>
  <c r="H1544" i="22"/>
  <c r="R1544" i="22" s="1"/>
  <c r="O1544" i="22"/>
  <c r="W1544" i="22"/>
  <c r="J1544" i="22"/>
  <c r="S1544" i="22" s="1"/>
  <c r="G1545" i="22" a="1"/>
  <c r="G1545" i="22" s="1"/>
  <c r="I1545" i="22" a="1"/>
  <c r="I1545" i="22" s="1"/>
  <c r="F1546" i="22"/>
  <c r="K1545" i="22" a="1"/>
  <c r="K1545" i="22" s="1"/>
  <c r="N1543" i="22"/>
  <c r="U1543" i="22" s="1"/>
  <c r="Q1543" i="22"/>
  <c r="Y1543" i="22"/>
  <c r="X1544" i="22"/>
  <c r="L1544" i="22"/>
  <c r="T1544" i="22" s="1"/>
  <c r="P1544" i="22"/>
  <c r="M1545" i="22" l="1"/>
  <c r="A1545" i="22"/>
  <c r="V1545" i="22"/>
  <c r="H1545" i="22"/>
  <c r="R1545" i="22" s="1"/>
  <c r="L1545" i="22"/>
  <c r="T1545" i="22" s="1"/>
  <c r="X1545" i="22"/>
  <c r="P1545" i="22"/>
  <c r="F1547" i="22"/>
  <c r="G1546" i="22" a="1"/>
  <c r="G1546" i="22" s="1"/>
  <c r="K1546" i="22" a="1"/>
  <c r="K1546" i="22" s="1"/>
  <c r="I1546" i="22" a="1"/>
  <c r="I1546" i="22" s="1"/>
  <c r="Y1544" i="22"/>
  <c r="N1544" i="22"/>
  <c r="U1544" i="22" s="1"/>
  <c r="Q1544" i="22"/>
  <c r="O1545" i="22"/>
  <c r="W1545" i="22"/>
  <c r="J1545" i="22"/>
  <c r="S1545" i="22" s="1"/>
  <c r="G1547" i="22" l="1" a="1"/>
  <c r="G1547" i="22" s="1"/>
  <c r="F1548" i="22"/>
  <c r="I1547" i="22" a="1"/>
  <c r="I1547" i="22" s="1"/>
  <c r="K1547" i="22" a="1"/>
  <c r="K1547" i="22" s="1"/>
  <c r="W1546" i="22"/>
  <c r="J1546" i="22"/>
  <c r="S1546" i="22" s="1"/>
  <c r="O1546" i="22"/>
  <c r="X1546" i="22"/>
  <c r="P1546" i="22"/>
  <c r="L1546" i="22"/>
  <c r="T1546" i="22" s="1"/>
  <c r="M1546" i="22"/>
  <c r="A1546" i="22"/>
  <c r="H1546" i="22"/>
  <c r="R1546" i="22" s="1"/>
  <c r="V1546" i="22"/>
  <c r="Q1545" i="22"/>
  <c r="Y1545" i="22"/>
  <c r="N1545" i="22"/>
  <c r="U1545" i="22" s="1"/>
  <c r="P1547" i="22" l="1"/>
  <c r="X1547" i="22"/>
  <c r="L1547" i="22"/>
  <c r="T1547" i="22" s="1"/>
  <c r="Q1546" i="22"/>
  <c r="Y1546" i="22"/>
  <c r="N1546" i="22"/>
  <c r="U1546" i="22" s="1"/>
  <c r="J1547" i="22"/>
  <c r="S1547" i="22" s="1"/>
  <c r="W1547" i="22"/>
  <c r="O1547" i="22"/>
  <c r="F1549" i="22"/>
  <c r="I1548" i="22" a="1"/>
  <c r="I1548" i="22" s="1"/>
  <c r="K1548" i="22" a="1"/>
  <c r="K1548" i="22" s="1"/>
  <c r="G1548" i="22" a="1"/>
  <c r="G1548" i="22" s="1"/>
  <c r="V1547" i="22"/>
  <c r="A1547" i="22"/>
  <c r="H1547" i="22"/>
  <c r="R1547" i="22" s="1"/>
  <c r="M1547" i="22"/>
  <c r="A1548" i="22" l="1"/>
  <c r="H1548" i="22"/>
  <c r="R1548" i="22" s="1"/>
  <c r="V1548" i="22"/>
  <c r="M1548" i="22"/>
  <c r="L1548" i="22"/>
  <c r="T1548" i="22" s="1"/>
  <c r="P1548" i="22"/>
  <c r="X1548" i="22"/>
  <c r="O1548" i="22"/>
  <c r="W1548" i="22"/>
  <c r="J1548" i="22"/>
  <c r="S1548" i="22" s="1"/>
  <c r="G1549" i="22" a="1"/>
  <c r="G1549" i="22" s="1"/>
  <c r="F1550" i="22"/>
  <c r="K1549" i="22" a="1"/>
  <c r="K1549" i="22" s="1"/>
  <c r="I1549" i="22" a="1"/>
  <c r="I1549" i="22" s="1"/>
  <c r="Q1547" i="22"/>
  <c r="Y1547" i="22"/>
  <c r="N1547" i="22"/>
  <c r="U1547" i="22" s="1"/>
  <c r="O1549" i="22" l="1"/>
  <c r="W1549" i="22"/>
  <c r="J1549" i="22"/>
  <c r="S1549" i="22" s="1"/>
  <c r="P1549" i="22"/>
  <c r="X1549" i="22"/>
  <c r="L1549" i="22"/>
  <c r="T1549" i="22" s="1"/>
  <c r="F1551" i="22"/>
  <c r="K1550" i="22" a="1"/>
  <c r="K1550" i="22" s="1"/>
  <c r="G1550" i="22" a="1"/>
  <c r="G1550" i="22" s="1"/>
  <c r="I1550" i="22" a="1"/>
  <c r="I1550" i="22" s="1"/>
  <c r="N1548" i="22"/>
  <c r="U1548" i="22" s="1"/>
  <c r="Q1548" i="22"/>
  <c r="Y1548" i="22"/>
  <c r="V1549" i="22"/>
  <c r="M1549" i="22"/>
  <c r="H1549" i="22"/>
  <c r="R1549" i="22" s="1"/>
  <c r="A1549" i="22"/>
  <c r="P1550" i="22" l="1"/>
  <c r="X1550" i="22"/>
  <c r="L1550" i="22"/>
  <c r="T1550" i="22" s="1"/>
  <c r="Q1549" i="22"/>
  <c r="Y1549" i="22"/>
  <c r="N1549" i="22"/>
  <c r="U1549" i="22" s="1"/>
  <c r="K1551" i="22" a="1"/>
  <c r="K1551" i="22" s="1"/>
  <c r="F1552" i="22"/>
  <c r="G1551" i="22" a="1"/>
  <c r="G1551" i="22" s="1"/>
  <c r="I1551" i="22" a="1"/>
  <c r="I1551" i="22" s="1"/>
  <c r="O1550" i="22"/>
  <c r="J1550" i="22"/>
  <c r="S1550" i="22" s="1"/>
  <c r="W1550" i="22"/>
  <c r="A1550" i="22"/>
  <c r="H1550" i="22"/>
  <c r="R1550" i="22" s="1"/>
  <c r="V1550" i="22"/>
  <c r="M1550" i="22"/>
  <c r="G1552" i="22" l="1" a="1"/>
  <c r="G1552" i="22" s="1"/>
  <c r="I1552" i="22" a="1"/>
  <c r="I1552" i="22" s="1"/>
  <c r="F1553" i="22"/>
  <c r="K1552" i="22" a="1"/>
  <c r="K1552" i="22" s="1"/>
  <c r="W1551" i="22"/>
  <c r="J1551" i="22"/>
  <c r="S1551" i="22" s="1"/>
  <c r="O1551" i="22"/>
  <c r="L1551" i="22"/>
  <c r="T1551" i="22" s="1"/>
  <c r="X1551" i="22"/>
  <c r="P1551" i="22"/>
  <c r="N1550" i="22"/>
  <c r="U1550" i="22" s="1"/>
  <c r="Q1550" i="22"/>
  <c r="Y1550" i="22"/>
  <c r="A1551" i="22"/>
  <c r="H1551" i="22"/>
  <c r="R1551" i="22" s="1"/>
  <c r="M1551" i="22"/>
  <c r="V1551" i="22"/>
  <c r="X1552" i="22" l="1"/>
  <c r="L1552" i="22"/>
  <c r="T1552" i="22" s="1"/>
  <c r="P1552" i="22"/>
  <c r="I1553" i="22" a="1"/>
  <c r="I1553" i="22" s="1"/>
  <c r="G1553" i="22" a="1"/>
  <c r="G1553" i="22" s="1"/>
  <c r="K1553" i="22" a="1"/>
  <c r="K1553" i="22" s="1"/>
  <c r="F1554" i="22"/>
  <c r="N1551" i="22"/>
  <c r="U1551" i="22" s="1"/>
  <c r="Q1551" i="22"/>
  <c r="Y1551" i="22"/>
  <c r="O1552" i="22"/>
  <c r="J1552" i="22"/>
  <c r="S1552" i="22" s="1"/>
  <c r="W1552" i="22"/>
  <c r="M1552" i="22"/>
  <c r="A1552" i="22"/>
  <c r="H1552" i="22"/>
  <c r="R1552" i="22" s="1"/>
  <c r="V1552" i="22"/>
  <c r="L1553" i="22" l="1"/>
  <c r="T1553" i="22" s="1"/>
  <c r="P1553" i="22"/>
  <c r="X1553" i="22"/>
  <c r="G1554" i="22" a="1"/>
  <c r="G1554" i="22" s="1"/>
  <c r="K1554" i="22" a="1"/>
  <c r="K1554" i="22" s="1"/>
  <c r="F1555" i="22"/>
  <c r="I1554" i="22" a="1"/>
  <c r="I1554" i="22" s="1"/>
  <c r="N1552" i="22"/>
  <c r="U1552" i="22" s="1"/>
  <c r="Q1552" i="22"/>
  <c r="Y1552" i="22"/>
  <c r="O1553" i="22"/>
  <c r="W1553" i="22"/>
  <c r="J1553" i="22"/>
  <c r="S1553" i="22" s="1"/>
  <c r="M1553" i="22"/>
  <c r="H1553" i="22"/>
  <c r="R1553" i="22" s="1"/>
  <c r="V1553" i="22"/>
  <c r="A1553" i="22"/>
  <c r="O1554" i="22" l="1"/>
  <c r="W1554" i="22"/>
  <c r="J1554" i="22"/>
  <c r="S1554" i="22" s="1"/>
  <c r="Q1553" i="22"/>
  <c r="N1553" i="22"/>
  <c r="U1553" i="22" s="1"/>
  <c r="Y1553" i="22"/>
  <c r="K1555" i="22" a="1"/>
  <c r="K1555" i="22" s="1"/>
  <c r="G1555" i="22" a="1"/>
  <c r="G1555" i="22" s="1"/>
  <c r="I1555" i="22" a="1"/>
  <c r="I1555" i="22" s="1"/>
  <c r="F1556" i="22"/>
  <c r="M1554" i="22"/>
  <c r="A1554" i="22"/>
  <c r="H1554" i="22"/>
  <c r="R1554" i="22" s="1"/>
  <c r="V1554" i="22"/>
  <c r="P1554" i="22"/>
  <c r="X1554" i="22"/>
  <c r="L1554" i="22"/>
  <c r="T1554" i="22" s="1"/>
  <c r="M1555" i="22" l="1"/>
  <c r="H1555" i="22"/>
  <c r="R1555" i="22" s="1"/>
  <c r="V1555" i="22"/>
  <c r="A1555" i="22"/>
  <c r="N1554" i="22"/>
  <c r="U1554" i="22" s="1"/>
  <c r="Q1554" i="22"/>
  <c r="Y1554" i="22"/>
  <c r="P1555" i="22"/>
  <c r="L1555" i="22"/>
  <c r="T1555" i="22" s="1"/>
  <c r="X1555" i="22"/>
  <c r="K1556" i="22" a="1"/>
  <c r="K1556" i="22" s="1"/>
  <c r="I1556" i="22" a="1"/>
  <c r="I1556" i="22" s="1"/>
  <c r="G1556" i="22" a="1"/>
  <c r="G1556" i="22" s="1"/>
  <c r="F1557" i="22"/>
  <c r="W1555" i="22"/>
  <c r="J1555" i="22"/>
  <c r="S1555" i="22" s="1"/>
  <c r="O1555" i="22"/>
  <c r="F1558" i="22" l="1"/>
  <c r="I1557" i="22" a="1"/>
  <c r="I1557" i="22" s="1"/>
  <c r="K1557" i="22" a="1"/>
  <c r="K1557" i="22" s="1"/>
  <c r="G1557" i="22" a="1"/>
  <c r="G1557" i="22" s="1"/>
  <c r="L1556" i="22"/>
  <c r="T1556" i="22" s="1"/>
  <c r="P1556" i="22"/>
  <c r="X1556" i="22"/>
  <c r="V1556" i="22"/>
  <c r="H1556" i="22"/>
  <c r="R1556" i="22" s="1"/>
  <c r="A1556" i="22"/>
  <c r="M1556" i="22"/>
  <c r="J1556" i="22"/>
  <c r="S1556" i="22" s="1"/>
  <c r="O1556" i="22"/>
  <c r="W1556" i="22"/>
  <c r="Y1555" i="22"/>
  <c r="N1555" i="22"/>
  <c r="U1555" i="22" s="1"/>
  <c r="Q1555" i="22"/>
  <c r="A1557" i="22" l="1"/>
  <c r="V1557" i="22"/>
  <c r="M1557" i="22"/>
  <c r="H1557" i="22"/>
  <c r="R1557" i="22" s="1"/>
  <c r="N1556" i="22"/>
  <c r="U1556" i="22" s="1"/>
  <c r="Q1556" i="22"/>
  <c r="Y1556" i="22"/>
  <c r="X1557" i="22"/>
  <c r="L1557" i="22"/>
  <c r="T1557" i="22" s="1"/>
  <c r="P1557" i="22"/>
  <c r="O1557" i="22"/>
  <c r="W1557" i="22"/>
  <c r="J1557" i="22"/>
  <c r="S1557" i="22" s="1"/>
  <c r="K1558" i="22" a="1"/>
  <c r="K1558" i="22" s="1"/>
  <c r="G1558" i="22" a="1"/>
  <c r="G1558" i="22" s="1"/>
  <c r="I1558" i="22" a="1"/>
  <c r="I1558" i="22" s="1"/>
  <c r="F1559" i="22"/>
  <c r="L1558" i="22" l="1"/>
  <c r="T1558" i="22" s="1"/>
  <c r="P1558" i="22"/>
  <c r="X1558" i="22"/>
  <c r="A1558" i="22"/>
  <c r="V1558" i="22"/>
  <c r="H1558" i="22"/>
  <c r="R1558" i="22" s="1"/>
  <c r="M1558" i="22"/>
  <c r="O1558" i="22"/>
  <c r="W1558" i="22"/>
  <c r="J1558" i="22"/>
  <c r="S1558" i="22" s="1"/>
  <c r="Q1557" i="22"/>
  <c r="Y1557" i="22"/>
  <c r="N1557" i="22"/>
  <c r="U1557" i="22" s="1"/>
  <c r="K1559" i="22" a="1"/>
  <c r="K1559" i="22" s="1"/>
  <c r="G1559" i="22" a="1"/>
  <c r="G1559" i="22" s="1"/>
  <c r="F1560" i="22"/>
  <c r="I1559" i="22" a="1"/>
  <c r="I1559" i="22" s="1"/>
  <c r="L1559" i="22" l="1"/>
  <c r="T1559" i="22" s="1"/>
  <c r="X1559" i="22"/>
  <c r="P1559" i="22"/>
  <c r="I1560" i="22" a="1"/>
  <c r="I1560" i="22" s="1"/>
  <c r="F1561" i="22"/>
  <c r="G1560" i="22" a="1"/>
  <c r="G1560" i="22" s="1"/>
  <c r="K1560" i="22" a="1"/>
  <c r="K1560" i="22" s="1"/>
  <c r="A1559" i="22"/>
  <c r="H1559" i="22"/>
  <c r="R1559" i="22" s="1"/>
  <c r="V1559" i="22"/>
  <c r="M1559" i="22"/>
  <c r="Y1558" i="22"/>
  <c r="Q1558" i="22"/>
  <c r="N1558" i="22"/>
  <c r="U1558" i="22" s="1"/>
  <c r="W1559" i="22"/>
  <c r="O1559" i="22"/>
  <c r="J1559" i="22"/>
  <c r="S1559" i="22" s="1"/>
  <c r="M1560" i="22" l="1"/>
  <c r="A1560" i="22"/>
  <c r="H1560" i="22"/>
  <c r="R1560" i="22" s="1"/>
  <c r="V1560" i="22"/>
  <c r="O1560" i="22"/>
  <c r="J1560" i="22"/>
  <c r="S1560" i="22" s="1"/>
  <c r="W1560" i="22"/>
  <c r="I1561" i="22" a="1"/>
  <c r="I1561" i="22" s="1"/>
  <c r="K1561" i="22" a="1"/>
  <c r="K1561" i="22" s="1"/>
  <c r="G1561" i="22" a="1"/>
  <c r="G1561" i="22" s="1"/>
  <c r="F1562" i="22"/>
  <c r="N1559" i="22"/>
  <c r="U1559" i="22" s="1"/>
  <c r="Y1559" i="22"/>
  <c r="Q1559" i="22"/>
  <c r="X1560" i="22"/>
  <c r="L1560" i="22"/>
  <c r="T1560" i="22" s="1"/>
  <c r="P1560" i="22"/>
  <c r="O1561" i="22" l="1"/>
  <c r="W1561" i="22"/>
  <c r="J1561" i="22"/>
  <c r="S1561" i="22" s="1"/>
  <c r="I1562" i="22" a="1"/>
  <c r="I1562" i="22" s="1"/>
  <c r="F1563" i="22"/>
  <c r="G1562" i="22" a="1"/>
  <c r="G1562" i="22" s="1"/>
  <c r="K1562" i="22" a="1"/>
  <c r="K1562" i="22" s="1"/>
  <c r="M1561" i="22"/>
  <c r="A1561" i="22"/>
  <c r="H1561" i="22"/>
  <c r="R1561" i="22" s="1"/>
  <c r="V1561" i="22"/>
  <c r="P1561" i="22"/>
  <c r="X1561" i="22"/>
  <c r="L1561" i="22"/>
  <c r="T1561" i="22" s="1"/>
  <c r="N1560" i="22"/>
  <c r="U1560" i="22" s="1"/>
  <c r="Y1560" i="22"/>
  <c r="Q1560" i="22"/>
  <c r="L1562" i="22" l="1"/>
  <c r="T1562" i="22" s="1"/>
  <c r="P1562" i="22"/>
  <c r="X1562" i="22"/>
  <c r="N1561" i="22"/>
  <c r="U1561" i="22" s="1"/>
  <c r="Q1561" i="22"/>
  <c r="Y1561" i="22"/>
  <c r="H1562" i="22"/>
  <c r="R1562" i="22" s="1"/>
  <c r="V1562" i="22"/>
  <c r="M1562" i="22"/>
  <c r="A1562" i="22"/>
  <c r="O1562" i="22"/>
  <c r="W1562" i="22"/>
  <c r="J1562" i="22"/>
  <c r="S1562" i="22" s="1"/>
  <c r="K1563" i="22" a="1"/>
  <c r="K1563" i="22" s="1"/>
  <c r="F1564" i="22"/>
  <c r="G1563" i="22" a="1"/>
  <c r="G1563" i="22" s="1"/>
  <c r="I1563" i="22" a="1"/>
  <c r="I1563" i="22" s="1"/>
  <c r="H1563" i="22" l="1"/>
  <c r="R1563" i="22" s="1"/>
  <c r="V1563" i="22"/>
  <c r="M1563" i="22"/>
  <c r="A1563" i="22"/>
  <c r="P1563" i="22"/>
  <c r="X1563" i="22"/>
  <c r="L1563" i="22"/>
  <c r="T1563" i="22" s="1"/>
  <c r="G1564" i="22" a="1"/>
  <c r="G1564" i="22" s="1"/>
  <c r="K1564" i="22" a="1"/>
  <c r="K1564" i="22" s="1"/>
  <c r="I1564" i="22" a="1"/>
  <c r="I1564" i="22" s="1"/>
  <c r="F1565" i="22"/>
  <c r="O1563" i="22"/>
  <c r="W1563" i="22"/>
  <c r="J1563" i="22"/>
  <c r="S1563" i="22" s="1"/>
  <c r="Q1562" i="22"/>
  <c r="Y1562" i="22"/>
  <c r="N1562" i="22"/>
  <c r="U1562" i="22" s="1"/>
  <c r="F1566" i="22" l="1"/>
  <c r="I1565" i="22" a="1"/>
  <c r="I1565" i="22" s="1"/>
  <c r="K1565" i="22" a="1"/>
  <c r="K1565" i="22" s="1"/>
  <c r="G1565" i="22" a="1"/>
  <c r="G1565" i="22" s="1"/>
  <c r="Y1563" i="22"/>
  <c r="N1563" i="22"/>
  <c r="U1563" i="22" s="1"/>
  <c r="Q1563" i="22"/>
  <c r="O1564" i="22"/>
  <c r="J1564" i="22"/>
  <c r="S1564" i="22" s="1"/>
  <c r="W1564" i="22"/>
  <c r="M1564" i="22"/>
  <c r="V1564" i="22"/>
  <c r="A1564" i="22"/>
  <c r="H1564" i="22"/>
  <c r="R1564" i="22" s="1"/>
  <c r="P1564" i="22"/>
  <c r="L1564" i="22"/>
  <c r="T1564" i="22" s="1"/>
  <c r="X1564" i="22"/>
  <c r="P1565" i="22" l="1"/>
  <c r="X1565" i="22"/>
  <c r="L1565" i="22"/>
  <c r="T1565" i="22" s="1"/>
  <c r="V1565" i="22"/>
  <c r="A1565" i="22"/>
  <c r="H1565" i="22"/>
  <c r="R1565" i="22" s="1"/>
  <c r="M1565" i="22"/>
  <c r="O1565" i="22"/>
  <c r="J1565" i="22"/>
  <c r="S1565" i="22" s="1"/>
  <c r="W1565" i="22"/>
  <c r="Q1564" i="22"/>
  <c r="Y1564" i="22"/>
  <c r="N1564" i="22"/>
  <c r="U1564" i="22" s="1"/>
  <c r="I1566" i="22" a="1"/>
  <c r="I1566" i="22" s="1"/>
  <c r="F1567" i="22"/>
  <c r="G1566" i="22" a="1"/>
  <c r="G1566" i="22" s="1"/>
  <c r="K1566" i="22" a="1"/>
  <c r="K1566" i="22" s="1"/>
  <c r="F1568" i="22" l="1"/>
  <c r="G1567" i="22" a="1"/>
  <c r="G1567" i="22" s="1"/>
  <c r="K1567" i="22" a="1"/>
  <c r="K1567" i="22" s="1"/>
  <c r="I1567" i="22" a="1"/>
  <c r="I1567" i="22" s="1"/>
  <c r="Q1565" i="22"/>
  <c r="Y1565" i="22"/>
  <c r="N1565" i="22"/>
  <c r="U1565" i="22" s="1"/>
  <c r="W1566" i="22"/>
  <c r="J1566" i="22"/>
  <c r="S1566" i="22" s="1"/>
  <c r="O1566" i="22"/>
  <c r="M1566" i="22"/>
  <c r="A1566" i="22"/>
  <c r="H1566" i="22"/>
  <c r="R1566" i="22" s="1"/>
  <c r="V1566" i="22"/>
  <c r="L1566" i="22"/>
  <c r="T1566" i="22" s="1"/>
  <c r="X1566" i="22"/>
  <c r="P1566" i="22"/>
  <c r="O1567" i="22" l="1"/>
  <c r="J1567" i="22"/>
  <c r="S1567" i="22" s="1"/>
  <c r="W1567" i="22"/>
  <c r="L1567" i="22"/>
  <c r="T1567" i="22" s="1"/>
  <c r="P1567" i="22"/>
  <c r="X1567" i="22"/>
  <c r="A1567" i="22"/>
  <c r="H1567" i="22"/>
  <c r="R1567" i="22" s="1"/>
  <c r="V1567" i="22"/>
  <c r="M1567" i="22"/>
  <c r="Q1566" i="22"/>
  <c r="Y1566" i="22"/>
  <c r="N1566" i="22"/>
  <c r="U1566" i="22" s="1"/>
  <c r="G1568" i="22" a="1"/>
  <c r="G1568" i="22" s="1"/>
  <c r="F1569" i="22"/>
  <c r="I1568" i="22" a="1"/>
  <c r="I1568" i="22" s="1"/>
  <c r="K1568" i="22" a="1"/>
  <c r="K1568" i="22" s="1"/>
  <c r="G1569" i="22" l="1" a="1"/>
  <c r="G1569" i="22" s="1"/>
  <c r="I1569" i="22" a="1"/>
  <c r="I1569" i="22" s="1"/>
  <c r="F1570" i="22"/>
  <c r="K1569" i="22" a="1"/>
  <c r="K1569" i="22" s="1"/>
  <c r="V1568" i="22"/>
  <c r="M1568" i="22"/>
  <c r="H1568" i="22"/>
  <c r="R1568" i="22" s="1"/>
  <c r="A1568" i="22"/>
  <c r="O1568" i="22"/>
  <c r="W1568" i="22"/>
  <c r="J1568" i="22"/>
  <c r="S1568" i="22" s="1"/>
  <c r="Y1567" i="22"/>
  <c r="Q1567" i="22"/>
  <c r="N1567" i="22"/>
  <c r="U1567" i="22" s="1"/>
  <c r="P1568" i="22"/>
  <c r="X1568" i="22"/>
  <c r="L1568" i="22"/>
  <c r="T1568" i="22" s="1"/>
  <c r="N1568" i="22" l="1"/>
  <c r="U1568" i="22" s="1"/>
  <c r="Q1568" i="22"/>
  <c r="Y1568" i="22"/>
  <c r="P1569" i="22"/>
  <c r="X1569" i="22"/>
  <c r="L1569" i="22"/>
  <c r="T1569" i="22" s="1"/>
  <c r="F1571" i="22"/>
  <c r="I1570" i="22" a="1"/>
  <c r="I1570" i="22" s="1"/>
  <c r="G1570" i="22" a="1"/>
  <c r="G1570" i="22" s="1"/>
  <c r="K1570" i="22" a="1"/>
  <c r="K1570" i="22" s="1"/>
  <c r="W1569" i="22"/>
  <c r="O1569" i="22"/>
  <c r="J1569" i="22"/>
  <c r="S1569" i="22" s="1"/>
  <c r="H1569" i="22"/>
  <c r="R1569" i="22" s="1"/>
  <c r="A1569" i="22"/>
  <c r="M1569" i="22"/>
  <c r="V1569" i="22"/>
  <c r="O1570" i="22" l="1"/>
  <c r="W1570" i="22"/>
  <c r="J1570" i="22"/>
  <c r="S1570" i="22" s="1"/>
  <c r="G1571" i="22" a="1"/>
  <c r="G1571" i="22" s="1"/>
  <c r="I1571" i="22" a="1"/>
  <c r="I1571" i="22" s="1"/>
  <c r="K1571" i="22" a="1"/>
  <c r="K1571" i="22" s="1"/>
  <c r="F1572" i="22"/>
  <c r="N1569" i="22"/>
  <c r="U1569" i="22" s="1"/>
  <c r="Q1569" i="22"/>
  <c r="Y1569" i="22"/>
  <c r="P1570" i="22"/>
  <c r="X1570" i="22"/>
  <c r="L1570" i="22"/>
  <c r="T1570" i="22" s="1"/>
  <c r="H1570" i="22"/>
  <c r="R1570" i="22" s="1"/>
  <c r="V1570" i="22"/>
  <c r="M1570" i="22"/>
  <c r="A1570" i="22"/>
  <c r="I1572" i="22" l="1" a="1"/>
  <c r="I1572" i="22" s="1"/>
  <c r="G1572" i="22" a="1"/>
  <c r="G1572" i="22" s="1"/>
  <c r="K1572" i="22" a="1"/>
  <c r="K1572" i="22" s="1"/>
  <c r="F1573" i="22"/>
  <c r="P1571" i="22"/>
  <c r="L1571" i="22"/>
  <c r="T1571" i="22" s="1"/>
  <c r="X1571" i="22"/>
  <c r="Q1570" i="22"/>
  <c r="N1570" i="22"/>
  <c r="U1570" i="22" s="1"/>
  <c r="Y1570" i="22"/>
  <c r="M1571" i="22"/>
  <c r="H1571" i="22"/>
  <c r="R1571" i="22" s="1"/>
  <c r="V1571" i="22"/>
  <c r="A1571" i="22"/>
  <c r="O1571" i="22"/>
  <c r="J1571" i="22"/>
  <c r="S1571" i="22" s="1"/>
  <c r="W1571" i="22"/>
  <c r="K1573" i="22" l="1" a="1"/>
  <c r="K1573" i="22" s="1"/>
  <c r="F1574" i="22"/>
  <c r="I1573" i="22" a="1"/>
  <c r="I1573" i="22" s="1"/>
  <c r="G1573" i="22" a="1"/>
  <c r="G1573" i="22" s="1"/>
  <c r="Q1571" i="22"/>
  <c r="Y1571" i="22"/>
  <c r="N1571" i="22"/>
  <c r="U1571" i="22" s="1"/>
  <c r="L1572" i="22"/>
  <c r="T1572" i="22" s="1"/>
  <c r="X1572" i="22"/>
  <c r="P1572" i="22"/>
  <c r="H1572" i="22"/>
  <c r="R1572" i="22" s="1"/>
  <c r="V1572" i="22"/>
  <c r="A1572" i="22"/>
  <c r="M1572" i="22"/>
  <c r="J1572" i="22"/>
  <c r="S1572" i="22" s="1"/>
  <c r="O1572" i="22"/>
  <c r="W1572" i="22"/>
  <c r="Q1572" i="22" l="1"/>
  <c r="N1572" i="22"/>
  <c r="U1572" i="22" s="1"/>
  <c r="Y1572" i="22"/>
  <c r="V1573" i="22"/>
  <c r="M1573" i="22"/>
  <c r="A1573" i="22"/>
  <c r="H1573" i="22"/>
  <c r="R1573" i="22" s="1"/>
  <c r="O1573" i="22"/>
  <c r="W1573" i="22"/>
  <c r="J1573" i="22"/>
  <c r="S1573" i="22" s="1"/>
  <c r="F1575" i="22"/>
  <c r="K1574" i="22" a="1"/>
  <c r="K1574" i="22" s="1"/>
  <c r="G1574" i="22" a="1"/>
  <c r="G1574" i="22" s="1"/>
  <c r="I1574" i="22" a="1"/>
  <c r="I1574" i="22" s="1"/>
  <c r="P1573" i="22"/>
  <c r="L1573" i="22"/>
  <c r="T1573" i="22" s="1"/>
  <c r="X1573" i="22"/>
  <c r="L1574" i="22" l="1"/>
  <c r="T1574" i="22" s="1"/>
  <c r="P1574" i="22"/>
  <c r="X1574" i="22"/>
  <c r="O1574" i="22"/>
  <c r="W1574" i="22"/>
  <c r="J1574" i="22"/>
  <c r="S1574" i="22" s="1"/>
  <c r="G1575" i="22" a="1"/>
  <c r="G1575" i="22" s="1"/>
  <c r="F1576" i="22"/>
  <c r="I1575" i="22" a="1"/>
  <c r="I1575" i="22" s="1"/>
  <c r="K1575" i="22" a="1"/>
  <c r="K1575" i="22" s="1"/>
  <c r="N1573" i="22"/>
  <c r="U1573" i="22" s="1"/>
  <c r="Q1573" i="22"/>
  <c r="Y1573" i="22"/>
  <c r="M1574" i="22"/>
  <c r="A1574" i="22"/>
  <c r="H1574" i="22"/>
  <c r="R1574" i="22" s="1"/>
  <c r="V1574" i="22"/>
  <c r="A1575" i="22" l="1"/>
  <c r="H1575" i="22"/>
  <c r="R1575" i="22" s="1"/>
  <c r="V1575" i="22"/>
  <c r="M1575" i="22"/>
  <c r="F1577" i="22"/>
  <c r="I1576" i="22" a="1"/>
  <c r="I1576" i="22" s="1"/>
  <c r="G1576" i="22" a="1"/>
  <c r="G1576" i="22" s="1"/>
  <c r="K1576" i="22" a="1"/>
  <c r="K1576" i="22" s="1"/>
  <c r="Y1574" i="22"/>
  <c r="N1574" i="22"/>
  <c r="U1574" i="22" s="1"/>
  <c r="Q1574" i="22"/>
  <c r="L1575" i="22"/>
  <c r="T1575" i="22" s="1"/>
  <c r="P1575" i="22"/>
  <c r="X1575" i="22"/>
  <c r="O1575" i="22"/>
  <c r="J1575" i="22"/>
  <c r="S1575" i="22" s="1"/>
  <c r="W1575" i="22"/>
  <c r="W1576" i="22" l="1"/>
  <c r="J1576" i="22"/>
  <c r="S1576" i="22" s="1"/>
  <c r="O1576" i="22"/>
  <c r="M1576" i="22"/>
  <c r="A1576" i="22"/>
  <c r="V1576" i="22"/>
  <c r="H1576" i="22"/>
  <c r="R1576" i="22" s="1"/>
  <c r="G1577" i="22" a="1"/>
  <c r="G1577" i="22" s="1"/>
  <c r="F1578" i="22"/>
  <c r="K1577" i="22" a="1"/>
  <c r="K1577" i="22" s="1"/>
  <c r="I1577" i="22" a="1"/>
  <c r="I1577" i="22" s="1"/>
  <c r="X1576" i="22"/>
  <c r="P1576" i="22"/>
  <c r="L1576" i="22"/>
  <c r="T1576" i="22" s="1"/>
  <c r="Q1575" i="22"/>
  <c r="N1575" i="22"/>
  <c r="U1575" i="22" s="1"/>
  <c r="Y1575" i="22"/>
  <c r="M1577" i="22" l="1"/>
  <c r="A1577" i="22"/>
  <c r="V1577" i="22"/>
  <c r="H1577" i="22"/>
  <c r="R1577" i="22" s="1"/>
  <c r="Q1576" i="22"/>
  <c r="Y1576" i="22"/>
  <c r="N1576" i="22"/>
  <c r="U1576" i="22" s="1"/>
  <c r="W1577" i="22"/>
  <c r="J1577" i="22"/>
  <c r="S1577" i="22" s="1"/>
  <c r="O1577" i="22"/>
  <c r="L1577" i="22"/>
  <c r="T1577" i="22" s="1"/>
  <c r="P1577" i="22"/>
  <c r="X1577" i="22"/>
  <c r="F1579" i="22"/>
  <c r="G1578" i="22" a="1"/>
  <c r="G1578" i="22" s="1"/>
  <c r="I1578" i="22" a="1"/>
  <c r="I1578" i="22" s="1"/>
  <c r="K1578" i="22" a="1"/>
  <c r="K1578" i="22" s="1"/>
  <c r="O1578" i="22" l="1"/>
  <c r="W1578" i="22"/>
  <c r="J1578" i="22"/>
  <c r="S1578" i="22" s="1"/>
  <c r="G1579" i="22" a="1"/>
  <c r="G1579" i="22" s="1"/>
  <c r="I1579" i="22" a="1"/>
  <c r="I1579" i="22" s="1"/>
  <c r="K1579" i="22" a="1"/>
  <c r="K1579" i="22" s="1"/>
  <c r="F1580" i="22"/>
  <c r="M1578" i="22"/>
  <c r="H1578" i="22"/>
  <c r="R1578" i="22" s="1"/>
  <c r="A1578" i="22"/>
  <c r="V1578" i="22"/>
  <c r="X1578" i="22"/>
  <c r="L1578" i="22"/>
  <c r="T1578" i="22" s="1"/>
  <c r="P1578" i="22"/>
  <c r="N1577" i="22"/>
  <c r="U1577" i="22" s="1"/>
  <c r="Q1577" i="22"/>
  <c r="Y1577" i="22"/>
  <c r="P1579" i="22" l="1"/>
  <c r="X1579" i="22"/>
  <c r="L1579" i="22"/>
  <c r="T1579" i="22" s="1"/>
  <c r="F1581" i="22"/>
  <c r="G1580" i="22" a="1"/>
  <c r="G1580" i="22" s="1"/>
  <c r="I1580" i="22" a="1"/>
  <c r="I1580" i="22" s="1"/>
  <c r="K1580" i="22" a="1"/>
  <c r="K1580" i="22" s="1"/>
  <c r="M1579" i="22"/>
  <c r="A1579" i="22"/>
  <c r="H1579" i="22"/>
  <c r="R1579" i="22" s="1"/>
  <c r="V1579" i="22"/>
  <c r="Q1578" i="22"/>
  <c r="Y1578" i="22"/>
  <c r="N1578" i="22"/>
  <c r="U1578" i="22" s="1"/>
  <c r="J1579" i="22"/>
  <c r="S1579" i="22" s="1"/>
  <c r="O1579" i="22"/>
  <c r="W1579" i="22"/>
  <c r="L1580" i="22" l="1"/>
  <c r="T1580" i="22" s="1"/>
  <c r="P1580" i="22"/>
  <c r="X1580" i="22"/>
  <c r="J1580" i="22"/>
  <c r="S1580" i="22" s="1"/>
  <c r="O1580" i="22"/>
  <c r="W1580" i="22"/>
  <c r="A1580" i="22"/>
  <c r="H1580" i="22"/>
  <c r="R1580" i="22" s="1"/>
  <c r="M1580" i="22"/>
  <c r="V1580" i="22"/>
  <c r="K1581" i="22" a="1"/>
  <c r="K1581" i="22" s="1"/>
  <c r="F1582" i="22"/>
  <c r="I1581" i="22" a="1"/>
  <c r="I1581" i="22" s="1"/>
  <c r="G1581" i="22" a="1"/>
  <c r="G1581" i="22" s="1"/>
  <c r="N1579" i="22"/>
  <c r="U1579" i="22" s="1"/>
  <c r="Q1579" i="22"/>
  <c r="Y1579" i="22"/>
  <c r="H1581" i="22" l="1"/>
  <c r="R1581" i="22" s="1"/>
  <c r="V1581" i="22"/>
  <c r="M1581" i="22"/>
  <c r="A1581" i="22"/>
  <c r="W1581" i="22"/>
  <c r="J1581" i="22"/>
  <c r="S1581" i="22" s="1"/>
  <c r="O1581" i="22"/>
  <c r="I1582" i="22" a="1"/>
  <c r="I1582" i="22" s="1"/>
  <c r="K1582" i="22" a="1"/>
  <c r="K1582" i="22" s="1"/>
  <c r="G1582" i="22" a="1"/>
  <c r="G1582" i="22" s="1"/>
  <c r="F1583" i="22"/>
  <c r="P1581" i="22"/>
  <c r="X1581" i="22"/>
  <c r="L1581" i="22"/>
  <c r="T1581" i="22" s="1"/>
  <c r="N1580" i="22"/>
  <c r="U1580" i="22" s="1"/>
  <c r="Q1580" i="22"/>
  <c r="Y1580" i="22"/>
  <c r="J1582" i="22" l="1"/>
  <c r="S1582" i="22" s="1"/>
  <c r="W1582" i="22"/>
  <c r="O1582" i="22"/>
  <c r="F1584" i="22"/>
  <c r="G1583" i="22" a="1"/>
  <c r="G1583" i="22" s="1"/>
  <c r="I1583" i="22" a="1"/>
  <c r="I1583" i="22" s="1"/>
  <c r="K1583" i="22" a="1"/>
  <c r="K1583" i="22" s="1"/>
  <c r="Y1581" i="22"/>
  <c r="Q1581" i="22"/>
  <c r="N1581" i="22"/>
  <c r="U1581" i="22" s="1"/>
  <c r="M1582" i="22"/>
  <c r="A1582" i="22"/>
  <c r="H1582" i="22"/>
  <c r="R1582" i="22" s="1"/>
  <c r="V1582" i="22"/>
  <c r="P1582" i="22"/>
  <c r="X1582" i="22"/>
  <c r="L1582" i="22"/>
  <c r="T1582" i="22" s="1"/>
  <c r="A1583" i="22" l="1"/>
  <c r="H1583" i="22"/>
  <c r="R1583" i="22" s="1"/>
  <c r="V1583" i="22"/>
  <c r="M1583" i="22"/>
  <c r="G1584" i="22" a="1"/>
  <c r="G1584" i="22" s="1"/>
  <c r="K1584" i="22" a="1"/>
  <c r="K1584" i="22" s="1"/>
  <c r="I1584" i="22" a="1"/>
  <c r="I1584" i="22" s="1"/>
  <c r="F1585" i="22"/>
  <c r="Y1582" i="22"/>
  <c r="N1582" i="22"/>
  <c r="U1582" i="22" s="1"/>
  <c r="Q1582" i="22"/>
  <c r="O1583" i="22"/>
  <c r="W1583" i="22"/>
  <c r="J1583" i="22"/>
  <c r="S1583" i="22" s="1"/>
  <c r="P1583" i="22"/>
  <c r="L1583" i="22"/>
  <c r="T1583" i="22" s="1"/>
  <c r="X1583" i="22"/>
  <c r="P1584" i="22" l="1"/>
  <c r="X1584" i="22"/>
  <c r="L1584" i="22"/>
  <c r="T1584" i="22" s="1"/>
  <c r="V1584" i="22"/>
  <c r="H1584" i="22"/>
  <c r="R1584" i="22" s="1"/>
  <c r="M1584" i="22"/>
  <c r="A1584" i="22"/>
  <c r="O1584" i="22"/>
  <c r="W1584" i="22"/>
  <c r="J1584" i="22"/>
  <c r="S1584" i="22" s="1"/>
  <c r="Q1583" i="22"/>
  <c r="Y1583" i="22"/>
  <c r="N1583" i="22"/>
  <c r="U1583" i="22" s="1"/>
  <c r="F1586" i="22"/>
  <c r="K1585" i="22" a="1"/>
  <c r="K1585" i="22" s="1"/>
  <c r="G1585" i="22" a="1"/>
  <c r="G1585" i="22" s="1"/>
  <c r="I1585" i="22" a="1"/>
  <c r="I1585" i="22" s="1"/>
  <c r="G1586" i="22" l="1" a="1"/>
  <c r="G1586" i="22" s="1"/>
  <c r="F1587" i="22"/>
  <c r="I1586" i="22" a="1"/>
  <c r="I1586" i="22" s="1"/>
  <c r="K1586" i="22" a="1"/>
  <c r="K1586" i="22" s="1"/>
  <c r="Q1584" i="22"/>
  <c r="Y1584" i="22"/>
  <c r="N1584" i="22"/>
  <c r="U1584" i="22" s="1"/>
  <c r="A1585" i="22"/>
  <c r="H1585" i="22"/>
  <c r="R1585" i="22" s="1"/>
  <c r="V1585" i="22"/>
  <c r="M1585" i="22"/>
  <c r="P1585" i="22"/>
  <c r="L1585" i="22"/>
  <c r="T1585" i="22" s="1"/>
  <c r="X1585" i="22"/>
  <c r="O1585" i="22"/>
  <c r="J1585" i="22"/>
  <c r="S1585" i="22" s="1"/>
  <c r="W1585" i="22"/>
  <c r="P1586" i="22" l="1"/>
  <c r="X1586" i="22"/>
  <c r="L1586" i="22"/>
  <c r="T1586" i="22" s="1"/>
  <c r="Y1585" i="22"/>
  <c r="N1585" i="22"/>
  <c r="U1585" i="22" s="1"/>
  <c r="Q1585" i="22"/>
  <c r="O1586" i="22"/>
  <c r="W1586" i="22"/>
  <c r="J1586" i="22"/>
  <c r="S1586" i="22" s="1"/>
  <c r="G1587" i="22" a="1"/>
  <c r="G1587" i="22" s="1"/>
  <c r="I1587" i="22" a="1"/>
  <c r="I1587" i="22" s="1"/>
  <c r="K1587" i="22" a="1"/>
  <c r="K1587" i="22" s="1"/>
  <c r="F1588" i="22"/>
  <c r="H1586" i="22"/>
  <c r="R1586" i="22" s="1"/>
  <c r="V1586" i="22"/>
  <c r="M1586" i="22"/>
  <c r="A1586" i="22"/>
  <c r="Y1586" i="22" l="1"/>
  <c r="N1586" i="22"/>
  <c r="U1586" i="22" s="1"/>
  <c r="Q1586" i="22"/>
  <c r="I1588" i="22" a="1"/>
  <c r="I1588" i="22" s="1"/>
  <c r="F1589" i="22"/>
  <c r="G1588" i="22" a="1"/>
  <c r="G1588" i="22" s="1"/>
  <c r="K1588" i="22" a="1"/>
  <c r="K1588" i="22" s="1"/>
  <c r="P1587" i="22"/>
  <c r="X1587" i="22"/>
  <c r="L1587" i="22"/>
  <c r="T1587" i="22" s="1"/>
  <c r="W1587" i="22"/>
  <c r="J1587" i="22"/>
  <c r="S1587" i="22" s="1"/>
  <c r="O1587" i="22"/>
  <c r="A1587" i="22"/>
  <c r="H1587" i="22"/>
  <c r="R1587" i="22" s="1"/>
  <c r="V1587" i="22"/>
  <c r="M1587" i="22"/>
  <c r="G1589" i="22" l="1" a="1"/>
  <c r="G1589" i="22" s="1"/>
  <c r="F1590" i="22"/>
  <c r="I1589" i="22" a="1"/>
  <c r="I1589" i="22" s="1"/>
  <c r="K1589" i="22" a="1"/>
  <c r="K1589" i="22" s="1"/>
  <c r="O1588" i="22"/>
  <c r="W1588" i="22"/>
  <c r="J1588" i="22"/>
  <c r="S1588" i="22" s="1"/>
  <c r="H1588" i="22"/>
  <c r="R1588" i="22" s="1"/>
  <c r="V1588" i="22"/>
  <c r="A1588" i="22"/>
  <c r="M1588" i="22"/>
  <c r="X1588" i="22"/>
  <c r="P1588" i="22"/>
  <c r="L1588" i="22"/>
  <c r="T1588" i="22" s="1"/>
  <c r="Y1587" i="22"/>
  <c r="N1587" i="22"/>
  <c r="U1587" i="22" s="1"/>
  <c r="Q1587" i="22"/>
  <c r="P1589" i="22" l="1"/>
  <c r="X1589" i="22"/>
  <c r="L1589" i="22"/>
  <c r="T1589" i="22" s="1"/>
  <c r="Q1588" i="22"/>
  <c r="Y1588" i="22"/>
  <c r="N1588" i="22"/>
  <c r="U1588" i="22" s="1"/>
  <c r="J1589" i="22"/>
  <c r="S1589" i="22" s="1"/>
  <c r="O1589" i="22"/>
  <c r="W1589" i="22"/>
  <c r="G1590" i="22" a="1"/>
  <c r="G1590" i="22" s="1"/>
  <c r="F1591" i="22"/>
  <c r="K1590" i="22" a="1"/>
  <c r="K1590" i="22" s="1"/>
  <c r="I1590" i="22" a="1"/>
  <c r="I1590" i="22" s="1"/>
  <c r="H1589" i="22"/>
  <c r="R1589" i="22" s="1"/>
  <c r="V1589" i="22"/>
  <c r="M1589" i="22"/>
  <c r="A1589" i="22"/>
  <c r="N1589" i="22" l="1"/>
  <c r="U1589" i="22" s="1"/>
  <c r="Q1589" i="22"/>
  <c r="Y1589" i="22"/>
  <c r="J1590" i="22"/>
  <c r="S1590" i="22" s="1"/>
  <c r="O1590" i="22"/>
  <c r="W1590" i="22"/>
  <c r="P1590" i="22"/>
  <c r="X1590" i="22"/>
  <c r="L1590" i="22"/>
  <c r="T1590" i="22" s="1"/>
  <c r="F1592" i="22"/>
  <c r="K1591" i="22" a="1"/>
  <c r="K1591" i="22" s="1"/>
  <c r="G1591" i="22" a="1"/>
  <c r="G1591" i="22" s="1"/>
  <c r="I1591" i="22" a="1"/>
  <c r="I1591" i="22" s="1"/>
  <c r="M1590" i="22"/>
  <c r="A1590" i="22"/>
  <c r="H1590" i="22"/>
  <c r="R1590" i="22" s="1"/>
  <c r="V1590" i="22"/>
  <c r="Q1590" i="22" l="1"/>
  <c r="Y1590" i="22"/>
  <c r="N1590" i="22"/>
  <c r="U1590" i="22" s="1"/>
  <c r="J1591" i="22"/>
  <c r="S1591" i="22" s="1"/>
  <c r="W1591" i="22"/>
  <c r="O1591" i="22"/>
  <c r="L1591" i="22"/>
  <c r="T1591" i="22" s="1"/>
  <c r="P1591" i="22"/>
  <c r="X1591" i="22"/>
  <c r="I1592" i="22" a="1"/>
  <c r="I1592" i="22" s="1"/>
  <c r="F1593" i="22"/>
  <c r="G1592" i="22" a="1"/>
  <c r="G1592" i="22" s="1"/>
  <c r="K1592" i="22" a="1"/>
  <c r="K1592" i="22" s="1"/>
  <c r="A1591" i="22"/>
  <c r="H1591" i="22"/>
  <c r="R1591" i="22" s="1"/>
  <c r="M1591" i="22"/>
  <c r="V1591" i="22"/>
  <c r="P1592" i="22" l="1"/>
  <c r="L1592" i="22"/>
  <c r="T1592" i="22" s="1"/>
  <c r="X1592" i="22"/>
  <c r="V1592" i="22"/>
  <c r="M1592" i="22"/>
  <c r="H1592" i="22"/>
  <c r="R1592" i="22" s="1"/>
  <c r="A1592" i="22"/>
  <c r="G1593" i="22" a="1"/>
  <c r="G1593" i="22" s="1"/>
  <c r="F1594" i="22"/>
  <c r="I1593" i="22" a="1"/>
  <c r="I1593" i="22" s="1"/>
  <c r="K1593" i="22" a="1"/>
  <c r="K1593" i="22" s="1"/>
  <c r="Q1591" i="22"/>
  <c r="Y1591" i="22"/>
  <c r="N1591" i="22"/>
  <c r="U1591" i="22" s="1"/>
  <c r="O1592" i="22"/>
  <c r="W1592" i="22"/>
  <c r="J1592" i="22"/>
  <c r="S1592" i="22" s="1"/>
  <c r="Y1592" i="22" l="1"/>
  <c r="Q1592" i="22"/>
  <c r="N1592" i="22"/>
  <c r="U1592" i="22" s="1"/>
  <c r="A1593" i="22"/>
  <c r="M1593" i="22"/>
  <c r="H1593" i="22"/>
  <c r="R1593" i="22" s="1"/>
  <c r="V1593" i="22"/>
  <c r="L1593" i="22"/>
  <c r="T1593" i="22" s="1"/>
  <c r="P1593" i="22"/>
  <c r="X1593" i="22"/>
  <c r="O1593" i="22"/>
  <c r="W1593" i="22"/>
  <c r="J1593" i="22"/>
  <c r="S1593" i="22" s="1"/>
  <c r="K1594" i="22" a="1"/>
  <c r="K1594" i="22" s="1"/>
  <c r="G1594" i="22" a="1"/>
  <c r="G1594" i="22" s="1"/>
  <c r="F1595" i="22"/>
  <c r="I1594" i="22" a="1"/>
  <c r="I1594" i="22" s="1"/>
  <c r="K1595" i="22" l="1" a="1"/>
  <c r="K1595" i="22" s="1"/>
  <c r="G1595" i="22" a="1"/>
  <c r="G1595" i="22" s="1"/>
  <c r="I1595" i="22" a="1"/>
  <c r="I1595" i="22" s="1"/>
  <c r="F1596" i="22"/>
  <c r="N1593" i="22"/>
  <c r="U1593" i="22" s="1"/>
  <c r="Q1593" i="22"/>
  <c r="Y1593" i="22"/>
  <c r="H1594" i="22"/>
  <c r="R1594" i="22" s="1"/>
  <c r="V1594" i="22"/>
  <c r="M1594" i="22"/>
  <c r="A1594" i="22"/>
  <c r="P1594" i="22"/>
  <c r="X1594" i="22"/>
  <c r="L1594" i="22"/>
  <c r="T1594" i="22" s="1"/>
  <c r="O1594" i="22"/>
  <c r="W1594" i="22"/>
  <c r="J1594" i="22"/>
  <c r="S1594" i="22" s="1"/>
  <c r="G1596" i="22" l="1" a="1"/>
  <c r="G1596" i="22" s="1"/>
  <c r="F1597" i="22"/>
  <c r="I1596" i="22" a="1"/>
  <c r="I1596" i="22" s="1"/>
  <c r="K1596" i="22" a="1"/>
  <c r="K1596" i="22" s="1"/>
  <c r="W1595" i="22"/>
  <c r="O1595" i="22"/>
  <c r="J1595" i="22"/>
  <c r="S1595" i="22" s="1"/>
  <c r="N1594" i="22"/>
  <c r="U1594" i="22" s="1"/>
  <c r="Q1594" i="22"/>
  <c r="Y1594" i="22"/>
  <c r="M1595" i="22"/>
  <c r="V1595" i="22"/>
  <c r="H1595" i="22"/>
  <c r="R1595" i="22" s="1"/>
  <c r="A1595" i="22"/>
  <c r="X1595" i="22"/>
  <c r="L1595" i="22"/>
  <c r="T1595" i="22" s="1"/>
  <c r="P1595" i="22"/>
  <c r="L1596" i="22" l="1"/>
  <c r="T1596" i="22" s="1"/>
  <c r="P1596" i="22"/>
  <c r="X1596" i="22"/>
  <c r="W1596" i="22"/>
  <c r="J1596" i="22"/>
  <c r="S1596" i="22" s="1"/>
  <c r="O1596" i="22"/>
  <c r="Y1595" i="22"/>
  <c r="Q1595" i="22"/>
  <c r="N1595" i="22"/>
  <c r="U1595" i="22" s="1"/>
  <c r="G1597" i="22" a="1"/>
  <c r="G1597" i="22" s="1"/>
  <c r="I1597" i="22" a="1"/>
  <c r="I1597" i="22" s="1"/>
  <c r="K1597" i="22" a="1"/>
  <c r="K1597" i="22" s="1"/>
  <c r="F1598" i="22"/>
  <c r="M1596" i="22"/>
  <c r="A1596" i="22"/>
  <c r="H1596" i="22"/>
  <c r="R1596" i="22" s="1"/>
  <c r="V1596" i="22"/>
  <c r="Y1596" i="22" l="1"/>
  <c r="N1596" i="22"/>
  <c r="U1596" i="22" s="1"/>
  <c r="Q1596" i="22"/>
  <c r="I1598" i="22" a="1"/>
  <c r="I1598" i="22" s="1"/>
  <c r="F1599" i="22"/>
  <c r="K1598" i="22" a="1"/>
  <c r="K1598" i="22" s="1"/>
  <c r="G1598" i="22" a="1"/>
  <c r="G1598" i="22" s="1"/>
  <c r="L1597" i="22"/>
  <c r="T1597" i="22" s="1"/>
  <c r="X1597" i="22"/>
  <c r="P1597" i="22"/>
  <c r="O1597" i="22"/>
  <c r="W1597" i="22"/>
  <c r="J1597" i="22"/>
  <c r="S1597" i="22" s="1"/>
  <c r="M1597" i="22"/>
  <c r="A1597" i="22"/>
  <c r="H1597" i="22"/>
  <c r="R1597" i="22" s="1"/>
  <c r="V1597" i="22"/>
  <c r="O1598" i="22" l="1"/>
  <c r="W1598" i="22"/>
  <c r="J1598" i="22"/>
  <c r="S1598" i="22" s="1"/>
  <c r="N1597" i="22"/>
  <c r="U1597" i="22" s="1"/>
  <c r="Q1597" i="22"/>
  <c r="Y1597" i="22"/>
  <c r="P1598" i="22"/>
  <c r="X1598" i="22"/>
  <c r="L1598" i="22"/>
  <c r="T1598" i="22" s="1"/>
  <c r="I1599" i="22" a="1"/>
  <c r="I1599" i="22" s="1"/>
  <c r="F1600" i="22"/>
  <c r="K1599" i="22" a="1"/>
  <c r="K1599" i="22" s="1"/>
  <c r="G1599" i="22" a="1"/>
  <c r="G1599" i="22" s="1"/>
  <c r="A1598" i="22"/>
  <c r="M1598" i="22"/>
  <c r="V1598" i="22"/>
  <c r="H1598" i="22"/>
  <c r="R1598" i="22" s="1"/>
  <c r="Q1598" i="22" l="1"/>
  <c r="Y1598" i="22"/>
  <c r="N1598" i="22"/>
  <c r="U1598" i="22" s="1"/>
  <c r="L1599" i="22"/>
  <c r="T1599" i="22" s="1"/>
  <c r="P1599" i="22"/>
  <c r="X1599" i="22"/>
  <c r="A1599" i="22"/>
  <c r="H1599" i="22"/>
  <c r="R1599" i="22" s="1"/>
  <c r="M1599" i="22"/>
  <c r="V1599" i="22"/>
  <c r="I1600" i="22" a="1"/>
  <c r="I1600" i="22" s="1"/>
  <c r="K1600" i="22" a="1"/>
  <c r="K1600" i="22" s="1"/>
  <c r="G1600" i="22" a="1"/>
  <c r="G1600" i="22" s="1"/>
  <c r="F1601" i="22"/>
  <c r="O1599" i="22"/>
  <c r="W1599" i="22"/>
  <c r="J1599" i="22"/>
  <c r="S1599" i="22" s="1"/>
  <c r="P1600" i="22" l="1"/>
  <c r="X1600" i="22"/>
  <c r="L1600" i="22"/>
  <c r="T1600" i="22" s="1"/>
  <c r="O1600" i="22"/>
  <c r="W1600" i="22"/>
  <c r="J1600" i="22"/>
  <c r="S1600" i="22" s="1"/>
  <c r="A1600" i="22"/>
  <c r="V1600" i="22"/>
  <c r="M1600" i="22"/>
  <c r="H1600" i="22"/>
  <c r="R1600" i="22" s="1"/>
  <c r="G1601" i="22" a="1"/>
  <c r="G1601" i="22" s="1"/>
  <c r="I1601" i="22" a="1"/>
  <c r="I1601" i="22" s="1"/>
  <c r="K1601" i="22" a="1"/>
  <c r="K1601" i="22" s="1"/>
  <c r="F1602" i="22"/>
  <c r="Q1599" i="22"/>
  <c r="Y1599" i="22"/>
  <c r="N1599" i="22"/>
  <c r="U1599" i="22" s="1"/>
  <c r="F1603" i="22" l="1"/>
  <c r="G1602" i="22" a="1"/>
  <c r="G1602" i="22" s="1"/>
  <c r="K1602" i="22" a="1"/>
  <c r="K1602" i="22" s="1"/>
  <c r="I1602" i="22" a="1"/>
  <c r="I1602" i="22" s="1"/>
  <c r="P1601" i="22"/>
  <c r="X1601" i="22"/>
  <c r="L1601" i="22"/>
  <c r="T1601" i="22" s="1"/>
  <c r="O1601" i="22"/>
  <c r="W1601" i="22"/>
  <c r="J1601" i="22"/>
  <c r="S1601" i="22" s="1"/>
  <c r="M1601" i="22"/>
  <c r="A1601" i="22"/>
  <c r="H1601" i="22"/>
  <c r="R1601" i="22" s="1"/>
  <c r="V1601" i="22"/>
  <c r="Q1600" i="22"/>
  <c r="Y1600" i="22"/>
  <c r="N1600" i="22"/>
  <c r="U1600" i="22" s="1"/>
  <c r="J1602" i="22" l="1"/>
  <c r="S1602" i="22" s="1"/>
  <c r="O1602" i="22"/>
  <c r="W1602" i="22"/>
  <c r="Y1601" i="22"/>
  <c r="N1601" i="22"/>
  <c r="U1601" i="22" s="1"/>
  <c r="Q1601" i="22"/>
  <c r="P1602" i="22"/>
  <c r="L1602" i="22"/>
  <c r="T1602" i="22" s="1"/>
  <c r="X1602" i="22"/>
  <c r="A1602" i="22"/>
  <c r="M1602" i="22"/>
  <c r="H1602" i="22"/>
  <c r="R1602" i="22" s="1"/>
  <c r="V1602" i="22"/>
  <c r="K1603" i="22" a="1"/>
  <c r="K1603" i="22" s="1"/>
  <c r="G1603" i="22" a="1"/>
  <c r="G1603" i="22" s="1"/>
  <c r="I1603" i="22" a="1"/>
  <c r="I1603" i="22" s="1"/>
  <c r="F1604" i="22"/>
  <c r="W1603" i="22" l="1"/>
  <c r="J1603" i="22"/>
  <c r="S1603" i="22" s="1"/>
  <c r="O1603" i="22"/>
  <c r="P1603" i="22"/>
  <c r="X1603" i="22"/>
  <c r="L1603" i="22"/>
  <c r="T1603" i="22" s="1"/>
  <c r="Q1602" i="22"/>
  <c r="Y1602" i="22"/>
  <c r="N1602" i="22"/>
  <c r="U1602" i="22" s="1"/>
  <c r="A1603" i="22"/>
  <c r="H1603" i="22"/>
  <c r="R1603" i="22" s="1"/>
  <c r="V1603" i="22"/>
  <c r="M1603" i="22"/>
  <c r="I1604" i="22" a="1"/>
  <c r="I1604" i="22" s="1"/>
  <c r="F1605" i="22"/>
  <c r="K1604" i="22" a="1"/>
  <c r="K1604" i="22" s="1"/>
  <c r="G1604" i="22" a="1"/>
  <c r="G1604" i="22" s="1"/>
  <c r="L1604" i="22" l="1"/>
  <c r="T1604" i="22" s="1"/>
  <c r="P1604" i="22"/>
  <c r="X1604" i="22"/>
  <c r="N1603" i="22"/>
  <c r="U1603" i="22" s="1"/>
  <c r="Q1603" i="22"/>
  <c r="Y1603" i="22"/>
  <c r="I1605" i="22" a="1"/>
  <c r="I1605" i="22" s="1"/>
  <c r="F1606" i="22"/>
  <c r="G1605" i="22" a="1"/>
  <c r="G1605" i="22" s="1"/>
  <c r="K1605" i="22" a="1"/>
  <c r="K1605" i="22" s="1"/>
  <c r="J1604" i="22"/>
  <c r="S1604" i="22" s="1"/>
  <c r="O1604" i="22"/>
  <c r="W1604" i="22"/>
  <c r="V1604" i="22"/>
  <c r="A1604" i="22"/>
  <c r="M1604" i="22"/>
  <c r="H1604" i="22"/>
  <c r="R1604" i="22" s="1"/>
  <c r="G1606" i="22" l="1" a="1"/>
  <c r="G1606" i="22" s="1"/>
  <c r="I1606" i="22" a="1"/>
  <c r="I1606" i="22" s="1"/>
  <c r="K1606" i="22" a="1"/>
  <c r="K1606" i="22" s="1"/>
  <c r="F1607" i="22"/>
  <c r="W1605" i="22"/>
  <c r="J1605" i="22"/>
  <c r="S1605" i="22" s="1"/>
  <c r="O1605" i="22"/>
  <c r="Y1604" i="22"/>
  <c r="Q1604" i="22"/>
  <c r="N1604" i="22"/>
  <c r="U1604" i="22" s="1"/>
  <c r="P1605" i="22"/>
  <c r="X1605" i="22"/>
  <c r="L1605" i="22"/>
  <c r="T1605" i="22" s="1"/>
  <c r="M1605" i="22"/>
  <c r="H1605" i="22"/>
  <c r="R1605" i="22" s="1"/>
  <c r="V1605" i="22"/>
  <c r="A1605" i="22"/>
  <c r="Q1605" i="22" l="1"/>
  <c r="N1605" i="22"/>
  <c r="U1605" i="22" s="1"/>
  <c r="Y1605" i="22"/>
  <c r="G1607" i="22" a="1"/>
  <c r="G1607" i="22" s="1"/>
  <c r="K1607" i="22" a="1"/>
  <c r="K1607" i="22" s="1"/>
  <c r="F1608" i="22"/>
  <c r="I1607" i="22" a="1"/>
  <c r="I1607" i="22" s="1"/>
  <c r="P1606" i="22"/>
  <c r="X1606" i="22"/>
  <c r="L1606" i="22"/>
  <c r="T1606" i="22" s="1"/>
  <c r="W1606" i="22"/>
  <c r="J1606" i="22"/>
  <c r="S1606" i="22" s="1"/>
  <c r="O1606" i="22"/>
  <c r="A1606" i="22"/>
  <c r="H1606" i="22"/>
  <c r="R1606" i="22" s="1"/>
  <c r="V1606" i="22"/>
  <c r="M1606" i="22"/>
  <c r="P1607" i="22" l="1"/>
  <c r="X1607" i="22"/>
  <c r="L1607" i="22"/>
  <c r="T1607" i="22" s="1"/>
  <c r="M1607" i="22"/>
  <c r="H1607" i="22"/>
  <c r="R1607" i="22" s="1"/>
  <c r="V1607" i="22"/>
  <c r="A1607" i="22"/>
  <c r="G1608" i="22" a="1"/>
  <c r="G1608" i="22" s="1"/>
  <c r="K1608" i="22" a="1"/>
  <c r="K1608" i="22" s="1"/>
  <c r="F1609" i="22"/>
  <c r="I1608" i="22" a="1"/>
  <c r="I1608" i="22" s="1"/>
  <c r="O1607" i="22"/>
  <c r="W1607" i="22"/>
  <c r="J1607" i="22"/>
  <c r="S1607" i="22" s="1"/>
  <c r="Q1606" i="22"/>
  <c r="Y1606" i="22"/>
  <c r="N1606" i="22"/>
  <c r="U1606" i="22" s="1"/>
  <c r="N1607" i="22" l="1"/>
  <c r="U1607" i="22" s="1"/>
  <c r="Q1607" i="22"/>
  <c r="Y1607" i="22"/>
  <c r="O1608" i="22"/>
  <c r="W1608" i="22"/>
  <c r="J1608" i="22"/>
  <c r="S1608" i="22" s="1"/>
  <c r="H1608" i="22"/>
  <c r="R1608" i="22" s="1"/>
  <c r="V1608" i="22"/>
  <c r="M1608" i="22"/>
  <c r="A1608" i="22"/>
  <c r="K1609" i="22" a="1"/>
  <c r="K1609" i="22" s="1"/>
  <c r="I1609" i="22" a="1"/>
  <c r="I1609" i="22" s="1"/>
  <c r="F1610" i="22"/>
  <c r="G1609" i="22" a="1"/>
  <c r="G1609" i="22" s="1"/>
  <c r="X1608" i="22"/>
  <c r="P1608" i="22"/>
  <c r="L1608" i="22"/>
  <c r="T1608" i="22" s="1"/>
  <c r="K1610" i="22" l="1" a="1"/>
  <c r="K1610" i="22" s="1"/>
  <c r="I1610" i="22" a="1"/>
  <c r="I1610" i="22" s="1"/>
  <c r="G1610" i="22" a="1"/>
  <c r="G1610" i="22" s="1"/>
  <c r="F1611" i="22"/>
  <c r="J1609" i="22"/>
  <c r="S1609" i="22" s="1"/>
  <c r="O1609" i="22"/>
  <c r="W1609" i="22"/>
  <c r="V1609" i="22"/>
  <c r="M1609" i="22"/>
  <c r="A1609" i="22"/>
  <c r="H1609" i="22"/>
  <c r="R1609" i="22" s="1"/>
  <c r="P1609" i="22"/>
  <c r="X1609" i="22"/>
  <c r="L1609" i="22"/>
  <c r="T1609" i="22" s="1"/>
  <c r="Q1608" i="22"/>
  <c r="Y1608" i="22"/>
  <c r="N1608" i="22"/>
  <c r="U1608" i="22" s="1"/>
  <c r="G1611" i="22" l="1" a="1"/>
  <c r="G1611" i="22" s="1"/>
  <c r="F1612" i="22"/>
  <c r="K1611" i="22" a="1"/>
  <c r="K1611" i="22" s="1"/>
  <c r="I1611" i="22" a="1"/>
  <c r="I1611" i="22" s="1"/>
  <c r="M1610" i="22"/>
  <c r="A1610" i="22"/>
  <c r="V1610" i="22"/>
  <c r="H1610" i="22"/>
  <c r="R1610" i="22" s="1"/>
  <c r="O1610" i="22"/>
  <c r="W1610" i="22"/>
  <c r="J1610" i="22"/>
  <c r="S1610" i="22" s="1"/>
  <c r="Y1609" i="22"/>
  <c r="N1609" i="22"/>
  <c r="U1609" i="22" s="1"/>
  <c r="Q1609" i="22"/>
  <c r="L1610" i="22"/>
  <c r="T1610" i="22" s="1"/>
  <c r="P1610" i="22"/>
  <c r="X1610" i="22"/>
  <c r="N1610" i="22" l="1"/>
  <c r="U1610" i="22" s="1"/>
  <c r="Y1610" i="22"/>
  <c r="Q1610" i="22"/>
  <c r="O1611" i="22"/>
  <c r="J1611" i="22"/>
  <c r="S1611" i="22" s="1"/>
  <c r="W1611" i="22"/>
  <c r="X1611" i="22"/>
  <c r="P1611" i="22"/>
  <c r="L1611" i="22"/>
  <c r="T1611" i="22" s="1"/>
  <c r="I1612" i="22" a="1"/>
  <c r="I1612" i="22" s="1"/>
  <c r="F1613" i="22"/>
  <c r="K1612" i="22" a="1"/>
  <c r="K1612" i="22" s="1"/>
  <c r="G1612" i="22" a="1"/>
  <c r="G1612" i="22" s="1"/>
  <c r="H1611" i="22"/>
  <c r="R1611" i="22" s="1"/>
  <c r="V1611" i="22"/>
  <c r="A1611" i="22"/>
  <c r="M1611" i="22"/>
  <c r="F1614" i="22" l="1"/>
  <c r="G1613" i="22" a="1"/>
  <c r="G1613" i="22" s="1"/>
  <c r="I1613" i="22" a="1"/>
  <c r="I1613" i="22" s="1"/>
  <c r="K1613" i="22" a="1"/>
  <c r="K1613" i="22" s="1"/>
  <c r="M1612" i="22"/>
  <c r="A1612" i="22"/>
  <c r="H1612" i="22"/>
  <c r="R1612" i="22" s="1"/>
  <c r="V1612" i="22"/>
  <c r="O1612" i="22"/>
  <c r="J1612" i="22"/>
  <c r="S1612" i="22" s="1"/>
  <c r="W1612" i="22"/>
  <c r="L1612" i="22"/>
  <c r="T1612" i="22" s="1"/>
  <c r="P1612" i="22"/>
  <c r="X1612" i="22"/>
  <c r="Q1611" i="22"/>
  <c r="Y1611" i="22"/>
  <c r="N1611" i="22"/>
  <c r="U1611" i="22" s="1"/>
  <c r="Y1612" i="22" l="1"/>
  <c r="N1612" i="22"/>
  <c r="U1612" i="22" s="1"/>
  <c r="Q1612" i="22"/>
  <c r="L1613" i="22"/>
  <c r="T1613" i="22" s="1"/>
  <c r="P1613" i="22"/>
  <c r="X1613" i="22"/>
  <c r="W1613" i="22"/>
  <c r="J1613" i="22"/>
  <c r="S1613" i="22" s="1"/>
  <c r="O1613" i="22"/>
  <c r="A1613" i="22"/>
  <c r="H1613" i="22"/>
  <c r="R1613" i="22" s="1"/>
  <c r="V1613" i="22"/>
  <c r="M1613" i="22"/>
  <c r="G1614" i="22" a="1"/>
  <c r="G1614" i="22" s="1"/>
  <c r="I1614" i="22" a="1"/>
  <c r="I1614" i="22" s="1"/>
  <c r="K1614" i="22" a="1"/>
  <c r="K1614" i="22" s="1"/>
  <c r="F1615" i="22"/>
  <c r="P1614" i="22" l="1"/>
  <c r="X1614" i="22"/>
  <c r="L1614" i="22"/>
  <c r="T1614" i="22" s="1"/>
  <c r="A1614" i="22"/>
  <c r="H1614" i="22"/>
  <c r="R1614" i="22" s="1"/>
  <c r="V1614" i="22"/>
  <c r="M1614" i="22"/>
  <c r="O1614" i="22"/>
  <c r="W1614" i="22"/>
  <c r="J1614" i="22"/>
  <c r="S1614" i="22" s="1"/>
  <c r="N1613" i="22"/>
  <c r="U1613" i="22" s="1"/>
  <c r="Y1613" i="22"/>
  <c r="Q1613" i="22"/>
  <c r="I1615" i="22" a="1"/>
  <c r="I1615" i="22" s="1"/>
  <c r="G1615" i="22" a="1"/>
  <c r="G1615" i="22" s="1"/>
  <c r="F1616" i="22"/>
  <c r="K1615" i="22" a="1"/>
  <c r="K1615" i="22" s="1"/>
  <c r="O1615" i="22" l="1"/>
  <c r="J1615" i="22"/>
  <c r="S1615" i="22" s="1"/>
  <c r="W1615" i="22"/>
  <c r="Y1614" i="22"/>
  <c r="N1614" i="22"/>
  <c r="U1614" i="22" s="1"/>
  <c r="Q1614" i="22"/>
  <c r="K1616" i="22" a="1"/>
  <c r="K1616" i="22" s="1"/>
  <c r="G1616" i="22" a="1"/>
  <c r="G1616" i="22" s="1"/>
  <c r="I1616" i="22" a="1"/>
  <c r="I1616" i="22" s="1"/>
  <c r="F1617" i="22"/>
  <c r="H1615" i="22"/>
  <c r="R1615" i="22" s="1"/>
  <c r="V1615" i="22"/>
  <c r="A1615" i="22"/>
  <c r="M1615" i="22"/>
  <c r="X1615" i="22"/>
  <c r="L1615" i="22"/>
  <c r="T1615" i="22" s="1"/>
  <c r="P1615" i="22"/>
  <c r="M1616" i="22" l="1"/>
  <c r="A1616" i="22"/>
  <c r="H1616" i="22"/>
  <c r="R1616" i="22" s="1"/>
  <c r="V1616" i="22"/>
  <c r="X1616" i="22"/>
  <c r="L1616" i="22"/>
  <c r="T1616" i="22" s="1"/>
  <c r="P1616" i="22"/>
  <c r="F1618" i="22"/>
  <c r="K1617" i="22" a="1"/>
  <c r="K1617" i="22" s="1"/>
  <c r="G1617" i="22" a="1"/>
  <c r="G1617" i="22" s="1"/>
  <c r="I1617" i="22" a="1"/>
  <c r="I1617" i="22" s="1"/>
  <c r="Q1615" i="22"/>
  <c r="N1615" i="22"/>
  <c r="U1615" i="22" s="1"/>
  <c r="Y1615" i="22"/>
  <c r="O1616" i="22"/>
  <c r="W1616" i="22"/>
  <c r="J1616" i="22"/>
  <c r="S1616" i="22" s="1"/>
  <c r="G1618" i="22" l="1" a="1"/>
  <c r="G1618" i="22" s="1"/>
  <c r="I1618" i="22" a="1"/>
  <c r="I1618" i="22" s="1"/>
  <c r="F1619" i="22"/>
  <c r="K1618" i="22" a="1"/>
  <c r="K1618" i="22" s="1"/>
  <c r="O1617" i="22"/>
  <c r="W1617" i="22"/>
  <c r="J1617" i="22"/>
  <c r="S1617" i="22" s="1"/>
  <c r="M1617" i="22"/>
  <c r="V1617" i="22"/>
  <c r="A1617" i="22"/>
  <c r="H1617" i="22"/>
  <c r="R1617" i="22" s="1"/>
  <c r="X1617" i="22"/>
  <c r="L1617" i="22"/>
  <c r="T1617" i="22" s="1"/>
  <c r="P1617" i="22"/>
  <c r="N1616" i="22"/>
  <c r="U1616" i="22" s="1"/>
  <c r="Q1616" i="22"/>
  <c r="Y1616" i="22"/>
  <c r="Y1617" i="22" l="1"/>
  <c r="N1617" i="22"/>
  <c r="U1617" i="22" s="1"/>
  <c r="Q1617" i="22"/>
  <c r="L1618" i="22"/>
  <c r="T1618" i="22" s="1"/>
  <c r="P1618" i="22"/>
  <c r="X1618" i="22"/>
  <c r="I1619" i="22" a="1"/>
  <c r="I1619" i="22" s="1"/>
  <c r="G1619" i="22" a="1"/>
  <c r="G1619" i="22" s="1"/>
  <c r="K1619" i="22" a="1"/>
  <c r="K1619" i="22" s="1"/>
  <c r="F1620" i="22"/>
  <c r="J1618" i="22"/>
  <c r="S1618" i="22" s="1"/>
  <c r="O1618" i="22"/>
  <c r="W1618" i="22"/>
  <c r="H1618" i="22"/>
  <c r="R1618" i="22" s="1"/>
  <c r="V1618" i="22"/>
  <c r="A1618" i="22"/>
  <c r="M1618" i="22"/>
  <c r="V1619" i="22" l="1"/>
  <c r="A1619" i="22"/>
  <c r="M1619" i="22"/>
  <c r="H1619" i="22"/>
  <c r="R1619" i="22" s="1"/>
  <c r="O1619" i="22"/>
  <c r="W1619" i="22"/>
  <c r="J1619" i="22"/>
  <c r="S1619" i="22" s="1"/>
  <c r="F1621" i="22"/>
  <c r="I1620" i="22" a="1"/>
  <c r="I1620" i="22" s="1"/>
  <c r="K1620" i="22" a="1"/>
  <c r="K1620" i="22" s="1"/>
  <c r="G1620" i="22" a="1"/>
  <c r="G1620" i="22" s="1"/>
  <c r="N1618" i="22"/>
  <c r="U1618" i="22" s="1"/>
  <c r="Q1618" i="22"/>
  <c r="Y1618" i="22"/>
  <c r="P1619" i="22"/>
  <c r="X1619" i="22"/>
  <c r="L1619" i="22"/>
  <c r="T1619" i="22" s="1"/>
  <c r="G1621" i="22" l="1" a="1"/>
  <c r="G1621" i="22" s="1"/>
  <c r="I1621" i="22" a="1"/>
  <c r="I1621" i="22" s="1"/>
  <c r="F1622" i="22"/>
  <c r="K1621" i="22" a="1"/>
  <c r="K1621" i="22" s="1"/>
  <c r="M1620" i="22"/>
  <c r="A1620" i="22"/>
  <c r="H1620" i="22"/>
  <c r="R1620" i="22" s="1"/>
  <c r="V1620" i="22"/>
  <c r="Y1619" i="22"/>
  <c r="N1619" i="22"/>
  <c r="U1619" i="22" s="1"/>
  <c r="Q1619" i="22"/>
  <c r="X1620" i="22"/>
  <c r="P1620" i="22"/>
  <c r="L1620" i="22"/>
  <c r="T1620" i="22" s="1"/>
  <c r="J1620" i="22"/>
  <c r="S1620" i="22" s="1"/>
  <c r="W1620" i="22"/>
  <c r="O1620" i="22"/>
  <c r="X1621" i="22" l="1"/>
  <c r="P1621" i="22"/>
  <c r="L1621" i="22"/>
  <c r="T1621" i="22" s="1"/>
  <c r="Q1620" i="22"/>
  <c r="Y1620" i="22"/>
  <c r="N1620" i="22"/>
  <c r="U1620" i="22" s="1"/>
  <c r="I1622" i="22" a="1"/>
  <c r="I1622" i="22" s="1"/>
  <c r="G1622" i="22" a="1"/>
  <c r="G1622" i="22" s="1"/>
  <c r="K1622" i="22" a="1"/>
  <c r="K1622" i="22" s="1"/>
  <c r="F1623" i="22"/>
  <c r="W1621" i="22"/>
  <c r="O1621" i="22"/>
  <c r="J1621" i="22"/>
  <c r="S1621" i="22" s="1"/>
  <c r="H1621" i="22"/>
  <c r="R1621" i="22" s="1"/>
  <c r="A1621" i="22"/>
  <c r="V1621" i="22"/>
  <c r="M1621" i="22"/>
  <c r="O1622" i="22" l="1"/>
  <c r="W1622" i="22"/>
  <c r="J1622" i="22"/>
  <c r="S1622" i="22" s="1"/>
  <c r="K1623" i="22" a="1"/>
  <c r="K1623" i="22" s="1"/>
  <c r="I1623" i="22" a="1"/>
  <c r="I1623" i="22" s="1"/>
  <c r="G1623" i="22" a="1"/>
  <c r="G1623" i="22" s="1"/>
  <c r="F1624" i="22"/>
  <c r="H1622" i="22"/>
  <c r="R1622" i="22" s="1"/>
  <c r="V1622" i="22"/>
  <c r="A1622" i="22"/>
  <c r="M1622" i="22"/>
  <c r="N1621" i="22"/>
  <c r="U1621" i="22" s="1"/>
  <c r="Q1621" i="22"/>
  <c r="Y1621" i="22"/>
  <c r="P1622" i="22"/>
  <c r="X1622" i="22"/>
  <c r="L1622" i="22"/>
  <c r="T1622" i="22" s="1"/>
  <c r="K1624" i="22" l="1" a="1"/>
  <c r="K1624" i="22" s="1"/>
  <c r="F1625" i="22"/>
  <c r="I1624" i="22" a="1"/>
  <c r="I1624" i="22" s="1"/>
  <c r="G1624" i="22" a="1"/>
  <c r="G1624" i="22" s="1"/>
  <c r="H1623" i="22"/>
  <c r="R1623" i="22" s="1"/>
  <c r="V1623" i="22"/>
  <c r="M1623" i="22"/>
  <c r="A1623" i="22"/>
  <c r="O1623" i="22"/>
  <c r="W1623" i="22"/>
  <c r="J1623" i="22"/>
  <c r="S1623" i="22" s="1"/>
  <c r="P1623" i="22"/>
  <c r="X1623" i="22"/>
  <c r="L1623" i="22"/>
  <c r="T1623" i="22" s="1"/>
  <c r="Q1622" i="22"/>
  <c r="Y1622" i="22"/>
  <c r="N1622" i="22"/>
  <c r="U1622" i="22" s="1"/>
  <c r="N1623" i="22" l="1"/>
  <c r="U1623" i="22" s="1"/>
  <c r="Q1623" i="22"/>
  <c r="Y1623" i="22"/>
  <c r="H1624" i="22"/>
  <c r="R1624" i="22" s="1"/>
  <c r="V1624" i="22"/>
  <c r="A1624" i="22"/>
  <c r="M1624" i="22"/>
  <c r="W1624" i="22"/>
  <c r="J1624" i="22"/>
  <c r="S1624" i="22" s="1"/>
  <c r="O1624" i="22"/>
  <c r="G1625" i="22" a="1"/>
  <c r="G1625" i="22" s="1"/>
  <c r="I1625" i="22" a="1"/>
  <c r="I1625" i="22" s="1"/>
  <c r="K1625" i="22" a="1"/>
  <c r="K1625" i="22" s="1"/>
  <c r="F1626" i="22"/>
  <c r="X1624" i="22"/>
  <c r="P1624" i="22"/>
  <c r="L1624" i="22"/>
  <c r="T1624" i="22" s="1"/>
  <c r="F1627" i="22" l="1"/>
  <c r="I1626" i="22" a="1"/>
  <c r="I1626" i="22" s="1"/>
  <c r="G1626" i="22" a="1"/>
  <c r="G1626" i="22" s="1"/>
  <c r="K1626" i="22" a="1"/>
  <c r="K1626" i="22" s="1"/>
  <c r="N1624" i="22"/>
  <c r="U1624" i="22" s="1"/>
  <c r="Q1624" i="22"/>
  <c r="Y1624" i="22"/>
  <c r="J1625" i="22"/>
  <c r="S1625" i="22" s="1"/>
  <c r="O1625" i="22"/>
  <c r="W1625" i="22"/>
  <c r="H1625" i="22"/>
  <c r="R1625" i="22" s="1"/>
  <c r="V1625" i="22"/>
  <c r="M1625" i="22"/>
  <c r="A1625" i="22"/>
  <c r="P1625" i="22"/>
  <c r="X1625" i="22"/>
  <c r="L1625" i="22"/>
  <c r="T1625" i="22" s="1"/>
  <c r="Y1625" i="22" l="1"/>
  <c r="N1625" i="22"/>
  <c r="U1625" i="22" s="1"/>
  <c r="Q1625" i="22"/>
  <c r="M1626" i="22"/>
  <c r="A1626" i="22"/>
  <c r="H1626" i="22"/>
  <c r="R1626" i="22" s="1"/>
  <c r="V1626" i="22"/>
  <c r="L1626" i="22"/>
  <c r="T1626" i="22" s="1"/>
  <c r="X1626" i="22"/>
  <c r="P1626" i="22"/>
  <c r="W1626" i="22"/>
  <c r="J1626" i="22"/>
  <c r="S1626" i="22" s="1"/>
  <c r="O1626" i="22"/>
  <c r="I1627" i="22" a="1"/>
  <c r="I1627" i="22" s="1"/>
  <c r="K1627" i="22" a="1"/>
  <c r="K1627" i="22" s="1"/>
  <c r="F1628" i="22"/>
  <c r="G1627" i="22" a="1"/>
  <c r="G1627" i="22" s="1"/>
  <c r="G1628" i="22" l="1" a="1"/>
  <c r="G1628" i="22" s="1"/>
  <c r="I1628" i="22" a="1"/>
  <c r="I1628" i="22" s="1"/>
  <c r="K1628" i="22" a="1"/>
  <c r="K1628" i="22" s="1"/>
  <c r="F1629" i="22"/>
  <c r="L1627" i="22"/>
  <c r="T1627" i="22" s="1"/>
  <c r="P1627" i="22"/>
  <c r="X1627" i="22"/>
  <c r="Q1626" i="22"/>
  <c r="Y1626" i="22"/>
  <c r="N1626" i="22"/>
  <c r="U1626" i="22" s="1"/>
  <c r="W1627" i="22"/>
  <c r="O1627" i="22"/>
  <c r="J1627" i="22"/>
  <c r="S1627" i="22" s="1"/>
  <c r="A1627" i="22"/>
  <c r="H1627" i="22"/>
  <c r="R1627" i="22" s="1"/>
  <c r="V1627" i="22"/>
  <c r="M1627" i="22"/>
  <c r="F1630" i="22" l="1"/>
  <c r="G1629" i="22" a="1"/>
  <c r="G1629" i="22" s="1"/>
  <c r="K1629" i="22" a="1"/>
  <c r="K1629" i="22" s="1"/>
  <c r="I1629" i="22" a="1"/>
  <c r="I1629" i="22" s="1"/>
  <c r="L1628" i="22"/>
  <c r="T1628" i="22" s="1"/>
  <c r="P1628" i="22"/>
  <c r="X1628" i="22"/>
  <c r="O1628" i="22"/>
  <c r="W1628" i="22"/>
  <c r="J1628" i="22"/>
  <c r="S1628" i="22" s="1"/>
  <c r="N1627" i="22"/>
  <c r="U1627" i="22" s="1"/>
  <c r="Q1627" i="22"/>
  <c r="Y1627" i="22"/>
  <c r="M1628" i="22"/>
  <c r="A1628" i="22"/>
  <c r="H1628" i="22"/>
  <c r="R1628" i="22" s="1"/>
  <c r="V1628" i="22"/>
  <c r="O1629" i="22" l="1"/>
  <c r="W1629" i="22"/>
  <c r="J1629" i="22"/>
  <c r="S1629" i="22" s="1"/>
  <c r="P1629" i="22"/>
  <c r="X1629" i="22"/>
  <c r="L1629" i="22"/>
  <c r="T1629" i="22" s="1"/>
  <c r="Y1628" i="22"/>
  <c r="N1628" i="22"/>
  <c r="U1628" i="22" s="1"/>
  <c r="Q1628" i="22"/>
  <c r="A1629" i="22"/>
  <c r="H1629" i="22"/>
  <c r="R1629" i="22" s="1"/>
  <c r="V1629" i="22"/>
  <c r="M1629" i="22"/>
  <c r="F1631" i="22"/>
  <c r="K1630" i="22" a="1"/>
  <c r="K1630" i="22" s="1"/>
  <c r="I1630" i="22" a="1"/>
  <c r="I1630" i="22" s="1"/>
  <c r="G1630" i="22" a="1"/>
  <c r="G1630" i="22" s="1"/>
  <c r="O1630" i="22" l="1"/>
  <c r="W1630" i="22"/>
  <c r="J1630" i="22"/>
  <c r="S1630" i="22" s="1"/>
  <c r="P1630" i="22"/>
  <c r="X1630" i="22"/>
  <c r="L1630" i="22"/>
  <c r="T1630" i="22" s="1"/>
  <c r="Y1629" i="22"/>
  <c r="N1629" i="22"/>
  <c r="U1629" i="22" s="1"/>
  <c r="Q1629" i="22"/>
  <c r="I1631" i="22" a="1"/>
  <c r="I1631" i="22" s="1"/>
  <c r="F1632" i="22"/>
  <c r="G1631" i="22" a="1"/>
  <c r="G1631" i="22" s="1"/>
  <c r="K1631" i="22" a="1"/>
  <c r="K1631" i="22" s="1"/>
  <c r="M1630" i="22"/>
  <c r="A1630" i="22"/>
  <c r="H1630" i="22"/>
  <c r="R1630" i="22" s="1"/>
  <c r="V1630" i="22"/>
  <c r="Y1630" i="22" l="1"/>
  <c r="N1630" i="22"/>
  <c r="U1630" i="22" s="1"/>
  <c r="Q1630" i="22"/>
  <c r="V1631" i="22"/>
  <c r="A1631" i="22"/>
  <c r="M1631" i="22"/>
  <c r="H1631" i="22"/>
  <c r="R1631" i="22" s="1"/>
  <c r="O1631" i="22"/>
  <c r="W1631" i="22"/>
  <c r="J1631" i="22"/>
  <c r="S1631" i="22" s="1"/>
  <c r="P1631" i="22"/>
  <c r="X1631" i="22"/>
  <c r="L1631" i="22"/>
  <c r="T1631" i="22" s="1"/>
  <c r="I1632" i="22" a="1"/>
  <c r="I1632" i="22" s="1"/>
  <c r="K1632" i="22" a="1"/>
  <c r="K1632" i="22" s="1"/>
  <c r="F1633" i="22"/>
  <c r="G1632" i="22" a="1"/>
  <c r="G1632" i="22" s="1"/>
  <c r="K1633" i="22" l="1" a="1"/>
  <c r="K1633" i="22" s="1"/>
  <c r="I1633" i="22" a="1"/>
  <c r="I1633" i="22" s="1"/>
  <c r="F1634" i="22"/>
  <c r="G1633" i="22" a="1"/>
  <c r="G1633" i="22" s="1"/>
  <c r="X1632" i="22"/>
  <c r="L1632" i="22"/>
  <c r="T1632" i="22" s="1"/>
  <c r="P1632" i="22"/>
  <c r="O1632" i="22"/>
  <c r="J1632" i="22"/>
  <c r="S1632" i="22" s="1"/>
  <c r="W1632" i="22"/>
  <c r="N1631" i="22"/>
  <c r="U1631" i="22" s="1"/>
  <c r="Q1631" i="22"/>
  <c r="Y1631" i="22"/>
  <c r="A1632" i="22"/>
  <c r="H1632" i="22"/>
  <c r="R1632" i="22" s="1"/>
  <c r="M1632" i="22"/>
  <c r="V1632" i="22"/>
  <c r="M1633" i="22" l="1"/>
  <c r="V1633" i="22"/>
  <c r="A1633" i="22"/>
  <c r="H1633" i="22"/>
  <c r="R1633" i="22" s="1"/>
  <c r="F1635" i="22"/>
  <c r="G1634" i="22" a="1"/>
  <c r="G1634" i="22" s="1"/>
  <c r="I1634" i="22" a="1"/>
  <c r="I1634" i="22" s="1"/>
  <c r="K1634" i="22" a="1"/>
  <c r="K1634" i="22" s="1"/>
  <c r="J1633" i="22"/>
  <c r="S1633" i="22" s="1"/>
  <c r="O1633" i="22"/>
  <c r="W1633" i="22"/>
  <c r="Q1632" i="22"/>
  <c r="Y1632" i="22"/>
  <c r="N1632" i="22"/>
  <c r="U1632" i="22" s="1"/>
  <c r="P1633" i="22"/>
  <c r="X1633" i="22"/>
  <c r="L1633" i="22"/>
  <c r="T1633" i="22" s="1"/>
  <c r="O1634" i="22" l="1"/>
  <c r="W1634" i="22"/>
  <c r="J1634" i="22"/>
  <c r="S1634" i="22" s="1"/>
  <c r="L1634" i="22"/>
  <c r="T1634" i="22" s="1"/>
  <c r="X1634" i="22"/>
  <c r="P1634" i="22"/>
  <c r="F1636" i="22"/>
  <c r="I1635" i="22" a="1"/>
  <c r="I1635" i="22" s="1"/>
  <c r="G1635" i="22" a="1"/>
  <c r="G1635" i="22" s="1"/>
  <c r="K1635" i="22" a="1"/>
  <c r="K1635" i="22" s="1"/>
  <c r="V1634" i="22"/>
  <c r="M1634" i="22"/>
  <c r="H1634" i="22"/>
  <c r="R1634" i="22" s="1"/>
  <c r="A1634" i="22"/>
  <c r="Y1633" i="22"/>
  <c r="N1633" i="22"/>
  <c r="U1633" i="22" s="1"/>
  <c r="Q1633" i="22"/>
  <c r="O1635" i="22" l="1"/>
  <c r="W1635" i="22"/>
  <c r="J1635" i="22"/>
  <c r="S1635" i="22" s="1"/>
  <c r="I1636" i="22" a="1"/>
  <c r="I1636" i="22" s="1"/>
  <c r="F1637" i="22"/>
  <c r="K1636" i="22" a="1"/>
  <c r="K1636" i="22" s="1"/>
  <c r="G1636" i="22" a="1"/>
  <c r="G1636" i="22" s="1"/>
  <c r="N1634" i="22"/>
  <c r="U1634" i="22" s="1"/>
  <c r="Y1634" i="22"/>
  <c r="Q1634" i="22"/>
  <c r="P1635" i="22"/>
  <c r="X1635" i="22"/>
  <c r="L1635" i="22"/>
  <c r="T1635" i="22" s="1"/>
  <c r="A1635" i="22"/>
  <c r="V1635" i="22"/>
  <c r="H1635" i="22"/>
  <c r="R1635" i="22" s="1"/>
  <c r="M1635" i="22"/>
  <c r="V1636" i="22" l="1"/>
  <c r="M1636" i="22"/>
  <c r="H1636" i="22"/>
  <c r="R1636" i="22" s="1"/>
  <c r="A1636" i="22"/>
  <c r="L1636" i="22"/>
  <c r="T1636" i="22" s="1"/>
  <c r="P1636" i="22"/>
  <c r="X1636" i="22"/>
  <c r="F1638" i="22"/>
  <c r="G1637" i="22" a="1"/>
  <c r="G1637" i="22" s="1"/>
  <c r="K1637" i="22" a="1"/>
  <c r="K1637" i="22" s="1"/>
  <c r="I1637" i="22" a="1"/>
  <c r="I1637" i="22" s="1"/>
  <c r="O1636" i="22"/>
  <c r="W1636" i="22"/>
  <c r="J1636" i="22"/>
  <c r="S1636" i="22" s="1"/>
  <c r="N1635" i="22"/>
  <c r="U1635" i="22" s="1"/>
  <c r="Q1635" i="22"/>
  <c r="Y1635" i="22"/>
  <c r="I1638" i="22" l="1" a="1"/>
  <c r="I1638" i="22" s="1"/>
  <c r="F1639" i="22"/>
  <c r="K1638" i="22" a="1"/>
  <c r="K1638" i="22" s="1"/>
  <c r="G1638" i="22" a="1"/>
  <c r="G1638" i="22" s="1"/>
  <c r="W1637" i="22"/>
  <c r="J1637" i="22"/>
  <c r="S1637" i="22" s="1"/>
  <c r="O1637" i="22"/>
  <c r="L1637" i="22"/>
  <c r="T1637" i="22" s="1"/>
  <c r="P1637" i="22"/>
  <c r="X1637" i="22"/>
  <c r="Q1636" i="22"/>
  <c r="Y1636" i="22"/>
  <c r="N1636" i="22"/>
  <c r="U1636" i="22" s="1"/>
  <c r="M1637" i="22"/>
  <c r="H1637" i="22"/>
  <c r="R1637" i="22" s="1"/>
  <c r="A1637" i="22"/>
  <c r="V1637" i="22"/>
  <c r="O1638" i="22" l="1"/>
  <c r="W1638" i="22"/>
  <c r="J1638" i="22"/>
  <c r="S1638" i="22" s="1"/>
  <c r="A1638" i="22"/>
  <c r="H1638" i="22"/>
  <c r="R1638" i="22" s="1"/>
  <c r="V1638" i="22"/>
  <c r="M1638" i="22"/>
  <c r="N1637" i="22"/>
  <c r="U1637" i="22" s="1"/>
  <c r="Q1637" i="22"/>
  <c r="Y1637" i="22"/>
  <c r="P1638" i="22"/>
  <c r="X1638" i="22"/>
  <c r="L1638" i="22"/>
  <c r="T1638" i="22" s="1"/>
  <c r="I1639" i="22" a="1"/>
  <c r="I1639" i="22" s="1"/>
  <c r="K1639" i="22" a="1"/>
  <c r="K1639" i="22" s="1"/>
  <c r="F1640" i="22"/>
  <c r="G1639" i="22" a="1"/>
  <c r="G1639" i="22" s="1"/>
  <c r="G1640" i="22" l="1" a="1"/>
  <c r="G1640" i="22" s="1"/>
  <c r="I1640" i="22" a="1"/>
  <c r="I1640" i="22" s="1"/>
  <c r="K1640" i="22" a="1"/>
  <c r="K1640" i="22" s="1"/>
  <c r="F1641" i="22"/>
  <c r="L1639" i="22"/>
  <c r="T1639" i="22" s="1"/>
  <c r="P1639" i="22"/>
  <c r="X1639" i="22"/>
  <c r="Y1638" i="22"/>
  <c r="Q1638" i="22"/>
  <c r="N1638" i="22"/>
  <c r="U1638" i="22" s="1"/>
  <c r="W1639" i="22"/>
  <c r="O1639" i="22"/>
  <c r="J1639" i="22"/>
  <c r="S1639" i="22" s="1"/>
  <c r="H1639" i="22"/>
  <c r="R1639" i="22" s="1"/>
  <c r="V1639" i="22"/>
  <c r="M1639" i="22"/>
  <c r="A1639" i="22"/>
  <c r="F1642" i="22" l="1"/>
  <c r="G1641" i="22" a="1"/>
  <c r="G1641" i="22" s="1"/>
  <c r="K1641" i="22" a="1"/>
  <c r="K1641" i="22" s="1"/>
  <c r="I1641" i="22" a="1"/>
  <c r="I1641" i="22" s="1"/>
  <c r="P1640" i="22"/>
  <c r="X1640" i="22"/>
  <c r="L1640" i="22"/>
  <c r="T1640" i="22" s="1"/>
  <c r="Q1639" i="22"/>
  <c r="Y1639" i="22"/>
  <c r="N1639" i="22"/>
  <c r="U1639" i="22" s="1"/>
  <c r="J1640" i="22"/>
  <c r="S1640" i="22" s="1"/>
  <c r="O1640" i="22"/>
  <c r="W1640" i="22"/>
  <c r="H1640" i="22"/>
  <c r="R1640" i="22" s="1"/>
  <c r="V1640" i="22"/>
  <c r="A1640" i="22"/>
  <c r="M1640" i="22"/>
  <c r="J1641" i="22" l="1"/>
  <c r="S1641" i="22" s="1"/>
  <c r="W1641" i="22"/>
  <c r="O1641" i="22"/>
  <c r="P1641" i="22"/>
  <c r="X1641" i="22"/>
  <c r="L1641" i="22"/>
  <c r="T1641" i="22" s="1"/>
  <c r="A1641" i="22"/>
  <c r="H1641" i="22"/>
  <c r="R1641" i="22" s="1"/>
  <c r="V1641" i="22"/>
  <c r="M1641" i="22"/>
  <c r="Q1640" i="22"/>
  <c r="Y1640" i="22"/>
  <c r="N1640" i="22"/>
  <c r="U1640" i="22" s="1"/>
  <c r="G1642" i="22" a="1"/>
  <c r="G1642" i="22" s="1"/>
  <c r="K1642" i="22" a="1"/>
  <c r="K1642" i="22" s="1"/>
  <c r="I1642" i="22" a="1"/>
  <c r="I1642" i="22" s="1"/>
  <c r="F1643" i="22"/>
  <c r="W1642" i="22" l="1"/>
  <c r="J1642" i="22"/>
  <c r="S1642" i="22" s="1"/>
  <c r="O1642" i="22"/>
  <c r="P1642" i="22"/>
  <c r="X1642" i="22"/>
  <c r="L1642" i="22"/>
  <c r="T1642" i="22" s="1"/>
  <c r="M1642" i="22"/>
  <c r="A1642" i="22"/>
  <c r="H1642" i="22"/>
  <c r="R1642" i="22" s="1"/>
  <c r="V1642" i="22"/>
  <c r="N1641" i="22"/>
  <c r="U1641" i="22" s="1"/>
  <c r="Q1641" i="22"/>
  <c r="Y1641" i="22"/>
  <c r="F1644" i="22"/>
  <c r="I1643" i="22" a="1"/>
  <c r="I1643" i="22" s="1"/>
  <c r="K1643" i="22" a="1"/>
  <c r="K1643" i="22" s="1"/>
  <c r="G1643" i="22" a="1"/>
  <c r="G1643" i="22" s="1"/>
  <c r="P1643" i="22" l="1"/>
  <c r="X1643" i="22"/>
  <c r="L1643" i="22"/>
  <c r="T1643" i="22" s="1"/>
  <c r="Q1642" i="22"/>
  <c r="Y1642" i="22"/>
  <c r="N1642" i="22"/>
  <c r="U1642" i="22" s="1"/>
  <c r="K1644" i="22" a="1"/>
  <c r="K1644" i="22" s="1"/>
  <c r="G1644" i="22" a="1"/>
  <c r="G1644" i="22" s="1"/>
  <c r="I1644" i="22" a="1"/>
  <c r="I1644" i="22" s="1"/>
  <c r="F1645" i="22"/>
  <c r="O1643" i="22"/>
  <c r="W1643" i="22"/>
  <c r="J1643" i="22"/>
  <c r="S1643" i="22" s="1"/>
  <c r="A1643" i="22"/>
  <c r="H1643" i="22"/>
  <c r="R1643" i="22" s="1"/>
  <c r="V1643" i="22"/>
  <c r="M1643" i="22"/>
  <c r="P1644" i="22" l="1"/>
  <c r="X1644" i="22"/>
  <c r="L1644" i="22"/>
  <c r="T1644" i="22" s="1"/>
  <c r="M1644" i="22"/>
  <c r="A1644" i="22"/>
  <c r="V1644" i="22"/>
  <c r="H1644" i="22"/>
  <c r="R1644" i="22" s="1"/>
  <c r="G1645" i="22" a="1"/>
  <c r="G1645" i="22" s="1"/>
  <c r="K1645" i="22" a="1"/>
  <c r="K1645" i="22" s="1"/>
  <c r="F1646" i="22"/>
  <c r="I1645" i="22" a="1"/>
  <c r="I1645" i="22" s="1"/>
  <c r="N1643" i="22"/>
  <c r="U1643" i="22" s="1"/>
  <c r="Q1643" i="22"/>
  <c r="Y1643" i="22"/>
  <c r="J1644" i="22"/>
  <c r="S1644" i="22" s="1"/>
  <c r="O1644" i="22"/>
  <c r="W1644" i="22"/>
  <c r="M1645" i="22" l="1"/>
  <c r="H1645" i="22"/>
  <c r="R1645" i="22" s="1"/>
  <c r="A1645" i="22"/>
  <c r="V1645" i="22"/>
  <c r="Q1644" i="22"/>
  <c r="Y1644" i="22"/>
  <c r="N1644" i="22"/>
  <c r="U1644" i="22" s="1"/>
  <c r="W1645" i="22"/>
  <c r="J1645" i="22"/>
  <c r="S1645" i="22" s="1"/>
  <c r="O1645" i="22"/>
  <c r="G1646" i="22" a="1"/>
  <c r="G1646" i="22" s="1"/>
  <c r="F1647" i="22"/>
  <c r="K1646" i="22" a="1"/>
  <c r="K1646" i="22" s="1"/>
  <c r="I1646" i="22" a="1"/>
  <c r="I1646" i="22" s="1"/>
  <c r="L1645" i="22"/>
  <c r="T1645" i="22" s="1"/>
  <c r="P1645" i="22"/>
  <c r="X1645" i="22"/>
  <c r="O1646" i="22" l="1"/>
  <c r="W1646" i="22"/>
  <c r="J1646" i="22"/>
  <c r="S1646" i="22" s="1"/>
  <c r="L1646" i="22"/>
  <c r="T1646" i="22" s="1"/>
  <c r="X1646" i="22"/>
  <c r="P1646" i="22"/>
  <c r="K1647" i="22" a="1"/>
  <c r="K1647" i="22" s="1"/>
  <c r="G1647" i="22" a="1"/>
  <c r="G1647" i="22" s="1"/>
  <c r="I1647" i="22" a="1"/>
  <c r="I1647" i="22" s="1"/>
  <c r="F1648" i="22"/>
  <c r="H1646" i="22"/>
  <c r="R1646" i="22" s="1"/>
  <c r="V1646" i="22"/>
  <c r="M1646" i="22"/>
  <c r="A1646" i="22"/>
  <c r="N1645" i="22"/>
  <c r="U1645" i="22" s="1"/>
  <c r="Q1645" i="22"/>
  <c r="Y1645" i="22"/>
  <c r="A1647" i="22" l="1"/>
  <c r="H1647" i="22"/>
  <c r="R1647" i="22" s="1"/>
  <c r="V1647" i="22"/>
  <c r="M1647" i="22"/>
  <c r="P1647" i="22"/>
  <c r="X1647" i="22"/>
  <c r="L1647" i="22"/>
  <c r="T1647" i="22" s="1"/>
  <c r="Q1646" i="22"/>
  <c r="Y1646" i="22"/>
  <c r="N1646" i="22"/>
  <c r="U1646" i="22" s="1"/>
  <c r="F1649" i="22"/>
  <c r="G1648" i="22" a="1"/>
  <c r="G1648" i="22" s="1"/>
  <c r="K1648" i="22" a="1"/>
  <c r="K1648" i="22" s="1"/>
  <c r="I1648" i="22" a="1"/>
  <c r="I1648" i="22" s="1"/>
  <c r="O1647" i="22"/>
  <c r="W1647" i="22"/>
  <c r="J1647" i="22"/>
  <c r="S1647" i="22" s="1"/>
  <c r="O1648" i="22" l="1"/>
  <c r="W1648" i="22"/>
  <c r="J1648" i="22"/>
  <c r="S1648" i="22" s="1"/>
  <c r="A1648" i="22"/>
  <c r="H1648" i="22"/>
  <c r="R1648" i="22" s="1"/>
  <c r="V1648" i="22"/>
  <c r="M1648" i="22"/>
  <c r="Q1647" i="22"/>
  <c r="Y1647" i="22"/>
  <c r="N1647" i="22"/>
  <c r="U1647" i="22" s="1"/>
  <c r="G1649" i="22" a="1"/>
  <c r="G1649" i="22" s="1"/>
  <c r="I1649" i="22" a="1"/>
  <c r="I1649" i="22" s="1"/>
  <c r="F1650" i="22"/>
  <c r="K1649" i="22" a="1"/>
  <c r="K1649" i="22" s="1"/>
  <c r="L1648" i="22"/>
  <c r="T1648" i="22" s="1"/>
  <c r="P1648" i="22"/>
  <c r="X1648" i="22"/>
  <c r="N1648" i="22" l="1"/>
  <c r="U1648" i="22" s="1"/>
  <c r="Q1648" i="22"/>
  <c r="Y1648" i="22"/>
  <c r="P1649" i="22"/>
  <c r="X1649" i="22"/>
  <c r="L1649" i="22"/>
  <c r="T1649" i="22" s="1"/>
  <c r="H1649" i="22"/>
  <c r="R1649" i="22" s="1"/>
  <c r="V1649" i="22"/>
  <c r="A1649" i="22"/>
  <c r="M1649" i="22"/>
  <c r="G1650" i="22" a="1"/>
  <c r="G1650" i="22" s="1"/>
  <c r="F1651" i="22"/>
  <c r="I1650" i="22" a="1"/>
  <c r="I1650" i="22" s="1"/>
  <c r="K1650" i="22" a="1"/>
  <c r="K1650" i="22" s="1"/>
  <c r="J1649" i="22"/>
  <c r="S1649" i="22" s="1"/>
  <c r="O1649" i="22"/>
  <c r="W1649" i="22"/>
  <c r="L1650" i="22" l="1"/>
  <c r="T1650" i="22" s="1"/>
  <c r="P1650" i="22"/>
  <c r="X1650" i="22"/>
  <c r="W1650" i="22"/>
  <c r="J1650" i="22"/>
  <c r="S1650" i="22" s="1"/>
  <c r="O1650" i="22"/>
  <c r="G1651" i="22" a="1"/>
  <c r="G1651" i="22" s="1"/>
  <c r="F1652" i="22"/>
  <c r="I1651" i="22" a="1"/>
  <c r="I1651" i="22" s="1"/>
  <c r="K1651" i="22" a="1"/>
  <c r="K1651" i="22" s="1"/>
  <c r="A1650" i="22"/>
  <c r="M1650" i="22"/>
  <c r="V1650" i="22"/>
  <c r="H1650" i="22"/>
  <c r="R1650" i="22" s="1"/>
  <c r="Q1649" i="22"/>
  <c r="Y1649" i="22"/>
  <c r="N1649" i="22"/>
  <c r="U1649" i="22" s="1"/>
  <c r="F1653" i="22" l="1"/>
  <c r="K1652" i="22" a="1"/>
  <c r="K1652" i="22" s="1"/>
  <c r="I1652" i="22" a="1"/>
  <c r="I1652" i="22" s="1"/>
  <c r="G1652" i="22" a="1"/>
  <c r="G1652" i="22" s="1"/>
  <c r="A1651" i="22"/>
  <c r="H1651" i="22"/>
  <c r="R1651" i="22" s="1"/>
  <c r="V1651" i="22"/>
  <c r="M1651" i="22"/>
  <c r="N1650" i="22"/>
  <c r="U1650" i="22" s="1"/>
  <c r="Q1650" i="22"/>
  <c r="Y1650" i="22"/>
  <c r="P1651" i="22"/>
  <c r="X1651" i="22"/>
  <c r="L1651" i="22"/>
  <c r="T1651" i="22" s="1"/>
  <c r="W1651" i="22"/>
  <c r="J1651" i="22"/>
  <c r="S1651" i="22" s="1"/>
  <c r="O1651" i="22"/>
  <c r="Q1651" i="22" l="1"/>
  <c r="N1651" i="22"/>
  <c r="U1651" i="22" s="1"/>
  <c r="Y1651" i="22"/>
  <c r="M1652" i="22"/>
  <c r="A1652" i="22"/>
  <c r="H1652" i="22"/>
  <c r="R1652" i="22" s="1"/>
  <c r="V1652" i="22"/>
  <c r="J1652" i="22"/>
  <c r="S1652" i="22" s="1"/>
  <c r="O1652" i="22"/>
  <c r="W1652" i="22"/>
  <c r="P1652" i="22"/>
  <c r="X1652" i="22"/>
  <c r="L1652" i="22"/>
  <c r="T1652" i="22" s="1"/>
  <c r="F1654" i="22"/>
  <c r="I1653" i="22" a="1"/>
  <c r="I1653" i="22" s="1"/>
  <c r="G1653" i="22" a="1"/>
  <c r="G1653" i="22" s="1"/>
  <c r="K1653" i="22" a="1"/>
  <c r="K1653" i="22" s="1"/>
  <c r="F1655" i="22" l="1"/>
  <c r="G1654" i="22" a="1"/>
  <c r="G1654" i="22" s="1"/>
  <c r="K1654" i="22" a="1"/>
  <c r="K1654" i="22" s="1"/>
  <c r="I1654" i="22" a="1"/>
  <c r="I1654" i="22" s="1"/>
  <c r="N1652" i="22"/>
  <c r="U1652" i="22" s="1"/>
  <c r="Q1652" i="22"/>
  <c r="Y1652" i="22"/>
  <c r="M1653" i="22"/>
  <c r="A1653" i="22"/>
  <c r="H1653" i="22"/>
  <c r="R1653" i="22" s="1"/>
  <c r="V1653" i="22"/>
  <c r="W1653" i="22"/>
  <c r="J1653" i="22"/>
  <c r="S1653" i="22" s="1"/>
  <c r="O1653" i="22"/>
  <c r="X1653" i="22"/>
  <c r="L1653" i="22"/>
  <c r="T1653" i="22" s="1"/>
  <c r="P1653" i="22"/>
  <c r="Q1653" i="22" l="1"/>
  <c r="Y1653" i="22"/>
  <c r="N1653" i="22"/>
  <c r="U1653" i="22" s="1"/>
  <c r="O1654" i="22"/>
  <c r="W1654" i="22"/>
  <c r="J1654" i="22"/>
  <c r="S1654" i="22" s="1"/>
  <c r="X1654" i="22"/>
  <c r="L1654" i="22"/>
  <c r="T1654" i="22" s="1"/>
  <c r="P1654" i="22"/>
  <c r="H1654" i="22"/>
  <c r="R1654" i="22" s="1"/>
  <c r="V1654" i="22"/>
  <c r="M1654" i="22"/>
  <c r="A1654" i="22"/>
  <c r="K1655" i="22" a="1"/>
  <c r="K1655" i="22" s="1"/>
  <c r="G1655" i="22" a="1"/>
  <c r="G1655" i="22" s="1"/>
  <c r="I1655" i="22" a="1"/>
  <c r="I1655" i="22" s="1"/>
  <c r="F1656" i="22"/>
  <c r="P1655" i="22" l="1"/>
  <c r="X1655" i="22"/>
  <c r="L1655" i="22"/>
  <c r="T1655" i="22" s="1"/>
  <c r="Q1654" i="22"/>
  <c r="N1654" i="22"/>
  <c r="U1654" i="22" s="1"/>
  <c r="Y1654" i="22"/>
  <c r="M1655" i="22"/>
  <c r="H1655" i="22"/>
  <c r="R1655" i="22" s="1"/>
  <c r="A1655" i="22"/>
  <c r="V1655" i="22"/>
  <c r="O1655" i="22"/>
  <c r="W1655" i="22"/>
  <c r="J1655" i="22"/>
  <c r="S1655" i="22" s="1"/>
  <c r="F1657" i="22"/>
  <c r="K1656" i="22" a="1"/>
  <c r="K1656" i="22" s="1"/>
  <c r="G1656" i="22" a="1"/>
  <c r="G1656" i="22" s="1"/>
  <c r="I1656" i="22" a="1"/>
  <c r="I1656" i="22" s="1"/>
  <c r="N1655" i="22" l="1"/>
  <c r="U1655" i="22" s="1"/>
  <c r="Q1655" i="22"/>
  <c r="Y1655" i="22"/>
  <c r="I1657" i="22" a="1"/>
  <c r="I1657" i="22" s="1"/>
  <c r="F1658" i="22"/>
  <c r="K1657" i="22" a="1"/>
  <c r="K1657" i="22" s="1"/>
  <c r="G1657" i="22" a="1"/>
  <c r="G1657" i="22" s="1"/>
  <c r="P1656" i="22"/>
  <c r="L1656" i="22"/>
  <c r="T1656" i="22" s="1"/>
  <c r="X1656" i="22"/>
  <c r="A1656" i="22"/>
  <c r="V1656" i="22"/>
  <c r="H1656" i="22"/>
  <c r="R1656" i="22" s="1"/>
  <c r="M1656" i="22"/>
  <c r="O1656" i="22"/>
  <c r="J1656" i="22"/>
  <c r="S1656" i="22" s="1"/>
  <c r="W1656" i="22"/>
  <c r="V1657" i="22" l="1"/>
  <c r="H1657" i="22"/>
  <c r="R1657" i="22" s="1"/>
  <c r="M1657" i="22"/>
  <c r="A1657" i="22"/>
  <c r="P1657" i="22"/>
  <c r="X1657" i="22"/>
  <c r="L1657" i="22"/>
  <c r="T1657" i="22" s="1"/>
  <c r="F1659" i="22"/>
  <c r="G1658" i="22" a="1"/>
  <c r="G1658" i="22" s="1"/>
  <c r="I1658" i="22" a="1"/>
  <c r="I1658" i="22" s="1"/>
  <c r="K1658" i="22" a="1"/>
  <c r="K1658" i="22" s="1"/>
  <c r="Y1656" i="22"/>
  <c r="N1656" i="22"/>
  <c r="U1656" i="22" s="1"/>
  <c r="Q1656" i="22"/>
  <c r="O1657" i="22"/>
  <c r="W1657" i="22"/>
  <c r="J1657" i="22"/>
  <c r="S1657" i="22" s="1"/>
  <c r="K1659" i="22" l="1" a="1"/>
  <c r="K1659" i="22" s="1"/>
  <c r="F1660" i="22"/>
  <c r="I1659" i="22" a="1"/>
  <c r="I1659" i="22" s="1"/>
  <c r="G1659" i="22" a="1"/>
  <c r="G1659" i="22" s="1"/>
  <c r="X1658" i="22"/>
  <c r="L1658" i="22"/>
  <c r="T1658" i="22" s="1"/>
  <c r="P1658" i="22"/>
  <c r="Q1657" i="22"/>
  <c r="Y1657" i="22"/>
  <c r="N1657" i="22"/>
  <c r="U1657" i="22" s="1"/>
  <c r="W1658" i="22"/>
  <c r="J1658" i="22"/>
  <c r="S1658" i="22" s="1"/>
  <c r="O1658" i="22"/>
  <c r="A1658" i="22"/>
  <c r="V1658" i="22"/>
  <c r="M1658" i="22"/>
  <c r="H1658" i="22"/>
  <c r="R1658" i="22" s="1"/>
  <c r="A1659" i="22" l="1"/>
  <c r="H1659" i="22"/>
  <c r="R1659" i="22" s="1"/>
  <c r="V1659" i="22"/>
  <c r="M1659" i="22"/>
  <c r="O1659" i="22"/>
  <c r="W1659" i="22"/>
  <c r="J1659" i="22"/>
  <c r="S1659" i="22" s="1"/>
  <c r="G1660" i="22" a="1"/>
  <c r="G1660" i="22" s="1"/>
  <c r="I1660" i="22" a="1"/>
  <c r="I1660" i="22" s="1"/>
  <c r="F1661" i="22"/>
  <c r="K1660" i="22" a="1"/>
  <c r="K1660" i="22" s="1"/>
  <c r="Y1658" i="22"/>
  <c r="Q1658" i="22"/>
  <c r="N1658" i="22"/>
  <c r="U1658" i="22" s="1"/>
  <c r="P1659" i="22"/>
  <c r="X1659" i="22"/>
  <c r="L1659" i="22"/>
  <c r="T1659" i="22" s="1"/>
  <c r="Q1659" i="22" l="1"/>
  <c r="Y1659" i="22"/>
  <c r="N1659" i="22"/>
  <c r="U1659" i="22" s="1"/>
  <c r="H1660" i="22"/>
  <c r="R1660" i="22" s="1"/>
  <c r="M1660" i="22"/>
  <c r="V1660" i="22"/>
  <c r="A1660" i="22"/>
  <c r="X1660" i="22"/>
  <c r="P1660" i="22"/>
  <c r="L1660" i="22"/>
  <c r="T1660" i="22" s="1"/>
  <c r="F1662" i="22"/>
  <c r="G1661" i="22" a="1"/>
  <c r="G1661" i="22" s="1"/>
  <c r="K1661" i="22" a="1"/>
  <c r="K1661" i="22" s="1"/>
  <c r="I1661" i="22" a="1"/>
  <c r="I1661" i="22" s="1"/>
  <c r="J1660" i="22"/>
  <c r="S1660" i="22" s="1"/>
  <c r="O1660" i="22"/>
  <c r="W1660" i="22"/>
  <c r="W1661" i="22" l="1"/>
  <c r="J1661" i="22"/>
  <c r="S1661" i="22" s="1"/>
  <c r="O1661" i="22"/>
  <c r="G1662" i="22" a="1"/>
  <c r="G1662" i="22" s="1"/>
  <c r="F1663" i="22"/>
  <c r="K1662" i="22" a="1"/>
  <c r="K1662" i="22" s="1"/>
  <c r="I1662" i="22" a="1"/>
  <c r="I1662" i="22" s="1"/>
  <c r="L1661" i="22"/>
  <c r="T1661" i="22" s="1"/>
  <c r="P1661" i="22"/>
  <c r="X1661" i="22"/>
  <c r="Y1660" i="22"/>
  <c r="N1660" i="22"/>
  <c r="U1660" i="22" s="1"/>
  <c r="Q1660" i="22"/>
  <c r="M1661" i="22"/>
  <c r="V1661" i="22"/>
  <c r="A1661" i="22"/>
  <c r="H1661" i="22"/>
  <c r="R1661" i="22" s="1"/>
  <c r="H1662" i="22" l="1"/>
  <c r="R1662" i="22" s="1"/>
  <c r="A1662" i="22"/>
  <c r="V1662" i="22"/>
  <c r="M1662" i="22"/>
  <c r="J1662" i="22"/>
  <c r="S1662" i="22" s="1"/>
  <c r="O1662" i="22"/>
  <c r="W1662" i="22"/>
  <c r="N1661" i="22"/>
  <c r="U1661" i="22" s="1"/>
  <c r="Q1661" i="22"/>
  <c r="Y1661" i="22"/>
  <c r="I1663" i="22" a="1"/>
  <c r="I1663" i="22" s="1"/>
  <c r="K1663" i="22" a="1"/>
  <c r="K1663" i="22" s="1"/>
  <c r="G1663" i="22" a="1"/>
  <c r="G1663" i="22" s="1"/>
  <c r="F1664" i="22"/>
  <c r="P1662" i="22"/>
  <c r="X1662" i="22"/>
  <c r="L1662" i="22"/>
  <c r="T1662" i="22" s="1"/>
  <c r="I1664" i="22" l="1" a="1"/>
  <c r="I1664" i="22" s="1"/>
  <c r="G1664" i="22" a="1"/>
  <c r="G1664" i="22" s="1"/>
  <c r="F1665" i="22"/>
  <c r="K1664" i="22" a="1"/>
  <c r="K1664" i="22" s="1"/>
  <c r="L1663" i="22"/>
  <c r="T1663" i="22" s="1"/>
  <c r="X1663" i="22"/>
  <c r="P1663" i="22"/>
  <c r="Q1662" i="22"/>
  <c r="N1662" i="22"/>
  <c r="U1662" i="22" s="1"/>
  <c r="Y1662" i="22"/>
  <c r="W1663" i="22"/>
  <c r="J1663" i="22"/>
  <c r="S1663" i="22" s="1"/>
  <c r="O1663" i="22"/>
  <c r="M1663" i="22"/>
  <c r="A1663" i="22"/>
  <c r="H1663" i="22"/>
  <c r="R1663" i="22" s="1"/>
  <c r="V1663" i="22"/>
  <c r="Y1663" i="22" l="1"/>
  <c r="N1663" i="22"/>
  <c r="U1663" i="22" s="1"/>
  <c r="Q1663" i="22"/>
  <c r="L1664" i="22"/>
  <c r="T1664" i="22" s="1"/>
  <c r="P1664" i="22"/>
  <c r="X1664" i="22"/>
  <c r="G1665" i="22" a="1"/>
  <c r="G1665" i="22" s="1"/>
  <c r="K1665" i="22" a="1"/>
  <c r="K1665" i="22" s="1"/>
  <c r="F1666" i="22"/>
  <c r="I1665" i="22" a="1"/>
  <c r="I1665" i="22" s="1"/>
  <c r="H1664" i="22"/>
  <c r="R1664" i="22" s="1"/>
  <c r="V1664" i="22"/>
  <c r="M1664" i="22"/>
  <c r="A1664" i="22"/>
  <c r="O1664" i="22"/>
  <c r="W1664" i="22"/>
  <c r="J1664" i="22"/>
  <c r="S1664" i="22" s="1"/>
  <c r="V1665" i="22" l="1"/>
  <c r="M1665" i="22"/>
  <c r="A1665" i="22"/>
  <c r="H1665" i="22"/>
  <c r="R1665" i="22" s="1"/>
  <c r="O1665" i="22"/>
  <c r="W1665" i="22"/>
  <c r="J1665" i="22"/>
  <c r="S1665" i="22" s="1"/>
  <c r="P1665" i="22"/>
  <c r="X1665" i="22"/>
  <c r="L1665" i="22"/>
  <c r="T1665" i="22" s="1"/>
  <c r="N1664" i="22"/>
  <c r="U1664" i="22" s="1"/>
  <c r="Q1664" i="22"/>
  <c r="Y1664" i="22"/>
  <c r="F1667" i="22"/>
  <c r="I1666" i="22" a="1"/>
  <c r="I1666" i="22" s="1"/>
  <c r="G1666" i="22" a="1"/>
  <c r="G1666" i="22" s="1"/>
  <c r="K1666" i="22" a="1"/>
  <c r="K1666" i="22" s="1"/>
  <c r="W1666" i="22" l="1"/>
  <c r="J1666" i="22"/>
  <c r="S1666" i="22" s="1"/>
  <c r="O1666" i="22"/>
  <c r="F1668" i="22"/>
  <c r="G1667" i="22" a="1"/>
  <c r="G1667" i="22" s="1"/>
  <c r="K1667" i="22" a="1"/>
  <c r="K1667" i="22" s="1"/>
  <c r="I1667" i="22" a="1"/>
  <c r="I1667" i="22" s="1"/>
  <c r="Q1665" i="22"/>
  <c r="N1665" i="22"/>
  <c r="U1665" i="22" s="1"/>
  <c r="Y1665" i="22"/>
  <c r="A1666" i="22"/>
  <c r="M1666" i="22"/>
  <c r="H1666" i="22"/>
  <c r="R1666" i="22" s="1"/>
  <c r="V1666" i="22"/>
  <c r="L1666" i="22"/>
  <c r="T1666" i="22" s="1"/>
  <c r="P1666" i="22"/>
  <c r="X1666" i="22"/>
  <c r="J1667" i="22" l="1"/>
  <c r="S1667" i="22" s="1"/>
  <c r="O1667" i="22"/>
  <c r="W1667" i="22"/>
  <c r="P1667" i="22"/>
  <c r="X1667" i="22"/>
  <c r="L1667" i="22"/>
  <c r="T1667" i="22" s="1"/>
  <c r="V1667" i="22"/>
  <c r="M1667" i="22"/>
  <c r="H1667" i="22"/>
  <c r="R1667" i="22" s="1"/>
  <c r="A1667" i="22"/>
  <c r="Q1666" i="22"/>
  <c r="N1666" i="22"/>
  <c r="U1666" i="22" s="1"/>
  <c r="Y1666" i="22"/>
  <c r="I1668" i="22" a="1"/>
  <c r="I1668" i="22" s="1"/>
  <c r="F1669" i="22"/>
  <c r="K1668" i="22" a="1"/>
  <c r="K1668" i="22" s="1"/>
  <c r="G1668" i="22" a="1"/>
  <c r="G1668" i="22" s="1"/>
  <c r="P1668" i="22" l="1"/>
  <c r="L1668" i="22"/>
  <c r="T1668" i="22" s="1"/>
  <c r="X1668" i="22"/>
  <c r="N1667" i="22"/>
  <c r="U1667" i="22" s="1"/>
  <c r="Y1667" i="22"/>
  <c r="Q1667" i="22"/>
  <c r="J1668" i="22"/>
  <c r="S1668" i="22" s="1"/>
  <c r="O1668" i="22"/>
  <c r="W1668" i="22"/>
  <c r="F1670" i="22"/>
  <c r="G1669" i="22" a="1"/>
  <c r="G1669" i="22" s="1"/>
  <c r="I1669" i="22" a="1"/>
  <c r="I1669" i="22" s="1"/>
  <c r="K1669" i="22" a="1"/>
  <c r="K1669" i="22" s="1"/>
  <c r="H1668" i="22"/>
  <c r="R1668" i="22" s="1"/>
  <c r="A1668" i="22"/>
  <c r="V1668" i="22"/>
  <c r="M1668" i="22"/>
  <c r="L1669" i="22" l="1"/>
  <c r="T1669" i="22" s="1"/>
  <c r="X1669" i="22"/>
  <c r="P1669" i="22"/>
  <c r="O1669" i="22"/>
  <c r="W1669" i="22"/>
  <c r="J1669" i="22"/>
  <c r="S1669" i="22" s="1"/>
  <c r="A1669" i="22"/>
  <c r="H1669" i="22"/>
  <c r="R1669" i="22" s="1"/>
  <c r="V1669" i="22"/>
  <c r="M1669" i="22"/>
  <c r="K1670" i="22" a="1"/>
  <c r="K1670" i="22" s="1"/>
  <c r="F1671" i="22"/>
  <c r="G1670" i="22" a="1"/>
  <c r="G1670" i="22" s="1"/>
  <c r="I1670" i="22" a="1"/>
  <c r="I1670" i="22" s="1"/>
  <c r="Y1668" i="22"/>
  <c r="N1668" i="22"/>
  <c r="U1668" i="22" s="1"/>
  <c r="Q1668" i="22"/>
  <c r="M1670" i="22" l="1"/>
  <c r="A1670" i="22"/>
  <c r="V1670" i="22"/>
  <c r="H1670" i="22"/>
  <c r="R1670" i="22" s="1"/>
  <c r="F1672" i="22"/>
  <c r="K1671" i="22" a="1"/>
  <c r="K1671" i="22" s="1"/>
  <c r="G1671" i="22" a="1"/>
  <c r="G1671" i="22" s="1"/>
  <c r="I1671" i="22" a="1"/>
  <c r="I1671" i="22" s="1"/>
  <c r="P1670" i="22"/>
  <c r="X1670" i="22"/>
  <c r="L1670" i="22"/>
  <c r="T1670" i="22" s="1"/>
  <c r="W1670" i="22"/>
  <c r="J1670" i="22"/>
  <c r="S1670" i="22" s="1"/>
  <c r="O1670" i="22"/>
  <c r="Q1669" i="22"/>
  <c r="Y1669" i="22"/>
  <c r="N1669" i="22"/>
  <c r="U1669" i="22" s="1"/>
  <c r="O1671" i="22" l="1"/>
  <c r="W1671" i="22"/>
  <c r="J1671" i="22"/>
  <c r="S1671" i="22" s="1"/>
  <c r="L1671" i="22"/>
  <c r="T1671" i="22" s="1"/>
  <c r="X1671" i="22"/>
  <c r="P1671" i="22"/>
  <c r="G1672" i="22" a="1"/>
  <c r="G1672" i="22" s="1"/>
  <c r="F1673" i="22"/>
  <c r="I1672" i="22" a="1"/>
  <c r="I1672" i="22" s="1"/>
  <c r="K1672" i="22" a="1"/>
  <c r="K1672" i="22" s="1"/>
  <c r="H1671" i="22"/>
  <c r="R1671" i="22" s="1"/>
  <c r="V1671" i="22"/>
  <c r="M1671" i="22"/>
  <c r="A1671" i="22"/>
  <c r="Q1670" i="22"/>
  <c r="Y1670" i="22"/>
  <c r="N1670" i="22"/>
  <c r="U1670" i="22" s="1"/>
  <c r="H1672" i="22" l="1"/>
  <c r="R1672" i="22" s="1"/>
  <c r="V1672" i="22"/>
  <c r="M1672" i="22"/>
  <c r="A1672" i="22"/>
  <c r="G1673" i="22" a="1"/>
  <c r="G1673" i="22" s="1"/>
  <c r="K1673" i="22" a="1"/>
  <c r="K1673" i="22" s="1"/>
  <c r="I1673" i="22" a="1"/>
  <c r="I1673" i="22" s="1"/>
  <c r="F1674" i="22"/>
  <c r="Q1671" i="22"/>
  <c r="Y1671" i="22"/>
  <c r="N1671" i="22"/>
  <c r="U1671" i="22" s="1"/>
  <c r="X1672" i="22"/>
  <c r="L1672" i="22"/>
  <c r="T1672" i="22" s="1"/>
  <c r="P1672" i="22"/>
  <c r="W1672" i="22"/>
  <c r="O1672" i="22"/>
  <c r="J1672" i="22"/>
  <c r="S1672" i="22" s="1"/>
  <c r="X1673" i="22" l="1"/>
  <c r="P1673" i="22"/>
  <c r="L1673" i="22"/>
  <c r="T1673" i="22" s="1"/>
  <c r="M1673" i="22"/>
  <c r="A1673" i="22"/>
  <c r="H1673" i="22"/>
  <c r="R1673" i="22" s="1"/>
  <c r="V1673" i="22"/>
  <c r="O1673" i="22"/>
  <c r="W1673" i="22"/>
  <c r="J1673" i="22"/>
  <c r="S1673" i="22" s="1"/>
  <c r="Y1672" i="22"/>
  <c r="N1672" i="22"/>
  <c r="U1672" i="22" s="1"/>
  <c r="Q1672" i="22"/>
  <c r="F1675" i="22"/>
  <c r="G1674" i="22" a="1"/>
  <c r="G1674" i="22" s="1"/>
  <c r="I1674" i="22" a="1"/>
  <c r="I1674" i="22" s="1"/>
  <c r="K1674" i="22" a="1"/>
  <c r="K1674" i="22" s="1"/>
  <c r="H1674" i="22" l="1"/>
  <c r="R1674" i="22" s="1"/>
  <c r="V1674" i="22"/>
  <c r="M1674" i="22"/>
  <c r="A1674" i="22"/>
  <c r="I1675" i="22" a="1"/>
  <c r="I1675" i="22" s="1"/>
  <c r="G1675" i="22" a="1"/>
  <c r="G1675" i="22" s="1"/>
  <c r="K1675" i="22" a="1"/>
  <c r="K1675" i="22" s="1"/>
  <c r="F1676" i="22"/>
  <c r="Q1673" i="22"/>
  <c r="Y1673" i="22"/>
  <c r="N1673" i="22"/>
  <c r="U1673" i="22" s="1"/>
  <c r="O1674" i="22"/>
  <c r="W1674" i="22"/>
  <c r="J1674" i="22"/>
  <c r="S1674" i="22" s="1"/>
  <c r="L1674" i="22"/>
  <c r="T1674" i="22" s="1"/>
  <c r="P1674" i="22"/>
  <c r="X1674" i="22"/>
  <c r="G1676" i="22" l="1" a="1"/>
  <c r="G1676" i="22" s="1"/>
  <c r="K1676" i="22" a="1"/>
  <c r="K1676" i="22" s="1"/>
  <c r="F1677" i="22"/>
  <c r="I1676" i="22" a="1"/>
  <c r="I1676" i="22" s="1"/>
  <c r="A1675" i="22"/>
  <c r="H1675" i="22"/>
  <c r="R1675" i="22" s="1"/>
  <c r="V1675" i="22"/>
  <c r="M1675" i="22"/>
  <c r="W1675" i="22"/>
  <c r="J1675" i="22"/>
  <c r="S1675" i="22" s="1"/>
  <c r="O1675" i="22"/>
  <c r="Q1674" i="22"/>
  <c r="N1674" i="22"/>
  <c r="U1674" i="22" s="1"/>
  <c r="Y1674" i="22"/>
  <c r="P1675" i="22"/>
  <c r="X1675" i="22"/>
  <c r="L1675" i="22"/>
  <c r="T1675" i="22" s="1"/>
  <c r="J1676" i="22" l="1"/>
  <c r="S1676" i="22" s="1"/>
  <c r="O1676" i="22"/>
  <c r="W1676" i="22"/>
  <c r="Q1675" i="22"/>
  <c r="Y1675" i="22"/>
  <c r="N1675" i="22"/>
  <c r="U1675" i="22" s="1"/>
  <c r="G1677" i="22" a="1"/>
  <c r="G1677" i="22" s="1"/>
  <c r="F1678" i="22"/>
  <c r="I1677" i="22" a="1"/>
  <c r="I1677" i="22" s="1"/>
  <c r="K1677" i="22" a="1"/>
  <c r="K1677" i="22" s="1"/>
  <c r="L1676" i="22"/>
  <c r="T1676" i="22" s="1"/>
  <c r="P1676" i="22"/>
  <c r="X1676" i="22"/>
  <c r="M1676" i="22"/>
  <c r="V1676" i="22"/>
  <c r="A1676" i="22"/>
  <c r="H1676" i="22"/>
  <c r="R1676" i="22" s="1"/>
  <c r="Q1676" i="22" l="1"/>
  <c r="Y1676" i="22"/>
  <c r="N1676" i="22"/>
  <c r="U1676" i="22" s="1"/>
  <c r="K1678" i="22" a="1"/>
  <c r="K1678" i="22" s="1"/>
  <c r="I1678" i="22" a="1"/>
  <c r="I1678" i="22" s="1"/>
  <c r="G1678" i="22" a="1"/>
  <c r="G1678" i="22" s="1"/>
  <c r="F1679" i="22"/>
  <c r="P1677" i="22"/>
  <c r="L1677" i="22"/>
  <c r="T1677" i="22" s="1"/>
  <c r="X1677" i="22"/>
  <c r="H1677" i="22"/>
  <c r="R1677" i="22" s="1"/>
  <c r="V1677" i="22"/>
  <c r="M1677" i="22"/>
  <c r="A1677" i="22"/>
  <c r="W1677" i="22"/>
  <c r="O1677" i="22"/>
  <c r="J1677" i="22"/>
  <c r="S1677" i="22" s="1"/>
  <c r="M1678" i="22" l="1"/>
  <c r="A1678" i="22"/>
  <c r="H1678" i="22"/>
  <c r="R1678" i="22" s="1"/>
  <c r="V1678" i="22"/>
  <c r="W1678" i="22"/>
  <c r="J1678" i="22"/>
  <c r="S1678" i="22" s="1"/>
  <c r="O1678" i="22"/>
  <c r="P1678" i="22"/>
  <c r="X1678" i="22"/>
  <c r="L1678" i="22"/>
  <c r="T1678" i="22" s="1"/>
  <c r="Y1677" i="22"/>
  <c r="Q1677" i="22"/>
  <c r="N1677" i="22"/>
  <c r="U1677" i="22" s="1"/>
  <c r="K1679" i="22" a="1"/>
  <c r="K1679" i="22" s="1"/>
  <c r="I1679" i="22" a="1"/>
  <c r="I1679" i="22" s="1"/>
  <c r="G1679" i="22" a="1"/>
  <c r="G1679" i="22" s="1"/>
  <c r="F1680" i="22"/>
  <c r="L1679" i="22" l="1"/>
  <c r="T1679" i="22" s="1"/>
  <c r="P1679" i="22"/>
  <c r="X1679" i="22"/>
  <c r="A1679" i="22"/>
  <c r="H1679" i="22"/>
  <c r="R1679" i="22" s="1"/>
  <c r="V1679" i="22"/>
  <c r="M1679" i="22"/>
  <c r="J1679" i="22"/>
  <c r="S1679" i="22" s="1"/>
  <c r="O1679" i="22"/>
  <c r="W1679" i="22"/>
  <c r="K1680" i="22" a="1"/>
  <c r="K1680" i="22" s="1"/>
  <c r="G1680" i="22" a="1"/>
  <c r="G1680" i="22" s="1"/>
  <c r="I1680" i="22" a="1"/>
  <c r="I1680" i="22" s="1"/>
  <c r="F1681" i="22"/>
  <c r="N1678" i="22"/>
  <c r="U1678" i="22" s="1"/>
  <c r="Q1678" i="22"/>
  <c r="Y1678" i="22"/>
  <c r="I1681" i="22" l="1" a="1"/>
  <c r="I1681" i="22" s="1"/>
  <c r="F1682" i="22"/>
  <c r="K1681" i="22" a="1"/>
  <c r="K1681" i="22" s="1"/>
  <c r="G1681" i="22" a="1"/>
  <c r="G1681" i="22" s="1"/>
  <c r="W1680" i="22"/>
  <c r="J1680" i="22"/>
  <c r="S1680" i="22" s="1"/>
  <c r="O1680" i="22"/>
  <c r="P1680" i="22"/>
  <c r="X1680" i="22"/>
  <c r="L1680" i="22"/>
  <c r="T1680" i="22" s="1"/>
  <c r="N1679" i="22"/>
  <c r="U1679" i="22" s="1"/>
  <c r="Q1679" i="22"/>
  <c r="Y1679" i="22"/>
  <c r="A1680" i="22"/>
  <c r="H1680" i="22"/>
  <c r="R1680" i="22" s="1"/>
  <c r="M1680" i="22"/>
  <c r="V1680" i="22"/>
  <c r="V1681" i="22" l="1"/>
  <c r="M1681" i="22"/>
  <c r="A1681" i="22"/>
  <c r="H1681" i="22"/>
  <c r="R1681" i="22" s="1"/>
  <c r="Q1680" i="22"/>
  <c r="Y1680" i="22"/>
  <c r="N1680" i="22"/>
  <c r="U1680" i="22" s="1"/>
  <c r="P1681" i="22"/>
  <c r="X1681" i="22"/>
  <c r="L1681" i="22"/>
  <c r="T1681" i="22" s="1"/>
  <c r="G1682" i="22" a="1"/>
  <c r="G1682" i="22" s="1"/>
  <c r="I1682" i="22" a="1"/>
  <c r="I1682" i="22" s="1"/>
  <c r="K1682" i="22" a="1"/>
  <c r="K1682" i="22" s="1"/>
  <c r="F1683" i="22"/>
  <c r="O1681" i="22"/>
  <c r="W1681" i="22"/>
  <c r="J1681" i="22"/>
  <c r="S1681" i="22" s="1"/>
  <c r="F1684" i="22" l="1"/>
  <c r="G1683" i="22" a="1"/>
  <c r="G1683" i="22" s="1"/>
  <c r="K1683" i="22" a="1"/>
  <c r="K1683" i="22" s="1"/>
  <c r="I1683" i="22" a="1"/>
  <c r="I1683" i="22" s="1"/>
  <c r="L1682" i="22"/>
  <c r="T1682" i="22" s="1"/>
  <c r="X1682" i="22"/>
  <c r="P1682" i="22"/>
  <c r="W1682" i="22"/>
  <c r="J1682" i="22"/>
  <c r="S1682" i="22" s="1"/>
  <c r="O1682" i="22"/>
  <c r="Q1681" i="22"/>
  <c r="Y1681" i="22"/>
  <c r="N1681" i="22"/>
  <c r="U1681" i="22" s="1"/>
  <c r="M1682" i="22"/>
  <c r="A1682" i="22"/>
  <c r="H1682" i="22"/>
  <c r="R1682" i="22" s="1"/>
  <c r="V1682" i="22"/>
  <c r="O1683" i="22" l="1"/>
  <c r="W1683" i="22"/>
  <c r="J1683" i="22"/>
  <c r="S1683" i="22" s="1"/>
  <c r="Q1682" i="22"/>
  <c r="Y1682" i="22"/>
  <c r="N1682" i="22"/>
  <c r="U1682" i="22" s="1"/>
  <c r="X1683" i="22"/>
  <c r="L1683" i="22"/>
  <c r="T1683" i="22" s="1"/>
  <c r="P1683" i="22"/>
  <c r="V1683" i="22"/>
  <c r="A1683" i="22"/>
  <c r="H1683" i="22"/>
  <c r="R1683" i="22" s="1"/>
  <c r="M1683" i="22"/>
  <c r="F1685" i="22"/>
  <c r="K1684" i="22" a="1"/>
  <c r="K1684" i="22" s="1"/>
  <c r="G1684" i="22" a="1"/>
  <c r="G1684" i="22" s="1"/>
  <c r="I1684" i="22" a="1"/>
  <c r="I1684" i="22" s="1"/>
  <c r="G1685" i="22" l="1" a="1"/>
  <c r="G1685" i="22" s="1"/>
  <c r="K1685" i="22" a="1"/>
  <c r="K1685" i="22" s="1"/>
  <c r="F1686" i="22"/>
  <c r="I1685" i="22" a="1"/>
  <c r="I1685" i="22" s="1"/>
  <c r="N1683" i="22"/>
  <c r="U1683" i="22" s="1"/>
  <c r="Y1683" i="22"/>
  <c r="Q1683" i="22"/>
  <c r="P1684" i="22"/>
  <c r="X1684" i="22"/>
  <c r="L1684" i="22"/>
  <c r="T1684" i="22" s="1"/>
  <c r="M1684" i="22"/>
  <c r="A1684" i="22"/>
  <c r="V1684" i="22"/>
  <c r="H1684" i="22"/>
  <c r="R1684" i="22" s="1"/>
  <c r="J1684" i="22"/>
  <c r="S1684" i="22" s="1"/>
  <c r="O1684" i="22"/>
  <c r="W1684" i="22"/>
  <c r="O1685" i="22" l="1"/>
  <c r="W1685" i="22"/>
  <c r="J1685" i="22"/>
  <c r="S1685" i="22" s="1"/>
  <c r="Q1684" i="22"/>
  <c r="Y1684" i="22"/>
  <c r="N1684" i="22"/>
  <c r="U1684" i="22" s="1"/>
  <c r="G1686" i="22" a="1"/>
  <c r="G1686" i="22" s="1"/>
  <c r="K1686" i="22" a="1"/>
  <c r="K1686" i="22" s="1"/>
  <c r="I1686" i="22" a="1"/>
  <c r="I1686" i="22" s="1"/>
  <c r="F1687" i="22"/>
  <c r="P1685" i="22"/>
  <c r="X1685" i="22"/>
  <c r="L1685" i="22"/>
  <c r="T1685" i="22" s="1"/>
  <c r="M1685" i="22"/>
  <c r="H1685" i="22"/>
  <c r="R1685" i="22" s="1"/>
  <c r="V1685" i="22"/>
  <c r="A1685" i="22"/>
  <c r="L1686" i="22" l="1"/>
  <c r="T1686" i="22" s="1"/>
  <c r="P1686" i="22"/>
  <c r="X1686" i="22"/>
  <c r="Q1685" i="22"/>
  <c r="Y1685" i="22"/>
  <c r="N1685" i="22"/>
  <c r="U1685" i="22" s="1"/>
  <c r="V1686" i="22"/>
  <c r="M1686" i="22"/>
  <c r="H1686" i="22"/>
  <c r="R1686" i="22" s="1"/>
  <c r="A1686" i="22"/>
  <c r="K1687" i="22" a="1"/>
  <c r="K1687" i="22" s="1"/>
  <c r="F1688" i="22"/>
  <c r="G1687" i="22" a="1"/>
  <c r="G1687" i="22" s="1"/>
  <c r="I1687" i="22" a="1"/>
  <c r="I1687" i="22" s="1"/>
  <c r="O1686" i="22"/>
  <c r="W1686" i="22"/>
  <c r="J1686" i="22"/>
  <c r="S1686" i="22" s="1"/>
  <c r="N1686" i="22" l="1"/>
  <c r="U1686" i="22" s="1"/>
  <c r="Q1686" i="22"/>
  <c r="Y1686" i="22"/>
  <c r="H1687" i="22"/>
  <c r="R1687" i="22" s="1"/>
  <c r="M1687" i="22"/>
  <c r="V1687" i="22"/>
  <c r="A1687" i="22"/>
  <c r="F1689" i="22"/>
  <c r="G1688" i="22" a="1"/>
  <c r="G1688" i="22" s="1"/>
  <c r="K1688" i="22" a="1"/>
  <c r="K1688" i="22" s="1"/>
  <c r="I1688" i="22" a="1"/>
  <c r="I1688" i="22" s="1"/>
  <c r="X1687" i="22"/>
  <c r="L1687" i="22"/>
  <c r="T1687" i="22" s="1"/>
  <c r="P1687" i="22"/>
  <c r="O1687" i="22"/>
  <c r="W1687" i="22"/>
  <c r="J1687" i="22"/>
  <c r="S1687" i="22" s="1"/>
  <c r="N1687" i="22" l="1"/>
  <c r="U1687" i="22" s="1"/>
  <c r="Q1687" i="22"/>
  <c r="Y1687" i="22"/>
  <c r="K1689" i="22" a="1"/>
  <c r="K1689" i="22" s="1"/>
  <c r="G1689" i="22" a="1"/>
  <c r="G1689" i="22" s="1"/>
  <c r="F1690" i="22"/>
  <c r="I1689" i="22" a="1"/>
  <c r="I1689" i="22" s="1"/>
  <c r="O1688" i="22"/>
  <c r="W1688" i="22"/>
  <c r="J1688" i="22"/>
  <c r="S1688" i="22" s="1"/>
  <c r="X1688" i="22"/>
  <c r="L1688" i="22"/>
  <c r="T1688" i="22" s="1"/>
  <c r="P1688" i="22"/>
  <c r="A1688" i="22"/>
  <c r="H1688" i="22"/>
  <c r="R1688" i="22" s="1"/>
  <c r="V1688" i="22"/>
  <c r="M1688" i="22"/>
  <c r="O1689" i="22" l="1"/>
  <c r="J1689" i="22"/>
  <c r="S1689" i="22" s="1"/>
  <c r="W1689" i="22"/>
  <c r="H1689" i="22"/>
  <c r="R1689" i="22" s="1"/>
  <c r="V1689" i="22"/>
  <c r="A1689" i="22"/>
  <c r="M1689" i="22"/>
  <c r="P1689" i="22"/>
  <c r="X1689" i="22"/>
  <c r="L1689" i="22"/>
  <c r="T1689" i="22" s="1"/>
  <c r="K1690" i="22" a="1"/>
  <c r="K1690" i="22" s="1"/>
  <c r="G1690" i="22" a="1"/>
  <c r="G1690" i="22" s="1"/>
  <c r="I1690" i="22" a="1"/>
  <c r="I1690" i="22" s="1"/>
  <c r="F1691" i="22"/>
  <c r="N1688" i="22"/>
  <c r="U1688" i="22" s="1"/>
  <c r="Q1688" i="22"/>
  <c r="Y1688" i="22"/>
  <c r="Y1689" i="22" l="1"/>
  <c r="Q1689" i="22"/>
  <c r="N1689" i="22"/>
  <c r="U1689" i="22" s="1"/>
  <c r="G1691" i="22" a="1"/>
  <c r="G1691" i="22" s="1"/>
  <c r="F1692" i="22"/>
  <c r="K1691" i="22" a="1"/>
  <c r="K1691" i="22" s="1"/>
  <c r="I1691" i="22" a="1"/>
  <c r="I1691" i="22" s="1"/>
  <c r="O1690" i="22"/>
  <c r="W1690" i="22"/>
  <c r="J1690" i="22"/>
  <c r="S1690" i="22" s="1"/>
  <c r="V1690" i="22"/>
  <c r="M1690" i="22"/>
  <c r="H1690" i="22"/>
  <c r="R1690" i="22" s="1"/>
  <c r="A1690" i="22"/>
  <c r="L1690" i="22"/>
  <c r="T1690" i="22" s="1"/>
  <c r="P1690" i="22"/>
  <c r="X1690" i="22"/>
  <c r="O1691" i="22" l="1"/>
  <c r="J1691" i="22"/>
  <c r="S1691" i="22" s="1"/>
  <c r="W1691" i="22"/>
  <c r="A1691" i="22"/>
  <c r="M1691" i="22"/>
  <c r="H1691" i="22"/>
  <c r="R1691" i="22" s="1"/>
  <c r="V1691" i="22"/>
  <c r="I1692" i="22" a="1"/>
  <c r="I1692" i="22" s="1"/>
  <c r="F1693" i="22"/>
  <c r="K1692" i="22" a="1"/>
  <c r="K1692" i="22" s="1"/>
  <c r="G1692" i="22" a="1"/>
  <c r="G1692" i="22" s="1"/>
  <c r="N1690" i="22"/>
  <c r="U1690" i="22" s="1"/>
  <c r="Y1690" i="22"/>
  <c r="Q1690" i="22"/>
  <c r="X1691" i="22"/>
  <c r="L1691" i="22"/>
  <c r="T1691" i="22" s="1"/>
  <c r="P1691" i="22"/>
  <c r="W1692" i="22" l="1"/>
  <c r="O1692" i="22"/>
  <c r="J1692" i="22"/>
  <c r="S1692" i="22" s="1"/>
  <c r="N1691" i="22"/>
  <c r="U1691" i="22" s="1"/>
  <c r="Q1691" i="22"/>
  <c r="Y1691" i="22"/>
  <c r="P1692" i="22"/>
  <c r="X1692" i="22"/>
  <c r="L1692" i="22"/>
  <c r="T1692" i="22" s="1"/>
  <c r="M1692" i="22"/>
  <c r="H1692" i="22"/>
  <c r="R1692" i="22" s="1"/>
  <c r="V1692" i="22"/>
  <c r="A1692" i="22"/>
  <c r="F1694" i="22"/>
  <c r="I1693" i="22" a="1"/>
  <c r="I1693" i="22" s="1"/>
  <c r="G1693" i="22" a="1"/>
  <c r="G1693" i="22" s="1"/>
  <c r="K1693" i="22" a="1"/>
  <c r="K1693" i="22" s="1"/>
  <c r="M1693" i="22" l="1"/>
  <c r="A1693" i="22"/>
  <c r="H1693" i="22"/>
  <c r="R1693" i="22" s="1"/>
  <c r="V1693" i="22"/>
  <c r="I1694" i="22" a="1"/>
  <c r="I1694" i="22" s="1"/>
  <c r="F1695" i="22"/>
  <c r="K1694" i="22" a="1"/>
  <c r="K1694" i="22" s="1"/>
  <c r="G1694" i="22" a="1"/>
  <c r="G1694" i="22" s="1"/>
  <c r="O1693" i="22"/>
  <c r="W1693" i="22"/>
  <c r="J1693" i="22"/>
  <c r="S1693" i="22" s="1"/>
  <c r="Q1692" i="22"/>
  <c r="Y1692" i="22"/>
  <c r="N1692" i="22"/>
  <c r="U1692" i="22" s="1"/>
  <c r="P1693" i="22"/>
  <c r="X1693" i="22"/>
  <c r="L1693" i="22"/>
  <c r="T1693" i="22" s="1"/>
  <c r="V1694" i="22" l="1"/>
  <c r="A1694" i="22"/>
  <c r="H1694" i="22"/>
  <c r="R1694" i="22" s="1"/>
  <c r="M1694" i="22"/>
  <c r="W1694" i="22"/>
  <c r="J1694" i="22"/>
  <c r="S1694" i="22" s="1"/>
  <c r="O1694" i="22"/>
  <c r="P1694" i="22"/>
  <c r="L1694" i="22"/>
  <c r="T1694" i="22" s="1"/>
  <c r="X1694" i="22"/>
  <c r="I1695" i="22" a="1"/>
  <c r="I1695" i="22" s="1"/>
  <c r="G1695" i="22" a="1"/>
  <c r="G1695" i="22" s="1"/>
  <c r="F1696" i="22"/>
  <c r="K1695" i="22" a="1"/>
  <c r="K1695" i="22" s="1"/>
  <c r="N1693" i="22"/>
  <c r="U1693" i="22" s="1"/>
  <c r="Q1693" i="22"/>
  <c r="Y1693" i="22"/>
  <c r="G1696" i="22" l="1" a="1"/>
  <c r="G1696" i="22" s="1"/>
  <c r="K1696" i="22" a="1"/>
  <c r="K1696" i="22" s="1"/>
  <c r="F1697" i="22"/>
  <c r="I1696" i="22" a="1"/>
  <c r="I1696" i="22" s="1"/>
  <c r="M1695" i="22"/>
  <c r="A1695" i="22"/>
  <c r="H1695" i="22"/>
  <c r="R1695" i="22" s="1"/>
  <c r="V1695" i="22"/>
  <c r="N1694" i="22"/>
  <c r="U1694" i="22" s="1"/>
  <c r="Q1694" i="22"/>
  <c r="Y1694" i="22"/>
  <c r="P1695" i="22"/>
  <c r="X1695" i="22"/>
  <c r="L1695" i="22"/>
  <c r="T1695" i="22" s="1"/>
  <c r="O1695" i="22"/>
  <c r="W1695" i="22"/>
  <c r="J1695" i="22"/>
  <c r="S1695" i="22" s="1"/>
  <c r="Q1695" i="22" l="1"/>
  <c r="Y1695" i="22"/>
  <c r="N1695" i="22"/>
  <c r="U1695" i="22" s="1"/>
  <c r="O1696" i="22"/>
  <c r="J1696" i="22"/>
  <c r="S1696" i="22" s="1"/>
  <c r="W1696" i="22"/>
  <c r="F1698" i="22"/>
  <c r="G1697" i="22" a="1"/>
  <c r="G1697" i="22" s="1"/>
  <c r="I1697" i="22" a="1"/>
  <c r="I1697" i="22" s="1"/>
  <c r="K1697" i="22" a="1"/>
  <c r="K1697" i="22" s="1"/>
  <c r="P1696" i="22"/>
  <c r="X1696" i="22"/>
  <c r="L1696" i="22"/>
  <c r="T1696" i="22" s="1"/>
  <c r="M1696" i="22"/>
  <c r="A1696" i="22"/>
  <c r="H1696" i="22"/>
  <c r="R1696" i="22" s="1"/>
  <c r="V1696" i="22"/>
  <c r="H1697" i="22" l="1"/>
  <c r="R1697" i="22" s="1"/>
  <c r="V1697" i="22"/>
  <c r="M1697" i="22"/>
  <c r="A1697" i="22"/>
  <c r="Q1696" i="22"/>
  <c r="Y1696" i="22"/>
  <c r="N1696" i="22"/>
  <c r="U1696" i="22" s="1"/>
  <c r="K1698" i="22" a="1"/>
  <c r="K1698" i="22" s="1"/>
  <c r="G1698" i="22" a="1"/>
  <c r="G1698" i="22" s="1"/>
  <c r="I1698" i="22" a="1"/>
  <c r="I1698" i="22" s="1"/>
  <c r="F1699" i="22"/>
  <c r="P1697" i="22"/>
  <c r="X1697" i="22"/>
  <c r="L1697" i="22"/>
  <c r="T1697" i="22" s="1"/>
  <c r="W1697" i="22"/>
  <c r="J1697" i="22"/>
  <c r="S1697" i="22" s="1"/>
  <c r="O1697" i="22"/>
  <c r="L1698" i="22" l="1"/>
  <c r="T1698" i="22" s="1"/>
  <c r="X1698" i="22"/>
  <c r="P1698" i="22"/>
  <c r="G1699" i="22" a="1"/>
  <c r="G1699" i="22" s="1"/>
  <c r="F1700" i="22"/>
  <c r="K1699" i="22" a="1"/>
  <c r="K1699" i="22" s="1"/>
  <c r="I1699" i="22" a="1"/>
  <c r="I1699" i="22" s="1"/>
  <c r="Q1697" i="22"/>
  <c r="Y1697" i="22"/>
  <c r="N1697" i="22"/>
  <c r="U1697" i="22" s="1"/>
  <c r="O1698" i="22"/>
  <c r="W1698" i="22"/>
  <c r="J1698" i="22"/>
  <c r="S1698" i="22" s="1"/>
  <c r="A1698" i="22"/>
  <c r="H1698" i="22"/>
  <c r="R1698" i="22" s="1"/>
  <c r="V1698" i="22"/>
  <c r="M1698" i="22"/>
  <c r="N1698" i="22" l="1"/>
  <c r="U1698" i="22" s="1"/>
  <c r="Q1698" i="22"/>
  <c r="Y1698" i="22"/>
  <c r="X1699" i="22"/>
  <c r="L1699" i="22"/>
  <c r="T1699" i="22" s="1"/>
  <c r="P1699" i="22"/>
  <c r="O1699" i="22"/>
  <c r="W1699" i="22"/>
  <c r="J1699" i="22"/>
  <c r="S1699" i="22" s="1"/>
  <c r="G1700" i="22" a="1"/>
  <c r="G1700" i="22" s="1"/>
  <c r="I1700" i="22" a="1"/>
  <c r="I1700" i="22" s="1"/>
  <c r="K1700" i="22" a="1"/>
  <c r="K1700" i="22" s="1"/>
  <c r="F1701" i="22"/>
  <c r="A1699" i="22"/>
  <c r="H1699" i="22"/>
  <c r="R1699" i="22" s="1"/>
  <c r="V1699" i="22"/>
  <c r="M1699" i="22"/>
  <c r="L1700" i="22" l="1"/>
  <c r="T1700" i="22" s="1"/>
  <c r="P1700" i="22"/>
  <c r="X1700" i="22"/>
  <c r="I1701" i="22" a="1"/>
  <c r="I1701" i="22" s="1"/>
  <c r="G1701" i="22" a="1"/>
  <c r="G1701" i="22" s="1"/>
  <c r="K1701" i="22" a="1"/>
  <c r="K1701" i="22" s="1"/>
  <c r="F1702" i="22"/>
  <c r="W1700" i="22"/>
  <c r="J1700" i="22"/>
  <c r="S1700" i="22" s="1"/>
  <c r="O1700" i="22"/>
  <c r="A1700" i="22"/>
  <c r="M1700" i="22"/>
  <c r="H1700" i="22"/>
  <c r="R1700" i="22" s="1"/>
  <c r="V1700" i="22"/>
  <c r="Y1699" i="22"/>
  <c r="Q1699" i="22"/>
  <c r="N1699" i="22"/>
  <c r="U1699" i="22" s="1"/>
  <c r="F1703" i="22" l="1"/>
  <c r="I1702" i="22" a="1"/>
  <c r="I1702" i="22" s="1"/>
  <c r="K1702" i="22" a="1"/>
  <c r="K1702" i="22" s="1"/>
  <c r="G1702" i="22" a="1"/>
  <c r="G1702" i="22" s="1"/>
  <c r="L1701" i="22"/>
  <c r="T1701" i="22" s="1"/>
  <c r="P1701" i="22"/>
  <c r="X1701" i="22"/>
  <c r="M1701" i="22"/>
  <c r="A1701" i="22"/>
  <c r="H1701" i="22"/>
  <c r="R1701" i="22" s="1"/>
  <c r="V1701" i="22"/>
  <c r="Q1700" i="22"/>
  <c r="Y1700" i="22"/>
  <c r="N1700" i="22"/>
  <c r="U1700" i="22" s="1"/>
  <c r="W1701" i="22"/>
  <c r="J1701" i="22"/>
  <c r="S1701" i="22" s="1"/>
  <c r="O1701" i="22"/>
  <c r="N1701" i="22" l="1"/>
  <c r="U1701" i="22" s="1"/>
  <c r="Q1701" i="22"/>
  <c r="Y1701" i="22"/>
  <c r="V1702" i="22"/>
  <c r="M1702" i="22"/>
  <c r="A1702" i="22"/>
  <c r="H1702" i="22"/>
  <c r="R1702" i="22" s="1"/>
  <c r="P1702" i="22"/>
  <c r="X1702" i="22"/>
  <c r="L1702" i="22"/>
  <c r="T1702" i="22" s="1"/>
  <c r="W1702" i="22"/>
  <c r="J1702" i="22"/>
  <c r="S1702" i="22" s="1"/>
  <c r="O1702" i="22"/>
  <c r="K1703" i="22" a="1"/>
  <c r="K1703" i="22" s="1"/>
  <c r="F1704" i="22"/>
  <c r="G1703" i="22" a="1"/>
  <c r="G1703" i="22" s="1"/>
  <c r="I1703" i="22" a="1"/>
  <c r="I1703" i="22" s="1"/>
  <c r="A1703" i="22" l="1"/>
  <c r="H1703" i="22"/>
  <c r="R1703" i="22" s="1"/>
  <c r="M1703" i="22"/>
  <c r="V1703" i="22"/>
  <c r="G1704" i="22" a="1"/>
  <c r="G1704" i="22" s="1"/>
  <c r="K1704" i="22" a="1"/>
  <c r="K1704" i="22" s="1"/>
  <c r="F1705" i="22"/>
  <c r="I1704" i="22" a="1"/>
  <c r="I1704" i="22" s="1"/>
  <c r="N1702" i="22"/>
  <c r="U1702" i="22" s="1"/>
  <c r="Q1702" i="22"/>
  <c r="Y1702" i="22"/>
  <c r="L1703" i="22"/>
  <c r="T1703" i="22" s="1"/>
  <c r="X1703" i="22"/>
  <c r="P1703" i="22"/>
  <c r="O1703" i="22"/>
  <c r="W1703" i="22"/>
  <c r="J1703" i="22"/>
  <c r="S1703" i="22" s="1"/>
  <c r="J1704" i="22" l="1"/>
  <c r="S1704" i="22" s="1"/>
  <c r="O1704" i="22"/>
  <c r="W1704" i="22"/>
  <c r="K1705" i="22" a="1"/>
  <c r="K1705" i="22" s="1"/>
  <c r="I1705" i="22" a="1"/>
  <c r="I1705" i="22" s="1"/>
  <c r="F1706" i="22"/>
  <c r="G1705" i="22" a="1"/>
  <c r="G1705" i="22" s="1"/>
  <c r="X1704" i="22"/>
  <c r="P1704" i="22"/>
  <c r="L1704" i="22"/>
  <c r="T1704" i="22" s="1"/>
  <c r="M1704" i="22"/>
  <c r="A1704" i="22"/>
  <c r="H1704" i="22"/>
  <c r="R1704" i="22" s="1"/>
  <c r="V1704" i="22"/>
  <c r="N1703" i="22"/>
  <c r="U1703" i="22" s="1"/>
  <c r="Y1703" i="22"/>
  <c r="Q1703" i="22"/>
  <c r="F1707" i="22" l="1"/>
  <c r="I1706" i="22" a="1"/>
  <c r="I1706" i="22" s="1"/>
  <c r="G1706" i="22" a="1"/>
  <c r="G1706" i="22" s="1"/>
  <c r="K1706" i="22" a="1"/>
  <c r="K1706" i="22" s="1"/>
  <c r="J1705" i="22"/>
  <c r="S1705" i="22" s="1"/>
  <c r="O1705" i="22"/>
  <c r="W1705" i="22"/>
  <c r="H1705" i="22"/>
  <c r="R1705" i="22" s="1"/>
  <c r="M1705" i="22"/>
  <c r="A1705" i="22"/>
  <c r="V1705" i="22"/>
  <c r="P1705" i="22"/>
  <c r="X1705" i="22"/>
  <c r="L1705" i="22"/>
  <c r="T1705" i="22" s="1"/>
  <c r="N1704" i="22"/>
  <c r="U1704" i="22" s="1"/>
  <c r="Y1704" i="22"/>
  <c r="Q1704" i="22"/>
  <c r="L1706" i="22" l="1"/>
  <c r="T1706" i="22" s="1"/>
  <c r="P1706" i="22"/>
  <c r="X1706" i="22"/>
  <c r="M1706" i="22"/>
  <c r="A1706" i="22"/>
  <c r="H1706" i="22"/>
  <c r="R1706" i="22" s="1"/>
  <c r="V1706" i="22"/>
  <c r="O1706" i="22"/>
  <c r="J1706" i="22"/>
  <c r="S1706" i="22" s="1"/>
  <c r="W1706" i="22"/>
  <c r="Q1705" i="22"/>
  <c r="Y1705" i="22"/>
  <c r="N1705" i="22"/>
  <c r="U1705" i="22" s="1"/>
  <c r="I1707" i="22" a="1"/>
  <c r="I1707" i="22" s="1"/>
  <c r="F1708" i="22"/>
  <c r="G1707" i="22" a="1"/>
  <c r="G1707" i="22" s="1"/>
  <c r="K1707" i="22" a="1"/>
  <c r="K1707" i="22" s="1"/>
  <c r="O1707" i="22" l="1"/>
  <c r="W1707" i="22"/>
  <c r="J1707" i="22"/>
  <c r="S1707" i="22" s="1"/>
  <c r="N1706" i="22"/>
  <c r="U1706" i="22" s="1"/>
  <c r="Q1706" i="22"/>
  <c r="Y1706" i="22"/>
  <c r="K1708" i="22" a="1"/>
  <c r="K1708" i="22" s="1"/>
  <c r="G1708" i="22" a="1"/>
  <c r="G1708" i="22" s="1"/>
  <c r="I1708" i="22" a="1"/>
  <c r="I1708" i="22" s="1"/>
  <c r="F1709" i="22"/>
  <c r="V1707" i="22"/>
  <c r="M1707" i="22"/>
  <c r="H1707" i="22"/>
  <c r="R1707" i="22" s="1"/>
  <c r="A1707" i="22"/>
  <c r="P1707" i="22"/>
  <c r="X1707" i="22"/>
  <c r="L1707" i="22"/>
  <c r="T1707" i="22" s="1"/>
  <c r="M1708" i="22" l="1"/>
  <c r="A1708" i="22"/>
  <c r="V1708" i="22"/>
  <c r="H1708" i="22"/>
  <c r="R1708" i="22" s="1"/>
  <c r="Q1707" i="22"/>
  <c r="N1707" i="22"/>
  <c r="U1707" i="22" s="1"/>
  <c r="Y1707" i="22"/>
  <c r="K1709" i="22" a="1"/>
  <c r="K1709" i="22" s="1"/>
  <c r="F1710" i="22"/>
  <c r="I1709" i="22" a="1"/>
  <c r="I1709" i="22" s="1"/>
  <c r="G1709" i="22" a="1"/>
  <c r="G1709" i="22" s="1"/>
  <c r="L1708" i="22"/>
  <c r="T1708" i="22" s="1"/>
  <c r="P1708" i="22"/>
  <c r="X1708" i="22"/>
  <c r="J1708" i="22"/>
  <c r="S1708" i="22" s="1"/>
  <c r="O1708" i="22"/>
  <c r="W1708" i="22"/>
  <c r="P1709" i="22" l="1"/>
  <c r="L1709" i="22"/>
  <c r="T1709" i="22" s="1"/>
  <c r="X1709" i="22"/>
  <c r="V1709" i="22"/>
  <c r="A1709" i="22"/>
  <c r="M1709" i="22"/>
  <c r="H1709" i="22"/>
  <c r="R1709" i="22" s="1"/>
  <c r="O1709" i="22"/>
  <c r="W1709" i="22"/>
  <c r="J1709" i="22"/>
  <c r="S1709" i="22" s="1"/>
  <c r="K1710" i="22" a="1"/>
  <c r="K1710" i="22" s="1"/>
  <c r="I1710" i="22" a="1"/>
  <c r="I1710" i="22" s="1"/>
  <c r="F1711" i="22"/>
  <c r="G1710" i="22" a="1"/>
  <c r="G1710" i="22" s="1"/>
  <c r="Q1708" i="22"/>
  <c r="Y1708" i="22"/>
  <c r="N1708" i="22"/>
  <c r="U1708" i="22" s="1"/>
  <c r="A1710" i="22" l="1"/>
  <c r="H1710" i="22"/>
  <c r="R1710" i="22" s="1"/>
  <c r="V1710" i="22"/>
  <c r="M1710" i="22"/>
  <c r="N1709" i="22"/>
  <c r="U1709" i="22" s="1"/>
  <c r="Q1709" i="22"/>
  <c r="Y1709" i="22"/>
  <c r="O1710" i="22"/>
  <c r="W1710" i="22"/>
  <c r="J1710" i="22"/>
  <c r="S1710" i="22" s="1"/>
  <c r="P1710" i="22"/>
  <c r="X1710" i="22"/>
  <c r="L1710" i="22"/>
  <c r="T1710" i="22" s="1"/>
  <c r="K1711" i="22" a="1"/>
  <c r="K1711" i="22" s="1"/>
  <c r="F1712" i="22"/>
  <c r="I1711" i="22" a="1"/>
  <c r="I1711" i="22" s="1"/>
  <c r="G1711" i="22" a="1"/>
  <c r="G1711" i="22" s="1"/>
  <c r="P1711" i="22" l="1"/>
  <c r="X1711" i="22"/>
  <c r="L1711" i="22"/>
  <c r="T1711" i="22" s="1"/>
  <c r="O1711" i="22"/>
  <c r="W1711" i="22"/>
  <c r="J1711" i="22"/>
  <c r="S1711" i="22" s="1"/>
  <c r="Y1710" i="22"/>
  <c r="N1710" i="22"/>
  <c r="U1710" i="22" s="1"/>
  <c r="Q1710" i="22"/>
  <c r="I1712" i="22" a="1"/>
  <c r="I1712" i="22" s="1"/>
  <c r="K1712" i="22" a="1"/>
  <c r="K1712" i="22" s="1"/>
  <c r="G1712" i="22" a="1"/>
  <c r="G1712" i="22" s="1"/>
  <c r="F1713" i="22"/>
  <c r="M1711" i="22"/>
  <c r="A1711" i="22"/>
  <c r="V1711" i="22"/>
  <c r="H1711" i="22"/>
  <c r="R1711" i="22" s="1"/>
  <c r="N1711" i="22" l="1"/>
  <c r="U1711" i="22" s="1"/>
  <c r="Q1711" i="22"/>
  <c r="Y1711" i="22"/>
  <c r="F1714" i="22"/>
  <c r="I1713" i="22" a="1"/>
  <c r="I1713" i="22" s="1"/>
  <c r="G1713" i="22" a="1"/>
  <c r="G1713" i="22" s="1"/>
  <c r="K1713" i="22" a="1"/>
  <c r="K1713" i="22" s="1"/>
  <c r="V1712" i="22"/>
  <c r="M1712" i="22"/>
  <c r="A1712" i="22"/>
  <c r="H1712" i="22"/>
  <c r="R1712" i="22" s="1"/>
  <c r="L1712" i="22"/>
  <c r="T1712" i="22" s="1"/>
  <c r="P1712" i="22"/>
  <c r="X1712" i="22"/>
  <c r="W1712" i="22"/>
  <c r="J1712" i="22"/>
  <c r="S1712" i="22" s="1"/>
  <c r="O1712" i="22"/>
  <c r="V1713" i="22" l="1"/>
  <c r="M1713" i="22"/>
  <c r="A1713" i="22"/>
  <c r="H1713" i="22"/>
  <c r="R1713" i="22" s="1"/>
  <c r="O1713" i="22"/>
  <c r="J1713" i="22"/>
  <c r="S1713" i="22" s="1"/>
  <c r="W1713" i="22"/>
  <c r="I1714" i="22" a="1"/>
  <c r="I1714" i="22" s="1"/>
  <c r="F1715" i="22"/>
  <c r="K1714" i="22" a="1"/>
  <c r="K1714" i="22" s="1"/>
  <c r="G1714" i="22" a="1"/>
  <c r="G1714" i="22" s="1"/>
  <c r="P1713" i="22"/>
  <c r="X1713" i="22"/>
  <c r="L1713" i="22"/>
  <c r="T1713" i="22" s="1"/>
  <c r="Q1712" i="22"/>
  <c r="Y1712" i="22"/>
  <c r="N1712" i="22"/>
  <c r="U1712" i="22" s="1"/>
  <c r="W1714" i="22" l="1"/>
  <c r="O1714" i="22"/>
  <c r="J1714" i="22"/>
  <c r="S1714" i="22" s="1"/>
  <c r="M1714" i="22"/>
  <c r="A1714" i="22"/>
  <c r="H1714" i="22"/>
  <c r="R1714" i="22" s="1"/>
  <c r="V1714" i="22"/>
  <c r="P1714" i="22"/>
  <c r="X1714" i="22"/>
  <c r="L1714" i="22"/>
  <c r="T1714" i="22" s="1"/>
  <c r="Y1713" i="22"/>
  <c r="N1713" i="22"/>
  <c r="U1713" i="22" s="1"/>
  <c r="Q1713" i="22"/>
  <c r="F1716" i="22"/>
  <c r="G1715" i="22" a="1"/>
  <c r="G1715" i="22" s="1"/>
  <c r="I1715" i="22" a="1"/>
  <c r="I1715" i="22" s="1"/>
  <c r="K1715" i="22" a="1"/>
  <c r="K1715" i="22" s="1"/>
  <c r="H1715" i="22" l="1"/>
  <c r="R1715" i="22" s="1"/>
  <c r="M1715" i="22"/>
  <c r="V1715" i="22"/>
  <c r="A1715" i="22"/>
  <c r="G1716" i="22" a="1"/>
  <c r="G1716" i="22" s="1"/>
  <c r="I1716" i="22" a="1"/>
  <c r="I1716" i="22" s="1"/>
  <c r="K1716" i="22" a="1"/>
  <c r="K1716" i="22" s="1"/>
  <c r="F1717" i="22"/>
  <c r="Q1714" i="22"/>
  <c r="N1714" i="22"/>
  <c r="U1714" i="22" s="1"/>
  <c r="Y1714" i="22"/>
  <c r="O1715" i="22"/>
  <c r="W1715" i="22"/>
  <c r="J1715" i="22"/>
  <c r="S1715" i="22" s="1"/>
  <c r="L1715" i="22"/>
  <c r="T1715" i="22" s="1"/>
  <c r="P1715" i="22"/>
  <c r="X1715" i="22"/>
  <c r="F1718" i="22" l="1"/>
  <c r="G1717" i="22" a="1"/>
  <c r="G1717" i="22" s="1"/>
  <c r="K1717" i="22" a="1"/>
  <c r="K1717" i="22" s="1"/>
  <c r="I1717" i="22" a="1"/>
  <c r="I1717" i="22" s="1"/>
  <c r="L1716" i="22"/>
  <c r="T1716" i="22" s="1"/>
  <c r="X1716" i="22"/>
  <c r="P1716" i="22"/>
  <c r="J1716" i="22"/>
  <c r="S1716" i="22" s="1"/>
  <c r="O1716" i="22"/>
  <c r="W1716" i="22"/>
  <c r="H1716" i="22"/>
  <c r="R1716" i="22" s="1"/>
  <c r="V1716" i="22"/>
  <c r="M1716" i="22"/>
  <c r="A1716" i="22"/>
  <c r="Q1715" i="22"/>
  <c r="Y1715" i="22"/>
  <c r="N1715" i="22"/>
  <c r="U1715" i="22" s="1"/>
  <c r="W1717" i="22" l="1"/>
  <c r="J1717" i="22"/>
  <c r="S1717" i="22" s="1"/>
  <c r="O1717" i="22"/>
  <c r="L1717" i="22"/>
  <c r="T1717" i="22" s="1"/>
  <c r="X1717" i="22"/>
  <c r="P1717" i="22"/>
  <c r="M1717" i="22"/>
  <c r="A1717" i="22"/>
  <c r="H1717" i="22"/>
  <c r="R1717" i="22" s="1"/>
  <c r="V1717" i="22"/>
  <c r="Q1716" i="22"/>
  <c r="N1716" i="22"/>
  <c r="U1716" i="22" s="1"/>
  <c r="Y1716" i="22"/>
  <c r="F1719" i="22"/>
  <c r="G1718" i="22" a="1"/>
  <c r="G1718" i="22" s="1"/>
  <c r="K1718" i="22" a="1"/>
  <c r="K1718" i="22" s="1"/>
  <c r="I1718" i="22" a="1"/>
  <c r="I1718" i="22" s="1"/>
  <c r="M1718" i="22" l="1"/>
  <c r="V1718" i="22"/>
  <c r="A1718" i="22"/>
  <c r="H1718" i="22"/>
  <c r="R1718" i="22" s="1"/>
  <c r="Y1717" i="22"/>
  <c r="N1717" i="22"/>
  <c r="U1717" i="22" s="1"/>
  <c r="Q1717" i="22"/>
  <c r="X1718" i="22"/>
  <c r="L1718" i="22"/>
  <c r="T1718" i="22" s="1"/>
  <c r="P1718" i="22"/>
  <c r="G1719" i="22" a="1"/>
  <c r="G1719" i="22" s="1"/>
  <c r="K1719" i="22" a="1"/>
  <c r="K1719" i="22" s="1"/>
  <c r="I1719" i="22" a="1"/>
  <c r="I1719" i="22" s="1"/>
  <c r="F1720" i="22"/>
  <c r="O1718" i="22"/>
  <c r="W1718" i="22"/>
  <c r="J1718" i="22"/>
  <c r="S1718" i="22" s="1"/>
  <c r="I1720" i="22" l="1" a="1"/>
  <c r="I1720" i="22" s="1"/>
  <c r="F1721" i="22"/>
  <c r="K1720" i="22" a="1"/>
  <c r="K1720" i="22" s="1"/>
  <c r="G1720" i="22" a="1"/>
  <c r="G1720" i="22" s="1"/>
  <c r="L1719" i="22"/>
  <c r="T1719" i="22" s="1"/>
  <c r="P1719" i="22"/>
  <c r="X1719" i="22"/>
  <c r="O1719" i="22"/>
  <c r="W1719" i="22"/>
  <c r="J1719" i="22"/>
  <c r="S1719" i="22" s="1"/>
  <c r="M1719" i="22"/>
  <c r="A1719" i="22"/>
  <c r="H1719" i="22"/>
  <c r="R1719" i="22" s="1"/>
  <c r="V1719" i="22"/>
  <c r="Y1718" i="22"/>
  <c r="N1718" i="22"/>
  <c r="U1718" i="22" s="1"/>
  <c r="Q1718" i="22"/>
  <c r="V1720" i="22" l="1"/>
  <c r="A1720" i="22"/>
  <c r="M1720" i="22"/>
  <c r="H1720" i="22"/>
  <c r="R1720" i="22" s="1"/>
  <c r="Q1719" i="22"/>
  <c r="Y1719" i="22"/>
  <c r="N1719" i="22"/>
  <c r="U1719" i="22" s="1"/>
  <c r="P1720" i="22"/>
  <c r="X1720" i="22"/>
  <c r="L1720" i="22"/>
  <c r="T1720" i="22" s="1"/>
  <c r="G1721" i="22" a="1"/>
  <c r="G1721" i="22" s="1"/>
  <c r="F1722" i="22"/>
  <c r="I1721" i="22" a="1"/>
  <c r="I1721" i="22" s="1"/>
  <c r="K1721" i="22" a="1"/>
  <c r="K1721" i="22" s="1"/>
  <c r="O1720" i="22"/>
  <c r="W1720" i="22"/>
  <c r="J1720" i="22"/>
  <c r="S1720" i="22" s="1"/>
  <c r="X1721" i="22" l="1"/>
  <c r="P1721" i="22"/>
  <c r="L1721" i="22"/>
  <c r="T1721" i="22" s="1"/>
  <c r="O1721" i="22"/>
  <c r="W1721" i="22"/>
  <c r="J1721" i="22"/>
  <c r="S1721" i="22" s="1"/>
  <c r="G1722" i="22" a="1"/>
  <c r="G1722" i="22" s="1"/>
  <c r="I1722" i="22" a="1"/>
  <c r="I1722" i="22" s="1"/>
  <c r="K1722" i="22" a="1"/>
  <c r="K1722" i="22" s="1"/>
  <c r="F1723" i="22"/>
  <c r="M1721" i="22"/>
  <c r="A1721" i="22"/>
  <c r="H1721" i="22"/>
  <c r="R1721" i="22" s="1"/>
  <c r="V1721" i="22"/>
  <c r="Q1720" i="22"/>
  <c r="Y1720" i="22"/>
  <c r="N1720" i="22"/>
  <c r="U1720" i="22" s="1"/>
  <c r="A1722" i="22" l="1"/>
  <c r="H1722" i="22"/>
  <c r="R1722" i="22" s="1"/>
  <c r="M1722" i="22"/>
  <c r="V1722" i="22"/>
  <c r="Q1721" i="22"/>
  <c r="Y1721" i="22"/>
  <c r="N1721" i="22"/>
  <c r="U1721" i="22" s="1"/>
  <c r="O1722" i="22"/>
  <c r="W1722" i="22"/>
  <c r="J1722" i="22"/>
  <c r="S1722" i="22" s="1"/>
  <c r="G1723" i="22" a="1"/>
  <c r="G1723" i="22" s="1"/>
  <c r="K1723" i="22" a="1"/>
  <c r="K1723" i="22" s="1"/>
  <c r="F1724" i="22"/>
  <c r="I1723" i="22" a="1"/>
  <c r="I1723" i="22" s="1"/>
  <c r="P1722" i="22"/>
  <c r="X1722" i="22"/>
  <c r="L1722" i="22"/>
  <c r="T1722" i="22" s="1"/>
  <c r="O1723" i="22" l="1"/>
  <c r="W1723" i="22"/>
  <c r="J1723" i="22"/>
  <c r="S1723" i="22" s="1"/>
  <c r="I1724" i="22" a="1"/>
  <c r="I1724" i="22" s="1"/>
  <c r="F1725" i="22"/>
  <c r="K1724" i="22" a="1"/>
  <c r="K1724" i="22" s="1"/>
  <c r="G1724" i="22" a="1"/>
  <c r="G1724" i="22" s="1"/>
  <c r="P1723" i="22"/>
  <c r="L1723" i="22"/>
  <c r="T1723" i="22" s="1"/>
  <c r="X1723" i="22"/>
  <c r="A1723" i="22"/>
  <c r="H1723" i="22"/>
  <c r="R1723" i="22" s="1"/>
  <c r="M1723" i="22"/>
  <c r="V1723" i="22"/>
  <c r="Q1722" i="22"/>
  <c r="N1722" i="22"/>
  <c r="U1722" i="22" s="1"/>
  <c r="Y1722" i="22"/>
  <c r="M1724" i="22" l="1"/>
  <c r="H1724" i="22"/>
  <c r="R1724" i="22" s="1"/>
  <c r="A1724" i="22"/>
  <c r="V1724" i="22"/>
  <c r="L1724" i="22"/>
  <c r="T1724" i="22" s="1"/>
  <c r="P1724" i="22"/>
  <c r="X1724" i="22"/>
  <c r="K1725" i="22" a="1"/>
  <c r="K1725" i="22" s="1"/>
  <c r="G1725" i="22" a="1"/>
  <c r="G1725" i="22" s="1"/>
  <c r="F1726" i="22"/>
  <c r="I1725" i="22" a="1"/>
  <c r="I1725" i="22" s="1"/>
  <c r="O1724" i="22"/>
  <c r="W1724" i="22"/>
  <c r="J1724" i="22"/>
  <c r="S1724" i="22" s="1"/>
  <c r="Q1723" i="22"/>
  <c r="Y1723" i="22"/>
  <c r="N1723" i="22"/>
  <c r="U1723" i="22" s="1"/>
  <c r="P1725" i="22" l="1"/>
  <c r="X1725" i="22"/>
  <c r="L1725" i="22"/>
  <c r="T1725" i="22" s="1"/>
  <c r="O1725" i="22"/>
  <c r="J1725" i="22"/>
  <c r="S1725" i="22" s="1"/>
  <c r="W1725" i="22"/>
  <c r="F1727" i="22"/>
  <c r="G1726" i="22" a="1"/>
  <c r="G1726" i="22" s="1"/>
  <c r="I1726" i="22" a="1"/>
  <c r="I1726" i="22" s="1"/>
  <c r="K1726" i="22" a="1"/>
  <c r="K1726" i="22" s="1"/>
  <c r="A1725" i="22"/>
  <c r="M1725" i="22"/>
  <c r="H1725" i="22"/>
  <c r="R1725" i="22" s="1"/>
  <c r="V1725" i="22"/>
  <c r="Q1724" i="22"/>
  <c r="Y1724" i="22"/>
  <c r="N1724" i="22"/>
  <c r="U1724" i="22" s="1"/>
  <c r="G1727" i="22" l="1" a="1"/>
  <c r="G1727" i="22" s="1"/>
  <c r="F1728" i="22"/>
  <c r="I1727" i="22" a="1"/>
  <c r="I1727" i="22" s="1"/>
  <c r="K1727" i="22" a="1"/>
  <c r="K1727" i="22" s="1"/>
  <c r="N1725" i="22"/>
  <c r="U1725" i="22" s="1"/>
  <c r="Q1725" i="22"/>
  <c r="Y1725" i="22"/>
  <c r="P1726" i="22"/>
  <c r="X1726" i="22"/>
  <c r="L1726" i="22"/>
  <c r="T1726" i="22" s="1"/>
  <c r="M1726" i="22"/>
  <c r="V1726" i="22"/>
  <c r="A1726" i="22"/>
  <c r="H1726" i="22"/>
  <c r="R1726" i="22" s="1"/>
  <c r="W1726" i="22"/>
  <c r="J1726" i="22"/>
  <c r="S1726" i="22" s="1"/>
  <c r="O1726" i="22"/>
  <c r="P1727" i="22" l="1"/>
  <c r="X1727" i="22"/>
  <c r="L1727" i="22"/>
  <c r="T1727" i="22" s="1"/>
  <c r="Q1726" i="22"/>
  <c r="Y1726" i="22"/>
  <c r="N1726" i="22"/>
  <c r="U1726" i="22" s="1"/>
  <c r="O1727" i="22"/>
  <c r="W1727" i="22"/>
  <c r="J1727" i="22"/>
  <c r="S1727" i="22" s="1"/>
  <c r="I1728" i="22" a="1"/>
  <c r="I1728" i="22" s="1"/>
  <c r="K1728" i="22" a="1"/>
  <c r="K1728" i="22" s="1"/>
  <c r="G1728" i="22" a="1"/>
  <c r="G1728" i="22" s="1"/>
  <c r="F1729" i="22"/>
  <c r="M1727" i="22"/>
  <c r="A1727" i="22"/>
  <c r="H1727" i="22"/>
  <c r="R1727" i="22" s="1"/>
  <c r="V1727" i="22"/>
  <c r="G1729" i="22" l="1" a="1"/>
  <c r="G1729" i="22" s="1"/>
  <c r="F1730" i="22"/>
  <c r="I1729" i="22" a="1"/>
  <c r="I1729" i="22" s="1"/>
  <c r="K1729" i="22" a="1"/>
  <c r="K1729" i="22" s="1"/>
  <c r="M1728" i="22"/>
  <c r="A1728" i="22"/>
  <c r="H1728" i="22"/>
  <c r="R1728" i="22" s="1"/>
  <c r="V1728" i="22"/>
  <c r="Q1727" i="22"/>
  <c r="Y1727" i="22"/>
  <c r="N1727" i="22"/>
  <c r="U1727" i="22" s="1"/>
  <c r="L1728" i="22"/>
  <c r="T1728" i="22" s="1"/>
  <c r="P1728" i="22"/>
  <c r="X1728" i="22"/>
  <c r="O1728" i="22"/>
  <c r="W1728" i="22"/>
  <c r="J1728" i="22"/>
  <c r="S1728" i="22" s="1"/>
  <c r="N1728" i="22" l="1"/>
  <c r="U1728" i="22" s="1"/>
  <c r="Q1728" i="22"/>
  <c r="Y1728" i="22"/>
  <c r="X1729" i="22"/>
  <c r="L1729" i="22"/>
  <c r="T1729" i="22" s="1"/>
  <c r="P1729" i="22"/>
  <c r="W1729" i="22"/>
  <c r="J1729" i="22"/>
  <c r="S1729" i="22" s="1"/>
  <c r="O1729" i="22"/>
  <c r="F1731" i="22"/>
  <c r="K1730" i="22" a="1"/>
  <c r="K1730" i="22" s="1"/>
  <c r="G1730" i="22" a="1"/>
  <c r="G1730" i="22" s="1"/>
  <c r="I1730" i="22" a="1"/>
  <c r="I1730" i="22" s="1"/>
  <c r="M1729" i="22"/>
  <c r="A1729" i="22"/>
  <c r="H1729" i="22"/>
  <c r="R1729" i="22" s="1"/>
  <c r="V1729" i="22"/>
  <c r="N1729" i="22" l="1"/>
  <c r="U1729" i="22" s="1"/>
  <c r="Y1729" i="22"/>
  <c r="Q1729" i="22"/>
  <c r="A1730" i="22"/>
  <c r="M1730" i="22"/>
  <c r="H1730" i="22"/>
  <c r="R1730" i="22" s="1"/>
  <c r="V1730" i="22"/>
  <c r="O1730" i="22"/>
  <c r="W1730" i="22"/>
  <c r="J1730" i="22"/>
  <c r="S1730" i="22" s="1"/>
  <c r="L1730" i="22"/>
  <c r="T1730" i="22" s="1"/>
  <c r="P1730" i="22"/>
  <c r="X1730" i="22"/>
  <c r="G1731" i="22" a="1"/>
  <c r="G1731" i="22" s="1"/>
  <c r="F1732" i="22"/>
  <c r="K1731" i="22" a="1"/>
  <c r="K1731" i="22" s="1"/>
  <c r="I1731" i="22" a="1"/>
  <c r="I1731" i="22" s="1"/>
  <c r="K1732" i="22" l="1" a="1"/>
  <c r="K1732" i="22" s="1"/>
  <c r="F1733" i="22"/>
  <c r="G1732" i="22" a="1"/>
  <c r="G1732" i="22" s="1"/>
  <c r="I1732" i="22" a="1"/>
  <c r="I1732" i="22" s="1"/>
  <c r="Q1730" i="22"/>
  <c r="N1730" i="22"/>
  <c r="U1730" i="22" s="1"/>
  <c r="Y1730" i="22"/>
  <c r="M1731" i="22"/>
  <c r="A1731" i="22"/>
  <c r="H1731" i="22"/>
  <c r="R1731" i="22" s="1"/>
  <c r="V1731" i="22"/>
  <c r="P1731" i="22"/>
  <c r="X1731" i="22"/>
  <c r="L1731" i="22"/>
  <c r="T1731" i="22" s="1"/>
  <c r="W1731" i="22"/>
  <c r="J1731" i="22"/>
  <c r="S1731" i="22" s="1"/>
  <c r="O1731" i="22"/>
  <c r="Q1731" i="22" l="1"/>
  <c r="Y1731" i="22"/>
  <c r="N1731" i="22"/>
  <c r="U1731" i="22" s="1"/>
  <c r="J1732" i="22"/>
  <c r="S1732" i="22" s="1"/>
  <c r="W1732" i="22"/>
  <c r="O1732" i="22"/>
  <c r="A1732" i="22"/>
  <c r="H1732" i="22"/>
  <c r="R1732" i="22" s="1"/>
  <c r="M1732" i="22"/>
  <c r="V1732" i="22"/>
  <c r="K1733" i="22" a="1"/>
  <c r="K1733" i="22" s="1"/>
  <c r="I1733" i="22" a="1"/>
  <c r="I1733" i="22" s="1"/>
  <c r="F1734" i="22"/>
  <c r="G1733" i="22" a="1"/>
  <c r="G1733" i="22" s="1"/>
  <c r="X1732" i="22"/>
  <c r="L1732" i="22"/>
  <c r="T1732" i="22" s="1"/>
  <c r="P1732" i="22"/>
  <c r="F1735" i="22" l="1"/>
  <c r="K1734" i="22" a="1"/>
  <c r="K1734" i="22" s="1"/>
  <c r="G1734" i="22" a="1"/>
  <c r="G1734" i="22" s="1"/>
  <c r="I1734" i="22" a="1"/>
  <c r="I1734" i="22" s="1"/>
  <c r="V1733" i="22"/>
  <c r="H1733" i="22"/>
  <c r="R1733" i="22" s="1"/>
  <c r="M1733" i="22"/>
  <c r="A1733" i="22"/>
  <c r="O1733" i="22"/>
  <c r="W1733" i="22"/>
  <c r="J1733" i="22"/>
  <c r="S1733" i="22" s="1"/>
  <c r="L1733" i="22"/>
  <c r="T1733" i="22" s="1"/>
  <c r="P1733" i="22"/>
  <c r="X1733" i="22"/>
  <c r="Y1732" i="22"/>
  <c r="N1732" i="22"/>
  <c r="U1732" i="22" s="1"/>
  <c r="Q1732" i="22"/>
  <c r="J1734" i="22" l="1"/>
  <c r="S1734" i="22" s="1"/>
  <c r="O1734" i="22"/>
  <c r="W1734" i="22"/>
  <c r="A1734" i="22"/>
  <c r="H1734" i="22"/>
  <c r="R1734" i="22" s="1"/>
  <c r="V1734" i="22"/>
  <c r="M1734" i="22"/>
  <c r="P1734" i="22"/>
  <c r="X1734" i="22"/>
  <c r="L1734" i="22"/>
  <c r="T1734" i="22" s="1"/>
  <c r="N1733" i="22"/>
  <c r="U1733" i="22" s="1"/>
  <c r="Y1733" i="22"/>
  <c r="Q1733" i="22"/>
  <c r="I1735" i="22" a="1"/>
  <c r="I1735" i="22" s="1"/>
  <c r="F1736" i="22"/>
  <c r="K1735" i="22" a="1"/>
  <c r="K1735" i="22" s="1"/>
  <c r="G1735" i="22" a="1"/>
  <c r="G1735" i="22" s="1"/>
  <c r="P1735" i="22" l="1"/>
  <c r="X1735" i="22"/>
  <c r="L1735" i="22"/>
  <c r="T1735" i="22" s="1"/>
  <c r="Y1734" i="22"/>
  <c r="Q1734" i="22"/>
  <c r="N1734" i="22"/>
  <c r="U1734" i="22" s="1"/>
  <c r="O1735" i="22"/>
  <c r="W1735" i="22"/>
  <c r="J1735" i="22"/>
  <c r="S1735" i="22" s="1"/>
  <c r="I1736" i="22" a="1"/>
  <c r="I1736" i="22" s="1"/>
  <c r="F1737" i="22"/>
  <c r="G1736" i="22" a="1"/>
  <c r="G1736" i="22" s="1"/>
  <c r="K1736" i="22" a="1"/>
  <c r="K1736" i="22" s="1"/>
  <c r="M1735" i="22"/>
  <c r="H1735" i="22"/>
  <c r="R1735" i="22" s="1"/>
  <c r="V1735" i="22"/>
  <c r="A1735" i="22"/>
  <c r="P1736" i="22" l="1"/>
  <c r="L1736" i="22"/>
  <c r="T1736" i="22" s="1"/>
  <c r="X1736" i="22"/>
  <c r="M1736" i="22"/>
  <c r="H1736" i="22"/>
  <c r="R1736" i="22" s="1"/>
  <c r="A1736" i="22"/>
  <c r="V1736" i="22"/>
  <c r="Q1735" i="22"/>
  <c r="Y1735" i="22"/>
  <c r="N1735" i="22"/>
  <c r="U1735" i="22" s="1"/>
  <c r="F1738" i="22"/>
  <c r="I1737" i="22" a="1"/>
  <c r="I1737" i="22" s="1"/>
  <c r="G1737" i="22" a="1"/>
  <c r="G1737" i="22" s="1"/>
  <c r="K1737" i="22" a="1"/>
  <c r="K1737" i="22" s="1"/>
  <c r="O1736" i="22"/>
  <c r="W1736" i="22"/>
  <c r="J1736" i="22"/>
  <c r="S1736" i="22" s="1"/>
  <c r="V1737" i="22" l="1"/>
  <c r="M1737" i="22"/>
  <c r="A1737" i="22"/>
  <c r="H1737" i="22"/>
  <c r="R1737" i="22" s="1"/>
  <c r="J1737" i="22"/>
  <c r="S1737" i="22" s="1"/>
  <c r="O1737" i="22"/>
  <c r="W1737" i="22"/>
  <c r="Q1736" i="22"/>
  <c r="N1736" i="22"/>
  <c r="U1736" i="22" s="1"/>
  <c r="Y1736" i="22"/>
  <c r="I1738" i="22" a="1"/>
  <c r="I1738" i="22" s="1"/>
  <c r="K1738" i="22" a="1"/>
  <c r="K1738" i="22" s="1"/>
  <c r="G1738" i="22" a="1"/>
  <c r="G1738" i="22" s="1"/>
  <c r="F1739" i="22"/>
  <c r="L1737" i="22"/>
  <c r="T1737" i="22" s="1"/>
  <c r="P1737" i="22"/>
  <c r="X1737" i="22"/>
  <c r="I1739" i="22" l="1" a="1"/>
  <c r="I1739" i="22" s="1"/>
  <c r="F1740" i="22"/>
  <c r="K1739" i="22" a="1"/>
  <c r="K1739" i="22" s="1"/>
  <c r="G1739" i="22" a="1"/>
  <c r="G1739" i="22" s="1"/>
  <c r="H1738" i="22"/>
  <c r="R1738" i="22" s="1"/>
  <c r="V1738" i="22"/>
  <c r="M1738" i="22"/>
  <c r="A1738" i="22"/>
  <c r="L1738" i="22"/>
  <c r="T1738" i="22" s="1"/>
  <c r="P1738" i="22"/>
  <c r="X1738" i="22"/>
  <c r="W1738" i="22"/>
  <c r="J1738" i="22"/>
  <c r="S1738" i="22" s="1"/>
  <c r="O1738" i="22"/>
  <c r="Q1737" i="22"/>
  <c r="Y1737" i="22"/>
  <c r="N1737" i="22"/>
  <c r="U1737" i="22" s="1"/>
  <c r="A1739" i="22" l="1"/>
  <c r="H1739" i="22"/>
  <c r="R1739" i="22" s="1"/>
  <c r="V1739" i="22"/>
  <c r="M1739" i="22"/>
  <c r="X1739" i="22"/>
  <c r="L1739" i="22"/>
  <c r="T1739" i="22" s="1"/>
  <c r="P1739" i="22"/>
  <c r="N1738" i="22"/>
  <c r="U1738" i="22" s="1"/>
  <c r="Q1738" i="22"/>
  <c r="Y1738" i="22"/>
  <c r="K1740" i="22" a="1"/>
  <c r="K1740" i="22" s="1"/>
  <c r="F1741" i="22"/>
  <c r="G1740" i="22" a="1"/>
  <c r="G1740" i="22" s="1"/>
  <c r="I1740" i="22" a="1"/>
  <c r="I1740" i="22" s="1"/>
  <c r="O1739" i="22"/>
  <c r="W1739" i="22"/>
  <c r="J1739" i="22"/>
  <c r="S1739" i="22" s="1"/>
  <c r="M1740" i="22" l="1"/>
  <c r="A1740" i="22"/>
  <c r="H1740" i="22"/>
  <c r="R1740" i="22" s="1"/>
  <c r="V1740" i="22"/>
  <c r="F1742" i="22"/>
  <c r="G1741" i="22" a="1"/>
  <c r="G1741" i="22" s="1"/>
  <c r="K1741" i="22" a="1"/>
  <c r="K1741" i="22" s="1"/>
  <c r="I1741" i="22" a="1"/>
  <c r="I1741" i="22" s="1"/>
  <c r="N1739" i="22"/>
  <c r="U1739" i="22" s="1"/>
  <c r="Y1739" i="22"/>
  <c r="Q1739" i="22"/>
  <c r="L1740" i="22"/>
  <c r="T1740" i="22" s="1"/>
  <c r="P1740" i="22"/>
  <c r="X1740" i="22"/>
  <c r="O1740" i="22"/>
  <c r="W1740" i="22"/>
  <c r="J1740" i="22"/>
  <c r="S1740" i="22" s="1"/>
  <c r="O1741" i="22" l="1"/>
  <c r="J1741" i="22"/>
  <c r="S1741" i="22" s="1"/>
  <c r="W1741" i="22"/>
  <c r="P1741" i="22"/>
  <c r="L1741" i="22"/>
  <c r="T1741" i="22" s="1"/>
  <c r="X1741" i="22"/>
  <c r="A1741" i="22"/>
  <c r="H1741" i="22"/>
  <c r="R1741" i="22" s="1"/>
  <c r="V1741" i="22"/>
  <c r="M1741" i="22"/>
  <c r="I1742" i="22" a="1"/>
  <c r="I1742" i="22" s="1"/>
  <c r="G1742" i="22" a="1"/>
  <c r="G1742" i="22" s="1"/>
  <c r="K1742" i="22" a="1"/>
  <c r="K1742" i="22" s="1"/>
  <c r="F1743" i="22"/>
  <c r="Y1740" i="22"/>
  <c r="N1740" i="22"/>
  <c r="U1740" i="22" s="1"/>
  <c r="Q1740" i="22"/>
  <c r="F1744" i="22" l="1"/>
  <c r="G1743" i="22" a="1"/>
  <c r="G1743" i="22" s="1"/>
  <c r="K1743" i="22" a="1"/>
  <c r="K1743" i="22" s="1"/>
  <c r="I1743" i="22" a="1"/>
  <c r="I1743" i="22" s="1"/>
  <c r="J1742" i="22"/>
  <c r="S1742" i="22" s="1"/>
  <c r="W1742" i="22"/>
  <c r="O1742" i="22"/>
  <c r="P1742" i="22"/>
  <c r="X1742" i="22"/>
  <c r="L1742" i="22"/>
  <c r="T1742" i="22" s="1"/>
  <c r="Q1741" i="22"/>
  <c r="Y1741" i="22"/>
  <c r="N1741" i="22"/>
  <c r="U1741" i="22" s="1"/>
  <c r="M1742" i="22"/>
  <c r="A1742" i="22"/>
  <c r="H1742" i="22"/>
  <c r="R1742" i="22" s="1"/>
  <c r="V1742" i="22"/>
  <c r="O1743" i="22" l="1"/>
  <c r="W1743" i="22"/>
  <c r="J1743" i="22"/>
  <c r="S1743" i="22" s="1"/>
  <c r="L1743" i="22"/>
  <c r="T1743" i="22" s="1"/>
  <c r="P1743" i="22"/>
  <c r="X1743" i="22"/>
  <c r="Y1742" i="22"/>
  <c r="N1742" i="22"/>
  <c r="U1742" i="22" s="1"/>
  <c r="Q1742" i="22"/>
  <c r="M1743" i="22"/>
  <c r="H1743" i="22"/>
  <c r="R1743" i="22" s="1"/>
  <c r="A1743" i="22"/>
  <c r="V1743" i="22"/>
  <c r="F1745" i="22"/>
  <c r="I1744" i="22" a="1"/>
  <c r="I1744" i="22" s="1"/>
  <c r="K1744" i="22" a="1"/>
  <c r="K1744" i="22" s="1"/>
  <c r="G1744" i="22" a="1"/>
  <c r="G1744" i="22" s="1"/>
  <c r="P1744" i="22" l="1"/>
  <c r="X1744" i="22"/>
  <c r="L1744" i="22"/>
  <c r="T1744" i="22" s="1"/>
  <c r="F1746" i="22"/>
  <c r="G1745" i="22" a="1"/>
  <c r="G1745" i="22" s="1"/>
  <c r="I1745" i="22" a="1"/>
  <c r="I1745" i="22" s="1"/>
  <c r="K1745" i="22" a="1"/>
  <c r="K1745" i="22" s="1"/>
  <c r="Q1743" i="22"/>
  <c r="Y1743" i="22"/>
  <c r="N1743" i="22"/>
  <c r="U1743" i="22" s="1"/>
  <c r="W1744" i="22"/>
  <c r="J1744" i="22"/>
  <c r="S1744" i="22" s="1"/>
  <c r="O1744" i="22"/>
  <c r="M1744" i="22"/>
  <c r="A1744" i="22"/>
  <c r="H1744" i="22"/>
  <c r="R1744" i="22" s="1"/>
  <c r="V1744" i="22"/>
  <c r="X1745" i="22" l="1"/>
  <c r="L1745" i="22"/>
  <c r="T1745" i="22" s="1"/>
  <c r="P1745" i="22"/>
  <c r="J1745" i="22"/>
  <c r="S1745" i="22" s="1"/>
  <c r="O1745" i="22"/>
  <c r="W1745" i="22"/>
  <c r="M1745" i="22"/>
  <c r="A1745" i="22"/>
  <c r="H1745" i="22"/>
  <c r="R1745" i="22" s="1"/>
  <c r="V1745" i="22"/>
  <c r="K1746" i="22" a="1"/>
  <c r="K1746" i="22" s="1"/>
  <c r="G1746" i="22" a="1"/>
  <c r="G1746" i="22" s="1"/>
  <c r="F1747" i="22"/>
  <c r="I1746" i="22" a="1"/>
  <c r="I1746" i="22" s="1"/>
  <c r="Q1744" i="22"/>
  <c r="N1744" i="22"/>
  <c r="U1744" i="22" s="1"/>
  <c r="Y1744" i="22"/>
  <c r="Y1745" i="22" l="1"/>
  <c r="Q1745" i="22"/>
  <c r="N1745" i="22"/>
  <c r="U1745" i="22" s="1"/>
  <c r="F1748" i="22"/>
  <c r="G1747" i="22" a="1"/>
  <c r="G1747" i="22" s="1"/>
  <c r="I1747" i="22" a="1"/>
  <c r="I1747" i="22" s="1"/>
  <c r="K1747" i="22" a="1"/>
  <c r="K1747" i="22" s="1"/>
  <c r="H1746" i="22"/>
  <c r="R1746" i="22" s="1"/>
  <c r="V1746" i="22"/>
  <c r="M1746" i="22"/>
  <c r="A1746" i="22"/>
  <c r="L1746" i="22"/>
  <c r="T1746" i="22" s="1"/>
  <c r="X1746" i="22"/>
  <c r="P1746" i="22"/>
  <c r="W1746" i="22"/>
  <c r="J1746" i="22"/>
  <c r="S1746" i="22" s="1"/>
  <c r="O1746" i="22"/>
  <c r="P1747" i="22" l="1"/>
  <c r="X1747" i="22"/>
  <c r="L1747" i="22"/>
  <c r="T1747" i="22" s="1"/>
  <c r="W1747" i="22"/>
  <c r="J1747" i="22"/>
  <c r="S1747" i="22" s="1"/>
  <c r="O1747" i="22"/>
  <c r="H1747" i="22"/>
  <c r="R1747" i="22" s="1"/>
  <c r="V1747" i="22"/>
  <c r="M1747" i="22"/>
  <c r="A1747" i="22"/>
  <c r="K1748" i="22" a="1"/>
  <c r="K1748" i="22" s="1"/>
  <c r="F1749" i="22"/>
  <c r="G1748" i="22" a="1"/>
  <c r="G1748" i="22" s="1"/>
  <c r="I1748" i="22" a="1"/>
  <c r="I1748" i="22" s="1"/>
  <c r="Y1746" i="22"/>
  <c r="N1746" i="22"/>
  <c r="U1746" i="22" s="1"/>
  <c r="Q1746" i="22"/>
  <c r="A1748" i="22" l="1"/>
  <c r="M1748" i="22"/>
  <c r="V1748" i="22"/>
  <c r="H1748" i="22"/>
  <c r="R1748" i="22" s="1"/>
  <c r="F1750" i="22"/>
  <c r="G1749" i="22" a="1"/>
  <c r="G1749" i="22" s="1"/>
  <c r="I1749" i="22" a="1"/>
  <c r="I1749" i="22" s="1"/>
  <c r="K1749" i="22" a="1"/>
  <c r="K1749" i="22" s="1"/>
  <c r="J1748" i="22"/>
  <c r="S1748" i="22" s="1"/>
  <c r="O1748" i="22"/>
  <c r="W1748" i="22"/>
  <c r="P1748" i="22"/>
  <c r="X1748" i="22"/>
  <c r="L1748" i="22"/>
  <c r="T1748" i="22" s="1"/>
  <c r="N1747" i="22"/>
  <c r="U1747" i="22" s="1"/>
  <c r="Q1747" i="22"/>
  <c r="Y1747" i="22"/>
  <c r="L1749" i="22" l="1"/>
  <c r="T1749" i="22" s="1"/>
  <c r="P1749" i="22"/>
  <c r="X1749" i="22"/>
  <c r="K1750" i="22" a="1"/>
  <c r="K1750" i="22" s="1"/>
  <c r="F1751" i="22"/>
  <c r="G1750" i="22" a="1"/>
  <c r="G1750" i="22" s="1"/>
  <c r="I1750" i="22" a="1"/>
  <c r="I1750" i="22" s="1"/>
  <c r="W1749" i="22"/>
  <c r="J1749" i="22"/>
  <c r="S1749" i="22" s="1"/>
  <c r="O1749" i="22"/>
  <c r="A1749" i="22"/>
  <c r="H1749" i="22"/>
  <c r="R1749" i="22" s="1"/>
  <c r="M1749" i="22"/>
  <c r="V1749" i="22"/>
  <c r="Q1748" i="22"/>
  <c r="N1748" i="22"/>
  <c r="U1748" i="22" s="1"/>
  <c r="Y1748" i="22"/>
  <c r="N1749" i="22" l="1"/>
  <c r="U1749" i="22" s="1"/>
  <c r="Q1749" i="22"/>
  <c r="Y1749" i="22"/>
  <c r="X1750" i="22"/>
  <c r="P1750" i="22"/>
  <c r="L1750" i="22"/>
  <c r="T1750" i="22" s="1"/>
  <c r="M1750" i="22"/>
  <c r="H1750" i="22"/>
  <c r="R1750" i="22" s="1"/>
  <c r="A1750" i="22"/>
  <c r="V1750" i="22"/>
  <c r="K1751" i="22" a="1"/>
  <c r="K1751" i="22" s="1"/>
  <c r="F1752" i="22"/>
  <c r="I1751" i="22" a="1"/>
  <c r="I1751" i="22" s="1"/>
  <c r="G1751" i="22" a="1"/>
  <c r="G1751" i="22" s="1"/>
  <c r="O1750" i="22"/>
  <c r="W1750" i="22"/>
  <c r="J1750" i="22"/>
  <c r="S1750" i="22" s="1"/>
  <c r="Y1750" i="22" l="1"/>
  <c r="N1750" i="22"/>
  <c r="U1750" i="22" s="1"/>
  <c r="Q1750" i="22"/>
  <c r="O1751" i="22"/>
  <c r="W1751" i="22"/>
  <c r="J1751" i="22"/>
  <c r="S1751" i="22" s="1"/>
  <c r="F1753" i="22"/>
  <c r="G1752" i="22" a="1"/>
  <c r="G1752" i="22" s="1"/>
  <c r="I1752" i="22" a="1"/>
  <c r="I1752" i="22" s="1"/>
  <c r="K1752" i="22" a="1"/>
  <c r="K1752" i="22" s="1"/>
  <c r="H1751" i="22"/>
  <c r="R1751" i="22" s="1"/>
  <c r="V1751" i="22"/>
  <c r="M1751" i="22"/>
  <c r="A1751" i="22"/>
  <c r="L1751" i="22"/>
  <c r="T1751" i="22" s="1"/>
  <c r="P1751" i="22"/>
  <c r="X1751" i="22"/>
  <c r="K1753" i="22" l="1" a="1"/>
  <c r="K1753" i="22" s="1"/>
  <c r="F1754" i="22"/>
  <c r="I1753" i="22" a="1"/>
  <c r="I1753" i="22" s="1"/>
  <c r="G1753" i="22" a="1"/>
  <c r="G1753" i="22" s="1"/>
  <c r="M1752" i="22"/>
  <c r="A1752" i="22"/>
  <c r="H1752" i="22"/>
  <c r="R1752" i="22" s="1"/>
  <c r="V1752" i="22"/>
  <c r="N1751" i="22"/>
  <c r="U1751" i="22" s="1"/>
  <c r="Y1751" i="22"/>
  <c r="Q1751" i="22"/>
  <c r="L1752" i="22"/>
  <c r="T1752" i="22" s="1"/>
  <c r="P1752" i="22"/>
  <c r="X1752" i="22"/>
  <c r="W1752" i="22"/>
  <c r="J1752" i="22"/>
  <c r="S1752" i="22" s="1"/>
  <c r="O1752" i="22"/>
  <c r="N1752" i="22" l="1"/>
  <c r="U1752" i="22" s="1"/>
  <c r="Q1752" i="22"/>
  <c r="Y1752" i="22"/>
  <c r="M1753" i="22"/>
  <c r="A1753" i="22"/>
  <c r="V1753" i="22"/>
  <c r="H1753" i="22"/>
  <c r="R1753" i="22" s="1"/>
  <c r="O1753" i="22"/>
  <c r="W1753" i="22"/>
  <c r="J1753" i="22"/>
  <c r="S1753" i="22" s="1"/>
  <c r="F1755" i="22"/>
  <c r="G1754" i="22" a="1"/>
  <c r="G1754" i="22" s="1"/>
  <c r="I1754" i="22" a="1"/>
  <c r="I1754" i="22" s="1"/>
  <c r="K1754" i="22" a="1"/>
  <c r="K1754" i="22" s="1"/>
  <c r="P1753" i="22"/>
  <c r="X1753" i="22"/>
  <c r="L1753" i="22"/>
  <c r="T1753" i="22" s="1"/>
  <c r="X1754" i="22" l="1"/>
  <c r="L1754" i="22"/>
  <c r="T1754" i="22" s="1"/>
  <c r="P1754" i="22"/>
  <c r="A1754" i="22"/>
  <c r="M1754" i="22"/>
  <c r="H1754" i="22"/>
  <c r="R1754" i="22" s="1"/>
  <c r="V1754" i="22"/>
  <c r="Y1753" i="22"/>
  <c r="N1753" i="22"/>
  <c r="U1753" i="22" s="1"/>
  <c r="Q1753" i="22"/>
  <c r="G1755" i="22" a="1"/>
  <c r="G1755" i="22" s="1"/>
  <c r="I1755" i="22" a="1"/>
  <c r="I1755" i="22" s="1"/>
  <c r="K1755" i="22" a="1"/>
  <c r="K1755" i="22" s="1"/>
  <c r="F1756" i="22"/>
  <c r="O1754" i="22"/>
  <c r="W1754" i="22"/>
  <c r="J1754" i="22"/>
  <c r="S1754" i="22" s="1"/>
  <c r="L1755" i="22" l="1"/>
  <c r="T1755" i="22" s="1"/>
  <c r="X1755" i="22"/>
  <c r="P1755" i="22"/>
  <c r="Q1754" i="22"/>
  <c r="Y1754" i="22"/>
  <c r="N1754" i="22"/>
  <c r="U1754" i="22" s="1"/>
  <c r="F1757" i="22"/>
  <c r="G1756" i="22" a="1"/>
  <c r="G1756" i="22" s="1"/>
  <c r="I1756" i="22" a="1"/>
  <c r="I1756" i="22" s="1"/>
  <c r="K1756" i="22" a="1"/>
  <c r="K1756" i="22" s="1"/>
  <c r="A1755" i="22"/>
  <c r="M1755" i="22"/>
  <c r="H1755" i="22"/>
  <c r="R1755" i="22" s="1"/>
  <c r="V1755" i="22"/>
  <c r="J1755" i="22"/>
  <c r="S1755" i="22" s="1"/>
  <c r="W1755" i="22"/>
  <c r="O1755" i="22"/>
  <c r="Q1755" i="22" l="1"/>
  <c r="Y1755" i="22"/>
  <c r="N1755" i="22"/>
  <c r="U1755" i="22" s="1"/>
  <c r="M1756" i="22"/>
  <c r="A1756" i="22"/>
  <c r="H1756" i="22"/>
  <c r="R1756" i="22" s="1"/>
  <c r="V1756" i="22"/>
  <c r="L1756" i="22"/>
  <c r="T1756" i="22" s="1"/>
  <c r="P1756" i="22"/>
  <c r="X1756" i="22"/>
  <c r="I1757" i="22" a="1"/>
  <c r="I1757" i="22" s="1"/>
  <c r="K1757" i="22" a="1"/>
  <c r="K1757" i="22" s="1"/>
  <c r="F1758" i="22"/>
  <c r="G1757" i="22" a="1"/>
  <c r="G1757" i="22" s="1"/>
  <c r="O1756" i="22"/>
  <c r="W1756" i="22"/>
  <c r="J1756" i="22"/>
  <c r="S1756" i="22" s="1"/>
  <c r="L1757" i="22" l="1"/>
  <c r="T1757" i="22" s="1"/>
  <c r="P1757" i="22"/>
  <c r="X1757" i="22"/>
  <c r="Q1756" i="22"/>
  <c r="Y1756" i="22"/>
  <c r="N1756" i="22"/>
  <c r="U1756" i="22" s="1"/>
  <c r="H1757" i="22"/>
  <c r="R1757" i="22" s="1"/>
  <c r="V1757" i="22"/>
  <c r="M1757" i="22"/>
  <c r="A1757" i="22"/>
  <c r="F1759" i="22"/>
  <c r="I1758" i="22" a="1"/>
  <c r="I1758" i="22" s="1"/>
  <c r="G1758" i="22" a="1"/>
  <c r="G1758" i="22" s="1"/>
  <c r="K1758" i="22" a="1"/>
  <c r="K1758" i="22" s="1"/>
  <c r="J1757" i="22"/>
  <c r="S1757" i="22" s="1"/>
  <c r="O1757" i="22"/>
  <c r="W1757" i="22"/>
  <c r="X1758" i="22" l="1"/>
  <c r="P1758" i="22"/>
  <c r="L1758" i="22"/>
  <c r="T1758" i="22" s="1"/>
  <c r="V1758" i="22"/>
  <c r="M1758" i="22"/>
  <c r="A1758" i="22"/>
  <c r="H1758" i="22"/>
  <c r="R1758" i="22" s="1"/>
  <c r="K1759" i="22" a="1"/>
  <c r="K1759" i="22" s="1"/>
  <c r="I1759" i="22" a="1"/>
  <c r="I1759" i="22" s="1"/>
  <c r="G1759" i="22" a="1"/>
  <c r="G1759" i="22" s="1"/>
  <c r="F1760" i="22"/>
  <c r="O1758" i="22"/>
  <c r="W1758" i="22"/>
  <c r="J1758" i="22"/>
  <c r="S1758" i="22" s="1"/>
  <c r="Q1757" i="22"/>
  <c r="Y1757" i="22"/>
  <c r="N1757" i="22"/>
  <c r="U1757" i="22" s="1"/>
  <c r="L1759" i="22" l="1"/>
  <c r="T1759" i="22" s="1"/>
  <c r="P1759" i="22"/>
  <c r="X1759" i="22"/>
  <c r="Q1758" i="22"/>
  <c r="Y1758" i="22"/>
  <c r="N1758" i="22"/>
  <c r="U1758" i="22" s="1"/>
  <c r="F1761" i="22"/>
  <c r="G1760" i="22" a="1"/>
  <c r="G1760" i="22" s="1"/>
  <c r="I1760" i="22" a="1"/>
  <c r="I1760" i="22" s="1"/>
  <c r="K1760" i="22" a="1"/>
  <c r="K1760" i="22" s="1"/>
  <c r="H1759" i="22"/>
  <c r="R1759" i="22" s="1"/>
  <c r="V1759" i="22"/>
  <c r="A1759" i="22"/>
  <c r="M1759" i="22"/>
  <c r="O1759" i="22"/>
  <c r="W1759" i="22"/>
  <c r="J1759" i="22"/>
  <c r="S1759" i="22" s="1"/>
  <c r="G1761" i="22" l="1" a="1"/>
  <c r="G1761" i="22" s="1"/>
  <c r="I1761" i="22" a="1"/>
  <c r="I1761" i="22" s="1"/>
  <c r="K1761" i="22" a="1"/>
  <c r="K1761" i="22" s="1"/>
  <c r="F1762" i="22"/>
  <c r="M1760" i="22"/>
  <c r="A1760" i="22"/>
  <c r="V1760" i="22"/>
  <c r="H1760" i="22"/>
  <c r="R1760" i="22" s="1"/>
  <c r="N1759" i="22"/>
  <c r="U1759" i="22" s="1"/>
  <c r="Y1759" i="22"/>
  <c r="Q1759" i="22"/>
  <c r="X1760" i="22"/>
  <c r="L1760" i="22"/>
  <c r="T1760" i="22" s="1"/>
  <c r="P1760" i="22"/>
  <c r="O1760" i="22"/>
  <c r="W1760" i="22"/>
  <c r="J1760" i="22"/>
  <c r="S1760" i="22" s="1"/>
  <c r="Q1760" i="22" l="1"/>
  <c r="Y1760" i="22"/>
  <c r="N1760" i="22"/>
  <c r="U1760" i="22" s="1"/>
  <c r="G1762" i="22" a="1"/>
  <c r="G1762" i="22" s="1"/>
  <c r="F1763" i="22"/>
  <c r="I1762" i="22" a="1"/>
  <c r="I1762" i="22" s="1"/>
  <c r="K1762" i="22" a="1"/>
  <c r="K1762" i="22" s="1"/>
  <c r="P1761" i="22"/>
  <c r="X1761" i="22"/>
  <c r="L1761" i="22"/>
  <c r="T1761" i="22" s="1"/>
  <c r="J1761" i="22"/>
  <c r="S1761" i="22" s="1"/>
  <c r="O1761" i="22"/>
  <c r="W1761" i="22"/>
  <c r="H1761" i="22"/>
  <c r="R1761" i="22" s="1"/>
  <c r="A1761" i="22"/>
  <c r="V1761" i="22"/>
  <c r="M1761" i="22"/>
  <c r="W1762" i="22" l="1"/>
  <c r="J1762" i="22"/>
  <c r="S1762" i="22" s="1"/>
  <c r="O1762" i="22"/>
  <c r="K1763" i="22" a="1"/>
  <c r="K1763" i="22" s="1"/>
  <c r="F1764" i="22"/>
  <c r="G1763" i="22" a="1"/>
  <c r="G1763" i="22" s="1"/>
  <c r="I1763" i="22" a="1"/>
  <c r="I1763" i="22" s="1"/>
  <c r="A1762" i="22"/>
  <c r="H1762" i="22"/>
  <c r="R1762" i="22" s="1"/>
  <c r="V1762" i="22"/>
  <c r="M1762" i="22"/>
  <c r="L1762" i="22"/>
  <c r="T1762" i="22" s="1"/>
  <c r="P1762" i="22"/>
  <c r="X1762" i="22"/>
  <c r="Q1761" i="22"/>
  <c r="Y1761" i="22"/>
  <c r="N1761" i="22"/>
  <c r="U1761" i="22" s="1"/>
  <c r="G1764" i="22" l="1" a="1"/>
  <c r="G1764" i="22" s="1"/>
  <c r="F1765" i="22"/>
  <c r="K1764" i="22" a="1"/>
  <c r="K1764" i="22" s="1"/>
  <c r="I1764" i="22" a="1"/>
  <c r="I1764" i="22" s="1"/>
  <c r="L1763" i="22"/>
  <c r="T1763" i="22" s="1"/>
  <c r="P1763" i="22"/>
  <c r="X1763" i="22"/>
  <c r="O1763" i="22"/>
  <c r="W1763" i="22"/>
  <c r="J1763" i="22"/>
  <c r="S1763" i="22" s="1"/>
  <c r="A1763" i="22"/>
  <c r="V1763" i="22"/>
  <c r="H1763" i="22"/>
  <c r="R1763" i="22" s="1"/>
  <c r="M1763" i="22"/>
  <c r="N1762" i="22"/>
  <c r="U1762" i="22" s="1"/>
  <c r="Y1762" i="22"/>
  <c r="Q1762" i="22"/>
  <c r="Q1763" i="22" l="1"/>
  <c r="Y1763" i="22"/>
  <c r="N1763" i="22"/>
  <c r="U1763" i="22" s="1"/>
  <c r="J1764" i="22"/>
  <c r="S1764" i="22" s="1"/>
  <c r="W1764" i="22"/>
  <c r="O1764" i="22"/>
  <c r="P1764" i="22"/>
  <c r="X1764" i="22"/>
  <c r="L1764" i="22"/>
  <c r="T1764" i="22" s="1"/>
  <c r="F1766" i="22"/>
  <c r="G1765" i="22" a="1"/>
  <c r="G1765" i="22" s="1"/>
  <c r="I1765" i="22" a="1"/>
  <c r="I1765" i="22" s="1"/>
  <c r="K1765" i="22" a="1"/>
  <c r="K1765" i="22" s="1"/>
  <c r="V1764" i="22"/>
  <c r="A1764" i="22"/>
  <c r="M1764" i="22"/>
  <c r="H1764" i="22"/>
  <c r="R1764" i="22" s="1"/>
  <c r="Q1764" i="22" l="1"/>
  <c r="N1764" i="22"/>
  <c r="U1764" i="22" s="1"/>
  <c r="Y1764" i="22"/>
  <c r="L1765" i="22"/>
  <c r="T1765" i="22" s="1"/>
  <c r="P1765" i="22"/>
  <c r="X1765" i="22"/>
  <c r="W1765" i="22"/>
  <c r="J1765" i="22"/>
  <c r="S1765" i="22" s="1"/>
  <c r="O1765" i="22"/>
  <c r="M1765" i="22"/>
  <c r="A1765" i="22"/>
  <c r="H1765" i="22"/>
  <c r="R1765" i="22" s="1"/>
  <c r="V1765" i="22"/>
  <c r="K1766" i="22" a="1"/>
  <c r="K1766" i="22" s="1"/>
  <c r="G1766" i="22" a="1"/>
  <c r="G1766" i="22" s="1"/>
  <c r="I1766" i="22" a="1"/>
  <c r="I1766" i="22" s="1"/>
  <c r="F1767" i="22"/>
  <c r="W1766" i="22" l="1"/>
  <c r="J1766" i="22"/>
  <c r="S1766" i="22" s="1"/>
  <c r="O1766" i="22"/>
  <c r="H1766" i="22"/>
  <c r="R1766" i="22" s="1"/>
  <c r="V1766" i="22"/>
  <c r="M1766" i="22"/>
  <c r="A1766" i="22"/>
  <c r="P1766" i="22"/>
  <c r="X1766" i="22"/>
  <c r="L1766" i="22"/>
  <c r="T1766" i="22" s="1"/>
  <c r="N1765" i="22"/>
  <c r="U1765" i="22" s="1"/>
  <c r="Q1765" i="22"/>
  <c r="Y1765" i="22"/>
  <c r="K1767" i="22" a="1"/>
  <c r="K1767" i="22" s="1"/>
  <c r="I1767" i="22" a="1"/>
  <c r="I1767" i="22" s="1"/>
  <c r="G1767" i="22" a="1"/>
  <c r="G1767" i="22" s="1"/>
  <c r="F1768" i="22"/>
  <c r="X1767" i="22" l="1"/>
  <c r="L1767" i="22"/>
  <c r="T1767" i="22" s="1"/>
  <c r="P1767" i="22"/>
  <c r="O1767" i="22"/>
  <c r="W1767" i="22"/>
  <c r="J1767" i="22"/>
  <c r="S1767" i="22" s="1"/>
  <c r="M1767" i="22"/>
  <c r="V1767" i="22"/>
  <c r="A1767" i="22"/>
  <c r="H1767" i="22"/>
  <c r="R1767" i="22" s="1"/>
  <c r="Q1766" i="22"/>
  <c r="Y1766" i="22"/>
  <c r="N1766" i="22"/>
  <c r="U1766" i="22" s="1"/>
  <c r="K1768" i="22" a="1"/>
  <c r="K1768" i="22" s="1"/>
  <c r="F1769" i="22"/>
  <c r="G1768" i="22" a="1"/>
  <c r="G1768" i="22" s="1"/>
  <c r="I1768" i="22" a="1"/>
  <c r="I1768" i="22" s="1"/>
  <c r="N1767" i="22" l="1"/>
  <c r="U1767" i="22" s="1"/>
  <c r="Q1767" i="22"/>
  <c r="Y1767" i="22"/>
  <c r="H1768" i="22"/>
  <c r="R1768" i="22" s="1"/>
  <c r="M1768" i="22"/>
  <c r="A1768" i="22"/>
  <c r="V1768" i="22"/>
  <c r="F1770" i="22"/>
  <c r="G1769" i="22" a="1"/>
  <c r="G1769" i="22" s="1"/>
  <c r="I1769" i="22" a="1"/>
  <c r="I1769" i="22" s="1"/>
  <c r="K1769" i="22" a="1"/>
  <c r="K1769" i="22" s="1"/>
  <c r="X1768" i="22"/>
  <c r="L1768" i="22"/>
  <c r="T1768" i="22" s="1"/>
  <c r="P1768" i="22"/>
  <c r="W1768" i="22"/>
  <c r="O1768" i="22"/>
  <c r="J1768" i="22"/>
  <c r="S1768" i="22" s="1"/>
  <c r="Y1768" i="22" l="1"/>
  <c r="Q1768" i="22"/>
  <c r="N1768" i="22"/>
  <c r="U1768" i="22" s="1"/>
  <c r="I1770" i="22" a="1"/>
  <c r="I1770" i="22" s="1"/>
  <c r="K1770" i="22" a="1"/>
  <c r="K1770" i="22" s="1"/>
  <c r="G1770" i="22" a="1"/>
  <c r="G1770" i="22" s="1"/>
  <c r="F1771" i="22"/>
  <c r="P1769" i="22"/>
  <c r="X1769" i="22"/>
  <c r="L1769" i="22"/>
  <c r="T1769" i="22" s="1"/>
  <c r="W1769" i="22"/>
  <c r="J1769" i="22"/>
  <c r="S1769" i="22" s="1"/>
  <c r="O1769" i="22"/>
  <c r="H1769" i="22"/>
  <c r="R1769" i="22" s="1"/>
  <c r="V1769" i="22"/>
  <c r="M1769" i="22"/>
  <c r="A1769" i="22"/>
  <c r="F1772" i="22" l="1"/>
  <c r="K1771" i="22" a="1"/>
  <c r="K1771" i="22" s="1"/>
  <c r="G1771" i="22" a="1"/>
  <c r="G1771" i="22" s="1"/>
  <c r="I1771" i="22" a="1"/>
  <c r="I1771" i="22" s="1"/>
  <c r="A1770" i="22"/>
  <c r="H1770" i="22"/>
  <c r="R1770" i="22" s="1"/>
  <c r="V1770" i="22"/>
  <c r="M1770" i="22"/>
  <c r="L1770" i="22"/>
  <c r="T1770" i="22" s="1"/>
  <c r="P1770" i="22"/>
  <c r="X1770" i="22"/>
  <c r="O1770" i="22"/>
  <c r="J1770" i="22"/>
  <c r="S1770" i="22" s="1"/>
  <c r="W1770" i="22"/>
  <c r="Y1769" i="22"/>
  <c r="N1769" i="22"/>
  <c r="U1769" i="22" s="1"/>
  <c r="Q1769" i="22"/>
  <c r="O1771" i="22" l="1"/>
  <c r="W1771" i="22"/>
  <c r="J1771" i="22"/>
  <c r="S1771" i="22" s="1"/>
  <c r="H1771" i="22"/>
  <c r="R1771" i="22" s="1"/>
  <c r="V1771" i="22"/>
  <c r="A1771" i="22"/>
  <c r="M1771" i="22"/>
  <c r="X1771" i="22"/>
  <c r="P1771" i="22"/>
  <c r="L1771" i="22"/>
  <c r="T1771" i="22" s="1"/>
  <c r="Q1770" i="22"/>
  <c r="Y1770" i="22"/>
  <c r="N1770" i="22"/>
  <c r="U1770" i="22" s="1"/>
  <c r="K1772" i="22" a="1"/>
  <c r="K1772" i="22" s="1"/>
  <c r="G1772" i="22" a="1"/>
  <c r="G1772" i="22" s="1"/>
  <c r="I1772" i="22" a="1"/>
  <c r="I1772" i="22" s="1"/>
  <c r="F1773" i="22"/>
  <c r="W1772" i="22" l="1"/>
  <c r="J1772" i="22"/>
  <c r="S1772" i="22" s="1"/>
  <c r="O1772" i="22"/>
  <c r="Q1771" i="22"/>
  <c r="Y1771" i="22"/>
  <c r="N1771" i="22"/>
  <c r="U1771" i="22" s="1"/>
  <c r="H1772" i="22"/>
  <c r="R1772" i="22" s="1"/>
  <c r="V1772" i="22"/>
  <c r="M1772" i="22"/>
  <c r="A1772" i="22"/>
  <c r="L1772" i="22"/>
  <c r="T1772" i="22" s="1"/>
  <c r="P1772" i="22"/>
  <c r="X1772" i="22"/>
  <c r="K1773" i="22" a="1"/>
  <c r="K1773" i="22" s="1"/>
  <c r="F1774" i="22"/>
  <c r="G1773" i="22" a="1"/>
  <c r="G1773" i="22" s="1"/>
  <c r="I1773" i="22" a="1"/>
  <c r="I1773" i="22" s="1"/>
  <c r="H1773" i="22" l="1"/>
  <c r="R1773" i="22" s="1"/>
  <c r="V1773" i="22"/>
  <c r="A1773" i="22"/>
  <c r="M1773" i="22"/>
  <c r="X1773" i="22"/>
  <c r="L1773" i="22"/>
  <c r="T1773" i="22" s="1"/>
  <c r="P1773" i="22"/>
  <c r="I1774" i="22" a="1"/>
  <c r="I1774" i="22" s="1"/>
  <c r="K1774" i="22" a="1"/>
  <c r="K1774" i="22" s="1"/>
  <c r="G1774" i="22" a="1"/>
  <c r="G1774" i="22" s="1"/>
  <c r="F1775" i="22"/>
  <c r="W1773" i="22"/>
  <c r="J1773" i="22"/>
  <c r="S1773" i="22" s="1"/>
  <c r="O1773" i="22"/>
  <c r="Q1772" i="22"/>
  <c r="Y1772" i="22"/>
  <c r="N1772" i="22"/>
  <c r="U1772" i="22" s="1"/>
  <c r="W1774" i="22" l="1"/>
  <c r="O1774" i="22"/>
  <c r="J1774" i="22"/>
  <c r="S1774" i="22" s="1"/>
  <c r="Y1773" i="22"/>
  <c r="Q1773" i="22"/>
  <c r="N1773" i="22"/>
  <c r="U1773" i="22" s="1"/>
  <c r="G1775" i="22" a="1"/>
  <c r="G1775" i="22" s="1"/>
  <c r="F1776" i="22"/>
  <c r="K1775" i="22" a="1"/>
  <c r="K1775" i="22" s="1"/>
  <c r="I1775" i="22" a="1"/>
  <c r="I1775" i="22" s="1"/>
  <c r="M1774" i="22"/>
  <c r="A1774" i="22"/>
  <c r="H1774" i="22"/>
  <c r="R1774" i="22" s="1"/>
  <c r="V1774" i="22"/>
  <c r="X1774" i="22"/>
  <c r="L1774" i="22"/>
  <c r="T1774" i="22" s="1"/>
  <c r="P1774" i="22"/>
  <c r="A1775" i="22" l="1"/>
  <c r="M1775" i="22"/>
  <c r="H1775" i="22"/>
  <c r="R1775" i="22" s="1"/>
  <c r="V1775" i="22"/>
  <c r="Y1774" i="22"/>
  <c r="N1774" i="22"/>
  <c r="U1774" i="22" s="1"/>
  <c r="Q1774" i="22"/>
  <c r="I1776" i="22" a="1"/>
  <c r="I1776" i="22" s="1"/>
  <c r="F1777" i="22"/>
  <c r="K1776" i="22" a="1"/>
  <c r="K1776" i="22" s="1"/>
  <c r="G1776" i="22" a="1"/>
  <c r="G1776" i="22" s="1"/>
  <c r="W1775" i="22"/>
  <c r="J1775" i="22"/>
  <c r="S1775" i="22" s="1"/>
  <c r="O1775" i="22"/>
  <c r="L1775" i="22"/>
  <c r="T1775" i="22" s="1"/>
  <c r="P1775" i="22"/>
  <c r="X1775" i="22"/>
  <c r="O1776" i="22" l="1"/>
  <c r="W1776" i="22"/>
  <c r="J1776" i="22"/>
  <c r="S1776" i="22" s="1"/>
  <c r="H1776" i="22"/>
  <c r="R1776" i="22" s="1"/>
  <c r="V1776" i="22"/>
  <c r="M1776" i="22"/>
  <c r="A1776" i="22"/>
  <c r="X1776" i="22"/>
  <c r="L1776" i="22"/>
  <c r="T1776" i="22" s="1"/>
  <c r="P1776" i="22"/>
  <c r="Q1775" i="22"/>
  <c r="N1775" i="22"/>
  <c r="U1775" i="22" s="1"/>
  <c r="Y1775" i="22"/>
  <c r="K1777" i="22" a="1"/>
  <c r="K1777" i="22" s="1"/>
  <c r="I1777" i="22" a="1"/>
  <c r="I1777" i="22" s="1"/>
  <c r="F1778" i="22"/>
  <c r="G1777" i="22" a="1"/>
  <c r="G1777" i="22" s="1"/>
  <c r="G1778" i="22" l="1" a="1"/>
  <c r="G1778" i="22" s="1"/>
  <c r="F1779" i="22"/>
  <c r="I1778" i="22" a="1"/>
  <c r="I1778" i="22" s="1"/>
  <c r="K1778" i="22" a="1"/>
  <c r="K1778" i="22" s="1"/>
  <c r="L1777" i="22"/>
  <c r="T1777" i="22" s="1"/>
  <c r="P1777" i="22"/>
  <c r="X1777" i="22"/>
  <c r="O1777" i="22"/>
  <c r="W1777" i="22"/>
  <c r="J1777" i="22"/>
  <c r="S1777" i="22" s="1"/>
  <c r="N1776" i="22"/>
  <c r="U1776" i="22" s="1"/>
  <c r="Q1776" i="22"/>
  <c r="Y1776" i="22"/>
  <c r="M1777" i="22"/>
  <c r="A1777" i="22"/>
  <c r="H1777" i="22"/>
  <c r="R1777" i="22" s="1"/>
  <c r="V1777" i="22"/>
  <c r="N1777" i="22" l="1"/>
  <c r="U1777" i="22" s="1"/>
  <c r="Q1777" i="22"/>
  <c r="Y1777" i="22"/>
  <c r="L1778" i="22"/>
  <c r="T1778" i="22" s="1"/>
  <c r="P1778" i="22"/>
  <c r="X1778" i="22"/>
  <c r="O1778" i="22"/>
  <c r="J1778" i="22"/>
  <c r="S1778" i="22" s="1"/>
  <c r="W1778" i="22"/>
  <c r="I1779" i="22" a="1"/>
  <c r="I1779" i="22" s="1"/>
  <c r="K1779" i="22" a="1"/>
  <c r="K1779" i="22" s="1"/>
  <c r="G1779" i="22" a="1"/>
  <c r="G1779" i="22" s="1"/>
  <c r="F1780" i="22"/>
  <c r="H1778" i="22"/>
  <c r="R1778" i="22" s="1"/>
  <c r="V1778" i="22"/>
  <c r="A1778" i="22"/>
  <c r="M1778" i="22"/>
  <c r="V1779" i="22" l="1"/>
  <c r="H1779" i="22"/>
  <c r="R1779" i="22" s="1"/>
  <c r="M1779" i="22"/>
  <c r="A1779" i="22"/>
  <c r="P1779" i="22"/>
  <c r="X1779" i="22"/>
  <c r="L1779" i="22"/>
  <c r="T1779" i="22" s="1"/>
  <c r="O1779" i="22"/>
  <c r="J1779" i="22"/>
  <c r="S1779" i="22" s="1"/>
  <c r="W1779" i="22"/>
  <c r="K1780" i="22" a="1"/>
  <c r="K1780" i="22" s="1"/>
  <c r="G1780" i="22" a="1"/>
  <c r="G1780" i="22" s="1"/>
  <c r="I1780" i="22" a="1"/>
  <c r="I1780" i="22" s="1"/>
  <c r="F1781" i="22"/>
  <c r="Y1778" i="22"/>
  <c r="N1778" i="22"/>
  <c r="U1778" i="22" s="1"/>
  <c r="Q1778" i="22"/>
  <c r="K1781" i="22" l="1" a="1"/>
  <c r="K1781" i="22" s="1"/>
  <c r="F1782" i="22"/>
  <c r="I1781" i="22" a="1"/>
  <c r="I1781" i="22" s="1"/>
  <c r="G1781" i="22" a="1"/>
  <c r="G1781" i="22" s="1"/>
  <c r="W1780" i="22"/>
  <c r="J1780" i="22"/>
  <c r="S1780" i="22" s="1"/>
  <c r="O1780" i="22"/>
  <c r="P1780" i="22"/>
  <c r="X1780" i="22"/>
  <c r="L1780" i="22"/>
  <c r="T1780" i="22" s="1"/>
  <c r="N1779" i="22"/>
  <c r="U1779" i="22" s="1"/>
  <c r="Q1779" i="22"/>
  <c r="Y1779" i="22"/>
  <c r="A1780" i="22"/>
  <c r="H1780" i="22"/>
  <c r="R1780" i="22" s="1"/>
  <c r="M1780" i="22"/>
  <c r="V1780" i="22"/>
  <c r="Q1780" i="22" l="1"/>
  <c r="Y1780" i="22"/>
  <c r="N1780" i="22"/>
  <c r="U1780" i="22" s="1"/>
  <c r="H1781" i="22"/>
  <c r="R1781" i="22" s="1"/>
  <c r="V1781" i="22"/>
  <c r="M1781" i="22"/>
  <c r="A1781" i="22"/>
  <c r="W1781" i="22"/>
  <c r="J1781" i="22"/>
  <c r="S1781" i="22" s="1"/>
  <c r="O1781" i="22"/>
  <c r="F1783" i="22"/>
  <c r="I1782" i="22" a="1"/>
  <c r="I1782" i="22" s="1"/>
  <c r="G1782" i="22" a="1"/>
  <c r="G1782" i="22" s="1"/>
  <c r="K1782" i="22" a="1"/>
  <c r="K1782" i="22" s="1"/>
  <c r="P1781" i="22"/>
  <c r="X1781" i="22"/>
  <c r="L1781" i="22"/>
  <c r="T1781" i="22" s="1"/>
  <c r="N1781" i="22" l="1"/>
  <c r="U1781" i="22" s="1"/>
  <c r="Y1781" i="22"/>
  <c r="Q1781" i="22"/>
  <c r="L1782" i="22"/>
  <c r="T1782" i="22" s="1"/>
  <c r="P1782" i="22"/>
  <c r="X1782" i="22"/>
  <c r="W1782" i="22"/>
  <c r="J1782" i="22"/>
  <c r="S1782" i="22" s="1"/>
  <c r="O1782" i="22"/>
  <c r="G1783" i="22" a="1"/>
  <c r="G1783" i="22" s="1"/>
  <c r="I1783" i="22" a="1"/>
  <c r="I1783" i="22" s="1"/>
  <c r="F1784" i="22"/>
  <c r="K1783" i="22" a="1"/>
  <c r="K1783" i="22" s="1"/>
  <c r="V1782" i="22"/>
  <c r="M1782" i="22"/>
  <c r="A1782" i="22"/>
  <c r="H1782" i="22"/>
  <c r="R1782" i="22" s="1"/>
  <c r="P1783" i="22" l="1"/>
  <c r="X1783" i="22"/>
  <c r="L1783" i="22"/>
  <c r="T1783" i="22" s="1"/>
  <c r="K1784" i="22" a="1"/>
  <c r="K1784" i="22" s="1"/>
  <c r="F1785" i="22"/>
  <c r="I1784" i="22" a="1"/>
  <c r="I1784" i="22" s="1"/>
  <c r="G1784" i="22" a="1"/>
  <c r="G1784" i="22" s="1"/>
  <c r="W1783" i="22"/>
  <c r="J1783" i="22"/>
  <c r="S1783" i="22" s="1"/>
  <c r="O1783" i="22"/>
  <c r="Q1782" i="22"/>
  <c r="Y1782" i="22"/>
  <c r="N1782" i="22"/>
  <c r="U1782" i="22" s="1"/>
  <c r="M1783" i="22"/>
  <c r="A1783" i="22"/>
  <c r="H1783" i="22"/>
  <c r="R1783" i="22" s="1"/>
  <c r="V1783" i="22"/>
  <c r="M1784" i="22" l="1"/>
  <c r="V1784" i="22"/>
  <c r="H1784" i="22"/>
  <c r="R1784" i="22" s="1"/>
  <c r="A1784" i="22"/>
  <c r="W1784" i="22"/>
  <c r="J1784" i="22"/>
  <c r="S1784" i="22" s="1"/>
  <c r="O1784" i="22"/>
  <c r="F1786" i="22"/>
  <c r="K1785" i="22" a="1"/>
  <c r="K1785" i="22" s="1"/>
  <c r="G1785" i="22" a="1"/>
  <c r="G1785" i="22" s="1"/>
  <c r="I1785" i="22" a="1"/>
  <c r="I1785" i="22" s="1"/>
  <c r="Q1783" i="22"/>
  <c r="Y1783" i="22"/>
  <c r="N1783" i="22"/>
  <c r="U1783" i="22" s="1"/>
  <c r="P1784" i="22"/>
  <c r="X1784" i="22"/>
  <c r="L1784" i="22"/>
  <c r="T1784" i="22" s="1"/>
  <c r="F1787" i="22" l="1"/>
  <c r="G1786" i="22" a="1"/>
  <c r="G1786" i="22" s="1"/>
  <c r="I1786" i="22" a="1"/>
  <c r="I1786" i="22" s="1"/>
  <c r="K1786" i="22" a="1"/>
  <c r="K1786" i="22" s="1"/>
  <c r="O1785" i="22"/>
  <c r="J1785" i="22"/>
  <c r="S1785" i="22" s="1"/>
  <c r="W1785" i="22"/>
  <c r="M1785" i="22"/>
  <c r="A1785" i="22"/>
  <c r="H1785" i="22"/>
  <c r="R1785" i="22" s="1"/>
  <c r="V1785" i="22"/>
  <c r="P1785" i="22"/>
  <c r="X1785" i="22"/>
  <c r="L1785" i="22"/>
  <c r="T1785" i="22" s="1"/>
  <c r="Q1784" i="22"/>
  <c r="N1784" i="22"/>
  <c r="U1784" i="22" s="1"/>
  <c r="Y1784" i="22"/>
  <c r="Y1785" i="22" l="1"/>
  <c r="N1785" i="22"/>
  <c r="U1785" i="22" s="1"/>
  <c r="Q1785" i="22"/>
  <c r="L1786" i="22"/>
  <c r="T1786" i="22" s="1"/>
  <c r="P1786" i="22"/>
  <c r="X1786" i="22"/>
  <c r="J1786" i="22"/>
  <c r="S1786" i="22" s="1"/>
  <c r="O1786" i="22"/>
  <c r="W1786" i="22"/>
  <c r="A1786" i="22"/>
  <c r="M1786" i="22"/>
  <c r="V1786" i="22"/>
  <c r="H1786" i="22"/>
  <c r="R1786" i="22" s="1"/>
  <c r="I1787" i="22" a="1"/>
  <c r="I1787" i="22" s="1"/>
  <c r="K1787" i="22" a="1"/>
  <c r="K1787" i="22" s="1"/>
  <c r="G1787" i="22" a="1"/>
  <c r="G1787" i="22" s="1"/>
  <c r="F1788" i="22"/>
  <c r="H1787" i="22" l="1"/>
  <c r="R1787" i="22" s="1"/>
  <c r="M1787" i="22"/>
  <c r="A1787" i="22"/>
  <c r="V1787" i="22"/>
  <c r="L1787" i="22"/>
  <c r="T1787" i="22" s="1"/>
  <c r="P1787" i="22"/>
  <c r="X1787" i="22"/>
  <c r="J1787" i="22"/>
  <c r="S1787" i="22" s="1"/>
  <c r="O1787" i="22"/>
  <c r="W1787" i="22"/>
  <c r="Q1786" i="22"/>
  <c r="Y1786" i="22"/>
  <c r="N1786" i="22"/>
  <c r="U1786" i="22" s="1"/>
  <c r="K1788" i="22" a="1"/>
  <c r="K1788" i="22" s="1"/>
  <c r="I1788" i="22" a="1"/>
  <c r="I1788" i="22" s="1"/>
  <c r="G1788" i="22" a="1"/>
  <c r="G1788" i="22" s="1"/>
  <c r="F1789" i="22"/>
  <c r="P1788" i="22" l="1"/>
  <c r="X1788" i="22"/>
  <c r="L1788" i="22"/>
  <c r="T1788" i="22" s="1"/>
  <c r="J1788" i="22"/>
  <c r="S1788" i="22" s="1"/>
  <c r="W1788" i="22"/>
  <c r="O1788" i="22"/>
  <c r="Y1787" i="22"/>
  <c r="N1787" i="22"/>
  <c r="U1787" i="22" s="1"/>
  <c r="Q1787" i="22"/>
  <c r="M1788" i="22"/>
  <c r="A1788" i="22"/>
  <c r="V1788" i="22"/>
  <c r="H1788" i="22"/>
  <c r="R1788" i="22" s="1"/>
  <c r="G1789" i="22" a="1"/>
  <c r="G1789" i="22" s="1"/>
  <c r="K1789" i="22" a="1"/>
  <c r="K1789" i="22" s="1"/>
  <c r="F1790" i="22"/>
  <c r="I1789" i="22" a="1"/>
  <c r="I1789" i="22" s="1"/>
  <c r="F1791" i="22" l="1"/>
  <c r="I1790" i="22" a="1"/>
  <c r="I1790" i="22" s="1"/>
  <c r="K1790" i="22" a="1"/>
  <c r="K1790" i="22" s="1"/>
  <c r="G1790" i="22" a="1"/>
  <c r="G1790" i="22" s="1"/>
  <c r="P1789" i="22"/>
  <c r="L1789" i="22"/>
  <c r="T1789" i="22" s="1"/>
  <c r="X1789" i="22"/>
  <c r="H1789" i="22"/>
  <c r="R1789" i="22" s="1"/>
  <c r="A1789" i="22"/>
  <c r="V1789" i="22"/>
  <c r="M1789" i="22"/>
  <c r="Q1788" i="22"/>
  <c r="N1788" i="22"/>
  <c r="U1788" i="22" s="1"/>
  <c r="Y1788" i="22"/>
  <c r="W1789" i="22"/>
  <c r="J1789" i="22"/>
  <c r="S1789" i="22" s="1"/>
  <c r="O1789" i="22"/>
  <c r="A1790" i="22" l="1"/>
  <c r="H1790" i="22"/>
  <c r="R1790" i="22" s="1"/>
  <c r="M1790" i="22"/>
  <c r="V1790" i="22"/>
  <c r="N1789" i="22"/>
  <c r="U1789" i="22" s="1"/>
  <c r="Y1789" i="22"/>
  <c r="Q1789" i="22"/>
  <c r="P1790" i="22"/>
  <c r="X1790" i="22"/>
  <c r="L1790" i="22"/>
  <c r="T1790" i="22" s="1"/>
  <c r="J1790" i="22"/>
  <c r="S1790" i="22" s="1"/>
  <c r="O1790" i="22"/>
  <c r="W1790" i="22"/>
  <c r="F1792" i="22"/>
  <c r="K1791" i="22" a="1"/>
  <c r="K1791" i="22" s="1"/>
  <c r="G1791" i="22" a="1"/>
  <c r="G1791" i="22" s="1"/>
  <c r="I1791" i="22" a="1"/>
  <c r="I1791" i="22" s="1"/>
  <c r="L1791" i="22" l="1"/>
  <c r="T1791" i="22" s="1"/>
  <c r="P1791" i="22"/>
  <c r="X1791" i="22"/>
  <c r="G1792" i="22" a="1"/>
  <c r="G1792" i="22" s="1"/>
  <c r="F1793" i="22"/>
  <c r="K1792" i="22" a="1"/>
  <c r="K1792" i="22" s="1"/>
  <c r="I1792" i="22" a="1"/>
  <c r="I1792" i="22" s="1"/>
  <c r="A1791" i="22"/>
  <c r="H1791" i="22"/>
  <c r="R1791" i="22" s="1"/>
  <c r="M1791" i="22"/>
  <c r="V1791" i="22"/>
  <c r="Q1790" i="22"/>
  <c r="Y1790" i="22"/>
  <c r="N1790" i="22"/>
  <c r="U1790" i="22" s="1"/>
  <c r="O1791" i="22"/>
  <c r="W1791" i="22"/>
  <c r="J1791" i="22"/>
  <c r="S1791" i="22" s="1"/>
  <c r="P1792" i="22" l="1"/>
  <c r="X1792" i="22"/>
  <c r="L1792" i="22"/>
  <c r="T1792" i="22" s="1"/>
  <c r="G1793" i="22" a="1"/>
  <c r="G1793" i="22" s="1"/>
  <c r="I1793" i="22" a="1"/>
  <c r="I1793" i="22" s="1"/>
  <c r="F1794" i="22"/>
  <c r="K1793" i="22" a="1"/>
  <c r="K1793" i="22" s="1"/>
  <c r="M1792" i="22"/>
  <c r="A1792" i="22"/>
  <c r="H1792" i="22"/>
  <c r="R1792" i="22" s="1"/>
  <c r="V1792" i="22"/>
  <c r="N1791" i="22"/>
  <c r="U1791" i="22" s="1"/>
  <c r="Q1791" i="22"/>
  <c r="Y1791" i="22"/>
  <c r="O1792" i="22"/>
  <c r="W1792" i="22"/>
  <c r="J1792" i="22"/>
  <c r="S1792" i="22" s="1"/>
  <c r="K1794" i="22" l="1" a="1"/>
  <c r="K1794" i="22" s="1"/>
  <c r="F1795" i="22"/>
  <c r="G1794" i="22" a="1"/>
  <c r="G1794" i="22" s="1"/>
  <c r="I1794" i="22" a="1"/>
  <c r="I1794" i="22" s="1"/>
  <c r="J1793" i="22"/>
  <c r="S1793" i="22" s="1"/>
  <c r="W1793" i="22"/>
  <c r="O1793" i="22"/>
  <c r="L1793" i="22"/>
  <c r="T1793" i="22" s="1"/>
  <c r="P1793" i="22"/>
  <c r="X1793" i="22"/>
  <c r="A1793" i="22"/>
  <c r="H1793" i="22"/>
  <c r="R1793" i="22" s="1"/>
  <c r="V1793" i="22"/>
  <c r="M1793" i="22"/>
  <c r="N1792" i="22"/>
  <c r="U1792" i="22" s="1"/>
  <c r="Q1792" i="22"/>
  <c r="Y1792" i="22"/>
  <c r="J1794" i="22" l="1"/>
  <c r="S1794" i="22" s="1"/>
  <c r="O1794" i="22"/>
  <c r="W1794" i="22"/>
  <c r="M1794" i="22"/>
  <c r="V1794" i="22"/>
  <c r="A1794" i="22"/>
  <c r="H1794" i="22"/>
  <c r="R1794" i="22" s="1"/>
  <c r="Y1793" i="22"/>
  <c r="N1793" i="22"/>
  <c r="U1793" i="22" s="1"/>
  <c r="Q1793" i="22"/>
  <c r="G1795" i="22" a="1"/>
  <c r="G1795" i="22" s="1"/>
  <c r="K1795" i="22" a="1"/>
  <c r="K1795" i="22" s="1"/>
  <c r="F1796" i="22"/>
  <c r="I1795" i="22" a="1"/>
  <c r="I1795" i="22" s="1"/>
  <c r="L1794" i="22"/>
  <c r="T1794" i="22" s="1"/>
  <c r="P1794" i="22"/>
  <c r="X1794" i="22"/>
  <c r="G1796" i="22" l="1" a="1"/>
  <c r="G1796" i="22" s="1"/>
  <c r="K1796" i="22" a="1"/>
  <c r="K1796" i="22" s="1"/>
  <c r="I1796" i="22" a="1"/>
  <c r="I1796" i="22" s="1"/>
  <c r="F1797" i="22"/>
  <c r="Q1794" i="22"/>
  <c r="N1794" i="22"/>
  <c r="U1794" i="22" s="1"/>
  <c r="Y1794" i="22"/>
  <c r="H1795" i="22"/>
  <c r="R1795" i="22" s="1"/>
  <c r="V1795" i="22"/>
  <c r="A1795" i="22"/>
  <c r="M1795" i="22"/>
  <c r="X1795" i="22"/>
  <c r="L1795" i="22"/>
  <c r="T1795" i="22" s="1"/>
  <c r="P1795" i="22"/>
  <c r="J1795" i="22"/>
  <c r="S1795" i="22" s="1"/>
  <c r="W1795" i="22"/>
  <c r="O1795" i="22"/>
  <c r="F1798" i="22" l="1"/>
  <c r="I1797" i="22" a="1"/>
  <c r="I1797" i="22" s="1"/>
  <c r="K1797" i="22" a="1"/>
  <c r="K1797" i="22" s="1"/>
  <c r="G1797" i="22" a="1"/>
  <c r="G1797" i="22" s="1"/>
  <c r="Y1795" i="22"/>
  <c r="Q1795" i="22"/>
  <c r="N1795" i="22"/>
  <c r="U1795" i="22" s="1"/>
  <c r="O1796" i="22"/>
  <c r="J1796" i="22"/>
  <c r="S1796" i="22" s="1"/>
  <c r="W1796" i="22"/>
  <c r="P1796" i="22"/>
  <c r="X1796" i="22"/>
  <c r="L1796" i="22"/>
  <c r="T1796" i="22" s="1"/>
  <c r="M1796" i="22"/>
  <c r="A1796" i="22"/>
  <c r="H1796" i="22"/>
  <c r="R1796" i="22" s="1"/>
  <c r="V1796" i="22"/>
  <c r="M1797" i="22" l="1"/>
  <c r="A1797" i="22"/>
  <c r="H1797" i="22"/>
  <c r="R1797" i="22" s="1"/>
  <c r="V1797" i="22"/>
  <c r="P1797" i="22"/>
  <c r="X1797" i="22"/>
  <c r="L1797" i="22"/>
  <c r="T1797" i="22" s="1"/>
  <c r="W1797" i="22"/>
  <c r="J1797" i="22"/>
  <c r="S1797" i="22" s="1"/>
  <c r="O1797" i="22"/>
  <c r="Q1796" i="22"/>
  <c r="Y1796" i="22"/>
  <c r="N1796" i="22"/>
  <c r="U1796" i="22" s="1"/>
  <c r="I1798" i="22" a="1"/>
  <c r="I1798" i="22" s="1"/>
  <c r="F1799" i="22"/>
  <c r="G1798" i="22" a="1"/>
  <c r="G1798" i="22" s="1"/>
  <c r="K1798" i="22" a="1"/>
  <c r="K1798" i="22" s="1"/>
  <c r="V1798" i="22" l="1"/>
  <c r="A1798" i="22"/>
  <c r="M1798" i="22"/>
  <c r="H1798" i="22"/>
  <c r="R1798" i="22" s="1"/>
  <c r="J1798" i="22"/>
  <c r="S1798" i="22" s="1"/>
  <c r="O1798" i="22"/>
  <c r="W1798" i="22"/>
  <c r="F1800" i="22"/>
  <c r="I1799" i="22" a="1"/>
  <c r="I1799" i="22" s="1"/>
  <c r="G1799" i="22" a="1"/>
  <c r="G1799" i="22" s="1"/>
  <c r="K1799" i="22" a="1"/>
  <c r="K1799" i="22" s="1"/>
  <c r="P1798" i="22"/>
  <c r="L1798" i="22"/>
  <c r="T1798" i="22" s="1"/>
  <c r="X1798" i="22"/>
  <c r="Q1797" i="22"/>
  <c r="Y1797" i="22"/>
  <c r="N1797" i="22"/>
  <c r="U1797" i="22" s="1"/>
  <c r="K1800" i="22" l="1" a="1"/>
  <c r="K1800" i="22" s="1"/>
  <c r="G1800" i="22" a="1"/>
  <c r="G1800" i="22" s="1"/>
  <c r="I1800" i="22" a="1"/>
  <c r="I1800" i="22" s="1"/>
  <c r="F1801" i="22"/>
  <c r="P1799" i="22"/>
  <c r="X1799" i="22"/>
  <c r="L1799" i="22"/>
  <c r="T1799" i="22" s="1"/>
  <c r="Q1798" i="22"/>
  <c r="N1798" i="22"/>
  <c r="U1798" i="22" s="1"/>
  <c r="Y1798" i="22"/>
  <c r="H1799" i="22"/>
  <c r="R1799" i="22" s="1"/>
  <c r="V1799" i="22"/>
  <c r="M1799" i="22"/>
  <c r="A1799" i="22"/>
  <c r="J1799" i="22"/>
  <c r="S1799" i="22" s="1"/>
  <c r="O1799" i="22"/>
  <c r="W1799" i="22"/>
  <c r="I1801" i="22" l="1" a="1"/>
  <c r="I1801" i="22" s="1"/>
  <c r="G1801" i="22" a="1"/>
  <c r="G1801" i="22" s="1"/>
  <c r="K1801" i="22" a="1"/>
  <c r="K1801" i="22" s="1"/>
  <c r="F1802" i="22"/>
  <c r="O1800" i="22"/>
  <c r="W1800" i="22"/>
  <c r="J1800" i="22"/>
  <c r="S1800" i="22" s="1"/>
  <c r="N1799" i="22"/>
  <c r="U1799" i="22" s="1"/>
  <c r="Q1799" i="22"/>
  <c r="Y1799" i="22"/>
  <c r="M1800" i="22"/>
  <c r="A1800" i="22"/>
  <c r="H1800" i="22"/>
  <c r="R1800" i="22" s="1"/>
  <c r="V1800" i="22"/>
  <c r="X1800" i="22"/>
  <c r="L1800" i="22"/>
  <c r="T1800" i="22" s="1"/>
  <c r="P1800" i="22"/>
  <c r="K1802" i="22" l="1" a="1"/>
  <c r="K1802" i="22" s="1"/>
  <c r="G1802" i="22" a="1"/>
  <c r="G1802" i="22" s="1"/>
  <c r="I1802" i="22" a="1"/>
  <c r="I1802" i="22" s="1"/>
  <c r="F1803" i="22"/>
  <c r="Q1800" i="22"/>
  <c r="N1800" i="22"/>
  <c r="U1800" i="22" s="1"/>
  <c r="Y1800" i="22"/>
  <c r="X1801" i="22"/>
  <c r="L1801" i="22"/>
  <c r="T1801" i="22" s="1"/>
  <c r="P1801" i="22"/>
  <c r="V1801" i="22"/>
  <c r="M1801" i="22"/>
  <c r="A1801" i="22"/>
  <c r="H1801" i="22"/>
  <c r="R1801" i="22" s="1"/>
  <c r="J1801" i="22"/>
  <c r="S1801" i="22" s="1"/>
  <c r="O1801" i="22"/>
  <c r="W1801" i="22"/>
  <c r="Q1801" i="22" l="1"/>
  <c r="Y1801" i="22"/>
  <c r="N1801" i="22"/>
  <c r="U1801" i="22" s="1"/>
  <c r="G1803" i="22" a="1"/>
  <c r="G1803" i="22" s="1"/>
  <c r="K1803" i="22" a="1"/>
  <c r="K1803" i="22" s="1"/>
  <c r="I1803" i="22" a="1"/>
  <c r="I1803" i="22" s="1"/>
  <c r="F1804" i="22"/>
  <c r="W1802" i="22"/>
  <c r="J1802" i="22"/>
  <c r="S1802" i="22" s="1"/>
  <c r="O1802" i="22"/>
  <c r="M1802" i="22"/>
  <c r="H1802" i="22"/>
  <c r="R1802" i="22" s="1"/>
  <c r="V1802" i="22"/>
  <c r="A1802" i="22"/>
  <c r="L1802" i="22"/>
  <c r="T1802" i="22" s="1"/>
  <c r="P1802" i="22"/>
  <c r="X1802" i="22"/>
  <c r="J1803" i="22" l="1"/>
  <c r="S1803" i="22" s="1"/>
  <c r="O1803" i="22"/>
  <c r="W1803" i="22"/>
  <c r="A1803" i="22"/>
  <c r="M1803" i="22"/>
  <c r="H1803" i="22"/>
  <c r="R1803" i="22" s="1"/>
  <c r="V1803" i="22"/>
  <c r="P1803" i="22"/>
  <c r="L1803" i="22"/>
  <c r="T1803" i="22" s="1"/>
  <c r="X1803" i="22"/>
  <c r="Q1802" i="22"/>
  <c r="Y1802" i="22"/>
  <c r="N1802" i="22"/>
  <c r="U1802" i="22" s="1"/>
  <c r="F1805" i="22"/>
  <c r="G1804" i="22" a="1"/>
  <c r="G1804" i="22" s="1"/>
  <c r="I1804" i="22" a="1"/>
  <c r="I1804" i="22" s="1"/>
  <c r="K1804" i="22" a="1"/>
  <c r="K1804" i="22" s="1"/>
  <c r="J1804" i="22" l="1"/>
  <c r="S1804" i="22" s="1"/>
  <c r="O1804" i="22"/>
  <c r="W1804" i="22"/>
  <c r="K1805" i="22" a="1"/>
  <c r="K1805" i="22" s="1"/>
  <c r="I1805" i="22" a="1"/>
  <c r="I1805" i="22" s="1"/>
  <c r="F1806" i="22"/>
  <c r="G1805" i="22" a="1"/>
  <c r="G1805" i="22" s="1"/>
  <c r="Q1803" i="22"/>
  <c r="Y1803" i="22"/>
  <c r="N1803" i="22"/>
  <c r="U1803" i="22" s="1"/>
  <c r="M1804" i="22"/>
  <c r="V1804" i="22"/>
  <c r="A1804" i="22"/>
  <c r="H1804" i="22"/>
  <c r="R1804" i="22" s="1"/>
  <c r="P1804" i="22"/>
  <c r="L1804" i="22"/>
  <c r="T1804" i="22" s="1"/>
  <c r="X1804" i="22"/>
  <c r="F1807" i="22" l="1"/>
  <c r="K1806" i="22" a="1"/>
  <c r="K1806" i="22" s="1"/>
  <c r="G1806" i="22" a="1"/>
  <c r="G1806" i="22" s="1"/>
  <c r="I1806" i="22" a="1"/>
  <c r="I1806" i="22" s="1"/>
  <c r="L1805" i="22"/>
  <c r="T1805" i="22" s="1"/>
  <c r="P1805" i="22"/>
  <c r="X1805" i="22"/>
  <c r="O1805" i="22"/>
  <c r="W1805" i="22"/>
  <c r="J1805" i="22"/>
  <c r="S1805" i="22" s="1"/>
  <c r="Y1804" i="22"/>
  <c r="N1804" i="22"/>
  <c r="U1804" i="22" s="1"/>
  <c r="Q1804" i="22"/>
  <c r="V1805" i="22"/>
  <c r="M1805" i="22"/>
  <c r="A1805" i="22"/>
  <c r="H1805" i="22"/>
  <c r="R1805" i="22" s="1"/>
  <c r="O1806" i="22" l="1"/>
  <c r="W1806" i="22"/>
  <c r="J1806" i="22"/>
  <c r="S1806" i="22" s="1"/>
  <c r="H1806" i="22"/>
  <c r="R1806" i="22" s="1"/>
  <c r="V1806" i="22"/>
  <c r="M1806" i="22"/>
  <c r="A1806" i="22"/>
  <c r="Y1805" i="22"/>
  <c r="Q1805" i="22"/>
  <c r="N1805" i="22"/>
  <c r="U1805" i="22" s="1"/>
  <c r="P1806" i="22"/>
  <c r="X1806" i="22"/>
  <c r="L1806" i="22"/>
  <c r="T1806" i="22" s="1"/>
  <c r="G1807" i="22" a="1"/>
  <c r="G1807" i="22" s="1"/>
  <c r="I1807" i="22" a="1"/>
  <c r="I1807" i="22" s="1"/>
  <c r="K1807" i="22" a="1"/>
  <c r="K1807" i="22" s="1"/>
  <c r="F1808" i="22"/>
  <c r="L1807" i="22" l="1"/>
  <c r="T1807" i="22" s="1"/>
  <c r="X1807" i="22"/>
  <c r="P1807" i="22"/>
  <c r="W1807" i="22"/>
  <c r="J1807" i="22"/>
  <c r="S1807" i="22" s="1"/>
  <c r="O1807" i="22"/>
  <c r="Y1806" i="22"/>
  <c r="Q1806" i="22"/>
  <c r="N1806" i="22"/>
  <c r="U1806" i="22" s="1"/>
  <c r="H1807" i="22"/>
  <c r="R1807" i="22" s="1"/>
  <c r="M1807" i="22"/>
  <c r="A1807" i="22"/>
  <c r="V1807" i="22"/>
  <c r="F1809" i="22"/>
  <c r="G1808" i="22" a="1"/>
  <c r="G1808" i="22" s="1"/>
  <c r="K1808" i="22" a="1"/>
  <c r="K1808" i="22" s="1"/>
  <c r="I1808" i="22" a="1"/>
  <c r="I1808" i="22" s="1"/>
  <c r="G1809" i="22" l="1" a="1"/>
  <c r="G1809" i="22" s="1"/>
  <c r="I1809" i="22" a="1"/>
  <c r="I1809" i="22" s="1"/>
  <c r="F1810" i="22"/>
  <c r="K1809" i="22" a="1"/>
  <c r="K1809" i="22" s="1"/>
  <c r="P1808" i="22"/>
  <c r="X1808" i="22"/>
  <c r="L1808" i="22"/>
  <c r="T1808" i="22" s="1"/>
  <c r="N1807" i="22"/>
  <c r="U1807" i="22" s="1"/>
  <c r="Q1807" i="22"/>
  <c r="Y1807" i="22"/>
  <c r="M1808" i="22"/>
  <c r="H1808" i="22"/>
  <c r="R1808" i="22" s="1"/>
  <c r="A1808" i="22"/>
  <c r="V1808" i="22"/>
  <c r="W1808" i="22"/>
  <c r="J1808" i="22"/>
  <c r="S1808" i="22" s="1"/>
  <c r="O1808" i="22"/>
  <c r="P1809" i="22" l="1"/>
  <c r="X1809" i="22"/>
  <c r="L1809" i="22"/>
  <c r="T1809" i="22" s="1"/>
  <c r="N1808" i="22"/>
  <c r="U1808" i="22" s="1"/>
  <c r="Q1808" i="22"/>
  <c r="Y1808" i="22"/>
  <c r="F1811" i="22"/>
  <c r="K1810" i="22" a="1"/>
  <c r="K1810" i="22" s="1"/>
  <c r="I1810" i="22" a="1"/>
  <c r="I1810" i="22" s="1"/>
  <c r="G1810" i="22" a="1"/>
  <c r="G1810" i="22" s="1"/>
  <c r="J1809" i="22"/>
  <c r="S1809" i="22" s="1"/>
  <c r="O1809" i="22"/>
  <c r="W1809" i="22"/>
  <c r="H1809" i="22"/>
  <c r="R1809" i="22" s="1"/>
  <c r="V1809" i="22"/>
  <c r="M1809" i="22"/>
  <c r="A1809" i="22"/>
  <c r="G1811" i="22" l="1" a="1"/>
  <c r="G1811" i="22" s="1"/>
  <c r="I1811" i="22" a="1"/>
  <c r="I1811" i="22" s="1"/>
  <c r="F1812" i="22"/>
  <c r="K1811" i="22" a="1"/>
  <c r="K1811" i="22" s="1"/>
  <c r="X1810" i="22"/>
  <c r="L1810" i="22"/>
  <c r="T1810" i="22" s="1"/>
  <c r="P1810" i="22"/>
  <c r="Q1809" i="22"/>
  <c r="Y1809" i="22"/>
  <c r="N1809" i="22"/>
  <c r="U1809" i="22" s="1"/>
  <c r="M1810" i="22"/>
  <c r="A1810" i="22"/>
  <c r="H1810" i="22"/>
  <c r="R1810" i="22" s="1"/>
  <c r="V1810" i="22"/>
  <c r="W1810" i="22"/>
  <c r="O1810" i="22"/>
  <c r="J1810" i="22"/>
  <c r="S1810" i="22" s="1"/>
  <c r="P1811" i="22" l="1"/>
  <c r="X1811" i="22"/>
  <c r="L1811" i="22"/>
  <c r="T1811" i="22" s="1"/>
  <c r="N1810" i="22"/>
  <c r="U1810" i="22" s="1"/>
  <c r="Q1810" i="22"/>
  <c r="Y1810" i="22"/>
  <c r="K1812" i="22" a="1"/>
  <c r="K1812" i="22" s="1"/>
  <c r="F1813" i="22"/>
  <c r="I1812" i="22" a="1"/>
  <c r="I1812" i="22" s="1"/>
  <c r="G1812" i="22" a="1"/>
  <c r="G1812" i="22" s="1"/>
  <c r="J1811" i="22"/>
  <c r="S1811" i="22" s="1"/>
  <c r="O1811" i="22"/>
  <c r="W1811" i="22"/>
  <c r="V1811" i="22"/>
  <c r="A1811" i="22"/>
  <c r="M1811" i="22"/>
  <c r="H1811" i="22"/>
  <c r="R1811" i="22" s="1"/>
  <c r="L1812" i="22" l="1"/>
  <c r="T1812" i="22" s="1"/>
  <c r="P1812" i="22"/>
  <c r="X1812" i="22"/>
  <c r="Q1811" i="22"/>
  <c r="Y1811" i="22"/>
  <c r="N1811" i="22"/>
  <c r="U1811" i="22" s="1"/>
  <c r="I1813" i="22" a="1"/>
  <c r="I1813" i="22" s="1"/>
  <c r="F1814" i="22"/>
  <c r="K1813" i="22" a="1"/>
  <c r="K1813" i="22" s="1"/>
  <c r="G1813" i="22" a="1"/>
  <c r="G1813" i="22" s="1"/>
  <c r="M1812" i="22"/>
  <c r="A1812" i="22"/>
  <c r="V1812" i="22"/>
  <c r="H1812" i="22"/>
  <c r="R1812" i="22" s="1"/>
  <c r="O1812" i="22"/>
  <c r="W1812" i="22"/>
  <c r="J1812" i="22"/>
  <c r="S1812" i="22" s="1"/>
  <c r="I1814" i="22" l="1" a="1"/>
  <c r="I1814" i="22" s="1"/>
  <c r="G1814" i="22" a="1"/>
  <c r="G1814" i="22" s="1"/>
  <c r="K1814" i="22" a="1"/>
  <c r="K1814" i="22" s="1"/>
  <c r="F1815" i="22"/>
  <c r="Q1812" i="22"/>
  <c r="Y1812" i="22"/>
  <c r="N1812" i="22"/>
  <c r="U1812" i="22" s="1"/>
  <c r="O1813" i="22"/>
  <c r="W1813" i="22"/>
  <c r="J1813" i="22"/>
  <c r="S1813" i="22" s="1"/>
  <c r="H1813" i="22"/>
  <c r="R1813" i="22" s="1"/>
  <c r="V1813" i="22"/>
  <c r="A1813" i="22"/>
  <c r="M1813" i="22"/>
  <c r="L1813" i="22"/>
  <c r="T1813" i="22" s="1"/>
  <c r="P1813" i="22"/>
  <c r="X1813" i="22"/>
  <c r="Y1813" i="22" l="1"/>
  <c r="N1813" i="22"/>
  <c r="U1813" i="22" s="1"/>
  <c r="Q1813" i="22"/>
  <c r="G1815" i="22" a="1"/>
  <c r="G1815" i="22" s="1"/>
  <c r="K1815" i="22" a="1"/>
  <c r="K1815" i="22" s="1"/>
  <c r="I1815" i="22" a="1"/>
  <c r="I1815" i="22" s="1"/>
  <c r="F1816" i="22"/>
  <c r="X1814" i="22"/>
  <c r="P1814" i="22"/>
  <c r="L1814" i="22"/>
  <c r="T1814" i="22" s="1"/>
  <c r="H1814" i="22"/>
  <c r="R1814" i="22" s="1"/>
  <c r="V1814" i="22"/>
  <c r="M1814" i="22"/>
  <c r="A1814" i="22"/>
  <c r="O1814" i="22"/>
  <c r="W1814" i="22"/>
  <c r="J1814" i="22"/>
  <c r="S1814" i="22" s="1"/>
  <c r="I1816" i="22" l="1" a="1"/>
  <c r="I1816" i="22" s="1"/>
  <c r="G1816" i="22" a="1"/>
  <c r="G1816" i="22" s="1"/>
  <c r="F1817" i="22"/>
  <c r="K1816" i="22" a="1"/>
  <c r="K1816" i="22" s="1"/>
  <c r="M1815" i="22"/>
  <c r="A1815" i="22"/>
  <c r="V1815" i="22"/>
  <c r="H1815" i="22"/>
  <c r="R1815" i="22" s="1"/>
  <c r="W1815" i="22"/>
  <c r="J1815" i="22"/>
  <c r="S1815" i="22" s="1"/>
  <c r="O1815" i="22"/>
  <c r="Q1814" i="22"/>
  <c r="Y1814" i="22"/>
  <c r="N1814" i="22"/>
  <c r="U1814" i="22" s="1"/>
  <c r="L1815" i="22"/>
  <c r="T1815" i="22" s="1"/>
  <c r="P1815" i="22"/>
  <c r="X1815" i="22"/>
  <c r="X1816" i="22" l="1"/>
  <c r="L1816" i="22"/>
  <c r="T1816" i="22" s="1"/>
  <c r="P1816" i="22"/>
  <c r="N1815" i="22"/>
  <c r="U1815" i="22" s="1"/>
  <c r="Q1815" i="22"/>
  <c r="Y1815" i="22"/>
  <c r="G1817" i="22" a="1"/>
  <c r="G1817" i="22" s="1"/>
  <c r="K1817" i="22" a="1"/>
  <c r="K1817" i="22" s="1"/>
  <c r="F1818" i="22"/>
  <c r="I1817" i="22" a="1"/>
  <c r="I1817" i="22" s="1"/>
  <c r="M1816" i="22"/>
  <c r="A1816" i="22"/>
  <c r="H1816" i="22"/>
  <c r="R1816" i="22" s="1"/>
  <c r="V1816" i="22"/>
  <c r="J1816" i="22"/>
  <c r="S1816" i="22" s="1"/>
  <c r="O1816" i="22"/>
  <c r="W1816" i="22"/>
  <c r="X1817" i="22" l="1"/>
  <c r="L1817" i="22"/>
  <c r="T1817" i="22" s="1"/>
  <c r="P1817" i="22"/>
  <c r="Q1816" i="22"/>
  <c r="Y1816" i="22"/>
  <c r="N1816" i="22"/>
  <c r="U1816" i="22" s="1"/>
  <c r="O1817" i="22"/>
  <c r="W1817" i="22"/>
  <c r="J1817" i="22"/>
  <c r="S1817" i="22" s="1"/>
  <c r="V1817" i="22"/>
  <c r="A1817" i="22"/>
  <c r="H1817" i="22"/>
  <c r="R1817" i="22" s="1"/>
  <c r="M1817" i="22"/>
  <c r="G1818" i="22" a="1"/>
  <c r="G1818" i="22" s="1"/>
  <c r="K1818" i="22" a="1"/>
  <c r="K1818" i="22" s="1"/>
  <c r="F1819" i="22"/>
  <c r="I1818" i="22" a="1"/>
  <c r="I1818" i="22" s="1"/>
  <c r="H1818" i="22" l="1"/>
  <c r="R1818" i="22" s="1"/>
  <c r="V1818" i="22"/>
  <c r="A1818" i="22"/>
  <c r="M1818" i="22"/>
  <c r="F1820" i="22"/>
  <c r="I1819" i="22" a="1"/>
  <c r="I1819" i="22" s="1"/>
  <c r="K1819" i="22" a="1"/>
  <c r="K1819" i="22" s="1"/>
  <c r="G1819" i="22" a="1"/>
  <c r="G1819" i="22" s="1"/>
  <c r="L1818" i="22"/>
  <c r="T1818" i="22" s="1"/>
  <c r="P1818" i="22"/>
  <c r="X1818" i="22"/>
  <c r="N1817" i="22"/>
  <c r="U1817" i="22" s="1"/>
  <c r="Q1817" i="22"/>
  <c r="Y1817" i="22"/>
  <c r="W1818" i="22"/>
  <c r="J1818" i="22"/>
  <c r="S1818" i="22" s="1"/>
  <c r="O1818" i="22"/>
  <c r="X1819" i="22" l="1"/>
  <c r="L1819" i="22"/>
  <c r="T1819" i="22" s="1"/>
  <c r="P1819" i="22"/>
  <c r="W1819" i="22"/>
  <c r="J1819" i="22"/>
  <c r="S1819" i="22" s="1"/>
  <c r="O1819" i="22"/>
  <c r="A1819" i="22"/>
  <c r="H1819" i="22"/>
  <c r="R1819" i="22" s="1"/>
  <c r="M1819" i="22"/>
  <c r="V1819" i="22"/>
  <c r="K1820" i="22" a="1"/>
  <c r="K1820" i="22" s="1"/>
  <c r="I1820" i="22" a="1"/>
  <c r="I1820" i="22" s="1"/>
  <c r="F1821" i="22"/>
  <c r="G1820" i="22" a="1"/>
  <c r="G1820" i="22" s="1"/>
  <c r="Q1818" i="22"/>
  <c r="N1818" i="22"/>
  <c r="U1818" i="22" s="1"/>
  <c r="Y1818" i="22"/>
  <c r="W1820" i="22" l="1"/>
  <c r="O1820" i="22"/>
  <c r="J1820" i="22"/>
  <c r="S1820" i="22" s="1"/>
  <c r="L1820" i="22"/>
  <c r="T1820" i="22" s="1"/>
  <c r="P1820" i="22"/>
  <c r="X1820" i="22"/>
  <c r="A1820" i="22"/>
  <c r="V1820" i="22"/>
  <c r="H1820" i="22"/>
  <c r="R1820" i="22" s="1"/>
  <c r="M1820" i="22"/>
  <c r="G1821" i="22" a="1"/>
  <c r="G1821" i="22" s="1"/>
  <c r="F1822" i="22"/>
  <c r="I1821" i="22" a="1"/>
  <c r="I1821" i="22" s="1"/>
  <c r="K1821" i="22" a="1"/>
  <c r="K1821" i="22" s="1"/>
  <c r="Q1819" i="22"/>
  <c r="Y1819" i="22"/>
  <c r="N1819" i="22"/>
  <c r="U1819" i="22" s="1"/>
  <c r="L1821" i="22" l="1"/>
  <c r="T1821" i="22" s="1"/>
  <c r="P1821" i="22"/>
  <c r="X1821" i="22"/>
  <c r="K1822" i="22" a="1"/>
  <c r="K1822" i="22" s="1"/>
  <c r="G1822" i="22" a="1"/>
  <c r="G1822" i="22" s="1"/>
  <c r="I1822" i="22" a="1"/>
  <c r="I1822" i="22" s="1"/>
  <c r="F1823" i="22"/>
  <c r="M1821" i="22"/>
  <c r="A1821" i="22"/>
  <c r="V1821" i="22"/>
  <c r="H1821" i="22"/>
  <c r="R1821" i="22" s="1"/>
  <c r="W1821" i="22"/>
  <c r="J1821" i="22"/>
  <c r="S1821" i="22" s="1"/>
  <c r="O1821" i="22"/>
  <c r="Y1820" i="22"/>
  <c r="Q1820" i="22"/>
  <c r="N1820" i="22"/>
  <c r="U1820" i="22" s="1"/>
  <c r="F1824" i="22" l="1"/>
  <c r="I1823" i="22" a="1"/>
  <c r="I1823" i="22" s="1"/>
  <c r="G1823" i="22" a="1"/>
  <c r="G1823" i="22" s="1"/>
  <c r="K1823" i="22" a="1"/>
  <c r="K1823" i="22" s="1"/>
  <c r="W1822" i="22"/>
  <c r="J1822" i="22"/>
  <c r="S1822" i="22" s="1"/>
  <c r="O1822" i="22"/>
  <c r="X1822" i="22"/>
  <c r="L1822" i="22"/>
  <c r="T1822" i="22" s="1"/>
  <c r="P1822" i="22"/>
  <c r="N1821" i="22"/>
  <c r="U1821" i="22" s="1"/>
  <c r="Q1821" i="22"/>
  <c r="Y1821" i="22"/>
  <c r="M1822" i="22"/>
  <c r="A1822" i="22"/>
  <c r="H1822" i="22"/>
  <c r="R1822" i="22" s="1"/>
  <c r="V1822" i="22"/>
  <c r="Y1822" i="22" l="1"/>
  <c r="Q1822" i="22"/>
  <c r="N1822" i="22"/>
  <c r="U1822" i="22" s="1"/>
  <c r="A1823" i="22"/>
  <c r="H1823" i="22"/>
  <c r="R1823" i="22" s="1"/>
  <c r="V1823" i="22"/>
  <c r="M1823" i="22"/>
  <c r="J1823" i="22"/>
  <c r="S1823" i="22" s="1"/>
  <c r="O1823" i="22"/>
  <c r="W1823" i="22"/>
  <c r="L1823" i="22"/>
  <c r="T1823" i="22" s="1"/>
  <c r="X1823" i="22"/>
  <c r="P1823" i="22"/>
  <c r="I1824" i="22" a="1"/>
  <c r="I1824" i="22" s="1"/>
  <c r="F1825" i="22"/>
  <c r="G1824" i="22" a="1"/>
  <c r="G1824" i="22" s="1"/>
  <c r="K1824" i="22" a="1"/>
  <c r="K1824" i="22" s="1"/>
  <c r="M1824" i="22" l="1"/>
  <c r="H1824" i="22"/>
  <c r="R1824" i="22" s="1"/>
  <c r="A1824" i="22"/>
  <c r="V1824" i="22"/>
  <c r="O1824" i="22"/>
  <c r="W1824" i="22"/>
  <c r="J1824" i="22"/>
  <c r="S1824" i="22" s="1"/>
  <c r="I1825" i="22" a="1"/>
  <c r="I1825" i="22" s="1"/>
  <c r="F1826" i="22"/>
  <c r="K1825" i="22" a="1"/>
  <c r="K1825" i="22" s="1"/>
  <c r="G1825" i="22" a="1"/>
  <c r="G1825" i="22" s="1"/>
  <c r="Q1823" i="22"/>
  <c r="N1823" i="22"/>
  <c r="U1823" i="22" s="1"/>
  <c r="Y1823" i="22"/>
  <c r="X1824" i="22"/>
  <c r="P1824" i="22"/>
  <c r="L1824" i="22"/>
  <c r="T1824" i="22" s="1"/>
  <c r="O1825" i="22" l="1"/>
  <c r="J1825" i="22"/>
  <c r="S1825" i="22" s="1"/>
  <c r="W1825" i="22"/>
  <c r="P1825" i="22"/>
  <c r="X1825" i="22"/>
  <c r="L1825" i="22"/>
  <c r="T1825" i="22" s="1"/>
  <c r="M1825" i="22"/>
  <c r="A1825" i="22"/>
  <c r="H1825" i="22"/>
  <c r="R1825" i="22" s="1"/>
  <c r="V1825" i="22"/>
  <c r="I1826" i="22" a="1"/>
  <c r="I1826" i="22" s="1"/>
  <c r="K1826" i="22" a="1"/>
  <c r="K1826" i="22" s="1"/>
  <c r="F1827" i="22"/>
  <c r="G1826" i="22" a="1"/>
  <c r="G1826" i="22" s="1"/>
  <c r="Q1824" i="22"/>
  <c r="Y1824" i="22"/>
  <c r="N1824" i="22"/>
  <c r="U1824" i="22" s="1"/>
  <c r="Q1825" i="22" l="1"/>
  <c r="Y1825" i="22"/>
  <c r="N1825" i="22"/>
  <c r="U1825" i="22" s="1"/>
  <c r="V1826" i="22"/>
  <c r="M1826" i="22"/>
  <c r="A1826" i="22"/>
  <c r="H1826" i="22"/>
  <c r="R1826" i="22" s="1"/>
  <c r="K1827" i="22" a="1"/>
  <c r="K1827" i="22" s="1"/>
  <c r="G1827" i="22" a="1"/>
  <c r="G1827" i="22" s="1"/>
  <c r="I1827" i="22" a="1"/>
  <c r="I1827" i="22" s="1"/>
  <c r="F1828" i="22"/>
  <c r="W1826" i="22"/>
  <c r="J1826" i="22"/>
  <c r="S1826" i="22" s="1"/>
  <c r="O1826" i="22"/>
  <c r="L1826" i="22"/>
  <c r="T1826" i="22" s="1"/>
  <c r="X1826" i="22"/>
  <c r="P1826" i="22"/>
  <c r="N1826" i="22" l="1"/>
  <c r="U1826" i="22" s="1"/>
  <c r="Q1826" i="22"/>
  <c r="Y1826" i="22"/>
  <c r="P1827" i="22"/>
  <c r="X1827" i="22"/>
  <c r="L1827" i="22"/>
  <c r="T1827" i="22" s="1"/>
  <c r="I1828" i="22" a="1"/>
  <c r="I1828" i="22" s="1"/>
  <c r="F1829" i="22"/>
  <c r="G1828" i="22" a="1"/>
  <c r="G1828" i="22" s="1"/>
  <c r="K1828" i="22" a="1"/>
  <c r="K1828" i="22" s="1"/>
  <c r="O1827" i="22"/>
  <c r="J1827" i="22"/>
  <c r="S1827" i="22" s="1"/>
  <c r="W1827" i="22"/>
  <c r="V1827" i="22"/>
  <c r="M1827" i="22"/>
  <c r="A1827" i="22"/>
  <c r="H1827" i="22"/>
  <c r="R1827" i="22" s="1"/>
  <c r="J1828" i="22" l="1"/>
  <c r="S1828" i="22" s="1"/>
  <c r="O1828" i="22"/>
  <c r="W1828" i="22"/>
  <c r="K1829" i="22" a="1"/>
  <c r="K1829" i="22" s="1"/>
  <c r="I1829" i="22" a="1"/>
  <c r="I1829" i="22" s="1"/>
  <c r="F1830" i="22"/>
  <c r="G1829" i="22" a="1"/>
  <c r="G1829" i="22" s="1"/>
  <c r="L1828" i="22"/>
  <c r="T1828" i="22" s="1"/>
  <c r="X1828" i="22"/>
  <c r="P1828" i="22"/>
  <c r="N1827" i="22"/>
  <c r="U1827" i="22" s="1"/>
  <c r="Q1827" i="22"/>
  <c r="Y1827" i="22"/>
  <c r="A1828" i="22"/>
  <c r="H1828" i="22"/>
  <c r="R1828" i="22" s="1"/>
  <c r="M1828" i="22"/>
  <c r="V1828" i="22"/>
  <c r="Y1828" i="22" l="1"/>
  <c r="N1828" i="22"/>
  <c r="U1828" i="22" s="1"/>
  <c r="Q1828" i="22"/>
  <c r="F1831" i="22"/>
  <c r="G1830" i="22" a="1"/>
  <c r="G1830" i="22" s="1"/>
  <c r="I1830" i="22" a="1"/>
  <c r="I1830" i="22" s="1"/>
  <c r="K1830" i="22" a="1"/>
  <c r="K1830" i="22" s="1"/>
  <c r="X1829" i="22"/>
  <c r="L1829" i="22"/>
  <c r="T1829" i="22" s="1"/>
  <c r="P1829" i="22"/>
  <c r="O1829" i="22"/>
  <c r="W1829" i="22"/>
  <c r="J1829" i="22"/>
  <c r="S1829" i="22" s="1"/>
  <c r="M1829" i="22"/>
  <c r="A1829" i="22"/>
  <c r="H1829" i="22"/>
  <c r="R1829" i="22" s="1"/>
  <c r="V1829" i="22"/>
  <c r="A1830" i="22" l="1"/>
  <c r="H1830" i="22"/>
  <c r="R1830" i="22" s="1"/>
  <c r="V1830" i="22"/>
  <c r="M1830" i="22"/>
  <c r="F1832" i="22"/>
  <c r="I1831" i="22" a="1"/>
  <c r="I1831" i="22" s="1"/>
  <c r="G1831" i="22" a="1"/>
  <c r="G1831" i="22" s="1"/>
  <c r="K1831" i="22" a="1"/>
  <c r="K1831" i="22" s="1"/>
  <c r="X1830" i="22"/>
  <c r="P1830" i="22"/>
  <c r="L1830" i="22"/>
  <c r="T1830" i="22" s="1"/>
  <c r="Q1829" i="22"/>
  <c r="Y1829" i="22"/>
  <c r="N1829" i="22"/>
  <c r="U1829" i="22" s="1"/>
  <c r="W1830" i="22"/>
  <c r="O1830" i="22"/>
  <c r="J1830" i="22"/>
  <c r="S1830" i="22" s="1"/>
  <c r="M1831" i="22" l="1"/>
  <c r="A1831" i="22"/>
  <c r="H1831" i="22"/>
  <c r="R1831" i="22" s="1"/>
  <c r="V1831" i="22"/>
  <c r="O1831" i="22"/>
  <c r="J1831" i="22"/>
  <c r="S1831" i="22" s="1"/>
  <c r="W1831" i="22"/>
  <c r="P1831" i="22"/>
  <c r="X1831" i="22"/>
  <c r="L1831" i="22"/>
  <c r="T1831" i="22" s="1"/>
  <c r="Q1830" i="22"/>
  <c r="Y1830" i="22"/>
  <c r="N1830" i="22"/>
  <c r="U1830" i="22" s="1"/>
  <c r="F1833" i="22"/>
  <c r="G1832" i="22" a="1"/>
  <c r="G1832" i="22" s="1"/>
  <c r="I1832" i="22" a="1"/>
  <c r="I1832" i="22" s="1"/>
  <c r="K1832" i="22" a="1"/>
  <c r="K1832" i="22" s="1"/>
  <c r="I1833" i="22" l="1" a="1"/>
  <c r="I1833" i="22" s="1"/>
  <c r="G1833" i="22" a="1"/>
  <c r="G1833" i="22" s="1"/>
  <c r="K1833" i="22" a="1"/>
  <c r="K1833" i="22" s="1"/>
  <c r="F1834" i="22"/>
  <c r="W1832" i="22"/>
  <c r="J1832" i="22"/>
  <c r="S1832" i="22" s="1"/>
  <c r="O1832" i="22"/>
  <c r="H1832" i="22"/>
  <c r="R1832" i="22" s="1"/>
  <c r="A1832" i="22"/>
  <c r="V1832" i="22"/>
  <c r="M1832" i="22"/>
  <c r="P1832" i="22"/>
  <c r="X1832" i="22"/>
  <c r="L1832" i="22"/>
  <c r="T1832" i="22" s="1"/>
  <c r="N1831" i="22"/>
  <c r="U1831" i="22" s="1"/>
  <c r="Q1831" i="22"/>
  <c r="Y1831" i="22"/>
  <c r="I1834" i="22" l="1" a="1"/>
  <c r="I1834" i="22" s="1"/>
  <c r="K1834" i="22" a="1"/>
  <c r="K1834" i="22" s="1"/>
  <c r="G1834" i="22" a="1"/>
  <c r="G1834" i="22" s="1"/>
  <c r="F1835" i="22"/>
  <c r="N1832" i="22"/>
  <c r="U1832" i="22" s="1"/>
  <c r="Q1832" i="22"/>
  <c r="Y1832" i="22"/>
  <c r="P1833" i="22"/>
  <c r="X1833" i="22"/>
  <c r="L1833" i="22"/>
  <c r="T1833" i="22" s="1"/>
  <c r="M1833" i="22"/>
  <c r="A1833" i="22"/>
  <c r="H1833" i="22"/>
  <c r="R1833" i="22" s="1"/>
  <c r="V1833" i="22"/>
  <c r="J1833" i="22"/>
  <c r="S1833" i="22" s="1"/>
  <c r="O1833" i="22"/>
  <c r="W1833" i="22"/>
  <c r="K1835" i="22" l="1" a="1"/>
  <c r="K1835" i="22" s="1"/>
  <c r="I1835" i="22" a="1"/>
  <c r="I1835" i="22" s="1"/>
  <c r="G1835" i="22" a="1"/>
  <c r="G1835" i="22" s="1"/>
  <c r="F1836" i="22"/>
  <c r="A1834" i="22"/>
  <c r="H1834" i="22"/>
  <c r="R1834" i="22" s="1"/>
  <c r="M1834" i="22"/>
  <c r="V1834" i="22"/>
  <c r="P1834" i="22"/>
  <c r="X1834" i="22"/>
  <c r="L1834" i="22"/>
  <c r="T1834" i="22" s="1"/>
  <c r="Q1833" i="22"/>
  <c r="N1833" i="22"/>
  <c r="U1833" i="22" s="1"/>
  <c r="Y1833" i="22"/>
  <c r="W1834" i="22"/>
  <c r="O1834" i="22"/>
  <c r="J1834" i="22"/>
  <c r="S1834" i="22" s="1"/>
  <c r="I1836" i="22" l="1" a="1"/>
  <c r="I1836" i="22" s="1"/>
  <c r="K1836" i="22" a="1"/>
  <c r="K1836" i="22" s="1"/>
  <c r="G1836" i="22" a="1"/>
  <c r="G1836" i="22" s="1"/>
  <c r="F1837" i="22"/>
  <c r="M1835" i="22"/>
  <c r="A1835" i="22"/>
  <c r="H1835" i="22"/>
  <c r="R1835" i="22" s="1"/>
  <c r="V1835" i="22"/>
  <c r="J1835" i="22"/>
  <c r="S1835" i="22" s="1"/>
  <c r="O1835" i="22"/>
  <c r="W1835" i="22"/>
  <c r="Q1834" i="22"/>
  <c r="Y1834" i="22"/>
  <c r="N1834" i="22"/>
  <c r="U1834" i="22" s="1"/>
  <c r="P1835" i="22"/>
  <c r="L1835" i="22"/>
  <c r="T1835" i="22" s="1"/>
  <c r="X1835" i="22"/>
  <c r="N1835" i="22" l="1"/>
  <c r="U1835" i="22" s="1"/>
  <c r="Q1835" i="22"/>
  <c r="Y1835" i="22"/>
  <c r="I1837" i="22" a="1"/>
  <c r="I1837" i="22" s="1"/>
  <c r="K1837" i="22" a="1"/>
  <c r="K1837" i="22" s="1"/>
  <c r="F1838" i="22"/>
  <c r="G1837" i="22" a="1"/>
  <c r="G1837" i="22" s="1"/>
  <c r="A1836" i="22"/>
  <c r="M1836" i="22"/>
  <c r="H1836" i="22"/>
  <c r="R1836" i="22" s="1"/>
  <c r="V1836" i="22"/>
  <c r="P1836" i="22"/>
  <c r="X1836" i="22"/>
  <c r="L1836" i="22"/>
  <c r="T1836" i="22" s="1"/>
  <c r="O1836" i="22"/>
  <c r="J1836" i="22"/>
  <c r="S1836" i="22" s="1"/>
  <c r="W1836" i="22"/>
  <c r="F1839" i="22" l="1"/>
  <c r="K1838" i="22" a="1"/>
  <c r="K1838" i="22" s="1"/>
  <c r="G1838" i="22" a="1"/>
  <c r="G1838" i="22" s="1"/>
  <c r="I1838" i="22" a="1"/>
  <c r="I1838" i="22" s="1"/>
  <c r="O1837" i="22"/>
  <c r="W1837" i="22"/>
  <c r="J1837" i="22"/>
  <c r="S1837" i="22" s="1"/>
  <c r="M1837" i="22"/>
  <c r="V1837" i="22"/>
  <c r="A1837" i="22"/>
  <c r="H1837" i="22"/>
  <c r="R1837" i="22" s="1"/>
  <c r="L1837" i="22"/>
  <c r="T1837" i="22" s="1"/>
  <c r="X1837" i="22"/>
  <c r="P1837" i="22"/>
  <c r="Y1836" i="22"/>
  <c r="N1836" i="22"/>
  <c r="U1836" i="22" s="1"/>
  <c r="Q1836" i="22"/>
  <c r="W1838" i="22" l="1"/>
  <c r="O1838" i="22"/>
  <c r="J1838" i="22"/>
  <c r="S1838" i="22" s="1"/>
  <c r="M1838" i="22"/>
  <c r="A1838" i="22"/>
  <c r="H1838" i="22"/>
  <c r="R1838" i="22" s="1"/>
  <c r="V1838" i="22"/>
  <c r="X1838" i="22"/>
  <c r="L1838" i="22"/>
  <c r="T1838" i="22" s="1"/>
  <c r="P1838" i="22"/>
  <c r="Y1837" i="22"/>
  <c r="N1837" i="22"/>
  <c r="U1837" i="22" s="1"/>
  <c r="Q1837" i="22"/>
  <c r="I1839" i="22" a="1"/>
  <c r="I1839" i="22" s="1"/>
  <c r="K1839" i="22" a="1"/>
  <c r="K1839" i="22" s="1"/>
  <c r="F1840" i="22"/>
  <c r="G1839" i="22" a="1"/>
  <c r="G1839" i="22" s="1"/>
  <c r="J1839" i="22" l="1"/>
  <c r="S1839" i="22" s="1"/>
  <c r="O1839" i="22"/>
  <c r="W1839" i="22"/>
  <c r="N1838" i="22"/>
  <c r="U1838" i="22" s="1"/>
  <c r="Q1838" i="22"/>
  <c r="Y1838" i="22"/>
  <c r="L1839" i="22"/>
  <c r="T1839" i="22" s="1"/>
  <c r="P1839" i="22"/>
  <c r="X1839" i="22"/>
  <c r="I1840" i="22" a="1"/>
  <c r="I1840" i="22" s="1"/>
  <c r="G1840" i="22" a="1"/>
  <c r="G1840" i="22" s="1"/>
  <c r="K1840" i="22" a="1"/>
  <c r="K1840" i="22" s="1"/>
  <c r="F1841" i="22"/>
  <c r="H1839" i="22"/>
  <c r="R1839" i="22" s="1"/>
  <c r="V1839" i="22"/>
  <c r="M1839" i="22"/>
  <c r="A1839" i="22"/>
  <c r="I1841" i="22" l="1" a="1"/>
  <c r="I1841" i="22" s="1"/>
  <c r="K1841" i="22" a="1"/>
  <c r="K1841" i="22" s="1"/>
  <c r="F1842" i="22"/>
  <c r="G1841" i="22" a="1"/>
  <c r="G1841" i="22" s="1"/>
  <c r="X1840" i="22"/>
  <c r="L1840" i="22"/>
  <c r="T1840" i="22" s="1"/>
  <c r="P1840" i="22"/>
  <c r="N1839" i="22"/>
  <c r="U1839" i="22" s="1"/>
  <c r="Q1839" i="22"/>
  <c r="Y1839" i="22"/>
  <c r="A1840" i="22"/>
  <c r="V1840" i="22"/>
  <c r="M1840" i="22"/>
  <c r="H1840" i="22"/>
  <c r="R1840" i="22" s="1"/>
  <c r="O1840" i="22"/>
  <c r="W1840" i="22"/>
  <c r="J1840" i="22"/>
  <c r="S1840" i="22" s="1"/>
  <c r="N1840" i="22" l="1"/>
  <c r="U1840" i="22" s="1"/>
  <c r="Q1840" i="22"/>
  <c r="Y1840" i="22"/>
  <c r="A1841" i="22"/>
  <c r="H1841" i="22"/>
  <c r="R1841" i="22" s="1"/>
  <c r="V1841" i="22"/>
  <c r="M1841" i="22"/>
  <c r="G1842" i="22" a="1"/>
  <c r="G1842" i="22" s="1"/>
  <c r="I1842" i="22" a="1"/>
  <c r="I1842" i="22" s="1"/>
  <c r="K1842" i="22" a="1"/>
  <c r="K1842" i="22" s="1"/>
  <c r="F1843" i="22"/>
  <c r="X1841" i="22"/>
  <c r="L1841" i="22"/>
  <c r="T1841" i="22" s="1"/>
  <c r="P1841" i="22"/>
  <c r="J1841" i="22"/>
  <c r="S1841" i="22" s="1"/>
  <c r="W1841" i="22"/>
  <c r="O1841" i="22"/>
  <c r="H1842" i="22" l="1"/>
  <c r="R1842" i="22" s="1"/>
  <c r="V1842" i="22"/>
  <c r="M1842" i="22"/>
  <c r="A1842" i="22"/>
  <c r="G1843" i="22" a="1"/>
  <c r="G1843" i="22" s="1"/>
  <c r="F1844" i="22"/>
  <c r="I1843" i="22" a="1"/>
  <c r="I1843" i="22" s="1"/>
  <c r="K1843" i="22" a="1"/>
  <c r="K1843" i="22" s="1"/>
  <c r="L1842" i="22"/>
  <c r="T1842" i="22" s="1"/>
  <c r="P1842" i="22"/>
  <c r="X1842" i="22"/>
  <c r="Q1841" i="22"/>
  <c r="N1841" i="22"/>
  <c r="U1841" i="22" s="1"/>
  <c r="Y1841" i="22"/>
  <c r="O1842" i="22"/>
  <c r="W1842" i="22"/>
  <c r="J1842" i="22"/>
  <c r="S1842" i="22" s="1"/>
  <c r="I1844" i="22" l="1" a="1"/>
  <c r="I1844" i="22" s="1"/>
  <c r="F1845" i="22"/>
  <c r="K1844" i="22" a="1"/>
  <c r="K1844" i="22" s="1"/>
  <c r="G1844" i="22" a="1"/>
  <c r="G1844" i="22" s="1"/>
  <c r="A1843" i="22"/>
  <c r="H1843" i="22"/>
  <c r="R1843" i="22" s="1"/>
  <c r="V1843" i="22"/>
  <c r="M1843" i="22"/>
  <c r="N1842" i="22"/>
  <c r="U1842" i="22" s="1"/>
  <c r="Q1842" i="22"/>
  <c r="Y1842" i="22"/>
  <c r="P1843" i="22"/>
  <c r="X1843" i="22"/>
  <c r="L1843" i="22"/>
  <c r="T1843" i="22" s="1"/>
  <c r="O1843" i="22"/>
  <c r="W1843" i="22"/>
  <c r="J1843" i="22"/>
  <c r="S1843" i="22" s="1"/>
  <c r="M1844" i="22" l="1"/>
  <c r="A1844" i="22"/>
  <c r="H1844" i="22"/>
  <c r="R1844" i="22" s="1"/>
  <c r="V1844" i="22"/>
  <c r="Q1843" i="22"/>
  <c r="Y1843" i="22"/>
  <c r="N1843" i="22"/>
  <c r="U1843" i="22" s="1"/>
  <c r="P1844" i="22"/>
  <c r="L1844" i="22"/>
  <c r="T1844" i="22" s="1"/>
  <c r="X1844" i="22"/>
  <c r="F1846" i="22"/>
  <c r="K1845" i="22" a="1"/>
  <c r="K1845" i="22" s="1"/>
  <c r="G1845" i="22" a="1"/>
  <c r="G1845" i="22" s="1"/>
  <c r="I1845" i="22" a="1"/>
  <c r="I1845" i="22" s="1"/>
  <c r="O1844" i="22"/>
  <c r="J1844" i="22"/>
  <c r="S1844" i="22" s="1"/>
  <c r="W1844" i="22"/>
  <c r="O1845" i="22" l="1"/>
  <c r="W1845" i="22"/>
  <c r="J1845" i="22"/>
  <c r="S1845" i="22" s="1"/>
  <c r="A1845" i="22"/>
  <c r="H1845" i="22"/>
  <c r="R1845" i="22" s="1"/>
  <c r="V1845" i="22"/>
  <c r="M1845" i="22"/>
  <c r="L1845" i="22"/>
  <c r="T1845" i="22" s="1"/>
  <c r="P1845" i="22"/>
  <c r="X1845" i="22"/>
  <c r="K1846" i="22" a="1"/>
  <c r="K1846" i="22" s="1"/>
  <c r="I1846" i="22" a="1"/>
  <c r="I1846" i="22" s="1"/>
  <c r="F1847" i="22"/>
  <c r="G1846" i="22" a="1"/>
  <c r="G1846" i="22" s="1"/>
  <c r="Y1844" i="22"/>
  <c r="N1844" i="22"/>
  <c r="U1844" i="22" s="1"/>
  <c r="Q1844" i="22"/>
  <c r="P1846" i="22" l="1"/>
  <c r="L1846" i="22"/>
  <c r="T1846" i="22" s="1"/>
  <c r="X1846" i="22"/>
  <c r="N1845" i="22"/>
  <c r="U1845" i="22" s="1"/>
  <c r="Q1845" i="22"/>
  <c r="Y1845" i="22"/>
  <c r="G1847" i="22" a="1"/>
  <c r="G1847" i="22" s="1"/>
  <c r="K1847" i="22" a="1"/>
  <c r="K1847" i="22" s="1"/>
  <c r="F1848" i="22"/>
  <c r="I1847" i="22" a="1"/>
  <c r="I1847" i="22" s="1"/>
  <c r="M1846" i="22"/>
  <c r="A1846" i="22"/>
  <c r="H1846" i="22"/>
  <c r="R1846" i="22" s="1"/>
  <c r="V1846" i="22"/>
  <c r="W1846" i="22"/>
  <c r="J1846" i="22"/>
  <c r="S1846" i="22" s="1"/>
  <c r="O1846" i="22"/>
  <c r="M1847" i="22" l="1"/>
  <c r="A1847" i="22"/>
  <c r="H1847" i="22"/>
  <c r="R1847" i="22" s="1"/>
  <c r="V1847" i="22"/>
  <c r="L1847" i="22"/>
  <c r="T1847" i="22" s="1"/>
  <c r="P1847" i="22"/>
  <c r="X1847" i="22"/>
  <c r="Q1846" i="22"/>
  <c r="N1846" i="22"/>
  <c r="U1846" i="22" s="1"/>
  <c r="Y1846" i="22"/>
  <c r="W1847" i="22"/>
  <c r="J1847" i="22"/>
  <c r="S1847" i="22" s="1"/>
  <c r="O1847" i="22"/>
  <c r="K1848" i="22" a="1"/>
  <c r="K1848" i="22" s="1"/>
  <c r="F1849" i="22"/>
  <c r="G1848" i="22" a="1"/>
  <c r="G1848" i="22" s="1"/>
  <c r="I1848" i="22" a="1"/>
  <c r="I1848" i="22" s="1"/>
  <c r="A1848" i="22" l="1"/>
  <c r="H1848" i="22"/>
  <c r="R1848" i="22" s="1"/>
  <c r="V1848" i="22"/>
  <c r="M1848" i="22"/>
  <c r="G1849" i="22" a="1"/>
  <c r="G1849" i="22" s="1"/>
  <c r="K1849" i="22" a="1"/>
  <c r="K1849" i="22" s="1"/>
  <c r="I1849" i="22" a="1"/>
  <c r="I1849" i="22" s="1"/>
  <c r="F1850" i="22"/>
  <c r="X1848" i="22"/>
  <c r="P1848" i="22"/>
  <c r="L1848" i="22"/>
  <c r="T1848" i="22" s="1"/>
  <c r="O1848" i="22"/>
  <c r="W1848" i="22"/>
  <c r="J1848" i="22"/>
  <c r="S1848" i="22" s="1"/>
  <c r="Q1847" i="22"/>
  <c r="Y1847" i="22"/>
  <c r="N1847" i="22"/>
  <c r="U1847" i="22" s="1"/>
  <c r="J1849" i="22" l="1"/>
  <c r="S1849" i="22" s="1"/>
  <c r="O1849" i="22"/>
  <c r="W1849" i="22"/>
  <c r="X1849" i="22"/>
  <c r="L1849" i="22"/>
  <c r="T1849" i="22" s="1"/>
  <c r="P1849" i="22"/>
  <c r="H1849" i="22"/>
  <c r="R1849" i="22" s="1"/>
  <c r="V1849" i="22"/>
  <c r="M1849" i="22"/>
  <c r="A1849" i="22"/>
  <c r="Y1848" i="22"/>
  <c r="N1848" i="22"/>
  <c r="U1848" i="22" s="1"/>
  <c r="Q1848" i="22"/>
  <c r="G1850" i="22" a="1"/>
  <c r="G1850" i="22" s="1"/>
  <c r="I1850" i="22" a="1"/>
  <c r="I1850" i="22" s="1"/>
  <c r="K1850" i="22" a="1"/>
  <c r="K1850" i="22" s="1"/>
  <c r="F1851" i="22"/>
  <c r="L1850" i="22" l="1"/>
  <c r="T1850" i="22" s="1"/>
  <c r="P1850" i="22"/>
  <c r="X1850" i="22"/>
  <c r="M1850" i="22"/>
  <c r="A1850" i="22"/>
  <c r="V1850" i="22"/>
  <c r="H1850" i="22"/>
  <c r="R1850" i="22" s="1"/>
  <c r="O1850" i="22"/>
  <c r="W1850" i="22"/>
  <c r="J1850" i="22"/>
  <c r="S1850" i="22" s="1"/>
  <c r="F1852" i="22"/>
  <c r="I1851" i="22" a="1"/>
  <c r="I1851" i="22" s="1"/>
  <c r="K1851" i="22" a="1"/>
  <c r="K1851" i="22" s="1"/>
  <c r="G1851" i="22" a="1"/>
  <c r="G1851" i="22" s="1"/>
  <c r="Y1849" i="22"/>
  <c r="N1849" i="22"/>
  <c r="U1849" i="22" s="1"/>
  <c r="Q1849" i="22"/>
  <c r="A1851" i="22" l="1"/>
  <c r="V1851" i="22"/>
  <c r="M1851" i="22"/>
  <c r="H1851" i="22"/>
  <c r="R1851" i="22" s="1"/>
  <c r="N1850" i="22"/>
  <c r="U1850" i="22" s="1"/>
  <c r="Q1850" i="22"/>
  <c r="Y1850" i="22"/>
  <c r="P1851" i="22"/>
  <c r="X1851" i="22"/>
  <c r="L1851" i="22"/>
  <c r="T1851" i="22" s="1"/>
  <c r="J1851" i="22"/>
  <c r="S1851" i="22" s="1"/>
  <c r="O1851" i="22"/>
  <c r="W1851" i="22"/>
  <c r="I1852" i="22" a="1"/>
  <c r="I1852" i="22" s="1"/>
  <c r="F1853" i="22"/>
  <c r="G1852" i="22" a="1"/>
  <c r="G1852" i="22" s="1"/>
  <c r="K1852" i="22" a="1"/>
  <c r="K1852" i="22" s="1"/>
  <c r="F1854" i="22" l="1"/>
  <c r="G1853" i="22" a="1"/>
  <c r="G1853" i="22" s="1"/>
  <c r="I1853" i="22" a="1"/>
  <c r="I1853" i="22" s="1"/>
  <c r="K1853" i="22" a="1"/>
  <c r="K1853" i="22" s="1"/>
  <c r="J1852" i="22"/>
  <c r="S1852" i="22" s="1"/>
  <c r="O1852" i="22"/>
  <c r="W1852" i="22"/>
  <c r="M1852" i="22"/>
  <c r="A1852" i="22"/>
  <c r="H1852" i="22"/>
  <c r="R1852" i="22" s="1"/>
  <c r="V1852" i="22"/>
  <c r="Q1851" i="22"/>
  <c r="Y1851" i="22"/>
  <c r="N1851" i="22"/>
  <c r="U1851" i="22" s="1"/>
  <c r="P1852" i="22"/>
  <c r="X1852" i="22"/>
  <c r="L1852" i="22"/>
  <c r="T1852" i="22" s="1"/>
  <c r="Q1852" i="22" l="1"/>
  <c r="Y1852" i="22"/>
  <c r="N1852" i="22"/>
  <c r="U1852" i="22" s="1"/>
  <c r="P1853" i="22"/>
  <c r="X1853" i="22"/>
  <c r="L1853" i="22"/>
  <c r="T1853" i="22" s="1"/>
  <c r="W1853" i="22"/>
  <c r="O1853" i="22"/>
  <c r="J1853" i="22"/>
  <c r="S1853" i="22" s="1"/>
  <c r="M1853" i="22"/>
  <c r="H1853" i="22"/>
  <c r="R1853" i="22" s="1"/>
  <c r="A1853" i="22"/>
  <c r="V1853" i="22"/>
  <c r="G1854" i="22" a="1"/>
  <c r="G1854" i="22" s="1"/>
  <c r="F1855" i="22"/>
  <c r="K1854" i="22" a="1"/>
  <c r="K1854" i="22" s="1"/>
  <c r="I1854" i="22" a="1"/>
  <c r="I1854" i="22" s="1"/>
  <c r="P1854" i="22" l="1"/>
  <c r="X1854" i="22"/>
  <c r="L1854" i="22"/>
  <c r="T1854" i="22" s="1"/>
  <c r="V1854" i="22"/>
  <c r="M1854" i="22"/>
  <c r="A1854" i="22"/>
  <c r="H1854" i="22"/>
  <c r="R1854" i="22" s="1"/>
  <c r="N1853" i="22"/>
  <c r="U1853" i="22" s="1"/>
  <c r="Y1853" i="22"/>
  <c r="Q1853" i="22"/>
  <c r="I1855" i="22" a="1"/>
  <c r="I1855" i="22" s="1"/>
  <c r="F1856" i="22"/>
  <c r="K1855" i="22" a="1"/>
  <c r="K1855" i="22" s="1"/>
  <c r="G1855" i="22" a="1"/>
  <c r="G1855" i="22" s="1"/>
  <c r="W1854" i="22"/>
  <c r="O1854" i="22"/>
  <c r="J1854" i="22"/>
  <c r="S1854" i="22" s="1"/>
  <c r="P1855" i="22" l="1"/>
  <c r="L1855" i="22"/>
  <c r="T1855" i="22" s="1"/>
  <c r="X1855" i="22"/>
  <c r="F1857" i="22"/>
  <c r="K1856" i="22" a="1"/>
  <c r="K1856" i="22" s="1"/>
  <c r="I1856" i="22" a="1"/>
  <c r="I1856" i="22" s="1"/>
  <c r="G1856" i="22" a="1"/>
  <c r="G1856" i="22" s="1"/>
  <c r="V1855" i="22"/>
  <c r="M1855" i="22"/>
  <c r="A1855" i="22"/>
  <c r="H1855" i="22"/>
  <c r="R1855" i="22" s="1"/>
  <c r="Q1854" i="22"/>
  <c r="Y1854" i="22"/>
  <c r="N1854" i="22"/>
  <c r="U1854" i="22" s="1"/>
  <c r="W1855" i="22"/>
  <c r="J1855" i="22"/>
  <c r="S1855" i="22" s="1"/>
  <c r="O1855" i="22"/>
  <c r="M1856" i="22" l="1"/>
  <c r="A1856" i="22"/>
  <c r="H1856" i="22"/>
  <c r="R1856" i="22" s="1"/>
  <c r="V1856" i="22"/>
  <c r="O1856" i="22"/>
  <c r="W1856" i="22"/>
  <c r="J1856" i="22"/>
  <c r="S1856" i="22" s="1"/>
  <c r="L1856" i="22"/>
  <c r="T1856" i="22" s="1"/>
  <c r="P1856" i="22"/>
  <c r="X1856" i="22"/>
  <c r="K1857" i="22" a="1"/>
  <c r="K1857" i="22" s="1"/>
  <c r="G1857" i="22" a="1"/>
  <c r="G1857" i="22" s="1"/>
  <c r="F1858" i="22"/>
  <c r="I1857" i="22" a="1"/>
  <c r="I1857" i="22" s="1"/>
  <c r="Q1855" i="22"/>
  <c r="Y1855" i="22"/>
  <c r="N1855" i="22"/>
  <c r="U1855" i="22" s="1"/>
  <c r="W1857" i="22" l="1"/>
  <c r="J1857" i="22"/>
  <c r="S1857" i="22" s="1"/>
  <c r="O1857" i="22"/>
  <c r="F1859" i="22"/>
  <c r="G1858" i="22" a="1"/>
  <c r="G1858" i="22" s="1"/>
  <c r="I1858" i="22" a="1"/>
  <c r="I1858" i="22" s="1"/>
  <c r="K1858" i="22" a="1"/>
  <c r="K1858" i="22" s="1"/>
  <c r="H1857" i="22"/>
  <c r="R1857" i="22" s="1"/>
  <c r="V1857" i="22"/>
  <c r="M1857" i="22"/>
  <c r="A1857" i="22"/>
  <c r="P1857" i="22"/>
  <c r="X1857" i="22"/>
  <c r="L1857" i="22"/>
  <c r="T1857" i="22" s="1"/>
  <c r="N1856" i="22"/>
  <c r="U1856" i="22" s="1"/>
  <c r="Q1856" i="22"/>
  <c r="Y1856" i="22"/>
  <c r="L1858" i="22" l="1"/>
  <c r="T1858" i="22" s="1"/>
  <c r="P1858" i="22"/>
  <c r="X1858" i="22"/>
  <c r="G1859" i="22" a="1"/>
  <c r="G1859" i="22" s="1"/>
  <c r="I1859" i="22" a="1"/>
  <c r="I1859" i="22" s="1"/>
  <c r="K1859" i="22" a="1"/>
  <c r="K1859" i="22" s="1"/>
  <c r="F1860" i="22"/>
  <c r="H1858" i="22"/>
  <c r="R1858" i="22" s="1"/>
  <c r="V1858" i="22"/>
  <c r="A1858" i="22"/>
  <c r="M1858" i="22"/>
  <c r="Y1857" i="22"/>
  <c r="N1857" i="22"/>
  <c r="U1857" i="22" s="1"/>
  <c r="Q1857" i="22"/>
  <c r="W1858" i="22"/>
  <c r="O1858" i="22"/>
  <c r="J1858" i="22"/>
  <c r="S1858" i="22" s="1"/>
  <c r="F1861" i="22" l="1"/>
  <c r="K1860" i="22" a="1"/>
  <c r="K1860" i="22" s="1"/>
  <c r="G1860" i="22" a="1"/>
  <c r="G1860" i="22" s="1"/>
  <c r="I1860" i="22" a="1"/>
  <c r="I1860" i="22" s="1"/>
  <c r="P1859" i="22"/>
  <c r="X1859" i="22"/>
  <c r="L1859" i="22"/>
  <c r="T1859" i="22" s="1"/>
  <c r="W1859" i="22"/>
  <c r="J1859" i="22"/>
  <c r="S1859" i="22" s="1"/>
  <c r="O1859" i="22"/>
  <c r="A1859" i="22"/>
  <c r="H1859" i="22"/>
  <c r="R1859" i="22" s="1"/>
  <c r="V1859" i="22"/>
  <c r="M1859" i="22"/>
  <c r="Q1858" i="22"/>
  <c r="N1858" i="22"/>
  <c r="U1858" i="22" s="1"/>
  <c r="Y1858" i="22"/>
  <c r="J1860" i="22" l="1"/>
  <c r="S1860" i="22" s="1"/>
  <c r="O1860" i="22"/>
  <c r="W1860" i="22"/>
  <c r="A1860" i="22"/>
  <c r="H1860" i="22"/>
  <c r="R1860" i="22" s="1"/>
  <c r="V1860" i="22"/>
  <c r="M1860" i="22"/>
  <c r="L1860" i="22"/>
  <c r="T1860" i="22" s="1"/>
  <c r="P1860" i="22"/>
  <c r="X1860" i="22"/>
  <c r="N1859" i="22"/>
  <c r="U1859" i="22" s="1"/>
  <c r="Q1859" i="22"/>
  <c r="Y1859" i="22"/>
  <c r="I1861" i="22" a="1"/>
  <c r="I1861" i="22" s="1"/>
  <c r="F1862" i="22"/>
  <c r="K1861" i="22" a="1"/>
  <c r="K1861" i="22" s="1"/>
  <c r="G1861" i="22" a="1"/>
  <c r="G1861" i="22" s="1"/>
  <c r="F1863" i="22" l="1"/>
  <c r="K1862" i="22" a="1"/>
  <c r="K1862" i="22" s="1"/>
  <c r="I1862" i="22" a="1"/>
  <c r="I1862" i="22" s="1"/>
  <c r="G1862" i="22" a="1"/>
  <c r="G1862" i="22" s="1"/>
  <c r="J1861" i="22"/>
  <c r="S1861" i="22" s="1"/>
  <c r="O1861" i="22"/>
  <c r="W1861" i="22"/>
  <c r="L1861" i="22"/>
  <c r="T1861" i="22" s="1"/>
  <c r="P1861" i="22"/>
  <c r="X1861" i="22"/>
  <c r="Y1860" i="22"/>
  <c r="N1860" i="22"/>
  <c r="U1860" i="22" s="1"/>
  <c r="Q1860" i="22"/>
  <c r="M1861" i="22"/>
  <c r="A1861" i="22"/>
  <c r="H1861" i="22"/>
  <c r="R1861" i="22" s="1"/>
  <c r="V1861" i="22"/>
  <c r="N1861" i="22" l="1"/>
  <c r="U1861" i="22" s="1"/>
  <c r="Q1861" i="22"/>
  <c r="Y1861" i="22"/>
  <c r="H1862" i="22"/>
  <c r="R1862" i="22" s="1"/>
  <c r="M1862" i="22"/>
  <c r="V1862" i="22"/>
  <c r="A1862" i="22"/>
  <c r="O1862" i="22"/>
  <c r="J1862" i="22"/>
  <c r="S1862" i="22" s="1"/>
  <c r="W1862" i="22"/>
  <c r="P1862" i="22"/>
  <c r="X1862" i="22"/>
  <c r="L1862" i="22"/>
  <c r="T1862" i="22" s="1"/>
  <c r="I1863" i="22" a="1"/>
  <c r="I1863" i="22" s="1"/>
  <c r="F1864" i="22"/>
  <c r="K1863" i="22" a="1"/>
  <c r="K1863" i="22" s="1"/>
  <c r="G1863" i="22" a="1"/>
  <c r="G1863" i="22" s="1"/>
  <c r="Q1862" i="22" l="1"/>
  <c r="Y1862" i="22"/>
  <c r="N1862" i="22"/>
  <c r="U1862" i="22" s="1"/>
  <c r="X1863" i="22"/>
  <c r="L1863" i="22"/>
  <c r="T1863" i="22" s="1"/>
  <c r="P1863" i="22"/>
  <c r="G1864" i="22" a="1"/>
  <c r="G1864" i="22" s="1"/>
  <c r="K1864" i="22" a="1"/>
  <c r="K1864" i="22" s="1"/>
  <c r="F1865" i="22"/>
  <c r="I1864" i="22" a="1"/>
  <c r="I1864" i="22" s="1"/>
  <c r="O1863" i="22"/>
  <c r="W1863" i="22"/>
  <c r="J1863" i="22"/>
  <c r="S1863" i="22" s="1"/>
  <c r="A1863" i="22"/>
  <c r="H1863" i="22"/>
  <c r="R1863" i="22" s="1"/>
  <c r="V1863" i="22"/>
  <c r="M1863" i="22"/>
  <c r="X1864" i="22" l="1"/>
  <c r="L1864" i="22"/>
  <c r="T1864" i="22" s="1"/>
  <c r="P1864" i="22"/>
  <c r="V1864" i="22"/>
  <c r="H1864" i="22"/>
  <c r="R1864" i="22" s="1"/>
  <c r="A1864" i="22"/>
  <c r="M1864" i="22"/>
  <c r="W1864" i="22"/>
  <c r="J1864" i="22"/>
  <c r="S1864" i="22" s="1"/>
  <c r="O1864" i="22"/>
  <c r="N1863" i="22"/>
  <c r="U1863" i="22" s="1"/>
  <c r="Y1863" i="22"/>
  <c r="Q1863" i="22"/>
  <c r="G1865" i="22" a="1"/>
  <c r="G1865" i="22" s="1"/>
  <c r="I1865" i="22" a="1"/>
  <c r="I1865" i="22" s="1"/>
  <c r="K1865" i="22" a="1"/>
  <c r="K1865" i="22" s="1"/>
  <c r="F1866" i="22"/>
  <c r="P1865" i="22" l="1"/>
  <c r="L1865" i="22"/>
  <c r="T1865" i="22" s="1"/>
  <c r="X1865" i="22"/>
  <c r="N1864" i="22"/>
  <c r="U1864" i="22" s="1"/>
  <c r="Y1864" i="22"/>
  <c r="Q1864" i="22"/>
  <c r="J1865" i="22"/>
  <c r="S1865" i="22" s="1"/>
  <c r="O1865" i="22"/>
  <c r="W1865" i="22"/>
  <c r="H1865" i="22"/>
  <c r="R1865" i="22" s="1"/>
  <c r="V1865" i="22"/>
  <c r="M1865" i="22"/>
  <c r="A1865" i="22"/>
  <c r="F1867" i="22"/>
  <c r="I1866" i="22" a="1"/>
  <c r="I1866" i="22" s="1"/>
  <c r="G1866" i="22" a="1"/>
  <c r="G1866" i="22" s="1"/>
  <c r="K1866" i="22" a="1"/>
  <c r="K1866" i="22" s="1"/>
  <c r="K1867" i="22" l="1" a="1"/>
  <c r="K1867" i="22" s="1"/>
  <c r="I1867" i="22" a="1"/>
  <c r="I1867" i="22" s="1"/>
  <c r="F1868" i="22"/>
  <c r="G1867" i="22" a="1"/>
  <c r="G1867" i="22" s="1"/>
  <c r="A1866" i="22"/>
  <c r="H1866" i="22"/>
  <c r="R1866" i="22" s="1"/>
  <c r="V1866" i="22"/>
  <c r="M1866" i="22"/>
  <c r="Y1865" i="22"/>
  <c r="N1865" i="22"/>
  <c r="U1865" i="22" s="1"/>
  <c r="Q1865" i="22"/>
  <c r="O1866" i="22"/>
  <c r="W1866" i="22"/>
  <c r="J1866" i="22"/>
  <c r="S1866" i="22" s="1"/>
  <c r="L1866" i="22"/>
  <c r="T1866" i="22" s="1"/>
  <c r="X1866" i="22"/>
  <c r="P1866" i="22"/>
  <c r="M1867" i="22" l="1"/>
  <c r="A1867" i="22"/>
  <c r="V1867" i="22"/>
  <c r="H1867" i="22"/>
  <c r="R1867" i="22" s="1"/>
  <c r="N1866" i="22"/>
  <c r="U1866" i="22" s="1"/>
  <c r="Q1866" i="22"/>
  <c r="Y1866" i="22"/>
  <c r="I1868" i="22" a="1"/>
  <c r="I1868" i="22" s="1"/>
  <c r="G1868" i="22" a="1"/>
  <c r="G1868" i="22" s="1"/>
  <c r="K1868" i="22" a="1"/>
  <c r="K1868" i="22" s="1"/>
  <c r="F1869" i="22"/>
  <c r="O1867" i="22"/>
  <c r="W1867" i="22"/>
  <c r="J1867" i="22"/>
  <c r="S1867" i="22" s="1"/>
  <c r="X1867" i="22"/>
  <c r="L1867" i="22"/>
  <c r="T1867" i="22" s="1"/>
  <c r="P1867" i="22"/>
  <c r="O1868" i="22" l="1"/>
  <c r="W1868" i="22"/>
  <c r="J1868" i="22"/>
  <c r="S1868" i="22" s="1"/>
  <c r="I1869" i="22" a="1"/>
  <c r="I1869" i="22" s="1"/>
  <c r="K1869" i="22" a="1"/>
  <c r="K1869" i="22" s="1"/>
  <c r="F1870" i="22"/>
  <c r="G1869" i="22" a="1"/>
  <c r="G1869" i="22" s="1"/>
  <c r="X1868" i="22"/>
  <c r="L1868" i="22"/>
  <c r="T1868" i="22" s="1"/>
  <c r="P1868" i="22"/>
  <c r="A1868" i="22"/>
  <c r="M1868" i="22"/>
  <c r="H1868" i="22"/>
  <c r="R1868" i="22" s="1"/>
  <c r="V1868" i="22"/>
  <c r="Y1867" i="22"/>
  <c r="Q1867" i="22"/>
  <c r="N1867" i="22"/>
  <c r="U1867" i="22" s="1"/>
  <c r="K1870" i="22" l="1" a="1"/>
  <c r="K1870" i="22" s="1"/>
  <c r="I1870" i="22" a="1"/>
  <c r="I1870" i="22" s="1"/>
  <c r="G1870" i="22" a="1"/>
  <c r="G1870" i="22" s="1"/>
  <c r="F1871" i="22"/>
  <c r="P1869" i="22"/>
  <c r="X1869" i="22"/>
  <c r="L1869" i="22"/>
  <c r="T1869" i="22" s="1"/>
  <c r="M1869" i="22"/>
  <c r="A1869" i="22"/>
  <c r="H1869" i="22"/>
  <c r="R1869" i="22" s="1"/>
  <c r="V1869" i="22"/>
  <c r="O1869" i="22"/>
  <c r="W1869" i="22"/>
  <c r="J1869" i="22"/>
  <c r="S1869" i="22" s="1"/>
  <c r="Q1868" i="22"/>
  <c r="N1868" i="22"/>
  <c r="U1868" i="22" s="1"/>
  <c r="Y1868" i="22"/>
  <c r="N1869" i="22" l="1"/>
  <c r="U1869" i="22" s="1"/>
  <c r="Q1869" i="22"/>
  <c r="Y1869" i="22"/>
  <c r="G1871" i="22" a="1"/>
  <c r="G1871" i="22" s="1"/>
  <c r="I1871" i="22" a="1"/>
  <c r="I1871" i="22" s="1"/>
  <c r="K1871" i="22" a="1"/>
  <c r="K1871" i="22" s="1"/>
  <c r="F1872" i="22"/>
  <c r="A1870" i="22"/>
  <c r="M1870" i="22"/>
  <c r="V1870" i="22"/>
  <c r="H1870" i="22"/>
  <c r="R1870" i="22" s="1"/>
  <c r="J1870" i="22"/>
  <c r="S1870" i="22" s="1"/>
  <c r="O1870" i="22"/>
  <c r="W1870" i="22"/>
  <c r="X1870" i="22"/>
  <c r="L1870" i="22"/>
  <c r="T1870" i="22" s="1"/>
  <c r="P1870" i="22"/>
  <c r="K1872" i="22" l="1" a="1"/>
  <c r="K1872" i="22" s="1"/>
  <c r="I1872" i="22" a="1"/>
  <c r="I1872" i="22" s="1"/>
  <c r="G1872" i="22" a="1"/>
  <c r="G1872" i="22" s="1"/>
  <c r="F1873" i="22"/>
  <c r="L1871" i="22"/>
  <c r="T1871" i="22" s="1"/>
  <c r="P1871" i="22"/>
  <c r="X1871" i="22"/>
  <c r="A1871" i="22"/>
  <c r="H1871" i="22"/>
  <c r="R1871" i="22" s="1"/>
  <c r="M1871" i="22"/>
  <c r="V1871" i="22"/>
  <c r="O1871" i="22"/>
  <c r="W1871" i="22"/>
  <c r="J1871" i="22"/>
  <c r="S1871" i="22" s="1"/>
  <c r="Y1870" i="22"/>
  <c r="N1870" i="22"/>
  <c r="U1870" i="22" s="1"/>
  <c r="Q1870" i="22"/>
  <c r="G1873" i="22" l="1" a="1"/>
  <c r="G1873" i="22" s="1"/>
  <c r="F1874" i="22"/>
  <c r="K1873" i="22" a="1"/>
  <c r="K1873" i="22" s="1"/>
  <c r="I1873" i="22" a="1"/>
  <c r="I1873" i="22" s="1"/>
  <c r="H1872" i="22"/>
  <c r="R1872" i="22" s="1"/>
  <c r="V1872" i="22"/>
  <c r="M1872" i="22"/>
  <c r="A1872" i="22"/>
  <c r="Y1871" i="22"/>
  <c r="N1871" i="22"/>
  <c r="U1871" i="22" s="1"/>
  <c r="Q1871" i="22"/>
  <c r="O1872" i="22"/>
  <c r="W1872" i="22"/>
  <c r="J1872" i="22"/>
  <c r="S1872" i="22" s="1"/>
  <c r="L1872" i="22"/>
  <c r="T1872" i="22" s="1"/>
  <c r="P1872" i="22"/>
  <c r="X1872" i="22"/>
  <c r="N1872" i="22" l="1"/>
  <c r="U1872" i="22" s="1"/>
  <c r="Q1872" i="22"/>
  <c r="Y1872" i="22"/>
  <c r="J1873" i="22"/>
  <c r="S1873" i="22" s="1"/>
  <c r="O1873" i="22"/>
  <c r="W1873" i="22"/>
  <c r="X1873" i="22"/>
  <c r="L1873" i="22"/>
  <c r="T1873" i="22" s="1"/>
  <c r="P1873" i="22"/>
  <c r="K1874" i="22" a="1"/>
  <c r="K1874" i="22" s="1"/>
  <c r="G1874" i="22" a="1"/>
  <c r="G1874" i="22" s="1"/>
  <c r="I1874" i="22" a="1"/>
  <c r="I1874" i="22" s="1"/>
  <c r="F1875" i="22"/>
  <c r="A1873" i="22"/>
  <c r="H1873" i="22"/>
  <c r="R1873" i="22" s="1"/>
  <c r="M1873" i="22"/>
  <c r="V1873" i="22"/>
  <c r="W1874" i="22" l="1"/>
  <c r="J1874" i="22"/>
  <c r="S1874" i="22" s="1"/>
  <c r="O1874" i="22"/>
  <c r="H1874" i="22"/>
  <c r="R1874" i="22" s="1"/>
  <c r="M1874" i="22"/>
  <c r="A1874" i="22"/>
  <c r="V1874" i="22"/>
  <c r="Q1873" i="22"/>
  <c r="Y1873" i="22"/>
  <c r="N1873" i="22"/>
  <c r="U1873" i="22" s="1"/>
  <c r="P1874" i="22"/>
  <c r="X1874" i="22"/>
  <c r="L1874" i="22"/>
  <c r="T1874" i="22" s="1"/>
  <c r="K1875" i="22" a="1"/>
  <c r="K1875" i="22" s="1"/>
  <c r="G1875" i="22" a="1"/>
  <c r="G1875" i="22" s="1"/>
  <c r="I1875" i="22" a="1"/>
  <c r="I1875" i="22" s="1"/>
  <c r="F1876" i="22"/>
  <c r="O1875" i="22" l="1"/>
  <c r="W1875" i="22"/>
  <c r="J1875" i="22"/>
  <c r="S1875" i="22" s="1"/>
  <c r="V1875" i="22"/>
  <c r="M1875" i="22"/>
  <c r="H1875" i="22"/>
  <c r="R1875" i="22" s="1"/>
  <c r="A1875" i="22"/>
  <c r="N1874" i="22"/>
  <c r="U1874" i="22" s="1"/>
  <c r="Y1874" i="22"/>
  <c r="Q1874" i="22"/>
  <c r="X1875" i="22"/>
  <c r="P1875" i="22"/>
  <c r="L1875" i="22"/>
  <c r="T1875" i="22" s="1"/>
  <c r="I1876" i="22" a="1"/>
  <c r="I1876" i="22" s="1"/>
  <c r="K1876" i="22" a="1"/>
  <c r="K1876" i="22" s="1"/>
  <c r="F1877" i="22"/>
  <c r="G1876" i="22" a="1"/>
  <c r="G1876" i="22" s="1"/>
  <c r="J1876" i="22" l="1"/>
  <c r="S1876" i="22" s="1"/>
  <c r="O1876" i="22"/>
  <c r="W1876" i="22"/>
  <c r="Q1875" i="22"/>
  <c r="Y1875" i="22"/>
  <c r="N1875" i="22"/>
  <c r="U1875" i="22" s="1"/>
  <c r="G1877" i="22" a="1"/>
  <c r="G1877" i="22" s="1"/>
  <c r="F1878" i="22"/>
  <c r="I1877" i="22" a="1"/>
  <c r="I1877" i="22" s="1"/>
  <c r="K1877" i="22" a="1"/>
  <c r="K1877" i="22" s="1"/>
  <c r="P1876" i="22"/>
  <c r="X1876" i="22"/>
  <c r="L1876" i="22"/>
  <c r="T1876" i="22" s="1"/>
  <c r="A1876" i="22"/>
  <c r="H1876" i="22"/>
  <c r="R1876" i="22" s="1"/>
  <c r="V1876" i="22"/>
  <c r="M1876" i="22"/>
  <c r="K1878" i="22" l="1" a="1"/>
  <c r="K1878" i="22" s="1"/>
  <c r="F1879" i="22"/>
  <c r="G1878" i="22" a="1"/>
  <c r="G1878" i="22" s="1"/>
  <c r="I1878" i="22" a="1"/>
  <c r="I1878" i="22" s="1"/>
  <c r="M1877" i="22"/>
  <c r="V1877" i="22"/>
  <c r="H1877" i="22"/>
  <c r="R1877" i="22" s="1"/>
  <c r="A1877" i="22"/>
  <c r="L1877" i="22"/>
  <c r="T1877" i="22" s="1"/>
  <c r="X1877" i="22"/>
  <c r="P1877" i="22"/>
  <c r="Q1876" i="22"/>
  <c r="Y1876" i="22"/>
  <c r="N1876" i="22"/>
  <c r="U1876" i="22" s="1"/>
  <c r="W1877" i="22"/>
  <c r="J1877" i="22"/>
  <c r="S1877" i="22" s="1"/>
  <c r="O1877" i="22"/>
  <c r="J1878" i="22" l="1"/>
  <c r="S1878" i="22" s="1"/>
  <c r="O1878" i="22"/>
  <c r="W1878" i="22"/>
  <c r="A1878" i="22"/>
  <c r="V1878" i="22"/>
  <c r="H1878" i="22"/>
  <c r="R1878" i="22" s="1"/>
  <c r="M1878" i="22"/>
  <c r="I1879" i="22" a="1"/>
  <c r="I1879" i="22" s="1"/>
  <c r="G1879" i="22" a="1"/>
  <c r="G1879" i="22" s="1"/>
  <c r="K1879" i="22" a="1"/>
  <c r="K1879" i="22" s="1"/>
  <c r="F1880" i="22"/>
  <c r="N1877" i="22"/>
  <c r="U1877" i="22" s="1"/>
  <c r="Q1877" i="22"/>
  <c r="Y1877" i="22"/>
  <c r="P1878" i="22"/>
  <c r="X1878" i="22"/>
  <c r="L1878" i="22"/>
  <c r="T1878" i="22" s="1"/>
  <c r="J1879" i="22" l="1"/>
  <c r="S1879" i="22" s="1"/>
  <c r="W1879" i="22"/>
  <c r="O1879" i="22"/>
  <c r="K1880" i="22" a="1"/>
  <c r="K1880" i="22" s="1"/>
  <c r="G1880" i="22" a="1"/>
  <c r="G1880" i="22" s="1"/>
  <c r="I1880" i="22" a="1"/>
  <c r="I1880" i="22" s="1"/>
  <c r="F1881" i="22"/>
  <c r="Y1878" i="22"/>
  <c r="N1878" i="22"/>
  <c r="U1878" i="22" s="1"/>
  <c r="Q1878" i="22"/>
  <c r="P1879" i="22"/>
  <c r="L1879" i="22"/>
  <c r="T1879" i="22" s="1"/>
  <c r="X1879" i="22"/>
  <c r="M1879" i="22"/>
  <c r="A1879" i="22"/>
  <c r="H1879" i="22"/>
  <c r="R1879" i="22" s="1"/>
  <c r="V1879" i="22"/>
  <c r="N1879" i="22" l="1"/>
  <c r="U1879" i="22" s="1"/>
  <c r="Q1879" i="22"/>
  <c r="Y1879" i="22"/>
  <c r="X1880" i="22"/>
  <c r="L1880" i="22"/>
  <c r="T1880" i="22" s="1"/>
  <c r="P1880" i="22"/>
  <c r="G1881" i="22" a="1"/>
  <c r="G1881" i="22" s="1"/>
  <c r="I1881" i="22" a="1"/>
  <c r="I1881" i="22" s="1"/>
  <c r="K1881" i="22" a="1"/>
  <c r="K1881" i="22" s="1"/>
  <c r="F1882" i="22"/>
  <c r="M1880" i="22"/>
  <c r="A1880" i="22"/>
  <c r="H1880" i="22"/>
  <c r="R1880" i="22" s="1"/>
  <c r="V1880" i="22"/>
  <c r="O1880" i="22"/>
  <c r="J1880" i="22"/>
  <c r="S1880" i="22" s="1"/>
  <c r="W1880" i="22"/>
  <c r="M1881" i="22" l="1"/>
  <c r="V1881" i="22"/>
  <c r="A1881" i="22"/>
  <c r="H1881" i="22"/>
  <c r="R1881" i="22" s="1"/>
  <c r="W1881" i="22"/>
  <c r="J1881" i="22"/>
  <c r="S1881" i="22" s="1"/>
  <c r="O1881" i="22"/>
  <c r="Q1880" i="22"/>
  <c r="Y1880" i="22"/>
  <c r="N1880" i="22"/>
  <c r="U1880" i="22" s="1"/>
  <c r="G1882" i="22" a="1"/>
  <c r="G1882" i="22" s="1"/>
  <c r="F1883" i="22"/>
  <c r="K1882" i="22" a="1"/>
  <c r="K1882" i="22" s="1"/>
  <c r="I1882" i="22" a="1"/>
  <c r="I1882" i="22" s="1"/>
  <c r="X1881" i="22"/>
  <c r="L1881" i="22"/>
  <c r="T1881" i="22" s="1"/>
  <c r="P1881" i="22"/>
  <c r="J1882" i="22" l="1"/>
  <c r="S1882" i="22" s="1"/>
  <c r="W1882" i="22"/>
  <c r="O1882" i="22"/>
  <c r="P1882" i="22"/>
  <c r="X1882" i="22"/>
  <c r="L1882" i="22"/>
  <c r="T1882" i="22" s="1"/>
  <c r="G1883" i="22" a="1"/>
  <c r="G1883" i="22" s="1"/>
  <c r="I1883" i="22" a="1"/>
  <c r="I1883" i="22" s="1"/>
  <c r="K1883" i="22" a="1"/>
  <c r="K1883" i="22" s="1"/>
  <c r="F1884" i="22"/>
  <c r="H1882" i="22"/>
  <c r="R1882" i="22" s="1"/>
  <c r="V1882" i="22"/>
  <c r="M1882" i="22"/>
  <c r="A1882" i="22"/>
  <c r="Q1881" i="22"/>
  <c r="Y1881" i="22"/>
  <c r="N1881" i="22"/>
  <c r="U1881" i="22" s="1"/>
  <c r="A1883" i="22" l="1"/>
  <c r="H1883" i="22"/>
  <c r="R1883" i="22" s="1"/>
  <c r="V1883" i="22"/>
  <c r="M1883" i="22"/>
  <c r="O1883" i="22"/>
  <c r="W1883" i="22"/>
  <c r="J1883" i="22"/>
  <c r="S1883" i="22" s="1"/>
  <c r="N1882" i="22"/>
  <c r="U1882" i="22" s="1"/>
  <c r="Q1882" i="22"/>
  <c r="Y1882" i="22"/>
  <c r="G1884" i="22" a="1"/>
  <c r="G1884" i="22" s="1"/>
  <c r="F1885" i="22"/>
  <c r="K1884" i="22" a="1"/>
  <c r="K1884" i="22" s="1"/>
  <c r="I1884" i="22" a="1"/>
  <c r="I1884" i="22" s="1"/>
  <c r="X1883" i="22"/>
  <c r="L1883" i="22"/>
  <c r="T1883" i="22" s="1"/>
  <c r="P1883" i="22"/>
  <c r="J1884" i="22" l="1"/>
  <c r="S1884" i="22" s="1"/>
  <c r="W1884" i="22"/>
  <c r="O1884" i="22"/>
  <c r="P1884" i="22"/>
  <c r="L1884" i="22"/>
  <c r="T1884" i="22" s="1"/>
  <c r="X1884" i="22"/>
  <c r="G1885" i="22" a="1"/>
  <c r="G1885" i="22" s="1"/>
  <c r="I1885" i="22" a="1"/>
  <c r="I1885" i="22" s="1"/>
  <c r="F1886" i="22"/>
  <c r="K1885" i="22" a="1"/>
  <c r="K1885" i="22" s="1"/>
  <c r="N1883" i="22"/>
  <c r="U1883" i="22" s="1"/>
  <c r="Y1883" i="22"/>
  <c r="Q1883" i="22"/>
  <c r="H1884" i="22"/>
  <c r="R1884" i="22" s="1"/>
  <c r="V1884" i="22"/>
  <c r="M1884" i="22"/>
  <c r="A1884" i="22"/>
  <c r="Q1884" i="22" l="1"/>
  <c r="Y1884" i="22"/>
  <c r="N1884" i="22"/>
  <c r="U1884" i="22" s="1"/>
  <c r="O1885" i="22"/>
  <c r="W1885" i="22"/>
  <c r="J1885" i="22"/>
  <c r="S1885" i="22" s="1"/>
  <c r="H1885" i="22"/>
  <c r="R1885" i="22" s="1"/>
  <c r="V1885" i="22"/>
  <c r="M1885" i="22"/>
  <c r="A1885" i="22"/>
  <c r="L1885" i="22"/>
  <c r="T1885" i="22" s="1"/>
  <c r="P1885" i="22"/>
  <c r="X1885" i="22"/>
  <c r="F1887" i="22"/>
  <c r="I1886" i="22" a="1"/>
  <c r="I1886" i="22" s="1"/>
  <c r="K1886" i="22" a="1"/>
  <c r="K1886" i="22" s="1"/>
  <c r="G1886" i="22" a="1"/>
  <c r="G1886" i="22" s="1"/>
  <c r="P1886" i="22" l="1"/>
  <c r="X1886" i="22"/>
  <c r="L1886" i="22"/>
  <c r="T1886" i="22" s="1"/>
  <c r="I1887" i="22" a="1"/>
  <c r="I1887" i="22" s="1"/>
  <c r="F1888" i="22"/>
  <c r="G1887" i="22" a="1"/>
  <c r="G1887" i="22" s="1"/>
  <c r="K1887" i="22" a="1"/>
  <c r="K1887" i="22" s="1"/>
  <c r="O1886" i="22"/>
  <c r="W1886" i="22"/>
  <c r="J1886" i="22"/>
  <c r="S1886" i="22" s="1"/>
  <c r="A1886" i="22"/>
  <c r="H1886" i="22"/>
  <c r="R1886" i="22" s="1"/>
  <c r="V1886" i="22"/>
  <c r="M1886" i="22"/>
  <c r="N1885" i="22"/>
  <c r="U1885" i="22" s="1"/>
  <c r="Q1885" i="22"/>
  <c r="Y1885" i="22"/>
  <c r="N1886" i="22" l="1"/>
  <c r="U1886" i="22" s="1"/>
  <c r="Q1886" i="22"/>
  <c r="Y1886" i="22"/>
  <c r="I1888" i="22" a="1"/>
  <c r="I1888" i="22" s="1"/>
  <c r="K1888" i="22" a="1"/>
  <c r="K1888" i="22" s="1"/>
  <c r="G1888" i="22" a="1"/>
  <c r="G1888" i="22" s="1"/>
  <c r="F1889" i="22"/>
  <c r="L1887" i="22"/>
  <c r="T1887" i="22" s="1"/>
  <c r="P1887" i="22"/>
  <c r="X1887" i="22"/>
  <c r="W1887" i="22"/>
  <c r="J1887" i="22"/>
  <c r="S1887" i="22" s="1"/>
  <c r="O1887" i="22"/>
  <c r="M1887" i="22"/>
  <c r="H1887" i="22"/>
  <c r="R1887" i="22" s="1"/>
  <c r="V1887" i="22"/>
  <c r="A1887" i="22"/>
  <c r="I1889" i="22" l="1" a="1"/>
  <c r="I1889" i="22" s="1"/>
  <c r="K1889" i="22" a="1"/>
  <c r="K1889" i="22" s="1"/>
  <c r="G1889" i="22" a="1"/>
  <c r="G1889" i="22" s="1"/>
  <c r="F1890" i="22"/>
  <c r="H1888" i="22"/>
  <c r="R1888" i="22" s="1"/>
  <c r="V1888" i="22"/>
  <c r="A1888" i="22"/>
  <c r="M1888" i="22"/>
  <c r="P1888" i="22"/>
  <c r="X1888" i="22"/>
  <c r="L1888" i="22"/>
  <c r="T1888" i="22" s="1"/>
  <c r="N1887" i="22"/>
  <c r="U1887" i="22" s="1"/>
  <c r="Q1887" i="22"/>
  <c r="Y1887" i="22"/>
  <c r="W1888" i="22"/>
  <c r="J1888" i="22"/>
  <c r="S1888" i="22" s="1"/>
  <c r="O1888" i="22"/>
  <c r="N1888" i="22" l="1"/>
  <c r="U1888" i="22" s="1"/>
  <c r="Q1888" i="22"/>
  <c r="Y1888" i="22"/>
  <c r="K1890" i="22" a="1"/>
  <c r="K1890" i="22" s="1"/>
  <c r="G1890" i="22" a="1"/>
  <c r="G1890" i="22" s="1"/>
  <c r="F1891" i="22"/>
  <c r="I1890" i="22" a="1"/>
  <c r="I1890" i="22" s="1"/>
  <c r="H1889" i="22"/>
  <c r="R1889" i="22" s="1"/>
  <c r="V1889" i="22"/>
  <c r="M1889" i="22"/>
  <c r="A1889" i="22"/>
  <c r="P1889" i="22"/>
  <c r="X1889" i="22"/>
  <c r="L1889" i="22"/>
  <c r="T1889" i="22" s="1"/>
  <c r="W1889" i="22"/>
  <c r="J1889" i="22"/>
  <c r="S1889" i="22" s="1"/>
  <c r="O1889" i="22"/>
  <c r="J1890" i="22" l="1"/>
  <c r="S1890" i="22" s="1"/>
  <c r="O1890" i="22"/>
  <c r="W1890" i="22"/>
  <c r="I1891" i="22" a="1"/>
  <c r="I1891" i="22" s="1"/>
  <c r="G1891" i="22" a="1"/>
  <c r="G1891" i="22" s="1"/>
  <c r="K1891" i="22" a="1"/>
  <c r="K1891" i="22" s="1"/>
  <c r="F1892" i="22"/>
  <c r="L1890" i="22"/>
  <c r="T1890" i="22" s="1"/>
  <c r="P1890" i="22"/>
  <c r="X1890" i="22"/>
  <c r="H1890" i="22"/>
  <c r="R1890" i="22" s="1"/>
  <c r="M1890" i="22"/>
  <c r="V1890" i="22"/>
  <c r="A1890" i="22"/>
  <c r="N1889" i="22"/>
  <c r="U1889" i="22" s="1"/>
  <c r="Q1889" i="22"/>
  <c r="Y1889" i="22"/>
  <c r="O1891" i="22" l="1"/>
  <c r="W1891" i="22"/>
  <c r="J1891" i="22"/>
  <c r="S1891" i="22" s="1"/>
  <c r="A1891" i="22"/>
  <c r="H1891" i="22"/>
  <c r="R1891" i="22" s="1"/>
  <c r="V1891" i="22"/>
  <c r="M1891" i="22"/>
  <c r="F1893" i="22"/>
  <c r="K1892" i="22" a="1"/>
  <c r="K1892" i="22" s="1"/>
  <c r="G1892" i="22" a="1"/>
  <c r="G1892" i="22" s="1"/>
  <c r="I1892" i="22" a="1"/>
  <c r="I1892" i="22" s="1"/>
  <c r="Q1890" i="22"/>
  <c r="Y1890" i="22"/>
  <c r="N1890" i="22"/>
  <c r="U1890" i="22" s="1"/>
  <c r="P1891" i="22"/>
  <c r="L1891" i="22"/>
  <c r="T1891" i="22" s="1"/>
  <c r="X1891" i="22"/>
  <c r="N1891" i="22" l="1"/>
  <c r="U1891" i="22" s="1"/>
  <c r="Y1891" i="22"/>
  <c r="Q1891" i="22"/>
  <c r="I1893" i="22" a="1"/>
  <c r="I1893" i="22" s="1"/>
  <c r="F1894" i="22"/>
  <c r="K1893" i="22" a="1"/>
  <c r="K1893" i="22" s="1"/>
  <c r="G1893" i="22" a="1"/>
  <c r="G1893" i="22" s="1"/>
  <c r="O1892" i="22"/>
  <c r="J1892" i="22"/>
  <c r="S1892" i="22" s="1"/>
  <c r="W1892" i="22"/>
  <c r="H1892" i="22"/>
  <c r="R1892" i="22" s="1"/>
  <c r="V1892" i="22"/>
  <c r="M1892" i="22"/>
  <c r="A1892" i="22"/>
  <c r="L1892" i="22"/>
  <c r="T1892" i="22" s="1"/>
  <c r="X1892" i="22"/>
  <c r="P1892" i="22"/>
  <c r="A1893" i="22" l="1"/>
  <c r="H1893" i="22"/>
  <c r="R1893" i="22" s="1"/>
  <c r="V1893" i="22"/>
  <c r="M1893" i="22"/>
  <c r="L1893" i="22"/>
  <c r="T1893" i="22" s="1"/>
  <c r="X1893" i="22"/>
  <c r="P1893" i="22"/>
  <c r="K1894" i="22" a="1"/>
  <c r="K1894" i="22" s="1"/>
  <c r="F1895" i="22"/>
  <c r="G1894" i="22" a="1"/>
  <c r="G1894" i="22" s="1"/>
  <c r="I1894" i="22" a="1"/>
  <c r="I1894" i="22" s="1"/>
  <c r="O1893" i="22"/>
  <c r="W1893" i="22"/>
  <c r="J1893" i="22"/>
  <c r="S1893" i="22" s="1"/>
  <c r="N1892" i="22"/>
  <c r="U1892" i="22" s="1"/>
  <c r="Y1892" i="22"/>
  <c r="Q1892" i="22"/>
  <c r="Q1893" i="22" l="1"/>
  <c r="Y1893" i="22"/>
  <c r="N1893" i="22"/>
  <c r="U1893" i="22" s="1"/>
  <c r="P1894" i="22"/>
  <c r="L1894" i="22"/>
  <c r="T1894" i="22" s="1"/>
  <c r="X1894" i="22"/>
  <c r="O1894" i="22"/>
  <c r="W1894" i="22"/>
  <c r="J1894" i="22"/>
  <c r="S1894" i="22" s="1"/>
  <c r="M1894" i="22"/>
  <c r="A1894" i="22"/>
  <c r="V1894" i="22"/>
  <c r="H1894" i="22"/>
  <c r="R1894" i="22" s="1"/>
  <c r="F1896" i="22"/>
  <c r="K1895" i="22" a="1"/>
  <c r="K1895" i="22" s="1"/>
  <c r="G1895" i="22" a="1"/>
  <c r="G1895" i="22" s="1"/>
  <c r="I1895" i="22" a="1"/>
  <c r="I1895" i="22" s="1"/>
  <c r="A1895" i="22" l="1"/>
  <c r="H1895" i="22"/>
  <c r="R1895" i="22" s="1"/>
  <c r="V1895" i="22"/>
  <c r="M1895" i="22"/>
  <c r="L1895" i="22"/>
  <c r="T1895" i="22" s="1"/>
  <c r="P1895" i="22"/>
  <c r="X1895" i="22"/>
  <c r="G1896" i="22" a="1"/>
  <c r="G1896" i="22" s="1"/>
  <c r="F1897" i="22"/>
  <c r="I1896" i="22" a="1"/>
  <c r="I1896" i="22" s="1"/>
  <c r="K1896" i="22" a="1"/>
  <c r="K1896" i="22" s="1"/>
  <c r="Q1894" i="22"/>
  <c r="Y1894" i="22"/>
  <c r="N1894" i="22"/>
  <c r="U1894" i="22" s="1"/>
  <c r="O1895" i="22"/>
  <c r="W1895" i="22"/>
  <c r="J1895" i="22"/>
  <c r="S1895" i="22" s="1"/>
  <c r="V1896" i="22" l="1"/>
  <c r="M1896" i="22"/>
  <c r="H1896" i="22"/>
  <c r="R1896" i="22" s="1"/>
  <c r="A1896" i="22"/>
  <c r="N1895" i="22"/>
  <c r="U1895" i="22" s="1"/>
  <c r="Y1895" i="22"/>
  <c r="Q1895" i="22"/>
  <c r="X1896" i="22"/>
  <c r="L1896" i="22"/>
  <c r="T1896" i="22" s="1"/>
  <c r="P1896" i="22"/>
  <c r="O1896" i="22"/>
  <c r="J1896" i="22"/>
  <c r="S1896" i="22" s="1"/>
  <c r="W1896" i="22"/>
  <c r="I1897" i="22" a="1"/>
  <c r="I1897" i="22" s="1"/>
  <c r="F1898" i="22"/>
  <c r="K1897" i="22" a="1"/>
  <c r="K1897" i="22" s="1"/>
  <c r="G1897" i="22" a="1"/>
  <c r="G1897" i="22" s="1"/>
  <c r="O1897" i="22" l="1"/>
  <c r="J1897" i="22"/>
  <c r="S1897" i="22" s="1"/>
  <c r="W1897" i="22"/>
  <c r="P1897" i="22"/>
  <c r="L1897" i="22"/>
  <c r="T1897" i="22" s="1"/>
  <c r="X1897" i="22"/>
  <c r="Q1896" i="22"/>
  <c r="N1896" i="22"/>
  <c r="U1896" i="22" s="1"/>
  <c r="Y1896" i="22"/>
  <c r="G1898" i="22" a="1"/>
  <c r="G1898" i="22" s="1"/>
  <c r="F1899" i="22"/>
  <c r="I1898" i="22" a="1"/>
  <c r="I1898" i="22" s="1"/>
  <c r="K1898" i="22" a="1"/>
  <c r="K1898" i="22" s="1"/>
  <c r="M1897" i="22"/>
  <c r="A1897" i="22"/>
  <c r="H1897" i="22"/>
  <c r="R1897" i="22" s="1"/>
  <c r="V1897" i="22"/>
  <c r="J1898" i="22" l="1"/>
  <c r="S1898" i="22" s="1"/>
  <c r="O1898" i="22"/>
  <c r="W1898" i="22"/>
  <c r="F1900" i="22"/>
  <c r="K1899" i="22" a="1"/>
  <c r="K1899" i="22" s="1"/>
  <c r="G1899" i="22" a="1"/>
  <c r="G1899" i="22" s="1"/>
  <c r="I1899" i="22" a="1"/>
  <c r="I1899" i="22" s="1"/>
  <c r="Q1897" i="22"/>
  <c r="Y1897" i="22"/>
  <c r="N1897" i="22"/>
  <c r="U1897" i="22" s="1"/>
  <c r="M1898" i="22"/>
  <c r="A1898" i="22"/>
  <c r="H1898" i="22"/>
  <c r="R1898" i="22" s="1"/>
  <c r="V1898" i="22"/>
  <c r="P1898" i="22"/>
  <c r="X1898" i="22"/>
  <c r="L1898" i="22"/>
  <c r="T1898" i="22" s="1"/>
  <c r="O1899" i="22" l="1"/>
  <c r="W1899" i="22"/>
  <c r="J1899" i="22"/>
  <c r="S1899" i="22" s="1"/>
  <c r="X1899" i="22"/>
  <c r="L1899" i="22"/>
  <c r="T1899" i="22" s="1"/>
  <c r="P1899" i="22"/>
  <c r="K1900" i="22" a="1"/>
  <c r="K1900" i="22" s="1"/>
  <c r="G1900" i="22" a="1"/>
  <c r="G1900" i="22" s="1"/>
  <c r="I1900" i="22" a="1"/>
  <c r="I1900" i="22" s="1"/>
  <c r="F1901" i="22"/>
  <c r="N1898" i="22"/>
  <c r="U1898" i="22" s="1"/>
  <c r="Y1898" i="22"/>
  <c r="Q1898" i="22"/>
  <c r="A1899" i="22"/>
  <c r="M1899" i="22"/>
  <c r="H1899" i="22"/>
  <c r="R1899" i="22" s="1"/>
  <c r="V1899" i="22"/>
  <c r="M1900" i="22" l="1"/>
  <c r="H1900" i="22"/>
  <c r="R1900" i="22" s="1"/>
  <c r="A1900" i="22"/>
  <c r="V1900" i="22"/>
  <c r="Q1899" i="22"/>
  <c r="Y1899" i="22"/>
  <c r="N1899" i="22"/>
  <c r="U1899" i="22" s="1"/>
  <c r="L1900" i="22"/>
  <c r="T1900" i="22" s="1"/>
  <c r="P1900" i="22"/>
  <c r="X1900" i="22"/>
  <c r="G1901" i="22" a="1"/>
  <c r="G1901" i="22" s="1"/>
  <c r="I1901" i="22" a="1"/>
  <c r="I1901" i="22" s="1"/>
  <c r="F1902" i="22"/>
  <c r="K1901" i="22" a="1"/>
  <c r="K1901" i="22" s="1"/>
  <c r="O1900" i="22"/>
  <c r="W1900" i="22"/>
  <c r="J1900" i="22"/>
  <c r="S1900" i="22" s="1"/>
  <c r="I1902" i="22" l="1" a="1"/>
  <c r="I1902" i="22" s="1"/>
  <c r="K1902" i="22" a="1"/>
  <c r="K1902" i="22" s="1"/>
  <c r="G1902" i="22" a="1"/>
  <c r="G1902" i="22" s="1"/>
  <c r="F1903" i="22"/>
  <c r="W1901" i="22"/>
  <c r="J1901" i="22"/>
  <c r="S1901" i="22" s="1"/>
  <c r="O1901" i="22"/>
  <c r="L1901" i="22"/>
  <c r="T1901" i="22" s="1"/>
  <c r="P1901" i="22"/>
  <c r="X1901" i="22"/>
  <c r="H1901" i="22"/>
  <c r="R1901" i="22" s="1"/>
  <c r="V1901" i="22"/>
  <c r="M1901" i="22"/>
  <c r="A1901" i="22"/>
  <c r="Q1900" i="22"/>
  <c r="Y1900" i="22"/>
  <c r="N1900" i="22"/>
  <c r="U1900" i="22" s="1"/>
  <c r="Q1901" i="22" l="1"/>
  <c r="Y1901" i="22"/>
  <c r="N1901" i="22"/>
  <c r="U1901" i="22" s="1"/>
  <c r="K1903" i="22" a="1"/>
  <c r="K1903" i="22" s="1"/>
  <c r="I1903" i="22" a="1"/>
  <c r="I1903" i="22" s="1"/>
  <c r="F1904" i="22"/>
  <c r="G1903" i="22" a="1"/>
  <c r="G1903" i="22" s="1"/>
  <c r="H1902" i="22"/>
  <c r="R1902" i="22" s="1"/>
  <c r="V1902" i="22"/>
  <c r="M1902" i="22"/>
  <c r="A1902" i="22"/>
  <c r="P1902" i="22"/>
  <c r="X1902" i="22"/>
  <c r="L1902" i="22"/>
  <c r="T1902" i="22" s="1"/>
  <c r="O1902" i="22"/>
  <c r="W1902" i="22"/>
  <c r="J1902" i="22"/>
  <c r="S1902" i="22" s="1"/>
  <c r="A1903" i="22" l="1"/>
  <c r="M1903" i="22"/>
  <c r="V1903" i="22"/>
  <c r="H1903" i="22"/>
  <c r="R1903" i="22" s="1"/>
  <c r="G1904" i="22" a="1"/>
  <c r="G1904" i="22" s="1"/>
  <c r="I1904" i="22" a="1"/>
  <c r="I1904" i="22" s="1"/>
  <c r="F1905" i="22"/>
  <c r="K1904" i="22" a="1"/>
  <c r="K1904" i="22" s="1"/>
  <c r="O1903" i="22"/>
  <c r="J1903" i="22"/>
  <c r="S1903" i="22" s="1"/>
  <c r="W1903" i="22"/>
  <c r="L1903" i="22"/>
  <c r="T1903" i="22" s="1"/>
  <c r="X1903" i="22"/>
  <c r="P1903" i="22"/>
  <c r="Q1902" i="22"/>
  <c r="Y1902" i="22"/>
  <c r="N1902" i="22"/>
  <c r="U1902" i="22" s="1"/>
  <c r="L1904" i="22" l="1"/>
  <c r="T1904" i="22" s="1"/>
  <c r="P1904" i="22"/>
  <c r="X1904" i="22"/>
  <c r="I1905" i="22" a="1"/>
  <c r="I1905" i="22" s="1"/>
  <c r="K1905" i="22" a="1"/>
  <c r="K1905" i="22" s="1"/>
  <c r="F1906" i="22"/>
  <c r="G1905" i="22" a="1"/>
  <c r="G1905" i="22" s="1"/>
  <c r="W1904" i="22"/>
  <c r="J1904" i="22"/>
  <c r="S1904" i="22" s="1"/>
  <c r="O1904" i="22"/>
  <c r="M1904" i="22"/>
  <c r="H1904" i="22"/>
  <c r="R1904" i="22" s="1"/>
  <c r="V1904" i="22"/>
  <c r="A1904" i="22"/>
  <c r="N1903" i="22"/>
  <c r="U1903" i="22" s="1"/>
  <c r="Q1903" i="22"/>
  <c r="Y1903" i="22"/>
  <c r="P1905" i="22" l="1"/>
  <c r="X1905" i="22"/>
  <c r="L1905" i="22"/>
  <c r="T1905" i="22" s="1"/>
  <c r="W1905" i="22"/>
  <c r="J1905" i="22"/>
  <c r="S1905" i="22" s="1"/>
  <c r="O1905" i="22"/>
  <c r="M1905" i="22"/>
  <c r="H1905" i="22"/>
  <c r="R1905" i="22" s="1"/>
  <c r="V1905" i="22"/>
  <c r="A1905" i="22"/>
  <c r="N1904" i="22"/>
  <c r="U1904" i="22" s="1"/>
  <c r="Q1904" i="22"/>
  <c r="Y1904" i="22"/>
  <c r="I1906" i="22" a="1"/>
  <c r="I1906" i="22" s="1"/>
  <c r="F1907" i="22"/>
  <c r="K1906" i="22" a="1"/>
  <c r="K1906" i="22" s="1"/>
  <c r="G1906" i="22" a="1"/>
  <c r="G1906" i="22" s="1"/>
  <c r="Y1905" i="22" l="1"/>
  <c r="N1905" i="22"/>
  <c r="U1905" i="22" s="1"/>
  <c r="Q1905" i="22"/>
  <c r="J1906" i="22"/>
  <c r="S1906" i="22" s="1"/>
  <c r="W1906" i="22"/>
  <c r="O1906" i="22"/>
  <c r="L1906" i="22"/>
  <c r="T1906" i="22" s="1"/>
  <c r="X1906" i="22"/>
  <c r="P1906" i="22"/>
  <c r="K1907" i="22" a="1"/>
  <c r="K1907" i="22" s="1"/>
  <c r="G1907" i="22" a="1"/>
  <c r="G1907" i="22" s="1"/>
  <c r="F1908" i="22"/>
  <c r="I1907" i="22" a="1"/>
  <c r="I1907" i="22" s="1"/>
  <c r="M1906" i="22"/>
  <c r="A1906" i="22"/>
  <c r="V1906" i="22"/>
  <c r="H1906" i="22"/>
  <c r="R1906" i="22" s="1"/>
  <c r="W1907" i="22" l="1"/>
  <c r="J1907" i="22"/>
  <c r="S1907" i="22" s="1"/>
  <c r="O1907" i="22"/>
  <c r="F1909" i="22"/>
  <c r="K1908" i="22" a="1"/>
  <c r="K1908" i="22" s="1"/>
  <c r="I1908" i="22" a="1"/>
  <c r="I1908" i="22" s="1"/>
  <c r="G1908" i="22" a="1"/>
  <c r="G1908" i="22" s="1"/>
  <c r="N1906" i="22"/>
  <c r="U1906" i="22" s="1"/>
  <c r="Q1906" i="22"/>
  <c r="Y1906" i="22"/>
  <c r="P1907" i="22"/>
  <c r="X1907" i="22"/>
  <c r="L1907" i="22"/>
  <c r="T1907" i="22" s="1"/>
  <c r="A1907" i="22"/>
  <c r="M1907" i="22"/>
  <c r="V1907" i="22"/>
  <c r="H1907" i="22"/>
  <c r="R1907" i="22" s="1"/>
  <c r="N1907" i="22" l="1"/>
  <c r="U1907" i="22" s="1"/>
  <c r="Q1907" i="22"/>
  <c r="Y1907" i="22"/>
  <c r="L1908" i="22"/>
  <c r="T1908" i="22" s="1"/>
  <c r="P1908" i="22"/>
  <c r="X1908" i="22"/>
  <c r="O1908" i="22"/>
  <c r="W1908" i="22"/>
  <c r="J1908" i="22"/>
  <c r="S1908" i="22" s="1"/>
  <c r="F1910" i="22"/>
  <c r="K1909" i="22" a="1"/>
  <c r="K1909" i="22" s="1"/>
  <c r="G1909" i="22" a="1"/>
  <c r="G1909" i="22" s="1"/>
  <c r="I1909" i="22" a="1"/>
  <c r="I1909" i="22" s="1"/>
  <c r="M1908" i="22"/>
  <c r="A1908" i="22"/>
  <c r="H1908" i="22"/>
  <c r="R1908" i="22" s="1"/>
  <c r="V1908" i="22"/>
  <c r="O1909" i="22" l="1"/>
  <c r="W1909" i="22"/>
  <c r="J1909" i="22"/>
  <c r="S1909" i="22" s="1"/>
  <c r="Q1908" i="22"/>
  <c r="Y1908" i="22"/>
  <c r="N1908" i="22"/>
  <c r="U1908" i="22" s="1"/>
  <c r="P1909" i="22"/>
  <c r="X1909" i="22"/>
  <c r="L1909" i="22"/>
  <c r="T1909" i="22" s="1"/>
  <c r="H1909" i="22"/>
  <c r="R1909" i="22" s="1"/>
  <c r="V1909" i="22"/>
  <c r="A1909" i="22"/>
  <c r="M1909" i="22"/>
  <c r="I1910" i="22" a="1"/>
  <c r="I1910" i="22" s="1"/>
  <c r="F1911" i="22"/>
  <c r="G1910" i="22" a="1"/>
  <c r="G1910" i="22" s="1"/>
  <c r="K1910" i="22" a="1"/>
  <c r="K1910" i="22" s="1"/>
  <c r="W1910" i="22" l="1"/>
  <c r="O1910" i="22"/>
  <c r="J1910" i="22"/>
  <c r="S1910" i="22" s="1"/>
  <c r="Y1909" i="22"/>
  <c r="Q1909" i="22"/>
  <c r="N1909" i="22"/>
  <c r="U1909" i="22" s="1"/>
  <c r="H1910" i="22"/>
  <c r="R1910" i="22" s="1"/>
  <c r="M1910" i="22"/>
  <c r="V1910" i="22"/>
  <c r="A1910" i="22"/>
  <c r="K1911" i="22" a="1"/>
  <c r="K1911" i="22" s="1"/>
  <c r="I1911" i="22" a="1"/>
  <c r="I1911" i="22" s="1"/>
  <c r="G1911" i="22" a="1"/>
  <c r="G1911" i="22" s="1"/>
  <c r="F1912" i="22"/>
  <c r="P1910" i="22"/>
  <c r="X1910" i="22"/>
  <c r="L1910" i="22"/>
  <c r="T1910" i="22" s="1"/>
  <c r="M1911" i="22" l="1"/>
  <c r="A1911" i="22"/>
  <c r="H1911" i="22"/>
  <c r="R1911" i="22" s="1"/>
  <c r="V1911" i="22"/>
  <c r="W1911" i="22"/>
  <c r="O1911" i="22"/>
  <c r="J1911" i="22"/>
  <c r="S1911" i="22" s="1"/>
  <c r="Q1910" i="22"/>
  <c r="Y1910" i="22"/>
  <c r="N1910" i="22"/>
  <c r="U1910" i="22" s="1"/>
  <c r="P1911" i="22"/>
  <c r="X1911" i="22"/>
  <c r="L1911" i="22"/>
  <c r="T1911" i="22" s="1"/>
  <c r="I1912" i="22" a="1"/>
  <c r="I1912" i="22" s="1"/>
  <c r="F1913" i="22"/>
  <c r="K1912" i="22" a="1"/>
  <c r="K1912" i="22" s="1"/>
  <c r="G1912" i="22" a="1"/>
  <c r="G1912" i="22" s="1"/>
  <c r="K1913" i="22" l="1" a="1"/>
  <c r="K1913" i="22" s="1"/>
  <c r="I1913" i="22" a="1"/>
  <c r="I1913" i="22" s="1"/>
  <c r="F1914" i="22"/>
  <c r="G1913" i="22" a="1"/>
  <c r="G1913" i="22" s="1"/>
  <c r="W1912" i="22"/>
  <c r="J1912" i="22"/>
  <c r="S1912" i="22" s="1"/>
  <c r="O1912" i="22"/>
  <c r="P1912" i="22"/>
  <c r="X1912" i="22"/>
  <c r="L1912" i="22"/>
  <c r="T1912" i="22" s="1"/>
  <c r="M1912" i="22"/>
  <c r="A1912" i="22"/>
  <c r="H1912" i="22"/>
  <c r="R1912" i="22" s="1"/>
  <c r="V1912" i="22"/>
  <c r="Y1911" i="22"/>
  <c r="N1911" i="22"/>
  <c r="U1911" i="22" s="1"/>
  <c r="Q1911" i="22"/>
  <c r="M1913" i="22" l="1"/>
  <c r="A1913" i="22"/>
  <c r="H1913" i="22"/>
  <c r="R1913" i="22" s="1"/>
  <c r="V1913" i="22"/>
  <c r="N1912" i="22"/>
  <c r="U1912" i="22" s="1"/>
  <c r="Q1912" i="22"/>
  <c r="Y1912" i="22"/>
  <c r="F1915" i="22"/>
  <c r="I1914" i="22" a="1"/>
  <c r="I1914" i="22" s="1"/>
  <c r="G1914" i="22" a="1"/>
  <c r="G1914" i="22" s="1"/>
  <c r="K1914" i="22" a="1"/>
  <c r="K1914" i="22" s="1"/>
  <c r="J1913" i="22"/>
  <c r="S1913" i="22" s="1"/>
  <c r="O1913" i="22"/>
  <c r="W1913" i="22"/>
  <c r="X1913" i="22"/>
  <c r="L1913" i="22"/>
  <c r="T1913" i="22" s="1"/>
  <c r="P1913" i="22"/>
  <c r="F1916" i="22" l="1"/>
  <c r="G1915" i="22" a="1"/>
  <c r="G1915" i="22" s="1"/>
  <c r="K1915" i="22" a="1"/>
  <c r="K1915" i="22" s="1"/>
  <c r="I1915" i="22" a="1"/>
  <c r="I1915" i="22" s="1"/>
  <c r="L1914" i="22"/>
  <c r="T1914" i="22" s="1"/>
  <c r="P1914" i="22"/>
  <c r="X1914" i="22"/>
  <c r="A1914" i="22"/>
  <c r="H1914" i="22"/>
  <c r="R1914" i="22" s="1"/>
  <c r="M1914" i="22"/>
  <c r="V1914" i="22"/>
  <c r="W1914" i="22"/>
  <c r="J1914" i="22"/>
  <c r="S1914" i="22" s="1"/>
  <c r="O1914" i="22"/>
  <c r="Q1913" i="22"/>
  <c r="Y1913" i="22"/>
  <c r="N1913" i="22"/>
  <c r="U1913" i="22" s="1"/>
  <c r="W1915" i="22" l="1"/>
  <c r="J1915" i="22"/>
  <c r="S1915" i="22" s="1"/>
  <c r="O1915" i="22"/>
  <c r="P1915" i="22"/>
  <c r="L1915" i="22"/>
  <c r="T1915" i="22" s="1"/>
  <c r="X1915" i="22"/>
  <c r="A1915" i="22"/>
  <c r="V1915" i="22"/>
  <c r="M1915" i="22"/>
  <c r="H1915" i="22"/>
  <c r="R1915" i="22" s="1"/>
  <c r="Q1914" i="22"/>
  <c r="Y1914" i="22"/>
  <c r="N1914" i="22"/>
  <c r="U1914" i="22" s="1"/>
  <c r="F1917" i="22"/>
  <c r="G1916" i="22" a="1"/>
  <c r="G1916" i="22" s="1"/>
  <c r="K1916" i="22" a="1"/>
  <c r="K1916" i="22" s="1"/>
  <c r="I1916" i="22" a="1"/>
  <c r="I1916" i="22" s="1"/>
  <c r="L1916" i="22" l="1"/>
  <c r="T1916" i="22" s="1"/>
  <c r="P1916" i="22"/>
  <c r="X1916" i="22"/>
  <c r="I1917" i="22" a="1"/>
  <c r="I1917" i="22" s="1"/>
  <c r="K1917" i="22" a="1"/>
  <c r="K1917" i="22" s="1"/>
  <c r="F1918" i="22"/>
  <c r="G1917" i="22" a="1"/>
  <c r="G1917" i="22" s="1"/>
  <c r="H1916" i="22"/>
  <c r="R1916" i="22" s="1"/>
  <c r="V1916" i="22"/>
  <c r="M1916" i="22"/>
  <c r="A1916" i="22"/>
  <c r="O1916" i="22"/>
  <c r="W1916" i="22"/>
  <c r="J1916" i="22"/>
  <c r="S1916" i="22" s="1"/>
  <c r="N1915" i="22"/>
  <c r="U1915" i="22" s="1"/>
  <c r="Q1915" i="22"/>
  <c r="Y1915" i="22"/>
  <c r="I1918" i="22" l="1" a="1"/>
  <c r="I1918" i="22" s="1"/>
  <c r="K1918" i="22" a="1"/>
  <c r="K1918" i="22" s="1"/>
  <c r="F1919" i="22"/>
  <c r="G1918" i="22" a="1"/>
  <c r="G1918" i="22" s="1"/>
  <c r="P1917" i="22"/>
  <c r="X1917" i="22"/>
  <c r="L1917" i="22"/>
  <c r="T1917" i="22" s="1"/>
  <c r="H1917" i="22"/>
  <c r="R1917" i="22" s="1"/>
  <c r="A1917" i="22"/>
  <c r="M1917" i="22"/>
  <c r="V1917" i="22"/>
  <c r="O1917" i="22"/>
  <c r="J1917" i="22"/>
  <c r="S1917" i="22" s="1"/>
  <c r="W1917" i="22"/>
  <c r="Q1916" i="22"/>
  <c r="Y1916" i="22"/>
  <c r="N1916" i="22"/>
  <c r="U1916" i="22" s="1"/>
  <c r="A1918" i="22" l="1"/>
  <c r="H1918" i="22"/>
  <c r="R1918" i="22" s="1"/>
  <c r="V1918" i="22"/>
  <c r="M1918" i="22"/>
  <c r="K1919" i="22" a="1"/>
  <c r="K1919" i="22" s="1"/>
  <c r="G1919" i="22" a="1"/>
  <c r="G1919" i="22" s="1"/>
  <c r="F1920" i="22"/>
  <c r="I1919" i="22" a="1"/>
  <c r="I1919" i="22" s="1"/>
  <c r="Y1917" i="22"/>
  <c r="Q1917" i="22"/>
  <c r="N1917" i="22"/>
  <c r="U1917" i="22" s="1"/>
  <c r="P1918" i="22"/>
  <c r="X1918" i="22"/>
  <c r="L1918" i="22"/>
  <c r="T1918" i="22" s="1"/>
  <c r="O1918" i="22"/>
  <c r="W1918" i="22"/>
  <c r="J1918" i="22"/>
  <c r="S1918" i="22" s="1"/>
  <c r="W1919" i="22" l="1"/>
  <c r="J1919" i="22"/>
  <c r="S1919" i="22" s="1"/>
  <c r="O1919" i="22"/>
  <c r="P1919" i="22"/>
  <c r="L1919" i="22"/>
  <c r="T1919" i="22" s="1"/>
  <c r="X1919" i="22"/>
  <c r="K1920" i="22" a="1"/>
  <c r="K1920" i="22" s="1"/>
  <c r="F1921" i="22"/>
  <c r="I1920" i="22" a="1"/>
  <c r="I1920" i="22" s="1"/>
  <c r="G1920" i="22" a="1"/>
  <c r="G1920" i="22" s="1"/>
  <c r="Y1918" i="22"/>
  <c r="N1918" i="22"/>
  <c r="U1918" i="22" s="1"/>
  <c r="Q1918" i="22"/>
  <c r="A1919" i="22"/>
  <c r="V1919" i="22"/>
  <c r="H1919" i="22"/>
  <c r="R1919" i="22" s="1"/>
  <c r="M1919" i="22"/>
  <c r="P1920" i="22" l="1"/>
  <c r="X1920" i="22"/>
  <c r="L1920" i="22"/>
  <c r="T1920" i="22" s="1"/>
  <c r="V1920" i="22"/>
  <c r="M1920" i="22"/>
  <c r="A1920" i="22"/>
  <c r="H1920" i="22"/>
  <c r="R1920" i="22" s="1"/>
  <c r="F1922" i="22"/>
  <c r="G1921" i="22" a="1"/>
  <c r="G1921" i="22" s="1"/>
  <c r="K1921" i="22" a="1"/>
  <c r="K1921" i="22" s="1"/>
  <c r="I1921" i="22" a="1"/>
  <c r="I1921" i="22" s="1"/>
  <c r="Q1919" i="22"/>
  <c r="Y1919" i="22"/>
  <c r="N1919" i="22"/>
  <c r="U1919" i="22" s="1"/>
  <c r="W1920" i="22"/>
  <c r="O1920" i="22"/>
  <c r="J1920" i="22"/>
  <c r="S1920" i="22" s="1"/>
  <c r="I1922" i="22" l="1" a="1"/>
  <c r="I1922" i="22" s="1"/>
  <c r="G1922" i="22" a="1"/>
  <c r="G1922" i="22" s="1"/>
  <c r="F1923" i="22"/>
  <c r="K1922" i="22" a="1"/>
  <c r="K1922" i="22" s="1"/>
  <c r="N1920" i="22"/>
  <c r="U1920" i="22" s="1"/>
  <c r="Q1920" i="22"/>
  <c r="Y1920" i="22"/>
  <c r="M1921" i="22"/>
  <c r="A1921" i="22"/>
  <c r="V1921" i="22"/>
  <c r="H1921" i="22"/>
  <c r="R1921" i="22" s="1"/>
  <c r="J1921" i="22"/>
  <c r="S1921" i="22" s="1"/>
  <c r="O1921" i="22"/>
  <c r="W1921" i="22"/>
  <c r="P1921" i="22"/>
  <c r="X1921" i="22"/>
  <c r="L1921" i="22"/>
  <c r="T1921" i="22" s="1"/>
  <c r="Q1921" i="22" l="1"/>
  <c r="Y1921" i="22"/>
  <c r="N1921" i="22"/>
  <c r="U1921" i="22" s="1"/>
  <c r="P1922" i="22"/>
  <c r="X1922" i="22"/>
  <c r="L1922" i="22"/>
  <c r="T1922" i="22" s="1"/>
  <c r="F1924" i="22"/>
  <c r="K1923" i="22" a="1"/>
  <c r="K1923" i="22" s="1"/>
  <c r="G1923" i="22" a="1"/>
  <c r="G1923" i="22" s="1"/>
  <c r="I1923" i="22" a="1"/>
  <c r="I1923" i="22" s="1"/>
  <c r="A1922" i="22"/>
  <c r="M1922" i="22"/>
  <c r="H1922" i="22"/>
  <c r="R1922" i="22" s="1"/>
  <c r="V1922" i="22"/>
  <c r="O1922" i="22"/>
  <c r="W1922" i="22"/>
  <c r="J1922" i="22"/>
  <c r="S1922" i="22" s="1"/>
  <c r="I1924" i="22" l="1" a="1"/>
  <c r="I1924" i="22" s="1"/>
  <c r="F1925" i="22"/>
  <c r="K1924" i="22" a="1"/>
  <c r="K1924" i="22" s="1"/>
  <c r="G1924" i="22" a="1"/>
  <c r="G1924" i="22" s="1"/>
  <c r="N1922" i="22"/>
  <c r="U1922" i="22" s="1"/>
  <c r="Q1922" i="22"/>
  <c r="Y1922" i="22"/>
  <c r="W1923" i="22"/>
  <c r="O1923" i="22"/>
  <c r="J1923" i="22"/>
  <c r="S1923" i="22" s="1"/>
  <c r="X1923" i="22"/>
  <c r="L1923" i="22"/>
  <c r="T1923" i="22" s="1"/>
  <c r="P1923" i="22"/>
  <c r="A1923" i="22"/>
  <c r="H1923" i="22"/>
  <c r="R1923" i="22" s="1"/>
  <c r="V1923" i="22"/>
  <c r="M1923" i="22"/>
  <c r="A1924" i="22" l="1"/>
  <c r="M1924" i="22"/>
  <c r="H1924" i="22"/>
  <c r="R1924" i="22" s="1"/>
  <c r="V1924" i="22"/>
  <c r="L1924" i="22"/>
  <c r="T1924" i="22" s="1"/>
  <c r="P1924" i="22"/>
  <c r="X1924" i="22"/>
  <c r="G1925" i="22" a="1"/>
  <c r="G1925" i="22" s="1"/>
  <c r="K1925" i="22" a="1"/>
  <c r="K1925" i="22" s="1"/>
  <c r="I1925" i="22" a="1"/>
  <c r="I1925" i="22" s="1"/>
  <c r="F1926" i="22"/>
  <c r="N1923" i="22"/>
  <c r="U1923" i="22" s="1"/>
  <c r="Y1923" i="22"/>
  <c r="Q1923" i="22"/>
  <c r="J1924" i="22"/>
  <c r="S1924" i="22" s="1"/>
  <c r="W1924" i="22"/>
  <c r="O1924" i="22"/>
  <c r="A1925" i="22" l="1"/>
  <c r="H1925" i="22"/>
  <c r="R1925" i="22" s="1"/>
  <c r="M1925" i="22"/>
  <c r="V1925" i="22"/>
  <c r="F1927" i="22"/>
  <c r="I1926" i="22" a="1"/>
  <c r="I1926" i="22" s="1"/>
  <c r="K1926" i="22" a="1"/>
  <c r="K1926" i="22" s="1"/>
  <c r="G1926" i="22" a="1"/>
  <c r="G1926" i="22" s="1"/>
  <c r="W1925" i="22"/>
  <c r="J1925" i="22"/>
  <c r="S1925" i="22" s="1"/>
  <c r="O1925" i="22"/>
  <c r="Q1924" i="22"/>
  <c r="Y1924" i="22"/>
  <c r="N1924" i="22"/>
  <c r="U1924" i="22" s="1"/>
  <c r="L1925" i="22"/>
  <c r="T1925" i="22" s="1"/>
  <c r="P1925" i="22"/>
  <c r="X1925" i="22"/>
  <c r="P1926" i="22" l="1"/>
  <c r="X1926" i="22"/>
  <c r="L1926" i="22"/>
  <c r="T1926" i="22" s="1"/>
  <c r="W1926" i="22"/>
  <c r="O1926" i="22"/>
  <c r="J1926" i="22"/>
  <c r="S1926" i="22" s="1"/>
  <c r="F1928" i="22"/>
  <c r="G1927" i="22" a="1"/>
  <c r="G1927" i="22" s="1"/>
  <c r="I1927" i="22" a="1"/>
  <c r="I1927" i="22" s="1"/>
  <c r="K1927" i="22" a="1"/>
  <c r="K1927" i="22" s="1"/>
  <c r="V1926" i="22"/>
  <c r="A1926" i="22"/>
  <c r="H1926" i="22"/>
  <c r="R1926" i="22" s="1"/>
  <c r="M1926" i="22"/>
  <c r="Q1925" i="22"/>
  <c r="Y1925" i="22"/>
  <c r="N1925" i="22"/>
  <c r="U1925" i="22" s="1"/>
  <c r="A1927" i="22" l="1"/>
  <c r="M1927" i="22"/>
  <c r="H1927" i="22"/>
  <c r="R1927" i="22" s="1"/>
  <c r="V1927" i="22"/>
  <c r="G1928" i="22" a="1"/>
  <c r="G1928" i="22" s="1"/>
  <c r="I1928" i="22" a="1"/>
  <c r="I1928" i="22" s="1"/>
  <c r="F1929" i="22"/>
  <c r="K1928" i="22" a="1"/>
  <c r="K1928" i="22" s="1"/>
  <c r="Q1926" i="22"/>
  <c r="N1926" i="22"/>
  <c r="U1926" i="22" s="1"/>
  <c r="Y1926" i="22"/>
  <c r="L1927" i="22"/>
  <c r="T1927" i="22" s="1"/>
  <c r="P1927" i="22"/>
  <c r="X1927" i="22"/>
  <c r="W1927" i="22"/>
  <c r="O1927" i="22"/>
  <c r="J1927" i="22"/>
  <c r="S1927" i="22" s="1"/>
  <c r="O1928" i="22" l="1"/>
  <c r="W1928" i="22"/>
  <c r="J1928" i="22"/>
  <c r="S1928" i="22" s="1"/>
  <c r="M1928" i="22"/>
  <c r="A1928" i="22"/>
  <c r="H1928" i="22"/>
  <c r="R1928" i="22" s="1"/>
  <c r="V1928" i="22"/>
  <c r="L1928" i="22"/>
  <c r="T1928" i="22" s="1"/>
  <c r="X1928" i="22"/>
  <c r="P1928" i="22"/>
  <c r="F1930" i="22"/>
  <c r="I1929" i="22" a="1"/>
  <c r="I1929" i="22" s="1"/>
  <c r="G1929" i="22" a="1"/>
  <c r="G1929" i="22" s="1"/>
  <c r="K1929" i="22" a="1"/>
  <c r="K1929" i="22" s="1"/>
  <c r="Q1927" i="22"/>
  <c r="Y1927" i="22"/>
  <c r="N1927" i="22"/>
  <c r="U1927" i="22" s="1"/>
  <c r="X1929" i="22" l="1"/>
  <c r="L1929" i="22"/>
  <c r="T1929" i="22" s="1"/>
  <c r="P1929" i="22"/>
  <c r="J1929" i="22"/>
  <c r="S1929" i="22" s="1"/>
  <c r="O1929" i="22"/>
  <c r="W1929" i="22"/>
  <c r="Q1928" i="22"/>
  <c r="Y1928" i="22"/>
  <c r="N1928" i="22"/>
  <c r="U1928" i="22" s="1"/>
  <c r="K1930" i="22" a="1"/>
  <c r="K1930" i="22" s="1"/>
  <c r="G1930" i="22" a="1"/>
  <c r="G1930" i="22" s="1"/>
  <c r="I1930" i="22" a="1"/>
  <c r="I1930" i="22" s="1"/>
  <c r="F1931" i="22"/>
  <c r="A1929" i="22"/>
  <c r="M1929" i="22"/>
  <c r="H1929" i="22"/>
  <c r="R1929" i="22" s="1"/>
  <c r="V1929" i="22"/>
  <c r="K1931" i="22" l="1" a="1"/>
  <c r="K1931" i="22" s="1"/>
  <c r="I1931" i="22" a="1"/>
  <c r="I1931" i="22" s="1"/>
  <c r="G1931" i="22" a="1"/>
  <c r="G1931" i="22" s="1"/>
  <c r="F1932" i="22"/>
  <c r="O1930" i="22"/>
  <c r="J1930" i="22"/>
  <c r="S1930" i="22" s="1"/>
  <c r="W1930" i="22"/>
  <c r="M1930" i="22"/>
  <c r="A1930" i="22"/>
  <c r="H1930" i="22"/>
  <c r="R1930" i="22" s="1"/>
  <c r="V1930" i="22"/>
  <c r="Q1929" i="22"/>
  <c r="Y1929" i="22"/>
  <c r="N1929" i="22"/>
  <c r="U1929" i="22" s="1"/>
  <c r="L1930" i="22"/>
  <c r="T1930" i="22" s="1"/>
  <c r="P1930" i="22"/>
  <c r="X1930" i="22"/>
  <c r="F1933" i="22" l="1"/>
  <c r="I1932" i="22" a="1"/>
  <c r="I1932" i="22" s="1"/>
  <c r="G1932" i="22" a="1"/>
  <c r="G1932" i="22" s="1"/>
  <c r="K1932" i="22" a="1"/>
  <c r="K1932" i="22" s="1"/>
  <c r="N1930" i="22"/>
  <c r="U1930" i="22" s="1"/>
  <c r="Q1930" i="22"/>
  <c r="Y1930" i="22"/>
  <c r="A1931" i="22"/>
  <c r="H1931" i="22"/>
  <c r="R1931" i="22" s="1"/>
  <c r="V1931" i="22"/>
  <c r="M1931" i="22"/>
  <c r="W1931" i="22"/>
  <c r="J1931" i="22"/>
  <c r="S1931" i="22" s="1"/>
  <c r="O1931" i="22"/>
  <c r="P1931" i="22"/>
  <c r="X1931" i="22"/>
  <c r="L1931" i="22"/>
  <c r="T1931" i="22" s="1"/>
  <c r="L1932" i="22" l="1"/>
  <c r="T1932" i="22" s="1"/>
  <c r="P1932" i="22"/>
  <c r="X1932" i="22"/>
  <c r="Y1931" i="22"/>
  <c r="N1931" i="22"/>
  <c r="U1931" i="22" s="1"/>
  <c r="Q1931" i="22"/>
  <c r="M1932" i="22"/>
  <c r="A1932" i="22"/>
  <c r="H1932" i="22"/>
  <c r="R1932" i="22" s="1"/>
  <c r="V1932" i="22"/>
  <c r="O1932" i="22"/>
  <c r="W1932" i="22"/>
  <c r="J1932" i="22"/>
  <c r="S1932" i="22" s="1"/>
  <c r="K1933" i="22" a="1"/>
  <c r="K1933" i="22" s="1"/>
  <c r="I1933" i="22" a="1"/>
  <c r="I1933" i="22" s="1"/>
  <c r="G1933" i="22" a="1"/>
  <c r="G1933" i="22" s="1"/>
  <c r="F1934" i="22"/>
  <c r="O1933" i="22" l="1"/>
  <c r="W1933" i="22"/>
  <c r="J1933" i="22"/>
  <c r="S1933" i="22" s="1"/>
  <c r="Y1932" i="22"/>
  <c r="N1932" i="22"/>
  <c r="U1932" i="22" s="1"/>
  <c r="Q1932" i="22"/>
  <c r="V1933" i="22"/>
  <c r="M1933" i="22"/>
  <c r="H1933" i="22"/>
  <c r="R1933" i="22" s="1"/>
  <c r="A1933" i="22"/>
  <c r="L1933" i="22"/>
  <c r="T1933" i="22" s="1"/>
  <c r="P1933" i="22"/>
  <c r="X1933" i="22"/>
  <c r="F1935" i="22"/>
  <c r="G1934" i="22" a="1"/>
  <c r="G1934" i="22" s="1"/>
  <c r="K1934" i="22" a="1"/>
  <c r="K1934" i="22" s="1"/>
  <c r="I1934" i="22" a="1"/>
  <c r="I1934" i="22" s="1"/>
  <c r="N1933" i="22" l="1"/>
  <c r="U1933" i="22" s="1"/>
  <c r="Q1933" i="22"/>
  <c r="Y1933" i="22"/>
  <c r="H1934" i="22"/>
  <c r="R1934" i="22" s="1"/>
  <c r="M1934" i="22"/>
  <c r="A1934" i="22"/>
  <c r="V1934" i="22"/>
  <c r="P1934" i="22"/>
  <c r="X1934" i="22"/>
  <c r="L1934" i="22"/>
  <c r="T1934" i="22" s="1"/>
  <c r="F1936" i="22"/>
  <c r="I1935" i="22" a="1"/>
  <c r="I1935" i="22" s="1"/>
  <c r="G1935" i="22" a="1"/>
  <c r="G1935" i="22" s="1"/>
  <c r="K1935" i="22" a="1"/>
  <c r="K1935" i="22" s="1"/>
  <c r="W1934" i="22"/>
  <c r="J1934" i="22"/>
  <c r="S1934" i="22" s="1"/>
  <c r="O1934" i="22"/>
  <c r="V1935" i="22" l="1"/>
  <c r="H1935" i="22"/>
  <c r="R1935" i="22" s="1"/>
  <c r="A1935" i="22"/>
  <c r="M1935" i="22"/>
  <c r="O1935" i="22"/>
  <c r="W1935" i="22"/>
  <c r="J1935" i="22"/>
  <c r="S1935" i="22" s="1"/>
  <c r="L1935" i="22"/>
  <c r="T1935" i="22" s="1"/>
  <c r="P1935" i="22"/>
  <c r="X1935" i="22"/>
  <c r="F1937" i="22"/>
  <c r="I1936" i="22" a="1"/>
  <c r="I1936" i="22" s="1"/>
  <c r="G1936" i="22" a="1"/>
  <c r="G1936" i="22" s="1"/>
  <c r="K1936" i="22" a="1"/>
  <c r="K1936" i="22" s="1"/>
  <c r="Y1934" i="22"/>
  <c r="N1934" i="22"/>
  <c r="U1934" i="22" s="1"/>
  <c r="Q1934" i="22"/>
  <c r="W1936" i="22" l="1"/>
  <c r="J1936" i="22"/>
  <c r="S1936" i="22" s="1"/>
  <c r="O1936" i="22"/>
  <c r="Y1935" i="22"/>
  <c r="N1935" i="22"/>
  <c r="U1935" i="22" s="1"/>
  <c r="Q1935" i="22"/>
  <c r="X1936" i="22"/>
  <c r="P1936" i="22"/>
  <c r="L1936" i="22"/>
  <c r="T1936" i="22" s="1"/>
  <c r="A1936" i="22"/>
  <c r="M1936" i="22"/>
  <c r="H1936" i="22"/>
  <c r="R1936" i="22" s="1"/>
  <c r="V1936" i="22"/>
  <c r="G1937" i="22" a="1"/>
  <c r="G1937" i="22" s="1"/>
  <c r="F1938" i="22"/>
  <c r="I1937" i="22" a="1"/>
  <c r="I1937" i="22" s="1"/>
  <c r="K1937" i="22" a="1"/>
  <c r="K1937" i="22" s="1"/>
  <c r="F1939" i="22" l="1"/>
  <c r="I1938" i="22" a="1"/>
  <c r="I1938" i="22" s="1"/>
  <c r="G1938" i="22" a="1"/>
  <c r="G1938" i="22" s="1"/>
  <c r="K1938" i="22" a="1"/>
  <c r="K1938" i="22" s="1"/>
  <c r="M1937" i="22"/>
  <c r="A1937" i="22"/>
  <c r="V1937" i="22"/>
  <c r="H1937" i="22"/>
  <c r="R1937" i="22" s="1"/>
  <c r="Q1936" i="22"/>
  <c r="Y1936" i="22"/>
  <c r="N1936" i="22"/>
  <c r="U1936" i="22" s="1"/>
  <c r="J1937" i="22"/>
  <c r="S1937" i="22" s="1"/>
  <c r="O1937" i="22"/>
  <c r="W1937" i="22"/>
  <c r="L1937" i="22"/>
  <c r="T1937" i="22" s="1"/>
  <c r="P1937" i="22"/>
  <c r="X1937" i="22"/>
  <c r="Q1937" i="22" l="1"/>
  <c r="Y1937" i="22"/>
  <c r="N1937" i="22"/>
  <c r="U1937" i="22" s="1"/>
  <c r="P1938" i="22"/>
  <c r="X1938" i="22"/>
  <c r="L1938" i="22"/>
  <c r="T1938" i="22" s="1"/>
  <c r="A1938" i="22"/>
  <c r="M1938" i="22"/>
  <c r="H1938" i="22"/>
  <c r="R1938" i="22" s="1"/>
  <c r="V1938" i="22"/>
  <c r="W1938" i="22"/>
  <c r="J1938" i="22"/>
  <c r="S1938" i="22" s="1"/>
  <c r="O1938" i="22"/>
  <c r="I1939" i="22" a="1"/>
  <c r="I1939" i="22" s="1"/>
  <c r="F1940" i="22"/>
  <c r="K1939" i="22" a="1"/>
  <c r="K1939" i="22" s="1"/>
  <c r="G1939" i="22" a="1"/>
  <c r="G1939" i="22" s="1"/>
  <c r="N1938" i="22" l="1"/>
  <c r="U1938" i="22" s="1"/>
  <c r="Y1938" i="22"/>
  <c r="Q1938" i="22"/>
  <c r="W1939" i="22"/>
  <c r="O1939" i="22"/>
  <c r="J1939" i="22"/>
  <c r="S1939" i="22" s="1"/>
  <c r="P1939" i="22"/>
  <c r="X1939" i="22"/>
  <c r="L1939" i="22"/>
  <c r="T1939" i="22" s="1"/>
  <c r="G1940" i="22" a="1"/>
  <c r="G1940" i="22" s="1"/>
  <c r="F1941" i="22"/>
  <c r="K1940" i="22" a="1"/>
  <c r="K1940" i="22" s="1"/>
  <c r="I1940" i="22" a="1"/>
  <c r="I1940" i="22" s="1"/>
  <c r="A1939" i="22"/>
  <c r="H1939" i="22"/>
  <c r="R1939" i="22" s="1"/>
  <c r="M1939" i="22"/>
  <c r="V1939" i="22"/>
  <c r="J1940" i="22" l="1"/>
  <c r="S1940" i="22" s="1"/>
  <c r="O1940" i="22"/>
  <c r="W1940" i="22"/>
  <c r="X1940" i="22"/>
  <c r="P1940" i="22"/>
  <c r="L1940" i="22"/>
  <c r="T1940" i="22" s="1"/>
  <c r="G1941" i="22" a="1"/>
  <c r="G1941" i="22" s="1"/>
  <c r="I1941" i="22" a="1"/>
  <c r="I1941" i="22" s="1"/>
  <c r="F1942" i="22"/>
  <c r="K1941" i="22" a="1"/>
  <c r="K1941" i="22" s="1"/>
  <c r="M1940" i="22"/>
  <c r="A1940" i="22"/>
  <c r="H1940" i="22"/>
  <c r="R1940" i="22" s="1"/>
  <c r="V1940" i="22"/>
  <c r="Y1939" i="22"/>
  <c r="Q1939" i="22"/>
  <c r="N1939" i="22"/>
  <c r="U1939" i="22" s="1"/>
  <c r="O1941" i="22" l="1"/>
  <c r="W1941" i="22"/>
  <c r="J1941" i="22"/>
  <c r="S1941" i="22" s="1"/>
  <c r="H1941" i="22"/>
  <c r="R1941" i="22" s="1"/>
  <c r="V1941" i="22"/>
  <c r="M1941" i="22"/>
  <c r="A1941" i="22"/>
  <c r="N1940" i="22"/>
  <c r="U1940" i="22" s="1"/>
  <c r="Q1940" i="22"/>
  <c r="Y1940" i="22"/>
  <c r="L1941" i="22"/>
  <c r="T1941" i="22" s="1"/>
  <c r="P1941" i="22"/>
  <c r="X1941" i="22"/>
  <c r="F1943" i="22"/>
  <c r="I1942" i="22" a="1"/>
  <c r="I1942" i="22" s="1"/>
  <c r="K1942" i="22" a="1"/>
  <c r="K1942" i="22" s="1"/>
  <c r="G1942" i="22" a="1"/>
  <c r="G1942" i="22" s="1"/>
  <c r="X1942" i="22" l="1"/>
  <c r="L1942" i="22"/>
  <c r="T1942" i="22" s="1"/>
  <c r="P1942" i="22"/>
  <c r="O1942" i="22"/>
  <c r="W1942" i="22"/>
  <c r="J1942" i="22"/>
  <c r="S1942" i="22" s="1"/>
  <c r="Q1941" i="22"/>
  <c r="Y1941" i="22"/>
  <c r="N1941" i="22"/>
  <c r="U1941" i="22" s="1"/>
  <c r="K1943" i="22" a="1"/>
  <c r="K1943" i="22" s="1"/>
  <c r="G1943" i="22" a="1"/>
  <c r="G1943" i="22" s="1"/>
  <c r="I1943" i="22" a="1"/>
  <c r="I1943" i="22" s="1"/>
  <c r="F1944" i="22"/>
  <c r="A1942" i="22"/>
  <c r="M1942" i="22"/>
  <c r="H1942" i="22"/>
  <c r="R1942" i="22" s="1"/>
  <c r="V1942" i="22"/>
  <c r="Y1942" i="22" l="1"/>
  <c r="N1942" i="22"/>
  <c r="U1942" i="22" s="1"/>
  <c r="Q1942" i="22"/>
  <c r="J1943" i="22"/>
  <c r="S1943" i="22" s="1"/>
  <c r="O1943" i="22"/>
  <c r="W1943" i="22"/>
  <c r="V1943" i="22"/>
  <c r="M1943" i="22"/>
  <c r="H1943" i="22"/>
  <c r="R1943" i="22" s="1"/>
  <c r="A1943" i="22"/>
  <c r="L1943" i="22"/>
  <c r="T1943" i="22" s="1"/>
  <c r="P1943" i="22"/>
  <c r="X1943" i="22"/>
  <c r="F1945" i="22"/>
  <c r="I1944" i="22" a="1"/>
  <c r="I1944" i="22" s="1"/>
  <c r="K1944" i="22" a="1"/>
  <c r="K1944" i="22" s="1"/>
  <c r="G1944" i="22" a="1"/>
  <c r="G1944" i="22" s="1"/>
  <c r="X1944" i="22" l="1"/>
  <c r="L1944" i="22"/>
  <c r="T1944" i="22" s="1"/>
  <c r="P1944" i="22"/>
  <c r="G1945" i="22" a="1"/>
  <c r="G1945" i="22" s="1"/>
  <c r="I1945" i="22" a="1"/>
  <c r="I1945" i="22" s="1"/>
  <c r="K1945" i="22" a="1"/>
  <c r="K1945" i="22" s="1"/>
  <c r="F1946" i="22"/>
  <c r="O1944" i="22"/>
  <c r="W1944" i="22"/>
  <c r="J1944" i="22"/>
  <c r="S1944" i="22" s="1"/>
  <c r="Q1943" i="22"/>
  <c r="N1943" i="22"/>
  <c r="U1943" i="22" s="1"/>
  <c r="Y1943" i="22"/>
  <c r="M1944" i="22"/>
  <c r="H1944" i="22"/>
  <c r="R1944" i="22" s="1"/>
  <c r="A1944" i="22"/>
  <c r="V1944" i="22"/>
  <c r="X1945" i="22" l="1"/>
  <c r="L1945" i="22"/>
  <c r="T1945" i="22" s="1"/>
  <c r="P1945" i="22"/>
  <c r="J1945" i="22"/>
  <c r="S1945" i="22" s="1"/>
  <c r="O1945" i="22"/>
  <c r="W1945" i="22"/>
  <c r="M1945" i="22"/>
  <c r="H1945" i="22"/>
  <c r="R1945" i="22" s="1"/>
  <c r="A1945" i="22"/>
  <c r="V1945" i="22"/>
  <c r="I1946" i="22" a="1"/>
  <c r="I1946" i="22" s="1"/>
  <c r="F1947" i="22"/>
  <c r="G1946" i="22" a="1"/>
  <c r="G1946" i="22" s="1"/>
  <c r="K1946" i="22" a="1"/>
  <c r="K1946" i="22" s="1"/>
  <c r="Q1944" i="22"/>
  <c r="N1944" i="22"/>
  <c r="U1944" i="22" s="1"/>
  <c r="Y1944" i="22"/>
  <c r="Y1945" i="22" l="1"/>
  <c r="N1945" i="22"/>
  <c r="U1945" i="22" s="1"/>
  <c r="Q1945" i="22"/>
  <c r="P1946" i="22"/>
  <c r="X1946" i="22"/>
  <c r="L1946" i="22"/>
  <c r="T1946" i="22" s="1"/>
  <c r="M1946" i="22"/>
  <c r="A1946" i="22"/>
  <c r="H1946" i="22"/>
  <c r="R1946" i="22" s="1"/>
  <c r="V1946" i="22"/>
  <c r="F1948" i="22"/>
  <c r="I1947" i="22" a="1"/>
  <c r="I1947" i="22" s="1"/>
  <c r="K1947" i="22" a="1"/>
  <c r="K1947" i="22" s="1"/>
  <c r="G1947" i="22" a="1"/>
  <c r="G1947" i="22" s="1"/>
  <c r="O1946" i="22"/>
  <c r="W1946" i="22"/>
  <c r="J1946" i="22"/>
  <c r="S1946" i="22" s="1"/>
  <c r="N1946" i="22" l="1"/>
  <c r="U1946" i="22" s="1"/>
  <c r="Q1946" i="22"/>
  <c r="Y1946" i="22"/>
  <c r="O1947" i="22"/>
  <c r="J1947" i="22"/>
  <c r="S1947" i="22" s="1"/>
  <c r="W1947" i="22"/>
  <c r="P1947" i="22"/>
  <c r="X1947" i="22"/>
  <c r="L1947" i="22"/>
  <c r="T1947" i="22" s="1"/>
  <c r="G1948" i="22" a="1"/>
  <c r="G1948" i="22" s="1"/>
  <c r="F1949" i="22"/>
  <c r="I1948" i="22" a="1"/>
  <c r="I1948" i="22" s="1"/>
  <c r="K1948" i="22" a="1"/>
  <c r="K1948" i="22" s="1"/>
  <c r="A1947" i="22"/>
  <c r="H1947" i="22"/>
  <c r="R1947" i="22" s="1"/>
  <c r="V1947" i="22"/>
  <c r="M1947" i="22"/>
  <c r="F1950" i="22" l="1"/>
  <c r="G1949" i="22" a="1"/>
  <c r="G1949" i="22" s="1"/>
  <c r="I1949" i="22" a="1"/>
  <c r="I1949" i="22" s="1"/>
  <c r="K1949" i="22" a="1"/>
  <c r="K1949" i="22" s="1"/>
  <c r="P1948" i="22"/>
  <c r="L1948" i="22"/>
  <c r="T1948" i="22" s="1"/>
  <c r="X1948" i="22"/>
  <c r="A1948" i="22"/>
  <c r="M1948" i="22"/>
  <c r="H1948" i="22"/>
  <c r="R1948" i="22" s="1"/>
  <c r="V1948" i="22"/>
  <c r="O1948" i="22"/>
  <c r="J1948" i="22"/>
  <c r="S1948" i="22" s="1"/>
  <c r="W1948" i="22"/>
  <c r="Q1947" i="22"/>
  <c r="N1947" i="22"/>
  <c r="U1947" i="22" s="1"/>
  <c r="Y1947" i="22"/>
  <c r="L1949" i="22" l="1"/>
  <c r="T1949" i="22" s="1"/>
  <c r="P1949" i="22"/>
  <c r="X1949" i="22"/>
  <c r="W1949" i="22"/>
  <c r="J1949" i="22"/>
  <c r="S1949" i="22" s="1"/>
  <c r="O1949" i="22"/>
  <c r="M1949" i="22"/>
  <c r="H1949" i="22"/>
  <c r="R1949" i="22" s="1"/>
  <c r="V1949" i="22"/>
  <c r="A1949" i="22"/>
  <c r="Q1948" i="22"/>
  <c r="Y1948" i="22"/>
  <c r="N1948" i="22"/>
  <c r="U1948" i="22" s="1"/>
  <c r="K1950" i="22" a="1"/>
  <c r="K1950" i="22" s="1"/>
  <c r="G1950" i="22" a="1"/>
  <c r="G1950" i="22" s="1"/>
  <c r="I1950" i="22" a="1"/>
  <c r="I1950" i="22" s="1"/>
  <c r="F1951" i="22"/>
  <c r="O1950" i="22" l="1"/>
  <c r="W1950" i="22"/>
  <c r="J1950" i="22"/>
  <c r="S1950" i="22" s="1"/>
  <c r="M1950" i="22"/>
  <c r="A1950" i="22"/>
  <c r="V1950" i="22"/>
  <c r="H1950" i="22"/>
  <c r="R1950" i="22" s="1"/>
  <c r="Q1949" i="22"/>
  <c r="Y1949" i="22"/>
  <c r="N1949" i="22"/>
  <c r="U1949" i="22" s="1"/>
  <c r="P1950" i="22"/>
  <c r="X1950" i="22"/>
  <c r="L1950" i="22"/>
  <c r="T1950" i="22" s="1"/>
  <c r="I1951" i="22" a="1"/>
  <c r="I1951" i="22" s="1"/>
  <c r="G1951" i="22" a="1"/>
  <c r="G1951" i="22" s="1"/>
  <c r="F1952" i="22"/>
  <c r="K1951" i="22" a="1"/>
  <c r="K1951" i="22" s="1"/>
  <c r="G1952" i="22" l="1" a="1"/>
  <c r="G1952" i="22" s="1"/>
  <c r="F1953" i="22"/>
  <c r="K1952" i="22" a="1"/>
  <c r="K1952" i="22" s="1"/>
  <c r="I1952" i="22" a="1"/>
  <c r="I1952" i="22" s="1"/>
  <c r="O1951" i="22"/>
  <c r="W1951" i="22"/>
  <c r="J1951" i="22"/>
  <c r="S1951" i="22" s="1"/>
  <c r="N1950" i="22"/>
  <c r="U1950" i="22" s="1"/>
  <c r="Q1950" i="22"/>
  <c r="Y1950" i="22"/>
  <c r="M1951" i="22"/>
  <c r="H1951" i="22"/>
  <c r="R1951" i="22" s="1"/>
  <c r="A1951" i="22"/>
  <c r="V1951" i="22"/>
  <c r="L1951" i="22"/>
  <c r="T1951" i="22" s="1"/>
  <c r="P1951" i="22"/>
  <c r="X1951" i="22"/>
  <c r="O1952" i="22" l="1"/>
  <c r="W1952" i="22"/>
  <c r="J1952" i="22"/>
  <c r="S1952" i="22" s="1"/>
  <c r="X1952" i="22"/>
  <c r="L1952" i="22"/>
  <c r="T1952" i="22" s="1"/>
  <c r="P1952" i="22"/>
  <c r="Y1951" i="22"/>
  <c r="N1951" i="22"/>
  <c r="U1951" i="22" s="1"/>
  <c r="Q1951" i="22"/>
  <c r="K1953" i="22" a="1"/>
  <c r="K1953" i="22" s="1"/>
  <c r="G1953" i="22" a="1"/>
  <c r="G1953" i="22" s="1"/>
  <c r="I1953" i="22" a="1"/>
  <c r="I1953" i="22" s="1"/>
  <c r="F1954" i="22"/>
  <c r="H1952" i="22"/>
  <c r="R1952" i="22" s="1"/>
  <c r="M1952" i="22"/>
  <c r="A1952" i="22"/>
  <c r="V1952" i="22"/>
  <c r="J1953" i="22" l="1"/>
  <c r="S1953" i="22" s="1"/>
  <c r="O1953" i="22"/>
  <c r="W1953" i="22"/>
  <c r="A1953" i="22"/>
  <c r="H1953" i="22"/>
  <c r="R1953" i="22" s="1"/>
  <c r="V1953" i="22"/>
  <c r="M1953" i="22"/>
  <c r="P1953" i="22"/>
  <c r="X1953" i="22"/>
  <c r="L1953" i="22"/>
  <c r="T1953" i="22" s="1"/>
  <c r="N1952" i="22"/>
  <c r="U1952" i="22" s="1"/>
  <c r="Q1952" i="22"/>
  <c r="Y1952" i="22"/>
  <c r="G1954" i="22" a="1"/>
  <c r="G1954" i="22" s="1"/>
  <c r="F1955" i="22"/>
  <c r="I1954" i="22" a="1"/>
  <c r="I1954" i="22" s="1"/>
  <c r="K1954" i="22" a="1"/>
  <c r="K1954" i="22" s="1"/>
  <c r="Q1953" i="22" l="1"/>
  <c r="Y1953" i="22"/>
  <c r="N1953" i="22"/>
  <c r="U1953" i="22" s="1"/>
  <c r="O1954" i="22"/>
  <c r="J1954" i="22"/>
  <c r="S1954" i="22" s="1"/>
  <c r="W1954" i="22"/>
  <c r="K1955" i="22" a="1"/>
  <c r="K1955" i="22" s="1"/>
  <c r="I1955" i="22" a="1"/>
  <c r="I1955" i="22" s="1"/>
  <c r="F1956" i="22"/>
  <c r="G1955" i="22" a="1"/>
  <c r="G1955" i="22" s="1"/>
  <c r="M1954" i="22"/>
  <c r="H1954" i="22"/>
  <c r="R1954" i="22" s="1"/>
  <c r="V1954" i="22"/>
  <c r="A1954" i="22"/>
  <c r="L1954" i="22"/>
  <c r="T1954" i="22" s="1"/>
  <c r="P1954" i="22"/>
  <c r="X1954" i="22"/>
  <c r="W1955" i="22" l="1"/>
  <c r="O1955" i="22"/>
  <c r="J1955" i="22"/>
  <c r="S1955" i="22" s="1"/>
  <c r="P1955" i="22"/>
  <c r="X1955" i="22"/>
  <c r="L1955" i="22"/>
  <c r="T1955" i="22" s="1"/>
  <c r="Q1954" i="22"/>
  <c r="Y1954" i="22"/>
  <c r="N1954" i="22"/>
  <c r="U1954" i="22" s="1"/>
  <c r="A1955" i="22"/>
  <c r="H1955" i="22"/>
  <c r="R1955" i="22" s="1"/>
  <c r="V1955" i="22"/>
  <c r="M1955" i="22"/>
  <c r="K1956" i="22" a="1"/>
  <c r="K1956" i="22" s="1"/>
  <c r="G1956" i="22" a="1"/>
  <c r="G1956" i="22" s="1"/>
  <c r="I1956" i="22" a="1"/>
  <c r="I1956" i="22" s="1"/>
  <c r="F1957" i="22"/>
  <c r="H1956" i="22" l="1"/>
  <c r="R1956" i="22" s="1"/>
  <c r="M1956" i="22"/>
  <c r="V1956" i="22"/>
  <c r="A1956" i="22"/>
  <c r="W1956" i="22"/>
  <c r="J1956" i="22"/>
  <c r="S1956" i="22" s="1"/>
  <c r="O1956" i="22"/>
  <c r="Y1955" i="22"/>
  <c r="N1955" i="22"/>
  <c r="U1955" i="22" s="1"/>
  <c r="Q1955" i="22"/>
  <c r="L1956" i="22"/>
  <c r="T1956" i="22" s="1"/>
  <c r="P1956" i="22"/>
  <c r="X1956" i="22"/>
  <c r="K1957" i="22" a="1"/>
  <c r="K1957" i="22" s="1"/>
  <c r="I1957" i="22" a="1"/>
  <c r="I1957" i="22" s="1"/>
  <c r="F1958" i="22"/>
  <c r="G1957" i="22" a="1"/>
  <c r="G1957" i="22" s="1"/>
  <c r="L1957" i="22" l="1"/>
  <c r="T1957" i="22" s="1"/>
  <c r="P1957" i="22"/>
  <c r="X1957" i="22"/>
  <c r="J1957" i="22"/>
  <c r="S1957" i="22" s="1"/>
  <c r="O1957" i="22"/>
  <c r="W1957" i="22"/>
  <c r="Q1956" i="22"/>
  <c r="Y1956" i="22"/>
  <c r="N1956" i="22"/>
  <c r="U1956" i="22" s="1"/>
  <c r="G1958" i="22" a="1"/>
  <c r="G1958" i="22" s="1"/>
  <c r="F1959" i="22"/>
  <c r="I1958" i="22" a="1"/>
  <c r="I1958" i="22" s="1"/>
  <c r="K1958" i="22" a="1"/>
  <c r="K1958" i="22" s="1"/>
  <c r="M1957" i="22"/>
  <c r="A1957" i="22"/>
  <c r="V1957" i="22"/>
  <c r="H1957" i="22"/>
  <c r="R1957" i="22" s="1"/>
  <c r="L1958" i="22" l="1"/>
  <c r="T1958" i="22" s="1"/>
  <c r="P1958" i="22"/>
  <c r="X1958" i="22"/>
  <c r="Q1957" i="22"/>
  <c r="Y1957" i="22"/>
  <c r="N1957" i="22"/>
  <c r="U1957" i="22" s="1"/>
  <c r="K1959" i="22" a="1"/>
  <c r="K1959" i="22" s="1"/>
  <c r="I1959" i="22" a="1"/>
  <c r="I1959" i="22" s="1"/>
  <c r="G1959" i="22" a="1"/>
  <c r="G1959" i="22" s="1"/>
  <c r="F1960" i="22"/>
  <c r="V1958" i="22"/>
  <c r="M1958" i="22"/>
  <c r="H1958" i="22"/>
  <c r="R1958" i="22" s="1"/>
  <c r="A1958" i="22"/>
  <c r="O1958" i="22"/>
  <c r="W1958" i="22"/>
  <c r="J1958" i="22"/>
  <c r="S1958" i="22" s="1"/>
  <c r="O1959" i="22" l="1"/>
  <c r="W1959" i="22"/>
  <c r="J1959" i="22"/>
  <c r="S1959" i="22" s="1"/>
  <c r="L1959" i="22"/>
  <c r="T1959" i="22" s="1"/>
  <c r="P1959" i="22"/>
  <c r="X1959" i="22"/>
  <c r="Y1958" i="22"/>
  <c r="N1958" i="22"/>
  <c r="U1958" i="22" s="1"/>
  <c r="Q1958" i="22"/>
  <c r="F1961" i="22"/>
  <c r="G1960" i="22" a="1"/>
  <c r="G1960" i="22" s="1"/>
  <c r="K1960" i="22" a="1"/>
  <c r="K1960" i="22" s="1"/>
  <c r="I1960" i="22" a="1"/>
  <c r="I1960" i="22" s="1"/>
  <c r="V1959" i="22"/>
  <c r="A1959" i="22"/>
  <c r="M1959" i="22"/>
  <c r="H1959" i="22"/>
  <c r="R1959" i="22" s="1"/>
  <c r="N1959" i="22" l="1"/>
  <c r="U1959" i="22" s="1"/>
  <c r="Q1959" i="22"/>
  <c r="Y1959" i="22"/>
  <c r="O1960" i="22"/>
  <c r="W1960" i="22"/>
  <c r="J1960" i="22"/>
  <c r="S1960" i="22" s="1"/>
  <c r="L1960" i="22"/>
  <c r="T1960" i="22" s="1"/>
  <c r="P1960" i="22"/>
  <c r="X1960" i="22"/>
  <c r="F1962" i="22"/>
  <c r="I1961" i="22" a="1"/>
  <c r="I1961" i="22" s="1"/>
  <c r="G1961" i="22" a="1"/>
  <c r="G1961" i="22" s="1"/>
  <c r="K1961" i="22" a="1"/>
  <c r="K1961" i="22" s="1"/>
  <c r="H1960" i="22"/>
  <c r="R1960" i="22" s="1"/>
  <c r="V1960" i="22"/>
  <c r="A1960" i="22"/>
  <c r="M1960" i="22"/>
  <c r="P1961" i="22" l="1"/>
  <c r="X1961" i="22"/>
  <c r="L1961" i="22"/>
  <c r="T1961" i="22" s="1"/>
  <c r="A1961" i="22"/>
  <c r="H1961" i="22"/>
  <c r="R1961" i="22" s="1"/>
  <c r="M1961" i="22"/>
  <c r="V1961" i="22"/>
  <c r="W1961" i="22"/>
  <c r="J1961" i="22"/>
  <c r="S1961" i="22" s="1"/>
  <c r="O1961" i="22"/>
  <c r="G1962" i="22" a="1"/>
  <c r="G1962" i="22" s="1"/>
  <c r="F1963" i="22"/>
  <c r="I1962" i="22" a="1"/>
  <c r="I1962" i="22" s="1"/>
  <c r="K1962" i="22" a="1"/>
  <c r="K1962" i="22" s="1"/>
  <c r="Q1960" i="22"/>
  <c r="N1960" i="22"/>
  <c r="U1960" i="22" s="1"/>
  <c r="Y1960" i="22"/>
  <c r="L1962" i="22" l="1"/>
  <c r="T1962" i="22" s="1"/>
  <c r="P1962" i="22"/>
  <c r="X1962" i="22"/>
  <c r="Y1961" i="22"/>
  <c r="N1961" i="22"/>
  <c r="U1961" i="22" s="1"/>
  <c r="Q1961" i="22"/>
  <c r="M1962" i="22"/>
  <c r="A1962" i="22"/>
  <c r="H1962" i="22"/>
  <c r="R1962" i="22" s="1"/>
  <c r="V1962" i="22"/>
  <c r="K1963" i="22" a="1"/>
  <c r="K1963" i="22" s="1"/>
  <c r="G1963" i="22" a="1"/>
  <c r="G1963" i="22" s="1"/>
  <c r="I1963" i="22" a="1"/>
  <c r="I1963" i="22" s="1"/>
  <c r="F1964" i="22"/>
  <c r="O1962" i="22"/>
  <c r="J1962" i="22"/>
  <c r="S1962" i="22" s="1"/>
  <c r="W1962" i="22"/>
  <c r="O1963" i="22" l="1"/>
  <c r="W1963" i="22"/>
  <c r="J1963" i="22"/>
  <c r="S1963" i="22" s="1"/>
  <c r="K1964" i="22" a="1"/>
  <c r="K1964" i="22" s="1"/>
  <c r="F1965" i="22"/>
  <c r="G1964" i="22" a="1"/>
  <c r="G1964" i="22" s="1"/>
  <c r="I1964" i="22" a="1"/>
  <c r="I1964" i="22" s="1"/>
  <c r="N1962" i="22"/>
  <c r="U1962" i="22" s="1"/>
  <c r="Q1962" i="22"/>
  <c r="Y1962" i="22"/>
  <c r="X1963" i="22"/>
  <c r="P1963" i="22"/>
  <c r="L1963" i="22"/>
  <c r="T1963" i="22" s="1"/>
  <c r="V1963" i="22"/>
  <c r="A1963" i="22"/>
  <c r="H1963" i="22"/>
  <c r="R1963" i="22" s="1"/>
  <c r="M1963" i="22"/>
  <c r="O1964" i="22" l="1"/>
  <c r="W1964" i="22"/>
  <c r="J1964" i="22"/>
  <c r="S1964" i="22" s="1"/>
  <c r="P1964" i="22"/>
  <c r="X1964" i="22"/>
  <c r="L1964" i="22"/>
  <c r="T1964" i="22" s="1"/>
  <c r="M1964" i="22"/>
  <c r="A1964" i="22"/>
  <c r="H1964" i="22"/>
  <c r="R1964" i="22" s="1"/>
  <c r="V1964" i="22"/>
  <c r="I1965" i="22" a="1"/>
  <c r="I1965" i="22" s="1"/>
  <c r="K1965" i="22" a="1"/>
  <c r="K1965" i="22" s="1"/>
  <c r="G1965" i="22" a="1"/>
  <c r="G1965" i="22" s="1"/>
  <c r="F1966" i="22"/>
  <c r="Q1963" i="22"/>
  <c r="Y1963" i="22"/>
  <c r="N1963" i="22"/>
  <c r="U1963" i="22" s="1"/>
  <c r="M1965" i="22" l="1"/>
  <c r="H1965" i="22"/>
  <c r="R1965" i="22" s="1"/>
  <c r="A1965" i="22"/>
  <c r="V1965" i="22"/>
  <c r="P1965" i="22"/>
  <c r="L1965" i="22"/>
  <c r="T1965" i="22" s="1"/>
  <c r="X1965" i="22"/>
  <c r="W1965" i="22"/>
  <c r="J1965" i="22"/>
  <c r="S1965" i="22" s="1"/>
  <c r="O1965" i="22"/>
  <c r="G1966" i="22" a="1"/>
  <c r="G1966" i="22" s="1"/>
  <c r="F1967" i="22"/>
  <c r="I1966" i="22" a="1"/>
  <c r="I1966" i="22" s="1"/>
  <c r="K1966" i="22" a="1"/>
  <c r="K1966" i="22" s="1"/>
  <c r="N1964" i="22"/>
  <c r="U1964" i="22" s="1"/>
  <c r="Q1964" i="22"/>
  <c r="Y1964" i="22"/>
  <c r="O1966" i="22" l="1"/>
  <c r="W1966" i="22"/>
  <c r="J1966" i="22"/>
  <c r="S1966" i="22" s="1"/>
  <c r="K1967" i="22" a="1"/>
  <c r="K1967" i="22" s="1"/>
  <c r="F1968" i="22"/>
  <c r="G1967" i="22" a="1"/>
  <c r="G1967" i="22" s="1"/>
  <c r="I1967" i="22" a="1"/>
  <c r="I1967" i="22" s="1"/>
  <c r="A1966" i="22"/>
  <c r="M1966" i="22"/>
  <c r="V1966" i="22"/>
  <c r="H1966" i="22"/>
  <c r="R1966" i="22" s="1"/>
  <c r="P1966" i="22"/>
  <c r="X1966" i="22"/>
  <c r="L1966" i="22"/>
  <c r="T1966" i="22" s="1"/>
  <c r="Y1965" i="22"/>
  <c r="N1965" i="22"/>
  <c r="U1965" i="22" s="1"/>
  <c r="Q1965" i="22"/>
  <c r="L1967" i="22" l="1"/>
  <c r="T1967" i="22" s="1"/>
  <c r="P1967" i="22"/>
  <c r="X1967" i="22"/>
  <c r="A1967" i="22"/>
  <c r="M1967" i="22"/>
  <c r="H1967" i="22"/>
  <c r="R1967" i="22" s="1"/>
  <c r="V1967" i="22"/>
  <c r="F1969" i="22"/>
  <c r="G1968" i="22" a="1"/>
  <c r="G1968" i="22" s="1"/>
  <c r="I1968" i="22" a="1"/>
  <c r="I1968" i="22" s="1"/>
  <c r="K1968" i="22" a="1"/>
  <c r="K1968" i="22" s="1"/>
  <c r="O1967" i="22"/>
  <c r="W1967" i="22"/>
  <c r="J1967" i="22"/>
  <c r="S1967" i="22" s="1"/>
  <c r="Y1966" i="22"/>
  <c r="N1966" i="22"/>
  <c r="U1966" i="22" s="1"/>
  <c r="Q1966" i="22"/>
  <c r="N1967" i="22" l="1"/>
  <c r="U1967" i="22" s="1"/>
  <c r="Y1967" i="22"/>
  <c r="Q1967" i="22"/>
  <c r="P1968" i="22"/>
  <c r="X1968" i="22"/>
  <c r="L1968" i="22"/>
  <c r="T1968" i="22" s="1"/>
  <c r="K1969" i="22" a="1"/>
  <c r="K1969" i="22" s="1"/>
  <c r="F1970" i="22"/>
  <c r="G1969" i="22" a="1"/>
  <c r="G1969" i="22" s="1"/>
  <c r="I1969" i="22" a="1"/>
  <c r="I1969" i="22" s="1"/>
  <c r="O1968" i="22"/>
  <c r="W1968" i="22"/>
  <c r="J1968" i="22"/>
  <c r="S1968" i="22" s="1"/>
  <c r="H1968" i="22"/>
  <c r="R1968" i="22" s="1"/>
  <c r="V1968" i="22"/>
  <c r="M1968" i="22"/>
  <c r="A1968" i="22"/>
  <c r="P1969" i="22" l="1"/>
  <c r="X1969" i="22"/>
  <c r="L1969" i="22"/>
  <c r="T1969" i="22" s="1"/>
  <c r="Q1968" i="22"/>
  <c r="Y1968" i="22"/>
  <c r="N1968" i="22"/>
  <c r="U1968" i="22" s="1"/>
  <c r="G1970" i="22" a="1"/>
  <c r="G1970" i="22" s="1"/>
  <c r="K1970" i="22" a="1"/>
  <c r="K1970" i="22" s="1"/>
  <c r="F1971" i="22"/>
  <c r="I1970" i="22" a="1"/>
  <c r="I1970" i="22" s="1"/>
  <c r="J1969" i="22"/>
  <c r="S1969" i="22" s="1"/>
  <c r="O1969" i="22"/>
  <c r="W1969" i="22"/>
  <c r="M1969" i="22"/>
  <c r="H1969" i="22"/>
  <c r="R1969" i="22" s="1"/>
  <c r="V1969" i="22"/>
  <c r="A1969" i="22"/>
  <c r="M1970" i="22" l="1"/>
  <c r="A1970" i="22"/>
  <c r="H1970" i="22"/>
  <c r="R1970" i="22" s="1"/>
  <c r="V1970" i="22"/>
  <c r="N1969" i="22"/>
  <c r="U1969" i="22" s="1"/>
  <c r="Q1969" i="22"/>
  <c r="Y1969" i="22"/>
  <c r="L1970" i="22"/>
  <c r="T1970" i="22" s="1"/>
  <c r="P1970" i="22"/>
  <c r="X1970" i="22"/>
  <c r="W1970" i="22"/>
  <c r="J1970" i="22"/>
  <c r="S1970" i="22" s="1"/>
  <c r="O1970" i="22"/>
  <c r="F1972" i="22"/>
  <c r="K1971" i="22" a="1"/>
  <c r="K1971" i="22" s="1"/>
  <c r="I1971" i="22" a="1"/>
  <c r="I1971" i="22" s="1"/>
  <c r="G1971" i="22" a="1"/>
  <c r="G1971" i="22" s="1"/>
  <c r="O1971" i="22" l="1"/>
  <c r="W1971" i="22"/>
  <c r="J1971" i="22"/>
  <c r="S1971" i="22" s="1"/>
  <c r="K1972" i="22" a="1"/>
  <c r="K1972" i="22" s="1"/>
  <c r="I1972" i="22" a="1"/>
  <c r="I1972" i="22" s="1"/>
  <c r="G1972" i="22" a="1"/>
  <c r="G1972" i="22" s="1"/>
  <c r="F1973" i="22"/>
  <c r="P1971" i="22"/>
  <c r="L1971" i="22"/>
  <c r="T1971" i="22" s="1"/>
  <c r="X1971" i="22"/>
  <c r="M1971" i="22"/>
  <c r="A1971" i="22"/>
  <c r="H1971" i="22"/>
  <c r="R1971" i="22" s="1"/>
  <c r="V1971" i="22"/>
  <c r="N1970" i="22"/>
  <c r="U1970" i="22" s="1"/>
  <c r="Q1970" i="22"/>
  <c r="Y1970" i="22"/>
  <c r="M1972" i="22" l="1"/>
  <c r="A1972" i="22"/>
  <c r="H1972" i="22"/>
  <c r="R1972" i="22" s="1"/>
  <c r="V1972" i="22"/>
  <c r="O1972" i="22"/>
  <c r="W1972" i="22"/>
  <c r="J1972" i="22"/>
  <c r="S1972" i="22" s="1"/>
  <c r="L1972" i="22"/>
  <c r="T1972" i="22" s="1"/>
  <c r="X1972" i="22"/>
  <c r="P1972" i="22"/>
  <c r="N1971" i="22"/>
  <c r="U1971" i="22" s="1"/>
  <c r="Q1971" i="22"/>
  <c r="Y1971" i="22"/>
  <c r="K1973" i="22" a="1"/>
  <c r="K1973" i="22" s="1"/>
  <c r="F1974" i="22"/>
  <c r="G1973" i="22" a="1"/>
  <c r="G1973" i="22" s="1"/>
  <c r="I1973" i="22" a="1"/>
  <c r="I1973" i="22" s="1"/>
  <c r="V1973" i="22" l="1"/>
  <c r="A1973" i="22"/>
  <c r="H1973" i="22"/>
  <c r="R1973" i="22" s="1"/>
  <c r="M1973" i="22"/>
  <c r="K1974" i="22" a="1"/>
  <c r="K1974" i="22" s="1"/>
  <c r="G1974" i="22" a="1"/>
  <c r="G1974" i="22" s="1"/>
  <c r="I1974" i="22" a="1"/>
  <c r="I1974" i="22" s="1"/>
  <c r="F1975" i="22"/>
  <c r="P1973" i="22"/>
  <c r="X1973" i="22"/>
  <c r="L1973" i="22"/>
  <c r="T1973" i="22" s="1"/>
  <c r="O1973" i="22"/>
  <c r="W1973" i="22"/>
  <c r="J1973" i="22"/>
  <c r="S1973" i="22" s="1"/>
  <c r="Y1972" i="22"/>
  <c r="Q1972" i="22"/>
  <c r="N1972" i="22"/>
  <c r="U1972" i="22" s="1"/>
  <c r="W1974" i="22" l="1"/>
  <c r="J1974" i="22"/>
  <c r="S1974" i="22" s="1"/>
  <c r="O1974" i="22"/>
  <c r="P1974" i="22"/>
  <c r="X1974" i="22"/>
  <c r="L1974" i="22"/>
  <c r="T1974" i="22" s="1"/>
  <c r="Q1973" i="22"/>
  <c r="Y1973" i="22"/>
  <c r="N1973" i="22"/>
  <c r="U1973" i="22" s="1"/>
  <c r="F1976" i="22"/>
  <c r="K1975" i="22" a="1"/>
  <c r="K1975" i="22" s="1"/>
  <c r="I1975" i="22" a="1"/>
  <c r="I1975" i="22" s="1"/>
  <c r="G1975" i="22" a="1"/>
  <c r="G1975" i="22" s="1"/>
  <c r="A1974" i="22"/>
  <c r="M1974" i="22"/>
  <c r="H1974" i="22"/>
  <c r="R1974" i="22" s="1"/>
  <c r="V1974" i="22"/>
  <c r="Q1974" i="22" l="1"/>
  <c r="N1974" i="22"/>
  <c r="U1974" i="22" s="1"/>
  <c r="Y1974" i="22"/>
  <c r="H1975" i="22"/>
  <c r="R1975" i="22" s="1"/>
  <c r="V1975" i="22"/>
  <c r="M1975" i="22"/>
  <c r="A1975" i="22"/>
  <c r="O1975" i="22"/>
  <c r="W1975" i="22"/>
  <c r="J1975" i="22"/>
  <c r="S1975" i="22" s="1"/>
  <c r="P1975" i="22"/>
  <c r="X1975" i="22"/>
  <c r="L1975" i="22"/>
  <c r="T1975" i="22" s="1"/>
  <c r="I1976" i="22" a="1"/>
  <c r="I1976" i="22" s="1"/>
  <c r="G1976" i="22" a="1"/>
  <c r="G1976" i="22" s="1"/>
  <c r="K1976" i="22" a="1"/>
  <c r="K1976" i="22" s="1"/>
  <c r="F1977" i="22"/>
  <c r="O1976" i="22" l="1"/>
  <c r="W1976" i="22"/>
  <c r="J1976" i="22"/>
  <c r="S1976" i="22" s="1"/>
  <c r="N1975" i="22"/>
  <c r="U1975" i="22" s="1"/>
  <c r="Q1975" i="22"/>
  <c r="Y1975" i="22"/>
  <c r="A1976" i="22"/>
  <c r="H1976" i="22"/>
  <c r="R1976" i="22" s="1"/>
  <c r="M1976" i="22"/>
  <c r="V1976" i="22"/>
  <c r="P1976" i="22"/>
  <c r="L1976" i="22"/>
  <c r="T1976" i="22" s="1"/>
  <c r="X1976" i="22"/>
  <c r="G1977" i="22" a="1"/>
  <c r="G1977" i="22" s="1"/>
  <c r="F1978" i="22"/>
  <c r="I1977" i="22" a="1"/>
  <c r="I1977" i="22" s="1"/>
  <c r="K1977" i="22" a="1"/>
  <c r="K1977" i="22" s="1"/>
  <c r="V1977" i="22" l="1"/>
  <c r="M1977" i="22"/>
  <c r="A1977" i="22"/>
  <c r="H1977" i="22"/>
  <c r="R1977" i="22" s="1"/>
  <c r="G1978" i="22" a="1"/>
  <c r="G1978" i="22" s="1"/>
  <c r="F1979" i="22"/>
  <c r="I1978" i="22" a="1"/>
  <c r="I1978" i="22" s="1"/>
  <c r="K1978" i="22" a="1"/>
  <c r="K1978" i="22" s="1"/>
  <c r="O1977" i="22"/>
  <c r="W1977" i="22"/>
  <c r="J1977" i="22"/>
  <c r="S1977" i="22" s="1"/>
  <c r="P1977" i="22"/>
  <c r="X1977" i="22"/>
  <c r="L1977" i="22"/>
  <c r="T1977" i="22" s="1"/>
  <c r="N1976" i="22"/>
  <c r="U1976" i="22" s="1"/>
  <c r="Q1976" i="22"/>
  <c r="Y1976" i="22"/>
  <c r="L1978" i="22" l="1"/>
  <c r="T1978" i="22" s="1"/>
  <c r="X1978" i="22"/>
  <c r="P1978" i="22"/>
  <c r="F1980" i="22"/>
  <c r="I1979" i="22" a="1"/>
  <c r="I1979" i="22" s="1"/>
  <c r="G1979" i="22" a="1"/>
  <c r="G1979" i="22" s="1"/>
  <c r="K1979" i="22" a="1"/>
  <c r="K1979" i="22" s="1"/>
  <c r="M1978" i="22"/>
  <c r="V1978" i="22"/>
  <c r="A1978" i="22"/>
  <c r="H1978" i="22"/>
  <c r="R1978" i="22" s="1"/>
  <c r="Q1977" i="22"/>
  <c r="Y1977" i="22"/>
  <c r="N1977" i="22"/>
  <c r="U1977" i="22" s="1"/>
  <c r="W1978" i="22"/>
  <c r="J1978" i="22"/>
  <c r="S1978" i="22" s="1"/>
  <c r="O1978" i="22"/>
  <c r="Q1978" i="22" l="1"/>
  <c r="Y1978" i="22"/>
  <c r="N1978" i="22"/>
  <c r="U1978" i="22" s="1"/>
  <c r="L1979" i="22"/>
  <c r="T1979" i="22" s="1"/>
  <c r="P1979" i="22"/>
  <c r="X1979" i="22"/>
  <c r="O1979" i="22"/>
  <c r="W1979" i="22"/>
  <c r="J1979" i="22"/>
  <c r="S1979" i="22" s="1"/>
  <c r="H1979" i="22"/>
  <c r="R1979" i="22" s="1"/>
  <c r="A1979" i="22"/>
  <c r="V1979" i="22"/>
  <c r="M1979" i="22"/>
  <c r="K1980" i="22" a="1"/>
  <c r="K1980" i="22" s="1"/>
  <c r="G1980" i="22" a="1"/>
  <c r="G1980" i="22" s="1"/>
  <c r="F1981" i="22"/>
  <c r="I1980" i="22" a="1"/>
  <c r="I1980" i="22" s="1"/>
  <c r="F1982" i="22" l="1"/>
  <c r="K1981" i="22" a="1"/>
  <c r="K1981" i="22" s="1"/>
  <c r="G1981" i="22" a="1"/>
  <c r="G1981" i="22" s="1"/>
  <c r="I1981" i="22" a="1"/>
  <c r="I1981" i="22" s="1"/>
  <c r="N1979" i="22"/>
  <c r="U1979" i="22" s="1"/>
  <c r="Q1979" i="22"/>
  <c r="Y1979" i="22"/>
  <c r="L1980" i="22"/>
  <c r="T1980" i="22" s="1"/>
  <c r="P1980" i="22"/>
  <c r="X1980" i="22"/>
  <c r="M1980" i="22"/>
  <c r="V1980" i="22"/>
  <c r="A1980" i="22"/>
  <c r="H1980" i="22"/>
  <c r="R1980" i="22" s="1"/>
  <c r="O1980" i="22"/>
  <c r="W1980" i="22"/>
  <c r="J1980" i="22"/>
  <c r="S1980" i="22" s="1"/>
  <c r="W1981" i="22" l="1"/>
  <c r="O1981" i="22"/>
  <c r="J1981" i="22"/>
  <c r="S1981" i="22" s="1"/>
  <c r="Y1980" i="22"/>
  <c r="N1980" i="22"/>
  <c r="U1980" i="22" s="1"/>
  <c r="Q1980" i="22"/>
  <c r="M1981" i="22"/>
  <c r="A1981" i="22"/>
  <c r="H1981" i="22"/>
  <c r="R1981" i="22" s="1"/>
  <c r="V1981" i="22"/>
  <c r="L1981" i="22"/>
  <c r="T1981" i="22" s="1"/>
  <c r="X1981" i="22"/>
  <c r="P1981" i="22"/>
  <c r="K1982" i="22" a="1"/>
  <c r="K1982" i="22" s="1"/>
  <c r="I1982" i="22" a="1"/>
  <c r="I1982" i="22" s="1"/>
  <c r="F1983" i="22"/>
  <c r="G1982" i="22" a="1"/>
  <c r="G1982" i="22" s="1"/>
  <c r="Q1981" i="22" l="1"/>
  <c r="Y1981" i="22"/>
  <c r="N1981" i="22"/>
  <c r="U1981" i="22" s="1"/>
  <c r="F1984" i="22"/>
  <c r="I1983" i="22" a="1"/>
  <c r="I1983" i="22" s="1"/>
  <c r="G1983" i="22" a="1"/>
  <c r="G1983" i="22" s="1"/>
  <c r="K1983" i="22" a="1"/>
  <c r="K1983" i="22" s="1"/>
  <c r="O1982" i="22"/>
  <c r="W1982" i="22"/>
  <c r="J1982" i="22"/>
  <c r="S1982" i="22" s="1"/>
  <c r="X1982" i="22"/>
  <c r="L1982" i="22"/>
  <c r="T1982" i="22" s="1"/>
  <c r="P1982" i="22"/>
  <c r="M1982" i="22"/>
  <c r="A1982" i="22"/>
  <c r="H1982" i="22"/>
  <c r="R1982" i="22" s="1"/>
  <c r="V1982" i="22"/>
  <c r="W1983" i="22" l="1"/>
  <c r="O1983" i="22"/>
  <c r="J1983" i="22"/>
  <c r="S1983" i="22" s="1"/>
  <c r="M1983" i="22"/>
  <c r="A1983" i="22"/>
  <c r="H1983" i="22"/>
  <c r="R1983" i="22" s="1"/>
  <c r="V1983" i="22"/>
  <c r="G1984" i="22" a="1"/>
  <c r="G1984" i="22" s="1"/>
  <c r="I1984" i="22" a="1"/>
  <c r="I1984" i="22" s="1"/>
  <c r="F1985" i="22"/>
  <c r="K1984" i="22" a="1"/>
  <c r="K1984" i="22" s="1"/>
  <c r="L1983" i="22"/>
  <c r="T1983" i="22" s="1"/>
  <c r="P1983" i="22"/>
  <c r="X1983" i="22"/>
  <c r="Y1982" i="22"/>
  <c r="N1982" i="22"/>
  <c r="U1982" i="22" s="1"/>
  <c r="Q1982" i="22"/>
  <c r="N1983" i="22" l="1"/>
  <c r="U1983" i="22" s="1"/>
  <c r="Q1983" i="22"/>
  <c r="Y1983" i="22"/>
  <c r="X1984" i="22"/>
  <c r="L1984" i="22"/>
  <c r="T1984" i="22" s="1"/>
  <c r="P1984" i="22"/>
  <c r="M1984" i="22"/>
  <c r="H1984" i="22"/>
  <c r="R1984" i="22" s="1"/>
  <c r="V1984" i="22"/>
  <c r="A1984" i="22"/>
  <c r="F1986" i="22"/>
  <c r="I1985" i="22" a="1"/>
  <c r="I1985" i="22" s="1"/>
  <c r="K1985" i="22" a="1"/>
  <c r="K1985" i="22" s="1"/>
  <c r="G1985" i="22" a="1"/>
  <c r="G1985" i="22" s="1"/>
  <c r="J1984" i="22"/>
  <c r="S1984" i="22" s="1"/>
  <c r="O1984" i="22"/>
  <c r="W1984" i="22"/>
  <c r="H1985" i="22" l="1"/>
  <c r="R1985" i="22" s="1"/>
  <c r="V1985" i="22"/>
  <c r="A1985" i="22"/>
  <c r="M1985" i="22"/>
  <c r="P1985" i="22"/>
  <c r="X1985" i="22"/>
  <c r="L1985" i="22"/>
  <c r="T1985" i="22" s="1"/>
  <c r="J1985" i="22"/>
  <c r="S1985" i="22" s="1"/>
  <c r="O1985" i="22"/>
  <c r="W1985" i="22"/>
  <c r="G1986" i="22" a="1"/>
  <c r="G1986" i="22" s="1"/>
  <c r="I1986" i="22" a="1"/>
  <c r="I1986" i="22" s="1"/>
  <c r="K1986" i="22" a="1"/>
  <c r="K1986" i="22" s="1"/>
  <c r="F1987" i="22"/>
  <c r="Y1984" i="22"/>
  <c r="N1984" i="22"/>
  <c r="U1984" i="22" s="1"/>
  <c r="Q1984" i="22"/>
  <c r="L1986" i="22" l="1"/>
  <c r="T1986" i="22" s="1"/>
  <c r="P1986" i="22"/>
  <c r="X1986" i="22"/>
  <c r="W1986" i="22"/>
  <c r="J1986" i="22"/>
  <c r="S1986" i="22" s="1"/>
  <c r="O1986" i="22"/>
  <c r="Q1985" i="22"/>
  <c r="Y1985" i="22"/>
  <c r="N1985" i="22"/>
  <c r="U1985" i="22" s="1"/>
  <c r="F1988" i="22"/>
  <c r="G1987" i="22" a="1"/>
  <c r="G1987" i="22" s="1"/>
  <c r="I1987" i="22" a="1"/>
  <c r="I1987" i="22" s="1"/>
  <c r="K1987" i="22" a="1"/>
  <c r="K1987" i="22" s="1"/>
  <c r="A1986" i="22"/>
  <c r="H1986" i="22"/>
  <c r="R1986" i="22" s="1"/>
  <c r="V1986" i="22"/>
  <c r="M1986" i="22"/>
  <c r="L1987" i="22" l="1"/>
  <c r="T1987" i="22" s="1"/>
  <c r="X1987" i="22"/>
  <c r="P1987" i="22"/>
  <c r="V1987" i="22"/>
  <c r="M1987" i="22"/>
  <c r="A1987" i="22"/>
  <c r="H1987" i="22"/>
  <c r="R1987" i="22" s="1"/>
  <c r="O1987" i="22"/>
  <c r="W1987" i="22"/>
  <c r="J1987" i="22"/>
  <c r="S1987" i="22" s="1"/>
  <c r="F1989" i="22"/>
  <c r="I1988" i="22" a="1"/>
  <c r="I1988" i="22" s="1"/>
  <c r="K1988" i="22" a="1"/>
  <c r="K1988" i="22" s="1"/>
  <c r="G1988" i="22" a="1"/>
  <c r="G1988" i="22" s="1"/>
  <c r="Q1986" i="22"/>
  <c r="Y1986" i="22"/>
  <c r="N1986" i="22"/>
  <c r="U1986" i="22" s="1"/>
  <c r="Q1987" i="22" l="1"/>
  <c r="Y1987" i="22"/>
  <c r="N1987" i="22"/>
  <c r="U1987" i="22" s="1"/>
  <c r="X1988" i="22"/>
  <c r="P1988" i="22"/>
  <c r="L1988" i="22"/>
  <c r="T1988" i="22" s="1"/>
  <c r="K1989" i="22" a="1"/>
  <c r="K1989" i="22" s="1"/>
  <c r="I1989" i="22" a="1"/>
  <c r="I1989" i="22" s="1"/>
  <c r="F1990" i="22"/>
  <c r="G1989" i="22" a="1"/>
  <c r="G1989" i="22" s="1"/>
  <c r="M1988" i="22"/>
  <c r="A1988" i="22"/>
  <c r="H1988" i="22"/>
  <c r="R1988" i="22" s="1"/>
  <c r="V1988" i="22"/>
  <c r="J1988" i="22"/>
  <c r="S1988" i="22" s="1"/>
  <c r="O1988" i="22"/>
  <c r="W1988" i="22"/>
  <c r="J1989" i="22" l="1"/>
  <c r="S1989" i="22" s="1"/>
  <c r="O1989" i="22"/>
  <c r="W1989" i="22"/>
  <c r="Q1988" i="22"/>
  <c r="N1988" i="22"/>
  <c r="U1988" i="22" s="1"/>
  <c r="Y1988" i="22"/>
  <c r="L1989" i="22"/>
  <c r="T1989" i="22" s="1"/>
  <c r="P1989" i="22"/>
  <c r="X1989" i="22"/>
  <c r="H1989" i="22"/>
  <c r="R1989" i="22" s="1"/>
  <c r="M1989" i="22"/>
  <c r="V1989" i="22"/>
  <c r="A1989" i="22"/>
  <c r="F1991" i="22"/>
  <c r="K1990" i="22" a="1"/>
  <c r="K1990" i="22" s="1"/>
  <c r="I1990" i="22" a="1"/>
  <c r="I1990" i="22" s="1"/>
  <c r="G1990" i="22" a="1"/>
  <c r="G1990" i="22" s="1"/>
  <c r="Q1989" i="22" l="1"/>
  <c r="Y1989" i="22"/>
  <c r="N1989" i="22"/>
  <c r="U1989" i="22" s="1"/>
  <c r="O1990" i="22"/>
  <c r="W1990" i="22"/>
  <c r="J1990" i="22"/>
  <c r="S1990" i="22" s="1"/>
  <c r="I1991" i="22" a="1"/>
  <c r="I1991" i="22" s="1"/>
  <c r="F1992" i="22"/>
  <c r="K1991" i="22" a="1"/>
  <c r="K1991" i="22" s="1"/>
  <c r="G1991" i="22" a="1"/>
  <c r="G1991" i="22" s="1"/>
  <c r="L1990" i="22"/>
  <c r="T1990" i="22" s="1"/>
  <c r="P1990" i="22"/>
  <c r="X1990" i="22"/>
  <c r="A1990" i="22"/>
  <c r="H1990" i="22"/>
  <c r="R1990" i="22" s="1"/>
  <c r="V1990" i="22"/>
  <c r="M1990" i="22"/>
  <c r="F1993" i="22" l="1"/>
  <c r="G1992" i="22" a="1"/>
  <c r="G1992" i="22" s="1"/>
  <c r="K1992" i="22" a="1"/>
  <c r="K1992" i="22" s="1"/>
  <c r="I1992" i="22" a="1"/>
  <c r="I1992" i="22" s="1"/>
  <c r="O1991" i="22"/>
  <c r="J1991" i="22"/>
  <c r="S1991" i="22" s="1"/>
  <c r="W1991" i="22"/>
  <c r="A1991" i="22"/>
  <c r="H1991" i="22"/>
  <c r="R1991" i="22" s="1"/>
  <c r="V1991" i="22"/>
  <c r="M1991" i="22"/>
  <c r="Q1990" i="22"/>
  <c r="Y1990" i="22"/>
  <c r="N1990" i="22"/>
  <c r="U1990" i="22" s="1"/>
  <c r="X1991" i="22"/>
  <c r="P1991" i="22"/>
  <c r="L1991" i="22"/>
  <c r="T1991" i="22" s="1"/>
  <c r="O1992" i="22" l="1"/>
  <c r="J1992" i="22"/>
  <c r="S1992" i="22" s="1"/>
  <c r="W1992" i="22"/>
  <c r="X1992" i="22"/>
  <c r="P1992" i="22"/>
  <c r="L1992" i="22"/>
  <c r="T1992" i="22" s="1"/>
  <c r="A1992" i="22"/>
  <c r="M1992" i="22"/>
  <c r="H1992" i="22"/>
  <c r="R1992" i="22" s="1"/>
  <c r="V1992" i="22"/>
  <c r="N1991" i="22"/>
  <c r="U1991" i="22" s="1"/>
  <c r="Q1991" i="22"/>
  <c r="Y1991" i="22"/>
  <c r="F1994" i="22"/>
  <c r="K1993" i="22" a="1"/>
  <c r="K1993" i="22" s="1"/>
  <c r="I1993" i="22" a="1"/>
  <c r="I1993" i="22" s="1"/>
  <c r="G1993" i="22" a="1"/>
  <c r="G1993" i="22" s="1"/>
  <c r="J1993" i="22" l="1"/>
  <c r="S1993" i="22" s="1"/>
  <c r="O1993" i="22"/>
  <c r="W1993" i="22"/>
  <c r="F1995" i="22"/>
  <c r="G1994" i="22" a="1"/>
  <c r="G1994" i="22" s="1"/>
  <c r="I1994" i="22" a="1"/>
  <c r="I1994" i="22" s="1"/>
  <c r="K1994" i="22" a="1"/>
  <c r="K1994" i="22" s="1"/>
  <c r="Q1992" i="22"/>
  <c r="Y1992" i="22"/>
  <c r="N1992" i="22"/>
  <c r="U1992" i="22" s="1"/>
  <c r="P1993" i="22"/>
  <c r="X1993" i="22"/>
  <c r="L1993" i="22"/>
  <c r="T1993" i="22" s="1"/>
  <c r="A1993" i="22"/>
  <c r="H1993" i="22"/>
  <c r="R1993" i="22" s="1"/>
  <c r="M1993" i="22"/>
  <c r="V1993" i="22"/>
  <c r="Q1993" i="22" l="1"/>
  <c r="Y1993" i="22"/>
  <c r="N1993" i="22"/>
  <c r="U1993" i="22" s="1"/>
  <c r="O1994" i="22"/>
  <c r="W1994" i="22"/>
  <c r="J1994" i="22"/>
  <c r="S1994" i="22" s="1"/>
  <c r="M1994" i="22"/>
  <c r="H1994" i="22"/>
  <c r="R1994" i="22" s="1"/>
  <c r="V1994" i="22"/>
  <c r="A1994" i="22"/>
  <c r="K1995" i="22" a="1"/>
  <c r="K1995" i="22" s="1"/>
  <c r="F1996" i="22"/>
  <c r="I1995" i="22" a="1"/>
  <c r="I1995" i="22" s="1"/>
  <c r="G1995" i="22" a="1"/>
  <c r="G1995" i="22" s="1"/>
  <c r="L1994" i="22"/>
  <c r="T1994" i="22" s="1"/>
  <c r="P1994" i="22"/>
  <c r="X1994" i="22"/>
  <c r="V1995" i="22" l="1"/>
  <c r="M1995" i="22"/>
  <c r="H1995" i="22"/>
  <c r="R1995" i="22" s="1"/>
  <c r="A1995" i="22"/>
  <c r="K1996" i="22" a="1"/>
  <c r="K1996" i="22" s="1"/>
  <c r="G1996" i="22" a="1"/>
  <c r="G1996" i="22" s="1"/>
  <c r="I1996" i="22" a="1"/>
  <c r="I1996" i="22" s="1"/>
  <c r="F1997" i="22"/>
  <c r="O1995" i="22"/>
  <c r="W1995" i="22"/>
  <c r="J1995" i="22"/>
  <c r="S1995" i="22" s="1"/>
  <c r="Q1994" i="22"/>
  <c r="N1994" i="22"/>
  <c r="U1994" i="22" s="1"/>
  <c r="Y1994" i="22"/>
  <c r="P1995" i="22"/>
  <c r="X1995" i="22"/>
  <c r="L1995" i="22"/>
  <c r="T1995" i="22" s="1"/>
  <c r="I1997" i="22" l="1" a="1"/>
  <c r="I1997" i="22" s="1"/>
  <c r="F1998" i="22"/>
  <c r="G1997" i="22" a="1"/>
  <c r="G1997" i="22" s="1"/>
  <c r="K1997" i="22" a="1"/>
  <c r="K1997" i="22" s="1"/>
  <c r="A1996" i="22"/>
  <c r="V1996" i="22"/>
  <c r="H1996" i="22"/>
  <c r="R1996" i="22" s="1"/>
  <c r="M1996" i="22"/>
  <c r="L1996" i="22"/>
  <c r="T1996" i="22" s="1"/>
  <c r="P1996" i="22"/>
  <c r="X1996" i="22"/>
  <c r="N1995" i="22"/>
  <c r="U1995" i="22" s="1"/>
  <c r="Q1995" i="22"/>
  <c r="Y1995" i="22"/>
  <c r="O1996" i="22"/>
  <c r="J1996" i="22"/>
  <c r="S1996" i="22" s="1"/>
  <c r="W1996" i="22"/>
  <c r="P1997" i="22" l="1"/>
  <c r="X1997" i="22"/>
  <c r="L1997" i="22"/>
  <c r="T1997" i="22" s="1"/>
  <c r="V1997" i="22"/>
  <c r="M1997" i="22"/>
  <c r="A1997" i="22"/>
  <c r="H1997" i="22"/>
  <c r="R1997" i="22" s="1"/>
  <c r="Q1996" i="22"/>
  <c r="N1996" i="22"/>
  <c r="U1996" i="22" s="1"/>
  <c r="Y1996" i="22"/>
  <c r="I1998" i="22" a="1"/>
  <c r="I1998" i="22" s="1"/>
  <c r="F1999" i="22"/>
  <c r="G1998" i="22" a="1"/>
  <c r="G1998" i="22" s="1"/>
  <c r="K1998" i="22" a="1"/>
  <c r="K1998" i="22" s="1"/>
  <c r="O1997" i="22"/>
  <c r="W1997" i="22"/>
  <c r="J1997" i="22"/>
  <c r="S1997" i="22" s="1"/>
  <c r="H1998" i="22" l="1"/>
  <c r="R1998" i="22" s="1"/>
  <c r="V1998" i="22"/>
  <c r="M1998" i="22"/>
  <c r="A1998" i="22"/>
  <c r="N1997" i="22"/>
  <c r="U1997" i="22" s="1"/>
  <c r="Q1997" i="22"/>
  <c r="Y1997" i="22"/>
  <c r="P1998" i="22"/>
  <c r="X1998" i="22"/>
  <c r="L1998" i="22"/>
  <c r="T1998" i="22" s="1"/>
  <c r="I1999" i="22" a="1"/>
  <c r="I1999" i="22" s="1"/>
  <c r="K1999" i="22" a="1"/>
  <c r="K1999" i="22" s="1"/>
  <c r="F2000" i="22"/>
  <c r="G1999" i="22" a="1"/>
  <c r="G1999" i="22" s="1"/>
  <c r="O1998" i="22"/>
  <c r="W1998" i="22"/>
  <c r="J1998" i="22"/>
  <c r="S1998" i="22" s="1"/>
  <c r="A1999" i="22" l="1"/>
  <c r="M1999" i="22"/>
  <c r="H1999" i="22"/>
  <c r="R1999" i="22" s="1"/>
  <c r="V1999" i="22"/>
  <c r="G2000" i="22" a="1"/>
  <c r="G2000" i="22" s="1"/>
  <c r="I2000" i="22" a="1"/>
  <c r="I2000" i="22" s="1"/>
  <c r="K2000" i="22" a="1"/>
  <c r="K2000" i="22" s="1"/>
  <c r="F2001" i="22"/>
  <c r="P1999" i="22"/>
  <c r="X1999" i="22"/>
  <c r="L1999" i="22"/>
  <c r="T1999" i="22" s="1"/>
  <c r="Q1998" i="22"/>
  <c r="Y1998" i="22"/>
  <c r="N1998" i="22"/>
  <c r="U1998" i="22" s="1"/>
  <c r="O1999" i="22"/>
  <c r="W1999" i="22"/>
  <c r="J1999" i="22"/>
  <c r="S1999" i="22" s="1"/>
  <c r="P2000" i="22" l="1"/>
  <c r="X2000" i="22"/>
  <c r="L2000" i="22"/>
  <c r="T2000" i="22" s="1"/>
  <c r="F2002" i="22"/>
  <c r="G2001" i="22" a="1"/>
  <c r="G2001" i="22" s="1"/>
  <c r="I2001" i="22" a="1"/>
  <c r="I2001" i="22" s="1"/>
  <c r="K2001" i="22" a="1"/>
  <c r="K2001" i="22" s="1"/>
  <c r="O2000" i="22"/>
  <c r="W2000" i="22"/>
  <c r="J2000" i="22"/>
  <c r="S2000" i="22" s="1"/>
  <c r="H2000" i="22"/>
  <c r="R2000" i="22" s="1"/>
  <c r="V2000" i="22"/>
  <c r="M2000" i="22"/>
  <c r="A2000" i="22"/>
  <c r="N1999" i="22"/>
  <c r="U1999" i="22" s="1"/>
  <c r="Q1999" i="22"/>
  <c r="Y1999" i="22"/>
  <c r="W2001" i="22" l="1"/>
  <c r="J2001" i="22"/>
  <c r="S2001" i="22" s="1"/>
  <c r="O2001" i="22"/>
  <c r="M2001" i="22"/>
  <c r="A2001" i="22"/>
  <c r="H2001" i="22"/>
  <c r="R2001" i="22" s="1"/>
  <c r="V2001" i="22"/>
  <c r="X2001" i="22"/>
  <c r="L2001" i="22"/>
  <c r="T2001" i="22" s="1"/>
  <c r="P2001" i="22"/>
  <c r="N2000" i="22"/>
  <c r="U2000" i="22" s="1"/>
  <c r="Q2000" i="22"/>
  <c r="Y2000" i="22"/>
  <c r="G2002" i="22" a="1"/>
  <c r="G2002" i="22" s="1"/>
  <c r="I2002" i="22" a="1"/>
  <c r="I2002" i="22" s="1"/>
  <c r="K2002" i="22" a="1"/>
  <c r="K2002" i="22" s="1"/>
  <c r="F2003" i="22"/>
  <c r="V2002" i="22" l="1"/>
  <c r="A2002" i="22"/>
  <c r="M2002" i="22"/>
  <c r="H2002" i="22"/>
  <c r="R2002" i="22" s="1"/>
  <c r="Q2001" i="22"/>
  <c r="Y2001" i="22"/>
  <c r="N2001" i="22"/>
  <c r="U2001" i="22" s="1"/>
  <c r="W2002" i="22"/>
  <c r="J2002" i="22"/>
  <c r="S2002" i="22" s="1"/>
  <c r="O2002" i="22"/>
  <c r="P2002" i="22"/>
  <c r="L2002" i="22"/>
  <c r="T2002" i="22" s="1"/>
  <c r="X2002" i="22"/>
  <c r="K2003" i="22" a="1"/>
  <c r="K2003" i="22" s="1"/>
  <c r="F2004" i="22"/>
  <c r="I2003" i="22" a="1"/>
  <c r="I2003" i="22" s="1"/>
  <c r="G2003" i="22" a="1"/>
  <c r="G2003" i="22" s="1"/>
  <c r="P2003" i="22" l="1"/>
  <c r="X2003" i="22"/>
  <c r="L2003" i="22"/>
  <c r="T2003" i="22" s="1"/>
  <c r="F2005" i="22"/>
  <c r="G2004" i="22" a="1"/>
  <c r="G2004" i="22" s="1"/>
  <c r="I2004" i="22" a="1"/>
  <c r="I2004" i="22" s="1"/>
  <c r="K2004" i="22" a="1"/>
  <c r="K2004" i="22" s="1"/>
  <c r="Q2002" i="22"/>
  <c r="Y2002" i="22"/>
  <c r="N2002" i="22"/>
  <c r="U2002" i="22" s="1"/>
  <c r="W2003" i="22"/>
  <c r="J2003" i="22"/>
  <c r="S2003" i="22" s="1"/>
  <c r="O2003" i="22"/>
  <c r="A2003" i="22"/>
  <c r="H2003" i="22"/>
  <c r="R2003" i="22" s="1"/>
  <c r="V2003" i="22"/>
  <c r="M2003" i="22"/>
  <c r="F2006" i="22" l="1"/>
  <c r="I2005" i="22" a="1"/>
  <c r="I2005" i="22" s="1"/>
  <c r="K2005" i="22" a="1"/>
  <c r="K2005" i="22" s="1"/>
  <c r="G2005" i="22" a="1"/>
  <c r="G2005" i="22" s="1"/>
  <c r="O2004" i="22"/>
  <c r="W2004" i="22"/>
  <c r="J2004" i="22"/>
  <c r="S2004" i="22" s="1"/>
  <c r="V2004" i="22"/>
  <c r="A2004" i="22"/>
  <c r="H2004" i="22"/>
  <c r="R2004" i="22" s="1"/>
  <c r="M2004" i="22"/>
  <c r="L2004" i="22"/>
  <c r="T2004" i="22" s="1"/>
  <c r="P2004" i="22"/>
  <c r="X2004" i="22"/>
  <c r="Y2003" i="22"/>
  <c r="N2003" i="22"/>
  <c r="U2003" i="22" s="1"/>
  <c r="Q2003" i="22"/>
  <c r="M2005" i="22" l="1"/>
  <c r="A2005" i="22"/>
  <c r="H2005" i="22"/>
  <c r="R2005" i="22" s="1"/>
  <c r="V2005" i="22"/>
  <c r="N2004" i="22"/>
  <c r="U2004" i="22" s="1"/>
  <c r="Q2004" i="22"/>
  <c r="Y2004" i="22"/>
  <c r="L2005" i="22"/>
  <c r="T2005" i="22" s="1"/>
  <c r="X2005" i="22"/>
  <c r="P2005" i="22"/>
  <c r="W2005" i="22"/>
  <c r="J2005" i="22"/>
  <c r="S2005" i="22" s="1"/>
  <c r="O2005" i="22"/>
  <c r="F2007" i="22"/>
  <c r="K2006" i="22" a="1"/>
  <c r="K2006" i="22" s="1"/>
  <c r="I2006" i="22" a="1"/>
  <c r="I2006" i="22" s="1"/>
  <c r="G2006" i="22" a="1"/>
  <c r="G2006" i="22" s="1"/>
  <c r="K2007" i="22" l="1" a="1"/>
  <c r="K2007" i="22" s="1"/>
  <c r="I2007" i="22" a="1"/>
  <c r="I2007" i="22" s="1"/>
  <c r="F2008" i="22"/>
  <c r="G2007" i="22" a="1"/>
  <c r="G2007" i="22" s="1"/>
  <c r="P2006" i="22"/>
  <c r="X2006" i="22"/>
  <c r="L2006" i="22"/>
  <c r="T2006" i="22" s="1"/>
  <c r="W2006" i="22"/>
  <c r="J2006" i="22"/>
  <c r="S2006" i="22" s="1"/>
  <c r="O2006" i="22"/>
  <c r="A2006" i="22"/>
  <c r="H2006" i="22"/>
  <c r="R2006" i="22" s="1"/>
  <c r="V2006" i="22"/>
  <c r="M2006" i="22"/>
  <c r="N2005" i="22"/>
  <c r="U2005" i="22" s="1"/>
  <c r="Q2005" i="22"/>
  <c r="Y2005" i="22"/>
  <c r="Q2006" i="22" l="1"/>
  <c r="Y2006" i="22"/>
  <c r="N2006" i="22"/>
  <c r="U2006" i="22" s="1"/>
  <c r="V2007" i="22"/>
  <c r="M2007" i="22"/>
  <c r="A2007" i="22"/>
  <c r="H2007" i="22"/>
  <c r="R2007" i="22" s="1"/>
  <c r="K2008" i="22" a="1"/>
  <c r="K2008" i="22" s="1"/>
  <c r="F2009" i="22"/>
  <c r="I2008" i="22" a="1"/>
  <c r="I2008" i="22" s="1"/>
  <c r="G2008" i="22" a="1"/>
  <c r="G2008" i="22" s="1"/>
  <c r="W2007" i="22"/>
  <c r="J2007" i="22"/>
  <c r="S2007" i="22" s="1"/>
  <c r="O2007" i="22"/>
  <c r="L2007" i="22"/>
  <c r="T2007" i="22" s="1"/>
  <c r="P2007" i="22"/>
  <c r="X2007" i="22"/>
  <c r="P2008" i="22" l="1"/>
  <c r="X2008" i="22"/>
  <c r="L2008" i="22"/>
  <c r="T2008" i="22" s="1"/>
  <c r="N2007" i="22"/>
  <c r="U2007" i="22" s="1"/>
  <c r="Y2007" i="22"/>
  <c r="Q2007" i="22"/>
  <c r="M2008" i="22"/>
  <c r="A2008" i="22"/>
  <c r="H2008" i="22"/>
  <c r="R2008" i="22" s="1"/>
  <c r="V2008" i="22"/>
  <c r="W2008" i="22"/>
  <c r="O2008" i="22"/>
  <c r="J2008" i="22"/>
  <c r="S2008" i="22" s="1"/>
  <c r="F2010" i="22"/>
  <c r="G2009" i="22" a="1"/>
  <c r="G2009" i="22" s="1"/>
  <c r="K2009" i="22" a="1"/>
  <c r="K2009" i="22" s="1"/>
  <c r="I2009" i="22" a="1"/>
  <c r="I2009" i="22" s="1"/>
  <c r="P2009" i="22" l="1"/>
  <c r="X2009" i="22"/>
  <c r="L2009" i="22"/>
  <c r="T2009" i="22" s="1"/>
  <c r="Q2008" i="22"/>
  <c r="Y2008" i="22"/>
  <c r="N2008" i="22"/>
  <c r="U2008" i="22" s="1"/>
  <c r="I2010" i="22" a="1"/>
  <c r="I2010" i="22" s="1"/>
  <c r="G2010" i="22" a="1"/>
  <c r="G2010" i="22" s="1"/>
  <c r="F2011" i="22"/>
  <c r="K2010" i="22" a="1"/>
  <c r="K2010" i="22" s="1"/>
  <c r="A2009" i="22"/>
  <c r="M2009" i="22"/>
  <c r="H2009" i="22"/>
  <c r="R2009" i="22" s="1"/>
  <c r="V2009" i="22"/>
  <c r="J2009" i="22"/>
  <c r="S2009" i="22" s="1"/>
  <c r="O2009" i="22"/>
  <c r="W2009" i="22"/>
  <c r="W2010" i="22" l="1"/>
  <c r="O2010" i="22"/>
  <c r="J2010" i="22"/>
  <c r="S2010" i="22" s="1"/>
  <c r="Q2009" i="22"/>
  <c r="Y2009" i="22"/>
  <c r="N2009" i="22"/>
  <c r="U2009" i="22" s="1"/>
  <c r="M2010" i="22"/>
  <c r="V2010" i="22"/>
  <c r="A2010" i="22"/>
  <c r="H2010" i="22"/>
  <c r="R2010" i="22" s="1"/>
  <c r="P2010" i="22"/>
  <c r="L2010" i="22"/>
  <c r="T2010" i="22" s="1"/>
  <c r="X2010" i="22"/>
  <c r="G2011" i="22" a="1"/>
  <c r="G2011" i="22" s="1"/>
  <c r="I2011" i="22" a="1"/>
  <c r="I2011" i="22" s="1"/>
  <c r="K2011" i="22" a="1"/>
  <c r="K2011" i="22" s="1"/>
  <c r="F2012" i="22"/>
  <c r="P2011" i="22" l="1"/>
  <c r="X2011" i="22"/>
  <c r="L2011" i="22"/>
  <c r="T2011" i="22" s="1"/>
  <c r="V2011" i="22"/>
  <c r="M2011" i="22"/>
  <c r="A2011" i="22"/>
  <c r="H2011" i="22"/>
  <c r="R2011" i="22" s="1"/>
  <c r="N2010" i="22"/>
  <c r="U2010" i="22" s="1"/>
  <c r="Q2010" i="22"/>
  <c r="Y2010" i="22"/>
  <c r="O2011" i="22"/>
  <c r="W2011" i="22"/>
  <c r="J2011" i="22"/>
  <c r="S2011" i="22" s="1"/>
  <c r="F2013" i="22"/>
  <c r="K2012" i="22" a="1"/>
  <c r="K2012" i="22" s="1"/>
  <c r="I2012" i="22" a="1"/>
  <c r="I2012" i="22" s="1"/>
  <c r="G2012" i="22" a="1"/>
  <c r="G2012" i="22" s="1"/>
  <c r="P2012" i="22" l="1"/>
  <c r="X2012" i="22"/>
  <c r="L2012" i="22"/>
  <c r="T2012" i="22" s="1"/>
  <c r="O2012" i="22"/>
  <c r="W2012" i="22"/>
  <c r="J2012" i="22"/>
  <c r="S2012" i="22" s="1"/>
  <c r="N2011" i="22"/>
  <c r="U2011" i="22" s="1"/>
  <c r="Q2011" i="22"/>
  <c r="Y2011" i="22"/>
  <c r="G2013" i="22" a="1"/>
  <c r="G2013" i="22" s="1"/>
  <c r="I2013" i="22" a="1"/>
  <c r="I2013" i="22" s="1"/>
  <c r="F2014" i="22"/>
  <c r="K2013" i="22" a="1"/>
  <c r="K2013" i="22" s="1"/>
  <c r="M2012" i="22"/>
  <c r="A2012" i="22"/>
  <c r="V2012" i="22"/>
  <c r="H2012" i="22"/>
  <c r="R2012" i="22" s="1"/>
  <c r="Y2012" i="22" l="1"/>
  <c r="N2012" i="22"/>
  <c r="U2012" i="22" s="1"/>
  <c r="Q2012" i="22"/>
  <c r="X2013" i="22"/>
  <c r="L2013" i="22"/>
  <c r="T2013" i="22" s="1"/>
  <c r="P2013" i="22"/>
  <c r="O2013" i="22"/>
  <c r="W2013" i="22"/>
  <c r="J2013" i="22"/>
  <c r="S2013" i="22" s="1"/>
  <c r="H2013" i="22"/>
  <c r="R2013" i="22" s="1"/>
  <c r="M2013" i="22"/>
  <c r="A2013" i="22"/>
  <c r="V2013" i="22"/>
  <c r="F2015" i="22"/>
  <c r="G2014" i="22" a="1"/>
  <c r="G2014" i="22" s="1"/>
  <c r="I2014" i="22" a="1"/>
  <c r="I2014" i="22" s="1"/>
  <c r="K2014" i="22" a="1"/>
  <c r="K2014" i="22" s="1"/>
  <c r="K2015" i="22" l="1" a="1"/>
  <c r="K2015" i="22" s="1"/>
  <c r="I2015" i="22" a="1"/>
  <c r="I2015" i="22" s="1"/>
  <c r="F2016" i="22"/>
  <c r="G2015" i="22" a="1"/>
  <c r="G2015" i="22" s="1"/>
  <c r="M2014" i="22"/>
  <c r="H2014" i="22"/>
  <c r="R2014" i="22" s="1"/>
  <c r="A2014" i="22"/>
  <c r="V2014" i="22"/>
  <c r="Q2013" i="22"/>
  <c r="Y2013" i="22"/>
  <c r="N2013" i="22"/>
  <c r="U2013" i="22" s="1"/>
  <c r="O2014" i="22"/>
  <c r="W2014" i="22"/>
  <c r="J2014" i="22"/>
  <c r="S2014" i="22" s="1"/>
  <c r="X2014" i="22"/>
  <c r="L2014" i="22"/>
  <c r="T2014" i="22" s="1"/>
  <c r="P2014" i="22"/>
  <c r="Y2014" i="22" l="1"/>
  <c r="N2014" i="22"/>
  <c r="U2014" i="22" s="1"/>
  <c r="Q2014" i="22"/>
  <c r="A2015" i="22"/>
  <c r="H2015" i="22"/>
  <c r="R2015" i="22" s="1"/>
  <c r="V2015" i="22"/>
  <c r="M2015" i="22"/>
  <c r="F2017" i="22"/>
  <c r="I2016" i="22" a="1"/>
  <c r="I2016" i="22" s="1"/>
  <c r="K2016" i="22" a="1"/>
  <c r="K2016" i="22" s="1"/>
  <c r="G2016" i="22" a="1"/>
  <c r="G2016" i="22" s="1"/>
  <c r="O2015" i="22"/>
  <c r="W2015" i="22"/>
  <c r="J2015" i="22"/>
  <c r="S2015" i="22" s="1"/>
  <c r="P2015" i="22"/>
  <c r="X2015" i="22"/>
  <c r="L2015" i="22"/>
  <c r="T2015" i="22" s="1"/>
  <c r="K2017" i="22" l="1" a="1"/>
  <c r="K2017" i="22" s="1"/>
  <c r="F2018" i="22"/>
  <c r="I2017" i="22" a="1"/>
  <c r="I2017" i="22" s="1"/>
  <c r="G2017" i="22" a="1"/>
  <c r="G2017" i="22" s="1"/>
  <c r="N2015" i="22"/>
  <c r="U2015" i="22" s="1"/>
  <c r="Q2015" i="22"/>
  <c r="Y2015" i="22"/>
  <c r="A2016" i="22"/>
  <c r="M2016" i="22"/>
  <c r="H2016" i="22"/>
  <c r="R2016" i="22" s="1"/>
  <c r="V2016" i="22"/>
  <c r="X2016" i="22"/>
  <c r="L2016" i="22"/>
  <c r="T2016" i="22" s="1"/>
  <c r="P2016" i="22"/>
  <c r="O2016" i="22"/>
  <c r="W2016" i="22"/>
  <c r="J2016" i="22"/>
  <c r="S2016" i="22" s="1"/>
  <c r="A2017" i="22" l="1"/>
  <c r="H2017" i="22"/>
  <c r="R2017" i="22" s="1"/>
  <c r="V2017" i="22"/>
  <c r="M2017" i="22"/>
  <c r="J2017" i="22"/>
  <c r="S2017" i="22" s="1"/>
  <c r="O2017" i="22"/>
  <c r="W2017" i="22"/>
  <c r="I2018" i="22" a="1"/>
  <c r="I2018" i="22" s="1"/>
  <c r="G2018" i="22" a="1"/>
  <c r="G2018" i="22" s="1"/>
  <c r="F2019" i="22"/>
  <c r="K2018" i="22" a="1"/>
  <c r="K2018" i="22" s="1"/>
  <c r="N2016" i="22"/>
  <c r="U2016" i="22" s="1"/>
  <c r="Q2016" i="22"/>
  <c r="Y2016" i="22"/>
  <c r="X2017" i="22"/>
  <c r="L2017" i="22"/>
  <c r="T2017" i="22" s="1"/>
  <c r="P2017" i="22"/>
  <c r="O2018" i="22" l="1"/>
  <c r="W2018" i="22"/>
  <c r="J2018" i="22"/>
  <c r="S2018" i="22" s="1"/>
  <c r="Q2017" i="22"/>
  <c r="Y2017" i="22"/>
  <c r="N2017" i="22"/>
  <c r="U2017" i="22" s="1"/>
  <c r="L2018" i="22"/>
  <c r="T2018" i="22" s="1"/>
  <c r="P2018" i="22"/>
  <c r="X2018" i="22"/>
  <c r="K2019" i="22" a="1"/>
  <c r="K2019" i="22" s="1"/>
  <c r="F2020" i="22"/>
  <c r="G2019" i="22" a="1"/>
  <c r="G2019" i="22" s="1"/>
  <c r="I2019" i="22" a="1"/>
  <c r="I2019" i="22" s="1"/>
  <c r="A2018" i="22"/>
  <c r="H2018" i="22"/>
  <c r="R2018" i="22" s="1"/>
  <c r="M2018" i="22"/>
  <c r="V2018" i="22"/>
  <c r="Q2018" i="22" l="1"/>
  <c r="Y2018" i="22"/>
  <c r="N2018" i="22"/>
  <c r="U2018" i="22" s="1"/>
  <c r="H2019" i="22"/>
  <c r="R2019" i="22" s="1"/>
  <c r="M2019" i="22"/>
  <c r="A2019" i="22"/>
  <c r="V2019" i="22"/>
  <c r="W2019" i="22"/>
  <c r="J2019" i="22"/>
  <c r="S2019" i="22" s="1"/>
  <c r="O2019" i="22"/>
  <c r="X2019" i="22"/>
  <c r="P2019" i="22"/>
  <c r="L2019" i="22"/>
  <c r="T2019" i="22" s="1"/>
  <c r="F2021" i="22"/>
  <c r="I2020" i="22" a="1"/>
  <c r="I2020" i="22" s="1"/>
  <c r="K2020" i="22" a="1"/>
  <c r="K2020" i="22" s="1"/>
  <c r="G2020" i="22" a="1"/>
  <c r="G2020" i="22" s="1"/>
  <c r="N2019" i="22" l="1"/>
  <c r="U2019" i="22" s="1"/>
  <c r="Q2019" i="22"/>
  <c r="Y2019" i="22"/>
  <c r="X2020" i="22"/>
  <c r="P2020" i="22"/>
  <c r="L2020" i="22"/>
  <c r="T2020" i="22" s="1"/>
  <c r="G2021" i="22" a="1"/>
  <c r="G2021" i="22" s="1"/>
  <c r="I2021" i="22" a="1"/>
  <c r="I2021" i="22" s="1"/>
  <c r="F2022" i="22"/>
  <c r="K2021" i="22" a="1"/>
  <c r="K2021" i="22" s="1"/>
  <c r="W2020" i="22"/>
  <c r="O2020" i="22"/>
  <c r="J2020" i="22"/>
  <c r="S2020" i="22" s="1"/>
  <c r="M2020" i="22"/>
  <c r="A2020" i="22"/>
  <c r="H2020" i="22"/>
  <c r="R2020" i="22" s="1"/>
  <c r="V2020" i="22"/>
  <c r="H2021" i="22" l="1"/>
  <c r="R2021" i="22" s="1"/>
  <c r="V2021" i="22"/>
  <c r="M2021" i="22"/>
  <c r="A2021" i="22"/>
  <c r="Y2020" i="22"/>
  <c r="N2020" i="22"/>
  <c r="U2020" i="22" s="1"/>
  <c r="Q2020" i="22"/>
  <c r="W2021" i="22"/>
  <c r="J2021" i="22"/>
  <c r="S2021" i="22" s="1"/>
  <c r="O2021" i="22"/>
  <c r="P2021" i="22"/>
  <c r="L2021" i="22"/>
  <c r="T2021" i="22" s="1"/>
  <c r="X2021" i="22"/>
  <c r="K2022" i="22" a="1"/>
  <c r="K2022" i="22" s="1"/>
  <c r="G2022" i="22" a="1"/>
  <c r="G2022" i="22" s="1"/>
  <c r="F2023" i="22"/>
  <c r="I2022" i="22" a="1"/>
  <c r="I2022" i="22" s="1"/>
  <c r="L2022" i="22" l="1"/>
  <c r="T2022" i="22" s="1"/>
  <c r="X2022" i="22"/>
  <c r="P2022" i="22"/>
  <c r="K2023" i="22" a="1"/>
  <c r="K2023" i="22" s="1"/>
  <c r="F2024" i="22"/>
  <c r="G2023" i="22" a="1"/>
  <c r="G2023" i="22" s="1"/>
  <c r="I2023" i="22" a="1"/>
  <c r="I2023" i="22" s="1"/>
  <c r="A2022" i="22"/>
  <c r="M2022" i="22"/>
  <c r="H2022" i="22"/>
  <c r="R2022" i="22" s="1"/>
  <c r="V2022" i="22"/>
  <c r="N2021" i="22"/>
  <c r="U2021" i="22" s="1"/>
  <c r="Q2021" i="22"/>
  <c r="Y2021" i="22"/>
  <c r="J2022" i="22"/>
  <c r="S2022" i="22" s="1"/>
  <c r="O2022" i="22"/>
  <c r="W2022" i="22"/>
  <c r="M2023" i="22" l="1"/>
  <c r="H2023" i="22"/>
  <c r="R2023" i="22" s="1"/>
  <c r="A2023" i="22"/>
  <c r="V2023" i="22"/>
  <c r="G2024" i="22" a="1"/>
  <c r="G2024" i="22" s="1"/>
  <c r="K2024" i="22" a="1"/>
  <c r="K2024" i="22" s="1"/>
  <c r="F2025" i="22"/>
  <c r="I2024" i="22" a="1"/>
  <c r="I2024" i="22" s="1"/>
  <c r="O2023" i="22"/>
  <c r="W2023" i="22"/>
  <c r="J2023" i="22"/>
  <c r="S2023" i="22" s="1"/>
  <c r="P2023" i="22"/>
  <c r="L2023" i="22"/>
  <c r="T2023" i="22" s="1"/>
  <c r="X2023" i="22"/>
  <c r="Y2022" i="22"/>
  <c r="N2022" i="22"/>
  <c r="U2022" i="22" s="1"/>
  <c r="Q2022" i="22"/>
  <c r="W2024" i="22" l="1"/>
  <c r="J2024" i="22"/>
  <c r="S2024" i="22" s="1"/>
  <c r="O2024" i="22"/>
  <c r="M2024" i="22"/>
  <c r="A2024" i="22"/>
  <c r="H2024" i="22"/>
  <c r="R2024" i="22" s="1"/>
  <c r="V2024" i="22"/>
  <c r="F2026" i="22"/>
  <c r="G2025" i="22" a="1"/>
  <c r="G2025" i="22" s="1"/>
  <c r="K2025" i="22" a="1"/>
  <c r="K2025" i="22" s="1"/>
  <c r="I2025" i="22" a="1"/>
  <c r="I2025" i="22" s="1"/>
  <c r="P2024" i="22"/>
  <c r="X2024" i="22"/>
  <c r="L2024" i="22"/>
  <c r="T2024" i="22" s="1"/>
  <c r="N2023" i="22"/>
  <c r="U2023" i="22" s="1"/>
  <c r="Q2023" i="22"/>
  <c r="Y2023" i="22"/>
  <c r="G2026" i="22" l="1" a="1"/>
  <c r="G2026" i="22" s="1"/>
  <c r="K2026" i="22" a="1"/>
  <c r="K2026" i="22" s="1"/>
  <c r="F2027" i="22"/>
  <c r="I2026" i="22" a="1"/>
  <c r="I2026" i="22" s="1"/>
  <c r="Q2024" i="22"/>
  <c r="Y2024" i="22"/>
  <c r="N2024" i="22"/>
  <c r="U2024" i="22" s="1"/>
  <c r="J2025" i="22"/>
  <c r="S2025" i="22" s="1"/>
  <c r="O2025" i="22"/>
  <c r="W2025" i="22"/>
  <c r="P2025" i="22"/>
  <c r="X2025" i="22"/>
  <c r="L2025" i="22"/>
  <c r="T2025" i="22" s="1"/>
  <c r="M2025" i="22"/>
  <c r="H2025" i="22"/>
  <c r="R2025" i="22" s="1"/>
  <c r="A2025" i="22"/>
  <c r="V2025" i="22"/>
  <c r="O2026" i="22" l="1"/>
  <c r="W2026" i="22"/>
  <c r="J2026" i="22"/>
  <c r="S2026" i="22" s="1"/>
  <c r="K2027" i="22" a="1"/>
  <c r="K2027" i="22" s="1"/>
  <c r="I2027" i="22" a="1"/>
  <c r="I2027" i="22" s="1"/>
  <c r="F2028" i="22"/>
  <c r="G2027" i="22" a="1"/>
  <c r="G2027" i="22" s="1"/>
  <c r="X2026" i="22"/>
  <c r="L2026" i="22"/>
  <c r="T2026" i="22" s="1"/>
  <c r="P2026" i="22"/>
  <c r="Q2025" i="22"/>
  <c r="N2025" i="22"/>
  <c r="U2025" i="22" s="1"/>
  <c r="Y2025" i="22"/>
  <c r="H2026" i="22"/>
  <c r="R2026" i="22" s="1"/>
  <c r="V2026" i="22"/>
  <c r="M2026" i="22"/>
  <c r="A2026" i="22"/>
  <c r="N2026" i="22" l="1"/>
  <c r="U2026" i="22" s="1"/>
  <c r="Q2026" i="22"/>
  <c r="Y2026" i="22"/>
  <c r="H2027" i="22"/>
  <c r="R2027" i="22" s="1"/>
  <c r="V2027" i="22"/>
  <c r="A2027" i="22"/>
  <c r="M2027" i="22"/>
  <c r="K2028" i="22" a="1"/>
  <c r="K2028" i="22" s="1"/>
  <c r="I2028" i="22" a="1"/>
  <c r="I2028" i="22" s="1"/>
  <c r="G2028" i="22" a="1"/>
  <c r="G2028" i="22" s="1"/>
  <c r="F2029" i="22"/>
  <c r="J2027" i="22"/>
  <c r="S2027" i="22" s="1"/>
  <c r="W2027" i="22"/>
  <c r="O2027" i="22"/>
  <c r="P2027" i="22"/>
  <c r="X2027" i="22"/>
  <c r="L2027" i="22"/>
  <c r="T2027" i="22" s="1"/>
  <c r="L2028" i="22" l="1"/>
  <c r="T2028" i="22" s="1"/>
  <c r="P2028" i="22"/>
  <c r="X2028" i="22"/>
  <c r="N2027" i="22"/>
  <c r="U2027" i="22" s="1"/>
  <c r="Q2027" i="22"/>
  <c r="Y2027" i="22"/>
  <c r="K2029" i="22" a="1"/>
  <c r="K2029" i="22" s="1"/>
  <c r="I2029" i="22" a="1"/>
  <c r="I2029" i="22" s="1"/>
  <c r="G2029" i="22" a="1"/>
  <c r="G2029" i="22" s="1"/>
  <c r="F2030" i="22"/>
  <c r="H2028" i="22"/>
  <c r="R2028" i="22" s="1"/>
  <c r="V2028" i="22"/>
  <c r="M2028" i="22"/>
  <c r="A2028" i="22"/>
  <c r="W2028" i="22"/>
  <c r="O2028" i="22"/>
  <c r="J2028" i="22"/>
  <c r="S2028" i="22" s="1"/>
  <c r="Y2028" i="22" l="1"/>
  <c r="N2028" i="22"/>
  <c r="U2028" i="22" s="1"/>
  <c r="Q2028" i="22"/>
  <c r="O2029" i="22"/>
  <c r="J2029" i="22"/>
  <c r="S2029" i="22" s="1"/>
  <c r="W2029" i="22"/>
  <c r="I2030" i="22" a="1"/>
  <c r="I2030" i="22" s="1"/>
  <c r="F2031" i="22"/>
  <c r="K2030" i="22" a="1"/>
  <c r="K2030" i="22" s="1"/>
  <c r="G2030" i="22" a="1"/>
  <c r="G2030" i="22" s="1"/>
  <c r="L2029" i="22"/>
  <c r="T2029" i="22" s="1"/>
  <c r="P2029" i="22"/>
  <c r="X2029" i="22"/>
  <c r="M2029" i="22"/>
  <c r="A2029" i="22"/>
  <c r="H2029" i="22"/>
  <c r="R2029" i="22" s="1"/>
  <c r="V2029" i="22"/>
  <c r="N2029" i="22" l="1"/>
  <c r="U2029" i="22" s="1"/>
  <c r="Q2029" i="22"/>
  <c r="Y2029" i="22"/>
  <c r="O2030" i="22"/>
  <c r="W2030" i="22"/>
  <c r="J2030" i="22"/>
  <c r="S2030" i="22" s="1"/>
  <c r="F2032" i="22"/>
  <c r="G2031" i="22" a="1"/>
  <c r="G2031" i="22" s="1"/>
  <c r="I2031" i="22" a="1"/>
  <c r="I2031" i="22" s="1"/>
  <c r="K2031" i="22" a="1"/>
  <c r="K2031" i="22" s="1"/>
  <c r="A2030" i="22"/>
  <c r="M2030" i="22"/>
  <c r="H2030" i="22"/>
  <c r="R2030" i="22" s="1"/>
  <c r="V2030" i="22"/>
  <c r="X2030" i="22"/>
  <c r="L2030" i="22"/>
  <c r="T2030" i="22" s="1"/>
  <c r="P2030" i="22"/>
  <c r="I2032" i="22" l="1" a="1"/>
  <c r="I2032" i="22" s="1"/>
  <c r="F2033" i="22"/>
  <c r="K2032" i="22" a="1"/>
  <c r="K2032" i="22" s="1"/>
  <c r="G2032" i="22" a="1"/>
  <c r="G2032" i="22" s="1"/>
  <c r="A2031" i="22"/>
  <c r="M2031" i="22"/>
  <c r="H2031" i="22"/>
  <c r="R2031" i="22" s="1"/>
  <c r="V2031" i="22"/>
  <c r="Y2030" i="22"/>
  <c r="Q2030" i="22"/>
  <c r="N2030" i="22"/>
  <c r="U2030" i="22" s="1"/>
  <c r="X2031" i="22"/>
  <c r="L2031" i="22"/>
  <c r="T2031" i="22" s="1"/>
  <c r="P2031" i="22"/>
  <c r="O2031" i="22"/>
  <c r="W2031" i="22"/>
  <c r="J2031" i="22"/>
  <c r="S2031" i="22" s="1"/>
  <c r="Q2031" i="22" l="1"/>
  <c r="Y2031" i="22"/>
  <c r="N2031" i="22"/>
  <c r="U2031" i="22" s="1"/>
  <c r="H2032" i="22"/>
  <c r="R2032" i="22" s="1"/>
  <c r="V2032" i="22"/>
  <c r="A2032" i="22"/>
  <c r="M2032" i="22"/>
  <c r="P2032" i="22"/>
  <c r="X2032" i="22"/>
  <c r="L2032" i="22"/>
  <c r="T2032" i="22" s="1"/>
  <c r="G2033" i="22" a="1"/>
  <c r="G2033" i="22" s="1"/>
  <c r="I2033" i="22" a="1"/>
  <c r="I2033" i="22" s="1"/>
  <c r="K2033" i="22" a="1"/>
  <c r="K2033" i="22" s="1"/>
  <c r="F2034" i="22"/>
  <c r="J2032" i="22"/>
  <c r="S2032" i="22" s="1"/>
  <c r="W2032" i="22"/>
  <c r="O2032" i="22"/>
  <c r="P2033" i="22" l="1"/>
  <c r="X2033" i="22"/>
  <c r="L2033" i="22"/>
  <c r="T2033" i="22" s="1"/>
  <c r="G2034" i="22" a="1"/>
  <c r="G2034" i="22" s="1"/>
  <c r="I2034" i="22" a="1"/>
  <c r="I2034" i="22" s="1"/>
  <c r="K2034" i="22" a="1"/>
  <c r="K2034" i="22" s="1"/>
  <c r="F2035" i="22"/>
  <c r="W2033" i="22"/>
  <c r="J2033" i="22"/>
  <c r="S2033" i="22" s="1"/>
  <c r="O2033" i="22"/>
  <c r="Q2032" i="22"/>
  <c r="N2032" i="22"/>
  <c r="U2032" i="22" s="1"/>
  <c r="Y2032" i="22"/>
  <c r="V2033" i="22"/>
  <c r="M2033" i="22"/>
  <c r="A2033" i="22"/>
  <c r="H2033" i="22"/>
  <c r="R2033" i="22" s="1"/>
  <c r="P2034" i="22" l="1"/>
  <c r="X2034" i="22"/>
  <c r="L2034" i="22"/>
  <c r="T2034" i="22" s="1"/>
  <c r="W2034" i="22"/>
  <c r="J2034" i="22"/>
  <c r="S2034" i="22" s="1"/>
  <c r="O2034" i="22"/>
  <c r="M2034" i="22"/>
  <c r="A2034" i="22"/>
  <c r="H2034" i="22"/>
  <c r="R2034" i="22" s="1"/>
  <c r="V2034" i="22"/>
  <c r="F2036" i="22"/>
  <c r="G2035" i="22" a="1"/>
  <c r="G2035" i="22" s="1"/>
  <c r="I2035" i="22" a="1"/>
  <c r="I2035" i="22" s="1"/>
  <c r="K2035" i="22" a="1"/>
  <c r="K2035" i="22" s="1"/>
  <c r="Q2033" i="22"/>
  <c r="Y2033" i="22"/>
  <c r="N2033" i="22"/>
  <c r="U2033" i="22" s="1"/>
  <c r="Q2034" i="22" l="1"/>
  <c r="Y2034" i="22"/>
  <c r="N2034" i="22"/>
  <c r="U2034" i="22" s="1"/>
  <c r="H2035" i="22"/>
  <c r="R2035" i="22" s="1"/>
  <c r="V2035" i="22"/>
  <c r="M2035" i="22"/>
  <c r="A2035" i="22"/>
  <c r="P2035" i="22"/>
  <c r="X2035" i="22"/>
  <c r="L2035" i="22"/>
  <c r="T2035" i="22" s="1"/>
  <c r="O2035" i="22"/>
  <c r="W2035" i="22"/>
  <c r="J2035" i="22"/>
  <c r="S2035" i="22" s="1"/>
  <c r="I2036" i="22" a="1"/>
  <c r="I2036" i="22" s="1"/>
  <c r="K2036" i="22" a="1"/>
  <c r="K2036" i="22" s="1"/>
  <c r="G2036" i="22" a="1"/>
  <c r="G2036" i="22" s="1"/>
  <c r="F2037" i="22"/>
  <c r="M2036" i="22" l="1"/>
  <c r="A2036" i="22"/>
  <c r="H2036" i="22"/>
  <c r="R2036" i="22" s="1"/>
  <c r="V2036" i="22"/>
  <c r="Y2035" i="22"/>
  <c r="Q2035" i="22"/>
  <c r="N2035" i="22"/>
  <c r="U2035" i="22" s="1"/>
  <c r="O2036" i="22"/>
  <c r="W2036" i="22"/>
  <c r="J2036" i="22"/>
  <c r="S2036" i="22" s="1"/>
  <c r="X2036" i="22"/>
  <c r="L2036" i="22"/>
  <c r="T2036" i="22" s="1"/>
  <c r="P2036" i="22"/>
  <c r="G2037" i="22" a="1"/>
  <c r="G2037" i="22" s="1"/>
  <c r="I2037" i="22" a="1"/>
  <c r="I2037" i="22" s="1"/>
  <c r="K2037" i="22" a="1"/>
  <c r="K2037" i="22" s="1"/>
  <c r="F2038" i="22"/>
  <c r="L2037" i="22" l="1"/>
  <c r="T2037" i="22" s="1"/>
  <c r="P2037" i="22"/>
  <c r="X2037" i="22"/>
  <c r="O2037" i="22"/>
  <c r="W2037" i="22"/>
  <c r="J2037" i="22"/>
  <c r="S2037" i="22" s="1"/>
  <c r="H2037" i="22"/>
  <c r="R2037" i="22" s="1"/>
  <c r="V2037" i="22"/>
  <c r="M2037" i="22"/>
  <c r="A2037" i="22"/>
  <c r="F2039" i="22"/>
  <c r="I2038" i="22" a="1"/>
  <c r="I2038" i="22" s="1"/>
  <c r="K2038" i="22" a="1"/>
  <c r="K2038" i="22" s="1"/>
  <c r="G2038" i="22" a="1"/>
  <c r="G2038" i="22" s="1"/>
  <c r="Q2036" i="22"/>
  <c r="Y2036" i="22"/>
  <c r="N2036" i="22"/>
  <c r="U2036" i="22" s="1"/>
  <c r="O2038" i="22" l="1"/>
  <c r="W2038" i="22"/>
  <c r="J2038" i="22"/>
  <c r="S2038" i="22" s="1"/>
  <c r="X2038" i="22"/>
  <c r="L2038" i="22"/>
  <c r="T2038" i="22" s="1"/>
  <c r="P2038" i="22"/>
  <c r="G2039" i="22" a="1"/>
  <c r="G2039" i="22" s="1"/>
  <c r="K2039" i="22" a="1"/>
  <c r="K2039" i="22" s="1"/>
  <c r="I2039" i="22" a="1"/>
  <c r="I2039" i="22" s="1"/>
  <c r="F2040" i="22"/>
  <c r="A2038" i="22"/>
  <c r="H2038" i="22"/>
  <c r="R2038" i="22" s="1"/>
  <c r="V2038" i="22"/>
  <c r="M2038" i="22"/>
  <c r="N2037" i="22"/>
  <c r="U2037" i="22" s="1"/>
  <c r="Q2037" i="22"/>
  <c r="Y2037" i="22"/>
  <c r="Q2038" i="22" l="1"/>
  <c r="Y2038" i="22"/>
  <c r="N2038" i="22"/>
  <c r="U2038" i="22" s="1"/>
  <c r="V2039" i="22"/>
  <c r="M2039" i="22"/>
  <c r="H2039" i="22"/>
  <c r="R2039" i="22" s="1"/>
  <c r="A2039" i="22"/>
  <c r="G2040" i="22" a="1"/>
  <c r="G2040" i="22" s="1"/>
  <c r="I2040" i="22" a="1"/>
  <c r="I2040" i="22" s="1"/>
  <c r="K2040" i="22" a="1"/>
  <c r="K2040" i="22" s="1"/>
  <c r="F2041" i="22"/>
  <c r="L2039" i="22"/>
  <c r="T2039" i="22" s="1"/>
  <c r="P2039" i="22"/>
  <c r="X2039" i="22"/>
  <c r="W2039" i="22"/>
  <c r="J2039" i="22"/>
  <c r="S2039" i="22" s="1"/>
  <c r="O2039" i="22"/>
  <c r="A2040" i="22" l="1"/>
  <c r="H2040" i="22"/>
  <c r="R2040" i="22" s="1"/>
  <c r="M2040" i="22"/>
  <c r="V2040" i="22"/>
  <c r="N2039" i="22"/>
  <c r="U2039" i="22" s="1"/>
  <c r="Q2039" i="22"/>
  <c r="Y2039" i="22"/>
  <c r="K2041" i="22" a="1"/>
  <c r="K2041" i="22" s="1"/>
  <c r="I2041" i="22" a="1"/>
  <c r="I2041" i="22" s="1"/>
  <c r="F2042" i="22"/>
  <c r="G2041" i="22" a="1"/>
  <c r="G2041" i="22" s="1"/>
  <c r="X2040" i="22"/>
  <c r="L2040" i="22"/>
  <c r="T2040" i="22" s="1"/>
  <c r="P2040" i="22"/>
  <c r="O2040" i="22"/>
  <c r="W2040" i="22"/>
  <c r="J2040" i="22"/>
  <c r="S2040" i="22" s="1"/>
  <c r="X2041" i="22" l="1"/>
  <c r="L2041" i="22"/>
  <c r="T2041" i="22" s="1"/>
  <c r="P2041" i="22"/>
  <c r="H2041" i="22"/>
  <c r="R2041" i="22" s="1"/>
  <c r="V2041" i="22"/>
  <c r="M2041" i="22"/>
  <c r="A2041" i="22"/>
  <c r="N2040" i="22"/>
  <c r="U2040" i="22" s="1"/>
  <c r="Q2040" i="22"/>
  <c r="Y2040" i="22"/>
  <c r="F2043" i="22"/>
  <c r="K2042" i="22" a="1"/>
  <c r="K2042" i="22" s="1"/>
  <c r="G2042" i="22" a="1"/>
  <c r="G2042" i="22" s="1"/>
  <c r="I2042" i="22" a="1"/>
  <c r="I2042" i="22" s="1"/>
  <c r="O2041" i="22"/>
  <c r="J2041" i="22"/>
  <c r="S2041" i="22" s="1"/>
  <c r="W2041" i="22"/>
  <c r="Y2041" i="22" l="1"/>
  <c r="N2041" i="22"/>
  <c r="U2041" i="22" s="1"/>
  <c r="Q2041" i="22"/>
  <c r="M2042" i="22"/>
  <c r="A2042" i="22"/>
  <c r="H2042" i="22"/>
  <c r="R2042" i="22" s="1"/>
  <c r="V2042" i="22"/>
  <c r="O2042" i="22"/>
  <c r="W2042" i="22"/>
  <c r="J2042" i="22"/>
  <c r="S2042" i="22" s="1"/>
  <c r="P2042" i="22"/>
  <c r="X2042" i="22"/>
  <c r="L2042" i="22"/>
  <c r="T2042" i="22" s="1"/>
  <c r="K2043" i="22" a="1"/>
  <c r="K2043" i="22" s="1"/>
  <c r="G2043" i="22" a="1"/>
  <c r="G2043" i="22" s="1"/>
  <c r="I2043" i="22" a="1"/>
  <c r="I2043" i="22" s="1"/>
  <c r="F2044" i="22"/>
  <c r="A2043" i="22" l="1"/>
  <c r="V2043" i="22"/>
  <c r="M2043" i="22"/>
  <c r="H2043" i="22"/>
  <c r="R2043" i="22" s="1"/>
  <c r="N2042" i="22"/>
  <c r="U2042" i="22" s="1"/>
  <c r="Q2042" i="22"/>
  <c r="Y2042" i="22"/>
  <c r="X2043" i="22"/>
  <c r="L2043" i="22"/>
  <c r="T2043" i="22" s="1"/>
  <c r="P2043" i="22"/>
  <c r="O2043" i="22"/>
  <c r="J2043" i="22"/>
  <c r="S2043" i="22" s="1"/>
  <c r="W2043" i="22"/>
  <c r="K2044" i="22" a="1"/>
  <c r="K2044" i="22" s="1"/>
  <c r="F2045" i="22"/>
  <c r="I2044" i="22" a="1"/>
  <c r="I2044" i="22" s="1"/>
  <c r="G2044" i="22" a="1"/>
  <c r="G2044" i="22" s="1"/>
  <c r="I2045" i="22" l="1" a="1"/>
  <c r="I2045" i="22" s="1"/>
  <c r="K2045" i="22" a="1"/>
  <c r="K2045" i="22" s="1"/>
  <c r="F2046" i="22"/>
  <c r="G2045" i="22" a="1"/>
  <c r="G2045" i="22" s="1"/>
  <c r="W2044" i="22"/>
  <c r="J2044" i="22"/>
  <c r="S2044" i="22" s="1"/>
  <c r="O2044" i="22"/>
  <c r="Y2043" i="22"/>
  <c r="N2043" i="22"/>
  <c r="U2043" i="22" s="1"/>
  <c r="Q2043" i="22"/>
  <c r="L2044" i="22"/>
  <c r="T2044" i="22" s="1"/>
  <c r="P2044" i="22"/>
  <c r="X2044" i="22"/>
  <c r="M2044" i="22"/>
  <c r="A2044" i="22"/>
  <c r="H2044" i="22"/>
  <c r="R2044" i="22" s="1"/>
  <c r="V2044" i="22"/>
  <c r="Y2044" i="22" l="1"/>
  <c r="N2044" i="22"/>
  <c r="U2044" i="22" s="1"/>
  <c r="Q2044" i="22"/>
  <c r="A2045" i="22"/>
  <c r="H2045" i="22"/>
  <c r="R2045" i="22" s="1"/>
  <c r="V2045" i="22"/>
  <c r="M2045" i="22"/>
  <c r="K2046" i="22" a="1"/>
  <c r="K2046" i="22" s="1"/>
  <c r="G2046" i="22" a="1"/>
  <c r="G2046" i="22" s="1"/>
  <c r="I2046" i="22" a="1"/>
  <c r="I2046" i="22" s="1"/>
  <c r="F2047" i="22"/>
  <c r="L2045" i="22"/>
  <c r="T2045" i="22" s="1"/>
  <c r="P2045" i="22"/>
  <c r="X2045" i="22"/>
  <c r="W2045" i="22"/>
  <c r="O2045" i="22"/>
  <c r="J2045" i="22"/>
  <c r="S2045" i="22" s="1"/>
  <c r="N2045" i="22" l="1"/>
  <c r="U2045" i="22" s="1"/>
  <c r="Q2045" i="22"/>
  <c r="Y2045" i="22"/>
  <c r="L2046" i="22"/>
  <c r="T2046" i="22" s="1"/>
  <c r="X2046" i="22"/>
  <c r="P2046" i="22"/>
  <c r="K2047" i="22" a="1"/>
  <c r="K2047" i="22" s="1"/>
  <c r="G2047" i="22" a="1"/>
  <c r="G2047" i="22" s="1"/>
  <c r="I2047" i="22" a="1"/>
  <c r="I2047" i="22" s="1"/>
  <c r="F2048" i="22"/>
  <c r="J2046" i="22"/>
  <c r="S2046" i="22" s="1"/>
  <c r="O2046" i="22"/>
  <c r="W2046" i="22"/>
  <c r="H2046" i="22"/>
  <c r="R2046" i="22" s="1"/>
  <c r="V2046" i="22"/>
  <c r="M2046" i="22"/>
  <c r="A2046" i="22"/>
  <c r="M2047" i="22" l="1"/>
  <c r="H2047" i="22"/>
  <c r="R2047" i="22" s="1"/>
  <c r="A2047" i="22"/>
  <c r="V2047" i="22"/>
  <c r="Q2046" i="22"/>
  <c r="Y2046" i="22"/>
  <c r="N2046" i="22"/>
  <c r="U2046" i="22" s="1"/>
  <c r="P2047" i="22"/>
  <c r="X2047" i="22"/>
  <c r="L2047" i="22"/>
  <c r="T2047" i="22" s="1"/>
  <c r="K2048" i="22" a="1"/>
  <c r="K2048" i="22" s="1"/>
  <c r="G2048" i="22" a="1"/>
  <c r="G2048" i="22" s="1"/>
  <c r="F2049" i="22"/>
  <c r="I2048" i="22" a="1"/>
  <c r="I2048" i="22" s="1"/>
  <c r="J2047" i="22"/>
  <c r="S2047" i="22" s="1"/>
  <c r="W2047" i="22"/>
  <c r="O2047" i="22"/>
  <c r="O2048" i="22" l="1"/>
  <c r="W2048" i="22"/>
  <c r="J2048" i="22"/>
  <c r="S2048" i="22" s="1"/>
  <c r="K2049" i="22" a="1"/>
  <c r="K2049" i="22" s="1"/>
  <c r="F2050" i="22"/>
  <c r="I2049" i="22" a="1"/>
  <c r="I2049" i="22" s="1"/>
  <c r="G2049" i="22" a="1"/>
  <c r="G2049" i="22" s="1"/>
  <c r="H2048" i="22"/>
  <c r="R2048" i="22" s="1"/>
  <c r="V2048" i="22"/>
  <c r="M2048" i="22"/>
  <c r="A2048" i="22"/>
  <c r="P2048" i="22"/>
  <c r="X2048" i="22"/>
  <c r="L2048" i="22"/>
  <c r="T2048" i="22" s="1"/>
  <c r="N2047" i="22"/>
  <c r="U2047" i="22" s="1"/>
  <c r="Y2047" i="22"/>
  <c r="Q2047" i="22"/>
  <c r="H2049" i="22" l="1"/>
  <c r="R2049" i="22" s="1"/>
  <c r="M2049" i="22"/>
  <c r="A2049" i="22"/>
  <c r="V2049" i="22"/>
  <c r="I2050" i="22" a="1"/>
  <c r="I2050" i="22" s="1"/>
  <c r="G2050" i="22" a="1"/>
  <c r="G2050" i="22" s="1"/>
  <c r="K2050" i="22" a="1"/>
  <c r="K2050" i="22" s="1"/>
  <c r="F2051" i="22"/>
  <c r="P2049" i="22"/>
  <c r="X2049" i="22"/>
  <c r="L2049" i="22"/>
  <c r="T2049" i="22" s="1"/>
  <c r="N2048" i="22"/>
  <c r="U2048" i="22" s="1"/>
  <c r="Q2048" i="22"/>
  <c r="Y2048" i="22"/>
  <c r="J2049" i="22"/>
  <c r="S2049" i="22" s="1"/>
  <c r="O2049" i="22"/>
  <c r="W2049" i="22"/>
  <c r="F2052" i="22" l="1"/>
  <c r="K2051" i="22" a="1"/>
  <c r="K2051" i="22" s="1"/>
  <c r="G2051" i="22" a="1"/>
  <c r="G2051" i="22" s="1"/>
  <c r="I2051" i="22" a="1"/>
  <c r="I2051" i="22" s="1"/>
  <c r="O2050" i="22"/>
  <c r="W2050" i="22"/>
  <c r="J2050" i="22"/>
  <c r="S2050" i="22" s="1"/>
  <c r="P2050" i="22"/>
  <c r="X2050" i="22"/>
  <c r="L2050" i="22"/>
  <c r="T2050" i="22" s="1"/>
  <c r="Y2049" i="22"/>
  <c r="N2049" i="22"/>
  <c r="U2049" i="22" s="1"/>
  <c r="Q2049" i="22"/>
  <c r="A2050" i="22"/>
  <c r="H2050" i="22"/>
  <c r="R2050" i="22" s="1"/>
  <c r="V2050" i="22"/>
  <c r="M2050" i="22"/>
  <c r="O2051" i="22" l="1"/>
  <c r="W2051" i="22"/>
  <c r="J2051" i="22"/>
  <c r="S2051" i="22" s="1"/>
  <c r="H2051" i="22"/>
  <c r="R2051" i="22" s="1"/>
  <c r="V2051" i="22"/>
  <c r="M2051" i="22"/>
  <c r="A2051" i="22"/>
  <c r="P2051" i="22"/>
  <c r="X2051" i="22"/>
  <c r="L2051" i="22"/>
  <c r="T2051" i="22" s="1"/>
  <c r="N2050" i="22"/>
  <c r="U2050" i="22" s="1"/>
  <c r="Q2050" i="22"/>
  <c r="Y2050" i="22"/>
  <c r="G2052" i="22" a="1"/>
  <c r="G2052" i="22" s="1"/>
  <c r="F2053" i="22"/>
  <c r="I2052" i="22" a="1"/>
  <c r="I2052" i="22" s="1"/>
  <c r="K2052" i="22" a="1"/>
  <c r="K2052" i="22" s="1"/>
  <c r="N2051" i="22" l="1"/>
  <c r="U2051" i="22" s="1"/>
  <c r="Q2051" i="22"/>
  <c r="Y2051" i="22"/>
  <c r="O2052" i="22"/>
  <c r="W2052" i="22"/>
  <c r="J2052" i="22"/>
  <c r="S2052" i="22" s="1"/>
  <c r="M2052" i="22"/>
  <c r="A2052" i="22"/>
  <c r="H2052" i="22"/>
  <c r="R2052" i="22" s="1"/>
  <c r="V2052" i="22"/>
  <c r="G2053" i="22" a="1"/>
  <c r="G2053" i="22" s="1"/>
  <c r="F2054" i="22"/>
  <c r="I2053" i="22" a="1"/>
  <c r="I2053" i="22" s="1"/>
  <c r="K2053" i="22" a="1"/>
  <c r="K2053" i="22" s="1"/>
  <c r="L2052" i="22"/>
  <c r="T2052" i="22" s="1"/>
  <c r="X2052" i="22"/>
  <c r="P2052" i="22"/>
  <c r="L2053" i="22" l="1"/>
  <c r="T2053" i="22" s="1"/>
  <c r="P2053" i="22"/>
  <c r="X2053" i="22"/>
  <c r="F2055" i="22"/>
  <c r="I2054" i="22" a="1"/>
  <c r="I2054" i="22" s="1"/>
  <c r="K2054" i="22" a="1"/>
  <c r="K2054" i="22" s="1"/>
  <c r="G2054" i="22" a="1"/>
  <c r="G2054" i="22" s="1"/>
  <c r="A2053" i="22"/>
  <c r="H2053" i="22"/>
  <c r="R2053" i="22" s="1"/>
  <c r="V2053" i="22"/>
  <c r="M2053" i="22"/>
  <c r="Q2052" i="22"/>
  <c r="Y2052" i="22"/>
  <c r="N2052" i="22"/>
  <c r="U2052" i="22" s="1"/>
  <c r="W2053" i="22"/>
  <c r="J2053" i="22"/>
  <c r="S2053" i="22" s="1"/>
  <c r="O2053" i="22"/>
  <c r="P2054" i="22" l="1"/>
  <c r="L2054" i="22"/>
  <c r="T2054" i="22" s="1"/>
  <c r="X2054" i="22"/>
  <c r="F2056" i="22"/>
  <c r="K2055" i="22" a="1"/>
  <c r="K2055" i="22" s="1"/>
  <c r="G2055" i="22" a="1"/>
  <c r="G2055" i="22" s="1"/>
  <c r="I2055" i="22" a="1"/>
  <c r="I2055" i="22" s="1"/>
  <c r="V2054" i="22"/>
  <c r="H2054" i="22"/>
  <c r="R2054" i="22" s="1"/>
  <c r="M2054" i="22"/>
  <c r="A2054" i="22"/>
  <c r="O2054" i="22"/>
  <c r="W2054" i="22"/>
  <c r="J2054" i="22"/>
  <c r="S2054" i="22" s="1"/>
  <c r="Q2053" i="22"/>
  <c r="Y2053" i="22"/>
  <c r="N2053" i="22"/>
  <c r="U2053" i="22" s="1"/>
  <c r="A2055" i="22" l="1"/>
  <c r="H2055" i="22"/>
  <c r="R2055" i="22" s="1"/>
  <c r="V2055" i="22"/>
  <c r="M2055" i="22"/>
  <c r="O2055" i="22"/>
  <c r="W2055" i="22"/>
  <c r="J2055" i="22"/>
  <c r="S2055" i="22" s="1"/>
  <c r="L2055" i="22"/>
  <c r="T2055" i="22" s="1"/>
  <c r="P2055" i="22"/>
  <c r="X2055" i="22"/>
  <c r="I2056" i="22" a="1"/>
  <c r="I2056" i="22" s="1"/>
  <c r="F2057" i="22"/>
  <c r="G2056" i="22" a="1"/>
  <c r="G2056" i="22" s="1"/>
  <c r="K2056" i="22" a="1"/>
  <c r="K2056" i="22" s="1"/>
  <c r="N2054" i="22"/>
  <c r="U2054" i="22" s="1"/>
  <c r="Q2054" i="22"/>
  <c r="Y2054" i="22"/>
  <c r="P2056" i="22" l="1"/>
  <c r="X2056" i="22"/>
  <c r="L2056" i="22"/>
  <c r="T2056" i="22" s="1"/>
  <c r="V2056" i="22"/>
  <c r="M2056" i="22"/>
  <c r="A2056" i="22"/>
  <c r="H2056" i="22"/>
  <c r="R2056" i="22" s="1"/>
  <c r="G2057" i="22" a="1"/>
  <c r="G2057" i="22" s="1"/>
  <c r="K2057" i="22" a="1"/>
  <c r="K2057" i="22" s="1"/>
  <c r="I2057" i="22" a="1"/>
  <c r="I2057" i="22" s="1"/>
  <c r="F2058" i="22"/>
  <c r="Q2055" i="22"/>
  <c r="Y2055" i="22"/>
  <c r="N2055" i="22"/>
  <c r="U2055" i="22" s="1"/>
  <c r="O2056" i="22"/>
  <c r="W2056" i="22"/>
  <c r="J2056" i="22"/>
  <c r="S2056" i="22" s="1"/>
  <c r="A2057" i="22" l="1"/>
  <c r="H2057" i="22"/>
  <c r="R2057" i="22" s="1"/>
  <c r="V2057" i="22"/>
  <c r="M2057" i="22"/>
  <c r="N2056" i="22"/>
  <c r="U2056" i="22" s="1"/>
  <c r="Q2056" i="22"/>
  <c r="Y2056" i="22"/>
  <c r="K2058" i="22" a="1"/>
  <c r="K2058" i="22" s="1"/>
  <c r="G2058" i="22" a="1"/>
  <c r="G2058" i="22" s="1"/>
  <c r="F2059" i="22"/>
  <c r="I2058" i="22" a="1"/>
  <c r="I2058" i="22" s="1"/>
  <c r="O2057" i="22"/>
  <c r="W2057" i="22"/>
  <c r="J2057" i="22"/>
  <c r="S2057" i="22" s="1"/>
  <c r="X2057" i="22"/>
  <c r="P2057" i="22"/>
  <c r="L2057" i="22"/>
  <c r="T2057" i="22" s="1"/>
  <c r="L2058" i="22" l="1"/>
  <c r="T2058" i="22" s="1"/>
  <c r="P2058" i="22"/>
  <c r="X2058" i="22"/>
  <c r="Y2057" i="22"/>
  <c r="N2057" i="22"/>
  <c r="U2057" i="22" s="1"/>
  <c r="Q2057" i="22"/>
  <c r="O2058" i="22"/>
  <c r="J2058" i="22"/>
  <c r="S2058" i="22" s="1"/>
  <c r="W2058" i="22"/>
  <c r="I2059" i="22" a="1"/>
  <c r="I2059" i="22" s="1"/>
  <c r="F2060" i="22"/>
  <c r="K2059" i="22" a="1"/>
  <c r="K2059" i="22" s="1"/>
  <c r="G2059" i="22" a="1"/>
  <c r="G2059" i="22" s="1"/>
  <c r="A2058" i="22"/>
  <c r="H2058" i="22"/>
  <c r="R2058" i="22" s="1"/>
  <c r="M2058" i="22"/>
  <c r="V2058" i="22"/>
  <c r="A2059" i="22" l="1"/>
  <c r="H2059" i="22"/>
  <c r="R2059" i="22" s="1"/>
  <c r="V2059" i="22"/>
  <c r="M2059" i="22"/>
  <c r="P2059" i="22"/>
  <c r="X2059" i="22"/>
  <c r="L2059" i="22"/>
  <c r="T2059" i="22" s="1"/>
  <c r="K2060" i="22" a="1"/>
  <c r="K2060" i="22" s="1"/>
  <c r="F2061" i="22"/>
  <c r="I2060" i="22" a="1"/>
  <c r="I2060" i="22" s="1"/>
  <c r="G2060" i="22" a="1"/>
  <c r="G2060" i="22" s="1"/>
  <c r="W2059" i="22"/>
  <c r="J2059" i="22"/>
  <c r="S2059" i="22" s="1"/>
  <c r="O2059" i="22"/>
  <c r="N2058" i="22"/>
  <c r="U2058" i="22" s="1"/>
  <c r="Q2058" i="22"/>
  <c r="Y2058" i="22"/>
  <c r="L2060" i="22" l="1"/>
  <c r="T2060" i="22" s="1"/>
  <c r="P2060" i="22"/>
  <c r="X2060" i="22"/>
  <c r="N2059" i="22"/>
  <c r="U2059" i="22" s="1"/>
  <c r="Q2059" i="22"/>
  <c r="Y2059" i="22"/>
  <c r="A2060" i="22"/>
  <c r="M2060" i="22"/>
  <c r="V2060" i="22"/>
  <c r="H2060" i="22"/>
  <c r="R2060" i="22" s="1"/>
  <c r="W2060" i="22"/>
  <c r="J2060" i="22"/>
  <c r="S2060" i="22" s="1"/>
  <c r="O2060" i="22"/>
  <c r="G2061" i="22" a="1"/>
  <c r="G2061" i="22" s="1"/>
  <c r="K2061" i="22" a="1"/>
  <c r="K2061" i="22" s="1"/>
  <c r="I2061" i="22" a="1"/>
  <c r="I2061" i="22" s="1"/>
  <c r="F2062" i="22"/>
  <c r="Q2060" i="22" l="1"/>
  <c r="N2060" i="22"/>
  <c r="U2060" i="22" s="1"/>
  <c r="Y2060" i="22"/>
  <c r="M2061" i="22"/>
  <c r="H2061" i="22"/>
  <c r="R2061" i="22" s="1"/>
  <c r="V2061" i="22"/>
  <c r="A2061" i="22"/>
  <c r="O2061" i="22"/>
  <c r="W2061" i="22"/>
  <c r="J2061" i="22"/>
  <c r="S2061" i="22" s="1"/>
  <c r="L2061" i="22"/>
  <c r="T2061" i="22" s="1"/>
  <c r="P2061" i="22"/>
  <c r="X2061" i="22"/>
  <c r="G2062" i="22" a="1"/>
  <c r="G2062" i="22" s="1"/>
  <c r="F2063" i="22"/>
  <c r="I2062" i="22" a="1"/>
  <c r="I2062" i="22" s="1"/>
  <c r="K2062" i="22" a="1"/>
  <c r="K2062" i="22" s="1"/>
  <c r="W2062" i="22" l="1"/>
  <c r="J2062" i="22"/>
  <c r="S2062" i="22" s="1"/>
  <c r="O2062" i="22"/>
  <c r="I2063" i="22" a="1"/>
  <c r="I2063" i="22" s="1"/>
  <c r="K2063" i="22" a="1"/>
  <c r="K2063" i="22" s="1"/>
  <c r="G2063" i="22" a="1"/>
  <c r="G2063" i="22" s="1"/>
  <c r="F2064" i="22"/>
  <c r="N2061" i="22"/>
  <c r="U2061" i="22" s="1"/>
  <c r="Q2061" i="22"/>
  <c r="Y2061" i="22"/>
  <c r="V2062" i="22"/>
  <c r="A2062" i="22"/>
  <c r="M2062" i="22"/>
  <c r="H2062" i="22"/>
  <c r="R2062" i="22" s="1"/>
  <c r="L2062" i="22"/>
  <c r="T2062" i="22" s="1"/>
  <c r="P2062" i="22"/>
  <c r="X2062" i="22"/>
  <c r="X2063" i="22" l="1"/>
  <c r="P2063" i="22"/>
  <c r="L2063" i="22"/>
  <c r="T2063" i="22" s="1"/>
  <c r="F2065" i="22"/>
  <c r="I2064" i="22" a="1"/>
  <c r="I2064" i="22" s="1"/>
  <c r="G2064" i="22" a="1"/>
  <c r="G2064" i="22" s="1"/>
  <c r="K2064" i="22" a="1"/>
  <c r="K2064" i="22" s="1"/>
  <c r="W2063" i="22"/>
  <c r="J2063" i="22"/>
  <c r="S2063" i="22" s="1"/>
  <c r="O2063" i="22"/>
  <c r="V2063" i="22"/>
  <c r="M2063" i="22"/>
  <c r="A2063" i="22"/>
  <c r="H2063" i="22"/>
  <c r="R2063" i="22" s="1"/>
  <c r="Q2062" i="22"/>
  <c r="Y2062" i="22"/>
  <c r="N2062" i="22"/>
  <c r="U2062" i="22" s="1"/>
  <c r="W2064" i="22" l="1"/>
  <c r="J2064" i="22"/>
  <c r="S2064" i="22" s="1"/>
  <c r="O2064" i="22"/>
  <c r="M2064" i="22"/>
  <c r="A2064" i="22"/>
  <c r="H2064" i="22"/>
  <c r="R2064" i="22" s="1"/>
  <c r="V2064" i="22"/>
  <c r="F2066" i="22"/>
  <c r="G2065" i="22" a="1"/>
  <c r="G2065" i="22" s="1"/>
  <c r="K2065" i="22" a="1"/>
  <c r="K2065" i="22" s="1"/>
  <c r="I2065" i="22" a="1"/>
  <c r="I2065" i="22" s="1"/>
  <c r="L2064" i="22"/>
  <c r="T2064" i="22" s="1"/>
  <c r="P2064" i="22"/>
  <c r="X2064" i="22"/>
  <c r="N2063" i="22"/>
  <c r="U2063" i="22" s="1"/>
  <c r="Q2063" i="22"/>
  <c r="Y2063" i="22"/>
  <c r="F2067" i="22" l="1"/>
  <c r="K2066" i="22" a="1"/>
  <c r="K2066" i="22" s="1"/>
  <c r="G2066" i="22" a="1"/>
  <c r="G2066" i="22" s="1"/>
  <c r="I2066" i="22" a="1"/>
  <c r="I2066" i="22" s="1"/>
  <c r="Q2064" i="22"/>
  <c r="Y2064" i="22"/>
  <c r="N2064" i="22"/>
  <c r="U2064" i="22" s="1"/>
  <c r="J2065" i="22"/>
  <c r="S2065" i="22" s="1"/>
  <c r="O2065" i="22"/>
  <c r="W2065" i="22"/>
  <c r="L2065" i="22"/>
  <c r="T2065" i="22" s="1"/>
  <c r="X2065" i="22"/>
  <c r="P2065" i="22"/>
  <c r="M2065" i="22"/>
  <c r="H2065" i="22"/>
  <c r="R2065" i="22" s="1"/>
  <c r="A2065" i="22"/>
  <c r="V2065" i="22"/>
  <c r="Y2065" i="22" l="1"/>
  <c r="N2065" i="22"/>
  <c r="U2065" i="22" s="1"/>
  <c r="Q2065" i="22"/>
  <c r="W2066" i="22"/>
  <c r="O2066" i="22"/>
  <c r="J2066" i="22"/>
  <c r="S2066" i="22" s="1"/>
  <c r="H2066" i="22"/>
  <c r="R2066" i="22" s="1"/>
  <c r="A2066" i="22"/>
  <c r="M2066" i="22"/>
  <c r="V2066" i="22"/>
  <c r="L2066" i="22"/>
  <c r="T2066" i="22" s="1"/>
  <c r="P2066" i="22"/>
  <c r="X2066" i="22"/>
  <c r="I2067" i="22" a="1"/>
  <c r="I2067" i="22" s="1"/>
  <c r="K2067" i="22" a="1"/>
  <c r="K2067" i="22" s="1"/>
  <c r="G2067" i="22" a="1"/>
  <c r="G2067" i="22" s="1"/>
  <c r="F2068" i="22"/>
  <c r="P2067" i="22" l="1"/>
  <c r="L2067" i="22"/>
  <c r="T2067" i="22" s="1"/>
  <c r="X2067" i="22"/>
  <c r="A2067" i="22"/>
  <c r="H2067" i="22"/>
  <c r="R2067" i="22" s="1"/>
  <c r="V2067" i="22"/>
  <c r="M2067" i="22"/>
  <c r="W2067" i="22"/>
  <c r="J2067" i="22"/>
  <c r="S2067" i="22" s="1"/>
  <c r="O2067" i="22"/>
  <c r="K2068" i="22" a="1"/>
  <c r="K2068" i="22" s="1"/>
  <c r="F2069" i="22"/>
  <c r="I2068" i="22" a="1"/>
  <c r="I2068" i="22" s="1"/>
  <c r="G2068" i="22" a="1"/>
  <c r="G2068" i="22" s="1"/>
  <c r="N2066" i="22"/>
  <c r="U2066" i="22" s="1"/>
  <c r="Y2066" i="22"/>
  <c r="Q2066" i="22"/>
  <c r="W2068" i="22" l="1"/>
  <c r="O2068" i="22"/>
  <c r="J2068" i="22"/>
  <c r="S2068" i="22" s="1"/>
  <c r="M2068" i="22"/>
  <c r="H2068" i="22"/>
  <c r="R2068" i="22" s="1"/>
  <c r="A2068" i="22"/>
  <c r="V2068" i="22"/>
  <c r="L2068" i="22"/>
  <c r="T2068" i="22" s="1"/>
  <c r="P2068" i="22"/>
  <c r="X2068" i="22"/>
  <c r="I2069" i="22" a="1"/>
  <c r="I2069" i="22" s="1"/>
  <c r="G2069" i="22" a="1"/>
  <c r="G2069" i="22" s="1"/>
  <c r="K2069" i="22" a="1"/>
  <c r="K2069" i="22" s="1"/>
  <c r="F2070" i="22"/>
  <c r="N2067" i="22"/>
  <c r="U2067" i="22" s="1"/>
  <c r="Q2067" i="22"/>
  <c r="Y2067" i="22"/>
  <c r="H2069" i="22" l="1"/>
  <c r="R2069" i="22" s="1"/>
  <c r="V2069" i="22"/>
  <c r="M2069" i="22"/>
  <c r="A2069" i="22"/>
  <c r="Q2068" i="22"/>
  <c r="Y2068" i="22"/>
  <c r="N2068" i="22"/>
  <c r="U2068" i="22" s="1"/>
  <c r="I2070" i="22" a="1"/>
  <c r="I2070" i="22" s="1"/>
  <c r="K2070" i="22" a="1"/>
  <c r="K2070" i="22" s="1"/>
  <c r="G2070" i="22" a="1"/>
  <c r="G2070" i="22" s="1"/>
  <c r="F2071" i="22"/>
  <c r="O2069" i="22"/>
  <c r="W2069" i="22"/>
  <c r="J2069" i="22"/>
  <c r="S2069" i="22" s="1"/>
  <c r="L2069" i="22"/>
  <c r="T2069" i="22" s="1"/>
  <c r="X2069" i="22"/>
  <c r="P2069" i="22"/>
  <c r="O2070" i="22" l="1"/>
  <c r="W2070" i="22"/>
  <c r="J2070" i="22"/>
  <c r="S2070" i="22" s="1"/>
  <c r="I2071" i="22" a="1"/>
  <c r="I2071" i="22" s="1"/>
  <c r="K2071" i="22" a="1"/>
  <c r="K2071" i="22" s="1"/>
  <c r="F2072" i="22"/>
  <c r="G2071" i="22" a="1"/>
  <c r="G2071" i="22" s="1"/>
  <c r="Y2069" i="22"/>
  <c r="N2069" i="22"/>
  <c r="U2069" i="22" s="1"/>
  <c r="Q2069" i="22"/>
  <c r="A2070" i="22"/>
  <c r="H2070" i="22"/>
  <c r="R2070" i="22" s="1"/>
  <c r="V2070" i="22"/>
  <c r="M2070" i="22"/>
  <c r="X2070" i="22"/>
  <c r="L2070" i="22"/>
  <c r="T2070" i="22" s="1"/>
  <c r="P2070" i="22"/>
  <c r="H2071" i="22" l="1"/>
  <c r="R2071" i="22" s="1"/>
  <c r="V2071" i="22"/>
  <c r="A2071" i="22"/>
  <c r="M2071" i="22"/>
  <c r="Y2070" i="22"/>
  <c r="N2070" i="22"/>
  <c r="U2070" i="22" s="1"/>
  <c r="Q2070" i="22"/>
  <c r="X2071" i="22"/>
  <c r="L2071" i="22"/>
  <c r="T2071" i="22" s="1"/>
  <c r="P2071" i="22"/>
  <c r="O2071" i="22"/>
  <c r="W2071" i="22"/>
  <c r="J2071" i="22"/>
  <c r="S2071" i="22" s="1"/>
  <c r="F2073" i="22"/>
  <c r="I2072" i="22" a="1"/>
  <c r="I2072" i="22" s="1"/>
  <c r="K2072" i="22" a="1"/>
  <c r="K2072" i="22" s="1"/>
  <c r="G2072" i="22" a="1"/>
  <c r="G2072" i="22" s="1"/>
  <c r="O2072" i="22" l="1"/>
  <c r="W2072" i="22"/>
  <c r="J2072" i="22"/>
  <c r="S2072" i="22" s="1"/>
  <c r="F2074" i="22"/>
  <c r="G2073" i="22" a="1"/>
  <c r="G2073" i="22" s="1"/>
  <c r="K2073" i="22" a="1"/>
  <c r="K2073" i="22" s="1"/>
  <c r="I2073" i="22" a="1"/>
  <c r="I2073" i="22" s="1"/>
  <c r="Q2071" i="22"/>
  <c r="Y2071" i="22"/>
  <c r="N2071" i="22"/>
  <c r="U2071" i="22" s="1"/>
  <c r="L2072" i="22"/>
  <c r="T2072" i="22" s="1"/>
  <c r="P2072" i="22"/>
  <c r="X2072" i="22"/>
  <c r="M2072" i="22"/>
  <c r="V2072" i="22"/>
  <c r="A2072" i="22"/>
  <c r="H2072" i="22"/>
  <c r="R2072" i="22" s="1"/>
  <c r="P2073" i="22" l="1"/>
  <c r="X2073" i="22"/>
  <c r="L2073" i="22"/>
  <c r="T2073" i="22" s="1"/>
  <c r="M2073" i="22"/>
  <c r="A2073" i="22"/>
  <c r="H2073" i="22"/>
  <c r="R2073" i="22" s="1"/>
  <c r="V2073" i="22"/>
  <c r="K2074" i="22" a="1"/>
  <c r="K2074" i="22" s="1"/>
  <c r="G2074" i="22" a="1"/>
  <c r="G2074" i="22" s="1"/>
  <c r="F2075" i="22"/>
  <c r="I2074" i="22" a="1"/>
  <c r="I2074" i="22" s="1"/>
  <c r="J2073" i="22"/>
  <c r="S2073" i="22" s="1"/>
  <c r="O2073" i="22"/>
  <c r="W2073" i="22"/>
  <c r="Q2072" i="22"/>
  <c r="Y2072" i="22"/>
  <c r="N2072" i="22"/>
  <c r="U2072" i="22" s="1"/>
  <c r="Y2073" i="22" l="1"/>
  <c r="N2073" i="22"/>
  <c r="U2073" i="22" s="1"/>
  <c r="Q2073" i="22"/>
  <c r="W2074" i="22"/>
  <c r="O2074" i="22"/>
  <c r="J2074" i="22"/>
  <c r="S2074" i="22" s="1"/>
  <c r="K2075" i="22" a="1"/>
  <c r="K2075" i="22" s="1"/>
  <c r="I2075" i="22" a="1"/>
  <c r="I2075" i="22" s="1"/>
  <c r="G2075" i="22" a="1"/>
  <c r="G2075" i="22" s="1"/>
  <c r="F2076" i="22"/>
  <c r="P2074" i="22"/>
  <c r="X2074" i="22"/>
  <c r="L2074" i="22"/>
  <c r="T2074" i="22" s="1"/>
  <c r="M2074" i="22"/>
  <c r="V2074" i="22"/>
  <c r="A2074" i="22"/>
  <c r="H2074" i="22"/>
  <c r="R2074" i="22" s="1"/>
  <c r="P2075" i="22" l="1"/>
  <c r="X2075" i="22"/>
  <c r="L2075" i="22"/>
  <c r="T2075" i="22" s="1"/>
  <c r="N2074" i="22"/>
  <c r="U2074" i="22" s="1"/>
  <c r="Q2074" i="22"/>
  <c r="Y2074" i="22"/>
  <c r="I2076" i="22" a="1"/>
  <c r="I2076" i="22" s="1"/>
  <c r="F2077" i="22"/>
  <c r="K2076" i="22" a="1"/>
  <c r="K2076" i="22" s="1"/>
  <c r="G2076" i="22" a="1"/>
  <c r="G2076" i="22" s="1"/>
  <c r="W2075" i="22"/>
  <c r="J2075" i="22"/>
  <c r="S2075" i="22" s="1"/>
  <c r="O2075" i="22"/>
  <c r="A2075" i="22"/>
  <c r="V2075" i="22"/>
  <c r="H2075" i="22"/>
  <c r="R2075" i="22" s="1"/>
  <c r="M2075" i="22"/>
  <c r="J2076" i="22" l="1"/>
  <c r="S2076" i="22" s="1"/>
  <c r="W2076" i="22"/>
  <c r="O2076" i="22"/>
  <c r="F2078" i="22"/>
  <c r="K2077" i="22" a="1"/>
  <c r="K2077" i="22" s="1"/>
  <c r="I2077" i="22" a="1"/>
  <c r="I2077" i="22" s="1"/>
  <c r="G2077" i="22" a="1"/>
  <c r="G2077" i="22" s="1"/>
  <c r="A2076" i="22"/>
  <c r="M2076" i="22"/>
  <c r="H2076" i="22"/>
  <c r="R2076" i="22" s="1"/>
  <c r="V2076" i="22"/>
  <c r="Y2075" i="22"/>
  <c r="Q2075" i="22"/>
  <c r="N2075" i="22"/>
  <c r="U2075" i="22" s="1"/>
  <c r="X2076" i="22"/>
  <c r="L2076" i="22"/>
  <c r="T2076" i="22" s="1"/>
  <c r="P2076" i="22"/>
  <c r="W2077" i="22" l="1"/>
  <c r="J2077" i="22"/>
  <c r="S2077" i="22" s="1"/>
  <c r="O2077" i="22"/>
  <c r="X2077" i="22"/>
  <c r="P2077" i="22"/>
  <c r="L2077" i="22"/>
  <c r="T2077" i="22" s="1"/>
  <c r="A2077" i="22"/>
  <c r="H2077" i="22"/>
  <c r="R2077" i="22" s="1"/>
  <c r="M2077" i="22"/>
  <c r="V2077" i="22"/>
  <c r="I2078" i="22" a="1"/>
  <c r="I2078" i="22" s="1"/>
  <c r="F2079" i="22"/>
  <c r="K2078" i="22" a="1"/>
  <c r="K2078" i="22" s="1"/>
  <c r="G2078" i="22" a="1"/>
  <c r="G2078" i="22" s="1"/>
  <c r="Q2076" i="22"/>
  <c r="Y2076" i="22"/>
  <c r="N2076" i="22"/>
  <c r="U2076" i="22" s="1"/>
  <c r="M2078" i="22" l="1"/>
  <c r="A2078" i="22"/>
  <c r="V2078" i="22"/>
  <c r="H2078" i="22"/>
  <c r="R2078" i="22" s="1"/>
  <c r="I2079" i="22" a="1"/>
  <c r="I2079" i="22" s="1"/>
  <c r="G2079" i="22" a="1"/>
  <c r="G2079" i="22" s="1"/>
  <c r="F2080" i="22"/>
  <c r="K2079" i="22" a="1"/>
  <c r="K2079" i="22" s="1"/>
  <c r="O2078" i="22"/>
  <c r="W2078" i="22"/>
  <c r="J2078" i="22"/>
  <c r="S2078" i="22" s="1"/>
  <c r="P2078" i="22"/>
  <c r="X2078" i="22"/>
  <c r="L2078" i="22"/>
  <c r="T2078" i="22" s="1"/>
  <c r="Q2077" i="22"/>
  <c r="Y2077" i="22"/>
  <c r="N2077" i="22"/>
  <c r="U2077" i="22" s="1"/>
  <c r="I2080" i="22" l="1" a="1"/>
  <c r="I2080" i="22" s="1"/>
  <c r="K2080" i="22" a="1"/>
  <c r="K2080" i="22" s="1"/>
  <c r="G2080" i="22" a="1"/>
  <c r="G2080" i="22" s="1"/>
  <c r="F2081" i="22"/>
  <c r="H2079" i="22"/>
  <c r="R2079" i="22" s="1"/>
  <c r="V2079" i="22"/>
  <c r="M2079" i="22"/>
  <c r="A2079" i="22"/>
  <c r="J2079" i="22"/>
  <c r="S2079" i="22" s="1"/>
  <c r="O2079" i="22"/>
  <c r="W2079" i="22"/>
  <c r="L2079" i="22"/>
  <c r="T2079" i="22" s="1"/>
  <c r="X2079" i="22"/>
  <c r="P2079" i="22"/>
  <c r="Q2078" i="22"/>
  <c r="Y2078" i="22"/>
  <c r="N2078" i="22"/>
  <c r="U2078" i="22" s="1"/>
  <c r="Q2079" i="22" l="1"/>
  <c r="Y2079" i="22"/>
  <c r="N2079" i="22"/>
  <c r="U2079" i="22" s="1"/>
  <c r="I2081" i="22" a="1"/>
  <c r="I2081" i="22" s="1"/>
  <c r="F2082" i="22"/>
  <c r="K2081" i="22" a="1"/>
  <c r="K2081" i="22" s="1"/>
  <c r="G2081" i="22" a="1"/>
  <c r="G2081" i="22" s="1"/>
  <c r="M2080" i="22"/>
  <c r="A2080" i="22"/>
  <c r="H2080" i="22"/>
  <c r="R2080" i="22" s="1"/>
  <c r="V2080" i="22"/>
  <c r="P2080" i="22"/>
  <c r="X2080" i="22"/>
  <c r="L2080" i="22"/>
  <c r="T2080" i="22" s="1"/>
  <c r="W2080" i="22"/>
  <c r="J2080" i="22"/>
  <c r="S2080" i="22" s="1"/>
  <c r="O2080" i="22"/>
  <c r="M2081" i="22" l="1"/>
  <c r="A2081" i="22"/>
  <c r="H2081" i="22"/>
  <c r="R2081" i="22" s="1"/>
  <c r="V2081" i="22"/>
  <c r="X2081" i="22"/>
  <c r="L2081" i="22"/>
  <c r="T2081" i="22" s="1"/>
  <c r="P2081" i="22"/>
  <c r="I2082" i="22" a="1"/>
  <c r="I2082" i="22" s="1"/>
  <c r="F2083" i="22"/>
  <c r="G2082" i="22" a="1"/>
  <c r="G2082" i="22" s="1"/>
  <c r="K2082" i="22" a="1"/>
  <c r="K2082" i="22" s="1"/>
  <c r="W2081" i="22"/>
  <c r="J2081" i="22"/>
  <c r="S2081" i="22" s="1"/>
  <c r="O2081" i="22"/>
  <c r="N2080" i="22"/>
  <c r="U2080" i="22" s="1"/>
  <c r="Q2080" i="22"/>
  <c r="Y2080" i="22"/>
  <c r="O2082" i="22" l="1"/>
  <c r="W2082" i="22"/>
  <c r="J2082" i="22"/>
  <c r="S2082" i="22" s="1"/>
  <c r="L2082" i="22"/>
  <c r="T2082" i="22" s="1"/>
  <c r="P2082" i="22"/>
  <c r="X2082" i="22"/>
  <c r="M2082" i="22"/>
  <c r="H2082" i="22"/>
  <c r="R2082" i="22" s="1"/>
  <c r="A2082" i="22"/>
  <c r="V2082" i="22"/>
  <c r="F2084" i="22"/>
  <c r="G2083" i="22" a="1"/>
  <c r="G2083" i="22" s="1"/>
  <c r="K2083" i="22" a="1"/>
  <c r="K2083" i="22" s="1"/>
  <c r="I2083" i="22" a="1"/>
  <c r="I2083" i="22" s="1"/>
  <c r="Y2081" i="22"/>
  <c r="N2081" i="22"/>
  <c r="U2081" i="22" s="1"/>
  <c r="Q2081" i="22"/>
  <c r="O2083" i="22" l="1"/>
  <c r="W2083" i="22"/>
  <c r="J2083" i="22"/>
  <c r="S2083" i="22" s="1"/>
  <c r="P2083" i="22"/>
  <c r="X2083" i="22"/>
  <c r="L2083" i="22"/>
  <c r="T2083" i="22" s="1"/>
  <c r="H2083" i="22"/>
  <c r="R2083" i="22" s="1"/>
  <c r="V2083" i="22"/>
  <c r="M2083" i="22"/>
  <c r="A2083" i="22"/>
  <c r="Q2082" i="22"/>
  <c r="N2082" i="22"/>
  <c r="U2082" i="22" s="1"/>
  <c r="Y2082" i="22"/>
  <c r="K2084" i="22" a="1"/>
  <c r="K2084" i="22" s="1"/>
  <c r="F2085" i="22"/>
  <c r="G2084" i="22" a="1"/>
  <c r="G2084" i="22" s="1"/>
  <c r="I2084" i="22" a="1"/>
  <c r="I2084" i="22" s="1"/>
  <c r="L2084" i="22" l="1"/>
  <c r="T2084" i="22" s="1"/>
  <c r="P2084" i="22"/>
  <c r="X2084" i="22"/>
  <c r="I2085" i="22" a="1"/>
  <c r="I2085" i="22" s="1"/>
  <c r="K2085" i="22" a="1"/>
  <c r="K2085" i="22" s="1"/>
  <c r="F2086" i="22"/>
  <c r="G2085" i="22" a="1"/>
  <c r="G2085" i="22" s="1"/>
  <c r="M2084" i="22"/>
  <c r="A2084" i="22"/>
  <c r="V2084" i="22"/>
  <c r="H2084" i="22"/>
  <c r="R2084" i="22" s="1"/>
  <c r="J2084" i="22"/>
  <c r="S2084" i="22" s="1"/>
  <c r="W2084" i="22"/>
  <c r="O2084" i="22"/>
  <c r="N2083" i="22"/>
  <c r="U2083" i="22" s="1"/>
  <c r="Q2083" i="22"/>
  <c r="Y2083" i="22"/>
  <c r="G2086" i="22" l="1" a="1"/>
  <c r="G2086" i="22" s="1"/>
  <c r="I2086" i="22" a="1"/>
  <c r="I2086" i="22" s="1"/>
  <c r="F2087" i="22"/>
  <c r="K2086" i="22" a="1"/>
  <c r="K2086" i="22" s="1"/>
  <c r="L2085" i="22"/>
  <c r="T2085" i="22" s="1"/>
  <c r="X2085" i="22"/>
  <c r="P2085" i="22"/>
  <c r="O2085" i="22"/>
  <c r="W2085" i="22"/>
  <c r="J2085" i="22"/>
  <c r="S2085" i="22" s="1"/>
  <c r="V2085" i="22"/>
  <c r="M2085" i="22"/>
  <c r="A2085" i="22"/>
  <c r="H2085" i="22"/>
  <c r="R2085" i="22" s="1"/>
  <c r="Y2084" i="22"/>
  <c r="N2084" i="22"/>
  <c r="U2084" i="22" s="1"/>
  <c r="Q2084" i="22"/>
  <c r="N2085" i="22" l="1"/>
  <c r="U2085" i="22" s="1"/>
  <c r="Q2085" i="22"/>
  <c r="Y2085" i="22"/>
  <c r="P2086" i="22"/>
  <c r="X2086" i="22"/>
  <c r="L2086" i="22"/>
  <c r="T2086" i="22" s="1"/>
  <c r="G2087" i="22" a="1"/>
  <c r="G2087" i="22" s="1"/>
  <c r="K2087" i="22" a="1"/>
  <c r="K2087" i="22" s="1"/>
  <c r="F2088" i="22"/>
  <c r="I2087" i="22" a="1"/>
  <c r="I2087" i="22" s="1"/>
  <c r="W2086" i="22"/>
  <c r="J2086" i="22"/>
  <c r="S2086" i="22" s="1"/>
  <c r="O2086" i="22"/>
  <c r="M2086" i="22"/>
  <c r="A2086" i="22"/>
  <c r="H2086" i="22"/>
  <c r="R2086" i="22" s="1"/>
  <c r="V2086" i="22"/>
  <c r="M2087" i="22" l="1"/>
  <c r="A2087" i="22"/>
  <c r="H2087" i="22"/>
  <c r="R2087" i="22" s="1"/>
  <c r="V2087" i="22"/>
  <c r="L2087" i="22"/>
  <c r="T2087" i="22" s="1"/>
  <c r="P2087" i="22"/>
  <c r="X2087" i="22"/>
  <c r="Y2086" i="22"/>
  <c r="N2086" i="22"/>
  <c r="U2086" i="22" s="1"/>
  <c r="Q2086" i="22"/>
  <c r="O2087" i="22"/>
  <c r="W2087" i="22"/>
  <c r="J2087" i="22"/>
  <c r="S2087" i="22" s="1"/>
  <c r="G2088" i="22" a="1"/>
  <c r="G2088" i="22" s="1"/>
  <c r="F2089" i="22"/>
  <c r="I2088" i="22" a="1"/>
  <c r="I2088" i="22" s="1"/>
  <c r="K2088" i="22" a="1"/>
  <c r="K2088" i="22" s="1"/>
  <c r="I2089" i="22" l="1" a="1"/>
  <c r="I2089" i="22" s="1"/>
  <c r="K2089" i="22" a="1"/>
  <c r="K2089" i="22" s="1"/>
  <c r="F2090" i="22"/>
  <c r="G2089" i="22" a="1"/>
  <c r="G2089" i="22" s="1"/>
  <c r="V2088" i="22"/>
  <c r="M2088" i="22"/>
  <c r="H2088" i="22"/>
  <c r="R2088" i="22" s="1"/>
  <c r="A2088" i="22"/>
  <c r="O2088" i="22"/>
  <c r="W2088" i="22"/>
  <c r="J2088" i="22"/>
  <c r="S2088" i="22" s="1"/>
  <c r="P2088" i="22"/>
  <c r="X2088" i="22"/>
  <c r="L2088" i="22"/>
  <c r="T2088" i="22" s="1"/>
  <c r="Q2087" i="22"/>
  <c r="Y2087" i="22"/>
  <c r="N2087" i="22"/>
  <c r="U2087" i="22" s="1"/>
  <c r="Q2088" i="22" l="1"/>
  <c r="Y2088" i="22"/>
  <c r="N2088" i="22"/>
  <c r="U2088" i="22" s="1"/>
  <c r="V2089" i="22"/>
  <c r="M2089" i="22"/>
  <c r="A2089" i="22"/>
  <c r="H2089" i="22"/>
  <c r="R2089" i="22" s="1"/>
  <c r="I2090" i="22" a="1"/>
  <c r="I2090" i="22" s="1"/>
  <c r="K2090" i="22" a="1"/>
  <c r="K2090" i="22" s="1"/>
  <c r="F2091" i="22"/>
  <c r="G2090" i="22" a="1"/>
  <c r="G2090" i="22" s="1"/>
  <c r="P2089" i="22"/>
  <c r="X2089" i="22"/>
  <c r="L2089" i="22"/>
  <c r="T2089" i="22" s="1"/>
  <c r="J2089" i="22"/>
  <c r="S2089" i="22" s="1"/>
  <c r="O2089" i="22"/>
  <c r="W2089" i="22"/>
  <c r="O2090" i="22" l="1"/>
  <c r="J2090" i="22"/>
  <c r="S2090" i="22" s="1"/>
  <c r="W2090" i="22"/>
  <c r="Y2089" i="22"/>
  <c r="N2089" i="22"/>
  <c r="U2089" i="22" s="1"/>
  <c r="Q2089" i="22"/>
  <c r="H2090" i="22"/>
  <c r="R2090" i="22" s="1"/>
  <c r="M2090" i="22"/>
  <c r="A2090" i="22"/>
  <c r="V2090" i="22"/>
  <c r="I2091" i="22" a="1"/>
  <c r="I2091" i="22" s="1"/>
  <c r="G2091" i="22" a="1"/>
  <c r="G2091" i="22" s="1"/>
  <c r="F2092" i="22"/>
  <c r="K2091" i="22" a="1"/>
  <c r="K2091" i="22" s="1"/>
  <c r="P2090" i="22"/>
  <c r="L2090" i="22"/>
  <c r="T2090" i="22" s="1"/>
  <c r="X2090" i="22"/>
  <c r="N2090" i="22" l="1"/>
  <c r="U2090" i="22" s="1"/>
  <c r="Q2090" i="22"/>
  <c r="Y2090" i="22"/>
  <c r="G2092" i="22" a="1"/>
  <c r="G2092" i="22" s="1"/>
  <c r="F2093" i="22"/>
  <c r="K2092" i="22" a="1"/>
  <c r="K2092" i="22" s="1"/>
  <c r="I2092" i="22" a="1"/>
  <c r="I2092" i="22" s="1"/>
  <c r="V2091" i="22"/>
  <c r="M2091" i="22"/>
  <c r="A2091" i="22"/>
  <c r="H2091" i="22"/>
  <c r="R2091" i="22" s="1"/>
  <c r="P2091" i="22"/>
  <c r="X2091" i="22"/>
  <c r="L2091" i="22"/>
  <c r="T2091" i="22" s="1"/>
  <c r="O2091" i="22"/>
  <c r="J2091" i="22"/>
  <c r="S2091" i="22" s="1"/>
  <c r="W2091" i="22"/>
  <c r="P2092" i="22" l="1"/>
  <c r="X2092" i="22"/>
  <c r="L2092" i="22"/>
  <c r="T2092" i="22" s="1"/>
  <c r="F2094" i="22"/>
  <c r="K2093" i="22" a="1"/>
  <c r="K2093" i="22" s="1"/>
  <c r="I2093" i="22" a="1"/>
  <c r="I2093" i="22" s="1"/>
  <c r="G2093" i="22" a="1"/>
  <c r="G2093" i="22" s="1"/>
  <c r="M2092" i="22"/>
  <c r="H2092" i="22"/>
  <c r="R2092" i="22" s="1"/>
  <c r="A2092" i="22"/>
  <c r="V2092" i="22"/>
  <c r="J2092" i="22"/>
  <c r="S2092" i="22" s="1"/>
  <c r="O2092" i="22"/>
  <c r="W2092" i="22"/>
  <c r="N2091" i="22"/>
  <c r="U2091" i="22" s="1"/>
  <c r="Y2091" i="22"/>
  <c r="Q2091" i="22"/>
  <c r="Q2092" i="22" l="1"/>
  <c r="Y2092" i="22"/>
  <c r="N2092" i="22"/>
  <c r="U2092" i="22" s="1"/>
  <c r="P2093" i="22"/>
  <c r="X2093" i="22"/>
  <c r="L2093" i="22"/>
  <c r="T2093" i="22" s="1"/>
  <c r="G2094" i="22" a="1"/>
  <c r="G2094" i="22" s="1"/>
  <c r="F2095" i="22"/>
  <c r="I2094" i="22" a="1"/>
  <c r="I2094" i="22" s="1"/>
  <c r="K2094" i="22" a="1"/>
  <c r="K2094" i="22" s="1"/>
  <c r="M2093" i="22"/>
  <c r="H2093" i="22"/>
  <c r="R2093" i="22" s="1"/>
  <c r="V2093" i="22"/>
  <c r="A2093" i="22"/>
  <c r="O2093" i="22"/>
  <c r="W2093" i="22"/>
  <c r="J2093" i="22"/>
  <c r="S2093" i="22" s="1"/>
  <c r="M2094" i="22" l="1"/>
  <c r="A2094" i="22"/>
  <c r="H2094" i="22"/>
  <c r="R2094" i="22" s="1"/>
  <c r="V2094" i="22"/>
  <c r="F2096" i="22"/>
  <c r="G2095" i="22" a="1"/>
  <c r="G2095" i="22" s="1"/>
  <c r="I2095" i="22" a="1"/>
  <c r="I2095" i="22" s="1"/>
  <c r="K2095" i="22" a="1"/>
  <c r="K2095" i="22" s="1"/>
  <c r="N2093" i="22"/>
  <c r="U2093" i="22" s="1"/>
  <c r="Q2093" i="22"/>
  <c r="Y2093" i="22"/>
  <c r="X2094" i="22"/>
  <c r="L2094" i="22"/>
  <c r="T2094" i="22" s="1"/>
  <c r="P2094" i="22"/>
  <c r="O2094" i="22"/>
  <c r="W2094" i="22"/>
  <c r="J2094" i="22"/>
  <c r="S2094" i="22" s="1"/>
  <c r="X2095" i="22" l="1"/>
  <c r="L2095" i="22"/>
  <c r="T2095" i="22" s="1"/>
  <c r="P2095" i="22"/>
  <c r="I2096" i="22" a="1"/>
  <c r="I2096" i="22" s="1"/>
  <c r="F2097" i="22"/>
  <c r="K2096" i="22" a="1"/>
  <c r="K2096" i="22" s="1"/>
  <c r="G2096" i="22" a="1"/>
  <c r="G2096" i="22" s="1"/>
  <c r="W2095" i="22"/>
  <c r="J2095" i="22"/>
  <c r="S2095" i="22" s="1"/>
  <c r="O2095" i="22"/>
  <c r="M2095" i="22"/>
  <c r="A2095" i="22"/>
  <c r="V2095" i="22"/>
  <c r="H2095" i="22"/>
  <c r="R2095" i="22" s="1"/>
  <c r="Y2094" i="22"/>
  <c r="N2094" i="22"/>
  <c r="U2094" i="22" s="1"/>
  <c r="Q2094" i="22"/>
  <c r="O2096" i="22" l="1"/>
  <c r="W2096" i="22"/>
  <c r="J2096" i="22"/>
  <c r="S2096" i="22" s="1"/>
  <c r="P2096" i="22"/>
  <c r="X2096" i="22"/>
  <c r="L2096" i="22"/>
  <c r="T2096" i="22" s="1"/>
  <c r="N2095" i="22"/>
  <c r="U2095" i="22" s="1"/>
  <c r="Q2095" i="22"/>
  <c r="Y2095" i="22"/>
  <c r="M2096" i="22"/>
  <c r="A2096" i="22"/>
  <c r="V2096" i="22"/>
  <c r="H2096" i="22"/>
  <c r="R2096" i="22" s="1"/>
  <c r="G2097" i="22" a="1"/>
  <c r="G2097" i="22" s="1"/>
  <c r="F2098" i="22"/>
  <c r="K2097" i="22" a="1"/>
  <c r="K2097" i="22" s="1"/>
  <c r="I2097" i="22" a="1"/>
  <c r="I2097" i="22" s="1"/>
  <c r="H2097" i="22" l="1"/>
  <c r="R2097" i="22" s="1"/>
  <c r="V2097" i="22"/>
  <c r="M2097" i="22"/>
  <c r="A2097" i="22"/>
  <c r="K2098" i="22" a="1"/>
  <c r="K2098" i="22" s="1"/>
  <c r="G2098" i="22" a="1"/>
  <c r="G2098" i="22" s="1"/>
  <c r="I2098" i="22" a="1"/>
  <c r="I2098" i="22" s="1"/>
  <c r="F2099" i="22"/>
  <c r="N2096" i="22"/>
  <c r="U2096" i="22" s="1"/>
  <c r="Y2096" i="22"/>
  <c r="Q2096" i="22"/>
  <c r="P2097" i="22"/>
  <c r="X2097" i="22"/>
  <c r="L2097" i="22"/>
  <c r="T2097" i="22" s="1"/>
  <c r="W2097" i="22"/>
  <c r="J2097" i="22"/>
  <c r="S2097" i="22" s="1"/>
  <c r="O2097" i="22"/>
  <c r="O2098" i="22" l="1"/>
  <c r="W2098" i="22"/>
  <c r="J2098" i="22"/>
  <c r="S2098" i="22" s="1"/>
  <c r="M2098" i="22"/>
  <c r="H2098" i="22"/>
  <c r="R2098" i="22" s="1"/>
  <c r="V2098" i="22"/>
  <c r="A2098" i="22"/>
  <c r="Y2097" i="22"/>
  <c r="N2097" i="22"/>
  <c r="U2097" i="22" s="1"/>
  <c r="Q2097" i="22"/>
  <c r="L2098" i="22"/>
  <c r="T2098" i="22" s="1"/>
  <c r="P2098" i="22"/>
  <c r="X2098" i="22"/>
  <c r="K2099" i="22" a="1"/>
  <c r="K2099" i="22" s="1"/>
  <c r="I2099" i="22" a="1"/>
  <c r="I2099" i="22" s="1"/>
  <c r="G2099" i="22" a="1"/>
  <c r="G2099" i="22" s="1"/>
  <c r="F2100" i="22"/>
  <c r="O2099" i="22" l="1"/>
  <c r="W2099" i="22"/>
  <c r="J2099" i="22"/>
  <c r="S2099" i="22" s="1"/>
  <c r="N2098" i="22"/>
  <c r="U2098" i="22" s="1"/>
  <c r="Y2098" i="22"/>
  <c r="Q2098" i="22"/>
  <c r="X2099" i="22"/>
  <c r="L2099" i="22"/>
  <c r="T2099" i="22" s="1"/>
  <c r="P2099" i="22"/>
  <c r="A2099" i="22"/>
  <c r="H2099" i="22"/>
  <c r="R2099" i="22" s="1"/>
  <c r="V2099" i="22"/>
  <c r="M2099" i="22"/>
  <c r="K2100" i="22" a="1"/>
  <c r="K2100" i="22" s="1"/>
  <c r="G2100" i="22" a="1"/>
  <c r="G2100" i="22" s="1"/>
  <c r="F2101" i="22"/>
  <c r="I2100" i="22" a="1"/>
  <c r="I2100" i="22" s="1"/>
  <c r="L2100" i="22" l="1"/>
  <c r="T2100" i="22" s="1"/>
  <c r="P2100" i="22"/>
  <c r="X2100" i="22"/>
  <c r="K2101" i="22" a="1"/>
  <c r="K2101" i="22" s="1"/>
  <c r="G2101" i="22" a="1"/>
  <c r="G2101" i="22" s="1"/>
  <c r="I2101" i="22" a="1"/>
  <c r="I2101" i="22" s="1"/>
  <c r="F2102" i="22"/>
  <c r="N2099" i="22"/>
  <c r="U2099" i="22" s="1"/>
  <c r="Y2099" i="22"/>
  <c r="Q2099" i="22"/>
  <c r="M2100" i="22"/>
  <c r="A2100" i="22"/>
  <c r="H2100" i="22"/>
  <c r="R2100" i="22" s="1"/>
  <c r="V2100" i="22"/>
  <c r="O2100" i="22"/>
  <c r="W2100" i="22"/>
  <c r="J2100" i="22"/>
  <c r="S2100" i="22" s="1"/>
  <c r="J2101" i="22" l="1"/>
  <c r="S2101" i="22" s="1"/>
  <c r="O2101" i="22"/>
  <c r="W2101" i="22"/>
  <c r="L2101" i="22"/>
  <c r="T2101" i="22" s="1"/>
  <c r="P2101" i="22"/>
  <c r="X2101" i="22"/>
  <c r="Q2100" i="22"/>
  <c r="N2100" i="22"/>
  <c r="U2100" i="22" s="1"/>
  <c r="Y2100" i="22"/>
  <c r="G2102" i="22" a="1"/>
  <c r="G2102" i="22" s="1"/>
  <c r="F2103" i="22"/>
  <c r="I2102" i="22" a="1"/>
  <c r="I2102" i="22" s="1"/>
  <c r="K2102" i="22" a="1"/>
  <c r="K2102" i="22" s="1"/>
  <c r="V2101" i="22"/>
  <c r="M2101" i="22"/>
  <c r="H2101" i="22"/>
  <c r="R2101" i="22" s="1"/>
  <c r="A2101" i="22"/>
  <c r="Q2101" i="22" l="1"/>
  <c r="Y2101" i="22"/>
  <c r="N2101" i="22"/>
  <c r="U2101" i="22" s="1"/>
  <c r="P2102" i="22"/>
  <c r="L2102" i="22"/>
  <c r="T2102" i="22" s="1"/>
  <c r="X2102" i="22"/>
  <c r="O2102" i="22"/>
  <c r="W2102" i="22"/>
  <c r="J2102" i="22"/>
  <c r="S2102" i="22" s="1"/>
  <c r="G2103" i="22" a="1"/>
  <c r="G2103" i="22" s="1"/>
  <c r="K2103" i="22" a="1"/>
  <c r="K2103" i="22" s="1"/>
  <c r="F2104" i="22"/>
  <c r="I2103" i="22" a="1"/>
  <c r="I2103" i="22" s="1"/>
  <c r="M2102" i="22"/>
  <c r="A2102" i="22"/>
  <c r="H2102" i="22"/>
  <c r="R2102" i="22" s="1"/>
  <c r="V2102" i="22"/>
  <c r="Y2102" i="22" l="1"/>
  <c r="N2102" i="22"/>
  <c r="U2102" i="22" s="1"/>
  <c r="Q2102" i="22"/>
  <c r="O2103" i="22"/>
  <c r="W2103" i="22"/>
  <c r="J2103" i="22"/>
  <c r="S2103" i="22" s="1"/>
  <c r="L2103" i="22"/>
  <c r="T2103" i="22" s="1"/>
  <c r="P2103" i="22"/>
  <c r="X2103" i="22"/>
  <c r="H2103" i="22"/>
  <c r="R2103" i="22" s="1"/>
  <c r="V2103" i="22"/>
  <c r="M2103" i="22"/>
  <c r="A2103" i="22"/>
  <c r="K2104" i="22" a="1"/>
  <c r="K2104" i="22" s="1"/>
  <c r="I2104" i="22" a="1"/>
  <c r="I2104" i="22" s="1"/>
  <c r="F2105" i="22"/>
  <c r="G2104" i="22" a="1"/>
  <c r="G2104" i="22" s="1"/>
  <c r="X2104" i="22" l="1"/>
  <c r="P2104" i="22"/>
  <c r="L2104" i="22"/>
  <c r="T2104" i="22" s="1"/>
  <c r="G2105" i="22" a="1"/>
  <c r="G2105" i="22" s="1"/>
  <c r="F2106" i="22"/>
  <c r="K2105" i="22" a="1"/>
  <c r="K2105" i="22" s="1"/>
  <c r="I2105" i="22" a="1"/>
  <c r="I2105" i="22" s="1"/>
  <c r="O2104" i="22"/>
  <c r="J2104" i="22"/>
  <c r="S2104" i="22" s="1"/>
  <c r="W2104" i="22"/>
  <c r="N2103" i="22"/>
  <c r="U2103" i="22" s="1"/>
  <c r="Q2103" i="22"/>
  <c r="Y2103" i="22"/>
  <c r="A2104" i="22"/>
  <c r="H2104" i="22"/>
  <c r="R2104" i="22" s="1"/>
  <c r="V2104" i="22"/>
  <c r="M2104" i="22"/>
  <c r="J2105" i="22" l="1"/>
  <c r="S2105" i="22" s="1"/>
  <c r="O2105" i="22"/>
  <c r="W2105" i="22"/>
  <c r="K2106" i="22" a="1"/>
  <c r="K2106" i="22" s="1"/>
  <c r="G2106" i="22" a="1"/>
  <c r="G2106" i="22" s="1"/>
  <c r="I2106" i="22" a="1"/>
  <c r="I2106" i="22" s="1"/>
  <c r="F2107" i="22"/>
  <c r="M2105" i="22"/>
  <c r="A2105" i="22"/>
  <c r="H2105" i="22"/>
  <c r="R2105" i="22" s="1"/>
  <c r="V2105" i="22"/>
  <c r="X2105" i="22"/>
  <c r="L2105" i="22"/>
  <c r="T2105" i="22" s="1"/>
  <c r="P2105" i="22"/>
  <c r="N2104" i="22"/>
  <c r="U2104" i="22" s="1"/>
  <c r="Q2104" i="22"/>
  <c r="Y2104" i="22"/>
  <c r="K2107" i="22" l="1" a="1"/>
  <c r="K2107" i="22" s="1"/>
  <c r="F2108" i="22"/>
  <c r="G2107" i="22" a="1"/>
  <c r="G2107" i="22" s="1"/>
  <c r="I2107" i="22" a="1"/>
  <c r="I2107" i="22" s="1"/>
  <c r="O2106" i="22"/>
  <c r="W2106" i="22"/>
  <c r="J2106" i="22"/>
  <c r="S2106" i="22" s="1"/>
  <c r="A2106" i="22"/>
  <c r="V2106" i="22"/>
  <c r="M2106" i="22"/>
  <c r="H2106" i="22"/>
  <c r="R2106" i="22" s="1"/>
  <c r="Y2105" i="22"/>
  <c r="N2105" i="22"/>
  <c r="U2105" i="22" s="1"/>
  <c r="Q2105" i="22"/>
  <c r="L2106" i="22"/>
  <c r="T2106" i="22" s="1"/>
  <c r="P2106" i="22"/>
  <c r="X2106" i="22"/>
  <c r="O2107" i="22" l="1"/>
  <c r="J2107" i="22"/>
  <c r="S2107" i="22" s="1"/>
  <c r="W2107" i="22"/>
  <c r="A2107" i="22"/>
  <c r="V2107" i="22"/>
  <c r="H2107" i="22"/>
  <c r="R2107" i="22" s="1"/>
  <c r="M2107" i="22"/>
  <c r="Q2106" i="22"/>
  <c r="Y2106" i="22"/>
  <c r="N2106" i="22"/>
  <c r="U2106" i="22" s="1"/>
  <c r="G2108" i="22" a="1"/>
  <c r="G2108" i="22" s="1"/>
  <c r="I2108" i="22" a="1"/>
  <c r="I2108" i="22" s="1"/>
  <c r="F2109" i="22"/>
  <c r="K2108" i="22" a="1"/>
  <c r="K2108" i="22" s="1"/>
  <c r="L2107" i="22"/>
  <c r="T2107" i="22" s="1"/>
  <c r="P2107" i="22"/>
  <c r="X2107" i="22"/>
  <c r="L2108" i="22" l="1"/>
  <c r="T2108" i="22" s="1"/>
  <c r="P2108" i="22"/>
  <c r="X2108" i="22"/>
  <c r="K2109" i="22" a="1"/>
  <c r="K2109" i="22" s="1"/>
  <c r="F2110" i="22"/>
  <c r="I2109" i="22" a="1"/>
  <c r="I2109" i="22" s="1"/>
  <c r="G2109" i="22" a="1"/>
  <c r="G2109" i="22" s="1"/>
  <c r="N2107" i="22"/>
  <c r="U2107" i="22" s="1"/>
  <c r="Q2107" i="22"/>
  <c r="Y2107" i="22"/>
  <c r="M2108" i="22"/>
  <c r="A2108" i="22"/>
  <c r="H2108" i="22"/>
  <c r="R2108" i="22" s="1"/>
  <c r="V2108" i="22"/>
  <c r="O2108" i="22"/>
  <c r="W2108" i="22"/>
  <c r="J2108" i="22"/>
  <c r="S2108" i="22" s="1"/>
  <c r="A2109" i="22" l="1"/>
  <c r="H2109" i="22"/>
  <c r="R2109" i="22" s="1"/>
  <c r="V2109" i="22"/>
  <c r="M2109" i="22"/>
  <c r="O2109" i="22"/>
  <c r="W2109" i="22"/>
  <c r="J2109" i="22"/>
  <c r="S2109" i="22" s="1"/>
  <c r="L2109" i="22"/>
  <c r="T2109" i="22" s="1"/>
  <c r="X2109" i="22"/>
  <c r="P2109" i="22"/>
  <c r="G2110" i="22" a="1"/>
  <c r="G2110" i="22" s="1"/>
  <c r="I2110" i="22" a="1"/>
  <c r="I2110" i="22" s="1"/>
  <c r="K2110" i="22" a="1"/>
  <c r="K2110" i="22" s="1"/>
  <c r="F2111" i="22"/>
  <c r="Y2108" i="22"/>
  <c r="N2108" i="22"/>
  <c r="U2108" i="22" s="1"/>
  <c r="Q2108" i="22"/>
  <c r="K2111" i="22" l="1" a="1"/>
  <c r="K2111" i="22" s="1"/>
  <c r="I2111" i="22" a="1"/>
  <c r="I2111" i="22" s="1"/>
  <c r="F2112" i="22"/>
  <c r="G2111" i="22" a="1"/>
  <c r="G2111" i="22" s="1"/>
  <c r="P2110" i="22"/>
  <c r="X2110" i="22"/>
  <c r="L2110" i="22"/>
  <c r="T2110" i="22" s="1"/>
  <c r="W2110" i="22"/>
  <c r="J2110" i="22"/>
  <c r="S2110" i="22" s="1"/>
  <c r="O2110" i="22"/>
  <c r="N2109" i="22"/>
  <c r="U2109" i="22" s="1"/>
  <c r="Q2109" i="22"/>
  <c r="Y2109" i="22"/>
  <c r="M2110" i="22"/>
  <c r="H2110" i="22"/>
  <c r="R2110" i="22" s="1"/>
  <c r="A2110" i="22"/>
  <c r="V2110" i="22"/>
  <c r="Y2110" i="22" l="1"/>
  <c r="N2110" i="22"/>
  <c r="U2110" i="22" s="1"/>
  <c r="Q2110" i="22"/>
  <c r="A2111" i="22"/>
  <c r="H2111" i="22"/>
  <c r="R2111" i="22" s="1"/>
  <c r="M2111" i="22"/>
  <c r="V2111" i="22"/>
  <c r="K2112" i="22" a="1"/>
  <c r="K2112" i="22" s="1"/>
  <c r="G2112" i="22" a="1"/>
  <c r="G2112" i="22" s="1"/>
  <c r="I2112" i="22" a="1"/>
  <c r="I2112" i="22" s="1"/>
  <c r="F2113" i="22"/>
  <c r="O2111" i="22"/>
  <c r="W2111" i="22"/>
  <c r="J2111" i="22"/>
  <c r="S2111" i="22" s="1"/>
  <c r="P2111" i="22"/>
  <c r="L2111" i="22"/>
  <c r="T2111" i="22" s="1"/>
  <c r="X2111" i="22"/>
  <c r="Q2111" i="22" l="1"/>
  <c r="Y2111" i="22"/>
  <c r="N2111" i="22"/>
  <c r="U2111" i="22" s="1"/>
  <c r="P2112" i="22"/>
  <c r="X2112" i="22"/>
  <c r="L2112" i="22"/>
  <c r="T2112" i="22" s="1"/>
  <c r="K2113" i="22" a="1"/>
  <c r="K2113" i="22" s="1"/>
  <c r="G2113" i="22" a="1"/>
  <c r="G2113" i="22" s="1"/>
  <c r="F2114" i="22"/>
  <c r="I2113" i="22" a="1"/>
  <c r="I2113" i="22" s="1"/>
  <c r="J2112" i="22"/>
  <c r="S2112" i="22" s="1"/>
  <c r="O2112" i="22"/>
  <c r="W2112" i="22"/>
  <c r="M2112" i="22"/>
  <c r="A2112" i="22"/>
  <c r="H2112" i="22"/>
  <c r="R2112" i="22" s="1"/>
  <c r="V2112" i="22"/>
  <c r="M2113" i="22" l="1"/>
  <c r="A2113" i="22"/>
  <c r="H2113" i="22"/>
  <c r="R2113" i="22" s="1"/>
  <c r="V2113" i="22"/>
  <c r="J2113" i="22"/>
  <c r="S2113" i="22" s="1"/>
  <c r="O2113" i="22"/>
  <c r="W2113" i="22"/>
  <c r="L2113" i="22"/>
  <c r="T2113" i="22" s="1"/>
  <c r="P2113" i="22"/>
  <c r="X2113" i="22"/>
  <c r="N2112" i="22"/>
  <c r="U2112" i="22" s="1"/>
  <c r="Q2112" i="22"/>
  <c r="Y2112" i="22"/>
  <c r="K2114" i="22" a="1"/>
  <c r="K2114" i="22" s="1"/>
  <c r="F2115" i="22"/>
  <c r="G2114" i="22" a="1"/>
  <c r="G2114" i="22" s="1"/>
  <c r="I2114" i="22" a="1"/>
  <c r="I2114" i="22" s="1"/>
  <c r="M2114" i="22" l="1"/>
  <c r="A2114" i="22"/>
  <c r="H2114" i="22"/>
  <c r="R2114" i="22" s="1"/>
  <c r="V2114" i="22"/>
  <c r="L2114" i="22"/>
  <c r="T2114" i="22" s="1"/>
  <c r="P2114" i="22"/>
  <c r="X2114" i="22"/>
  <c r="I2115" i="22" a="1"/>
  <c r="I2115" i="22" s="1"/>
  <c r="F2116" i="22"/>
  <c r="G2115" i="22" a="1"/>
  <c r="G2115" i="22" s="1"/>
  <c r="K2115" i="22" a="1"/>
  <c r="K2115" i="22" s="1"/>
  <c r="W2114" i="22"/>
  <c r="O2114" i="22"/>
  <c r="J2114" i="22"/>
  <c r="S2114" i="22" s="1"/>
  <c r="Q2113" i="22"/>
  <c r="Y2113" i="22"/>
  <c r="N2113" i="22"/>
  <c r="U2113" i="22" s="1"/>
  <c r="O2115" i="22" l="1"/>
  <c r="W2115" i="22"/>
  <c r="J2115" i="22"/>
  <c r="S2115" i="22" s="1"/>
  <c r="P2115" i="22"/>
  <c r="X2115" i="22"/>
  <c r="L2115" i="22"/>
  <c r="T2115" i="22" s="1"/>
  <c r="H2115" i="22"/>
  <c r="R2115" i="22" s="1"/>
  <c r="V2115" i="22"/>
  <c r="M2115" i="22"/>
  <c r="A2115" i="22"/>
  <c r="G2116" i="22" a="1"/>
  <c r="G2116" i="22" s="1"/>
  <c r="I2116" i="22" a="1"/>
  <c r="I2116" i="22" s="1"/>
  <c r="F2117" i="22"/>
  <c r="K2116" i="22" a="1"/>
  <c r="K2116" i="22" s="1"/>
  <c r="N2114" i="22"/>
  <c r="U2114" i="22" s="1"/>
  <c r="Q2114" i="22"/>
  <c r="Y2114" i="22"/>
  <c r="F2118" i="22" l="1"/>
  <c r="K2117" i="22" a="1"/>
  <c r="K2117" i="22" s="1"/>
  <c r="G2117" i="22" a="1"/>
  <c r="G2117" i="22" s="1"/>
  <c r="I2117" i="22" a="1"/>
  <c r="I2117" i="22" s="1"/>
  <c r="O2116" i="22"/>
  <c r="W2116" i="22"/>
  <c r="J2116" i="22"/>
  <c r="S2116" i="22" s="1"/>
  <c r="A2116" i="22"/>
  <c r="M2116" i="22"/>
  <c r="H2116" i="22"/>
  <c r="R2116" i="22" s="1"/>
  <c r="V2116" i="22"/>
  <c r="X2116" i="22"/>
  <c r="L2116" i="22"/>
  <c r="T2116" i="22" s="1"/>
  <c r="P2116" i="22"/>
  <c r="N2115" i="22"/>
  <c r="U2115" i="22" s="1"/>
  <c r="Q2115" i="22"/>
  <c r="Y2115" i="22"/>
  <c r="O2117" i="22" l="1"/>
  <c r="W2117" i="22"/>
  <c r="J2117" i="22"/>
  <c r="S2117" i="22" s="1"/>
  <c r="M2117" i="22"/>
  <c r="H2117" i="22"/>
  <c r="R2117" i="22" s="1"/>
  <c r="A2117" i="22"/>
  <c r="V2117" i="22"/>
  <c r="L2117" i="22"/>
  <c r="T2117" i="22" s="1"/>
  <c r="P2117" i="22"/>
  <c r="X2117" i="22"/>
  <c r="Y2116" i="22"/>
  <c r="N2116" i="22"/>
  <c r="U2116" i="22" s="1"/>
  <c r="Q2116" i="22"/>
  <c r="K2118" i="22" a="1"/>
  <c r="K2118" i="22" s="1"/>
  <c r="F2119" i="22"/>
  <c r="I2118" i="22" a="1"/>
  <c r="I2118" i="22" s="1"/>
  <c r="G2118" i="22" a="1"/>
  <c r="G2118" i="22" s="1"/>
  <c r="P2118" i="22" l="1"/>
  <c r="X2118" i="22"/>
  <c r="L2118" i="22"/>
  <c r="T2118" i="22" s="1"/>
  <c r="Q2117" i="22"/>
  <c r="Y2117" i="22"/>
  <c r="N2117" i="22"/>
  <c r="U2117" i="22" s="1"/>
  <c r="K2119" i="22" a="1"/>
  <c r="K2119" i="22" s="1"/>
  <c r="F2120" i="22"/>
  <c r="G2119" i="22" a="1"/>
  <c r="G2119" i="22" s="1"/>
  <c r="I2119" i="22" a="1"/>
  <c r="I2119" i="22" s="1"/>
  <c r="O2118" i="22"/>
  <c r="W2118" i="22"/>
  <c r="J2118" i="22"/>
  <c r="S2118" i="22" s="1"/>
  <c r="A2118" i="22"/>
  <c r="H2118" i="22"/>
  <c r="R2118" i="22" s="1"/>
  <c r="M2118" i="22"/>
  <c r="V2118" i="22"/>
  <c r="G2120" i="22" l="1" a="1"/>
  <c r="G2120" i="22" s="1"/>
  <c r="K2120" i="22" a="1"/>
  <c r="K2120" i="22" s="1"/>
  <c r="I2120" i="22" a="1"/>
  <c r="I2120" i="22" s="1"/>
  <c r="F2121" i="22"/>
  <c r="L2119" i="22"/>
  <c r="T2119" i="22" s="1"/>
  <c r="P2119" i="22"/>
  <c r="X2119" i="22"/>
  <c r="Q2118" i="22"/>
  <c r="Y2118" i="22"/>
  <c r="N2118" i="22"/>
  <c r="U2118" i="22" s="1"/>
  <c r="O2119" i="22"/>
  <c r="W2119" i="22"/>
  <c r="J2119" i="22"/>
  <c r="S2119" i="22" s="1"/>
  <c r="H2119" i="22"/>
  <c r="R2119" i="22" s="1"/>
  <c r="V2119" i="22"/>
  <c r="M2119" i="22"/>
  <c r="A2119" i="22"/>
  <c r="G2121" i="22" l="1" a="1"/>
  <c r="G2121" i="22" s="1"/>
  <c r="I2121" i="22" a="1"/>
  <c r="I2121" i="22" s="1"/>
  <c r="F2122" i="22"/>
  <c r="K2121" i="22" a="1"/>
  <c r="K2121" i="22" s="1"/>
  <c r="N2119" i="22"/>
  <c r="U2119" i="22" s="1"/>
  <c r="Q2119" i="22"/>
  <c r="Y2119" i="22"/>
  <c r="O2120" i="22"/>
  <c r="J2120" i="22"/>
  <c r="S2120" i="22" s="1"/>
  <c r="W2120" i="22"/>
  <c r="P2120" i="22"/>
  <c r="X2120" i="22"/>
  <c r="L2120" i="22"/>
  <c r="T2120" i="22" s="1"/>
  <c r="H2120" i="22"/>
  <c r="R2120" i="22" s="1"/>
  <c r="V2120" i="22"/>
  <c r="A2120" i="22"/>
  <c r="M2120" i="22"/>
  <c r="P2121" i="22" l="1"/>
  <c r="X2121" i="22"/>
  <c r="L2121" i="22"/>
  <c r="T2121" i="22" s="1"/>
  <c r="K2122" i="22" a="1"/>
  <c r="K2122" i="22" s="1"/>
  <c r="G2122" i="22" a="1"/>
  <c r="G2122" i="22" s="1"/>
  <c r="F2123" i="22"/>
  <c r="I2122" i="22" a="1"/>
  <c r="I2122" i="22" s="1"/>
  <c r="O2121" i="22"/>
  <c r="W2121" i="22"/>
  <c r="J2121" i="22"/>
  <c r="S2121" i="22" s="1"/>
  <c r="N2120" i="22"/>
  <c r="U2120" i="22" s="1"/>
  <c r="Q2120" i="22"/>
  <c r="Y2120" i="22"/>
  <c r="M2121" i="22"/>
  <c r="A2121" i="22"/>
  <c r="H2121" i="22"/>
  <c r="R2121" i="22" s="1"/>
  <c r="V2121" i="22"/>
  <c r="A2122" i="22" l="1"/>
  <c r="H2122" i="22"/>
  <c r="R2122" i="22" s="1"/>
  <c r="V2122" i="22"/>
  <c r="M2122" i="22"/>
  <c r="G2123" i="22" a="1"/>
  <c r="G2123" i="22" s="1"/>
  <c r="I2123" i="22" a="1"/>
  <c r="I2123" i="22" s="1"/>
  <c r="K2123" i="22" a="1"/>
  <c r="K2123" i="22" s="1"/>
  <c r="F2124" i="22"/>
  <c r="L2122" i="22"/>
  <c r="T2122" i="22" s="1"/>
  <c r="P2122" i="22"/>
  <c r="X2122" i="22"/>
  <c r="O2122" i="22"/>
  <c r="J2122" i="22"/>
  <c r="S2122" i="22" s="1"/>
  <c r="W2122" i="22"/>
  <c r="Q2121" i="22"/>
  <c r="Y2121" i="22"/>
  <c r="N2121" i="22"/>
  <c r="U2121" i="22" s="1"/>
  <c r="G2124" i="22" l="1" a="1"/>
  <c r="G2124" i="22" s="1"/>
  <c r="F2125" i="22"/>
  <c r="I2124" i="22" a="1"/>
  <c r="I2124" i="22" s="1"/>
  <c r="K2124" i="22" a="1"/>
  <c r="K2124" i="22" s="1"/>
  <c r="J2123" i="22"/>
  <c r="S2123" i="22" s="1"/>
  <c r="O2123" i="22"/>
  <c r="W2123" i="22"/>
  <c r="A2123" i="22"/>
  <c r="H2123" i="22"/>
  <c r="R2123" i="22" s="1"/>
  <c r="M2123" i="22"/>
  <c r="V2123" i="22"/>
  <c r="Q2122" i="22"/>
  <c r="Y2122" i="22"/>
  <c r="N2122" i="22"/>
  <c r="U2122" i="22" s="1"/>
  <c r="P2123" i="22"/>
  <c r="X2123" i="22"/>
  <c r="L2123" i="22"/>
  <c r="T2123" i="22" s="1"/>
  <c r="X2124" i="22" l="1"/>
  <c r="L2124" i="22"/>
  <c r="T2124" i="22" s="1"/>
  <c r="P2124" i="22"/>
  <c r="J2124" i="22"/>
  <c r="S2124" i="22" s="1"/>
  <c r="O2124" i="22"/>
  <c r="W2124" i="22"/>
  <c r="N2123" i="22"/>
  <c r="U2123" i="22" s="1"/>
  <c r="Q2123" i="22"/>
  <c r="Y2123" i="22"/>
  <c r="K2125" i="22" a="1"/>
  <c r="K2125" i="22" s="1"/>
  <c r="F2126" i="22"/>
  <c r="G2125" i="22" a="1"/>
  <c r="G2125" i="22" s="1"/>
  <c r="I2125" i="22" a="1"/>
  <c r="I2125" i="22" s="1"/>
  <c r="V2124" i="22"/>
  <c r="M2124" i="22"/>
  <c r="A2124" i="22"/>
  <c r="H2124" i="22"/>
  <c r="R2124" i="22" s="1"/>
  <c r="Y2124" i="22" l="1"/>
  <c r="Q2124" i="22"/>
  <c r="N2124" i="22"/>
  <c r="U2124" i="22" s="1"/>
  <c r="O2125" i="22"/>
  <c r="W2125" i="22"/>
  <c r="J2125" i="22"/>
  <c r="S2125" i="22" s="1"/>
  <c r="I2126" i="22" a="1"/>
  <c r="I2126" i="22" s="1"/>
  <c r="G2126" i="22" a="1"/>
  <c r="G2126" i="22" s="1"/>
  <c r="K2126" i="22" a="1"/>
  <c r="K2126" i="22" s="1"/>
  <c r="F2127" i="22"/>
  <c r="L2125" i="22"/>
  <c r="T2125" i="22" s="1"/>
  <c r="P2125" i="22"/>
  <c r="X2125" i="22"/>
  <c r="H2125" i="22"/>
  <c r="R2125" i="22" s="1"/>
  <c r="V2125" i="22"/>
  <c r="M2125" i="22"/>
  <c r="A2125" i="22"/>
  <c r="M2126" i="22" l="1"/>
  <c r="A2126" i="22"/>
  <c r="H2126" i="22"/>
  <c r="R2126" i="22" s="1"/>
  <c r="V2126" i="22"/>
  <c r="O2126" i="22"/>
  <c r="W2126" i="22"/>
  <c r="J2126" i="22"/>
  <c r="S2126" i="22" s="1"/>
  <c r="Q2125" i="22"/>
  <c r="Y2125" i="22"/>
  <c r="N2125" i="22"/>
  <c r="U2125" i="22" s="1"/>
  <c r="K2127" i="22" a="1"/>
  <c r="K2127" i="22" s="1"/>
  <c r="G2127" i="22" a="1"/>
  <c r="G2127" i="22" s="1"/>
  <c r="I2127" i="22" a="1"/>
  <c r="I2127" i="22" s="1"/>
  <c r="F2128" i="22"/>
  <c r="P2126" i="22"/>
  <c r="X2126" i="22"/>
  <c r="L2126" i="22"/>
  <c r="T2126" i="22" s="1"/>
  <c r="W2127" i="22" l="1"/>
  <c r="J2127" i="22"/>
  <c r="S2127" i="22" s="1"/>
  <c r="O2127" i="22"/>
  <c r="M2127" i="22"/>
  <c r="A2127" i="22"/>
  <c r="H2127" i="22"/>
  <c r="R2127" i="22" s="1"/>
  <c r="V2127" i="22"/>
  <c r="G2128" i="22" a="1"/>
  <c r="G2128" i="22" s="1"/>
  <c r="K2128" i="22" a="1"/>
  <c r="K2128" i="22" s="1"/>
  <c r="F2129" i="22"/>
  <c r="I2128" i="22" a="1"/>
  <c r="I2128" i="22" s="1"/>
  <c r="L2127" i="22"/>
  <c r="T2127" i="22" s="1"/>
  <c r="P2127" i="22"/>
  <c r="X2127" i="22"/>
  <c r="Q2126" i="22"/>
  <c r="Y2126" i="22"/>
  <c r="N2126" i="22"/>
  <c r="U2126" i="22" s="1"/>
  <c r="H2128" i="22" l="1"/>
  <c r="R2128" i="22" s="1"/>
  <c r="V2128" i="22"/>
  <c r="M2128" i="22"/>
  <c r="A2128" i="22"/>
  <c r="N2127" i="22"/>
  <c r="U2127" i="22" s="1"/>
  <c r="Q2127" i="22"/>
  <c r="Y2127" i="22"/>
  <c r="W2128" i="22"/>
  <c r="O2128" i="22"/>
  <c r="J2128" i="22"/>
  <c r="S2128" i="22" s="1"/>
  <c r="F2130" i="22"/>
  <c r="I2129" i="22" a="1"/>
  <c r="I2129" i="22" s="1"/>
  <c r="G2129" i="22" a="1"/>
  <c r="G2129" i="22" s="1"/>
  <c r="K2129" i="22" a="1"/>
  <c r="K2129" i="22" s="1"/>
  <c r="P2128" i="22"/>
  <c r="X2128" i="22"/>
  <c r="L2128" i="22"/>
  <c r="T2128" i="22" s="1"/>
  <c r="P2129" i="22" l="1"/>
  <c r="X2129" i="22"/>
  <c r="L2129" i="22"/>
  <c r="T2129" i="22" s="1"/>
  <c r="A2129" i="22"/>
  <c r="H2129" i="22"/>
  <c r="R2129" i="22" s="1"/>
  <c r="V2129" i="22"/>
  <c r="M2129" i="22"/>
  <c r="O2129" i="22"/>
  <c r="J2129" i="22"/>
  <c r="S2129" i="22" s="1"/>
  <c r="W2129" i="22"/>
  <c r="K2130" i="22" a="1"/>
  <c r="K2130" i="22" s="1"/>
  <c r="F2131" i="22"/>
  <c r="G2130" i="22" a="1"/>
  <c r="G2130" i="22" s="1"/>
  <c r="I2130" i="22" a="1"/>
  <c r="I2130" i="22" s="1"/>
  <c r="N2128" i="22"/>
  <c r="U2128" i="22" s="1"/>
  <c r="Q2128" i="22"/>
  <c r="Y2128" i="22"/>
  <c r="Q2129" i="22" l="1"/>
  <c r="Y2129" i="22"/>
  <c r="N2129" i="22"/>
  <c r="U2129" i="22" s="1"/>
  <c r="O2130" i="22"/>
  <c r="W2130" i="22"/>
  <c r="J2130" i="22"/>
  <c r="S2130" i="22" s="1"/>
  <c r="P2130" i="22"/>
  <c r="L2130" i="22"/>
  <c r="T2130" i="22" s="1"/>
  <c r="X2130" i="22"/>
  <c r="G2131" i="22" a="1"/>
  <c r="G2131" i="22" s="1"/>
  <c r="F2132" i="22"/>
  <c r="K2131" i="22" a="1"/>
  <c r="K2131" i="22" s="1"/>
  <c r="I2131" i="22" a="1"/>
  <c r="I2131" i="22" s="1"/>
  <c r="A2130" i="22"/>
  <c r="V2130" i="22"/>
  <c r="M2130" i="22"/>
  <c r="H2130" i="22"/>
  <c r="R2130" i="22" s="1"/>
  <c r="W2131" i="22" l="1"/>
  <c r="J2131" i="22"/>
  <c r="S2131" i="22" s="1"/>
  <c r="O2131" i="22"/>
  <c r="X2131" i="22"/>
  <c r="P2131" i="22"/>
  <c r="L2131" i="22"/>
  <c r="T2131" i="22" s="1"/>
  <c r="N2130" i="22"/>
  <c r="U2130" i="22" s="1"/>
  <c r="Q2130" i="22"/>
  <c r="Y2130" i="22"/>
  <c r="F2133" i="22"/>
  <c r="G2132" i="22" a="1"/>
  <c r="G2132" i="22" s="1"/>
  <c r="K2132" i="22" a="1"/>
  <c r="K2132" i="22" s="1"/>
  <c r="I2132" i="22" a="1"/>
  <c r="I2132" i="22" s="1"/>
  <c r="H2131" i="22"/>
  <c r="R2131" i="22" s="1"/>
  <c r="V2131" i="22"/>
  <c r="M2131" i="22"/>
  <c r="A2131" i="22"/>
  <c r="Q2131" i="22" l="1"/>
  <c r="Y2131" i="22"/>
  <c r="N2131" i="22"/>
  <c r="U2131" i="22" s="1"/>
  <c r="J2132" i="22"/>
  <c r="S2132" i="22" s="1"/>
  <c r="O2132" i="22"/>
  <c r="W2132" i="22"/>
  <c r="L2132" i="22"/>
  <c r="T2132" i="22" s="1"/>
  <c r="P2132" i="22"/>
  <c r="X2132" i="22"/>
  <c r="M2132" i="22"/>
  <c r="A2132" i="22"/>
  <c r="H2132" i="22"/>
  <c r="R2132" i="22" s="1"/>
  <c r="V2132" i="22"/>
  <c r="G2133" i="22" a="1"/>
  <c r="G2133" i="22" s="1"/>
  <c r="F2134" i="22"/>
  <c r="K2133" i="22" a="1"/>
  <c r="K2133" i="22" s="1"/>
  <c r="I2133" i="22" a="1"/>
  <c r="I2133" i="22" s="1"/>
  <c r="A2133" i="22" l="1"/>
  <c r="H2133" i="22"/>
  <c r="R2133" i="22" s="1"/>
  <c r="V2133" i="22"/>
  <c r="M2133" i="22"/>
  <c r="L2133" i="22"/>
  <c r="T2133" i="22" s="1"/>
  <c r="X2133" i="22"/>
  <c r="P2133" i="22"/>
  <c r="G2134" i="22" a="1"/>
  <c r="G2134" i="22" s="1"/>
  <c r="I2134" i="22" a="1"/>
  <c r="I2134" i="22" s="1"/>
  <c r="K2134" i="22" a="1"/>
  <c r="K2134" i="22" s="1"/>
  <c r="F2135" i="22"/>
  <c r="Y2132" i="22"/>
  <c r="N2132" i="22"/>
  <c r="U2132" i="22" s="1"/>
  <c r="Q2132" i="22"/>
  <c r="O2133" i="22"/>
  <c r="J2133" i="22"/>
  <c r="S2133" i="22" s="1"/>
  <c r="W2133" i="22"/>
  <c r="V2134" i="22" l="1"/>
  <c r="H2134" i="22"/>
  <c r="R2134" i="22" s="1"/>
  <c r="M2134" i="22"/>
  <c r="A2134" i="22"/>
  <c r="Q2133" i="22"/>
  <c r="N2133" i="22"/>
  <c r="U2133" i="22" s="1"/>
  <c r="Y2133" i="22"/>
  <c r="F2136" i="22"/>
  <c r="G2135" i="22" a="1"/>
  <c r="G2135" i="22" s="1"/>
  <c r="K2135" i="22" a="1"/>
  <c r="K2135" i="22" s="1"/>
  <c r="I2135" i="22" a="1"/>
  <c r="I2135" i="22" s="1"/>
  <c r="P2134" i="22"/>
  <c r="X2134" i="22"/>
  <c r="L2134" i="22"/>
  <c r="T2134" i="22" s="1"/>
  <c r="O2134" i="22"/>
  <c r="W2134" i="22"/>
  <c r="J2134" i="22"/>
  <c r="S2134" i="22" s="1"/>
  <c r="I2136" i="22" l="1" a="1"/>
  <c r="I2136" i="22" s="1"/>
  <c r="F2137" i="22"/>
  <c r="G2136" i="22" a="1"/>
  <c r="G2136" i="22" s="1"/>
  <c r="K2136" i="22" a="1"/>
  <c r="K2136" i="22" s="1"/>
  <c r="O2135" i="22"/>
  <c r="W2135" i="22"/>
  <c r="J2135" i="22"/>
  <c r="S2135" i="22" s="1"/>
  <c r="Q2134" i="22"/>
  <c r="Y2134" i="22"/>
  <c r="N2134" i="22"/>
  <c r="U2134" i="22" s="1"/>
  <c r="L2135" i="22"/>
  <c r="T2135" i="22" s="1"/>
  <c r="P2135" i="22"/>
  <c r="X2135" i="22"/>
  <c r="M2135" i="22"/>
  <c r="A2135" i="22"/>
  <c r="H2135" i="22"/>
  <c r="R2135" i="22" s="1"/>
  <c r="V2135" i="22"/>
  <c r="L2136" i="22" l="1"/>
  <c r="T2136" i="22" s="1"/>
  <c r="P2136" i="22"/>
  <c r="X2136" i="22"/>
  <c r="M2136" i="22"/>
  <c r="A2136" i="22"/>
  <c r="H2136" i="22"/>
  <c r="R2136" i="22" s="1"/>
  <c r="V2136" i="22"/>
  <c r="N2135" i="22"/>
  <c r="U2135" i="22" s="1"/>
  <c r="Q2135" i="22"/>
  <c r="Y2135" i="22"/>
  <c r="K2137" i="22" a="1"/>
  <c r="K2137" i="22" s="1"/>
  <c r="I2137" i="22" a="1"/>
  <c r="I2137" i="22" s="1"/>
  <c r="F2138" i="22"/>
  <c r="G2137" i="22" a="1"/>
  <c r="G2137" i="22" s="1"/>
  <c r="W2136" i="22"/>
  <c r="O2136" i="22"/>
  <c r="J2136" i="22"/>
  <c r="S2136" i="22" s="1"/>
  <c r="M2137" i="22" l="1"/>
  <c r="A2137" i="22"/>
  <c r="H2137" i="22"/>
  <c r="R2137" i="22" s="1"/>
  <c r="V2137" i="22"/>
  <c r="J2137" i="22"/>
  <c r="S2137" i="22" s="1"/>
  <c r="O2137" i="22"/>
  <c r="W2137" i="22"/>
  <c r="Q2136" i="22"/>
  <c r="Y2136" i="22"/>
  <c r="N2136" i="22"/>
  <c r="U2136" i="22" s="1"/>
  <c r="P2137" i="22"/>
  <c r="X2137" i="22"/>
  <c r="L2137" i="22"/>
  <c r="T2137" i="22" s="1"/>
  <c r="G2138" i="22" a="1"/>
  <c r="G2138" i="22" s="1"/>
  <c r="F2139" i="22"/>
  <c r="I2138" i="22" a="1"/>
  <c r="I2138" i="22" s="1"/>
  <c r="K2138" i="22" a="1"/>
  <c r="K2138" i="22" s="1"/>
  <c r="O2138" i="22" l="1"/>
  <c r="W2138" i="22"/>
  <c r="J2138" i="22"/>
  <c r="S2138" i="22" s="1"/>
  <c r="H2138" i="22"/>
  <c r="R2138" i="22" s="1"/>
  <c r="V2138" i="22"/>
  <c r="A2138" i="22"/>
  <c r="M2138" i="22"/>
  <c r="F2140" i="22"/>
  <c r="G2139" i="22" a="1"/>
  <c r="G2139" i="22" s="1"/>
  <c r="I2139" i="22" a="1"/>
  <c r="I2139" i="22" s="1"/>
  <c r="K2139" i="22" a="1"/>
  <c r="K2139" i="22" s="1"/>
  <c r="L2138" i="22"/>
  <c r="T2138" i="22" s="1"/>
  <c r="P2138" i="22"/>
  <c r="X2138" i="22"/>
  <c r="Y2137" i="22"/>
  <c r="N2137" i="22"/>
  <c r="U2137" i="22" s="1"/>
  <c r="Q2137" i="22"/>
  <c r="N2138" i="22" l="1"/>
  <c r="U2138" i="22" s="1"/>
  <c r="Q2138" i="22"/>
  <c r="Y2138" i="22"/>
  <c r="K2140" i="22" a="1"/>
  <c r="K2140" i="22" s="1"/>
  <c r="F2141" i="22"/>
  <c r="G2140" i="22" a="1"/>
  <c r="G2140" i="22" s="1"/>
  <c r="I2140" i="22" a="1"/>
  <c r="I2140" i="22" s="1"/>
  <c r="M2139" i="22"/>
  <c r="H2139" i="22"/>
  <c r="R2139" i="22" s="1"/>
  <c r="A2139" i="22"/>
  <c r="V2139" i="22"/>
  <c r="X2139" i="22"/>
  <c r="L2139" i="22"/>
  <c r="T2139" i="22" s="1"/>
  <c r="P2139" i="22"/>
  <c r="J2139" i="22"/>
  <c r="S2139" i="22" s="1"/>
  <c r="O2139" i="22"/>
  <c r="W2139" i="22"/>
  <c r="Q2139" i="22" l="1"/>
  <c r="N2139" i="22"/>
  <c r="U2139" i="22" s="1"/>
  <c r="Y2139" i="22"/>
  <c r="P2140" i="22"/>
  <c r="X2140" i="22"/>
  <c r="L2140" i="22"/>
  <c r="T2140" i="22" s="1"/>
  <c r="M2140" i="22"/>
  <c r="A2140" i="22"/>
  <c r="H2140" i="22"/>
  <c r="R2140" i="22" s="1"/>
  <c r="V2140" i="22"/>
  <c r="J2140" i="22"/>
  <c r="S2140" i="22" s="1"/>
  <c r="O2140" i="22"/>
  <c r="W2140" i="22"/>
  <c r="K2141" i="22" a="1"/>
  <c r="K2141" i="22" s="1"/>
  <c r="F2142" i="22"/>
  <c r="I2141" i="22" a="1"/>
  <c r="I2141" i="22" s="1"/>
  <c r="G2141" i="22" a="1"/>
  <c r="G2141" i="22" s="1"/>
  <c r="G2142" i="22" l="1" a="1"/>
  <c r="G2142" i="22" s="1"/>
  <c r="I2142" i="22" a="1"/>
  <c r="I2142" i="22" s="1"/>
  <c r="K2142" i="22" a="1"/>
  <c r="K2142" i="22" s="1"/>
  <c r="F2143" i="22"/>
  <c r="O2141" i="22"/>
  <c r="W2141" i="22"/>
  <c r="J2141" i="22"/>
  <c r="S2141" i="22" s="1"/>
  <c r="Q2140" i="22"/>
  <c r="Y2140" i="22"/>
  <c r="N2140" i="22"/>
  <c r="U2140" i="22" s="1"/>
  <c r="L2141" i="22"/>
  <c r="T2141" i="22" s="1"/>
  <c r="P2141" i="22"/>
  <c r="X2141" i="22"/>
  <c r="V2141" i="22"/>
  <c r="M2141" i="22"/>
  <c r="A2141" i="22"/>
  <c r="H2141" i="22"/>
  <c r="R2141" i="22" s="1"/>
  <c r="I2143" i="22" l="1" a="1"/>
  <c r="I2143" i="22" s="1"/>
  <c r="F2144" i="22"/>
  <c r="G2143" i="22" a="1"/>
  <c r="G2143" i="22" s="1"/>
  <c r="K2143" i="22" a="1"/>
  <c r="K2143" i="22" s="1"/>
  <c r="P2142" i="22"/>
  <c r="L2142" i="22"/>
  <c r="T2142" i="22" s="1"/>
  <c r="X2142" i="22"/>
  <c r="W2142" i="22"/>
  <c r="J2142" i="22"/>
  <c r="S2142" i="22" s="1"/>
  <c r="O2142" i="22"/>
  <c r="N2141" i="22"/>
  <c r="U2141" i="22" s="1"/>
  <c r="Q2141" i="22"/>
  <c r="Y2141" i="22"/>
  <c r="A2142" i="22"/>
  <c r="H2142" i="22"/>
  <c r="R2142" i="22" s="1"/>
  <c r="V2142" i="22"/>
  <c r="M2142" i="22"/>
  <c r="P2143" i="22" l="1"/>
  <c r="X2143" i="22"/>
  <c r="L2143" i="22"/>
  <c r="T2143" i="22" s="1"/>
  <c r="V2143" i="22"/>
  <c r="M2143" i="22"/>
  <c r="A2143" i="22"/>
  <c r="H2143" i="22"/>
  <c r="R2143" i="22" s="1"/>
  <c r="F2145" i="22"/>
  <c r="I2144" i="22" a="1"/>
  <c r="I2144" i="22" s="1"/>
  <c r="K2144" i="22" a="1"/>
  <c r="K2144" i="22" s="1"/>
  <c r="G2144" i="22" a="1"/>
  <c r="G2144" i="22" s="1"/>
  <c r="N2142" i="22"/>
  <c r="U2142" i="22" s="1"/>
  <c r="Q2142" i="22"/>
  <c r="Y2142" i="22"/>
  <c r="O2143" i="22"/>
  <c r="W2143" i="22"/>
  <c r="J2143" i="22"/>
  <c r="S2143" i="22" s="1"/>
  <c r="I2145" i="22" l="1" a="1"/>
  <c r="I2145" i="22" s="1"/>
  <c r="F2146" i="22"/>
  <c r="G2145" i="22" a="1"/>
  <c r="G2145" i="22" s="1"/>
  <c r="K2145" i="22" a="1"/>
  <c r="K2145" i="22" s="1"/>
  <c r="N2143" i="22"/>
  <c r="U2143" i="22" s="1"/>
  <c r="Y2143" i="22"/>
  <c r="Q2143" i="22"/>
  <c r="A2144" i="22"/>
  <c r="H2144" i="22"/>
  <c r="R2144" i="22" s="1"/>
  <c r="V2144" i="22"/>
  <c r="M2144" i="22"/>
  <c r="P2144" i="22"/>
  <c r="X2144" i="22"/>
  <c r="L2144" i="22"/>
  <c r="T2144" i="22" s="1"/>
  <c r="O2144" i="22"/>
  <c r="W2144" i="22"/>
  <c r="J2144" i="22"/>
  <c r="S2144" i="22" s="1"/>
  <c r="L2145" i="22" l="1"/>
  <c r="T2145" i="22" s="1"/>
  <c r="P2145" i="22"/>
  <c r="X2145" i="22"/>
  <c r="N2144" i="22"/>
  <c r="U2144" i="22" s="1"/>
  <c r="Q2144" i="22"/>
  <c r="Y2144" i="22"/>
  <c r="M2145" i="22"/>
  <c r="A2145" i="22"/>
  <c r="H2145" i="22"/>
  <c r="R2145" i="22" s="1"/>
  <c r="V2145" i="22"/>
  <c r="G2146" i="22" a="1"/>
  <c r="G2146" i="22" s="1"/>
  <c r="I2146" i="22" a="1"/>
  <c r="I2146" i="22" s="1"/>
  <c r="F2147" i="22"/>
  <c r="K2146" i="22" a="1"/>
  <c r="K2146" i="22" s="1"/>
  <c r="W2145" i="22"/>
  <c r="O2145" i="22"/>
  <c r="J2145" i="22"/>
  <c r="S2145" i="22" s="1"/>
  <c r="Y2145" i="22" l="1"/>
  <c r="N2145" i="22"/>
  <c r="U2145" i="22" s="1"/>
  <c r="Q2145" i="22"/>
  <c r="L2146" i="22"/>
  <c r="T2146" i="22" s="1"/>
  <c r="X2146" i="22"/>
  <c r="P2146" i="22"/>
  <c r="O2146" i="22"/>
  <c r="W2146" i="22"/>
  <c r="J2146" i="22"/>
  <c r="S2146" i="22" s="1"/>
  <c r="M2146" i="22"/>
  <c r="A2146" i="22"/>
  <c r="H2146" i="22"/>
  <c r="R2146" i="22" s="1"/>
  <c r="V2146" i="22"/>
  <c r="K2147" i="22" a="1"/>
  <c r="K2147" i="22" s="1"/>
  <c r="I2147" i="22" a="1"/>
  <c r="I2147" i="22" s="1"/>
  <c r="G2147" i="22" a="1"/>
  <c r="G2147" i="22" s="1"/>
  <c r="F2148" i="22"/>
  <c r="W2147" i="22" l="1"/>
  <c r="J2147" i="22"/>
  <c r="S2147" i="22" s="1"/>
  <c r="O2147" i="22"/>
  <c r="X2147" i="22"/>
  <c r="L2147" i="22"/>
  <c r="T2147" i="22" s="1"/>
  <c r="P2147" i="22"/>
  <c r="A2147" i="22"/>
  <c r="H2147" i="22"/>
  <c r="R2147" i="22" s="1"/>
  <c r="V2147" i="22"/>
  <c r="M2147" i="22"/>
  <c r="N2146" i="22"/>
  <c r="U2146" i="22" s="1"/>
  <c r="Y2146" i="22"/>
  <c r="Q2146" i="22"/>
  <c r="F2149" i="22"/>
  <c r="I2148" i="22" a="1"/>
  <c r="I2148" i="22" s="1"/>
  <c r="K2148" i="22" a="1"/>
  <c r="K2148" i="22" s="1"/>
  <c r="G2148" i="22" a="1"/>
  <c r="G2148" i="22" s="1"/>
  <c r="X2148" i="22" l="1"/>
  <c r="L2148" i="22"/>
  <c r="T2148" i="22" s="1"/>
  <c r="P2148" i="22"/>
  <c r="I2149" i="22" a="1"/>
  <c r="I2149" i="22" s="1"/>
  <c r="F2150" i="22"/>
  <c r="G2149" i="22" a="1"/>
  <c r="G2149" i="22" s="1"/>
  <c r="K2149" i="22" a="1"/>
  <c r="K2149" i="22" s="1"/>
  <c r="O2148" i="22"/>
  <c r="W2148" i="22"/>
  <c r="J2148" i="22"/>
  <c r="S2148" i="22" s="1"/>
  <c r="N2147" i="22"/>
  <c r="U2147" i="22" s="1"/>
  <c r="Q2147" i="22"/>
  <c r="Y2147" i="22"/>
  <c r="A2148" i="22"/>
  <c r="M2148" i="22"/>
  <c r="H2148" i="22"/>
  <c r="R2148" i="22" s="1"/>
  <c r="V2148" i="22"/>
  <c r="Y2148" i="22" l="1"/>
  <c r="N2148" i="22"/>
  <c r="U2148" i="22" s="1"/>
  <c r="Q2148" i="22"/>
  <c r="H2149" i="22"/>
  <c r="R2149" i="22" s="1"/>
  <c r="M2149" i="22"/>
  <c r="A2149" i="22"/>
  <c r="V2149" i="22"/>
  <c r="O2149" i="22"/>
  <c r="J2149" i="22"/>
  <c r="S2149" i="22" s="1"/>
  <c r="W2149" i="22"/>
  <c r="L2149" i="22"/>
  <c r="T2149" i="22" s="1"/>
  <c r="P2149" i="22"/>
  <c r="X2149" i="22"/>
  <c r="F2151" i="22"/>
  <c r="I2150" i="22" a="1"/>
  <c r="I2150" i="22" s="1"/>
  <c r="K2150" i="22" a="1"/>
  <c r="K2150" i="22" s="1"/>
  <c r="G2150" i="22" a="1"/>
  <c r="G2150" i="22" s="1"/>
  <c r="O2150" i="22" l="1"/>
  <c r="W2150" i="22"/>
  <c r="J2150" i="22"/>
  <c r="S2150" i="22" s="1"/>
  <c r="X2150" i="22"/>
  <c r="L2150" i="22"/>
  <c r="T2150" i="22" s="1"/>
  <c r="P2150" i="22"/>
  <c r="Q2149" i="22"/>
  <c r="N2149" i="22"/>
  <c r="U2149" i="22" s="1"/>
  <c r="Y2149" i="22"/>
  <c r="K2151" i="22" a="1"/>
  <c r="K2151" i="22" s="1"/>
  <c r="I2151" i="22" a="1"/>
  <c r="I2151" i="22" s="1"/>
  <c r="F2152" i="22"/>
  <c r="G2151" i="22" a="1"/>
  <c r="G2151" i="22" s="1"/>
  <c r="A2150" i="22"/>
  <c r="H2150" i="22"/>
  <c r="R2150" i="22" s="1"/>
  <c r="V2150" i="22"/>
  <c r="M2150" i="22"/>
  <c r="G2152" i="22" l="1" a="1"/>
  <c r="G2152" i="22" s="1"/>
  <c r="I2152" i="22" a="1"/>
  <c r="I2152" i="22" s="1"/>
  <c r="F2153" i="22"/>
  <c r="K2152" i="22" a="1"/>
  <c r="K2152" i="22" s="1"/>
  <c r="O2151" i="22"/>
  <c r="W2151" i="22"/>
  <c r="J2151" i="22"/>
  <c r="S2151" i="22" s="1"/>
  <c r="P2151" i="22"/>
  <c r="X2151" i="22"/>
  <c r="L2151" i="22"/>
  <c r="T2151" i="22" s="1"/>
  <c r="A2151" i="22"/>
  <c r="H2151" i="22"/>
  <c r="R2151" i="22" s="1"/>
  <c r="V2151" i="22"/>
  <c r="M2151" i="22"/>
  <c r="Q2150" i="22"/>
  <c r="Y2150" i="22"/>
  <c r="N2150" i="22"/>
  <c r="U2150" i="22" s="1"/>
  <c r="N2151" i="22" l="1"/>
  <c r="U2151" i="22" s="1"/>
  <c r="Q2151" i="22"/>
  <c r="Y2151" i="22"/>
  <c r="P2152" i="22"/>
  <c r="X2152" i="22"/>
  <c r="L2152" i="22"/>
  <c r="T2152" i="22" s="1"/>
  <c r="I2153" i="22" a="1"/>
  <c r="I2153" i="22" s="1"/>
  <c r="K2153" i="22" a="1"/>
  <c r="K2153" i="22" s="1"/>
  <c r="F2154" i="22"/>
  <c r="G2153" i="22" a="1"/>
  <c r="G2153" i="22" s="1"/>
  <c r="O2152" i="22"/>
  <c r="W2152" i="22"/>
  <c r="J2152" i="22"/>
  <c r="S2152" i="22" s="1"/>
  <c r="A2152" i="22"/>
  <c r="M2152" i="22"/>
  <c r="H2152" i="22"/>
  <c r="R2152" i="22" s="1"/>
  <c r="V2152" i="22"/>
  <c r="W2153" i="22" l="1"/>
  <c r="J2153" i="22"/>
  <c r="S2153" i="22" s="1"/>
  <c r="O2153" i="22"/>
  <c r="P2153" i="22"/>
  <c r="X2153" i="22"/>
  <c r="L2153" i="22"/>
  <c r="T2153" i="22" s="1"/>
  <c r="N2152" i="22"/>
  <c r="U2152" i="22" s="1"/>
  <c r="Q2152" i="22"/>
  <c r="Y2152" i="22"/>
  <c r="M2153" i="22"/>
  <c r="A2153" i="22"/>
  <c r="V2153" i="22"/>
  <c r="H2153" i="22"/>
  <c r="R2153" i="22" s="1"/>
  <c r="I2154" i="22" a="1"/>
  <c r="I2154" i="22" s="1"/>
  <c r="F2155" i="22"/>
  <c r="K2154" i="22" a="1"/>
  <c r="K2154" i="22" s="1"/>
  <c r="G2154" i="22" a="1"/>
  <c r="G2154" i="22" s="1"/>
  <c r="K2155" i="22" l="1" a="1"/>
  <c r="K2155" i="22" s="1"/>
  <c r="G2155" i="22" a="1"/>
  <c r="G2155" i="22" s="1"/>
  <c r="I2155" i="22" a="1"/>
  <c r="I2155" i="22" s="1"/>
  <c r="F2156" i="22"/>
  <c r="L2154" i="22"/>
  <c r="T2154" i="22" s="1"/>
  <c r="P2154" i="22"/>
  <c r="X2154" i="22"/>
  <c r="N2153" i="22"/>
  <c r="U2153" i="22" s="1"/>
  <c r="Q2153" i="22"/>
  <c r="Y2153" i="22"/>
  <c r="O2154" i="22"/>
  <c r="W2154" i="22"/>
  <c r="J2154" i="22"/>
  <c r="S2154" i="22" s="1"/>
  <c r="H2154" i="22"/>
  <c r="R2154" i="22" s="1"/>
  <c r="M2154" i="22"/>
  <c r="A2154" i="22"/>
  <c r="V2154" i="22"/>
  <c r="K2156" i="22" l="1" a="1"/>
  <c r="K2156" i="22" s="1"/>
  <c r="I2156" i="22" a="1"/>
  <c r="I2156" i="22" s="1"/>
  <c r="F2157" i="22"/>
  <c r="G2156" i="22" a="1"/>
  <c r="G2156" i="22" s="1"/>
  <c r="O2155" i="22"/>
  <c r="J2155" i="22"/>
  <c r="S2155" i="22" s="1"/>
  <c r="W2155" i="22"/>
  <c r="V2155" i="22"/>
  <c r="A2155" i="22"/>
  <c r="H2155" i="22"/>
  <c r="R2155" i="22" s="1"/>
  <c r="M2155" i="22"/>
  <c r="Q2154" i="22"/>
  <c r="Y2154" i="22"/>
  <c r="N2154" i="22"/>
  <c r="U2154" i="22" s="1"/>
  <c r="P2155" i="22"/>
  <c r="X2155" i="22"/>
  <c r="L2155" i="22"/>
  <c r="T2155" i="22" s="1"/>
  <c r="M2156" i="22" l="1"/>
  <c r="A2156" i="22"/>
  <c r="H2156" i="22"/>
  <c r="R2156" i="22" s="1"/>
  <c r="V2156" i="22"/>
  <c r="N2155" i="22"/>
  <c r="U2155" i="22" s="1"/>
  <c r="Q2155" i="22"/>
  <c r="Y2155" i="22"/>
  <c r="K2157" i="22" a="1"/>
  <c r="K2157" i="22" s="1"/>
  <c r="F2158" i="22"/>
  <c r="G2157" i="22" a="1"/>
  <c r="G2157" i="22" s="1"/>
  <c r="I2157" i="22" a="1"/>
  <c r="I2157" i="22" s="1"/>
  <c r="O2156" i="22"/>
  <c r="W2156" i="22"/>
  <c r="J2156" i="22"/>
  <c r="S2156" i="22" s="1"/>
  <c r="X2156" i="22"/>
  <c r="P2156" i="22"/>
  <c r="L2156" i="22"/>
  <c r="T2156" i="22" s="1"/>
  <c r="J2157" i="22" l="1"/>
  <c r="S2157" i="22" s="1"/>
  <c r="O2157" i="22"/>
  <c r="W2157" i="22"/>
  <c r="L2157" i="22"/>
  <c r="T2157" i="22" s="1"/>
  <c r="X2157" i="22"/>
  <c r="P2157" i="22"/>
  <c r="A2157" i="22"/>
  <c r="M2157" i="22"/>
  <c r="H2157" i="22"/>
  <c r="R2157" i="22" s="1"/>
  <c r="V2157" i="22"/>
  <c r="G2158" i="22" a="1"/>
  <c r="G2158" i="22" s="1"/>
  <c r="I2158" i="22" a="1"/>
  <c r="I2158" i="22" s="1"/>
  <c r="K2158" i="22" a="1"/>
  <c r="K2158" i="22" s="1"/>
  <c r="F2159" i="22"/>
  <c r="Y2156" i="22"/>
  <c r="N2156" i="22"/>
  <c r="U2156" i="22" s="1"/>
  <c r="Q2156" i="22"/>
  <c r="K2159" i="22" l="1" a="1"/>
  <c r="K2159" i="22" s="1"/>
  <c r="F2160" i="22"/>
  <c r="I2159" i="22" a="1"/>
  <c r="I2159" i="22" s="1"/>
  <c r="G2159" i="22" a="1"/>
  <c r="G2159" i="22" s="1"/>
  <c r="L2158" i="22"/>
  <c r="T2158" i="22" s="1"/>
  <c r="X2158" i="22"/>
  <c r="P2158" i="22"/>
  <c r="W2158" i="22"/>
  <c r="O2158" i="22"/>
  <c r="J2158" i="22"/>
  <c r="S2158" i="22" s="1"/>
  <c r="A2158" i="22"/>
  <c r="M2158" i="22"/>
  <c r="H2158" i="22"/>
  <c r="R2158" i="22" s="1"/>
  <c r="V2158" i="22"/>
  <c r="Q2157" i="22"/>
  <c r="Y2157" i="22"/>
  <c r="N2157" i="22"/>
  <c r="U2157" i="22" s="1"/>
  <c r="Y2158" i="22" l="1"/>
  <c r="N2158" i="22"/>
  <c r="U2158" i="22" s="1"/>
  <c r="Q2158" i="22"/>
  <c r="V2159" i="22"/>
  <c r="A2159" i="22"/>
  <c r="H2159" i="22"/>
  <c r="R2159" i="22" s="1"/>
  <c r="M2159" i="22"/>
  <c r="W2159" i="22"/>
  <c r="J2159" i="22"/>
  <c r="S2159" i="22" s="1"/>
  <c r="O2159" i="22"/>
  <c r="G2160" i="22" a="1"/>
  <c r="G2160" i="22" s="1"/>
  <c r="I2160" i="22" a="1"/>
  <c r="I2160" i="22" s="1"/>
  <c r="K2160" i="22" a="1"/>
  <c r="K2160" i="22" s="1"/>
  <c r="F2161" i="22"/>
  <c r="L2159" i="22"/>
  <c r="T2159" i="22" s="1"/>
  <c r="P2159" i="22"/>
  <c r="X2159" i="22"/>
  <c r="N2159" i="22" l="1"/>
  <c r="U2159" i="22" s="1"/>
  <c r="Q2159" i="22"/>
  <c r="Y2159" i="22"/>
  <c r="K2161" i="22" a="1"/>
  <c r="K2161" i="22" s="1"/>
  <c r="F2162" i="22"/>
  <c r="G2161" i="22" a="1"/>
  <c r="G2161" i="22" s="1"/>
  <c r="I2161" i="22" a="1"/>
  <c r="I2161" i="22" s="1"/>
  <c r="W2160" i="22"/>
  <c r="J2160" i="22"/>
  <c r="S2160" i="22" s="1"/>
  <c r="O2160" i="22"/>
  <c r="H2160" i="22"/>
  <c r="R2160" i="22" s="1"/>
  <c r="V2160" i="22"/>
  <c r="M2160" i="22"/>
  <c r="A2160" i="22"/>
  <c r="P2160" i="22"/>
  <c r="X2160" i="22"/>
  <c r="L2160" i="22"/>
  <c r="T2160" i="22" s="1"/>
  <c r="H2161" i="22" l="1"/>
  <c r="R2161" i="22" s="1"/>
  <c r="V2161" i="22"/>
  <c r="M2161" i="22"/>
  <c r="A2161" i="22"/>
  <c r="G2162" i="22" a="1"/>
  <c r="G2162" i="22" s="1"/>
  <c r="K2162" i="22" a="1"/>
  <c r="K2162" i="22" s="1"/>
  <c r="I2162" i="22" a="1"/>
  <c r="I2162" i="22" s="1"/>
  <c r="F2163" i="22"/>
  <c r="X2161" i="22"/>
  <c r="L2161" i="22"/>
  <c r="T2161" i="22" s="1"/>
  <c r="P2161" i="22"/>
  <c r="N2160" i="22"/>
  <c r="U2160" i="22" s="1"/>
  <c r="Q2160" i="22"/>
  <c r="Y2160" i="22"/>
  <c r="J2161" i="22"/>
  <c r="S2161" i="22" s="1"/>
  <c r="O2161" i="22"/>
  <c r="W2161" i="22"/>
  <c r="F2164" i="22" l="1"/>
  <c r="K2163" i="22" a="1"/>
  <c r="K2163" i="22" s="1"/>
  <c r="I2163" i="22" a="1"/>
  <c r="I2163" i="22" s="1"/>
  <c r="G2163" i="22" a="1"/>
  <c r="G2163" i="22" s="1"/>
  <c r="H2162" i="22"/>
  <c r="R2162" i="22" s="1"/>
  <c r="V2162" i="22"/>
  <c r="M2162" i="22"/>
  <c r="A2162" i="22"/>
  <c r="O2162" i="22"/>
  <c r="J2162" i="22"/>
  <c r="S2162" i="22" s="1"/>
  <c r="W2162" i="22"/>
  <c r="Q2161" i="22"/>
  <c r="Y2161" i="22"/>
  <c r="N2161" i="22"/>
  <c r="U2161" i="22" s="1"/>
  <c r="X2162" i="22"/>
  <c r="L2162" i="22"/>
  <c r="T2162" i="22" s="1"/>
  <c r="P2162" i="22"/>
  <c r="A2163" i="22" l="1"/>
  <c r="H2163" i="22"/>
  <c r="R2163" i="22" s="1"/>
  <c r="M2163" i="22"/>
  <c r="V2163" i="22"/>
  <c r="W2163" i="22"/>
  <c r="J2163" i="22"/>
  <c r="S2163" i="22" s="1"/>
  <c r="O2163" i="22"/>
  <c r="Q2162" i="22"/>
  <c r="N2162" i="22"/>
  <c r="U2162" i="22" s="1"/>
  <c r="Y2162" i="22"/>
  <c r="P2163" i="22"/>
  <c r="X2163" i="22"/>
  <c r="L2163" i="22"/>
  <c r="T2163" i="22" s="1"/>
  <c r="I2164" i="22" a="1"/>
  <c r="I2164" i="22" s="1"/>
  <c r="F2165" i="22"/>
  <c r="G2164" i="22" a="1"/>
  <c r="G2164" i="22" s="1"/>
  <c r="K2164" i="22" a="1"/>
  <c r="K2164" i="22" s="1"/>
  <c r="J2164" i="22" l="1"/>
  <c r="S2164" i="22" s="1"/>
  <c r="O2164" i="22"/>
  <c r="W2164" i="22"/>
  <c r="I2165" i="22" a="1"/>
  <c r="I2165" i="22" s="1"/>
  <c r="K2165" i="22" a="1"/>
  <c r="K2165" i="22" s="1"/>
  <c r="F2166" i="22"/>
  <c r="G2165" i="22" a="1"/>
  <c r="G2165" i="22" s="1"/>
  <c r="Y2163" i="22"/>
  <c r="Q2163" i="22"/>
  <c r="N2163" i="22"/>
  <c r="U2163" i="22" s="1"/>
  <c r="V2164" i="22"/>
  <c r="M2164" i="22"/>
  <c r="A2164" i="22"/>
  <c r="H2164" i="22"/>
  <c r="R2164" i="22" s="1"/>
  <c r="P2164" i="22"/>
  <c r="L2164" i="22"/>
  <c r="T2164" i="22" s="1"/>
  <c r="X2164" i="22"/>
  <c r="G2166" i="22" l="1" a="1"/>
  <c r="G2166" i="22" s="1"/>
  <c r="I2166" i="22" a="1"/>
  <c r="I2166" i="22" s="1"/>
  <c r="K2166" i="22" a="1"/>
  <c r="K2166" i="22" s="1"/>
  <c r="F2167" i="22"/>
  <c r="L2165" i="22"/>
  <c r="T2165" i="22" s="1"/>
  <c r="P2165" i="22"/>
  <c r="X2165" i="22"/>
  <c r="J2165" i="22"/>
  <c r="S2165" i="22" s="1"/>
  <c r="O2165" i="22"/>
  <c r="W2165" i="22"/>
  <c r="M2165" i="22"/>
  <c r="V2165" i="22"/>
  <c r="H2165" i="22"/>
  <c r="R2165" i="22" s="1"/>
  <c r="A2165" i="22"/>
  <c r="Y2164" i="22"/>
  <c r="N2164" i="22"/>
  <c r="U2164" i="22" s="1"/>
  <c r="Q2164" i="22"/>
  <c r="G2167" i="22" l="1" a="1"/>
  <c r="G2167" i="22" s="1"/>
  <c r="I2167" i="22" a="1"/>
  <c r="I2167" i="22" s="1"/>
  <c r="K2167" i="22" a="1"/>
  <c r="K2167" i="22" s="1"/>
  <c r="F2168" i="22"/>
  <c r="Q2165" i="22"/>
  <c r="Y2165" i="22"/>
  <c r="N2165" i="22"/>
  <c r="U2165" i="22" s="1"/>
  <c r="P2166" i="22"/>
  <c r="L2166" i="22"/>
  <c r="T2166" i="22" s="1"/>
  <c r="X2166" i="22"/>
  <c r="W2166" i="22"/>
  <c r="J2166" i="22"/>
  <c r="S2166" i="22" s="1"/>
  <c r="O2166" i="22"/>
  <c r="M2166" i="22"/>
  <c r="V2166" i="22"/>
  <c r="A2166" i="22"/>
  <c r="H2166" i="22"/>
  <c r="R2166" i="22" s="1"/>
  <c r="N2166" i="22" l="1"/>
  <c r="U2166" i="22" s="1"/>
  <c r="Q2166" i="22"/>
  <c r="Y2166" i="22"/>
  <c r="F2169" i="22"/>
  <c r="G2168" i="22" a="1"/>
  <c r="G2168" i="22" s="1"/>
  <c r="I2168" i="22" a="1"/>
  <c r="I2168" i="22" s="1"/>
  <c r="K2168" i="22" a="1"/>
  <c r="K2168" i="22" s="1"/>
  <c r="P2167" i="22"/>
  <c r="L2167" i="22"/>
  <c r="T2167" i="22" s="1"/>
  <c r="X2167" i="22"/>
  <c r="W2167" i="22"/>
  <c r="J2167" i="22"/>
  <c r="S2167" i="22" s="1"/>
  <c r="O2167" i="22"/>
  <c r="H2167" i="22"/>
  <c r="R2167" i="22" s="1"/>
  <c r="M2167" i="22"/>
  <c r="V2167" i="22"/>
  <c r="A2167" i="22"/>
  <c r="V2168" i="22" l="1"/>
  <c r="H2168" i="22"/>
  <c r="R2168" i="22" s="1"/>
  <c r="M2168" i="22"/>
  <c r="A2168" i="22"/>
  <c r="X2168" i="22"/>
  <c r="L2168" i="22"/>
  <c r="T2168" i="22" s="1"/>
  <c r="P2168" i="22"/>
  <c r="G2169" i="22" a="1"/>
  <c r="G2169" i="22" s="1"/>
  <c r="K2169" i="22" a="1"/>
  <c r="K2169" i="22" s="1"/>
  <c r="I2169" i="22" a="1"/>
  <c r="I2169" i="22" s="1"/>
  <c r="F2170" i="22"/>
  <c r="O2168" i="22"/>
  <c r="J2168" i="22"/>
  <c r="S2168" i="22" s="1"/>
  <c r="W2168" i="22"/>
  <c r="Q2167" i="22"/>
  <c r="N2167" i="22"/>
  <c r="U2167" i="22" s="1"/>
  <c r="Y2167" i="22"/>
  <c r="H2169" i="22" l="1"/>
  <c r="R2169" i="22" s="1"/>
  <c r="V2169" i="22"/>
  <c r="M2169" i="22"/>
  <c r="A2169" i="22"/>
  <c r="G2170" i="22" a="1"/>
  <c r="G2170" i="22" s="1"/>
  <c r="I2170" i="22" a="1"/>
  <c r="I2170" i="22" s="1"/>
  <c r="K2170" i="22" a="1"/>
  <c r="K2170" i="22" s="1"/>
  <c r="F2171" i="22"/>
  <c r="N2168" i="22"/>
  <c r="U2168" i="22" s="1"/>
  <c r="Y2168" i="22"/>
  <c r="Q2168" i="22"/>
  <c r="W2169" i="22"/>
  <c r="O2169" i="22"/>
  <c r="J2169" i="22"/>
  <c r="S2169" i="22" s="1"/>
  <c r="P2169" i="22"/>
  <c r="X2169" i="22"/>
  <c r="L2169" i="22"/>
  <c r="T2169" i="22" s="1"/>
  <c r="K2171" i="22" l="1" a="1"/>
  <c r="K2171" i="22" s="1"/>
  <c r="G2171" i="22" a="1"/>
  <c r="G2171" i="22" s="1"/>
  <c r="I2171" i="22" a="1"/>
  <c r="I2171" i="22" s="1"/>
  <c r="F2172" i="22"/>
  <c r="L2170" i="22"/>
  <c r="T2170" i="22" s="1"/>
  <c r="P2170" i="22"/>
  <c r="X2170" i="22"/>
  <c r="M2170" i="22"/>
  <c r="V2170" i="22"/>
  <c r="A2170" i="22"/>
  <c r="H2170" i="22"/>
  <c r="R2170" i="22" s="1"/>
  <c r="W2170" i="22"/>
  <c r="O2170" i="22"/>
  <c r="J2170" i="22"/>
  <c r="S2170" i="22" s="1"/>
  <c r="Q2169" i="22"/>
  <c r="Y2169" i="22"/>
  <c r="N2169" i="22"/>
  <c r="U2169" i="22" s="1"/>
  <c r="Q2170" i="22" l="1"/>
  <c r="Y2170" i="22"/>
  <c r="N2170" i="22"/>
  <c r="U2170" i="22" s="1"/>
  <c r="G2172" i="22" a="1"/>
  <c r="G2172" i="22" s="1"/>
  <c r="F2173" i="22"/>
  <c r="K2172" i="22" a="1"/>
  <c r="K2172" i="22" s="1"/>
  <c r="I2172" i="22" a="1"/>
  <c r="I2172" i="22" s="1"/>
  <c r="O2171" i="22"/>
  <c r="W2171" i="22"/>
  <c r="J2171" i="22"/>
  <c r="S2171" i="22" s="1"/>
  <c r="M2171" i="22"/>
  <c r="H2171" i="22"/>
  <c r="R2171" i="22" s="1"/>
  <c r="V2171" i="22"/>
  <c r="A2171" i="22"/>
  <c r="P2171" i="22"/>
  <c r="X2171" i="22"/>
  <c r="L2171" i="22"/>
  <c r="T2171" i="22" s="1"/>
  <c r="O2172" i="22" l="1"/>
  <c r="J2172" i="22"/>
  <c r="S2172" i="22" s="1"/>
  <c r="W2172" i="22"/>
  <c r="P2172" i="22"/>
  <c r="L2172" i="22"/>
  <c r="T2172" i="22" s="1"/>
  <c r="X2172" i="22"/>
  <c r="H2172" i="22"/>
  <c r="R2172" i="22" s="1"/>
  <c r="V2172" i="22"/>
  <c r="M2172" i="22"/>
  <c r="A2172" i="22"/>
  <c r="I2173" i="22" a="1"/>
  <c r="I2173" i="22" s="1"/>
  <c r="K2173" i="22" a="1"/>
  <c r="K2173" i="22" s="1"/>
  <c r="G2173" i="22" a="1"/>
  <c r="G2173" i="22" s="1"/>
  <c r="F2174" i="22"/>
  <c r="Q2171" i="22"/>
  <c r="Y2171" i="22"/>
  <c r="N2171" i="22"/>
  <c r="U2171" i="22" s="1"/>
  <c r="M2173" i="22" l="1"/>
  <c r="H2173" i="22"/>
  <c r="R2173" i="22" s="1"/>
  <c r="A2173" i="22"/>
  <c r="V2173" i="22"/>
  <c r="L2173" i="22"/>
  <c r="T2173" i="22" s="1"/>
  <c r="P2173" i="22"/>
  <c r="X2173" i="22"/>
  <c r="G2174" i="22" a="1"/>
  <c r="G2174" i="22" s="1"/>
  <c r="I2174" i="22" a="1"/>
  <c r="I2174" i="22" s="1"/>
  <c r="F2175" i="22"/>
  <c r="K2174" i="22" a="1"/>
  <c r="K2174" i="22" s="1"/>
  <c r="W2173" i="22"/>
  <c r="J2173" i="22"/>
  <c r="S2173" i="22" s="1"/>
  <c r="O2173" i="22"/>
  <c r="N2172" i="22"/>
  <c r="U2172" i="22" s="1"/>
  <c r="Q2172" i="22"/>
  <c r="Y2172" i="22"/>
  <c r="P2174" i="22" l="1"/>
  <c r="L2174" i="22"/>
  <c r="T2174" i="22" s="1"/>
  <c r="X2174" i="22"/>
  <c r="K2175" i="22" a="1"/>
  <c r="K2175" i="22" s="1"/>
  <c r="I2175" i="22" a="1"/>
  <c r="I2175" i="22" s="1"/>
  <c r="G2175" i="22" a="1"/>
  <c r="G2175" i="22" s="1"/>
  <c r="F2176" i="22"/>
  <c r="A2174" i="22"/>
  <c r="M2174" i="22"/>
  <c r="H2174" i="22"/>
  <c r="R2174" i="22" s="1"/>
  <c r="V2174" i="22"/>
  <c r="W2174" i="22"/>
  <c r="J2174" i="22"/>
  <c r="S2174" i="22" s="1"/>
  <c r="O2174" i="22"/>
  <c r="Q2173" i="22"/>
  <c r="N2173" i="22"/>
  <c r="U2173" i="22" s="1"/>
  <c r="Y2173" i="22"/>
  <c r="F2177" i="22" l="1"/>
  <c r="I2176" i="22" a="1"/>
  <c r="I2176" i="22" s="1"/>
  <c r="K2176" i="22" a="1"/>
  <c r="K2176" i="22" s="1"/>
  <c r="G2176" i="22" a="1"/>
  <c r="G2176" i="22" s="1"/>
  <c r="P2175" i="22"/>
  <c r="L2175" i="22"/>
  <c r="T2175" i="22" s="1"/>
  <c r="X2175" i="22"/>
  <c r="O2175" i="22"/>
  <c r="W2175" i="22"/>
  <c r="J2175" i="22"/>
  <c r="S2175" i="22" s="1"/>
  <c r="H2175" i="22"/>
  <c r="R2175" i="22" s="1"/>
  <c r="V2175" i="22"/>
  <c r="M2175" i="22"/>
  <c r="A2175" i="22"/>
  <c r="Y2174" i="22"/>
  <c r="Q2174" i="22"/>
  <c r="N2174" i="22"/>
  <c r="U2174" i="22" s="1"/>
  <c r="N2175" i="22" l="1"/>
  <c r="U2175" i="22" s="1"/>
  <c r="Q2175" i="22"/>
  <c r="Y2175" i="22"/>
  <c r="M2176" i="22"/>
  <c r="A2176" i="22"/>
  <c r="H2176" i="22"/>
  <c r="R2176" i="22" s="1"/>
  <c r="V2176" i="22"/>
  <c r="L2176" i="22"/>
  <c r="T2176" i="22" s="1"/>
  <c r="P2176" i="22"/>
  <c r="X2176" i="22"/>
  <c r="W2176" i="22"/>
  <c r="J2176" i="22"/>
  <c r="S2176" i="22" s="1"/>
  <c r="O2176" i="22"/>
  <c r="K2177" i="22" a="1"/>
  <c r="K2177" i="22" s="1"/>
  <c r="I2177" i="22" a="1"/>
  <c r="I2177" i="22" s="1"/>
  <c r="G2177" i="22" a="1"/>
  <c r="G2177" i="22" s="1"/>
  <c r="F2178" i="22"/>
  <c r="V2177" i="22" l="1"/>
  <c r="M2177" i="22"/>
  <c r="A2177" i="22"/>
  <c r="H2177" i="22"/>
  <c r="R2177" i="22" s="1"/>
  <c r="Q2176" i="22"/>
  <c r="Y2176" i="22"/>
  <c r="N2176" i="22"/>
  <c r="U2176" i="22" s="1"/>
  <c r="P2177" i="22"/>
  <c r="L2177" i="22"/>
  <c r="T2177" i="22" s="1"/>
  <c r="X2177" i="22"/>
  <c r="J2177" i="22"/>
  <c r="S2177" i="22" s="1"/>
  <c r="W2177" i="22"/>
  <c r="O2177" i="22"/>
  <c r="F2179" i="22"/>
  <c r="G2178" i="22" a="1"/>
  <c r="G2178" i="22" s="1"/>
  <c r="K2178" i="22" a="1"/>
  <c r="K2178" i="22" s="1"/>
  <c r="I2178" i="22" a="1"/>
  <c r="I2178" i="22" s="1"/>
  <c r="L2178" i="22" l="1"/>
  <c r="T2178" i="22" s="1"/>
  <c r="P2178" i="22"/>
  <c r="X2178" i="22"/>
  <c r="K2179" i="22" a="1"/>
  <c r="K2179" i="22" s="1"/>
  <c r="G2179" i="22" a="1"/>
  <c r="G2179" i="22" s="1"/>
  <c r="F2180" i="22"/>
  <c r="I2179" i="22" a="1"/>
  <c r="I2179" i="22" s="1"/>
  <c r="H2178" i="22"/>
  <c r="R2178" i="22" s="1"/>
  <c r="V2178" i="22"/>
  <c r="M2178" i="22"/>
  <c r="A2178" i="22"/>
  <c r="Q2177" i="22"/>
  <c r="Y2177" i="22"/>
  <c r="N2177" i="22"/>
  <c r="U2177" i="22" s="1"/>
  <c r="O2178" i="22"/>
  <c r="W2178" i="22"/>
  <c r="J2178" i="22"/>
  <c r="S2178" i="22" s="1"/>
  <c r="V2179" i="22" l="1"/>
  <c r="M2179" i="22"/>
  <c r="A2179" i="22"/>
  <c r="H2179" i="22"/>
  <c r="R2179" i="22" s="1"/>
  <c r="W2179" i="22"/>
  <c r="J2179" i="22"/>
  <c r="S2179" i="22" s="1"/>
  <c r="O2179" i="22"/>
  <c r="G2180" i="22" a="1"/>
  <c r="G2180" i="22" s="1"/>
  <c r="K2180" i="22" a="1"/>
  <c r="K2180" i="22" s="1"/>
  <c r="I2180" i="22" a="1"/>
  <c r="I2180" i="22" s="1"/>
  <c r="F2181" i="22"/>
  <c r="P2179" i="22"/>
  <c r="X2179" i="22"/>
  <c r="L2179" i="22"/>
  <c r="T2179" i="22" s="1"/>
  <c r="Q2178" i="22"/>
  <c r="N2178" i="22"/>
  <c r="U2178" i="22" s="1"/>
  <c r="Y2178" i="22"/>
  <c r="A2180" i="22" l="1"/>
  <c r="V2180" i="22"/>
  <c r="H2180" i="22"/>
  <c r="R2180" i="22" s="1"/>
  <c r="M2180" i="22"/>
  <c r="J2180" i="22"/>
  <c r="S2180" i="22" s="1"/>
  <c r="O2180" i="22"/>
  <c r="W2180" i="22"/>
  <c r="Q2179" i="22"/>
  <c r="Y2179" i="22"/>
  <c r="N2179" i="22"/>
  <c r="U2179" i="22" s="1"/>
  <c r="I2181" i="22" a="1"/>
  <c r="I2181" i="22" s="1"/>
  <c r="F2182" i="22"/>
  <c r="G2181" i="22" a="1"/>
  <c r="G2181" i="22" s="1"/>
  <c r="K2181" i="22" a="1"/>
  <c r="K2181" i="22" s="1"/>
  <c r="X2180" i="22"/>
  <c r="L2180" i="22"/>
  <c r="T2180" i="22" s="1"/>
  <c r="P2180" i="22"/>
  <c r="P2181" i="22" l="1"/>
  <c r="L2181" i="22"/>
  <c r="T2181" i="22" s="1"/>
  <c r="X2181" i="22"/>
  <c r="A2181" i="22"/>
  <c r="M2181" i="22"/>
  <c r="H2181" i="22"/>
  <c r="R2181" i="22" s="1"/>
  <c r="V2181" i="22"/>
  <c r="G2182" i="22" a="1"/>
  <c r="G2182" i="22" s="1"/>
  <c r="F2183" i="22"/>
  <c r="K2182" i="22" a="1"/>
  <c r="K2182" i="22" s="1"/>
  <c r="I2182" i="22" a="1"/>
  <c r="I2182" i="22" s="1"/>
  <c r="Q2180" i="22"/>
  <c r="Y2180" i="22"/>
  <c r="N2180" i="22"/>
  <c r="U2180" i="22" s="1"/>
  <c r="O2181" i="22"/>
  <c r="J2181" i="22"/>
  <c r="S2181" i="22" s="1"/>
  <c r="W2181" i="22"/>
  <c r="Q2181" i="22" l="1"/>
  <c r="N2181" i="22"/>
  <c r="U2181" i="22" s="1"/>
  <c r="Y2181" i="22"/>
  <c r="O2182" i="22"/>
  <c r="W2182" i="22"/>
  <c r="J2182" i="22"/>
  <c r="S2182" i="22" s="1"/>
  <c r="A2182" i="22"/>
  <c r="H2182" i="22"/>
  <c r="R2182" i="22" s="1"/>
  <c r="V2182" i="22"/>
  <c r="M2182" i="22"/>
  <c r="P2182" i="22"/>
  <c r="X2182" i="22"/>
  <c r="L2182" i="22"/>
  <c r="T2182" i="22" s="1"/>
  <c r="F2184" i="22"/>
  <c r="G2183" i="22" a="1"/>
  <c r="G2183" i="22" s="1"/>
  <c r="K2183" i="22" a="1"/>
  <c r="K2183" i="22" s="1"/>
  <c r="I2183" i="22" a="1"/>
  <c r="I2183" i="22" s="1"/>
  <c r="A2183" i="22" l="1"/>
  <c r="H2183" i="22"/>
  <c r="R2183" i="22" s="1"/>
  <c r="M2183" i="22"/>
  <c r="V2183" i="22"/>
  <c r="L2183" i="22"/>
  <c r="T2183" i="22" s="1"/>
  <c r="P2183" i="22"/>
  <c r="X2183" i="22"/>
  <c r="I2184" i="22" a="1"/>
  <c r="I2184" i="22" s="1"/>
  <c r="G2184" i="22" a="1"/>
  <c r="G2184" i="22" s="1"/>
  <c r="F2185" i="22"/>
  <c r="K2184" i="22" a="1"/>
  <c r="K2184" i="22" s="1"/>
  <c r="Y2182" i="22"/>
  <c r="N2182" i="22"/>
  <c r="U2182" i="22" s="1"/>
  <c r="Q2182" i="22"/>
  <c r="O2183" i="22"/>
  <c r="W2183" i="22"/>
  <c r="J2183" i="22"/>
  <c r="S2183" i="22" s="1"/>
  <c r="W2184" i="22" l="1"/>
  <c r="O2184" i="22"/>
  <c r="J2184" i="22"/>
  <c r="S2184" i="22" s="1"/>
  <c r="P2184" i="22"/>
  <c r="X2184" i="22"/>
  <c r="L2184" i="22"/>
  <c r="T2184" i="22" s="1"/>
  <c r="Q2183" i="22"/>
  <c r="Y2183" i="22"/>
  <c r="N2183" i="22"/>
  <c r="U2183" i="22" s="1"/>
  <c r="K2185" i="22" a="1"/>
  <c r="K2185" i="22" s="1"/>
  <c r="G2185" i="22" a="1"/>
  <c r="G2185" i="22" s="1"/>
  <c r="I2185" i="22" a="1"/>
  <c r="I2185" i="22" s="1"/>
  <c r="F2186" i="22"/>
  <c r="A2184" i="22"/>
  <c r="H2184" i="22"/>
  <c r="R2184" i="22" s="1"/>
  <c r="M2184" i="22"/>
  <c r="V2184" i="22"/>
  <c r="G2186" i="22" l="1" a="1"/>
  <c r="G2186" i="22" s="1"/>
  <c r="I2186" i="22" a="1"/>
  <c r="I2186" i="22" s="1"/>
  <c r="K2186" i="22" a="1"/>
  <c r="K2186" i="22" s="1"/>
  <c r="F2187" i="22"/>
  <c r="J2185" i="22"/>
  <c r="S2185" i="22" s="1"/>
  <c r="O2185" i="22"/>
  <c r="W2185" i="22"/>
  <c r="N2184" i="22"/>
  <c r="U2184" i="22" s="1"/>
  <c r="Q2184" i="22"/>
  <c r="Y2184" i="22"/>
  <c r="V2185" i="22"/>
  <c r="M2185" i="22"/>
  <c r="A2185" i="22"/>
  <c r="H2185" i="22"/>
  <c r="R2185" i="22" s="1"/>
  <c r="L2185" i="22"/>
  <c r="T2185" i="22" s="1"/>
  <c r="P2185" i="22"/>
  <c r="X2185" i="22"/>
  <c r="Y2185" i="22" l="1"/>
  <c r="Q2185" i="22"/>
  <c r="N2185" i="22"/>
  <c r="U2185" i="22" s="1"/>
  <c r="F2188" i="22"/>
  <c r="K2187" i="22" a="1"/>
  <c r="K2187" i="22" s="1"/>
  <c r="I2187" i="22" a="1"/>
  <c r="I2187" i="22" s="1"/>
  <c r="G2187" i="22" a="1"/>
  <c r="G2187" i="22" s="1"/>
  <c r="L2186" i="22"/>
  <c r="T2186" i="22" s="1"/>
  <c r="X2186" i="22"/>
  <c r="P2186" i="22"/>
  <c r="J2186" i="22"/>
  <c r="S2186" i="22" s="1"/>
  <c r="O2186" i="22"/>
  <c r="W2186" i="22"/>
  <c r="H2186" i="22"/>
  <c r="R2186" i="22" s="1"/>
  <c r="V2186" i="22"/>
  <c r="M2186" i="22"/>
  <c r="A2186" i="22"/>
  <c r="A2187" i="22" l="1"/>
  <c r="M2187" i="22"/>
  <c r="H2187" i="22"/>
  <c r="R2187" i="22" s="1"/>
  <c r="V2187" i="22"/>
  <c r="P2187" i="22"/>
  <c r="L2187" i="22"/>
  <c r="T2187" i="22" s="1"/>
  <c r="X2187" i="22"/>
  <c r="I2188" i="22" a="1"/>
  <c r="I2188" i="22" s="1"/>
  <c r="F2189" i="22"/>
  <c r="K2188" i="22" a="1"/>
  <c r="K2188" i="22" s="1"/>
  <c r="G2188" i="22" a="1"/>
  <c r="G2188" i="22" s="1"/>
  <c r="N2186" i="22"/>
  <c r="U2186" i="22" s="1"/>
  <c r="Q2186" i="22"/>
  <c r="Y2186" i="22"/>
  <c r="O2187" i="22"/>
  <c r="W2187" i="22"/>
  <c r="J2187" i="22"/>
  <c r="S2187" i="22" s="1"/>
  <c r="J2188" i="22" l="1"/>
  <c r="S2188" i="22" s="1"/>
  <c r="W2188" i="22"/>
  <c r="O2188" i="22"/>
  <c r="A2188" i="22"/>
  <c r="H2188" i="22"/>
  <c r="R2188" i="22" s="1"/>
  <c r="V2188" i="22"/>
  <c r="M2188" i="22"/>
  <c r="X2188" i="22"/>
  <c r="L2188" i="22"/>
  <c r="T2188" i="22" s="1"/>
  <c r="P2188" i="22"/>
  <c r="N2187" i="22"/>
  <c r="U2187" i="22" s="1"/>
  <c r="Y2187" i="22"/>
  <c r="Q2187" i="22"/>
  <c r="G2189" i="22" a="1"/>
  <c r="G2189" i="22" s="1"/>
  <c r="I2189" i="22" a="1"/>
  <c r="I2189" i="22" s="1"/>
  <c r="K2189" i="22" a="1"/>
  <c r="K2189" i="22" s="1"/>
  <c r="F2190" i="22"/>
  <c r="W2189" i="22" l="1"/>
  <c r="J2189" i="22"/>
  <c r="S2189" i="22" s="1"/>
  <c r="O2189" i="22"/>
  <c r="L2189" i="22"/>
  <c r="T2189" i="22" s="1"/>
  <c r="P2189" i="22"/>
  <c r="X2189" i="22"/>
  <c r="Q2188" i="22"/>
  <c r="Y2188" i="22"/>
  <c r="N2188" i="22"/>
  <c r="U2188" i="22" s="1"/>
  <c r="A2189" i="22"/>
  <c r="H2189" i="22"/>
  <c r="R2189" i="22" s="1"/>
  <c r="V2189" i="22"/>
  <c r="M2189" i="22"/>
  <c r="I2190" i="22" a="1"/>
  <c r="I2190" i="22" s="1"/>
  <c r="G2190" i="22" a="1"/>
  <c r="G2190" i="22" s="1"/>
  <c r="K2190" i="22" a="1"/>
  <c r="K2190" i="22" s="1"/>
  <c r="F2191" i="22"/>
  <c r="X2190" i="22" l="1"/>
  <c r="P2190" i="22"/>
  <c r="L2190" i="22"/>
  <c r="T2190" i="22" s="1"/>
  <c r="N2189" i="22"/>
  <c r="U2189" i="22" s="1"/>
  <c r="Q2189" i="22"/>
  <c r="Y2189" i="22"/>
  <c r="M2190" i="22"/>
  <c r="A2190" i="22"/>
  <c r="H2190" i="22"/>
  <c r="R2190" i="22" s="1"/>
  <c r="V2190" i="22"/>
  <c r="O2190" i="22"/>
  <c r="W2190" i="22"/>
  <c r="J2190" i="22"/>
  <c r="S2190" i="22" s="1"/>
  <c r="G2191" i="22" a="1"/>
  <c r="G2191" i="22" s="1"/>
  <c r="I2191" i="22" a="1"/>
  <c r="I2191" i="22" s="1"/>
  <c r="F2192" i="22"/>
  <c r="K2191" i="22" a="1"/>
  <c r="K2191" i="22" s="1"/>
  <c r="M2191" i="22" l="1"/>
  <c r="A2191" i="22"/>
  <c r="V2191" i="22"/>
  <c r="H2191" i="22"/>
  <c r="R2191" i="22" s="1"/>
  <c r="I2192" i="22" a="1"/>
  <c r="I2192" i="22" s="1"/>
  <c r="G2192" i="22" a="1"/>
  <c r="G2192" i="22" s="1"/>
  <c r="K2192" i="22" a="1"/>
  <c r="K2192" i="22" s="1"/>
  <c r="F2193" i="22"/>
  <c r="N2190" i="22"/>
  <c r="U2190" i="22" s="1"/>
  <c r="Y2190" i="22"/>
  <c r="Q2190" i="22"/>
  <c r="W2191" i="22"/>
  <c r="O2191" i="22"/>
  <c r="J2191" i="22"/>
  <c r="S2191" i="22" s="1"/>
  <c r="L2191" i="22"/>
  <c r="T2191" i="22" s="1"/>
  <c r="P2191" i="22"/>
  <c r="X2191" i="22"/>
  <c r="K2193" i="22" l="1" a="1"/>
  <c r="K2193" i="22" s="1"/>
  <c r="G2193" i="22" a="1"/>
  <c r="G2193" i="22" s="1"/>
  <c r="I2193" i="22" a="1"/>
  <c r="I2193" i="22" s="1"/>
  <c r="F2194" i="22"/>
  <c r="P2192" i="22"/>
  <c r="X2192" i="22"/>
  <c r="L2192" i="22"/>
  <c r="T2192" i="22" s="1"/>
  <c r="O2192" i="22"/>
  <c r="J2192" i="22"/>
  <c r="S2192" i="22" s="1"/>
  <c r="W2192" i="22"/>
  <c r="M2192" i="22"/>
  <c r="A2192" i="22"/>
  <c r="H2192" i="22"/>
  <c r="R2192" i="22" s="1"/>
  <c r="V2192" i="22"/>
  <c r="Q2191" i="22"/>
  <c r="Y2191" i="22"/>
  <c r="N2191" i="22"/>
  <c r="U2191" i="22" s="1"/>
  <c r="F2195" i="22" l="1"/>
  <c r="G2194" i="22" a="1"/>
  <c r="G2194" i="22" s="1"/>
  <c r="I2194" i="22" a="1"/>
  <c r="I2194" i="22" s="1"/>
  <c r="K2194" i="22" a="1"/>
  <c r="K2194" i="22" s="1"/>
  <c r="Q2192" i="22"/>
  <c r="Y2192" i="22"/>
  <c r="N2192" i="22"/>
  <c r="U2192" i="22" s="1"/>
  <c r="J2193" i="22"/>
  <c r="S2193" i="22" s="1"/>
  <c r="W2193" i="22"/>
  <c r="O2193" i="22"/>
  <c r="H2193" i="22"/>
  <c r="R2193" i="22" s="1"/>
  <c r="V2193" i="22"/>
  <c r="M2193" i="22"/>
  <c r="A2193" i="22"/>
  <c r="P2193" i="22"/>
  <c r="X2193" i="22"/>
  <c r="L2193" i="22"/>
  <c r="T2193" i="22" s="1"/>
  <c r="Q2193" i="22" l="1"/>
  <c r="Y2193" i="22"/>
  <c r="N2193" i="22"/>
  <c r="U2193" i="22" s="1"/>
  <c r="L2194" i="22"/>
  <c r="T2194" i="22" s="1"/>
  <c r="X2194" i="22"/>
  <c r="P2194" i="22"/>
  <c r="W2194" i="22"/>
  <c r="J2194" i="22"/>
  <c r="S2194" i="22" s="1"/>
  <c r="O2194" i="22"/>
  <c r="H2194" i="22"/>
  <c r="R2194" i="22" s="1"/>
  <c r="V2194" i="22"/>
  <c r="M2194" i="22"/>
  <c r="A2194" i="22"/>
  <c r="I2195" i="22" a="1"/>
  <c r="I2195" i="22" s="1"/>
  <c r="G2195" i="22" a="1"/>
  <c r="G2195" i="22" s="1"/>
  <c r="K2195" i="22" a="1"/>
  <c r="K2195" i="22" s="1"/>
  <c r="F2196" i="22"/>
  <c r="V2195" i="22" l="1"/>
  <c r="H2195" i="22"/>
  <c r="R2195" i="22" s="1"/>
  <c r="M2195" i="22"/>
  <c r="A2195" i="22"/>
  <c r="Y2194" i="22"/>
  <c r="N2194" i="22"/>
  <c r="U2194" i="22" s="1"/>
  <c r="Q2194" i="22"/>
  <c r="P2195" i="22"/>
  <c r="X2195" i="22"/>
  <c r="L2195" i="22"/>
  <c r="T2195" i="22" s="1"/>
  <c r="W2195" i="22"/>
  <c r="O2195" i="22"/>
  <c r="J2195" i="22"/>
  <c r="S2195" i="22" s="1"/>
  <c r="F2197" i="22"/>
  <c r="G2196" i="22" a="1"/>
  <c r="G2196" i="22" s="1"/>
  <c r="K2196" i="22" a="1"/>
  <c r="K2196" i="22" s="1"/>
  <c r="I2196" i="22" a="1"/>
  <c r="I2196" i="22" s="1"/>
  <c r="Q2195" i="22" l="1"/>
  <c r="Y2195" i="22"/>
  <c r="N2195" i="22"/>
  <c r="U2195" i="22" s="1"/>
  <c r="M2196" i="22"/>
  <c r="H2196" i="22"/>
  <c r="R2196" i="22" s="1"/>
  <c r="V2196" i="22"/>
  <c r="A2196" i="22"/>
  <c r="F2198" i="22"/>
  <c r="I2197" i="22" a="1"/>
  <c r="I2197" i="22" s="1"/>
  <c r="G2197" i="22" a="1"/>
  <c r="G2197" i="22" s="1"/>
  <c r="K2197" i="22" a="1"/>
  <c r="K2197" i="22" s="1"/>
  <c r="L2196" i="22"/>
  <c r="T2196" i="22" s="1"/>
  <c r="P2196" i="22"/>
  <c r="X2196" i="22"/>
  <c r="J2196" i="22"/>
  <c r="S2196" i="22" s="1"/>
  <c r="W2196" i="22"/>
  <c r="O2196" i="22"/>
  <c r="F2199" i="22" l="1"/>
  <c r="K2198" i="22" a="1"/>
  <c r="K2198" i="22" s="1"/>
  <c r="G2198" i="22" a="1"/>
  <c r="G2198" i="22" s="1"/>
  <c r="I2198" i="22" a="1"/>
  <c r="I2198" i="22" s="1"/>
  <c r="N2196" i="22"/>
  <c r="U2196" i="22" s="1"/>
  <c r="Q2196" i="22"/>
  <c r="Y2196" i="22"/>
  <c r="L2197" i="22"/>
  <c r="T2197" i="22" s="1"/>
  <c r="P2197" i="22"/>
  <c r="X2197" i="22"/>
  <c r="M2197" i="22"/>
  <c r="A2197" i="22"/>
  <c r="H2197" i="22"/>
  <c r="R2197" i="22" s="1"/>
  <c r="V2197" i="22"/>
  <c r="O2197" i="22"/>
  <c r="W2197" i="22"/>
  <c r="J2197" i="22"/>
  <c r="S2197" i="22" s="1"/>
  <c r="O2198" i="22" l="1"/>
  <c r="J2198" i="22"/>
  <c r="S2198" i="22" s="1"/>
  <c r="W2198" i="22"/>
  <c r="Q2197" i="22"/>
  <c r="Y2197" i="22"/>
  <c r="N2197" i="22"/>
  <c r="U2197" i="22" s="1"/>
  <c r="M2198" i="22"/>
  <c r="A2198" i="22"/>
  <c r="V2198" i="22"/>
  <c r="H2198" i="22"/>
  <c r="R2198" i="22" s="1"/>
  <c r="P2198" i="22"/>
  <c r="X2198" i="22"/>
  <c r="L2198" i="22"/>
  <c r="T2198" i="22" s="1"/>
  <c r="K2199" i="22" a="1"/>
  <c r="K2199" i="22" s="1"/>
  <c r="G2199" i="22" a="1"/>
  <c r="G2199" i="22" s="1"/>
  <c r="F2200" i="22"/>
  <c r="I2199" i="22" a="1"/>
  <c r="I2199" i="22" s="1"/>
  <c r="F2201" i="22" l="1"/>
  <c r="K2200" i="22" a="1"/>
  <c r="K2200" i="22" s="1"/>
  <c r="G2200" i="22" a="1"/>
  <c r="G2200" i="22" s="1"/>
  <c r="I2200" i="22" a="1"/>
  <c r="I2200" i="22" s="1"/>
  <c r="Y2198" i="22"/>
  <c r="Q2198" i="22"/>
  <c r="N2198" i="22"/>
  <c r="U2198" i="22" s="1"/>
  <c r="P2199" i="22"/>
  <c r="X2199" i="22"/>
  <c r="L2199" i="22"/>
  <c r="T2199" i="22" s="1"/>
  <c r="M2199" i="22"/>
  <c r="V2199" i="22"/>
  <c r="A2199" i="22"/>
  <c r="H2199" i="22"/>
  <c r="R2199" i="22" s="1"/>
  <c r="O2199" i="22"/>
  <c r="W2199" i="22"/>
  <c r="J2199" i="22"/>
  <c r="S2199" i="22" s="1"/>
  <c r="O2200" i="22" l="1"/>
  <c r="W2200" i="22"/>
  <c r="J2200" i="22"/>
  <c r="S2200" i="22" s="1"/>
  <c r="N2199" i="22"/>
  <c r="U2199" i="22" s="1"/>
  <c r="Y2199" i="22"/>
  <c r="Q2199" i="22"/>
  <c r="M2200" i="22"/>
  <c r="V2200" i="22"/>
  <c r="A2200" i="22"/>
  <c r="H2200" i="22"/>
  <c r="R2200" i="22" s="1"/>
  <c r="X2200" i="22"/>
  <c r="P2200" i="22"/>
  <c r="L2200" i="22"/>
  <c r="T2200" i="22" s="1"/>
  <c r="I2201" i="22" a="1"/>
  <c r="I2201" i="22" s="1"/>
  <c r="F2202" i="22"/>
  <c r="G2201" i="22" a="1"/>
  <c r="G2201" i="22" s="1"/>
  <c r="K2201" i="22" a="1"/>
  <c r="K2201" i="22" s="1"/>
  <c r="G2202" i="22" l="1" a="1"/>
  <c r="G2202" i="22" s="1"/>
  <c r="I2202" i="22" a="1"/>
  <c r="I2202" i="22" s="1"/>
  <c r="F2203" i="22"/>
  <c r="K2202" i="22" a="1"/>
  <c r="K2202" i="22" s="1"/>
  <c r="Y2200" i="22"/>
  <c r="N2200" i="22"/>
  <c r="U2200" i="22" s="1"/>
  <c r="Q2200" i="22"/>
  <c r="J2201" i="22"/>
  <c r="S2201" i="22" s="1"/>
  <c r="O2201" i="22"/>
  <c r="W2201" i="22"/>
  <c r="A2201" i="22"/>
  <c r="H2201" i="22"/>
  <c r="R2201" i="22" s="1"/>
  <c r="M2201" i="22"/>
  <c r="V2201" i="22"/>
  <c r="L2201" i="22"/>
  <c r="T2201" i="22" s="1"/>
  <c r="P2201" i="22"/>
  <c r="X2201" i="22"/>
  <c r="Q2201" i="22" l="1"/>
  <c r="Y2201" i="22"/>
  <c r="N2201" i="22"/>
  <c r="U2201" i="22" s="1"/>
  <c r="P2202" i="22"/>
  <c r="L2202" i="22"/>
  <c r="T2202" i="22" s="1"/>
  <c r="X2202" i="22"/>
  <c r="K2203" i="22" a="1"/>
  <c r="K2203" i="22" s="1"/>
  <c r="G2203" i="22" a="1"/>
  <c r="G2203" i="22" s="1"/>
  <c r="I2203" i="22" a="1"/>
  <c r="I2203" i="22" s="1"/>
  <c r="F2204" i="22"/>
  <c r="W2202" i="22"/>
  <c r="J2202" i="22"/>
  <c r="S2202" i="22" s="1"/>
  <c r="O2202" i="22"/>
  <c r="V2202" i="22"/>
  <c r="M2202" i="22"/>
  <c r="A2202" i="22"/>
  <c r="H2202" i="22"/>
  <c r="R2202" i="22" s="1"/>
  <c r="Q2202" i="22" l="1"/>
  <c r="Y2202" i="22"/>
  <c r="N2202" i="22"/>
  <c r="U2202" i="22" s="1"/>
  <c r="P2203" i="22"/>
  <c r="X2203" i="22"/>
  <c r="L2203" i="22"/>
  <c r="T2203" i="22" s="1"/>
  <c r="V2203" i="22"/>
  <c r="M2203" i="22"/>
  <c r="A2203" i="22"/>
  <c r="H2203" i="22"/>
  <c r="R2203" i="22" s="1"/>
  <c r="F2205" i="22"/>
  <c r="G2204" i="22" a="1"/>
  <c r="G2204" i="22" s="1"/>
  <c r="K2204" i="22" a="1"/>
  <c r="K2204" i="22" s="1"/>
  <c r="I2204" i="22" a="1"/>
  <c r="I2204" i="22" s="1"/>
  <c r="W2203" i="22"/>
  <c r="O2203" i="22"/>
  <c r="J2203" i="22"/>
  <c r="S2203" i="22" s="1"/>
  <c r="L2204" i="22" l="1"/>
  <c r="T2204" i="22" s="1"/>
  <c r="P2204" i="22"/>
  <c r="X2204" i="22"/>
  <c r="O2204" i="22"/>
  <c r="J2204" i="22"/>
  <c r="S2204" i="22" s="1"/>
  <c r="W2204" i="22"/>
  <c r="M2204" i="22"/>
  <c r="V2204" i="22"/>
  <c r="A2204" i="22"/>
  <c r="H2204" i="22"/>
  <c r="R2204" i="22" s="1"/>
  <c r="K2205" i="22" a="1"/>
  <c r="K2205" i="22" s="1"/>
  <c r="G2205" i="22" a="1"/>
  <c r="G2205" i="22" s="1"/>
  <c r="I2205" i="22" a="1"/>
  <c r="I2205" i="22" s="1"/>
  <c r="F2206" i="22"/>
  <c r="Q2203" i="22"/>
  <c r="N2203" i="22"/>
  <c r="U2203" i="22" s="1"/>
  <c r="Y2203" i="22"/>
  <c r="Q2204" i="22" l="1"/>
  <c r="N2204" i="22"/>
  <c r="U2204" i="22" s="1"/>
  <c r="Y2204" i="22"/>
  <c r="I2206" i="22" a="1"/>
  <c r="I2206" i="22" s="1"/>
  <c r="K2206" i="22" a="1"/>
  <c r="K2206" i="22" s="1"/>
  <c r="G2206" i="22" a="1"/>
  <c r="G2206" i="22" s="1"/>
  <c r="F2207" i="22"/>
  <c r="W2205" i="22"/>
  <c r="J2205" i="22"/>
  <c r="S2205" i="22" s="1"/>
  <c r="O2205" i="22"/>
  <c r="M2205" i="22"/>
  <c r="A2205" i="22"/>
  <c r="H2205" i="22"/>
  <c r="R2205" i="22" s="1"/>
  <c r="V2205" i="22"/>
  <c r="P2205" i="22"/>
  <c r="L2205" i="22"/>
  <c r="T2205" i="22" s="1"/>
  <c r="X2205" i="22"/>
  <c r="L2206" i="22" l="1"/>
  <c r="T2206" i="22" s="1"/>
  <c r="P2206" i="22"/>
  <c r="X2206" i="22"/>
  <c r="O2206" i="22"/>
  <c r="W2206" i="22"/>
  <c r="J2206" i="22"/>
  <c r="S2206" i="22" s="1"/>
  <c r="Y2205" i="22"/>
  <c r="Q2205" i="22"/>
  <c r="N2205" i="22"/>
  <c r="U2205" i="22" s="1"/>
  <c r="F2208" i="22"/>
  <c r="I2207" i="22" a="1"/>
  <c r="I2207" i="22" s="1"/>
  <c r="G2207" i="22" a="1"/>
  <c r="G2207" i="22" s="1"/>
  <c r="K2207" i="22" a="1"/>
  <c r="K2207" i="22" s="1"/>
  <c r="M2206" i="22"/>
  <c r="A2206" i="22"/>
  <c r="H2206" i="22"/>
  <c r="R2206" i="22" s="1"/>
  <c r="V2206" i="22"/>
  <c r="Y2206" i="22" l="1"/>
  <c r="Q2206" i="22"/>
  <c r="N2206" i="22"/>
  <c r="U2206" i="22" s="1"/>
  <c r="W2207" i="22"/>
  <c r="J2207" i="22"/>
  <c r="S2207" i="22" s="1"/>
  <c r="O2207" i="22"/>
  <c r="M2207" i="22"/>
  <c r="A2207" i="22"/>
  <c r="H2207" i="22"/>
  <c r="R2207" i="22" s="1"/>
  <c r="V2207" i="22"/>
  <c r="F2209" i="22"/>
  <c r="K2208" i="22" a="1"/>
  <c r="K2208" i="22" s="1"/>
  <c r="I2208" i="22" a="1"/>
  <c r="I2208" i="22" s="1"/>
  <c r="G2208" i="22" a="1"/>
  <c r="G2208" i="22" s="1"/>
  <c r="L2207" i="22"/>
  <c r="T2207" i="22" s="1"/>
  <c r="P2207" i="22"/>
  <c r="X2207" i="22"/>
  <c r="M2208" i="22" l="1"/>
  <c r="V2208" i="22"/>
  <c r="H2208" i="22"/>
  <c r="R2208" i="22" s="1"/>
  <c r="A2208" i="22"/>
  <c r="P2208" i="22"/>
  <c r="X2208" i="22"/>
  <c r="L2208" i="22"/>
  <c r="T2208" i="22" s="1"/>
  <c r="W2208" i="22"/>
  <c r="O2208" i="22"/>
  <c r="J2208" i="22"/>
  <c r="S2208" i="22" s="1"/>
  <c r="F2210" i="22"/>
  <c r="K2209" i="22" a="1"/>
  <c r="K2209" i="22" s="1"/>
  <c r="G2209" i="22" a="1"/>
  <c r="G2209" i="22" s="1"/>
  <c r="I2209" i="22" a="1"/>
  <c r="I2209" i="22" s="1"/>
  <c r="Y2207" i="22"/>
  <c r="N2207" i="22"/>
  <c r="U2207" i="22" s="1"/>
  <c r="Q2207" i="22"/>
  <c r="V2209" i="22" l="1"/>
  <c r="M2209" i="22"/>
  <c r="A2209" i="22"/>
  <c r="H2209" i="22"/>
  <c r="R2209" i="22" s="1"/>
  <c r="W2209" i="22"/>
  <c r="J2209" i="22"/>
  <c r="S2209" i="22" s="1"/>
  <c r="O2209" i="22"/>
  <c r="K2210" i="22" a="1"/>
  <c r="K2210" i="22" s="1"/>
  <c r="F2211" i="22"/>
  <c r="G2210" i="22" a="1"/>
  <c r="G2210" i="22" s="1"/>
  <c r="I2210" i="22" a="1"/>
  <c r="I2210" i="22" s="1"/>
  <c r="X2209" i="22"/>
  <c r="L2209" i="22"/>
  <c r="T2209" i="22" s="1"/>
  <c r="P2209" i="22"/>
  <c r="N2208" i="22"/>
  <c r="U2208" i="22" s="1"/>
  <c r="Q2208" i="22"/>
  <c r="Y2208" i="22"/>
  <c r="L2210" i="22" l="1"/>
  <c r="T2210" i="22" s="1"/>
  <c r="P2210" i="22"/>
  <c r="X2210" i="22"/>
  <c r="O2210" i="22"/>
  <c r="J2210" i="22"/>
  <c r="S2210" i="22" s="1"/>
  <c r="W2210" i="22"/>
  <c r="Y2209" i="22"/>
  <c r="Q2209" i="22"/>
  <c r="N2209" i="22"/>
  <c r="U2209" i="22" s="1"/>
  <c r="M2210" i="22"/>
  <c r="A2210" i="22"/>
  <c r="H2210" i="22"/>
  <c r="R2210" i="22" s="1"/>
  <c r="V2210" i="22"/>
  <c r="K2211" i="22" a="1"/>
  <c r="K2211" i="22" s="1"/>
  <c r="G2211" i="22" a="1"/>
  <c r="G2211" i="22" s="1"/>
  <c r="F2212" i="22"/>
  <c r="I2211" i="22" a="1"/>
  <c r="I2211" i="22" s="1"/>
  <c r="X2211" i="22" l="1"/>
  <c r="P2211" i="22"/>
  <c r="L2211" i="22"/>
  <c r="T2211" i="22" s="1"/>
  <c r="M2211" i="22"/>
  <c r="A2211" i="22"/>
  <c r="H2211" i="22"/>
  <c r="R2211" i="22" s="1"/>
  <c r="V2211" i="22"/>
  <c r="K2212" i="22" a="1"/>
  <c r="K2212" i="22" s="1"/>
  <c r="I2212" i="22" a="1"/>
  <c r="I2212" i="22" s="1"/>
  <c r="F2213" i="22"/>
  <c r="G2212" i="22" a="1"/>
  <c r="G2212" i="22" s="1"/>
  <c r="Q2210" i="22"/>
  <c r="Y2210" i="22"/>
  <c r="N2210" i="22"/>
  <c r="U2210" i="22" s="1"/>
  <c r="O2211" i="22"/>
  <c r="W2211" i="22"/>
  <c r="J2211" i="22"/>
  <c r="S2211" i="22" s="1"/>
  <c r="N2211" i="22" l="1"/>
  <c r="U2211" i="22" s="1"/>
  <c r="Q2211" i="22"/>
  <c r="Y2211" i="22"/>
  <c r="L2212" i="22"/>
  <c r="T2212" i="22" s="1"/>
  <c r="P2212" i="22"/>
  <c r="X2212" i="22"/>
  <c r="A2212" i="22"/>
  <c r="M2212" i="22"/>
  <c r="H2212" i="22"/>
  <c r="R2212" i="22" s="1"/>
  <c r="V2212" i="22"/>
  <c r="I2213" i="22" a="1"/>
  <c r="I2213" i="22" s="1"/>
  <c r="K2213" i="22" a="1"/>
  <c r="K2213" i="22" s="1"/>
  <c r="F2214" i="22"/>
  <c r="G2213" i="22" a="1"/>
  <c r="G2213" i="22" s="1"/>
  <c r="O2212" i="22"/>
  <c r="W2212" i="22"/>
  <c r="J2212" i="22"/>
  <c r="S2212" i="22" s="1"/>
  <c r="Q2212" i="22" l="1"/>
  <c r="Y2212" i="22"/>
  <c r="N2212" i="22"/>
  <c r="U2212" i="22" s="1"/>
  <c r="I2214" i="22" a="1"/>
  <c r="I2214" i="22" s="1"/>
  <c r="K2214" i="22" a="1"/>
  <c r="K2214" i="22" s="1"/>
  <c r="F2215" i="22"/>
  <c r="G2214" i="22" a="1"/>
  <c r="G2214" i="22" s="1"/>
  <c r="X2213" i="22"/>
  <c r="L2213" i="22"/>
  <c r="T2213" i="22" s="1"/>
  <c r="P2213" i="22"/>
  <c r="W2213" i="22"/>
  <c r="J2213" i="22"/>
  <c r="S2213" i="22" s="1"/>
  <c r="O2213" i="22"/>
  <c r="A2213" i="22"/>
  <c r="V2213" i="22"/>
  <c r="H2213" i="22"/>
  <c r="R2213" i="22" s="1"/>
  <c r="M2213" i="22"/>
  <c r="X2214" i="22" l="1"/>
  <c r="L2214" i="22"/>
  <c r="T2214" i="22" s="1"/>
  <c r="P2214" i="22"/>
  <c r="K2215" i="22" a="1"/>
  <c r="K2215" i="22" s="1"/>
  <c r="G2215" i="22" a="1"/>
  <c r="G2215" i="22" s="1"/>
  <c r="I2215" i="22" a="1"/>
  <c r="I2215" i="22" s="1"/>
  <c r="F2216" i="22"/>
  <c r="W2214" i="22"/>
  <c r="J2214" i="22"/>
  <c r="S2214" i="22" s="1"/>
  <c r="O2214" i="22"/>
  <c r="M2214" i="22"/>
  <c r="A2214" i="22"/>
  <c r="H2214" i="22"/>
  <c r="R2214" i="22" s="1"/>
  <c r="V2214" i="22"/>
  <c r="N2213" i="22"/>
  <c r="U2213" i="22" s="1"/>
  <c r="Q2213" i="22"/>
  <c r="Y2213" i="22"/>
  <c r="O2215" i="22" l="1"/>
  <c r="W2215" i="22"/>
  <c r="J2215" i="22"/>
  <c r="S2215" i="22" s="1"/>
  <c r="H2215" i="22"/>
  <c r="R2215" i="22" s="1"/>
  <c r="V2215" i="22"/>
  <c r="M2215" i="22"/>
  <c r="A2215" i="22"/>
  <c r="L2215" i="22"/>
  <c r="T2215" i="22" s="1"/>
  <c r="P2215" i="22"/>
  <c r="X2215" i="22"/>
  <c r="Q2214" i="22"/>
  <c r="Y2214" i="22"/>
  <c r="N2214" i="22"/>
  <c r="U2214" i="22" s="1"/>
  <c r="F2217" i="22"/>
  <c r="G2216" i="22" a="1"/>
  <c r="G2216" i="22" s="1"/>
  <c r="K2216" i="22" a="1"/>
  <c r="K2216" i="22" s="1"/>
  <c r="I2216" i="22" a="1"/>
  <c r="I2216" i="22" s="1"/>
  <c r="H2216" i="22" l="1"/>
  <c r="R2216" i="22" s="1"/>
  <c r="M2216" i="22"/>
  <c r="A2216" i="22"/>
  <c r="V2216" i="22"/>
  <c r="Q2215" i="22"/>
  <c r="Y2215" i="22"/>
  <c r="N2215" i="22"/>
  <c r="U2215" i="22" s="1"/>
  <c r="X2216" i="22"/>
  <c r="L2216" i="22"/>
  <c r="T2216" i="22" s="1"/>
  <c r="P2216" i="22"/>
  <c r="F2218" i="22"/>
  <c r="G2217" i="22" a="1"/>
  <c r="G2217" i="22" s="1"/>
  <c r="K2217" i="22" a="1"/>
  <c r="K2217" i="22" s="1"/>
  <c r="I2217" i="22" a="1"/>
  <c r="I2217" i="22" s="1"/>
  <c r="W2216" i="22"/>
  <c r="O2216" i="22"/>
  <c r="J2216" i="22"/>
  <c r="S2216" i="22" s="1"/>
  <c r="J2217" i="22" l="1"/>
  <c r="S2217" i="22" s="1"/>
  <c r="O2217" i="22"/>
  <c r="W2217" i="22"/>
  <c r="X2217" i="22"/>
  <c r="L2217" i="22"/>
  <c r="T2217" i="22" s="1"/>
  <c r="P2217" i="22"/>
  <c r="A2217" i="22"/>
  <c r="M2217" i="22"/>
  <c r="H2217" i="22"/>
  <c r="R2217" i="22" s="1"/>
  <c r="V2217" i="22"/>
  <c r="N2216" i="22"/>
  <c r="U2216" i="22" s="1"/>
  <c r="Y2216" i="22"/>
  <c r="Q2216" i="22"/>
  <c r="I2218" i="22" a="1"/>
  <c r="I2218" i="22" s="1"/>
  <c r="K2218" i="22" a="1"/>
  <c r="K2218" i="22" s="1"/>
  <c r="G2218" i="22" a="1"/>
  <c r="G2218" i="22" s="1"/>
  <c r="F2219" i="22"/>
  <c r="N2217" i="22" l="1"/>
  <c r="U2217" i="22" s="1"/>
  <c r="Q2217" i="22"/>
  <c r="Y2217" i="22"/>
  <c r="W2218" i="22"/>
  <c r="O2218" i="22"/>
  <c r="J2218" i="22"/>
  <c r="S2218" i="22" s="1"/>
  <c r="A2218" i="22"/>
  <c r="H2218" i="22"/>
  <c r="R2218" i="22" s="1"/>
  <c r="M2218" i="22"/>
  <c r="V2218" i="22"/>
  <c r="P2218" i="22"/>
  <c r="X2218" i="22"/>
  <c r="L2218" i="22"/>
  <c r="T2218" i="22" s="1"/>
  <c r="I2219" i="22" a="1"/>
  <c r="I2219" i="22" s="1"/>
  <c r="G2219" i="22" a="1"/>
  <c r="G2219" i="22" s="1"/>
  <c r="K2219" i="22" a="1"/>
  <c r="K2219" i="22" s="1"/>
  <c r="F2220" i="22"/>
  <c r="O2219" i="22" l="1"/>
  <c r="W2219" i="22"/>
  <c r="J2219" i="22"/>
  <c r="S2219" i="22" s="1"/>
  <c r="P2219" i="22"/>
  <c r="L2219" i="22"/>
  <c r="T2219" i="22" s="1"/>
  <c r="X2219" i="22"/>
  <c r="A2219" i="22"/>
  <c r="H2219" i="22"/>
  <c r="R2219" i="22" s="1"/>
  <c r="V2219" i="22"/>
  <c r="M2219" i="22"/>
  <c r="K2220" i="22" a="1"/>
  <c r="K2220" i="22" s="1"/>
  <c r="G2220" i="22" a="1"/>
  <c r="G2220" i="22" s="1"/>
  <c r="F2221" i="22"/>
  <c r="I2220" i="22" a="1"/>
  <c r="I2220" i="22" s="1"/>
  <c r="Q2218" i="22"/>
  <c r="Y2218" i="22"/>
  <c r="N2218" i="22"/>
  <c r="U2218" i="22" s="1"/>
  <c r="O2220" i="22" l="1"/>
  <c r="W2220" i="22"/>
  <c r="J2220" i="22"/>
  <c r="S2220" i="22" s="1"/>
  <c r="A2220" i="22"/>
  <c r="H2220" i="22"/>
  <c r="R2220" i="22" s="1"/>
  <c r="V2220" i="22"/>
  <c r="M2220" i="22"/>
  <c r="P2220" i="22"/>
  <c r="X2220" i="22"/>
  <c r="L2220" i="22"/>
  <c r="T2220" i="22" s="1"/>
  <c r="F2222" i="22"/>
  <c r="K2221" i="22" a="1"/>
  <c r="K2221" i="22" s="1"/>
  <c r="G2221" i="22" a="1"/>
  <c r="G2221" i="22" s="1"/>
  <c r="I2221" i="22" a="1"/>
  <c r="I2221" i="22" s="1"/>
  <c r="N2219" i="22"/>
  <c r="U2219" i="22" s="1"/>
  <c r="Q2219" i="22"/>
  <c r="Y2219" i="22"/>
  <c r="O2221" i="22" l="1"/>
  <c r="J2221" i="22"/>
  <c r="S2221" i="22" s="1"/>
  <c r="W2221" i="22"/>
  <c r="Y2220" i="22"/>
  <c r="N2220" i="22"/>
  <c r="U2220" i="22" s="1"/>
  <c r="Q2220" i="22"/>
  <c r="F2223" i="22"/>
  <c r="I2222" i="22" a="1"/>
  <c r="I2222" i="22" s="1"/>
  <c r="G2222" i="22" a="1"/>
  <c r="G2222" i="22" s="1"/>
  <c r="K2222" i="22" a="1"/>
  <c r="K2222" i="22" s="1"/>
  <c r="P2221" i="22"/>
  <c r="X2221" i="22"/>
  <c r="L2221" i="22"/>
  <c r="T2221" i="22" s="1"/>
  <c r="M2221" i="22"/>
  <c r="H2221" i="22"/>
  <c r="R2221" i="22" s="1"/>
  <c r="V2221" i="22"/>
  <c r="A2221" i="22"/>
  <c r="W2222" i="22" l="1"/>
  <c r="J2222" i="22"/>
  <c r="S2222" i="22" s="1"/>
  <c r="O2222" i="22"/>
  <c r="N2221" i="22"/>
  <c r="U2221" i="22" s="1"/>
  <c r="Q2221" i="22"/>
  <c r="Y2221" i="22"/>
  <c r="K2223" i="22" a="1"/>
  <c r="K2223" i="22" s="1"/>
  <c r="F2224" i="22"/>
  <c r="G2223" i="22" a="1"/>
  <c r="G2223" i="22" s="1"/>
  <c r="I2223" i="22" a="1"/>
  <c r="I2223" i="22" s="1"/>
  <c r="X2222" i="22"/>
  <c r="L2222" i="22"/>
  <c r="T2222" i="22" s="1"/>
  <c r="P2222" i="22"/>
  <c r="H2222" i="22"/>
  <c r="R2222" i="22" s="1"/>
  <c r="A2222" i="22"/>
  <c r="M2222" i="22"/>
  <c r="V2222" i="22"/>
  <c r="N2222" i="22" l="1"/>
  <c r="U2222" i="22" s="1"/>
  <c r="Q2222" i="22"/>
  <c r="Y2222" i="22"/>
  <c r="L2223" i="22"/>
  <c r="T2223" i="22" s="1"/>
  <c r="X2223" i="22"/>
  <c r="P2223" i="22"/>
  <c r="W2223" i="22"/>
  <c r="J2223" i="22"/>
  <c r="S2223" i="22" s="1"/>
  <c r="O2223" i="22"/>
  <c r="I2224" i="22" a="1"/>
  <c r="I2224" i="22" s="1"/>
  <c r="G2224" i="22" a="1"/>
  <c r="G2224" i="22" s="1"/>
  <c r="K2224" i="22" a="1"/>
  <c r="K2224" i="22" s="1"/>
  <c r="F2225" i="22"/>
  <c r="H2223" i="22"/>
  <c r="R2223" i="22" s="1"/>
  <c r="V2223" i="22"/>
  <c r="M2223" i="22"/>
  <c r="A2223" i="22"/>
  <c r="G2225" i="22" l="1" a="1"/>
  <c r="G2225" i="22" s="1"/>
  <c r="F2226" i="22"/>
  <c r="K2225" i="22" a="1"/>
  <c r="K2225" i="22" s="1"/>
  <c r="I2225" i="22" a="1"/>
  <c r="I2225" i="22" s="1"/>
  <c r="X2224" i="22"/>
  <c r="L2224" i="22"/>
  <c r="T2224" i="22" s="1"/>
  <c r="P2224" i="22"/>
  <c r="Q2223" i="22"/>
  <c r="N2223" i="22"/>
  <c r="U2223" i="22" s="1"/>
  <c r="Y2223" i="22"/>
  <c r="A2224" i="22"/>
  <c r="H2224" i="22"/>
  <c r="R2224" i="22" s="1"/>
  <c r="V2224" i="22"/>
  <c r="M2224" i="22"/>
  <c r="O2224" i="22"/>
  <c r="W2224" i="22"/>
  <c r="J2224" i="22"/>
  <c r="S2224" i="22" s="1"/>
  <c r="J2225" i="22" l="1"/>
  <c r="S2225" i="22" s="1"/>
  <c r="O2225" i="22"/>
  <c r="W2225" i="22"/>
  <c r="P2225" i="22"/>
  <c r="L2225" i="22"/>
  <c r="T2225" i="22" s="1"/>
  <c r="X2225" i="22"/>
  <c r="I2226" i="22" a="1"/>
  <c r="I2226" i="22" s="1"/>
  <c r="F2227" i="22"/>
  <c r="G2226" i="22" a="1"/>
  <c r="G2226" i="22" s="1"/>
  <c r="K2226" i="22" a="1"/>
  <c r="K2226" i="22" s="1"/>
  <c r="Q2224" i="22"/>
  <c r="Y2224" i="22"/>
  <c r="N2224" i="22"/>
  <c r="U2224" i="22" s="1"/>
  <c r="M2225" i="22"/>
  <c r="A2225" i="22"/>
  <c r="H2225" i="22"/>
  <c r="R2225" i="22" s="1"/>
  <c r="V2225" i="22"/>
  <c r="W2226" i="22" l="1"/>
  <c r="O2226" i="22"/>
  <c r="J2226" i="22"/>
  <c r="S2226" i="22" s="1"/>
  <c r="Q2225" i="22"/>
  <c r="Y2225" i="22"/>
  <c r="N2225" i="22"/>
  <c r="U2225" i="22" s="1"/>
  <c r="I2227" i="22" a="1"/>
  <c r="I2227" i="22" s="1"/>
  <c r="K2227" i="22" a="1"/>
  <c r="K2227" i="22" s="1"/>
  <c r="F2228" i="22"/>
  <c r="G2227" i="22" a="1"/>
  <c r="G2227" i="22" s="1"/>
  <c r="L2226" i="22"/>
  <c r="T2226" i="22" s="1"/>
  <c r="P2226" i="22"/>
  <c r="X2226" i="22"/>
  <c r="M2226" i="22"/>
  <c r="A2226" i="22"/>
  <c r="H2226" i="22"/>
  <c r="R2226" i="22" s="1"/>
  <c r="V2226" i="22"/>
  <c r="O2227" i="22" l="1"/>
  <c r="W2227" i="22"/>
  <c r="J2227" i="22"/>
  <c r="S2227" i="22" s="1"/>
  <c r="N2226" i="22"/>
  <c r="U2226" i="22" s="1"/>
  <c r="Y2226" i="22"/>
  <c r="Q2226" i="22"/>
  <c r="A2227" i="22"/>
  <c r="M2227" i="22"/>
  <c r="H2227" i="22"/>
  <c r="R2227" i="22" s="1"/>
  <c r="V2227" i="22"/>
  <c r="P2227" i="22"/>
  <c r="X2227" i="22"/>
  <c r="L2227" i="22"/>
  <c r="T2227" i="22" s="1"/>
  <c r="G2228" i="22" a="1"/>
  <c r="G2228" i="22" s="1"/>
  <c r="F2229" i="22"/>
  <c r="I2228" i="22" a="1"/>
  <c r="I2228" i="22" s="1"/>
  <c r="K2228" i="22" a="1"/>
  <c r="K2228" i="22" s="1"/>
  <c r="A2228" i="22" l="1"/>
  <c r="M2228" i="22"/>
  <c r="H2228" i="22"/>
  <c r="R2228" i="22" s="1"/>
  <c r="V2228" i="22"/>
  <c r="N2227" i="22"/>
  <c r="U2227" i="22" s="1"/>
  <c r="Y2227" i="22"/>
  <c r="Q2227" i="22"/>
  <c r="O2228" i="22"/>
  <c r="W2228" i="22"/>
  <c r="J2228" i="22"/>
  <c r="S2228" i="22" s="1"/>
  <c r="G2229" i="22" a="1"/>
  <c r="G2229" i="22" s="1"/>
  <c r="F2230" i="22"/>
  <c r="I2229" i="22" a="1"/>
  <c r="I2229" i="22" s="1"/>
  <c r="K2229" i="22" a="1"/>
  <c r="K2229" i="22" s="1"/>
  <c r="X2228" i="22"/>
  <c r="L2228" i="22"/>
  <c r="T2228" i="22" s="1"/>
  <c r="P2228" i="22"/>
  <c r="L2229" i="22" l="1"/>
  <c r="T2229" i="22" s="1"/>
  <c r="P2229" i="22"/>
  <c r="X2229" i="22"/>
  <c r="K2230" i="22" a="1"/>
  <c r="K2230" i="22" s="1"/>
  <c r="I2230" i="22" a="1"/>
  <c r="I2230" i="22" s="1"/>
  <c r="F2231" i="22"/>
  <c r="G2230" i="22" a="1"/>
  <c r="G2230" i="22" s="1"/>
  <c r="M2229" i="22"/>
  <c r="A2229" i="22"/>
  <c r="H2229" i="22"/>
  <c r="R2229" i="22" s="1"/>
  <c r="V2229" i="22"/>
  <c r="O2229" i="22"/>
  <c r="W2229" i="22"/>
  <c r="J2229" i="22"/>
  <c r="S2229" i="22" s="1"/>
  <c r="Y2228" i="22"/>
  <c r="N2228" i="22"/>
  <c r="U2228" i="22" s="1"/>
  <c r="Q2228" i="22"/>
  <c r="G2231" i="22" l="1" a="1"/>
  <c r="G2231" i="22" s="1"/>
  <c r="I2231" i="22" a="1"/>
  <c r="I2231" i="22" s="1"/>
  <c r="K2231" i="22" a="1"/>
  <c r="K2231" i="22" s="1"/>
  <c r="F2232" i="22"/>
  <c r="O2230" i="22"/>
  <c r="W2230" i="22"/>
  <c r="J2230" i="22"/>
  <c r="S2230" i="22" s="1"/>
  <c r="M2230" i="22"/>
  <c r="A2230" i="22"/>
  <c r="V2230" i="22"/>
  <c r="H2230" i="22"/>
  <c r="R2230" i="22" s="1"/>
  <c r="P2230" i="22"/>
  <c r="X2230" i="22"/>
  <c r="L2230" i="22"/>
  <c r="T2230" i="22" s="1"/>
  <c r="Q2229" i="22"/>
  <c r="N2229" i="22"/>
  <c r="U2229" i="22" s="1"/>
  <c r="Y2229" i="22"/>
  <c r="Q2230" i="22" l="1"/>
  <c r="Y2230" i="22"/>
  <c r="N2230" i="22"/>
  <c r="U2230" i="22" s="1"/>
  <c r="F2233" i="22"/>
  <c r="I2232" i="22" a="1"/>
  <c r="I2232" i="22" s="1"/>
  <c r="K2232" i="22" a="1"/>
  <c r="K2232" i="22" s="1"/>
  <c r="G2232" i="22" a="1"/>
  <c r="G2232" i="22" s="1"/>
  <c r="L2231" i="22"/>
  <c r="T2231" i="22" s="1"/>
  <c r="P2231" i="22"/>
  <c r="X2231" i="22"/>
  <c r="W2231" i="22"/>
  <c r="J2231" i="22"/>
  <c r="S2231" i="22" s="1"/>
  <c r="O2231" i="22"/>
  <c r="M2231" i="22"/>
  <c r="H2231" i="22"/>
  <c r="R2231" i="22" s="1"/>
  <c r="A2231" i="22"/>
  <c r="V2231" i="22"/>
  <c r="M2232" i="22" l="1"/>
  <c r="H2232" i="22"/>
  <c r="R2232" i="22" s="1"/>
  <c r="A2232" i="22"/>
  <c r="V2232" i="22"/>
  <c r="Q2231" i="22"/>
  <c r="Y2231" i="22"/>
  <c r="N2231" i="22"/>
  <c r="U2231" i="22" s="1"/>
  <c r="F2234" i="22"/>
  <c r="G2233" i="22" a="1"/>
  <c r="G2233" i="22" s="1"/>
  <c r="I2233" i="22" a="1"/>
  <c r="I2233" i="22" s="1"/>
  <c r="K2233" i="22" a="1"/>
  <c r="K2233" i="22" s="1"/>
  <c r="W2232" i="22"/>
  <c r="J2232" i="22"/>
  <c r="S2232" i="22" s="1"/>
  <c r="O2232" i="22"/>
  <c r="X2232" i="22"/>
  <c r="L2232" i="22"/>
  <c r="T2232" i="22" s="1"/>
  <c r="P2232" i="22"/>
  <c r="K2234" i="22" l="1" a="1"/>
  <c r="K2234" i="22" s="1"/>
  <c r="G2234" i="22" a="1"/>
  <c r="G2234" i="22" s="1"/>
  <c r="F2235" i="22"/>
  <c r="I2234" i="22" a="1"/>
  <c r="I2234" i="22" s="1"/>
  <c r="O2233" i="22"/>
  <c r="W2233" i="22"/>
  <c r="J2233" i="22"/>
  <c r="S2233" i="22" s="1"/>
  <c r="P2233" i="22"/>
  <c r="X2233" i="22"/>
  <c r="L2233" i="22"/>
  <c r="T2233" i="22" s="1"/>
  <c r="M2233" i="22"/>
  <c r="A2233" i="22"/>
  <c r="H2233" i="22"/>
  <c r="R2233" i="22" s="1"/>
  <c r="V2233" i="22"/>
  <c r="N2232" i="22"/>
  <c r="U2232" i="22" s="1"/>
  <c r="Q2232" i="22"/>
  <c r="Y2232" i="22"/>
  <c r="O2234" i="22" l="1"/>
  <c r="W2234" i="22"/>
  <c r="J2234" i="22"/>
  <c r="S2234" i="22" s="1"/>
  <c r="Q2233" i="22"/>
  <c r="Y2233" i="22"/>
  <c r="N2233" i="22"/>
  <c r="U2233" i="22" s="1"/>
  <c r="K2235" i="22" a="1"/>
  <c r="K2235" i="22" s="1"/>
  <c r="G2235" i="22" a="1"/>
  <c r="G2235" i="22" s="1"/>
  <c r="I2235" i="22" a="1"/>
  <c r="I2235" i="22" s="1"/>
  <c r="F2236" i="22"/>
  <c r="H2234" i="22"/>
  <c r="R2234" i="22" s="1"/>
  <c r="M2234" i="22"/>
  <c r="A2234" i="22"/>
  <c r="V2234" i="22"/>
  <c r="L2234" i="22"/>
  <c r="T2234" i="22" s="1"/>
  <c r="P2234" i="22"/>
  <c r="X2234" i="22"/>
  <c r="P2235" i="22" l="1"/>
  <c r="X2235" i="22"/>
  <c r="L2235" i="22"/>
  <c r="T2235" i="22" s="1"/>
  <c r="N2234" i="22"/>
  <c r="U2234" i="22" s="1"/>
  <c r="Q2234" i="22"/>
  <c r="Y2234" i="22"/>
  <c r="I2236" i="22" a="1"/>
  <c r="I2236" i="22" s="1"/>
  <c r="K2236" i="22" a="1"/>
  <c r="K2236" i="22" s="1"/>
  <c r="G2236" i="22" a="1"/>
  <c r="G2236" i="22" s="1"/>
  <c r="F2237" i="22"/>
  <c r="V2235" i="22"/>
  <c r="H2235" i="22"/>
  <c r="R2235" i="22" s="1"/>
  <c r="M2235" i="22"/>
  <c r="A2235" i="22"/>
  <c r="O2235" i="22"/>
  <c r="W2235" i="22"/>
  <c r="J2235" i="22"/>
  <c r="S2235" i="22" s="1"/>
  <c r="P2236" i="22" l="1"/>
  <c r="X2236" i="22"/>
  <c r="L2236" i="22"/>
  <c r="T2236" i="22" s="1"/>
  <c r="J2236" i="22"/>
  <c r="S2236" i="22" s="1"/>
  <c r="W2236" i="22"/>
  <c r="O2236" i="22"/>
  <c r="Q2235" i="22"/>
  <c r="Y2235" i="22"/>
  <c r="N2235" i="22"/>
  <c r="U2235" i="22" s="1"/>
  <c r="I2237" i="22" a="1"/>
  <c r="I2237" i="22" s="1"/>
  <c r="F2238" i="22"/>
  <c r="G2237" i="22" a="1"/>
  <c r="G2237" i="22" s="1"/>
  <c r="K2237" i="22" a="1"/>
  <c r="K2237" i="22" s="1"/>
  <c r="M2236" i="22"/>
  <c r="A2236" i="22"/>
  <c r="H2236" i="22"/>
  <c r="R2236" i="22" s="1"/>
  <c r="V2236" i="22"/>
  <c r="Y2236" i="22" l="1"/>
  <c r="Q2236" i="22"/>
  <c r="N2236" i="22"/>
  <c r="U2236" i="22" s="1"/>
  <c r="A2237" i="22"/>
  <c r="M2237" i="22"/>
  <c r="H2237" i="22"/>
  <c r="R2237" i="22" s="1"/>
  <c r="V2237" i="22"/>
  <c r="G2238" i="22" a="1"/>
  <c r="G2238" i="22" s="1"/>
  <c r="F2239" i="22"/>
  <c r="I2238" i="22" a="1"/>
  <c r="I2238" i="22" s="1"/>
  <c r="K2238" i="22" a="1"/>
  <c r="K2238" i="22" s="1"/>
  <c r="J2237" i="22"/>
  <c r="S2237" i="22" s="1"/>
  <c r="O2237" i="22"/>
  <c r="W2237" i="22"/>
  <c r="L2237" i="22"/>
  <c r="T2237" i="22" s="1"/>
  <c r="P2237" i="22"/>
  <c r="X2237" i="22"/>
  <c r="M2238" i="22" l="1"/>
  <c r="A2238" i="22"/>
  <c r="V2238" i="22"/>
  <c r="H2238" i="22"/>
  <c r="R2238" i="22" s="1"/>
  <c r="N2237" i="22"/>
  <c r="U2237" i="22" s="1"/>
  <c r="Q2237" i="22"/>
  <c r="Y2237" i="22"/>
  <c r="W2238" i="22"/>
  <c r="O2238" i="22"/>
  <c r="J2238" i="22"/>
  <c r="S2238" i="22" s="1"/>
  <c r="P2238" i="22"/>
  <c r="X2238" i="22"/>
  <c r="L2238" i="22"/>
  <c r="T2238" i="22" s="1"/>
  <c r="G2239" i="22" a="1"/>
  <c r="G2239" i="22" s="1"/>
  <c r="K2239" i="22" a="1"/>
  <c r="K2239" i="22" s="1"/>
  <c r="I2239" i="22" a="1"/>
  <c r="I2239" i="22" s="1"/>
  <c r="F2240" i="22"/>
  <c r="M2239" i="22" l="1"/>
  <c r="A2239" i="22"/>
  <c r="V2239" i="22"/>
  <c r="H2239" i="22"/>
  <c r="R2239" i="22" s="1"/>
  <c r="O2239" i="22"/>
  <c r="W2239" i="22"/>
  <c r="J2239" i="22"/>
  <c r="S2239" i="22" s="1"/>
  <c r="L2239" i="22"/>
  <c r="T2239" i="22" s="1"/>
  <c r="P2239" i="22"/>
  <c r="X2239" i="22"/>
  <c r="F2241" i="22"/>
  <c r="G2240" i="22" a="1"/>
  <c r="G2240" i="22" s="1"/>
  <c r="I2240" i="22" a="1"/>
  <c r="I2240" i="22" s="1"/>
  <c r="K2240" i="22" a="1"/>
  <c r="K2240" i="22" s="1"/>
  <c r="Y2238" i="22"/>
  <c r="Q2238" i="22"/>
  <c r="N2238" i="22"/>
  <c r="U2238" i="22" s="1"/>
  <c r="A2240" i="22" l="1"/>
  <c r="M2240" i="22"/>
  <c r="H2240" i="22"/>
  <c r="R2240" i="22" s="1"/>
  <c r="V2240" i="22"/>
  <c r="F2242" i="22"/>
  <c r="K2241" i="22" a="1"/>
  <c r="K2241" i="22" s="1"/>
  <c r="G2241" i="22" a="1"/>
  <c r="G2241" i="22" s="1"/>
  <c r="I2241" i="22" a="1"/>
  <c r="I2241" i="22" s="1"/>
  <c r="P2240" i="22"/>
  <c r="X2240" i="22"/>
  <c r="L2240" i="22"/>
  <c r="T2240" i="22" s="1"/>
  <c r="W2240" i="22"/>
  <c r="O2240" i="22"/>
  <c r="J2240" i="22"/>
  <c r="S2240" i="22" s="1"/>
  <c r="Q2239" i="22"/>
  <c r="Y2239" i="22"/>
  <c r="N2239" i="22"/>
  <c r="U2239" i="22" s="1"/>
  <c r="J2241" i="22" l="1"/>
  <c r="S2241" i="22" s="1"/>
  <c r="O2241" i="22"/>
  <c r="W2241" i="22"/>
  <c r="M2241" i="22"/>
  <c r="A2241" i="22"/>
  <c r="V2241" i="22"/>
  <c r="H2241" i="22"/>
  <c r="R2241" i="22" s="1"/>
  <c r="F2243" i="22"/>
  <c r="G2242" i="22" a="1"/>
  <c r="G2242" i="22" s="1"/>
  <c r="K2242" i="22" a="1"/>
  <c r="K2242" i="22" s="1"/>
  <c r="I2242" i="22" a="1"/>
  <c r="I2242" i="22" s="1"/>
  <c r="P2241" i="22"/>
  <c r="L2241" i="22"/>
  <c r="T2241" i="22" s="1"/>
  <c r="X2241" i="22"/>
  <c r="Q2240" i="22"/>
  <c r="Y2240" i="22"/>
  <c r="N2240" i="22"/>
  <c r="U2240" i="22" s="1"/>
  <c r="F2244" i="22" l="1"/>
  <c r="I2243" i="22" a="1"/>
  <c r="I2243" i="22" s="1"/>
  <c r="G2243" i="22" a="1"/>
  <c r="G2243" i="22" s="1"/>
  <c r="K2243" i="22" a="1"/>
  <c r="K2243" i="22" s="1"/>
  <c r="Y2241" i="22"/>
  <c r="N2241" i="22"/>
  <c r="U2241" i="22" s="1"/>
  <c r="Q2241" i="22"/>
  <c r="J2242" i="22"/>
  <c r="S2242" i="22" s="1"/>
  <c r="W2242" i="22"/>
  <c r="O2242" i="22"/>
  <c r="L2242" i="22"/>
  <c r="T2242" i="22" s="1"/>
  <c r="P2242" i="22"/>
  <c r="X2242" i="22"/>
  <c r="M2242" i="22"/>
  <c r="V2242" i="22"/>
  <c r="A2242" i="22"/>
  <c r="H2242" i="22"/>
  <c r="R2242" i="22" s="1"/>
  <c r="Q2242" i="22" l="1"/>
  <c r="Y2242" i="22"/>
  <c r="N2242" i="22"/>
  <c r="U2242" i="22" s="1"/>
  <c r="P2243" i="22"/>
  <c r="X2243" i="22"/>
  <c r="L2243" i="22"/>
  <c r="T2243" i="22" s="1"/>
  <c r="M2243" i="22"/>
  <c r="H2243" i="22"/>
  <c r="R2243" i="22" s="1"/>
  <c r="A2243" i="22"/>
  <c r="V2243" i="22"/>
  <c r="O2243" i="22"/>
  <c r="W2243" i="22"/>
  <c r="J2243" i="22"/>
  <c r="S2243" i="22" s="1"/>
  <c r="K2244" i="22" a="1"/>
  <c r="K2244" i="22" s="1"/>
  <c r="G2244" i="22" a="1"/>
  <c r="G2244" i="22" s="1"/>
  <c r="F2245" i="22"/>
  <c r="I2244" i="22" a="1"/>
  <c r="I2244" i="22" s="1"/>
  <c r="A2244" i="22" l="1"/>
  <c r="V2244" i="22"/>
  <c r="H2244" i="22"/>
  <c r="R2244" i="22" s="1"/>
  <c r="M2244" i="22"/>
  <c r="N2243" i="22"/>
  <c r="U2243" i="22" s="1"/>
  <c r="Q2243" i="22"/>
  <c r="Y2243" i="22"/>
  <c r="G2245" i="22" a="1"/>
  <c r="G2245" i="22" s="1"/>
  <c r="F2246" i="22"/>
  <c r="K2245" i="22" a="1"/>
  <c r="K2245" i="22" s="1"/>
  <c r="I2245" i="22" a="1"/>
  <c r="I2245" i="22" s="1"/>
  <c r="P2244" i="22"/>
  <c r="X2244" i="22"/>
  <c r="L2244" i="22"/>
  <c r="T2244" i="22" s="1"/>
  <c r="J2244" i="22"/>
  <c r="S2244" i="22" s="1"/>
  <c r="O2244" i="22"/>
  <c r="W2244" i="22"/>
  <c r="M2245" i="22" l="1"/>
  <c r="A2245" i="22"/>
  <c r="H2245" i="22"/>
  <c r="R2245" i="22" s="1"/>
  <c r="V2245" i="22"/>
  <c r="Y2244" i="22"/>
  <c r="N2244" i="22"/>
  <c r="U2244" i="22" s="1"/>
  <c r="Q2244" i="22"/>
  <c r="J2245" i="22"/>
  <c r="S2245" i="22" s="1"/>
  <c r="O2245" i="22"/>
  <c r="W2245" i="22"/>
  <c r="L2245" i="22"/>
  <c r="T2245" i="22" s="1"/>
  <c r="P2245" i="22"/>
  <c r="X2245" i="22"/>
  <c r="I2246" i="22" a="1"/>
  <c r="I2246" i="22" s="1"/>
  <c r="F2247" i="22"/>
  <c r="G2246" i="22" a="1"/>
  <c r="G2246" i="22" s="1"/>
  <c r="K2246" i="22" a="1"/>
  <c r="K2246" i="22" s="1"/>
  <c r="M2246" i="22" l="1"/>
  <c r="H2246" i="22"/>
  <c r="R2246" i="22" s="1"/>
  <c r="A2246" i="22"/>
  <c r="V2246" i="22"/>
  <c r="G2247" i="22" a="1"/>
  <c r="G2247" i="22" s="1"/>
  <c r="K2247" i="22" a="1"/>
  <c r="K2247" i="22" s="1"/>
  <c r="F2248" i="22"/>
  <c r="I2247" i="22" a="1"/>
  <c r="I2247" i="22" s="1"/>
  <c r="O2246" i="22"/>
  <c r="W2246" i="22"/>
  <c r="J2246" i="22"/>
  <c r="S2246" i="22" s="1"/>
  <c r="P2246" i="22"/>
  <c r="X2246" i="22"/>
  <c r="L2246" i="22"/>
  <c r="T2246" i="22" s="1"/>
  <c r="Q2245" i="22"/>
  <c r="Y2245" i="22"/>
  <c r="N2245" i="22"/>
  <c r="U2245" i="22" s="1"/>
  <c r="L2247" i="22" l="1"/>
  <c r="T2247" i="22" s="1"/>
  <c r="P2247" i="22"/>
  <c r="X2247" i="22"/>
  <c r="O2247" i="22"/>
  <c r="W2247" i="22"/>
  <c r="J2247" i="22"/>
  <c r="S2247" i="22" s="1"/>
  <c r="F2249" i="22"/>
  <c r="K2248" i="22" a="1"/>
  <c r="K2248" i="22" s="1"/>
  <c r="G2248" i="22" a="1"/>
  <c r="G2248" i="22" s="1"/>
  <c r="I2248" i="22" a="1"/>
  <c r="I2248" i="22" s="1"/>
  <c r="A2247" i="22"/>
  <c r="H2247" i="22"/>
  <c r="R2247" i="22" s="1"/>
  <c r="M2247" i="22"/>
  <c r="V2247" i="22"/>
  <c r="Y2246" i="22"/>
  <c r="N2246" i="22"/>
  <c r="U2246" i="22" s="1"/>
  <c r="Q2246" i="22"/>
  <c r="G2249" i="22" l="1" a="1"/>
  <c r="G2249" i="22" s="1"/>
  <c r="F2250" i="22"/>
  <c r="I2249" i="22" a="1"/>
  <c r="I2249" i="22" s="1"/>
  <c r="K2249" i="22" a="1"/>
  <c r="K2249" i="22" s="1"/>
  <c r="P2248" i="22"/>
  <c r="L2248" i="22"/>
  <c r="T2248" i="22" s="1"/>
  <c r="X2248" i="22"/>
  <c r="N2247" i="22"/>
  <c r="U2247" i="22" s="1"/>
  <c r="Q2247" i="22"/>
  <c r="Y2247" i="22"/>
  <c r="O2248" i="22"/>
  <c r="W2248" i="22"/>
  <c r="J2248" i="22"/>
  <c r="S2248" i="22" s="1"/>
  <c r="H2248" i="22"/>
  <c r="R2248" i="22" s="1"/>
  <c r="V2248" i="22"/>
  <c r="A2248" i="22"/>
  <c r="M2248" i="22"/>
  <c r="P2249" i="22" l="1"/>
  <c r="X2249" i="22"/>
  <c r="L2249" i="22"/>
  <c r="T2249" i="22" s="1"/>
  <c r="O2249" i="22"/>
  <c r="W2249" i="22"/>
  <c r="J2249" i="22"/>
  <c r="S2249" i="22" s="1"/>
  <c r="I2250" i="22" a="1"/>
  <c r="I2250" i="22" s="1"/>
  <c r="G2250" i="22" a="1"/>
  <c r="G2250" i="22" s="1"/>
  <c r="F2251" i="22"/>
  <c r="K2250" i="22" a="1"/>
  <c r="K2250" i="22" s="1"/>
  <c r="Q2248" i="22"/>
  <c r="Y2248" i="22"/>
  <c r="N2248" i="22"/>
  <c r="U2248" i="22" s="1"/>
  <c r="V2249" i="22"/>
  <c r="A2249" i="22"/>
  <c r="H2249" i="22"/>
  <c r="R2249" i="22" s="1"/>
  <c r="M2249" i="22"/>
  <c r="M2250" i="22" l="1"/>
  <c r="A2250" i="22"/>
  <c r="V2250" i="22"/>
  <c r="H2250" i="22"/>
  <c r="R2250" i="22" s="1"/>
  <c r="O2250" i="22"/>
  <c r="W2250" i="22"/>
  <c r="J2250" i="22"/>
  <c r="S2250" i="22" s="1"/>
  <c r="L2250" i="22"/>
  <c r="T2250" i="22" s="1"/>
  <c r="P2250" i="22"/>
  <c r="X2250" i="22"/>
  <c r="Y2249" i="22"/>
  <c r="N2249" i="22"/>
  <c r="U2249" i="22" s="1"/>
  <c r="Q2249" i="22"/>
  <c r="G2251" i="22" a="1"/>
  <c r="G2251" i="22" s="1"/>
  <c r="F2252" i="22"/>
  <c r="K2251" i="22" a="1"/>
  <c r="K2251" i="22" s="1"/>
  <c r="I2251" i="22" a="1"/>
  <c r="I2251" i="22" s="1"/>
  <c r="P2251" i="22" l="1"/>
  <c r="X2251" i="22"/>
  <c r="L2251" i="22"/>
  <c r="T2251" i="22" s="1"/>
  <c r="H2251" i="22"/>
  <c r="R2251" i="22" s="1"/>
  <c r="V2251" i="22"/>
  <c r="M2251" i="22"/>
  <c r="A2251" i="22"/>
  <c r="G2252" i="22" a="1"/>
  <c r="G2252" i="22" s="1"/>
  <c r="I2252" i="22" a="1"/>
  <c r="I2252" i="22" s="1"/>
  <c r="K2252" i="22" a="1"/>
  <c r="K2252" i="22" s="1"/>
  <c r="F2253" i="22"/>
  <c r="J2251" i="22"/>
  <c r="S2251" i="22" s="1"/>
  <c r="O2251" i="22"/>
  <c r="W2251" i="22"/>
  <c r="N2250" i="22"/>
  <c r="U2250" i="22" s="1"/>
  <c r="Q2250" i="22"/>
  <c r="Y2250" i="22"/>
  <c r="V2252" i="22" l="1"/>
  <c r="M2252" i="22"/>
  <c r="H2252" i="22"/>
  <c r="R2252" i="22" s="1"/>
  <c r="A2252" i="22"/>
  <c r="N2251" i="22"/>
  <c r="U2251" i="22" s="1"/>
  <c r="Q2251" i="22"/>
  <c r="Y2251" i="22"/>
  <c r="K2253" i="22" a="1"/>
  <c r="K2253" i="22" s="1"/>
  <c r="G2253" i="22" a="1"/>
  <c r="G2253" i="22" s="1"/>
  <c r="I2253" i="22" a="1"/>
  <c r="I2253" i="22" s="1"/>
  <c r="F2254" i="22"/>
  <c r="L2252" i="22"/>
  <c r="T2252" i="22" s="1"/>
  <c r="P2252" i="22"/>
  <c r="X2252" i="22"/>
  <c r="O2252" i="22"/>
  <c r="J2252" i="22"/>
  <c r="S2252" i="22" s="1"/>
  <c r="W2252" i="22"/>
  <c r="P2253" i="22" l="1"/>
  <c r="L2253" i="22"/>
  <c r="T2253" i="22" s="1"/>
  <c r="X2253" i="22"/>
  <c r="G2254" i="22" a="1"/>
  <c r="G2254" i="22" s="1"/>
  <c r="F2255" i="22"/>
  <c r="I2254" i="22" a="1"/>
  <c r="I2254" i="22" s="1"/>
  <c r="K2254" i="22" a="1"/>
  <c r="K2254" i="22" s="1"/>
  <c r="O2253" i="22"/>
  <c r="W2253" i="22"/>
  <c r="J2253" i="22"/>
  <c r="S2253" i="22" s="1"/>
  <c r="Y2252" i="22"/>
  <c r="N2252" i="22"/>
  <c r="U2252" i="22" s="1"/>
  <c r="Q2252" i="22"/>
  <c r="M2253" i="22"/>
  <c r="A2253" i="22"/>
  <c r="H2253" i="22"/>
  <c r="R2253" i="22" s="1"/>
  <c r="V2253" i="22"/>
  <c r="I2255" i="22" l="1" a="1"/>
  <c r="I2255" i="22" s="1"/>
  <c r="F2256" i="22"/>
  <c r="K2255" i="22" a="1"/>
  <c r="K2255" i="22" s="1"/>
  <c r="G2255" i="22" a="1"/>
  <c r="G2255" i="22" s="1"/>
  <c r="A2254" i="22"/>
  <c r="H2254" i="22"/>
  <c r="R2254" i="22" s="1"/>
  <c r="V2254" i="22"/>
  <c r="M2254" i="22"/>
  <c r="P2254" i="22"/>
  <c r="L2254" i="22"/>
  <c r="T2254" i="22" s="1"/>
  <c r="X2254" i="22"/>
  <c r="Q2253" i="22"/>
  <c r="N2253" i="22"/>
  <c r="U2253" i="22" s="1"/>
  <c r="Y2253" i="22"/>
  <c r="O2254" i="22"/>
  <c r="W2254" i="22"/>
  <c r="J2254" i="22"/>
  <c r="S2254" i="22" s="1"/>
  <c r="N2254" i="22" l="1"/>
  <c r="U2254" i="22" s="1"/>
  <c r="Q2254" i="22"/>
  <c r="Y2254" i="22"/>
  <c r="M2255" i="22"/>
  <c r="A2255" i="22"/>
  <c r="H2255" i="22"/>
  <c r="R2255" i="22" s="1"/>
  <c r="V2255" i="22"/>
  <c r="L2255" i="22"/>
  <c r="T2255" i="22" s="1"/>
  <c r="X2255" i="22"/>
  <c r="P2255" i="22"/>
  <c r="F2257" i="22"/>
  <c r="G2256" i="22" a="1"/>
  <c r="G2256" i="22" s="1"/>
  <c r="I2256" i="22" a="1"/>
  <c r="I2256" i="22" s="1"/>
  <c r="K2256" i="22" a="1"/>
  <c r="K2256" i="22" s="1"/>
  <c r="W2255" i="22"/>
  <c r="O2255" i="22"/>
  <c r="J2255" i="22"/>
  <c r="S2255" i="22" s="1"/>
  <c r="X2256" i="22" l="1"/>
  <c r="L2256" i="22"/>
  <c r="T2256" i="22" s="1"/>
  <c r="P2256" i="22"/>
  <c r="M2256" i="22"/>
  <c r="A2256" i="22"/>
  <c r="H2256" i="22"/>
  <c r="R2256" i="22" s="1"/>
  <c r="V2256" i="22"/>
  <c r="Q2255" i="22"/>
  <c r="Y2255" i="22"/>
  <c r="N2255" i="22"/>
  <c r="U2255" i="22" s="1"/>
  <c r="O2256" i="22"/>
  <c r="W2256" i="22"/>
  <c r="J2256" i="22"/>
  <c r="S2256" i="22" s="1"/>
  <c r="I2257" i="22" a="1"/>
  <c r="I2257" i="22" s="1"/>
  <c r="F2258" i="22"/>
  <c r="K2257" i="22" a="1"/>
  <c r="K2257" i="22" s="1"/>
  <c r="G2257" i="22" a="1"/>
  <c r="G2257" i="22" s="1"/>
  <c r="I2258" i="22" l="1" a="1"/>
  <c r="I2258" i="22" s="1"/>
  <c r="G2258" i="22" a="1"/>
  <c r="G2258" i="22" s="1"/>
  <c r="F2259" i="22"/>
  <c r="K2258" i="22" a="1"/>
  <c r="K2258" i="22" s="1"/>
  <c r="N2256" i="22"/>
  <c r="U2256" i="22" s="1"/>
  <c r="Q2256" i="22"/>
  <c r="Y2256" i="22"/>
  <c r="P2257" i="22"/>
  <c r="X2257" i="22"/>
  <c r="L2257" i="22"/>
  <c r="T2257" i="22" s="1"/>
  <c r="W2257" i="22"/>
  <c r="J2257" i="22"/>
  <c r="S2257" i="22" s="1"/>
  <c r="O2257" i="22"/>
  <c r="A2257" i="22"/>
  <c r="H2257" i="22"/>
  <c r="R2257" i="22" s="1"/>
  <c r="V2257" i="22"/>
  <c r="M2257" i="22"/>
  <c r="L2258" i="22" l="1"/>
  <c r="T2258" i="22" s="1"/>
  <c r="X2258" i="22"/>
  <c r="P2258" i="22"/>
  <c r="I2259" i="22" a="1"/>
  <c r="I2259" i="22" s="1"/>
  <c r="F2260" i="22"/>
  <c r="K2259" i="22" a="1"/>
  <c r="K2259" i="22" s="1"/>
  <c r="G2259" i="22" a="1"/>
  <c r="G2259" i="22" s="1"/>
  <c r="M2258" i="22"/>
  <c r="V2258" i="22"/>
  <c r="A2258" i="22"/>
  <c r="H2258" i="22"/>
  <c r="R2258" i="22" s="1"/>
  <c r="Q2257" i="22"/>
  <c r="Y2257" i="22"/>
  <c r="N2257" i="22"/>
  <c r="U2257" i="22" s="1"/>
  <c r="W2258" i="22"/>
  <c r="J2258" i="22"/>
  <c r="S2258" i="22" s="1"/>
  <c r="O2258" i="22"/>
  <c r="F2261" i="22" l="1"/>
  <c r="K2260" i="22" a="1"/>
  <c r="K2260" i="22" s="1"/>
  <c r="I2260" i="22" a="1"/>
  <c r="I2260" i="22" s="1"/>
  <c r="G2260" i="22" a="1"/>
  <c r="G2260" i="22" s="1"/>
  <c r="O2259" i="22"/>
  <c r="W2259" i="22"/>
  <c r="J2259" i="22"/>
  <c r="S2259" i="22" s="1"/>
  <c r="X2259" i="22"/>
  <c r="L2259" i="22"/>
  <c r="T2259" i="22" s="1"/>
  <c r="P2259" i="22"/>
  <c r="N2258" i="22"/>
  <c r="U2258" i="22" s="1"/>
  <c r="Y2258" i="22"/>
  <c r="Q2258" i="22"/>
  <c r="H2259" i="22"/>
  <c r="R2259" i="22" s="1"/>
  <c r="A2259" i="22"/>
  <c r="V2259" i="22"/>
  <c r="M2259" i="22"/>
  <c r="A2260" i="22" l="1"/>
  <c r="H2260" i="22"/>
  <c r="R2260" i="22" s="1"/>
  <c r="V2260" i="22"/>
  <c r="M2260" i="22"/>
  <c r="J2260" i="22"/>
  <c r="S2260" i="22" s="1"/>
  <c r="O2260" i="22"/>
  <c r="W2260" i="22"/>
  <c r="P2260" i="22"/>
  <c r="X2260" i="22"/>
  <c r="L2260" i="22"/>
  <c r="T2260" i="22" s="1"/>
  <c r="N2259" i="22"/>
  <c r="U2259" i="22" s="1"/>
  <c r="Q2259" i="22"/>
  <c r="Y2259" i="22"/>
  <c r="F2262" i="22"/>
  <c r="G2261" i="22" a="1"/>
  <c r="G2261" i="22" s="1"/>
  <c r="I2261" i="22" a="1"/>
  <c r="I2261" i="22" s="1"/>
  <c r="K2261" i="22" a="1"/>
  <c r="K2261" i="22" s="1"/>
  <c r="O2261" i="22" l="1"/>
  <c r="W2261" i="22"/>
  <c r="J2261" i="22"/>
  <c r="S2261" i="22" s="1"/>
  <c r="Y2260" i="22"/>
  <c r="Q2260" i="22"/>
  <c r="N2260" i="22"/>
  <c r="U2260" i="22" s="1"/>
  <c r="A2261" i="22"/>
  <c r="H2261" i="22"/>
  <c r="R2261" i="22" s="1"/>
  <c r="V2261" i="22"/>
  <c r="M2261" i="22"/>
  <c r="I2262" i="22" a="1"/>
  <c r="I2262" i="22" s="1"/>
  <c r="F2263" i="22"/>
  <c r="K2262" i="22" a="1"/>
  <c r="K2262" i="22" s="1"/>
  <c r="G2262" i="22" a="1"/>
  <c r="G2262" i="22" s="1"/>
  <c r="X2261" i="22"/>
  <c r="L2261" i="22"/>
  <c r="T2261" i="22" s="1"/>
  <c r="P2261" i="22"/>
  <c r="X2262" i="22" l="1"/>
  <c r="L2262" i="22"/>
  <c r="T2262" i="22" s="1"/>
  <c r="P2262" i="22"/>
  <c r="G2263" i="22" a="1"/>
  <c r="G2263" i="22" s="1"/>
  <c r="I2263" i="22" a="1"/>
  <c r="I2263" i="22" s="1"/>
  <c r="K2263" i="22" a="1"/>
  <c r="K2263" i="22" s="1"/>
  <c r="F2264" i="22"/>
  <c r="W2262" i="22"/>
  <c r="J2262" i="22"/>
  <c r="S2262" i="22" s="1"/>
  <c r="O2262" i="22"/>
  <c r="N2261" i="22"/>
  <c r="U2261" i="22" s="1"/>
  <c r="Q2261" i="22"/>
  <c r="Y2261" i="22"/>
  <c r="A2262" i="22"/>
  <c r="M2262" i="22"/>
  <c r="V2262" i="22"/>
  <c r="H2262" i="22"/>
  <c r="R2262" i="22" s="1"/>
  <c r="W2263" i="22" l="1"/>
  <c r="J2263" i="22"/>
  <c r="S2263" i="22" s="1"/>
  <c r="O2263" i="22"/>
  <c r="F2265" i="22"/>
  <c r="I2264" i="22" a="1"/>
  <c r="I2264" i="22" s="1"/>
  <c r="G2264" i="22" a="1"/>
  <c r="G2264" i="22" s="1"/>
  <c r="K2264" i="22" a="1"/>
  <c r="K2264" i="22" s="1"/>
  <c r="M2263" i="22"/>
  <c r="A2263" i="22"/>
  <c r="H2263" i="22"/>
  <c r="R2263" i="22" s="1"/>
  <c r="V2263" i="22"/>
  <c r="Y2262" i="22"/>
  <c r="N2262" i="22"/>
  <c r="U2262" i="22" s="1"/>
  <c r="Q2262" i="22"/>
  <c r="L2263" i="22"/>
  <c r="T2263" i="22" s="1"/>
  <c r="P2263" i="22"/>
  <c r="X2263" i="22"/>
  <c r="Q2263" i="22" l="1"/>
  <c r="Y2263" i="22"/>
  <c r="N2263" i="22"/>
  <c r="U2263" i="22" s="1"/>
  <c r="M2264" i="22"/>
  <c r="A2264" i="22"/>
  <c r="V2264" i="22"/>
  <c r="H2264" i="22"/>
  <c r="R2264" i="22" s="1"/>
  <c r="O2264" i="22"/>
  <c r="W2264" i="22"/>
  <c r="J2264" i="22"/>
  <c r="S2264" i="22" s="1"/>
  <c r="I2265" i="22" a="1"/>
  <c r="I2265" i="22" s="1"/>
  <c r="K2265" i="22" a="1"/>
  <c r="K2265" i="22" s="1"/>
  <c r="F2266" i="22"/>
  <c r="G2265" i="22" a="1"/>
  <c r="G2265" i="22" s="1"/>
  <c r="P2264" i="22"/>
  <c r="X2264" i="22"/>
  <c r="L2264" i="22"/>
  <c r="T2264" i="22" s="1"/>
  <c r="P2265" i="22" l="1"/>
  <c r="X2265" i="22"/>
  <c r="L2265" i="22"/>
  <c r="T2265" i="22" s="1"/>
  <c r="Q2264" i="22"/>
  <c r="Y2264" i="22"/>
  <c r="N2264" i="22"/>
  <c r="U2264" i="22" s="1"/>
  <c r="J2265" i="22"/>
  <c r="S2265" i="22" s="1"/>
  <c r="W2265" i="22"/>
  <c r="O2265" i="22"/>
  <c r="M2265" i="22"/>
  <c r="A2265" i="22"/>
  <c r="H2265" i="22"/>
  <c r="R2265" i="22" s="1"/>
  <c r="V2265" i="22"/>
  <c r="G2266" i="22" a="1"/>
  <c r="G2266" i="22" s="1"/>
  <c r="K2266" i="22" a="1"/>
  <c r="K2266" i="22" s="1"/>
  <c r="F2267" i="22"/>
  <c r="I2266" i="22" a="1"/>
  <c r="I2266" i="22" s="1"/>
  <c r="L2266" i="22" l="1"/>
  <c r="T2266" i="22" s="1"/>
  <c r="P2266" i="22"/>
  <c r="X2266" i="22"/>
  <c r="M2266" i="22"/>
  <c r="A2266" i="22"/>
  <c r="H2266" i="22"/>
  <c r="R2266" i="22" s="1"/>
  <c r="V2266" i="22"/>
  <c r="Y2265" i="22"/>
  <c r="N2265" i="22"/>
  <c r="U2265" i="22" s="1"/>
  <c r="Q2265" i="22"/>
  <c r="I2267" i="22" a="1"/>
  <c r="I2267" i="22" s="1"/>
  <c r="G2267" i="22" a="1"/>
  <c r="G2267" i="22" s="1"/>
  <c r="F2268" i="22"/>
  <c r="K2267" i="22" a="1"/>
  <c r="K2267" i="22" s="1"/>
  <c r="O2266" i="22"/>
  <c r="W2266" i="22"/>
  <c r="J2266" i="22"/>
  <c r="S2266" i="22" s="1"/>
  <c r="X2267" i="22" l="1"/>
  <c r="P2267" i="22"/>
  <c r="L2267" i="22"/>
  <c r="T2267" i="22" s="1"/>
  <c r="A2267" i="22"/>
  <c r="H2267" i="22"/>
  <c r="R2267" i="22" s="1"/>
  <c r="M2267" i="22"/>
  <c r="V2267" i="22"/>
  <c r="Q2266" i="22"/>
  <c r="Y2266" i="22"/>
  <c r="N2266" i="22"/>
  <c r="U2266" i="22" s="1"/>
  <c r="O2267" i="22"/>
  <c r="W2267" i="22"/>
  <c r="J2267" i="22"/>
  <c r="S2267" i="22" s="1"/>
  <c r="F2269" i="22"/>
  <c r="I2268" i="22" a="1"/>
  <c r="I2268" i="22" s="1"/>
  <c r="K2268" i="22" a="1"/>
  <c r="K2268" i="22" s="1"/>
  <c r="G2268" i="22" a="1"/>
  <c r="G2268" i="22" s="1"/>
  <c r="L2268" i="22" l="1"/>
  <c r="T2268" i="22" s="1"/>
  <c r="P2268" i="22"/>
  <c r="X2268" i="22"/>
  <c r="I2269" i="22" a="1"/>
  <c r="I2269" i="22" s="1"/>
  <c r="G2269" i="22" a="1"/>
  <c r="G2269" i="22" s="1"/>
  <c r="K2269" i="22" a="1"/>
  <c r="K2269" i="22" s="1"/>
  <c r="F2270" i="22"/>
  <c r="Y2267" i="22"/>
  <c r="N2267" i="22"/>
  <c r="U2267" i="22" s="1"/>
  <c r="Q2267" i="22"/>
  <c r="J2268" i="22"/>
  <c r="S2268" i="22" s="1"/>
  <c r="O2268" i="22"/>
  <c r="W2268" i="22"/>
  <c r="H2268" i="22"/>
  <c r="R2268" i="22" s="1"/>
  <c r="V2268" i="22"/>
  <c r="A2268" i="22"/>
  <c r="M2268" i="22"/>
  <c r="X2269" i="22" l="1"/>
  <c r="P2269" i="22"/>
  <c r="L2269" i="22"/>
  <c r="T2269" i="22" s="1"/>
  <c r="M2269" i="22"/>
  <c r="V2269" i="22"/>
  <c r="A2269" i="22"/>
  <c r="H2269" i="22"/>
  <c r="R2269" i="22" s="1"/>
  <c r="O2269" i="22"/>
  <c r="W2269" i="22"/>
  <c r="J2269" i="22"/>
  <c r="S2269" i="22" s="1"/>
  <c r="I2270" i="22" a="1"/>
  <c r="I2270" i="22" s="1"/>
  <c r="G2270" i="22" a="1"/>
  <c r="G2270" i="22" s="1"/>
  <c r="F2271" i="22"/>
  <c r="K2270" i="22" a="1"/>
  <c r="K2270" i="22" s="1"/>
  <c r="Y2268" i="22"/>
  <c r="N2268" i="22"/>
  <c r="U2268" i="22" s="1"/>
  <c r="Q2268" i="22"/>
  <c r="F2272" i="22" l="1"/>
  <c r="K2271" i="22" a="1"/>
  <c r="K2271" i="22" s="1"/>
  <c r="I2271" i="22" a="1"/>
  <c r="I2271" i="22" s="1"/>
  <c r="G2271" i="22" a="1"/>
  <c r="G2271" i="22" s="1"/>
  <c r="H2270" i="22"/>
  <c r="R2270" i="22" s="1"/>
  <c r="V2270" i="22"/>
  <c r="A2270" i="22"/>
  <c r="M2270" i="22"/>
  <c r="N2269" i="22"/>
  <c r="U2269" i="22" s="1"/>
  <c r="Q2269" i="22"/>
  <c r="Y2269" i="22"/>
  <c r="P2270" i="22"/>
  <c r="X2270" i="22"/>
  <c r="L2270" i="22"/>
  <c r="T2270" i="22" s="1"/>
  <c r="O2270" i="22"/>
  <c r="W2270" i="22"/>
  <c r="J2270" i="22"/>
  <c r="S2270" i="22" s="1"/>
  <c r="Q2270" i="22" l="1"/>
  <c r="Y2270" i="22"/>
  <c r="N2270" i="22"/>
  <c r="U2270" i="22" s="1"/>
  <c r="M2271" i="22"/>
  <c r="H2271" i="22"/>
  <c r="R2271" i="22" s="1"/>
  <c r="A2271" i="22"/>
  <c r="V2271" i="22"/>
  <c r="O2271" i="22"/>
  <c r="W2271" i="22"/>
  <c r="J2271" i="22"/>
  <c r="S2271" i="22" s="1"/>
  <c r="X2271" i="22"/>
  <c r="P2271" i="22"/>
  <c r="L2271" i="22"/>
  <c r="T2271" i="22" s="1"/>
  <c r="I2272" i="22" a="1"/>
  <c r="I2272" i="22" s="1"/>
  <c r="K2272" i="22" a="1"/>
  <c r="K2272" i="22" s="1"/>
  <c r="F2273" i="22"/>
  <c r="G2272" i="22" a="1"/>
  <c r="G2272" i="22" s="1"/>
  <c r="K2273" i="22" l="1" a="1"/>
  <c r="K2273" i="22" s="1"/>
  <c r="G2273" i="22" a="1"/>
  <c r="G2273" i="22" s="1"/>
  <c r="I2273" i="22" a="1"/>
  <c r="I2273" i="22" s="1"/>
  <c r="F2274" i="22"/>
  <c r="X2272" i="22"/>
  <c r="L2272" i="22"/>
  <c r="T2272" i="22" s="1"/>
  <c r="P2272" i="22"/>
  <c r="N2271" i="22"/>
  <c r="U2271" i="22" s="1"/>
  <c r="Y2271" i="22"/>
  <c r="Q2271" i="22"/>
  <c r="J2272" i="22"/>
  <c r="S2272" i="22" s="1"/>
  <c r="O2272" i="22"/>
  <c r="W2272" i="22"/>
  <c r="M2272" i="22"/>
  <c r="A2272" i="22"/>
  <c r="H2272" i="22"/>
  <c r="R2272" i="22" s="1"/>
  <c r="V2272" i="22"/>
  <c r="N2272" i="22" l="1"/>
  <c r="U2272" i="22" s="1"/>
  <c r="Q2272" i="22"/>
  <c r="Y2272" i="22"/>
  <c r="G2274" i="22" a="1"/>
  <c r="G2274" i="22" s="1"/>
  <c r="K2274" i="22" a="1"/>
  <c r="K2274" i="22" s="1"/>
  <c r="I2274" i="22" a="1"/>
  <c r="I2274" i="22" s="1"/>
  <c r="F2275" i="22"/>
  <c r="W2273" i="22"/>
  <c r="J2273" i="22"/>
  <c r="S2273" i="22" s="1"/>
  <c r="O2273" i="22"/>
  <c r="V2273" i="22"/>
  <c r="A2273" i="22"/>
  <c r="H2273" i="22"/>
  <c r="R2273" i="22" s="1"/>
  <c r="M2273" i="22"/>
  <c r="P2273" i="22"/>
  <c r="L2273" i="22"/>
  <c r="T2273" i="22" s="1"/>
  <c r="X2273" i="22"/>
  <c r="W2274" i="22" l="1"/>
  <c r="O2274" i="22"/>
  <c r="J2274" i="22"/>
  <c r="S2274" i="22" s="1"/>
  <c r="P2274" i="22"/>
  <c r="X2274" i="22"/>
  <c r="L2274" i="22"/>
  <c r="T2274" i="22" s="1"/>
  <c r="I2275" i="22" a="1"/>
  <c r="I2275" i="22" s="1"/>
  <c r="K2275" i="22" a="1"/>
  <c r="K2275" i="22" s="1"/>
  <c r="G2275" i="22" a="1"/>
  <c r="G2275" i="22" s="1"/>
  <c r="F2276" i="22"/>
  <c r="V2274" i="22"/>
  <c r="M2274" i="22"/>
  <c r="A2274" i="22"/>
  <c r="H2274" i="22"/>
  <c r="R2274" i="22" s="1"/>
  <c r="N2273" i="22"/>
  <c r="U2273" i="22" s="1"/>
  <c r="Q2273" i="22"/>
  <c r="Y2273" i="22"/>
  <c r="P2275" i="22" l="1"/>
  <c r="X2275" i="22"/>
  <c r="L2275" i="22"/>
  <c r="T2275" i="22" s="1"/>
  <c r="W2275" i="22"/>
  <c r="J2275" i="22"/>
  <c r="S2275" i="22" s="1"/>
  <c r="O2275" i="22"/>
  <c r="N2274" i="22"/>
  <c r="U2274" i="22" s="1"/>
  <c r="Q2274" i="22"/>
  <c r="Y2274" i="22"/>
  <c r="F2277" i="22"/>
  <c r="K2276" i="22" a="1"/>
  <c r="K2276" i="22" s="1"/>
  <c r="G2276" i="22" a="1"/>
  <c r="G2276" i="22" s="1"/>
  <c r="I2276" i="22" a="1"/>
  <c r="I2276" i="22" s="1"/>
  <c r="M2275" i="22"/>
  <c r="A2275" i="22"/>
  <c r="V2275" i="22"/>
  <c r="H2275" i="22"/>
  <c r="R2275" i="22" s="1"/>
  <c r="J2276" i="22" l="1"/>
  <c r="S2276" i="22" s="1"/>
  <c r="O2276" i="22"/>
  <c r="W2276" i="22"/>
  <c r="M2276" i="22"/>
  <c r="A2276" i="22"/>
  <c r="H2276" i="22"/>
  <c r="R2276" i="22" s="1"/>
  <c r="V2276" i="22"/>
  <c r="P2276" i="22"/>
  <c r="X2276" i="22"/>
  <c r="L2276" i="22"/>
  <c r="T2276" i="22" s="1"/>
  <c r="F2278" i="22"/>
  <c r="I2277" i="22" a="1"/>
  <c r="I2277" i="22" s="1"/>
  <c r="K2277" i="22" a="1"/>
  <c r="K2277" i="22" s="1"/>
  <c r="G2277" i="22" a="1"/>
  <c r="G2277" i="22" s="1"/>
  <c r="N2275" i="22"/>
  <c r="U2275" i="22" s="1"/>
  <c r="Y2275" i="22"/>
  <c r="Q2275" i="22"/>
  <c r="O2277" i="22" l="1"/>
  <c r="W2277" i="22"/>
  <c r="J2277" i="22"/>
  <c r="S2277" i="22" s="1"/>
  <c r="Y2276" i="22"/>
  <c r="N2276" i="22"/>
  <c r="U2276" i="22" s="1"/>
  <c r="Q2276" i="22"/>
  <c r="X2277" i="22"/>
  <c r="L2277" i="22"/>
  <c r="T2277" i="22" s="1"/>
  <c r="P2277" i="22"/>
  <c r="I2278" i="22" a="1"/>
  <c r="I2278" i="22" s="1"/>
  <c r="G2278" i="22" a="1"/>
  <c r="G2278" i="22" s="1"/>
  <c r="F2279" i="22"/>
  <c r="K2278" i="22" a="1"/>
  <c r="K2278" i="22" s="1"/>
  <c r="A2277" i="22"/>
  <c r="H2277" i="22"/>
  <c r="R2277" i="22" s="1"/>
  <c r="M2277" i="22"/>
  <c r="V2277" i="22"/>
  <c r="Q2277" i="22" l="1"/>
  <c r="Y2277" i="22"/>
  <c r="N2277" i="22"/>
  <c r="U2277" i="22" s="1"/>
  <c r="P2278" i="22"/>
  <c r="X2278" i="22"/>
  <c r="L2278" i="22"/>
  <c r="T2278" i="22" s="1"/>
  <c r="F2280" i="22"/>
  <c r="I2279" i="22" a="1"/>
  <c r="I2279" i="22" s="1"/>
  <c r="G2279" i="22" a="1"/>
  <c r="G2279" i="22" s="1"/>
  <c r="K2279" i="22" a="1"/>
  <c r="K2279" i="22" s="1"/>
  <c r="A2278" i="22"/>
  <c r="H2278" i="22"/>
  <c r="R2278" i="22" s="1"/>
  <c r="V2278" i="22"/>
  <c r="M2278" i="22"/>
  <c r="O2278" i="22"/>
  <c r="W2278" i="22"/>
  <c r="J2278" i="22"/>
  <c r="S2278" i="22" s="1"/>
  <c r="O2279" i="22" l="1"/>
  <c r="W2279" i="22"/>
  <c r="J2279" i="22"/>
  <c r="S2279" i="22" s="1"/>
  <c r="N2278" i="22"/>
  <c r="U2278" i="22" s="1"/>
  <c r="Q2278" i="22"/>
  <c r="Y2278" i="22"/>
  <c r="G2280" i="22" a="1"/>
  <c r="G2280" i="22" s="1"/>
  <c r="K2280" i="22" a="1"/>
  <c r="K2280" i="22" s="1"/>
  <c r="I2280" i="22" a="1"/>
  <c r="I2280" i="22" s="1"/>
  <c r="F2281" i="22"/>
  <c r="P2279" i="22"/>
  <c r="L2279" i="22"/>
  <c r="T2279" i="22" s="1"/>
  <c r="X2279" i="22"/>
  <c r="A2279" i="22"/>
  <c r="H2279" i="22"/>
  <c r="R2279" i="22" s="1"/>
  <c r="V2279" i="22"/>
  <c r="M2279" i="22"/>
  <c r="P2280" i="22" l="1"/>
  <c r="X2280" i="22"/>
  <c r="L2280" i="22"/>
  <c r="T2280" i="22" s="1"/>
  <c r="H2280" i="22"/>
  <c r="R2280" i="22" s="1"/>
  <c r="M2280" i="22"/>
  <c r="A2280" i="22"/>
  <c r="V2280" i="22"/>
  <c r="F2282" i="22"/>
  <c r="I2281" i="22" a="1"/>
  <c r="I2281" i="22" s="1"/>
  <c r="K2281" i="22" a="1"/>
  <c r="K2281" i="22" s="1"/>
  <c r="G2281" i="22" a="1"/>
  <c r="G2281" i="22" s="1"/>
  <c r="N2279" i="22"/>
  <c r="U2279" i="22" s="1"/>
  <c r="Q2279" i="22"/>
  <c r="Y2279" i="22"/>
  <c r="W2280" i="22"/>
  <c r="J2280" i="22"/>
  <c r="S2280" i="22" s="1"/>
  <c r="O2280" i="22"/>
  <c r="F2283" i="22" l="1"/>
  <c r="K2282" i="22" a="1"/>
  <c r="K2282" i="22" s="1"/>
  <c r="G2282" i="22" a="1"/>
  <c r="G2282" i="22" s="1"/>
  <c r="I2282" i="22" a="1"/>
  <c r="I2282" i="22" s="1"/>
  <c r="Q2280" i="22"/>
  <c r="N2280" i="22"/>
  <c r="U2280" i="22" s="1"/>
  <c r="Y2280" i="22"/>
  <c r="M2281" i="22"/>
  <c r="A2281" i="22"/>
  <c r="H2281" i="22"/>
  <c r="R2281" i="22" s="1"/>
  <c r="V2281" i="22"/>
  <c r="P2281" i="22"/>
  <c r="X2281" i="22"/>
  <c r="L2281" i="22"/>
  <c r="T2281" i="22" s="1"/>
  <c r="J2281" i="22"/>
  <c r="S2281" i="22" s="1"/>
  <c r="O2281" i="22"/>
  <c r="W2281" i="22"/>
  <c r="Y2281" i="22" l="1"/>
  <c r="N2281" i="22"/>
  <c r="U2281" i="22" s="1"/>
  <c r="Q2281" i="22"/>
  <c r="O2282" i="22"/>
  <c r="J2282" i="22"/>
  <c r="S2282" i="22" s="1"/>
  <c r="W2282" i="22"/>
  <c r="M2282" i="22"/>
  <c r="V2282" i="22"/>
  <c r="A2282" i="22"/>
  <c r="H2282" i="22"/>
  <c r="R2282" i="22" s="1"/>
  <c r="P2282" i="22"/>
  <c r="X2282" i="22"/>
  <c r="L2282" i="22"/>
  <c r="T2282" i="22" s="1"/>
  <c r="G2283" i="22" a="1"/>
  <c r="G2283" i="22" s="1"/>
  <c r="I2283" i="22" a="1"/>
  <c r="I2283" i="22" s="1"/>
  <c r="F2284" i="22"/>
  <c r="K2283" i="22" a="1"/>
  <c r="K2283" i="22" s="1"/>
  <c r="K2284" i="22" l="1" a="1"/>
  <c r="K2284" i="22" s="1"/>
  <c r="I2284" i="22" a="1"/>
  <c r="I2284" i="22" s="1"/>
  <c r="F2285" i="22"/>
  <c r="G2284" i="22" a="1"/>
  <c r="G2284" i="22" s="1"/>
  <c r="V2283" i="22"/>
  <c r="M2283" i="22"/>
  <c r="A2283" i="22"/>
  <c r="H2283" i="22"/>
  <c r="R2283" i="22" s="1"/>
  <c r="J2283" i="22"/>
  <c r="S2283" i="22" s="1"/>
  <c r="O2283" i="22"/>
  <c r="W2283" i="22"/>
  <c r="N2282" i="22"/>
  <c r="U2282" i="22" s="1"/>
  <c r="Q2282" i="22"/>
  <c r="Y2282" i="22"/>
  <c r="X2283" i="22"/>
  <c r="L2283" i="22"/>
  <c r="T2283" i="22" s="1"/>
  <c r="P2283" i="22"/>
  <c r="N2283" i="22" l="1"/>
  <c r="U2283" i="22" s="1"/>
  <c r="Y2283" i="22"/>
  <c r="Q2283" i="22"/>
  <c r="M2284" i="22"/>
  <c r="A2284" i="22"/>
  <c r="H2284" i="22"/>
  <c r="R2284" i="22" s="1"/>
  <c r="V2284" i="22"/>
  <c r="G2285" i="22" a="1"/>
  <c r="G2285" i="22" s="1"/>
  <c r="F2286" i="22"/>
  <c r="I2285" i="22" a="1"/>
  <c r="I2285" i="22" s="1"/>
  <c r="K2285" i="22" a="1"/>
  <c r="K2285" i="22" s="1"/>
  <c r="O2284" i="22"/>
  <c r="W2284" i="22"/>
  <c r="J2284" i="22"/>
  <c r="S2284" i="22" s="1"/>
  <c r="P2284" i="22"/>
  <c r="X2284" i="22"/>
  <c r="L2284" i="22"/>
  <c r="T2284" i="22" s="1"/>
  <c r="Y2284" i="22" l="1"/>
  <c r="N2284" i="22"/>
  <c r="U2284" i="22" s="1"/>
  <c r="Q2284" i="22"/>
  <c r="P2285" i="22"/>
  <c r="X2285" i="22"/>
  <c r="L2285" i="22"/>
  <c r="T2285" i="22" s="1"/>
  <c r="A2285" i="22"/>
  <c r="H2285" i="22"/>
  <c r="R2285" i="22" s="1"/>
  <c r="M2285" i="22"/>
  <c r="V2285" i="22"/>
  <c r="O2285" i="22"/>
  <c r="W2285" i="22"/>
  <c r="J2285" i="22"/>
  <c r="S2285" i="22" s="1"/>
  <c r="K2286" i="22" a="1"/>
  <c r="K2286" i="22" s="1"/>
  <c r="I2286" i="22" a="1"/>
  <c r="I2286" i="22" s="1"/>
  <c r="F2287" i="22"/>
  <c r="G2286" i="22" a="1"/>
  <c r="G2286" i="22" s="1"/>
  <c r="F2288" i="22" l="1"/>
  <c r="K2287" i="22" a="1"/>
  <c r="K2287" i="22" s="1"/>
  <c r="I2287" i="22" a="1"/>
  <c r="I2287" i="22" s="1"/>
  <c r="G2287" i="22" a="1"/>
  <c r="G2287" i="22" s="1"/>
  <c r="O2286" i="22"/>
  <c r="W2286" i="22"/>
  <c r="J2286" i="22"/>
  <c r="S2286" i="22" s="1"/>
  <c r="X2286" i="22"/>
  <c r="L2286" i="22"/>
  <c r="T2286" i="22" s="1"/>
  <c r="P2286" i="22"/>
  <c r="V2286" i="22"/>
  <c r="M2286" i="22"/>
  <c r="A2286" i="22"/>
  <c r="H2286" i="22"/>
  <c r="R2286" i="22" s="1"/>
  <c r="Q2285" i="22"/>
  <c r="Y2285" i="22"/>
  <c r="N2285" i="22"/>
  <c r="U2285" i="22" s="1"/>
  <c r="A2287" i="22" l="1"/>
  <c r="M2287" i="22"/>
  <c r="H2287" i="22"/>
  <c r="R2287" i="22" s="1"/>
  <c r="V2287" i="22"/>
  <c r="O2287" i="22"/>
  <c r="W2287" i="22"/>
  <c r="J2287" i="22"/>
  <c r="S2287" i="22" s="1"/>
  <c r="Y2286" i="22"/>
  <c r="N2286" i="22"/>
  <c r="U2286" i="22" s="1"/>
  <c r="Q2286" i="22"/>
  <c r="L2287" i="22"/>
  <c r="T2287" i="22" s="1"/>
  <c r="P2287" i="22"/>
  <c r="X2287" i="22"/>
  <c r="K2288" i="22" a="1"/>
  <c r="K2288" i="22" s="1"/>
  <c r="F2289" i="22"/>
  <c r="G2288" i="22" a="1"/>
  <c r="G2288" i="22" s="1"/>
  <c r="I2288" i="22" a="1"/>
  <c r="I2288" i="22" s="1"/>
  <c r="P2288" i="22" l="1"/>
  <c r="X2288" i="22"/>
  <c r="L2288" i="22"/>
  <c r="T2288" i="22" s="1"/>
  <c r="A2288" i="22"/>
  <c r="H2288" i="22"/>
  <c r="R2288" i="22" s="1"/>
  <c r="V2288" i="22"/>
  <c r="M2288" i="22"/>
  <c r="G2289" i="22" a="1"/>
  <c r="G2289" i="22" s="1"/>
  <c r="I2289" i="22" a="1"/>
  <c r="I2289" i="22" s="1"/>
  <c r="F2290" i="22"/>
  <c r="K2289" i="22" a="1"/>
  <c r="K2289" i="22" s="1"/>
  <c r="N2287" i="22"/>
  <c r="U2287" i="22" s="1"/>
  <c r="Q2287" i="22"/>
  <c r="Y2287" i="22"/>
  <c r="O2288" i="22"/>
  <c r="W2288" i="22"/>
  <c r="J2288" i="22"/>
  <c r="S2288" i="22" s="1"/>
  <c r="N2288" i="22" l="1"/>
  <c r="U2288" i="22" s="1"/>
  <c r="Q2288" i="22"/>
  <c r="Y2288" i="22"/>
  <c r="M2289" i="22"/>
  <c r="A2289" i="22"/>
  <c r="H2289" i="22"/>
  <c r="R2289" i="22" s="1"/>
  <c r="V2289" i="22"/>
  <c r="X2289" i="22"/>
  <c r="P2289" i="22"/>
  <c r="L2289" i="22"/>
  <c r="T2289" i="22" s="1"/>
  <c r="K2290" i="22" a="1"/>
  <c r="K2290" i="22" s="1"/>
  <c r="G2290" i="22" a="1"/>
  <c r="G2290" i="22" s="1"/>
  <c r="F2291" i="22"/>
  <c r="I2290" i="22" a="1"/>
  <c r="I2290" i="22" s="1"/>
  <c r="W2289" i="22"/>
  <c r="J2289" i="22"/>
  <c r="S2289" i="22" s="1"/>
  <c r="O2289" i="22"/>
  <c r="O2290" i="22" l="1"/>
  <c r="J2290" i="22"/>
  <c r="S2290" i="22" s="1"/>
  <c r="W2290" i="22"/>
  <c r="F2292" i="22"/>
  <c r="I2291" i="22" a="1"/>
  <c r="I2291" i="22" s="1"/>
  <c r="K2291" i="22" a="1"/>
  <c r="K2291" i="22" s="1"/>
  <c r="G2291" i="22" a="1"/>
  <c r="G2291" i="22" s="1"/>
  <c r="M2290" i="22"/>
  <c r="A2290" i="22"/>
  <c r="H2290" i="22"/>
  <c r="R2290" i="22" s="1"/>
  <c r="V2290" i="22"/>
  <c r="Y2289" i="22"/>
  <c r="N2289" i="22"/>
  <c r="U2289" i="22" s="1"/>
  <c r="Q2289" i="22"/>
  <c r="P2290" i="22"/>
  <c r="L2290" i="22"/>
  <c r="T2290" i="22" s="1"/>
  <c r="X2290" i="22"/>
  <c r="N2290" i="22" l="1"/>
  <c r="U2290" i="22" s="1"/>
  <c r="Q2290" i="22"/>
  <c r="Y2290" i="22"/>
  <c r="X2291" i="22"/>
  <c r="L2291" i="22"/>
  <c r="T2291" i="22" s="1"/>
  <c r="P2291" i="22"/>
  <c r="W2291" i="22"/>
  <c r="J2291" i="22"/>
  <c r="S2291" i="22" s="1"/>
  <c r="O2291" i="22"/>
  <c r="F2293" i="22"/>
  <c r="G2292" i="22" a="1"/>
  <c r="G2292" i="22" s="1"/>
  <c r="K2292" i="22" a="1"/>
  <c r="K2292" i="22" s="1"/>
  <c r="I2292" i="22" a="1"/>
  <c r="I2292" i="22" s="1"/>
  <c r="A2291" i="22"/>
  <c r="H2291" i="22"/>
  <c r="R2291" i="22" s="1"/>
  <c r="V2291" i="22"/>
  <c r="M2291" i="22"/>
  <c r="W2292" i="22" l="1"/>
  <c r="J2292" i="22"/>
  <c r="S2292" i="22" s="1"/>
  <c r="O2292" i="22"/>
  <c r="L2292" i="22"/>
  <c r="T2292" i="22" s="1"/>
  <c r="P2292" i="22"/>
  <c r="X2292" i="22"/>
  <c r="V2292" i="22"/>
  <c r="H2292" i="22"/>
  <c r="R2292" i="22" s="1"/>
  <c r="M2292" i="22"/>
  <c r="A2292" i="22"/>
  <c r="F2294" i="22"/>
  <c r="G2293" i="22" a="1"/>
  <c r="G2293" i="22" s="1"/>
  <c r="I2293" i="22" a="1"/>
  <c r="I2293" i="22" s="1"/>
  <c r="K2293" i="22" a="1"/>
  <c r="K2293" i="22" s="1"/>
  <c r="Q2291" i="22"/>
  <c r="Y2291" i="22"/>
  <c r="N2291" i="22"/>
  <c r="U2291" i="22" s="1"/>
  <c r="L2293" i="22" l="1"/>
  <c r="T2293" i="22" s="1"/>
  <c r="X2293" i="22"/>
  <c r="P2293" i="22"/>
  <c r="J2293" i="22"/>
  <c r="S2293" i="22" s="1"/>
  <c r="W2293" i="22"/>
  <c r="O2293" i="22"/>
  <c r="A2293" i="22"/>
  <c r="H2293" i="22"/>
  <c r="R2293" i="22" s="1"/>
  <c r="V2293" i="22"/>
  <c r="M2293" i="22"/>
  <c r="I2294" i="22" a="1"/>
  <c r="I2294" i="22" s="1"/>
  <c r="G2294" i="22" a="1"/>
  <c r="G2294" i="22" s="1"/>
  <c r="F2295" i="22"/>
  <c r="K2294" i="22" a="1"/>
  <c r="K2294" i="22" s="1"/>
  <c r="Y2292" i="22"/>
  <c r="N2292" i="22"/>
  <c r="U2292" i="22" s="1"/>
  <c r="Q2292" i="22"/>
  <c r="X2294" i="22" l="1"/>
  <c r="L2294" i="22"/>
  <c r="T2294" i="22" s="1"/>
  <c r="P2294" i="22"/>
  <c r="G2295" i="22" a="1"/>
  <c r="G2295" i="22" s="1"/>
  <c r="K2295" i="22" a="1"/>
  <c r="K2295" i="22" s="1"/>
  <c r="I2295" i="22" a="1"/>
  <c r="I2295" i="22" s="1"/>
  <c r="F2296" i="22"/>
  <c r="A2294" i="22"/>
  <c r="V2294" i="22"/>
  <c r="H2294" i="22"/>
  <c r="R2294" i="22" s="1"/>
  <c r="M2294" i="22"/>
  <c r="W2294" i="22"/>
  <c r="O2294" i="22"/>
  <c r="J2294" i="22"/>
  <c r="S2294" i="22" s="1"/>
  <c r="N2293" i="22"/>
  <c r="U2293" i="22" s="1"/>
  <c r="Q2293" i="22"/>
  <c r="Y2293" i="22"/>
  <c r="M2295" i="22" l="1"/>
  <c r="A2295" i="22"/>
  <c r="H2295" i="22"/>
  <c r="R2295" i="22" s="1"/>
  <c r="V2295" i="22"/>
  <c r="W2295" i="22"/>
  <c r="J2295" i="22"/>
  <c r="S2295" i="22" s="1"/>
  <c r="O2295" i="22"/>
  <c r="Q2294" i="22"/>
  <c r="Y2294" i="22"/>
  <c r="N2294" i="22"/>
  <c r="U2294" i="22" s="1"/>
  <c r="X2295" i="22"/>
  <c r="L2295" i="22"/>
  <c r="T2295" i="22" s="1"/>
  <c r="P2295" i="22"/>
  <c r="K2296" i="22" a="1"/>
  <c r="K2296" i="22" s="1"/>
  <c r="I2296" i="22" a="1"/>
  <c r="I2296" i="22" s="1"/>
  <c r="F2297" i="22"/>
  <c r="G2296" i="22" a="1"/>
  <c r="G2296" i="22" s="1"/>
  <c r="G2297" i="22" l="1" a="1"/>
  <c r="G2297" i="22" s="1"/>
  <c r="K2297" i="22" a="1"/>
  <c r="K2297" i="22" s="1"/>
  <c r="I2297" i="22" a="1"/>
  <c r="I2297" i="22" s="1"/>
  <c r="F2298" i="22"/>
  <c r="O2296" i="22"/>
  <c r="W2296" i="22"/>
  <c r="J2296" i="22"/>
  <c r="S2296" i="22" s="1"/>
  <c r="P2296" i="22"/>
  <c r="X2296" i="22"/>
  <c r="L2296" i="22"/>
  <c r="T2296" i="22" s="1"/>
  <c r="M2296" i="22"/>
  <c r="H2296" i="22"/>
  <c r="R2296" i="22" s="1"/>
  <c r="A2296" i="22"/>
  <c r="V2296" i="22"/>
  <c r="Q2295" i="22"/>
  <c r="Y2295" i="22"/>
  <c r="N2295" i="22"/>
  <c r="U2295" i="22" s="1"/>
  <c r="F2299" i="22" l="1"/>
  <c r="G2298" i="22" a="1"/>
  <c r="G2298" i="22" s="1"/>
  <c r="I2298" i="22" a="1"/>
  <c r="I2298" i="22" s="1"/>
  <c r="K2298" i="22" a="1"/>
  <c r="K2298" i="22" s="1"/>
  <c r="Q2296" i="22"/>
  <c r="Y2296" i="22"/>
  <c r="N2296" i="22"/>
  <c r="U2296" i="22" s="1"/>
  <c r="J2297" i="22"/>
  <c r="S2297" i="22" s="1"/>
  <c r="W2297" i="22"/>
  <c r="O2297" i="22"/>
  <c r="P2297" i="22"/>
  <c r="L2297" i="22"/>
  <c r="T2297" i="22" s="1"/>
  <c r="X2297" i="22"/>
  <c r="M2297" i="22"/>
  <c r="A2297" i="22"/>
  <c r="H2297" i="22"/>
  <c r="R2297" i="22" s="1"/>
  <c r="V2297" i="22"/>
  <c r="N2297" i="22" l="1"/>
  <c r="U2297" i="22" s="1"/>
  <c r="Q2297" i="22"/>
  <c r="Y2297" i="22"/>
  <c r="L2298" i="22"/>
  <c r="T2298" i="22" s="1"/>
  <c r="P2298" i="22"/>
  <c r="X2298" i="22"/>
  <c r="O2298" i="22"/>
  <c r="W2298" i="22"/>
  <c r="J2298" i="22"/>
  <c r="S2298" i="22" s="1"/>
  <c r="H2298" i="22"/>
  <c r="R2298" i="22" s="1"/>
  <c r="V2298" i="22"/>
  <c r="M2298" i="22"/>
  <c r="A2298" i="22"/>
  <c r="K2299" i="22" a="1"/>
  <c r="K2299" i="22" s="1"/>
  <c r="F2300" i="22"/>
  <c r="G2299" i="22" a="1"/>
  <c r="G2299" i="22" s="1"/>
  <c r="I2299" i="22" a="1"/>
  <c r="I2299" i="22" s="1"/>
  <c r="P2299" i="22" l="1"/>
  <c r="X2299" i="22"/>
  <c r="L2299" i="22"/>
  <c r="T2299" i="22" s="1"/>
  <c r="K2300" i="22" a="1"/>
  <c r="K2300" i="22" s="1"/>
  <c r="I2300" i="22" a="1"/>
  <c r="I2300" i="22" s="1"/>
  <c r="F2301" i="22"/>
  <c r="G2300" i="22" a="1"/>
  <c r="G2300" i="22" s="1"/>
  <c r="N2298" i="22"/>
  <c r="U2298" i="22" s="1"/>
  <c r="Q2298" i="22"/>
  <c r="Y2298" i="22"/>
  <c r="A2299" i="22"/>
  <c r="H2299" i="22"/>
  <c r="R2299" i="22" s="1"/>
  <c r="V2299" i="22"/>
  <c r="M2299" i="22"/>
  <c r="O2299" i="22"/>
  <c r="W2299" i="22"/>
  <c r="J2299" i="22"/>
  <c r="S2299" i="22" s="1"/>
  <c r="O2300" i="22" l="1"/>
  <c r="W2300" i="22"/>
  <c r="J2300" i="22"/>
  <c r="S2300" i="22" s="1"/>
  <c r="M2300" i="22"/>
  <c r="H2300" i="22"/>
  <c r="R2300" i="22" s="1"/>
  <c r="A2300" i="22"/>
  <c r="V2300" i="22"/>
  <c r="G2301" i="22" a="1"/>
  <c r="G2301" i="22" s="1"/>
  <c r="F2302" i="22"/>
  <c r="I2301" i="22" a="1"/>
  <c r="I2301" i="22" s="1"/>
  <c r="K2301" i="22" a="1"/>
  <c r="K2301" i="22" s="1"/>
  <c r="L2300" i="22"/>
  <c r="T2300" i="22" s="1"/>
  <c r="P2300" i="22"/>
  <c r="X2300" i="22"/>
  <c r="N2299" i="22"/>
  <c r="U2299" i="22" s="1"/>
  <c r="Q2299" i="22"/>
  <c r="Y2299" i="22"/>
  <c r="M2301" i="22" l="1"/>
  <c r="A2301" i="22"/>
  <c r="H2301" i="22"/>
  <c r="R2301" i="22" s="1"/>
  <c r="V2301" i="22"/>
  <c r="Y2300" i="22"/>
  <c r="N2300" i="22"/>
  <c r="U2300" i="22" s="1"/>
  <c r="Q2300" i="22"/>
  <c r="L2301" i="22"/>
  <c r="T2301" i="22" s="1"/>
  <c r="P2301" i="22"/>
  <c r="X2301" i="22"/>
  <c r="W2301" i="22"/>
  <c r="J2301" i="22"/>
  <c r="S2301" i="22" s="1"/>
  <c r="O2301" i="22"/>
  <c r="K2302" i="22" a="1"/>
  <c r="K2302" i="22" s="1"/>
  <c r="G2302" i="22" a="1"/>
  <c r="G2302" i="22" s="1"/>
  <c r="F2303" i="22"/>
  <c r="I2302" i="22" a="1"/>
  <c r="I2302" i="22" s="1"/>
  <c r="P2302" i="22" l="1"/>
  <c r="X2302" i="22"/>
  <c r="L2302" i="22"/>
  <c r="T2302" i="22" s="1"/>
  <c r="H2302" i="22"/>
  <c r="R2302" i="22" s="1"/>
  <c r="V2302" i="22"/>
  <c r="M2302" i="22"/>
  <c r="A2302" i="22"/>
  <c r="I2303" i="22" a="1"/>
  <c r="I2303" i="22" s="1"/>
  <c r="F2304" i="22"/>
  <c r="G2303" i="22" a="1"/>
  <c r="G2303" i="22" s="1"/>
  <c r="K2303" i="22" a="1"/>
  <c r="K2303" i="22" s="1"/>
  <c r="W2302" i="22"/>
  <c r="J2302" i="22"/>
  <c r="S2302" i="22" s="1"/>
  <c r="O2302" i="22"/>
  <c r="Q2301" i="22"/>
  <c r="N2301" i="22"/>
  <c r="U2301" i="22" s="1"/>
  <c r="Y2301" i="22"/>
  <c r="Q2302" i="22" l="1"/>
  <c r="Y2302" i="22"/>
  <c r="N2302" i="22"/>
  <c r="U2302" i="22" s="1"/>
  <c r="L2303" i="22"/>
  <c r="T2303" i="22" s="1"/>
  <c r="P2303" i="22"/>
  <c r="X2303" i="22"/>
  <c r="W2303" i="22"/>
  <c r="O2303" i="22"/>
  <c r="J2303" i="22"/>
  <c r="S2303" i="22" s="1"/>
  <c r="H2303" i="22"/>
  <c r="R2303" i="22" s="1"/>
  <c r="V2303" i="22"/>
  <c r="M2303" i="22"/>
  <c r="A2303" i="22"/>
  <c r="F2305" i="22"/>
  <c r="K2304" i="22" a="1"/>
  <c r="K2304" i="22" s="1"/>
  <c r="I2304" i="22" a="1"/>
  <c r="I2304" i="22" s="1"/>
  <c r="G2304" i="22" a="1"/>
  <c r="G2304" i="22" s="1"/>
  <c r="W2304" i="22" l="1"/>
  <c r="O2304" i="22"/>
  <c r="J2304" i="22"/>
  <c r="S2304" i="22" s="1"/>
  <c r="Q2303" i="22"/>
  <c r="Y2303" i="22"/>
  <c r="N2303" i="22"/>
  <c r="U2303" i="22" s="1"/>
  <c r="I2305" i="22" a="1"/>
  <c r="I2305" i="22" s="1"/>
  <c r="K2305" i="22" a="1"/>
  <c r="K2305" i="22" s="1"/>
  <c r="F2306" i="22"/>
  <c r="G2305" i="22" a="1"/>
  <c r="G2305" i="22" s="1"/>
  <c r="P2304" i="22"/>
  <c r="X2304" i="22"/>
  <c r="L2304" i="22"/>
  <c r="T2304" i="22" s="1"/>
  <c r="A2304" i="22"/>
  <c r="V2304" i="22"/>
  <c r="M2304" i="22"/>
  <c r="H2304" i="22"/>
  <c r="R2304" i="22" s="1"/>
  <c r="X2305" i="22" l="1"/>
  <c r="L2305" i="22"/>
  <c r="T2305" i="22" s="1"/>
  <c r="P2305" i="22"/>
  <c r="N2304" i="22"/>
  <c r="U2304" i="22" s="1"/>
  <c r="Q2304" i="22"/>
  <c r="Y2304" i="22"/>
  <c r="W2305" i="22"/>
  <c r="J2305" i="22"/>
  <c r="S2305" i="22" s="1"/>
  <c r="O2305" i="22"/>
  <c r="M2305" i="22"/>
  <c r="A2305" i="22"/>
  <c r="H2305" i="22"/>
  <c r="R2305" i="22" s="1"/>
  <c r="V2305" i="22"/>
  <c r="K2306" i="22" a="1"/>
  <c r="K2306" i="22" s="1"/>
  <c r="G2306" i="22" a="1"/>
  <c r="G2306" i="22" s="1"/>
  <c r="F2307" i="22"/>
  <c r="I2306" i="22" a="1"/>
  <c r="I2306" i="22" s="1"/>
  <c r="K2307" i="22" l="1" a="1"/>
  <c r="K2307" i="22" s="1"/>
  <c r="I2307" i="22" a="1"/>
  <c r="I2307" i="22" s="1"/>
  <c r="G2307" i="22" a="1"/>
  <c r="G2307" i="22" s="1"/>
  <c r="F2308" i="22"/>
  <c r="L2306" i="22"/>
  <c r="T2306" i="22" s="1"/>
  <c r="P2306" i="22"/>
  <c r="X2306" i="22"/>
  <c r="Y2305" i="22"/>
  <c r="N2305" i="22"/>
  <c r="U2305" i="22" s="1"/>
  <c r="Q2305" i="22"/>
  <c r="M2306" i="22"/>
  <c r="H2306" i="22"/>
  <c r="R2306" i="22" s="1"/>
  <c r="A2306" i="22"/>
  <c r="V2306" i="22"/>
  <c r="O2306" i="22"/>
  <c r="W2306" i="22"/>
  <c r="J2306" i="22"/>
  <c r="S2306" i="22" s="1"/>
  <c r="F2309" i="22" l="1"/>
  <c r="K2308" i="22" a="1"/>
  <c r="K2308" i="22" s="1"/>
  <c r="I2308" i="22" a="1"/>
  <c r="I2308" i="22" s="1"/>
  <c r="G2308" i="22" a="1"/>
  <c r="G2308" i="22" s="1"/>
  <c r="N2306" i="22"/>
  <c r="U2306" i="22" s="1"/>
  <c r="Q2306" i="22"/>
  <c r="Y2306" i="22"/>
  <c r="A2307" i="22"/>
  <c r="H2307" i="22"/>
  <c r="R2307" i="22" s="1"/>
  <c r="V2307" i="22"/>
  <c r="M2307" i="22"/>
  <c r="O2307" i="22"/>
  <c r="W2307" i="22"/>
  <c r="J2307" i="22"/>
  <c r="S2307" i="22" s="1"/>
  <c r="X2307" i="22"/>
  <c r="L2307" i="22"/>
  <c r="T2307" i="22" s="1"/>
  <c r="P2307" i="22"/>
  <c r="M2308" i="22" l="1"/>
  <c r="A2308" i="22"/>
  <c r="H2308" i="22"/>
  <c r="R2308" i="22" s="1"/>
  <c r="V2308" i="22"/>
  <c r="N2307" i="22"/>
  <c r="U2307" i="22" s="1"/>
  <c r="Q2307" i="22"/>
  <c r="Y2307" i="22"/>
  <c r="O2308" i="22"/>
  <c r="W2308" i="22"/>
  <c r="J2308" i="22"/>
  <c r="S2308" i="22" s="1"/>
  <c r="L2308" i="22"/>
  <c r="T2308" i="22" s="1"/>
  <c r="P2308" i="22"/>
  <c r="X2308" i="22"/>
  <c r="G2309" i="22" a="1"/>
  <c r="G2309" i="22" s="1"/>
  <c r="I2309" i="22" a="1"/>
  <c r="I2309" i="22" s="1"/>
  <c r="K2309" i="22" a="1"/>
  <c r="K2309" i="22" s="1"/>
  <c r="F2310" i="22"/>
  <c r="M2309" i="22" l="1"/>
  <c r="A2309" i="22"/>
  <c r="H2309" i="22"/>
  <c r="R2309" i="22" s="1"/>
  <c r="V2309" i="22"/>
  <c r="O2309" i="22"/>
  <c r="J2309" i="22"/>
  <c r="S2309" i="22" s="1"/>
  <c r="W2309" i="22"/>
  <c r="L2309" i="22"/>
  <c r="T2309" i="22" s="1"/>
  <c r="P2309" i="22"/>
  <c r="X2309" i="22"/>
  <c r="F2311" i="22"/>
  <c r="K2310" i="22" a="1"/>
  <c r="K2310" i="22" s="1"/>
  <c r="I2310" i="22" a="1"/>
  <c r="I2310" i="22" s="1"/>
  <c r="G2310" i="22" a="1"/>
  <c r="G2310" i="22" s="1"/>
  <c r="Y2308" i="22"/>
  <c r="N2308" i="22"/>
  <c r="U2308" i="22" s="1"/>
  <c r="Q2308" i="22"/>
  <c r="W2310" i="22" l="1"/>
  <c r="O2310" i="22"/>
  <c r="J2310" i="22"/>
  <c r="S2310" i="22" s="1"/>
  <c r="F2312" i="22"/>
  <c r="I2311" i="22" a="1"/>
  <c r="I2311" i="22" s="1"/>
  <c r="G2311" i="22" a="1"/>
  <c r="G2311" i="22" s="1"/>
  <c r="K2311" i="22" a="1"/>
  <c r="K2311" i="22" s="1"/>
  <c r="M2310" i="22"/>
  <c r="H2310" i="22"/>
  <c r="R2310" i="22" s="1"/>
  <c r="A2310" i="22"/>
  <c r="V2310" i="22"/>
  <c r="P2310" i="22"/>
  <c r="L2310" i="22"/>
  <c r="T2310" i="22" s="1"/>
  <c r="X2310" i="22"/>
  <c r="Q2309" i="22"/>
  <c r="Y2309" i="22"/>
  <c r="N2309" i="22"/>
  <c r="U2309" i="22" s="1"/>
  <c r="L2311" i="22" l="1"/>
  <c r="T2311" i="22" s="1"/>
  <c r="P2311" i="22"/>
  <c r="X2311" i="22"/>
  <c r="H2311" i="22"/>
  <c r="R2311" i="22" s="1"/>
  <c r="M2311" i="22"/>
  <c r="A2311" i="22"/>
  <c r="V2311" i="22"/>
  <c r="W2311" i="22"/>
  <c r="J2311" i="22"/>
  <c r="S2311" i="22" s="1"/>
  <c r="O2311" i="22"/>
  <c r="N2310" i="22"/>
  <c r="U2310" i="22" s="1"/>
  <c r="Q2310" i="22"/>
  <c r="Y2310" i="22"/>
  <c r="I2312" i="22" a="1"/>
  <c r="I2312" i="22" s="1"/>
  <c r="F2313" i="22"/>
  <c r="K2312" i="22" a="1"/>
  <c r="K2312" i="22" s="1"/>
  <c r="G2312" i="22" a="1"/>
  <c r="G2312" i="22" s="1"/>
  <c r="N2311" i="22" l="1"/>
  <c r="U2311" i="22" s="1"/>
  <c r="Q2311" i="22"/>
  <c r="Y2311" i="22"/>
  <c r="P2312" i="22"/>
  <c r="X2312" i="22"/>
  <c r="L2312" i="22"/>
  <c r="T2312" i="22" s="1"/>
  <c r="J2312" i="22"/>
  <c r="S2312" i="22" s="1"/>
  <c r="O2312" i="22"/>
  <c r="W2312" i="22"/>
  <c r="G2313" i="22" a="1"/>
  <c r="G2313" i="22" s="1"/>
  <c r="I2313" i="22" a="1"/>
  <c r="I2313" i="22" s="1"/>
  <c r="F2314" i="22"/>
  <c r="K2313" i="22" a="1"/>
  <c r="K2313" i="22" s="1"/>
  <c r="M2312" i="22"/>
  <c r="V2312" i="22"/>
  <c r="A2312" i="22"/>
  <c r="H2312" i="22"/>
  <c r="R2312" i="22" s="1"/>
  <c r="N2312" i="22" l="1"/>
  <c r="U2312" i="22" s="1"/>
  <c r="Q2312" i="22"/>
  <c r="Y2312" i="22"/>
  <c r="G2314" i="22" a="1"/>
  <c r="G2314" i="22" s="1"/>
  <c r="I2314" i="22" a="1"/>
  <c r="I2314" i="22" s="1"/>
  <c r="F2315" i="22"/>
  <c r="K2314" i="22" a="1"/>
  <c r="K2314" i="22" s="1"/>
  <c r="P2313" i="22"/>
  <c r="L2313" i="22"/>
  <c r="T2313" i="22" s="1"/>
  <c r="X2313" i="22"/>
  <c r="O2313" i="22"/>
  <c r="W2313" i="22"/>
  <c r="J2313" i="22"/>
  <c r="S2313" i="22" s="1"/>
  <c r="H2313" i="22"/>
  <c r="R2313" i="22" s="1"/>
  <c r="M2313" i="22"/>
  <c r="A2313" i="22"/>
  <c r="V2313" i="22"/>
  <c r="F2316" i="22" l="1"/>
  <c r="G2315" i="22" a="1"/>
  <c r="G2315" i="22" s="1"/>
  <c r="I2315" i="22" a="1"/>
  <c r="I2315" i="22" s="1"/>
  <c r="K2315" i="22" a="1"/>
  <c r="K2315" i="22" s="1"/>
  <c r="L2314" i="22"/>
  <c r="T2314" i="22" s="1"/>
  <c r="P2314" i="22"/>
  <c r="X2314" i="22"/>
  <c r="O2314" i="22"/>
  <c r="W2314" i="22"/>
  <c r="J2314" i="22"/>
  <c r="S2314" i="22" s="1"/>
  <c r="N2313" i="22"/>
  <c r="U2313" i="22" s="1"/>
  <c r="Y2313" i="22"/>
  <c r="Q2313" i="22"/>
  <c r="M2314" i="22"/>
  <c r="A2314" i="22"/>
  <c r="V2314" i="22"/>
  <c r="H2314" i="22"/>
  <c r="R2314" i="22" s="1"/>
  <c r="N2314" i="22" l="1"/>
  <c r="U2314" i="22" s="1"/>
  <c r="Q2314" i="22"/>
  <c r="Y2314" i="22"/>
  <c r="X2315" i="22"/>
  <c r="P2315" i="22"/>
  <c r="L2315" i="22"/>
  <c r="T2315" i="22" s="1"/>
  <c r="O2315" i="22"/>
  <c r="J2315" i="22"/>
  <c r="S2315" i="22" s="1"/>
  <c r="W2315" i="22"/>
  <c r="V2315" i="22"/>
  <c r="M2315" i="22"/>
  <c r="H2315" i="22"/>
  <c r="R2315" i="22" s="1"/>
  <c r="A2315" i="22"/>
  <c r="K2316" i="22" a="1"/>
  <c r="K2316" i="22" s="1"/>
  <c r="I2316" i="22" a="1"/>
  <c r="I2316" i="22" s="1"/>
  <c r="G2316" i="22" a="1"/>
  <c r="G2316" i="22" s="1"/>
  <c r="F2317" i="22"/>
  <c r="M2316" i="22" l="1"/>
  <c r="A2316" i="22"/>
  <c r="H2316" i="22"/>
  <c r="R2316" i="22" s="1"/>
  <c r="V2316" i="22"/>
  <c r="Q2315" i="22"/>
  <c r="Y2315" i="22"/>
  <c r="N2315" i="22"/>
  <c r="U2315" i="22" s="1"/>
  <c r="P2316" i="22"/>
  <c r="X2316" i="22"/>
  <c r="L2316" i="22"/>
  <c r="T2316" i="22" s="1"/>
  <c r="O2316" i="22"/>
  <c r="W2316" i="22"/>
  <c r="J2316" i="22"/>
  <c r="S2316" i="22" s="1"/>
  <c r="F2318" i="22"/>
  <c r="I2317" i="22" a="1"/>
  <c r="I2317" i="22" s="1"/>
  <c r="K2317" i="22" a="1"/>
  <c r="K2317" i="22" s="1"/>
  <c r="G2317" i="22" a="1"/>
  <c r="G2317" i="22" s="1"/>
  <c r="L2317" i="22" l="1"/>
  <c r="T2317" i="22" s="1"/>
  <c r="P2317" i="22"/>
  <c r="X2317" i="22"/>
  <c r="K2318" i="22" a="1"/>
  <c r="K2318" i="22" s="1"/>
  <c r="F2319" i="22"/>
  <c r="G2318" i="22" a="1"/>
  <c r="G2318" i="22" s="1"/>
  <c r="I2318" i="22" a="1"/>
  <c r="I2318" i="22" s="1"/>
  <c r="O2317" i="22"/>
  <c r="W2317" i="22"/>
  <c r="J2317" i="22"/>
  <c r="S2317" i="22" s="1"/>
  <c r="H2317" i="22"/>
  <c r="R2317" i="22" s="1"/>
  <c r="V2317" i="22"/>
  <c r="M2317" i="22"/>
  <c r="A2317" i="22"/>
  <c r="Q2316" i="22"/>
  <c r="Y2316" i="22"/>
  <c r="N2316" i="22"/>
  <c r="U2316" i="22" s="1"/>
  <c r="M2318" i="22" l="1"/>
  <c r="A2318" i="22"/>
  <c r="V2318" i="22"/>
  <c r="H2318" i="22"/>
  <c r="R2318" i="22" s="1"/>
  <c r="O2318" i="22"/>
  <c r="W2318" i="22"/>
  <c r="J2318" i="22"/>
  <c r="S2318" i="22" s="1"/>
  <c r="P2318" i="22"/>
  <c r="X2318" i="22"/>
  <c r="L2318" i="22"/>
  <c r="T2318" i="22" s="1"/>
  <c r="Y2317" i="22"/>
  <c r="N2317" i="22"/>
  <c r="U2317" i="22" s="1"/>
  <c r="Q2317" i="22"/>
  <c r="I2319" i="22" a="1"/>
  <c r="I2319" i="22" s="1"/>
  <c r="G2319" i="22" a="1"/>
  <c r="G2319" i="22" s="1"/>
  <c r="K2319" i="22" a="1"/>
  <c r="K2319" i="22" s="1"/>
  <c r="F2320" i="22"/>
  <c r="L2319" i="22" l="1"/>
  <c r="T2319" i="22" s="1"/>
  <c r="P2319" i="22"/>
  <c r="X2319" i="22"/>
  <c r="J2319" i="22"/>
  <c r="S2319" i="22" s="1"/>
  <c r="O2319" i="22"/>
  <c r="W2319" i="22"/>
  <c r="M2319" i="22"/>
  <c r="A2319" i="22"/>
  <c r="H2319" i="22"/>
  <c r="R2319" i="22" s="1"/>
  <c r="V2319" i="22"/>
  <c r="I2320" i="22" a="1"/>
  <c r="I2320" i="22" s="1"/>
  <c r="F2321" i="22"/>
  <c r="K2320" i="22" a="1"/>
  <c r="K2320" i="22" s="1"/>
  <c r="G2320" i="22" a="1"/>
  <c r="G2320" i="22" s="1"/>
  <c r="Y2318" i="22"/>
  <c r="N2318" i="22"/>
  <c r="U2318" i="22" s="1"/>
  <c r="Q2318" i="22"/>
  <c r="P2320" i="22" l="1"/>
  <c r="L2320" i="22"/>
  <c r="T2320" i="22" s="1"/>
  <c r="X2320" i="22"/>
  <c r="M2320" i="22"/>
  <c r="A2320" i="22"/>
  <c r="H2320" i="22"/>
  <c r="R2320" i="22" s="1"/>
  <c r="V2320" i="22"/>
  <c r="N2319" i="22"/>
  <c r="U2319" i="22" s="1"/>
  <c r="Q2319" i="22"/>
  <c r="Y2319" i="22"/>
  <c r="W2320" i="22"/>
  <c r="J2320" i="22"/>
  <c r="S2320" i="22" s="1"/>
  <c r="O2320" i="22"/>
  <c r="I2321" i="22" a="1"/>
  <c r="I2321" i="22" s="1"/>
  <c r="F2322" i="22"/>
  <c r="G2321" i="22" a="1"/>
  <c r="G2321" i="22" s="1"/>
  <c r="K2321" i="22" a="1"/>
  <c r="K2321" i="22" s="1"/>
  <c r="I2322" i="22" l="1" a="1"/>
  <c r="I2322" i="22" s="1"/>
  <c r="G2322" i="22" a="1"/>
  <c r="G2322" i="22" s="1"/>
  <c r="K2322" i="22" a="1"/>
  <c r="K2322" i="22" s="1"/>
  <c r="F2323" i="22"/>
  <c r="N2320" i="22"/>
  <c r="U2320" i="22" s="1"/>
  <c r="Q2320" i="22"/>
  <c r="Y2320" i="22"/>
  <c r="A2321" i="22"/>
  <c r="H2321" i="22"/>
  <c r="R2321" i="22" s="1"/>
  <c r="V2321" i="22"/>
  <c r="M2321" i="22"/>
  <c r="J2321" i="22"/>
  <c r="S2321" i="22" s="1"/>
  <c r="O2321" i="22"/>
  <c r="W2321" i="22"/>
  <c r="X2321" i="22"/>
  <c r="L2321" i="22"/>
  <c r="T2321" i="22" s="1"/>
  <c r="P2321" i="22"/>
  <c r="G2323" i="22" l="1" a="1"/>
  <c r="G2323" i="22" s="1"/>
  <c r="F2324" i="22"/>
  <c r="I2323" i="22" a="1"/>
  <c r="I2323" i="22" s="1"/>
  <c r="K2323" i="22" a="1"/>
  <c r="K2323" i="22" s="1"/>
  <c r="Q2321" i="22"/>
  <c r="Y2321" i="22"/>
  <c r="N2321" i="22"/>
  <c r="U2321" i="22" s="1"/>
  <c r="L2322" i="22"/>
  <c r="T2322" i="22" s="1"/>
  <c r="X2322" i="22"/>
  <c r="P2322" i="22"/>
  <c r="V2322" i="22"/>
  <c r="A2322" i="22"/>
  <c r="M2322" i="22"/>
  <c r="H2322" i="22"/>
  <c r="R2322" i="22" s="1"/>
  <c r="W2322" i="22"/>
  <c r="J2322" i="22"/>
  <c r="S2322" i="22" s="1"/>
  <c r="O2322" i="22"/>
  <c r="P2323" i="22" l="1"/>
  <c r="X2323" i="22"/>
  <c r="L2323" i="22"/>
  <c r="T2323" i="22" s="1"/>
  <c r="O2323" i="22"/>
  <c r="W2323" i="22"/>
  <c r="J2323" i="22"/>
  <c r="S2323" i="22" s="1"/>
  <c r="F2325" i="22"/>
  <c r="K2324" i="22" a="1"/>
  <c r="K2324" i="22" s="1"/>
  <c r="G2324" i="22" a="1"/>
  <c r="G2324" i="22" s="1"/>
  <c r="I2324" i="22" a="1"/>
  <c r="I2324" i="22" s="1"/>
  <c r="N2322" i="22"/>
  <c r="U2322" i="22" s="1"/>
  <c r="Q2322" i="22"/>
  <c r="Y2322" i="22"/>
  <c r="V2323" i="22"/>
  <c r="M2323" i="22"/>
  <c r="A2323" i="22"/>
  <c r="H2323" i="22"/>
  <c r="R2323" i="22" s="1"/>
  <c r="P2324" i="22" l="1"/>
  <c r="L2324" i="22"/>
  <c r="T2324" i="22" s="1"/>
  <c r="X2324" i="22"/>
  <c r="Q2323" i="22"/>
  <c r="Y2323" i="22"/>
  <c r="N2323" i="22"/>
  <c r="U2323" i="22" s="1"/>
  <c r="W2324" i="22"/>
  <c r="J2324" i="22"/>
  <c r="S2324" i="22" s="1"/>
  <c r="O2324" i="22"/>
  <c r="I2325" i="22" a="1"/>
  <c r="I2325" i="22" s="1"/>
  <c r="K2325" i="22" a="1"/>
  <c r="K2325" i="22" s="1"/>
  <c r="G2325" i="22" a="1"/>
  <c r="G2325" i="22" s="1"/>
  <c r="F2326" i="22"/>
  <c r="A2324" i="22"/>
  <c r="V2324" i="22"/>
  <c r="H2324" i="22"/>
  <c r="R2324" i="22" s="1"/>
  <c r="M2324" i="22"/>
  <c r="F2327" i="22" l="1"/>
  <c r="G2326" i="22" a="1"/>
  <c r="G2326" i="22" s="1"/>
  <c r="I2326" i="22" a="1"/>
  <c r="I2326" i="22" s="1"/>
  <c r="K2326" i="22" a="1"/>
  <c r="K2326" i="22" s="1"/>
  <c r="X2325" i="22"/>
  <c r="L2325" i="22"/>
  <c r="T2325" i="22" s="1"/>
  <c r="P2325" i="22"/>
  <c r="W2325" i="22"/>
  <c r="J2325" i="22"/>
  <c r="S2325" i="22" s="1"/>
  <c r="O2325" i="22"/>
  <c r="A2325" i="22"/>
  <c r="H2325" i="22"/>
  <c r="R2325" i="22" s="1"/>
  <c r="V2325" i="22"/>
  <c r="M2325" i="22"/>
  <c r="Q2324" i="22"/>
  <c r="Y2324" i="22"/>
  <c r="N2324" i="22"/>
  <c r="U2324" i="22" s="1"/>
  <c r="N2325" i="22" l="1"/>
  <c r="U2325" i="22" s="1"/>
  <c r="Y2325" i="22"/>
  <c r="Q2325" i="22"/>
  <c r="P2326" i="22"/>
  <c r="X2326" i="22"/>
  <c r="L2326" i="22"/>
  <c r="T2326" i="22" s="1"/>
  <c r="W2326" i="22"/>
  <c r="J2326" i="22"/>
  <c r="S2326" i="22" s="1"/>
  <c r="O2326" i="22"/>
  <c r="M2326" i="22"/>
  <c r="H2326" i="22"/>
  <c r="R2326" i="22" s="1"/>
  <c r="A2326" i="22"/>
  <c r="V2326" i="22"/>
  <c r="G2327" i="22" a="1"/>
  <c r="G2327" i="22" s="1"/>
  <c r="K2327" i="22" a="1"/>
  <c r="K2327" i="22" s="1"/>
  <c r="I2327" i="22" a="1"/>
  <c r="I2327" i="22" s="1"/>
  <c r="F2328" i="22"/>
  <c r="H2327" i="22" l="1"/>
  <c r="R2327" i="22" s="1"/>
  <c r="V2327" i="22"/>
  <c r="M2327" i="22"/>
  <c r="A2327" i="22"/>
  <c r="L2327" i="22"/>
  <c r="T2327" i="22" s="1"/>
  <c r="P2327" i="22"/>
  <c r="X2327" i="22"/>
  <c r="Q2326" i="22"/>
  <c r="Y2326" i="22"/>
  <c r="N2326" i="22"/>
  <c r="U2326" i="22" s="1"/>
  <c r="J2327" i="22"/>
  <c r="S2327" i="22" s="1"/>
  <c r="W2327" i="22"/>
  <c r="O2327" i="22"/>
  <c r="F2329" i="22"/>
  <c r="I2328" i="22" a="1"/>
  <c r="I2328" i="22" s="1"/>
  <c r="K2328" i="22" a="1"/>
  <c r="K2328" i="22" s="1"/>
  <c r="G2328" i="22" a="1"/>
  <c r="G2328" i="22" s="1"/>
  <c r="I2329" i="22" l="1" a="1"/>
  <c r="I2329" i="22" s="1"/>
  <c r="F2330" i="22"/>
  <c r="K2329" i="22" a="1"/>
  <c r="K2329" i="22" s="1"/>
  <c r="G2329" i="22" a="1"/>
  <c r="G2329" i="22" s="1"/>
  <c r="L2328" i="22"/>
  <c r="T2328" i="22" s="1"/>
  <c r="P2328" i="22"/>
  <c r="X2328" i="22"/>
  <c r="N2327" i="22"/>
  <c r="U2327" i="22" s="1"/>
  <c r="Y2327" i="22"/>
  <c r="Q2327" i="22"/>
  <c r="O2328" i="22"/>
  <c r="J2328" i="22"/>
  <c r="S2328" i="22" s="1"/>
  <c r="W2328" i="22"/>
  <c r="M2328" i="22"/>
  <c r="A2328" i="22"/>
  <c r="H2328" i="22"/>
  <c r="R2328" i="22" s="1"/>
  <c r="V2328" i="22"/>
  <c r="Q2328" i="22" l="1"/>
  <c r="Y2328" i="22"/>
  <c r="N2328" i="22"/>
  <c r="U2328" i="22" s="1"/>
  <c r="A2329" i="22"/>
  <c r="H2329" i="22"/>
  <c r="R2329" i="22" s="1"/>
  <c r="V2329" i="22"/>
  <c r="M2329" i="22"/>
  <c r="P2329" i="22"/>
  <c r="X2329" i="22"/>
  <c r="L2329" i="22"/>
  <c r="T2329" i="22" s="1"/>
  <c r="F2331" i="22"/>
  <c r="G2330" i="22" a="1"/>
  <c r="G2330" i="22" s="1"/>
  <c r="I2330" i="22" a="1"/>
  <c r="I2330" i="22" s="1"/>
  <c r="K2330" i="22" a="1"/>
  <c r="K2330" i="22" s="1"/>
  <c r="J2329" i="22"/>
  <c r="S2329" i="22" s="1"/>
  <c r="W2329" i="22"/>
  <c r="O2329" i="22"/>
  <c r="Q2329" i="22" l="1"/>
  <c r="Y2329" i="22"/>
  <c r="N2329" i="22"/>
  <c r="U2329" i="22" s="1"/>
  <c r="P2330" i="22"/>
  <c r="X2330" i="22"/>
  <c r="L2330" i="22"/>
  <c r="T2330" i="22" s="1"/>
  <c r="A2330" i="22"/>
  <c r="H2330" i="22"/>
  <c r="R2330" i="22" s="1"/>
  <c r="V2330" i="22"/>
  <c r="M2330" i="22"/>
  <c r="K2331" i="22" a="1"/>
  <c r="K2331" i="22" s="1"/>
  <c r="F2332" i="22"/>
  <c r="G2331" i="22" a="1"/>
  <c r="G2331" i="22" s="1"/>
  <c r="I2331" i="22" a="1"/>
  <c r="I2331" i="22" s="1"/>
  <c r="J2330" i="22"/>
  <c r="S2330" i="22" s="1"/>
  <c r="W2330" i="22"/>
  <c r="O2330" i="22"/>
  <c r="O2331" i="22" l="1"/>
  <c r="W2331" i="22"/>
  <c r="J2331" i="22"/>
  <c r="S2331" i="22" s="1"/>
  <c r="F2333" i="22"/>
  <c r="I2332" i="22" a="1"/>
  <c r="I2332" i="22" s="1"/>
  <c r="G2332" i="22" a="1"/>
  <c r="G2332" i="22" s="1"/>
  <c r="K2332" i="22" a="1"/>
  <c r="K2332" i="22" s="1"/>
  <c r="A2331" i="22"/>
  <c r="H2331" i="22"/>
  <c r="R2331" i="22" s="1"/>
  <c r="V2331" i="22"/>
  <c r="M2331" i="22"/>
  <c r="X2331" i="22"/>
  <c r="L2331" i="22"/>
  <c r="T2331" i="22" s="1"/>
  <c r="P2331" i="22"/>
  <c r="N2330" i="22"/>
  <c r="U2330" i="22" s="1"/>
  <c r="Q2330" i="22"/>
  <c r="Y2330" i="22"/>
  <c r="L2332" i="22" l="1"/>
  <c r="T2332" i="22" s="1"/>
  <c r="P2332" i="22"/>
  <c r="X2332" i="22"/>
  <c r="M2332" i="22"/>
  <c r="A2332" i="22"/>
  <c r="H2332" i="22"/>
  <c r="R2332" i="22" s="1"/>
  <c r="V2332" i="22"/>
  <c r="I2333" i="22" a="1"/>
  <c r="I2333" i="22" s="1"/>
  <c r="F2334" i="22"/>
  <c r="G2333" i="22" a="1"/>
  <c r="G2333" i="22" s="1"/>
  <c r="K2333" i="22" a="1"/>
  <c r="K2333" i="22" s="1"/>
  <c r="N2331" i="22"/>
  <c r="U2331" i="22" s="1"/>
  <c r="Q2331" i="22"/>
  <c r="Y2331" i="22"/>
  <c r="J2332" i="22"/>
  <c r="S2332" i="22" s="1"/>
  <c r="O2332" i="22"/>
  <c r="W2332" i="22"/>
  <c r="J2333" i="22" l="1"/>
  <c r="S2333" i="22" s="1"/>
  <c r="W2333" i="22"/>
  <c r="O2333" i="22"/>
  <c r="Y2332" i="22"/>
  <c r="N2332" i="22"/>
  <c r="U2332" i="22" s="1"/>
  <c r="Q2332" i="22"/>
  <c r="L2333" i="22"/>
  <c r="T2333" i="22" s="1"/>
  <c r="P2333" i="22"/>
  <c r="X2333" i="22"/>
  <c r="M2333" i="22"/>
  <c r="A2333" i="22"/>
  <c r="H2333" i="22"/>
  <c r="R2333" i="22" s="1"/>
  <c r="V2333" i="22"/>
  <c r="K2334" i="22" a="1"/>
  <c r="K2334" i="22" s="1"/>
  <c r="G2334" i="22" a="1"/>
  <c r="G2334" i="22" s="1"/>
  <c r="F2335" i="22"/>
  <c r="I2334" i="22" a="1"/>
  <c r="I2334" i="22" s="1"/>
  <c r="M2334" i="22" l="1"/>
  <c r="A2334" i="22"/>
  <c r="H2334" i="22"/>
  <c r="R2334" i="22" s="1"/>
  <c r="V2334" i="22"/>
  <c r="X2334" i="22"/>
  <c r="L2334" i="22"/>
  <c r="T2334" i="22" s="1"/>
  <c r="P2334" i="22"/>
  <c r="Y2333" i="22"/>
  <c r="N2333" i="22"/>
  <c r="U2333" i="22" s="1"/>
  <c r="Q2333" i="22"/>
  <c r="K2335" i="22" a="1"/>
  <c r="K2335" i="22" s="1"/>
  <c r="I2335" i="22" a="1"/>
  <c r="I2335" i="22" s="1"/>
  <c r="G2335" i="22" a="1"/>
  <c r="G2335" i="22" s="1"/>
  <c r="F2336" i="22"/>
  <c r="J2334" i="22"/>
  <c r="S2334" i="22" s="1"/>
  <c r="O2334" i="22"/>
  <c r="W2334" i="22"/>
  <c r="I2336" i="22" l="1" a="1"/>
  <c r="I2336" i="22" s="1"/>
  <c r="F2337" i="22"/>
  <c r="K2336" i="22" a="1"/>
  <c r="K2336" i="22" s="1"/>
  <c r="G2336" i="22" a="1"/>
  <c r="G2336" i="22" s="1"/>
  <c r="A2335" i="22"/>
  <c r="V2335" i="22"/>
  <c r="M2335" i="22"/>
  <c r="H2335" i="22"/>
  <c r="R2335" i="22" s="1"/>
  <c r="O2335" i="22"/>
  <c r="W2335" i="22"/>
  <c r="J2335" i="22"/>
  <c r="S2335" i="22" s="1"/>
  <c r="L2335" i="22"/>
  <c r="T2335" i="22" s="1"/>
  <c r="P2335" i="22"/>
  <c r="X2335" i="22"/>
  <c r="Y2334" i="22"/>
  <c r="N2334" i="22"/>
  <c r="U2334" i="22" s="1"/>
  <c r="Q2334" i="22"/>
  <c r="H2336" i="22" l="1"/>
  <c r="R2336" i="22" s="1"/>
  <c r="V2336" i="22"/>
  <c r="A2336" i="22"/>
  <c r="M2336" i="22"/>
  <c r="X2336" i="22"/>
  <c r="L2336" i="22"/>
  <c r="T2336" i="22" s="1"/>
  <c r="P2336" i="22"/>
  <c r="I2337" i="22" a="1"/>
  <c r="I2337" i="22" s="1"/>
  <c r="K2337" i="22" a="1"/>
  <c r="K2337" i="22" s="1"/>
  <c r="G2337" i="22" a="1"/>
  <c r="G2337" i="22" s="1"/>
  <c r="F2338" i="22"/>
  <c r="Y2335" i="22"/>
  <c r="N2335" i="22"/>
  <c r="U2335" i="22" s="1"/>
  <c r="Q2335" i="22"/>
  <c r="W2336" i="22"/>
  <c r="O2336" i="22"/>
  <c r="J2336" i="22"/>
  <c r="S2336" i="22" s="1"/>
  <c r="J2337" i="22" l="1"/>
  <c r="S2337" i="22" s="1"/>
  <c r="O2337" i="22"/>
  <c r="W2337" i="22"/>
  <c r="N2336" i="22"/>
  <c r="U2336" i="22" s="1"/>
  <c r="Q2336" i="22"/>
  <c r="Y2336" i="22"/>
  <c r="V2337" i="22"/>
  <c r="A2337" i="22"/>
  <c r="M2337" i="22"/>
  <c r="H2337" i="22"/>
  <c r="R2337" i="22" s="1"/>
  <c r="I2338" i="22" a="1"/>
  <c r="I2338" i="22" s="1"/>
  <c r="G2338" i="22" a="1"/>
  <c r="G2338" i="22" s="1"/>
  <c r="K2338" i="22" a="1"/>
  <c r="K2338" i="22" s="1"/>
  <c r="F2339" i="22"/>
  <c r="X2337" i="22"/>
  <c r="L2337" i="22"/>
  <c r="T2337" i="22" s="1"/>
  <c r="P2337" i="22"/>
  <c r="G2339" i="22" l="1" a="1"/>
  <c r="G2339" i="22" s="1"/>
  <c r="F2340" i="22"/>
  <c r="I2339" i="22" a="1"/>
  <c r="I2339" i="22" s="1"/>
  <c r="K2339" i="22" a="1"/>
  <c r="K2339" i="22" s="1"/>
  <c r="M2338" i="22"/>
  <c r="A2338" i="22"/>
  <c r="V2338" i="22"/>
  <c r="H2338" i="22"/>
  <c r="R2338" i="22" s="1"/>
  <c r="O2338" i="22"/>
  <c r="W2338" i="22"/>
  <c r="J2338" i="22"/>
  <c r="S2338" i="22" s="1"/>
  <c r="P2338" i="22"/>
  <c r="L2338" i="22"/>
  <c r="T2338" i="22" s="1"/>
  <c r="X2338" i="22"/>
  <c r="Q2337" i="22"/>
  <c r="Y2337" i="22"/>
  <c r="N2337" i="22"/>
  <c r="U2337" i="22" s="1"/>
  <c r="Q2338" i="22" l="1"/>
  <c r="Y2338" i="22"/>
  <c r="N2338" i="22"/>
  <c r="U2338" i="22" s="1"/>
  <c r="P2339" i="22"/>
  <c r="X2339" i="22"/>
  <c r="L2339" i="22"/>
  <c r="T2339" i="22" s="1"/>
  <c r="J2339" i="22"/>
  <c r="S2339" i="22" s="1"/>
  <c r="O2339" i="22"/>
  <c r="W2339" i="22"/>
  <c r="I2340" i="22" a="1"/>
  <c r="I2340" i="22" s="1"/>
  <c r="F2341" i="22"/>
  <c r="G2340" i="22" a="1"/>
  <c r="G2340" i="22" s="1"/>
  <c r="K2340" i="22" a="1"/>
  <c r="K2340" i="22" s="1"/>
  <c r="H2339" i="22"/>
  <c r="R2339" i="22" s="1"/>
  <c r="V2339" i="22"/>
  <c r="M2339" i="22"/>
  <c r="A2339" i="22"/>
  <c r="Q2339" i="22" l="1"/>
  <c r="Y2339" i="22"/>
  <c r="N2339" i="22"/>
  <c r="U2339" i="22" s="1"/>
  <c r="L2340" i="22"/>
  <c r="T2340" i="22" s="1"/>
  <c r="P2340" i="22"/>
  <c r="X2340" i="22"/>
  <c r="M2340" i="22"/>
  <c r="A2340" i="22"/>
  <c r="H2340" i="22"/>
  <c r="R2340" i="22" s="1"/>
  <c r="V2340" i="22"/>
  <c r="K2341" i="22" a="1"/>
  <c r="K2341" i="22" s="1"/>
  <c r="F2342" i="22"/>
  <c r="I2341" i="22" a="1"/>
  <c r="I2341" i="22" s="1"/>
  <c r="G2341" i="22" a="1"/>
  <c r="G2341" i="22" s="1"/>
  <c r="J2340" i="22"/>
  <c r="S2340" i="22" s="1"/>
  <c r="O2340" i="22"/>
  <c r="W2340" i="22"/>
  <c r="M2341" i="22" l="1"/>
  <c r="A2341" i="22"/>
  <c r="H2341" i="22"/>
  <c r="R2341" i="22" s="1"/>
  <c r="V2341" i="22"/>
  <c r="Q2340" i="22"/>
  <c r="Y2340" i="22"/>
  <c r="N2340" i="22"/>
  <c r="U2340" i="22" s="1"/>
  <c r="L2341" i="22"/>
  <c r="T2341" i="22" s="1"/>
  <c r="P2341" i="22"/>
  <c r="X2341" i="22"/>
  <c r="J2341" i="22"/>
  <c r="S2341" i="22" s="1"/>
  <c r="O2341" i="22"/>
  <c r="W2341" i="22"/>
  <c r="G2342" i="22" a="1"/>
  <c r="G2342" i="22" s="1"/>
  <c r="F2343" i="22"/>
  <c r="I2342" i="22" a="1"/>
  <c r="I2342" i="22" s="1"/>
  <c r="K2342" i="22" a="1"/>
  <c r="K2342" i="22" s="1"/>
  <c r="H2342" i="22" l="1"/>
  <c r="R2342" i="22" s="1"/>
  <c r="V2342" i="22"/>
  <c r="M2342" i="22"/>
  <c r="A2342" i="22"/>
  <c r="F2344" i="22"/>
  <c r="G2343" i="22" a="1"/>
  <c r="G2343" i="22" s="1"/>
  <c r="I2343" i="22" a="1"/>
  <c r="I2343" i="22" s="1"/>
  <c r="K2343" i="22" a="1"/>
  <c r="K2343" i="22" s="1"/>
  <c r="O2342" i="22"/>
  <c r="W2342" i="22"/>
  <c r="J2342" i="22"/>
  <c r="S2342" i="22" s="1"/>
  <c r="P2342" i="22"/>
  <c r="X2342" i="22"/>
  <c r="L2342" i="22"/>
  <c r="T2342" i="22" s="1"/>
  <c r="Q2341" i="22"/>
  <c r="Y2341" i="22"/>
  <c r="N2341" i="22"/>
  <c r="U2341" i="22" s="1"/>
  <c r="H2343" i="22" l="1"/>
  <c r="R2343" i="22" s="1"/>
  <c r="M2343" i="22"/>
  <c r="A2343" i="22"/>
  <c r="V2343" i="22"/>
  <c r="O2343" i="22"/>
  <c r="J2343" i="22"/>
  <c r="S2343" i="22" s="1"/>
  <c r="W2343" i="22"/>
  <c r="Y2342" i="22"/>
  <c r="Q2342" i="22"/>
  <c r="N2342" i="22"/>
  <c r="U2342" i="22" s="1"/>
  <c r="L2343" i="22"/>
  <c r="T2343" i="22" s="1"/>
  <c r="P2343" i="22"/>
  <c r="X2343" i="22"/>
  <c r="K2344" i="22" a="1"/>
  <c r="K2344" i="22" s="1"/>
  <c r="G2344" i="22" a="1"/>
  <c r="G2344" i="22" s="1"/>
  <c r="F2345" i="22"/>
  <c r="I2344" i="22" a="1"/>
  <c r="I2344" i="22" s="1"/>
  <c r="K2345" i="22" l="1" a="1"/>
  <c r="K2345" i="22" s="1"/>
  <c r="I2345" i="22" a="1"/>
  <c r="I2345" i="22" s="1"/>
  <c r="G2345" i="22" a="1"/>
  <c r="G2345" i="22" s="1"/>
  <c r="F2346" i="22"/>
  <c r="P2344" i="22"/>
  <c r="L2344" i="22"/>
  <c r="T2344" i="22" s="1"/>
  <c r="X2344" i="22"/>
  <c r="M2344" i="22"/>
  <c r="A2344" i="22"/>
  <c r="V2344" i="22"/>
  <c r="H2344" i="22"/>
  <c r="R2344" i="22" s="1"/>
  <c r="Q2343" i="22"/>
  <c r="Y2343" i="22"/>
  <c r="N2343" i="22"/>
  <c r="U2343" i="22" s="1"/>
  <c r="O2344" i="22"/>
  <c r="W2344" i="22"/>
  <c r="J2344" i="22"/>
  <c r="S2344" i="22" s="1"/>
  <c r="Q2344" i="22" l="1"/>
  <c r="Y2344" i="22"/>
  <c r="N2344" i="22"/>
  <c r="U2344" i="22" s="1"/>
  <c r="K2346" i="22" a="1"/>
  <c r="K2346" i="22" s="1"/>
  <c r="G2346" i="22" a="1"/>
  <c r="G2346" i="22" s="1"/>
  <c r="F2347" i="22"/>
  <c r="I2346" i="22" a="1"/>
  <c r="I2346" i="22" s="1"/>
  <c r="H2345" i="22"/>
  <c r="R2345" i="22" s="1"/>
  <c r="A2345" i="22"/>
  <c r="V2345" i="22"/>
  <c r="M2345" i="22"/>
  <c r="J2345" i="22"/>
  <c r="S2345" i="22" s="1"/>
  <c r="W2345" i="22"/>
  <c r="O2345" i="22"/>
  <c r="P2345" i="22"/>
  <c r="L2345" i="22"/>
  <c r="T2345" i="22" s="1"/>
  <c r="X2345" i="22"/>
  <c r="O2346" i="22" l="1"/>
  <c r="J2346" i="22"/>
  <c r="S2346" i="22" s="1"/>
  <c r="W2346" i="22"/>
  <c r="I2347" i="22" a="1"/>
  <c r="I2347" i="22" s="1"/>
  <c r="F2348" i="22"/>
  <c r="G2347" i="22" a="1"/>
  <c r="G2347" i="22" s="1"/>
  <c r="K2347" i="22" a="1"/>
  <c r="K2347" i="22" s="1"/>
  <c r="A2346" i="22"/>
  <c r="M2346" i="22"/>
  <c r="V2346" i="22"/>
  <c r="H2346" i="22"/>
  <c r="R2346" i="22" s="1"/>
  <c r="P2346" i="22"/>
  <c r="X2346" i="22"/>
  <c r="L2346" i="22"/>
  <c r="T2346" i="22" s="1"/>
  <c r="Y2345" i="22"/>
  <c r="Q2345" i="22"/>
  <c r="N2345" i="22"/>
  <c r="U2345" i="22" s="1"/>
  <c r="M2347" i="22" l="1"/>
  <c r="A2347" i="22"/>
  <c r="H2347" i="22"/>
  <c r="R2347" i="22" s="1"/>
  <c r="V2347" i="22"/>
  <c r="I2348" i="22" a="1"/>
  <c r="I2348" i="22" s="1"/>
  <c r="F2349" i="22"/>
  <c r="K2348" i="22" a="1"/>
  <c r="K2348" i="22" s="1"/>
  <c r="G2348" i="22" a="1"/>
  <c r="G2348" i="22" s="1"/>
  <c r="W2347" i="22"/>
  <c r="J2347" i="22"/>
  <c r="S2347" i="22" s="1"/>
  <c r="O2347" i="22"/>
  <c r="P2347" i="22"/>
  <c r="X2347" i="22"/>
  <c r="L2347" i="22"/>
  <c r="T2347" i="22" s="1"/>
  <c r="Q2346" i="22"/>
  <c r="N2346" i="22"/>
  <c r="U2346" i="22" s="1"/>
  <c r="Y2346" i="22"/>
  <c r="G2349" i="22" l="1" a="1"/>
  <c r="G2349" i="22" s="1"/>
  <c r="F2350" i="22"/>
  <c r="I2349" i="22" a="1"/>
  <c r="I2349" i="22" s="1"/>
  <c r="K2349" i="22" a="1"/>
  <c r="K2349" i="22" s="1"/>
  <c r="J2348" i="22"/>
  <c r="S2348" i="22" s="1"/>
  <c r="O2348" i="22"/>
  <c r="W2348" i="22"/>
  <c r="P2348" i="22"/>
  <c r="X2348" i="22"/>
  <c r="L2348" i="22"/>
  <c r="T2348" i="22" s="1"/>
  <c r="M2348" i="22"/>
  <c r="H2348" i="22"/>
  <c r="R2348" i="22" s="1"/>
  <c r="V2348" i="22"/>
  <c r="A2348" i="22"/>
  <c r="N2347" i="22"/>
  <c r="U2347" i="22" s="1"/>
  <c r="Y2347" i="22"/>
  <c r="Q2347" i="22"/>
  <c r="L2349" i="22" l="1"/>
  <c r="T2349" i="22" s="1"/>
  <c r="P2349" i="22"/>
  <c r="X2349" i="22"/>
  <c r="N2348" i="22"/>
  <c r="U2348" i="22" s="1"/>
  <c r="Y2348" i="22"/>
  <c r="Q2348" i="22"/>
  <c r="W2349" i="22"/>
  <c r="J2349" i="22"/>
  <c r="S2349" i="22" s="1"/>
  <c r="O2349" i="22"/>
  <c r="G2350" i="22" a="1"/>
  <c r="G2350" i="22" s="1"/>
  <c r="I2350" i="22" a="1"/>
  <c r="I2350" i="22" s="1"/>
  <c r="F2351" i="22"/>
  <c r="K2350" i="22" a="1"/>
  <c r="K2350" i="22" s="1"/>
  <c r="A2349" i="22"/>
  <c r="H2349" i="22"/>
  <c r="R2349" i="22" s="1"/>
  <c r="V2349" i="22"/>
  <c r="M2349" i="22"/>
  <c r="L2350" i="22" l="1"/>
  <c r="T2350" i="22" s="1"/>
  <c r="P2350" i="22"/>
  <c r="X2350" i="22"/>
  <c r="K2351" i="22" a="1"/>
  <c r="K2351" i="22" s="1"/>
  <c r="G2351" i="22" a="1"/>
  <c r="G2351" i="22" s="1"/>
  <c r="I2351" i="22" a="1"/>
  <c r="I2351" i="22" s="1"/>
  <c r="F2352" i="22"/>
  <c r="W2350" i="22"/>
  <c r="J2350" i="22"/>
  <c r="S2350" i="22" s="1"/>
  <c r="O2350" i="22"/>
  <c r="M2350" i="22"/>
  <c r="A2350" i="22"/>
  <c r="H2350" i="22"/>
  <c r="R2350" i="22" s="1"/>
  <c r="V2350" i="22"/>
  <c r="N2349" i="22"/>
  <c r="U2349" i="22" s="1"/>
  <c r="Q2349" i="22"/>
  <c r="Y2349" i="22"/>
  <c r="W2351" i="22" l="1"/>
  <c r="O2351" i="22"/>
  <c r="J2351" i="22"/>
  <c r="S2351" i="22" s="1"/>
  <c r="F2353" i="22"/>
  <c r="K2352" i="22" a="1"/>
  <c r="K2352" i="22" s="1"/>
  <c r="G2352" i="22" a="1"/>
  <c r="G2352" i="22" s="1"/>
  <c r="I2352" i="22" a="1"/>
  <c r="I2352" i="22" s="1"/>
  <c r="X2351" i="22"/>
  <c r="L2351" i="22"/>
  <c r="T2351" i="22" s="1"/>
  <c r="P2351" i="22"/>
  <c r="M2351" i="22"/>
  <c r="H2351" i="22"/>
  <c r="R2351" i="22" s="1"/>
  <c r="V2351" i="22"/>
  <c r="A2351" i="22"/>
  <c r="Q2350" i="22"/>
  <c r="Y2350" i="22"/>
  <c r="N2350" i="22"/>
  <c r="U2350" i="22" s="1"/>
  <c r="M2352" i="22" l="1"/>
  <c r="A2352" i="22"/>
  <c r="H2352" i="22"/>
  <c r="R2352" i="22" s="1"/>
  <c r="V2352" i="22"/>
  <c r="I2353" i="22" a="1"/>
  <c r="I2353" i="22" s="1"/>
  <c r="F2354" i="22"/>
  <c r="G2353" i="22" a="1"/>
  <c r="G2353" i="22" s="1"/>
  <c r="K2353" i="22" a="1"/>
  <c r="K2353" i="22" s="1"/>
  <c r="W2352" i="22"/>
  <c r="J2352" i="22"/>
  <c r="S2352" i="22" s="1"/>
  <c r="O2352" i="22"/>
  <c r="N2351" i="22"/>
  <c r="U2351" i="22" s="1"/>
  <c r="Q2351" i="22"/>
  <c r="Y2351" i="22"/>
  <c r="P2352" i="22"/>
  <c r="X2352" i="22"/>
  <c r="L2352" i="22"/>
  <c r="T2352" i="22" s="1"/>
  <c r="P2353" i="22" l="1"/>
  <c r="X2353" i="22"/>
  <c r="L2353" i="22"/>
  <c r="T2353" i="22" s="1"/>
  <c r="F2355" i="22"/>
  <c r="G2354" i="22" a="1"/>
  <c r="G2354" i="22" s="1"/>
  <c r="I2354" i="22" a="1"/>
  <c r="I2354" i="22" s="1"/>
  <c r="K2354" i="22" a="1"/>
  <c r="K2354" i="22" s="1"/>
  <c r="J2353" i="22"/>
  <c r="S2353" i="22" s="1"/>
  <c r="O2353" i="22"/>
  <c r="W2353" i="22"/>
  <c r="M2353" i="22"/>
  <c r="A2353" i="22"/>
  <c r="H2353" i="22"/>
  <c r="R2353" i="22" s="1"/>
  <c r="V2353" i="22"/>
  <c r="Q2352" i="22"/>
  <c r="Y2352" i="22"/>
  <c r="N2352" i="22"/>
  <c r="U2352" i="22" s="1"/>
  <c r="O2354" i="22" l="1"/>
  <c r="J2354" i="22"/>
  <c r="S2354" i="22" s="1"/>
  <c r="W2354" i="22"/>
  <c r="K2355" i="22" a="1"/>
  <c r="K2355" i="22" s="1"/>
  <c r="G2355" i="22" a="1"/>
  <c r="G2355" i="22" s="1"/>
  <c r="F2356" i="22"/>
  <c r="I2355" i="22" a="1"/>
  <c r="I2355" i="22" s="1"/>
  <c r="L2354" i="22"/>
  <c r="T2354" i="22" s="1"/>
  <c r="P2354" i="22"/>
  <c r="X2354" i="22"/>
  <c r="Y2353" i="22"/>
  <c r="N2353" i="22"/>
  <c r="U2353" i="22" s="1"/>
  <c r="Q2353" i="22"/>
  <c r="A2354" i="22"/>
  <c r="H2354" i="22"/>
  <c r="R2354" i="22" s="1"/>
  <c r="M2354" i="22"/>
  <c r="V2354" i="22"/>
  <c r="F2357" i="22" l="1"/>
  <c r="K2356" i="22" a="1"/>
  <c r="K2356" i="22" s="1"/>
  <c r="G2356" i="22" a="1"/>
  <c r="G2356" i="22" s="1"/>
  <c r="I2356" i="22" a="1"/>
  <c r="I2356" i="22" s="1"/>
  <c r="O2355" i="22"/>
  <c r="W2355" i="22"/>
  <c r="J2355" i="22"/>
  <c r="S2355" i="22" s="1"/>
  <c r="Q2354" i="22"/>
  <c r="Y2354" i="22"/>
  <c r="N2354" i="22"/>
  <c r="U2354" i="22" s="1"/>
  <c r="P2355" i="22"/>
  <c r="L2355" i="22"/>
  <c r="T2355" i="22" s="1"/>
  <c r="X2355" i="22"/>
  <c r="A2355" i="22"/>
  <c r="H2355" i="22"/>
  <c r="R2355" i="22" s="1"/>
  <c r="V2355" i="22"/>
  <c r="M2355" i="22"/>
  <c r="J2356" i="22" l="1"/>
  <c r="S2356" i="22" s="1"/>
  <c r="O2356" i="22"/>
  <c r="W2356" i="22"/>
  <c r="M2356" i="22"/>
  <c r="A2356" i="22"/>
  <c r="H2356" i="22"/>
  <c r="R2356" i="22" s="1"/>
  <c r="V2356" i="22"/>
  <c r="X2356" i="22"/>
  <c r="L2356" i="22"/>
  <c r="T2356" i="22" s="1"/>
  <c r="P2356" i="22"/>
  <c r="N2355" i="22"/>
  <c r="U2355" i="22" s="1"/>
  <c r="Q2355" i="22"/>
  <c r="Y2355" i="22"/>
  <c r="K2357" i="22" a="1"/>
  <c r="K2357" i="22" s="1"/>
  <c r="F2358" i="22"/>
  <c r="I2357" i="22" a="1"/>
  <c r="I2357" i="22" s="1"/>
  <c r="G2357" i="22" a="1"/>
  <c r="G2357" i="22" s="1"/>
  <c r="L2357" i="22" l="1"/>
  <c r="T2357" i="22" s="1"/>
  <c r="P2357" i="22"/>
  <c r="X2357" i="22"/>
  <c r="Q2356" i="22"/>
  <c r="Y2356" i="22"/>
  <c r="N2356" i="22"/>
  <c r="U2356" i="22" s="1"/>
  <c r="G2358" i="22" a="1"/>
  <c r="G2358" i="22" s="1"/>
  <c r="K2358" i="22" a="1"/>
  <c r="K2358" i="22" s="1"/>
  <c r="F2359" i="22"/>
  <c r="I2358" i="22" a="1"/>
  <c r="I2358" i="22" s="1"/>
  <c r="O2357" i="22"/>
  <c r="W2357" i="22"/>
  <c r="J2357" i="22"/>
  <c r="S2357" i="22" s="1"/>
  <c r="M2357" i="22"/>
  <c r="V2357" i="22"/>
  <c r="A2357" i="22"/>
  <c r="H2357" i="22"/>
  <c r="R2357" i="22" s="1"/>
  <c r="M2358" i="22" l="1"/>
  <c r="A2358" i="22"/>
  <c r="H2358" i="22"/>
  <c r="R2358" i="22" s="1"/>
  <c r="V2358" i="22"/>
  <c r="X2358" i="22"/>
  <c r="L2358" i="22"/>
  <c r="T2358" i="22" s="1"/>
  <c r="P2358" i="22"/>
  <c r="Y2357" i="22"/>
  <c r="N2357" i="22"/>
  <c r="U2357" i="22" s="1"/>
  <c r="Q2357" i="22"/>
  <c r="O2358" i="22"/>
  <c r="J2358" i="22"/>
  <c r="S2358" i="22" s="1"/>
  <c r="W2358" i="22"/>
  <c r="G2359" i="22" a="1"/>
  <c r="G2359" i="22" s="1"/>
  <c r="F2360" i="22"/>
  <c r="I2359" i="22" a="1"/>
  <c r="I2359" i="22" s="1"/>
  <c r="K2359" i="22" a="1"/>
  <c r="K2359" i="22" s="1"/>
  <c r="O2359" i="22" l="1"/>
  <c r="W2359" i="22"/>
  <c r="J2359" i="22"/>
  <c r="S2359" i="22" s="1"/>
  <c r="K2360" i="22" a="1"/>
  <c r="K2360" i="22" s="1"/>
  <c r="G2360" i="22" a="1"/>
  <c r="G2360" i="22" s="1"/>
  <c r="F2361" i="22"/>
  <c r="I2360" i="22" a="1"/>
  <c r="I2360" i="22" s="1"/>
  <c r="A2359" i="22"/>
  <c r="H2359" i="22"/>
  <c r="R2359" i="22" s="1"/>
  <c r="M2359" i="22"/>
  <c r="V2359" i="22"/>
  <c r="L2359" i="22"/>
  <c r="T2359" i="22" s="1"/>
  <c r="X2359" i="22"/>
  <c r="P2359" i="22"/>
  <c r="Y2358" i="22"/>
  <c r="N2358" i="22"/>
  <c r="U2358" i="22" s="1"/>
  <c r="Q2358" i="22"/>
  <c r="K2361" i="22" l="1" a="1"/>
  <c r="K2361" i="22" s="1"/>
  <c r="G2361" i="22" a="1"/>
  <c r="G2361" i="22" s="1"/>
  <c r="I2361" i="22" a="1"/>
  <c r="I2361" i="22" s="1"/>
  <c r="F2362" i="22"/>
  <c r="X2360" i="22"/>
  <c r="P2360" i="22"/>
  <c r="L2360" i="22"/>
  <c r="T2360" i="22" s="1"/>
  <c r="O2360" i="22"/>
  <c r="W2360" i="22"/>
  <c r="J2360" i="22"/>
  <c r="S2360" i="22" s="1"/>
  <c r="Q2359" i="22"/>
  <c r="Y2359" i="22"/>
  <c r="N2359" i="22"/>
  <c r="U2359" i="22" s="1"/>
  <c r="M2360" i="22"/>
  <c r="H2360" i="22"/>
  <c r="R2360" i="22" s="1"/>
  <c r="A2360" i="22"/>
  <c r="V2360" i="22"/>
  <c r="Q2360" i="22" l="1"/>
  <c r="Y2360" i="22"/>
  <c r="N2360" i="22"/>
  <c r="U2360" i="22" s="1"/>
  <c r="G2362" i="22" a="1"/>
  <c r="G2362" i="22" s="1"/>
  <c r="I2362" i="22" a="1"/>
  <c r="I2362" i="22" s="1"/>
  <c r="F2363" i="22"/>
  <c r="K2362" i="22" a="1"/>
  <c r="K2362" i="22" s="1"/>
  <c r="J2361" i="22"/>
  <c r="S2361" i="22" s="1"/>
  <c r="O2361" i="22"/>
  <c r="W2361" i="22"/>
  <c r="H2361" i="22"/>
  <c r="R2361" i="22" s="1"/>
  <c r="V2361" i="22"/>
  <c r="M2361" i="22"/>
  <c r="A2361" i="22"/>
  <c r="P2361" i="22"/>
  <c r="L2361" i="22"/>
  <c r="T2361" i="22" s="1"/>
  <c r="X2361" i="22"/>
  <c r="G2363" i="22" l="1" a="1"/>
  <c r="G2363" i="22" s="1"/>
  <c r="I2363" i="22" a="1"/>
  <c r="I2363" i="22" s="1"/>
  <c r="F2364" i="22"/>
  <c r="K2363" i="22" a="1"/>
  <c r="K2363" i="22" s="1"/>
  <c r="Q2361" i="22"/>
  <c r="Y2361" i="22"/>
  <c r="N2361" i="22"/>
  <c r="U2361" i="22" s="1"/>
  <c r="L2362" i="22"/>
  <c r="T2362" i="22" s="1"/>
  <c r="P2362" i="22"/>
  <c r="X2362" i="22"/>
  <c r="M2362" i="22"/>
  <c r="H2362" i="22"/>
  <c r="R2362" i="22" s="1"/>
  <c r="A2362" i="22"/>
  <c r="V2362" i="22"/>
  <c r="W2362" i="22"/>
  <c r="J2362" i="22"/>
  <c r="S2362" i="22" s="1"/>
  <c r="O2362" i="22"/>
  <c r="X2363" i="22" l="1"/>
  <c r="L2363" i="22"/>
  <c r="T2363" i="22" s="1"/>
  <c r="P2363" i="22"/>
  <c r="N2362" i="22"/>
  <c r="U2362" i="22" s="1"/>
  <c r="Y2362" i="22"/>
  <c r="Q2362" i="22"/>
  <c r="K2364" i="22" a="1"/>
  <c r="K2364" i="22" s="1"/>
  <c r="F2365" i="22"/>
  <c r="I2364" i="22" a="1"/>
  <c r="I2364" i="22" s="1"/>
  <c r="G2364" i="22" a="1"/>
  <c r="G2364" i="22" s="1"/>
  <c r="W2363" i="22"/>
  <c r="J2363" i="22"/>
  <c r="S2363" i="22" s="1"/>
  <c r="O2363" i="22"/>
  <c r="V2363" i="22"/>
  <c r="M2363" i="22"/>
  <c r="A2363" i="22"/>
  <c r="H2363" i="22"/>
  <c r="R2363" i="22" s="1"/>
  <c r="P2364" i="22" l="1"/>
  <c r="X2364" i="22"/>
  <c r="L2364" i="22"/>
  <c r="T2364" i="22" s="1"/>
  <c r="G2365" i="22" a="1"/>
  <c r="G2365" i="22" s="1"/>
  <c r="F2366" i="22"/>
  <c r="K2365" i="22" a="1"/>
  <c r="K2365" i="22" s="1"/>
  <c r="I2365" i="22" a="1"/>
  <c r="I2365" i="22" s="1"/>
  <c r="H2364" i="22"/>
  <c r="R2364" i="22" s="1"/>
  <c r="A2364" i="22"/>
  <c r="M2364" i="22"/>
  <c r="V2364" i="22"/>
  <c r="N2363" i="22"/>
  <c r="U2363" i="22" s="1"/>
  <c r="Q2363" i="22"/>
  <c r="Y2363" i="22"/>
  <c r="J2364" i="22"/>
  <c r="S2364" i="22" s="1"/>
  <c r="W2364" i="22"/>
  <c r="O2364" i="22"/>
  <c r="I2366" i="22" l="1" a="1"/>
  <c r="I2366" i="22" s="1"/>
  <c r="F2367" i="22"/>
  <c r="G2366" i="22" a="1"/>
  <c r="G2366" i="22" s="1"/>
  <c r="K2366" i="22" a="1"/>
  <c r="K2366" i="22" s="1"/>
  <c r="A2365" i="22"/>
  <c r="H2365" i="22"/>
  <c r="R2365" i="22" s="1"/>
  <c r="M2365" i="22"/>
  <c r="V2365" i="22"/>
  <c r="L2365" i="22"/>
  <c r="T2365" i="22" s="1"/>
  <c r="P2365" i="22"/>
  <c r="X2365" i="22"/>
  <c r="O2365" i="22"/>
  <c r="W2365" i="22"/>
  <c r="J2365" i="22"/>
  <c r="S2365" i="22" s="1"/>
  <c r="Q2364" i="22"/>
  <c r="Y2364" i="22"/>
  <c r="N2364" i="22"/>
  <c r="U2364" i="22" s="1"/>
  <c r="P2366" i="22" l="1"/>
  <c r="X2366" i="22"/>
  <c r="L2366" i="22"/>
  <c r="T2366" i="22" s="1"/>
  <c r="N2365" i="22"/>
  <c r="U2365" i="22" s="1"/>
  <c r="Q2365" i="22"/>
  <c r="Y2365" i="22"/>
  <c r="A2366" i="22"/>
  <c r="H2366" i="22"/>
  <c r="R2366" i="22" s="1"/>
  <c r="V2366" i="22"/>
  <c r="M2366" i="22"/>
  <c r="G2367" i="22" a="1"/>
  <c r="G2367" i="22" s="1"/>
  <c r="I2367" i="22" a="1"/>
  <c r="I2367" i="22" s="1"/>
  <c r="F2368" i="22"/>
  <c r="K2367" i="22" a="1"/>
  <c r="K2367" i="22" s="1"/>
  <c r="J2366" i="22"/>
  <c r="S2366" i="22" s="1"/>
  <c r="O2366" i="22"/>
  <c r="W2366" i="22"/>
  <c r="G2368" i="22" l="1" a="1"/>
  <c r="G2368" i="22" s="1"/>
  <c r="I2368" i="22" a="1"/>
  <c r="I2368" i="22" s="1"/>
  <c r="F2369" i="22"/>
  <c r="K2368" i="22" a="1"/>
  <c r="K2368" i="22" s="1"/>
  <c r="L2367" i="22"/>
  <c r="T2367" i="22" s="1"/>
  <c r="P2367" i="22"/>
  <c r="X2367" i="22"/>
  <c r="M2367" i="22"/>
  <c r="A2367" i="22"/>
  <c r="H2367" i="22"/>
  <c r="R2367" i="22" s="1"/>
  <c r="V2367" i="22"/>
  <c r="W2367" i="22"/>
  <c r="J2367" i="22"/>
  <c r="S2367" i="22" s="1"/>
  <c r="O2367" i="22"/>
  <c r="Q2366" i="22"/>
  <c r="Y2366" i="22"/>
  <c r="N2366" i="22"/>
  <c r="U2366" i="22" s="1"/>
  <c r="N2367" i="22" l="1"/>
  <c r="U2367" i="22" s="1"/>
  <c r="Q2367" i="22"/>
  <c r="Y2367" i="22"/>
  <c r="P2368" i="22"/>
  <c r="X2368" i="22"/>
  <c r="L2368" i="22"/>
  <c r="T2368" i="22" s="1"/>
  <c r="G2369" i="22" a="1"/>
  <c r="G2369" i="22" s="1"/>
  <c r="K2369" i="22" a="1"/>
  <c r="K2369" i="22" s="1"/>
  <c r="F2370" i="22"/>
  <c r="I2369" i="22" a="1"/>
  <c r="I2369" i="22" s="1"/>
  <c r="W2368" i="22"/>
  <c r="J2368" i="22"/>
  <c r="S2368" i="22" s="1"/>
  <c r="O2368" i="22"/>
  <c r="H2368" i="22"/>
  <c r="R2368" i="22" s="1"/>
  <c r="M2368" i="22"/>
  <c r="A2368" i="22"/>
  <c r="V2368" i="22"/>
  <c r="Q2368" i="22" l="1"/>
  <c r="Y2368" i="22"/>
  <c r="N2368" i="22"/>
  <c r="U2368" i="22" s="1"/>
  <c r="A2369" i="22"/>
  <c r="H2369" i="22"/>
  <c r="R2369" i="22" s="1"/>
  <c r="V2369" i="22"/>
  <c r="M2369" i="22"/>
  <c r="P2369" i="22"/>
  <c r="X2369" i="22"/>
  <c r="L2369" i="22"/>
  <c r="T2369" i="22" s="1"/>
  <c r="J2369" i="22"/>
  <c r="S2369" i="22" s="1"/>
  <c r="O2369" i="22"/>
  <c r="W2369" i="22"/>
  <c r="I2370" i="22" a="1"/>
  <c r="I2370" i="22" s="1"/>
  <c r="G2370" i="22" a="1"/>
  <c r="G2370" i="22" s="1"/>
  <c r="K2370" i="22" a="1"/>
  <c r="K2370" i="22" s="1"/>
  <c r="F2371" i="22"/>
  <c r="W2370" i="22" l="1"/>
  <c r="J2370" i="22"/>
  <c r="S2370" i="22" s="1"/>
  <c r="O2370" i="22"/>
  <c r="H2370" i="22"/>
  <c r="R2370" i="22" s="1"/>
  <c r="M2370" i="22"/>
  <c r="A2370" i="22"/>
  <c r="V2370" i="22"/>
  <c r="L2370" i="22"/>
  <c r="T2370" i="22" s="1"/>
  <c r="P2370" i="22"/>
  <c r="X2370" i="22"/>
  <c r="Y2369" i="22"/>
  <c r="N2369" i="22"/>
  <c r="U2369" i="22" s="1"/>
  <c r="Q2369" i="22"/>
  <c r="I2371" i="22" a="1"/>
  <c r="I2371" i="22" s="1"/>
  <c r="K2371" i="22" a="1"/>
  <c r="K2371" i="22" s="1"/>
  <c r="F2372" i="22"/>
  <c r="G2371" i="22" a="1"/>
  <c r="G2371" i="22" s="1"/>
  <c r="N2370" i="22" l="1"/>
  <c r="U2370" i="22" s="1"/>
  <c r="Q2370" i="22"/>
  <c r="Y2370" i="22"/>
  <c r="X2371" i="22"/>
  <c r="L2371" i="22"/>
  <c r="T2371" i="22" s="1"/>
  <c r="P2371" i="22"/>
  <c r="K2372" i="22" a="1"/>
  <c r="K2372" i="22" s="1"/>
  <c r="I2372" i="22" a="1"/>
  <c r="I2372" i="22" s="1"/>
  <c r="F2373" i="22"/>
  <c r="G2372" i="22" a="1"/>
  <c r="G2372" i="22" s="1"/>
  <c r="W2371" i="22"/>
  <c r="J2371" i="22"/>
  <c r="S2371" i="22" s="1"/>
  <c r="O2371" i="22"/>
  <c r="H2371" i="22"/>
  <c r="R2371" i="22" s="1"/>
  <c r="M2371" i="22"/>
  <c r="A2371" i="22"/>
  <c r="V2371" i="22"/>
  <c r="Y2371" i="22" l="1"/>
  <c r="Q2371" i="22"/>
  <c r="N2371" i="22"/>
  <c r="U2371" i="22" s="1"/>
  <c r="L2372" i="22"/>
  <c r="T2372" i="22" s="1"/>
  <c r="X2372" i="22"/>
  <c r="P2372" i="22"/>
  <c r="J2372" i="22"/>
  <c r="S2372" i="22" s="1"/>
  <c r="O2372" i="22"/>
  <c r="W2372" i="22"/>
  <c r="M2372" i="22"/>
  <c r="A2372" i="22"/>
  <c r="H2372" i="22"/>
  <c r="R2372" i="22" s="1"/>
  <c r="V2372" i="22"/>
  <c r="G2373" i="22" a="1"/>
  <c r="G2373" i="22" s="1"/>
  <c r="I2373" i="22" a="1"/>
  <c r="I2373" i="22" s="1"/>
  <c r="K2373" i="22" a="1"/>
  <c r="K2373" i="22" s="1"/>
  <c r="F2374" i="22"/>
  <c r="W2373" i="22" l="1"/>
  <c r="O2373" i="22"/>
  <c r="J2373" i="22"/>
  <c r="S2373" i="22" s="1"/>
  <c r="M2373" i="22"/>
  <c r="A2373" i="22"/>
  <c r="H2373" i="22"/>
  <c r="R2373" i="22" s="1"/>
  <c r="V2373" i="22"/>
  <c r="P2373" i="22"/>
  <c r="L2373" i="22"/>
  <c r="T2373" i="22" s="1"/>
  <c r="X2373" i="22"/>
  <c r="Y2372" i="22"/>
  <c r="N2372" i="22"/>
  <c r="U2372" i="22" s="1"/>
  <c r="Q2372" i="22"/>
  <c r="K2374" i="22" a="1"/>
  <c r="K2374" i="22" s="1"/>
  <c r="G2374" i="22" a="1"/>
  <c r="G2374" i="22" s="1"/>
  <c r="I2374" i="22" a="1"/>
  <c r="I2374" i="22" s="1"/>
  <c r="F2375" i="22"/>
  <c r="P2374" i="22" l="1"/>
  <c r="X2374" i="22"/>
  <c r="L2374" i="22"/>
  <c r="T2374" i="22" s="1"/>
  <c r="Q2373" i="22"/>
  <c r="Y2373" i="22"/>
  <c r="N2373" i="22"/>
  <c r="U2373" i="22" s="1"/>
  <c r="O2374" i="22"/>
  <c r="J2374" i="22"/>
  <c r="S2374" i="22" s="1"/>
  <c r="W2374" i="22"/>
  <c r="V2374" i="22"/>
  <c r="M2374" i="22"/>
  <c r="A2374" i="22"/>
  <c r="H2374" i="22"/>
  <c r="R2374" i="22" s="1"/>
  <c r="F2376" i="22"/>
  <c r="G2375" i="22" a="1"/>
  <c r="G2375" i="22" s="1"/>
  <c r="I2375" i="22" a="1"/>
  <c r="I2375" i="22" s="1"/>
  <c r="K2375" i="22" a="1"/>
  <c r="K2375" i="22" s="1"/>
  <c r="J2375" i="22" l="1"/>
  <c r="S2375" i="22" s="1"/>
  <c r="O2375" i="22"/>
  <c r="W2375" i="22"/>
  <c r="F2377" i="22"/>
  <c r="G2376" i="22" a="1"/>
  <c r="G2376" i="22" s="1"/>
  <c r="I2376" i="22" a="1"/>
  <c r="I2376" i="22" s="1"/>
  <c r="K2376" i="22" a="1"/>
  <c r="K2376" i="22" s="1"/>
  <c r="Y2374" i="22"/>
  <c r="N2374" i="22"/>
  <c r="U2374" i="22" s="1"/>
  <c r="Q2374" i="22"/>
  <c r="A2375" i="22"/>
  <c r="V2375" i="22"/>
  <c r="H2375" i="22"/>
  <c r="R2375" i="22" s="1"/>
  <c r="M2375" i="22"/>
  <c r="L2375" i="22"/>
  <c r="T2375" i="22" s="1"/>
  <c r="P2375" i="22"/>
  <c r="X2375" i="22"/>
  <c r="P2376" i="22" l="1"/>
  <c r="X2376" i="22"/>
  <c r="L2376" i="22"/>
  <c r="T2376" i="22" s="1"/>
  <c r="Y2375" i="22"/>
  <c r="Q2375" i="22"/>
  <c r="N2375" i="22"/>
  <c r="U2375" i="22" s="1"/>
  <c r="M2376" i="22"/>
  <c r="A2376" i="22"/>
  <c r="H2376" i="22"/>
  <c r="R2376" i="22" s="1"/>
  <c r="V2376" i="22"/>
  <c r="K2377" i="22" a="1"/>
  <c r="K2377" i="22" s="1"/>
  <c r="G2377" i="22" a="1"/>
  <c r="G2377" i="22" s="1"/>
  <c r="I2377" i="22" a="1"/>
  <c r="I2377" i="22" s="1"/>
  <c r="F2378" i="22"/>
  <c r="W2376" i="22"/>
  <c r="J2376" i="22"/>
  <c r="S2376" i="22" s="1"/>
  <c r="O2376" i="22"/>
  <c r="Q2376" i="22" l="1"/>
  <c r="Y2376" i="22"/>
  <c r="N2376" i="22"/>
  <c r="U2376" i="22" s="1"/>
  <c r="A2377" i="22"/>
  <c r="H2377" i="22"/>
  <c r="R2377" i="22" s="1"/>
  <c r="V2377" i="22"/>
  <c r="M2377" i="22"/>
  <c r="O2377" i="22"/>
  <c r="W2377" i="22"/>
  <c r="J2377" i="22"/>
  <c r="S2377" i="22" s="1"/>
  <c r="L2377" i="22"/>
  <c r="T2377" i="22" s="1"/>
  <c r="P2377" i="22"/>
  <c r="X2377" i="22"/>
  <c r="K2378" i="22" a="1"/>
  <c r="K2378" i="22" s="1"/>
  <c r="G2378" i="22" a="1"/>
  <c r="G2378" i="22" s="1"/>
  <c r="I2378" i="22" a="1"/>
  <c r="I2378" i="22" s="1"/>
  <c r="F2379" i="22"/>
  <c r="V2378" i="22" l="1"/>
  <c r="M2378" i="22"/>
  <c r="A2378" i="22"/>
  <c r="H2378" i="22"/>
  <c r="R2378" i="22" s="1"/>
  <c r="X2378" i="22"/>
  <c r="L2378" i="22"/>
  <c r="T2378" i="22" s="1"/>
  <c r="P2378" i="22"/>
  <c r="O2378" i="22"/>
  <c r="W2378" i="22"/>
  <c r="J2378" i="22"/>
  <c r="S2378" i="22" s="1"/>
  <c r="N2377" i="22"/>
  <c r="U2377" i="22" s="1"/>
  <c r="Q2377" i="22"/>
  <c r="Y2377" i="22"/>
  <c r="G2379" i="22" a="1"/>
  <c r="G2379" i="22" s="1"/>
  <c r="I2379" i="22" a="1"/>
  <c r="I2379" i="22" s="1"/>
  <c r="K2379" i="22" a="1"/>
  <c r="K2379" i="22" s="1"/>
  <c r="F2380" i="22"/>
  <c r="L2379" i="22" l="1"/>
  <c r="T2379" i="22" s="1"/>
  <c r="P2379" i="22"/>
  <c r="X2379" i="22"/>
  <c r="J2379" i="22"/>
  <c r="S2379" i="22" s="1"/>
  <c r="O2379" i="22"/>
  <c r="W2379" i="22"/>
  <c r="Q2378" i="22"/>
  <c r="Y2378" i="22"/>
  <c r="N2378" i="22"/>
  <c r="U2378" i="22" s="1"/>
  <c r="H2379" i="22"/>
  <c r="R2379" i="22" s="1"/>
  <c r="M2379" i="22"/>
  <c r="A2379" i="22"/>
  <c r="V2379" i="22"/>
  <c r="I2380" i="22" a="1"/>
  <c r="I2380" i="22" s="1"/>
  <c r="F2381" i="22"/>
  <c r="G2380" i="22" a="1"/>
  <c r="G2380" i="22" s="1"/>
  <c r="K2380" i="22" a="1"/>
  <c r="K2380" i="22" s="1"/>
  <c r="J2380" i="22" l="1"/>
  <c r="S2380" i="22" s="1"/>
  <c r="W2380" i="22"/>
  <c r="O2380" i="22"/>
  <c r="V2380" i="22"/>
  <c r="M2380" i="22"/>
  <c r="A2380" i="22"/>
  <c r="H2380" i="22"/>
  <c r="R2380" i="22" s="1"/>
  <c r="Y2379" i="22"/>
  <c r="Q2379" i="22"/>
  <c r="N2379" i="22"/>
  <c r="U2379" i="22" s="1"/>
  <c r="I2381" i="22" a="1"/>
  <c r="I2381" i="22" s="1"/>
  <c r="K2381" i="22" a="1"/>
  <c r="K2381" i="22" s="1"/>
  <c r="F2382" i="22"/>
  <c r="G2381" i="22" a="1"/>
  <c r="G2381" i="22" s="1"/>
  <c r="L2380" i="22"/>
  <c r="T2380" i="22" s="1"/>
  <c r="P2380" i="22"/>
  <c r="X2380" i="22"/>
  <c r="N2380" i="22" l="1"/>
  <c r="U2380" i="22" s="1"/>
  <c r="Q2380" i="22"/>
  <c r="Y2380" i="22"/>
  <c r="L2381" i="22"/>
  <c r="T2381" i="22" s="1"/>
  <c r="P2381" i="22"/>
  <c r="X2381" i="22"/>
  <c r="W2381" i="22"/>
  <c r="J2381" i="22"/>
  <c r="S2381" i="22" s="1"/>
  <c r="O2381" i="22"/>
  <c r="M2381" i="22"/>
  <c r="V2381" i="22"/>
  <c r="A2381" i="22"/>
  <c r="H2381" i="22"/>
  <c r="R2381" i="22" s="1"/>
  <c r="I2382" i="22" a="1"/>
  <c r="I2382" i="22" s="1"/>
  <c r="K2382" i="22" a="1"/>
  <c r="K2382" i="22" s="1"/>
  <c r="F2383" i="22"/>
  <c r="G2382" i="22" a="1"/>
  <c r="G2382" i="22" s="1"/>
  <c r="O2382" i="22" l="1"/>
  <c r="W2382" i="22"/>
  <c r="J2382" i="22"/>
  <c r="S2382" i="22" s="1"/>
  <c r="K2383" i="22" a="1"/>
  <c r="K2383" i="22" s="1"/>
  <c r="G2383" i="22" a="1"/>
  <c r="G2383" i="22" s="1"/>
  <c r="F2384" i="22"/>
  <c r="I2383" i="22" a="1"/>
  <c r="I2383" i="22" s="1"/>
  <c r="Y2381" i="22"/>
  <c r="Q2381" i="22"/>
  <c r="N2381" i="22"/>
  <c r="U2381" i="22" s="1"/>
  <c r="P2382" i="22"/>
  <c r="X2382" i="22"/>
  <c r="L2382" i="22"/>
  <c r="T2382" i="22" s="1"/>
  <c r="H2382" i="22"/>
  <c r="R2382" i="22" s="1"/>
  <c r="V2382" i="22"/>
  <c r="M2382" i="22"/>
  <c r="A2382" i="22"/>
  <c r="O2383" i="22" l="1"/>
  <c r="W2383" i="22"/>
  <c r="J2383" i="22"/>
  <c r="S2383" i="22" s="1"/>
  <c r="G2384" i="22" a="1"/>
  <c r="G2384" i="22" s="1"/>
  <c r="F2385" i="22"/>
  <c r="I2384" i="22" a="1"/>
  <c r="I2384" i="22" s="1"/>
  <c r="K2384" i="22" a="1"/>
  <c r="K2384" i="22" s="1"/>
  <c r="V2383" i="22"/>
  <c r="A2383" i="22"/>
  <c r="M2383" i="22"/>
  <c r="H2383" i="22"/>
  <c r="R2383" i="22" s="1"/>
  <c r="P2383" i="22"/>
  <c r="X2383" i="22"/>
  <c r="L2383" i="22"/>
  <c r="T2383" i="22" s="1"/>
  <c r="Q2382" i="22"/>
  <c r="Y2382" i="22"/>
  <c r="N2382" i="22"/>
  <c r="U2382" i="22" s="1"/>
  <c r="P2384" i="22" l="1"/>
  <c r="L2384" i="22"/>
  <c r="T2384" i="22" s="1"/>
  <c r="X2384" i="22"/>
  <c r="O2384" i="22"/>
  <c r="W2384" i="22"/>
  <c r="J2384" i="22"/>
  <c r="S2384" i="22" s="1"/>
  <c r="K2385" i="22" a="1"/>
  <c r="K2385" i="22" s="1"/>
  <c r="I2385" i="22" a="1"/>
  <c r="I2385" i="22" s="1"/>
  <c r="F2386" i="22"/>
  <c r="G2385" i="22" a="1"/>
  <c r="G2385" i="22" s="1"/>
  <c r="H2384" i="22"/>
  <c r="R2384" i="22" s="1"/>
  <c r="V2384" i="22"/>
  <c r="M2384" i="22"/>
  <c r="A2384" i="22"/>
  <c r="N2383" i="22"/>
  <c r="U2383" i="22" s="1"/>
  <c r="Q2383" i="22"/>
  <c r="Y2383" i="22"/>
  <c r="Q2384" i="22" l="1"/>
  <c r="Y2384" i="22"/>
  <c r="N2384" i="22"/>
  <c r="U2384" i="22" s="1"/>
  <c r="P2385" i="22"/>
  <c r="L2385" i="22"/>
  <c r="T2385" i="22" s="1"/>
  <c r="X2385" i="22"/>
  <c r="J2385" i="22"/>
  <c r="S2385" i="22" s="1"/>
  <c r="O2385" i="22"/>
  <c r="W2385" i="22"/>
  <c r="M2385" i="22"/>
  <c r="A2385" i="22"/>
  <c r="V2385" i="22"/>
  <c r="H2385" i="22"/>
  <c r="R2385" i="22" s="1"/>
  <c r="K2386" i="22" a="1"/>
  <c r="K2386" i="22" s="1"/>
  <c r="G2386" i="22" a="1"/>
  <c r="G2386" i="22" s="1"/>
  <c r="F2387" i="22"/>
  <c r="I2386" i="22" a="1"/>
  <c r="I2386" i="22" s="1"/>
  <c r="G2387" i="22" l="1" a="1"/>
  <c r="G2387" i="22" s="1"/>
  <c r="F2388" i="22"/>
  <c r="I2387" i="22" a="1"/>
  <c r="I2387" i="22" s="1"/>
  <c r="K2387" i="22" a="1"/>
  <c r="K2387" i="22" s="1"/>
  <c r="P2386" i="22"/>
  <c r="L2386" i="22"/>
  <c r="T2386" i="22" s="1"/>
  <c r="X2386" i="22"/>
  <c r="H2386" i="22"/>
  <c r="R2386" i="22" s="1"/>
  <c r="M2386" i="22"/>
  <c r="A2386" i="22"/>
  <c r="V2386" i="22"/>
  <c r="Q2385" i="22"/>
  <c r="Y2385" i="22"/>
  <c r="N2385" i="22"/>
  <c r="U2385" i="22" s="1"/>
  <c r="O2386" i="22"/>
  <c r="W2386" i="22"/>
  <c r="J2386" i="22"/>
  <c r="S2386" i="22" s="1"/>
  <c r="L2387" i="22" l="1"/>
  <c r="T2387" i="22" s="1"/>
  <c r="P2387" i="22"/>
  <c r="X2387" i="22"/>
  <c r="J2387" i="22"/>
  <c r="S2387" i="22" s="1"/>
  <c r="O2387" i="22"/>
  <c r="W2387" i="22"/>
  <c r="I2388" i="22" a="1"/>
  <c r="I2388" i="22" s="1"/>
  <c r="G2388" i="22" a="1"/>
  <c r="G2388" i="22" s="1"/>
  <c r="K2388" i="22" a="1"/>
  <c r="K2388" i="22" s="1"/>
  <c r="F2389" i="22"/>
  <c r="N2386" i="22"/>
  <c r="U2386" i="22" s="1"/>
  <c r="Y2386" i="22"/>
  <c r="Q2386" i="22"/>
  <c r="H2387" i="22"/>
  <c r="R2387" i="22" s="1"/>
  <c r="V2387" i="22"/>
  <c r="A2387" i="22"/>
  <c r="M2387" i="22"/>
  <c r="W2388" i="22" l="1"/>
  <c r="J2388" i="22"/>
  <c r="S2388" i="22" s="1"/>
  <c r="O2388" i="22"/>
  <c r="A2388" i="22"/>
  <c r="M2388" i="22"/>
  <c r="V2388" i="22"/>
  <c r="H2388" i="22"/>
  <c r="R2388" i="22" s="1"/>
  <c r="I2389" i="22" a="1"/>
  <c r="I2389" i="22" s="1"/>
  <c r="G2389" i="22" a="1"/>
  <c r="G2389" i="22" s="1"/>
  <c r="F2390" i="22"/>
  <c r="K2389" i="22" a="1"/>
  <c r="K2389" i="22" s="1"/>
  <c r="Q2387" i="22"/>
  <c r="Y2387" i="22"/>
  <c r="N2387" i="22"/>
  <c r="U2387" i="22" s="1"/>
  <c r="L2388" i="22"/>
  <c r="T2388" i="22" s="1"/>
  <c r="X2388" i="22"/>
  <c r="P2388" i="22"/>
  <c r="N2388" i="22" l="1"/>
  <c r="U2388" i="22" s="1"/>
  <c r="Q2388" i="22"/>
  <c r="Y2388" i="22"/>
  <c r="O2389" i="22"/>
  <c r="J2389" i="22"/>
  <c r="S2389" i="22" s="1"/>
  <c r="W2389" i="22"/>
  <c r="X2389" i="22"/>
  <c r="L2389" i="22"/>
  <c r="T2389" i="22" s="1"/>
  <c r="P2389" i="22"/>
  <c r="K2390" i="22" a="1"/>
  <c r="K2390" i="22" s="1"/>
  <c r="F2391" i="22"/>
  <c r="G2390" i="22" a="1"/>
  <c r="G2390" i="22" s="1"/>
  <c r="I2390" i="22" a="1"/>
  <c r="I2390" i="22" s="1"/>
  <c r="M2389" i="22"/>
  <c r="H2389" i="22"/>
  <c r="R2389" i="22" s="1"/>
  <c r="A2389" i="22"/>
  <c r="V2389" i="22"/>
  <c r="J2390" i="22" l="1"/>
  <c r="S2390" i="22" s="1"/>
  <c r="O2390" i="22"/>
  <c r="W2390" i="22"/>
  <c r="M2390" i="22"/>
  <c r="A2390" i="22"/>
  <c r="V2390" i="22"/>
  <c r="H2390" i="22"/>
  <c r="R2390" i="22" s="1"/>
  <c r="F2392" i="22"/>
  <c r="G2391" i="22" a="1"/>
  <c r="G2391" i="22" s="1"/>
  <c r="I2391" i="22" a="1"/>
  <c r="I2391" i="22" s="1"/>
  <c r="K2391" i="22" a="1"/>
  <c r="K2391" i="22" s="1"/>
  <c r="Y2389" i="22"/>
  <c r="N2389" i="22"/>
  <c r="U2389" i="22" s="1"/>
  <c r="Q2389" i="22"/>
  <c r="L2390" i="22"/>
  <c r="T2390" i="22" s="1"/>
  <c r="P2390" i="22"/>
  <c r="X2390" i="22"/>
  <c r="I2392" i="22" l="1" a="1"/>
  <c r="I2392" i="22" s="1"/>
  <c r="F2393" i="22"/>
  <c r="K2392" i="22" a="1"/>
  <c r="K2392" i="22" s="1"/>
  <c r="G2392" i="22" a="1"/>
  <c r="G2392" i="22" s="1"/>
  <c r="Q2390" i="22"/>
  <c r="N2390" i="22"/>
  <c r="U2390" i="22" s="1"/>
  <c r="Y2390" i="22"/>
  <c r="P2391" i="22"/>
  <c r="X2391" i="22"/>
  <c r="L2391" i="22"/>
  <c r="T2391" i="22" s="1"/>
  <c r="J2391" i="22"/>
  <c r="S2391" i="22" s="1"/>
  <c r="O2391" i="22"/>
  <c r="W2391" i="22"/>
  <c r="V2391" i="22"/>
  <c r="M2391" i="22"/>
  <c r="A2391" i="22"/>
  <c r="H2391" i="22"/>
  <c r="R2391" i="22" s="1"/>
  <c r="V2392" i="22" l="1"/>
  <c r="M2392" i="22"/>
  <c r="A2392" i="22"/>
  <c r="H2392" i="22"/>
  <c r="R2392" i="22" s="1"/>
  <c r="P2392" i="22"/>
  <c r="X2392" i="22"/>
  <c r="L2392" i="22"/>
  <c r="T2392" i="22" s="1"/>
  <c r="G2393" i="22" a="1"/>
  <c r="G2393" i="22" s="1"/>
  <c r="I2393" i="22" a="1"/>
  <c r="I2393" i="22" s="1"/>
  <c r="F2394" i="22"/>
  <c r="K2393" i="22" a="1"/>
  <c r="K2393" i="22" s="1"/>
  <c r="N2391" i="22"/>
  <c r="U2391" i="22" s="1"/>
  <c r="Q2391" i="22"/>
  <c r="Y2391" i="22"/>
  <c r="J2392" i="22"/>
  <c r="S2392" i="22" s="1"/>
  <c r="O2392" i="22"/>
  <c r="W2392" i="22"/>
  <c r="A2393" i="22" l="1"/>
  <c r="M2393" i="22"/>
  <c r="V2393" i="22"/>
  <c r="H2393" i="22"/>
  <c r="R2393" i="22" s="1"/>
  <c r="L2393" i="22"/>
  <c r="T2393" i="22" s="1"/>
  <c r="X2393" i="22"/>
  <c r="P2393" i="22"/>
  <c r="F2395" i="22"/>
  <c r="K2394" i="22" a="1"/>
  <c r="K2394" i="22" s="1"/>
  <c r="I2394" i="22" a="1"/>
  <c r="I2394" i="22" s="1"/>
  <c r="G2394" i="22" a="1"/>
  <c r="G2394" i="22" s="1"/>
  <c r="Q2392" i="22"/>
  <c r="Y2392" i="22"/>
  <c r="N2392" i="22"/>
  <c r="U2392" i="22" s="1"/>
  <c r="W2393" i="22"/>
  <c r="O2393" i="22"/>
  <c r="J2393" i="22"/>
  <c r="S2393" i="22" s="1"/>
  <c r="F2396" i="22" l="1"/>
  <c r="I2395" i="22" a="1"/>
  <c r="I2395" i="22" s="1"/>
  <c r="K2395" i="22" a="1"/>
  <c r="K2395" i="22" s="1"/>
  <c r="G2395" i="22" a="1"/>
  <c r="G2395" i="22" s="1"/>
  <c r="A2394" i="22"/>
  <c r="H2394" i="22"/>
  <c r="R2394" i="22" s="1"/>
  <c r="V2394" i="22"/>
  <c r="M2394" i="22"/>
  <c r="W2394" i="22"/>
  <c r="O2394" i="22"/>
  <c r="J2394" i="22"/>
  <c r="S2394" i="22" s="1"/>
  <c r="Y2393" i="22"/>
  <c r="N2393" i="22"/>
  <c r="U2393" i="22" s="1"/>
  <c r="Q2393" i="22"/>
  <c r="P2394" i="22"/>
  <c r="X2394" i="22"/>
  <c r="L2394" i="22"/>
  <c r="T2394" i="22" s="1"/>
  <c r="Q2394" i="22" l="1"/>
  <c r="N2394" i="22"/>
  <c r="U2394" i="22" s="1"/>
  <c r="Y2394" i="22"/>
  <c r="M2395" i="22"/>
  <c r="A2395" i="22"/>
  <c r="H2395" i="22"/>
  <c r="R2395" i="22" s="1"/>
  <c r="V2395" i="22"/>
  <c r="X2395" i="22"/>
  <c r="L2395" i="22"/>
  <c r="T2395" i="22" s="1"/>
  <c r="P2395" i="22"/>
  <c r="J2395" i="22"/>
  <c r="S2395" i="22" s="1"/>
  <c r="O2395" i="22"/>
  <c r="W2395" i="22"/>
  <c r="I2396" i="22" a="1"/>
  <c r="I2396" i="22" s="1"/>
  <c r="F2397" i="22"/>
  <c r="K2396" i="22" a="1"/>
  <c r="K2396" i="22" s="1"/>
  <c r="G2396" i="22" a="1"/>
  <c r="G2396" i="22" s="1"/>
  <c r="G2397" i="22" l="1" a="1"/>
  <c r="G2397" i="22" s="1"/>
  <c r="I2397" i="22" a="1"/>
  <c r="I2397" i="22" s="1"/>
  <c r="K2397" i="22" a="1"/>
  <c r="K2397" i="22" s="1"/>
  <c r="F2398" i="22"/>
  <c r="Y2395" i="22"/>
  <c r="N2395" i="22"/>
  <c r="U2395" i="22" s="1"/>
  <c r="Q2395" i="22"/>
  <c r="O2396" i="22"/>
  <c r="W2396" i="22"/>
  <c r="J2396" i="22"/>
  <c r="S2396" i="22" s="1"/>
  <c r="L2396" i="22"/>
  <c r="T2396" i="22" s="1"/>
  <c r="P2396" i="22"/>
  <c r="X2396" i="22"/>
  <c r="H2396" i="22"/>
  <c r="R2396" i="22" s="1"/>
  <c r="M2396" i="22"/>
  <c r="A2396" i="22"/>
  <c r="V2396" i="22"/>
  <c r="G2398" i="22" l="1" a="1"/>
  <c r="G2398" i="22" s="1"/>
  <c r="I2398" i="22" a="1"/>
  <c r="I2398" i="22" s="1"/>
  <c r="F2399" i="22"/>
  <c r="K2398" i="22" a="1"/>
  <c r="K2398" i="22" s="1"/>
  <c r="P2397" i="22"/>
  <c r="L2397" i="22"/>
  <c r="T2397" i="22" s="1"/>
  <c r="X2397" i="22"/>
  <c r="Q2396" i="22"/>
  <c r="Y2396" i="22"/>
  <c r="N2396" i="22"/>
  <c r="U2396" i="22" s="1"/>
  <c r="O2397" i="22"/>
  <c r="W2397" i="22"/>
  <c r="J2397" i="22"/>
  <c r="S2397" i="22" s="1"/>
  <c r="M2397" i="22"/>
  <c r="A2397" i="22"/>
  <c r="V2397" i="22"/>
  <c r="H2397" i="22"/>
  <c r="R2397" i="22" s="1"/>
  <c r="P2398" i="22" l="1"/>
  <c r="X2398" i="22"/>
  <c r="L2398" i="22"/>
  <c r="T2398" i="22" s="1"/>
  <c r="I2399" i="22" a="1"/>
  <c r="I2399" i="22" s="1"/>
  <c r="F2400" i="22"/>
  <c r="K2399" i="22" a="1"/>
  <c r="K2399" i="22" s="1"/>
  <c r="G2399" i="22" a="1"/>
  <c r="G2399" i="22" s="1"/>
  <c r="O2398" i="22"/>
  <c r="W2398" i="22"/>
  <c r="J2398" i="22"/>
  <c r="S2398" i="22" s="1"/>
  <c r="Y2397" i="22"/>
  <c r="N2397" i="22"/>
  <c r="U2397" i="22" s="1"/>
  <c r="Q2397" i="22"/>
  <c r="M2398" i="22"/>
  <c r="A2398" i="22"/>
  <c r="H2398" i="22"/>
  <c r="R2398" i="22" s="1"/>
  <c r="V2398" i="22"/>
  <c r="X2399" i="22" l="1"/>
  <c r="L2399" i="22"/>
  <c r="T2399" i="22" s="1"/>
  <c r="P2399" i="22"/>
  <c r="I2400" i="22" a="1"/>
  <c r="I2400" i="22" s="1"/>
  <c r="G2400" i="22" a="1"/>
  <c r="G2400" i="22" s="1"/>
  <c r="K2400" i="22" a="1"/>
  <c r="K2400" i="22" s="1"/>
  <c r="F2401" i="22"/>
  <c r="O2399" i="22"/>
  <c r="W2399" i="22"/>
  <c r="J2399" i="22"/>
  <c r="S2399" i="22" s="1"/>
  <c r="V2399" i="22"/>
  <c r="M2399" i="22"/>
  <c r="A2399" i="22"/>
  <c r="H2399" i="22"/>
  <c r="R2399" i="22" s="1"/>
  <c r="Q2398" i="22"/>
  <c r="Y2398" i="22"/>
  <c r="N2398" i="22"/>
  <c r="U2398" i="22" s="1"/>
  <c r="K2401" i="22" l="1" a="1"/>
  <c r="K2401" i="22" s="1"/>
  <c r="G2401" i="22" a="1"/>
  <c r="G2401" i="22" s="1"/>
  <c r="F2402" i="22"/>
  <c r="I2401" i="22" a="1"/>
  <c r="I2401" i="22" s="1"/>
  <c r="X2400" i="22"/>
  <c r="L2400" i="22"/>
  <c r="T2400" i="22" s="1"/>
  <c r="P2400" i="22"/>
  <c r="A2400" i="22"/>
  <c r="M2400" i="22"/>
  <c r="H2400" i="22"/>
  <c r="R2400" i="22" s="1"/>
  <c r="V2400" i="22"/>
  <c r="J2400" i="22"/>
  <c r="S2400" i="22" s="1"/>
  <c r="O2400" i="22"/>
  <c r="W2400" i="22"/>
  <c r="N2399" i="22"/>
  <c r="U2399" i="22" s="1"/>
  <c r="Q2399" i="22"/>
  <c r="Y2399" i="22"/>
  <c r="O2401" i="22" l="1"/>
  <c r="W2401" i="22"/>
  <c r="J2401" i="22"/>
  <c r="S2401" i="22" s="1"/>
  <c r="G2402" i="22" a="1"/>
  <c r="G2402" i="22" s="1"/>
  <c r="I2402" i="22" a="1"/>
  <c r="I2402" i="22" s="1"/>
  <c r="K2402" i="22" a="1"/>
  <c r="K2402" i="22" s="1"/>
  <c r="F2403" i="22"/>
  <c r="H2401" i="22"/>
  <c r="R2401" i="22" s="1"/>
  <c r="V2401" i="22"/>
  <c r="A2401" i="22"/>
  <c r="M2401" i="22"/>
  <c r="N2400" i="22"/>
  <c r="U2400" i="22" s="1"/>
  <c r="Q2400" i="22"/>
  <c r="Y2400" i="22"/>
  <c r="L2401" i="22"/>
  <c r="T2401" i="22" s="1"/>
  <c r="P2401" i="22"/>
  <c r="X2401" i="22"/>
  <c r="K2403" i="22" l="1" a="1"/>
  <c r="K2403" i="22" s="1"/>
  <c r="F2404" i="22"/>
  <c r="G2403" i="22" a="1"/>
  <c r="G2403" i="22" s="1"/>
  <c r="I2403" i="22" a="1"/>
  <c r="I2403" i="22" s="1"/>
  <c r="P2402" i="22"/>
  <c r="X2402" i="22"/>
  <c r="L2402" i="22"/>
  <c r="T2402" i="22" s="1"/>
  <c r="W2402" i="22"/>
  <c r="J2402" i="22"/>
  <c r="S2402" i="22" s="1"/>
  <c r="O2402" i="22"/>
  <c r="V2402" i="22"/>
  <c r="M2402" i="22"/>
  <c r="A2402" i="22"/>
  <c r="H2402" i="22"/>
  <c r="R2402" i="22" s="1"/>
  <c r="N2401" i="22"/>
  <c r="U2401" i="22" s="1"/>
  <c r="Q2401" i="22"/>
  <c r="Y2401" i="22"/>
  <c r="O2403" i="22" l="1"/>
  <c r="J2403" i="22"/>
  <c r="S2403" i="22" s="1"/>
  <c r="W2403" i="22"/>
  <c r="A2403" i="22"/>
  <c r="H2403" i="22"/>
  <c r="R2403" i="22" s="1"/>
  <c r="M2403" i="22"/>
  <c r="V2403" i="22"/>
  <c r="Y2402" i="22"/>
  <c r="N2402" i="22"/>
  <c r="U2402" i="22" s="1"/>
  <c r="Q2402" i="22"/>
  <c r="I2404" i="22" a="1"/>
  <c r="I2404" i="22" s="1"/>
  <c r="K2404" i="22" a="1"/>
  <c r="K2404" i="22" s="1"/>
  <c r="G2404" i="22" a="1"/>
  <c r="G2404" i="22" s="1"/>
  <c r="F2405" i="22"/>
  <c r="L2403" i="22"/>
  <c r="T2403" i="22" s="1"/>
  <c r="P2403" i="22"/>
  <c r="X2403" i="22"/>
  <c r="F2406" i="22" l="1"/>
  <c r="G2405" i="22" a="1"/>
  <c r="G2405" i="22" s="1"/>
  <c r="K2405" i="22" a="1"/>
  <c r="K2405" i="22" s="1"/>
  <c r="I2405" i="22" a="1"/>
  <c r="I2405" i="22" s="1"/>
  <c r="Q2403" i="22"/>
  <c r="Y2403" i="22"/>
  <c r="N2403" i="22"/>
  <c r="U2403" i="22" s="1"/>
  <c r="M2404" i="22"/>
  <c r="A2404" i="22"/>
  <c r="V2404" i="22"/>
  <c r="H2404" i="22"/>
  <c r="R2404" i="22" s="1"/>
  <c r="O2404" i="22"/>
  <c r="W2404" i="22"/>
  <c r="J2404" i="22"/>
  <c r="S2404" i="22" s="1"/>
  <c r="P2404" i="22"/>
  <c r="X2404" i="22"/>
  <c r="L2404" i="22"/>
  <c r="T2404" i="22" s="1"/>
  <c r="O2405" i="22" l="1"/>
  <c r="J2405" i="22"/>
  <c r="S2405" i="22" s="1"/>
  <c r="W2405" i="22"/>
  <c r="P2405" i="22"/>
  <c r="X2405" i="22"/>
  <c r="L2405" i="22"/>
  <c r="T2405" i="22" s="1"/>
  <c r="Q2404" i="22"/>
  <c r="Y2404" i="22"/>
  <c r="N2404" i="22"/>
  <c r="U2404" i="22" s="1"/>
  <c r="M2405" i="22"/>
  <c r="A2405" i="22"/>
  <c r="H2405" i="22"/>
  <c r="R2405" i="22" s="1"/>
  <c r="V2405" i="22"/>
  <c r="K2406" i="22" a="1"/>
  <c r="K2406" i="22" s="1"/>
  <c r="F2407" i="22"/>
  <c r="G2406" i="22" a="1"/>
  <c r="G2406" i="22" s="1"/>
  <c r="I2406" i="22" a="1"/>
  <c r="I2406" i="22" s="1"/>
  <c r="L2406" i="22" l="1"/>
  <c r="T2406" i="22" s="1"/>
  <c r="P2406" i="22"/>
  <c r="X2406" i="22"/>
  <c r="A2406" i="22"/>
  <c r="H2406" i="22"/>
  <c r="R2406" i="22" s="1"/>
  <c r="V2406" i="22"/>
  <c r="M2406" i="22"/>
  <c r="G2407" i="22" a="1"/>
  <c r="G2407" i="22" s="1"/>
  <c r="F2408" i="22"/>
  <c r="K2407" i="22" a="1"/>
  <c r="K2407" i="22" s="1"/>
  <c r="I2407" i="22" a="1"/>
  <c r="I2407" i="22" s="1"/>
  <c r="Y2405" i="22"/>
  <c r="Q2405" i="22"/>
  <c r="N2405" i="22"/>
  <c r="U2405" i="22" s="1"/>
  <c r="O2406" i="22"/>
  <c r="J2406" i="22"/>
  <c r="S2406" i="22" s="1"/>
  <c r="W2406" i="22"/>
  <c r="N2406" i="22" l="1"/>
  <c r="U2406" i="22" s="1"/>
  <c r="Q2406" i="22"/>
  <c r="Y2406" i="22"/>
  <c r="M2407" i="22"/>
  <c r="A2407" i="22"/>
  <c r="H2407" i="22"/>
  <c r="R2407" i="22" s="1"/>
  <c r="V2407" i="22"/>
  <c r="O2407" i="22"/>
  <c r="W2407" i="22"/>
  <c r="J2407" i="22"/>
  <c r="S2407" i="22" s="1"/>
  <c r="P2407" i="22"/>
  <c r="X2407" i="22"/>
  <c r="L2407" i="22"/>
  <c r="T2407" i="22" s="1"/>
  <c r="G2408" i="22" a="1"/>
  <c r="G2408" i="22" s="1"/>
  <c r="I2408" i="22" a="1"/>
  <c r="I2408" i="22" s="1"/>
  <c r="F2409" i="22"/>
  <c r="K2408" i="22" a="1"/>
  <c r="K2408" i="22" s="1"/>
  <c r="G2409" i="22" l="1" a="1"/>
  <c r="G2409" i="22" s="1"/>
  <c r="K2409" i="22" a="1"/>
  <c r="K2409" i="22" s="1"/>
  <c r="F2410" i="22"/>
  <c r="O2408" i="22"/>
  <c r="W2408" i="22"/>
  <c r="J2408" i="22"/>
  <c r="S2408" i="22" s="1"/>
  <c r="Y2407" i="22"/>
  <c r="N2407" i="22"/>
  <c r="U2407" i="22" s="1"/>
  <c r="Q2407" i="22"/>
  <c r="M2408" i="22"/>
  <c r="H2408" i="22"/>
  <c r="R2408" i="22" s="1"/>
  <c r="A2408" i="22"/>
  <c r="V2408" i="22"/>
  <c r="P2408" i="22"/>
  <c r="L2408" i="22"/>
  <c r="T2408" i="22" s="1"/>
  <c r="X2408" i="22"/>
  <c r="G2410" i="22" l="1" a="1"/>
  <c r="G2410" i="22" s="1"/>
  <c r="F2411" i="22"/>
  <c r="K2410" i="22" a="1"/>
  <c r="K2410" i="22" s="1"/>
  <c r="L2409" i="22"/>
  <c r="T2409" i="22" s="1"/>
  <c r="P2409" i="22"/>
  <c r="X2409" i="22"/>
  <c r="Y2408" i="22"/>
  <c r="N2408" i="22"/>
  <c r="U2408" i="22" s="1"/>
  <c r="Q2408" i="22"/>
  <c r="O2409" i="22"/>
  <c r="W2409" i="22"/>
  <c r="J2409" i="22"/>
  <c r="S2409" i="22" s="1"/>
  <c r="M2409" i="22"/>
  <c r="A2409" i="22"/>
  <c r="B2396" i="22" s="1"/>
  <c r="H2409" i="22"/>
  <c r="R2409" i="22" s="1"/>
  <c r="V2409" i="22"/>
  <c r="Q2409" i="22" l="1"/>
  <c r="Y2409" i="22"/>
  <c r="N2409" i="22"/>
  <c r="U2409" i="22" s="1"/>
  <c r="L2410" i="22"/>
  <c r="T2410" i="22" s="1"/>
  <c r="P2410" i="22"/>
  <c r="X2410" i="22"/>
  <c r="W2410" i="22"/>
  <c r="O2410" i="22"/>
  <c r="J2410" i="22"/>
  <c r="S2410" i="22" s="1"/>
  <c r="G2411" i="22" a="1"/>
  <c r="G2411" i="22" s="1"/>
  <c r="F2412" i="22"/>
  <c r="K2411" i="22" a="1"/>
  <c r="K2411" i="22" s="1"/>
  <c r="A2410" i="22"/>
  <c r="B2397" i="22" s="1"/>
  <c r="H2410" i="22"/>
  <c r="R2410" i="22" s="1"/>
  <c r="V2410" i="22"/>
  <c r="M2410" i="22"/>
  <c r="L2411" i="22" l="1"/>
  <c r="T2411" i="22" s="1"/>
  <c r="P2411" i="22"/>
  <c r="X2411" i="22"/>
  <c r="F2413" i="22"/>
  <c r="K2412" i="22" a="1"/>
  <c r="K2412" i="22" s="1"/>
  <c r="G2412" i="22" a="1"/>
  <c r="G2412" i="22" s="1"/>
  <c r="H2411" i="22"/>
  <c r="R2411" i="22" s="1"/>
  <c r="V2411" i="22"/>
  <c r="A2411" i="22"/>
  <c r="B2398" i="22" s="1"/>
  <c r="M2411" i="22"/>
  <c r="J2411" i="22"/>
  <c r="S2411" i="22" s="1"/>
  <c r="O2411" i="22"/>
  <c r="W2411" i="22"/>
  <c r="Q2410" i="22"/>
  <c r="N2410" i="22"/>
  <c r="U2410" i="22" s="1"/>
  <c r="Y2410" i="22"/>
  <c r="P2412" i="22" l="1"/>
  <c r="L2412" i="22"/>
  <c r="T2412" i="22" s="1"/>
  <c r="X2412" i="22"/>
  <c r="H2412" i="22"/>
  <c r="R2412" i="22" s="1"/>
  <c r="M2412" i="22"/>
  <c r="A2412" i="22"/>
  <c r="B2399" i="22" s="1"/>
  <c r="V2412" i="22"/>
  <c r="K2413" i="22" a="1"/>
  <c r="K2413" i="22" s="1"/>
  <c r="F2414" i="22"/>
  <c r="G2413" i="22" a="1"/>
  <c r="G2413" i="22" s="1"/>
  <c r="Q2411" i="22"/>
  <c r="N2411" i="22"/>
  <c r="U2411" i="22" s="1"/>
  <c r="Y2411" i="22"/>
  <c r="W2412" i="22"/>
  <c r="O2412" i="22"/>
  <c r="J2412" i="22"/>
  <c r="S2412" i="22" s="1"/>
  <c r="P2413" i="22" l="1"/>
  <c r="X2413" i="22"/>
  <c r="L2413" i="22"/>
  <c r="T2413" i="22" s="1"/>
  <c r="Q2412" i="22"/>
  <c r="Y2412" i="22"/>
  <c r="N2412" i="22"/>
  <c r="U2412" i="22" s="1"/>
  <c r="O2413" i="22"/>
  <c r="W2413" i="22"/>
  <c r="J2413" i="22"/>
  <c r="S2413" i="22" s="1"/>
  <c r="M2413" i="22"/>
  <c r="H2413" i="22"/>
  <c r="R2413" i="22" s="1"/>
  <c r="A2413" i="22"/>
  <c r="B2400" i="22" s="1"/>
  <c r="V2413" i="22"/>
  <c r="K2414" i="22" a="1"/>
  <c r="K2414" i="22" s="1"/>
  <c r="G2414" i="22" a="1"/>
  <c r="G2414" i="22" s="1"/>
  <c r="F2415" i="22"/>
  <c r="L2414" i="22" l="1"/>
  <c r="T2414" i="22" s="1"/>
  <c r="P2414" i="22"/>
  <c r="X2414" i="22"/>
  <c r="W2414" i="22"/>
  <c r="J2414" i="22"/>
  <c r="S2414" i="22" s="1"/>
  <c r="O2414" i="22"/>
  <c r="M2414" i="22"/>
  <c r="A2414" i="22"/>
  <c r="B2401" i="22" s="1"/>
  <c r="H2414" i="22"/>
  <c r="R2414" i="22" s="1"/>
  <c r="V2414" i="22"/>
  <c r="Q2413" i="22"/>
  <c r="Y2413" i="22"/>
  <c r="N2413" i="22"/>
  <c r="U2413" i="22" s="1"/>
  <c r="F2416" i="22"/>
  <c r="G2415" i="22" a="1"/>
  <c r="G2415" i="22" s="1"/>
  <c r="K2415" i="22" a="1"/>
  <c r="K2415" i="22" s="1"/>
  <c r="N2414" i="22" l="1"/>
  <c r="U2414" i="22" s="1"/>
  <c r="Q2414" i="22"/>
  <c r="Y2414" i="22"/>
  <c r="K2416" i="22" a="1"/>
  <c r="K2416" i="22" s="1"/>
  <c r="F2417" i="22"/>
  <c r="G2416" i="22" a="1"/>
  <c r="G2416" i="22" s="1"/>
  <c r="A2415" i="22"/>
  <c r="B2402" i="22" s="1"/>
  <c r="H2415" i="22"/>
  <c r="R2415" i="22" s="1"/>
  <c r="V2415" i="22"/>
  <c r="M2415" i="22"/>
  <c r="O2415" i="22"/>
  <c r="W2415" i="22"/>
  <c r="J2415" i="22"/>
  <c r="S2415" i="22" s="1"/>
  <c r="P2415" i="22"/>
  <c r="X2415" i="22"/>
  <c r="L2415" i="22"/>
  <c r="T2415" i="22" s="1"/>
  <c r="J2416" i="22" l="1"/>
  <c r="S2416" i="22" s="1"/>
  <c r="O2416" i="22"/>
  <c r="W2416" i="22"/>
  <c r="A2416" i="22"/>
  <c r="B2403" i="22" s="1"/>
  <c r="M2416" i="22"/>
  <c r="V2416" i="22"/>
  <c r="H2416" i="22"/>
  <c r="R2416" i="22" s="1"/>
  <c r="K2417" i="22" a="1"/>
  <c r="K2417" i="22" s="1"/>
  <c r="F2418" i="22"/>
  <c r="G2417" i="22" a="1"/>
  <c r="G2417" i="22" s="1"/>
  <c r="P2416" i="22"/>
  <c r="X2416" i="22"/>
  <c r="L2416" i="22"/>
  <c r="T2416" i="22" s="1"/>
  <c r="N2415" i="22"/>
  <c r="U2415" i="22" s="1"/>
  <c r="Q2415" i="22"/>
  <c r="Y2415" i="22"/>
  <c r="J2417" i="22" l="1"/>
  <c r="S2417" i="22" s="1"/>
  <c r="O2417" i="22"/>
  <c r="W2417" i="22"/>
  <c r="Q2416" i="22"/>
  <c r="Y2416" i="22"/>
  <c r="N2416" i="22"/>
  <c r="U2416" i="22" s="1"/>
  <c r="A2417" i="22"/>
  <c r="B2404" i="22" s="1"/>
  <c r="V2417" i="22"/>
  <c r="H2417" i="22"/>
  <c r="R2417" i="22" s="1"/>
  <c r="M2417" i="22"/>
  <c r="K2418" i="22" a="1"/>
  <c r="K2418" i="22" s="1"/>
  <c r="F2419" i="22"/>
  <c r="G2418" i="22" a="1"/>
  <c r="G2418" i="22" s="1"/>
  <c r="P2417" i="22"/>
  <c r="X2417" i="22"/>
  <c r="L2417" i="22"/>
  <c r="T2417" i="22" s="1"/>
  <c r="A2418" i="22" l="1"/>
  <c r="B2405" i="22" s="1"/>
  <c r="H2418" i="22"/>
  <c r="R2418" i="22" s="1"/>
  <c r="V2418" i="22"/>
  <c r="M2418" i="22"/>
  <c r="F2420" i="22"/>
  <c r="K2419" i="22" a="1"/>
  <c r="K2419" i="22" s="1"/>
  <c r="G2419" i="22" a="1"/>
  <c r="G2419" i="22" s="1"/>
  <c r="X2418" i="22"/>
  <c r="L2418" i="22"/>
  <c r="T2418" i="22" s="1"/>
  <c r="P2418" i="22"/>
  <c r="O2418" i="22"/>
  <c r="W2418" i="22"/>
  <c r="J2418" i="22"/>
  <c r="S2418" i="22" s="1"/>
  <c r="N2417" i="22"/>
  <c r="U2417" i="22" s="1"/>
  <c r="Y2417" i="22"/>
  <c r="Q2417" i="22"/>
  <c r="M2419" i="22" l="1"/>
  <c r="A2419" i="22"/>
  <c r="B2406" i="22" s="1"/>
  <c r="H2419" i="22"/>
  <c r="R2419" i="22" s="1"/>
  <c r="V2419" i="22"/>
  <c r="J2419" i="22"/>
  <c r="S2419" i="22" s="1"/>
  <c r="O2419" i="22"/>
  <c r="W2419" i="22"/>
  <c r="L2419" i="22"/>
  <c r="T2419" i="22" s="1"/>
  <c r="P2419" i="22"/>
  <c r="X2419" i="22"/>
  <c r="K2420" i="22" a="1"/>
  <c r="K2420" i="22" s="1"/>
  <c r="G2420" i="22" a="1"/>
  <c r="G2420" i="22" s="1"/>
  <c r="F2421" i="22"/>
  <c r="N2418" i="22"/>
  <c r="U2418" i="22" s="1"/>
  <c r="Q2418" i="22"/>
  <c r="Y2418" i="22"/>
  <c r="W2420" i="22" l="1"/>
  <c r="J2420" i="22"/>
  <c r="S2420" i="22" s="1"/>
  <c r="O2420" i="22"/>
  <c r="G2421" i="22" a="1"/>
  <c r="G2421" i="22" s="1"/>
  <c r="F2422" i="22"/>
  <c r="K2421" i="22" a="1"/>
  <c r="K2421" i="22" s="1"/>
  <c r="M2420" i="22"/>
  <c r="A2420" i="22"/>
  <c r="B2407" i="22" s="1"/>
  <c r="V2420" i="22"/>
  <c r="H2420" i="22"/>
  <c r="R2420" i="22" s="1"/>
  <c r="L2420" i="22"/>
  <c r="T2420" i="22" s="1"/>
  <c r="X2420" i="22"/>
  <c r="P2420" i="22"/>
  <c r="Q2419" i="22"/>
  <c r="Y2419" i="22"/>
  <c r="N2419" i="22"/>
  <c r="U2419" i="22" s="1"/>
  <c r="Q2420" i="22" l="1"/>
  <c r="Y2420" i="22"/>
  <c r="N2420" i="22"/>
  <c r="U2420" i="22" s="1"/>
  <c r="P2421" i="22"/>
  <c r="X2421" i="22"/>
  <c r="L2421" i="22"/>
  <c r="T2421" i="22" s="1"/>
  <c r="G2422" i="22" a="1"/>
  <c r="G2422" i="22" s="1"/>
  <c r="F2423" i="22"/>
  <c r="K2422" i="22" a="1"/>
  <c r="K2422" i="22" s="1"/>
  <c r="W2421" i="22"/>
  <c r="J2421" i="22"/>
  <c r="S2421" i="22" s="1"/>
  <c r="O2421" i="22"/>
  <c r="A2421" i="22"/>
  <c r="B2408" i="22" s="1"/>
  <c r="H2421" i="22"/>
  <c r="R2421" i="22" s="1"/>
  <c r="V2421" i="22"/>
  <c r="M2421" i="22"/>
  <c r="M2422" i="22" l="1"/>
  <c r="A2422" i="22"/>
  <c r="B2409" i="22" s="1"/>
  <c r="H2422" i="22"/>
  <c r="R2422" i="22" s="1"/>
  <c r="V2422" i="22"/>
  <c r="G2423" i="22" a="1"/>
  <c r="G2423" i="22" s="1"/>
  <c r="F2424" i="22"/>
  <c r="K2423" i="22" a="1"/>
  <c r="K2423" i="22" s="1"/>
  <c r="O2422" i="22"/>
  <c r="W2422" i="22"/>
  <c r="J2422" i="22"/>
  <c r="S2422" i="22" s="1"/>
  <c r="Q2421" i="22"/>
  <c r="N2421" i="22"/>
  <c r="U2421" i="22" s="1"/>
  <c r="Y2421" i="22"/>
  <c r="P2422" i="22"/>
  <c r="X2422" i="22"/>
  <c r="L2422" i="22"/>
  <c r="T2422" i="22" s="1"/>
  <c r="O2423" i="22" l="1"/>
  <c r="W2423" i="22"/>
  <c r="J2423" i="22"/>
  <c r="S2423" i="22" s="1"/>
  <c r="F2425" i="22"/>
  <c r="K2424" i="22" a="1"/>
  <c r="K2424" i="22" s="1"/>
  <c r="G2424" i="22" a="1"/>
  <c r="G2424" i="22" s="1"/>
  <c r="A2423" i="22"/>
  <c r="B2410" i="22" s="1"/>
  <c r="M2423" i="22"/>
  <c r="H2423" i="22"/>
  <c r="R2423" i="22" s="1"/>
  <c r="V2423" i="22"/>
  <c r="P2423" i="22"/>
  <c r="L2423" i="22"/>
  <c r="T2423" i="22" s="1"/>
  <c r="X2423" i="22"/>
  <c r="Q2422" i="22"/>
  <c r="Y2422" i="22"/>
  <c r="N2422" i="22"/>
  <c r="U2422" i="22" s="1"/>
  <c r="X2424" i="22" l="1"/>
  <c r="P2424" i="22"/>
  <c r="L2424" i="22"/>
  <c r="T2424" i="22" s="1"/>
  <c r="M2424" i="22"/>
  <c r="V2424" i="22"/>
  <c r="A2424" i="22"/>
  <c r="B2411" i="22" s="1"/>
  <c r="H2424" i="22"/>
  <c r="R2424" i="22" s="1"/>
  <c r="F2426" i="22"/>
  <c r="G2425" i="22" a="1"/>
  <c r="G2425" i="22" s="1"/>
  <c r="K2425" i="22" a="1"/>
  <c r="K2425" i="22" s="1"/>
  <c r="J2424" i="22"/>
  <c r="S2424" i="22" s="1"/>
  <c r="W2424" i="22"/>
  <c r="O2424" i="22"/>
  <c r="Q2423" i="22"/>
  <c r="Y2423" i="22"/>
  <c r="N2423" i="22"/>
  <c r="U2423" i="22" s="1"/>
  <c r="F2427" i="22" l="1"/>
  <c r="G2426" i="22" a="1"/>
  <c r="G2426" i="22" s="1"/>
  <c r="K2426" i="22" a="1"/>
  <c r="K2426" i="22" s="1"/>
  <c r="Y2424" i="22"/>
  <c r="Q2424" i="22"/>
  <c r="N2424" i="22"/>
  <c r="U2424" i="22" s="1"/>
  <c r="O2425" i="22"/>
  <c r="W2425" i="22"/>
  <c r="J2425" i="22"/>
  <c r="S2425" i="22" s="1"/>
  <c r="L2425" i="22"/>
  <c r="T2425" i="22" s="1"/>
  <c r="P2425" i="22"/>
  <c r="X2425" i="22"/>
  <c r="H2425" i="22"/>
  <c r="R2425" i="22" s="1"/>
  <c r="V2425" i="22"/>
  <c r="M2425" i="22"/>
  <c r="A2425" i="22"/>
  <c r="B2412" i="22" s="1"/>
  <c r="N2425" i="22" l="1"/>
  <c r="U2425" i="22" s="1"/>
  <c r="Y2425" i="22"/>
  <c r="Q2425" i="22"/>
  <c r="X2426" i="22"/>
  <c r="P2426" i="22"/>
  <c r="L2426" i="22"/>
  <c r="T2426" i="22" s="1"/>
  <c r="W2426" i="22"/>
  <c r="O2426" i="22"/>
  <c r="J2426" i="22"/>
  <c r="S2426" i="22" s="1"/>
  <c r="V2426" i="22"/>
  <c r="M2426" i="22"/>
  <c r="H2426" i="22"/>
  <c r="R2426" i="22" s="1"/>
  <c r="A2426" i="22"/>
  <c r="B2413" i="22" s="1"/>
  <c r="K2427" i="22" a="1"/>
  <c r="K2427" i="22" s="1"/>
  <c r="G2427" i="22" a="1"/>
  <c r="G2427" i="22" s="1"/>
  <c r="F2428" i="22"/>
  <c r="J2427" i="22" l="1"/>
  <c r="S2427" i="22" s="1"/>
  <c r="W2427" i="22"/>
  <c r="O2427" i="22"/>
  <c r="M2427" i="22"/>
  <c r="A2427" i="22"/>
  <c r="B2414" i="22" s="1"/>
  <c r="V2427" i="22"/>
  <c r="H2427" i="22"/>
  <c r="R2427" i="22" s="1"/>
  <c r="N2426" i="22"/>
  <c r="U2426" i="22" s="1"/>
  <c r="Y2426" i="22"/>
  <c r="Q2426" i="22"/>
  <c r="P2427" i="22"/>
  <c r="X2427" i="22"/>
  <c r="L2427" i="22"/>
  <c r="T2427" i="22" s="1"/>
  <c r="F2429" i="22"/>
  <c r="G2428" i="22" a="1"/>
  <c r="G2428" i="22" s="1"/>
  <c r="K2428" i="22" a="1"/>
  <c r="K2428" i="22" s="1"/>
  <c r="A2428" i="22" l="1"/>
  <c r="B2415" i="22" s="1"/>
  <c r="V2428" i="22"/>
  <c r="H2428" i="22"/>
  <c r="R2428" i="22" s="1"/>
  <c r="M2428" i="22"/>
  <c r="Y2427" i="22"/>
  <c r="N2427" i="22"/>
  <c r="U2427" i="22" s="1"/>
  <c r="Q2427" i="22"/>
  <c r="O2428" i="22"/>
  <c r="W2428" i="22"/>
  <c r="J2428" i="22"/>
  <c r="S2428" i="22" s="1"/>
  <c r="F2430" i="22"/>
  <c r="K2429" i="22" a="1"/>
  <c r="K2429" i="22" s="1"/>
  <c r="G2429" i="22" a="1"/>
  <c r="G2429" i="22" s="1"/>
  <c r="L2428" i="22"/>
  <c r="T2428" i="22" s="1"/>
  <c r="P2428" i="22"/>
  <c r="X2428" i="22"/>
  <c r="A2429" i="22" l="1"/>
  <c r="B2416" i="22" s="1"/>
  <c r="V2429" i="22"/>
  <c r="H2429" i="22"/>
  <c r="R2429" i="22" s="1"/>
  <c r="M2429" i="22"/>
  <c r="P2429" i="22"/>
  <c r="L2429" i="22"/>
  <c r="T2429" i="22" s="1"/>
  <c r="X2429" i="22"/>
  <c r="G2430" i="22" a="1"/>
  <c r="G2430" i="22" s="1"/>
  <c r="K2430" i="22" a="1"/>
  <c r="K2430" i="22" s="1"/>
  <c r="F2431" i="22"/>
  <c r="N2428" i="22"/>
  <c r="U2428" i="22" s="1"/>
  <c r="Y2428" i="22"/>
  <c r="Q2428" i="22"/>
  <c r="O2429" i="22"/>
  <c r="W2429" i="22"/>
  <c r="J2429" i="22"/>
  <c r="S2429" i="22" s="1"/>
  <c r="M2430" i="22" l="1"/>
  <c r="V2430" i="22"/>
  <c r="A2430" i="22"/>
  <c r="B2417" i="22" s="1"/>
  <c r="H2430" i="22"/>
  <c r="R2430" i="22" s="1"/>
  <c r="Y2429" i="22"/>
  <c r="N2429" i="22"/>
  <c r="U2429" i="22" s="1"/>
  <c r="Q2429" i="22"/>
  <c r="K2431" i="22" a="1"/>
  <c r="K2431" i="22" s="1"/>
  <c r="G2431" i="22" a="1"/>
  <c r="G2431" i="22" s="1"/>
  <c r="F2432" i="22"/>
  <c r="W2430" i="22"/>
  <c r="O2430" i="22"/>
  <c r="J2430" i="22"/>
  <c r="S2430" i="22" s="1"/>
  <c r="P2430" i="22"/>
  <c r="X2430" i="22"/>
  <c r="L2430" i="22"/>
  <c r="T2430" i="22" s="1"/>
  <c r="O2431" i="22" l="1"/>
  <c r="W2431" i="22"/>
  <c r="J2431" i="22"/>
  <c r="S2431" i="22" s="1"/>
  <c r="M2431" i="22"/>
  <c r="A2431" i="22"/>
  <c r="B2418" i="22" s="1"/>
  <c r="H2431" i="22"/>
  <c r="R2431" i="22" s="1"/>
  <c r="V2431" i="22"/>
  <c r="K2432" i="22" a="1"/>
  <c r="K2432" i="22" s="1"/>
  <c r="G2432" i="22" a="1"/>
  <c r="G2432" i="22" s="1"/>
  <c r="F2433" i="22"/>
  <c r="P2431" i="22"/>
  <c r="X2431" i="22"/>
  <c r="L2431" i="22"/>
  <c r="T2431" i="22" s="1"/>
  <c r="Q2430" i="22"/>
  <c r="Y2430" i="22"/>
  <c r="N2430" i="22"/>
  <c r="U2430" i="22" s="1"/>
  <c r="X2432" i="22" l="1"/>
  <c r="L2432" i="22"/>
  <c r="T2432" i="22" s="1"/>
  <c r="P2432" i="22"/>
  <c r="N2431" i="22"/>
  <c r="U2431" i="22" s="1"/>
  <c r="Q2431" i="22"/>
  <c r="Y2431" i="22"/>
  <c r="J2432" i="22"/>
  <c r="S2432" i="22" s="1"/>
  <c r="O2432" i="22"/>
  <c r="W2432" i="22"/>
  <c r="K2433" i="22" a="1"/>
  <c r="K2433" i="22" s="1"/>
  <c r="G2433" i="22" a="1"/>
  <c r="G2433" i="22" s="1"/>
  <c r="F2434" i="22"/>
  <c r="M2432" i="22"/>
  <c r="A2432" i="22"/>
  <c r="B2419" i="22" s="1"/>
  <c r="H2432" i="22"/>
  <c r="R2432" i="22" s="1"/>
  <c r="V2432" i="22"/>
  <c r="Q2432" i="22" l="1"/>
  <c r="Y2432" i="22"/>
  <c r="N2432" i="22"/>
  <c r="U2432" i="22" s="1"/>
  <c r="K2434" i="22" a="1"/>
  <c r="K2434" i="22" s="1"/>
  <c r="F2435" i="22"/>
  <c r="G2434" i="22" a="1"/>
  <c r="G2434" i="22" s="1"/>
  <c r="A2433" i="22"/>
  <c r="B2420" i="22" s="1"/>
  <c r="H2433" i="22"/>
  <c r="R2433" i="22" s="1"/>
  <c r="V2433" i="22"/>
  <c r="M2433" i="22"/>
  <c r="X2433" i="22"/>
  <c r="P2433" i="22"/>
  <c r="L2433" i="22"/>
  <c r="T2433" i="22" s="1"/>
  <c r="O2433" i="22"/>
  <c r="W2433" i="22"/>
  <c r="J2433" i="22"/>
  <c r="S2433" i="22" s="1"/>
  <c r="K2435" i="22" l="1" a="1"/>
  <c r="K2435" i="22" s="1"/>
  <c r="G2435" i="22" a="1"/>
  <c r="G2435" i="22" s="1"/>
  <c r="F2436" i="22"/>
  <c r="X2434" i="22"/>
  <c r="L2434" i="22"/>
  <c r="T2434" i="22" s="1"/>
  <c r="P2434" i="22"/>
  <c r="O2434" i="22"/>
  <c r="W2434" i="22"/>
  <c r="J2434" i="22"/>
  <c r="S2434" i="22" s="1"/>
  <c r="N2433" i="22"/>
  <c r="U2433" i="22" s="1"/>
  <c r="Q2433" i="22"/>
  <c r="Y2433" i="22"/>
  <c r="A2434" i="22"/>
  <c r="B2421" i="22" s="1"/>
  <c r="V2434" i="22"/>
  <c r="M2434" i="22"/>
  <c r="H2434" i="22"/>
  <c r="R2434" i="22" s="1"/>
  <c r="N2434" i="22" l="1"/>
  <c r="U2434" i="22" s="1"/>
  <c r="Q2434" i="22"/>
  <c r="Y2434" i="22"/>
  <c r="K2436" i="22" a="1"/>
  <c r="K2436" i="22" s="1"/>
  <c r="F2437" i="22"/>
  <c r="G2436" i="22" a="1"/>
  <c r="G2436" i="22" s="1"/>
  <c r="J2435" i="22"/>
  <c r="S2435" i="22" s="1"/>
  <c r="O2435" i="22"/>
  <c r="W2435" i="22"/>
  <c r="H2435" i="22"/>
  <c r="R2435" i="22" s="1"/>
  <c r="V2435" i="22"/>
  <c r="M2435" i="22"/>
  <c r="A2435" i="22"/>
  <c r="B2422" i="22" s="1"/>
  <c r="X2435" i="22"/>
  <c r="L2435" i="22"/>
  <c r="T2435" i="22" s="1"/>
  <c r="P2435" i="22"/>
  <c r="Q2435" i="22" l="1"/>
  <c r="Y2435" i="22"/>
  <c r="N2435" i="22"/>
  <c r="U2435" i="22" s="1"/>
  <c r="H2436" i="22"/>
  <c r="R2436" i="22" s="1"/>
  <c r="A2436" i="22"/>
  <c r="B2423" i="22" s="1"/>
  <c r="V2436" i="22"/>
  <c r="M2436" i="22"/>
  <c r="L2436" i="22"/>
  <c r="T2436" i="22" s="1"/>
  <c r="P2436" i="22"/>
  <c r="X2436" i="22"/>
  <c r="O2436" i="22"/>
  <c r="W2436" i="22"/>
  <c r="J2436" i="22"/>
  <c r="S2436" i="22" s="1"/>
  <c r="G2437" i="22" a="1"/>
  <c r="G2437" i="22" s="1"/>
  <c r="K2437" i="22" a="1"/>
  <c r="K2437" i="22" s="1"/>
  <c r="F2438" i="22"/>
  <c r="M2437" i="22" l="1"/>
  <c r="A2437" i="22"/>
  <c r="B2424" i="22" s="1"/>
  <c r="H2437" i="22"/>
  <c r="R2437" i="22" s="1"/>
  <c r="V2437" i="22"/>
  <c r="O2437" i="22"/>
  <c r="W2437" i="22"/>
  <c r="J2437" i="22"/>
  <c r="S2437" i="22" s="1"/>
  <c r="N2436" i="22"/>
  <c r="U2436" i="22" s="1"/>
  <c r="Q2436" i="22"/>
  <c r="Y2436" i="22"/>
  <c r="P2437" i="22"/>
  <c r="X2437" i="22"/>
  <c r="L2437" i="22"/>
  <c r="T2437" i="22" s="1"/>
  <c r="G2438" i="22" a="1"/>
  <c r="G2438" i="22" s="1"/>
  <c r="F2439" i="22"/>
  <c r="K2438" i="22" a="1"/>
  <c r="K2438" i="22" s="1"/>
  <c r="J2438" i="22" l="1"/>
  <c r="S2438" i="22" s="1"/>
  <c r="W2438" i="22"/>
  <c r="O2438" i="22"/>
  <c r="A2438" i="22"/>
  <c r="B2425" i="22" s="1"/>
  <c r="H2438" i="22"/>
  <c r="R2438" i="22" s="1"/>
  <c r="M2438" i="22"/>
  <c r="V2438" i="22"/>
  <c r="G2439" i="22" a="1"/>
  <c r="G2439" i="22" s="1"/>
  <c r="F2440" i="22"/>
  <c r="K2439" i="22" a="1"/>
  <c r="K2439" i="22" s="1"/>
  <c r="L2438" i="22"/>
  <c r="T2438" i="22" s="1"/>
  <c r="P2438" i="22"/>
  <c r="X2438" i="22"/>
  <c r="N2437" i="22"/>
  <c r="U2437" i="22" s="1"/>
  <c r="Y2437" i="22"/>
  <c r="Q2437" i="22"/>
  <c r="W2439" i="22" l="1"/>
  <c r="J2439" i="22"/>
  <c r="S2439" i="22" s="1"/>
  <c r="O2439" i="22"/>
  <c r="Y2438" i="22"/>
  <c r="N2438" i="22"/>
  <c r="U2438" i="22" s="1"/>
  <c r="Q2438" i="22"/>
  <c r="X2439" i="22"/>
  <c r="P2439" i="22"/>
  <c r="L2439" i="22"/>
  <c r="T2439" i="22" s="1"/>
  <c r="K2440" i="22" a="1"/>
  <c r="K2440" i="22" s="1"/>
  <c r="G2440" i="22" a="1"/>
  <c r="G2440" i="22" s="1"/>
  <c r="F2441" i="22"/>
  <c r="V2439" i="22"/>
  <c r="M2439" i="22"/>
  <c r="A2439" i="22"/>
  <c r="B2426" i="22" s="1"/>
  <c r="H2439" i="22"/>
  <c r="R2439" i="22" s="1"/>
  <c r="H2440" i="22" l="1"/>
  <c r="R2440" i="22" s="1"/>
  <c r="V2440" i="22"/>
  <c r="M2440" i="22"/>
  <c r="A2440" i="22"/>
  <c r="B2427" i="22" s="1"/>
  <c r="O2440" i="22"/>
  <c r="J2440" i="22"/>
  <c r="S2440" i="22" s="1"/>
  <c r="W2440" i="22"/>
  <c r="X2440" i="22"/>
  <c r="L2440" i="22"/>
  <c r="T2440" i="22" s="1"/>
  <c r="P2440" i="22"/>
  <c r="Q2439" i="22"/>
  <c r="Y2439" i="22"/>
  <c r="N2439" i="22"/>
  <c r="U2439" i="22" s="1"/>
  <c r="F2442" i="22"/>
  <c r="G2441" i="22" a="1"/>
  <c r="G2441" i="22" s="1"/>
  <c r="K2441" i="22" a="1"/>
  <c r="K2441" i="22" s="1"/>
  <c r="H2441" i="22" l="1"/>
  <c r="R2441" i="22" s="1"/>
  <c r="V2441" i="22"/>
  <c r="M2441" i="22"/>
  <c r="A2441" i="22"/>
  <c r="B2428" i="22" s="1"/>
  <c r="Y2440" i="22"/>
  <c r="N2440" i="22"/>
  <c r="U2440" i="22" s="1"/>
  <c r="Q2440" i="22"/>
  <c r="O2441" i="22"/>
  <c r="W2441" i="22"/>
  <c r="J2441" i="22"/>
  <c r="S2441" i="22" s="1"/>
  <c r="K2442" i="22" a="1"/>
  <c r="K2442" i="22" s="1"/>
  <c r="G2442" i="22" a="1"/>
  <c r="G2442" i="22" s="1"/>
  <c r="F2443" i="22"/>
  <c r="L2441" i="22"/>
  <c r="T2441" i="22" s="1"/>
  <c r="P2441" i="22"/>
  <c r="X2441" i="22"/>
  <c r="G2443" i="22" l="1" a="1"/>
  <c r="G2443" i="22" s="1"/>
  <c r="F2444" i="22"/>
  <c r="K2443" i="22" a="1"/>
  <c r="K2443" i="22" s="1"/>
  <c r="W2442" i="22"/>
  <c r="J2442" i="22"/>
  <c r="S2442" i="22" s="1"/>
  <c r="O2442" i="22"/>
  <c r="P2442" i="22"/>
  <c r="X2442" i="22"/>
  <c r="L2442" i="22"/>
  <c r="T2442" i="22" s="1"/>
  <c r="Y2441" i="22"/>
  <c r="N2441" i="22"/>
  <c r="U2441" i="22" s="1"/>
  <c r="Q2441" i="22"/>
  <c r="H2442" i="22"/>
  <c r="R2442" i="22" s="1"/>
  <c r="V2442" i="22"/>
  <c r="A2442" i="22"/>
  <c r="B2429" i="22" s="1"/>
  <c r="M2442" i="22"/>
  <c r="L2443" i="22" l="1"/>
  <c r="T2443" i="22" s="1"/>
  <c r="P2443" i="22"/>
  <c r="X2443" i="22"/>
  <c r="K2444" i="22" a="1"/>
  <c r="K2444" i="22" s="1"/>
  <c r="G2444" i="22" a="1"/>
  <c r="G2444" i="22" s="1"/>
  <c r="F2445" i="22"/>
  <c r="H2443" i="22"/>
  <c r="R2443" i="22" s="1"/>
  <c r="V2443" i="22"/>
  <c r="A2443" i="22"/>
  <c r="B2430" i="22" s="1"/>
  <c r="M2443" i="22"/>
  <c r="Q2442" i="22"/>
  <c r="Y2442" i="22"/>
  <c r="N2442" i="22"/>
  <c r="U2442" i="22" s="1"/>
  <c r="O2443" i="22"/>
  <c r="W2443" i="22"/>
  <c r="J2443" i="22"/>
  <c r="S2443" i="22" s="1"/>
  <c r="K2445" i="22" l="1" a="1"/>
  <c r="K2445" i="22" s="1"/>
  <c r="F2446" i="22"/>
  <c r="G2445" i="22" a="1"/>
  <c r="G2445" i="22" s="1"/>
  <c r="A2444" i="22"/>
  <c r="B2431" i="22" s="1"/>
  <c r="M2444" i="22"/>
  <c r="H2444" i="22"/>
  <c r="R2444" i="22" s="1"/>
  <c r="V2444" i="22"/>
  <c r="W2444" i="22"/>
  <c r="O2444" i="22"/>
  <c r="J2444" i="22"/>
  <c r="S2444" i="22" s="1"/>
  <c r="L2444" i="22"/>
  <c r="T2444" i="22" s="1"/>
  <c r="P2444" i="22"/>
  <c r="X2444" i="22"/>
  <c r="Q2443" i="22"/>
  <c r="Y2443" i="22"/>
  <c r="N2443" i="22"/>
  <c r="U2443" i="22" s="1"/>
  <c r="Q2444" i="22" l="1"/>
  <c r="Y2444" i="22"/>
  <c r="N2444" i="22"/>
  <c r="U2444" i="22" s="1"/>
  <c r="M2445" i="22"/>
  <c r="H2445" i="22"/>
  <c r="R2445" i="22" s="1"/>
  <c r="A2445" i="22"/>
  <c r="B2432" i="22" s="1"/>
  <c r="V2445" i="22"/>
  <c r="O2445" i="22"/>
  <c r="W2445" i="22"/>
  <c r="J2445" i="22"/>
  <c r="S2445" i="22" s="1"/>
  <c r="G2446" i="22" a="1"/>
  <c r="G2446" i="22" s="1"/>
  <c r="F2447" i="22"/>
  <c r="K2446" i="22" a="1"/>
  <c r="K2446" i="22" s="1"/>
  <c r="P2445" i="22"/>
  <c r="L2445" i="22"/>
  <c r="T2445" i="22" s="1"/>
  <c r="X2445" i="22"/>
  <c r="L2446" i="22" l="1"/>
  <c r="T2446" i="22" s="1"/>
  <c r="P2446" i="22"/>
  <c r="X2446" i="22"/>
  <c r="F2448" i="22"/>
  <c r="G2447" i="22" a="1"/>
  <c r="G2447" i="22" s="1"/>
  <c r="K2447" i="22" a="1"/>
  <c r="K2447" i="22" s="1"/>
  <c r="Y2445" i="22"/>
  <c r="N2445" i="22"/>
  <c r="U2445" i="22" s="1"/>
  <c r="Q2445" i="22"/>
  <c r="J2446" i="22"/>
  <c r="S2446" i="22" s="1"/>
  <c r="W2446" i="22"/>
  <c r="O2446" i="22"/>
  <c r="M2446" i="22"/>
  <c r="A2446" i="22"/>
  <c r="B2433" i="22" s="1"/>
  <c r="H2446" i="22"/>
  <c r="R2446" i="22" s="1"/>
  <c r="V2446" i="22"/>
  <c r="M2447" i="22" l="1"/>
  <c r="A2447" i="22"/>
  <c r="B2434" i="22" s="1"/>
  <c r="H2447" i="22"/>
  <c r="R2447" i="22" s="1"/>
  <c r="V2447" i="22"/>
  <c r="O2447" i="22"/>
  <c r="W2447" i="22"/>
  <c r="J2447" i="22"/>
  <c r="S2447" i="22" s="1"/>
  <c r="F2449" i="22"/>
  <c r="K2448" i="22" a="1"/>
  <c r="K2448" i="22" s="1"/>
  <c r="G2448" i="22" a="1"/>
  <c r="G2448" i="22" s="1"/>
  <c r="X2447" i="22"/>
  <c r="L2447" i="22"/>
  <c r="T2447" i="22" s="1"/>
  <c r="P2447" i="22"/>
  <c r="N2446" i="22"/>
  <c r="U2446" i="22" s="1"/>
  <c r="Q2446" i="22"/>
  <c r="Y2446" i="22"/>
  <c r="J2448" i="22" l="1"/>
  <c r="S2448" i="22" s="1"/>
  <c r="W2448" i="22"/>
  <c r="O2448" i="22"/>
  <c r="A2448" i="22"/>
  <c r="B2435" i="22" s="1"/>
  <c r="V2448" i="22"/>
  <c r="H2448" i="22"/>
  <c r="R2448" i="22" s="1"/>
  <c r="M2448" i="22"/>
  <c r="X2448" i="22"/>
  <c r="P2448" i="22"/>
  <c r="L2448" i="22"/>
  <c r="T2448" i="22" s="1"/>
  <c r="K2449" i="22" a="1"/>
  <c r="K2449" i="22" s="1"/>
  <c r="F2450" i="22"/>
  <c r="G2449" i="22" a="1"/>
  <c r="G2449" i="22" s="1"/>
  <c r="Q2447" i="22"/>
  <c r="Y2447" i="22"/>
  <c r="N2447" i="22"/>
  <c r="U2447" i="22" s="1"/>
  <c r="Q2448" i="22" l="1"/>
  <c r="Y2448" i="22"/>
  <c r="N2448" i="22"/>
  <c r="U2448" i="22" s="1"/>
  <c r="F2451" i="22"/>
  <c r="G2450" i="22" a="1"/>
  <c r="G2450" i="22" s="1"/>
  <c r="K2450" i="22" a="1"/>
  <c r="K2450" i="22" s="1"/>
  <c r="P2449" i="22"/>
  <c r="X2449" i="22"/>
  <c r="L2449" i="22"/>
  <c r="T2449" i="22" s="1"/>
  <c r="O2449" i="22"/>
  <c r="W2449" i="22"/>
  <c r="J2449" i="22"/>
  <c r="S2449" i="22" s="1"/>
  <c r="H2449" i="22"/>
  <c r="R2449" i="22" s="1"/>
  <c r="V2449" i="22"/>
  <c r="M2449" i="22"/>
  <c r="A2449" i="22"/>
  <c r="B2436" i="22" s="1"/>
  <c r="X2450" i="22" l="1"/>
  <c r="L2450" i="22"/>
  <c r="T2450" i="22" s="1"/>
  <c r="P2450" i="22"/>
  <c r="O2450" i="22"/>
  <c r="W2450" i="22"/>
  <c r="J2450" i="22"/>
  <c r="S2450" i="22" s="1"/>
  <c r="H2450" i="22"/>
  <c r="R2450" i="22" s="1"/>
  <c r="V2450" i="22"/>
  <c r="M2450" i="22"/>
  <c r="A2450" i="22"/>
  <c r="B2437" i="22" s="1"/>
  <c r="K2451" i="22" a="1"/>
  <c r="K2451" i="22" s="1"/>
  <c r="G2451" i="22" a="1"/>
  <c r="G2451" i="22" s="1"/>
  <c r="F2452" i="22"/>
  <c r="N2449" i="22"/>
  <c r="U2449" i="22" s="1"/>
  <c r="Q2449" i="22"/>
  <c r="Y2449" i="22"/>
  <c r="J2451" i="22" l="1"/>
  <c r="S2451" i="22" s="1"/>
  <c r="W2451" i="22"/>
  <c r="O2451" i="22"/>
  <c r="F2453" i="22"/>
  <c r="K2452" i="22" a="1"/>
  <c r="K2452" i="22" s="1"/>
  <c r="G2452" i="22" a="1"/>
  <c r="G2452" i="22" s="1"/>
  <c r="L2451" i="22"/>
  <c r="T2451" i="22" s="1"/>
  <c r="P2451" i="22"/>
  <c r="X2451" i="22"/>
  <c r="A2451" i="22"/>
  <c r="B2438" i="22" s="1"/>
  <c r="H2451" i="22"/>
  <c r="R2451" i="22" s="1"/>
  <c r="M2451" i="22"/>
  <c r="V2451" i="22"/>
  <c r="Y2450" i="22"/>
  <c r="Q2450" i="22"/>
  <c r="N2450" i="22"/>
  <c r="U2450" i="22" s="1"/>
  <c r="M2452" i="22" l="1"/>
  <c r="A2452" i="22"/>
  <c r="B2439" i="22" s="1"/>
  <c r="H2452" i="22"/>
  <c r="R2452" i="22" s="1"/>
  <c r="V2452" i="22"/>
  <c r="L2452" i="22"/>
  <c r="T2452" i="22" s="1"/>
  <c r="P2452" i="22"/>
  <c r="X2452" i="22"/>
  <c r="O2452" i="22"/>
  <c r="W2452" i="22"/>
  <c r="J2452" i="22"/>
  <c r="S2452" i="22" s="1"/>
  <c r="Q2451" i="22"/>
  <c r="Y2451" i="22"/>
  <c r="N2451" i="22"/>
  <c r="U2451" i="22" s="1"/>
  <c r="K2453" i="22" a="1"/>
  <c r="K2453" i="22" s="1"/>
  <c r="F2454" i="22"/>
  <c r="G2453" i="22" a="1"/>
  <c r="G2453" i="22" s="1"/>
  <c r="P2453" i="22" l="1"/>
  <c r="X2453" i="22"/>
  <c r="L2453" i="22"/>
  <c r="T2453" i="22" s="1"/>
  <c r="G2454" i="22" a="1"/>
  <c r="G2454" i="22" s="1"/>
  <c r="K2454" i="22" a="1"/>
  <c r="K2454" i="22" s="1"/>
  <c r="F2455" i="22"/>
  <c r="A2453" i="22"/>
  <c r="B2440" i="22" s="1"/>
  <c r="M2453" i="22"/>
  <c r="H2453" i="22"/>
  <c r="R2453" i="22" s="1"/>
  <c r="V2453" i="22"/>
  <c r="O2453" i="22"/>
  <c r="W2453" i="22"/>
  <c r="J2453" i="22"/>
  <c r="S2453" i="22" s="1"/>
  <c r="Q2452" i="22"/>
  <c r="Y2452" i="22"/>
  <c r="N2452" i="22"/>
  <c r="U2452" i="22" s="1"/>
  <c r="O2454" i="22" l="1"/>
  <c r="W2454" i="22"/>
  <c r="J2454" i="22"/>
  <c r="S2454" i="22" s="1"/>
  <c r="P2454" i="22"/>
  <c r="X2454" i="22"/>
  <c r="L2454" i="22"/>
  <c r="T2454" i="22" s="1"/>
  <c r="H2454" i="22"/>
  <c r="R2454" i="22" s="1"/>
  <c r="M2454" i="22"/>
  <c r="A2454" i="22"/>
  <c r="B2441" i="22" s="1"/>
  <c r="V2454" i="22"/>
  <c r="K2455" i="22" a="1"/>
  <c r="K2455" i="22" s="1"/>
  <c r="F2456" i="22"/>
  <c r="G2455" i="22" a="1"/>
  <c r="G2455" i="22" s="1"/>
  <c r="Y2453" i="22"/>
  <c r="Q2453" i="22"/>
  <c r="N2453" i="22"/>
  <c r="U2453" i="22" s="1"/>
  <c r="O2455" i="22" l="1"/>
  <c r="W2455" i="22"/>
  <c r="J2455" i="22"/>
  <c r="S2455" i="22" s="1"/>
  <c r="Q2454" i="22"/>
  <c r="Y2454" i="22"/>
  <c r="N2454" i="22"/>
  <c r="U2454" i="22" s="1"/>
  <c r="H2455" i="22"/>
  <c r="R2455" i="22" s="1"/>
  <c r="M2455" i="22"/>
  <c r="A2455" i="22"/>
  <c r="B2442" i="22" s="1"/>
  <c r="V2455" i="22"/>
  <c r="G2456" i="22" a="1"/>
  <c r="G2456" i="22" s="1"/>
  <c r="F2457" i="22"/>
  <c r="K2456" i="22" a="1"/>
  <c r="K2456" i="22" s="1"/>
  <c r="X2455" i="22"/>
  <c r="P2455" i="22"/>
  <c r="L2455" i="22"/>
  <c r="T2455" i="22" s="1"/>
  <c r="X2456" i="22" l="1"/>
  <c r="P2456" i="22"/>
  <c r="L2456" i="22"/>
  <c r="T2456" i="22" s="1"/>
  <c r="O2456" i="22"/>
  <c r="W2456" i="22"/>
  <c r="J2456" i="22"/>
  <c r="S2456" i="22" s="1"/>
  <c r="A2456" i="22"/>
  <c r="B2443" i="22" s="1"/>
  <c r="H2456" i="22"/>
  <c r="R2456" i="22" s="1"/>
  <c r="V2456" i="22"/>
  <c r="M2456" i="22"/>
  <c r="K2457" i="22" a="1"/>
  <c r="K2457" i="22" s="1"/>
  <c r="G2457" i="22" a="1"/>
  <c r="G2457" i="22" s="1"/>
  <c r="F2458" i="22"/>
  <c r="N2455" i="22"/>
  <c r="U2455" i="22" s="1"/>
  <c r="Q2455" i="22"/>
  <c r="Y2455" i="22"/>
  <c r="J2457" i="22" l="1"/>
  <c r="S2457" i="22" s="1"/>
  <c r="O2457" i="22"/>
  <c r="W2457" i="22"/>
  <c r="K2458" i="22" a="1"/>
  <c r="K2458" i="22" s="1"/>
  <c r="F2459" i="22"/>
  <c r="G2458" i="22" a="1"/>
  <c r="G2458" i="22" s="1"/>
  <c r="P2457" i="22"/>
  <c r="L2457" i="22"/>
  <c r="T2457" i="22" s="1"/>
  <c r="X2457" i="22"/>
  <c r="H2457" i="22"/>
  <c r="R2457" i="22" s="1"/>
  <c r="V2457" i="22"/>
  <c r="M2457" i="22"/>
  <c r="A2457" i="22"/>
  <c r="B2444" i="22" s="1"/>
  <c r="N2456" i="22"/>
  <c r="U2456" i="22" s="1"/>
  <c r="Y2456" i="22"/>
  <c r="Q2456" i="22"/>
  <c r="F2460" i="22" l="1"/>
  <c r="G2459" i="22" a="1"/>
  <c r="G2459" i="22" s="1"/>
  <c r="K2459" i="22" a="1"/>
  <c r="K2459" i="22" s="1"/>
  <c r="O2458" i="22"/>
  <c r="J2458" i="22"/>
  <c r="S2458" i="22" s="1"/>
  <c r="W2458" i="22"/>
  <c r="V2458" i="22"/>
  <c r="M2458" i="22"/>
  <c r="A2458" i="22"/>
  <c r="B2445" i="22" s="1"/>
  <c r="H2458" i="22"/>
  <c r="R2458" i="22" s="1"/>
  <c r="X2458" i="22"/>
  <c r="L2458" i="22"/>
  <c r="T2458" i="22" s="1"/>
  <c r="P2458" i="22"/>
  <c r="N2457" i="22"/>
  <c r="U2457" i="22" s="1"/>
  <c r="Q2457" i="22"/>
  <c r="Y2457" i="22"/>
  <c r="L2459" i="22" l="1"/>
  <c r="T2459" i="22" s="1"/>
  <c r="P2459" i="22"/>
  <c r="X2459" i="22"/>
  <c r="M2459" i="22"/>
  <c r="A2459" i="22"/>
  <c r="B2446" i="22" s="1"/>
  <c r="H2459" i="22"/>
  <c r="R2459" i="22" s="1"/>
  <c r="V2459" i="22"/>
  <c r="K2460" i="22" a="1"/>
  <c r="K2460" i="22" s="1"/>
  <c r="F2461" i="22"/>
  <c r="G2460" i="22" a="1"/>
  <c r="G2460" i="22" s="1"/>
  <c r="Q2458" i="22"/>
  <c r="Y2458" i="22"/>
  <c r="N2458" i="22"/>
  <c r="U2458" i="22" s="1"/>
  <c r="J2459" i="22"/>
  <c r="S2459" i="22" s="1"/>
  <c r="O2459" i="22"/>
  <c r="W2459" i="22"/>
  <c r="Y2459" i="22" l="1"/>
  <c r="N2459" i="22"/>
  <c r="U2459" i="22" s="1"/>
  <c r="Q2459" i="22"/>
  <c r="M2460" i="22"/>
  <c r="H2460" i="22"/>
  <c r="R2460" i="22" s="1"/>
  <c r="A2460" i="22"/>
  <c r="B2447" i="22" s="1"/>
  <c r="V2460" i="22"/>
  <c r="G2461" i="22" a="1"/>
  <c r="G2461" i="22" s="1"/>
  <c r="K2461" i="22" a="1"/>
  <c r="K2461" i="22" s="1"/>
  <c r="F2462" i="22"/>
  <c r="L2460" i="22"/>
  <c r="T2460" i="22" s="1"/>
  <c r="P2460" i="22"/>
  <c r="X2460" i="22"/>
  <c r="O2460" i="22"/>
  <c r="W2460" i="22"/>
  <c r="J2460" i="22"/>
  <c r="S2460" i="22" s="1"/>
  <c r="M2461" i="22" l="1"/>
  <c r="A2461" i="22"/>
  <c r="B2448" i="22" s="1"/>
  <c r="H2461" i="22"/>
  <c r="R2461" i="22" s="1"/>
  <c r="V2461" i="22"/>
  <c r="Q2460" i="22"/>
  <c r="Y2460" i="22"/>
  <c r="N2460" i="22"/>
  <c r="U2460" i="22" s="1"/>
  <c r="G2462" i="22" a="1"/>
  <c r="G2462" i="22" s="1"/>
  <c r="F2463" i="22"/>
  <c r="K2462" i="22" a="1"/>
  <c r="K2462" i="22" s="1"/>
  <c r="P2461" i="22"/>
  <c r="X2461" i="22"/>
  <c r="L2461" i="22"/>
  <c r="T2461" i="22" s="1"/>
  <c r="J2461" i="22"/>
  <c r="S2461" i="22" s="1"/>
  <c r="O2461" i="22"/>
  <c r="W2461" i="22"/>
  <c r="P2462" i="22" l="1"/>
  <c r="X2462" i="22"/>
  <c r="L2462" i="22"/>
  <c r="T2462" i="22" s="1"/>
  <c r="K2463" i="22" a="1"/>
  <c r="K2463" i="22" s="1"/>
  <c r="G2463" i="22" a="1"/>
  <c r="G2463" i="22" s="1"/>
  <c r="F2464" i="22"/>
  <c r="M2462" i="22"/>
  <c r="A2462" i="22"/>
  <c r="B2449" i="22" s="1"/>
  <c r="H2462" i="22"/>
  <c r="R2462" i="22" s="1"/>
  <c r="V2462" i="22"/>
  <c r="O2462" i="22"/>
  <c r="J2462" i="22"/>
  <c r="S2462" i="22" s="1"/>
  <c r="W2462" i="22"/>
  <c r="Y2461" i="22"/>
  <c r="Q2461" i="22"/>
  <c r="N2461" i="22"/>
  <c r="U2461" i="22" s="1"/>
  <c r="F2465" i="22" l="1"/>
  <c r="K2464" i="22" a="1"/>
  <c r="K2464" i="22" s="1"/>
  <c r="G2464" i="22" a="1"/>
  <c r="G2464" i="22" s="1"/>
  <c r="M2463" i="22"/>
  <c r="A2463" i="22"/>
  <c r="B2450" i="22" s="1"/>
  <c r="H2463" i="22"/>
  <c r="R2463" i="22" s="1"/>
  <c r="V2463" i="22"/>
  <c r="Q2462" i="22"/>
  <c r="Y2462" i="22"/>
  <c r="N2462" i="22"/>
  <c r="U2462" i="22" s="1"/>
  <c r="X2463" i="22"/>
  <c r="P2463" i="22"/>
  <c r="L2463" i="22"/>
  <c r="T2463" i="22" s="1"/>
  <c r="O2463" i="22"/>
  <c r="W2463" i="22"/>
  <c r="J2463" i="22"/>
  <c r="S2463" i="22" s="1"/>
  <c r="Y2463" i="22" l="1"/>
  <c r="N2463" i="22"/>
  <c r="U2463" i="22" s="1"/>
  <c r="Q2463" i="22"/>
  <c r="J2464" i="22"/>
  <c r="S2464" i="22" s="1"/>
  <c r="O2464" i="22"/>
  <c r="W2464" i="22"/>
  <c r="V2464" i="22"/>
  <c r="M2464" i="22"/>
  <c r="A2464" i="22"/>
  <c r="B2451" i="22" s="1"/>
  <c r="H2464" i="22"/>
  <c r="R2464" i="22" s="1"/>
  <c r="P2464" i="22"/>
  <c r="X2464" i="22"/>
  <c r="L2464" i="22"/>
  <c r="T2464" i="22" s="1"/>
  <c r="G2465" i="22" a="1"/>
  <c r="G2465" i="22" s="1"/>
  <c r="F2466" i="22"/>
  <c r="K2465" i="22" a="1"/>
  <c r="K2465" i="22" s="1"/>
  <c r="K2466" i="22" l="1" a="1"/>
  <c r="K2466" i="22" s="1"/>
  <c r="F2467" i="22"/>
  <c r="G2466" i="22" a="1"/>
  <c r="G2466" i="22" s="1"/>
  <c r="N2464" i="22"/>
  <c r="U2464" i="22" s="1"/>
  <c r="Q2464" i="22"/>
  <c r="Y2464" i="22"/>
  <c r="O2465" i="22"/>
  <c r="W2465" i="22"/>
  <c r="J2465" i="22"/>
  <c r="S2465" i="22" s="1"/>
  <c r="A2465" i="22"/>
  <c r="B2452" i="22" s="1"/>
  <c r="H2465" i="22"/>
  <c r="R2465" i="22" s="1"/>
  <c r="V2465" i="22"/>
  <c r="M2465" i="22"/>
  <c r="L2465" i="22"/>
  <c r="T2465" i="22" s="1"/>
  <c r="P2465" i="22"/>
  <c r="X2465" i="22"/>
  <c r="N2465" i="22" l="1"/>
  <c r="U2465" i="22" s="1"/>
  <c r="Q2465" i="22"/>
  <c r="Y2465" i="22"/>
  <c r="A2466" i="22"/>
  <c r="B2453" i="22" s="1"/>
  <c r="H2466" i="22"/>
  <c r="R2466" i="22" s="1"/>
  <c r="M2466" i="22"/>
  <c r="V2466" i="22"/>
  <c r="O2466" i="22"/>
  <c r="W2466" i="22"/>
  <c r="J2466" i="22"/>
  <c r="S2466" i="22" s="1"/>
  <c r="K2467" i="22" a="1"/>
  <c r="K2467" i="22" s="1"/>
  <c r="G2467" i="22" a="1"/>
  <c r="G2467" i="22" s="1"/>
  <c r="F2468" i="22"/>
  <c r="P2466" i="22"/>
  <c r="X2466" i="22"/>
  <c r="L2466" i="22"/>
  <c r="T2466" i="22" s="1"/>
  <c r="G2468" i="22" l="1" a="1"/>
  <c r="G2468" i="22" s="1"/>
  <c r="F2469" i="22"/>
  <c r="K2468" i="22" a="1"/>
  <c r="K2468" i="22" s="1"/>
  <c r="N2466" i="22"/>
  <c r="U2466" i="22" s="1"/>
  <c r="Q2466" i="22"/>
  <c r="Y2466" i="22"/>
  <c r="M2467" i="22"/>
  <c r="V2467" i="22"/>
  <c r="A2467" i="22"/>
  <c r="B2454" i="22" s="1"/>
  <c r="H2467" i="22"/>
  <c r="R2467" i="22" s="1"/>
  <c r="J2467" i="22"/>
  <c r="S2467" i="22" s="1"/>
  <c r="O2467" i="22"/>
  <c r="W2467" i="22"/>
  <c r="P2467" i="22"/>
  <c r="X2467" i="22"/>
  <c r="L2467" i="22"/>
  <c r="T2467" i="22" s="1"/>
  <c r="Y2467" i="22" l="1"/>
  <c r="N2467" i="22"/>
  <c r="U2467" i="22" s="1"/>
  <c r="Q2467" i="22"/>
  <c r="L2468" i="22"/>
  <c r="T2468" i="22" s="1"/>
  <c r="X2468" i="22"/>
  <c r="P2468" i="22"/>
  <c r="K2469" i="22" a="1"/>
  <c r="K2469" i="22" s="1"/>
  <c r="G2469" i="22" a="1"/>
  <c r="G2469" i="22" s="1"/>
  <c r="F2470" i="22"/>
  <c r="O2468" i="22"/>
  <c r="W2468" i="22"/>
  <c r="J2468" i="22"/>
  <c r="S2468" i="22" s="1"/>
  <c r="M2468" i="22"/>
  <c r="A2468" i="22"/>
  <c r="B2455" i="22" s="1"/>
  <c r="V2468" i="22"/>
  <c r="H2468" i="22"/>
  <c r="R2468" i="22" s="1"/>
  <c r="L2469" i="22" l="1"/>
  <c r="T2469" i="22" s="1"/>
  <c r="X2469" i="22"/>
  <c r="P2469" i="22"/>
  <c r="Q2468" i="22"/>
  <c r="Y2468" i="22"/>
  <c r="N2468" i="22"/>
  <c r="U2468" i="22" s="1"/>
  <c r="M2469" i="22"/>
  <c r="A2469" i="22"/>
  <c r="B2456" i="22" s="1"/>
  <c r="H2469" i="22"/>
  <c r="R2469" i="22" s="1"/>
  <c r="V2469" i="22"/>
  <c r="O2469" i="22"/>
  <c r="W2469" i="22"/>
  <c r="J2469" i="22"/>
  <c r="S2469" i="22" s="1"/>
  <c r="F2471" i="22"/>
  <c r="G2470" i="22" a="1"/>
  <c r="G2470" i="22" s="1"/>
  <c r="K2470" i="22" a="1"/>
  <c r="K2470" i="22" s="1"/>
  <c r="M2470" i="22" l="1"/>
  <c r="A2470" i="22"/>
  <c r="B2457" i="22" s="1"/>
  <c r="H2470" i="22"/>
  <c r="R2470" i="22" s="1"/>
  <c r="V2470" i="22"/>
  <c r="K2471" i="22" a="1"/>
  <c r="K2471" i="22" s="1"/>
  <c r="F2472" i="22"/>
  <c r="G2471" i="22" a="1"/>
  <c r="G2471" i="22" s="1"/>
  <c r="P2470" i="22"/>
  <c r="X2470" i="22"/>
  <c r="L2470" i="22"/>
  <c r="T2470" i="22" s="1"/>
  <c r="Y2469" i="22"/>
  <c r="N2469" i="22"/>
  <c r="U2469" i="22" s="1"/>
  <c r="Q2469" i="22"/>
  <c r="O2470" i="22"/>
  <c r="W2470" i="22"/>
  <c r="J2470" i="22"/>
  <c r="S2470" i="22" s="1"/>
  <c r="M2471" i="22" l="1"/>
  <c r="A2471" i="22"/>
  <c r="B2458" i="22" s="1"/>
  <c r="V2471" i="22"/>
  <c r="H2471" i="22"/>
  <c r="R2471" i="22" s="1"/>
  <c r="G2472" i="22" a="1"/>
  <c r="G2472" i="22" s="1"/>
  <c r="K2472" i="22" a="1"/>
  <c r="K2472" i="22" s="1"/>
  <c r="F2473" i="22"/>
  <c r="W2471" i="22"/>
  <c r="J2471" i="22"/>
  <c r="S2471" i="22" s="1"/>
  <c r="O2471" i="22"/>
  <c r="P2471" i="22"/>
  <c r="X2471" i="22"/>
  <c r="L2471" i="22"/>
  <c r="T2471" i="22" s="1"/>
  <c r="N2470" i="22"/>
  <c r="U2470" i="22" s="1"/>
  <c r="Y2470" i="22"/>
  <c r="Q2470" i="22"/>
  <c r="K2473" i="22" l="1" a="1"/>
  <c r="K2473" i="22" s="1"/>
  <c r="F2474" i="22"/>
  <c r="G2473" i="22" a="1"/>
  <c r="G2473" i="22" s="1"/>
  <c r="J2472" i="22"/>
  <c r="S2472" i="22" s="1"/>
  <c r="O2472" i="22"/>
  <c r="W2472" i="22"/>
  <c r="P2472" i="22"/>
  <c r="X2472" i="22"/>
  <c r="L2472" i="22"/>
  <c r="T2472" i="22" s="1"/>
  <c r="M2472" i="22"/>
  <c r="A2472" i="22"/>
  <c r="B2459" i="22" s="1"/>
  <c r="H2472" i="22"/>
  <c r="R2472" i="22" s="1"/>
  <c r="V2472" i="22"/>
  <c r="Q2471" i="22"/>
  <c r="Y2471" i="22"/>
  <c r="N2471" i="22"/>
  <c r="U2471" i="22" s="1"/>
  <c r="M2473" i="22" l="1"/>
  <c r="H2473" i="22"/>
  <c r="R2473" i="22" s="1"/>
  <c r="A2473" i="22"/>
  <c r="B2460" i="22" s="1"/>
  <c r="V2473" i="22"/>
  <c r="Y2472" i="22"/>
  <c r="N2472" i="22"/>
  <c r="U2472" i="22" s="1"/>
  <c r="Q2472" i="22"/>
  <c r="J2473" i="22"/>
  <c r="S2473" i="22" s="1"/>
  <c r="O2473" i="22"/>
  <c r="W2473" i="22"/>
  <c r="K2474" i="22" a="1"/>
  <c r="K2474" i="22" s="1"/>
  <c r="F2475" i="22"/>
  <c r="G2474" i="22" a="1"/>
  <c r="G2474" i="22" s="1"/>
  <c r="P2473" i="22"/>
  <c r="L2473" i="22"/>
  <c r="T2473" i="22" s="1"/>
  <c r="X2473" i="22"/>
  <c r="A2474" i="22" l="1"/>
  <c r="B2461" i="22" s="1"/>
  <c r="M2474" i="22"/>
  <c r="H2474" i="22"/>
  <c r="R2474" i="22" s="1"/>
  <c r="V2474" i="22"/>
  <c r="W2474" i="22"/>
  <c r="J2474" i="22"/>
  <c r="S2474" i="22" s="1"/>
  <c r="O2474" i="22"/>
  <c r="F2476" i="22"/>
  <c r="G2475" i="22" a="1"/>
  <c r="G2475" i="22" s="1"/>
  <c r="K2475" i="22" a="1"/>
  <c r="K2475" i="22" s="1"/>
  <c r="P2474" i="22"/>
  <c r="X2474" i="22"/>
  <c r="L2474" i="22"/>
  <c r="T2474" i="22" s="1"/>
  <c r="N2473" i="22"/>
  <c r="U2473" i="22" s="1"/>
  <c r="Y2473" i="22"/>
  <c r="Q2473" i="22"/>
  <c r="K2476" i="22" l="1" a="1"/>
  <c r="K2476" i="22" s="1"/>
  <c r="F2477" i="22"/>
  <c r="G2476" i="22" a="1"/>
  <c r="G2476" i="22" s="1"/>
  <c r="L2475" i="22"/>
  <c r="T2475" i="22" s="1"/>
  <c r="P2475" i="22"/>
  <c r="X2475" i="22"/>
  <c r="W2475" i="22"/>
  <c r="J2475" i="22"/>
  <c r="S2475" i="22" s="1"/>
  <c r="O2475" i="22"/>
  <c r="Y2474" i="22"/>
  <c r="Q2474" i="22"/>
  <c r="N2474" i="22"/>
  <c r="U2474" i="22" s="1"/>
  <c r="A2475" i="22"/>
  <c r="B2462" i="22" s="1"/>
  <c r="H2475" i="22"/>
  <c r="R2475" i="22" s="1"/>
  <c r="V2475" i="22"/>
  <c r="M2475" i="22"/>
  <c r="A2476" i="22" l="1"/>
  <c r="B2463" i="22" s="1"/>
  <c r="H2476" i="22"/>
  <c r="R2476" i="22" s="1"/>
  <c r="M2476" i="22"/>
  <c r="V2476" i="22"/>
  <c r="W2476" i="22"/>
  <c r="J2476" i="22"/>
  <c r="S2476" i="22" s="1"/>
  <c r="O2476" i="22"/>
  <c r="G2477" i="22" a="1"/>
  <c r="G2477" i="22" s="1"/>
  <c r="K2477" i="22" a="1"/>
  <c r="K2477" i="22" s="1"/>
  <c r="F2478" i="22"/>
  <c r="N2475" i="22"/>
  <c r="U2475" i="22" s="1"/>
  <c r="Q2475" i="22"/>
  <c r="Y2475" i="22"/>
  <c r="L2476" i="22"/>
  <c r="T2476" i="22" s="1"/>
  <c r="P2476" i="22"/>
  <c r="X2476" i="22"/>
  <c r="O2477" i="22" l="1"/>
  <c r="W2477" i="22"/>
  <c r="J2477" i="22"/>
  <c r="S2477" i="22" s="1"/>
  <c r="K2478" i="22" a="1"/>
  <c r="K2478" i="22" s="1"/>
  <c r="F2479" i="22"/>
  <c r="G2478" i="22" a="1"/>
  <c r="G2478" i="22" s="1"/>
  <c r="Q2476" i="22"/>
  <c r="Y2476" i="22"/>
  <c r="N2476" i="22"/>
  <c r="U2476" i="22" s="1"/>
  <c r="P2477" i="22"/>
  <c r="X2477" i="22"/>
  <c r="L2477" i="22"/>
  <c r="T2477" i="22" s="1"/>
  <c r="M2477" i="22"/>
  <c r="V2477" i="22"/>
  <c r="H2477" i="22"/>
  <c r="R2477" i="22" s="1"/>
  <c r="A2477" i="22"/>
  <c r="B2464" i="22" s="1"/>
  <c r="M2478" i="22" l="1"/>
  <c r="A2478" i="22"/>
  <c r="B2465" i="22" s="1"/>
  <c r="H2478" i="22"/>
  <c r="R2478" i="22" s="1"/>
  <c r="V2478" i="22"/>
  <c r="Q2477" i="22"/>
  <c r="N2477" i="22"/>
  <c r="U2477" i="22" s="1"/>
  <c r="Y2477" i="22"/>
  <c r="K2479" i="22" a="1"/>
  <c r="K2479" i="22" s="1"/>
  <c r="G2479" i="22" a="1"/>
  <c r="G2479" i="22" s="1"/>
  <c r="F2480" i="22"/>
  <c r="P2478" i="22"/>
  <c r="X2478" i="22"/>
  <c r="L2478" i="22"/>
  <c r="T2478" i="22" s="1"/>
  <c r="O2478" i="22"/>
  <c r="J2478" i="22"/>
  <c r="S2478" i="22" s="1"/>
  <c r="W2478" i="22"/>
  <c r="K2480" i="22" l="1" a="1"/>
  <c r="K2480" i="22" s="1"/>
  <c r="F2481" i="22"/>
  <c r="G2480" i="22" a="1"/>
  <c r="G2480" i="22" s="1"/>
  <c r="P2479" i="22"/>
  <c r="L2479" i="22"/>
  <c r="T2479" i="22" s="1"/>
  <c r="X2479" i="22"/>
  <c r="O2479" i="22"/>
  <c r="J2479" i="22"/>
  <c r="S2479" i="22" s="1"/>
  <c r="W2479" i="22"/>
  <c r="H2479" i="22"/>
  <c r="R2479" i="22" s="1"/>
  <c r="V2479" i="22"/>
  <c r="M2479" i="22"/>
  <c r="A2479" i="22"/>
  <c r="B2466" i="22" s="1"/>
  <c r="Q2478" i="22"/>
  <c r="Y2478" i="22"/>
  <c r="N2478" i="22"/>
  <c r="U2478" i="22" s="1"/>
  <c r="N2479" i="22" l="1"/>
  <c r="U2479" i="22" s="1"/>
  <c r="Q2479" i="22"/>
  <c r="Y2479" i="22"/>
  <c r="A2480" i="22"/>
  <c r="B2467" i="22" s="1"/>
  <c r="H2480" i="22"/>
  <c r="R2480" i="22" s="1"/>
  <c r="V2480" i="22"/>
  <c r="M2480" i="22"/>
  <c r="K2481" i="22" a="1"/>
  <c r="K2481" i="22" s="1"/>
  <c r="F2482" i="22"/>
  <c r="G2481" i="22" a="1"/>
  <c r="G2481" i="22" s="1"/>
  <c r="P2480" i="22"/>
  <c r="L2480" i="22"/>
  <c r="T2480" i="22" s="1"/>
  <c r="X2480" i="22"/>
  <c r="O2480" i="22"/>
  <c r="W2480" i="22"/>
  <c r="J2480" i="22"/>
  <c r="S2480" i="22" s="1"/>
  <c r="P2481" i="22" l="1"/>
  <c r="X2481" i="22"/>
  <c r="L2481" i="22"/>
  <c r="T2481" i="22" s="1"/>
  <c r="Q2480" i="22"/>
  <c r="Y2480" i="22"/>
  <c r="N2480" i="22"/>
  <c r="U2480" i="22" s="1"/>
  <c r="A2481" i="22"/>
  <c r="B2468" i="22" s="1"/>
  <c r="V2481" i="22"/>
  <c r="M2481" i="22"/>
  <c r="H2481" i="22"/>
  <c r="R2481" i="22" s="1"/>
  <c r="O2481" i="22"/>
  <c r="J2481" i="22"/>
  <c r="S2481" i="22" s="1"/>
  <c r="W2481" i="22"/>
  <c r="G2482" i="22" a="1"/>
  <c r="G2482" i="22" s="1"/>
  <c r="K2482" i="22" a="1"/>
  <c r="K2482" i="22" s="1"/>
  <c r="F2483" i="22"/>
  <c r="P2482" i="22" l="1"/>
  <c r="X2482" i="22"/>
  <c r="L2482" i="22"/>
  <c r="T2482" i="22" s="1"/>
  <c r="W2482" i="22"/>
  <c r="J2482" i="22"/>
  <c r="S2482" i="22" s="1"/>
  <c r="O2482" i="22"/>
  <c r="A2482" i="22"/>
  <c r="B2469" i="22" s="1"/>
  <c r="H2482" i="22"/>
  <c r="R2482" i="22" s="1"/>
  <c r="M2482" i="22"/>
  <c r="V2482" i="22"/>
  <c r="K2483" i="22" a="1"/>
  <c r="K2483" i="22" s="1"/>
  <c r="G2483" i="22" a="1"/>
  <c r="G2483" i="22" s="1"/>
  <c r="F2484" i="22"/>
  <c r="Y2481" i="22"/>
  <c r="N2481" i="22"/>
  <c r="U2481" i="22" s="1"/>
  <c r="Q2481" i="22"/>
  <c r="F2485" i="22" l="1"/>
  <c r="G2484" i="22" a="1"/>
  <c r="G2484" i="22" s="1"/>
  <c r="K2484" i="22" a="1"/>
  <c r="K2484" i="22" s="1"/>
  <c r="H2483" i="22"/>
  <c r="R2483" i="22" s="1"/>
  <c r="M2483" i="22"/>
  <c r="V2483" i="22"/>
  <c r="A2483" i="22"/>
  <c r="B2470" i="22" s="1"/>
  <c r="P2483" i="22"/>
  <c r="X2483" i="22"/>
  <c r="L2483" i="22"/>
  <c r="T2483" i="22" s="1"/>
  <c r="J2483" i="22"/>
  <c r="S2483" i="22" s="1"/>
  <c r="O2483" i="22"/>
  <c r="W2483" i="22"/>
  <c r="Q2482" i="22"/>
  <c r="Y2482" i="22"/>
  <c r="N2482" i="22"/>
  <c r="U2482" i="22" s="1"/>
  <c r="Y2483" i="22" l="1"/>
  <c r="Q2483" i="22"/>
  <c r="N2483" i="22"/>
  <c r="U2483" i="22" s="1"/>
  <c r="L2484" i="22"/>
  <c r="T2484" i="22" s="1"/>
  <c r="P2484" i="22"/>
  <c r="X2484" i="22"/>
  <c r="W2484" i="22"/>
  <c r="J2484" i="22"/>
  <c r="S2484" i="22" s="1"/>
  <c r="O2484" i="22"/>
  <c r="M2484" i="22"/>
  <c r="H2484" i="22"/>
  <c r="R2484" i="22" s="1"/>
  <c r="V2484" i="22"/>
  <c r="A2484" i="22"/>
  <c r="B2471" i="22" s="1"/>
  <c r="G2485" i="22" a="1"/>
  <c r="G2485" i="22" s="1"/>
  <c r="F2486" i="22"/>
  <c r="K2485" i="22" a="1"/>
  <c r="K2485" i="22" s="1"/>
  <c r="G2486" i="22" l="1" a="1"/>
  <c r="G2486" i="22" s="1"/>
  <c r="K2486" i="22" a="1"/>
  <c r="K2486" i="22" s="1"/>
  <c r="F2487" i="22"/>
  <c r="M2485" i="22"/>
  <c r="A2485" i="22"/>
  <c r="B2472" i="22" s="1"/>
  <c r="H2485" i="22"/>
  <c r="R2485" i="22" s="1"/>
  <c r="V2485" i="22"/>
  <c r="O2485" i="22"/>
  <c r="W2485" i="22"/>
  <c r="J2485" i="22"/>
  <c r="S2485" i="22" s="1"/>
  <c r="N2484" i="22"/>
  <c r="U2484" i="22" s="1"/>
  <c r="Q2484" i="22"/>
  <c r="Y2484" i="22"/>
  <c r="P2485" i="22"/>
  <c r="X2485" i="22"/>
  <c r="L2485" i="22"/>
  <c r="T2485" i="22" s="1"/>
  <c r="N2485" i="22" l="1"/>
  <c r="U2485" i="22" s="1"/>
  <c r="Q2485" i="22"/>
  <c r="Y2485" i="22"/>
  <c r="K2487" i="22" a="1"/>
  <c r="K2487" i="22" s="1"/>
  <c r="G2487" i="22" a="1"/>
  <c r="G2487" i="22" s="1"/>
  <c r="F2488" i="22"/>
  <c r="L2486" i="22"/>
  <c r="T2486" i="22" s="1"/>
  <c r="P2486" i="22"/>
  <c r="X2486" i="22"/>
  <c r="W2486" i="22"/>
  <c r="J2486" i="22"/>
  <c r="S2486" i="22" s="1"/>
  <c r="O2486" i="22"/>
  <c r="A2486" i="22"/>
  <c r="B2473" i="22" s="1"/>
  <c r="H2486" i="22"/>
  <c r="R2486" i="22" s="1"/>
  <c r="V2486" i="22"/>
  <c r="M2486" i="22"/>
  <c r="O2487" i="22" l="1"/>
  <c r="W2487" i="22"/>
  <c r="J2487" i="22"/>
  <c r="S2487" i="22" s="1"/>
  <c r="A2487" i="22"/>
  <c r="B2474" i="22" s="1"/>
  <c r="V2487" i="22"/>
  <c r="M2487" i="22"/>
  <c r="H2487" i="22"/>
  <c r="R2487" i="22" s="1"/>
  <c r="X2487" i="22"/>
  <c r="L2487" i="22"/>
  <c r="T2487" i="22" s="1"/>
  <c r="P2487" i="22"/>
  <c r="K2488" i="22" a="1"/>
  <c r="K2488" i="22" s="1"/>
  <c r="F2489" i="22"/>
  <c r="G2488" i="22" a="1"/>
  <c r="G2488" i="22" s="1"/>
  <c r="N2486" i="22"/>
  <c r="U2486" i="22" s="1"/>
  <c r="Q2486" i="22"/>
  <c r="Y2486" i="22"/>
  <c r="Q2487" i="22" l="1"/>
  <c r="N2487" i="22"/>
  <c r="U2487" i="22" s="1"/>
  <c r="Y2487" i="22"/>
  <c r="K2489" i="22" a="1"/>
  <c r="K2489" i="22" s="1"/>
  <c r="F2490" i="22"/>
  <c r="G2489" i="22" a="1"/>
  <c r="G2489" i="22" s="1"/>
  <c r="O2488" i="22"/>
  <c r="J2488" i="22"/>
  <c r="S2488" i="22" s="1"/>
  <c r="W2488" i="22"/>
  <c r="X2488" i="22"/>
  <c r="L2488" i="22"/>
  <c r="T2488" i="22" s="1"/>
  <c r="P2488" i="22"/>
  <c r="M2488" i="22"/>
  <c r="A2488" i="22"/>
  <c r="B2475" i="22" s="1"/>
  <c r="V2488" i="22"/>
  <c r="H2488" i="22"/>
  <c r="R2488" i="22" s="1"/>
  <c r="O2489" i="22" l="1"/>
  <c r="W2489" i="22"/>
  <c r="J2489" i="22"/>
  <c r="S2489" i="22" s="1"/>
  <c r="M2489" i="22"/>
  <c r="H2489" i="22"/>
  <c r="R2489" i="22" s="1"/>
  <c r="V2489" i="22"/>
  <c r="A2489" i="22"/>
  <c r="B2476" i="22" s="1"/>
  <c r="K2490" i="22" a="1"/>
  <c r="K2490" i="22" s="1"/>
  <c r="G2490" i="22" a="1"/>
  <c r="G2490" i="22" s="1"/>
  <c r="F2491" i="22"/>
  <c r="L2489" i="22"/>
  <c r="T2489" i="22" s="1"/>
  <c r="P2489" i="22"/>
  <c r="X2489" i="22"/>
  <c r="Y2488" i="22"/>
  <c r="N2488" i="22"/>
  <c r="U2488" i="22" s="1"/>
  <c r="Q2488" i="22"/>
  <c r="O2490" i="22" l="1"/>
  <c r="W2490" i="22"/>
  <c r="J2490" i="22"/>
  <c r="S2490" i="22" s="1"/>
  <c r="Q2489" i="22"/>
  <c r="Y2489" i="22"/>
  <c r="N2489" i="22"/>
  <c r="U2489" i="22" s="1"/>
  <c r="G2491" i="22" a="1"/>
  <c r="G2491" i="22" s="1"/>
  <c r="K2491" i="22" a="1"/>
  <c r="K2491" i="22" s="1"/>
  <c r="F2492" i="22"/>
  <c r="M2490" i="22"/>
  <c r="H2490" i="22"/>
  <c r="R2490" i="22" s="1"/>
  <c r="V2490" i="22"/>
  <c r="A2490" i="22"/>
  <c r="B2477" i="22" s="1"/>
  <c r="X2490" i="22"/>
  <c r="L2490" i="22"/>
  <c r="T2490" i="22" s="1"/>
  <c r="P2490" i="22"/>
  <c r="L2491" i="22" l="1"/>
  <c r="T2491" i="22" s="1"/>
  <c r="X2491" i="22"/>
  <c r="P2491" i="22"/>
  <c r="H2491" i="22"/>
  <c r="R2491" i="22" s="1"/>
  <c r="V2491" i="22"/>
  <c r="A2491" i="22"/>
  <c r="B2478" i="22" s="1"/>
  <c r="M2491" i="22"/>
  <c r="N2490" i="22"/>
  <c r="U2490" i="22" s="1"/>
  <c r="Q2490" i="22"/>
  <c r="Y2490" i="22"/>
  <c r="J2491" i="22"/>
  <c r="S2491" i="22" s="1"/>
  <c r="W2491" i="22"/>
  <c r="O2491" i="22"/>
  <c r="G2492" i="22" a="1"/>
  <c r="G2492" i="22" s="1"/>
  <c r="K2492" i="22" a="1"/>
  <c r="K2492" i="22" s="1"/>
  <c r="F2493" i="22"/>
  <c r="L2492" i="22" l="1"/>
  <c r="T2492" i="22" s="1"/>
  <c r="P2492" i="22"/>
  <c r="X2492" i="22"/>
  <c r="H2492" i="22"/>
  <c r="R2492" i="22" s="1"/>
  <c r="V2492" i="22"/>
  <c r="M2492" i="22"/>
  <c r="A2492" i="22"/>
  <c r="B2479" i="22" s="1"/>
  <c r="O2492" i="22"/>
  <c r="W2492" i="22"/>
  <c r="J2492" i="22"/>
  <c r="S2492" i="22" s="1"/>
  <c r="Q2491" i="22"/>
  <c r="Y2491" i="22"/>
  <c r="N2491" i="22"/>
  <c r="U2491" i="22" s="1"/>
  <c r="G2493" i="22" a="1"/>
  <c r="G2493" i="22" s="1"/>
  <c r="F2494" i="22"/>
  <c r="K2493" i="22" a="1"/>
  <c r="K2493" i="22" s="1"/>
  <c r="W2493" i="22" l="1"/>
  <c r="J2493" i="22"/>
  <c r="S2493" i="22" s="1"/>
  <c r="O2493" i="22"/>
  <c r="N2492" i="22"/>
  <c r="U2492" i="22" s="1"/>
  <c r="Y2492" i="22"/>
  <c r="Q2492" i="22"/>
  <c r="K2494" i="22" a="1"/>
  <c r="K2494" i="22" s="1"/>
  <c r="F2495" i="22"/>
  <c r="G2494" i="22" a="1"/>
  <c r="G2494" i="22" s="1"/>
  <c r="H2493" i="22"/>
  <c r="R2493" i="22" s="1"/>
  <c r="M2493" i="22"/>
  <c r="V2493" i="22"/>
  <c r="A2493" i="22"/>
  <c r="B2480" i="22" s="1"/>
  <c r="P2493" i="22"/>
  <c r="L2493" i="22"/>
  <c r="T2493" i="22" s="1"/>
  <c r="X2493" i="22"/>
  <c r="O2494" i="22" l="1"/>
  <c r="W2494" i="22"/>
  <c r="J2494" i="22"/>
  <c r="S2494" i="22" s="1"/>
  <c r="L2494" i="22"/>
  <c r="T2494" i="22" s="1"/>
  <c r="X2494" i="22"/>
  <c r="P2494" i="22"/>
  <c r="Y2493" i="22"/>
  <c r="Q2493" i="22"/>
  <c r="N2493" i="22"/>
  <c r="U2493" i="22" s="1"/>
  <c r="H2494" i="22"/>
  <c r="R2494" i="22" s="1"/>
  <c r="V2494" i="22"/>
  <c r="A2494" i="22"/>
  <c r="B2481" i="22" s="1"/>
  <c r="M2494" i="22"/>
  <c r="G2495" i="22" a="1"/>
  <c r="G2495" i="22" s="1"/>
  <c r="K2495" i="22" a="1"/>
  <c r="K2495" i="22" s="1"/>
  <c r="F2496" i="22"/>
  <c r="M2495" i="22" l="1"/>
  <c r="A2495" i="22"/>
  <c r="B2482" i="22" s="1"/>
  <c r="H2495" i="22"/>
  <c r="R2495" i="22" s="1"/>
  <c r="V2495" i="22"/>
  <c r="L2495" i="22"/>
  <c r="T2495" i="22" s="1"/>
  <c r="X2495" i="22"/>
  <c r="P2495" i="22"/>
  <c r="J2495" i="22"/>
  <c r="S2495" i="22" s="1"/>
  <c r="O2495" i="22"/>
  <c r="W2495" i="22"/>
  <c r="Q2494" i="22"/>
  <c r="Y2494" i="22"/>
  <c r="N2494" i="22"/>
  <c r="U2494" i="22" s="1"/>
  <c r="K2496" i="22" a="1"/>
  <c r="K2496" i="22" s="1"/>
  <c r="G2496" i="22" a="1"/>
  <c r="G2496" i="22" s="1"/>
  <c r="F2497" i="22"/>
  <c r="M2496" i="22" l="1"/>
  <c r="A2496" i="22"/>
  <c r="B2483" i="22" s="1"/>
  <c r="V2496" i="22"/>
  <c r="H2496" i="22"/>
  <c r="R2496" i="22" s="1"/>
  <c r="P2496" i="22"/>
  <c r="X2496" i="22"/>
  <c r="L2496" i="22"/>
  <c r="T2496" i="22" s="1"/>
  <c r="W2496" i="22"/>
  <c r="O2496" i="22"/>
  <c r="J2496" i="22"/>
  <c r="S2496" i="22" s="1"/>
  <c r="F2498" i="22"/>
  <c r="G2497" i="22" a="1"/>
  <c r="G2497" i="22" s="1"/>
  <c r="K2497" i="22" a="1"/>
  <c r="K2497" i="22" s="1"/>
  <c r="Q2495" i="22"/>
  <c r="Y2495" i="22"/>
  <c r="N2495" i="22"/>
  <c r="U2495" i="22" s="1"/>
  <c r="L2497" i="22" l="1"/>
  <c r="T2497" i="22" s="1"/>
  <c r="P2497" i="22"/>
  <c r="X2497" i="22"/>
  <c r="O2497" i="22"/>
  <c r="W2497" i="22"/>
  <c r="J2497" i="22"/>
  <c r="S2497" i="22" s="1"/>
  <c r="M2497" i="22"/>
  <c r="A2497" i="22"/>
  <c r="B2484" i="22" s="1"/>
  <c r="H2497" i="22"/>
  <c r="R2497" i="22" s="1"/>
  <c r="V2497" i="22"/>
  <c r="G2498" i="22" a="1"/>
  <c r="G2498" i="22" s="1"/>
  <c r="F2499" i="22"/>
  <c r="K2498" i="22" a="1"/>
  <c r="K2498" i="22" s="1"/>
  <c r="Y2496" i="22"/>
  <c r="N2496" i="22"/>
  <c r="U2496" i="22" s="1"/>
  <c r="Q2496" i="22"/>
  <c r="N2497" i="22" l="1"/>
  <c r="U2497" i="22" s="1"/>
  <c r="Q2497" i="22"/>
  <c r="Y2497" i="22"/>
  <c r="M2498" i="22"/>
  <c r="V2498" i="22"/>
  <c r="A2498" i="22"/>
  <c r="B2485" i="22" s="1"/>
  <c r="H2498" i="22"/>
  <c r="R2498" i="22" s="1"/>
  <c r="P2498" i="22"/>
  <c r="X2498" i="22"/>
  <c r="L2498" i="22"/>
  <c r="T2498" i="22" s="1"/>
  <c r="K2499" i="22" a="1"/>
  <c r="K2499" i="22" s="1"/>
  <c r="G2499" i="22" a="1"/>
  <c r="G2499" i="22" s="1"/>
  <c r="F2500" i="22"/>
  <c r="O2498" i="22"/>
  <c r="W2498" i="22"/>
  <c r="J2498" i="22"/>
  <c r="S2498" i="22" s="1"/>
  <c r="P2499" i="22" l="1"/>
  <c r="X2499" i="22"/>
  <c r="L2499" i="22"/>
  <c r="T2499" i="22" s="1"/>
  <c r="Y2498" i="22"/>
  <c r="N2498" i="22"/>
  <c r="U2498" i="22" s="1"/>
  <c r="Q2498" i="22"/>
  <c r="M2499" i="22"/>
  <c r="H2499" i="22"/>
  <c r="R2499" i="22" s="1"/>
  <c r="A2499" i="22"/>
  <c r="B2486" i="22" s="1"/>
  <c r="V2499" i="22"/>
  <c r="K2500" i="22" a="1"/>
  <c r="K2500" i="22" s="1"/>
  <c r="G2500" i="22" a="1"/>
  <c r="G2500" i="22" s="1"/>
  <c r="F2501" i="22"/>
  <c r="J2499" i="22"/>
  <c r="S2499" i="22" s="1"/>
  <c r="W2499" i="22"/>
  <c r="O2499" i="22"/>
  <c r="Q2499" i="22" l="1"/>
  <c r="Y2499" i="22"/>
  <c r="N2499" i="22"/>
  <c r="U2499" i="22" s="1"/>
  <c r="F2502" i="22"/>
  <c r="K2501" i="22" a="1"/>
  <c r="K2501" i="22" s="1"/>
  <c r="G2501" i="22" a="1"/>
  <c r="G2501" i="22" s="1"/>
  <c r="P2500" i="22"/>
  <c r="X2500" i="22"/>
  <c r="L2500" i="22"/>
  <c r="T2500" i="22" s="1"/>
  <c r="H2500" i="22"/>
  <c r="R2500" i="22" s="1"/>
  <c r="V2500" i="22"/>
  <c r="M2500" i="22"/>
  <c r="A2500" i="22"/>
  <c r="B2487" i="22" s="1"/>
  <c r="O2500" i="22"/>
  <c r="W2500" i="22"/>
  <c r="J2500" i="22"/>
  <c r="S2500" i="22" s="1"/>
  <c r="M2501" i="22" l="1"/>
  <c r="A2501" i="22"/>
  <c r="B2488" i="22" s="1"/>
  <c r="V2501" i="22"/>
  <c r="H2501" i="22"/>
  <c r="R2501" i="22" s="1"/>
  <c r="P2501" i="22"/>
  <c r="X2501" i="22"/>
  <c r="L2501" i="22"/>
  <c r="T2501" i="22" s="1"/>
  <c r="W2501" i="22"/>
  <c r="O2501" i="22"/>
  <c r="J2501" i="22"/>
  <c r="S2501" i="22" s="1"/>
  <c r="K2502" i="22" a="1"/>
  <c r="K2502" i="22" s="1"/>
  <c r="G2502" i="22" a="1"/>
  <c r="G2502" i="22" s="1"/>
  <c r="F2503" i="22"/>
  <c r="N2500" i="22"/>
  <c r="U2500" i="22" s="1"/>
  <c r="Q2500" i="22"/>
  <c r="Y2500" i="22"/>
  <c r="O2502" i="22" l="1"/>
  <c r="J2502" i="22"/>
  <c r="S2502" i="22" s="1"/>
  <c r="W2502" i="22"/>
  <c r="K2503" i="22" a="1"/>
  <c r="K2503" i="22" s="1"/>
  <c r="G2503" i="22" a="1"/>
  <c r="G2503" i="22" s="1"/>
  <c r="F2504" i="22"/>
  <c r="H2502" i="22"/>
  <c r="R2502" i="22" s="1"/>
  <c r="M2502" i="22"/>
  <c r="A2502" i="22"/>
  <c r="B2489" i="22" s="1"/>
  <c r="V2502" i="22"/>
  <c r="L2502" i="22"/>
  <c r="T2502" i="22" s="1"/>
  <c r="P2502" i="22"/>
  <c r="X2502" i="22"/>
  <c r="Y2501" i="22"/>
  <c r="Q2501" i="22"/>
  <c r="N2501" i="22"/>
  <c r="U2501" i="22" s="1"/>
  <c r="G2504" i="22" l="1" a="1"/>
  <c r="G2504" i="22" s="1"/>
  <c r="K2504" i="22" a="1"/>
  <c r="K2504" i="22" s="1"/>
  <c r="F2505" i="22"/>
  <c r="M2503" i="22"/>
  <c r="A2503" i="22"/>
  <c r="B2490" i="22" s="1"/>
  <c r="H2503" i="22"/>
  <c r="R2503" i="22" s="1"/>
  <c r="V2503" i="22"/>
  <c r="P2503" i="22"/>
  <c r="X2503" i="22"/>
  <c r="L2503" i="22"/>
  <c r="T2503" i="22" s="1"/>
  <c r="O2503" i="22"/>
  <c r="W2503" i="22"/>
  <c r="J2503" i="22"/>
  <c r="S2503" i="22" s="1"/>
  <c r="Q2502" i="22"/>
  <c r="Y2502" i="22"/>
  <c r="N2502" i="22"/>
  <c r="U2502" i="22" s="1"/>
  <c r="Q2503" i="22" l="1"/>
  <c r="Y2503" i="22"/>
  <c r="N2503" i="22"/>
  <c r="U2503" i="22" s="1"/>
  <c r="F2506" i="22"/>
  <c r="G2505" i="22" a="1"/>
  <c r="G2505" i="22" s="1"/>
  <c r="K2505" i="22" a="1"/>
  <c r="K2505" i="22" s="1"/>
  <c r="P2504" i="22"/>
  <c r="L2504" i="22"/>
  <c r="T2504" i="22" s="1"/>
  <c r="X2504" i="22"/>
  <c r="O2504" i="22"/>
  <c r="J2504" i="22"/>
  <c r="S2504" i="22" s="1"/>
  <c r="W2504" i="22"/>
  <c r="M2504" i="22"/>
  <c r="A2504" i="22"/>
  <c r="B2491" i="22" s="1"/>
  <c r="H2504" i="22"/>
  <c r="R2504" i="22" s="1"/>
  <c r="V2504" i="22"/>
  <c r="A2505" i="22" l="1"/>
  <c r="B2492" i="22" s="1"/>
  <c r="M2505" i="22"/>
  <c r="H2505" i="22"/>
  <c r="R2505" i="22" s="1"/>
  <c r="V2505" i="22"/>
  <c r="F2507" i="22"/>
  <c r="G2506" i="22" a="1"/>
  <c r="G2506" i="22" s="1"/>
  <c r="K2506" i="22" a="1"/>
  <c r="K2506" i="22" s="1"/>
  <c r="O2505" i="22"/>
  <c r="W2505" i="22"/>
  <c r="J2505" i="22"/>
  <c r="S2505" i="22" s="1"/>
  <c r="L2505" i="22"/>
  <c r="T2505" i="22" s="1"/>
  <c r="X2505" i="22"/>
  <c r="P2505" i="22"/>
  <c r="Y2504" i="22"/>
  <c r="N2504" i="22"/>
  <c r="U2504" i="22" s="1"/>
  <c r="Q2504" i="22"/>
  <c r="P2506" i="22" l="1"/>
  <c r="X2506" i="22"/>
  <c r="L2506" i="22"/>
  <c r="T2506" i="22" s="1"/>
  <c r="A2506" i="22"/>
  <c r="B2493" i="22" s="1"/>
  <c r="H2506" i="22"/>
  <c r="R2506" i="22" s="1"/>
  <c r="V2506" i="22"/>
  <c r="M2506" i="22"/>
  <c r="O2506" i="22"/>
  <c r="W2506" i="22"/>
  <c r="J2506" i="22"/>
  <c r="S2506" i="22" s="1"/>
  <c r="G2507" i="22" a="1"/>
  <c r="G2507" i="22" s="1"/>
  <c r="F2508" i="22"/>
  <c r="K2507" i="22" a="1"/>
  <c r="K2507" i="22" s="1"/>
  <c r="Q2505" i="22"/>
  <c r="Y2505" i="22"/>
  <c r="N2505" i="22"/>
  <c r="U2505" i="22" s="1"/>
  <c r="N2506" i="22" l="1"/>
  <c r="U2506" i="22" s="1"/>
  <c r="Q2506" i="22"/>
  <c r="Y2506" i="22"/>
  <c r="L2507" i="22"/>
  <c r="T2507" i="22" s="1"/>
  <c r="P2507" i="22"/>
  <c r="X2507" i="22"/>
  <c r="V2507" i="22"/>
  <c r="M2507" i="22"/>
  <c r="A2507" i="22"/>
  <c r="B2494" i="22" s="1"/>
  <c r="H2507" i="22"/>
  <c r="R2507" i="22" s="1"/>
  <c r="F2509" i="22"/>
  <c r="K2508" i="22" a="1"/>
  <c r="K2508" i="22" s="1"/>
  <c r="G2508" i="22" a="1"/>
  <c r="G2508" i="22" s="1"/>
  <c r="O2507" i="22"/>
  <c r="W2507" i="22"/>
  <c r="J2507" i="22"/>
  <c r="S2507" i="22" s="1"/>
  <c r="Q2507" i="22" l="1"/>
  <c r="Y2507" i="22"/>
  <c r="N2507" i="22"/>
  <c r="U2507" i="22" s="1"/>
  <c r="W2508" i="22"/>
  <c r="J2508" i="22"/>
  <c r="S2508" i="22" s="1"/>
  <c r="O2508" i="22"/>
  <c r="M2508" i="22"/>
  <c r="H2508" i="22"/>
  <c r="R2508" i="22" s="1"/>
  <c r="A2508" i="22"/>
  <c r="B2495" i="22" s="1"/>
  <c r="V2508" i="22"/>
  <c r="K2509" i="22" a="1"/>
  <c r="K2509" i="22" s="1"/>
  <c r="F2510" i="22"/>
  <c r="G2509" i="22" a="1"/>
  <c r="G2509" i="22" s="1"/>
  <c r="P2508" i="22"/>
  <c r="X2508" i="22"/>
  <c r="L2508" i="22"/>
  <c r="T2508" i="22" s="1"/>
  <c r="N2508" i="22" l="1"/>
  <c r="U2508" i="22" s="1"/>
  <c r="Q2508" i="22"/>
  <c r="Y2508" i="22"/>
  <c r="K2510" i="22" a="1"/>
  <c r="K2510" i="22" s="1"/>
  <c r="F2511" i="22"/>
  <c r="G2510" i="22" a="1"/>
  <c r="G2510" i="22" s="1"/>
  <c r="W2509" i="22"/>
  <c r="O2509" i="22"/>
  <c r="J2509" i="22"/>
  <c r="S2509" i="22" s="1"/>
  <c r="X2509" i="22"/>
  <c r="P2509" i="22"/>
  <c r="L2509" i="22"/>
  <c r="T2509" i="22" s="1"/>
  <c r="M2509" i="22"/>
  <c r="A2509" i="22"/>
  <c r="B2496" i="22" s="1"/>
  <c r="H2509" i="22"/>
  <c r="R2509" i="22" s="1"/>
  <c r="V2509" i="22"/>
  <c r="M2510" i="22" l="1"/>
  <c r="V2510" i="22"/>
  <c r="A2510" i="22"/>
  <c r="B2497" i="22" s="1"/>
  <c r="H2510" i="22"/>
  <c r="R2510" i="22" s="1"/>
  <c r="K2511" i="22" a="1"/>
  <c r="K2511" i="22" s="1"/>
  <c r="F2512" i="22"/>
  <c r="G2511" i="22" a="1"/>
  <c r="G2511" i="22" s="1"/>
  <c r="O2510" i="22"/>
  <c r="W2510" i="22"/>
  <c r="J2510" i="22"/>
  <c r="S2510" i="22" s="1"/>
  <c r="X2510" i="22"/>
  <c r="L2510" i="22"/>
  <c r="T2510" i="22" s="1"/>
  <c r="P2510" i="22"/>
  <c r="Y2509" i="22"/>
  <c r="N2509" i="22"/>
  <c r="U2509" i="22" s="1"/>
  <c r="Q2509" i="22"/>
  <c r="A2511" i="22" l="1"/>
  <c r="B2498" i="22" s="1"/>
  <c r="H2511" i="22"/>
  <c r="R2511" i="22" s="1"/>
  <c r="V2511" i="22"/>
  <c r="M2511" i="22"/>
  <c r="G2512" i="22" a="1"/>
  <c r="G2512" i="22" s="1"/>
  <c r="F2513" i="22"/>
  <c r="K2512" i="22" a="1"/>
  <c r="K2512" i="22" s="1"/>
  <c r="P2511" i="22"/>
  <c r="X2511" i="22"/>
  <c r="L2511" i="22"/>
  <c r="T2511" i="22" s="1"/>
  <c r="W2511" i="22"/>
  <c r="O2511" i="22"/>
  <c r="J2511" i="22"/>
  <c r="S2511" i="22" s="1"/>
  <c r="Q2510" i="22"/>
  <c r="N2510" i="22"/>
  <c r="U2510" i="22" s="1"/>
  <c r="Y2510" i="22"/>
  <c r="O2512" i="22" l="1"/>
  <c r="W2512" i="22"/>
  <c r="J2512" i="22"/>
  <c r="S2512" i="22" s="1"/>
  <c r="N2511" i="22"/>
  <c r="U2511" i="22" s="1"/>
  <c r="Q2511" i="22"/>
  <c r="Y2511" i="22"/>
  <c r="P2512" i="22"/>
  <c r="X2512" i="22"/>
  <c r="L2512" i="22"/>
  <c r="T2512" i="22" s="1"/>
  <c r="V2512" i="22"/>
  <c r="A2512" i="22"/>
  <c r="B2499" i="22" s="1"/>
  <c r="M2512" i="22"/>
  <c r="H2512" i="22"/>
  <c r="R2512" i="22" s="1"/>
  <c r="F2514" i="22"/>
  <c r="G2513" i="22" a="1"/>
  <c r="G2513" i="22" s="1"/>
  <c r="K2513" i="22" a="1"/>
  <c r="K2513" i="22" s="1"/>
  <c r="W2513" i="22" l="1"/>
  <c r="J2513" i="22"/>
  <c r="S2513" i="22" s="1"/>
  <c r="O2513" i="22"/>
  <c r="M2513" i="22"/>
  <c r="A2513" i="22"/>
  <c r="B2500" i="22" s="1"/>
  <c r="V2513" i="22"/>
  <c r="H2513" i="22"/>
  <c r="R2513" i="22" s="1"/>
  <c r="Y2512" i="22"/>
  <c r="Q2512" i="22"/>
  <c r="N2512" i="22"/>
  <c r="U2512" i="22" s="1"/>
  <c r="F2515" i="22"/>
  <c r="G2514" i="22" a="1"/>
  <c r="G2514" i="22" s="1"/>
  <c r="K2514" i="22" a="1"/>
  <c r="K2514" i="22" s="1"/>
  <c r="L2513" i="22"/>
  <c r="T2513" i="22" s="1"/>
  <c r="P2513" i="22"/>
  <c r="X2513" i="22"/>
  <c r="P2514" i="22" l="1"/>
  <c r="X2514" i="22"/>
  <c r="L2514" i="22"/>
  <c r="T2514" i="22" s="1"/>
  <c r="G2515" i="22" a="1"/>
  <c r="G2515" i="22" s="1"/>
  <c r="F2516" i="22"/>
  <c r="K2515" i="22" a="1"/>
  <c r="K2515" i="22" s="1"/>
  <c r="N2513" i="22"/>
  <c r="U2513" i="22" s="1"/>
  <c r="Q2513" i="22"/>
  <c r="Y2513" i="22"/>
  <c r="A2514" i="22"/>
  <c r="B2501" i="22" s="1"/>
  <c r="M2514" i="22"/>
  <c r="H2514" i="22"/>
  <c r="R2514" i="22" s="1"/>
  <c r="V2514" i="22"/>
  <c r="O2514" i="22"/>
  <c r="W2514" i="22"/>
  <c r="J2514" i="22"/>
  <c r="S2514" i="22" s="1"/>
  <c r="P2515" i="22" l="1"/>
  <c r="L2515" i="22"/>
  <c r="T2515" i="22" s="1"/>
  <c r="X2515" i="22"/>
  <c r="F2517" i="22"/>
  <c r="K2516" i="22" a="1"/>
  <c r="K2516" i="22" s="1"/>
  <c r="G2516" i="22" a="1"/>
  <c r="G2516" i="22" s="1"/>
  <c r="A2515" i="22"/>
  <c r="B2502" i="22" s="1"/>
  <c r="H2515" i="22"/>
  <c r="R2515" i="22" s="1"/>
  <c r="M2515" i="22"/>
  <c r="V2515" i="22"/>
  <c r="J2515" i="22"/>
  <c r="S2515" i="22" s="1"/>
  <c r="W2515" i="22"/>
  <c r="O2515" i="22"/>
  <c r="Q2514" i="22"/>
  <c r="Y2514" i="22"/>
  <c r="N2514" i="22"/>
  <c r="U2514" i="22" s="1"/>
  <c r="P2516" i="22" l="1"/>
  <c r="X2516" i="22"/>
  <c r="L2516" i="22"/>
  <c r="T2516" i="22" s="1"/>
  <c r="K2517" i="22" a="1"/>
  <c r="K2517" i="22" s="1"/>
  <c r="F2518" i="22"/>
  <c r="G2517" i="22" a="1"/>
  <c r="G2517" i="22" s="1"/>
  <c r="O2516" i="22"/>
  <c r="W2516" i="22"/>
  <c r="J2516" i="22"/>
  <c r="S2516" i="22" s="1"/>
  <c r="Q2515" i="22"/>
  <c r="Y2515" i="22"/>
  <c r="N2515" i="22"/>
  <c r="U2515" i="22" s="1"/>
  <c r="V2516" i="22"/>
  <c r="A2516" i="22"/>
  <c r="B2503" i="22" s="1"/>
  <c r="M2516" i="22"/>
  <c r="H2516" i="22"/>
  <c r="R2516" i="22" s="1"/>
  <c r="K2518" i="22" l="1" a="1"/>
  <c r="K2518" i="22" s="1"/>
  <c r="G2518" i="22" a="1"/>
  <c r="G2518" i="22" s="1"/>
  <c r="F2519" i="22"/>
  <c r="H2517" i="22"/>
  <c r="R2517" i="22" s="1"/>
  <c r="A2517" i="22"/>
  <c r="B2504" i="22" s="1"/>
  <c r="V2517" i="22"/>
  <c r="M2517" i="22"/>
  <c r="P2517" i="22"/>
  <c r="X2517" i="22"/>
  <c r="L2517" i="22"/>
  <c r="T2517" i="22" s="1"/>
  <c r="N2516" i="22"/>
  <c r="U2516" i="22" s="1"/>
  <c r="Q2516" i="22"/>
  <c r="Y2516" i="22"/>
  <c r="J2517" i="22"/>
  <c r="S2517" i="22" s="1"/>
  <c r="O2517" i="22"/>
  <c r="W2517" i="22"/>
  <c r="W2518" i="22" l="1"/>
  <c r="O2518" i="22"/>
  <c r="J2518" i="22"/>
  <c r="S2518" i="22" s="1"/>
  <c r="Q2517" i="22"/>
  <c r="Y2517" i="22"/>
  <c r="N2517" i="22"/>
  <c r="U2517" i="22" s="1"/>
  <c r="F2520" i="22"/>
  <c r="K2519" i="22" a="1"/>
  <c r="K2519" i="22" s="1"/>
  <c r="G2519" i="22" a="1"/>
  <c r="G2519" i="22" s="1"/>
  <c r="V2518" i="22"/>
  <c r="M2518" i="22"/>
  <c r="H2518" i="22"/>
  <c r="R2518" i="22" s="1"/>
  <c r="A2518" i="22"/>
  <c r="B2505" i="22" s="1"/>
  <c r="P2518" i="22"/>
  <c r="L2518" i="22"/>
  <c r="T2518" i="22" s="1"/>
  <c r="X2518" i="22"/>
  <c r="O2519" i="22" l="1"/>
  <c r="W2519" i="22"/>
  <c r="J2519" i="22"/>
  <c r="S2519" i="22" s="1"/>
  <c r="F2521" i="22"/>
  <c r="K2520" i="22" a="1"/>
  <c r="K2520" i="22" s="1"/>
  <c r="G2520" i="22" a="1"/>
  <c r="G2520" i="22" s="1"/>
  <c r="Y2518" i="22"/>
  <c r="N2518" i="22"/>
  <c r="U2518" i="22" s="1"/>
  <c r="Q2518" i="22"/>
  <c r="M2519" i="22"/>
  <c r="A2519" i="22"/>
  <c r="B2506" i="22" s="1"/>
  <c r="H2519" i="22"/>
  <c r="R2519" i="22" s="1"/>
  <c r="V2519" i="22"/>
  <c r="P2519" i="22"/>
  <c r="X2519" i="22"/>
  <c r="L2519" i="22"/>
  <c r="T2519" i="22" s="1"/>
  <c r="A2520" i="22" l="1"/>
  <c r="B2507" i="22" s="1"/>
  <c r="M2520" i="22"/>
  <c r="V2520" i="22"/>
  <c r="H2520" i="22"/>
  <c r="R2520" i="22" s="1"/>
  <c r="P2520" i="22"/>
  <c r="X2520" i="22"/>
  <c r="L2520" i="22"/>
  <c r="T2520" i="22" s="1"/>
  <c r="F2522" i="22"/>
  <c r="G2521" i="22" a="1"/>
  <c r="G2521" i="22" s="1"/>
  <c r="K2521" i="22" a="1"/>
  <c r="K2521" i="22" s="1"/>
  <c r="J2520" i="22"/>
  <c r="S2520" i="22" s="1"/>
  <c r="W2520" i="22"/>
  <c r="O2520" i="22"/>
  <c r="Q2519" i="22"/>
  <c r="Y2519" i="22"/>
  <c r="N2519" i="22"/>
  <c r="U2519" i="22" s="1"/>
  <c r="K2522" i="22" l="1" a="1"/>
  <c r="K2522" i="22" s="1"/>
  <c r="F2523" i="22"/>
  <c r="G2522" i="22" a="1"/>
  <c r="G2522" i="22" s="1"/>
  <c r="W2521" i="22"/>
  <c r="J2521" i="22"/>
  <c r="S2521" i="22" s="1"/>
  <c r="O2521" i="22"/>
  <c r="L2521" i="22"/>
  <c r="T2521" i="22" s="1"/>
  <c r="P2521" i="22"/>
  <c r="X2521" i="22"/>
  <c r="Y2520" i="22"/>
  <c r="Q2520" i="22"/>
  <c r="N2520" i="22"/>
  <c r="U2520" i="22" s="1"/>
  <c r="M2521" i="22"/>
  <c r="A2521" i="22"/>
  <c r="B2508" i="22" s="1"/>
  <c r="H2521" i="22"/>
  <c r="R2521" i="22" s="1"/>
  <c r="V2521" i="22"/>
  <c r="Q2521" i="22" l="1"/>
  <c r="Y2521" i="22"/>
  <c r="N2521" i="22"/>
  <c r="U2521" i="22" s="1"/>
  <c r="A2522" i="22"/>
  <c r="B2509" i="22" s="1"/>
  <c r="V2522" i="22"/>
  <c r="H2522" i="22"/>
  <c r="R2522" i="22" s="1"/>
  <c r="M2522" i="22"/>
  <c r="F2524" i="22"/>
  <c r="G2523" i="22" a="1"/>
  <c r="G2523" i="22" s="1"/>
  <c r="K2523" i="22" a="1"/>
  <c r="K2523" i="22" s="1"/>
  <c r="O2522" i="22"/>
  <c r="W2522" i="22"/>
  <c r="J2522" i="22"/>
  <c r="S2522" i="22" s="1"/>
  <c r="X2522" i="22"/>
  <c r="L2522" i="22"/>
  <c r="T2522" i="22" s="1"/>
  <c r="P2522" i="22"/>
  <c r="K2524" i="22" l="1" a="1"/>
  <c r="K2524" i="22" s="1"/>
  <c r="F2525" i="22"/>
  <c r="G2524" i="22" a="1"/>
  <c r="G2524" i="22" s="1"/>
  <c r="Q2522" i="22"/>
  <c r="N2522" i="22"/>
  <c r="U2522" i="22" s="1"/>
  <c r="Y2522" i="22"/>
  <c r="L2523" i="22"/>
  <c r="T2523" i="22" s="1"/>
  <c r="P2523" i="22"/>
  <c r="X2523" i="22"/>
  <c r="J2523" i="22"/>
  <c r="S2523" i="22" s="1"/>
  <c r="O2523" i="22"/>
  <c r="W2523" i="22"/>
  <c r="V2523" i="22"/>
  <c r="M2523" i="22"/>
  <c r="A2523" i="22"/>
  <c r="B2510" i="22" s="1"/>
  <c r="H2523" i="22"/>
  <c r="R2523" i="22" s="1"/>
  <c r="M2524" i="22" l="1"/>
  <c r="A2524" i="22"/>
  <c r="B2511" i="22" s="1"/>
  <c r="H2524" i="22"/>
  <c r="R2524" i="22" s="1"/>
  <c r="V2524" i="22"/>
  <c r="W2524" i="22"/>
  <c r="J2524" i="22"/>
  <c r="S2524" i="22" s="1"/>
  <c r="O2524" i="22"/>
  <c r="Y2523" i="22"/>
  <c r="N2523" i="22"/>
  <c r="U2523" i="22" s="1"/>
  <c r="Q2523" i="22"/>
  <c r="F2526" i="22"/>
  <c r="G2525" i="22" a="1"/>
  <c r="G2525" i="22" s="1"/>
  <c r="K2525" i="22" a="1"/>
  <c r="K2525" i="22" s="1"/>
  <c r="L2524" i="22"/>
  <c r="T2524" i="22" s="1"/>
  <c r="P2524" i="22"/>
  <c r="X2524" i="22"/>
  <c r="J2525" i="22" l="1"/>
  <c r="S2525" i="22" s="1"/>
  <c r="O2525" i="22"/>
  <c r="W2525" i="22"/>
  <c r="L2525" i="22"/>
  <c r="T2525" i="22" s="1"/>
  <c r="P2525" i="22"/>
  <c r="X2525" i="22"/>
  <c r="H2525" i="22"/>
  <c r="R2525" i="22" s="1"/>
  <c r="V2525" i="22"/>
  <c r="M2525" i="22"/>
  <c r="A2525" i="22"/>
  <c r="B2512" i="22" s="1"/>
  <c r="K2526" i="22" a="1"/>
  <c r="K2526" i="22" s="1"/>
  <c r="G2526" i="22" a="1"/>
  <c r="G2526" i="22" s="1"/>
  <c r="F2527" i="22"/>
  <c r="Q2524" i="22"/>
  <c r="Y2524" i="22"/>
  <c r="N2524" i="22"/>
  <c r="U2524" i="22" s="1"/>
  <c r="F2528" i="22" l="1"/>
  <c r="G2527" i="22" a="1"/>
  <c r="G2527" i="22" s="1"/>
  <c r="K2527" i="22" a="1"/>
  <c r="K2527" i="22" s="1"/>
  <c r="H2526" i="22"/>
  <c r="R2526" i="22" s="1"/>
  <c r="A2526" i="22"/>
  <c r="B2513" i="22" s="1"/>
  <c r="V2526" i="22"/>
  <c r="M2526" i="22"/>
  <c r="O2526" i="22"/>
  <c r="J2526" i="22"/>
  <c r="S2526" i="22" s="1"/>
  <c r="W2526" i="22"/>
  <c r="L2526" i="22"/>
  <c r="T2526" i="22" s="1"/>
  <c r="P2526" i="22"/>
  <c r="X2526" i="22"/>
  <c r="Q2525" i="22"/>
  <c r="Y2525" i="22"/>
  <c r="N2525" i="22"/>
  <c r="U2525" i="22" s="1"/>
  <c r="N2526" i="22" l="1"/>
  <c r="U2526" i="22" s="1"/>
  <c r="Q2526" i="22"/>
  <c r="Y2526" i="22"/>
  <c r="P2527" i="22"/>
  <c r="X2527" i="22"/>
  <c r="L2527" i="22"/>
  <c r="T2527" i="22" s="1"/>
  <c r="V2527" i="22"/>
  <c r="M2527" i="22"/>
  <c r="A2527" i="22"/>
  <c r="B2514" i="22" s="1"/>
  <c r="H2527" i="22"/>
  <c r="R2527" i="22" s="1"/>
  <c r="W2527" i="22"/>
  <c r="O2527" i="22"/>
  <c r="J2527" i="22"/>
  <c r="S2527" i="22" s="1"/>
  <c r="G2528" i="22" a="1"/>
  <c r="G2528" i="22" s="1"/>
  <c r="F2529" i="22"/>
  <c r="K2528" i="22" a="1"/>
  <c r="K2528" i="22" s="1"/>
  <c r="L2528" i="22" l="1"/>
  <c r="T2528" i="22" s="1"/>
  <c r="P2528" i="22"/>
  <c r="X2528" i="22"/>
  <c r="A2528" i="22"/>
  <c r="B2515" i="22" s="1"/>
  <c r="H2528" i="22"/>
  <c r="R2528" i="22" s="1"/>
  <c r="V2528" i="22"/>
  <c r="M2528" i="22"/>
  <c r="G2529" i="22" a="1"/>
  <c r="G2529" i="22" s="1"/>
  <c r="K2529" i="22" a="1"/>
  <c r="K2529" i="22" s="1"/>
  <c r="F2530" i="22"/>
  <c r="Q2527" i="22"/>
  <c r="Y2527" i="22"/>
  <c r="N2527" i="22"/>
  <c r="U2527" i="22" s="1"/>
  <c r="O2528" i="22"/>
  <c r="W2528" i="22"/>
  <c r="J2528" i="22"/>
  <c r="S2528" i="22" s="1"/>
  <c r="Q2528" i="22" l="1"/>
  <c r="Y2528" i="22"/>
  <c r="N2528" i="22"/>
  <c r="U2528" i="22" s="1"/>
  <c r="W2529" i="22"/>
  <c r="J2529" i="22"/>
  <c r="S2529" i="22" s="1"/>
  <c r="O2529" i="22"/>
  <c r="G2530" i="22" a="1"/>
  <c r="G2530" i="22" s="1"/>
  <c r="K2530" i="22" a="1"/>
  <c r="K2530" i="22" s="1"/>
  <c r="F2531" i="22"/>
  <c r="M2529" i="22"/>
  <c r="H2529" i="22"/>
  <c r="R2529" i="22" s="1"/>
  <c r="V2529" i="22"/>
  <c r="A2529" i="22"/>
  <c r="B2516" i="22" s="1"/>
  <c r="L2529" i="22"/>
  <c r="T2529" i="22" s="1"/>
  <c r="P2529" i="22"/>
  <c r="X2529" i="22"/>
  <c r="O2530" i="22" l="1"/>
  <c r="J2530" i="22"/>
  <c r="S2530" i="22" s="1"/>
  <c r="W2530" i="22"/>
  <c r="V2530" i="22"/>
  <c r="M2530" i="22"/>
  <c r="H2530" i="22"/>
  <c r="R2530" i="22" s="1"/>
  <c r="A2530" i="22"/>
  <c r="B2517" i="22" s="1"/>
  <c r="G2531" i="22" a="1"/>
  <c r="G2531" i="22" s="1"/>
  <c r="K2531" i="22" a="1"/>
  <c r="K2531" i="22" s="1"/>
  <c r="F2532" i="22"/>
  <c r="N2529" i="22"/>
  <c r="U2529" i="22" s="1"/>
  <c r="Q2529" i="22"/>
  <c r="Y2529" i="22"/>
  <c r="P2530" i="22"/>
  <c r="L2530" i="22"/>
  <c r="T2530" i="22" s="1"/>
  <c r="X2530" i="22"/>
  <c r="H2531" i="22" l="1"/>
  <c r="R2531" i="22" s="1"/>
  <c r="A2531" i="22"/>
  <c r="B2518" i="22" s="1"/>
  <c r="V2531" i="22"/>
  <c r="M2531" i="22"/>
  <c r="N2530" i="22"/>
  <c r="U2530" i="22" s="1"/>
  <c r="Q2530" i="22"/>
  <c r="Y2530" i="22"/>
  <c r="F2533" i="22"/>
  <c r="G2532" i="22" a="1"/>
  <c r="G2532" i="22" s="1"/>
  <c r="K2532" i="22" a="1"/>
  <c r="K2532" i="22" s="1"/>
  <c r="J2531" i="22"/>
  <c r="S2531" i="22" s="1"/>
  <c r="O2531" i="22"/>
  <c r="W2531" i="22"/>
  <c r="L2531" i="22"/>
  <c r="T2531" i="22" s="1"/>
  <c r="X2531" i="22"/>
  <c r="P2531" i="22"/>
  <c r="F2534" i="22" l="1"/>
  <c r="G2533" i="22" a="1"/>
  <c r="G2533" i="22" s="1"/>
  <c r="K2533" i="22" a="1"/>
  <c r="K2533" i="22" s="1"/>
  <c r="Q2531" i="22"/>
  <c r="Y2531" i="22"/>
  <c r="N2531" i="22"/>
  <c r="U2531" i="22" s="1"/>
  <c r="L2532" i="22"/>
  <c r="T2532" i="22" s="1"/>
  <c r="P2532" i="22"/>
  <c r="X2532" i="22"/>
  <c r="W2532" i="22"/>
  <c r="J2532" i="22"/>
  <c r="S2532" i="22" s="1"/>
  <c r="O2532" i="22"/>
  <c r="V2532" i="22"/>
  <c r="A2532" i="22"/>
  <c r="B2519" i="22" s="1"/>
  <c r="H2532" i="22"/>
  <c r="R2532" i="22" s="1"/>
  <c r="M2532" i="22"/>
  <c r="P2533" i="22" l="1"/>
  <c r="X2533" i="22"/>
  <c r="L2533" i="22"/>
  <c r="T2533" i="22" s="1"/>
  <c r="H2533" i="22"/>
  <c r="R2533" i="22" s="1"/>
  <c r="A2533" i="22"/>
  <c r="B2520" i="22" s="1"/>
  <c r="M2533" i="22"/>
  <c r="V2533" i="22"/>
  <c r="K2534" i="22" a="1"/>
  <c r="K2534" i="22" s="1"/>
  <c r="F2535" i="22"/>
  <c r="G2534" i="22" a="1"/>
  <c r="G2534" i="22" s="1"/>
  <c r="N2532" i="22"/>
  <c r="U2532" i="22" s="1"/>
  <c r="Q2532" i="22"/>
  <c r="Y2532" i="22"/>
  <c r="W2533" i="22"/>
  <c r="J2533" i="22"/>
  <c r="S2533" i="22" s="1"/>
  <c r="O2533" i="22"/>
  <c r="N2533" i="22" l="1"/>
  <c r="U2533" i="22" s="1"/>
  <c r="Q2533" i="22"/>
  <c r="Y2533" i="22"/>
  <c r="M2534" i="22"/>
  <c r="A2534" i="22"/>
  <c r="B2521" i="22" s="1"/>
  <c r="H2534" i="22"/>
  <c r="R2534" i="22" s="1"/>
  <c r="V2534" i="22"/>
  <c r="O2534" i="22"/>
  <c r="J2534" i="22"/>
  <c r="S2534" i="22" s="1"/>
  <c r="W2534" i="22"/>
  <c r="K2535" i="22" a="1"/>
  <c r="K2535" i="22" s="1"/>
  <c r="G2535" i="22" a="1"/>
  <c r="G2535" i="22" s="1"/>
  <c r="F2536" i="22"/>
  <c r="X2534" i="22"/>
  <c r="P2534" i="22"/>
  <c r="L2534" i="22"/>
  <c r="T2534" i="22" s="1"/>
  <c r="P2535" i="22" l="1"/>
  <c r="X2535" i="22"/>
  <c r="L2535" i="22"/>
  <c r="T2535" i="22" s="1"/>
  <c r="Q2534" i="22"/>
  <c r="Y2534" i="22"/>
  <c r="N2534" i="22"/>
  <c r="U2534" i="22" s="1"/>
  <c r="G2536" i="22" a="1"/>
  <c r="G2536" i="22" s="1"/>
  <c r="K2536" i="22" a="1"/>
  <c r="K2536" i="22" s="1"/>
  <c r="F2537" i="22"/>
  <c r="O2535" i="22"/>
  <c r="W2535" i="22"/>
  <c r="J2535" i="22"/>
  <c r="S2535" i="22" s="1"/>
  <c r="M2535" i="22"/>
  <c r="A2535" i="22"/>
  <c r="B2522" i="22" s="1"/>
  <c r="H2535" i="22"/>
  <c r="R2535" i="22" s="1"/>
  <c r="V2535" i="22"/>
  <c r="H2536" i="22" l="1"/>
  <c r="R2536" i="22" s="1"/>
  <c r="M2536" i="22"/>
  <c r="V2536" i="22"/>
  <c r="A2536" i="22"/>
  <c r="B2523" i="22" s="1"/>
  <c r="X2536" i="22"/>
  <c r="P2536" i="22"/>
  <c r="L2536" i="22"/>
  <c r="T2536" i="22" s="1"/>
  <c r="N2535" i="22"/>
  <c r="U2535" i="22" s="1"/>
  <c r="Q2535" i="22"/>
  <c r="Y2535" i="22"/>
  <c r="O2536" i="22"/>
  <c r="J2536" i="22"/>
  <c r="S2536" i="22" s="1"/>
  <c r="W2536" i="22"/>
  <c r="G2537" i="22" a="1"/>
  <c r="G2537" i="22" s="1"/>
  <c r="K2537" i="22" a="1"/>
  <c r="K2537" i="22" s="1"/>
  <c r="F2538" i="22"/>
  <c r="J2537" i="22" l="1"/>
  <c r="S2537" i="22" s="1"/>
  <c r="O2537" i="22"/>
  <c r="W2537" i="22"/>
  <c r="P2537" i="22"/>
  <c r="X2537" i="22"/>
  <c r="L2537" i="22"/>
  <c r="T2537" i="22" s="1"/>
  <c r="Q2536" i="22"/>
  <c r="Y2536" i="22"/>
  <c r="N2536" i="22"/>
  <c r="U2536" i="22" s="1"/>
  <c r="M2537" i="22"/>
  <c r="A2537" i="22"/>
  <c r="B2524" i="22" s="1"/>
  <c r="H2537" i="22"/>
  <c r="R2537" i="22" s="1"/>
  <c r="V2537" i="22"/>
  <c r="F2539" i="22"/>
  <c r="K2538" i="22" a="1"/>
  <c r="K2538" i="22" s="1"/>
  <c r="G2538" i="22" a="1"/>
  <c r="G2538" i="22" s="1"/>
  <c r="F2540" i="22" l="1"/>
  <c r="K2539" i="22" a="1"/>
  <c r="K2539" i="22" s="1"/>
  <c r="G2539" i="22" a="1"/>
  <c r="G2539" i="22" s="1"/>
  <c r="P2538" i="22"/>
  <c r="X2538" i="22"/>
  <c r="L2538" i="22"/>
  <c r="T2538" i="22" s="1"/>
  <c r="A2538" i="22"/>
  <c r="B2525" i="22" s="1"/>
  <c r="H2538" i="22"/>
  <c r="R2538" i="22" s="1"/>
  <c r="V2538" i="22"/>
  <c r="M2538" i="22"/>
  <c r="Q2537" i="22"/>
  <c r="Y2537" i="22"/>
  <c r="N2537" i="22"/>
  <c r="U2537" i="22" s="1"/>
  <c r="J2538" i="22"/>
  <c r="S2538" i="22" s="1"/>
  <c r="O2538" i="22"/>
  <c r="W2538" i="22"/>
  <c r="A2539" i="22" l="1"/>
  <c r="B2526" i="22" s="1"/>
  <c r="H2539" i="22"/>
  <c r="R2539" i="22" s="1"/>
  <c r="V2539" i="22"/>
  <c r="M2539" i="22"/>
  <c r="Q2538" i="22"/>
  <c r="Y2538" i="22"/>
  <c r="N2538" i="22"/>
  <c r="U2538" i="22" s="1"/>
  <c r="W2539" i="22"/>
  <c r="J2539" i="22"/>
  <c r="S2539" i="22" s="1"/>
  <c r="O2539" i="22"/>
  <c r="L2539" i="22"/>
  <c r="T2539" i="22" s="1"/>
  <c r="P2539" i="22"/>
  <c r="X2539" i="22"/>
  <c r="K2540" i="22" a="1"/>
  <c r="K2540" i="22" s="1"/>
  <c r="G2540" i="22" a="1"/>
  <c r="G2540" i="22" s="1"/>
  <c r="F2541" i="22"/>
  <c r="O2540" i="22" l="1"/>
  <c r="W2540" i="22"/>
  <c r="J2540" i="22"/>
  <c r="S2540" i="22" s="1"/>
  <c r="P2540" i="22"/>
  <c r="X2540" i="22"/>
  <c r="L2540" i="22"/>
  <c r="T2540" i="22" s="1"/>
  <c r="Q2539" i="22"/>
  <c r="Y2539" i="22"/>
  <c r="N2539" i="22"/>
  <c r="U2539" i="22" s="1"/>
  <c r="H2540" i="22"/>
  <c r="R2540" i="22" s="1"/>
  <c r="V2540" i="22"/>
  <c r="M2540" i="22"/>
  <c r="A2540" i="22"/>
  <c r="B2527" i="22" s="1"/>
  <c r="G2541" i="22" a="1"/>
  <c r="G2541" i="22" s="1"/>
  <c r="K2541" i="22" a="1"/>
  <c r="K2541" i="22" s="1"/>
  <c r="F2542" i="22"/>
  <c r="X2541" i="22" l="1"/>
  <c r="L2541" i="22"/>
  <c r="T2541" i="22" s="1"/>
  <c r="P2541" i="22"/>
  <c r="Y2540" i="22"/>
  <c r="N2540" i="22"/>
  <c r="U2540" i="22" s="1"/>
  <c r="Q2540" i="22"/>
  <c r="A2541" i="22"/>
  <c r="B2528" i="22" s="1"/>
  <c r="V2541" i="22"/>
  <c r="M2541" i="22"/>
  <c r="H2541" i="22"/>
  <c r="R2541" i="22" s="1"/>
  <c r="O2541" i="22"/>
  <c r="W2541" i="22"/>
  <c r="J2541" i="22"/>
  <c r="S2541" i="22" s="1"/>
  <c r="G2542" i="22" a="1"/>
  <c r="G2542" i="22" s="1"/>
  <c r="K2542" i="22" a="1"/>
  <c r="K2542" i="22" s="1"/>
  <c r="F2543" i="22"/>
  <c r="M2542" i="22" l="1"/>
  <c r="A2542" i="22"/>
  <c r="B2529" i="22" s="1"/>
  <c r="H2542" i="22"/>
  <c r="R2542" i="22" s="1"/>
  <c r="V2542" i="22"/>
  <c r="W2542" i="22"/>
  <c r="J2542" i="22"/>
  <c r="S2542" i="22" s="1"/>
  <c r="O2542" i="22"/>
  <c r="L2542" i="22"/>
  <c r="T2542" i="22" s="1"/>
  <c r="P2542" i="22"/>
  <c r="X2542" i="22"/>
  <c r="K2543" i="22" a="1"/>
  <c r="K2543" i="22" s="1"/>
  <c r="G2543" i="22" a="1"/>
  <c r="G2543" i="22" s="1"/>
  <c r="F2544" i="22"/>
  <c r="Q2541" i="22"/>
  <c r="Y2541" i="22"/>
  <c r="N2541" i="22"/>
  <c r="U2541" i="22" s="1"/>
  <c r="V2543" i="22" l="1"/>
  <c r="M2543" i="22"/>
  <c r="A2543" i="22"/>
  <c r="B2530" i="22" s="1"/>
  <c r="H2543" i="22"/>
  <c r="R2543" i="22" s="1"/>
  <c r="X2543" i="22"/>
  <c r="L2543" i="22"/>
  <c r="T2543" i="22" s="1"/>
  <c r="P2543" i="22"/>
  <c r="O2543" i="22"/>
  <c r="W2543" i="22"/>
  <c r="J2543" i="22"/>
  <c r="S2543" i="22" s="1"/>
  <c r="G2544" i="22" a="1"/>
  <c r="G2544" i="22" s="1"/>
  <c r="F2545" i="22"/>
  <c r="K2544" i="22" a="1"/>
  <c r="K2544" i="22" s="1"/>
  <c r="Y2542" i="22"/>
  <c r="N2542" i="22"/>
  <c r="U2542" i="22" s="1"/>
  <c r="Q2542" i="22"/>
  <c r="L2544" i="22" l="1"/>
  <c r="T2544" i="22" s="1"/>
  <c r="X2544" i="22"/>
  <c r="P2544" i="22"/>
  <c r="F2546" i="22"/>
  <c r="K2545" i="22" a="1"/>
  <c r="K2545" i="22" s="1"/>
  <c r="G2545" i="22" a="1"/>
  <c r="G2545" i="22" s="1"/>
  <c r="J2544" i="22"/>
  <c r="S2544" i="22" s="1"/>
  <c r="W2544" i="22"/>
  <c r="O2544" i="22"/>
  <c r="Q2543" i="22"/>
  <c r="Y2543" i="22"/>
  <c r="N2543" i="22"/>
  <c r="U2543" i="22" s="1"/>
  <c r="M2544" i="22"/>
  <c r="A2544" i="22"/>
  <c r="B2531" i="22" s="1"/>
  <c r="H2544" i="22"/>
  <c r="R2544" i="22" s="1"/>
  <c r="V2544" i="22"/>
  <c r="M2545" i="22" l="1"/>
  <c r="A2545" i="22"/>
  <c r="B2532" i="22" s="1"/>
  <c r="H2545" i="22"/>
  <c r="R2545" i="22" s="1"/>
  <c r="V2545" i="22"/>
  <c r="J2545" i="22"/>
  <c r="S2545" i="22" s="1"/>
  <c r="O2545" i="22"/>
  <c r="W2545" i="22"/>
  <c r="K2546" i="22" a="1"/>
  <c r="K2546" i="22" s="1"/>
  <c r="F2547" i="22"/>
  <c r="G2546" i="22" a="1"/>
  <c r="G2546" i="22" s="1"/>
  <c r="L2545" i="22"/>
  <c r="T2545" i="22" s="1"/>
  <c r="X2545" i="22"/>
  <c r="P2545" i="22"/>
  <c r="N2544" i="22"/>
  <c r="U2544" i="22" s="1"/>
  <c r="Q2544" i="22"/>
  <c r="Y2544" i="22"/>
  <c r="W2546" i="22" l="1"/>
  <c r="O2546" i="22"/>
  <c r="J2546" i="22"/>
  <c r="S2546" i="22" s="1"/>
  <c r="A2546" i="22"/>
  <c r="B2533" i="22" s="1"/>
  <c r="H2546" i="22"/>
  <c r="R2546" i="22" s="1"/>
  <c r="M2546" i="22"/>
  <c r="V2546" i="22"/>
  <c r="G2547" i="22" a="1"/>
  <c r="G2547" i="22" s="1"/>
  <c r="F2548" i="22"/>
  <c r="K2547" i="22" a="1"/>
  <c r="K2547" i="22" s="1"/>
  <c r="P2546" i="22"/>
  <c r="X2546" i="22"/>
  <c r="L2546" i="22"/>
  <c r="T2546" i="22" s="1"/>
  <c r="Q2545" i="22"/>
  <c r="N2545" i="22"/>
  <c r="U2545" i="22" s="1"/>
  <c r="Y2545" i="22"/>
  <c r="V2547" i="22" l="1"/>
  <c r="M2547" i="22"/>
  <c r="H2547" i="22"/>
  <c r="R2547" i="22" s="1"/>
  <c r="A2547" i="22"/>
  <c r="B2534" i="22" s="1"/>
  <c r="N2546" i="22"/>
  <c r="U2546" i="22" s="1"/>
  <c r="Q2546" i="22"/>
  <c r="Y2546" i="22"/>
  <c r="P2547" i="22"/>
  <c r="L2547" i="22"/>
  <c r="T2547" i="22" s="1"/>
  <c r="X2547" i="22"/>
  <c r="K2548" i="22" a="1"/>
  <c r="K2548" i="22" s="1"/>
  <c r="G2548" i="22" a="1"/>
  <c r="G2548" i="22" s="1"/>
  <c r="F2549" i="22"/>
  <c r="O2547" i="22"/>
  <c r="W2547" i="22"/>
  <c r="J2547" i="22"/>
  <c r="S2547" i="22" s="1"/>
  <c r="F2550" i="22" l="1"/>
  <c r="K2549" i="22" a="1"/>
  <c r="K2549" i="22" s="1"/>
  <c r="G2549" i="22" a="1"/>
  <c r="G2549" i="22" s="1"/>
  <c r="P2548" i="22"/>
  <c r="X2548" i="22"/>
  <c r="L2548" i="22"/>
  <c r="T2548" i="22" s="1"/>
  <c r="J2548" i="22"/>
  <c r="S2548" i="22" s="1"/>
  <c r="O2548" i="22"/>
  <c r="W2548" i="22"/>
  <c r="Q2547" i="22"/>
  <c r="N2547" i="22"/>
  <c r="U2547" i="22" s="1"/>
  <c r="Y2547" i="22"/>
  <c r="M2548" i="22"/>
  <c r="A2548" i="22"/>
  <c r="B2535" i="22" s="1"/>
  <c r="H2548" i="22"/>
  <c r="R2548" i="22" s="1"/>
  <c r="V2548" i="22"/>
  <c r="N2548" i="22" l="1"/>
  <c r="U2548" i="22" s="1"/>
  <c r="Q2548" i="22"/>
  <c r="Y2548" i="22"/>
  <c r="V2549" i="22"/>
  <c r="M2549" i="22"/>
  <c r="A2549" i="22"/>
  <c r="B2536" i="22" s="1"/>
  <c r="H2549" i="22"/>
  <c r="R2549" i="22" s="1"/>
  <c r="W2549" i="22"/>
  <c r="J2549" i="22"/>
  <c r="S2549" i="22" s="1"/>
  <c r="O2549" i="22"/>
  <c r="P2549" i="22"/>
  <c r="X2549" i="22"/>
  <c r="L2549" i="22"/>
  <c r="T2549" i="22" s="1"/>
  <c r="F2551" i="22"/>
  <c r="K2550" i="22" a="1"/>
  <c r="K2550" i="22" s="1"/>
  <c r="G2550" i="22" a="1"/>
  <c r="G2550" i="22" s="1"/>
  <c r="L2550" i="22" l="1"/>
  <c r="T2550" i="22" s="1"/>
  <c r="X2550" i="22"/>
  <c r="P2550" i="22"/>
  <c r="N2549" i="22"/>
  <c r="U2549" i="22" s="1"/>
  <c r="Y2549" i="22"/>
  <c r="Q2549" i="22"/>
  <c r="F2552" i="22"/>
  <c r="G2551" i="22" a="1"/>
  <c r="G2551" i="22" s="1"/>
  <c r="K2551" i="22" a="1"/>
  <c r="K2551" i="22" s="1"/>
  <c r="O2550" i="22"/>
  <c r="W2550" i="22"/>
  <c r="J2550" i="22"/>
  <c r="S2550" i="22" s="1"/>
  <c r="M2550" i="22"/>
  <c r="H2550" i="22"/>
  <c r="R2550" i="22" s="1"/>
  <c r="A2550" i="22"/>
  <c r="B2537" i="22" s="1"/>
  <c r="V2550" i="22"/>
  <c r="G2552" i="22" l="1" a="1"/>
  <c r="G2552" i="22" s="1"/>
  <c r="F2553" i="22"/>
  <c r="K2552" i="22" a="1"/>
  <c r="K2552" i="22" s="1"/>
  <c r="Q2550" i="22"/>
  <c r="Y2550" i="22"/>
  <c r="N2550" i="22"/>
  <c r="U2550" i="22" s="1"/>
  <c r="H2551" i="22"/>
  <c r="R2551" i="22" s="1"/>
  <c r="V2551" i="22"/>
  <c r="M2551" i="22"/>
  <c r="A2551" i="22"/>
  <c r="B2538" i="22" s="1"/>
  <c r="O2551" i="22"/>
  <c r="W2551" i="22"/>
  <c r="J2551" i="22"/>
  <c r="S2551" i="22" s="1"/>
  <c r="X2551" i="22"/>
  <c r="L2551" i="22"/>
  <c r="T2551" i="22" s="1"/>
  <c r="P2551" i="22"/>
  <c r="P2552" i="22" l="1"/>
  <c r="X2552" i="22"/>
  <c r="L2552" i="22"/>
  <c r="T2552" i="22" s="1"/>
  <c r="G2553" i="22" a="1"/>
  <c r="G2553" i="22" s="1"/>
  <c r="F2554" i="22"/>
  <c r="K2553" i="22" a="1"/>
  <c r="K2553" i="22" s="1"/>
  <c r="O2552" i="22"/>
  <c r="J2552" i="22"/>
  <c r="S2552" i="22" s="1"/>
  <c r="W2552" i="22"/>
  <c r="Q2551" i="22"/>
  <c r="N2551" i="22"/>
  <c r="U2551" i="22" s="1"/>
  <c r="Y2551" i="22"/>
  <c r="M2552" i="22"/>
  <c r="A2552" i="22"/>
  <c r="B2539" i="22" s="1"/>
  <c r="H2552" i="22"/>
  <c r="R2552" i="22" s="1"/>
  <c r="V2552" i="22"/>
  <c r="Y2552" i="22" l="1"/>
  <c r="N2552" i="22"/>
  <c r="U2552" i="22" s="1"/>
  <c r="Q2552" i="22"/>
  <c r="K2554" i="22" a="1"/>
  <c r="K2554" i="22" s="1"/>
  <c r="G2554" i="22" a="1"/>
  <c r="G2554" i="22" s="1"/>
  <c r="F2555" i="22"/>
  <c r="X2553" i="22"/>
  <c r="L2553" i="22"/>
  <c r="T2553" i="22" s="1"/>
  <c r="P2553" i="22"/>
  <c r="O2553" i="22"/>
  <c r="W2553" i="22"/>
  <c r="J2553" i="22"/>
  <c r="S2553" i="22" s="1"/>
  <c r="M2553" i="22"/>
  <c r="A2553" i="22"/>
  <c r="B2540" i="22" s="1"/>
  <c r="H2553" i="22"/>
  <c r="R2553" i="22" s="1"/>
  <c r="V2553" i="22"/>
  <c r="J2554" i="22" l="1"/>
  <c r="S2554" i="22" s="1"/>
  <c r="O2554" i="22"/>
  <c r="W2554" i="22"/>
  <c r="H2554" i="22"/>
  <c r="R2554" i="22" s="1"/>
  <c r="V2554" i="22"/>
  <c r="M2554" i="22"/>
  <c r="A2554" i="22"/>
  <c r="B2541" i="22" s="1"/>
  <c r="Q2553" i="22"/>
  <c r="N2553" i="22"/>
  <c r="U2553" i="22" s="1"/>
  <c r="Y2553" i="22"/>
  <c r="P2554" i="22"/>
  <c r="X2554" i="22"/>
  <c r="L2554" i="22"/>
  <c r="T2554" i="22" s="1"/>
  <c r="F2556" i="22"/>
  <c r="K2555" i="22" a="1"/>
  <c r="K2555" i="22" s="1"/>
  <c r="G2555" i="22" a="1"/>
  <c r="G2555" i="22" s="1"/>
  <c r="J2555" i="22" l="1"/>
  <c r="S2555" i="22" s="1"/>
  <c r="O2555" i="22"/>
  <c r="W2555" i="22"/>
  <c r="K2556" i="22" a="1"/>
  <c r="K2556" i="22" s="1"/>
  <c r="F2557" i="22"/>
  <c r="G2556" i="22" a="1"/>
  <c r="G2556" i="22" s="1"/>
  <c r="N2554" i="22"/>
  <c r="U2554" i="22" s="1"/>
  <c r="Q2554" i="22"/>
  <c r="Y2554" i="22"/>
  <c r="P2555" i="22"/>
  <c r="L2555" i="22"/>
  <c r="T2555" i="22" s="1"/>
  <c r="X2555" i="22"/>
  <c r="A2555" i="22"/>
  <c r="B2542" i="22" s="1"/>
  <c r="H2555" i="22"/>
  <c r="R2555" i="22" s="1"/>
  <c r="M2555" i="22"/>
  <c r="V2555" i="22"/>
  <c r="Q2555" i="22" l="1"/>
  <c r="Y2555" i="22"/>
  <c r="N2555" i="22"/>
  <c r="U2555" i="22" s="1"/>
  <c r="L2556" i="22"/>
  <c r="T2556" i="22" s="1"/>
  <c r="P2556" i="22"/>
  <c r="X2556" i="22"/>
  <c r="V2556" i="22"/>
  <c r="M2556" i="22"/>
  <c r="A2556" i="22"/>
  <c r="B2543" i="22" s="1"/>
  <c r="H2556" i="22"/>
  <c r="R2556" i="22" s="1"/>
  <c r="K2557" i="22" a="1"/>
  <c r="K2557" i="22" s="1"/>
  <c r="G2557" i="22" a="1"/>
  <c r="G2557" i="22" s="1"/>
  <c r="F2558" i="22"/>
  <c r="O2556" i="22"/>
  <c r="J2556" i="22"/>
  <c r="S2556" i="22" s="1"/>
  <c r="W2556" i="22"/>
  <c r="Y2556" i="22" l="1"/>
  <c r="N2556" i="22"/>
  <c r="U2556" i="22" s="1"/>
  <c r="Q2556" i="22"/>
  <c r="F2559" i="22"/>
  <c r="G2558" i="22" a="1"/>
  <c r="G2558" i="22" s="1"/>
  <c r="K2558" i="22" a="1"/>
  <c r="K2558" i="22" s="1"/>
  <c r="H2557" i="22"/>
  <c r="R2557" i="22" s="1"/>
  <c r="M2557" i="22"/>
  <c r="V2557" i="22"/>
  <c r="A2557" i="22"/>
  <c r="B2544" i="22" s="1"/>
  <c r="W2557" i="22"/>
  <c r="J2557" i="22"/>
  <c r="S2557" i="22" s="1"/>
  <c r="O2557" i="22"/>
  <c r="P2557" i="22"/>
  <c r="L2557" i="22"/>
  <c r="T2557" i="22" s="1"/>
  <c r="X2557" i="22"/>
  <c r="A2558" i="22" l="1"/>
  <c r="B2545" i="22" s="1"/>
  <c r="V2558" i="22"/>
  <c r="M2558" i="22"/>
  <c r="H2558" i="22"/>
  <c r="R2558" i="22" s="1"/>
  <c r="X2558" i="22"/>
  <c r="L2558" i="22"/>
  <c r="T2558" i="22" s="1"/>
  <c r="P2558" i="22"/>
  <c r="W2558" i="22"/>
  <c r="J2558" i="22"/>
  <c r="S2558" i="22" s="1"/>
  <c r="O2558" i="22"/>
  <c r="K2559" i="22" a="1"/>
  <c r="K2559" i="22" s="1"/>
  <c r="F2560" i="22"/>
  <c r="G2559" i="22" a="1"/>
  <c r="G2559" i="22" s="1"/>
  <c r="Q2557" i="22"/>
  <c r="Y2557" i="22"/>
  <c r="N2557" i="22"/>
  <c r="U2557" i="22" s="1"/>
  <c r="H2559" i="22" l="1"/>
  <c r="R2559" i="22" s="1"/>
  <c r="M2559" i="22"/>
  <c r="V2559" i="22"/>
  <c r="A2559" i="22"/>
  <c r="B2546" i="22" s="1"/>
  <c r="W2559" i="22"/>
  <c r="O2559" i="22"/>
  <c r="J2559" i="22"/>
  <c r="S2559" i="22" s="1"/>
  <c r="K2560" i="22" a="1"/>
  <c r="K2560" i="22" s="1"/>
  <c r="F2561" i="22"/>
  <c r="G2560" i="22" a="1"/>
  <c r="G2560" i="22" s="1"/>
  <c r="P2559" i="22"/>
  <c r="L2559" i="22"/>
  <c r="T2559" i="22" s="1"/>
  <c r="X2559" i="22"/>
  <c r="N2558" i="22"/>
  <c r="U2558" i="22" s="1"/>
  <c r="Q2558" i="22"/>
  <c r="Y2558" i="22"/>
  <c r="M2560" i="22" l="1"/>
  <c r="A2560" i="22"/>
  <c r="B2547" i="22" s="1"/>
  <c r="H2560" i="22"/>
  <c r="R2560" i="22" s="1"/>
  <c r="V2560" i="22"/>
  <c r="W2560" i="22"/>
  <c r="O2560" i="22"/>
  <c r="J2560" i="22"/>
  <c r="S2560" i="22" s="1"/>
  <c r="K2561" i="22" a="1"/>
  <c r="K2561" i="22" s="1"/>
  <c r="F2562" i="22"/>
  <c r="G2561" i="22" a="1"/>
  <c r="G2561" i="22" s="1"/>
  <c r="Y2559" i="22"/>
  <c r="N2559" i="22"/>
  <c r="U2559" i="22" s="1"/>
  <c r="Q2559" i="22"/>
  <c r="P2560" i="22"/>
  <c r="X2560" i="22"/>
  <c r="L2560" i="22"/>
  <c r="T2560" i="22" s="1"/>
  <c r="W2561" i="22" l="1"/>
  <c r="J2561" i="22"/>
  <c r="S2561" i="22" s="1"/>
  <c r="O2561" i="22"/>
  <c r="M2561" i="22"/>
  <c r="A2561" i="22"/>
  <c r="B2548" i="22" s="1"/>
  <c r="H2561" i="22"/>
  <c r="R2561" i="22" s="1"/>
  <c r="V2561" i="22"/>
  <c r="F2563" i="22"/>
  <c r="G2562" i="22" a="1"/>
  <c r="G2562" i="22" s="1"/>
  <c r="K2562" i="22" a="1"/>
  <c r="K2562" i="22" s="1"/>
  <c r="P2561" i="22"/>
  <c r="X2561" i="22"/>
  <c r="L2561" i="22"/>
  <c r="T2561" i="22" s="1"/>
  <c r="N2560" i="22"/>
  <c r="U2560" i="22" s="1"/>
  <c r="Y2560" i="22"/>
  <c r="Q2560" i="22"/>
  <c r="G2563" i="22" l="1" a="1"/>
  <c r="G2563" i="22" s="1"/>
  <c r="K2563" i="22" a="1"/>
  <c r="K2563" i="22" s="1"/>
  <c r="F2564" i="22"/>
  <c r="Q2561" i="22"/>
  <c r="Y2561" i="22"/>
  <c r="N2561" i="22"/>
  <c r="U2561" i="22" s="1"/>
  <c r="P2562" i="22"/>
  <c r="X2562" i="22"/>
  <c r="L2562" i="22"/>
  <c r="T2562" i="22" s="1"/>
  <c r="J2562" i="22"/>
  <c r="S2562" i="22" s="1"/>
  <c r="W2562" i="22"/>
  <c r="O2562" i="22"/>
  <c r="H2562" i="22"/>
  <c r="R2562" i="22" s="1"/>
  <c r="M2562" i="22"/>
  <c r="A2562" i="22"/>
  <c r="B2549" i="22" s="1"/>
  <c r="V2562" i="22"/>
  <c r="Q2562" i="22" l="1"/>
  <c r="N2562" i="22"/>
  <c r="U2562" i="22" s="1"/>
  <c r="Y2562" i="22"/>
  <c r="K2564" i="22" a="1"/>
  <c r="K2564" i="22" s="1"/>
  <c r="F2565" i="22"/>
  <c r="G2564" i="22" a="1"/>
  <c r="G2564" i="22" s="1"/>
  <c r="J2563" i="22"/>
  <c r="S2563" i="22" s="1"/>
  <c r="O2563" i="22"/>
  <c r="W2563" i="22"/>
  <c r="P2563" i="22"/>
  <c r="X2563" i="22"/>
  <c r="L2563" i="22"/>
  <c r="T2563" i="22" s="1"/>
  <c r="H2563" i="22"/>
  <c r="R2563" i="22" s="1"/>
  <c r="V2563" i="22"/>
  <c r="M2563" i="22"/>
  <c r="A2563" i="22"/>
  <c r="B2550" i="22" s="1"/>
  <c r="G2565" i="22" l="1" a="1"/>
  <c r="G2565" i="22" s="1"/>
  <c r="K2565" i="22" a="1"/>
  <c r="K2565" i="22" s="1"/>
  <c r="F2566" i="22"/>
  <c r="V2564" i="22"/>
  <c r="A2564" i="22"/>
  <c r="B2551" i="22" s="1"/>
  <c r="H2564" i="22"/>
  <c r="R2564" i="22" s="1"/>
  <c r="M2564" i="22"/>
  <c r="L2564" i="22"/>
  <c r="T2564" i="22" s="1"/>
  <c r="P2564" i="22"/>
  <c r="X2564" i="22"/>
  <c r="Y2563" i="22"/>
  <c r="Q2563" i="22"/>
  <c r="N2563" i="22"/>
  <c r="U2563" i="22" s="1"/>
  <c r="W2564" i="22"/>
  <c r="O2564" i="22"/>
  <c r="J2564" i="22"/>
  <c r="S2564" i="22" s="1"/>
  <c r="Q2564" i="22" l="1"/>
  <c r="Y2564" i="22"/>
  <c r="N2564" i="22"/>
  <c r="U2564" i="22" s="1"/>
  <c r="K2566" i="22" a="1"/>
  <c r="K2566" i="22" s="1"/>
  <c r="F2567" i="22"/>
  <c r="G2566" i="22" a="1"/>
  <c r="G2566" i="22" s="1"/>
  <c r="P2565" i="22"/>
  <c r="L2565" i="22"/>
  <c r="T2565" i="22" s="1"/>
  <c r="X2565" i="22"/>
  <c r="J2565" i="22"/>
  <c r="S2565" i="22" s="1"/>
  <c r="W2565" i="22"/>
  <c r="O2565" i="22"/>
  <c r="A2565" i="22"/>
  <c r="B2552" i="22" s="1"/>
  <c r="V2565" i="22"/>
  <c r="M2565" i="22"/>
  <c r="H2565" i="22"/>
  <c r="R2565" i="22" s="1"/>
  <c r="K2567" i="22" l="1" a="1"/>
  <c r="K2567" i="22" s="1"/>
  <c r="G2567" i="22" a="1"/>
  <c r="G2567" i="22" s="1"/>
  <c r="F2568" i="22"/>
  <c r="Q2565" i="22"/>
  <c r="N2565" i="22"/>
  <c r="U2565" i="22" s="1"/>
  <c r="Y2565" i="22"/>
  <c r="W2566" i="22"/>
  <c r="O2566" i="22"/>
  <c r="J2566" i="22"/>
  <c r="S2566" i="22" s="1"/>
  <c r="X2566" i="22"/>
  <c r="P2566" i="22"/>
  <c r="L2566" i="22"/>
  <c r="T2566" i="22" s="1"/>
  <c r="H2566" i="22"/>
  <c r="R2566" i="22" s="1"/>
  <c r="M2566" i="22"/>
  <c r="V2566" i="22"/>
  <c r="A2566" i="22"/>
  <c r="B2553" i="22" s="1"/>
  <c r="N2566" i="22" l="1"/>
  <c r="U2566" i="22" s="1"/>
  <c r="Y2566" i="22"/>
  <c r="Q2566" i="22"/>
  <c r="F2569" i="22"/>
  <c r="K2568" i="22" a="1"/>
  <c r="K2568" i="22" s="1"/>
  <c r="G2568" i="22" a="1"/>
  <c r="G2568" i="22" s="1"/>
  <c r="W2567" i="22"/>
  <c r="J2567" i="22"/>
  <c r="S2567" i="22" s="1"/>
  <c r="O2567" i="22"/>
  <c r="H2567" i="22"/>
  <c r="R2567" i="22" s="1"/>
  <c r="M2567" i="22"/>
  <c r="V2567" i="22"/>
  <c r="A2567" i="22"/>
  <c r="B2554" i="22" s="1"/>
  <c r="X2567" i="22"/>
  <c r="P2567" i="22"/>
  <c r="L2567" i="22"/>
  <c r="T2567" i="22" s="1"/>
  <c r="K2569" i="22" l="1" a="1"/>
  <c r="K2569" i="22" s="1"/>
  <c r="F2570" i="22"/>
  <c r="G2569" i="22" a="1"/>
  <c r="G2569" i="22" s="1"/>
  <c r="M2568" i="22"/>
  <c r="A2568" i="22"/>
  <c r="B2555" i="22" s="1"/>
  <c r="H2568" i="22"/>
  <c r="R2568" i="22" s="1"/>
  <c r="V2568" i="22"/>
  <c r="W2568" i="22"/>
  <c r="J2568" i="22"/>
  <c r="S2568" i="22" s="1"/>
  <c r="O2568" i="22"/>
  <c r="L2568" i="22"/>
  <c r="T2568" i="22" s="1"/>
  <c r="X2568" i="22"/>
  <c r="P2568" i="22"/>
  <c r="Q2567" i="22"/>
  <c r="N2567" i="22"/>
  <c r="U2567" i="22" s="1"/>
  <c r="Y2567" i="22"/>
  <c r="Q2568" i="22" l="1"/>
  <c r="Y2568" i="22"/>
  <c r="N2568" i="22"/>
  <c r="U2568" i="22" s="1"/>
  <c r="A2569" i="22"/>
  <c r="B2556" i="22" s="1"/>
  <c r="H2569" i="22"/>
  <c r="R2569" i="22" s="1"/>
  <c r="V2569" i="22"/>
  <c r="M2569" i="22"/>
  <c r="K2570" i="22" a="1"/>
  <c r="K2570" i="22" s="1"/>
  <c r="F2571" i="22"/>
  <c r="G2570" i="22" a="1"/>
  <c r="G2570" i="22" s="1"/>
  <c r="O2569" i="22"/>
  <c r="W2569" i="22"/>
  <c r="J2569" i="22"/>
  <c r="S2569" i="22" s="1"/>
  <c r="P2569" i="22"/>
  <c r="X2569" i="22"/>
  <c r="L2569" i="22"/>
  <c r="T2569" i="22" s="1"/>
  <c r="P2570" i="22" l="1"/>
  <c r="X2570" i="22"/>
  <c r="L2570" i="22"/>
  <c r="T2570" i="22" s="1"/>
  <c r="N2569" i="22"/>
  <c r="U2569" i="22" s="1"/>
  <c r="Y2569" i="22"/>
  <c r="Q2569" i="22"/>
  <c r="V2570" i="22"/>
  <c r="A2570" i="22"/>
  <c r="B2557" i="22" s="1"/>
  <c r="M2570" i="22"/>
  <c r="H2570" i="22"/>
  <c r="R2570" i="22" s="1"/>
  <c r="F2572" i="22"/>
  <c r="G2571" i="22" a="1"/>
  <c r="G2571" i="22" s="1"/>
  <c r="K2571" i="22" a="1"/>
  <c r="K2571" i="22" s="1"/>
  <c r="J2570" i="22"/>
  <c r="S2570" i="22" s="1"/>
  <c r="O2570" i="22"/>
  <c r="W2570" i="22"/>
  <c r="L2571" i="22" l="1"/>
  <c r="T2571" i="22" s="1"/>
  <c r="P2571" i="22"/>
  <c r="X2571" i="22"/>
  <c r="M2571" i="22"/>
  <c r="H2571" i="22"/>
  <c r="R2571" i="22" s="1"/>
  <c r="V2571" i="22"/>
  <c r="A2571" i="22"/>
  <c r="B2558" i="22" s="1"/>
  <c r="G2572" i="22" a="1"/>
  <c r="G2572" i="22" s="1"/>
  <c r="F2573" i="22"/>
  <c r="K2572" i="22" a="1"/>
  <c r="K2572" i="22" s="1"/>
  <c r="W2571" i="22"/>
  <c r="J2571" i="22"/>
  <c r="S2571" i="22" s="1"/>
  <c r="O2571" i="22"/>
  <c r="Q2570" i="22"/>
  <c r="N2570" i="22"/>
  <c r="U2570" i="22" s="1"/>
  <c r="Y2570" i="22"/>
  <c r="M2572" i="22" l="1"/>
  <c r="H2572" i="22"/>
  <c r="R2572" i="22" s="1"/>
  <c r="A2572" i="22"/>
  <c r="B2559" i="22" s="1"/>
  <c r="V2572" i="22"/>
  <c r="N2571" i="22"/>
  <c r="U2571" i="22" s="1"/>
  <c r="Q2571" i="22"/>
  <c r="Y2571" i="22"/>
  <c r="L2572" i="22"/>
  <c r="T2572" i="22" s="1"/>
  <c r="X2572" i="22"/>
  <c r="P2572" i="22"/>
  <c r="O2572" i="22"/>
  <c r="W2572" i="22"/>
  <c r="J2572" i="22"/>
  <c r="S2572" i="22" s="1"/>
  <c r="G2573" i="22" a="1"/>
  <c r="G2573" i="22" s="1"/>
  <c r="K2573" i="22" a="1"/>
  <c r="K2573" i="22" s="1"/>
  <c r="F2574" i="22"/>
  <c r="W2573" i="22" l="1"/>
  <c r="J2573" i="22"/>
  <c r="S2573" i="22" s="1"/>
  <c r="O2573" i="22"/>
  <c r="X2573" i="22"/>
  <c r="L2573" i="22"/>
  <c r="T2573" i="22" s="1"/>
  <c r="P2573" i="22"/>
  <c r="M2573" i="22"/>
  <c r="A2573" i="22"/>
  <c r="B2560" i="22" s="1"/>
  <c r="H2573" i="22"/>
  <c r="R2573" i="22" s="1"/>
  <c r="V2573" i="22"/>
  <c r="F2575" i="22"/>
  <c r="K2574" i="22" a="1"/>
  <c r="K2574" i="22" s="1"/>
  <c r="G2574" i="22" a="1"/>
  <c r="G2574" i="22" s="1"/>
  <c r="Q2572" i="22"/>
  <c r="Y2572" i="22"/>
  <c r="N2572" i="22"/>
  <c r="U2572" i="22" s="1"/>
  <c r="Q2573" i="22" l="1"/>
  <c r="Y2573" i="22"/>
  <c r="N2573" i="22"/>
  <c r="U2573" i="22" s="1"/>
  <c r="O2574" i="22"/>
  <c r="W2574" i="22"/>
  <c r="J2574" i="22"/>
  <c r="S2574" i="22" s="1"/>
  <c r="M2574" i="22"/>
  <c r="A2574" i="22"/>
  <c r="B2561" i="22" s="1"/>
  <c r="H2574" i="22"/>
  <c r="R2574" i="22" s="1"/>
  <c r="V2574" i="22"/>
  <c r="F2576" i="22"/>
  <c r="G2575" i="22" a="1"/>
  <c r="G2575" i="22" s="1"/>
  <c r="K2575" i="22" a="1"/>
  <c r="K2575" i="22" s="1"/>
  <c r="L2574" i="22"/>
  <c r="T2574" i="22" s="1"/>
  <c r="P2574" i="22"/>
  <c r="X2574" i="22"/>
  <c r="Q2574" i="22" l="1"/>
  <c r="Y2574" i="22"/>
  <c r="N2574" i="22"/>
  <c r="U2574" i="22" s="1"/>
  <c r="J2575" i="22"/>
  <c r="S2575" i="22" s="1"/>
  <c r="O2575" i="22"/>
  <c r="W2575" i="22"/>
  <c r="X2575" i="22"/>
  <c r="L2575" i="22"/>
  <c r="T2575" i="22" s="1"/>
  <c r="P2575" i="22"/>
  <c r="A2575" i="22"/>
  <c r="B2562" i="22" s="1"/>
  <c r="H2575" i="22"/>
  <c r="R2575" i="22" s="1"/>
  <c r="V2575" i="22"/>
  <c r="M2575" i="22"/>
  <c r="K2576" i="22" a="1"/>
  <c r="K2576" i="22" s="1"/>
  <c r="G2576" i="22" a="1"/>
  <c r="G2576" i="22" s="1"/>
  <c r="F2577" i="22"/>
  <c r="O2576" i="22" l="1"/>
  <c r="W2576" i="22"/>
  <c r="J2576" i="22"/>
  <c r="S2576" i="22" s="1"/>
  <c r="V2576" i="22"/>
  <c r="M2576" i="22"/>
  <c r="A2576" i="22"/>
  <c r="B2563" i="22" s="1"/>
  <c r="H2576" i="22"/>
  <c r="R2576" i="22" s="1"/>
  <c r="Q2575" i="22"/>
  <c r="Y2575" i="22"/>
  <c r="N2575" i="22"/>
  <c r="U2575" i="22" s="1"/>
  <c r="X2576" i="22"/>
  <c r="L2576" i="22"/>
  <c r="T2576" i="22" s="1"/>
  <c r="P2576" i="22"/>
  <c r="G2577" i="22" a="1"/>
  <c r="G2577" i="22" s="1"/>
  <c r="K2577" i="22" a="1"/>
  <c r="K2577" i="22" s="1"/>
  <c r="F2578" i="22"/>
  <c r="X2577" i="22" l="1"/>
  <c r="P2577" i="22"/>
  <c r="L2577" i="22"/>
  <c r="T2577" i="22" s="1"/>
  <c r="W2577" i="22"/>
  <c r="O2577" i="22"/>
  <c r="J2577" i="22"/>
  <c r="S2577" i="22" s="1"/>
  <c r="V2577" i="22"/>
  <c r="M2577" i="22"/>
  <c r="A2577" i="22"/>
  <c r="B2564" i="22" s="1"/>
  <c r="H2577" i="22"/>
  <c r="R2577" i="22" s="1"/>
  <c r="N2576" i="22"/>
  <c r="U2576" i="22" s="1"/>
  <c r="Y2576" i="22"/>
  <c r="Q2576" i="22"/>
  <c r="G2578" i="22" a="1"/>
  <c r="G2578" i="22" s="1"/>
  <c r="F2579" i="22"/>
  <c r="K2578" i="22" a="1"/>
  <c r="K2578" i="22" s="1"/>
  <c r="F2580" i="22" l="1"/>
  <c r="K2579" i="22" a="1"/>
  <c r="K2579" i="22" s="1"/>
  <c r="G2579" i="22" a="1"/>
  <c r="G2579" i="22" s="1"/>
  <c r="Y2577" i="22"/>
  <c r="N2577" i="22"/>
  <c r="U2577" i="22" s="1"/>
  <c r="Q2577" i="22"/>
  <c r="J2578" i="22"/>
  <c r="S2578" i="22" s="1"/>
  <c r="O2578" i="22"/>
  <c r="W2578" i="22"/>
  <c r="H2578" i="22"/>
  <c r="R2578" i="22" s="1"/>
  <c r="V2578" i="22"/>
  <c r="A2578" i="22"/>
  <c r="B2565" i="22" s="1"/>
  <c r="M2578" i="22"/>
  <c r="L2578" i="22"/>
  <c r="T2578" i="22" s="1"/>
  <c r="P2578" i="22"/>
  <c r="X2578" i="22"/>
  <c r="Q2578" i="22" l="1"/>
  <c r="N2578" i="22"/>
  <c r="U2578" i="22" s="1"/>
  <c r="Y2578" i="22"/>
  <c r="A2579" i="22"/>
  <c r="B2566" i="22" s="1"/>
  <c r="H2579" i="22"/>
  <c r="R2579" i="22" s="1"/>
  <c r="V2579" i="22"/>
  <c r="M2579" i="22"/>
  <c r="W2579" i="22"/>
  <c r="J2579" i="22"/>
  <c r="S2579" i="22" s="1"/>
  <c r="O2579" i="22"/>
  <c r="P2579" i="22"/>
  <c r="X2579" i="22"/>
  <c r="L2579" i="22"/>
  <c r="T2579" i="22" s="1"/>
  <c r="K2580" i="22" a="1"/>
  <c r="K2580" i="22" s="1"/>
  <c r="F2581" i="22"/>
  <c r="G2580" i="22" a="1"/>
  <c r="G2580" i="22" s="1"/>
  <c r="J2580" i="22" l="1"/>
  <c r="S2580" i="22" s="1"/>
  <c r="O2580" i="22"/>
  <c r="W2580" i="22"/>
  <c r="Q2579" i="22"/>
  <c r="N2579" i="22"/>
  <c r="U2579" i="22" s="1"/>
  <c r="Y2579" i="22"/>
  <c r="P2580" i="22"/>
  <c r="X2580" i="22"/>
  <c r="L2580" i="22"/>
  <c r="T2580" i="22" s="1"/>
  <c r="G2581" i="22" a="1"/>
  <c r="G2581" i="22" s="1"/>
  <c r="F2582" i="22"/>
  <c r="K2581" i="22" a="1"/>
  <c r="K2581" i="22" s="1"/>
  <c r="M2580" i="22"/>
  <c r="A2580" i="22"/>
  <c r="B2567" i="22" s="1"/>
  <c r="H2580" i="22"/>
  <c r="R2580" i="22" s="1"/>
  <c r="V2580" i="22"/>
  <c r="Q2580" i="22" l="1"/>
  <c r="Y2580" i="22"/>
  <c r="N2580" i="22"/>
  <c r="U2580" i="22" s="1"/>
  <c r="L2581" i="22"/>
  <c r="T2581" i="22" s="1"/>
  <c r="P2581" i="22"/>
  <c r="X2581" i="22"/>
  <c r="F2583" i="22"/>
  <c r="G2582" i="22" a="1"/>
  <c r="G2582" i="22" s="1"/>
  <c r="K2582" i="22" a="1"/>
  <c r="K2582" i="22" s="1"/>
  <c r="H2581" i="22"/>
  <c r="R2581" i="22" s="1"/>
  <c r="V2581" i="22"/>
  <c r="A2581" i="22"/>
  <c r="B2568" i="22" s="1"/>
  <c r="M2581" i="22"/>
  <c r="O2581" i="22"/>
  <c r="W2581" i="22"/>
  <c r="J2581" i="22"/>
  <c r="S2581" i="22" s="1"/>
  <c r="F2584" i="22" l="1"/>
  <c r="K2583" i="22" a="1"/>
  <c r="K2583" i="22" s="1"/>
  <c r="G2583" i="22" a="1"/>
  <c r="G2583" i="22" s="1"/>
  <c r="N2581" i="22"/>
  <c r="U2581" i="22" s="1"/>
  <c r="Q2581" i="22"/>
  <c r="Y2581" i="22"/>
  <c r="W2582" i="22"/>
  <c r="O2582" i="22"/>
  <c r="J2582" i="22"/>
  <c r="S2582" i="22" s="1"/>
  <c r="L2582" i="22"/>
  <c r="T2582" i="22" s="1"/>
  <c r="P2582" i="22"/>
  <c r="X2582" i="22"/>
  <c r="H2582" i="22"/>
  <c r="R2582" i="22" s="1"/>
  <c r="V2582" i="22"/>
  <c r="M2582" i="22"/>
  <c r="A2582" i="22"/>
  <c r="B2569" i="22" s="1"/>
  <c r="H2583" i="22" l="1"/>
  <c r="R2583" i="22" s="1"/>
  <c r="V2583" i="22"/>
  <c r="M2583" i="22"/>
  <c r="A2583" i="22"/>
  <c r="B2570" i="22" s="1"/>
  <c r="P2583" i="22"/>
  <c r="X2583" i="22"/>
  <c r="L2583" i="22"/>
  <c r="T2583" i="22" s="1"/>
  <c r="Y2582" i="22"/>
  <c r="N2582" i="22"/>
  <c r="U2582" i="22" s="1"/>
  <c r="Q2582" i="22"/>
  <c r="K2584" i="22" a="1"/>
  <c r="K2584" i="22" s="1"/>
  <c r="G2584" i="22" a="1"/>
  <c r="G2584" i="22" s="1"/>
  <c r="F2585" i="22"/>
  <c r="J2583" i="22"/>
  <c r="S2583" i="22" s="1"/>
  <c r="O2583" i="22"/>
  <c r="W2583" i="22"/>
  <c r="K2585" i="22" l="1" a="1"/>
  <c r="K2585" i="22" s="1"/>
  <c r="G2585" i="22" a="1"/>
  <c r="G2585" i="22" s="1"/>
  <c r="F2586" i="22"/>
  <c r="W2584" i="22"/>
  <c r="J2584" i="22"/>
  <c r="S2584" i="22" s="1"/>
  <c r="O2584" i="22"/>
  <c r="L2584" i="22"/>
  <c r="T2584" i="22" s="1"/>
  <c r="X2584" i="22"/>
  <c r="P2584" i="22"/>
  <c r="N2583" i="22"/>
  <c r="U2583" i="22" s="1"/>
  <c r="Q2583" i="22"/>
  <c r="Y2583" i="22"/>
  <c r="A2584" i="22"/>
  <c r="B2571" i="22" s="1"/>
  <c r="H2584" i="22"/>
  <c r="R2584" i="22" s="1"/>
  <c r="V2584" i="22"/>
  <c r="M2584" i="22"/>
  <c r="O2585" i="22" l="1"/>
  <c r="W2585" i="22"/>
  <c r="J2585" i="22"/>
  <c r="S2585" i="22" s="1"/>
  <c r="F2587" i="22"/>
  <c r="G2586" i="22" a="1"/>
  <c r="G2586" i="22" s="1"/>
  <c r="K2586" i="22" a="1"/>
  <c r="K2586" i="22" s="1"/>
  <c r="M2585" i="22"/>
  <c r="A2585" i="22"/>
  <c r="B2572" i="22" s="1"/>
  <c r="V2585" i="22"/>
  <c r="H2585" i="22"/>
  <c r="R2585" i="22" s="1"/>
  <c r="Q2584" i="22"/>
  <c r="Y2584" i="22"/>
  <c r="N2584" i="22"/>
  <c r="U2584" i="22" s="1"/>
  <c r="P2585" i="22"/>
  <c r="L2585" i="22"/>
  <c r="T2585" i="22" s="1"/>
  <c r="X2585" i="22"/>
  <c r="X2586" i="22" l="1"/>
  <c r="L2586" i="22"/>
  <c r="T2586" i="22" s="1"/>
  <c r="P2586" i="22"/>
  <c r="O2586" i="22"/>
  <c r="J2586" i="22"/>
  <c r="S2586" i="22" s="1"/>
  <c r="W2586" i="22"/>
  <c r="A2586" i="22"/>
  <c r="B2573" i="22" s="1"/>
  <c r="H2586" i="22"/>
  <c r="R2586" i="22" s="1"/>
  <c r="V2586" i="22"/>
  <c r="M2586" i="22"/>
  <c r="K2587" i="22" a="1"/>
  <c r="K2587" i="22" s="1"/>
  <c r="F2588" i="22"/>
  <c r="G2587" i="22" a="1"/>
  <c r="G2587" i="22" s="1"/>
  <c r="N2585" i="22"/>
  <c r="U2585" i="22" s="1"/>
  <c r="Q2585" i="22"/>
  <c r="Y2585" i="22"/>
  <c r="A2587" i="22" l="1"/>
  <c r="B2574" i="22" s="1"/>
  <c r="H2587" i="22"/>
  <c r="R2587" i="22" s="1"/>
  <c r="M2587" i="22"/>
  <c r="V2587" i="22"/>
  <c r="G2588" i="22" a="1"/>
  <c r="G2588" i="22" s="1"/>
  <c r="K2588" i="22" a="1"/>
  <c r="K2588" i="22" s="1"/>
  <c r="F2589" i="22"/>
  <c r="L2587" i="22"/>
  <c r="T2587" i="22" s="1"/>
  <c r="P2587" i="22"/>
  <c r="X2587" i="22"/>
  <c r="N2586" i="22"/>
  <c r="U2586" i="22" s="1"/>
  <c r="Y2586" i="22"/>
  <c r="Q2586" i="22"/>
  <c r="W2587" i="22"/>
  <c r="J2587" i="22"/>
  <c r="S2587" i="22" s="1"/>
  <c r="O2587" i="22"/>
  <c r="W2588" i="22" l="1"/>
  <c r="J2588" i="22"/>
  <c r="S2588" i="22" s="1"/>
  <c r="O2588" i="22"/>
  <c r="X2588" i="22"/>
  <c r="L2588" i="22"/>
  <c r="T2588" i="22" s="1"/>
  <c r="P2588" i="22"/>
  <c r="M2588" i="22"/>
  <c r="A2588" i="22"/>
  <c r="B2575" i="22" s="1"/>
  <c r="H2588" i="22"/>
  <c r="R2588" i="22" s="1"/>
  <c r="V2588" i="22"/>
  <c r="Y2587" i="22"/>
  <c r="Q2587" i="22"/>
  <c r="N2587" i="22"/>
  <c r="U2587" i="22" s="1"/>
  <c r="K2589" i="22" a="1"/>
  <c r="K2589" i="22" s="1"/>
  <c r="G2589" i="22" a="1"/>
  <c r="G2589" i="22" s="1"/>
  <c r="F2590" i="22"/>
  <c r="N2588" i="22" l="1"/>
  <c r="U2588" i="22" s="1"/>
  <c r="Q2588" i="22"/>
  <c r="Y2588" i="22"/>
  <c r="P2589" i="22"/>
  <c r="X2589" i="22"/>
  <c r="L2589" i="22"/>
  <c r="T2589" i="22" s="1"/>
  <c r="O2589" i="22"/>
  <c r="W2589" i="22"/>
  <c r="J2589" i="22"/>
  <c r="S2589" i="22" s="1"/>
  <c r="V2589" i="22"/>
  <c r="M2589" i="22"/>
  <c r="A2589" i="22"/>
  <c r="B2576" i="22" s="1"/>
  <c r="H2589" i="22"/>
  <c r="R2589" i="22" s="1"/>
  <c r="G2590" i="22" a="1"/>
  <c r="G2590" i="22" s="1"/>
  <c r="F2591" i="22"/>
  <c r="K2590" i="22" a="1"/>
  <c r="K2590" i="22" s="1"/>
  <c r="P2590" i="22" l="1"/>
  <c r="X2590" i="22"/>
  <c r="L2590" i="22"/>
  <c r="T2590" i="22" s="1"/>
  <c r="N2589" i="22"/>
  <c r="U2589" i="22" s="1"/>
  <c r="Q2589" i="22"/>
  <c r="Y2589" i="22"/>
  <c r="F2592" i="22"/>
  <c r="G2591" i="22" a="1"/>
  <c r="G2591" i="22" s="1"/>
  <c r="K2591" i="22" a="1"/>
  <c r="K2591" i="22" s="1"/>
  <c r="M2590" i="22"/>
  <c r="A2590" i="22"/>
  <c r="B2577" i="22" s="1"/>
  <c r="H2590" i="22"/>
  <c r="R2590" i="22" s="1"/>
  <c r="V2590" i="22"/>
  <c r="O2590" i="22"/>
  <c r="W2590" i="22"/>
  <c r="J2590" i="22"/>
  <c r="S2590" i="22" s="1"/>
  <c r="G2592" i="22" l="1" a="1"/>
  <c r="G2592" i="22" s="1"/>
  <c r="F2593" i="22"/>
  <c r="K2592" i="22" a="1"/>
  <c r="K2592" i="22" s="1"/>
  <c r="O2591" i="22"/>
  <c r="W2591" i="22"/>
  <c r="J2591" i="22"/>
  <c r="S2591" i="22" s="1"/>
  <c r="N2590" i="22"/>
  <c r="U2590" i="22" s="1"/>
  <c r="Q2590" i="22"/>
  <c r="Y2590" i="22"/>
  <c r="P2591" i="22"/>
  <c r="X2591" i="22"/>
  <c r="L2591" i="22"/>
  <c r="T2591" i="22" s="1"/>
  <c r="V2591" i="22"/>
  <c r="M2591" i="22"/>
  <c r="A2591" i="22"/>
  <c r="B2578" i="22" s="1"/>
  <c r="H2591" i="22"/>
  <c r="R2591" i="22" s="1"/>
  <c r="P2592" i="22" l="1"/>
  <c r="X2592" i="22"/>
  <c r="L2592" i="22"/>
  <c r="T2592" i="22" s="1"/>
  <c r="Y2591" i="22"/>
  <c r="N2591" i="22"/>
  <c r="U2591" i="22" s="1"/>
  <c r="Q2591" i="22"/>
  <c r="G2593" i="22" a="1"/>
  <c r="G2593" i="22" s="1"/>
  <c r="K2593" i="22" a="1"/>
  <c r="K2593" i="22" s="1"/>
  <c r="F2594" i="22"/>
  <c r="O2592" i="22"/>
  <c r="J2592" i="22"/>
  <c r="S2592" i="22" s="1"/>
  <c r="W2592" i="22"/>
  <c r="H2592" i="22"/>
  <c r="R2592" i="22" s="1"/>
  <c r="M2592" i="22"/>
  <c r="A2592" i="22"/>
  <c r="B2579" i="22" s="1"/>
  <c r="V2592" i="22"/>
  <c r="P2593" i="22" l="1"/>
  <c r="X2593" i="22"/>
  <c r="L2593" i="22"/>
  <c r="T2593" i="22" s="1"/>
  <c r="V2593" i="22"/>
  <c r="M2593" i="22"/>
  <c r="A2593" i="22"/>
  <c r="B2580" i="22" s="1"/>
  <c r="H2593" i="22"/>
  <c r="R2593" i="22" s="1"/>
  <c r="N2592" i="22"/>
  <c r="U2592" i="22" s="1"/>
  <c r="Q2592" i="22"/>
  <c r="Y2592" i="22"/>
  <c r="W2593" i="22"/>
  <c r="J2593" i="22"/>
  <c r="S2593" i="22" s="1"/>
  <c r="O2593" i="22"/>
  <c r="G2594" i="22" a="1"/>
  <c r="G2594" i="22" s="1"/>
  <c r="F2595" i="22"/>
  <c r="K2594" i="22" a="1"/>
  <c r="K2594" i="22" s="1"/>
  <c r="N2593" i="22" l="1"/>
  <c r="U2593" i="22" s="1"/>
  <c r="Q2593" i="22"/>
  <c r="Y2593" i="22"/>
  <c r="H2594" i="22"/>
  <c r="R2594" i="22" s="1"/>
  <c r="V2594" i="22"/>
  <c r="M2594" i="22"/>
  <c r="A2594" i="22"/>
  <c r="B2581" i="22" s="1"/>
  <c r="J2594" i="22"/>
  <c r="S2594" i="22" s="1"/>
  <c r="O2594" i="22"/>
  <c r="W2594" i="22"/>
  <c r="F2596" i="22"/>
  <c r="G2595" i="22" a="1"/>
  <c r="G2595" i="22" s="1"/>
  <c r="K2595" i="22" a="1"/>
  <c r="K2595" i="22" s="1"/>
  <c r="P2594" i="22"/>
  <c r="X2594" i="22"/>
  <c r="L2594" i="22"/>
  <c r="T2594" i="22" s="1"/>
  <c r="X2595" i="22" l="1"/>
  <c r="L2595" i="22"/>
  <c r="T2595" i="22" s="1"/>
  <c r="P2595" i="22"/>
  <c r="Q2594" i="22"/>
  <c r="N2594" i="22"/>
  <c r="U2594" i="22" s="1"/>
  <c r="Y2594" i="22"/>
  <c r="W2595" i="22"/>
  <c r="O2595" i="22"/>
  <c r="J2595" i="22"/>
  <c r="S2595" i="22" s="1"/>
  <c r="A2595" i="22"/>
  <c r="B2582" i="22" s="1"/>
  <c r="M2595" i="22"/>
  <c r="V2595" i="22"/>
  <c r="H2595" i="22"/>
  <c r="R2595" i="22" s="1"/>
  <c r="G2596" i="22" a="1"/>
  <c r="G2596" i="22" s="1"/>
  <c r="F2597" i="22"/>
  <c r="K2596" i="22" a="1"/>
  <c r="K2596" i="22" s="1"/>
  <c r="V2596" i="22" l="1"/>
  <c r="M2596" i="22"/>
  <c r="H2596" i="22"/>
  <c r="R2596" i="22" s="1"/>
  <c r="A2596" i="22"/>
  <c r="B2583" i="22" s="1"/>
  <c r="W2596" i="22"/>
  <c r="J2596" i="22"/>
  <c r="S2596" i="22" s="1"/>
  <c r="O2596" i="22"/>
  <c r="Y2595" i="22"/>
  <c r="N2595" i="22"/>
  <c r="U2595" i="22" s="1"/>
  <c r="Q2595" i="22"/>
  <c r="F2598" i="22"/>
  <c r="K2597" i="22" a="1"/>
  <c r="K2597" i="22" s="1"/>
  <c r="G2597" i="22" a="1"/>
  <c r="G2597" i="22" s="1"/>
  <c r="P2596" i="22"/>
  <c r="L2596" i="22"/>
  <c r="T2596" i="22" s="1"/>
  <c r="X2596" i="22"/>
  <c r="J2597" i="22" l="1"/>
  <c r="S2597" i="22" s="1"/>
  <c r="O2597" i="22"/>
  <c r="W2597" i="22"/>
  <c r="G2598" i="22" a="1"/>
  <c r="G2598" i="22" s="1"/>
  <c r="F2599" i="22"/>
  <c r="K2598" i="22" a="1"/>
  <c r="K2598" i="22" s="1"/>
  <c r="A2597" i="22"/>
  <c r="B2584" i="22" s="1"/>
  <c r="H2597" i="22"/>
  <c r="R2597" i="22" s="1"/>
  <c r="V2597" i="22"/>
  <c r="M2597" i="22"/>
  <c r="Q2596" i="22"/>
  <c r="Y2596" i="22"/>
  <c r="N2596" i="22"/>
  <c r="U2596" i="22" s="1"/>
  <c r="X2597" i="22"/>
  <c r="L2597" i="22"/>
  <c r="T2597" i="22" s="1"/>
  <c r="P2597" i="22"/>
  <c r="O2598" i="22" l="1"/>
  <c r="W2598" i="22"/>
  <c r="J2598" i="22"/>
  <c r="S2598" i="22" s="1"/>
  <c r="L2598" i="22"/>
  <c r="T2598" i="22" s="1"/>
  <c r="P2598" i="22"/>
  <c r="X2598" i="22"/>
  <c r="A2598" i="22"/>
  <c r="B2585" i="22" s="1"/>
  <c r="H2598" i="22"/>
  <c r="R2598" i="22" s="1"/>
  <c r="V2598" i="22"/>
  <c r="M2598" i="22"/>
  <c r="K2599" i="22" a="1"/>
  <c r="K2599" i="22" s="1"/>
  <c r="F2600" i="22"/>
  <c r="G2599" i="22" a="1"/>
  <c r="G2599" i="22" s="1"/>
  <c r="N2597" i="22"/>
  <c r="U2597" i="22" s="1"/>
  <c r="Q2597" i="22"/>
  <c r="Y2597" i="22"/>
  <c r="M2599" i="22" l="1"/>
  <c r="H2599" i="22"/>
  <c r="R2599" i="22" s="1"/>
  <c r="A2599" i="22"/>
  <c r="B2586" i="22" s="1"/>
  <c r="V2599" i="22"/>
  <c r="K2600" i="22" a="1"/>
  <c r="K2600" i="22" s="1"/>
  <c r="F2601" i="22"/>
  <c r="G2600" i="22" a="1"/>
  <c r="G2600" i="22" s="1"/>
  <c r="X2599" i="22"/>
  <c r="L2599" i="22"/>
  <c r="T2599" i="22" s="1"/>
  <c r="P2599" i="22"/>
  <c r="J2599" i="22"/>
  <c r="S2599" i="22" s="1"/>
  <c r="O2599" i="22"/>
  <c r="W2599" i="22"/>
  <c r="Q2598" i="22"/>
  <c r="Y2598" i="22"/>
  <c r="N2598" i="22"/>
  <c r="U2598" i="22" s="1"/>
  <c r="A2600" i="22" l="1"/>
  <c r="B2587" i="22" s="1"/>
  <c r="H2600" i="22"/>
  <c r="R2600" i="22" s="1"/>
  <c r="M2600" i="22"/>
  <c r="V2600" i="22"/>
  <c r="O2600" i="22"/>
  <c r="W2600" i="22"/>
  <c r="J2600" i="22"/>
  <c r="S2600" i="22" s="1"/>
  <c r="F2602" i="22"/>
  <c r="K2601" i="22" a="1"/>
  <c r="K2601" i="22" s="1"/>
  <c r="G2601" i="22" a="1"/>
  <c r="G2601" i="22" s="1"/>
  <c r="X2600" i="22"/>
  <c r="L2600" i="22"/>
  <c r="T2600" i="22" s="1"/>
  <c r="P2600" i="22"/>
  <c r="N2599" i="22"/>
  <c r="U2599" i="22" s="1"/>
  <c r="Y2599" i="22"/>
  <c r="Q2599" i="22"/>
  <c r="K2602" i="22" l="1" a="1"/>
  <c r="K2602" i="22" s="1"/>
  <c r="F2603" i="22"/>
  <c r="G2602" i="22" a="1"/>
  <c r="G2602" i="22" s="1"/>
  <c r="O2601" i="22"/>
  <c r="W2601" i="22"/>
  <c r="J2601" i="22"/>
  <c r="S2601" i="22" s="1"/>
  <c r="Y2600" i="22"/>
  <c r="N2600" i="22"/>
  <c r="U2600" i="22" s="1"/>
  <c r="Q2600" i="22"/>
  <c r="H2601" i="22"/>
  <c r="R2601" i="22" s="1"/>
  <c r="V2601" i="22"/>
  <c r="M2601" i="22"/>
  <c r="A2601" i="22"/>
  <c r="B2588" i="22" s="1"/>
  <c r="P2601" i="22"/>
  <c r="L2601" i="22"/>
  <c r="T2601" i="22" s="1"/>
  <c r="X2601" i="22"/>
  <c r="M2602" i="22" l="1"/>
  <c r="H2602" i="22"/>
  <c r="R2602" i="22" s="1"/>
  <c r="A2602" i="22"/>
  <c r="B2589" i="22" s="1"/>
  <c r="V2602" i="22"/>
  <c r="J2602" i="22"/>
  <c r="S2602" i="22" s="1"/>
  <c r="W2602" i="22"/>
  <c r="O2602" i="22"/>
  <c r="G2603" i="22" a="1"/>
  <c r="G2603" i="22" s="1"/>
  <c r="F2604" i="22"/>
  <c r="K2603" i="22" a="1"/>
  <c r="K2603" i="22" s="1"/>
  <c r="Q2601" i="22"/>
  <c r="Y2601" i="22"/>
  <c r="N2601" i="22"/>
  <c r="U2601" i="22" s="1"/>
  <c r="P2602" i="22"/>
  <c r="X2602" i="22"/>
  <c r="L2602" i="22"/>
  <c r="T2602" i="22" s="1"/>
  <c r="V2603" i="22" l="1"/>
  <c r="M2603" i="22"/>
  <c r="A2603" i="22"/>
  <c r="B2590" i="22" s="1"/>
  <c r="H2603" i="22"/>
  <c r="R2603" i="22" s="1"/>
  <c r="X2603" i="22"/>
  <c r="L2603" i="22"/>
  <c r="T2603" i="22" s="1"/>
  <c r="P2603" i="22"/>
  <c r="K2604" i="22" a="1"/>
  <c r="K2604" i="22" s="1"/>
  <c r="G2604" i="22" a="1"/>
  <c r="G2604" i="22" s="1"/>
  <c r="F2605" i="22"/>
  <c r="W2603" i="22"/>
  <c r="J2603" i="22"/>
  <c r="S2603" i="22" s="1"/>
  <c r="O2603" i="22"/>
  <c r="Q2602" i="22"/>
  <c r="Y2602" i="22"/>
  <c r="N2602" i="22"/>
  <c r="U2602" i="22" s="1"/>
  <c r="W2604" i="22" l="1"/>
  <c r="O2604" i="22"/>
  <c r="J2604" i="22"/>
  <c r="S2604" i="22" s="1"/>
  <c r="G2605" i="22" a="1"/>
  <c r="G2605" i="22" s="1"/>
  <c r="F2606" i="22"/>
  <c r="K2605" i="22" a="1"/>
  <c r="K2605" i="22" s="1"/>
  <c r="M2604" i="22"/>
  <c r="V2604" i="22"/>
  <c r="A2604" i="22"/>
  <c r="B2591" i="22" s="1"/>
  <c r="H2604" i="22"/>
  <c r="R2604" i="22" s="1"/>
  <c r="Y2603" i="22"/>
  <c r="N2603" i="22"/>
  <c r="U2603" i="22" s="1"/>
  <c r="Q2603" i="22"/>
  <c r="P2604" i="22"/>
  <c r="L2604" i="22"/>
  <c r="T2604" i="22" s="1"/>
  <c r="X2604" i="22"/>
  <c r="N2604" i="22" l="1"/>
  <c r="U2604" i="22" s="1"/>
  <c r="Q2604" i="22"/>
  <c r="Y2604" i="22"/>
  <c r="L2605" i="22"/>
  <c r="T2605" i="22" s="1"/>
  <c r="P2605" i="22"/>
  <c r="X2605" i="22"/>
  <c r="F2607" i="22"/>
  <c r="G2606" i="22" a="1"/>
  <c r="G2606" i="22" s="1"/>
  <c r="K2606" i="22" a="1"/>
  <c r="K2606" i="22" s="1"/>
  <c r="M2605" i="22"/>
  <c r="A2605" i="22"/>
  <c r="B2592" i="22" s="1"/>
  <c r="H2605" i="22"/>
  <c r="R2605" i="22" s="1"/>
  <c r="V2605" i="22"/>
  <c r="O2605" i="22"/>
  <c r="J2605" i="22"/>
  <c r="S2605" i="22" s="1"/>
  <c r="W2605" i="22"/>
  <c r="A2606" i="22" l="1"/>
  <c r="B2593" i="22" s="1"/>
  <c r="H2606" i="22"/>
  <c r="R2606" i="22" s="1"/>
  <c r="V2606" i="22"/>
  <c r="M2606" i="22"/>
  <c r="G2607" i="22" a="1"/>
  <c r="G2607" i="22" s="1"/>
  <c r="F2608" i="22"/>
  <c r="K2607" i="22" a="1"/>
  <c r="K2607" i="22" s="1"/>
  <c r="Q2605" i="22"/>
  <c r="Y2605" i="22"/>
  <c r="N2605" i="22"/>
  <c r="U2605" i="22" s="1"/>
  <c r="J2606" i="22"/>
  <c r="S2606" i="22" s="1"/>
  <c r="O2606" i="22"/>
  <c r="W2606" i="22"/>
  <c r="P2606" i="22"/>
  <c r="X2606" i="22"/>
  <c r="L2606" i="22"/>
  <c r="T2606" i="22" s="1"/>
  <c r="P2607" i="22" l="1"/>
  <c r="L2607" i="22"/>
  <c r="T2607" i="22" s="1"/>
  <c r="X2607" i="22"/>
  <c r="K2608" i="22" a="1"/>
  <c r="K2608" i="22" s="1"/>
  <c r="F2609" i="22"/>
  <c r="G2608" i="22" a="1"/>
  <c r="G2608" i="22" s="1"/>
  <c r="M2607" i="22"/>
  <c r="A2607" i="22"/>
  <c r="B2594" i="22" s="1"/>
  <c r="H2607" i="22"/>
  <c r="R2607" i="22" s="1"/>
  <c r="V2607" i="22"/>
  <c r="J2607" i="22"/>
  <c r="S2607" i="22" s="1"/>
  <c r="O2607" i="22"/>
  <c r="W2607" i="22"/>
  <c r="Q2606" i="22"/>
  <c r="Y2606" i="22"/>
  <c r="N2606" i="22"/>
  <c r="U2606" i="22" s="1"/>
  <c r="W2608" i="22" l="1"/>
  <c r="J2608" i="22"/>
  <c r="S2608" i="22" s="1"/>
  <c r="O2608" i="22"/>
  <c r="V2608" i="22"/>
  <c r="A2608" i="22"/>
  <c r="B2595" i="22" s="1"/>
  <c r="M2608" i="22"/>
  <c r="H2608" i="22"/>
  <c r="R2608" i="22" s="1"/>
  <c r="F2610" i="22"/>
  <c r="G2609" i="22" a="1"/>
  <c r="G2609" i="22" s="1"/>
  <c r="K2609" i="22" a="1"/>
  <c r="K2609" i="22" s="1"/>
  <c r="L2608" i="22"/>
  <c r="T2608" i="22" s="1"/>
  <c r="P2608" i="22"/>
  <c r="X2608" i="22"/>
  <c r="Y2607" i="22"/>
  <c r="N2607" i="22"/>
  <c r="U2607" i="22" s="1"/>
  <c r="Q2607" i="22"/>
  <c r="P2609" i="22" l="1"/>
  <c r="X2609" i="22"/>
  <c r="L2609" i="22"/>
  <c r="T2609" i="22" s="1"/>
  <c r="K2610" i="22" a="1"/>
  <c r="K2610" i="22" s="1"/>
  <c r="F2611" i="22"/>
  <c r="G2610" i="22" a="1"/>
  <c r="G2610" i="22" s="1"/>
  <c r="A2609" i="22"/>
  <c r="B2596" i="22" s="1"/>
  <c r="H2609" i="22"/>
  <c r="R2609" i="22" s="1"/>
  <c r="V2609" i="22"/>
  <c r="M2609" i="22"/>
  <c r="N2608" i="22"/>
  <c r="U2608" i="22" s="1"/>
  <c r="Q2608" i="22"/>
  <c r="Y2608" i="22"/>
  <c r="W2609" i="22"/>
  <c r="J2609" i="22"/>
  <c r="S2609" i="22" s="1"/>
  <c r="O2609" i="22"/>
  <c r="O2610" i="22" l="1"/>
  <c r="W2610" i="22"/>
  <c r="J2610" i="22"/>
  <c r="S2610" i="22" s="1"/>
  <c r="L2610" i="22"/>
  <c r="T2610" i="22" s="1"/>
  <c r="P2610" i="22"/>
  <c r="X2610" i="22"/>
  <c r="A2610" i="22"/>
  <c r="B2597" i="22" s="1"/>
  <c r="H2610" i="22"/>
  <c r="R2610" i="22" s="1"/>
  <c r="V2610" i="22"/>
  <c r="M2610" i="22"/>
  <c r="G2611" i="22" a="1"/>
  <c r="G2611" i="22" s="1"/>
  <c r="K2611" i="22" a="1"/>
  <c r="K2611" i="22" s="1"/>
  <c r="F2612" i="22"/>
  <c r="Y2609" i="22"/>
  <c r="N2609" i="22"/>
  <c r="U2609" i="22" s="1"/>
  <c r="Q2609" i="22"/>
  <c r="P2611" i="22" l="1"/>
  <c r="L2611" i="22"/>
  <c r="T2611" i="22" s="1"/>
  <c r="X2611" i="22"/>
  <c r="M2611" i="22"/>
  <c r="H2611" i="22"/>
  <c r="R2611" i="22" s="1"/>
  <c r="A2611" i="22"/>
  <c r="B2598" i="22" s="1"/>
  <c r="V2611" i="22"/>
  <c r="K2612" i="22" a="1"/>
  <c r="K2612" i="22" s="1"/>
  <c r="G2612" i="22" a="1"/>
  <c r="G2612" i="22" s="1"/>
  <c r="F2613" i="22"/>
  <c r="Q2610" i="22"/>
  <c r="Y2610" i="22"/>
  <c r="N2610" i="22"/>
  <c r="U2610" i="22" s="1"/>
  <c r="O2611" i="22"/>
  <c r="W2611" i="22"/>
  <c r="J2611" i="22"/>
  <c r="S2611" i="22" s="1"/>
  <c r="N2611" i="22" l="1"/>
  <c r="U2611" i="22" s="1"/>
  <c r="Q2611" i="22"/>
  <c r="Y2611" i="22"/>
  <c r="X2612" i="22"/>
  <c r="P2612" i="22"/>
  <c r="L2612" i="22"/>
  <c r="T2612" i="22" s="1"/>
  <c r="K2613" i="22" a="1"/>
  <c r="K2613" i="22" s="1"/>
  <c r="G2613" i="22" a="1"/>
  <c r="G2613" i="22" s="1"/>
  <c r="F2614" i="22"/>
  <c r="W2612" i="22"/>
  <c r="J2612" i="22"/>
  <c r="S2612" i="22" s="1"/>
  <c r="O2612" i="22"/>
  <c r="H2612" i="22"/>
  <c r="R2612" i="22" s="1"/>
  <c r="V2612" i="22"/>
  <c r="A2612" i="22"/>
  <c r="B2599" i="22" s="1"/>
  <c r="M2612" i="22"/>
  <c r="P2613" i="22" l="1"/>
  <c r="X2613" i="22"/>
  <c r="L2613" i="22"/>
  <c r="T2613" i="22" s="1"/>
  <c r="H2613" i="22"/>
  <c r="R2613" i="22" s="1"/>
  <c r="M2613" i="22"/>
  <c r="A2613" i="22"/>
  <c r="B2600" i="22" s="1"/>
  <c r="V2613" i="22"/>
  <c r="O2613" i="22"/>
  <c r="W2613" i="22"/>
  <c r="J2613" i="22"/>
  <c r="S2613" i="22" s="1"/>
  <c r="Q2612" i="22"/>
  <c r="N2612" i="22"/>
  <c r="U2612" i="22" s="1"/>
  <c r="Y2612" i="22"/>
  <c r="K2614" i="22" a="1"/>
  <c r="K2614" i="22" s="1"/>
  <c r="G2614" i="22" a="1"/>
  <c r="G2614" i="22" s="1"/>
  <c r="F2615" i="22"/>
  <c r="A2614" i="22" l="1"/>
  <c r="B2601" i="22" s="1"/>
  <c r="M2614" i="22"/>
  <c r="H2614" i="22"/>
  <c r="R2614" i="22" s="1"/>
  <c r="V2614" i="22"/>
  <c r="P2614" i="22"/>
  <c r="X2614" i="22"/>
  <c r="L2614" i="22"/>
  <c r="T2614" i="22" s="1"/>
  <c r="N2613" i="22"/>
  <c r="U2613" i="22" s="1"/>
  <c r="Q2613" i="22"/>
  <c r="Y2613" i="22"/>
  <c r="O2614" i="22"/>
  <c r="J2614" i="22"/>
  <c r="S2614" i="22" s="1"/>
  <c r="W2614" i="22"/>
  <c r="F2616" i="22"/>
  <c r="K2615" i="22" a="1"/>
  <c r="K2615" i="22" s="1"/>
  <c r="G2615" i="22" a="1"/>
  <c r="G2615" i="22" s="1"/>
  <c r="J2615" i="22" l="1"/>
  <c r="S2615" i="22" s="1"/>
  <c r="O2615" i="22"/>
  <c r="W2615" i="22"/>
  <c r="P2615" i="22"/>
  <c r="X2615" i="22"/>
  <c r="L2615" i="22"/>
  <c r="T2615" i="22" s="1"/>
  <c r="K2616" i="22" a="1"/>
  <c r="K2616" i="22" s="1"/>
  <c r="G2616" i="22" a="1"/>
  <c r="G2616" i="22" s="1"/>
  <c r="F2617" i="22"/>
  <c r="Q2614" i="22"/>
  <c r="N2614" i="22"/>
  <c r="U2614" i="22" s="1"/>
  <c r="Y2614" i="22"/>
  <c r="M2615" i="22"/>
  <c r="A2615" i="22"/>
  <c r="B2602" i="22" s="1"/>
  <c r="H2615" i="22"/>
  <c r="R2615" i="22" s="1"/>
  <c r="V2615" i="22"/>
  <c r="M2616" i="22" l="1"/>
  <c r="A2616" i="22"/>
  <c r="B2603" i="22" s="1"/>
  <c r="H2616" i="22"/>
  <c r="R2616" i="22" s="1"/>
  <c r="V2616" i="22"/>
  <c r="P2616" i="22"/>
  <c r="X2616" i="22"/>
  <c r="L2616" i="22"/>
  <c r="T2616" i="22" s="1"/>
  <c r="Q2615" i="22"/>
  <c r="Y2615" i="22"/>
  <c r="N2615" i="22"/>
  <c r="U2615" i="22" s="1"/>
  <c r="F2618" i="22"/>
  <c r="K2617" i="22" a="1"/>
  <c r="K2617" i="22" s="1"/>
  <c r="G2617" i="22" a="1"/>
  <c r="G2617" i="22" s="1"/>
  <c r="O2616" i="22"/>
  <c r="W2616" i="22"/>
  <c r="J2616" i="22"/>
  <c r="S2616" i="22" s="1"/>
  <c r="H2617" i="22" l="1"/>
  <c r="R2617" i="22" s="1"/>
  <c r="V2617" i="22"/>
  <c r="M2617" i="22"/>
  <c r="A2617" i="22"/>
  <c r="B2604" i="22" s="1"/>
  <c r="P2617" i="22"/>
  <c r="X2617" i="22"/>
  <c r="L2617" i="22"/>
  <c r="T2617" i="22" s="1"/>
  <c r="O2617" i="22"/>
  <c r="W2617" i="22"/>
  <c r="J2617" i="22"/>
  <c r="S2617" i="22" s="1"/>
  <c r="F2619" i="22"/>
  <c r="K2618" i="22" a="1"/>
  <c r="K2618" i="22" s="1"/>
  <c r="G2618" i="22" a="1"/>
  <c r="G2618" i="22" s="1"/>
  <c r="Q2616" i="22"/>
  <c r="Y2616" i="22"/>
  <c r="N2616" i="22"/>
  <c r="U2616" i="22" s="1"/>
  <c r="J2618" i="22" l="1"/>
  <c r="S2618" i="22" s="1"/>
  <c r="O2618" i="22"/>
  <c r="W2618" i="22"/>
  <c r="V2618" i="22"/>
  <c r="M2618" i="22"/>
  <c r="A2618" i="22"/>
  <c r="B2605" i="22" s="1"/>
  <c r="H2618" i="22"/>
  <c r="R2618" i="22" s="1"/>
  <c r="K2619" i="22" a="1"/>
  <c r="K2619" i="22" s="1"/>
  <c r="F2620" i="22"/>
  <c r="G2619" i="22" a="1"/>
  <c r="G2619" i="22" s="1"/>
  <c r="P2618" i="22"/>
  <c r="X2618" i="22"/>
  <c r="L2618" i="22"/>
  <c r="T2618" i="22" s="1"/>
  <c r="N2617" i="22"/>
  <c r="U2617" i="22" s="1"/>
  <c r="Q2617" i="22"/>
  <c r="Y2617" i="22"/>
  <c r="L2619" i="22" l="1"/>
  <c r="T2619" i="22" s="1"/>
  <c r="P2619" i="22"/>
  <c r="X2619" i="22"/>
  <c r="Q2618" i="22"/>
  <c r="Y2618" i="22"/>
  <c r="N2618" i="22"/>
  <c r="U2618" i="22" s="1"/>
  <c r="O2619" i="22"/>
  <c r="W2619" i="22"/>
  <c r="J2619" i="22"/>
  <c r="S2619" i="22" s="1"/>
  <c r="M2619" i="22"/>
  <c r="A2619" i="22"/>
  <c r="B2606" i="22" s="1"/>
  <c r="V2619" i="22"/>
  <c r="H2619" i="22"/>
  <c r="R2619" i="22" s="1"/>
  <c r="G2620" i="22" a="1"/>
  <c r="G2620" i="22" s="1"/>
  <c r="K2620" i="22" a="1"/>
  <c r="K2620" i="22" s="1"/>
  <c r="F2621" i="22"/>
  <c r="M2620" i="22" l="1"/>
  <c r="A2620" i="22"/>
  <c r="B2607" i="22" s="1"/>
  <c r="H2620" i="22"/>
  <c r="R2620" i="22" s="1"/>
  <c r="V2620" i="22"/>
  <c r="P2620" i="22"/>
  <c r="L2620" i="22"/>
  <c r="T2620" i="22" s="1"/>
  <c r="X2620" i="22"/>
  <c r="Q2619" i="22"/>
  <c r="Y2619" i="22"/>
  <c r="N2619" i="22"/>
  <c r="U2619" i="22" s="1"/>
  <c r="O2620" i="22"/>
  <c r="W2620" i="22"/>
  <c r="J2620" i="22"/>
  <c r="S2620" i="22" s="1"/>
  <c r="G2621" i="22" a="1"/>
  <c r="G2621" i="22" s="1"/>
  <c r="F2622" i="22"/>
  <c r="K2621" i="22" a="1"/>
  <c r="K2621" i="22" s="1"/>
  <c r="P2621" i="22" l="1"/>
  <c r="X2621" i="22"/>
  <c r="L2621" i="22"/>
  <c r="T2621" i="22" s="1"/>
  <c r="F2623" i="22"/>
  <c r="K2622" i="22" a="1"/>
  <c r="K2622" i="22" s="1"/>
  <c r="G2622" i="22" a="1"/>
  <c r="G2622" i="22" s="1"/>
  <c r="A2621" i="22"/>
  <c r="B2608" i="22" s="1"/>
  <c r="M2621" i="22"/>
  <c r="H2621" i="22"/>
  <c r="R2621" i="22" s="1"/>
  <c r="V2621" i="22"/>
  <c r="O2621" i="22"/>
  <c r="W2621" i="22"/>
  <c r="J2621" i="22"/>
  <c r="S2621" i="22" s="1"/>
  <c r="Q2620" i="22"/>
  <c r="Y2620" i="22"/>
  <c r="N2620" i="22"/>
  <c r="U2620" i="22" s="1"/>
  <c r="M2622" i="22" l="1"/>
  <c r="A2622" i="22"/>
  <c r="B2609" i="22" s="1"/>
  <c r="H2622" i="22"/>
  <c r="R2622" i="22" s="1"/>
  <c r="V2622" i="22"/>
  <c r="W2622" i="22"/>
  <c r="J2622" i="22"/>
  <c r="S2622" i="22" s="1"/>
  <c r="O2622" i="22"/>
  <c r="P2622" i="22"/>
  <c r="X2622" i="22"/>
  <c r="L2622" i="22"/>
  <c r="T2622" i="22" s="1"/>
  <c r="F2624" i="22"/>
  <c r="K2623" i="22" a="1"/>
  <c r="K2623" i="22" s="1"/>
  <c r="G2623" i="22" a="1"/>
  <c r="G2623" i="22" s="1"/>
  <c r="Y2621" i="22"/>
  <c r="N2621" i="22"/>
  <c r="U2621" i="22" s="1"/>
  <c r="Q2621" i="22"/>
  <c r="P2623" i="22" l="1"/>
  <c r="L2623" i="22"/>
  <c r="T2623" i="22" s="1"/>
  <c r="X2623" i="22"/>
  <c r="K2624" i="22" a="1"/>
  <c r="K2624" i="22" s="1"/>
  <c r="F2625" i="22"/>
  <c r="G2624" i="22" a="1"/>
  <c r="G2624" i="22" s="1"/>
  <c r="W2623" i="22"/>
  <c r="J2623" i="22"/>
  <c r="S2623" i="22" s="1"/>
  <c r="O2623" i="22"/>
  <c r="V2623" i="22"/>
  <c r="M2623" i="22"/>
  <c r="H2623" i="22"/>
  <c r="R2623" i="22" s="1"/>
  <c r="A2623" i="22"/>
  <c r="B2610" i="22" s="1"/>
  <c r="N2622" i="22"/>
  <c r="U2622" i="22" s="1"/>
  <c r="Y2622" i="22"/>
  <c r="Q2622" i="22"/>
  <c r="M2624" i="22" l="1"/>
  <c r="H2624" i="22"/>
  <c r="R2624" i="22" s="1"/>
  <c r="V2624" i="22"/>
  <c r="A2624" i="22"/>
  <c r="B2611" i="22" s="1"/>
  <c r="P2624" i="22"/>
  <c r="L2624" i="22"/>
  <c r="T2624" i="22" s="1"/>
  <c r="X2624" i="22"/>
  <c r="G2625" i="22" a="1"/>
  <c r="G2625" i="22" s="1"/>
  <c r="F2626" i="22"/>
  <c r="K2625" i="22" a="1"/>
  <c r="K2625" i="22" s="1"/>
  <c r="O2624" i="22"/>
  <c r="W2624" i="22"/>
  <c r="J2624" i="22"/>
  <c r="S2624" i="22" s="1"/>
  <c r="Y2623" i="22"/>
  <c r="N2623" i="22"/>
  <c r="U2623" i="22" s="1"/>
  <c r="Q2623" i="22"/>
  <c r="L2625" i="22" l="1"/>
  <c r="T2625" i="22" s="1"/>
  <c r="P2625" i="22"/>
  <c r="X2625" i="22"/>
  <c r="F2627" i="22"/>
  <c r="K2626" i="22" a="1"/>
  <c r="K2626" i="22" s="1"/>
  <c r="G2626" i="22" a="1"/>
  <c r="G2626" i="22" s="1"/>
  <c r="A2625" i="22"/>
  <c r="B2612" i="22" s="1"/>
  <c r="H2625" i="22"/>
  <c r="R2625" i="22" s="1"/>
  <c r="M2625" i="22"/>
  <c r="V2625" i="22"/>
  <c r="J2625" i="22"/>
  <c r="S2625" i="22" s="1"/>
  <c r="W2625" i="22"/>
  <c r="O2625" i="22"/>
  <c r="N2624" i="22"/>
  <c r="U2624" i="22" s="1"/>
  <c r="Q2624" i="22"/>
  <c r="Y2624" i="22"/>
  <c r="V2626" i="22" l="1"/>
  <c r="H2626" i="22"/>
  <c r="R2626" i="22" s="1"/>
  <c r="M2626" i="22"/>
  <c r="A2626" i="22"/>
  <c r="B2613" i="22" s="1"/>
  <c r="X2626" i="22"/>
  <c r="L2626" i="22"/>
  <c r="T2626" i="22" s="1"/>
  <c r="P2626" i="22"/>
  <c r="K2627" i="22" a="1"/>
  <c r="K2627" i="22" s="1"/>
  <c r="G2627" i="22" a="1"/>
  <c r="G2627" i="22" s="1"/>
  <c r="F2628" i="22"/>
  <c r="Q2625" i="22"/>
  <c r="Y2625" i="22"/>
  <c r="N2625" i="22"/>
  <c r="U2625" i="22" s="1"/>
  <c r="J2626" i="22"/>
  <c r="S2626" i="22" s="1"/>
  <c r="O2626" i="22"/>
  <c r="W2626" i="22"/>
  <c r="W2627" i="22" l="1"/>
  <c r="O2627" i="22"/>
  <c r="J2627" i="22"/>
  <c r="S2627" i="22" s="1"/>
  <c r="G2628" i="22" a="1"/>
  <c r="G2628" i="22" s="1"/>
  <c r="K2628" i="22" a="1"/>
  <c r="K2628" i="22" s="1"/>
  <c r="F2629" i="22"/>
  <c r="Q2626" i="22"/>
  <c r="Y2626" i="22"/>
  <c r="N2626" i="22"/>
  <c r="U2626" i="22" s="1"/>
  <c r="V2627" i="22"/>
  <c r="M2627" i="22"/>
  <c r="A2627" i="22"/>
  <c r="B2614" i="22" s="1"/>
  <c r="H2627" i="22"/>
  <c r="R2627" i="22" s="1"/>
  <c r="X2627" i="22"/>
  <c r="L2627" i="22"/>
  <c r="T2627" i="22" s="1"/>
  <c r="P2627" i="22"/>
  <c r="F2630" i="22" l="1"/>
  <c r="G2629" i="22" a="1"/>
  <c r="G2629" i="22" s="1"/>
  <c r="K2629" i="22" a="1"/>
  <c r="K2629" i="22" s="1"/>
  <c r="W2628" i="22"/>
  <c r="O2628" i="22"/>
  <c r="J2628" i="22"/>
  <c r="S2628" i="22" s="1"/>
  <c r="H2628" i="22"/>
  <c r="R2628" i="22" s="1"/>
  <c r="V2628" i="22"/>
  <c r="M2628" i="22"/>
  <c r="A2628" i="22"/>
  <c r="B2615" i="22" s="1"/>
  <c r="P2628" i="22"/>
  <c r="X2628" i="22"/>
  <c r="L2628" i="22"/>
  <c r="T2628" i="22" s="1"/>
  <c r="Q2627" i="22"/>
  <c r="N2627" i="22"/>
  <c r="U2627" i="22" s="1"/>
  <c r="Y2627" i="22"/>
  <c r="W2629" i="22" l="1"/>
  <c r="O2629" i="22"/>
  <c r="J2629" i="22"/>
  <c r="S2629" i="22" s="1"/>
  <c r="L2629" i="22"/>
  <c r="T2629" i="22" s="1"/>
  <c r="P2629" i="22"/>
  <c r="X2629" i="22"/>
  <c r="M2629" i="22"/>
  <c r="V2629" i="22"/>
  <c r="A2629" i="22"/>
  <c r="B2616" i="22" s="1"/>
  <c r="H2629" i="22"/>
  <c r="R2629" i="22" s="1"/>
  <c r="Q2628" i="22"/>
  <c r="Y2628" i="22"/>
  <c r="N2628" i="22"/>
  <c r="U2628" i="22" s="1"/>
  <c r="K2630" i="22" a="1"/>
  <c r="K2630" i="22" s="1"/>
  <c r="F2631" i="22"/>
  <c r="G2630" i="22" a="1"/>
  <c r="G2630" i="22" s="1"/>
  <c r="G2631" i="22" l="1" a="1"/>
  <c r="G2631" i="22" s="1"/>
  <c r="K2631" i="22" a="1"/>
  <c r="K2631" i="22" s="1"/>
  <c r="F2632" i="22"/>
  <c r="L2630" i="22"/>
  <c r="T2630" i="22" s="1"/>
  <c r="P2630" i="22"/>
  <c r="X2630" i="22"/>
  <c r="O2630" i="22"/>
  <c r="W2630" i="22"/>
  <c r="J2630" i="22"/>
  <c r="S2630" i="22" s="1"/>
  <c r="A2630" i="22"/>
  <c r="B2617" i="22" s="1"/>
  <c r="H2630" i="22"/>
  <c r="R2630" i="22" s="1"/>
  <c r="V2630" i="22"/>
  <c r="M2630" i="22"/>
  <c r="N2629" i="22"/>
  <c r="U2629" i="22" s="1"/>
  <c r="Q2629" i="22"/>
  <c r="Y2629" i="22"/>
  <c r="N2630" i="22" l="1"/>
  <c r="U2630" i="22" s="1"/>
  <c r="Y2630" i="22"/>
  <c r="Q2630" i="22"/>
  <c r="G2632" i="22" a="1"/>
  <c r="G2632" i="22" s="1"/>
  <c r="K2632" i="22" a="1"/>
  <c r="K2632" i="22" s="1"/>
  <c r="F2633" i="22"/>
  <c r="O2631" i="22"/>
  <c r="W2631" i="22"/>
  <c r="J2631" i="22"/>
  <c r="S2631" i="22" s="1"/>
  <c r="P2631" i="22"/>
  <c r="L2631" i="22"/>
  <c r="T2631" i="22" s="1"/>
  <c r="X2631" i="22"/>
  <c r="V2631" i="22"/>
  <c r="A2631" i="22"/>
  <c r="B2618" i="22" s="1"/>
  <c r="H2631" i="22"/>
  <c r="R2631" i="22" s="1"/>
  <c r="M2631" i="22"/>
  <c r="H2632" i="22" l="1"/>
  <c r="R2632" i="22" s="1"/>
  <c r="V2632" i="22"/>
  <c r="M2632" i="22"/>
  <c r="A2632" i="22"/>
  <c r="B2619" i="22" s="1"/>
  <c r="J2632" i="22"/>
  <c r="S2632" i="22" s="1"/>
  <c r="O2632" i="22"/>
  <c r="W2632" i="22"/>
  <c r="L2632" i="22"/>
  <c r="T2632" i="22" s="1"/>
  <c r="P2632" i="22"/>
  <c r="X2632" i="22"/>
  <c r="G2633" i="22" a="1"/>
  <c r="G2633" i="22" s="1"/>
  <c r="K2633" i="22" a="1"/>
  <c r="K2633" i="22" s="1"/>
  <c r="F2634" i="22"/>
  <c r="Y2631" i="22"/>
  <c r="N2631" i="22"/>
  <c r="U2631" i="22" s="1"/>
  <c r="Q2631" i="22"/>
  <c r="W2633" i="22" l="1"/>
  <c r="J2633" i="22"/>
  <c r="S2633" i="22" s="1"/>
  <c r="O2633" i="22"/>
  <c r="K2634" i="22" a="1"/>
  <c r="K2634" i="22" s="1"/>
  <c r="F2635" i="22"/>
  <c r="G2634" i="22" a="1"/>
  <c r="G2634" i="22" s="1"/>
  <c r="Q2632" i="22"/>
  <c r="Y2632" i="22"/>
  <c r="N2632" i="22"/>
  <c r="U2632" i="22" s="1"/>
  <c r="V2633" i="22"/>
  <c r="A2633" i="22"/>
  <c r="B2620" i="22" s="1"/>
  <c r="H2633" i="22"/>
  <c r="R2633" i="22" s="1"/>
  <c r="M2633" i="22"/>
  <c r="P2633" i="22"/>
  <c r="L2633" i="22"/>
  <c r="T2633" i="22" s="1"/>
  <c r="X2633" i="22"/>
  <c r="W2634" i="22" l="1"/>
  <c r="J2634" i="22"/>
  <c r="S2634" i="22" s="1"/>
  <c r="O2634" i="22"/>
  <c r="P2634" i="22"/>
  <c r="X2634" i="22"/>
  <c r="L2634" i="22"/>
  <c r="T2634" i="22" s="1"/>
  <c r="N2633" i="22"/>
  <c r="U2633" i="22" s="1"/>
  <c r="Q2633" i="22"/>
  <c r="Y2633" i="22"/>
  <c r="G2635" i="22" a="1"/>
  <c r="G2635" i="22" s="1"/>
  <c r="F2636" i="22"/>
  <c r="K2635" i="22" a="1"/>
  <c r="K2635" i="22" s="1"/>
  <c r="M2634" i="22"/>
  <c r="V2634" i="22"/>
  <c r="A2634" i="22"/>
  <c r="B2621" i="22" s="1"/>
  <c r="H2634" i="22"/>
  <c r="R2634" i="22" s="1"/>
  <c r="Q2634" i="22" l="1"/>
  <c r="N2634" i="22"/>
  <c r="U2634" i="22" s="1"/>
  <c r="Y2634" i="22"/>
  <c r="L2635" i="22"/>
  <c r="T2635" i="22" s="1"/>
  <c r="P2635" i="22"/>
  <c r="X2635" i="22"/>
  <c r="H2635" i="22"/>
  <c r="R2635" i="22" s="1"/>
  <c r="V2635" i="22"/>
  <c r="M2635" i="22"/>
  <c r="A2635" i="22"/>
  <c r="B2622" i="22" s="1"/>
  <c r="G2636" i="22" a="1"/>
  <c r="G2636" i="22" s="1"/>
  <c r="F2637" i="22"/>
  <c r="K2636" i="22" a="1"/>
  <c r="K2636" i="22" s="1"/>
  <c r="O2635" i="22"/>
  <c r="W2635" i="22"/>
  <c r="J2635" i="22"/>
  <c r="S2635" i="22" s="1"/>
  <c r="O2636" i="22" l="1"/>
  <c r="W2636" i="22"/>
  <c r="J2636" i="22"/>
  <c r="S2636" i="22" s="1"/>
  <c r="P2636" i="22"/>
  <c r="L2636" i="22"/>
  <c r="T2636" i="22" s="1"/>
  <c r="X2636" i="22"/>
  <c r="G2637" i="22" a="1"/>
  <c r="G2637" i="22" s="1"/>
  <c r="F2638" i="22"/>
  <c r="K2637" i="22" a="1"/>
  <c r="K2637" i="22" s="1"/>
  <c r="V2636" i="22"/>
  <c r="M2636" i="22"/>
  <c r="H2636" i="22"/>
  <c r="R2636" i="22" s="1"/>
  <c r="A2636" i="22"/>
  <c r="B2623" i="22" s="1"/>
  <c r="Q2635" i="22"/>
  <c r="N2635" i="22"/>
  <c r="U2635" i="22" s="1"/>
  <c r="Y2635" i="22"/>
  <c r="Q2636" i="22" l="1"/>
  <c r="Y2636" i="22"/>
  <c r="N2636" i="22"/>
  <c r="U2636" i="22" s="1"/>
  <c r="M2637" i="22"/>
  <c r="A2637" i="22"/>
  <c r="B2624" i="22" s="1"/>
  <c r="H2637" i="22"/>
  <c r="R2637" i="22" s="1"/>
  <c r="V2637" i="22"/>
  <c r="O2637" i="22"/>
  <c r="W2637" i="22"/>
  <c r="J2637" i="22"/>
  <c r="S2637" i="22" s="1"/>
  <c r="K2638" i="22" a="1"/>
  <c r="K2638" i="22" s="1"/>
  <c r="G2638" i="22" a="1"/>
  <c r="G2638" i="22" s="1"/>
  <c r="F2639" i="22"/>
  <c r="L2637" i="22"/>
  <c r="T2637" i="22" s="1"/>
  <c r="P2637" i="22"/>
  <c r="X2637" i="22"/>
  <c r="O2638" i="22" l="1"/>
  <c r="W2638" i="22"/>
  <c r="J2638" i="22"/>
  <c r="S2638" i="22" s="1"/>
  <c r="K2639" i="22" a="1"/>
  <c r="K2639" i="22" s="1"/>
  <c r="G2639" i="22" a="1"/>
  <c r="G2639" i="22" s="1"/>
  <c r="F2640" i="22"/>
  <c r="Q2637" i="22"/>
  <c r="Y2637" i="22"/>
  <c r="N2637" i="22"/>
  <c r="U2637" i="22" s="1"/>
  <c r="H2638" i="22"/>
  <c r="R2638" i="22" s="1"/>
  <c r="V2638" i="22"/>
  <c r="M2638" i="22"/>
  <c r="A2638" i="22"/>
  <c r="B2625" i="22" s="1"/>
  <c r="X2638" i="22"/>
  <c r="L2638" i="22"/>
  <c r="T2638" i="22" s="1"/>
  <c r="P2638" i="22"/>
  <c r="K2640" i="22" l="1" a="1"/>
  <c r="K2640" i="22" s="1"/>
  <c r="G2640" i="22" a="1"/>
  <c r="G2640" i="22" s="1"/>
  <c r="F2641" i="22"/>
  <c r="H2639" i="22"/>
  <c r="R2639" i="22" s="1"/>
  <c r="V2639" i="22"/>
  <c r="M2639" i="22"/>
  <c r="A2639" i="22"/>
  <c r="B2626" i="22" s="1"/>
  <c r="J2639" i="22"/>
  <c r="S2639" i="22" s="1"/>
  <c r="W2639" i="22"/>
  <c r="O2639" i="22"/>
  <c r="N2638" i="22"/>
  <c r="U2638" i="22" s="1"/>
  <c r="Q2638" i="22"/>
  <c r="Y2638" i="22"/>
  <c r="L2639" i="22"/>
  <c r="T2639" i="22" s="1"/>
  <c r="P2639" i="22"/>
  <c r="X2639" i="22"/>
  <c r="O2640" i="22" l="1"/>
  <c r="W2640" i="22"/>
  <c r="J2640" i="22"/>
  <c r="S2640" i="22" s="1"/>
  <c r="F2642" i="22"/>
  <c r="K2641" i="22" a="1"/>
  <c r="K2641" i="22" s="1"/>
  <c r="G2641" i="22" a="1"/>
  <c r="G2641" i="22" s="1"/>
  <c r="Q2639" i="22"/>
  <c r="Y2639" i="22"/>
  <c r="N2639" i="22"/>
  <c r="U2639" i="22" s="1"/>
  <c r="H2640" i="22"/>
  <c r="R2640" i="22" s="1"/>
  <c r="V2640" i="22"/>
  <c r="M2640" i="22"/>
  <c r="A2640" i="22"/>
  <c r="B2627" i="22" s="1"/>
  <c r="L2640" i="22"/>
  <c r="T2640" i="22" s="1"/>
  <c r="P2640" i="22"/>
  <c r="X2640" i="22"/>
  <c r="A2641" i="22" l="1"/>
  <c r="B2628" i="22" s="1"/>
  <c r="H2641" i="22"/>
  <c r="R2641" i="22" s="1"/>
  <c r="V2641" i="22"/>
  <c r="M2641" i="22"/>
  <c r="K2642" i="22" a="1"/>
  <c r="K2642" i="22" s="1"/>
  <c r="F2643" i="22"/>
  <c r="G2642" i="22" a="1"/>
  <c r="G2642" i="22" s="1"/>
  <c r="P2641" i="22"/>
  <c r="X2641" i="22"/>
  <c r="L2641" i="22"/>
  <c r="T2641" i="22" s="1"/>
  <c r="Q2640" i="22"/>
  <c r="Y2640" i="22"/>
  <c r="N2640" i="22"/>
  <c r="U2640" i="22" s="1"/>
  <c r="O2641" i="22"/>
  <c r="W2641" i="22"/>
  <c r="J2641" i="22"/>
  <c r="S2641" i="22" s="1"/>
  <c r="G2643" i="22" l="1" a="1"/>
  <c r="G2643" i="22" s="1"/>
  <c r="F2644" i="22"/>
  <c r="K2643" i="22" a="1"/>
  <c r="K2643" i="22" s="1"/>
  <c r="X2642" i="22"/>
  <c r="L2642" i="22"/>
  <c r="T2642" i="22" s="1"/>
  <c r="P2642" i="22"/>
  <c r="Y2641" i="22"/>
  <c r="N2641" i="22"/>
  <c r="U2641" i="22" s="1"/>
  <c r="Q2641" i="22"/>
  <c r="J2642" i="22"/>
  <c r="S2642" i="22" s="1"/>
  <c r="O2642" i="22"/>
  <c r="W2642" i="22"/>
  <c r="A2642" i="22"/>
  <c r="B2629" i="22" s="1"/>
  <c r="H2642" i="22"/>
  <c r="R2642" i="22" s="1"/>
  <c r="V2642" i="22"/>
  <c r="M2642" i="22"/>
  <c r="L2643" i="22" l="1"/>
  <c r="T2643" i="22" s="1"/>
  <c r="P2643" i="22"/>
  <c r="X2643" i="22"/>
  <c r="G2644" i="22" a="1"/>
  <c r="G2644" i="22" s="1"/>
  <c r="F2645" i="22"/>
  <c r="K2644" i="22" a="1"/>
  <c r="K2644" i="22" s="1"/>
  <c r="O2643" i="22"/>
  <c r="W2643" i="22"/>
  <c r="J2643" i="22"/>
  <c r="S2643" i="22" s="1"/>
  <c r="Y2642" i="22"/>
  <c r="Q2642" i="22"/>
  <c r="N2642" i="22"/>
  <c r="U2642" i="22" s="1"/>
  <c r="A2643" i="22"/>
  <c r="B2630" i="22" s="1"/>
  <c r="M2643" i="22"/>
  <c r="H2643" i="22"/>
  <c r="R2643" i="22" s="1"/>
  <c r="V2643" i="22"/>
  <c r="P2644" i="22" l="1"/>
  <c r="X2644" i="22"/>
  <c r="L2644" i="22"/>
  <c r="T2644" i="22" s="1"/>
  <c r="W2644" i="22"/>
  <c r="J2644" i="22"/>
  <c r="S2644" i="22" s="1"/>
  <c r="O2644" i="22"/>
  <c r="G2645" i="22" a="1"/>
  <c r="G2645" i="22" s="1"/>
  <c r="F2646" i="22"/>
  <c r="K2645" i="22" a="1"/>
  <c r="K2645" i="22" s="1"/>
  <c r="N2643" i="22"/>
  <c r="U2643" i="22" s="1"/>
  <c r="Q2643" i="22"/>
  <c r="Y2643" i="22"/>
  <c r="V2644" i="22"/>
  <c r="M2644" i="22"/>
  <c r="H2644" i="22"/>
  <c r="R2644" i="22" s="1"/>
  <c r="A2644" i="22"/>
  <c r="B2631" i="22" s="1"/>
  <c r="Q2644" i="22" l="1"/>
  <c r="Y2644" i="22"/>
  <c r="N2644" i="22"/>
  <c r="U2644" i="22" s="1"/>
  <c r="H2645" i="22"/>
  <c r="R2645" i="22" s="1"/>
  <c r="M2645" i="22"/>
  <c r="V2645" i="22"/>
  <c r="A2645" i="22"/>
  <c r="B2632" i="22" s="1"/>
  <c r="K2646" i="22" a="1"/>
  <c r="K2646" i="22" s="1"/>
  <c r="G2646" i="22" a="1"/>
  <c r="G2646" i="22" s="1"/>
  <c r="F2647" i="22"/>
  <c r="O2645" i="22"/>
  <c r="W2645" i="22"/>
  <c r="J2645" i="22"/>
  <c r="S2645" i="22" s="1"/>
  <c r="L2645" i="22"/>
  <c r="T2645" i="22" s="1"/>
  <c r="P2645" i="22"/>
  <c r="X2645" i="22"/>
  <c r="P2646" i="22" l="1"/>
  <c r="X2646" i="22"/>
  <c r="L2646" i="22"/>
  <c r="T2646" i="22" s="1"/>
  <c r="Q2645" i="22"/>
  <c r="Y2645" i="22"/>
  <c r="N2645" i="22"/>
  <c r="U2645" i="22" s="1"/>
  <c r="O2646" i="22"/>
  <c r="J2646" i="22"/>
  <c r="S2646" i="22" s="1"/>
  <c r="W2646" i="22"/>
  <c r="K2647" i="22" a="1"/>
  <c r="K2647" i="22" s="1"/>
  <c r="F2648" i="22"/>
  <c r="G2647" i="22" a="1"/>
  <c r="G2647" i="22" s="1"/>
  <c r="A2646" i="22"/>
  <c r="B2633" i="22" s="1"/>
  <c r="V2646" i="22"/>
  <c r="M2646" i="22"/>
  <c r="H2646" i="22"/>
  <c r="R2646" i="22" s="1"/>
  <c r="V2647" i="22" l="1"/>
  <c r="M2647" i="22"/>
  <c r="A2647" i="22"/>
  <c r="B2634" i="22" s="1"/>
  <c r="H2647" i="22"/>
  <c r="R2647" i="22" s="1"/>
  <c r="O2647" i="22"/>
  <c r="W2647" i="22"/>
  <c r="J2647" i="22"/>
  <c r="S2647" i="22" s="1"/>
  <c r="N2646" i="22"/>
  <c r="U2646" i="22" s="1"/>
  <c r="Q2646" i="22"/>
  <c r="Y2646" i="22"/>
  <c r="P2647" i="22"/>
  <c r="X2647" i="22"/>
  <c r="L2647" i="22"/>
  <c r="T2647" i="22" s="1"/>
  <c r="K2648" i="22" a="1"/>
  <c r="K2648" i="22" s="1"/>
  <c r="G2648" i="22" a="1"/>
  <c r="G2648" i="22" s="1"/>
  <c r="F2649" i="22"/>
  <c r="H2648" i="22" l="1"/>
  <c r="R2648" i="22" s="1"/>
  <c r="M2648" i="22"/>
  <c r="A2648" i="22"/>
  <c r="B2635" i="22" s="1"/>
  <c r="V2648" i="22"/>
  <c r="P2648" i="22"/>
  <c r="X2648" i="22"/>
  <c r="L2648" i="22"/>
  <c r="T2648" i="22" s="1"/>
  <c r="Q2647" i="22"/>
  <c r="N2647" i="22"/>
  <c r="U2647" i="22" s="1"/>
  <c r="Y2647" i="22"/>
  <c r="J2648" i="22"/>
  <c r="S2648" i="22" s="1"/>
  <c r="O2648" i="22"/>
  <c r="W2648" i="22"/>
  <c r="F2650" i="22"/>
  <c r="K2649" i="22" a="1"/>
  <c r="K2649" i="22" s="1"/>
  <c r="G2649" i="22" a="1"/>
  <c r="G2649" i="22" s="1"/>
  <c r="P2649" i="22" l="1"/>
  <c r="L2649" i="22"/>
  <c r="T2649" i="22" s="1"/>
  <c r="X2649" i="22"/>
  <c r="K2650" i="22" a="1"/>
  <c r="K2650" i="22" s="1"/>
  <c r="F2651" i="22"/>
  <c r="G2650" i="22" a="1"/>
  <c r="G2650" i="22" s="1"/>
  <c r="W2649" i="22"/>
  <c r="J2649" i="22"/>
  <c r="S2649" i="22" s="1"/>
  <c r="O2649" i="22"/>
  <c r="Y2648" i="22"/>
  <c r="N2648" i="22"/>
  <c r="U2648" i="22" s="1"/>
  <c r="Q2648" i="22"/>
  <c r="H2649" i="22"/>
  <c r="R2649" i="22" s="1"/>
  <c r="V2649" i="22"/>
  <c r="M2649" i="22"/>
  <c r="A2649" i="22"/>
  <c r="B2636" i="22" s="1"/>
  <c r="N2649" i="22" l="1"/>
  <c r="U2649" i="22" s="1"/>
  <c r="Q2649" i="22"/>
  <c r="Y2649" i="22"/>
  <c r="O2650" i="22"/>
  <c r="W2650" i="22"/>
  <c r="J2650" i="22"/>
  <c r="S2650" i="22" s="1"/>
  <c r="L2650" i="22"/>
  <c r="T2650" i="22" s="1"/>
  <c r="P2650" i="22"/>
  <c r="X2650" i="22"/>
  <c r="H2650" i="22"/>
  <c r="R2650" i="22" s="1"/>
  <c r="V2650" i="22"/>
  <c r="M2650" i="22"/>
  <c r="A2650" i="22"/>
  <c r="B2637" i="22" s="1"/>
  <c r="F2652" i="22"/>
  <c r="K2651" i="22" a="1"/>
  <c r="K2651" i="22" s="1"/>
  <c r="G2651" i="22" a="1"/>
  <c r="G2651" i="22" s="1"/>
  <c r="Q2650" i="22" l="1"/>
  <c r="Y2650" i="22"/>
  <c r="N2650" i="22"/>
  <c r="U2650" i="22" s="1"/>
  <c r="K2652" i="22" a="1"/>
  <c r="K2652" i="22" s="1"/>
  <c r="G2652" i="22" a="1"/>
  <c r="G2652" i="22" s="1"/>
  <c r="F2653" i="22"/>
  <c r="M2651" i="22"/>
  <c r="A2651" i="22"/>
  <c r="B2638" i="22" s="1"/>
  <c r="H2651" i="22"/>
  <c r="R2651" i="22" s="1"/>
  <c r="V2651" i="22"/>
  <c r="P2651" i="22"/>
  <c r="L2651" i="22"/>
  <c r="T2651" i="22" s="1"/>
  <c r="X2651" i="22"/>
  <c r="O2651" i="22"/>
  <c r="W2651" i="22"/>
  <c r="J2651" i="22"/>
  <c r="S2651" i="22" s="1"/>
  <c r="K2653" i="22" l="1" a="1"/>
  <c r="K2653" i="22" s="1"/>
  <c r="G2653" i="22" a="1"/>
  <c r="G2653" i="22" s="1"/>
  <c r="F2654" i="22"/>
  <c r="O2652" i="22"/>
  <c r="W2652" i="22"/>
  <c r="J2652" i="22"/>
  <c r="S2652" i="22" s="1"/>
  <c r="M2652" i="22"/>
  <c r="H2652" i="22"/>
  <c r="R2652" i="22" s="1"/>
  <c r="A2652" i="22"/>
  <c r="B2639" i="22" s="1"/>
  <c r="V2652" i="22"/>
  <c r="X2652" i="22"/>
  <c r="L2652" i="22"/>
  <c r="T2652" i="22" s="1"/>
  <c r="P2652" i="22"/>
  <c r="Q2651" i="22"/>
  <c r="N2651" i="22"/>
  <c r="U2651" i="22" s="1"/>
  <c r="Y2651" i="22"/>
  <c r="Y2652" i="22" l="1"/>
  <c r="N2652" i="22"/>
  <c r="U2652" i="22" s="1"/>
  <c r="Q2652" i="22"/>
  <c r="O2653" i="22"/>
  <c r="W2653" i="22"/>
  <c r="J2653" i="22"/>
  <c r="S2653" i="22" s="1"/>
  <c r="G2654" i="22" a="1"/>
  <c r="G2654" i="22" s="1"/>
  <c r="F2655" i="22"/>
  <c r="K2654" i="22" a="1"/>
  <c r="K2654" i="22" s="1"/>
  <c r="A2653" i="22"/>
  <c r="B2640" i="22" s="1"/>
  <c r="M2653" i="22"/>
  <c r="H2653" i="22"/>
  <c r="R2653" i="22" s="1"/>
  <c r="V2653" i="22"/>
  <c r="L2653" i="22"/>
  <c r="T2653" i="22" s="1"/>
  <c r="P2653" i="22"/>
  <c r="X2653" i="22"/>
  <c r="M2654" i="22" l="1"/>
  <c r="H2654" i="22"/>
  <c r="R2654" i="22" s="1"/>
  <c r="V2654" i="22"/>
  <c r="A2654" i="22"/>
  <c r="B2641" i="22" s="1"/>
  <c r="W2654" i="22"/>
  <c r="J2654" i="22"/>
  <c r="S2654" i="22" s="1"/>
  <c r="O2654" i="22"/>
  <c r="P2654" i="22"/>
  <c r="L2654" i="22"/>
  <c r="T2654" i="22" s="1"/>
  <c r="X2654" i="22"/>
  <c r="Y2653" i="22"/>
  <c r="N2653" i="22"/>
  <c r="U2653" i="22" s="1"/>
  <c r="Q2653" i="22"/>
  <c r="F2656" i="22"/>
  <c r="K2655" i="22" a="1"/>
  <c r="K2655" i="22" s="1"/>
  <c r="G2655" i="22" a="1"/>
  <c r="G2655" i="22" s="1"/>
  <c r="L2655" i="22" l="1"/>
  <c r="T2655" i="22" s="1"/>
  <c r="P2655" i="22"/>
  <c r="X2655" i="22"/>
  <c r="K2656" i="22" a="1"/>
  <c r="K2656" i="22" s="1"/>
  <c r="F2657" i="22"/>
  <c r="G2656" i="22" a="1"/>
  <c r="G2656" i="22" s="1"/>
  <c r="J2655" i="22"/>
  <c r="S2655" i="22" s="1"/>
  <c r="O2655" i="22"/>
  <c r="W2655" i="22"/>
  <c r="A2655" i="22"/>
  <c r="B2642" i="22" s="1"/>
  <c r="H2655" i="22"/>
  <c r="R2655" i="22" s="1"/>
  <c r="V2655" i="22"/>
  <c r="M2655" i="22"/>
  <c r="N2654" i="22"/>
  <c r="U2654" i="22" s="1"/>
  <c r="Q2654" i="22"/>
  <c r="Y2654" i="22"/>
  <c r="A2656" i="22" l="1"/>
  <c r="B2643" i="22" s="1"/>
  <c r="H2656" i="22"/>
  <c r="R2656" i="22" s="1"/>
  <c r="M2656" i="22"/>
  <c r="V2656" i="22"/>
  <c r="N2655" i="22"/>
  <c r="U2655" i="22" s="1"/>
  <c r="Q2655" i="22"/>
  <c r="Y2655" i="22"/>
  <c r="X2656" i="22"/>
  <c r="L2656" i="22"/>
  <c r="T2656" i="22" s="1"/>
  <c r="P2656" i="22"/>
  <c r="K2657" i="22" a="1"/>
  <c r="K2657" i="22" s="1"/>
  <c r="G2657" i="22" a="1"/>
  <c r="G2657" i="22" s="1"/>
  <c r="F2658" i="22"/>
  <c r="O2656" i="22"/>
  <c r="W2656" i="22"/>
  <c r="J2656" i="22"/>
  <c r="S2656" i="22" s="1"/>
  <c r="O2657" i="22" l="1"/>
  <c r="W2657" i="22"/>
  <c r="J2657" i="22"/>
  <c r="S2657" i="22" s="1"/>
  <c r="G2658" i="22" a="1"/>
  <c r="G2658" i="22" s="1"/>
  <c r="K2658" i="22" a="1"/>
  <c r="K2658" i="22" s="1"/>
  <c r="F2659" i="22"/>
  <c r="X2657" i="22"/>
  <c r="L2657" i="22"/>
  <c r="T2657" i="22" s="1"/>
  <c r="P2657" i="22"/>
  <c r="N2656" i="22"/>
  <c r="U2656" i="22" s="1"/>
  <c r="Q2656" i="22"/>
  <c r="Y2656" i="22"/>
  <c r="V2657" i="22"/>
  <c r="M2657" i="22"/>
  <c r="A2657" i="22"/>
  <c r="B2644" i="22" s="1"/>
  <c r="H2657" i="22"/>
  <c r="R2657" i="22" s="1"/>
  <c r="J2658" i="22" l="1"/>
  <c r="S2658" i="22" s="1"/>
  <c r="W2658" i="22"/>
  <c r="O2658" i="22"/>
  <c r="F2660" i="22"/>
  <c r="K2659" i="22" a="1"/>
  <c r="K2659" i="22" s="1"/>
  <c r="G2659" i="22" a="1"/>
  <c r="G2659" i="22" s="1"/>
  <c r="Y2657" i="22"/>
  <c r="N2657" i="22"/>
  <c r="U2657" i="22" s="1"/>
  <c r="Q2657" i="22"/>
  <c r="P2658" i="22"/>
  <c r="X2658" i="22"/>
  <c r="L2658" i="22"/>
  <c r="T2658" i="22" s="1"/>
  <c r="M2658" i="22"/>
  <c r="A2658" i="22"/>
  <c r="B2645" i="22" s="1"/>
  <c r="H2658" i="22"/>
  <c r="R2658" i="22" s="1"/>
  <c r="V2658" i="22"/>
  <c r="N2658" i="22" l="1"/>
  <c r="U2658" i="22" s="1"/>
  <c r="Q2658" i="22"/>
  <c r="Y2658" i="22"/>
  <c r="G2660" i="22" a="1"/>
  <c r="G2660" i="22" s="1"/>
  <c r="F2661" i="22"/>
  <c r="K2660" i="22" a="1"/>
  <c r="K2660" i="22" s="1"/>
  <c r="X2659" i="22"/>
  <c r="L2659" i="22"/>
  <c r="T2659" i="22" s="1"/>
  <c r="P2659" i="22"/>
  <c r="O2659" i="22"/>
  <c r="W2659" i="22"/>
  <c r="J2659" i="22"/>
  <c r="S2659" i="22" s="1"/>
  <c r="A2659" i="22"/>
  <c r="B2646" i="22" s="1"/>
  <c r="H2659" i="22"/>
  <c r="R2659" i="22" s="1"/>
  <c r="V2659" i="22"/>
  <c r="M2659" i="22"/>
  <c r="P2660" i="22" l="1"/>
  <c r="L2660" i="22"/>
  <c r="T2660" i="22" s="1"/>
  <c r="X2660" i="22"/>
  <c r="A2660" i="22"/>
  <c r="B2647" i="22" s="1"/>
  <c r="H2660" i="22"/>
  <c r="R2660" i="22" s="1"/>
  <c r="M2660" i="22"/>
  <c r="V2660" i="22"/>
  <c r="O2660" i="22"/>
  <c r="W2660" i="22"/>
  <c r="J2660" i="22"/>
  <c r="S2660" i="22" s="1"/>
  <c r="K2661" i="22" a="1"/>
  <c r="K2661" i="22" s="1"/>
  <c r="F2662" i="22"/>
  <c r="G2661" i="22" a="1"/>
  <c r="G2661" i="22" s="1"/>
  <c r="N2659" i="22"/>
  <c r="U2659" i="22" s="1"/>
  <c r="Q2659" i="22"/>
  <c r="Y2659" i="22"/>
  <c r="A2661" i="22" l="1"/>
  <c r="B2648" i="22" s="1"/>
  <c r="H2661" i="22"/>
  <c r="R2661" i="22" s="1"/>
  <c r="V2661" i="22"/>
  <c r="M2661" i="22"/>
  <c r="Q2660" i="22"/>
  <c r="Y2660" i="22"/>
  <c r="N2660" i="22"/>
  <c r="U2660" i="22" s="1"/>
  <c r="K2662" i="22" a="1"/>
  <c r="K2662" i="22" s="1"/>
  <c r="F2663" i="22"/>
  <c r="G2662" i="22" a="1"/>
  <c r="G2662" i="22" s="1"/>
  <c r="J2661" i="22"/>
  <c r="S2661" i="22" s="1"/>
  <c r="O2661" i="22"/>
  <c r="W2661" i="22"/>
  <c r="P2661" i="22"/>
  <c r="L2661" i="22"/>
  <c r="T2661" i="22" s="1"/>
  <c r="X2661" i="22"/>
  <c r="P2662" i="22" l="1"/>
  <c r="X2662" i="22"/>
  <c r="L2662" i="22"/>
  <c r="T2662" i="22" s="1"/>
  <c r="Q2661" i="22"/>
  <c r="N2661" i="22"/>
  <c r="U2661" i="22" s="1"/>
  <c r="Y2661" i="22"/>
  <c r="O2662" i="22"/>
  <c r="W2662" i="22"/>
  <c r="J2662" i="22"/>
  <c r="S2662" i="22" s="1"/>
  <c r="H2662" i="22"/>
  <c r="R2662" i="22" s="1"/>
  <c r="M2662" i="22"/>
  <c r="V2662" i="22"/>
  <c r="A2662" i="22"/>
  <c r="B2649" i="22" s="1"/>
  <c r="G2663" i="22" a="1"/>
  <c r="G2663" i="22" s="1"/>
  <c r="K2663" i="22" a="1"/>
  <c r="K2663" i="22" s="1"/>
  <c r="F2664" i="22"/>
  <c r="A2663" i="22" l="1"/>
  <c r="B2650" i="22" s="1"/>
  <c r="M2663" i="22"/>
  <c r="H2663" i="22"/>
  <c r="R2663" i="22" s="1"/>
  <c r="V2663" i="22"/>
  <c r="J2663" i="22"/>
  <c r="S2663" i="22" s="1"/>
  <c r="O2663" i="22"/>
  <c r="W2663" i="22"/>
  <c r="Q2662" i="22"/>
  <c r="Y2662" i="22"/>
  <c r="N2662" i="22"/>
  <c r="U2662" i="22" s="1"/>
  <c r="P2663" i="22"/>
  <c r="X2663" i="22"/>
  <c r="L2663" i="22"/>
  <c r="T2663" i="22" s="1"/>
  <c r="K2664" i="22" a="1"/>
  <c r="K2664" i="22" s="1"/>
  <c r="F2665" i="22"/>
  <c r="G2664" i="22" a="1"/>
  <c r="G2664" i="22" s="1"/>
  <c r="M2664" i="22" l="1"/>
  <c r="A2664" i="22"/>
  <c r="B2651" i="22" s="1"/>
  <c r="H2664" i="22"/>
  <c r="R2664" i="22" s="1"/>
  <c r="V2664" i="22"/>
  <c r="K2665" i="22" a="1"/>
  <c r="K2665" i="22" s="1"/>
  <c r="F2666" i="22"/>
  <c r="G2665" i="22" a="1"/>
  <c r="G2665" i="22" s="1"/>
  <c r="L2664" i="22"/>
  <c r="T2664" i="22" s="1"/>
  <c r="P2664" i="22"/>
  <c r="X2664" i="22"/>
  <c r="Y2663" i="22"/>
  <c r="N2663" i="22"/>
  <c r="U2663" i="22" s="1"/>
  <c r="Q2663" i="22"/>
  <c r="O2664" i="22"/>
  <c r="W2664" i="22"/>
  <c r="J2664" i="22"/>
  <c r="S2664" i="22" s="1"/>
  <c r="O2665" i="22" l="1"/>
  <c r="J2665" i="22"/>
  <c r="S2665" i="22" s="1"/>
  <c r="W2665" i="22"/>
  <c r="X2665" i="22"/>
  <c r="L2665" i="22"/>
  <c r="T2665" i="22" s="1"/>
  <c r="P2665" i="22"/>
  <c r="M2665" i="22"/>
  <c r="H2665" i="22"/>
  <c r="R2665" i="22" s="1"/>
  <c r="V2665" i="22"/>
  <c r="A2665" i="22"/>
  <c r="B2652" i="22" s="1"/>
  <c r="F2667" i="22"/>
  <c r="K2666" i="22" a="1"/>
  <c r="K2666" i="22" s="1"/>
  <c r="G2666" i="22" a="1"/>
  <c r="G2666" i="22" s="1"/>
  <c r="N2664" i="22"/>
  <c r="U2664" i="22" s="1"/>
  <c r="Q2664" i="22"/>
  <c r="Y2664" i="22"/>
  <c r="O2666" i="22" l="1"/>
  <c r="J2666" i="22"/>
  <c r="S2666" i="22" s="1"/>
  <c r="W2666" i="22"/>
  <c r="L2666" i="22"/>
  <c r="T2666" i="22" s="1"/>
  <c r="P2666" i="22"/>
  <c r="X2666" i="22"/>
  <c r="N2665" i="22"/>
  <c r="U2665" i="22" s="1"/>
  <c r="Q2665" i="22"/>
  <c r="Y2665" i="22"/>
  <c r="A2666" i="22"/>
  <c r="B2653" i="22" s="1"/>
  <c r="H2666" i="22"/>
  <c r="R2666" i="22" s="1"/>
  <c r="M2666" i="22"/>
  <c r="V2666" i="22"/>
  <c r="G2667" i="22" a="1"/>
  <c r="G2667" i="22" s="1"/>
  <c r="F2668" i="22"/>
  <c r="K2667" i="22" a="1"/>
  <c r="K2667" i="22" s="1"/>
  <c r="M2667" i="22" l="1"/>
  <c r="A2667" i="22"/>
  <c r="B2654" i="22" s="1"/>
  <c r="H2667" i="22"/>
  <c r="R2667" i="22" s="1"/>
  <c r="V2667" i="22"/>
  <c r="Q2666" i="22"/>
  <c r="Y2666" i="22"/>
  <c r="N2666" i="22"/>
  <c r="U2666" i="22" s="1"/>
  <c r="G2668" i="22" a="1"/>
  <c r="G2668" i="22" s="1"/>
  <c r="F2669" i="22"/>
  <c r="K2668" i="22" a="1"/>
  <c r="K2668" i="22" s="1"/>
  <c r="O2667" i="22"/>
  <c r="J2667" i="22"/>
  <c r="S2667" i="22" s="1"/>
  <c r="W2667" i="22"/>
  <c r="X2667" i="22"/>
  <c r="P2667" i="22"/>
  <c r="L2667" i="22"/>
  <c r="T2667" i="22" s="1"/>
  <c r="A2668" i="22" l="1"/>
  <c r="B2655" i="22" s="1"/>
  <c r="V2668" i="22"/>
  <c r="M2668" i="22"/>
  <c r="H2668" i="22"/>
  <c r="R2668" i="22" s="1"/>
  <c r="P2668" i="22"/>
  <c r="X2668" i="22"/>
  <c r="L2668" i="22"/>
  <c r="T2668" i="22" s="1"/>
  <c r="G2669" i="22" a="1"/>
  <c r="G2669" i="22" s="1"/>
  <c r="K2669" i="22" a="1"/>
  <c r="K2669" i="22" s="1"/>
  <c r="F2670" i="22"/>
  <c r="O2668" i="22"/>
  <c r="J2668" i="22"/>
  <c r="S2668" i="22" s="1"/>
  <c r="W2668" i="22"/>
  <c r="Q2667" i="22"/>
  <c r="Y2667" i="22"/>
  <c r="N2667" i="22"/>
  <c r="U2667" i="22" s="1"/>
  <c r="M2669" i="22" l="1"/>
  <c r="A2669" i="22"/>
  <c r="B2656" i="22" s="1"/>
  <c r="V2669" i="22"/>
  <c r="H2669" i="22"/>
  <c r="R2669" i="22" s="1"/>
  <c r="K2670" i="22" a="1"/>
  <c r="K2670" i="22" s="1"/>
  <c r="G2670" i="22" a="1"/>
  <c r="G2670" i="22" s="1"/>
  <c r="F2671" i="22"/>
  <c r="Y2668" i="22"/>
  <c r="N2668" i="22"/>
  <c r="U2668" i="22" s="1"/>
  <c r="Q2668" i="22"/>
  <c r="L2669" i="22"/>
  <c r="T2669" i="22" s="1"/>
  <c r="P2669" i="22"/>
  <c r="X2669" i="22"/>
  <c r="W2669" i="22"/>
  <c r="J2669" i="22"/>
  <c r="S2669" i="22" s="1"/>
  <c r="O2669" i="22"/>
  <c r="P2670" i="22" l="1"/>
  <c r="X2670" i="22"/>
  <c r="L2670" i="22"/>
  <c r="T2670" i="22" s="1"/>
  <c r="W2670" i="22"/>
  <c r="J2670" i="22"/>
  <c r="S2670" i="22" s="1"/>
  <c r="O2670" i="22"/>
  <c r="A2670" i="22"/>
  <c r="B2657" i="22" s="1"/>
  <c r="H2670" i="22"/>
  <c r="R2670" i="22" s="1"/>
  <c r="V2670" i="22"/>
  <c r="M2670" i="22"/>
  <c r="G2671" i="22" a="1"/>
  <c r="G2671" i="22" s="1"/>
  <c r="K2671" i="22" a="1"/>
  <c r="K2671" i="22" s="1"/>
  <c r="F2672" i="22"/>
  <c r="Q2669" i="22"/>
  <c r="Y2669" i="22"/>
  <c r="N2669" i="22"/>
  <c r="U2669" i="22" s="1"/>
  <c r="F2673" i="22" l="1"/>
  <c r="G2672" i="22" a="1"/>
  <c r="G2672" i="22" s="1"/>
  <c r="K2672" i="22" a="1"/>
  <c r="K2672" i="22" s="1"/>
  <c r="M2671" i="22"/>
  <c r="A2671" i="22"/>
  <c r="B2658" i="22" s="1"/>
  <c r="H2671" i="22"/>
  <c r="R2671" i="22" s="1"/>
  <c r="V2671" i="22"/>
  <c r="X2671" i="22"/>
  <c r="P2671" i="22"/>
  <c r="L2671" i="22"/>
  <c r="T2671" i="22" s="1"/>
  <c r="O2671" i="22"/>
  <c r="J2671" i="22"/>
  <c r="S2671" i="22" s="1"/>
  <c r="W2671" i="22"/>
  <c r="Q2670" i="22"/>
  <c r="Y2670" i="22"/>
  <c r="N2670" i="22"/>
  <c r="U2670" i="22" s="1"/>
  <c r="N2671" i="22" l="1"/>
  <c r="U2671" i="22" s="1"/>
  <c r="Q2671" i="22"/>
  <c r="Y2671" i="22"/>
  <c r="P2672" i="22"/>
  <c r="L2672" i="22"/>
  <c r="T2672" i="22" s="1"/>
  <c r="X2672" i="22"/>
  <c r="W2672" i="22"/>
  <c r="J2672" i="22"/>
  <c r="S2672" i="22" s="1"/>
  <c r="O2672" i="22"/>
  <c r="A2672" i="22"/>
  <c r="B2659" i="22" s="1"/>
  <c r="M2672" i="22"/>
  <c r="V2672" i="22"/>
  <c r="H2672" i="22"/>
  <c r="R2672" i="22" s="1"/>
  <c r="K2673" i="22" a="1"/>
  <c r="K2673" i="22" s="1"/>
  <c r="F2674" i="22"/>
  <c r="G2673" i="22" a="1"/>
  <c r="G2673" i="22" s="1"/>
  <c r="X2673" i="22" l="1"/>
  <c r="P2673" i="22"/>
  <c r="L2673" i="22"/>
  <c r="T2673" i="22" s="1"/>
  <c r="N2672" i="22"/>
  <c r="U2672" i="22" s="1"/>
  <c r="Q2672" i="22"/>
  <c r="Y2672" i="22"/>
  <c r="M2673" i="22"/>
  <c r="A2673" i="22"/>
  <c r="B2660" i="22" s="1"/>
  <c r="V2673" i="22"/>
  <c r="H2673" i="22"/>
  <c r="R2673" i="22" s="1"/>
  <c r="K2674" i="22" a="1"/>
  <c r="K2674" i="22" s="1"/>
  <c r="F2675" i="22"/>
  <c r="G2674" i="22" a="1"/>
  <c r="G2674" i="22" s="1"/>
  <c r="O2673" i="22"/>
  <c r="W2673" i="22"/>
  <c r="J2673" i="22"/>
  <c r="S2673" i="22" s="1"/>
  <c r="A2674" i="22" l="1"/>
  <c r="B2661" i="22" s="1"/>
  <c r="V2674" i="22"/>
  <c r="H2674" i="22"/>
  <c r="R2674" i="22" s="1"/>
  <c r="M2674" i="22"/>
  <c r="G2675" i="22" a="1"/>
  <c r="G2675" i="22" s="1"/>
  <c r="F2676" i="22"/>
  <c r="K2675" i="22" a="1"/>
  <c r="K2675" i="22" s="1"/>
  <c r="J2674" i="22"/>
  <c r="S2674" i="22" s="1"/>
  <c r="O2674" i="22"/>
  <c r="W2674" i="22"/>
  <c r="Q2673" i="22"/>
  <c r="Y2673" i="22"/>
  <c r="N2673" i="22"/>
  <c r="U2673" i="22" s="1"/>
  <c r="L2674" i="22"/>
  <c r="T2674" i="22" s="1"/>
  <c r="P2674" i="22"/>
  <c r="X2674" i="22"/>
  <c r="L2675" i="22" l="1"/>
  <c r="T2675" i="22" s="1"/>
  <c r="P2675" i="22"/>
  <c r="X2675" i="22"/>
  <c r="Y2674" i="22"/>
  <c r="Q2674" i="22"/>
  <c r="N2674" i="22"/>
  <c r="U2674" i="22" s="1"/>
  <c r="W2675" i="22"/>
  <c r="J2675" i="22"/>
  <c r="S2675" i="22" s="1"/>
  <c r="O2675" i="22"/>
  <c r="K2676" i="22" a="1"/>
  <c r="K2676" i="22" s="1"/>
  <c r="G2676" i="22" a="1"/>
  <c r="G2676" i="22" s="1"/>
  <c r="F2677" i="22"/>
  <c r="A2675" i="22"/>
  <c r="B2662" i="22" s="1"/>
  <c r="V2675" i="22"/>
  <c r="M2675" i="22"/>
  <c r="H2675" i="22"/>
  <c r="R2675" i="22" s="1"/>
  <c r="N2675" i="22" l="1"/>
  <c r="U2675" i="22" s="1"/>
  <c r="Q2675" i="22"/>
  <c r="Y2675" i="22"/>
  <c r="H2676" i="22"/>
  <c r="R2676" i="22" s="1"/>
  <c r="V2676" i="22"/>
  <c r="A2676" i="22"/>
  <c r="B2663" i="22" s="1"/>
  <c r="M2676" i="22"/>
  <c r="K2677" i="22" a="1"/>
  <c r="K2677" i="22" s="1"/>
  <c r="G2677" i="22" a="1"/>
  <c r="G2677" i="22" s="1"/>
  <c r="F2678" i="22"/>
  <c r="P2676" i="22"/>
  <c r="X2676" i="22"/>
  <c r="L2676" i="22"/>
  <c r="T2676" i="22" s="1"/>
  <c r="O2676" i="22"/>
  <c r="W2676" i="22"/>
  <c r="J2676" i="22"/>
  <c r="S2676" i="22" s="1"/>
  <c r="Y2676" i="22" l="1"/>
  <c r="Q2676" i="22"/>
  <c r="N2676" i="22"/>
  <c r="U2676" i="22" s="1"/>
  <c r="P2677" i="22"/>
  <c r="X2677" i="22"/>
  <c r="L2677" i="22"/>
  <c r="T2677" i="22" s="1"/>
  <c r="O2677" i="22"/>
  <c r="W2677" i="22"/>
  <c r="J2677" i="22"/>
  <c r="S2677" i="22" s="1"/>
  <c r="G2678" i="22" a="1"/>
  <c r="G2678" i="22" s="1"/>
  <c r="F2679" i="22"/>
  <c r="K2678" i="22" a="1"/>
  <c r="K2678" i="22" s="1"/>
  <c r="H2677" i="22"/>
  <c r="R2677" i="22" s="1"/>
  <c r="M2677" i="22"/>
  <c r="A2677" i="22"/>
  <c r="B2664" i="22" s="1"/>
  <c r="V2677" i="22"/>
  <c r="K2679" i="22" l="1" a="1"/>
  <c r="K2679" i="22" s="1"/>
  <c r="G2679" i="22" a="1"/>
  <c r="G2679" i="22" s="1"/>
  <c r="F2680" i="22"/>
  <c r="W2678" i="22"/>
  <c r="O2678" i="22"/>
  <c r="J2678" i="22"/>
  <c r="S2678" i="22" s="1"/>
  <c r="N2677" i="22"/>
  <c r="U2677" i="22" s="1"/>
  <c r="Q2677" i="22"/>
  <c r="Y2677" i="22"/>
  <c r="L2678" i="22"/>
  <c r="T2678" i="22" s="1"/>
  <c r="P2678" i="22"/>
  <c r="X2678" i="22"/>
  <c r="M2678" i="22"/>
  <c r="A2678" i="22"/>
  <c r="B2665" i="22" s="1"/>
  <c r="H2678" i="22"/>
  <c r="R2678" i="22" s="1"/>
  <c r="V2678" i="22"/>
  <c r="Q2678" i="22" l="1"/>
  <c r="Y2678" i="22"/>
  <c r="N2678" i="22"/>
  <c r="U2678" i="22" s="1"/>
  <c r="G2680" i="22" a="1"/>
  <c r="G2680" i="22" s="1"/>
  <c r="F2681" i="22"/>
  <c r="K2680" i="22" a="1"/>
  <c r="K2680" i="22" s="1"/>
  <c r="M2679" i="22"/>
  <c r="H2679" i="22"/>
  <c r="R2679" i="22" s="1"/>
  <c r="V2679" i="22"/>
  <c r="A2679" i="22"/>
  <c r="B2666" i="22" s="1"/>
  <c r="O2679" i="22"/>
  <c r="W2679" i="22"/>
  <c r="J2679" i="22"/>
  <c r="S2679" i="22" s="1"/>
  <c r="L2679" i="22"/>
  <c r="T2679" i="22" s="1"/>
  <c r="P2679" i="22"/>
  <c r="X2679" i="22"/>
  <c r="Y2679" i="22" l="1"/>
  <c r="Q2679" i="22"/>
  <c r="N2679" i="22"/>
  <c r="U2679" i="22" s="1"/>
  <c r="L2680" i="22"/>
  <c r="T2680" i="22" s="1"/>
  <c r="P2680" i="22"/>
  <c r="X2680" i="22"/>
  <c r="G2681" i="22" a="1"/>
  <c r="G2681" i="22" s="1"/>
  <c r="F2682" i="22"/>
  <c r="K2681" i="22" a="1"/>
  <c r="K2681" i="22" s="1"/>
  <c r="O2680" i="22"/>
  <c r="W2680" i="22"/>
  <c r="J2680" i="22"/>
  <c r="S2680" i="22" s="1"/>
  <c r="H2680" i="22"/>
  <c r="R2680" i="22" s="1"/>
  <c r="V2680" i="22"/>
  <c r="M2680" i="22"/>
  <c r="A2680" i="22"/>
  <c r="B2667" i="22" s="1"/>
  <c r="Y2680" i="22" l="1"/>
  <c r="N2680" i="22"/>
  <c r="U2680" i="22" s="1"/>
  <c r="Q2680" i="22"/>
  <c r="M2681" i="22"/>
  <c r="V2681" i="22"/>
  <c r="A2681" i="22"/>
  <c r="B2668" i="22" s="1"/>
  <c r="H2681" i="22"/>
  <c r="R2681" i="22" s="1"/>
  <c r="K2682" i="22" a="1"/>
  <c r="K2682" i="22" s="1"/>
  <c r="F2683" i="22"/>
  <c r="G2682" i="22" a="1"/>
  <c r="G2682" i="22" s="1"/>
  <c r="P2681" i="22"/>
  <c r="L2681" i="22"/>
  <c r="T2681" i="22" s="1"/>
  <c r="X2681" i="22"/>
  <c r="W2681" i="22"/>
  <c r="J2681" i="22"/>
  <c r="S2681" i="22" s="1"/>
  <c r="O2681" i="22"/>
  <c r="P2682" i="22" l="1"/>
  <c r="X2682" i="22"/>
  <c r="L2682" i="22"/>
  <c r="T2682" i="22" s="1"/>
  <c r="N2681" i="22"/>
  <c r="U2681" i="22" s="1"/>
  <c r="Q2681" i="22"/>
  <c r="Y2681" i="22"/>
  <c r="J2682" i="22"/>
  <c r="S2682" i="22" s="1"/>
  <c r="O2682" i="22"/>
  <c r="W2682" i="22"/>
  <c r="H2682" i="22"/>
  <c r="R2682" i="22" s="1"/>
  <c r="M2682" i="22"/>
  <c r="A2682" i="22"/>
  <c r="B2669" i="22" s="1"/>
  <c r="V2682" i="22"/>
  <c r="F2684" i="22"/>
  <c r="K2683" i="22" a="1"/>
  <c r="K2683" i="22" s="1"/>
  <c r="G2683" i="22" a="1"/>
  <c r="G2683" i="22" s="1"/>
  <c r="L2683" i="22" l="1"/>
  <c r="T2683" i="22" s="1"/>
  <c r="P2683" i="22"/>
  <c r="X2683" i="22"/>
  <c r="Q2682" i="22"/>
  <c r="N2682" i="22"/>
  <c r="U2682" i="22" s="1"/>
  <c r="Y2682" i="22"/>
  <c r="O2683" i="22"/>
  <c r="W2683" i="22"/>
  <c r="J2683" i="22"/>
  <c r="S2683" i="22" s="1"/>
  <c r="K2684" i="22" a="1"/>
  <c r="K2684" i="22" s="1"/>
  <c r="G2684" i="22" a="1"/>
  <c r="G2684" i="22" s="1"/>
  <c r="F2685" i="22"/>
  <c r="V2683" i="22"/>
  <c r="H2683" i="22"/>
  <c r="R2683" i="22" s="1"/>
  <c r="M2683" i="22"/>
  <c r="A2683" i="22"/>
  <c r="B2670" i="22" s="1"/>
  <c r="M2684" i="22" l="1"/>
  <c r="A2684" i="22"/>
  <c r="B2671" i="22" s="1"/>
  <c r="H2684" i="22"/>
  <c r="R2684" i="22" s="1"/>
  <c r="V2684" i="22"/>
  <c r="X2684" i="22"/>
  <c r="L2684" i="22"/>
  <c r="T2684" i="22" s="1"/>
  <c r="P2684" i="22"/>
  <c r="N2683" i="22"/>
  <c r="U2683" i="22" s="1"/>
  <c r="Y2683" i="22"/>
  <c r="Q2683" i="22"/>
  <c r="F2686" i="22"/>
  <c r="K2685" i="22" a="1"/>
  <c r="K2685" i="22" s="1"/>
  <c r="G2685" i="22" a="1"/>
  <c r="G2685" i="22" s="1"/>
  <c r="W2684" i="22"/>
  <c r="O2684" i="22"/>
  <c r="J2684" i="22"/>
  <c r="S2684" i="22" s="1"/>
  <c r="A2685" i="22" l="1"/>
  <c r="B2672" i="22" s="1"/>
  <c r="M2685" i="22"/>
  <c r="H2685" i="22"/>
  <c r="R2685" i="22" s="1"/>
  <c r="V2685" i="22"/>
  <c r="O2685" i="22"/>
  <c r="W2685" i="22"/>
  <c r="J2685" i="22"/>
  <c r="S2685" i="22" s="1"/>
  <c r="X2685" i="22"/>
  <c r="L2685" i="22"/>
  <c r="T2685" i="22" s="1"/>
  <c r="P2685" i="22"/>
  <c r="K2686" i="22" a="1"/>
  <c r="K2686" i="22" s="1"/>
  <c r="G2686" i="22" a="1"/>
  <c r="G2686" i="22" s="1"/>
  <c r="F2687" i="22"/>
  <c r="Y2684" i="22"/>
  <c r="N2684" i="22"/>
  <c r="U2684" i="22" s="1"/>
  <c r="Q2684" i="22"/>
  <c r="F2688" i="22" l="1"/>
  <c r="K2687" i="22" a="1"/>
  <c r="K2687" i="22" s="1"/>
  <c r="G2687" i="22" a="1"/>
  <c r="G2687" i="22" s="1"/>
  <c r="H2686" i="22"/>
  <c r="R2686" i="22" s="1"/>
  <c r="V2686" i="22"/>
  <c r="M2686" i="22"/>
  <c r="A2686" i="22"/>
  <c r="B2673" i="22" s="1"/>
  <c r="P2686" i="22"/>
  <c r="L2686" i="22"/>
  <c r="T2686" i="22" s="1"/>
  <c r="X2686" i="22"/>
  <c r="O2686" i="22"/>
  <c r="W2686" i="22"/>
  <c r="J2686" i="22"/>
  <c r="S2686" i="22" s="1"/>
  <c r="Q2685" i="22"/>
  <c r="Y2685" i="22"/>
  <c r="N2685" i="22"/>
  <c r="U2685" i="22" s="1"/>
  <c r="V2687" i="22" l="1"/>
  <c r="M2687" i="22"/>
  <c r="H2687" i="22"/>
  <c r="R2687" i="22" s="1"/>
  <c r="A2687" i="22"/>
  <c r="B2674" i="22" s="1"/>
  <c r="Q2686" i="22"/>
  <c r="Y2686" i="22"/>
  <c r="N2686" i="22"/>
  <c r="U2686" i="22" s="1"/>
  <c r="P2687" i="22"/>
  <c r="L2687" i="22"/>
  <c r="T2687" i="22" s="1"/>
  <c r="X2687" i="22"/>
  <c r="J2687" i="22"/>
  <c r="S2687" i="22" s="1"/>
  <c r="O2687" i="22"/>
  <c r="W2687" i="22"/>
  <c r="F2689" i="22"/>
  <c r="K2688" i="22" a="1"/>
  <c r="K2688" i="22" s="1"/>
  <c r="G2688" i="22" a="1"/>
  <c r="G2688" i="22" s="1"/>
  <c r="P2688" i="22" l="1"/>
  <c r="L2688" i="22"/>
  <c r="T2688" i="22" s="1"/>
  <c r="X2688" i="22"/>
  <c r="G2689" i="22" a="1"/>
  <c r="G2689" i="22" s="1"/>
  <c r="F2690" i="22"/>
  <c r="K2689" i="22" a="1"/>
  <c r="K2689" i="22" s="1"/>
  <c r="W2688" i="22"/>
  <c r="J2688" i="22"/>
  <c r="S2688" i="22" s="1"/>
  <c r="O2688" i="22"/>
  <c r="Q2687" i="22"/>
  <c r="Y2687" i="22"/>
  <c r="N2687" i="22"/>
  <c r="U2687" i="22" s="1"/>
  <c r="M2688" i="22"/>
  <c r="A2688" i="22"/>
  <c r="B2675" i="22" s="1"/>
  <c r="H2688" i="22"/>
  <c r="R2688" i="22" s="1"/>
  <c r="V2688" i="22"/>
  <c r="Q2688" i="22" l="1"/>
  <c r="Y2688" i="22"/>
  <c r="N2688" i="22"/>
  <c r="U2688" i="22" s="1"/>
  <c r="O2689" i="22"/>
  <c r="J2689" i="22"/>
  <c r="S2689" i="22" s="1"/>
  <c r="W2689" i="22"/>
  <c r="K2690" i="22" a="1"/>
  <c r="K2690" i="22" s="1"/>
  <c r="G2690" i="22" a="1"/>
  <c r="G2690" i="22" s="1"/>
  <c r="F2691" i="22"/>
  <c r="P2689" i="22"/>
  <c r="X2689" i="22"/>
  <c r="L2689" i="22"/>
  <c r="T2689" i="22" s="1"/>
  <c r="H2689" i="22"/>
  <c r="R2689" i="22" s="1"/>
  <c r="M2689" i="22"/>
  <c r="A2689" i="22"/>
  <c r="B2676" i="22" s="1"/>
  <c r="V2689" i="22"/>
  <c r="L2690" i="22" l="1"/>
  <c r="T2690" i="22" s="1"/>
  <c r="P2690" i="22"/>
  <c r="X2690" i="22"/>
  <c r="O2690" i="22"/>
  <c r="W2690" i="22"/>
  <c r="J2690" i="22"/>
  <c r="S2690" i="22" s="1"/>
  <c r="K2691" i="22" a="1"/>
  <c r="K2691" i="22" s="1"/>
  <c r="G2691" i="22" a="1"/>
  <c r="G2691" i="22" s="1"/>
  <c r="F2692" i="22"/>
  <c r="N2689" i="22"/>
  <c r="U2689" i="22" s="1"/>
  <c r="Q2689" i="22"/>
  <c r="Y2689" i="22"/>
  <c r="H2690" i="22"/>
  <c r="R2690" i="22" s="1"/>
  <c r="V2690" i="22"/>
  <c r="M2690" i="22"/>
  <c r="A2690" i="22"/>
  <c r="B2677" i="22" s="1"/>
  <c r="O2691" i="22" l="1"/>
  <c r="W2691" i="22"/>
  <c r="J2691" i="22"/>
  <c r="S2691" i="22" s="1"/>
  <c r="Q2690" i="22"/>
  <c r="N2690" i="22"/>
  <c r="U2690" i="22" s="1"/>
  <c r="Y2690" i="22"/>
  <c r="P2691" i="22"/>
  <c r="X2691" i="22"/>
  <c r="L2691" i="22"/>
  <c r="T2691" i="22" s="1"/>
  <c r="K2692" i="22" a="1"/>
  <c r="K2692" i="22" s="1"/>
  <c r="F2693" i="22"/>
  <c r="G2692" i="22" a="1"/>
  <c r="G2692" i="22" s="1"/>
  <c r="H2691" i="22"/>
  <c r="R2691" i="22" s="1"/>
  <c r="V2691" i="22"/>
  <c r="A2691" i="22"/>
  <c r="B2678" i="22" s="1"/>
  <c r="M2691" i="22"/>
  <c r="W2692" i="22" l="1"/>
  <c r="J2692" i="22"/>
  <c r="S2692" i="22" s="1"/>
  <c r="O2692" i="22"/>
  <c r="F2694" i="22"/>
  <c r="K2693" i="22" a="1"/>
  <c r="K2693" i="22" s="1"/>
  <c r="G2693" i="22" a="1"/>
  <c r="G2693" i="22" s="1"/>
  <c r="H2692" i="22"/>
  <c r="R2692" i="22" s="1"/>
  <c r="V2692" i="22"/>
  <c r="A2692" i="22"/>
  <c r="B2679" i="22" s="1"/>
  <c r="M2692" i="22"/>
  <c r="X2692" i="22"/>
  <c r="P2692" i="22"/>
  <c r="L2692" i="22"/>
  <c r="T2692" i="22" s="1"/>
  <c r="N2691" i="22"/>
  <c r="U2691" i="22" s="1"/>
  <c r="Q2691" i="22"/>
  <c r="Y2691" i="22"/>
  <c r="P2693" i="22" l="1"/>
  <c r="X2693" i="22"/>
  <c r="L2693" i="22"/>
  <c r="T2693" i="22" s="1"/>
  <c r="O2693" i="22"/>
  <c r="W2693" i="22"/>
  <c r="J2693" i="22"/>
  <c r="S2693" i="22" s="1"/>
  <c r="Q2692" i="22"/>
  <c r="Y2692" i="22"/>
  <c r="N2692" i="22"/>
  <c r="U2692" i="22" s="1"/>
  <c r="M2693" i="22"/>
  <c r="A2693" i="22"/>
  <c r="B2680" i="22" s="1"/>
  <c r="H2693" i="22"/>
  <c r="R2693" i="22" s="1"/>
  <c r="V2693" i="22"/>
  <c r="K2694" i="22" a="1"/>
  <c r="K2694" i="22" s="1"/>
  <c r="G2694" i="22" a="1"/>
  <c r="G2694" i="22" s="1"/>
  <c r="F2695" i="22"/>
  <c r="O2694" i="22" l="1"/>
  <c r="W2694" i="22"/>
  <c r="J2694" i="22"/>
  <c r="S2694" i="22" s="1"/>
  <c r="P2694" i="22"/>
  <c r="X2694" i="22"/>
  <c r="L2694" i="22"/>
  <c r="T2694" i="22" s="1"/>
  <c r="H2694" i="22"/>
  <c r="R2694" i="22" s="1"/>
  <c r="V2694" i="22"/>
  <c r="A2694" i="22"/>
  <c r="B2681" i="22" s="1"/>
  <c r="M2694" i="22"/>
  <c r="N2693" i="22"/>
  <c r="U2693" i="22" s="1"/>
  <c r="Q2693" i="22"/>
  <c r="Y2693" i="22"/>
  <c r="G2695" i="22" a="1"/>
  <c r="G2695" i="22" s="1"/>
  <c r="F2696" i="22"/>
  <c r="K2695" i="22" a="1"/>
  <c r="K2695" i="22" s="1"/>
  <c r="P2695" i="22" l="1"/>
  <c r="X2695" i="22"/>
  <c r="L2695" i="22"/>
  <c r="T2695" i="22" s="1"/>
  <c r="O2695" i="22"/>
  <c r="W2695" i="22"/>
  <c r="J2695" i="22"/>
  <c r="S2695" i="22" s="1"/>
  <c r="H2695" i="22"/>
  <c r="R2695" i="22" s="1"/>
  <c r="A2695" i="22"/>
  <c r="B2682" i="22" s="1"/>
  <c r="M2695" i="22"/>
  <c r="V2695" i="22"/>
  <c r="F2697" i="22"/>
  <c r="G2696" i="22" a="1"/>
  <c r="G2696" i="22" s="1"/>
  <c r="K2696" i="22" a="1"/>
  <c r="K2696" i="22" s="1"/>
  <c r="N2694" i="22"/>
  <c r="U2694" i="22" s="1"/>
  <c r="Q2694" i="22"/>
  <c r="Y2694" i="22"/>
  <c r="K2697" i="22" l="1" a="1"/>
  <c r="K2697" i="22" s="1"/>
  <c r="G2697" i="22" a="1"/>
  <c r="G2697" i="22" s="1"/>
  <c r="F2698" i="22"/>
  <c r="M2696" i="22"/>
  <c r="A2696" i="22"/>
  <c r="B2683" i="22" s="1"/>
  <c r="V2696" i="22"/>
  <c r="H2696" i="22"/>
  <c r="R2696" i="22" s="1"/>
  <c r="L2696" i="22"/>
  <c r="T2696" i="22" s="1"/>
  <c r="P2696" i="22"/>
  <c r="X2696" i="22"/>
  <c r="O2696" i="22"/>
  <c r="W2696" i="22"/>
  <c r="J2696" i="22"/>
  <c r="S2696" i="22" s="1"/>
  <c r="Y2695" i="22"/>
  <c r="N2695" i="22"/>
  <c r="U2695" i="22" s="1"/>
  <c r="Q2695" i="22"/>
  <c r="Q2696" i="22" l="1"/>
  <c r="Y2696" i="22"/>
  <c r="N2696" i="22"/>
  <c r="U2696" i="22" s="1"/>
  <c r="W2697" i="22"/>
  <c r="O2697" i="22"/>
  <c r="J2697" i="22"/>
  <c r="S2697" i="22" s="1"/>
  <c r="F2699" i="22"/>
  <c r="G2698" i="22" a="1"/>
  <c r="G2698" i="22" s="1"/>
  <c r="K2698" i="22" a="1"/>
  <c r="K2698" i="22" s="1"/>
  <c r="V2697" i="22"/>
  <c r="A2697" i="22"/>
  <c r="B2684" i="22" s="1"/>
  <c r="M2697" i="22"/>
  <c r="H2697" i="22"/>
  <c r="R2697" i="22" s="1"/>
  <c r="L2697" i="22"/>
  <c r="T2697" i="22" s="1"/>
  <c r="P2697" i="22"/>
  <c r="X2697" i="22"/>
  <c r="M2698" i="22" l="1"/>
  <c r="V2698" i="22"/>
  <c r="A2698" i="22"/>
  <c r="B2685" i="22" s="1"/>
  <c r="H2698" i="22"/>
  <c r="R2698" i="22" s="1"/>
  <c r="Q2697" i="22"/>
  <c r="Y2697" i="22"/>
  <c r="N2697" i="22"/>
  <c r="U2697" i="22" s="1"/>
  <c r="K2699" i="22" a="1"/>
  <c r="K2699" i="22" s="1"/>
  <c r="F2700" i="22"/>
  <c r="G2699" i="22" a="1"/>
  <c r="G2699" i="22" s="1"/>
  <c r="P2698" i="22"/>
  <c r="X2698" i="22"/>
  <c r="L2698" i="22"/>
  <c r="T2698" i="22" s="1"/>
  <c r="W2698" i="22"/>
  <c r="J2698" i="22"/>
  <c r="S2698" i="22" s="1"/>
  <c r="O2698" i="22"/>
  <c r="H2699" i="22" l="1"/>
  <c r="R2699" i="22" s="1"/>
  <c r="M2699" i="22"/>
  <c r="V2699" i="22"/>
  <c r="A2699" i="22"/>
  <c r="B2686" i="22" s="1"/>
  <c r="K2700" i="22" a="1"/>
  <c r="K2700" i="22" s="1"/>
  <c r="F2701" i="22"/>
  <c r="G2700" i="22" a="1"/>
  <c r="G2700" i="22" s="1"/>
  <c r="W2699" i="22"/>
  <c r="J2699" i="22"/>
  <c r="S2699" i="22" s="1"/>
  <c r="O2699" i="22"/>
  <c r="P2699" i="22"/>
  <c r="X2699" i="22"/>
  <c r="L2699" i="22"/>
  <c r="T2699" i="22" s="1"/>
  <c r="Q2698" i="22"/>
  <c r="Y2698" i="22"/>
  <c r="N2698" i="22"/>
  <c r="U2698" i="22" s="1"/>
  <c r="V2700" i="22" l="1"/>
  <c r="M2700" i="22"/>
  <c r="H2700" i="22"/>
  <c r="R2700" i="22" s="1"/>
  <c r="A2700" i="22"/>
  <c r="B2687" i="22" s="1"/>
  <c r="P2700" i="22"/>
  <c r="X2700" i="22"/>
  <c r="L2700" i="22"/>
  <c r="T2700" i="22" s="1"/>
  <c r="F2702" i="22"/>
  <c r="K2701" i="22" a="1"/>
  <c r="K2701" i="22" s="1"/>
  <c r="G2701" i="22" a="1"/>
  <c r="G2701" i="22" s="1"/>
  <c r="O2700" i="22"/>
  <c r="W2700" i="22"/>
  <c r="J2700" i="22"/>
  <c r="S2700" i="22" s="1"/>
  <c r="Q2699" i="22"/>
  <c r="Y2699" i="22"/>
  <c r="N2699" i="22"/>
  <c r="U2699" i="22" s="1"/>
  <c r="K2702" i="22" l="1" a="1"/>
  <c r="K2702" i="22" s="1"/>
  <c r="G2702" i="22" a="1"/>
  <c r="G2702" i="22" s="1"/>
  <c r="F2703" i="22"/>
  <c r="A2701" i="22"/>
  <c r="B2688" i="22" s="1"/>
  <c r="V2701" i="22"/>
  <c r="H2701" i="22"/>
  <c r="R2701" i="22" s="1"/>
  <c r="M2701" i="22"/>
  <c r="Q2700" i="22"/>
  <c r="Y2700" i="22"/>
  <c r="N2700" i="22"/>
  <c r="U2700" i="22" s="1"/>
  <c r="W2701" i="22"/>
  <c r="O2701" i="22"/>
  <c r="J2701" i="22"/>
  <c r="S2701" i="22" s="1"/>
  <c r="L2701" i="22"/>
  <c r="T2701" i="22" s="1"/>
  <c r="X2701" i="22"/>
  <c r="P2701" i="22"/>
  <c r="K2703" i="22" l="1" a="1"/>
  <c r="K2703" i="22" s="1"/>
  <c r="G2703" i="22" a="1"/>
  <c r="G2703" i="22" s="1"/>
  <c r="F2704" i="22"/>
  <c r="H2702" i="22"/>
  <c r="R2702" i="22" s="1"/>
  <c r="M2702" i="22"/>
  <c r="A2702" i="22"/>
  <c r="B2689" i="22" s="1"/>
  <c r="V2702" i="22"/>
  <c r="N2701" i="22"/>
  <c r="U2701" i="22" s="1"/>
  <c r="Q2701" i="22"/>
  <c r="Y2701" i="22"/>
  <c r="O2702" i="22"/>
  <c r="W2702" i="22"/>
  <c r="J2702" i="22"/>
  <c r="S2702" i="22" s="1"/>
  <c r="X2702" i="22"/>
  <c r="L2702" i="22"/>
  <c r="T2702" i="22" s="1"/>
  <c r="P2702" i="22"/>
  <c r="N2702" i="22" l="1"/>
  <c r="U2702" i="22" s="1"/>
  <c r="Q2702" i="22"/>
  <c r="Y2702" i="22"/>
  <c r="K2704" i="22" a="1"/>
  <c r="K2704" i="22" s="1"/>
  <c r="F2705" i="22"/>
  <c r="G2704" i="22" a="1"/>
  <c r="G2704" i="22" s="1"/>
  <c r="H2703" i="22"/>
  <c r="R2703" i="22" s="1"/>
  <c r="V2703" i="22"/>
  <c r="M2703" i="22"/>
  <c r="A2703" i="22"/>
  <c r="B2690" i="22" s="1"/>
  <c r="J2703" i="22"/>
  <c r="S2703" i="22" s="1"/>
  <c r="O2703" i="22"/>
  <c r="W2703" i="22"/>
  <c r="X2703" i="22"/>
  <c r="L2703" i="22"/>
  <c r="T2703" i="22" s="1"/>
  <c r="P2703" i="22"/>
  <c r="W2704" i="22" l="1"/>
  <c r="J2704" i="22"/>
  <c r="S2704" i="22" s="1"/>
  <c r="O2704" i="22"/>
  <c r="M2704" i="22"/>
  <c r="H2704" i="22"/>
  <c r="R2704" i="22" s="1"/>
  <c r="A2704" i="22"/>
  <c r="B2691" i="22" s="1"/>
  <c r="V2704" i="22"/>
  <c r="F2706" i="22"/>
  <c r="K2705" i="22" a="1"/>
  <c r="K2705" i="22" s="1"/>
  <c r="G2705" i="22" a="1"/>
  <c r="G2705" i="22" s="1"/>
  <c r="P2704" i="22"/>
  <c r="L2704" i="22"/>
  <c r="T2704" i="22" s="1"/>
  <c r="X2704" i="22"/>
  <c r="Q2703" i="22"/>
  <c r="N2703" i="22"/>
  <c r="U2703" i="22" s="1"/>
  <c r="Y2703" i="22"/>
  <c r="N2704" i="22" l="1"/>
  <c r="U2704" i="22" s="1"/>
  <c r="Q2704" i="22"/>
  <c r="Y2704" i="22"/>
  <c r="K2706" i="22" a="1"/>
  <c r="K2706" i="22" s="1"/>
  <c r="G2706" i="22" a="1"/>
  <c r="G2706" i="22" s="1"/>
  <c r="F2707" i="22"/>
  <c r="V2705" i="22"/>
  <c r="M2705" i="22"/>
  <c r="A2705" i="22"/>
  <c r="B2692" i="22" s="1"/>
  <c r="H2705" i="22"/>
  <c r="R2705" i="22" s="1"/>
  <c r="X2705" i="22"/>
  <c r="L2705" i="22"/>
  <c r="T2705" i="22" s="1"/>
  <c r="P2705" i="22"/>
  <c r="O2705" i="22"/>
  <c r="W2705" i="22"/>
  <c r="J2705" i="22"/>
  <c r="S2705" i="22" s="1"/>
  <c r="P2706" i="22" l="1"/>
  <c r="X2706" i="22"/>
  <c r="L2706" i="22"/>
  <c r="T2706" i="22" s="1"/>
  <c r="J2706" i="22"/>
  <c r="S2706" i="22" s="1"/>
  <c r="W2706" i="22"/>
  <c r="O2706" i="22"/>
  <c r="M2706" i="22"/>
  <c r="H2706" i="22"/>
  <c r="R2706" i="22" s="1"/>
  <c r="A2706" i="22"/>
  <c r="B2693" i="22" s="1"/>
  <c r="V2706" i="22"/>
  <c r="F2708" i="22"/>
  <c r="K2707" i="22" a="1"/>
  <c r="K2707" i="22" s="1"/>
  <c r="G2707" i="22" a="1"/>
  <c r="G2707" i="22" s="1"/>
  <c r="Y2705" i="22"/>
  <c r="N2705" i="22"/>
  <c r="U2705" i="22" s="1"/>
  <c r="Q2705" i="22"/>
  <c r="P2707" i="22" l="1"/>
  <c r="L2707" i="22"/>
  <c r="T2707" i="22" s="1"/>
  <c r="X2707" i="22"/>
  <c r="M2707" i="22"/>
  <c r="H2707" i="22"/>
  <c r="R2707" i="22" s="1"/>
  <c r="V2707" i="22"/>
  <c r="A2707" i="22"/>
  <c r="B2694" i="22" s="1"/>
  <c r="Y2706" i="22"/>
  <c r="N2706" i="22"/>
  <c r="U2706" i="22" s="1"/>
  <c r="Q2706" i="22"/>
  <c r="F2709" i="22"/>
  <c r="G2708" i="22" a="1"/>
  <c r="G2708" i="22" s="1"/>
  <c r="K2708" i="22" a="1"/>
  <c r="K2708" i="22" s="1"/>
  <c r="J2707" i="22"/>
  <c r="S2707" i="22" s="1"/>
  <c r="O2707" i="22"/>
  <c r="W2707" i="22"/>
  <c r="P2708" i="22" l="1"/>
  <c r="X2708" i="22"/>
  <c r="L2708" i="22"/>
  <c r="T2708" i="22" s="1"/>
  <c r="F2710" i="22"/>
  <c r="G2709" i="22" a="1"/>
  <c r="G2709" i="22" s="1"/>
  <c r="K2709" i="22" a="1"/>
  <c r="K2709" i="22" s="1"/>
  <c r="M2708" i="22"/>
  <c r="V2708" i="22"/>
  <c r="A2708" i="22"/>
  <c r="B2695" i="22" s="1"/>
  <c r="H2708" i="22"/>
  <c r="R2708" i="22" s="1"/>
  <c r="W2708" i="22"/>
  <c r="J2708" i="22"/>
  <c r="S2708" i="22" s="1"/>
  <c r="O2708" i="22"/>
  <c r="Q2707" i="22"/>
  <c r="N2707" i="22"/>
  <c r="U2707" i="22" s="1"/>
  <c r="Y2707" i="22"/>
  <c r="L2709" i="22" l="1"/>
  <c r="T2709" i="22" s="1"/>
  <c r="P2709" i="22"/>
  <c r="X2709" i="22"/>
  <c r="F2711" i="22"/>
  <c r="G2710" i="22" a="1"/>
  <c r="G2710" i="22" s="1"/>
  <c r="K2710" i="22" a="1"/>
  <c r="K2710" i="22" s="1"/>
  <c r="A2709" i="22"/>
  <c r="B2696" i="22" s="1"/>
  <c r="H2709" i="22"/>
  <c r="R2709" i="22" s="1"/>
  <c r="V2709" i="22"/>
  <c r="M2709" i="22"/>
  <c r="W2709" i="22"/>
  <c r="J2709" i="22"/>
  <c r="S2709" i="22" s="1"/>
  <c r="O2709" i="22"/>
  <c r="Q2708" i="22"/>
  <c r="Y2708" i="22"/>
  <c r="N2708" i="22"/>
  <c r="U2708" i="22" s="1"/>
  <c r="W2710" i="22" l="1"/>
  <c r="O2710" i="22"/>
  <c r="J2710" i="22"/>
  <c r="S2710" i="22" s="1"/>
  <c r="M2710" i="22"/>
  <c r="V2710" i="22"/>
  <c r="A2710" i="22"/>
  <c r="B2697" i="22" s="1"/>
  <c r="H2710" i="22"/>
  <c r="R2710" i="22" s="1"/>
  <c r="X2710" i="22"/>
  <c r="L2710" i="22"/>
  <c r="T2710" i="22" s="1"/>
  <c r="P2710" i="22"/>
  <c r="K2711" i="22" a="1"/>
  <c r="K2711" i="22" s="1"/>
  <c r="F2712" i="22"/>
  <c r="G2711" i="22" a="1"/>
  <c r="G2711" i="22" s="1"/>
  <c r="N2709" i="22"/>
  <c r="U2709" i="22" s="1"/>
  <c r="Q2709" i="22"/>
  <c r="Y2709" i="22"/>
  <c r="A2711" i="22" l="1"/>
  <c r="B2698" i="22" s="1"/>
  <c r="H2711" i="22"/>
  <c r="R2711" i="22" s="1"/>
  <c r="V2711" i="22"/>
  <c r="M2711" i="22"/>
  <c r="N2710" i="22"/>
  <c r="U2710" i="22" s="1"/>
  <c r="Q2710" i="22"/>
  <c r="Y2710" i="22"/>
  <c r="J2711" i="22"/>
  <c r="S2711" i="22" s="1"/>
  <c r="O2711" i="22"/>
  <c r="W2711" i="22"/>
  <c r="F2713" i="22"/>
  <c r="G2712" i="22" a="1"/>
  <c r="G2712" i="22" s="1"/>
  <c r="K2712" i="22" a="1"/>
  <c r="K2712" i="22" s="1"/>
  <c r="P2711" i="22"/>
  <c r="X2711" i="22"/>
  <c r="L2711" i="22"/>
  <c r="T2711" i="22" s="1"/>
  <c r="L2712" i="22" l="1"/>
  <c r="T2712" i="22" s="1"/>
  <c r="P2712" i="22"/>
  <c r="X2712" i="22"/>
  <c r="N2711" i="22"/>
  <c r="U2711" i="22" s="1"/>
  <c r="Q2711" i="22"/>
  <c r="Y2711" i="22"/>
  <c r="A2712" i="22"/>
  <c r="B2699" i="22" s="1"/>
  <c r="M2712" i="22"/>
  <c r="H2712" i="22"/>
  <c r="R2712" i="22" s="1"/>
  <c r="V2712" i="22"/>
  <c r="F2714" i="22"/>
  <c r="K2713" i="22" a="1"/>
  <c r="K2713" i="22" s="1"/>
  <c r="G2713" i="22" a="1"/>
  <c r="G2713" i="22" s="1"/>
  <c r="O2712" i="22"/>
  <c r="J2712" i="22"/>
  <c r="S2712" i="22" s="1"/>
  <c r="W2712" i="22"/>
  <c r="X2713" i="22" l="1"/>
  <c r="L2713" i="22"/>
  <c r="T2713" i="22" s="1"/>
  <c r="P2713" i="22"/>
  <c r="H2713" i="22"/>
  <c r="R2713" i="22" s="1"/>
  <c r="V2713" i="22"/>
  <c r="M2713" i="22"/>
  <c r="A2713" i="22"/>
  <c r="B2700" i="22" s="1"/>
  <c r="G2714" i="22" a="1"/>
  <c r="G2714" i="22" s="1"/>
  <c r="F2715" i="22"/>
  <c r="K2714" i="22" a="1"/>
  <c r="K2714" i="22" s="1"/>
  <c r="Q2712" i="22"/>
  <c r="Y2712" i="22"/>
  <c r="N2712" i="22"/>
  <c r="U2712" i="22" s="1"/>
  <c r="O2713" i="22"/>
  <c r="W2713" i="22"/>
  <c r="J2713" i="22"/>
  <c r="S2713" i="22" s="1"/>
  <c r="L2714" i="22" l="1"/>
  <c r="T2714" i="22" s="1"/>
  <c r="P2714" i="22"/>
  <c r="X2714" i="22"/>
  <c r="V2714" i="22"/>
  <c r="M2714" i="22"/>
  <c r="H2714" i="22"/>
  <c r="R2714" i="22" s="1"/>
  <c r="A2714" i="22"/>
  <c r="B2701" i="22" s="1"/>
  <c r="N2713" i="22"/>
  <c r="U2713" i="22" s="1"/>
  <c r="Y2713" i="22"/>
  <c r="Q2713" i="22"/>
  <c r="G2715" i="22" a="1"/>
  <c r="G2715" i="22" s="1"/>
  <c r="K2715" i="22" a="1"/>
  <c r="K2715" i="22" s="1"/>
  <c r="F2716" i="22"/>
  <c r="J2714" i="22"/>
  <c r="S2714" i="22" s="1"/>
  <c r="O2714" i="22"/>
  <c r="W2714" i="22"/>
  <c r="L2715" i="22" l="1"/>
  <c r="T2715" i="22" s="1"/>
  <c r="P2715" i="22"/>
  <c r="X2715" i="22"/>
  <c r="M2715" i="22"/>
  <c r="A2715" i="22"/>
  <c r="B2702" i="22" s="1"/>
  <c r="H2715" i="22"/>
  <c r="R2715" i="22" s="1"/>
  <c r="V2715" i="22"/>
  <c r="W2715" i="22"/>
  <c r="J2715" i="22"/>
  <c r="S2715" i="22" s="1"/>
  <c r="O2715" i="22"/>
  <c r="G2716" i="22" a="1"/>
  <c r="G2716" i="22" s="1"/>
  <c r="F2717" i="22"/>
  <c r="K2716" i="22" a="1"/>
  <c r="K2716" i="22" s="1"/>
  <c r="Y2714" i="22"/>
  <c r="N2714" i="22"/>
  <c r="U2714" i="22" s="1"/>
  <c r="Q2714" i="22"/>
  <c r="X2716" i="22" l="1"/>
  <c r="L2716" i="22"/>
  <c r="T2716" i="22" s="1"/>
  <c r="P2716" i="22"/>
  <c r="G2717" i="22" a="1"/>
  <c r="G2717" i="22" s="1"/>
  <c r="F2718" i="22"/>
  <c r="K2717" i="22" a="1"/>
  <c r="K2717" i="22" s="1"/>
  <c r="W2716" i="22"/>
  <c r="J2716" i="22"/>
  <c r="S2716" i="22" s="1"/>
  <c r="O2716" i="22"/>
  <c r="N2715" i="22"/>
  <c r="U2715" i="22" s="1"/>
  <c r="Q2715" i="22"/>
  <c r="Y2715" i="22"/>
  <c r="V2716" i="22"/>
  <c r="M2716" i="22"/>
  <c r="A2716" i="22"/>
  <c r="B2703" i="22" s="1"/>
  <c r="H2716" i="22"/>
  <c r="R2716" i="22" s="1"/>
  <c r="L2717" i="22" l="1"/>
  <c r="T2717" i="22" s="1"/>
  <c r="P2717" i="22"/>
  <c r="X2717" i="22"/>
  <c r="Q2716" i="22"/>
  <c r="Y2716" i="22"/>
  <c r="N2716" i="22"/>
  <c r="U2716" i="22" s="1"/>
  <c r="K2718" i="22" a="1"/>
  <c r="K2718" i="22" s="1"/>
  <c r="G2718" i="22" a="1"/>
  <c r="G2718" i="22" s="1"/>
  <c r="F2719" i="22"/>
  <c r="H2717" i="22"/>
  <c r="R2717" i="22" s="1"/>
  <c r="V2717" i="22"/>
  <c r="A2717" i="22"/>
  <c r="B2704" i="22" s="1"/>
  <c r="M2717" i="22"/>
  <c r="O2717" i="22"/>
  <c r="W2717" i="22"/>
  <c r="J2717" i="22"/>
  <c r="S2717" i="22" s="1"/>
  <c r="Y2717" i="22" l="1"/>
  <c r="N2717" i="22"/>
  <c r="U2717" i="22" s="1"/>
  <c r="Q2717" i="22"/>
  <c r="O2718" i="22"/>
  <c r="W2718" i="22"/>
  <c r="J2718" i="22"/>
  <c r="S2718" i="22" s="1"/>
  <c r="G2719" i="22" a="1"/>
  <c r="G2719" i="22" s="1"/>
  <c r="F2720" i="22"/>
  <c r="K2719" i="22" a="1"/>
  <c r="K2719" i="22" s="1"/>
  <c r="X2718" i="22"/>
  <c r="L2718" i="22"/>
  <c r="T2718" i="22" s="1"/>
  <c r="P2718" i="22"/>
  <c r="M2718" i="22"/>
  <c r="A2718" i="22"/>
  <c r="B2705" i="22" s="1"/>
  <c r="V2718" i="22"/>
  <c r="H2718" i="22"/>
  <c r="R2718" i="22" s="1"/>
  <c r="F2721" i="22" l="1"/>
  <c r="K2720" i="22" a="1"/>
  <c r="K2720" i="22" s="1"/>
  <c r="G2720" i="22" a="1"/>
  <c r="G2720" i="22" s="1"/>
  <c r="Y2718" i="22"/>
  <c r="N2718" i="22"/>
  <c r="U2718" i="22" s="1"/>
  <c r="Q2718" i="22"/>
  <c r="V2719" i="22"/>
  <c r="M2719" i="22"/>
  <c r="A2719" i="22"/>
  <c r="B2706" i="22" s="1"/>
  <c r="H2719" i="22"/>
  <c r="R2719" i="22" s="1"/>
  <c r="J2719" i="22"/>
  <c r="S2719" i="22" s="1"/>
  <c r="O2719" i="22"/>
  <c r="W2719" i="22"/>
  <c r="L2719" i="22"/>
  <c r="T2719" i="22" s="1"/>
  <c r="P2719" i="22"/>
  <c r="X2719" i="22"/>
  <c r="V2720" i="22" l="1"/>
  <c r="M2720" i="22"/>
  <c r="H2720" i="22"/>
  <c r="R2720" i="22" s="1"/>
  <c r="A2720" i="22"/>
  <c r="B2707" i="22" s="1"/>
  <c r="X2720" i="22"/>
  <c r="L2720" i="22"/>
  <c r="T2720" i="22" s="1"/>
  <c r="P2720" i="22"/>
  <c r="O2720" i="22"/>
  <c r="W2720" i="22"/>
  <c r="J2720" i="22"/>
  <c r="S2720" i="22" s="1"/>
  <c r="Q2719" i="22"/>
  <c r="N2719" i="22"/>
  <c r="U2719" i="22" s="1"/>
  <c r="Y2719" i="22"/>
  <c r="F2722" i="22"/>
  <c r="G2721" i="22" a="1"/>
  <c r="G2721" i="22" s="1"/>
  <c r="K2721" i="22" a="1"/>
  <c r="K2721" i="22" s="1"/>
  <c r="F2723" i="22" l="1"/>
  <c r="G2722" i="22" a="1"/>
  <c r="G2722" i="22" s="1"/>
  <c r="K2722" i="22" a="1"/>
  <c r="K2722" i="22" s="1"/>
  <c r="O2721" i="22"/>
  <c r="W2721" i="22"/>
  <c r="J2721" i="22"/>
  <c r="S2721" i="22" s="1"/>
  <c r="A2721" i="22"/>
  <c r="B2708" i="22" s="1"/>
  <c r="V2721" i="22"/>
  <c r="M2721" i="22"/>
  <c r="H2721" i="22"/>
  <c r="R2721" i="22" s="1"/>
  <c r="Q2720" i="22"/>
  <c r="Y2720" i="22"/>
  <c r="N2720" i="22"/>
  <c r="U2720" i="22" s="1"/>
  <c r="P2721" i="22"/>
  <c r="L2721" i="22"/>
  <c r="T2721" i="22" s="1"/>
  <c r="X2721" i="22"/>
  <c r="P2722" i="22" l="1"/>
  <c r="X2722" i="22"/>
  <c r="L2722" i="22"/>
  <c r="T2722" i="22" s="1"/>
  <c r="H2722" i="22"/>
  <c r="R2722" i="22" s="1"/>
  <c r="V2722" i="22"/>
  <c r="M2722" i="22"/>
  <c r="A2722" i="22"/>
  <c r="B2709" i="22" s="1"/>
  <c r="J2722" i="22"/>
  <c r="S2722" i="22" s="1"/>
  <c r="O2722" i="22"/>
  <c r="W2722" i="22"/>
  <c r="N2721" i="22"/>
  <c r="U2721" i="22" s="1"/>
  <c r="Y2721" i="22"/>
  <c r="Q2721" i="22"/>
  <c r="K2723" i="22" a="1"/>
  <c r="K2723" i="22" s="1"/>
  <c r="G2723" i="22" a="1"/>
  <c r="G2723" i="22" s="1"/>
  <c r="F2724" i="22"/>
  <c r="O2723" i="22" l="1"/>
  <c r="W2723" i="22"/>
  <c r="J2723" i="22"/>
  <c r="S2723" i="22" s="1"/>
  <c r="H2723" i="22"/>
  <c r="R2723" i="22" s="1"/>
  <c r="V2723" i="22"/>
  <c r="A2723" i="22"/>
  <c r="B2710" i="22" s="1"/>
  <c r="M2723" i="22"/>
  <c r="Q2722" i="22"/>
  <c r="Y2722" i="22"/>
  <c r="N2722" i="22"/>
  <c r="U2722" i="22" s="1"/>
  <c r="X2723" i="22"/>
  <c r="L2723" i="22"/>
  <c r="T2723" i="22" s="1"/>
  <c r="P2723" i="22"/>
  <c r="F2725" i="22"/>
  <c r="K2724" i="22" a="1"/>
  <c r="K2724" i="22" s="1"/>
  <c r="G2724" i="22" a="1"/>
  <c r="G2724" i="22" s="1"/>
  <c r="Q2723" i="22" l="1"/>
  <c r="Y2723" i="22"/>
  <c r="N2723" i="22"/>
  <c r="U2723" i="22" s="1"/>
  <c r="P2724" i="22"/>
  <c r="X2724" i="22"/>
  <c r="L2724" i="22"/>
  <c r="T2724" i="22" s="1"/>
  <c r="V2724" i="22"/>
  <c r="H2724" i="22"/>
  <c r="R2724" i="22" s="1"/>
  <c r="M2724" i="22"/>
  <c r="A2724" i="22"/>
  <c r="B2711" i="22" s="1"/>
  <c r="K2725" i="22" a="1"/>
  <c r="K2725" i="22" s="1"/>
  <c r="G2725" i="22" a="1"/>
  <c r="G2725" i="22" s="1"/>
  <c r="F2726" i="22"/>
  <c r="O2724" i="22"/>
  <c r="W2724" i="22"/>
  <c r="J2724" i="22"/>
  <c r="S2724" i="22" s="1"/>
  <c r="M2725" i="22" l="1"/>
  <c r="A2725" i="22"/>
  <c r="B2712" i="22" s="1"/>
  <c r="V2725" i="22"/>
  <c r="H2725" i="22"/>
  <c r="R2725" i="22" s="1"/>
  <c r="O2725" i="22"/>
  <c r="W2725" i="22"/>
  <c r="J2725" i="22"/>
  <c r="S2725" i="22" s="1"/>
  <c r="F2727" i="22"/>
  <c r="G2726" i="22" a="1"/>
  <c r="G2726" i="22" s="1"/>
  <c r="K2726" i="22" a="1"/>
  <c r="K2726" i="22" s="1"/>
  <c r="L2725" i="22"/>
  <c r="T2725" i="22" s="1"/>
  <c r="P2725" i="22"/>
  <c r="X2725" i="22"/>
  <c r="Y2724" i="22"/>
  <c r="N2724" i="22"/>
  <c r="U2724" i="22" s="1"/>
  <c r="Q2724" i="22"/>
  <c r="G2727" i="22" l="1" a="1"/>
  <c r="G2727" i="22" s="1"/>
  <c r="K2727" i="22" a="1"/>
  <c r="K2727" i="22" s="1"/>
  <c r="F2728" i="22"/>
  <c r="P2726" i="22"/>
  <c r="X2726" i="22"/>
  <c r="L2726" i="22"/>
  <c r="T2726" i="22" s="1"/>
  <c r="M2726" i="22"/>
  <c r="A2726" i="22"/>
  <c r="B2713" i="22" s="1"/>
  <c r="H2726" i="22"/>
  <c r="R2726" i="22" s="1"/>
  <c r="V2726" i="22"/>
  <c r="O2726" i="22"/>
  <c r="W2726" i="22"/>
  <c r="J2726" i="22"/>
  <c r="S2726" i="22" s="1"/>
  <c r="Q2725" i="22"/>
  <c r="Y2725" i="22"/>
  <c r="N2725" i="22"/>
  <c r="U2725" i="22" s="1"/>
  <c r="J2727" i="22" l="1"/>
  <c r="S2727" i="22" s="1"/>
  <c r="W2727" i="22"/>
  <c r="O2727" i="22"/>
  <c r="Q2726" i="22"/>
  <c r="Y2726" i="22"/>
  <c r="N2726" i="22"/>
  <c r="U2726" i="22" s="1"/>
  <c r="K2728" i="22" a="1"/>
  <c r="K2728" i="22" s="1"/>
  <c r="F2729" i="22"/>
  <c r="G2728" i="22" a="1"/>
  <c r="G2728" i="22" s="1"/>
  <c r="P2727" i="22"/>
  <c r="X2727" i="22"/>
  <c r="L2727" i="22"/>
  <c r="T2727" i="22" s="1"/>
  <c r="V2727" i="22"/>
  <c r="M2727" i="22"/>
  <c r="A2727" i="22"/>
  <c r="B2714" i="22" s="1"/>
  <c r="H2727" i="22"/>
  <c r="R2727" i="22" s="1"/>
  <c r="L2728" i="22" l="1"/>
  <c r="T2728" i="22" s="1"/>
  <c r="P2728" i="22"/>
  <c r="X2728" i="22"/>
  <c r="M2728" i="22"/>
  <c r="A2728" i="22"/>
  <c r="B2715" i="22" s="1"/>
  <c r="H2728" i="22"/>
  <c r="R2728" i="22" s="1"/>
  <c r="V2728" i="22"/>
  <c r="O2728" i="22"/>
  <c r="W2728" i="22"/>
  <c r="J2728" i="22"/>
  <c r="S2728" i="22" s="1"/>
  <c r="N2727" i="22"/>
  <c r="U2727" i="22" s="1"/>
  <c r="Q2727" i="22"/>
  <c r="Y2727" i="22"/>
  <c r="F2730" i="22"/>
  <c r="K2729" i="22" a="1"/>
  <c r="K2729" i="22" s="1"/>
  <c r="G2729" i="22" a="1"/>
  <c r="G2729" i="22" s="1"/>
  <c r="P2729" i="22" l="1"/>
  <c r="L2729" i="22"/>
  <c r="T2729" i="22" s="1"/>
  <c r="X2729" i="22"/>
  <c r="N2728" i="22"/>
  <c r="U2728" i="22" s="1"/>
  <c r="Q2728" i="22"/>
  <c r="Y2728" i="22"/>
  <c r="G2730" i="22" a="1"/>
  <c r="G2730" i="22" s="1"/>
  <c r="F2731" i="22"/>
  <c r="K2730" i="22" a="1"/>
  <c r="K2730" i="22" s="1"/>
  <c r="W2729" i="22"/>
  <c r="O2729" i="22"/>
  <c r="J2729" i="22"/>
  <c r="S2729" i="22" s="1"/>
  <c r="M2729" i="22"/>
  <c r="A2729" i="22"/>
  <c r="B2716" i="22" s="1"/>
  <c r="V2729" i="22"/>
  <c r="H2729" i="22"/>
  <c r="R2729" i="22" s="1"/>
  <c r="L2730" i="22" l="1"/>
  <c r="T2730" i="22" s="1"/>
  <c r="P2730" i="22"/>
  <c r="X2730" i="22"/>
  <c r="M2730" i="22"/>
  <c r="V2730" i="22"/>
  <c r="A2730" i="22"/>
  <c r="B2717" i="22" s="1"/>
  <c r="H2730" i="22"/>
  <c r="R2730" i="22" s="1"/>
  <c r="K2731" i="22" a="1"/>
  <c r="K2731" i="22" s="1"/>
  <c r="F2732" i="22"/>
  <c r="G2731" i="22" a="1"/>
  <c r="G2731" i="22" s="1"/>
  <c r="N2729" i="22"/>
  <c r="U2729" i="22" s="1"/>
  <c r="Q2729" i="22"/>
  <c r="Y2729" i="22"/>
  <c r="W2730" i="22"/>
  <c r="J2730" i="22"/>
  <c r="S2730" i="22" s="1"/>
  <c r="O2730" i="22"/>
  <c r="Y2730" i="22" l="1"/>
  <c r="Q2730" i="22"/>
  <c r="N2730" i="22"/>
  <c r="U2730" i="22" s="1"/>
  <c r="L2731" i="22"/>
  <c r="T2731" i="22" s="1"/>
  <c r="P2731" i="22"/>
  <c r="X2731" i="22"/>
  <c r="A2731" i="22"/>
  <c r="B2718" i="22" s="1"/>
  <c r="H2731" i="22"/>
  <c r="R2731" i="22" s="1"/>
  <c r="V2731" i="22"/>
  <c r="M2731" i="22"/>
  <c r="O2731" i="22"/>
  <c r="J2731" i="22"/>
  <c r="S2731" i="22" s="1"/>
  <c r="W2731" i="22"/>
  <c r="G2732" i="22" a="1"/>
  <c r="G2732" i="22" s="1"/>
  <c r="K2732" i="22" a="1"/>
  <c r="K2732" i="22" s="1"/>
  <c r="F2733" i="22"/>
  <c r="F2734" i="22" l="1"/>
  <c r="K2733" i="22" a="1"/>
  <c r="K2733" i="22" s="1"/>
  <c r="G2733" i="22" a="1"/>
  <c r="G2733" i="22" s="1"/>
  <c r="H2732" i="22"/>
  <c r="R2732" i="22" s="1"/>
  <c r="V2732" i="22"/>
  <c r="A2732" i="22"/>
  <c r="B2719" i="22" s="1"/>
  <c r="M2732" i="22"/>
  <c r="P2732" i="22"/>
  <c r="X2732" i="22"/>
  <c r="L2732" i="22"/>
  <c r="T2732" i="22" s="1"/>
  <c r="Q2731" i="22"/>
  <c r="Y2731" i="22"/>
  <c r="N2731" i="22"/>
  <c r="U2731" i="22" s="1"/>
  <c r="W2732" i="22"/>
  <c r="O2732" i="22"/>
  <c r="J2732" i="22"/>
  <c r="S2732" i="22" s="1"/>
  <c r="H2733" i="22" l="1"/>
  <c r="R2733" i="22" s="1"/>
  <c r="V2733" i="22"/>
  <c r="M2733" i="22"/>
  <c r="A2733" i="22"/>
  <c r="B2720" i="22" s="1"/>
  <c r="Q2732" i="22"/>
  <c r="Y2732" i="22"/>
  <c r="N2732" i="22"/>
  <c r="U2732" i="22" s="1"/>
  <c r="W2733" i="22"/>
  <c r="O2733" i="22"/>
  <c r="J2733" i="22"/>
  <c r="S2733" i="22" s="1"/>
  <c r="L2733" i="22"/>
  <c r="T2733" i="22" s="1"/>
  <c r="P2733" i="22"/>
  <c r="X2733" i="22"/>
  <c r="F2735" i="22"/>
  <c r="G2734" i="22" a="1"/>
  <c r="G2734" i="22" s="1"/>
  <c r="K2734" i="22" a="1"/>
  <c r="K2734" i="22" s="1"/>
  <c r="W2734" i="22" l="1"/>
  <c r="O2734" i="22"/>
  <c r="J2734" i="22"/>
  <c r="S2734" i="22" s="1"/>
  <c r="N2733" i="22"/>
  <c r="U2733" i="22" s="1"/>
  <c r="Q2733" i="22"/>
  <c r="Y2733" i="22"/>
  <c r="G2735" i="22" a="1"/>
  <c r="G2735" i="22" s="1"/>
  <c r="K2735" i="22" a="1"/>
  <c r="K2735" i="22" s="1"/>
  <c r="F2736" i="22"/>
  <c r="M2734" i="22"/>
  <c r="A2734" i="22"/>
  <c r="B2721" i="22" s="1"/>
  <c r="V2734" i="22"/>
  <c r="H2734" i="22"/>
  <c r="R2734" i="22" s="1"/>
  <c r="L2734" i="22"/>
  <c r="T2734" i="22" s="1"/>
  <c r="P2734" i="22"/>
  <c r="X2734" i="22"/>
  <c r="O2735" i="22" l="1"/>
  <c r="J2735" i="22"/>
  <c r="S2735" i="22" s="1"/>
  <c r="W2735" i="22"/>
  <c r="N2734" i="22"/>
  <c r="U2734" i="22" s="1"/>
  <c r="Q2734" i="22"/>
  <c r="Y2734" i="22"/>
  <c r="F2737" i="22"/>
  <c r="K2736" i="22" a="1"/>
  <c r="K2736" i="22" s="1"/>
  <c r="G2736" i="22" a="1"/>
  <c r="G2736" i="22" s="1"/>
  <c r="M2735" i="22"/>
  <c r="V2735" i="22"/>
  <c r="A2735" i="22"/>
  <c r="B2722" i="22" s="1"/>
  <c r="H2735" i="22"/>
  <c r="R2735" i="22" s="1"/>
  <c r="X2735" i="22"/>
  <c r="L2735" i="22"/>
  <c r="T2735" i="22" s="1"/>
  <c r="P2735" i="22"/>
  <c r="O2736" i="22" l="1"/>
  <c r="W2736" i="22"/>
  <c r="J2736" i="22"/>
  <c r="S2736" i="22" s="1"/>
  <c r="Y2735" i="22"/>
  <c r="N2735" i="22"/>
  <c r="U2735" i="22" s="1"/>
  <c r="Q2735" i="22"/>
  <c r="A2736" i="22"/>
  <c r="B2723" i="22" s="1"/>
  <c r="M2736" i="22"/>
  <c r="V2736" i="22"/>
  <c r="H2736" i="22"/>
  <c r="R2736" i="22" s="1"/>
  <c r="K2737" i="22" a="1"/>
  <c r="K2737" i="22" s="1"/>
  <c r="G2737" i="22" a="1"/>
  <c r="G2737" i="22" s="1"/>
  <c r="F2738" i="22"/>
  <c r="L2736" i="22"/>
  <c r="T2736" i="22" s="1"/>
  <c r="P2736" i="22"/>
  <c r="X2736" i="22"/>
  <c r="K2738" i="22" l="1" a="1"/>
  <c r="K2738" i="22" s="1"/>
  <c r="G2738" i="22" a="1"/>
  <c r="G2738" i="22" s="1"/>
  <c r="F2739" i="22"/>
  <c r="L2737" i="22"/>
  <c r="T2737" i="22" s="1"/>
  <c r="X2737" i="22"/>
  <c r="P2737" i="22"/>
  <c r="J2737" i="22"/>
  <c r="S2737" i="22" s="1"/>
  <c r="W2737" i="22"/>
  <c r="O2737" i="22"/>
  <c r="Y2736" i="22"/>
  <c r="Q2736" i="22"/>
  <c r="N2736" i="22"/>
  <c r="U2736" i="22" s="1"/>
  <c r="V2737" i="22"/>
  <c r="A2737" i="22"/>
  <c r="B2724" i="22" s="1"/>
  <c r="H2737" i="22"/>
  <c r="R2737" i="22" s="1"/>
  <c r="M2737" i="22"/>
  <c r="K2739" i="22" l="1" a="1"/>
  <c r="K2739" i="22" s="1"/>
  <c r="G2739" i="22" a="1"/>
  <c r="G2739" i="22" s="1"/>
  <c r="F2740" i="22"/>
  <c r="V2738" i="22"/>
  <c r="M2738" i="22"/>
  <c r="A2738" i="22"/>
  <c r="B2725" i="22" s="1"/>
  <c r="H2738" i="22"/>
  <c r="R2738" i="22" s="1"/>
  <c r="X2738" i="22"/>
  <c r="L2738" i="22"/>
  <c r="T2738" i="22" s="1"/>
  <c r="P2738" i="22"/>
  <c r="N2737" i="22"/>
  <c r="U2737" i="22" s="1"/>
  <c r="Q2737" i="22"/>
  <c r="Y2737" i="22"/>
  <c r="J2738" i="22"/>
  <c r="S2738" i="22" s="1"/>
  <c r="O2738" i="22"/>
  <c r="W2738" i="22"/>
  <c r="K2740" i="22" l="1" a="1"/>
  <c r="K2740" i="22" s="1"/>
  <c r="G2740" i="22" a="1"/>
  <c r="G2740" i="22" s="1"/>
  <c r="F2741" i="22"/>
  <c r="H2739" i="22"/>
  <c r="R2739" i="22" s="1"/>
  <c r="M2739" i="22"/>
  <c r="A2739" i="22"/>
  <c r="B2726" i="22" s="1"/>
  <c r="V2739" i="22"/>
  <c r="Q2738" i="22"/>
  <c r="Y2738" i="22"/>
  <c r="N2738" i="22"/>
  <c r="U2738" i="22" s="1"/>
  <c r="L2739" i="22"/>
  <c r="T2739" i="22" s="1"/>
  <c r="P2739" i="22"/>
  <c r="X2739" i="22"/>
  <c r="W2739" i="22"/>
  <c r="O2739" i="22"/>
  <c r="J2739" i="22"/>
  <c r="S2739" i="22" s="1"/>
  <c r="O2740" i="22" l="1"/>
  <c r="W2740" i="22"/>
  <c r="J2740" i="22"/>
  <c r="S2740" i="22" s="1"/>
  <c r="F2742" i="22"/>
  <c r="G2741" i="22" a="1"/>
  <c r="G2741" i="22" s="1"/>
  <c r="K2741" i="22" a="1"/>
  <c r="K2741" i="22" s="1"/>
  <c r="M2740" i="22"/>
  <c r="H2740" i="22"/>
  <c r="R2740" i="22" s="1"/>
  <c r="A2740" i="22"/>
  <c r="B2727" i="22" s="1"/>
  <c r="V2740" i="22"/>
  <c r="Y2739" i="22"/>
  <c r="N2739" i="22"/>
  <c r="U2739" i="22" s="1"/>
  <c r="Q2739" i="22"/>
  <c r="P2740" i="22"/>
  <c r="X2740" i="22"/>
  <c r="L2740" i="22"/>
  <c r="T2740" i="22" s="1"/>
  <c r="P2741" i="22" l="1"/>
  <c r="X2741" i="22"/>
  <c r="L2741" i="22"/>
  <c r="T2741" i="22" s="1"/>
  <c r="Q2740" i="22"/>
  <c r="Y2740" i="22"/>
  <c r="N2740" i="22"/>
  <c r="U2740" i="22" s="1"/>
  <c r="W2741" i="22"/>
  <c r="J2741" i="22"/>
  <c r="S2741" i="22" s="1"/>
  <c r="O2741" i="22"/>
  <c r="A2741" i="22"/>
  <c r="B2728" i="22" s="1"/>
  <c r="M2741" i="22"/>
  <c r="H2741" i="22"/>
  <c r="R2741" i="22" s="1"/>
  <c r="V2741" i="22"/>
  <c r="G2742" i="22" a="1"/>
  <c r="G2742" i="22" s="1"/>
  <c r="F2743" i="22"/>
  <c r="K2742" i="22" a="1"/>
  <c r="K2742" i="22" s="1"/>
  <c r="M2742" i="22" l="1"/>
  <c r="H2742" i="22"/>
  <c r="R2742" i="22" s="1"/>
  <c r="V2742" i="22"/>
  <c r="A2742" i="22"/>
  <c r="B2729" i="22" s="1"/>
  <c r="G2743" i="22" a="1"/>
  <c r="G2743" i="22" s="1"/>
  <c r="K2743" i="22" a="1"/>
  <c r="K2743" i="22" s="1"/>
  <c r="F2744" i="22"/>
  <c r="P2742" i="22"/>
  <c r="L2742" i="22"/>
  <c r="T2742" i="22" s="1"/>
  <c r="X2742" i="22"/>
  <c r="Q2741" i="22"/>
  <c r="Y2741" i="22"/>
  <c r="N2741" i="22"/>
  <c r="U2741" i="22" s="1"/>
  <c r="J2742" i="22"/>
  <c r="S2742" i="22" s="1"/>
  <c r="O2742" i="22"/>
  <c r="W2742" i="22"/>
  <c r="J2743" i="22" l="1"/>
  <c r="S2743" i="22" s="1"/>
  <c r="O2743" i="22"/>
  <c r="W2743" i="22"/>
  <c r="M2743" i="22"/>
  <c r="A2743" i="22"/>
  <c r="B2730" i="22" s="1"/>
  <c r="V2743" i="22"/>
  <c r="H2743" i="22"/>
  <c r="R2743" i="22" s="1"/>
  <c r="F2745" i="22"/>
  <c r="K2744" i="22" a="1"/>
  <c r="K2744" i="22" s="1"/>
  <c r="G2744" i="22" a="1"/>
  <c r="G2744" i="22" s="1"/>
  <c r="X2743" i="22"/>
  <c r="L2743" i="22"/>
  <c r="T2743" i="22" s="1"/>
  <c r="P2743" i="22"/>
  <c r="N2742" i="22"/>
  <c r="U2742" i="22" s="1"/>
  <c r="Y2742" i="22"/>
  <c r="Q2742" i="22"/>
  <c r="H2744" i="22" l="1"/>
  <c r="R2744" i="22" s="1"/>
  <c r="V2744" i="22"/>
  <c r="A2744" i="22"/>
  <c r="B2731" i="22" s="1"/>
  <c r="M2744" i="22"/>
  <c r="L2744" i="22"/>
  <c r="T2744" i="22" s="1"/>
  <c r="P2744" i="22"/>
  <c r="X2744" i="22"/>
  <c r="K2745" i="22" a="1"/>
  <c r="K2745" i="22" s="1"/>
  <c r="F2746" i="22"/>
  <c r="G2745" i="22" a="1"/>
  <c r="G2745" i="22" s="1"/>
  <c r="Y2743" i="22"/>
  <c r="N2743" i="22"/>
  <c r="U2743" i="22" s="1"/>
  <c r="Q2743" i="22"/>
  <c r="O2744" i="22"/>
  <c r="W2744" i="22"/>
  <c r="J2744" i="22"/>
  <c r="S2744" i="22" s="1"/>
  <c r="Y2744" i="22" l="1"/>
  <c r="Q2744" i="22"/>
  <c r="N2744" i="22"/>
  <c r="U2744" i="22" s="1"/>
  <c r="M2745" i="22"/>
  <c r="A2745" i="22"/>
  <c r="B2732" i="22" s="1"/>
  <c r="V2745" i="22"/>
  <c r="H2745" i="22"/>
  <c r="R2745" i="22" s="1"/>
  <c r="K2746" i="22" a="1"/>
  <c r="K2746" i="22" s="1"/>
  <c r="G2746" i="22" a="1"/>
  <c r="G2746" i="22" s="1"/>
  <c r="F2747" i="22"/>
  <c r="W2745" i="22"/>
  <c r="O2745" i="22"/>
  <c r="J2745" i="22"/>
  <c r="S2745" i="22" s="1"/>
  <c r="P2745" i="22"/>
  <c r="X2745" i="22"/>
  <c r="L2745" i="22"/>
  <c r="T2745" i="22" s="1"/>
  <c r="P2746" i="22" l="1"/>
  <c r="X2746" i="22"/>
  <c r="L2746" i="22"/>
  <c r="T2746" i="22" s="1"/>
  <c r="N2745" i="22"/>
  <c r="U2745" i="22" s="1"/>
  <c r="Q2745" i="22"/>
  <c r="Y2745" i="22"/>
  <c r="O2746" i="22"/>
  <c r="W2746" i="22"/>
  <c r="J2746" i="22"/>
  <c r="S2746" i="22" s="1"/>
  <c r="F2748" i="22"/>
  <c r="G2747" i="22" a="1"/>
  <c r="G2747" i="22" s="1"/>
  <c r="K2747" i="22" a="1"/>
  <c r="K2747" i="22" s="1"/>
  <c r="H2746" i="22"/>
  <c r="R2746" i="22" s="1"/>
  <c r="V2746" i="22"/>
  <c r="M2746" i="22"/>
  <c r="A2746" i="22"/>
  <c r="B2733" i="22" s="1"/>
  <c r="Y2746" i="22" l="1"/>
  <c r="N2746" i="22"/>
  <c r="U2746" i="22" s="1"/>
  <c r="Q2746" i="22"/>
  <c r="J2747" i="22"/>
  <c r="S2747" i="22" s="1"/>
  <c r="O2747" i="22"/>
  <c r="W2747" i="22"/>
  <c r="X2747" i="22"/>
  <c r="L2747" i="22"/>
  <c r="T2747" i="22" s="1"/>
  <c r="P2747" i="22"/>
  <c r="A2747" i="22"/>
  <c r="B2734" i="22" s="1"/>
  <c r="M2747" i="22"/>
  <c r="V2747" i="22"/>
  <c r="H2747" i="22"/>
  <c r="R2747" i="22" s="1"/>
  <c r="K2748" i="22" a="1"/>
  <c r="K2748" i="22" s="1"/>
  <c r="G2748" i="22" a="1"/>
  <c r="G2748" i="22" s="1"/>
  <c r="F2749" i="22"/>
  <c r="W2748" i="22" l="1"/>
  <c r="J2748" i="22"/>
  <c r="S2748" i="22" s="1"/>
  <c r="O2748" i="22"/>
  <c r="X2748" i="22"/>
  <c r="L2748" i="22"/>
  <c r="T2748" i="22" s="1"/>
  <c r="P2748" i="22"/>
  <c r="M2748" i="22"/>
  <c r="A2748" i="22"/>
  <c r="B2735" i="22" s="1"/>
  <c r="H2748" i="22"/>
  <c r="R2748" i="22" s="1"/>
  <c r="V2748" i="22"/>
  <c r="Q2747" i="22"/>
  <c r="N2747" i="22"/>
  <c r="U2747" i="22" s="1"/>
  <c r="Y2747" i="22"/>
  <c r="F2750" i="22"/>
  <c r="G2749" i="22" a="1"/>
  <c r="G2749" i="22" s="1"/>
  <c r="K2749" i="22" a="1"/>
  <c r="K2749" i="22" s="1"/>
  <c r="F2751" i="22" l="1"/>
  <c r="K2750" i="22" a="1"/>
  <c r="K2750" i="22" s="1"/>
  <c r="G2750" i="22" a="1"/>
  <c r="G2750" i="22" s="1"/>
  <c r="V2749" i="22"/>
  <c r="H2749" i="22"/>
  <c r="R2749" i="22" s="1"/>
  <c r="M2749" i="22"/>
  <c r="A2749" i="22"/>
  <c r="B2736" i="22" s="1"/>
  <c r="L2749" i="22"/>
  <c r="T2749" i="22" s="1"/>
  <c r="P2749" i="22"/>
  <c r="X2749" i="22"/>
  <c r="N2748" i="22"/>
  <c r="U2748" i="22" s="1"/>
  <c r="Y2748" i="22"/>
  <c r="Q2748" i="22"/>
  <c r="O2749" i="22"/>
  <c r="W2749" i="22"/>
  <c r="J2749" i="22"/>
  <c r="S2749" i="22" s="1"/>
  <c r="H2750" i="22" l="1"/>
  <c r="R2750" i="22" s="1"/>
  <c r="V2750" i="22"/>
  <c r="M2750" i="22"/>
  <c r="A2750" i="22"/>
  <c r="B2737" i="22" s="1"/>
  <c r="Q2749" i="22"/>
  <c r="Y2749" i="22"/>
  <c r="N2749" i="22"/>
  <c r="U2749" i="22" s="1"/>
  <c r="L2750" i="22"/>
  <c r="T2750" i="22" s="1"/>
  <c r="P2750" i="22"/>
  <c r="X2750" i="22"/>
  <c r="W2750" i="22"/>
  <c r="J2750" i="22"/>
  <c r="S2750" i="22" s="1"/>
  <c r="O2750" i="22"/>
  <c r="F2752" i="22"/>
  <c r="G2751" i="22" a="1"/>
  <c r="G2751" i="22" s="1"/>
  <c r="K2751" i="22" a="1"/>
  <c r="K2751" i="22" s="1"/>
  <c r="W2751" i="22" l="1"/>
  <c r="O2751" i="22"/>
  <c r="J2751" i="22"/>
  <c r="S2751" i="22" s="1"/>
  <c r="A2751" i="22"/>
  <c r="B2738" i="22" s="1"/>
  <c r="H2751" i="22"/>
  <c r="R2751" i="22" s="1"/>
  <c r="V2751" i="22"/>
  <c r="M2751" i="22"/>
  <c r="N2750" i="22"/>
  <c r="U2750" i="22" s="1"/>
  <c r="Q2750" i="22"/>
  <c r="Y2750" i="22"/>
  <c r="K2752" i="22" a="1"/>
  <c r="K2752" i="22" s="1"/>
  <c r="G2752" i="22" a="1"/>
  <c r="G2752" i="22" s="1"/>
  <c r="F2753" i="22"/>
  <c r="L2751" i="22"/>
  <c r="T2751" i="22" s="1"/>
  <c r="X2751" i="22"/>
  <c r="P2751" i="22"/>
  <c r="M2752" i="22" l="1"/>
  <c r="H2752" i="22"/>
  <c r="R2752" i="22" s="1"/>
  <c r="A2752" i="22"/>
  <c r="B2739" i="22" s="1"/>
  <c r="V2752" i="22"/>
  <c r="G2753" i="22" a="1"/>
  <c r="G2753" i="22" s="1"/>
  <c r="F2754" i="22"/>
  <c r="K2753" i="22" a="1"/>
  <c r="K2753" i="22" s="1"/>
  <c r="N2751" i="22"/>
  <c r="U2751" i="22" s="1"/>
  <c r="Q2751" i="22"/>
  <c r="Y2751" i="22"/>
  <c r="X2752" i="22"/>
  <c r="L2752" i="22"/>
  <c r="T2752" i="22" s="1"/>
  <c r="P2752" i="22"/>
  <c r="J2752" i="22"/>
  <c r="S2752" i="22" s="1"/>
  <c r="O2752" i="22"/>
  <c r="W2752" i="22"/>
  <c r="O2753" i="22" l="1"/>
  <c r="W2753" i="22"/>
  <c r="J2753" i="22"/>
  <c r="S2753" i="22" s="1"/>
  <c r="A2753" i="22"/>
  <c r="B2740" i="22" s="1"/>
  <c r="M2753" i="22"/>
  <c r="H2753" i="22"/>
  <c r="R2753" i="22" s="1"/>
  <c r="V2753" i="22"/>
  <c r="P2753" i="22"/>
  <c r="X2753" i="22"/>
  <c r="L2753" i="22"/>
  <c r="T2753" i="22" s="1"/>
  <c r="G2754" i="22" a="1"/>
  <c r="G2754" i="22" s="1"/>
  <c r="K2754" i="22" a="1"/>
  <c r="K2754" i="22" s="1"/>
  <c r="F2755" i="22"/>
  <c r="Y2752" i="22"/>
  <c r="N2752" i="22"/>
  <c r="U2752" i="22" s="1"/>
  <c r="Q2752" i="22"/>
  <c r="K2755" i="22" l="1" a="1"/>
  <c r="K2755" i="22" s="1"/>
  <c r="F2756" i="22"/>
  <c r="G2755" i="22" a="1"/>
  <c r="G2755" i="22" s="1"/>
  <c r="O2754" i="22"/>
  <c r="W2754" i="22"/>
  <c r="J2754" i="22"/>
  <c r="S2754" i="22" s="1"/>
  <c r="Q2753" i="22"/>
  <c r="Y2753" i="22"/>
  <c r="N2753" i="22"/>
  <c r="U2753" i="22" s="1"/>
  <c r="A2754" i="22"/>
  <c r="B2741" i="22" s="1"/>
  <c r="M2754" i="22"/>
  <c r="H2754" i="22"/>
  <c r="R2754" i="22" s="1"/>
  <c r="V2754" i="22"/>
  <c r="P2754" i="22"/>
  <c r="X2754" i="22"/>
  <c r="L2754" i="22"/>
  <c r="T2754" i="22" s="1"/>
  <c r="V2755" i="22" l="1"/>
  <c r="M2755" i="22"/>
  <c r="A2755" i="22"/>
  <c r="B2742" i="22" s="1"/>
  <c r="H2755" i="22"/>
  <c r="R2755" i="22" s="1"/>
  <c r="G2756" i="22" a="1"/>
  <c r="G2756" i="22" s="1"/>
  <c r="K2756" i="22" a="1"/>
  <c r="K2756" i="22" s="1"/>
  <c r="F2757" i="22"/>
  <c r="Y2754" i="22"/>
  <c r="N2754" i="22"/>
  <c r="U2754" i="22" s="1"/>
  <c r="Q2754" i="22"/>
  <c r="W2755" i="22"/>
  <c r="O2755" i="22"/>
  <c r="J2755" i="22"/>
  <c r="S2755" i="22" s="1"/>
  <c r="L2755" i="22"/>
  <c r="T2755" i="22" s="1"/>
  <c r="X2755" i="22"/>
  <c r="P2755" i="22"/>
  <c r="O2756" i="22" l="1"/>
  <c r="J2756" i="22"/>
  <c r="S2756" i="22" s="1"/>
  <c r="W2756" i="22"/>
  <c r="F2758" i="22"/>
  <c r="K2757" i="22" a="1"/>
  <c r="K2757" i="22" s="1"/>
  <c r="G2757" i="22" a="1"/>
  <c r="G2757" i="22" s="1"/>
  <c r="M2756" i="22"/>
  <c r="A2756" i="22"/>
  <c r="B2743" i="22" s="1"/>
  <c r="H2756" i="22"/>
  <c r="R2756" i="22" s="1"/>
  <c r="V2756" i="22"/>
  <c r="Y2755" i="22"/>
  <c r="Q2755" i="22"/>
  <c r="N2755" i="22"/>
  <c r="U2755" i="22" s="1"/>
  <c r="X2756" i="22"/>
  <c r="L2756" i="22"/>
  <c r="T2756" i="22" s="1"/>
  <c r="P2756" i="22"/>
  <c r="Q2756" i="22" l="1"/>
  <c r="Y2756" i="22"/>
  <c r="N2756" i="22"/>
  <c r="U2756" i="22" s="1"/>
  <c r="P2757" i="22"/>
  <c r="X2757" i="22"/>
  <c r="L2757" i="22"/>
  <c r="T2757" i="22" s="1"/>
  <c r="G2758" i="22" a="1"/>
  <c r="G2758" i="22" s="1"/>
  <c r="F2759" i="22"/>
  <c r="K2758" i="22" a="1"/>
  <c r="K2758" i="22" s="1"/>
  <c r="W2757" i="22"/>
  <c r="O2757" i="22"/>
  <c r="J2757" i="22"/>
  <c r="S2757" i="22" s="1"/>
  <c r="M2757" i="22"/>
  <c r="A2757" i="22"/>
  <c r="B2744" i="22" s="1"/>
  <c r="V2757" i="22"/>
  <c r="H2757" i="22"/>
  <c r="R2757" i="22" s="1"/>
  <c r="V2758" i="22" l="1"/>
  <c r="H2758" i="22"/>
  <c r="R2758" i="22" s="1"/>
  <c r="M2758" i="22"/>
  <c r="A2758" i="22"/>
  <c r="B2745" i="22" s="1"/>
  <c r="K2759" i="22" a="1"/>
  <c r="K2759" i="22" s="1"/>
  <c r="G2759" i="22" a="1"/>
  <c r="G2759" i="22" s="1"/>
  <c r="P2758" i="22"/>
  <c r="X2758" i="22"/>
  <c r="L2758" i="22"/>
  <c r="T2758" i="22" s="1"/>
  <c r="Q2757" i="22"/>
  <c r="Y2757" i="22"/>
  <c r="N2757" i="22"/>
  <c r="U2757" i="22" s="1"/>
  <c r="W2758" i="22"/>
  <c r="O2758" i="22"/>
  <c r="J2758" i="22"/>
  <c r="S2758" i="22" s="1"/>
  <c r="P2759" i="22" l="1"/>
  <c r="X2759" i="22"/>
  <c r="L2759" i="22"/>
  <c r="T2759" i="22" s="1"/>
  <c r="W2759" i="22"/>
  <c r="O2759" i="22"/>
  <c r="J2759" i="22"/>
  <c r="S2759" i="22" s="1"/>
  <c r="M2759" i="22"/>
  <c r="V2759" i="22"/>
  <c r="A2759" i="22"/>
  <c r="B2746" i="22" s="1"/>
  <c r="H2759" i="22"/>
  <c r="R2759" i="22" s="1"/>
  <c r="N2758" i="22"/>
  <c r="U2758" i="22" s="1"/>
  <c r="Q2758" i="22"/>
  <c r="Y2758" i="22"/>
  <c r="Q2759" i="22" l="1"/>
  <c r="Y2759" i="22"/>
  <c r="N2759" i="22"/>
  <c r="U2759" i="2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<sst xmlns="http://schemas.openxmlformats.org/spreadsheetml/2006/main" count="14755" uniqueCount="842">
  <si>
    <t>CD_Corr</t>
  </si>
  <si>
    <t>Provincia</t>
  </si>
  <si>
    <t>Distrito</t>
  </si>
  <si>
    <t>Corregimiento</t>
  </si>
  <si>
    <t>SUM Correg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</si>
  <si>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</si>
  <si>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</si>
  <si>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</si>
  <si>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</si>
  <si>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</si>
  <si>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</si>
  <si>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</si>
  <si>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</si>
  <si>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</si>
  <si>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</si>
  <si>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</si>
  <si>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</si>
  <si>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</si>
  <si>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</si>
  <si>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</si>
  <si>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</si>
  <si>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</si>
  <si>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</si>
  <si>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</si>
  <si>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</si>
  <si>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</si>
  <si>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</si>
  <si>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</si>
  <si>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</si>
  <si>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</si>
  <si>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</si>
  <si>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</si>
  <si>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</si>
  <si>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</si>
  <si>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</si>
  <si>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</si>
  <si>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</si>
  <si>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</si>
  <si>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</si>
  <si>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</si>
  <si>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</si>
  <si>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</si>
  <si>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</si>
  <si>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</si>
  <si>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</si>
  <si>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</si>
  <si>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</si>
  <si>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</si>
  <si>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</si>
  <si>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</si>
  <si>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</si>
  <si>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</si>
  <si>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</si>
  <si>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</si>
  <si>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</si>
  <si>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</si>
  <si>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</si>
  <si>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</si>
  <si>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</si>
  <si>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</si>
  <si>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</si>
  <si>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</si>
  <si>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</si>
  <si>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</si>
  <si>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</si>
  <si>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</si>
  <si>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</si>
  <si>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</si>
  <si>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</si>
  <si>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</si>
  <si>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</si>
  <si>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</si>
  <si>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</si>
  <si>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</si>
  <si>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</si>
  <si>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</si>
  <si>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</si>
  <si>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</si>
  <si>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</si>
  <si>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</si>
  <si>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</si>
  <si>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</si>
  <si>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</si>
  <si>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</si>
  <si>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</si>
  <si>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</si>
  <si>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</si>
  <si>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</si>
  <si>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</si>
  <si>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</si>
  <si>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</si>
  <si>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</si>
  <si>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</si>
  <si>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</si>
  <si>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</si>
  <si>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</si>
  <si>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</si>
  <si>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</si>
  <si>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</si>
  <si>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Panamá</t>
  </si>
  <si>
    <t>Pacora</t>
  </si>
  <si>
    <t>Tocumen</t>
  </si>
  <si>
    <t>Panamá Oeste</t>
  </si>
  <si>
    <t>Arraiján</t>
  </si>
  <si>
    <t>Arraiján (Cabecera)</t>
  </si>
  <si>
    <t>24 de Diciembre</t>
  </si>
  <si>
    <t>San Miguelito</t>
  </si>
  <si>
    <t>Belisario Porras</t>
  </si>
  <si>
    <t>Vista Alegre</t>
  </si>
  <si>
    <t>Curundú</t>
  </si>
  <si>
    <t>Pedregal</t>
  </si>
  <si>
    <t>Juan Díaz</t>
  </si>
  <si>
    <t>El Chorrillo</t>
  </si>
  <si>
    <t>Belisario Frías</t>
  </si>
  <si>
    <t>Veraguas</t>
  </si>
  <si>
    <t>Santiago</t>
  </si>
  <si>
    <t>Santiago (Cabecera)</t>
  </si>
  <si>
    <t>Caimitillo</t>
  </si>
  <si>
    <t>San Francisco</t>
  </si>
  <si>
    <t>Burunga</t>
  </si>
  <si>
    <t>Veracruz</t>
  </si>
  <si>
    <t>Arnulfo Arias</t>
  </si>
  <si>
    <t>Ernesto Córdoba Campos</t>
  </si>
  <si>
    <t>Alcalde Díaz</t>
  </si>
  <si>
    <t>Amelia Denis de Icaza</t>
  </si>
  <si>
    <t>Las Mañanitas</t>
  </si>
  <si>
    <t>Juan Demóstenes Arosemena</t>
  </si>
  <si>
    <t>Ancón</t>
  </si>
  <si>
    <t>La Exposición o Calidonia</t>
  </si>
  <si>
    <t>Las Cumbres</t>
  </si>
  <si>
    <t>Río Abajo</t>
  </si>
  <si>
    <t>Santa Ana</t>
  </si>
  <si>
    <t>Omar Torrijos</t>
  </si>
  <si>
    <t>Betania</t>
  </si>
  <si>
    <t>Chepo</t>
  </si>
  <si>
    <t>Chepo (Cabecera</t>
  </si>
  <si>
    <t>Parque Lefevre</t>
  </si>
  <si>
    <t>Don Bosco</t>
  </si>
  <si>
    <t>La Chorrera</t>
  </si>
  <si>
    <t>Puerto Caimito</t>
  </si>
  <si>
    <t>José Domingo Espinar</t>
  </si>
  <si>
    <t>Guadalupe</t>
  </si>
  <si>
    <t>Rufina Alfaro</t>
  </si>
  <si>
    <t>Bella Vista</t>
  </si>
  <si>
    <t>Colón</t>
  </si>
  <si>
    <t>Omar Torrijos Herrera</t>
  </si>
  <si>
    <t>Nueva Esperanza</t>
  </si>
  <si>
    <t>Barrio Colón</t>
  </si>
  <si>
    <t>Cristóbal</t>
  </si>
  <si>
    <t>Comarca Kuna Yala</t>
  </si>
  <si>
    <t>Narganá (Cabecera)</t>
  </si>
  <si>
    <t>Darién</t>
  </si>
  <si>
    <t>Pinogana</t>
  </si>
  <si>
    <t>Yaviza</t>
  </si>
  <si>
    <t>Chiriquí</t>
  </si>
  <si>
    <t>Alanje</t>
  </si>
  <si>
    <t>Divalá</t>
  </si>
  <si>
    <t>Cerro Silvestre</t>
  </si>
  <si>
    <t>Herrera</t>
  </si>
  <si>
    <t>Metetí</t>
  </si>
  <si>
    <t>Playa Leona</t>
  </si>
  <si>
    <t>Pueblo Nuevo</t>
  </si>
  <si>
    <t>Victoriano Lorenzo</t>
  </si>
  <si>
    <t>Bocas del Toro</t>
  </si>
  <si>
    <t>Changuinola</t>
  </si>
  <si>
    <t>Changuinola (Cabecera)</t>
  </si>
  <si>
    <t>Ailigandí</t>
  </si>
  <si>
    <t>Chiriquí Grande</t>
  </si>
  <si>
    <t>Chiriquí Grande (Cabecera)</t>
  </si>
  <si>
    <t>San Martín</t>
  </si>
  <si>
    <t>Barrio Balboa</t>
  </si>
  <si>
    <t>David</t>
  </si>
  <si>
    <t>David (Cabecera)</t>
  </si>
  <si>
    <t>Mateo Iturralde</t>
  </si>
  <si>
    <t>El Coco</t>
  </si>
  <si>
    <t>El Empalme</t>
  </si>
  <si>
    <t>Rodrigo Luque</t>
  </si>
  <si>
    <t>Nuevo México</t>
  </si>
  <si>
    <t>San Juan</t>
  </si>
  <si>
    <t>Cativá</t>
  </si>
  <si>
    <t>San Martín de Porres</t>
  </si>
  <si>
    <t>Santa Fe</t>
  </si>
  <si>
    <t>Santa Fe (Cabecera)</t>
  </si>
  <si>
    <t>Nuevo Emperador</t>
  </si>
  <si>
    <t>Canto del Llano</t>
  </si>
  <si>
    <t>Sabanitas</t>
  </si>
  <si>
    <t>Soná</t>
  </si>
  <si>
    <t>Soná (Cabecera)</t>
  </si>
  <si>
    <t>Comarca Emberá Wounaán</t>
  </si>
  <si>
    <t>Cémaco</t>
  </si>
  <si>
    <t>Lajas Blancas</t>
  </si>
  <si>
    <t>Comarca Ngäbe Buglé</t>
  </si>
  <si>
    <t>Jirondai</t>
  </si>
  <si>
    <t>Tu Gwai (Tuwai)</t>
  </si>
  <si>
    <t>San Felipe</t>
  </si>
  <si>
    <t>Barú</t>
  </si>
  <si>
    <t>Rodolfo Aguilar Delgado</t>
  </si>
  <si>
    <t>Atalaya</t>
  </si>
  <si>
    <t>Atalaya (Cabecera)</t>
  </si>
  <si>
    <t>Büri</t>
  </si>
  <si>
    <t>Nuevo Santiago</t>
  </si>
  <si>
    <t>Comarca Kuna de Madugandi</t>
  </si>
  <si>
    <t>Puerto Obaldía</t>
  </si>
  <si>
    <t>El Arado</t>
  </si>
  <si>
    <t>Finca 60</t>
  </si>
  <si>
    <t>Los Algarrobos</t>
  </si>
  <si>
    <t>Tortí</t>
  </si>
  <si>
    <t>Cirilo Guaynora (Cabecera)</t>
  </si>
  <si>
    <t>Las Margaritas</t>
  </si>
  <si>
    <t>Miramar</t>
  </si>
  <si>
    <t>Buena Vista</t>
  </si>
  <si>
    <t>Comarca Kuna de Wargandí</t>
  </si>
  <si>
    <t>Coclé</t>
  </si>
  <si>
    <t>Penonomé</t>
  </si>
  <si>
    <t>Penonomé (Cabecera)</t>
  </si>
  <si>
    <t>San Antonio</t>
  </si>
  <si>
    <t>La Peña</t>
  </si>
  <si>
    <t>Antón</t>
  </si>
  <si>
    <t>Río Hato</t>
  </si>
  <si>
    <t>Aguadulce</t>
  </si>
  <si>
    <t>Aguadulce (Cabecera)</t>
  </si>
  <si>
    <t>Finca 30</t>
  </si>
  <si>
    <t>Capira</t>
  </si>
  <si>
    <t>Lídice</t>
  </si>
  <si>
    <t>Las Lomas</t>
  </si>
  <si>
    <t>Bocas del Toro (Cabecera)</t>
  </si>
  <si>
    <t>Puerto Pilón</t>
  </si>
  <si>
    <t>Baco</t>
  </si>
  <si>
    <t>Barrio Sur</t>
  </si>
  <si>
    <t>Capira (Cabecera)</t>
  </si>
  <si>
    <t>Barrio Norte</t>
  </si>
  <si>
    <t>El Tejar</t>
  </si>
  <si>
    <t>Puerto Armuelles (Cabecera)</t>
  </si>
  <si>
    <t>Feuillet</t>
  </si>
  <si>
    <t>Boquete</t>
  </si>
  <si>
    <t>Alto Boquete</t>
  </si>
  <si>
    <t>Bugaba</t>
  </si>
  <si>
    <t>Mendoza</t>
  </si>
  <si>
    <t>La Mesa</t>
  </si>
  <si>
    <t>La Mesa (Cabecera)</t>
  </si>
  <si>
    <t>Finca 6</t>
  </si>
  <si>
    <t>Villa Rosario</t>
  </si>
  <si>
    <t>Mariato</t>
  </si>
  <si>
    <t>Llano de Catival o Mariato (Cabecera)</t>
  </si>
  <si>
    <t>San Pablo Viejo</t>
  </si>
  <si>
    <t>La Pintada</t>
  </si>
  <si>
    <t>La Pintada (Cabecera)</t>
  </si>
  <si>
    <t>Antón (Cabecera)</t>
  </si>
  <si>
    <t>Pocrí</t>
  </si>
  <si>
    <t>Natá</t>
  </si>
  <si>
    <t>Natá (Cabecera)</t>
  </si>
  <si>
    <t>Alanje (Cabecera)</t>
  </si>
  <si>
    <t>Barriada 4 de Abril</t>
  </si>
  <si>
    <t>Boquerón</t>
  </si>
  <si>
    <t>Boquerón (Cabecera)</t>
  </si>
  <si>
    <t>Guabito</t>
  </si>
  <si>
    <t>Aserrío de Gariché</t>
  </si>
  <si>
    <t>La Colorada</t>
  </si>
  <si>
    <t>San Félix</t>
  </si>
  <si>
    <t>Chame</t>
  </si>
  <si>
    <t>Chame (Cabecera)</t>
  </si>
  <si>
    <t>Edwin Fábrega</t>
  </si>
  <si>
    <t>El Roble</t>
  </si>
  <si>
    <t>Pajonal</t>
  </si>
  <si>
    <t>San Francisco (Cabecera)</t>
  </si>
  <si>
    <t>Rambala</t>
  </si>
  <si>
    <t>Mironó</t>
  </si>
  <si>
    <t>Hato Julí</t>
  </si>
  <si>
    <t>Los Santos</t>
  </si>
  <si>
    <t>Chepigana</t>
  </si>
  <si>
    <t>La Palma (Cabecera)</t>
  </si>
  <si>
    <t>Nueva Providencia</t>
  </si>
  <si>
    <t>Ponuga</t>
  </si>
  <si>
    <t>Almirante</t>
  </si>
  <si>
    <t>Almirante (Cabecera)</t>
  </si>
  <si>
    <t>Cañita</t>
  </si>
  <si>
    <t>Nueva Gorgona</t>
  </si>
  <si>
    <t>San Isidro</t>
  </si>
  <si>
    <t>Santa Clara</t>
  </si>
  <si>
    <t>Santa Rita</t>
  </si>
  <si>
    <t>Gualaca</t>
  </si>
  <si>
    <t>La Concepción (Cabecera)</t>
  </si>
  <si>
    <t>Barrios Unidos</t>
  </si>
  <si>
    <t>Cañaveral</t>
  </si>
  <si>
    <t>Cañazas</t>
  </si>
  <si>
    <t>Cañazas (Cabecera)</t>
  </si>
  <si>
    <t>Dolega</t>
  </si>
  <si>
    <t>Dolega (Cabecera)</t>
  </si>
  <si>
    <t>El Silencio</t>
  </si>
  <si>
    <t>Besiko</t>
  </si>
  <si>
    <t>Niba</t>
  </si>
  <si>
    <t>Punta Peña</t>
  </si>
  <si>
    <t>Soloy</t>
  </si>
  <si>
    <t>Amador</t>
  </si>
  <si>
    <t>San Pedro del Espino</t>
  </si>
  <si>
    <t>Villarreal</t>
  </si>
  <si>
    <t>Kusapín</t>
  </si>
  <si>
    <t>Chitré</t>
  </si>
  <si>
    <t>Llano Bonito</t>
  </si>
  <si>
    <t>Kankintú</t>
  </si>
  <si>
    <t>Cabuya</t>
  </si>
  <si>
    <t>Campana</t>
  </si>
  <si>
    <t>Montijo</t>
  </si>
  <si>
    <t>Costa Hermosa</t>
  </si>
  <si>
    <t>Hato Corotú</t>
  </si>
  <si>
    <t>La Soledad</t>
  </si>
  <si>
    <t>La Villa de Los Santos (Cabecera)</t>
  </si>
  <si>
    <t>Las Ollas Arriba</t>
  </si>
  <si>
    <t>Las Palmas</t>
  </si>
  <si>
    <t>Las Palmas (Cabecera)</t>
  </si>
  <si>
    <t>Limón</t>
  </si>
  <si>
    <t>Monagrillo</t>
  </si>
  <si>
    <t>Montijo (Cabecera)</t>
  </si>
  <si>
    <t>Obaldía</t>
  </si>
  <si>
    <t>Salamanca</t>
  </si>
  <si>
    <t>San José  del General (Cabecera)</t>
  </si>
  <si>
    <t>Bejuco</t>
  </si>
  <si>
    <t>Bágala</t>
  </si>
  <si>
    <t>Bajo Cedro</t>
  </si>
  <si>
    <t>Boquete (Cabecera)</t>
  </si>
  <si>
    <t>Chiguirí Arriba</t>
  </si>
  <si>
    <t>Chitré (Cabecera)</t>
  </si>
  <si>
    <t>San Carlos</t>
  </si>
  <si>
    <t>El Higo</t>
  </si>
  <si>
    <t>El Marañón</t>
  </si>
  <si>
    <t>Hato Culantro</t>
  </si>
  <si>
    <t>La Arena</t>
  </si>
  <si>
    <t>La Trinchera</t>
  </si>
  <si>
    <t>Macaracas</t>
  </si>
  <si>
    <t>Macaracas (Cabecera)</t>
  </si>
  <si>
    <t>Portobelo</t>
  </si>
  <si>
    <t>María Chiquita</t>
  </si>
  <si>
    <t>Ocú</t>
  </si>
  <si>
    <t>Ocú (Cabecera)</t>
  </si>
  <si>
    <t>Portobelo (Cabecera)</t>
  </si>
  <si>
    <t>Punta Chame</t>
  </si>
  <si>
    <t>Arosemena</t>
  </si>
  <si>
    <t>Barriada Guaymí</t>
  </si>
  <si>
    <t>Caimito</t>
  </si>
  <si>
    <t>Renacimiento</t>
  </si>
  <si>
    <t>Cañas Gordas</t>
  </si>
  <si>
    <t>Cerro Banco</t>
  </si>
  <si>
    <t>Pesé</t>
  </si>
  <si>
    <t>El Barrero</t>
  </si>
  <si>
    <t>El Harino</t>
  </si>
  <si>
    <t>La Gloria</t>
  </si>
  <si>
    <t>La Laguna</t>
  </si>
  <si>
    <t>La Represa</t>
  </si>
  <si>
    <t>Las Tablas</t>
  </si>
  <si>
    <t>Las Tablas (Cabecera)</t>
  </si>
  <si>
    <t>Las Minas</t>
  </si>
  <si>
    <t>Leones</t>
  </si>
  <si>
    <t>Los Ángeles</t>
  </si>
  <si>
    <t>Santa María</t>
  </si>
  <si>
    <t>Los Canelos</t>
  </si>
  <si>
    <t>Los Díaz</t>
  </si>
  <si>
    <t>Los Milagros</t>
  </si>
  <si>
    <t>Olá</t>
  </si>
  <si>
    <t>Olá (Cabecera)</t>
  </si>
  <si>
    <t>Pesé (Cabecera)</t>
  </si>
  <si>
    <t>Progreso</t>
  </si>
  <si>
    <t>Remedios</t>
  </si>
  <si>
    <t>Remedios (Cabecera)</t>
  </si>
  <si>
    <t>Río de Jesús</t>
  </si>
  <si>
    <t>Río de Jesús (Cabecera)</t>
  </si>
  <si>
    <t>Río Sereno (Cabecera)</t>
  </si>
  <si>
    <t>Sabana Grande</t>
  </si>
  <si>
    <t>San Juan Bautista</t>
  </si>
  <si>
    <t>San Pablo Nuevo</t>
  </si>
  <si>
    <t>Santa María (Cabecera)</t>
  </si>
  <si>
    <t>Santo Domingo</t>
  </si>
  <si>
    <t>Tebario</t>
  </si>
  <si>
    <t>Valle de Riscó</t>
  </si>
  <si>
    <t>Tierras Altas</t>
  </si>
  <si>
    <t>Volcán (Cabecera)</t>
  </si>
  <si>
    <t>Santa Marta</t>
  </si>
  <si>
    <t>Santo Tomás</t>
  </si>
  <si>
    <t>Tijeras</t>
  </si>
  <si>
    <t>Agua Fría</t>
  </si>
  <si>
    <t>Bahía Honda</t>
  </si>
  <si>
    <t>Müna</t>
  </si>
  <si>
    <t>Bakama</t>
  </si>
  <si>
    <t>Boca de Cupe</t>
  </si>
  <si>
    <t>Caballero</t>
  </si>
  <si>
    <t>Carlos Santana Ávila</t>
  </si>
  <si>
    <t>Cermeño</t>
  </si>
  <si>
    <t>Cerro Caña</t>
  </si>
  <si>
    <t>Chichica (Cabecera)</t>
  </si>
  <si>
    <t>Cochea</t>
  </si>
  <si>
    <t>Corozal</t>
  </si>
  <si>
    <t>El Barrito</t>
  </si>
  <si>
    <t>El Chirú</t>
  </si>
  <si>
    <t>El Ciruelo</t>
  </si>
  <si>
    <t>El Ejido</t>
  </si>
  <si>
    <t>El Llano</t>
  </si>
  <si>
    <t>El Valle</t>
  </si>
  <si>
    <t>Guarumal</t>
  </si>
  <si>
    <t>Hato Jobo</t>
  </si>
  <si>
    <t>Hicaco</t>
  </si>
  <si>
    <t>La Estrella</t>
  </si>
  <si>
    <t>Guararé</t>
  </si>
  <si>
    <t>La Pasera</t>
  </si>
  <si>
    <t>La Pava</t>
  </si>
  <si>
    <t>Las Lajas</t>
  </si>
  <si>
    <t>Los Llanitos</t>
  </si>
  <si>
    <t>Los Olivos</t>
  </si>
  <si>
    <t>Los Pozos</t>
  </si>
  <si>
    <t>Los Pozos (Cabecera)</t>
  </si>
  <si>
    <t>Manuel Ortega</t>
  </si>
  <si>
    <t>Nämnoni</t>
  </si>
  <si>
    <t>Santa Isabel</t>
  </si>
  <si>
    <t>Nombre de Dios</t>
  </si>
  <si>
    <t>Nueva California</t>
  </si>
  <si>
    <t>Palenque (Cabecera)</t>
  </si>
  <si>
    <t>Chagres</t>
  </si>
  <si>
    <t>Palmas Bellas</t>
  </si>
  <si>
    <t>Palmira</t>
  </si>
  <si>
    <t>Parita</t>
  </si>
  <si>
    <t>París</t>
  </si>
  <si>
    <t>Parita (Cabecera)</t>
  </si>
  <si>
    <t>Pilón</t>
  </si>
  <si>
    <t>Plaza Caisán</t>
  </si>
  <si>
    <t>Potuga</t>
  </si>
  <si>
    <t>Río Grande</t>
  </si>
  <si>
    <t>Donoso</t>
  </si>
  <si>
    <t>Río Indio</t>
  </si>
  <si>
    <t>Sambú</t>
  </si>
  <si>
    <t>Río Sábalo (Cabecera)</t>
  </si>
  <si>
    <t>Rodeo Viejo</t>
  </si>
  <si>
    <t>Sajalices</t>
  </si>
  <si>
    <t>San Lorenzo</t>
  </si>
  <si>
    <t>Toabré</t>
  </si>
  <si>
    <t>Toza</t>
  </si>
  <si>
    <t>Tubualá</t>
  </si>
  <si>
    <t>Valle de Aguas Arriba</t>
  </si>
  <si>
    <t>Calobre</t>
  </si>
  <si>
    <t>Calobre (Cabecera)</t>
  </si>
  <si>
    <t>Iturralde</t>
  </si>
  <si>
    <t>Los Anastacios</t>
  </si>
  <si>
    <t>Rincón</t>
  </si>
  <si>
    <t>Santa Rosa</t>
  </si>
  <si>
    <t>Tolé</t>
  </si>
  <si>
    <t>Tolé (Cabecera)</t>
  </si>
  <si>
    <t>Villa Carmen</t>
  </si>
  <si>
    <t>Chupampa</t>
  </si>
  <si>
    <t>Achiote</t>
  </si>
  <si>
    <t>Agua Buena</t>
  </si>
  <si>
    <t>Ñürün</t>
  </si>
  <si>
    <t>Agua de Salud</t>
  </si>
  <si>
    <t>Santa Catalina o Calovébora</t>
  </si>
  <si>
    <t>Alto Bilingüe o Gdogüeshia</t>
  </si>
  <si>
    <t>Alto Caballero</t>
  </si>
  <si>
    <t>Alto de Jesús</t>
  </si>
  <si>
    <t>Tonosí</t>
  </si>
  <si>
    <t>Altos de Güera</t>
  </si>
  <si>
    <t>Arenas</t>
  </si>
  <si>
    <t>Bahía Azul</t>
  </si>
  <si>
    <t>Bajo Corral</t>
  </si>
  <si>
    <t>Bajos de Güera</t>
  </si>
  <si>
    <t>Barnizal</t>
  </si>
  <si>
    <t>Barrio Francés</t>
  </si>
  <si>
    <t>Bastimentos</t>
  </si>
  <si>
    <t>Bayano</t>
  </si>
  <si>
    <t>Bijagual</t>
  </si>
  <si>
    <t>Bisira (Cabecera)</t>
  </si>
  <si>
    <t>Bisvalles</t>
  </si>
  <si>
    <t>Boca Chica</t>
  </si>
  <si>
    <t>Boca de Balsa</t>
  </si>
  <si>
    <t>Boca del Monte</t>
  </si>
  <si>
    <t>Boró</t>
  </si>
  <si>
    <t>Breñón</t>
  </si>
  <si>
    <t>Chimán</t>
  </si>
  <si>
    <t>Brujas</t>
  </si>
  <si>
    <t>Buenos Aires</t>
  </si>
  <si>
    <t>Buenos Aires (Cabecera)</t>
  </si>
  <si>
    <t>Cacique</t>
  </si>
  <si>
    <t>Calante</t>
  </si>
  <si>
    <t>Caldera</t>
  </si>
  <si>
    <t>Calidonia</t>
  </si>
  <si>
    <t>Calovébora</t>
  </si>
  <si>
    <t>Camarón Arriba</t>
  </si>
  <si>
    <t>Cambutal</t>
  </si>
  <si>
    <t>Camogantí</t>
  </si>
  <si>
    <t>Canta Gallo</t>
  </si>
  <si>
    <t>Cañas</t>
  </si>
  <si>
    <t>Capellanía</t>
  </si>
  <si>
    <t>Cascabel</t>
  </si>
  <si>
    <t>Cativé</t>
  </si>
  <si>
    <t>Catorce de Noviembre</t>
  </si>
  <si>
    <t>Cauchero</t>
  </si>
  <si>
    <t>Cébaco</t>
  </si>
  <si>
    <t>Cerro de Casa</t>
  </si>
  <si>
    <t>Cerro de Patena</t>
  </si>
  <si>
    <t>Nole Duima</t>
  </si>
  <si>
    <t>Cerro Iglesias (Cabecera)</t>
  </si>
  <si>
    <t>Cerro Largo</t>
  </si>
  <si>
    <t>Cerro Pelado</t>
  </si>
  <si>
    <t>Cerro Plata</t>
  </si>
  <si>
    <t>Cerro Puerco</t>
  </si>
  <si>
    <t>Cerro Punta</t>
  </si>
  <si>
    <t>Cerro Viejo</t>
  </si>
  <si>
    <t>Chicá</t>
  </si>
  <si>
    <t>Chimán (Cabecera)</t>
  </si>
  <si>
    <t>Chitra</t>
  </si>
  <si>
    <t>Chumical</t>
  </si>
  <si>
    <t>Chupa</t>
  </si>
  <si>
    <t>Cirí de Los Sotos</t>
  </si>
  <si>
    <t>Cirí Grande</t>
  </si>
  <si>
    <t>Ciricito</t>
  </si>
  <si>
    <t>Cochigró</t>
  </si>
  <si>
    <t>Coclé del Norte</t>
  </si>
  <si>
    <t>Cordillera</t>
  </si>
  <si>
    <t>Corral Falso</t>
  </si>
  <si>
    <t>Cristóbal Este</t>
  </si>
  <si>
    <t>Cuango</t>
  </si>
  <si>
    <t>Cucunatí</t>
  </si>
  <si>
    <t>Cuesta de Piedra</t>
  </si>
  <si>
    <t>David Este</t>
  </si>
  <si>
    <t>David Sur</t>
  </si>
  <si>
    <t>Dikeri</t>
  </si>
  <si>
    <t>Diko</t>
  </si>
  <si>
    <t>Dominical</t>
  </si>
  <si>
    <t>Dos Ríos</t>
  </si>
  <si>
    <t>El Alto</t>
  </si>
  <si>
    <t>El Aromillo</t>
  </si>
  <si>
    <t>El Bale</t>
  </si>
  <si>
    <t>El Bebedero</t>
  </si>
  <si>
    <t>El Bongo</t>
  </si>
  <si>
    <t>El Cacao</t>
  </si>
  <si>
    <t>El Calabacito</t>
  </si>
  <si>
    <t>El Cañafístulo</t>
  </si>
  <si>
    <t>El Caño</t>
  </si>
  <si>
    <t>El Capurí</t>
  </si>
  <si>
    <t>El Carate</t>
  </si>
  <si>
    <t>El Cedro</t>
  </si>
  <si>
    <t>El Cocal</t>
  </si>
  <si>
    <t>El Cocla</t>
  </si>
  <si>
    <t>El Copé</t>
  </si>
  <si>
    <t>El Cortezo</t>
  </si>
  <si>
    <t>El Cristo</t>
  </si>
  <si>
    <t>El Cuay</t>
  </si>
  <si>
    <t>El Espinal</t>
  </si>
  <si>
    <t>El Espino</t>
  </si>
  <si>
    <t>El Guabo</t>
  </si>
  <si>
    <t>El Guásimo</t>
  </si>
  <si>
    <t>El Hato</t>
  </si>
  <si>
    <t>El Hato de San Juan de Dios</t>
  </si>
  <si>
    <t>El Líbano</t>
  </si>
  <si>
    <t>El Limón</t>
  </si>
  <si>
    <t>El Macano</t>
  </si>
  <si>
    <t>El Manantial</t>
  </si>
  <si>
    <t>El María</t>
  </si>
  <si>
    <t>El Muñóz</t>
  </si>
  <si>
    <t>El Nancito</t>
  </si>
  <si>
    <t>El Pájaro</t>
  </si>
  <si>
    <t>El Palmar</t>
  </si>
  <si>
    <t>El Pantano</t>
  </si>
  <si>
    <t>El Paredón</t>
  </si>
  <si>
    <t>El Pedregoso</t>
  </si>
  <si>
    <t>El Peñón</t>
  </si>
  <si>
    <t>El Picacho</t>
  </si>
  <si>
    <t>El Picador</t>
  </si>
  <si>
    <t>El Piro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</si>
  <si>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</si>
  <si>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</si>
  <si>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</si>
  <si>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</si>
  <si>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</si>
  <si>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</si>
  <si>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</si>
  <si>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Rincón</t>
  </si>
  <si>
    <t>El Teribe</t>
  </si>
  <si>
    <t>El Tijera</t>
  </si>
  <si>
    <t>El Toro</t>
  </si>
  <si>
    <t>Emplanada de Chorcha</t>
  </si>
  <si>
    <t>Entradero del Castillo</t>
  </si>
  <si>
    <t>Espino Amarillo</t>
  </si>
  <si>
    <t>Flores</t>
  </si>
  <si>
    <t>Garachiné</t>
  </si>
  <si>
    <t>Gatú o Gatucito</t>
  </si>
  <si>
    <t>Gobea</t>
  </si>
  <si>
    <t>Gobernadora</t>
  </si>
  <si>
    <t>Gómez</t>
  </si>
  <si>
    <t>Gonzalo Vásquez</t>
  </si>
  <si>
    <t>Guabal</t>
  </si>
  <si>
    <t>Guacá</t>
  </si>
  <si>
    <t>Guánico</t>
  </si>
  <si>
    <t>Guararé (Cabecera)</t>
  </si>
  <si>
    <t>Guararé Arriba</t>
  </si>
  <si>
    <t>Guayabal</t>
  </si>
  <si>
    <t>Guayabito</t>
  </si>
  <si>
    <t>Güibale</t>
  </si>
  <si>
    <t>Guzmán</t>
  </si>
  <si>
    <t>Gwaribiara</t>
  </si>
  <si>
    <t>Gworoni</t>
  </si>
  <si>
    <t>Hato Chamí</t>
  </si>
  <si>
    <t>Hato Pilón (Cabecera)</t>
  </si>
  <si>
    <t>Horconcitos (Cabecera)</t>
  </si>
  <si>
    <t>Hornito</t>
  </si>
  <si>
    <t>Hurtado</t>
  </si>
  <si>
    <t>Isla de Cañas</t>
  </si>
  <si>
    <t>Isla Grande</t>
  </si>
  <si>
    <t>Jädeberi</t>
  </si>
  <si>
    <t>Jaqué</t>
  </si>
  <si>
    <t>Jaramillo</t>
  </si>
  <si>
    <t>Jingurudó</t>
  </si>
  <si>
    <t>Juay o Las Mareas</t>
  </si>
  <si>
    <t>Justo Fidel Palacios</t>
  </si>
  <si>
    <t>Krüa</t>
  </si>
  <si>
    <t>La Carrillo</t>
  </si>
  <si>
    <t>La Encantada</t>
  </si>
  <si>
    <t>La Enea</t>
  </si>
  <si>
    <t>Balboa</t>
  </si>
  <si>
    <t>La Ensenada</t>
  </si>
  <si>
    <t>La Ermita</t>
  </si>
  <si>
    <t>La Esmeralda</t>
  </si>
  <si>
    <t>La Espigadilla</t>
  </si>
  <si>
    <t>La Garceana</t>
  </si>
  <si>
    <t>La Guinea</t>
  </si>
  <si>
    <t>La Laja</t>
  </si>
  <si>
    <t>La Miel</t>
  </si>
  <si>
    <t>La Montañuela</t>
  </si>
  <si>
    <t>La Palma</t>
  </si>
  <si>
    <t>La Pitaloza</t>
  </si>
  <si>
    <t>La Raya de Calobre</t>
  </si>
  <si>
    <t>La Raya de Santa María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</si>
  <si>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</si>
  <si>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</si>
  <si>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</si>
  <si>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</si>
  <si>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</si>
  <si>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</si>
  <si>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</si>
  <si>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</si>
  <si>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</si>
  <si>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</si>
  <si>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</si>
  <si>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</si>
  <si>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</si>
  <si>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</si>
  <si>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Huacas</t>
  </si>
  <si>
    <t>Las Llanas</t>
  </si>
  <si>
    <t>Las Minas (Cabecera)</t>
  </si>
  <si>
    <t>Las Palmitas</t>
  </si>
  <si>
    <t>Las Tablas Abajo</t>
  </si>
  <si>
    <t>Las Trancas</t>
  </si>
  <si>
    <t>Las Uvas</t>
  </si>
  <si>
    <t>Limones</t>
  </si>
  <si>
    <t>Llano Abajo</t>
  </si>
  <si>
    <t>Llano de La Cruz</t>
  </si>
  <si>
    <t>Llano de Piedra</t>
  </si>
  <si>
    <t>Llano Grande</t>
  </si>
  <si>
    <t>Llano Largo</t>
  </si>
  <si>
    <t>Llano Norte</t>
  </si>
  <si>
    <t>Lolá</t>
  </si>
  <si>
    <t>Loma Yuca o Ijuicho</t>
  </si>
  <si>
    <t>Pedasí</t>
  </si>
  <si>
    <t>Los Asientos</t>
  </si>
  <si>
    <t>Los Castillos</t>
  </si>
  <si>
    <t>Los Cerritos</t>
  </si>
  <si>
    <t>Los Cerros de Paja</t>
  </si>
  <si>
    <t>Los Hatillos</t>
  </si>
  <si>
    <t>Los Llanos</t>
  </si>
  <si>
    <t>Los Naranjos</t>
  </si>
  <si>
    <t>Los Valles</t>
  </si>
  <si>
    <t>Man Creek</t>
  </si>
  <si>
    <t>Manuel E. Amador Terrero</t>
  </si>
  <si>
    <t>Maraca</t>
  </si>
  <si>
    <t>Mariabé</t>
  </si>
  <si>
    <t>Menchaca</t>
  </si>
  <si>
    <t>Miguel de La Borda (Cabecera)</t>
  </si>
  <si>
    <t>Mogollón</t>
  </si>
  <si>
    <t>Monjarás</t>
  </si>
  <si>
    <t>Monte Lirio</t>
  </si>
  <si>
    <t>Mreeni</t>
  </si>
  <si>
    <t>Mününi</t>
  </si>
  <si>
    <t>Nance de Riscó</t>
  </si>
  <si>
    <t>Nibra</t>
  </si>
  <si>
    <t>Nuario</t>
  </si>
  <si>
    <t>Nuevo Chagres (Cabecera)</t>
  </si>
  <si>
    <t>Oria Arriba</t>
  </si>
  <si>
    <t>Taboga</t>
  </si>
  <si>
    <t>Otoque Occidente</t>
  </si>
  <si>
    <t>Otoque Oriente</t>
  </si>
  <si>
    <t>Paja de Sombrero</t>
  </si>
  <si>
    <t>Palo Grande</t>
  </si>
  <si>
    <t>Paraíso</t>
  </si>
  <si>
    <t>Paritilla</t>
  </si>
  <si>
    <t>Pásiga</t>
  </si>
  <si>
    <t>Paso Ancho</t>
  </si>
  <si>
    <t>Paya</t>
  </si>
  <si>
    <t>Pedasí (Cabecera)</t>
  </si>
  <si>
    <t>Pedro González</t>
  </si>
  <si>
    <t>Peña Blanca</t>
  </si>
  <si>
    <t>Peña Chatas</t>
  </si>
  <si>
    <t>Perales</t>
  </si>
  <si>
    <t>Piedra Roja</t>
  </si>
  <si>
    <t>Piedras Gordas</t>
  </si>
  <si>
    <t>Piña</t>
  </si>
  <si>
    <t>Pixvae</t>
  </si>
  <si>
    <t>Playa Chiquita</t>
  </si>
  <si>
    <t>Pocrí (Cabecera)</t>
  </si>
  <si>
    <t>Portobelillo</t>
  </si>
  <si>
    <t>Potrerillos</t>
  </si>
  <si>
    <t>Potrerillos Abajo</t>
  </si>
  <si>
    <t>Potrero de Caña</t>
  </si>
  <si>
    <t>Púcuro</t>
  </si>
  <si>
    <t>Pueblos Unidos</t>
  </si>
  <si>
    <t>Puerto Lindo o Garrote</t>
  </si>
  <si>
    <t>Puerto Piña</t>
  </si>
  <si>
    <t>Puerto Vidal</t>
  </si>
  <si>
    <t>Punta Laurel</t>
  </si>
  <si>
    <t>Punta Róbalo</t>
  </si>
  <si>
    <t>Purio</t>
  </si>
  <si>
    <t>Quebrada de Loro</t>
  </si>
  <si>
    <t>Quebrada de Oro</t>
  </si>
  <si>
    <t>Quebrada de Piedra</t>
  </si>
  <si>
    <t>Quebrada del Rosario</t>
  </si>
  <si>
    <t>Quebrada El Ciprián</t>
  </si>
  <si>
    <t>Quebro</t>
  </si>
  <si>
    <t>Querévalo</t>
  </si>
  <si>
    <t>Remance</t>
  </si>
  <si>
    <t>Rincón Hondo</t>
  </si>
  <si>
    <t>Río Chiriquí</t>
  </si>
  <si>
    <t>Río Congo</t>
  </si>
  <si>
    <t>Río Congo Arriba</t>
  </si>
  <si>
    <t>Río Hondo</t>
  </si>
  <si>
    <t>Río Iglesias</t>
  </si>
  <si>
    <t>Río Luis</t>
  </si>
  <si>
    <t>Roka o Rokari</t>
  </si>
  <si>
    <t>Rovira</t>
  </si>
  <si>
    <t>Rubén Cantú</t>
  </si>
  <si>
    <t>Saboga</t>
  </si>
  <si>
    <t>Salto Dupí</t>
  </si>
  <si>
    <t>Salud</t>
  </si>
  <si>
    <t>Samboa (Cabecera)</t>
  </si>
  <si>
    <t>San Andrés</t>
  </si>
  <si>
    <t>San Bartolo</t>
  </si>
  <si>
    <t>San Carlos (Cabecera)</t>
  </si>
  <si>
    <t>San José</t>
  </si>
  <si>
    <t>San Juan de Dios</t>
  </si>
  <si>
    <t>San Juan de Turbe</t>
  </si>
  <si>
    <t>San Marcelo</t>
  </si>
  <si>
    <t>San Miguel</t>
  </si>
  <si>
    <t>San Miguel (Cabecera)</t>
  </si>
  <si>
    <t>San Pedrito o Jiküi</t>
  </si>
  <si>
    <t>Santa Catalina o Calovébora o Bledeshia (Cabecera</t>
  </si>
  <si>
    <t>Santa Cruz</t>
  </si>
  <si>
    <t>Santa Cruz de Chinina</t>
  </si>
  <si>
    <t>Santa Lucía</t>
  </si>
  <si>
    <t>Santiago Este</t>
  </si>
  <si>
    <t>Santiago Sur</t>
  </si>
  <si>
    <t>Sesteadero</t>
  </si>
  <si>
    <t>Setegantí</t>
  </si>
  <si>
    <t>Sitio Prado</t>
  </si>
  <si>
    <t>Solano</t>
  </si>
  <si>
    <t>Sorá</t>
  </si>
  <si>
    <t>Sortová</t>
  </si>
  <si>
    <t>Susama</t>
  </si>
  <si>
    <t>Taboga (Cabecera)</t>
  </si>
  <si>
    <t>Taimatí</t>
  </si>
  <si>
    <t>Tierra Oscura</t>
  </si>
  <si>
    <t>Tinajas</t>
  </si>
  <si>
    <t>Tobobe</t>
  </si>
  <si>
    <t>Tolote</t>
  </si>
  <si>
    <t>Tonosí (Cabecera)</t>
  </si>
  <si>
    <t>Tres Quebradas</t>
  </si>
  <si>
    <t>Tucutí</t>
  </si>
  <si>
    <t>Tulú</t>
  </si>
  <si>
    <t>Ümani</t>
  </si>
  <si>
    <t>Unión del Norte</t>
  </si>
  <si>
    <t>Unión Santeña</t>
  </si>
  <si>
    <t>Urracá</t>
  </si>
  <si>
    <t>Utirá</t>
  </si>
  <si>
    <t>Valle Bonito o Dogata</t>
  </si>
  <si>
    <t>Valle Rico</t>
  </si>
  <si>
    <t>Vallerriquito</t>
  </si>
  <si>
    <t>Veladero</t>
  </si>
  <si>
    <t>Viento Frío</t>
  </si>
  <si>
    <t>Viguí</t>
  </si>
  <si>
    <t>Villa Lourdes</t>
  </si>
  <si>
    <t>Virgen del Carmen</t>
  </si>
  <si>
    <t>Yape</t>
  </si>
  <si>
    <t>Zapallal</t>
  </si>
  <si>
    <t>Zapotillo</t>
  </si>
  <si>
    <t>CD_Prov</t>
  </si>
  <si>
    <t>SUM Prov</t>
  </si>
  <si>
    <t>Recuperados</t>
  </si>
  <si>
    <t>03-06-2020</t>
  </si>
  <si>
    <t>04-06-2020</t>
  </si>
  <si>
    <t>5/6/2020</t>
  </si>
  <si>
    <t>6/6/2020</t>
  </si>
  <si>
    <t>07-06-2020</t>
  </si>
  <si>
    <t>08-06-2020</t>
  </si>
  <si>
    <t>09-06-2020</t>
  </si>
  <si>
    <t>10-06-2020</t>
  </si>
  <si>
    <t>11-06-2020</t>
  </si>
  <si>
    <t>3/6/2020</t>
  </si>
  <si>
    <t>4/6/2020</t>
  </si>
  <si>
    <t>07-jun</t>
  </si>
  <si>
    <t>08-jun</t>
  </si>
  <si>
    <t>09-jun</t>
  </si>
  <si>
    <t>Fallecidos</t>
  </si>
  <si>
    <t>10-jun</t>
  </si>
  <si>
    <t>11-jun</t>
  </si>
  <si>
    <t>FID</t>
  </si>
  <si>
    <t>Corregim 1</t>
  </si>
  <si>
    <t>Cod_Prov</t>
  </si>
  <si>
    <t>Lat_Prov</t>
  </si>
  <si>
    <t>Long_Prov</t>
  </si>
  <si>
    <t>Poblacion Provincia</t>
  </si>
  <si>
    <t>Cod_Dist</t>
  </si>
  <si>
    <t>Lat_Dist</t>
  </si>
  <si>
    <t>Long_Dist</t>
  </si>
  <si>
    <t>Poblacion Dist</t>
  </si>
  <si>
    <t>Cod_Corr</t>
  </si>
  <si>
    <t>Lat</t>
  </si>
  <si>
    <t>Long</t>
  </si>
  <si>
    <t>Población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</si>
  <si>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</si>
  <si>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</si>
  <si>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</si>
  <si>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</si>
  <si>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</si>
  <si>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</si>
  <si>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</si>
  <si>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</si>
  <si>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</si>
  <si>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</si>
  <si>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</si>
  <si>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</si>
  <si>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</si>
  <si>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</si>
  <si>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</si>
  <si>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</si>
  <si>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</si>
  <si>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</si>
  <si>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</si>
  <si>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</si>
  <si>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DIA</t>
  </si>
  <si>
    <t>ON</t>
  </si>
  <si>
    <t>Ultimo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</si>
</sst>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6" formatCode="0.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16" fontId="0" fillId="0" borderId="0" xfId="0" applyNumberFormat="1"/>
    <xf numFmtId="0" fontId="19" fillId="0" borderId="0" xfId="0" applyFont="1" applyAlignment="1">
      <alignment vertical="top" wrapText="1"/>
    </xf>
    <xf numFmtId="0" fontId="20" fillId="0" borderId="0" xfId="0" applyFont="1" applyAlignment="1">
      <alignment horizontal="center"/>
    </xf>
    <xf numFmtId="164" fontId="1" fillId="0" borderId="0" xfId="42" applyNumberFormat="1" applyFont="1" applyAlignment="1">
      <alignment vertical="top" wrapText="1"/>
    </xf>
    <xf numFmtId="0" fontId="21" fillId="0" borderId="0" xfId="0" applyFont="1" applyAlignment="1">
      <alignment horizontal="center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 wrapText="1"/>
    </xf>
    <xf numFmtId="0" fontId="0" fillId="33" borderId="0" xfId="0" applyFill="1"/>
    <xf numFmtId="0" fontId="19" fillId="33" borderId="0" xfId="0" applyFont="1" applyFill="1" applyAlignment="1">
      <alignment vertical="top" wrapText="1"/>
    </xf>
    <xf numFmtId="1" fontId="0" fillId="0" borderId="0" xfId="0" applyNumberFormat="1"/>
    <xf numFmtId="1" fontId="20" fillId="0" borderId="0" xfId="0" applyNumberFormat="1" applyFont="1" applyAlignment="1">
      <alignment horizontal="center"/>
    </xf>
    <xf numFmtId="164" fontId="21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 vertical="top" wrapText="1"/>
    </xf>
    <xf numFmtId="1" fontId="22" fillId="34" borderId="0" xfId="0" applyNumberFormat="1" applyFont="1" applyFill="1" applyAlignment="1">
      <alignment horizontal="center" vertical="top" wrapText="1"/>
    </xf>
    <xf numFmtId="1" fontId="1" fillId="0" borderId="0" xfId="42" applyNumberFormat="1" applyFont="1" applyAlignment="1">
      <alignment horizontal="center" vertical="top" wrapText="1"/>
    </xf>
    <xf numFmtId="1" fontId="22" fillId="0" borderId="0" xfId="42" applyNumberFormat="1" applyFont="1" applyAlignment="1">
      <alignment horizontal="center" vertical="top" wrapText="1"/>
    </xf>
    <xf numFmtId="164" fontId="22" fillId="34" borderId="0" xfId="0" applyNumberFormat="1" applyFont="1" applyFill="1" applyAlignment="1">
      <alignment horizontal="center" vertical="top" wrapText="1"/>
    </xf>
    <xf numFmtId="164" fontId="16" fillId="0" borderId="0" xfId="0" applyNumberFormat="1" applyFont="1"/>
    <xf numFmtId="164" fontId="22" fillId="0" borderId="0" xfId="42" applyNumberFormat="1" applyFont="1" applyAlignment="1">
      <alignment horizontal="center" vertical="top" wrapText="1"/>
    </xf>
    <xf numFmtId="164" fontId="22" fillId="0" borderId="0" xfId="0" applyNumberFormat="1" applyFont="1" applyFill="1" applyAlignment="1">
      <alignment horizontal="center" vertical="top" wrapText="1"/>
    </xf>
    <xf numFmtId="0" fontId="0" fillId="0" borderId="0" xfId="0" applyAlignment="1">
      <alignment vertical="center" wrapText="1"/>
    </xf>
    <xf numFmtId="0" fontId="19" fillId="0" borderId="0" xfId="0" applyFont="1" applyAlignment="1">
      <alignment vertical="center" wrapText="1"/>
    </xf>
    <xf numFmtId="14" fontId="0" fillId="0" borderId="0" xfId="0" applyNumberFormat="1"/>
    <xf numFmtId="0" fontId="2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0" fontId="0" fillId="35" borderId="0" xfId="0" applyFill="1" applyAlignment="1">
      <alignment vertical="top"/>
    </xf>
    <xf numFmtId="0" fontId="19" fillId="35" borderId="0" xfId="0" applyFont="1" applyFill="1" applyAlignment="1">
      <alignment vertical="top" wrapText="1"/>
    </xf>
    <xf numFmtId="164" fontId="22" fillId="0" borderId="0" xfId="0" applyNumberFormat="1" applyFont="1" applyAlignment="1">
      <alignment horizontal="center" vertical="top" wrapText="1"/>
    </xf>
    <xf numFmtId="0" fontId="19" fillId="36" borderId="0" xfId="0" applyFont="1" applyFill="1" applyAlignment="1">
      <alignment vertical="top" wrapText="1"/>
    </xf>
    <xf numFmtId="1" fontId="0" fillId="0" borderId="0" xfId="42" applyNumberFormat="1" applyFont="1" applyAlignment="1">
      <alignment horizontal="center" vertical="top" wrapText="1"/>
    </xf>
    <xf numFmtId="1" fontId="19" fillId="0" borderId="0" xfId="0" applyNumberFormat="1" applyFont="1" applyAlignment="1">
      <alignment horizontal="center" vertical="top" wrapText="1"/>
    </xf>
    <xf numFmtId="0" fontId="0" fillId="35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0" borderId="0" xfId="0" applyNumberFormat="1"/>
    <xf numFmtId="0" fontId="0" fillId="0" borderId="0" xfId="0" applyAlignment="1">
      <alignment vertical="top"/>
    </xf>
    <xf numFmtId="1" fontId="16" fillId="0" borderId="0" xfId="0" applyNumberFormat="1" applyFont="1"/>
    <xf numFmtId="1" fontId="16" fillId="0" borderId="0" xfId="0" applyNumberFormat="1" applyFont="1" applyAlignment="1">
      <alignment horizontal="center"/>
    </xf>
    <xf numFmtId="0" fontId="19" fillId="0" borderId="0" xfId="0" applyFont="1" applyFill="1" applyAlignment="1">
      <alignment vertical="center" wrapText="1"/>
    </xf>
    <xf numFmtId="1" fontId="22" fillId="0" borderId="0" xfId="0" applyNumberFormat="1" applyFont="1" applyFill="1" applyAlignment="1">
      <alignment horizontal="center" vertical="top" wrapText="1"/>
    </xf>
    <xf numFmtId="1" fontId="1" fillId="0" borderId="0" xfId="42" applyNumberFormat="1" applyFont="1" applyFill="1" applyAlignment="1">
      <alignment horizontal="center" vertical="top" wrapText="1"/>
    </xf>
    <xf numFmtId="1" fontId="22" fillId="0" borderId="0" xfId="42" applyNumberFormat="1" applyFont="1" applyFill="1" applyAlignment="1">
      <alignment horizontal="center" vertical="top" wrapText="1"/>
    </xf>
    <xf numFmtId="1" fontId="0" fillId="0" borderId="0" xfId="0" applyNumberFormat="1" applyFill="1"/>
    <xf numFmtId="0" fontId="23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19" fillId="0" borderId="0" xfId="0" applyFon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  <xf numFmtId="166" fontId="0" fillId="0" borderId="0" xfId="43" applyNumberFormat="1" applyFont="1"/>
    <xf numFmtId="164" fontId="0" fillId="0" borderId="0" xfId="42" applyNumberFormat="1" applyFo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2" builtinId="3"/>
    <cellStyle name="Neutral" xfId="8" builtinId="28" customBuiltin="1"/>
    <cellStyle name="Normal" xfId="0" builtinId="0"/>
    <cellStyle name="Notas" xfId="15" builtinId="10" customBuiltin="1"/>
    <cellStyle name="Porcentaje" xfId="43" builtinId="5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9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0.0%"/>
    </dxf>
    <dxf>
      <numFmt numFmtId="0" formatCode="General"/>
      <alignment horizontal="center" vertical="center" textRotation="0" wrapText="0" indent="0" justifyLastLine="0" shrinkToFit="0" readingOrder="0"/>
    </dxf>
    <dxf>
      <numFmt numFmtId="19" formatCode="d/m/yyyy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z val="10"/>
      </font>
      <numFmt numFmtId="1" formatCode="0"/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" formatCode="0"/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alignment horizontal="general" vertical="center" textRotation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64" formatCode="_-* #,##0_-;\-* #,##0_-;_-* &quot;-&quot;??_-;_-@_-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alignment horizontal="general" vertical="top" textRotation="0" wrapText="1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3</xdr:col>
      <xdr:colOff>99060</xdr:colOff>
      <xdr:row>8</xdr:row>
      <xdr:rowOff>182880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Provincia">
              <a:extLst>
                <a:ext uri="{FF2B5EF4-FFF2-40B4-BE49-F238E27FC236}">
                  <a16:creationId xmlns:a16="http://schemas.microsoft.com/office/drawing/2014/main" id="{DB32CAFB-3D57-4F9B-91A1-271B4BE08D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3741420" cy="17221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327660</xdr:colOff>
      <xdr:row>0</xdr:row>
      <xdr:rowOff>1</xdr:rowOff>
    </xdr:from>
    <xdr:to>
      <xdr:col>11</xdr:col>
      <xdr:colOff>419100</xdr:colOff>
      <xdr:row>8</xdr:row>
      <xdr:rowOff>167640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Distrito">
              <a:extLst>
                <a:ext uri="{FF2B5EF4-FFF2-40B4-BE49-F238E27FC236}">
                  <a16:creationId xmlns:a16="http://schemas.microsoft.com/office/drawing/2014/main" id="{DF9AB4B9-A6B4-44DA-A4CD-71EC14F142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istri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70020" y="1"/>
              <a:ext cx="8793480" cy="1706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" xr10:uid="{84DD569F-5BEE-4E51-B119-153047FE1D51}" sourceName="Provincia">
  <extLst>
    <x:ext xmlns:x15="http://schemas.microsoft.com/office/spreadsheetml/2010/11/main" uri="{2F2917AC-EB37-4324-AD4E-5DD8C200BD13}">
      <x15:tableSlicerCache tableId="1" column="4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istrito" xr10:uid="{611C14ED-4D23-4B37-AA87-8B6AEF51E134}" sourceName="Distrito">
  <extLst>
    <x:ext xmlns:x15="http://schemas.microsoft.com/office/spreadsheetml/2010/11/main" uri="{2F2917AC-EB37-4324-AD4E-5DD8C200BD13}">
      <x15:tableSlicerCache tableId="1" column="9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vincia" xr10:uid="{746C2F56-9CD6-43A5-A092-974073F3C685}" cache="SegmentaciónDeDatos_Provincia" caption="Provincia" columnCount="3" style="SlicerStyleDark3" rowHeight="234950"/>
  <slicer name="Distrito" xr10:uid="{AEACA679-73D6-4D69-BC25-1B48935AA89F}" cache="SegmentaciónDeDatos_Distrito" caption="Distrito" columnCount="8" style="SlicerStyleDark3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757445-1BD9-4CF1-B8E0-B876D8B619FB}" name="Casos_PN_CORR" displayName="Casos_PN_CORR" ref="A3:CU677" totalsRowShown="0" headerRowDxfId="97">
  <autoFilter ref="A3:CU677" xr:uid="{0ABBA619-8E8C-4FF6-9EE3-8555C576648C}"/>
  <sortState xmlns:xlrd2="http://schemas.microsoft.com/office/spreadsheetml/2017/richdata2" ref="A4:CU677">
    <sortCondition descending="1" ref="CU3:CU677"/>
  </sortState>
  <tableColumns count="99">
    <tableColumn id="1" xr3:uid="{77D2F8DD-0A3A-4CA6-8C0B-C862187C35E3}" name="CD_Corr" dataDxfId="96"/>
    <tableColumn id="2" xr3:uid="{12C4533D-B668-4C58-B97D-B432BDC2C459}" name="Provincia" dataDxfId="95"/>
    <tableColumn id="3" xr3:uid="{A49B6E44-C9E8-4415-81FA-173861D47F1E}" name="Distrito" dataDxfId="94"/>
    <tableColumn id="4" xr3:uid="{AFE28018-6707-42AB-BBDC-2A1E0B01895B}" name="Corregimiento" dataDxfId="93"/>
    <tableColumn id="102" xr3:uid="{49E81FEF-9A5B-42AB-91F0-D24004FB6828}" name="SUM Correg" dataDxfId="92">
      <calculatedColumnFormula>SUM(F4:AEX4)</calculatedColumnFormula>
    </tableColumn>
    <tableColumn id="5" xr3:uid="{323231EA-332E-4643-9A58-82F872093F49}" name="43900"/>
    <tableColumn id="6" xr3:uid="{7424D247-1FC9-4648-A683-F11F75F16BF3}" name="43901"/>
    <tableColumn id="7" xr3:uid="{F76923EF-E6EB-4A02-BF73-717AE1BC440D}" name="43902"/>
    <tableColumn id="8" xr3:uid="{673C31EF-6E73-4163-9637-11DCCA8864B3}" name="43903"/>
    <tableColumn id="9" xr3:uid="{244AA317-01CA-467E-9B5C-FE66D838B5AC}" name="43904"/>
    <tableColumn id="10" xr3:uid="{8657C70F-8001-4808-A802-B874A3308242}" name="43905"/>
    <tableColumn id="11" xr3:uid="{40ECC49C-3A94-40DD-B92E-ECC49D9E3BCA}" name="43906"/>
    <tableColumn id="12" xr3:uid="{8901DC5A-35D7-4093-8413-F63542AF9946}" name="43907"/>
    <tableColumn id="13" xr3:uid="{75FDCC8B-9189-41EE-8470-F63F772CB7E1}" name="43908"/>
    <tableColumn id="14" xr3:uid="{727E38FA-B42A-454D-83F1-9C612D322E1F}" name="43909"/>
    <tableColumn id="15" xr3:uid="{84928606-F724-4D95-BC4C-72A97348588A}" name="43910"/>
    <tableColumn id="16" xr3:uid="{A19ED31B-770B-441C-82C4-C3DE489227D2}" name="43911"/>
    <tableColumn id="17" xr3:uid="{06342A12-EE4E-4CAB-9322-A4930D44DA48}" name="43912"/>
    <tableColumn id="18" xr3:uid="{2368DC8B-AFB4-43F7-80EC-B41BAE302459}" name="43913"/>
    <tableColumn id="19" xr3:uid="{1ADBB2A3-9BA6-4067-82C9-DE0B8DDBC3DC}" name="43914"/>
    <tableColumn id="20" xr3:uid="{2799473F-32BE-44C0-942D-9E99915309C7}" name="43915"/>
    <tableColumn id="21" xr3:uid="{5D85BC64-653E-4CA8-834A-D201B5E486D1}" name="43916"/>
    <tableColumn id="22" xr3:uid="{6C65802A-B53E-4C2D-908F-AB3A78577EB7}" name="43917"/>
    <tableColumn id="23" xr3:uid="{66FD7891-2676-4275-890F-48A7B0C52E5F}" name="43918"/>
    <tableColumn id="24" xr3:uid="{0C332B2B-4CF0-4DFA-BFB4-B21E1F52BC16}" name="43919"/>
    <tableColumn id="25" xr3:uid="{73C180A4-7809-4A00-99FC-A77D034D8F75}" name="43920"/>
    <tableColumn id="26" xr3:uid="{C4276AE9-D58F-4E94-898E-2B532D1CDE58}" name="43921"/>
    <tableColumn id="27" xr3:uid="{0C28A7D0-E278-4AE4-A165-29A1465F5E72}" name="43922"/>
    <tableColumn id="28" xr3:uid="{63B26EB7-D9F2-46AA-AD28-DED7DDBAADEC}" name="43923"/>
    <tableColumn id="29" xr3:uid="{B8556FFF-B1BA-406E-BB70-5DCCDE523413}" name="43924"/>
    <tableColumn id="30" xr3:uid="{5806BEE4-FBA5-438A-A1D4-856F982AC01F}" name="43925"/>
    <tableColumn id="31" xr3:uid="{CD46B160-61BC-4186-8E0B-C496367A891A}" name="43926"/>
    <tableColumn id="32" xr3:uid="{978CF63A-F449-43E7-92C5-17709E80061A}" name="43927"/>
    <tableColumn id="33" xr3:uid="{F83FC125-FE17-48CB-9B20-1133579BE98E}" name="43928"/>
    <tableColumn id="34" xr3:uid="{9BCF6475-7BDE-49DB-AD21-4DEE3BDF8C93}" name="43929"/>
    <tableColumn id="35" xr3:uid="{72204DA6-957F-4D43-9C8F-10B387D2655C}" name="43930"/>
    <tableColumn id="36" xr3:uid="{A4055F2D-6A99-4975-A36D-36BD7E91366E}" name="43931"/>
    <tableColumn id="37" xr3:uid="{3EEF6F30-253C-404D-9030-8230DBDDBB8A}" name="43932"/>
    <tableColumn id="38" xr3:uid="{4030D7FC-EA66-4D42-AA5B-6EEB8AE16B19}" name="43933"/>
    <tableColumn id="39" xr3:uid="{A78F3D2B-6DB0-4B93-8D53-89E7F6815FD0}" name="43934"/>
    <tableColumn id="40" xr3:uid="{6E7E9304-42DC-4366-AA43-59DE1FB6166F}" name="43935"/>
    <tableColumn id="41" xr3:uid="{28FD5B18-8D63-4951-A11D-D9B698B95292}" name="43936"/>
    <tableColumn id="42" xr3:uid="{BC7196FD-1ED4-4F21-835D-CEFE5D6D94EC}" name="43937"/>
    <tableColumn id="43" xr3:uid="{292DED58-7E97-4215-845C-AA30C7ACEF27}" name="43938"/>
    <tableColumn id="44" xr3:uid="{175356A6-8FB9-479E-8CE9-8694305BE2FE}" name="43939"/>
    <tableColumn id="45" xr3:uid="{DCC5FB23-A11F-47A7-9975-7DFDA1318D43}" name="43940"/>
    <tableColumn id="46" xr3:uid="{A885C313-A60E-44A1-A16E-FDC3D17DBDD8}" name="43941"/>
    <tableColumn id="47" xr3:uid="{BFA16CFA-8A9E-4D50-8429-6366A0127808}" name="43942"/>
    <tableColumn id="48" xr3:uid="{A787303E-03EE-45A5-8951-4C906CB9A496}" name="43943"/>
    <tableColumn id="49" xr3:uid="{4FA5C339-8752-4B60-B1AF-ABDA1BF2DA26}" name="43944"/>
    <tableColumn id="50" xr3:uid="{0CC19983-9F4C-4415-8660-3FE47238EE1A}" name="43945"/>
    <tableColumn id="51" xr3:uid="{6D8B4B32-5067-47AC-A507-130D95ED4572}" name="43946"/>
    <tableColumn id="52" xr3:uid="{CA00B68A-0773-4526-966A-3A697C412F51}" name="43947"/>
    <tableColumn id="53" xr3:uid="{4CB971BA-D7B5-4038-8E53-239462547BDF}" name="43948"/>
    <tableColumn id="54" xr3:uid="{FF50CBF2-C7D5-4F07-915F-5C37B3B1D9A6}" name="43949"/>
    <tableColumn id="55" xr3:uid="{6877041A-05FF-43F4-B264-D7563C628165}" name="43950"/>
    <tableColumn id="56" xr3:uid="{194E836A-27DB-4198-8AF3-A567B877D64F}" name="43951"/>
    <tableColumn id="57" xr3:uid="{B0A099FF-DCCC-4CBD-962A-CB188BA304E8}" name="43952"/>
    <tableColumn id="58" xr3:uid="{26001BA5-CA52-4725-A479-DDED4F3EA567}" name="43953"/>
    <tableColumn id="59" xr3:uid="{FA5D37CF-FA76-46D7-9BEE-076FFE545393}" name="43954"/>
    <tableColumn id="60" xr3:uid="{D8F39FD7-36DF-4BD3-BBCB-E8BF2FCFE7C8}" name="43955"/>
    <tableColumn id="61" xr3:uid="{FBCA5F30-4DF9-40E0-B0A3-73737129EE9F}" name="43956"/>
    <tableColumn id="62" xr3:uid="{6FA6D603-61F3-414D-AB64-3BF5F36ABD67}" name="43957"/>
    <tableColumn id="63" xr3:uid="{4A81F6B3-276E-4B8E-8C01-E79526A2ED52}" name="43958"/>
    <tableColumn id="64" xr3:uid="{E2DC131D-DC89-4171-97D3-94B80AAC69F4}" name="43959"/>
    <tableColumn id="65" xr3:uid="{E0016EEB-CAB0-410C-B04E-3742ED6B1A17}" name="43960"/>
    <tableColumn id="66" xr3:uid="{3BA5BD54-3A16-4282-AC46-29C6A3E0C7BD}" name="43961"/>
    <tableColumn id="67" xr3:uid="{E7673B6D-8533-44F9-A37C-0504EF995A2D}" name="43962"/>
    <tableColumn id="68" xr3:uid="{093B2154-F5FC-4C7A-A9FA-F57EAB6A467B}" name="43963"/>
    <tableColumn id="69" xr3:uid="{B349DF22-BCF4-474D-82A6-35204E8081D3}" name="43964"/>
    <tableColumn id="70" xr3:uid="{8662814B-280F-45C9-8D50-344DB515A7A0}" name="43965"/>
    <tableColumn id="71" xr3:uid="{9DAE2D0C-F428-4814-A253-5CB861BB7363}" name="43966"/>
    <tableColumn id="72" xr3:uid="{49E952A4-4808-4243-B6CC-53257E9DC893}" name="43967"/>
    <tableColumn id="73" xr3:uid="{430E9D94-B2BA-4F71-A0BD-639631DEF461}" name="43968"/>
    <tableColumn id="74" xr3:uid="{1993B75F-1F40-4AE3-B276-20A68877B4E0}" name="43969"/>
    <tableColumn id="75" xr3:uid="{D6715163-1435-470E-8378-58290CD15653}" name="43970"/>
    <tableColumn id="76" xr3:uid="{C00AA0AA-098E-4783-B238-1BCA1635A347}" name="43971"/>
    <tableColumn id="77" xr3:uid="{F9F8F35F-0C79-4AA9-83AC-8715693E8FA4}" name="43972"/>
    <tableColumn id="78" xr3:uid="{919E39B3-E3B5-4936-B8A8-9B8624AA8D01}" name="43973"/>
    <tableColumn id="79" xr3:uid="{B468D647-7602-4257-9B1F-943DE784007E}" name="43974"/>
    <tableColumn id="80" xr3:uid="{42EEAC40-3CD6-4639-8620-CAD9BEC4895B}" name="43975"/>
    <tableColumn id="81" xr3:uid="{4DC67704-3D47-40CB-A711-BD19FDB1167C}" name="43976"/>
    <tableColumn id="82" xr3:uid="{1D1EC188-708B-447F-86D4-F16B49275A93}" name="43977"/>
    <tableColumn id="83" xr3:uid="{D5350F93-E32B-48A8-8088-ECDE724329ED}" name="43978"/>
    <tableColumn id="84" xr3:uid="{C89892B4-1CC2-44AC-9EB9-028325D0CD69}" name="43979"/>
    <tableColumn id="85" xr3:uid="{B36FB5EA-97C6-42C3-BC77-53128D133A41}" name="43980"/>
    <tableColumn id="86" xr3:uid="{AA6D2741-7B64-497D-9B24-493C7DCC97C8}" name="43981"/>
    <tableColumn id="87" xr3:uid="{FF4C77F5-4B81-45F1-BED9-1E681C544CB6}" name="43982"/>
    <tableColumn id="88" xr3:uid="{8DEB61CC-E06E-4BF5-8BBB-A471000EAF96}" name="43983"/>
    <tableColumn id="89" xr3:uid="{87903A9B-A20F-444C-8B3D-5DCFECF3628A}" name="43984"/>
    <tableColumn id="90" xr3:uid="{026C2CCE-FFA0-4A6B-934B-024FFACD03D9}" name="43985"/>
    <tableColumn id="91" xr3:uid="{CBEADDB2-6D89-4416-9208-800173B0572F}" name="43986"/>
    <tableColumn id="92" xr3:uid="{29EDDBAF-0940-46F9-B649-EFFBD0F8CAB6}" name="43987"/>
    <tableColumn id="93" xr3:uid="{DB6ABA35-18FC-4497-AB10-1A4DDA7FC5CF}" name="43988"/>
    <tableColumn id="94" xr3:uid="{54B1ACED-04D5-4BB0-87F7-1E5F7CA61CB2}" name="43989"/>
    <tableColumn id="95" xr3:uid="{CB84FBD0-346A-4BE8-9623-5A8F6CF963EB}" name="43990"/>
    <tableColumn id="96" xr3:uid="{482E300E-4DE9-45B2-9D1B-9D9309A1956F}" name="43991"/>
    <tableColumn id="97" xr3:uid="{784B1421-7AAD-48FF-819B-810D61EC42FB}" name="43992"/>
    <tableColumn id="98" xr3:uid="{C5A290C3-A5F6-4C9A-9457-8AD18D2CC54C}" name="43993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04AD94E-81E7-49EC-9869-A707E1042FAA}" name="Casos_PN_CORR14" displayName="Casos_PN_CORR14" ref="A3:CU677" totalsRowShown="0" headerRowDxfId="91">
  <autoFilter ref="A3:CU677" xr:uid="{0ABBA619-8E8C-4FF6-9EE3-8555C576648C}"/>
  <sortState xmlns:xlrd2="http://schemas.microsoft.com/office/spreadsheetml/2017/richdata2" ref="A4:CP677">
    <sortCondition ref="D4:D677"/>
  </sortState>
  <tableColumns count="99">
    <tableColumn id="1" xr3:uid="{1463AC6C-F0CB-4D95-BAF4-BD366DDD07CF}" name="CD_Corr" dataDxfId="90"/>
    <tableColumn id="2" xr3:uid="{15B7D64A-AC7C-4AD0-BFA4-BD7BACD971BC}" name="Provincia" dataDxfId="89"/>
    <tableColumn id="3" xr3:uid="{09C4D8B2-454C-451D-A2C3-A35C719F742F}" name="Distrito" dataDxfId="88"/>
    <tableColumn id="4" xr3:uid="{01078A7E-022C-4E3D-8912-DDA07CF6A19C}" name="Corregimiento" dataDxfId="87"/>
    <tableColumn id="102" xr3:uid="{6FA8D16C-EC49-4E0A-ACDC-D3BCACCE91BA}" name="SUM Correg" dataDxfId="86">
      <calculatedColumnFormula>SUM(F4:AEZ4)</calculatedColumnFormula>
    </tableColumn>
    <tableColumn id="5" xr3:uid="{5E0B0915-A72E-405A-B2B7-F4E88AC894B8}" name="43900">
      <calculatedColumnFormula>+Casos_PN_CORR[[#This Row],[43900]]</calculatedColumnFormula>
    </tableColumn>
    <tableColumn id="6" xr3:uid="{DD873043-61BA-4A10-B80C-D56301988780}" name="43901">
      <calculatedColumnFormula>+Casos_PN_CORR[[#This Row],[43901]]-Casos_PN_CORR[[#This Row],[43900]]</calculatedColumnFormula>
    </tableColumn>
    <tableColumn id="7" xr3:uid="{FA77B212-BCB3-44AD-B08E-7BFCF56D95AE}" name="43902">
      <calculatedColumnFormula>+Casos_PN_CORR[[#This Row],[43902]]-Casos_PN_CORR[[#This Row],[43901]]</calculatedColumnFormula>
    </tableColumn>
    <tableColumn id="8" xr3:uid="{FBF560E7-969F-4CDF-8291-C603C811E6F2}" name="43903">
      <calculatedColumnFormula>+Casos_PN_CORR[[#This Row],[43903]]-Casos_PN_CORR[[#This Row],[43902]]</calculatedColumnFormula>
    </tableColumn>
    <tableColumn id="9" xr3:uid="{4437CCD3-D697-448B-AF29-AD26AFF52FDD}" name="43904">
      <calculatedColumnFormula>+Casos_PN_CORR[[#This Row],[43904]]-Casos_PN_CORR[[#This Row],[43903]]</calculatedColumnFormula>
    </tableColumn>
    <tableColumn id="10" xr3:uid="{E59C5E18-14DE-4341-9EBB-00E273E2AA3B}" name="43905">
      <calculatedColumnFormula>+Casos_PN_CORR[[#This Row],[43905]]-Casos_PN_CORR[[#This Row],[43904]]</calculatedColumnFormula>
    </tableColumn>
    <tableColumn id="11" xr3:uid="{1A601BBE-9D4F-4284-AFD1-CB4C6D236D61}" name="43906">
      <calculatedColumnFormula>+Casos_PN_CORR[[#This Row],[43906]]-Casos_PN_CORR[[#This Row],[43905]]</calculatedColumnFormula>
    </tableColumn>
    <tableColumn id="12" xr3:uid="{1A2F17CC-FD9E-417C-9F8F-ABEBFCA51474}" name="43907">
      <calculatedColumnFormula>+Casos_PN_CORR[[#This Row],[43907]]-Casos_PN_CORR[[#This Row],[43906]]</calculatedColumnFormula>
    </tableColumn>
    <tableColumn id="13" xr3:uid="{9E34A251-8D36-4AC3-8985-88CCA0353809}" name="43908">
      <calculatedColumnFormula>+Casos_PN_CORR[[#This Row],[43908]]-Casos_PN_CORR[[#This Row],[43907]]</calculatedColumnFormula>
    </tableColumn>
    <tableColumn id="14" xr3:uid="{8FD09CCB-1429-40B7-BC61-0346FC1DE897}" name="43909">
      <calculatedColumnFormula>+Casos_PN_CORR[[#This Row],[43909]]-Casos_PN_CORR[[#This Row],[43908]]</calculatedColumnFormula>
    </tableColumn>
    <tableColumn id="15" xr3:uid="{A72140A6-CCD6-42F4-BCF2-0A302039D7BA}" name="43910">
      <calculatedColumnFormula>+Casos_PN_CORR[[#This Row],[43910]]-Casos_PN_CORR[[#This Row],[43909]]</calculatedColumnFormula>
    </tableColumn>
    <tableColumn id="16" xr3:uid="{ACD9D083-696B-4E8F-A3E6-3E3C34C014A5}" name="43911">
      <calculatedColumnFormula>+Casos_PN_CORR[[#This Row],[43911]]-Casos_PN_CORR[[#This Row],[43910]]</calculatedColumnFormula>
    </tableColumn>
    <tableColumn id="17" xr3:uid="{F102681F-BC51-4EA2-9E96-5E5B1FF3D097}" name="43912">
      <calculatedColumnFormula>+Casos_PN_CORR[[#This Row],[43912]]-Casos_PN_CORR[[#This Row],[43911]]</calculatedColumnFormula>
    </tableColumn>
    <tableColumn id="18" xr3:uid="{69A64C6F-CA99-47A7-9935-6B1503ECC69B}" name="43913">
      <calculatedColumnFormula>+Casos_PN_CORR[[#This Row],[43913]]-Casos_PN_CORR[[#This Row],[43912]]</calculatedColumnFormula>
    </tableColumn>
    <tableColumn id="19" xr3:uid="{F70DEF29-C8E8-4AD7-873C-C944D9711B8F}" name="43914">
      <calculatedColumnFormula>+Casos_PN_CORR[[#This Row],[43914]]-Casos_PN_CORR[[#This Row],[43913]]</calculatedColumnFormula>
    </tableColumn>
    <tableColumn id="20" xr3:uid="{DA75B9E8-C4B7-4C35-99E2-CA030E8FFFEE}" name="43915">
      <calculatedColumnFormula>+Casos_PN_CORR[[#This Row],[43915]]-Casos_PN_CORR[[#This Row],[43914]]</calculatedColumnFormula>
    </tableColumn>
    <tableColumn id="21" xr3:uid="{3C2D2E70-E7F8-4A01-8FA1-E5998929A1AA}" name="43916">
      <calculatedColumnFormula>+Casos_PN_CORR[[#This Row],[43916]]-Casos_PN_CORR[[#This Row],[43915]]</calculatedColumnFormula>
    </tableColumn>
    <tableColumn id="22" xr3:uid="{4C822BC1-96AB-4559-A2C0-52F3B9E20691}" name="43917">
      <calculatedColumnFormula>+Casos_PN_CORR[[#This Row],[43917]]-Casos_PN_CORR[[#This Row],[43916]]</calculatedColumnFormula>
    </tableColumn>
    <tableColumn id="23" xr3:uid="{E9F49902-6506-478C-96D8-BD00555CA997}" name="43918">
      <calculatedColumnFormula>+Casos_PN_CORR[[#This Row],[43918]]-Casos_PN_CORR[[#This Row],[43917]]</calculatedColumnFormula>
    </tableColumn>
    <tableColumn id="24" xr3:uid="{C674D7BF-BEEA-46A3-88BA-290100EDE5E2}" name="43919">
      <calculatedColumnFormula>+Casos_PN_CORR[[#This Row],[43919]]-Casos_PN_CORR[[#This Row],[43918]]</calculatedColumnFormula>
    </tableColumn>
    <tableColumn id="25" xr3:uid="{5F8B5DA7-8A43-4D32-AA30-E3CBA38D593F}" name="43920">
      <calculatedColumnFormula>+Casos_PN_CORR[[#This Row],[43920]]-Casos_PN_CORR[[#This Row],[43919]]</calculatedColumnFormula>
    </tableColumn>
    <tableColumn id="26" xr3:uid="{87080B3E-3ED7-4C93-8E30-4C11CDD3D749}" name="43921">
      <calculatedColumnFormula>+Casos_PN_CORR[[#This Row],[43921]]-Casos_PN_CORR[[#This Row],[43920]]</calculatedColumnFormula>
    </tableColumn>
    <tableColumn id="27" xr3:uid="{2C49A480-AFE8-4C09-B7AA-DDAA92C81F36}" name="43922">
      <calculatedColumnFormula>+Casos_PN_CORR[[#This Row],[43922]]-Casos_PN_CORR[[#This Row],[43921]]</calculatedColumnFormula>
    </tableColumn>
    <tableColumn id="28" xr3:uid="{DB6B6227-3C1B-4E2B-81CA-C6931774B681}" name="43923">
      <calculatedColumnFormula>+Casos_PN_CORR[[#This Row],[43923]]-Casos_PN_CORR[[#This Row],[43922]]</calculatedColumnFormula>
    </tableColumn>
    <tableColumn id="29" xr3:uid="{E725409D-0AA1-4CF9-A24F-2FF0A65901E5}" name="43924">
      <calculatedColumnFormula>+Casos_PN_CORR[[#This Row],[43924]]-Casos_PN_CORR[[#This Row],[43923]]</calculatedColumnFormula>
    </tableColumn>
    <tableColumn id="30" xr3:uid="{4367F385-7936-47FB-8C24-73D313BCCBF2}" name="43925">
      <calculatedColumnFormula>+Casos_PN_CORR[[#This Row],[43925]]-Casos_PN_CORR[[#This Row],[43924]]</calculatedColumnFormula>
    </tableColumn>
    <tableColumn id="31" xr3:uid="{EE18312F-76D1-4E83-B7DE-D3BC1D592346}" name="43926">
      <calculatedColumnFormula>+Casos_PN_CORR[[#This Row],[43926]]-Casos_PN_CORR[[#This Row],[43925]]</calculatedColumnFormula>
    </tableColumn>
    <tableColumn id="32" xr3:uid="{D87A6F06-25D5-4D92-8B76-D7A06B8B55F3}" name="43927">
      <calculatedColumnFormula>+Casos_PN_CORR[[#This Row],[43927]]-Casos_PN_CORR[[#This Row],[43926]]</calculatedColumnFormula>
    </tableColumn>
    <tableColumn id="33" xr3:uid="{4685A60B-6D36-49B5-9461-1A9E82F6A089}" name="43928">
      <calculatedColumnFormula>+Casos_PN_CORR[[#This Row],[43928]]-Casos_PN_CORR[[#This Row],[43927]]</calculatedColumnFormula>
    </tableColumn>
    <tableColumn id="34" xr3:uid="{9273570B-9636-4472-9213-F59896E11B21}" name="43929">
      <calculatedColumnFormula>+Casos_PN_CORR[[#This Row],[43929]]-Casos_PN_CORR[[#This Row],[43928]]</calculatedColumnFormula>
    </tableColumn>
    <tableColumn id="35" xr3:uid="{03D017F4-9800-4AF5-B0D1-C210AD5AC59F}" name="43930">
      <calculatedColumnFormula>+Casos_PN_CORR[[#This Row],[43930]]-Casos_PN_CORR[[#This Row],[43929]]</calculatedColumnFormula>
    </tableColumn>
    <tableColumn id="36" xr3:uid="{092D1718-F7E7-4D06-B66A-160F0226D8A3}" name="43931">
      <calculatedColumnFormula>+Casos_PN_CORR[[#This Row],[43931]]-Casos_PN_CORR[[#This Row],[43930]]</calculatedColumnFormula>
    </tableColumn>
    <tableColumn id="37" xr3:uid="{2EFA110D-95AD-419C-B5AD-CE3037FC8674}" name="43932">
      <calculatedColumnFormula>+Casos_PN_CORR[[#This Row],[43932]]-Casos_PN_CORR[[#This Row],[43931]]</calculatedColumnFormula>
    </tableColumn>
    <tableColumn id="38" xr3:uid="{ED08A1D1-BAB5-433E-85DD-AF8492440DAF}" name="43933">
      <calculatedColumnFormula>+Casos_PN_CORR[[#This Row],[43933]]-Casos_PN_CORR[[#This Row],[43932]]</calculatedColumnFormula>
    </tableColumn>
    <tableColumn id="39" xr3:uid="{B4F6B487-DB1F-431E-B472-8D66DDC6A696}" name="43934">
      <calculatedColumnFormula>+Casos_PN_CORR[[#This Row],[43934]]-Casos_PN_CORR[[#This Row],[43933]]</calculatedColumnFormula>
    </tableColumn>
    <tableColumn id="40" xr3:uid="{892568FC-2CD1-4A6D-A9E5-2443E439AE57}" name="43935">
      <calculatedColumnFormula>+Casos_PN_CORR[[#This Row],[43935]]-Casos_PN_CORR[[#This Row],[43934]]</calculatedColumnFormula>
    </tableColumn>
    <tableColumn id="41" xr3:uid="{51B98DC2-8514-4B82-A63F-B174557E9E2C}" name="43936">
      <calculatedColumnFormula>+Casos_PN_CORR[[#This Row],[43936]]-Casos_PN_CORR[[#This Row],[43935]]</calculatedColumnFormula>
    </tableColumn>
    <tableColumn id="42" xr3:uid="{4D04BE2B-1377-4784-A5C6-DAEE7A3D52D7}" name="43937">
      <calculatedColumnFormula>+Casos_PN_CORR[[#This Row],[43937]]-Casos_PN_CORR[[#This Row],[43936]]</calculatedColumnFormula>
    </tableColumn>
    <tableColumn id="43" xr3:uid="{E1C0502A-6B4C-4ADE-893C-6AFE90A07A19}" name="43938">
      <calculatedColumnFormula>+Casos_PN_CORR[[#This Row],[43938]]-Casos_PN_CORR[[#This Row],[43937]]</calculatedColumnFormula>
    </tableColumn>
    <tableColumn id="44" xr3:uid="{6F9E5D96-87A7-40D2-BB64-BAA027E5771B}" name="43939">
      <calculatedColumnFormula>+Casos_PN_CORR[[#This Row],[43939]]-Casos_PN_CORR[[#This Row],[43938]]</calculatedColumnFormula>
    </tableColumn>
    <tableColumn id="45" xr3:uid="{F2135F54-E386-4041-A198-8D77621B0C2C}" name="43940">
      <calculatedColumnFormula>+Casos_PN_CORR[[#This Row],[43940]]-Casos_PN_CORR[[#This Row],[43939]]</calculatedColumnFormula>
    </tableColumn>
    <tableColumn id="46" xr3:uid="{6D1B2379-47BD-4381-95C0-2027DDCA785B}" name="43941">
      <calculatedColumnFormula>+Casos_PN_CORR[[#This Row],[43941]]-Casos_PN_CORR[[#This Row],[43940]]</calculatedColumnFormula>
    </tableColumn>
    <tableColumn id="47" xr3:uid="{BD974ED2-3FE7-45B5-BB2C-03CAE6EC12CA}" name="43942">
      <calculatedColumnFormula>+Casos_PN_CORR[[#This Row],[43942]]-Casos_PN_CORR[[#This Row],[43941]]</calculatedColumnFormula>
    </tableColumn>
    <tableColumn id="48" xr3:uid="{B06E5195-CFA2-4A32-8973-AC3DB8686AC4}" name="43943">
      <calculatedColumnFormula>+Casos_PN_CORR[[#This Row],[43943]]-Casos_PN_CORR[[#This Row],[43942]]</calculatedColumnFormula>
    </tableColumn>
    <tableColumn id="49" xr3:uid="{94FC5EC9-855B-4AE1-88CE-6FC514E7BEF8}" name="43944">
      <calculatedColumnFormula>+Casos_PN_CORR[[#This Row],[43944]]-Casos_PN_CORR[[#This Row],[43943]]</calculatedColumnFormula>
    </tableColumn>
    <tableColumn id="50" xr3:uid="{289AF3E3-403D-497D-9B24-F86E86879CEA}" name="43945">
      <calculatedColumnFormula>+Casos_PN_CORR[[#This Row],[43945]]-Casos_PN_CORR[[#This Row],[43944]]</calculatedColumnFormula>
    </tableColumn>
    <tableColumn id="51" xr3:uid="{501D94FA-0758-4478-BC6B-AE3991FE03B5}" name="43946">
      <calculatedColumnFormula>+Casos_PN_CORR[[#This Row],[43946]]-Casos_PN_CORR[[#This Row],[43945]]</calculatedColumnFormula>
    </tableColumn>
    <tableColumn id="52" xr3:uid="{8FAEEBB3-984E-40F7-AFB4-8E31CF558241}" name="43947">
      <calculatedColumnFormula>+Casos_PN_CORR[[#This Row],[43947]]-Casos_PN_CORR[[#This Row],[43946]]</calculatedColumnFormula>
    </tableColumn>
    <tableColumn id="53" xr3:uid="{7771ADD8-2D3D-43BE-AE6E-E4B90C2B1DFF}" name="43948">
      <calculatedColumnFormula>+Casos_PN_CORR[[#This Row],[43948]]-Casos_PN_CORR[[#This Row],[43947]]</calculatedColumnFormula>
    </tableColumn>
    <tableColumn id="54" xr3:uid="{818A7685-6C11-4206-B41F-DE4ADC2351FE}" name="43949">
      <calculatedColumnFormula>+Casos_PN_CORR[[#This Row],[43949]]-Casos_PN_CORR[[#This Row],[43948]]</calculatedColumnFormula>
    </tableColumn>
    <tableColumn id="55" xr3:uid="{8240AA12-F378-4C48-9FC6-22FAB3B3030E}" name="43950">
      <calculatedColumnFormula>+Casos_PN_CORR[[#This Row],[43950]]-Casos_PN_CORR[[#This Row],[43949]]</calculatedColumnFormula>
    </tableColumn>
    <tableColumn id="56" xr3:uid="{F573C8B9-DA55-4A97-8A1E-0CD8E8E70994}" name="43951">
      <calculatedColumnFormula>+Casos_PN_CORR[[#This Row],[43951]]-Casos_PN_CORR[[#This Row],[43950]]</calculatedColumnFormula>
    </tableColumn>
    <tableColumn id="57" xr3:uid="{08393776-5A0C-4258-BC84-9DF93174AE49}" name="43952">
      <calculatedColumnFormula>+Casos_PN_CORR[[#This Row],[43952]]-Casos_PN_CORR[[#This Row],[43951]]</calculatedColumnFormula>
    </tableColumn>
    <tableColumn id="58" xr3:uid="{FA24235F-EA04-4B32-A7A1-FE9C31E5027F}" name="43953">
      <calculatedColumnFormula>+Casos_PN_CORR[[#This Row],[43953]]-Casos_PN_CORR[[#This Row],[43952]]</calculatedColumnFormula>
    </tableColumn>
    <tableColumn id="59" xr3:uid="{A8D480AD-603F-4FD5-B04B-27D2005F1B08}" name="43954">
      <calculatedColumnFormula>+Casos_PN_CORR[[#This Row],[43954]]-Casos_PN_CORR[[#This Row],[43953]]</calculatedColumnFormula>
    </tableColumn>
    <tableColumn id="60" xr3:uid="{C0D2F9D6-5080-49A8-AF84-CE92AFFC4815}" name="43955">
      <calculatedColumnFormula>+Casos_PN_CORR[[#This Row],[43955]]-Casos_PN_CORR[[#This Row],[43954]]</calculatedColumnFormula>
    </tableColumn>
    <tableColumn id="61" xr3:uid="{B6130E7C-6E55-45B7-99E8-6DDAA6F76411}" name="43956">
      <calculatedColumnFormula>+Casos_PN_CORR[[#This Row],[43956]]-Casos_PN_CORR[[#This Row],[43955]]</calculatedColumnFormula>
    </tableColumn>
    <tableColumn id="62" xr3:uid="{A8DB67B3-42BB-44E7-B61A-DE997A0064B3}" name="43957">
      <calculatedColumnFormula>+Casos_PN_CORR[[#This Row],[43957]]-Casos_PN_CORR[[#This Row],[43956]]</calculatedColumnFormula>
    </tableColumn>
    <tableColumn id="63" xr3:uid="{AF55434C-C48F-4A12-9082-69A2FB6FC89D}" name="43958">
      <calculatedColumnFormula>+Casos_PN_CORR[[#This Row],[43958]]-Casos_PN_CORR[[#This Row],[43957]]</calculatedColumnFormula>
    </tableColumn>
    <tableColumn id="64" xr3:uid="{239C7AF2-8B3C-4103-9793-7A960DBE0150}" name="43959">
      <calculatedColumnFormula>+Casos_PN_CORR[[#This Row],[43959]]-Casos_PN_CORR[[#This Row],[43958]]</calculatedColumnFormula>
    </tableColumn>
    <tableColumn id="65" xr3:uid="{216165FB-E7E6-4F04-B5C2-F425DCEFF9D6}" name="43960">
      <calculatedColumnFormula>+Casos_PN_CORR[[#This Row],[43960]]-Casos_PN_CORR[[#This Row],[43959]]</calculatedColumnFormula>
    </tableColumn>
    <tableColumn id="66" xr3:uid="{995EF437-C2A6-4D28-8D44-87265499508B}" name="43961">
      <calculatedColumnFormula>+Casos_PN_CORR[[#This Row],[43961]]-Casos_PN_CORR[[#This Row],[43960]]</calculatedColumnFormula>
    </tableColumn>
    <tableColumn id="67" xr3:uid="{292DBFBB-3E6B-4AF6-8E04-A39BFE62CE50}" name="43962">
      <calculatedColumnFormula>+Casos_PN_CORR[[#This Row],[43962]]-Casos_PN_CORR[[#This Row],[43961]]</calculatedColumnFormula>
    </tableColumn>
    <tableColumn id="68" xr3:uid="{99DA395C-9015-4BE6-BB41-FE7476ECE8E9}" name="43963">
      <calculatedColumnFormula>+Casos_PN_CORR[[#This Row],[43963]]-Casos_PN_CORR[[#This Row],[43962]]</calculatedColumnFormula>
    </tableColumn>
    <tableColumn id="69" xr3:uid="{34974435-095B-4811-A64F-5480E570F50D}" name="43964">
      <calculatedColumnFormula>+Casos_PN_CORR[[#This Row],[43964]]-Casos_PN_CORR[[#This Row],[43963]]</calculatedColumnFormula>
    </tableColumn>
    <tableColumn id="70" xr3:uid="{AF5F027B-685A-40EB-B31E-402E2BF5D9E0}" name="43965">
      <calculatedColumnFormula>+Casos_PN_CORR[[#This Row],[43965]]-Casos_PN_CORR[[#This Row],[43964]]</calculatedColumnFormula>
    </tableColumn>
    <tableColumn id="71" xr3:uid="{CB8667B7-D72B-4D2A-98E1-49F3D9E56397}" name="43966">
      <calculatedColumnFormula>+Casos_PN_CORR[[#This Row],[43966]]-Casos_PN_CORR[[#This Row],[43965]]</calculatedColumnFormula>
    </tableColumn>
    <tableColumn id="72" xr3:uid="{19A67A47-4A55-46BC-9996-BAAB21DCD582}" name="43967">
      <calculatedColumnFormula>+Casos_PN_CORR[[#This Row],[43967]]-Casos_PN_CORR[[#This Row],[43966]]</calculatedColumnFormula>
    </tableColumn>
    <tableColumn id="73" xr3:uid="{13B7E404-276B-4AD5-9B56-03115DC033F5}" name="43968">
      <calculatedColumnFormula>+Casos_PN_CORR[[#This Row],[43968]]-Casos_PN_CORR[[#This Row],[43967]]</calculatedColumnFormula>
    </tableColumn>
    <tableColumn id="74" xr3:uid="{15F4A469-C77A-43F0-AD81-B8A02680BC31}" name="43969">
      <calculatedColumnFormula>+Casos_PN_CORR[[#This Row],[43969]]-Casos_PN_CORR[[#This Row],[43968]]</calculatedColumnFormula>
    </tableColumn>
    <tableColumn id="75" xr3:uid="{D3C20129-1059-49F4-8033-3B0F3280D9C3}" name="43970">
      <calculatedColumnFormula>+Casos_PN_CORR[[#This Row],[43970]]-Casos_PN_CORR[[#This Row],[43969]]</calculatedColumnFormula>
    </tableColumn>
    <tableColumn id="76" xr3:uid="{DC1FC810-2CBA-475F-B6D1-958AD0F94893}" name="43971">
      <calculatedColumnFormula>+Casos_PN_CORR[[#This Row],[43971]]-Casos_PN_CORR[[#This Row],[43970]]</calculatedColumnFormula>
    </tableColumn>
    <tableColumn id="77" xr3:uid="{C9EF9C4D-BA8C-421B-822B-54838893B5F5}" name="43972">
      <calculatedColumnFormula>+Casos_PN_CORR[[#This Row],[43972]]-Casos_PN_CORR[[#This Row],[43971]]</calculatedColumnFormula>
    </tableColumn>
    <tableColumn id="78" xr3:uid="{694255A0-25A9-412F-91B0-DD80218CFFF2}" name="43973">
      <calculatedColumnFormula>+Casos_PN_CORR[[#This Row],[43973]]-Casos_PN_CORR[[#This Row],[43972]]</calculatedColumnFormula>
    </tableColumn>
    <tableColumn id="79" xr3:uid="{91F36600-D1A9-40E3-9CC2-B80376CFE391}" name="43974">
      <calculatedColumnFormula>+Casos_PN_CORR[[#This Row],[43974]]-Casos_PN_CORR[[#This Row],[43973]]</calculatedColumnFormula>
    </tableColumn>
    <tableColumn id="80" xr3:uid="{AE992B3F-2FA6-4250-82D7-6EC23F8215C0}" name="43975">
      <calculatedColumnFormula>+Casos_PN_CORR[[#This Row],[43975]]-Casos_PN_CORR[[#This Row],[43974]]</calculatedColumnFormula>
    </tableColumn>
    <tableColumn id="81" xr3:uid="{556014F4-91C3-4032-BD7B-55504FBE5D64}" name="43976">
      <calculatedColumnFormula>+Casos_PN_CORR[[#This Row],[43976]]-Casos_PN_CORR[[#This Row],[43975]]</calculatedColumnFormula>
    </tableColumn>
    <tableColumn id="82" xr3:uid="{8A5825BC-6163-4C85-A1BC-BD2EE2B2121D}" name="43977">
      <calculatedColumnFormula>+Casos_PN_CORR[[#This Row],[43977]]-Casos_PN_CORR[[#This Row],[43976]]</calculatedColumnFormula>
    </tableColumn>
    <tableColumn id="83" xr3:uid="{7A28A6D2-4593-4882-8C26-FF60DD5DEE51}" name="43978">
      <calculatedColumnFormula>+Casos_PN_CORR[[#This Row],[43978]]-Casos_PN_CORR[[#This Row],[43977]]</calculatedColumnFormula>
    </tableColumn>
    <tableColumn id="84" xr3:uid="{669C5D7A-868D-41A8-A45F-CF7898ACA5EA}" name="43979">
      <calculatedColumnFormula>+Casos_PN_CORR[[#This Row],[43979]]-Casos_PN_CORR[[#This Row],[43978]]</calculatedColumnFormula>
    </tableColumn>
    <tableColumn id="85" xr3:uid="{24244859-E904-4EBD-86FC-B223B9F61372}" name="43980">
      <calculatedColumnFormula>+Casos_PN_CORR[[#This Row],[43980]]-Casos_PN_CORR[[#This Row],[43979]]</calculatedColumnFormula>
    </tableColumn>
    <tableColumn id="86" xr3:uid="{41742539-D186-4995-ACB7-7C37E78D5805}" name="43981">
      <calculatedColumnFormula>+Casos_PN_CORR[[#This Row],[43981]]-Casos_PN_CORR[[#This Row],[43980]]</calculatedColumnFormula>
    </tableColumn>
    <tableColumn id="87" xr3:uid="{0E6A229A-26C1-4A9B-BB6F-DF3FBA72FF6D}" name="43982">
      <calculatedColumnFormula>+Casos_PN_CORR[[#This Row],[43982]]-Casos_PN_CORR[[#This Row],[43981]]</calculatedColumnFormula>
    </tableColumn>
    <tableColumn id="88" xr3:uid="{FE845398-CEE7-4FDA-A9C2-B40BDB1C89B7}" name="43983">
      <calculatedColumnFormula>+Casos_PN_CORR[[#This Row],[43983]]-Casos_PN_CORR[[#This Row],[43982]]</calculatedColumnFormula>
    </tableColumn>
    <tableColumn id="89" xr3:uid="{02524B10-6204-43F0-BB37-CF5FB61E4504}" name="43984">
      <calculatedColumnFormula>+Casos_PN_CORR[[#This Row],[43984]]-Casos_PN_CORR[[#This Row],[43983]]</calculatedColumnFormula>
    </tableColumn>
    <tableColumn id="90" xr3:uid="{DD18502F-2190-40BE-AB87-3E97A8CFF254}" name="43985">
      <calculatedColumnFormula>+Casos_PN_CORR[[#This Row],[43985]]-Casos_PN_CORR[[#This Row],[43984]]</calculatedColumnFormula>
    </tableColumn>
    <tableColumn id="91" xr3:uid="{CEC0D548-11DD-4074-B403-316F2B5F7474}" name="43986">
      <calculatedColumnFormula>+Casos_PN_CORR[[#This Row],[43986]]-Casos_PN_CORR[[#This Row],[43985]]</calculatedColumnFormula>
    </tableColumn>
    <tableColumn id="92" xr3:uid="{C3B9A5D5-6004-4E2B-AF5D-DB675204DAA2}" name="43987">
      <calculatedColumnFormula>+Casos_PN_CORR[[#This Row],[43987]]-Casos_PN_CORR[[#This Row],[43986]]</calculatedColumnFormula>
    </tableColumn>
    <tableColumn id="93" xr3:uid="{FE04BF9C-7302-4227-9F3D-1F73AE54A6B8}" name="43988">
      <calculatedColumnFormula>+Casos_PN_CORR[[#This Row],[43988]]-Casos_PN_CORR[[#This Row],[43987]]</calculatedColumnFormula>
    </tableColumn>
    <tableColumn id="94" xr3:uid="{84997A63-536C-4CE1-9AE1-B36C5D73B619}" name="43989">
      <calculatedColumnFormula>+Casos_PN_CORR[[#This Row],[43989]]-Casos_PN_CORR[[#This Row],[43988]]</calculatedColumnFormula>
    </tableColumn>
    <tableColumn id="95" xr3:uid="{9FE09204-DBDC-4004-8DE2-B38535018728}" name="43990">
      <calculatedColumnFormula>+Casos_PN_CORR[[#This Row],[43990]]-Casos_PN_CORR[[#This Row],[43989]]</calculatedColumnFormula>
    </tableColumn>
    <tableColumn id="96" xr3:uid="{E0C95483-0F9A-4270-BFB3-B843180C9C0C}" name="43991">
      <calculatedColumnFormula>+Casos_PN_CORR[[#This Row],[43991]]-Casos_PN_CORR[[#This Row],[43990]]</calculatedColumnFormula>
    </tableColumn>
    <tableColumn id="97" xr3:uid="{44C12616-D6AF-4D01-BB72-2AA5F978881F}" name="43992">
      <calculatedColumnFormula>+Casos_PN_CORR[[#This Row],[43992]]-Casos_PN_CORR[[#This Row],[43991]]</calculatedColumnFormula>
    </tableColumn>
    <tableColumn id="98" xr3:uid="{AC2AAAB5-387C-43FB-85F8-F78376EEB46F}" name="43993">
      <calculatedColumnFormula>+Casos_PN_CORR[[#This Row],[43993]]-Casos_PN_CORR[[#This Row],[43992]]</calculatedColumnFormula>
    </tableColumn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83C610-2CAC-4D7B-A777-FF1F789E74B1}" name="CasosAC_PROV_PN" displayName="CasosAC_PROV_PN" ref="A3:CS16" totalsRowShown="0" headerRowDxfId="85">
  <autoFilter ref="A3:CS16" xr:uid="{0ABBA619-8E8C-4FF6-9EE3-8555C576648C}"/>
  <tableColumns count="97">
    <tableColumn id="1" xr3:uid="{29099242-B417-45E9-8B72-F9D622E5CFCB}" name="CD_Prov"/>
    <tableColumn id="2" xr3:uid="{6BDD50F4-2094-499D-B3B4-0F1BE52C5C96}" name="Provincia" dataDxfId="84"/>
    <tableColumn id="102" xr3:uid="{60487D1D-F53F-499E-BAE3-2E18C40A5705}" name="SUM Prov" dataDxfId="83">
      <calculatedColumnFormula>+MAX(D4:HH4)</calculatedColumnFormula>
    </tableColumn>
    <tableColumn id="5" xr3:uid="{2F072B07-270A-4EE1-AFAD-04CA44057882}" name="43900"/>
    <tableColumn id="6" xr3:uid="{98494C57-B902-4393-8EE0-98685B875965}" name="43901"/>
    <tableColumn id="7" xr3:uid="{BC07A7F5-0FD2-4ABA-9196-6F34E409F50C}" name="43902"/>
    <tableColumn id="8" xr3:uid="{42ABCDE7-05E4-403F-A6ED-419EB5465181}" name="43903"/>
    <tableColumn id="9" xr3:uid="{3A71D644-3C33-40EA-B02A-0A1573A7306C}" name="43904"/>
    <tableColumn id="10" xr3:uid="{9137A4CF-1024-4D22-9DF7-8A8A64BE3562}" name="43905"/>
    <tableColumn id="11" xr3:uid="{58BD4263-E1DE-421F-AA3D-670B16406776}" name="43906"/>
    <tableColumn id="12" xr3:uid="{5689A990-2158-4417-A616-D561B9F82BC6}" name="43907"/>
    <tableColumn id="13" xr3:uid="{06688FE6-7C98-413F-B947-E8D50B96821B}" name="43908"/>
    <tableColumn id="14" xr3:uid="{DB4FF893-0B88-41CE-AA9C-4840D1460C94}" name="43909"/>
    <tableColumn id="15" xr3:uid="{08009009-93A5-45E6-B259-F4F370E63575}" name="43910"/>
    <tableColumn id="16" xr3:uid="{09DA0658-5AB7-4D1E-BC2E-F370E5DE20C6}" name="43911"/>
    <tableColumn id="17" xr3:uid="{4B7D493E-920C-4089-B47F-990DF46F85DC}" name="43912"/>
    <tableColumn id="18" xr3:uid="{90244572-AA02-441A-8F4D-F36BAFB148CF}" name="43913"/>
    <tableColumn id="19" xr3:uid="{30FC88AF-1B9F-47A6-B3FE-56904E88ADD6}" name="43914"/>
    <tableColumn id="20" xr3:uid="{67D4A034-2BD0-470F-BF57-58C388FD6C7A}" name="43915"/>
    <tableColumn id="21" xr3:uid="{A7850F30-9C67-4786-8792-BF3A612E3CF6}" name="43916"/>
    <tableColumn id="22" xr3:uid="{E8F87E02-7667-49C1-A976-10DF7EAD03C1}" name="43917"/>
    <tableColumn id="23" xr3:uid="{BB24613B-A926-4490-9830-5A8073ACA708}" name="43918"/>
    <tableColumn id="24" xr3:uid="{63C3F90B-2FB1-4FE3-A5C6-93EA11E6A5A5}" name="43919"/>
    <tableColumn id="25" xr3:uid="{0F0F25E0-55DD-4DED-8AFE-2A566D015187}" name="43920"/>
    <tableColumn id="26" xr3:uid="{87A05D28-28FA-4613-9667-A7BBC62885E1}" name="43921"/>
    <tableColumn id="27" xr3:uid="{A86AE325-F4B6-4FB6-9703-3182EF8C413C}" name="43922"/>
    <tableColumn id="28" xr3:uid="{C81438D3-3113-4A3C-BA05-096ACDD263AC}" name="43923"/>
    <tableColumn id="29" xr3:uid="{53169F4D-40B7-4FAA-85B4-5E2907B69899}" name="43924"/>
    <tableColumn id="30" xr3:uid="{45F4C217-49CC-461B-84FE-6706BB8ED03B}" name="43925"/>
    <tableColumn id="31" xr3:uid="{871B28C9-EC73-4BB8-9DF4-76D3CA5C698E}" name="43926"/>
    <tableColumn id="32" xr3:uid="{4DFB9239-1CE6-4206-97D1-28A30270D9F1}" name="43927"/>
    <tableColumn id="33" xr3:uid="{95400E68-2643-4064-BDE8-B74CAE53D535}" name="43928"/>
    <tableColumn id="34" xr3:uid="{013C6E20-1174-43A0-92B0-83200E30D57C}" name="43929"/>
    <tableColumn id="35" xr3:uid="{B847B29B-29C8-487F-A4EE-F0BF5483BB96}" name="43930"/>
    <tableColumn id="36" xr3:uid="{A81FADA7-FD48-46D8-B0F6-B3C1DAF412DA}" name="43931"/>
    <tableColumn id="37" xr3:uid="{6F65900D-686C-4851-AA12-782D703073B1}" name="43932"/>
    <tableColumn id="38" xr3:uid="{CDE0AF6C-DB41-42BE-BF33-1D1FE65D7D6A}" name="43933"/>
    <tableColumn id="39" xr3:uid="{1E292A15-6033-4B62-8D3A-34C4A1F02569}" name="43934"/>
    <tableColumn id="40" xr3:uid="{D47A5DC0-2531-4B17-B357-439D63B1B073}" name="43935"/>
    <tableColumn id="41" xr3:uid="{8B073637-C77E-4851-B9CF-8FEFF9000484}" name="43936"/>
    <tableColumn id="42" xr3:uid="{F97787E8-1704-4614-AC9F-49B8CE38D089}" name="43937"/>
    <tableColumn id="43" xr3:uid="{A1165AD0-A801-463A-9ACE-AA08CF235D33}" name="43938"/>
    <tableColumn id="44" xr3:uid="{3F72B150-ECDE-4C70-AF4A-8342C3644AB0}" name="43939"/>
    <tableColumn id="45" xr3:uid="{5956680B-351E-45C4-975C-A30362AA1B5D}" name="43940"/>
    <tableColumn id="46" xr3:uid="{B1D6BEB4-5979-4F11-9495-E422F75D092D}" name="43941"/>
    <tableColumn id="47" xr3:uid="{306BEECE-7CE3-436F-9BD5-AD7B33CF30B1}" name="43942"/>
    <tableColumn id="48" xr3:uid="{81F3C62B-ECB9-43FE-956D-605E3841CCAD}" name="43943"/>
    <tableColumn id="49" xr3:uid="{C6268A7C-A4F3-4163-A615-9BAFF3B50223}" name="43944"/>
    <tableColumn id="50" xr3:uid="{1362F460-D050-4D7D-9C74-22A787D72899}" name="43945"/>
    <tableColumn id="51" xr3:uid="{0C601349-6FB1-4A83-A4A1-5EE74778E5B2}" name="43946"/>
    <tableColumn id="52" xr3:uid="{BDB42063-3D4B-4268-AD45-D7428BEB2F9D}" name="43947"/>
    <tableColumn id="53" xr3:uid="{5D274158-4876-4C20-9DAE-A9E25D04BEED}" name="43948"/>
    <tableColumn id="54" xr3:uid="{E5095B23-F227-4611-8916-1FFC8045CB06}" name="43949"/>
    <tableColumn id="55" xr3:uid="{21F75B23-7072-4A9B-8D73-4AB8CEC0A0A6}" name="43950"/>
    <tableColumn id="56" xr3:uid="{93ED8FE0-4927-479D-B866-7A365B124B46}" name="43951"/>
    <tableColumn id="57" xr3:uid="{327DF3EF-ADAA-4233-83C2-8F1063CBA116}" name="43952"/>
    <tableColumn id="58" xr3:uid="{16AAFC37-D8A0-43B7-ADB7-F75BE954372C}" name="43953"/>
    <tableColumn id="59" xr3:uid="{A26EC9EB-6F04-47CE-AAAF-3CFF4C7BA49F}" name="43954"/>
    <tableColumn id="60" xr3:uid="{5EB2D438-BCE5-48B6-8F90-2D0D18BBF0FB}" name="43955"/>
    <tableColumn id="61" xr3:uid="{86310790-5A91-4762-AFC7-D8A25F4DA1F3}" name="43956"/>
    <tableColumn id="62" xr3:uid="{4D408CA2-7BE9-4F74-954D-4613E547F0A9}" name="43957"/>
    <tableColumn id="63" xr3:uid="{F9E2E9B7-9529-4808-8D63-BB1D001B065F}" name="43958"/>
    <tableColumn id="64" xr3:uid="{0F75A51A-1071-4FF8-8076-6CAEC032D93A}" name="43959"/>
    <tableColumn id="65" xr3:uid="{EDC9C542-4338-4156-A2E8-0F25AE1F44E4}" name="43960"/>
    <tableColumn id="66" xr3:uid="{A2D8FE6C-5032-425C-A891-273A3F917EFE}" name="43961"/>
    <tableColumn id="67" xr3:uid="{CE3A8BDB-084B-4A46-B4DD-2DA3FF086D1D}" name="43962"/>
    <tableColumn id="68" xr3:uid="{ED663764-57D8-47CE-B6D4-5DB7EC0CB592}" name="43963"/>
    <tableColumn id="69" xr3:uid="{BD4961BD-21DD-4BC1-B8F5-4EADEFC0F233}" name="43964"/>
    <tableColumn id="70" xr3:uid="{6BAEC38F-ABA2-4A48-B77D-2FD1286DE9C0}" name="43965"/>
    <tableColumn id="71" xr3:uid="{8028B650-E7D5-4DD5-B107-C927348F41E5}" name="43966"/>
    <tableColumn id="72" xr3:uid="{3A280459-D9D5-4320-931B-26EB26D42EC4}" name="43967"/>
    <tableColumn id="73" xr3:uid="{5B0009F9-7B6C-4E75-94CE-2A6C6E3A5B3B}" name="43968"/>
    <tableColumn id="74" xr3:uid="{E196AF3E-9576-47FD-A5CA-2D0DC381EFEB}" name="43969"/>
    <tableColumn id="75" xr3:uid="{8F8B6F7D-434D-4852-9864-8A9D936C8A52}" name="43970"/>
    <tableColumn id="76" xr3:uid="{982D4531-C9B5-4BD7-944D-2C40234EA018}" name="43971"/>
    <tableColumn id="77" xr3:uid="{E9BF8BBD-02EE-45D1-B621-BFFB1BD0DA31}" name="43972"/>
    <tableColumn id="78" xr3:uid="{3B9DE776-51CD-4EC8-94D4-A617DC9E6C7E}" name="43973"/>
    <tableColumn id="79" xr3:uid="{1041A09F-FBE0-4C72-8E7B-B93491A09088}" name="43974"/>
    <tableColumn id="80" xr3:uid="{85ED4791-7110-4971-9C9C-9B2D64B476D6}" name="43975"/>
    <tableColumn id="81" xr3:uid="{DCBCF9FB-ACB1-473E-AB94-C61CC951B1A3}" name="43976"/>
    <tableColumn id="82" xr3:uid="{B1AE888C-756F-4A0A-BCAE-19956A31B448}" name="43977"/>
    <tableColumn id="83" xr3:uid="{573865A0-8019-4C6C-A849-87548C92FF6B}" name="43978"/>
    <tableColumn id="84" xr3:uid="{170D8AA7-D87F-40E2-88C7-94276B459CEC}" name="43979"/>
    <tableColumn id="85" xr3:uid="{79637EFE-E40B-4A66-881B-7977C962CF12}" name="43980"/>
    <tableColumn id="86" xr3:uid="{94C943E3-A6E2-452B-92F5-E9CF5EB0C6C0}" name="43981"/>
    <tableColumn id="87" xr3:uid="{E0921811-7578-4623-8A54-07EC3112C6E9}" name="43982"/>
    <tableColumn id="88" xr3:uid="{83FE1012-D1FB-4491-A947-7D2CDCAA2CBD}" name="43983"/>
    <tableColumn id="89" xr3:uid="{61852ACF-49DB-4AB0-9D4E-9C7BE64B3FCD}" name="43984"/>
    <tableColumn id="90" xr3:uid="{2B48D153-D607-44D4-8006-152D0D70E71F}" name="43985"/>
    <tableColumn id="91" xr3:uid="{95B4ED81-8449-487D-9E78-B890E8C568F3}" name="43986"/>
    <tableColumn id="3" xr3:uid="{D605E002-18F2-4A9E-97FA-39657014224A}" name="43987"/>
    <tableColumn id="4" xr3:uid="{27BCF924-6100-404E-A881-56B8C79E932E}" name="43988"/>
    <tableColumn id="92" xr3:uid="{DD16A0B2-D194-476A-818F-85C75BB59751}" name="43989"/>
    <tableColumn id="93" xr3:uid="{DBDF5BE7-6085-47C4-8EBE-F25A38B61E5E}" name="43990"/>
    <tableColumn id="94" xr3:uid="{CDE73E80-D7A4-4465-B0F6-9FA0BCC69141}" name="43991"/>
    <tableColumn id="95" xr3:uid="{832DC005-B66E-4892-8A54-D905DF4A47BB}" name="43992"/>
    <tableColumn id="96" xr3:uid="{B1D4576D-E516-426F-A779-6452182698A5}" name="4399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C824F0-198C-42C4-BDAB-48186A93B090}" name="CasosDia_PROV_PN" displayName="CasosDia_PROV_PN" ref="A3:CS16" totalsRowShown="0" headerRowDxfId="82">
  <autoFilter ref="A3:CS16" xr:uid="{0ABBA619-8E8C-4FF6-9EE3-8555C576648C}"/>
  <tableColumns count="97">
    <tableColumn id="1" xr3:uid="{68451CBD-EEE2-4E39-B891-A4C80D57CB0B}" name="CD_Prov"/>
    <tableColumn id="2" xr3:uid="{C328AC4D-3889-4ADB-ADFB-FD1A61DC7134}" name="Provincia" dataDxfId="81"/>
    <tableColumn id="102" xr3:uid="{BBE19ED7-EF7A-4E53-B142-71E98E57BB9D}" name="SUM Prov" dataDxfId="80">
      <calculatedColumnFormula>SUM(D4:AEX4)</calculatedColumnFormula>
    </tableColumn>
    <tableColumn id="5" xr3:uid="{794558C5-FC17-4830-BB61-1A04792DDEF4}" name="43900">
      <calculatedColumnFormula>+'Casos ACUM Prov'!D7</calculatedColumnFormula>
    </tableColumn>
    <tableColumn id="6" xr3:uid="{FF07414C-75B2-4293-AAD9-46C0AF8B897E}" name="43901">
      <calculatedColumnFormula>+'Casos ACUM Prov'!E4-'Casos ACUM Prov'!D4</calculatedColumnFormula>
    </tableColumn>
    <tableColumn id="7" xr3:uid="{5AD1DBCE-C7D3-4995-9DF2-7ED427B236DB}" name="43902">
      <calculatedColumnFormula>+'Casos ACUM Prov'!F4-'Casos ACUM Prov'!E4</calculatedColumnFormula>
    </tableColumn>
    <tableColumn id="8" xr3:uid="{D156B54B-F456-49C4-9EF6-799640A45F67}" name="43903">
      <calculatedColumnFormula>+'Casos ACUM Prov'!G4-'Casos ACUM Prov'!F4</calculatedColumnFormula>
    </tableColumn>
    <tableColumn id="9" xr3:uid="{4024E94B-83EA-4362-A88F-5933ED77735F}" name="43904">
      <calculatedColumnFormula>+'Casos ACUM Prov'!H4-'Casos ACUM Prov'!G4</calculatedColumnFormula>
    </tableColumn>
    <tableColumn id="10" xr3:uid="{FE383286-6C2B-4374-8858-F67E6F5B0003}" name="43905">
      <calculatedColumnFormula>+'Casos ACUM Prov'!I4-'Casos ACUM Prov'!H4</calculatedColumnFormula>
    </tableColumn>
    <tableColumn id="11" xr3:uid="{E9A931EE-607E-406B-B488-F52EB9947D99}" name="43906">
      <calculatedColumnFormula>+'Casos ACUM Prov'!J4-'Casos ACUM Prov'!I4</calculatedColumnFormula>
    </tableColumn>
    <tableColumn id="12" xr3:uid="{097CE4C8-BC14-47C5-B22E-88E5CEC972DF}" name="43907">
      <calculatedColumnFormula>+'Casos ACUM Prov'!K4-'Casos ACUM Prov'!J4</calculatedColumnFormula>
    </tableColumn>
    <tableColumn id="13" xr3:uid="{C7E10EAE-C97C-45BD-AF65-E2B8B0867C5E}" name="43908">
      <calculatedColumnFormula>+'Casos ACUM Prov'!L4-'Casos ACUM Prov'!K4</calculatedColumnFormula>
    </tableColumn>
    <tableColumn id="14" xr3:uid="{6299E8D9-E745-4BB3-948A-45AE3F239931}" name="43909">
      <calculatedColumnFormula>+'Casos ACUM Prov'!M4-'Casos ACUM Prov'!L4</calculatedColumnFormula>
    </tableColumn>
    <tableColumn id="15" xr3:uid="{9D909550-83BE-4F7D-818B-CDDD04EC3B0D}" name="43910">
      <calculatedColumnFormula>+'Casos ACUM Prov'!N4-'Casos ACUM Prov'!M4</calculatedColumnFormula>
    </tableColumn>
    <tableColumn id="16" xr3:uid="{782EA6B7-E5E0-4C04-979B-88DDFDACCD46}" name="43911">
      <calculatedColumnFormula>+'Casos ACUM Prov'!O4-'Casos ACUM Prov'!N4</calculatedColumnFormula>
    </tableColumn>
    <tableColumn id="17" xr3:uid="{11D631C8-EE68-495E-86C4-22B27FEC5D32}" name="43912">
      <calculatedColumnFormula>+'Casos ACUM Prov'!P4-'Casos ACUM Prov'!O4</calculatedColumnFormula>
    </tableColumn>
    <tableColumn id="18" xr3:uid="{E368BC46-4198-42CF-8733-3390E3CC994C}" name="43913">
      <calculatedColumnFormula>+'Casos ACUM Prov'!Q4-'Casos ACUM Prov'!P4</calculatedColumnFormula>
    </tableColumn>
    <tableColumn id="19" xr3:uid="{6149CCF8-BBAE-4FF8-936B-02B905BC4D98}" name="43914">
      <calculatedColumnFormula>+'Casos ACUM Prov'!R4-'Casos ACUM Prov'!Q4</calculatedColumnFormula>
    </tableColumn>
    <tableColumn id="20" xr3:uid="{0B5CA02A-2983-48BD-A731-782E4E5A21B4}" name="43915">
      <calculatedColumnFormula>+'Casos ACUM Prov'!S4-'Casos ACUM Prov'!R4</calculatedColumnFormula>
    </tableColumn>
    <tableColumn id="21" xr3:uid="{1FD26D28-B307-4537-97B1-B45124C40035}" name="43916">
      <calculatedColumnFormula>+'Casos ACUM Prov'!T4-'Casos ACUM Prov'!S4</calculatedColumnFormula>
    </tableColumn>
    <tableColumn id="22" xr3:uid="{7B9345ED-DA20-4E5A-B1F9-A87AE085DDA7}" name="43917">
      <calculatedColumnFormula>+'Casos ACUM Prov'!U4-'Casos ACUM Prov'!T4</calculatedColumnFormula>
    </tableColumn>
    <tableColumn id="23" xr3:uid="{2BD12725-9A3D-41D4-8313-822BAFC680F0}" name="43918">
      <calculatedColumnFormula>+'Casos ACUM Prov'!V4-'Casos ACUM Prov'!U4</calculatedColumnFormula>
    </tableColumn>
    <tableColumn id="24" xr3:uid="{C1E95FA5-BFE6-4DA9-B834-ED885054CECD}" name="43919">
      <calculatedColumnFormula>+'Casos ACUM Prov'!W4-'Casos ACUM Prov'!V4</calculatedColumnFormula>
    </tableColumn>
    <tableColumn id="25" xr3:uid="{91B40567-CBD6-4052-9CC5-00CFA014BC83}" name="43920">
      <calculatedColumnFormula>+'Casos ACUM Prov'!X4-'Casos ACUM Prov'!W4</calculatedColumnFormula>
    </tableColumn>
    <tableColumn id="26" xr3:uid="{771C15EA-9093-42F7-B856-E19506A0E5B7}" name="43921">
      <calculatedColumnFormula>+'Casos ACUM Prov'!Y4-'Casos ACUM Prov'!X4</calculatedColumnFormula>
    </tableColumn>
    <tableColumn id="27" xr3:uid="{BD349741-6EA7-4FDC-91B0-2532DD5E1451}" name="43922">
      <calculatedColumnFormula>+'Casos ACUM Prov'!Z4-'Casos ACUM Prov'!Y4</calculatedColumnFormula>
    </tableColumn>
    <tableColumn id="28" xr3:uid="{38A2F370-58D8-406C-8704-C5D9BD436B8B}" name="43923">
      <calculatedColumnFormula>+'Casos ACUM Prov'!AA4-'Casos ACUM Prov'!Z4</calculatedColumnFormula>
    </tableColumn>
    <tableColumn id="29" xr3:uid="{C619869A-E975-4721-850C-3F63F25A12D2}" name="43924">
      <calculatedColumnFormula>+'Casos ACUM Prov'!AB4-'Casos ACUM Prov'!AA4</calculatedColumnFormula>
    </tableColumn>
    <tableColumn id="30" xr3:uid="{CA347D77-528E-4D81-9580-F1C2E53E0254}" name="43925">
      <calculatedColumnFormula>+'Casos ACUM Prov'!AC4-'Casos ACUM Prov'!AB4</calculatedColumnFormula>
    </tableColumn>
    <tableColumn id="31" xr3:uid="{A524F357-84C5-40DF-9B25-4EB33CFFE5E0}" name="43926">
      <calculatedColumnFormula>+'Casos ACUM Prov'!AD4-'Casos ACUM Prov'!AC4</calculatedColumnFormula>
    </tableColumn>
    <tableColumn id="32" xr3:uid="{D398BFEF-2691-48AF-9705-2722B127D6E4}" name="43927">
      <calculatedColumnFormula>+'Casos ACUM Prov'!AE4-'Casos ACUM Prov'!AD4</calculatedColumnFormula>
    </tableColumn>
    <tableColumn id="33" xr3:uid="{8F071912-5BDE-42DC-AA11-EC3324F00CBE}" name="43928">
      <calculatedColumnFormula>+'Casos ACUM Prov'!AF4-'Casos ACUM Prov'!AE4</calculatedColumnFormula>
    </tableColumn>
    <tableColumn id="34" xr3:uid="{22FD791E-9C59-4BC2-A7E8-DE342075DDA5}" name="43929">
      <calculatedColumnFormula>+'Casos ACUM Prov'!AG4-'Casos ACUM Prov'!AF4</calculatedColumnFormula>
    </tableColumn>
    <tableColumn id="35" xr3:uid="{C33BA128-9370-499E-90F2-EDFC7C24DAE7}" name="43930">
      <calculatedColumnFormula>+'Casos ACUM Prov'!AH4-'Casos ACUM Prov'!AG4</calculatedColumnFormula>
    </tableColumn>
    <tableColumn id="36" xr3:uid="{52A5D680-805C-4C66-9928-EF117B32E706}" name="43931">
      <calculatedColumnFormula>+'Casos ACUM Prov'!AI4-'Casos ACUM Prov'!AH4</calculatedColumnFormula>
    </tableColumn>
    <tableColumn id="37" xr3:uid="{3211D09E-D0CB-4E45-A763-5AAAC1C48E21}" name="43932">
      <calculatedColumnFormula>+'Casos ACUM Prov'!AJ4-'Casos ACUM Prov'!AI4</calculatedColumnFormula>
    </tableColumn>
    <tableColumn id="38" xr3:uid="{E3E327B8-CC1B-46CD-83C2-D0EEFE4B8378}" name="43933">
      <calculatedColumnFormula>+'Casos ACUM Prov'!AK4-'Casos ACUM Prov'!AJ4</calculatedColumnFormula>
    </tableColumn>
    <tableColumn id="39" xr3:uid="{F1B5DD38-AAA7-48C0-AB08-61E83A1F1CF2}" name="43934">
      <calculatedColumnFormula>+'Casos ACUM Prov'!AL4-'Casos ACUM Prov'!AK4</calculatedColumnFormula>
    </tableColumn>
    <tableColumn id="40" xr3:uid="{D88BFA8C-7928-4C17-AADB-A4F8288652FF}" name="43935">
      <calculatedColumnFormula>+'Casos ACUM Prov'!AM4-'Casos ACUM Prov'!AL4</calculatedColumnFormula>
    </tableColumn>
    <tableColumn id="41" xr3:uid="{427A3FC8-58A5-4AFC-A10B-2A41F4237182}" name="43936">
      <calculatedColumnFormula>+'Casos ACUM Prov'!AN4-'Casos ACUM Prov'!AM4</calculatedColumnFormula>
    </tableColumn>
    <tableColumn id="42" xr3:uid="{E5EECF31-525C-4D9E-8880-A6380DA19CD3}" name="43937">
      <calculatedColumnFormula>+'Casos ACUM Prov'!AO4-'Casos ACUM Prov'!AN4</calculatedColumnFormula>
    </tableColumn>
    <tableColumn id="43" xr3:uid="{E0BB7C29-BCA9-4718-B8DF-216CEE88EE64}" name="43938">
      <calculatedColumnFormula>+'Casos ACUM Prov'!AP4-'Casos ACUM Prov'!AO4</calculatedColumnFormula>
    </tableColumn>
    <tableColumn id="44" xr3:uid="{120BD8FB-392A-477B-B4A8-776859E98928}" name="43939">
      <calculatedColumnFormula>+'Casos ACUM Prov'!AQ4-'Casos ACUM Prov'!AP4</calculatedColumnFormula>
    </tableColumn>
    <tableColumn id="45" xr3:uid="{54A699D4-6DDE-417A-A4A0-C2032061B744}" name="43940">
      <calculatedColumnFormula>+'Casos ACUM Prov'!AR4-'Casos ACUM Prov'!AQ4</calculatedColumnFormula>
    </tableColumn>
    <tableColumn id="46" xr3:uid="{D5701282-5B2F-4117-9883-65B593B7040F}" name="43941">
      <calculatedColumnFormula>+'Casos ACUM Prov'!AS4-'Casos ACUM Prov'!AR4</calculatedColumnFormula>
    </tableColumn>
    <tableColumn id="47" xr3:uid="{A3B26B8A-5271-47DA-9732-40DAFD6CD65D}" name="43942">
      <calculatedColumnFormula>+'Casos ACUM Prov'!AT4-'Casos ACUM Prov'!AS4</calculatedColumnFormula>
    </tableColumn>
    <tableColumn id="48" xr3:uid="{D508F413-77FA-4A97-9EA6-6D9A3BB05E3F}" name="43943">
      <calculatedColumnFormula>+'Casos ACUM Prov'!AU4-'Casos ACUM Prov'!AT4</calculatedColumnFormula>
    </tableColumn>
    <tableColumn id="49" xr3:uid="{83ABEBC4-FC15-491F-A74A-A00802F99A21}" name="43944">
      <calculatedColumnFormula>+'Casos ACUM Prov'!AV4-'Casos ACUM Prov'!AU4</calculatedColumnFormula>
    </tableColumn>
    <tableColumn id="50" xr3:uid="{649B3B41-5702-492D-BD51-C9E04226052C}" name="43945">
      <calculatedColumnFormula>+'Casos ACUM Prov'!AW4-'Casos ACUM Prov'!AV4</calculatedColumnFormula>
    </tableColumn>
    <tableColumn id="51" xr3:uid="{A3537B7D-95C5-4487-BD53-43B70E54A77E}" name="43946">
      <calculatedColumnFormula>+'Casos ACUM Prov'!AX4-'Casos ACUM Prov'!AW4</calculatedColumnFormula>
    </tableColumn>
    <tableColumn id="52" xr3:uid="{D757737C-E53F-44DE-AEFD-EA74DB192B40}" name="43947">
      <calculatedColumnFormula>+'Casos ACUM Prov'!AY4-'Casos ACUM Prov'!AX4</calculatedColumnFormula>
    </tableColumn>
    <tableColumn id="53" xr3:uid="{2C07FBB5-CD67-474D-B042-4B31562F6BAC}" name="43948">
      <calculatedColumnFormula>+'Casos ACUM Prov'!AZ4-'Casos ACUM Prov'!AY4</calculatedColumnFormula>
    </tableColumn>
    <tableColumn id="54" xr3:uid="{1DD922EC-D016-4F87-8CF0-FB795D19720E}" name="43949">
      <calculatedColumnFormula>+'Casos ACUM Prov'!BA4-'Casos ACUM Prov'!AZ4</calculatedColumnFormula>
    </tableColumn>
    <tableColumn id="55" xr3:uid="{990A3510-9E2F-446A-9E15-88FF9E428501}" name="43950">
      <calculatedColumnFormula>+'Casos ACUM Prov'!BB4-'Casos ACUM Prov'!BA4</calculatedColumnFormula>
    </tableColumn>
    <tableColumn id="56" xr3:uid="{98AF6867-6A33-4BBB-BF3E-944CEBEEAC10}" name="43951">
      <calculatedColumnFormula>+'Casos ACUM Prov'!BC4-'Casos ACUM Prov'!BB4</calculatedColumnFormula>
    </tableColumn>
    <tableColumn id="57" xr3:uid="{4BFCCA0D-D918-4E1D-96B0-E17585509C8B}" name="43952">
      <calculatedColumnFormula>+'Casos ACUM Prov'!BD4-'Casos ACUM Prov'!BC4</calculatedColumnFormula>
    </tableColumn>
    <tableColumn id="58" xr3:uid="{E07AB5DA-8041-413B-ACEB-D3374B6E9ECE}" name="43953">
      <calculatedColumnFormula>+'Casos ACUM Prov'!BE4-'Casos ACUM Prov'!BD4</calculatedColumnFormula>
    </tableColumn>
    <tableColumn id="59" xr3:uid="{55CFBE04-DCD2-4802-8913-A584F367BE0D}" name="43954">
      <calculatedColumnFormula>+'Casos ACUM Prov'!BF4-'Casos ACUM Prov'!BE4</calculatedColumnFormula>
    </tableColumn>
    <tableColumn id="60" xr3:uid="{7BE698F5-4E4D-445C-8D55-589D96EB54E9}" name="43955">
      <calculatedColumnFormula>+'Casos ACUM Prov'!BG4-'Casos ACUM Prov'!BF4</calculatedColumnFormula>
    </tableColumn>
    <tableColumn id="61" xr3:uid="{030BD979-296C-4E21-8AB1-B35068BB3124}" name="43956">
      <calculatedColumnFormula>+'Casos ACUM Prov'!BH4-'Casos ACUM Prov'!BG4</calculatedColumnFormula>
    </tableColumn>
    <tableColumn id="62" xr3:uid="{4B1DC060-3319-4BE1-BD90-4ACB0E1CE151}" name="43957">
      <calculatedColumnFormula>+'Casos ACUM Prov'!BI4-'Casos ACUM Prov'!BH4</calculatedColumnFormula>
    </tableColumn>
    <tableColumn id="63" xr3:uid="{4363FA6D-981F-4DAD-9438-9BCC95DFFEC1}" name="43958">
      <calculatedColumnFormula>+'Casos ACUM Prov'!BJ4-'Casos ACUM Prov'!BI4</calculatedColumnFormula>
    </tableColumn>
    <tableColumn id="64" xr3:uid="{10A3B576-9F04-4CD5-8A43-3B308AB52C58}" name="43959">
      <calculatedColumnFormula>+'Casos ACUM Prov'!BK4-'Casos ACUM Prov'!BJ4</calculatedColumnFormula>
    </tableColumn>
    <tableColumn id="65" xr3:uid="{EC50B02F-CDB6-44E7-8211-2E5DC9A2056A}" name="43960">
      <calculatedColumnFormula>+'Casos ACUM Prov'!BL4-'Casos ACUM Prov'!BK4</calculatedColumnFormula>
    </tableColumn>
    <tableColumn id="66" xr3:uid="{AECEF10A-FC5A-4D4A-B98E-05FD8D46EE48}" name="43961">
      <calculatedColumnFormula>+'Casos ACUM Prov'!BM4-'Casos ACUM Prov'!BL4</calculatedColumnFormula>
    </tableColumn>
    <tableColumn id="67" xr3:uid="{021752CF-1F76-4880-895C-F77206A16158}" name="43962">
      <calculatedColumnFormula>+'Casos ACUM Prov'!BN4-'Casos ACUM Prov'!BM4</calculatedColumnFormula>
    </tableColumn>
    <tableColumn id="68" xr3:uid="{CE9BB80F-6B57-4EB1-A903-31A2E5E93C6D}" name="43963">
      <calculatedColumnFormula>+'Casos ACUM Prov'!BO4-'Casos ACUM Prov'!BN4</calculatedColumnFormula>
    </tableColumn>
    <tableColumn id="69" xr3:uid="{95D653D0-4B0E-4A8B-BE94-C5AC75F5E486}" name="43964">
      <calculatedColumnFormula>+'Casos ACUM Prov'!BP4-'Casos ACUM Prov'!BO4</calculatedColumnFormula>
    </tableColumn>
    <tableColumn id="70" xr3:uid="{AA57DAA2-E423-4AB9-8A38-A75844397177}" name="43965">
      <calculatedColumnFormula>+'Casos ACUM Prov'!BQ4-'Casos ACUM Prov'!BP4</calculatedColumnFormula>
    </tableColumn>
    <tableColumn id="71" xr3:uid="{5C1616AC-04F9-4E25-9281-E4A748BBD431}" name="43966">
      <calculatedColumnFormula>+'Casos ACUM Prov'!BR4-'Casos ACUM Prov'!BQ4</calculatedColumnFormula>
    </tableColumn>
    <tableColumn id="72" xr3:uid="{E99535D0-3902-40BA-9577-E425E109EC11}" name="43967">
      <calculatedColumnFormula>+'Casos ACUM Prov'!BS4-'Casos ACUM Prov'!BR4</calculatedColumnFormula>
    </tableColumn>
    <tableColumn id="73" xr3:uid="{C0323F78-FD01-41E8-BFF7-3615B4AE73ED}" name="43968">
      <calculatedColumnFormula>+'Casos ACUM Prov'!BT4-'Casos ACUM Prov'!BS4</calculatedColumnFormula>
    </tableColumn>
    <tableColumn id="74" xr3:uid="{C7B669A1-C5A4-4581-B4EC-893D58C6179E}" name="43969">
      <calculatedColumnFormula>+'Casos ACUM Prov'!BU4-'Casos ACUM Prov'!BT4</calculatedColumnFormula>
    </tableColumn>
    <tableColumn id="75" xr3:uid="{C2712197-9F3A-422B-A5B1-2E862CBEBFBE}" name="43970">
      <calculatedColumnFormula>+'Casos ACUM Prov'!BV4-'Casos ACUM Prov'!BU4</calculatedColumnFormula>
    </tableColumn>
    <tableColumn id="76" xr3:uid="{26FA400A-3037-4B85-98FB-D122FC5EA3CD}" name="43971">
      <calculatedColumnFormula>+'Casos ACUM Prov'!BW4-'Casos ACUM Prov'!BV4</calculatedColumnFormula>
    </tableColumn>
    <tableColumn id="77" xr3:uid="{B37F75AC-2DEB-4462-9913-A30939A7810E}" name="43972">
      <calculatedColumnFormula>+'Casos ACUM Prov'!BX4-'Casos ACUM Prov'!BW4</calculatedColumnFormula>
    </tableColumn>
    <tableColumn id="78" xr3:uid="{04A822D9-68C5-4A0C-BD33-0692BE5C9207}" name="43973">
      <calculatedColumnFormula>+'Casos ACUM Prov'!BY4-'Casos ACUM Prov'!BX4</calculatedColumnFormula>
    </tableColumn>
    <tableColumn id="79" xr3:uid="{77D3A1B8-517A-4DEB-86E5-28BB03EDC6E8}" name="43974">
      <calculatedColumnFormula>+'Casos ACUM Prov'!BZ4-'Casos ACUM Prov'!BY4</calculatedColumnFormula>
    </tableColumn>
    <tableColumn id="80" xr3:uid="{11FC1794-4B60-4072-B528-FAB758ABE19C}" name="43975">
      <calculatedColumnFormula>+'Casos ACUM Prov'!CA4-'Casos ACUM Prov'!BZ4</calculatedColumnFormula>
    </tableColumn>
    <tableColumn id="81" xr3:uid="{7C1B68DC-DDF6-44AF-AB5D-10C88AAF96C2}" name="43976">
      <calculatedColumnFormula>+'Casos ACUM Prov'!CB4-'Casos ACUM Prov'!CA4</calculatedColumnFormula>
    </tableColumn>
    <tableColumn id="82" xr3:uid="{75D75651-0A81-4B78-90D1-A92054316475}" name="43977">
      <calculatedColumnFormula>+'Casos ACUM Prov'!CC4-'Casos ACUM Prov'!CB4</calculatedColumnFormula>
    </tableColumn>
    <tableColumn id="83" xr3:uid="{8C4BC549-3D0B-4278-B5ED-92758A0DD724}" name="43978">
      <calculatedColumnFormula>+'Casos ACUM Prov'!CD4-'Casos ACUM Prov'!CC4</calculatedColumnFormula>
    </tableColumn>
    <tableColumn id="84" xr3:uid="{303880D8-CE19-4646-8F93-54EC8276251E}" name="43979">
      <calculatedColumnFormula>+'Casos ACUM Prov'!CE4-'Casos ACUM Prov'!CD4</calculatedColumnFormula>
    </tableColumn>
    <tableColumn id="85" xr3:uid="{0E767DDF-6853-4B92-8D58-89FA4863D89C}" name="43980">
      <calculatedColumnFormula>+'Casos ACUM Prov'!CF4-'Casos ACUM Prov'!CE4</calculatedColumnFormula>
    </tableColumn>
    <tableColumn id="86" xr3:uid="{D0485AD9-504E-4C1E-9D84-932C20DBC9A6}" name="43981">
      <calculatedColumnFormula>+'Casos ACUM Prov'!CG4-'Casos ACUM Prov'!CF4</calculatedColumnFormula>
    </tableColumn>
    <tableColumn id="87" xr3:uid="{BE2DB7AF-7D2B-4866-B6CE-24BB21FEA11D}" name="43982">
      <calculatedColumnFormula>+'Casos ACUM Prov'!CH4-'Casos ACUM Prov'!CG4</calculatedColumnFormula>
    </tableColumn>
    <tableColumn id="88" xr3:uid="{5E685861-F642-4847-A089-E82EC74983B1}" name="43983">
      <calculatedColumnFormula>+'Casos ACUM Prov'!CI4-'Casos ACUM Prov'!CH4</calculatedColumnFormula>
    </tableColumn>
    <tableColumn id="89" xr3:uid="{490DB296-D70B-40F9-A0D7-D0560FCBA157}" name="43984">
      <calculatedColumnFormula>+'Casos ACUM Prov'!CJ4-'Casos ACUM Prov'!CI4</calculatedColumnFormula>
    </tableColumn>
    <tableColumn id="90" xr3:uid="{0FAFAC33-DAD7-4E53-98AE-A2626299AB66}" name="43985">
      <calculatedColumnFormula>+'Casos ACUM Prov'!CK4-'Casos ACUM Prov'!CJ4</calculatedColumnFormula>
    </tableColumn>
    <tableColumn id="91" xr3:uid="{A5154860-9F31-4D61-9206-D523CF918033}" name="43986">
      <calculatedColumnFormula>+'Casos ACUM Prov'!CL4-'Casos ACUM Prov'!CK4</calculatedColumnFormula>
    </tableColumn>
    <tableColumn id="3" xr3:uid="{69E2B529-44AF-49CC-BD14-D69258FA9269}" name="43987">
      <calculatedColumnFormula>+'Casos ACUM Prov'!CM4-'Casos ACUM Prov'!CL4</calculatedColumnFormula>
    </tableColumn>
    <tableColumn id="4" xr3:uid="{57311A28-A565-4AB3-8861-1887174A5543}" name="43988">
      <calculatedColumnFormula>+'Casos ACUM Prov'!CN4-'Casos ACUM Prov'!CM4</calculatedColumnFormula>
    </tableColumn>
    <tableColumn id="92" xr3:uid="{0735BAC3-71B6-4C2B-9B42-341813648BC0}" name="43989">
      <calculatedColumnFormula>+'Casos ACUM Prov'!CO4-'Casos ACUM Prov'!CN4</calculatedColumnFormula>
    </tableColumn>
    <tableColumn id="93" xr3:uid="{C986A3E7-3F2A-40BF-ACA5-C69089BFF865}" name="43990">
      <calculatedColumnFormula>+'Casos ACUM Prov'!CP4-'Casos ACUM Prov'!CO4</calculatedColumnFormula>
    </tableColumn>
    <tableColumn id="94" xr3:uid="{6D645420-5430-4D68-B7C2-18FB0B808080}" name="43991">
      <calculatedColumnFormula>+'Casos ACUM Prov'!CQ4-'Casos ACUM Prov'!CP4</calculatedColumnFormula>
    </tableColumn>
    <tableColumn id="95" xr3:uid="{741326AA-8BEC-43DB-B732-C71C3CEFF331}" name="43992">
      <calculatedColumnFormula>+'Casos ACUM Prov'!CR4-'Casos ACUM Prov'!CQ4</calculatedColumnFormula>
    </tableColumn>
    <tableColumn id="96" xr3:uid="{F7D16FFC-C59E-4EAF-ABFE-3A7CA6B397D5}" name="43993">
      <calculatedColumnFormula>+'Casos ACUM Prov'!CS4-'Casos ACUM Prov'!CR4</calculatedColumnFormula>
    </tableColumn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B767BEF-525B-4BD7-BA78-BCB54C1A7E6D}" name="Recupera_PN_ACUM" displayName="Recupera_PN_ACUM" ref="A3:N677" totalsRowShown="0" headerRowDxfId="79">
  <autoFilter ref="A3:N677" xr:uid="{0ABBA619-8E8C-4FF6-9EE3-8555C576648C}"/>
  <sortState xmlns:xlrd2="http://schemas.microsoft.com/office/spreadsheetml/2017/richdata2" ref="A4:N677">
    <sortCondition descending="1" ref="M3:M677"/>
  </sortState>
  <tableColumns count="14">
    <tableColumn id="1" xr3:uid="{F5450875-17A5-4839-9AB7-310E718378CD}" name="CD_Corr" dataDxfId="78"/>
    <tableColumn id="2" xr3:uid="{B078FB80-A1BF-486A-974A-26035186D86E}" name="Provincia" dataDxfId="77"/>
    <tableColumn id="3" xr3:uid="{BEE55D87-3885-4CA6-962F-19D87E37305C}" name="Distrito" dataDxfId="76"/>
    <tableColumn id="4" xr3:uid="{C375C2D2-2203-4EC6-88F5-39B41643E0CE}" name="Corregimiento" dataDxfId="75"/>
    <tableColumn id="6" xr3:uid="{B34A60B8-3430-4C8B-82CF-8E1FA6770298}" name="Recuperados" dataDxfId="74">
      <calculatedColumnFormula>+MAX(F4:FK4)</calculatedColumnFormula>
    </tableColumn>
    <tableColumn id="102" xr3:uid="{7D1E47E0-E201-4D82-A5B6-5AE1B744A393}" name="03-06-2020" dataDxfId="73">
      <calculatedColumnFormula>SUM(G4:ABC4)</calculatedColumnFormula>
    </tableColumn>
    <tableColumn id="5" xr3:uid="{AE87ECAB-2039-4BC1-B294-66F3237DFE7B}" name="04-06-2020" dataDxfId="72"/>
    <tableColumn id="7" xr3:uid="{12E9B46C-9853-4B9B-A881-5314FF33C7F5}" name="5/6/2020" dataDxfId="71"/>
    <tableColumn id="8" xr3:uid="{BF382D85-D018-4ADA-8A65-AE1A71AF692C}" name="6/6/2020" dataDxfId="70"/>
    <tableColumn id="10" xr3:uid="{94430C0B-2C61-4B87-8C91-0A28E697BC0F}" name="07-06-2020"/>
    <tableColumn id="11" xr3:uid="{FB080F06-2597-4A60-9365-49A82A99C5ED}" name="08-06-2020"/>
    <tableColumn id="9" xr3:uid="{BDC5DF97-B74B-4E86-9F3E-00BACF84052A}" name="09-06-2020"/>
    <tableColumn id="12" xr3:uid="{1F62FE11-3F75-4BD7-833B-F1C6B92712BF}" name="10-06-2020"/>
    <tableColumn id="13" xr3:uid="{4310DB71-2CB1-42BA-A485-0B3BCD06D3AB}" name="11-06-2020"/>
  </tableColumns>
  <tableStyleInfo name="TableStyleLight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1D53B76-FBED-41C7-B808-5D132A6075EE}" name="Recupera_PN_DIA" displayName="Recupera_PN_DIA" ref="A3:M677" totalsRowShown="0" headerRowDxfId="69">
  <autoFilter ref="A3:M677" xr:uid="{0ABBA619-8E8C-4FF6-9EE3-8555C576648C}"/>
  <sortState xmlns:xlrd2="http://schemas.microsoft.com/office/spreadsheetml/2017/richdata2" ref="A4:E677">
    <sortCondition ref="D3:D677"/>
  </sortState>
  <tableColumns count="13">
    <tableColumn id="1" xr3:uid="{D5C17004-8154-42A4-B6F0-B72B519B85E8}" name="CD_Corr"/>
    <tableColumn id="2" xr3:uid="{657717F2-EC2B-454A-BAA2-EED9752D0CE3}" name="Provincia" dataDxfId="68"/>
    <tableColumn id="3" xr3:uid="{183F5219-D4F3-4C37-AF32-13F828709AF7}" name="Distrito" dataDxfId="67"/>
    <tableColumn id="4" xr3:uid="{69AB6B50-2FF7-4B5F-9FB3-2A42CB24E472}" name="Corregimiento" dataDxfId="66"/>
    <tableColumn id="102" xr3:uid="{BFFBCD28-4589-4BCA-8F59-9C66C3F634CC}" name="3/6/2020" dataDxfId="65">
      <calculatedColumnFormula>SUM(F4:ABQ4)</calculatedColumnFormula>
    </tableColumn>
    <tableColumn id="5" xr3:uid="{CA622E11-8AB9-4954-9A61-2D53BFEB97FA}" name="4/6/2020" dataDxfId="64">
      <calculatedColumnFormula>+Recupera_PN_ACUM[[#This Row],[04-06-2020]]-Recupera_PN_ACUM[[#This Row],[03-06-2020]]</calculatedColumnFormula>
    </tableColumn>
    <tableColumn id="6" xr3:uid="{18FF9EAB-5EE6-47A7-B548-897005235257}" name="5/6/2020" dataDxfId="63">
      <calculatedColumnFormula>+Recupera_PN_ACUM[[#This Row],[5/6/2020]]-Recupera_PN_ACUM[[#This Row],[04-06-2020]]</calculatedColumnFormula>
    </tableColumn>
    <tableColumn id="7" xr3:uid="{C84DF718-64EA-4F16-8D22-C2B1B5431725}" name="6/6/2020" dataDxfId="62">
      <calculatedColumnFormula>+Recupera_PN_ACUM[[#This Row],[6/6/2020]]-Recupera_PN_ACUM[[#This Row],[5/6/2020]]</calculatedColumnFormula>
    </tableColumn>
    <tableColumn id="8" xr3:uid="{21E53D1C-3030-4D26-806C-99DE87318C8C}" name="07-jun" dataDxfId="61">
      <calculatedColumnFormula>+Recupera_PN_ACUM[[#This Row],[07-06-2020]]-Recupera_PN_ACUM[[#This Row],[6/6/2020]]</calculatedColumnFormula>
    </tableColumn>
    <tableColumn id="9" xr3:uid="{A4F34112-7F72-489D-8732-DA17DB7EA34B}" name="08-jun" dataDxfId="60">
      <calculatedColumnFormula>+Recupera_PN_ACUM[[#This Row],[08-06-2020]]-Recupera_PN_ACUM[[#This Row],[07-06-2020]]</calculatedColumnFormula>
    </tableColumn>
    <tableColumn id="10" xr3:uid="{4A6B1663-A504-4641-B7BA-CDE7CCF5B831}" name="09-jun" dataDxfId="59">
      <calculatedColumnFormula>+Recupera_PN_ACUM[[#This Row],[09-06-2020]]-Recupera_PN_ACUM[[#This Row],[08-06-2020]]</calculatedColumnFormula>
    </tableColumn>
    <tableColumn id="11" xr3:uid="{874E31F6-2A07-4601-97D0-E3BDB6D0BDB8}" name="10-06-2020" dataDxfId="58">
      <calculatedColumnFormula>+Recupera_PN_ACUM[[#This Row],[10-06-2020]]-Recupera_PN_ACUM[[#This Row],[09-06-2020]]</calculatedColumnFormula>
    </tableColumn>
    <tableColumn id="12" xr3:uid="{6F56F3D2-7E42-4775-BD70-323D76EFE261}" name="11-06-2020" dataDxfId="57">
      <calculatedColumnFormula>+Recupera_PN_ACUM[[#This Row],[11-06-2020]]-Recupera_PN_ACUM[[#This Row],[10-06-2020]]</calculatedColumnFormula>
    </tableColumn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795C8C4-B47E-4778-A68B-F08BB4776A03}" name="Muertes_PN_ACUM" displayName="Muertes_PN_ACUM" ref="A3:N677" totalsRowShown="0" headerRowDxfId="56">
  <autoFilter ref="A3:N677" xr:uid="{0ABBA619-8E8C-4FF6-9EE3-8555C576648C}"/>
  <sortState xmlns:xlrd2="http://schemas.microsoft.com/office/spreadsheetml/2017/richdata2" ref="A4:I677">
    <sortCondition ref="D4:D677"/>
  </sortState>
  <tableColumns count="14">
    <tableColumn id="1" xr3:uid="{80781D1C-D563-4696-A4AB-354A9978B44B}" name="CD_Corr" dataDxfId="55"/>
    <tableColumn id="2" xr3:uid="{83700828-76FE-4080-A6A4-00EDE08082E8}" name="Provincia" dataDxfId="54"/>
    <tableColumn id="3" xr3:uid="{95EECC9F-301B-4117-A0C7-67E8A446073F}" name="Distrito" dataDxfId="53"/>
    <tableColumn id="4" xr3:uid="{DF2A5EBF-079C-41CF-848C-D5556F232EA3}" name="Corregimiento" dataDxfId="52"/>
    <tableColumn id="6" xr3:uid="{5C3000C7-9824-4AE8-86F1-55AB1F210543}" name="Fallecidos" dataDxfId="51">
      <calculatedColumnFormula>+MAX(F4:BW4)</calculatedColumnFormula>
    </tableColumn>
    <tableColumn id="102" xr3:uid="{F22F14F6-48D7-4784-B447-EF0430F26A2A}" name="03-06-2020" dataDxfId="50">
      <calculatedColumnFormula>SUM(G4:AAZ4)</calculatedColumnFormula>
    </tableColumn>
    <tableColumn id="5" xr3:uid="{96632380-4303-48ED-BBA5-D3B9E930AFF4}" name="04-06-2020" dataDxfId="49"/>
    <tableColumn id="7" xr3:uid="{62DD1F4A-F279-4CB3-8936-E0046DABFF6C}" name="5/6/2020" dataDxfId="48"/>
    <tableColumn id="8" xr3:uid="{3212A8DF-1EE1-4C73-81E5-16638F6D57A6}" name="6/6/2020" dataDxfId="47"/>
    <tableColumn id="9" xr3:uid="{CE31062D-8F84-449A-BAAF-ABB1EDE9ADC0}" name="07-06-2020" dataDxfId="46"/>
    <tableColumn id="10" xr3:uid="{CA544681-B557-46C3-8675-EB2BEDDB28CD}" name="08-06-2020" dataDxfId="45"/>
    <tableColumn id="11" xr3:uid="{21CAD0E2-36C4-4223-9829-9CC766D21273}" name="09-06-2020" dataDxfId="44"/>
    <tableColumn id="12" xr3:uid="{37650C7F-3DD0-4B3E-B889-33208A01BF6D}" name="10-06-2020" dataDxfId="43"/>
    <tableColumn id="13" xr3:uid="{25553A9F-B0CE-4FAC-978E-D19D39FFFE78}" name="11-06-2020" dataDxfId="42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9F4BA3-D1AF-4376-A3D3-8AA9E2AC93BB}" name="Muertes_PN_DIA13" displayName="Muertes_PN_DIA13" ref="A3:N677" totalsRowShown="0" headerRowDxfId="41">
  <autoFilter ref="A3:N677" xr:uid="{0ABBA619-8E8C-4FF6-9EE3-8555C576648C}"/>
  <sortState xmlns:xlrd2="http://schemas.microsoft.com/office/spreadsheetml/2017/richdata2" ref="A4:F677">
    <sortCondition ref="D3:D677"/>
  </sortState>
  <tableColumns count="14">
    <tableColumn id="1" xr3:uid="{ED2ED250-1DBF-4F3B-A52A-E976D1B17ACB}" name="CD_Corr"/>
    <tableColumn id="2" xr3:uid="{87007F7F-DEBF-4563-B4C9-BCD1EC99A0D7}" name="Provincia" dataDxfId="40"/>
    <tableColumn id="3" xr3:uid="{B3C5910B-2D68-466C-B0B0-30BF235AB165}" name="Distrito" dataDxfId="39"/>
    <tableColumn id="4" xr3:uid="{E482598C-9DA8-447B-A87C-F45095005F36}" name="Corregimiento" dataDxfId="38"/>
    <tableColumn id="6" xr3:uid="{8F95D663-214D-4A21-8DF5-A90163B1F1C2}" name="Fallecidos" dataDxfId="37">
      <calculatedColumnFormula>+MAX(F4:CO4)</calculatedColumnFormula>
    </tableColumn>
    <tableColumn id="102" xr3:uid="{A4C8151D-F6F8-4B9B-AAC5-0F165D2E8A40}" name="03-06-2020" dataDxfId="36">
      <calculatedColumnFormula>+Muertes_PN_ACUM[[#This Row],[03-06-2020]]</calculatedColumnFormula>
    </tableColumn>
    <tableColumn id="5" xr3:uid="{39781BCC-56C3-4F64-9287-94D0ADD95B26}" name="04-06-2020" dataDxfId="35">
      <calculatedColumnFormula>+Muertes_PN_ACUM[[#This Row],[04-06-2020]]-Muertes_PN_ACUM[[#This Row],[03-06-2020]]</calculatedColumnFormula>
    </tableColumn>
    <tableColumn id="7" xr3:uid="{893F2545-5553-484B-8D7B-E1E2C72789BB}" name="5/6/2020" dataDxfId="34">
      <calculatedColumnFormula>+Muertes_PN_ACUM[[#This Row],[5/6/2020]]-Muertes_PN_ACUM[[#This Row],[04-06-2020]]</calculatedColumnFormula>
    </tableColumn>
    <tableColumn id="8" xr3:uid="{01D62C39-E8FB-49FC-A34E-BBCEA0C0F14B}" name="6/6/2020" dataDxfId="33">
      <calculatedColumnFormula>+Muertes_PN_ACUM[[#This Row],[6/6/2020]]-Muertes_PN_ACUM[[#This Row],[5/6/2020]]</calculatedColumnFormula>
    </tableColumn>
    <tableColumn id="9" xr3:uid="{D89B06C5-9816-446B-9AFE-1CEC54B7E73B}" name="07-jun" dataDxfId="32">
      <calculatedColumnFormula>+Muertes_PN_ACUM[[#This Row],[07-06-2020]]-Muertes_PN_ACUM[[#This Row],[6/6/2020]]</calculatedColumnFormula>
    </tableColumn>
    <tableColumn id="10" xr3:uid="{58C35EC1-7BA3-4FAA-8AB1-2DCCD597AC9C}" name="08-jun" dataDxfId="31">
      <calculatedColumnFormula>+Muertes_PN_ACUM[[#This Row],[08-06-2020]]-Muertes_PN_ACUM[[#This Row],[07-06-2020]]</calculatedColumnFormula>
    </tableColumn>
    <tableColumn id="11" xr3:uid="{84BDB556-D67D-43D8-92FF-E6009C6F9C84}" name="09-jun" dataDxfId="30">
      <calculatedColumnFormula>+Muertes_PN_ACUM[[#This Row],[09-06-2020]]-Muertes_PN_ACUM[[#This Row],[08-06-2020]]</calculatedColumnFormula>
    </tableColumn>
    <tableColumn id="12" xr3:uid="{F19ED0B9-193A-4050-8CF9-6E1B11E59F5A}" name="10-jun" dataDxfId="29">
      <calculatedColumnFormula>+Muertes_PN_ACUM[[#This Row],[10-06-2020]]-Muertes_PN_ACUM[[#This Row],[09-06-2020]]</calculatedColumnFormula>
    </tableColumn>
    <tableColumn id="13" xr3:uid="{584EBDEF-1BDE-41BB-8EF7-179DEAC61307}" name="11-jun" dataDxfId="28">
      <calculatedColumnFormula>+Muertes_PN_ACUM[[#This Row],[11-06-2020]]-Muertes_PN_ACUM[[#This Row],[10-06-2020]]</calculatedColumnFormula>
    </tableColumn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0357EE-EE6D-4BB1-A817-AB9F15421619}" name="CasosAC_PROV_PN5" displayName="CasosAC_PROV_PN5" ref="A3:K16" totalsRowShown="0" headerRowDxfId="27">
  <autoFilter ref="A3:K16" xr:uid="{0ABBA619-8E8C-4FF6-9EE3-8555C576648C}"/>
  <tableColumns count="11">
    <tableColumn id="1" xr3:uid="{307D79DC-F7D9-4F35-A79A-DE7B67CC32CB}" name="CD_Prov"/>
    <tableColumn id="2" xr3:uid="{8E43573C-4285-4DC8-A5F1-E41E78237EC8}" name="Provincia" dataDxfId="26"/>
    <tableColumn id="90" xr3:uid="{056DE3C1-E33C-446B-8B8F-31DF927259EB}" name="43985">
      <calculatedColumnFormula>+'Casos ACUM Prov'!CK4-'Muertes-PROV'!C4-'rECUPERA-prov'!C4</calculatedColumnFormula>
    </tableColumn>
    <tableColumn id="91" xr3:uid="{3F34EDA5-85D4-4634-B441-9EE63300B59E}" name="43986">
      <calculatedColumnFormula>+'Casos ACUM Prov'!CL4-'Muertes-PROV'!D4-'rECUPERA-prov'!D4</calculatedColumnFormula>
    </tableColumn>
    <tableColumn id="3" xr3:uid="{3E22A50E-D889-4CC6-8699-52E5F9FDFFFD}" name="43987">
      <calculatedColumnFormula>+'Casos ACUM Prov'!CM4-'Muertes-PROV'!E4-'rECUPERA-prov'!E4</calculatedColumnFormula>
    </tableColumn>
    <tableColumn id="4" xr3:uid="{F4EC4A05-896F-4F10-83F8-F49BB1EFAEBF}" name="43988">
      <calculatedColumnFormula>+'Casos ACUM Prov'!CN4-'Muertes-PROV'!F4-'rECUPERA-prov'!F4</calculatedColumnFormula>
    </tableColumn>
    <tableColumn id="92" xr3:uid="{854029CA-E4D1-44D9-A82E-3332DF828719}" name="43989">
      <calculatedColumnFormula>+'Casos ACUM Prov'!CO4-'Muertes-PROV'!G4-'rECUPERA-prov'!G4</calculatedColumnFormula>
    </tableColumn>
    <tableColumn id="93" xr3:uid="{705B3E9D-097E-4E3E-B472-863CBCD26B94}" name="43990">
      <calculatedColumnFormula>+'Casos ACUM Prov'!CP4-'Muertes-PROV'!H4-'rECUPERA-prov'!H4</calculatedColumnFormula>
    </tableColumn>
    <tableColumn id="94" xr3:uid="{7CD376F9-A9C6-4838-BBF6-30BD48019810}" name="43991">
      <calculatedColumnFormula>+'Casos ACUM Prov'!CQ4-'Muertes-PROV'!I4-'rECUPERA-prov'!I4</calculatedColumnFormula>
    </tableColumn>
    <tableColumn id="5" xr3:uid="{0DA9A513-F0BD-4F56-B4C5-BCD4C45D76EF}" name="43992">
      <calculatedColumnFormula>+'Casos ACUM Prov'!CR4-'Muertes-PROV'!J4-'rECUPERA-prov'!J4</calculatedColumnFormula>
    </tableColumn>
    <tableColumn id="6" xr3:uid="{C20E5984-7428-42C1-91CB-FF4BE30F43A8}" name="43993">
      <calculatedColumnFormula>+'Casos ACUM Prov'!CS4-'Muertes-PROV'!K4-'rECUPERA-prov'!K4</calculatedColumnFormula>
    </tableColumn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523BA4F-5392-4879-A37C-C1700B16F408}" name="CasosAC_PROV_PN511" displayName="CasosAC_PROV_PN511" ref="A3:K16" totalsRowShown="0" headerRowDxfId="25">
  <autoFilter ref="A3:K16" xr:uid="{0ABBA619-8E8C-4FF6-9EE3-8555C576648C}"/>
  <tableColumns count="11">
    <tableColumn id="1" xr3:uid="{68CC488F-3782-4E98-8AAC-DF0ACFA0B56A}" name="CD_Prov"/>
    <tableColumn id="2" xr3:uid="{C8D94271-5E12-4530-929D-68D9CABB18D8}" name="Provincia" dataDxfId="24"/>
    <tableColumn id="90" xr3:uid="{18CF7DFB-0B61-42E7-AEB7-419382C4FFF4}" name="43985">
      <calculatedColumnFormula>+SUMIFS(Muertes_PN_ACUM[03-06-2020],'Muertes ACUM'!$B$4:$B$677,$B4)</calculatedColumnFormula>
    </tableColumn>
    <tableColumn id="91" xr3:uid="{9A73DAF0-9A57-404C-83A5-B91E59A99C82}" name="43986">
      <calculatedColumnFormula>+SUMIFS(Muertes_PN_ACUM[04-06-2020],'Muertes ACUM'!$B$4:$B$677,$B4)</calculatedColumnFormula>
    </tableColumn>
    <tableColumn id="3" xr3:uid="{68475FB0-8CC1-4265-9C52-E9DCCB50C791}" name="43987">
      <calculatedColumnFormula>+SUMIFS(Muertes_PN_ACUM[5/6/2020],'Muertes ACUM'!$B$4:$B$677,$B4)</calculatedColumnFormula>
    </tableColumn>
    <tableColumn id="4" xr3:uid="{D90FDF0B-1200-4D4B-9705-0BFAD8F349D6}" name="43988">
      <calculatedColumnFormula>+SUMIFS(Muertes_PN_ACUM[6/6/2020],'Muertes ACUM'!$B$4:$B$677,$B4)</calculatedColumnFormula>
    </tableColumn>
    <tableColumn id="92" xr3:uid="{63DCE302-09C2-4342-9A31-D503CECB36DC}" name="43989">
      <calculatedColumnFormula>+SUMIFS(Muertes_PN_ACUM[07-06-2020],'Muertes ACUM'!$B$4:$B$677,$B4)</calculatedColumnFormula>
    </tableColumn>
    <tableColumn id="93" xr3:uid="{4F83B98D-2548-4622-AE2F-5312B25CADD6}" name="43990">
      <calculatedColumnFormula>+SUMIFS(Muertes_PN_ACUM[08-06-2020],'Muertes ACUM'!$B$4:$B$677,$B4)</calculatedColumnFormula>
    </tableColumn>
    <tableColumn id="94" xr3:uid="{C811FF96-7BF3-41B1-80D8-CADF63350025}" name="43991">
      <calculatedColumnFormula>+SUMIFS(Muertes_PN_ACUM[09-06-2020],'Muertes ACUM'!$B$4:$B$677,$B4)</calculatedColumnFormula>
    </tableColumn>
    <tableColumn id="5" xr3:uid="{D1BCDF95-D9FA-4F27-A820-FBDA1F356F2F}" name="43992">
      <calculatedColumnFormula>+SUMIFS(Muertes_PN_ACUM[10-06-2020],'Muertes ACUM'!$B$4:$B$677,$B4)</calculatedColumnFormula>
    </tableColumn>
    <tableColumn id="6" xr3:uid="{CD780176-6269-49B2-A116-F81284A2B86F}" name="43993">
      <calculatedColumnFormula>+SUMIFS(Muertes_PN_ACUM[11-06-2020],'Muertes ACUM'!$B$4:$B$677,$B4)</calculatedColumnFormula>
    </tableColumn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A124F892-790E-4396-8398-050AB3D9BC47}" name="CasosAC_PROV_PN51112" displayName="CasosAC_PROV_PN51112" ref="A3:K16" totalsRowShown="0" headerRowDxfId="23">
  <autoFilter ref="A3:K16" xr:uid="{0ABBA619-8E8C-4FF6-9EE3-8555C576648C}"/>
  <tableColumns count="11">
    <tableColumn id="1" xr3:uid="{24E7D6A6-ADF3-4D57-B249-A2D2990A3A46}" name="CD_Prov"/>
    <tableColumn id="2" xr3:uid="{61E32913-1E2B-40FB-BC82-23FA260A4DA7}" name="Provincia" dataDxfId="22"/>
    <tableColumn id="90" xr3:uid="{2111B6BA-76B1-493F-968C-9BC13A103BCF}" name="43985">
      <calculatedColumnFormula>+SUMIFS(Recupera_PN_ACUM[03-06-2020],'Recuperados ACUM'!$B$4:$B$677,$B4)</calculatedColumnFormula>
    </tableColumn>
    <tableColumn id="91" xr3:uid="{9762C116-A7CB-47E2-A262-AFAC6EC70403}" name="43986">
      <calculatedColumnFormula>+SUMIFS(Recupera_PN_ACUM[04-06-2020],'Recuperados ACUM'!$B$4:$B$677,$B4)</calculatedColumnFormula>
    </tableColumn>
    <tableColumn id="3" xr3:uid="{5440DE30-5E32-4AC3-991F-AA572D99069F}" name="43987">
      <calculatedColumnFormula>+SUMIFS(Recupera_PN_ACUM[5/6/2020],'Recuperados ACUM'!$B$4:$B$677,$B4)</calculatedColumnFormula>
    </tableColumn>
    <tableColumn id="4" xr3:uid="{FC2E2504-086A-45CF-BAC4-85E4CBEC1B76}" name="43988">
      <calculatedColumnFormula>+SUMIFS(Recupera_PN_ACUM[6/6/2020],'Recuperados ACUM'!$B$4:$B$677,$B4)</calculatedColumnFormula>
    </tableColumn>
    <tableColumn id="92" xr3:uid="{3D7B412B-29BA-4800-B180-920CBB53DB1D}" name="43989">
      <calculatedColumnFormula>+SUMIFS(Recupera_PN_ACUM[07-06-2020],'Recuperados ACUM'!$B$4:$B$677,$B4)</calculatedColumnFormula>
    </tableColumn>
    <tableColumn id="93" xr3:uid="{3B5ADD5A-6A1C-445F-A30E-3545F4FDA46F}" name="43990">
      <calculatedColumnFormula>+SUMIFS(Recupera_PN_ACUM[08-06-2020],'Recuperados ACUM'!$B$4:$B$677,$B4)</calculatedColumnFormula>
    </tableColumn>
    <tableColumn id="94" xr3:uid="{80F1A2BA-F6E5-4197-B675-0AC8FEAF0949}" name="43991">
      <calculatedColumnFormula>+SUMIFS(Recupera_PN_ACUM[09-06-2020],'Recuperados ACUM'!$B$4:$B$677,$B4)</calculatedColumnFormula>
    </tableColumn>
    <tableColumn id="5" xr3:uid="{E8D4F102-698B-41E0-80F9-186245F7D8C2}" name="43992">
      <calculatedColumnFormula>+SUMIFS(Recupera_PN_ACUM[10-06-2020],'Recuperados ACUM'!$B$4:$B$677,$B4)</calculatedColumnFormula>
    </tableColumn>
    <tableColumn id="6" xr3:uid="{1DEEED90-FD3D-4FFB-9D8F-12F61252BBAD}" name="43993">
      <calculatedColumnFormula>+SUMIFS(Recupera_PN_ACUM[11-06-2020],'Recuperados ACUM'!$B$4:$B$677,$B4)</calculatedColumnFormula>
    </tableColumn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ED3CDB-9480-49E5-A8C4-EB785F3EBE8C}" name="TODO_PROVINCIA" displayName="TODO_PROVINCIA" ref="A3:Z2759" totalsRowShown="0" headerRowDxfId="0" dataDxfId="1" dataCellStyle="Millares">
  <autoFilter ref="A3:Z2759" xr:uid="{26E79165-A51A-4685-8416-A4D97CECB83B}"/>
  <tableColumns count="26">
    <tableColumn id="1" xr3:uid="{3398BB90-AB61-474C-9176-3A961E864C11}" name="ON" dataDxfId="17">
      <calculatedColumnFormula>+IFERROR(IF(AND(G4=0,K4=0,I4=0),"OUT TIME","ON"),"OUT TIME")</calculatedColumnFormula>
    </tableColumn>
    <tableColumn id="2" xr3:uid="{009222FF-E751-476C-A190-48153F67B616}" name="Ultimo" dataDxfId="16">
      <calculatedColumnFormula>+IFERROR(IF(A17="OUT TIME","ultimo","no"),"no")</calculatedColumnFormula>
    </tableColumn>
    <tableColumn id="3" xr3:uid="{7E5BB12D-FA6F-4D12-9665-311AE98FADE7}" name="CD_Prov" dataDxfId="15"/>
    <tableColumn id="4" xr3:uid="{1C33CEE0-F725-4468-A4AF-51F210E201FC}" name="Provincia"/>
    <tableColumn id="5" xr3:uid="{EF492606-C627-4C6F-95F8-366CFE7099FD}" name="Fecha" dataDxfId="14">
      <calculatedColumnFormula>+IF(C4=1,E3+1,E3)</calculatedColumnFormula>
    </tableColumn>
    <tableColumn id="6" xr3:uid="{9BFA6B82-7DFC-48C3-A4EE-E59BCDBA7366}" name="DIA" dataDxfId="13">
      <calculatedColumnFormula>+IF(C4=1,F3+1,F3)</calculatedColumnFormula>
    </tableColumn>
    <tableColumn id="7" xr3:uid="{4675762C-4B02-44DC-898C-D8EFED337DAE}" name="Confirmados Acumulados">
      <calculatedColumnFormula array="1">+INDEX('Casos ACUM Prov'!$CK$3:$OM$16,'TODO PROVINCIA'!C4+1,'TODO PROVINCIA'!F4)</calculatedColumnFormula>
    </tableColumn>
    <tableColumn id="8" xr3:uid="{1758EFFF-95C9-4E3B-815A-7C0546D60E6E}" name="Nuevos Confirmados"/>
    <tableColumn id="9" xr3:uid="{F12DD839-916D-4CCE-A8D1-9BB7D4F03994}" name="Fallecidos Acumulados">
      <calculatedColumnFormula array="1">+INDEX('Muertes-PROV'!$C$3:$OM$16,$C4+1,$F4)</calculatedColumnFormula>
    </tableColumn>
    <tableColumn id="10" xr3:uid="{1BE65810-1032-4C23-991B-CA15DAB7F128}" name="Nuevos Fallecidos"/>
    <tableColumn id="11" xr3:uid="{9D99B5BC-B567-47B4-A975-EC7CF80A41BD}" name="Recuperados Acumulados">
      <calculatedColumnFormula array="1">+INDEX('rECUPERA-prov'!$C$3:$LA$16,$C4+1,$F4)</calculatedColumnFormula>
    </tableColumn>
    <tableColumn id="12" xr3:uid="{5DC2B88C-0D67-487C-A7EF-5562F9D62E3F}" name="Nuevos Recuperados"/>
    <tableColumn id="13" xr3:uid="{0C203C6B-7048-4F53-A74F-FBA9725646AC}" name="Activos">
      <calculatedColumnFormula>+G4-I4-K4</calculatedColumnFormula>
    </tableColumn>
    <tableColumn id="14" xr3:uid="{2814DDA7-A417-4F24-8F92-DCD32CB3AEFC}" name="Nuevos Activos"/>
    <tableColumn id="15" xr3:uid="{C4C8DEE2-DB02-4DD4-82F3-E5DE77AA5158}" name="%Fallecidos" dataDxfId="12" dataCellStyle="Porcentaje">
      <calculatedColumnFormula>+IFERROR(I4/G4,0)</calculatedColumnFormula>
    </tableColumn>
    <tableColumn id="16" xr3:uid="{ADFAB32E-3D91-4E5D-84D9-BBCB9442DAC3}" name="%Recuperados" dataDxfId="11" dataCellStyle="Porcentaje">
      <calculatedColumnFormula>+IFERROR(K4/G4,0)</calculatedColumnFormula>
    </tableColumn>
    <tableColumn id="17" xr3:uid="{D4CD895F-3F97-4D31-9E21-D2E56DF47F48}" name="%Activos" dataDxfId="10" dataCellStyle="Porcentaje">
      <calculatedColumnFormula>+IFERROR(M4/G4,0)</calculatedColumnFormula>
    </tableColumn>
    <tableColumn id="18" xr3:uid="{4BE8739D-1023-46A4-8AC4-6E747CE46A24}" name="%Nuevos Casos" dataDxfId="9" dataCellStyle="Porcentaje">
      <calculatedColumnFormula>+IFERROR(H4/G4,0)</calculatedColumnFormula>
    </tableColumn>
    <tableColumn id="19" xr3:uid="{D5174E0E-F752-48FE-BDEF-79AEE4E733E6}" name="%Nuevos Fallecidos" dataDxfId="8" dataCellStyle="Porcentaje">
      <calculatedColumnFormula>+IFERROR(J4/I4,0)</calculatedColumnFormula>
    </tableColumn>
    <tableColumn id="20" xr3:uid="{41D5E36C-CC1C-4828-B0DE-BB17A3EEF2C5}" name="%Nuevos Recuperados" dataDxfId="7" dataCellStyle="Porcentaje">
      <calculatedColumnFormula>+IFERROR(L4/K4,0)</calculatedColumnFormula>
    </tableColumn>
    <tableColumn id="21" xr3:uid="{FF21C440-5992-40F9-BC18-DE9C2EA6C143}" name="%Nuevos Activos" dataDxfId="6" dataCellStyle="Porcentaje">
      <calculatedColumnFormula>+IFERROR(N4/M4,0)</calculatedColumnFormula>
    </tableColumn>
    <tableColumn id="22" xr3:uid="{2F0E4DBE-4FF3-4FD1-813A-CEE2F7840E96}" name="Casos/1MM hab" dataDxfId="5" dataCellStyle="Millares">
      <calculatedColumnFormula>+G4/($Z4/1000000)</calculatedColumnFormula>
    </tableColumn>
    <tableColumn id="23" xr3:uid="{9E775A23-E063-4ADD-916F-4D47A4EF61D4}" name="Fallecidos/1MM hab" dataDxfId="4" dataCellStyle="Millares">
      <calculatedColumnFormula>+I4/($Z4/1000000)</calculatedColumnFormula>
    </tableColumn>
    <tableColumn id="24" xr3:uid="{B0AEB2E5-B3C7-4DEF-A1C2-CE385BF13FED}" name="Recuperados/1 MM hab" dataDxfId="3" dataCellStyle="Millares">
      <calculatedColumnFormula>+K4/($Z4/1000000)</calculatedColumnFormula>
    </tableColumn>
    <tableColumn id="25" xr3:uid="{BC57C0FF-31B1-4065-B2E2-879C11AF5E6D}" name="Activos/1MM hab" dataDxfId="2" dataCellStyle="Millares">
      <calculatedColumnFormula>+M4/($Z4/1000000)</calculatedColumnFormula>
    </tableColumn>
    <tableColumn id="26" xr3:uid="{230B0A01-3E15-4D7B-AE5C-01B988008A26}" name="Población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440931-F5F4-4316-9083-139283292EF9}" name="Localiza_PN" displayName="Localiza_PN" ref="A10:Q684" totalsRowShown="0">
  <autoFilter ref="A10:Q684" xr:uid="{6FFE6D0E-A85B-47F2-AD1A-4532884D55F6}"/>
  <sortState xmlns:xlrd2="http://schemas.microsoft.com/office/spreadsheetml/2017/richdata2" ref="A11:Q684">
    <sortCondition ref="D10:D684"/>
  </sortState>
  <tableColumns count="17">
    <tableColumn id="1" xr3:uid="{A58EE53F-38DF-4748-80DB-F3FFB5C07130}" name="FID"/>
    <tableColumn id="2" xr3:uid="{1E733EA5-7064-4F60-89BA-61D8739B11E9}" name="Corregim 1">
      <calculatedColumnFormula>+N11</calculatedColumnFormula>
    </tableColumn>
    <tableColumn id="3" xr3:uid="{9983E59A-19FA-43AA-98A4-8369FCD54DB5}" name="Cod_Prov"/>
    <tableColumn id="4" xr3:uid="{759DAD81-2DD0-417B-97B7-48D594CF3CF5}" name="Provincia"/>
    <tableColumn id="5" xr3:uid="{293B3A96-DCCC-4234-9767-0A314CE2615A}" name="Lat_Prov"/>
    <tableColumn id="6" xr3:uid="{3C036CDB-26FB-4397-A2C1-8DC4C69B2085}" name="Long_Prov"/>
    <tableColumn id="7" xr3:uid="{C0A616E2-B62A-421E-A85F-0B239B16CA47}" name="Poblacion Provincia"/>
    <tableColumn id="8" xr3:uid="{B7A96C8A-B52C-4F10-A084-CB7F5219CC9D}" name="Cod_Dist"/>
    <tableColumn id="9" xr3:uid="{AF6E8882-49C1-4809-94F2-7E5101A07572}" name="Distrito"/>
    <tableColumn id="10" xr3:uid="{D7D9D777-527B-4262-9870-62F0FD8C8B9D}" name="Lat_Dist"/>
    <tableColumn id="11" xr3:uid="{3DF20130-EED2-40E6-8836-7ED56285E121}" name="Long_Dist"/>
    <tableColumn id="12" xr3:uid="{6752BF11-D04A-4D04-88F8-005111C2ED4F}" name="Poblacion Dist"/>
    <tableColumn id="13" xr3:uid="{8B07261E-D29F-4C4A-8257-3D73A731C261}" name="Cod_Corr"/>
    <tableColumn id="14" xr3:uid="{9CABDC6F-E898-42C4-BB78-7CA54BD81721}" name="Corregimiento"/>
    <tableColumn id="15" xr3:uid="{4191B2D9-61B1-43E6-A3D3-7D71C960AA0B}" name="Lat"/>
    <tableColumn id="16" xr3:uid="{51661433-023A-4C48-B04C-41FF3132E1C1}" name="Long"/>
    <tableColumn id="17" xr3:uid="{2A35BB53-6C22-456D-B9B2-B96C42D73CDA}" name="Població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13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28A82-025C-48C0-A286-FA3BEAFE0CC5}">
  <sheetPr>
    <tabColor rgb="FFFF0000"/>
  </sheetPr>
  <dimension ref="A1:DC677"/>
  <sheetViews>
    <sheetView showGridLines="0" workbookViewId="0">
      <pane xSplit="4" ySplit="3" topLeftCell="CK4" activePane="bottomRight" state="frozen"/>
      <selection pane="topRight" activeCell="CJ20" sqref="CJ20"/>
      <selection pane="bottomLeft" activeCell="CJ20" sqref="CJ20"/>
      <selection pane="bottomRight" activeCell="CT16" sqref="CQ15:CT16"/>
    </sheetView>
  </sheetViews>
  <sheetFormatPr baseColWidth="10" defaultColWidth="11.44140625" defaultRowHeight="14.4" x14ac:dyDescent="0.3"/>
  <cols>
    <col min="1" max="1" width="10.109375" bestFit="1" customWidth="1"/>
    <col min="2" max="2" width="15.88671875" customWidth="1"/>
    <col min="3" max="3" width="15.6640625" bestFit="1" customWidth="1"/>
    <col min="4" max="4" width="22.44140625" customWidth="1"/>
    <col min="5" max="5" width="9.109375" customWidth="1"/>
    <col min="6" max="6" width="18.88671875" customWidth="1"/>
    <col min="7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2" width="7.6640625" bestFit="1" customWidth="1"/>
    <col min="94" max="94" width="10" customWidth="1"/>
    <col min="97" max="97" width="16.6640625" customWidth="1"/>
    <col min="99" max="99" width="13.5546875" customWidth="1"/>
  </cols>
  <sheetData>
    <row r="1" spans="1:107" x14ac:dyDescent="0.3">
      <c r="F1" s="1">
        <v>43900</v>
      </c>
      <c r="G1" s="1">
        <v>43901</v>
      </c>
      <c r="H1" s="1">
        <v>43902</v>
      </c>
      <c r="I1" s="1">
        <v>43903</v>
      </c>
      <c r="J1" s="1">
        <v>43904</v>
      </c>
      <c r="K1" s="1">
        <v>43905</v>
      </c>
      <c r="L1" s="1">
        <v>43906</v>
      </c>
      <c r="M1" s="1">
        <v>43907</v>
      </c>
      <c r="N1" s="1">
        <v>43908</v>
      </c>
      <c r="O1" s="1">
        <v>43909</v>
      </c>
      <c r="P1" s="1">
        <v>43910</v>
      </c>
      <c r="Q1" s="1">
        <v>43911</v>
      </c>
      <c r="R1" s="1">
        <v>43912</v>
      </c>
      <c r="S1" s="1">
        <v>43913</v>
      </c>
      <c r="T1" s="1">
        <v>43914</v>
      </c>
      <c r="U1" s="1">
        <v>43915</v>
      </c>
      <c r="V1" s="1">
        <v>43916</v>
      </c>
      <c r="W1" s="1">
        <v>43917</v>
      </c>
      <c r="X1" s="1">
        <v>43918</v>
      </c>
      <c r="Y1" s="1">
        <v>43919</v>
      </c>
      <c r="Z1" s="1">
        <v>43920</v>
      </c>
      <c r="AA1" s="1">
        <v>43921</v>
      </c>
      <c r="AB1" s="1">
        <v>43922</v>
      </c>
      <c r="AC1" s="1">
        <v>43923</v>
      </c>
      <c r="AD1" s="1">
        <v>43924</v>
      </c>
      <c r="AE1" s="1">
        <v>43925</v>
      </c>
      <c r="AF1" s="1">
        <v>43926</v>
      </c>
      <c r="AG1" s="1">
        <v>43927</v>
      </c>
      <c r="AH1" s="1">
        <v>43928</v>
      </c>
      <c r="AI1" s="1">
        <v>43929</v>
      </c>
      <c r="AJ1" s="1">
        <v>43930</v>
      </c>
      <c r="AK1" s="1">
        <v>43931</v>
      </c>
      <c r="AL1" s="1">
        <v>43932</v>
      </c>
      <c r="AM1" s="1">
        <v>43933</v>
      </c>
      <c r="AN1" s="1">
        <v>43934</v>
      </c>
      <c r="AO1" s="1">
        <v>43935</v>
      </c>
      <c r="AP1" s="1">
        <v>43936</v>
      </c>
      <c r="AQ1" s="1">
        <v>43937</v>
      </c>
      <c r="AR1" s="1">
        <v>43938</v>
      </c>
      <c r="AS1" s="1">
        <v>43939</v>
      </c>
      <c r="AT1" s="1">
        <v>43940</v>
      </c>
      <c r="AU1" s="1">
        <v>43941</v>
      </c>
      <c r="AV1" s="1">
        <v>43942</v>
      </c>
      <c r="AW1" s="1">
        <v>43943</v>
      </c>
      <c r="AX1" s="1">
        <v>43944</v>
      </c>
      <c r="AY1" s="1">
        <v>43945</v>
      </c>
      <c r="AZ1" s="1">
        <v>43946</v>
      </c>
      <c r="BA1" s="1">
        <v>43947</v>
      </c>
      <c r="BB1" s="1">
        <v>43948</v>
      </c>
      <c r="BC1" s="1">
        <v>43949</v>
      </c>
      <c r="BD1" s="1">
        <v>43950</v>
      </c>
      <c r="BE1" s="1">
        <v>43951</v>
      </c>
      <c r="BF1" s="1">
        <v>43952</v>
      </c>
      <c r="BG1" s="1">
        <v>43953</v>
      </c>
      <c r="BH1" s="1">
        <v>43954</v>
      </c>
      <c r="BI1" s="1">
        <v>43955</v>
      </c>
      <c r="BJ1" s="1">
        <v>43956</v>
      </c>
      <c r="BK1" s="1">
        <v>43957</v>
      </c>
      <c r="BL1" s="1">
        <v>43958</v>
      </c>
      <c r="BM1" s="1">
        <v>43959</v>
      </c>
      <c r="BN1" s="1">
        <v>43960</v>
      </c>
      <c r="BO1" s="1">
        <v>43961</v>
      </c>
      <c r="BP1" s="1">
        <v>43962</v>
      </c>
      <c r="BQ1" s="1">
        <v>43963</v>
      </c>
      <c r="BR1" s="1">
        <v>43964</v>
      </c>
      <c r="BS1" s="1">
        <v>43965</v>
      </c>
      <c r="BT1" s="1">
        <v>43966</v>
      </c>
      <c r="BU1" s="1">
        <v>43967</v>
      </c>
      <c r="BV1" s="1">
        <v>43968</v>
      </c>
      <c r="BW1" s="1">
        <v>43969</v>
      </c>
      <c r="BX1" s="1">
        <v>43970</v>
      </c>
      <c r="BY1" s="1">
        <v>43971</v>
      </c>
      <c r="BZ1" s="1">
        <v>43972</v>
      </c>
      <c r="CA1" s="1">
        <v>43973</v>
      </c>
      <c r="CB1" s="1">
        <v>43974</v>
      </c>
      <c r="CC1" s="1">
        <v>43975</v>
      </c>
      <c r="CD1" s="1">
        <v>43976</v>
      </c>
      <c r="CE1" s="1">
        <v>43977</v>
      </c>
      <c r="CF1" s="1">
        <v>43978</v>
      </c>
      <c r="CG1" s="1">
        <v>43979</v>
      </c>
      <c r="CH1" s="1">
        <v>43980</v>
      </c>
      <c r="CI1" s="1">
        <v>43981</v>
      </c>
      <c r="CJ1" s="1">
        <v>43982</v>
      </c>
      <c r="CK1" s="1">
        <v>43983</v>
      </c>
      <c r="CL1" s="1">
        <v>43984</v>
      </c>
      <c r="CM1" s="1">
        <v>43985</v>
      </c>
      <c r="CN1" s="1">
        <v>43986</v>
      </c>
      <c r="CO1" s="1">
        <v>43987</v>
      </c>
      <c r="CP1" s="1">
        <v>43988</v>
      </c>
      <c r="CQ1" s="1">
        <v>43989</v>
      </c>
      <c r="CR1" s="1">
        <v>43990</v>
      </c>
      <c r="CS1" s="1">
        <v>43991</v>
      </c>
      <c r="CT1" s="1">
        <v>43992</v>
      </c>
      <c r="CU1" s="1">
        <v>43993</v>
      </c>
      <c r="CV1" s="1">
        <v>43994</v>
      </c>
      <c r="CW1" s="1">
        <v>43995</v>
      </c>
      <c r="CX1" s="1">
        <v>43996</v>
      </c>
      <c r="CY1" s="1">
        <v>43997</v>
      </c>
      <c r="CZ1" s="1">
        <v>43998</v>
      </c>
      <c r="DA1" s="1">
        <v>43999</v>
      </c>
      <c r="DB1" s="1">
        <v>44000</v>
      </c>
      <c r="DC1" s="1">
        <v>44001</v>
      </c>
    </row>
    <row r="2" spans="1:107" ht="15.6" x14ac:dyDescent="0.3">
      <c r="E2" s="5">
        <f>SUM(Casos_PN_CORR[43900])</f>
        <v>0</v>
      </c>
      <c r="F2" s="3">
        <f>SUM(Casos_PN_CORR[43900])</f>
        <v>0</v>
      </c>
      <c r="G2" s="3">
        <f>SUM(Casos_PN_CORR[43901])</f>
        <v>0</v>
      </c>
      <c r="H2" s="3">
        <f>SUM(Casos_PN_CORR[43902])</f>
        <v>0</v>
      </c>
      <c r="I2" s="3">
        <f>SUM(Casos_PN_CORR[43903])</f>
        <v>0</v>
      </c>
      <c r="J2" s="3">
        <f>SUM(Casos_PN_CORR[43904])</f>
        <v>0</v>
      </c>
      <c r="K2" s="3">
        <f>SUM(Casos_PN_CORR[43905])</f>
        <v>0</v>
      </c>
      <c r="L2" s="3">
        <f>SUM(Casos_PN_CORR[43906])</f>
        <v>0</v>
      </c>
      <c r="M2" s="3">
        <f>SUM(Casos_PN_CORR[43907])</f>
        <v>0</v>
      </c>
      <c r="N2" s="3">
        <f>SUM(Casos_PN_CORR[43908])</f>
        <v>0</v>
      </c>
      <c r="O2" s="3">
        <f>SUM(Casos_PN_CORR[43909])</f>
        <v>0</v>
      </c>
      <c r="P2" s="3">
        <f>SUM(Casos_PN_CORR[43910])</f>
        <v>0</v>
      </c>
      <c r="Q2" s="3">
        <f>SUM(Casos_PN_CORR[43911])</f>
        <v>0</v>
      </c>
      <c r="R2" s="3">
        <f>SUM(Casos_PN_CORR[43912])</f>
        <v>0</v>
      </c>
      <c r="S2" s="3">
        <f>SUM(Casos_PN_CORR[43913])</f>
        <v>0</v>
      </c>
      <c r="T2" s="3">
        <f>SUM(Casos_PN_CORR[43914])</f>
        <v>0</v>
      </c>
      <c r="U2" s="3">
        <f>SUM(Casos_PN_CORR[43915])</f>
        <v>0</v>
      </c>
      <c r="V2" s="3">
        <f>SUM(Casos_PN_CORR[43916])</f>
        <v>0</v>
      </c>
      <c r="W2" s="3">
        <f>SUM(Casos_PN_CORR[43917])</f>
        <v>0</v>
      </c>
      <c r="X2" s="3">
        <f>SUM(Casos_PN_CORR[43918])</f>
        <v>0</v>
      </c>
      <c r="Y2" s="3">
        <f>SUM(Casos_PN_CORR[43919])</f>
        <v>0</v>
      </c>
      <c r="Z2" s="3">
        <f>SUM(Casos_PN_CORR[43920])</f>
        <v>0</v>
      </c>
      <c r="AA2" s="3">
        <f>SUM(Casos_PN_CORR[43921])</f>
        <v>0</v>
      </c>
      <c r="AB2" s="3">
        <f>SUM(Casos_PN_CORR[43922])</f>
        <v>0</v>
      </c>
      <c r="AC2" s="3">
        <f>SUM(Casos_PN_CORR[43923])</f>
        <v>0</v>
      </c>
      <c r="AD2" s="3">
        <f>SUM(Casos_PN_CORR[43924])</f>
        <v>0</v>
      </c>
      <c r="AE2" s="3">
        <f>SUM(Casos_PN_CORR[43925])</f>
        <v>0</v>
      </c>
      <c r="AF2" s="3">
        <f>SUM(Casos_PN_CORR[43926])</f>
        <v>0</v>
      </c>
      <c r="AG2" s="3">
        <f>SUM(Casos_PN_CORR[43927])</f>
        <v>0</v>
      </c>
      <c r="AH2" s="3">
        <f>SUM(Casos_PN_CORR[43928])</f>
        <v>0</v>
      </c>
      <c r="AI2" s="3">
        <f>SUM(Casos_PN_CORR[43929])</f>
        <v>0</v>
      </c>
      <c r="AJ2" s="3">
        <f>SUM(Casos_PN_CORR[43930])</f>
        <v>0</v>
      </c>
      <c r="AK2" s="3">
        <f>SUM(Casos_PN_CORR[43931])</f>
        <v>0</v>
      </c>
      <c r="AL2" s="3">
        <f>SUM(Casos_PN_CORR[43932])</f>
        <v>0</v>
      </c>
      <c r="AM2" s="3">
        <f>SUM(Casos_PN_CORR[43933])</f>
        <v>0</v>
      </c>
      <c r="AN2" s="3">
        <f>SUM(Casos_PN_CORR[43934])</f>
        <v>0</v>
      </c>
      <c r="AO2" s="3">
        <f>SUM(Casos_PN_CORR[43935])</f>
        <v>0</v>
      </c>
      <c r="AP2" s="3">
        <f>SUM(Casos_PN_CORR[43936])</f>
        <v>0</v>
      </c>
      <c r="AQ2" s="3">
        <f>SUM(Casos_PN_CORR[43937])</f>
        <v>0</v>
      </c>
      <c r="AR2" s="3">
        <f>SUM(Casos_PN_CORR[43938])</f>
        <v>0</v>
      </c>
      <c r="AS2" s="3">
        <f>SUM(Casos_PN_CORR[43939])</f>
        <v>0</v>
      </c>
      <c r="AT2" s="3">
        <f>SUM(Casos_PN_CORR[43940])</f>
        <v>0</v>
      </c>
      <c r="AU2" s="3">
        <f>SUM(Casos_PN_CORR[43941])</f>
        <v>0</v>
      </c>
      <c r="AV2" s="3">
        <f>SUM(Casos_PN_CORR[43942])</f>
        <v>0</v>
      </c>
      <c r="AW2" s="3">
        <f>SUM(Casos_PN_CORR[43943])</f>
        <v>0</v>
      </c>
      <c r="AX2" s="3">
        <f>SUM(Casos_PN_CORR[43944])</f>
        <v>0</v>
      </c>
      <c r="AY2" s="3">
        <f>SUM(Casos_PN_CORR[43945])</f>
        <v>0</v>
      </c>
      <c r="AZ2" s="3">
        <f>SUM(Casos_PN_CORR[43946])</f>
        <v>0</v>
      </c>
      <c r="BA2" s="3">
        <f>SUM(Casos_PN_CORR[43947])</f>
        <v>0</v>
      </c>
      <c r="BB2" s="3">
        <f>SUM(Casos_PN_CORR[43948])</f>
        <v>0</v>
      </c>
      <c r="BC2" s="3">
        <f>SUM(Casos_PN_CORR[43949])</f>
        <v>0</v>
      </c>
      <c r="BD2" s="3">
        <f>SUM(Casos_PN_CORR[43950])</f>
        <v>0</v>
      </c>
      <c r="BE2" s="3">
        <f>SUM(Casos_PN_CORR[43951])</f>
        <v>0</v>
      </c>
      <c r="BF2" s="3">
        <f>SUM(Casos_PN_CORR[43952])</f>
        <v>0</v>
      </c>
      <c r="BG2" s="3">
        <f>SUM(Casos_PN_CORR[43953])</f>
        <v>0</v>
      </c>
      <c r="BH2" s="3">
        <f>SUM(Casos_PN_CORR[43954])</f>
        <v>0</v>
      </c>
      <c r="BI2" s="3">
        <f>SUM(Casos_PN_CORR[43955])</f>
        <v>0</v>
      </c>
      <c r="BJ2" s="3">
        <f>SUM(Casos_PN_CORR[43956])</f>
        <v>0</v>
      </c>
      <c r="BK2" s="3">
        <f>SUM(Casos_PN_CORR[43957])</f>
        <v>0</v>
      </c>
      <c r="BL2" s="3">
        <f>SUM(Casos_PN_CORR[43958])</f>
        <v>0</v>
      </c>
      <c r="BM2" s="3">
        <f>SUM(Casos_PN_CORR[43959])</f>
        <v>0</v>
      </c>
      <c r="BN2" s="3">
        <f>SUM(Casos_PN_CORR[43960])</f>
        <v>0</v>
      </c>
      <c r="BO2" s="3">
        <f>SUM(Casos_PN_CORR[43961])</f>
        <v>0</v>
      </c>
      <c r="BP2" s="3">
        <f>SUM(Casos_PN_CORR[43962])</f>
        <v>0</v>
      </c>
      <c r="BQ2" s="3">
        <f>SUM(Casos_PN_CORR[43963])</f>
        <v>0</v>
      </c>
      <c r="BR2" s="3">
        <f>SUM(Casos_PN_CORR[43964])</f>
        <v>0</v>
      </c>
      <c r="BS2" s="3">
        <f>SUM(Casos_PN_CORR[43965])</f>
        <v>0</v>
      </c>
      <c r="BT2" s="3">
        <f>SUM(Casos_PN_CORR[43966])</f>
        <v>0</v>
      </c>
      <c r="BU2" s="3">
        <f>SUM(Casos_PN_CORR[43967])</f>
        <v>0</v>
      </c>
      <c r="BV2" s="3">
        <f>SUM(Casos_PN_CORR[43968])</f>
        <v>0</v>
      </c>
      <c r="BW2" s="3">
        <f>SUM(Casos_PN_CORR[43969])</f>
        <v>0</v>
      </c>
      <c r="BX2" s="3">
        <f>SUM(Casos_PN_CORR[43970])</f>
        <v>0</v>
      </c>
      <c r="BY2" s="3">
        <f>SUM(Casos_PN_CORR[43971])</f>
        <v>0</v>
      </c>
      <c r="BZ2" s="3">
        <f>SUM(Casos_PN_CORR[43972])</f>
        <v>0</v>
      </c>
      <c r="CA2" s="3">
        <f>SUM(Casos_PN_CORR[43973])</f>
        <v>0</v>
      </c>
      <c r="CB2" s="3">
        <f>SUM(Casos_PN_CORR[43974])</f>
        <v>0</v>
      </c>
      <c r="CC2" s="3">
        <f>SUM(Casos_PN_CORR[43975])</f>
        <v>0</v>
      </c>
      <c r="CD2" s="3">
        <f>SUM(Casos_PN_CORR[43976])</f>
        <v>0</v>
      </c>
      <c r="CE2" s="3">
        <f>SUM(Casos_PN_CORR[43977])</f>
        <v>0</v>
      </c>
      <c r="CF2" s="3">
        <f>SUM(Casos_PN_CORR[43978])</f>
        <v>0</v>
      </c>
      <c r="CG2" s="3">
        <f>SUM(Casos_PN_CORR[43979])</f>
        <v>0</v>
      </c>
      <c r="CH2" s="3">
        <f>SUM(Casos_PN_CORR[43980])</f>
        <v>0</v>
      </c>
      <c r="CI2" s="3">
        <f>SUM(Casos_PN_CORR[43981])</f>
        <v>0</v>
      </c>
      <c r="CJ2" s="3">
        <f>SUM(Casos_PN_CORR[43982])</f>
        <v>0</v>
      </c>
      <c r="CK2" s="3">
        <f>SUM(Casos_PN_CORR[43983])</f>
        <v>0</v>
      </c>
      <c r="CL2" s="3">
        <f>SUM(Casos_PN_CORR[43984])</f>
        <v>0</v>
      </c>
      <c r="CM2" s="3">
        <f>SUM(Casos_PN_CORR[43985])</f>
        <v>0</v>
      </c>
      <c r="CN2" s="3">
        <f>SUM(Casos_PN_CORR[43986])</f>
        <v>0</v>
      </c>
      <c r="CO2" s="3">
        <f>SUM(Casos_PN_CORR[43987])</f>
        <v>15469</v>
      </c>
      <c r="CP2" s="3">
        <f>SUM(Casos_PN_CORR[43988])</f>
        <v>15469</v>
      </c>
      <c r="CQ2" s="3">
        <f>SUM(Casos_PN_CORR[43989])</f>
        <v>15469</v>
      </c>
      <c r="CR2" s="3">
        <f>SUM(Casos_PN_CORR[43990])</f>
        <v>15469</v>
      </c>
      <c r="CS2" s="3">
        <f>SUM(Casos_PN_CORR[43991])</f>
        <v>17208</v>
      </c>
      <c r="CT2" s="3">
        <f>SUM(Casos_PN_CORR[43992])</f>
        <v>17208</v>
      </c>
      <c r="CU2" s="3">
        <f>SUM(Casos_PN_CORR[43993])</f>
        <v>18562</v>
      </c>
    </row>
    <row r="3" spans="1:107" s="6" customFormat="1" ht="25.95" customHeight="1" x14ac:dyDescent="0.3">
      <c r="A3" s="21" t="s">
        <v>0</v>
      </c>
      <c r="B3" s="21" t="s">
        <v>1</v>
      </c>
      <c r="C3" s="21" t="s">
        <v>2</v>
      </c>
      <c r="D3" s="21" t="s">
        <v>3</v>
      </c>
      <c r="E3" s="21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  <c r="CO3" s="7" t="s">
        <v>92</v>
      </c>
      <c r="CP3" s="7" t="s">
        <v>93</v>
      </c>
      <c r="CQ3" s="7" t="s">
        <v>94</v>
      </c>
      <c r="CR3" s="7" t="s">
        <v>95</v>
      </c>
      <c r="CS3" s="7" t="s">
        <v>96</v>
      </c>
      <c r="CT3" s="7" t="s">
        <v>97</v>
      </c>
      <c r="CU3" s="7" t="s">
        <v>98</v>
      </c>
    </row>
    <row r="4" spans="1:107" x14ac:dyDescent="0.3">
      <c r="A4" s="43">
        <v>80817</v>
      </c>
      <c r="B4" s="2" t="s">
        <v>99</v>
      </c>
      <c r="C4" s="2" t="s">
        <v>99</v>
      </c>
      <c r="D4" s="2" t="s">
        <v>100</v>
      </c>
      <c r="E4" s="4">
        <f t="shared" ref="E4:E67" si="0">SUM(F4:AEX4)</f>
        <v>5822</v>
      </c>
      <c r="CO4">
        <v>774</v>
      </c>
      <c r="CP4">
        <v>774</v>
      </c>
      <c r="CQ4">
        <v>774</v>
      </c>
      <c r="CR4">
        <v>774</v>
      </c>
      <c r="CS4">
        <v>897</v>
      </c>
      <c r="CT4">
        <v>897</v>
      </c>
      <c r="CU4">
        <v>932</v>
      </c>
    </row>
    <row r="5" spans="1:107" x14ac:dyDescent="0.3">
      <c r="A5" s="43">
        <v>80819</v>
      </c>
      <c r="B5" s="2" t="s">
        <v>99</v>
      </c>
      <c r="C5" s="2" t="s">
        <v>99</v>
      </c>
      <c r="D5" s="2" t="s">
        <v>101</v>
      </c>
      <c r="E5" s="4">
        <f t="shared" si="0"/>
        <v>5813</v>
      </c>
      <c r="CO5">
        <v>797</v>
      </c>
      <c r="CP5">
        <v>797</v>
      </c>
      <c r="CQ5">
        <v>797</v>
      </c>
      <c r="CR5">
        <v>797</v>
      </c>
      <c r="CS5">
        <v>860</v>
      </c>
      <c r="CT5">
        <v>860</v>
      </c>
      <c r="CU5">
        <v>905</v>
      </c>
    </row>
    <row r="6" spans="1:107" x14ac:dyDescent="0.3">
      <c r="A6" s="43">
        <v>130101</v>
      </c>
      <c r="B6" s="2" t="s">
        <v>102</v>
      </c>
      <c r="C6" s="2" t="s">
        <v>103</v>
      </c>
      <c r="D6" s="2" t="s">
        <v>104</v>
      </c>
      <c r="E6" s="4">
        <f t="shared" si="0"/>
        <v>5145</v>
      </c>
      <c r="CO6">
        <v>704</v>
      </c>
      <c r="CP6">
        <v>704</v>
      </c>
      <c r="CQ6">
        <v>704</v>
      </c>
      <c r="CR6">
        <v>704</v>
      </c>
      <c r="CS6">
        <v>759</v>
      </c>
      <c r="CT6">
        <v>759</v>
      </c>
      <c r="CU6">
        <v>811</v>
      </c>
    </row>
    <row r="7" spans="1:107" x14ac:dyDescent="0.3">
      <c r="A7" s="43">
        <v>80821</v>
      </c>
      <c r="B7" s="2" t="s">
        <v>99</v>
      </c>
      <c r="C7" s="2" t="s">
        <v>99</v>
      </c>
      <c r="D7" s="2" t="s">
        <v>105</v>
      </c>
      <c r="E7" s="4">
        <f t="shared" si="0"/>
        <v>4215</v>
      </c>
      <c r="CO7">
        <v>574</v>
      </c>
      <c r="CP7">
        <v>574</v>
      </c>
      <c r="CQ7">
        <v>574</v>
      </c>
      <c r="CR7">
        <v>574</v>
      </c>
      <c r="CS7">
        <v>627</v>
      </c>
      <c r="CT7">
        <v>627</v>
      </c>
      <c r="CU7">
        <v>665</v>
      </c>
    </row>
    <row r="8" spans="1:107" x14ac:dyDescent="0.3">
      <c r="A8" s="43">
        <v>81002</v>
      </c>
      <c r="B8" s="2" t="s">
        <v>99</v>
      </c>
      <c r="C8" s="2" t="s">
        <v>106</v>
      </c>
      <c r="D8" s="2" t="s">
        <v>107</v>
      </c>
      <c r="E8" s="4">
        <f t="shared" si="0"/>
        <v>3383</v>
      </c>
      <c r="CO8">
        <v>451</v>
      </c>
      <c r="CP8">
        <v>451</v>
      </c>
      <c r="CQ8">
        <v>451</v>
      </c>
      <c r="CR8">
        <v>451</v>
      </c>
      <c r="CS8">
        <v>506</v>
      </c>
      <c r="CT8">
        <v>506</v>
      </c>
      <c r="CU8">
        <v>567</v>
      </c>
    </row>
    <row r="9" spans="1:107" x14ac:dyDescent="0.3">
      <c r="A9" s="43">
        <v>130106</v>
      </c>
      <c r="B9" s="2" t="s">
        <v>102</v>
      </c>
      <c r="C9" s="2" t="s">
        <v>103</v>
      </c>
      <c r="D9" s="2" t="s">
        <v>108</v>
      </c>
      <c r="E9" s="4">
        <f t="shared" si="0"/>
        <v>3268</v>
      </c>
      <c r="CO9">
        <v>440</v>
      </c>
      <c r="CP9">
        <v>440</v>
      </c>
      <c r="CQ9">
        <v>440</v>
      </c>
      <c r="CR9">
        <v>440</v>
      </c>
      <c r="CS9">
        <v>488</v>
      </c>
      <c r="CT9">
        <v>488</v>
      </c>
      <c r="CU9">
        <v>532</v>
      </c>
    </row>
    <row r="10" spans="1:107" x14ac:dyDescent="0.3">
      <c r="A10" s="43">
        <v>80805</v>
      </c>
      <c r="B10" s="2" t="s">
        <v>99</v>
      </c>
      <c r="C10" s="2" t="s">
        <v>99</v>
      </c>
      <c r="D10" s="2" t="s">
        <v>109</v>
      </c>
      <c r="E10" s="4">
        <f t="shared" si="0"/>
        <v>3302</v>
      </c>
      <c r="CO10">
        <v>450</v>
      </c>
      <c r="CP10">
        <v>450</v>
      </c>
      <c r="CQ10">
        <v>450</v>
      </c>
      <c r="CR10">
        <v>450</v>
      </c>
      <c r="CS10">
        <v>489</v>
      </c>
      <c r="CT10">
        <v>489</v>
      </c>
      <c r="CU10">
        <v>524</v>
      </c>
    </row>
    <row r="11" spans="1:107" x14ac:dyDescent="0.3">
      <c r="A11" s="43">
        <v>80813</v>
      </c>
      <c r="B11" s="2" t="s">
        <v>99</v>
      </c>
      <c r="C11" s="2" t="s">
        <v>99</v>
      </c>
      <c r="D11" s="2" t="s">
        <v>110</v>
      </c>
      <c r="E11" s="4">
        <f t="shared" si="0"/>
        <v>2963</v>
      </c>
      <c r="CO11">
        <v>405</v>
      </c>
      <c r="CP11">
        <v>405</v>
      </c>
      <c r="CQ11">
        <v>405</v>
      </c>
      <c r="CR11">
        <v>405</v>
      </c>
      <c r="CS11">
        <v>436</v>
      </c>
      <c r="CT11">
        <v>436</v>
      </c>
      <c r="CU11">
        <v>471</v>
      </c>
    </row>
    <row r="12" spans="1:107" x14ac:dyDescent="0.3">
      <c r="A12" s="43">
        <v>80812</v>
      </c>
      <c r="B12" s="2" t="s">
        <v>99</v>
      </c>
      <c r="C12" s="2" t="s">
        <v>99</v>
      </c>
      <c r="D12" s="2" t="s">
        <v>111</v>
      </c>
      <c r="E12" s="4">
        <f t="shared" si="0"/>
        <v>2944</v>
      </c>
      <c r="CO12">
        <v>399</v>
      </c>
      <c r="CP12">
        <v>399</v>
      </c>
      <c r="CQ12">
        <v>399</v>
      </c>
      <c r="CR12">
        <v>399</v>
      </c>
      <c r="CS12">
        <v>440</v>
      </c>
      <c r="CT12">
        <v>440</v>
      </c>
      <c r="CU12">
        <v>468</v>
      </c>
    </row>
    <row r="13" spans="1:107" x14ac:dyDescent="0.3">
      <c r="A13" s="43">
        <v>80802</v>
      </c>
      <c r="B13" s="2" t="s">
        <v>99</v>
      </c>
      <c r="C13" s="2" t="s">
        <v>99</v>
      </c>
      <c r="D13" s="2" t="s">
        <v>112</v>
      </c>
      <c r="E13" s="4">
        <f t="shared" si="0"/>
        <v>2663</v>
      </c>
      <c r="CO13">
        <v>362</v>
      </c>
      <c r="CP13">
        <v>362</v>
      </c>
      <c r="CQ13">
        <v>362</v>
      </c>
      <c r="CR13">
        <v>362</v>
      </c>
      <c r="CS13">
        <v>393</v>
      </c>
      <c r="CT13">
        <v>393</v>
      </c>
      <c r="CU13">
        <v>429</v>
      </c>
    </row>
    <row r="14" spans="1:107" x14ac:dyDescent="0.3">
      <c r="A14" s="43">
        <v>81007</v>
      </c>
      <c r="B14" s="2" t="s">
        <v>99</v>
      </c>
      <c r="C14" s="2" t="s">
        <v>106</v>
      </c>
      <c r="D14" s="2" t="s">
        <v>113</v>
      </c>
      <c r="E14" s="4">
        <f t="shared" si="0"/>
        <v>2222</v>
      </c>
      <c r="CO14">
        <v>281</v>
      </c>
      <c r="CP14">
        <v>281</v>
      </c>
      <c r="CQ14">
        <v>281</v>
      </c>
      <c r="CR14">
        <v>281</v>
      </c>
      <c r="CS14">
        <v>344</v>
      </c>
      <c r="CT14">
        <v>344</v>
      </c>
      <c r="CU14">
        <v>410</v>
      </c>
    </row>
    <row r="15" spans="1:107" x14ac:dyDescent="0.3">
      <c r="A15" s="43">
        <v>91001</v>
      </c>
      <c r="B15" s="2" t="s">
        <v>114</v>
      </c>
      <c r="C15" s="2" t="s">
        <v>115</v>
      </c>
      <c r="D15" s="2" t="s">
        <v>116</v>
      </c>
      <c r="E15" s="4">
        <f t="shared" si="0"/>
        <v>2729</v>
      </c>
      <c r="CO15">
        <v>385</v>
      </c>
      <c r="CP15">
        <v>385</v>
      </c>
      <c r="CQ15">
        <v>385</v>
      </c>
      <c r="CR15">
        <v>385</v>
      </c>
      <c r="CS15">
        <v>394</v>
      </c>
      <c r="CT15">
        <v>394</v>
      </c>
      <c r="CU15">
        <v>401</v>
      </c>
    </row>
    <row r="16" spans="1:107" x14ac:dyDescent="0.3">
      <c r="A16" s="43">
        <v>80815</v>
      </c>
      <c r="B16" s="2" t="s">
        <v>99</v>
      </c>
      <c r="C16" s="2" t="s">
        <v>99</v>
      </c>
      <c r="D16" s="2" t="s">
        <v>117</v>
      </c>
      <c r="E16" s="4">
        <f t="shared" si="0"/>
        <v>2417</v>
      </c>
      <c r="CO16">
        <v>324</v>
      </c>
      <c r="CP16">
        <v>324</v>
      </c>
      <c r="CQ16">
        <v>324</v>
      </c>
      <c r="CR16">
        <v>324</v>
      </c>
      <c r="CS16">
        <v>362</v>
      </c>
      <c r="CT16">
        <v>362</v>
      </c>
      <c r="CU16">
        <v>397</v>
      </c>
    </row>
    <row r="17" spans="1:99" x14ac:dyDescent="0.3">
      <c r="A17" s="43">
        <v>80809</v>
      </c>
      <c r="B17" s="2" t="s">
        <v>99</v>
      </c>
      <c r="C17" s="2" t="s">
        <v>99</v>
      </c>
      <c r="D17" s="2" t="s">
        <v>118</v>
      </c>
      <c r="E17" s="4">
        <f t="shared" si="0"/>
        <v>2340</v>
      </c>
      <c r="CO17">
        <v>319</v>
      </c>
      <c r="CP17">
        <v>319</v>
      </c>
      <c r="CQ17">
        <v>319</v>
      </c>
      <c r="CR17">
        <v>319</v>
      </c>
      <c r="CS17">
        <v>345</v>
      </c>
      <c r="CT17">
        <v>345</v>
      </c>
      <c r="CU17">
        <v>374</v>
      </c>
    </row>
    <row r="18" spans="1:99" x14ac:dyDescent="0.3">
      <c r="A18" s="43">
        <v>130107</v>
      </c>
      <c r="B18" s="2" t="s">
        <v>102</v>
      </c>
      <c r="C18" s="2" t="s">
        <v>103</v>
      </c>
      <c r="D18" s="2" t="s">
        <v>119</v>
      </c>
      <c r="E18" s="4">
        <f t="shared" si="0"/>
        <v>2177</v>
      </c>
      <c r="CO18">
        <v>297</v>
      </c>
      <c r="CP18">
        <v>297</v>
      </c>
      <c r="CQ18">
        <v>297</v>
      </c>
      <c r="CR18">
        <v>297</v>
      </c>
      <c r="CS18">
        <v>324</v>
      </c>
      <c r="CT18">
        <v>324</v>
      </c>
      <c r="CU18">
        <v>341</v>
      </c>
    </row>
    <row r="19" spans="1:99" x14ac:dyDescent="0.3">
      <c r="A19" s="43">
        <v>130105</v>
      </c>
      <c r="B19" s="2" t="s">
        <v>102</v>
      </c>
      <c r="C19" s="2" t="s">
        <v>103</v>
      </c>
      <c r="D19" s="2" t="s">
        <v>120</v>
      </c>
      <c r="E19" s="4">
        <f t="shared" si="0"/>
        <v>2228</v>
      </c>
      <c r="CO19">
        <v>308</v>
      </c>
      <c r="CP19">
        <v>308</v>
      </c>
      <c r="CQ19">
        <v>308</v>
      </c>
      <c r="CR19">
        <v>308</v>
      </c>
      <c r="CS19">
        <v>328</v>
      </c>
      <c r="CT19">
        <v>328</v>
      </c>
      <c r="CU19">
        <v>340</v>
      </c>
    </row>
    <row r="20" spans="1:99" x14ac:dyDescent="0.3">
      <c r="A20" s="43">
        <v>81006</v>
      </c>
      <c r="B20" s="2" t="s">
        <v>99</v>
      </c>
      <c r="C20" s="2" t="s">
        <v>106</v>
      </c>
      <c r="D20" s="2" t="s">
        <v>121</v>
      </c>
      <c r="E20" s="4">
        <f t="shared" si="0"/>
        <v>1896</v>
      </c>
      <c r="CO20">
        <v>246</v>
      </c>
      <c r="CP20">
        <v>246</v>
      </c>
      <c r="CQ20">
        <v>246</v>
      </c>
      <c r="CR20">
        <v>246</v>
      </c>
      <c r="CS20">
        <v>288</v>
      </c>
      <c r="CT20">
        <v>288</v>
      </c>
      <c r="CU20">
        <v>336</v>
      </c>
    </row>
    <row r="21" spans="1:99" x14ac:dyDescent="0.3">
      <c r="A21" s="43">
        <v>80823</v>
      </c>
      <c r="B21" s="2" t="s">
        <v>99</v>
      </c>
      <c r="C21" s="2" t="s">
        <v>99</v>
      </c>
      <c r="D21" s="2" t="s">
        <v>122</v>
      </c>
      <c r="E21" s="4">
        <f t="shared" si="0"/>
        <v>1908</v>
      </c>
      <c r="CO21">
        <v>248</v>
      </c>
      <c r="CP21">
        <v>248</v>
      </c>
      <c r="CQ21">
        <v>248</v>
      </c>
      <c r="CR21">
        <v>248</v>
      </c>
      <c r="CS21">
        <v>295</v>
      </c>
      <c r="CT21">
        <v>295</v>
      </c>
      <c r="CU21">
        <v>326</v>
      </c>
    </row>
    <row r="22" spans="1:99" x14ac:dyDescent="0.3">
      <c r="A22" s="43">
        <v>80822</v>
      </c>
      <c r="B22" s="2" t="s">
        <v>99</v>
      </c>
      <c r="C22" s="2" t="s">
        <v>99</v>
      </c>
      <c r="D22" s="2" t="s">
        <v>123</v>
      </c>
      <c r="E22" s="4">
        <f t="shared" si="0"/>
        <v>1954</v>
      </c>
      <c r="CO22">
        <v>255</v>
      </c>
      <c r="CP22">
        <v>255</v>
      </c>
      <c r="CQ22">
        <v>255</v>
      </c>
      <c r="CR22">
        <v>255</v>
      </c>
      <c r="CS22">
        <v>305</v>
      </c>
      <c r="CT22">
        <v>305</v>
      </c>
      <c r="CU22">
        <v>324</v>
      </c>
    </row>
    <row r="23" spans="1:99" x14ac:dyDescent="0.3">
      <c r="A23" s="43">
        <v>81001</v>
      </c>
      <c r="B23" s="2" t="s">
        <v>99</v>
      </c>
      <c r="C23" s="2" t="s">
        <v>106</v>
      </c>
      <c r="D23" s="2" t="s">
        <v>124</v>
      </c>
      <c r="E23" s="4">
        <f t="shared" si="0"/>
        <v>1942</v>
      </c>
      <c r="CO23">
        <v>258</v>
      </c>
      <c r="CP23">
        <v>258</v>
      </c>
      <c r="CQ23">
        <v>258</v>
      </c>
      <c r="CR23">
        <v>258</v>
      </c>
      <c r="CS23">
        <v>293</v>
      </c>
      <c r="CT23">
        <v>293</v>
      </c>
      <c r="CU23">
        <v>324</v>
      </c>
    </row>
    <row r="24" spans="1:99" x14ac:dyDescent="0.3">
      <c r="A24" s="43">
        <v>80820</v>
      </c>
      <c r="B24" s="2" t="s">
        <v>99</v>
      </c>
      <c r="C24" s="2" t="s">
        <v>99</v>
      </c>
      <c r="D24" s="2" t="s">
        <v>125</v>
      </c>
      <c r="E24" s="4">
        <f t="shared" si="0"/>
        <v>2068</v>
      </c>
      <c r="CO24">
        <v>285</v>
      </c>
      <c r="CP24">
        <v>285</v>
      </c>
      <c r="CQ24">
        <v>285</v>
      </c>
      <c r="CR24">
        <v>285</v>
      </c>
      <c r="CS24">
        <v>305</v>
      </c>
      <c r="CT24">
        <v>305</v>
      </c>
      <c r="CU24">
        <v>318</v>
      </c>
    </row>
    <row r="25" spans="1:99" x14ac:dyDescent="0.3">
      <c r="A25" s="43">
        <v>130102</v>
      </c>
      <c r="B25" s="2" t="s">
        <v>102</v>
      </c>
      <c r="C25" s="2" t="s">
        <v>103</v>
      </c>
      <c r="D25" s="2" t="s">
        <v>126</v>
      </c>
      <c r="E25" s="4">
        <f t="shared" si="0"/>
        <v>2041</v>
      </c>
      <c r="CO25">
        <v>284</v>
      </c>
      <c r="CP25">
        <v>284</v>
      </c>
      <c r="CQ25">
        <v>284</v>
      </c>
      <c r="CR25">
        <v>284</v>
      </c>
      <c r="CS25">
        <v>297</v>
      </c>
      <c r="CT25">
        <v>297</v>
      </c>
      <c r="CU25">
        <v>311</v>
      </c>
    </row>
    <row r="26" spans="1:99" x14ac:dyDescent="0.3">
      <c r="A26" s="43">
        <v>80814</v>
      </c>
      <c r="B26" s="2" t="s">
        <v>99</v>
      </c>
      <c r="C26" s="2" t="s">
        <v>99</v>
      </c>
      <c r="D26" s="2" t="s">
        <v>127</v>
      </c>
      <c r="E26" s="4">
        <f t="shared" si="0"/>
        <v>2022</v>
      </c>
      <c r="CO26">
        <v>280</v>
      </c>
      <c r="CP26">
        <v>280</v>
      </c>
      <c r="CQ26">
        <v>280</v>
      </c>
      <c r="CR26">
        <v>280</v>
      </c>
      <c r="CS26">
        <v>296</v>
      </c>
      <c r="CT26">
        <v>296</v>
      </c>
      <c r="CU26">
        <v>310</v>
      </c>
    </row>
    <row r="27" spans="1:99" x14ac:dyDescent="0.3">
      <c r="A27" s="43">
        <v>80804</v>
      </c>
      <c r="B27" s="2" t="s">
        <v>99</v>
      </c>
      <c r="C27" s="2" t="s">
        <v>99</v>
      </c>
      <c r="D27" s="2" t="s">
        <v>128</v>
      </c>
      <c r="E27" s="4">
        <f t="shared" si="0"/>
        <v>1975</v>
      </c>
      <c r="CO27">
        <v>274</v>
      </c>
      <c r="CP27">
        <v>274</v>
      </c>
      <c r="CQ27">
        <v>274</v>
      </c>
      <c r="CR27">
        <v>274</v>
      </c>
      <c r="CS27">
        <v>290</v>
      </c>
      <c r="CT27">
        <v>290</v>
      </c>
      <c r="CU27">
        <v>299</v>
      </c>
    </row>
    <row r="28" spans="1:99" x14ac:dyDescent="0.3">
      <c r="A28" s="43">
        <v>80816</v>
      </c>
      <c r="B28" s="2" t="s">
        <v>99</v>
      </c>
      <c r="C28" s="2" t="s">
        <v>99</v>
      </c>
      <c r="D28" s="2" t="s">
        <v>129</v>
      </c>
      <c r="E28" s="4">
        <f t="shared" si="0"/>
        <v>1815</v>
      </c>
      <c r="CO28">
        <v>238</v>
      </c>
      <c r="CP28">
        <v>238</v>
      </c>
      <c r="CQ28">
        <v>238</v>
      </c>
      <c r="CR28">
        <v>238</v>
      </c>
      <c r="CS28">
        <v>283</v>
      </c>
      <c r="CT28">
        <v>283</v>
      </c>
      <c r="CU28">
        <v>297</v>
      </c>
    </row>
    <row r="29" spans="1:99" x14ac:dyDescent="0.3">
      <c r="A29" s="43">
        <v>80811</v>
      </c>
      <c r="B29" s="2" t="s">
        <v>99</v>
      </c>
      <c r="C29" s="2" t="s">
        <v>99</v>
      </c>
      <c r="D29" s="2" t="s">
        <v>130</v>
      </c>
      <c r="E29" s="4">
        <f t="shared" si="0"/>
        <v>1627</v>
      </c>
      <c r="CO29">
        <v>202</v>
      </c>
      <c r="CP29">
        <v>202</v>
      </c>
      <c r="CQ29">
        <v>202</v>
      </c>
      <c r="CR29">
        <v>202</v>
      </c>
      <c r="CS29">
        <v>266</v>
      </c>
      <c r="CT29">
        <v>266</v>
      </c>
      <c r="CU29">
        <v>287</v>
      </c>
    </row>
    <row r="30" spans="1:99" x14ac:dyDescent="0.3">
      <c r="A30" s="43">
        <v>80803</v>
      </c>
      <c r="B30" s="2" t="s">
        <v>99</v>
      </c>
      <c r="C30" s="2" t="s">
        <v>99</v>
      </c>
      <c r="D30" s="2" t="s">
        <v>131</v>
      </c>
      <c r="E30" s="4">
        <f t="shared" si="0"/>
        <v>1659</v>
      </c>
      <c r="CO30">
        <v>228</v>
      </c>
      <c r="CP30">
        <v>228</v>
      </c>
      <c r="CQ30">
        <v>228</v>
      </c>
      <c r="CR30">
        <v>228</v>
      </c>
      <c r="CS30">
        <v>245</v>
      </c>
      <c r="CT30">
        <v>245</v>
      </c>
      <c r="CU30">
        <v>257</v>
      </c>
    </row>
    <row r="31" spans="1:99" x14ac:dyDescent="0.3">
      <c r="A31" s="43">
        <v>81008</v>
      </c>
      <c r="B31" s="2" t="s">
        <v>99</v>
      </c>
      <c r="C31" s="2" t="s">
        <v>106</v>
      </c>
      <c r="D31" s="2" t="s">
        <v>132</v>
      </c>
      <c r="E31" s="4">
        <f t="shared" si="0"/>
        <v>1381</v>
      </c>
      <c r="CO31">
        <v>175</v>
      </c>
      <c r="CP31">
        <v>175</v>
      </c>
      <c r="CQ31">
        <v>175</v>
      </c>
      <c r="CR31">
        <v>175</v>
      </c>
      <c r="CS31">
        <v>212</v>
      </c>
      <c r="CT31">
        <v>212</v>
      </c>
      <c r="CU31">
        <v>257</v>
      </c>
    </row>
    <row r="32" spans="1:99" x14ac:dyDescent="0.3">
      <c r="A32" s="43">
        <v>80806</v>
      </c>
      <c r="B32" s="2" t="s">
        <v>99</v>
      </c>
      <c r="C32" s="2" t="s">
        <v>99</v>
      </c>
      <c r="D32" s="2" t="s">
        <v>133</v>
      </c>
      <c r="E32" s="4">
        <f t="shared" si="0"/>
        <v>1573</v>
      </c>
      <c r="CO32">
        <v>218</v>
      </c>
      <c r="CP32">
        <v>218</v>
      </c>
      <c r="CQ32">
        <v>218</v>
      </c>
      <c r="CR32">
        <v>218</v>
      </c>
      <c r="CS32">
        <v>230</v>
      </c>
      <c r="CT32">
        <v>230</v>
      </c>
      <c r="CU32">
        <v>241</v>
      </c>
    </row>
    <row r="33" spans="1:99" x14ac:dyDescent="0.3">
      <c r="A33" s="43">
        <v>80501</v>
      </c>
      <c r="B33" s="2" t="s">
        <v>99</v>
      </c>
      <c r="C33" s="2" t="s">
        <v>134</v>
      </c>
      <c r="D33" s="2" t="s">
        <v>135</v>
      </c>
      <c r="E33" s="4">
        <f t="shared" si="0"/>
        <v>1226</v>
      </c>
      <c r="CO33">
        <v>154</v>
      </c>
      <c r="CP33">
        <v>154</v>
      </c>
      <c r="CQ33">
        <v>154</v>
      </c>
      <c r="CR33">
        <v>154</v>
      </c>
      <c r="CS33">
        <v>195</v>
      </c>
      <c r="CT33">
        <v>195</v>
      </c>
      <c r="CU33">
        <v>220</v>
      </c>
    </row>
    <row r="34" spans="1:99" x14ac:dyDescent="0.3">
      <c r="A34" s="43">
        <v>80810</v>
      </c>
      <c r="B34" s="2" t="s">
        <v>99</v>
      </c>
      <c r="C34" s="2" t="s">
        <v>99</v>
      </c>
      <c r="D34" s="2" t="s">
        <v>136</v>
      </c>
      <c r="E34" s="4">
        <f t="shared" si="0"/>
        <v>1336</v>
      </c>
      <c r="CO34">
        <v>182</v>
      </c>
      <c r="CP34">
        <v>182</v>
      </c>
      <c r="CQ34">
        <v>182</v>
      </c>
      <c r="CR34">
        <v>182</v>
      </c>
      <c r="CS34">
        <v>197</v>
      </c>
      <c r="CT34">
        <v>197</v>
      </c>
      <c r="CU34">
        <v>214</v>
      </c>
    </row>
    <row r="35" spans="1:99" x14ac:dyDescent="0.3">
      <c r="A35" s="43">
        <v>80826</v>
      </c>
      <c r="B35" s="2" t="s">
        <v>99</v>
      </c>
      <c r="C35" s="2" t="s">
        <v>99</v>
      </c>
      <c r="D35" s="2" t="s">
        <v>137</v>
      </c>
      <c r="E35" s="4">
        <f t="shared" si="0"/>
        <v>1317</v>
      </c>
      <c r="CO35">
        <v>181</v>
      </c>
      <c r="CP35">
        <v>181</v>
      </c>
      <c r="CQ35">
        <v>181</v>
      </c>
      <c r="CR35">
        <v>181</v>
      </c>
      <c r="CS35">
        <v>194</v>
      </c>
      <c r="CT35">
        <v>194</v>
      </c>
      <c r="CU35">
        <v>205</v>
      </c>
    </row>
    <row r="36" spans="1:99" x14ac:dyDescent="0.3">
      <c r="A36" s="43">
        <v>130717</v>
      </c>
      <c r="B36" s="2" t="s">
        <v>102</v>
      </c>
      <c r="C36" s="2" t="s">
        <v>138</v>
      </c>
      <c r="D36" s="2" t="s">
        <v>139</v>
      </c>
      <c r="E36" s="4">
        <f t="shared" si="0"/>
        <v>1230</v>
      </c>
      <c r="CO36">
        <v>167</v>
      </c>
      <c r="CP36">
        <v>167</v>
      </c>
      <c r="CQ36">
        <v>167</v>
      </c>
      <c r="CR36">
        <v>167</v>
      </c>
      <c r="CS36">
        <v>184</v>
      </c>
      <c r="CT36">
        <v>184</v>
      </c>
      <c r="CU36">
        <v>194</v>
      </c>
    </row>
    <row r="37" spans="1:99" x14ac:dyDescent="0.3">
      <c r="A37" s="43">
        <v>81003</v>
      </c>
      <c r="B37" s="2" t="s">
        <v>99</v>
      </c>
      <c r="C37" s="2" t="s">
        <v>106</v>
      </c>
      <c r="D37" s="2" t="s">
        <v>140</v>
      </c>
      <c r="E37" s="4">
        <f t="shared" si="0"/>
        <v>1241</v>
      </c>
      <c r="CO37">
        <v>170</v>
      </c>
      <c r="CP37">
        <v>170</v>
      </c>
      <c r="CQ37">
        <v>170</v>
      </c>
      <c r="CR37">
        <v>170</v>
      </c>
      <c r="CS37">
        <v>185</v>
      </c>
      <c r="CT37">
        <v>185</v>
      </c>
      <c r="CU37">
        <v>191</v>
      </c>
    </row>
    <row r="38" spans="1:99" x14ac:dyDescent="0.3">
      <c r="A38" s="43">
        <v>130708</v>
      </c>
      <c r="B38" s="2" t="s">
        <v>102</v>
      </c>
      <c r="C38" s="2" t="s">
        <v>138</v>
      </c>
      <c r="D38" s="2" t="s">
        <v>141</v>
      </c>
      <c r="E38" s="4">
        <f t="shared" si="0"/>
        <v>1224</v>
      </c>
      <c r="CO38">
        <v>170</v>
      </c>
      <c r="CP38">
        <v>170</v>
      </c>
      <c r="CQ38">
        <v>170</v>
      </c>
      <c r="CR38">
        <v>170</v>
      </c>
      <c r="CS38">
        <v>179</v>
      </c>
      <c r="CT38">
        <v>179</v>
      </c>
      <c r="CU38">
        <v>186</v>
      </c>
    </row>
    <row r="39" spans="1:99" x14ac:dyDescent="0.3">
      <c r="A39" s="43">
        <v>81009</v>
      </c>
      <c r="B39" s="2" t="s">
        <v>99</v>
      </c>
      <c r="C39" s="2" t="s">
        <v>106</v>
      </c>
      <c r="D39" s="2" t="s">
        <v>142</v>
      </c>
      <c r="E39" s="4">
        <f t="shared" si="0"/>
        <v>1085</v>
      </c>
      <c r="CO39">
        <v>144</v>
      </c>
      <c r="CP39">
        <v>144</v>
      </c>
      <c r="CQ39">
        <v>144</v>
      </c>
      <c r="CR39">
        <v>144</v>
      </c>
      <c r="CS39">
        <v>166</v>
      </c>
      <c r="CT39">
        <v>166</v>
      </c>
      <c r="CU39">
        <v>177</v>
      </c>
    </row>
    <row r="40" spans="1:99" x14ac:dyDescent="0.3">
      <c r="A40" s="43">
        <v>80807</v>
      </c>
      <c r="B40" s="2" t="s">
        <v>99</v>
      </c>
      <c r="C40" s="2" t="s">
        <v>99</v>
      </c>
      <c r="D40" s="2" t="s">
        <v>143</v>
      </c>
      <c r="E40" s="4">
        <f t="shared" si="0"/>
        <v>1119</v>
      </c>
      <c r="CO40">
        <v>157</v>
      </c>
      <c r="CP40">
        <v>157</v>
      </c>
      <c r="CQ40">
        <v>157</v>
      </c>
      <c r="CR40">
        <v>157</v>
      </c>
      <c r="CS40">
        <v>161</v>
      </c>
      <c r="CT40">
        <v>161</v>
      </c>
      <c r="CU40">
        <v>169</v>
      </c>
    </row>
    <row r="41" spans="1:99" x14ac:dyDescent="0.3">
      <c r="A41" s="43">
        <v>30602</v>
      </c>
      <c r="B41" s="2" t="s">
        <v>144</v>
      </c>
      <c r="C41" s="2" t="s">
        <v>145</v>
      </c>
      <c r="D41" s="2" t="s">
        <v>146</v>
      </c>
      <c r="E41" s="4">
        <f t="shared" si="0"/>
        <v>1169</v>
      </c>
      <c r="CO41">
        <v>167</v>
      </c>
      <c r="CP41">
        <v>167</v>
      </c>
      <c r="CQ41">
        <v>167</v>
      </c>
      <c r="CR41">
        <v>167</v>
      </c>
      <c r="CS41">
        <v>167</v>
      </c>
      <c r="CT41">
        <v>167</v>
      </c>
      <c r="CU41">
        <v>167</v>
      </c>
    </row>
    <row r="42" spans="1:99" x14ac:dyDescent="0.3">
      <c r="A42" s="43">
        <v>130702</v>
      </c>
      <c r="B42" s="2" t="s">
        <v>102</v>
      </c>
      <c r="C42" s="2" t="s">
        <v>138</v>
      </c>
      <c r="D42" s="2" t="s">
        <v>147</v>
      </c>
      <c r="E42" s="4">
        <f t="shared" si="0"/>
        <v>1029</v>
      </c>
      <c r="CO42">
        <v>139</v>
      </c>
      <c r="CP42">
        <v>139</v>
      </c>
      <c r="CQ42">
        <v>139</v>
      </c>
      <c r="CR42">
        <v>139</v>
      </c>
      <c r="CS42">
        <v>155</v>
      </c>
      <c r="CT42">
        <v>155</v>
      </c>
      <c r="CU42">
        <v>163</v>
      </c>
    </row>
    <row r="43" spans="1:99" x14ac:dyDescent="0.3">
      <c r="A43" s="43">
        <v>30107</v>
      </c>
      <c r="B43" s="2" t="s">
        <v>144</v>
      </c>
      <c r="C43" s="2" t="s">
        <v>144</v>
      </c>
      <c r="D43" s="2" t="s">
        <v>148</v>
      </c>
      <c r="E43" s="4">
        <f t="shared" si="0"/>
        <v>939</v>
      </c>
      <c r="R43" s="1"/>
      <c r="CO43">
        <v>128</v>
      </c>
      <c r="CP43">
        <v>128</v>
      </c>
      <c r="CQ43">
        <v>128</v>
      </c>
      <c r="CR43">
        <v>128</v>
      </c>
      <c r="CS43">
        <v>138</v>
      </c>
      <c r="CT43">
        <v>138</v>
      </c>
      <c r="CU43">
        <v>151</v>
      </c>
    </row>
    <row r="44" spans="1:99" x14ac:dyDescent="0.3">
      <c r="A44" s="43">
        <v>100101</v>
      </c>
      <c r="B44" s="2" t="s">
        <v>149</v>
      </c>
      <c r="C44" s="2" t="s">
        <v>149</v>
      </c>
      <c r="D44" s="2" t="s">
        <v>150</v>
      </c>
      <c r="E44" s="4">
        <f t="shared" si="0"/>
        <v>992</v>
      </c>
      <c r="CO44">
        <v>140</v>
      </c>
      <c r="CP44">
        <v>140</v>
      </c>
      <c r="CQ44">
        <v>140</v>
      </c>
      <c r="CR44">
        <v>140</v>
      </c>
      <c r="CS44">
        <v>144</v>
      </c>
      <c r="CT44">
        <v>144</v>
      </c>
      <c r="CU44">
        <v>144</v>
      </c>
    </row>
    <row r="45" spans="1:99" x14ac:dyDescent="0.3">
      <c r="A45" s="43">
        <v>50207</v>
      </c>
      <c r="B45" s="2" t="s">
        <v>151</v>
      </c>
      <c r="C45" s="2" t="s">
        <v>152</v>
      </c>
      <c r="D45" s="2" t="s">
        <v>153</v>
      </c>
      <c r="E45" s="4">
        <f t="shared" si="0"/>
        <v>558</v>
      </c>
      <c r="CO45">
        <v>59</v>
      </c>
      <c r="CP45">
        <v>59</v>
      </c>
      <c r="CQ45">
        <v>59</v>
      </c>
      <c r="CR45">
        <v>59</v>
      </c>
      <c r="CS45">
        <v>91</v>
      </c>
      <c r="CT45">
        <v>91</v>
      </c>
      <c r="CU45">
        <v>140</v>
      </c>
    </row>
    <row r="46" spans="1:99" x14ac:dyDescent="0.3">
      <c r="A46" s="43">
        <v>40102</v>
      </c>
      <c r="B46" s="2" t="s">
        <v>154</v>
      </c>
      <c r="C46" s="2" t="s">
        <v>155</v>
      </c>
      <c r="D46" s="2" t="s">
        <v>156</v>
      </c>
      <c r="E46" s="4">
        <f t="shared" si="0"/>
        <v>914</v>
      </c>
      <c r="CO46">
        <v>129</v>
      </c>
      <c r="CP46">
        <v>129</v>
      </c>
      <c r="CQ46">
        <v>129</v>
      </c>
      <c r="CR46">
        <v>129</v>
      </c>
      <c r="CS46">
        <v>131</v>
      </c>
      <c r="CT46">
        <v>131</v>
      </c>
      <c r="CU46">
        <v>136</v>
      </c>
    </row>
    <row r="47" spans="1:99" x14ac:dyDescent="0.3">
      <c r="A47" s="43">
        <v>130108</v>
      </c>
      <c r="B47" s="2" t="s">
        <v>102</v>
      </c>
      <c r="C47" s="2" t="s">
        <v>103</v>
      </c>
      <c r="D47" s="2" t="s">
        <v>157</v>
      </c>
      <c r="E47" s="4">
        <f t="shared" si="0"/>
        <v>829</v>
      </c>
      <c r="CO47">
        <v>110</v>
      </c>
      <c r="CP47">
        <v>110</v>
      </c>
      <c r="CQ47">
        <v>110</v>
      </c>
      <c r="CR47">
        <v>110</v>
      </c>
      <c r="CS47">
        <v>128</v>
      </c>
      <c r="CT47">
        <v>128</v>
      </c>
      <c r="CU47">
        <v>133</v>
      </c>
    </row>
    <row r="48" spans="1:99" x14ac:dyDescent="0.3">
      <c r="A48" s="43">
        <v>130709</v>
      </c>
      <c r="B48" s="2" t="s">
        <v>102</v>
      </c>
      <c r="C48" s="2" t="s">
        <v>138</v>
      </c>
      <c r="D48" s="2" t="s">
        <v>158</v>
      </c>
      <c r="E48" s="4">
        <f t="shared" si="0"/>
        <v>820</v>
      </c>
      <c r="CO48">
        <v>111</v>
      </c>
      <c r="CP48">
        <v>111</v>
      </c>
      <c r="CQ48">
        <v>111</v>
      </c>
      <c r="CR48">
        <v>111</v>
      </c>
      <c r="CS48">
        <v>122</v>
      </c>
      <c r="CT48">
        <v>122</v>
      </c>
      <c r="CU48">
        <v>132</v>
      </c>
    </row>
    <row r="49" spans="1:99" x14ac:dyDescent="0.3">
      <c r="A49" s="43">
        <v>50208</v>
      </c>
      <c r="B49" s="2" t="s">
        <v>151</v>
      </c>
      <c r="C49" s="2" t="s">
        <v>152</v>
      </c>
      <c r="D49" s="2" t="s">
        <v>159</v>
      </c>
      <c r="E49" s="4">
        <f t="shared" si="0"/>
        <v>868</v>
      </c>
      <c r="CO49">
        <v>121</v>
      </c>
      <c r="CP49">
        <v>121</v>
      </c>
      <c r="CQ49">
        <v>121</v>
      </c>
      <c r="CR49">
        <v>121</v>
      </c>
      <c r="CS49">
        <v>127</v>
      </c>
      <c r="CT49">
        <v>127</v>
      </c>
      <c r="CU49">
        <v>130</v>
      </c>
    </row>
    <row r="50" spans="1:99" x14ac:dyDescent="0.3">
      <c r="A50" s="43">
        <v>130716</v>
      </c>
      <c r="B50" s="2" t="s">
        <v>102</v>
      </c>
      <c r="C50" s="2" t="s">
        <v>138</v>
      </c>
      <c r="D50" s="2" t="s">
        <v>160</v>
      </c>
      <c r="E50" s="4">
        <f t="shared" si="0"/>
        <v>793</v>
      </c>
      <c r="CO50">
        <v>110</v>
      </c>
      <c r="CP50">
        <v>110</v>
      </c>
      <c r="CQ50">
        <v>110</v>
      </c>
      <c r="CR50">
        <v>110</v>
      </c>
      <c r="CS50">
        <v>115</v>
      </c>
      <c r="CT50">
        <v>115</v>
      </c>
      <c r="CU50">
        <v>123</v>
      </c>
    </row>
    <row r="51" spans="1:99" x14ac:dyDescent="0.3">
      <c r="A51" s="43">
        <v>80808</v>
      </c>
      <c r="B51" s="2" t="s">
        <v>99</v>
      </c>
      <c r="C51" s="2" t="s">
        <v>99</v>
      </c>
      <c r="D51" s="2" t="s">
        <v>161</v>
      </c>
      <c r="E51" s="4">
        <f t="shared" si="0"/>
        <v>683</v>
      </c>
      <c r="CO51">
        <v>92</v>
      </c>
      <c r="CP51">
        <v>92</v>
      </c>
      <c r="CQ51">
        <v>92</v>
      </c>
      <c r="CR51">
        <v>92</v>
      </c>
      <c r="CS51">
        <v>99</v>
      </c>
      <c r="CT51">
        <v>99</v>
      </c>
      <c r="CU51">
        <v>117</v>
      </c>
    </row>
    <row r="52" spans="1:99" x14ac:dyDescent="0.3">
      <c r="A52" s="43">
        <v>81005</v>
      </c>
      <c r="B52" s="2" t="s">
        <v>99</v>
      </c>
      <c r="C52" s="2" t="s">
        <v>106</v>
      </c>
      <c r="D52" s="2" t="s">
        <v>162</v>
      </c>
      <c r="E52" s="4">
        <f t="shared" si="0"/>
        <v>684</v>
      </c>
      <c r="CO52">
        <v>90</v>
      </c>
      <c r="CP52">
        <v>90</v>
      </c>
      <c r="CQ52">
        <v>90</v>
      </c>
      <c r="CR52">
        <v>90</v>
      </c>
      <c r="CS52">
        <v>105</v>
      </c>
      <c r="CT52">
        <v>105</v>
      </c>
      <c r="CU52">
        <v>114</v>
      </c>
    </row>
    <row r="53" spans="1:99" x14ac:dyDescent="0.3">
      <c r="A53" s="43">
        <v>10201</v>
      </c>
      <c r="B53" s="2" t="s">
        <v>163</v>
      </c>
      <c r="C53" s="2" t="s">
        <v>164</v>
      </c>
      <c r="D53" s="2" t="s">
        <v>165</v>
      </c>
      <c r="E53" s="4">
        <f t="shared" si="0"/>
        <v>569</v>
      </c>
      <c r="R53" s="1"/>
      <c r="CO53">
        <v>66</v>
      </c>
      <c r="CP53">
        <v>66</v>
      </c>
      <c r="CQ53">
        <v>66</v>
      </c>
      <c r="CR53">
        <v>66</v>
      </c>
      <c r="CS53">
        <v>98</v>
      </c>
      <c r="CT53">
        <v>98</v>
      </c>
      <c r="CU53">
        <v>109</v>
      </c>
    </row>
    <row r="54" spans="1:99" x14ac:dyDescent="0.3">
      <c r="A54" s="43">
        <v>100102</v>
      </c>
      <c r="B54" s="2" t="s">
        <v>149</v>
      </c>
      <c r="C54" s="2" t="s">
        <v>149</v>
      </c>
      <c r="D54" s="2" t="s">
        <v>166</v>
      </c>
      <c r="E54" s="4">
        <f t="shared" si="0"/>
        <v>710</v>
      </c>
      <c r="CO54">
        <v>101</v>
      </c>
      <c r="CP54">
        <v>101</v>
      </c>
      <c r="CQ54">
        <v>101</v>
      </c>
      <c r="CR54">
        <v>101</v>
      </c>
      <c r="CS54">
        <v>102</v>
      </c>
      <c r="CT54">
        <v>102</v>
      </c>
      <c r="CU54">
        <v>102</v>
      </c>
    </row>
    <row r="55" spans="1:99" x14ac:dyDescent="0.3">
      <c r="A55" s="43">
        <v>10301</v>
      </c>
      <c r="B55" s="2" t="s">
        <v>163</v>
      </c>
      <c r="C55" s="2" t="s">
        <v>167</v>
      </c>
      <c r="D55" s="2" t="s">
        <v>168</v>
      </c>
      <c r="E55" s="4">
        <f t="shared" si="0"/>
        <v>632</v>
      </c>
      <c r="R55" s="1"/>
      <c r="CO55">
        <v>83</v>
      </c>
      <c r="CP55">
        <v>83</v>
      </c>
      <c r="CQ55">
        <v>83</v>
      </c>
      <c r="CR55">
        <v>83</v>
      </c>
      <c r="CS55">
        <v>99</v>
      </c>
      <c r="CT55">
        <v>99</v>
      </c>
      <c r="CU55">
        <v>102</v>
      </c>
    </row>
    <row r="56" spans="1:99" x14ac:dyDescent="0.3">
      <c r="A56" s="43">
        <v>80818</v>
      </c>
      <c r="B56" s="2" t="s">
        <v>99</v>
      </c>
      <c r="C56" s="2" t="s">
        <v>99</v>
      </c>
      <c r="D56" s="2" t="s">
        <v>169</v>
      </c>
      <c r="E56" s="4">
        <f t="shared" si="0"/>
        <v>622</v>
      </c>
      <c r="CO56">
        <v>87</v>
      </c>
      <c r="CP56">
        <v>87</v>
      </c>
      <c r="CQ56">
        <v>87</v>
      </c>
      <c r="CR56">
        <v>87</v>
      </c>
      <c r="CS56">
        <v>90</v>
      </c>
      <c r="CT56">
        <v>90</v>
      </c>
      <c r="CU56">
        <v>94</v>
      </c>
    </row>
    <row r="57" spans="1:99" x14ac:dyDescent="0.3">
      <c r="A57" s="43">
        <v>130701</v>
      </c>
      <c r="B57" s="2" t="s">
        <v>102</v>
      </c>
      <c r="C57" s="2" t="s">
        <v>138</v>
      </c>
      <c r="D57" s="2" t="s">
        <v>170</v>
      </c>
      <c r="E57" s="4">
        <f t="shared" si="0"/>
        <v>570</v>
      </c>
      <c r="CO57">
        <v>79</v>
      </c>
      <c r="CP57">
        <v>79</v>
      </c>
      <c r="CQ57">
        <v>79</v>
      </c>
      <c r="CR57">
        <v>79</v>
      </c>
      <c r="CS57">
        <v>83</v>
      </c>
      <c r="CT57">
        <v>83</v>
      </c>
      <c r="CU57">
        <v>88</v>
      </c>
    </row>
    <row r="58" spans="1:99" x14ac:dyDescent="0.3">
      <c r="A58" s="43">
        <v>40601</v>
      </c>
      <c r="B58" s="2" t="s">
        <v>154</v>
      </c>
      <c r="C58" s="2" t="s">
        <v>171</v>
      </c>
      <c r="D58" s="2" t="s">
        <v>172</v>
      </c>
      <c r="E58" s="4">
        <f t="shared" si="0"/>
        <v>414</v>
      </c>
      <c r="CO58">
        <v>49</v>
      </c>
      <c r="CP58">
        <v>49</v>
      </c>
      <c r="CQ58">
        <v>49</v>
      </c>
      <c r="CR58">
        <v>49</v>
      </c>
      <c r="CS58">
        <v>69</v>
      </c>
      <c r="CT58">
        <v>69</v>
      </c>
      <c r="CU58">
        <v>80</v>
      </c>
    </row>
    <row r="59" spans="1:99" x14ac:dyDescent="0.3">
      <c r="A59" s="43">
        <v>81004</v>
      </c>
      <c r="B59" s="2" t="s">
        <v>99</v>
      </c>
      <c r="C59" s="2" t="s">
        <v>106</v>
      </c>
      <c r="D59" s="2" t="s">
        <v>173</v>
      </c>
      <c r="E59" s="4">
        <f t="shared" si="0"/>
        <v>490</v>
      </c>
      <c r="CO59">
        <v>65</v>
      </c>
      <c r="CP59">
        <v>65</v>
      </c>
      <c r="CQ59">
        <v>65</v>
      </c>
      <c r="CR59">
        <v>65</v>
      </c>
      <c r="CS59">
        <v>76</v>
      </c>
      <c r="CT59">
        <v>76</v>
      </c>
      <c r="CU59">
        <v>78</v>
      </c>
    </row>
    <row r="60" spans="1:99" x14ac:dyDescent="0.3">
      <c r="A60" s="43">
        <v>130706</v>
      </c>
      <c r="B60" s="2" t="s">
        <v>102</v>
      </c>
      <c r="C60" s="2" t="s">
        <v>138</v>
      </c>
      <c r="D60" s="2" t="s">
        <v>174</v>
      </c>
      <c r="E60" s="4">
        <f t="shared" si="0"/>
        <v>457</v>
      </c>
      <c r="CO60">
        <v>62</v>
      </c>
      <c r="CP60">
        <v>62</v>
      </c>
      <c r="CQ60">
        <v>62</v>
      </c>
      <c r="CR60">
        <v>62</v>
      </c>
      <c r="CS60">
        <v>67</v>
      </c>
      <c r="CT60">
        <v>67</v>
      </c>
      <c r="CU60">
        <v>75</v>
      </c>
    </row>
    <row r="61" spans="1:99" x14ac:dyDescent="0.3">
      <c r="A61" s="43">
        <v>10206</v>
      </c>
      <c r="B61" s="2" t="s">
        <v>163</v>
      </c>
      <c r="C61" s="2" t="s">
        <v>164</v>
      </c>
      <c r="D61" s="2" t="s">
        <v>175</v>
      </c>
      <c r="E61" s="4">
        <f t="shared" si="0"/>
        <v>403</v>
      </c>
      <c r="R61" s="1"/>
      <c r="CO61">
        <v>50</v>
      </c>
      <c r="CP61">
        <v>50</v>
      </c>
      <c r="CQ61">
        <v>50</v>
      </c>
      <c r="CR61">
        <v>50</v>
      </c>
      <c r="CS61">
        <v>64</v>
      </c>
      <c r="CT61">
        <v>64</v>
      </c>
      <c r="CU61">
        <v>75</v>
      </c>
    </row>
    <row r="62" spans="1:99" x14ac:dyDescent="0.3">
      <c r="A62" s="43">
        <v>91013</v>
      </c>
      <c r="B62" s="2" t="s">
        <v>114</v>
      </c>
      <c r="C62" s="2" t="s">
        <v>115</v>
      </c>
      <c r="D62" s="2" t="s">
        <v>176</v>
      </c>
      <c r="E62" s="4">
        <f t="shared" si="0"/>
        <v>508</v>
      </c>
      <c r="CO62">
        <v>72</v>
      </c>
      <c r="CP62">
        <v>72</v>
      </c>
      <c r="CQ62">
        <v>72</v>
      </c>
      <c r="CR62">
        <v>72</v>
      </c>
      <c r="CS62">
        <v>73</v>
      </c>
      <c r="CT62">
        <v>73</v>
      </c>
      <c r="CU62">
        <v>74</v>
      </c>
    </row>
    <row r="63" spans="1:99" x14ac:dyDescent="0.3">
      <c r="A63" s="43">
        <v>40109</v>
      </c>
      <c r="B63" s="2" t="s">
        <v>154</v>
      </c>
      <c r="C63" s="2" t="s">
        <v>155</v>
      </c>
      <c r="D63" s="2" t="s">
        <v>177</v>
      </c>
      <c r="E63" s="4">
        <f t="shared" si="0"/>
        <v>503</v>
      </c>
      <c r="CO63">
        <v>71</v>
      </c>
      <c r="CP63">
        <v>71</v>
      </c>
      <c r="CQ63">
        <v>71</v>
      </c>
      <c r="CR63">
        <v>71</v>
      </c>
      <c r="CS63">
        <v>73</v>
      </c>
      <c r="CT63">
        <v>73</v>
      </c>
      <c r="CU63">
        <v>73</v>
      </c>
    </row>
    <row r="64" spans="1:99" x14ac:dyDescent="0.3">
      <c r="A64" s="43">
        <v>30113</v>
      </c>
      <c r="B64" s="2" t="s">
        <v>144</v>
      </c>
      <c r="C64" s="2" t="s">
        <v>144</v>
      </c>
      <c r="D64" s="2" t="s">
        <v>178</v>
      </c>
      <c r="E64" s="4">
        <f t="shared" si="0"/>
        <v>396</v>
      </c>
      <c r="R64" s="1"/>
      <c r="CO64">
        <v>55</v>
      </c>
      <c r="CP64">
        <v>55</v>
      </c>
      <c r="CQ64">
        <v>55</v>
      </c>
      <c r="CR64">
        <v>55</v>
      </c>
      <c r="CS64">
        <v>57</v>
      </c>
      <c r="CT64">
        <v>57</v>
      </c>
      <c r="CU64">
        <v>62</v>
      </c>
    </row>
    <row r="65" spans="1:99" x14ac:dyDescent="0.3">
      <c r="A65" s="43">
        <v>30104</v>
      </c>
      <c r="B65" s="2" t="s">
        <v>144</v>
      </c>
      <c r="C65" s="2" t="s">
        <v>144</v>
      </c>
      <c r="D65" s="2" t="s">
        <v>179</v>
      </c>
      <c r="E65" s="4">
        <f t="shared" si="0"/>
        <v>380</v>
      </c>
      <c r="R65" s="1"/>
      <c r="CO65">
        <v>52</v>
      </c>
      <c r="CP65">
        <v>52</v>
      </c>
      <c r="CQ65">
        <v>52</v>
      </c>
      <c r="CR65">
        <v>52</v>
      </c>
      <c r="CS65">
        <v>56</v>
      </c>
      <c r="CT65">
        <v>56</v>
      </c>
      <c r="CU65">
        <v>60</v>
      </c>
    </row>
    <row r="66" spans="1:99" x14ac:dyDescent="0.3">
      <c r="A66" s="43">
        <v>91011</v>
      </c>
      <c r="B66" s="2" t="s">
        <v>114</v>
      </c>
      <c r="C66" s="2" t="s">
        <v>115</v>
      </c>
      <c r="D66" s="2" t="s">
        <v>180</v>
      </c>
      <c r="E66" s="4">
        <f t="shared" si="0"/>
        <v>374</v>
      </c>
      <c r="CO66">
        <v>53</v>
      </c>
      <c r="CP66">
        <v>53</v>
      </c>
      <c r="CQ66">
        <v>53</v>
      </c>
      <c r="CR66">
        <v>53</v>
      </c>
      <c r="CS66">
        <v>54</v>
      </c>
      <c r="CT66">
        <v>54</v>
      </c>
      <c r="CU66">
        <v>54</v>
      </c>
    </row>
    <row r="67" spans="1:99" x14ac:dyDescent="0.3">
      <c r="A67" s="43">
        <v>50316</v>
      </c>
      <c r="B67" s="2" t="s">
        <v>151</v>
      </c>
      <c r="C67" s="2" t="s">
        <v>181</v>
      </c>
      <c r="D67" s="2" t="s">
        <v>182</v>
      </c>
      <c r="E67" s="4">
        <f t="shared" si="0"/>
        <v>167</v>
      </c>
      <c r="CO67">
        <v>18</v>
      </c>
      <c r="CP67">
        <v>18</v>
      </c>
      <c r="CQ67">
        <v>18</v>
      </c>
      <c r="CR67">
        <v>18</v>
      </c>
      <c r="CS67">
        <v>22</v>
      </c>
      <c r="CT67">
        <v>22</v>
      </c>
      <c r="CU67">
        <v>51</v>
      </c>
    </row>
    <row r="68" spans="1:99" x14ac:dyDescent="0.3">
      <c r="A68" s="43">
        <v>130103</v>
      </c>
      <c r="B68" s="2" t="s">
        <v>102</v>
      </c>
      <c r="C68" s="2" t="s">
        <v>103</v>
      </c>
      <c r="D68" s="2" t="s">
        <v>183</v>
      </c>
      <c r="E68" s="4">
        <f t="shared" ref="E68:E131" si="1">SUM(F68:AEX68)</f>
        <v>335</v>
      </c>
      <c r="CO68">
        <v>47</v>
      </c>
      <c r="CP68">
        <v>47</v>
      </c>
      <c r="CQ68">
        <v>47</v>
      </c>
      <c r="CR68">
        <v>47</v>
      </c>
      <c r="CS68">
        <v>49</v>
      </c>
      <c r="CT68">
        <v>49</v>
      </c>
      <c r="CU68">
        <v>49</v>
      </c>
    </row>
    <row r="69" spans="1:99" x14ac:dyDescent="0.3">
      <c r="A69" s="43">
        <v>91007</v>
      </c>
      <c r="B69" s="2" t="s">
        <v>114</v>
      </c>
      <c r="C69" s="2" t="s">
        <v>115</v>
      </c>
      <c r="D69" s="2" t="s">
        <v>184</v>
      </c>
      <c r="E69" s="4">
        <f t="shared" si="1"/>
        <v>301</v>
      </c>
      <c r="CO69">
        <v>40</v>
      </c>
      <c r="CP69">
        <v>40</v>
      </c>
      <c r="CQ69">
        <v>40</v>
      </c>
      <c r="CR69">
        <v>40</v>
      </c>
      <c r="CS69">
        <v>46</v>
      </c>
      <c r="CT69">
        <v>46</v>
      </c>
      <c r="CU69">
        <v>49</v>
      </c>
    </row>
    <row r="70" spans="1:99" x14ac:dyDescent="0.3">
      <c r="A70" s="43">
        <v>40607</v>
      </c>
      <c r="B70" s="2" t="s">
        <v>154</v>
      </c>
      <c r="C70" s="2" t="s">
        <v>171</v>
      </c>
      <c r="D70" s="2" t="s">
        <v>110</v>
      </c>
      <c r="E70" s="4">
        <f t="shared" si="1"/>
        <v>209</v>
      </c>
      <c r="CO70">
        <v>19</v>
      </c>
      <c r="CP70">
        <v>19</v>
      </c>
      <c r="CQ70">
        <v>19</v>
      </c>
      <c r="CR70">
        <v>19</v>
      </c>
      <c r="CS70">
        <v>42</v>
      </c>
      <c r="CT70">
        <v>42</v>
      </c>
      <c r="CU70">
        <v>49</v>
      </c>
    </row>
    <row r="71" spans="1:99" x14ac:dyDescent="0.3">
      <c r="A71" s="43">
        <v>30111</v>
      </c>
      <c r="B71" s="2" t="s">
        <v>144</v>
      </c>
      <c r="C71" s="2" t="s">
        <v>144</v>
      </c>
      <c r="D71" s="2" t="s">
        <v>185</v>
      </c>
      <c r="E71" s="4">
        <f t="shared" si="1"/>
        <v>254</v>
      </c>
      <c r="R71" s="1"/>
      <c r="CO71">
        <v>31</v>
      </c>
      <c r="CP71">
        <v>31</v>
      </c>
      <c r="CQ71">
        <v>31</v>
      </c>
      <c r="CR71">
        <v>31</v>
      </c>
      <c r="CS71">
        <v>42</v>
      </c>
      <c r="CT71">
        <v>42</v>
      </c>
      <c r="CU71">
        <v>46</v>
      </c>
    </row>
    <row r="72" spans="1:99" x14ac:dyDescent="0.3">
      <c r="A72" s="43">
        <v>91101</v>
      </c>
      <c r="B72" s="2" t="s">
        <v>114</v>
      </c>
      <c r="C72" s="2" t="s">
        <v>186</v>
      </c>
      <c r="D72" s="2" t="s">
        <v>187</v>
      </c>
      <c r="E72" s="4">
        <f t="shared" si="1"/>
        <v>282</v>
      </c>
      <c r="CO72">
        <v>39</v>
      </c>
      <c r="CP72">
        <v>39</v>
      </c>
      <c r="CQ72">
        <v>39</v>
      </c>
      <c r="CR72">
        <v>39</v>
      </c>
      <c r="CS72">
        <v>41</v>
      </c>
      <c r="CT72">
        <v>41</v>
      </c>
      <c r="CU72">
        <v>44</v>
      </c>
    </row>
    <row r="73" spans="1:99" ht="24" x14ac:dyDescent="0.3">
      <c r="A73" s="43">
        <v>110102</v>
      </c>
      <c r="B73" s="2" t="s">
        <v>188</v>
      </c>
      <c r="C73" s="2" t="s">
        <v>189</v>
      </c>
      <c r="D73" s="2" t="s">
        <v>190</v>
      </c>
      <c r="E73" s="4">
        <f t="shared" si="1"/>
        <v>133</v>
      </c>
      <c r="CO73">
        <v>7</v>
      </c>
      <c r="CP73">
        <v>7</v>
      </c>
      <c r="CQ73">
        <v>7</v>
      </c>
      <c r="CR73">
        <v>7</v>
      </c>
      <c r="CS73">
        <v>31</v>
      </c>
      <c r="CT73">
        <v>31</v>
      </c>
      <c r="CU73">
        <v>43</v>
      </c>
    </row>
    <row r="74" spans="1:99" x14ac:dyDescent="0.3">
      <c r="A74" s="43">
        <v>120805</v>
      </c>
      <c r="B74" s="2" t="s">
        <v>191</v>
      </c>
      <c r="C74" s="2" t="s">
        <v>192</v>
      </c>
      <c r="D74" s="2" t="s">
        <v>193</v>
      </c>
      <c r="E74" s="4">
        <f t="shared" si="1"/>
        <v>270</v>
      </c>
      <c r="CO74">
        <v>36</v>
      </c>
      <c r="CP74">
        <v>36</v>
      </c>
      <c r="CQ74">
        <v>36</v>
      </c>
      <c r="CR74">
        <v>36</v>
      </c>
      <c r="CS74">
        <v>42</v>
      </c>
      <c r="CT74">
        <v>42</v>
      </c>
      <c r="CU74">
        <v>42</v>
      </c>
    </row>
    <row r="75" spans="1:99" x14ac:dyDescent="0.3">
      <c r="A75" s="43">
        <v>80801</v>
      </c>
      <c r="B75" s="2" t="s">
        <v>99</v>
      </c>
      <c r="C75" s="2" t="s">
        <v>99</v>
      </c>
      <c r="D75" s="2" t="s">
        <v>194</v>
      </c>
      <c r="E75" s="4">
        <f t="shared" si="1"/>
        <v>225</v>
      </c>
      <c r="CO75">
        <v>29</v>
      </c>
      <c r="CP75">
        <v>29</v>
      </c>
      <c r="CQ75">
        <v>29</v>
      </c>
      <c r="CR75">
        <v>29</v>
      </c>
      <c r="CS75">
        <v>35</v>
      </c>
      <c r="CT75">
        <v>35</v>
      </c>
      <c r="CU75">
        <v>39</v>
      </c>
    </row>
    <row r="76" spans="1:99" x14ac:dyDescent="0.3">
      <c r="A76" s="43">
        <v>40205</v>
      </c>
      <c r="B76" s="2" t="s">
        <v>154</v>
      </c>
      <c r="C76" s="2" t="s">
        <v>195</v>
      </c>
      <c r="D76" s="2" t="s">
        <v>196</v>
      </c>
      <c r="E76" s="4">
        <f t="shared" si="1"/>
        <v>162</v>
      </c>
      <c r="CO76">
        <v>16</v>
      </c>
      <c r="CP76">
        <v>16</v>
      </c>
      <c r="CQ76">
        <v>16</v>
      </c>
      <c r="CR76">
        <v>16</v>
      </c>
      <c r="CS76">
        <v>31</v>
      </c>
      <c r="CT76">
        <v>31</v>
      </c>
      <c r="CU76">
        <v>36</v>
      </c>
    </row>
    <row r="77" spans="1:99" x14ac:dyDescent="0.3">
      <c r="A77" s="43">
        <v>90101</v>
      </c>
      <c r="B77" s="2" t="s">
        <v>114</v>
      </c>
      <c r="C77" s="2" t="s">
        <v>197</v>
      </c>
      <c r="D77" s="2" t="s">
        <v>198</v>
      </c>
      <c r="E77" s="4">
        <f t="shared" si="1"/>
        <v>203</v>
      </c>
      <c r="CO77">
        <v>28</v>
      </c>
      <c r="CP77">
        <v>28</v>
      </c>
      <c r="CQ77">
        <v>28</v>
      </c>
      <c r="CR77">
        <v>28</v>
      </c>
      <c r="CS77">
        <v>29</v>
      </c>
      <c r="CT77">
        <v>29</v>
      </c>
      <c r="CU77">
        <v>33</v>
      </c>
    </row>
    <row r="78" spans="1:99" x14ac:dyDescent="0.3">
      <c r="A78" s="43">
        <v>120802</v>
      </c>
      <c r="B78" s="2" t="s">
        <v>191</v>
      </c>
      <c r="C78" s="2" t="s">
        <v>192</v>
      </c>
      <c r="D78" s="2" t="s">
        <v>199</v>
      </c>
      <c r="E78" s="4">
        <f t="shared" si="1"/>
        <v>214</v>
      </c>
      <c r="CO78">
        <v>30</v>
      </c>
      <c r="CP78">
        <v>30</v>
      </c>
      <c r="CQ78">
        <v>30</v>
      </c>
      <c r="CR78">
        <v>30</v>
      </c>
      <c r="CS78">
        <v>31</v>
      </c>
      <c r="CT78">
        <v>31</v>
      </c>
      <c r="CU78">
        <v>32</v>
      </c>
    </row>
    <row r="79" spans="1:99" x14ac:dyDescent="0.3">
      <c r="A79" s="43">
        <v>91014</v>
      </c>
      <c r="B79" s="2" t="s">
        <v>114</v>
      </c>
      <c r="C79" s="2" t="s">
        <v>115</v>
      </c>
      <c r="D79" s="2" t="s">
        <v>200</v>
      </c>
      <c r="E79" s="4">
        <f t="shared" si="1"/>
        <v>205</v>
      </c>
      <c r="CO79">
        <v>29</v>
      </c>
      <c r="CP79">
        <v>29</v>
      </c>
      <c r="CQ79">
        <v>29</v>
      </c>
      <c r="CR79">
        <v>29</v>
      </c>
      <c r="CS79">
        <v>29</v>
      </c>
      <c r="CT79">
        <v>29</v>
      </c>
      <c r="CU79">
        <v>31</v>
      </c>
    </row>
    <row r="80" spans="1:99" x14ac:dyDescent="0.3">
      <c r="A80" s="43">
        <v>80507</v>
      </c>
      <c r="B80" s="2" t="s">
        <v>99</v>
      </c>
      <c r="C80" s="2" t="s">
        <v>134</v>
      </c>
      <c r="D80" s="2" t="s">
        <v>201</v>
      </c>
      <c r="E80" s="4">
        <f t="shared" si="1"/>
        <v>206</v>
      </c>
      <c r="CO80">
        <v>29</v>
      </c>
      <c r="CP80">
        <v>29</v>
      </c>
      <c r="CQ80">
        <v>29</v>
      </c>
      <c r="CR80">
        <v>29</v>
      </c>
      <c r="CS80">
        <v>30</v>
      </c>
      <c r="CT80">
        <v>30</v>
      </c>
      <c r="CU80">
        <v>30</v>
      </c>
    </row>
    <row r="81" spans="1:99" x14ac:dyDescent="0.3">
      <c r="A81" s="43">
        <v>100103</v>
      </c>
      <c r="B81" s="2" t="s">
        <v>149</v>
      </c>
      <c r="C81" s="2" t="s">
        <v>149</v>
      </c>
      <c r="D81" s="2" t="s">
        <v>202</v>
      </c>
      <c r="E81" s="4">
        <f t="shared" si="1"/>
        <v>203</v>
      </c>
      <c r="CO81">
        <v>29</v>
      </c>
      <c r="CP81">
        <v>29</v>
      </c>
      <c r="CQ81">
        <v>29</v>
      </c>
      <c r="CR81">
        <v>29</v>
      </c>
      <c r="CS81">
        <v>29</v>
      </c>
      <c r="CT81">
        <v>29</v>
      </c>
      <c r="CU81">
        <v>29</v>
      </c>
    </row>
    <row r="82" spans="1:99" x14ac:dyDescent="0.3">
      <c r="A82" s="43">
        <v>130705</v>
      </c>
      <c r="B82" s="2" t="s">
        <v>102</v>
      </c>
      <c r="C82" s="2" t="s">
        <v>138</v>
      </c>
      <c r="D82" s="2" t="s">
        <v>203</v>
      </c>
      <c r="E82" s="4">
        <f t="shared" si="1"/>
        <v>183</v>
      </c>
      <c r="CO82">
        <v>25</v>
      </c>
      <c r="CP82">
        <v>25</v>
      </c>
      <c r="CQ82">
        <v>25</v>
      </c>
      <c r="CR82">
        <v>25</v>
      </c>
      <c r="CS82">
        <v>27</v>
      </c>
      <c r="CT82">
        <v>27</v>
      </c>
      <c r="CU82">
        <v>29</v>
      </c>
    </row>
    <row r="83" spans="1:99" x14ac:dyDescent="0.3">
      <c r="A83" s="43">
        <v>10217</v>
      </c>
      <c r="B83" s="2" t="s">
        <v>163</v>
      </c>
      <c r="C83" s="2" t="s">
        <v>164</v>
      </c>
      <c r="D83" s="2" t="s">
        <v>204</v>
      </c>
      <c r="E83" s="4">
        <f t="shared" si="1"/>
        <v>139</v>
      </c>
      <c r="CO83">
        <v>14</v>
      </c>
      <c r="CP83">
        <v>14</v>
      </c>
      <c r="CQ83">
        <v>14</v>
      </c>
      <c r="CR83">
        <v>14</v>
      </c>
      <c r="CS83">
        <v>27</v>
      </c>
      <c r="CT83">
        <v>27</v>
      </c>
      <c r="CU83">
        <v>29</v>
      </c>
    </row>
    <row r="84" spans="1:99" x14ac:dyDescent="0.3">
      <c r="A84" s="43">
        <v>91008</v>
      </c>
      <c r="B84" s="2" t="s">
        <v>114</v>
      </c>
      <c r="C84" s="2" t="s">
        <v>115</v>
      </c>
      <c r="D84" s="2" t="s">
        <v>205</v>
      </c>
      <c r="E84" s="4">
        <f t="shared" si="1"/>
        <v>182</v>
      </c>
      <c r="CO84">
        <v>25</v>
      </c>
      <c r="CP84">
        <v>25</v>
      </c>
      <c r="CQ84">
        <v>25</v>
      </c>
      <c r="CR84">
        <v>25</v>
      </c>
      <c r="CS84">
        <v>27</v>
      </c>
      <c r="CT84">
        <v>27</v>
      </c>
      <c r="CU84">
        <v>28</v>
      </c>
    </row>
    <row r="85" spans="1:99" x14ac:dyDescent="0.3">
      <c r="A85" s="43">
        <v>80508</v>
      </c>
      <c r="B85" s="2" t="s">
        <v>99</v>
      </c>
      <c r="C85" s="2" t="s">
        <v>134</v>
      </c>
      <c r="D85" s="2" t="s">
        <v>206</v>
      </c>
      <c r="E85" s="4">
        <f t="shared" si="1"/>
        <v>174</v>
      </c>
      <c r="CO85">
        <v>24</v>
      </c>
      <c r="CP85">
        <v>24</v>
      </c>
      <c r="CQ85">
        <v>24</v>
      </c>
      <c r="CR85">
        <v>24</v>
      </c>
      <c r="CS85">
        <v>26</v>
      </c>
      <c r="CT85">
        <v>26</v>
      </c>
      <c r="CU85">
        <v>26</v>
      </c>
    </row>
    <row r="86" spans="1:99" ht="24" x14ac:dyDescent="0.3">
      <c r="A86" s="43">
        <v>110101</v>
      </c>
      <c r="B86" s="2" t="s">
        <v>188</v>
      </c>
      <c r="C86" s="2" t="s">
        <v>189</v>
      </c>
      <c r="D86" s="2" t="s">
        <v>207</v>
      </c>
      <c r="E86" s="4">
        <f t="shared" si="1"/>
        <v>57</v>
      </c>
      <c r="CO86">
        <v>3</v>
      </c>
      <c r="CP86">
        <v>3</v>
      </c>
      <c r="CQ86">
        <v>3</v>
      </c>
      <c r="CR86">
        <v>3</v>
      </c>
      <c r="CS86">
        <v>10</v>
      </c>
      <c r="CT86">
        <v>10</v>
      </c>
      <c r="CU86">
        <v>25</v>
      </c>
    </row>
    <row r="87" spans="1:99" x14ac:dyDescent="0.3">
      <c r="A87" s="43">
        <v>80505</v>
      </c>
      <c r="B87" s="2" t="s">
        <v>99</v>
      </c>
      <c r="C87" s="2" t="s">
        <v>134</v>
      </c>
      <c r="D87" s="2" t="s">
        <v>208</v>
      </c>
      <c r="E87" s="4">
        <f t="shared" si="1"/>
        <v>136</v>
      </c>
      <c r="CO87">
        <v>16</v>
      </c>
      <c r="CP87">
        <v>16</v>
      </c>
      <c r="CQ87">
        <v>16</v>
      </c>
      <c r="CR87">
        <v>16</v>
      </c>
      <c r="CS87">
        <v>24</v>
      </c>
      <c r="CT87">
        <v>24</v>
      </c>
      <c r="CU87">
        <v>24</v>
      </c>
    </row>
    <row r="88" spans="1:99" x14ac:dyDescent="0.3">
      <c r="A88" s="43">
        <v>10302</v>
      </c>
      <c r="B88" s="2" t="s">
        <v>163</v>
      </c>
      <c r="C88" s="2" t="s">
        <v>167</v>
      </c>
      <c r="D88" s="2" t="s">
        <v>209</v>
      </c>
      <c r="E88" s="4">
        <f t="shared" si="1"/>
        <v>154</v>
      </c>
      <c r="R88" s="1"/>
      <c r="CO88">
        <v>22</v>
      </c>
      <c r="CP88">
        <v>22</v>
      </c>
      <c r="CQ88">
        <v>22</v>
      </c>
      <c r="CR88">
        <v>22</v>
      </c>
      <c r="CS88">
        <v>22</v>
      </c>
      <c r="CT88">
        <v>22</v>
      </c>
      <c r="CU88">
        <v>22</v>
      </c>
    </row>
    <row r="89" spans="1:99" x14ac:dyDescent="0.3">
      <c r="A89" s="43">
        <v>30103</v>
      </c>
      <c r="B89" s="2" t="s">
        <v>144</v>
      </c>
      <c r="C89" s="2" t="s">
        <v>144</v>
      </c>
      <c r="D89" s="2" t="s">
        <v>210</v>
      </c>
      <c r="E89" s="4">
        <f t="shared" si="1"/>
        <v>138</v>
      </c>
      <c r="R89" s="1"/>
      <c r="CO89">
        <v>19</v>
      </c>
      <c r="CP89">
        <v>19</v>
      </c>
      <c r="CQ89">
        <v>19</v>
      </c>
      <c r="CR89">
        <v>19</v>
      </c>
      <c r="CS89">
        <v>20</v>
      </c>
      <c r="CT89">
        <v>20</v>
      </c>
      <c r="CU89">
        <v>22</v>
      </c>
    </row>
    <row r="90" spans="1:99" x14ac:dyDescent="0.3">
      <c r="A90" s="43">
        <v>50209</v>
      </c>
      <c r="B90" s="2" t="s">
        <v>151</v>
      </c>
      <c r="C90" s="2" t="s">
        <v>152</v>
      </c>
      <c r="D90" s="2" t="s">
        <v>211</v>
      </c>
      <c r="E90" s="4">
        <f t="shared" si="1"/>
        <v>147</v>
      </c>
      <c r="CO90">
        <v>21</v>
      </c>
      <c r="CP90">
        <v>21</v>
      </c>
      <c r="CQ90">
        <v>21</v>
      </c>
      <c r="CR90">
        <v>21</v>
      </c>
      <c r="CS90">
        <v>21</v>
      </c>
      <c r="CT90">
        <v>21</v>
      </c>
      <c r="CU90">
        <v>21</v>
      </c>
    </row>
    <row r="91" spans="1:99" x14ac:dyDescent="0.3">
      <c r="A91" s="43">
        <v>20601</v>
      </c>
      <c r="B91" s="2" t="s">
        <v>212</v>
      </c>
      <c r="C91" s="2" t="s">
        <v>213</v>
      </c>
      <c r="D91" s="2" t="s">
        <v>214</v>
      </c>
      <c r="E91" s="4">
        <f t="shared" si="1"/>
        <v>140</v>
      </c>
      <c r="R91" s="1"/>
      <c r="CO91">
        <v>20</v>
      </c>
      <c r="CP91">
        <v>20</v>
      </c>
      <c r="CQ91">
        <v>20</v>
      </c>
      <c r="CR91">
        <v>20</v>
      </c>
      <c r="CS91">
        <v>20</v>
      </c>
      <c r="CT91">
        <v>20</v>
      </c>
      <c r="CU91">
        <v>20</v>
      </c>
    </row>
    <row r="92" spans="1:99" x14ac:dyDescent="0.3">
      <c r="A92" s="43">
        <v>90105</v>
      </c>
      <c r="B92" s="2" t="s">
        <v>114</v>
      </c>
      <c r="C92" s="2" t="s">
        <v>197</v>
      </c>
      <c r="D92" s="2" t="s">
        <v>215</v>
      </c>
      <c r="E92" s="4">
        <f t="shared" si="1"/>
        <v>136</v>
      </c>
      <c r="CO92">
        <v>19</v>
      </c>
      <c r="CP92">
        <v>19</v>
      </c>
      <c r="CQ92">
        <v>19</v>
      </c>
      <c r="CR92">
        <v>19</v>
      </c>
      <c r="CS92">
        <v>20</v>
      </c>
      <c r="CT92">
        <v>20</v>
      </c>
      <c r="CU92">
        <v>20</v>
      </c>
    </row>
    <row r="93" spans="1:99" x14ac:dyDescent="0.3">
      <c r="A93" s="43">
        <v>91003</v>
      </c>
      <c r="B93" s="2" t="s">
        <v>114</v>
      </c>
      <c r="C93" s="2" t="s">
        <v>115</v>
      </c>
      <c r="D93" s="2" t="s">
        <v>216</v>
      </c>
      <c r="E93" s="4">
        <f t="shared" si="1"/>
        <v>92</v>
      </c>
      <c r="CO93">
        <v>11</v>
      </c>
      <c r="CP93">
        <v>11</v>
      </c>
      <c r="CQ93">
        <v>11</v>
      </c>
      <c r="CR93">
        <v>11</v>
      </c>
      <c r="CS93">
        <v>14</v>
      </c>
      <c r="CT93">
        <v>14</v>
      </c>
      <c r="CU93">
        <v>20</v>
      </c>
    </row>
    <row r="94" spans="1:99" x14ac:dyDescent="0.3">
      <c r="A94" s="43">
        <v>20207</v>
      </c>
      <c r="B94" s="2" t="s">
        <v>212</v>
      </c>
      <c r="C94" s="2" t="s">
        <v>217</v>
      </c>
      <c r="D94" s="2" t="s">
        <v>218</v>
      </c>
      <c r="E94" s="4">
        <f t="shared" si="1"/>
        <v>133</v>
      </c>
      <c r="R94" s="1"/>
      <c r="CO94">
        <v>19</v>
      </c>
      <c r="CP94">
        <v>19</v>
      </c>
      <c r="CQ94">
        <v>19</v>
      </c>
      <c r="CR94">
        <v>19</v>
      </c>
      <c r="CS94">
        <v>19</v>
      </c>
      <c r="CT94">
        <v>19</v>
      </c>
      <c r="CU94">
        <v>19</v>
      </c>
    </row>
    <row r="95" spans="1:99" x14ac:dyDescent="0.3">
      <c r="A95" s="43">
        <v>20101</v>
      </c>
      <c r="B95" s="2" t="s">
        <v>212</v>
      </c>
      <c r="C95" s="2" t="s">
        <v>219</v>
      </c>
      <c r="D95" s="2" t="s">
        <v>220</v>
      </c>
      <c r="E95" s="4">
        <f t="shared" si="1"/>
        <v>120</v>
      </c>
      <c r="R95" s="1"/>
      <c r="CO95">
        <v>17</v>
      </c>
      <c r="CP95">
        <v>17</v>
      </c>
      <c r="CQ95">
        <v>17</v>
      </c>
      <c r="CR95">
        <v>17</v>
      </c>
      <c r="CS95">
        <v>17</v>
      </c>
      <c r="CT95">
        <v>17</v>
      </c>
      <c r="CU95">
        <v>18</v>
      </c>
    </row>
    <row r="96" spans="1:99" x14ac:dyDescent="0.3">
      <c r="A96" s="43">
        <v>10216</v>
      </c>
      <c r="B96" s="2" t="s">
        <v>163</v>
      </c>
      <c r="C96" s="2" t="s">
        <v>164</v>
      </c>
      <c r="D96" s="2" t="s">
        <v>221</v>
      </c>
      <c r="E96" s="4">
        <f t="shared" si="1"/>
        <v>52</v>
      </c>
      <c r="CO96">
        <v>3</v>
      </c>
      <c r="CP96">
        <v>3</v>
      </c>
      <c r="CQ96">
        <v>3</v>
      </c>
      <c r="CR96">
        <v>3</v>
      </c>
      <c r="CS96">
        <v>11</v>
      </c>
      <c r="CT96">
        <v>11</v>
      </c>
      <c r="CU96">
        <v>18</v>
      </c>
    </row>
    <row r="97" spans="1:99" x14ac:dyDescent="0.3">
      <c r="A97" s="43">
        <v>130310</v>
      </c>
      <c r="B97" s="2" t="s">
        <v>102</v>
      </c>
      <c r="C97" s="2" t="s">
        <v>222</v>
      </c>
      <c r="D97" s="2" t="s">
        <v>223</v>
      </c>
      <c r="E97" s="4">
        <f t="shared" si="1"/>
        <v>113</v>
      </c>
      <c r="CO97">
        <v>16</v>
      </c>
      <c r="CP97">
        <v>16</v>
      </c>
      <c r="CQ97">
        <v>16</v>
      </c>
      <c r="CR97">
        <v>16</v>
      </c>
      <c r="CS97">
        <v>16</v>
      </c>
      <c r="CT97">
        <v>16</v>
      </c>
      <c r="CU97">
        <v>17</v>
      </c>
    </row>
    <row r="98" spans="1:99" x14ac:dyDescent="0.3">
      <c r="A98" s="43">
        <v>40606</v>
      </c>
      <c r="B98" s="2" t="s">
        <v>154</v>
      </c>
      <c r="C98" s="2" t="s">
        <v>171</v>
      </c>
      <c r="D98" s="2" t="s">
        <v>224</v>
      </c>
      <c r="E98" s="4">
        <f t="shared" si="1"/>
        <v>81</v>
      </c>
      <c r="CO98">
        <v>10</v>
      </c>
      <c r="CP98">
        <v>10</v>
      </c>
      <c r="CQ98">
        <v>10</v>
      </c>
      <c r="CR98">
        <v>10</v>
      </c>
      <c r="CS98">
        <v>12</v>
      </c>
      <c r="CT98">
        <v>12</v>
      </c>
      <c r="CU98">
        <v>17</v>
      </c>
    </row>
    <row r="99" spans="1:99" x14ac:dyDescent="0.3">
      <c r="A99" s="43">
        <v>10101</v>
      </c>
      <c r="B99" s="2" t="s">
        <v>163</v>
      </c>
      <c r="C99" s="2" t="s">
        <v>163</v>
      </c>
      <c r="D99" s="2" t="s">
        <v>225</v>
      </c>
      <c r="E99" s="4">
        <f t="shared" si="1"/>
        <v>66</v>
      </c>
      <c r="CO99">
        <v>5</v>
      </c>
      <c r="CP99">
        <v>5</v>
      </c>
      <c r="CQ99">
        <v>5</v>
      </c>
      <c r="CR99">
        <v>5</v>
      </c>
      <c r="CS99">
        <v>15</v>
      </c>
      <c r="CT99">
        <v>15</v>
      </c>
      <c r="CU99">
        <v>16</v>
      </c>
    </row>
    <row r="100" spans="1:99" x14ac:dyDescent="0.3">
      <c r="A100" s="43">
        <v>30110</v>
      </c>
      <c r="B100" s="2" t="s">
        <v>144</v>
      </c>
      <c r="C100" s="2" t="s">
        <v>144</v>
      </c>
      <c r="D100" s="2" t="s">
        <v>226</v>
      </c>
      <c r="E100" s="4">
        <f t="shared" si="1"/>
        <v>100</v>
      </c>
      <c r="R100" s="1"/>
      <c r="CO100">
        <v>14</v>
      </c>
      <c r="CP100">
        <v>14</v>
      </c>
      <c r="CQ100">
        <v>14</v>
      </c>
      <c r="CR100">
        <v>14</v>
      </c>
      <c r="CS100">
        <v>14</v>
      </c>
      <c r="CT100">
        <v>14</v>
      </c>
      <c r="CU100">
        <v>16</v>
      </c>
    </row>
    <row r="101" spans="1:99" x14ac:dyDescent="0.3">
      <c r="A101" s="43">
        <v>40204</v>
      </c>
      <c r="B101" s="2" t="s">
        <v>154</v>
      </c>
      <c r="C101" s="2" t="s">
        <v>195</v>
      </c>
      <c r="D101" s="2" t="s">
        <v>227</v>
      </c>
      <c r="E101" s="4">
        <f t="shared" si="1"/>
        <v>90</v>
      </c>
      <c r="CO101">
        <v>12</v>
      </c>
      <c r="CP101">
        <v>12</v>
      </c>
      <c r="CQ101">
        <v>12</v>
      </c>
      <c r="CR101">
        <v>12</v>
      </c>
      <c r="CS101">
        <v>13</v>
      </c>
      <c r="CT101">
        <v>13</v>
      </c>
      <c r="CU101">
        <v>16</v>
      </c>
    </row>
    <row r="102" spans="1:99" x14ac:dyDescent="0.3">
      <c r="A102" s="43">
        <v>30102</v>
      </c>
      <c r="B102" s="2" t="s">
        <v>144</v>
      </c>
      <c r="C102" s="2" t="s">
        <v>144</v>
      </c>
      <c r="D102" s="2" t="s">
        <v>228</v>
      </c>
      <c r="E102" s="4">
        <f t="shared" si="1"/>
        <v>90</v>
      </c>
      <c r="R102" s="1"/>
      <c r="CO102">
        <v>12</v>
      </c>
      <c r="CP102">
        <v>12</v>
      </c>
      <c r="CQ102">
        <v>12</v>
      </c>
      <c r="CR102">
        <v>12</v>
      </c>
      <c r="CS102">
        <v>13</v>
      </c>
      <c r="CT102">
        <v>13</v>
      </c>
      <c r="CU102">
        <v>16</v>
      </c>
    </row>
    <row r="103" spans="1:99" x14ac:dyDescent="0.3">
      <c r="A103" s="43">
        <v>130301</v>
      </c>
      <c r="B103" s="2" t="s">
        <v>102</v>
      </c>
      <c r="C103" s="2" t="s">
        <v>222</v>
      </c>
      <c r="D103" s="2" t="s">
        <v>229</v>
      </c>
      <c r="E103" s="4">
        <f t="shared" si="1"/>
        <v>101</v>
      </c>
      <c r="CO103">
        <v>14</v>
      </c>
      <c r="CP103">
        <v>14</v>
      </c>
      <c r="CQ103">
        <v>14</v>
      </c>
      <c r="CR103">
        <v>14</v>
      </c>
      <c r="CS103">
        <v>15</v>
      </c>
      <c r="CT103">
        <v>15</v>
      </c>
      <c r="CU103">
        <v>15</v>
      </c>
    </row>
    <row r="104" spans="1:99" x14ac:dyDescent="0.3">
      <c r="A104" s="43">
        <v>30101</v>
      </c>
      <c r="B104" s="2" t="s">
        <v>144</v>
      </c>
      <c r="C104" s="2" t="s">
        <v>144</v>
      </c>
      <c r="D104" s="2" t="s">
        <v>230</v>
      </c>
      <c r="E104" s="4">
        <f t="shared" si="1"/>
        <v>91</v>
      </c>
      <c r="R104" s="1"/>
      <c r="CO104">
        <v>12</v>
      </c>
      <c r="CP104">
        <v>12</v>
      </c>
      <c r="CQ104">
        <v>12</v>
      </c>
      <c r="CR104">
        <v>12</v>
      </c>
      <c r="CS104">
        <v>14</v>
      </c>
      <c r="CT104">
        <v>14</v>
      </c>
      <c r="CU104">
        <v>15</v>
      </c>
    </row>
    <row r="105" spans="1:99" x14ac:dyDescent="0.3">
      <c r="A105" s="43">
        <v>40103</v>
      </c>
      <c r="B105" s="2" t="s">
        <v>154</v>
      </c>
      <c r="C105" s="2" t="s">
        <v>155</v>
      </c>
      <c r="D105" s="2" t="s">
        <v>231</v>
      </c>
      <c r="E105" s="4">
        <f t="shared" si="1"/>
        <v>87</v>
      </c>
      <c r="CO105">
        <v>12</v>
      </c>
      <c r="CP105">
        <v>12</v>
      </c>
      <c r="CQ105">
        <v>12</v>
      </c>
      <c r="CR105">
        <v>12</v>
      </c>
      <c r="CS105">
        <v>12</v>
      </c>
      <c r="CT105">
        <v>12</v>
      </c>
      <c r="CU105">
        <v>15</v>
      </c>
    </row>
    <row r="106" spans="1:99" x14ac:dyDescent="0.3">
      <c r="A106" s="43">
        <v>40201</v>
      </c>
      <c r="B106" s="2" t="s">
        <v>154</v>
      </c>
      <c r="C106" s="2" t="s">
        <v>195</v>
      </c>
      <c r="D106" s="2" t="s">
        <v>232</v>
      </c>
      <c r="E106" s="4">
        <f t="shared" si="1"/>
        <v>75</v>
      </c>
      <c r="CO106">
        <v>10</v>
      </c>
      <c r="CP106">
        <v>10</v>
      </c>
      <c r="CQ106">
        <v>10</v>
      </c>
      <c r="CR106">
        <v>10</v>
      </c>
      <c r="CS106">
        <v>10</v>
      </c>
      <c r="CT106">
        <v>10</v>
      </c>
      <c r="CU106">
        <v>15</v>
      </c>
    </row>
    <row r="107" spans="1:99" x14ac:dyDescent="0.3">
      <c r="A107" s="43">
        <v>130707</v>
      </c>
      <c r="B107" s="2" t="s">
        <v>102</v>
      </c>
      <c r="C107" s="2" t="s">
        <v>138</v>
      </c>
      <c r="D107" s="2" t="s">
        <v>233</v>
      </c>
      <c r="E107" s="4">
        <f t="shared" si="1"/>
        <v>53</v>
      </c>
      <c r="CO107">
        <v>6</v>
      </c>
      <c r="CP107">
        <v>6</v>
      </c>
      <c r="CQ107">
        <v>6</v>
      </c>
      <c r="CR107">
        <v>6</v>
      </c>
      <c r="CS107">
        <v>7</v>
      </c>
      <c r="CT107">
        <v>7</v>
      </c>
      <c r="CU107">
        <v>15</v>
      </c>
    </row>
    <row r="108" spans="1:99" x14ac:dyDescent="0.3">
      <c r="A108" s="43">
        <v>40404</v>
      </c>
      <c r="B108" s="2" t="s">
        <v>154</v>
      </c>
      <c r="C108" s="2" t="s">
        <v>234</v>
      </c>
      <c r="D108" s="2" t="s">
        <v>235</v>
      </c>
      <c r="E108" s="4">
        <f t="shared" si="1"/>
        <v>98</v>
      </c>
      <c r="CO108">
        <v>14</v>
      </c>
      <c r="CP108">
        <v>14</v>
      </c>
      <c r="CQ108">
        <v>14</v>
      </c>
      <c r="CR108">
        <v>14</v>
      </c>
      <c r="CS108">
        <v>14</v>
      </c>
      <c r="CT108">
        <v>14</v>
      </c>
      <c r="CU108">
        <v>14</v>
      </c>
    </row>
    <row r="109" spans="1:99" x14ac:dyDescent="0.3">
      <c r="A109" s="43">
        <v>40503</v>
      </c>
      <c r="B109" s="2" t="s">
        <v>154</v>
      </c>
      <c r="C109" s="2" t="s">
        <v>236</v>
      </c>
      <c r="D109" s="2" t="s">
        <v>236</v>
      </c>
      <c r="E109" s="4">
        <f t="shared" si="1"/>
        <v>86</v>
      </c>
      <c r="CO109">
        <v>11</v>
      </c>
      <c r="CP109">
        <v>11</v>
      </c>
      <c r="CQ109">
        <v>11</v>
      </c>
      <c r="CR109">
        <v>11</v>
      </c>
      <c r="CS109">
        <v>14</v>
      </c>
      <c r="CT109">
        <v>14</v>
      </c>
      <c r="CU109">
        <v>14</v>
      </c>
    </row>
    <row r="110" spans="1:99" x14ac:dyDescent="0.3">
      <c r="A110" s="43">
        <v>130714</v>
      </c>
      <c r="B110" s="2" t="s">
        <v>102</v>
      </c>
      <c r="C110" s="2" t="s">
        <v>138</v>
      </c>
      <c r="D110" s="2" t="s">
        <v>237</v>
      </c>
      <c r="E110" s="4">
        <f t="shared" si="1"/>
        <v>76</v>
      </c>
      <c r="CO110">
        <v>10</v>
      </c>
      <c r="CP110">
        <v>10</v>
      </c>
      <c r="CQ110">
        <v>10</v>
      </c>
      <c r="CR110">
        <v>10</v>
      </c>
      <c r="CS110">
        <v>11</v>
      </c>
      <c r="CT110">
        <v>11</v>
      </c>
      <c r="CU110">
        <v>14</v>
      </c>
    </row>
    <row r="111" spans="1:99" x14ac:dyDescent="0.3">
      <c r="A111" s="43">
        <v>90401</v>
      </c>
      <c r="B111" s="2" t="s">
        <v>114</v>
      </c>
      <c r="C111" s="2" t="s">
        <v>238</v>
      </c>
      <c r="D111" s="2" t="s">
        <v>239</v>
      </c>
      <c r="E111" s="4">
        <f t="shared" si="1"/>
        <v>91</v>
      </c>
      <c r="CO111">
        <v>13</v>
      </c>
      <c r="CP111">
        <v>13</v>
      </c>
      <c r="CQ111">
        <v>13</v>
      </c>
      <c r="CR111">
        <v>13</v>
      </c>
      <c r="CS111">
        <v>13</v>
      </c>
      <c r="CT111">
        <v>13</v>
      </c>
      <c r="CU111">
        <v>13</v>
      </c>
    </row>
    <row r="112" spans="1:99" x14ac:dyDescent="0.3">
      <c r="A112" s="43">
        <v>10215</v>
      </c>
      <c r="B112" s="2" t="s">
        <v>163</v>
      </c>
      <c r="C112" s="2" t="s">
        <v>164</v>
      </c>
      <c r="D112" s="2" t="s">
        <v>240</v>
      </c>
      <c r="E112" s="4">
        <f t="shared" si="1"/>
        <v>51</v>
      </c>
      <c r="CO112">
        <v>4</v>
      </c>
      <c r="CP112">
        <v>4</v>
      </c>
      <c r="CQ112">
        <v>4</v>
      </c>
      <c r="CR112">
        <v>4</v>
      </c>
      <c r="CS112">
        <v>11</v>
      </c>
      <c r="CT112">
        <v>11</v>
      </c>
      <c r="CU112">
        <v>13</v>
      </c>
    </row>
    <row r="113" spans="1:99" x14ac:dyDescent="0.3">
      <c r="A113" s="43">
        <v>130312</v>
      </c>
      <c r="B113" s="2" t="s">
        <v>102</v>
      </c>
      <c r="C113" s="2" t="s">
        <v>222</v>
      </c>
      <c r="D113" s="2" t="s">
        <v>241</v>
      </c>
      <c r="E113" s="4">
        <f t="shared" si="1"/>
        <v>80</v>
      </c>
      <c r="CO113">
        <v>11</v>
      </c>
      <c r="CP113">
        <v>11</v>
      </c>
      <c r="CQ113">
        <v>11</v>
      </c>
      <c r="CR113">
        <v>11</v>
      </c>
      <c r="CS113">
        <v>12</v>
      </c>
      <c r="CT113">
        <v>12</v>
      </c>
      <c r="CU113">
        <v>12</v>
      </c>
    </row>
    <row r="114" spans="1:99" ht="24" x14ac:dyDescent="0.3">
      <c r="A114" s="43">
        <v>91201</v>
      </c>
      <c r="B114" s="2" t="s">
        <v>114</v>
      </c>
      <c r="C114" s="2" t="s">
        <v>242</v>
      </c>
      <c r="D114" s="2" t="s">
        <v>243</v>
      </c>
      <c r="E114" s="4">
        <f t="shared" si="1"/>
        <v>30</v>
      </c>
      <c r="CO114">
        <v>3</v>
      </c>
      <c r="CP114">
        <v>3</v>
      </c>
      <c r="CQ114">
        <v>3</v>
      </c>
      <c r="CR114">
        <v>3</v>
      </c>
      <c r="CS114">
        <v>3</v>
      </c>
      <c r="CT114">
        <v>3</v>
      </c>
      <c r="CU114">
        <v>12</v>
      </c>
    </row>
    <row r="115" spans="1:99" x14ac:dyDescent="0.3">
      <c r="A115" s="43">
        <v>20605</v>
      </c>
      <c r="B115" s="2" t="s">
        <v>212</v>
      </c>
      <c r="C115" s="2" t="s">
        <v>213</v>
      </c>
      <c r="D115" s="2" t="s">
        <v>174</v>
      </c>
      <c r="E115" s="4">
        <f t="shared" si="1"/>
        <v>73</v>
      </c>
      <c r="R115" s="1"/>
      <c r="CO115">
        <v>10</v>
      </c>
      <c r="CP115">
        <v>10</v>
      </c>
      <c r="CQ115">
        <v>10</v>
      </c>
      <c r="CR115">
        <v>10</v>
      </c>
      <c r="CS115">
        <v>11</v>
      </c>
      <c r="CT115">
        <v>11</v>
      </c>
      <c r="CU115">
        <v>11</v>
      </c>
    </row>
    <row r="116" spans="1:99" x14ac:dyDescent="0.3">
      <c r="A116" s="43">
        <v>40610</v>
      </c>
      <c r="B116" s="2" t="s">
        <v>154</v>
      </c>
      <c r="C116" s="2" t="s">
        <v>171</v>
      </c>
      <c r="D116" s="2" t="s">
        <v>244</v>
      </c>
      <c r="E116" s="4">
        <f t="shared" si="1"/>
        <v>77</v>
      </c>
      <c r="CO116">
        <v>11</v>
      </c>
      <c r="CP116">
        <v>11</v>
      </c>
      <c r="CQ116">
        <v>11</v>
      </c>
      <c r="CR116">
        <v>11</v>
      </c>
      <c r="CS116">
        <v>11</v>
      </c>
      <c r="CT116">
        <v>11</v>
      </c>
      <c r="CU116">
        <v>11</v>
      </c>
    </row>
    <row r="117" spans="1:99" x14ac:dyDescent="0.3">
      <c r="A117" s="43">
        <v>20301</v>
      </c>
      <c r="B117" s="2" t="s">
        <v>212</v>
      </c>
      <c r="C117" s="2" t="s">
        <v>245</v>
      </c>
      <c r="D117" s="2" t="s">
        <v>246</v>
      </c>
      <c r="E117" s="4">
        <f t="shared" si="1"/>
        <v>55</v>
      </c>
      <c r="R117" s="1"/>
      <c r="CO117">
        <v>6</v>
      </c>
      <c r="CP117">
        <v>6</v>
      </c>
      <c r="CQ117">
        <v>6</v>
      </c>
      <c r="CR117">
        <v>6</v>
      </c>
      <c r="CS117">
        <v>10</v>
      </c>
      <c r="CT117">
        <v>10</v>
      </c>
      <c r="CU117">
        <v>11</v>
      </c>
    </row>
    <row r="118" spans="1:99" x14ac:dyDescent="0.3">
      <c r="A118" s="43">
        <v>20201</v>
      </c>
      <c r="B118" s="2" t="s">
        <v>212</v>
      </c>
      <c r="C118" s="2" t="s">
        <v>217</v>
      </c>
      <c r="D118" s="2" t="s">
        <v>247</v>
      </c>
      <c r="E118" s="4">
        <f t="shared" si="1"/>
        <v>70</v>
      </c>
      <c r="R118" s="1"/>
      <c r="CO118">
        <v>10</v>
      </c>
      <c r="CP118">
        <v>10</v>
      </c>
      <c r="CQ118">
        <v>10</v>
      </c>
      <c r="CR118">
        <v>10</v>
      </c>
      <c r="CS118">
        <v>10</v>
      </c>
      <c r="CT118">
        <v>10</v>
      </c>
      <c r="CU118">
        <v>10</v>
      </c>
    </row>
    <row r="119" spans="1:99" x14ac:dyDescent="0.3">
      <c r="A119" s="43">
        <v>20104</v>
      </c>
      <c r="B119" s="2" t="s">
        <v>212</v>
      </c>
      <c r="C119" s="2" t="s">
        <v>219</v>
      </c>
      <c r="D119" s="2" t="s">
        <v>248</v>
      </c>
      <c r="E119" s="4">
        <f t="shared" si="1"/>
        <v>70</v>
      </c>
      <c r="R119" s="1"/>
      <c r="CO119">
        <v>10</v>
      </c>
      <c r="CP119">
        <v>10</v>
      </c>
      <c r="CQ119">
        <v>10</v>
      </c>
      <c r="CR119">
        <v>10</v>
      </c>
      <c r="CS119">
        <v>10</v>
      </c>
      <c r="CT119">
        <v>10</v>
      </c>
      <c r="CU119">
        <v>10</v>
      </c>
    </row>
    <row r="120" spans="1:99" x14ac:dyDescent="0.3">
      <c r="A120" s="43">
        <v>20401</v>
      </c>
      <c r="B120" s="2" t="s">
        <v>212</v>
      </c>
      <c r="C120" s="2" t="s">
        <v>249</v>
      </c>
      <c r="D120" s="2" t="s">
        <v>250</v>
      </c>
      <c r="E120" s="4">
        <f t="shared" si="1"/>
        <v>50</v>
      </c>
      <c r="R120" s="1"/>
      <c r="CO120">
        <v>6</v>
      </c>
      <c r="CP120">
        <v>6</v>
      </c>
      <c r="CQ120">
        <v>6</v>
      </c>
      <c r="CR120">
        <v>6</v>
      </c>
      <c r="CS120">
        <v>8</v>
      </c>
      <c r="CT120">
        <v>8</v>
      </c>
      <c r="CU120">
        <v>10</v>
      </c>
    </row>
    <row r="121" spans="1:99" x14ac:dyDescent="0.3">
      <c r="A121" s="43">
        <v>40101</v>
      </c>
      <c r="B121" s="2" t="s">
        <v>154</v>
      </c>
      <c r="C121" s="2" t="s">
        <v>155</v>
      </c>
      <c r="D121" s="2" t="s">
        <v>251</v>
      </c>
      <c r="E121" s="4">
        <f t="shared" si="1"/>
        <v>61</v>
      </c>
      <c r="CO121">
        <v>8</v>
      </c>
      <c r="CP121">
        <v>8</v>
      </c>
      <c r="CQ121">
        <v>9</v>
      </c>
      <c r="CR121">
        <v>9</v>
      </c>
      <c r="CS121">
        <v>9</v>
      </c>
      <c r="CT121">
        <v>9</v>
      </c>
      <c r="CU121">
        <v>9</v>
      </c>
    </row>
    <row r="122" spans="1:99" x14ac:dyDescent="0.3">
      <c r="A122" s="43">
        <v>10213</v>
      </c>
      <c r="B122" s="2" t="s">
        <v>163</v>
      </c>
      <c r="C122" s="2" t="s">
        <v>164</v>
      </c>
      <c r="D122" s="2" t="s">
        <v>252</v>
      </c>
      <c r="E122" s="4">
        <f t="shared" si="1"/>
        <v>53</v>
      </c>
      <c r="CO122">
        <v>7</v>
      </c>
      <c r="CP122">
        <v>7</v>
      </c>
      <c r="CQ122">
        <v>7</v>
      </c>
      <c r="CR122">
        <v>7</v>
      </c>
      <c r="CS122">
        <v>8</v>
      </c>
      <c r="CT122">
        <v>8</v>
      </c>
      <c r="CU122">
        <v>9</v>
      </c>
    </row>
    <row r="123" spans="1:99" x14ac:dyDescent="0.3">
      <c r="A123" s="43">
        <v>40301</v>
      </c>
      <c r="B123" s="2" t="s">
        <v>154</v>
      </c>
      <c r="C123" s="2" t="s">
        <v>253</v>
      </c>
      <c r="D123" s="2" t="s">
        <v>254</v>
      </c>
      <c r="E123" s="4">
        <f t="shared" si="1"/>
        <v>49</v>
      </c>
      <c r="CO123">
        <v>6</v>
      </c>
      <c r="CP123">
        <v>6</v>
      </c>
      <c r="CQ123">
        <v>6</v>
      </c>
      <c r="CR123">
        <v>6</v>
      </c>
      <c r="CS123">
        <v>8</v>
      </c>
      <c r="CT123">
        <v>8</v>
      </c>
      <c r="CU123">
        <v>9</v>
      </c>
    </row>
    <row r="124" spans="1:99" x14ac:dyDescent="0.3">
      <c r="A124" s="43">
        <v>10203</v>
      </c>
      <c r="B124" s="2" t="s">
        <v>163</v>
      </c>
      <c r="C124" s="2" t="s">
        <v>164</v>
      </c>
      <c r="D124" s="2" t="s">
        <v>255</v>
      </c>
      <c r="E124" s="4">
        <f t="shared" si="1"/>
        <v>41</v>
      </c>
      <c r="R124" s="1"/>
      <c r="CO124">
        <v>4</v>
      </c>
      <c r="CP124">
        <v>4</v>
      </c>
      <c r="CQ124">
        <v>4</v>
      </c>
      <c r="CR124">
        <v>4</v>
      </c>
      <c r="CS124">
        <v>8</v>
      </c>
      <c r="CT124">
        <v>8</v>
      </c>
      <c r="CU124">
        <v>9</v>
      </c>
    </row>
    <row r="125" spans="1:99" x14ac:dyDescent="0.3">
      <c r="A125" s="43">
        <v>40502</v>
      </c>
      <c r="B125" s="2" t="s">
        <v>154</v>
      </c>
      <c r="C125" s="2" t="s">
        <v>236</v>
      </c>
      <c r="D125" s="2" t="s">
        <v>256</v>
      </c>
      <c r="E125" s="4">
        <f t="shared" si="1"/>
        <v>56</v>
      </c>
      <c r="CO125">
        <v>8</v>
      </c>
      <c r="CP125">
        <v>8</v>
      </c>
      <c r="CQ125">
        <v>8</v>
      </c>
      <c r="CR125">
        <v>8</v>
      </c>
      <c r="CS125">
        <v>8</v>
      </c>
      <c r="CT125">
        <v>8</v>
      </c>
      <c r="CU125">
        <v>8</v>
      </c>
    </row>
    <row r="126" spans="1:99" x14ac:dyDescent="0.3">
      <c r="A126" s="43">
        <v>91002</v>
      </c>
      <c r="B126" s="2" t="s">
        <v>114</v>
      </c>
      <c r="C126" s="2" t="s">
        <v>115</v>
      </c>
      <c r="D126" s="2" t="s">
        <v>257</v>
      </c>
      <c r="E126" s="4">
        <f t="shared" si="1"/>
        <v>56</v>
      </c>
      <c r="CO126">
        <v>8</v>
      </c>
      <c r="CP126">
        <v>8</v>
      </c>
      <c r="CQ126">
        <v>8</v>
      </c>
      <c r="CR126">
        <v>8</v>
      </c>
      <c r="CS126">
        <v>8</v>
      </c>
      <c r="CT126">
        <v>8</v>
      </c>
      <c r="CU126">
        <v>8</v>
      </c>
    </row>
    <row r="127" spans="1:99" x14ac:dyDescent="0.3">
      <c r="A127" s="43">
        <v>41104</v>
      </c>
      <c r="B127" s="2" t="s">
        <v>154</v>
      </c>
      <c r="C127" s="2" t="s">
        <v>258</v>
      </c>
      <c r="D127" s="2" t="s">
        <v>258</v>
      </c>
      <c r="E127" s="4">
        <f t="shared" si="1"/>
        <v>44</v>
      </c>
      <c r="CO127">
        <v>5</v>
      </c>
      <c r="CP127">
        <v>5</v>
      </c>
      <c r="CQ127">
        <v>5</v>
      </c>
      <c r="CR127">
        <v>5</v>
      </c>
      <c r="CS127">
        <v>8</v>
      </c>
      <c r="CT127">
        <v>8</v>
      </c>
      <c r="CU127">
        <v>8</v>
      </c>
    </row>
    <row r="128" spans="1:99" x14ac:dyDescent="0.3">
      <c r="A128" s="43">
        <v>130401</v>
      </c>
      <c r="B128" s="2" t="s">
        <v>102</v>
      </c>
      <c r="C128" s="2" t="s">
        <v>259</v>
      </c>
      <c r="D128" s="2" t="s">
        <v>260</v>
      </c>
      <c r="E128" s="4">
        <f t="shared" si="1"/>
        <v>50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8</v>
      </c>
    </row>
    <row r="129" spans="1:99" x14ac:dyDescent="0.3">
      <c r="A129" s="43">
        <v>91010</v>
      </c>
      <c r="B129" s="2" t="s">
        <v>114</v>
      </c>
      <c r="C129" s="2" t="s">
        <v>115</v>
      </c>
      <c r="D129" s="2" t="s">
        <v>261</v>
      </c>
      <c r="E129" s="4">
        <f t="shared" si="1"/>
        <v>50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8</v>
      </c>
    </row>
    <row r="130" spans="1:99" x14ac:dyDescent="0.3">
      <c r="A130" s="43">
        <v>20103</v>
      </c>
      <c r="B130" s="2" t="s">
        <v>212</v>
      </c>
      <c r="C130" s="2" t="s">
        <v>219</v>
      </c>
      <c r="D130" s="2" t="s">
        <v>262</v>
      </c>
      <c r="E130" s="4">
        <f t="shared" si="1"/>
        <v>50</v>
      </c>
      <c r="R130" s="1"/>
      <c r="CO130">
        <v>7</v>
      </c>
      <c r="CP130">
        <v>7</v>
      </c>
      <c r="CQ130">
        <v>7</v>
      </c>
      <c r="CR130">
        <v>7</v>
      </c>
      <c r="CS130">
        <v>7</v>
      </c>
      <c r="CT130">
        <v>7</v>
      </c>
      <c r="CU130">
        <v>8</v>
      </c>
    </row>
    <row r="131" spans="1:99" x14ac:dyDescent="0.3">
      <c r="A131" s="43">
        <v>20606</v>
      </c>
      <c r="B131" s="2" t="s">
        <v>212</v>
      </c>
      <c r="C131" s="2" t="s">
        <v>213</v>
      </c>
      <c r="D131" s="2" t="s">
        <v>263</v>
      </c>
      <c r="E131" s="4">
        <f t="shared" si="1"/>
        <v>50</v>
      </c>
      <c r="R131" s="1"/>
      <c r="CO131">
        <v>7</v>
      </c>
      <c r="CP131">
        <v>7</v>
      </c>
      <c r="CQ131">
        <v>7</v>
      </c>
      <c r="CR131">
        <v>7</v>
      </c>
      <c r="CS131">
        <v>7</v>
      </c>
      <c r="CT131">
        <v>7</v>
      </c>
      <c r="CU131">
        <v>8</v>
      </c>
    </row>
    <row r="132" spans="1:99" x14ac:dyDescent="0.3">
      <c r="A132" s="43">
        <v>90801</v>
      </c>
      <c r="B132" s="2" t="s">
        <v>114</v>
      </c>
      <c r="C132" s="2" t="s">
        <v>118</v>
      </c>
      <c r="D132" s="2" t="s">
        <v>264</v>
      </c>
      <c r="E132" s="4">
        <f t="shared" ref="E132:E195" si="2">SUM(F132:AEX132)</f>
        <v>36</v>
      </c>
      <c r="CO132">
        <v>4</v>
      </c>
      <c r="CP132">
        <v>4</v>
      </c>
      <c r="CQ132">
        <v>4</v>
      </c>
      <c r="CR132">
        <v>4</v>
      </c>
      <c r="CS132">
        <v>6</v>
      </c>
      <c r="CT132">
        <v>6</v>
      </c>
      <c r="CU132">
        <v>8</v>
      </c>
    </row>
    <row r="133" spans="1:99" x14ac:dyDescent="0.3">
      <c r="A133" s="43">
        <v>10305</v>
      </c>
      <c r="B133" s="2" t="s">
        <v>163</v>
      </c>
      <c r="C133" s="2" t="s">
        <v>167</v>
      </c>
      <c r="D133" s="2" t="s">
        <v>265</v>
      </c>
      <c r="E133" s="4">
        <f t="shared" si="2"/>
        <v>24</v>
      </c>
      <c r="R133" s="1"/>
      <c r="CO133">
        <v>2</v>
      </c>
      <c r="CP133">
        <v>2</v>
      </c>
      <c r="CQ133">
        <v>2</v>
      </c>
      <c r="CR133">
        <v>2</v>
      </c>
      <c r="CS133">
        <v>4</v>
      </c>
      <c r="CT133">
        <v>4</v>
      </c>
      <c r="CU133">
        <v>8</v>
      </c>
    </row>
    <row r="134" spans="1:99" x14ac:dyDescent="0.3">
      <c r="A134" s="43">
        <v>120206</v>
      </c>
      <c r="B134" s="2" t="s">
        <v>191</v>
      </c>
      <c r="C134" s="2" t="s">
        <v>266</v>
      </c>
      <c r="D134" s="2" t="s">
        <v>267</v>
      </c>
      <c r="E134" s="4">
        <f t="shared" si="2"/>
        <v>49</v>
      </c>
      <c r="CO134">
        <v>7</v>
      </c>
      <c r="CP134">
        <v>7</v>
      </c>
      <c r="CQ134">
        <v>7</v>
      </c>
      <c r="CR134">
        <v>7</v>
      </c>
      <c r="CS134">
        <v>7</v>
      </c>
      <c r="CT134">
        <v>7</v>
      </c>
      <c r="CU134">
        <v>7</v>
      </c>
    </row>
    <row r="135" spans="1:99" x14ac:dyDescent="0.3">
      <c r="A135" s="43">
        <v>70303</v>
      </c>
      <c r="B135" s="2" t="s">
        <v>268</v>
      </c>
      <c r="C135" s="2" t="s">
        <v>268</v>
      </c>
      <c r="D135" s="2" t="s">
        <v>257</v>
      </c>
      <c r="E135" s="4">
        <f t="shared" si="2"/>
        <v>49</v>
      </c>
      <c r="CO135">
        <v>7</v>
      </c>
      <c r="CP135">
        <v>7</v>
      </c>
      <c r="CQ135">
        <v>7</v>
      </c>
      <c r="CR135">
        <v>7</v>
      </c>
      <c r="CS135">
        <v>7</v>
      </c>
      <c r="CT135">
        <v>7</v>
      </c>
      <c r="CU135">
        <v>7</v>
      </c>
    </row>
    <row r="136" spans="1:99" x14ac:dyDescent="0.3">
      <c r="A136" s="43">
        <v>50101</v>
      </c>
      <c r="B136" s="2" t="s">
        <v>151</v>
      </c>
      <c r="C136" s="2" t="s">
        <v>269</v>
      </c>
      <c r="D136" s="2" t="s">
        <v>270</v>
      </c>
      <c r="E136" s="4">
        <f t="shared" si="2"/>
        <v>49</v>
      </c>
      <c r="CO136">
        <v>7</v>
      </c>
      <c r="CP136">
        <v>7</v>
      </c>
      <c r="CQ136">
        <v>7</v>
      </c>
      <c r="CR136">
        <v>7</v>
      </c>
      <c r="CS136">
        <v>7</v>
      </c>
      <c r="CT136">
        <v>7</v>
      </c>
      <c r="CU136">
        <v>7</v>
      </c>
    </row>
    <row r="137" spans="1:99" x14ac:dyDescent="0.3">
      <c r="A137" s="43">
        <v>30109</v>
      </c>
      <c r="B137" s="2" t="s">
        <v>144</v>
      </c>
      <c r="C137" s="2" t="s">
        <v>144</v>
      </c>
      <c r="D137" s="2" t="s">
        <v>271</v>
      </c>
      <c r="E137" s="4">
        <f t="shared" si="2"/>
        <v>49</v>
      </c>
      <c r="R137" s="1"/>
      <c r="CO137">
        <v>7</v>
      </c>
      <c r="CP137">
        <v>7</v>
      </c>
      <c r="CQ137">
        <v>7</v>
      </c>
      <c r="CR137">
        <v>7</v>
      </c>
      <c r="CS137">
        <v>7</v>
      </c>
      <c r="CT137">
        <v>7</v>
      </c>
      <c r="CU137">
        <v>7</v>
      </c>
    </row>
    <row r="138" spans="1:99" x14ac:dyDescent="0.3">
      <c r="A138" s="43">
        <v>91005</v>
      </c>
      <c r="B138" s="2" t="s">
        <v>114</v>
      </c>
      <c r="C138" s="2" t="s">
        <v>115</v>
      </c>
      <c r="D138" s="2" t="s">
        <v>272</v>
      </c>
      <c r="E138" s="4">
        <f t="shared" si="2"/>
        <v>49</v>
      </c>
      <c r="CO138">
        <v>7</v>
      </c>
      <c r="CP138">
        <v>7</v>
      </c>
      <c r="CQ138">
        <v>7</v>
      </c>
      <c r="CR138">
        <v>7</v>
      </c>
      <c r="CS138">
        <v>7</v>
      </c>
      <c r="CT138">
        <v>7</v>
      </c>
      <c r="CU138">
        <v>7</v>
      </c>
    </row>
    <row r="139" spans="1:99" x14ac:dyDescent="0.3">
      <c r="A139" s="43">
        <v>10401</v>
      </c>
      <c r="B139" s="2" t="s">
        <v>163</v>
      </c>
      <c r="C139" s="2" t="s">
        <v>273</v>
      </c>
      <c r="D139" s="2" t="s">
        <v>274</v>
      </c>
      <c r="E139" s="4">
        <f t="shared" si="2"/>
        <v>35</v>
      </c>
      <c r="CO139">
        <v>4</v>
      </c>
      <c r="CP139">
        <v>4</v>
      </c>
      <c r="CQ139">
        <v>4</v>
      </c>
      <c r="CR139">
        <v>4</v>
      </c>
      <c r="CS139">
        <v>6</v>
      </c>
      <c r="CT139">
        <v>6</v>
      </c>
      <c r="CU139">
        <v>7</v>
      </c>
    </row>
    <row r="140" spans="1:99" x14ac:dyDescent="0.3">
      <c r="A140" s="43">
        <v>80502</v>
      </c>
      <c r="B140" s="2" t="s">
        <v>99</v>
      </c>
      <c r="C140" s="2" t="s">
        <v>134</v>
      </c>
      <c r="D140" s="2" t="s">
        <v>275</v>
      </c>
      <c r="E140" s="4">
        <f t="shared" si="2"/>
        <v>38</v>
      </c>
      <c r="CO140">
        <v>5</v>
      </c>
      <c r="CP140">
        <v>5</v>
      </c>
      <c r="CQ140">
        <v>5</v>
      </c>
      <c r="CR140">
        <v>5</v>
      </c>
      <c r="CS140">
        <v>6</v>
      </c>
      <c r="CT140">
        <v>6</v>
      </c>
      <c r="CU140">
        <v>6</v>
      </c>
    </row>
    <row r="141" spans="1:99" x14ac:dyDescent="0.3">
      <c r="A141" s="43">
        <v>130408</v>
      </c>
      <c r="B141" s="2" t="s">
        <v>102</v>
      </c>
      <c r="C141" s="2" t="s">
        <v>259</v>
      </c>
      <c r="D141" s="2" t="s">
        <v>276</v>
      </c>
      <c r="E141" s="4">
        <f t="shared" si="2"/>
        <v>38</v>
      </c>
      <c r="CO141">
        <v>5</v>
      </c>
      <c r="CP141">
        <v>5</v>
      </c>
      <c r="CQ141">
        <v>5</v>
      </c>
      <c r="CR141">
        <v>5</v>
      </c>
      <c r="CS141">
        <v>6</v>
      </c>
      <c r="CT141">
        <v>6</v>
      </c>
      <c r="CU141">
        <v>6</v>
      </c>
    </row>
    <row r="142" spans="1:99" x14ac:dyDescent="0.3">
      <c r="A142" s="43">
        <v>40515</v>
      </c>
      <c r="B142" s="2" t="s">
        <v>154</v>
      </c>
      <c r="C142" s="2" t="s">
        <v>236</v>
      </c>
      <c r="D142" s="2" t="s">
        <v>277</v>
      </c>
      <c r="E142" s="4">
        <f t="shared" si="2"/>
        <v>42</v>
      </c>
      <c r="CO142">
        <v>6</v>
      </c>
      <c r="CP142">
        <v>6</v>
      </c>
      <c r="CQ142">
        <v>6</v>
      </c>
      <c r="CR142">
        <v>6</v>
      </c>
      <c r="CS142">
        <v>6</v>
      </c>
      <c r="CT142">
        <v>6</v>
      </c>
      <c r="CU142">
        <v>6</v>
      </c>
    </row>
    <row r="143" spans="1:99" x14ac:dyDescent="0.3">
      <c r="A143" s="43">
        <v>130104</v>
      </c>
      <c r="B143" s="2" t="s">
        <v>102</v>
      </c>
      <c r="C143" s="2" t="s">
        <v>103</v>
      </c>
      <c r="D143" s="2" t="s">
        <v>278</v>
      </c>
      <c r="E143" s="4">
        <f t="shared" si="2"/>
        <v>42</v>
      </c>
      <c r="CO143">
        <v>6</v>
      </c>
      <c r="CP143">
        <v>6</v>
      </c>
      <c r="CQ143">
        <v>6</v>
      </c>
      <c r="CR143">
        <v>6</v>
      </c>
      <c r="CS143">
        <v>6</v>
      </c>
      <c r="CT143">
        <v>6</v>
      </c>
      <c r="CU143">
        <v>6</v>
      </c>
    </row>
    <row r="144" spans="1:99" x14ac:dyDescent="0.3">
      <c r="A144" s="43">
        <v>130718</v>
      </c>
      <c r="B144" s="2" t="s">
        <v>102</v>
      </c>
      <c r="C144" s="2" t="s">
        <v>138</v>
      </c>
      <c r="D144" s="2" t="s">
        <v>279</v>
      </c>
      <c r="E144" s="4">
        <f t="shared" si="2"/>
        <v>38</v>
      </c>
      <c r="CO144">
        <v>5</v>
      </c>
      <c r="CP144">
        <v>5</v>
      </c>
      <c r="CQ144">
        <v>5</v>
      </c>
      <c r="CR144">
        <v>5</v>
      </c>
      <c r="CS144">
        <v>6</v>
      </c>
      <c r="CT144">
        <v>6</v>
      </c>
      <c r="CU144">
        <v>6</v>
      </c>
    </row>
    <row r="145" spans="1:99" x14ac:dyDescent="0.3">
      <c r="A145" s="43">
        <v>40801</v>
      </c>
      <c r="B145" s="2" t="s">
        <v>154</v>
      </c>
      <c r="C145" s="2" t="s">
        <v>280</v>
      </c>
      <c r="D145" s="2" t="s">
        <v>280</v>
      </c>
      <c r="E145" s="4">
        <f t="shared" si="2"/>
        <v>36</v>
      </c>
      <c r="CO145">
        <v>5</v>
      </c>
      <c r="CP145">
        <v>5</v>
      </c>
      <c r="CQ145">
        <v>5</v>
      </c>
      <c r="CR145">
        <v>5</v>
      </c>
      <c r="CS145">
        <v>5</v>
      </c>
      <c r="CT145">
        <v>5</v>
      </c>
      <c r="CU145">
        <v>6</v>
      </c>
    </row>
    <row r="146" spans="1:99" x14ac:dyDescent="0.3">
      <c r="A146" s="43">
        <v>40501</v>
      </c>
      <c r="B146" s="2" t="s">
        <v>154</v>
      </c>
      <c r="C146" s="2" t="s">
        <v>236</v>
      </c>
      <c r="D146" s="2" t="s">
        <v>281</v>
      </c>
      <c r="E146" s="4">
        <f t="shared" si="2"/>
        <v>18</v>
      </c>
      <c r="CO146">
        <v>2</v>
      </c>
      <c r="CP146">
        <v>2</v>
      </c>
      <c r="CQ146">
        <v>1</v>
      </c>
      <c r="CR146">
        <v>1</v>
      </c>
      <c r="CS146">
        <v>3</v>
      </c>
      <c r="CT146">
        <v>3</v>
      </c>
      <c r="CU146">
        <v>6</v>
      </c>
    </row>
    <row r="147" spans="1:99" x14ac:dyDescent="0.3">
      <c r="A147" s="43">
        <v>20105</v>
      </c>
      <c r="B147" s="2" t="s">
        <v>212</v>
      </c>
      <c r="C147" s="2" t="s">
        <v>219</v>
      </c>
      <c r="D147" s="2" t="s">
        <v>282</v>
      </c>
      <c r="E147" s="4">
        <f t="shared" si="2"/>
        <v>35</v>
      </c>
      <c r="R147" s="1"/>
      <c r="CO147">
        <v>5</v>
      </c>
      <c r="CP147">
        <v>5</v>
      </c>
      <c r="CQ147">
        <v>5</v>
      </c>
      <c r="CR147">
        <v>5</v>
      </c>
      <c r="CS147">
        <v>5</v>
      </c>
      <c r="CT147">
        <v>5</v>
      </c>
      <c r="CU147">
        <v>5</v>
      </c>
    </row>
    <row r="148" spans="1:99" x14ac:dyDescent="0.3">
      <c r="A148" s="43">
        <v>20602</v>
      </c>
      <c r="B148" s="2" t="s">
        <v>212</v>
      </c>
      <c r="C148" s="2" t="s">
        <v>213</v>
      </c>
      <c r="D148" s="2" t="s">
        <v>283</v>
      </c>
      <c r="E148" s="4">
        <f t="shared" si="2"/>
        <v>35</v>
      </c>
      <c r="R148" s="1"/>
      <c r="CO148">
        <v>5</v>
      </c>
      <c r="CP148">
        <v>5</v>
      </c>
      <c r="CQ148">
        <v>5</v>
      </c>
      <c r="CR148">
        <v>5</v>
      </c>
      <c r="CS148">
        <v>5</v>
      </c>
      <c r="CT148">
        <v>5</v>
      </c>
      <c r="CU148">
        <v>5</v>
      </c>
    </row>
    <row r="149" spans="1:99" x14ac:dyDescent="0.3">
      <c r="A149" s="43">
        <v>90301</v>
      </c>
      <c r="B149" s="2" t="s">
        <v>114</v>
      </c>
      <c r="C149" s="2" t="s">
        <v>284</v>
      </c>
      <c r="D149" s="2" t="s">
        <v>285</v>
      </c>
      <c r="E149" s="4">
        <f t="shared" si="2"/>
        <v>35</v>
      </c>
      <c r="CO149">
        <v>5</v>
      </c>
      <c r="CP149">
        <v>5</v>
      </c>
      <c r="CQ149">
        <v>5</v>
      </c>
      <c r="CR149">
        <v>5</v>
      </c>
      <c r="CS149">
        <v>5</v>
      </c>
      <c r="CT149">
        <v>5</v>
      </c>
      <c r="CU149">
        <v>5</v>
      </c>
    </row>
    <row r="150" spans="1:99" x14ac:dyDescent="0.3">
      <c r="A150" s="43">
        <v>40701</v>
      </c>
      <c r="B150" s="2" t="s">
        <v>154</v>
      </c>
      <c r="C150" s="2" t="s">
        <v>286</v>
      </c>
      <c r="D150" s="2" t="s">
        <v>287</v>
      </c>
      <c r="E150" s="4">
        <f t="shared" si="2"/>
        <v>23</v>
      </c>
      <c r="CO150">
        <v>2</v>
      </c>
      <c r="CP150">
        <v>2</v>
      </c>
      <c r="CQ150">
        <v>2</v>
      </c>
      <c r="CR150">
        <v>2</v>
      </c>
      <c r="CS150">
        <v>5</v>
      </c>
      <c r="CT150">
        <v>5</v>
      </c>
      <c r="CU150">
        <v>5</v>
      </c>
    </row>
    <row r="151" spans="1:99" x14ac:dyDescent="0.3">
      <c r="A151" s="43">
        <v>10214</v>
      </c>
      <c r="B151" s="2" t="s">
        <v>163</v>
      </c>
      <c r="C151" s="2" t="s">
        <v>164</v>
      </c>
      <c r="D151" s="2" t="s">
        <v>288</v>
      </c>
      <c r="E151" s="4">
        <f t="shared" si="2"/>
        <v>15</v>
      </c>
      <c r="CS151">
        <v>5</v>
      </c>
      <c r="CT151">
        <v>5</v>
      </c>
      <c r="CU151">
        <v>5</v>
      </c>
    </row>
    <row r="152" spans="1:99" x14ac:dyDescent="0.3">
      <c r="A152" s="43">
        <v>120108</v>
      </c>
      <c r="B152" s="2" t="s">
        <v>191</v>
      </c>
      <c r="C152" s="2" t="s">
        <v>289</v>
      </c>
      <c r="D152" s="2" t="s">
        <v>290</v>
      </c>
      <c r="E152" s="4">
        <f t="shared" si="2"/>
        <v>35</v>
      </c>
      <c r="CO152">
        <v>5</v>
      </c>
      <c r="CP152">
        <v>5</v>
      </c>
      <c r="CQ152">
        <v>5</v>
      </c>
      <c r="CR152">
        <v>5</v>
      </c>
      <c r="CS152">
        <v>5</v>
      </c>
      <c r="CT152">
        <v>5</v>
      </c>
      <c r="CU152">
        <v>5</v>
      </c>
    </row>
    <row r="153" spans="1:99" x14ac:dyDescent="0.3">
      <c r="A153" s="43">
        <v>10303</v>
      </c>
      <c r="B153" s="2" t="s">
        <v>163</v>
      </c>
      <c r="C153" s="2" t="s">
        <v>167</v>
      </c>
      <c r="D153" s="2" t="s">
        <v>291</v>
      </c>
      <c r="E153" s="4">
        <f t="shared" si="2"/>
        <v>35</v>
      </c>
      <c r="R153" s="1"/>
      <c r="CO153">
        <v>5</v>
      </c>
      <c r="CP153">
        <v>5</v>
      </c>
      <c r="CQ153">
        <v>5</v>
      </c>
      <c r="CR153">
        <v>5</v>
      </c>
      <c r="CS153">
        <v>5</v>
      </c>
      <c r="CT153">
        <v>5</v>
      </c>
      <c r="CU153">
        <v>5</v>
      </c>
    </row>
    <row r="154" spans="1:99" x14ac:dyDescent="0.3">
      <c r="A154" s="43">
        <v>120101</v>
      </c>
      <c r="B154" s="2" t="s">
        <v>191</v>
      </c>
      <c r="C154" s="2" t="s">
        <v>289</v>
      </c>
      <c r="D154" s="2" t="s">
        <v>292</v>
      </c>
      <c r="E154" s="4">
        <f t="shared" si="2"/>
        <v>35</v>
      </c>
      <c r="CO154">
        <v>5</v>
      </c>
      <c r="CP154">
        <v>5</v>
      </c>
      <c r="CQ154">
        <v>5</v>
      </c>
      <c r="CR154">
        <v>5</v>
      </c>
      <c r="CS154">
        <v>5</v>
      </c>
      <c r="CT154">
        <v>5</v>
      </c>
      <c r="CU154">
        <v>5</v>
      </c>
    </row>
    <row r="155" spans="1:99" x14ac:dyDescent="0.3">
      <c r="A155" s="43">
        <v>130703</v>
      </c>
      <c r="B155" s="2" t="s">
        <v>102</v>
      </c>
      <c r="C155" s="2" t="s">
        <v>138</v>
      </c>
      <c r="D155" s="2" t="s">
        <v>293</v>
      </c>
      <c r="E155" s="4">
        <f t="shared" si="2"/>
        <v>29</v>
      </c>
      <c r="CO155">
        <v>4</v>
      </c>
      <c r="CP155">
        <v>4</v>
      </c>
      <c r="CQ155">
        <v>4</v>
      </c>
      <c r="CR155">
        <v>4</v>
      </c>
      <c r="CS155">
        <v>4</v>
      </c>
      <c r="CT155">
        <v>4</v>
      </c>
      <c r="CU155">
        <v>5</v>
      </c>
    </row>
    <row r="156" spans="1:99" x14ac:dyDescent="0.3">
      <c r="A156" s="43">
        <v>91006</v>
      </c>
      <c r="B156" s="2" t="s">
        <v>114</v>
      </c>
      <c r="C156" s="2" t="s">
        <v>115</v>
      </c>
      <c r="D156" s="2" t="s">
        <v>294</v>
      </c>
      <c r="E156" s="4">
        <f t="shared" si="2"/>
        <v>29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5</v>
      </c>
    </row>
    <row r="157" spans="1:99" x14ac:dyDescent="0.3">
      <c r="A157" s="43">
        <v>20407</v>
      </c>
      <c r="B157" s="2" t="s">
        <v>212</v>
      </c>
      <c r="C157" s="2" t="s">
        <v>249</v>
      </c>
      <c r="D157" s="2" t="s">
        <v>295</v>
      </c>
      <c r="E157" s="4">
        <f t="shared" si="2"/>
        <v>25</v>
      </c>
      <c r="CO157">
        <v>3</v>
      </c>
      <c r="CP157">
        <v>3</v>
      </c>
      <c r="CQ157">
        <v>3</v>
      </c>
      <c r="CR157">
        <v>3</v>
      </c>
      <c r="CS157">
        <v>4</v>
      </c>
      <c r="CT157">
        <v>4</v>
      </c>
      <c r="CU157">
        <v>5</v>
      </c>
    </row>
    <row r="158" spans="1:99" x14ac:dyDescent="0.3">
      <c r="A158" s="43">
        <v>120701</v>
      </c>
      <c r="B158" s="2" t="s">
        <v>191</v>
      </c>
      <c r="C158" s="2" t="s">
        <v>296</v>
      </c>
      <c r="D158" s="2" t="s">
        <v>296</v>
      </c>
      <c r="E158" s="4">
        <f t="shared" si="2"/>
        <v>11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5</v>
      </c>
    </row>
    <row r="159" spans="1:99" x14ac:dyDescent="0.3">
      <c r="A159" s="43">
        <v>60104</v>
      </c>
      <c r="B159" s="2" t="s">
        <v>158</v>
      </c>
      <c r="C159" s="2" t="s">
        <v>297</v>
      </c>
      <c r="D159" s="2" t="s">
        <v>298</v>
      </c>
      <c r="E159" s="4">
        <f t="shared" si="2"/>
        <v>11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5</v>
      </c>
    </row>
    <row r="160" spans="1:99" x14ac:dyDescent="0.3">
      <c r="A160" s="43">
        <v>120605</v>
      </c>
      <c r="B160" s="2" t="s">
        <v>191</v>
      </c>
      <c r="C160" s="2" t="s">
        <v>299</v>
      </c>
      <c r="D160" s="2" t="s">
        <v>299</v>
      </c>
      <c r="E160" s="4">
        <f t="shared" si="2"/>
        <v>5</v>
      </c>
      <c r="CU160">
        <v>5</v>
      </c>
    </row>
    <row r="161" spans="1:99" x14ac:dyDescent="0.3">
      <c r="A161" s="43">
        <v>20202</v>
      </c>
      <c r="B161" s="2" t="s">
        <v>212</v>
      </c>
      <c r="C161" s="2" t="s">
        <v>217</v>
      </c>
      <c r="D161" s="2" t="s">
        <v>300</v>
      </c>
      <c r="E161" s="4">
        <f t="shared" si="2"/>
        <v>28</v>
      </c>
      <c r="R161" s="1"/>
      <c r="CO161">
        <v>4</v>
      </c>
      <c r="CP161">
        <v>4</v>
      </c>
      <c r="CQ161">
        <v>4</v>
      </c>
      <c r="CR161">
        <v>4</v>
      </c>
      <c r="CS161">
        <v>4</v>
      </c>
      <c r="CT161">
        <v>4</v>
      </c>
      <c r="CU161">
        <v>4</v>
      </c>
    </row>
    <row r="162" spans="1:99" x14ac:dyDescent="0.3">
      <c r="A162" s="43">
        <v>130303</v>
      </c>
      <c r="B162" s="2" t="s">
        <v>102</v>
      </c>
      <c r="C162" s="2" t="s">
        <v>222</v>
      </c>
      <c r="D162" s="2" t="s">
        <v>301</v>
      </c>
      <c r="E162" s="4">
        <f t="shared" si="2"/>
        <v>28</v>
      </c>
      <c r="CO162">
        <v>4</v>
      </c>
      <c r="CP162">
        <v>4</v>
      </c>
      <c r="CQ162">
        <v>4</v>
      </c>
      <c r="CR162">
        <v>4</v>
      </c>
      <c r="CS162">
        <v>4</v>
      </c>
      <c r="CT162">
        <v>4</v>
      </c>
      <c r="CU162">
        <v>4</v>
      </c>
    </row>
    <row r="163" spans="1:99" x14ac:dyDescent="0.3">
      <c r="A163" s="43">
        <v>90607</v>
      </c>
      <c r="B163" s="2" t="s">
        <v>114</v>
      </c>
      <c r="C163" s="2" t="s">
        <v>302</v>
      </c>
      <c r="D163" s="2" t="s">
        <v>303</v>
      </c>
      <c r="E163" s="4">
        <f t="shared" si="2"/>
        <v>28</v>
      </c>
      <c r="CO163">
        <v>4</v>
      </c>
      <c r="CP163">
        <v>4</v>
      </c>
      <c r="CQ163">
        <v>4</v>
      </c>
      <c r="CR163">
        <v>4</v>
      </c>
      <c r="CS163">
        <v>4</v>
      </c>
      <c r="CT163">
        <v>4</v>
      </c>
      <c r="CU163">
        <v>4</v>
      </c>
    </row>
    <row r="164" spans="1:99" x14ac:dyDescent="0.3">
      <c r="A164" s="43">
        <v>120203</v>
      </c>
      <c r="B164" s="2" t="s">
        <v>191</v>
      </c>
      <c r="C164" s="2" t="s">
        <v>266</v>
      </c>
      <c r="D164" s="2" t="s">
        <v>304</v>
      </c>
      <c r="E164" s="4">
        <f t="shared" si="2"/>
        <v>28</v>
      </c>
      <c r="CO164">
        <v>4</v>
      </c>
      <c r="CP164">
        <v>4</v>
      </c>
      <c r="CQ164">
        <v>4</v>
      </c>
      <c r="CR164">
        <v>4</v>
      </c>
      <c r="CS164">
        <v>4</v>
      </c>
      <c r="CT164">
        <v>4</v>
      </c>
      <c r="CU164">
        <v>4</v>
      </c>
    </row>
    <row r="165" spans="1:99" x14ac:dyDescent="0.3">
      <c r="A165" s="43">
        <v>91107</v>
      </c>
      <c r="B165" s="2" t="s">
        <v>114</v>
      </c>
      <c r="C165" s="2" t="s">
        <v>186</v>
      </c>
      <c r="D165" s="2" t="s">
        <v>305</v>
      </c>
      <c r="E165" s="4">
        <f t="shared" si="2"/>
        <v>28</v>
      </c>
      <c r="CO165">
        <v>4</v>
      </c>
      <c r="CP165">
        <v>4</v>
      </c>
      <c r="CQ165">
        <v>4</v>
      </c>
      <c r="CR165">
        <v>4</v>
      </c>
      <c r="CS165">
        <v>4</v>
      </c>
      <c r="CT165">
        <v>4</v>
      </c>
      <c r="CU165">
        <v>4</v>
      </c>
    </row>
    <row r="166" spans="1:99" ht="24" x14ac:dyDescent="0.3">
      <c r="A166" s="43">
        <v>70301</v>
      </c>
      <c r="B166" s="2" t="s">
        <v>268</v>
      </c>
      <c r="C166" s="2" t="s">
        <v>268</v>
      </c>
      <c r="D166" s="2" t="s">
        <v>306</v>
      </c>
      <c r="E166" s="4">
        <f t="shared" si="2"/>
        <v>28</v>
      </c>
      <c r="CO166">
        <v>4</v>
      </c>
      <c r="CP166">
        <v>4</v>
      </c>
      <c r="CQ166">
        <v>4</v>
      </c>
      <c r="CR166">
        <v>4</v>
      </c>
      <c r="CS166">
        <v>4</v>
      </c>
      <c r="CT166">
        <v>4</v>
      </c>
      <c r="CU166">
        <v>4</v>
      </c>
    </row>
    <row r="167" spans="1:99" x14ac:dyDescent="0.3">
      <c r="A167" s="43">
        <v>130309</v>
      </c>
      <c r="B167" s="2" t="s">
        <v>102</v>
      </c>
      <c r="C167" s="2" t="s">
        <v>222</v>
      </c>
      <c r="D167" s="2" t="s">
        <v>307</v>
      </c>
      <c r="E167" s="4">
        <f t="shared" si="2"/>
        <v>28</v>
      </c>
      <c r="CO167">
        <v>4</v>
      </c>
      <c r="CP167">
        <v>4</v>
      </c>
      <c r="CQ167">
        <v>4</v>
      </c>
      <c r="CR167">
        <v>4</v>
      </c>
      <c r="CS167">
        <v>4</v>
      </c>
      <c r="CT167">
        <v>4</v>
      </c>
      <c r="CU167">
        <v>4</v>
      </c>
    </row>
    <row r="168" spans="1:99" x14ac:dyDescent="0.3">
      <c r="A168" s="43">
        <v>90501</v>
      </c>
      <c r="B168" s="2" t="s">
        <v>114</v>
      </c>
      <c r="C168" s="2" t="s">
        <v>308</v>
      </c>
      <c r="D168" s="2" t="s">
        <v>309</v>
      </c>
      <c r="E168" s="4">
        <f t="shared" si="2"/>
        <v>24</v>
      </c>
      <c r="CO168">
        <v>3</v>
      </c>
      <c r="CP168">
        <v>3</v>
      </c>
      <c r="CQ168">
        <v>3</v>
      </c>
      <c r="CR168">
        <v>3</v>
      </c>
      <c r="CS168">
        <v>4</v>
      </c>
      <c r="CT168">
        <v>4</v>
      </c>
      <c r="CU168">
        <v>4</v>
      </c>
    </row>
    <row r="169" spans="1:99" x14ac:dyDescent="0.3">
      <c r="A169" s="43">
        <v>30108</v>
      </c>
      <c r="B169" s="2" t="s">
        <v>144</v>
      </c>
      <c r="C169" s="2" t="s">
        <v>144</v>
      </c>
      <c r="D169" s="2" t="s">
        <v>310</v>
      </c>
      <c r="E169" s="4">
        <f t="shared" si="2"/>
        <v>28</v>
      </c>
      <c r="R169" s="1"/>
      <c r="CO169">
        <v>4</v>
      </c>
      <c r="CP169">
        <v>4</v>
      </c>
      <c r="CQ169">
        <v>4</v>
      </c>
      <c r="CR169">
        <v>4</v>
      </c>
      <c r="CS169">
        <v>4</v>
      </c>
      <c r="CT169">
        <v>4</v>
      </c>
      <c r="CU169">
        <v>4</v>
      </c>
    </row>
    <row r="170" spans="1:99" x14ac:dyDescent="0.3">
      <c r="A170" s="43">
        <v>40708</v>
      </c>
      <c r="B170" s="2" t="s">
        <v>154</v>
      </c>
      <c r="C170" s="2" t="s">
        <v>286</v>
      </c>
      <c r="D170" s="2" t="s">
        <v>205</v>
      </c>
      <c r="E170" s="4">
        <f t="shared" si="2"/>
        <v>28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</row>
    <row r="171" spans="1:99" x14ac:dyDescent="0.3">
      <c r="A171" s="43">
        <v>60103</v>
      </c>
      <c r="B171" s="2" t="s">
        <v>158</v>
      </c>
      <c r="C171" s="2" t="s">
        <v>297</v>
      </c>
      <c r="D171" s="2" t="s">
        <v>311</v>
      </c>
      <c r="E171" s="4">
        <f t="shared" si="2"/>
        <v>24</v>
      </c>
      <c r="CO171">
        <v>3</v>
      </c>
      <c r="CP171">
        <v>3</v>
      </c>
      <c r="CQ171">
        <v>3</v>
      </c>
      <c r="CR171">
        <v>3</v>
      </c>
      <c r="CS171">
        <v>4</v>
      </c>
      <c r="CT171">
        <v>4</v>
      </c>
      <c r="CU171">
        <v>4</v>
      </c>
    </row>
    <row r="172" spans="1:99" x14ac:dyDescent="0.3">
      <c r="A172" s="43">
        <v>90601</v>
      </c>
      <c r="B172" s="2" t="s">
        <v>114</v>
      </c>
      <c r="C172" s="2" t="s">
        <v>302</v>
      </c>
      <c r="D172" s="2" t="s">
        <v>312</v>
      </c>
      <c r="E172" s="4">
        <f t="shared" si="2"/>
        <v>20</v>
      </c>
      <c r="CO172">
        <v>2</v>
      </c>
      <c r="CP172">
        <v>2</v>
      </c>
      <c r="CQ172">
        <v>2</v>
      </c>
      <c r="CR172">
        <v>2</v>
      </c>
      <c r="CS172">
        <v>4</v>
      </c>
      <c r="CT172">
        <v>4</v>
      </c>
      <c r="CU172">
        <v>4</v>
      </c>
    </row>
    <row r="173" spans="1:99" x14ac:dyDescent="0.3">
      <c r="A173" s="43">
        <v>130715</v>
      </c>
      <c r="B173" s="2" t="s">
        <v>102</v>
      </c>
      <c r="C173" s="2" t="s">
        <v>138</v>
      </c>
      <c r="D173" s="2" t="s">
        <v>313</v>
      </c>
      <c r="E173" s="4">
        <f t="shared" si="2"/>
        <v>28</v>
      </c>
      <c r="CO173">
        <v>4</v>
      </c>
      <c r="CP173">
        <v>4</v>
      </c>
      <c r="CQ173">
        <v>4</v>
      </c>
      <c r="CR173">
        <v>4</v>
      </c>
      <c r="CS173">
        <v>4</v>
      </c>
      <c r="CT173">
        <v>4</v>
      </c>
      <c r="CU173">
        <v>4</v>
      </c>
    </row>
    <row r="174" spans="1:99" x14ac:dyDescent="0.3">
      <c r="A174" s="43">
        <v>30112</v>
      </c>
      <c r="B174" s="2" t="s">
        <v>144</v>
      </c>
      <c r="C174" s="2" t="s">
        <v>144</v>
      </c>
      <c r="D174" s="2" t="s">
        <v>314</v>
      </c>
      <c r="E174" s="4">
        <f t="shared" si="2"/>
        <v>28</v>
      </c>
      <c r="R174" s="1"/>
      <c r="CO174">
        <v>4</v>
      </c>
      <c r="CP174">
        <v>4</v>
      </c>
      <c r="CQ174">
        <v>4</v>
      </c>
      <c r="CR174">
        <v>4</v>
      </c>
      <c r="CS174">
        <v>4</v>
      </c>
      <c r="CT174">
        <v>4</v>
      </c>
      <c r="CU174">
        <v>4</v>
      </c>
    </row>
    <row r="175" spans="1:99" ht="24" x14ac:dyDescent="0.3">
      <c r="A175" s="43">
        <v>30601</v>
      </c>
      <c r="B175" s="2" t="s">
        <v>144</v>
      </c>
      <c r="C175" s="2" t="s">
        <v>145</v>
      </c>
      <c r="D175" s="2" t="s">
        <v>315</v>
      </c>
      <c r="E175" s="4">
        <f t="shared" si="2"/>
        <v>28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</row>
    <row r="176" spans="1:99" x14ac:dyDescent="0.3">
      <c r="A176" s="43">
        <v>130402</v>
      </c>
      <c r="B176" s="2" t="s">
        <v>102</v>
      </c>
      <c r="C176" s="2" t="s">
        <v>259</v>
      </c>
      <c r="D176" s="2" t="s">
        <v>316</v>
      </c>
      <c r="E176" s="4">
        <f t="shared" si="2"/>
        <v>18</v>
      </c>
      <c r="CO176">
        <v>2</v>
      </c>
      <c r="CP176">
        <v>2</v>
      </c>
      <c r="CQ176">
        <v>2</v>
      </c>
      <c r="CR176">
        <v>2</v>
      </c>
      <c r="CS176">
        <v>3</v>
      </c>
      <c r="CT176">
        <v>3</v>
      </c>
      <c r="CU176">
        <v>4</v>
      </c>
    </row>
    <row r="177" spans="1:99" x14ac:dyDescent="0.3">
      <c r="A177" s="43">
        <v>40302</v>
      </c>
      <c r="B177" s="2" t="s">
        <v>154</v>
      </c>
      <c r="C177" s="2" t="s">
        <v>253</v>
      </c>
      <c r="D177" s="2" t="s">
        <v>317</v>
      </c>
      <c r="E177" s="4">
        <f t="shared" si="2"/>
        <v>10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4</v>
      </c>
    </row>
    <row r="178" spans="1:99" x14ac:dyDescent="0.3">
      <c r="A178" s="43">
        <v>10306</v>
      </c>
      <c r="B178" s="2" t="s">
        <v>163</v>
      </c>
      <c r="C178" s="2" t="s">
        <v>167</v>
      </c>
      <c r="D178" s="2" t="s">
        <v>318</v>
      </c>
      <c r="E178" s="4">
        <f t="shared" si="2"/>
        <v>21</v>
      </c>
      <c r="R178" s="1"/>
      <c r="CO178">
        <v>3</v>
      </c>
      <c r="CP178">
        <v>3</v>
      </c>
      <c r="CQ178">
        <v>3</v>
      </c>
      <c r="CR178">
        <v>3</v>
      </c>
      <c r="CS178">
        <v>3</v>
      </c>
      <c r="CT178">
        <v>3</v>
      </c>
      <c r="CU178">
        <v>3</v>
      </c>
    </row>
    <row r="179" spans="1:99" x14ac:dyDescent="0.3">
      <c r="A179" s="43">
        <v>40401</v>
      </c>
      <c r="B179" s="2" t="s">
        <v>154</v>
      </c>
      <c r="C179" s="2" t="s">
        <v>234</v>
      </c>
      <c r="D179" s="2" t="s">
        <v>319</v>
      </c>
      <c r="E179" s="4">
        <f t="shared" si="2"/>
        <v>21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3</v>
      </c>
    </row>
    <row r="180" spans="1:99" x14ac:dyDescent="0.3">
      <c r="A180" s="43">
        <v>20604</v>
      </c>
      <c r="B180" s="2" t="s">
        <v>212</v>
      </c>
      <c r="C180" s="2" t="s">
        <v>213</v>
      </c>
      <c r="D180" s="2" t="s">
        <v>320</v>
      </c>
      <c r="E180" s="4">
        <f t="shared" si="2"/>
        <v>21</v>
      </c>
      <c r="R180" s="1"/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3</v>
      </c>
    </row>
    <row r="181" spans="1:99" x14ac:dyDescent="0.3">
      <c r="A181" s="43">
        <v>60101</v>
      </c>
      <c r="B181" s="2" t="s">
        <v>158</v>
      </c>
      <c r="C181" s="2" t="s">
        <v>297</v>
      </c>
      <c r="D181" s="2" t="s">
        <v>321</v>
      </c>
      <c r="E181" s="4">
        <f t="shared" si="2"/>
        <v>21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3</v>
      </c>
    </row>
    <row r="182" spans="1:99" x14ac:dyDescent="0.3">
      <c r="A182" s="43">
        <v>130903</v>
      </c>
      <c r="B182" s="2" t="s">
        <v>102</v>
      </c>
      <c r="C182" s="2" t="s">
        <v>322</v>
      </c>
      <c r="D182" s="2" t="s">
        <v>323</v>
      </c>
      <c r="E182" s="4">
        <f t="shared" si="2"/>
        <v>21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3</v>
      </c>
    </row>
    <row r="183" spans="1:99" x14ac:dyDescent="0.3">
      <c r="A183" s="43">
        <v>91105</v>
      </c>
      <c r="B183" s="2" t="s">
        <v>114</v>
      </c>
      <c r="C183" s="2" t="s">
        <v>186</v>
      </c>
      <c r="D183" s="2" t="s">
        <v>324</v>
      </c>
      <c r="E183" s="4">
        <f t="shared" si="2"/>
        <v>21</v>
      </c>
      <c r="CO183">
        <v>3</v>
      </c>
      <c r="CP183">
        <v>3</v>
      </c>
      <c r="CQ183">
        <v>3</v>
      </c>
      <c r="CR183">
        <v>3</v>
      </c>
      <c r="CS183">
        <v>3</v>
      </c>
      <c r="CT183">
        <v>3</v>
      </c>
      <c r="CU183">
        <v>3</v>
      </c>
    </row>
    <row r="184" spans="1:99" x14ac:dyDescent="0.3">
      <c r="A184" s="43">
        <v>120204</v>
      </c>
      <c r="B184" s="2" t="s">
        <v>191</v>
      </c>
      <c r="C184" s="2" t="s">
        <v>266</v>
      </c>
      <c r="D184" s="2" t="s">
        <v>325</v>
      </c>
      <c r="E184" s="4">
        <f t="shared" si="2"/>
        <v>21</v>
      </c>
      <c r="CO184">
        <v>3</v>
      </c>
      <c r="CP184">
        <v>3</v>
      </c>
      <c r="CQ184">
        <v>3</v>
      </c>
      <c r="CR184">
        <v>3</v>
      </c>
      <c r="CS184">
        <v>3</v>
      </c>
      <c r="CT184">
        <v>3</v>
      </c>
      <c r="CU184">
        <v>3</v>
      </c>
    </row>
    <row r="185" spans="1:99" x14ac:dyDescent="0.3">
      <c r="A185" s="43">
        <v>60102</v>
      </c>
      <c r="B185" s="2" t="s">
        <v>158</v>
      </c>
      <c r="C185" s="2" t="s">
        <v>297</v>
      </c>
      <c r="D185" s="2" t="s">
        <v>326</v>
      </c>
      <c r="E185" s="4">
        <f t="shared" si="2"/>
        <v>21</v>
      </c>
      <c r="CO185">
        <v>3</v>
      </c>
      <c r="CP185">
        <v>3</v>
      </c>
      <c r="CQ185">
        <v>3</v>
      </c>
      <c r="CR185">
        <v>3</v>
      </c>
      <c r="CS185">
        <v>3</v>
      </c>
      <c r="CT185">
        <v>3</v>
      </c>
      <c r="CU185">
        <v>3</v>
      </c>
    </row>
    <row r="186" spans="1:99" x14ac:dyDescent="0.3">
      <c r="A186" s="43">
        <v>91112</v>
      </c>
      <c r="B186" s="2" t="s">
        <v>114</v>
      </c>
      <c r="C186" s="2" t="s">
        <v>186</v>
      </c>
      <c r="D186" s="2" t="s">
        <v>327</v>
      </c>
      <c r="E186" s="4">
        <f t="shared" si="2"/>
        <v>21</v>
      </c>
      <c r="CO186">
        <v>3</v>
      </c>
      <c r="CP186">
        <v>3</v>
      </c>
      <c r="CQ186">
        <v>3</v>
      </c>
      <c r="CR186">
        <v>3</v>
      </c>
      <c r="CS186">
        <v>3</v>
      </c>
      <c r="CT186">
        <v>3</v>
      </c>
      <c r="CU186">
        <v>3</v>
      </c>
    </row>
    <row r="187" spans="1:99" x14ac:dyDescent="0.3">
      <c r="A187" s="43">
        <v>70401</v>
      </c>
      <c r="B187" s="2" t="s">
        <v>268</v>
      </c>
      <c r="C187" s="2" t="s">
        <v>328</v>
      </c>
      <c r="D187" s="2" t="s">
        <v>329</v>
      </c>
      <c r="E187" s="4">
        <f t="shared" si="2"/>
        <v>21</v>
      </c>
      <c r="CO187">
        <v>3</v>
      </c>
      <c r="CP187">
        <v>3</v>
      </c>
      <c r="CQ187">
        <v>3</v>
      </c>
      <c r="CR187">
        <v>3</v>
      </c>
      <c r="CS187">
        <v>3</v>
      </c>
      <c r="CT187">
        <v>3</v>
      </c>
      <c r="CU187">
        <v>3</v>
      </c>
    </row>
    <row r="188" spans="1:99" x14ac:dyDescent="0.3">
      <c r="A188" s="43">
        <v>30405</v>
      </c>
      <c r="B188" s="2" t="s">
        <v>144</v>
      </c>
      <c r="C188" s="2" t="s">
        <v>330</v>
      </c>
      <c r="D188" s="2" t="s">
        <v>331</v>
      </c>
      <c r="E188" s="4">
        <f t="shared" si="2"/>
        <v>21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</row>
    <row r="189" spans="1:99" x14ac:dyDescent="0.3">
      <c r="A189" s="43">
        <v>60401</v>
      </c>
      <c r="B189" s="2" t="s">
        <v>158</v>
      </c>
      <c r="C189" s="2" t="s">
        <v>332</v>
      </c>
      <c r="D189" s="2" t="s">
        <v>333</v>
      </c>
      <c r="E189" s="4">
        <f t="shared" si="2"/>
        <v>17</v>
      </c>
      <c r="CO189">
        <v>2</v>
      </c>
      <c r="CP189">
        <v>2</v>
      </c>
      <c r="CQ189">
        <v>2</v>
      </c>
      <c r="CR189">
        <v>2</v>
      </c>
      <c r="CS189">
        <v>3</v>
      </c>
      <c r="CT189">
        <v>3</v>
      </c>
      <c r="CU189">
        <v>3</v>
      </c>
    </row>
    <row r="190" spans="1:99" x14ac:dyDescent="0.3">
      <c r="A190" s="43">
        <v>50204</v>
      </c>
      <c r="B190" s="2" t="s">
        <v>151</v>
      </c>
      <c r="C190" s="2" t="s">
        <v>152</v>
      </c>
      <c r="D190" s="2" t="s">
        <v>152</v>
      </c>
      <c r="E190" s="4">
        <f t="shared" si="2"/>
        <v>21</v>
      </c>
      <c r="CO190">
        <v>3</v>
      </c>
      <c r="CP190">
        <v>3</v>
      </c>
      <c r="CQ190">
        <v>3</v>
      </c>
      <c r="CR190">
        <v>3</v>
      </c>
      <c r="CS190">
        <v>3</v>
      </c>
      <c r="CT190">
        <v>3</v>
      </c>
      <c r="CU190">
        <v>3</v>
      </c>
    </row>
    <row r="191" spans="1:99" x14ac:dyDescent="0.3">
      <c r="A191" s="43">
        <v>30401</v>
      </c>
      <c r="B191" s="2" t="s">
        <v>144</v>
      </c>
      <c r="C191" s="2" t="s">
        <v>330</v>
      </c>
      <c r="D191" s="2" t="s">
        <v>334</v>
      </c>
      <c r="E191" s="4">
        <f t="shared" si="2"/>
        <v>21</v>
      </c>
      <c r="CO191">
        <v>3</v>
      </c>
      <c r="CP191">
        <v>3</v>
      </c>
      <c r="CQ191">
        <v>3</v>
      </c>
      <c r="CR191">
        <v>3</v>
      </c>
      <c r="CS191">
        <v>3</v>
      </c>
      <c r="CT191">
        <v>3</v>
      </c>
      <c r="CU191">
        <v>3</v>
      </c>
    </row>
    <row r="192" spans="1:99" x14ac:dyDescent="0.3">
      <c r="A192" s="43">
        <v>130409</v>
      </c>
      <c r="B192" s="2" t="s">
        <v>102</v>
      </c>
      <c r="C192" s="2" t="s">
        <v>259</v>
      </c>
      <c r="D192" s="2" t="s">
        <v>335</v>
      </c>
      <c r="E192" s="4">
        <f t="shared" si="2"/>
        <v>21</v>
      </c>
      <c r="CO192">
        <v>3</v>
      </c>
      <c r="CP192">
        <v>3</v>
      </c>
      <c r="CQ192">
        <v>3</v>
      </c>
      <c r="CR192">
        <v>3</v>
      </c>
      <c r="CS192">
        <v>3</v>
      </c>
      <c r="CT192">
        <v>3</v>
      </c>
      <c r="CU192">
        <v>3</v>
      </c>
    </row>
    <row r="193" spans="1:99" x14ac:dyDescent="0.3">
      <c r="A193" s="43">
        <v>130704</v>
      </c>
      <c r="B193" s="2" t="s">
        <v>102</v>
      </c>
      <c r="C193" s="2" t="s">
        <v>138</v>
      </c>
      <c r="D193" s="2" t="s">
        <v>336</v>
      </c>
      <c r="E193" s="4">
        <f t="shared" si="2"/>
        <v>10</v>
      </c>
      <c r="CO193">
        <v>1</v>
      </c>
      <c r="CP193">
        <v>1</v>
      </c>
      <c r="CQ193">
        <v>1</v>
      </c>
      <c r="CR193">
        <v>1</v>
      </c>
      <c r="CS193">
        <v>2</v>
      </c>
      <c r="CT193">
        <v>2</v>
      </c>
      <c r="CU193">
        <v>2</v>
      </c>
    </row>
    <row r="194" spans="1:99" x14ac:dyDescent="0.3">
      <c r="A194" s="43">
        <v>10403</v>
      </c>
      <c r="B194" s="2" t="s">
        <v>163</v>
      </c>
      <c r="C194" s="2" t="s">
        <v>273</v>
      </c>
      <c r="D194" s="2" t="s">
        <v>337</v>
      </c>
      <c r="E194" s="4">
        <f t="shared" si="2"/>
        <v>10</v>
      </c>
      <c r="CO194">
        <v>1</v>
      </c>
      <c r="CP194">
        <v>1</v>
      </c>
      <c r="CQ194">
        <v>1</v>
      </c>
      <c r="CR194">
        <v>1</v>
      </c>
      <c r="CS194">
        <v>2</v>
      </c>
      <c r="CT194">
        <v>2</v>
      </c>
      <c r="CU194">
        <v>2</v>
      </c>
    </row>
    <row r="195" spans="1:99" x14ac:dyDescent="0.3">
      <c r="A195" s="43">
        <v>130302</v>
      </c>
      <c r="B195" s="2" t="s">
        <v>102</v>
      </c>
      <c r="C195" s="2" t="s">
        <v>222</v>
      </c>
      <c r="D195" s="2" t="s">
        <v>338</v>
      </c>
      <c r="E195" s="4">
        <f t="shared" si="2"/>
        <v>14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</row>
    <row r="196" spans="1:99" x14ac:dyDescent="0.3">
      <c r="A196" s="43">
        <v>41003</v>
      </c>
      <c r="B196" s="2" t="s">
        <v>154</v>
      </c>
      <c r="C196" s="2" t="s">
        <v>339</v>
      </c>
      <c r="D196" s="2" t="s">
        <v>340</v>
      </c>
      <c r="E196" s="4">
        <f t="shared" ref="E196:E259" si="3">SUM(F196:AEX196)</f>
        <v>14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</row>
    <row r="197" spans="1:99" x14ac:dyDescent="0.3">
      <c r="A197" s="43">
        <v>120104</v>
      </c>
      <c r="B197" s="2" t="s">
        <v>191</v>
      </c>
      <c r="C197" s="2" t="s">
        <v>289</v>
      </c>
      <c r="D197" s="2" t="s">
        <v>341</v>
      </c>
      <c r="E197" s="4">
        <f t="shared" si="3"/>
        <v>14</v>
      </c>
      <c r="CO197">
        <v>2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</row>
    <row r="198" spans="1:99" x14ac:dyDescent="0.3">
      <c r="A198" s="43">
        <v>60604</v>
      </c>
      <c r="B198" s="2" t="s">
        <v>158</v>
      </c>
      <c r="C198" s="2" t="s">
        <v>342</v>
      </c>
      <c r="D198" s="2" t="s">
        <v>343</v>
      </c>
      <c r="E198" s="4">
        <f t="shared" si="3"/>
        <v>14</v>
      </c>
      <c r="CO198">
        <v>2</v>
      </c>
      <c r="CP198">
        <v>2</v>
      </c>
      <c r="CQ198">
        <v>2</v>
      </c>
      <c r="CR198">
        <v>2</v>
      </c>
      <c r="CS198">
        <v>2</v>
      </c>
      <c r="CT198">
        <v>2</v>
      </c>
      <c r="CU198">
        <v>2</v>
      </c>
    </row>
    <row r="199" spans="1:99" x14ac:dyDescent="0.3">
      <c r="A199" s="43">
        <v>20302</v>
      </c>
      <c r="B199" s="2" t="s">
        <v>212</v>
      </c>
      <c r="C199" s="2" t="s">
        <v>245</v>
      </c>
      <c r="D199" s="2" t="s">
        <v>344</v>
      </c>
      <c r="E199" s="4">
        <f t="shared" si="3"/>
        <v>14</v>
      </c>
      <c r="R199" s="1"/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</row>
    <row r="200" spans="1:99" x14ac:dyDescent="0.3">
      <c r="A200" s="43">
        <v>10209</v>
      </c>
      <c r="B200" s="2" t="s">
        <v>163</v>
      </c>
      <c r="C200" s="2" t="s">
        <v>164</v>
      </c>
      <c r="D200" s="2" t="s">
        <v>345</v>
      </c>
      <c r="E200" s="4">
        <f t="shared" si="3"/>
        <v>10</v>
      </c>
      <c r="R200" s="1"/>
      <c r="CO200">
        <v>1</v>
      </c>
      <c r="CP200">
        <v>1</v>
      </c>
      <c r="CQ200">
        <v>1</v>
      </c>
      <c r="CR200">
        <v>1</v>
      </c>
      <c r="CS200">
        <v>2</v>
      </c>
      <c r="CT200">
        <v>2</v>
      </c>
      <c r="CU200">
        <v>2</v>
      </c>
    </row>
    <row r="201" spans="1:99" x14ac:dyDescent="0.3">
      <c r="A201" s="43">
        <v>130906</v>
      </c>
      <c r="B201" s="2" t="s">
        <v>102</v>
      </c>
      <c r="C201" s="2" t="s">
        <v>322</v>
      </c>
      <c r="D201" s="2" t="s">
        <v>346</v>
      </c>
      <c r="E201" s="4">
        <f t="shared" si="3"/>
        <v>14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</row>
    <row r="202" spans="1:99" x14ac:dyDescent="0.3">
      <c r="A202" s="43">
        <v>130712</v>
      </c>
      <c r="B202" s="2" t="s">
        <v>102</v>
      </c>
      <c r="C202" s="2" t="s">
        <v>138</v>
      </c>
      <c r="D202" s="2" t="s">
        <v>347</v>
      </c>
      <c r="E202" s="4">
        <f t="shared" si="3"/>
        <v>14</v>
      </c>
      <c r="CO202">
        <v>2</v>
      </c>
      <c r="CP202">
        <v>2</v>
      </c>
      <c r="CQ202">
        <v>2</v>
      </c>
      <c r="CR202">
        <v>2</v>
      </c>
      <c r="CS202">
        <v>2</v>
      </c>
      <c r="CT202">
        <v>2</v>
      </c>
      <c r="CU202">
        <v>2</v>
      </c>
    </row>
    <row r="203" spans="1:99" x14ac:dyDescent="0.3">
      <c r="A203" s="43">
        <v>10207</v>
      </c>
      <c r="B203" s="2" t="s">
        <v>163</v>
      </c>
      <c r="C203" s="2" t="s">
        <v>164</v>
      </c>
      <c r="D203" s="2" t="s">
        <v>348</v>
      </c>
      <c r="E203" s="4">
        <f t="shared" si="3"/>
        <v>10</v>
      </c>
      <c r="R203" s="1"/>
      <c r="CO203">
        <v>1</v>
      </c>
      <c r="CP203">
        <v>1</v>
      </c>
      <c r="CQ203">
        <v>1</v>
      </c>
      <c r="CR203">
        <v>1</v>
      </c>
      <c r="CS203">
        <v>2</v>
      </c>
      <c r="CT203">
        <v>2</v>
      </c>
      <c r="CU203">
        <v>2</v>
      </c>
    </row>
    <row r="204" spans="1:99" x14ac:dyDescent="0.3">
      <c r="A204" s="43">
        <v>70201</v>
      </c>
      <c r="B204" s="2" t="s">
        <v>268</v>
      </c>
      <c r="C204" s="2" t="s">
        <v>348</v>
      </c>
      <c r="D204" s="2" t="s">
        <v>349</v>
      </c>
      <c r="E204" s="4">
        <f t="shared" si="3"/>
        <v>14</v>
      </c>
      <c r="CO204">
        <v>2</v>
      </c>
      <c r="CP204">
        <v>2</v>
      </c>
      <c r="CQ204">
        <v>2</v>
      </c>
      <c r="CR204">
        <v>2</v>
      </c>
      <c r="CS204">
        <v>2</v>
      </c>
      <c r="CT204">
        <v>2</v>
      </c>
      <c r="CU204">
        <v>2</v>
      </c>
    </row>
    <row r="205" spans="1:99" x14ac:dyDescent="0.3">
      <c r="A205" s="43">
        <v>60205</v>
      </c>
      <c r="B205" s="2" t="s">
        <v>158</v>
      </c>
      <c r="C205" s="2" t="s">
        <v>350</v>
      </c>
      <c r="D205" s="2" t="s">
        <v>351</v>
      </c>
      <c r="E205" s="4">
        <f t="shared" si="3"/>
        <v>14</v>
      </c>
      <c r="CO205">
        <v>2</v>
      </c>
      <c r="CP205">
        <v>2</v>
      </c>
      <c r="CQ205">
        <v>2</v>
      </c>
      <c r="CR205">
        <v>2</v>
      </c>
      <c r="CS205">
        <v>2</v>
      </c>
      <c r="CT205">
        <v>2</v>
      </c>
      <c r="CU205">
        <v>2</v>
      </c>
    </row>
    <row r="206" spans="1:99" x14ac:dyDescent="0.3">
      <c r="A206" s="43">
        <v>40803</v>
      </c>
      <c r="B206" s="2" t="s">
        <v>154</v>
      </c>
      <c r="C206" s="2" t="s">
        <v>280</v>
      </c>
      <c r="D206" s="2" t="s">
        <v>352</v>
      </c>
      <c r="E206" s="4">
        <f t="shared" si="3"/>
        <v>14</v>
      </c>
      <c r="CO206">
        <v>2</v>
      </c>
      <c r="CP206">
        <v>2</v>
      </c>
      <c r="CQ206">
        <v>2</v>
      </c>
      <c r="CR206">
        <v>2</v>
      </c>
      <c r="CS206">
        <v>2</v>
      </c>
      <c r="CT206">
        <v>2</v>
      </c>
      <c r="CU206">
        <v>2</v>
      </c>
    </row>
    <row r="207" spans="1:99" x14ac:dyDescent="0.3">
      <c r="A207" s="43">
        <v>60705</v>
      </c>
      <c r="B207" s="2" t="s">
        <v>158</v>
      </c>
      <c r="C207" s="2" t="s">
        <v>353</v>
      </c>
      <c r="D207" s="2" t="s">
        <v>354</v>
      </c>
      <c r="E207" s="4">
        <f t="shared" si="3"/>
        <v>14</v>
      </c>
      <c r="CO207">
        <v>2</v>
      </c>
      <c r="CP207">
        <v>2</v>
      </c>
      <c r="CQ207">
        <v>2</v>
      </c>
      <c r="CR207">
        <v>2</v>
      </c>
      <c r="CS207">
        <v>2</v>
      </c>
      <c r="CT207">
        <v>2</v>
      </c>
      <c r="CU207">
        <v>2</v>
      </c>
    </row>
    <row r="208" spans="1:99" x14ac:dyDescent="0.3">
      <c r="A208" s="43">
        <v>130713</v>
      </c>
      <c r="B208" s="2" t="s">
        <v>102</v>
      </c>
      <c r="C208" s="2" t="s">
        <v>138</v>
      </c>
      <c r="D208" s="2" t="s">
        <v>355</v>
      </c>
      <c r="E208" s="4">
        <f t="shared" si="3"/>
        <v>14</v>
      </c>
      <c r="CO208">
        <v>2</v>
      </c>
      <c r="CP208">
        <v>2</v>
      </c>
      <c r="CQ208">
        <v>2</v>
      </c>
      <c r="CR208">
        <v>2</v>
      </c>
      <c r="CS208">
        <v>2</v>
      </c>
      <c r="CT208">
        <v>2</v>
      </c>
      <c r="CU208">
        <v>2</v>
      </c>
    </row>
    <row r="209" spans="1:99" x14ac:dyDescent="0.3">
      <c r="A209" s="43">
        <v>90406</v>
      </c>
      <c r="B209" s="2" t="s">
        <v>114</v>
      </c>
      <c r="C209" s="2" t="s">
        <v>238</v>
      </c>
      <c r="D209" s="2" t="s">
        <v>356</v>
      </c>
      <c r="E209" s="4">
        <f t="shared" si="3"/>
        <v>14</v>
      </c>
      <c r="CO209">
        <v>2</v>
      </c>
      <c r="CP209">
        <v>2</v>
      </c>
      <c r="CQ209">
        <v>2</v>
      </c>
      <c r="CR209">
        <v>2</v>
      </c>
      <c r="CS209">
        <v>2</v>
      </c>
      <c r="CT209">
        <v>2</v>
      </c>
      <c r="CU209">
        <v>2</v>
      </c>
    </row>
    <row r="210" spans="1:99" x14ac:dyDescent="0.3">
      <c r="A210" s="43">
        <v>20501</v>
      </c>
      <c r="B210" s="2" t="s">
        <v>212</v>
      </c>
      <c r="C210" s="2" t="s">
        <v>357</v>
      </c>
      <c r="D210" s="2" t="s">
        <v>358</v>
      </c>
      <c r="E210" s="4">
        <f t="shared" si="3"/>
        <v>14</v>
      </c>
      <c r="R210" s="1"/>
      <c r="CO210">
        <v>2</v>
      </c>
      <c r="CP210">
        <v>2</v>
      </c>
      <c r="CQ210">
        <v>2</v>
      </c>
      <c r="CR210">
        <v>2</v>
      </c>
      <c r="CS210">
        <v>2</v>
      </c>
      <c r="CT210">
        <v>2</v>
      </c>
      <c r="CU210">
        <v>2</v>
      </c>
    </row>
    <row r="211" spans="1:99" x14ac:dyDescent="0.3">
      <c r="A211" s="43">
        <v>60601</v>
      </c>
      <c r="B211" s="2" t="s">
        <v>158</v>
      </c>
      <c r="C211" s="2" t="s">
        <v>342</v>
      </c>
      <c r="D211" s="2" t="s">
        <v>359</v>
      </c>
      <c r="E211" s="4">
        <f t="shared" si="3"/>
        <v>10</v>
      </c>
      <c r="CQ211">
        <v>2</v>
      </c>
      <c r="CR211">
        <v>2</v>
      </c>
      <c r="CS211">
        <v>2</v>
      </c>
      <c r="CT211">
        <v>2</v>
      </c>
      <c r="CU211">
        <v>2</v>
      </c>
    </row>
    <row r="212" spans="1:99" x14ac:dyDescent="0.3">
      <c r="A212" s="43">
        <v>40203</v>
      </c>
      <c r="B212" s="2" t="s">
        <v>154</v>
      </c>
      <c r="C212" s="2" t="s">
        <v>195</v>
      </c>
      <c r="D212" s="2" t="s">
        <v>360</v>
      </c>
      <c r="E212" s="4">
        <f t="shared" si="3"/>
        <v>14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</row>
    <row r="213" spans="1:99" x14ac:dyDescent="0.3">
      <c r="A213" s="43">
        <v>40901</v>
      </c>
      <c r="B213" s="2" t="s">
        <v>154</v>
      </c>
      <c r="C213" s="2" t="s">
        <v>361</v>
      </c>
      <c r="D213" s="2" t="s">
        <v>362</v>
      </c>
      <c r="E213" s="4">
        <f t="shared" si="3"/>
        <v>14</v>
      </c>
      <c r="CO213">
        <v>2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2</v>
      </c>
    </row>
    <row r="214" spans="1:99" x14ac:dyDescent="0.3">
      <c r="A214" s="43">
        <v>90701</v>
      </c>
      <c r="B214" s="2" t="s">
        <v>114</v>
      </c>
      <c r="C214" s="2" t="s">
        <v>363</v>
      </c>
      <c r="D214" s="2" t="s">
        <v>364</v>
      </c>
      <c r="E214" s="4">
        <f t="shared" si="3"/>
        <v>14</v>
      </c>
      <c r="CO214">
        <v>2</v>
      </c>
      <c r="CP214">
        <v>2</v>
      </c>
      <c r="CQ214">
        <v>2</v>
      </c>
      <c r="CR214">
        <v>2</v>
      </c>
      <c r="CS214">
        <v>2</v>
      </c>
      <c r="CT214">
        <v>2</v>
      </c>
      <c r="CU214">
        <v>2</v>
      </c>
    </row>
    <row r="215" spans="1:99" x14ac:dyDescent="0.3">
      <c r="A215" s="43">
        <v>41001</v>
      </c>
      <c r="B215" s="2" t="s">
        <v>154</v>
      </c>
      <c r="C215" s="2" t="s">
        <v>339</v>
      </c>
      <c r="D215" s="2" t="s">
        <v>365</v>
      </c>
      <c r="E215" s="4">
        <f t="shared" si="3"/>
        <v>10</v>
      </c>
      <c r="CO215">
        <v>1</v>
      </c>
      <c r="CP215">
        <v>1</v>
      </c>
      <c r="CQ215">
        <v>1</v>
      </c>
      <c r="CR215">
        <v>1</v>
      </c>
      <c r="CS215">
        <v>2</v>
      </c>
      <c r="CT215">
        <v>2</v>
      </c>
      <c r="CU215">
        <v>2</v>
      </c>
    </row>
    <row r="216" spans="1:99" x14ac:dyDescent="0.3">
      <c r="A216" s="43">
        <v>70310</v>
      </c>
      <c r="B216" s="2" t="s">
        <v>268</v>
      </c>
      <c r="C216" s="2" t="s">
        <v>268</v>
      </c>
      <c r="D216" s="2" t="s">
        <v>366</v>
      </c>
      <c r="E216" s="4">
        <f t="shared" si="3"/>
        <v>14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</row>
    <row r="217" spans="1:99" x14ac:dyDescent="0.3">
      <c r="A217" s="43">
        <v>60105</v>
      </c>
      <c r="B217" s="2" t="s">
        <v>158</v>
      </c>
      <c r="C217" s="2" t="s">
        <v>297</v>
      </c>
      <c r="D217" s="2" t="s">
        <v>367</v>
      </c>
      <c r="E217" s="4">
        <f t="shared" si="3"/>
        <v>14</v>
      </c>
      <c r="CO217">
        <v>2</v>
      </c>
      <c r="CP217">
        <v>2</v>
      </c>
      <c r="CQ217">
        <v>2</v>
      </c>
      <c r="CR217">
        <v>2</v>
      </c>
      <c r="CS217">
        <v>2</v>
      </c>
      <c r="CT217">
        <v>2</v>
      </c>
      <c r="CU217">
        <v>2</v>
      </c>
    </row>
    <row r="218" spans="1:99" x14ac:dyDescent="0.3">
      <c r="A218" s="43">
        <v>40609</v>
      </c>
      <c r="B218" s="2" t="s">
        <v>154</v>
      </c>
      <c r="C218" s="2" t="s">
        <v>171</v>
      </c>
      <c r="D218" s="2" t="s">
        <v>368</v>
      </c>
      <c r="E218" s="4">
        <f t="shared" si="3"/>
        <v>6</v>
      </c>
      <c r="CS218">
        <v>2</v>
      </c>
      <c r="CT218">
        <v>2</v>
      </c>
      <c r="CU218">
        <v>2</v>
      </c>
    </row>
    <row r="219" spans="1:99" x14ac:dyDescent="0.3">
      <c r="A219" s="43">
        <v>60701</v>
      </c>
      <c r="B219" s="2" t="s">
        <v>158</v>
      </c>
      <c r="C219" s="2" t="s">
        <v>353</v>
      </c>
      <c r="D219" s="2" t="s">
        <v>369</v>
      </c>
      <c r="E219" s="4">
        <f t="shared" si="3"/>
        <v>14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2</v>
      </c>
      <c r="CU219">
        <v>2</v>
      </c>
    </row>
    <row r="220" spans="1:99" x14ac:dyDescent="0.3">
      <c r="A220" s="43">
        <v>40510</v>
      </c>
      <c r="B220" s="2" t="s">
        <v>154</v>
      </c>
      <c r="C220" s="2" t="s">
        <v>236</v>
      </c>
      <c r="D220" s="2" t="s">
        <v>370</v>
      </c>
      <c r="E220" s="4">
        <f t="shared" si="3"/>
        <v>10</v>
      </c>
      <c r="CO220">
        <v>1</v>
      </c>
      <c r="CP220">
        <v>1</v>
      </c>
      <c r="CQ220">
        <v>1</v>
      </c>
      <c r="CR220">
        <v>1</v>
      </c>
      <c r="CS220">
        <v>2</v>
      </c>
      <c r="CT220">
        <v>2</v>
      </c>
      <c r="CU220">
        <v>2</v>
      </c>
    </row>
    <row r="221" spans="1:99" x14ac:dyDescent="0.3">
      <c r="A221" s="43">
        <v>91205</v>
      </c>
      <c r="B221" s="2" t="s">
        <v>114</v>
      </c>
      <c r="C221" s="2" t="s">
        <v>242</v>
      </c>
      <c r="D221" s="2" t="s">
        <v>371</v>
      </c>
      <c r="E221" s="4">
        <f t="shared" si="3"/>
        <v>14</v>
      </c>
      <c r="CO221">
        <v>2</v>
      </c>
      <c r="CP221">
        <v>2</v>
      </c>
      <c r="CQ221">
        <v>2</v>
      </c>
      <c r="CR221">
        <v>2</v>
      </c>
      <c r="CS221">
        <v>2</v>
      </c>
      <c r="CT221">
        <v>2</v>
      </c>
      <c r="CU221">
        <v>2</v>
      </c>
    </row>
    <row r="222" spans="1:99" x14ac:dyDescent="0.3">
      <c r="A222" s="43">
        <v>10406</v>
      </c>
      <c r="B222" s="2" t="s">
        <v>163</v>
      </c>
      <c r="C222" s="2" t="s">
        <v>273</v>
      </c>
      <c r="D222" s="2" t="s">
        <v>372</v>
      </c>
      <c r="E222" s="4">
        <f t="shared" si="3"/>
        <v>6</v>
      </c>
      <c r="CS222">
        <v>2</v>
      </c>
      <c r="CT222">
        <v>2</v>
      </c>
      <c r="CU222">
        <v>2</v>
      </c>
    </row>
    <row r="223" spans="1:99" x14ac:dyDescent="0.3">
      <c r="A223" s="43">
        <v>41401</v>
      </c>
      <c r="B223" s="2" t="s">
        <v>154</v>
      </c>
      <c r="C223" s="2" t="s">
        <v>373</v>
      </c>
      <c r="D223" s="2" t="s">
        <v>374</v>
      </c>
      <c r="E223" s="4">
        <f t="shared" si="3"/>
        <v>14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</row>
    <row r="224" spans="1:99" x14ac:dyDescent="0.3">
      <c r="A224" s="43">
        <v>40508</v>
      </c>
      <c r="B224" s="2" t="s">
        <v>154</v>
      </c>
      <c r="C224" s="2" t="s">
        <v>236</v>
      </c>
      <c r="D224" s="2" t="s">
        <v>375</v>
      </c>
      <c r="E224" s="4">
        <f t="shared" si="3"/>
        <v>8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2</v>
      </c>
    </row>
    <row r="225" spans="1:99" x14ac:dyDescent="0.3">
      <c r="A225" s="43">
        <v>40107</v>
      </c>
      <c r="B225" s="2" t="s">
        <v>154</v>
      </c>
      <c r="C225" s="2" t="s">
        <v>155</v>
      </c>
      <c r="D225" s="2" t="s">
        <v>376</v>
      </c>
      <c r="E225" s="4">
        <f t="shared" si="3"/>
        <v>8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2</v>
      </c>
    </row>
    <row r="226" spans="1:99" x14ac:dyDescent="0.3">
      <c r="A226" s="43">
        <v>40308</v>
      </c>
      <c r="B226" s="2" t="s">
        <v>154</v>
      </c>
      <c r="C226" s="2" t="s">
        <v>253</v>
      </c>
      <c r="D226" s="2" t="s">
        <v>377</v>
      </c>
      <c r="E226" s="4">
        <f t="shared" si="3"/>
        <v>8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2</v>
      </c>
    </row>
    <row r="227" spans="1:99" x14ac:dyDescent="0.3">
      <c r="A227" s="43">
        <v>90805</v>
      </c>
      <c r="B227" s="2" t="s">
        <v>114</v>
      </c>
      <c r="C227" s="2" t="s">
        <v>118</v>
      </c>
      <c r="D227" s="2" t="s">
        <v>178</v>
      </c>
      <c r="E227" s="4">
        <f t="shared" si="3"/>
        <v>2</v>
      </c>
      <c r="CU227">
        <v>2</v>
      </c>
    </row>
    <row r="228" spans="1:99" x14ac:dyDescent="0.3">
      <c r="A228" s="43">
        <v>50313</v>
      </c>
      <c r="B228" s="2" t="s">
        <v>151</v>
      </c>
      <c r="C228" s="2" t="s">
        <v>181</v>
      </c>
      <c r="D228" s="2" t="s">
        <v>378</v>
      </c>
      <c r="E228" s="4">
        <f t="shared" si="3"/>
        <v>7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</row>
    <row r="229" spans="1:99" x14ac:dyDescent="0.3">
      <c r="A229" s="43">
        <v>91102</v>
      </c>
      <c r="B229" s="2" t="s">
        <v>114</v>
      </c>
      <c r="C229" s="2" t="s">
        <v>186</v>
      </c>
      <c r="D229" s="2" t="s">
        <v>379</v>
      </c>
      <c r="E229" s="4">
        <f t="shared" si="3"/>
        <v>7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</row>
    <row r="230" spans="1:99" x14ac:dyDescent="0.3">
      <c r="A230" s="43">
        <v>120303</v>
      </c>
      <c r="B230" s="2" t="s">
        <v>191</v>
      </c>
      <c r="C230" s="2" t="s">
        <v>380</v>
      </c>
      <c r="D230" s="2" t="s">
        <v>381</v>
      </c>
      <c r="E230" s="4">
        <f t="shared" si="3"/>
        <v>7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</row>
    <row r="231" spans="1:99" x14ac:dyDescent="0.3">
      <c r="A231" s="43">
        <v>50202</v>
      </c>
      <c r="B231" s="2" t="s">
        <v>151</v>
      </c>
      <c r="C231" s="2" t="s">
        <v>152</v>
      </c>
      <c r="D231" s="2" t="s">
        <v>382</v>
      </c>
      <c r="E231" s="4">
        <f t="shared" si="3"/>
        <v>7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</row>
    <row r="232" spans="1:99" x14ac:dyDescent="0.3">
      <c r="A232" s="43">
        <v>20210</v>
      </c>
      <c r="B232" s="2" t="s">
        <v>212</v>
      </c>
      <c r="C232" s="2" t="s">
        <v>217</v>
      </c>
      <c r="D232" s="2" t="s">
        <v>383</v>
      </c>
      <c r="E232" s="4">
        <f t="shared" si="3"/>
        <v>7</v>
      </c>
      <c r="R232" s="1"/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</row>
    <row r="233" spans="1:99" x14ac:dyDescent="0.3">
      <c r="A233" s="43">
        <v>120708</v>
      </c>
      <c r="B233" s="2" t="s">
        <v>191</v>
      </c>
      <c r="C233" s="2" t="s">
        <v>296</v>
      </c>
      <c r="D233" s="2" t="s">
        <v>283</v>
      </c>
      <c r="E233" s="4">
        <f t="shared" si="3"/>
        <v>7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</row>
    <row r="234" spans="1:99" x14ac:dyDescent="0.3">
      <c r="A234" s="43">
        <v>91009</v>
      </c>
      <c r="B234" s="2" t="s">
        <v>114</v>
      </c>
      <c r="C234" s="2" t="s">
        <v>115</v>
      </c>
      <c r="D234" s="2" t="s">
        <v>384</v>
      </c>
      <c r="E234" s="4">
        <f t="shared" si="3"/>
        <v>7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</row>
    <row r="235" spans="1:99" x14ac:dyDescent="0.3">
      <c r="A235" s="43">
        <v>130304</v>
      </c>
      <c r="B235" s="2" t="s">
        <v>102</v>
      </c>
      <c r="C235" s="2" t="s">
        <v>222</v>
      </c>
      <c r="D235" s="2" t="s">
        <v>385</v>
      </c>
      <c r="E235" s="4">
        <f t="shared" si="3"/>
        <v>7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</row>
    <row r="236" spans="1:99" x14ac:dyDescent="0.3">
      <c r="A236" s="43">
        <v>120304</v>
      </c>
      <c r="B236" s="2" t="s">
        <v>191</v>
      </c>
      <c r="C236" s="2" t="s">
        <v>380</v>
      </c>
      <c r="D236" s="2" t="s">
        <v>386</v>
      </c>
      <c r="E236" s="4">
        <f t="shared" si="3"/>
        <v>7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</row>
    <row r="237" spans="1:99" x14ac:dyDescent="0.3">
      <c r="A237" s="43">
        <v>120301</v>
      </c>
      <c r="B237" s="2" t="s">
        <v>191</v>
      </c>
      <c r="C237" s="2" t="s">
        <v>380</v>
      </c>
      <c r="D237" s="2" t="s">
        <v>387</v>
      </c>
      <c r="E237" s="4">
        <f t="shared" si="3"/>
        <v>7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</row>
    <row r="238" spans="1:99" x14ac:dyDescent="0.3">
      <c r="A238" s="43">
        <v>40603</v>
      </c>
      <c r="B238" s="2" t="s">
        <v>154</v>
      </c>
      <c r="C238" s="2" t="s">
        <v>171</v>
      </c>
      <c r="D238" s="2" t="s">
        <v>388</v>
      </c>
      <c r="E238" s="4">
        <f t="shared" si="3"/>
        <v>7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</row>
    <row r="239" spans="1:99" x14ac:dyDescent="0.3">
      <c r="A239" s="43">
        <v>90503</v>
      </c>
      <c r="B239" s="2" t="s">
        <v>114</v>
      </c>
      <c r="C239" s="2" t="s">
        <v>308</v>
      </c>
      <c r="D239" s="2" t="s">
        <v>389</v>
      </c>
      <c r="E239" s="4">
        <f t="shared" si="3"/>
        <v>3</v>
      </c>
      <c r="CS239">
        <v>1</v>
      </c>
      <c r="CT239">
        <v>1</v>
      </c>
      <c r="CU239">
        <v>1</v>
      </c>
    </row>
    <row r="240" spans="1:99" x14ac:dyDescent="0.3">
      <c r="A240" s="43">
        <v>90102</v>
      </c>
      <c r="B240" s="2" t="s">
        <v>114</v>
      </c>
      <c r="C240" s="2" t="s">
        <v>197</v>
      </c>
      <c r="D240" s="2" t="s">
        <v>390</v>
      </c>
      <c r="E240" s="4">
        <f t="shared" si="3"/>
        <v>3</v>
      </c>
      <c r="CS240">
        <v>1</v>
      </c>
      <c r="CT240">
        <v>1</v>
      </c>
      <c r="CU240">
        <v>1</v>
      </c>
    </row>
    <row r="241" spans="1:99" x14ac:dyDescent="0.3">
      <c r="A241" s="43">
        <v>20203</v>
      </c>
      <c r="B241" s="2" t="s">
        <v>212</v>
      </c>
      <c r="C241" s="2" t="s">
        <v>217</v>
      </c>
      <c r="D241" s="2" t="s">
        <v>391</v>
      </c>
      <c r="E241" s="4">
        <f t="shared" si="3"/>
        <v>7</v>
      </c>
      <c r="R241" s="1"/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</row>
    <row r="242" spans="1:99" x14ac:dyDescent="0.3">
      <c r="A242" s="43">
        <v>60606</v>
      </c>
      <c r="B242" s="2" t="s">
        <v>158</v>
      </c>
      <c r="C242" s="2" t="s">
        <v>342</v>
      </c>
      <c r="D242" s="2" t="s">
        <v>392</v>
      </c>
      <c r="E242" s="4">
        <f t="shared" si="3"/>
        <v>7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</row>
    <row r="243" spans="1:99" x14ac:dyDescent="0.3">
      <c r="A243" s="43">
        <v>70315</v>
      </c>
      <c r="B243" s="2" t="s">
        <v>268</v>
      </c>
      <c r="C243" s="2" t="s">
        <v>268</v>
      </c>
      <c r="D243" s="2" t="s">
        <v>393</v>
      </c>
      <c r="E243" s="4">
        <f t="shared" si="3"/>
        <v>7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</row>
    <row r="244" spans="1:99" x14ac:dyDescent="0.3">
      <c r="A244" s="43">
        <v>80504</v>
      </c>
      <c r="B244" s="2" t="s">
        <v>99</v>
      </c>
      <c r="C244" s="2" t="s">
        <v>134</v>
      </c>
      <c r="D244" s="2" t="s">
        <v>394</v>
      </c>
      <c r="E244" s="4">
        <f t="shared" si="3"/>
        <v>7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</row>
    <row r="245" spans="1:99" x14ac:dyDescent="0.3">
      <c r="A245" s="43">
        <v>20205</v>
      </c>
      <c r="B245" s="2" t="s">
        <v>212</v>
      </c>
      <c r="C245" s="2" t="s">
        <v>217</v>
      </c>
      <c r="D245" s="2" t="s">
        <v>395</v>
      </c>
      <c r="E245" s="4">
        <f t="shared" si="3"/>
        <v>7</v>
      </c>
      <c r="R245" s="1"/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1</v>
      </c>
    </row>
    <row r="246" spans="1:99" x14ac:dyDescent="0.3">
      <c r="A246" s="43">
        <v>91106</v>
      </c>
      <c r="B246" s="2" t="s">
        <v>114</v>
      </c>
      <c r="C246" s="2" t="s">
        <v>186</v>
      </c>
      <c r="D246" s="2" t="s">
        <v>396</v>
      </c>
      <c r="E246" s="4">
        <f t="shared" si="3"/>
        <v>7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</row>
    <row r="247" spans="1:99" x14ac:dyDescent="0.3">
      <c r="A247" s="43">
        <v>120205</v>
      </c>
      <c r="B247" s="2" t="s">
        <v>191</v>
      </c>
      <c r="C247" s="2" t="s">
        <v>266</v>
      </c>
      <c r="D247" s="2" t="s">
        <v>397</v>
      </c>
      <c r="E247" s="4">
        <f t="shared" si="3"/>
        <v>7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1</v>
      </c>
    </row>
    <row r="248" spans="1:99" x14ac:dyDescent="0.3">
      <c r="A248" s="43">
        <v>91111</v>
      </c>
      <c r="B248" s="2" t="s">
        <v>114</v>
      </c>
      <c r="C248" s="2" t="s">
        <v>186</v>
      </c>
      <c r="D248" s="2" t="s">
        <v>398</v>
      </c>
      <c r="E248" s="4">
        <f t="shared" si="3"/>
        <v>7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</row>
    <row r="249" spans="1:99" x14ac:dyDescent="0.3">
      <c r="A249" s="43">
        <v>40506</v>
      </c>
      <c r="B249" s="2" t="s">
        <v>154</v>
      </c>
      <c r="C249" s="2" t="s">
        <v>236</v>
      </c>
      <c r="D249" s="2" t="s">
        <v>399</v>
      </c>
      <c r="E249" s="4">
        <f t="shared" si="3"/>
        <v>7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1</v>
      </c>
    </row>
    <row r="250" spans="1:99" x14ac:dyDescent="0.3">
      <c r="A250" s="43">
        <v>70106</v>
      </c>
      <c r="B250" s="2" t="s">
        <v>268</v>
      </c>
      <c r="C250" s="2" t="s">
        <v>400</v>
      </c>
      <c r="D250" s="2" t="s">
        <v>401</v>
      </c>
      <c r="E250" s="4">
        <f t="shared" si="3"/>
        <v>7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</row>
    <row r="251" spans="1:99" x14ac:dyDescent="0.3">
      <c r="A251" s="43">
        <v>20505</v>
      </c>
      <c r="B251" s="2" t="s">
        <v>212</v>
      </c>
      <c r="C251" s="2" t="s">
        <v>357</v>
      </c>
      <c r="D251" s="2" t="s">
        <v>402</v>
      </c>
      <c r="E251" s="4">
        <f t="shared" si="3"/>
        <v>7</v>
      </c>
      <c r="R251" s="1"/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</row>
    <row r="252" spans="1:99" x14ac:dyDescent="0.3">
      <c r="A252" s="43">
        <v>130407</v>
      </c>
      <c r="B252" s="2" t="s">
        <v>102</v>
      </c>
      <c r="C252" s="2" t="s">
        <v>259</v>
      </c>
      <c r="D252" s="2" t="s">
        <v>403</v>
      </c>
      <c r="E252" s="4">
        <f t="shared" si="3"/>
        <v>7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</row>
    <row r="253" spans="1:99" x14ac:dyDescent="0.3">
      <c r="A253" s="43">
        <v>130908</v>
      </c>
      <c r="B253" s="2" t="s">
        <v>102</v>
      </c>
      <c r="C253" s="2" t="s">
        <v>322</v>
      </c>
      <c r="D253" s="2" t="s">
        <v>404</v>
      </c>
      <c r="E253" s="4">
        <f t="shared" si="3"/>
        <v>7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</row>
    <row r="254" spans="1:99" x14ac:dyDescent="0.3">
      <c r="A254" s="43">
        <v>70308</v>
      </c>
      <c r="B254" s="2" t="s">
        <v>268</v>
      </c>
      <c r="C254" s="2" t="s">
        <v>268</v>
      </c>
      <c r="D254" s="2" t="s">
        <v>405</v>
      </c>
      <c r="E254" s="4">
        <f t="shared" si="3"/>
        <v>7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</row>
    <row r="255" spans="1:99" x14ac:dyDescent="0.3">
      <c r="A255" s="43">
        <v>60301</v>
      </c>
      <c r="B255" s="2" t="s">
        <v>158</v>
      </c>
      <c r="C255" s="2" t="s">
        <v>406</v>
      </c>
      <c r="D255" s="2" t="s">
        <v>407</v>
      </c>
      <c r="E255" s="4">
        <f t="shared" si="3"/>
        <v>7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</row>
    <row r="256" spans="1:99" ht="24" x14ac:dyDescent="0.3">
      <c r="A256" s="43">
        <v>110103</v>
      </c>
      <c r="B256" s="2" t="s">
        <v>188</v>
      </c>
      <c r="C256" s="2" t="s">
        <v>189</v>
      </c>
      <c r="D256" s="2" t="s">
        <v>408</v>
      </c>
      <c r="E256" s="4">
        <f t="shared" si="3"/>
        <v>7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</row>
    <row r="257" spans="1:99" x14ac:dyDescent="0.3">
      <c r="A257" s="43">
        <v>120107</v>
      </c>
      <c r="B257" s="2" t="s">
        <v>191</v>
      </c>
      <c r="C257" s="2" t="s">
        <v>289</v>
      </c>
      <c r="D257" s="2" t="s">
        <v>409</v>
      </c>
      <c r="E257" s="4">
        <f t="shared" si="3"/>
        <v>7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</row>
    <row r="258" spans="1:99" x14ac:dyDescent="0.3">
      <c r="A258" s="43">
        <v>30504</v>
      </c>
      <c r="B258" s="2" t="s">
        <v>144</v>
      </c>
      <c r="C258" s="2" t="s">
        <v>410</v>
      </c>
      <c r="D258" s="2" t="s">
        <v>411</v>
      </c>
      <c r="E258" s="4">
        <f t="shared" si="3"/>
        <v>3</v>
      </c>
      <c r="CS258">
        <v>1</v>
      </c>
      <c r="CT258">
        <v>1</v>
      </c>
      <c r="CU258">
        <v>1</v>
      </c>
    </row>
    <row r="259" spans="1:99" x14ac:dyDescent="0.3">
      <c r="A259" s="43">
        <v>41404</v>
      </c>
      <c r="B259" s="2" t="s">
        <v>154</v>
      </c>
      <c r="C259" s="2" t="s">
        <v>373</v>
      </c>
      <c r="D259" s="2" t="s">
        <v>412</v>
      </c>
      <c r="E259" s="4">
        <f t="shared" si="3"/>
        <v>7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</row>
    <row r="260" spans="1:99" x14ac:dyDescent="0.3">
      <c r="A260" s="43">
        <v>30501</v>
      </c>
      <c r="B260" s="2" t="s">
        <v>144</v>
      </c>
      <c r="C260" s="2" t="s">
        <v>410</v>
      </c>
      <c r="D260" s="2" t="s">
        <v>413</v>
      </c>
      <c r="E260" s="4">
        <f t="shared" ref="E260:E323" si="4">SUM(F260:AEX260)</f>
        <v>7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</row>
    <row r="261" spans="1:99" x14ac:dyDescent="0.3">
      <c r="A261" s="43">
        <v>30205</v>
      </c>
      <c r="B261" s="2" t="s">
        <v>144</v>
      </c>
      <c r="C261" s="2" t="s">
        <v>414</v>
      </c>
      <c r="D261" s="2" t="s">
        <v>415</v>
      </c>
      <c r="E261" s="4">
        <f t="shared" si="4"/>
        <v>7</v>
      </c>
      <c r="R261" s="1"/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</row>
    <row r="262" spans="1:99" x14ac:dyDescent="0.3">
      <c r="A262" s="43">
        <v>30505</v>
      </c>
      <c r="B262" s="2" t="s">
        <v>144</v>
      </c>
      <c r="C262" s="2" t="s">
        <v>410</v>
      </c>
      <c r="D262" s="2" t="s">
        <v>416</v>
      </c>
      <c r="E262" s="4">
        <f t="shared" si="4"/>
        <v>3</v>
      </c>
      <c r="CS262">
        <v>1</v>
      </c>
      <c r="CT262">
        <v>1</v>
      </c>
      <c r="CU262">
        <v>1</v>
      </c>
    </row>
    <row r="263" spans="1:99" x14ac:dyDescent="0.3">
      <c r="A263" s="43">
        <v>60505</v>
      </c>
      <c r="B263" s="2" t="s">
        <v>158</v>
      </c>
      <c r="C263" s="2" t="s">
        <v>417</v>
      </c>
      <c r="D263" s="2" t="s">
        <v>418</v>
      </c>
      <c r="E263" s="4">
        <f t="shared" si="4"/>
        <v>7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</row>
    <row r="264" spans="1:99" x14ac:dyDescent="0.3">
      <c r="A264" s="43">
        <v>60501</v>
      </c>
      <c r="B264" s="2" t="s">
        <v>158</v>
      </c>
      <c r="C264" s="2" t="s">
        <v>417</v>
      </c>
      <c r="D264" s="2" t="s">
        <v>419</v>
      </c>
      <c r="E264" s="4">
        <f t="shared" si="4"/>
        <v>7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</row>
    <row r="265" spans="1:99" x14ac:dyDescent="0.3">
      <c r="A265" s="43">
        <v>90605</v>
      </c>
      <c r="B265" s="2" t="s">
        <v>114</v>
      </c>
      <c r="C265" s="2" t="s">
        <v>302</v>
      </c>
      <c r="D265" s="2" t="s">
        <v>420</v>
      </c>
      <c r="E265" s="4">
        <f t="shared" si="4"/>
        <v>7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</row>
    <row r="266" spans="1:99" x14ac:dyDescent="0.3">
      <c r="A266" s="43">
        <v>41005</v>
      </c>
      <c r="B266" s="2" t="s">
        <v>154</v>
      </c>
      <c r="C266" s="2" t="s">
        <v>339</v>
      </c>
      <c r="D266" s="2" t="s">
        <v>421</v>
      </c>
      <c r="E266" s="4">
        <f t="shared" si="4"/>
        <v>7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</row>
    <row r="267" spans="1:99" x14ac:dyDescent="0.3">
      <c r="A267" s="43">
        <v>60507</v>
      </c>
      <c r="B267" s="2" t="s">
        <v>158</v>
      </c>
      <c r="C267" s="2" t="s">
        <v>417</v>
      </c>
      <c r="D267" s="2" t="s">
        <v>422</v>
      </c>
      <c r="E267" s="4">
        <f t="shared" si="4"/>
        <v>7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</row>
    <row r="268" spans="1:99" x14ac:dyDescent="0.3">
      <c r="A268" s="43">
        <v>91109</v>
      </c>
      <c r="B268" s="2" t="s">
        <v>114</v>
      </c>
      <c r="C268" s="2" t="s">
        <v>186</v>
      </c>
      <c r="D268" s="2" t="s">
        <v>423</v>
      </c>
      <c r="E268" s="4">
        <f t="shared" si="4"/>
        <v>7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</row>
    <row r="269" spans="1:99" x14ac:dyDescent="0.3">
      <c r="A269" s="43">
        <v>30305</v>
      </c>
      <c r="B269" s="2" t="s">
        <v>144</v>
      </c>
      <c r="C269" s="2" t="s">
        <v>424</v>
      </c>
      <c r="D269" s="2" t="s">
        <v>425</v>
      </c>
      <c r="E269" s="4">
        <f t="shared" si="4"/>
        <v>7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</row>
    <row r="270" spans="1:99" ht="24" x14ac:dyDescent="0.3">
      <c r="A270" s="43">
        <v>110201</v>
      </c>
      <c r="B270" s="2" t="s">
        <v>188</v>
      </c>
      <c r="C270" s="2" t="s">
        <v>426</v>
      </c>
      <c r="D270" s="2" t="s">
        <v>427</v>
      </c>
      <c r="E270" s="4">
        <f t="shared" si="4"/>
        <v>7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</row>
    <row r="271" spans="1:99" x14ac:dyDescent="0.3">
      <c r="A271" s="43">
        <v>91110</v>
      </c>
      <c r="B271" s="2" t="s">
        <v>114</v>
      </c>
      <c r="C271" s="2" t="s">
        <v>186</v>
      </c>
      <c r="D271" s="2" t="s">
        <v>428</v>
      </c>
      <c r="E271" s="4">
        <f t="shared" si="4"/>
        <v>7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</row>
    <row r="272" spans="1:99" x14ac:dyDescent="0.3">
      <c r="A272" s="43">
        <v>130410</v>
      </c>
      <c r="B272" s="2" t="s">
        <v>102</v>
      </c>
      <c r="C272" s="2" t="s">
        <v>259</v>
      </c>
      <c r="D272" s="2" t="s">
        <v>429</v>
      </c>
      <c r="E272" s="4">
        <f t="shared" si="4"/>
        <v>7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</row>
    <row r="273" spans="1:99" x14ac:dyDescent="0.3">
      <c r="A273" s="43">
        <v>40608</v>
      </c>
      <c r="B273" s="2" t="s">
        <v>154</v>
      </c>
      <c r="C273" s="2" t="s">
        <v>171</v>
      </c>
      <c r="D273" s="2" t="s">
        <v>322</v>
      </c>
      <c r="E273" s="4">
        <f t="shared" si="4"/>
        <v>7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</row>
    <row r="274" spans="1:99" x14ac:dyDescent="0.3">
      <c r="A274" s="43">
        <v>41204</v>
      </c>
      <c r="B274" s="2" t="s">
        <v>154</v>
      </c>
      <c r="C274" s="2" t="s">
        <v>430</v>
      </c>
      <c r="D274" s="2" t="s">
        <v>178</v>
      </c>
      <c r="E274" s="4">
        <f t="shared" si="4"/>
        <v>7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</row>
    <row r="275" spans="1:99" x14ac:dyDescent="0.3">
      <c r="A275" s="43">
        <v>90901</v>
      </c>
      <c r="B275" s="2" t="s">
        <v>114</v>
      </c>
      <c r="C275" s="2" t="s">
        <v>181</v>
      </c>
      <c r="D275" s="2" t="s">
        <v>182</v>
      </c>
      <c r="E275" s="4">
        <f t="shared" si="4"/>
        <v>7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</row>
    <row r="276" spans="1:99" x14ac:dyDescent="0.3">
      <c r="A276" s="43">
        <v>20609</v>
      </c>
      <c r="B276" s="2" t="s">
        <v>212</v>
      </c>
      <c r="C276" s="2" t="s">
        <v>213</v>
      </c>
      <c r="D276" s="2" t="s">
        <v>431</v>
      </c>
      <c r="E276" s="4">
        <f t="shared" si="4"/>
        <v>7</v>
      </c>
      <c r="R276" s="1"/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</row>
    <row r="277" spans="1:99" x14ac:dyDescent="0.3">
      <c r="A277" s="43">
        <v>20406</v>
      </c>
      <c r="B277" s="2" t="s">
        <v>212</v>
      </c>
      <c r="C277" s="2" t="s">
        <v>249</v>
      </c>
      <c r="D277" s="2" t="s">
        <v>432</v>
      </c>
      <c r="E277" s="4">
        <f t="shared" si="4"/>
        <v>7</v>
      </c>
      <c r="R277" s="1"/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</row>
    <row r="278" spans="1:99" x14ac:dyDescent="0.3">
      <c r="A278" s="43">
        <v>100104</v>
      </c>
      <c r="B278" s="2" t="s">
        <v>149</v>
      </c>
      <c r="C278" s="2" t="s">
        <v>149</v>
      </c>
      <c r="D278" s="2" t="s">
        <v>433</v>
      </c>
      <c r="E278" s="4">
        <f t="shared" si="4"/>
        <v>7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</row>
    <row r="279" spans="1:99" x14ac:dyDescent="0.3">
      <c r="A279" s="43">
        <v>10405</v>
      </c>
      <c r="B279" s="2" t="s">
        <v>163</v>
      </c>
      <c r="C279" s="2" t="s">
        <v>273</v>
      </c>
      <c r="D279" s="2" t="s">
        <v>434</v>
      </c>
      <c r="E279" s="4">
        <f t="shared" si="4"/>
        <v>3</v>
      </c>
      <c r="CS279">
        <v>1</v>
      </c>
      <c r="CT279">
        <v>1</v>
      </c>
      <c r="CU279">
        <v>1</v>
      </c>
    </row>
    <row r="280" spans="1:99" x14ac:dyDescent="0.3">
      <c r="A280" s="43">
        <v>90201</v>
      </c>
      <c r="B280" s="2" t="s">
        <v>114</v>
      </c>
      <c r="C280" s="2" t="s">
        <v>435</v>
      </c>
      <c r="D280" s="2" t="s">
        <v>436</v>
      </c>
      <c r="E280" s="4">
        <f t="shared" si="4"/>
        <v>1</v>
      </c>
      <c r="CU280">
        <v>1</v>
      </c>
    </row>
    <row r="281" spans="1:99" x14ac:dyDescent="0.3">
      <c r="A281" s="43">
        <v>130711</v>
      </c>
      <c r="B281" s="2" t="s">
        <v>102</v>
      </c>
      <c r="C281" s="2" t="s">
        <v>138</v>
      </c>
      <c r="D281" s="2" t="s">
        <v>437</v>
      </c>
      <c r="E281" s="4">
        <f t="shared" si="4"/>
        <v>1</v>
      </c>
      <c r="CU281">
        <v>1</v>
      </c>
    </row>
    <row r="282" spans="1:99" x14ac:dyDescent="0.3">
      <c r="A282" s="43">
        <v>40703</v>
      </c>
      <c r="B282" s="2" t="s">
        <v>154</v>
      </c>
      <c r="C282" s="2" t="s">
        <v>286</v>
      </c>
      <c r="D282" s="2" t="s">
        <v>438</v>
      </c>
      <c r="E282" s="4">
        <f t="shared" si="4"/>
        <v>1</v>
      </c>
      <c r="CU282">
        <v>1</v>
      </c>
    </row>
    <row r="283" spans="1:99" x14ac:dyDescent="0.3">
      <c r="A283" s="43">
        <v>40805</v>
      </c>
      <c r="B283" s="2" t="s">
        <v>154</v>
      </c>
      <c r="C283" s="2" t="s">
        <v>280</v>
      </c>
      <c r="D283" s="2" t="s">
        <v>439</v>
      </c>
      <c r="E283" s="4">
        <f t="shared" si="4"/>
        <v>1</v>
      </c>
      <c r="CU283">
        <v>1</v>
      </c>
    </row>
    <row r="284" spans="1:99" x14ac:dyDescent="0.3">
      <c r="A284" s="43">
        <v>130313</v>
      </c>
      <c r="B284" s="2" t="s">
        <v>102</v>
      </c>
      <c r="C284" s="2" t="s">
        <v>222</v>
      </c>
      <c r="D284" s="2" t="s">
        <v>440</v>
      </c>
      <c r="E284" s="4">
        <f t="shared" si="4"/>
        <v>1</v>
      </c>
      <c r="CU284">
        <v>1</v>
      </c>
    </row>
    <row r="285" spans="1:99" x14ac:dyDescent="0.3">
      <c r="A285" s="43">
        <v>41301</v>
      </c>
      <c r="B285" s="2" t="s">
        <v>154</v>
      </c>
      <c r="C285" s="2" t="s">
        <v>441</v>
      </c>
      <c r="D285" s="2" t="s">
        <v>442</v>
      </c>
      <c r="E285" s="4">
        <f t="shared" si="4"/>
        <v>1</v>
      </c>
      <c r="CU285">
        <v>1</v>
      </c>
    </row>
    <row r="286" spans="1:99" x14ac:dyDescent="0.3">
      <c r="A286" s="43">
        <v>130311</v>
      </c>
      <c r="B286" s="2" t="s">
        <v>102</v>
      </c>
      <c r="C286" s="2" t="s">
        <v>222</v>
      </c>
      <c r="D286" s="2" t="s">
        <v>443</v>
      </c>
      <c r="E286" s="4">
        <f t="shared" si="4"/>
        <v>1</v>
      </c>
      <c r="CU286">
        <v>1</v>
      </c>
    </row>
    <row r="287" spans="1:99" x14ac:dyDescent="0.3">
      <c r="A287" s="43">
        <v>60702</v>
      </c>
      <c r="B287" s="2" t="s">
        <v>158</v>
      </c>
      <c r="C287" s="2" t="s">
        <v>353</v>
      </c>
      <c r="D287" s="2" t="s">
        <v>444</v>
      </c>
      <c r="E287" s="4">
        <f t="shared" si="4"/>
        <v>0</v>
      </c>
    </row>
    <row r="288" spans="1:99" x14ac:dyDescent="0.3">
      <c r="A288" s="43">
        <v>30202</v>
      </c>
      <c r="B288" s="2" t="s">
        <v>144</v>
      </c>
      <c r="C288" s="2" t="s">
        <v>414</v>
      </c>
      <c r="D288" s="2" t="s">
        <v>445</v>
      </c>
      <c r="E288" s="4">
        <f t="shared" si="4"/>
        <v>0</v>
      </c>
      <c r="R288" s="1"/>
    </row>
    <row r="289" spans="1:96" x14ac:dyDescent="0.3">
      <c r="A289" s="43">
        <v>70313</v>
      </c>
      <c r="B289" s="2" t="s">
        <v>268</v>
      </c>
      <c r="C289" s="2" t="s">
        <v>268</v>
      </c>
      <c r="D289" s="2" t="s">
        <v>446</v>
      </c>
      <c r="E289" s="4">
        <f t="shared" si="4"/>
        <v>0</v>
      </c>
    </row>
    <row r="290" spans="1:96" x14ac:dyDescent="0.3">
      <c r="A290" s="43">
        <v>120502</v>
      </c>
      <c r="B290" s="2" t="s">
        <v>191</v>
      </c>
      <c r="C290" s="2" t="s">
        <v>447</v>
      </c>
      <c r="D290" s="2" t="s">
        <v>448</v>
      </c>
      <c r="E290" s="4">
        <f t="shared" si="4"/>
        <v>0</v>
      </c>
    </row>
    <row r="291" spans="1:96" ht="24" x14ac:dyDescent="0.3">
      <c r="A291" s="43">
        <v>120902</v>
      </c>
      <c r="B291" s="2" t="s">
        <v>191</v>
      </c>
      <c r="C291" s="2" t="s">
        <v>449</v>
      </c>
      <c r="D291" s="2" t="s">
        <v>450</v>
      </c>
      <c r="E291" s="4">
        <f t="shared" si="4"/>
        <v>0</v>
      </c>
    </row>
    <row r="292" spans="1:96" x14ac:dyDescent="0.3">
      <c r="A292" s="43">
        <v>120302</v>
      </c>
      <c r="B292" s="2" t="s">
        <v>191</v>
      </c>
      <c r="C292" s="2" t="s">
        <v>380</v>
      </c>
      <c r="D292" s="2" t="s">
        <v>451</v>
      </c>
      <c r="E292" s="4">
        <f t="shared" si="4"/>
        <v>0</v>
      </c>
    </row>
    <row r="293" spans="1:96" x14ac:dyDescent="0.3">
      <c r="A293" s="43">
        <v>120503</v>
      </c>
      <c r="B293" s="2" t="s">
        <v>191</v>
      </c>
      <c r="C293" s="2" t="s">
        <v>447</v>
      </c>
      <c r="D293" s="2" t="s">
        <v>452</v>
      </c>
      <c r="E293" s="4">
        <f t="shared" si="4"/>
        <v>0</v>
      </c>
    </row>
    <row r="294" spans="1:96" x14ac:dyDescent="0.3">
      <c r="A294" s="43">
        <v>70702</v>
      </c>
      <c r="B294" s="2" t="s">
        <v>268</v>
      </c>
      <c r="C294" s="2" t="s">
        <v>453</v>
      </c>
      <c r="D294" s="2" t="s">
        <v>454</v>
      </c>
      <c r="E294" s="4">
        <f t="shared" si="4"/>
        <v>0</v>
      </c>
    </row>
    <row r="295" spans="1:96" x14ac:dyDescent="0.3">
      <c r="A295" s="43">
        <v>91202</v>
      </c>
      <c r="B295" s="2" t="s">
        <v>114</v>
      </c>
      <c r="C295" s="2" t="s">
        <v>242</v>
      </c>
      <c r="D295" s="2" t="s">
        <v>455</v>
      </c>
      <c r="E295" s="4">
        <f t="shared" si="4"/>
        <v>0</v>
      </c>
    </row>
    <row r="296" spans="1:96" x14ac:dyDescent="0.3">
      <c r="A296" s="43">
        <v>120702</v>
      </c>
      <c r="B296" s="2" t="s">
        <v>191</v>
      </c>
      <c r="C296" s="2" t="s">
        <v>296</v>
      </c>
      <c r="D296" s="2" t="s">
        <v>456</v>
      </c>
      <c r="E296" s="4">
        <f t="shared" si="4"/>
        <v>0</v>
      </c>
    </row>
    <row r="297" spans="1:96" x14ac:dyDescent="0.3">
      <c r="A297" s="43">
        <v>70402</v>
      </c>
      <c r="B297" s="2" t="s">
        <v>268</v>
      </c>
      <c r="C297" s="2" t="s">
        <v>328</v>
      </c>
      <c r="D297" s="2" t="s">
        <v>379</v>
      </c>
      <c r="E297" s="4">
        <f t="shared" si="4"/>
        <v>0</v>
      </c>
    </row>
    <row r="298" spans="1:96" x14ac:dyDescent="0.3">
      <c r="A298" s="43">
        <v>70202</v>
      </c>
      <c r="B298" s="2" t="s">
        <v>268</v>
      </c>
      <c r="C298" s="2" t="s">
        <v>348</v>
      </c>
      <c r="D298" s="2" t="s">
        <v>457</v>
      </c>
      <c r="E298" s="4">
        <f t="shared" si="4"/>
        <v>0</v>
      </c>
    </row>
    <row r="299" spans="1:96" x14ac:dyDescent="0.3">
      <c r="A299" s="43">
        <v>70403</v>
      </c>
      <c r="B299" s="2" t="s">
        <v>268</v>
      </c>
      <c r="C299" s="2" t="s">
        <v>328</v>
      </c>
      <c r="D299" s="2" t="s">
        <v>458</v>
      </c>
      <c r="E299" s="4">
        <f t="shared" si="4"/>
        <v>0</v>
      </c>
    </row>
    <row r="300" spans="1:96" x14ac:dyDescent="0.3">
      <c r="A300" s="43">
        <v>90202</v>
      </c>
      <c r="B300" s="2" t="s">
        <v>114</v>
      </c>
      <c r="C300" s="2" t="s">
        <v>435</v>
      </c>
      <c r="D300" s="2" t="s">
        <v>459</v>
      </c>
      <c r="E300" s="4">
        <f t="shared" si="4"/>
        <v>0</v>
      </c>
    </row>
    <row r="301" spans="1:96" x14ac:dyDescent="0.3">
      <c r="A301" s="43">
        <v>10402</v>
      </c>
      <c r="B301" s="2" t="s">
        <v>163</v>
      </c>
      <c r="C301" s="2" t="s">
        <v>273</v>
      </c>
      <c r="D301" s="2" t="s">
        <v>460</v>
      </c>
      <c r="E301" s="4">
        <f t="shared" si="4"/>
        <v>48</v>
      </c>
      <c r="CO301">
        <v>12</v>
      </c>
      <c r="CP301">
        <v>12</v>
      </c>
      <c r="CQ301">
        <v>12</v>
      </c>
      <c r="CR301">
        <v>12</v>
      </c>
    </row>
    <row r="302" spans="1:96" x14ac:dyDescent="0.3">
      <c r="A302" s="43">
        <v>10102</v>
      </c>
      <c r="B302" s="2" t="s">
        <v>163</v>
      </c>
      <c r="C302" s="2" t="s">
        <v>163</v>
      </c>
      <c r="D302" s="2" t="s">
        <v>461</v>
      </c>
      <c r="E302" s="4">
        <f t="shared" si="4"/>
        <v>0</v>
      </c>
      <c r="R302" s="1"/>
    </row>
    <row r="303" spans="1:96" x14ac:dyDescent="0.3">
      <c r="A303" s="43">
        <v>70203</v>
      </c>
      <c r="B303" s="2" t="s">
        <v>268</v>
      </c>
      <c r="C303" s="2" t="s">
        <v>348</v>
      </c>
      <c r="D303" s="2" t="s">
        <v>462</v>
      </c>
      <c r="E303" s="4">
        <f t="shared" si="4"/>
        <v>0</v>
      </c>
    </row>
    <row r="304" spans="1:96" x14ac:dyDescent="0.3">
      <c r="A304" s="43">
        <v>41302</v>
      </c>
      <c r="B304" s="2" t="s">
        <v>154</v>
      </c>
      <c r="C304" s="2" t="s">
        <v>441</v>
      </c>
      <c r="D304" s="2" t="s">
        <v>143</v>
      </c>
      <c r="E304" s="4">
        <f t="shared" si="4"/>
        <v>0</v>
      </c>
    </row>
    <row r="305" spans="1:5" x14ac:dyDescent="0.3">
      <c r="A305" s="43">
        <v>40602</v>
      </c>
      <c r="B305" s="2" t="s">
        <v>154</v>
      </c>
      <c r="C305" s="2" t="s">
        <v>171</v>
      </c>
      <c r="D305" s="2" t="s">
        <v>463</v>
      </c>
      <c r="E305" s="4">
        <f t="shared" si="4"/>
        <v>0</v>
      </c>
    </row>
    <row r="306" spans="1:5" x14ac:dyDescent="0.3">
      <c r="A306" s="43">
        <v>120601</v>
      </c>
      <c r="B306" s="2" t="s">
        <v>191</v>
      </c>
      <c r="C306" s="2" t="s">
        <v>299</v>
      </c>
      <c r="D306" s="2" t="s">
        <v>464</v>
      </c>
      <c r="E306" s="4">
        <f t="shared" si="4"/>
        <v>0</v>
      </c>
    </row>
    <row r="307" spans="1:5" x14ac:dyDescent="0.3">
      <c r="A307" s="43">
        <v>90402</v>
      </c>
      <c r="B307" s="2" t="s">
        <v>114</v>
      </c>
      <c r="C307" s="2" t="s">
        <v>238</v>
      </c>
      <c r="D307" s="2" t="s">
        <v>465</v>
      </c>
      <c r="E307" s="4">
        <f t="shared" si="4"/>
        <v>0</v>
      </c>
    </row>
    <row r="308" spans="1:5" x14ac:dyDescent="0.3">
      <c r="A308" s="43">
        <v>41202</v>
      </c>
      <c r="B308" s="2" t="s">
        <v>154</v>
      </c>
      <c r="C308" s="2" t="s">
        <v>430</v>
      </c>
      <c r="D308" s="2" t="s">
        <v>466</v>
      </c>
      <c r="E308" s="4">
        <f t="shared" si="4"/>
        <v>0</v>
      </c>
    </row>
    <row r="309" spans="1:5" x14ac:dyDescent="0.3">
      <c r="A309" s="43">
        <v>120102</v>
      </c>
      <c r="B309" s="2" t="s">
        <v>191</v>
      </c>
      <c r="C309" s="2" t="s">
        <v>289</v>
      </c>
      <c r="D309" s="2" t="s">
        <v>467</v>
      </c>
      <c r="E309" s="4">
        <f t="shared" si="4"/>
        <v>0</v>
      </c>
    </row>
    <row r="310" spans="1:5" x14ac:dyDescent="0.3">
      <c r="A310" s="43">
        <v>41203</v>
      </c>
      <c r="B310" s="2" t="s">
        <v>154</v>
      </c>
      <c r="C310" s="2" t="s">
        <v>430</v>
      </c>
      <c r="D310" s="2" t="s">
        <v>468</v>
      </c>
      <c r="E310" s="4">
        <f t="shared" si="4"/>
        <v>0</v>
      </c>
    </row>
    <row r="311" spans="1:5" x14ac:dyDescent="0.3">
      <c r="A311" s="43">
        <v>90403</v>
      </c>
      <c r="B311" s="2" t="s">
        <v>114</v>
      </c>
      <c r="C311" s="2" t="s">
        <v>238</v>
      </c>
      <c r="D311" s="2" t="s">
        <v>469</v>
      </c>
      <c r="E311" s="4">
        <f t="shared" si="4"/>
        <v>0</v>
      </c>
    </row>
    <row r="312" spans="1:5" x14ac:dyDescent="0.3">
      <c r="A312" s="43">
        <v>41002</v>
      </c>
      <c r="B312" s="2" t="s">
        <v>154</v>
      </c>
      <c r="C312" s="2" t="s">
        <v>339</v>
      </c>
      <c r="D312" s="2" t="s">
        <v>470</v>
      </c>
      <c r="E312" s="4">
        <f t="shared" si="4"/>
        <v>0</v>
      </c>
    </row>
    <row r="313" spans="1:5" x14ac:dyDescent="0.3">
      <c r="A313" s="43">
        <v>80602</v>
      </c>
      <c r="B313" s="2" t="s">
        <v>99</v>
      </c>
      <c r="C313" s="2" t="s">
        <v>471</v>
      </c>
      <c r="D313" s="2" t="s">
        <v>472</v>
      </c>
      <c r="E313" s="4">
        <f t="shared" si="4"/>
        <v>0</v>
      </c>
    </row>
    <row r="314" spans="1:5" x14ac:dyDescent="0.3">
      <c r="A314" s="43">
        <v>130403</v>
      </c>
      <c r="B314" s="2" t="s">
        <v>102</v>
      </c>
      <c r="C314" s="2" t="s">
        <v>259</v>
      </c>
      <c r="D314" s="2" t="s">
        <v>473</v>
      </c>
      <c r="E314" s="4">
        <f t="shared" si="4"/>
        <v>0</v>
      </c>
    </row>
    <row r="315" spans="1:5" x14ac:dyDescent="0.3">
      <c r="A315" s="43">
        <v>120501</v>
      </c>
      <c r="B315" s="2" t="s">
        <v>191</v>
      </c>
      <c r="C315" s="2" t="s">
        <v>447</v>
      </c>
      <c r="D315" s="2" t="s">
        <v>474</v>
      </c>
      <c r="E315" s="4">
        <f t="shared" si="4"/>
        <v>0</v>
      </c>
    </row>
    <row r="316" spans="1:5" x14ac:dyDescent="0.3">
      <c r="A316" s="43">
        <v>60502</v>
      </c>
      <c r="B316" s="2" t="s">
        <v>158</v>
      </c>
      <c r="C316" s="2" t="s">
        <v>417</v>
      </c>
      <c r="D316" s="2" t="s">
        <v>300</v>
      </c>
      <c r="E316" s="4">
        <f t="shared" si="4"/>
        <v>0</v>
      </c>
    </row>
    <row r="317" spans="1:5" x14ac:dyDescent="0.3">
      <c r="A317" s="43">
        <v>130404</v>
      </c>
      <c r="B317" s="2" t="s">
        <v>102</v>
      </c>
      <c r="C317" s="2" t="s">
        <v>259</v>
      </c>
      <c r="D317" s="2" t="s">
        <v>300</v>
      </c>
      <c r="E317" s="4">
        <f t="shared" si="4"/>
        <v>0</v>
      </c>
    </row>
    <row r="318" spans="1:5" x14ac:dyDescent="0.3">
      <c r="A318" s="43">
        <v>30402</v>
      </c>
      <c r="B318" s="2" t="s">
        <v>144</v>
      </c>
      <c r="C318" s="2" t="s">
        <v>330</v>
      </c>
      <c r="D318" s="2" t="s">
        <v>475</v>
      </c>
      <c r="E318" s="4">
        <f t="shared" si="4"/>
        <v>0</v>
      </c>
    </row>
    <row r="319" spans="1:5" x14ac:dyDescent="0.3">
      <c r="A319" s="43">
        <v>120610</v>
      </c>
      <c r="B319" s="2" t="s">
        <v>191</v>
      </c>
      <c r="C319" s="2" t="s">
        <v>299</v>
      </c>
      <c r="D319" s="2" t="s">
        <v>476</v>
      </c>
      <c r="E319" s="4">
        <f t="shared" si="4"/>
        <v>0</v>
      </c>
    </row>
    <row r="320" spans="1:5" x14ac:dyDescent="0.3">
      <c r="A320" s="43">
        <v>40402</v>
      </c>
      <c r="B320" s="2" t="s">
        <v>154</v>
      </c>
      <c r="C320" s="2" t="s">
        <v>234</v>
      </c>
      <c r="D320" s="2" t="s">
        <v>477</v>
      </c>
      <c r="E320" s="4">
        <f t="shared" si="4"/>
        <v>0</v>
      </c>
    </row>
    <row r="321" spans="1:18" x14ac:dyDescent="0.3">
      <c r="A321" s="43">
        <v>91103</v>
      </c>
      <c r="B321" s="2" t="s">
        <v>114</v>
      </c>
      <c r="C321" s="2" t="s">
        <v>186</v>
      </c>
      <c r="D321" s="2" t="s">
        <v>478</v>
      </c>
      <c r="E321" s="4">
        <f t="shared" si="4"/>
        <v>0</v>
      </c>
    </row>
    <row r="322" spans="1:18" x14ac:dyDescent="0.3">
      <c r="A322" s="43">
        <v>90902</v>
      </c>
      <c r="B322" s="2" t="s">
        <v>114</v>
      </c>
      <c r="C322" s="2" t="s">
        <v>181</v>
      </c>
      <c r="D322" s="2" t="s">
        <v>479</v>
      </c>
      <c r="E322" s="4">
        <f t="shared" si="4"/>
        <v>0</v>
      </c>
    </row>
    <row r="323" spans="1:18" x14ac:dyDescent="0.3">
      <c r="A323" s="43">
        <v>120103</v>
      </c>
      <c r="B323" s="2" t="s">
        <v>191</v>
      </c>
      <c r="C323" s="2" t="s">
        <v>289</v>
      </c>
      <c r="D323" s="2" t="s">
        <v>480</v>
      </c>
      <c r="E323" s="4">
        <f t="shared" si="4"/>
        <v>0</v>
      </c>
    </row>
    <row r="324" spans="1:18" x14ac:dyDescent="0.3">
      <c r="A324" s="43">
        <v>70710</v>
      </c>
      <c r="B324" s="2" t="s">
        <v>268</v>
      </c>
      <c r="C324" s="2" t="s">
        <v>453</v>
      </c>
      <c r="D324" s="2" t="s">
        <v>481</v>
      </c>
      <c r="E324" s="4">
        <f t="shared" ref="E324:E387" si="5">SUM(F324:AEX324)</f>
        <v>0</v>
      </c>
    </row>
    <row r="325" spans="1:18" x14ac:dyDescent="0.3">
      <c r="A325" s="43">
        <v>50102</v>
      </c>
      <c r="B325" s="2" t="s">
        <v>151</v>
      </c>
      <c r="C325" s="2" t="s">
        <v>269</v>
      </c>
      <c r="D325" s="2" t="s">
        <v>482</v>
      </c>
      <c r="E325" s="4">
        <f t="shared" si="5"/>
        <v>0</v>
      </c>
    </row>
    <row r="326" spans="1:18" x14ac:dyDescent="0.3">
      <c r="A326" s="43">
        <v>40108</v>
      </c>
      <c r="B326" s="2" t="s">
        <v>154</v>
      </c>
      <c r="C326" s="2" t="s">
        <v>155</v>
      </c>
      <c r="D326" s="2" t="s">
        <v>483</v>
      </c>
      <c r="E326" s="4">
        <f t="shared" si="5"/>
        <v>0</v>
      </c>
    </row>
    <row r="327" spans="1:18" x14ac:dyDescent="0.3">
      <c r="A327" s="43">
        <v>70703</v>
      </c>
      <c r="B327" s="2" t="s">
        <v>268</v>
      </c>
      <c r="C327" s="2" t="s">
        <v>453</v>
      </c>
      <c r="D327" s="2" t="s">
        <v>484</v>
      </c>
      <c r="E327" s="4">
        <f t="shared" si="5"/>
        <v>0</v>
      </c>
    </row>
    <row r="328" spans="1:18" x14ac:dyDescent="0.3">
      <c r="A328" s="43">
        <v>20402</v>
      </c>
      <c r="B328" s="2" t="s">
        <v>212</v>
      </c>
      <c r="C328" s="2" t="s">
        <v>249</v>
      </c>
      <c r="D328" s="2" t="s">
        <v>485</v>
      </c>
      <c r="E328" s="4">
        <f t="shared" si="5"/>
        <v>0</v>
      </c>
      <c r="R328" s="1"/>
    </row>
    <row r="329" spans="1:18" x14ac:dyDescent="0.3">
      <c r="A329" s="43">
        <v>120202</v>
      </c>
      <c r="B329" s="2" t="s">
        <v>191</v>
      </c>
      <c r="C329" s="2" t="s">
        <v>266</v>
      </c>
      <c r="D329" s="2" t="s">
        <v>486</v>
      </c>
      <c r="E329" s="4">
        <f t="shared" si="5"/>
        <v>0</v>
      </c>
    </row>
    <row r="330" spans="1:18" x14ac:dyDescent="0.3">
      <c r="A330" s="43">
        <v>91104</v>
      </c>
      <c r="B330" s="2" t="s">
        <v>114</v>
      </c>
      <c r="C330" s="2" t="s">
        <v>186</v>
      </c>
      <c r="D330" s="2" t="s">
        <v>487</v>
      </c>
      <c r="E330" s="4">
        <f t="shared" si="5"/>
        <v>0</v>
      </c>
    </row>
    <row r="331" spans="1:18" x14ac:dyDescent="0.3">
      <c r="A331" s="43">
        <v>90705</v>
      </c>
      <c r="B331" s="2" t="s">
        <v>114</v>
      </c>
      <c r="C331" s="2" t="s">
        <v>363</v>
      </c>
      <c r="D331" s="2" t="s">
        <v>488</v>
      </c>
      <c r="E331" s="4">
        <f t="shared" si="5"/>
        <v>0</v>
      </c>
    </row>
    <row r="332" spans="1:18" x14ac:dyDescent="0.3">
      <c r="A332" s="43">
        <v>10103</v>
      </c>
      <c r="B332" s="2" t="s">
        <v>163</v>
      </c>
      <c r="C332" s="2" t="s">
        <v>163</v>
      </c>
      <c r="D332" s="2" t="s">
        <v>489</v>
      </c>
      <c r="E332" s="4">
        <f t="shared" si="5"/>
        <v>0</v>
      </c>
      <c r="R332" s="1"/>
    </row>
    <row r="333" spans="1:18" x14ac:dyDescent="0.3">
      <c r="A333" s="43">
        <v>90606</v>
      </c>
      <c r="B333" s="2" t="s">
        <v>114</v>
      </c>
      <c r="C333" s="2" t="s">
        <v>302</v>
      </c>
      <c r="D333" s="2" t="s">
        <v>490</v>
      </c>
      <c r="E333" s="4">
        <f t="shared" si="5"/>
        <v>0</v>
      </c>
    </row>
    <row r="334" spans="1:18" x14ac:dyDescent="0.3">
      <c r="A334" s="43">
        <v>90502</v>
      </c>
      <c r="B334" s="2" t="s">
        <v>114</v>
      </c>
      <c r="C334" s="2" t="s">
        <v>308</v>
      </c>
      <c r="D334" s="2" t="s">
        <v>491</v>
      </c>
      <c r="E334" s="4">
        <f t="shared" si="5"/>
        <v>0</v>
      </c>
    </row>
    <row r="335" spans="1:18" x14ac:dyDescent="0.3">
      <c r="A335" s="43">
        <v>120105</v>
      </c>
      <c r="B335" s="2" t="s">
        <v>191</v>
      </c>
      <c r="C335" s="2" t="s">
        <v>289</v>
      </c>
      <c r="D335" s="2" t="s">
        <v>492</v>
      </c>
      <c r="E335" s="4">
        <f t="shared" si="5"/>
        <v>0</v>
      </c>
    </row>
    <row r="336" spans="1:18" x14ac:dyDescent="0.3">
      <c r="A336" s="43">
        <v>120401</v>
      </c>
      <c r="B336" s="2" t="s">
        <v>191</v>
      </c>
      <c r="C336" s="2" t="s">
        <v>493</v>
      </c>
      <c r="D336" s="2" t="s">
        <v>494</v>
      </c>
      <c r="E336" s="4">
        <f t="shared" si="5"/>
        <v>0</v>
      </c>
    </row>
    <row r="337" spans="1:5" x14ac:dyDescent="0.3">
      <c r="A337" s="43">
        <v>60402</v>
      </c>
      <c r="B337" s="2" t="s">
        <v>158</v>
      </c>
      <c r="C337" s="2" t="s">
        <v>332</v>
      </c>
      <c r="D337" s="2" t="s">
        <v>495</v>
      </c>
      <c r="E337" s="4">
        <f t="shared" si="5"/>
        <v>0</v>
      </c>
    </row>
    <row r="338" spans="1:5" x14ac:dyDescent="0.3">
      <c r="A338" s="43">
        <v>120504</v>
      </c>
      <c r="B338" s="2" t="s">
        <v>191</v>
      </c>
      <c r="C338" s="2" t="s">
        <v>447</v>
      </c>
      <c r="D338" s="2" t="s">
        <v>496</v>
      </c>
      <c r="E338" s="4">
        <f t="shared" si="5"/>
        <v>0</v>
      </c>
    </row>
    <row r="339" spans="1:5" x14ac:dyDescent="0.3">
      <c r="A339" s="43">
        <v>90302</v>
      </c>
      <c r="B339" s="2" t="s">
        <v>114</v>
      </c>
      <c r="C339" s="2" t="s">
        <v>284</v>
      </c>
      <c r="D339" s="2" t="s">
        <v>497</v>
      </c>
      <c r="E339" s="4">
        <f t="shared" si="5"/>
        <v>0</v>
      </c>
    </row>
    <row r="340" spans="1:5" x14ac:dyDescent="0.3">
      <c r="A340" s="43">
        <v>120305</v>
      </c>
      <c r="B340" s="2" t="s">
        <v>191</v>
      </c>
      <c r="C340" s="2" t="s">
        <v>380</v>
      </c>
      <c r="D340" s="2" t="s">
        <v>498</v>
      </c>
      <c r="E340" s="4">
        <f t="shared" si="5"/>
        <v>0</v>
      </c>
    </row>
    <row r="341" spans="1:5" x14ac:dyDescent="0.3">
      <c r="A341" s="43">
        <v>41402</v>
      </c>
      <c r="B341" s="2" t="s">
        <v>154</v>
      </c>
      <c r="C341" s="2" t="s">
        <v>373</v>
      </c>
      <c r="D341" s="2" t="s">
        <v>499</v>
      </c>
      <c r="E341" s="4">
        <f t="shared" si="5"/>
        <v>0</v>
      </c>
    </row>
    <row r="342" spans="1:5" x14ac:dyDescent="0.3">
      <c r="A342" s="43">
        <v>41303</v>
      </c>
      <c r="B342" s="2" t="s">
        <v>154</v>
      </c>
      <c r="C342" s="2" t="s">
        <v>441</v>
      </c>
      <c r="D342" s="2" t="s">
        <v>500</v>
      </c>
      <c r="E342" s="4">
        <f t="shared" si="5"/>
        <v>0</v>
      </c>
    </row>
    <row r="343" spans="1:5" x14ac:dyDescent="0.3">
      <c r="A343" s="43">
        <v>50103</v>
      </c>
      <c r="B343" s="2" t="s">
        <v>151</v>
      </c>
      <c r="C343" s="2" t="s">
        <v>269</v>
      </c>
      <c r="D343" s="2" t="s">
        <v>269</v>
      </c>
      <c r="E343" s="4">
        <f t="shared" si="5"/>
        <v>0</v>
      </c>
    </row>
    <row r="344" spans="1:5" x14ac:dyDescent="0.3">
      <c r="A344" s="43">
        <v>60202</v>
      </c>
      <c r="B344" s="2" t="s">
        <v>158</v>
      </c>
      <c r="C344" s="2" t="s">
        <v>350</v>
      </c>
      <c r="D344" s="2" t="s">
        <v>134</v>
      </c>
      <c r="E344" s="4">
        <f t="shared" si="5"/>
        <v>0</v>
      </c>
    </row>
    <row r="345" spans="1:5" x14ac:dyDescent="0.3">
      <c r="A345" s="43">
        <v>130405</v>
      </c>
      <c r="B345" s="2" t="s">
        <v>102</v>
      </c>
      <c r="C345" s="2" t="s">
        <v>259</v>
      </c>
      <c r="D345" s="2" t="s">
        <v>501</v>
      </c>
      <c r="E345" s="4">
        <f t="shared" si="5"/>
        <v>0</v>
      </c>
    </row>
    <row r="346" spans="1:5" x14ac:dyDescent="0.3">
      <c r="A346" s="43">
        <v>80601</v>
      </c>
      <c r="B346" s="2" t="s">
        <v>99</v>
      </c>
      <c r="C346" s="2" t="s">
        <v>471</v>
      </c>
      <c r="D346" s="2" t="s">
        <v>502</v>
      </c>
      <c r="E346" s="4">
        <f t="shared" si="5"/>
        <v>0</v>
      </c>
    </row>
    <row r="347" spans="1:5" x14ac:dyDescent="0.3">
      <c r="A347" s="43">
        <v>40604</v>
      </c>
      <c r="B347" s="2" t="s">
        <v>154</v>
      </c>
      <c r="C347" s="2" t="s">
        <v>171</v>
      </c>
      <c r="D347" s="2" t="s">
        <v>154</v>
      </c>
      <c r="E347" s="4">
        <f t="shared" si="5"/>
        <v>0</v>
      </c>
    </row>
    <row r="348" spans="1:5" x14ac:dyDescent="0.3">
      <c r="A348" s="43">
        <v>90203</v>
      </c>
      <c r="B348" s="2" t="s">
        <v>114</v>
      </c>
      <c r="C348" s="2" t="s">
        <v>435</v>
      </c>
      <c r="D348" s="2" t="s">
        <v>503</v>
      </c>
      <c r="E348" s="4">
        <f t="shared" si="5"/>
        <v>0</v>
      </c>
    </row>
    <row r="349" spans="1:5" x14ac:dyDescent="0.3">
      <c r="A349" s="43">
        <v>60203</v>
      </c>
      <c r="B349" s="2" t="s">
        <v>158</v>
      </c>
      <c r="C349" s="2" t="s">
        <v>350</v>
      </c>
      <c r="D349" s="2" t="s">
        <v>504</v>
      </c>
      <c r="E349" s="4">
        <f t="shared" si="5"/>
        <v>0</v>
      </c>
    </row>
    <row r="350" spans="1:5" x14ac:dyDescent="0.3">
      <c r="A350" s="43">
        <v>70405</v>
      </c>
      <c r="B350" s="2" t="s">
        <v>268</v>
      </c>
      <c r="C350" s="2" t="s">
        <v>328</v>
      </c>
      <c r="D350" s="2" t="s">
        <v>505</v>
      </c>
      <c r="E350" s="4">
        <f t="shared" si="5"/>
        <v>0</v>
      </c>
    </row>
    <row r="351" spans="1:5" x14ac:dyDescent="0.3">
      <c r="A351" s="43">
        <v>130305</v>
      </c>
      <c r="B351" s="2" t="s">
        <v>102</v>
      </c>
      <c r="C351" s="2" t="s">
        <v>222</v>
      </c>
      <c r="D351" s="2" t="s">
        <v>506</v>
      </c>
      <c r="E351" s="4">
        <f t="shared" si="5"/>
        <v>0</v>
      </c>
    </row>
    <row r="352" spans="1:5" x14ac:dyDescent="0.3">
      <c r="A352" s="43">
        <v>130306</v>
      </c>
      <c r="B352" s="2" t="s">
        <v>102</v>
      </c>
      <c r="C352" s="2" t="s">
        <v>222</v>
      </c>
      <c r="D352" s="2" t="s">
        <v>507</v>
      </c>
      <c r="E352" s="4">
        <f t="shared" si="5"/>
        <v>0</v>
      </c>
    </row>
    <row r="353" spans="1:18" x14ac:dyDescent="0.3">
      <c r="A353" s="43">
        <v>30105</v>
      </c>
      <c r="B353" s="2" t="s">
        <v>144</v>
      </c>
      <c r="C353" s="2" t="s">
        <v>144</v>
      </c>
      <c r="D353" s="2" t="s">
        <v>508</v>
      </c>
      <c r="E353" s="4">
        <f t="shared" si="5"/>
        <v>0</v>
      </c>
      <c r="R353" s="1"/>
    </row>
    <row r="354" spans="1:18" x14ac:dyDescent="0.3">
      <c r="A354" s="43">
        <v>10208</v>
      </c>
      <c r="B354" s="2" t="s">
        <v>163</v>
      </c>
      <c r="C354" s="2" t="s">
        <v>164</v>
      </c>
      <c r="D354" s="2" t="s">
        <v>509</v>
      </c>
      <c r="E354" s="4">
        <f t="shared" si="5"/>
        <v>0</v>
      </c>
      <c r="R354" s="1"/>
    </row>
    <row r="355" spans="1:18" x14ac:dyDescent="0.3">
      <c r="A355" s="43">
        <v>20603</v>
      </c>
      <c r="B355" s="2" t="s">
        <v>212</v>
      </c>
      <c r="C355" s="2" t="s">
        <v>213</v>
      </c>
      <c r="D355" s="2" t="s">
        <v>212</v>
      </c>
      <c r="E355" s="4">
        <f t="shared" si="5"/>
        <v>0</v>
      </c>
      <c r="R355" s="1"/>
    </row>
    <row r="356" spans="1:18" x14ac:dyDescent="0.3">
      <c r="A356" s="43">
        <v>30302</v>
      </c>
      <c r="B356" s="2" t="s">
        <v>144</v>
      </c>
      <c r="C356" s="2" t="s">
        <v>424</v>
      </c>
      <c r="D356" s="2" t="s">
        <v>510</v>
      </c>
      <c r="E356" s="4">
        <f t="shared" si="5"/>
        <v>0</v>
      </c>
      <c r="R356" s="1"/>
    </row>
    <row r="357" spans="1:18" x14ac:dyDescent="0.3">
      <c r="A357" s="43">
        <v>40303</v>
      </c>
      <c r="B357" s="2" t="s">
        <v>154</v>
      </c>
      <c r="C357" s="2" t="s">
        <v>253</v>
      </c>
      <c r="D357" s="2" t="s">
        <v>511</v>
      </c>
      <c r="E357" s="4">
        <f t="shared" si="5"/>
        <v>0</v>
      </c>
    </row>
    <row r="358" spans="1:18" x14ac:dyDescent="0.3">
      <c r="A358" s="43">
        <v>70404</v>
      </c>
      <c r="B358" s="2" t="s">
        <v>268</v>
      </c>
      <c r="C358" s="2" t="s">
        <v>328</v>
      </c>
      <c r="D358" s="2" t="s">
        <v>389</v>
      </c>
      <c r="E358" s="4">
        <f t="shared" si="5"/>
        <v>0</v>
      </c>
    </row>
    <row r="359" spans="1:18" x14ac:dyDescent="0.3">
      <c r="A359" s="43">
        <v>90802</v>
      </c>
      <c r="B359" s="2" t="s">
        <v>114</v>
      </c>
      <c r="C359" s="2" t="s">
        <v>118</v>
      </c>
      <c r="D359" s="2" t="s">
        <v>512</v>
      </c>
      <c r="E359" s="4">
        <f t="shared" si="5"/>
        <v>0</v>
      </c>
    </row>
    <row r="360" spans="1:18" x14ac:dyDescent="0.3">
      <c r="A360" s="43">
        <v>30115</v>
      </c>
      <c r="B360" s="2" t="s">
        <v>144</v>
      </c>
      <c r="C360" s="2" t="s">
        <v>144</v>
      </c>
      <c r="D360" s="2" t="s">
        <v>513</v>
      </c>
      <c r="E360" s="4">
        <f t="shared" si="5"/>
        <v>0</v>
      </c>
    </row>
    <row r="361" spans="1:18" x14ac:dyDescent="0.3">
      <c r="A361" s="43">
        <v>30502</v>
      </c>
      <c r="B361" s="2" t="s">
        <v>144</v>
      </c>
      <c r="C361" s="2" t="s">
        <v>410</v>
      </c>
      <c r="D361" s="2" t="s">
        <v>514</v>
      </c>
      <c r="E361" s="4">
        <f t="shared" si="5"/>
        <v>0</v>
      </c>
    </row>
    <row r="362" spans="1:18" x14ac:dyDescent="0.3">
      <c r="A362" s="43">
        <v>50314</v>
      </c>
      <c r="B362" s="2" t="s">
        <v>151</v>
      </c>
      <c r="C362" s="2" t="s">
        <v>181</v>
      </c>
      <c r="D362" s="2" t="s">
        <v>515</v>
      </c>
      <c r="E362" s="4">
        <f t="shared" si="5"/>
        <v>0</v>
      </c>
    </row>
    <row r="363" spans="1:18" x14ac:dyDescent="0.3">
      <c r="A363" s="43">
        <v>41403</v>
      </c>
      <c r="B363" s="2" t="s">
        <v>154</v>
      </c>
      <c r="C363" s="2" t="s">
        <v>373</v>
      </c>
      <c r="D363" s="2" t="s">
        <v>516</v>
      </c>
      <c r="E363" s="4">
        <f t="shared" si="5"/>
        <v>0</v>
      </c>
    </row>
    <row r="364" spans="1:18" x14ac:dyDescent="0.3">
      <c r="A364" s="43">
        <v>40611</v>
      </c>
      <c r="B364" s="2" t="s">
        <v>154</v>
      </c>
      <c r="C364" s="2" t="s">
        <v>171</v>
      </c>
      <c r="D364" s="2" t="s">
        <v>517</v>
      </c>
      <c r="E364" s="4">
        <f t="shared" si="5"/>
        <v>0</v>
      </c>
    </row>
    <row r="365" spans="1:18" x14ac:dyDescent="0.3">
      <c r="A365" s="43">
        <v>40612</v>
      </c>
      <c r="B365" s="2" t="s">
        <v>154</v>
      </c>
      <c r="C365" s="2" t="s">
        <v>171</v>
      </c>
      <c r="D365" s="2" t="s">
        <v>518</v>
      </c>
      <c r="E365" s="4">
        <f t="shared" si="5"/>
        <v>0</v>
      </c>
    </row>
    <row r="366" spans="1:18" x14ac:dyDescent="0.3">
      <c r="A366" s="43">
        <v>120313</v>
      </c>
      <c r="B366" s="2" t="s">
        <v>191</v>
      </c>
      <c r="C366" s="2" t="s">
        <v>380</v>
      </c>
      <c r="D366" s="2" t="s">
        <v>519</v>
      </c>
      <c r="E366" s="4">
        <f t="shared" si="5"/>
        <v>0</v>
      </c>
    </row>
    <row r="367" spans="1:18" x14ac:dyDescent="0.3">
      <c r="A367" s="43">
        <v>120315</v>
      </c>
      <c r="B367" s="2" t="s">
        <v>191</v>
      </c>
      <c r="C367" s="2" t="s">
        <v>380</v>
      </c>
      <c r="D367" s="2" t="s">
        <v>520</v>
      </c>
      <c r="E367" s="4">
        <f t="shared" si="5"/>
        <v>0</v>
      </c>
    </row>
    <row r="368" spans="1:18" x14ac:dyDescent="0.3">
      <c r="A368" s="43">
        <v>41007</v>
      </c>
      <c r="B368" s="2" t="s">
        <v>154</v>
      </c>
      <c r="C368" s="2" t="s">
        <v>339</v>
      </c>
      <c r="D368" s="2" t="s">
        <v>521</v>
      </c>
      <c r="E368" s="4">
        <f t="shared" si="5"/>
        <v>0</v>
      </c>
    </row>
    <row r="369" spans="1:18" x14ac:dyDescent="0.3">
      <c r="A369" s="43">
        <v>40702</v>
      </c>
      <c r="B369" s="2" t="s">
        <v>154</v>
      </c>
      <c r="C369" s="2" t="s">
        <v>286</v>
      </c>
      <c r="D369" s="2" t="s">
        <v>522</v>
      </c>
      <c r="E369" s="4">
        <f t="shared" si="5"/>
        <v>0</v>
      </c>
    </row>
    <row r="370" spans="1:18" x14ac:dyDescent="0.3">
      <c r="A370" s="43">
        <v>90903</v>
      </c>
      <c r="B370" s="2" t="s">
        <v>114</v>
      </c>
      <c r="C370" s="2" t="s">
        <v>181</v>
      </c>
      <c r="D370" s="2" t="s">
        <v>523</v>
      </c>
      <c r="E370" s="4">
        <f t="shared" si="5"/>
        <v>0</v>
      </c>
    </row>
    <row r="371" spans="1:18" x14ac:dyDescent="0.3">
      <c r="A371" s="43">
        <v>90307</v>
      </c>
      <c r="B371" s="2" t="s">
        <v>114</v>
      </c>
      <c r="C371" s="2" t="s">
        <v>284</v>
      </c>
      <c r="D371" s="2" t="s">
        <v>524</v>
      </c>
      <c r="E371" s="4">
        <f t="shared" si="5"/>
        <v>0</v>
      </c>
    </row>
    <row r="372" spans="1:18" x14ac:dyDescent="0.3">
      <c r="A372" s="43">
        <v>120505</v>
      </c>
      <c r="B372" s="2" t="s">
        <v>191</v>
      </c>
      <c r="C372" s="2" t="s">
        <v>447</v>
      </c>
      <c r="D372" s="2" t="s">
        <v>525</v>
      </c>
      <c r="E372" s="4">
        <f t="shared" si="5"/>
        <v>0</v>
      </c>
    </row>
    <row r="373" spans="1:18" x14ac:dyDescent="0.3">
      <c r="A373" s="43">
        <v>70704</v>
      </c>
      <c r="B373" s="2" t="s">
        <v>268</v>
      </c>
      <c r="C373" s="2" t="s">
        <v>453</v>
      </c>
      <c r="D373" s="2" t="s">
        <v>526</v>
      </c>
      <c r="E373" s="4">
        <f t="shared" si="5"/>
        <v>0</v>
      </c>
    </row>
    <row r="374" spans="1:18" x14ac:dyDescent="0.3">
      <c r="A374" s="43">
        <v>40513</v>
      </c>
      <c r="B374" s="2" t="s">
        <v>154</v>
      </c>
      <c r="C374" s="2" t="s">
        <v>236</v>
      </c>
      <c r="D374" s="2" t="s">
        <v>527</v>
      </c>
      <c r="E374" s="4">
        <f t="shared" si="5"/>
        <v>0</v>
      </c>
    </row>
    <row r="375" spans="1:18" x14ac:dyDescent="0.3">
      <c r="A375" s="43">
        <v>70705</v>
      </c>
      <c r="B375" s="2" t="s">
        <v>268</v>
      </c>
      <c r="C375" s="2" t="s">
        <v>453</v>
      </c>
      <c r="D375" s="2" t="s">
        <v>528</v>
      </c>
      <c r="E375" s="4">
        <f t="shared" si="5"/>
        <v>0</v>
      </c>
    </row>
    <row r="376" spans="1:18" x14ac:dyDescent="0.3">
      <c r="A376" s="43">
        <v>91203</v>
      </c>
      <c r="B376" s="2" t="s">
        <v>114</v>
      </c>
      <c r="C376" s="2" t="s">
        <v>242</v>
      </c>
      <c r="D376" s="2" t="s">
        <v>528</v>
      </c>
      <c r="E376" s="4">
        <f t="shared" si="5"/>
        <v>0</v>
      </c>
    </row>
    <row r="377" spans="1:18" x14ac:dyDescent="0.3">
      <c r="A377" s="43">
        <v>130307</v>
      </c>
      <c r="B377" s="2" t="s">
        <v>102</v>
      </c>
      <c r="C377" s="2" t="s">
        <v>222</v>
      </c>
      <c r="D377" s="2" t="s">
        <v>528</v>
      </c>
      <c r="E377" s="4">
        <f t="shared" si="5"/>
        <v>0</v>
      </c>
    </row>
    <row r="378" spans="1:18" x14ac:dyDescent="0.3">
      <c r="A378" s="43">
        <v>60303</v>
      </c>
      <c r="B378" s="2" t="s">
        <v>158</v>
      </c>
      <c r="C378" s="2" t="s">
        <v>406</v>
      </c>
      <c r="D378" s="2" t="s">
        <v>529</v>
      </c>
      <c r="E378" s="4">
        <f t="shared" si="5"/>
        <v>0</v>
      </c>
    </row>
    <row r="379" spans="1:18" x14ac:dyDescent="0.3">
      <c r="A379" s="43">
        <v>70602</v>
      </c>
      <c r="B379" s="2" t="s">
        <v>268</v>
      </c>
      <c r="C379" s="2" t="s">
        <v>248</v>
      </c>
      <c r="D379" s="2" t="s">
        <v>530</v>
      </c>
      <c r="E379" s="4">
        <f t="shared" si="5"/>
        <v>0</v>
      </c>
    </row>
    <row r="380" spans="1:18" x14ac:dyDescent="0.3">
      <c r="A380" s="43">
        <v>20403</v>
      </c>
      <c r="B380" s="2" t="s">
        <v>212</v>
      </c>
      <c r="C380" s="2" t="s">
        <v>249</v>
      </c>
      <c r="D380" s="2" t="s">
        <v>531</v>
      </c>
      <c r="E380" s="4">
        <f t="shared" si="5"/>
        <v>0</v>
      </c>
      <c r="R380" s="1"/>
    </row>
    <row r="381" spans="1:18" x14ac:dyDescent="0.3">
      <c r="A381" s="43">
        <v>60302</v>
      </c>
      <c r="B381" s="2" t="s">
        <v>158</v>
      </c>
      <c r="C381" s="2" t="s">
        <v>406</v>
      </c>
      <c r="D381" s="2" t="s">
        <v>532</v>
      </c>
      <c r="E381" s="4">
        <f t="shared" si="5"/>
        <v>0</v>
      </c>
    </row>
    <row r="382" spans="1:18" x14ac:dyDescent="0.3">
      <c r="A382" s="43">
        <v>70204</v>
      </c>
      <c r="B382" s="2" t="s">
        <v>268</v>
      </c>
      <c r="C382" s="2" t="s">
        <v>348</v>
      </c>
      <c r="D382" s="2" t="s">
        <v>533</v>
      </c>
      <c r="E382" s="4">
        <f t="shared" si="5"/>
        <v>0</v>
      </c>
    </row>
    <row r="383" spans="1:18" x14ac:dyDescent="0.3">
      <c r="A383" s="43">
        <v>60304</v>
      </c>
      <c r="B383" s="2" t="s">
        <v>158</v>
      </c>
      <c r="C383" s="2" t="s">
        <v>406</v>
      </c>
      <c r="D383" s="2" t="s">
        <v>534</v>
      </c>
      <c r="E383" s="4">
        <f t="shared" si="5"/>
        <v>0</v>
      </c>
    </row>
    <row r="384" spans="1:18" x14ac:dyDescent="0.3">
      <c r="A384" s="43">
        <v>70406</v>
      </c>
      <c r="B384" s="2" t="s">
        <v>268</v>
      </c>
      <c r="C384" s="2" t="s">
        <v>328</v>
      </c>
      <c r="D384" s="2" t="s">
        <v>534</v>
      </c>
      <c r="E384" s="4">
        <f t="shared" si="5"/>
        <v>0</v>
      </c>
    </row>
    <row r="385" spans="1:18" x14ac:dyDescent="0.3">
      <c r="A385" s="43">
        <v>70205</v>
      </c>
      <c r="B385" s="2" t="s">
        <v>268</v>
      </c>
      <c r="C385" s="2" t="s">
        <v>348</v>
      </c>
      <c r="D385" s="2" t="s">
        <v>535</v>
      </c>
      <c r="E385" s="4">
        <f t="shared" si="5"/>
        <v>0</v>
      </c>
    </row>
    <row r="386" spans="1:18" x14ac:dyDescent="0.3">
      <c r="A386" s="43">
        <v>90204</v>
      </c>
      <c r="B386" s="2" t="s">
        <v>114</v>
      </c>
      <c r="C386" s="2" t="s">
        <v>435</v>
      </c>
      <c r="D386" s="2" t="s">
        <v>536</v>
      </c>
      <c r="E386" s="4">
        <f t="shared" si="5"/>
        <v>0</v>
      </c>
    </row>
    <row r="387" spans="1:18" x14ac:dyDescent="0.3">
      <c r="A387" s="43">
        <v>20502</v>
      </c>
      <c r="B387" s="2" t="s">
        <v>212</v>
      </c>
      <c r="C387" s="2" t="s">
        <v>357</v>
      </c>
      <c r="D387" s="2" t="s">
        <v>537</v>
      </c>
      <c r="E387" s="4">
        <f t="shared" si="5"/>
        <v>0</v>
      </c>
      <c r="R387" s="1"/>
    </row>
    <row r="388" spans="1:18" x14ac:dyDescent="0.3">
      <c r="A388" s="43">
        <v>70706</v>
      </c>
      <c r="B388" s="2" t="s">
        <v>268</v>
      </c>
      <c r="C388" s="2" t="s">
        <v>453</v>
      </c>
      <c r="D388" s="2" t="s">
        <v>538</v>
      </c>
      <c r="E388" s="4">
        <f t="shared" ref="E388:E451" si="6">SUM(F388:AEX388)</f>
        <v>0</v>
      </c>
    </row>
    <row r="389" spans="1:18" x14ac:dyDescent="0.3">
      <c r="A389" s="43">
        <v>20102</v>
      </c>
      <c r="B389" s="2" t="s">
        <v>212</v>
      </c>
      <c r="C389" s="2" t="s">
        <v>219</v>
      </c>
      <c r="D389" s="2" t="s">
        <v>539</v>
      </c>
      <c r="E389" s="4">
        <f t="shared" si="6"/>
        <v>0</v>
      </c>
      <c r="R389" s="1"/>
    </row>
    <row r="390" spans="1:18" x14ac:dyDescent="0.3">
      <c r="A390" s="43">
        <v>41304</v>
      </c>
      <c r="B390" s="2" t="s">
        <v>154</v>
      </c>
      <c r="C390" s="2" t="s">
        <v>441</v>
      </c>
      <c r="D390" s="2" t="s">
        <v>539</v>
      </c>
      <c r="E390" s="4">
        <f t="shared" si="6"/>
        <v>0</v>
      </c>
    </row>
    <row r="391" spans="1:18" x14ac:dyDescent="0.3">
      <c r="A391" s="43">
        <v>90904</v>
      </c>
      <c r="B391" s="2" t="s">
        <v>114</v>
      </c>
      <c r="C391" s="2" t="s">
        <v>181</v>
      </c>
      <c r="D391" s="2" t="s">
        <v>540</v>
      </c>
      <c r="E391" s="4">
        <f t="shared" si="6"/>
        <v>0</v>
      </c>
    </row>
    <row r="392" spans="1:18" x14ac:dyDescent="0.3">
      <c r="A392" s="43">
        <v>70102</v>
      </c>
      <c r="B392" s="2" t="s">
        <v>268</v>
      </c>
      <c r="C392" s="2" t="s">
        <v>400</v>
      </c>
      <c r="D392" s="2" t="s">
        <v>541</v>
      </c>
      <c r="E392" s="4">
        <f t="shared" si="6"/>
        <v>0</v>
      </c>
    </row>
    <row r="393" spans="1:18" x14ac:dyDescent="0.3">
      <c r="A393" s="43">
        <v>130902</v>
      </c>
      <c r="B393" s="2" t="s">
        <v>102</v>
      </c>
      <c r="C393" s="2" t="s">
        <v>322</v>
      </c>
      <c r="D393" s="2" t="s">
        <v>542</v>
      </c>
      <c r="E393" s="4">
        <f t="shared" si="6"/>
        <v>0</v>
      </c>
    </row>
    <row r="394" spans="1:18" x14ac:dyDescent="0.3">
      <c r="A394" s="43">
        <v>30203</v>
      </c>
      <c r="B394" s="2" t="s">
        <v>144</v>
      </c>
      <c r="C394" s="2" t="s">
        <v>414</v>
      </c>
      <c r="D394" s="2" t="s">
        <v>543</v>
      </c>
      <c r="E394" s="4">
        <f t="shared" si="6"/>
        <v>0</v>
      </c>
      <c r="R394" s="1"/>
    </row>
    <row r="395" spans="1:18" x14ac:dyDescent="0.3">
      <c r="A395" s="43">
        <v>30303</v>
      </c>
      <c r="B395" s="2" t="s">
        <v>144</v>
      </c>
      <c r="C395" s="2" t="s">
        <v>424</v>
      </c>
      <c r="D395" s="2" t="s">
        <v>544</v>
      </c>
      <c r="E395" s="4">
        <f t="shared" si="6"/>
        <v>0</v>
      </c>
      <c r="R395" s="1"/>
    </row>
    <row r="396" spans="1:18" x14ac:dyDescent="0.3">
      <c r="A396" s="43">
        <v>70302</v>
      </c>
      <c r="B396" s="2" t="s">
        <v>268</v>
      </c>
      <c r="C396" s="2" t="s">
        <v>268</v>
      </c>
      <c r="D396" s="2" t="s">
        <v>544</v>
      </c>
      <c r="E396" s="4">
        <f t="shared" si="6"/>
        <v>0</v>
      </c>
    </row>
    <row r="397" spans="1:18" x14ac:dyDescent="0.3">
      <c r="A397" s="43">
        <v>70109</v>
      </c>
      <c r="B397" s="2" t="s">
        <v>268</v>
      </c>
      <c r="C397" s="2" t="s">
        <v>400</v>
      </c>
      <c r="D397" s="2" t="s">
        <v>545</v>
      </c>
      <c r="E397" s="4">
        <f t="shared" si="6"/>
        <v>0</v>
      </c>
    </row>
    <row r="398" spans="1:18" x14ac:dyDescent="0.3">
      <c r="A398" s="43">
        <v>20108</v>
      </c>
      <c r="B398" s="2" t="s">
        <v>212</v>
      </c>
      <c r="C398" s="2" t="s">
        <v>219</v>
      </c>
      <c r="D398" s="2" t="s">
        <v>546</v>
      </c>
      <c r="E398" s="4">
        <f t="shared" si="6"/>
        <v>0</v>
      </c>
    </row>
    <row r="399" spans="1:18" x14ac:dyDescent="0.3">
      <c r="A399" s="43">
        <v>90407</v>
      </c>
      <c r="B399" s="2" t="s">
        <v>114</v>
      </c>
      <c r="C399" s="2" t="s">
        <v>238</v>
      </c>
      <c r="D399" s="2" t="s">
        <v>323</v>
      </c>
      <c r="E399" s="4">
        <f t="shared" si="6"/>
        <v>0</v>
      </c>
    </row>
    <row r="400" spans="1:18" x14ac:dyDescent="0.3">
      <c r="A400" s="43">
        <v>130406</v>
      </c>
      <c r="B400" s="2" t="s">
        <v>102</v>
      </c>
      <c r="C400" s="2" t="s">
        <v>259</v>
      </c>
      <c r="D400" s="2" t="s">
        <v>547</v>
      </c>
      <c r="E400" s="4">
        <f t="shared" si="6"/>
        <v>0</v>
      </c>
    </row>
    <row r="401" spans="1:18" x14ac:dyDescent="0.3">
      <c r="A401" s="43">
        <v>60704</v>
      </c>
      <c r="B401" s="2" t="s">
        <v>158</v>
      </c>
      <c r="C401" s="2" t="s">
        <v>353</v>
      </c>
      <c r="D401" s="2" t="s">
        <v>548</v>
      </c>
      <c r="E401" s="4">
        <f t="shared" si="6"/>
        <v>0</v>
      </c>
    </row>
    <row r="402" spans="1:18" x14ac:dyDescent="0.3">
      <c r="A402" s="43">
        <v>70103</v>
      </c>
      <c r="B402" s="2" t="s">
        <v>268</v>
      </c>
      <c r="C402" s="2" t="s">
        <v>400</v>
      </c>
      <c r="D402" s="2" t="s">
        <v>549</v>
      </c>
      <c r="E402" s="4">
        <f t="shared" si="6"/>
        <v>0</v>
      </c>
    </row>
    <row r="403" spans="1:18" x14ac:dyDescent="0.3">
      <c r="A403" s="43">
        <v>70206</v>
      </c>
      <c r="B403" s="2" t="s">
        <v>268</v>
      </c>
      <c r="C403" s="2" t="s">
        <v>348</v>
      </c>
      <c r="D403" s="2" t="s">
        <v>550</v>
      </c>
      <c r="E403" s="4">
        <f t="shared" si="6"/>
        <v>0</v>
      </c>
    </row>
    <row r="404" spans="1:18" x14ac:dyDescent="0.3">
      <c r="A404" s="43">
        <v>90504</v>
      </c>
      <c r="B404" s="2" t="s">
        <v>114</v>
      </c>
      <c r="C404" s="2" t="s">
        <v>308</v>
      </c>
      <c r="D404" s="2" t="s">
        <v>551</v>
      </c>
      <c r="E404" s="4">
        <f t="shared" si="6"/>
        <v>0</v>
      </c>
    </row>
    <row r="405" spans="1:18" x14ac:dyDescent="0.3">
      <c r="A405" s="43">
        <v>70207</v>
      </c>
      <c r="B405" s="2" t="s">
        <v>268</v>
      </c>
      <c r="C405" s="2" t="s">
        <v>348</v>
      </c>
      <c r="D405" s="2" t="s">
        <v>552</v>
      </c>
      <c r="E405" s="4">
        <f t="shared" si="6"/>
        <v>0</v>
      </c>
    </row>
    <row r="406" spans="1:18" x14ac:dyDescent="0.3">
      <c r="A406" s="43">
        <v>40902</v>
      </c>
      <c r="B406" s="2" t="s">
        <v>154</v>
      </c>
      <c r="C406" s="2" t="s">
        <v>361</v>
      </c>
      <c r="D406" s="2" t="s">
        <v>553</v>
      </c>
      <c r="E406" s="4">
        <f t="shared" si="6"/>
        <v>0</v>
      </c>
    </row>
    <row r="407" spans="1:18" x14ac:dyDescent="0.3">
      <c r="A407" s="43">
        <v>60603</v>
      </c>
      <c r="B407" s="2" t="s">
        <v>158</v>
      </c>
      <c r="C407" s="2" t="s">
        <v>342</v>
      </c>
      <c r="D407" s="2" t="s">
        <v>554</v>
      </c>
      <c r="E407" s="4">
        <f t="shared" si="6"/>
        <v>0</v>
      </c>
    </row>
    <row r="408" spans="1:18" x14ac:dyDescent="0.3">
      <c r="A408" s="43">
        <v>20503</v>
      </c>
      <c r="B408" s="2" t="s">
        <v>212</v>
      </c>
      <c r="C408" s="2" t="s">
        <v>357</v>
      </c>
      <c r="D408" s="2" t="s">
        <v>555</v>
      </c>
      <c r="E408" s="4">
        <f t="shared" si="6"/>
        <v>0</v>
      </c>
      <c r="R408" s="1"/>
    </row>
    <row r="409" spans="1:18" x14ac:dyDescent="0.3">
      <c r="A409" s="43">
        <v>90905</v>
      </c>
      <c r="B409" s="2" t="s">
        <v>114</v>
      </c>
      <c r="C409" s="2" t="s">
        <v>181</v>
      </c>
      <c r="D409" s="2" t="s">
        <v>556</v>
      </c>
      <c r="E409" s="4">
        <f t="shared" si="6"/>
        <v>0</v>
      </c>
    </row>
    <row r="410" spans="1:18" x14ac:dyDescent="0.3">
      <c r="A410" s="43">
        <v>120506</v>
      </c>
      <c r="B410" s="2" t="s">
        <v>191</v>
      </c>
      <c r="C410" s="2" t="s">
        <v>447</v>
      </c>
      <c r="D410" s="2" t="s">
        <v>557</v>
      </c>
      <c r="E410" s="4">
        <f t="shared" si="6"/>
        <v>0</v>
      </c>
    </row>
    <row r="411" spans="1:18" x14ac:dyDescent="0.3">
      <c r="A411" s="43">
        <v>60605</v>
      </c>
      <c r="B411" s="2" t="s">
        <v>158</v>
      </c>
      <c r="C411" s="2" t="s">
        <v>342</v>
      </c>
      <c r="D411" s="2" t="s">
        <v>558</v>
      </c>
      <c r="E411" s="4">
        <f t="shared" si="6"/>
        <v>0</v>
      </c>
    </row>
    <row r="412" spans="1:18" x14ac:dyDescent="0.3">
      <c r="A412" s="43">
        <v>70208</v>
      </c>
      <c r="B412" s="2" t="s">
        <v>268</v>
      </c>
      <c r="C412" s="2" t="s">
        <v>348</v>
      </c>
      <c r="D412" s="2" t="s">
        <v>558</v>
      </c>
      <c r="E412" s="4">
        <f t="shared" si="6"/>
        <v>0</v>
      </c>
    </row>
    <row r="413" spans="1:18" x14ac:dyDescent="0.3">
      <c r="A413" s="43">
        <v>120510</v>
      </c>
      <c r="B413" s="2" t="s">
        <v>191</v>
      </c>
      <c r="C413" s="2" t="s">
        <v>447</v>
      </c>
      <c r="D413" s="2" t="s">
        <v>559</v>
      </c>
      <c r="E413" s="4">
        <f t="shared" si="6"/>
        <v>0</v>
      </c>
    </row>
    <row r="414" spans="1:18" x14ac:dyDescent="0.3">
      <c r="A414" s="43">
        <v>20504</v>
      </c>
      <c r="B414" s="2" t="s">
        <v>212</v>
      </c>
      <c r="C414" s="2" t="s">
        <v>357</v>
      </c>
      <c r="D414" s="2" t="s">
        <v>560</v>
      </c>
      <c r="E414" s="4">
        <f t="shared" si="6"/>
        <v>0</v>
      </c>
      <c r="R414" s="1"/>
    </row>
    <row r="415" spans="1:18" x14ac:dyDescent="0.3">
      <c r="A415" s="43">
        <v>90303</v>
      </c>
      <c r="B415" s="2" t="s">
        <v>114</v>
      </c>
      <c r="C415" s="2" t="s">
        <v>284</v>
      </c>
      <c r="D415" s="2" t="s">
        <v>561</v>
      </c>
      <c r="E415" s="4">
        <f t="shared" si="6"/>
        <v>0</v>
      </c>
    </row>
    <row r="416" spans="1:18" x14ac:dyDescent="0.3">
      <c r="A416" s="43">
        <v>120507</v>
      </c>
      <c r="B416" s="2" t="s">
        <v>191</v>
      </c>
      <c r="C416" s="2" t="s">
        <v>447</v>
      </c>
      <c r="D416" s="2" t="s">
        <v>562</v>
      </c>
      <c r="E416" s="4">
        <f t="shared" si="6"/>
        <v>0</v>
      </c>
    </row>
    <row r="417" spans="1:18" x14ac:dyDescent="0.3">
      <c r="A417" s="43">
        <v>120511</v>
      </c>
      <c r="B417" s="2" t="s">
        <v>191</v>
      </c>
      <c r="C417" s="2" t="s">
        <v>447</v>
      </c>
      <c r="D417" s="2" t="s">
        <v>563</v>
      </c>
      <c r="E417" s="4">
        <f t="shared" si="6"/>
        <v>0</v>
      </c>
    </row>
    <row r="418" spans="1:18" x14ac:dyDescent="0.3">
      <c r="A418" s="43">
        <v>40903</v>
      </c>
      <c r="B418" s="2" t="s">
        <v>154</v>
      </c>
      <c r="C418" s="2" t="s">
        <v>361</v>
      </c>
      <c r="D418" s="2" t="s">
        <v>564</v>
      </c>
      <c r="E418" s="4">
        <f t="shared" si="6"/>
        <v>0</v>
      </c>
    </row>
    <row r="419" spans="1:18" x14ac:dyDescent="0.3">
      <c r="A419" s="43">
        <v>20303</v>
      </c>
      <c r="B419" s="2" t="s">
        <v>212</v>
      </c>
      <c r="C419" s="2" t="s">
        <v>245</v>
      </c>
      <c r="D419" s="2" t="s">
        <v>565</v>
      </c>
      <c r="E419" s="4">
        <f t="shared" si="6"/>
        <v>0</v>
      </c>
      <c r="R419" s="1"/>
    </row>
    <row r="420" spans="1:18" x14ac:dyDescent="0.3">
      <c r="A420" s="43">
        <v>90205</v>
      </c>
      <c r="B420" s="2" t="s">
        <v>114</v>
      </c>
      <c r="C420" s="2" t="s">
        <v>435</v>
      </c>
      <c r="D420" s="2" t="s">
        <v>565</v>
      </c>
      <c r="E420" s="4">
        <f t="shared" si="6"/>
        <v>0</v>
      </c>
    </row>
    <row r="421" spans="1:18" x14ac:dyDescent="0.3">
      <c r="A421" s="43">
        <v>90505</v>
      </c>
      <c r="B421" s="2" t="s">
        <v>114</v>
      </c>
      <c r="C421" s="2" t="s">
        <v>308</v>
      </c>
      <c r="D421" s="2" t="s">
        <v>566</v>
      </c>
      <c r="E421" s="4">
        <f t="shared" si="6"/>
        <v>0</v>
      </c>
    </row>
    <row r="422" spans="1:18" x14ac:dyDescent="0.3">
      <c r="A422" s="43">
        <v>40904</v>
      </c>
      <c r="B422" s="2" t="s">
        <v>154</v>
      </c>
      <c r="C422" s="2" t="s">
        <v>361</v>
      </c>
      <c r="D422" s="2" t="s">
        <v>567</v>
      </c>
      <c r="E422" s="4">
        <f t="shared" si="6"/>
        <v>0</v>
      </c>
    </row>
    <row r="423" spans="1:18" ht="24" x14ac:dyDescent="0.3">
      <c r="A423" s="43">
        <v>50201</v>
      </c>
      <c r="B423" s="2" t="s">
        <v>151</v>
      </c>
      <c r="C423" s="2" t="s">
        <v>152</v>
      </c>
      <c r="D423" s="2" t="s">
        <v>568</v>
      </c>
      <c r="E423" s="4">
        <f t="shared" si="6"/>
        <v>0</v>
      </c>
    </row>
    <row r="424" spans="1:18" x14ac:dyDescent="0.3">
      <c r="A424" s="43">
        <v>20204</v>
      </c>
      <c r="B424" s="2" t="s">
        <v>212</v>
      </c>
      <c r="C424" s="2" t="s">
        <v>217</v>
      </c>
      <c r="D424" s="2" t="s">
        <v>569</v>
      </c>
      <c r="E424" s="4">
        <f t="shared" si="6"/>
        <v>0</v>
      </c>
      <c r="R424" s="1"/>
    </row>
    <row r="425" spans="1:18" x14ac:dyDescent="0.3">
      <c r="A425" s="43">
        <v>60703</v>
      </c>
      <c r="B425" s="2" t="s">
        <v>158</v>
      </c>
      <c r="C425" s="2" t="s">
        <v>353</v>
      </c>
      <c r="D425" s="2" t="s">
        <v>570</v>
      </c>
      <c r="E425" s="4">
        <f t="shared" si="6"/>
        <v>0</v>
      </c>
    </row>
    <row r="426" spans="1:18" x14ac:dyDescent="0.3">
      <c r="A426" s="43">
        <v>90506</v>
      </c>
      <c r="B426" s="2" t="s">
        <v>114</v>
      </c>
      <c r="C426" s="2" t="s">
        <v>308</v>
      </c>
      <c r="D426" s="2" t="s">
        <v>570</v>
      </c>
      <c r="E426" s="4">
        <f t="shared" si="6"/>
        <v>0</v>
      </c>
    </row>
    <row r="427" spans="1:18" x14ac:dyDescent="0.3">
      <c r="A427" s="43">
        <v>10204</v>
      </c>
      <c r="B427" s="2" t="s">
        <v>163</v>
      </c>
      <c r="C427" s="2" t="s">
        <v>164</v>
      </c>
      <c r="D427" s="2" t="s">
        <v>571</v>
      </c>
      <c r="E427" s="4">
        <f t="shared" si="6"/>
        <v>0</v>
      </c>
      <c r="R427" s="1"/>
    </row>
    <row r="428" spans="1:18" x14ac:dyDescent="0.3">
      <c r="A428" s="43">
        <v>60406</v>
      </c>
      <c r="B428" s="2" t="s">
        <v>158</v>
      </c>
      <c r="C428" s="2" t="s">
        <v>332</v>
      </c>
      <c r="D428" s="2" t="s">
        <v>572</v>
      </c>
      <c r="E428" s="4">
        <f t="shared" si="6"/>
        <v>0</v>
      </c>
    </row>
    <row r="429" spans="1:18" x14ac:dyDescent="0.3">
      <c r="A429" s="43">
        <v>60204</v>
      </c>
      <c r="B429" s="2" t="s">
        <v>158</v>
      </c>
      <c r="C429" s="2" t="s">
        <v>350</v>
      </c>
      <c r="D429" s="2" t="s">
        <v>573</v>
      </c>
      <c r="E429" s="4">
        <f t="shared" si="6"/>
        <v>0</v>
      </c>
    </row>
    <row r="430" spans="1:18" x14ac:dyDescent="0.3">
      <c r="A430" s="43">
        <v>120106</v>
      </c>
      <c r="B430" s="2" t="s">
        <v>191</v>
      </c>
      <c r="C430" s="2" t="s">
        <v>289</v>
      </c>
      <c r="D430" s="2" t="s">
        <v>574</v>
      </c>
      <c r="E430" s="4">
        <f t="shared" si="6"/>
        <v>0</v>
      </c>
    </row>
    <row r="431" spans="1:18" x14ac:dyDescent="0.3">
      <c r="A431" s="43">
        <v>60408</v>
      </c>
      <c r="B431" s="2" t="s">
        <v>158</v>
      </c>
      <c r="C431" s="2" t="s">
        <v>332</v>
      </c>
      <c r="D431" s="2" t="s">
        <v>575</v>
      </c>
      <c r="E431" s="4">
        <f t="shared" si="6"/>
        <v>0</v>
      </c>
    </row>
    <row r="432" spans="1:18" x14ac:dyDescent="0.3">
      <c r="A432" s="43">
        <v>70407</v>
      </c>
      <c r="B432" s="2" t="s">
        <v>268</v>
      </c>
      <c r="C432" s="2" t="s">
        <v>328</v>
      </c>
      <c r="D432" s="2" t="s">
        <v>576</v>
      </c>
      <c r="E432" s="4">
        <f t="shared" si="6"/>
        <v>0</v>
      </c>
    </row>
    <row r="433" spans="1:18" x14ac:dyDescent="0.3">
      <c r="A433" s="43">
        <v>70707</v>
      </c>
      <c r="B433" s="2" t="s">
        <v>268</v>
      </c>
      <c r="C433" s="2" t="s">
        <v>453</v>
      </c>
      <c r="D433" s="2" t="s">
        <v>577</v>
      </c>
      <c r="E433" s="4">
        <f t="shared" si="6"/>
        <v>0</v>
      </c>
    </row>
    <row r="434" spans="1:18" x14ac:dyDescent="0.3">
      <c r="A434" s="43">
        <v>50104</v>
      </c>
      <c r="B434" s="2" t="s">
        <v>151</v>
      </c>
      <c r="C434" s="2" t="s">
        <v>269</v>
      </c>
      <c r="D434" s="2" t="s">
        <v>578</v>
      </c>
      <c r="E434" s="4">
        <f t="shared" si="6"/>
        <v>0</v>
      </c>
    </row>
    <row r="435" spans="1:18" x14ac:dyDescent="0.3">
      <c r="A435" s="43">
        <v>90906</v>
      </c>
      <c r="B435" s="2" t="s">
        <v>114</v>
      </c>
      <c r="C435" s="2" t="s">
        <v>181</v>
      </c>
      <c r="D435" s="2" t="s">
        <v>579</v>
      </c>
      <c r="E435" s="4">
        <f t="shared" si="6"/>
        <v>0</v>
      </c>
    </row>
    <row r="436" spans="1:18" x14ac:dyDescent="0.3">
      <c r="A436" s="43">
        <v>30304</v>
      </c>
      <c r="B436" s="2" t="s">
        <v>144</v>
      </c>
      <c r="C436" s="2" t="s">
        <v>424</v>
      </c>
      <c r="D436" s="2" t="s">
        <v>580</v>
      </c>
      <c r="E436" s="4">
        <f t="shared" si="6"/>
        <v>0</v>
      </c>
      <c r="R436" s="1"/>
    </row>
    <row r="437" spans="1:18" x14ac:dyDescent="0.3">
      <c r="A437" s="43">
        <v>90602</v>
      </c>
      <c r="B437" s="2" t="s">
        <v>114</v>
      </c>
      <c r="C437" s="2" t="s">
        <v>302</v>
      </c>
      <c r="D437" s="2" t="s">
        <v>581</v>
      </c>
      <c r="E437" s="4">
        <f t="shared" si="6"/>
        <v>0</v>
      </c>
    </row>
    <row r="438" spans="1:18" x14ac:dyDescent="0.3">
      <c r="A438" s="43">
        <v>40505</v>
      </c>
      <c r="B438" s="2" t="s">
        <v>154</v>
      </c>
      <c r="C438" s="2" t="s">
        <v>236</v>
      </c>
      <c r="D438" s="2" t="s">
        <v>582</v>
      </c>
      <c r="E438" s="4">
        <f t="shared" si="6"/>
        <v>0</v>
      </c>
    </row>
    <row r="439" spans="1:18" x14ac:dyDescent="0.3">
      <c r="A439" s="43">
        <v>80603</v>
      </c>
      <c r="B439" s="2" t="s">
        <v>99</v>
      </c>
      <c r="C439" s="2" t="s">
        <v>471</v>
      </c>
      <c r="D439" s="2" t="s">
        <v>583</v>
      </c>
      <c r="E439" s="4">
        <f t="shared" si="6"/>
        <v>0</v>
      </c>
    </row>
    <row r="440" spans="1:18" x14ac:dyDescent="0.3">
      <c r="A440" s="43">
        <v>40304</v>
      </c>
      <c r="B440" s="2" t="s">
        <v>154</v>
      </c>
      <c r="C440" s="2" t="s">
        <v>253</v>
      </c>
      <c r="D440" s="2" t="s">
        <v>584</v>
      </c>
      <c r="E440" s="4">
        <f t="shared" si="6"/>
        <v>0</v>
      </c>
    </row>
    <row r="441" spans="1:18" x14ac:dyDescent="0.3">
      <c r="A441" s="43">
        <v>40605</v>
      </c>
      <c r="B441" s="2" t="s">
        <v>154</v>
      </c>
      <c r="C441" s="2" t="s">
        <v>171</v>
      </c>
      <c r="D441" s="2" t="s">
        <v>585</v>
      </c>
      <c r="E441" s="4">
        <f t="shared" si="6"/>
        <v>0</v>
      </c>
    </row>
    <row r="442" spans="1:18" x14ac:dyDescent="0.3">
      <c r="A442" s="43">
        <v>70708</v>
      </c>
      <c r="B442" s="2" t="s">
        <v>268</v>
      </c>
      <c r="C442" s="2" t="s">
        <v>453</v>
      </c>
      <c r="D442" s="2" t="s">
        <v>586</v>
      </c>
      <c r="E442" s="4">
        <f t="shared" si="6"/>
        <v>0</v>
      </c>
    </row>
    <row r="443" spans="1:18" x14ac:dyDescent="0.3">
      <c r="A443" s="43">
        <v>70101</v>
      </c>
      <c r="B443" s="2" t="s">
        <v>268</v>
      </c>
      <c r="C443" s="2" t="s">
        <v>400</v>
      </c>
      <c r="D443" s="2" t="s">
        <v>587</v>
      </c>
      <c r="E443" s="4">
        <f t="shared" si="6"/>
        <v>0</v>
      </c>
    </row>
    <row r="444" spans="1:18" x14ac:dyDescent="0.3">
      <c r="A444" s="43">
        <v>70104</v>
      </c>
      <c r="B444" s="2" t="s">
        <v>268</v>
      </c>
      <c r="C444" s="2" t="s">
        <v>400</v>
      </c>
      <c r="D444" s="2" t="s">
        <v>588</v>
      </c>
      <c r="E444" s="4">
        <f t="shared" si="6"/>
        <v>0</v>
      </c>
    </row>
    <row r="445" spans="1:18" x14ac:dyDescent="0.3">
      <c r="A445" s="43">
        <v>40104</v>
      </c>
      <c r="B445" s="2" t="s">
        <v>154</v>
      </c>
      <c r="C445" s="2" t="s">
        <v>155</v>
      </c>
      <c r="D445" s="2" t="s">
        <v>396</v>
      </c>
      <c r="E445" s="4">
        <f t="shared" si="6"/>
        <v>0</v>
      </c>
    </row>
    <row r="446" spans="1:18" x14ac:dyDescent="0.3">
      <c r="A446" s="43">
        <v>40305</v>
      </c>
      <c r="B446" s="2" t="s">
        <v>154</v>
      </c>
      <c r="C446" s="2" t="s">
        <v>253</v>
      </c>
      <c r="D446" s="2" t="s">
        <v>589</v>
      </c>
      <c r="E446" s="4">
        <f t="shared" si="6"/>
        <v>0</v>
      </c>
    </row>
    <row r="447" spans="1:18" x14ac:dyDescent="0.3">
      <c r="A447" s="43">
        <v>120508</v>
      </c>
      <c r="B447" s="2" t="s">
        <v>191</v>
      </c>
      <c r="C447" s="2" t="s">
        <v>447</v>
      </c>
      <c r="D447" s="2" t="s">
        <v>590</v>
      </c>
      <c r="E447" s="4">
        <f t="shared" si="6"/>
        <v>0</v>
      </c>
    </row>
    <row r="448" spans="1:18" x14ac:dyDescent="0.3">
      <c r="A448" s="43">
        <v>130904</v>
      </c>
      <c r="B448" s="2" t="s">
        <v>102</v>
      </c>
      <c r="C448" s="2" t="s">
        <v>322</v>
      </c>
      <c r="D448" s="2" t="s">
        <v>590</v>
      </c>
      <c r="E448" s="4">
        <f t="shared" si="6"/>
        <v>0</v>
      </c>
    </row>
    <row r="449" spans="1:18" x14ac:dyDescent="0.3">
      <c r="A449" s="43">
        <v>120509</v>
      </c>
      <c r="B449" s="2" t="s">
        <v>191</v>
      </c>
      <c r="C449" s="2" t="s">
        <v>447</v>
      </c>
      <c r="D449" s="2" t="s">
        <v>591</v>
      </c>
      <c r="E449" s="4">
        <f t="shared" si="6"/>
        <v>0</v>
      </c>
    </row>
    <row r="450" spans="1:18" x14ac:dyDescent="0.3">
      <c r="A450" s="43">
        <v>20404</v>
      </c>
      <c r="B450" s="2" t="s">
        <v>212</v>
      </c>
      <c r="C450" s="2" t="s">
        <v>249</v>
      </c>
      <c r="D450" s="2" t="s">
        <v>592</v>
      </c>
      <c r="E450" s="4">
        <f t="shared" si="6"/>
        <v>0</v>
      </c>
      <c r="R450" s="1"/>
    </row>
    <row r="451" spans="1:18" x14ac:dyDescent="0.3">
      <c r="A451" s="43">
        <v>120803</v>
      </c>
      <c r="B451" s="2" t="s">
        <v>191</v>
      </c>
      <c r="C451" s="2" t="s">
        <v>192</v>
      </c>
      <c r="D451" s="2" t="s">
        <v>593</v>
      </c>
      <c r="E451" s="4">
        <f t="shared" si="6"/>
        <v>0</v>
      </c>
    </row>
    <row r="452" spans="1:18" x14ac:dyDescent="0.3">
      <c r="A452" s="43">
        <v>120604</v>
      </c>
      <c r="B452" s="2" t="s">
        <v>191</v>
      </c>
      <c r="C452" s="2" t="s">
        <v>299</v>
      </c>
      <c r="D452" s="2" t="s">
        <v>594</v>
      </c>
      <c r="E452" s="4">
        <f t="shared" ref="E452:E515" si="7">SUM(F452:AEX452)</f>
        <v>0</v>
      </c>
    </row>
    <row r="453" spans="1:18" x14ac:dyDescent="0.3">
      <c r="A453" s="43">
        <v>120402</v>
      </c>
      <c r="B453" s="2" t="s">
        <v>191</v>
      </c>
      <c r="C453" s="2" t="s">
        <v>493</v>
      </c>
      <c r="D453" s="2" t="s">
        <v>595</v>
      </c>
      <c r="E453" s="4">
        <f t="shared" si="7"/>
        <v>0</v>
      </c>
    </row>
    <row r="454" spans="1:18" x14ac:dyDescent="0.3">
      <c r="A454" s="43">
        <v>120201</v>
      </c>
      <c r="B454" s="2" t="s">
        <v>191</v>
      </c>
      <c r="C454" s="2" t="s">
        <v>266</v>
      </c>
      <c r="D454" s="2" t="s">
        <v>596</v>
      </c>
      <c r="E454" s="4">
        <f t="shared" si="7"/>
        <v>0</v>
      </c>
    </row>
    <row r="455" spans="1:18" x14ac:dyDescent="0.3">
      <c r="A455" s="43">
        <v>41201</v>
      </c>
      <c r="B455" s="2" t="s">
        <v>154</v>
      </c>
      <c r="C455" s="2" t="s">
        <v>430</v>
      </c>
      <c r="D455" s="2" t="s">
        <v>597</v>
      </c>
      <c r="E455" s="4">
        <f t="shared" si="7"/>
        <v>0</v>
      </c>
    </row>
    <row r="456" spans="1:18" x14ac:dyDescent="0.3">
      <c r="A456" s="43">
        <v>40802</v>
      </c>
      <c r="B456" s="2" t="s">
        <v>154</v>
      </c>
      <c r="C456" s="2" t="s">
        <v>280</v>
      </c>
      <c r="D456" s="2" t="s">
        <v>598</v>
      </c>
      <c r="E456" s="4">
        <f t="shared" si="7"/>
        <v>0</v>
      </c>
    </row>
    <row r="457" spans="1:18" x14ac:dyDescent="0.3">
      <c r="A457" s="43">
        <v>130710</v>
      </c>
      <c r="B457" s="2" t="s">
        <v>102</v>
      </c>
      <c r="C457" s="2" t="s">
        <v>138</v>
      </c>
      <c r="D457" s="2" t="s">
        <v>599</v>
      </c>
      <c r="E457" s="4">
        <f t="shared" si="7"/>
        <v>0</v>
      </c>
    </row>
    <row r="458" spans="1:18" x14ac:dyDescent="0.3">
      <c r="A458" s="43">
        <v>70711</v>
      </c>
      <c r="B458" s="2" t="s">
        <v>268</v>
      </c>
      <c r="C458" s="2" t="s">
        <v>453</v>
      </c>
      <c r="D458" s="2" t="s">
        <v>600</v>
      </c>
      <c r="E458" s="4">
        <f t="shared" si="7"/>
        <v>0</v>
      </c>
    </row>
    <row r="459" spans="1:18" x14ac:dyDescent="0.3">
      <c r="A459" s="43">
        <v>30404</v>
      </c>
      <c r="B459" s="2" t="s">
        <v>144</v>
      </c>
      <c r="C459" s="2" t="s">
        <v>330</v>
      </c>
      <c r="D459" s="2" t="s">
        <v>601</v>
      </c>
      <c r="E459" s="4">
        <f t="shared" si="7"/>
        <v>0</v>
      </c>
    </row>
    <row r="460" spans="1:18" x14ac:dyDescent="0.3">
      <c r="A460" s="43">
        <v>120403</v>
      </c>
      <c r="B460" s="2" t="s">
        <v>191</v>
      </c>
      <c r="C460" s="2" t="s">
        <v>493</v>
      </c>
      <c r="D460" s="2" t="s">
        <v>602</v>
      </c>
      <c r="E460" s="4">
        <f t="shared" si="7"/>
        <v>0</v>
      </c>
    </row>
    <row r="461" spans="1:18" x14ac:dyDescent="0.3">
      <c r="A461" s="43">
        <v>50105</v>
      </c>
      <c r="B461" s="2" t="s">
        <v>151</v>
      </c>
      <c r="C461" s="2" t="s">
        <v>269</v>
      </c>
      <c r="D461" s="2" t="s">
        <v>603</v>
      </c>
      <c r="E461" s="4">
        <f t="shared" si="7"/>
        <v>0</v>
      </c>
    </row>
    <row r="462" spans="1:18" x14ac:dyDescent="0.3">
      <c r="A462" s="43">
        <v>40405</v>
      </c>
      <c r="B462" s="2" t="s">
        <v>154</v>
      </c>
      <c r="C462" s="2" t="s">
        <v>234</v>
      </c>
      <c r="D462" s="2" t="s">
        <v>604</v>
      </c>
      <c r="E462" s="4">
        <f t="shared" si="7"/>
        <v>0</v>
      </c>
    </row>
    <row r="463" spans="1:18" ht="24" x14ac:dyDescent="0.3">
      <c r="A463" s="43">
        <v>110202</v>
      </c>
      <c r="B463" s="2" t="s">
        <v>188</v>
      </c>
      <c r="C463" s="2" t="s">
        <v>426</v>
      </c>
      <c r="D463" s="2" t="s">
        <v>605</v>
      </c>
      <c r="E463" s="4">
        <f t="shared" si="7"/>
        <v>0</v>
      </c>
    </row>
    <row r="464" spans="1:18" x14ac:dyDescent="0.3">
      <c r="A464" s="43">
        <v>20206</v>
      </c>
      <c r="B464" s="2" t="s">
        <v>212</v>
      </c>
      <c r="C464" s="2" t="s">
        <v>217</v>
      </c>
      <c r="D464" s="2" t="s">
        <v>111</v>
      </c>
      <c r="E464" s="4">
        <f t="shared" si="7"/>
        <v>0</v>
      </c>
      <c r="R464" s="1"/>
    </row>
    <row r="465" spans="1:18" x14ac:dyDescent="0.3">
      <c r="A465" s="43">
        <v>41102</v>
      </c>
      <c r="B465" s="2" t="s">
        <v>154</v>
      </c>
      <c r="C465" s="2" t="s">
        <v>258</v>
      </c>
      <c r="D465" s="2" t="s">
        <v>606</v>
      </c>
      <c r="E465" s="4">
        <f t="shared" si="7"/>
        <v>0</v>
      </c>
    </row>
    <row r="466" spans="1:18" x14ac:dyDescent="0.3">
      <c r="A466" s="43">
        <v>41305</v>
      </c>
      <c r="B466" s="2" t="s">
        <v>154</v>
      </c>
      <c r="C466" s="2" t="s">
        <v>441</v>
      </c>
      <c r="D466" s="2" t="s">
        <v>607</v>
      </c>
      <c r="E466" s="4">
        <f t="shared" si="7"/>
        <v>0</v>
      </c>
    </row>
    <row r="467" spans="1:18" x14ac:dyDescent="0.3">
      <c r="A467" s="43">
        <v>120306</v>
      </c>
      <c r="B467" s="2" t="s">
        <v>191</v>
      </c>
      <c r="C467" s="2" t="s">
        <v>380</v>
      </c>
      <c r="D467" s="2" t="s">
        <v>608</v>
      </c>
      <c r="E467" s="4">
        <f t="shared" si="7"/>
        <v>0</v>
      </c>
    </row>
    <row r="468" spans="1:18" x14ac:dyDescent="0.3">
      <c r="A468" s="43">
        <v>60305</v>
      </c>
      <c r="B468" s="2" t="s">
        <v>158</v>
      </c>
      <c r="C468" s="2" t="s">
        <v>406</v>
      </c>
      <c r="D468" s="2" t="s">
        <v>326</v>
      </c>
      <c r="E468" s="4">
        <f t="shared" si="7"/>
        <v>0</v>
      </c>
    </row>
    <row r="469" spans="1:18" x14ac:dyDescent="0.3">
      <c r="A469" s="43">
        <v>90104</v>
      </c>
      <c r="B469" s="2" t="s">
        <v>114</v>
      </c>
      <c r="C469" s="2" t="s">
        <v>197</v>
      </c>
      <c r="D469" s="2" t="s">
        <v>609</v>
      </c>
      <c r="E469" s="4">
        <f t="shared" si="7"/>
        <v>0</v>
      </c>
    </row>
    <row r="470" spans="1:18" x14ac:dyDescent="0.3">
      <c r="A470" s="43">
        <v>30204</v>
      </c>
      <c r="B470" s="2" t="s">
        <v>144</v>
      </c>
      <c r="C470" s="2" t="s">
        <v>414</v>
      </c>
      <c r="D470" s="2" t="s">
        <v>610</v>
      </c>
      <c r="E470" s="4">
        <f t="shared" si="7"/>
        <v>0</v>
      </c>
      <c r="R470" s="1"/>
    </row>
    <row r="471" spans="1:18" x14ac:dyDescent="0.3">
      <c r="A471" s="43">
        <v>70105</v>
      </c>
      <c r="B471" s="2" t="s">
        <v>268</v>
      </c>
      <c r="C471" s="2" t="s">
        <v>400</v>
      </c>
      <c r="D471" s="2" t="s">
        <v>611</v>
      </c>
      <c r="E471" s="4">
        <f t="shared" si="7"/>
        <v>0</v>
      </c>
    </row>
    <row r="472" spans="1:18" x14ac:dyDescent="0.3">
      <c r="A472" s="43">
        <v>80202</v>
      </c>
      <c r="B472" s="2" t="s">
        <v>99</v>
      </c>
      <c r="C472" s="2" t="s">
        <v>612</v>
      </c>
      <c r="D472" s="2" t="s">
        <v>613</v>
      </c>
      <c r="E472" s="4">
        <f t="shared" si="7"/>
        <v>0</v>
      </c>
    </row>
    <row r="473" spans="1:18" x14ac:dyDescent="0.3">
      <c r="A473" s="43">
        <v>130905</v>
      </c>
      <c r="B473" s="2" t="s">
        <v>102</v>
      </c>
      <c r="C473" s="2" t="s">
        <v>322</v>
      </c>
      <c r="D473" s="2" t="s">
        <v>614</v>
      </c>
      <c r="E473" s="4">
        <f t="shared" si="7"/>
        <v>0</v>
      </c>
    </row>
    <row r="474" spans="1:18" x14ac:dyDescent="0.3">
      <c r="A474" s="43">
        <v>80203</v>
      </c>
      <c r="B474" s="2" t="s">
        <v>99</v>
      </c>
      <c r="C474" s="2" t="s">
        <v>612</v>
      </c>
      <c r="D474" s="2" t="s">
        <v>615</v>
      </c>
      <c r="E474" s="4">
        <f t="shared" si="7"/>
        <v>0</v>
      </c>
    </row>
    <row r="475" spans="1:18" x14ac:dyDescent="0.3">
      <c r="A475" s="43">
        <v>70304</v>
      </c>
      <c r="B475" s="2" t="s">
        <v>268</v>
      </c>
      <c r="C475" s="2" t="s">
        <v>268</v>
      </c>
      <c r="D475" s="2" t="s">
        <v>616</v>
      </c>
      <c r="E475" s="4">
        <f t="shared" si="7"/>
        <v>0</v>
      </c>
    </row>
    <row r="476" spans="1:18" x14ac:dyDescent="0.3">
      <c r="A476" s="43">
        <v>90603</v>
      </c>
      <c r="B476" s="2" t="s">
        <v>114</v>
      </c>
      <c r="C476" s="2" t="s">
        <v>302</v>
      </c>
      <c r="D476" s="2" t="s">
        <v>617</v>
      </c>
      <c r="E476" s="4">
        <f t="shared" si="7"/>
        <v>0</v>
      </c>
    </row>
    <row r="477" spans="1:18" x14ac:dyDescent="0.3">
      <c r="A477" s="43">
        <v>80204</v>
      </c>
      <c r="B477" s="2" t="s">
        <v>99</v>
      </c>
      <c r="C477" s="2" t="s">
        <v>612</v>
      </c>
      <c r="D477" s="2" t="s">
        <v>618</v>
      </c>
      <c r="E477" s="4">
        <f t="shared" si="7"/>
        <v>0</v>
      </c>
    </row>
    <row r="478" spans="1:18" x14ac:dyDescent="0.3">
      <c r="A478" s="43">
        <v>90206</v>
      </c>
      <c r="B478" s="2" t="s">
        <v>114</v>
      </c>
      <c r="C478" s="2" t="s">
        <v>435</v>
      </c>
      <c r="D478" s="2" t="s">
        <v>346</v>
      </c>
      <c r="E478" s="4">
        <f t="shared" si="7"/>
        <v>0</v>
      </c>
    </row>
    <row r="479" spans="1:18" x14ac:dyDescent="0.3">
      <c r="A479" s="43">
        <v>70209</v>
      </c>
      <c r="B479" s="2" t="s">
        <v>268</v>
      </c>
      <c r="C479" s="2" t="s">
        <v>348</v>
      </c>
      <c r="D479" s="2" t="s">
        <v>619</v>
      </c>
      <c r="E479" s="4">
        <f t="shared" si="7"/>
        <v>0</v>
      </c>
    </row>
    <row r="480" spans="1:18" x14ac:dyDescent="0.3">
      <c r="A480" s="43">
        <v>70408</v>
      </c>
      <c r="B480" s="2" t="s">
        <v>268</v>
      </c>
      <c r="C480" s="2" t="s">
        <v>328</v>
      </c>
      <c r="D480" s="2" t="s">
        <v>238</v>
      </c>
      <c r="E480" s="4">
        <f t="shared" si="7"/>
        <v>0</v>
      </c>
    </row>
    <row r="481" spans="1:5" x14ac:dyDescent="0.3">
      <c r="A481" s="43">
        <v>70210</v>
      </c>
      <c r="B481" s="2" t="s">
        <v>268</v>
      </c>
      <c r="C481" s="2" t="s">
        <v>348</v>
      </c>
      <c r="D481" s="2" t="s">
        <v>620</v>
      </c>
      <c r="E481" s="4">
        <f t="shared" si="7"/>
        <v>0</v>
      </c>
    </row>
    <row r="482" spans="1:5" x14ac:dyDescent="0.3">
      <c r="A482" s="43">
        <v>90103</v>
      </c>
      <c r="B482" s="2" t="s">
        <v>114</v>
      </c>
      <c r="C482" s="2" t="s">
        <v>197</v>
      </c>
      <c r="D482" s="2" t="s">
        <v>621</v>
      </c>
      <c r="E482" s="4">
        <f t="shared" si="7"/>
        <v>0</v>
      </c>
    </row>
    <row r="483" spans="1:5" x14ac:dyDescent="0.3">
      <c r="A483" s="43">
        <v>70211</v>
      </c>
      <c r="B483" s="2" t="s">
        <v>268</v>
      </c>
      <c r="C483" s="2" t="s">
        <v>348</v>
      </c>
      <c r="D483" s="2" t="s">
        <v>622</v>
      </c>
      <c r="E483" s="4">
        <f t="shared" si="7"/>
        <v>0</v>
      </c>
    </row>
    <row r="484" spans="1:5" x14ac:dyDescent="0.3">
      <c r="A484" s="43">
        <v>60306</v>
      </c>
      <c r="B484" s="2" t="s">
        <v>158</v>
      </c>
      <c r="C484" s="2" t="s">
        <v>406</v>
      </c>
      <c r="D484" s="2" t="s">
        <v>623</v>
      </c>
      <c r="E484" s="4">
        <f t="shared" si="7"/>
        <v>0</v>
      </c>
    </row>
    <row r="485" spans="1:5" x14ac:dyDescent="0.3">
      <c r="A485" s="43">
        <v>90207</v>
      </c>
      <c r="B485" s="2" t="s">
        <v>114</v>
      </c>
      <c r="C485" s="2" t="s">
        <v>435</v>
      </c>
      <c r="D485" s="2" t="s">
        <v>624</v>
      </c>
      <c r="E485" s="4">
        <f t="shared" si="7"/>
        <v>0</v>
      </c>
    </row>
    <row r="486" spans="1:5" x14ac:dyDescent="0.3">
      <c r="A486" s="43">
        <v>91004</v>
      </c>
      <c r="B486" s="2" t="s">
        <v>114</v>
      </c>
      <c r="C486" s="2" t="s">
        <v>115</v>
      </c>
      <c r="D486" s="2" t="s">
        <v>625</v>
      </c>
      <c r="E486" s="4">
        <f t="shared" si="7"/>
        <v>0</v>
      </c>
    </row>
    <row r="487" spans="1:5" x14ac:dyDescent="0.3">
      <c r="A487" s="43">
        <v>90208</v>
      </c>
      <c r="B487" s="2" t="s">
        <v>114</v>
      </c>
      <c r="C487" s="2" t="s">
        <v>435</v>
      </c>
      <c r="D487" s="2" t="s">
        <v>626</v>
      </c>
      <c r="E487" s="4">
        <f t="shared" si="7"/>
        <v>0</v>
      </c>
    </row>
    <row r="488" spans="1:5" x14ac:dyDescent="0.3">
      <c r="A488" s="43">
        <v>70212</v>
      </c>
      <c r="B488" s="2" t="s">
        <v>268</v>
      </c>
      <c r="C488" s="2" t="s">
        <v>348</v>
      </c>
      <c r="D488" s="2" t="s">
        <v>627</v>
      </c>
      <c r="E488" s="4">
        <f t="shared" si="7"/>
        <v>0</v>
      </c>
    </row>
    <row r="489" spans="1:5" x14ac:dyDescent="0.3">
      <c r="A489" s="43">
        <v>130308</v>
      </c>
      <c r="B489" s="2" t="s">
        <v>102</v>
      </c>
      <c r="C489" s="2" t="s">
        <v>222</v>
      </c>
      <c r="D489" s="2" t="s">
        <v>628</v>
      </c>
      <c r="E489" s="4">
        <f t="shared" si="7"/>
        <v>0</v>
      </c>
    </row>
    <row r="490" spans="1:5" x14ac:dyDescent="0.3">
      <c r="A490" s="43">
        <v>70709</v>
      </c>
      <c r="B490" s="2" t="s">
        <v>268</v>
      </c>
      <c r="C490" s="2" t="s">
        <v>453</v>
      </c>
      <c r="D490" s="2" t="s">
        <v>629</v>
      </c>
      <c r="E490" s="4">
        <f t="shared" si="7"/>
        <v>0</v>
      </c>
    </row>
    <row r="491" spans="1:5" x14ac:dyDescent="0.3">
      <c r="A491" s="43">
        <v>90209</v>
      </c>
      <c r="B491" s="2" t="s">
        <v>114</v>
      </c>
      <c r="C491" s="2" t="s">
        <v>435</v>
      </c>
      <c r="D491" s="2" t="s">
        <v>630</v>
      </c>
      <c r="E491" s="4">
        <f t="shared" si="7"/>
        <v>0</v>
      </c>
    </row>
    <row r="492" spans="1:5" x14ac:dyDescent="0.3">
      <c r="A492" s="43">
        <v>70603</v>
      </c>
      <c r="B492" s="2" t="s">
        <v>268</v>
      </c>
      <c r="C492" s="2" t="s">
        <v>248</v>
      </c>
      <c r="D492" s="2" t="s">
        <v>631</v>
      </c>
      <c r="E492" s="4">
        <f t="shared" si="7"/>
        <v>0</v>
      </c>
    </row>
    <row r="493" spans="1:5" x14ac:dyDescent="0.3">
      <c r="A493" s="43">
        <v>41103</v>
      </c>
      <c r="B493" s="2" t="s">
        <v>154</v>
      </c>
      <c r="C493" s="2" t="s">
        <v>258</v>
      </c>
      <c r="D493" s="2" t="s">
        <v>632</v>
      </c>
      <c r="E493" s="4">
        <f t="shared" si="7"/>
        <v>0</v>
      </c>
    </row>
    <row r="494" spans="1:5" x14ac:dyDescent="0.3">
      <c r="A494" s="43">
        <v>41306</v>
      </c>
      <c r="B494" s="2" t="s">
        <v>154</v>
      </c>
      <c r="C494" s="2" t="s">
        <v>441</v>
      </c>
      <c r="D494" s="2" t="s">
        <v>633</v>
      </c>
      <c r="E494" s="4">
        <f t="shared" si="7"/>
        <v>0</v>
      </c>
    </row>
    <row r="495" spans="1:5" x14ac:dyDescent="0.3">
      <c r="A495" s="43">
        <v>120404</v>
      </c>
      <c r="B495" s="2" t="s">
        <v>191</v>
      </c>
      <c r="C495" s="2" t="s">
        <v>493</v>
      </c>
      <c r="D495" s="2" t="s">
        <v>634</v>
      </c>
      <c r="E495" s="4">
        <f t="shared" si="7"/>
        <v>0</v>
      </c>
    </row>
    <row r="496" spans="1:5" x14ac:dyDescent="0.3">
      <c r="A496" s="43">
        <v>60602</v>
      </c>
      <c r="B496" s="2" t="s">
        <v>158</v>
      </c>
      <c r="C496" s="2" t="s">
        <v>342</v>
      </c>
      <c r="D496" s="2" t="s">
        <v>635</v>
      </c>
      <c r="E496" s="4">
        <f t="shared" si="7"/>
        <v>0</v>
      </c>
    </row>
    <row r="497" spans="1:18" x14ac:dyDescent="0.3">
      <c r="A497" s="43">
        <v>70305</v>
      </c>
      <c r="B497" s="2" t="s">
        <v>268</v>
      </c>
      <c r="C497" s="2" t="s">
        <v>268</v>
      </c>
      <c r="D497" s="2" t="s">
        <v>636</v>
      </c>
      <c r="E497" s="4">
        <f t="shared" si="7"/>
        <v>0</v>
      </c>
    </row>
    <row r="498" spans="1:18" x14ac:dyDescent="0.3">
      <c r="A498" s="43">
        <v>90308</v>
      </c>
      <c r="B498" s="2" t="s">
        <v>114</v>
      </c>
      <c r="C498" s="2" t="s">
        <v>284</v>
      </c>
      <c r="D498" s="2" t="s">
        <v>636</v>
      </c>
      <c r="E498" s="4">
        <f t="shared" si="7"/>
        <v>0</v>
      </c>
    </row>
    <row r="499" spans="1:18" x14ac:dyDescent="0.3">
      <c r="A499" s="43">
        <v>10210</v>
      </c>
      <c r="B499" s="2" t="s">
        <v>163</v>
      </c>
      <c r="C499" s="2" t="s">
        <v>164</v>
      </c>
      <c r="D499" s="2" t="s">
        <v>637</v>
      </c>
      <c r="E499" s="4">
        <f t="shared" si="7"/>
        <v>0</v>
      </c>
      <c r="R499" s="1"/>
    </row>
    <row r="500" spans="1:18" x14ac:dyDescent="0.3">
      <c r="A500" s="43">
        <v>70306</v>
      </c>
      <c r="B500" s="2" t="s">
        <v>268</v>
      </c>
      <c r="C500" s="2" t="s">
        <v>268</v>
      </c>
      <c r="D500" s="2" t="s">
        <v>638</v>
      </c>
      <c r="E500" s="4">
        <f t="shared" si="7"/>
        <v>0</v>
      </c>
    </row>
    <row r="501" spans="1:18" x14ac:dyDescent="0.3">
      <c r="A501" s="43">
        <v>90210</v>
      </c>
      <c r="B501" s="2" t="s">
        <v>114</v>
      </c>
      <c r="C501" s="2" t="s">
        <v>435</v>
      </c>
      <c r="D501" s="2" t="s">
        <v>639</v>
      </c>
      <c r="E501" s="4">
        <f t="shared" si="7"/>
        <v>0</v>
      </c>
    </row>
    <row r="502" spans="1:18" x14ac:dyDescent="0.3">
      <c r="A502" s="43">
        <v>20405</v>
      </c>
      <c r="B502" s="2" t="s">
        <v>212</v>
      </c>
      <c r="C502" s="2" t="s">
        <v>249</v>
      </c>
      <c r="D502" s="2" t="s">
        <v>640</v>
      </c>
      <c r="E502" s="4">
        <f t="shared" si="7"/>
        <v>0</v>
      </c>
      <c r="R502" s="1"/>
    </row>
    <row r="503" spans="1:18" x14ac:dyDescent="0.3">
      <c r="A503" s="43">
        <v>90702</v>
      </c>
      <c r="B503" s="2" t="s">
        <v>114</v>
      </c>
      <c r="C503" s="2" t="s">
        <v>363</v>
      </c>
      <c r="D503" s="2" t="s">
        <v>640</v>
      </c>
      <c r="E503" s="4">
        <f t="shared" si="7"/>
        <v>0</v>
      </c>
    </row>
    <row r="504" spans="1:18" x14ac:dyDescent="0.3">
      <c r="A504" s="43">
        <v>41101</v>
      </c>
      <c r="B504" s="2" t="s">
        <v>154</v>
      </c>
      <c r="C504" s="2" t="s">
        <v>258</v>
      </c>
      <c r="D504" s="2" t="s">
        <v>403</v>
      </c>
      <c r="E504" s="4">
        <f t="shared" si="7"/>
        <v>0</v>
      </c>
    </row>
    <row r="505" spans="1:18" x14ac:dyDescent="0.3">
      <c r="A505" s="43">
        <v>60309</v>
      </c>
      <c r="B505" s="2" t="s">
        <v>158</v>
      </c>
      <c r="C505" s="2" t="s">
        <v>406</v>
      </c>
      <c r="D505" s="2" t="s">
        <v>641</v>
      </c>
      <c r="E505" s="4">
        <f t="shared" si="7"/>
        <v>0</v>
      </c>
    </row>
    <row r="506" spans="1:18" x14ac:dyDescent="0.3">
      <c r="A506" s="43">
        <v>20306</v>
      </c>
      <c r="B506" s="2" t="s">
        <v>212</v>
      </c>
      <c r="C506" s="2" t="s">
        <v>245</v>
      </c>
      <c r="D506" s="2" t="s">
        <v>224</v>
      </c>
      <c r="E506" s="4">
        <f t="shared" si="7"/>
        <v>0</v>
      </c>
      <c r="R506" s="1"/>
    </row>
    <row r="507" spans="1:18" x14ac:dyDescent="0.3">
      <c r="A507" s="43">
        <v>60201</v>
      </c>
      <c r="B507" s="2" t="s">
        <v>158</v>
      </c>
      <c r="C507" s="2" t="s">
        <v>350</v>
      </c>
      <c r="D507" s="2" t="s">
        <v>642</v>
      </c>
      <c r="E507" s="4">
        <f t="shared" si="7"/>
        <v>0</v>
      </c>
    </row>
    <row r="508" spans="1:18" x14ac:dyDescent="0.3">
      <c r="A508" s="43">
        <v>70409</v>
      </c>
      <c r="B508" s="2" t="s">
        <v>268</v>
      </c>
      <c r="C508" s="2" t="s">
        <v>328</v>
      </c>
      <c r="D508" s="2" t="s">
        <v>308</v>
      </c>
      <c r="E508" s="4">
        <f t="shared" si="7"/>
        <v>0</v>
      </c>
    </row>
    <row r="509" spans="1:18" x14ac:dyDescent="0.3">
      <c r="A509" s="43">
        <v>70213</v>
      </c>
      <c r="B509" s="2" t="s">
        <v>268</v>
      </c>
      <c r="C509" s="2" t="s">
        <v>348</v>
      </c>
      <c r="D509" s="2" t="s">
        <v>643</v>
      </c>
      <c r="E509" s="4">
        <f t="shared" si="7"/>
        <v>0</v>
      </c>
    </row>
    <row r="510" spans="1:18" x14ac:dyDescent="0.3">
      <c r="A510" s="43">
        <v>70214</v>
      </c>
      <c r="B510" s="2" t="s">
        <v>268</v>
      </c>
      <c r="C510" s="2" t="s">
        <v>348</v>
      </c>
      <c r="D510" s="2" t="s">
        <v>644</v>
      </c>
      <c r="E510" s="4">
        <f t="shared" si="7"/>
        <v>0</v>
      </c>
    </row>
    <row r="511" spans="1:18" x14ac:dyDescent="0.3">
      <c r="A511" s="43">
        <v>70107</v>
      </c>
      <c r="B511" s="2" t="s">
        <v>268</v>
      </c>
      <c r="C511" s="2" t="s">
        <v>400</v>
      </c>
      <c r="D511" s="2" t="s">
        <v>645</v>
      </c>
      <c r="E511" s="4">
        <f t="shared" si="7"/>
        <v>0</v>
      </c>
    </row>
    <row r="512" spans="1:18" x14ac:dyDescent="0.3">
      <c r="A512" s="43">
        <v>130907</v>
      </c>
      <c r="B512" s="2" t="s">
        <v>102</v>
      </c>
      <c r="C512" s="2" t="s">
        <v>322</v>
      </c>
      <c r="D512" s="2" t="s">
        <v>646</v>
      </c>
      <c r="E512" s="4">
        <f t="shared" si="7"/>
        <v>0</v>
      </c>
    </row>
    <row r="513" spans="1:18" x14ac:dyDescent="0.3">
      <c r="A513" s="43">
        <v>90604</v>
      </c>
      <c r="B513" s="2" t="s">
        <v>114</v>
      </c>
      <c r="C513" s="2" t="s">
        <v>302</v>
      </c>
      <c r="D513" s="2" t="s">
        <v>351</v>
      </c>
      <c r="E513" s="4">
        <f t="shared" si="7"/>
        <v>0</v>
      </c>
    </row>
    <row r="514" spans="1:18" x14ac:dyDescent="0.3">
      <c r="A514" s="43">
        <v>40202</v>
      </c>
      <c r="B514" s="2" t="s">
        <v>154</v>
      </c>
      <c r="C514" s="2" t="s">
        <v>195</v>
      </c>
      <c r="D514" s="2" t="s">
        <v>647</v>
      </c>
      <c r="E514" s="4">
        <f t="shared" si="7"/>
        <v>0</v>
      </c>
    </row>
    <row r="515" spans="1:18" x14ac:dyDescent="0.3">
      <c r="A515" s="43">
        <v>70108</v>
      </c>
      <c r="B515" s="2" t="s">
        <v>268</v>
      </c>
      <c r="C515" s="2" t="s">
        <v>400</v>
      </c>
      <c r="D515" s="2" t="s">
        <v>648</v>
      </c>
      <c r="E515" s="4">
        <f t="shared" si="7"/>
        <v>0</v>
      </c>
    </row>
    <row r="516" spans="1:18" x14ac:dyDescent="0.3">
      <c r="A516" s="43">
        <v>60504</v>
      </c>
      <c r="B516" s="2" t="s">
        <v>158</v>
      </c>
      <c r="C516" s="2" t="s">
        <v>417</v>
      </c>
      <c r="D516" s="2" t="s">
        <v>649</v>
      </c>
      <c r="E516" s="4">
        <f t="shared" ref="E516:E579" si="8">SUM(F516:AEX516)</f>
        <v>0</v>
      </c>
    </row>
    <row r="517" spans="1:18" x14ac:dyDescent="0.3">
      <c r="A517" s="43">
        <v>70410</v>
      </c>
      <c r="B517" s="2" t="s">
        <v>268</v>
      </c>
      <c r="C517" s="2" t="s">
        <v>328</v>
      </c>
      <c r="D517" s="2" t="s">
        <v>650</v>
      </c>
      <c r="E517" s="4">
        <f t="shared" si="8"/>
        <v>0</v>
      </c>
    </row>
    <row r="518" spans="1:18" x14ac:dyDescent="0.3">
      <c r="A518" s="43">
        <v>20304</v>
      </c>
      <c r="B518" s="2" t="s">
        <v>212</v>
      </c>
      <c r="C518" s="2" t="s">
        <v>245</v>
      </c>
      <c r="D518" s="2" t="s">
        <v>651</v>
      </c>
      <c r="E518" s="4">
        <f t="shared" si="8"/>
        <v>0</v>
      </c>
      <c r="R518" s="1"/>
    </row>
    <row r="519" spans="1:18" x14ac:dyDescent="0.3">
      <c r="A519" s="43">
        <v>60404</v>
      </c>
      <c r="B519" s="2" t="s">
        <v>158</v>
      </c>
      <c r="C519" s="2" t="s">
        <v>332</v>
      </c>
      <c r="D519" s="2" t="s">
        <v>651</v>
      </c>
      <c r="E519" s="4">
        <f t="shared" si="8"/>
        <v>0</v>
      </c>
    </row>
    <row r="520" spans="1:18" x14ac:dyDescent="0.3">
      <c r="A520" s="43">
        <v>90404</v>
      </c>
      <c r="B520" s="2" t="s">
        <v>114</v>
      </c>
      <c r="C520" s="2" t="s">
        <v>238</v>
      </c>
      <c r="D520" s="2" t="s">
        <v>651</v>
      </c>
      <c r="E520" s="4">
        <f t="shared" si="8"/>
        <v>0</v>
      </c>
    </row>
    <row r="521" spans="1:18" x14ac:dyDescent="0.3">
      <c r="A521" s="43">
        <v>70309</v>
      </c>
      <c r="B521" s="2" t="s">
        <v>268</v>
      </c>
      <c r="C521" s="2" t="s">
        <v>268</v>
      </c>
      <c r="D521" s="2" t="s">
        <v>652</v>
      </c>
      <c r="E521" s="4">
        <f t="shared" si="8"/>
        <v>0</v>
      </c>
    </row>
    <row r="522" spans="1:18" x14ac:dyDescent="0.3">
      <c r="A522" s="43">
        <v>20307</v>
      </c>
      <c r="B522" s="2" t="s">
        <v>212</v>
      </c>
      <c r="C522" s="2" t="s">
        <v>245</v>
      </c>
      <c r="D522" s="2" t="s">
        <v>653</v>
      </c>
      <c r="E522" s="4">
        <f t="shared" si="8"/>
        <v>0</v>
      </c>
    </row>
    <row r="523" spans="1:18" x14ac:dyDescent="0.3">
      <c r="A523" s="43">
        <v>90507</v>
      </c>
      <c r="B523" s="2" t="s">
        <v>114</v>
      </c>
      <c r="C523" s="2" t="s">
        <v>308</v>
      </c>
      <c r="D523" s="2" t="s">
        <v>654</v>
      </c>
      <c r="E523" s="4">
        <f t="shared" si="8"/>
        <v>0</v>
      </c>
    </row>
    <row r="524" spans="1:18" ht="24" x14ac:dyDescent="0.3">
      <c r="A524" s="43">
        <v>120903</v>
      </c>
      <c r="B524" s="2" t="s">
        <v>191</v>
      </c>
      <c r="C524" s="2" t="s">
        <v>449</v>
      </c>
      <c r="D524" s="2" t="s">
        <v>655</v>
      </c>
      <c r="E524" s="4">
        <f t="shared" si="8"/>
        <v>0</v>
      </c>
    </row>
    <row r="525" spans="1:18" x14ac:dyDescent="0.3">
      <c r="A525" s="43">
        <v>70307</v>
      </c>
      <c r="B525" s="2" t="s">
        <v>268</v>
      </c>
      <c r="C525" s="2" t="s">
        <v>268</v>
      </c>
      <c r="D525" s="2" t="s">
        <v>352</v>
      </c>
      <c r="E525" s="4">
        <f t="shared" si="8"/>
        <v>0</v>
      </c>
    </row>
    <row r="526" spans="1:18" x14ac:dyDescent="0.3">
      <c r="A526" s="43">
        <v>70502</v>
      </c>
      <c r="B526" s="2" t="s">
        <v>268</v>
      </c>
      <c r="C526" s="2" t="s">
        <v>656</v>
      </c>
      <c r="D526" s="2" t="s">
        <v>657</v>
      </c>
      <c r="E526" s="4">
        <f t="shared" si="8"/>
        <v>0</v>
      </c>
    </row>
    <row r="527" spans="1:18" x14ac:dyDescent="0.3">
      <c r="A527" s="43">
        <v>60503</v>
      </c>
      <c r="B527" s="2" t="s">
        <v>158</v>
      </c>
      <c r="C527" s="2" t="s">
        <v>417</v>
      </c>
      <c r="D527" s="2" t="s">
        <v>658</v>
      </c>
      <c r="E527" s="4">
        <f t="shared" si="8"/>
        <v>0</v>
      </c>
    </row>
    <row r="528" spans="1:18" x14ac:dyDescent="0.3">
      <c r="A528" s="43">
        <v>90703</v>
      </c>
      <c r="B528" s="2" t="s">
        <v>114</v>
      </c>
      <c r="C528" s="2" t="s">
        <v>363</v>
      </c>
      <c r="D528" s="2" t="s">
        <v>658</v>
      </c>
      <c r="E528" s="4">
        <f t="shared" si="8"/>
        <v>0</v>
      </c>
    </row>
    <row r="529" spans="1:18" x14ac:dyDescent="0.3">
      <c r="A529" s="43">
        <v>60307</v>
      </c>
      <c r="B529" s="2" t="s">
        <v>158</v>
      </c>
      <c r="C529" s="2" t="s">
        <v>406</v>
      </c>
      <c r="D529" s="2" t="s">
        <v>659</v>
      </c>
      <c r="E529" s="4">
        <f t="shared" si="8"/>
        <v>0</v>
      </c>
    </row>
    <row r="530" spans="1:18" x14ac:dyDescent="0.3">
      <c r="A530" s="43">
        <v>60308</v>
      </c>
      <c r="B530" s="2" t="s">
        <v>158</v>
      </c>
      <c r="C530" s="2" t="s">
        <v>406</v>
      </c>
      <c r="D530" s="2" t="s">
        <v>660</v>
      </c>
      <c r="E530" s="4">
        <f t="shared" si="8"/>
        <v>0</v>
      </c>
    </row>
    <row r="531" spans="1:18" x14ac:dyDescent="0.3">
      <c r="A531" s="43">
        <v>90803</v>
      </c>
      <c r="B531" s="2" t="s">
        <v>114</v>
      </c>
      <c r="C531" s="2" t="s">
        <v>118</v>
      </c>
      <c r="D531" s="2" t="s">
        <v>661</v>
      </c>
      <c r="E531" s="4">
        <f t="shared" si="8"/>
        <v>0</v>
      </c>
    </row>
    <row r="532" spans="1:18" x14ac:dyDescent="0.3">
      <c r="A532" s="43">
        <v>60403</v>
      </c>
      <c r="B532" s="2" t="s">
        <v>158</v>
      </c>
      <c r="C532" s="2" t="s">
        <v>332</v>
      </c>
      <c r="D532" s="2" t="s">
        <v>662</v>
      </c>
      <c r="E532" s="4">
        <f t="shared" si="8"/>
        <v>0</v>
      </c>
    </row>
    <row r="533" spans="1:18" x14ac:dyDescent="0.3">
      <c r="A533" s="43">
        <v>40406</v>
      </c>
      <c r="B533" s="2" t="s">
        <v>154</v>
      </c>
      <c r="C533" s="2" t="s">
        <v>234</v>
      </c>
      <c r="D533" s="2" t="s">
        <v>663</v>
      </c>
      <c r="E533" s="4">
        <f t="shared" si="8"/>
        <v>0</v>
      </c>
    </row>
    <row r="534" spans="1:18" x14ac:dyDescent="0.3">
      <c r="A534" s="43">
        <v>90304</v>
      </c>
      <c r="B534" s="2" t="s">
        <v>114</v>
      </c>
      <c r="C534" s="2" t="s">
        <v>284</v>
      </c>
      <c r="D534" s="2" t="s">
        <v>664</v>
      </c>
      <c r="E534" s="4">
        <f t="shared" si="8"/>
        <v>0</v>
      </c>
    </row>
    <row r="535" spans="1:18" x14ac:dyDescent="0.3">
      <c r="A535" s="43">
        <v>120804</v>
      </c>
      <c r="B535" s="2" t="s">
        <v>191</v>
      </c>
      <c r="C535" s="2" t="s">
        <v>192</v>
      </c>
      <c r="D535" s="2" t="s">
        <v>665</v>
      </c>
      <c r="E535" s="4">
        <f t="shared" si="8"/>
        <v>0</v>
      </c>
    </row>
    <row r="536" spans="1:18" x14ac:dyDescent="0.3">
      <c r="A536" s="43">
        <v>90513</v>
      </c>
      <c r="B536" s="2" t="s">
        <v>114</v>
      </c>
      <c r="C536" s="2" t="s">
        <v>308</v>
      </c>
      <c r="D536" s="2" t="s">
        <v>666</v>
      </c>
      <c r="E536" s="4">
        <f t="shared" si="8"/>
        <v>0</v>
      </c>
    </row>
    <row r="537" spans="1:18" x14ac:dyDescent="0.3">
      <c r="A537" s="43">
        <v>120307</v>
      </c>
      <c r="B537" s="2" t="s">
        <v>191</v>
      </c>
      <c r="C537" s="2" t="s">
        <v>380</v>
      </c>
      <c r="D537" s="2" t="s">
        <v>667</v>
      </c>
      <c r="E537" s="4">
        <f t="shared" si="8"/>
        <v>0</v>
      </c>
    </row>
    <row r="538" spans="1:18" x14ac:dyDescent="0.3">
      <c r="A538" s="43">
        <v>70503</v>
      </c>
      <c r="B538" s="2" t="s">
        <v>268</v>
      </c>
      <c r="C538" s="2" t="s">
        <v>656</v>
      </c>
      <c r="D538" s="2" t="s">
        <v>668</v>
      </c>
      <c r="E538" s="4">
        <f t="shared" si="8"/>
        <v>0</v>
      </c>
    </row>
    <row r="539" spans="1:18" x14ac:dyDescent="0.3">
      <c r="A539" s="43">
        <v>60407</v>
      </c>
      <c r="B539" s="2" t="s">
        <v>158</v>
      </c>
      <c r="C539" s="2" t="s">
        <v>332</v>
      </c>
      <c r="D539" s="2" t="s">
        <v>669</v>
      </c>
      <c r="E539" s="4">
        <f t="shared" si="8"/>
        <v>0</v>
      </c>
    </row>
    <row r="540" spans="1:18" x14ac:dyDescent="0.3">
      <c r="A540" s="43">
        <v>30301</v>
      </c>
      <c r="B540" s="2" t="s">
        <v>144</v>
      </c>
      <c r="C540" s="2" t="s">
        <v>424</v>
      </c>
      <c r="D540" s="2" t="s">
        <v>670</v>
      </c>
      <c r="E540" s="4">
        <f t="shared" si="8"/>
        <v>0</v>
      </c>
      <c r="R540" s="1"/>
    </row>
    <row r="541" spans="1:18" x14ac:dyDescent="0.3">
      <c r="A541" s="43">
        <v>30503</v>
      </c>
      <c r="B541" s="2" t="s">
        <v>144</v>
      </c>
      <c r="C541" s="2" t="s">
        <v>410</v>
      </c>
      <c r="D541" s="2" t="s">
        <v>209</v>
      </c>
      <c r="E541" s="4">
        <f t="shared" si="8"/>
        <v>0</v>
      </c>
    </row>
    <row r="542" spans="1:18" x14ac:dyDescent="0.3">
      <c r="A542" s="43">
        <v>70411</v>
      </c>
      <c r="B542" s="2" t="s">
        <v>268</v>
      </c>
      <c r="C542" s="2" t="s">
        <v>328</v>
      </c>
      <c r="D542" s="2" t="s">
        <v>671</v>
      </c>
      <c r="E542" s="4">
        <f t="shared" si="8"/>
        <v>0</v>
      </c>
    </row>
    <row r="543" spans="1:18" x14ac:dyDescent="0.3">
      <c r="A543" s="43">
        <v>90211</v>
      </c>
      <c r="B543" s="2" t="s">
        <v>114</v>
      </c>
      <c r="C543" s="2" t="s">
        <v>435</v>
      </c>
      <c r="D543" s="2" t="s">
        <v>672</v>
      </c>
      <c r="E543" s="4">
        <f t="shared" si="8"/>
        <v>0</v>
      </c>
    </row>
    <row r="544" spans="1:18" x14ac:dyDescent="0.3">
      <c r="A544" s="43">
        <v>41004</v>
      </c>
      <c r="B544" s="2" t="s">
        <v>154</v>
      </c>
      <c r="C544" s="2" t="s">
        <v>339</v>
      </c>
      <c r="D544" s="2" t="s">
        <v>673</v>
      </c>
      <c r="E544" s="4">
        <f t="shared" si="8"/>
        <v>0</v>
      </c>
    </row>
    <row r="545" spans="1:18" x14ac:dyDescent="0.3">
      <c r="A545" s="43">
        <v>120316</v>
      </c>
      <c r="B545" s="2" t="s">
        <v>191</v>
      </c>
      <c r="C545" s="2" t="s">
        <v>380</v>
      </c>
      <c r="D545" s="2" t="s">
        <v>674</v>
      </c>
      <c r="E545" s="4">
        <f t="shared" si="8"/>
        <v>0</v>
      </c>
    </row>
    <row r="546" spans="1:18" x14ac:dyDescent="0.3">
      <c r="A546" s="43">
        <v>120606</v>
      </c>
      <c r="B546" s="2" t="s">
        <v>191</v>
      </c>
      <c r="C546" s="2" t="s">
        <v>299</v>
      </c>
      <c r="D546" s="2" t="s">
        <v>675</v>
      </c>
      <c r="E546" s="4">
        <f t="shared" si="8"/>
        <v>0</v>
      </c>
    </row>
    <row r="547" spans="1:18" x14ac:dyDescent="0.3">
      <c r="A547" s="43">
        <v>10404</v>
      </c>
      <c r="B547" s="2" t="s">
        <v>163</v>
      </c>
      <c r="C547" s="2" t="s">
        <v>273</v>
      </c>
      <c r="D547" s="2" t="s">
        <v>676</v>
      </c>
      <c r="E547" s="4">
        <f t="shared" si="8"/>
        <v>0</v>
      </c>
    </row>
    <row r="548" spans="1:18" x14ac:dyDescent="0.3">
      <c r="A548" s="43">
        <v>120308</v>
      </c>
      <c r="B548" s="2" t="s">
        <v>191</v>
      </c>
      <c r="C548" s="2" t="s">
        <v>380</v>
      </c>
      <c r="D548" s="2" t="s">
        <v>677</v>
      </c>
      <c r="E548" s="4">
        <f t="shared" si="8"/>
        <v>0</v>
      </c>
    </row>
    <row r="549" spans="1:18" x14ac:dyDescent="0.3">
      <c r="A549" s="43">
        <v>70215</v>
      </c>
      <c r="B549" s="2" t="s">
        <v>268</v>
      </c>
      <c r="C549" s="2" t="s">
        <v>348</v>
      </c>
      <c r="D549" s="2" t="s">
        <v>678</v>
      </c>
      <c r="E549" s="4">
        <f t="shared" si="8"/>
        <v>0</v>
      </c>
    </row>
    <row r="550" spans="1:18" x14ac:dyDescent="0.3">
      <c r="A550" s="43">
        <v>30201</v>
      </c>
      <c r="B550" s="2" t="s">
        <v>144</v>
      </c>
      <c r="C550" s="2" t="s">
        <v>414</v>
      </c>
      <c r="D550" s="2" t="s">
        <v>679</v>
      </c>
      <c r="E550" s="4">
        <f t="shared" si="8"/>
        <v>0</v>
      </c>
      <c r="R550" s="1"/>
    </row>
    <row r="551" spans="1:18" x14ac:dyDescent="0.3">
      <c r="A551" s="43">
        <v>70505</v>
      </c>
      <c r="B551" s="2" t="s">
        <v>268</v>
      </c>
      <c r="C551" s="2" t="s">
        <v>656</v>
      </c>
      <c r="D551" s="2" t="s">
        <v>680</v>
      </c>
      <c r="E551" s="4">
        <f t="shared" si="8"/>
        <v>0</v>
      </c>
    </row>
    <row r="552" spans="1:18" x14ac:dyDescent="0.3">
      <c r="A552" s="43">
        <v>81102</v>
      </c>
      <c r="B552" s="2" t="s">
        <v>99</v>
      </c>
      <c r="C552" s="2" t="s">
        <v>681</v>
      </c>
      <c r="D552" s="2" t="s">
        <v>682</v>
      </c>
      <c r="E552" s="4">
        <f t="shared" si="8"/>
        <v>0</v>
      </c>
    </row>
    <row r="553" spans="1:18" x14ac:dyDescent="0.3">
      <c r="A553" s="43">
        <v>81103</v>
      </c>
      <c r="B553" s="2" t="s">
        <v>99</v>
      </c>
      <c r="C553" s="2" t="s">
        <v>681</v>
      </c>
      <c r="D553" s="2" t="s">
        <v>683</v>
      </c>
      <c r="E553" s="4">
        <f t="shared" si="8"/>
        <v>0</v>
      </c>
    </row>
    <row r="554" spans="1:18" x14ac:dyDescent="0.3">
      <c r="A554" s="43">
        <v>40804</v>
      </c>
      <c r="B554" s="2" t="s">
        <v>154</v>
      </c>
      <c r="C554" s="2" t="s">
        <v>280</v>
      </c>
      <c r="D554" s="2" t="s">
        <v>684</v>
      </c>
      <c r="E554" s="4">
        <f t="shared" si="8"/>
        <v>0</v>
      </c>
    </row>
    <row r="555" spans="1:18" x14ac:dyDescent="0.3">
      <c r="A555" s="43">
        <v>40403</v>
      </c>
      <c r="B555" s="2" t="s">
        <v>154</v>
      </c>
      <c r="C555" s="2" t="s">
        <v>234</v>
      </c>
      <c r="D555" s="2" t="s">
        <v>416</v>
      </c>
      <c r="E555" s="4">
        <f t="shared" si="8"/>
        <v>0</v>
      </c>
    </row>
    <row r="556" spans="1:18" x14ac:dyDescent="0.3">
      <c r="A556" s="43">
        <v>70216</v>
      </c>
      <c r="B556" s="2" t="s">
        <v>268</v>
      </c>
      <c r="C556" s="2" t="s">
        <v>348</v>
      </c>
      <c r="D556" s="2" t="s">
        <v>416</v>
      </c>
      <c r="E556" s="4">
        <f t="shared" si="8"/>
        <v>0</v>
      </c>
    </row>
    <row r="557" spans="1:18" x14ac:dyDescent="0.3">
      <c r="A557" s="43">
        <v>40105</v>
      </c>
      <c r="B557" s="2" t="s">
        <v>154</v>
      </c>
      <c r="C557" s="2" t="s">
        <v>155</v>
      </c>
      <c r="D557" s="2" t="s">
        <v>685</v>
      </c>
      <c r="E557" s="4">
        <f t="shared" si="8"/>
        <v>0</v>
      </c>
    </row>
    <row r="558" spans="1:18" x14ac:dyDescent="0.3">
      <c r="A558" s="43">
        <v>40306</v>
      </c>
      <c r="B558" s="2" t="s">
        <v>154</v>
      </c>
      <c r="C558" s="2" t="s">
        <v>253</v>
      </c>
      <c r="D558" s="2" t="s">
        <v>686</v>
      </c>
      <c r="E558" s="4">
        <f t="shared" si="8"/>
        <v>0</v>
      </c>
    </row>
    <row r="559" spans="1:18" x14ac:dyDescent="0.3">
      <c r="A559" s="43">
        <v>70604</v>
      </c>
      <c r="B559" s="2" t="s">
        <v>268</v>
      </c>
      <c r="C559" s="2" t="s">
        <v>248</v>
      </c>
      <c r="D559" s="2" t="s">
        <v>686</v>
      </c>
      <c r="E559" s="4">
        <f t="shared" si="8"/>
        <v>0</v>
      </c>
    </row>
    <row r="560" spans="1:18" x14ac:dyDescent="0.3">
      <c r="A560" s="43">
        <v>70605</v>
      </c>
      <c r="B560" s="2" t="s">
        <v>268</v>
      </c>
      <c r="C560" s="2" t="s">
        <v>248</v>
      </c>
      <c r="D560" s="2" t="s">
        <v>687</v>
      </c>
      <c r="E560" s="4">
        <f t="shared" si="8"/>
        <v>0</v>
      </c>
    </row>
    <row r="561" spans="1:94" x14ac:dyDescent="0.3">
      <c r="A561" s="43">
        <v>80604</v>
      </c>
      <c r="B561" s="2" t="s">
        <v>99</v>
      </c>
      <c r="C561" s="2" t="s">
        <v>471</v>
      </c>
      <c r="D561" s="2" t="s">
        <v>688</v>
      </c>
      <c r="E561" s="4">
        <f t="shared" si="8"/>
        <v>0</v>
      </c>
    </row>
    <row r="562" spans="1:94" x14ac:dyDescent="0.3">
      <c r="A562" s="43">
        <v>41405</v>
      </c>
      <c r="B562" s="2" t="s">
        <v>154</v>
      </c>
      <c r="C562" s="2" t="s">
        <v>373</v>
      </c>
      <c r="D562" s="2" t="s">
        <v>689</v>
      </c>
      <c r="E562" s="4">
        <f t="shared" si="8"/>
        <v>0</v>
      </c>
    </row>
    <row r="563" spans="1:94" x14ac:dyDescent="0.3">
      <c r="A563" s="43">
        <v>50203</v>
      </c>
      <c r="B563" s="2" t="s">
        <v>151</v>
      </c>
      <c r="C563" s="2" t="s">
        <v>152</v>
      </c>
      <c r="D563" s="2" t="s">
        <v>690</v>
      </c>
      <c r="E563" s="4">
        <f t="shared" si="8"/>
        <v>0</v>
      </c>
    </row>
    <row r="564" spans="1:94" x14ac:dyDescent="0.3">
      <c r="A564" s="43">
        <v>70501</v>
      </c>
      <c r="B564" s="2" t="s">
        <v>268</v>
      </c>
      <c r="C564" s="2" t="s">
        <v>656</v>
      </c>
      <c r="D564" s="2" t="s">
        <v>691</v>
      </c>
      <c r="E564" s="4">
        <f t="shared" si="8"/>
        <v>0</v>
      </c>
    </row>
    <row r="565" spans="1:94" x14ac:dyDescent="0.3">
      <c r="A565" s="43">
        <v>40307</v>
      </c>
      <c r="B565" s="2" t="s">
        <v>154</v>
      </c>
      <c r="C565" s="2" t="s">
        <v>253</v>
      </c>
      <c r="D565" s="2" t="s">
        <v>110</v>
      </c>
      <c r="E565" s="4">
        <f t="shared" si="8"/>
        <v>0</v>
      </c>
    </row>
    <row r="566" spans="1:94" x14ac:dyDescent="0.3">
      <c r="A566" s="43">
        <v>80205</v>
      </c>
      <c r="B566" s="2" t="s">
        <v>99</v>
      </c>
      <c r="C566" s="2" t="s">
        <v>612</v>
      </c>
      <c r="D566" s="2" t="s">
        <v>692</v>
      </c>
      <c r="E566" s="4">
        <f t="shared" si="8"/>
        <v>0</v>
      </c>
    </row>
    <row r="567" spans="1:94" x14ac:dyDescent="0.3">
      <c r="A567" s="43">
        <v>70217</v>
      </c>
      <c r="B567" s="2" t="s">
        <v>268</v>
      </c>
      <c r="C567" s="2" t="s">
        <v>348</v>
      </c>
      <c r="D567" s="2" t="s">
        <v>693</v>
      </c>
      <c r="E567" s="4">
        <f t="shared" si="8"/>
        <v>0</v>
      </c>
    </row>
    <row r="568" spans="1:94" x14ac:dyDescent="0.3">
      <c r="A568" s="43">
        <v>120309</v>
      </c>
      <c r="B568" s="2" t="s">
        <v>191</v>
      </c>
      <c r="C568" s="2" t="s">
        <v>380</v>
      </c>
      <c r="D568" s="2" t="s">
        <v>693</v>
      </c>
      <c r="E568" s="4">
        <f t="shared" si="8"/>
        <v>0</v>
      </c>
    </row>
    <row r="569" spans="1:94" x14ac:dyDescent="0.3">
      <c r="A569" s="43">
        <v>60405</v>
      </c>
      <c r="B569" s="2" t="s">
        <v>158</v>
      </c>
      <c r="C569" s="2" t="s">
        <v>332</v>
      </c>
      <c r="D569" s="2" t="s">
        <v>694</v>
      </c>
      <c r="E569" s="4">
        <f t="shared" si="8"/>
        <v>0</v>
      </c>
    </row>
    <row r="570" spans="1:94" x14ac:dyDescent="0.3">
      <c r="A570" s="43">
        <v>70110</v>
      </c>
      <c r="B570" s="2" t="s">
        <v>268</v>
      </c>
      <c r="C570" s="2" t="s">
        <v>400</v>
      </c>
      <c r="D570" s="2" t="s">
        <v>695</v>
      </c>
      <c r="E570" s="4">
        <f t="shared" si="8"/>
        <v>4</v>
      </c>
      <c r="CO570">
        <v>2</v>
      </c>
      <c r="CP570">
        <v>2</v>
      </c>
    </row>
    <row r="571" spans="1:94" x14ac:dyDescent="0.3">
      <c r="A571" s="43">
        <v>120607</v>
      </c>
      <c r="B571" s="2" t="s">
        <v>191</v>
      </c>
      <c r="C571" s="2" t="s">
        <v>299</v>
      </c>
      <c r="D571" s="2" t="s">
        <v>696</v>
      </c>
      <c r="E571" s="4">
        <f t="shared" si="8"/>
        <v>0</v>
      </c>
    </row>
    <row r="572" spans="1:94" x14ac:dyDescent="0.3">
      <c r="A572" s="43">
        <v>20305</v>
      </c>
      <c r="B572" s="2" t="s">
        <v>212</v>
      </c>
      <c r="C572" s="2" t="s">
        <v>245</v>
      </c>
      <c r="D572" s="2" t="s">
        <v>697</v>
      </c>
      <c r="E572" s="4">
        <f t="shared" si="8"/>
        <v>0</v>
      </c>
      <c r="R572" s="1"/>
    </row>
    <row r="573" spans="1:94" x14ac:dyDescent="0.3">
      <c r="A573" s="43">
        <v>30206</v>
      </c>
      <c r="B573" s="2" t="s">
        <v>144</v>
      </c>
      <c r="C573" s="2" t="s">
        <v>414</v>
      </c>
      <c r="D573" s="2" t="s">
        <v>698</v>
      </c>
      <c r="E573" s="4">
        <f t="shared" si="8"/>
        <v>0</v>
      </c>
      <c r="R573" s="1"/>
    </row>
    <row r="574" spans="1:94" x14ac:dyDescent="0.3">
      <c r="A574" s="43">
        <v>90508</v>
      </c>
      <c r="B574" s="2" t="s">
        <v>114</v>
      </c>
      <c r="C574" s="2" t="s">
        <v>308</v>
      </c>
      <c r="D574" s="2" t="s">
        <v>699</v>
      </c>
      <c r="E574" s="4">
        <f t="shared" si="8"/>
        <v>0</v>
      </c>
    </row>
    <row r="575" spans="1:94" x14ac:dyDescent="0.3">
      <c r="A575" s="43">
        <v>30506</v>
      </c>
      <c r="B575" s="2" t="s">
        <v>144</v>
      </c>
      <c r="C575" s="2" t="s">
        <v>410</v>
      </c>
      <c r="D575" s="2" t="s">
        <v>700</v>
      </c>
      <c r="E575" s="4">
        <f t="shared" si="8"/>
        <v>0</v>
      </c>
    </row>
    <row r="576" spans="1:94" x14ac:dyDescent="0.3">
      <c r="A576" s="43">
        <v>70601</v>
      </c>
      <c r="B576" s="2" t="s">
        <v>268</v>
      </c>
      <c r="C576" s="2" t="s">
        <v>248</v>
      </c>
      <c r="D576" s="2" t="s">
        <v>701</v>
      </c>
      <c r="E576" s="4">
        <f t="shared" si="8"/>
        <v>0</v>
      </c>
    </row>
    <row r="577" spans="1:18" x14ac:dyDescent="0.3">
      <c r="A577" s="43">
        <v>60506</v>
      </c>
      <c r="B577" s="2" t="s">
        <v>158</v>
      </c>
      <c r="C577" s="2" t="s">
        <v>417</v>
      </c>
      <c r="D577" s="2" t="s">
        <v>702</v>
      </c>
      <c r="E577" s="4">
        <f t="shared" si="8"/>
        <v>0</v>
      </c>
    </row>
    <row r="578" spans="1:18" x14ac:dyDescent="0.3">
      <c r="A578" s="43">
        <v>40704</v>
      </c>
      <c r="B578" s="2" t="s">
        <v>154</v>
      </c>
      <c r="C578" s="2" t="s">
        <v>286</v>
      </c>
      <c r="D578" s="2" t="s">
        <v>703</v>
      </c>
      <c r="E578" s="4">
        <f t="shared" si="8"/>
        <v>0</v>
      </c>
    </row>
    <row r="579" spans="1:18" x14ac:dyDescent="0.3">
      <c r="A579" s="43">
        <v>40705</v>
      </c>
      <c r="B579" s="2" t="s">
        <v>154</v>
      </c>
      <c r="C579" s="2" t="s">
        <v>286</v>
      </c>
      <c r="D579" s="2" t="s">
        <v>704</v>
      </c>
      <c r="E579" s="4">
        <f t="shared" si="8"/>
        <v>0</v>
      </c>
    </row>
    <row r="580" spans="1:18" x14ac:dyDescent="0.3">
      <c r="A580" s="43">
        <v>41307</v>
      </c>
      <c r="B580" s="2" t="s">
        <v>154</v>
      </c>
      <c r="C580" s="2" t="s">
        <v>441</v>
      </c>
      <c r="D580" s="2" t="s">
        <v>705</v>
      </c>
      <c r="E580" s="4">
        <f t="shared" ref="E580:E643" si="9">SUM(F580:AEX580)</f>
        <v>0</v>
      </c>
    </row>
    <row r="581" spans="1:18" x14ac:dyDescent="0.3">
      <c r="A581" s="43">
        <v>50205</v>
      </c>
      <c r="B581" s="2" t="s">
        <v>151</v>
      </c>
      <c r="C581" s="2" t="s">
        <v>152</v>
      </c>
      <c r="D581" s="2" t="s">
        <v>706</v>
      </c>
      <c r="E581" s="4">
        <f t="shared" si="9"/>
        <v>0</v>
      </c>
    </row>
    <row r="582" spans="1:18" x14ac:dyDescent="0.3">
      <c r="A582" s="43">
        <v>20106</v>
      </c>
      <c r="B582" s="2" t="s">
        <v>212</v>
      </c>
      <c r="C582" s="2" t="s">
        <v>219</v>
      </c>
      <c r="D582" s="2" t="s">
        <v>707</v>
      </c>
      <c r="E582" s="4">
        <f t="shared" si="9"/>
        <v>0</v>
      </c>
    </row>
    <row r="583" spans="1:18" x14ac:dyDescent="0.3">
      <c r="A583" s="43">
        <v>30403</v>
      </c>
      <c r="B583" s="2" t="s">
        <v>144</v>
      </c>
      <c r="C583" s="2" t="s">
        <v>330</v>
      </c>
      <c r="D583" s="2" t="s">
        <v>708</v>
      </c>
      <c r="E583" s="4">
        <f t="shared" si="9"/>
        <v>0</v>
      </c>
    </row>
    <row r="584" spans="1:18" x14ac:dyDescent="0.3">
      <c r="A584" s="43">
        <v>50106</v>
      </c>
      <c r="B584" s="2" t="s">
        <v>151</v>
      </c>
      <c r="C584" s="2" t="s">
        <v>269</v>
      </c>
      <c r="D584" s="2" t="s">
        <v>709</v>
      </c>
      <c r="E584" s="4">
        <f t="shared" si="9"/>
        <v>0</v>
      </c>
    </row>
    <row r="585" spans="1:18" x14ac:dyDescent="0.3">
      <c r="A585" s="43">
        <v>90509</v>
      </c>
      <c r="B585" s="2" t="s">
        <v>114</v>
      </c>
      <c r="C585" s="2" t="s">
        <v>308</v>
      </c>
      <c r="D585" s="2" t="s">
        <v>710</v>
      </c>
      <c r="E585" s="4">
        <f t="shared" si="9"/>
        <v>0</v>
      </c>
    </row>
    <row r="586" spans="1:18" x14ac:dyDescent="0.3">
      <c r="A586" s="43">
        <v>10104</v>
      </c>
      <c r="B586" s="2" t="s">
        <v>163</v>
      </c>
      <c r="C586" s="2" t="s">
        <v>163</v>
      </c>
      <c r="D586" s="2" t="s">
        <v>711</v>
      </c>
      <c r="E586" s="4">
        <f t="shared" si="9"/>
        <v>0</v>
      </c>
      <c r="R586" s="1"/>
    </row>
    <row r="587" spans="1:18" x14ac:dyDescent="0.3">
      <c r="A587" s="43">
        <v>10304</v>
      </c>
      <c r="B587" s="2" t="s">
        <v>163</v>
      </c>
      <c r="C587" s="2" t="s">
        <v>167</v>
      </c>
      <c r="D587" s="2" t="s">
        <v>712</v>
      </c>
      <c r="E587" s="4">
        <f t="shared" si="9"/>
        <v>0</v>
      </c>
      <c r="R587" s="1"/>
    </row>
    <row r="588" spans="1:18" x14ac:dyDescent="0.3">
      <c r="A588" s="43">
        <v>70504</v>
      </c>
      <c r="B588" s="2" t="s">
        <v>268</v>
      </c>
      <c r="C588" s="2" t="s">
        <v>656</v>
      </c>
      <c r="D588" s="2" t="s">
        <v>713</v>
      </c>
      <c r="E588" s="4">
        <f t="shared" si="9"/>
        <v>0</v>
      </c>
    </row>
    <row r="589" spans="1:18" x14ac:dyDescent="0.3">
      <c r="A589" s="43">
        <v>120207</v>
      </c>
      <c r="B589" s="2" t="s">
        <v>191</v>
      </c>
      <c r="C589" s="2" t="s">
        <v>266</v>
      </c>
      <c r="D589" s="2" t="s">
        <v>714</v>
      </c>
      <c r="E589" s="4">
        <f t="shared" si="9"/>
        <v>0</v>
      </c>
    </row>
    <row r="590" spans="1:18" x14ac:dyDescent="0.3">
      <c r="A590" s="43">
        <v>91108</v>
      </c>
      <c r="B590" s="2" t="s">
        <v>114</v>
      </c>
      <c r="C590" s="2" t="s">
        <v>186</v>
      </c>
      <c r="D590" s="2" t="s">
        <v>715</v>
      </c>
      <c r="E590" s="4">
        <f t="shared" si="9"/>
        <v>0</v>
      </c>
    </row>
    <row r="591" spans="1:18" x14ac:dyDescent="0.3">
      <c r="A591" s="43">
        <v>41308</v>
      </c>
      <c r="B591" s="2" t="s">
        <v>154</v>
      </c>
      <c r="C591" s="2" t="s">
        <v>441</v>
      </c>
      <c r="D591" s="2" t="s">
        <v>716</v>
      </c>
      <c r="E591" s="4">
        <f t="shared" si="9"/>
        <v>0</v>
      </c>
    </row>
    <row r="592" spans="1:18" x14ac:dyDescent="0.3">
      <c r="A592" s="43">
        <v>60206</v>
      </c>
      <c r="B592" s="2" t="s">
        <v>158</v>
      </c>
      <c r="C592" s="2" t="s">
        <v>350</v>
      </c>
      <c r="D592" s="2" t="s">
        <v>717</v>
      </c>
      <c r="E592" s="4">
        <f t="shared" si="9"/>
        <v>0</v>
      </c>
    </row>
    <row r="593" spans="1:18" x14ac:dyDescent="0.3">
      <c r="A593" s="43">
        <v>60207</v>
      </c>
      <c r="B593" s="2" t="s">
        <v>158</v>
      </c>
      <c r="C593" s="2" t="s">
        <v>350</v>
      </c>
      <c r="D593" s="2" t="s">
        <v>718</v>
      </c>
      <c r="E593" s="4">
        <f t="shared" si="9"/>
        <v>0</v>
      </c>
    </row>
    <row r="594" spans="1:18" x14ac:dyDescent="0.3">
      <c r="A594" s="43">
        <v>91204</v>
      </c>
      <c r="B594" s="2" t="s">
        <v>114</v>
      </c>
      <c r="C594" s="2" t="s">
        <v>242</v>
      </c>
      <c r="D594" s="2" t="s">
        <v>719</v>
      </c>
      <c r="E594" s="4">
        <f t="shared" si="9"/>
        <v>0</v>
      </c>
    </row>
    <row r="595" spans="1:18" x14ac:dyDescent="0.3">
      <c r="A595" s="43">
        <v>40106</v>
      </c>
      <c r="B595" s="2" t="s">
        <v>154</v>
      </c>
      <c r="C595" s="2" t="s">
        <v>155</v>
      </c>
      <c r="D595" s="2" t="s">
        <v>720</v>
      </c>
      <c r="E595" s="4">
        <f t="shared" si="9"/>
        <v>0</v>
      </c>
    </row>
    <row r="596" spans="1:18" x14ac:dyDescent="0.3">
      <c r="A596" s="43">
        <v>90804</v>
      </c>
      <c r="B596" s="2" t="s">
        <v>114</v>
      </c>
      <c r="C596" s="2" t="s">
        <v>118</v>
      </c>
      <c r="D596" s="2" t="s">
        <v>721</v>
      </c>
      <c r="E596" s="4">
        <f t="shared" si="9"/>
        <v>0</v>
      </c>
    </row>
    <row r="597" spans="1:18" x14ac:dyDescent="0.3">
      <c r="A597" s="43">
        <v>60608</v>
      </c>
      <c r="B597" s="2" t="s">
        <v>158</v>
      </c>
      <c r="C597" s="2" t="s">
        <v>342</v>
      </c>
      <c r="D597" s="2" t="s">
        <v>722</v>
      </c>
      <c r="E597" s="4">
        <f t="shared" si="9"/>
        <v>0</v>
      </c>
    </row>
    <row r="598" spans="1:18" x14ac:dyDescent="0.3">
      <c r="A598" s="43">
        <v>120705</v>
      </c>
      <c r="B598" s="2" t="s">
        <v>191</v>
      </c>
      <c r="C598" s="2" t="s">
        <v>296</v>
      </c>
      <c r="D598" s="2" t="s">
        <v>723</v>
      </c>
      <c r="E598" s="4">
        <f t="shared" si="9"/>
        <v>0</v>
      </c>
    </row>
    <row r="599" spans="1:18" x14ac:dyDescent="0.3">
      <c r="A599" s="43">
        <v>50307</v>
      </c>
      <c r="B599" s="2" t="s">
        <v>151</v>
      </c>
      <c r="C599" s="2" t="s">
        <v>181</v>
      </c>
      <c r="D599" s="2" t="s">
        <v>724</v>
      </c>
      <c r="E599" s="4">
        <f t="shared" si="9"/>
        <v>0</v>
      </c>
    </row>
    <row r="600" spans="1:18" x14ac:dyDescent="0.3">
      <c r="A600" s="43">
        <v>50315</v>
      </c>
      <c r="B600" s="2" t="s">
        <v>151</v>
      </c>
      <c r="C600" s="2" t="s">
        <v>181</v>
      </c>
      <c r="D600" s="2" t="s">
        <v>725</v>
      </c>
      <c r="E600" s="4">
        <f t="shared" si="9"/>
        <v>0</v>
      </c>
    </row>
    <row r="601" spans="1:18" x14ac:dyDescent="0.3">
      <c r="A601" s="43">
        <v>20607</v>
      </c>
      <c r="B601" s="2" t="s">
        <v>212</v>
      </c>
      <c r="C601" s="2" t="s">
        <v>213</v>
      </c>
      <c r="D601" s="2" t="s">
        <v>423</v>
      </c>
      <c r="E601" s="4">
        <f t="shared" si="9"/>
        <v>0</v>
      </c>
      <c r="R601" s="1"/>
    </row>
    <row r="602" spans="1:18" x14ac:dyDescent="0.3">
      <c r="A602" s="43">
        <v>70218</v>
      </c>
      <c r="B602" s="2" t="s">
        <v>268</v>
      </c>
      <c r="C602" s="2" t="s">
        <v>348</v>
      </c>
      <c r="D602" s="2" t="s">
        <v>726</v>
      </c>
      <c r="E602" s="4">
        <f t="shared" si="9"/>
        <v>0</v>
      </c>
    </row>
    <row r="603" spans="1:18" x14ac:dyDescent="0.3">
      <c r="A603" s="43">
        <v>50308</v>
      </c>
      <c r="B603" s="2" t="s">
        <v>151</v>
      </c>
      <c r="C603" s="2" t="s">
        <v>181</v>
      </c>
      <c r="D603" s="2" t="s">
        <v>727</v>
      </c>
      <c r="E603" s="4">
        <f t="shared" si="9"/>
        <v>0</v>
      </c>
    </row>
    <row r="604" spans="1:18" x14ac:dyDescent="0.3">
      <c r="A604" s="43">
        <v>20608</v>
      </c>
      <c r="B604" s="2" t="s">
        <v>212</v>
      </c>
      <c r="C604" s="2" t="s">
        <v>213</v>
      </c>
      <c r="D604" s="2" t="s">
        <v>425</v>
      </c>
      <c r="E604" s="4">
        <f t="shared" si="9"/>
        <v>0</v>
      </c>
      <c r="R604" s="1"/>
    </row>
    <row r="605" spans="1:18" x14ac:dyDescent="0.3">
      <c r="A605" s="43">
        <v>90907</v>
      </c>
      <c r="B605" s="2" t="s">
        <v>114</v>
      </c>
      <c r="C605" s="2" t="s">
        <v>181</v>
      </c>
      <c r="D605" s="2" t="s">
        <v>728</v>
      </c>
      <c r="E605" s="4">
        <f t="shared" si="9"/>
        <v>0</v>
      </c>
    </row>
    <row r="606" spans="1:18" x14ac:dyDescent="0.3">
      <c r="A606" s="43">
        <v>120310</v>
      </c>
      <c r="B606" s="2" t="s">
        <v>191</v>
      </c>
      <c r="C606" s="2" t="s">
        <v>380</v>
      </c>
      <c r="D606" s="2" t="s">
        <v>729</v>
      </c>
      <c r="E606" s="4">
        <f t="shared" si="9"/>
        <v>0</v>
      </c>
    </row>
    <row r="607" spans="1:18" x14ac:dyDescent="0.3">
      <c r="A607" s="43">
        <v>40706</v>
      </c>
      <c r="B607" s="2" t="s">
        <v>154</v>
      </c>
      <c r="C607" s="2" t="s">
        <v>286</v>
      </c>
      <c r="D607" s="2" t="s">
        <v>730</v>
      </c>
      <c r="E607" s="4">
        <f t="shared" si="9"/>
        <v>0</v>
      </c>
    </row>
    <row r="608" spans="1:18" x14ac:dyDescent="0.3">
      <c r="A608" s="43">
        <v>90908</v>
      </c>
      <c r="B608" s="2" t="s">
        <v>114</v>
      </c>
      <c r="C608" s="2" t="s">
        <v>181</v>
      </c>
      <c r="D608" s="2" t="s">
        <v>731</v>
      </c>
      <c r="E608" s="4">
        <f t="shared" si="9"/>
        <v>0</v>
      </c>
    </row>
    <row r="609" spans="1:18" x14ac:dyDescent="0.3">
      <c r="A609" s="43">
        <v>60607</v>
      </c>
      <c r="B609" s="2" t="s">
        <v>158</v>
      </c>
      <c r="C609" s="2" t="s">
        <v>342</v>
      </c>
      <c r="D609" s="2" t="s">
        <v>366</v>
      </c>
      <c r="E609" s="4">
        <f t="shared" si="9"/>
        <v>0</v>
      </c>
    </row>
    <row r="610" spans="1:18" x14ac:dyDescent="0.3">
      <c r="A610" s="43">
        <v>80206</v>
      </c>
      <c r="B610" s="2" t="s">
        <v>99</v>
      </c>
      <c r="C610" s="2" t="s">
        <v>612</v>
      </c>
      <c r="D610" s="2" t="s">
        <v>732</v>
      </c>
      <c r="E610" s="4">
        <f t="shared" si="9"/>
        <v>0</v>
      </c>
    </row>
    <row r="611" spans="1:18" x14ac:dyDescent="0.3">
      <c r="A611" s="43">
        <v>120208</v>
      </c>
      <c r="B611" s="2" t="s">
        <v>191</v>
      </c>
      <c r="C611" s="2" t="s">
        <v>266</v>
      </c>
      <c r="D611" s="2" t="s">
        <v>733</v>
      </c>
      <c r="E611" s="4">
        <f t="shared" si="9"/>
        <v>0</v>
      </c>
    </row>
    <row r="612" spans="1:18" x14ac:dyDescent="0.3">
      <c r="A612" s="43">
        <v>30207</v>
      </c>
      <c r="B612" s="2" t="s">
        <v>144</v>
      </c>
      <c r="C612" s="2" t="s">
        <v>414</v>
      </c>
      <c r="D612" s="2" t="s">
        <v>734</v>
      </c>
      <c r="E612" s="4">
        <f t="shared" si="9"/>
        <v>0</v>
      </c>
      <c r="R612" s="1"/>
    </row>
    <row r="613" spans="1:18" x14ac:dyDescent="0.3">
      <c r="A613" s="43">
        <v>120801</v>
      </c>
      <c r="B613" s="2" t="s">
        <v>191</v>
      </c>
      <c r="C613" s="2" t="s">
        <v>192</v>
      </c>
      <c r="D613" s="2" t="s">
        <v>735</v>
      </c>
      <c r="E613" s="4">
        <f t="shared" si="9"/>
        <v>0</v>
      </c>
    </row>
    <row r="614" spans="1:18" x14ac:dyDescent="0.3">
      <c r="A614" s="43">
        <v>50109</v>
      </c>
      <c r="B614" s="2" t="s">
        <v>151</v>
      </c>
      <c r="C614" s="2" t="s">
        <v>269</v>
      </c>
      <c r="D614" s="2" t="s">
        <v>426</v>
      </c>
      <c r="E614" s="4">
        <f t="shared" si="9"/>
        <v>0</v>
      </c>
    </row>
    <row r="615" spans="1:18" x14ac:dyDescent="0.3">
      <c r="A615" s="43">
        <v>40507</v>
      </c>
      <c r="B615" s="2" t="s">
        <v>154</v>
      </c>
      <c r="C615" s="2" t="s">
        <v>236</v>
      </c>
      <c r="D615" s="2" t="s">
        <v>736</v>
      </c>
      <c r="E615" s="4">
        <f t="shared" si="9"/>
        <v>0</v>
      </c>
    </row>
    <row r="616" spans="1:18" x14ac:dyDescent="0.3">
      <c r="A616" s="43">
        <v>90405</v>
      </c>
      <c r="B616" s="2" t="s">
        <v>114</v>
      </c>
      <c r="C616" s="2" t="s">
        <v>238</v>
      </c>
      <c r="D616" s="2" t="s">
        <v>737</v>
      </c>
      <c r="E616" s="4">
        <f t="shared" si="9"/>
        <v>0</v>
      </c>
    </row>
    <row r="617" spans="1:18" x14ac:dyDescent="0.3">
      <c r="A617" s="43">
        <v>130901</v>
      </c>
      <c r="B617" s="2" t="s">
        <v>102</v>
      </c>
      <c r="C617" s="2" t="s">
        <v>322</v>
      </c>
      <c r="D617" s="2" t="s">
        <v>738</v>
      </c>
      <c r="E617" s="4">
        <f t="shared" si="9"/>
        <v>0</v>
      </c>
    </row>
    <row r="618" spans="1:18" x14ac:dyDescent="0.3">
      <c r="A618" s="43">
        <v>70219</v>
      </c>
      <c r="B618" s="2" t="s">
        <v>268</v>
      </c>
      <c r="C618" s="2" t="s">
        <v>348</v>
      </c>
      <c r="D618" s="2" t="s">
        <v>739</v>
      </c>
      <c r="E618" s="4">
        <f t="shared" si="9"/>
        <v>0</v>
      </c>
    </row>
    <row r="619" spans="1:18" x14ac:dyDescent="0.3">
      <c r="A619" s="43">
        <v>90212</v>
      </c>
      <c r="B619" s="2" t="s">
        <v>114</v>
      </c>
      <c r="C619" s="2" t="s">
        <v>435</v>
      </c>
      <c r="D619" s="2" t="s">
        <v>739</v>
      </c>
      <c r="E619" s="4">
        <f t="shared" si="9"/>
        <v>0</v>
      </c>
    </row>
    <row r="620" spans="1:18" x14ac:dyDescent="0.3">
      <c r="A620" s="43">
        <v>90305</v>
      </c>
      <c r="B620" s="2" t="s">
        <v>114</v>
      </c>
      <c r="C620" s="2" t="s">
        <v>284</v>
      </c>
      <c r="D620" s="2" t="s">
        <v>739</v>
      </c>
      <c r="E620" s="4">
        <f t="shared" si="9"/>
        <v>0</v>
      </c>
    </row>
    <row r="621" spans="1:18" x14ac:dyDescent="0.3">
      <c r="A621" s="43">
        <v>90806</v>
      </c>
      <c r="B621" s="2" t="s">
        <v>114</v>
      </c>
      <c r="C621" s="2" t="s">
        <v>118</v>
      </c>
      <c r="D621" s="2" t="s">
        <v>739</v>
      </c>
      <c r="E621" s="4">
        <f t="shared" si="9"/>
        <v>0</v>
      </c>
    </row>
    <row r="622" spans="1:18" x14ac:dyDescent="0.3">
      <c r="A622" s="43">
        <v>130909</v>
      </c>
      <c r="B622" s="2" t="s">
        <v>102</v>
      </c>
      <c r="C622" s="2" t="s">
        <v>322</v>
      </c>
      <c r="D622" s="2" t="s">
        <v>739</v>
      </c>
      <c r="E622" s="4">
        <f t="shared" si="9"/>
        <v>0</v>
      </c>
    </row>
    <row r="623" spans="1:18" x14ac:dyDescent="0.3">
      <c r="A623" s="43">
        <v>20208</v>
      </c>
      <c r="B623" s="2" t="s">
        <v>212</v>
      </c>
      <c r="C623" s="2" t="s">
        <v>217</v>
      </c>
      <c r="D623" s="2" t="s">
        <v>740</v>
      </c>
      <c r="E623" s="4">
        <f t="shared" si="9"/>
        <v>0</v>
      </c>
      <c r="R623" s="1"/>
    </row>
    <row r="624" spans="1:18" x14ac:dyDescent="0.3">
      <c r="A624" s="43">
        <v>30603</v>
      </c>
      <c r="B624" s="2" t="s">
        <v>144</v>
      </c>
      <c r="C624" s="2" t="s">
        <v>145</v>
      </c>
      <c r="D624" s="2" t="s">
        <v>741</v>
      </c>
      <c r="E624" s="4">
        <f t="shared" si="9"/>
        <v>0</v>
      </c>
    </row>
    <row r="625" spans="1:18" x14ac:dyDescent="0.3">
      <c r="A625" s="43">
        <v>41205</v>
      </c>
      <c r="B625" s="2" t="s">
        <v>154</v>
      </c>
      <c r="C625" s="2" t="s">
        <v>430</v>
      </c>
      <c r="D625" s="2" t="s">
        <v>430</v>
      </c>
      <c r="E625" s="4">
        <f t="shared" si="9"/>
        <v>0</v>
      </c>
    </row>
    <row r="626" spans="1:18" x14ac:dyDescent="0.3">
      <c r="A626" s="43">
        <v>90306</v>
      </c>
      <c r="B626" s="2" t="s">
        <v>114</v>
      </c>
      <c r="C626" s="2" t="s">
        <v>284</v>
      </c>
      <c r="D626" s="2" t="s">
        <v>742</v>
      </c>
      <c r="E626" s="4">
        <f t="shared" si="9"/>
        <v>0</v>
      </c>
    </row>
    <row r="627" spans="1:18" x14ac:dyDescent="0.3">
      <c r="A627" s="43">
        <v>90510</v>
      </c>
      <c r="B627" s="2" t="s">
        <v>114</v>
      </c>
      <c r="C627" s="2" t="s">
        <v>308</v>
      </c>
      <c r="D627" s="2" t="s">
        <v>180</v>
      </c>
      <c r="E627" s="4">
        <f t="shared" si="9"/>
        <v>0</v>
      </c>
    </row>
    <row r="628" spans="1:18" x14ac:dyDescent="0.3">
      <c r="A628" s="43">
        <v>70220</v>
      </c>
      <c r="B628" s="2" t="s">
        <v>268</v>
      </c>
      <c r="C628" s="2" t="s">
        <v>348</v>
      </c>
      <c r="D628" s="2" t="s">
        <v>743</v>
      </c>
      <c r="E628" s="4">
        <f t="shared" si="9"/>
        <v>0</v>
      </c>
    </row>
    <row r="629" spans="1:18" x14ac:dyDescent="0.3">
      <c r="A629" s="43">
        <v>80201</v>
      </c>
      <c r="B629" s="2" t="s">
        <v>99</v>
      </c>
      <c r="C629" s="2" t="s">
        <v>612</v>
      </c>
      <c r="D629" s="2" t="s">
        <v>744</v>
      </c>
      <c r="E629" s="4">
        <f t="shared" si="9"/>
        <v>0</v>
      </c>
    </row>
    <row r="630" spans="1:18" ht="24" x14ac:dyDescent="0.3">
      <c r="A630" s="43">
        <v>120904</v>
      </c>
      <c r="B630" s="2" t="s">
        <v>191</v>
      </c>
      <c r="C630" s="2" t="s">
        <v>449</v>
      </c>
      <c r="D630" s="2" t="s">
        <v>745</v>
      </c>
      <c r="E630" s="4">
        <f t="shared" si="9"/>
        <v>0</v>
      </c>
    </row>
    <row r="631" spans="1:18" x14ac:dyDescent="0.3">
      <c r="A631" s="43">
        <v>70311</v>
      </c>
      <c r="B631" s="2" t="s">
        <v>268</v>
      </c>
      <c r="C631" s="2" t="s">
        <v>268</v>
      </c>
      <c r="D631" s="2" t="s">
        <v>131</v>
      </c>
      <c r="E631" s="4">
        <f t="shared" si="9"/>
        <v>0</v>
      </c>
    </row>
    <row r="632" spans="1:18" ht="24" x14ac:dyDescent="0.3">
      <c r="A632" s="43">
        <v>120901</v>
      </c>
      <c r="B632" s="2" t="s">
        <v>191</v>
      </c>
      <c r="C632" s="2" t="s">
        <v>449</v>
      </c>
      <c r="D632" s="2" t="s">
        <v>746</v>
      </c>
      <c r="E632" s="4">
        <f t="shared" si="9"/>
        <v>0</v>
      </c>
    </row>
    <row r="633" spans="1:18" x14ac:dyDescent="0.3">
      <c r="A633" s="43">
        <v>41008</v>
      </c>
      <c r="B633" s="2" t="s">
        <v>154</v>
      </c>
      <c r="C633" s="2" t="s">
        <v>339</v>
      </c>
      <c r="D633" s="2" t="s">
        <v>278</v>
      </c>
      <c r="E633" s="4">
        <f t="shared" si="9"/>
        <v>0</v>
      </c>
    </row>
    <row r="634" spans="1:18" x14ac:dyDescent="0.3">
      <c r="A634" s="43">
        <v>41006</v>
      </c>
      <c r="B634" s="2" t="s">
        <v>154</v>
      </c>
      <c r="C634" s="2" t="s">
        <v>339</v>
      </c>
      <c r="D634" s="2" t="s">
        <v>747</v>
      </c>
      <c r="E634" s="4">
        <f t="shared" si="9"/>
        <v>0</v>
      </c>
    </row>
    <row r="635" spans="1:18" x14ac:dyDescent="0.3">
      <c r="A635" s="43">
        <v>41105</v>
      </c>
      <c r="B635" s="2" t="s">
        <v>154</v>
      </c>
      <c r="C635" s="2" t="s">
        <v>258</v>
      </c>
      <c r="D635" s="2" t="s">
        <v>747</v>
      </c>
      <c r="E635" s="4">
        <f t="shared" si="9"/>
        <v>0</v>
      </c>
    </row>
    <row r="636" spans="1:18" x14ac:dyDescent="0.3">
      <c r="A636" s="43">
        <v>80506</v>
      </c>
      <c r="B636" s="2" t="s">
        <v>99</v>
      </c>
      <c r="C636" s="2" t="s">
        <v>134</v>
      </c>
      <c r="D636" s="2" t="s">
        <v>748</v>
      </c>
      <c r="E636" s="4">
        <f t="shared" si="9"/>
        <v>0</v>
      </c>
    </row>
    <row r="637" spans="1:18" x14ac:dyDescent="0.3">
      <c r="A637" s="43">
        <v>30507</v>
      </c>
      <c r="B637" s="2" t="s">
        <v>144</v>
      </c>
      <c r="C637" s="2" t="s">
        <v>410</v>
      </c>
      <c r="D637" s="2" t="s">
        <v>410</v>
      </c>
      <c r="E637" s="4">
        <f t="shared" si="9"/>
        <v>0</v>
      </c>
    </row>
    <row r="638" spans="1:18" x14ac:dyDescent="0.3">
      <c r="A638" s="43">
        <v>40905</v>
      </c>
      <c r="B638" s="2" t="s">
        <v>154</v>
      </c>
      <c r="C638" s="2" t="s">
        <v>361</v>
      </c>
      <c r="D638" s="2" t="s">
        <v>749</v>
      </c>
      <c r="E638" s="4">
        <f t="shared" si="9"/>
        <v>0</v>
      </c>
    </row>
    <row r="639" spans="1:18" x14ac:dyDescent="0.3">
      <c r="A639" s="43">
        <v>20209</v>
      </c>
      <c r="B639" s="2" t="s">
        <v>212</v>
      </c>
      <c r="C639" s="2" t="s">
        <v>217</v>
      </c>
      <c r="D639" s="2" t="s">
        <v>279</v>
      </c>
      <c r="E639" s="4">
        <f t="shared" si="9"/>
        <v>0</v>
      </c>
      <c r="R639" s="1"/>
    </row>
    <row r="640" spans="1:18" x14ac:dyDescent="0.3">
      <c r="A640" s="43">
        <v>30114</v>
      </c>
      <c r="B640" s="2" t="s">
        <v>144</v>
      </c>
      <c r="C640" s="2" t="s">
        <v>144</v>
      </c>
      <c r="D640" s="2" t="s">
        <v>440</v>
      </c>
      <c r="E640" s="4">
        <f t="shared" si="9"/>
        <v>0</v>
      </c>
      <c r="R640" s="1"/>
    </row>
    <row r="641" spans="1:18" x14ac:dyDescent="0.3">
      <c r="A641" s="43">
        <v>40509</v>
      </c>
      <c r="B641" s="2" t="s">
        <v>154</v>
      </c>
      <c r="C641" s="2" t="s">
        <v>236</v>
      </c>
      <c r="D641" s="2" t="s">
        <v>440</v>
      </c>
      <c r="E641" s="4">
        <f t="shared" si="9"/>
        <v>0</v>
      </c>
    </row>
    <row r="642" spans="1:18" x14ac:dyDescent="0.3">
      <c r="A642" s="43">
        <v>91015</v>
      </c>
      <c r="B642" s="2" t="s">
        <v>114</v>
      </c>
      <c r="C642" s="2" t="s">
        <v>115</v>
      </c>
      <c r="D642" s="2" t="s">
        <v>750</v>
      </c>
      <c r="E642" s="4">
        <f t="shared" si="9"/>
        <v>0</v>
      </c>
    </row>
    <row r="643" spans="1:18" x14ac:dyDescent="0.3">
      <c r="A643" s="43">
        <v>91016</v>
      </c>
      <c r="B643" s="2" t="s">
        <v>114</v>
      </c>
      <c r="C643" s="2" t="s">
        <v>115</v>
      </c>
      <c r="D643" s="2" t="s">
        <v>751</v>
      </c>
      <c r="E643" s="4">
        <f t="shared" si="9"/>
        <v>0</v>
      </c>
    </row>
    <row r="644" spans="1:18" x14ac:dyDescent="0.3">
      <c r="A644" s="43">
        <v>70221</v>
      </c>
      <c r="B644" s="2" t="s">
        <v>268</v>
      </c>
      <c r="C644" s="2" t="s">
        <v>348</v>
      </c>
      <c r="D644" s="2" t="s">
        <v>370</v>
      </c>
      <c r="E644" s="4">
        <f t="shared" ref="E644:E707" si="10">SUM(F644:AEX644)</f>
        <v>0</v>
      </c>
    </row>
    <row r="645" spans="1:18" x14ac:dyDescent="0.3">
      <c r="A645" s="43">
        <v>70222</v>
      </c>
      <c r="B645" s="2" t="s">
        <v>268</v>
      </c>
      <c r="C645" s="2" t="s">
        <v>348</v>
      </c>
      <c r="D645" s="2" t="s">
        <v>752</v>
      </c>
      <c r="E645" s="4">
        <f t="shared" si="10"/>
        <v>0</v>
      </c>
    </row>
    <row r="646" spans="1:18" x14ac:dyDescent="0.3">
      <c r="A646" s="43">
        <v>50110</v>
      </c>
      <c r="B646" s="2" t="s">
        <v>151</v>
      </c>
      <c r="C646" s="2" t="s">
        <v>269</v>
      </c>
      <c r="D646" s="2" t="s">
        <v>753</v>
      </c>
      <c r="E646" s="4">
        <f t="shared" si="10"/>
        <v>0</v>
      </c>
    </row>
    <row r="647" spans="1:18" x14ac:dyDescent="0.3">
      <c r="A647" s="43">
        <v>120311</v>
      </c>
      <c r="B647" s="2" t="s">
        <v>191</v>
      </c>
      <c r="C647" s="2" t="s">
        <v>380</v>
      </c>
      <c r="D647" s="2" t="s">
        <v>754</v>
      </c>
      <c r="E647" s="4">
        <f t="shared" si="10"/>
        <v>0</v>
      </c>
    </row>
    <row r="648" spans="1:18" x14ac:dyDescent="0.3">
      <c r="A648" s="43">
        <v>40514</v>
      </c>
      <c r="B648" s="2" t="s">
        <v>154</v>
      </c>
      <c r="C648" s="2" t="s">
        <v>236</v>
      </c>
      <c r="D648" s="2" t="s">
        <v>755</v>
      </c>
      <c r="E648" s="4">
        <f t="shared" si="10"/>
        <v>0</v>
      </c>
    </row>
    <row r="649" spans="1:18" x14ac:dyDescent="0.3">
      <c r="A649" s="43">
        <v>130411</v>
      </c>
      <c r="B649" s="2" t="s">
        <v>102</v>
      </c>
      <c r="C649" s="2" t="s">
        <v>259</v>
      </c>
      <c r="D649" s="2" t="s">
        <v>756</v>
      </c>
      <c r="E649" s="4">
        <f t="shared" si="10"/>
        <v>0</v>
      </c>
    </row>
    <row r="650" spans="1:18" x14ac:dyDescent="0.3">
      <c r="A650" s="43">
        <v>40511</v>
      </c>
      <c r="B650" s="2" t="s">
        <v>154</v>
      </c>
      <c r="C650" s="2" t="s">
        <v>236</v>
      </c>
      <c r="D650" s="2" t="s">
        <v>757</v>
      </c>
      <c r="E650" s="4">
        <f t="shared" si="10"/>
        <v>0</v>
      </c>
    </row>
    <row r="651" spans="1:18" x14ac:dyDescent="0.3">
      <c r="A651" s="43">
        <v>120405</v>
      </c>
      <c r="B651" s="2" t="s">
        <v>191</v>
      </c>
      <c r="C651" s="2" t="s">
        <v>493</v>
      </c>
      <c r="D651" s="2" t="s">
        <v>758</v>
      </c>
      <c r="E651" s="4">
        <f t="shared" si="10"/>
        <v>0</v>
      </c>
    </row>
    <row r="652" spans="1:18" x14ac:dyDescent="0.3">
      <c r="A652" s="43">
        <v>81101</v>
      </c>
      <c r="B652" s="2" t="s">
        <v>99</v>
      </c>
      <c r="C652" s="2" t="s">
        <v>681</v>
      </c>
      <c r="D652" s="2" t="s">
        <v>759</v>
      </c>
      <c r="E652" s="4">
        <f t="shared" si="10"/>
        <v>0</v>
      </c>
    </row>
    <row r="653" spans="1:18" x14ac:dyDescent="0.3">
      <c r="A653" s="43">
        <v>50111</v>
      </c>
      <c r="B653" s="2" t="s">
        <v>151</v>
      </c>
      <c r="C653" s="2" t="s">
        <v>269</v>
      </c>
      <c r="D653" s="2" t="s">
        <v>760</v>
      </c>
      <c r="E653" s="4">
        <f t="shared" si="10"/>
        <v>0</v>
      </c>
    </row>
    <row r="654" spans="1:18" x14ac:dyDescent="0.3">
      <c r="A654" s="43">
        <v>10105</v>
      </c>
      <c r="B654" s="2" t="s">
        <v>163</v>
      </c>
      <c r="C654" s="2" t="s">
        <v>163</v>
      </c>
      <c r="D654" s="2" t="s">
        <v>761</v>
      </c>
      <c r="E654" s="4">
        <f t="shared" si="10"/>
        <v>0</v>
      </c>
      <c r="R654" s="1"/>
    </row>
    <row r="655" spans="1:18" x14ac:dyDescent="0.3">
      <c r="A655" s="43">
        <v>40707</v>
      </c>
      <c r="B655" s="2" t="s">
        <v>154</v>
      </c>
      <c r="C655" s="2" t="s">
        <v>286</v>
      </c>
      <c r="D655" s="2" t="s">
        <v>762</v>
      </c>
      <c r="E655" s="4">
        <f t="shared" si="10"/>
        <v>0</v>
      </c>
    </row>
    <row r="656" spans="1:18" x14ac:dyDescent="0.3">
      <c r="A656" s="43">
        <v>120706</v>
      </c>
      <c r="B656" s="2" t="s">
        <v>191</v>
      </c>
      <c r="C656" s="2" t="s">
        <v>296</v>
      </c>
      <c r="D656" s="2" t="s">
        <v>763</v>
      </c>
      <c r="E656" s="4">
        <f t="shared" si="10"/>
        <v>0</v>
      </c>
    </row>
    <row r="657" spans="1:18" x14ac:dyDescent="0.3">
      <c r="A657" s="43">
        <v>120611</v>
      </c>
      <c r="B657" s="2" t="s">
        <v>191</v>
      </c>
      <c r="C657" s="2" t="s">
        <v>299</v>
      </c>
      <c r="D657" s="2" t="s">
        <v>764</v>
      </c>
      <c r="E657" s="4">
        <f t="shared" si="10"/>
        <v>0</v>
      </c>
    </row>
    <row r="658" spans="1:18" x14ac:dyDescent="0.3">
      <c r="A658" s="43">
        <v>70701</v>
      </c>
      <c r="B658" s="2" t="s">
        <v>268</v>
      </c>
      <c r="C658" s="2" t="s">
        <v>453</v>
      </c>
      <c r="D658" s="2" t="s">
        <v>765</v>
      </c>
      <c r="E658" s="4">
        <f t="shared" si="10"/>
        <v>0</v>
      </c>
    </row>
    <row r="659" spans="1:18" x14ac:dyDescent="0.3">
      <c r="A659" s="43">
        <v>70312</v>
      </c>
      <c r="B659" s="2" t="s">
        <v>268</v>
      </c>
      <c r="C659" s="2" t="s">
        <v>268</v>
      </c>
      <c r="D659" s="2" t="s">
        <v>766</v>
      </c>
      <c r="E659" s="4">
        <f t="shared" si="10"/>
        <v>0</v>
      </c>
    </row>
    <row r="660" spans="1:18" x14ac:dyDescent="0.3">
      <c r="A660" s="43">
        <v>50112</v>
      </c>
      <c r="B660" s="2" t="s">
        <v>151</v>
      </c>
      <c r="C660" s="2" t="s">
        <v>269</v>
      </c>
      <c r="D660" s="2" t="s">
        <v>767</v>
      </c>
      <c r="E660" s="4">
        <f t="shared" si="10"/>
        <v>0</v>
      </c>
    </row>
    <row r="661" spans="1:18" x14ac:dyDescent="0.3">
      <c r="A661" s="43">
        <v>20610</v>
      </c>
      <c r="B661" s="2" t="s">
        <v>212</v>
      </c>
      <c r="C661" s="2" t="s">
        <v>213</v>
      </c>
      <c r="D661" s="2" t="s">
        <v>768</v>
      </c>
      <c r="E661" s="4">
        <f t="shared" si="10"/>
        <v>0</v>
      </c>
      <c r="R661" s="1"/>
    </row>
    <row r="662" spans="1:18" x14ac:dyDescent="0.3">
      <c r="A662" s="43">
        <v>120312</v>
      </c>
      <c r="B662" s="2" t="s">
        <v>191</v>
      </c>
      <c r="C662" s="2" t="s">
        <v>380</v>
      </c>
      <c r="D662" s="2" t="s">
        <v>769</v>
      </c>
      <c r="E662" s="4">
        <f t="shared" si="10"/>
        <v>0</v>
      </c>
    </row>
    <row r="663" spans="1:18" x14ac:dyDescent="0.3">
      <c r="A663" s="43">
        <v>90608</v>
      </c>
      <c r="B663" s="2" t="s">
        <v>114</v>
      </c>
      <c r="C663" s="2" t="s">
        <v>302</v>
      </c>
      <c r="D663" s="2" t="s">
        <v>770</v>
      </c>
      <c r="E663" s="4">
        <f t="shared" si="10"/>
        <v>0</v>
      </c>
    </row>
    <row r="664" spans="1:18" x14ac:dyDescent="0.3">
      <c r="A664" s="43">
        <v>80605</v>
      </c>
      <c r="B664" s="2" t="s">
        <v>99</v>
      </c>
      <c r="C664" s="2" t="s">
        <v>471</v>
      </c>
      <c r="D664" s="2" t="s">
        <v>771</v>
      </c>
      <c r="E664" s="4">
        <f t="shared" si="10"/>
        <v>0</v>
      </c>
    </row>
    <row r="665" spans="1:18" x14ac:dyDescent="0.3">
      <c r="A665" s="43">
        <v>91012</v>
      </c>
      <c r="B665" s="2" t="s">
        <v>114</v>
      </c>
      <c r="C665" s="2" t="s">
        <v>115</v>
      </c>
      <c r="D665" s="2" t="s">
        <v>772</v>
      </c>
      <c r="E665" s="4">
        <f t="shared" si="10"/>
        <v>0</v>
      </c>
    </row>
    <row r="666" spans="1:18" x14ac:dyDescent="0.3">
      <c r="A666" s="43">
        <v>90704</v>
      </c>
      <c r="B666" s="2" t="s">
        <v>114</v>
      </c>
      <c r="C666" s="2" t="s">
        <v>363</v>
      </c>
      <c r="D666" s="2" t="s">
        <v>773</v>
      </c>
      <c r="E666" s="4">
        <f t="shared" si="10"/>
        <v>0</v>
      </c>
    </row>
    <row r="667" spans="1:18" ht="24" x14ac:dyDescent="0.3">
      <c r="A667" s="43">
        <v>120905</v>
      </c>
      <c r="B667" s="2" t="s">
        <v>191</v>
      </c>
      <c r="C667" s="2" t="s">
        <v>449</v>
      </c>
      <c r="D667" s="2" t="s">
        <v>774</v>
      </c>
      <c r="E667" s="4">
        <f t="shared" si="10"/>
        <v>0</v>
      </c>
    </row>
    <row r="668" spans="1:18" x14ac:dyDescent="0.3">
      <c r="A668" s="43">
        <v>70223</v>
      </c>
      <c r="B668" s="2" t="s">
        <v>268</v>
      </c>
      <c r="C668" s="2" t="s">
        <v>348</v>
      </c>
      <c r="D668" s="2" t="s">
        <v>775</v>
      </c>
      <c r="E668" s="4">
        <f t="shared" si="10"/>
        <v>0</v>
      </c>
    </row>
    <row r="669" spans="1:18" x14ac:dyDescent="0.3">
      <c r="A669" s="43">
        <v>70224</v>
      </c>
      <c r="B669" s="2" t="s">
        <v>268</v>
      </c>
      <c r="C669" s="2" t="s">
        <v>348</v>
      </c>
      <c r="D669" s="2" t="s">
        <v>776</v>
      </c>
      <c r="E669" s="4">
        <f t="shared" si="10"/>
        <v>0</v>
      </c>
    </row>
    <row r="670" spans="1:18" x14ac:dyDescent="0.3">
      <c r="A670" s="43">
        <v>41309</v>
      </c>
      <c r="B670" s="2" t="s">
        <v>154</v>
      </c>
      <c r="C670" s="2" t="s">
        <v>441</v>
      </c>
      <c r="D670" s="2" t="s">
        <v>777</v>
      </c>
      <c r="E670" s="4">
        <f t="shared" si="10"/>
        <v>0</v>
      </c>
    </row>
    <row r="671" spans="1:18" x14ac:dyDescent="0.3">
      <c r="A671" s="43">
        <v>30508</v>
      </c>
      <c r="B671" s="2" t="s">
        <v>144</v>
      </c>
      <c r="C671" s="2" t="s">
        <v>410</v>
      </c>
      <c r="D671" s="2" t="s">
        <v>778</v>
      </c>
      <c r="E671" s="4">
        <f t="shared" si="10"/>
        <v>0</v>
      </c>
    </row>
    <row r="672" spans="1:18" x14ac:dyDescent="0.3">
      <c r="A672" s="43">
        <v>90511</v>
      </c>
      <c r="B672" s="2" t="s">
        <v>114</v>
      </c>
      <c r="C672" s="2" t="s">
        <v>308</v>
      </c>
      <c r="D672" s="2" t="s">
        <v>779</v>
      </c>
      <c r="E672" s="4">
        <f t="shared" si="10"/>
        <v>0</v>
      </c>
    </row>
    <row r="673" spans="1:5" x14ac:dyDescent="0.3">
      <c r="A673" s="43">
        <v>70314</v>
      </c>
      <c r="B673" s="2" t="s">
        <v>268</v>
      </c>
      <c r="C673" s="2" t="s">
        <v>268</v>
      </c>
      <c r="D673" s="2" t="s">
        <v>780</v>
      </c>
      <c r="E673" s="4">
        <f t="shared" si="10"/>
        <v>0</v>
      </c>
    </row>
    <row r="674" spans="1:5" x14ac:dyDescent="0.3">
      <c r="A674" s="43">
        <v>20107</v>
      </c>
      <c r="B674" s="2" t="s">
        <v>212</v>
      </c>
      <c r="C674" s="2" t="s">
        <v>219</v>
      </c>
      <c r="D674" s="2" t="s">
        <v>781</v>
      </c>
      <c r="E674" s="4">
        <f t="shared" si="10"/>
        <v>0</v>
      </c>
    </row>
    <row r="675" spans="1:5" x14ac:dyDescent="0.3">
      <c r="A675" s="43">
        <v>50206</v>
      </c>
      <c r="B675" s="2" t="s">
        <v>151</v>
      </c>
      <c r="C675" s="2" t="s">
        <v>152</v>
      </c>
      <c r="D675" s="2" t="s">
        <v>782</v>
      </c>
      <c r="E675" s="4">
        <f t="shared" si="10"/>
        <v>0</v>
      </c>
    </row>
    <row r="676" spans="1:5" x14ac:dyDescent="0.3">
      <c r="A676" s="43">
        <v>50317</v>
      </c>
      <c r="B676" s="2" t="s">
        <v>151</v>
      </c>
      <c r="C676" s="2" t="s">
        <v>181</v>
      </c>
      <c r="D676" s="2" t="s">
        <v>783</v>
      </c>
      <c r="E676" s="4">
        <f t="shared" si="10"/>
        <v>0</v>
      </c>
    </row>
    <row r="677" spans="1:5" x14ac:dyDescent="0.3">
      <c r="A677" s="43">
        <v>90512</v>
      </c>
      <c r="B677" s="2" t="s">
        <v>114</v>
      </c>
      <c r="C677" s="2" t="s">
        <v>308</v>
      </c>
      <c r="D677" s="2" t="s">
        <v>784</v>
      </c>
      <c r="E677" s="4">
        <f t="shared" si="10"/>
        <v>0</v>
      </c>
    </row>
  </sheetData>
  <phoneticPr fontId="18" type="noConversion"/>
  <conditionalFormatting sqref="A4:A677">
    <cfRule type="duplicateValues" dxfId="21" priority="70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1079D-02B3-4F12-AC91-77FB62013E2F}">
  <sheetPr>
    <tabColor rgb="FFFF0000"/>
  </sheetPr>
  <dimension ref="A1:EG677"/>
  <sheetViews>
    <sheetView showGridLines="0" workbookViewId="0">
      <pane xSplit="5" ySplit="3" topLeftCell="CS4" activePane="bottomRight" state="frozen"/>
      <selection pane="topRight" activeCell="CJ20" sqref="CJ20"/>
      <selection pane="bottomLeft" activeCell="CJ20" sqref="CJ20"/>
      <selection pane="bottomRight" activeCell="C21" sqref="C21"/>
    </sheetView>
  </sheetViews>
  <sheetFormatPr baseColWidth="10" defaultColWidth="11.44140625" defaultRowHeight="14.4" x14ac:dyDescent="0.3"/>
  <cols>
    <col min="1" max="1" width="10.33203125" customWidth="1"/>
    <col min="2" max="2" width="19.33203125" customWidth="1"/>
    <col min="3" max="3" width="29.33203125" customWidth="1"/>
    <col min="4" max="4" width="22.44140625" customWidth="1"/>
    <col min="5" max="5" width="9.109375" customWidth="1"/>
    <col min="6" max="27" width="9.33203125" bestFit="1" customWidth="1"/>
    <col min="28" max="36" width="7.6640625" bestFit="1" customWidth="1"/>
    <col min="37" max="57" width="8.6640625" bestFit="1" customWidth="1"/>
    <col min="58" max="66" width="8.5546875" bestFit="1" customWidth="1"/>
    <col min="67" max="88" width="9.5546875" bestFit="1" customWidth="1"/>
    <col min="89" max="94" width="7.6640625" bestFit="1" customWidth="1"/>
  </cols>
  <sheetData>
    <row r="1" spans="1:137" x14ac:dyDescent="0.3">
      <c r="F1" s="1">
        <v>43900</v>
      </c>
      <c r="G1" s="1">
        <v>43901</v>
      </c>
      <c r="H1" s="1">
        <v>43902</v>
      </c>
      <c r="I1" s="1">
        <v>43903</v>
      </c>
      <c r="J1" s="1">
        <v>43904</v>
      </c>
      <c r="K1" s="1">
        <v>43905</v>
      </c>
      <c r="L1" s="1">
        <v>43906</v>
      </c>
      <c r="M1" s="1">
        <v>43907</v>
      </c>
      <c r="N1" s="1">
        <v>43908</v>
      </c>
      <c r="O1" s="1">
        <v>43909</v>
      </c>
      <c r="P1" s="1">
        <v>43910</v>
      </c>
      <c r="Q1" s="1">
        <v>43911</v>
      </c>
      <c r="R1" s="1">
        <v>43912</v>
      </c>
      <c r="S1" s="1">
        <v>43913</v>
      </c>
      <c r="T1" s="1">
        <v>43914</v>
      </c>
      <c r="U1" s="1">
        <v>43915</v>
      </c>
      <c r="V1" s="1">
        <v>43916</v>
      </c>
      <c r="W1" s="1">
        <v>43917</v>
      </c>
      <c r="X1" s="1">
        <v>43918</v>
      </c>
      <c r="Y1" s="1">
        <v>43919</v>
      </c>
      <c r="Z1" s="1">
        <v>43920</v>
      </c>
      <c r="AA1" s="1">
        <v>43921</v>
      </c>
      <c r="AB1" s="1">
        <v>43922</v>
      </c>
      <c r="AC1" s="1">
        <v>43923</v>
      </c>
      <c r="AD1" s="1">
        <v>43924</v>
      </c>
      <c r="AE1" s="1">
        <v>43925</v>
      </c>
      <c r="AF1" s="1">
        <v>43926</v>
      </c>
      <c r="AG1" s="1">
        <v>43927</v>
      </c>
      <c r="AH1" s="1">
        <v>43928</v>
      </c>
      <c r="AI1" s="1">
        <v>43929</v>
      </c>
      <c r="AJ1" s="1">
        <v>43930</v>
      </c>
      <c r="AK1" s="1">
        <v>43931</v>
      </c>
      <c r="AL1" s="1">
        <v>43932</v>
      </c>
      <c r="AM1" s="1">
        <v>43933</v>
      </c>
      <c r="AN1" s="1">
        <v>43934</v>
      </c>
      <c r="AO1" s="1">
        <v>43935</v>
      </c>
      <c r="AP1" s="1">
        <v>43936</v>
      </c>
      <c r="AQ1" s="1">
        <v>43937</v>
      </c>
      <c r="AR1" s="1">
        <v>43938</v>
      </c>
      <c r="AS1" s="1">
        <v>43939</v>
      </c>
      <c r="AT1" s="1">
        <v>43940</v>
      </c>
      <c r="AU1" s="1">
        <v>43941</v>
      </c>
      <c r="AV1" s="1">
        <v>43942</v>
      </c>
      <c r="AW1" s="1">
        <v>43943</v>
      </c>
      <c r="AX1" s="1">
        <v>43944</v>
      </c>
      <c r="AY1" s="1">
        <v>43945</v>
      </c>
      <c r="AZ1" s="1">
        <v>43946</v>
      </c>
      <c r="BA1" s="1">
        <v>43947</v>
      </c>
      <c r="BB1" s="1">
        <v>43948</v>
      </c>
      <c r="BC1" s="1">
        <v>43949</v>
      </c>
      <c r="BD1" s="1">
        <v>43950</v>
      </c>
      <c r="BE1" s="1">
        <v>43951</v>
      </c>
      <c r="BF1" s="1">
        <v>43952</v>
      </c>
      <c r="BG1" s="1">
        <v>43953</v>
      </c>
      <c r="BH1" s="1">
        <v>43954</v>
      </c>
      <c r="BI1" s="1">
        <v>43955</v>
      </c>
      <c r="BJ1" s="1">
        <v>43956</v>
      </c>
      <c r="BK1" s="1">
        <v>43957</v>
      </c>
      <c r="BL1" s="1">
        <v>43958</v>
      </c>
      <c r="BM1" s="1">
        <v>43959</v>
      </c>
      <c r="BN1" s="1">
        <v>43960</v>
      </c>
      <c r="BO1" s="1">
        <v>43961</v>
      </c>
      <c r="BP1" s="1">
        <v>43962</v>
      </c>
      <c r="BQ1" s="1">
        <v>43963</v>
      </c>
      <c r="BR1" s="1">
        <v>43964</v>
      </c>
      <c r="BS1" s="1">
        <v>43965</v>
      </c>
      <c r="BT1" s="1">
        <v>43966</v>
      </c>
      <c r="BU1" s="1">
        <v>43967</v>
      </c>
      <c r="BV1" s="1">
        <v>43968</v>
      </c>
      <c r="BW1" s="1">
        <v>43969</v>
      </c>
      <c r="BX1" s="1">
        <v>43970</v>
      </c>
      <c r="BY1" s="1">
        <v>43971</v>
      </c>
      <c r="BZ1" s="1">
        <v>43972</v>
      </c>
      <c r="CA1" s="1">
        <v>43973</v>
      </c>
      <c r="CB1" s="1">
        <v>43974</v>
      </c>
      <c r="CC1" s="1">
        <v>43975</v>
      </c>
      <c r="CD1" s="1">
        <v>43976</v>
      </c>
      <c r="CE1" s="1">
        <v>43977</v>
      </c>
      <c r="CF1" s="1">
        <v>43978</v>
      </c>
      <c r="CG1" s="1">
        <v>43979</v>
      </c>
      <c r="CH1" s="1">
        <v>43980</v>
      </c>
      <c r="CI1" s="1">
        <v>43981</v>
      </c>
      <c r="CJ1" s="1">
        <v>43982</v>
      </c>
      <c r="CK1" s="1">
        <v>43983</v>
      </c>
      <c r="CL1" s="1">
        <v>43984</v>
      </c>
      <c r="CM1" s="1">
        <v>43985</v>
      </c>
      <c r="CN1" s="1">
        <v>43986</v>
      </c>
      <c r="CO1" s="1">
        <v>43987</v>
      </c>
      <c r="CP1" s="1">
        <v>43988</v>
      </c>
      <c r="CQ1" s="1">
        <v>43989</v>
      </c>
      <c r="CR1" s="1">
        <v>43990</v>
      </c>
      <c r="CS1" s="1">
        <v>43991</v>
      </c>
      <c r="CT1" s="1">
        <v>43992</v>
      </c>
      <c r="CU1" s="1">
        <v>43993</v>
      </c>
      <c r="CV1" s="1">
        <v>43994</v>
      </c>
      <c r="CW1" s="1">
        <v>43995</v>
      </c>
      <c r="CX1" s="1">
        <v>43996</v>
      </c>
      <c r="CY1" s="1">
        <v>43997</v>
      </c>
      <c r="CZ1" s="1">
        <v>43998</v>
      </c>
      <c r="DA1" s="1">
        <v>43999</v>
      </c>
      <c r="DB1" s="1">
        <v>44000</v>
      </c>
      <c r="DC1" s="1">
        <v>44001</v>
      </c>
      <c r="DD1" s="1">
        <v>44002</v>
      </c>
      <c r="DE1" s="1">
        <v>44003</v>
      </c>
      <c r="DF1" s="1">
        <v>44004</v>
      </c>
      <c r="DG1" s="1">
        <v>44005</v>
      </c>
      <c r="DH1" s="1">
        <v>44006</v>
      </c>
      <c r="DI1" s="1">
        <v>44007</v>
      </c>
      <c r="DJ1" s="1">
        <v>44008</v>
      </c>
      <c r="DK1" s="1">
        <v>44009</v>
      </c>
      <c r="DL1" s="1">
        <v>44010</v>
      </c>
      <c r="DM1" s="1">
        <v>44011</v>
      </c>
      <c r="DN1" s="1">
        <v>44012</v>
      </c>
      <c r="DO1" s="1">
        <v>44013</v>
      </c>
      <c r="DP1" s="1">
        <v>44014</v>
      </c>
      <c r="DQ1" s="1">
        <v>44015</v>
      </c>
      <c r="DR1" s="1">
        <v>44016</v>
      </c>
      <c r="DS1" s="1">
        <v>44017</v>
      </c>
      <c r="DT1" s="1">
        <v>44018</v>
      </c>
      <c r="DU1" s="1">
        <v>44019</v>
      </c>
      <c r="DV1" s="1">
        <v>44020</v>
      </c>
      <c r="DW1" s="1">
        <v>44021</v>
      </c>
      <c r="DX1" s="1">
        <v>44022</v>
      </c>
      <c r="DY1" s="1">
        <v>44023</v>
      </c>
      <c r="DZ1" s="1">
        <v>44024</v>
      </c>
      <c r="EA1" s="1">
        <v>44025</v>
      </c>
      <c r="EB1" s="1">
        <v>44026</v>
      </c>
      <c r="EC1" s="1">
        <v>44027</v>
      </c>
      <c r="ED1" s="1">
        <v>44028</v>
      </c>
      <c r="EE1" s="1">
        <v>44029</v>
      </c>
      <c r="EF1" s="1">
        <v>44030</v>
      </c>
      <c r="EG1" s="1">
        <v>44031</v>
      </c>
    </row>
    <row r="2" spans="1:137" ht="15.6" x14ac:dyDescent="0.3">
      <c r="E2" s="5">
        <f>SUM(Casos_PN_CORR14[43900])</f>
        <v>0</v>
      </c>
      <c r="F2" s="3">
        <f>SUM(Casos_PN_CORR14[43900])</f>
        <v>0</v>
      </c>
      <c r="G2" s="3">
        <f>SUM(Casos_PN_CORR14[43901])</f>
        <v>0</v>
      </c>
      <c r="H2" s="3">
        <f>SUM(Casos_PN_CORR14[43902])</f>
        <v>0</v>
      </c>
      <c r="I2" s="3">
        <f>SUM(Casos_PN_CORR14[43903])</f>
        <v>0</v>
      </c>
      <c r="J2" s="3">
        <f>SUM(Casos_PN_CORR14[43904])</f>
        <v>0</v>
      </c>
      <c r="K2" s="3">
        <f>SUM(Casos_PN_CORR14[43905])</f>
        <v>0</v>
      </c>
      <c r="L2" s="3">
        <f>SUM(Casos_PN_CORR14[43906])</f>
        <v>0</v>
      </c>
      <c r="M2" s="3">
        <f>SUM(Casos_PN_CORR14[43907])</f>
        <v>0</v>
      </c>
      <c r="N2" s="3">
        <f>SUM(Casos_PN_CORR14[43908])</f>
        <v>0</v>
      </c>
      <c r="O2" s="3">
        <f>SUM(Casos_PN_CORR14[43909])</f>
        <v>0</v>
      </c>
      <c r="P2" s="3">
        <f>SUM(Casos_PN_CORR14[43910])</f>
        <v>0</v>
      </c>
      <c r="Q2" s="3">
        <f>SUM(Casos_PN_CORR14[43911])</f>
        <v>0</v>
      </c>
      <c r="R2" s="3">
        <f>SUM(Casos_PN_CORR14[43912])</f>
        <v>0</v>
      </c>
      <c r="S2" s="3">
        <f>SUM(Casos_PN_CORR14[43913])</f>
        <v>0</v>
      </c>
      <c r="T2" s="3">
        <f>SUM(Casos_PN_CORR14[43914])</f>
        <v>0</v>
      </c>
      <c r="U2" s="3">
        <f>SUM(Casos_PN_CORR14[43915])</f>
        <v>0</v>
      </c>
      <c r="V2" s="3">
        <f>SUM(Casos_PN_CORR14[43916])</f>
        <v>0</v>
      </c>
      <c r="W2" s="3">
        <f>SUM(Casos_PN_CORR14[43917])</f>
        <v>0</v>
      </c>
      <c r="X2" s="3">
        <f>SUM(Casos_PN_CORR14[43918])</f>
        <v>0</v>
      </c>
      <c r="Y2" s="3">
        <f>SUM(Casos_PN_CORR14[43919])</f>
        <v>0</v>
      </c>
      <c r="Z2" s="3">
        <f>SUM(Casos_PN_CORR14[43920])</f>
        <v>0</v>
      </c>
      <c r="AA2" s="3">
        <f>SUM(Casos_PN_CORR14[43921])</f>
        <v>0</v>
      </c>
      <c r="AB2" s="3">
        <f>SUM(Casos_PN_CORR14[43922])</f>
        <v>0</v>
      </c>
      <c r="AC2" s="3">
        <f>SUM(Casos_PN_CORR14[43923])</f>
        <v>0</v>
      </c>
      <c r="AD2" s="3">
        <f>SUM(Casos_PN_CORR14[43924])</f>
        <v>0</v>
      </c>
      <c r="AE2" s="3">
        <f>SUM(Casos_PN_CORR14[43925])</f>
        <v>0</v>
      </c>
      <c r="AF2" s="3">
        <f>SUM(Casos_PN_CORR14[43926])</f>
        <v>0</v>
      </c>
      <c r="AG2" s="3">
        <f>SUM(Casos_PN_CORR14[43927])</f>
        <v>0</v>
      </c>
      <c r="AH2" s="3">
        <f>SUM(Casos_PN_CORR14[43928])</f>
        <v>0</v>
      </c>
      <c r="AI2" s="3">
        <f>SUM(Casos_PN_CORR14[43929])</f>
        <v>0</v>
      </c>
      <c r="AJ2" s="3">
        <f>SUM(Casos_PN_CORR14[43930])</f>
        <v>0</v>
      </c>
      <c r="AK2" s="3">
        <f>SUM(Casos_PN_CORR14[43931])</f>
        <v>0</v>
      </c>
      <c r="AL2" s="3">
        <f>SUM(Casos_PN_CORR14[43932])</f>
        <v>0</v>
      </c>
      <c r="AM2" s="3">
        <f>SUM(Casos_PN_CORR14[43933])</f>
        <v>0</v>
      </c>
      <c r="AN2" s="3">
        <f>SUM(Casos_PN_CORR14[43934])</f>
        <v>0</v>
      </c>
      <c r="AO2" s="3">
        <f>SUM(Casos_PN_CORR14[43935])</f>
        <v>0</v>
      </c>
      <c r="AP2" s="3">
        <f>SUM(Casos_PN_CORR14[43936])</f>
        <v>0</v>
      </c>
      <c r="AQ2" s="3">
        <f>SUM(Casos_PN_CORR14[43937])</f>
        <v>0</v>
      </c>
      <c r="AR2" s="3">
        <f>SUM(Casos_PN_CORR14[43938])</f>
        <v>0</v>
      </c>
      <c r="AS2" s="3">
        <f>SUM(Casos_PN_CORR14[43939])</f>
        <v>0</v>
      </c>
      <c r="AT2" s="3">
        <f>SUM(Casos_PN_CORR14[43940])</f>
        <v>0</v>
      </c>
      <c r="AU2" s="3">
        <f>SUM(Casos_PN_CORR14[43941])</f>
        <v>0</v>
      </c>
      <c r="AV2" s="3">
        <f>SUM(Casos_PN_CORR14[43942])</f>
        <v>0</v>
      </c>
      <c r="AW2" s="3">
        <f>SUM(Casos_PN_CORR14[43943])</f>
        <v>0</v>
      </c>
      <c r="AX2" s="3">
        <f>SUM(Casos_PN_CORR14[43944])</f>
        <v>0</v>
      </c>
      <c r="AY2" s="3">
        <f>SUM(Casos_PN_CORR14[43945])</f>
        <v>0</v>
      </c>
      <c r="AZ2" s="3">
        <f>SUM(Casos_PN_CORR14[43946])</f>
        <v>0</v>
      </c>
      <c r="BA2" s="3">
        <f>SUM(Casos_PN_CORR14[43947])</f>
        <v>0</v>
      </c>
      <c r="BB2" s="3">
        <f>SUM(Casos_PN_CORR14[43948])</f>
        <v>0</v>
      </c>
      <c r="BC2" s="3">
        <f>SUM(Casos_PN_CORR14[43949])</f>
        <v>0</v>
      </c>
      <c r="BD2" s="3">
        <f>SUM(Casos_PN_CORR14[43950])</f>
        <v>0</v>
      </c>
      <c r="BE2" s="3">
        <f>SUM(Casos_PN_CORR14[43951])</f>
        <v>0</v>
      </c>
      <c r="BF2" s="3">
        <f>SUM(Casos_PN_CORR14[43952])</f>
        <v>0</v>
      </c>
      <c r="BG2" s="3">
        <f>SUM(Casos_PN_CORR14[43953])</f>
        <v>0</v>
      </c>
      <c r="BH2" s="3">
        <f>SUM(Casos_PN_CORR14[43954])</f>
        <v>0</v>
      </c>
      <c r="BI2" s="3">
        <f>SUM(Casos_PN_CORR14[43955])</f>
        <v>0</v>
      </c>
      <c r="BJ2" s="3">
        <f>SUM(Casos_PN_CORR14[43956])</f>
        <v>0</v>
      </c>
      <c r="BK2" s="3">
        <f>SUM(Casos_PN_CORR14[43957])</f>
        <v>0</v>
      </c>
      <c r="BL2" s="3">
        <f>SUM(Casos_PN_CORR14[43958])</f>
        <v>0</v>
      </c>
      <c r="BM2" s="3">
        <f>SUM(Casos_PN_CORR14[43959])</f>
        <v>0</v>
      </c>
      <c r="BN2" s="3">
        <f>SUM(Casos_PN_CORR14[43960])</f>
        <v>0</v>
      </c>
      <c r="BO2" s="3">
        <f>SUM(Casos_PN_CORR14[43961])</f>
        <v>0</v>
      </c>
      <c r="BP2" s="3">
        <f>SUM(Casos_PN_CORR14[43962])</f>
        <v>0</v>
      </c>
      <c r="BQ2" s="3">
        <f>SUM(Casos_PN_CORR14[43963])</f>
        <v>0</v>
      </c>
      <c r="BR2" s="3">
        <f>SUM(Casos_PN_CORR14[43964])</f>
        <v>0</v>
      </c>
      <c r="BS2" s="3">
        <f>SUM(Casos_PN_CORR14[43965])</f>
        <v>0</v>
      </c>
      <c r="BT2" s="3">
        <f>SUM(Casos_PN_CORR14[43966])</f>
        <v>0</v>
      </c>
      <c r="BU2" s="3">
        <f>SUM(Casos_PN_CORR14[43967])</f>
        <v>0</v>
      </c>
      <c r="BV2" s="3">
        <f>SUM(Casos_PN_CORR14[43968])</f>
        <v>0</v>
      </c>
      <c r="BW2" s="3">
        <f>SUM(Casos_PN_CORR14[43969])</f>
        <v>0</v>
      </c>
      <c r="BX2" s="3">
        <f>SUM(Casos_PN_CORR14[43970])</f>
        <v>0</v>
      </c>
      <c r="BY2" s="3">
        <f>SUM(Casos_PN_CORR14[43971])</f>
        <v>0</v>
      </c>
      <c r="BZ2" s="3">
        <f>SUM(Casos_PN_CORR14[43972])</f>
        <v>0</v>
      </c>
      <c r="CA2" s="3">
        <f>SUM(Casos_PN_CORR14[43973])</f>
        <v>0</v>
      </c>
      <c r="CB2" s="3">
        <f>SUM(Casos_PN_CORR14[43974])</f>
        <v>0</v>
      </c>
      <c r="CC2" s="3">
        <f>SUM(Casos_PN_CORR14[43975])</f>
        <v>0</v>
      </c>
      <c r="CD2" s="3">
        <f>SUM(Casos_PN_CORR14[43976])</f>
        <v>0</v>
      </c>
      <c r="CE2" s="3">
        <f>SUM(Casos_PN_CORR14[43977])</f>
        <v>0</v>
      </c>
      <c r="CF2" s="3">
        <f>SUM(Casos_PN_CORR14[43978])</f>
        <v>0</v>
      </c>
      <c r="CG2" s="3">
        <f>SUM(Casos_PN_CORR14[43979])</f>
        <v>0</v>
      </c>
      <c r="CH2" s="3">
        <f>SUM(Casos_PN_CORR14[43980])</f>
        <v>0</v>
      </c>
      <c r="CI2" s="3">
        <f>SUM(Casos_PN_CORR14[43981])</f>
        <v>0</v>
      </c>
      <c r="CJ2" s="3">
        <f>SUM(Casos_PN_CORR14[43982])</f>
        <v>0</v>
      </c>
      <c r="CK2" s="3">
        <f>SUM(Casos_PN_CORR14[43983])</f>
        <v>0</v>
      </c>
      <c r="CL2" s="3">
        <f>SUM(Casos_PN_CORR14[43984])</f>
        <v>0</v>
      </c>
      <c r="CM2" s="3">
        <f>SUM(Casos_PN_CORR14[43985])</f>
        <v>0</v>
      </c>
      <c r="CN2" s="3">
        <f>SUM(Casos_PN_CORR14[43986])</f>
        <v>0</v>
      </c>
      <c r="CO2" s="3">
        <f>SUM(Casos_PN_CORR14[43987])</f>
        <v>15469</v>
      </c>
      <c r="CP2" s="3">
        <f>SUM(Casos_PN_CORR14[43988])</f>
        <v>0</v>
      </c>
      <c r="CQ2" s="3">
        <f>SUM(Casos_PN_CORR14[43989])</f>
        <v>0</v>
      </c>
      <c r="CR2" s="3">
        <f>SUM(Casos_PN_CORR14[43990])</f>
        <v>0</v>
      </c>
      <c r="CS2" s="3">
        <f>SUM(Casos_PN_CORR14[43991])</f>
        <v>1739</v>
      </c>
      <c r="CT2" s="3">
        <f>SUM(Casos_PN_CORR14[43992])</f>
        <v>0</v>
      </c>
      <c r="CU2" s="3">
        <f>SUM(Casos_PN_CORR14[43993])</f>
        <v>1354</v>
      </c>
    </row>
    <row r="3" spans="1:137" s="6" customFormat="1" ht="25.95" customHeight="1" x14ac:dyDescent="0.3">
      <c r="A3" s="21" t="s">
        <v>0</v>
      </c>
      <c r="B3" s="21" t="s">
        <v>1</v>
      </c>
      <c r="C3" s="21" t="s">
        <v>2</v>
      </c>
      <c r="D3" s="21" t="s">
        <v>3</v>
      </c>
      <c r="E3" s="21" t="s">
        <v>4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9</v>
      </c>
      <c r="K3" s="7" t="s">
        <v>10</v>
      </c>
      <c r="L3" s="7" t="s">
        <v>11</v>
      </c>
      <c r="M3" s="7" t="s">
        <v>12</v>
      </c>
      <c r="N3" s="7" t="s">
        <v>13</v>
      </c>
      <c r="O3" s="7" t="s">
        <v>14</v>
      </c>
      <c r="P3" s="7" t="s">
        <v>15</v>
      </c>
      <c r="Q3" s="7" t="s">
        <v>16</v>
      </c>
      <c r="R3" s="7" t="s">
        <v>17</v>
      </c>
      <c r="S3" s="7" t="s">
        <v>18</v>
      </c>
      <c r="T3" s="7" t="s">
        <v>19</v>
      </c>
      <c r="U3" s="7" t="s">
        <v>20</v>
      </c>
      <c r="V3" s="7" t="s">
        <v>21</v>
      </c>
      <c r="W3" s="7" t="s">
        <v>22</v>
      </c>
      <c r="X3" s="7" t="s">
        <v>23</v>
      </c>
      <c r="Y3" s="7" t="s">
        <v>24</v>
      </c>
      <c r="Z3" s="7" t="s">
        <v>25</v>
      </c>
      <c r="AA3" s="7" t="s">
        <v>26</v>
      </c>
      <c r="AB3" s="7" t="s">
        <v>27</v>
      </c>
      <c r="AC3" s="7" t="s">
        <v>28</v>
      </c>
      <c r="AD3" s="7" t="s">
        <v>29</v>
      </c>
      <c r="AE3" s="7" t="s">
        <v>30</v>
      </c>
      <c r="AF3" s="7" t="s">
        <v>31</v>
      </c>
      <c r="AG3" s="7" t="s">
        <v>32</v>
      </c>
      <c r="AH3" s="7" t="s">
        <v>33</v>
      </c>
      <c r="AI3" s="7" t="s">
        <v>34</v>
      </c>
      <c r="AJ3" s="7" t="s">
        <v>35</v>
      </c>
      <c r="AK3" s="7" t="s">
        <v>36</v>
      </c>
      <c r="AL3" s="7" t="s">
        <v>37</v>
      </c>
      <c r="AM3" s="7" t="s">
        <v>38</v>
      </c>
      <c r="AN3" s="7" t="s">
        <v>39</v>
      </c>
      <c r="AO3" s="7" t="s">
        <v>40</v>
      </c>
      <c r="AP3" s="7" t="s">
        <v>41</v>
      </c>
      <c r="AQ3" s="7" t="s">
        <v>42</v>
      </c>
      <c r="AR3" s="7" t="s">
        <v>43</v>
      </c>
      <c r="AS3" s="7" t="s">
        <v>44</v>
      </c>
      <c r="AT3" s="7" t="s">
        <v>45</v>
      </c>
      <c r="AU3" s="7" t="s">
        <v>46</v>
      </c>
      <c r="AV3" s="7" t="s">
        <v>47</v>
      </c>
      <c r="AW3" s="7" t="s">
        <v>48</v>
      </c>
      <c r="AX3" s="7" t="s">
        <v>49</v>
      </c>
      <c r="AY3" s="7" t="s">
        <v>50</v>
      </c>
      <c r="AZ3" s="7" t="s">
        <v>51</v>
      </c>
      <c r="BA3" s="7" t="s">
        <v>52</v>
      </c>
      <c r="BB3" s="7" t="s">
        <v>53</v>
      </c>
      <c r="BC3" s="7" t="s">
        <v>54</v>
      </c>
      <c r="BD3" s="7" t="s">
        <v>55</v>
      </c>
      <c r="BE3" s="7" t="s">
        <v>56</v>
      </c>
      <c r="BF3" s="7" t="s">
        <v>57</v>
      </c>
      <c r="BG3" s="7" t="s">
        <v>58</v>
      </c>
      <c r="BH3" s="7" t="s">
        <v>59</v>
      </c>
      <c r="BI3" s="7" t="s">
        <v>60</v>
      </c>
      <c r="BJ3" s="7" t="s">
        <v>61</v>
      </c>
      <c r="BK3" s="7" t="s">
        <v>62</v>
      </c>
      <c r="BL3" s="7" t="s">
        <v>63</v>
      </c>
      <c r="BM3" s="7" t="s">
        <v>64</v>
      </c>
      <c r="BN3" s="7" t="s">
        <v>65</v>
      </c>
      <c r="BO3" s="7" t="s">
        <v>66</v>
      </c>
      <c r="BP3" s="7" t="s">
        <v>67</v>
      </c>
      <c r="BQ3" s="7" t="s">
        <v>68</v>
      </c>
      <c r="BR3" s="7" t="s">
        <v>69</v>
      </c>
      <c r="BS3" s="7" t="s">
        <v>70</v>
      </c>
      <c r="BT3" s="7" t="s">
        <v>71</v>
      </c>
      <c r="BU3" s="7" t="s">
        <v>72</v>
      </c>
      <c r="BV3" s="7" t="s">
        <v>73</v>
      </c>
      <c r="BW3" s="7" t="s">
        <v>74</v>
      </c>
      <c r="BX3" s="7" t="s">
        <v>75</v>
      </c>
      <c r="BY3" s="7" t="s">
        <v>76</v>
      </c>
      <c r="BZ3" s="7" t="s">
        <v>77</v>
      </c>
      <c r="CA3" s="7" t="s">
        <v>78</v>
      </c>
      <c r="CB3" s="7" t="s">
        <v>79</v>
      </c>
      <c r="CC3" s="7" t="s">
        <v>80</v>
      </c>
      <c r="CD3" s="7" t="s">
        <v>81</v>
      </c>
      <c r="CE3" s="7" t="s">
        <v>82</v>
      </c>
      <c r="CF3" s="7" t="s">
        <v>83</v>
      </c>
      <c r="CG3" s="7" t="s">
        <v>84</v>
      </c>
      <c r="CH3" s="7" t="s">
        <v>85</v>
      </c>
      <c r="CI3" s="7" t="s">
        <v>86</v>
      </c>
      <c r="CJ3" s="7" t="s">
        <v>87</v>
      </c>
      <c r="CK3" s="7" t="s">
        <v>88</v>
      </c>
      <c r="CL3" s="7" t="s">
        <v>89</v>
      </c>
      <c r="CM3" s="7" t="s">
        <v>90</v>
      </c>
      <c r="CN3" s="7" t="s">
        <v>91</v>
      </c>
      <c r="CO3" s="7" t="s">
        <v>92</v>
      </c>
      <c r="CP3" s="7" t="s">
        <v>93</v>
      </c>
      <c r="CQ3" s="7" t="s">
        <v>94</v>
      </c>
      <c r="CR3" s="7" t="s">
        <v>95</v>
      </c>
      <c r="CS3" s="7" t="s">
        <v>96</v>
      </c>
      <c r="CT3" s="7" t="s">
        <v>97</v>
      </c>
      <c r="CU3" s="7" t="s">
        <v>98</v>
      </c>
    </row>
    <row r="4" spans="1:137" x14ac:dyDescent="0.3">
      <c r="A4">
        <v>80821</v>
      </c>
      <c r="B4" s="2" t="s">
        <v>99</v>
      </c>
      <c r="C4" s="2" t="s">
        <v>99</v>
      </c>
      <c r="D4" s="2" t="s">
        <v>105</v>
      </c>
      <c r="E4" s="4">
        <f t="shared" ref="E4:E67" si="0">SUM(F4:AEZ4)</f>
        <v>932</v>
      </c>
      <c r="F4">
        <f>+Casos_PN_CORR[[#This Row],[43900]]</f>
        <v>0</v>
      </c>
      <c r="G4">
        <f>+Casos_PN_CORR[[#This Row],[43901]]-Casos_PN_CORR[[#This Row],[43900]]</f>
        <v>0</v>
      </c>
      <c r="H4">
        <f>+Casos_PN_CORR[[#This Row],[43902]]-Casos_PN_CORR[[#This Row],[43901]]</f>
        <v>0</v>
      </c>
      <c r="I4">
        <f>+Casos_PN_CORR[[#This Row],[43903]]-Casos_PN_CORR[[#This Row],[43902]]</f>
        <v>0</v>
      </c>
      <c r="J4">
        <f>+Casos_PN_CORR[[#This Row],[43904]]-Casos_PN_CORR[[#This Row],[43903]]</f>
        <v>0</v>
      </c>
      <c r="K4">
        <f>+Casos_PN_CORR[[#This Row],[43905]]-Casos_PN_CORR[[#This Row],[43904]]</f>
        <v>0</v>
      </c>
      <c r="L4">
        <f>+Casos_PN_CORR[[#This Row],[43906]]-Casos_PN_CORR[[#This Row],[43905]]</f>
        <v>0</v>
      </c>
      <c r="M4">
        <f>+Casos_PN_CORR[[#This Row],[43907]]-Casos_PN_CORR[[#This Row],[43906]]</f>
        <v>0</v>
      </c>
      <c r="N4">
        <f>+Casos_PN_CORR[[#This Row],[43908]]-Casos_PN_CORR[[#This Row],[43907]]</f>
        <v>0</v>
      </c>
      <c r="O4">
        <f>+Casos_PN_CORR[[#This Row],[43909]]-Casos_PN_CORR[[#This Row],[43908]]</f>
        <v>0</v>
      </c>
      <c r="P4">
        <f>+Casos_PN_CORR[[#This Row],[43910]]-Casos_PN_CORR[[#This Row],[43909]]</f>
        <v>0</v>
      </c>
      <c r="Q4">
        <f>+Casos_PN_CORR[[#This Row],[43911]]-Casos_PN_CORR[[#This Row],[43910]]</f>
        <v>0</v>
      </c>
      <c r="R4">
        <f>+Casos_PN_CORR[[#This Row],[43912]]-Casos_PN_CORR[[#This Row],[43911]]</f>
        <v>0</v>
      </c>
      <c r="S4">
        <f>+Casos_PN_CORR[[#This Row],[43913]]-Casos_PN_CORR[[#This Row],[43912]]</f>
        <v>0</v>
      </c>
      <c r="T4">
        <f>+Casos_PN_CORR[[#This Row],[43914]]-Casos_PN_CORR[[#This Row],[43913]]</f>
        <v>0</v>
      </c>
      <c r="U4">
        <f>+Casos_PN_CORR[[#This Row],[43915]]-Casos_PN_CORR[[#This Row],[43914]]</f>
        <v>0</v>
      </c>
      <c r="V4">
        <f>+Casos_PN_CORR[[#This Row],[43916]]-Casos_PN_CORR[[#This Row],[43915]]</f>
        <v>0</v>
      </c>
      <c r="W4">
        <f>+Casos_PN_CORR[[#This Row],[43917]]-Casos_PN_CORR[[#This Row],[43916]]</f>
        <v>0</v>
      </c>
      <c r="X4">
        <f>+Casos_PN_CORR[[#This Row],[43918]]-Casos_PN_CORR[[#This Row],[43917]]</f>
        <v>0</v>
      </c>
      <c r="Y4">
        <f>+Casos_PN_CORR[[#This Row],[43919]]-Casos_PN_CORR[[#This Row],[43918]]</f>
        <v>0</v>
      </c>
      <c r="Z4">
        <f>+Casos_PN_CORR[[#This Row],[43920]]-Casos_PN_CORR[[#This Row],[43919]]</f>
        <v>0</v>
      </c>
      <c r="AA4">
        <f>+Casos_PN_CORR[[#This Row],[43921]]-Casos_PN_CORR[[#This Row],[43920]]</f>
        <v>0</v>
      </c>
      <c r="AB4">
        <f>+Casos_PN_CORR[[#This Row],[43922]]-Casos_PN_CORR[[#This Row],[43921]]</f>
        <v>0</v>
      </c>
      <c r="AC4">
        <f>+Casos_PN_CORR[[#This Row],[43923]]-Casos_PN_CORR[[#This Row],[43922]]</f>
        <v>0</v>
      </c>
      <c r="AD4">
        <f>+Casos_PN_CORR[[#This Row],[43924]]-Casos_PN_CORR[[#This Row],[43923]]</f>
        <v>0</v>
      </c>
      <c r="AE4">
        <f>+Casos_PN_CORR[[#This Row],[43925]]-Casos_PN_CORR[[#This Row],[43924]]</f>
        <v>0</v>
      </c>
      <c r="AF4">
        <f>+Casos_PN_CORR[[#This Row],[43926]]-Casos_PN_CORR[[#This Row],[43925]]</f>
        <v>0</v>
      </c>
      <c r="AG4">
        <f>+Casos_PN_CORR[[#This Row],[43927]]-Casos_PN_CORR[[#This Row],[43926]]</f>
        <v>0</v>
      </c>
      <c r="AH4">
        <f>+Casos_PN_CORR[[#This Row],[43928]]-Casos_PN_CORR[[#This Row],[43927]]</f>
        <v>0</v>
      </c>
      <c r="AI4">
        <f>+Casos_PN_CORR[[#This Row],[43929]]-Casos_PN_CORR[[#This Row],[43928]]</f>
        <v>0</v>
      </c>
      <c r="AJ4">
        <f>+Casos_PN_CORR[[#This Row],[43930]]-Casos_PN_CORR[[#This Row],[43929]]</f>
        <v>0</v>
      </c>
      <c r="AK4">
        <f>+Casos_PN_CORR[[#This Row],[43931]]-Casos_PN_CORR[[#This Row],[43930]]</f>
        <v>0</v>
      </c>
      <c r="AL4">
        <f>+Casos_PN_CORR[[#This Row],[43932]]-Casos_PN_CORR[[#This Row],[43931]]</f>
        <v>0</v>
      </c>
      <c r="AM4">
        <f>+Casos_PN_CORR[[#This Row],[43933]]-Casos_PN_CORR[[#This Row],[43932]]</f>
        <v>0</v>
      </c>
      <c r="AN4">
        <f>+Casos_PN_CORR[[#This Row],[43934]]-Casos_PN_CORR[[#This Row],[43933]]</f>
        <v>0</v>
      </c>
      <c r="AO4">
        <f>+Casos_PN_CORR[[#This Row],[43935]]-Casos_PN_CORR[[#This Row],[43934]]</f>
        <v>0</v>
      </c>
      <c r="AP4">
        <f>+Casos_PN_CORR[[#This Row],[43936]]-Casos_PN_CORR[[#This Row],[43935]]</f>
        <v>0</v>
      </c>
      <c r="AQ4">
        <f>+Casos_PN_CORR[[#This Row],[43937]]-Casos_PN_CORR[[#This Row],[43936]]</f>
        <v>0</v>
      </c>
      <c r="AR4">
        <f>+Casos_PN_CORR[[#This Row],[43938]]-Casos_PN_CORR[[#This Row],[43937]]</f>
        <v>0</v>
      </c>
      <c r="AS4">
        <f>+Casos_PN_CORR[[#This Row],[43939]]-Casos_PN_CORR[[#This Row],[43938]]</f>
        <v>0</v>
      </c>
      <c r="AT4">
        <f>+Casos_PN_CORR[[#This Row],[43940]]-Casos_PN_CORR[[#This Row],[43939]]</f>
        <v>0</v>
      </c>
      <c r="AU4">
        <f>+Casos_PN_CORR[[#This Row],[43941]]-Casos_PN_CORR[[#This Row],[43940]]</f>
        <v>0</v>
      </c>
      <c r="AV4">
        <f>+Casos_PN_CORR[[#This Row],[43942]]-Casos_PN_CORR[[#This Row],[43941]]</f>
        <v>0</v>
      </c>
      <c r="AW4">
        <f>+Casos_PN_CORR[[#This Row],[43943]]-Casos_PN_CORR[[#This Row],[43942]]</f>
        <v>0</v>
      </c>
      <c r="AX4">
        <f>+Casos_PN_CORR[[#This Row],[43944]]-Casos_PN_CORR[[#This Row],[43943]]</f>
        <v>0</v>
      </c>
      <c r="AY4">
        <f>+Casos_PN_CORR[[#This Row],[43945]]-Casos_PN_CORR[[#This Row],[43944]]</f>
        <v>0</v>
      </c>
      <c r="AZ4">
        <f>+Casos_PN_CORR[[#This Row],[43946]]-Casos_PN_CORR[[#This Row],[43945]]</f>
        <v>0</v>
      </c>
      <c r="BA4">
        <f>+Casos_PN_CORR[[#This Row],[43947]]-Casos_PN_CORR[[#This Row],[43946]]</f>
        <v>0</v>
      </c>
      <c r="BB4">
        <f>+Casos_PN_CORR[[#This Row],[43948]]-Casos_PN_CORR[[#This Row],[43947]]</f>
        <v>0</v>
      </c>
      <c r="BC4">
        <f>+Casos_PN_CORR[[#This Row],[43949]]-Casos_PN_CORR[[#This Row],[43948]]</f>
        <v>0</v>
      </c>
      <c r="BD4">
        <f>+Casos_PN_CORR[[#This Row],[43950]]-Casos_PN_CORR[[#This Row],[43949]]</f>
        <v>0</v>
      </c>
      <c r="BE4">
        <f>+Casos_PN_CORR[[#This Row],[43951]]-Casos_PN_CORR[[#This Row],[43950]]</f>
        <v>0</v>
      </c>
      <c r="BF4">
        <f>+Casos_PN_CORR[[#This Row],[43952]]-Casos_PN_CORR[[#This Row],[43951]]</f>
        <v>0</v>
      </c>
      <c r="BG4">
        <f>+Casos_PN_CORR[[#This Row],[43953]]-Casos_PN_CORR[[#This Row],[43952]]</f>
        <v>0</v>
      </c>
      <c r="BH4">
        <f>+Casos_PN_CORR[[#This Row],[43954]]-Casos_PN_CORR[[#This Row],[43953]]</f>
        <v>0</v>
      </c>
      <c r="BI4">
        <f>+Casos_PN_CORR[[#This Row],[43955]]-Casos_PN_CORR[[#This Row],[43954]]</f>
        <v>0</v>
      </c>
      <c r="BJ4">
        <f>+Casos_PN_CORR[[#This Row],[43956]]-Casos_PN_CORR[[#This Row],[43955]]</f>
        <v>0</v>
      </c>
      <c r="BK4">
        <f>+Casos_PN_CORR[[#This Row],[43957]]-Casos_PN_CORR[[#This Row],[43956]]</f>
        <v>0</v>
      </c>
      <c r="BL4">
        <f>+Casos_PN_CORR[[#This Row],[43958]]-Casos_PN_CORR[[#This Row],[43957]]</f>
        <v>0</v>
      </c>
      <c r="BM4">
        <f>+Casos_PN_CORR[[#This Row],[43959]]-Casos_PN_CORR[[#This Row],[43958]]</f>
        <v>0</v>
      </c>
      <c r="BN4">
        <f>+Casos_PN_CORR[[#This Row],[43960]]-Casos_PN_CORR[[#This Row],[43959]]</f>
        <v>0</v>
      </c>
      <c r="BO4">
        <f>+Casos_PN_CORR[[#This Row],[43961]]-Casos_PN_CORR[[#This Row],[43960]]</f>
        <v>0</v>
      </c>
      <c r="BP4">
        <f>+Casos_PN_CORR[[#This Row],[43962]]-Casos_PN_CORR[[#This Row],[43961]]</f>
        <v>0</v>
      </c>
      <c r="BQ4">
        <f>+Casos_PN_CORR[[#This Row],[43963]]-Casos_PN_CORR[[#This Row],[43962]]</f>
        <v>0</v>
      </c>
      <c r="BR4">
        <f>+Casos_PN_CORR[[#This Row],[43964]]-Casos_PN_CORR[[#This Row],[43963]]</f>
        <v>0</v>
      </c>
      <c r="BS4">
        <f>+Casos_PN_CORR[[#This Row],[43965]]-Casos_PN_CORR[[#This Row],[43964]]</f>
        <v>0</v>
      </c>
      <c r="BT4">
        <f>+Casos_PN_CORR[[#This Row],[43966]]-Casos_PN_CORR[[#This Row],[43965]]</f>
        <v>0</v>
      </c>
      <c r="BU4">
        <f>+Casos_PN_CORR[[#This Row],[43967]]-Casos_PN_CORR[[#This Row],[43966]]</f>
        <v>0</v>
      </c>
      <c r="BV4">
        <f>+Casos_PN_CORR[[#This Row],[43968]]-Casos_PN_CORR[[#This Row],[43967]]</f>
        <v>0</v>
      </c>
      <c r="BW4">
        <f>+Casos_PN_CORR[[#This Row],[43969]]-Casos_PN_CORR[[#This Row],[43968]]</f>
        <v>0</v>
      </c>
      <c r="BX4">
        <f>+Casos_PN_CORR[[#This Row],[43970]]-Casos_PN_CORR[[#This Row],[43969]]</f>
        <v>0</v>
      </c>
      <c r="BY4">
        <f>+Casos_PN_CORR[[#This Row],[43971]]-Casos_PN_CORR[[#This Row],[43970]]</f>
        <v>0</v>
      </c>
      <c r="BZ4">
        <f>+Casos_PN_CORR[[#This Row],[43972]]-Casos_PN_CORR[[#This Row],[43971]]</f>
        <v>0</v>
      </c>
      <c r="CA4">
        <f>+Casos_PN_CORR[[#This Row],[43973]]-Casos_PN_CORR[[#This Row],[43972]]</f>
        <v>0</v>
      </c>
      <c r="CB4">
        <f>+Casos_PN_CORR[[#This Row],[43974]]-Casos_PN_CORR[[#This Row],[43973]]</f>
        <v>0</v>
      </c>
      <c r="CC4">
        <f>+Casos_PN_CORR[[#This Row],[43975]]-Casos_PN_CORR[[#This Row],[43974]]</f>
        <v>0</v>
      </c>
      <c r="CD4">
        <f>+Casos_PN_CORR[[#This Row],[43976]]-Casos_PN_CORR[[#This Row],[43975]]</f>
        <v>0</v>
      </c>
      <c r="CE4">
        <f>+Casos_PN_CORR[[#This Row],[43977]]-Casos_PN_CORR[[#This Row],[43976]]</f>
        <v>0</v>
      </c>
      <c r="CF4">
        <f>+Casos_PN_CORR[[#This Row],[43978]]-Casos_PN_CORR[[#This Row],[43977]]</f>
        <v>0</v>
      </c>
      <c r="CG4">
        <f>+Casos_PN_CORR[[#This Row],[43979]]-Casos_PN_CORR[[#This Row],[43978]]</f>
        <v>0</v>
      </c>
      <c r="CH4">
        <f>+Casos_PN_CORR[[#This Row],[43980]]-Casos_PN_CORR[[#This Row],[43979]]</f>
        <v>0</v>
      </c>
      <c r="CI4">
        <f>+Casos_PN_CORR[[#This Row],[43981]]-Casos_PN_CORR[[#This Row],[43980]]</f>
        <v>0</v>
      </c>
      <c r="CJ4">
        <f>+Casos_PN_CORR[[#This Row],[43982]]-Casos_PN_CORR[[#This Row],[43981]]</f>
        <v>0</v>
      </c>
      <c r="CK4">
        <f>+Casos_PN_CORR[[#This Row],[43983]]-Casos_PN_CORR[[#This Row],[43982]]</f>
        <v>0</v>
      </c>
      <c r="CL4">
        <f>+Casos_PN_CORR[[#This Row],[43984]]-Casos_PN_CORR[[#This Row],[43983]]</f>
        <v>0</v>
      </c>
      <c r="CM4">
        <f>+Casos_PN_CORR[[#This Row],[43985]]-Casos_PN_CORR[[#This Row],[43984]]</f>
        <v>0</v>
      </c>
      <c r="CN4">
        <f>+Casos_PN_CORR[[#This Row],[43986]]-Casos_PN_CORR[[#This Row],[43985]]</f>
        <v>0</v>
      </c>
      <c r="CO4">
        <f>+Casos_PN_CORR[[#This Row],[43987]]-Casos_PN_CORR[[#This Row],[43986]]</f>
        <v>774</v>
      </c>
      <c r="CP4">
        <f>+Casos_PN_CORR[[#This Row],[43988]]-Casos_PN_CORR[[#This Row],[43987]]</f>
        <v>0</v>
      </c>
      <c r="CQ4">
        <f>+Casos_PN_CORR[[#This Row],[43989]]-Casos_PN_CORR[[#This Row],[43988]]</f>
        <v>0</v>
      </c>
      <c r="CR4">
        <f>+Casos_PN_CORR[[#This Row],[43990]]-Casos_PN_CORR[[#This Row],[43989]]</f>
        <v>0</v>
      </c>
      <c r="CS4">
        <f>+Casos_PN_CORR[[#This Row],[43991]]-Casos_PN_CORR[[#This Row],[43990]]</f>
        <v>123</v>
      </c>
      <c r="CT4">
        <f>+Casos_PN_CORR[[#This Row],[43992]]-Casos_PN_CORR[[#This Row],[43991]]</f>
        <v>0</v>
      </c>
      <c r="CU4">
        <f>+Casos_PN_CORR[[#This Row],[43993]]-Casos_PN_CORR[[#This Row],[43992]]</f>
        <v>35</v>
      </c>
    </row>
    <row r="5" spans="1:137" x14ac:dyDescent="0.3">
      <c r="A5">
        <v>30202</v>
      </c>
      <c r="B5" s="2" t="s">
        <v>144</v>
      </c>
      <c r="C5" s="2" t="s">
        <v>414</v>
      </c>
      <c r="D5" s="2" t="s">
        <v>445</v>
      </c>
      <c r="E5" s="4">
        <f t="shared" si="0"/>
        <v>905</v>
      </c>
      <c r="F5">
        <f>+Casos_PN_CORR[[#This Row],[43900]]</f>
        <v>0</v>
      </c>
      <c r="G5">
        <f>+Casos_PN_CORR[[#This Row],[43901]]-Casos_PN_CORR[[#This Row],[43900]]</f>
        <v>0</v>
      </c>
      <c r="H5">
        <f>+Casos_PN_CORR[[#This Row],[43902]]-Casos_PN_CORR[[#This Row],[43901]]</f>
        <v>0</v>
      </c>
      <c r="I5">
        <f>+Casos_PN_CORR[[#This Row],[43903]]-Casos_PN_CORR[[#This Row],[43902]]</f>
        <v>0</v>
      </c>
      <c r="J5">
        <f>+Casos_PN_CORR[[#This Row],[43904]]-Casos_PN_CORR[[#This Row],[43903]]</f>
        <v>0</v>
      </c>
      <c r="K5">
        <f>+Casos_PN_CORR[[#This Row],[43905]]-Casos_PN_CORR[[#This Row],[43904]]</f>
        <v>0</v>
      </c>
      <c r="L5">
        <f>+Casos_PN_CORR[[#This Row],[43906]]-Casos_PN_CORR[[#This Row],[43905]]</f>
        <v>0</v>
      </c>
      <c r="M5">
        <f>+Casos_PN_CORR[[#This Row],[43907]]-Casos_PN_CORR[[#This Row],[43906]]</f>
        <v>0</v>
      </c>
      <c r="N5">
        <f>+Casos_PN_CORR[[#This Row],[43908]]-Casos_PN_CORR[[#This Row],[43907]]</f>
        <v>0</v>
      </c>
      <c r="O5">
        <f>+Casos_PN_CORR[[#This Row],[43909]]-Casos_PN_CORR[[#This Row],[43908]]</f>
        <v>0</v>
      </c>
      <c r="P5">
        <f>+Casos_PN_CORR[[#This Row],[43910]]-Casos_PN_CORR[[#This Row],[43909]]</f>
        <v>0</v>
      </c>
      <c r="Q5">
        <f>+Casos_PN_CORR[[#This Row],[43911]]-Casos_PN_CORR[[#This Row],[43910]]</f>
        <v>0</v>
      </c>
      <c r="R5">
        <f>+Casos_PN_CORR[[#This Row],[43912]]-Casos_PN_CORR[[#This Row],[43911]]</f>
        <v>0</v>
      </c>
      <c r="S5">
        <f>+Casos_PN_CORR[[#This Row],[43913]]-Casos_PN_CORR[[#This Row],[43912]]</f>
        <v>0</v>
      </c>
      <c r="T5">
        <f>+Casos_PN_CORR[[#This Row],[43914]]-Casos_PN_CORR[[#This Row],[43913]]</f>
        <v>0</v>
      </c>
      <c r="U5">
        <f>+Casos_PN_CORR[[#This Row],[43915]]-Casos_PN_CORR[[#This Row],[43914]]</f>
        <v>0</v>
      </c>
      <c r="V5">
        <f>+Casos_PN_CORR[[#This Row],[43916]]-Casos_PN_CORR[[#This Row],[43915]]</f>
        <v>0</v>
      </c>
      <c r="W5">
        <f>+Casos_PN_CORR[[#This Row],[43917]]-Casos_PN_CORR[[#This Row],[43916]]</f>
        <v>0</v>
      </c>
      <c r="X5">
        <f>+Casos_PN_CORR[[#This Row],[43918]]-Casos_PN_CORR[[#This Row],[43917]]</f>
        <v>0</v>
      </c>
      <c r="Y5">
        <f>+Casos_PN_CORR[[#This Row],[43919]]-Casos_PN_CORR[[#This Row],[43918]]</f>
        <v>0</v>
      </c>
      <c r="Z5">
        <f>+Casos_PN_CORR[[#This Row],[43920]]-Casos_PN_CORR[[#This Row],[43919]]</f>
        <v>0</v>
      </c>
      <c r="AA5">
        <f>+Casos_PN_CORR[[#This Row],[43921]]-Casos_PN_CORR[[#This Row],[43920]]</f>
        <v>0</v>
      </c>
      <c r="AB5">
        <f>+Casos_PN_CORR[[#This Row],[43922]]-Casos_PN_CORR[[#This Row],[43921]]</f>
        <v>0</v>
      </c>
      <c r="AC5">
        <f>+Casos_PN_CORR[[#This Row],[43923]]-Casos_PN_CORR[[#This Row],[43922]]</f>
        <v>0</v>
      </c>
      <c r="AD5">
        <f>+Casos_PN_CORR[[#This Row],[43924]]-Casos_PN_CORR[[#This Row],[43923]]</f>
        <v>0</v>
      </c>
      <c r="AE5">
        <f>+Casos_PN_CORR[[#This Row],[43925]]-Casos_PN_CORR[[#This Row],[43924]]</f>
        <v>0</v>
      </c>
      <c r="AF5">
        <f>+Casos_PN_CORR[[#This Row],[43926]]-Casos_PN_CORR[[#This Row],[43925]]</f>
        <v>0</v>
      </c>
      <c r="AG5">
        <f>+Casos_PN_CORR[[#This Row],[43927]]-Casos_PN_CORR[[#This Row],[43926]]</f>
        <v>0</v>
      </c>
      <c r="AH5">
        <f>+Casos_PN_CORR[[#This Row],[43928]]-Casos_PN_CORR[[#This Row],[43927]]</f>
        <v>0</v>
      </c>
      <c r="AI5">
        <f>+Casos_PN_CORR[[#This Row],[43929]]-Casos_PN_CORR[[#This Row],[43928]]</f>
        <v>0</v>
      </c>
      <c r="AJ5">
        <f>+Casos_PN_CORR[[#This Row],[43930]]-Casos_PN_CORR[[#This Row],[43929]]</f>
        <v>0</v>
      </c>
      <c r="AK5">
        <f>+Casos_PN_CORR[[#This Row],[43931]]-Casos_PN_CORR[[#This Row],[43930]]</f>
        <v>0</v>
      </c>
      <c r="AL5">
        <f>+Casos_PN_CORR[[#This Row],[43932]]-Casos_PN_CORR[[#This Row],[43931]]</f>
        <v>0</v>
      </c>
      <c r="AM5">
        <f>+Casos_PN_CORR[[#This Row],[43933]]-Casos_PN_CORR[[#This Row],[43932]]</f>
        <v>0</v>
      </c>
      <c r="AN5">
        <f>+Casos_PN_CORR[[#This Row],[43934]]-Casos_PN_CORR[[#This Row],[43933]]</f>
        <v>0</v>
      </c>
      <c r="AO5">
        <f>+Casos_PN_CORR[[#This Row],[43935]]-Casos_PN_CORR[[#This Row],[43934]]</f>
        <v>0</v>
      </c>
      <c r="AP5">
        <f>+Casos_PN_CORR[[#This Row],[43936]]-Casos_PN_CORR[[#This Row],[43935]]</f>
        <v>0</v>
      </c>
      <c r="AQ5">
        <f>+Casos_PN_CORR[[#This Row],[43937]]-Casos_PN_CORR[[#This Row],[43936]]</f>
        <v>0</v>
      </c>
      <c r="AR5">
        <f>+Casos_PN_CORR[[#This Row],[43938]]-Casos_PN_CORR[[#This Row],[43937]]</f>
        <v>0</v>
      </c>
      <c r="AS5">
        <f>+Casos_PN_CORR[[#This Row],[43939]]-Casos_PN_CORR[[#This Row],[43938]]</f>
        <v>0</v>
      </c>
      <c r="AT5">
        <f>+Casos_PN_CORR[[#This Row],[43940]]-Casos_PN_CORR[[#This Row],[43939]]</f>
        <v>0</v>
      </c>
      <c r="AU5">
        <f>+Casos_PN_CORR[[#This Row],[43941]]-Casos_PN_CORR[[#This Row],[43940]]</f>
        <v>0</v>
      </c>
      <c r="AV5">
        <f>+Casos_PN_CORR[[#This Row],[43942]]-Casos_PN_CORR[[#This Row],[43941]]</f>
        <v>0</v>
      </c>
      <c r="AW5">
        <f>+Casos_PN_CORR[[#This Row],[43943]]-Casos_PN_CORR[[#This Row],[43942]]</f>
        <v>0</v>
      </c>
      <c r="AX5">
        <f>+Casos_PN_CORR[[#This Row],[43944]]-Casos_PN_CORR[[#This Row],[43943]]</f>
        <v>0</v>
      </c>
      <c r="AY5">
        <f>+Casos_PN_CORR[[#This Row],[43945]]-Casos_PN_CORR[[#This Row],[43944]]</f>
        <v>0</v>
      </c>
      <c r="AZ5">
        <f>+Casos_PN_CORR[[#This Row],[43946]]-Casos_PN_CORR[[#This Row],[43945]]</f>
        <v>0</v>
      </c>
      <c r="BA5">
        <f>+Casos_PN_CORR[[#This Row],[43947]]-Casos_PN_CORR[[#This Row],[43946]]</f>
        <v>0</v>
      </c>
      <c r="BB5">
        <f>+Casos_PN_CORR[[#This Row],[43948]]-Casos_PN_CORR[[#This Row],[43947]]</f>
        <v>0</v>
      </c>
      <c r="BC5">
        <f>+Casos_PN_CORR[[#This Row],[43949]]-Casos_PN_CORR[[#This Row],[43948]]</f>
        <v>0</v>
      </c>
      <c r="BD5">
        <f>+Casos_PN_CORR[[#This Row],[43950]]-Casos_PN_CORR[[#This Row],[43949]]</f>
        <v>0</v>
      </c>
      <c r="BE5">
        <f>+Casos_PN_CORR[[#This Row],[43951]]-Casos_PN_CORR[[#This Row],[43950]]</f>
        <v>0</v>
      </c>
      <c r="BF5">
        <f>+Casos_PN_CORR[[#This Row],[43952]]-Casos_PN_CORR[[#This Row],[43951]]</f>
        <v>0</v>
      </c>
      <c r="BG5">
        <f>+Casos_PN_CORR[[#This Row],[43953]]-Casos_PN_CORR[[#This Row],[43952]]</f>
        <v>0</v>
      </c>
      <c r="BH5">
        <f>+Casos_PN_CORR[[#This Row],[43954]]-Casos_PN_CORR[[#This Row],[43953]]</f>
        <v>0</v>
      </c>
      <c r="BI5">
        <f>+Casos_PN_CORR[[#This Row],[43955]]-Casos_PN_CORR[[#This Row],[43954]]</f>
        <v>0</v>
      </c>
      <c r="BJ5">
        <f>+Casos_PN_CORR[[#This Row],[43956]]-Casos_PN_CORR[[#This Row],[43955]]</f>
        <v>0</v>
      </c>
      <c r="BK5">
        <f>+Casos_PN_CORR[[#This Row],[43957]]-Casos_PN_CORR[[#This Row],[43956]]</f>
        <v>0</v>
      </c>
      <c r="BL5">
        <f>+Casos_PN_CORR[[#This Row],[43958]]-Casos_PN_CORR[[#This Row],[43957]]</f>
        <v>0</v>
      </c>
      <c r="BM5">
        <f>+Casos_PN_CORR[[#This Row],[43959]]-Casos_PN_CORR[[#This Row],[43958]]</f>
        <v>0</v>
      </c>
      <c r="BN5">
        <f>+Casos_PN_CORR[[#This Row],[43960]]-Casos_PN_CORR[[#This Row],[43959]]</f>
        <v>0</v>
      </c>
      <c r="BO5">
        <f>+Casos_PN_CORR[[#This Row],[43961]]-Casos_PN_CORR[[#This Row],[43960]]</f>
        <v>0</v>
      </c>
      <c r="BP5">
        <f>+Casos_PN_CORR[[#This Row],[43962]]-Casos_PN_CORR[[#This Row],[43961]]</f>
        <v>0</v>
      </c>
      <c r="BQ5">
        <f>+Casos_PN_CORR[[#This Row],[43963]]-Casos_PN_CORR[[#This Row],[43962]]</f>
        <v>0</v>
      </c>
      <c r="BR5">
        <f>+Casos_PN_CORR[[#This Row],[43964]]-Casos_PN_CORR[[#This Row],[43963]]</f>
        <v>0</v>
      </c>
      <c r="BS5">
        <f>+Casos_PN_CORR[[#This Row],[43965]]-Casos_PN_CORR[[#This Row],[43964]]</f>
        <v>0</v>
      </c>
      <c r="BT5">
        <f>+Casos_PN_CORR[[#This Row],[43966]]-Casos_PN_CORR[[#This Row],[43965]]</f>
        <v>0</v>
      </c>
      <c r="BU5">
        <f>+Casos_PN_CORR[[#This Row],[43967]]-Casos_PN_CORR[[#This Row],[43966]]</f>
        <v>0</v>
      </c>
      <c r="BV5">
        <f>+Casos_PN_CORR[[#This Row],[43968]]-Casos_PN_CORR[[#This Row],[43967]]</f>
        <v>0</v>
      </c>
      <c r="BW5">
        <f>+Casos_PN_CORR[[#This Row],[43969]]-Casos_PN_CORR[[#This Row],[43968]]</f>
        <v>0</v>
      </c>
      <c r="BX5">
        <f>+Casos_PN_CORR[[#This Row],[43970]]-Casos_PN_CORR[[#This Row],[43969]]</f>
        <v>0</v>
      </c>
      <c r="BY5">
        <f>+Casos_PN_CORR[[#This Row],[43971]]-Casos_PN_CORR[[#This Row],[43970]]</f>
        <v>0</v>
      </c>
      <c r="BZ5">
        <f>+Casos_PN_CORR[[#This Row],[43972]]-Casos_PN_CORR[[#This Row],[43971]]</f>
        <v>0</v>
      </c>
      <c r="CA5">
        <f>+Casos_PN_CORR[[#This Row],[43973]]-Casos_PN_CORR[[#This Row],[43972]]</f>
        <v>0</v>
      </c>
      <c r="CB5">
        <f>+Casos_PN_CORR[[#This Row],[43974]]-Casos_PN_CORR[[#This Row],[43973]]</f>
        <v>0</v>
      </c>
      <c r="CC5">
        <f>+Casos_PN_CORR[[#This Row],[43975]]-Casos_PN_CORR[[#This Row],[43974]]</f>
        <v>0</v>
      </c>
      <c r="CD5">
        <f>+Casos_PN_CORR[[#This Row],[43976]]-Casos_PN_CORR[[#This Row],[43975]]</f>
        <v>0</v>
      </c>
      <c r="CE5">
        <f>+Casos_PN_CORR[[#This Row],[43977]]-Casos_PN_CORR[[#This Row],[43976]]</f>
        <v>0</v>
      </c>
      <c r="CF5">
        <f>+Casos_PN_CORR[[#This Row],[43978]]-Casos_PN_CORR[[#This Row],[43977]]</f>
        <v>0</v>
      </c>
      <c r="CG5">
        <f>+Casos_PN_CORR[[#This Row],[43979]]-Casos_PN_CORR[[#This Row],[43978]]</f>
        <v>0</v>
      </c>
      <c r="CH5">
        <f>+Casos_PN_CORR[[#This Row],[43980]]-Casos_PN_CORR[[#This Row],[43979]]</f>
        <v>0</v>
      </c>
      <c r="CI5">
        <f>+Casos_PN_CORR[[#This Row],[43981]]-Casos_PN_CORR[[#This Row],[43980]]</f>
        <v>0</v>
      </c>
      <c r="CJ5">
        <f>+Casos_PN_CORR[[#This Row],[43982]]-Casos_PN_CORR[[#This Row],[43981]]</f>
        <v>0</v>
      </c>
      <c r="CK5">
        <f>+Casos_PN_CORR[[#This Row],[43983]]-Casos_PN_CORR[[#This Row],[43982]]</f>
        <v>0</v>
      </c>
      <c r="CL5">
        <f>+Casos_PN_CORR[[#This Row],[43984]]-Casos_PN_CORR[[#This Row],[43983]]</f>
        <v>0</v>
      </c>
      <c r="CM5">
        <f>+Casos_PN_CORR[[#This Row],[43985]]-Casos_PN_CORR[[#This Row],[43984]]</f>
        <v>0</v>
      </c>
      <c r="CN5">
        <f>+Casos_PN_CORR[[#This Row],[43986]]-Casos_PN_CORR[[#This Row],[43985]]</f>
        <v>0</v>
      </c>
      <c r="CO5">
        <f>+Casos_PN_CORR[[#This Row],[43987]]-Casos_PN_CORR[[#This Row],[43986]]</f>
        <v>797</v>
      </c>
      <c r="CP5">
        <f>+Casos_PN_CORR[[#This Row],[43988]]-Casos_PN_CORR[[#This Row],[43987]]</f>
        <v>0</v>
      </c>
      <c r="CQ5">
        <f>+Casos_PN_CORR[[#This Row],[43989]]-Casos_PN_CORR[[#This Row],[43988]]</f>
        <v>0</v>
      </c>
      <c r="CR5">
        <f>+Casos_PN_CORR[[#This Row],[43990]]-Casos_PN_CORR[[#This Row],[43989]]</f>
        <v>0</v>
      </c>
      <c r="CS5">
        <f>+Casos_PN_CORR[[#This Row],[43991]]-Casos_PN_CORR[[#This Row],[43990]]</f>
        <v>63</v>
      </c>
      <c r="CT5">
        <f>+Casos_PN_CORR[[#This Row],[43992]]-Casos_PN_CORR[[#This Row],[43991]]</f>
        <v>0</v>
      </c>
      <c r="CU5">
        <f>+Casos_PN_CORR[[#This Row],[43993]]-Casos_PN_CORR[[#This Row],[43992]]</f>
        <v>45</v>
      </c>
    </row>
    <row r="6" spans="1:137" x14ac:dyDescent="0.3">
      <c r="A6">
        <v>70313</v>
      </c>
      <c r="B6" s="2" t="s">
        <v>268</v>
      </c>
      <c r="C6" s="2" t="s">
        <v>268</v>
      </c>
      <c r="D6" s="2" t="s">
        <v>446</v>
      </c>
      <c r="E6" s="4">
        <f t="shared" si="0"/>
        <v>811</v>
      </c>
      <c r="F6">
        <f>+Casos_PN_CORR[[#This Row],[43900]]</f>
        <v>0</v>
      </c>
      <c r="G6">
        <f>+Casos_PN_CORR[[#This Row],[43901]]-Casos_PN_CORR[[#This Row],[43900]]</f>
        <v>0</v>
      </c>
      <c r="H6">
        <f>+Casos_PN_CORR[[#This Row],[43902]]-Casos_PN_CORR[[#This Row],[43901]]</f>
        <v>0</v>
      </c>
      <c r="I6">
        <f>+Casos_PN_CORR[[#This Row],[43903]]-Casos_PN_CORR[[#This Row],[43902]]</f>
        <v>0</v>
      </c>
      <c r="J6">
        <f>+Casos_PN_CORR[[#This Row],[43904]]-Casos_PN_CORR[[#This Row],[43903]]</f>
        <v>0</v>
      </c>
      <c r="K6">
        <f>+Casos_PN_CORR[[#This Row],[43905]]-Casos_PN_CORR[[#This Row],[43904]]</f>
        <v>0</v>
      </c>
      <c r="L6">
        <f>+Casos_PN_CORR[[#This Row],[43906]]-Casos_PN_CORR[[#This Row],[43905]]</f>
        <v>0</v>
      </c>
      <c r="M6">
        <f>+Casos_PN_CORR[[#This Row],[43907]]-Casos_PN_CORR[[#This Row],[43906]]</f>
        <v>0</v>
      </c>
      <c r="N6">
        <f>+Casos_PN_CORR[[#This Row],[43908]]-Casos_PN_CORR[[#This Row],[43907]]</f>
        <v>0</v>
      </c>
      <c r="O6">
        <f>+Casos_PN_CORR[[#This Row],[43909]]-Casos_PN_CORR[[#This Row],[43908]]</f>
        <v>0</v>
      </c>
      <c r="P6">
        <f>+Casos_PN_CORR[[#This Row],[43910]]-Casos_PN_CORR[[#This Row],[43909]]</f>
        <v>0</v>
      </c>
      <c r="Q6">
        <f>+Casos_PN_CORR[[#This Row],[43911]]-Casos_PN_CORR[[#This Row],[43910]]</f>
        <v>0</v>
      </c>
      <c r="R6">
        <f>+Casos_PN_CORR[[#This Row],[43912]]-Casos_PN_CORR[[#This Row],[43911]]</f>
        <v>0</v>
      </c>
      <c r="S6">
        <f>+Casos_PN_CORR[[#This Row],[43913]]-Casos_PN_CORR[[#This Row],[43912]]</f>
        <v>0</v>
      </c>
      <c r="T6">
        <f>+Casos_PN_CORR[[#This Row],[43914]]-Casos_PN_CORR[[#This Row],[43913]]</f>
        <v>0</v>
      </c>
      <c r="U6">
        <f>+Casos_PN_CORR[[#This Row],[43915]]-Casos_PN_CORR[[#This Row],[43914]]</f>
        <v>0</v>
      </c>
      <c r="V6">
        <f>+Casos_PN_CORR[[#This Row],[43916]]-Casos_PN_CORR[[#This Row],[43915]]</f>
        <v>0</v>
      </c>
      <c r="W6">
        <f>+Casos_PN_CORR[[#This Row],[43917]]-Casos_PN_CORR[[#This Row],[43916]]</f>
        <v>0</v>
      </c>
      <c r="X6">
        <f>+Casos_PN_CORR[[#This Row],[43918]]-Casos_PN_CORR[[#This Row],[43917]]</f>
        <v>0</v>
      </c>
      <c r="Y6">
        <f>+Casos_PN_CORR[[#This Row],[43919]]-Casos_PN_CORR[[#This Row],[43918]]</f>
        <v>0</v>
      </c>
      <c r="Z6">
        <f>+Casos_PN_CORR[[#This Row],[43920]]-Casos_PN_CORR[[#This Row],[43919]]</f>
        <v>0</v>
      </c>
      <c r="AA6">
        <f>+Casos_PN_CORR[[#This Row],[43921]]-Casos_PN_CORR[[#This Row],[43920]]</f>
        <v>0</v>
      </c>
      <c r="AB6">
        <f>+Casos_PN_CORR[[#This Row],[43922]]-Casos_PN_CORR[[#This Row],[43921]]</f>
        <v>0</v>
      </c>
      <c r="AC6">
        <f>+Casos_PN_CORR[[#This Row],[43923]]-Casos_PN_CORR[[#This Row],[43922]]</f>
        <v>0</v>
      </c>
      <c r="AD6">
        <f>+Casos_PN_CORR[[#This Row],[43924]]-Casos_PN_CORR[[#This Row],[43923]]</f>
        <v>0</v>
      </c>
      <c r="AE6">
        <f>+Casos_PN_CORR[[#This Row],[43925]]-Casos_PN_CORR[[#This Row],[43924]]</f>
        <v>0</v>
      </c>
      <c r="AF6">
        <f>+Casos_PN_CORR[[#This Row],[43926]]-Casos_PN_CORR[[#This Row],[43925]]</f>
        <v>0</v>
      </c>
      <c r="AG6">
        <f>+Casos_PN_CORR[[#This Row],[43927]]-Casos_PN_CORR[[#This Row],[43926]]</f>
        <v>0</v>
      </c>
      <c r="AH6">
        <f>+Casos_PN_CORR[[#This Row],[43928]]-Casos_PN_CORR[[#This Row],[43927]]</f>
        <v>0</v>
      </c>
      <c r="AI6">
        <f>+Casos_PN_CORR[[#This Row],[43929]]-Casos_PN_CORR[[#This Row],[43928]]</f>
        <v>0</v>
      </c>
      <c r="AJ6">
        <f>+Casos_PN_CORR[[#This Row],[43930]]-Casos_PN_CORR[[#This Row],[43929]]</f>
        <v>0</v>
      </c>
      <c r="AK6">
        <f>+Casos_PN_CORR[[#This Row],[43931]]-Casos_PN_CORR[[#This Row],[43930]]</f>
        <v>0</v>
      </c>
      <c r="AL6">
        <f>+Casos_PN_CORR[[#This Row],[43932]]-Casos_PN_CORR[[#This Row],[43931]]</f>
        <v>0</v>
      </c>
      <c r="AM6">
        <f>+Casos_PN_CORR[[#This Row],[43933]]-Casos_PN_CORR[[#This Row],[43932]]</f>
        <v>0</v>
      </c>
      <c r="AN6">
        <f>+Casos_PN_CORR[[#This Row],[43934]]-Casos_PN_CORR[[#This Row],[43933]]</f>
        <v>0</v>
      </c>
      <c r="AO6">
        <f>+Casos_PN_CORR[[#This Row],[43935]]-Casos_PN_CORR[[#This Row],[43934]]</f>
        <v>0</v>
      </c>
      <c r="AP6">
        <f>+Casos_PN_CORR[[#This Row],[43936]]-Casos_PN_CORR[[#This Row],[43935]]</f>
        <v>0</v>
      </c>
      <c r="AQ6">
        <f>+Casos_PN_CORR[[#This Row],[43937]]-Casos_PN_CORR[[#This Row],[43936]]</f>
        <v>0</v>
      </c>
      <c r="AR6">
        <f>+Casos_PN_CORR[[#This Row],[43938]]-Casos_PN_CORR[[#This Row],[43937]]</f>
        <v>0</v>
      </c>
      <c r="AS6">
        <f>+Casos_PN_CORR[[#This Row],[43939]]-Casos_PN_CORR[[#This Row],[43938]]</f>
        <v>0</v>
      </c>
      <c r="AT6">
        <f>+Casos_PN_CORR[[#This Row],[43940]]-Casos_PN_CORR[[#This Row],[43939]]</f>
        <v>0</v>
      </c>
      <c r="AU6">
        <f>+Casos_PN_CORR[[#This Row],[43941]]-Casos_PN_CORR[[#This Row],[43940]]</f>
        <v>0</v>
      </c>
      <c r="AV6">
        <f>+Casos_PN_CORR[[#This Row],[43942]]-Casos_PN_CORR[[#This Row],[43941]]</f>
        <v>0</v>
      </c>
      <c r="AW6">
        <f>+Casos_PN_CORR[[#This Row],[43943]]-Casos_PN_CORR[[#This Row],[43942]]</f>
        <v>0</v>
      </c>
      <c r="AX6">
        <f>+Casos_PN_CORR[[#This Row],[43944]]-Casos_PN_CORR[[#This Row],[43943]]</f>
        <v>0</v>
      </c>
      <c r="AY6">
        <f>+Casos_PN_CORR[[#This Row],[43945]]-Casos_PN_CORR[[#This Row],[43944]]</f>
        <v>0</v>
      </c>
      <c r="AZ6">
        <f>+Casos_PN_CORR[[#This Row],[43946]]-Casos_PN_CORR[[#This Row],[43945]]</f>
        <v>0</v>
      </c>
      <c r="BA6">
        <f>+Casos_PN_CORR[[#This Row],[43947]]-Casos_PN_CORR[[#This Row],[43946]]</f>
        <v>0</v>
      </c>
      <c r="BB6">
        <f>+Casos_PN_CORR[[#This Row],[43948]]-Casos_PN_CORR[[#This Row],[43947]]</f>
        <v>0</v>
      </c>
      <c r="BC6">
        <f>+Casos_PN_CORR[[#This Row],[43949]]-Casos_PN_CORR[[#This Row],[43948]]</f>
        <v>0</v>
      </c>
      <c r="BD6">
        <f>+Casos_PN_CORR[[#This Row],[43950]]-Casos_PN_CORR[[#This Row],[43949]]</f>
        <v>0</v>
      </c>
      <c r="BE6">
        <f>+Casos_PN_CORR[[#This Row],[43951]]-Casos_PN_CORR[[#This Row],[43950]]</f>
        <v>0</v>
      </c>
      <c r="BF6">
        <f>+Casos_PN_CORR[[#This Row],[43952]]-Casos_PN_CORR[[#This Row],[43951]]</f>
        <v>0</v>
      </c>
      <c r="BG6">
        <f>+Casos_PN_CORR[[#This Row],[43953]]-Casos_PN_CORR[[#This Row],[43952]]</f>
        <v>0</v>
      </c>
      <c r="BH6">
        <f>+Casos_PN_CORR[[#This Row],[43954]]-Casos_PN_CORR[[#This Row],[43953]]</f>
        <v>0</v>
      </c>
      <c r="BI6">
        <f>+Casos_PN_CORR[[#This Row],[43955]]-Casos_PN_CORR[[#This Row],[43954]]</f>
        <v>0</v>
      </c>
      <c r="BJ6">
        <f>+Casos_PN_CORR[[#This Row],[43956]]-Casos_PN_CORR[[#This Row],[43955]]</f>
        <v>0</v>
      </c>
      <c r="BK6">
        <f>+Casos_PN_CORR[[#This Row],[43957]]-Casos_PN_CORR[[#This Row],[43956]]</f>
        <v>0</v>
      </c>
      <c r="BL6">
        <f>+Casos_PN_CORR[[#This Row],[43958]]-Casos_PN_CORR[[#This Row],[43957]]</f>
        <v>0</v>
      </c>
      <c r="BM6">
        <f>+Casos_PN_CORR[[#This Row],[43959]]-Casos_PN_CORR[[#This Row],[43958]]</f>
        <v>0</v>
      </c>
      <c r="BN6">
        <f>+Casos_PN_CORR[[#This Row],[43960]]-Casos_PN_CORR[[#This Row],[43959]]</f>
        <v>0</v>
      </c>
      <c r="BO6">
        <f>+Casos_PN_CORR[[#This Row],[43961]]-Casos_PN_CORR[[#This Row],[43960]]</f>
        <v>0</v>
      </c>
      <c r="BP6">
        <f>+Casos_PN_CORR[[#This Row],[43962]]-Casos_PN_CORR[[#This Row],[43961]]</f>
        <v>0</v>
      </c>
      <c r="BQ6">
        <f>+Casos_PN_CORR[[#This Row],[43963]]-Casos_PN_CORR[[#This Row],[43962]]</f>
        <v>0</v>
      </c>
      <c r="BR6">
        <f>+Casos_PN_CORR[[#This Row],[43964]]-Casos_PN_CORR[[#This Row],[43963]]</f>
        <v>0</v>
      </c>
      <c r="BS6">
        <f>+Casos_PN_CORR[[#This Row],[43965]]-Casos_PN_CORR[[#This Row],[43964]]</f>
        <v>0</v>
      </c>
      <c r="BT6">
        <f>+Casos_PN_CORR[[#This Row],[43966]]-Casos_PN_CORR[[#This Row],[43965]]</f>
        <v>0</v>
      </c>
      <c r="BU6">
        <f>+Casos_PN_CORR[[#This Row],[43967]]-Casos_PN_CORR[[#This Row],[43966]]</f>
        <v>0</v>
      </c>
      <c r="BV6">
        <f>+Casos_PN_CORR[[#This Row],[43968]]-Casos_PN_CORR[[#This Row],[43967]]</f>
        <v>0</v>
      </c>
      <c r="BW6">
        <f>+Casos_PN_CORR[[#This Row],[43969]]-Casos_PN_CORR[[#This Row],[43968]]</f>
        <v>0</v>
      </c>
      <c r="BX6">
        <f>+Casos_PN_CORR[[#This Row],[43970]]-Casos_PN_CORR[[#This Row],[43969]]</f>
        <v>0</v>
      </c>
      <c r="BY6">
        <f>+Casos_PN_CORR[[#This Row],[43971]]-Casos_PN_CORR[[#This Row],[43970]]</f>
        <v>0</v>
      </c>
      <c r="BZ6">
        <f>+Casos_PN_CORR[[#This Row],[43972]]-Casos_PN_CORR[[#This Row],[43971]]</f>
        <v>0</v>
      </c>
      <c r="CA6">
        <f>+Casos_PN_CORR[[#This Row],[43973]]-Casos_PN_CORR[[#This Row],[43972]]</f>
        <v>0</v>
      </c>
      <c r="CB6">
        <f>+Casos_PN_CORR[[#This Row],[43974]]-Casos_PN_CORR[[#This Row],[43973]]</f>
        <v>0</v>
      </c>
      <c r="CC6">
        <f>+Casos_PN_CORR[[#This Row],[43975]]-Casos_PN_CORR[[#This Row],[43974]]</f>
        <v>0</v>
      </c>
      <c r="CD6">
        <f>+Casos_PN_CORR[[#This Row],[43976]]-Casos_PN_CORR[[#This Row],[43975]]</f>
        <v>0</v>
      </c>
      <c r="CE6">
        <f>+Casos_PN_CORR[[#This Row],[43977]]-Casos_PN_CORR[[#This Row],[43976]]</f>
        <v>0</v>
      </c>
      <c r="CF6">
        <f>+Casos_PN_CORR[[#This Row],[43978]]-Casos_PN_CORR[[#This Row],[43977]]</f>
        <v>0</v>
      </c>
      <c r="CG6">
        <f>+Casos_PN_CORR[[#This Row],[43979]]-Casos_PN_CORR[[#This Row],[43978]]</f>
        <v>0</v>
      </c>
      <c r="CH6">
        <f>+Casos_PN_CORR[[#This Row],[43980]]-Casos_PN_CORR[[#This Row],[43979]]</f>
        <v>0</v>
      </c>
      <c r="CI6">
        <f>+Casos_PN_CORR[[#This Row],[43981]]-Casos_PN_CORR[[#This Row],[43980]]</f>
        <v>0</v>
      </c>
      <c r="CJ6">
        <f>+Casos_PN_CORR[[#This Row],[43982]]-Casos_PN_CORR[[#This Row],[43981]]</f>
        <v>0</v>
      </c>
      <c r="CK6">
        <f>+Casos_PN_CORR[[#This Row],[43983]]-Casos_PN_CORR[[#This Row],[43982]]</f>
        <v>0</v>
      </c>
      <c r="CL6">
        <f>+Casos_PN_CORR[[#This Row],[43984]]-Casos_PN_CORR[[#This Row],[43983]]</f>
        <v>0</v>
      </c>
      <c r="CM6">
        <f>+Casos_PN_CORR[[#This Row],[43985]]-Casos_PN_CORR[[#This Row],[43984]]</f>
        <v>0</v>
      </c>
      <c r="CN6">
        <f>+Casos_PN_CORR[[#This Row],[43986]]-Casos_PN_CORR[[#This Row],[43985]]</f>
        <v>0</v>
      </c>
      <c r="CO6">
        <f>+Casos_PN_CORR[[#This Row],[43987]]-Casos_PN_CORR[[#This Row],[43986]]</f>
        <v>704</v>
      </c>
      <c r="CP6">
        <f>+Casos_PN_CORR[[#This Row],[43988]]-Casos_PN_CORR[[#This Row],[43987]]</f>
        <v>0</v>
      </c>
      <c r="CQ6">
        <f>+Casos_PN_CORR[[#This Row],[43989]]-Casos_PN_CORR[[#This Row],[43988]]</f>
        <v>0</v>
      </c>
      <c r="CR6">
        <f>+Casos_PN_CORR[[#This Row],[43990]]-Casos_PN_CORR[[#This Row],[43989]]</f>
        <v>0</v>
      </c>
      <c r="CS6">
        <f>+Casos_PN_CORR[[#This Row],[43991]]-Casos_PN_CORR[[#This Row],[43990]]</f>
        <v>55</v>
      </c>
      <c r="CT6">
        <f>+Casos_PN_CORR[[#This Row],[43992]]-Casos_PN_CORR[[#This Row],[43991]]</f>
        <v>0</v>
      </c>
      <c r="CU6">
        <f>+Casos_PN_CORR[[#This Row],[43993]]-Casos_PN_CORR[[#This Row],[43992]]</f>
        <v>52</v>
      </c>
    </row>
    <row r="7" spans="1:137" x14ac:dyDescent="0.3">
      <c r="A7">
        <v>120502</v>
      </c>
      <c r="B7" s="2" t="s">
        <v>191</v>
      </c>
      <c r="C7" s="2" t="s">
        <v>447</v>
      </c>
      <c r="D7" s="2" t="s">
        <v>448</v>
      </c>
      <c r="E7" s="4">
        <f t="shared" si="0"/>
        <v>665</v>
      </c>
      <c r="F7">
        <f>+Casos_PN_CORR[[#This Row],[43900]]</f>
        <v>0</v>
      </c>
      <c r="G7">
        <f>+Casos_PN_CORR[[#This Row],[43901]]-Casos_PN_CORR[[#This Row],[43900]]</f>
        <v>0</v>
      </c>
      <c r="H7">
        <f>+Casos_PN_CORR[[#This Row],[43902]]-Casos_PN_CORR[[#This Row],[43901]]</f>
        <v>0</v>
      </c>
      <c r="I7">
        <f>+Casos_PN_CORR[[#This Row],[43903]]-Casos_PN_CORR[[#This Row],[43902]]</f>
        <v>0</v>
      </c>
      <c r="J7">
        <f>+Casos_PN_CORR[[#This Row],[43904]]-Casos_PN_CORR[[#This Row],[43903]]</f>
        <v>0</v>
      </c>
      <c r="K7">
        <f>+Casos_PN_CORR[[#This Row],[43905]]-Casos_PN_CORR[[#This Row],[43904]]</f>
        <v>0</v>
      </c>
      <c r="L7">
        <f>+Casos_PN_CORR[[#This Row],[43906]]-Casos_PN_CORR[[#This Row],[43905]]</f>
        <v>0</v>
      </c>
      <c r="M7">
        <f>+Casos_PN_CORR[[#This Row],[43907]]-Casos_PN_CORR[[#This Row],[43906]]</f>
        <v>0</v>
      </c>
      <c r="N7">
        <f>+Casos_PN_CORR[[#This Row],[43908]]-Casos_PN_CORR[[#This Row],[43907]]</f>
        <v>0</v>
      </c>
      <c r="O7">
        <f>+Casos_PN_CORR[[#This Row],[43909]]-Casos_PN_CORR[[#This Row],[43908]]</f>
        <v>0</v>
      </c>
      <c r="P7">
        <f>+Casos_PN_CORR[[#This Row],[43910]]-Casos_PN_CORR[[#This Row],[43909]]</f>
        <v>0</v>
      </c>
      <c r="Q7">
        <f>+Casos_PN_CORR[[#This Row],[43911]]-Casos_PN_CORR[[#This Row],[43910]]</f>
        <v>0</v>
      </c>
      <c r="R7">
        <f>+Casos_PN_CORR[[#This Row],[43912]]-Casos_PN_CORR[[#This Row],[43911]]</f>
        <v>0</v>
      </c>
      <c r="S7">
        <f>+Casos_PN_CORR[[#This Row],[43913]]-Casos_PN_CORR[[#This Row],[43912]]</f>
        <v>0</v>
      </c>
      <c r="T7">
        <f>+Casos_PN_CORR[[#This Row],[43914]]-Casos_PN_CORR[[#This Row],[43913]]</f>
        <v>0</v>
      </c>
      <c r="U7">
        <f>+Casos_PN_CORR[[#This Row],[43915]]-Casos_PN_CORR[[#This Row],[43914]]</f>
        <v>0</v>
      </c>
      <c r="V7">
        <f>+Casos_PN_CORR[[#This Row],[43916]]-Casos_PN_CORR[[#This Row],[43915]]</f>
        <v>0</v>
      </c>
      <c r="W7">
        <f>+Casos_PN_CORR[[#This Row],[43917]]-Casos_PN_CORR[[#This Row],[43916]]</f>
        <v>0</v>
      </c>
      <c r="X7">
        <f>+Casos_PN_CORR[[#This Row],[43918]]-Casos_PN_CORR[[#This Row],[43917]]</f>
        <v>0</v>
      </c>
      <c r="Y7">
        <f>+Casos_PN_CORR[[#This Row],[43919]]-Casos_PN_CORR[[#This Row],[43918]]</f>
        <v>0</v>
      </c>
      <c r="Z7">
        <f>+Casos_PN_CORR[[#This Row],[43920]]-Casos_PN_CORR[[#This Row],[43919]]</f>
        <v>0</v>
      </c>
      <c r="AA7">
        <f>+Casos_PN_CORR[[#This Row],[43921]]-Casos_PN_CORR[[#This Row],[43920]]</f>
        <v>0</v>
      </c>
      <c r="AB7">
        <f>+Casos_PN_CORR[[#This Row],[43922]]-Casos_PN_CORR[[#This Row],[43921]]</f>
        <v>0</v>
      </c>
      <c r="AC7">
        <f>+Casos_PN_CORR[[#This Row],[43923]]-Casos_PN_CORR[[#This Row],[43922]]</f>
        <v>0</v>
      </c>
      <c r="AD7">
        <f>+Casos_PN_CORR[[#This Row],[43924]]-Casos_PN_CORR[[#This Row],[43923]]</f>
        <v>0</v>
      </c>
      <c r="AE7">
        <f>+Casos_PN_CORR[[#This Row],[43925]]-Casos_PN_CORR[[#This Row],[43924]]</f>
        <v>0</v>
      </c>
      <c r="AF7">
        <f>+Casos_PN_CORR[[#This Row],[43926]]-Casos_PN_CORR[[#This Row],[43925]]</f>
        <v>0</v>
      </c>
      <c r="AG7">
        <f>+Casos_PN_CORR[[#This Row],[43927]]-Casos_PN_CORR[[#This Row],[43926]]</f>
        <v>0</v>
      </c>
      <c r="AH7">
        <f>+Casos_PN_CORR[[#This Row],[43928]]-Casos_PN_CORR[[#This Row],[43927]]</f>
        <v>0</v>
      </c>
      <c r="AI7">
        <f>+Casos_PN_CORR[[#This Row],[43929]]-Casos_PN_CORR[[#This Row],[43928]]</f>
        <v>0</v>
      </c>
      <c r="AJ7">
        <f>+Casos_PN_CORR[[#This Row],[43930]]-Casos_PN_CORR[[#This Row],[43929]]</f>
        <v>0</v>
      </c>
      <c r="AK7">
        <f>+Casos_PN_CORR[[#This Row],[43931]]-Casos_PN_CORR[[#This Row],[43930]]</f>
        <v>0</v>
      </c>
      <c r="AL7">
        <f>+Casos_PN_CORR[[#This Row],[43932]]-Casos_PN_CORR[[#This Row],[43931]]</f>
        <v>0</v>
      </c>
      <c r="AM7">
        <f>+Casos_PN_CORR[[#This Row],[43933]]-Casos_PN_CORR[[#This Row],[43932]]</f>
        <v>0</v>
      </c>
      <c r="AN7">
        <f>+Casos_PN_CORR[[#This Row],[43934]]-Casos_PN_CORR[[#This Row],[43933]]</f>
        <v>0</v>
      </c>
      <c r="AO7">
        <f>+Casos_PN_CORR[[#This Row],[43935]]-Casos_PN_CORR[[#This Row],[43934]]</f>
        <v>0</v>
      </c>
      <c r="AP7">
        <f>+Casos_PN_CORR[[#This Row],[43936]]-Casos_PN_CORR[[#This Row],[43935]]</f>
        <v>0</v>
      </c>
      <c r="AQ7">
        <f>+Casos_PN_CORR[[#This Row],[43937]]-Casos_PN_CORR[[#This Row],[43936]]</f>
        <v>0</v>
      </c>
      <c r="AR7">
        <f>+Casos_PN_CORR[[#This Row],[43938]]-Casos_PN_CORR[[#This Row],[43937]]</f>
        <v>0</v>
      </c>
      <c r="AS7">
        <f>+Casos_PN_CORR[[#This Row],[43939]]-Casos_PN_CORR[[#This Row],[43938]]</f>
        <v>0</v>
      </c>
      <c r="AT7">
        <f>+Casos_PN_CORR[[#This Row],[43940]]-Casos_PN_CORR[[#This Row],[43939]]</f>
        <v>0</v>
      </c>
      <c r="AU7">
        <f>+Casos_PN_CORR[[#This Row],[43941]]-Casos_PN_CORR[[#This Row],[43940]]</f>
        <v>0</v>
      </c>
      <c r="AV7">
        <f>+Casos_PN_CORR[[#This Row],[43942]]-Casos_PN_CORR[[#This Row],[43941]]</f>
        <v>0</v>
      </c>
      <c r="AW7">
        <f>+Casos_PN_CORR[[#This Row],[43943]]-Casos_PN_CORR[[#This Row],[43942]]</f>
        <v>0</v>
      </c>
      <c r="AX7">
        <f>+Casos_PN_CORR[[#This Row],[43944]]-Casos_PN_CORR[[#This Row],[43943]]</f>
        <v>0</v>
      </c>
      <c r="AY7">
        <f>+Casos_PN_CORR[[#This Row],[43945]]-Casos_PN_CORR[[#This Row],[43944]]</f>
        <v>0</v>
      </c>
      <c r="AZ7">
        <f>+Casos_PN_CORR[[#This Row],[43946]]-Casos_PN_CORR[[#This Row],[43945]]</f>
        <v>0</v>
      </c>
      <c r="BA7">
        <f>+Casos_PN_CORR[[#This Row],[43947]]-Casos_PN_CORR[[#This Row],[43946]]</f>
        <v>0</v>
      </c>
      <c r="BB7">
        <f>+Casos_PN_CORR[[#This Row],[43948]]-Casos_PN_CORR[[#This Row],[43947]]</f>
        <v>0</v>
      </c>
      <c r="BC7">
        <f>+Casos_PN_CORR[[#This Row],[43949]]-Casos_PN_CORR[[#This Row],[43948]]</f>
        <v>0</v>
      </c>
      <c r="BD7">
        <f>+Casos_PN_CORR[[#This Row],[43950]]-Casos_PN_CORR[[#This Row],[43949]]</f>
        <v>0</v>
      </c>
      <c r="BE7">
        <f>+Casos_PN_CORR[[#This Row],[43951]]-Casos_PN_CORR[[#This Row],[43950]]</f>
        <v>0</v>
      </c>
      <c r="BF7">
        <f>+Casos_PN_CORR[[#This Row],[43952]]-Casos_PN_CORR[[#This Row],[43951]]</f>
        <v>0</v>
      </c>
      <c r="BG7">
        <f>+Casos_PN_CORR[[#This Row],[43953]]-Casos_PN_CORR[[#This Row],[43952]]</f>
        <v>0</v>
      </c>
      <c r="BH7">
        <f>+Casos_PN_CORR[[#This Row],[43954]]-Casos_PN_CORR[[#This Row],[43953]]</f>
        <v>0</v>
      </c>
      <c r="BI7">
        <f>+Casos_PN_CORR[[#This Row],[43955]]-Casos_PN_CORR[[#This Row],[43954]]</f>
        <v>0</v>
      </c>
      <c r="BJ7">
        <f>+Casos_PN_CORR[[#This Row],[43956]]-Casos_PN_CORR[[#This Row],[43955]]</f>
        <v>0</v>
      </c>
      <c r="BK7">
        <f>+Casos_PN_CORR[[#This Row],[43957]]-Casos_PN_CORR[[#This Row],[43956]]</f>
        <v>0</v>
      </c>
      <c r="BL7">
        <f>+Casos_PN_CORR[[#This Row],[43958]]-Casos_PN_CORR[[#This Row],[43957]]</f>
        <v>0</v>
      </c>
      <c r="BM7">
        <f>+Casos_PN_CORR[[#This Row],[43959]]-Casos_PN_CORR[[#This Row],[43958]]</f>
        <v>0</v>
      </c>
      <c r="BN7">
        <f>+Casos_PN_CORR[[#This Row],[43960]]-Casos_PN_CORR[[#This Row],[43959]]</f>
        <v>0</v>
      </c>
      <c r="BO7">
        <f>+Casos_PN_CORR[[#This Row],[43961]]-Casos_PN_CORR[[#This Row],[43960]]</f>
        <v>0</v>
      </c>
      <c r="BP7">
        <f>+Casos_PN_CORR[[#This Row],[43962]]-Casos_PN_CORR[[#This Row],[43961]]</f>
        <v>0</v>
      </c>
      <c r="BQ7">
        <f>+Casos_PN_CORR[[#This Row],[43963]]-Casos_PN_CORR[[#This Row],[43962]]</f>
        <v>0</v>
      </c>
      <c r="BR7">
        <f>+Casos_PN_CORR[[#This Row],[43964]]-Casos_PN_CORR[[#This Row],[43963]]</f>
        <v>0</v>
      </c>
      <c r="BS7">
        <f>+Casos_PN_CORR[[#This Row],[43965]]-Casos_PN_CORR[[#This Row],[43964]]</f>
        <v>0</v>
      </c>
      <c r="BT7">
        <f>+Casos_PN_CORR[[#This Row],[43966]]-Casos_PN_CORR[[#This Row],[43965]]</f>
        <v>0</v>
      </c>
      <c r="BU7">
        <f>+Casos_PN_CORR[[#This Row],[43967]]-Casos_PN_CORR[[#This Row],[43966]]</f>
        <v>0</v>
      </c>
      <c r="BV7">
        <f>+Casos_PN_CORR[[#This Row],[43968]]-Casos_PN_CORR[[#This Row],[43967]]</f>
        <v>0</v>
      </c>
      <c r="BW7">
        <f>+Casos_PN_CORR[[#This Row],[43969]]-Casos_PN_CORR[[#This Row],[43968]]</f>
        <v>0</v>
      </c>
      <c r="BX7">
        <f>+Casos_PN_CORR[[#This Row],[43970]]-Casos_PN_CORR[[#This Row],[43969]]</f>
        <v>0</v>
      </c>
      <c r="BY7">
        <f>+Casos_PN_CORR[[#This Row],[43971]]-Casos_PN_CORR[[#This Row],[43970]]</f>
        <v>0</v>
      </c>
      <c r="BZ7">
        <f>+Casos_PN_CORR[[#This Row],[43972]]-Casos_PN_CORR[[#This Row],[43971]]</f>
        <v>0</v>
      </c>
      <c r="CA7">
        <f>+Casos_PN_CORR[[#This Row],[43973]]-Casos_PN_CORR[[#This Row],[43972]]</f>
        <v>0</v>
      </c>
      <c r="CB7">
        <f>+Casos_PN_CORR[[#This Row],[43974]]-Casos_PN_CORR[[#This Row],[43973]]</f>
        <v>0</v>
      </c>
      <c r="CC7">
        <f>+Casos_PN_CORR[[#This Row],[43975]]-Casos_PN_CORR[[#This Row],[43974]]</f>
        <v>0</v>
      </c>
      <c r="CD7">
        <f>+Casos_PN_CORR[[#This Row],[43976]]-Casos_PN_CORR[[#This Row],[43975]]</f>
        <v>0</v>
      </c>
      <c r="CE7">
        <f>+Casos_PN_CORR[[#This Row],[43977]]-Casos_PN_CORR[[#This Row],[43976]]</f>
        <v>0</v>
      </c>
      <c r="CF7">
        <f>+Casos_PN_CORR[[#This Row],[43978]]-Casos_PN_CORR[[#This Row],[43977]]</f>
        <v>0</v>
      </c>
      <c r="CG7">
        <f>+Casos_PN_CORR[[#This Row],[43979]]-Casos_PN_CORR[[#This Row],[43978]]</f>
        <v>0</v>
      </c>
      <c r="CH7">
        <f>+Casos_PN_CORR[[#This Row],[43980]]-Casos_PN_CORR[[#This Row],[43979]]</f>
        <v>0</v>
      </c>
      <c r="CI7">
        <f>+Casos_PN_CORR[[#This Row],[43981]]-Casos_PN_CORR[[#This Row],[43980]]</f>
        <v>0</v>
      </c>
      <c r="CJ7">
        <f>+Casos_PN_CORR[[#This Row],[43982]]-Casos_PN_CORR[[#This Row],[43981]]</f>
        <v>0</v>
      </c>
      <c r="CK7">
        <f>+Casos_PN_CORR[[#This Row],[43983]]-Casos_PN_CORR[[#This Row],[43982]]</f>
        <v>0</v>
      </c>
      <c r="CL7">
        <f>+Casos_PN_CORR[[#This Row],[43984]]-Casos_PN_CORR[[#This Row],[43983]]</f>
        <v>0</v>
      </c>
      <c r="CM7">
        <f>+Casos_PN_CORR[[#This Row],[43985]]-Casos_PN_CORR[[#This Row],[43984]]</f>
        <v>0</v>
      </c>
      <c r="CN7">
        <f>+Casos_PN_CORR[[#This Row],[43986]]-Casos_PN_CORR[[#This Row],[43985]]</f>
        <v>0</v>
      </c>
      <c r="CO7">
        <f>+Casos_PN_CORR[[#This Row],[43987]]-Casos_PN_CORR[[#This Row],[43986]]</f>
        <v>574</v>
      </c>
      <c r="CP7">
        <f>+Casos_PN_CORR[[#This Row],[43988]]-Casos_PN_CORR[[#This Row],[43987]]</f>
        <v>0</v>
      </c>
      <c r="CQ7">
        <f>+Casos_PN_CORR[[#This Row],[43989]]-Casos_PN_CORR[[#This Row],[43988]]</f>
        <v>0</v>
      </c>
      <c r="CR7">
        <f>+Casos_PN_CORR[[#This Row],[43990]]-Casos_PN_CORR[[#This Row],[43989]]</f>
        <v>0</v>
      </c>
      <c r="CS7">
        <f>+Casos_PN_CORR[[#This Row],[43991]]-Casos_PN_CORR[[#This Row],[43990]]</f>
        <v>53</v>
      </c>
      <c r="CT7">
        <f>+Casos_PN_CORR[[#This Row],[43992]]-Casos_PN_CORR[[#This Row],[43991]]</f>
        <v>0</v>
      </c>
      <c r="CU7">
        <f>+Casos_PN_CORR[[#This Row],[43993]]-Casos_PN_CORR[[#This Row],[43992]]</f>
        <v>38</v>
      </c>
    </row>
    <row r="8" spans="1:137" x14ac:dyDescent="0.3">
      <c r="A8">
        <v>50313</v>
      </c>
      <c r="B8" s="2" t="s">
        <v>151</v>
      </c>
      <c r="C8" s="2" t="s">
        <v>181</v>
      </c>
      <c r="D8" s="2" t="s">
        <v>378</v>
      </c>
      <c r="E8" s="4">
        <f t="shared" si="0"/>
        <v>567</v>
      </c>
      <c r="F8">
        <f>+Casos_PN_CORR[[#This Row],[43900]]</f>
        <v>0</v>
      </c>
      <c r="G8">
        <f>+Casos_PN_CORR[[#This Row],[43901]]-Casos_PN_CORR[[#This Row],[43900]]</f>
        <v>0</v>
      </c>
      <c r="H8">
        <f>+Casos_PN_CORR[[#This Row],[43902]]-Casos_PN_CORR[[#This Row],[43901]]</f>
        <v>0</v>
      </c>
      <c r="I8">
        <f>+Casos_PN_CORR[[#This Row],[43903]]-Casos_PN_CORR[[#This Row],[43902]]</f>
        <v>0</v>
      </c>
      <c r="J8">
        <f>+Casos_PN_CORR[[#This Row],[43904]]-Casos_PN_CORR[[#This Row],[43903]]</f>
        <v>0</v>
      </c>
      <c r="K8">
        <f>+Casos_PN_CORR[[#This Row],[43905]]-Casos_PN_CORR[[#This Row],[43904]]</f>
        <v>0</v>
      </c>
      <c r="L8">
        <f>+Casos_PN_CORR[[#This Row],[43906]]-Casos_PN_CORR[[#This Row],[43905]]</f>
        <v>0</v>
      </c>
      <c r="M8">
        <f>+Casos_PN_CORR[[#This Row],[43907]]-Casos_PN_CORR[[#This Row],[43906]]</f>
        <v>0</v>
      </c>
      <c r="N8">
        <f>+Casos_PN_CORR[[#This Row],[43908]]-Casos_PN_CORR[[#This Row],[43907]]</f>
        <v>0</v>
      </c>
      <c r="O8">
        <f>+Casos_PN_CORR[[#This Row],[43909]]-Casos_PN_CORR[[#This Row],[43908]]</f>
        <v>0</v>
      </c>
      <c r="P8">
        <f>+Casos_PN_CORR[[#This Row],[43910]]-Casos_PN_CORR[[#This Row],[43909]]</f>
        <v>0</v>
      </c>
      <c r="Q8">
        <f>+Casos_PN_CORR[[#This Row],[43911]]-Casos_PN_CORR[[#This Row],[43910]]</f>
        <v>0</v>
      </c>
      <c r="R8">
        <f>+Casos_PN_CORR[[#This Row],[43912]]-Casos_PN_CORR[[#This Row],[43911]]</f>
        <v>0</v>
      </c>
      <c r="S8">
        <f>+Casos_PN_CORR[[#This Row],[43913]]-Casos_PN_CORR[[#This Row],[43912]]</f>
        <v>0</v>
      </c>
      <c r="T8">
        <f>+Casos_PN_CORR[[#This Row],[43914]]-Casos_PN_CORR[[#This Row],[43913]]</f>
        <v>0</v>
      </c>
      <c r="U8">
        <f>+Casos_PN_CORR[[#This Row],[43915]]-Casos_PN_CORR[[#This Row],[43914]]</f>
        <v>0</v>
      </c>
      <c r="V8">
        <f>+Casos_PN_CORR[[#This Row],[43916]]-Casos_PN_CORR[[#This Row],[43915]]</f>
        <v>0</v>
      </c>
      <c r="W8">
        <f>+Casos_PN_CORR[[#This Row],[43917]]-Casos_PN_CORR[[#This Row],[43916]]</f>
        <v>0</v>
      </c>
      <c r="X8">
        <f>+Casos_PN_CORR[[#This Row],[43918]]-Casos_PN_CORR[[#This Row],[43917]]</f>
        <v>0</v>
      </c>
      <c r="Y8">
        <f>+Casos_PN_CORR[[#This Row],[43919]]-Casos_PN_CORR[[#This Row],[43918]]</f>
        <v>0</v>
      </c>
      <c r="Z8">
        <f>+Casos_PN_CORR[[#This Row],[43920]]-Casos_PN_CORR[[#This Row],[43919]]</f>
        <v>0</v>
      </c>
      <c r="AA8">
        <f>+Casos_PN_CORR[[#This Row],[43921]]-Casos_PN_CORR[[#This Row],[43920]]</f>
        <v>0</v>
      </c>
      <c r="AB8">
        <f>+Casos_PN_CORR[[#This Row],[43922]]-Casos_PN_CORR[[#This Row],[43921]]</f>
        <v>0</v>
      </c>
      <c r="AC8">
        <f>+Casos_PN_CORR[[#This Row],[43923]]-Casos_PN_CORR[[#This Row],[43922]]</f>
        <v>0</v>
      </c>
      <c r="AD8">
        <f>+Casos_PN_CORR[[#This Row],[43924]]-Casos_PN_CORR[[#This Row],[43923]]</f>
        <v>0</v>
      </c>
      <c r="AE8">
        <f>+Casos_PN_CORR[[#This Row],[43925]]-Casos_PN_CORR[[#This Row],[43924]]</f>
        <v>0</v>
      </c>
      <c r="AF8">
        <f>+Casos_PN_CORR[[#This Row],[43926]]-Casos_PN_CORR[[#This Row],[43925]]</f>
        <v>0</v>
      </c>
      <c r="AG8">
        <f>+Casos_PN_CORR[[#This Row],[43927]]-Casos_PN_CORR[[#This Row],[43926]]</f>
        <v>0</v>
      </c>
      <c r="AH8">
        <f>+Casos_PN_CORR[[#This Row],[43928]]-Casos_PN_CORR[[#This Row],[43927]]</f>
        <v>0</v>
      </c>
      <c r="AI8">
        <f>+Casos_PN_CORR[[#This Row],[43929]]-Casos_PN_CORR[[#This Row],[43928]]</f>
        <v>0</v>
      </c>
      <c r="AJ8">
        <f>+Casos_PN_CORR[[#This Row],[43930]]-Casos_PN_CORR[[#This Row],[43929]]</f>
        <v>0</v>
      </c>
      <c r="AK8">
        <f>+Casos_PN_CORR[[#This Row],[43931]]-Casos_PN_CORR[[#This Row],[43930]]</f>
        <v>0</v>
      </c>
      <c r="AL8">
        <f>+Casos_PN_CORR[[#This Row],[43932]]-Casos_PN_CORR[[#This Row],[43931]]</f>
        <v>0</v>
      </c>
      <c r="AM8">
        <f>+Casos_PN_CORR[[#This Row],[43933]]-Casos_PN_CORR[[#This Row],[43932]]</f>
        <v>0</v>
      </c>
      <c r="AN8">
        <f>+Casos_PN_CORR[[#This Row],[43934]]-Casos_PN_CORR[[#This Row],[43933]]</f>
        <v>0</v>
      </c>
      <c r="AO8">
        <f>+Casos_PN_CORR[[#This Row],[43935]]-Casos_PN_CORR[[#This Row],[43934]]</f>
        <v>0</v>
      </c>
      <c r="AP8">
        <f>+Casos_PN_CORR[[#This Row],[43936]]-Casos_PN_CORR[[#This Row],[43935]]</f>
        <v>0</v>
      </c>
      <c r="AQ8">
        <f>+Casos_PN_CORR[[#This Row],[43937]]-Casos_PN_CORR[[#This Row],[43936]]</f>
        <v>0</v>
      </c>
      <c r="AR8">
        <f>+Casos_PN_CORR[[#This Row],[43938]]-Casos_PN_CORR[[#This Row],[43937]]</f>
        <v>0</v>
      </c>
      <c r="AS8">
        <f>+Casos_PN_CORR[[#This Row],[43939]]-Casos_PN_CORR[[#This Row],[43938]]</f>
        <v>0</v>
      </c>
      <c r="AT8">
        <f>+Casos_PN_CORR[[#This Row],[43940]]-Casos_PN_CORR[[#This Row],[43939]]</f>
        <v>0</v>
      </c>
      <c r="AU8">
        <f>+Casos_PN_CORR[[#This Row],[43941]]-Casos_PN_CORR[[#This Row],[43940]]</f>
        <v>0</v>
      </c>
      <c r="AV8">
        <f>+Casos_PN_CORR[[#This Row],[43942]]-Casos_PN_CORR[[#This Row],[43941]]</f>
        <v>0</v>
      </c>
      <c r="AW8">
        <f>+Casos_PN_CORR[[#This Row],[43943]]-Casos_PN_CORR[[#This Row],[43942]]</f>
        <v>0</v>
      </c>
      <c r="AX8">
        <f>+Casos_PN_CORR[[#This Row],[43944]]-Casos_PN_CORR[[#This Row],[43943]]</f>
        <v>0</v>
      </c>
      <c r="AY8">
        <f>+Casos_PN_CORR[[#This Row],[43945]]-Casos_PN_CORR[[#This Row],[43944]]</f>
        <v>0</v>
      </c>
      <c r="AZ8">
        <f>+Casos_PN_CORR[[#This Row],[43946]]-Casos_PN_CORR[[#This Row],[43945]]</f>
        <v>0</v>
      </c>
      <c r="BA8">
        <f>+Casos_PN_CORR[[#This Row],[43947]]-Casos_PN_CORR[[#This Row],[43946]]</f>
        <v>0</v>
      </c>
      <c r="BB8">
        <f>+Casos_PN_CORR[[#This Row],[43948]]-Casos_PN_CORR[[#This Row],[43947]]</f>
        <v>0</v>
      </c>
      <c r="BC8">
        <f>+Casos_PN_CORR[[#This Row],[43949]]-Casos_PN_CORR[[#This Row],[43948]]</f>
        <v>0</v>
      </c>
      <c r="BD8">
        <f>+Casos_PN_CORR[[#This Row],[43950]]-Casos_PN_CORR[[#This Row],[43949]]</f>
        <v>0</v>
      </c>
      <c r="BE8">
        <f>+Casos_PN_CORR[[#This Row],[43951]]-Casos_PN_CORR[[#This Row],[43950]]</f>
        <v>0</v>
      </c>
      <c r="BF8">
        <f>+Casos_PN_CORR[[#This Row],[43952]]-Casos_PN_CORR[[#This Row],[43951]]</f>
        <v>0</v>
      </c>
      <c r="BG8">
        <f>+Casos_PN_CORR[[#This Row],[43953]]-Casos_PN_CORR[[#This Row],[43952]]</f>
        <v>0</v>
      </c>
      <c r="BH8">
        <f>+Casos_PN_CORR[[#This Row],[43954]]-Casos_PN_CORR[[#This Row],[43953]]</f>
        <v>0</v>
      </c>
      <c r="BI8">
        <f>+Casos_PN_CORR[[#This Row],[43955]]-Casos_PN_CORR[[#This Row],[43954]]</f>
        <v>0</v>
      </c>
      <c r="BJ8">
        <f>+Casos_PN_CORR[[#This Row],[43956]]-Casos_PN_CORR[[#This Row],[43955]]</f>
        <v>0</v>
      </c>
      <c r="BK8">
        <f>+Casos_PN_CORR[[#This Row],[43957]]-Casos_PN_CORR[[#This Row],[43956]]</f>
        <v>0</v>
      </c>
      <c r="BL8">
        <f>+Casos_PN_CORR[[#This Row],[43958]]-Casos_PN_CORR[[#This Row],[43957]]</f>
        <v>0</v>
      </c>
      <c r="BM8">
        <f>+Casos_PN_CORR[[#This Row],[43959]]-Casos_PN_CORR[[#This Row],[43958]]</f>
        <v>0</v>
      </c>
      <c r="BN8">
        <f>+Casos_PN_CORR[[#This Row],[43960]]-Casos_PN_CORR[[#This Row],[43959]]</f>
        <v>0</v>
      </c>
      <c r="BO8">
        <f>+Casos_PN_CORR[[#This Row],[43961]]-Casos_PN_CORR[[#This Row],[43960]]</f>
        <v>0</v>
      </c>
      <c r="BP8">
        <f>+Casos_PN_CORR[[#This Row],[43962]]-Casos_PN_CORR[[#This Row],[43961]]</f>
        <v>0</v>
      </c>
      <c r="BQ8">
        <f>+Casos_PN_CORR[[#This Row],[43963]]-Casos_PN_CORR[[#This Row],[43962]]</f>
        <v>0</v>
      </c>
      <c r="BR8">
        <f>+Casos_PN_CORR[[#This Row],[43964]]-Casos_PN_CORR[[#This Row],[43963]]</f>
        <v>0</v>
      </c>
      <c r="BS8">
        <f>+Casos_PN_CORR[[#This Row],[43965]]-Casos_PN_CORR[[#This Row],[43964]]</f>
        <v>0</v>
      </c>
      <c r="BT8">
        <f>+Casos_PN_CORR[[#This Row],[43966]]-Casos_PN_CORR[[#This Row],[43965]]</f>
        <v>0</v>
      </c>
      <c r="BU8">
        <f>+Casos_PN_CORR[[#This Row],[43967]]-Casos_PN_CORR[[#This Row],[43966]]</f>
        <v>0</v>
      </c>
      <c r="BV8">
        <f>+Casos_PN_CORR[[#This Row],[43968]]-Casos_PN_CORR[[#This Row],[43967]]</f>
        <v>0</v>
      </c>
      <c r="BW8">
        <f>+Casos_PN_CORR[[#This Row],[43969]]-Casos_PN_CORR[[#This Row],[43968]]</f>
        <v>0</v>
      </c>
      <c r="BX8">
        <f>+Casos_PN_CORR[[#This Row],[43970]]-Casos_PN_CORR[[#This Row],[43969]]</f>
        <v>0</v>
      </c>
      <c r="BY8">
        <f>+Casos_PN_CORR[[#This Row],[43971]]-Casos_PN_CORR[[#This Row],[43970]]</f>
        <v>0</v>
      </c>
      <c r="BZ8">
        <f>+Casos_PN_CORR[[#This Row],[43972]]-Casos_PN_CORR[[#This Row],[43971]]</f>
        <v>0</v>
      </c>
      <c r="CA8">
        <f>+Casos_PN_CORR[[#This Row],[43973]]-Casos_PN_CORR[[#This Row],[43972]]</f>
        <v>0</v>
      </c>
      <c r="CB8">
        <f>+Casos_PN_CORR[[#This Row],[43974]]-Casos_PN_CORR[[#This Row],[43973]]</f>
        <v>0</v>
      </c>
      <c r="CC8">
        <f>+Casos_PN_CORR[[#This Row],[43975]]-Casos_PN_CORR[[#This Row],[43974]]</f>
        <v>0</v>
      </c>
      <c r="CD8">
        <f>+Casos_PN_CORR[[#This Row],[43976]]-Casos_PN_CORR[[#This Row],[43975]]</f>
        <v>0</v>
      </c>
      <c r="CE8">
        <f>+Casos_PN_CORR[[#This Row],[43977]]-Casos_PN_CORR[[#This Row],[43976]]</f>
        <v>0</v>
      </c>
      <c r="CF8">
        <f>+Casos_PN_CORR[[#This Row],[43978]]-Casos_PN_CORR[[#This Row],[43977]]</f>
        <v>0</v>
      </c>
      <c r="CG8">
        <f>+Casos_PN_CORR[[#This Row],[43979]]-Casos_PN_CORR[[#This Row],[43978]]</f>
        <v>0</v>
      </c>
      <c r="CH8">
        <f>+Casos_PN_CORR[[#This Row],[43980]]-Casos_PN_CORR[[#This Row],[43979]]</f>
        <v>0</v>
      </c>
      <c r="CI8">
        <f>+Casos_PN_CORR[[#This Row],[43981]]-Casos_PN_CORR[[#This Row],[43980]]</f>
        <v>0</v>
      </c>
      <c r="CJ8">
        <f>+Casos_PN_CORR[[#This Row],[43982]]-Casos_PN_CORR[[#This Row],[43981]]</f>
        <v>0</v>
      </c>
      <c r="CK8">
        <f>+Casos_PN_CORR[[#This Row],[43983]]-Casos_PN_CORR[[#This Row],[43982]]</f>
        <v>0</v>
      </c>
      <c r="CL8">
        <f>+Casos_PN_CORR[[#This Row],[43984]]-Casos_PN_CORR[[#This Row],[43983]]</f>
        <v>0</v>
      </c>
      <c r="CM8">
        <f>+Casos_PN_CORR[[#This Row],[43985]]-Casos_PN_CORR[[#This Row],[43984]]</f>
        <v>0</v>
      </c>
      <c r="CN8">
        <f>+Casos_PN_CORR[[#This Row],[43986]]-Casos_PN_CORR[[#This Row],[43985]]</f>
        <v>0</v>
      </c>
      <c r="CO8">
        <f>+Casos_PN_CORR[[#This Row],[43987]]-Casos_PN_CORR[[#This Row],[43986]]</f>
        <v>451</v>
      </c>
      <c r="CP8">
        <f>+Casos_PN_CORR[[#This Row],[43988]]-Casos_PN_CORR[[#This Row],[43987]]</f>
        <v>0</v>
      </c>
      <c r="CQ8">
        <f>+Casos_PN_CORR[[#This Row],[43989]]-Casos_PN_CORR[[#This Row],[43988]]</f>
        <v>0</v>
      </c>
      <c r="CR8">
        <f>+Casos_PN_CORR[[#This Row],[43990]]-Casos_PN_CORR[[#This Row],[43989]]</f>
        <v>0</v>
      </c>
      <c r="CS8">
        <f>+Casos_PN_CORR[[#This Row],[43991]]-Casos_PN_CORR[[#This Row],[43990]]</f>
        <v>55</v>
      </c>
      <c r="CT8">
        <f>+Casos_PN_CORR[[#This Row],[43992]]-Casos_PN_CORR[[#This Row],[43991]]</f>
        <v>0</v>
      </c>
      <c r="CU8">
        <f>+Casos_PN_CORR[[#This Row],[43993]]-Casos_PN_CORR[[#This Row],[43992]]</f>
        <v>61</v>
      </c>
    </row>
    <row r="9" spans="1:137" x14ac:dyDescent="0.3">
      <c r="A9">
        <v>20101</v>
      </c>
      <c r="B9" s="2" t="s">
        <v>212</v>
      </c>
      <c r="C9" s="2" t="s">
        <v>219</v>
      </c>
      <c r="D9" s="2" t="s">
        <v>220</v>
      </c>
      <c r="E9" s="4">
        <f t="shared" si="0"/>
        <v>532</v>
      </c>
      <c r="F9">
        <f>+Casos_PN_CORR[[#This Row],[43900]]</f>
        <v>0</v>
      </c>
      <c r="G9">
        <f>+Casos_PN_CORR[[#This Row],[43901]]-Casos_PN_CORR[[#This Row],[43900]]</f>
        <v>0</v>
      </c>
      <c r="H9">
        <f>+Casos_PN_CORR[[#This Row],[43902]]-Casos_PN_CORR[[#This Row],[43901]]</f>
        <v>0</v>
      </c>
      <c r="I9">
        <f>+Casos_PN_CORR[[#This Row],[43903]]-Casos_PN_CORR[[#This Row],[43902]]</f>
        <v>0</v>
      </c>
      <c r="J9">
        <f>+Casos_PN_CORR[[#This Row],[43904]]-Casos_PN_CORR[[#This Row],[43903]]</f>
        <v>0</v>
      </c>
      <c r="K9">
        <f>+Casos_PN_CORR[[#This Row],[43905]]-Casos_PN_CORR[[#This Row],[43904]]</f>
        <v>0</v>
      </c>
      <c r="L9">
        <f>+Casos_PN_CORR[[#This Row],[43906]]-Casos_PN_CORR[[#This Row],[43905]]</f>
        <v>0</v>
      </c>
      <c r="M9">
        <f>+Casos_PN_CORR[[#This Row],[43907]]-Casos_PN_CORR[[#This Row],[43906]]</f>
        <v>0</v>
      </c>
      <c r="N9">
        <f>+Casos_PN_CORR[[#This Row],[43908]]-Casos_PN_CORR[[#This Row],[43907]]</f>
        <v>0</v>
      </c>
      <c r="O9">
        <f>+Casos_PN_CORR[[#This Row],[43909]]-Casos_PN_CORR[[#This Row],[43908]]</f>
        <v>0</v>
      </c>
      <c r="P9">
        <f>+Casos_PN_CORR[[#This Row],[43910]]-Casos_PN_CORR[[#This Row],[43909]]</f>
        <v>0</v>
      </c>
      <c r="Q9">
        <f>+Casos_PN_CORR[[#This Row],[43911]]-Casos_PN_CORR[[#This Row],[43910]]</f>
        <v>0</v>
      </c>
      <c r="R9">
        <f>+Casos_PN_CORR[[#This Row],[43912]]-Casos_PN_CORR[[#This Row],[43911]]</f>
        <v>0</v>
      </c>
      <c r="S9">
        <f>+Casos_PN_CORR[[#This Row],[43913]]-Casos_PN_CORR[[#This Row],[43912]]</f>
        <v>0</v>
      </c>
      <c r="T9">
        <f>+Casos_PN_CORR[[#This Row],[43914]]-Casos_PN_CORR[[#This Row],[43913]]</f>
        <v>0</v>
      </c>
      <c r="U9">
        <f>+Casos_PN_CORR[[#This Row],[43915]]-Casos_PN_CORR[[#This Row],[43914]]</f>
        <v>0</v>
      </c>
      <c r="V9">
        <f>+Casos_PN_CORR[[#This Row],[43916]]-Casos_PN_CORR[[#This Row],[43915]]</f>
        <v>0</v>
      </c>
      <c r="W9">
        <f>+Casos_PN_CORR[[#This Row],[43917]]-Casos_PN_CORR[[#This Row],[43916]]</f>
        <v>0</v>
      </c>
      <c r="X9">
        <f>+Casos_PN_CORR[[#This Row],[43918]]-Casos_PN_CORR[[#This Row],[43917]]</f>
        <v>0</v>
      </c>
      <c r="Y9">
        <f>+Casos_PN_CORR[[#This Row],[43919]]-Casos_PN_CORR[[#This Row],[43918]]</f>
        <v>0</v>
      </c>
      <c r="Z9">
        <f>+Casos_PN_CORR[[#This Row],[43920]]-Casos_PN_CORR[[#This Row],[43919]]</f>
        <v>0</v>
      </c>
      <c r="AA9">
        <f>+Casos_PN_CORR[[#This Row],[43921]]-Casos_PN_CORR[[#This Row],[43920]]</f>
        <v>0</v>
      </c>
      <c r="AB9">
        <f>+Casos_PN_CORR[[#This Row],[43922]]-Casos_PN_CORR[[#This Row],[43921]]</f>
        <v>0</v>
      </c>
      <c r="AC9">
        <f>+Casos_PN_CORR[[#This Row],[43923]]-Casos_PN_CORR[[#This Row],[43922]]</f>
        <v>0</v>
      </c>
      <c r="AD9">
        <f>+Casos_PN_CORR[[#This Row],[43924]]-Casos_PN_CORR[[#This Row],[43923]]</f>
        <v>0</v>
      </c>
      <c r="AE9">
        <f>+Casos_PN_CORR[[#This Row],[43925]]-Casos_PN_CORR[[#This Row],[43924]]</f>
        <v>0</v>
      </c>
      <c r="AF9">
        <f>+Casos_PN_CORR[[#This Row],[43926]]-Casos_PN_CORR[[#This Row],[43925]]</f>
        <v>0</v>
      </c>
      <c r="AG9">
        <f>+Casos_PN_CORR[[#This Row],[43927]]-Casos_PN_CORR[[#This Row],[43926]]</f>
        <v>0</v>
      </c>
      <c r="AH9">
        <f>+Casos_PN_CORR[[#This Row],[43928]]-Casos_PN_CORR[[#This Row],[43927]]</f>
        <v>0</v>
      </c>
      <c r="AI9">
        <f>+Casos_PN_CORR[[#This Row],[43929]]-Casos_PN_CORR[[#This Row],[43928]]</f>
        <v>0</v>
      </c>
      <c r="AJ9">
        <f>+Casos_PN_CORR[[#This Row],[43930]]-Casos_PN_CORR[[#This Row],[43929]]</f>
        <v>0</v>
      </c>
      <c r="AK9">
        <f>+Casos_PN_CORR[[#This Row],[43931]]-Casos_PN_CORR[[#This Row],[43930]]</f>
        <v>0</v>
      </c>
      <c r="AL9">
        <f>+Casos_PN_CORR[[#This Row],[43932]]-Casos_PN_CORR[[#This Row],[43931]]</f>
        <v>0</v>
      </c>
      <c r="AM9">
        <f>+Casos_PN_CORR[[#This Row],[43933]]-Casos_PN_CORR[[#This Row],[43932]]</f>
        <v>0</v>
      </c>
      <c r="AN9">
        <f>+Casos_PN_CORR[[#This Row],[43934]]-Casos_PN_CORR[[#This Row],[43933]]</f>
        <v>0</v>
      </c>
      <c r="AO9">
        <f>+Casos_PN_CORR[[#This Row],[43935]]-Casos_PN_CORR[[#This Row],[43934]]</f>
        <v>0</v>
      </c>
      <c r="AP9">
        <f>+Casos_PN_CORR[[#This Row],[43936]]-Casos_PN_CORR[[#This Row],[43935]]</f>
        <v>0</v>
      </c>
      <c r="AQ9">
        <f>+Casos_PN_CORR[[#This Row],[43937]]-Casos_PN_CORR[[#This Row],[43936]]</f>
        <v>0</v>
      </c>
      <c r="AR9">
        <f>+Casos_PN_CORR[[#This Row],[43938]]-Casos_PN_CORR[[#This Row],[43937]]</f>
        <v>0</v>
      </c>
      <c r="AS9">
        <f>+Casos_PN_CORR[[#This Row],[43939]]-Casos_PN_CORR[[#This Row],[43938]]</f>
        <v>0</v>
      </c>
      <c r="AT9">
        <f>+Casos_PN_CORR[[#This Row],[43940]]-Casos_PN_CORR[[#This Row],[43939]]</f>
        <v>0</v>
      </c>
      <c r="AU9">
        <f>+Casos_PN_CORR[[#This Row],[43941]]-Casos_PN_CORR[[#This Row],[43940]]</f>
        <v>0</v>
      </c>
      <c r="AV9">
        <f>+Casos_PN_CORR[[#This Row],[43942]]-Casos_PN_CORR[[#This Row],[43941]]</f>
        <v>0</v>
      </c>
      <c r="AW9">
        <f>+Casos_PN_CORR[[#This Row],[43943]]-Casos_PN_CORR[[#This Row],[43942]]</f>
        <v>0</v>
      </c>
      <c r="AX9">
        <f>+Casos_PN_CORR[[#This Row],[43944]]-Casos_PN_CORR[[#This Row],[43943]]</f>
        <v>0</v>
      </c>
      <c r="AY9">
        <f>+Casos_PN_CORR[[#This Row],[43945]]-Casos_PN_CORR[[#This Row],[43944]]</f>
        <v>0</v>
      </c>
      <c r="AZ9">
        <f>+Casos_PN_CORR[[#This Row],[43946]]-Casos_PN_CORR[[#This Row],[43945]]</f>
        <v>0</v>
      </c>
      <c r="BA9">
        <f>+Casos_PN_CORR[[#This Row],[43947]]-Casos_PN_CORR[[#This Row],[43946]]</f>
        <v>0</v>
      </c>
      <c r="BB9">
        <f>+Casos_PN_CORR[[#This Row],[43948]]-Casos_PN_CORR[[#This Row],[43947]]</f>
        <v>0</v>
      </c>
      <c r="BC9">
        <f>+Casos_PN_CORR[[#This Row],[43949]]-Casos_PN_CORR[[#This Row],[43948]]</f>
        <v>0</v>
      </c>
      <c r="BD9">
        <f>+Casos_PN_CORR[[#This Row],[43950]]-Casos_PN_CORR[[#This Row],[43949]]</f>
        <v>0</v>
      </c>
      <c r="BE9">
        <f>+Casos_PN_CORR[[#This Row],[43951]]-Casos_PN_CORR[[#This Row],[43950]]</f>
        <v>0</v>
      </c>
      <c r="BF9">
        <f>+Casos_PN_CORR[[#This Row],[43952]]-Casos_PN_CORR[[#This Row],[43951]]</f>
        <v>0</v>
      </c>
      <c r="BG9">
        <f>+Casos_PN_CORR[[#This Row],[43953]]-Casos_PN_CORR[[#This Row],[43952]]</f>
        <v>0</v>
      </c>
      <c r="BH9">
        <f>+Casos_PN_CORR[[#This Row],[43954]]-Casos_PN_CORR[[#This Row],[43953]]</f>
        <v>0</v>
      </c>
      <c r="BI9">
        <f>+Casos_PN_CORR[[#This Row],[43955]]-Casos_PN_CORR[[#This Row],[43954]]</f>
        <v>0</v>
      </c>
      <c r="BJ9">
        <f>+Casos_PN_CORR[[#This Row],[43956]]-Casos_PN_CORR[[#This Row],[43955]]</f>
        <v>0</v>
      </c>
      <c r="BK9">
        <f>+Casos_PN_CORR[[#This Row],[43957]]-Casos_PN_CORR[[#This Row],[43956]]</f>
        <v>0</v>
      </c>
      <c r="BL9">
        <f>+Casos_PN_CORR[[#This Row],[43958]]-Casos_PN_CORR[[#This Row],[43957]]</f>
        <v>0</v>
      </c>
      <c r="BM9">
        <f>+Casos_PN_CORR[[#This Row],[43959]]-Casos_PN_CORR[[#This Row],[43958]]</f>
        <v>0</v>
      </c>
      <c r="BN9">
        <f>+Casos_PN_CORR[[#This Row],[43960]]-Casos_PN_CORR[[#This Row],[43959]]</f>
        <v>0</v>
      </c>
      <c r="BO9">
        <f>+Casos_PN_CORR[[#This Row],[43961]]-Casos_PN_CORR[[#This Row],[43960]]</f>
        <v>0</v>
      </c>
      <c r="BP9">
        <f>+Casos_PN_CORR[[#This Row],[43962]]-Casos_PN_CORR[[#This Row],[43961]]</f>
        <v>0</v>
      </c>
      <c r="BQ9">
        <f>+Casos_PN_CORR[[#This Row],[43963]]-Casos_PN_CORR[[#This Row],[43962]]</f>
        <v>0</v>
      </c>
      <c r="BR9">
        <f>+Casos_PN_CORR[[#This Row],[43964]]-Casos_PN_CORR[[#This Row],[43963]]</f>
        <v>0</v>
      </c>
      <c r="BS9">
        <f>+Casos_PN_CORR[[#This Row],[43965]]-Casos_PN_CORR[[#This Row],[43964]]</f>
        <v>0</v>
      </c>
      <c r="BT9">
        <f>+Casos_PN_CORR[[#This Row],[43966]]-Casos_PN_CORR[[#This Row],[43965]]</f>
        <v>0</v>
      </c>
      <c r="BU9">
        <f>+Casos_PN_CORR[[#This Row],[43967]]-Casos_PN_CORR[[#This Row],[43966]]</f>
        <v>0</v>
      </c>
      <c r="BV9">
        <f>+Casos_PN_CORR[[#This Row],[43968]]-Casos_PN_CORR[[#This Row],[43967]]</f>
        <v>0</v>
      </c>
      <c r="BW9">
        <f>+Casos_PN_CORR[[#This Row],[43969]]-Casos_PN_CORR[[#This Row],[43968]]</f>
        <v>0</v>
      </c>
      <c r="BX9">
        <f>+Casos_PN_CORR[[#This Row],[43970]]-Casos_PN_CORR[[#This Row],[43969]]</f>
        <v>0</v>
      </c>
      <c r="BY9">
        <f>+Casos_PN_CORR[[#This Row],[43971]]-Casos_PN_CORR[[#This Row],[43970]]</f>
        <v>0</v>
      </c>
      <c r="BZ9">
        <f>+Casos_PN_CORR[[#This Row],[43972]]-Casos_PN_CORR[[#This Row],[43971]]</f>
        <v>0</v>
      </c>
      <c r="CA9">
        <f>+Casos_PN_CORR[[#This Row],[43973]]-Casos_PN_CORR[[#This Row],[43972]]</f>
        <v>0</v>
      </c>
      <c r="CB9">
        <f>+Casos_PN_CORR[[#This Row],[43974]]-Casos_PN_CORR[[#This Row],[43973]]</f>
        <v>0</v>
      </c>
      <c r="CC9">
        <f>+Casos_PN_CORR[[#This Row],[43975]]-Casos_PN_CORR[[#This Row],[43974]]</f>
        <v>0</v>
      </c>
      <c r="CD9">
        <f>+Casos_PN_CORR[[#This Row],[43976]]-Casos_PN_CORR[[#This Row],[43975]]</f>
        <v>0</v>
      </c>
      <c r="CE9">
        <f>+Casos_PN_CORR[[#This Row],[43977]]-Casos_PN_CORR[[#This Row],[43976]]</f>
        <v>0</v>
      </c>
      <c r="CF9">
        <f>+Casos_PN_CORR[[#This Row],[43978]]-Casos_PN_CORR[[#This Row],[43977]]</f>
        <v>0</v>
      </c>
      <c r="CG9">
        <f>+Casos_PN_CORR[[#This Row],[43979]]-Casos_PN_CORR[[#This Row],[43978]]</f>
        <v>0</v>
      </c>
      <c r="CH9">
        <f>+Casos_PN_CORR[[#This Row],[43980]]-Casos_PN_CORR[[#This Row],[43979]]</f>
        <v>0</v>
      </c>
      <c r="CI9">
        <f>+Casos_PN_CORR[[#This Row],[43981]]-Casos_PN_CORR[[#This Row],[43980]]</f>
        <v>0</v>
      </c>
      <c r="CJ9">
        <f>+Casos_PN_CORR[[#This Row],[43982]]-Casos_PN_CORR[[#This Row],[43981]]</f>
        <v>0</v>
      </c>
      <c r="CK9">
        <f>+Casos_PN_CORR[[#This Row],[43983]]-Casos_PN_CORR[[#This Row],[43982]]</f>
        <v>0</v>
      </c>
      <c r="CL9">
        <f>+Casos_PN_CORR[[#This Row],[43984]]-Casos_PN_CORR[[#This Row],[43983]]</f>
        <v>0</v>
      </c>
      <c r="CM9">
        <f>+Casos_PN_CORR[[#This Row],[43985]]-Casos_PN_CORR[[#This Row],[43984]]</f>
        <v>0</v>
      </c>
      <c r="CN9">
        <f>+Casos_PN_CORR[[#This Row],[43986]]-Casos_PN_CORR[[#This Row],[43985]]</f>
        <v>0</v>
      </c>
      <c r="CO9">
        <f>+Casos_PN_CORR[[#This Row],[43987]]-Casos_PN_CORR[[#This Row],[43986]]</f>
        <v>440</v>
      </c>
      <c r="CP9">
        <f>+Casos_PN_CORR[[#This Row],[43988]]-Casos_PN_CORR[[#This Row],[43987]]</f>
        <v>0</v>
      </c>
      <c r="CQ9">
        <f>+Casos_PN_CORR[[#This Row],[43989]]-Casos_PN_CORR[[#This Row],[43988]]</f>
        <v>0</v>
      </c>
      <c r="CR9">
        <f>+Casos_PN_CORR[[#This Row],[43990]]-Casos_PN_CORR[[#This Row],[43989]]</f>
        <v>0</v>
      </c>
      <c r="CS9">
        <f>+Casos_PN_CORR[[#This Row],[43991]]-Casos_PN_CORR[[#This Row],[43990]]</f>
        <v>48</v>
      </c>
      <c r="CT9">
        <f>+Casos_PN_CORR[[#This Row],[43992]]-Casos_PN_CORR[[#This Row],[43991]]</f>
        <v>0</v>
      </c>
      <c r="CU9">
        <f>+Casos_PN_CORR[[#This Row],[43993]]-Casos_PN_CORR[[#This Row],[43992]]</f>
        <v>44</v>
      </c>
    </row>
    <row r="10" spans="1:137" x14ac:dyDescent="0.3">
      <c r="A10">
        <v>100102</v>
      </c>
      <c r="B10" s="2" t="s">
        <v>149</v>
      </c>
      <c r="C10" s="2" t="s">
        <v>149</v>
      </c>
      <c r="D10" s="2" t="s">
        <v>166</v>
      </c>
      <c r="E10" s="4">
        <f t="shared" si="0"/>
        <v>524</v>
      </c>
      <c r="F10">
        <f>+Casos_PN_CORR[[#This Row],[43900]]</f>
        <v>0</v>
      </c>
      <c r="G10">
        <f>+Casos_PN_CORR[[#This Row],[43901]]-Casos_PN_CORR[[#This Row],[43900]]</f>
        <v>0</v>
      </c>
      <c r="H10">
        <f>+Casos_PN_CORR[[#This Row],[43902]]-Casos_PN_CORR[[#This Row],[43901]]</f>
        <v>0</v>
      </c>
      <c r="I10">
        <f>+Casos_PN_CORR[[#This Row],[43903]]-Casos_PN_CORR[[#This Row],[43902]]</f>
        <v>0</v>
      </c>
      <c r="J10">
        <f>+Casos_PN_CORR[[#This Row],[43904]]-Casos_PN_CORR[[#This Row],[43903]]</f>
        <v>0</v>
      </c>
      <c r="K10">
        <f>+Casos_PN_CORR[[#This Row],[43905]]-Casos_PN_CORR[[#This Row],[43904]]</f>
        <v>0</v>
      </c>
      <c r="L10">
        <f>+Casos_PN_CORR[[#This Row],[43906]]-Casos_PN_CORR[[#This Row],[43905]]</f>
        <v>0</v>
      </c>
      <c r="M10">
        <f>+Casos_PN_CORR[[#This Row],[43907]]-Casos_PN_CORR[[#This Row],[43906]]</f>
        <v>0</v>
      </c>
      <c r="N10">
        <f>+Casos_PN_CORR[[#This Row],[43908]]-Casos_PN_CORR[[#This Row],[43907]]</f>
        <v>0</v>
      </c>
      <c r="O10">
        <f>+Casos_PN_CORR[[#This Row],[43909]]-Casos_PN_CORR[[#This Row],[43908]]</f>
        <v>0</v>
      </c>
      <c r="P10">
        <f>+Casos_PN_CORR[[#This Row],[43910]]-Casos_PN_CORR[[#This Row],[43909]]</f>
        <v>0</v>
      </c>
      <c r="Q10">
        <f>+Casos_PN_CORR[[#This Row],[43911]]-Casos_PN_CORR[[#This Row],[43910]]</f>
        <v>0</v>
      </c>
      <c r="R10">
        <f>+Casos_PN_CORR[[#This Row],[43912]]-Casos_PN_CORR[[#This Row],[43911]]</f>
        <v>0</v>
      </c>
      <c r="S10">
        <f>+Casos_PN_CORR[[#This Row],[43913]]-Casos_PN_CORR[[#This Row],[43912]]</f>
        <v>0</v>
      </c>
      <c r="T10">
        <f>+Casos_PN_CORR[[#This Row],[43914]]-Casos_PN_CORR[[#This Row],[43913]]</f>
        <v>0</v>
      </c>
      <c r="U10">
        <f>+Casos_PN_CORR[[#This Row],[43915]]-Casos_PN_CORR[[#This Row],[43914]]</f>
        <v>0</v>
      </c>
      <c r="V10">
        <f>+Casos_PN_CORR[[#This Row],[43916]]-Casos_PN_CORR[[#This Row],[43915]]</f>
        <v>0</v>
      </c>
      <c r="W10">
        <f>+Casos_PN_CORR[[#This Row],[43917]]-Casos_PN_CORR[[#This Row],[43916]]</f>
        <v>0</v>
      </c>
      <c r="X10">
        <f>+Casos_PN_CORR[[#This Row],[43918]]-Casos_PN_CORR[[#This Row],[43917]]</f>
        <v>0</v>
      </c>
      <c r="Y10">
        <f>+Casos_PN_CORR[[#This Row],[43919]]-Casos_PN_CORR[[#This Row],[43918]]</f>
        <v>0</v>
      </c>
      <c r="Z10">
        <f>+Casos_PN_CORR[[#This Row],[43920]]-Casos_PN_CORR[[#This Row],[43919]]</f>
        <v>0</v>
      </c>
      <c r="AA10">
        <f>+Casos_PN_CORR[[#This Row],[43921]]-Casos_PN_CORR[[#This Row],[43920]]</f>
        <v>0</v>
      </c>
      <c r="AB10">
        <f>+Casos_PN_CORR[[#This Row],[43922]]-Casos_PN_CORR[[#This Row],[43921]]</f>
        <v>0</v>
      </c>
      <c r="AC10">
        <f>+Casos_PN_CORR[[#This Row],[43923]]-Casos_PN_CORR[[#This Row],[43922]]</f>
        <v>0</v>
      </c>
      <c r="AD10">
        <f>+Casos_PN_CORR[[#This Row],[43924]]-Casos_PN_CORR[[#This Row],[43923]]</f>
        <v>0</v>
      </c>
      <c r="AE10">
        <f>+Casos_PN_CORR[[#This Row],[43925]]-Casos_PN_CORR[[#This Row],[43924]]</f>
        <v>0</v>
      </c>
      <c r="AF10">
        <f>+Casos_PN_CORR[[#This Row],[43926]]-Casos_PN_CORR[[#This Row],[43925]]</f>
        <v>0</v>
      </c>
      <c r="AG10">
        <f>+Casos_PN_CORR[[#This Row],[43927]]-Casos_PN_CORR[[#This Row],[43926]]</f>
        <v>0</v>
      </c>
      <c r="AH10">
        <f>+Casos_PN_CORR[[#This Row],[43928]]-Casos_PN_CORR[[#This Row],[43927]]</f>
        <v>0</v>
      </c>
      <c r="AI10">
        <f>+Casos_PN_CORR[[#This Row],[43929]]-Casos_PN_CORR[[#This Row],[43928]]</f>
        <v>0</v>
      </c>
      <c r="AJ10">
        <f>+Casos_PN_CORR[[#This Row],[43930]]-Casos_PN_CORR[[#This Row],[43929]]</f>
        <v>0</v>
      </c>
      <c r="AK10">
        <f>+Casos_PN_CORR[[#This Row],[43931]]-Casos_PN_CORR[[#This Row],[43930]]</f>
        <v>0</v>
      </c>
      <c r="AL10">
        <f>+Casos_PN_CORR[[#This Row],[43932]]-Casos_PN_CORR[[#This Row],[43931]]</f>
        <v>0</v>
      </c>
      <c r="AM10">
        <f>+Casos_PN_CORR[[#This Row],[43933]]-Casos_PN_CORR[[#This Row],[43932]]</f>
        <v>0</v>
      </c>
      <c r="AN10">
        <f>+Casos_PN_CORR[[#This Row],[43934]]-Casos_PN_CORR[[#This Row],[43933]]</f>
        <v>0</v>
      </c>
      <c r="AO10">
        <f>+Casos_PN_CORR[[#This Row],[43935]]-Casos_PN_CORR[[#This Row],[43934]]</f>
        <v>0</v>
      </c>
      <c r="AP10">
        <f>+Casos_PN_CORR[[#This Row],[43936]]-Casos_PN_CORR[[#This Row],[43935]]</f>
        <v>0</v>
      </c>
      <c r="AQ10">
        <f>+Casos_PN_CORR[[#This Row],[43937]]-Casos_PN_CORR[[#This Row],[43936]]</f>
        <v>0</v>
      </c>
      <c r="AR10">
        <f>+Casos_PN_CORR[[#This Row],[43938]]-Casos_PN_CORR[[#This Row],[43937]]</f>
        <v>0</v>
      </c>
      <c r="AS10">
        <f>+Casos_PN_CORR[[#This Row],[43939]]-Casos_PN_CORR[[#This Row],[43938]]</f>
        <v>0</v>
      </c>
      <c r="AT10">
        <f>+Casos_PN_CORR[[#This Row],[43940]]-Casos_PN_CORR[[#This Row],[43939]]</f>
        <v>0</v>
      </c>
      <c r="AU10">
        <f>+Casos_PN_CORR[[#This Row],[43941]]-Casos_PN_CORR[[#This Row],[43940]]</f>
        <v>0</v>
      </c>
      <c r="AV10">
        <f>+Casos_PN_CORR[[#This Row],[43942]]-Casos_PN_CORR[[#This Row],[43941]]</f>
        <v>0</v>
      </c>
      <c r="AW10">
        <f>+Casos_PN_CORR[[#This Row],[43943]]-Casos_PN_CORR[[#This Row],[43942]]</f>
        <v>0</v>
      </c>
      <c r="AX10">
        <f>+Casos_PN_CORR[[#This Row],[43944]]-Casos_PN_CORR[[#This Row],[43943]]</f>
        <v>0</v>
      </c>
      <c r="AY10">
        <f>+Casos_PN_CORR[[#This Row],[43945]]-Casos_PN_CORR[[#This Row],[43944]]</f>
        <v>0</v>
      </c>
      <c r="AZ10">
        <f>+Casos_PN_CORR[[#This Row],[43946]]-Casos_PN_CORR[[#This Row],[43945]]</f>
        <v>0</v>
      </c>
      <c r="BA10">
        <f>+Casos_PN_CORR[[#This Row],[43947]]-Casos_PN_CORR[[#This Row],[43946]]</f>
        <v>0</v>
      </c>
      <c r="BB10">
        <f>+Casos_PN_CORR[[#This Row],[43948]]-Casos_PN_CORR[[#This Row],[43947]]</f>
        <v>0</v>
      </c>
      <c r="BC10">
        <f>+Casos_PN_CORR[[#This Row],[43949]]-Casos_PN_CORR[[#This Row],[43948]]</f>
        <v>0</v>
      </c>
      <c r="BD10">
        <f>+Casos_PN_CORR[[#This Row],[43950]]-Casos_PN_CORR[[#This Row],[43949]]</f>
        <v>0</v>
      </c>
      <c r="BE10">
        <f>+Casos_PN_CORR[[#This Row],[43951]]-Casos_PN_CORR[[#This Row],[43950]]</f>
        <v>0</v>
      </c>
      <c r="BF10">
        <f>+Casos_PN_CORR[[#This Row],[43952]]-Casos_PN_CORR[[#This Row],[43951]]</f>
        <v>0</v>
      </c>
      <c r="BG10">
        <f>+Casos_PN_CORR[[#This Row],[43953]]-Casos_PN_CORR[[#This Row],[43952]]</f>
        <v>0</v>
      </c>
      <c r="BH10">
        <f>+Casos_PN_CORR[[#This Row],[43954]]-Casos_PN_CORR[[#This Row],[43953]]</f>
        <v>0</v>
      </c>
      <c r="BI10">
        <f>+Casos_PN_CORR[[#This Row],[43955]]-Casos_PN_CORR[[#This Row],[43954]]</f>
        <v>0</v>
      </c>
      <c r="BJ10">
        <f>+Casos_PN_CORR[[#This Row],[43956]]-Casos_PN_CORR[[#This Row],[43955]]</f>
        <v>0</v>
      </c>
      <c r="BK10">
        <f>+Casos_PN_CORR[[#This Row],[43957]]-Casos_PN_CORR[[#This Row],[43956]]</f>
        <v>0</v>
      </c>
      <c r="BL10">
        <f>+Casos_PN_CORR[[#This Row],[43958]]-Casos_PN_CORR[[#This Row],[43957]]</f>
        <v>0</v>
      </c>
      <c r="BM10">
        <f>+Casos_PN_CORR[[#This Row],[43959]]-Casos_PN_CORR[[#This Row],[43958]]</f>
        <v>0</v>
      </c>
      <c r="BN10">
        <f>+Casos_PN_CORR[[#This Row],[43960]]-Casos_PN_CORR[[#This Row],[43959]]</f>
        <v>0</v>
      </c>
      <c r="BO10">
        <f>+Casos_PN_CORR[[#This Row],[43961]]-Casos_PN_CORR[[#This Row],[43960]]</f>
        <v>0</v>
      </c>
      <c r="BP10">
        <f>+Casos_PN_CORR[[#This Row],[43962]]-Casos_PN_CORR[[#This Row],[43961]]</f>
        <v>0</v>
      </c>
      <c r="BQ10">
        <f>+Casos_PN_CORR[[#This Row],[43963]]-Casos_PN_CORR[[#This Row],[43962]]</f>
        <v>0</v>
      </c>
      <c r="BR10">
        <f>+Casos_PN_CORR[[#This Row],[43964]]-Casos_PN_CORR[[#This Row],[43963]]</f>
        <v>0</v>
      </c>
      <c r="BS10">
        <f>+Casos_PN_CORR[[#This Row],[43965]]-Casos_PN_CORR[[#This Row],[43964]]</f>
        <v>0</v>
      </c>
      <c r="BT10">
        <f>+Casos_PN_CORR[[#This Row],[43966]]-Casos_PN_CORR[[#This Row],[43965]]</f>
        <v>0</v>
      </c>
      <c r="BU10">
        <f>+Casos_PN_CORR[[#This Row],[43967]]-Casos_PN_CORR[[#This Row],[43966]]</f>
        <v>0</v>
      </c>
      <c r="BV10">
        <f>+Casos_PN_CORR[[#This Row],[43968]]-Casos_PN_CORR[[#This Row],[43967]]</f>
        <v>0</v>
      </c>
      <c r="BW10">
        <f>+Casos_PN_CORR[[#This Row],[43969]]-Casos_PN_CORR[[#This Row],[43968]]</f>
        <v>0</v>
      </c>
      <c r="BX10">
        <f>+Casos_PN_CORR[[#This Row],[43970]]-Casos_PN_CORR[[#This Row],[43969]]</f>
        <v>0</v>
      </c>
      <c r="BY10">
        <f>+Casos_PN_CORR[[#This Row],[43971]]-Casos_PN_CORR[[#This Row],[43970]]</f>
        <v>0</v>
      </c>
      <c r="BZ10">
        <f>+Casos_PN_CORR[[#This Row],[43972]]-Casos_PN_CORR[[#This Row],[43971]]</f>
        <v>0</v>
      </c>
      <c r="CA10">
        <f>+Casos_PN_CORR[[#This Row],[43973]]-Casos_PN_CORR[[#This Row],[43972]]</f>
        <v>0</v>
      </c>
      <c r="CB10">
        <f>+Casos_PN_CORR[[#This Row],[43974]]-Casos_PN_CORR[[#This Row],[43973]]</f>
        <v>0</v>
      </c>
      <c r="CC10">
        <f>+Casos_PN_CORR[[#This Row],[43975]]-Casos_PN_CORR[[#This Row],[43974]]</f>
        <v>0</v>
      </c>
      <c r="CD10">
        <f>+Casos_PN_CORR[[#This Row],[43976]]-Casos_PN_CORR[[#This Row],[43975]]</f>
        <v>0</v>
      </c>
      <c r="CE10">
        <f>+Casos_PN_CORR[[#This Row],[43977]]-Casos_PN_CORR[[#This Row],[43976]]</f>
        <v>0</v>
      </c>
      <c r="CF10">
        <f>+Casos_PN_CORR[[#This Row],[43978]]-Casos_PN_CORR[[#This Row],[43977]]</f>
        <v>0</v>
      </c>
      <c r="CG10">
        <f>+Casos_PN_CORR[[#This Row],[43979]]-Casos_PN_CORR[[#This Row],[43978]]</f>
        <v>0</v>
      </c>
      <c r="CH10">
        <f>+Casos_PN_CORR[[#This Row],[43980]]-Casos_PN_CORR[[#This Row],[43979]]</f>
        <v>0</v>
      </c>
      <c r="CI10">
        <f>+Casos_PN_CORR[[#This Row],[43981]]-Casos_PN_CORR[[#This Row],[43980]]</f>
        <v>0</v>
      </c>
      <c r="CJ10">
        <f>+Casos_PN_CORR[[#This Row],[43982]]-Casos_PN_CORR[[#This Row],[43981]]</f>
        <v>0</v>
      </c>
      <c r="CK10">
        <f>+Casos_PN_CORR[[#This Row],[43983]]-Casos_PN_CORR[[#This Row],[43982]]</f>
        <v>0</v>
      </c>
      <c r="CL10">
        <f>+Casos_PN_CORR[[#This Row],[43984]]-Casos_PN_CORR[[#This Row],[43983]]</f>
        <v>0</v>
      </c>
      <c r="CM10">
        <f>+Casos_PN_CORR[[#This Row],[43985]]-Casos_PN_CORR[[#This Row],[43984]]</f>
        <v>0</v>
      </c>
      <c r="CN10">
        <f>+Casos_PN_CORR[[#This Row],[43986]]-Casos_PN_CORR[[#This Row],[43985]]</f>
        <v>0</v>
      </c>
      <c r="CO10">
        <f>+Casos_PN_CORR[[#This Row],[43987]]-Casos_PN_CORR[[#This Row],[43986]]</f>
        <v>450</v>
      </c>
      <c r="CP10">
        <f>+Casos_PN_CORR[[#This Row],[43988]]-Casos_PN_CORR[[#This Row],[43987]]</f>
        <v>0</v>
      </c>
      <c r="CQ10">
        <f>+Casos_PN_CORR[[#This Row],[43989]]-Casos_PN_CORR[[#This Row],[43988]]</f>
        <v>0</v>
      </c>
      <c r="CR10">
        <f>+Casos_PN_CORR[[#This Row],[43990]]-Casos_PN_CORR[[#This Row],[43989]]</f>
        <v>0</v>
      </c>
      <c r="CS10">
        <f>+Casos_PN_CORR[[#This Row],[43991]]-Casos_PN_CORR[[#This Row],[43990]]</f>
        <v>39</v>
      </c>
      <c r="CT10">
        <f>+Casos_PN_CORR[[#This Row],[43992]]-Casos_PN_CORR[[#This Row],[43991]]</f>
        <v>0</v>
      </c>
      <c r="CU10">
        <f>+Casos_PN_CORR[[#This Row],[43993]]-Casos_PN_CORR[[#This Row],[43992]]</f>
        <v>35</v>
      </c>
    </row>
    <row r="11" spans="1:137" x14ac:dyDescent="0.3">
      <c r="A11">
        <v>40101</v>
      </c>
      <c r="B11" s="2" t="s">
        <v>154</v>
      </c>
      <c r="C11" s="2" t="s">
        <v>155</v>
      </c>
      <c r="D11" s="2" t="s">
        <v>251</v>
      </c>
      <c r="E11" s="4">
        <f t="shared" si="0"/>
        <v>471</v>
      </c>
      <c r="F11">
        <f>+Casos_PN_CORR[[#This Row],[43900]]</f>
        <v>0</v>
      </c>
      <c r="G11">
        <f>+Casos_PN_CORR[[#This Row],[43901]]-Casos_PN_CORR[[#This Row],[43900]]</f>
        <v>0</v>
      </c>
      <c r="H11">
        <f>+Casos_PN_CORR[[#This Row],[43902]]-Casos_PN_CORR[[#This Row],[43901]]</f>
        <v>0</v>
      </c>
      <c r="I11">
        <f>+Casos_PN_CORR[[#This Row],[43903]]-Casos_PN_CORR[[#This Row],[43902]]</f>
        <v>0</v>
      </c>
      <c r="J11">
        <f>+Casos_PN_CORR[[#This Row],[43904]]-Casos_PN_CORR[[#This Row],[43903]]</f>
        <v>0</v>
      </c>
      <c r="K11">
        <f>+Casos_PN_CORR[[#This Row],[43905]]-Casos_PN_CORR[[#This Row],[43904]]</f>
        <v>0</v>
      </c>
      <c r="L11">
        <f>+Casos_PN_CORR[[#This Row],[43906]]-Casos_PN_CORR[[#This Row],[43905]]</f>
        <v>0</v>
      </c>
      <c r="M11">
        <f>+Casos_PN_CORR[[#This Row],[43907]]-Casos_PN_CORR[[#This Row],[43906]]</f>
        <v>0</v>
      </c>
      <c r="N11">
        <f>+Casos_PN_CORR[[#This Row],[43908]]-Casos_PN_CORR[[#This Row],[43907]]</f>
        <v>0</v>
      </c>
      <c r="O11">
        <f>+Casos_PN_CORR[[#This Row],[43909]]-Casos_PN_CORR[[#This Row],[43908]]</f>
        <v>0</v>
      </c>
      <c r="P11">
        <f>+Casos_PN_CORR[[#This Row],[43910]]-Casos_PN_CORR[[#This Row],[43909]]</f>
        <v>0</v>
      </c>
      <c r="Q11">
        <f>+Casos_PN_CORR[[#This Row],[43911]]-Casos_PN_CORR[[#This Row],[43910]]</f>
        <v>0</v>
      </c>
      <c r="R11">
        <f>+Casos_PN_CORR[[#This Row],[43912]]-Casos_PN_CORR[[#This Row],[43911]]</f>
        <v>0</v>
      </c>
      <c r="S11">
        <f>+Casos_PN_CORR[[#This Row],[43913]]-Casos_PN_CORR[[#This Row],[43912]]</f>
        <v>0</v>
      </c>
      <c r="T11">
        <f>+Casos_PN_CORR[[#This Row],[43914]]-Casos_PN_CORR[[#This Row],[43913]]</f>
        <v>0</v>
      </c>
      <c r="U11">
        <f>+Casos_PN_CORR[[#This Row],[43915]]-Casos_PN_CORR[[#This Row],[43914]]</f>
        <v>0</v>
      </c>
      <c r="V11">
        <f>+Casos_PN_CORR[[#This Row],[43916]]-Casos_PN_CORR[[#This Row],[43915]]</f>
        <v>0</v>
      </c>
      <c r="W11">
        <f>+Casos_PN_CORR[[#This Row],[43917]]-Casos_PN_CORR[[#This Row],[43916]]</f>
        <v>0</v>
      </c>
      <c r="X11">
        <f>+Casos_PN_CORR[[#This Row],[43918]]-Casos_PN_CORR[[#This Row],[43917]]</f>
        <v>0</v>
      </c>
      <c r="Y11">
        <f>+Casos_PN_CORR[[#This Row],[43919]]-Casos_PN_CORR[[#This Row],[43918]]</f>
        <v>0</v>
      </c>
      <c r="Z11">
        <f>+Casos_PN_CORR[[#This Row],[43920]]-Casos_PN_CORR[[#This Row],[43919]]</f>
        <v>0</v>
      </c>
      <c r="AA11">
        <f>+Casos_PN_CORR[[#This Row],[43921]]-Casos_PN_CORR[[#This Row],[43920]]</f>
        <v>0</v>
      </c>
      <c r="AB11">
        <f>+Casos_PN_CORR[[#This Row],[43922]]-Casos_PN_CORR[[#This Row],[43921]]</f>
        <v>0</v>
      </c>
      <c r="AC11">
        <f>+Casos_PN_CORR[[#This Row],[43923]]-Casos_PN_CORR[[#This Row],[43922]]</f>
        <v>0</v>
      </c>
      <c r="AD11">
        <f>+Casos_PN_CORR[[#This Row],[43924]]-Casos_PN_CORR[[#This Row],[43923]]</f>
        <v>0</v>
      </c>
      <c r="AE11">
        <f>+Casos_PN_CORR[[#This Row],[43925]]-Casos_PN_CORR[[#This Row],[43924]]</f>
        <v>0</v>
      </c>
      <c r="AF11">
        <f>+Casos_PN_CORR[[#This Row],[43926]]-Casos_PN_CORR[[#This Row],[43925]]</f>
        <v>0</v>
      </c>
      <c r="AG11">
        <f>+Casos_PN_CORR[[#This Row],[43927]]-Casos_PN_CORR[[#This Row],[43926]]</f>
        <v>0</v>
      </c>
      <c r="AH11">
        <f>+Casos_PN_CORR[[#This Row],[43928]]-Casos_PN_CORR[[#This Row],[43927]]</f>
        <v>0</v>
      </c>
      <c r="AI11">
        <f>+Casos_PN_CORR[[#This Row],[43929]]-Casos_PN_CORR[[#This Row],[43928]]</f>
        <v>0</v>
      </c>
      <c r="AJ11">
        <f>+Casos_PN_CORR[[#This Row],[43930]]-Casos_PN_CORR[[#This Row],[43929]]</f>
        <v>0</v>
      </c>
      <c r="AK11">
        <f>+Casos_PN_CORR[[#This Row],[43931]]-Casos_PN_CORR[[#This Row],[43930]]</f>
        <v>0</v>
      </c>
      <c r="AL11">
        <f>+Casos_PN_CORR[[#This Row],[43932]]-Casos_PN_CORR[[#This Row],[43931]]</f>
        <v>0</v>
      </c>
      <c r="AM11">
        <f>+Casos_PN_CORR[[#This Row],[43933]]-Casos_PN_CORR[[#This Row],[43932]]</f>
        <v>0</v>
      </c>
      <c r="AN11">
        <f>+Casos_PN_CORR[[#This Row],[43934]]-Casos_PN_CORR[[#This Row],[43933]]</f>
        <v>0</v>
      </c>
      <c r="AO11">
        <f>+Casos_PN_CORR[[#This Row],[43935]]-Casos_PN_CORR[[#This Row],[43934]]</f>
        <v>0</v>
      </c>
      <c r="AP11">
        <f>+Casos_PN_CORR[[#This Row],[43936]]-Casos_PN_CORR[[#This Row],[43935]]</f>
        <v>0</v>
      </c>
      <c r="AQ11">
        <f>+Casos_PN_CORR[[#This Row],[43937]]-Casos_PN_CORR[[#This Row],[43936]]</f>
        <v>0</v>
      </c>
      <c r="AR11">
        <f>+Casos_PN_CORR[[#This Row],[43938]]-Casos_PN_CORR[[#This Row],[43937]]</f>
        <v>0</v>
      </c>
      <c r="AS11">
        <f>+Casos_PN_CORR[[#This Row],[43939]]-Casos_PN_CORR[[#This Row],[43938]]</f>
        <v>0</v>
      </c>
      <c r="AT11">
        <f>+Casos_PN_CORR[[#This Row],[43940]]-Casos_PN_CORR[[#This Row],[43939]]</f>
        <v>0</v>
      </c>
      <c r="AU11">
        <f>+Casos_PN_CORR[[#This Row],[43941]]-Casos_PN_CORR[[#This Row],[43940]]</f>
        <v>0</v>
      </c>
      <c r="AV11">
        <f>+Casos_PN_CORR[[#This Row],[43942]]-Casos_PN_CORR[[#This Row],[43941]]</f>
        <v>0</v>
      </c>
      <c r="AW11">
        <f>+Casos_PN_CORR[[#This Row],[43943]]-Casos_PN_CORR[[#This Row],[43942]]</f>
        <v>0</v>
      </c>
      <c r="AX11">
        <f>+Casos_PN_CORR[[#This Row],[43944]]-Casos_PN_CORR[[#This Row],[43943]]</f>
        <v>0</v>
      </c>
      <c r="AY11">
        <f>+Casos_PN_CORR[[#This Row],[43945]]-Casos_PN_CORR[[#This Row],[43944]]</f>
        <v>0</v>
      </c>
      <c r="AZ11">
        <f>+Casos_PN_CORR[[#This Row],[43946]]-Casos_PN_CORR[[#This Row],[43945]]</f>
        <v>0</v>
      </c>
      <c r="BA11">
        <f>+Casos_PN_CORR[[#This Row],[43947]]-Casos_PN_CORR[[#This Row],[43946]]</f>
        <v>0</v>
      </c>
      <c r="BB11">
        <f>+Casos_PN_CORR[[#This Row],[43948]]-Casos_PN_CORR[[#This Row],[43947]]</f>
        <v>0</v>
      </c>
      <c r="BC11">
        <f>+Casos_PN_CORR[[#This Row],[43949]]-Casos_PN_CORR[[#This Row],[43948]]</f>
        <v>0</v>
      </c>
      <c r="BD11">
        <f>+Casos_PN_CORR[[#This Row],[43950]]-Casos_PN_CORR[[#This Row],[43949]]</f>
        <v>0</v>
      </c>
      <c r="BE11">
        <f>+Casos_PN_CORR[[#This Row],[43951]]-Casos_PN_CORR[[#This Row],[43950]]</f>
        <v>0</v>
      </c>
      <c r="BF11">
        <f>+Casos_PN_CORR[[#This Row],[43952]]-Casos_PN_CORR[[#This Row],[43951]]</f>
        <v>0</v>
      </c>
      <c r="BG11">
        <f>+Casos_PN_CORR[[#This Row],[43953]]-Casos_PN_CORR[[#This Row],[43952]]</f>
        <v>0</v>
      </c>
      <c r="BH11">
        <f>+Casos_PN_CORR[[#This Row],[43954]]-Casos_PN_CORR[[#This Row],[43953]]</f>
        <v>0</v>
      </c>
      <c r="BI11">
        <f>+Casos_PN_CORR[[#This Row],[43955]]-Casos_PN_CORR[[#This Row],[43954]]</f>
        <v>0</v>
      </c>
      <c r="BJ11">
        <f>+Casos_PN_CORR[[#This Row],[43956]]-Casos_PN_CORR[[#This Row],[43955]]</f>
        <v>0</v>
      </c>
      <c r="BK11">
        <f>+Casos_PN_CORR[[#This Row],[43957]]-Casos_PN_CORR[[#This Row],[43956]]</f>
        <v>0</v>
      </c>
      <c r="BL11">
        <f>+Casos_PN_CORR[[#This Row],[43958]]-Casos_PN_CORR[[#This Row],[43957]]</f>
        <v>0</v>
      </c>
      <c r="BM11">
        <f>+Casos_PN_CORR[[#This Row],[43959]]-Casos_PN_CORR[[#This Row],[43958]]</f>
        <v>0</v>
      </c>
      <c r="BN11">
        <f>+Casos_PN_CORR[[#This Row],[43960]]-Casos_PN_CORR[[#This Row],[43959]]</f>
        <v>0</v>
      </c>
      <c r="BO11">
        <f>+Casos_PN_CORR[[#This Row],[43961]]-Casos_PN_CORR[[#This Row],[43960]]</f>
        <v>0</v>
      </c>
      <c r="BP11">
        <f>+Casos_PN_CORR[[#This Row],[43962]]-Casos_PN_CORR[[#This Row],[43961]]</f>
        <v>0</v>
      </c>
      <c r="BQ11">
        <f>+Casos_PN_CORR[[#This Row],[43963]]-Casos_PN_CORR[[#This Row],[43962]]</f>
        <v>0</v>
      </c>
      <c r="BR11">
        <f>+Casos_PN_CORR[[#This Row],[43964]]-Casos_PN_CORR[[#This Row],[43963]]</f>
        <v>0</v>
      </c>
      <c r="BS11">
        <f>+Casos_PN_CORR[[#This Row],[43965]]-Casos_PN_CORR[[#This Row],[43964]]</f>
        <v>0</v>
      </c>
      <c r="BT11">
        <f>+Casos_PN_CORR[[#This Row],[43966]]-Casos_PN_CORR[[#This Row],[43965]]</f>
        <v>0</v>
      </c>
      <c r="BU11">
        <f>+Casos_PN_CORR[[#This Row],[43967]]-Casos_PN_CORR[[#This Row],[43966]]</f>
        <v>0</v>
      </c>
      <c r="BV11">
        <f>+Casos_PN_CORR[[#This Row],[43968]]-Casos_PN_CORR[[#This Row],[43967]]</f>
        <v>0</v>
      </c>
      <c r="BW11">
        <f>+Casos_PN_CORR[[#This Row],[43969]]-Casos_PN_CORR[[#This Row],[43968]]</f>
        <v>0</v>
      </c>
      <c r="BX11">
        <f>+Casos_PN_CORR[[#This Row],[43970]]-Casos_PN_CORR[[#This Row],[43969]]</f>
        <v>0</v>
      </c>
      <c r="BY11">
        <f>+Casos_PN_CORR[[#This Row],[43971]]-Casos_PN_CORR[[#This Row],[43970]]</f>
        <v>0</v>
      </c>
      <c r="BZ11">
        <f>+Casos_PN_CORR[[#This Row],[43972]]-Casos_PN_CORR[[#This Row],[43971]]</f>
        <v>0</v>
      </c>
      <c r="CA11">
        <f>+Casos_PN_CORR[[#This Row],[43973]]-Casos_PN_CORR[[#This Row],[43972]]</f>
        <v>0</v>
      </c>
      <c r="CB11">
        <f>+Casos_PN_CORR[[#This Row],[43974]]-Casos_PN_CORR[[#This Row],[43973]]</f>
        <v>0</v>
      </c>
      <c r="CC11">
        <f>+Casos_PN_CORR[[#This Row],[43975]]-Casos_PN_CORR[[#This Row],[43974]]</f>
        <v>0</v>
      </c>
      <c r="CD11">
        <f>+Casos_PN_CORR[[#This Row],[43976]]-Casos_PN_CORR[[#This Row],[43975]]</f>
        <v>0</v>
      </c>
      <c r="CE11">
        <f>+Casos_PN_CORR[[#This Row],[43977]]-Casos_PN_CORR[[#This Row],[43976]]</f>
        <v>0</v>
      </c>
      <c r="CF11">
        <f>+Casos_PN_CORR[[#This Row],[43978]]-Casos_PN_CORR[[#This Row],[43977]]</f>
        <v>0</v>
      </c>
      <c r="CG11">
        <f>+Casos_PN_CORR[[#This Row],[43979]]-Casos_PN_CORR[[#This Row],[43978]]</f>
        <v>0</v>
      </c>
      <c r="CH11">
        <f>+Casos_PN_CORR[[#This Row],[43980]]-Casos_PN_CORR[[#This Row],[43979]]</f>
        <v>0</v>
      </c>
      <c r="CI11">
        <f>+Casos_PN_CORR[[#This Row],[43981]]-Casos_PN_CORR[[#This Row],[43980]]</f>
        <v>0</v>
      </c>
      <c r="CJ11">
        <f>+Casos_PN_CORR[[#This Row],[43982]]-Casos_PN_CORR[[#This Row],[43981]]</f>
        <v>0</v>
      </c>
      <c r="CK11">
        <f>+Casos_PN_CORR[[#This Row],[43983]]-Casos_PN_CORR[[#This Row],[43982]]</f>
        <v>0</v>
      </c>
      <c r="CL11">
        <f>+Casos_PN_CORR[[#This Row],[43984]]-Casos_PN_CORR[[#This Row],[43983]]</f>
        <v>0</v>
      </c>
      <c r="CM11">
        <f>+Casos_PN_CORR[[#This Row],[43985]]-Casos_PN_CORR[[#This Row],[43984]]</f>
        <v>0</v>
      </c>
      <c r="CN11">
        <f>+Casos_PN_CORR[[#This Row],[43986]]-Casos_PN_CORR[[#This Row],[43985]]</f>
        <v>0</v>
      </c>
      <c r="CO11">
        <f>+Casos_PN_CORR[[#This Row],[43987]]-Casos_PN_CORR[[#This Row],[43986]]</f>
        <v>405</v>
      </c>
      <c r="CP11">
        <f>+Casos_PN_CORR[[#This Row],[43988]]-Casos_PN_CORR[[#This Row],[43987]]</f>
        <v>0</v>
      </c>
      <c r="CQ11">
        <f>+Casos_PN_CORR[[#This Row],[43989]]-Casos_PN_CORR[[#This Row],[43988]]</f>
        <v>0</v>
      </c>
      <c r="CR11">
        <f>+Casos_PN_CORR[[#This Row],[43990]]-Casos_PN_CORR[[#This Row],[43989]]</f>
        <v>0</v>
      </c>
      <c r="CS11">
        <f>+Casos_PN_CORR[[#This Row],[43991]]-Casos_PN_CORR[[#This Row],[43990]]</f>
        <v>31</v>
      </c>
      <c r="CT11">
        <f>+Casos_PN_CORR[[#This Row],[43992]]-Casos_PN_CORR[[#This Row],[43991]]</f>
        <v>0</v>
      </c>
      <c r="CU11">
        <f>+Casos_PN_CORR[[#This Row],[43993]]-Casos_PN_CORR[[#This Row],[43992]]</f>
        <v>35</v>
      </c>
    </row>
    <row r="12" spans="1:137" x14ac:dyDescent="0.3">
      <c r="A12">
        <v>80822</v>
      </c>
      <c r="B12" s="2" t="s">
        <v>99</v>
      </c>
      <c r="C12" s="2" t="s">
        <v>99</v>
      </c>
      <c r="D12" s="2" t="s">
        <v>123</v>
      </c>
      <c r="E12" s="4">
        <f t="shared" si="0"/>
        <v>468</v>
      </c>
      <c r="F12">
        <f>+Casos_PN_CORR[[#This Row],[43900]]</f>
        <v>0</v>
      </c>
      <c r="G12">
        <f>+Casos_PN_CORR[[#This Row],[43901]]-Casos_PN_CORR[[#This Row],[43900]]</f>
        <v>0</v>
      </c>
      <c r="H12">
        <f>+Casos_PN_CORR[[#This Row],[43902]]-Casos_PN_CORR[[#This Row],[43901]]</f>
        <v>0</v>
      </c>
      <c r="I12">
        <f>+Casos_PN_CORR[[#This Row],[43903]]-Casos_PN_CORR[[#This Row],[43902]]</f>
        <v>0</v>
      </c>
      <c r="J12">
        <f>+Casos_PN_CORR[[#This Row],[43904]]-Casos_PN_CORR[[#This Row],[43903]]</f>
        <v>0</v>
      </c>
      <c r="K12">
        <f>+Casos_PN_CORR[[#This Row],[43905]]-Casos_PN_CORR[[#This Row],[43904]]</f>
        <v>0</v>
      </c>
      <c r="L12">
        <f>+Casos_PN_CORR[[#This Row],[43906]]-Casos_PN_CORR[[#This Row],[43905]]</f>
        <v>0</v>
      </c>
      <c r="M12">
        <f>+Casos_PN_CORR[[#This Row],[43907]]-Casos_PN_CORR[[#This Row],[43906]]</f>
        <v>0</v>
      </c>
      <c r="N12">
        <f>+Casos_PN_CORR[[#This Row],[43908]]-Casos_PN_CORR[[#This Row],[43907]]</f>
        <v>0</v>
      </c>
      <c r="O12">
        <f>+Casos_PN_CORR[[#This Row],[43909]]-Casos_PN_CORR[[#This Row],[43908]]</f>
        <v>0</v>
      </c>
      <c r="P12">
        <f>+Casos_PN_CORR[[#This Row],[43910]]-Casos_PN_CORR[[#This Row],[43909]]</f>
        <v>0</v>
      </c>
      <c r="Q12">
        <f>+Casos_PN_CORR[[#This Row],[43911]]-Casos_PN_CORR[[#This Row],[43910]]</f>
        <v>0</v>
      </c>
      <c r="R12">
        <f>+Casos_PN_CORR[[#This Row],[43912]]-Casos_PN_CORR[[#This Row],[43911]]</f>
        <v>0</v>
      </c>
      <c r="S12">
        <f>+Casos_PN_CORR[[#This Row],[43913]]-Casos_PN_CORR[[#This Row],[43912]]</f>
        <v>0</v>
      </c>
      <c r="T12">
        <f>+Casos_PN_CORR[[#This Row],[43914]]-Casos_PN_CORR[[#This Row],[43913]]</f>
        <v>0</v>
      </c>
      <c r="U12">
        <f>+Casos_PN_CORR[[#This Row],[43915]]-Casos_PN_CORR[[#This Row],[43914]]</f>
        <v>0</v>
      </c>
      <c r="V12">
        <f>+Casos_PN_CORR[[#This Row],[43916]]-Casos_PN_CORR[[#This Row],[43915]]</f>
        <v>0</v>
      </c>
      <c r="W12">
        <f>+Casos_PN_CORR[[#This Row],[43917]]-Casos_PN_CORR[[#This Row],[43916]]</f>
        <v>0</v>
      </c>
      <c r="X12">
        <f>+Casos_PN_CORR[[#This Row],[43918]]-Casos_PN_CORR[[#This Row],[43917]]</f>
        <v>0</v>
      </c>
      <c r="Y12">
        <f>+Casos_PN_CORR[[#This Row],[43919]]-Casos_PN_CORR[[#This Row],[43918]]</f>
        <v>0</v>
      </c>
      <c r="Z12">
        <f>+Casos_PN_CORR[[#This Row],[43920]]-Casos_PN_CORR[[#This Row],[43919]]</f>
        <v>0</v>
      </c>
      <c r="AA12">
        <f>+Casos_PN_CORR[[#This Row],[43921]]-Casos_PN_CORR[[#This Row],[43920]]</f>
        <v>0</v>
      </c>
      <c r="AB12">
        <f>+Casos_PN_CORR[[#This Row],[43922]]-Casos_PN_CORR[[#This Row],[43921]]</f>
        <v>0</v>
      </c>
      <c r="AC12">
        <f>+Casos_PN_CORR[[#This Row],[43923]]-Casos_PN_CORR[[#This Row],[43922]]</f>
        <v>0</v>
      </c>
      <c r="AD12">
        <f>+Casos_PN_CORR[[#This Row],[43924]]-Casos_PN_CORR[[#This Row],[43923]]</f>
        <v>0</v>
      </c>
      <c r="AE12">
        <f>+Casos_PN_CORR[[#This Row],[43925]]-Casos_PN_CORR[[#This Row],[43924]]</f>
        <v>0</v>
      </c>
      <c r="AF12">
        <f>+Casos_PN_CORR[[#This Row],[43926]]-Casos_PN_CORR[[#This Row],[43925]]</f>
        <v>0</v>
      </c>
      <c r="AG12">
        <f>+Casos_PN_CORR[[#This Row],[43927]]-Casos_PN_CORR[[#This Row],[43926]]</f>
        <v>0</v>
      </c>
      <c r="AH12">
        <f>+Casos_PN_CORR[[#This Row],[43928]]-Casos_PN_CORR[[#This Row],[43927]]</f>
        <v>0</v>
      </c>
      <c r="AI12">
        <f>+Casos_PN_CORR[[#This Row],[43929]]-Casos_PN_CORR[[#This Row],[43928]]</f>
        <v>0</v>
      </c>
      <c r="AJ12">
        <f>+Casos_PN_CORR[[#This Row],[43930]]-Casos_PN_CORR[[#This Row],[43929]]</f>
        <v>0</v>
      </c>
      <c r="AK12">
        <f>+Casos_PN_CORR[[#This Row],[43931]]-Casos_PN_CORR[[#This Row],[43930]]</f>
        <v>0</v>
      </c>
      <c r="AL12">
        <f>+Casos_PN_CORR[[#This Row],[43932]]-Casos_PN_CORR[[#This Row],[43931]]</f>
        <v>0</v>
      </c>
      <c r="AM12">
        <f>+Casos_PN_CORR[[#This Row],[43933]]-Casos_PN_CORR[[#This Row],[43932]]</f>
        <v>0</v>
      </c>
      <c r="AN12">
        <f>+Casos_PN_CORR[[#This Row],[43934]]-Casos_PN_CORR[[#This Row],[43933]]</f>
        <v>0</v>
      </c>
      <c r="AO12">
        <f>+Casos_PN_CORR[[#This Row],[43935]]-Casos_PN_CORR[[#This Row],[43934]]</f>
        <v>0</v>
      </c>
      <c r="AP12">
        <f>+Casos_PN_CORR[[#This Row],[43936]]-Casos_PN_CORR[[#This Row],[43935]]</f>
        <v>0</v>
      </c>
      <c r="AQ12">
        <f>+Casos_PN_CORR[[#This Row],[43937]]-Casos_PN_CORR[[#This Row],[43936]]</f>
        <v>0</v>
      </c>
      <c r="AR12">
        <f>+Casos_PN_CORR[[#This Row],[43938]]-Casos_PN_CORR[[#This Row],[43937]]</f>
        <v>0</v>
      </c>
      <c r="AS12">
        <f>+Casos_PN_CORR[[#This Row],[43939]]-Casos_PN_CORR[[#This Row],[43938]]</f>
        <v>0</v>
      </c>
      <c r="AT12">
        <f>+Casos_PN_CORR[[#This Row],[43940]]-Casos_PN_CORR[[#This Row],[43939]]</f>
        <v>0</v>
      </c>
      <c r="AU12">
        <f>+Casos_PN_CORR[[#This Row],[43941]]-Casos_PN_CORR[[#This Row],[43940]]</f>
        <v>0</v>
      </c>
      <c r="AV12">
        <f>+Casos_PN_CORR[[#This Row],[43942]]-Casos_PN_CORR[[#This Row],[43941]]</f>
        <v>0</v>
      </c>
      <c r="AW12">
        <f>+Casos_PN_CORR[[#This Row],[43943]]-Casos_PN_CORR[[#This Row],[43942]]</f>
        <v>0</v>
      </c>
      <c r="AX12">
        <f>+Casos_PN_CORR[[#This Row],[43944]]-Casos_PN_CORR[[#This Row],[43943]]</f>
        <v>0</v>
      </c>
      <c r="AY12">
        <f>+Casos_PN_CORR[[#This Row],[43945]]-Casos_PN_CORR[[#This Row],[43944]]</f>
        <v>0</v>
      </c>
      <c r="AZ12">
        <f>+Casos_PN_CORR[[#This Row],[43946]]-Casos_PN_CORR[[#This Row],[43945]]</f>
        <v>0</v>
      </c>
      <c r="BA12">
        <f>+Casos_PN_CORR[[#This Row],[43947]]-Casos_PN_CORR[[#This Row],[43946]]</f>
        <v>0</v>
      </c>
      <c r="BB12">
        <f>+Casos_PN_CORR[[#This Row],[43948]]-Casos_PN_CORR[[#This Row],[43947]]</f>
        <v>0</v>
      </c>
      <c r="BC12">
        <f>+Casos_PN_CORR[[#This Row],[43949]]-Casos_PN_CORR[[#This Row],[43948]]</f>
        <v>0</v>
      </c>
      <c r="BD12">
        <f>+Casos_PN_CORR[[#This Row],[43950]]-Casos_PN_CORR[[#This Row],[43949]]</f>
        <v>0</v>
      </c>
      <c r="BE12">
        <f>+Casos_PN_CORR[[#This Row],[43951]]-Casos_PN_CORR[[#This Row],[43950]]</f>
        <v>0</v>
      </c>
      <c r="BF12">
        <f>+Casos_PN_CORR[[#This Row],[43952]]-Casos_PN_CORR[[#This Row],[43951]]</f>
        <v>0</v>
      </c>
      <c r="BG12">
        <f>+Casos_PN_CORR[[#This Row],[43953]]-Casos_PN_CORR[[#This Row],[43952]]</f>
        <v>0</v>
      </c>
      <c r="BH12">
        <f>+Casos_PN_CORR[[#This Row],[43954]]-Casos_PN_CORR[[#This Row],[43953]]</f>
        <v>0</v>
      </c>
      <c r="BI12">
        <f>+Casos_PN_CORR[[#This Row],[43955]]-Casos_PN_CORR[[#This Row],[43954]]</f>
        <v>0</v>
      </c>
      <c r="BJ12">
        <f>+Casos_PN_CORR[[#This Row],[43956]]-Casos_PN_CORR[[#This Row],[43955]]</f>
        <v>0</v>
      </c>
      <c r="BK12">
        <f>+Casos_PN_CORR[[#This Row],[43957]]-Casos_PN_CORR[[#This Row],[43956]]</f>
        <v>0</v>
      </c>
      <c r="BL12">
        <f>+Casos_PN_CORR[[#This Row],[43958]]-Casos_PN_CORR[[#This Row],[43957]]</f>
        <v>0</v>
      </c>
      <c r="BM12">
        <f>+Casos_PN_CORR[[#This Row],[43959]]-Casos_PN_CORR[[#This Row],[43958]]</f>
        <v>0</v>
      </c>
      <c r="BN12">
        <f>+Casos_PN_CORR[[#This Row],[43960]]-Casos_PN_CORR[[#This Row],[43959]]</f>
        <v>0</v>
      </c>
      <c r="BO12">
        <f>+Casos_PN_CORR[[#This Row],[43961]]-Casos_PN_CORR[[#This Row],[43960]]</f>
        <v>0</v>
      </c>
      <c r="BP12">
        <f>+Casos_PN_CORR[[#This Row],[43962]]-Casos_PN_CORR[[#This Row],[43961]]</f>
        <v>0</v>
      </c>
      <c r="BQ12">
        <f>+Casos_PN_CORR[[#This Row],[43963]]-Casos_PN_CORR[[#This Row],[43962]]</f>
        <v>0</v>
      </c>
      <c r="BR12">
        <f>+Casos_PN_CORR[[#This Row],[43964]]-Casos_PN_CORR[[#This Row],[43963]]</f>
        <v>0</v>
      </c>
      <c r="BS12">
        <f>+Casos_PN_CORR[[#This Row],[43965]]-Casos_PN_CORR[[#This Row],[43964]]</f>
        <v>0</v>
      </c>
      <c r="BT12">
        <f>+Casos_PN_CORR[[#This Row],[43966]]-Casos_PN_CORR[[#This Row],[43965]]</f>
        <v>0</v>
      </c>
      <c r="BU12">
        <f>+Casos_PN_CORR[[#This Row],[43967]]-Casos_PN_CORR[[#This Row],[43966]]</f>
        <v>0</v>
      </c>
      <c r="BV12">
        <f>+Casos_PN_CORR[[#This Row],[43968]]-Casos_PN_CORR[[#This Row],[43967]]</f>
        <v>0</v>
      </c>
      <c r="BW12">
        <f>+Casos_PN_CORR[[#This Row],[43969]]-Casos_PN_CORR[[#This Row],[43968]]</f>
        <v>0</v>
      </c>
      <c r="BX12">
        <f>+Casos_PN_CORR[[#This Row],[43970]]-Casos_PN_CORR[[#This Row],[43969]]</f>
        <v>0</v>
      </c>
      <c r="BY12">
        <f>+Casos_PN_CORR[[#This Row],[43971]]-Casos_PN_CORR[[#This Row],[43970]]</f>
        <v>0</v>
      </c>
      <c r="BZ12">
        <f>+Casos_PN_CORR[[#This Row],[43972]]-Casos_PN_CORR[[#This Row],[43971]]</f>
        <v>0</v>
      </c>
      <c r="CA12">
        <f>+Casos_PN_CORR[[#This Row],[43973]]-Casos_PN_CORR[[#This Row],[43972]]</f>
        <v>0</v>
      </c>
      <c r="CB12">
        <f>+Casos_PN_CORR[[#This Row],[43974]]-Casos_PN_CORR[[#This Row],[43973]]</f>
        <v>0</v>
      </c>
      <c r="CC12">
        <f>+Casos_PN_CORR[[#This Row],[43975]]-Casos_PN_CORR[[#This Row],[43974]]</f>
        <v>0</v>
      </c>
      <c r="CD12">
        <f>+Casos_PN_CORR[[#This Row],[43976]]-Casos_PN_CORR[[#This Row],[43975]]</f>
        <v>0</v>
      </c>
      <c r="CE12">
        <f>+Casos_PN_CORR[[#This Row],[43977]]-Casos_PN_CORR[[#This Row],[43976]]</f>
        <v>0</v>
      </c>
      <c r="CF12">
        <f>+Casos_PN_CORR[[#This Row],[43978]]-Casos_PN_CORR[[#This Row],[43977]]</f>
        <v>0</v>
      </c>
      <c r="CG12">
        <f>+Casos_PN_CORR[[#This Row],[43979]]-Casos_PN_CORR[[#This Row],[43978]]</f>
        <v>0</v>
      </c>
      <c r="CH12">
        <f>+Casos_PN_CORR[[#This Row],[43980]]-Casos_PN_CORR[[#This Row],[43979]]</f>
        <v>0</v>
      </c>
      <c r="CI12">
        <f>+Casos_PN_CORR[[#This Row],[43981]]-Casos_PN_CORR[[#This Row],[43980]]</f>
        <v>0</v>
      </c>
      <c r="CJ12">
        <f>+Casos_PN_CORR[[#This Row],[43982]]-Casos_PN_CORR[[#This Row],[43981]]</f>
        <v>0</v>
      </c>
      <c r="CK12">
        <f>+Casos_PN_CORR[[#This Row],[43983]]-Casos_PN_CORR[[#This Row],[43982]]</f>
        <v>0</v>
      </c>
      <c r="CL12">
        <f>+Casos_PN_CORR[[#This Row],[43984]]-Casos_PN_CORR[[#This Row],[43983]]</f>
        <v>0</v>
      </c>
      <c r="CM12">
        <f>+Casos_PN_CORR[[#This Row],[43985]]-Casos_PN_CORR[[#This Row],[43984]]</f>
        <v>0</v>
      </c>
      <c r="CN12">
        <f>+Casos_PN_CORR[[#This Row],[43986]]-Casos_PN_CORR[[#This Row],[43985]]</f>
        <v>0</v>
      </c>
      <c r="CO12">
        <f>+Casos_PN_CORR[[#This Row],[43987]]-Casos_PN_CORR[[#This Row],[43986]]</f>
        <v>399</v>
      </c>
      <c r="CP12">
        <f>+Casos_PN_CORR[[#This Row],[43988]]-Casos_PN_CORR[[#This Row],[43987]]</f>
        <v>0</v>
      </c>
      <c r="CQ12">
        <f>+Casos_PN_CORR[[#This Row],[43989]]-Casos_PN_CORR[[#This Row],[43988]]</f>
        <v>0</v>
      </c>
      <c r="CR12">
        <f>+Casos_PN_CORR[[#This Row],[43990]]-Casos_PN_CORR[[#This Row],[43989]]</f>
        <v>0</v>
      </c>
      <c r="CS12">
        <f>+Casos_PN_CORR[[#This Row],[43991]]-Casos_PN_CORR[[#This Row],[43990]]</f>
        <v>41</v>
      </c>
      <c r="CT12">
        <f>+Casos_PN_CORR[[#This Row],[43992]]-Casos_PN_CORR[[#This Row],[43991]]</f>
        <v>0</v>
      </c>
      <c r="CU12">
        <f>+Casos_PN_CORR[[#This Row],[43993]]-Casos_PN_CORR[[#This Row],[43992]]</f>
        <v>28</v>
      </c>
    </row>
    <row r="13" spans="1:137" x14ac:dyDescent="0.3">
      <c r="A13">
        <v>10401</v>
      </c>
      <c r="B13" s="2" t="s">
        <v>163</v>
      </c>
      <c r="C13" s="2" t="s">
        <v>273</v>
      </c>
      <c r="D13" s="2" t="s">
        <v>274</v>
      </c>
      <c r="E13" s="4">
        <f t="shared" si="0"/>
        <v>429</v>
      </c>
      <c r="F13">
        <f>+Casos_PN_CORR[[#This Row],[43900]]</f>
        <v>0</v>
      </c>
      <c r="G13">
        <f>+Casos_PN_CORR[[#This Row],[43901]]-Casos_PN_CORR[[#This Row],[43900]]</f>
        <v>0</v>
      </c>
      <c r="H13">
        <f>+Casos_PN_CORR[[#This Row],[43902]]-Casos_PN_CORR[[#This Row],[43901]]</f>
        <v>0</v>
      </c>
      <c r="I13">
        <f>+Casos_PN_CORR[[#This Row],[43903]]-Casos_PN_CORR[[#This Row],[43902]]</f>
        <v>0</v>
      </c>
      <c r="J13">
        <f>+Casos_PN_CORR[[#This Row],[43904]]-Casos_PN_CORR[[#This Row],[43903]]</f>
        <v>0</v>
      </c>
      <c r="K13">
        <f>+Casos_PN_CORR[[#This Row],[43905]]-Casos_PN_CORR[[#This Row],[43904]]</f>
        <v>0</v>
      </c>
      <c r="L13">
        <f>+Casos_PN_CORR[[#This Row],[43906]]-Casos_PN_CORR[[#This Row],[43905]]</f>
        <v>0</v>
      </c>
      <c r="M13">
        <f>+Casos_PN_CORR[[#This Row],[43907]]-Casos_PN_CORR[[#This Row],[43906]]</f>
        <v>0</v>
      </c>
      <c r="N13">
        <f>+Casos_PN_CORR[[#This Row],[43908]]-Casos_PN_CORR[[#This Row],[43907]]</f>
        <v>0</v>
      </c>
      <c r="O13">
        <f>+Casos_PN_CORR[[#This Row],[43909]]-Casos_PN_CORR[[#This Row],[43908]]</f>
        <v>0</v>
      </c>
      <c r="P13">
        <f>+Casos_PN_CORR[[#This Row],[43910]]-Casos_PN_CORR[[#This Row],[43909]]</f>
        <v>0</v>
      </c>
      <c r="Q13">
        <f>+Casos_PN_CORR[[#This Row],[43911]]-Casos_PN_CORR[[#This Row],[43910]]</f>
        <v>0</v>
      </c>
      <c r="R13">
        <f>+Casos_PN_CORR[[#This Row],[43912]]-Casos_PN_CORR[[#This Row],[43911]]</f>
        <v>0</v>
      </c>
      <c r="S13">
        <f>+Casos_PN_CORR[[#This Row],[43913]]-Casos_PN_CORR[[#This Row],[43912]]</f>
        <v>0</v>
      </c>
      <c r="T13">
        <f>+Casos_PN_CORR[[#This Row],[43914]]-Casos_PN_CORR[[#This Row],[43913]]</f>
        <v>0</v>
      </c>
      <c r="U13">
        <f>+Casos_PN_CORR[[#This Row],[43915]]-Casos_PN_CORR[[#This Row],[43914]]</f>
        <v>0</v>
      </c>
      <c r="V13">
        <f>+Casos_PN_CORR[[#This Row],[43916]]-Casos_PN_CORR[[#This Row],[43915]]</f>
        <v>0</v>
      </c>
      <c r="W13">
        <f>+Casos_PN_CORR[[#This Row],[43917]]-Casos_PN_CORR[[#This Row],[43916]]</f>
        <v>0</v>
      </c>
      <c r="X13">
        <f>+Casos_PN_CORR[[#This Row],[43918]]-Casos_PN_CORR[[#This Row],[43917]]</f>
        <v>0</v>
      </c>
      <c r="Y13">
        <f>+Casos_PN_CORR[[#This Row],[43919]]-Casos_PN_CORR[[#This Row],[43918]]</f>
        <v>0</v>
      </c>
      <c r="Z13">
        <f>+Casos_PN_CORR[[#This Row],[43920]]-Casos_PN_CORR[[#This Row],[43919]]</f>
        <v>0</v>
      </c>
      <c r="AA13">
        <f>+Casos_PN_CORR[[#This Row],[43921]]-Casos_PN_CORR[[#This Row],[43920]]</f>
        <v>0</v>
      </c>
      <c r="AB13">
        <f>+Casos_PN_CORR[[#This Row],[43922]]-Casos_PN_CORR[[#This Row],[43921]]</f>
        <v>0</v>
      </c>
      <c r="AC13">
        <f>+Casos_PN_CORR[[#This Row],[43923]]-Casos_PN_CORR[[#This Row],[43922]]</f>
        <v>0</v>
      </c>
      <c r="AD13">
        <f>+Casos_PN_CORR[[#This Row],[43924]]-Casos_PN_CORR[[#This Row],[43923]]</f>
        <v>0</v>
      </c>
      <c r="AE13">
        <f>+Casos_PN_CORR[[#This Row],[43925]]-Casos_PN_CORR[[#This Row],[43924]]</f>
        <v>0</v>
      </c>
      <c r="AF13">
        <f>+Casos_PN_CORR[[#This Row],[43926]]-Casos_PN_CORR[[#This Row],[43925]]</f>
        <v>0</v>
      </c>
      <c r="AG13">
        <f>+Casos_PN_CORR[[#This Row],[43927]]-Casos_PN_CORR[[#This Row],[43926]]</f>
        <v>0</v>
      </c>
      <c r="AH13">
        <f>+Casos_PN_CORR[[#This Row],[43928]]-Casos_PN_CORR[[#This Row],[43927]]</f>
        <v>0</v>
      </c>
      <c r="AI13">
        <f>+Casos_PN_CORR[[#This Row],[43929]]-Casos_PN_CORR[[#This Row],[43928]]</f>
        <v>0</v>
      </c>
      <c r="AJ13">
        <f>+Casos_PN_CORR[[#This Row],[43930]]-Casos_PN_CORR[[#This Row],[43929]]</f>
        <v>0</v>
      </c>
      <c r="AK13">
        <f>+Casos_PN_CORR[[#This Row],[43931]]-Casos_PN_CORR[[#This Row],[43930]]</f>
        <v>0</v>
      </c>
      <c r="AL13">
        <f>+Casos_PN_CORR[[#This Row],[43932]]-Casos_PN_CORR[[#This Row],[43931]]</f>
        <v>0</v>
      </c>
      <c r="AM13">
        <f>+Casos_PN_CORR[[#This Row],[43933]]-Casos_PN_CORR[[#This Row],[43932]]</f>
        <v>0</v>
      </c>
      <c r="AN13">
        <f>+Casos_PN_CORR[[#This Row],[43934]]-Casos_PN_CORR[[#This Row],[43933]]</f>
        <v>0</v>
      </c>
      <c r="AO13">
        <f>+Casos_PN_CORR[[#This Row],[43935]]-Casos_PN_CORR[[#This Row],[43934]]</f>
        <v>0</v>
      </c>
      <c r="AP13">
        <f>+Casos_PN_CORR[[#This Row],[43936]]-Casos_PN_CORR[[#This Row],[43935]]</f>
        <v>0</v>
      </c>
      <c r="AQ13">
        <f>+Casos_PN_CORR[[#This Row],[43937]]-Casos_PN_CORR[[#This Row],[43936]]</f>
        <v>0</v>
      </c>
      <c r="AR13">
        <f>+Casos_PN_CORR[[#This Row],[43938]]-Casos_PN_CORR[[#This Row],[43937]]</f>
        <v>0</v>
      </c>
      <c r="AS13">
        <f>+Casos_PN_CORR[[#This Row],[43939]]-Casos_PN_CORR[[#This Row],[43938]]</f>
        <v>0</v>
      </c>
      <c r="AT13">
        <f>+Casos_PN_CORR[[#This Row],[43940]]-Casos_PN_CORR[[#This Row],[43939]]</f>
        <v>0</v>
      </c>
      <c r="AU13">
        <f>+Casos_PN_CORR[[#This Row],[43941]]-Casos_PN_CORR[[#This Row],[43940]]</f>
        <v>0</v>
      </c>
      <c r="AV13">
        <f>+Casos_PN_CORR[[#This Row],[43942]]-Casos_PN_CORR[[#This Row],[43941]]</f>
        <v>0</v>
      </c>
      <c r="AW13">
        <f>+Casos_PN_CORR[[#This Row],[43943]]-Casos_PN_CORR[[#This Row],[43942]]</f>
        <v>0</v>
      </c>
      <c r="AX13">
        <f>+Casos_PN_CORR[[#This Row],[43944]]-Casos_PN_CORR[[#This Row],[43943]]</f>
        <v>0</v>
      </c>
      <c r="AY13">
        <f>+Casos_PN_CORR[[#This Row],[43945]]-Casos_PN_CORR[[#This Row],[43944]]</f>
        <v>0</v>
      </c>
      <c r="AZ13">
        <f>+Casos_PN_CORR[[#This Row],[43946]]-Casos_PN_CORR[[#This Row],[43945]]</f>
        <v>0</v>
      </c>
      <c r="BA13">
        <f>+Casos_PN_CORR[[#This Row],[43947]]-Casos_PN_CORR[[#This Row],[43946]]</f>
        <v>0</v>
      </c>
      <c r="BB13">
        <f>+Casos_PN_CORR[[#This Row],[43948]]-Casos_PN_CORR[[#This Row],[43947]]</f>
        <v>0</v>
      </c>
      <c r="BC13">
        <f>+Casos_PN_CORR[[#This Row],[43949]]-Casos_PN_CORR[[#This Row],[43948]]</f>
        <v>0</v>
      </c>
      <c r="BD13">
        <f>+Casos_PN_CORR[[#This Row],[43950]]-Casos_PN_CORR[[#This Row],[43949]]</f>
        <v>0</v>
      </c>
      <c r="BE13">
        <f>+Casos_PN_CORR[[#This Row],[43951]]-Casos_PN_CORR[[#This Row],[43950]]</f>
        <v>0</v>
      </c>
      <c r="BF13">
        <f>+Casos_PN_CORR[[#This Row],[43952]]-Casos_PN_CORR[[#This Row],[43951]]</f>
        <v>0</v>
      </c>
      <c r="BG13">
        <f>+Casos_PN_CORR[[#This Row],[43953]]-Casos_PN_CORR[[#This Row],[43952]]</f>
        <v>0</v>
      </c>
      <c r="BH13">
        <f>+Casos_PN_CORR[[#This Row],[43954]]-Casos_PN_CORR[[#This Row],[43953]]</f>
        <v>0</v>
      </c>
      <c r="BI13">
        <f>+Casos_PN_CORR[[#This Row],[43955]]-Casos_PN_CORR[[#This Row],[43954]]</f>
        <v>0</v>
      </c>
      <c r="BJ13">
        <f>+Casos_PN_CORR[[#This Row],[43956]]-Casos_PN_CORR[[#This Row],[43955]]</f>
        <v>0</v>
      </c>
      <c r="BK13">
        <f>+Casos_PN_CORR[[#This Row],[43957]]-Casos_PN_CORR[[#This Row],[43956]]</f>
        <v>0</v>
      </c>
      <c r="BL13">
        <f>+Casos_PN_CORR[[#This Row],[43958]]-Casos_PN_CORR[[#This Row],[43957]]</f>
        <v>0</v>
      </c>
      <c r="BM13">
        <f>+Casos_PN_CORR[[#This Row],[43959]]-Casos_PN_CORR[[#This Row],[43958]]</f>
        <v>0</v>
      </c>
      <c r="BN13">
        <f>+Casos_PN_CORR[[#This Row],[43960]]-Casos_PN_CORR[[#This Row],[43959]]</f>
        <v>0</v>
      </c>
      <c r="BO13">
        <f>+Casos_PN_CORR[[#This Row],[43961]]-Casos_PN_CORR[[#This Row],[43960]]</f>
        <v>0</v>
      </c>
      <c r="BP13">
        <f>+Casos_PN_CORR[[#This Row],[43962]]-Casos_PN_CORR[[#This Row],[43961]]</f>
        <v>0</v>
      </c>
      <c r="BQ13">
        <f>+Casos_PN_CORR[[#This Row],[43963]]-Casos_PN_CORR[[#This Row],[43962]]</f>
        <v>0</v>
      </c>
      <c r="BR13">
        <f>+Casos_PN_CORR[[#This Row],[43964]]-Casos_PN_CORR[[#This Row],[43963]]</f>
        <v>0</v>
      </c>
      <c r="BS13">
        <f>+Casos_PN_CORR[[#This Row],[43965]]-Casos_PN_CORR[[#This Row],[43964]]</f>
        <v>0</v>
      </c>
      <c r="BT13">
        <f>+Casos_PN_CORR[[#This Row],[43966]]-Casos_PN_CORR[[#This Row],[43965]]</f>
        <v>0</v>
      </c>
      <c r="BU13">
        <f>+Casos_PN_CORR[[#This Row],[43967]]-Casos_PN_CORR[[#This Row],[43966]]</f>
        <v>0</v>
      </c>
      <c r="BV13">
        <f>+Casos_PN_CORR[[#This Row],[43968]]-Casos_PN_CORR[[#This Row],[43967]]</f>
        <v>0</v>
      </c>
      <c r="BW13">
        <f>+Casos_PN_CORR[[#This Row],[43969]]-Casos_PN_CORR[[#This Row],[43968]]</f>
        <v>0</v>
      </c>
      <c r="BX13">
        <f>+Casos_PN_CORR[[#This Row],[43970]]-Casos_PN_CORR[[#This Row],[43969]]</f>
        <v>0</v>
      </c>
      <c r="BY13">
        <f>+Casos_PN_CORR[[#This Row],[43971]]-Casos_PN_CORR[[#This Row],[43970]]</f>
        <v>0</v>
      </c>
      <c r="BZ13">
        <f>+Casos_PN_CORR[[#This Row],[43972]]-Casos_PN_CORR[[#This Row],[43971]]</f>
        <v>0</v>
      </c>
      <c r="CA13">
        <f>+Casos_PN_CORR[[#This Row],[43973]]-Casos_PN_CORR[[#This Row],[43972]]</f>
        <v>0</v>
      </c>
      <c r="CB13">
        <f>+Casos_PN_CORR[[#This Row],[43974]]-Casos_PN_CORR[[#This Row],[43973]]</f>
        <v>0</v>
      </c>
      <c r="CC13">
        <f>+Casos_PN_CORR[[#This Row],[43975]]-Casos_PN_CORR[[#This Row],[43974]]</f>
        <v>0</v>
      </c>
      <c r="CD13">
        <f>+Casos_PN_CORR[[#This Row],[43976]]-Casos_PN_CORR[[#This Row],[43975]]</f>
        <v>0</v>
      </c>
      <c r="CE13">
        <f>+Casos_PN_CORR[[#This Row],[43977]]-Casos_PN_CORR[[#This Row],[43976]]</f>
        <v>0</v>
      </c>
      <c r="CF13">
        <f>+Casos_PN_CORR[[#This Row],[43978]]-Casos_PN_CORR[[#This Row],[43977]]</f>
        <v>0</v>
      </c>
      <c r="CG13">
        <f>+Casos_PN_CORR[[#This Row],[43979]]-Casos_PN_CORR[[#This Row],[43978]]</f>
        <v>0</v>
      </c>
      <c r="CH13">
        <f>+Casos_PN_CORR[[#This Row],[43980]]-Casos_PN_CORR[[#This Row],[43979]]</f>
        <v>0</v>
      </c>
      <c r="CI13">
        <f>+Casos_PN_CORR[[#This Row],[43981]]-Casos_PN_CORR[[#This Row],[43980]]</f>
        <v>0</v>
      </c>
      <c r="CJ13">
        <f>+Casos_PN_CORR[[#This Row],[43982]]-Casos_PN_CORR[[#This Row],[43981]]</f>
        <v>0</v>
      </c>
      <c r="CK13">
        <f>+Casos_PN_CORR[[#This Row],[43983]]-Casos_PN_CORR[[#This Row],[43982]]</f>
        <v>0</v>
      </c>
      <c r="CL13">
        <f>+Casos_PN_CORR[[#This Row],[43984]]-Casos_PN_CORR[[#This Row],[43983]]</f>
        <v>0</v>
      </c>
      <c r="CM13">
        <f>+Casos_PN_CORR[[#This Row],[43985]]-Casos_PN_CORR[[#This Row],[43984]]</f>
        <v>0</v>
      </c>
      <c r="CN13">
        <f>+Casos_PN_CORR[[#This Row],[43986]]-Casos_PN_CORR[[#This Row],[43985]]</f>
        <v>0</v>
      </c>
      <c r="CO13">
        <f>+Casos_PN_CORR[[#This Row],[43987]]-Casos_PN_CORR[[#This Row],[43986]]</f>
        <v>362</v>
      </c>
      <c r="CP13">
        <f>+Casos_PN_CORR[[#This Row],[43988]]-Casos_PN_CORR[[#This Row],[43987]]</f>
        <v>0</v>
      </c>
      <c r="CQ13">
        <f>+Casos_PN_CORR[[#This Row],[43989]]-Casos_PN_CORR[[#This Row],[43988]]</f>
        <v>0</v>
      </c>
      <c r="CR13">
        <f>+Casos_PN_CORR[[#This Row],[43990]]-Casos_PN_CORR[[#This Row],[43989]]</f>
        <v>0</v>
      </c>
      <c r="CS13">
        <f>+Casos_PN_CORR[[#This Row],[43991]]-Casos_PN_CORR[[#This Row],[43990]]</f>
        <v>31</v>
      </c>
      <c r="CT13">
        <f>+Casos_PN_CORR[[#This Row],[43992]]-Casos_PN_CORR[[#This Row],[43991]]</f>
        <v>0</v>
      </c>
      <c r="CU13">
        <f>+Casos_PN_CORR[[#This Row],[43993]]-Casos_PN_CORR[[#This Row],[43992]]</f>
        <v>36</v>
      </c>
    </row>
    <row r="14" spans="1:137" x14ac:dyDescent="0.3">
      <c r="A14">
        <v>120902</v>
      </c>
      <c r="B14" s="2" t="s">
        <v>191</v>
      </c>
      <c r="C14" s="2" t="s">
        <v>449</v>
      </c>
      <c r="D14" s="2" t="s">
        <v>450</v>
      </c>
      <c r="E14" s="4">
        <f t="shared" si="0"/>
        <v>410</v>
      </c>
      <c r="F14">
        <f>+Casos_PN_CORR[[#This Row],[43900]]</f>
        <v>0</v>
      </c>
      <c r="G14">
        <f>+Casos_PN_CORR[[#This Row],[43901]]-Casos_PN_CORR[[#This Row],[43900]]</f>
        <v>0</v>
      </c>
      <c r="H14">
        <f>+Casos_PN_CORR[[#This Row],[43902]]-Casos_PN_CORR[[#This Row],[43901]]</f>
        <v>0</v>
      </c>
      <c r="I14">
        <f>+Casos_PN_CORR[[#This Row],[43903]]-Casos_PN_CORR[[#This Row],[43902]]</f>
        <v>0</v>
      </c>
      <c r="J14">
        <f>+Casos_PN_CORR[[#This Row],[43904]]-Casos_PN_CORR[[#This Row],[43903]]</f>
        <v>0</v>
      </c>
      <c r="K14">
        <f>+Casos_PN_CORR[[#This Row],[43905]]-Casos_PN_CORR[[#This Row],[43904]]</f>
        <v>0</v>
      </c>
      <c r="L14">
        <f>+Casos_PN_CORR[[#This Row],[43906]]-Casos_PN_CORR[[#This Row],[43905]]</f>
        <v>0</v>
      </c>
      <c r="M14">
        <f>+Casos_PN_CORR[[#This Row],[43907]]-Casos_PN_CORR[[#This Row],[43906]]</f>
        <v>0</v>
      </c>
      <c r="N14">
        <f>+Casos_PN_CORR[[#This Row],[43908]]-Casos_PN_CORR[[#This Row],[43907]]</f>
        <v>0</v>
      </c>
      <c r="O14">
        <f>+Casos_PN_CORR[[#This Row],[43909]]-Casos_PN_CORR[[#This Row],[43908]]</f>
        <v>0</v>
      </c>
      <c r="P14">
        <f>+Casos_PN_CORR[[#This Row],[43910]]-Casos_PN_CORR[[#This Row],[43909]]</f>
        <v>0</v>
      </c>
      <c r="Q14">
        <f>+Casos_PN_CORR[[#This Row],[43911]]-Casos_PN_CORR[[#This Row],[43910]]</f>
        <v>0</v>
      </c>
      <c r="R14">
        <f>+Casos_PN_CORR[[#This Row],[43912]]-Casos_PN_CORR[[#This Row],[43911]]</f>
        <v>0</v>
      </c>
      <c r="S14">
        <f>+Casos_PN_CORR[[#This Row],[43913]]-Casos_PN_CORR[[#This Row],[43912]]</f>
        <v>0</v>
      </c>
      <c r="T14">
        <f>+Casos_PN_CORR[[#This Row],[43914]]-Casos_PN_CORR[[#This Row],[43913]]</f>
        <v>0</v>
      </c>
      <c r="U14">
        <f>+Casos_PN_CORR[[#This Row],[43915]]-Casos_PN_CORR[[#This Row],[43914]]</f>
        <v>0</v>
      </c>
      <c r="V14">
        <f>+Casos_PN_CORR[[#This Row],[43916]]-Casos_PN_CORR[[#This Row],[43915]]</f>
        <v>0</v>
      </c>
      <c r="W14">
        <f>+Casos_PN_CORR[[#This Row],[43917]]-Casos_PN_CORR[[#This Row],[43916]]</f>
        <v>0</v>
      </c>
      <c r="X14">
        <f>+Casos_PN_CORR[[#This Row],[43918]]-Casos_PN_CORR[[#This Row],[43917]]</f>
        <v>0</v>
      </c>
      <c r="Y14">
        <f>+Casos_PN_CORR[[#This Row],[43919]]-Casos_PN_CORR[[#This Row],[43918]]</f>
        <v>0</v>
      </c>
      <c r="Z14">
        <f>+Casos_PN_CORR[[#This Row],[43920]]-Casos_PN_CORR[[#This Row],[43919]]</f>
        <v>0</v>
      </c>
      <c r="AA14">
        <f>+Casos_PN_CORR[[#This Row],[43921]]-Casos_PN_CORR[[#This Row],[43920]]</f>
        <v>0</v>
      </c>
      <c r="AB14">
        <f>+Casos_PN_CORR[[#This Row],[43922]]-Casos_PN_CORR[[#This Row],[43921]]</f>
        <v>0</v>
      </c>
      <c r="AC14">
        <f>+Casos_PN_CORR[[#This Row],[43923]]-Casos_PN_CORR[[#This Row],[43922]]</f>
        <v>0</v>
      </c>
      <c r="AD14">
        <f>+Casos_PN_CORR[[#This Row],[43924]]-Casos_PN_CORR[[#This Row],[43923]]</f>
        <v>0</v>
      </c>
      <c r="AE14">
        <f>+Casos_PN_CORR[[#This Row],[43925]]-Casos_PN_CORR[[#This Row],[43924]]</f>
        <v>0</v>
      </c>
      <c r="AF14">
        <f>+Casos_PN_CORR[[#This Row],[43926]]-Casos_PN_CORR[[#This Row],[43925]]</f>
        <v>0</v>
      </c>
      <c r="AG14">
        <f>+Casos_PN_CORR[[#This Row],[43927]]-Casos_PN_CORR[[#This Row],[43926]]</f>
        <v>0</v>
      </c>
      <c r="AH14">
        <f>+Casos_PN_CORR[[#This Row],[43928]]-Casos_PN_CORR[[#This Row],[43927]]</f>
        <v>0</v>
      </c>
      <c r="AI14">
        <f>+Casos_PN_CORR[[#This Row],[43929]]-Casos_PN_CORR[[#This Row],[43928]]</f>
        <v>0</v>
      </c>
      <c r="AJ14">
        <f>+Casos_PN_CORR[[#This Row],[43930]]-Casos_PN_CORR[[#This Row],[43929]]</f>
        <v>0</v>
      </c>
      <c r="AK14">
        <f>+Casos_PN_CORR[[#This Row],[43931]]-Casos_PN_CORR[[#This Row],[43930]]</f>
        <v>0</v>
      </c>
      <c r="AL14">
        <f>+Casos_PN_CORR[[#This Row],[43932]]-Casos_PN_CORR[[#This Row],[43931]]</f>
        <v>0</v>
      </c>
      <c r="AM14">
        <f>+Casos_PN_CORR[[#This Row],[43933]]-Casos_PN_CORR[[#This Row],[43932]]</f>
        <v>0</v>
      </c>
      <c r="AN14">
        <f>+Casos_PN_CORR[[#This Row],[43934]]-Casos_PN_CORR[[#This Row],[43933]]</f>
        <v>0</v>
      </c>
      <c r="AO14">
        <f>+Casos_PN_CORR[[#This Row],[43935]]-Casos_PN_CORR[[#This Row],[43934]]</f>
        <v>0</v>
      </c>
      <c r="AP14">
        <f>+Casos_PN_CORR[[#This Row],[43936]]-Casos_PN_CORR[[#This Row],[43935]]</f>
        <v>0</v>
      </c>
      <c r="AQ14">
        <f>+Casos_PN_CORR[[#This Row],[43937]]-Casos_PN_CORR[[#This Row],[43936]]</f>
        <v>0</v>
      </c>
      <c r="AR14">
        <f>+Casos_PN_CORR[[#This Row],[43938]]-Casos_PN_CORR[[#This Row],[43937]]</f>
        <v>0</v>
      </c>
      <c r="AS14">
        <f>+Casos_PN_CORR[[#This Row],[43939]]-Casos_PN_CORR[[#This Row],[43938]]</f>
        <v>0</v>
      </c>
      <c r="AT14">
        <f>+Casos_PN_CORR[[#This Row],[43940]]-Casos_PN_CORR[[#This Row],[43939]]</f>
        <v>0</v>
      </c>
      <c r="AU14">
        <f>+Casos_PN_CORR[[#This Row],[43941]]-Casos_PN_CORR[[#This Row],[43940]]</f>
        <v>0</v>
      </c>
      <c r="AV14">
        <f>+Casos_PN_CORR[[#This Row],[43942]]-Casos_PN_CORR[[#This Row],[43941]]</f>
        <v>0</v>
      </c>
      <c r="AW14">
        <f>+Casos_PN_CORR[[#This Row],[43943]]-Casos_PN_CORR[[#This Row],[43942]]</f>
        <v>0</v>
      </c>
      <c r="AX14">
        <f>+Casos_PN_CORR[[#This Row],[43944]]-Casos_PN_CORR[[#This Row],[43943]]</f>
        <v>0</v>
      </c>
      <c r="AY14">
        <f>+Casos_PN_CORR[[#This Row],[43945]]-Casos_PN_CORR[[#This Row],[43944]]</f>
        <v>0</v>
      </c>
      <c r="AZ14">
        <f>+Casos_PN_CORR[[#This Row],[43946]]-Casos_PN_CORR[[#This Row],[43945]]</f>
        <v>0</v>
      </c>
      <c r="BA14">
        <f>+Casos_PN_CORR[[#This Row],[43947]]-Casos_PN_CORR[[#This Row],[43946]]</f>
        <v>0</v>
      </c>
      <c r="BB14">
        <f>+Casos_PN_CORR[[#This Row],[43948]]-Casos_PN_CORR[[#This Row],[43947]]</f>
        <v>0</v>
      </c>
      <c r="BC14">
        <f>+Casos_PN_CORR[[#This Row],[43949]]-Casos_PN_CORR[[#This Row],[43948]]</f>
        <v>0</v>
      </c>
      <c r="BD14">
        <f>+Casos_PN_CORR[[#This Row],[43950]]-Casos_PN_CORR[[#This Row],[43949]]</f>
        <v>0</v>
      </c>
      <c r="BE14">
        <f>+Casos_PN_CORR[[#This Row],[43951]]-Casos_PN_CORR[[#This Row],[43950]]</f>
        <v>0</v>
      </c>
      <c r="BF14">
        <f>+Casos_PN_CORR[[#This Row],[43952]]-Casos_PN_CORR[[#This Row],[43951]]</f>
        <v>0</v>
      </c>
      <c r="BG14">
        <f>+Casos_PN_CORR[[#This Row],[43953]]-Casos_PN_CORR[[#This Row],[43952]]</f>
        <v>0</v>
      </c>
      <c r="BH14">
        <f>+Casos_PN_CORR[[#This Row],[43954]]-Casos_PN_CORR[[#This Row],[43953]]</f>
        <v>0</v>
      </c>
      <c r="BI14">
        <f>+Casos_PN_CORR[[#This Row],[43955]]-Casos_PN_CORR[[#This Row],[43954]]</f>
        <v>0</v>
      </c>
      <c r="BJ14">
        <f>+Casos_PN_CORR[[#This Row],[43956]]-Casos_PN_CORR[[#This Row],[43955]]</f>
        <v>0</v>
      </c>
      <c r="BK14">
        <f>+Casos_PN_CORR[[#This Row],[43957]]-Casos_PN_CORR[[#This Row],[43956]]</f>
        <v>0</v>
      </c>
      <c r="BL14">
        <f>+Casos_PN_CORR[[#This Row],[43958]]-Casos_PN_CORR[[#This Row],[43957]]</f>
        <v>0</v>
      </c>
      <c r="BM14">
        <f>+Casos_PN_CORR[[#This Row],[43959]]-Casos_PN_CORR[[#This Row],[43958]]</f>
        <v>0</v>
      </c>
      <c r="BN14">
        <f>+Casos_PN_CORR[[#This Row],[43960]]-Casos_PN_CORR[[#This Row],[43959]]</f>
        <v>0</v>
      </c>
      <c r="BO14">
        <f>+Casos_PN_CORR[[#This Row],[43961]]-Casos_PN_CORR[[#This Row],[43960]]</f>
        <v>0</v>
      </c>
      <c r="BP14">
        <f>+Casos_PN_CORR[[#This Row],[43962]]-Casos_PN_CORR[[#This Row],[43961]]</f>
        <v>0</v>
      </c>
      <c r="BQ14">
        <f>+Casos_PN_CORR[[#This Row],[43963]]-Casos_PN_CORR[[#This Row],[43962]]</f>
        <v>0</v>
      </c>
      <c r="BR14">
        <f>+Casos_PN_CORR[[#This Row],[43964]]-Casos_PN_CORR[[#This Row],[43963]]</f>
        <v>0</v>
      </c>
      <c r="BS14">
        <f>+Casos_PN_CORR[[#This Row],[43965]]-Casos_PN_CORR[[#This Row],[43964]]</f>
        <v>0</v>
      </c>
      <c r="BT14">
        <f>+Casos_PN_CORR[[#This Row],[43966]]-Casos_PN_CORR[[#This Row],[43965]]</f>
        <v>0</v>
      </c>
      <c r="BU14">
        <f>+Casos_PN_CORR[[#This Row],[43967]]-Casos_PN_CORR[[#This Row],[43966]]</f>
        <v>0</v>
      </c>
      <c r="BV14">
        <f>+Casos_PN_CORR[[#This Row],[43968]]-Casos_PN_CORR[[#This Row],[43967]]</f>
        <v>0</v>
      </c>
      <c r="BW14">
        <f>+Casos_PN_CORR[[#This Row],[43969]]-Casos_PN_CORR[[#This Row],[43968]]</f>
        <v>0</v>
      </c>
      <c r="BX14">
        <f>+Casos_PN_CORR[[#This Row],[43970]]-Casos_PN_CORR[[#This Row],[43969]]</f>
        <v>0</v>
      </c>
      <c r="BY14">
        <f>+Casos_PN_CORR[[#This Row],[43971]]-Casos_PN_CORR[[#This Row],[43970]]</f>
        <v>0</v>
      </c>
      <c r="BZ14">
        <f>+Casos_PN_CORR[[#This Row],[43972]]-Casos_PN_CORR[[#This Row],[43971]]</f>
        <v>0</v>
      </c>
      <c r="CA14">
        <f>+Casos_PN_CORR[[#This Row],[43973]]-Casos_PN_CORR[[#This Row],[43972]]</f>
        <v>0</v>
      </c>
      <c r="CB14">
        <f>+Casos_PN_CORR[[#This Row],[43974]]-Casos_PN_CORR[[#This Row],[43973]]</f>
        <v>0</v>
      </c>
      <c r="CC14">
        <f>+Casos_PN_CORR[[#This Row],[43975]]-Casos_PN_CORR[[#This Row],[43974]]</f>
        <v>0</v>
      </c>
      <c r="CD14">
        <f>+Casos_PN_CORR[[#This Row],[43976]]-Casos_PN_CORR[[#This Row],[43975]]</f>
        <v>0</v>
      </c>
      <c r="CE14">
        <f>+Casos_PN_CORR[[#This Row],[43977]]-Casos_PN_CORR[[#This Row],[43976]]</f>
        <v>0</v>
      </c>
      <c r="CF14">
        <f>+Casos_PN_CORR[[#This Row],[43978]]-Casos_PN_CORR[[#This Row],[43977]]</f>
        <v>0</v>
      </c>
      <c r="CG14">
        <f>+Casos_PN_CORR[[#This Row],[43979]]-Casos_PN_CORR[[#This Row],[43978]]</f>
        <v>0</v>
      </c>
      <c r="CH14">
        <f>+Casos_PN_CORR[[#This Row],[43980]]-Casos_PN_CORR[[#This Row],[43979]]</f>
        <v>0</v>
      </c>
      <c r="CI14">
        <f>+Casos_PN_CORR[[#This Row],[43981]]-Casos_PN_CORR[[#This Row],[43980]]</f>
        <v>0</v>
      </c>
      <c r="CJ14">
        <f>+Casos_PN_CORR[[#This Row],[43982]]-Casos_PN_CORR[[#This Row],[43981]]</f>
        <v>0</v>
      </c>
      <c r="CK14">
        <f>+Casos_PN_CORR[[#This Row],[43983]]-Casos_PN_CORR[[#This Row],[43982]]</f>
        <v>0</v>
      </c>
      <c r="CL14">
        <f>+Casos_PN_CORR[[#This Row],[43984]]-Casos_PN_CORR[[#This Row],[43983]]</f>
        <v>0</v>
      </c>
      <c r="CM14">
        <f>+Casos_PN_CORR[[#This Row],[43985]]-Casos_PN_CORR[[#This Row],[43984]]</f>
        <v>0</v>
      </c>
      <c r="CN14">
        <f>+Casos_PN_CORR[[#This Row],[43986]]-Casos_PN_CORR[[#This Row],[43985]]</f>
        <v>0</v>
      </c>
      <c r="CO14">
        <f>+Casos_PN_CORR[[#This Row],[43987]]-Casos_PN_CORR[[#This Row],[43986]]</f>
        <v>281</v>
      </c>
      <c r="CP14">
        <f>+Casos_PN_CORR[[#This Row],[43988]]-Casos_PN_CORR[[#This Row],[43987]]</f>
        <v>0</v>
      </c>
      <c r="CQ14">
        <f>+Casos_PN_CORR[[#This Row],[43989]]-Casos_PN_CORR[[#This Row],[43988]]</f>
        <v>0</v>
      </c>
      <c r="CR14">
        <f>+Casos_PN_CORR[[#This Row],[43990]]-Casos_PN_CORR[[#This Row],[43989]]</f>
        <v>0</v>
      </c>
      <c r="CS14">
        <f>+Casos_PN_CORR[[#This Row],[43991]]-Casos_PN_CORR[[#This Row],[43990]]</f>
        <v>63</v>
      </c>
      <c r="CT14">
        <f>+Casos_PN_CORR[[#This Row],[43992]]-Casos_PN_CORR[[#This Row],[43991]]</f>
        <v>0</v>
      </c>
      <c r="CU14">
        <f>+Casos_PN_CORR[[#This Row],[43993]]-Casos_PN_CORR[[#This Row],[43992]]</f>
        <v>66</v>
      </c>
    </row>
    <row r="15" spans="1:137" x14ac:dyDescent="0.3">
      <c r="A15">
        <v>40404</v>
      </c>
      <c r="B15" s="2" t="s">
        <v>154</v>
      </c>
      <c r="C15" s="2" t="s">
        <v>234</v>
      </c>
      <c r="D15" s="2" t="s">
        <v>235</v>
      </c>
      <c r="E15" s="4">
        <f t="shared" si="0"/>
        <v>401</v>
      </c>
      <c r="F15">
        <f>+Casos_PN_CORR[[#This Row],[43900]]</f>
        <v>0</v>
      </c>
      <c r="G15">
        <f>+Casos_PN_CORR[[#This Row],[43901]]-Casos_PN_CORR[[#This Row],[43900]]</f>
        <v>0</v>
      </c>
      <c r="H15">
        <f>+Casos_PN_CORR[[#This Row],[43902]]-Casos_PN_CORR[[#This Row],[43901]]</f>
        <v>0</v>
      </c>
      <c r="I15">
        <f>+Casos_PN_CORR[[#This Row],[43903]]-Casos_PN_CORR[[#This Row],[43902]]</f>
        <v>0</v>
      </c>
      <c r="J15">
        <f>+Casos_PN_CORR[[#This Row],[43904]]-Casos_PN_CORR[[#This Row],[43903]]</f>
        <v>0</v>
      </c>
      <c r="K15">
        <f>+Casos_PN_CORR[[#This Row],[43905]]-Casos_PN_CORR[[#This Row],[43904]]</f>
        <v>0</v>
      </c>
      <c r="L15">
        <f>+Casos_PN_CORR[[#This Row],[43906]]-Casos_PN_CORR[[#This Row],[43905]]</f>
        <v>0</v>
      </c>
      <c r="M15">
        <f>+Casos_PN_CORR[[#This Row],[43907]]-Casos_PN_CORR[[#This Row],[43906]]</f>
        <v>0</v>
      </c>
      <c r="N15">
        <f>+Casos_PN_CORR[[#This Row],[43908]]-Casos_PN_CORR[[#This Row],[43907]]</f>
        <v>0</v>
      </c>
      <c r="O15">
        <f>+Casos_PN_CORR[[#This Row],[43909]]-Casos_PN_CORR[[#This Row],[43908]]</f>
        <v>0</v>
      </c>
      <c r="P15">
        <f>+Casos_PN_CORR[[#This Row],[43910]]-Casos_PN_CORR[[#This Row],[43909]]</f>
        <v>0</v>
      </c>
      <c r="Q15">
        <f>+Casos_PN_CORR[[#This Row],[43911]]-Casos_PN_CORR[[#This Row],[43910]]</f>
        <v>0</v>
      </c>
      <c r="R15">
        <f>+Casos_PN_CORR[[#This Row],[43912]]-Casos_PN_CORR[[#This Row],[43911]]</f>
        <v>0</v>
      </c>
      <c r="S15">
        <f>+Casos_PN_CORR[[#This Row],[43913]]-Casos_PN_CORR[[#This Row],[43912]]</f>
        <v>0</v>
      </c>
      <c r="T15">
        <f>+Casos_PN_CORR[[#This Row],[43914]]-Casos_PN_CORR[[#This Row],[43913]]</f>
        <v>0</v>
      </c>
      <c r="U15">
        <f>+Casos_PN_CORR[[#This Row],[43915]]-Casos_PN_CORR[[#This Row],[43914]]</f>
        <v>0</v>
      </c>
      <c r="V15">
        <f>+Casos_PN_CORR[[#This Row],[43916]]-Casos_PN_CORR[[#This Row],[43915]]</f>
        <v>0</v>
      </c>
      <c r="W15">
        <f>+Casos_PN_CORR[[#This Row],[43917]]-Casos_PN_CORR[[#This Row],[43916]]</f>
        <v>0</v>
      </c>
      <c r="X15">
        <f>+Casos_PN_CORR[[#This Row],[43918]]-Casos_PN_CORR[[#This Row],[43917]]</f>
        <v>0</v>
      </c>
      <c r="Y15">
        <f>+Casos_PN_CORR[[#This Row],[43919]]-Casos_PN_CORR[[#This Row],[43918]]</f>
        <v>0</v>
      </c>
      <c r="Z15">
        <f>+Casos_PN_CORR[[#This Row],[43920]]-Casos_PN_CORR[[#This Row],[43919]]</f>
        <v>0</v>
      </c>
      <c r="AA15">
        <f>+Casos_PN_CORR[[#This Row],[43921]]-Casos_PN_CORR[[#This Row],[43920]]</f>
        <v>0</v>
      </c>
      <c r="AB15">
        <f>+Casos_PN_CORR[[#This Row],[43922]]-Casos_PN_CORR[[#This Row],[43921]]</f>
        <v>0</v>
      </c>
      <c r="AC15">
        <f>+Casos_PN_CORR[[#This Row],[43923]]-Casos_PN_CORR[[#This Row],[43922]]</f>
        <v>0</v>
      </c>
      <c r="AD15">
        <f>+Casos_PN_CORR[[#This Row],[43924]]-Casos_PN_CORR[[#This Row],[43923]]</f>
        <v>0</v>
      </c>
      <c r="AE15">
        <f>+Casos_PN_CORR[[#This Row],[43925]]-Casos_PN_CORR[[#This Row],[43924]]</f>
        <v>0</v>
      </c>
      <c r="AF15">
        <f>+Casos_PN_CORR[[#This Row],[43926]]-Casos_PN_CORR[[#This Row],[43925]]</f>
        <v>0</v>
      </c>
      <c r="AG15">
        <f>+Casos_PN_CORR[[#This Row],[43927]]-Casos_PN_CORR[[#This Row],[43926]]</f>
        <v>0</v>
      </c>
      <c r="AH15">
        <f>+Casos_PN_CORR[[#This Row],[43928]]-Casos_PN_CORR[[#This Row],[43927]]</f>
        <v>0</v>
      </c>
      <c r="AI15">
        <f>+Casos_PN_CORR[[#This Row],[43929]]-Casos_PN_CORR[[#This Row],[43928]]</f>
        <v>0</v>
      </c>
      <c r="AJ15">
        <f>+Casos_PN_CORR[[#This Row],[43930]]-Casos_PN_CORR[[#This Row],[43929]]</f>
        <v>0</v>
      </c>
      <c r="AK15">
        <f>+Casos_PN_CORR[[#This Row],[43931]]-Casos_PN_CORR[[#This Row],[43930]]</f>
        <v>0</v>
      </c>
      <c r="AL15">
        <f>+Casos_PN_CORR[[#This Row],[43932]]-Casos_PN_CORR[[#This Row],[43931]]</f>
        <v>0</v>
      </c>
      <c r="AM15">
        <f>+Casos_PN_CORR[[#This Row],[43933]]-Casos_PN_CORR[[#This Row],[43932]]</f>
        <v>0</v>
      </c>
      <c r="AN15">
        <f>+Casos_PN_CORR[[#This Row],[43934]]-Casos_PN_CORR[[#This Row],[43933]]</f>
        <v>0</v>
      </c>
      <c r="AO15">
        <f>+Casos_PN_CORR[[#This Row],[43935]]-Casos_PN_CORR[[#This Row],[43934]]</f>
        <v>0</v>
      </c>
      <c r="AP15">
        <f>+Casos_PN_CORR[[#This Row],[43936]]-Casos_PN_CORR[[#This Row],[43935]]</f>
        <v>0</v>
      </c>
      <c r="AQ15">
        <f>+Casos_PN_CORR[[#This Row],[43937]]-Casos_PN_CORR[[#This Row],[43936]]</f>
        <v>0</v>
      </c>
      <c r="AR15">
        <f>+Casos_PN_CORR[[#This Row],[43938]]-Casos_PN_CORR[[#This Row],[43937]]</f>
        <v>0</v>
      </c>
      <c r="AS15">
        <f>+Casos_PN_CORR[[#This Row],[43939]]-Casos_PN_CORR[[#This Row],[43938]]</f>
        <v>0</v>
      </c>
      <c r="AT15">
        <f>+Casos_PN_CORR[[#This Row],[43940]]-Casos_PN_CORR[[#This Row],[43939]]</f>
        <v>0</v>
      </c>
      <c r="AU15">
        <f>+Casos_PN_CORR[[#This Row],[43941]]-Casos_PN_CORR[[#This Row],[43940]]</f>
        <v>0</v>
      </c>
      <c r="AV15">
        <f>+Casos_PN_CORR[[#This Row],[43942]]-Casos_PN_CORR[[#This Row],[43941]]</f>
        <v>0</v>
      </c>
      <c r="AW15">
        <f>+Casos_PN_CORR[[#This Row],[43943]]-Casos_PN_CORR[[#This Row],[43942]]</f>
        <v>0</v>
      </c>
      <c r="AX15">
        <f>+Casos_PN_CORR[[#This Row],[43944]]-Casos_PN_CORR[[#This Row],[43943]]</f>
        <v>0</v>
      </c>
      <c r="AY15">
        <f>+Casos_PN_CORR[[#This Row],[43945]]-Casos_PN_CORR[[#This Row],[43944]]</f>
        <v>0</v>
      </c>
      <c r="AZ15">
        <f>+Casos_PN_CORR[[#This Row],[43946]]-Casos_PN_CORR[[#This Row],[43945]]</f>
        <v>0</v>
      </c>
      <c r="BA15">
        <f>+Casos_PN_CORR[[#This Row],[43947]]-Casos_PN_CORR[[#This Row],[43946]]</f>
        <v>0</v>
      </c>
      <c r="BB15">
        <f>+Casos_PN_CORR[[#This Row],[43948]]-Casos_PN_CORR[[#This Row],[43947]]</f>
        <v>0</v>
      </c>
      <c r="BC15">
        <f>+Casos_PN_CORR[[#This Row],[43949]]-Casos_PN_CORR[[#This Row],[43948]]</f>
        <v>0</v>
      </c>
      <c r="BD15">
        <f>+Casos_PN_CORR[[#This Row],[43950]]-Casos_PN_CORR[[#This Row],[43949]]</f>
        <v>0</v>
      </c>
      <c r="BE15">
        <f>+Casos_PN_CORR[[#This Row],[43951]]-Casos_PN_CORR[[#This Row],[43950]]</f>
        <v>0</v>
      </c>
      <c r="BF15">
        <f>+Casos_PN_CORR[[#This Row],[43952]]-Casos_PN_CORR[[#This Row],[43951]]</f>
        <v>0</v>
      </c>
      <c r="BG15">
        <f>+Casos_PN_CORR[[#This Row],[43953]]-Casos_PN_CORR[[#This Row],[43952]]</f>
        <v>0</v>
      </c>
      <c r="BH15">
        <f>+Casos_PN_CORR[[#This Row],[43954]]-Casos_PN_CORR[[#This Row],[43953]]</f>
        <v>0</v>
      </c>
      <c r="BI15">
        <f>+Casos_PN_CORR[[#This Row],[43955]]-Casos_PN_CORR[[#This Row],[43954]]</f>
        <v>0</v>
      </c>
      <c r="BJ15">
        <f>+Casos_PN_CORR[[#This Row],[43956]]-Casos_PN_CORR[[#This Row],[43955]]</f>
        <v>0</v>
      </c>
      <c r="BK15">
        <f>+Casos_PN_CORR[[#This Row],[43957]]-Casos_PN_CORR[[#This Row],[43956]]</f>
        <v>0</v>
      </c>
      <c r="BL15">
        <f>+Casos_PN_CORR[[#This Row],[43958]]-Casos_PN_CORR[[#This Row],[43957]]</f>
        <v>0</v>
      </c>
      <c r="BM15">
        <f>+Casos_PN_CORR[[#This Row],[43959]]-Casos_PN_CORR[[#This Row],[43958]]</f>
        <v>0</v>
      </c>
      <c r="BN15">
        <f>+Casos_PN_CORR[[#This Row],[43960]]-Casos_PN_CORR[[#This Row],[43959]]</f>
        <v>0</v>
      </c>
      <c r="BO15">
        <f>+Casos_PN_CORR[[#This Row],[43961]]-Casos_PN_CORR[[#This Row],[43960]]</f>
        <v>0</v>
      </c>
      <c r="BP15">
        <f>+Casos_PN_CORR[[#This Row],[43962]]-Casos_PN_CORR[[#This Row],[43961]]</f>
        <v>0</v>
      </c>
      <c r="BQ15">
        <f>+Casos_PN_CORR[[#This Row],[43963]]-Casos_PN_CORR[[#This Row],[43962]]</f>
        <v>0</v>
      </c>
      <c r="BR15">
        <f>+Casos_PN_CORR[[#This Row],[43964]]-Casos_PN_CORR[[#This Row],[43963]]</f>
        <v>0</v>
      </c>
      <c r="BS15">
        <f>+Casos_PN_CORR[[#This Row],[43965]]-Casos_PN_CORR[[#This Row],[43964]]</f>
        <v>0</v>
      </c>
      <c r="BT15">
        <f>+Casos_PN_CORR[[#This Row],[43966]]-Casos_PN_CORR[[#This Row],[43965]]</f>
        <v>0</v>
      </c>
      <c r="BU15">
        <f>+Casos_PN_CORR[[#This Row],[43967]]-Casos_PN_CORR[[#This Row],[43966]]</f>
        <v>0</v>
      </c>
      <c r="BV15">
        <f>+Casos_PN_CORR[[#This Row],[43968]]-Casos_PN_CORR[[#This Row],[43967]]</f>
        <v>0</v>
      </c>
      <c r="BW15">
        <f>+Casos_PN_CORR[[#This Row],[43969]]-Casos_PN_CORR[[#This Row],[43968]]</f>
        <v>0</v>
      </c>
      <c r="BX15">
        <f>+Casos_PN_CORR[[#This Row],[43970]]-Casos_PN_CORR[[#This Row],[43969]]</f>
        <v>0</v>
      </c>
      <c r="BY15">
        <f>+Casos_PN_CORR[[#This Row],[43971]]-Casos_PN_CORR[[#This Row],[43970]]</f>
        <v>0</v>
      </c>
      <c r="BZ15">
        <f>+Casos_PN_CORR[[#This Row],[43972]]-Casos_PN_CORR[[#This Row],[43971]]</f>
        <v>0</v>
      </c>
      <c r="CA15">
        <f>+Casos_PN_CORR[[#This Row],[43973]]-Casos_PN_CORR[[#This Row],[43972]]</f>
        <v>0</v>
      </c>
      <c r="CB15">
        <f>+Casos_PN_CORR[[#This Row],[43974]]-Casos_PN_CORR[[#This Row],[43973]]</f>
        <v>0</v>
      </c>
      <c r="CC15">
        <f>+Casos_PN_CORR[[#This Row],[43975]]-Casos_PN_CORR[[#This Row],[43974]]</f>
        <v>0</v>
      </c>
      <c r="CD15">
        <f>+Casos_PN_CORR[[#This Row],[43976]]-Casos_PN_CORR[[#This Row],[43975]]</f>
        <v>0</v>
      </c>
      <c r="CE15">
        <f>+Casos_PN_CORR[[#This Row],[43977]]-Casos_PN_CORR[[#This Row],[43976]]</f>
        <v>0</v>
      </c>
      <c r="CF15">
        <f>+Casos_PN_CORR[[#This Row],[43978]]-Casos_PN_CORR[[#This Row],[43977]]</f>
        <v>0</v>
      </c>
      <c r="CG15">
        <f>+Casos_PN_CORR[[#This Row],[43979]]-Casos_PN_CORR[[#This Row],[43978]]</f>
        <v>0</v>
      </c>
      <c r="CH15">
        <f>+Casos_PN_CORR[[#This Row],[43980]]-Casos_PN_CORR[[#This Row],[43979]]</f>
        <v>0</v>
      </c>
      <c r="CI15">
        <f>+Casos_PN_CORR[[#This Row],[43981]]-Casos_PN_CORR[[#This Row],[43980]]</f>
        <v>0</v>
      </c>
      <c r="CJ15">
        <f>+Casos_PN_CORR[[#This Row],[43982]]-Casos_PN_CORR[[#This Row],[43981]]</f>
        <v>0</v>
      </c>
      <c r="CK15">
        <f>+Casos_PN_CORR[[#This Row],[43983]]-Casos_PN_CORR[[#This Row],[43982]]</f>
        <v>0</v>
      </c>
      <c r="CL15">
        <f>+Casos_PN_CORR[[#This Row],[43984]]-Casos_PN_CORR[[#This Row],[43983]]</f>
        <v>0</v>
      </c>
      <c r="CM15">
        <f>+Casos_PN_CORR[[#This Row],[43985]]-Casos_PN_CORR[[#This Row],[43984]]</f>
        <v>0</v>
      </c>
      <c r="CN15">
        <f>+Casos_PN_CORR[[#This Row],[43986]]-Casos_PN_CORR[[#This Row],[43985]]</f>
        <v>0</v>
      </c>
      <c r="CO15">
        <f>+Casos_PN_CORR[[#This Row],[43987]]-Casos_PN_CORR[[#This Row],[43986]]</f>
        <v>385</v>
      </c>
      <c r="CP15">
        <f>+Casos_PN_CORR[[#This Row],[43988]]-Casos_PN_CORR[[#This Row],[43987]]</f>
        <v>0</v>
      </c>
      <c r="CQ15">
        <f>+Casos_PN_CORR[[#This Row],[43989]]-Casos_PN_CORR[[#This Row],[43988]]</f>
        <v>0</v>
      </c>
      <c r="CR15">
        <f>+Casos_PN_CORR[[#This Row],[43990]]-Casos_PN_CORR[[#This Row],[43989]]</f>
        <v>0</v>
      </c>
      <c r="CS15">
        <f>+Casos_PN_CORR[[#This Row],[43991]]-Casos_PN_CORR[[#This Row],[43990]]</f>
        <v>9</v>
      </c>
      <c r="CT15">
        <f>+Casos_PN_CORR[[#This Row],[43992]]-Casos_PN_CORR[[#This Row],[43991]]</f>
        <v>0</v>
      </c>
      <c r="CU15">
        <f>+Casos_PN_CORR[[#This Row],[43993]]-Casos_PN_CORR[[#This Row],[43992]]</f>
        <v>7</v>
      </c>
    </row>
    <row r="16" spans="1:137" x14ac:dyDescent="0.3">
      <c r="A16">
        <v>120302</v>
      </c>
      <c r="B16" s="2" t="s">
        <v>191</v>
      </c>
      <c r="C16" s="2" t="s">
        <v>380</v>
      </c>
      <c r="D16" s="2" t="s">
        <v>451</v>
      </c>
      <c r="E16" s="4">
        <f t="shared" si="0"/>
        <v>397</v>
      </c>
      <c r="F16">
        <f>+Casos_PN_CORR[[#This Row],[43900]]</f>
        <v>0</v>
      </c>
      <c r="G16">
        <f>+Casos_PN_CORR[[#This Row],[43901]]-Casos_PN_CORR[[#This Row],[43900]]</f>
        <v>0</v>
      </c>
      <c r="H16">
        <f>+Casos_PN_CORR[[#This Row],[43902]]-Casos_PN_CORR[[#This Row],[43901]]</f>
        <v>0</v>
      </c>
      <c r="I16">
        <f>+Casos_PN_CORR[[#This Row],[43903]]-Casos_PN_CORR[[#This Row],[43902]]</f>
        <v>0</v>
      </c>
      <c r="J16">
        <f>+Casos_PN_CORR[[#This Row],[43904]]-Casos_PN_CORR[[#This Row],[43903]]</f>
        <v>0</v>
      </c>
      <c r="K16">
        <f>+Casos_PN_CORR[[#This Row],[43905]]-Casos_PN_CORR[[#This Row],[43904]]</f>
        <v>0</v>
      </c>
      <c r="L16">
        <f>+Casos_PN_CORR[[#This Row],[43906]]-Casos_PN_CORR[[#This Row],[43905]]</f>
        <v>0</v>
      </c>
      <c r="M16">
        <f>+Casos_PN_CORR[[#This Row],[43907]]-Casos_PN_CORR[[#This Row],[43906]]</f>
        <v>0</v>
      </c>
      <c r="N16">
        <f>+Casos_PN_CORR[[#This Row],[43908]]-Casos_PN_CORR[[#This Row],[43907]]</f>
        <v>0</v>
      </c>
      <c r="O16">
        <f>+Casos_PN_CORR[[#This Row],[43909]]-Casos_PN_CORR[[#This Row],[43908]]</f>
        <v>0</v>
      </c>
      <c r="P16">
        <f>+Casos_PN_CORR[[#This Row],[43910]]-Casos_PN_CORR[[#This Row],[43909]]</f>
        <v>0</v>
      </c>
      <c r="Q16">
        <f>+Casos_PN_CORR[[#This Row],[43911]]-Casos_PN_CORR[[#This Row],[43910]]</f>
        <v>0</v>
      </c>
      <c r="R16">
        <f>+Casos_PN_CORR[[#This Row],[43912]]-Casos_PN_CORR[[#This Row],[43911]]</f>
        <v>0</v>
      </c>
      <c r="S16">
        <f>+Casos_PN_CORR[[#This Row],[43913]]-Casos_PN_CORR[[#This Row],[43912]]</f>
        <v>0</v>
      </c>
      <c r="T16">
        <f>+Casos_PN_CORR[[#This Row],[43914]]-Casos_PN_CORR[[#This Row],[43913]]</f>
        <v>0</v>
      </c>
      <c r="U16">
        <f>+Casos_PN_CORR[[#This Row],[43915]]-Casos_PN_CORR[[#This Row],[43914]]</f>
        <v>0</v>
      </c>
      <c r="V16">
        <f>+Casos_PN_CORR[[#This Row],[43916]]-Casos_PN_CORR[[#This Row],[43915]]</f>
        <v>0</v>
      </c>
      <c r="W16">
        <f>+Casos_PN_CORR[[#This Row],[43917]]-Casos_PN_CORR[[#This Row],[43916]]</f>
        <v>0</v>
      </c>
      <c r="X16">
        <f>+Casos_PN_CORR[[#This Row],[43918]]-Casos_PN_CORR[[#This Row],[43917]]</f>
        <v>0</v>
      </c>
      <c r="Y16">
        <f>+Casos_PN_CORR[[#This Row],[43919]]-Casos_PN_CORR[[#This Row],[43918]]</f>
        <v>0</v>
      </c>
      <c r="Z16">
        <f>+Casos_PN_CORR[[#This Row],[43920]]-Casos_PN_CORR[[#This Row],[43919]]</f>
        <v>0</v>
      </c>
      <c r="AA16">
        <f>+Casos_PN_CORR[[#This Row],[43921]]-Casos_PN_CORR[[#This Row],[43920]]</f>
        <v>0</v>
      </c>
      <c r="AB16">
        <f>+Casos_PN_CORR[[#This Row],[43922]]-Casos_PN_CORR[[#This Row],[43921]]</f>
        <v>0</v>
      </c>
      <c r="AC16">
        <f>+Casos_PN_CORR[[#This Row],[43923]]-Casos_PN_CORR[[#This Row],[43922]]</f>
        <v>0</v>
      </c>
      <c r="AD16">
        <f>+Casos_PN_CORR[[#This Row],[43924]]-Casos_PN_CORR[[#This Row],[43923]]</f>
        <v>0</v>
      </c>
      <c r="AE16">
        <f>+Casos_PN_CORR[[#This Row],[43925]]-Casos_PN_CORR[[#This Row],[43924]]</f>
        <v>0</v>
      </c>
      <c r="AF16">
        <f>+Casos_PN_CORR[[#This Row],[43926]]-Casos_PN_CORR[[#This Row],[43925]]</f>
        <v>0</v>
      </c>
      <c r="AG16">
        <f>+Casos_PN_CORR[[#This Row],[43927]]-Casos_PN_CORR[[#This Row],[43926]]</f>
        <v>0</v>
      </c>
      <c r="AH16">
        <f>+Casos_PN_CORR[[#This Row],[43928]]-Casos_PN_CORR[[#This Row],[43927]]</f>
        <v>0</v>
      </c>
      <c r="AI16">
        <f>+Casos_PN_CORR[[#This Row],[43929]]-Casos_PN_CORR[[#This Row],[43928]]</f>
        <v>0</v>
      </c>
      <c r="AJ16">
        <f>+Casos_PN_CORR[[#This Row],[43930]]-Casos_PN_CORR[[#This Row],[43929]]</f>
        <v>0</v>
      </c>
      <c r="AK16">
        <f>+Casos_PN_CORR[[#This Row],[43931]]-Casos_PN_CORR[[#This Row],[43930]]</f>
        <v>0</v>
      </c>
      <c r="AL16">
        <f>+Casos_PN_CORR[[#This Row],[43932]]-Casos_PN_CORR[[#This Row],[43931]]</f>
        <v>0</v>
      </c>
      <c r="AM16">
        <f>+Casos_PN_CORR[[#This Row],[43933]]-Casos_PN_CORR[[#This Row],[43932]]</f>
        <v>0</v>
      </c>
      <c r="AN16">
        <f>+Casos_PN_CORR[[#This Row],[43934]]-Casos_PN_CORR[[#This Row],[43933]]</f>
        <v>0</v>
      </c>
      <c r="AO16">
        <f>+Casos_PN_CORR[[#This Row],[43935]]-Casos_PN_CORR[[#This Row],[43934]]</f>
        <v>0</v>
      </c>
      <c r="AP16">
        <f>+Casos_PN_CORR[[#This Row],[43936]]-Casos_PN_CORR[[#This Row],[43935]]</f>
        <v>0</v>
      </c>
      <c r="AQ16">
        <f>+Casos_PN_CORR[[#This Row],[43937]]-Casos_PN_CORR[[#This Row],[43936]]</f>
        <v>0</v>
      </c>
      <c r="AR16">
        <f>+Casos_PN_CORR[[#This Row],[43938]]-Casos_PN_CORR[[#This Row],[43937]]</f>
        <v>0</v>
      </c>
      <c r="AS16">
        <f>+Casos_PN_CORR[[#This Row],[43939]]-Casos_PN_CORR[[#This Row],[43938]]</f>
        <v>0</v>
      </c>
      <c r="AT16">
        <f>+Casos_PN_CORR[[#This Row],[43940]]-Casos_PN_CORR[[#This Row],[43939]]</f>
        <v>0</v>
      </c>
      <c r="AU16">
        <f>+Casos_PN_CORR[[#This Row],[43941]]-Casos_PN_CORR[[#This Row],[43940]]</f>
        <v>0</v>
      </c>
      <c r="AV16">
        <f>+Casos_PN_CORR[[#This Row],[43942]]-Casos_PN_CORR[[#This Row],[43941]]</f>
        <v>0</v>
      </c>
      <c r="AW16">
        <f>+Casos_PN_CORR[[#This Row],[43943]]-Casos_PN_CORR[[#This Row],[43942]]</f>
        <v>0</v>
      </c>
      <c r="AX16">
        <f>+Casos_PN_CORR[[#This Row],[43944]]-Casos_PN_CORR[[#This Row],[43943]]</f>
        <v>0</v>
      </c>
      <c r="AY16">
        <f>+Casos_PN_CORR[[#This Row],[43945]]-Casos_PN_CORR[[#This Row],[43944]]</f>
        <v>0</v>
      </c>
      <c r="AZ16">
        <f>+Casos_PN_CORR[[#This Row],[43946]]-Casos_PN_CORR[[#This Row],[43945]]</f>
        <v>0</v>
      </c>
      <c r="BA16">
        <f>+Casos_PN_CORR[[#This Row],[43947]]-Casos_PN_CORR[[#This Row],[43946]]</f>
        <v>0</v>
      </c>
      <c r="BB16">
        <f>+Casos_PN_CORR[[#This Row],[43948]]-Casos_PN_CORR[[#This Row],[43947]]</f>
        <v>0</v>
      </c>
      <c r="BC16">
        <f>+Casos_PN_CORR[[#This Row],[43949]]-Casos_PN_CORR[[#This Row],[43948]]</f>
        <v>0</v>
      </c>
      <c r="BD16">
        <f>+Casos_PN_CORR[[#This Row],[43950]]-Casos_PN_CORR[[#This Row],[43949]]</f>
        <v>0</v>
      </c>
      <c r="BE16">
        <f>+Casos_PN_CORR[[#This Row],[43951]]-Casos_PN_CORR[[#This Row],[43950]]</f>
        <v>0</v>
      </c>
      <c r="BF16">
        <f>+Casos_PN_CORR[[#This Row],[43952]]-Casos_PN_CORR[[#This Row],[43951]]</f>
        <v>0</v>
      </c>
      <c r="BG16">
        <f>+Casos_PN_CORR[[#This Row],[43953]]-Casos_PN_CORR[[#This Row],[43952]]</f>
        <v>0</v>
      </c>
      <c r="BH16">
        <f>+Casos_PN_CORR[[#This Row],[43954]]-Casos_PN_CORR[[#This Row],[43953]]</f>
        <v>0</v>
      </c>
      <c r="BI16">
        <f>+Casos_PN_CORR[[#This Row],[43955]]-Casos_PN_CORR[[#This Row],[43954]]</f>
        <v>0</v>
      </c>
      <c r="BJ16">
        <f>+Casos_PN_CORR[[#This Row],[43956]]-Casos_PN_CORR[[#This Row],[43955]]</f>
        <v>0</v>
      </c>
      <c r="BK16">
        <f>+Casos_PN_CORR[[#This Row],[43957]]-Casos_PN_CORR[[#This Row],[43956]]</f>
        <v>0</v>
      </c>
      <c r="BL16">
        <f>+Casos_PN_CORR[[#This Row],[43958]]-Casos_PN_CORR[[#This Row],[43957]]</f>
        <v>0</v>
      </c>
      <c r="BM16">
        <f>+Casos_PN_CORR[[#This Row],[43959]]-Casos_PN_CORR[[#This Row],[43958]]</f>
        <v>0</v>
      </c>
      <c r="BN16">
        <f>+Casos_PN_CORR[[#This Row],[43960]]-Casos_PN_CORR[[#This Row],[43959]]</f>
        <v>0</v>
      </c>
      <c r="BO16">
        <f>+Casos_PN_CORR[[#This Row],[43961]]-Casos_PN_CORR[[#This Row],[43960]]</f>
        <v>0</v>
      </c>
      <c r="BP16">
        <f>+Casos_PN_CORR[[#This Row],[43962]]-Casos_PN_CORR[[#This Row],[43961]]</f>
        <v>0</v>
      </c>
      <c r="BQ16">
        <f>+Casos_PN_CORR[[#This Row],[43963]]-Casos_PN_CORR[[#This Row],[43962]]</f>
        <v>0</v>
      </c>
      <c r="BR16">
        <f>+Casos_PN_CORR[[#This Row],[43964]]-Casos_PN_CORR[[#This Row],[43963]]</f>
        <v>0</v>
      </c>
      <c r="BS16">
        <f>+Casos_PN_CORR[[#This Row],[43965]]-Casos_PN_CORR[[#This Row],[43964]]</f>
        <v>0</v>
      </c>
      <c r="BT16">
        <f>+Casos_PN_CORR[[#This Row],[43966]]-Casos_PN_CORR[[#This Row],[43965]]</f>
        <v>0</v>
      </c>
      <c r="BU16">
        <f>+Casos_PN_CORR[[#This Row],[43967]]-Casos_PN_CORR[[#This Row],[43966]]</f>
        <v>0</v>
      </c>
      <c r="BV16">
        <f>+Casos_PN_CORR[[#This Row],[43968]]-Casos_PN_CORR[[#This Row],[43967]]</f>
        <v>0</v>
      </c>
      <c r="BW16">
        <f>+Casos_PN_CORR[[#This Row],[43969]]-Casos_PN_CORR[[#This Row],[43968]]</f>
        <v>0</v>
      </c>
      <c r="BX16">
        <f>+Casos_PN_CORR[[#This Row],[43970]]-Casos_PN_CORR[[#This Row],[43969]]</f>
        <v>0</v>
      </c>
      <c r="BY16">
        <f>+Casos_PN_CORR[[#This Row],[43971]]-Casos_PN_CORR[[#This Row],[43970]]</f>
        <v>0</v>
      </c>
      <c r="BZ16">
        <f>+Casos_PN_CORR[[#This Row],[43972]]-Casos_PN_CORR[[#This Row],[43971]]</f>
        <v>0</v>
      </c>
      <c r="CA16">
        <f>+Casos_PN_CORR[[#This Row],[43973]]-Casos_PN_CORR[[#This Row],[43972]]</f>
        <v>0</v>
      </c>
      <c r="CB16">
        <f>+Casos_PN_CORR[[#This Row],[43974]]-Casos_PN_CORR[[#This Row],[43973]]</f>
        <v>0</v>
      </c>
      <c r="CC16">
        <f>+Casos_PN_CORR[[#This Row],[43975]]-Casos_PN_CORR[[#This Row],[43974]]</f>
        <v>0</v>
      </c>
      <c r="CD16">
        <f>+Casos_PN_CORR[[#This Row],[43976]]-Casos_PN_CORR[[#This Row],[43975]]</f>
        <v>0</v>
      </c>
      <c r="CE16">
        <f>+Casos_PN_CORR[[#This Row],[43977]]-Casos_PN_CORR[[#This Row],[43976]]</f>
        <v>0</v>
      </c>
      <c r="CF16">
        <f>+Casos_PN_CORR[[#This Row],[43978]]-Casos_PN_CORR[[#This Row],[43977]]</f>
        <v>0</v>
      </c>
      <c r="CG16">
        <f>+Casos_PN_CORR[[#This Row],[43979]]-Casos_PN_CORR[[#This Row],[43978]]</f>
        <v>0</v>
      </c>
      <c r="CH16">
        <f>+Casos_PN_CORR[[#This Row],[43980]]-Casos_PN_CORR[[#This Row],[43979]]</f>
        <v>0</v>
      </c>
      <c r="CI16">
        <f>+Casos_PN_CORR[[#This Row],[43981]]-Casos_PN_CORR[[#This Row],[43980]]</f>
        <v>0</v>
      </c>
      <c r="CJ16">
        <f>+Casos_PN_CORR[[#This Row],[43982]]-Casos_PN_CORR[[#This Row],[43981]]</f>
        <v>0</v>
      </c>
      <c r="CK16">
        <f>+Casos_PN_CORR[[#This Row],[43983]]-Casos_PN_CORR[[#This Row],[43982]]</f>
        <v>0</v>
      </c>
      <c r="CL16">
        <f>+Casos_PN_CORR[[#This Row],[43984]]-Casos_PN_CORR[[#This Row],[43983]]</f>
        <v>0</v>
      </c>
      <c r="CM16">
        <f>+Casos_PN_CORR[[#This Row],[43985]]-Casos_PN_CORR[[#This Row],[43984]]</f>
        <v>0</v>
      </c>
      <c r="CN16">
        <f>+Casos_PN_CORR[[#This Row],[43986]]-Casos_PN_CORR[[#This Row],[43985]]</f>
        <v>0</v>
      </c>
      <c r="CO16">
        <f>+Casos_PN_CORR[[#This Row],[43987]]-Casos_PN_CORR[[#This Row],[43986]]</f>
        <v>324</v>
      </c>
      <c r="CP16">
        <f>+Casos_PN_CORR[[#This Row],[43988]]-Casos_PN_CORR[[#This Row],[43987]]</f>
        <v>0</v>
      </c>
      <c r="CQ16">
        <f>+Casos_PN_CORR[[#This Row],[43989]]-Casos_PN_CORR[[#This Row],[43988]]</f>
        <v>0</v>
      </c>
      <c r="CR16">
        <f>+Casos_PN_CORR[[#This Row],[43990]]-Casos_PN_CORR[[#This Row],[43989]]</f>
        <v>0</v>
      </c>
      <c r="CS16">
        <f>+Casos_PN_CORR[[#This Row],[43991]]-Casos_PN_CORR[[#This Row],[43990]]</f>
        <v>38</v>
      </c>
      <c r="CT16">
        <f>+Casos_PN_CORR[[#This Row],[43992]]-Casos_PN_CORR[[#This Row],[43991]]</f>
        <v>0</v>
      </c>
      <c r="CU16">
        <f>+Casos_PN_CORR[[#This Row],[43993]]-Casos_PN_CORR[[#This Row],[43992]]</f>
        <v>35</v>
      </c>
    </row>
    <row r="17" spans="1:99" x14ac:dyDescent="0.3">
      <c r="A17">
        <v>120503</v>
      </c>
      <c r="B17" s="2" t="s">
        <v>191</v>
      </c>
      <c r="C17" s="2" t="s">
        <v>447</v>
      </c>
      <c r="D17" s="2" t="s">
        <v>452</v>
      </c>
      <c r="E17" s="4">
        <f t="shared" si="0"/>
        <v>374</v>
      </c>
      <c r="F17">
        <f>+Casos_PN_CORR[[#This Row],[43900]]</f>
        <v>0</v>
      </c>
      <c r="G17">
        <f>+Casos_PN_CORR[[#This Row],[43901]]-Casos_PN_CORR[[#This Row],[43900]]</f>
        <v>0</v>
      </c>
      <c r="H17">
        <f>+Casos_PN_CORR[[#This Row],[43902]]-Casos_PN_CORR[[#This Row],[43901]]</f>
        <v>0</v>
      </c>
      <c r="I17">
        <f>+Casos_PN_CORR[[#This Row],[43903]]-Casos_PN_CORR[[#This Row],[43902]]</f>
        <v>0</v>
      </c>
      <c r="J17">
        <f>+Casos_PN_CORR[[#This Row],[43904]]-Casos_PN_CORR[[#This Row],[43903]]</f>
        <v>0</v>
      </c>
      <c r="K17">
        <f>+Casos_PN_CORR[[#This Row],[43905]]-Casos_PN_CORR[[#This Row],[43904]]</f>
        <v>0</v>
      </c>
      <c r="L17">
        <f>+Casos_PN_CORR[[#This Row],[43906]]-Casos_PN_CORR[[#This Row],[43905]]</f>
        <v>0</v>
      </c>
      <c r="M17">
        <f>+Casos_PN_CORR[[#This Row],[43907]]-Casos_PN_CORR[[#This Row],[43906]]</f>
        <v>0</v>
      </c>
      <c r="N17">
        <f>+Casos_PN_CORR[[#This Row],[43908]]-Casos_PN_CORR[[#This Row],[43907]]</f>
        <v>0</v>
      </c>
      <c r="O17">
        <f>+Casos_PN_CORR[[#This Row],[43909]]-Casos_PN_CORR[[#This Row],[43908]]</f>
        <v>0</v>
      </c>
      <c r="P17">
        <f>+Casos_PN_CORR[[#This Row],[43910]]-Casos_PN_CORR[[#This Row],[43909]]</f>
        <v>0</v>
      </c>
      <c r="Q17">
        <f>+Casos_PN_CORR[[#This Row],[43911]]-Casos_PN_CORR[[#This Row],[43910]]</f>
        <v>0</v>
      </c>
      <c r="R17">
        <f>+Casos_PN_CORR[[#This Row],[43912]]-Casos_PN_CORR[[#This Row],[43911]]</f>
        <v>0</v>
      </c>
      <c r="S17">
        <f>+Casos_PN_CORR[[#This Row],[43913]]-Casos_PN_CORR[[#This Row],[43912]]</f>
        <v>0</v>
      </c>
      <c r="T17">
        <f>+Casos_PN_CORR[[#This Row],[43914]]-Casos_PN_CORR[[#This Row],[43913]]</f>
        <v>0</v>
      </c>
      <c r="U17">
        <f>+Casos_PN_CORR[[#This Row],[43915]]-Casos_PN_CORR[[#This Row],[43914]]</f>
        <v>0</v>
      </c>
      <c r="V17">
        <f>+Casos_PN_CORR[[#This Row],[43916]]-Casos_PN_CORR[[#This Row],[43915]]</f>
        <v>0</v>
      </c>
      <c r="W17">
        <f>+Casos_PN_CORR[[#This Row],[43917]]-Casos_PN_CORR[[#This Row],[43916]]</f>
        <v>0</v>
      </c>
      <c r="X17">
        <f>+Casos_PN_CORR[[#This Row],[43918]]-Casos_PN_CORR[[#This Row],[43917]]</f>
        <v>0</v>
      </c>
      <c r="Y17">
        <f>+Casos_PN_CORR[[#This Row],[43919]]-Casos_PN_CORR[[#This Row],[43918]]</f>
        <v>0</v>
      </c>
      <c r="Z17">
        <f>+Casos_PN_CORR[[#This Row],[43920]]-Casos_PN_CORR[[#This Row],[43919]]</f>
        <v>0</v>
      </c>
      <c r="AA17">
        <f>+Casos_PN_CORR[[#This Row],[43921]]-Casos_PN_CORR[[#This Row],[43920]]</f>
        <v>0</v>
      </c>
      <c r="AB17">
        <f>+Casos_PN_CORR[[#This Row],[43922]]-Casos_PN_CORR[[#This Row],[43921]]</f>
        <v>0</v>
      </c>
      <c r="AC17">
        <f>+Casos_PN_CORR[[#This Row],[43923]]-Casos_PN_CORR[[#This Row],[43922]]</f>
        <v>0</v>
      </c>
      <c r="AD17">
        <f>+Casos_PN_CORR[[#This Row],[43924]]-Casos_PN_CORR[[#This Row],[43923]]</f>
        <v>0</v>
      </c>
      <c r="AE17">
        <f>+Casos_PN_CORR[[#This Row],[43925]]-Casos_PN_CORR[[#This Row],[43924]]</f>
        <v>0</v>
      </c>
      <c r="AF17">
        <f>+Casos_PN_CORR[[#This Row],[43926]]-Casos_PN_CORR[[#This Row],[43925]]</f>
        <v>0</v>
      </c>
      <c r="AG17">
        <f>+Casos_PN_CORR[[#This Row],[43927]]-Casos_PN_CORR[[#This Row],[43926]]</f>
        <v>0</v>
      </c>
      <c r="AH17">
        <f>+Casos_PN_CORR[[#This Row],[43928]]-Casos_PN_CORR[[#This Row],[43927]]</f>
        <v>0</v>
      </c>
      <c r="AI17">
        <f>+Casos_PN_CORR[[#This Row],[43929]]-Casos_PN_CORR[[#This Row],[43928]]</f>
        <v>0</v>
      </c>
      <c r="AJ17">
        <f>+Casos_PN_CORR[[#This Row],[43930]]-Casos_PN_CORR[[#This Row],[43929]]</f>
        <v>0</v>
      </c>
      <c r="AK17">
        <f>+Casos_PN_CORR[[#This Row],[43931]]-Casos_PN_CORR[[#This Row],[43930]]</f>
        <v>0</v>
      </c>
      <c r="AL17">
        <f>+Casos_PN_CORR[[#This Row],[43932]]-Casos_PN_CORR[[#This Row],[43931]]</f>
        <v>0</v>
      </c>
      <c r="AM17">
        <f>+Casos_PN_CORR[[#This Row],[43933]]-Casos_PN_CORR[[#This Row],[43932]]</f>
        <v>0</v>
      </c>
      <c r="AN17">
        <f>+Casos_PN_CORR[[#This Row],[43934]]-Casos_PN_CORR[[#This Row],[43933]]</f>
        <v>0</v>
      </c>
      <c r="AO17">
        <f>+Casos_PN_CORR[[#This Row],[43935]]-Casos_PN_CORR[[#This Row],[43934]]</f>
        <v>0</v>
      </c>
      <c r="AP17">
        <f>+Casos_PN_CORR[[#This Row],[43936]]-Casos_PN_CORR[[#This Row],[43935]]</f>
        <v>0</v>
      </c>
      <c r="AQ17">
        <f>+Casos_PN_CORR[[#This Row],[43937]]-Casos_PN_CORR[[#This Row],[43936]]</f>
        <v>0</v>
      </c>
      <c r="AR17">
        <f>+Casos_PN_CORR[[#This Row],[43938]]-Casos_PN_CORR[[#This Row],[43937]]</f>
        <v>0</v>
      </c>
      <c r="AS17">
        <f>+Casos_PN_CORR[[#This Row],[43939]]-Casos_PN_CORR[[#This Row],[43938]]</f>
        <v>0</v>
      </c>
      <c r="AT17">
        <f>+Casos_PN_CORR[[#This Row],[43940]]-Casos_PN_CORR[[#This Row],[43939]]</f>
        <v>0</v>
      </c>
      <c r="AU17">
        <f>+Casos_PN_CORR[[#This Row],[43941]]-Casos_PN_CORR[[#This Row],[43940]]</f>
        <v>0</v>
      </c>
      <c r="AV17">
        <f>+Casos_PN_CORR[[#This Row],[43942]]-Casos_PN_CORR[[#This Row],[43941]]</f>
        <v>0</v>
      </c>
      <c r="AW17">
        <f>+Casos_PN_CORR[[#This Row],[43943]]-Casos_PN_CORR[[#This Row],[43942]]</f>
        <v>0</v>
      </c>
      <c r="AX17">
        <f>+Casos_PN_CORR[[#This Row],[43944]]-Casos_PN_CORR[[#This Row],[43943]]</f>
        <v>0</v>
      </c>
      <c r="AY17">
        <f>+Casos_PN_CORR[[#This Row],[43945]]-Casos_PN_CORR[[#This Row],[43944]]</f>
        <v>0</v>
      </c>
      <c r="AZ17">
        <f>+Casos_PN_CORR[[#This Row],[43946]]-Casos_PN_CORR[[#This Row],[43945]]</f>
        <v>0</v>
      </c>
      <c r="BA17">
        <f>+Casos_PN_CORR[[#This Row],[43947]]-Casos_PN_CORR[[#This Row],[43946]]</f>
        <v>0</v>
      </c>
      <c r="BB17">
        <f>+Casos_PN_CORR[[#This Row],[43948]]-Casos_PN_CORR[[#This Row],[43947]]</f>
        <v>0</v>
      </c>
      <c r="BC17">
        <f>+Casos_PN_CORR[[#This Row],[43949]]-Casos_PN_CORR[[#This Row],[43948]]</f>
        <v>0</v>
      </c>
      <c r="BD17">
        <f>+Casos_PN_CORR[[#This Row],[43950]]-Casos_PN_CORR[[#This Row],[43949]]</f>
        <v>0</v>
      </c>
      <c r="BE17">
        <f>+Casos_PN_CORR[[#This Row],[43951]]-Casos_PN_CORR[[#This Row],[43950]]</f>
        <v>0</v>
      </c>
      <c r="BF17">
        <f>+Casos_PN_CORR[[#This Row],[43952]]-Casos_PN_CORR[[#This Row],[43951]]</f>
        <v>0</v>
      </c>
      <c r="BG17">
        <f>+Casos_PN_CORR[[#This Row],[43953]]-Casos_PN_CORR[[#This Row],[43952]]</f>
        <v>0</v>
      </c>
      <c r="BH17">
        <f>+Casos_PN_CORR[[#This Row],[43954]]-Casos_PN_CORR[[#This Row],[43953]]</f>
        <v>0</v>
      </c>
      <c r="BI17">
        <f>+Casos_PN_CORR[[#This Row],[43955]]-Casos_PN_CORR[[#This Row],[43954]]</f>
        <v>0</v>
      </c>
      <c r="BJ17">
        <f>+Casos_PN_CORR[[#This Row],[43956]]-Casos_PN_CORR[[#This Row],[43955]]</f>
        <v>0</v>
      </c>
      <c r="BK17">
        <f>+Casos_PN_CORR[[#This Row],[43957]]-Casos_PN_CORR[[#This Row],[43956]]</f>
        <v>0</v>
      </c>
      <c r="BL17">
        <f>+Casos_PN_CORR[[#This Row],[43958]]-Casos_PN_CORR[[#This Row],[43957]]</f>
        <v>0</v>
      </c>
      <c r="BM17">
        <f>+Casos_PN_CORR[[#This Row],[43959]]-Casos_PN_CORR[[#This Row],[43958]]</f>
        <v>0</v>
      </c>
      <c r="BN17">
        <f>+Casos_PN_CORR[[#This Row],[43960]]-Casos_PN_CORR[[#This Row],[43959]]</f>
        <v>0</v>
      </c>
      <c r="BO17">
        <f>+Casos_PN_CORR[[#This Row],[43961]]-Casos_PN_CORR[[#This Row],[43960]]</f>
        <v>0</v>
      </c>
      <c r="BP17">
        <f>+Casos_PN_CORR[[#This Row],[43962]]-Casos_PN_CORR[[#This Row],[43961]]</f>
        <v>0</v>
      </c>
      <c r="BQ17">
        <f>+Casos_PN_CORR[[#This Row],[43963]]-Casos_PN_CORR[[#This Row],[43962]]</f>
        <v>0</v>
      </c>
      <c r="BR17">
        <f>+Casos_PN_CORR[[#This Row],[43964]]-Casos_PN_CORR[[#This Row],[43963]]</f>
        <v>0</v>
      </c>
      <c r="BS17">
        <f>+Casos_PN_CORR[[#This Row],[43965]]-Casos_PN_CORR[[#This Row],[43964]]</f>
        <v>0</v>
      </c>
      <c r="BT17">
        <f>+Casos_PN_CORR[[#This Row],[43966]]-Casos_PN_CORR[[#This Row],[43965]]</f>
        <v>0</v>
      </c>
      <c r="BU17">
        <f>+Casos_PN_CORR[[#This Row],[43967]]-Casos_PN_CORR[[#This Row],[43966]]</f>
        <v>0</v>
      </c>
      <c r="BV17">
        <f>+Casos_PN_CORR[[#This Row],[43968]]-Casos_PN_CORR[[#This Row],[43967]]</f>
        <v>0</v>
      </c>
      <c r="BW17">
        <f>+Casos_PN_CORR[[#This Row],[43969]]-Casos_PN_CORR[[#This Row],[43968]]</f>
        <v>0</v>
      </c>
      <c r="BX17">
        <f>+Casos_PN_CORR[[#This Row],[43970]]-Casos_PN_CORR[[#This Row],[43969]]</f>
        <v>0</v>
      </c>
      <c r="BY17">
        <f>+Casos_PN_CORR[[#This Row],[43971]]-Casos_PN_CORR[[#This Row],[43970]]</f>
        <v>0</v>
      </c>
      <c r="BZ17">
        <f>+Casos_PN_CORR[[#This Row],[43972]]-Casos_PN_CORR[[#This Row],[43971]]</f>
        <v>0</v>
      </c>
      <c r="CA17">
        <f>+Casos_PN_CORR[[#This Row],[43973]]-Casos_PN_CORR[[#This Row],[43972]]</f>
        <v>0</v>
      </c>
      <c r="CB17">
        <f>+Casos_PN_CORR[[#This Row],[43974]]-Casos_PN_CORR[[#This Row],[43973]]</f>
        <v>0</v>
      </c>
      <c r="CC17">
        <f>+Casos_PN_CORR[[#This Row],[43975]]-Casos_PN_CORR[[#This Row],[43974]]</f>
        <v>0</v>
      </c>
      <c r="CD17">
        <f>+Casos_PN_CORR[[#This Row],[43976]]-Casos_PN_CORR[[#This Row],[43975]]</f>
        <v>0</v>
      </c>
      <c r="CE17">
        <f>+Casos_PN_CORR[[#This Row],[43977]]-Casos_PN_CORR[[#This Row],[43976]]</f>
        <v>0</v>
      </c>
      <c r="CF17">
        <f>+Casos_PN_CORR[[#This Row],[43978]]-Casos_PN_CORR[[#This Row],[43977]]</f>
        <v>0</v>
      </c>
      <c r="CG17">
        <f>+Casos_PN_CORR[[#This Row],[43979]]-Casos_PN_CORR[[#This Row],[43978]]</f>
        <v>0</v>
      </c>
      <c r="CH17">
        <f>+Casos_PN_CORR[[#This Row],[43980]]-Casos_PN_CORR[[#This Row],[43979]]</f>
        <v>0</v>
      </c>
      <c r="CI17">
        <f>+Casos_PN_CORR[[#This Row],[43981]]-Casos_PN_CORR[[#This Row],[43980]]</f>
        <v>0</v>
      </c>
      <c r="CJ17">
        <f>+Casos_PN_CORR[[#This Row],[43982]]-Casos_PN_CORR[[#This Row],[43981]]</f>
        <v>0</v>
      </c>
      <c r="CK17">
        <f>+Casos_PN_CORR[[#This Row],[43983]]-Casos_PN_CORR[[#This Row],[43982]]</f>
        <v>0</v>
      </c>
      <c r="CL17">
        <f>+Casos_PN_CORR[[#This Row],[43984]]-Casos_PN_CORR[[#This Row],[43983]]</f>
        <v>0</v>
      </c>
      <c r="CM17">
        <f>+Casos_PN_CORR[[#This Row],[43985]]-Casos_PN_CORR[[#This Row],[43984]]</f>
        <v>0</v>
      </c>
      <c r="CN17">
        <f>+Casos_PN_CORR[[#This Row],[43986]]-Casos_PN_CORR[[#This Row],[43985]]</f>
        <v>0</v>
      </c>
      <c r="CO17">
        <f>+Casos_PN_CORR[[#This Row],[43987]]-Casos_PN_CORR[[#This Row],[43986]]</f>
        <v>319</v>
      </c>
      <c r="CP17">
        <f>+Casos_PN_CORR[[#This Row],[43988]]-Casos_PN_CORR[[#This Row],[43987]]</f>
        <v>0</v>
      </c>
      <c r="CQ17">
        <f>+Casos_PN_CORR[[#This Row],[43989]]-Casos_PN_CORR[[#This Row],[43988]]</f>
        <v>0</v>
      </c>
      <c r="CR17">
        <f>+Casos_PN_CORR[[#This Row],[43990]]-Casos_PN_CORR[[#This Row],[43989]]</f>
        <v>0</v>
      </c>
      <c r="CS17">
        <f>+Casos_PN_CORR[[#This Row],[43991]]-Casos_PN_CORR[[#This Row],[43990]]</f>
        <v>26</v>
      </c>
      <c r="CT17">
        <f>+Casos_PN_CORR[[#This Row],[43992]]-Casos_PN_CORR[[#This Row],[43991]]</f>
        <v>0</v>
      </c>
      <c r="CU17">
        <f>+Casos_PN_CORR[[#This Row],[43993]]-Casos_PN_CORR[[#This Row],[43992]]</f>
        <v>29</v>
      </c>
    </row>
    <row r="18" spans="1:99" x14ac:dyDescent="0.3">
      <c r="A18">
        <v>70702</v>
      </c>
      <c r="B18" s="2" t="s">
        <v>268</v>
      </c>
      <c r="C18" s="2" t="s">
        <v>453</v>
      </c>
      <c r="D18" s="2" t="s">
        <v>454</v>
      </c>
      <c r="E18" s="4">
        <f t="shared" si="0"/>
        <v>341</v>
      </c>
      <c r="F18">
        <f>+Casos_PN_CORR[[#This Row],[43900]]</f>
        <v>0</v>
      </c>
      <c r="G18">
        <f>+Casos_PN_CORR[[#This Row],[43901]]-Casos_PN_CORR[[#This Row],[43900]]</f>
        <v>0</v>
      </c>
      <c r="H18">
        <f>+Casos_PN_CORR[[#This Row],[43902]]-Casos_PN_CORR[[#This Row],[43901]]</f>
        <v>0</v>
      </c>
      <c r="I18">
        <f>+Casos_PN_CORR[[#This Row],[43903]]-Casos_PN_CORR[[#This Row],[43902]]</f>
        <v>0</v>
      </c>
      <c r="J18">
        <f>+Casos_PN_CORR[[#This Row],[43904]]-Casos_PN_CORR[[#This Row],[43903]]</f>
        <v>0</v>
      </c>
      <c r="K18">
        <f>+Casos_PN_CORR[[#This Row],[43905]]-Casos_PN_CORR[[#This Row],[43904]]</f>
        <v>0</v>
      </c>
      <c r="L18">
        <f>+Casos_PN_CORR[[#This Row],[43906]]-Casos_PN_CORR[[#This Row],[43905]]</f>
        <v>0</v>
      </c>
      <c r="M18">
        <f>+Casos_PN_CORR[[#This Row],[43907]]-Casos_PN_CORR[[#This Row],[43906]]</f>
        <v>0</v>
      </c>
      <c r="N18">
        <f>+Casos_PN_CORR[[#This Row],[43908]]-Casos_PN_CORR[[#This Row],[43907]]</f>
        <v>0</v>
      </c>
      <c r="O18">
        <f>+Casos_PN_CORR[[#This Row],[43909]]-Casos_PN_CORR[[#This Row],[43908]]</f>
        <v>0</v>
      </c>
      <c r="P18">
        <f>+Casos_PN_CORR[[#This Row],[43910]]-Casos_PN_CORR[[#This Row],[43909]]</f>
        <v>0</v>
      </c>
      <c r="Q18">
        <f>+Casos_PN_CORR[[#This Row],[43911]]-Casos_PN_CORR[[#This Row],[43910]]</f>
        <v>0</v>
      </c>
      <c r="R18">
        <f>+Casos_PN_CORR[[#This Row],[43912]]-Casos_PN_CORR[[#This Row],[43911]]</f>
        <v>0</v>
      </c>
      <c r="S18">
        <f>+Casos_PN_CORR[[#This Row],[43913]]-Casos_PN_CORR[[#This Row],[43912]]</f>
        <v>0</v>
      </c>
      <c r="T18">
        <f>+Casos_PN_CORR[[#This Row],[43914]]-Casos_PN_CORR[[#This Row],[43913]]</f>
        <v>0</v>
      </c>
      <c r="U18">
        <f>+Casos_PN_CORR[[#This Row],[43915]]-Casos_PN_CORR[[#This Row],[43914]]</f>
        <v>0</v>
      </c>
      <c r="V18">
        <f>+Casos_PN_CORR[[#This Row],[43916]]-Casos_PN_CORR[[#This Row],[43915]]</f>
        <v>0</v>
      </c>
      <c r="W18">
        <f>+Casos_PN_CORR[[#This Row],[43917]]-Casos_PN_CORR[[#This Row],[43916]]</f>
        <v>0</v>
      </c>
      <c r="X18">
        <f>+Casos_PN_CORR[[#This Row],[43918]]-Casos_PN_CORR[[#This Row],[43917]]</f>
        <v>0</v>
      </c>
      <c r="Y18">
        <f>+Casos_PN_CORR[[#This Row],[43919]]-Casos_PN_CORR[[#This Row],[43918]]</f>
        <v>0</v>
      </c>
      <c r="Z18">
        <f>+Casos_PN_CORR[[#This Row],[43920]]-Casos_PN_CORR[[#This Row],[43919]]</f>
        <v>0</v>
      </c>
      <c r="AA18">
        <f>+Casos_PN_CORR[[#This Row],[43921]]-Casos_PN_CORR[[#This Row],[43920]]</f>
        <v>0</v>
      </c>
      <c r="AB18">
        <f>+Casos_PN_CORR[[#This Row],[43922]]-Casos_PN_CORR[[#This Row],[43921]]</f>
        <v>0</v>
      </c>
      <c r="AC18">
        <f>+Casos_PN_CORR[[#This Row],[43923]]-Casos_PN_CORR[[#This Row],[43922]]</f>
        <v>0</v>
      </c>
      <c r="AD18">
        <f>+Casos_PN_CORR[[#This Row],[43924]]-Casos_PN_CORR[[#This Row],[43923]]</f>
        <v>0</v>
      </c>
      <c r="AE18">
        <f>+Casos_PN_CORR[[#This Row],[43925]]-Casos_PN_CORR[[#This Row],[43924]]</f>
        <v>0</v>
      </c>
      <c r="AF18">
        <f>+Casos_PN_CORR[[#This Row],[43926]]-Casos_PN_CORR[[#This Row],[43925]]</f>
        <v>0</v>
      </c>
      <c r="AG18">
        <f>+Casos_PN_CORR[[#This Row],[43927]]-Casos_PN_CORR[[#This Row],[43926]]</f>
        <v>0</v>
      </c>
      <c r="AH18">
        <f>+Casos_PN_CORR[[#This Row],[43928]]-Casos_PN_CORR[[#This Row],[43927]]</f>
        <v>0</v>
      </c>
      <c r="AI18">
        <f>+Casos_PN_CORR[[#This Row],[43929]]-Casos_PN_CORR[[#This Row],[43928]]</f>
        <v>0</v>
      </c>
      <c r="AJ18">
        <f>+Casos_PN_CORR[[#This Row],[43930]]-Casos_PN_CORR[[#This Row],[43929]]</f>
        <v>0</v>
      </c>
      <c r="AK18">
        <f>+Casos_PN_CORR[[#This Row],[43931]]-Casos_PN_CORR[[#This Row],[43930]]</f>
        <v>0</v>
      </c>
      <c r="AL18">
        <f>+Casos_PN_CORR[[#This Row],[43932]]-Casos_PN_CORR[[#This Row],[43931]]</f>
        <v>0</v>
      </c>
      <c r="AM18">
        <f>+Casos_PN_CORR[[#This Row],[43933]]-Casos_PN_CORR[[#This Row],[43932]]</f>
        <v>0</v>
      </c>
      <c r="AN18">
        <f>+Casos_PN_CORR[[#This Row],[43934]]-Casos_PN_CORR[[#This Row],[43933]]</f>
        <v>0</v>
      </c>
      <c r="AO18">
        <f>+Casos_PN_CORR[[#This Row],[43935]]-Casos_PN_CORR[[#This Row],[43934]]</f>
        <v>0</v>
      </c>
      <c r="AP18">
        <f>+Casos_PN_CORR[[#This Row],[43936]]-Casos_PN_CORR[[#This Row],[43935]]</f>
        <v>0</v>
      </c>
      <c r="AQ18">
        <f>+Casos_PN_CORR[[#This Row],[43937]]-Casos_PN_CORR[[#This Row],[43936]]</f>
        <v>0</v>
      </c>
      <c r="AR18">
        <f>+Casos_PN_CORR[[#This Row],[43938]]-Casos_PN_CORR[[#This Row],[43937]]</f>
        <v>0</v>
      </c>
      <c r="AS18">
        <f>+Casos_PN_CORR[[#This Row],[43939]]-Casos_PN_CORR[[#This Row],[43938]]</f>
        <v>0</v>
      </c>
      <c r="AT18">
        <f>+Casos_PN_CORR[[#This Row],[43940]]-Casos_PN_CORR[[#This Row],[43939]]</f>
        <v>0</v>
      </c>
      <c r="AU18">
        <f>+Casos_PN_CORR[[#This Row],[43941]]-Casos_PN_CORR[[#This Row],[43940]]</f>
        <v>0</v>
      </c>
      <c r="AV18">
        <f>+Casos_PN_CORR[[#This Row],[43942]]-Casos_PN_CORR[[#This Row],[43941]]</f>
        <v>0</v>
      </c>
      <c r="AW18">
        <f>+Casos_PN_CORR[[#This Row],[43943]]-Casos_PN_CORR[[#This Row],[43942]]</f>
        <v>0</v>
      </c>
      <c r="AX18">
        <f>+Casos_PN_CORR[[#This Row],[43944]]-Casos_PN_CORR[[#This Row],[43943]]</f>
        <v>0</v>
      </c>
      <c r="AY18">
        <f>+Casos_PN_CORR[[#This Row],[43945]]-Casos_PN_CORR[[#This Row],[43944]]</f>
        <v>0</v>
      </c>
      <c r="AZ18">
        <f>+Casos_PN_CORR[[#This Row],[43946]]-Casos_PN_CORR[[#This Row],[43945]]</f>
        <v>0</v>
      </c>
      <c r="BA18">
        <f>+Casos_PN_CORR[[#This Row],[43947]]-Casos_PN_CORR[[#This Row],[43946]]</f>
        <v>0</v>
      </c>
      <c r="BB18">
        <f>+Casos_PN_CORR[[#This Row],[43948]]-Casos_PN_CORR[[#This Row],[43947]]</f>
        <v>0</v>
      </c>
      <c r="BC18">
        <f>+Casos_PN_CORR[[#This Row],[43949]]-Casos_PN_CORR[[#This Row],[43948]]</f>
        <v>0</v>
      </c>
      <c r="BD18">
        <f>+Casos_PN_CORR[[#This Row],[43950]]-Casos_PN_CORR[[#This Row],[43949]]</f>
        <v>0</v>
      </c>
      <c r="BE18">
        <f>+Casos_PN_CORR[[#This Row],[43951]]-Casos_PN_CORR[[#This Row],[43950]]</f>
        <v>0</v>
      </c>
      <c r="BF18">
        <f>+Casos_PN_CORR[[#This Row],[43952]]-Casos_PN_CORR[[#This Row],[43951]]</f>
        <v>0</v>
      </c>
      <c r="BG18">
        <f>+Casos_PN_CORR[[#This Row],[43953]]-Casos_PN_CORR[[#This Row],[43952]]</f>
        <v>0</v>
      </c>
      <c r="BH18">
        <f>+Casos_PN_CORR[[#This Row],[43954]]-Casos_PN_CORR[[#This Row],[43953]]</f>
        <v>0</v>
      </c>
      <c r="BI18">
        <f>+Casos_PN_CORR[[#This Row],[43955]]-Casos_PN_CORR[[#This Row],[43954]]</f>
        <v>0</v>
      </c>
      <c r="BJ18">
        <f>+Casos_PN_CORR[[#This Row],[43956]]-Casos_PN_CORR[[#This Row],[43955]]</f>
        <v>0</v>
      </c>
      <c r="BK18">
        <f>+Casos_PN_CORR[[#This Row],[43957]]-Casos_PN_CORR[[#This Row],[43956]]</f>
        <v>0</v>
      </c>
      <c r="BL18">
        <f>+Casos_PN_CORR[[#This Row],[43958]]-Casos_PN_CORR[[#This Row],[43957]]</f>
        <v>0</v>
      </c>
      <c r="BM18">
        <f>+Casos_PN_CORR[[#This Row],[43959]]-Casos_PN_CORR[[#This Row],[43958]]</f>
        <v>0</v>
      </c>
      <c r="BN18">
        <f>+Casos_PN_CORR[[#This Row],[43960]]-Casos_PN_CORR[[#This Row],[43959]]</f>
        <v>0</v>
      </c>
      <c r="BO18">
        <f>+Casos_PN_CORR[[#This Row],[43961]]-Casos_PN_CORR[[#This Row],[43960]]</f>
        <v>0</v>
      </c>
      <c r="BP18">
        <f>+Casos_PN_CORR[[#This Row],[43962]]-Casos_PN_CORR[[#This Row],[43961]]</f>
        <v>0</v>
      </c>
      <c r="BQ18">
        <f>+Casos_PN_CORR[[#This Row],[43963]]-Casos_PN_CORR[[#This Row],[43962]]</f>
        <v>0</v>
      </c>
      <c r="BR18">
        <f>+Casos_PN_CORR[[#This Row],[43964]]-Casos_PN_CORR[[#This Row],[43963]]</f>
        <v>0</v>
      </c>
      <c r="BS18">
        <f>+Casos_PN_CORR[[#This Row],[43965]]-Casos_PN_CORR[[#This Row],[43964]]</f>
        <v>0</v>
      </c>
      <c r="BT18">
        <f>+Casos_PN_CORR[[#This Row],[43966]]-Casos_PN_CORR[[#This Row],[43965]]</f>
        <v>0</v>
      </c>
      <c r="BU18">
        <f>+Casos_PN_CORR[[#This Row],[43967]]-Casos_PN_CORR[[#This Row],[43966]]</f>
        <v>0</v>
      </c>
      <c r="BV18">
        <f>+Casos_PN_CORR[[#This Row],[43968]]-Casos_PN_CORR[[#This Row],[43967]]</f>
        <v>0</v>
      </c>
      <c r="BW18">
        <f>+Casos_PN_CORR[[#This Row],[43969]]-Casos_PN_CORR[[#This Row],[43968]]</f>
        <v>0</v>
      </c>
      <c r="BX18">
        <f>+Casos_PN_CORR[[#This Row],[43970]]-Casos_PN_CORR[[#This Row],[43969]]</f>
        <v>0</v>
      </c>
      <c r="BY18">
        <f>+Casos_PN_CORR[[#This Row],[43971]]-Casos_PN_CORR[[#This Row],[43970]]</f>
        <v>0</v>
      </c>
      <c r="BZ18">
        <f>+Casos_PN_CORR[[#This Row],[43972]]-Casos_PN_CORR[[#This Row],[43971]]</f>
        <v>0</v>
      </c>
      <c r="CA18">
        <f>+Casos_PN_CORR[[#This Row],[43973]]-Casos_PN_CORR[[#This Row],[43972]]</f>
        <v>0</v>
      </c>
      <c r="CB18">
        <f>+Casos_PN_CORR[[#This Row],[43974]]-Casos_PN_CORR[[#This Row],[43973]]</f>
        <v>0</v>
      </c>
      <c r="CC18">
        <f>+Casos_PN_CORR[[#This Row],[43975]]-Casos_PN_CORR[[#This Row],[43974]]</f>
        <v>0</v>
      </c>
      <c r="CD18">
        <f>+Casos_PN_CORR[[#This Row],[43976]]-Casos_PN_CORR[[#This Row],[43975]]</f>
        <v>0</v>
      </c>
      <c r="CE18">
        <f>+Casos_PN_CORR[[#This Row],[43977]]-Casos_PN_CORR[[#This Row],[43976]]</f>
        <v>0</v>
      </c>
      <c r="CF18">
        <f>+Casos_PN_CORR[[#This Row],[43978]]-Casos_PN_CORR[[#This Row],[43977]]</f>
        <v>0</v>
      </c>
      <c r="CG18">
        <f>+Casos_PN_CORR[[#This Row],[43979]]-Casos_PN_CORR[[#This Row],[43978]]</f>
        <v>0</v>
      </c>
      <c r="CH18">
        <f>+Casos_PN_CORR[[#This Row],[43980]]-Casos_PN_CORR[[#This Row],[43979]]</f>
        <v>0</v>
      </c>
      <c r="CI18">
        <f>+Casos_PN_CORR[[#This Row],[43981]]-Casos_PN_CORR[[#This Row],[43980]]</f>
        <v>0</v>
      </c>
      <c r="CJ18">
        <f>+Casos_PN_CORR[[#This Row],[43982]]-Casos_PN_CORR[[#This Row],[43981]]</f>
        <v>0</v>
      </c>
      <c r="CK18">
        <f>+Casos_PN_CORR[[#This Row],[43983]]-Casos_PN_CORR[[#This Row],[43982]]</f>
        <v>0</v>
      </c>
      <c r="CL18">
        <f>+Casos_PN_CORR[[#This Row],[43984]]-Casos_PN_CORR[[#This Row],[43983]]</f>
        <v>0</v>
      </c>
      <c r="CM18">
        <f>+Casos_PN_CORR[[#This Row],[43985]]-Casos_PN_CORR[[#This Row],[43984]]</f>
        <v>0</v>
      </c>
      <c r="CN18">
        <f>+Casos_PN_CORR[[#This Row],[43986]]-Casos_PN_CORR[[#This Row],[43985]]</f>
        <v>0</v>
      </c>
      <c r="CO18">
        <f>+Casos_PN_CORR[[#This Row],[43987]]-Casos_PN_CORR[[#This Row],[43986]]</f>
        <v>297</v>
      </c>
      <c r="CP18">
        <f>+Casos_PN_CORR[[#This Row],[43988]]-Casos_PN_CORR[[#This Row],[43987]]</f>
        <v>0</v>
      </c>
      <c r="CQ18">
        <f>+Casos_PN_CORR[[#This Row],[43989]]-Casos_PN_CORR[[#This Row],[43988]]</f>
        <v>0</v>
      </c>
      <c r="CR18">
        <f>+Casos_PN_CORR[[#This Row],[43990]]-Casos_PN_CORR[[#This Row],[43989]]</f>
        <v>0</v>
      </c>
      <c r="CS18">
        <f>+Casos_PN_CORR[[#This Row],[43991]]-Casos_PN_CORR[[#This Row],[43990]]</f>
        <v>27</v>
      </c>
      <c r="CT18">
        <f>+Casos_PN_CORR[[#This Row],[43992]]-Casos_PN_CORR[[#This Row],[43991]]</f>
        <v>0</v>
      </c>
      <c r="CU18">
        <f>+Casos_PN_CORR[[#This Row],[43993]]-Casos_PN_CORR[[#This Row],[43992]]</f>
        <v>17</v>
      </c>
    </row>
    <row r="19" spans="1:99" x14ac:dyDescent="0.3">
      <c r="A19">
        <v>130703</v>
      </c>
      <c r="B19" s="2" t="s">
        <v>102</v>
      </c>
      <c r="C19" s="2" t="s">
        <v>138</v>
      </c>
      <c r="D19" s="2" t="s">
        <v>293</v>
      </c>
      <c r="E19" s="4">
        <f t="shared" si="0"/>
        <v>340</v>
      </c>
      <c r="F19">
        <f>+Casos_PN_CORR[[#This Row],[43900]]</f>
        <v>0</v>
      </c>
      <c r="G19">
        <f>+Casos_PN_CORR[[#This Row],[43901]]-Casos_PN_CORR[[#This Row],[43900]]</f>
        <v>0</v>
      </c>
      <c r="H19">
        <f>+Casos_PN_CORR[[#This Row],[43902]]-Casos_PN_CORR[[#This Row],[43901]]</f>
        <v>0</v>
      </c>
      <c r="I19">
        <f>+Casos_PN_CORR[[#This Row],[43903]]-Casos_PN_CORR[[#This Row],[43902]]</f>
        <v>0</v>
      </c>
      <c r="J19">
        <f>+Casos_PN_CORR[[#This Row],[43904]]-Casos_PN_CORR[[#This Row],[43903]]</f>
        <v>0</v>
      </c>
      <c r="K19">
        <f>+Casos_PN_CORR[[#This Row],[43905]]-Casos_PN_CORR[[#This Row],[43904]]</f>
        <v>0</v>
      </c>
      <c r="L19">
        <f>+Casos_PN_CORR[[#This Row],[43906]]-Casos_PN_CORR[[#This Row],[43905]]</f>
        <v>0</v>
      </c>
      <c r="M19">
        <f>+Casos_PN_CORR[[#This Row],[43907]]-Casos_PN_CORR[[#This Row],[43906]]</f>
        <v>0</v>
      </c>
      <c r="N19">
        <f>+Casos_PN_CORR[[#This Row],[43908]]-Casos_PN_CORR[[#This Row],[43907]]</f>
        <v>0</v>
      </c>
      <c r="O19">
        <f>+Casos_PN_CORR[[#This Row],[43909]]-Casos_PN_CORR[[#This Row],[43908]]</f>
        <v>0</v>
      </c>
      <c r="P19">
        <f>+Casos_PN_CORR[[#This Row],[43910]]-Casos_PN_CORR[[#This Row],[43909]]</f>
        <v>0</v>
      </c>
      <c r="Q19">
        <f>+Casos_PN_CORR[[#This Row],[43911]]-Casos_PN_CORR[[#This Row],[43910]]</f>
        <v>0</v>
      </c>
      <c r="R19">
        <f>+Casos_PN_CORR[[#This Row],[43912]]-Casos_PN_CORR[[#This Row],[43911]]</f>
        <v>0</v>
      </c>
      <c r="S19">
        <f>+Casos_PN_CORR[[#This Row],[43913]]-Casos_PN_CORR[[#This Row],[43912]]</f>
        <v>0</v>
      </c>
      <c r="T19">
        <f>+Casos_PN_CORR[[#This Row],[43914]]-Casos_PN_CORR[[#This Row],[43913]]</f>
        <v>0</v>
      </c>
      <c r="U19">
        <f>+Casos_PN_CORR[[#This Row],[43915]]-Casos_PN_CORR[[#This Row],[43914]]</f>
        <v>0</v>
      </c>
      <c r="V19">
        <f>+Casos_PN_CORR[[#This Row],[43916]]-Casos_PN_CORR[[#This Row],[43915]]</f>
        <v>0</v>
      </c>
      <c r="W19">
        <f>+Casos_PN_CORR[[#This Row],[43917]]-Casos_PN_CORR[[#This Row],[43916]]</f>
        <v>0</v>
      </c>
      <c r="X19">
        <f>+Casos_PN_CORR[[#This Row],[43918]]-Casos_PN_CORR[[#This Row],[43917]]</f>
        <v>0</v>
      </c>
      <c r="Y19">
        <f>+Casos_PN_CORR[[#This Row],[43919]]-Casos_PN_CORR[[#This Row],[43918]]</f>
        <v>0</v>
      </c>
      <c r="Z19">
        <f>+Casos_PN_CORR[[#This Row],[43920]]-Casos_PN_CORR[[#This Row],[43919]]</f>
        <v>0</v>
      </c>
      <c r="AA19">
        <f>+Casos_PN_CORR[[#This Row],[43921]]-Casos_PN_CORR[[#This Row],[43920]]</f>
        <v>0</v>
      </c>
      <c r="AB19">
        <f>+Casos_PN_CORR[[#This Row],[43922]]-Casos_PN_CORR[[#This Row],[43921]]</f>
        <v>0</v>
      </c>
      <c r="AC19">
        <f>+Casos_PN_CORR[[#This Row],[43923]]-Casos_PN_CORR[[#This Row],[43922]]</f>
        <v>0</v>
      </c>
      <c r="AD19">
        <f>+Casos_PN_CORR[[#This Row],[43924]]-Casos_PN_CORR[[#This Row],[43923]]</f>
        <v>0</v>
      </c>
      <c r="AE19">
        <f>+Casos_PN_CORR[[#This Row],[43925]]-Casos_PN_CORR[[#This Row],[43924]]</f>
        <v>0</v>
      </c>
      <c r="AF19">
        <f>+Casos_PN_CORR[[#This Row],[43926]]-Casos_PN_CORR[[#This Row],[43925]]</f>
        <v>0</v>
      </c>
      <c r="AG19">
        <f>+Casos_PN_CORR[[#This Row],[43927]]-Casos_PN_CORR[[#This Row],[43926]]</f>
        <v>0</v>
      </c>
      <c r="AH19">
        <f>+Casos_PN_CORR[[#This Row],[43928]]-Casos_PN_CORR[[#This Row],[43927]]</f>
        <v>0</v>
      </c>
      <c r="AI19">
        <f>+Casos_PN_CORR[[#This Row],[43929]]-Casos_PN_CORR[[#This Row],[43928]]</f>
        <v>0</v>
      </c>
      <c r="AJ19">
        <f>+Casos_PN_CORR[[#This Row],[43930]]-Casos_PN_CORR[[#This Row],[43929]]</f>
        <v>0</v>
      </c>
      <c r="AK19">
        <f>+Casos_PN_CORR[[#This Row],[43931]]-Casos_PN_CORR[[#This Row],[43930]]</f>
        <v>0</v>
      </c>
      <c r="AL19">
        <f>+Casos_PN_CORR[[#This Row],[43932]]-Casos_PN_CORR[[#This Row],[43931]]</f>
        <v>0</v>
      </c>
      <c r="AM19">
        <f>+Casos_PN_CORR[[#This Row],[43933]]-Casos_PN_CORR[[#This Row],[43932]]</f>
        <v>0</v>
      </c>
      <c r="AN19">
        <f>+Casos_PN_CORR[[#This Row],[43934]]-Casos_PN_CORR[[#This Row],[43933]]</f>
        <v>0</v>
      </c>
      <c r="AO19">
        <f>+Casos_PN_CORR[[#This Row],[43935]]-Casos_PN_CORR[[#This Row],[43934]]</f>
        <v>0</v>
      </c>
      <c r="AP19">
        <f>+Casos_PN_CORR[[#This Row],[43936]]-Casos_PN_CORR[[#This Row],[43935]]</f>
        <v>0</v>
      </c>
      <c r="AQ19">
        <f>+Casos_PN_CORR[[#This Row],[43937]]-Casos_PN_CORR[[#This Row],[43936]]</f>
        <v>0</v>
      </c>
      <c r="AR19">
        <f>+Casos_PN_CORR[[#This Row],[43938]]-Casos_PN_CORR[[#This Row],[43937]]</f>
        <v>0</v>
      </c>
      <c r="AS19">
        <f>+Casos_PN_CORR[[#This Row],[43939]]-Casos_PN_CORR[[#This Row],[43938]]</f>
        <v>0</v>
      </c>
      <c r="AT19">
        <f>+Casos_PN_CORR[[#This Row],[43940]]-Casos_PN_CORR[[#This Row],[43939]]</f>
        <v>0</v>
      </c>
      <c r="AU19">
        <f>+Casos_PN_CORR[[#This Row],[43941]]-Casos_PN_CORR[[#This Row],[43940]]</f>
        <v>0</v>
      </c>
      <c r="AV19">
        <f>+Casos_PN_CORR[[#This Row],[43942]]-Casos_PN_CORR[[#This Row],[43941]]</f>
        <v>0</v>
      </c>
      <c r="AW19">
        <f>+Casos_PN_CORR[[#This Row],[43943]]-Casos_PN_CORR[[#This Row],[43942]]</f>
        <v>0</v>
      </c>
      <c r="AX19">
        <f>+Casos_PN_CORR[[#This Row],[43944]]-Casos_PN_CORR[[#This Row],[43943]]</f>
        <v>0</v>
      </c>
      <c r="AY19">
        <f>+Casos_PN_CORR[[#This Row],[43945]]-Casos_PN_CORR[[#This Row],[43944]]</f>
        <v>0</v>
      </c>
      <c r="AZ19">
        <f>+Casos_PN_CORR[[#This Row],[43946]]-Casos_PN_CORR[[#This Row],[43945]]</f>
        <v>0</v>
      </c>
      <c r="BA19">
        <f>+Casos_PN_CORR[[#This Row],[43947]]-Casos_PN_CORR[[#This Row],[43946]]</f>
        <v>0</v>
      </c>
      <c r="BB19">
        <f>+Casos_PN_CORR[[#This Row],[43948]]-Casos_PN_CORR[[#This Row],[43947]]</f>
        <v>0</v>
      </c>
      <c r="BC19">
        <f>+Casos_PN_CORR[[#This Row],[43949]]-Casos_PN_CORR[[#This Row],[43948]]</f>
        <v>0</v>
      </c>
      <c r="BD19">
        <f>+Casos_PN_CORR[[#This Row],[43950]]-Casos_PN_CORR[[#This Row],[43949]]</f>
        <v>0</v>
      </c>
      <c r="BE19">
        <f>+Casos_PN_CORR[[#This Row],[43951]]-Casos_PN_CORR[[#This Row],[43950]]</f>
        <v>0</v>
      </c>
      <c r="BF19">
        <f>+Casos_PN_CORR[[#This Row],[43952]]-Casos_PN_CORR[[#This Row],[43951]]</f>
        <v>0</v>
      </c>
      <c r="BG19">
        <f>+Casos_PN_CORR[[#This Row],[43953]]-Casos_PN_CORR[[#This Row],[43952]]</f>
        <v>0</v>
      </c>
      <c r="BH19">
        <f>+Casos_PN_CORR[[#This Row],[43954]]-Casos_PN_CORR[[#This Row],[43953]]</f>
        <v>0</v>
      </c>
      <c r="BI19">
        <f>+Casos_PN_CORR[[#This Row],[43955]]-Casos_PN_CORR[[#This Row],[43954]]</f>
        <v>0</v>
      </c>
      <c r="BJ19">
        <f>+Casos_PN_CORR[[#This Row],[43956]]-Casos_PN_CORR[[#This Row],[43955]]</f>
        <v>0</v>
      </c>
      <c r="BK19">
        <f>+Casos_PN_CORR[[#This Row],[43957]]-Casos_PN_CORR[[#This Row],[43956]]</f>
        <v>0</v>
      </c>
      <c r="BL19">
        <f>+Casos_PN_CORR[[#This Row],[43958]]-Casos_PN_CORR[[#This Row],[43957]]</f>
        <v>0</v>
      </c>
      <c r="BM19">
        <f>+Casos_PN_CORR[[#This Row],[43959]]-Casos_PN_CORR[[#This Row],[43958]]</f>
        <v>0</v>
      </c>
      <c r="BN19">
        <f>+Casos_PN_CORR[[#This Row],[43960]]-Casos_PN_CORR[[#This Row],[43959]]</f>
        <v>0</v>
      </c>
      <c r="BO19">
        <f>+Casos_PN_CORR[[#This Row],[43961]]-Casos_PN_CORR[[#This Row],[43960]]</f>
        <v>0</v>
      </c>
      <c r="BP19">
        <f>+Casos_PN_CORR[[#This Row],[43962]]-Casos_PN_CORR[[#This Row],[43961]]</f>
        <v>0</v>
      </c>
      <c r="BQ19">
        <f>+Casos_PN_CORR[[#This Row],[43963]]-Casos_PN_CORR[[#This Row],[43962]]</f>
        <v>0</v>
      </c>
      <c r="BR19">
        <f>+Casos_PN_CORR[[#This Row],[43964]]-Casos_PN_CORR[[#This Row],[43963]]</f>
        <v>0</v>
      </c>
      <c r="BS19">
        <f>+Casos_PN_CORR[[#This Row],[43965]]-Casos_PN_CORR[[#This Row],[43964]]</f>
        <v>0</v>
      </c>
      <c r="BT19">
        <f>+Casos_PN_CORR[[#This Row],[43966]]-Casos_PN_CORR[[#This Row],[43965]]</f>
        <v>0</v>
      </c>
      <c r="BU19">
        <f>+Casos_PN_CORR[[#This Row],[43967]]-Casos_PN_CORR[[#This Row],[43966]]</f>
        <v>0</v>
      </c>
      <c r="BV19">
        <f>+Casos_PN_CORR[[#This Row],[43968]]-Casos_PN_CORR[[#This Row],[43967]]</f>
        <v>0</v>
      </c>
      <c r="BW19">
        <f>+Casos_PN_CORR[[#This Row],[43969]]-Casos_PN_CORR[[#This Row],[43968]]</f>
        <v>0</v>
      </c>
      <c r="BX19">
        <f>+Casos_PN_CORR[[#This Row],[43970]]-Casos_PN_CORR[[#This Row],[43969]]</f>
        <v>0</v>
      </c>
      <c r="BY19">
        <f>+Casos_PN_CORR[[#This Row],[43971]]-Casos_PN_CORR[[#This Row],[43970]]</f>
        <v>0</v>
      </c>
      <c r="BZ19">
        <f>+Casos_PN_CORR[[#This Row],[43972]]-Casos_PN_CORR[[#This Row],[43971]]</f>
        <v>0</v>
      </c>
      <c r="CA19">
        <f>+Casos_PN_CORR[[#This Row],[43973]]-Casos_PN_CORR[[#This Row],[43972]]</f>
        <v>0</v>
      </c>
      <c r="CB19">
        <f>+Casos_PN_CORR[[#This Row],[43974]]-Casos_PN_CORR[[#This Row],[43973]]</f>
        <v>0</v>
      </c>
      <c r="CC19">
        <f>+Casos_PN_CORR[[#This Row],[43975]]-Casos_PN_CORR[[#This Row],[43974]]</f>
        <v>0</v>
      </c>
      <c r="CD19">
        <f>+Casos_PN_CORR[[#This Row],[43976]]-Casos_PN_CORR[[#This Row],[43975]]</f>
        <v>0</v>
      </c>
      <c r="CE19">
        <f>+Casos_PN_CORR[[#This Row],[43977]]-Casos_PN_CORR[[#This Row],[43976]]</f>
        <v>0</v>
      </c>
      <c r="CF19">
        <f>+Casos_PN_CORR[[#This Row],[43978]]-Casos_PN_CORR[[#This Row],[43977]]</f>
        <v>0</v>
      </c>
      <c r="CG19">
        <f>+Casos_PN_CORR[[#This Row],[43979]]-Casos_PN_CORR[[#This Row],[43978]]</f>
        <v>0</v>
      </c>
      <c r="CH19">
        <f>+Casos_PN_CORR[[#This Row],[43980]]-Casos_PN_CORR[[#This Row],[43979]]</f>
        <v>0</v>
      </c>
      <c r="CI19">
        <f>+Casos_PN_CORR[[#This Row],[43981]]-Casos_PN_CORR[[#This Row],[43980]]</f>
        <v>0</v>
      </c>
      <c r="CJ19">
        <f>+Casos_PN_CORR[[#This Row],[43982]]-Casos_PN_CORR[[#This Row],[43981]]</f>
        <v>0</v>
      </c>
      <c r="CK19">
        <f>+Casos_PN_CORR[[#This Row],[43983]]-Casos_PN_CORR[[#This Row],[43982]]</f>
        <v>0</v>
      </c>
      <c r="CL19">
        <f>+Casos_PN_CORR[[#This Row],[43984]]-Casos_PN_CORR[[#This Row],[43983]]</f>
        <v>0</v>
      </c>
      <c r="CM19">
        <f>+Casos_PN_CORR[[#This Row],[43985]]-Casos_PN_CORR[[#This Row],[43984]]</f>
        <v>0</v>
      </c>
      <c r="CN19">
        <f>+Casos_PN_CORR[[#This Row],[43986]]-Casos_PN_CORR[[#This Row],[43985]]</f>
        <v>0</v>
      </c>
      <c r="CO19">
        <f>+Casos_PN_CORR[[#This Row],[43987]]-Casos_PN_CORR[[#This Row],[43986]]</f>
        <v>308</v>
      </c>
      <c r="CP19">
        <f>+Casos_PN_CORR[[#This Row],[43988]]-Casos_PN_CORR[[#This Row],[43987]]</f>
        <v>0</v>
      </c>
      <c r="CQ19">
        <f>+Casos_PN_CORR[[#This Row],[43989]]-Casos_PN_CORR[[#This Row],[43988]]</f>
        <v>0</v>
      </c>
      <c r="CR19">
        <f>+Casos_PN_CORR[[#This Row],[43990]]-Casos_PN_CORR[[#This Row],[43989]]</f>
        <v>0</v>
      </c>
      <c r="CS19">
        <f>+Casos_PN_CORR[[#This Row],[43991]]-Casos_PN_CORR[[#This Row],[43990]]</f>
        <v>20</v>
      </c>
      <c r="CT19">
        <f>+Casos_PN_CORR[[#This Row],[43992]]-Casos_PN_CORR[[#This Row],[43991]]</f>
        <v>0</v>
      </c>
      <c r="CU19">
        <f>+Casos_PN_CORR[[#This Row],[43993]]-Casos_PN_CORR[[#This Row],[43992]]</f>
        <v>12</v>
      </c>
    </row>
    <row r="20" spans="1:99" x14ac:dyDescent="0.3">
      <c r="A20">
        <v>81001</v>
      </c>
      <c r="B20" s="2" t="s">
        <v>99</v>
      </c>
      <c r="C20" s="2" t="s">
        <v>106</v>
      </c>
      <c r="D20" s="2" t="s">
        <v>124</v>
      </c>
      <c r="E20" s="4">
        <f t="shared" si="0"/>
        <v>336</v>
      </c>
      <c r="F20">
        <f>+Casos_PN_CORR[[#This Row],[43900]]</f>
        <v>0</v>
      </c>
      <c r="G20">
        <f>+Casos_PN_CORR[[#This Row],[43901]]-Casos_PN_CORR[[#This Row],[43900]]</f>
        <v>0</v>
      </c>
      <c r="H20">
        <f>+Casos_PN_CORR[[#This Row],[43902]]-Casos_PN_CORR[[#This Row],[43901]]</f>
        <v>0</v>
      </c>
      <c r="I20">
        <f>+Casos_PN_CORR[[#This Row],[43903]]-Casos_PN_CORR[[#This Row],[43902]]</f>
        <v>0</v>
      </c>
      <c r="J20">
        <f>+Casos_PN_CORR[[#This Row],[43904]]-Casos_PN_CORR[[#This Row],[43903]]</f>
        <v>0</v>
      </c>
      <c r="K20">
        <f>+Casos_PN_CORR[[#This Row],[43905]]-Casos_PN_CORR[[#This Row],[43904]]</f>
        <v>0</v>
      </c>
      <c r="L20">
        <f>+Casos_PN_CORR[[#This Row],[43906]]-Casos_PN_CORR[[#This Row],[43905]]</f>
        <v>0</v>
      </c>
      <c r="M20">
        <f>+Casos_PN_CORR[[#This Row],[43907]]-Casos_PN_CORR[[#This Row],[43906]]</f>
        <v>0</v>
      </c>
      <c r="N20">
        <f>+Casos_PN_CORR[[#This Row],[43908]]-Casos_PN_CORR[[#This Row],[43907]]</f>
        <v>0</v>
      </c>
      <c r="O20">
        <f>+Casos_PN_CORR[[#This Row],[43909]]-Casos_PN_CORR[[#This Row],[43908]]</f>
        <v>0</v>
      </c>
      <c r="P20">
        <f>+Casos_PN_CORR[[#This Row],[43910]]-Casos_PN_CORR[[#This Row],[43909]]</f>
        <v>0</v>
      </c>
      <c r="Q20">
        <f>+Casos_PN_CORR[[#This Row],[43911]]-Casos_PN_CORR[[#This Row],[43910]]</f>
        <v>0</v>
      </c>
      <c r="R20">
        <f>+Casos_PN_CORR[[#This Row],[43912]]-Casos_PN_CORR[[#This Row],[43911]]</f>
        <v>0</v>
      </c>
      <c r="S20">
        <f>+Casos_PN_CORR[[#This Row],[43913]]-Casos_PN_CORR[[#This Row],[43912]]</f>
        <v>0</v>
      </c>
      <c r="T20">
        <f>+Casos_PN_CORR[[#This Row],[43914]]-Casos_PN_CORR[[#This Row],[43913]]</f>
        <v>0</v>
      </c>
      <c r="U20">
        <f>+Casos_PN_CORR[[#This Row],[43915]]-Casos_PN_CORR[[#This Row],[43914]]</f>
        <v>0</v>
      </c>
      <c r="V20">
        <f>+Casos_PN_CORR[[#This Row],[43916]]-Casos_PN_CORR[[#This Row],[43915]]</f>
        <v>0</v>
      </c>
      <c r="W20">
        <f>+Casos_PN_CORR[[#This Row],[43917]]-Casos_PN_CORR[[#This Row],[43916]]</f>
        <v>0</v>
      </c>
      <c r="X20">
        <f>+Casos_PN_CORR[[#This Row],[43918]]-Casos_PN_CORR[[#This Row],[43917]]</f>
        <v>0</v>
      </c>
      <c r="Y20">
        <f>+Casos_PN_CORR[[#This Row],[43919]]-Casos_PN_CORR[[#This Row],[43918]]</f>
        <v>0</v>
      </c>
      <c r="Z20">
        <f>+Casos_PN_CORR[[#This Row],[43920]]-Casos_PN_CORR[[#This Row],[43919]]</f>
        <v>0</v>
      </c>
      <c r="AA20">
        <f>+Casos_PN_CORR[[#This Row],[43921]]-Casos_PN_CORR[[#This Row],[43920]]</f>
        <v>0</v>
      </c>
      <c r="AB20">
        <f>+Casos_PN_CORR[[#This Row],[43922]]-Casos_PN_CORR[[#This Row],[43921]]</f>
        <v>0</v>
      </c>
      <c r="AC20">
        <f>+Casos_PN_CORR[[#This Row],[43923]]-Casos_PN_CORR[[#This Row],[43922]]</f>
        <v>0</v>
      </c>
      <c r="AD20">
        <f>+Casos_PN_CORR[[#This Row],[43924]]-Casos_PN_CORR[[#This Row],[43923]]</f>
        <v>0</v>
      </c>
      <c r="AE20">
        <f>+Casos_PN_CORR[[#This Row],[43925]]-Casos_PN_CORR[[#This Row],[43924]]</f>
        <v>0</v>
      </c>
      <c r="AF20">
        <f>+Casos_PN_CORR[[#This Row],[43926]]-Casos_PN_CORR[[#This Row],[43925]]</f>
        <v>0</v>
      </c>
      <c r="AG20">
        <f>+Casos_PN_CORR[[#This Row],[43927]]-Casos_PN_CORR[[#This Row],[43926]]</f>
        <v>0</v>
      </c>
      <c r="AH20">
        <f>+Casos_PN_CORR[[#This Row],[43928]]-Casos_PN_CORR[[#This Row],[43927]]</f>
        <v>0</v>
      </c>
      <c r="AI20">
        <f>+Casos_PN_CORR[[#This Row],[43929]]-Casos_PN_CORR[[#This Row],[43928]]</f>
        <v>0</v>
      </c>
      <c r="AJ20">
        <f>+Casos_PN_CORR[[#This Row],[43930]]-Casos_PN_CORR[[#This Row],[43929]]</f>
        <v>0</v>
      </c>
      <c r="AK20">
        <f>+Casos_PN_CORR[[#This Row],[43931]]-Casos_PN_CORR[[#This Row],[43930]]</f>
        <v>0</v>
      </c>
      <c r="AL20">
        <f>+Casos_PN_CORR[[#This Row],[43932]]-Casos_PN_CORR[[#This Row],[43931]]</f>
        <v>0</v>
      </c>
      <c r="AM20">
        <f>+Casos_PN_CORR[[#This Row],[43933]]-Casos_PN_CORR[[#This Row],[43932]]</f>
        <v>0</v>
      </c>
      <c r="AN20">
        <f>+Casos_PN_CORR[[#This Row],[43934]]-Casos_PN_CORR[[#This Row],[43933]]</f>
        <v>0</v>
      </c>
      <c r="AO20">
        <f>+Casos_PN_CORR[[#This Row],[43935]]-Casos_PN_CORR[[#This Row],[43934]]</f>
        <v>0</v>
      </c>
      <c r="AP20">
        <f>+Casos_PN_CORR[[#This Row],[43936]]-Casos_PN_CORR[[#This Row],[43935]]</f>
        <v>0</v>
      </c>
      <c r="AQ20">
        <f>+Casos_PN_CORR[[#This Row],[43937]]-Casos_PN_CORR[[#This Row],[43936]]</f>
        <v>0</v>
      </c>
      <c r="AR20">
        <f>+Casos_PN_CORR[[#This Row],[43938]]-Casos_PN_CORR[[#This Row],[43937]]</f>
        <v>0</v>
      </c>
      <c r="AS20">
        <f>+Casos_PN_CORR[[#This Row],[43939]]-Casos_PN_CORR[[#This Row],[43938]]</f>
        <v>0</v>
      </c>
      <c r="AT20">
        <f>+Casos_PN_CORR[[#This Row],[43940]]-Casos_PN_CORR[[#This Row],[43939]]</f>
        <v>0</v>
      </c>
      <c r="AU20">
        <f>+Casos_PN_CORR[[#This Row],[43941]]-Casos_PN_CORR[[#This Row],[43940]]</f>
        <v>0</v>
      </c>
      <c r="AV20">
        <f>+Casos_PN_CORR[[#This Row],[43942]]-Casos_PN_CORR[[#This Row],[43941]]</f>
        <v>0</v>
      </c>
      <c r="AW20">
        <f>+Casos_PN_CORR[[#This Row],[43943]]-Casos_PN_CORR[[#This Row],[43942]]</f>
        <v>0</v>
      </c>
      <c r="AX20">
        <f>+Casos_PN_CORR[[#This Row],[43944]]-Casos_PN_CORR[[#This Row],[43943]]</f>
        <v>0</v>
      </c>
      <c r="AY20">
        <f>+Casos_PN_CORR[[#This Row],[43945]]-Casos_PN_CORR[[#This Row],[43944]]</f>
        <v>0</v>
      </c>
      <c r="AZ20">
        <f>+Casos_PN_CORR[[#This Row],[43946]]-Casos_PN_CORR[[#This Row],[43945]]</f>
        <v>0</v>
      </c>
      <c r="BA20">
        <f>+Casos_PN_CORR[[#This Row],[43947]]-Casos_PN_CORR[[#This Row],[43946]]</f>
        <v>0</v>
      </c>
      <c r="BB20">
        <f>+Casos_PN_CORR[[#This Row],[43948]]-Casos_PN_CORR[[#This Row],[43947]]</f>
        <v>0</v>
      </c>
      <c r="BC20">
        <f>+Casos_PN_CORR[[#This Row],[43949]]-Casos_PN_CORR[[#This Row],[43948]]</f>
        <v>0</v>
      </c>
      <c r="BD20">
        <f>+Casos_PN_CORR[[#This Row],[43950]]-Casos_PN_CORR[[#This Row],[43949]]</f>
        <v>0</v>
      </c>
      <c r="BE20">
        <f>+Casos_PN_CORR[[#This Row],[43951]]-Casos_PN_CORR[[#This Row],[43950]]</f>
        <v>0</v>
      </c>
      <c r="BF20">
        <f>+Casos_PN_CORR[[#This Row],[43952]]-Casos_PN_CORR[[#This Row],[43951]]</f>
        <v>0</v>
      </c>
      <c r="BG20">
        <f>+Casos_PN_CORR[[#This Row],[43953]]-Casos_PN_CORR[[#This Row],[43952]]</f>
        <v>0</v>
      </c>
      <c r="BH20">
        <f>+Casos_PN_CORR[[#This Row],[43954]]-Casos_PN_CORR[[#This Row],[43953]]</f>
        <v>0</v>
      </c>
      <c r="BI20">
        <f>+Casos_PN_CORR[[#This Row],[43955]]-Casos_PN_CORR[[#This Row],[43954]]</f>
        <v>0</v>
      </c>
      <c r="BJ20">
        <f>+Casos_PN_CORR[[#This Row],[43956]]-Casos_PN_CORR[[#This Row],[43955]]</f>
        <v>0</v>
      </c>
      <c r="BK20">
        <f>+Casos_PN_CORR[[#This Row],[43957]]-Casos_PN_CORR[[#This Row],[43956]]</f>
        <v>0</v>
      </c>
      <c r="BL20">
        <f>+Casos_PN_CORR[[#This Row],[43958]]-Casos_PN_CORR[[#This Row],[43957]]</f>
        <v>0</v>
      </c>
      <c r="BM20">
        <f>+Casos_PN_CORR[[#This Row],[43959]]-Casos_PN_CORR[[#This Row],[43958]]</f>
        <v>0</v>
      </c>
      <c r="BN20">
        <f>+Casos_PN_CORR[[#This Row],[43960]]-Casos_PN_CORR[[#This Row],[43959]]</f>
        <v>0</v>
      </c>
      <c r="BO20">
        <f>+Casos_PN_CORR[[#This Row],[43961]]-Casos_PN_CORR[[#This Row],[43960]]</f>
        <v>0</v>
      </c>
      <c r="BP20">
        <f>+Casos_PN_CORR[[#This Row],[43962]]-Casos_PN_CORR[[#This Row],[43961]]</f>
        <v>0</v>
      </c>
      <c r="BQ20">
        <f>+Casos_PN_CORR[[#This Row],[43963]]-Casos_PN_CORR[[#This Row],[43962]]</f>
        <v>0</v>
      </c>
      <c r="BR20">
        <f>+Casos_PN_CORR[[#This Row],[43964]]-Casos_PN_CORR[[#This Row],[43963]]</f>
        <v>0</v>
      </c>
      <c r="BS20">
        <f>+Casos_PN_CORR[[#This Row],[43965]]-Casos_PN_CORR[[#This Row],[43964]]</f>
        <v>0</v>
      </c>
      <c r="BT20">
        <f>+Casos_PN_CORR[[#This Row],[43966]]-Casos_PN_CORR[[#This Row],[43965]]</f>
        <v>0</v>
      </c>
      <c r="BU20">
        <f>+Casos_PN_CORR[[#This Row],[43967]]-Casos_PN_CORR[[#This Row],[43966]]</f>
        <v>0</v>
      </c>
      <c r="BV20">
        <f>+Casos_PN_CORR[[#This Row],[43968]]-Casos_PN_CORR[[#This Row],[43967]]</f>
        <v>0</v>
      </c>
      <c r="BW20">
        <f>+Casos_PN_CORR[[#This Row],[43969]]-Casos_PN_CORR[[#This Row],[43968]]</f>
        <v>0</v>
      </c>
      <c r="BX20">
        <f>+Casos_PN_CORR[[#This Row],[43970]]-Casos_PN_CORR[[#This Row],[43969]]</f>
        <v>0</v>
      </c>
      <c r="BY20">
        <f>+Casos_PN_CORR[[#This Row],[43971]]-Casos_PN_CORR[[#This Row],[43970]]</f>
        <v>0</v>
      </c>
      <c r="BZ20">
        <f>+Casos_PN_CORR[[#This Row],[43972]]-Casos_PN_CORR[[#This Row],[43971]]</f>
        <v>0</v>
      </c>
      <c r="CA20">
        <f>+Casos_PN_CORR[[#This Row],[43973]]-Casos_PN_CORR[[#This Row],[43972]]</f>
        <v>0</v>
      </c>
      <c r="CB20">
        <f>+Casos_PN_CORR[[#This Row],[43974]]-Casos_PN_CORR[[#This Row],[43973]]</f>
        <v>0</v>
      </c>
      <c r="CC20">
        <f>+Casos_PN_CORR[[#This Row],[43975]]-Casos_PN_CORR[[#This Row],[43974]]</f>
        <v>0</v>
      </c>
      <c r="CD20">
        <f>+Casos_PN_CORR[[#This Row],[43976]]-Casos_PN_CORR[[#This Row],[43975]]</f>
        <v>0</v>
      </c>
      <c r="CE20">
        <f>+Casos_PN_CORR[[#This Row],[43977]]-Casos_PN_CORR[[#This Row],[43976]]</f>
        <v>0</v>
      </c>
      <c r="CF20">
        <f>+Casos_PN_CORR[[#This Row],[43978]]-Casos_PN_CORR[[#This Row],[43977]]</f>
        <v>0</v>
      </c>
      <c r="CG20">
        <f>+Casos_PN_CORR[[#This Row],[43979]]-Casos_PN_CORR[[#This Row],[43978]]</f>
        <v>0</v>
      </c>
      <c r="CH20">
        <f>+Casos_PN_CORR[[#This Row],[43980]]-Casos_PN_CORR[[#This Row],[43979]]</f>
        <v>0</v>
      </c>
      <c r="CI20">
        <f>+Casos_PN_CORR[[#This Row],[43981]]-Casos_PN_CORR[[#This Row],[43980]]</f>
        <v>0</v>
      </c>
      <c r="CJ20">
        <f>+Casos_PN_CORR[[#This Row],[43982]]-Casos_PN_CORR[[#This Row],[43981]]</f>
        <v>0</v>
      </c>
      <c r="CK20">
        <f>+Casos_PN_CORR[[#This Row],[43983]]-Casos_PN_CORR[[#This Row],[43982]]</f>
        <v>0</v>
      </c>
      <c r="CL20">
        <f>+Casos_PN_CORR[[#This Row],[43984]]-Casos_PN_CORR[[#This Row],[43983]]</f>
        <v>0</v>
      </c>
      <c r="CM20">
        <f>+Casos_PN_CORR[[#This Row],[43985]]-Casos_PN_CORR[[#This Row],[43984]]</f>
        <v>0</v>
      </c>
      <c r="CN20">
        <f>+Casos_PN_CORR[[#This Row],[43986]]-Casos_PN_CORR[[#This Row],[43985]]</f>
        <v>0</v>
      </c>
      <c r="CO20">
        <f>+Casos_PN_CORR[[#This Row],[43987]]-Casos_PN_CORR[[#This Row],[43986]]</f>
        <v>246</v>
      </c>
      <c r="CP20">
        <f>+Casos_PN_CORR[[#This Row],[43988]]-Casos_PN_CORR[[#This Row],[43987]]</f>
        <v>0</v>
      </c>
      <c r="CQ20">
        <f>+Casos_PN_CORR[[#This Row],[43989]]-Casos_PN_CORR[[#This Row],[43988]]</f>
        <v>0</v>
      </c>
      <c r="CR20">
        <f>+Casos_PN_CORR[[#This Row],[43990]]-Casos_PN_CORR[[#This Row],[43989]]</f>
        <v>0</v>
      </c>
      <c r="CS20">
        <f>+Casos_PN_CORR[[#This Row],[43991]]-Casos_PN_CORR[[#This Row],[43990]]</f>
        <v>42</v>
      </c>
      <c r="CT20">
        <f>+Casos_PN_CORR[[#This Row],[43992]]-Casos_PN_CORR[[#This Row],[43991]]</f>
        <v>0</v>
      </c>
      <c r="CU20">
        <f>+Casos_PN_CORR[[#This Row],[43993]]-Casos_PN_CORR[[#This Row],[43992]]</f>
        <v>48</v>
      </c>
    </row>
    <row r="21" spans="1:99" x14ac:dyDescent="0.3">
      <c r="A21">
        <v>80814</v>
      </c>
      <c r="B21" s="2" t="s">
        <v>99</v>
      </c>
      <c r="C21" s="2" t="s">
        <v>99</v>
      </c>
      <c r="D21" s="2" t="s">
        <v>127</v>
      </c>
      <c r="E21" s="4">
        <f t="shared" si="0"/>
        <v>326</v>
      </c>
      <c r="F21">
        <f>+Casos_PN_CORR[[#This Row],[43900]]</f>
        <v>0</v>
      </c>
      <c r="G21">
        <f>+Casos_PN_CORR[[#This Row],[43901]]-Casos_PN_CORR[[#This Row],[43900]]</f>
        <v>0</v>
      </c>
      <c r="H21">
        <f>+Casos_PN_CORR[[#This Row],[43902]]-Casos_PN_CORR[[#This Row],[43901]]</f>
        <v>0</v>
      </c>
      <c r="I21">
        <f>+Casos_PN_CORR[[#This Row],[43903]]-Casos_PN_CORR[[#This Row],[43902]]</f>
        <v>0</v>
      </c>
      <c r="J21">
        <f>+Casos_PN_CORR[[#This Row],[43904]]-Casos_PN_CORR[[#This Row],[43903]]</f>
        <v>0</v>
      </c>
      <c r="K21">
        <f>+Casos_PN_CORR[[#This Row],[43905]]-Casos_PN_CORR[[#This Row],[43904]]</f>
        <v>0</v>
      </c>
      <c r="L21">
        <f>+Casos_PN_CORR[[#This Row],[43906]]-Casos_PN_CORR[[#This Row],[43905]]</f>
        <v>0</v>
      </c>
      <c r="M21">
        <f>+Casos_PN_CORR[[#This Row],[43907]]-Casos_PN_CORR[[#This Row],[43906]]</f>
        <v>0</v>
      </c>
      <c r="N21">
        <f>+Casos_PN_CORR[[#This Row],[43908]]-Casos_PN_CORR[[#This Row],[43907]]</f>
        <v>0</v>
      </c>
      <c r="O21">
        <f>+Casos_PN_CORR[[#This Row],[43909]]-Casos_PN_CORR[[#This Row],[43908]]</f>
        <v>0</v>
      </c>
      <c r="P21">
        <f>+Casos_PN_CORR[[#This Row],[43910]]-Casos_PN_CORR[[#This Row],[43909]]</f>
        <v>0</v>
      </c>
      <c r="Q21">
        <f>+Casos_PN_CORR[[#This Row],[43911]]-Casos_PN_CORR[[#This Row],[43910]]</f>
        <v>0</v>
      </c>
      <c r="R21">
        <f>+Casos_PN_CORR[[#This Row],[43912]]-Casos_PN_CORR[[#This Row],[43911]]</f>
        <v>0</v>
      </c>
      <c r="S21">
        <f>+Casos_PN_CORR[[#This Row],[43913]]-Casos_PN_CORR[[#This Row],[43912]]</f>
        <v>0</v>
      </c>
      <c r="T21">
        <f>+Casos_PN_CORR[[#This Row],[43914]]-Casos_PN_CORR[[#This Row],[43913]]</f>
        <v>0</v>
      </c>
      <c r="U21">
        <f>+Casos_PN_CORR[[#This Row],[43915]]-Casos_PN_CORR[[#This Row],[43914]]</f>
        <v>0</v>
      </c>
      <c r="V21">
        <f>+Casos_PN_CORR[[#This Row],[43916]]-Casos_PN_CORR[[#This Row],[43915]]</f>
        <v>0</v>
      </c>
      <c r="W21">
        <f>+Casos_PN_CORR[[#This Row],[43917]]-Casos_PN_CORR[[#This Row],[43916]]</f>
        <v>0</v>
      </c>
      <c r="X21">
        <f>+Casos_PN_CORR[[#This Row],[43918]]-Casos_PN_CORR[[#This Row],[43917]]</f>
        <v>0</v>
      </c>
      <c r="Y21">
        <f>+Casos_PN_CORR[[#This Row],[43919]]-Casos_PN_CORR[[#This Row],[43918]]</f>
        <v>0</v>
      </c>
      <c r="Z21">
        <f>+Casos_PN_CORR[[#This Row],[43920]]-Casos_PN_CORR[[#This Row],[43919]]</f>
        <v>0</v>
      </c>
      <c r="AA21">
        <f>+Casos_PN_CORR[[#This Row],[43921]]-Casos_PN_CORR[[#This Row],[43920]]</f>
        <v>0</v>
      </c>
      <c r="AB21">
        <f>+Casos_PN_CORR[[#This Row],[43922]]-Casos_PN_CORR[[#This Row],[43921]]</f>
        <v>0</v>
      </c>
      <c r="AC21">
        <f>+Casos_PN_CORR[[#This Row],[43923]]-Casos_PN_CORR[[#This Row],[43922]]</f>
        <v>0</v>
      </c>
      <c r="AD21">
        <f>+Casos_PN_CORR[[#This Row],[43924]]-Casos_PN_CORR[[#This Row],[43923]]</f>
        <v>0</v>
      </c>
      <c r="AE21">
        <f>+Casos_PN_CORR[[#This Row],[43925]]-Casos_PN_CORR[[#This Row],[43924]]</f>
        <v>0</v>
      </c>
      <c r="AF21">
        <f>+Casos_PN_CORR[[#This Row],[43926]]-Casos_PN_CORR[[#This Row],[43925]]</f>
        <v>0</v>
      </c>
      <c r="AG21">
        <f>+Casos_PN_CORR[[#This Row],[43927]]-Casos_PN_CORR[[#This Row],[43926]]</f>
        <v>0</v>
      </c>
      <c r="AH21">
        <f>+Casos_PN_CORR[[#This Row],[43928]]-Casos_PN_CORR[[#This Row],[43927]]</f>
        <v>0</v>
      </c>
      <c r="AI21">
        <f>+Casos_PN_CORR[[#This Row],[43929]]-Casos_PN_CORR[[#This Row],[43928]]</f>
        <v>0</v>
      </c>
      <c r="AJ21">
        <f>+Casos_PN_CORR[[#This Row],[43930]]-Casos_PN_CORR[[#This Row],[43929]]</f>
        <v>0</v>
      </c>
      <c r="AK21">
        <f>+Casos_PN_CORR[[#This Row],[43931]]-Casos_PN_CORR[[#This Row],[43930]]</f>
        <v>0</v>
      </c>
      <c r="AL21">
        <f>+Casos_PN_CORR[[#This Row],[43932]]-Casos_PN_CORR[[#This Row],[43931]]</f>
        <v>0</v>
      </c>
      <c r="AM21">
        <f>+Casos_PN_CORR[[#This Row],[43933]]-Casos_PN_CORR[[#This Row],[43932]]</f>
        <v>0</v>
      </c>
      <c r="AN21">
        <f>+Casos_PN_CORR[[#This Row],[43934]]-Casos_PN_CORR[[#This Row],[43933]]</f>
        <v>0</v>
      </c>
      <c r="AO21">
        <f>+Casos_PN_CORR[[#This Row],[43935]]-Casos_PN_CORR[[#This Row],[43934]]</f>
        <v>0</v>
      </c>
      <c r="AP21">
        <f>+Casos_PN_CORR[[#This Row],[43936]]-Casos_PN_CORR[[#This Row],[43935]]</f>
        <v>0</v>
      </c>
      <c r="AQ21">
        <f>+Casos_PN_CORR[[#This Row],[43937]]-Casos_PN_CORR[[#This Row],[43936]]</f>
        <v>0</v>
      </c>
      <c r="AR21">
        <f>+Casos_PN_CORR[[#This Row],[43938]]-Casos_PN_CORR[[#This Row],[43937]]</f>
        <v>0</v>
      </c>
      <c r="AS21">
        <f>+Casos_PN_CORR[[#This Row],[43939]]-Casos_PN_CORR[[#This Row],[43938]]</f>
        <v>0</v>
      </c>
      <c r="AT21">
        <f>+Casos_PN_CORR[[#This Row],[43940]]-Casos_PN_CORR[[#This Row],[43939]]</f>
        <v>0</v>
      </c>
      <c r="AU21">
        <f>+Casos_PN_CORR[[#This Row],[43941]]-Casos_PN_CORR[[#This Row],[43940]]</f>
        <v>0</v>
      </c>
      <c r="AV21">
        <f>+Casos_PN_CORR[[#This Row],[43942]]-Casos_PN_CORR[[#This Row],[43941]]</f>
        <v>0</v>
      </c>
      <c r="AW21">
        <f>+Casos_PN_CORR[[#This Row],[43943]]-Casos_PN_CORR[[#This Row],[43942]]</f>
        <v>0</v>
      </c>
      <c r="AX21">
        <f>+Casos_PN_CORR[[#This Row],[43944]]-Casos_PN_CORR[[#This Row],[43943]]</f>
        <v>0</v>
      </c>
      <c r="AY21">
        <f>+Casos_PN_CORR[[#This Row],[43945]]-Casos_PN_CORR[[#This Row],[43944]]</f>
        <v>0</v>
      </c>
      <c r="AZ21">
        <f>+Casos_PN_CORR[[#This Row],[43946]]-Casos_PN_CORR[[#This Row],[43945]]</f>
        <v>0</v>
      </c>
      <c r="BA21">
        <f>+Casos_PN_CORR[[#This Row],[43947]]-Casos_PN_CORR[[#This Row],[43946]]</f>
        <v>0</v>
      </c>
      <c r="BB21">
        <f>+Casos_PN_CORR[[#This Row],[43948]]-Casos_PN_CORR[[#This Row],[43947]]</f>
        <v>0</v>
      </c>
      <c r="BC21">
        <f>+Casos_PN_CORR[[#This Row],[43949]]-Casos_PN_CORR[[#This Row],[43948]]</f>
        <v>0</v>
      </c>
      <c r="BD21">
        <f>+Casos_PN_CORR[[#This Row],[43950]]-Casos_PN_CORR[[#This Row],[43949]]</f>
        <v>0</v>
      </c>
      <c r="BE21">
        <f>+Casos_PN_CORR[[#This Row],[43951]]-Casos_PN_CORR[[#This Row],[43950]]</f>
        <v>0</v>
      </c>
      <c r="BF21">
        <f>+Casos_PN_CORR[[#This Row],[43952]]-Casos_PN_CORR[[#This Row],[43951]]</f>
        <v>0</v>
      </c>
      <c r="BG21">
        <f>+Casos_PN_CORR[[#This Row],[43953]]-Casos_PN_CORR[[#This Row],[43952]]</f>
        <v>0</v>
      </c>
      <c r="BH21">
        <f>+Casos_PN_CORR[[#This Row],[43954]]-Casos_PN_CORR[[#This Row],[43953]]</f>
        <v>0</v>
      </c>
      <c r="BI21">
        <f>+Casos_PN_CORR[[#This Row],[43955]]-Casos_PN_CORR[[#This Row],[43954]]</f>
        <v>0</v>
      </c>
      <c r="BJ21">
        <f>+Casos_PN_CORR[[#This Row],[43956]]-Casos_PN_CORR[[#This Row],[43955]]</f>
        <v>0</v>
      </c>
      <c r="BK21">
        <f>+Casos_PN_CORR[[#This Row],[43957]]-Casos_PN_CORR[[#This Row],[43956]]</f>
        <v>0</v>
      </c>
      <c r="BL21">
        <f>+Casos_PN_CORR[[#This Row],[43958]]-Casos_PN_CORR[[#This Row],[43957]]</f>
        <v>0</v>
      </c>
      <c r="BM21">
        <f>+Casos_PN_CORR[[#This Row],[43959]]-Casos_PN_CORR[[#This Row],[43958]]</f>
        <v>0</v>
      </c>
      <c r="BN21">
        <f>+Casos_PN_CORR[[#This Row],[43960]]-Casos_PN_CORR[[#This Row],[43959]]</f>
        <v>0</v>
      </c>
      <c r="BO21">
        <f>+Casos_PN_CORR[[#This Row],[43961]]-Casos_PN_CORR[[#This Row],[43960]]</f>
        <v>0</v>
      </c>
      <c r="BP21">
        <f>+Casos_PN_CORR[[#This Row],[43962]]-Casos_PN_CORR[[#This Row],[43961]]</f>
        <v>0</v>
      </c>
      <c r="BQ21">
        <f>+Casos_PN_CORR[[#This Row],[43963]]-Casos_PN_CORR[[#This Row],[43962]]</f>
        <v>0</v>
      </c>
      <c r="BR21">
        <f>+Casos_PN_CORR[[#This Row],[43964]]-Casos_PN_CORR[[#This Row],[43963]]</f>
        <v>0</v>
      </c>
      <c r="BS21">
        <f>+Casos_PN_CORR[[#This Row],[43965]]-Casos_PN_CORR[[#This Row],[43964]]</f>
        <v>0</v>
      </c>
      <c r="BT21">
        <f>+Casos_PN_CORR[[#This Row],[43966]]-Casos_PN_CORR[[#This Row],[43965]]</f>
        <v>0</v>
      </c>
      <c r="BU21">
        <f>+Casos_PN_CORR[[#This Row],[43967]]-Casos_PN_CORR[[#This Row],[43966]]</f>
        <v>0</v>
      </c>
      <c r="BV21">
        <f>+Casos_PN_CORR[[#This Row],[43968]]-Casos_PN_CORR[[#This Row],[43967]]</f>
        <v>0</v>
      </c>
      <c r="BW21">
        <f>+Casos_PN_CORR[[#This Row],[43969]]-Casos_PN_CORR[[#This Row],[43968]]</f>
        <v>0</v>
      </c>
      <c r="BX21">
        <f>+Casos_PN_CORR[[#This Row],[43970]]-Casos_PN_CORR[[#This Row],[43969]]</f>
        <v>0</v>
      </c>
      <c r="BY21">
        <f>+Casos_PN_CORR[[#This Row],[43971]]-Casos_PN_CORR[[#This Row],[43970]]</f>
        <v>0</v>
      </c>
      <c r="BZ21">
        <f>+Casos_PN_CORR[[#This Row],[43972]]-Casos_PN_CORR[[#This Row],[43971]]</f>
        <v>0</v>
      </c>
      <c r="CA21">
        <f>+Casos_PN_CORR[[#This Row],[43973]]-Casos_PN_CORR[[#This Row],[43972]]</f>
        <v>0</v>
      </c>
      <c r="CB21">
        <f>+Casos_PN_CORR[[#This Row],[43974]]-Casos_PN_CORR[[#This Row],[43973]]</f>
        <v>0</v>
      </c>
      <c r="CC21">
        <f>+Casos_PN_CORR[[#This Row],[43975]]-Casos_PN_CORR[[#This Row],[43974]]</f>
        <v>0</v>
      </c>
      <c r="CD21">
        <f>+Casos_PN_CORR[[#This Row],[43976]]-Casos_PN_CORR[[#This Row],[43975]]</f>
        <v>0</v>
      </c>
      <c r="CE21">
        <f>+Casos_PN_CORR[[#This Row],[43977]]-Casos_PN_CORR[[#This Row],[43976]]</f>
        <v>0</v>
      </c>
      <c r="CF21">
        <f>+Casos_PN_CORR[[#This Row],[43978]]-Casos_PN_CORR[[#This Row],[43977]]</f>
        <v>0</v>
      </c>
      <c r="CG21">
        <f>+Casos_PN_CORR[[#This Row],[43979]]-Casos_PN_CORR[[#This Row],[43978]]</f>
        <v>0</v>
      </c>
      <c r="CH21">
        <f>+Casos_PN_CORR[[#This Row],[43980]]-Casos_PN_CORR[[#This Row],[43979]]</f>
        <v>0</v>
      </c>
      <c r="CI21">
        <f>+Casos_PN_CORR[[#This Row],[43981]]-Casos_PN_CORR[[#This Row],[43980]]</f>
        <v>0</v>
      </c>
      <c r="CJ21">
        <f>+Casos_PN_CORR[[#This Row],[43982]]-Casos_PN_CORR[[#This Row],[43981]]</f>
        <v>0</v>
      </c>
      <c r="CK21">
        <f>+Casos_PN_CORR[[#This Row],[43983]]-Casos_PN_CORR[[#This Row],[43982]]</f>
        <v>0</v>
      </c>
      <c r="CL21">
        <f>+Casos_PN_CORR[[#This Row],[43984]]-Casos_PN_CORR[[#This Row],[43983]]</f>
        <v>0</v>
      </c>
      <c r="CM21">
        <f>+Casos_PN_CORR[[#This Row],[43985]]-Casos_PN_CORR[[#This Row],[43984]]</f>
        <v>0</v>
      </c>
      <c r="CN21">
        <f>+Casos_PN_CORR[[#This Row],[43986]]-Casos_PN_CORR[[#This Row],[43985]]</f>
        <v>0</v>
      </c>
      <c r="CO21">
        <f>+Casos_PN_CORR[[#This Row],[43987]]-Casos_PN_CORR[[#This Row],[43986]]</f>
        <v>248</v>
      </c>
      <c r="CP21">
        <f>+Casos_PN_CORR[[#This Row],[43988]]-Casos_PN_CORR[[#This Row],[43987]]</f>
        <v>0</v>
      </c>
      <c r="CQ21">
        <f>+Casos_PN_CORR[[#This Row],[43989]]-Casos_PN_CORR[[#This Row],[43988]]</f>
        <v>0</v>
      </c>
      <c r="CR21">
        <f>+Casos_PN_CORR[[#This Row],[43990]]-Casos_PN_CORR[[#This Row],[43989]]</f>
        <v>0</v>
      </c>
      <c r="CS21">
        <f>+Casos_PN_CORR[[#This Row],[43991]]-Casos_PN_CORR[[#This Row],[43990]]</f>
        <v>47</v>
      </c>
      <c r="CT21">
        <f>+Casos_PN_CORR[[#This Row],[43992]]-Casos_PN_CORR[[#This Row],[43991]]</f>
        <v>0</v>
      </c>
      <c r="CU21">
        <f>+Casos_PN_CORR[[#This Row],[43993]]-Casos_PN_CORR[[#This Row],[43992]]</f>
        <v>31</v>
      </c>
    </row>
    <row r="22" spans="1:99" x14ac:dyDescent="0.3">
      <c r="A22">
        <v>20201</v>
      </c>
      <c r="B22" s="2" t="s">
        <v>212</v>
      </c>
      <c r="C22" s="2" t="s">
        <v>217</v>
      </c>
      <c r="D22" s="2" t="s">
        <v>247</v>
      </c>
      <c r="E22" s="4">
        <f t="shared" si="0"/>
        <v>324</v>
      </c>
      <c r="F22">
        <f>+Casos_PN_CORR[[#This Row],[43900]]</f>
        <v>0</v>
      </c>
      <c r="G22">
        <f>+Casos_PN_CORR[[#This Row],[43901]]-Casos_PN_CORR[[#This Row],[43900]]</f>
        <v>0</v>
      </c>
      <c r="H22">
        <f>+Casos_PN_CORR[[#This Row],[43902]]-Casos_PN_CORR[[#This Row],[43901]]</f>
        <v>0</v>
      </c>
      <c r="I22">
        <f>+Casos_PN_CORR[[#This Row],[43903]]-Casos_PN_CORR[[#This Row],[43902]]</f>
        <v>0</v>
      </c>
      <c r="J22">
        <f>+Casos_PN_CORR[[#This Row],[43904]]-Casos_PN_CORR[[#This Row],[43903]]</f>
        <v>0</v>
      </c>
      <c r="K22">
        <f>+Casos_PN_CORR[[#This Row],[43905]]-Casos_PN_CORR[[#This Row],[43904]]</f>
        <v>0</v>
      </c>
      <c r="L22">
        <f>+Casos_PN_CORR[[#This Row],[43906]]-Casos_PN_CORR[[#This Row],[43905]]</f>
        <v>0</v>
      </c>
      <c r="M22">
        <f>+Casos_PN_CORR[[#This Row],[43907]]-Casos_PN_CORR[[#This Row],[43906]]</f>
        <v>0</v>
      </c>
      <c r="N22">
        <f>+Casos_PN_CORR[[#This Row],[43908]]-Casos_PN_CORR[[#This Row],[43907]]</f>
        <v>0</v>
      </c>
      <c r="O22">
        <f>+Casos_PN_CORR[[#This Row],[43909]]-Casos_PN_CORR[[#This Row],[43908]]</f>
        <v>0</v>
      </c>
      <c r="P22">
        <f>+Casos_PN_CORR[[#This Row],[43910]]-Casos_PN_CORR[[#This Row],[43909]]</f>
        <v>0</v>
      </c>
      <c r="Q22">
        <f>+Casos_PN_CORR[[#This Row],[43911]]-Casos_PN_CORR[[#This Row],[43910]]</f>
        <v>0</v>
      </c>
      <c r="R22">
        <f>+Casos_PN_CORR[[#This Row],[43912]]-Casos_PN_CORR[[#This Row],[43911]]</f>
        <v>0</v>
      </c>
      <c r="S22">
        <f>+Casos_PN_CORR[[#This Row],[43913]]-Casos_PN_CORR[[#This Row],[43912]]</f>
        <v>0</v>
      </c>
      <c r="T22">
        <f>+Casos_PN_CORR[[#This Row],[43914]]-Casos_PN_CORR[[#This Row],[43913]]</f>
        <v>0</v>
      </c>
      <c r="U22">
        <f>+Casos_PN_CORR[[#This Row],[43915]]-Casos_PN_CORR[[#This Row],[43914]]</f>
        <v>0</v>
      </c>
      <c r="V22">
        <f>+Casos_PN_CORR[[#This Row],[43916]]-Casos_PN_CORR[[#This Row],[43915]]</f>
        <v>0</v>
      </c>
      <c r="W22">
        <f>+Casos_PN_CORR[[#This Row],[43917]]-Casos_PN_CORR[[#This Row],[43916]]</f>
        <v>0</v>
      </c>
      <c r="X22">
        <f>+Casos_PN_CORR[[#This Row],[43918]]-Casos_PN_CORR[[#This Row],[43917]]</f>
        <v>0</v>
      </c>
      <c r="Y22">
        <f>+Casos_PN_CORR[[#This Row],[43919]]-Casos_PN_CORR[[#This Row],[43918]]</f>
        <v>0</v>
      </c>
      <c r="Z22">
        <f>+Casos_PN_CORR[[#This Row],[43920]]-Casos_PN_CORR[[#This Row],[43919]]</f>
        <v>0</v>
      </c>
      <c r="AA22">
        <f>+Casos_PN_CORR[[#This Row],[43921]]-Casos_PN_CORR[[#This Row],[43920]]</f>
        <v>0</v>
      </c>
      <c r="AB22">
        <f>+Casos_PN_CORR[[#This Row],[43922]]-Casos_PN_CORR[[#This Row],[43921]]</f>
        <v>0</v>
      </c>
      <c r="AC22">
        <f>+Casos_PN_CORR[[#This Row],[43923]]-Casos_PN_CORR[[#This Row],[43922]]</f>
        <v>0</v>
      </c>
      <c r="AD22">
        <f>+Casos_PN_CORR[[#This Row],[43924]]-Casos_PN_CORR[[#This Row],[43923]]</f>
        <v>0</v>
      </c>
      <c r="AE22">
        <f>+Casos_PN_CORR[[#This Row],[43925]]-Casos_PN_CORR[[#This Row],[43924]]</f>
        <v>0</v>
      </c>
      <c r="AF22">
        <f>+Casos_PN_CORR[[#This Row],[43926]]-Casos_PN_CORR[[#This Row],[43925]]</f>
        <v>0</v>
      </c>
      <c r="AG22">
        <f>+Casos_PN_CORR[[#This Row],[43927]]-Casos_PN_CORR[[#This Row],[43926]]</f>
        <v>0</v>
      </c>
      <c r="AH22">
        <f>+Casos_PN_CORR[[#This Row],[43928]]-Casos_PN_CORR[[#This Row],[43927]]</f>
        <v>0</v>
      </c>
      <c r="AI22">
        <f>+Casos_PN_CORR[[#This Row],[43929]]-Casos_PN_CORR[[#This Row],[43928]]</f>
        <v>0</v>
      </c>
      <c r="AJ22">
        <f>+Casos_PN_CORR[[#This Row],[43930]]-Casos_PN_CORR[[#This Row],[43929]]</f>
        <v>0</v>
      </c>
      <c r="AK22">
        <f>+Casos_PN_CORR[[#This Row],[43931]]-Casos_PN_CORR[[#This Row],[43930]]</f>
        <v>0</v>
      </c>
      <c r="AL22">
        <f>+Casos_PN_CORR[[#This Row],[43932]]-Casos_PN_CORR[[#This Row],[43931]]</f>
        <v>0</v>
      </c>
      <c r="AM22">
        <f>+Casos_PN_CORR[[#This Row],[43933]]-Casos_PN_CORR[[#This Row],[43932]]</f>
        <v>0</v>
      </c>
      <c r="AN22">
        <f>+Casos_PN_CORR[[#This Row],[43934]]-Casos_PN_CORR[[#This Row],[43933]]</f>
        <v>0</v>
      </c>
      <c r="AO22">
        <f>+Casos_PN_CORR[[#This Row],[43935]]-Casos_PN_CORR[[#This Row],[43934]]</f>
        <v>0</v>
      </c>
      <c r="AP22">
        <f>+Casos_PN_CORR[[#This Row],[43936]]-Casos_PN_CORR[[#This Row],[43935]]</f>
        <v>0</v>
      </c>
      <c r="AQ22">
        <f>+Casos_PN_CORR[[#This Row],[43937]]-Casos_PN_CORR[[#This Row],[43936]]</f>
        <v>0</v>
      </c>
      <c r="AR22">
        <f>+Casos_PN_CORR[[#This Row],[43938]]-Casos_PN_CORR[[#This Row],[43937]]</f>
        <v>0</v>
      </c>
      <c r="AS22">
        <f>+Casos_PN_CORR[[#This Row],[43939]]-Casos_PN_CORR[[#This Row],[43938]]</f>
        <v>0</v>
      </c>
      <c r="AT22">
        <f>+Casos_PN_CORR[[#This Row],[43940]]-Casos_PN_CORR[[#This Row],[43939]]</f>
        <v>0</v>
      </c>
      <c r="AU22">
        <f>+Casos_PN_CORR[[#This Row],[43941]]-Casos_PN_CORR[[#This Row],[43940]]</f>
        <v>0</v>
      </c>
      <c r="AV22">
        <f>+Casos_PN_CORR[[#This Row],[43942]]-Casos_PN_CORR[[#This Row],[43941]]</f>
        <v>0</v>
      </c>
      <c r="AW22">
        <f>+Casos_PN_CORR[[#This Row],[43943]]-Casos_PN_CORR[[#This Row],[43942]]</f>
        <v>0</v>
      </c>
      <c r="AX22">
        <f>+Casos_PN_CORR[[#This Row],[43944]]-Casos_PN_CORR[[#This Row],[43943]]</f>
        <v>0</v>
      </c>
      <c r="AY22">
        <f>+Casos_PN_CORR[[#This Row],[43945]]-Casos_PN_CORR[[#This Row],[43944]]</f>
        <v>0</v>
      </c>
      <c r="AZ22">
        <f>+Casos_PN_CORR[[#This Row],[43946]]-Casos_PN_CORR[[#This Row],[43945]]</f>
        <v>0</v>
      </c>
      <c r="BA22">
        <f>+Casos_PN_CORR[[#This Row],[43947]]-Casos_PN_CORR[[#This Row],[43946]]</f>
        <v>0</v>
      </c>
      <c r="BB22">
        <f>+Casos_PN_CORR[[#This Row],[43948]]-Casos_PN_CORR[[#This Row],[43947]]</f>
        <v>0</v>
      </c>
      <c r="BC22">
        <f>+Casos_PN_CORR[[#This Row],[43949]]-Casos_PN_CORR[[#This Row],[43948]]</f>
        <v>0</v>
      </c>
      <c r="BD22">
        <f>+Casos_PN_CORR[[#This Row],[43950]]-Casos_PN_CORR[[#This Row],[43949]]</f>
        <v>0</v>
      </c>
      <c r="BE22">
        <f>+Casos_PN_CORR[[#This Row],[43951]]-Casos_PN_CORR[[#This Row],[43950]]</f>
        <v>0</v>
      </c>
      <c r="BF22">
        <f>+Casos_PN_CORR[[#This Row],[43952]]-Casos_PN_CORR[[#This Row],[43951]]</f>
        <v>0</v>
      </c>
      <c r="BG22">
        <f>+Casos_PN_CORR[[#This Row],[43953]]-Casos_PN_CORR[[#This Row],[43952]]</f>
        <v>0</v>
      </c>
      <c r="BH22">
        <f>+Casos_PN_CORR[[#This Row],[43954]]-Casos_PN_CORR[[#This Row],[43953]]</f>
        <v>0</v>
      </c>
      <c r="BI22">
        <f>+Casos_PN_CORR[[#This Row],[43955]]-Casos_PN_CORR[[#This Row],[43954]]</f>
        <v>0</v>
      </c>
      <c r="BJ22">
        <f>+Casos_PN_CORR[[#This Row],[43956]]-Casos_PN_CORR[[#This Row],[43955]]</f>
        <v>0</v>
      </c>
      <c r="BK22">
        <f>+Casos_PN_CORR[[#This Row],[43957]]-Casos_PN_CORR[[#This Row],[43956]]</f>
        <v>0</v>
      </c>
      <c r="BL22">
        <f>+Casos_PN_CORR[[#This Row],[43958]]-Casos_PN_CORR[[#This Row],[43957]]</f>
        <v>0</v>
      </c>
      <c r="BM22">
        <f>+Casos_PN_CORR[[#This Row],[43959]]-Casos_PN_CORR[[#This Row],[43958]]</f>
        <v>0</v>
      </c>
      <c r="BN22">
        <f>+Casos_PN_CORR[[#This Row],[43960]]-Casos_PN_CORR[[#This Row],[43959]]</f>
        <v>0</v>
      </c>
      <c r="BO22">
        <f>+Casos_PN_CORR[[#This Row],[43961]]-Casos_PN_CORR[[#This Row],[43960]]</f>
        <v>0</v>
      </c>
      <c r="BP22">
        <f>+Casos_PN_CORR[[#This Row],[43962]]-Casos_PN_CORR[[#This Row],[43961]]</f>
        <v>0</v>
      </c>
      <c r="BQ22">
        <f>+Casos_PN_CORR[[#This Row],[43963]]-Casos_PN_CORR[[#This Row],[43962]]</f>
        <v>0</v>
      </c>
      <c r="BR22">
        <f>+Casos_PN_CORR[[#This Row],[43964]]-Casos_PN_CORR[[#This Row],[43963]]</f>
        <v>0</v>
      </c>
      <c r="BS22">
        <f>+Casos_PN_CORR[[#This Row],[43965]]-Casos_PN_CORR[[#This Row],[43964]]</f>
        <v>0</v>
      </c>
      <c r="BT22">
        <f>+Casos_PN_CORR[[#This Row],[43966]]-Casos_PN_CORR[[#This Row],[43965]]</f>
        <v>0</v>
      </c>
      <c r="BU22">
        <f>+Casos_PN_CORR[[#This Row],[43967]]-Casos_PN_CORR[[#This Row],[43966]]</f>
        <v>0</v>
      </c>
      <c r="BV22">
        <f>+Casos_PN_CORR[[#This Row],[43968]]-Casos_PN_CORR[[#This Row],[43967]]</f>
        <v>0</v>
      </c>
      <c r="BW22">
        <f>+Casos_PN_CORR[[#This Row],[43969]]-Casos_PN_CORR[[#This Row],[43968]]</f>
        <v>0</v>
      </c>
      <c r="BX22">
        <f>+Casos_PN_CORR[[#This Row],[43970]]-Casos_PN_CORR[[#This Row],[43969]]</f>
        <v>0</v>
      </c>
      <c r="BY22">
        <f>+Casos_PN_CORR[[#This Row],[43971]]-Casos_PN_CORR[[#This Row],[43970]]</f>
        <v>0</v>
      </c>
      <c r="BZ22">
        <f>+Casos_PN_CORR[[#This Row],[43972]]-Casos_PN_CORR[[#This Row],[43971]]</f>
        <v>0</v>
      </c>
      <c r="CA22">
        <f>+Casos_PN_CORR[[#This Row],[43973]]-Casos_PN_CORR[[#This Row],[43972]]</f>
        <v>0</v>
      </c>
      <c r="CB22">
        <f>+Casos_PN_CORR[[#This Row],[43974]]-Casos_PN_CORR[[#This Row],[43973]]</f>
        <v>0</v>
      </c>
      <c r="CC22">
        <f>+Casos_PN_CORR[[#This Row],[43975]]-Casos_PN_CORR[[#This Row],[43974]]</f>
        <v>0</v>
      </c>
      <c r="CD22">
        <f>+Casos_PN_CORR[[#This Row],[43976]]-Casos_PN_CORR[[#This Row],[43975]]</f>
        <v>0</v>
      </c>
      <c r="CE22">
        <f>+Casos_PN_CORR[[#This Row],[43977]]-Casos_PN_CORR[[#This Row],[43976]]</f>
        <v>0</v>
      </c>
      <c r="CF22">
        <f>+Casos_PN_CORR[[#This Row],[43978]]-Casos_PN_CORR[[#This Row],[43977]]</f>
        <v>0</v>
      </c>
      <c r="CG22">
        <f>+Casos_PN_CORR[[#This Row],[43979]]-Casos_PN_CORR[[#This Row],[43978]]</f>
        <v>0</v>
      </c>
      <c r="CH22">
        <f>+Casos_PN_CORR[[#This Row],[43980]]-Casos_PN_CORR[[#This Row],[43979]]</f>
        <v>0</v>
      </c>
      <c r="CI22">
        <f>+Casos_PN_CORR[[#This Row],[43981]]-Casos_PN_CORR[[#This Row],[43980]]</f>
        <v>0</v>
      </c>
      <c r="CJ22">
        <f>+Casos_PN_CORR[[#This Row],[43982]]-Casos_PN_CORR[[#This Row],[43981]]</f>
        <v>0</v>
      </c>
      <c r="CK22">
        <f>+Casos_PN_CORR[[#This Row],[43983]]-Casos_PN_CORR[[#This Row],[43982]]</f>
        <v>0</v>
      </c>
      <c r="CL22">
        <f>+Casos_PN_CORR[[#This Row],[43984]]-Casos_PN_CORR[[#This Row],[43983]]</f>
        <v>0</v>
      </c>
      <c r="CM22">
        <f>+Casos_PN_CORR[[#This Row],[43985]]-Casos_PN_CORR[[#This Row],[43984]]</f>
        <v>0</v>
      </c>
      <c r="CN22">
        <f>+Casos_PN_CORR[[#This Row],[43986]]-Casos_PN_CORR[[#This Row],[43985]]</f>
        <v>0</v>
      </c>
      <c r="CO22">
        <f>+Casos_PN_CORR[[#This Row],[43987]]-Casos_PN_CORR[[#This Row],[43986]]</f>
        <v>255</v>
      </c>
      <c r="CP22">
        <f>+Casos_PN_CORR[[#This Row],[43988]]-Casos_PN_CORR[[#This Row],[43987]]</f>
        <v>0</v>
      </c>
      <c r="CQ22">
        <f>+Casos_PN_CORR[[#This Row],[43989]]-Casos_PN_CORR[[#This Row],[43988]]</f>
        <v>0</v>
      </c>
      <c r="CR22">
        <f>+Casos_PN_CORR[[#This Row],[43990]]-Casos_PN_CORR[[#This Row],[43989]]</f>
        <v>0</v>
      </c>
      <c r="CS22">
        <f>+Casos_PN_CORR[[#This Row],[43991]]-Casos_PN_CORR[[#This Row],[43990]]</f>
        <v>50</v>
      </c>
      <c r="CT22">
        <f>+Casos_PN_CORR[[#This Row],[43992]]-Casos_PN_CORR[[#This Row],[43991]]</f>
        <v>0</v>
      </c>
      <c r="CU22">
        <f>+Casos_PN_CORR[[#This Row],[43993]]-Casos_PN_CORR[[#This Row],[43992]]</f>
        <v>19</v>
      </c>
    </row>
    <row r="23" spans="1:99" x14ac:dyDescent="0.3">
      <c r="A23">
        <v>91202</v>
      </c>
      <c r="B23" s="2" t="s">
        <v>114</v>
      </c>
      <c r="C23" s="2" t="s">
        <v>242</v>
      </c>
      <c r="D23" s="2" t="s">
        <v>455</v>
      </c>
      <c r="E23" s="4">
        <f t="shared" si="0"/>
        <v>324</v>
      </c>
      <c r="F23">
        <f>+Casos_PN_CORR[[#This Row],[43900]]</f>
        <v>0</v>
      </c>
      <c r="G23">
        <f>+Casos_PN_CORR[[#This Row],[43901]]-Casos_PN_CORR[[#This Row],[43900]]</f>
        <v>0</v>
      </c>
      <c r="H23">
        <f>+Casos_PN_CORR[[#This Row],[43902]]-Casos_PN_CORR[[#This Row],[43901]]</f>
        <v>0</v>
      </c>
      <c r="I23">
        <f>+Casos_PN_CORR[[#This Row],[43903]]-Casos_PN_CORR[[#This Row],[43902]]</f>
        <v>0</v>
      </c>
      <c r="J23">
        <f>+Casos_PN_CORR[[#This Row],[43904]]-Casos_PN_CORR[[#This Row],[43903]]</f>
        <v>0</v>
      </c>
      <c r="K23">
        <f>+Casos_PN_CORR[[#This Row],[43905]]-Casos_PN_CORR[[#This Row],[43904]]</f>
        <v>0</v>
      </c>
      <c r="L23">
        <f>+Casos_PN_CORR[[#This Row],[43906]]-Casos_PN_CORR[[#This Row],[43905]]</f>
        <v>0</v>
      </c>
      <c r="M23">
        <f>+Casos_PN_CORR[[#This Row],[43907]]-Casos_PN_CORR[[#This Row],[43906]]</f>
        <v>0</v>
      </c>
      <c r="N23">
        <f>+Casos_PN_CORR[[#This Row],[43908]]-Casos_PN_CORR[[#This Row],[43907]]</f>
        <v>0</v>
      </c>
      <c r="O23">
        <f>+Casos_PN_CORR[[#This Row],[43909]]-Casos_PN_CORR[[#This Row],[43908]]</f>
        <v>0</v>
      </c>
      <c r="P23">
        <f>+Casos_PN_CORR[[#This Row],[43910]]-Casos_PN_CORR[[#This Row],[43909]]</f>
        <v>0</v>
      </c>
      <c r="Q23">
        <f>+Casos_PN_CORR[[#This Row],[43911]]-Casos_PN_CORR[[#This Row],[43910]]</f>
        <v>0</v>
      </c>
      <c r="R23">
        <f>+Casos_PN_CORR[[#This Row],[43912]]-Casos_PN_CORR[[#This Row],[43911]]</f>
        <v>0</v>
      </c>
      <c r="S23">
        <f>+Casos_PN_CORR[[#This Row],[43913]]-Casos_PN_CORR[[#This Row],[43912]]</f>
        <v>0</v>
      </c>
      <c r="T23">
        <f>+Casos_PN_CORR[[#This Row],[43914]]-Casos_PN_CORR[[#This Row],[43913]]</f>
        <v>0</v>
      </c>
      <c r="U23">
        <f>+Casos_PN_CORR[[#This Row],[43915]]-Casos_PN_CORR[[#This Row],[43914]]</f>
        <v>0</v>
      </c>
      <c r="V23">
        <f>+Casos_PN_CORR[[#This Row],[43916]]-Casos_PN_CORR[[#This Row],[43915]]</f>
        <v>0</v>
      </c>
      <c r="W23">
        <f>+Casos_PN_CORR[[#This Row],[43917]]-Casos_PN_CORR[[#This Row],[43916]]</f>
        <v>0</v>
      </c>
      <c r="X23">
        <f>+Casos_PN_CORR[[#This Row],[43918]]-Casos_PN_CORR[[#This Row],[43917]]</f>
        <v>0</v>
      </c>
      <c r="Y23">
        <f>+Casos_PN_CORR[[#This Row],[43919]]-Casos_PN_CORR[[#This Row],[43918]]</f>
        <v>0</v>
      </c>
      <c r="Z23">
        <f>+Casos_PN_CORR[[#This Row],[43920]]-Casos_PN_CORR[[#This Row],[43919]]</f>
        <v>0</v>
      </c>
      <c r="AA23">
        <f>+Casos_PN_CORR[[#This Row],[43921]]-Casos_PN_CORR[[#This Row],[43920]]</f>
        <v>0</v>
      </c>
      <c r="AB23">
        <f>+Casos_PN_CORR[[#This Row],[43922]]-Casos_PN_CORR[[#This Row],[43921]]</f>
        <v>0</v>
      </c>
      <c r="AC23">
        <f>+Casos_PN_CORR[[#This Row],[43923]]-Casos_PN_CORR[[#This Row],[43922]]</f>
        <v>0</v>
      </c>
      <c r="AD23">
        <f>+Casos_PN_CORR[[#This Row],[43924]]-Casos_PN_CORR[[#This Row],[43923]]</f>
        <v>0</v>
      </c>
      <c r="AE23">
        <f>+Casos_PN_CORR[[#This Row],[43925]]-Casos_PN_CORR[[#This Row],[43924]]</f>
        <v>0</v>
      </c>
      <c r="AF23">
        <f>+Casos_PN_CORR[[#This Row],[43926]]-Casos_PN_CORR[[#This Row],[43925]]</f>
        <v>0</v>
      </c>
      <c r="AG23">
        <f>+Casos_PN_CORR[[#This Row],[43927]]-Casos_PN_CORR[[#This Row],[43926]]</f>
        <v>0</v>
      </c>
      <c r="AH23">
        <f>+Casos_PN_CORR[[#This Row],[43928]]-Casos_PN_CORR[[#This Row],[43927]]</f>
        <v>0</v>
      </c>
      <c r="AI23">
        <f>+Casos_PN_CORR[[#This Row],[43929]]-Casos_PN_CORR[[#This Row],[43928]]</f>
        <v>0</v>
      </c>
      <c r="AJ23">
        <f>+Casos_PN_CORR[[#This Row],[43930]]-Casos_PN_CORR[[#This Row],[43929]]</f>
        <v>0</v>
      </c>
      <c r="AK23">
        <f>+Casos_PN_CORR[[#This Row],[43931]]-Casos_PN_CORR[[#This Row],[43930]]</f>
        <v>0</v>
      </c>
      <c r="AL23">
        <f>+Casos_PN_CORR[[#This Row],[43932]]-Casos_PN_CORR[[#This Row],[43931]]</f>
        <v>0</v>
      </c>
      <c r="AM23">
        <f>+Casos_PN_CORR[[#This Row],[43933]]-Casos_PN_CORR[[#This Row],[43932]]</f>
        <v>0</v>
      </c>
      <c r="AN23">
        <f>+Casos_PN_CORR[[#This Row],[43934]]-Casos_PN_CORR[[#This Row],[43933]]</f>
        <v>0</v>
      </c>
      <c r="AO23">
        <f>+Casos_PN_CORR[[#This Row],[43935]]-Casos_PN_CORR[[#This Row],[43934]]</f>
        <v>0</v>
      </c>
      <c r="AP23">
        <f>+Casos_PN_CORR[[#This Row],[43936]]-Casos_PN_CORR[[#This Row],[43935]]</f>
        <v>0</v>
      </c>
      <c r="AQ23">
        <f>+Casos_PN_CORR[[#This Row],[43937]]-Casos_PN_CORR[[#This Row],[43936]]</f>
        <v>0</v>
      </c>
      <c r="AR23">
        <f>+Casos_PN_CORR[[#This Row],[43938]]-Casos_PN_CORR[[#This Row],[43937]]</f>
        <v>0</v>
      </c>
      <c r="AS23">
        <f>+Casos_PN_CORR[[#This Row],[43939]]-Casos_PN_CORR[[#This Row],[43938]]</f>
        <v>0</v>
      </c>
      <c r="AT23">
        <f>+Casos_PN_CORR[[#This Row],[43940]]-Casos_PN_CORR[[#This Row],[43939]]</f>
        <v>0</v>
      </c>
      <c r="AU23">
        <f>+Casos_PN_CORR[[#This Row],[43941]]-Casos_PN_CORR[[#This Row],[43940]]</f>
        <v>0</v>
      </c>
      <c r="AV23">
        <f>+Casos_PN_CORR[[#This Row],[43942]]-Casos_PN_CORR[[#This Row],[43941]]</f>
        <v>0</v>
      </c>
      <c r="AW23">
        <f>+Casos_PN_CORR[[#This Row],[43943]]-Casos_PN_CORR[[#This Row],[43942]]</f>
        <v>0</v>
      </c>
      <c r="AX23">
        <f>+Casos_PN_CORR[[#This Row],[43944]]-Casos_PN_CORR[[#This Row],[43943]]</f>
        <v>0</v>
      </c>
      <c r="AY23">
        <f>+Casos_PN_CORR[[#This Row],[43945]]-Casos_PN_CORR[[#This Row],[43944]]</f>
        <v>0</v>
      </c>
      <c r="AZ23">
        <f>+Casos_PN_CORR[[#This Row],[43946]]-Casos_PN_CORR[[#This Row],[43945]]</f>
        <v>0</v>
      </c>
      <c r="BA23">
        <f>+Casos_PN_CORR[[#This Row],[43947]]-Casos_PN_CORR[[#This Row],[43946]]</f>
        <v>0</v>
      </c>
      <c r="BB23">
        <f>+Casos_PN_CORR[[#This Row],[43948]]-Casos_PN_CORR[[#This Row],[43947]]</f>
        <v>0</v>
      </c>
      <c r="BC23">
        <f>+Casos_PN_CORR[[#This Row],[43949]]-Casos_PN_CORR[[#This Row],[43948]]</f>
        <v>0</v>
      </c>
      <c r="BD23">
        <f>+Casos_PN_CORR[[#This Row],[43950]]-Casos_PN_CORR[[#This Row],[43949]]</f>
        <v>0</v>
      </c>
      <c r="BE23">
        <f>+Casos_PN_CORR[[#This Row],[43951]]-Casos_PN_CORR[[#This Row],[43950]]</f>
        <v>0</v>
      </c>
      <c r="BF23">
        <f>+Casos_PN_CORR[[#This Row],[43952]]-Casos_PN_CORR[[#This Row],[43951]]</f>
        <v>0</v>
      </c>
      <c r="BG23">
        <f>+Casos_PN_CORR[[#This Row],[43953]]-Casos_PN_CORR[[#This Row],[43952]]</f>
        <v>0</v>
      </c>
      <c r="BH23">
        <f>+Casos_PN_CORR[[#This Row],[43954]]-Casos_PN_CORR[[#This Row],[43953]]</f>
        <v>0</v>
      </c>
      <c r="BI23">
        <f>+Casos_PN_CORR[[#This Row],[43955]]-Casos_PN_CORR[[#This Row],[43954]]</f>
        <v>0</v>
      </c>
      <c r="BJ23">
        <f>+Casos_PN_CORR[[#This Row],[43956]]-Casos_PN_CORR[[#This Row],[43955]]</f>
        <v>0</v>
      </c>
      <c r="BK23">
        <f>+Casos_PN_CORR[[#This Row],[43957]]-Casos_PN_CORR[[#This Row],[43956]]</f>
        <v>0</v>
      </c>
      <c r="BL23">
        <f>+Casos_PN_CORR[[#This Row],[43958]]-Casos_PN_CORR[[#This Row],[43957]]</f>
        <v>0</v>
      </c>
      <c r="BM23">
        <f>+Casos_PN_CORR[[#This Row],[43959]]-Casos_PN_CORR[[#This Row],[43958]]</f>
        <v>0</v>
      </c>
      <c r="BN23">
        <f>+Casos_PN_CORR[[#This Row],[43960]]-Casos_PN_CORR[[#This Row],[43959]]</f>
        <v>0</v>
      </c>
      <c r="BO23">
        <f>+Casos_PN_CORR[[#This Row],[43961]]-Casos_PN_CORR[[#This Row],[43960]]</f>
        <v>0</v>
      </c>
      <c r="BP23">
        <f>+Casos_PN_CORR[[#This Row],[43962]]-Casos_PN_CORR[[#This Row],[43961]]</f>
        <v>0</v>
      </c>
      <c r="BQ23">
        <f>+Casos_PN_CORR[[#This Row],[43963]]-Casos_PN_CORR[[#This Row],[43962]]</f>
        <v>0</v>
      </c>
      <c r="BR23">
        <f>+Casos_PN_CORR[[#This Row],[43964]]-Casos_PN_CORR[[#This Row],[43963]]</f>
        <v>0</v>
      </c>
      <c r="BS23">
        <f>+Casos_PN_CORR[[#This Row],[43965]]-Casos_PN_CORR[[#This Row],[43964]]</f>
        <v>0</v>
      </c>
      <c r="BT23">
        <f>+Casos_PN_CORR[[#This Row],[43966]]-Casos_PN_CORR[[#This Row],[43965]]</f>
        <v>0</v>
      </c>
      <c r="BU23">
        <f>+Casos_PN_CORR[[#This Row],[43967]]-Casos_PN_CORR[[#This Row],[43966]]</f>
        <v>0</v>
      </c>
      <c r="BV23">
        <f>+Casos_PN_CORR[[#This Row],[43968]]-Casos_PN_CORR[[#This Row],[43967]]</f>
        <v>0</v>
      </c>
      <c r="BW23">
        <f>+Casos_PN_CORR[[#This Row],[43969]]-Casos_PN_CORR[[#This Row],[43968]]</f>
        <v>0</v>
      </c>
      <c r="BX23">
        <f>+Casos_PN_CORR[[#This Row],[43970]]-Casos_PN_CORR[[#This Row],[43969]]</f>
        <v>0</v>
      </c>
      <c r="BY23">
        <f>+Casos_PN_CORR[[#This Row],[43971]]-Casos_PN_CORR[[#This Row],[43970]]</f>
        <v>0</v>
      </c>
      <c r="BZ23">
        <f>+Casos_PN_CORR[[#This Row],[43972]]-Casos_PN_CORR[[#This Row],[43971]]</f>
        <v>0</v>
      </c>
      <c r="CA23">
        <f>+Casos_PN_CORR[[#This Row],[43973]]-Casos_PN_CORR[[#This Row],[43972]]</f>
        <v>0</v>
      </c>
      <c r="CB23">
        <f>+Casos_PN_CORR[[#This Row],[43974]]-Casos_PN_CORR[[#This Row],[43973]]</f>
        <v>0</v>
      </c>
      <c r="CC23">
        <f>+Casos_PN_CORR[[#This Row],[43975]]-Casos_PN_CORR[[#This Row],[43974]]</f>
        <v>0</v>
      </c>
      <c r="CD23">
        <f>+Casos_PN_CORR[[#This Row],[43976]]-Casos_PN_CORR[[#This Row],[43975]]</f>
        <v>0</v>
      </c>
      <c r="CE23">
        <f>+Casos_PN_CORR[[#This Row],[43977]]-Casos_PN_CORR[[#This Row],[43976]]</f>
        <v>0</v>
      </c>
      <c r="CF23">
        <f>+Casos_PN_CORR[[#This Row],[43978]]-Casos_PN_CORR[[#This Row],[43977]]</f>
        <v>0</v>
      </c>
      <c r="CG23">
        <f>+Casos_PN_CORR[[#This Row],[43979]]-Casos_PN_CORR[[#This Row],[43978]]</f>
        <v>0</v>
      </c>
      <c r="CH23">
        <f>+Casos_PN_CORR[[#This Row],[43980]]-Casos_PN_CORR[[#This Row],[43979]]</f>
        <v>0</v>
      </c>
      <c r="CI23">
        <f>+Casos_PN_CORR[[#This Row],[43981]]-Casos_PN_CORR[[#This Row],[43980]]</f>
        <v>0</v>
      </c>
      <c r="CJ23">
        <f>+Casos_PN_CORR[[#This Row],[43982]]-Casos_PN_CORR[[#This Row],[43981]]</f>
        <v>0</v>
      </c>
      <c r="CK23">
        <f>+Casos_PN_CORR[[#This Row],[43983]]-Casos_PN_CORR[[#This Row],[43982]]</f>
        <v>0</v>
      </c>
      <c r="CL23">
        <f>+Casos_PN_CORR[[#This Row],[43984]]-Casos_PN_CORR[[#This Row],[43983]]</f>
        <v>0</v>
      </c>
      <c r="CM23">
        <f>+Casos_PN_CORR[[#This Row],[43985]]-Casos_PN_CORR[[#This Row],[43984]]</f>
        <v>0</v>
      </c>
      <c r="CN23">
        <f>+Casos_PN_CORR[[#This Row],[43986]]-Casos_PN_CORR[[#This Row],[43985]]</f>
        <v>0</v>
      </c>
      <c r="CO23">
        <f>+Casos_PN_CORR[[#This Row],[43987]]-Casos_PN_CORR[[#This Row],[43986]]</f>
        <v>258</v>
      </c>
      <c r="CP23">
        <f>+Casos_PN_CORR[[#This Row],[43988]]-Casos_PN_CORR[[#This Row],[43987]]</f>
        <v>0</v>
      </c>
      <c r="CQ23">
        <f>+Casos_PN_CORR[[#This Row],[43989]]-Casos_PN_CORR[[#This Row],[43988]]</f>
        <v>0</v>
      </c>
      <c r="CR23">
        <f>+Casos_PN_CORR[[#This Row],[43990]]-Casos_PN_CORR[[#This Row],[43989]]</f>
        <v>0</v>
      </c>
      <c r="CS23">
        <f>+Casos_PN_CORR[[#This Row],[43991]]-Casos_PN_CORR[[#This Row],[43990]]</f>
        <v>35</v>
      </c>
      <c r="CT23">
        <f>+Casos_PN_CORR[[#This Row],[43992]]-Casos_PN_CORR[[#This Row],[43991]]</f>
        <v>0</v>
      </c>
      <c r="CU23">
        <f>+Casos_PN_CORR[[#This Row],[43993]]-Casos_PN_CORR[[#This Row],[43992]]</f>
        <v>31</v>
      </c>
    </row>
    <row r="24" spans="1:99" x14ac:dyDescent="0.3">
      <c r="A24">
        <v>81006</v>
      </c>
      <c r="B24" s="2" t="s">
        <v>99</v>
      </c>
      <c r="C24" s="2" t="s">
        <v>106</v>
      </c>
      <c r="D24" s="2" t="s">
        <v>121</v>
      </c>
      <c r="E24" s="4">
        <f t="shared" si="0"/>
        <v>318</v>
      </c>
      <c r="F24">
        <f>+Casos_PN_CORR[[#This Row],[43900]]</f>
        <v>0</v>
      </c>
      <c r="G24">
        <f>+Casos_PN_CORR[[#This Row],[43901]]-Casos_PN_CORR[[#This Row],[43900]]</f>
        <v>0</v>
      </c>
      <c r="H24">
        <f>+Casos_PN_CORR[[#This Row],[43902]]-Casos_PN_CORR[[#This Row],[43901]]</f>
        <v>0</v>
      </c>
      <c r="I24">
        <f>+Casos_PN_CORR[[#This Row],[43903]]-Casos_PN_CORR[[#This Row],[43902]]</f>
        <v>0</v>
      </c>
      <c r="J24">
        <f>+Casos_PN_CORR[[#This Row],[43904]]-Casos_PN_CORR[[#This Row],[43903]]</f>
        <v>0</v>
      </c>
      <c r="K24">
        <f>+Casos_PN_CORR[[#This Row],[43905]]-Casos_PN_CORR[[#This Row],[43904]]</f>
        <v>0</v>
      </c>
      <c r="L24">
        <f>+Casos_PN_CORR[[#This Row],[43906]]-Casos_PN_CORR[[#This Row],[43905]]</f>
        <v>0</v>
      </c>
      <c r="M24">
        <f>+Casos_PN_CORR[[#This Row],[43907]]-Casos_PN_CORR[[#This Row],[43906]]</f>
        <v>0</v>
      </c>
      <c r="N24">
        <f>+Casos_PN_CORR[[#This Row],[43908]]-Casos_PN_CORR[[#This Row],[43907]]</f>
        <v>0</v>
      </c>
      <c r="O24">
        <f>+Casos_PN_CORR[[#This Row],[43909]]-Casos_PN_CORR[[#This Row],[43908]]</f>
        <v>0</v>
      </c>
      <c r="P24">
        <f>+Casos_PN_CORR[[#This Row],[43910]]-Casos_PN_CORR[[#This Row],[43909]]</f>
        <v>0</v>
      </c>
      <c r="Q24">
        <f>+Casos_PN_CORR[[#This Row],[43911]]-Casos_PN_CORR[[#This Row],[43910]]</f>
        <v>0</v>
      </c>
      <c r="R24">
        <f>+Casos_PN_CORR[[#This Row],[43912]]-Casos_PN_CORR[[#This Row],[43911]]</f>
        <v>0</v>
      </c>
      <c r="S24">
        <f>+Casos_PN_CORR[[#This Row],[43913]]-Casos_PN_CORR[[#This Row],[43912]]</f>
        <v>0</v>
      </c>
      <c r="T24">
        <f>+Casos_PN_CORR[[#This Row],[43914]]-Casos_PN_CORR[[#This Row],[43913]]</f>
        <v>0</v>
      </c>
      <c r="U24">
        <f>+Casos_PN_CORR[[#This Row],[43915]]-Casos_PN_CORR[[#This Row],[43914]]</f>
        <v>0</v>
      </c>
      <c r="V24">
        <f>+Casos_PN_CORR[[#This Row],[43916]]-Casos_PN_CORR[[#This Row],[43915]]</f>
        <v>0</v>
      </c>
      <c r="W24">
        <f>+Casos_PN_CORR[[#This Row],[43917]]-Casos_PN_CORR[[#This Row],[43916]]</f>
        <v>0</v>
      </c>
      <c r="X24">
        <f>+Casos_PN_CORR[[#This Row],[43918]]-Casos_PN_CORR[[#This Row],[43917]]</f>
        <v>0</v>
      </c>
      <c r="Y24">
        <f>+Casos_PN_CORR[[#This Row],[43919]]-Casos_PN_CORR[[#This Row],[43918]]</f>
        <v>0</v>
      </c>
      <c r="Z24">
        <f>+Casos_PN_CORR[[#This Row],[43920]]-Casos_PN_CORR[[#This Row],[43919]]</f>
        <v>0</v>
      </c>
      <c r="AA24">
        <f>+Casos_PN_CORR[[#This Row],[43921]]-Casos_PN_CORR[[#This Row],[43920]]</f>
        <v>0</v>
      </c>
      <c r="AB24">
        <f>+Casos_PN_CORR[[#This Row],[43922]]-Casos_PN_CORR[[#This Row],[43921]]</f>
        <v>0</v>
      </c>
      <c r="AC24">
        <f>+Casos_PN_CORR[[#This Row],[43923]]-Casos_PN_CORR[[#This Row],[43922]]</f>
        <v>0</v>
      </c>
      <c r="AD24">
        <f>+Casos_PN_CORR[[#This Row],[43924]]-Casos_PN_CORR[[#This Row],[43923]]</f>
        <v>0</v>
      </c>
      <c r="AE24">
        <f>+Casos_PN_CORR[[#This Row],[43925]]-Casos_PN_CORR[[#This Row],[43924]]</f>
        <v>0</v>
      </c>
      <c r="AF24">
        <f>+Casos_PN_CORR[[#This Row],[43926]]-Casos_PN_CORR[[#This Row],[43925]]</f>
        <v>0</v>
      </c>
      <c r="AG24">
        <f>+Casos_PN_CORR[[#This Row],[43927]]-Casos_PN_CORR[[#This Row],[43926]]</f>
        <v>0</v>
      </c>
      <c r="AH24">
        <f>+Casos_PN_CORR[[#This Row],[43928]]-Casos_PN_CORR[[#This Row],[43927]]</f>
        <v>0</v>
      </c>
      <c r="AI24">
        <f>+Casos_PN_CORR[[#This Row],[43929]]-Casos_PN_CORR[[#This Row],[43928]]</f>
        <v>0</v>
      </c>
      <c r="AJ24">
        <f>+Casos_PN_CORR[[#This Row],[43930]]-Casos_PN_CORR[[#This Row],[43929]]</f>
        <v>0</v>
      </c>
      <c r="AK24">
        <f>+Casos_PN_CORR[[#This Row],[43931]]-Casos_PN_CORR[[#This Row],[43930]]</f>
        <v>0</v>
      </c>
      <c r="AL24">
        <f>+Casos_PN_CORR[[#This Row],[43932]]-Casos_PN_CORR[[#This Row],[43931]]</f>
        <v>0</v>
      </c>
      <c r="AM24">
        <f>+Casos_PN_CORR[[#This Row],[43933]]-Casos_PN_CORR[[#This Row],[43932]]</f>
        <v>0</v>
      </c>
      <c r="AN24">
        <f>+Casos_PN_CORR[[#This Row],[43934]]-Casos_PN_CORR[[#This Row],[43933]]</f>
        <v>0</v>
      </c>
      <c r="AO24">
        <f>+Casos_PN_CORR[[#This Row],[43935]]-Casos_PN_CORR[[#This Row],[43934]]</f>
        <v>0</v>
      </c>
      <c r="AP24">
        <f>+Casos_PN_CORR[[#This Row],[43936]]-Casos_PN_CORR[[#This Row],[43935]]</f>
        <v>0</v>
      </c>
      <c r="AQ24">
        <f>+Casos_PN_CORR[[#This Row],[43937]]-Casos_PN_CORR[[#This Row],[43936]]</f>
        <v>0</v>
      </c>
      <c r="AR24">
        <f>+Casos_PN_CORR[[#This Row],[43938]]-Casos_PN_CORR[[#This Row],[43937]]</f>
        <v>0</v>
      </c>
      <c r="AS24">
        <f>+Casos_PN_CORR[[#This Row],[43939]]-Casos_PN_CORR[[#This Row],[43938]]</f>
        <v>0</v>
      </c>
      <c r="AT24">
        <f>+Casos_PN_CORR[[#This Row],[43940]]-Casos_PN_CORR[[#This Row],[43939]]</f>
        <v>0</v>
      </c>
      <c r="AU24">
        <f>+Casos_PN_CORR[[#This Row],[43941]]-Casos_PN_CORR[[#This Row],[43940]]</f>
        <v>0</v>
      </c>
      <c r="AV24">
        <f>+Casos_PN_CORR[[#This Row],[43942]]-Casos_PN_CORR[[#This Row],[43941]]</f>
        <v>0</v>
      </c>
      <c r="AW24">
        <f>+Casos_PN_CORR[[#This Row],[43943]]-Casos_PN_CORR[[#This Row],[43942]]</f>
        <v>0</v>
      </c>
      <c r="AX24">
        <f>+Casos_PN_CORR[[#This Row],[43944]]-Casos_PN_CORR[[#This Row],[43943]]</f>
        <v>0</v>
      </c>
      <c r="AY24">
        <f>+Casos_PN_CORR[[#This Row],[43945]]-Casos_PN_CORR[[#This Row],[43944]]</f>
        <v>0</v>
      </c>
      <c r="AZ24">
        <f>+Casos_PN_CORR[[#This Row],[43946]]-Casos_PN_CORR[[#This Row],[43945]]</f>
        <v>0</v>
      </c>
      <c r="BA24">
        <f>+Casos_PN_CORR[[#This Row],[43947]]-Casos_PN_CORR[[#This Row],[43946]]</f>
        <v>0</v>
      </c>
      <c r="BB24">
        <f>+Casos_PN_CORR[[#This Row],[43948]]-Casos_PN_CORR[[#This Row],[43947]]</f>
        <v>0</v>
      </c>
      <c r="BC24">
        <f>+Casos_PN_CORR[[#This Row],[43949]]-Casos_PN_CORR[[#This Row],[43948]]</f>
        <v>0</v>
      </c>
      <c r="BD24">
        <f>+Casos_PN_CORR[[#This Row],[43950]]-Casos_PN_CORR[[#This Row],[43949]]</f>
        <v>0</v>
      </c>
      <c r="BE24">
        <f>+Casos_PN_CORR[[#This Row],[43951]]-Casos_PN_CORR[[#This Row],[43950]]</f>
        <v>0</v>
      </c>
      <c r="BF24">
        <f>+Casos_PN_CORR[[#This Row],[43952]]-Casos_PN_CORR[[#This Row],[43951]]</f>
        <v>0</v>
      </c>
      <c r="BG24">
        <f>+Casos_PN_CORR[[#This Row],[43953]]-Casos_PN_CORR[[#This Row],[43952]]</f>
        <v>0</v>
      </c>
      <c r="BH24">
        <f>+Casos_PN_CORR[[#This Row],[43954]]-Casos_PN_CORR[[#This Row],[43953]]</f>
        <v>0</v>
      </c>
      <c r="BI24">
        <f>+Casos_PN_CORR[[#This Row],[43955]]-Casos_PN_CORR[[#This Row],[43954]]</f>
        <v>0</v>
      </c>
      <c r="BJ24">
        <f>+Casos_PN_CORR[[#This Row],[43956]]-Casos_PN_CORR[[#This Row],[43955]]</f>
        <v>0</v>
      </c>
      <c r="BK24">
        <f>+Casos_PN_CORR[[#This Row],[43957]]-Casos_PN_CORR[[#This Row],[43956]]</f>
        <v>0</v>
      </c>
      <c r="BL24">
        <f>+Casos_PN_CORR[[#This Row],[43958]]-Casos_PN_CORR[[#This Row],[43957]]</f>
        <v>0</v>
      </c>
      <c r="BM24">
        <f>+Casos_PN_CORR[[#This Row],[43959]]-Casos_PN_CORR[[#This Row],[43958]]</f>
        <v>0</v>
      </c>
      <c r="BN24">
        <f>+Casos_PN_CORR[[#This Row],[43960]]-Casos_PN_CORR[[#This Row],[43959]]</f>
        <v>0</v>
      </c>
      <c r="BO24">
        <f>+Casos_PN_CORR[[#This Row],[43961]]-Casos_PN_CORR[[#This Row],[43960]]</f>
        <v>0</v>
      </c>
      <c r="BP24">
        <f>+Casos_PN_CORR[[#This Row],[43962]]-Casos_PN_CORR[[#This Row],[43961]]</f>
        <v>0</v>
      </c>
      <c r="BQ24">
        <f>+Casos_PN_CORR[[#This Row],[43963]]-Casos_PN_CORR[[#This Row],[43962]]</f>
        <v>0</v>
      </c>
      <c r="BR24">
        <f>+Casos_PN_CORR[[#This Row],[43964]]-Casos_PN_CORR[[#This Row],[43963]]</f>
        <v>0</v>
      </c>
      <c r="BS24">
        <f>+Casos_PN_CORR[[#This Row],[43965]]-Casos_PN_CORR[[#This Row],[43964]]</f>
        <v>0</v>
      </c>
      <c r="BT24">
        <f>+Casos_PN_CORR[[#This Row],[43966]]-Casos_PN_CORR[[#This Row],[43965]]</f>
        <v>0</v>
      </c>
      <c r="BU24">
        <f>+Casos_PN_CORR[[#This Row],[43967]]-Casos_PN_CORR[[#This Row],[43966]]</f>
        <v>0</v>
      </c>
      <c r="BV24">
        <f>+Casos_PN_CORR[[#This Row],[43968]]-Casos_PN_CORR[[#This Row],[43967]]</f>
        <v>0</v>
      </c>
      <c r="BW24">
        <f>+Casos_PN_CORR[[#This Row],[43969]]-Casos_PN_CORR[[#This Row],[43968]]</f>
        <v>0</v>
      </c>
      <c r="BX24">
        <f>+Casos_PN_CORR[[#This Row],[43970]]-Casos_PN_CORR[[#This Row],[43969]]</f>
        <v>0</v>
      </c>
      <c r="BY24">
        <f>+Casos_PN_CORR[[#This Row],[43971]]-Casos_PN_CORR[[#This Row],[43970]]</f>
        <v>0</v>
      </c>
      <c r="BZ24">
        <f>+Casos_PN_CORR[[#This Row],[43972]]-Casos_PN_CORR[[#This Row],[43971]]</f>
        <v>0</v>
      </c>
      <c r="CA24">
        <f>+Casos_PN_CORR[[#This Row],[43973]]-Casos_PN_CORR[[#This Row],[43972]]</f>
        <v>0</v>
      </c>
      <c r="CB24">
        <f>+Casos_PN_CORR[[#This Row],[43974]]-Casos_PN_CORR[[#This Row],[43973]]</f>
        <v>0</v>
      </c>
      <c r="CC24">
        <f>+Casos_PN_CORR[[#This Row],[43975]]-Casos_PN_CORR[[#This Row],[43974]]</f>
        <v>0</v>
      </c>
      <c r="CD24">
        <f>+Casos_PN_CORR[[#This Row],[43976]]-Casos_PN_CORR[[#This Row],[43975]]</f>
        <v>0</v>
      </c>
      <c r="CE24">
        <f>+Casos_PN_CORR[[#This Row],[43977]]-Casos_PN_CORR[[#This Row],[43976]]</f>
        <v>0</v>
      </c>
      <c r="CF24">
        <f>+Casos_PN_CORR[[#This Row],[43978]]-Casos_PN_CORR[[#This Row],[43977]]</f>
        <v>0</v>
      </c>
      <c r="CG24">
        <f>+Casos_PN_CORR[[#This Row],[43979]]-Casos_PN_CORR[[#This Row],[43978]]</f>
        <v>0</v>
      </c>
      <c r="CH24">
        <f>+Casos_PN_CORR[[#This Row],[43980]]-Casos_PN_CORR[[#This Row],[43979]]</f>
        <v>0</v>
      </c>
      <c r="CI24">
        <f>+Casos_PN_CORR[[#This Row],[43981]]-Casos_PN_CORR[[#This Row],[43980]]</f>
        <v>0</v>
      </c>
      <c r="CJ24">
        <f>+Casos_PN_CORR[[#This Row],[43982]]-Casos_PN_CORR[[#This Row],[43981]]</f>
        <v>0</v>
      </c>
      <c r="CK24">
        <f>+Casos_PN_CORR[[#This Row],[43983]]-Casos_PN_CORR[[#This Row],[43982]]</f>
        <v>0</v>
      </c>
      <c r="CL24">
        <f>+Casos_PN_CORR[[#This Row],[43984]]-Casos_PN_CORR[[#This Row],[43983]]</f>
        <v>0</v>
      </c>
      <c r="CM24">
        <f>+Casos_PN_CORR[[#This Row],[43985]]-Casos_PN_CORR[[#This Row],[43984]]</f>
        <v>0</v>
      </c>
      <c r="CN24">
        <f>+Casos_PN_CORR[[#This Row],[43986]]-Casos_PN_CORR[[#This Row],[43985]]</f>
        <v>0</v>
      </c>
      <c r="CO24">
        <f>+Casos_PN_CORR[[#This Row],[43987]]-Casos_PN_CORR[[#This Row],[43986]]</f>
        <v>285</v>
      </c>
      <c r="CP24">
        <f>+Casos_PN_CORR[[#This Row],[43988]]-Casos_PN_CORR[[#This Row],[43987]]</f>
        <v>0</v>
      </c>
      <c r="CQ24">
        <f>+Casos_PN_CORR[[#This Row],[43989]]-Casos_PN_CORR[[#This Row],[43988]]</f>
        <v>0</v>
      </c>
      <c r="CR24">
        <f>+Casos_PN_CORR[[#This Row],[43990]]-Casos_PN_CORR[[#This Row],[43989]]</f>
        <v>0</v>
      </c>
      <c r="CS24">
        <f>+Casos_PN_CORR[[#This Row],[43991]]-Casos_PN_CORR[[#This Row],[43990]]</f>
        <v>20</v>
      </c>
      <c r="CT24">
        <f>+Casos_PN_CORR[[#This Row],[43992]]-Casos_PN_CORR[[#This Row],[43991]]</f>
        <v>0</v>
      </c>
      <c r="CU24">
        <f>+Casos_PN_CORR[[#This Row],[43993]]-Casos_PN_CORR[[#This Row],[43992]]</f>
        <v>13</v>
      </c>
    </row>
    <row r="25" spans="1:99" x14ac:dyDescent="0.3">
      <c r="A25">
        <v>130704</v>
      </c>
      <c r="B25" s="2" t="s">
        <v>102</v>
      </c>
      <c r="C25" s="2" t="s">
        <v>138</v>
      </c>
      <c r="D25" s="2" t="s">
        <v>336</v>
      </c>
      <c r="E25" s="4">
        <f t="shared" si="0"/>
        <v>311</v>
      </c>
      <c r="F25">
        <f>+Casos_PN_CORR[[#This Row],[43900]]</f>
        <v>0</v>
      </c>
      <c r="G25">
        <f>+Casos_PN_CORR[[#This Row],[43901]]-Casos_PN_CORR[[#This Row],[43900]]</f>
        <v>0</v>
      </c>
      <c r="H25">
        <f>+Casos_PN_CORR[[#This Row],[43902]]-Casos_PN_CORR[[#This Row],[43901]]</f>
        <v>0</v>
      </c>
      <c r="I25">
        <f>+Casos_PN_CORR[[#This Row],[43903]]-Casos_PN_CORR[[#This Row],[43902]]</f>
        <v>0</v>
      </c>
      <c r="J25">
        <f>+Casos_PN_CORR[[#This Row],[43904]]-Casos_PN_CORR[[#This Row],[43903]]</f>
        <v>0</v>
      </c>
      <c r="K25">
        <f>+Casos_PN_CORR[[#This Row],[43905]]-Casos_PN_CORR[[#This Row],[43904]]</f>
        <v>0</v>
      </c>
      <c r="L25">
        <f>+Casos_PN_CORR[[#This Row],[43906]]-Casos_PN_CORR[[#This Row],[43905]]</f>
        <v>0</v>
      </c>
      <c r="M25">
        <f>+Casos_PN_CORR[[#This Row],[43907]]-Casos_PN_CORR[[#This Row],[43906]]</f>
        <v>0</v>
      </c>
      <c r="N25">
        <f>+Casos_PN_CORR[[#This Row],[43908]]-Casos_PN_CORR[[#This Row],[43907]]</f>
        <v>0</v>
      </c>
      <c r="O25">
        <f>+Casos_PN_CORR[[#This Row],[43909]]-Casos_PN_CORR[[#This Row],[43908]]</f>
        <v>0</v>
      </c>
      <c r="P25">
        <f>+Casos_PN_CORR[[#This Row],[43910]]-Casos_PN_CORR[[#This Row],[43909]]</f>
        <v>0</v>
      </c>
      <c r="Q25">
        <f>+Casos_PN_CORR[[#This Row],[43911]]-Casos_PN_CORR[[#This Row],[43910]]</f>
        <v>0</v>
      </c>
      <c r="R25">
        <f>+Casos_PN_CORR[[#This Row],[43912]]-Casos_PN_CORR[[#This Row],[43911]]</f>
        <v>0</v>
      </c>
      <c r="S25">
        <f>+Casos_PN_CORR[[#This Row],[43913]]-Casos_PN_CORR[[#This Row],[43912]]</f>
        <v>0</v>
      </c>
      <c r="T25">
        <f>+Casos_PN_CORR[[#This Row],[43914]]-Casos_PN_CORR[[#This Row],[43913]]</f>
        <v>0</v>
      </c>
      <c r="U25">
        <f>+Casos_PN_CORR[[#This Row],[43915]]-Casos_PN_CORR[[#This Row],[43914]]</f>
        <v>0</v>
      </c>
      <c r="V25">
        <f>+Casos_PN_CORR[[#This Row],[43916]]-Casos_PN_CORR[[#This Row],[43915]]</f>
        <v>0</v>
      </c>
      <c r="W25">
        <f>+Casos_PN_CORR[[#This Row],[43917]]-Casos_PN_CORR[[#This Row],[43916]]</f>
        <v>0</v>
      </c>
      <c r="X25">
        <f>+Casos_PN_CORR[[#This Row],[43918]]-Casos_PN_CORR[[#This Row],[43917]]</f>
        <v>0</v>
      </c>
      <c r="Y25">
        <f>+Casos_PN_CORR[[#This Row],[43919]]-Casos_PN_CORR[[#This Row],[43918]]</f>
        <v>0</v>
      </c>
      <c r="Z25">
        <f>+Casos_PN_CORR[[#This Row],[43920]]-Casos_PN_CORR[[#This Row],[43919]]</f>
        <v>0</v>
      </c>
      <c r="AA25">
        <f>+Casos_PN_CORR[[#This Row],[43921]]-Casos_PN_CORR[[#This Row],[43920]]</f>
        <v>0</v>
      </c>
      <c r="AB25">
        <f>+Casos_PN_CORR[[#This Row],[43922]]-Casos_PN_CORR[[#This Row],[43921]]</f>
        <v>0</v>
      </c>
      <c r="AC25">
        <f>+Casos_PN_CORR[[#This Row],[43923]]-Casos_PN_CORR[[#This Row],[43922]]</f>
        <v>0</v>
      </c>
      <c r="AD25">
        <f>+Casos_PN_CORR[[#This Row],[43924]]-Casos_PN_CORR[[#This Row],[43923]]</f>
        <v>0</v>
      </c>
      <c r="AE25">
        <f>+Casos_PN_CORR[[#This Row],[43925]]-Casos_PN_CORR[[#This Row],[43924]]</f>
        <v>0</v>
      </c>
      <c r="AF25">
        <f>+Casos_PN_CORR[[#This Row],[43926]]-Casos_PN_CORR[[#This Row],[43925]]</f>
        <v>0</v>
      </c>
      <c r="AG25">
        <f>+Casos_PN_CORR[[#This Row],[43927]]-Casos_PN_CORR[[#This Row],[43926]]</f>
        <v>0</v>
      </c>
      <c r="AH25">
        <f>+Casos_PN_CORR[[#This Row],[43928]]-Casos_PN_CORR[[#This Row],[43927]]</f>
        <v>0</v>
      </c>
      <c r="AI25">
        <f>+Casos_PN_CORR[[#This Row],[43929]]-Casos_PN_CORR[[#This Row],[43928]]</f>
        <v>0</v>
      </c>
      <c r="AJ25">
        <f>+Casos_PN_CORR[[#This Row],[43930]]-Casos_PN_CORR[[#This Row],[43929]]</f>
        <v>0</v>
      </c>
      <c r="AK25">
        <f>+Casos_PN_CORR[[#This Row],[43931]]-Casos_PN_CORR[[#This Row],[43930]]</f>
        <v>0</v>
      </c>
      <c r="AL25">
        <f>+Casos_PN_CORR[[#This Row],[43932]]-Casos_PN_CORR[[#This Row],[43931]]</f>
        <v>0</v>
      </c>
      <c r="AM25">
        <f>+Casos_PN_CORR[[#This Row],[43933]]-Casos_PN_CORR[[#This Row],[43932]]</f>
        <v>0</v>
      </c>
      <c r="AN25">
        <f>+Casos_PN_CORR[[#This Row],[43934]]-Casos_PN_CORR[[#This Row],[43933]]</f>
        <v>0</v>
      </c>
      <c r="AO25">
        <f>+Casos_PN_CORR[[#This Row],[43935]]-Casos_PN_CORR[[#This Row],[43934]]</f>
        <v>0</v>
      </c>
      <c r="AP25">
        <f>+Casos_PN_CORR[[#This Row],[43936]]-Casos_PN_CORR[[#This Row],[43935]]</f>
        <v>0</v>
      </c>
      <c r="AQ25">
        <f>+Casos_PN_CORR[[#This Row],[43937]]-Casos_PN_CORR[[#This Row],[43936]]</f>
        <v>0</v>
      </c>
      <c r="AR25">
        <f>+Casos_PN_CORR[[#This Row],[43938]]-Casos_PN_CORR[[#This Row],[43937]]</f>
        <v>0</v>
      </c>
      <c r="AS25">
        <f>+Casos_PN_CORR[[#This Row],[43939]]-Casos_PN_CORR[[#This Row],[43938]]</f>
        <v>0</v>
      </c>
      <c r="AT25">
        <f>+Casos_PN_CORR[[#This Row],[43940]]-Casos_PN_CORR[[#This Row],[43939]]</f>
        <v>0</v>
      </c>
      <c r="AU25">
        <f>+Casos_PN_CORR[[#This Row],[43941]]-Casos_PN_CORR[[#This Row],[43940]]</f>
        <v>0</v>
      </c>
      <c r="AV25">
        <f>+Casos_PN_CORR[[#This Row],[43942]]-Casos_PN_CORR[[#This Row],[43941]]</f>
        <v>0</v>
      </c>
      <c r="AW25">
        <f>+Casos_PN_CORR[[#This Row],[43943]]-Casos_PN_CORR[[#This Row],[43942]]</f>
        <v>0</v>
      </c>
      <c r="AX25">
        <f>+Casos_PN_CORR[[#This Row],[43944]]-Casos_PN_CORR[[#This Row],[43943]]</f>
        <v>0</v>
      </c>
      <c r="AY25">
        <f>+Casos_PN_CORR[[#This Row],[43945]]-Casos_PN_CORR[[#This Row],[43944]]</f>
        <v>0</v>
      </c>
      <c r="AZ25">
        <f>+Casos_PN_CORR[[#This Row],[43946]]-Casos_PN_CORR[[#This Row],[43945]]</f>
        <v>0</v>
      </c>
      <c r="BA25">
        <f>+Casos_PN_CORR[[#This Row],[43947]]-Casos_PN_CORR[[#This Row],[43946]]</f>
        <v>0</v>
      </c>
      <c r="BB25">
        <f>+Casos_PN_CORR[[#This Row],[43948]]-Casos_PN_CORR[[#This Row],[43947]]</f>
        <v>0</v>
      </c>
      <c r="BC25">
        <f>+Casos_PN_CORR[[#This Row],[43949]]-Casos_PN_CORR[[#This Row],[43948]]</f>
        <v>0</v>
      </c>
      <c r="BD25">
        <f>+Casos_PN_CORR[[#This Row],[43950]]-Casos_PN_CORR[[#This Row],[43949]]</f>
        <v>0</v>
      </c>
      <c r="BE25">
        <f>+Casos_PN_CORR[[#This Row],[43951]]-Casos_PN_CORR[[#This Row],[43950]]</f>
        <v>0</v>
      </c>
      <c r="BF25">
        <f>+Casos_PN_CORR[[#This Row],[43952]]-Casos_PN_CORR[[#This Row],[43951]]</f>
        <v>0</v>
      </c>
      <c r="BG25">
        <f>+Casos_PN_CORR[[#This Row],[43953]]-Casos_PN_CORR[[#This Row],[43952]]</f>
        <v>0</v>
      </c>
      <c r="BH25">
        <f>+Casos_PN_CORR[[#This Row],[43954]]-Casos_PN_CORR[[#This Row],[43953]]</f>
        <v>0</v>
      </c>
      <c r="BI25">
        <f>+Casos_PN_CORR[[#This Row],[43955]]-Casos_PN_CORR[[#This Row],[43954]]</f>
        <v>0</v>
      </c>
      <c r="BJ25">
        <f>+Casos_PN_CORR[[#This Row],[43956]]-Casos_PN_CORR[[#This Row],[43955]]</f>
        <v>0</v>
      </c>
      <c r="BK25">
        <f>+Casos_PN_CORR[[#This Row],[43957]]-Casos_PN_CORR[[#This Row],[43956]]</f>
        <v>0</v>
      </c>
      <c r="BL25">
        <f>+Casos_PN_CORR[[#This Row],[43958]]-Casos_PN_CORR[[#This Row],[43957]]</f>
        <v>0</v>
      </c>
      <c r="BM25">
        <f>+Casos_PN_CORR[[#This Row],[43959]]-Casos_PN_CORR[[#This Row],[43958]]</f>
        <v>0</v>
      </c>
      <c r="BN25">
        <f>+Casos_PN_CORR[[#This Row],[43960]]-Casos_PN_CORR[[#This Row],[43959]]</f>
        <v>0</v>
      </c>
      <c r="BO25">
        <f>+Casos_PN_CORR[[#This Row],[43961]]-Casos_PN_CORR[[#This Row],[43960]]</f>
        <v>0</v>
      </c>
      <c r="BP25">
        <f>+Casos_PN_CORR[[#This Row],[43962]]-Casos_PN_CORR[[#This Row],[43961]]</f>
        <v>0</v>
      </c>
      <c r="BQ25">
        <f>+Casos_PN_CORR[[#This Row],[43963]]-Casos_PN_CORR[[#This Row],[43962]]</f>
        <v>0</v>
      </c>
      <c r="BR25">
        <f>+Casos_PN_CORR[[#This Row],[43964]]-Casos_PN_CORR[[#This Row],[43963]]</f>
        <v>0</v>
      </c>
      <c r="BS25">
        <f>+Casos_PN_CORR[[#This Row],[43965]]-Casos_PN_CORR[[#This Row],[43964]]</f>
        <v>0</v>
      </c>
      <c r="BT25">
        <f>+Casos_PN_CORR[[#This Row],[43966]]-Casos_PN_CORR[[#This Row],[43965]]</f>
        <v>0</v>
      </c>
      <c r="BU25">
        <f>+Casos_PN_CORR[[#This Row],[43967]]-Casos_PN_CORR[[#This Row],[43966]]</f>
        <v>0</v>
      </c>
      <c r="BV25">
        <f>+Casos_PN_CORR[[#This Row],[43968]]-Casos_PN_CORR[[#This Row],[43967]]</f>
        <v>0</v>
      </c>
      <c r="BW25">
        <f>+Casos_PN_CORR[[#This Row],[43969]]-Casos_PN_CORR[[#This Row],[43968]]</f>
        <v>0</v>
      </c>
      <c r="BX25">
        <f>+Casos_PN_CORR[[#This Row],[43970]]-Casos_PN_CORR[[#This Row],[43969]]</f>
        <v>0</v>
      </c>
      <c r="BY25">
        <f>+Casos_PN_CORR[[#This Row],[43971]]-Casos_PN_CORR[[#This Row],[43970]]</f>
        <v>0</v>
      </c>
      <c r="BZ25">
        <f>+Casos_PN_CORR[[#This Row],[43972]]-Casos_PN_CORR[[#This Row],[43971]]</f>
        <v>0</v>
      </c>
      <c r="CA25">
        <f>+Casos_PN_CORR[[#This Row],[43973]]-Casos_PN_CORR[[#This Row],[43972]]</f>
        <v>0</v>
      </c>
      <c r="CB25">
        <f>+Casos_PN_CORR[[#This Row],[43974]]-Casos_PN_CORR[[#This Row],[43973]]</f>
        <v>0</v>
      </c>
      <c r="CC25">
        <f>+Casos_PN_CORR[[#This Row],[43975]]-Casos_PN_CORR[[#This Row],[43974]]</f>
        <v>0</v>
      </c>
      <c r="CD25">
        <f>+Casos_PN_CORR[[#This Row],[43976]]-Casos_PN_CORR[[#This Row],[43975]]</f>
        <v>0</v>
      </c>
      <c r="CE25">
        <f>+Casos_PN_CORR[[#This Row],[43977]]-Casos_PN_CORR[[#This Row],[43976]]</f>
        <v>0</v>
      </c>
      <c r="CF25">
        <f>+Casos_PN_CORR[[#This Row],[43978]]-Casos_PN_CORR[[#This Row],[43977]]</f>
        <v>0</v>
      </c>
      <c r="CG25">
        <f>+Casos_PN_CORR[[#This Row],[43979]]-Casos_PN_CORR[[#This Row],[43978]]</f>
        <v>0</v>
      </c>
      <c r="CH25">
        <f>+Casos_PN_CORR[[#This Row],[43980]]-Casos_PN_CORR[[#This Row],[43979]]</f>
        <v>0</v>
      </c>
      <c r="CI25">
        <f>+Casos_PN_CORR[[#This Row],[43981]]-Casos_PN_CORR[[#This Row],[43980]]</f>
        <v>0</v>
      </c>
      <c r="CJ25">
        <f>+Casos_PN_CORR[[#This Row],[43982]]-Casos_PN_CORR[[#This Row],[43981]]</f>
        <v>0</v>
      </c>
      <c r="CK25">
        <f>+Casos_PN_CORR[[#This Row],[43983]]-Casos_PN_CORR[[#This Row],[43982]]</f>
        <v>0</v>
      </c>
      <c r="CL25">
        <f>+Casos_PN_CORR[[#This Row],[43984]]-Casos_PN_CORR[[#This Row],[43983]]</f>
        <v>0</v>
      </c>
      <c r="CM25">
        <f>+Casos_PN_CORR[[#This Row],[43985]]-Casos_PN_CORR[[#This Row],[43984]]</f>
        <v>0</v>
      </c>
      <c r="CN25">
        <f>+Casos_PN_CORR[[#This Row],[43986]]-Casos_PN_CORR[[#This Row],[43985]]</f>
        <v>0</v>
      </c>
      <c r="CO25">
        <f>+Casos_PN_CORR[[#This Row],[43987]]-Casos_PN_CORR[[#This Row],[43986]]</f>
        <v>284</v>
      </c>
      <c r="CP25">
        <f>+Casos_PN_CORR[[#This Row],[43988]]-Casos_PN_CORR[[#This Row],[43987]]</f>
        <v>0</v>
      </c>
      <c r="CQ25">
        <f>+Casos_PN_CORR[[#This Row],[43989]]-Casos_PN_CORR[[#This Row],[43988]]</f>
        <v>0</v>
      </c>
      <c r="CR25">
        <f>+Casos_PN_CORR[[#This Row],[43990]]-Casos_PN_CORR[[#This Row],[43989]]</f>
        <v>0</v>
      </c>
      <c r="CS25">
        <f>+Casos_PN_CORR[[#This Row],[43991]]-Casos_PN_CORR[[#This Row],[43990]]</f>
        <v>13</v>
      </c>
      <c r="CT25">
        <f>+Casos_PN_CORR[[#This Row],[43992]]-Casos_PN_CORR[[#This Row],[43991]]</f>
        <v>0</v>
      </c>
      <c r="CU25">
        <f>+Casos_PN_CORR[[#This Row],[43993]]-Casos_PN_CORR[[#This Row],[43992]]</f>
        <v>14</v>
      </c>
    </row>
    <row r="26" spans="1:99" x14ac:dyDescent="0.3">
      <c r="A26">
        <v>130101</v>
      </c>
      <c r="B26" s="2" t="s">
        <v>102</v>
      </c>
      <c r="C26" s="2" t="s">
        <v>103</v>
      </c>
      <c r="D26" s="2" t="s">
        <v>104</v>
      </c>
      <c r="E26" s="4">
        <f t="shared" si="0"/>
        <v>310</v>
      </c>
      <c r="F26">
        <f>+Casos_PN_CORR[[#This Row],[43900]]</f>
        <v>0</v>
      </c>
      <c r="G26">
        <f>+Casos_PN_CORR[[#This Row],[43901]]-Casos_PN_CORR[[#This Row],[43900]]</f>
        <v>0</v>
      </c>
      <c r="H26">
        <f>+Casos_PN_CORR[[#This Row],[43902]]-Casos_PN_CORR[[#This Row],[43901]]</f>
        <v>0</v>
      </c>
      <c r="I26">
        <f>+Casos_PN_CORR[[#This Row],[43903]]-Casos_PN_CORR[[#This Row],[43902]]</f>
        <v>0</v>
      </c>
      <c r="J26">
        <f>+Casos_PN_CORR[[#This Row],[43904]]-Casos_PN_CORR[[#This Row],[43903]]</f>
        <v>0</v>
      </c>
      <c r="K26">
        <f>+Casos_PN_CORR[[#This Row],[43905]]-Casos_PN_CORR[[#This Row],[43904]]</f>
        <v>0</v>
      </c>
      <c r="L26">
        <f>+Casos_PN_CORR[[#This Row],[43906]]-Casos_PN_CORR[[#This Row],[43905]]</f>
        <v>0</v>
      </c>
      <c r="M26">
        <f>+Casos_PN_CORR[[#This Row],[43907]]-Casos_PN_CORR[[#This Row],[43906]]</f>
        <v>0</v>
      </c>
      <c r="N26">
        <f>+Casos_PN_CORR[[#This Row],[43908]]-Casos_PN_CORR[[#This Row],[43907]]</f>
        <v>0</v>
      </c>
      <c r="O26">
        <f>+Casos_PN_CORR[[#This Row],[43909]]-Casos_PN_CORR[[#This Row],[43908]]</f>
        <v>0</v>
      </c>
      <c r="P26">
        <f>+Casos_PN_CORR[[#This Row],[43910]]-Casos_PN_CORR[[#This Row],[43909]]</f>
        <v>0</v>
      </c>
      <c r="Q26">
        <f>+Casos_PN_CORR[[#This Row],[43911]]-Casos_PN_CORR[[#This Row],[43910]]</f>
        <v>0</v>
      </c>
      <c r="R26">
        <f>+Casos_PN_CORR[[#This Row],[43912]]-Casos_PN_CORR[[#This Row],[43911]]</f>
        <v>0</v>
      </c>
      <c r="S26">
        <f>+Casos_PN_CORR[[#This Row],[43913]]-Casos_PN_CORR[[#This Row],[43912]]</f>
        <v>0</v>
      </c>
      <c r="T26">
        <f>+Casos_PN_CORR[[#This Row],[43914]]-Casos_PN_CORR[[#This Row],[43913]]</f>
        <v>0</v>
      </c>
      <c r="U26">
        <f>+Casos_PN_CORR[[#This Row],[43915]]-Casos_PN_CORR[[#This Row],[43914]]</f>
        <v>0</v>
      </c>
      <c r="V26">
        <f>+Casos_PN_CORR[[#This Row],[43916]]-Casos_PN_CORR[[#This Row],[43915]]</f>
        <v>0</v>
      </c>
      <c r="W26">
        <f>+Casos_PN_CORR[[#This Row],[43917]]-Casos_PN_CORR[[#This Row],[43916]]</f>
        <v>0</v>
      </c>
      <c r="X26">
        <f>+Casos_PN_CORR[[#This Row],[43918]]-Casos_PN_CORR[[#This Row],[43917]]</f>
        <v>0</v>
      </c>
      <c r="Y26">
        <f>+Casos_PN_CORR[[#This Row],[43919]]-Casos_PN_CORR[[#This Row],[43918]]</f>
        <v>0</v>
      </c>
      <c r="Z26">
        <f>+Casos_PN_CORR[[#This Row],[43920]]-Casos_PN_CORR[[#This Row],[43919]]</f>
        <v>0</v>
      </c>
      <c r="AA26">
        <f>+Casos_PN_CORR[[#This Row],[43921]]-Casos_PN_CORR[[#This Row],[43920]]</f>
        <v>0</v>
      </c>
      <c r="AB26">
        <f>+Casos_PN_CORR[[#This Row],[43922]]-Casos_PN_CORR[[#This Row],[43921]]</f>
        <v>0</v>
      </c>
      <c r="AC26">
        <f>+Casos_PN_CORR[[#This Row],[43923]]-Casos_PN_CORR[[#This Row],[43922]]</f>
        <v>0</v>
      </c>
      <c r="AD26">
        <f>+Casos_PN_CORR[[#This Row],[43924]]-Casos_PN_CORR[[#This Row],[43923]]</f>
        <v>0</v>
      </c>
      <c r="AE26">
        <f>+Casos_PN_CORR[[#This Row],[43925]]-Casos_PN_CORR[[#This Row],[43924]]</f>
        <v>0</v>
      </c>
      <c r="AF26">
        <f>+Casos_PN_CORR[[#This Row],[43926]]-Casos_PN_CORR[[#This Row],[43925]]</f>
        <v>0</v>
      </c>
      <c r="AG26">
        <f>+Casos_PN_CORR[[#This Row],[43927]]-Casos_PN_CORR[[#This Row],[43926]]</f>
        <v>0</v>
      </c>
      <c r="AH26">
        <f>+Casos_PN_CORR[[#This Row],[43928]]-Casos_PN_CORR[[#This Row],[43927]]</f>
        <v>0</v>
      </c>
      <c r="AI26">
        <f>+Casos_PN_CORR[[#This Row],[43929]]-Casos_PN_CORR[[#This Row],[43928]]</f>
        <v>0</v>
      </c>
      <c r="AJ26">
        <f>+Casos_PN_CORR[[#This Row],[43930]]-Casos_PN_CORR[[#This Row],[43929]]</f>
        <v>0</v>
      </c>
      <c r="AK26">
        <f>+Casos_PN_CORR[[#This Row],[43931]]-Casos_PN_CORR[[#This Row],[43930]]</f>
        <v>0</v>
      </c>
      <c r="AL26">
        <f>+Casos_PN_CORR[[#This Row],[43932]]-Casos_PN_CORR[[#This Row],[43931]]</f>
        <v>0</v>
      </c>
      <c r="AM26">
        <f>+Casos_PN_CORR[[#This Row],[43933]]-Casos_PN_CORR[[#This Row],[43932]]</f>
        <v>0</v>
      </c>
      <c r="AN26">
        <f>+Casos_PN_CORR[[#This Row],[43934]]-Casos_PN_CORR[[#This Row],[43933]]</f>
        <v>0</v>
      </c>
      <c r="AO26">
        <f>+Casos_PN_CORR[[#This Row],[43935]]-Casos_PN_CORR[[#This Row],[43934]]</f>
        <v>0</v>
      </c>
      <c r="AP26">
        <f>+Casos_PN_CORR[[#This Row],[43936]]-Casos_PN_CORR[[#This Row],[43935]]</f>
        <v>0</v>
      </c>
      <c r="AQ26">
        <f>+Casos_PN_CORR[[#This Row],[43937]]-Casos_PN_CORR[[#This Row],[43936]]</f>
        <v>0</v>
      </c>
      <c r="AR26">
        <f>+Casos_PN_CORR[[#This Row],[43938]]-Casos_PN_CORR[[#This Row],[43937]]</f>
        <v>0</v>
      </c>
      <c r="AS26">
        <f>+Casos_PN_CORR[[#This Row],[43939]]-Casos_PN_CORR[[#This Row],[43938]]</f>
        <v>0</v>
      </c>
      <c r="AT26">
        <f>+Casos_PN_CORR[[#This Row],[43940]]-Casos_PN_CORR[[#This Row],[43939]]</f>
        <v>0</v>
      </c>
      <c r="AU26">
        <f>+Casos_PN_CORR[[#This Row],[43941]]-Casos_PN_CORR[[#This Row],[43940]]</f>
        <v>0</v>
      </c>
      <c r="AV26">
        <f>+Casos_PN_CORR[[#This Row],[43942]]-Casos_PN_CORR[[#This Row],[43941]]</f>
        <v>0</v>
      </c>
      <c r="AW26">
        <f>+Casos_PN_CORR[[#This Row],[43943]]-Casos_PN_CORR[[#This Row],[43942]]</f>
        <v>0</v>
      </c>
      <c r="AX26">
        <f>+Casos_PN_CORR[[#This Row],[43944]]-Casos_PN_CORR[[#This Row],[43943]]</f>
        <v>0</v>
      </c>
      <c r="AY26">
        <f>+Casos_PN_CORR[[#This Row],[43945]]-Casos_PN_CORR[[#This Row],[43944]]</f>
        <v>0</v>
      </c>
      <c r="AZ26">
        <f>+Casos_PN_CORR[[#This Row],[43946]]-Casos_PN_CORR[[#This Row],[43945]]</f>
        <v>0</v>
      </c>
      <c r="BA26">
        <f>+Casos_PN_CORR[[#This Row],[43947]]-Casos_PN_CORR[[#This Row],[43946]]</f>
        <v>0</v>
      </c>
      <c r="BB26">
        <f>+Casos_PN_CORR[[#This Row],[43948]]-Casos_PN_CORR[[#This Row],[43947]]</f>
        <v>0</v>
      </c>
      <c r="BC26">
        <f>+Casos_PN_CORR[[#This Row],[43949]]-Casos_PN_CORR[[#This Row],[43948]]</f>
        <v>0</v>
      </c>
      <c r="BD26">
        <f>+Casos_PN_CORR[[#This Row],[43950]]-Casos_PN_CORR[[#This Row],[43949]]</f>
        <v>0</v>
      </c>
      <c r="BE26">
        <f>+Casos_PN_CORR[[#This Row],[43951]]-Casos_PN_CORR[[#This Row],[43950]]</f>
        <v>0</v>
      </c>
      <c r="BF26">
        <f>+Casos_PN_CORR[[#This Row],[43952]]-Casos_PN_CORR[[#This Row],[43951]]</f>
        <v>0</v>
      </c>
      <c r="BG26">
        <f>+Casos_PN_CORR[[#This Row],[43953]]-Casos_PN_CORR[[#This Row],[43952]]</f>
        <v>0</v>
      </c>
      <c r="BH26">
        <f>+Casos_PN_CORR[[#This Row],[43954]]-Casos_PN_CORR[[#This Row],[43953]]</f>
        <v>0</v>
      </c>
      <c r="BI26">
        <f>+Casos_PN_CORR[[#This Row],[43955]]-Casos_PN_CORR[[#This Row],[43954]]</f>
        <v>0</v>
      </c>
      <c r="BJ26">
        <f>+Casos_PN_CORR[[#This Row],[43956]]-Casos_PN_CORR[[#This Row],[43955]]</f>
        <v>0</v>
      </c>
      <c r="BK26">
        <f>+Casos_PN_CORR[[#This Row],[43957]]-Casos_PN_CORR[[#This Row],[43956]]</f>
        <v>0</v>
      </c>
      <c r="BL26">
        <f>+Casos_PN_CORR[[#This Row],[43958]]-Casos_PN_CORR[[#This Row],[43957]]</f>
        <v>0</v>
      </c>
      <c r="BM26">
        <f>+Casos_PN_CORR[[#This Row],[43959]]-Casos_PN_CORR[[#This Row],[43958]]</f>
        <v>0</v>
      </c>
      <c r="BN26">
        <f>+Casos_PN_CORR[[#This Row],[43960]]-Casos_PN_CORR[[#This Row],[43959]]</f>
        <v>0</v>
      </c>
      <c r="BO26">
        <f>+Casos_PN_CORR[[#This Row],[43961]]-Casos_PN_CORR[[#This Row],[43960]]</f>
        <v>0</v>
      </c>
      <c r="BP26">
        <f>+Casos_PN_CORR[[#This Row],[43962]]-Casos_PN_CORR[[#This Row],[43961]]</f>
        <v>0</v>
      </c>
      <c r="BQ26">
        <f>+Casos_PN_CORR[[#This Row],[43963]]-Casos_PN_CORR[[#This Row],[43962]]</f>
        <v>0</v>
      </c>
      <c r="BR26">
        <f>+Casos_PN_CORR[[#This Row],[43964]]-Casos_PN_CORR[[#This Row],[43963]]</f>
        <v>0</v>
      </c>
      <c r="BS26">
        <f>+Casos_PN_CORR[[#This Row],[43965]]-Casos_PN_CORR[[#This Row],[43964]]</f>
        <v>0</v>
      </c>
      <c r="BT26">
        <f>+Casos_PN_CORR[[#This Row],[43966]]-Casos_PN_CORR[[#This Row],[43965]]</f>
        <v>0</v>
      </c>
      <c r="BU26">
        <f>+Casos_PN_CORR[[#This Row],[43967]]-Casos_PN_CORR[[#This Row],[43966]]</f>
        <v>0</v>
      </c>
      <c r="BV26">
        <f>+Casos_PN_CORR[[#This Row],[43968]]-Casos_PN_CORR[[#This Row],[43967]]</f>
        <v>0</v>
      </c>
      <c r="BW26">
        <f>+Casos_PN_CORR[[#This Row],[43969]]-Casos_PN_CORR[[#This Row],[43968]]</f>
        <v>0</v>
      </c>
      <c r="BX26">
        <f>+Casos_PN_CORR[[#This Row],[43970]]-Casos_PN_CORR[[#This Row],[43969]]</f>
        <v>0</v>
      </c>
      <c r="BY26">
        <f>+Casos_PN_CORR[[#This Row],[43971]]-Casos_PN_CORR[[#This Row],[43970]]</f>
        <v>0</v>
      </c>
      <c r="BZ26">
        <f>+Casos_PN_CORR[[#This Row],[43972]]-Casos_PN_CORR[[#This Row],[43971]]</f>
        <v>0</v>
      </c>
      <c r="CA26">
        <f>+Casos_PN_CORR[[#This Row],[43973]]-Casos_PN_CORR[[#This Row],[43972]]</f>
        <v>0</v>
      </c>
      <c r="CB26">
        <f>+Casos_PN_CORR[[#This Row],[43974]]-Casos_PN_CORR[[#This Row],[43973]]</f>
        <v>0</v>
      </c>
      <c r="CC26">
        <f>+Casos_PN_CORR[[#This Row],[43975]]-Casos_PN_CORR[[#This Row],[43974]]</f>
        <v>0</v>
      </c>
      <c r="CD26">
        <f>+Casos_PN_CORR[[#This Row],[43976]]-Casos_PN_CORR[[#This Row],[43975]]</f>
        <v>0</v>
      </c>
      <c r="CE26">
        <f>+Casos_PN_CORR[[#This Row],[43977]]-Casos_PN_CORR[[#This Row],[43976]]</f>
        <v>0</v>
      </c>
      <c r="CF26">
        <f>+Casos_PN_CORR[[#This Row],[43978]]-Casos_PN_CORR[[#This Row],[43977]]</f>
        <v>0</v>
      </c>
      <c r="CG26">
        <f>+Casos_PN_CORR[[#This Row],[43979]]-Casos_PN_CORR[[#This Row],[43978]]</f>
        <v>0</v>
      </c>
      <c r="CH26">
        <f>+Casos_PN_CORR[[#This Row],[43980]]-Casos_PN_CORR[[#This Row],[43979]]</f>
        <v>0</v>
      </c>
      <c r="CI26">
        <f>+Casos_PN_CORR[[#This Row],[43981]]-Casos_PN_CORR[[#This Row],[43980]]</f>
        <v>0</v>
      </c>
      <c r="CJ26">
        <f>+Casos_PN_CORR[[#This Row],[43982]]-Casos_PN_CORR[[#This Row],[43981]]</f>
        <v>0</v>
      </c>
      <c r="CK26">
        <f>+Casos_PN_CORR[[#This Row],[43983]]-Casos_PN_CORR[[#This Row],[43982]]</f>
        <v>0</v>
      </c>
      <c r="CL26">
        <f>+Casos_PN_CORR[[#This Row],[43984]]-Casos_PN_CORR[[#This Row],[43983]]</f>
        <v>0</v>
      </c>
      <c r="CM26">
        <f>+Casos_PN_CORR[[#This Row],[43985]]-Casos_PN_CORR[[#This Row],[43984]]</f>
        <v>0</v>
      </c>
      <c r="CN26">
        <f>+Casos_PN_CORR[[#This Row],[43986]]-Casos_PN_CORR[[#This Row],[43985]]</f>
        <v>0</v>
      </c>
      <c r="CO26">
        <f>+Casos_PN_CORR[[#This Row],[43987]]-Casos_PN_CORR[[#This Row],[43986]]</f>
        <v>280</v>
      </c>
      <c r="CP26">
        <f>+Casos_PN_CORR[[#This Row],[43988]]-Casos_PN_CORR[[#This Row],[43987]]</f>
        <v>0</v>
      </c>
      <c r="CQ26">
        <f>+Casos_PN_CORR[[#This Row],[43989]]-Casos_PN_CORR[[#This Row],[43988]]</f>
        <v>0</v>
      </c>
      <c r="CR26">
        <f>+Casos_PN_CORR[[#This Row],[43990]]-Casos_PN_CORR[[#This Row],[43989]]</f>
        <v>0</v>
      </c>
      <c r="CS26">
        <f>+Casos_PN_CORR[[#This Row],[43991]]-Casos_PN_CORR[[#This Row],[43990]]</f>
        <v>16</v>
      </c>
      <c r="CT26">
        <f>+Casos_PN_CORR[[#This Row],[43992]]-Casos_PN_CORR[[#This Row],[43991]]</f>
        <v>0</v>
      </c>
      <c r="CU26">
        <f>+Casos_PN_CORR[[#This Row],[43993]]-Casos_PN_CORR[[#This Row],[43992]]</f>
        <v>14</v>
      </c>
    </row>
    <row r="27" spans="1:99" x14ac:dyDescent="0.3">
      <c r="A27">
        <v>40502</v>
      </c>
      <c r="B27" s="2" t="s">
        <v>154</v>
      </c>
      <c r="C27" s="2" t="s">
        <v>236</v>
      </c>
      <c r="D27" s="2" t="s">
        <v>256</v>
      </c>
      <c r="E27" s="4">
        <f t="shared" si="0"/>
        <v>299</v>
      </c>
      <c r="F27">
        <f>+Casos_PN_CORR[[#This Row],[43900]]</f>
        <v>0</v>
      </c>
      <c r="G27">
        <f>+Casos_PN_CORR[[#This Row],[43901]]-Casos_PN_CORR[[#This Row],[43900]]</f>
        <v>0</v>
      </c>
      <c r="H27">
        <f>+Casos_PN_CORR[[#This Row],[43902]]-Casos_PN_CORR[[#This Row],[43901]]</f>
        <v>0</v>
      </c>
      <c r="I27">
        <f>+Casos_PN_CORR[[#This Row],[43903]]-Casos_PN_CORR[[#This Row],[43902]]</f>
        <v>0</v>
      </c>
      <c r="J27">
        <f>+Casos_PN_CORR[[#This Row],[43904]]-Casos_PN_CORR[[#This Row],[43903]]</f>
        <v>0</v>
      </c>
      <c r="K27">
        <f>+Casos_PN_CORR[[#This Row],[43905]]-Casos_PN_CORR[[#This Row],[43904]]</f>
        <v>0</v>
      </c>
      <c r="L27">
        <f>+Casos_PN_CORR[[#This Row],[43906]]-Casos_PN_CORR[[#This Row],[43905]]</f>
        <v>0</v>
      </c>
      <c r="M27">
        <f>+Casos_PN_CORR[[#This Row],[43907]]-Casos_PN_CORR[[#This Row],[43906]]</f>
        <v>0</v>
      </c>
      <c r="N27">
        <f>+Casos_PN_CORR[[#This Row],[43908]]-Casos_PN_CORR[[#This Row],[43907]]</f>
        <v>0</v>
      </c>
      <c r="O27">
        <f>+Casos_PN_CORR[[#This Row],[43909]]-Casos_PN_CORR[[#This Row],[43908]]</f>
        <v>0</v>
      </c>
      <c r="P27">
        <f>+Casos_PN_CORR[[#This Row],[43910]]-Casos_PN_CORR[[#This Row],[43909]]</f>
        <v>0</v>
      </c>
      <c r="Q27">
        <f>+Casos_PN_CORR[[#This Row],[43911]]-Casos_PN_CORR[[#This Row],[43910]]</f>
        <v>0</v>
      </c>
      <c r="R27">
        <f>+Casos_PN_CORR[[#This Row],[43912]]-Casos_PN_CORR[[#This Row],[43911]]</f>
        <v>0</v>
      </c>
      <c r="S27">
        <f>+Casos_PN_CORR[[#This Row],[43913]]-Casos_PN_CORR[[#This Row],[43912]]</f>
        <v>0</v>
      </c>
      <c r="T27">
        <f>+Casos_PN_CORR[[#This Row],[43914]]-Casos_PN_CORR[[#This Row],[43913]]</f>
        <v>0</v>
      </c>
      <c r="U27">
        <f>+Casos_PN_CORR[[#This Row],[43915]]-Casos_PN_CORR[[#This Row],[43914]]</f>
        <v>0</v>
      </c>
      <c r="V27">
        <f>+Casos_PN_CORR[[#This Row],[43916]]-Casos_PN_CORR[[#This Row],[43915]]</f>
        <v>0</v>
      </c>
      <c r="W27">
        <f>+Casos_PN_CORR[[#This Row],[43917]]-Casos_PN_CORR[[#This Row],[43916]]</f>
        <v>0</v>
      </c>
      <c r="X27">
        <f>+Casos_PN_CORR[[#This Row],[43918]]-Casos_PN_CORR[[#This Row],[43917]]</f>
        <v>0</v>
      </c>
      <c r="Y27">
        <f>+Casos_PN_CORR[[#This Row],[43919]]-Casos_PN_CORR[[#This Row],[43918]]</f>
        <v>0</v>
      </c>
      <c r="Z27">
        <f>+Casos_PN_CORR[[#This Row],[43920]]-Casos_PN_CORR[[#This Row],[43919]]</f>
        <v>0</v>
      </c>
      <c r="AA27">
        <f>+Casos_PN_CORR[[#This Row],[43921]]-Casos_PN_CORR[[#This Row],[43920]]</f>
        <v>0</v>
      </c>
      <c r="AB27">
        <f>+Casos_PN_CORR[[#This Row],[43922]]-Casos_PN_CORR[[#This Row],[43921]]</f>
        <v>0</v>
      </c>
      <c r="AC27">
        <f>+Casos_PN_CORR[[#This Row],[43923]]-Casos_PN_CORR[[#This Row],[43922]]</f>
        <v>0</v>
      </c>
      <c r="AD27">
        <f>+Casos_PN_CORR[[#This Row],[43924]]-Casos_PN_CORR[[#This Row],[43923]]</f>
        <v>0</v>
      </c>
      <c r="AE27">
        <f>+Casos_PN_CORR[[#This Row],[43925]]-Casos_PN_CORR[[#This Row],[43924]]</f>
        <v>0</v>
      </c>
      <c r="AF27">
        <f>+Casos_PN_CORR[[#This Row],[43926]]-Casos_PN_CORR[[#This Row],[43925]]</f>
        <v>0</v>
      </c>
      <c r="AG27">
        <f>+Casos_PN_CORR[[#This Row],[43927]]-Casos_PN_CORR[[#This Row],[43926]]</f>
        <v>0</v>
      </c>
      <c r="AH27">
        <f>+Casos_PN_CORR[[#This Row],[43928]]-Casos_PN_CORR[[#This Row],[43927]]</f>
        <v>0</v>
      </c>
      <c r="AI27">
        <f>+Casos_PN_CORR[[#This Row],[43929]]-Casos_PN_CORR[[#This Row],[43928]]</f>
        <v>0</v>
      </c>
      <c r="AJ27">
        <f>+Casos_PN_CORR[[#This Row],[43930]]-Casos_PN_CORR[[#This Row],[43929]]</f>
        <v>0</v>
      </c>
      <c r="AK27">
        <f>+Casos_PN_CORR[[#This Row],[43931]]-Casos_PN_CORR[[#This Row],[43930]]</f>
        <v>0</v>
      </c>
      <c r="AL27">
        <f>+Casos_PN_CORR[[#This Row],[43932]]-Casos_PN_CORR[[#This Row],[43931]]</f>
        <v>0</v>
      </c>
      <c r="AM27">
        <f>+Casos_PN_CORR[[#This Row],[43933]]-Casos_PN_CORR[[#This Row],[43932]]</f>
        <v>0</v>
      </c>
      <c r="AN27">
        <f>+Casos_PN_CORR[[#This Row],[43934]]-Casos_PN_CORR[[#This Row],[43933]]</f>
        <v>0</v>
      </c>
      <c r="AO27">
        <f>+Casos_PN_CORR[[#This Row],[43935]]-Casos_PN_CORR[[#This Row],[43934]]</f>
        <v>0</v>
      </c>
      <c r="AP27">
        <f>+Casos_PN_CORR[[#This Row],[43936]]-Casos_PN_CORR[[#This Row],[43935]]</f>
        <v>0</v>
      </c>
      <c r="AQ27">
        <f>+Casos_PN_CORR[[#This Row],[43937]]-Casos_PN_CORR[[#This Row],[43936]]</f>
        <v>0</v>
      </c>
      <c r="AR27">
        <f>+Casos_PN_CORR[[#This Row],[43938]]-Casos_PN_CORR[[#This Row],[43937]]</f>
        <v>0</v>
      </c>
      <c r="AS27">
        <f>+Casos_PN_CORR[[#This Row],[43939]]-Casos_PN_CORR[[#This Row],[43938]]</f>
        <v>0</v>
      </c>
      <c r="AT27">
        <f>+Casos_PN_CORR[[#This Row],[43940]]-Casos_PN_CORR[[#This Row],[43939]]</f>
        <v>0</v>
      </c>
      <c r="AU27">
        <f>+Casos_PN_CORR[[#This Row],[43941]]-Casos_PN_CORR[[#This Row],[43940]]</f>
        <v>0</v>
      </c>
      <c r="AV27">
        <f>+Casos_PN_CORR[[#This Row],[43942]]-Casos_PN_CORR[[#This Row],[43941]]</f>
        <v>0</v>
      </c>
      <c r="AW27">
        <f>+Casos_PN_CORR[[#This Row],[43943]]-Casos_PN_CORR[[#This Row],[43942]]</f>
        <v>0</v>
      </c>
      <c r="AX27">
        <f>+Casos_PN_CORR[[#This Row],[43944]]-Casos_PN_CORR[[#This Row],[43943]]</f>
        <v>0</v>
      </c>
      <c r="AY27">
        <f>+Casos_PN_CORR[[#This Row],[43945]]-Casos_PN_CORR[[#This Row],[43944]]</f>
        <v>0</v>
      </c>
      <c r="AZ27">
        <f>+Casos_PN_CORR[[#This Row],[43946]]-Casos_PN_CORR[[#This Row],[43945]]</f>
        <v>0</v>
      </c>
      <c r="BA27">
        <f>+Casos_PN_CORR[[#This Row],[43947]]-Casos_PN_CORR[[#This Row],[43946]]</f>
        <v>0</v>
      </c>
      <c r="BB27">
        <f>+Casos_PN_CORR[[#This Row],[43948]]-Casos_PN_CORR[[#This Row],[43947]]</f>
        <v>0</v>
      </c>
      <c r="BC27">
        <f>+Casos_PN_CORR[[#This Row],[43949]]-Casos_PN_CORR[[#This Row],[43948]]</f>
        <v>0</v>
      </c>
      <c r="BD27">
        <f>+Casos_PN_CORR[[#This Row],[43950]]-Casos_PN_CORR[[#This Row],[43949]]</f>
        <v>0</v>
      </c>
      <c r="BE27">
        <f>+Casos_PN_CORR[[#This Row],[43951]]-Casos_PN_CORR[[#This Row],[43950]]</f>
        <v>0</v>
      </c>
      <c r="BF27">
        <f>+Casos_PN_CORR[[#This Row],[43952]]-Casos_PN_CORR[[#This Row],[43951]]</f>
        <v>0</v>
      </c>
      <c r="BG27">
        <f>+Casos_PN_CORR[[#This Row],[43953]]-Casos_PN_CORR[[#This Row],[43952]]</f>
        <v>0</v>
      </c>
      <c r="BH27">
        <f>+Casos_PN_CORR[[#This Row],[43954]]-Casos_PN_CORR[[#This Row],[43953]]</f>
        <v>0</v>
      </c>
      <c r="BI27">
        <f>+Casos_PN_CORR[[#This Row],[43955]]-Casos_PN_CORR[[#This Row],[43954]]</f>
        <v>0</v>
      </c>
      <c r="BJ27">
        <f>+Casos_PN_CORR[[#This Row],[43956]]-Casos_PN_CORR[[#This Row],[43955]]</f>
        <v>0</v>
      </c>
      <c r="BK27">
        <f>+Casos_PN_CORR[[#This Row],[43957]]-Casos_PN_CORR[[#This Row],[43956]]</f>
        <v>0</v>
      </c>
      <c r="BL27">
        <f>+Casos_PN_CORR[[#This Row],[43958]]-Casos_PN_CORR[[#This Row],[43957]]</f>
        <v>0</v>
      </c>
      <c r="BM27">
        <f>+Casos_PN_CORR[[#This Row],[43959]]-Casos_PN_CORR[[#This Row],[43958]]</f>
        <v>0</v>
      </c>
      <c r="BN27">
        <f>+Casos_PN_CORR[[#This Row],[43960]]-Casos_PN_CORR[[#This Row],[43959]]</f>
        <v>0</v>
      </c>
      <c r="BO27">
        <f>+Casos_PN_CORR[[#This Row],[43961]]-Casos_PN_CORR[[#This Row],[43960]]</f>
        <v>0</v>
      </c>
      <c r="BP27">
        <f>+Casos_PN_CORR[[#This Row],[43962]]-Casos_PN_CORR[[#This Row],[43961]]</f>
        <v>0</v>
      </c>
      <c r="BQ27">
        <f>+Casos_PN_CORR[[#This Row],[43963]]-Casos_PN_CORR[[#This Row],[43962]]</f>
        <v>0</v>
      </c>
      <c r="BR27">
        <f>+Casos_PN_CORR[[#This Row],[43964]]-Casos_PN_CORR[[#This Row],[43963]]</f>
        <v>0</v>
      </c>
      <c r="BS27">
        <f>+Casos_PN_CORR[[#This Row],[43965]]-Casos_PN_CORR[[#This Row],[43964]]</f>
        <v>0</v>
      </c>
      <c r="BT27">
        <f>+Casos_PN_CORR[[#This Row],[43966]]-Casos_PN_CORR[[#This Row],[43965]]</f>
        <v>0</v>
      </c>
      <c r="BU27">
        <f>+Casos_PN_CORR[[#This Row],[43967]]-Casos_PN_CORR[[#This Row],[43966]]</f>
        <v>0</v>
      </c>
      <c r="BV27">
        <f>+Casos_PN_CORR[[#This Row],[43968]]-Casos_PN_CORR[[#This Row],[43967]]</f>
        <v>0</v>
      </c>
      <c r="BW27">
        <f>+Casos_PN_CORR[[#This Row],[43969]]-Casos_PN_CORR[[#This Row],[43968]]</f>
        <v>0</v>
      </c>
      <c r="BX27">
        <f>+Casos_PN_CORR[[#This Row],[43970]]-Casos_PN_CORR[[#This Row],[43969]]</f>
        <v>0</v>
      </c>
      <c r="BY27">
        <f>+Casos_PN_CORR[[#This Row],[43971]]-Casos_PN_CORR[[#This Row],[43970]]</f>
        <v>0</v>
      </c>
      <c r="BZ27">
        <f>+Casos_PN_CORR[[#This Row],[43972]]-Casos_PN_CORR[[#This Row],[43971]]</f>
        <v>0</v>
      </c>
      <c r="CA27">
        <f>+Casos_PN_CORR[[#This Row],[43973]]-Casos_PN_CORR[[#This Row],[43972]]</f>
        <v>0</v>
      </c>
      <c r="CB27">
        <f>+Casos_PN_CORR[[#This Row],[43974]]-Casos_PN_CORR[[#This Row],[43973]]</f>
        <v>0</v>
      </c>
      <c r="CC27">
        <f>+Casos_PN_CORR[[#This Row],[43975]]-Casos_PN_CORR[[#This Row],[43974]]</f>
        <v>0</v>
      </c>
      <c r="CD27">
        <f>+Casos_PN_CORR[[#This Row],[43976]]-Casos_PN_CORR[[#This Row],[43975]]</f>
        <v>0</v>
      </c>
      <c r="CE27">
        <f>+Casos_PN_CORR[[#This Row],[43977]]-Casos_PN_CORR[[#This Row],[43976]]</f>
        <v>0</v>
      </c>
      <c r="CF27">
        <f>+Casos_PN_CORR[[#This Row],[43978]]-Casos_PN_CORR[[#This Row],[43977]]</f>
        <v>0</v>
      </c>
      <c r="CG27">
        <f>+Casos_PN_CORR[[#This Row],[43979]]-Casos_PN_CORR[[#This Row],[43978]]</f>
        <v>0</v>
      </c>
      <c r="CH27">
        <f>+Casos_PN_CORR[[#This Row],[43980]]-Casos_PN_CORR[[#This Row],[43979]]</f>
        <v>0</v>
      </c>
      <c r="CI27">
        <f>+Casos_PN_CORR[[#This Row],[43981]]-Casos_PN_CORR[[#This Row],[43980]]</f>
        <v>0</v>
      </c>
      <c r="CJ27">
        <f>+Casos_PN_CORR[[#This Row],[43982]]-Casos_PN_CORR[[#This Row],[43981]]</f>
        <v>0</v>
      </c>
      <c r="CK27">
        <f>+Casos_PN_CORR[[#This Row],[43983]]-Casos_PN_CORR[[#This Row],[43982]]</f>
        <v>0</v>
      </c>
      <c r="CL27">
        <f>+Casos_PN_CORR[[#This Row],[43984]]-Casos_PN_CORR[[#This Row],[43983]]</f>
        <v>0</v>
      </c>
      <c r="CM27">
        <f>+Casos_PN_CORR[[#This Row],[43985]]-Casos_PN_CORR[[#This Row],[43984]]</f>
        <v>0</v>
      </c>
      <c r="CN27">
        <f>+Casos_PN_CORR[[#This Row],[43986]]-Casos_PN_CORR[[#This Row],[43985]]</f>
        <v>0</v>
      </c>
      <c r="CO27">
        <f>+Casos_PN_CORR[[#This Row],[43987]]-Casos_PN_CORR[[#This Row],[43986]]</f>
        <v>274</v>
      </c>
      <c r="CP27">
        <f>+Casos_PN_CORR[[#This Row],[43988]]-Casos_PN_CORR[[#This Row],[43987]]</f>
        <v>0</v>
      </c>
      <c r="CQ27">
        <f>+Casos_PN_CORR[[#This Row],[43989]]-Casos_PN_CORR[[#This Row],[43988]]</f>
        <v>0</v>
      </c>
      <c r="CR27">
        <f>+Casos_PN_CORR[[#This Row],[43990]]-Casos_PN_CORR[[#This Row],[43989]]</f>
        <v>0</v>
      </c>
      <c r="CS27">
        <f>+Casos_PN_CORR[[#This Row],[43991]]-Casos_PN_CORR[[#This Row],[43990]]</f>
        <v>16</v>
      </c>
      <c r="CT27">
        <f>+Casos_PN_CORR[[#This Row],[43992]]-Casos_PN_CORR[[#This Row],[43991]]</f>
        <v>0</v>
      </c>
      <c r="CU27">
        <f>+Casos_PN_CORR[[#This Row],[43993]]-Casos_PN_CORR[[#This Row],[43992]]</f>
        <v>9</v>
      </c>
    </row>
    <row r="28" spans="1:99" x14ac:dyDescent="0.3">
      <c r="A28">
        <v>90101</v>
      </c>
      <c r="B28" s="2" t="s">
        <v>114</v>
      </c>
      <c r="C28" s="2" t="s">
        <v>197</v>
      </c>
      <c r="D28" s="2" t="s">
        <v>198</v>
      </c>
      <c r="E28" s="4">
        <f t="shared" si="0"/>
        <v>297</v>
      </c>
      <c r="F28">
        <f>+Casos_PN_CORR[[#This Row],[43900]]</f>
        <v>0</v>
      </c>
      <c r="G28">
        <f>+Casos_PN_CORR[[#This Row],[43901]]-Casos_PN_CORR[[#This Row],[43900]]</f>
        <v>0</v>
      </c>
      <c r="H28">
        <f>+Casos_PN_CORR[[#This Row],[43902]]-Casos_PN_CORR[[#This Row],[43901]]</f>
        <v>0</v>
      </c>
      <c r="I28">
        <f>+Casos_PN_CORR[[#This Row],[43903]]-Casos_PN_CORR[[#This Row],[43902]]</f>
        <v>0</v>
      </c>
      <c r="J28">
        <f>+Casos_PN_CORR[[#This Row],[43904]]-Casos_PN_CORR[[#This Row],[43903]]</f>
        <v>0</v>
      </c>
      <c r="K28">
        <f>+Casos_PN_CORR[[#This Row],[43905]]-Casos_PN_CORR[[#This Row],[43904]]</f>
        <v>0</v>
      </c>
      <c r="L28">
        <f>+Casos_PN_CORR[[#This Row],[43906]]-Casos_PN_CORR[[#This Row],[43905]]</f>
        <v>0</v>
      </c>
      <c r="M28">
        <f>+Casos_PN_CORR[[#This Row],[43907]]-Casos_PN_CORR[[#This Row],[43906]]</f>
        <v>0</v>
      </c>
      <c r="N28">
        <f>+Casos_PN_CORR[[#This Row],[43908]]-Casos_PN_CORR[[#This Row],[43907]]</f>
        <v>0</v>
      </c>
      <c r="O28">
        <f>+Casos_PN_CORR[[#This Row],[43909]]-Casos_PN_CORR[[#This Row],[43908]]</f>
        <v>0</v>
      </c>
      <c r="P28">
        <f>+Casos_PN_CORR[[#This Row],[43910]]-Casos_PN_CORR[[#This Row],[43909]]</f>
        <v>0</v>
      </c>
      <c r="Q28">
        <f>+Casos_PN_CORR[[#This Row],[43911]]-Casos_PN_CORR[[#This Row],[43910]]</f>
        <v>0</v>
      </c>
      <c r="R28">
        <f>+Casos_PN_CORR[[#This Row],[43912]]-Casos_PN_CORR[[#This Row],[43911]]</f>
        <v>0</v>
      </c>
      <c r="S28">
        <f>+Casos_PN_CORR[[#This Row],[43913]]-Casos_PN_CORR[[#This Row],[43912]]</f>
        <v>0</v>
      </c>
      <c r="T28">
        <f>+Casos_PN_CORR[[#This Row],[43914]]-Casos_PN_CORR[[#This Row],[43913]]</f>
        <v>0</v>
      </c>
      <c r="U28">
        <f>+Casos_PN_CORR[[#This Row],[43915]]-Casos_PN_CORR[[#This Row],[43914]]</f>
        <v>0</v>
      </c>
      <c r="V28">
        <f>+Casos_PN_CORR[[#This Row],[43916]]-Casos_PN_CORR[[#This Row],[43915]]</f>
        <v>0</v>
      </c>
      <c r="W28">
        <f>+Casos_PN_CORR[[#This Row],[43917]]-Casos_PN_CORR[[#This Row],[43916]]</f>
        <v>0</v>
      </c>
      <c r="X28">
        <f>+Casos_PN_CORR[[#This Row],[43918]]-Casos_PN_CORR[[#This Row],[43917]]</f>
        <v>0</v>
      </c>
      <c r="Y28">
        <f>+Casos_PN_CORR[[#This Row],[43919]]-Casos_PN_CORR[[#This Row],[43918]]</f>
        <v>0</v>
      </c>
      <c r="Z28">
        <f>+Casos_PN_CORR[[#This Row],[43920]]-Casos_PN_CORR[[#This Row],[43919]]</f>
        <v>0</v>
      </c>
      <c r="AA28">
        <f>+Casos_PN_CORR[[#This Row],[43921]]-Casos_PN_CORR[[#This Row],[43920]]</f>
        <v>0</v>
      </c>
      <c r="AB28">
        <f>+Casos_PN_CORR[[#This Row],[43922]]-Casos_PN_CORR[[#This Row],[43921]]</f>
        <v>0</v>
      </c>
      <c r="AC28">
        <f>+Casos_PN_CORR[[#This Row],[43923]]-Casos_PN_CORR[[#This Row],[43922]]</f>
        <v>0</v>
      </c>
      <c r="AD28">
        <f>+Casos_PN_CORR[[#This Row],[43924]]-Casos_PN_CORR[[#This Row],[43923]]</f>
        <v>0</v>
      </c>
      <c r="AE28">
        <f>+Casos_PN_CORR[[#This Row],[43925]]-Casos_PN_CORR[[#This Row],[43924]]</f>
        <v>0</v>
      </c>
      <c r="AF28">
        <f>+Casos_PN_CORR[[#This Row],[43926]]-Casos_PN_CORR[[#This Row],[43925]]</f>
        <v>0</v>
      </c>
      <c r="AG28">
        <f>+Casos_PN_CORR[[#This Row],[43927]]-Casos_PN_CORR[[#This Row],[43926]]</f>
        <v>0</v>
      </c>
      <c r="AH28">
        <f>+Casos_PN_CORR[[#This Row],[43928]]-Casos_PN_CORR[[#This Row],[43927]]</f>
        <v>0</v>
      </c>
      <c r="AI28">
        <f>+Casos_PN_CORR[[#This Row],[43929]]-Casos_PN_CORR[[#This Row],[43928]]</f>
        <v>0</v>
      </c>
      <c r="AJ28">
        <f>+Casos_PN_CORR[[#This Row],[43930]]-Casos_PN_CORR[[#This Row],[43929]]</f>
        <v>0</v>
      </c>
      <c r="AK28">
        <f>+Casos_PN_CORR[[#This Row],[43931]]-Casos_PN_CORR[[#This Row],[43930]]</f>
        <v>0</v>
      </c>
      <c r="AL28">
        <f>+Casos_PN_CORR[[#This Row],[43932]]-Casos_PN_CORR[[#This Row],[43931]]</f>
        <v>0</v>
      </c>
      <c r="AM28">
        <f>+Casos_PN_CORR[[#This Row],[43933]]-Casos_PN_CORR[[#This Row],[43932]]</f>
        <v>0</v>
      </c>
      <c r="AN28">
        <f>+Casos_PN_CORR[[#This Row],[43934]]-Casos_PN_CORR[[#This Row],[43933]]</f>
        <v>0</v>
      </c>
      <c r="AO28">
        <f>+Casos_PN_CORR[[#This Row],[43935]]-Casos_PN_CORR[[#This Row],[43934]]</f>
        <v>0</v>
      </c>
      <c r="AP28">
        <f>+Casos_PN_CORR[[#This Row],[43936]]-Casos_PN_CORR[[#This Row],[43935]]</f>
        <v>0</v>
      </c>
      <c r="AQ28">
        <f>+Casos_PN_CORR[[#This Row],[43937]]-Casos_PN_CORR[[#This Row],[43936]]</f>
        <v>0</v>
      </c>
      <c r="AR28">
        <f>+Casos_PN_CORR[[#This Row],[43938]]-Casos_PN_CORR[[#This Row],[43937]]</f>
        <v>0</v>
      </c>
      <c r="AS28">
        <f>+Casos_PN_CORR[[#This Row],[43939]]-Casos_PN_CORR[[#This Row],[43938]]</f>
        <v>0</v>
      </c>
      <c r="AT28">
        <f>+Casos_PN_CORR[[#This Row],[43940]]-Casos_PN_CORR[[#This Row],[43939]]</f>
        <v>0</v>
      </c>
      <c r="AU28">
        <f>+Casos_PN_CORR[[#This Row],[43941]]-Casos_PN_CORR[[#This Row],[43940]]</f>
        <v>0</v>
      </c>
      <c r="AV28">
        <f>+Casos_PN_CORR[[#This Row],[43942]]-Casos_PN_CORR[[#This Row],[43941]]</f>
        <v>0</v>
      </c>
      <c r="AW28">
        <f>+Casos_PN_CORR[[#This Row],[43943]]-Casos_PN_CORR[[#This Row],[43942]]</f>
        <v>0</v>
      </c>
      <c r="AX28">
        <f>+Casos_PN_CORR[[#This Row],[43944]]-Casos_PN_CORR[[#This Row],[43943]]</f>
        <v>0</v>
      </c>
      <c r="AY28">
        <f>+Casos_PN_CORR[[#This Row],[43945]]-Casos_PN_CORR[[#This Row],[43944]]</f>
        <v>0</v>
      </c>
      <c r="AZ28">
        <f>+Casos_PN_CORR[[#This Row],[43946]]-Casos_PN_CORR[[#This Row],[43945]]</f>
        <v>0</v>
      </c>
      <c r="BA28">
        <f>+Casos_PN_CORR[[#This Row],[43947]]-Casos_PN_CORR[[#This Row],[43946]]</f>
        <v>0</v>
      </c>
      <c r="BB28">
        <f>+Casos_PN_CORR[[#This Row],[43948]]-Casos_PN_CORR[[#This Row],[43947]]</f>
        <v>0</v>
      </c>
      <c r="BC28">
        <f>+Casos_PN_CORR[[#This Row],[43949]]-Casos_PN_CORR[[#This Row],[43948]]</f>
        <v>0</v>
      </c>
      <c r="BD28">
        <f>+Casos_PN_CORR[[#This Row],[43950]]-Casos_PN_CORR[[#This Row],[43949]]</f>
        <v>0</v>
      </c>
      <c r="BE28">
        <f>+Casos_PN_CORR[[#This Row],[43951]]-Casos_PN_CORR[[#This Row],[43950]]</f>
        <v>0</v>
      </c>
      <c r="BF28">
        <f>+Casos_PN_CORR[[#This Row],[43952]]-Casos_PN_CORR[[#This Row],[43951]]</f>
        <v>0</v>
      </c>
      <c r="BG28">
        <f>+Casos_PN_CORR[[#This Row],[43953]]-Casos_PN_CORR[[#This Row],[43952]]</f>
        <v>0</v>
      </c>
      <c r="BH28">
        <f>+Casos_PN_CORR[[#This Row],[43954]]-Casos_PN_CORR[[#This Row],[43953]]</f>
        <v>0</v>
      </c>
      <c r="BI28">
        <f>+Casos_PN_CORR[[#This Row],[43955]]-Casos_PN_CORR[[#This Row],[43954]]</f>
        <v>0</v>
      </c>
      <c r="BJ28">
        <f>+Casos_PN_CORR[[#This Row],[43956]]-Casos_PN_CORR[[#This Row],[43955]]</f>
        <v>0</v>
      </c>
      <c r="BK28">
        <f>+Casos_PN_CORR[[#This Row],[43957]]-Casos_PN_CORR[[#This Row],[43956]]</f>
        <v>0</v>
      </c>
      <c r="BL28">
        <f>+Casos_PN_CORR[[#This Row],[43958]]-Casos_PN_CORR[[#This Row],[43957]]</f>
        <v>0</v>
      </c>
      <c r="BM28">
        <f>+Casos_PN_CORR[[#This Row],[43959]]-Casos_PN_CORR[[#This Row],[43958]]</f>
        <v>0</v>
      </c>
      <c r="BN28">
        <f>+Casos_PN_CORR[[#This Row],[43960]]-Casos_PN_CORR[[#This Row],[43959]]</f>
        <v>0</v>
      </c>
      <c r="BO28">
        <f>+Casos_PN_CORR[[#This Row],[43961]]-Casos_PN_CORR[[#This Row],[43960]]</f>
        <v>0</v>
      </c>
      <c r="BP28">
        <f>+Casos_PN_CORR[[#This Row],[43962]]-Casos_PN_CORR[[#This Row],[43961]]</f>
        <v>0</v>
      </c>
      <c r="BQ28">
        <f>+Casos_PN_CORR[[#This Row],[43963]]-Casos_PN_CORR[[#This Row],[43962]]</f>
        <v>0</v>
      </c>
      <c r="BR28">
        <f>+Casos_PN_CORR[[#This Row],[43964]]-Casos_PN_CORR[[#This Row],[43963]]</f>
        <v>0</v>
      </c>
      <c r="BS28">
        <f>+Casos_PN_CORR[[#This Row],[43965]]-Casos_PN_CORR[[#This Row],[43964]]</f>
        <v>0</v>
      </c>
      <c r="BT28">
        <f>+Casos_PN_CORR[[#This Row],[43966]]-Casos_PN_CORR[[#This Row],[43965]]</f>
        <v>0</v>
      </c>
      <c r="BU28">
        <f>+Casos_PN_CORR[[#This Row],[43967]]-Casos_PN_CORR[[#This Row],[43966]]</f>
        <v>0</v>
      </c>
      <c r="BV28">
        <f>+Casos_PN_CORR[[#This Row],[43968]]-Casos_PN_CORR[[#This Row],[43967]]</f>
        <v>0</v>
      </c>
      <c r="BW28">
        <f>+Casos_PN_CORR[[#This Row],[43969]]-Casos_PN_CORR[[#This Row],[43968]]</f>
        <v>0</v>
      </c>
      <c r="BX28">
        <f>+Casos_PN_CORR[[#This Row],[43970]]-Casos_PN_CORR[[#This Row],[43969]]</f>
        <v>0</v>
      </c>
      <c r="BY28">
        <f>+Casos_PN_CORR[[#This Row],[43971]]-Casos_PN_CORR[[#This Row],[43970]]</f>
        <v>0</v>
      </c>
      <c r="BZ28">
        <f>+Casos_PN_CORR[[#This Row],[43972]]-Casos_PN_CORR[[#This Row],[43971]]</f>
        <v>0</v>
      </c>
      <c r="CA28">
        <f>+Casos_PN_CORR[[#This Row],[43973]]-Casos_PN_CORR[[#This Row],[43972]]</f>
        <v>0</v>
      </c>
      <c r="CB28">
        <f>+Casos_PN_CORR[[#This Row],[43974]]-Casos_PN_CORR[[#This Row],[43973]]</f>
        <v>0</v>
      </c>
      <c r="CC28">
        <f>+Casos_PN_CORR[[#This Row],[43975]]-Casos_PN_CORR[[#This Row],[43974]]</f>
        <v>0</v>
      </c>
      <c r="CD28">
        <f>+Casos_PN_CORR[[#This Row],[43976]]-Casos_PN_CORR[[#This Row],[43975]]</f>
        <v>0</v>
      </c>
      <c r="CE28">
        <f>+Casos_PN_CORR[[#This Row],[43977]]-Casos_PN_CORR[[#This Row],[43976]]</f>
        <v>0</v>
      </c>
      <c r="CF28">
        <f>+Casos_PN_CORR[[#This Row],[43978]]-Casos_PN_CORR[[#This Row],[43977]]</f>
        <v>0</v>
      </c>
      <c r="CG28">
        <f>+Casos_PN_CORR[[#This Row],[43979]]-Casos_PN_CORR[[#This Row],[43978]]</f>
        <v>0</v>
      </c>
      <c r="CH28">
        <f>+Casos_PN_CORR[[#This Row],[43980]]-Casos_PN_CORR[[#This Row],[43979]]</f>
        <v>0</v>
      </c>
      <c r="CI28">
        <f>+Casos_PN_CORR[[#This Row],[43981]]-Casos_PN_CORR[[#This Row],[43980]]</f>
        <v>0</v>
      </c>
      <c r="CJ28">
        <f>+Casos_PN_CORR[[#This Row],[43982]]-Casos_PN_CORR[[#This Row],[43981]]</f>
        <v>0</v>
      </c>
      <c r="CK28">
        <f>+Casos_PN_CORR[[#This Row],[43983]]-Casos_PN_CORR[[#This Row],[43982]]</f>
        <v>0</v>
      </c>
      <c r="CL28">
        <f>+Casos_PN_CORR[[#This Row],[43984]]-Casos_PN_CORR[[#This Row],[43983]]</f>
        <v>0</v>
      </c>
      <c r="CM28">
        <f>+Casos_PN_CORR[[#This Row],[43985]]-Casos_PN_CORR[[#This Row],[43984]]</f>
        <v>0</v>
      </c>
      <c r="CN28">
        <f>+Casos_PN_CORR[[#This Row],[43986]]-Casos_PN_CORR[[#This Row],[43985]]</f>
        <v>0</v>
      </c>
      <c r="CO28">
        <f>+Casos_PN_CORR[[#This Row],[43987]]-Casos_PN_CORR[[#This Row],[43986]]</f>
        <v>238</v>
      </c>
      <c r="CP28">
        <f>+Casos_PN_CORR[[#This Row],[43988]]-Casos_PN_CORR[[#This Row],[43987]]</f>
        <v>0</v>
      </c>
      <c r="CQ28">
        <f>+Casos_PN_CORR[[#This Row],[43989]]-Casos_PN_CORR[[#This Row],[43988]]</f>
        <v>0</v>
      </c>
      <c r="CR28">
        <f>+Casos_PN_CORR[[#This Row],[43990]]-Casos_PN_CORR[[#This Row],[43989]]</f>
        <v>0</v>
      </c>
      <c r="CS28">
        <f>+Casos_PN_CORR[[#This Row],[43991]]-Casos_PN_CORR[[#This Row],[43990]]</f>
        <v>45</v>
      </c>
      <c r="CT28">
        <f>+Casos_PN_CORR[[#This Row],[43992]]-Casos_PN_CORR[[#This Row],[43991]]</f>
        <v>0</v>
      </c>
      <c r="CU28">
        <f>+Casos_PN_CORR[[#This Row],[43993]]-Casos_PN_CORR[[#This Row],[43992]]</f>
        <v>14</v>
      </c>
    </row>
    <row r="29" spans="1:99" x14ac:dyDescent="0.3">
      <c r="A29">
        <v>40204</v>
      </c>
      <c r="B29" s="2" t="s">
        <v>154</v>
      </c>
      <c r="C29" s="2" t="s">
        <v>195</v>
      </c>
      <c r="D29" s="2" t="s">
        <v>227</v>
      </c>
      <c r="E29" s="4">
        <f t="shared" si="0"/>
        <v>287</v>
      </c>
      <c r="F29">
        <f>+Casos_PN_CORR[[#This Row],[43900]]</f>
        <v>0</v>
      </c>
      <c r="G29">
        <f>+Casos_PN_CORR[[#This Row],[43901]]-Casos_PN_CORR[[#This Row],[43900]]</f>
        <v>0</v>
      </c>
      <c r="H29">
        <f>+Casos_PN_CORR[[#This Row],[43902]]-Casos_PN_CORR[[#This Row],[43901]]</f>
        <v>0</v>
      </c>
      <c r="I29">
        <f>+Casos_PN_CORR[[#This Row],[43903]]-Casos_PN_CORR[[#This Row],[43902]]</f>
        <v>0</v>
      </c>
      <c r="J29">
        <f>+Casos_PN_CORR[[#This Row],[43904]]-Casos_PN_CORR[[#This Row],[43903]]</f>
        <v>0</v>
      </c>
      <c r="K29">
        <f>+Casos_PN_CORR[[#This Row],[43905]]-Casos_PN_CORR[[#This Row],[43904]]</f>
        <v>0</v>
      </c>
      <c r="L29">
        <f>+Casos_PN_CORR[[#This Row],[43906]]-Casos_PN_CORR[[#This Row],[43905]]</f>
        <v>0</v>
      </c>
      <c r="M29">
        <f>+Casos_PN_CORR[[#This Row],[43907]]-Casos_PN_CORR[[#This Row],[43906]]</f>
        <v>0</v>
      </c>
      <c r="N29">
        <f>+Casos_PN_CORR[[#This Row],[43908]]-Casos_PN_CORR[[#This Row],[43907]]</f>
        <v>0</v>
      </c>
      <c r="O29">
        <f>+Casos_PN_CORR[[#This Row],[43909]]-Casos_PN_CORR[[#This Row],[43908]]</f>
        <v>0</v>
      </c>
      <c r="P29">
        <f>+Casos_PN_CORR[[#This Row],[43910]]-Casos_PN_CORR[[#This Row],[43909]]</f>
        <v>0</v>
      </c>
      <c r="Q29">
        <f>+Casos_PN_CORR[[#This Row],[43911]]-Casos_PN_CORR[[#This Row],[43910]]</f>
        <v>0</v>
      </c>
      <c r="R29">
        <f>+Casos_PN_CORR[[#This Row],[43912]]-Casos_PN_CORR[[#This Row],[43911]]</f>
        <v>0</v>
      </c>
      <c r="S29">
        <f>+Casos_PN_CORR[[#This Row],[43913]]-Casos_PN_CORR[[#This Row],[43912]]</f>
        <v>0</v>
      </c>
      <c r="T29">
        <f>+Casos_PN_CORR[[#This Row],[43914]]-Casos_PN_CORR[[#This Row],[43913]]</f>
        <v>0</v>
      </c>
      <c r="U29">
        <f>+Casos_PN_CORR[[#This Row],[43915]]-Casos_PN_CORR[[#This Row],[43914]]</f>
        <v>0</v>
      </c>
      <c r="V29">
        <f>+Casos_PN_CORR[[#This Row],[43916]]-Casos_PN_CORR[[#This Row],[43915]]</f>
        <v>0</v>
      </c>
      <c r="W29">
        <f>+Casos_PN_CORR[[#This Row],[43917]]-Casos_PN_CORR[[#This Row],[43916]]</f>
        <v>0</v>
      </c>
      <c r="X29">
        <f>+Casos_PN_CORR[[#This Row],[43918]]-Casos_PN_CORR[[#This Row],[43917]]</f>
        <v>0</v>
      </c>
      <c r="Y29">
        <f>+Casos_PN_CORR[[#This Row],[43919]]-Casos_PN_CORR[[#This Row],[43918]]</f>
        <v>0</v>
      </c>
      <c r="Z29">
        <f>+Casos_PN_CORR[[#This Row],[43920]]-Casos_PN_CORR[[#This Row],[43919]]</f>
        <v>0</v>
      </c>
      <c r="AA29">
        <f>+Casos_PN_CORR[[#This Row],[43921]]-Casos_PN_CORR[[#This Row],[43920]]</f>
        <v>0</v>
      </c>
      <c r="AB29">
        <f>+Casos_PN_CORR[[#This Row],[43922]]-Casos_PN_CORR[[#This Row],[43921]]</f>
        <v>0</v>
      </c>
      <c r="AC29">
        <f>+Casos_PN_CORR[[#This Row],[43923]]-Casos_PN_CORR[[#This Row],[43922]]</f>
        <v>0</v>
      </c>
      <c r="AD29">
        <f>+Casos_PN_CORR[[#This Row],[43924]]-Casos_PN_CORR[[#This Row],[43923]]</f>
        <v>0</v>
      </c>
      <c r="AE29">
        <f>+Casos_PN_CORR[[#This Row],[43925]]-Casos_PN_CORR[[#This Row],[43924]]</f>
        <v>0</v>
      </c>
      <c r="AF29">
        <f>+Casos_PN_CORR[[#This Row],[43926]]-Casos_PN_CORR[[#This Row],[43925]]</f>
        <v>0</v>
      </c>
      <c r="AG29">
        <f>+Casos_PN_CORR[[#This Row],[43927]]-Casos_PN_CORR[[#This Row],[43926]]</f>
        <v>0</v>
      </c>
      <c r="AH29">
        <f>+Casos_PN_CORR[[#This Row],[43928]]-Casos_PN_CORR[[#This Row],[43927]]</f>
        <v>0</v>
      </c>
      <c r="AI29">
        <f>+Casos_PN_CORR[[#This Row],[43929]]-Casos_PN_CORR[[#This Row],[43928]]</f>
        <v>0</v>
      </c>
      <c r="AJ29">
        <f>+Casos_PN_CORR[[#This Row],[43930]]-Casos_PN_CORR[[#This Row],[43929]]</f>
        <v>0</v>
      </c>
      <c r="AK29">
        <f>+Casos_PN_CORR[[#This Row],[43931]]-Casos_PN_CORR[[#This Row],[43930]]</f>
        <v>0</v>
      </c>
      <c r="AL29">
        <f>+Casos_PN_CORR[[#This Row],[43932]]-Casos_PN_CORR[[#This Row],[43931]]</f>
        <v>0</v>
      </c>
      <c r="AM29">
        <f>+Casos_PN_CORR[[#This Row],[43933]]-Casos_PN_CORR[[#This Row],[43932]]</f>
        <v>0</v>
      </c>
      <c r="AN29">
        <f>+Casos_PN_CORR[[#This Row],[43934]]-Casos_PN_CORR[[#This Row],[43933]]</f>
        <v>0</v>
      </c>
      <c r="AO29">
        <f>+Casos_PN_CORR[[#This Row],[43935]]-Casos_PN_CORR[[#This Row],[43934]]</f>
        <v>0</v>
      </c>
      <c r="AP29">
        <f>+Casos_PN_CORR[[#This Row],[43936]]-Casos_PN_CORR[[#This Row],[43935]]</f>
        <v>0</v>
      </c>
      <c r="AQ29">
        <f>+Casos_PN_CORR[[#This Row],[43937]]-Casos_PN_CORR[[#This Row],[43936]]</f>
        <v>0</v>
      </c>
      <c r="AR29">
        <f>+Casos_PN_CORR[[#This Row],[43938]]-Casos_PN_CORR[[#This Row],[43937]]</f>
        <v>0</v>
      </c>
      <c r="AS29">
        <f>+Casos_PN_CORR[[#This Row],[43939]]-Casos_PN_CORR[[#This Row],[43938]]</f>
        <v>0</v>
      </c>
      <c r="AT29">
        <f>+Casos_PN_CORR[[#This Row],[43940]]-Casos_PN_CORR[[#This Row],[43939]]</f>
        <v>0</v>
      </c>
      <c r="AU29">
        <f>+Casos_PN_CORR[[#This Row],[43941]]-Casos_PN_CORR[[#This Row],[43940]]</f>
        <v>0</v>
      </c>
      <c r="AV29">
        <f>+Casos_PN_CORR[[#This Row],[43942]]-Casos_PN_CORR[[#This Row],[43941]]</f>
        <v>0</v>
      </c>
      <c r="AW29">
        <f>+Casos_PN_CORR[[#This Row],[43943]]-Casos_PN_CORR[[#This Row],[43942]]</f>
        <v>0</v>
      </c>
      <c r="AX29">
        <f>+Casos_PN_CORR[[#This Row],[43944]]-Casos_PN_CORR[[#This Row],[43943]]</f>
        <v>0</v>
      </c>
      <c r="AY29">
        <f>+Casos_PN_CORR[[#This Row],[43945]]-Casos_PN_CORR[[#This Row],[43944]]</f>
        <v>0</v>
      </c>
      <c r="AZ29">
        <f>+Casos_PN_CORR[[#This Row],[43946]]-Casos_PN_CORR[[#This Row],[43945]]</f>
        <v>0</v>
      </c>
      <c r="BA29">
        <f>+Casos_PN_CORR[[#This Row],[43947]]-Casos_PN_CORR[[#This Row],[43946]]</f>
        <v>0</v>
      </c>
      <c r="BB29">
        <f>+Casos_PN_CORR[[#This Row],[43948]]-Casos_PN_CORR[[#This Row],[43947]]</f>
        <v>0</v>
      </c>
      <c r="BC29">
        <f>+Casos_PN_CORR[[#This Row],[43949]]-Casos_PN_CORR[[#This Row],[43948]]</f>
        <v>0</v>
      </c>
      <c r="BD29">
        <f>+Casos_PN_CORR[[#This Row],[43950]]-Casos_PN_CORR[[#This Row],[43949]]</f>
        <v>0</v>
      </c>
      <c r="BE29">
        <f>+Casos_PN_CORR[[#This Row],[43951]]-Casos_PN_CORR[[#This Row],[43950]]</f>
        <v>0</v>
      </c>
      <c r="BF29">
        <f>+Casos_PN_CORR[[#This Row],[43952]]-Casos_PN_CORR[[#This Row],[43951]]</f>
        <v>0</v>
      </c>
      <c r="BG29">
        <f>+Casos_PN_CORR[[#This Row],[43953]]-Casos_PN_CORR[[#This Row],[43952]]</f>
        <v>0</v>
      </c>
      <c r="BH29">
        <f>+Casos_PN_CORR[[#This Row],[43954]]-Casos_PN_CORR[[#This Row],[43953]]</f>
        <v>0</v>
      </c>
      <c r="BI29">
        <f>+Casos_PN_CORR[[#This Row],[43955]]-Casos_PN_CORR[[#This Row],[43954]]</f>
        <v>0</v>
      </c>
      <c r="BJ29">
        <f>+Casos_PN_CORR[[#This Row],[43956]]-Casos_PN_CORR[[#This Row],[43955]]</f>
        <v>0</v>
      </c>
      <c r="BK29">
        <f>+Casos_PN_CORR[[#This Row],[43957]]-Casos_PN_CORR[[#This Row],[43956]]</f>
        <v>0</v>
      </c>
      <c r="BL29">
        <f>+Casos_PN_CORR[[#This Row],[43958]]-Casos_PN_CORR[[#This Row],[43957]]</f>
        <v>0</v>
      </c>
      <c r="BM29">
        <f>+Casos_PN_CORR[[#This Row],[43959]]-Casos_PN_CORR[[#This Row],[43958]]</f>
        <v>0</v>
      </c>
      <c r="BN29">
        <f>+Casos_PN_CORR[[#This Row],[43960]]-Casos_PN_CORR[[#This Row],[43959]]</f>
        <v>0</v>
      </c>
      <c r="BO29">
        <f>+Casos_PN_CORR[[#This Row],[43961]]-Casos_PN_CORR[[#This Row],[43960]]</f>
        <v>0</v>
      </c>
      <c r="BP29">
        <f>+Casos_PN_CORR[[#This Row],[43962]]-Casos_PN_CORR[[#This Row],[43961]]</f>
        <v>0</v>
      </c>
      <c r="BQ29">
        <f>+Casos_PN_CORR[[#This Row],[43963]]-Casos_PN_CORR[[#This Row],[43962]]</f>
        <v>0</v>
      </c>
      <c r="BR29">
        <f>+Casos_PN_CORR[[#This Row],[43964]]-Casos_PN_CORR[[#This Row],[43963]]</f>
        <v>0</v>
      </c>
      <c r="BS29">
        <f>+Casos_PN_CORR[[#This Row],[43965]]-Casos_PN_CORR[[#This Row],[43964]]</f>
        <v>0</v>
      </c>
      <c r="BT29">
        <f>+Casos_PN_CORR[[#This Row],[43966]]-Casos_PN_CORR[[#This Row],[43965]]</f>
        <v>0</v>
      </c>
      <c r="BU29">
        <f>+Casos_PN_CORR[[#This Row],[43967]]-Casos_PN_CORR[[#This Row],[43966]]</f>
        <v>0</v>
      </c>
      <c r="BV29">
        <f>+Casos_PN_CORR[[#This Row],[43968]]-Casos_PN_CORR[[#This Row],[43967]]</f>
        <v>0</v>
      </c>
      <c r="BW29">
        <f>+Casos_PN_CORR[[#This Row],[43969]]-Casos_PN_CORR[[#This Row],[43968]]</f>
        <v>0</v>
      </c>
      <c r="BX29">
        <f>+Casos_PN_CORR[[#This Row],[43970]]-Casos_PN_CORR[[#This Row],[43969]]</f>
        <v>0</v>
      </c>
      <c r="BY29">
        <f>+Casos_PN_CORR[[#This Row],[43971]]-Casos_PN_CORR[[#This Row],[43970]]</f>
        <v>0</v>
      </c>
      <c r="BZ29">
        <f>+Casos_PN_CORR[[#This Row],[43972]]-Casos_PN_CORR[[#This Row],[43971]]</f>
        <v>0</v>
      </c>
      <c r="CA29">
        <f>+Casos_PN_CORR[[#This Row],[43973]]-Casos_PN_CORR[[#This Row],[43972]]</f>
        <v>0</v>
      </c>
      <c r="CB29">
        <f>+Casos_PN_CORR[[#This Row],[43974]]-Casos_PN_CORR[[#This Row],[43973]]</f>
        <v>0</v>
      </c>
      <c r="CC29">
        <f>+Casos_PN_CORR[[#This Row],[43975]]-Casos_PN_CORR[[#This Row],[43974]]</f>
        <v>0</v>
      </c>
      <c r="CD29">
        <f>+Casos_PN_CORR[[#This Row],[43976]]-Casos_PN_CORR[[#This Row],[43975]]</f>
        <v>0</v>
      </c>
      <c r="CE29">
        <f>+Casos_PN_CORR[[#This Row],[43977]]-Casos_PN_CORR[[#This Row],[43976]]</f>
        <v>0</v>
      </c>
      <c r="CF29">
        <f>+Casos_PN_CORR[[#This Row],[43978]]-Casos_PN_CORR[[#This Row],[43977]]</f>
        <v>0</v>
      </c>
      <c r="CG29">
        <f>+Casos_PN_CORR[[#This Row],[43979]]-Casos_PN_CORR[[#This Row],[43978]]</f>
        <v>0</v>
      </c>
      <c r="CH29">
        <f>+Casos_PN_CORR[[#This Row],[43980]]-Casos_PN_CORR[[#This Row],[43979]]</f>
        <v>0</v>
      </c>
      <c r="CI29">
        <f>+Casos_PN_CORR[[#This Row],[43981]]-Casos_PN_CORR[[#This Row],[43980]]</f>
        <v>0</v>
      </c>
      <c r="CJ29">
        <f>+Casos_PN_CORR[[#This Row],[43982]]-Casos_PN_CORR[[#This Row],[43981]]</f>
        <v>0</v>
      </c>
      <c r="CK29">
        <f>+Casos_PN_CORR[[#This Row],[43983]]-Casos_PN_CORR[[#This Row],[43982]]</f>
        <v>0</v>
      </c>
      <c r="CL29">
        <f>+Casos_PN_CORR[[#This Row],[43984]]-Casos_PN_CORR[[#This Row],[43983]]</f>
        <v>0</v>
      </c>
      <c r="CM29">
        <f>+Casos_PN_CORR[[#This Row],[43985]]-Casos_PN_CORR[[#This Row],[43984]]</f>
        <v>0</v>
      </c>
      <c r="CN29">
        <f>+Casos_PN_CORR[[#This Row],[43986]]-Casos_PN_CORR[[#This Row],[43985]]</f>
        <v>0</v>
      </c>
      <c r="CO29">
        <f>+Casos_PN_CORR[[#This Row],[43987]]-Casos_PN_CORR[[#This Row],[43986]]</f>
        <v>202</v>
      </c>
      <c r="CP29">
        <f>+Casos_PN_CORR[[#This Row],[43988]]-Casos_PN_CORR[[#This Row],[43987]]</f>
        <v>0</v>
      </c>
      <c r="CQ29">
        <f>+Casos_PN_CORR[[#This Row],[43989]]-Casos_PN_CORR[[#This Row],[43988]]</f>
        <v>0</v>
      </c>
      <c r="CR29">
        <f>+Casos_PN_CORR[[#This Row],[43990]]-Casos_PN_CORR[[#This Row],[43989]]</f>
        <v>0</v>
      </c>
      <c r="CS29">
        <f>+Casos_PN_CORR[[#This Row],[43991]]-Casos_PN_CORR[[#This Row],[43990]]</f>
        <v>64</v>
      </c>
      <c r="CT29">
        <f>+Casos_PN_CORR[[#This Row],[43992]]-Casos_PN_CORR[[#This Row],[43991]]</f>
        <v>0</v>
      </c>
      <c r="CU29">
        <f>+Casos_PN_CORR[[#This Row],[43993]]-Casos_PN_CORR[[#This Row],[43992]]</f>
        <v>21</v>
      </c>
    </row>
    <row r="30" spans="1:99" x14ac:dyDescent="0.3">
      <c r="A30">
        <v>40302</v>
      </c>
      <c r="B30" s="2" t="s">
        <v>154</v>
      </c>
      <c r="C30" s="2" t="s">
        <v>253</v>
      </c>
      <c r="D30" s="2" t="s">
        <v>317</v>
      </c>
      <c r="E30" s="4">
        <f t="shared" si="0"/>
        <v>257</v>
      </c>
      <c r="F30">
        <f>+Casos_PN_CORR[[#This Row],[43900]]</f>
        <v>0</v>
      </c>
      <c r="G30">
        <f>+Casos_PN_CORR[[#This Row],[43901]]-Casos_PN_CORR[[#This Row],[43900]]</f>
        <v>0</v>
      </c>
      <c r="H30">
        <f>+Casos_PN_CORR[[#This Row],[43902]]-Casos_PN_CORR[[#This Row],[43901]]</f>
        <v>0</v>
      </c>
      <c r="I30">
        <f>+Casos_PN_CORR[[#This Row],[43903]]-Casos_PN_CORR[[#This Row],[43902]]</f>
        <v>0</v>
      </c>
      <c r="J30">
        <f>+Casos_PN_CORR[[#This Row],[43904]]-Casos_PN_CORR[[#This Row],[43903]]</f>
        <v>0</v>
      </c>
      <c r="K30">
        <f>+Casos_PN_CORR[[#This Row],[43905]]-Casos_PN_CORR[[#This Row],[43904]]</f>
        <v>0</v>
      </c>
      <c r="L30">
        <f>+Casos_PN_CORR[[#This Row],[43906]]-Casos_PN_CORR[[#This Row],[43905]]</f>
        <v>0</v>
      </c>
      <c r="M30">
        <f>+Casos_PN_CORR[[#This Row],[43907]]-Casos_PN_CORR[[#This Row],[43906]]</f>
        <v>0</v>
      </c>
      <c r="N30">
        <f>+Casos_PN_CORR[[#This Row],[43908]]-Casos_PN_CORR[[#This Row],[43907]]</f>
        <v>0</v>
      </c>
      <c r="O30">
        <f>+Casos_PN_CORR[[#This Row],[43909]]-Casos_PN_CORR[[#This Row],[43908]]</f>
        <v>0</v>
      </c>
      <c r="P30">
        <f>+Casos_PN_CORR[[#This Row],[43910]]-Casos_PN_CORR[[#This Row],[43909]]</f>
        <v>0</v>
      </c>
      <c r="Q30">
        <f>+Casos_PN_CORR[[#This Row],[43911]]-Casos_PN_CORR[[#This Row],[43910]]</f>
        <v>0</v>
      </c>
      <c r="R30">
        <f>+Casos_PN_CORR[[#This Row],[43912]]-Casos_PN_CORR[[#This Row],[43911]]</f>
        <v>0</v>
      </c>
      <c r="S30">
        <f>+Casos_PN_CORR[[#This Row],[43913]]-Casos_PN_CORR[[#This Row],[43912]]</f>
        <v>0</v>
      </c>
      <c r="T30">
        <f>+Casos_PN_CORR[[#This Row],[43914]]-Casos_PN_CORR[[#This Row],[43913]]</f>
        <v>0</v>
      </c>
      <c r="U30">
        <f>+Casos_PN_CORR[[#This Row],[43915]]-Casos_PN_CORR[[#This Row],[43914]]</f>
        <v>0</v>
      </c>
      <c r="V30">
        <f>+Casos_PN_CORR[[#This Row],[43916]]-Casos_PN_CORR[[#This Row],[43915]]</f>
        <v>0</v>
      </c>
      <c r="W30">
        <f>+Casos_PN_CORR[[#This Row],[43917]]-Casos_PN_CORR[[#This Row],[43916]]</f>
        <v>0</v>
      </c>
      <c r="X30">
        <f>+Casos_PN_CORR[[#This Row],[43918]]-Casos_PN_CORR[[#This Row],[43917]]</f>
        <v>0</v>
      </c>
      <c r="Y30">
        <f>+Casos_PN_CORR[[#This Row],[43919]]-Casos_PN_CORR[[#This Row],[43918]]</f>
        <v>0</v>
      </c>
      <c r="Z30">
        <f>+Casos_PN_CORR[[#This Row],[43920]]-Casos_PN_CORR[[#This Row],[43919]]</f>
        <v>0</v>
      </c>
      <c r="AA30">
        <f>+Casos_PN_CORR[[#This Row],[43921]]-Casos_PN_CORR[[#This Row],[43920]]</f>
        <v>0</v>
      </c>
      <c r="AB30">
        <f>+Casos_PN_CORR[[#This Row],[43922]]-Casos_PN_CORR[[#This Row],[43921]]</f>
        <v>0</v>
      </c>
      <c r="AC30">
        <f>+Casos_PN_CORR[[#This Row],[43923]]-Casos_PN_CORR[[#This Row],[43922]]</f>
        <v>0</v>
      </c>
      <c r="AD30">
        <f>+Casos_PN_CORR[[#This Row],[43924]]-Casos_PN_CORR[[#This Row],[43923]]</f>
        <v>0</v>
      </c>
      <c r="AE30">
        <f>+Casos_PN_CORR[[#This Row],[43925]]-Casos_PN_CORR[[#This Row],[43924]]</f>
        <v>0</v>
      </c>
      <c r="AF30">
        <f>+Casos_PN_CORR[[#This Row],[43926]]-Casos_PN_CORR[[#This Row],[43925]]</f>
        <v>0</v>
      </c>
      <c r="AG30">
        <f>+Casos_PN_CORR[[#This Row],[43927]]-Casos_PN_CORR[[#This Row],[43926]]</f>
        <v>0</v>
      </c>
      <c r="AH30">
        <f>+Casos_PN_CORR[[#This Row],[43928]]-Casos_PN_CORR[[#This Row],[43927]]</f>
        <v>0</v>
      </c>
      <c r="AI30">
        <f>+Casos_PN_CORR[[#This Row],[43929]]-Casos_PN_CORR[[#This Row],[43928]]</f>
        <v>0</v>
      </c>
      <c r="AJ30">
        <f>+Casos_PN_CORR[[#This Row],[43930]]-Casos_PN_CORR[[#This Row],[43929]]</f>
        <v>0</v>
      </c>
      <c r="AK30">
        <f>+Casos_PN_CORR[[#This Row],[43931]]-Casos_PN_CORR[[#This Row],[43930]]</f>
        <v>0</v>
      </c>
      <c r="AL30">
        <f>+Casos_PN_CORR[[#This Row],[43932]]-Casos_PN_CORR[[#This Row],[43931]]</f>
        <v>0</v>
      </c>
      <c r="AM30">
        <f>+Casos_PN_CORR[[#This Row],[43933]]-Casos_PN_CORR[[#This Row],[43932]]</f>
        <v>0</v>
      </c>
      <c r="AN30">
        <f>+Casos_PN_CORR[[#This Row],[43934]]-Casos_PN_CORR[[#This Row],[43933]]</f>
        <v>0</v>
      </c>
      <c r="AO30">
        <f>+Casos_PN_CORR[[#This Row],[43935]]-Casos_PN_CORR[[#This Row],[43934]]</f>
        <v>0</v>
      </c>
      <c r="AP30">
        <f>+Casos_PN_CORR[[#This Row],[43936]]-Casos_PN_CORR[[#This Row],[43935]]</f>
        <v>0</v>
      </c>
      <c r="AQ30">
        <f>+Casos_PN_CORR[[#This Row],[43937]]-Casos_PN_CORR[[#This Row],[43936]]</f>
        <v>0</v>
      </c>
      <c r="AR30">
        <f>+Casos_PN_CORR[[#This Row],[43938]]-Casos_PN_CORR[[#This Row],[43937]]</f>
        <v>0</v>
      </c>
      <c r="AS30">
        <f>+Casos_PN_CORR[[#This Row],[43939]]-Casos_PN_CORR[[#This Row],[43938]]</f>
        <v>0</v>
      </c>
      <c r="AT30">
        <f>+Casos_PN_CORR[[#This Row],[43940]]-Casos_PN_CORR[[#This Row],[43939]]</f>
        <v>0</v>
      </c>
      <c r="AU30">
        <f>+Casos_PN_CORR[[#This Row],[43941]]-Casos_PN_CORR[[#This Row],[43940]]</f>
        <v>0</v>
      </c>
      <c r="AV30">
        <f>+Casos_PN_CORR[[#This Row],[43942]]-Casos_PN_CORR[[#This Row],[43941]]</f>
        <v>0</v>
      </c>
      <c r="AW30">
        <f>+Casos_PN_CORR[[#This Row],[43943]]-Casos_PN_CORR[[#This Row],[43942]]</f>
        <v>0</v>
      </c>
      <c r="AX30">
        <f>+Casos_PN_CORR[[#This Row],[43944]]-Casos_PN_CORR[[#This Row],[43943]]</f>
        <v>0</v>
      </c>
      <c r="AY30">
        <f>+Casos_PN_CORR[[#This Row],[43945]]-Casos_PN_CORR[[#This Row],[43944]]</f>
        <v>0</v>
      </c>
      <c r="AZ30">
        <f>+Casos_PN_CORR[[#This Row],[43946]]-Casos_PN_CORR[[#This Row],[43945]]</f>
        <v>0</v>
      </c>
      <c r="BA30">
        <f>+Casos_PN_CORR[[#This Row],[43947]]-Casos_PN_CORR[[#This Row],[43946]]</f>
        <v>0</v>
      </c>
      <c r="BB30">
        <f>+Casos_PN_CORR[[#This Row],[43948]]-Casos_PN_CORR[[#This Row],[43947]]</f>
        <v>0</v>
      </c>
      <c r="BC30">
        <f>+Casos_PN_CORR[[#This Row],[43949]]-Casos_PN_CORR[[#This Row],[43948]]</f>
        <v>0</v>
      </c>
      <c r="BD30">
        <f>+Casos_PN_CORR[[#This Row],[43950]]-Casos_PN_CORR[[#This Row],[43949]]</f>
        <v>0</v>
      </c>
      <c r="BE30">
        <f>+Casos_PN_CORR[[#This Row],[43951]]-Casos_PN_CORR[[#This Row],[43950]]</f>
        <v>0</v>
      </c>
      <c r="BF30">
        <f>+Casos_PN_CORR[[#This Row],[43952]]-Casos_PN_CORR[[#This Row],[43951]]</f>
        <v>0</v>
      </c>
      <c r="BG30">
        <f>+Casos_PN_CORR[[#This Row],[43953]]-Casos_PN_CORR[[#This Row],[43952]]</f>
        <v>0</v>
      </c>
      <c r="BH30">
        <f>+Casos_PN_CORR[[#This Row],[43954]]-Casos_PN_CORR[[#This Row],[43953]]</f>
        <v>0</v>
      </c>
      <c r="BI30">
        <f>+Casos_PN_CORR[[#This Row],[43955]]-Casos_PN_CORR[[#This Row],[43954]]</f>
        <v>0</v>
      </c>
      <c r="BJ30">
        <f>+Casos_PN_CORR[[#This Row],[43956]]-Casos_PN_CORR[[#This Row],[43955]]</f>
        <v>0</v>
      </c>
      <c r="BK30">
        <f>+Casos_PN_CORR[[#This Row],[43957]]-Casos_PN_CORR[[#This Row],[43956]]</f>
        <v>0</v>
      </c>
      <c r="BL30">
        <f>+Casos_PN_CORR[[#This Row],[43958]]-Casos_PN_CORR[[#This Row],[43957]]</f>
        <v>0</v>
      </c>
      <c r="BM30">
        <f>+Casos_PN_CORR[[#This Row],[43959]]-Casos_PN_CORR[[#This Row],[43958]]</f>
        <v>0</v>
      </c>
      <c r="BN30">
        <f>+Casos_PN_CORR[[#This Row],[43960]]-Casos_PN_CORR[[#This Row],[43959]]</f>
        <v>0</v>
      </c>
      <c r="BO30">
        <f>+Casos_PN_CORR[[#This Row],[43961]]-Casos_PN_CORR[[#This Row],[43960]]</f>
        <v>0</v>
      </c>
      <c r="BP30">
        <f>+Casos_PN_CORR[[#This Row],[43962]]-Casos_PN_CORR[[#This Row],[43961]]</f>
        <v>0</v>
      </c>
      <c r="BQ30">
        <f>+Casos_PN_CORR[[#This Row],[43963]]-Casos_PN_CORR[[#This Row],[43962]]</f>
        <v>0</v>
      </c>
      <c r="BR30">
        <f>+Casos_PN_CORR[[#This Row],[43964]]-Casos_PN_CORR[[#This Row],[43963]]</f>
        <v>0</v>
      </c>
      <c r="BS30">
        <f>+Casos_PN_CORR[[#This Row],[43965]]-Casos_PN_CORR[[#This Row],[43964]]</f>
        <v>0</v>
      </c>
      <c r="BT30">
        <f>+Casos_PN_CORR[[#This Row],[43966]]-Casos_PN_CORR[[#This Row],[43965]]</f>
        <v>0</v>
      </c>
      <c r="BU30">
        <f>+Casos_PN_CORR[[#This Row],[43967]]-Casos_PN_CORR[[#This Row],[43966]]</f>
        <v>0</v>
      </c>
      <c r="BV30">
        <f>+Casos_PN_CORR[[#This Row],[43968]]-Casos_PN_CORR[[#This Row],[43967]]</f>
        <v>0</v>
      </c>
      <c r="BW30">
        <f>+Casos_PN_CORR[[#This Row],[43969]]-Casos_PN_CORR[[#This Row],[43968]]</f>
        <v>0</v>
      </c>
      <c r="BX30">
        <f>+Casos_PN_CORR[[#This Row],[43970]]-Casos_PN_CORR[[#This Row],[43969]]</f>
        <v>0</v>
      </c>
      <c r="BY30">
        <f>+Casos_PN_CORR[[#This Row],[43971]]-Casos_PN_CORR[[#This Row],[43970]]</f>
        <v>0</v>
      </c>
      <c r="BZ30">
        <f>+Casos_PN_CORR[[#This Row],[43972]]-Casos_PN_CORR[[#This Row],[43971]]</f>
        <v>0</v>
      </c>
      <c r="CA30">
        <f>+Casos_PN_CORR[[#This Row],[43973]]-Casos_PN_CORR[[#This Row],[43972]]</f>
        <v>0</v>
      </c>
      <c r="CB30">
        <f>+Casos_PN_CORR[[#This Row],[43974]]-Casos_PN_CORR[[#This Row],[43973]]</f>
        <v>0</v>
      </c>
      <c r="CC30">
        <f>+Casos_PN_CORR[[#This Row],[43975]]-Casos_PN_CORR[[#This Row],[43974]]</f>
        <v>0</v>
      </c>
      <c r="CD30">
        <f>+Casos_PN_CORR[[#This Row],[43976]]-Casos_PN_CORR[[#This Row],[43975]]</f>
        <v>0</v>
      </c>
      <c r="CE30">
        <f>+Casos_PN_CORR[[#This Row],[43977]]-Casos_PN_CORR[[#This Row],[43976]]</f>
        <v>0</v>
      </c>
      <c r="CF30">
        <f>+Casos_PN_CORR[[#This Row],[43978]]-Casos_PN_CORR[[#This Row],[43977]]</f>
        <v>0</v>
      </c>
      <c r="CG30">
        <f>+Casos_PN_CORR[[#This Row],[43979]]-Casos_PN_CORR[[#This Row],[43978]]</f>
        <v>0</v>
      </c>
      <c r="CH30">
        <f>+Casos_PN_CORR[[#This Row],[43980]]-Casos_PN_CORR[[#This Row],[43979]]</f>
        <v>0</v>
      </c>
      <c r="CI30">
        <f>+Casos_PN_CORR[[#This Row],[43981]]-Casos_PN_CORR[[#This Row],[43980]]</f>
        <v>0</v>
      </c>
      <c r="CJ30">
        <f>+Casos_PN_CORR[[#This Row],[43982]]-Casos_PN_CORR[[#This Row],[43981]]</f>
        <v>0</v>
      </c>
      <c r="CK30">
        <f>+Casos_PN_CORR[[#This Row],[43983]]-Casos_PN_CORR[[#This Row],[43982]]</f>
        <v>0</v>
      </c>
      <c r="CL30">
        <f>+Casos_PN_CORR[[#This Row],[43984]]-Casos_PN_CORR[[#This Row],[43983]]</f>
        <v>0</v>
      </c>
      <c r="CM30">
        <f>+Casos_PN_CORR[[#This Row],[43985]]-Casos_PN_CORR[[#This Row],[43984]]</f>
        <v>0</v>
      </c>
      <c r="CN30">
        <f>+Casos_PN_CORR[[#This Row],[43986]]-Casos_PN_CORR[[#This Row],[43985]]</f>
        <v>0</v>
      </c>
      <c r="CO30">
        <f>+Casos_PN_CORR[[#This Row],[43987]]-Casos_PN_CORR[[#This Row],[43986]]</f>
        <v>228</v>
      </c>
      <c r="CP30">
        <f>+Casos_PN_CORR[[#This Row],[43988]]-Casos_PN_CORR[[#This Row],[43987]]</f>
        <v>0</v>
      </c>
      <c r="CQ30">
        <f>+Casos_PN_CORR[[#This Row],[43989]]-Casos_PN_CORR[[#This Row],[43988]]</f>
        <v>0</v>
      </c>
      <c r="CR30">
        <f>+Casos_PN_CORR[[#This Row],[43990]]-Casos_PN_CORR[[#This Row],[43989]]</f>
        <v>0</v>
      </c>
      <c r="CS30">
        <f>+Casos_PN_CORR[[#This Row],[43991]]-Casos_PN_CORR[[#This Row],[43990]]</f>
        <v>17</v>
      </c>
      <c r="CT30">
        <f>+Casos_PN_CORR[[#This Row],[43992]]-Casos_PN_CORR[[#This Row],[43991]]</f>
        <v>0</v>
      </c>
      <c r="CU30">
        <f>+Casos_PN_CORR[[#This Row],[43993]]-Casos_PN_CORR[[#This Row],[43992]]</f>
        <v>12</v>
      </c>
    </row>
    <row r="31" spans="1:99" x14ac:dyDescent="0.3">
      <c r="A31">
        <v>120702</v>
      </c>
      <c r="B31" s="2" t="s">
        <v>191</v>
      </c>
      <c r="C31" s="2" t="s">
        <v>296</v>
      </c>
      <c r="D31" s="2" t="s">
        <v>456</v>
      </c>
      <c r="E31" s="4">
        <f t="shared" si="0"/>
        <v>257</v>
      </c>
      <c r="F31">
        <f>+Casos_PN_CORR[[#This Row],[43900]]</f>
        <v>0</v>
      </c>
      <c r="G31">
        <f>+Casos_PN_CORR[[#This Row],[43901]]-Casos_PN_CORR[[#This Row],[43900]]</f>
        <v>0</v>
      </c>
      <c r="H31">
        <f>+Casos_PN_CORR[[#This Row],[43902]]-Casos_PN_CORR[[#This Row],[43901]]</f>
        <v>0</v>
      </c>
      <c r="I31">
        <f>+Casos_PN_CORR[[#This Row],[43903]]-Casos_PN_CORR[[#This Row],[43902]]</f>
        <v>0</v>
      </c>
      <c r="J31">
        <f>+Casos_PN_CORR[[#This Row],[43904]]-Casos_PN_CORR[[#This Row],[43903]]</f>
        <v>0</v>
      </c>
      <c r="K31">
        <f>+Casos_PN_CORR[[#This Row],[43905]]-Casos_PN_CORR[[#This Row],[43904]]</f>
        <v>0</v>
      </c>
      <c r="L31">
        <f>+Casos_PN_CORR[[#This Row],[43906]]-Casos_PN_CORR[[#This Row],[43905]]</f>
        <v>0</v>
      </c>
      <c r="M31">
        <f>+Casos_PN_CORR[[#This Row],[43907]]-Casos_PN_CORR[[#This Row],[43906]]</f>
        <v>0</v>
      </c>
      <c r="N31">
        <f>+Casos_PN_CORR[[#This Row],[43908]]-Casos_PN_CORR[[#This Row],[43907]]</f>
        <v>0</v>
      </c>
      <c r="O31">
        <f>+Casos_PN_CORR[[#This Row],[43909]]-Casos_PN_CORR[[#This Row],[43908]]</f>
        <v>0</v>
      </c>
      <c r="P31">
        <f>+Casos_PN_CORR[[#This Row],[43910]]-Casos_PN_CORR[[#This Row],[43909]]</f>
        <v>0</v>
      </c>
      <c r="Q31">
        <f>+Casos_PN_CORR[[#This Row],[43911]]-Casos_PN_CORR[[#This Row],[43910]]</f>
        <v>0</v>
      </c>
      <c r="R31">
        <f>+Casos_PN_CORR[[#This Row],[43912]]-Casos_PN_CORR[[#This Row],[43911]]</f>
        <v>0</v>
      </c>
      <c r="S31">
        <f>+Casos_PN_CORR[[#This Row],[43913]]-Casos_PN_CORR[[#This Row],[43912]]</f>
        <v>0</v>
      </c>
      <c r="T31">
        <f>+Casos_PN_CORR[[#This Row],[43914]]-Casos_PN_CORR[[#This Row],[43913]]</f>
        <v>0</v>
      </c>
      <c r="U31">
        <f>+Casos_PN_CORR[[#This Row],[43915]]-Casos_PN_CORR[[#This Row],[43914]]</f>
        <v>0</v>
      </c>
      <c r="V31">
        <f>+Casos_PN_CORR[[#This Row],[43916]]-Casos_PN_CORR[[#This Row],[43915]]</f>
        <v>0</v>
      </c>
      <c r="W31">
        <f>+Casos_PN_CORR[[#This Row],[43917]]-Casos_PN_CORR[[#This Row],[43916]]</f>
        <v>0</v>
      </c>
      <c r="X31">
        <f>+Casos_PN_CORR[[#This Row],[43918]]-Casos_PN_CORR[[#This Row],[43917]]</f>
        <v>0</v>
      </c>
      <c r="Y31">
        <f>+Casos_PN_CORR[[#This Row],[43919]]-Casos_PN_CORR[[#This Row],[43918]]</f>
        <v>0</v>
      </c>
      <c r="Z31">
        <f>+Casos_PN_CORR[[#This Row],[43920]]-Casos_PN_CORR[[#This Row],[43919]]</f>
        <v>0</v>
      </c>
      <c r="AA31">
        <f>+Casos_PN_CORR[[#This Row],[43921]]-Casos_PN_CORR[[#This Row],[43920]]</f>
        <v>0</v>
      </c>
      <c r="AB31">
        <f>+Casos_PN_CORR[[#This Row],[43922]]-Casos_PN_CORR[[#This Row],[43921]]</f>
        <v>0</v>
      </c>
      <c r="AC31">
        <f>+Casos_PN_CORR[[#This Row],[43923]]-Casos_PN_CORR[[#This Row],[43922]]</f>
        <v>0</v>
      </c>
      <c r="AD31">
        <f>+Casos_PN_CORR[[#This Row],[43924]]-Casos_PN_CORR[[#This Row],[43923]]</f>
        <v>0</v>
      </c>
      <c r="AE31">
        <f>+Casos_PN_CORR[[#This Row],[43925]]-Casos_PN_CORR[[#This Row],[43924]]</f>
        <v>0</v>
      </c>
      <c r="AF31">
        <f>+Casos_PN_CORR[[#This Row],[43926]]-Casos_PN_CORR[[#This Row],[43925]]</f>
        <v>0</v>
      </c>
      <c r="AG31">
        <f>+Casos_PN_CORR[[#This Row],[43927]]-Casos_PN_CORR[[#This Row],[43926]]</f>
        <v>0</v>
      </c>
      <c r="AH31">
        <f>+Casos_PN_CORR[[#This Row],[43928]]-Casos_PN_CORR[[#This Row],[43927]]</f>
        <v>0</v>
      </c>
      <c r="AI31">
        <f>+Casos_PN_CORR[[#This Row],[43929]]-Casos_PN_CORR[[#This Row],[43928]]</f>
        <v>0</v>
      </c>
      <c r="AJ31">
        <f>+Casos_PN_CORR[[#This Row],[43930]]-Casos_PN_CORR[[#This Row],[43929]]</f>
        <v>0</v>
      </c>
      <c r="AK31">
        <f>+Casos_PN_CORR[[#This Row],[43931]]-Casos_PN_CORR[[#This Row],[43930]]</f>
        <v>0</v>
      </c>
      <c r="AL31">
        <f>+Casos_PN_CORR[[#This Row],[43932]]-Casos_PN_CORR[[#This Row],[43931]]</f>
        <v>0</v>
      </c>
      <c r="AM31">
        <f>+Casos_PN_CORR[[#This Row],[43933]]-Casos_PN_CORR[[#This Row],[43932]]</f>
        <v>0</v>
      </c>
      <c r="AN31">
        <f>+Casos_PN_CORR[[#This Row],[43934]]-Casos_PN_CORR[[#This Row],[43933]]</f>
        <v>0</v>
      </c>
      <c r="AO31">
        <f>+Casos_PN_CORR[[#This Row],[43935]]-Casos_PN_CORR[[#This Row],[43934]]</f>
        <v>0</v>
      </c>
      <c r="AP31">
        <f>+Casos_PN_CORR[[#This Row],[43936]]-Casos_PN_CORR[[#This Row],[43935]]</f>
        <v>0</v>
      </c>
      <c r="AQ31">
        <f>+Casos_PN_CORR[[#This Row],[43937]]-Casos_PN_CORR[[#This Row],[43936]]</f>
        <v>0</v>
      </c>
      <c r="AR31">
        <f>+Casos_PN_CORR[[#This Row],[43938]]-Casos_PN_CORR[[#This Row],[43937]]</f>
        <v>0</v>
      </c>
      <c r="AS31">
        <f>+Casos_PN_CORR[[#This Row],[43939]]-Casos_PN_CORR[[#This Row],[43938]]</f>
        <v>0</v>
      </c>
      <c r="AT31">
        <f>+Casos_PN_CORR[[#This Row],[43940]]-Casos_PN_CORR[[#This Row],[43939]]</f>
        <v>0</v>
      </c>
      <c r="AU31">
        <f>+Casos_PN_CORR[[#This Row],[43941]]-Casos_PN_CORR[[#This Row],[43940]]</f>
        <v>0</v>
      </c>
      <c r="AV31">
        <f>+Casos_PN_CORR[[#This Row],[43942]]-Casos_PN_CORR[[#This Row],[43941]]</f>
        <v>0</v>
      </c>
      <c r="AW31">
        <f>+Casos_PN_CORR[[#This Row],[43943]]-Casos_PN_CORR[[#This Row],[43942]]</f>
        <v>0</v>
      </c>
      <c r="AX31">
        <f>+Casos_PN_CORR[[#This Row],[43944]]-Casos_PN_CORR[[#This Row],[43943]]</f>
        <v>0</v>
      </c>
      <c r="AY31">
        <f>+Casos_PN_CORR[[#This Row],[43945]]-Casos_PN_CORR[[#This Row],[43944]]</f>
        <v>0</v>
      </c>
      <c r="AZ31">
        <f>+Casos_PN_CORR[[#This Row],[43946]]-Casos_PN_CORR[[#This Row],[43945]]</f>
        <v>0</v>
      </c>
      <c r="BA31">
        <f>+Casos_PN_CORR[[#This Row],[43947]]-Casos_PN_CORR[[#This Row],[43946]]</f>
        <v>0</v>
      </c>
      <c r="BB31">
        <f>+Casos_PN_CORR[[#This Row],[43948]]-Casos_PN_CORR[[#This Row],[43947]]</f>
        <v>0</v>
      </c>
      <c r="BC31">
        <f>+Casos_PN_CORR[[#This Row],[43949]]-Casos_PN_CORR[[#This Row],[43948]]</f>
        <v>0</v>
      </c>
      <c r="BD31">
        <f>+Casos_PN_CORR[[#This Row],[43950]]-Casos_PN_CORR[[#This Row],[43949]]</f>
        <v>0</v>
      </c>
      <c r="BE31">
        <f>+Casos_PN_CORR[[#This Row],[43951]]-Casos_PN_CORR[[#This Row],[43950]]</f>
        <v>0</v>
      </c>
      <c r="BF31">
        <f>+Casos_PN_CORR[[#This Row],[43952]]-Casos_PN_CORR[[#This Row],[43951]]</f>
        <v>0</v>
      </c>
      <c r="BG31">
        <f>+Casos_PN_CORR[[#This Row],[43953]]-Casos_PN_CORR[[#This Row],[43952]]</f>
        <v>0</v>
      </c>
      <c r="BH31">
        <f>+Casos_PN_CORR[[#This Row],[43954]]-Casos_PN_CORR[[#This Row],[43953]]</f>
        <v>0</v>
      </c>
      <c r="BI31">
        <f>+Casos_PN_CORR[[#This Row],[43955]]-Casos_PN_CORR[[#This Row],[43954]]</f>
        <v>0</v>
      </c>
      <c r="BJ31">
        <f>+Casos_PN_CORR[[#This Row],[43956]]-Casos_PN_CORR[[#This Row],[43955]]</f>
        <v>0</v>
      </c>
      <c r="BK31">
        <f>+Casos_PN_CORR[[#This Row],[43957]]-Casos_PN_CORR[[#This Row],[43956]]</f>
        <v>0</v>
      </c>
      <c r="BL31">
        <f>+Casos_PN_CORR[[#This Row],[43958]]-Casos_PN_CORR[[#This Row],[43957]]</f>
        <v>0</v>
      </c>
      <c r="BM31">
        <f>+Casos_PN_CORR[[#This Row],[43959]]-Casos_PN_CORR[[#This Row],[43958]]</f>
        <v>0</v>
      </c>
      <c r="BN31">
        <f>+Casos_PN_CORR[[#This Row],[43960]]-Casos_PN_CORR[[#This Row],[43959]]</f>
        <v>0</v>
      </c>
      <c r="BO31">
        <f>+Casos_PN_CORR[[#This Row],[43961]]-Casos_PN_CORR[[#This Row],[43960]]</f>
        <v>0</v>
      </c>
      <c r="BP31">
        <f>+Casos_PN_CORR[[#This Row],[43962]]-Casos_PN_CORR[[#This Row],[43961]]</f>
        <v>0</v>
      </c>
      <c r="BQ31">
        <f>+Casos_PN_CORR[[#This Row],[43963]]-Casos_PN_CORR[[#This Row],[43962]]</f>
        <v>0</v>
      </c>
      <c r="BR31">
        <f>+Casos_PN_CORR[[#This Row],[43964]]-Casos_PN_CORR[[#This Row],[43963]]</f>
        <v>0</v>
      </c>
      <c r="BS31">
        <f>+Casos_PN_CORR[[#This Row],[43965]]-Casos_PN_CORR[[#This Row],[43964]]</f>
        <v>0</v>
      </c>
      <c r="BT31">
        <f>+Casos_PN_CORR[[#This Row],[43966]]-Casos_PN_CORR[[#This Row],[43965]]</f>
        <v>0</v>
      </c>
      <c r="BU31">
        <f>+Casos_PN_CORR[[#This Row],[43967]]-Casos_PN_CORR[[#This Row],[43966]]</f>
        <v>0</v>
      </c>
      <c r="BV31">
        <f>+Casos_PN_CORR[[#This Row],[43968]]-Casos_PN_CORR[[#This Row],[43967]]</f>
        <v>0</v>
      </c>
      <c r="BW31">
        <f>+Casos_PN_CORR[[#This Row],[43969]]-Casos_PN_CORR[[#This Row],[43968]]</f>
        <v>0</v>
      </c>
      <c r="BX31">
        <f>+Casos_PN_CORR[[#This Row],[43970]]-Casos_PN_CORR[[#This Row],[43969]]</f>
        <v>0</v>
      </c>
      <c r="BY31">
        <f>+Casos_PN_CORR[[#This Row],[43971]]-Casos_PN_CORR[[#This Row],[43970]]</f>
        <v>0</v>
      </c>
      <c r="BZ31">
        <f>+Casos_PN_CORR[[#This Row],[43972]]-Casos_PN_CORR[[#This Row],[43971]]</f>
        <v>0</v>
      </c>
      <c r="CA31">
        <f>+Casos_PN_CORR[[#This Row],[43973]]-Casos_PN_CORR[[#This Row],[43972]]</f>
        <v>0</v>
      </c>
      <c r="CB31">
        <f>+Casos_PN_CORR[[#This Row],[43974]]-Casos_PN_CORR[[#This Row],[43973]]</f>
        <v>0</v>
      </c>
      <c r="CC31">
        <f>+Casos_PN_CORR[[#This Row],[43975]]-Casos_PN_CORR[[#This Row],[43974]]</f>
        <v>0</v>
      </c>
      <c r="CD31">
        <f>+Casos_PN_CORR[[#This Row],[43976]]-Casos_PN_CORR[[#This Row],[43975]]</f>
        <v>0</v>
      </c>
      <c r="CE31">
        <f>+Casos_PN_CORR[[#This Row],[43977]]-Casos_PN_CORR[[#This Row],[43976]]</f>
        <v>0</v>
      </c>
      <c r="CF31">
        <f>+Casos_PN_CORR[[#This Row],[43978]]-Casos_PN_CORR[[#This Row],[43977]]</f>
        <v>0</v>
      </c>
      <c r="CG31">
        <f>+Casos_PN_CORR[[#This Row],[43979]]-Casos_PN_CORR[[#This Row],[43978]]</f>
        <v>0</v>
      </c>
      <c r="CH31">
        <f>+Casos_PN_CORR[[#This Row],[43980]]-Casos_PN_CORR[[#This Row],[43979]]</f>
        <v>0</v>
      </c>
      <c r="CI31">
        <f>+Casos_PN_CORR[[#This Row],[43981]]-Casos_PN_CORR[[#This Row],[43980]]</f>
        <v>0</v>
      </c>
      <c r="CJ31">
        <f>+Casos_PN_CORR[[#This Row],[43982]]-Casos_PN_CORR[[#This Row],[43981]]</f>
        <v>0</v>
      </c>
      <c r="CK31">
        <f>+Casos_PN_CORR[[#This Row],[43983]]-Casos_PN_CORR[[#This Row],[43982]]</f>
        <v>0</v>
      </c>
      <c r="CL31">
        <f>+Casos_PN_CORR[[#This Row],[43984]]-Casos_PN_CORR[[#This Row],[43983]]</f>
        <v>0</v>
      </c>
      <c r="CM31">
        <f>+Casos_PN_CORR[[#This Row],[43985]]-Casos_PN_CORR[[#This Row],[43984]]</f>
        <v>0</v>
      </c>
      <c r="CN31">
        <f>+Casos_PN_CORR[[#This Row],[43986]]-Casos_PN_CORR[[#This Row],[43985]]</f>
        <v>0</v>
      </c>
      <c r="CO31">
        <f>+Casos_PN_CORR[[#This Row],[43987]]-Casos_PN_CORR[[#This Row],[43986]]</f>
        <v>175</v>
      </c>
      <c r="CP31">
        <f>+Casos_PN_CORR[[#This Row],[43988]]-Casos_PN_CORR[[#This Row],[43987]]</f>
        <v>0</v>
      </c>
      <c r="CQ31">
        <f>+Casos_PN_CORR[[#This Row],[43989]]-Casos_PN_CORR[[#This Row],[43988]]</f>
        <v>0</v>
      </c>
      <c r="CR31">
        <f>+Casos_PN_CORR[[#This Row],[43990]]-Casos_PN_CORR[[#This Row],[43989]]</f>
        <v>0</v>
      </c>
      <c r="CS31">
        <f>+Casos_PN_CORR[[#This Row],[43991]]-Casos_PN_CORR[[#This Row],[43990]]</f>
        <v>37</v>
      </c>
      <c r="CT31">
        <f>+Casos_PN_CORR[[#This Row],[43992]]-Casos_PN_CORR[[#This Row],[43991]]</f>
        <v>0</v>
      </c>
      <c r="CU31">
        <f>+Casos_PN_CORR[[#This Row],[43993]]-Casos_PN_CORR[[#This Row],[43992]]</f>
        <v>45</v>
      </c>
    </row>
    <row r="32" spans="1:99" x14ac:dyDescent="0.3">
      <c r="A32">
        <v>70402</v>
      </c>
      <c r="B32" s="2" t="s">
        <v>268</v>
      </c>
      <c r="C32" s="2" t="s">
        <v>328</v>
      </c>
      <c r="D32" s="2" t="s">
        <v>379</v>
      </c>
      <c r="E32" s="4">
        <f t="shared" si="0"/>
        <v>241</v>
      </c>
      <c r="F32">
        <f>+Casos_PN_CORR[[#This Row],[43900]]</f>
        <v>0</v>
      </c>
      <c r="G32">
        <f>+Casos_PN_CORR[[#This Row],[43901]]-Casos_PN_CORR[[#This Row],[43900]]</f>
        <v>0</v>
      </c>
      <c r="H32">
        <f>+Casos_PN_CORR[[#This Row],[43902]]-Casos_PN_CORR[[#This Row],[43901]]</f>
        <v>0</v>
      </c>
      <c r="I32">
        <f>+Casos_PN_CORR[[#This Row],[43903]]-Casos_PN_CORR[[#This Row],[43902]]</f>
        <v>0</v>
      </c>
      <c r="J32">
        <f>+Casos_PN_CORR[[#This Row],[43904]]-Casos_PN_CORR[[#This Row],[43903]]</f>
        <v>0</v>
      </c>
      <c r="K32">
        <f>+Casos_PN_CORR[[#This Row],[43905]]-Casos_PN_CORR[[#This Row],[43904]]</f>
        <v>0</v>
      </c>
      <c r="L32">
        <f>+Casos_PN_CORR[[#This Row],[43906]]-Casos_PN_CORR[[#This Row],[43905]]</f>
        <v>0</v>
      </c>
      <c r="M32">
        <f>+Casos_PN_CORR[[#This Row],[43907]]-Casos_PN_CORR[[#This Row],[43906]]</f>
        <v>0</v>
      </c>
      <c r="N32">
        <f>+Casos_PN_CORR[[#This Row],[43908]]-Casos_PN_CORR[[#This Row],[43907]]</f>
        <v>0</v>
      </c>
      <c r="O32">
        <f>+Casos_PN_CORR[[#This Row],[43909]]-Casos_PN_CORR[[#This Row],[43908]]</f>
        <v>0</v>
      </c>
      <c r="P32">
        <f>+Casos_PN_CORR[[#This Row],[43910]]-Casos_PN_CORR[[#This Row],[43909]]</f>
        <v>0</v>
      </c>
      <c r="Q32">
        <f>+Casos_PN_CORR[[#This Row],[43911]]-Casos_PN_CORR[[#This Row],[43910]]</f>
        <v>0</v>
      </c>
      <c r="R32">
        <f>+Casos_PN_CORR[[#This Row],[43912]]-Casos_PN_CORR[[#This Row],[43911]]</f>
        <v>0</v>
      </c>
      <c r="S32">
        <f>+Casos_PN_CORR[[#This Row],[43913]]-Casos_PN_CORR[[#This Row],[43912]]</f>
        <v>0</v>
      </c>
      <c r="T32">
        <f>+Casos_PN_CORR[[#This Row],[43914]]-Casos_PN_CORR[[#This Row],[43913]]</f>
        <v>0</v>
      </c>
      <c r="U32">
        <f>+Casos_PN_CORR[[#This Row],[43915]]-Casos_PN_CORR[[#This Row],[43914]]</f>
        <v>0</v>
      </c>
      <c r="V32">
        <f>+Casos_PN_CORR[[#This Row],[43916]]-Casos_PN_CORR[[#This Row],[43915]]</f>
        <v>0</v>
      </c>
      <c r="W32">
        <f>+Casos_PN_CORR[[#This Row],[43917]]-Casos_PN_CORR[[#This Row],[43916]]</f>
        <v>0</v>
      </c>
      <c r="X32">
        <f>+Casos_PN_CORR[[#This Row],[43918]]-Casos_PN_CORR[[#This Row],[43917]]</f>
        <v>0</v>
      </c>
      <c r="Y32">
        <f>+Casos_PN_CORR[[#This Row],[43919]]-Casos_PN_CORR[[#This Row],[43918]]</f>
        <v>0</v>
      </c>
      <c r="Z32">
        <f>+Casos_PN_CORR[[#This Row],[43920]]-Casos_PN_CORR[[#This Row],[43919]]</f>
        <v>0</v>
      </c>
      <c r="AA32">
        <f>+Casos_PN_CORR[[#This Row],[43921]]-Casos_PN_CORR[[#This Row],[43920]]</f>
        <v>0</v>
      </c>
      <c r="AB32">
        <f>+Casos_PN_CORR[[#This Row],[43922]]-Casos_PN_CORR[[#This Row],[43921]]</f>
        <v>0</v>
      </c>
      <c r="AC32">
        <f>+Casos_PN_CORR[[#This Row],[43923]]-Casos_PN_CORR[[#This Row],[43922]]</f>
        <v>0</v>
      </c>
      <c r="AD32">
        <f>+Casos_PN_CORR[[#This Row],[43924]]-Casos_PN_CORR[[#This Row],[43923]]</f>
        <v>0</v>
      </c>
      <c r="AE32">
        <f>+Casos_PN_CORR[[#This Row],[43925]]-Casos_PN_CORR[[#This Row],[43924]]</f>
        <v>0</v>
      </c>
      <c r="AF32">
        <f>+Casos_PN_CORR[[#This Row],[43926]]-Casos_PN_CORR[[#This Row],[43925]]</f>
        <v>0</v>
      </c>
      <c r="AG32">
        <f>+Casos_PN_CORR[[#This Row],[43927]]-Casos_PN_CORR[[#This Row],[43926]]</f>
        <v>0</v>
      </c>
      <c r="AH32">
        <f>+Casos_PN_CORR[[#This Row],[43928]]-Casos_PN_CORR[[#This Row],[43927]]</f>
        <v>0</v>
      </c>
      <c r="AI32">
        <f>+Casos_PN_CORR[[#This Row],[43929]]-Casos_PN_CORR[[#This Row],[43928]]</f>
        <v>0</v>
      </c>
      <c r="AJ32">
        <f>+Casos_PN_CORR[[#This Row],[43930]]-Casos_PN_CORR[[#This Row],[43929]]</f>
        <v>0</v>
      </c>
      <c r="AK32">
        <f>+Casos_PN_CORR[[#This Row],[43931]]-Casos_PN_CORR[[#This Row],[43930]]</f>
        <v>0</v>
      </c>
      <c r="AL32">
        <f>+Casos_PN_CORR[[#This Row],[43932]]-Casos_PN_CORR[[#This Row],[43931]]</f>
        <v>0</v>
      </c>
      <c r="AM32">
        <f>+Casos_PN_CORR[[#This Row],[43933]]-Casos_PN_CORR[[#This Row],[43932]]</f>
        <v>0</v>
      </c>
      <c r="AN32">
        <f>+Casos_PN_CORR[[#This Row],[43934]]-Casos_PN_CORR[[#This Row],[43933]]</f>
        <v>0</v>
      </c>
      <c r="AO32">
        <f>+Casos_PN_CORR[[#This Row],[43935]]-Casos_PN_CORR[[#This Row],[43934]]</f>
        <v>0</v>
      </c>
      <c r="AP32">
        <f>+Casos_PN_CORR[[#This Row],[43936]]-Casos_PN_CORR[[#This Row],[43935]]</f>
        <v>0</v>
      </c>
      <c r="AQ32">
        <f>+Casos_PN_CORR[[#This Row],[43937]]-Casos_PN_CORR[[#This Row],[43936]]</f>
        <v>0</v>
      </c>
      <c r="AR32">
        <f>+Casos_PN_CORR[[#This Row],[43938]]-Casos_PN_CORR[[#This Row],[43937]]</f>
        <v>0</v>
      </c>
      <c r="AS32">
        <f>+Casos_PN_CORR[[#This Row],[43939]]-Casos_PN_CORR[[#This Row],[43938]]</f>
        <v>0</v>
      </c>
      <c r="AT32">
        <f>+Casos_PN_CORR[[#This Row],[43940]]-Casos_PN_CORR[[#This Row],[43939]]</f>
        <v>0</v>
      </c>
      <c r="AU32">
        <f>+Casos_PN_CORR[[#This Row],[43941]]-Casos_PN_CORR[[#This Row],[43940]]</f>
        <v>0</v>
      </c>
      <c r="AV32">
        <f>+Casos_PN_CORR[[#This Row],[43942]]-Casos_PN_CORR[[#This Row],[43941]]</f>
        <v>0</v>
      </c>
      <c r="AW32">
        <f>+Casos_PN_CORR[[#This Row],[43943]]-Casos_PN_CORR[[#This Row],[43942]]</f>
        <v>0</v>
      </c>
      <c r="AX32">
        <f>+Casos_PN_CORR[[#This Row],[43944]]-Casos_PN_CORR[[#This Row],[43943]]</f>
        <v>0</v>
      </c>
      <c r="AY32">
        <f>+Casos_PN_CORR[[#This Row],[43945]]-Casos_PN_CORR[[#This Row],[43944]]</f>
        <v>0</v>
      </c>
      <c r="AZ32">
        <f>+Casos_PN_CORR[[#This Row],[43946]]-Casos_PN_CORR[[#This Row],[43945]]</f>
        <v>0</v>
      </c>
      <c r="BA32">
        <f>+Casos_PN_CORR[[#This Row],[43947]]-Casos_PN_CORR[[#This Row],[43946]]</f>
        <v>0</v>
      </c>
      <c r="BB32">
        <f>+Casos_PN_CORR[[#This Row],[43948]]-Casos_PN_CORR[[#This Row],[43947]]</f>
        <v>0</v>
      </c>
      <c r="BC32">
        <f>+Casos_PN_CORR[[#This Row],[43949]]-Casos_PN_CORR[[#This Row],[43948]]</f>
        <v>0</v>
      </c>
      <c r="BD32">
        <f>+Casos_PN_CORR[[#This Row],[43950]]-Casos_PN_CORR[[#This Row],[43949]]</f>
        <v>0</v>
      </c>
      <c r="BE32">
        <f>+Casos_PN_CORR[[#This Row],[43951]]-Casos_PN_CORR[[#This Row],[43950]]</f>
        <v>0</v>
      </c>
      <c r="BF32">
        <f>+Casos_PN_CORR[[#This Row],[43952]]-Casos_PN_CORR[[#This Row],[43951]]</f>
        <v>0</v>
      </c>
      <c r="BG32">
        <f>+Casos_PN_CORR[[#This Row],[43953]]-Casos_PN_CORR[[#This Row],[43952]]</f>
        <v>0</v>
      </c>
      <c r="BH32">
        <f>+Casos_PN_CORR[[#This Row],[43954]]-Casos_PN_CORR[[#This Row],[43953]]</f>
        <v>0</v>
      </c>
      <c r="BI32">
        <f>+Casos_PN_CORR[[#This Row],[43955]]-Casos_PN_CORR[[#This Row],[43954]]</f>
        <v>0</v>
      </c>
      <c r="BJ32">
        <f>+Casos_PN_CORR[[#This Row],[43956]]-Casos_PN_CORR[[#This Row],[43955]]</f>
        <v>0</v>
      </c>
      <c r="BK32">
        <f>+Casos_PN_CORR[[#This Row],[43957]]-Casos_PN_CORR[[#This Row],[43956]]</f>
        <v>0</v>
      </c>
      <c r="BL32">
        <f>+Casos_PN_CORR[[#This Row],[43958]]-Casos_PN_CORR[[#This Row],[43957]]</f>
        <v>0</v>
      </c>
      <c r="BM32">
        <f>+Casos_PN_CORR[[#This Row],[43959]]-Casos_PN_CORR[[#This Row],[43958]]</f>
        <v>0</v>
      </c>
      <c r="BN32">
        <f>+Casos_PN_CORR[[#This Row],[43960]]-Casos_PN_CORR[[#This Row],[43959]]</f>
        <v>0</v>
      </c>
      <c r="BO32">
        <f>+Casos_PN_CORR[[#This Row],[43961]]-Casos_PN_CORR[[#This Row],[43960]]</f>
        <v>0</v>
      </c>
      <c r="BP32">
        <f>+Casos_PN_CORR[[#This Row],[43962]]-Casos_PN_CORR[[#This Row],[43961]]</f>
        <v>0</v>
      </c>
      <c r="BQ32">
        <f>+Casos_PN_CORR[[#This Row],[43963]]-Casos_PN_CORR[[#This Row],[43962]]</f>
        <v>0</v>
      </c>
      <c r="BR32">
        <f>+Casos_PN_CORR[[#This Row],[43964]]-Casos_PN_CORR[[#This Row],[43963]]</f>
        <v>0</v>
      </c>
      <c r="BS32">
        <f>+Casos_PN_CORR[[#This Row],[43965]]-Casos_PN_CORR[[#This Row],[43964]]</f>
        <v>0</v>
      </c>
      <c r="BT32">
        <f>+Casos_PN_CORR[[#This Row],[43966]]-Casos_PN_CORR[[#This Row],[43965]]</f>
        <v>0</v>
      </c>
      <c r="BU32">
        <f>+Casos_PN_CORR[[#This Row],[43967]]-Casos_PN_CORR[[#This Row],[43966]]</f>
        <v>0</v>
      </c>
      <c r="BV32">
        <f>+Casos_PN_CORR[[#This Row],[43968]]-Casos_PN_CORR[[#This Row],[43967]]</f>
        <v>0</v>
      </c>
      <c r="BW32">
        <f>+Casos_PN_CORR[[#This Row],[43969]]-Casos_PN_CORR[[#This Row],[43968]]</f>
        <v>0</v>
      </c>
      <c r="BX32">
        <f>+Casos_PN_CORR[[#This Row],[43970]]-Casos_PN_CORR[[#This Row],[43969]]</f>
        <v>0</v>
      </c>
      <c r="BY32">
        <f>+Casos_PN_CORR[[#This Row],[43971]]-Casos_PN_CORR[[#This Row],[43970]]</f>
        <v>0</v>
      </c>
      <c r="BZ32">
        <f>+Casos_PN_CORR[[#This Row],[43972]]-Casos_PN_CORR[[#This Row],[43971]]</f>
        <v>0</v>
      </c>
      <c r="CA32">
        <f>+Casos_PN_CORR[[#This Row],[43973]]-Casos_PN_CORR[[#This Row],[43972]]</f>
        <v>0</v>
      </c>
      <c r="CB32">
        <f>+Casos_PN_CORR[[#This Row],[43974]]-Casos_PN_CORR[[#This Row],[43973]]</f>
        <v>0</v>
      </c>
      <c r="CC32">
        <f>+Casos_PN_CORR[[#This Row],[43975]]-Casos_PN_CORR[[#This Row],[43974]]</f>
        <v>0</v>
      </c>
      <c r="CD32">
        <f>+Casos_PN_CORR[[#This Row],[43976]]-Casos_PN_CORR[[#This Row],[43975]]</f>
        <v>0</v>
      </c>
      <c r="CE32">
        <f>+Casos_PN_CORR[[#This Row],[43977]]-Casos_PN_CORR[[#This Row],[43976]]</f>
        <v>0</v>
      </c>
      <c r="CF32">
        <f>+Casos_PN_CORR[[#This Row],[43978]]-Casos_PN_CORR[[#This Row],[43977]]</f>
        <v>0</v>
      </c>
      <c r="CG32">
        <f>+Casos_PN_CORR[[#This Row],[43979]]-Casos_PN_CORR[[#This Row],[43978]]</f>
        <v>0</v>
      </c>
      <c r="CH32">
        <f>+Casos_PN_CORR[[#This Row],[43980]]-Casos_PN_CORR[[#This Row],[43979]]</f>
        <v>0</v>
      </c>
      <c r="CI32">
        <f>+Casos_PN_CORR[[#This Row],[43981]]-Casos_PN_CORR[[#This Row],[43980]]</f>
        <v>0</v>
      </c>
      <c r="CJ32">
        <f>+Casos_PN_CORR[[#This Row],[43982]]-Casos_PN_CORR[[#This Row],[43981]]</f>
        <v>0</v>
      </c>
      <c r="CK32">
        <f>+Casos_PN_CORR[[#This Row],[43983]]-Casos_PN_CORR[[#This Row],[43982]]</f>
        <v>0</v>
      </c>
      <c r="CL32">
        <f>+Casos_PN_CORR[[#This Row],[43984]]-Casos_PN_CORR[[#This Row],[43983]]</f>
        <v>0</v>
      </c>
      <c r="CM32">
        <f>+Casos_PN_CORR[[#This Row],[43985]]-Casos_PN_CORR[[#This Row],[43984]]</f>
        <v>0</v>
      </c>
      <c r="CN32">
        <f>+Casos_PN_CORR[[#This Row],[43986]]-Casos_PN_CORR[[#This Row],[43985]]</f>
        <v>0</v>
      </c>
      <c r="CO32">
        <f>+Casos_PN_CORR[[#This Row],[43987]]-Casos_PN_CORR[[#This Row],[43986]]</f>
        <v>218</v>
      </c>
      <c r="CP32">
        <f>+Casos_PN_CORR[[#This Row],[43988]]-Casos_PN_CORR[[#This Row],[43987]]</f>
        <v>0</v>
      </c>
      <c r="CQ32">
        <f>+Casos_PN_CORR[[#This Row],[43989]]-Casos_PN_CORR[[#This Row],[43988]]</f>
        <v>0</v>
      </c>
      <c r="CR32">
        <f>+Casos_PN_CORR[[#This Row],[43990]]-Casos_PN_CORR[[#This Row],[43989]]</f>
        <v>0</v>
      </c>
      <c r="CS32">
        <f>+Casos_PN_CORR[[#This Row],[43991]]-Casos_PN_CORR[[#This Row],[43990]]</f>
        <v>12</v>
      </c>
      <c r="CT32">
        <f>+Casos_PN_CORR[[#This Row],[43992]]-Casos_PN_CORR[[#This Row],[43991]]</f>
        <v>0</v>
      </c>
      <c r="CU32">
        <f>+Casos_PN_CORR[[#This Row],[43993]]-Casos_PN_CORR[[#This Row],[43992]]</f>
        <v>11</v>
      </c>
    </row>
    <row r="33" spans="1:99" x14ac:dyDescent="0.3">
      <c r="A33">
        <v>91102</v>
      </c>
      <c r="B33" s="2" t="s">
        <v>114</v>
      </c>
      <c r="C33" s="2" t="s">
        <v>186</v>
      </c>
      <c r="D33" s="2" t="s">
        <v>379</v>
      </c>
      <c r="E33" s="4">
        <f t="shared" si="0"/>
        <v>220</v>
      </c>
      <c r="F33">
        <f>+Casos_PN_CORR[[#This Row],[43900]]</f>
        <v>0</v>
      </c>
      <c r="G33">
        <f>+Casos_PN_CORR[[#This Row],[43901]]-Casos_PN_CORR[[#This Row],[43900]]</f>
        <v>0</v>
      </c>
      <c r="H33">
        <f>+Casos_PN_CORR[[#This Row],[43902]]-Casos_PN_CORR[[#This Row],[43901]]</f>
        <v>0</v>
      </c>
      <c r="I33">
        <f>+Casos_PN_CORR[[#This Row],[43903]]-Casos_PN_CORR[[#This Row],[43902]]</f>
        <v>0</v>
      </c>
      <c r="J33">
        <f>+Casos_PN_CORR[[#This Row],[43904]]-Casos_PN_CORR[[#This Row],[43903]]</f>
        <v>0</v>
      </c>
      <c r="K33">
        <f>+Casos_PN_CORR[[#This Row],[43905]]-Casos_PN_CORR[[#This Row],[43904]]</f>
        <v>0</v>
      </c>
      <c r="L33">
        <f>+Casos_PN_CORR[[#This Row],[43906]]-Casos_PN_CORR[[#This Row],[43905]]</f>
        <v>0</v>
      </c>
      <c r="M33">
        <f>+Casos_PN_CORR[[#This Row],[43907]]-Casos_PN_CORR[[#This Row],[43906]]</f>
        <v>0</v>
      </c>
      <c r="N33">
        <f>+Casos_PN_CORR[[#This Row],[43908]]-Casos_PN_CORR[[#This Row],[43907]]</f>
        <v>0</v>
      </c>
      <c r="O33">
        <f>+Casos_PN_CORR[[#This Row],[43909]]-Casos_PN_CORR[[#This Row],[43908]]</f>
        <v>0</v>
      </c>
      <c r="P33">
        <f>+Casos_PN_CORR[[#This Row],[43910]]-Casos_PN_CORR[[#This Row],[43909]]</f>
        <v>0</v>
      </c>
      <c r="Q33">
        <f>+Casos_PN_CORR[[#This Row],[43911]]-Casos_PN_CORR[[#This Row],[43910]]</f>
        <v>0</v>
      </c>
      <c r="R33">
        <f>+Casos_PN_CORR[[#This Row],[43912]]-Casos_PN_CORR[[#This Row],[43911]]</f>
        <v>0</v>
      </c>
      <c r="S33">
        <f>+Casos_PN_CORR[[#This Row],[43913]]-Casos_PN_CORR[[#This Row],[43912]]</f>
        <v>0</v>
      </c>
      <c r="T33">
        <f>+Casos_PN_CORR[[#This Row],[43914]]-Casos_PN_CORR[[#This Row],[43913]]</f>
        <v>0</v>
      </c>
      <c r="U33">
        <f>+Casos_PN_CORR[[#This Row],[43915]]-Casos_PN_CORR[[#This Row],[43914]]</f>
        <v>0</v>
      </c>
      <c r="V33">
        <f>+Casos_PN_CORR[[#This Row],[43916]]-Casos_PN_CORR[[#This Row],[43915]]</f>
        <v>0</v>
      </c>
      <c r="W33">
        <f>+Casos_PN_CORR[[#This Row],[43917]]-Casos_PN_CORR[[#This Row],[43916]]</f>
        <v>0</v>
      </c>
      <c r="X33">
        <f>+Casos_PN_CORR[[#This Row],[43918]]-Casos_PN_CORR[[#This Row],[43917]]</f>
        <v>0</v>
      </c>
      <c r="Y33">
        <f>+Casos_PN_CORR[[#This Row],[43919]]-Casos_PN_CORR[[#This Row],[43918]]</f>
        <v>0</v>
      </c>
      <c r="Z33">
        <f>+Casos_PN_CORR[[#This Row],[43920]]-Casos_PN_CORR[[#This Row],[43919]]</f>
        <v>0</v>
      </c>
      <c r="AA33">
        <f>+Casos_PN_CORR[[#This Row],[43921]]-Casos_PN_CORR[[#This Row],[43920]]</f>
        <v>0</v>
      </c>
      <c r="AB33">
        <f>+Casos_PN_CORR[[#This Row],[43922]]-Casos_PN_CORR[[#This Row],[43921]]</f>
        <v>0</v>
      </c>
      <c r="AC33">
        <f>+Casos_PN_CORR[[#This Row],[43923]]-Casos_PN_CORR[[#This Row],[43922]]</f>
        <v>0</v>
      </c>
      <c r="AD33">
        <f>+Casos_PN_CORR[[#This Row],[43924]]-Casos_PN_CORR[[#This Row],[43923]]</f>
        <v>0</v>
      </c>
      <c r="AE33">
        <f>+Casos_PN_CORR[[#This Row],[43925]]-Casos_PN_CORR[[#This Row],[43924]]</f>
        <v>0</v>
      </c>
      <c r="AF33">
        <f>+Casos_PN_CORR[[#This Row],[43926]]-Casos_PN_CORR[[#This Row],[43925]]</f>
        <v>0</v>
      </c>
      <c r="AG33">
        <f>+Casos_PN_CORR[[#This Row],[43927]]-Casos_PN_CORR[[#This Row],[43926]]</f>
        <v>0</v>
      </c>
      <c r="AH33">
        <f>+Casos_PN_CORR[[#This Row],[43928]]-Casos_PN_CORR[[#This Row],[43927]]</f>
        <v>0</v>
      </c>
      <c r="AI33">
        <f>+Casos_PN_CORR[[#This Row],[43929]]-Casos_PN_CORR[[#This Row],[43928]]</f>
        <v>0</v>
      </c>
      <c r="AJ33">
        <f>+Casos_PN_CORR[[#This Row],[43930]]-Casos_PN_CORR[[#This Row],[43929]]</f>
        <v>0</v>
      </c>
      <c r="AK33">
        <f>+Casos_PN_CORR[[#This Row],[43931]]-Casos_PN_CORR[[#This Row],[43930]]</f>
        <v>0</v>
      </c>
      <c r="AL33">
        <f>+Casos_PN_CORR[[#This Row],[43932]]-Casos_PN_CORR[[#This Row],[43931]]</f>
        <v>0</v>
      </c>
      <c r="AM33">
        <f>+Casos_PN_CORR[[#This Row],[43933]]-Casos_PN_CORR[[#This Row],[43932]]</f>
        <v>0</v>
      </c>
      <c r="AN33">
        <f>+Casos_PN_CORR[[#This Row],[43934]]-Casos_PN_CORR[[#This Row],[43933]]</f>
        <v>0</v>
      </c>
      <c r="AO33">
        <f>+Casos_PN_CORR[[#This Row],[43935]]-Casos_PN_CORR[[#This Row],[43934]]</f>
        <v>0</v>
      </c>
      <c r="AP33">
        <f>+Casos_PN_CORR[[#This Row],[43936]]-Casos_PN_CORR[[#This Row],[43935]]</f>
        <v>0</v>
      </c>
      <c r="AQ33">
        <f>+Casos_PN_CORR[[#This Row],[43937]]-Casos_PN_CORR[[#This Row],[43936]]</f>
        <v>0</v>
      </c>
      <c r="AR33">
        <f>+Casos_PN_CORR[[#This Row],[43938]]-Casos_PN_CORR[[#This Row],[43937]]</f>
        <v>0</v>
      </c>
      <c r="AS33">
        <f>+Casos_PN_CORR[[#This Row],[43939]]-Casos_PN_CORR[[#This Row],[43938]]</f>
        <v>0</v>
      </c>
      <c r="AT33">
        <f>+Casos_PN_CORR[[#This Row],[43940]]-Casos_PN_CORR[[#This Row],[43939]]</f>
        <v>0</v>
      </c>
      <c r="AU33">
        <f>+Casos_PN_CORR[[#This Row],[43941]]-Casos_PN_CORR[[#This Row],[43940]]</f>
        <v>0</v>
      </c>
      <c r="AV33">
        <f>+Casos_PN_CORR[[#This Row],[43942]]-Casos_PN_CORR[[#This Row],[43941]]</f>
        <v>0</v>
      </c>
      <c r="AW33">
        <f>+Casos_PN_CORR[[#This Row],[43943]]-Casos_PN_CORR[[#This Row],[43942]]</f>
        <v>0</v>
      </c>
      <c r="AX33">
        <f>+Casos_PN_CORR[[#This Row],[43944]]-Casos_PN_CORR[[#This Row],[43943]]</f>
        <v>0</v>
      </c>
      <c r="AY33">
        <f>+Casos_PN_CORR[[#This Row],[43945]]-Casos_PN_CORR[[#This Row],[43944]]</f>
        <v>0</v>
      </c>
      <c r="AZ33">
        <f>+Casos_PN_CORR[[#This Row],[43946]]-Casos_PN_CORR[[#This Row],[43945]]</f>
        <v>0</v>
      </c>
      <c r="BA33">
        <f>+Casos_PN_CORR[[#This Row],[43947]]-Casos_PN_CORR[[#This Row],[43946]]</f>
        <v>0</v>
      </c>
      <c r="BB33">
        <f>+Casos_PN_CORR[[#This Row],[43948]]-Casos_PN_CORR[[#This Row],[43947]]</f>
        <v>0</v>
      </c>
      <c r="BC33">
        <f>+Casos_PN_CORR[[#This Row],[43949]]-Casos_PN_CORR[[#This Row],[43948]]</f>
        <v>0</v>
      </c>
      <c r="BD33">
        <f>+Casos_PN_CORR[[#This Row],[43950]]-Casos_PN_CORR[[#This Row],[43949]]</f>
        <v>0</v>
      </c>
      <c r="BE33">
        <f>+Casos_PN_CORR[[#This Row],[43951]]-Casos_PN_CORR[[#This Row],[43950]]</f>
        <v>0</v>
      </c>
      <c r="BF33">
        <f>+Casos_PN_CORR[[#This Row],[43952]]-Casos_PN_CORR[[#This Row],[43951]]</f>
        <v>0</v>
      </c>
      <c r="BG33">
        <f>+Casos_PN_CORR[[#This Row],[43953]]-Casos_PN_CORR[[#This Row],[43952]]</f>
        <v>0</v>
      </c>
      <c r="BH33">
        <f>+Casos_PN_CORR[[#This Row],[43954]]-Casos_PN_CORR[[#This Row],[43953]]</f>
        <v>0</v>
      </c>
      <c r="BI33">
        <f>+Casos_PN_CORR[[#This Row],[43955]]-Casos_PN_CORR[[#This Row],[43954]]</f>
        <v>0</v>
      </c>
      <c r="BJ33">
        <f>+Casos_PN_CORR[[#This Row],[43956]]-Casos_PN_CORR[[#This Row],[43955]]</f>
        <v>0</v>
      </c>
      <c r="BK33">
        <f>+Casos_PN_CORR[[#This Row],[43957]]-Casos_PN_CORR[[#This Row],[43956]]</f>
        <v>0</v>
      </c>
      <c r="BL33">
        <f>+Casos_PN_CORR[[#This Row],[43958]]-Casos_PN_CORR[[#This Row],[43957]]</f>
        <v>0</v>
      </c>
      <c r="BM33">
        <f>+Casos_PN_CORR[[#This Row],[43959]]-Casos_PN_CORR[[#This Row],[43958]]</f>
        <v>0</v>
      </c>
      <c r="BN33">
        <f>+Casos_PN_CORR[[#This Row],[43960]]-Casos_PN_CORR[[#This Row],[43959]]</f>
        <v>0</v>
      </c>
      <c r="BO33">
        <f>+Casos_PN_CORR[[#This Row],[43961]]-Casos_PN_CORR[[#This Row],[43960]]</f>
        <v>0</v>
      </c>
      <c r="BP33">
        <f>+Casos_PN_CORR[[#This Row],[43962]]-Casos_PN_CORR[[#This Row],[43961]]</f>
        <v>0</v>
      </c>
      <c r="BQ33">
        <f>+Casos_PN_CORR[[#This Row],[43963]]-Casos_PN_CORR[[#This Row],[43962]]</f>
        <v>0</v>
      </c>
      <c r="BR33">
        <f>+Casos_PN_CORR[[#This Row],[43964]]-Casos_PN_CORR[[#This Row],[43963]]</f>
        <v>0</v>
      </c>
      <c r="BS33">
        <f>+Casos_PN_CORR[[#This Row],[43965]]-Casos_PN_CORR[[#This Row],[43964]]</f>
        <v>0</v>
      </c>
      <c r="BT33">
        <f>+Casos_PN_CORR[[#This Row],[43966]]-Casos_PN_CORR[[#This Row],[43965]]</f>
        <v>0</v>
      </c>
      <c r="BU33">
        <f>+Casos_PN_CORR[[#This Row],[43967]]-Casos_PN_CORR[[#This Row],[43966]]</f>
        <v>0</v>
      </c>
      <c r="BV33">
        <f>+Casos_PN_CORR[[#This Row],[43968]]-Casos_PN_CORR[[#This Row],[43967]]</f>
        <v>0</v>
      </c>
      <c r="BW33">
        <f>+Casos_PN_CORR[[#This Row],[43969]]-Casos_PN_CORR[[#This Row],[43968]]</f>
        <v>0</v>
      </c>
      <c r="BX33">
        <f>+Casos_PN_CORR[[#This Row],[43970]]-Casos_PN_CORR[[#This Row],[43969]]</f>
        <v>0</v>
      </c>
      <c r="BY33">
        <f>+Casos_PN_CORR[[#This Row],[43971]]-Casos_PN_CORR[[#This Row],[43970]]</f>
        <v>0</v>
      </c>
      <c r="BZ33">
        <f>+Casos_PN_CORR[[#This Row],[43972]]-Casos_PN_CORR[[#This Row],[43971]]</f>
        <v>0</v>
      </c>
      <c r="CA33">
        <f>+Casos_PN_CORR[[#This Row],[43973]]-Casos_PN_CORR[[#This Row],[43972]]</f>
        <v>0</v>
      </c>
      <c r="CB33">
        <f>+Casos_PN_CORR[[#This Row],[43974]]-Casos_PN_CORR[[#This Row],[43973]]</f>
        <v>0</v>
      </c>
      <c r="CC33">
        <f>+Casos_PN_CORR[[#This Row],[43975]]-Casos_PN_CORR[[#This Row],[43974]]</f>
        <v>0</v>
      </c>
      <c r="CD33">
        <f>+Casos_PN_CORR[[#This Row],[43976]]-Casos_PN_CORR[[#This Row],[43975]]</f>
        <v>0</v>
      </c>
      <c r="CE33">
        <f>+Casos_PN_CORR[[#This Row],[43977]]-Casos_PN_CORR[[#This Row],[43976]]</f>
        <v>0</v>
      </c>
      <c r="CF33">
        <f>+Casos_PN_CORR[[#This Row],[43978]]-Casos_PN_CORR[[#This Row],[43977]]</f>
        <v>0</v>
      </c>
      <c r="CG33">
        <f>+Casos_PN_CORR[[#This Row],[43979]]-Casos_PN_CORR[[#This Row],[43978]]</f>
        <v>0</v>
      </c>
      <c r="CH33">
        <f>+Casos_PN_CORR[[#This Row],[43980]]-Casos_PN_CORR[[#This Row],[43979]]</f>
        <v>0</v>
      </c>
      <c r="CI33">
        <f>+Casos_PN_CORR[[#This Row],[43981]]-Casos_PN_CORR[[#This Row],[43980]]</f>
        <v>0</v>
      </c>
      <c r="CJ33">
        <f>+Casos_PN_CORR[[#This Row],[43982]]-Casos_PN_CORR[[#This Row],[43981]]</f>
        <v>0</v>
      </c>
      <c r="CK33">
        <f>+Casos_PN_CORR[[#This Row],[43983]]-Casos_PN_CORR[[#This Row],[43982]]</f>
        <v>0</v>
      </c>
      <c r="CL33">
        <f>+Casos_PN_CORR[[#This Row],[43984]]-Casos_PN_CORR[[#This Row],[43983]]</f>
        <v>0</v>
      </c>
      <c r="CM33">
        <f>+Casos_PN_CORR[[#This Row],[43985]]-Casos_PN_CORR[[#This Row],[43984]]</f>
        <v>0</v>
      </c>
      <c r="CN33">
        <f>+Casos_PN_CORR[[#This Row],[43986]]-Casos_PN_CORR[[#This Row],[43985]]</f>
        <v>0</v>
      </c>
      <c r="CO33">
        <f>+Casos_PN_CORR[[#This Row],[43987]]-Casos_PN_CORR[[#This Row],[43986]]</f>
        <v>154</v>
      </c>
      <c r="CP33">
        <f>+Casos_PN_CORR[[#This Row],[43988]]-Casos_PN_CORR[[#This Row],[43987]]</f>
        <v>0</v>
      </c>
      <c r="CQ33">
        <f>+Casos_PN_CORR[[#This Row],[43989]]-Casos_PN_CORR[[#This Row],[43988]]</f>
        <v>0</v>
      </c>
      <c r="CR33">
        <f>+Casos_PN_CORR[[#This Row],[43990]]-Casos_PN_CORR[[#This Row],[43989]]</f>
        <v>0</v>
      </c>
      <c r="CS33">
        <f>+Casos_PN_CORR[[#This Row],[43991]]-Casos_PN_CORR[[#This Row],[43990]]</f>
        <v>41</v>
      </c>
      <c r="CT33">
        <f>+Casos_PN_CORR[[#This Row],[43992]]-Casos_PN_CORR[[#This Row],[43991]]</f>
        <v>0</v>
      </c>
      <c r="CU33">
        <f>+Casos_PN_CORR[[#This Row],[43993]]-Casos_PN_CORR[[#This Row],[43992]]</f>
        <v>25</v>
      </c>
    </row>
    <row r="34" spans="1:99" x14ac:dyDescent="0.3">
      <c r="A34">
        <v>10306</v>
      </c>
      <c r="B34" s="2" t="s">
        <v>163</v>
      </c>
      <c r="C34" s="2" t="s">
        <v>167</v>
      </c>
      <c r="D34" s="2" t="s">
        <v>318</v>
      </c>
      <c r="E34" s="4">
        <f t="shared" si="0"/>
        <v>214</v>
      </c>
      <c r="F34">
        <f>+Casos_PN_CORR[[#This Row],[43900]]</f>
        <v>0</v>
      </c>
      <c r="G34">
        <f>+Casos_PN_CORR[[#This Row],[43901]]-Casos_PN_CORR[[#This Row],[43900]]</f>
        <v>0</v>
      </c>
      <c r="H34">
        <f>+Casos_PN_CORR[[#This Row],[43902]]-Casos_PN_CORR[[#This Row],[43901]]</f>
        <v>0</v>
      </c>
      <c r="I34">
        <f>+Casos_PN_CORR[[#This Row],[43903]]-Casos_PN_CORR[[#This Row],[43902]]</f>
        <v>0</v>
      </c>
      <c r="J34">
        <f>+Casos_PN_CORR[[#This Row],[43904]]-Casos_PN_CORR[[#This Row],[43903]]</f>
        <v>0</v>
      </c>
      <c r="K34">
        <f>+Casos_PN_CORR[[#This Row],[43905]]-Casos_PN_CORR[[#This Row],[43904]]</f>
        <v>0</v>
      </c>
      <c r="L34">
        <f>+Casos_PN_CORR[[#This Row],[43906]]-Casos_PN_CORR[[#This Row],[43905]]</f>
        <v>0</v>
      </c>
      <c r="M34">
        <f>+Casos_PN_CORR[[#This Row],[43907]]-Casos_PN_CORR[[#This Row],[43906]]</f>
        <v>0</v>
      </c>
      <c r="N34">
        <f>+Casos_PN_CORR[[#This Row],[43908]]-Casos_PN_CORR[[#This Row],[43907]]</f>
        <v>0</v>
      </c>
      <c r="O34">
        <f>+Casos_PN_CORR[[#This Row],[43909]]-Casos_PN_CORR[[#This Row],[43908]]</f>
        <v>0</v>
      </c>
      <c r="P34">
        <f>+Casos_PN_CORR[[#This Row],[43910]]-Casos_PN_CORR[[#This Row],[43909]]</f>
        <v>0</v>
      </c>
      <c r="Q34">
        <f>+Casos_PN_CORR[[#This Row],[43911]]-Casos_PN_CORR[[#This Row],[43910]]</f>
        <v>0</v>
      </c>
      <c r="R34">
        <f>+Casos_PN_CORR[[#This Row],[43912]]-Casos_PN_CORR[[#This Row],[43911]]</f>
        <v>0</v>
      </c>
      <c r="S34">
        <f>+Casos_PN_CORR[[#This Row],[43913]]-Casos_PN_CORR[[#This Row],[43912]]</f>
        <v>0</v>
      </c>
      <c r="T34">
        <f>+Casos_PN_CORR[[#This Row],[43914]]-Casos_PN_CORR[[#This Row],[43913]]</f>
        <v>0</v>
      </c>
      <c r="U34">
        <f>+Casos_PN_CORR[[#This Row],[43915]]-Casos_PN_CORR[[#This Row],[43914]]</f>
        <v>0</v>
      </c>
      <c r="V34">
        <f>+Casos_PN_CORR[[#This Row],[43916]]-Casos_PN_CORR[[#This Row],[43915]]</f>
        <v>0</v>
      </c>
      <c r="W34">
        <f>+Casos_PN_CORR[[#This Row],[43917]]-Casos_PN_CORR[[#This Row],[43916]]</f>
        <v>0</v>
      </c>
      <c r="X34">
        <f>+Casos_PN_CORR[[#This Row],[43918]]-Casos_PN_CORR[[#This Row],[43917]]</f>
        <v>0</v>
      </c>
      <c r="Y34">
        <f>+Casos_PN_CORR[[#This Row],[43919]]-Casos_PN_CORR[[#This Row],[43918]]</f>
        <v>0</v>
      </c>
      <c r="Z34">
        <f>+Casos_PN_CORR[[#This Row],[43920]]-Casos_PN_CORR[[#This Row],[43919]]</f>
        <v>0</v>
      </c>
      <c r="AA34">
        <f>+Casos_PN_CORR[[#This Row],[43921]]-Casos_PN_CORR[[#This Row],[43920]]</f>
        <v>0</v>
      </c>
      <c r="AB34">
        <f>+Casos_PN_CORR[[#This Row],[43922]]-Casos_PN_CORR[[#This Row],[43921]]</f>
        <v>0</v>
      </c>
      <c r="AC34">
        <f>+Casos_PN_CORR[[#This Row],[43923]]-Casos_PN_CORR[[#This Row],[43922]]</f>
        <v>0</v>
      </c>
      <c r="AD34">
        <f>+Casos_PN_CORR[[#This Row],[43924]]-Casos_PN_CORR[[#This Row],[43923]]</f>
        <v>0</v>
      </c>
      <c r="AE34">
        <f>+Casos_PN_CORR[[#This Row],[43925]]-Casos_PN_CORR[[#This Row],[43924]]</f>
        <v>0</v>
      </c>
      <c r="AF34">
        <f>+Casos_PN_CORR[[#This Row],[43926]]-Casos_PN_CORR[[#This Row],[43925]]</f>
        <v>0</v>
      </c>
      <c r="AG34">
        <f>+Casos_PN_CORR[[#This Row],[43927]]-Casos_PN_CORR[[#This Row],[43926]]</f>
        <v>0</v>
      </c>
      <c r="AH34">
        <f>+Casos_PN_CORR[[#This Row],[43928]]-Casos_PN_CORR[[#This Row],[43927]]</f>
        <v>0</v>
      </c>
      <c r="AI34">
        <f>+Casos_PN_CORR[[#This Row],[43929]]-Casos_PN_CORR[[#This Row],[43928]]</f>
        <v>0</v>
      </c>
      <c r="AJ34">
        <f>+Casos_PN_CORR[[#This Row],[43930]]-Casos_PN_CORR[[#This Row],[43929]]</f>
        <v>0</v>
      </c>
      <c r="AK34">
        <f>+Casos_PN_CORR[[#This Row],[43931]]-Casos_PN_CORR[[#This Row],[43930]]</f>
        <v>0</v>
      </c>
      <c r="AL34">
        <f>+Casos_PN_CORR[[#This Row],[43932]]-Casos_PN_CORR[[#This Row],[43931]]</f>
        <v>0</v>
      </c>
      <c r="AM34">
        <f>+Casos_PN_CORR[[#This Row],[43933]]-Casos_PN_CORR[[#This Row],[43932]]</f>
        <v>0</v>
      </c>
      <c r="AN34">
        <f>+Casos_PN_CORR[[#This Row],[43934]]-Casos_PN_CORR[[#This Row],[43933]]</f>
        <v>0</v>
      </c>
      <c r="AO34">
        <f>+Casos_PN_CORR[[#This Row],[43935]]-Casos_PN_CORR[[#This Row],[43934]]</f>
        <v>0</v>
      </c>
      <c r="AP34">
        <f>+Casos_PN_CORR[[#This Row],[43936]]-Casos_PN_CORR[[#This Row],[43935]]</f>
        <v>0</v>
      </c>
      <c r="AQ34">
        <f>+Casos_PN_CORR[[#This Row],[43937]]-Casos_PN_CORR[[#This Row],[43936]]</f>
        <v>0</v>
      </c>
      <c r="AR34">
        <f>+Casos_PN_CORR[[#This Row],[43938]]-Casos_PN_CORR[[#This Row],[43937]]</f>
        <v>0</v>
      </c>
      <c r="AS34">
        <f>+Casos_PN_CORR[[#This Row],[43939]]-Casos_PN_CORR[[#This Row],[43938]]</f>
        <v>0</v>
      </c>
      <c r="AT34">
        <f>+Casos_PN_CORR[[#This Row],[43940]]-Casos_PN_CORR[[#This Row],[43939]]</f>
        <v>0</v>
      </c>
      <c r="AU34">
        <f>+Casos_PN_CORR[[#This Row],[43941]]-Casos_PN_CORR[[#This Row],[43940]]</f>
        <v>0</v>
      </c>
      <c r="AV34">
        <f>+Casos_PN_CORR[[#This Row],[43942]]-Casos_PN_CORR[[#This Row],[43941]]</f>
        <v>0</v>
      </c>
      <c r="AW34">
        <f>+Casos_PN_CORR[[#This Row],[43943]]-Casos_PN_CORR[[#This Row],[43942]]</f>
        <v>0</v>
      </c>
      <c r="AX34">
        <f>+Casos_PN_CORR[[#This Row],[43944]]-Casos_PN_CORR[[#This Row],[43943]]</f>
        <v>0</v>
      </c>
      <c r="AY34">
        <f>+Casos_PN_CORR[[#This Row],[43945]]-Casos_PN_CORR[[#This Row],[43944]]</f>
        <v>0</v>
      </c>
      <c r="AZ34">
        <f>+Casos_PN_CORR[[#This Row],[43946]]-Casos_PN_CORR[[#This Row],[43945]]</f>
        <v>0</v>
      </c>
      <c r="BA34">
        <f>+Casos_PN_CORR[[#This Row],[43947]]-Casos_PN_CORR[[#This Row],[43946]]</f>
        <v>0</v>
      </c>
      <c r="BB34">
        <f>+Casos_PN_CORR[[#This Row],[43948]]-Casos_PN_CORR[[#This Row],[43947]]</f>
        <v>0</v>
      </c>
      <c r="BC34">
        <f>+Casos_PN_CORR[[#This Row],[43949]]-Casos_PN_CORR[[#This Row],[43948]]</f>
        <v>0</v>
      </c>
      <c r="BD34">
        <f>+Casos_PN_CORR[[#This Row],[43950]]-Casos_PN_CORR[[#This Row],[43949]]</f>
        <v>0</v>
      </c>
      <c r="BE34">
        <f>+Casos_PN_CORR[[#This Row],[43951]]-Casos_PN_CORR[[#This Row],[43950]]</f>
        <v>0</v>
      </c>
      <c r="BF34">
        <f>+Casos_PN_CORR[[#This Row],[43952]]-Casos_PN_CORR[[#This Row],[43951]]</f>
        <v>0</v>
      </c>
      <c r="BG34">
        <f>+Casos_PN_CORR[[#This Row],[43953]]-Casos_PN_CORR[[#This Row],[43952]]</f>
        <v>0</v>
      </c>
      <c r="BH34">
        <f>+Casos_PN_CORR[[#This Row],[43954]]-Casos_PN_CORR[[#This Row],[43953]]</f>
        <v>0</v>
      </c>
      <c r="BI34">
        <f>+Casos_PN_CORR[[#This Row],[43955]]-Casos_PN_CORR[[#This Row],[43954]]</f>
        <v>0</v>
      </c>
      <c r="BJ34">
        <f>+Casos_PN_CORR[[#This Row],[43956]]-Casos_PN_CORR[[#This Row],[43955]]</f>
        <v>0</v>
      </c>
      <c r="BK34">
        <f>+Casos_PN_CORR[[#This Row],[43957]]-Casos_PN_CORR[[#This Row],[43956]]</f>
        <v>0</v>
      </c>
      <c r="BL34">
        <f>+Casos_PN_CORR[[#This Row],[43958]]-Casos_PN_CORR[[#This Row],[43957]]</f>
        <v>0</v>
      </c>
      <c r="BM34">
        <f>+Casos_PN_CORR[[#This Row],[43959]]-Casos_PN_CORR[[#This Row],[43958]]</f>
        <v>0</v>
      </c>
      <c r="BN34">
        <f>+Casos_PN_CORR[[#This Row],[43960]]-Casos_PN_CORR[[#This Row],[43959]]</f>
        <v>0</v>
      </c>
      <c r="BO34">
        <f>+Casos_PN_CORR[[#This Row],[43961]]-Casos_PN_CORR[[#This Row],[43960]]</f>
        <v>0</v>
      </c>
      <c r="BP34">
        <f>+Casos_PN_CORR[[#This Row],[43962]]-Casos_PN_CORR[[#This Row],[43961]]</f>
        <v>0</v>
      </c>
      <c r="BQ34">
        <f>+Casos_PN_CORR[[#This Row],[43963]]-Casos_PN_CORR[[#This Row],[43962]]</f>
        <v>0</v>
      </c>
      <c r="BR34">
        <f>+Casos_PN_CORR[[#This Row],[43964]]-Casos_PN_CORR[[#This Row],[43963]]</f>
        <v>0</v>
      </c>
      <c r="BS34">
        <f>+Casos_PN_CORR[[#This Row],[43965]]-Casos_PN_CORR[[#This Row],[43964]]</f>
        <v>0</v>
      </c>
      <c r="BT34">
        <f>+Casos_PN_CORR[[#This Row],[43966]]-Casos_PN_CORR[[#This Row],[43965]]</f>
        <v>0</v>
      </c>
      <c r="BU34">
        <f>+Casos_PN_CORR[[#This Row],[43967]]-Casos_PN_CORR[[#This Row],[43966]]</f>
        <v>0</v>
      </c>
      <c r="BV34">
        <f>+Casos_PN_CORR[[#This Row],[43968]]-Casos_PN_CORR[[#This Row],[43967]]</f>
        <v>0</v>
      </c>
      <c r="BW34">
        <f>+Casos_PN_CORR[[#This Row],[43969]]-Casos_PN_CORR[[#This Row],[43968]]</f>
        <v>0</v>
      </c>
      <c r="BX34">
        <f>+Casos_PN_CORR[[#This Row],[43970]]-Casos_PN_CORR[[#This Row],[43969]]</f>
        <v>0</v>
      </c>
      <c r="BY34">
        <f>+Casos_PN_CORR[[#This Row],[43971]]-Casos_PN_CORR[[#This Row],[43970]]</f>
        <v>0</v>
      </c>
      <c r="BZ34">
        <f>+Casos_PN_CORR[[#This Row],[43972]]-Casos_PN_CORR[[#This Row],[43971]]</f>
        <v>0</v>
      </c>
      <c r="CA34">
        <f>+Casos_PN_CORR[[#This Row],[43973]]-Casos_PN_CORR[[#This Row],[43972]]</f>
        <v>0</v>
      </c>
      <c r="CB34">
        <f>+Casos_PN_CORR[[#This Row],[43974]]-Casos_PN_CORR[[#This Row],[43973]]</f>
        <v>0</v>
      </c>
      <c r="CC34">
        <f>+Casos_PN_CORR[[#This Row],[43975]]-Casos_PN_CORR[[#This Row],[43974]]</f>
        <v>0</v>
      </c>
      <c r="CD34">
        <f>+Casos_PN_CORR[[#This Row],[43976]]-Casos_PN_CORR[[#This Row],[43975]]</f>
        <v>0</v>
      </c>
      <c r="CE34">
        <f>+Casos_PN_CORR[[#This Row],[43977]]-Casos_PN_CORR[[#This Row],[43976]]</f>
        <v>0</v>
      </c>
      <c r="CF34">
        <f>+Casos_PN_CORR[[#This Row],[43978]]-Casos_PN_CORR[[#This Row],[43977]]</f>
        <v>0</v>
      </c>
      <c r="CG34">
        <f>+Casos_PN_CORR[[#This Row],[43979]]-Casos_PN_CORR[[#This Row],[43978]]</f>
        <v>0</v>
      </c>
      <c r="CH34">
        <f>+Casos_PN_CORR[[#This Row],[43980]]-Casos_PN_CORR[[#This Row],[43979]]</f>
        <v>0</v>
      </c>
      <c r="CI34">
        <f>+Casos_PN_CORR[[#This Row],[43981]]-Casos_PN_CORR[[#This Row],[43980]]</f>
        <v>0</v>
      </c>
      <c r="CJ34">
        <f>+Casos_PN_CORR[[#This Row],[43982]]-Casos_PN_CORR[[#This Row],[43981]]</f>
        <v>0</v>
      </c>
      <c r="CK34">
        <f>+Casos_PN_CORR[[#This Row],[43983]]-Casos_PN_CORR[[#This Row],[43982]]</f>
        <v>0</v>
      </c>
      <c r="CL34">
        <f>+Casos_PN_CORR[[#This Row],[43984]]-Casos_PN_CORR[[#This Row],[43983]]</f>
        <v>0</v>
      </c>
      <c r="CM34">
        <f>+Casos_PN_CORR[[#This Row],[43985]]-Casos_PN_CORR[[#This Row],[43984]]</f>
        <v>0</v>
      </c>
      <c r="CN34">
        <f>+Casos_PN_CORR[[#This Row],[43986]]-Casos_PN_CORR[[#This Row],[43985]]</f>
        <v>0</v>
      </c>
      <c r="CO34">
        <f>+Casos_PN_CORR[[#This Row],[43987]]-Casos_PN_CORR[[#This Row],[43986]]</f>
        <v>182</v>
      </c>
      <c r="CP34">
        <f>+Casos_PN_CORR[[#This Row],[43988]]-Casos_PN_CORR[[#This Row],[43987]]</f>
        <v>0</v>
      </c>
      <c r="CQ34">
        <f>+Casos_PN_CORR[[#This Row],[43989]]-Casos_PN_CORR[[#This Row],[43988]]</f>
        <v>0</v>
      </c>
      <c r="CR34">
        <f>+Casos_PN_CORR[[#This Row],[43990]]-Casos_PN_CORR[[#This Row],[43989]]</f>
        <v>0</v>
      </c>
      <c r="CS34">
        <f>+Casos_PN_CORR[[#This Row],[43991]]-Casos_PN_CORR[[#This Row],[43990]]</f>
        <v>15</v>
      </c>
      <c r="CT34">
        <f>+Casos_PN_CORR[[#This Row],[43992]]-Casos_PN_CORR[[#This Row],[43991]]</f>
        <v>0</v>
      </c>
      <c r="CU34">
        <f>+Casos_PN_CORR[[#This Row],[43993]]-Casos_PN_CORR[[#This Row],[43992]]</f>
        <v>17</v>
      </c>
    </row>
    <row r="35" spans="1:99" x14ac:dyDescent="0.3">
      <c r="A35">
        <v>70202</v>
      </c>
      <c r="B35" s="2" t="s">
        <v>268</v>
      </c>
      <c r="C35" s="2" t="s">
        <v>348</v>
      </c>
      <c r="D35" s="2" t="s">
        <v>457</v>
      </c>
      <c r="E35" s="4">
        <f t="shared" si="0"/>
        <v>205</v>
      </c>
      <c r="F35">
        <f>+Casos_PN_CORR[[#This Row],[43900]]</f>
        <v>0</v>
      </c>
      <c r="G35">
        <f>+Casos_PN_CORR[[#This Row],[43901]]-Casos_PN_CORR[[#This Row],[43900]]</f>
        <v>0</v>
      </c>
      <c r="H35">
        <f>+Casos_PN_CORR[[#This Row],[43902]]-Casos_PN_CORR[[#This Row],[43901]]</f>
        <v>0</v>
      </c>
      <c r="I35">
        <f>+Casos_PN_CORR[[#This Row],[43903]]-Casos_PN_CORR[[#This Row],[43902]]</f>
        <v>0</v>
      </c>
      <c r="J35">
        <f>+Casos_PN_CORR[[#This Row],[43904]]-Casos_PN_CORR[[#This Row],[43903]]</f>
        <v>0</v>
      </c>
      <c r="K35">
        <f>+Casos_PN_CORR[[#This Row],[43905]]-Casos_PN_CORR[[#This Row],[43904]]</f>
        <v>0</v>
      </c>
      <c r="L35">
        <f>+Casos_PN_CORR[[#This Row],[43906]]-Casos_PN_CORR[[#This Row],[43905]]</f>
        <v>0</v>
      </c>
      <c r="M35">
        <f>+Casos_PN_CORR[[#This Row],[43907]]-Casos_PN_CORR[[#This Row],[43906]]</f>
        <v>0</v>
      </c>
      <c r="N35">
        <f>+Casos_PN_CORR[[#This Row],[43908]]-Casos_PN_CORR[[#This Row],[43907]]</f>
        <v>0</v>
      </c>
      <c r="O35">
        <f>+Casos_PN_CORR[[#This Row],[43909]]-Casos_PN_CORR[[#This Row],[43908]]</f>
        <v>0</v>
      </c>
      <c r="P35">
        <f>+Casos_PN_CORR[[#This Row],[43910]]-Casos_PN_CORR[[#This Row],[43909]]</f>
        <v>0</v>
      </c>
      <c r="Q35">
        <f>+Casos_PN_CORR[[#This Row],[43911]]-Casos_PN_CORR[[#This Row],[43910]]</f>
        <v>0</v>
      </c>
      <c r="R35">
        <f>+Casos_PN_CORR[[#This Row],[43912]]-Casos_PN_CORR[[#This Row],[43911]]</f>
        <v>0</v>
      </c>
      <c r="S35">
        <f>+Casos_PN_CORR[[#This Row],[43913]]-Casos_PN_CORR[[#This Row],[43912]]</f>
        <v>0</v>
      </c>
      <c r="T35">
        <f>+Casos_PN_CORR[[#This Row],[43914]]-Casos_PN_CORR[[#This Row],[43913]]</f>
        <v>0</v>
      </c>
      <c r="U35">
        <f>+Casos_PN_CORR[[#This Row],[43915]]-Casos_PN_CORR[[#This Row],[43914]]</f>
        <v>0</v>
      </c>
      <c r="V35">
        <f>+Casos_PN_CORR[[#This Row],[43916]]-Casos_PN_CORR[[#This Row],[43915]]</f>
        <v>0</v>
      </c>
      <c r="W35">
        <f>+Casos_PN_CORR[[#This Row],[43917]]-Casos_PN_CORR[[#This Row],[43916]]</f>
        <v>0</v>
      </c>
      <c r="X35">
        <f>+Casos_PN_CORR[[#This Row],[43918]]-Casos_PN_CORR[[#This Row],[43917]]</f>
        <v>0</v>
      </c>
      <c r="Y35">
        <f>+Casos_PN_CORR[[#This Row],[43919]]-Casos_PN_CORR[[#This Row],[43918]]</f>
        <v>0</v>
      </c>
      <c r="Z35">
        <f>+Casos_PN_CORR[[#This Row],[43920]]-Casos_PN_CORR[[#This Row],[43919]]</f>
        <v>0</v>
      </c>
      <c r="AA35">
        <f>+Casos_PN_CORR[[#This Row],[43921]]-Casos_PN_CORR[[#This Row],[43920]]</f>
        <v>0</v>
      </c>
      <c r="AB35">
        <f>+Casos_PN_CORR[[#This Row],[43922]]-Casos_PN_CORR[[#This Row],[43921]]</f>
        <v>0</v>
      </c>
      <c r="AC35">
        <f>+Casos_PN_CORR[[#This Row],[43923]]-Casos_PN_CORR[[#This Row],[43922]]</f>
        <v>0</v>
      </c>
      <c r="AD35">
        <f>+Casos_PN_CORR[[#This Row],[43924]]-Casos_PN_CORR[[#This Row],[43923]]</f>
        <v>0</v>
      </c>
      <c r="AE35">
        <f>+Casos_PN_CORR[[#This Row],[43925]]-Casos_PN_CORR[[#This Row],[43924]]</f>
        <v>0</v>
      </c>
      <c r="AF35">
        <f>+Casos_PN_CORR[[#This Row],[43926]]-Casos_PN_CORR[[#This Row],[43925]]</f>
        <v>0</v>
      </c>
      <c r="AG35">
        <f>+Casos_PN_CORR[[#This Row],[43927]]-Casos_PN_CORR[[#This Row],[43926]]</f>
        <v>0</v>
      </c>
      <c r="AH35">
        <f>+Casos_PN_CORR[[#This Row],[43928]]-Casos_PN_CORR[[#This Row],[43927]]</f>
        <v>0</v>
      </c>
      <c r="AI35">
        <f>+Casos_PN_CORR[[#This Row],[43929]]-Casos_PN_CORR[[#This Row],[43928]]</f>
        <v>0</v>
      </c>
      <c r="AJ35">
        <f>+Casos_PN_CORR[[#This Row],[43930]]-Casos_PN_CORR[[#This Row],[43929]]</f>
        <v>0</v>
      </c>
      <c r="AK35">
        <f>+Casos_PN_CORR[[#This Row],[43931]]-Casos_PN_CORR[[#This Row],[43930]]</f>
        <v>0</v>
      </c>
      <c r="AL35">
        <f>+Casos_PN_CORR[[#This Row],[43932]]-Casos_PN_CORR[[#This Row],[43931]]</f>
        <v>0</v>
      </c>
      <c r="AM35">
        <f>+Casos_PN_CORR[[#This Row],[43933]]-Casos_PN_CORR[[#This Row],[43932]]</f>
        <v>0</v>
      </c>
      <c r="AN35">
        <f>+Casos_PN_CORR[[#This Row],[43934]]-Casos_PN_CORR[[#This Row],[43933]]</f>
        <v>0</v>
      </c>
      <c r="AO35">
        <f>+Casos_PN_CORR[[#This Row],[43935]]-Casos_PN_CORR[[#This Row],[43934]]</f>
        <v>0</v>
      </c>
      <c r="AP35">
        <f>+Casos_PN_CORR[[#This Row],[43936]]-Casos_PN_CORR[[#This Row],[43935]]</f>
        <v>0</v>
      </c>
      <c r="AQ35">
        <f>+Casos_PN_CORR[[#This Row],[43937]]-Casos_PN_CORR[[#This Row],[43936]]</f>
        <v>0</v>
      </c>
      <c r="AR35">
        <f>+Casos_PN_CORR[[#This Row],[43938]]-Casos_PN_CORR[[#This Row],[43937]]</f>
        <v>0</v>
      </c>
      <c r="AS35">
        <f>+Casos_PN_CORR[[#This Row],[43939]]-Casos_PN_CORR[[#This Row],[43938]]</f>
        <v>0</v>
      </c>
      <c r="AT35">
        <f>+Casos_PN_CORR[[#This Row],[43940]]-Casos_PN_CORR[[#This Row],[43939]]</f>
        <v>0</v>
      </c>
      <c r="AU35">
        <f>+Casos_PN_CORR[[#This Row],[43941]]-Casos_PN_CORR[[#This Row],[43940]]</f>
        <v>0</v>
      </c>
      <c r="AV35">
        <f>+Casos_PN_CORR[[#This Row],[43942]]-Casos_PN_CORR[[#This Row],[43941]]</f>
        <v>0</v>
      </c>
      <c r="AW35">
        <f>+Casos_PN_CORR[[#This Row],[43943]]-Casos_PN_CORR[[#This Row],[43942]]</f>
        <v>0</v>
      </c>
      <c r="AX35">
        <f>+Casos_PN_CORR[[#This Row],[43944]]-Casos_PN_CORR[[#This Row],[43943]]</f>
        <v>0</v>
      </c>
      <c r="AY35">
        <f>+Casos_PN_CORR[[#This Row],[43945]]-Casos_PN_CORR[[#This Row],[43944]]</f>
        <v>0</v>
      </c>
      <c r="AZ35">
        <f>+Casos_PN_CORR[[#This Row],[43946]]-Casos_PN_CORR[[#This Row],[43945]]</f>
        <v>0</v>
      </c>
      <c r="BA35">
        <f>+Casos_PN_CORR[[#This Row],[43947]]-Casos_PN_CORR[[#This Row],[43946]]</f>
        <v>0</v>
      </c>
      <c r="BB35">
        <f>+Casos_PN_CORR[[#This Row],[43948]]-Casos_PN_CORR[[#This Row],[43947]]</f>
        <v>0</v>
      </c>
      <c r="BC35">
        <f>+Casos_PN_CORR[[#This Row],[43949]]-Casos_PN_CORR[[#This Row],[43948]]</f>
        <v>0</v>
      </c>
      <c r="BD35">
        <f>+Casos_PN_CORR[[#This Row],[43950]]-Casos_PN_CORR[[#This Row],[43949]]</f>
        <v>0</v>
      </c>
      <c r="BE35">
        <f>+Casos_PN_CORR[[#This Row],[43951]]-Casos_PN_CORR[[#This Row],[43950]]</f>
        <v>0</v>
      </c>
      <c r="BF35">
        <f>+Casos_PN_CORR[[#This Row],[43952]]-Casos_PN_CORR[[#This Row],[43951]]</f>
        <v>0</v>
      </c>
      <c r="BG35">
        <f>+Casos_PN_CORR[[#This Row],[43953]]-Casos_PN_CORR[[#This Row],[43952]]</f>
        <v>0</v>
      </c>
      <c r="BH35">
        <f>+Casos_PN_CORR[[#This Row],[43954]]-Casos_PN_CORR[[#This Row],[43953]]</f>
        <v>0</v>
      </c>
      <c r="BI35">
        <f>+Casos_PN_CORR[[#This Row],[43955]]-Casos_PN_CORR[[#This Row],[43954]]</f>
        <v>0</v>
      </c>
      <c r="BJ35">
        <f>+Casos_PN_CORR[[#This Row],[43956]]-Casos_PN_CORR[[#This Row],[43955]]</f>
        <v>0</v>
      </c>
      <c r="BK35">
        <f>+Casos_PN_CORR[[#This Row],[43957]]-Casos_PN_CORR[[#This Row],[43956]]</f>
        <v>0</v>
      </c>
      <c r="BL35">
        <f>+Casos_PN_CORR[[#This Row],[43958]]-Casos_PN_CORR[[#This Row],[43957]]</f>
        <v>0</v>
      </c>
      <c r="BM35">
        <f>+Casos_PN_CORR[[#This Row],[43959]]-Casos_PN_CORR[[#This Row],[43958]]</f>
        <v>0</v>
      </c>
      <c r="BN35">
        <f>+Casos_PN_CORR[[#This Row],[43960]]-Casos_PN_CORR[[#This Row],[43959]]</f>
        <v>0</v>
      </c>
      <c r="BO35">
        <f>+Casos_PN_CORR[[#This Row],[43961]]-Casos_PN_CORR[[#This Row],[43960]]</f>
        <v>0</v>
      </c>
      <c r="BP35">
        <f>+Casos_PN_CORR[[#This Row],[43962]]-Casos_PN_CORR[[#This Row],[43961]]</f>
        <v>0</v>
      </c>
      <c r="BQ35">
        <f>+Casos_PN_CORR[[#This Row],[43963]]-Casos_PN_CORR[[#This Row],[43962]]</f>
        <v>0</v>
      </c>
      <c r="BR35">
        <f>+Casos_PN_CORR[[#This Row],[43964]]-Casos_PN_CORR[[#This Row],[43963]]</f>
        <v>0</v>
      </c>
      <c r="BS35">
        <f>+Casos_PN_CORR[[#This Row],[43965]]-Casos_PN_CORR[[#This Row],[43964]]</f>
        <v>0</v>
      </c>
      <c r="BT35">
        <f>+Casos_PN_CORR[[#This Row],[43966]]-Casos_PN_CORR[[#This Row],[43965]]</f>
        <v>0</v>
      </c>
      <c r="BU35">
        <f>+Casos_PN_CORR[[#This Row],[43967]]-Casos_PN_CORR[[#This Row],[43966]]</f>
        <v>0</v>
      </c>
      <c r="BV35">
        <f>+Casos_PN_CORR[[#This Row],[43968]]-Casos_PN_CORR[[#This Row],[43967]]</f>
        <v>0</v>
      </c>
      <c r="BW35">
        <f>+Casos_PN_CORR[[#This Row],[43969]]-Casos_PN_CORR[[#This Row],[43968]]</f>
        <v>0</v>
      </c>
      <c r="BX35">
        <f>+Casos_PN_CORR[[#This Row],[43970]]-Casos_PN_CORR[[#This Row],[43969]]</f>
        <v>0</v>
      </c>
      <c r="BY35">
        <f>+Casos_PN_CORR[[#This Row],[43971]]-Casos_PN_CORR[[#This Row],[43970]]</f>
        <v>0</v>
      </c>
      <c r="BZ35">
        <f>+Casos_PN_CORR[[#This Row],[43972]]-Casos_PN_CORR[[#This Row],[43971]]</f>
        <v>0</v>
      </c>
      <c r="CA35">
        <f>+Casos_PN_CORR[[#This Row],[43973]]-Casos_PN_CORR[[#This Row],[43972]]</f>
        <v>0</v>
      </c>
      <c r="CB35">
        <f>+Casos_PN_CORR[[#This Row],[43974]]-Casos_PN_CORR[[#This Row],[43973]]</f>
        <v>0</v>
      </c>
      <c r="CC35">
        <f>+Casos_PN_CORR[[#This Row],[43975]]-Casos_PN_CORR[[#This Row],[43974]]</f>
        <v>0</v>
      </c>
      <c r="CD35">
        <f>+Casos_PN_CORR[[#This Row],[43976]]-Casos_PN_CORR[[#This Row],[43975]]</f>
        <v>0</v>
      </c>
      <c r="CE35">
        <f>+Casos_PN_CORR[[#This Row],[43977]]-Casos_PN_CORR[[#This Row],[43976]]</f>
        <v>0</v>
      </c>
      <c r="CF35">
        <f>+Casos_PN_CORR[[#This Row],[43978]]-Casos_PN_CORR[[#This Row],[43977]]</f>
        <v>0</v>
      </c>
      <c r="CG35">
        <f>+Casos_PN_CORR[[#This Row],[43979]]-Casos_PN_CORR[[#This Row],[43978]]</f>
        <v>0</v>
      </c>
      <c r="CH35">
        <f>+Casos_PN_CORR[[#This Row],[43980]]-Casos_PN_CORR[[#This Row],[43979]]</f>
        <v>0</v>
      </c>
      <c r="CI35">
        <f>+Casos_PN_CORR[[#This Row],[43981]]-Casos_PN_CORR[[#This Row],[43980]]</f>
        <v>0</v>
      </c>
      <c r="CJ35">
        <f>+Casos_PN_CORR[[#This Row],[43982]]-Casos_PN_CORR[[#This Row],[43981]]</f>
        <v>0</v>
      </c>
      <c r="CK35">
        <f>+Casos_PN_CORR[[#This Row],[43983]]-Casos_PN_CORR[[#This Row],[43982]]</f>
        <v>0</v>
      </c>
      <c r="CL35">
        <f>+Casos_PN_CORR[[#This Row],[43984]]-Casos_PN_CORR[[#This Row],[43983]]</f>
        <v>0</v>
      </c>
      <c r="CM35">
        <f>+Casos_PN_CORR[[#This Row],[43985]]-Casos_PN_CORR[[#This Row],[43984]]</f>
        <v>0</v>
      </c>
      <c r="CN35">
        <f>+Casos_PN_CORR[[#This Row],[43986]]-Casos_PN_CORR[[#This Row],[43985]]</f>
        <v>0</v>
      </c>
      <c r="CO35">
        <f>+Casos_PN_CORR[[#This Row],[43987]]-Casos_PN_CORR[[#This Row],[43986]]</f>
        <v>181</v>
      </c>
      <c r="CP35">
        <f>+Casos_PN_CORR[[#This Row],[43988]]-Casos_PN_CORR[[#This Row],[43987]]</f>
        <v>0</v>
      </c>
      <c r="CQ35">
        <f>+Casos_PN_CORR[[#This Row],[43989]]-Casos_PN_CORR[[#This Row],[43988]]</f>
        <v>0</v>
      </c>
      <c r="CR35">
        <f>+Casos_PN_CORR[[#This Row],[43990]]-Casos_PN_CORR[[#This Row],[43989]]</f>
        <v>0</v>
      </c>
      <c r="CS35">
        <f>+Casos_PN_CORR[[#This Row],[43991]]-Casos_PN_CORR[[#This Row],[43990]]</f>
        <v>13</v>
      </c>
      <c r="CT35">
        <f>+Casos_PN_CORR[[#This Row],[43992]]-Casos_PN_CORR[[#This Row],[43991]]</f>
        <v>0</v>
      </c>
      <c r="CU35">
        <f>+Casos_PN_CORR[[#This Row],[43993]]-Casos_PN_CORR[[#This Row],[43992]]</f>
        <v>11</v>
      </c>
    </row>
    <row r="36" spans="1:99" x14ac:dyDescent="0.3">
      <c r="A36">
        <v>70403</v>
      </c>
      <c r="B36" s="2" t="s">
        <v>268</v>
      </c>
      <c r="C36" s="2" t="s">
        <v>328</v>
      </c>
      <c r="D36" s="2" t="s">
        <v>458</v>
      </c>
      <c r="E36" s="4">
        <f t="shared" si="0"/>
        <v>194</v>
      </c>
      <c r="F36">
        <f>+Casos_PN_CORR[[#This Row],[43900]]</f>
        <v>0</v>
      </c>
      <c r="G36">
        <f>+Casos_PN_CORR[[#This Row],[43901]]-Casos_PN_CORR[[#This Row],[43900]]</f>
        <v>0</v>
      </c>
      <c r="H36">
        <f>+Casos_PN_CORR[[#This Row],[43902]]-Casos_PN_CORR[[#This Row],[43901]]</f>
        <v>0</v>
      </c>
      <c r="I36">
        <f>+Casos_PN_CORR[[#This Row],[43903]]-Casos_PN_CORR[[#This Row],[43902]]</f>
        <v>0</v>
      </c>
      <c r="J36">
        <f>+Casos_PN_CORR[[#This Row],[43904]]-Casos_PN_CORR[[#This Row],[43903]]</f>
        <v>0</v>
      </c>
      <c r="K36">
        <f>+Casos_PN_CORR[[#This Row],[43905]]-Casos_PN_CORR[[#This Row],[43904]]</f>
        <v>0</v>
      </c>
      <c r="L36">
        <f>+Casos_PN_CORR[[#This Row],[43906]]-Casos_PN_CORR[[#This Row],[43905]]</f>
        <v>0</v>
      </c>
      <c r="M36">
        <f>+Casos_PN_CORR[[#This Row],[43907]]-Casos_PN_CORR[[#This Row],[43906]]</f>
        <v>0</v>
      </c>
      <c r="N36">
        <f>+Casos_PN_CORR[[#This Row],[43908]]-Casos_PN_CORR[[#This Row],[43907]]</f>
        <v>0</v>
      </c>
      <c r="O36">
        <f>+Casos_PN_CORR[[#This Row],[43909]]-Casos_PN_CORR[[#This Row],[43908]]</f>
        <v>0</v>
      </c>
      <c r="P36">
        <f>+Casos_PN_CORR[[#This Row],[43910]]-Casos_PN_CORR[[#This Row],[43909]]</f>
        <v>0</v>
      </c>
      <c r="Q36">
        <f>+Casos_PN_CORR[[#This Row],[43911]]-Casos_PN_CORR[[#This Row],[43910]]</f>
        <v>0</v>
      </c>
      <c r="R36">
        <f>+Casos_PN_CORR[[#This Row],[43912]]-Casos_PN_CORR[[#This Row],[43911]]</f>
        <v>0</v>
      </c>
      <c r="S36">
        <f>+Casos_PN_CORR[[#This Row],[43913]]-Casos_PN_CORR[[#This Row],[43912]]</f>
        <v>0</v>
      </c>
      <c r="T36">
        <f>+Casos_PN_CORR[[#This Row],[43914]]-Casos_PN_CORR[[#This Row],[43913]]</f>
        <v>0</v>
      </c>
      <c r="U36">
        <f>+Casos_PN_CORR[[#This Row],[43915]]-Casos_PN_CORR[[#This Row],[43914]]</f>
        <v>0</v>
      </c>
      <c r="V36">
        <f>+Casos_PN_CORR[[#This Row],[43916]]-Casos_PN_CORR[[#This Row],[43915]]</f>
        <v>0</v>
      </c>
      <c r="W36">
        <f>+Casos_PN_CORR[[#This Row],[43917]]-Casos_PN_CORR[[#This Row],[43916]]</f>
        <v>0</v>
      </c>
      <c r="X36">
        <f>+Casos_PN_CORR[[#This Row],[43918]]-Casos_PN_CORR[[#This Row],[43917]]</f>
        <v>0</v>
      </c>
      <c r="Y36">
        <f>+Casos_PN_CORR[[#This Row],[43919]]-Casos_PN_CORR[[#This Row],[43918]]</f>
        <v>0</v>
      </c>
      <c r="Z36">
        <f>+Casos_PN_CORR[[#This Row],[43920]]-Casos_PN_CORR[[#This Row],[43919]]</f>
        <v>0</v>
      </c>
      <c r="AA36">
        <f>+Casos_PN_CORR[[#This Row],[43921]]-Casos_PN_CORR[[#This Row],[43920]]</f>
        <v>0</v>
      </c>
      <c r="AB36">
        <f>+Casos_PN_CORR[[#This Row],[43922]]-Casos_PN_CORR[[#This Row],[43921]]</f>
        <v>0</v>
      </c>
      <c r="AC36">
        <f>+Casos_PN_CORR[[#This Row],[43923]]-Casos_PN_CORR[[#This Row],[43922]]</f>
        <v>0</v>
      </c>
      <c r="AD36">
        <f>+Casos_PN_CORR[[#This Row],[43924]]-Casos_PN_CORR[[#This Row],[43923]]</f>
        <v>0</v>
      </c>
      <c r="AE36">
        <f>+Casos_PN_CORR[[#This Row],[43925]]-Casos_PN_CORR[[#This Row],[43924]]</f>
        <v>0</v>
      </c>
      <c r="AF36">
        <f>+Casos_PN_CORR[[#This Row],[43926]]-Casos_PN_CORR[[#This Row],[43925]]</f>
        <v>0</v>
      </c>
      <c r="AG36">
        <f>+Casos_PN_CORR[[#This Row],[43927]]-Casos_PN_CORR[[#This Row],[43926]]</f>
        <v>0</v>
      </c>
      <c r="AH36">
        <f>+Casos_PN_CORR[[#This Row],[43928]]-Casos_PN_CORR[[#This Row],[43927]]</f>
        <v>0</v>
      </c>
      <c r="AI36">
        <f>+Casos_PN_CORR[[#This Row],[43929]]-Casos_PN_CORR[[#This Row],[43928]]</f>
        <v>0</v>
      </c>
      <c r="AJ36">
        <f>+Casos_PN_CORR[[#This Row],[43930]]-Casos_PN_CORR[[#This Row],[43929]]</f>
        <v>0</v>
      </c>
      <c r="AK36">
        <f>+Casos_PN_CORR[[#This Row],[43931]]-Casos_PN_CORR[[#This Row],[43930]]</f>
        <v>0</v>
      </c>
      <c r="AL36">
        <f>+Casos_PN_CORR[[#This Row],[43932]]-Casos_PN_CORR[[#This Row],[43931]]</f>
        <v>0</v>
      </c>
      <c r="AM36">
        <f>+Casos_PN_CORR[[#This Row],[43933]]-Casos_PN_CORR[[#This Row],[43932]]</f>
        <v>0</v>
      </c>
      <c r="AN36">
        <f>+Casos_PN_CORR[[#This Row],[43934]]-Casos_PN_CORR[[#This Row],[43933]]</f>
        <v>0</v>
      </c>
      <c r="AO36">
        <f>+Casos_PN_CORR[[#This Row],[43935]]-Casos_PN_CORR[[#This Row],[43934]]</f>
        <v>0</v>
      </c>
      <c r="AP36">
        <f>+Casos_PN_CORR[[#This Row],[43936]]-Casos_PN_CORR[[#This Row],[43935]]</f>
        <v>0</v>
      </c>
      <c r="AQ36">
        <f>+Casos_PN_CORR[[#This Row],[43937]]-Casos_PN_CORR[[#This Row],[43936]]</f>
        <v>0</v>
      </c>
      <c r="AR36">
        <f>+Casos_PN_CORR[[#This Row],[43938]]-Casos_PN_CORR[[#This Row],[43937]]</f>
        <v>0</v>
      </c>
      <c r="AS36">
        <f>+Casos_PN_CORR[[#This Row],[43939]]-Casos_PN_CORR[[#This Row],[43938]]</f>
        <v>0</v>
      </c>
      <c r="AT36">
        <f>+Casos_PN_CORR[[#This Row],[43940]]-Casos_PN_CORR[[#This Row],[43939]]</f>
        <v>0</v>
      </c>
      <c r="AU36">
        <f>+Casos_PN_CORR[[#This Row],[43941]]-Casos_PN_CORR[[#This Row],[43940]]</f>
        <v>0</v>
      </c>
      <c r="AV36">
        <f>+Casos_PN_CORR[[#This Row],[43942]]-Casos_PN_CORR[[#This Row],[43941]]</f>
        <v>0</v>
      </c>
      <c r="AW36">
        <f>+Casos_PN_CORR[[#This Row],[43943]]-Casos_PN_CORR[[#This Row],[43942]]</f>
        <v>0</v>
      </c>
      <c r="AX36">
        <f>+Casos_PN_CORR[[#This Row],[43944]]-Casos_PN_CORR[[#This Row],[43943]]</f>
        <v>0</v>
      </c>
      <c r="AY36">
        <f>+Casos_PN_CORR[[#This Row],[43945]]-Casos_PN_CORR[[#This Row],[43944]]</f>
        <v>0</v>
      </c>
      <c r="AZ36">
        <f>+Casos_PN_CORR[[#This Row],[43946]]-Casos_PN_CORR[[#This Row],[43945]]</f>
        <v>0</v>
      </c>
      <c r="BA36">
        <f>+Casos_PN_CORR[[#This Row],[43947]]-Casos_PN_CORR[[#This Row],[43946]]</f>
        <v>0</v>
      </c>
      <c r="BB36">
        <f>+Casos_PN_CORR[[#This Row],[43948]]-Casos_PN_CORR[[#This Row],[43947]]</f>
        <v>0</v>
      </c>
      <c r="BC36">
        <f>+Casos_PN_CORR[[#This Row],[43949]]-Casos_PN_CORR[[#This Row],[43948]]</f>
        <v>0</v>
      </c>
      <c r="BD36">
        <f>+Casos_PN_CORR[[#This Row],[43950]]-Casos_PN_CORR[[#This Row],[43949]]</f>
        <v>0</v>
      </c>
      <c r="BE36">
        <f>+Casos_PN_CORR[[#This Row],[43951]]-Casos_PN_CORR[[#This Row],[43950]]</f>
        <v>0</v>
      </c>
      <c r="BF36">
        <f>+Casos_PN_CORR[[#This Row],[43952]]-Casos_PN_CORR[[#This Row],[43951]]</f>
        <v>0</v>
      </c>
      <c r="BG36">
        <f>+Casos_PN_CORR[[#This Row],[43953]]-Casos_PN_CORR[[#This Row],[43952]]</f>
        <v>0</v>
      </c>
      <c r="BH36">
        <f>+Casos_PN_CORR[[#This Row],[43954]]-Casos_PN_CORR[[#This Row],[43953]]</f>
        <v>0</v>
      </c>
      <c r="BI36">
        <f>+Casos_PN_CORR[[#This Row],[43955]]-Casos_PN_CORR[[#This Row],[43954]]</f>
        <v>0</v>
      </c>
      <c r="BJ36">
        <f>+Casos_PN_CORR[[#This Row],[43956]]-Casos_PN_CORR[[#This Row],[43955]]</f>
        <v>0</v>
      </c>
      <c r="BK36">
        <f>+Casos_PN_CORR[[#This Row],[43957]]-Casos_PN_CORR[[#This Row],[43956]]</f>
        <v>0</v>
      </c>
      <c r="BL36">
        <f>+Casos_PN_CORR[[#This Row],[43958]]-Casos_PN_CORR[[#This Row],[43957]]</f>
        <v>0</v>
      </c>
      <c r="BM36">
        <f>+Casos_PN_CORR[[#This Row],[43959]]-Casos_PN_CORR[[#This Row],[43958]]</f>
        <v>0</v>
      </c>
      <c r="BN36">
        <f>+Casos_PN_CORR[[#This Row],[43960]]-Casos_PN_CORR[[#This Row],[43959]]</f>
        <v>0</v>
      </c>
      <c r="BO36">
        <f>+Casos_PN_CORR[[#This Row],[43961]]-Casos_PN_CORR[[#This Row],[43960]]</f>
        <v>0</v>
      </c>
      <c r="BP36">
        <f>+Casos_PN_CORR[[#This Row],[43962]]-Casos_PN_CORR[[#This Row],[43961]]</f>
        <v>0</v>
      </c>
      <c r="BQ36">
        <f>+Casos_PN_CORR[[#This Row],[43963]]-Casos_PN_CORR[[#This Row],[43962]]</f>
        <v>0</v>
      </c>
      <c r="BR36">
        <f>+Casos_PN_CORR[[#This Row],[43964]]-Casos_PN_CORR[[#This Row],[43963]]</f>
        <v>0</v>
      </c>
      <c r="BS36">
        <f>+Casos_PN_CORR[[#This Row],[43965]]-Casos_PN_CORR[[#This Row],[43964]]</f>
        <v>0</v>
      </c>
      <c r="BT36">
        <f>+Casos_PN_CORR[[#This Row],[43966]]-Casos_PN_CORR[[#This Row],[43965]]</f>
        <v>0</v>
      </c>
      <c r="BU36">
        <f>+Casos_PN_CORR[[#This Row],[43967]]-Casos_PN_CORR[[#This Row],[43966]]</f>
        <v>0</v>
      </c>
      <c r="BV36">
        <f>+Casos_PN_CORR[[#This Row],[43968]]-Casos_PN_CORR[[#This Row],[43967]]</f>
        <v>0</v>
      </c>
      <c r="BW36">
        <f>+Casos_PN_CORR[[#This Row],[43969]]-Casos_PN_CORR[[#This Row],[43968]]</f>
        <v>0</v>
      </c>
      <c r="BX36">
        <f>+Casos_PN_CORR[[#This Row],[43970]]-Casos_PN_CORR[[#This Row],[43969]]</f>
        <v>0</v>
      </c>
      <c r="BY36">
        <f>+Casos_PN_CORR[[#This Row],[43971]]-Casos_PN_CORR[[#This Row],[43970]]</f>
        <v>0</v>
      </c>
      <c r="BZ36">
        <f>+Casos_PN_CORR[[#This Row],[43972]]-Casos_PN_CORR[[#This Row],[43971]]</f>
        <v>0</v>
      </c>
      <c r="CA36">
        <f>+Casos_PN_CORR[[#This Row],[43973]]-Casos_PN_CORR[[#This Row],[43972]]</f>
        <v>0</v>
      </c>
      <c r="CB36">
        <f>+Casos_PN_CORR[[#This Row],[43974]]-Casos_PN_CORR[[#This Row],[43973]]</f>
        <v>0</v>
      </c>
      <c r="CC36">
        <f>+Casos_PN_CORR[[#This Row],[43975]]-Casos_PN_CORR[[#This Row],[43974]]</f>
        <v>0</v>
      </c>
      <c r="CD36">
        <f>+Casos_PN_CORR[[#This Row],[43976]]-Casos_PN_CORR[[#This Row],[43975]]</f>
        <v>0</v>
      </c>
      <c r="CE36">
        <f>+Casos_PN_CORR[[#This Row],[43977]]-Casos_PN_CORR[[#This Row],[43976]]</f>
        <v>0</v>
      </c>
      <c r="CF36">
        <f>+Casos_PN_CORR[[#This Row],[43978]]-Casos_PN_CORR[[#This Row],[43977]]</f>
        <v>0</v>
      </c>
      <c r="CG36">
        <f>+Casos_PN_CORR[[#This Row],[43979]]-Casos_PN_CORR[[#This Row],[43978]]</f>
        <v>0</v>
      </c>
      <c r="CH36">
        <f>+Casos_PN_CORR[[#This Row],[43980]]-Casos_PN_CORR[[#This Row],[43979]]</f>
        <v>0</v>
      </c>
      <c r="CI36">
        <f>+Casos_PN_CORR[[#This Row],[43981]]-Casos_PN_CORR[[#This Row],[43980]]</f>
        <v>0</v>
      </c>
      <c r="CJ36">
        <f>+Casos_PN_CORR[[#This Row],[43982]]-Casos_PN_CORR[[#This Row],[43981]]</f>
        <v>0</v>
      </c>
      <c r="CK36">
        <f>+Casos_PN_CORR[[#This Row],[43983]]-Casos_PN_CORR[[#This Row],[43982]]</f>
        <v>0</v>
      </c>
      <c r="CL36">
        <f>+Casos_PN_CORR[[#This Row],[43984]]-Casos_PN_CORR[[#This Row],[43983]]</f>
        <v>0</v>
      </c>
      <c r="CM36">
        <f>+Casos_PN_CORR[[#This Row],[43985]]-Casos_PN_CORR[[#This Row],[43984]]</f>
        <v>0</v>
      </c>
      <c r="CN36">
        <f>+Casos_PN_CORR[[#This Row],[43986]]-Casos_PN_CORR[[#This Row],[43985]]</f>
        <v>0</v>
      </c>
      <c r="CO36">
        <f>+Casos_PN_CORR[[#This Row],[43987]]-Casos_PN_CORR[[#This Row],[43986]]</f>
        <v>167</v>
      </c>
      <c r="CP36">
        <f>+Casos_PN_CORR[[#This Row],[43988]]-Casos_PN_CORR[[#This Row],[43987]]</f>
        <v>0</v>
      </c>
      <c r="CQ36">
        <f>+Casos_PN_CORR[[#This Row],[43989]]-Casos_PN_CORR[[#This Row],[43988]]</f>
        <v>0</v>
      </c>
      <c r="CR36">
        <f>+Casos_PN_CORR[[#This Row],[43990]]-Casos_PN_CORR[[#This Row],[43989]]</f>
        <v>0</v>
      </c>
      <c r="CS36">
        <f>+Casos_PN_CORR[[#This Row],[43991]]-Casos_PN_CORR[[#This Row],[43990]]</f>
        <v>17</v>
      </c>
      <c r="CT36">
        <f>+Casos_PN_CORR[[#This Row],[43992]]-Casos_PN_CORR[[#This Row],[43991]]</f>
        <v>0</v>
      </c>
      <c r="CU36">
        <f>+Casos_PN_CORR[[#This Row],[43993]]-Casos_PN_CORR[[#This Row],[43992]]</f>
        <v>10</v>
      </c>
    </row>
    <row r="37" spans="1:99" x14ac:dyDescent="0.3">
      <c r="A37">
        <v>120303</v>
      </c>
      <c r="B37" s="2" t="s">
        <v>191</v>
      </c>
      <c r="C37" s="2" t="s">
        <v>380</v>
      </c>
      <c r="D37" s="2" t="s">
        <v>381</v>
      </c>
      <c r="E37" s="4">
        <f t="shared" si="0"/>
        <v>191</v>
      </c>
      <c r="F37">
        <f>+Casos_PN_CORR[[#This Row],[43900]]</f>
        <v>0</v>
      </c>
      <c r="G37">
        <f>+Casos_PN_CORR[[#This Row],[43901]]-Casos_PN_CORR[[#This Row],[43900]]</f>
        <v>0</v>
      </c>
      <c r="H37">
        <f>+Casos_PN_CORR[[#This Row],[43902]]-Casos_PN_CORR[[#This Row],[43901]]</f>
        <v>0</v>
      </c>
      <c r="I37">
        <f>+Casos_PN_CORR[[#This Row],[43903]]-Casos_PN_CORR[[#This Row],[43902]]</f>
        <v>0</v>
      </c>
      <c r="J37">
        <f>+Casos_PN_CORR[[#This Row],[43904]]-Casos_PN_CORR[[#This Row],[43903]]</f>
        <v>0</v>
      </c>
      <c r="K37">
        <f>+Casos_PN_CORR[[#This Row],[43905]]-Casos_PN_CORR[[#This Row],[43904]]</f>
        <v>0</v>
      </c>
      <c r="L37">
        <f>+Casos_PN_CORR[[#This Row],[43906]]-Casos_PN_CORR[[#This Row],[43905]]</f>
        <v>0</v>
      </c>
      <c r="M37">
        <f>+Casos_PN_CORR[[#This Row],[43907]]-Casos_PN_CORR[[#This Row],[43906]]</f>
        <v>0</v>
      </c>
      <c r="N37">
        <f>+Casos_PN_CORR[[#This Row],[43908]]-Casos_PN_CORR[[#This Row],[43907]]</f>
        <v>0</v>
      </c>
      <c r="O37">
        <f>+Casos_PN_CORR[[#This Row],[43909]]-Casos_PN_CORR[[#This Row],[43908]]</f>
        <v>0</v>
      </c>
      <c r="P37">
        <f>+Casos_PN_CORR[[#This Row],[43910]]-Casos_PN_CORR[[#This Row],[43909]]</f>
        <v>0</v>
      </c>
      <c r="Q37">
        <f>+Casos_PN_CORR[[#This Row],[43911]]-Casos_PN_CORR[[#This Row],[43910]]</f>
        <v>0</v>
      </c>
      <c r="R37">
        <f>+Casos_PN_CORR[[#This Row],[43912]]-Casos_PN_CORR[[#This Row],[43911]]</f>
        <v>0</v>
      </c>
      <c r="S37">
        <f>+Casos_PN_CORR[[#This Row],[43913]]-Casos_PN_CORR[[#This Row],[43912]]</f>
        <v>0</v>
      </c>
      <c r="T37">
        <f>+Casos_PN_CORR[[#This Row],[43914]]-Casos_PN_CORR[[#This Row],[43913]]</f>
        <v>0</v>
      </c>
      <c r="U37">
        <f>+Casos_PN_CORR[[#This Row],[43915]]-Casos_PN_CORR[[#This Row],[43914]]</f>
        <v>0</v>
      </c>
      <c r="V37">
        <f>+Casos_PN_CORR[[#This Row],[43916]]-Casos_PN_CORR[[#This Row],[43915]]</f>
        <v>0</v>
      </c>
      <c r="W37">
        <f>+Casos_PN_CORR[[#This Row],[43917]]-Casos_PN_CORR[[#This Row],[43916]]</f>
        <v>0</v>
      </c>
      <c r="X37">
        <f>+Casos_PN_CORR[[#This Row],[43918]]-Casos_PN_CORR[[#This Row],[43917]]</f>
        <v>0</v>
      </c>
      <c r="Y37">
        <f>+Casos_PN_CORR[[#This Row],[43919]]-Casos_PN_CORR[[#This Row],[43918]]</f>
        <v>0</v>
      </c>
      <c r="Z37">
        <f>+Casos_PN_CORR[[#This Row],[43920]]-Casos_PN_CORR[[#This Row],[43919]]</f>
        <v>0</v>
      </c>
      <c r="AA37">
        <f>+Casos_PN_CORR[[#This Row],[43921]]-Casos_PN_CORR[[#This Row],[43920]]</f>
        <v>0</v>
      </c>
      <c r="AB37">
        <f>+Casos_PN_CORR[[#This Row],[43922]]-Casos_PN_CORR[[#This Row],[43921]]</f>
        <v>0</v>
      </c>
      <c r="AC37">
        <f>+Casos_PN_CORR[[#This Row],[43923]]-Casos_PN_CORR[[#This Row],[43922]]</f>
        <v>0</v>
      </c>
      <c r="AD37">
        <f>+Casos_PN_CORR[[#This Row],[43924]]-Casos_PN_CORR[[#This Row],[43923]]</f>
        <v>0</v>
      </c>
      <c r="AE37">
        <f>+Casos_PN_CORR[[#This Row],[43925]]-Casos_PN_CORR[[#This Row],[43924]]</f>
        <v>0</v>
      </c>
      <c r="AF37">
        <f>+Casos_PN_CORR[[#This Row],[43926]]-Casos_PN_CORR[[#This Row],[43925]]</f>
        <v>0</v>
      </c>
      <c r="AG37">
        <f>+Casos_PN_CORR[[#This Row],[43927]]-Casos_PN_CORR[[#This Row],[43926]]</f>
        <v>0</v>
      </c>
      <c r="AH37">
        <f>+Casos_PN_CORR[[#This Row],[43928]]-Casos_PN_CORR[[#This Row],[43927]]</f>
        <v>0</v>
      </c>
      <c r="AI37">
        <f>+Casos_PN_CORR[[#This Row],[43929]]-Casos_PN_CORR[[#This Row],[43928]]</f>
        <v>0</v>
      </c>
      <c r="AJ37">
        <f>+Casos_PN_CORR[[#This Row],[43930]]-Casos_PN_CORR[[#This Row],[43929]]</f>
        <v>0</v>
      </c>
      <c r="AK37">
        <f>+Casos_PN_CORR[[#This Row],[43931]]-Casos_PN_CORR[[#This Row],[43930]]</f>
        <v>0</v>
      </c>
      <c r="AL37">
        <f>+Casos_PN_CORR[[#This Row],[43932]]-Casos_PN_CORR[[#This Row],[43931]]</f>
        <v>0</v>
      </c>
      <c r="AM37">
        <f>+Casos_PN_CORR[[#This Row],[43933]]-Casos_PN_CORR[[#This Row],[43932]]</f>
        <v>0</v>
      </c>
      <c r="AN37">
        <f>+Casos_PN_CORR[[#This Row],[43934]]-Casos_PN_CORR[[#This Row],[43933]]</f>
        <v>0</v>
      </c>
      <c r="AO37">
        <f>+Casos_PN_CORR[[#This Row],[43935]]-Casos_PN_CORR[[#This Row],[43934]]</f>
        <v>0</v>
      </c>
      <c r="AP37">
        <f>+Casos_PN_CORR[[#This Row],[43936]]-Casos_PN_CORR[[#This Row],[43935]]</f>
        <v>0</v>
      </c>
      <c r="AQ37">
        <f>+Casos_PN_CORR[[#This Row],[43937]]-Casos_PN_CORR[[#This Row],[43936]]</f>
        <v>0</v>
      </c>
      <c r="AR37">
        <f>+Casos_PN_CORR[[#This Row],[43938]]-Casos_PN_CORR[[#This Row],[43937]]</f>
        <v>0</v>
      </c>
      <c r="AS37">
        <f>+Casos_PN_CORR[[#This Row],[43939]]-Casos_PN_CORR[[#This Row],[43938]]</f>
        <v>0</v>
      </c>
      <c r="AT37">
        <f>+Casos_PN_CORR[[#This Row],[43940]]-Casos_PN_CORR[[#This Row],[43939]]</f>
        <v>0</v>
      </c>
      <c r="AU37">
        <f>+Casos_PN_CORR[[#This Row],[43941]]-Casos_PN_CORR[[#This Row],[43940]]</f>
        <v>0</v>
      </c>
      <c r="AV37">
        <f>+Casos_PN_CORR[[#This Row],[43942]]-Casos_PN_CORR[[#This Row],[43941]]</f>
        <v>0</v>
      </c>
      <c r="AW37">
        <f>+Casos_PN_CORR[[#This Row],[43943]]-Casos_PN_CORR[[#This Row],[43942]]</f>
        <v>0</v>
      </c>
      <c r="AX37">
        <f>+Casos_PN_CORR[[#This Row],[43944]]-Casos_PN_CORR[[#This Row],[43943]]</f>
        <v>0</v>
      </c>
      <c r="AY37">
        <f>+Casos_PN_CORR[[#This Row],[43945]]-Casos_PN_CORR[[#This Row],[43944]]</f>
        <v>0</v>
      </c>
      <c r="AZ37">
        <f>+Casos_PN_CORR[[#This Row],[43946]]-Casos_PN_CORR[[#This Row],[43945]]</f>
        <v>0</v>
      </c>
      <c r="BA37">
        <f>+Casos_PN_CORR[[#This Row],[43947]]-Casos_PN_CORR[[#This Row],[43946]]</f>
        <v>0</v>
      </c>
      <c r="BB37">
        <f>+Casos_PN_CORR[[#This Row],[43948]]-Casos_PN_CORR[[#This Row],[43947]]</f>
        <v>0</v>
      </c>
      <c r="BC37">
        <f>+Casos_PN_CORR[[#This Row],[43949]]-Casos_PN_CORR[[#This Row],[43948]]</f>
        <v>0</v>
      </c>
      <c r="BD37">
        <f>+Casos_PN_CORR[[#This Row],[43950]]-Casos_PN_CORR[[#This Row],[43949]]</f>
        <v>0</v>
      </c>
      <c r="BE37">
        <f>+Casos_PN_CORR[[#This Row],[43951]]-Casos_PN_CORR[[#This Row],[43950]]</f>
        <v>0</v>
      </c>
      <c r="BF37">
        <f>+Casos_PN_CORR[[#This Row],[43952]]-Casos_PN_CORR[[#This Row],[43951]]</f>
        <v>0</v>
      </c>
      <c r="BG37">
        <f>+Casos_PN_CORR[[#This Row],[43953]]-Casos_PN_CORR[[#This Row],[43952]]</f>
        <v>0</v>
      </c>
      <c r="BH37">
        <f>+Casos_PN_CORR[[#This Row],[43954]]-Casos_PN_CORR[[#This Row],[43953]]</f>
        <v>0</v>
      </c>
      <c r="BI37">
        <f>+Casos_PN_CORR[[#This Row],[43955]]-Casos_PN_CORR[[#This Row],[43954]]</f>
        <v>0</v>
      </c>
      <c r="BJ37">
        <f>+Casos_PN_CORR[[#This Row],[43956]]-Casos_PN_CORR[[#This Row],[43955]]</f>
        <v>0</v>
      </c>
      <c r="BK37">
        <f>+Casos_PN_CORR[[#This Row],[43957]]-Casos_PN_CORR[[#This Row],[43956]]</f>
        <v>0</v>
      </c>
      <c r="BL37">
        <f>+Casos_PN_CORR[[#This Row],[43958]]-Casos_PN_CORR[[#This Row],[43957]]</f>
        <v>0</v>
      </c>
      <c r="BM37">
        <f>+Casos_PN_CORR[[#This Row],[43959]]-Casos_PN_CORR[[#This Row],[43958]]</f>
        <v>0</v>
      </c>
      <c r="BN37">
        <f>+Casos_PN_CORR[[#This Row],[43960]]-Casos_PN_CORR[[#This Row],[43959]]</f>
        <v>0</v>
      </c>
      <c r="BO37">
        <f>+Casos_PN_CORR[[#This Row],[43961]]-Casos_PN_CORR[[#This Row],[43960]]</f>
        <v>0</v>
      </c>
      <c r="BP37">
        <f>+Casos_PN_CORR[[#This Row],[43962]]-Casos_PN_CORR[[#This Row],[43961]]</f>
        <v>0</v>
      </c>
      <c r="BQ37">
        <f>+Casos_PN_CORR[[#This Row],[43963]]-Casos_PN_CORR[[#This Row],[43962]]</f>
        <v>0</v>
      </c>
      <c r="BR37">
        <f>+Casos_PN_CORR[[#This Row],[43964]]-Casos_PN_CORR[[#This Row],[43963]]</f>
        <v>0</v>
      </c>
      <c r="BS37">
        <f>+Casos_PN_CORR[[#This Row],[43965]]-Casos_PN_CORR[[#This Row],[43964]]</f>
        <v>0</v>
      </c>
      <c r="BT37">
        <f>+Casos_PN_CORR[[#This Row],[43966]]-Casos_PN_CORR[[#This Row],[43965]]</f>
        <v>0</v>
      </c>
      <c r="BU37">
        <f>+Casos_PN_CORR[[#This Row],[43967]]-Casos_PN_CORR[[#This Row],[43966]]</f>
        <v>0</v>
      </c>
      <c r="BV37">
        <f>+Casos_PN_CORR[[#This Row],[43968]]-Casos_PN_CORR[[#This Row],[43967]]</f>
        <v>0</v>
      </c>
      <c r="BW37">
        <f>+Casos_PN_CORR[[#This Row],[43969]]-Casos_PN_CORR[[#This Row],[43968]]</f>
        <v>0</v>
      </c>
      <c r="BX37">
        <f>+Casos_PN_CORR[[#This Row],[43970]]-Casos_PN_CORR[[#This Row],[43969]]</f>
        <v>0</v>
      </c>
      <c r="BY37">
        <f>+Casos_PN_CORR[[#This Row],[43971]]-Casos_PN_CORR[[#This Row],[43970]]</f>
        <v>0</v>
      </c>
      <c r="BZ37">
        <f>+Casos_PN_CORR[[#This Row],[43972]]-Casos_PN_CORR[[#This Row],[43971]]</f>
        <v>0</v>
      </c>
      <c r="CA37">
        <f>+Casos_PN_CORR[[#This Row],[43973]]-Casos_PN_CORR[[#This Row],[43972]]</f>
        <v>0</v>
      </c>
      <c r="CB37">
        <f>+Casos_PN_CORR[[#This Row],[43974]]-Casos_PN_CORR[[#This Row],[43973]]</f>
        <v>0</v>
      </c>
      <c r="CC37">
        <f>+Casos_PN_CORR[[#This Row],[43975]]-Casos_PN_CORR[[#This Row],[43974]]</f>
        <v>0</v>
      </c>
      <c r="CD37">
        <f>+Casos_PN_CORR[[#This Row],[43976]]-Casos_PN_CORR[[#This Row],[43975]]</f>
        <v>0</v>
      </c>
      <c r="CE37">
        <f>+Casos_PN_CORR[[#This Row],[43977]]-Casos_PN_CORR[[#This Row],[43976]]</f>
        <v>0</v>
      </c>
      <c r="CF37">
        <f>+Casos_PN_CORR[[#This Row],[43978]]-Casos_PN_CORR[[#This Row],[43977]]</f>
        <v>0</v>
      </c>
      <c r="CG37">
        <f>+Casos_PN_CORR[[#This Row],[43979]]-Casos_PN_CORR[[#This Row],[43978]]</f>
        <v>0</v>
      </c>
      <c r="CH37">
        <f>+Casos_PN_CORR[[#This Row],[43980]]-Casos_PN_CORR[[#This Row],[43979]]</f>
        <v>0</v>
      </c>
      <c r="CI37">
        <f>+Casos_PN_CORR[[#This Row],[43981]]-Casos_PN_CORR[[#This Row],[43980]]</f>
        <v>0</v>
      </c>
      <c r="CJ37">
        <f>+Casos_PN_CORR[[#This Row],[43982]]-Casos_PN_CORR[[#This Row],[43981]]</f>
        <v>0</v>
      </c>
      <c r="CK37">
        <f>+Casos_PN_CORR[[#This Row],[43983]]-Casos_PN_CORR[[#This Row],[43982]]</f>
        <v>0</v>
      </c>
      <c r="CL37">
        <f>+Casos_PN_CORR[[#This Row],[43984]]-Casos_PN_CORR[[#This Row],[43983]]</f>
        <v>0</v>
      </c>
      <c r="CM37">
        <f>+Casos_PN_CORR[[#This Row],[43985]]-Casos_PN_CORR[[#This Row],[43984]]</f>
        <v>0</v>
      </c>
      <c r="CN37">
        <f>+Casos_PN_CORR[[#This Row],[43986]]-Casos_PN_CORR[[#This Row],[43985]]</f>
        <v>0</v>
      </c>
      <c r="CO37">
        <f>+Casos_PN_CORR[[#This Row],[43987]]-Casos_PN_CORR[[#This Row],[43986]]</f>
        <v>170</v>
      </c>
      <c r="CP37">
        <f>+Casos_PN_CORR[[#This Row],[43988]]-Casos_PN_CORR[[#This Row],[43987]]</f>
        <v>0</v>
      </c>
      <c r="CQ37">
        <f>+Casos_PN_CORR[[#This Row],[43989]]-Casos_PN_CORR[[#This Row],[43988]]</f>
        <v>0</v>
      </c>
      <c r="CR37">
        <f>+Casos_PN_CORR[[#This Row],[43990]]-Casos_PN_CORR[[#This Row],[43989]]</f>
        <v>0</v>
      </c>
      <c r="CS37">
        <f>+Casos_PN_CORR[[#This Row],[43991]]-Casos_PN_CORR[[#This Row],[43990]]</f>
        <v>15</v>
      </c>
      <c r="CT37">
        <f>+Casos_PN_CORR[[#This Row],[43992]]-Casos_PN_CORR[[#This Row],[43991]]</f>
        <v>0</v>
      </c>
      <c r="CU37">
        <f>+Casos_PN_CORR[[#This Row],[43993]]-Casos_PN_CORR[[#This Row],[43992]]</f>
        <v>6</v>
      </c>
    </row>
    <row r="38" spans="1:99" x14ac:dyDescent="0.3">
      <c r="A38">
        <v>90202</v>
      </c>
      <c r="B38" s="2" t="s">
        <v>114</v>
      </c>
      <c r="C38" s="2" t="s">
        <v>435</v>
      </c>
      <c r="D38" s="2" t="s">
        <v>459</v>
      </c>
      <c r="E38" s="4">
        <f t="shared" si="0"/>
        <v>186</v>
      </c>
      <c r="F38">
        <f>+Casos_PN_CORR[[#This Row],[43900]]</f>
        <v>0</v>
      </c>
      <c r="G38">
        <f>+Casos_PN_CORR[[#This Row],[43901]]-Casos_PN_CORR[[#This Row],[43900]]</f>
        <v>0</v>
      </c>
      <c r="H38">
        <f>+Casos_PN_CORR[[#This Row],[43902]]-Casos_PN_CORR[[#This Row],[43901]]</f>
        <v>0</v>
      </c>
      <c r="I38">
        <f>+Casos_PN_CORR[[#This Row],[43903]]-Casos_PN_CORR[[#This Row],[43902]]</f>
        <v>0</v>
      </c>
      <c r="J38">
        <f>+Casos_PN_CORR[[#This Row],[43904]]-Casos_PN_CORR[[#This Row],[43903]]</f>
        <v>0</v>
      </c>
      <c r="K38">
        <f>+Casos_PN_CORR[[#This Row],[43905]]-Casos_PN_CORR[[#This Row],[43904]]</f>
        <v>0</v>
      </c>
      <c r="L38">
        <f>+Casos_PN_CORR[[#This Row],[43906]]-Casos_PN_CORR[[#This Row],[43905]]</f>
        <v>0</v>
      </c>
      <c r="M38">
        <f>+Casos_PN_CORR[[#This Row],[43907]]-Casos_PN_CORR[[#This Row],[43906]]</f>
        <v>0</v>
      </c>
      <c r="N38">
        <f>+Casos_PN_CORR[[#This Row],[43908]]-Casos_PN_CORR[[#This Row],[43907]]</f>
        <v>0</v>
      </c>
      <c r="O38">
        <f>+Casos_PN_CORR[[#This Row],[43909]]-Casos_PN_CORR[[#This Row],[43908]]</f>
        <v>0</v>
      </c>
      <c r="P38">
        <f>+Casos_PN_CORR[[#This Row],[43910]]-Casos_PN_CORR[[#This Row],[43909]]</f>
        <v>0</v>
      </c>
      <c r="Q38">
        <f>+Casos_PN_CORR[[#This Row],[43911]]-Casos_PN_CORR[[#This Row],[43910]]</f>
        <v>0</v>
      </c>
      <c r="R38">
        <f>+Casos_PN_CORR[[#This Row],[43912]]-Casos_PN_CORR[[#This Row],[43911]]</f>
        <v>0</v>
      </c>
      <c r="S38">
        <f>+Casos_PN_CORR[[#This Row],[43913]]-Casos_PN_CORR[[#This Row],[43912]]</f>
        <v>0</v>
      </c>
      <c r="T38">
        <f>+Casos_PN_CORR[[#This Row],[43914]]-Casos_PN_CORR[[#This Row],[43913]]</f>
        <v>0</v>
      </c>
      <c r="U38">
        <f>+Casos_PN_CORR[[#This Row],[43915]]-Casos_PN_CORR[[#This Row],[43914]]</f>
        <v>0</v>
      </c>
      <c r="V38">
        <f>+Casos_PN_CORR[[#This Row],[43916]]-Casos_PN_CORR[[#This Row],[43915]]</f>
        <v>0</v>
      </c>
      <c r="W38">
        <f>+Casos_PN_CORR[[#This Row],[43917]]-Casos_PN_CORR[[#This Row],[43916]]</f>
        <v>0</v>
      </c>
      <c r="X38">
        <f>+Casos_PN_CORR[[#This Row],[43918]]-Casos_PN_CORR[[#This Row],[43917]]</f>
        <v>0</v>
      </c>
      <c r="Y38">
        <f>+Casos_PN_CORR[[#This Row],[43919]]-Casos_PN_CORR[[#This Row],[43918]]</f>
        <v>0</v>
      </c>
      <c r="Z38">
        <f>+Casos_PN_CORR[[#This Row],[43920]]-Casos_PN_CORR[[#This Row],[43919]]</f>
        <v>0</v>
      </c>
      <c r="AA38">
        <f>+Casos_PN_CORR[[#This Row],[43921]]-Casos_PN_CORR[[#This Row],[43920]]</f>
        <v>0</v>
      </c>
      <c r="AB38">
        <f>+Casos_PN_CORR[[#This Row],[43922]]-Casos_PN_CORR[[#This Row],[43921]]</f>
        <v>0</v>
      </c>
      <c r="AC38">
        <f>+Casos_PN_CORR[[#This Row],[43923]]-Casos_PN_CORR[[#This Row],[43922]]</f>
        <v>0</v>
      </c>
      <c r="AD38">
        <f>+Casos_PN_CORR[[#This Row],[43924]]-Casos_PN_CORR[[#This Row],[43923]]</f>
        <v>0</v>
      </c>
      <c r="AE38">
        <f>+Casos_PN_CORR[[#This Row],[43925]]-Casos_PN_CORR[[#This Row],[43924]]</f>
        <v>0</v>
      </c>
      <c r="AF38">
        <f>+Casos_PN_CORR[[#This Row],[43926]]-Casos_PN_CORR[[#This Row],[43925]]</f>
        <v>0</v>
      </c>
      <c r="AG38">
        <f>+Casos_PN_CORR[[#This Row],[43927]]-Casos_PN_CORR[[#This Row],[43926]]</f>
        <v>0</v>
      </c>
      <c r="AH38">
        <f>+Casos_PN_CORR[[#This Row],[43928]]-Casos_PN_CORR[[#This Row],[43927]]</f>
        <v>0</v>
      </c>
      <c r="AI38">
        <f>+Casos_PN_CORR[[#This Row],[43929]]-Casos_PN_CORR[[#This Row],[43928]]</f>
        <v>0</v>
      </c>
      <c r="AJ38">
        <f>+Casos_PN_CORR[[#This Row],[43930]]-Casos_PN_CORR[[#This Row],[43929]]</f>
        <v>0</v>
      </c>
      <c r="AK38">
        <f>+Casos_PN_CORR[[#This Row],[43931]]-Casos_PN_CORR[[#This Row],[43930]]</f>
        <v>0</v>
      </c>
      <c r="AL38">
        <f>+Casos_PN_CORR[[#This Row],[43932]]-Casos_PN_CORR[[#This Row],[43931]]</f>
        <v>0</v>
      </c>
      <c r="AM38">
        <f>+Casos_PN_CORR[[#This Row],[43933]]-Casos_PN_CORR[[#This Row],[43932]]</f>
        <v>0</v>
      </c>
      <c r="AN38">
        <f>+Casos_PN_CORR[[#This Row],[43934]]-Casos_PN_CORR[[#This Row],[43933]]</f>
        <v>0</v>
      </c>
      <c r="AO38">
        <f>+Casos_PN_CORR[[#This Row],[43935]]-Casos_PN_CORR[[#This Row],[43934]]</f>
        <v>0</v>
      </c>
      <c r="AP38">
        <f>+Casos_PN_CORR[[#This Row],[43936]]-Casos_PN_CORR[[#This Row],[43935]]</f>
        <v>0</v>
      </c>
      <c r="AQ38">
        <f>+Casos_PN_CORR[[#This Row],[43937]]-Casos_PN_CORR[[#This Row],[43936]]</f>
        <v>0</v>
      </c>
      <c r="AR38">
        <f>+Casos_PN_CORR[[#This Row],[43938]]-Casos_PN_CORR[[#This Row],[43937]]</f>
        <v>0</v>
      </c>
      <c r="AS38">
        <f>+Casos_PN_CORR[[#This Row],[43939]]-Casos_PN_CORR[[#This Row],[43938]]</f>
        <v>0</v>
      </c>
      <c r="AT38">
        <f>+Casos_PN_CORR[[#This Row],[43940]]-Casos_PN_CORR[[#This Row],[43939]]</f>
        <v>0</v>
      </c>
      <c r="AU38">
        <f>+Casos_PN_CORR[[#This Row],[43941]]-Casos_PN_CORR[[#This Row],[43940]]</f>
        <v>0</v>
      </c>
      <c r="AV38">
        <f>+Casos_PN_CORR[[#This Row],[43942]]-Casos_PN_CORR[[#This Row],[43941]]</f>
        <v>0</v>
      </c>
      <c r="AW38">
        <f>+Casos_PN_CORR[[#This Row],[43943]]-Casos_PN_CORR[[#This Row],[43942]]</f>
        <v>0</v>
      </c>
      <c r="AX38">
        <f>+Casos_PN_CORR[[#This Row],[43944]]-Casos_PN_CORR[[#This Row],[43943]]</f>
        <v>0</v>
      </c>
      <c r="AY38">
        <f>+Casos_PN_CORR[[#This Row],[43945]]-Casos_PN_CORR[[#This Row],[43944]]</f>
        <v>0</v>
      </c>
      <c r="AZ38">
        <f>+Casos_PN_CORR[[#This Row],[43946]]-Casos_PN_CORR[[#This Row],[43945]]</f>
        <v>0</v>
      </c>
      <c r="BA38">
        <f>+Casos_PN_CORR[[#This Row],[43947]]-Casos_PN_CORR[[#This Row],[43946]]</f>
        <v>0</v>
      </c>
      <c r="BB38">
        <f>+Casos_PN_CORR[[#This Row],[43948]]-Casos_PN_CORR[[#This Row],[43947]]</f>
        <v>0</v>
      </c>
      <c r="BC38">
        <f>+Casos_PN_CORR[[#This Row],[43949]]-Casos_PN_CORR[[#This Row],[43948]]</f>
        <v>0</v>
      </c>
      <c r="BD38">
        <f>+Casos_PN_CORR[[#This Row],[43950]]-Casos_PN_CORR[[#This Row],[43949]]</f>
        <v>0</v>
      </c>
      <c r="BE38">
        <f>+Casos_PN_CORR[[#This Row],[43951]]-Casos_PN_CORR[[#This Row],[43950]]</f>
        <v>0</v>
      </c>
      <c r="BF38">
        <f>+Casos_PN_CORR[[#This Row],[43952]]-Casos_PN_CORR[[#This Row],[43951]]</f>
        <v>0</v>
      </c>
      <c r="BG38">
        <f>+Casos_PN_CORR[[#This Row],[43953]]-Casos_PN_CORR[[#This Row],[43952]]</f>
        <v>0</v>
      </c>
      <c r="BH38">
        <f>+Casos_PN_CORR[[#This Row],[43954]]-Casos_PN_CORR[[#This Row],[43953]]</f>
        <v>0</v>
      </c>
      <c r="BI38">
        <f>+Casos_PN_CORR[[#This Row],[43955]]-Casos_PN_CORR[[#This Row],[43954]]</f>
        <v>0</v>
      </c>
      <c r="BJ38">
        <f>+Casos_PN_CORR[[#This Row],[43956]]-Casos_PN_CORR[[#This Row],[43955]]</f>
        <v>0</v>
      </c>
      <c r="BK38">
        <f>+Casos_PN_CORR[[#This Row],[43957]]-Casos_PN_CORR[[#This Row],[43956]]</f>
        <v>0</v>
      </c>
      <c r="BL38">
        <f>+Casos_PN_CORR[[#This Row],[43958]]-Casos_PN_CORR[[#This Row],[43957]]</f>
        <v>0</v>
      </c>
      <c r="BM38">
        <f>+Casos_PN_CORR[[#This Row],[43959]]-Casos_PN_CORR[[#This Row],[43958]]</f>
        <v>0</v>
      </c>
      <c r="BN38">
        <f>+Casos_PN_CORR[[#This Row],[43960]]-Casos_PN_CORR[[#This Row],[43959]]</f>
        <v>0</v>
      </c>
      <c r="BO38">
        <f>+Casos_PN_CORR[[#This Row],[43961]]-Casos_PN_CORR[[#This Row],[43960]]</f>
        <v>0</v>
      </c>
      <c r="BP38">
        <f>+Casos_PN_CORR[[#This Row],[43962]]-Casos_PN_CORR[[#This Row],[43961]]</f>
        <v>0</v>
      </c>
      <c r="BQ38">
        <f>+Casos_PN_CORR[[#This Row],[43963]]-Casos_PN_CORR[[#This Row],[43962]]</f>
        <v>0</v>
      </c>
      <c r="BR38">
        <f>+Casos_PN_CORR[[#This Row],[43964]]-Casos_PN_CORR[[#This Row],[43963]]</f>
        <v>0</v>
      </c>
      <c r="BS38">
        <f>+Casos_PN_CORR[[#This Row],[43965]]-Casos_PN_CORR[[#This Row],[43964]]</f>
        <v>0</v>
      </c>
      <c r="BT38">
        <f>+Casos_PN_CORR[[#This Row],[43966]]-Casos_PN_CORR[[#This Row],[43965]]</f>
        <v>0</v>
      </c>
      <c r="BU38">
        <f>+Casos_PN_CORR[[#This Row],[43967]]-Casos_PN_CORR[[#This Row],[43966]]</f>
        <v>0</v>
      </c>
      <c r="BV38">
        <f>+Casos_PN_CORR[[#This Row],[43968]]-Casos_PN_CORR[[#This Row],[43967]]</f>
        <v>0</v>
      </c>
      <c r="BW38">
        <f>+Casos_PN_CORR[[#This Row],[43969]]-Casos_PN_CORR[[#This Row],[43968]]</f>
        <v>0</v>
      </c>
      <c r="BX38">
        <f>+Casos_PN_CORR[[#This Row],[43970]]-Casos_PN_CORR[[#This Row],[43969]]</f>
        <v>0</v>
      </c>
      <c r="BY38">
        <f>+Casos_PN_CORR[[#This Row],[43971]]-Casos_PN_CORR[[#This Row],[43970]]</f>
        <v>0</v>
      </c>
      <c r="BZ38">
        <f>+Casos_PN_CORR[[#This Row],[43972]]-Casos_PN_CORR[[#This Row],[43971]]</f>
        <v>0</v>
      </c>
      <c r="CA38">
        <f>+Casos_PN_CORR[[#This Row],[43973]]-Casos_PN_CORR[[#This Row],[43972]]</f>
        <v>0</v>
      </c>
      <c r="CB38">
        <f>+Casos_PN_CORR[[#This Row],[43974]]-Casos_PN_CORR[[#This Row],[43973]]</f>
        <v>0</v>
      </c>
      <c r="CC38">
        <f>+Casos_PN_CORR[[#This Row],[43975]]-Casos_PN_CORR[[#This Row],[43974]]</f>
        <v>0</v>
      </c>
      <c r="CD38">
        <f>+Casos_PN_CORR[[#This Row],[43976]]-Casos_PN_CORR[[#This Row],[43975]]</f>
        <v>0</v>
      </c>
      <c r="CE38">
        <f>+Casos_PN_CORR[[#This Row],[43977]]-Casos_PN_CORR[[#This Row],[43976]]</f>
        <v>0</v>
      </c>
      <c r="CF38">
        <f>+Casos_PN_CORR[[#This Row],[43978]]-Casos_PN_CORR[[#This Row],[43977]]</f>
        <v>0</v>
      </c>
      <c r="CG38">
        <f>+Casos_PN_CORR[[#This Row],[43979]]-Casos_PN_CORR[[#This Row],[43978]]</f>
        <v>0</v>
      </c>
      <c r="CH38">
        <f>+Casos_PN_CORR[[#This Row],[43980]]-Casos_PN_CORR[[#This Row],[43979]]</f>
        <v>0</v>
      </c>
      <c r="CI38">
        <f>+Casos_PN_CORR[[#This Row],[43981]]-Casos_PN_CORR[[#This Row],[43980]]</f>
        <v>0</v>
      </c>
      <c r="CJ38">
        <f>+Casos_PN_CORR[[#This Row],[43982]]-Casos_PN_CORR[[#This Row],[43981]]</f>
        <v>0</v>
      </c>
      <c r="CK38">
        <f>+Casos_PN_CORR[[#This Row],[43983]]-Casos_PN_CORR[[#This Row],[43982]]</f>
        <v>0</v>
      </c>
      <c r="CL38">
        <f>+Casos_PN_CORR[[#This Row],[43984]]-Casos_PN_CORR[[#This Row],[43983]]</f>
        <v>0</v>
      </c>
      <c r="CM38">
        <f>+Casos_PN_CORR[[#This Row],[43985]]-Casos_PN_CORR[[#This Row],[43984]]</f>
        <v>0</v>
      </c>
      <c r="CN38">
        <f>+Casos_PN_CORR[[#This Row],[43986]]-Casos_PN_CORR[[#This Row],[43985]]</f>
        <v>0</v>
      </c>
      <c r="CO38">
        <f>+Casos_PN_CORR[[#This Row],[43987]]-Casos_PN_CORR[[#This Row],[43986]]</f>
        <v>170</v>
      </c>
      <c r="CP38">
        <f>+Casos_PN_CORR[[#This Row],[43988]]-Casos_PN_CORR[[#This Row],[43987]]</f>
        <v>0</v>
      </c>
      <c r="CQ38">
        <f>+Casos_PN_CORR[[#This Row],[43989]]-Casos_PN_CORR[[#This Row],[43988]]</f>
        <v>0</v>
      </c>
      <c r="CR38">
        <f>+Casos_PN_CORR[[#This Row],[43990]]-Casos_PN_CORR[[#This Row],[43989]]</f>
        <v>0</v>
      </c>
      <c r="CS38">
        <f>+Casos_PN_CORR[[#This Row],[43991]]-Casos_PN_CORR[[#This Row],[43990]]</f>
        <v>9</v>
      </c>
      <c r="CT38">
        <f>+Casos_PN_CORR[[#This Row],[43992]]-Casos_PN_CORR[[#This Row],[43991]]</f>
        <v>0</v>
      </c>
      <c r="CU38">
        <f>+Casos_PN_CORR[[#This Row],[43993]]-Casos_PN_CORR[[#This Row],[43992]]</f>
        <v>7</v>
      </c>
    </row>
    <row r="39" spans="1:99" x14ac:dyDescent="0.3">
      <c r="A39">
        <v>10213</v>
      </c>
      <c r="B39" s="2" t="s">
        <v>163</v>
      </c>
      <c r="C39" s="2" t="s">
        <v>164</v>
      </c>
      <c r="D39" s="2" t="s">
        <v>252</v>
      </c>
      <c r="E39" s="4">
        <f t="shared" si="0"/>
        <v>177</v>
      </c>
      <c r="F39">
        <f>+Casos_PN_CORR[[#This Row],[43900]]</f>
        <v>0</v>
      </c>
      <c r="G39">
        <f>+Casos_PN_CORR[[#This Row],[43901]]-Casos_PN_CORR[[#This Row],[43900]]</f>
        <v>0</v>
      </c>
      <c r="H39">
        <f>+Casos_PN_CORR[[#This Row],[43902]]-Casos_PN_CORR[[#This Row],[43901]]</f>
        <v>0</v>
      </c>
      <c r="I39">
        <f>+Casos_PN_CORR[[#This Row],[43903]]-Casos_PN_CORR[[#This Row],[43902]]</f>
        <v>0</v>
      </c>
      <c r="J39">
        <f>+Casos_PN_CORR[[#This Row],[43904]]-Casos_PN_CORR[[#This Row],[43903]]</f>
        <v>0</v>
      </c>
      <c r="K39">
        <f>+Casos_PN_CORR[[#This Row],[43905]]-Casos_PN_CORR[[#This Row],[43904]]</f>
        <v>0</v>
      </c>
      <c r="L39">
        <f>+Casos_PN_CORR[[#This Row],[43906]]-Casos_PN_CORR[[#This Row],[43905]]</f>
        <v>0</v>
      </c>
      <c r="M39">
        <f>+Casos_PN_CORR[[#This Row],[43907]]-Casos_PN_CORR[[#This Row],[43906]]</f>
        <v>0</v>
      </c>
      <c r="N39">
        <f>+Casos_PN_CORR[[#This Row],[43908]]-Casos_PN_CORR[[#This Row],[43907]]</f>
        <v>0</v>
      </c>
      <c r="O39">
        <f>+Casos_PN_CORR[[#This Row],[43909]]-Casos_PN_CORR[[#This Row],[43908]]</f>
        <v>0</v>
      </c>
      <c r="P39">
        <f>+Casos_PN_CORR[[#This Row],[43910]]-Casos_PN_CORR[[#This Row],[43909]]</f>
        <v>0</v>
      </c>
      <c r="Q39">
        <f>+Casos_PN_CORR[[#This Row],[43911]]-Casos_PN_CORR[[#This Row],[43910]]</f>
        <v>0</v>
      </c>
      <c r="R39">
        <f>+Casos_PN_CORR[[#This Row],[43912]]-Casos_PN_CORR[[#This Row],[43911]]</f>
        <v>0</v>
      </c>
      <c r="S39">
        <f>+Casos_PN_CORR[[#This Row],[43913]]-Casos_PN_CORR[[#This Row],[43912]]</f>
        <v>0</v>
      </c>
      <c r="T39">
        <f>+Casos_PN_CORR[[#This Row],[43914]]-Casos_PN_CORR[[#This Row],[43913]]</f>
        <v>0</v>
      </c>
      <c r="U39">
        <f>+Casos_PN_CORR[[#This Row],[43915]]-Casos_PN_CORR[[#This Row],[43914]]</f>
        <v>0</v>
      </c>
      <c r="V39">
        <f>+Casos_PN_CORR[[#This Row],[43916]]-Casos_PN_CORR[[#This Row],[43915]]</f>
        <v>0</v>
      </c>
      <c r="W39">
        <f>+Casos_PN_CORR[[#This Row],[43917]]-Casos_PN_CORR[[#This Row],[43916]]</f>
        <v>0</v>
      </c>
      <c r="X39">
        <f>+Casos_PN_CORR[[#This Row],[43918]]-Casos_PN_CORR[[#This Row],[43917]]</f>
        <v>0</v>
      </c>
      <c r="Y39">
        <f>+Casos_PN_CORR[[#This Row],[43919]]-Casos_PN_CORR[[#This Row],[43918]]</f>
        <v>0</v>
      </c>
      <c r="Z39">
        <f>+Casos_PN_CORR[[#This Row],[43920]]-Casos_PN_CORR[[#This Row],[43919]]</f>
        <v>0</v>
      </c>
      <c r="AA39">
        <f>+Casos_PN_CORR[[#This Row],[43921]]-Casos_PN_CORR[[#This Row],[43920]]</f>
        <v>0</v>
      </c>
      <c r="AB39">
        <f>+Casos_PN_CORR[[#This Row],[43922]]-Casos_PN_CORR[[#This Row],[43921]]</f>
        <v>0</v>
      </c>
      <c r="AC39">
        <f>+Casos_PN_CORR[[#This Row],[43923]]-Casos_PN_CORR[[#This Row],[43922]]</f>
        <v>0</v>
      </c>
      <c r="AD39">
        <f>+Casos_PN_CORR[[#This Row],[43924]]-Casos_PN_CORR[[#This Row],[43923]]</f>
        <v>0</v>
      </c>
      <c r="AE39">
        <f>+Casos_PN_CORR[[#This Row],[43925]]-Casos_PN_CORR[[#This Row],[43924]]</f>
        <v>0</v>
      </c>
      <c r="AF39">
        <f>+Casos_PN_CORR[[#This Row],[43926]]-Casos_PN_CORR[[#This Row],[43925]]</f>
        <v>0</v>
      </c>
      <c r="AG39">
        <f>+Casos_PN_CORR[[#This Row],[43927]]-Casos_PN_CORR[[#This Row],[43926]]</f>
        <v>0</v>
      </c>
      <c r="AH39">
        <f>+Casos_PN_CORR[[#This Row],[43928]]-Casos_PN_CORR[[#This Row],[43927]]</f>
        <v>0</v>
      </c>
      <c r="AI39">
        <f>+Casos_PN_CORR[[#This Row],[43929]]-Casos_PN_CORR[[#This Row],[43928]]</f>
        <v>0</v>
      </c>
      <c r="AJ39">
        <f>+Casos_PN_CORR[[#This Row],[43930]]-Casos_PN_CORR[[#This Row],[43929]]</f>
        <v>0</v>
      </c>
      <c r="AK39">
        <f>+Casos_PN_CORR[[#This Row],[43931]]-Casos_PN_CORR[[#This Row],[43930]]</f>
        <v>0</v>
      </c>
      <c r="AL39">
        <f>+Casos_PN_CORR[[#This Row],[43932]]-Casos_PN_CORR[[#This Row],[43931]]</f>
        <v>0</v>
      </c>
      <c r="AM39">
        <f>+Casos_PN_CORR[[#This Row],[43933]]-Casos_PN_CORR[[#This Row],[43932]]</f>
        <v>0</v>
      </c>
      <c r="AN39">
        <f>+Casos_PN_CORR[[#This Row],[43934]]-Casos_PN_CORR[[#This Row],[43933]]</f>
        <v>0</v>
      </c>
      <c r="AO39">
        <f>+Casos_PN_CORR[[#This Row],[43935]]-Casos_PN_CORR[[#This Row],[43934]]</f>
        <v>0</v>
      </c>
      <c r="AP39">
        <f>+Casos_PN_CORR[[#This Row],[43936]]-Casos_PN_CORR[[#This Row],[43935]]</f>
        <v>0</v>
      </c>
      <c r="AQ39">
        <f>+Casos_PN_CORR[[#This Row],[43937]]-Casos_PN_CORR[[#This Row],[43936]]</f>
        <v>0</v>
      </c>
      <c r="AR39">
        <f>+Casos_PN_CORR[[#This Row],[43938]]-Casos_PN_CORR[[#This Row],[43937]]</f>
        <v>0</v>
      </c>
      <c r="AS39">
        <f>+Casos_PN_CORR[[#This Row],[43939]]-Casos_PN_CORR[[#This Row],[43938]]</f>
        <v>0</v>
      </c>
      <c r="AT39">
        <f>+Casos_PN_CORR[[#This Row],[43940]]-Casos_PN_CORR[[#This Row],[43939]]</f>
        <v>0</v>
      </c>
      <c r="AU39">
        <f>+Casos_PN_CORR[[#This Row],[43941]]-Casos_PN_CORR[[#This Row],[43940]]</f>
        <v>0</v>
      </c>
      <c r="AV39">
        <f>+Casos_PN_CORR[[#This Row],[43942]]-Casos_PN_CORR[[#This Row],[43941]]</f>
        <v>0</v>
      </c>
      <c r="AW39">
        <f>+Casos_PN_CORR[[#This Row],[43943]]-Casos_PN_CORR[[#This Row],[43942]]</f>
        <v>0</v>
      </c>
      <c r="AX39">
        <f>+Casos_PN_CORR[[#This Row],[43944]]-Casos_PN_CORR[[#This Row],[43943]]</f>
        <v>0</v>
      </c>
      <c r="AY39">
        <f>+Casos_PN_CORR[[#This Row],[43945]]-Casos_PN_CORR[[#This Row],[43944]]</f>
        <v>0</v>
      </c>
      <c r="AZ39">
        <f>+Casos_PN_CORR[[#This Row],[43946]]-Casos_PN_CORR[[#This Row],[43945]]</f>
        <v>0</v>
      </c>
      <c r="BA39">
        <f>+Casos_PN_CORR[[#This Row],[43947]]-Casos_PN_CORR[[#This Row],[43946]]</f>
        <v>0</v>
      </c>
      <c r="BB39">
        <f>+Casos_PN_CORR[[#This Row],[43948]]-Casos_PN_CORR[[#This Row],[43947]]</f>
        <v>0</v>
      </c>
      <c r="BC39">
        <f>+Casos_PN_CORR[[#This Row],[43949]]-Casos_PN_CORR[[#This Row],[43948]]</f>
        <v>0</v>
      </c>
      <c r="BD39">
        <f>+Casos_PN_CORR[[#This Row],[43950]]-Casos_PN_CORR[[#This Row],[43949]]</f>
        <v>0</v>
      </c>
      <c r="BE39">
        <f>+Casos_PN_CORR[[#This Row],[43951]]-Casos_PN_CORR[[#This Row],[43950]]</f>
        <v>0</v>
      </c>
      <c r="BF39">
        <f>+Casos_PN_CORR[[#This Row],[43952]]-Casos_PN_CORR[[#This Row],[43951]]</f>
        <v>0</v>
      </c>
      <c r="BG39">
        <f>+Casos_PN_CORR[[#This Row],[43953]]-Casos_PN_CORR[[#This Row],[43952]]</f>
        <v>0</v>
      </c>
      <c r="BH39">
        <f>+Casos_PN_CORR[[#This Row],[43954]]-Casos_PN_CORR[[#This Row],[43953]]</f>
        <v>0</v>
      </c>
      <c r="BI39">
        <f>+Casos_PN_CORR[[#This Row],[43955]]-Casos_PN_CORR[[#This Row],[43954]]</f>
        <v>0</v>
      </c>
      <c r="BJ39">
        <f>+Casos_PN_CORR[[#This Row],[43956]]-Casos_PN_CORR[[#This Row],[43955]]</f>
        <v>0</v>
      </c>
      <c r="BK39">
        <f>+Casos_PN_CORR[[#This Row],[43957]]-Casos_PN_CORR[[#This Row],[43956]]</f>
        <v>0</v>
      </c>
      <c r="BL39">
        <f>+Casos_PN_CORR[[#This Row],[43958]]-Casos_PN_CORR[[#This Row],[43957]]</f>
        <v>0</v>
      </c>
      <c r="BM39">
        <f>+Casos_PN_CORR[[#This Row],[43959]]-Casos_PN_CORR[[#This Row],[43958]]</f>
        <v>0</v>
      </c>
      <c r="BN39">
        <f>+Casos_PN_CORR[[#This Row],[43960]]-Casos_PN_CORR[[#This Row],[43959]]</f>
        <v>0</v>
      </c>
      <c r="BO39">
        <f>+Casos_PN_CORR[[#This Row],[43961]]-Casos_PN_CORR[[#This Row],[43960]]</f>
        <v>0</v>
      </c>
      <c r="BP39">
        <f>+Casos_PN_CORR[[#This Row],[43962]]-Casos_PN_CORR[[#This Row],[43961]]</f>
        <v>0</v>
      </c>
      <c r="BQ39">
        <f>+Casos_PN_CORR[[#This Row],[43963]]-Casos_PN_CORR[[#This Row],[43962]]</f>
        <v>0</v>
      </c>
      <c r="BR39">
        <f>+Casos_PN_CORR[[#This Row],[43964]]-Casos_PN_CORR[[#This Row],[43963]]</f>
        <v>0</v>
      </c>
      <c r="BS39">
        <f>+Casos_PN_CORR[[#This Row],[43965]]-Casos_PN_CORR[[#This Row],[43964]]</f>
        <v>0</v>
      </c>
      <c r="BT39">
        <f>+Casos_PN_CORR[[#This Row],[43966]]-Casos_PN_CORR[[#This Row],[43965]]</f>
        <v>0</v>
      </c>
      <c r="BU39">
        <f>+Casos_PN_CORR[[#This Row],[43967]]-Casos_PN_CORR[[#This Row],[43966]]</f>
        <v>0</v>
      </c>
      <c r="BV39">
        <f>+Casos_PN_CORR[[#This Row],[43968]]-Casos_PN_CORR[[#This Row],[43967]]</f>
        <v>0</v>
      </c>
      <c r="BW39">
        <f>+Casos_PN_CORR[[#This Row],[43969]]-Casos_PN_CORR[[#This Row],[43968]]</f>
        <v>0</v>
      </c>
      <c r="BX39">
        <f>+Casos_PN_CORR[[#This Row],[43970]]-Casos_PN_CORR[[#This Row],[43969]]</f>
        <v>0</v>
      </c>
      <c r="BY39">
        <f>+Casos_PN_CORR[[#This Row],[43971]]-Casos_PN_CORR[[#This Row],[43970]]</f>
        <v>0</v>
      </c>
      <c r="BZ39">
        <f>+Casos_PN_CORR[[#This Row],[43972]]-Casos_PN_CORR[[#This Row],[43971]]</f>
        <v>0</v>
      </c>
      <c r="CA39">
        <f>+Casos_PN_CORR[[#This Row],[43973]]-Casos_PN_CORR[[#This Row],[43972]]</f>
        <v>0</v>
      </c>
      <c r="CB39">
        <f>+Casos_PN_CORR[[#This Row],[43974]]-Casos_PN_CORR[[#This Row],[43973]]</f>
        <v>0</v>
      </c>
      <c r="CC39">
        <f>+Casos_PN_CORR[[#This Row],[43975]]-Casos_PN_CORR[[#This Row],[43974]]</f>
        <v>0</v>
      </c>
      <c r="CD39">
        <f>+Casos_PN_CORR[[#This Row],[43976]]-Casos_PN_CORR[[#This Row],[43975]]</f>
        <v>0</v>
      </c>
      <c r="CE39">
        <f>+Casos_PN_CORR[[#This Row],[43977]]-Casos_PN_CORR[[#This Row],[43976]]</f>
        <v>0</v>
      </c>
      <c r="CF39">
        <f>+Casos_PN_CORR[[#This Row],[43978]]-Casos_PN_CORR[[#This Row],[43977]]</f>
        <v>0</v>
      </c>
      <c r="CG39">
        <f>+Casos_PN_CORR[[#This Row],[43979]]-Casos_PN_CORR[[#This Row],[43978]]</f>
        <v>0</v>
      </c>
      <c r="CH39">
        <f>+Casos_PN_CORR[[#This Row],[43980]]-Casos_PN_CORR[[#This Row],[43979]]</f>
        <v>0</v>
      </c>
      <c r="CI39">
        <f>+Casos_PN_CORR[[#This Row],[43981]]-Casos_PN_CORR[[#This Row],[43980]]</f>
        <v>0</v>
      </c>
      <c r="CJ39">
        <f>+Casos_PN_CORR[[#This Row],[43982]]-Casos_PN_CORR[[#This Row],[43981]]</f>
        <v>0</v>
      </c>
      <c r="CK39">
        <f>+Casos_PN_CORR[[#This Row],[43983]]-Casos_PN_CORR[[#This Row],[43982]]</f>
        <v>0</v>
      </c>
      <c r="CL39">
        <f>+Casos_PN_CORR[[#This Row],[43984]]-Casos_PN_CORR[[#This Row],[43983]]</f>
        <v>0</v>
      </c>
      <c r="CM39">
        <f>+Casos_PN_CORR[[#This Row],[43985]]-Casos_PN_CORR[[#This Row],[43984]]</f>
        <v>0</v>
      </c>
      <c r="CN39">
        <f>+Casos_PN_CORR[[#This Row],[43986]]-Casos_PN_CORR[[#This Row],[43985]]</f>
        <v>0</v>
      </c>
      <c r="CO39">
        <f>+Casos_PN_CORR[[#This Row],[43987]]-Casos_PN_CORR[[#This Row],[43986]]</f>
        <v>144</v>
      </c>
      <c r="CP39">
        <f>+Casos_PN_CORR[[#This Row],[43988]]-Casos_PN_CORR[[#This Row],[43987]]</f>
        <v>0</v>
      </c>
      <c r="CQ39">
        <f>+Casos_PN_CORR[[#This Row],[43989]]-Casos_PN_CORR[[#This Row],[43988]]</f>
        <v>0</v>
      </c>
      <c r="CR39">
        <f>+Casos_PN_CORR[[#This Row],[43990]]-Casos_PN_CORR[[#This Row],[43989]]</f>
        <v>0</v>
      </c>
      <c r="CS39">
        <f>+Casos_PN_CORR[[#This Row],[43991]]-Casos_PN_CORR[[#This Row],[43990]]</f>
        <v>22</v>
      </c>
      <c r="CT39">
        <f>+Casos_PN_CORR[[#This Row],[43992]]-Casos_PN_CORR[[#This Row],[43991]]</f>
        <v>0</v>
      </c>
      <c r="CU39">
        <f>+Casos_PN_CORR[[#This Row],[43993]]-Casos_PN_CORR[[#This Row],[43992]]</f>
        <v>11</v>
      </c>
    </row>
    <row r="40" spans="1:99" x14ac:dyDescent="0.3">
      <c r="A40">
        <v>10403</v>
      </c>
      <c r="B40" s="2" t="s">
        <v>163</v>
      </c>
      <c r="C40" s="2" t="s">
        <v>273</v>
      </c>
      <c r="D40" s="2" t="s">
        <v>337</v>
      </c>
      <c r="E40" s="4">
        <f t="shared" si="0"/>
        <v>169</v>
      </c>
      <c r="F40">
        <f>+Casos_PN_CORR[[#This Row],[43900]]</f>
        <v>0</v>
      </c>
      <c r="G40">
        <f>+Casos_PN_CORR[[#This Row],[43901]]-Casos_PN_CORR[[#This Row],[43900]]</f>
        <v>0</v>
      </c>
      <c r="H40">
        <f>+Casos_PN_CORR[[#This Row],[43902]]-Casos_PN_CORR[[#This Row],[43901]]</f>
        <v>0</v>
      </c>
      <c r="I40">
        <f>+Casos_PN_CORR[[#This Row],[43903]]-Casos_PN_CORR[[#This Row],[43902]]</f>
        <v>0</v>
      </c>
      <c r="J40">
        <f>+Casos_PN_CORR[[#This Row],[43904]]-Casos_PN_CORR[[#This Row],[43903]]</f>
        <v>0</v>
      </c>
      <c r="K40">
        <f>+Casos_PN_CORR[[#This Row],[43905]]-Casos_PN_CORR[[#This Row],[43904]]</f>
        <v>0</v>
      </c>
      <c r="L40">
        <f>+Casos_PN_CORR[[#This Row],[43906]]-Casos_PN_CORR[[#This Row],[43905]]</f>
        <v>0</v>
      </c>
      <c r="M40">
        <f>+Casos_PN_CORR[[#This Row],[43907]]-Casos_PN_CORR[[#This Row],[43906]]</f>
        <v>0</v>
      </c>
      <c r="N40">
        <f>+Casos_PN_CORR[[#This Row],[43908]]-Casos_PN_CORR[[#This Row],[43907]]</f>
        <v>0</v>
      </c>
      <c r="O40">
        <f>+Casos_PN_CORR[[#This Row],[43909]]-Casos_PN_CORR[[#This Row],[43908]]</f>
        <v>0</v>
      </c>
      <c r="P40">
        <f>+Casos_PN_CORR[[#This Row],[43910]]-Casos_PN_CORR[[#This Row],[43909]]</f>
        <v>0</v>
      </c>
      <c r="Q40">
        <f>+Casos_PN_CORR[[#This Row],[43911]]-Casos_PN_CORR[[#This Row],[43910]]</f>
        <v>0</v>
      </c>
      <c r="R40">
        <f>+Casos_PN_CORR[[#This Row],[43912]]-Casos_PN_CORR[[#This Row],[43911]]</f>
        <v>0</v>
      </c>
      <c r="S40">
        <f>+Casos_PN_CORR[[#This Row],[43913]]-Casos_PN_CORR[[#This Row],[43912]]</f>
        <v>0</v>
      </c>
      <c r="T40">
        <f>+Casos_PN_CORR[[#This Row],[43914]]-Casos_PN_CORR[[#This Row],[43913]]</f>
        <v>0</v>
      </c>
      <c r="U40">
        <f>+Casos_PN_CORR[[#This Row],[43915]]-Casos_PN_CORR[[#This Row],[43914]]</f>
        <v>0</v>
      </c>
      <c r="V40">
        <f>+Casos_PN_CORR[[#This Row],[43916]]-Casos_PN_CORR[[#This Row],[43915]]</f>
        <v>0</v>
      </c>
      <c r="W40">
        <f>+Casos_PN_CORR[[#This Row],[43917]]-Casos_PN_CORR[[#This Row],[43916]]</f>
        <v>0</v>
      </c>
      <c r="X40">
        <f>+Casos_PN_CORR[[#This Row],[43918]]-Casos_PN_CORR[[#This Row],[43917]]</f>
        <v>0</v>
      </c>
      <c r="Y40">
        <f>+Casos_PN_CORR[[#This Row],[43919]]-Casos_PN_CORR[[#This Row],[43918]]</f>
        <v>0</v>
      </c>
      <c r="Z40">
        <f>+Casos_PN_CORR[[#This Row],[43920]]-Casos_PN_CORR[[#This Row],[43919]]</f>
        <v>0</v>
      </c>
      <c r="AA40">
        <f>+Casos_PN_CORR[[#This Row],[43921]]-Casos_PN_CORR[[#This Row],[43920]]</f>
        <v>0</v>
      </c>
      <c r="AB40">
        <f>+Casos_PN_CORR[[#This Row],[43922]]-Casos_PN_CORR[[#This Row],[43921]]</f>
        <v>0</v>
      </c>
      <c r="AC40">
        <f>+Casos_PN_CORR[[#This Row],[43923]]-Casos_PN_CORR[[#This Row],[43922]]</f>
        <v>0</v>
      </c>
      <c r="AD40">
        <f>+Casos_PN_CORR[[#This Row],[43924]]-Casos_PN_CORR[[#This Row],[43923]]</f>
        <v>0</v>
      </c>
      <c r="AE40">
        <f>+Casos_PN_CORR[[#This Row],[43925]]-Casos_PN_CORR[[#This Row],[43924]]</f>
        <v>0</v>
      </c>
      <c r="AF40">
        <f>+Casos_PN_CORR[[#This Row],[43926]]-Casos_PN_CORR[[#This Row],[43925]]</f>
        <v>0</v>
      </c>
      <c r="AG40">
        <f>+Casos_PN_CORR[[#This Row],[43927]]-Casos_PN_CORR[[#This Row],[43926]]</f>
        <v>0</v>
      </c>
      <c r="AH40">
        <f>+Casos_PN_CORR[[#This Row],[43928]]-Casos_PN_CORR[[#This Row],[43927]]</f>
        <v>0</v>
      </c>
      <c r="AI40">
        <f>+Casos_PN_CORR[[#This Row],[43929]]-Casos_PN_CORR[[#This Row],[43928]]</f>
        <v>0</v>
      </c>
      <c r="AJ40">
        <f>+Casos_PN_CORR[[#This Row],[43930]]-Casos_PN_CORR[[#This Row],[43929]]</f>
        <v>0</v>
      </c>
      <c r="AK40">
        <f>+Casos_PN_CORR[[#This Row],[43931]]-Casos_PN_CORR[[#This Row],[43930]]</f>
        <v>0</v>
      </c>
      <c r="AL40">
        <f>+Casos_PN_CORR[[#This Row],[43932]]-Casos_PN_CORR[[#This Row],[43931]]</f>
        <v>0</v>
      </c>
      <c r="AM40">
        <f>+Casos_PN_CORR[[#This Row],[43933]]-Casos_PN_CORR[[#This Row],[43932]]</f>
        <v>0</v>
      </c>
      <c r="AN40">
        <f>+Casos_PN_CORR[[#This Row],[43934]]-Casos_PN_CORR[[#This Row],[43933]]</f>
        <v>0</v>
      </c>
      <c r="AO40">
        <f>+Casos_PN_CORR[[#This Row],[43935]]-Casos_PN_CORR[[#This Row],[43934]]</f>
        <v>0</v>
      </c>
      <c r="AP40">
        <f>+Casos_PN_CORR[[#This Row],[43936]]-Casos_PN_CORR[[#This Row],[43935]]</f>
        <v>0</v>
      </c>
      <c r="AQ40">
        <f>+Casos_PN_CORR[[#This Row],[43937]]-Casos_PN_CORR[[#This Row],[43936]]</f>
        <v>0</v>
      </c>
      <c r="AR40">
        <f>+Casos_PN_CORR[[#This Row],[43938]]-Casos_PN_CORR[[#This Row],[43937]]</f>
        <v>0</v>
      </c>
      <c r="AS40">
        <f>+Casos_PN_CORR[[#This Row],[43939]]-Casos_PN_CORR[[#This Row],[43938]]</f>
        <v>0</v>
      </c>
      <c r="AT40">
        <f>+Casos_PN_CORR[[#This Row],[43940]]-Casos_PN_CORR[[#This Row],[43939]]</f>
        <v>0</v>
      </c>
      <c r="AU40">
        <f>+Casos_PN_CORR[[#This Row],[43941]]-Casos_PN_CORR[[#This Row],[43940]]</f>
        <v>0</v>
      </c>
      <c r="AV40">
        <f>+Casos_PN_CORR[[#This Row],[43942]]-Casos_PN_CORR[[#This Row],[43941]]</f>
        <v>0</v>
      </c>
      <c r="AW40">
        <f>+Casos_PN_CORR[[#This Row],[43943]]-Casos_PN_CORR[[#This Row],[43942]]</f>
        <v>0</v>
      </c>
      <c r="AX40">
        <f>+Casos_PN_CORR[[#This Row],[43944]]-Casos_PN_CORR[[#This Row],[43943]]</f>
        <v>0</v>
      </c>
      <c r="AY40">
        <f>+Casos_PN_CORR[[#This Row],[43945]]-Casos_PN_CORR[[#This Row],[43944]]</f>
        <v>0</v>
      </c>
      <c r="AZ40">
        <f>+Casos_PN_CORR[[#This Row],[43946]]-Casos_PN_CORR[[#This Row],[43945]]</f>
        <v>0</v>
      </c>
      <c r="BA40">
        <f>+Casos_PN_CORR[[#This Row],[43947]]-Casos_PN_CORR[[#This Row],[43946]]</f>
        <v>0</v>
      </c>
      <c r="BB40">
        <f>+Casos_PN_CORR[[#This Row],[43948]]-Casos_PN_CORR[[#This Row],[43947]]</f>
        <v>0</v>
      </c>
      <c r="BC40">
        <f>+Casos_PN_CORR[[#This Row],[43949]]-Casos_PN_CORR[[#This Row],[43948]]</f>
        <v>0</v>
      </c>
      <c r="BD40">
        <f>+Casos_PN_CORR[[#This Row],[43950]]-Casos_PN_CORR[[#This Row],[43949]]</f>
        <v>0</v>
      </c>
      <c r="BE40">
        <f>+Casos_PN_CORR[[#This Row],[43951]]-Casos_PN_CORR[[#This Row],[43950]]</f>
        <v>0</v>
      </c>
      <c r="BF40">
        <f>+Casos_PN_CORR[[#This Row],[43952]]-Casos_PN_CORR[[#This Row],[43951]]</f>
        <v>0</v>
      </c>
      <c r="BG40">
        <f>+Casos_PN_CORR[[#This Row],[43953]]-Casos_PN_CORR[[#This Row],[43952]]</f>
        <v>0</v>
      </c>
      <c r="BH40">
        <f>+Casos_PN_CORR[[#This Row],[43954]]-Casos_PN_CORR[[#This Row],[43953]]</f>
        <v>0</v>
      </c>
      <c r="BI40">
        <f>+Casos_PN_CORR[[#This Row],[43955]]-Casos_PN_CORR[[#This Row],[43954]]</f>
        <v>0</v>
      </c>
      <c r="BJ40">
        <f>+Casos_PN_CORR[[#This Row],[43956]]-Casos_PN_CORR[[#This Row],[43955]]</f>
        <v>0</v>
      </c>
      <c r="BK40">
        <f>+Casos_PN_CORR[[#This Row],[43957]]-Casos_PN_CORR[[#This Row],[43956]]</f>
        <v>0</v>
      </c>
      <c r="BL40">
        <f>+Casos_PN_CORR[[#This Row],[43958]]-Casos_PN_CORR[[#This Row],[43957]]</f>
        <v>0</v>
      </c>
      <c r="BM40">
        <f>+Casos_PN_CORR[[#This Row],[43959]]-Casos_PN_CORR[[#This Row],[43958]]</f>
        <v>0</v>
      </c>
      <c r="BN40">
        <f>+Casos_PN_CORR[[#This Row],[43960]]-Casos_PN_CORR[[#This Row],[43959]]</f>
        <v>0</v>
      </c>
      <c r="BO40">
        <f>+Casos_PN_CORR[[#This Row],[43961]]-Casos_PN_CORR[[#This Row],[43960]]</f>
        <v>0</v>
      </c>
      <c r="BP40">
        <f>+Casos_PN_CORR[[#This Row],[43962]]-Casos_PN_CORR[[#This Row],[43961]]</f>
        <v>0</v>
      </c>
      <c r="BQ40">
        <f>+Casos_PN_CORR[[#This Row],[43963]]-Casos_PN_CORR[[#This Row],[43962]]</f>
        <v>0</v>
      </c>
      <c r="BR40">
        <f>+Casos_PN_CORR[[#This Row],[43964]]-Casos_PN_CORR[[#This Row],[43963]]</f>
        <v>0</v>
      </c>
      <c r="BS40">
        <f>+Casos_PN_CORR[[#This Row],[43965]]-Casos_PN_CORR[[#This Row],[43964]]</f>
        <v>0</v>
      </c>
      <c r="BT40">
        <f>+Casos_PN_CORR[[#This Row],[43966]]-Casos_PN_CORR[[#This Row],[43965]]</f>
        <v>0</v>
      </c>
      <c r="BU40">
        <f>+Casos_PN_CORR[[#This Row],[43967]]-Casos_PN_CORR[[#This Row],[43966]]</f>
        <v>0</v>
      </c>
      <c r="BV40">
        <f>+Casos_PN_CORR[[#This Row],[43968]]-Casos_PN_CORR[[#This Row],[43967]]</f>
        <v>0</v>
      </c>
      <c r="BW40">
        <f>+Casos_PN_CORR[[#This Row],[43969]]-Casos_PN_CORR[[#This Row],[43968]]</f>
        <v>0</v>
      </c>
      <c r="BX40">
        <f>+Casos_PN_CORR[[#This Row],[43970]]-Casos_PN_CORR[[#This Row],[43969]]</f>
        <v>0</v>
      </c>
      <c r="BY40">
        <f>+Casos_PN_CORR[[#This Row],[43971]]-Casos_PN_CORR[[#This Row],[43970]]</f>
        <v>0</v>
      </c>
      <c r="BZ40">
        <f>+Casos_PN_CORR[[#This Row],[43972]]-Casos_PN_CORR[[#This Row],[43971]]</f>
        <v>0</v>
      </c>
      <c r="CA40">
        <f>+Casos_PN_CORR[[#This Row],[43973]]-Casos_PN_CORR[[#This Row],[43972]]</f>
        <v>0</v>
      </c>
      <c r="CB40">
        <f>+Casos_PN_CORR[[#This Row],[43974]]-Casos_PN_CORR[[#This Row],[43973]]</f>
        <v>0</v>
      </c>
      <c r="CC40">
        <f>+Casos_PN_CORR[[#This Row],[43975]]-Casos_PN_CORR[[#This Row],[43974]]</f>
        <v>0</v>
      </c>
      <c r="CD40">
        <f>+Casos_PN_CORR[[#This Row],[43976]]-Casos_PN_CORR[[#This Row],[43975]]</f>
        <v>0</v>
      </c>
      <c r="CE40">
        <f>+Casos_PN_CORR[[#This Row],[43977]]-Casos_PN_CORR[[#This Row],[43976]]</f>
        <v>0</v>
      </c>
      <c r="CF40">
        <f>+Casos_PN_CORR[[#This Row],[43978]]-Casos_PN_CORR[[#This Row],[43977]]</f>
        <v>0</v>
      </c>
      <c r="CG40">
        <f>+Casos_PN_CORR[[#This Row],[43979]]-Casos_PN_CORR[[#This Row],[43978]]</f>
        <v>0</v>
      </c>
      <c r="CH40">
        <f>+Casos_PN_CORR[[#This Row],[43980]]-Casos_PN_CORR[[#This Row],[43979]]</f>
        <v>0</v>
      </c>
      <c r="CI40">
        <f>+Casos_PN_CORR[[#This Row],[43981]]-Casos_PN_CORR[[#This Row],[43980]]</f>
        <v>0</v>
      </c>
      <c r="CJ40">
        <f>+Casos_PN_CORR[[#This Row],[43982]]-Casos_PN_CORR[[#This Row],[43981]]</f>
        <v>0</v>
      </c>
      <c r="CK40">
        <f>+Casos_PN_CORR[[#This Row],[43983]]-Casos_PN_CORR[[#This Row],[43982]]</f>
        <v>0</v>
      </c>
      <c r="CL40">
        <f>+Casos_PN_CORR[[#This Row],[43984]]-Casos_PN_CORR[[#This Row],[43983]]</f>
        <v>0</v>
      </c>
      <c r="CM40">
        <f>+Casos_PN_CORR[[#This Row],[43985]]-Casos_PN_CORR[[#This Row],[43984]]</f>
        <v>0</v>
      </c>
      <c r="CN40">
        <f>+Casos_PN_CORR[[#This Row],[43986]]-Casos_PN_CORR[[#This Row],[43985]]</f>
        <v>0</v>
      </c>
      <c r="CO40">
        <f>+Casos_PN_CORR[[#This Row],[43987]]-Casos_PN_CORR[[#This Row],[43986]]</f>
        <v>157</v>
      </c>
      <c r="CP40">
        <f>+Casos_PN_CORR[[#This Row],[43988]]-Casos_PN_CORR[[#This Row],[43987]]</f>
        <v>0</v>
      </c>
      <c r="CQ40">
        <f>+Casos_PN_CORR[[#This Row],[43989]]-Casos_PN_CORR[[#This Row],[43988]]</f>
        <v>0</v>
      </c>
      <c r="CR40">
        <f>+Casos_PN_CORR[[#This Row],[43990]]-Casos_PN_CORR[[#This Row],[43989]]</f>
        <v>0</v>
      </c>
      <c r="CS40">
        <f>+Casos_PN_CORR[[#This Row],[43991]]-Casos_PN_CORR[[#This Row],[43990]]</f>
        <v>4</v>
      </c>
      <c r="CT40">
        <f>+Casos_PN_CORR[[#This Row],[43992]]-Casos_PN_CORR[[#This Row],[43991]]</f>
        <v>0</v>
      </c>
      <c r="CU40">
        <f>+Casos_PN_CORR[[#This Row],[43993]]-Casos_PN_CORR[[#This Row],[43992]]</f>
        <v>8</v>
      </c>
    </row>
    <row r="41" spans="1:99" x14ac:dyDescent="0.3">
      <c r="A41">
        <v>130701</v>
      </c>
      <c r="B41" s="2" t="s">
        <v>102</v>
      </c>
      <c r="C41" s="2" t="s">
        <v>138</v>
      </c>
      <c r="D41" s="2" t="s">
        <v>170</v>
      </c>
      <c r="E41" s="4">
        <f t="shared" si="0"/>
        <v>167</v>
      </c>
      <c r="F41">
        <f>+Casos_PN_CORR[[#This Row],[43900]]</f>
        <v>0</v>
      </c>
      <c r="G41">
        <f>+Casos_PN_CORR[[#This Row],[43901]]-Casos_PN_CORR[[#This Row],[43900]]</f>
        <v>0</v>
      </c>
      <c r="H41">
        <f>+Casos_PN_CORR[[#This Row],[43902]]-Casos_PN_CORR[[#This Row],[43901]]</f>
        <v>0</v>
      </c>
      <c r="I41">
        <f>+Casos_PN_CORR[[#This Row],[43903]]-Casos_PN_CORR[[#This Row],[43902]]</f>
        <v>0</v>
      </c>
      <c r="J41">
        <f>+Casos_PN_CORR[[#This Row],[43904]]-Casos_PN_CORR[[#This Row],[43903]]</f>
        <v>0</v>
      </c>
      <c r="K41">
        <f>+Casos_PN_CORR[[#This Row],[43905]]-Casos_PN_CORR[[#This Row],[43904]]</f>
        <v>0</v>
      </c>
      <c r="L41">
        <f>+Casos_PN_CORR[[#This Row],[43906]]-Casos_PN_CORR[[#This Row],[43905]]</f>
        <v>0</v>
      </c>
      <c r="M41">
        <f>+Casos_PN_CORR[[#This Row],[43907]]-Casos_PN_CORR[[#This Row],[43906]]</f>
        <v>0</v>
      </c>
      <c r="N41">
        <f>+Casos_PN_CORR[[#This Row],[43908]]-Casos_PN_CORR[[#This Row],[43907]]</f>
        <v>0</v>
      </c>
      <c r="O41">
        <f>+Casos_PN_CORR[[#This Row],[43909]]-Casos_PN_CORR[[#This Row],[43908]]</f>
        <v>0</v>
      </c>
      <c r="P41">
        <f>+Casos_PN_CORR[[#This Row],[43910]]-Casos_PN_CORR[[#This Row],[43909]]</f>
        <v>0</v>
      </c>
      <c r="Q41">
        <f>+Casos_PN_CORR[[#This Row],[43911]]-Casos_PN_CORR[[#This Row],[43910]]</f>
        <v>0</v>
      </c>
      <c r="R41">
        <f>+Casos_PN_CORR[[#This Row],[43912]]-Casos_PN_CORR[[#This Row],[43911]]</f>
        <v>0</v>
      </c>
      <c r="S41">
        <f>+Casos_PN_CORR[[#This Row],[43913]]-Casos_PN_CORR[[#This Row],[43912]]</f>
        <v>0</v>
      </c>
      <c r="T41">
        <f>+Casos_PN_CORR[[#This Row],[43914]]-Casos_PN_CORR[[#This Row],[43913]]</f>
        <v>0</v>
      </c>
      <c r="U41">
        <f>+Casos_PN_CORR[[#This Row],[43915]]-Casos_PN_CORR[[#This Row],[43914]]</f>
        <v>0</v>
      </c>
      <c r="V41">
        <f>+Casos_PN_CORR[[#This Row],[43916]]-Casos_PN_CORR[[#This Row],[43915]]</f>
        <v>0</v>
      </c>
      <c r="W41">
        <f>+Casos_PN_CORR[[#This Row],[43917]]-Casos_PN_CORR[[#This Row],[43916]]</f>
        <v>0</v>
      </c>
      <c r="X41">
        <f>+Casos_PN_CORR[[#This Row],[43918]]-Casos_PN_CORR[[#This Row],[43917]]</f>
        <v>0</v>
      </c>
      <c r="Y41">
        <f>+Casos_PN_CORR[[#This Row],[43919]]-Casos_PN_CORR[[#This Row],[43918]]</f>
        <v>0</v>
      </c>
      <c r="Z41">
        <f>+Casos_PN_CORR[[#This Row],[43920]]-Casos_PN_CORR[[#This Row],[43919]]</f>
        <v>0</v>
      </c>
      <c r="AA41">
        <f>+Casos_PN_CORR[[#This Row],[43921]]-Casos_PN_CORR[[#This Row],[43920]]</f>
        <v>0</v>
      </c>
      <c r="AB41">
        <f>+Casos_PN_CORR[[#This Row],[43922]]-Casos_PN_CORR[[#This Row],[43921]]</f>
        <v>0</v>
      </c>
      <c r="AC41">
        <f>+Casos_PN_CORR[[#This Row],[43923]]-Casos_PN_CORR[[#This Row],[43922]]</f>
        <v>0</v>
      </c>
      <c r="AD41">
        <f>+Casos_PN_CORR[[#This Row],[43924]]-Casos_PN_CORR[[#This Row],[43923]]</f>
        <v>0</v>
      </c>
      <c r="AE41">
        <f>+Casos_PN_CORR[[#This Row],[43925]]-Casos_PN_CORR[[#This Row],[43924]]</f>
        <v>0</v>
      </c>
      <c r="AF41">
        <f>+Casos_PN_CORR[[#This Row],[43926]]-Casos_PN_CORR[[#This Row],[43925]]</f>
        <v>0</v>
      </c>
      <c r="AG41">
        <f>+Casos_PN_CORR[[#This Row],[43927]]-Casos_PN_CORR[[#This Row],[43926]]</f>
        <v>0</v>
      </c>
      <c r="AH41">
        <f>+Casos_PN_CORR[[#This Row],[43928]]-Casos_PN_CORR[[#This Row],[43927]]</f>
        <v>0</v>
      </c>
      <c r="AI41">
        <f>+Casos_PN_CORR[[#This Row],[43929]]-Casos_PN_CORR[[#This Row],[43928]]</f>
        <v>0</v>
      </c>
      <c r="AJ41">
        <f>+Casos_PN_CORR[[#This Row],[43930]]-Casos_PN_CORR[[#This Row],[43929]]</f>
        <v>0</v>
      </c>
      <c r="AK41">
        <f>+Casos_PN_CORR[[#This Row],[43931]]-Casos_PN_CORR[[#This Row],[43930]]</f>
        <v>0</v>
      </c>
      <c r="AL41">
        <f>+Casos_PN_CORR[[#This Row],[43932]]-Casos_PN_CORR[[#This Row],[43931]]</f>
        <v>0</v>
      </c>
      <c r="AM41">
        <f>+Casos_PN_CORR[[#This Row],[43933]]-Casos_PN_CORR[[#This Row],[43932]]</f>
        <v>0</v>
      </c>
      <c r="AN41">
        <f>+Casos_PN_CORR[[#This Row],[43934]]-Casos_PN_CORR[[#This Row],[43933]]</f>
        <v>0</v>
      </c>
      <c r="AO41">
        <f>+Casos_PN_CORR[[#This Row],[43935]]-Casos_PN_CORR[[#This Row],[43934]]</f>
        <v>0</v>
      </c>
      <c r="AP41">
        <f>+Casos_PN_CORR[[#This Row],[43936]]-Casos_PN_CORR[[#This Row],[43935]]</f>
        <v>0</v>
      </c>
      <c r="AQ41">
        <f>+Casos_PN_CORR[[#This Row],[43937]]-Casos_PN_CORR[[#This Row],[43936]]</f>
        <v>0</v>
      </c>
      <c r="AR41">
        <f>+Casos_PN_CORR[[#This Row],[43938]]-Casos_PN_CORR[[#This Row],[43937]]</f>
        <v>0</v>
      </c>
      <c r="AS41">
        <f>+Casos_PN_CORR[[#This Row],[43939]]-Casos_PN_CORR[[#This Row],[43938]]</f>
        <v>0</v>
      </c>
      <c r="AT41">
        <f>+Casos_PN_CORR[[#This Row],[43940]]-Casos_PN_CORR[[#This Row],[43939]]</f>
        <v>0</v>
      </c>
      <c r="AU41">
        <f>+Casos_PN_CORR[[#This Row],[43941]]-Casos_PN_CORR[[#This Row],[43940]]</f>
        <v>0</v>
      </c>
      <c r="AV41">
        <f>+Casos_PN_CORR[[#This Row],[43942]]-Casos_PN_CORR[[#This Row],[43941]]</f>
        <v>0</v>
      </c>
      <c r="AW41">
        <f>+Casos_PN_CORR[[#This Row],[43943]]-Casos_PN_CORR[[#This Row],[43942]]</f>
        <v>0</v>
      </c>
      <c r="AX41">
        <f>+Casos_PN_CORR[[#This Row],[43944]]-Casos_PN_CORR[[#This Row],[43943]]</f>
        <v>0</v>
      </c>
      <c r="AY41">
        <f>+Casos_PN_CORR[[#This Row],[43945]]-Casos_PN_CORR[[#This Row],[43944]]</f>
        <v>0</v>
      </c>
      <c r="AZ41">
        <f>+Casos_PN_CORR[[#This Row],[43946]]-Casos_PN_CORR[[#This Row],[43945]]</f>
        <v>0</v>
      </c>
      <c r="BA41">
        <f>+Casos_PN_CORR[[#This Row],[43947]]-Casos_PN_CORR[[#This Row],[43946]]</f>
        <v>0</v>
      </c>
      <c r="BB41">
        <f>+Casos_PN_CORR[[#This Row],[43948]]-Casos_PN_CORR[[#This Row],[43947]]</f>
        <v>0</v>
      </c>
      <c r="BC41">
        <f>+Casos_PN_CORR[[#This Row],[43949]]-Casos_PN_CORR[[#This Row],[43948]]</f>
        <v>0</v>
      </c>
      <c r="BD41">
        <f>+Casos_PN_CORR[[#This Row],[43950]]-Casos_PN_CORR[[#This Row],[43949]]</f>
        <v>0</v>
      </c>
      <c r="BE41">
        <f>+Casos_PN_CORR[[#This Row],[43951]]-Casos_PN_CORR[[#This Row],[43950]]</f>
        <v>0</v>
      </c>
      <c r="BF41">
        <f>+Casos_PN_CORR[[#This Row],[43952]]-Casos_PN_CORR[[#This Row],[43951]]</f>
        <v>0</v>
      </c>
      <c r="BG41">
        <f>+Casos_PN_CORR[[#This Row],[43953]]-Casos_PN_CORR[[#This Row],[43952]]</f>
        <v>0</v>
      </c>
      <c r="BH41">
        <f>+Casos_PN_CORR[[#This Row],[43954]]-Casos_PN_CORR[[#This Row],[43953]]</f>
        <v>0</v>
      </c>
      <c r="BI41">
        <f>+Casos_PN_CORR[[#This Row],[43955]]-Casos_PN_CORR[[#This Row],[43954]]</f>
        <v>0</v>
      </c>
      <c r="BJ41">
        <f>+Casos_PN_CORR[[#This Row],[43956]]-Casos_PN_CORR[[#This Row],[43955]]</f>
        <v>0</v>
      </c>
      <c r="BK41">
        <f>+Casos_PN_CORR[[#This Row],[43957]]-Casos_PN_CORR[[#This Row],[43956]]</f>
        <v>0</v>
      </c>
      <c r="BL41">
        <f>+Casos_PN_CORR[[#This Row],[43958]]-Casos_PN_CORR[[#This Row],[43957]]</f>
        <v>0</v>
      </c>
      <c r="BM41">
        <f>+Casos_PN_CORR[[#This Row],[43959]]-Casos_PN_CORR[[#This Row],[43958]]</f>
        <v>0</v>
      </c>
      <c r="BN41">
        <f>+Casos_PN_CORR[[#This Row],[43960]]-Casos_PN_CORR[[#This Row],[43959]]</f>
        <v>0</v>
      </c>
      <c r="BO41">
        <f>+Casos_PN_CORR[[#This Row],[43961]]-Casos_PN_CORR[[#This Row],[43960]]</f>
        <v>0</v>
      </c>
      <c r="BP41">
        <f>+Casos_PN_CORR[[#This Row],[43962]]-Casos_PN_CORR[[#This Row],[43961]]</f>
        <v>0</v>
      </c>
      <c r="BQ41">
        <f>+Casos_PN_CORR[[#This Row],[43963]]-Casos_PN_CORR[[#This Row],[43962]]</f>
        <v>0</v>
      </c>
      <c r="BR41">
        <f>+Casos_PN_CORR[[#This Row],[43964]]-Casos_PN_CORR[[#This Row],[43963]]</f>
        <v>0</v>
      </c>
      <c r="BS41">
        <f>+Casos_PN_CORR[[#This Row],[43965]]-Casos_PN_CORR[[#This Row],[43964]]</f>
        <v>0</v>
      </c>
      <c r="BT41">
        <f>+Casos_PN_CORR[[#This Row],[43966]]-Casos_PN_CORR[[#This Row],[43965]]</f>
        <v>0</v>
      </c>
      <c r="BU41">
        <f>+Casos_PN_CORR[[#This Row],[43967]]-Casos_PN_CORR[[#This Row],[43966]]</f>
        <v>0</v>
      </c>
      <c r="BV41">
        <f>+Casos_PN_CORR[[#This Row],[43968]]-Casos_PN_CORR[[#This Row],[43967]]</f>
        <v>0</v>
      </c>
      <c r="BW41">
        <f>+Casos_PN_CORR[[#This Row],[43969]]-Casos_PN_CORR[[#This Row],[43968]]</f>
        <v>0</v>
      </c>
      <c r="BX41">
        <f>+Casos_PN_CORR[[#This Row],[43970]]-Casos_PN_CORR[[#This Row],[43969]]</f>
        <v>0</v>
      </c>
      <c r="BY41">
        <f>+Casos_PN_CORR[[#This Row],[43971]]-Casos_PN_CORR[[#This Row],[43970]]</f>
        <v>0</v>
      </c>
      <c r="BZ41">
        <f>+Casos_PN_CORR[[#This Row],[43972]]-Casos_PN_CORR[[#This Row],[43971]]</f>
        <v>0</v>
      </c>
      <c r="CA41">
        <f>+Casos_PN_CORR[[#This Row],[43973]]-Casos_PN_CORR[[#This Row],[43972]]</f>
        <v>0</v>
      </c>
      <c r="CB41">
        <f>+Casos_PN_CORR[[#This Row],[43974]]-Casos_PN_CORR[[#This Row],[43973]]</f>
        <v>0</v>
      </c>
      <c r="CC41">
        <f>+Casos_PN_CORR[[#This Row],[43975]]-Casos_PN_CORR[[#This Row],[43974]]</f>
        <v>0</v>
      </c>
      <c r="CD41">
        <f>+Casos_PN_CORR[[#This Row],[43976]]-Casos_PN_CORR[[#This Row],[43975]]</f>
        <v>0</v>
      </c>
      <c r="CE41">
        <f>+Casos_PN_CORR[[#This Row],[43977]]-Casos_PN_CORR[[#This Row],[43976]]</f>
        <v>0</v>
      </c>
      <c r="CF41">
        <f>+Casos_PN_CORR[[#This Row],[43978]]-Casos_PN_CORR[[#This Row],[43977]]</f>
        <v>0</v>
      </c>
      <c r="CG41">
        <f>+Casos_PN_CORR[[#This Row],[43979]]-Casos_PN_CORR[[#This Row],[43978]]</f>
        <v>0</v>
      </c>
      <c r="CH41">
        <f>+Casos_PN_CORR[[#This Row],[43980]]-Casos_PN_CORR[[#This Row],[43979]]</f>
        <v>0</v>
      </c>
      <c r="CI41">
        <f>+Casos_PN_CORR[[#This Row],[43981]]-Casos_PN_CORR[[#This Row],[43980]]</f>
        <v>0</v>
      </c>
      <c r="CJ41">
        <f>+Casos_PN_CORR[[#This Row],[43982]]-Casos_PN_CORR[[#This Row],[43981]]</f>
        <v>0</v>
      </c>
      <c r="CK41">
        <f>+Casos_PN_CORR[[#This Row],[43983]]-Casos_PN_CORR[[#This Row],[43982]]</f>
        <v>0</v>
      </c>
      <c r="CL41">
        <f>+Casos_PN_CORR[[#This Row],[43984]]-Casos_PN_CORR[[#This Row],[43983]]</f>
        <v>0</v>
      </c>
      <c r="CM41">
        <f>+Casos_PN_CORR[[#This Row],[43985]]-Casos_PN_CORR[[#This Row],[43984]]</f>
        <v>0</v>
      </c>
      <c r="CN41">
        <f>+Casos_PN_CORR[[#This Row],[43986]]-Casos_PN_CORR[[#This Row],[43985]]</f>
        <v>0</v>
      </c>
      <c r="CO41">
        <f>+Casos_PN_CORR[[#This Row],[43987]]-Casos_PN_CORR[[#This Row],[43986]]</f>
        <v>167</v>
      </c>
      <c r="CP41">
        <f>+Casos_PN_CORR[[#This Row],[43988]]-Casos_PN_CORR[[#This Row],[43987]]</f>
        <v>0</v>
      </c>
      <c r="CQ41">
        <f>+Casos_PN_CORR[[#This Row],[43989]]-Casos_PN_CORR[[#This Row],[43988]]</f>
        <v>0</v>
      </c>
      <c r="CR41">
        <f>+Casos_PN_CORR[[#This Row],[43990]]-Casos_PN_CORR[[#This Row],[43989]]</f>
        <v>0</v>
      </c>
      <c r="CS41">
        <f>+Casos_PN_CORR[[#This Row],[43991]]-Casos_PN_CORR[[#This Row],[43990]]</f>
        <v>0</v>
      </c>
      <c r="CT41">
        <f>+Casos_PN_CORR[[#This Row],[43992]]-Casos_PN_CORR[[#This Row],[43991]]</f>
        <v>0</v>
      </c>
      <c r="CU41">
        <f>+Casos_PN_CORR[[#This Row],[43993]]-Casos_PN_CORR[[#This Row],[43992]]</f>
        <v>0</v>
      </c>
    </row>
    <row r="42" spans="1:99" x14ac:dyDescent="0.3">
      <c r="A42">
        <v>130702</v>
      </c>
      <c r="B42" s="2" t="s">
        <v>102</v>
      </c>
      <c r="C42" s="2" t="s">
        <v>138</v>
      </c>
      <c r="D42" s="2" t="s">
        <v>147</v>
      </c>
      <c r="E42" s="4">
        <f t="shared" si="0"/>
        <v>163</v>
      </c>
      <c r="F42">
        <f>+Casos_PN_CORR[[#This Row],[43900]]</f>
        <v>0</v>
      </c>
      <c r="G42">
        <f>+Casos_PN_CORR[[#This Row],[43901]]-Casos_PN_CORR[[#This Row],[43900]]</f>
        <v>0</v>
      </c>
      <c r="H42">
        <f>+Casos_PN_CORR[[#This Row],[43902]]-Casos_PN_CORR[[#This Row],[43901]]</f>
        <v>0</v>
      </c>
      <c r="I42">
        <f>+Casos_PN_CORR[[#This Row],[43903]]-Casos_PN_CORR[[#This Row],[43902]]</f>
        <v>0</v>
      </c>
      <c r="J42">
        <f>+Casos_PN_CORR[[#This Row],[43904]]-Casos_PN_CORR[[#This Row],[43903]]</f>
        <v>0</v>
      </c>
      <c r="K42">
        <f>+Casos_PN_CORR[[#This Row],[43905]]-Casos_PN_CORR[[#This Row],[43904]]</f>
        <v>0</v>
      </c>
      <c r="L42">
        <f>+Casos_PN_CORR[[#This Row],[43906]]-Casos_PN_CORR[[#This Row],[43905]]</f>
        <v>0</v>
      </c>
      <c r="M42">
        <f>+Casos_PN_CORR[[#This Row],[43907]]-Casos_PN_CORR[[#This Row],[43906]]</f>
        <v>0</v>
      </c>
      <c r="N42">
        <f>+Casos_PN_CORR[[#This Row],[43908]]-Casos_PN_CORR[[#This Row],[43907]]</f>
        <v>0</v>
      </c>
      <c r="O42">
        <f>+Casos_PN_CORR[[#This Row],[43909]]-Casos_PN_CORR[[#This Row],[43908]]</f>
        <v>0</v>
      </c>
      <c r="P42">
        <f>+Casos_PN_CORR[[#This Row],[43910]]-Casos_PN_CORR[[#This Row],[43909]]</f>
        <v>0</v>
      </c>
      <c r="Q42">
        <f>+Casos_PN_CORR[[#This Row],[43911]]-Casos_PN_CORR[[#This Row],[43910]]</f>
        <v>0</v>
      </c>
      <c r="R42">
        <f>+Casos_PN_CORR[[#This Row],[43912]]-Casos_PN_CORR[[#This Row],[43911]]</f>
        <v>0</v>
      </c>
      <c r="S42">
        <f>+Casos_PN_CORR[[#This Row],[43913]]-Casos_PN_CORR[[#This Row],[43912]]</f>
        <v>0</v>
      </c>
      <c r="T42">
        <f>+Casos_PN_CORR[[#This Row],[43914]]-Casos_PN_CORR[[#This Row],[43913]]</f>
        <v>0</v>
      </c>
      <c r="U42">
        <f>+Casos_PN_CORR[[#This Row],[43915]]-Casos_PN_CORR[[#This Row],[43914]]</f>
        <v>0</v>
      </c>
      <c r="V42">
        <f>+Casos_PN_CORR[[#This Row],[43916]]-Casos_PN_CORR[[#This Row],[43915]]</f>
        <v>0</v>
      </c>
      <c r="W42">
        <f>+Casos_PN_CORR[[#This Row],[43917]]-Casos_PN_CORR[[#This Row],[43916]]</f>
        <v>0</v>
      </c>
      <c r="X42">
        <f>+Casos_PN_CORR[[#This Row],[43918]]-Casos_PN_CORR[[#This Row],[43917]]</f>
        <v>0</v>
      </c>
      <c r="Y42">
        <f>+Casos_PN_CORR[[#This Row],[43919]]-Casos_PN_CORR[[#This Row],[43918]]</f>
        <v>0</v>
      </c>
      <c r="Z42">
        <f>+Casos_PN_CORR[[#This Row],[43920]]-Casos_PN_CORR[[#This Row],[43919]]</f>
        <v>0</v>
      </c>
      <c r="AA42">
        <f>+Casos_PN_CORR[[#This Row],[43921]]-Casos_PN_CORR[[#This Row],[43920]]</f>
        <v>0</v>
      </c>
      <c r="AB42">
        <f>+Casos_PN_CORR[[#This Row],[43922]]-Casos_PN_CORR[[#This Row],[43921]]</f>
        <v>0</v>
      </c>
      <c r="AC42">
        <f>+Casos_PN_CORR[[#This Row],[43923]]-Casos_PN_CORR[[#This Row],[43922]]</f>
        <v>0</v>
      </c>
      <c r="AD42">
        <f>+Casos_PN_CORR[[#This Row],[43924]]-Casos_PN_CORR[[#This Row],[43923]]</f>
        <v>0</v>
      </c>
      <c r="AE42">
        <f>+Casos_PN_CORR[[#This Row],[43925]]-Casos_PN_CORR[[#This Row],[43924]]</f>
        <v>0</v>
      </c>
      <c r="AF42">
        <f>+Casos_PN_CORR[[#This Row],[43926]]-Casos_PN_CORR[[#This Row],[43925]]</f>
        <v>0</v>
      </c>
      <c r="AG42">
        <f>+Casos_PN_CORR[[#This Row],[43927]]-Casos_PN_CORR[[#This Row],[43926]]</f>
        <v>0</v>
      </c>
      <c r="AH42">
        <f>+Casos_PN_CORR[[#This Row],[43928]]-Casos_PN_CORR[[#This Row],[43927]]</f>
        <v>0</v>
      </c>
      <c r="AI42">
        <f>+Casos_PN_CORR[[#This Row],[43929]]-Casos_PN_CORR[[#This Row],[43928]]</f>
        <v>0</v>
      </c>
      <c r="AJ42">
        <f>+Casos_PN_CORR[[#This Row],[43930]]-Casos_PN_CORR[[#This Row],[43929]]</f>
        <v>0</v>
      </c>
      <c r="AK42">
        <f>+Casos_PN_CORR[[#This Row],[43931]]-Casos_PN_CORR[[#This Row],[43930]]</f>
        <v>0</v>
      </c>
      <c r="AL42">
        <f>+Casos_PN_CORR[[#This Row],[43932]]-Casos_PN_CORR[[#This Row],[43931]]</f>
        <v>0</v>
      </c>
      <c r="AM42">
        <f>+Casos_PN_CORR[[#This Row],[43933]]-Casos_PN_CORR[[#This Row],[43932]]</f>
        <v>0</v>
      </c>
      <c r="AN42">
        <f>+Casos_PN_CORR[[#This Row],[43934]]-Casos_PN_CORR[[#This Row],[43933]]</f>
        <v>0</v>
      </c>
      <c r="AO42">
        <f>+Casos_PN_CORR[[#This Row],[43935]]-Casos_PN_CORR[[#This Row],[43934]]</f>
        <v>0</v>
      </c>
      <c r="AP42">
        <f>+Casos_PN_CORR[[#This Row],[43936]]-Casos_PN_CORR[[#This Row],[43935]]</f>
        <v>0</v>
      </c>
      <c r="AQ42">
        <f>+Casos_PN_CORR[[#This Row],[43937]]-Casos_PN_CORR[[#This Row],[43936]]</f>
        <v>0</v>
      </c>
      <c r="AR42">
        <f>+Casos_PN_CORR[[#This Row],[43938]]-Casos_PN_CORR[[#This Row],[43937]]</f>
        <v>0</v>
      </c>
      <c r="AS42">
        <f>+Casos_PN_CORR[[#This Row],[43939]]-Casos_PN_CORR[[#This Row],[43938]]</f>
        <v>0</v>
      </c>
      <c r="AT42">
        <f>+Casos_PN_CORR[[#This Row],[43940]]-Casos_PN_CORR[[#This Row],[43939]]</f>
        <v>0</v>
      </c>
      <c r="AU42">
        <f>+Casos_PN_CORR[[#This Row],[43941]]-Casos_PN_CORR[[#This Row],[43940]]</f>
        <v>0</v>
      </c>
      <c r="AV42">
        <f>+Casos_PN_CORR[[#This Row],[43942]]-Casos_PN_CORR[[#This Row],[43941]]</f>
        <v>0</v>
      </c>
      <c r="AW42">
        <f>+Casos_PN_CORR[[#This Row],[43943]]-Casos_PN_CORR[[#This Row],[43942]]</f>
        <v>0</v>
      </c>
      <c r="AX42">
        <f>+Casos_PN_CORR[[#This Row],[43944]]-Casos_PN_CORR[[#This Row],[43943]]</f>
        <v>0</v>
      </c>
      <c r="AY42">
        <f>+Casos_PN_CORR[[#This Row],[43945]]-Casos_PN_CORR[[#This Row],[43944]]</f>
        <v>0</v>
      </c>
      <c r="AZ42">
        <f>+Casos_PN_CORR[[#This Row],[43946]]-Casos_PN_CORR[[#This Row],[43945]]</f>
        <v>0</v>
      </c>
      <c r="BA42">
        <f>+Casos_PN_CORR[[#This Row],[43947]]-Casos_PN_CORR[[#This Row],[43946]]</f>
        <v>0</v>
      </c>
      <c r="BB42">
        <f>+Casos_PN_CORR[[#This Row],[43948]]-Casos_PN_CORR[[#This Row],[43947]]</f>
        <v>0</v>
      </c>
      <c r="BC42">
        <f>+Casos_PN_CORR[[#This Row],[43949]]-Casos_PN_CORR[[#This Row],[43948]]</f>
        <v>0</v>
      </c>
      <c r="BD42">
        <f>+Casos_PN_CORR[[#This Row],[43950]]-Casos_PN_CORR[[#This Row],[43949]]</f>
        <v>0</v>
      </c>
      <c r="BE42">
        <f>+Casos_PN_CORR[[#This Row],[43951]]-Casos_PN_CORR[[#This Row],[43950]]</f>
        <v>0</v>
      </c>
      <c r="BF42">
        <f>+Casos_PN_CORR[[#This Row],[43952]]-Casos_PN_CORR[[#This Row],[43951]]</f>
        <v>0</v>
      </c>
      <c r="BG42">
        <f>+Casos_PN_CORR[[#This Row],[43953]]-Casos_PN_CORR[[#This Row],[43952]]</f>
        <v>0</v>
      </c>
      <c r="BH42">
        <f>+Casos_PN_CORR[[#This Row],[43954]]-Casos_PN_CORR[[#This Row],[43953]]</f>
        <v>0</v>
      </c>
      <c r="BI42">
        <f>+Casos_PN_CORR[[#This Row],[43955]]-Casos_PN_CORR[[#This Row],[43954]]</f>
        <v>0</v>
      </c>
      <c r="BJ42">
        <f>+Casos_PN_CORR[[#This Row],[43956]]-Casos_PN_CORR[[#This Row],[43955]]</f>
        <v>0</v>
      </c>
      <c r="BK42">
        <f>+Casos_PN_CORR[[#This Row],[43957]]-Casos_PN_CORR[[#This Row],[43956]]</f>
        <v>0</v>
      </c>
      <c r="BL42">
        <f>+Casos_PN_CORR[[#This Row],[43958]]-Casos_PN_CORR[[#This Row],[43957]]</f>
        <v>0</v>
      </c>
      <c r="BM42">
        <f>+Casos_PN_CORR[[#This Row],[43959]]-Casos_PN_CORR[[#This Row],[43958]]</f>
        <v>0</v>
      </c>
      <c r="BN42">
        <f>+Casos_PN_CORR[[#This Row],[43960]]-Casos_PN_CORR[[#This Row],[43959]]</f>
        <v>0</v>
      </c>
      <c r="BO42">
        <f>+Casos_PN_CORR[[#This Row],[43961]]-Casos_PN_CORR[[#This Row],[43960]]</f>
        <v>0</v>
      </c>
      <c r="BP42">
        <f>+Casos_PN_CORR[[#This Row],[43962]]-Casos_PN_CORR[[#This Row],[43961]]</f>
        <v>0</v>
      </c>
      <c r="BQ42">
        <f>+Casos_PN_CORR[[#This Row],[43963]]-Casos_PN_CORR[[#This Row],[43962]]</f>
        <v>0</v>
      </c>
      <c r="BR42">
        <f>+Casos_PN_CORR[[#This Row],[43964]]-Casos_PN_CORR[[#This Row],[43963]]</f>
        <v>0</v>
      </c>
      <c r="BS42">
        <f>+Casos_PN_CORR[[#This Row],[43965]]-Casos_PN_CORR[[#This Row],[43964]]</f>
        <v>0</v>
      </c>
      <c r="BT42">
        <f>+Casos_PN_CORR[[#This Row],[43966]]-Casos_PN_CORR[[#This Row],[43965]]</f>
        <v>0</v>
      </c>
      <c r="BU42">
        <f>+Casos_PN_CORR[[#This Row],[43967]]-Casos_PN_CORR[[#This Row],[43966]]</f>
        <v>0</v>
      </c>
      <c r="BV42">
        <f>+Casos_PN_CORR[[#This Row],[43968]]-Casos_PN_CORR[[#This Row],[43967]]</f>
        <v>0</v>
      </c>
      <c r="BW42">
        <f>+Casos_PN_CORR[[#This Row],[43969]]-Casos_PN_CORR[[#This Row],[43968]]</f>
        <v>0</v>
      </c>
      <c r="BX42">
        <f>+Casos_PN_CORR[[#This Row],[43970]]-Casos_PN_CORR[[#This Row],[43969]]</f>
        <v>0</v>
      </c>
      <c r="BY42">
        <f>+Casos_PN_CORR[[#This Row],[43971]]-Casos_PN_CORR[[#This Row],[43970]]</f>
        <v>0</v>
      </c>
      <c r="BZ42">
        <f>+Casos_PN_CORR[[#This Row],[43972]]-Casos_PN_CORR[[#This Row],[43971]]</f>
        <v>0</v>
      </c>
      <c r="CA42">
        <f>+Casos_PN_CORR[[#This Row],[43973]]-Casos_PN_CORR[[#This Row],[43972]]</f>
        <v>0</v>
      </c>
      <c r="CB42">
        <f>+Casos_PN_CORR[[#This Row],[43974]]-Casos_PN_CORR[[#This Row],[43973]]</f>
        <v>0</v>
      </c>
      <c r="CC42">
        <f>+Casos_PN_CORR[[#This Row],[43975]]-Casos_PN_CORR[[#This Row],[43974]]</f>
        <v>0</v>
      </c>
      <c r="CD42">
        <f>+Casos_PN_CORR[[#This Row],[43976]]-Casos_PN_CORR[[#This Row],[43975]]</f>
        <v>0</v>
      </c>
      <c r="CE42">
        <f>+Casos_PN_CORR[[#This Row],[43977]]-Casos_PN_CORR[[#This Row],[43976]]</f>
        <v>0</v>
      </c>
      <c r="CF42">
        <f>+Casos_PN_CORR[[#This Row],[43978]]-Casos_PN_CORR[[#This Row],[43977]]</f>
        <v>0</v>
      </c>
      <c r="CG42">
        <f>+Casos_PN_CORR[[#This Row],[43979]]-Casos_PN_CORR[[#This Row],[43978]]</f>
        <v>0</v>
      </c>
      <c r="CH42">
        <f>+Casos_PN_CORR[[#This Row],[43980]]-Casos_PN_CORR[[#This Row],[43979]]</f>
        <v>0</v>
      </c>
      <c r="CI42">
        <f>+Casos_PN_CORR[[#This Row],[43981]]-Casos_PN_CORR[[#This Row],[43980]]</f>
        <v>0</v>
      </c>
      <c r="CJ42">
        <f>+Casos_PN_CORR[[#This Row],[43982]]-Casos_PN_CORR[[#This Row],[43981]]</f>
        <v>0</v>
      </c>
      <c r="CK42">
        <f>+Casos_PN_CORR[[#This Row],[43983]]-Casos_PN_CORR[[#This Row],[43982]]</f>
        <v>0</v>
      </c>
      <c r="CL42">
        <f>+Casos_PN_CORR[[#This Row],[43984]]-Casos_PN_CORR[[#This Row],[43983]]</f>
        <v>0</v>
      </c>
      <c r="CM42">
        <f>+Casos_PN_CORR[[#This Row],[43985]]-Casos_PN_CORR[[#This Row],[43984]]</f>
        <v>0</v>
      </c>
      <c r="CN42">
        <f>+Casos_PN_CORR[[#This Row],[43986]]-Casos_PN_CORR[[#This Row],[43985]]</f>
        <v>0</v>
      </c>
      <c r="CO42">
        <f>+Casos_PN_CORR[[#This Row],[43987]]-Casos_PN_CORR[[#This Row],[43986]]</f>
        <v>139</v>
      </c>
      <c r="CP42">
        <f>+Casos_PN_CORR[[#This Row],[43988]]-Casos_PN_CORR[[#This Row],[43987]]</f>
        <v>0</v>
      </c>
      <c r="CQ42">
        <f>+Casos_PN_CORR[[#This Row],[43989]]-Casos_PN_CORR[[#This Row],[43988]]</f>
        <v>0</v>
      </c>
      <c r="CR42">
        <f>+Casos_PN_CORR[[#This Row],[43990]]-Casos_PN_CORR[[#This Row],[43989]]</f>
        <v>0</v>
      </c>
      <c r="CS42">
        <f>+Casos_PN_CORR[[#This Row],[43991]]-Casos_PN_CORR[[#This Row],[43990]]</f>
        <v>16</v>
      </c>
      <c r="CT42">
        <f>+Casos_PN_CORR[[#This Row],[43992]]-Casos_PN_CORR[[#This Row],[43991]]</f>
        <v>0</v>
      </c>
      <c r="CU42">
        <f>+Casos_PN_CORR[[#This Row],[43993]]-Casos_PN_CORR[[#This Row],[43992]]</f>
        <v>8</v>
      </c>
    </row>
    <row r="43" spans="1:99" x14ac:dyDescent="0.3">
      <c r="A43">
        <v>10402</v>
      </c>
      <c r="B43" s="2" t="s">
        <v>163</v>
      </c>
      <c r="C43" s="2" t="s">
        <v>273</v>
      </c>
      <c r="D43" s="2" t="s">
        <v>460</v>
      </c>
      <c r="E43" s="4">
        <f t="shared" si="0"/>
        <v>151</v>
      </c>
      <c r="F43">
        <f>+Casos_PN_CORR[[#This Row],[43900]]</f>
        <v>0</v>
      </c>
      <c r="G43">
        <f>+Casos_PN_CORR[[#This Row],[43901]]-Casos_PN_CORR[[#This Row],[43900]]</f>
        <v>0</v>
      </c>
      <c r="H43">
        <f>+Casos_PN_CORR[[#This Row],[43902]]-Casos_PN_CORR[[#This Row],[43901]]</f>
        <v>0</v>
      </c>
      <c r="I43">
        <f>+Casos_PN_CORR[[#This Row],[43903]]-Casos_PN_CORR[[#This Row],[43902]]</f>
        <v>0</v>
      </c>
      <c r="J43">
        <f>+Casos_PN_CORR[[#This Row],[43904]]-Casos_PN_CORR[[#This Row],[43903]]</f>
        <v>0</v>
      </c>
      <c r="K43">
        <f>+Casos_PN_CORR[[#This Row],[43905]]-Casos_PN_CORR[[#This Row],[43904]]</f>
        <v>0</v>
      </c>
      <c r="L43">
        <f>+Casos_PN_CORR[[#This Row],[43906]]-Casos_PN_CORR[[#This Row],[43905]]</f>
        <v>0</v>
      </c>
      <c r="M43">
        <f>+Casos_PN_CORR[[#This Row],[43907]]-Casos_PN_CORR[[#This Row],[43906]]</f>
        <v>0</v>
      </c>
      <c r="N43">
        <f>+Casos_PN_CORR[[#This Row],[43908]]-Casos_PN_CORR[[#This Row],[43907]]</f>
        <v>0</v>
      </c>
      <c r="O43">
        <f>+Casos_PN_CORR[[#This Row],[43909]]-Casos_PN_CORR[[#This Row],[43908]]</f>
        <v>0</v>
      </c>
      <c r="P43">
        <f>+Casos_PN_CORR[[#This Row],[43910]]-Casos_PN_CORR[[#This Row],[43909]]</f>
        <v>0</v>
      </c>
      <c r="Q43">
        <f>+Casos_PN_CORR[[#This Row],[43911]]-Casos_PN_CORR[[#This Row],[43910]]</f>
        <v>0</v>
      </c>
      <c r="R43">
        <f>+Casos_PN_CORR[[#This Row],[43912]]-Casos_PN_CORR[[#This Row],[43911]]</f>
        <v>0</v>
      </c>
      <c r="S43">
        <f>+Casos_PN_CORR[[#This Row],[43913]]-Casos_PN_CORR[[#This Row],[43912]]</f>
        <v>0</v>
      </c>
      <c r="T43">
        <f>+Casos_PN_CORR[[#This Row],[43914]]-Casos_PN_CORR[[#This Row],[43913]]</f>
        <v>0</v>
      </c>
      <c r="U43">
        <f>+Casos_PN_CORR[[#This Row],[43915]]-Casos_PN_CORR[[#This Row],[43914]]</f>
        <v>0</v>
      </c>
      <c r="V43">
        <f>+Casos_PN_CORR[[#This Row],[43916]]-Casos_PN_CORR[[#This Row],[43915]]</f>
        <v>0</v>
      </c>
      <c r="W43">
        <f>+Casos_PN_CORR[[#This Row],[43917]]-Casos_PN_CORR[[#This Row],[43916]]</f>
        <v>0</v>
      </c>
      <c r="X43">
        <f>+Casos_PN_CORR[[#This Row],[43918]]-Casos_PN_CORR[[#This Row],[43917]]</f>
        <v>0</v>
      </c>
      <c r="Y43">
        <f>+Casos_PN_CORR[[#This Row],[43919]]-Casos_PN_CORR[[#This Row],[43918]]</f>
        <v>0</v>
      </c>
      <c r="Z43">
        <f>+Casos_PN_CORR[[#This Row],[43920]]-Casos_PN_CORR[[#This Row],[43919]]</f>
        <v>0</v>
      </c>
      <c r="AA43">
        <f>+Casos_PN_CORR[[#This Row],[43921]]-Casos_PN_CORR[[#This Row],[43920]]</f>
        <v>0</v>
      </c>
      <c r="AB43">
        <f>+Casos_PN_CORR[[#This Row],[43922]]-Casos_PN_CORR[[#This Row],[43921]]</f>
        <v>0</v>
      </c>
      <c r="AC43">
        <f>+Casos_PN_CORR[[#This Row],[43923]]-Casos_PN_CORR[[#This Row],[43922]]</f>
        <v>0</v>
      </c>
      <c r="AD43">
        <f>+Casos_PN_CORR[[#This Row],[43924]]-Casos_PN_CORR[[#This Row],[43923]]</f>
        <v>0</v>
      </c>
      <c r="AE43">
        <f>+Casos_PN_CORR[[#This Row],[43925]]-Casos_PN_CORR[[#This Row],[43924]]</f>
        <v>0</v>
      </c>
      <c r="AF43">
        <f>+Casos_PN_CORR[[#This Row],[43926]]-Casos_PN_CORR[[#This Row],[43925]]</f>
        <v>0</v>
      </c>
      <c r="AG43">
        <f>+Casos_PN_CORR[[#This Row],[43927]]-Casos_PN_CORR[[#This Row],[43926]]</f>
        <v>0</v>
      </c>
      <c r="AH43">
        <f>+Casos_PN_CORR[[#This Row],[43928]]-Casos_PN_CORR[[#This Row],[43927]]</f>
        <v>0</v>
      </c>
      <c r="AI43">
        <f>+Casos_PN_CORR[[#This Row],[43929]]-Casos_PN_CORR[[#This Row],[43928]]</f>
        <v>0</v>
      </c>
      <c r="AJ43">
        <f>+Casos_PN_CORR[[#This Row],[43930]]-Casos_PN_CORR[[#This Row],[43929]]</f>
        <v>0</v>
      </c>
      <c r="AK43">
        <f>+Casos_PN_CORR[[#This Row],[43931]]-Casos_PN_CORR[[#This Row],[43930]]</f>
        <v>0</v>
      </c>
      <c r="AL43">
        <f>+Casos_PN_CORR[[#This Row],[43932]]-Casos_PN_CORR[[#This Row],[43931]]</f>
        <v>0</v>
      </c>
      <c r="AM43">
        <f>+Casos_PN_CORR[[#This Row],[43933]]-Casos_PN_CORR[[#This Row],[43932]]</f>
        <v>0</v>
      </c>
      <c r="AN43">
        <f>+Casos_PN_CORR[[#This Row],[43934]]-Casos_PN_CORR[[#This Row],[43933]]</f>
        <v>0</v>
      </c>
      <c r="AO43">
        <f>+Casos_PN_CORR[[#This Row],[43935]]-Casos_PN_CORR[[#This Row],[43934]]</f>
        <v>0</v>
      </c>
      <c r="AP43">
        <f>+Casos_PN_CORR[[#This Row],[43936]]-Casos_PN_CORR[[#This Row],[43935]]</f>
        <v>0</v>
      </c>
      <c r="AQ43">
        <f>+Casos_PN_CORR[[#This Row],[43937]]-Casos_PN_CORR[[#This Row],[43936]]</f>
        <v>0</v>
      </c>
      <c r="AR43">
        <f>+Casos_PN_CORR[[#This Row],[43938]]-Casos_PN_CORR[[#This Row],[43937]]</f>
        <v>0</v>
      </c>
      <c r="AS43">
        <f>+Casos_PN_CORR[[#This Row],[43939]]-Casos_PN_CORR[[#This Row],[43938]]</f>
        <v>0</v>
      </c>
      <c r="AT43">
        <f>+Casos_PN_CORR[[#This Row],[43940]]-Casos_PN_CORR[[#This Row],[43939]]</f>
        <v>0</v>
      </c>
      <c r="AU43">
        <f>+Casos_PN_CORR[[#This Row],[43941]]-Casos_PN_CORR[[#This Row],[43940]]</f>
        <v>0</v>
      </c>
      <c r="AV43">
        <f>+Casos_PN_CORR[[#This Row],[43942]]-Casos_PN_CORR[[#This Row],[43941]]</f>
        <v>0</v>
      </c>
      <c r="AW43">
        <f>+Casos_PN_CORR[[#This Row],[43943]]-Casos_PN_CORR[[#This Row],[43942]]</f>
        <v>0</v>
      </c>
      <c r="AX43">
        <f>+Casos_PN_CORR[[#This Row],[43944]]-Casos_PN_CORR[[#This Row],[43943]]</f>
        <v>0</v>
      </c>
      <c r="AY43">
        <f>+Casos_PN_CORR[[#This Row],[43945]]-Casos_PN_CORR[[#This Row],[43944]]</f>
        <v>0</v>
      </c>
      <c r="AZ43">
        <f>+Casos_PN_CORR[[#This Row],[43946]]-Casos_PN_CORR[[#This Row],[43945]]</f>
        <v>0</v>
      </c>
      <c r="BA43">
        <f>+Casos_PN_CORR[[#This Row],[43947]]-Casos_PN_CORR[[#This Row],[43946]]</f>
        <v>0</v>
      </c>
      <c r="BB43">
        <f>+Casos_PN_CORR[[#This Row],[43948]]-Casos_PN_CORR[[#This Row],[43947]]</f>
        <v>0</v>
      </c>
      <c r="BC43">
        <f>+Casos_PN_CORR[[#This Row],[43949]]-Casos_PN_CORR[[#This Row],[43948]]</f>
        <v>0</v>
      </c>
      <c r="BD43">
        <f>+Casos_PN_CORR[[#This Row],[43950]]-Casos_PN_CORR[[#This Row],[43949]]</f>
        <v>0</v>
      </c>
      <c r="BE43">
        <f>+Casos_PN_CORR[[#This Row],[43951]]-Casos_PN_CORR[[#This Row],[43950]]</f>
        <v>0</v>
      </c>
      <c r="BF43">
        <f>+Casos_PN_CORR[[#This Row],[43952]]-Casos_PN_CORR[[#This Row],[43951]]</f>
        <v>0</v>
      </c>
      <c r="BG43">
        <f>+Casos_PN_CORR[[#This Row],[43953]]-Casos_PN_CORR[[#This Row],[43952]]</f>
        <v>0</v>
      </c>
      <c r="BH43">
        <f>+Casos_PN_CORR[[#This Row],[43954]]-Casos_PN_CORR[[#This Row],[43953]]</f>
        <v>0</v>
      </c>
      <c r="BI43">
        <f>+Casos_PN_CORR[[#This Row],[43955]]-Casos_PN_CORR[[#This Row],[43954]]</f>
        <v>0</v>
      </c>
      <c r="BJ43">
        <f>+Casos_PN_CORR[[#This Row],[43956]]-Casos_PN_CORR[[#This Row],[43955]]</f>
        <v>0</v>
      </c>
      <c r="BK43">
        <f>+Casos_PN_CORR[[#This Row],[43957]]-Casos_PN_CORR[[#This Row],[43956]]</f>
        <v>0</v>
      </c>
      <c r="BL43">
        <f>+Casos_PN_CORR[[#This Row],[43958]]-Casos_PN_CORR[[#This Row],[43957]]</f>
        <v>0</v>
      </c>
      <c r="BM43">
        <f>+Casos_PN_CORR[[#This Row],[43959]]-Casos_PN_CORR[[#This Row],[43958]]</f>
        <v>0</v>
      </c>
      <c r="BN43">
        <f>+Casos_PN_CORR[[#This Row],[43960]]-Casos_PN_CORR[[#This Row],[43959]]</f>
        <v>0</v>
      </c>
      <c r="BO43">
        <f>+Casos_PN_CORR[[#This Row],[43961]]-Casos_PN_CORR[[#This Row],[43960]]</f>
        <v>0</v>
      </c>
      <c r="BP43">
        <f>+Casos_PN_CORR[[#This Row],[43962]]-Casos_PN_CORR[[#This Row],[43961]]</f>
        <v>0</v>
      </c>
      <c r="BQ43">
        <f>+Casos_PN_CORR[[#This Row],[43963]]-Casos_PN_CORR[[#This Row],[43962]]</f>
        <v>0</v>
      </c>
      <c r="BR43">
        <f>+Casos_PN_CORR[[#This Row],[43964]]-Casos_PN_CORR[[#This Row],[43963]]</f>
        <v>0</v>
      </c>
      <c r="BS43">
        <f>+Casos_PN_CORR[[#This Row],[43965]]-Casos_PN_CORR[[#This Row],[43964]]</f>
        <v>0</v>
      </c>
      <c r="BT43">
        <f>+Casos_PN_CORR[[#This Row],[43966]]-Casos_PN_CORR[[#This Row],[43965]]</f>
        <v>0</v>
      </c>
      <c r="BU43">
        <f>+Casos_PN_CORR[[#This Row],[43967]]-Casos_PN_CORR[[#This Row],[43966]]</f>
        <v>0</v>
      </c>
      <c r="BV43">
        <f>+Casos_PN_CORR[[#This Row],[43968]]-Casos_PN_CORR[[#This Row],[43967]]</f>
        <v>0</v>
      </c>
      <c r="BW43">
        <f>+Casos_PN_CORR[[#This Row],[43969]]-Casos_PN_CORR[[#This Row],[43968]]</f>
        <v>0</v>
      </c>
      <c r="BX43">
        <f>+Casos_PN_CORR[[#This Row],[43970]]-Casos_PN_CORR[[#This Row],[43969]]</f>
        <v>0</v>
      </c>
      <c r="BY43">
        <f>+Casos_PN_CORR[[#This Row],[43971]]-Casos_PN_CORR[[#This Row],[43970]]</f>
        <v>0</v>
      </c>
      <c r="BZ43">
        <f>+Casos_PN_CORR[[#This Row],[43972]]-Casos_PN_CORR[[#This Row],[43971]]</f>
        <v>0</v>
      </c>
      <c r="CA43">
        <f>+Casos_PN_CORR[[#This Row],[43973]]-Casos_PN_CORR[[#This Row],[43972]]</f>
        <v>0</v>
      </c>
      <c r="CB43">
        <f>+Casos_PN_CORR[[#This Row],[43974]]-Casos_PN_CORR[[#This Row],[43973]]</f>
        <v>0</v>
      </c>
      <c r="CC43">
        <f>+Casos_PN_CORR[[#This Row],[43975]]-Casos_PN_CORR[[#This Row],[43974]]</f>
        <v>0</v>
      </c>
      <c r="CD43">
        <f>+Casos_PN_CORR[[#This Row],[43976]]-Casos_PN_CORR[[#This Row],[43975]]</f>
        <v>0</v>
      </c>
      <c r="CE43">
        <f>+Casos_PN_CORR[[#This Row],[43977]]-Casos_PN_CORR[[#This Row],[43976]]</f>
        <v>0</v>
      </c>
      <c r="CF43">
        <f>+Casos_PN_CORR[[#This Row],[43978]]-Casos_PN_CORR[[#This Row],[43977]]</f>
        <v>0</v>
      </c>
      <c r="CG43">
        <f>+Casos_PN_CORR[[#This Row],[43979]]-Casos_PN_CORR[[#This Row],[43978]]</f>
        <v>0</v>
      </c>
      <c r="CH43">
        <f>+Casos_PN_CORR[[#This Row],[43980]]-Casos_PN_CORR[[#This Row],[43979]]</f>
        <v>0</v>
      </c>
      <c r="CI43">
        <f>+Casos_PN_CORR[[#This Row],[43981]]-Casos_PN_CORR[[#This Row],[43980]]</f>
        <v>0</v>
      </c>
      <c r="CJ43">
        <f>+Casos_PN_CORR[[#This Row],[43982]]-Casos_PN_CORR[[#This Row],[43981]]</f>
        <v>0</v>
      </c>
      <c r="CK43">
        <f>+Casos_PN_CORR[[#This Row],[43983]]-Casos_PN_CORR[[#This Row],[43982]]</f>
        <v>0</v>
      </c>
      <c r="CL43">
        <f>+Casos_PN_CORR[[#This Row],[43984]]-Casos_PN_CORR[[#This Row],[43983]]</f>
        <v>0</v>
      </c>
      <c r="CM43">
        <f>+Casos_PN_CORR[[#This Row],[43985]]-Casos_PN_CORR[[#This Row],[43984]]</f>
        <v>0</v>
      </c>
      <c r="CN43">
        <f>+Casos_PN_CORR[[#This Row],[43986]]-Casos_PN_CORR[[#This Row],[43985]]</f>
        <v>0</v>
      </c>
      <c r="CO43">
        <f>+Casos_PN_CORR[[#This Row],[43987]]-Casos_PN_CORR[[#This Row],[43986]]</f>
        <v>128</v>
      </c>
      <c r="CP43">
        <f>+Casos_PN_CORR[[#This Row],[43988]]-Casos_PN_CORR[[#This Row],[43987]]</f>
        <v>0</v>
      </c>
      <c r="CQ43">
        <f>+Casos_PN_CORR[[#This Row],[43989]]-Casos_PN_CORR[[#This Row],[43988]]</f>
        <v>0</v>
      </c>
      <c r="CR43">
        <f>+Casos_PN_CORR[[#This Row],[43990]]-Casos_PN_CORR[[#This Row],[43989]]</f>
        <v>0</v>
      </c>
      <c r="CS43">
        <f>+Casos_PN_CORR[[#This Row],[43991]]-Casos_PN_CORR[[#This Row],[43990]]</f>
        <v>10</v>
      </c>
      <c r="CT43">
        <f>+Casos_PN_CORR[[#This Row],[43992]]-Casos_PN_CORR[[#This Row],[43991]]</f>
        <v>0</v>
      </c>
      <c r="CU43">
        <f>+Casos_PN_CORR[[#This Row],[43993]]-Casos_PN_CORR[[#This Row],[43992]]</f>
        <v>13</v>
      </c>
    </row>
    <row r="44" spans="1:99" x14ac:dyDescent="0.3">
      <c r="A44">
        <v>30101</v>
      </c>
      <c r="B44" s="2" t="s">
        <v>144</v>
      </c>
      <c r="C44" s="2" t="s">
        <v>144</v>
      </c>
      <c r="D44" s="2" t="s">
        <v>230</v>
      </c>
      <c r="E44" s="4">
        <f t="shared" si="0"/>
        <v>144</v>
      </c>
      <c r="F44">
        <f>+Casos_PN_CORR[[#This Row],[43900]]</f>
        <v>0</v>
      </c>
      <c r="G44">
        <f>+Casos_PN_CORR[[#This Row],[43901]]-Casos_PN_CORR[[#This Row],[43900]]</f>
        <v>0</v>
      </c>
      <c r="H44">
        <f>+Casos_PN_CORR[[#This Row],[43902]]-Casos_PN_CORR[[#This Row],[43901]]</f>
        <v>0</v>
      </c>
      <c r="I44">
        <f>+Casos_PN_CORR[[#This Row],[43903]]-Casos_PN_CORR[[#This Row],[43902]]</f>
        <v>0</v>
      </c>
      <c r="J44">
        <f>+Casos_PN_CORR[[#This Row],[43904]]-Casos_PN_CORR[[#This Row],[43903]]</f>
        <v>0</v>
      </c>
      <c r="K44">
        <f>+Casos_PN_CORR[[#This Row],[43905]]-Casos_PN_CORR[[#This Row],[43904]]</f>
        <v>0</v>
      </c>
      <c r="L44">
        <f>+Casos_PN_CORR[[#This Row],[43906]]-Casos_PN_CORR[[#This Row],[43905]]</f>
        <v>0</v>
      </c>
      <c r="M44">
        <f>+Casos_PN_CORR[[#This Row],[43907]]-Casos_PN_CORR[[#This Row],[43906]]</f>
        <v>0</v>
      </c>
      <c r="N44">
        <f>+Casos_PN_CORR[[#This Row],[43908]]-Casos_PN_CORR[[#This Row],[43907]]</f>
        <v>0</v>
      </c>
      <c r="O44">
        <f>+Casos_PN_CORR[[#This Row],[43909]]-Casos_PN_CORR[[#This Row],[43908]]</f>
        <v>0</v>
      </c>
      <c r="P44">
        <f>+Casos_PN_CORR[[#This Row],[43910]]-Casos_PN_CORR[[#This Row],[43909]]</f>
        <v>0</v>
      </c>
      <c r="Q44">
        <f>+Casos_PN_CORR[[#This Row],[43911]]-Casos_PN_CORR[[#This Row],[43910]]</f>
        <v>0</v>
      </c>
      <c r="R44">
        <f>+Casos_PN_CORR[[#This Row],[43912]]-Casos_PN_CORR[[#This Row],[43911]]</f>
        <v>0</v>
      </c>
      <c r="S44">
        <f>+Casos_PN_CORR[[#This Row],[43913]]-Casos_PN_CORR[[#This Row],[43912]]</f>
        <v>0</v>
      </c>
      <c r="T44">
        <f>+Casos_PN_CORR[[#This Row],[43914]]-Casos_PN_CORR[[#This Row],[43913]]</f>
        <v>0</v>
      </c>
      <c r="U44">
        <f>+Casos_PN_CORR[[#This Row],[43915]]-Casos_PN_CORR[[#This Row],[43914]]</f>
        <v>0</v>
      </c>
      <c r="V44">
        <f>+Casos_PN_CORR[[#This Row],[43916]]-Casos_PN_CORR[[#This Row],[43915]]</f>
        <v>0</v>
      </c>
      <c r="W44">
        <f>+Casos_PN_CORR[[#This Row],[43917]]-Casos_PN_CORR[[#This Row],[43916]]</f>
        <v>0</v>
      </c>
      <c r="X44">
        <f>+Casos_PN_CORR[[#This Row],[43918]]-Casos_PN_CORR[[#This Row],[43917]]</f>
        <v>0</v>
      </c>
      <c r="Y44">
        <f>+Casos_PN_CORR[[#This Row],[43919]]-Casos_PN_CORR[[#This Row],[43918]]</f>
        <v>0</v>
      </c>
      <c r="Z44">
        <f>+Casos_PN_CORR[[#This Row],[43920]]-Casos_PN_CORR[[#This Row],[43919]]</f>
        <v>0</v>
      </c>
      <c r="AA44">
        <f>+Casos_PN_CORR[[#This Row],[43921]]-Casos_PN_CORR[[#This Row],[43920]]</f>
        <v>0</v>
      </c>
      <c r="AB44">
        <f>+Casos_PN_CORR[[#This Row],[43922]]-Casos_PN_CORR[[#This Row],[43921]]</f>
        <v>0</v>
      </c>
      <c r="AC44">
        <f>+Casos_PN_CORR[[#This Row],[43923]]-Casos_PN_CORR[[#This Row],[43922]]</f>
        <v>0</v>
      </c>
      <c r="AD44">
        <f>+Casos_PN_CORR[[#This Row],[43924]]-Casos_PN_CORR[[#This Row],[43923]]</f>
        <v>0</v>
      </c>
      <c r="AE44">
        <f>+Casos_PN_CORR[[#This Row],[43925]]-Casos_PN_CORR[[#This Row],[43924]]</f>
        <v>0</v>
      </c>
      <c r="AF44">
        <f>+Casos_PN_CORR[[#This Row],[43926]]-Casos_PN_CORR[[#This Row],[43925]]</f>
        <v>0</v>
      </c>
      <c r="AG44">
        <f>+Casos_PN_CORR[[#This Row],[43927]]-Casos_PN_CORR[[#This Row],[43926]]</f>
        <v>0</v>
      </c>
      <c r="AH44">
        <f>+Casos_PN_CORR[[#This Row],[43928]]-Casos_PN_CORR[[#This Row],[43927]]</f>
        <v>0</v>
      </c>
      <c r="AI44">
        <f>+Casos_PN_CORR[[#This Row],[43929]]-Casos_PN_CORR[[#This Row],[43928]]</f>
        <v>0</v>
      </c>
      <c r="AJ44">
        <f>+Casos_PN_CORR[[#This Row],[43930]]-Casos_PN_CORR[[#This Row],[43929]]</f>
        <v>0</v>
      </c>
      <c r="AK44">
        <f>+Casos_PN_CORR[[#This Row],[43931]]-Casos_PN_CORR[[#This Row],[43930]]</f>
        <v>0</v>
      </c>
      <c r="AL44">
        <f>+Casos_PN_CORR[[#This Row],[43932]]-Casos_PN_CORR[[#This Row],[43931]]</f>
        <v>0</v>
      </c>
      <c r="AM44">
        <f>+Casos_PN_CORR[[#This Row],[43933]]-Casos_PN_CORR[[#This Row],[43932]]</f>
        <v>0</v>
      </c>
      <c r="AN44">
        <f>+Casos_PN_CORR[[#This Row],[43934]]-Casos_PN_CORR[[#This Row],[43933]]</f>
        <v>0</v>
      </c>
      <c r="AO44">
        <f>+Casos_PN_CORR[[#This Row],[43935]]-Casos_PN_CORR[[#This Row],[43934]]</f>
        <v>0</v>
      </c>
      <c r="AP44">
        <f>+Casos_PN_CORR[[#This Row],[43936]]-Casos_PN_CORR[[#This Row],[43935]]</f>
        <v>0</v>
      </c>
      <c r="AQ44">
        <f>+Casos_PN_CORR[[#This Row],[43937]]-Casos_PN_CORR[[#This Row],[43936]]</f>
        <v>0</v>
      </c>
      <c r="AR44">
        <f>+Casos_PN_CORR[[#This Row],[43938]]-Casos_PN_CORR[[#This Row],[43937]]</f>
        <v>0</v>
      </c>
      <c r="AS44">
        <f>+Casos_PN_CORR[[#This Row],[43939]]-Casos_PN_CORR[[#This Row],[43938]]</f>
        <v>0</v>
      </c>
      <c r="AT44">
        <f>+Casos_PN_CORR[[#This Row],[43940]]-Casos_PN_CORR[[#This Row],[43939]]</f>
        <v>0</v>
      </c>
      <c r="AU44">
        <f>+Casos_PN_CORR[[#This Row],[43941]]-Casos_PN_CORR[[#This Row],[43940]]</f>
        <v>0</v>
      </c>
      <c r="AV44">
        <f>+Casos_PN_CORR[[#This Row],[43942]]-Casos_PN_CORR[[#This Row],[43941]]</f>
        <v>0</v>
      </c>
      <c r="AW44">
        <f>+Casos_PN_CORR[[#This Row],[43943]]-Casos_PN_CORR[[#This Row],[43942]]</f>
        <v>0</v>
      </c>
      <c r="AX44">
        <f>+Casos_PN_CORR[[#This Row],[43944]]-Casos_PN_CORR[[#This Row],[43943]]</f>
        <v>0</v>
      </c>
      <c r="AY44">
        <f>+Casos_PN_CORR[[#This Row],[43945]]-Casos_PN_CORR[[#This Row],[43944]]</f>
        <v>0</v>
      </c>
      <c r="AZ44">
        <f>+Casos_PN_CORR[[#This Row],[43946]]-Casos_PN_CORR[[#This Row],[43945]]</f>
        <v>0</v>
      </c>
      <c r="BA44">
        <f>+Casos_PN_CORR[[#This Row],[43947]]-Casos_PN_CORR[[#This Row],[43946]]</f>
        <v>0</v>
      </c>
      <c r="BB44">
        <f>+Casos_PN_CORR[[#This Row],[43948]]-Casos_PN_CORR[[#This Row],[43947]]</f>
        <v>0</v>
      </c>
      <c r="BC44">
        <f>+Casos_PN_CORR[[#This Row],[43949]]-Casos_PN_CORR[[#This Row],[43948]]</f>
        <v>0</v>
      </c>
      <c r="BD44">
        <f>+Casos_PN_CORR[[#This Row],[43950]]-Casos_PN_CORR[[#This Row],[43949]]</f>
        <v>0</v>
      </c>
      <c r="BE44">
        <f>+Casos_PN_CORR[[#This Row],[43951]]-Casos_PN_CORR[[#This Row],[43950]]</f>
        <v>0</v>
      </c>
      <c r="BF44">
        <f>+Casos_PN_CORR[[#This Row],[43952]]-Casos_PN_CORR[[#This Row],[43951]]</f>
        <v>0</v>
      </c>
      <c r="BG44">
        <f>+Casos_PN_CORR[[#This Row],[43953]]-Casos_PN_CORR[[#This Row],[43952]]</f>
        <v>0</v>
      </c>
      <c r="BH44">
        <f>+Casos_PN_CORR[[#This Row],[43954]]-Casos_PN_CORR[[#This Row],[43953]]</f>
        <v>0</v>
      </c>
      <c r="BI44">
        <f>+Casos_PN_CORR[[#This Row],[43955]]-Casos_PN_CORR[[#This Row],[43954]]</f>
        <v>0</v>
      </c>
      <c r="BJ44">
        <f>+Casos_PN_CORR[[#This Row],[43956]]-Casos_PN_CORR[[#This Row],[43955]]</f>
        <v>0</v>
      </c>
      <c r="BK44">
        <f>+Casos_PN_CORR[[#This Row],[43957]]-Casos_PN_CORR[[#This Row],[43956]]</f>
        <v>0</v>
      </c>
      <c r="BL44">
        <f>+Casos_PN_CORR[[#This Row],[43958]]-Casos_PN_CORR[[#This Row],[43957]]</f>
        <v>0</v>
      </c>
      <c r="BM44">
        <f>+Casos_PN_CORR[[#This Row],[43959]]-Casos_PN_CORR[[#This Row],[43958]]</f>
        <v>0</v>
      </c>
      <c r="BN44">
        <f>+Casos_PN_CORR[[#This Row],[43960]]-Casos_PN_CORR[[#This Row],[43959]]</f>
        <v>0</v>
      </c>
      <c r="BO44">
        <f>+Casos_PN_CORR[[#This Row],[43961]]-Casos_PN_CORR[[#This Row],[43960]]</f>
        <v>0</v>
      </c>
      <c r="BP44">
        <f>+Casos_PN_CORR[[#This Row],[43962]]-Casos_PN_CORR[[#This Row],[43961]]</f>
        <v>0</v>
      </c>
      <c r="BQ44">
        <f>+Casos_PN_CORR[[#This Row],[43963]]-Casos_PN_CORR[[#This Row],[43962]]</f>
        <v>0</v>
      </c>
      <c r="BR44">
        <f>+Casos_PN_CORR[[#This Row],[43964]]-Casos_PN_CORR[[#This Row],[43963]]</f>
        <v>0</v>
      </c>
      <c r="BS44">
        <f>+Casos_PN_CORR[[#This Row],[43965]]-Casos_PN_CORR[[#This Row],[43964]]</f>
        <v>0</v>
      </c>
      <c r="BT44">
        <f>+Casos_PN_CORR[[#This Row],[43966]]-Casos_PN_CORR[[#This Row],[43965]]</f>
        <v>0</v>
      </c>
      <c r="BU44">
        <f>+Casos_PN_CORR[[#This Row],[43967]]-Casos_PN_CORR[[#This Row],[43966]]</f>
        <v>0</v>
      </c>
      <c r="BV44">
        <f>+Casos_PN_CORR[[#This Row],[43968]]-Casos_PN_CORR[[#This Row],[43967]]</f>
        <v>0</v>
      </c>
      <c r="BW44">
        <f>+Casos_PN_CORR[[#This Row],[43969]]-Casos_PN_CORR[[#This Row],[43968]]</f>
        <v>0</v>
      </c>
      <c r="BX44">
        <f>+Casos_PN_CORR[[#This Row],[43970]]-Casos_PN_CORR[[#This Row],[43969]]</f>
        <v>0</v>
      </c>
      <c r="BY44">
        <f>+Casos_PN_CORR[[#This Row],[43971]]-Casos_PN_CORR[[#This Row],[43970]]</f>
        <v>0</v>
      </c>
      <c r="BZ44">
        <f>+Casos_PN_CORR[[#This Row],[43972]]-Casos_PN_CORR[[#This Row],[43971]]</f>
        <v>0</v>
      </c>
      <c r="CA44">
        <f>+Casos_PN_CORR[[#This Row],[43973]]-Casos_PN_CORR[[#This Row],[43972]]</f>
        <v>0</v>
      </c>
      <c r="CB44">
        <f>+Casos_PN_CORR[[#This Row],[43974]]-Casos_PN_CORR[[#This Row],[43973]]</f>
        <v>0</v>
      </c>
      <c r="CC44">
        <f>+Casos_PN_CORR[[#This Row],[43975]]-Casos_PN_CORR[[#This Row],[43974]]</f>
        <v>0</v>
      </c>
      <c r="CD44">
        <f>+Casos_PN_CORR[[#This Row],[43976]]-Casos_PN_CORR[[#This Row],[43975]]</f>
        <v>0</v>
      </c>
      <c r="CE44">
        <f>+Casos_PN_CORR[[#This Row],[43977]]-Casos_PN_CORR[[#This Row],[43976]]</f>
        <v>0</v>
      </c>
      <c r="CF44">
        <f>+Casos_PN_CORR[[#This Row],[43978]]-Casos_PN_CORR[[#This Row],[43977]]</f>
        <v>0</v>
      </c>
      <c r="CG44">
        <f>+Casos_PN_CORR[[#This Row],[43979]]-Casos_PN_CORR[[#This Row],[43978]]</f>
        <v>0</v>
      </c>
      <c r="CH44">
        <f>+Casos_PN_CORR[[#This Row],[43980]]-Casos_PN_CORR[[#This Row],[43979]]</f>
        <v>0</v>
      </c>
      <c r="CI44">
        <f>+Casos_PN_CORR[[#This Row],[43981]]-Casos_PN_CORR[[#This Row],[43980]]</f>
        <v>0</v>
      </c>
      <c r="CJ44">
        <f>+Casos_PN_CORR[[#This Row],[43982]]-Casos_PN_CORR[[#This Row],[43981]]</f>
        <v>0</v>
      </c>
      <c r="CK44">
        <f>+Casos_PN_CORR[[#This Row],[43983]]-Casos_PN_CORR[[#This Row],[43982]]</f>
        <v>0</v>
      </c>
      <c r="CL44">
        <f>+Casos_PN_CORR[[#This Row],[43984]]-Casos_PN_CORR[[#This Row],[43983]]</f>
        <v>0</v>
      </c>
      <c r="CM44">
        <f>+Casos_PN_CORR[[#This Row],[43985]]-Casos_PN_CORR[[#This Row],[43984]]</f>
        <v>0</v>
      </c>
      <c r="CN44">
        <f>+Casos_PN_CORR[[#This Row],[43986]]-Casos_PN_CORR[[#This Row],[43985]]</f>
        <v>0</v>
      </c>
      <c r="CO44">
        <f>+Casos_PN_CORR[[#This Row],[43987]]-Casos_PN_CORR[[#This Row],[43986]]</f>
        <v>140</v>
      </c>
      <c r="CP44">
        <f>+Casos_PN_CORR[[#This Row],[43988]]-Casos_PN_CORR[[#This Row],[43987]]</f>
        <v>0</v>
      </c>
      <c r="CQ44">
        <f>+Casos_PN_CORR[[#This Row],[43989]]-Casos_PN_CORR[[#This Row],[43988]]</f>
        <v>0</v>
      </c>
      <c r="CR44">
        <f>+Casos_PN_CORR[[#This Row],[43990]]-Casos_PN_CORR[[#This Row],[43989]]</f>
        <v>0</v>
      </c>
      <c r="CS44">
        <f>+Casos_PN_CORR[[#This Row],[43991]]-Casos_PN_CORR[[#This Row],[43990]]</f>
        <v>4</v>
      </c>
      <c r="CT44">
        <f>+Casos_PN_CORR[[#This Row],[43992]]-Casos_PN_CORR[[#This Row],[43991]]</f>
        <v>0</v>
      </c>
      <c r="CU44">
        <f>+Casos_PN_CORR[[#This Row],[43993]]-Casos_PN_CORR[[#This Row],[43992]]</f>
        <v>0</v>
      </c>
    </row>
    <row r="45" spans="1:99" x14ac:dyDescent="0.3">
      <c r="A45">
        <v>30102</v>
      </c>
      <c r="B45" s="2" t="s">
        <v>144</v>
      </c>
      <c r="C45" s="2" t="s">
        <v>144</v>
      </c>
      <c r="D45" s="2" t="s">
        <v>228</v>
      </c>
      <c r="E45" s="4">
        <f t="shared" si="0"/>
        <v>140</v>
      </c>
      <c r="F45">
        <f>+Casos_PN_CORR[[#This Row],[43900]]</f>
        <v>0</v>
      </c>
      <c r="G45">
        <f>+Casos_PN_CORR[[#This Row],[43901]]-Casos_PN_CORR[[#This Row],[43900]]</f>
        <v>0</v>
      </c>
      <c r="H45">
        <f>+Casos_PN_CORR[[#This Row],[43902]]-Casos_PN_CORR[[#This Row],[43901]]</f>
        <v>0</v>
      </c>
      <c r="I45">
        <f>+Casos_PN_CORR[[#This Row],[43903]]-Casos_PN_CORR[[#This Row],[43902]]</f>
        <v>0</v>
      </c>
      <c r="J45">
        <f>+Casos_PN_CORR[[#This Row],[43904]]-Casos_PN_CORR[[#This Row],[43903]]</f>
        <v>0</v>
      </c>
      <c r="K45">
        <f>+Casos_PN_CORR[[#This Row],[43905]]-Casos_PN_CORR[[#This Row],[43904]]</f>
        <v>0</v>
      </c>
      <c r="L45">
        <f>+Casos_PN_CORR[[#This Row],[43906]]-Casos_PN_CORR[[#This Row],[43905]]</f>
        <v>0</v>
      </c>
      <c r="M45">
        <f>+Casos_PN_CORR[[#This Row],[43907]]-Casos_PN_CORR[[#This Row],[43906]]</f>
        <v>0</v>
      </c>
      <c r="N45">
        <f>+Casos_PN_CORR[[#This Row],[43908]]-Casos_PN_CORR[[#This Row],[43907]]</f>
        <v>0</v>
      </c>
      <c r="O45">
        <f>+Casos_PN_CORR[[#This Row],[43909]]-Casos_PN_CORR[[#This Row],[43908]]</f>
        <v>0</v>
      </c>
      <c r="P45">
        <f>+Casos_PN_CORR[[#This Row],[43910]]-Casos_PN_CORR[[#This Row],[43909]]</f>
        <v>0</v>
      </c>
      <c r="Q45">
        <f>+Casos_PN_CORR[[#This Row],[43911]]-Casos_PN_CORR[[#This Row],[43910]]</f>
        <v>0</v>
      </c>
      <c r="R45">
        <f>+Casos_PN_CORR[[#This Row],[43912]]-Casos_PN_CORR[[#This Row],[43911]]</f>
        <v>0</v>
      </c>
      <c r="S45">
        <f>+Casos_PN_CORR[[#This Row],[43913]]-Casos_PN_CORR[[#This Row],[43912]]</f>
        <v>0</v>
      </c>
      <c r="T45">
        <f>+Casos_PN_CORR[[#This Row],[43914]]-Casos_PN_CORR[[#This Row],[43913]]</f>
        <v>0</v>
      </c>
      <c r="U45">
        <f>+Casos_PN_CORR[[#This Row],[43915]]-Casos_PN_CORR[[#This Row],[43914]]</f>
        <v>0</v>
      </c>
      <c r="V45">
        <f>+Casos_PN_CORR[[#This Row],[43916]]-Casos_PN_CORR[[#This Row],[43915]]</f>
        <v>0</v>
      </c>
      <c r="W45">
        <f>+Casos_PN_CORR[[#This Row],[43917]]-Casos_PN_CORR[[#This Row],[43916]]</f>
        <v>0</v>
      </c>
      <c r="X45">
        <f>+Casos_PN_CORR[[#This Row],[43918]]-Casos_PN_CORR[[#This Row],[43917]]</f>
        <v>0</v>
      </c>
      <c r="Y45">
        <f>+Casos_PN_CORR[[#This Row],[43919]]-Casos_PN_CORR[[#This Row],[43918]]</f>
        <v>0</v>
      </c>
      <c r="Z45">
        <f>+Casos_PN_CORR[[#This Row],[43920]]-Casos_PN_CORR[[#This Row],[43919]]</f>
        <v>0</v>
      </c>
      <c r="AA45">
        <f>+Casos_PN_CORR[[#This Row],[43921]]-Casos_PN_CORR[[#This Row],[43920]]</f>
        <v>0</v>
      </c>
      <c r="AB45">
        <f>+Casos_PN_CORR[[#This Row],[43922]]-Casos_PN_CORR[[#This Row],[43921]]</f>
        <v>0</v>
      </c>
      <c r="AC45">
        <f>+Casos_PN_CORR[[#This Row],[43923]]-Casos_PN_CORR[[#This Row],[43922]]</f>
        <v>0</v>
      </c>
      <c r="AD45">
        <f>+Casos_PN_CORR[[#This Row],[43924]]-Casos_PN_CORR[[#This Row],[43923]]</f>
        <v>0</v>
      </c>
      <c r="AE45">
        <f>+Casos_PN_CORR[[#This Row],[43925]]-Casos_PN_CORR[[#This Row],[43924]]</f>
        <v>0</v>
      </c>
      <c r="AF45">
        <f>+Casos_PN_CORR[[#This Row],[43926]]-Casos_PN_CORR[[#This Row],[43925]]</f>
        <v>0</v>
      </c>
      <c r="AG45">
        <f>+Casos_PN_CORR[[#This Row],[43927]]-Casos_PN_CORR[[#This Row],[43926]]</f>
        <v>0</v>
      </c>
      <c r="AH45">
        <f>+Casos_PN_CORR[[#This Row],[43928]]-Casos_PN_CORR[[#This Row],[43927]]</f>
        <v>0</v>
      </c>
      <c r="AI45">
        <f>+Casos_PN_CORR[[#This Row],[43929]]-Casos_PN_CORR[[#This Row],[43928]]</f>
        <v>0</v>
      </c>
      <c r="AJ45">
        <f>+Casos_PN_CORR[[#This Row],[43930]]-Casos_PN_CORR[[#This Row],[43929]]</f>
        <v>0</v>
      </c>
      <c r="AK45">
        <f>+Casos_PN_CORR[[#This Row],[43931]]-Casos_PN_CORR[[#This Row],[43930]]</f>
        <v>0</v>
      </c>
      <c r="AL45">
        <f>+Casos_PN_CORR[[#This Row],[43932]]-Casos_PN_CORR[[#This Row],[43931]]</f>
        <v>0</v>
      </c>
      <c r="AM45">
        <f>+Casos_PN_CORR[[#This Row],[43933]]-Casos_PN_CORR[[#This Row],[43932]]</f>
        <v>0</v>
      </c>
      <c r="AN45">
        <f>+Casos_PN_CORR[[#This Row],[43934]]-Casos_PN_CORR[[#This Row],[43933]]</f>
        <v>0</v>
      </c>
      <c r="AO45">
        <f>+Casos_PN_CORR[[#This Row],[43935]]-Casos_PN_CORR[[#This Row],[43934]]</f>
        <v>0</v>
      </c>
      <c r="AP45">
        <f>+Casos_PN_CORR[[#This Row],[43936]]-Casos_PN_CORR[[#This Row],[43935]]</f>
        <v>0</v>
      </c>
      <c r="AQ45">
        <f>+Casos_PN_CORR[[#This Row],[43937]]-Casos_PN_CORR[[#This Row],[43936]]</f>
        <v>0</v>
      </c>
      <c r="AR45">
        <f>+Casos_PN_CORR[[#This Row],[43938]]-Casos_PN_CORR[[#This Row],[43937]]</f>
        <v>0</v>
      </c>
      <c r="AS45">
        <f>+Casos_PN_CORR[[#This Row],[43939]]-Casos_PN_CORR[[#This Row],[43938]]</f>
        <v>0</v>
      </c>
      <c r="AT45">
        <f>+Casos_PN_CORR[[#This Row],[43940]]-Casos_PN_CORR[[#This Row],[43939]]</f>
        <v>0</v>
      </c>
      <c r="AU45">
        <f>+Casos_PN_CORR[[#This Row],[43941]]-Casos_PN_CORR[[#This Row],[43940]]</f>
        <v>0</v>
      </c>
      <c r="AV45">
        <f>+Casos_PN_CORR[[#This Row],[43942]]-Casos_PN_CORR[[#This Row],[43941]]</f>
        <v>0</v>
      </c>
      <c r="AW45">
        <f>+Casos_PN_CORR[[#This Row],[43943]]-Casos_PN_CORR[[#This Row],[43942]]</f>
        <v>0</v>
      </c>
      <c r="AX45">
        <f>+Casos_PN_CORR[[#This Row],[43944]]-Casos_PN_CORR[[#This Row],[43943]]</f>
        <v>0</v>
      </c>
      <c r="AY45">
        <f>+Casos_PN_CORR[[#This Row],[43945]]-Casos_PN_CORR[[#This Row],[43944]]</f>
        <v>0</v>
      </c>
      <c r="AZ45">
        <f>+Casos_PN_CORR[[#This Row],[43946]]-Casos_PN_CORR[[#This Row],[43945]]</f>
        <v>0</v>
      </c>
      <c r="BA45">
        <f>+Casos_PN_CORR[[#This Row],[43947]]-Casos_PN_CORR[[#This Row],[43946]]</f>
        <v>0</v>
      </c>
      <c r="BB45">
        <f>+Casos_PN_CORR[[#This Row],[43948]]-Casos_PN_CORR[[#This Row],[43947]]</f>
        <v>0</v>
      </c>
      <c r="BC45">
        <f>+Casos_PN_CORR[[#This Row],[43949]]-Casos_PN_CORR[[#This Row],[43948]]</f>
        <v>0</v>
      </c>
      <c r="BD45">
        <f>+Casos_PN_CORR[[#This Row],[43950]]-Casos_PN_CORR[[#This Row],[43949]]</f>
        <v>0</v>
      </c>
      <c r="BE45">
        <f>+Casos_PN_CORR[[#This Row],[43951]]-Casos_PN_CORR[[#This Row],[43950]]</f>
        <v>0</v>
      </c>
      <c r="BF45">
        <f>+Casos_PN_CORR[[#This Row],[43952]]-Casos_PN_CORR[[#This Row],[43951]]</f>
        <v>0</v>
      </c>
      <c r="BG45">
        <f>+Casos_PN_CORR[[#This Row],[43953]]-Casos_PN_CORR[[#This Row],[43952]]</f>
        <v>0</v>
      </c>
      <c r="BH45">
        <f>+Casos_PN_CORR[[#This Row],[43954]]-Casos_PN_CORR[[#This Row],[43953]]</f>
        <v>0</v>
      </c>
      <c r="BI45">
        <f>+Casos_PN_CORR[[#This Row],[43955]]-Casos_PN_CORR[[#This Row],[43954]]</f>
        <v>0</v>
      </c>
      <c r="BJ45">
        <f>+Casos_PN_CORR[[#This Row],[43956]]-Casos_PN_CORR[[#This Row],[43955]]</f>
        <v>0</v>
      </c>
      <c r="BK45">
        <f>+Casos_PN_CORR[[#This Row],[43957]]-Casos_PN_CORR[[#This Row],[43956]]</f>
        <v>0</v>
      </c>
      <c r="BL45">
        <f>+Casos_PN_CORR[[#This Row],[43958]]-Casos_PN_CORR[[#This Row],[43957]]</f>
        <v>0</v>
      </c>
      <c r="BM45">
        <f>+Casos_PN_CORR[[#This Row],[43959]]-Casos_PN_CORR[[#This Row],[43958]]</f>
        <v>0</v>
      </c>
      <c r="BN45">
        <f>+Casos_PN_CORR[[#This Row],[43960]]-Casos_PN_CORR[[#This Row],[43959]]</f>
        <v>0</v>
      </c>
      <c r="BO45">
        <f>+Casos_PN_CORR[[#This Row],[43961]]-Casos_PN_CORR[[#This Row],[43960]]</f>
        <v>0</v>
      </c>
      <c r="BP45">
        <f>+Casos_PN_CORR[[#This Row],[43962]]-Casos_PN_CORR[[#This Row],[43961]]</f>
        <v>0</v>
      </c>
      <c r="BQ45">
        <f>+Casos_PN_CORR[[#This Row],[43963]]-Casos_PN_CORR[[#This Row],[43962]]</f>
        <v>0</v>
      </c>
      <c r="BR45">
        <f>+Casos_PN_CORR[[#This Row],[43964]]-Casos_PN_CORR[[#This Row],[43963]]</f>
        <v>0</v>
      </c>
      <c r="BS45">
        <f>+Casos_PN_CORR[[#This Row],[43965]]-Casos_PN_CORR[[#This Row],[43964]]</f>
        <v>0</v>
      </c>
      <c r="BT45">
        <f>+Casos_PN_CORR[[#This Row],[43966]]-Casos_PN_CORR[[#This Row],[43965]]</f>
        <v>0</v>
      </c>
      <c r="BU45">
        <f>+Casos_PN_CORR[[#This Row],[43967]]-Casos_PN_CORR[[#This Row],[43966]]</f>
        <v>0</v>
      </c>
      <c r="BV45">
        <f>+Casos_PN_CORR[[#This Row],[43968]]-Casos_PN_CORR[[#This Row],[43967]]</f>
        <v>0</v>
      </c>
      <c r="BW45">
        <f>+Casos_PN_CORR[[#This Row],[43969]]-Casos_PN_CORR[[#This Row],[43968]]</f>
        <v>0</v>
      </c>
      <c r="BX45">
        <f>+Casos_PN_CORR[[#This Row],[43970]]-Casos_PN_CORR[[#This Row],[43969]]</f>
        <v>0</v>
      </c>
      <c r="BY45">
        <f>+Casos_PN_CORR[[#This Row],[43971]]-Casos_PN_CORR[[#This Row],[43970]]</f>
        <v>0</v>
      </c>
      <c r="BZ45">
        <f>+Casos_PN_CORR[[#This Row],[43972]]-Casos_PN_CORR[[#This Row],[43971]]</f>
        <v>0</v>
      </c>
      <c r="CA45">
        <f>+Casos_PN_CORR[[#This Row],[43973]]-Casos_PN_CORR[[#This Row],[43972]]</f>
        <v>0</v>
      </c>
      <c r="CB45">
        <f>+Casos_PN_CORR[[#This Row],[43974]]-Casos_PN_CORR[[#This Row],[43973]]</f>
        <v>0</v>
      </c>
      <c r="CC45">
        <f>+Casos_PN_CORR[[#This Row],[43975]]-Casos_PN_CORR[[#This Row],[43974]]</f>
        <v>0</v>
      </c>
      <c r="CD45">
        <f>+Casos_PN_CORR[[#This Row],[43976]]-Casos_PN_CORR[[#This Row],[43975]]</f>
        <v>0</v>
      </c>
      <c r="CE45">
        <f>+Casos_PN_CORR[[#This Row],[43977]]-Casos_PN_CORR[[#This Row],[43976]]</f>
        <v>0</v>
      </c>
      <c r="CF45">
        <f>+Casos_PN_CORR[[#This Row],[43978]]-Casos_PN_CORR[[#This Row],[43977]]</f>
        <v>0</v>
      </c>
      <c r="CG45">
        <f>+Casos_PN_CORR[[#This Row],[43979]]-Casos_PN_CORR[[#This Row],[43978]]</f>
        <v>0</v>
      </c>
      <c r="CH45">
        <f>+Casos_PN_CORR[[#This Row],[43980]]-Casos_PN_CORR[[#This Row],[43979]]</f>
        <v>0</v>
      </c>
      <c r="CI45">
        <f>+Casos_PN_CORR[[#This Row],[43981]]-Casos_PN_CORR[[#This Row],[43980]]</f>
        <v>0</v>
      </c>
      <c r="CJ45">
        <f>+Casos_PN_CORR[[#This Row],[43982]]-Casos_PN_CORR[[#This Row],[43981]]</f>
        <v>0</v>
      </c>
      <c r="CK45">
        <f>+Casos_PN_CORR[[#This Row],[43983]]-Casos_PN_CORR[[#This Row],[43982]]</f>
        <v>0</v>
      </c>
      <c r="CL45">
        <f>+Casos_PN_CORR[[#This Row],[43984]]-Casos_PN_CORR[[#This Row],[43983]]</f>
        <v>0</v>
      </c>
      <c r="CM45">
        <f>+Casos_PN_CORR[[#This Row],[43985]]-Casos_PN_CORR[[#This Row],[43984]]</f>
        <v>0</v>
      </c>
      <c r="CN45">
        <f>+Casos_PN_CORR[[#This Row],[43986]]-Casos_PN_CORR[[#This Row],[43985]]</f>
        <v>0</v>
      </c>
      <c r="CO45">
        <f>+Casos_PN_CORR[[#This Row],[43987]]-Casos_PN_CORR[[#This Row],[43986]]</f>
        <v>59</v>
      </c>
      <c r="CP45">
        <f>+Casos_PN_CORR[[#This Row],[43988]]-Casos_PN_CORR[[#This Row],[43987]]</f>
        <v>0</v>
      </c>
      <c r="CQ45">
        <f>+Casos_PN_CORR[[#This Row],[43989]]-Casos_PN_CORR[[#This Row],[43988]]</f>
        <v>0</v>
      </c>
      <c r="CR45">
        <f>+Casos_PN_CORR[[#This Row],[43990]]-Casos_PN_CORR[[#This Row],[43989]]</f>
        <v>0</v>
      </c>
      <c r="CS45">
        <f>+Casos_PN_CORR[[#This Row],[43991]]-Casos_PN_CORR[[#This Row],[43990]]</f>
        <v>32</v>
      </c>
      <c r="CT45">
        <f>+Casos_PN_CORR[[#This Row],[43992]]-Casos_PN_CORR[[#This Row],[43991]]</f>
        <v>0</v>
      </c>
      <c r="CU45">
        <f>+Casos_PN_CORR[[#This Row],[43993]]-Casos_PN_CORR[[#This Row],[43992]]</f>
        <v>49</v>
      </c>
    </row>
    <row r="46" spans="1:99" x14ac:dyDescent="0.3">
      <c r="A46">
        <v>20105</v>
      </c>
      <c r="B46" s="2" t="s">
        <v>212</v>
      </c>
      <c r="C46" s="2" t="s">
        <v>219</v>
      </c>
      <c r="D46" s="2" t="s">
        <v>282</v>
      </c>
      <c r="E46" s="4">
        <f t="shared" si="0"/>
        <v>136</v>
      </c>
      <c r="F46">
        <f>+Casos_PN_CORR[[#This Row],[43900]]</f>
        <v>0</v>
      </c>
      <c r="G46">
        <f>+Casos_PN_CORR[[#This Row],[43901]]-Casos_PN_CORR[[#This Row],[43900]]</f>
        <v>0</v>
      </c>
      <c r="H46">
        <f>+Casos_PN_CORR[[#This Row],[43902]]-Casos_PN_CORR[[#This Row],[43901]]</f>
        <v>0</v>
      </c>
      <c r="I46">
        <f>+Casos_PN_CORR[[#This Row],[43903]]-Casos_PN_CORR[[#This Row],[43902]]</f>
        <v>0</v>
      </c>
      <c r="J46">
        <f>+Casos_PN_CORR[[#This Row],[43904]]-Casos_PN_CORR[[#This Row],[43903]]</f>
        <v>0</v>
      </c>
      <c r="K46">
        <f>+Casos_PN_CORR[[#This Row],[43905]]-Casos_PN_CORR[[#This Row],[43904]]</f>
        <v>0</v>
      </c>
      <c r="L46">
        <f>+Casos_PN_CORR[[#This Row],[43906]]-Casos_PN_CORR[[#This Row],[43905]]</f>
        <v>0</v>
      </c>
      <c r="M46">
        <f>+Casos_PN_CORR[[#This Row],[43907]]-Casos_PN_CORR[[#This Row],[43906]]</f>
        <v>0</v>
      </c>
      <c r="N46">
        <f>+Casos_PN_CORR[[#This Row],[43908]]-Casos_PN_CORR[[#This Row],[43907]]</f>
        <v>0</v>
      </c>
      <c r="O46">
        <f>+Casos_PN_CORR[[#This Row],[43909]]-Casos_PN_CORR[[#This Row],[43908]]</f>
        <v>0</v>
      </c>
      <c r="P46">
        <f>+Casos_PN_CORR[[#This Row],[43910]]-Casos_PN_CORR[[#This Row],[43909]]</f>
        <v>0</v>
      </c>
      <c r="Q46">
        <f>+Casos_PN_CORR[[#This Row],[43911]]-Casos_PN_CORR[[#This Row],[43910]]</f>
        <v>0</v>
      </c>
      <c r="R46">
        <f>+Casos_PN_CORR[[#This Row],[43912]]-Casos_PN_CORR[[#This Row],[43911]]</f>
        <v>0</v>
      </c>
      <c r="S46">
        <f>+Casos_PN_CORR[[#This Row],[43913]]-Casos_PN_CORR[[#This Row],[43912]]</f>
        <v>0</v>
      </c>
      <c r="T46">
        <f>+Casos_PN_CORR[[#This Row],[43914]]-Casos_PN_CORR[[#This Row],[43913]]</f>
        <v>0</v>
      </c>
      <c r="U46">
        <f>+Casos_PN_CORR[[#This Row],[43915]]-Casos_PN_CORR[[#This Row],[43914]]</f>
        <v>0</v>
      </c>
      <c r="V46">
        <f>+Casos_PN_CORR[[#This Row],[43916]]-Casos_PN_CORR[[#This Row],[43915]]</f>
        <v>0</v>
      </c>
      <c r="W46">
        <f>+Casos_PN_CORR[[#This Row],[43917]]-Casos_PN_CORR[[#This Row],[43916]]</f>
        <v>0</v>
      </c>
      <c r="X46">
        <f>+Casos_PN_CORR[[#This Row],[43918]]-Casos_PN_CORR[[#This Row],[43917]]</f>
        <v>0</v>
      </c>
      <c r="Y46">
        <f>+Casos_PN_CORR[[#This Row],[43919]]-Casos_PN_CORR[[#This Row],[43918]]</f>
        <v>0</v>
      </c>
      <c r="Z46">
        <f>+Casos_PN_CORR[[#This Row],[43920]]-Casos_PN_CORR[[#This Row],[43919]]</f>
        <v>0</v>
      </c>
      <c r="AA46">
        <f>+Casos_PN_CORR[[#This Row],[43921]]-Casos_PN_CORR[[#This Row],[43920]]</f>
        <v>0</v>
      </c>
      <c r="AB46">
        <f>+Casos_PN_CORR[[#This Row],[43922]]-Casos_PN_CORR[[#This Row],[43921]]</f>
        <v>0</v>
      </c>
      <c r="AC46">
        <f>+Casos_PN_CORR[[#This Row],[43923]]-Casos_PN_CORR[[#This Row],[43922]]</f>
        <v>0</v>
      </c>
      <c r="AD46">
        <f>+Casos_PN_CORR[[#This Row],[43924]]-Casos_PN_CORR[[#This Row],[43923]]</f>
        <v>0</v>
      </c>
      <c r="AE46">
        <f>+Casos_PN_CORR[[#This Row],[43925]]-Casos_PN_CORR[[#This Row],[43924]]</f>
        <v>0</v>
      </c>
      <c r="AF46">
        <f>+Casos_PN_CORR[[#This Row],[43926]]-Casos_PN_CORR[[#This Row],[43925]]</f>
        <v>0</v>
      </c>
      <c r="AG46">
        <f>+Casos_PN_CORR[[#This Row],[43927]]-Casos_PN_CORR[[#This Row],[43926]]</f>
        <v>0</v>
      </c>
      <c r="AH46">
        <f>+Casos_PN_CORR[[#This Row],[43928]]-Casos_PN_CORR[[#This Row],[43927]]</f>
        <v>0</v>
      </c>
      <c r="AI46">
        <f>+Casos_PN_CORR[[#This Row],[43929]]-Casos_PN_CORR[[#This Row],[43928]]</f>
        <v>0</v>
      </c>
      <c r="AJ46">
        <f>+Casos_PN_CORR[[#This Row],[43930]]-Casos_PN_CORR[[#This Row],[43929]]</f>
        <v>0</v>
      </c>
      <c r="AK46">
        <f>+Casos_PN_CORR[[#This Row],[43931]]-Casos_PN_CORR[[#This Row],[43930]]</f>
        <v>0</v>
      </c>
      <c r="AL46">
        <f>+Casos_PN_CORR[[#This Row],[43932]]-Casos_PN_CORR[[#This Row],[43931]]</f>
        <v>0</v>
      </c>
      <c r="AM46">
        <f>+Casos_PN_CORR[[#This Row],[43933]]-Casos_PN_CORR[[#This Row],[43932]]</f>
        <v>0</v>
      </c>
      <c r="AN46">
        <f>+Casos_PN_CORR[[#This Row],[43934]]-Casos_PN_CORR[[#This Row],[43933]]</f>
        <v>0</v>
      </c>
      <c r="AO46">
        <f>+Casos_PN_CORR[[#This Row],[43935]]-Casos_PN_CORR[[#This Row],[43934]]</f>
        <v>0</v>
      </c>
      <c r="AP46">
        <f>+Casos_PN_CORR[[#This Row],[43936]]-Casos_PN_CORR[[#This Row],[43935]]</f>
        <v>0</v>
      </c>
      <c r="AQ46">
        <f>+Casos_PN_CORR[[#This Row],[43937]]-Casos_PN_CORR[[#This Row],[43936]]</f>
        <v>0</v>
      </c>
      <c r="AR46">
        <f>+Casos_PN_CORR[[#This Row],[43938]]-Casos_PN_CORR[[#This Row],[43937]]</f>
        <v>0</v>
      </c>
      <c r="AS46">
        <f>+Casos_PN_CORR[[#This Row],[43939]]-Casos_PN_CORR[[#This Row],[43938]]</f>
        <v>0</v>
      </c>
      <c r="AT46">
        <f>+Casos_PN_CORR[[#This Row],[43940]]-Casos_PN_CORR[[#This Row],[43939]]</f>
        <v>0</v>
      </c>
      <c r="AU46">
        <f>+Casos_PN_CORR[[#This Row],[43941]]-Casos_PN_CORR[[#This Row],[43940]]</f>
        <v>0</v>
      </c>
      <c r="AV46">
        <f>+Casos_PN_CORR[[#This Row],[43942]]-Casos_PN_CORR[[#This Row],[43941]]</f>
        <v>0</v>
      </c>
      <c r="AW46">
        <f>+Casos_PN_CORR[[#This Row],[43943]]-Casos_PN_CORR[[#This Row],[43942]]</f>
        <v>0</v>
      </c>
      <c r="AX46">
        <f>+Casos_PN_CORR[[#This Row],[43944]]-Casos_PN_CORR[[#This Row],[43943]]</f>
        <v>0</v>
      </c>
      <c r="AY46">
        <f>+Casos_PN_CORR[[#This Row],[43945]]-Casos_PN_CORR[[#This Row],[43944]]</f>
        <v>0</v>
      </c>
      <c r="AZ46">
        <f>+Casos_PN_CORR[[#This Row],[43946]]-Casos_PN_CORR[[#This Row],[43945]]</f>
        <v>0</v>
      </c>
      <c r="BA46">
        <f>+Casos_PN_CORR[[#This Row],[43947]]-Casos_PN_CORR[[#This Row],[43946]]</f>
        <v>0</v>
      </c>
      <c r="BB46">
        <f>+Casos_PN_CORR[[#This Row],[43948]]-Casos_PN_CORR[[#This Row],[43947]]</f>
        <v>0</v>
      </c>
      <c r="BC46">
        <f>+Casos_PN_CORR[[#This Row],[43949]]-Casos_PN_CORR[[#This Row],[43948]]</f>
        <v>0</v>
      </c>
      <c r="BD46">
        <f>+Casos_PN_CORR[[#This Row],[43950]]-Casos_PN_CORR[[#This Row],[43949]]</f>
        <v>0</v>
      </c>
      <c r="BE46">
        <f>+Casos_PN_CORR[[#This Row],[43951]]-Casos_PN_CORR[[#This Row],[43950]]</f>
        <v>0</v>
      </c>
      <c r="BF46">
        <f>+Casos_PN_CORR[[#This Row],[43952]]-Casos_PN_CORR[[#This Row],[43951]]</f>
        <v>0</v>
      </c>
      <c r="BG46">
        <f>+Casos_PN_CORR[[#This Row],[43953]]-Casos_PN_CORR[[#This Row],[43952]]</f>
        <v>0</v>
      </c>
      <c r="BH46">
        <f>+Casos_PN_CORR[[#This Row],[43954]]-Casos_PN_CORR[[#This Row],[43953]]</f>
        <v>0</v>
      </c>
      <c r="BI46">
        <f>+Casos_PN_CORR[[#This Row],[43955]]-Casos_PN_CORR[[#This Row],[43954]]</f>
        <v>0</v>
      </c>
      <c r="BJ46">
        <f>+Casos_PN_CORR[[#This Row],[43956]]-Casos_PN_CORR[[#This Row],[43955]]</f>
        <v>0</v>
      </c>
      <c r="BK46">
        <f>+Casos_PN_CORR[[#This Row],[43957]]-Casos_PN_CORR[[#This Row],[43956]]</f>
        <v>0</v>
      </c>
      <c r="BL46">
        <f>+Casos_PN_CORR[[#This Row],[43958]]-Casos_PN_CORR[[#This Row],[43957]]</f>
        <v>0</v>
      </c>
      <c r="BM46">
        <f>+Casos_PN_CORR[[#This Row],[43959]]-Casos_PN_CORR[[#This Row],[43958]]</f>
        <v>0</v>
      </c>
      <c r="BN46">
        <f>+Casos_PN_CORR[[#This Row],[43960]]-Casos_PN_CORR[[#This Row],[43959]]</f>
        <v>0</v>
      </c>
      <c r="BO46">
        <f>+Casos_PN_CORR[[#This Row],[43961]]-Casos_PN_CORR[[#This Row],[43960]]</f>
        <v>0</v>
      </c>
      <c r="BP46">
        <f>+Casos_PN_CORR[[#This Row],[43962]]-Casos_PN_CORR[[#This Row],[43961]]</f>
        <v>0</v>
      </c>
      <c r="BQ46">
        <f>+Casos_PN_CORR[[#This Row],[43963]]-Casos_PN_CORR[[#This Row],[43962]]</f>
        <v>0</v>
      </c>
      <c r="BR46">
        <f>+Casos_PN_CORR[[#This Row],[43964]]-Casos_PN_CORR[[#This Row],[43963]]</f>
        <v>0</v>
      </c>
      <c r="BS46">
        <f>+Casos_PN_CORR[[#This Row],[43965]]-Casos_PN_CORR[[#This Row],[43964]]</f>
        <v>0</v>
      </c>
      <c r="BT46">
        <f>+Casos_PN_CORR[[#This Row],[43966]]-Casos_PN_CORR[[#This Row],[43965]]</f>
        <v>0</v>
      </c>
      <c r="BU46">
        <f>+Casos_PN_CORR[[#This Row],[43967]]-Casos_PN_CORR[[#This Row],[43966]]</f>
        <v>0</v>
      </c>
      <c r="BV46">
        <f>+Casos_PN_CORR[[#This Row],[43968]]-Casos_PN_CORR[[#This Row],[43967]]</f>
        <v>0</v>
      </c>
      <c r="BW46">
        <f>+Casos_PN_CORR[[#This Row],[43969]]-Casos_PN_CORR[[#This Row],[43968]]</f>
        <v>0</v>
      </c>
      <c r="BX46">
        <f>+Casos_PN_CORR[[#This Row],[43970]]-Casos_PN_CORR[[#This Row],[43969]]</f>
        <v>0</v>
      </c>
      <c r="BY46">
        <f>+Casos_PN_CORR[[#This Row],[43971]]-Casos_PN_CORR[[#This Row],[43970]]</f>
        <v>0</v>
      </c>
      <c r="BZ46">
        <f>+Casos_PN_CORR[[#This Row],[43972]]-Casos_PN_CORR[[#This Row],[43971]]</f>
        <v>0</v>
      </c>
      <c r="CA46">
        <f>+Casos_PN_CORR[[#This Row],[43973]]-Casos_PN_CORR[[#This Row],[43972]]</f>
        <v>0</v>
      </c>
      <c r="CB46">
        <f>+Casos_PN_CORR[[#This Row],[43974]]-Casos_PN_CORR[[#This Row],[43973]]</f>
        <v>0</v>
      </c>
      <c r="CC46">
        <f>+Casos_PN_CORR[[#This Row],[43975]]-Casos_PN_CORR[[#This Row],[43974]]</f>
        <v>0</v>
      </c>
      <c r="CD46">
        <f>+Casos_PN_CORR[[#This Row],[43976]]-Casos_PN_CORR[[#This Row],[43975]]</f>
        <v>0</v>
      </c>
      <c r="CE46">
        <f>+Casos_PN_CORR[[#This Row],[43977]]-Casos_PN_CORR[[#This Row],[43976]]</f>
        <v>0</v>
      </c>
      <c r="CF46">
        <f>+Casos_PN_CORR[[#This Row],[43978]]-Casos_PN_CORR[[#This Row],[43977]]</f>
        <v>0</v>
      </c>
      <c r="CG46">
        <f>+Casos_PN_CORR[[#This Row],[43979]]-Casos_PN_CORR[[#This Row],[43978]]</f>
        <v>0</v>
      </c>
      <c r="CH46">
        <f>+Casos_PN_CORR[[#This Row],[43980]]-Casos_PN_CORR[[#This Row],[43979]]</f>
        <v>0</v>
      </c>
      <c r="CI46">
        <f>+Casos_PN_CORR[[#This Row],[43981]]-Casos_PN_CORR[[#This Row],[43980]]</f>
        <v>0</v>
      </c>
      <c r="CJ46">
        <f>+Casos_PN_CORR[[#This Row],[43982]]-Casos_PN_CORR[[#This Row],[43981]]</f>
        <v>0</v>
      </c>
      <c r="CK46">
        <f>+Casos_PN_CORR[[#This Row],[43983]]-Casos_PN_CORR[[#This Row],[43982]]</f>
        <v>0</v>
      </c>
      <c r="CL46">
        <f>+Casos_PN_CORR[[#This Row],[43984]]-Casos_PN_CORR[[#This Row],[43983]]</f>
        <v>0</v>
      </c>
      <c r="CM46">
        <f>+Casos_PN_CORR[[#This Row],[43985]]-Casos_PN_CORR[[#This Row],[43984]]</f>
        <v>0</v>
      </c>
      <c r="CN46">
        <f>+Casos_PN_CORR[[#This Row],[43986]]-Casos_PN_CORR[[#This Row],[43985]]</f>
        <v>0</v>
      </c>
      <c r="CO46">
        <f>+Casos_PN_CORR[[#This Row],[43987]]-Casos_PN_CORR[[#This Row],[43986]]</f>
        <v>129</v>
      </c>
      <c r="CP46">
        <f>+Casos_PN_CORR[[#This Row],[43988]]-Casos_PN_CORR[[#This Row],[43987]]</f>
        <v>0</v>
      </c>
      <c r="CQ46">
        <f>+Casos_PN_CORR[[#This Row],[43989]]-Casos_PN_CORR[[#This Row],[43988]]</f>
        <v>0</v>
      </c>
      <c r="CR46">
        <f>+Casos_PN_CORR[[#This Row],[43990]]-Casos_PN_CORR[[#This Row],[43989]]</f>
        <v>0</v>
      </c>
      <c r="CS46">
        <f>+Casos_PN_CORR[[#This Row],[43991]]-Casos_PN_CORR[[#This Row],[43990]]</f>
        <v>2</v>
      </c>
      <c r="CT46">
        <f>+Casos_PN_CORR[[#This Row],[43992]]-Casos_PN_CORR[[#This Row],[43991]]</f>
        <v>0</v>
      </c>
      <c r="CU46">
        <f>+Casos_PN_CORR[[#This Row],[43993]]-Casos_PN_CORR[[#This Row],[43992]]</f>
        <v>5</v>
      </c>
    </row>
    <row r="47" spans="1:99" x14ac:dyDescent="0.3">
      <c r="A47">
        <v>10102</v>
      </c>
      <c r="B47" s="2" t="s">
        <v>163</v>
      </c>
      <c r="C47" s="2" t="s">
        <v>163</v>
      </c>
      <c r="D47" s="2" t="s">
        <v>461</v>
      </c>
      <c r="E47" s="4">
        <f t="shared" si="0"/>
        <v>133</v>
      </c>
      <c r="F47">
        <f>+Casos_PN_CORR[[#This Row],[43900]]</f>
        <v>0</v>
      </c>
      <c r="G47">
        <f>+Casos_PN_CORR[[#This Row],[43901]]-Casos_PN_CORR[[#This Row],[43900]]</f>
        <v>0</v>
      </c>
      <c r="H47">
        <f>+Casos_PN_CORR[[#This Row],[43902]]-Casos_PN_CORR[[#This Row],[43901]]</f>
        <v>0</v>
      </c>
      <c r="I47">
        <f>+Casos_PN_CORR[[#This Row],[43903]]-Casos_PN_CORR[[#This Row],[43902]]</f>
        <v>0</v>
      </c>
      <c r="J47">
        <f>+Casos_PN_CORR[[#This Row],[43904]]-Casos_PN_CORR[[#This Row],[43903]]</f>
        <v>0</v>
      </c>
      <c r="K47">
        <f>+Casos_PN_CORR[[#This Row],[43905]]-Casos_PN_CORR[[#This Row],[43904]]</f>
        <v>0</v>
      </c>
      <c r="L47">
        <f>+Casos_PN_CORR[[#This Row],[43906]]-Casos_PN_CORR[[#This Row],[43905]]</f>
        <v>0</v>
      </c>
      <c r="M47">
        <f>+Casos_PN_CORR[[#This Row],[43907]]-Casos_PN_CORR[[#This Row],[43906]]</f>
        <v>0</v>
      </c>
      <c r="N47">
        <f>+Casos_PN_CORR[[#This Row],[43908]]-Casos_PN_CORR[[#This Row],[43907]]</f>
        <v>0</v>
      </c>
      <c r="O47">
        <f>+Casos_PN_CORR[[#This Row],[43909]]-Casos_PN_CORR[[#This Row],[43908]]</f>
        <v>0</v>
      </c>
      <c r="P47">
        <f>+Casos_PN_CORR[[#This Row],[43910]]-Casos_PN_CORR[[#This Row],[43909]]</f>
        <v>0</v>
      </c>
      <c r="Q47">
        <f>+Casos_PN_CORR[[#This Row],[43911]]-Casos_PN_CORR[[#This Row],[43910]]</f>
        <v>0</v>
      </c>
      <c r="R47">
        <f>+Casos_PN_CORR[[#This Row],[43912]]-Casos_PN_CORR[[#This Row],[43911]]</f>
        <v>0</v>
      </c>
      <c r="S47">
        <f>+Casos_PN_CORR[[#This Row],[43913]]-Casos_PN_CORR[[#This Row],[43912]]</f>
        <v>0</v>
      </c>
      <c r="T47">
        <f>+Casos_PN_CORR[[#This Row],[43914]]-Casos_PN_CORR[[#This Row],[43913]]</f>
        <v>0</v>
      </c>
      <c r="U47">
        <f>+Casos_PN_CORR[[#This Row],[43915]]-Casos_PN_CORR[[#This Row],[43914]]</f>
        <v>0</v>
      </c>
      <c r="V47">
        <f>+Casos_PN_CORR[[#This Row],[43916]]-Casos_PN_CORR[[#This Row],[43915]]</f>
        <v>0</v>
      </c>
      <c r="W47">
        <f>+Casos_PN_CORR[[#This Row],[43917]]-Casos_PN_CORR[[#This Row],[43916]]</f>
        <v>0</v>
      </c>
      <c r="X47">
        <f>+Casos_PN_CORR[[#This Row],[43918]]-Casos_PN_CORR[[#This Row],[43917]]</f>
        <v>0</v>
      </c>
      <c r="Y47">
        <f>+Casos_PN_CORR[[#This Row],[43919]]-Casos_PN_CORR[[#This Row],[43918]]</f>
        <v>0</v>
      </c>
      <c r="Z47">
        <f>+Casos_PN_CORR[[#This Row],[43920]]-Casos_PN_CORR[[#This Row],[43919]]</f>
        <v>0</v>
      </c>
      <c r="AA47">
        <f>+Casos_PN_CORR[[#This Row],[43921]]-Casos_PN_CORR[[#This Row],[43920]]</f>
        <v>0</v>
      </c>
      <c r="AB47">
        <f>+Casos_PN_CORR[[#This Row],[43922]]-Casos_PN_CORR[[#This Row],[43921]]</f>
        <v>0</v>
      </c>
      <c r="AC47">
        <f>+Casos_PN_CORR[[#This Row],[43923]]-Casos_PN_CORR[[#This Row],[43922]]</f>
        <v>0</v>
      </c>
      <c r="AD47">
        <f>+Casos_PN_CORR[[#This Row],[43924]]-Casos_PN_CORR[[#This Row],[43923]]</f>
        <v>0</v>
      </c>
      <c r="AE47">
        <f>+Casos_PN_CORR[[#This Row],[43925]]-Casos_PN_CORR[[#This Row],[43924]]</f>
        <v>0</v>
      </c>
      <c r="AF47">
        <f>+Casos_PN_CORR[[#This Row],[43926]]-Casos_PN_CORR[[#This Row],[43925]]</f>
        <v>0</v>
      </c>
      <c r="AG47">
        <f>+Casos_PN_CORR[[#This Row],[43927]]-Casos_PN_CORR[[#This Row],[43926]]</f>
        <v>0</v>
      </c>
      <c r="AH47">
        <f>+Casos_PN_CORR[[#This Row],[43928]]-Casos_PN_CORR[[#This Row],[43927]]</f>
        <v>0</v>
      </c>
      <c r="AI47">
        <f>+Casos_PN_CORR[[#This Row],[43929]]-Casos_PN_CORR[[#This Row],[43928]]</f>
        <v>0</v>
      </c>
      <c r="AJ47">
        <f>+Casos_PN_CORR[[#This Row],[43930]]-Casos_PN_CORR[[#This Row],[43929]]</f>
        <v>0</v>
      </c>
      <c r="AK47">
        <f>+Casos_PN_CORR[[#This Row],[43931]]-Casos_PN_CORR[[#This Row],[43930]]</f>
        <v>0</v>
      </c>
      <c r="AL47">
        <f>+Casos_PN_CORR[[#This Row],[43932]]-Casos_PN_CORR[[#This Row],[43931]]</f>
        <v>0</v>
      </c>
      <c r="AM47">
        <f>+Casos_PN_CORR[[#This Row],[43933]]-Casos_PN_CORR[[#This Row],[43932]]</f>
        <v>0</v>
      </c>
      <c r="AN47">
        <f>+Casos_PN_CORR[[#This Row],[43934]]-Casos_PN_CORR[[#This Row],[43933]]</f>
        <v>0</v>
      </c>
      <c r="AO47">
        <f>+Casos_PN_CORR[[#This Row],[43935]]-Casos_PN_CORR[[#This Row],[43934]]</f>
        <v>0</v>
      </c>
      <c r="AP47">
        <f>+Casos_PN_CORR[[#This Row],[43936]]-Casos_PN_CORR[[#This Row],[43935]]</f>
        <v>0</v>
      </c>
      <c r="AQ47">
        <f>+Casos_PN_CORR[[#This Row],[43937]]-Casos_PN_CORR[[#This Row],[43936]]</f>
        <v>0</v>
      </c>
      <c r="AR47">
        <f>+Casos_PN_CORR[[#This Row],[43938]]-Casos_PN_CORR[[#This Row],[43937]]</f>
        <v>0</v>
      </c>
      <c r="AS47">
        <f>+Casos_PN_CORR[[#This Row],[43939]]-Casos_PN_CORR[[#This Row],[43938]]</f>
        <v>0</v>
      </c>
      <c r="AT47">
        <f>+Casos_PN_CORR[[#This Row],[43940]]-Casos_PN_CORR[[#This Row],[43939]]</f>
        <v>0</v>
      </c>
      <c r="AU47">
        <f>+Casos_PN_CORR[[#This Row],[43941]]-Casos_PN_CORR[[#This Row],[43940]]</f>
        <v>0</v>
      </c>
      <c r="AV47">
        <f>+Casos_PN_CORR[[#This Row],[43942]]-Casos_PN_CORR[[#This Row],[43941]]</f>
        <v>0</v>
      </c>
      <c r="AW47">
        <f>+Casos_PN_CORR[[#This Row],[43943]]-Casos_PN_CORR[[#This Row],[43942]]</f>
        <v>0</v>
      </c>
      <c r="AX47">
        <f>+Casos_PN_CORR[[#This Row],[43944]]-Casos_PN_CORR[[#This Row],[43943]]</f>
        <v>0</v>
      </c>
      <c r="AY47">
        <f>+Casos_PN_CORR[[#This Row],[43945]]-Casos_PN_CORR[[#This Row],[43944]]</f>
        <v>0</v>
      </c>
      <c r="AZ47">
        <f>+Casos_PN_CORR[[#This Row],[43946]]-Casos_PN_CORR[[#This Row],[43945]]</f>
        <v>0</v>
      </c>
      <c r="BA47">
        <f>+Casos_PN_CORR[[#This Row],[43947]]-Casos_PN_CORR[[#This Row],[43946]]</f>
        <v>0</v>
      </c>
      <c r="BB47">
        <f>+Casos_PN_CORR[[#This Row],[43948]]-Casos_PN_CORR[[#This Row],[43947]]</f>
        <v>0</v>
      </c>
      <c r="BC47">
        <f>+Casos_PN_CORR[[#This Row],[43949]]-Casos_PN_CORR[[#This Row],[43948]]</f>
        <v>0</v>
      </c>
      <c r="BD47">
        <f>+Casos_PN_CORR[[#This Row],[43950]]-Casos_PN_CORR[[#This Row],[43949]]</f>
        <v>0</v>
      </c>
      <c r="BE47">
        <f>+Casos_PN_CORR[[#This Row],[43951]]-Casos_PN_CORR[[#This Row],[43950]]</f>
        <v>0</v>
      </c>
      <c r="BF47">
        <f>+Casos_PN_CORR[[#This Row],[43952]]-Casos_PN_CORR[[#This Row],[43951]]</f>
        <v>0</v>
      </c>
      <c r="BG47">
        <f>+Casos_PN_CORR[[#This Row],[43953]]-Casos_PN_CORR[[#This Row],[43952]]</f>
        <v>0</v>
      </c>
      <c r="BH47">
        <f>+Casos_PN_CORR[[#This Row],[43954]]-Casos_PN_CORR[[#This Row],[43953]]</f>
        <v>0</v>
      </c>
      <c r="BI47">
        <f>+Casos_PN_CORR[[#This Row],[43955]]-Casos_PN_CORR[[#This Row],[43954]]</f>
        <v>0</v>
      </c>
      <c r="BJ47">
        <f>+Casos_PN_CORR[[#This Row],[43956]]-Casos_PN_CORR[[#This Row],[43955]]</f>
        <v>0</v>
      </c>
      <c r="BK47">
        <f>+Casos_PN_CORR[[#This Row],[43957]]-Casos_PN_CORR[[#This Row],[43956]]</f>
        <v>0</v>
      </c>
      <c r="BL47">
        <f>+Casos_PN_CORR[[#This Row],[43958]]-Casos_PN_CORR[[#This Row],[43957]]</f>
        <v>0</v>
      </c>
      <c r="BM47">
        <f>+Casos_PN_CORR[[#This Row],[43959]]-Casos_PN_CORR[[#This Row],[43958]]</f>
        <v>0</v>
      </c>
      <c r="BN47">
        <f>+Casos_PN_CORR[[#This Row],[43960]]-Casos_PN_CORR[[#This Row],[43959]]</f>
        <v>0</v>
      </c>
      <c r="BO47">
        <f>+Casos_PN_CORR[[#This Row],[43961]]-Casos_PN_CORR[[#This Row],[43960]]</f>
        <v>0</v>
      </c>
      <c r="BP47">
        <f>+Casos_PN_CORR[[#This Row],[43962]]-Casos_PN_CORR[[#This Row],[43961]]</f>
        <v>0</v>
      </c>
      <c r="BQ47">
        <f>+Casos_PN_CORR[[#This Row],[43963]]-Casos_PN_CORR[[#This Row],[43962]]</f>
        <v>0</v>
      </c>
      <c r="BR47">
        <f>+Casos_PN_CORR[[#This Row],[43964]]-Casos_PN_CORR[[#This Row],[43963]]</f>
        <v>0</v>
      </c>
      <c r="BS47">
        <f>+Casos_PN_CORR[[#This Row],[43965]]-Casos_PN_CORR[[#This Row],[43964]]</f>
        <v>0</v>
      </c>
      <c r="BT47">
        <f>+Casos_PN_CORR[[#This Row],[43966]]-Casos_PN_CORR[[#This Row],[43965]]</f>
        <v>0</v>
      </c>
      <c r="BU47">
        <f>+Casos_PN_CORR[[#This Row],[43967]]-Casos_PN_CORR[[#This Row],[43966]]</f>
        <v>0</v>
      </c>
      <c r="BV47">
        <f>+Casos_PN_CORR[[#This Row],[43968]]-Casos_PN_CORR[[#This Row],[43967]]</f>
        <v>0</v>
      </c>
      <c r="BW47">
        <f>+Casos_PN_CORR[[#This Row],[43969]]-Casos_PN_CORR[[#This Row],[43968]]</f>
        <v>0</v>
      </c>
      <c r="BX47">
        <f>+Casos_PN_CORR[[#This Row],[43970]]-Casos_PN_CORR[[#This Row],[43969]]</f>
        <v>0</v>
      </c>
      <c r="BY47">
        <f>+Casos_PN_CORR[[#This Row],[43971]]-Casos_PN_CORR[[#This Row],[43970]]</f>
        <v>0</v>
      </c>
      <c r="BZ47">
        <f>+Casos_PN_CORR[[#This Row],[43972]]-Casos_PN_CORR[[#This Row],[43971]]</f>
        <v>0</v>
      </c>
      <c r="CA47">
        <f>+Casos_PN_CORR[[#This Row],[43973]]-Casos_PN_CORR[[#This Row],[43972]]</f>
        <v>0</v>
      </c>
      <c r="CB47">
        <f>+Casos_PN_CORR[[#This Row],[43974]]-Casos_PN_CORR[[#This Row],[43973]]</f>
        <v>0</v>
      </c>
      <c r="CC47">
        <f>+Casos_PN_CORR[[#This Row],[43975]]-Casos_PN_CORR[[#This Row],[43974]]</f>
        <v>0</v>
      </c>
      <c r="CD47">
        <f>+Casos_PN_CORR[[#This Row],[43976]]-Casos_PN_CORR[[#This Row],[43975]]</f>
        <v>0</v>
      </c>
      <c r="CE47">
        <f>+Casos_PN_CORR[[#This Row],[43977]]-Casos_PN_CORR[[#This Row],[43976]]</f>
        <v>0</v>
      </c>
      <c r="CF47">
        <f>+Casos_PN_CORR[[#This Row],[43978]]-Casos_PN_CORR[[#This Row],[43977]]</f>
        <v>0</v>
      </c>
      <c r="CG47">
        <f>+Casos_PN_CORR[[#This Row],[43979]]-Casos_PN_CORR[[#This Row],[43978]]</f>
        <v>0</v>
      </c>
      <c r="CH47">
        <f>+Casos_PN_CORR[[#This Row],[43980]]-Casos_PN_CORR[[#This Row],[43979]]</f>
        <v>0</v>
      </c>
      <c r="CI47">
        <f>+Casos_PN_CORR[[#This Row],[43981]]-Casos_PN_CORR[[#This Row],[43980]]</f>
        <v>0</v>
      </c>
      <c r="CJ47">
        <f>+Casos_PN_CORR[[#This Row],[43982]]-Casos_PN_CORR[[#This Row],[43981]]</f>
        <v>0</v>
      </c>
      <c r="CK47">
        <f>+Casos_PN_CORR[[#This Row],[43983]]-Casos_PN_CORR[[#This Row],[43982]]</f>
        <v>0</v>
      </c>
      <c r="CL47">
        <f>+Casos_PN_CORR[[#This Row],[43984]]-Casos_PN_CORR[[#This Row],[43983]]</f>
        <v>0</v>
      </c>
      <c r="CM47">
        <f>+Casos_PN_CORR[[#This Row],[43985]]-Casos_PN_CORR[[#This Row],[43984]]</f>
        <v>0</v>
      </c>
      <c r="CN47">
        <f>+Casos_PN_CORR[[#This Row],[43986]]-Casos_PN_CORR[[#This Row],[43985]]</f>
        <v>0</v>
      </c>
      <c r="CO47">
        <f>+Casos_PN_CORR[[#This Row],[43987]]-Casos_PN_CORR[[#This Row],[43986]]</f>
        <v>110</v>
      </c>
      <c r="CP47">
        <f>+Casos_PN_CORR[[#This Row],[43988]]-Casos_PN_CORR[[#This Row],[43987]]</f>
        <v>0</v>
      </c>
      <c r="CQ47">
        <f>+Casos_PN_CORR[[#This Row],[43989]]-Casos_PN_CORR[[#This Row],[43988]]</f>
        <v>0</v>
      </c>
      <c r="CR47">
        <f>+Casos_PN_CORR[[#This Row],[43990]]-Casos_PN_CORR[[#This Row],[43989]]</f>
        <v>0</v>
      </c>
      <c r="CS47">
        <f>+Casos_PN_CORR[[#This Row],[43991]]-Casos_PN_CORR[[#This Row],[43990]]</f>
        <v>18</v>
      </c>
      <c r="CT47">
        <f>+Casos_PN_CORR[[#This Row],[43992]]-Casos_PN_CORR[[#This Row],[43991]]</f>
        <v>0</v>
      </c>
      <c r="CU47">
        <f>+Casos_PN_CORR[[#This Row],[43993]]-Casos_PN_CORR[[#This Row],[43992]]</f>
        <v>5</v>
      </c>
    </row>
    <row r="48" spans="1:99" x14ac:dyDescent="0.3">
      <c r="A48">
        <v>70203</v>
      </c>
      <c r="B48" s="2" t="s">
        <v>268</v>
      </c>
      <c r="C48" s="2" t="s">
        <v>348</v>
      </c>
      <c r="D48" s="2" t="s">
        <v>462</v>
      </c>
      <c r="E48" s="4">
        <f t="shared" si="0"/>
        <v>132</v>
      </c>
      <c r="F48">
        <f>+Casos_PN_CORR[[#This Row],[43900]]</f>
        <v>0</v>
      </c>
      <c r="G48">
        <f>+Casos_PN_CORR[[#This Row],[43901]]-Casos_PN_CORR[[#This Row],[43900]]</f>
        <v>0</v>
      </c>
      <c r="H48">
        <f>+Casos_PN_CORR[[#This Row],[43902]]-Casos_PN_CORR[[#This Row],[43901]]</f>
        <v>0</v>
      </c>
      <c r="I48">
        <f>+Casos_PN_CORR[[#This Row],[43903]]-Casos_PN_CORR[[#This Row],[43902]]</f>
        <v>0</v>
      </c>
      <c r="J48">
        <f>+Casos_PN_CORR[[#This Row],[43904]]-Casos_PN_CORR[[#This Row],[43903]]</f>
        <v>0</v>
      </c>
      <c r="K48">
        <f>+Casos_PN_CORR[[#This Row],[43905]]-Casos_PN_CORR[[#This Row],[43904]]</f>
        <v>0</v>
      </c>
      <c r="L48">
        <f>+Casos_PN_CORR[[#This Row],[43906]]-Casos_PN_CORR[[#This Row],[43905]]</f>
        <v>0</v>
      </c>
      <c r="M48">
        <f>+Casos_PN_CORR[[#This Row],[43907]]-Casos_PN_CORR[[#This Row],[43906]]</f>
        <v>0</v>
      </c>
      <c r="N48">
        <f>+Casos_PN_CORR[[#This Row],[43908]]-Casos_PN_CORR[[#This Row],[43907]]</f>
        <v>0</v>
      </c>
      <c r="O48">
        <f>+Casos_PN_CORR[[#This Row],[43909]]-Casos_PN_CORR[[#This Row],[43908]]</f>
        <v>0</v>
      </c>
      <c r="P48">
        <f>+Casos_PN_CORR[[#This Row],[43910]]-Casos_PN_CORR[[#This Row],[43909]]</f>
        <v>0</v>
      </c>
      <c r="Q48">
        <f>+Casos_PN_CORR[[#This Row],[43911]]-Casos_PN_CORR[[#This Row],[43910]]</f>
        <v>0</v>
      </c>
      <c r="R48">
        <f>+Casos_PN_CORR[[#This Row],[43912]]-Casos_PN_CORR[[#This Row],[43911]]</f>
        <v>0</v>
      </c>
      <c r="S48">
        <f>+Casos_PN_CORR[[#This Row],[43913]]-Casos_PN_CORR[[#This Row],[43912]]</f>
        <v>0</v>
      </c>
      <c r="T48">
        <f>+Casos_PN_CORR[[#This Row],[43914]]-Casos_PN_CORR[[#This Row],[43913]]</f>
        <v>0</v>
      </c>
      <c r="U48">
        <f>+Casos_PN_CORR[[#This Row],[43915]]-Casos_PN_CORR[[#This Row],[43914]]</f>
        <v>0</v>
      </c>
      <c r="V48">
        <f>+Casos_PN_CORR[[#This Row],[43916]]-Casos_PN_CORR[[#This Row],[43915]]</f>
        <v>0</v>
      </c>
      <c r="W48">
        <f>+Casos_PN_CORR[[#This Row],[43917]]-Casos_PN_CORR[[#This Row],[43916]]</f>
        <v>0</v>
      </c>
      <c r="X48">
        <f>+Casos_PN_CORR[[#This Row],[43918]]-Casos_PN_CORR[[#This Row],[43917]]</f>
        <v>0</v>
      </c>
      <c r="Y48">
        <f>+Casos_PN_CORR[[#This Row],[43919]]-Casos_PN_CORR[[#This Row],[43918]]</f>
        <v>0</v>
      </c>
      <c r="Z48">
        <f>+Casos_PN_CORR[[#This Row],[43920]]-Casos_PN_CORR[[#This Row],[43919]]</f>
        <v>0</v>
      </c>
      <c r="AA48">
        <f>+Casos_PN_CORR[[#This Row],[43921]]-Casos_PN_CORR[[#This Row],[43920]]</f>
        <v>0</v>
      </c>
      <c r="AB48">
        <f>+Casos_PN_CORR[[#This Row],[43922]]-Casos_PN_CORR[[#This Row],[43921]]</f>
        <v>0</v>
      </c>
      <c r="AC48">
        <f>+Casos_PN_CORR[[#This Row],[43923]]-Casos_PN_CORR[[#This Row],[43922]]</f>
        <v>0</v>
      </c>
      <c r="AD48">
        <f>+Casos_PN_CORR[[#This Row],[43924]]-Casos_PN_CORR[[#This Row],[43923]]</f>
        <v>0</v>
      </c>
      <c r="AE48">
        <f>+Casos_PN_CORR[[#This Row],[43925]]-Casos_PN_CORR[[#This Row],[43924]]</f>
        <v>0</v>
      </c>
      <c r="AF48">
        <f>+Casos_PN_CORR[[#This Row],[43926]]-Casos_PN_CORR[[#This Row],[43925]]</f>
        <v>0</v>
      </c>
      <c r="AG48">
        <f>+Casos_PN_CORR[[#This Row],[43927]]-Casos_PN_CORR[[#This Row],[43926]]</f>
        <v>0</v>
      </c>
      <c r="AH48">
        <f>+Casos_PN_CORR[[#This Row],[43928]]-Casos_PN_CORR[[#This Row],[43927]]</f>
        <v>0</v>
      </c>
      <c r="AI48">
        <f>+Casos_PN_CORR[[#This Row],[43929]]-Casos_PN_CORR[[#This Row],[43928]]</f>
        <v>0</v>
      </c>
      <c r="AJ48">
        <f>+Casos_PN_CORR[[#This Row],[43930]]-Casos_PN_CORR[[#This Row],[43929]]</f>
        <v>0</v>
      </c>
      <c r="AK48">
        <f>+Casos_PN_CORR[[#This Row],[43931]]-Casos_PN_CORR[[#This Row],[43930]]</f>
        <v>0</v>
      </c>
      <c r="AL48">
        <f>+Casos_PN_CORR[[#This Row],[43932]]-Casos_PN_CORR[[#This Row],[43931]]</f>
        <v>0</v>
      </c>
      <c r="AM48">
        <f>+Casos_PN_CORR[[#This Row],[43933]]-Casos_PN_CORR[[#This Row],[43932]]</f>
        <v>0</v>
      </c>
      <c r="AN48">
        <f>+Casos_PN_CORR[[#This Row],[43934]]-Casos_PN_CORR[[#This Row],[43933]]</f>
        <v>0</v>
      </c>
      <c r="AO48">
        <f>+Casos_PN_CORR[[#This Row],[43935]]-Casos_PN_CORR[[#This Row],[43934]]</f>
        <v>0</v>
      </c>
      <c r="AP48">
        <f>+Casos_PN_CORR[[#This Row],[43936]]-Casos_PN_CORR[[#This Row],[43935]]</f>
        <v>0</v>
      </c>
      <c r="AQ48">
        <f>+Casos_PN_CORR[[#This Row],[43937]]-Casos_PN_CORR[[#This Row],[43936]]</f>
        <v>0</v>
      </c>
      <c r="AR48">
        <f>+Casos_PN_CORR[[#This Row],[43938]]-Casos_PN_CORR[[#This Row],[43937]]</f>
        <v>0</v>
      </c>
      <c r="AS48">
        <f>+Casos_PN_CORR[[#This Row],[43939]]-Casos_PN_CORR[[#This Row],[43938]]</f>
        <v>0</v>
      </c>
      <c r="AT48">
        <f>+Casos_PN_CORR[[#This Row],[43940]]-Casos_PN_CORR[[#This Row],[43939]]</f>
        <v>0</v>
      </c>
      <c r="AU48">
        <f>+Casos_PN_CORR[[#This Row],[43941]]-Casos_PN_CORR[[#This Row],[43940]]</f>
        <v>0</v>
      </c>
      <c r="AV48">
        <f>+Casos_PN_CORR[[#This Row],[43942]]-Casos_PN_CORR[[#This Row],[43941]]</f>
        <v>0</v>
      </c>
      <c r="AW48">
        <f>+Casos_PN_CORR[[#This Row],[43943]]-Casos_PN_CORR[[#This Row],[43942]]</f>
        <v>0</v>
      </c>
      <c r="AX48">
        <f>+Casos_PN_CORR[[#This Row],[43944]]-Casos_PN_CORR[[#This Row],[43943]]</f>
        <v>0</v>
      </c>
      <c r="AY48">
        <f>+Casos_PN_CORR[[#This Row],[43945]]-Casos_PN_CORR[[#This Row],[43944]]</f>
        <v>0</v>
      </c>
      <c r="AZ48">
        <f>+Casos_PN_CORR[[#This Row],[43946]]-Casos_PN_CORR[[#This Row],[43945]]</f>
        <v>0</v>
      </c>
      <c r="BA48">
        <f>+Casos_PN_CORR[[#This Row],[43947]]-Casos_PN_CORR[[#This Row],[43946]]</f>
        <v>0</v>
      </c>
      <c r="BB48">
        <f>+Casos_PN_CORR[[#This Row],[43948]]-Casos_PN_CORR[[#This Row],[43947]]</f>
        <v>0</v>
      </c>
      <c r="BC48">
        <f>+Casos_PN_CORR[[#This Row],[43949]]-Casos_PN_CORR[[#This Row],[43948]]</f>
        <v>0</v>
      </c>
      <c r="BD48">
        <f>+Casos_PN_CORR[[#This Row],[43950]]-Casos_PN_CORR[[#This Row],[43949]]</f>
        <v>0</v>
      </c>
      <c r="BE48">
        <f>+Casos_PN_CORR[[#This Row],[43951]]-Casos_PN_CORR[[#This Row],[43950]]</f>
        <v>0</v>
      </c>
      <c r="BF48">
        <f>+Casos_PN_CORR[[#This Row],[43952]]-Casos_PN_CORR[[#This Row],[43951]]</f>
        <v>0</v>
      </c>
      <c r="BG48">
        <f>+Casos_PN_CORR[[#This Row],[43953]]-Casos_PN_CORR[[#This Row],[43952]]</f>
        <v>0</v>
      </c>
      <c r="BH48">
        <f>+Casos_PN_CORR[[#This Row],[43954]]-Casos_PN_CORR[[#This Row],[43953]]</f>
        <v>0</v>
      </c>
      <c r="BI48">
        <f>+Casos_PN_CORR[[#This Row],[43955]]-Casos_PN_CORR[[#This Row],[43954]]</f>
        <v>0</v>
      </c>
      <c r="BJ48">
        <f>+Casos_PN_CORR[[#This Row],[43956]]-Casos_PN_CORR[[#This Row],[43955]]</f>
        <v>0</v>
      </c>
      <c r="BK48">
        <f>+Casos_PN_CORR[[#This Row],[43957]]-Casos_PN_CORR[[#This Row],[43956]]</f>
        <v>0</v>
      </c>
      <c r="BL48">
        <f>+Casos_PN_CORR[[#This Row],[43958]]-Casos_PN_CORR[[#This Row],[43957]]</f>
        <v>0</v>
      </c>
      <c r="BM48">
        <f>+Casos_PN_CORR[[#This Row],[43959]]-Casos_PN_CORR[[#This Row],[43958]]</f>
        <v>0</v>
      </c>
      <c r="BN48">
        <f>+Casos_PN_CORR[[#This Row],[43960]]-Casos_PN_CORR[[#This Row],[43959]]</f>
        <v>0</v>
      </c>
      <c r="BO48">
        <f>+Casos_PN_CORR[[#This Row],[43961]]-Casos_PN_CORR[[#This Row],[43960]]</f>
        <v>0</v>
      </c>
      <c r="BP48">
        <f>+Casos_PN_CORR[[#This Row],[43962]]-Casos_PN_CORR[[#This Row],[43961]]</f>
        <v>0</v>
      </c>
      <c r="BQ48">
        <f>+Casos_PN_CORR[[#This Row],[43963]]-Casos_PN_CORR[[#This Row],[43962]]</f>
        <v>0</v>
      </c>
      <c r="BR48">
        <f>+Casos_PN_CORR[[#This Row],[43964]]-Casos_PN_CORR[[#This Row],[43963]]</f>
        <v>0</v>
      </c>
      <c r="BS48">
        <f>+Casos_PN_CORR[[#This Row],[43965]]-Casos_PN_CORR[[#This Row],[43964]]</f>
        <v>0</v>
      </c>
      <c r="BT48">
        <f>+Casos_PN_CORR[[#This Row],[43966]]-Casos_PN_CORR[[#This Row],[43965]]</f>
        <v>0</v>
      </c>
      <c r="BU48">
        <f>+Casos_PN_CORR[[#This Row],[43967]]-Casos_PN_CORR[[#This Row],[43966]]</f>
        <v>0</v>
      </c>
      <c r="BV48">
        <f>+Casos_PN_CORR[[#This Row],[43968]]-Casos_PN_CORR[[#This Row],[43967]]</f>
        <v>0</v>
      </c>
      <c r="BW48">
        <f>+Casos_PN_CORR[[#This Row],[43969]]-Casos_PN_CORR[[#This Row],[43968]]</f>
        <v>0</v>
      </c>
      <c r="BX48">
        <f>+Casos_PN_CORR[[#This Row],[43970]]-Casos_PN_CORR[[#This Row],[43969]]</f>
        <v>0</v>
      </c>
      <c r="BY48">
        <f>+Casos_PN_CORR[[#This Row],[43971]]-Casos_PN_CORR[[#This Row],[43970]]</f>
        <v>0</v>
      </c>
      <c r="BZ48">
        <f>+Casos_PN_CORR[[#This Row],[43972]]-Casos_PN_CORR[[#This Row],[43971]]</f>
        <v>0</v>
      </c>
      <c r="CA48">
        <f>+Casos_PN_CORR[[#This Row],[43973]]-Casos_PN_CORR[[#This Row],[43972]]</f>
        <v>0</v>
      </c>
      <c r="CB48">
        <f>+Casos_PN_CORR[[#This Row],[43974]]-Casos_PN_CORR[[#This Row],[43973]]</f>
        <v>0</v>
      </c>
      <c r="CC48">
        <f>+Casos_PN_CORR[[#This Row],[43975]]-Casos_PN_CORR[[#This Row],[43974]]</f>
        <v>0</v>
      </c>
      <c r="CD48">
        <f>+Casos_PN_CORR[[#This Row],[43976]]-Casos_PN_CORR[[#This Row],[43975]]</f>
        <v>0</v>
      </c>
      <c r="CE48">
        <f>+Casos_PN_CORR[[#This Row],[43977]]-Casos_PN_CORR[[#This Row],[43976]]</f>
        <v>0</v>
      </c>
      <c r="CF48">
        <f>+Casos_PN_CORR[[#This Row],[43978]]-Casos_PN_CORR[[#This Row],[43977]]</f>
        <v>0</v>
      </c>
      <c r="CG48">
        <f>+Casos_PN_CORR[[#This Row],[43979]]-Casos_PN_CORR[[#This Row],[43978]]</f>
        <v>0</v>
      </c>
      <c r="CH48">
        <f>+Casos_PN_CORR[[#This Row],[43980]]-Casos_PN_CORR[[#This Row],[43979]]</f>
        <v>0</v>
      </c>
      <c r="CI48">
        <f>+Casos_PN_CORR[[#This Row],[43981]]-Casos_PN_CORR[[#This Row],[43980]]</f>
        <v>0</v>
      </c>
      <c r="CJ48">
        <f>+Casos_PN_CORR[[#This Row],[43982]]-Casos_PN_CORR[[#This Row],[43981]]</f>
        <v>0</v>
      </c>
      <c r="CK48">
        <f>+Casos_PN_CORR[[#This Row],[43983]]-Casos_PN_CORR[[#This Row],[43982]]</f>
        <v>0</v>
      </c>
      <c r="CL48">
        <f>+Casos_PN_CORR[[#This Row],[43984]]-Casos_PN_CORR[[#This Row],[43983]]</f>
        <v>0</v>
      </c>
      <c r="CM48">
        <f>+Casos_PN_CORR[[#This Row],[43985]]-Casos_PN_CORR[[#This Row],[43984]]</f>
        <v>0</v>
      </c>
      <c r="CN48">
        <f>+Casos_PN_CORR[[#This Row],[43986]]-Casos_PN_CORR[[#This Row],[43985]]</f>
        <v>0</v>
      </c>
      <c r="CO48">
        <f>+Casos_PN_CORR[[#This Row],[43987]]-Casos_PN_CORR[[#This Row],[43986]]</f>
        <v>111</v>
      </c>
      <c r="CP48">
        <f>+Casos_PN_CORR[[#This Row],[43988]]-Casos_PN_CORR[[#This Row],[43987]]</f>
        <v>0</v>
      </c>
      <c r="CQ48">
        <f>+Casos_PN_CORR[[#This Row],[43989]]-Casos_PN_CORR[[#This Row],[43988]]</f>
        <v>0</v>
      </c>
      <c r="CR48">
        <f>+Casos_PN_CORR[[#This Row],[43990]]-Casos_PN_CORR[[#This Row],[43989]]</f>
        <v>0</v>
      </c>
      <c r="CS48">
        <f>+Casos_PN_CORR[[#This Row],[43991]]-Casos_PN_CORR[[#This Row],[43990]]</f>
        <v>11</v>
      </c>
      <c r="CT48">
        <f>+Casos_PN_CORR[[#This Row],[43992]]-Casos_PN_CORR[[#This Row],[43991]]</f>
        <v>0</v>
      </c>
      <c r="CU48">
        <f>+Casos_PN_CORR[[#This Row],[43993]]-Casos_PN_CORR[[#This Row],[43992]]</f>
        <v>10</v>
      </c>
    </row>
    <row r="49" spans="1:99" x14ac:dyDescent="0.3">
      <c r="A49">
        <v>130402</v>
      </c>
      <c r="B49" s="2" t="s">
        <v>102</v>
      </c>
      <c r="C49" s="2" t="s">
        <v>259</v>
      </c>
      <c r="D49" s="2" t="s">
        <v>316</v>
      </c>
      <c r="E49" s="4">
        <f t="shared" si="0"/>
        <v>130</v>
      </c>
      <c r="F49">
        <f>+Casos_PN_CORR[[#This Row],[43900]]</f>
        <v>0</v>
      </c>
      <c r="G49">
        <f>+Casos_PN_CORR[[#This Row],[43901]]-Casos_PN_CORR[[#This Row],[43900]]</f>
        <v>0</v>
      </c>
      <c r="H49">
        <f>+Casos_PN_CORR[[#This Row],[43902]]-Casos_PN_CORR[[#This Row],[43901]]</f>
        <v>0</v>
      </c>
      <c r="I49">
        <f>+Casos_PN_CORR[[#This Row],[43903]]-Casos_PN_CORR[[#This Row],[43902]]</f>
        <v>0</v>
      </c>
      <c r="J49">
        <f>+Casos_PN_CORR[[#This Row],[43904]]-Casos_PN_CORR[[#This Row],[43903]]</f>
        <v>0</v>
      </c>
      <c r="K49">
        <f>+Casos_PN_CORR[[#This Row],[43905]]-Casos_PN_CORR[[#This Row],[43904]]</f>
        <v>0</v>
      </c>
      <c r="L49">
        <f>+Casos_PN_CORR[[#This Row],[43906]]-Casos_PN_CORR[[#This Row],[43905]]</f>
        <v>0</v>
      </c>
      <c r="M49">
        <f>+Casos_PN_CORR[[#This Row],[43907]]-Casos_PN_CORR[[#This Row],[43906]]</f>
        <v>0</v>
      </c>
      <c r="N49">
        <f>+Casos_PN_CORR[[#This Row],[43908]]-Casos_PN_CORR[[#This Row],[43907]]</f>
        <v>0</v>
      </c>
      <c r="O49">
        <f>+Casos_PN_CORR[[#This Row],[43909]]-Casos_PN_CORR[[#This Row],[43908]]</f>
        <v>0</v>
      </c>
      <c r="P49">
        <f>+Casos_PN_CORR[[#This Row],[43910]]-Casos_PN_CORR[[#This Row],[43909]]</f>
        <v>0</v>
      </c>
      <c r="Q49">
        <f>+Casos_PN_CORR[[#This Row],[43911]]-Casos_PN_CORR[[#This Row],[43910]]</f>
        <v>0</v>
      </c>
      <c r="R49">
        <f>+Casos_PN_CORR[[#This Row],[43912]]-Casos_PN_CORR[[#This Row],[43911]]</f>
        <v>0</v>
      </c>
      <c r="S49">
        <f>+Casos_PN_CORR[[#This Row],[43913]]-Casos_PN_CORR[[#This Row],[43912]]</f>
        <v>0</v>
      </c>
      <c r="T49">
        <f>+Casos_PN_CORR[[#This Row],[43914]]-Casos_PN_CORR[[#This Row],[43913]]</f>
        <v>0</v>
      </c>
      <c r="U49">
        <f>+Casos_PN_CORR[[#This Row],[43915]]-Casos_PN_CORR[[#This Row],[43914]]</f>
        <v>0</v>
      </c>
      <c r="V49">
        <f>+Casos_PN_CORR[[#This Row],[43916]]-Casos_PN_CORR[[#This Row],[43915]]</f>
        <v>0</v>
      </c>
      <c r="W49">
        <f>+Casos_PN_CORR[[#This Row],[43917]]-Casos_PN_CORR[[#This Row],[43916]]</f>
        <v>0</v>
      </c>
      <c r="X49">
        <f>+Casos_PN_CORR[[#This Row],[43918]]-Casos_PN_CORR[[#This Row],[43917]]</f>
        <v>0</v>
      </c>
      <c r="Y49">
        <f>+Casos_PN_CORR[[#This Row],[43919]]-Casos_PN_CORR[[#This Row],[43918]]</f>
        <v>0</v>
      </c>
      <c r="Z49">
        <f>+Casos_PN_CORR[[#This Row],[43920]]-Casos_PN_CORR[[#This Row],[43919]]</f>
        <v>0</v>
      </c>
      <c r="AA49">
        <f>+Casos_PN_CORR[[#This Row],[43921]]-Casos_PN_CORR[[#This Row],[43920]]</f>
        <v>0</v>
      </c>
      <c r="AB49">
        <f>+Casos_PN_CORR[[#This Row],[43922]]-Casos_PN_CORR[[#This Row],[43921]]</f>
        <v>0</v>
      </c>
      <c r="AC49">
        <f>+Casos_PN_CORR[[#This Row],[43923]]-Casos_PN_CORR[[#This Row],[43922]]</f>
        <v>0</v>
      </c>
      <c r="AD49">
        <f>+Casos_PN_CORR[[#This Row],[43924]]-Casos_PN_CORR[[#This Row],[43923]]</f>
        <v>0</v>
      </c>
      <c r="AE49">
        <f>+Casos_PN_CORR[[#This Row],[43925]]-Casos_PN_CORR[[#This Row],[43924]]</f>
        <v>0</v>
      </c>
      <c r="AF49">
        <f>+Casos_PN_CORR[[#This Row],[43926]]-Casos_PN_CORR[[#This Row],[43925]]</f>
        <v>0</v>
      </c>
      <c r="AG49">
        <f>+Casos_PN_CORR[[#This Row],[43927]]-Casos_PN_CORR[[#This Row],[43926]]</f>
        <v>0</v>
      </c>
      <c r="AH49">
        <f>+Casos_PN_CORR[[#This Row],[43928]]-Casos_PN_CORR[[#This Row],[43927]]</f>
        <v>0</v>
      </c>
      <c r="AI49">
        <f>+Casos_PN_CORR[[#This Row],[43929]]-Casos_PN_CORR[[#This Row],[43928]]</f>
        <v>0</v>
      </c>
      <c r="AJ49">
        <f>+Casos_PN_CORR[[#This Row],[43930]]-Casos_PN_CORR[[#This Row],[43929]]</f>
        <v>0</v>
      </c>
      <c r="AK49">
        <f>+Casos_PN_CORR[[#This Row],[43931]]-Casos_PN_CORR[[#This Row],[43930]]</f>
        <v>0</v>
      </c>
      <c r="AL49">
        <f>+Casos_PN_CORR[[#This Row],[43932]]-Casos_PN_CORR[[#This Row],[43931]]</f>
        <v>0</v>
      </c>
      <c r="AM49">
        <f>+Casos_PN_CORR[[#This Row],[43933]]-Casos_PN_CORR[[#This Row],[43932]]</f>
        <v>0</v>
      </c>
      <c r="AN49">
        <f>+Casos_PN_CORR[[#This Row],[43934]]-Casos_PN_CORR[[#This Row],[43933]]</f>
        <v>0</v>
      </c>
      <c r="AO49">
        <f>+Casos_PN_CORR[[#This Row],[43935]]-Casos_PN_CORR[[#This Row],[43934]]</f>
        <v>0</v>
      </c>
      <c r="AP49">
        <f>+Casos_PN_CORR[[#This Row],[43936]]-Casos_PN_CORR[[#This Row],[43935]]</f>
        <v>0</v>
      </c>
      <c r="AQ49">
        <f>+Casos_PN_CORR[[#This Row],[43937]]-Casos_PN_CORR[[#This Row],[43936]]</f>
        <v>0</v>
      </c>
      <c r="AR49">
        <f>+Casos_PN_CORR[[#This Row],[43938]]-Casos_PN_CORR[[#This Row],[43937]]</f>
        <v>0</v>
      </c>
      <c r="AS49">
        <f>+Casos_PN_CORR[[#This Row],[43939]]-Casos_PN_CORR[[#This Row],[43938]]</f>
        <v>0</v>
      </c>
      <c r="AT49">
        <f>+Casos_PN_CORR[[#This Row],[43940]]-Casos_PN_CORR[[#This Row],[43939]]</f>
        <v>0</v>
      </c>
      <c r="AU49">
        <f>+Casos_PN_CORR[[#This Row],[43941]]-Casos_PN_CORR[[#This Row],[43940]]</f>
        <v>0</v>
      </c>
      <c r="AV49">
        <f>+Casos_PN_CORR[[#This Row],[43942]]-Casos_PN_CORR[[#This Row],[43941]]</f>
        <v>0</v>
      </c>
      <c r="AW49">
        <f>+Casos_PN_CORR[[#This Row],[43943]]-Casos_PN_CORR[[#This Row],[43942]]</f>
        <v>0</v>
      </c>
      <c r="AX49">
        <f>+Casos_PN_CORR[[#This Row],[43944]]-Casos_PN_CORR[[#This Row],[43943]]</f>
        <v>0</v>
      </c>
      <c r="AY49">
        <f>+Casos_PN_CORR[[#This Row],[43945]]-Casos_PN_CORR[[#This Row],[43944]]</f>
        <v>0</v>
      </c>
      <c r="AZ49">
        <f>+Casos_PN_CORR[[#This Row],[43946]]-Casos_PN_CORR[[#This Row],[43945]]</f>
        <v>0</v>
      </c>
      <c r="BA49">
        <f>+Casos_PN_CORR[[#This Row],[43947]]-Casos_PN_CORR[[#This Row],[43946]]</f>
        <v>0</v>
      </c>
      <c r="BB49">
        <f>+Casos_PN_CORR[[#This Row],[43948]]-Casos_PN_CORR[[#This Row],[43947]]</f>
        <v>0</v>
      </c>
      <c r="BC49">
        <f>+Casos_PN_CORR[[#This Row],[43949]]-Casos_PN_CORR[[#This Row],[43948]]</f>
        <v>0</v>
      </c>
      <c r="BD49">
        <f>+Casos_PN_CORR[[#This Row],[43950]]-Casos_PN_CORR[[#This Row],[43949]]</f>
        <v>0</v>
      </c>
      <c r="BE49">
        <f>+Casos_PN_CORR[[#This Row],[43951]]-Casos_PN_CORR[[#This Row],[43950]]</f>
        <v>0</v>
      </c>
      <c r="BF49">
        <f>+Casos_PN_CORR[[#This Row],[43952]]-Casos_PN_CORR[[#This Row],[43951]]</f>
        <v>0</v>
      </c>
      <c r="BG49">
        <f>+Casos_PN_CORR[[#This Row],[43953]]-Casos_PN_CORR[[#This Row],[43952]]</f>
        <v>0</v>
      </c>
      <c r="BH49">
        <f>+Casos_PN_CORR[[#This Row],[43954]]-Casos_PN_CORR[[#This Row],[43953]]</f>
        <v>0</v>
      </c>
      <c r="BI49">
        <f>+Casos_PN_CORR[[#This Row],[43955]]-Casos_PN_CORR[[#This Row],[43954]]</f>
        <v>0</v>
      </c>
      <c r="BJ49">
        <f>+Casos_PN_CORR[[#This Row],[43956]]-Casos_PN_CORR[[#This Row],[43955]]</f>
        <v>0</v>
      </c>
      <c r="BK49">
        <f>+Casos_PN_CORR[[#This Row],[43957]]-Casos_PN_CORR[[#This Row],[43956]]</f>
        <v>0</v>
      </c>
      <c r="BL49">
        <f>+Casos_PN_CORR[[#This Row],[43958]]-Casos_PN_CORR[[#This Row],[43957]]</f>
        <v>0</v>
      </c>
      <c r="BM49">
        <f>+Casos_PN_CORR[[#This Row],[43959]]-Casos_PN_CORR[[#This Row],[43958]]</f>
        <v>0</v>
      </c>
      <c r="BN49">
        <f>+Casos_PN_CORR[[#This Row],[43960]]-Casos_PN_CORR[[#This Row],[43959]]</f>
        <v>0</v>
      </c>
      <c r="BO49">
        <f>+Casos_PN_CORR[[#This Row],[43961]]-Casos_PN_CORR[[#This Row],[43960]]</f>
        <v>0</v>
      </c>
      <c r="BP49">
        <f>+Casos_PN_CORR[[#This Row],[43962]]-Casos_PN_CORR[[#This Row],[43961]]</f>
        <v>0</v>
      </c>
      <c r="BQ49">
        <f>+Casos_PN_CORR[[#This Row],[43963]]-Casos_PN_CORR[[#This Row],[43962]]</f>
        <v>0</v>
      </c>
      <c r="BR49">
        <f>+Casos_PN_CORR[[#This Row],[43964]]-Casos_PN_CORR[[#This Row],[43963]]</f>
        <v>0</v>
      </c>
      <c r="BS49">
        <f>+Casos_PN_CORR[[#This Row],[43965]]-Casos_PN_CORR[[#This Row],[43964]]</f>
        <v>0</v>
      </c>
      <c r="BT49">
        <f>+Casos_PN_CORR[[#This Row],[43966]]-Casos_PN_CORR[[#This Row],[43965]]</f>
        <v>0</v>
      </c>
      <c r="BU49">
        <f>+Casos_PN_CORR[[#This Row],[43967]]-Casos_PN_CORR[[#This Row],[43966]]</f>
        <v>0</v>
      </c>
      <c r="BV49">
        <f>+Casos_PN_CORR[[#This Row],[43968]]-Casos_PN_CORR[[#This Row],[43967]]</f>
        <v>0</v>
      </c>
      <c r="BW49">
        <f>+Casos_PN_CORR[[#This Row],[43969]]-Casos_PN_CORR[[#This Row],[43968]]</f>
        <v>0</v>
      </c>
      <c r="BX49">
        <f>+Casos_PN_CORR[[#This Row],[43970]]-Casos_PN_CORR[[#This Row],[43969]]</f>
        <v>0</v>
      </c>
      <c r="BY49">
        <f>+Casos_PN_CORR[[#This Row],[43971]]-Casos_PN_CORR[[#This Row],[43970]]</f>
        <v>0</v>
      </c>
      <c r="BZ49">
        <f>+Casos_PN_CORR[[#This Row],[43972]]-Casos_PN_CORR[[#This Row],[43971]]</f>
        <v>0</v>
      </c>
      <c r="CA49">
        <f>+Casos_PN_CORR[[#This Row],[43973]]-Casos_PN_CORR[[#This Row],[43972]]</f>
        <v>0</v>
      </c>
      <c r="CB49">
        <f>+Casos_PN_CORR[[#This Row],[43974]]-Casos_PN_CORR[[#This Row],[43973]]</f>
        <v>0</v>
      </c>
      <c r="CC49">
        <f>+Casos_PN_CORR[[#This Row],[43975]]-Casos_PN_CORR[[#This Row],[43974]]</f>
        <v>0</v>
      </c>
      <c r="CD49">
        <f>+Casos_PN_CORR[[#This Row],[43976]]-Casos_PN_CORR[[#This Row],[43975]]</f>
        <v>0</v>
      </c>
      <c r="CE49">
        <f>+Casos_PN_CORR[[#This Row],[43977]]-Casos_PN_CORR[[#This Row],[43976]]</f>
        <v>0</v>
      </c>
      <c r="CF49">
        <f>+Casos_PN_CORR[[#This Row],[43978]]-Casos_PN_CORR[[#This Row],[43977]]</f>
        <v>0</v>
      </c>
      <c r="CG49">
        <f>+Casos_PN_CORR[[#This Row],[43979]]-Casos_PN_CORR[[#This Row],[43978]]</f>
        <v>0</v>
      </c>
      <c r="CH49">
        <f>+Casos_PN_CORR[[#This Row],[43980]]-Casos_PN_CORR[[#This Row],[43979]]</f>
        <v>0</v>
      </c>
      <c r="CI49">
        <f>+Casos_PN_CORR[[#This Row],[43981]]-Casos_PN_CORR[[#This Row],[43980]]</f>
        <v>0</v>
      </c>
      <c r="CJ49">
        <f>+Casos_PN_CORR[[#This Row],[43982]]-Casos_PN_CORR[[#This Row],[43981]]</f>
        <v>0</v>
      </c>
      <c r="CK49">
        <f>+Casos_PN_CORR[[#This Row],[43983]]-Casos_PN_CORR[[#This Row],[43982]]</f>
        <v>0</v>
      </c>
      <c r="CL49">
        <f>+Casos_PN_CORR[[#This Row],[43984]]-Casos_PN_CORR[[#This Row],[43983]]</f>
        <v>0</v>
      </c>
      <c r="CM49">
        <f>+Casos_PN_CORR[[#This Row],[43985]]-Casos_PN_CORR[[#This Row],[43984]]</f>
        <v>0</v>
      </c>
      <c r="CN49">
        <f>+Casos_PN_CORR[[#This Row],[43986]]-Casos_PN_CORR[[#This Row],[43985]]</f>
        <v>0</v>
      </c>
      <c r="CO49">
        <f>+Casos_PN_CORR[[#This Row],[43987]]-Casos_PN_CORR[[#This Row],[43986]]</f>
        <v>121</v>
      </c>
      <c r="CP49">
        <f>+Casos_PN_CORR[[#This Row],[43988]]-Casos_PN_CORR[[#This Row],[43987]]</f>
        <v>0</v>
      </c>
      <c r="CQ49">
        <f>+Casos_PN_CORR[[#This Row],[43989]]-Casos_PN_CORR[[#This Row],[43988]]</f>
        <v>0</v>
      </c>
      <c r="CR49">
        <f>+Casos_PN_CORR[[#This Row],[43990]]-Casos_PN_CORR[[#This Row],[43989]]</f>
        <v>0</v>
      </c>
      <c r="CS49">
        <f>+Casos_PN_CORR[[#This Row],[43991]]-Casos_PN_CORR[[#This Row],[43990]]</f>
        <v>6</v>
      </c>
      <c r="CT49">
        <f>+Casos_PN_CORR[[#This Row],[43992]]-Casos_PN_CORR[[#This Row],[43991]]</f>
        <v>0</v>
      </c>
      <c r="CU49">
        <f>+Casos_PN_CORR[[#This Row],[43993]]-Casos_PN_CORR[[#This Row],[43992]]</f>
        <v>3</v>
      </c>
    </row>
    <row r="50" spans="1:99" x14ac:dyDescent="0.3">
      <c r="A50">
        <v>81007</v>
      </c>
      <c r="B50" s="2" t="s">
        <v>99</v>
      </c>
      <c r="C50" s="2" t="s">
        <v>106</v>
      </c>
      <c r="D50" s="2" t="s">
        <v>113</v>
      </c>
      <c r="E50" s="4">
        <f t="shared" si="0"/>
        <v>123</v>
      </c>
      <c r="F50">
        <f>+Casos_PN_CORR[[#This Row],[43900]]</f>
        <v>0</v>
      </c>
      <c r="G50">
        <f>+Casos_PN_CORR[[#This Row],[43901]]-Casos_PN_CORR[[#This Row],[43900]]</f>
        <v>0</v>
      </c>
      <c r="H50">
        <f>+Casos_PN_CORR[[#This Row],[43902]]-Casos_PN_CORR[[#This Row],[43901]]</f>
        <v>0</v>
      </c>
      <c r="I50">
        <f>+Casos_PN_CORR[[#This Row],[43903]]-Casos_PN_CORR[[#This Row],[43902]]</f>
        <v>0</v>
      </c>
      <c r="J50">
        <f>+Casos_PN_CORR[[#This Row],[43904]]-Casos_PN_CORR[[#This Row],[43903]]</f>
        <v>0</v>
      </c>
      <c r="K50">
        <f>+Casos_PN_CORR[[#This Row],[43905]]-Casos_PN_CORR[[#This Row],[43904]]</f>
        <v>0</v>
      </c>
      <c r="L50">
        <f>+Casos_PN_CORR[[#This Row],[43906]]-Casos_PN_CORR[[#This Row],[43905]]</f>
        <v>0</v>
      </c>
      <c r="M50">
        <f>+Casos_PN_CORR[[#This Row],[43907]]-Casos_PN_CORR[[#This Row],[43906]]</f>
        <v>0</v>
      </c>
      <c r="N50">
        <f>+Casos_PN_CORR[[#This Row],[43908]]-Casos_PN_CORR[[#This Row],[43907]]</f>
        <v>0</v>
      </c>
      <c r="O50">
        <f>+Casos_PN_CORR[[#This Row],[43909]]-Casos_PN_CORR[[#This Row],[43908]]</f>
        <v>0</v>
      </c>
      <c r="P50">
        <f>+Casos_PN_CORR[[#This Row],[43910]]-Casos_PN_CORR[[#This Row],[43909]]</f>
        <v>0</v>
      </c>
      <c r="Q50">
        <f>+Casos_PN_CORR[[#This Row],[43911]]-Casos_PN_CORR[[#This Row],[43910]]</f>
        <v>0</v>
      </c>
      <c r="R50">
        <f>+Casos_PN_CORR[[#This Row],[43912]]-Casos_PN_CORR[[#This Row],[43911]]</f>
        <v>0</v>
      </c>
      <c r="S50">
        <f>+Casos_PN_CORR[[#This Row],[43913]]-Casos_PN_CORR[[#This Row],[43912]]</f>
        <v>0</v>
      </c>
      <c r="T50">
        <f>+Casos_PN_CORR[[#This Row],[43914]]-Casos_PN_CORR[[#This Row],[43913]]</f>
        <v>0</v>
      </c>
      <c r="U50">
        <f>+Casos_PN_CORR[[#This Row],[43915]]-Casos_PN_CORR[[#This Row],[43914]]</f>
        <v>0</v>
      </c>
      <c r="V50">
        <f>+Casos_PN_CORR[[#This Row],[43916]]-Casos_PN_CORR[[#This Row],[43915]]</f>
        <v>0</v>
      </c>
      <c r="W50">
        <f>+Casos_PN_CORR[[#This Row],[43917]]-Casos_PN_CORR[[#This Row],[43916]]</f>
        <v>0</v>
      </c>
      <c r="X50">
        <f>+Casos_PN_CORR[[#This Row],[43918]]-Casos_PN_CORR[[#This Row],[43917]]</f>
        <v>0</v>
      </c>
      <c r="Y50">
        <f>+Casos_PN_CORR[[#This Row],[43919]]-Casos_PN_CORR[[#This Row],[43918]]</f>
        <v>0</v>
      </c>
      <c r="Z50">
        <f>+Casos_PN_CORR[[#This Row],[43920]]-Casos_PN_CORR[[#This Row],[43919]]</f>
        <v>0</v>
      </c>
      <c r="AA50">
        <f>+Casos_PN_CORR[[#This Row],[43921]]-Casos_PN_CORR[[#This Row],[43920]]</f>
        <v>0</v>
      </c>
      <c r="AB50">
        <f>+Casos_PN_CORR[[#This Row],[43922]]-Casos_PN_CORR[[#This Row],[43921]]</f>
        <v>0</v>
      </c>
      <c r="AC50">
        <f>+Casos_PN_CORR[[#This Row],[43923]]-Casos_PN_CORR[[#This Row],[43922]]</f>
        <v>0</v>
      </c>
      <c r="AD50">
        <f>+Casos_PN_CORR[[#This Row],[43924]]-Casos_PN_CORR[[#This Row],[43923]]</f>
        <v>0</v>
      </c>
      <c r="AE50">
        <f>+Casos_PN_CORR[[#This Row],[43925]]-Casos_PN_CORR[[#This Row],[43924]]</f>
        <v>0</v>
      </c>
      <c r="AF50">
        <f>+Casos_PN_CORR[[#This Row],[43926]]-Casos_PN_CORR[[#This Row],[43925]]</f>
        <v>0</v>
      </c>
      <c r="AG50">
        <f>+Casos_PN_CORR[[#This Row],[43927]]-Casos_PN_CORR[[#This Row],[43926]]</f>
        <v>0</v>
      </c>
      <c r="AH50">
        <f>+Casos_PN_CORR[[#This Row],[43928]]-Casos_PN_CORR[[#This Row],[43927]]</f>
        <v>0</v>
      </c>
      <c r="AI50">
        <f>+Casos_PN_CORR[[#This Row],[43929]]-Casos_PN_CORR[[#This Row],[43928]]</f>
        <v>0</v>
      </c>
      <c r="AJ50">
        <f>+Casos_PN_CORR[[#This Row],[43930]]-Casos_PN_CORR[[#This Row],[43929]]</f>
        <v>0</v>
      </c>
      <c r="AK50">
        <f>+Casos_PN_CORR[[#This Row],[43931]]-Casos_PN_CORR[[#This Row],[43930]]</f>
        <v>0</v>
      </c>
      <c r="AL50">
        <f>+Casos_PN_CORR[[#This Row],[43932]]-Casos_PN_CORR[[#This Row],[43931]]</f>
        <v>0</v>
      </c>
      <c r="AM50">
        <f>+Casos_PN_CORR[[#This Row],[43933]]-Casos_PN_CORR[[#This Row],[43932]]</f>
        <v>0</v>
      </c>
      <c r="AN50">
        <f>+Casos_PN_CORR[[#This Row],[43934]]-Casos_PN_CORR[[#This Row],[43933]]</f>
        <v>0</v>
      </c>
      <c r="AO50">
        <f>+Casos_PN_CORR[[#This Row],[43935]]-Casos_PN_CORR[[#This Row],[43934]]</f>
        <v>0</v>
      </c>
      <c r="AP50">
        <f>+Casos_PN_CORR[[#This Row],[43936]]-Casos_PN_CORR[[#This Row],[43935]]</f>
        <v>0</v>
      </c>
      <c r="AQ50">
        <f>+Casos_PN_CORR[[#This Row],[43937]]-Casos_PN_CORR[[#This Row],[43936]]</f>
        <v>0</v>
      </c>
      <c r="AR50">
        <f>+Casos_PN_CORR[[#This Row],[43938]]-Casos_PN_CORR[[#This Row],[43937]]</f>
        <v>0</v>
      </c>
      <c r="AS50">
        <f>+Casos_PN_CORR[[#This Row],[43939]]-Casos_PN_CORR[[#This Row],[43938]]</f>
        <v>0</v>
      </c>
      <c r="AT50">
        <f>+Casos_PN_CORR[[#This Row],[43940]]-Casos_PN_CORR[[#This Row],[43939]]</f>
        <v>0</v>
      </c>
      <c r="AU50">
        <f>+Casos_PN_CORR[[#This Row],[43941]]-Casos_PN_CORR[[#This Row],[43940]]</f>
        <v>0</v>
      </c>
      <c r="AV50">
        <f>+Casos_PN_CORR[[#This Row],[43942]]-Casos_PN_CORR[[#This Row],[43941]]</f>
        <v>0</v>
      </c>
      <c r="AW50">
        <f>+Casos_PN_CORR[[#This Row],[43943]]-Casos_PN_CORR[[#This Row],[43942]]</f>
        <v>0</v>
      </c>
      <c r="AX50">
        <f>+Casos_PN_CORR[[#This Row],[43944]]-Casos_PN_CORR[[#This Row],[43943]]</f>
        <v>0</v>
      </c>
      <c r="AY50">
        <f>+Casos_PN_CORR[[#This Row],[43945]]-Casos_PN_CORR[[#This Row],[43944]]</f>
        <v>0</v>
      </c>
      <c r="AZ50">
        <f>+Casos_PN_CORR[[#This Row],[43946]]-Casos_PN_CORR[[#This Row],[43945]]</f>
        <v>0</v>
      </c>
      <c r="BA50">
        <f>+Casos_PN_CORR[[#This Row],[43947]]-Casos_PN_CORR[[#This Row],[43946]]</f>
        <v>0</v>
      </c>
      <c r="BB50">
        <f>+Casos_PN_CORR[[#This Row],[43948]]-Casos_PN_CORR[[#This Row],[43947]]</f>
        <v>0</v>
      </c>
      <c r="BC50">
        <f>+Casos_PN_CORR[[#This Row],[43949]]-Casos_PN_CORR[[#This Row],[43948]]</f>
        <v>0</v>
      </c>
      <c r="BD50">
        <f>+Casos_PN_CORR[[#This Row],[43950]]-Casos_PN_CORR[[#This Row],[43949]]</f>
        <v>0</v>
      </c>
      <c r="BE50">
        <f>+Casos_PN_CORR[[#This Row],[43951]]-Casos_PN_CORR[[#This Row],[43950]]</f>
        <v>0</v>
      </c>
      <c r="BF50">
        <f>+Casos_PN_CORR[[#This Row],[43952]]-Casos_PN_CORR[[#This Row],[43951]]</f>
        <v>0</v>
      </c>
      <c r="BG50">
        <f>+Casos_PN_CORR[[#This Row],[43953]]-Casos_PN_CORR[[#This Row],[43952]]</f>
        <v>0</v>
      </c>
      <c r="BH50">
        <f>+Casos_PN_CORR[[#This Row],[43954]]-Casos_PN_CORR[[#This Row],[43953]]</f>
        <v>0</v>
      </c>
      <c r="BI50">
        <f>+Casos_PN_CORR[[#This Row],[43955]]-Casos_PN_CORR[[#This Row],[43954]]</f>
        <v>0</v>
      </c>
      <c r="BJ50">
        <f>+Casos_PN_CORR[[#This Row],[43956]]-Casos_PN_CORR[[#This Row],[43955]]</f>
        <v>0</v>
      </c>
      <c r="BK50">
        <f>+Casos_PN_CORR[[#This Row],[43957]]-Casos_PN_CORR[[#This Row],[43956]]</f>
        <v>0</v>
      </c>
      <c r="BL50">
        <f>+Casos_PN_CORR[[#This Row],[43958]]-Casos_PN_CORR[[#This Row],[43957]]</f>
        <v>0</v>
      </c>
      <c r="BM50">
        <f>+Casos_PN_CORR[[#This Row],[43959]]-Casos_PN_CORR[[#This Row],[43958]]</f>
        <v>0</v>
      </c>
      <c r="BN50">
        <f>+Casos_PN_CORR[[#This Row],[43960]]-Casos_PN_CORR[[#This Row],[43959]]</f>
        <v>0</v>
      </c>
      <c r="BO50">
        <f>+Casos_PN_CORR[[#This Row],[43961]]-Casos_PN_CORR[[#This Row],[43960]]</f>
        <v>0</v>
      </c>
      <c r="BP50">
        <f>+Casos_PN_CORR[[#This Row],[43962]]-Casos_PN_CORR[[#This Row],[43961]]</f>
        <v>0</v>
      </c>
      <c r="BQ50">
        <f>+Casos_PN_CORR[[#This Row],[43963]]-Casos_PN_CORR[[#This Row],[43962]]</f>
        <v>0</v>
      </c>
      <c r="BR50">
        <f>+Casos_PN_CORR[[#This Row],[43964]]-Casos_PN_CORR[[#This Row],[43963]]</f>
        <v>0</v>
      </c>
      <c r="BS50">
        <f>+Casos_PN_CORR[[#This Row],[43965]]-Casos_PN_CORR[[#This Row],[43964]]</f>
        <v>0</v>
      </c>
      <c r="BT50">
        <f>+Casos_PN_CORR[[#This Row],[43966]]-Casos_PN_CORR[[#This Row],[43965]]</f>
        <v>0</v>
      </c>
      <c r="BU50">
        <f>+Casos_PN_CORR[[#This Row],[43967]]-Casos_PN_CORR[[#This Row],[43966]]</f>
        <v>0</v>
      </c>
      <c r="BV50">
        <f>+Casos_PN_CORR[[#This Row],[43968]]-Casos_PN_CORR[[#This Row],[43967]]</f>
        <v>0</v>
      </c>
      <c r="BW50">
        <f>+Casos_PN_CORR[[#This Row],[43969]]-Casos_PN_CORR[[#This Row],[43968]]</f>
        <v>0</v>
      </c>
      <c r="BX50">
        <f>+Casos_PN_CORR[[#This Row],[43970]]-Casos_PN_CORR[[#This Row],[43969]]</f>
        <v>0</v>
      </c>
      <c r="BY50">
        <f>+Casos_PN_CORR[[#This Row],[43971]]-Casos_PN_CORR[[#This Row],[43970]]</f>
        <v>0</v>
      </c>
      <c r="BZ50">
        <f>+Casos_PN_CORR[[#This Row],[43972]]-Casos_PN_CORR[[#This Row],[43971]]</f>
        <v>0</v>
      </c>
      <c r="CA50">
        <f>+Casos_PN_CORR[[#This Row],[43973]]-Casos_PN_CORR[[#This Row],[43972]]</f>
        <v>0</v>
      </c>
      <c r="CB50">
        <f>+Casos_PN_CORR[[#This Row],[43974]]-Casos_PN_CORR[[#This Row],[43973]]</f>
        <v>0</v>
      </c>
      <c r="CC50">
        <f>+Casos_PN_CORR[[#This Row],[43975]]-Casos_PN_CORR[[#This Row],[43974]]</f>
        <v>0</v>
      </c>
      <c r="CD50">
        <f>+Casos_PN_CORR[[#This Row],[43976]]-Casos_PN_CORR[[#This Row],[43975]]</f>
        <v>0</v>
      </c>
      <c r="CE50">
        <f>+Casos_PN_CORR[[#This Row],[43977]]-Casos_PN_CORR[[#This Row],[43976]]</f>
        <v>0</v>
      </c>
      <c r="CF50">
        <f>+Casos_PN_CORR[[#This Row],[43978]]-Casos_PN_CORR[[#This Row],[43977]]</f>
        <v>0</v>
      </c>
      <c r="CG50">
        <f>+Casos_PN_CORR[[#This Row],[43979]]-Casos_PN_CORR[[#This Row],[43978]]</f>
        <v>0</v>
      </c>
      <c r="CH50">
        <f>+Casos_PN_CORR[[#This Row],[43980]]-Casos_PN_CORR[[#This Row],[43979]]</f>
        <v>0</v>
      </c>
      <c r="CI50">
        <f>+Casos_PN_CORR[[#This Row],[43981]]-Casos_PN_CORR[[#This Row],[43980]]</f>
        <v>0</v>
      </c>
      <c r="CJ50">
        <f>+Casos_PN_CORR[[#This Row],[43982]]-Casos_PN_CORR[[#This Row],[43981]]</f>
        <v>0</v>
      </c>
      <c r="CK50">
        <f>+Casos_PN_CORR[[#This Row],[43983]]-Casos_PN_CORR[[#This Row],[43982]]</f>
        <v>0</v>
      </c>
      <c r="CL50">
        <f>+Casos_PN_CORR[[#This Row],[43984]]-Casos_PN_CORR[[#This Row],[43983]]</f>
        <v>0</v>
      </c>
      <c r="CM50">
        <f>+Casos_PN_CORR[[#This Row],[43985]]-Casos_PN_CORR[[#This Row],[43984]]</f>
        <v>0</v>
      </c>
      <c r="CN50">
        <f>+Casos_PN_CORR[[#This Row],[43986]]-Casos_PN_CORR[[#This Row],[43985]]</f>
        <v>0</v>
      </c>
      <c r="CO50">
        <f>+Casos_PN_CORR[[#This Row],[43987]]-Casos_PN_CORR[[#This Row],[43986]]</f>
        <v>110</v>
      </c>
      <c r="CP50">
        <f>+Casos_PN_CORR[[#This Row],[43988]]-Casos_PN_CORR[[#This Row],[43987]]</f>
        <v>0</v>
      </c>
      <c r="CQ50">
        <f>+Casos_PN_CORR[[#This Row],[43989]]-Casos_PN_CORR[[#This Row],[43988]]</f>
        <v>0</v>
      </c>
      <c r="CR50">
        <f>+Casos_PN_CORR[[#This Row],[43990]]-Casos_PN_CORR[[#This Row],[43989]]</f>
        <v>0</v>
      </c>
      <c r="CS50">
        <f>+Casos_PN_CORR[[#This Row],[43991]]-Casos_PN_CORR[[#This Row],[43990]]</f>
        <v>5</v>
      </c>
      <c r="CT50">
        <f>+Casos_PN_CORR[[#This Row],[43992]]-Casos_PN_CORR[[#This Row],[43991]]</f>
        <v>0</v>
      </c>
      <c r="CU50">
        <f>+Casos_PN_CORR[[#This Row],[43993]]-Casos_PN_CORR[[#This Row],[43992]]</f>
        <v>8</v>
      </c>
    </row>
    <row r="51" spans="1:99" x14ac:dyDescent="0.3">
      <c r="A51">
        <v>81002</v>
      </c>
      <c r="B51" s="2" t="s">
        <v>99</v>
      </c>
      <c r="C51" s="2" t="s">
        <v>106</v>
      </c>
      <c r="D51" s="2" t="s">
        <v>107</v>
      </c>
      <c r="E51" s="4">
        <f t="shared" si="0"/>
        <v>117</v>
      </c>
      <c r="F51">
        <f>+Casos_PN_CORR[[#This Row],[43900]]</f>
        <v>0</v>
      </c>
      <c r="G51">
        <f>+Casos_PN_CORR[[#This Row],[43901]]-Casos_PN_CORR[[#This Row],[43900]]</f>
        <v>0</v>
      </c>
      <c r="H51">
        <f>+Casos_PN_CORR[[#This Row],[43902]]-Casos_PN_CORR[[#This Row],[43901]]</f>
        <v>0</v>
      </c>
      <c r="I51">
        <f>+Casos_PN_CORR[[#This Row],[43903]]-Casos_PN_CORR[[#This Row],[43902]]</f>
        <v>0</v>
      </c>
      <c r="J51">
        <f>+Casos_PN_CORR[[#This Row],[43904]]-Casos_PN_CORR[[#This Row],[43903]]</f>
        <v>0</v>
      </c>
      <c r="K51">
        <f>+Casos_PN_CORR[[#This Row],[43905]]-Casos_PN_CORR[[#This Row],[43904]]</f>
        <v>0</v>
      </c>
      <c r="L51">
        <f>+Casos_PN_CORR[[#This Row],[43906]]-Casos_PN_CORR[[#This Row],[43905]]</f>
        <v>0</v>
      </c>
      <c r="M51">
        <f>+Casos_PN_CORR[[#This Row],[43907]]-Casos_PN_CORR[[#This Row],[43906]]</f>
        <v>0</v>
      </c>
      <c r="N51">
        <f>+Casos_PN_CORR[[#This Row],[43908]]-Casos_PN_CORR[[#This Row],[43907]]</f>
        <v>0</v>
      </c>
      <c r="O51">
        <f>+Casos_PN_CORR[[#This Row],[43909]]-Casos_PN_CORR[[#This Row],[43908]]</f>
        <v>0</v>
      </c>
      <c r="P51">
        <f>+Casos_PN_CORR[[#This Row],[43910]]-Casos_PN_CORR[[#This Row],[43909]]</f>
        <v>0</v>
      </c>
      <c r="Q51">
        <f>+Casos_PN_CORR[[#This Row],[43911]]-Casos_PN_CORR[[#This Row],[43910]]</f>
        <v>0</v>
      </c>
      <c r="R51">
        <f>+Casos_PN_CORR[[#This Row],[43912]]-Casos_PN_CORR[[#This Row],[43911]]</f>
        <v>0</v>
      </c>
      <c r="S51">
        <f>+Casos_PN_CORR[[#This Row],[43913]]-Casos_PN_CORR[[#This Row],[43912]]</f>
        <v>0</v>
      </c>
      <c r="T51">
        <f>+Casos_PN_CORR[[#This Row],[43914]]-Casos_PN_CORR[[#This Row],[43913]]</f>
        <v>0</v>
      </c>
      <c r="U51">
        <f>+Casos_PN_CORR[[#This Row],[43915]]-Casos_PN_CORR[[#This Row],[43914]]</f>
        <v>0</v>
      </c>
      <c r="V51">
        <f>+Casos_PN_CORR[[#This Row],[43916]]-Casos_PN_CORR[[#This Row],[43915]]</f>
        <v>0</v>
      </c>
      <c r="W51">
        <f>+Casos_PN_CORR[[#This Row],[43917]]-Casos_PN_CORR[[#This Row],[43916]]</f>
        <v>0</v>
      </c>
      <c r="X51">
        <f>+Casos_PN_CORR[[#This Row],[43918]]-Casos_PN_CORR[[#This Row],[43917]]</f>
        <v>0</v>
      </c>
      <c r="Y51">
        <f>+Casos_PN_CORR[[#This Row],[43919]]-Casos_PN_CORR[[#This Row],[43918]]</f>
        <v>0</v>
      </c>
      <c r="Z51">
        <f>+Casos_PN_CORR[[#This Row],[43920]]-Casos_PN_CORR[[#This Row],[43919]]</f>
        <v>0</v>
      </c>
      <c r="AA51">
        <f>+Casos_PN_CORR[[#This Row],[43921]]-Casos_PN_CORR[[#This Row],[43920]]</f>
        <v>0</v>
      </c>
      <c r="AB51">
        <f>+Casos_PN_CORR[[#This Row],[43922]]-Casos_PN_CORR[[#This Row],[43921]]</f>
        <v>0</v>
      </c>
      <c r="AC51">
        <f>+Casos_PN_CORR[[#This Row],[43923]]-Casos_PN_CORR[[#This Row],[43922]]</f>
        <v>0</v>
      </c>
      <c r="AD51">
        <f>+Casos_PN_CORR[[#This Row],[43924]]-Casos_PN_CORR[[#This Row],[43923]]</f>
        <v>0</v>
      </c>
      <c r="AE51">
        <f>+Casos_PN_CORR[[#This Row],[43925]]-Casos_PN_CORR[[#This Row],[43924]]</f>
        <v>0</v>
      </c>
      <c r="AF51">
        <f>+Casos_PN_CORR[[#This Row],[43926]]-Casos_PN_CORR[[#This Row],[43925]]</f>
        <v>0</v>
      </c>
      <c r="AG51">
        <f>+Casos_PN_CORR[[#This Row],[43927]]-Casos_PN_CORR[[#This Row],[43926]]</f>
        <v>0</v>
      </c>
      <c r="AH51">
        <f>+Casos_PN_CORR[[#This Row],[43928]]-Casos_PN_CORR[[#This Row],[43927]]</f>
        <v>0</v>
      </c>
      <c r="AI51">
        <f>+Casos_PN_CORR[[#This Row],[43929]]-Casos_PN_CORR[[#This Row],[43928]]</f>
        <v>0</v>
      </c>
      <c r="AJ51">
        <f>+Casos_PN_CORR[[#This Row],[43930]]-Casos_PN_CORR[[#This Row],[43929]]</f>
        <v>0</v>
      </c>
      <c r="AK51">
        <f>+Casos_PN_CORR[[#This Row],[43931]]-Casos_PN_CORR[[#This Row],[43930]]</f>
        <v>0</v>
      </c>
      <c r="AL51">
        <f>+Casos_PN_CORR[[#This Row],[43932]]-Casos_PN_CORR[[#This Row],[43931]]</f>
        <v>0</v>
      </c>
      <c r="AM51">
        <f>+Casos_PN_CORR[[#This Row],[43933]]-Casos_PN_CORR[[#This Row],[43932]]</f>
        <v>0</v>
      </c>
      <c r="AN51">
        <f>+Casos_PN_CORR[[#This Row],[43934]]-Casos_PN_CORR[[#This Row],[43933]]</f>
        <v>0</v>
      </c>
      <c r="AO51">
        <f>+Casos_PN_CORR[[#This Row],[43935]]-Casos_PN_CORR[[#This Row],[43934]]</f>
        <v>0</v>
      </c>
      <c r="AP51">
        <f>+Casos_PN_CORR[[#This Row],[43936]]-Casos_PN_CORR[[#This Row],[43935]]</f>
        <v>0</v>
      </c>
      <c r="AQ51">
        <f>+Casos_PN_CORR[[#This Row],[43937]]-Casos_PN_CORR[[#This Row],[43936]]</f>
        <v>0</v>
      </c>
      <c r="AR51">
        <f>+Casos_PN_CORR[[#This Row],[43938]]-Casos_PN_CORR[[#This Row],[43937]]</f>
        <v>0</v>
      </c>
      <c r="AS51">
        <f>+Casos_PN_CORR[[#This Row],[43939]]-Casos_PN_CORR[[#This Row],[43938]]</f>
        <v>0</v>
      </c>
      <c r="AT51">
        <f>+Casos_PN_CORR[[#This Row],[43940]]-Casos_PN_CORR[[#This Row],[43939]]</f>
        <v>0</v>
      </c>
      <c r="AU51">
        <f>+Casos_PN_CORR[[#This Row],[43941]]-Casos_PN_CORR[[#This Row],[43940]]</f>
        <v>0</v>
      </c>
      <c r="AV51">
        <f>+Casos_PN_CORR[[#This Row],[43942]]-Casos_PN_CORR[[#This Row],[43941]]</f>
        <v>0</v>
      </c>
      <c r="AW51">
        <f>+Casos_PN_CORR[[#This Row],[43943]]-Casos_PN_CORR[[#This Row],[43942]]</f>
        <v>0</v>
      </c>
      <c r="AX51">
        <f>+Casos_PN_CORR[[#This Row],[43944]]-Casos_PN_CORR[[#This Row],[43943]]</f>
        <v>0</v>
      </c>
      <c r="AY51">
        <f>+Casos_PN_CORR[[#This Row],[43945]]-Casos_PN_CORR[[#This Row],[43944]]</f>
        <v>0</v>
      </c>
      <c r="AZ51">
        <f>+Casos_PN_CORR[[#This Row],[43946]]-Casos_PN_CORR[[#This Row],[43945]]</f>
        <v>0</v>
      </c>
      <c r="BA51">
        <f>+Casos_PN_CORR[[#This Row],[43947]]-Casos_PN_CORR[[#This Row],[43946]]</f>
        <v>0</v>
      </c>
      <c r="BB51">
        <f>+Casos_PN_CORR[[#This Row],[43948]]-Casos_PN_CORR[[#This Row],[43947]]</f>
        <v>0</v>
      </c>
      <c r="BC51">
        <f>+Casos_PN_CORR[[#This Row],[43949]]-Casos_PN_CORR[[#This Row],[43948]]</f>
        <v>0</v>
      </c>
      <c r="BD51">
        <f>+Casos_PN_CORR[[#This Row],[43950]]-Casos_PN_CORR[[#This Row],[43949]]</f>
        <v>0</v>
      </c>
      <c r="BE51">
        <f>+Casos_PN_CORR[[#This Row],[43951]]-Casos_PN_CORR[[#This Row],[43950]]</f>
        <v>0</v>
      </c>
      <c r="BF51">
        <f>+Casos_PN_CORR[[#This Row],[43952]]-Casos_PN_CORR[[#This Row],[43951]]</f>
        <v>0</v>
      </c>
      <c r="BG51">
        <f>+Casos_PN_CORR[[#This Row],[43953]]-Casos_PN_CORR[[#This Row],[43952]]</f>
        <v>0</v>
      </c>
      <c r="BH51">
        <f>+Casos_PN_CORR[[#This Row],[43954]]-Casos_PN_CORR[[#This Row],[43953]]</f>
        <v>0</v>
      </c>
      <c r="BI51">
        <f>+Casos_PN_CORR[[#This Row],[43955]]-Casos_PN_CORR[[#This Row],[43954]]</f>
        <v>0</v>
      </c>
      <c r="BJ51">
        <f>+Casos_PN_CORR[[#This Row],[43956]]-Casos_PN_CORR[[#This Row],[43955]]</f>
        <v>0</v>
      </c>
      <c r="BK51">
        <f>+Casos_PN_CORR[[#This Row],[43957]]-Casos_PN_CORR[[#This Row],[43956]]</f>
        <v>0</v>
      </c>
      <c r="BL51">
        <f>+Casos_PN_CORR[[#This Row],[43958]]-Casos_PN_CORR[[#This Row],[43957]]</f>
        <v>0</v>
      </c>
      <c r="BM51">
        <f>+Casos_PN_CORR[[#This Row],[43959]]-Casos_PN_CORR[[#This Row],[43958]]</f>
        <v>0</v>
      </c>
      <c r="BN51">
        <f>+Casos_PN_CORR[[#This Row],[43960]]-Casos_PN_CORR[[#This Row],[43959]]</f>
        <v>0</v>
      </c>
      <c r="BO51">
        <f>+Casos_PN_CORR[[#This Row],[43961]]-Casos_PN_CORR[[#This Row],[43960]]</f>
        <v>0</v>
      </c>
      <c r="BP51">
        <f>+Casos_PN_CORR[[#This Row],[43962]]-Casos_PN_CORR[[#This Row],[43961]]</f>
        <v>0</v>
      </c>
      <c r="BQ51">
        <f>+Casos_PN_CORR[[#This Row],[43963]]-Casos_PN_CORR[[#This Row],[43962]]</f>
        <v>0</v>
      </c>
      <c r="BR51">
        <f>+Casos_PN_CORR[[#This Row],[43964]]-Casos_PN_CORR[[#This Row],[43963]]</f>
        <v>0</v>
      </c>
      <c r="BS51">
        <f>+Casos_PN_CORR[[#This Row],[43965]]-Casos_PN_CORR[[#This Row],[43964]]</f>
        <v>0</v>
      </c>
      <c r="BT51">
        <f>+Casos_PN_CORR[[#This Row],[43966]]-Casos_PN_CORR[[#This Row],[43965]]</f>
        <v>0</v>
      </c>
      <c r="BU51">
        <f>+Casos_PN_CORR[[#This Row],[43967]]-Casos_PN_CORR[[#This Row],[43966]]</f>
        <v>0</v>
      </c>
      <c r="BV51">
        <f>+Casos_PN_CORR[[#This Row],[43968]]-Casos_PN_CORR[[#This Row],[43967]]</f>
        <v>0</v>
      </c>
      <c r="BW51">
        <f>+Casos_PN_CORR[[#This Row],[43969]]-Casos_PN_CORR[[#This Row],[43968]]</f>
        <v>0</v>
      </c>
      <c r="BX51">
        <f>+Casos_PN_CORR[[#This Row],[43970]]-Casos_PN_CORR[[#This Row],[43969]]</f>
        <v>0</v>
      </c>
      <c r="BY51">
        <f>+Casos_PN_CORR[[#This Row],[43971]]-Casos_PN_CORR[[#This Row],[43970]]</f>
        <v>0</v>
      </c>
      <c r="BZ51">
        <f>+Casos_PN_CORR[[#This Row],[43972]]-Casos_PN_CORR[[#This Row],[43971]]</f>
        <v>0</v>
      </c>
      <c r="CA51">
        <f>+Casos_PN_CORR[[#This Row],[43973]]-Casos_PN_CORR[[#This Row],[43972]]</f>
        <v>0</v>
      </c>
      <c r="CB51">
        <f>+Casos_PN_CORR[[#This Row],[43974]]-Casos_PN_CORR[[#This Row],[43973]]</f>
        <v>0</v>
      </c>
      <c r="CC51">
        <f>+Casos_PN_CORR[[#This Row],[43975]]-Casos_PN_CORR[[#This Row],[43974]]</f>
        <v>0</v>
      </c>
      <c r="CD51">
        <f>+Casos_PN_CORR[[#This Row],[43976]]-Casos_PN_CORR[[#This Row],[43975]]</f>
        <v>0</v>
      </c>
      <c r="CE51">
        <f>+Casos_PN_CORR[[#This Row],[43977]]-Casos_PN_CORR[[#This Row],[43976]]</f>
        <v>0</v>
      </c>
      <c r="CF51">
        <f>+Casos_PN_CORR[[#This Row],[43978]]-Casos_PN_CORR[[#This Row],[43977]]</f>
        <v>0</v>
      </c>
      <c r="CG51">
        <f>+Casos_PN_CORR[[#This Row],[43979]]-Casos_PN_CORR[[#This Row],[43978]]</f>
        <v>0</v>
      </c>
      <c r="CH51">
        <f>+Casos_PN_CORR[[#This Row],[43980]]-Casos_PN_CORR[[#This Row],[43979]]</f>
        <v>0</v>
      </c>
      <c r="CI51">
        <f>+Casos_PN_CORR[[#This Row],[43981]]-Casos_PN_CORR[[#This Row],[43980]]</f>
        <v>0</v>
      </c>
      <c r="CJ51">
        <f>+Casos_PN_CORR[[#This Row],[43982]]-Casos_PN_CORR[[#This Row],[43981]]</f>
        <v>0</v>
      </c>
      <c r="CK51">
        <f>+Casos_PN_CORR[[#This Row],[43983]]-Casos_PN_CORR[[#This Row],[43982]]</f>
        <v>0</v>
      </c>
      <c r="CL51">
        <f>+Casos_PN_CORR[[#This Row],[43984]]-Casos_PN_CORR[[#This Row],[43983]]</f>
        <v>0</v>
      </c>
      <c r="CM51">
        <f>+Casos_PN_CORR[[#This Row],[43985]]-Casos_PN_CORR[[#This Row],[43984]]</f>
        <v>0</v>
      </c>
      <c r="CN51">
        <f>+Casos_PN_CORR[[#This Row],[43986]]-Casos_PN_CORR[[#This Row],[43985]]</f>
        <v>0</v>
      </c>
      <c r="CO51">
        <f>+Casos_PN_CORR[[#This Row],[43987]]-Casos_PN_CORR[[#This Row],[43986]]</f>
        <v>92</v>
      </c>
      <c r="CP51">
        <f>+Casos_PN_CORR[[#This Row],[43988]]-Casos_PN_CORR[[#This Row],[43987]]</f>
        <v>0</v>
      </c>
      <c r="CQ51">
        <f>+Casos_PN_CORR[[#This Row],[43989]]-Casos_PN_CORR[[#This Row],[43988]]</f>
        <v>0</v>
      </c>
      <c r="CR51">
        <f>+Casos_PN_CORR[[#This Row],[43990]]-Casos_PN_CORR[[#This Row],[43989]]</f>
        <v>0</v>
      </c>
      <c r="CS51">
        <f>+Casos_PN_CORR[[#This Row],[43991]]-Casos_PN_CORR[[#This Row],[43990]]</f>
        <v>7</v>
      </c>
      <c r="CT51">
        <f>+Casos_PN_CORR[[#This Row],[43992]]-Casos_PN_CORR[[#This Row],[43991]]</f>
        <v>0</v>
      </c>
      <c r="CU51">
        <f>+Casos_PN_CORR[[#This Row],[43993]]-Casos_PN_CORR[[#This Row],[43992]]</f>
        <v>18</v>
      </c>
    </row>
    <row r="52" spans="1:99" x14ac:dyDescent="0.3">
      <c r="A52">
        <v>41302</v>
      </c>
      <c r="B52" s="2" t="s">
        <v>154</v>
      </c>
      <c r="C52" s="2" t="s">
        <v>441</v>
      </c>
      <c r="D52" s="2" t="s">
        <v>143</v>
      </c>
      <c r="E52" s="4">
        <f t="shared" si="0"/>
        <v>114</v>
      </c>
      <c r="F52">
        <f>+Casos_PN_CORR[[#This Row],[43900]]</f>
        <v>0</v>
      </c>
      <c r="G52">
        <f>+Casos_PN_CORR[[#This Row],[43901]]-Casos_PN_CORR[[#This Row],[43900]]</f>
        <v>0</v>
      </c>
      <c r="H52">
        <f>+Casos_PN_CORR[[#This Row],[43902]]-Casos_PN_CORR[[#This Row],[43901]]</f>
        <v>0</v>
      </c>
      <c r="I52">
        <f>+Casos_PN_CORR[[#This Row],[43903]]-Casos_PN_CORR[[#This Row],[43902]]</f>
        <v>0</v>
      </c>
      <c r="J52">
        <f>+Casos_PN_CORR[[#This Row],[43904]]-Casos_PN_CORR[[#This Row],[43903]]</f>
        <v>0</v>
      </c>
      <c r="K52">
        <f>+Casos_PN_CORR[[#This Row],[43905]]-Casos_PN_CORR[[#This Row],[43904]]</f>
        <v>0</v>
      </c>
      <c r="L52">
        <f>+Casos_PN_CORR[[#This Row],[43906]]-Casos_PN_CORR[[#This Row],[43905]]</f>
        <v>0</v>
      </c>
      <c r="M52">
        <f>+Casos_PN_CORR[[#This Row],[43907]]-Casos_PN_CORR[[#This Row],[43906]]</f>
        <v>0</v>
      </c>
      <c r="N52">
        <f>+Casos_PN_CORR[[#This Row],[43908]]-Casos_PN_CORR[[#This Row],[43907]]</f>
        <v>0</v>
      </c>
      <c r="O52">
        <f>+Casos_PN_CORR[[#This Row],[43909]]-Casos_PN_CORR[[#This Row],[43908]]</f>
        <v>0</v>
      </c>
      <c r="P52">
        <f>+Casos_PN_CORR[[#This Row],[43910]]-Casos_PN_CORR[[#This Row],[43909]]</f>
        <v>0</v>
      </c>
      <c r="Q52">
        <f>+Casos_PN_CORR[[#This Row],[43911]]-Casos_PN_CORR[[#This Row],[43910]]</f>
        <v>0</v>
      </c>
      <c r="R52">
        <f>+Casos_PN_CORR[[#This Row],[43912]]-Casos_PN_CORR[[#This Row],[43911]]</f>
        <v>0</v>
      </c>
      <c r="S52">
        <f>+Casos_PN_CORR[[#This Row],[43913]]-Casos_PN_CORR[[#This Row],[43912]]</f>
        <v>0</v>
      </c>
      <c r="T52">
        <f>+Casos_PN_CORR[[#This Row],[43914]]-Casos_PN_CORR[[#This Row],[43913]]</f>
        <v>0</v>
      </c>
      <c r="U52">
        <f>+Casos_PN_CORR[[#This Row],[43915]]-Casos_PN_CORR[[#This Row],[43914]]</f>
        <v>0</v>
      </c>
      <c r="V52">
        <f>+Casos_PN_CORR[[#This Row],[43916]]-Casos_PN_CORR[[#This Row],[43915]]</f>
        <v>0</v>
      </c>
      <c r="W52">
        <f>+Casos_PN_CORR[[#This Row],[43917]]-Casos_PN_CORR[[#This Row],[43916]]</f>
        <v>0</v>
      </c>
      <c r="X52">
        <f>+Casos_PN_CORR[[#This Row],[43918]]-Casos_PN_CORR[[#This Row],[43917]]</f>
        <v>0</v>
      </c>
      <c r="Y52">
        <f>+Casos_PN_CORR[[#This Row],[43919]]-Casos_PN_CORR[[#This Row],[43918]]</f>
        <v>0</v>
      </c>
      <c r="Z52">
        <f>+Casos_PN_CORR[[#This Row],[43920]]-Casos_PN_CORR[[#This Row],[43919]]</f>
        <v>0</v>
      </c>
      <c r="AA52">
        <f>+Casos_PN_CORR[[#This Row],[43921]]-Casos_PN_CORR[[#This Row],[43920]]</f>
        <v>0</v>
      </c>
      <c r="AB52">
        <f>+Casos_PN_CORR[[#This Row],[43922]]-Casos_PN_CORR[[#This Row],[43921]]</f>
        <v>0</v>
      </c>
      <c r="AC52">
        <f>+Casos_PN_CORR[[#This Row],[43923]]-Casos_PN_CORR[[#This Row],[43922]]</f>
        <v>0</v>
      </c>
      <c r="AD52">
        <f>+Casos_PN_CORR[[#This Row],[43924]]-Casos_PN_CORR[[#This Row],[43923]]</f>
        <v>0</v>
      </c>
      <c r="AE52">
        <f>+Casos_PN_CORR[[#This Row],[43925]]-Casos_PN_CORR[[#This Row],[43924]]</f>
        <v>0</v>
      </c>
      <c r="AF52">
        <f>+Casos_PN_CORR[[#This Row],[43926]]-Casos_PN_CORR[[#This Row],[43925]]</f>
        <v>0</v>
      </c>
      <c r="AG52">
        <f>+Casos_PN_CORR[[#This Row],[43927]]-Casos_PN_CORR[[#This Row],[43926]]</f>
        <v>0</v>
      </c>
      <c r="AH52">
        <f>+Casos_PN_CORR[[#This Row],[43928]]-Casos_PN_CORR[[#This Row],[43927]]</f>
        <v>0</v>
      </c>
      <c r="AI52">
        <f>+Casos_PN_CORR[[#This Row],[43929]]-Casos_PN_CORR[[#This Row],[43928]]</f>
        <v>0</v>
      </c>
      <c r="AJ52">
        <f>+Casos_PN_CORR[[#This Row],[43930]]-Casos_PN_CORR[[#This Row],[43929]]</f>
        <v>0</v>
      </c>
      <c r="AK52">
        <f>+Casos_PN_CORR[[#This Row],[43931]]-Casos_PN_CORR[[#This Row],[43930]]</f>
        <v>0</v>
      </c>
      <c r="AL52">
        <f>+Casos_PN_CORR[[#This Row],[43932]]-Casos_PN_CORR[[#This Row],[43931]]</f>
        <v>0</v>
      </c>
      <c r="AM52">
        <f>+Casos_PN_CORR[[#This Row],[43933]]-Casos_PN_CORR[[#This Row],[43932]]</f>
        <v>0</v>
      </c>
      <c r="AN52">
        <f>+Casos_PN_CORR[[#This Row],[43934]]-Casos_PN_CORR[[#This Row],[43933]]</f>
        <v>0</v>
      </c>
      <c r="AO52">
        <f>+Casos_PN_CORR[[#This Row],[43935]]-Casos_PN_CORR[[#This Row],[43934]]</f>
        <v>0</v>
      </c>
      <c r="AP52">
        <f>+Casos_PN_CORR[[#This Row],[43936]]-Casos_PN_CORR[[#This Row],[43935]]</f>
        <v>0</v>
      </c>
      <c r="AQ52">
        <f>+Casos_PN_CORR[[#This Row],[43937]]-Casos_PN_CORR[[#This Row],[43936]]</f>
        <v>0</v>
      </c>
      <c r="AR52">
        <f>+Casos_PN_CORR[[#This Row],[43938]]-Casos_PN_CORR[[#This Row],[43937]]</f>
        <v>0</v>
      </c>
      <c r="AS52">
        <f>+Casos_PN_CORR[[#This Row],[43939]]-Casos_PN_CORR[[#This Row],[43938]]</f>
        <v>0</v>
      </c>
      <c r="AT52">
        <f>+Casos_PN_CORR[[#This Row],[43940]]-Casos_PN_CORR[[#This Row],[43939]]</f>
        <v>0</v>
      </c>
      <c r="AU52">
        <f>+Casos_PN_CORR[[#This Row],[43941]]-Casos_PN_CORR[[#This Row],[43940]]</f>
        <v>0</v>
      </c>
      <c r="AV52">
        <f>+Casos_PN_CORR[[#This Row],[43942]]-Casos_PN_CORR[[#This Row],[43941]]</f>
        <v>0</v>
      </c>
      <c r="AW52">
        <f>+Casos_PN_CORR[[#This Row],[43943]]-Casos_PN_CORR[[#This Row],[43942]]</f>
        <v>0</v>
      </c>
      <c r="AX52">
        <f>+Casos_PN_CORR[[#This Row],[43944]]-Casos_PN_CORR[[#This Row],[43943]]</f>
        <v>0</v>
      </c>
      <c r="AY52">
        <f>+Casos_PN_CORR[[#This Row],[43945]]-Casos_PN_CORR[[#This Row],[43944]]</f>
        <v>0</v>
      </c>
      <c r="AZ52">
        <f>+Casos_PN_CORR[[#This Row],[43946]]-Casos_PN_CORR[[#This Row],[43945]]</f>
        <v>0</v>
      </c>
      <c r="BA52">
        <f>+Casos_PN_CORR[[#This Row],[43947]]-Casos_PN_CORR[[#This Row],[43946]]</f>
        <v>0</v>
      </c>
      <c r="BB52">
        <f>+Casos_PN_CORR[[#This Row],[43948]]-Casos_PN_CORR[[#This Row],[43947]]</f>
        <v>0</v>
      </c>
      <c r="BC52">
        <f>+Casos_PN_CORR[[#This Row],[43949]]-Casos_PN_CORR[[#This Row],[43948]]</f>
        <v>0</v>
      </c>
      <c r="BD52">
        <f>+Casos_PN_CORR[[#This Row],[43950]]-Casos_PN_CORR[[#This Row],[43949]]</f>
        <v>0</v>
      </c>
      <c r="BE52">
        <f>+Casos_PN_CORR[[#This Row],[43951]]-Casos_PN_CORR[[#This Row],[43950]]</f>
        <v>0</v>
      </c>
      <c r="BF52">
        <f>+Casos_PN_CORR[[#This Row],[43952]]-Casos_PN_CORR[[#This Row],[43951]]</f>
        <v>0</v>
      </c>
      <c r="BG52">
        <f>+Casos_PN_CORR[[#This Row],[43953]]-Casos_PN_CORR[[#This Row],[43952]]</f>
        <v>0</v>
      </c>
      <c r="BH52">
        <f>+Casos_PN_CORR[[#This Row],[43954]]-Casos_PN_CORR[[#This Row],[43953]]</f>
        <v>0</v>
      </c>
      <c r="BI52">
        <f>+Casos_PN_CORR[[#This Row],[43955]]-Casos_PN_CORR[[#This Row],[43954]]</f>
        <v>0</v>
      </c>
      <c r="BJ52">
        <f>+Casos_PN_CORR[[#This Row],[43956]]-Casos_PN_CORR[[#This Row],[43955]]</f>
        <v>0</v>
      </c>
      <c r="BK52">
        <f>+Casos_PN_CORR[[#This Row],[43957]]-Casos_PN_CORR[[#This Row],[43956]]</f>
        <v>0</v>
      </c>
      <c r="BL52">
        <f>+Casos_PN_CORR[[#This Row],[43958]]-Casos_PN_CORR[[#This Row],[43957]]</f>
        <v>0</v>
      </c>
      <c r="BM52">
        <f>+Casos_PN_CORR[[#This Row],[43959]]-Casos_PN_CORR[[#This Row],[43958]]</f>
        <v>0</v>
      </c>
      <c r="BN52">
        <f>+Casos_PN_CORR[[#This Row],[43960]]-Casos_PN_CORR[[#This Row],[43959]]</f>
        <v>0</v>
      </c>
      <c r="BO52">
        <f>+Casos_PN_CORR[[#This Row],[43961]]-Casos_PN_CORR[[#This Row],[43960]]</f>
        <v>0</v>
      </c>
      <c r="BP52">
        <f>+Casos_PN_CORR[[#This Row],[43962]]-Casos_PN_CORR[[#This Row],[43961]]</f>
        <v>0</v>
      </c>
      <c r="BQ52">
        <f>+Casos_PN_CORR[[#This Row],[43963]]-Casos_PN_CORR[[#This Row],[43962]]</f>
        <v>0</v>
      </c>
      <c r="BR52">
        <f>+Casos_PN_CORR[[#This Row],[43964]]-Casos_PN_CORR[[#This Row],[43963]]</f>
        <v>0</v>
      </c>
      <c r="BS52">
        <f>+Casos_PN_CORR[[#This Row],[43965]]-Casos_PN_CORR[[#This Row],[43964]]</f>
        <v>0</v>
      </c>
      <c r="BT52">
        <f>+Casos_PN_CORR[[#This Row],[43966]]-Casos_PN_CORR[[#This Row],[43965]]</f>
        <v>0</v>
      </c>
      <c r="BU52">
        <f>+Casos_PN_CORR[[#This Row],[43967]]-Casos_PN_CORR[[#This Row],[43966]]</f>
        <v>0</v>
      </c>
      <c r="BV52">
        <f>+Casos_PN_CORR[[#This Row],[43968]]-Casos_PN_CORR[[#This Row],[43967]]</f>
        <v>0</v>
      </c>
      <c r="BW52">
        <f>+Casos_PN_CORR[[#This Row],[43969]]-Casos_PN_CORR[[#This Row],[43968]]</f>
        <v>0</v>
      </c>
      <c r="BX52">
        <f>+Casos_PN_CORR[[#This Row],[43970]]-Casos_PN_CORR[[#This Row],[43969]]</f>
        <v>0</v>
      </c>
      <c r="BY52">
        <f>+Casos_PN_CORR[[#This Row],[43971]]-Casos_PN_CORR[[#This Row],[43970]]</f>
        <v>0</v>
      </c>
      <c r="BZ52">
        <f>+Casos_PN_CORR[[#This Row],[43972]]-Casos_PN_CORR[[#This Row],[43971]]</f>
        <v>0</v>
      </c>
      <c r="CA52">
        <f>+Casos_PN_CORR[[#This Row],[43973]]-Casos_PN_CORR[[#This Row],[43972]]</f>
        <v>0</v>
      </c>
      <c r="CB52">
        <f>+Casos_PN_CORR[[#This Row],[43974]]-Casos_PN_CORR[[#This Row],[43973]]</f>
        <v>0</v>
      </c>
      <c r="CC52">
        <f>+Casos_PN_CORR[[#This Row],[43975]]-Casos_PN_CORR[[#This Row],[43974]]</f>
        <v>0</v>
      </c>
      <c r="CD52">
        <f>+Casos_PN_CORR[[#This Row],[43976]]-Casos_PN_CORR[[#This Row],[43975]]</f>
        <v>0</v>
      </c>
      <c r="CE52">
        <f>+Casos_PN_CORR[[#This Row],[43977]]-Casos_PN_CORR[[#This Row],[43976]]</f>
        <v>0</v>
      </c>
      <c r="CF52">
        <f>+Casos_PN_CORR[[#This Row],[43978]]-Casos_PN_CORR[[#This Row],[43977]]</f>
        <v>0</v>
      </c>
      <c r="CG52">
        <f>+Casos_PN_CORR[[#This Row],[43979]]-Casos_PN_CORR[[#This Row],[43978]]</f>
        <v>0</v>
      </c>
      <c r="CH52">
        <f>+Casos_PN_CORR[[#This Row],[43980]]-Casos_PN_CORR[[#This Row],[43979]]</f>
        <v>0</v>
      </c>
      <c r="CI52">
        <f>+Casos_PN_CORR[[#This Row],[43981]]-Casos_PN_CORR[[#This Row],[43980]]</f>
        <v>0</v>
      </c>
      <c r="CJ52">
        <f>+Casos_PN_CORR[[#This Row],[43982]]-Casos_PN_CORR[[#This Row],[43981]]</f>
        <v>0</v>
      </c>
      <c r="CK52">
        <f>+Casos_PN_CORR[[#This Row],[43983]]-Casos_PN_CORR[[#This Row],[43982]]</f>
        <v>0</v>
      </c>
      <c r="CL52">
        <f>+Casos_PN_CORR[[#This Row],[43984]]-Casos_PN_CORR[[#This Row],[43983]]</f>
        <v>0</v>
      </c>
      <c r="CM52">
        <f>+Casos_PN_CORR[[#This Row],[43985]]-Casos_PN_CORR[[#This Row],[43984]]</f>
        <v>0</v>
      </c>
      <c r="CN52">
        <f>+Casos_PN_CORR[[#This Row],[43986]]-Casos_PN_CORR[[#This Row],[43985]]</f>
        <v>0</v>
      </c>
      <c r="CO52">
        <f>+Casos_PN_CORR[[#This Row],[43987]]-Casos_PN_CORR[[#This Row],[43986]]</f>
        <v>90</v>
      </c>
      <c r="CP52">
        <f>+Casos_PN_CORR[[#This Row],[43988]]-Casos_PN_CORR[[#This Row],[43987]]</f>
        <v>0</v>
      </c>
      <c r="CQ52">
        <f>+Casos_PN_CORR[[#This Row],[43989]]-Casos_PN_CORR[[#This Row],[43988]]</f>
        <v>0</v>
      </c>
      <c r="CR52">
        <f>+Casos_PN_CORR[[#This Row],[43990]]-Casos_PN_CORR[[#This Row],[43989]]</f>
        <v>0</v>
      </c>
      <c r="CS52">
        <f>+Casos_PN_CORR[[#This Row],[43991]]-Casos_PN_CORR[[#This Row],[43990]]</f>
        <v>15</v>
      </c>
      <c r="CT52">
        <f>+Casos_PN_CORR[[#This Row],[43992]]-Casos_PN_CORR[[#This Row],[43991]]</f>
        <v>0</v>
      </c>
      <c r="CU52">
        <f>+Casos_PN_CORR[[#This Row],[43993]]-Casos_PN_CORR[[#This Row],[43992]]</f>
        <v>9</v>
      </c>
    </row>
    <row r="53" spans="1:99" x14ac:dyDescent="0.3">
      <c r="A53">
        <v>80807</v>
      </c>
      <c r="B53" s="2" t="s">
        <v>99</v>
      </c>
      <c r="C53" s="2" t="s">
        <v>99</v>
      </c>
      <c r="D53" s="2" t="s">
        <v>143</v>
      </c>
      <c r="E53" s="4">
        <f t="shared" si="0"/>
        <v>109</v>
      </c>
      <c r="F53">
        <f>+Casos_PN_CORR[[#This Row],[43900]]</f>
        <v>0</v>
      </c>
      <c r="G53">
        <f>+Casos_PN_CORR[[#This Row],[43901]]-Casos_PN_CORR[[#This Row],[43900]]</f>
        <v>0</v>
      </c>
      <c r="H53">
        <f>+Casos_PN_CORR[[#This Row],[43902]]-Casos_PN_CORR[[#This Row],[43901]]</f>
        <v>0</v>
      </c>
      <c r="I53">
        <f>+Casos_PN_CORR[[#This Row],[43903]]-Casos_PN_CORR[[#This Row],[43902]]</f>
        <v>0</v>
      </c>
      <c r="J53">
        <f>+Casos_PN_CORR[[#This Row],[43904]]-Casos_PN_CORR[[#This Row],[43903]]</f>
        <v>0</v>
      </c>
      <c r="K53">
        <f>+Casos_PN_CORR[[#This Row],[43905]]-Casos_PN_CORR[[#This Row],[43904]]</f>
        <v>0</v>
      </c>
      <c r="L53">
        <f>+Casos_PN_CORR[[#This Row],[43906]]-Casos_PN_CORR[[#This Row],[43905]]</f>
        <v>0</v>
      </c>
      <c r="M53">
        <f>+Casos_PN_CORR[[#This Row],[43907]]-Casos_PN_CORR[[#This Row],[43906]]</f>
        <v>0</v>
      </c>
      <c r="N53">
        <f>+Casos_PN_CORR[[#This Row],[43908]]-Casos_PN_CORR[[#This Row],[43907]]</f>
        <v>0</v>
      </c>
      <c r="O53">
        <f>+Casos_PN_CORR[[#This Row],[43909]]-Casos_PN_CORR[[#This Row],[43908]]</f>
        <v>0</v>
      </c>
      <c r="P53">
        <f>+Casos_PN_CORR[[#This Row],[43910]]-Casos_PN_CORR[[#This Row],[43909]]</f>
        <v>0</v>
      </c>
      <c r="Q53">
        <f>+Casos_PN_CORR[[#This Row],[43911]]-Casos_PN_CORR[[#This Row],[43910]]</f>
        <v>0</v>
      </c>
      <c r="R53">
        <f>+Casos_PN_CORR[[#This Row],[43912]]-Casos_PN_CORR[[#This Row],[43911]]</f>
        <v>0</v>
      </c>
      <c r="S53">
        <f>+Casos_PN_CORR[[#This Row],[43913]]-Casos_PN_CORR[[#This Row],[43912]]</f>
        <v>0</v>
      </c>
      <c r="T53">
        <f>+Casos_PN_CORR[[#This Row],[43914]]-Casos_PN_CORR[[#This Row],[43913]]</f>
        <v>0</v>
      </c>
      <c r="U53">
        <f>+Casos_PN_CORR[[#This Row],[43915]]-Casos_PN_CORR[[#This Row],[43914]]</f>
        <v>0</v>
      </c>
      <c r="V53">
        <f>+Casos_PN_CORR[[#This Row],[43916]]-Casos_PN_CORR[[#This Row],[43915]]</f>
        <v>0</v>
      </c>
      <c r="W53">
        <f>+Casos_PN_CORR[[#This Row],[43917]]-Casos_PN_CORR[[#This Row],[43916]]</f>
        <v>0</v>
      </c>
      <c r="X53">
        <f>+Casos_PN_CORR[[#This Row],[43918]]-Casos_PN_CORR[[#This Row],[43917]]</f>
        <v>0</v>
      </c>
      <c r="Y53">
        <f>+Casos_PN_CORR[[#This Row],[43919]]-Casos_PN_CORR[[#This Row],[43918]]</f>
        <v>0</v>
      </c>
      <c r="Z53">
        <f>+Casos_PN_CORR[[#This Row],[43920]]-Casos_PN_CORR[[#This Row],[43919]]</f>
        <v>0</v>
      </c>
      <c r="AA53">
        <f>+Casos_PN_CORR[[#This Row],[43921]]-Casos_PN_CORR[[#This Row],[43920]]</f>
        <v>0</v>
      </c>
      <c r="AB53">
        <f>+Casos_PN_CORR[[#This Row],[43922]]-Casos_PN_CORR[[#This Row],[43921]]</f>
        <v>0</v>
      </c>
      <c r="AC53">
        <f>+Casos_PN_CORR[[#This Row],[43923]]-Casos_PN_CORR[[#This Row],[43922]]</f>
        <v>0</v>
      </c>
      <c r="AD53">
        <f>+Casos_PN_CORR[[#This Row],[43924]]-Casos_PN_CORR[[#This Row],[43923]]</f>
        <v>0</v>
      </c>
      <c r="AE53">
        <f>+Casos_PN_CORR[[#This Row],[43925]]-Casos_PN_CORR[[#This Row],[43924]]</f>
        <v>0</v>
      </c>
      <c r="AF53">
        <f>+Casos_PN_CORR[[#This Row],[43926]]-Casos_PN_CORR[[#This Row],[43925]]</f>
        <v>0</v>
      </c>
      <c r="AG53">
        <f>+Casos_PN_CORR[[#This Row],[43927]]-Casos_PN_CORR[[#This Row],[43926]]</f>
        <v>0</v>
      </c>
      <c r="AH53">
        <f>+Casos_PN_CORR[[#This Row],[43928]]-Casos_PN_CORR[[#This Row],[43927]]</f>
        <v>0</v>
      </c>
      <c r="AI53">
        <f>+Casos_PN_CORR[[#This Row],[43929]]-Casos_PN_CORR[[#This Row],[43928]]</f>
        <v>0</v>
      </c>
      <c r="AJ53">
        <f>+Casos_PN_CORR[[#This Row],[43930]]-Casos_PN_CORR[[#This Row],[43929]]</f>
        <v>0</v>
      </c>
      <c r="AK53">
        <f>+Casos_PN_CORR[[#This Row],[43931]]-Casos_PN_CORR[[#This Row],[43930]]</f>
        <v>0</v>
      </c>
      <c r="AL53">
        <f>+Casos_PN_CORR[[#This Row],[43932]]-Casos_PN_CORR[[#This Row],[43931]]</f>
        <v>0</v>
      </c>
      <c r="AM53">
        <f>+Casos_PN_CORR[[#This Row],[43933]]-Casos_PN_CORR[[#This Row],[43932]]</f>
        <v>0</v>
      </c>
      <c r="AN53">
        <f>+Casos_PN_CORR[[#This Row],[43934]]-Casos_PN_CORR[[#This Row],[43933]]</f>
        <v>0</v>
      </c>
      <c r="AO53">
        <f>+Casos_PN_CORR[[#This Row],[43935]]-Casos_PN_CORR[[#This Row],[43934]]</f>
        <v>0</v>
      </c>
      <c r="AP53">
        <f>+Casos_PN_CORR[[#This Row],[43936]]-Casos_PN_CORR[[#This Row],[43935]]</f>
        <v>0</v>
      </c>
      <c r="AQ53">
        <f>+Casos_PN_CORR[[#This Row],[43937]]-Casos_PN_CORR[[#This Row],[43936]]</f>
        <v>0</v>
      </c>
      <c r="AR53">
        <f>+Casos_PN_CORR[[#This Row],[43938]]-Casos_PN_CORR[[#This Row],[43937]]</f>
        <v>0</v>
      </c>
      <c r="AS53">
        <f>+Casos_PN_CORR[[#This Row],[43939]]-Casos_PN_CORR[[#This Row],[43938]]</f>
        <v>0</v>
      </c>
      <c r="AT53">
        <f>+Casos_PN_CORR[[#This Row],[43940]]-Casos_PN_CORR[[#This Row],[43939]]</f>
        <v>0</v>
      </c>
      <c r="AU53">
        <f>+Casos_PN_CORR[[#This Row],[43941]]-Casos_PN_CORR[[#This Row],[43940]]</f>
        <v>0</v>
      </c>
      <c r="AV53">
        <f>+Casos_PN_CORR[[#This Row],[43942]]-Casos_PN_CORR[[#This Row],[43941]]</f>
        <v>0</v>
      </c>
      <c r="AW53">
        <f>+Casos_PN_CORR[[#This Row],[43943]]-Casos_PN_CORR[[#This Row],[43942]]</f>
        <v>0</v>
      </c>
      <c r="AX53">
        <f>+Casos_PN_CORR[[#This Row],[43944]]-Casos_PN_CORR[[#This Row],[43943]]</f>
        <v>0</v>
      </c>
      <c r="AY53">
        <f>+Casos_PN_CORR[[#This Row],[43945]]-Casos_PN_CORR[[#This Row],[43944]]</f>
        <v>0</v>
      </c>
      <c r="AZ53">
        <f>+Casos_PN_CORR[[#This Row],[43946]]-Casos_PN_CORR[[#This Row],[43945]]</f>
        <v>0</v>
      </c>
      <c r="BA53">
        <f>+Casos_PN_CORR[[#This Row],[43947]]-Casos_PN_CORR[[#This Row],[43946]]</f>
        <v>0</v>
      </c>
      <c r="BB53">
        <f>+Casos_PN_CORR[[#This Row],[43948]]-Casos_PN_CORR[[#This Row],[43947]]</f>
        <v>0</v>
      </c>
      <c r="BC53">
        <f>+Casos_PN_CORR[[#This Row],[43949]]-Casos_PN_CORR[[#This Row],[43948]]</f>
        <v>0</v>
      </c>
      <c r="BD53">
        <f>+Casos_PN_CORR[[#This Row],[43950]]-Casos_PN_CORR[[#This Row],[43949]]</f>
        <v>0</v>
      </c>
      <c r="BE53">
        <f>+Casos_PN_CORR[[#This Row],[43951]]-Casos_PN_CORR[[#This Row],[43950]]</f>
        <v>0</v>
      </c>
      <c r="BF53">
        <f>+Casos_PN_CORR[[#This Row],[43952]]-Casos_PN_CORR[[#This Row],[43951]]</f>
        <v>0</v>
      </c>
      <c r="BG53">
        <f>+Casos_PN_CORR[[#This Row],[43953]]-Casos_PN_CORR[[#This Row],[43952]]</f>
        <v>0</v>
      </c>
      <c r="BH53">
        <f>+Casos_PN_CORR[[#This Row],[43954]]-Casos_PN_CORR[[#This Row],[43953]]</f>
        <v>0</v>
      </c>
      <c r="BI53">
        <f>+Casos_PN_CORR[[#This Row],[43955]]-Casos_PN_CORR[[#This Row],[43954]]</f>
        <v>0</v>
      </c>
      <c r="BJ53">
        <f>+Casos_PN_CORR[[#This Row],[43956]]-Casos_PN_CORR[[#This Row],[43955]]</f>
        <v>0</v>
      </c>
      <c r="BK53">
        <f>+Casos_PN_CORR[[#This Row],[43957]]-Casos_PN_CORR[[#This Row],[43956]]</f>
        <v>0</v>
      </c>
      <c r="BL53">
        <f>+Casos_PN_CORR[[#This Row],[43958]]-Casos_PN_CORR[[#This Row],[43957]]</f>
        <v>0</v>
      </c>
      <c r="BM53">
        <f>+Casos_PN_CORR[[#This Row],[43959]]-Casos_PN_CORR[[#This Row],[43958]]</f>
        <v>0</v>
      </c>
      <c r="BN53">
        <f>+Casos_PN_CORR[[#This Row],[43960]]-Casos_PN_CORR[[#This Row],[43959]]</f>
        <v>0</v>
      </c>
      <c r="BO53">
        <f>+Casos_PN_CORR[[#This Row],[43961]]-Casos_PN_CORR[[#This Row],[43960]]</f>
        <v>0</v>
      </c>
      <c r="BP53">
        <f>+Casos_PN_CORR[[#This Row],[43962]]-Casos_PN_CORR[[#This Row],[43961]]</f>
        <v>0</v>
      </c>
      <c r="BQ53">
        <f>+Casos_PN_CORR[[#This Row],[43963]]-Casos_PN_CORR[[#This Row],[43962]]</f>
        <v>0</v>
      </c>
      <c r="BR53">
        <f>+Casos_PN_CORR[[#This Row],[43964]]-Casos_PN_CORR[[#This Row],[43963]]</f>
        <v>0</v>
      </c>
      <c r="BS53">
        <f>+Casos_PN_CORR[[#This Row],[43965]]-Casos_PN_CORR[[#This Row],[43964]]</f>
        <v>0</v>
      </c>
      <c r="BT53">
        <f>+Casos_PN_CORR[[#This Row],[43966]]-Casos_PN_CORR[[#This Row],[43965]]</f>
        <v>0</v>
      </c>
      <c r="BU53">
        <f>+Casos_PN_CORR[[#This Row],[43967]]-Casos_PN_CORR[[#This Row],[43966]]</f>
        <v>0</v>
      </c>
      <c r="BV53">
        <f>+Casos_PN_CORR[[#This Row],[43968]]-Casos_PN_CORR[[#This Row],[43967]]</f>
        <v>0</v>
      </c>
      <c r="BW53">
        <f>+Casos_PN_CORR[[#This Row],[43969]]-Casos_PN_CORR[[#This Row],[43968]]</f>
        <v>0</v>
      </c>
      <c r="BX53">
        <f>+Casos_PN_CORR[[#This Row],[43970]]-Casos_PN_CORR[[#This Row],[43969]]</f>
        <v>0</v>
      </c>
      <c r="BY53">
        <f>+Casos_PN_CORR[[#This Row],[43971]]-Casos_PN_CORR[[#This Row],[43970]]</f>
        <v>0</v>
      </c>
      <c r="BZ53">
        <f>+Casos_PN_CORR[[#This Row],[43972]]-Casos_PN_CORR[[#This Row],[43971]]</f>
        <v>0</v>
      </c>
      <c r="CA53">
        <f>+Casos_PN_CORR[[#This Row],[43973]]-Casos_PN_CORR[[#This Row],[43972]]</f>
        <v>0</v>
      </c>
      <c r="CB53">
        <f>+Casos_PN_CORR[[#This Row],[43974]]-Casos_PN_CORR[[#This Row],[43973]]</f>
        <v>0</v>
      </c>
      <c r="CC53">
        <f>+Casos_PN_CORR[[#This Row],[43975]]-Casos_PN_CORR[[#This Row],[43974]]</f>
        <v>0</v>
      </c>
      <c r="CD53">
        <f>+Casos_PN_CORR[[#This Row],[43976]]-Casos_PN_CORR[[#This Row],[43975]]</f>
        <v>0</v>
      </c>
      <c r="CE53">
        <f>+Casos_PN_CORR[[#This Row],[43977]]-Casos_PN_CORR[[#This Row],[43976]]</f>
        <v>0</v>
      </c>
      <c r="CF53">
        <f>+Casos_PN_CORR[[#This Row],[43978]]-Casos_PN_CORR[[#This Row],[43977]]</f>
        <v>0</v>
      </c>
      <c r="CG53">
        <f>+Casos_PN_CORR[[#This Row],[43979]]-Casos_PN_CORR[[#This Row],[43978]]</f>
        <v>0</v>
      </c>
      <c r="CH53">
        <f>+Casos_PN_CORR[[#This Row],[43980]]-Casos_PN_CORR[[#This Row],[43979]]</f>
        <v>0</v>
      </c>
      <c r="CI53">
        <f>+Casos_PN_CORR[[#This Row],[43981]]-Casos_PN_CORR[[#This Row],[43980]]</f>
        <v>0</v>
      </c>
      <c r="CJ53">
        <f>+Casos_PN_CORR[[#This Row],[43982]]-Casos_PN_CORR[[#This Row],[43981]]</f>
        <v>0</v>
      </c>
      <c r="CK53">
        <f>+Casos_PN_CORR[[#This Row],[43983]]-Casos_PN_CORR[[#This Row],[43982]]</f>
        <v>0</v>
      </c>
      <c r="CL53">
        <f>+Casos_PN_CORR[[#This Row],[43984]]-Casos_PN_CORR[[#This Row],[43983]]</f>
        <v>0</v>
      </c>
      <c r="CM53">
        <f>+Casos_PN_CORR[[#This Row],[43985]]-Casos_PN_CORR[[#This Row],[43984]]</f>
        <v>0</v>
      </c>
      <c r="CN53">
        <f>+Casos_PN_CORR[[#This Row],[43986]]-Casos_PN_CORR[[#This Row],[43985]]</f>
        <v>0</v>
      </c>
      <c r="CO53">
        <f>+Casos_PN_CORR[[#This Row],[43987]]-Casos_PN_CORR[[#This Row],[43986]]</f>
        <v>66</v>
      </c>
      <c r="CP53">
        <f>+Casos_PN_CORR[[#This Row],[43988]]-Casos_PN_CORR[[#This Row],[43987]]</f>
        <v>0</v>
      </c>
      <c r="CQ53">
        <f>+Casos_PN_CORR[[#This Row],[43989]]-Casos_PN_CORR[[#This Row],[43988]]</f>
        <v>0</v>
      </c>
      <c r="CR53">
        <f>+Casos_PN_CORR[[#This Row],[43990]]-Casos_PN_CORR[[#This Row],[43989]]</f>
        <v>0</v>
      </c>
      <c r="CS53">
        <f>+Casos_PN_CORR[[#This Row],[43991]]-Casos_PN_CORR[[#This Row],[43990]]</f>
        <v>32</v>
      </c>
      <c r="CT53">
        <f>+Casos_PN_CORR[[#This Row],[43992]]-Casos_PN_CORR[[#This Row],[43991]]</f>
        <v>0</v>
      </c>
      <c r="CU53">
        <f>+Casos_PN_CORR[[#This Row],[43993]]-Casos_PN_CORR[[#This Row],[43992]]</f>
        <v>11</v>
      </c>
    </row>
    <row r="54" spans="1:99" x14ac:dyDescent="0.3">
      <c r="A54">
        <v>80806</v>
      </c>
      <c r="B54" s="2" t="s">
        <v>99</v>
      </c>
      <c r="C54" s="2" t="s">
        <v>99</v>
      </c>
      <c r="D54" s="2" t="s">
        <v>133</v>
      </c>
      <c r="E54" s="4">
        <f t="shared" si="0"/>
        <v>102</v>
      </c>
      <c r="F54">
        <f>+Casos_PN_CORR[[#This Row],[43900]]</f>
        <v>0</v>
      </c>
      <c r="G54">
        <f>+Casos_PN_CORR[[#This Row],[43901]]-Casos_PN_CORR[[#This Row],[43900]]</f>
        <v>0</v>
      </c>
      <c r="H54">
        <f>+Casos_PN_CORR[[#This Row],[43902]]-Casos_PN_CORR[[#This Row],[43901]]</f>
        <v>0</v>
      </c>
      <c r="I54">
        <f>+Casos_PN_CORR[[#This Row],[43903]]-Casos_PN_CORR[[#This Row],[43902]]</f>
        <v>0</v>
      </c>
      <c r="J54">
        <f>+Casos_PN_CORR[[#This Row],[43904]]-Casos_PN_CORR[[#This Row],[43903]]</f>
        <v>0</v>
      </c>
      <c r="K54">
        <f>+Casos_PN_CORR[[#This Row],[43905]]-Casos_PN_CORR[[#This Row],[43904]]</f>
        <v>0</v>
      </c>
      <c r="L54">
        <f>+Casos_PN_CORR[[#This Row],[43906]]-Casos_PN_CORR[[#This Row],[43905]]</f>
        <v>0</v>
      </c>
      <c r="M54">
        <f>+Casos_PN_CORR[[#This Row],[43907]]-Casos_PN_CORR[[#This Row],[43906]]</f>
        <v>0</v>
      </c>
      <c r="N54">
        <f>+Casos_PN_CORR[[#This Row],[43908]]-Casos_PN_CORR[[#This Row],[43907]]</f>
        <v>0</v>
      </c>
      <c r="O54">
        <f>+Casos_PN_CORR[[#This Row],[43909]]-Casos_PN_CORR[[#This Row],[43908]]</f>
        <v>0</v>
      </c>
      <c r="P54">
        <f>+Casos_PN_CORR[[#This Row],[43910]]-Casos_PN_CORR[[#This Row],[43909]]</f>
        <v>0</v>
      </c>
      <c r="Q54">
        <f>+Casos_PN_CORR[[#This Row],[43911]]-Casos_PN_CORR[[#This Row],[43910]]</f>
        <v>0</v>
      </c>
      <c r="R54">
        <f>+Casos_PN_CORR[[#This Row],[43912]]-Casos_PN_CORR[[#This Row],[43911]]</f>
        <v>0</v>
      </c>
      <c r="S54">
        <f>+Casos_PN_CORR[[#This Row],[43913]]-Casos_PN_CORR[[#This Row],[43912]]</f>
        <v>0</v>
      </c>
      <c r="T54">
        <f>+Casos_PN_CORR[[#This Row],[43914]]-Casos_PN_CORR[[#This Row],[43913]]</f>
        <v>0</v>
      </c>
      <c r="U54">
        <f>+Casos_PN_CORR[[#This Row],[43915]]-Casos_PN_CORR[[#This Row],[43914]]</f>
        <v>0</v>
      </c>
      <c r="V54">
        <f>+Casos_PN_CORR[[#This Row],[43916]]-Casos_PN_CORR[[#This Row],[43915]]</f>
        <v>0</v>
      </c>
      <c r="W54">
        <f>+Casos_PN_CORR[[#This Row],[43917]]-Casos_PN_CORR[[#This Row],[43916]]</f>
        <v>0</v>
      </c>
      <c r="X54">
        <f>+Casos_PN_CORR[[#This Row],[43918]]-Casos_PN_CORR[[#This Row],[43917]]</f>
        <v>0</v>
      </c>
      <c r="Y54">
        <f>+Casos_PN_CORR[[#This Row],[43919]]-Casos_PN_CORR[[#This Row],[43918]]</f>
        <v>0</v>
      </c>
      <c r="Z54">
        <f>+Casos_PN_CORR[[#This Row],[43920]]-Casos_PN_CORR[[#This Row],[43919]]</f>
        <v>0</v>
      </c>
      <c r="AA54">
        <f>+Casos_PN_CORR[[#This Row],[43921]]-Casos_PN_CORR[[#This Row],[43920]]</f>
        <v>0</v>
      </c>
      <c r="AB54">
        <f>+Casos_PN_CORR[[#This Row],[43922]]-Casos_PN_CORR[[#This Row],[43921]]</f>
        <v>0</v>
      </c>
      <c r="AC54">
        <f>+Casos_PN_CORR[[#This Row],[43923]]-Casos_PN_CORR[[#This Row],[43922]]</f>
        <v>0</v>
      </c>
      <c r="AD54">
        <f>+Casos_PN_CORR[[#This Row],[43924]]-Casos_PN_CORR[[#This Row],[43923]]</f>
        <v>0</v>
      </c>
      <c r="AE54">
        <f>+Casos_PN_CORR[[#This Row],[43925]]-Casos_PN_CORR[[#This Row],[43924]]</f>
        <v>0</v>
      </c>
      <c r="AF54">
        <f>+Casos_PN_CORR[[#This Row],[43926]]-Casos_PN_CORR[[#This Row],[43925]]</f>
        <v>0</v>
      </c>
      <c r="AG54">
        <f>+Casos_PN_CORR[[#This Row],[43927]]-Casos_PN_CORR[[#This Row],[43926]]</f>
        <v>0</v>
      </c>
      <c r="AH54">
        <f>+Casos_PN_CORR[[#This Row],[43928]]-Casos_PN_CORR[[#This Row],[43927]]</f>
        <v>0</v>
      </c>
      <c r="AI54">
        <f>+Casos_PN_CORR[[#This Row],[43929]]-Casos_PN_CORR[[#This Row],[43928]]</f>
        <v>0</v>
      </c>
      <c r="AJ54">
        <f>+Casos_PN_CORR[[#This Row],[43930]]-Casos_PN_CORR[[#This Row],[43929]]</f>
        <v>0</v>
      </c>
      <c r="AK54">
        <f>+Casos_PN_CORR[[#This Row],[43931]]-Casos_PN_CORR[[#This Row],[43930]]</f>
        <v>0</v>
      </c>
      <c r="AL54">
        <f>+Casos_PN_CORR[[#This Row],[43932]]-Casos_PN_CORR[[#This Row],[43931]]</f>
        <v>0</v>
      </c>
      <c r="AM54">
        <f>+Casos_PN_CORR[[#This Row],[43933]]-Casos_PN_CORR[[#This Row],[43932]]</f>
        <v>0</v>
      </c>
      <c r="AN54">
        <f>+Casos_PN_CORR[[#This Row],[43934]]-Casos_PN_CORR[[#This Row],[43933]]</f>
        <v>0</v>
      </c>
      <c r="AO54">
        <f>+Casos_PN_CORR[[#This Row],[43935]]-Casos_PN_CORR[[#This Row],[43934]]</f>
        <v>0</v>
      </c>
      <c r="AP54">
        <f>+Casos_PN_CORR[[#This Row],[43936]]-Casos_PN_CORR[[#This Row],[43935]]</f>
        <v>0</v>
      </c>
      <c r="AQ54">
        <f>+Casos_PN_CORR[[#This Row],[43937]]-Casos_PN_CORR[[#This Row],[43936]]</f>
        <v>0</v>
      </c>
      <c r="AR54">
        <f>+Casos_PN_CORR[[#This Row],[43938]]-Casos_PN_CORR[[#This Row],[43937]]</f>
        <v>0</v>
      </c>
      <c r="AS54">
        <f>+Casos_PN_CORR[[#This Row],[43939]]-Casos_PN_CORR[[#This Row],[43938]]</f>
        <v>0</v>
      </c>
      <c r="AT54">
        <f>+Casos_PN_CORR[[#This Row],[43940]]-Casos_PN_CORR[[#This Row],[43939]]</f>
        <v>0</v>
      </c>
      <c r="AU54">
        <f>+Casos_PN_CORR[[#This Row],[43941]]-Casos_PN_CORR[[#This Row],[43940]]</f>
        <v>0</v>
      </c>
      <c r="AV54">
        <f>+Casos_PN_CORR[[#This Row],[43942]]-Casos_PN_CORR[[#This Row],[43941]]</f>
        <v>0</v>
      </c>
      <c r="AW54">
        <f>+Casos_PN_CORR[[#This Row],[43943]]-Casos_PN_CORR[[#This Row],[43942]]</f>
        <v>0</v>
      </c>
      <c r="AX54">
        <f>+Casos_PN_CORR[[#This Row],[43944]]-Casos_PN_CORR[[#This Row],[43943]]</f>
        <v>0</v>
      </c>
      <c r="AY54">
        <f>+Casos_PN_CORR[[#This Row],[43945]]-Casos_PN_CORR[[#This Row],[43944]]</f>
        <v>0</v>
      </c>
      <c r="AZ54">
        <f>+Casos_PN_CORR[[#This Row],[43946]]-Casos_PN_CORR[[#This Row],[43945]]</f>
        <v>0</v>
      </c>
      <c r="BA54">
        <f>+Casos_PN_CORR[[#This Row],[43947]]-Casos_PN_CORR[[#This Row],[43946]]</f>
        <v>0</v>
      </c>
      <c r="BB54">
        <f>+Casos_PN_CORR[[#This Row],[43948]]-Casos_PN_CORR[[#This Row],[43947]]</f>
        <v>0</v>
      </c>
      <c r="BC54">
        <f>+Casos_PN_CORR[[#This Row],[43949]]-Casos_PN_CORR[[#This Row],[43948]]</f>
        <v>0</v>
      </c>
      <c r="BD54">
        <f>+Casos_PN_CORR[[#This Row],[43950]]-Casos_PN_CORR[[#This Row],[43949]]</f>
        <v>0</v>
      </c>
      <c r="BE54">
        <f>+Casos_PN_CORR[[#This Row],[43951]]-Casos_PN_CORR[[#This Row],[43950]]</f>
        <v>0</v>
      </c>
      <c r="BF54">
        <f>+Casos_PN_CORR[[#This Row],[43952]]-Casos_PN_CORR[[#This Row],[43951]]</f>
        <v>0</v>
      </c>
      <c r="BG54">
        <f>+Casos_PN_CORR[[#This Row],[43953]]-Casos_PN_CORR[[#This Row],[43952]]</f>
        <v>0</v>
      </c>
      <c r="BH54">
        <f>+Casos_PN_CORR[[#This Row],[43954]]-Casos_PN_CORR[[#This Row],[43953]]</f>
        <v>0</v>
      </c>
      <c r="BI54">
        <f>+Casos_PN_CORR[[#This Row],[43955]]-Casos_PN_CORR[[#This Row],[43954]]</f>
        <v>0</v>
      </c>
      <c r="BJ54">
        <f>+Casos_PN_CORR[[#This Row],[43956]]-Casos_PN_CORR[[#This Row],[43955]]</f>
        <v>0</v>
      </c>
      <c r="BK54">
        <f>+Casos_PN_CORR[[#This Row],[43957]]-Casos_PN_CORR[[#This Row],[43956]]</f>
        <v>0</v>
      </c>
      <c r="BL54">
        <f>+Casos_PN_CORR[[#This Row],[43958]]-Casos_PN_CORR[[#This Row],[43957]]</f>
        <v>0</v>
      </c>
      <c r="BM54">
        <f>+Casos_PN_CORR[[#This Row],[43959]]-Casos_PN_CORR[[#This Row],[43958]]</f>
        <v>0</v>
      </c>
      <c r="BN54">
        <f>+Casos_PN_CORR[[#This Row],[43960]]-Casos_PN_CORR[[#This Row],[43959]]</f>
        <v>0</v>
      </c>
      <c r="BO54">
        <f>+Casos_PN_CORR[[#This Row],[43961]]-Casos_PN_CORR[[#This Row],[43960]]</f>
        <v>0</v>
      </c>
      <c r="BP54">
        <f>+Casos_PN_CORR[[#This Row],[43962]]-Casos_PN_CORR[[#This Row],[43961]]</f>
        <v>0</v>
      </c>
      <c r="BQ54">
        <f>+Casos_PN_CORR[[#This Row],[43963]]-Casos_PN_CORR[[#This Row],[43962]]</f>
        <v>0</v>
      </c>
      <c r="BR54">
        <f>+Casos_PN_CORR[[#This Row],[43964]]-Casos_PN_CORR[[#This Row],[43963]]</f>
        <v>0</v>
      </c>
      <c r="BS54">
        <f>+Casos_PN_CORR[[#This Row],[43965]]-Casos_PN_CORR[[#This Row],[43964]]</f>
        <v>0</v>
      </c>
      <c r="BT54">
        <f>+Casos_PN_CORR[[#This Row],[43966]]-Casos_PN_CORR[[#This Row],[43965]]</f>
        <v>0</v>
      </c>
      <c r="BU54">
        <f>+Casos_PN_CORR[[#This Row],[43967]]-Casos_PN_CORR[[#This Row],[43966]]</f>
        <v>0</v>
      </c>
      <c r="BV54">
        <f>+Casos_PN_CORR[[#This Row],[43968]]-Casos_PN_CORR[[#This Row],[43967]]</f>
        <v>0</v>
      </c>
      <c r="BW54">
        <f>+Casos_PN_CORR[[#This Row],[43969]]-Casos_PN_CORR[[#This Row],[43968]]</f>
        <v>0</v>
      </c>
      <c r="BX54">
        <f>+Casos_PN_CORR[[#This Row],[43970]]-Casos_PN_CORR[[#This Row],[43969]]</f>
        <v>0</v>
      </c>
      <c r="BY54">
        <f>+Casos_PN_CORR[[#This Row],[43971]]-Casos_PN_CORR[[#This Row],[43970]]</f>
        <v>0</v>
      </c>
      <c r="BZ54">
        <f>+Casos_PN_CORR[[#This Row],[43972]]-Casos_PN_CORR[[#This Row],[43971]]</f>
        <v>0</v>
      </c>
      <c r="CA54">
        <f>+Casos_PN_CORR[[#This Row],[43973]]-Casos_PN_CORR[[#This Row],[43972]]</f>
        <v>0</v>
      </c>
      <c r="CB54">
        <f>+Casos_PN_CORR[[#This Row],[43974]]-Casos_PN_CORR[[#This Row],[43973]]</f>
        <v>0</v>
      </c>
      <c r="CC54">
        <f>+Casos_PN_CORR[[#This Row],[43975]]-Casos_PN_CORR[[#This Row],[43974]]</f>
        <v>0</v>
      </c>
      <c r="CD54">
        <f>+Casos_PN_CORR[[#This Row],[43976]]-Casos_PN_CORR[[#This Row],[43975]]</f>
        <v>0</v>
      </c>
      <c r="CE54">
        <f>+Casos_PN_CORR[[#This Row],[43977]]-Casos_PN_CORR[[#This Row],[43976]]</f>
        <v>0</v>
      </c>
      <c r="CF54">
        <f>+Casos_PN_CORR[[#This Row],[43978]]-Casos_PN_CORR[[#This Row],[43977]]</f>
        <v>0</v>
      </c>
      <c r="CG54">
        <f>+Casos_PN_CORR[[#This Row],[43979]]-Casos_PN_CORR[[#This Row],[43978]]</f>
        <v>0</v>
      </c>
      <c r="CH54">
        <f>+Casos_PN_CORR[[#This Row],[43980]]-Casos_PN_CORR[[#This Row],[43979]]</f>
        <v>0</v>
      </c>
      <c r="CI54">
        <f>+Casos_PN_CORR[[#This Row],[43981]]-Casos_PN_CORR[[#This Row],[43980]]</f>
        <v>0</v>
      </c>
      <c r="CJ54">
        <f>+Casos_PN_CORR[[#This Row],[43982]]-Casos_PN_CORR[[#This Row],[43981]]</f>
        <v>0</v>
      </c>
      <c r="CK54">
        <f>+Casos_PN_CORR[[#This Row],[43983]]-Casos_PN_CORR[[#This Row],[43982]]</f>
        <v>0</v>
      </c>
      <c r="CL54">
        <f>+Casos_PN_CORR[[#This Row],[43984]]-Casos_PN_CORR[[#This Row],[43983]]</f>
        <v>0</v>
      </c>
      <c r="CM54">
        <f>+Casos_PN_CORR[[#This Row],[43985]]-Casos_PN_CORR[[#This Row],[43984]]</f>
        <v>0</v>
      </c>
      <c r="CN54">
        <f>+Casos_PN_CORR[[#This Row],[43986]]-Casos_PN_CORR[[#This Row],[43985]]</f>
        <v>0</v>
      </c>
      <c r="CO54">
        <f>+Casos_PN_CORR[[#This Row],[43987]]-Casos_PN_CORR[[#This Row],[43986]]</f>
        <v>101</v>
      </c>
      <c r="CP54">
        <f>+Casos_PN_CORR[[#This Row],[43988]]-Casos_PN_CORR[[#This Row],[43987]]</f>
        <v>0</v>
      </c>
      <c r="CQ54">
        <f>+Casos_PN_CORR[[#This Row],[43989]]-Casos_PN_CORR[[#This Row],[43988]]</f>
        <v>0</v>
      </c>
      <c r="CR54">
        <f>+Casos_PN_CORR[[#This Row],[43990]]-Casos_PN_CORR[[#This Row],[43989]]</f>
        <v>0</v>
      </c>
      <c r="CS54">
        <f>+Casos_PN_CORR[[#This Row],[43991]]-Casos_PN_CORR[[#This Row],[43990]]</f>
        <v>1</v>
      </c>
      <c r="CT54">
        <f>+Casos_PN_CORR[[#This Row],[43992]]-Casos_PN_CORR[[#This Row],[43991]]</f>
        <v>0</v>
      </c>
      <c r="CU54">
        <f>+Casos_PN_CORR[[#This Row],[43993]]-Casos_PN_CORR[[#This Row],[43992]]</f>
        <v>0</v>
      </c>
    </row>
    <row r="55" spans="1:99" x14ac:dyDescent="0.3">
      <c r="A55">
        <v>40602</v>
      </c>
      <c r="B55" s="2" t="s">
        <v>154</v>
      </c>
      <c r="C55" s="2" t="s">
        <v>171</v>
      </c>
      <c r="D55" s="2" t="s">
        <v>463</v>
      </c>
      <c r="E55" s="4">
        <f t="shared" si="0"/>
        <v>102</v>
      </c>
      <c r="F55">
        <f>+Casos_PN_CORR[[#This Row],[43900]]</f>
        <v>0</v>
      </c>
      <c r="G55">
        <f>+Casos_PN_CORR[[#This Row],[43901]]-Casos_PN_CORR[[#This Row],[43900]]</f>
        <v>0</v>
      </c>
      <c r="H55">
        <f>+Casos_PN_CORR[[#This Row],[43902]]-Casos_PN_CORR[[#This Row],[43901]]</f>
        <v>0</v>
      </c>
      <c r="I55">
        <f>+Casos_PN_CORR[[#This Row],[43903]]-Casos_PN_CORR[[#This Row],[43902]]</f>
        <v>0</v>
      </c>
      <c r="J55">
        <f>+Casos_PN_CORR[[#This Row],[43904]]-Casos_PN_CORR[[#This Row],[43903]]</f>
        <v>0</v>
      </c>
      <c r="K55">
        <f>+Casos_PN_CORR[[#This Row],[43905]]-Casos_PN_CORR[[#This Row],[43904]]</f>
        <v>0</v>
      </c>
      <c r="L55">
        <f>+Casos_PN_CORR[[#This Row],[43906]]-Casos_PN_CORR[[#This Row],[43905]]</f>
        <v>0</v>
      </c>
      <c r="M55">
        <f>+Casos_PN_CORR[[#This Row],[43907]]-Casos_PN_CORR[[#This Row],[43906]]</f>
        <v>0</v>
      </c>
      <c r="N55">
        <f>+Casos_PN_CORR[[#This Row],[43908]]-Casos_PN_CORR[[#This Row],[43907]]</f>
        <v>0</v>
      </c>
      <c r="O55">
        <f>+Casos_PN_CORR[[#This Row],[43909]]-Casos_PN_CORR[[#This Row],[43908]]</f>
        <v>0</v>
      </c>
      <c r="P55">
        <f>+Casos_PN_CORR[[#This Row],[43910]]-Casos_PN_CORR[[#This Row],[43909]]</f>
        <v>0</v>
      </c>
      <c r="Q55">
        <f>+Casos_PN_CORR[[#This Row],[43911]]-Casos_PN_CORR[[#This Row],[43910]]</f>
        <v>0</v>
      </c>
      <c r="R55">
        <f>+Casos_PN_CORR[[#This Row],[43912]]-Casos_PN_CORR[[#This Row],[43911]]</f>
        <v>0</v>
      </c>
      <c r="S55">
        <f>+Casos_PN_CORR[[#This Row],[43913]]-Casos_PN_CORR[[#This Row],[43912]]</f>
        <v>0</v>
      </c>
      <c r="T55">
        <f>+Casos_PN_CORR[[#This Row],[43914]]-Casos_PN_CORR[[#This Row],[43913]]</f>
        <v>0</v>
      </c>
      <c r="U55">
        <f>+Casos_PN_CORR[[#This Row],[43915]]-Casos_PN_CORR[[#This Row],[43914]]</f>
        <v>0</v>
      </c>
      <c r="V55">
        <f>+Casos_PN_CORR[[#This Row],[43916]]-Casos_PN_CORR[[#This Row],[43915]]</f>
        <v>0</v>
      </c>
      <c r="W55">
        <f>+Casos_PN_CORR[[#This Row],[43917]]-Casos_PN_CORR[[#This Row],[43916]]</f>
        <v>0</v>
      </c>
      <c r="X55">
        <f>+Casos_PN_CORR[[#This Row],[43918]]-Casos_PN_CORR[[#This Row],[43917]]</f>
        <v>0</v>
      </c>
      <c r="Y55">
        <f>+Casos_PN_CORR[[#This Row],[43919]]-Casos_PN_CORR[[#This Row],[43918]]</f>
        <v>0</v>
      </c>
      <c r="Z55">
        <f>+Casos_PN_CORR[[#This Row],[43920]]-Casos_PN_CORR[[#This Row],[43919]]</f>
        <v>0</v>
      </c>
      <c r="AA55">
        <f>+Casos_PN_CORR[[#This Row],[43921]]-Casos_PN_CORR[[#This Row],[43920]]</f>
        <v>0</v>
      </c>
      <c r="AB55">
        <f>+Casos_PN_CORR[[#This Row],[43922]]-Casos_PN_CORR[[#This Row],[43921]]</f>
        <v>0</v>
      </c>
      <c r="AC55">
        <f>+Casos_PN_CORR[[#This Row],[43923]]-Casos_PN_CORR[[#This Row],[43922]]</f>
        <v>0</v>
      </c>
      <c r="AD55">
        <f>+Casos_PN_CORR[[#This Row],[43924]]-Casos_PN_CORR[[#This Row],[43923]]</f>
        <v>0</v>
      </c>
      <c r="AE55">
        <f>+Casos_PN_CORR[[#This Row],[43925]]-Casos_PN_CORR[[#This Row],[43924]]</f>
        <v>0</v>
      </c>
      <c r="AF55">
        <f>+Casos_PN_CORR[[#This Row],[43926]]-Casos_PN_CORR[[#This Row],[43925]]</f>
        <v>0</v>
      </c>
      <c r="AG55">
        <f>+Casos_PN_CORR[[#This Row],[43927]]-Casos_PN_CORR[[#This Row],[43926]]</f>
        <v>0</v>
      </c>
      <c r="AH55">
        <f>+Casos_PN_CORR[[#This Row],[43928]]-Casos_PN_CORR[[#This Row],[43927]]</f>
        <v>0</v>
      </c>
      <c r="AI55">
        <f>+Casos_PN_CORR[[#This Row],[43929]]-Casos_PN_CORR[[#This Row],[43928]]</f>
        <v>0</v>
      </c>
      <c r="AJ55">
        <f>+Casos_PN_CORR[[#This Row],[43930]]-Casos_PN_CORR[[#This Row],[43929]]</f>
        <v>0</v>
      </c>
      <c r="AK55">
        <f>+Casos_PN_CORR[[#This Row],[43931]]-Casos_PN_CORR[[#This Row],[43930]]</f>
        <v>0</v>
      </c>
      <c r="AL55">
        <f>+Casos_PN_CORR[[#This Row],[43932]]-Casos_PN_CORR[[#This Row],[43931]]</f>
        <v>0</v>
      </c>
      <c r="AM55">
        <f>+Casos_PN_CORR[[#This Row],[43933]]-Casos_PN_CORR[[#This Row],[43932]]</f>
        <v>0</v>
      </c>
      <c r="AN55">
        <f>+Casos_PN_CORR[[#This Row],[43934]]-Casos_PN_CORR[[#This Row],[43933]]</f>
        <v>0</v>
      </c>
      <c r="AO55">
        <f>+Casos_PN_CORR[[#This Row],[43935]]-Casos_PN_CORR[[#This Row],[43934]]</f>
        <v>0</v>
      </c>
      <c r="AP55">
        <f>+Casos_PN_CORR[[#This Row],[43936]]-Casos_PN_CORR[[#This Row],[43935]]</f>
        <v>0</v>
      </c>
      <c r="AQ55">
        <f>+Casos_PN_CORR[[#This Row],[43937]]-Casos_PN_CORR[[#This Row],[43936]]</f>
        <v>0</v>
      </c>
      <c r="AR55">
        <f>+Casos_PN_CORR[[#This Row],[43938]]-Casos_PN_CORR[[#This Row],[43937]]</f>
        <v>0</v>
      </c>
      <c r="AS55">
        <f>+Casos_PN_CORR[[#This Row],[43939]]-Casos_PN_CORR[[#This Row],[43938]]</f>
        <v>0</v>
      </c>
      <c r="AT55">
        <f>+Casos_PN_CORR[[#This Row],[43940]]-Casos_PN_CORR[[#This Row],[43939]]</f>
        <v>0</v>
      </c>
      <c r="AU55">
        <f>+Casos_PN_CORR[[#This Row],[43941]]-Casos_PN_CORR[[#This Row],[43940]]</f>
        <v>0</v>
      </c>
      <c r="AV55">
        <f>+Casos_PN_CORR[[#This Row],[43942]]-Casos_PN_CORR[[#This Row],[43941]]</f>
        <v>0</v>
      </c>
      <c r="AW55">
        <f>+Casos_PN_CORR[[#This Row],[43943]]-Casos_PN_CORR[[#This Row],[43942]]</f>
        <v>0</v>
      </c>
      <c r="AX55">
        <f>+Casos_PN_CORR[[#This Row],[43944]]-Casos_PN_CORR[[#This Row],[43943]]</f>
        <v>0</v>
      </c>
      <c r="AY55">
        <f>+Casos_PN_CORR[[#This Row],[43945]]-Casos_PN_CORR[[#This Row],[43944]]</f>
        <v>0</v>
      </c>
      <c r="AZ55">
        <f>+Casos_PN_CORR[[#This Row],[43946]]-Casos_PN_CORR[[#This Row],[43945]]</f>
        <v>0</v>
      </c>
      <c r="BA55">
        <f>+Casos_PN_CORR[[#This Row],[43947]]-Casos_PN_CORR[[#This Row],[43946]]</f>
        <v>0</v>
      </c>
      <c r="BB55">
        <f>+Casos_PN_CORR[[#This Row],[43948]]-Casos_PN_CORR[[#This Row],[43947]]</f>
        <v>0</v>
      </c>
      <c r="BC55">
        <f>+Casos_PN_CORR[[#This Row],[43949]]-Casos_PN_CORR[[#This Row],[43948]]</f>
        <v>0</v>
      </c>
      <c r="BD55">
        <f>+Casos_PN_CORR[[#This Row],[43950]]-Casos_PN_CORR[[#This Row],[43949]]</f>
        <v>0</v>
      </c>
      <c r="BE55">
        <f>+Casos_PN_CORR[[#This Row],[43951]]-Casos_PN_CORR[[#This Row],[43950]]</f>
        <v>0</v>
      </c>
      <c r="BF55">
        <f>+Casos_PN_CORR[[#This Row],[43952]]-Casos_PN_CORR[[#This Row],[43951]]</f>
        <v>0</v>
      </c>
      <c r="BG55">
        <f>+Casos_PN_CORR[[#This Row],[43953]]-Casos_PN_CORR[[#This Row],[43952]]</f>
        <v>0</v>
      </c>
      <c r="BH55">
        <f>+Casos_PN_CORR[[#This Row],[43954]]-Casos_PN_CORR[[#This Row],[43953]]</f>
        <v>0</v>
      </c>
      <c r="BI55">
        <f>+Casos_PN_CORR[[#This Row],[43955]]-Casos_PN_CORR[[#This Row],[43954]]</f>
        <v>0</v>
      </c>
      <c r="BJ55">
        <f>+Casos_PN_CORR[[#This Row],[43956]]-Casos_PN_CORR[[#This Row],[43955]]</f>
        <v>0</v>
      </c>
      <c r="BK55">
        <f>+Casos_PN_CORR[[#This Row],[43957]]-Casos_PN_CORR[[#This Row],[43956]]</f>
        <v>0</v>
      </c>
      <c r="BL55">
        <f>+Casos_PN_CORR[[#This Row],[43958]]-Casos_PN_CORR[[#This Row],[43957]]</f>
        <v>0</v>
      </c>
      <c r="BM55">
        <f>+Casos_PN_CORR[[#This Row],[43959]]-Casos_PN_CORR[[#This Row],[43958]]</f>
        <v>0</v>
      </c>
      <c r="BN55">
        <f>+Casos_PN_CORR[[#This Row],[43960]]-Casos_PN_CORR[[#This Row],[43959]]</f>
        <v>0</v>
      </c>
      <c r="BO55">
        <f>+Casos_PN_CORR[[#This Row],[43961]]-Casos_PN_CORR[[#This Row],[43960]]</f>
        <v>0</v>
      </c>
      <c r="BP55">
        <f>+Casos_PN_CORR[[#This Row],[43962]]-Casos_PN_CORR[[#This Row],[43961]]</f>
        <v>0</v>
      </c>
      <c r="BQ55">
        <f>+Casos_PN_CORR[[#This Row],[43963]]-Casos_PN_CORR[[#This Row],[43962]]</f>
        <v>0</v>
      </c>
      <c r="BR55">
        <f>+Casos_PN_CORR[[#This Row],[43964]]-Casos_PN_CORR[[#This Row],[43963]]</f>
        <v>0</v>
      </c>
      <c r="BS55">
        <f>+Casos_PN_CORR[[#This Row],[43965]]-Casos_PN_CORR[[#This Row],[43964]]</f>
        <v>0</v>
      </c>
      <c r="BT55">
        <f>+Casos_PN_CORR[[#This Row],[43966]]-Casos_PN_CORR[[#This Row],[43965]]</f>
        <v>0</v>
      </c>
      <c r="BU55">
        <f>+Casos_PN_CORR[[#This Row],[43967]]-Casos_PN_CORR[[#This Row],[43966]]</f>
        <v>0</v>
      </c>
      <c r="BV55">
        <f>+Casos_PN_CORR[[#This Row],[43968]]-Casos_PN_CORR[[#This Row],[43967]]</f>
        <v>0</v>
      </c>
      <c r="BW55">
        <f>+Casos_PN_CORR[[#This Row],[43969]]-Casos_PN_CORR[[#This Row],[43968]]</f>
        <v>0</v>
      </c>
      <c r="BX55">
        <f>+Casos_PN_CORR[[#This Row],[43970]]-Casos_PN_CORR[[#This Row],[43969]]</f>
        <v>0</v>
      </c>
      <c r="BY55">
        <f>+Casos_PN_CORR[[#This Row],[43971]]-Casos_PN_CORR[[#This Row],[43970]]</f>
        <v>0</v>
      </c>
      <c r="BZ55">
        <f>+Casos_PN_CORR[[#This Row],[43972]]-Casos_PN_CORR[[#This Row],[43971]]</f>
        <v>0</v>
      </c>
      <c r="CA55">
        <f>+Casos_PN_CORR[[#This Row],[43973]]-Casos_PN_CORR[[#This Row],[43972]]</f>
        <v>0</v>
      </c>
      <c r="CB55">
        <f>+Casos_PN_CORR[[#This Row],[43974]]-Casos_PN_CORR[[#This Row],[43973]]</f>
        <v>0</v>
      </c>
      <c r="CC55">
        <f>+Casos_PN_CORR[[#This Row],[43975]]-Casos_PN_CORR[[#This Row],[43974]]</f>
        <v>0</v>
      </c>
      <c r="CD55">
        <f>+Casos_PN_CORR[[#This Row],[43976]]-Casos_PN_CORR[[#This Row],[43975]]</f>
        <v>0</v>
      </c>
      <c r="CE55">
        <f>+Casos_PN_CORR[[#This Row],[43977]]-Casos_PN_CORR[[#This Row],[43976]]</f>
        <v>0</v>
      </c>
      <c r="CF55">
        <f>+Casos_PN_CORR[[#This Row],[43978]]-Casos_PN_CORR[[#This Row],[43977]]</f>
        <v>0</v>
      </c>
      <c r="CG55">
        <f>+Casos_PN_CORR[[#This Row],[43979]]-Casos_PN_CORR[[#This Row],[43978]]</f>
        <v>0</v>
      </c>
      <c r="CH55">
        <f>+Casos_PN_CORR[[#This Row],[43980]]-Casos_PN_CORR[[#This Row],[43979]]</f>
        <v>0</v>
      </c>
      <c r="CI55">
        <f>+Casos_PN_CORR[[#This Row],[43981]]-Casos_PN_CORR[[#This Row],[43980]]</f>
        <v>0</v>
      </c>
      <c r="CJ55">
        <f>+Casos_PN_CORR[[#This Row],[43982]]-Casos_PN_CORR[[#This Row],[43981]]</f>
        <v>0</v>
      </c>
      <c r="CK55">
        <f>+Casos_PN_CORR[[#This Row],[43983]]-Casos_PN_CORR[[#This Row],[43982]]</f>
        <v>0</v>
      </c>
      <c r="CL55">
        <f>+Casos_PN_CORR[[#This Row],[43984]]-Casos_PN_CORR[[#This Row],[43983]]</f>
        <v>0</v>
      </c>
      <c r="CM55">
        <f>+Casos_PN_CORR[[#This Row],[43985]]-Casos_PN_CORR[[#This Row],[43984]]</f>
        <v>0</v>
      </c>
      <c r="CN55">
        <f>+Casos_PN_CORR[[#This Row],[43986]]-Casos_PN_CORR[[#This Row],[43985]]</f>
        <v>0</v>
      </c>
      <c r="CO55">
        <f>+Casos_PN_CORR[[#This Row],[43987]]-Casos_PN_CORR[[#This Row],[43986]]</f>
        <v>83</v>
      </c>
      <c r="CP55">
        <f>+Casos_PN_CORR[[#This Row],[43988]]-Casos_PN_CORR[[#This Row],[43987]]</f>
        <v>0</v>
      </c>
      <c r="CQ55">
        <f>+Casos_PN_CORR[[#This Row],[43989]]-Casos_PN_CORR[[#This Row],[43988]]</f>
        <v>0</v>
      </c>
      <c r="CR55">
        <f>+Casos_PN_CORR[[#This Row],[43990]]-Casos_PN_CORR[[#This Row],[43989]]</f>
        <v>0</v>
      </c>
      <c r="CS55">
        <f>+Casos_PN_CORR[[#This Row],[43991]]-Casos_PN_CORR[[#This Row],[43990]]</f>
        <v>16</v>
      </c>
      <c r="CT55">
        <f>+Casos_PN_CORR[[#This Row],[43992]]-Casos_PN_CORR[[#This Row],[43991]]</f>
        <v>0</v>
      </c>
      <c r="CU55">
        <f>+Casos_PN_CORR[[#This Row],[43993]]-Casos_PN_CORR[[#This Row],[43992]]</f>
        <v>3</v>
      </c>
    </row>
    <row r="56" spans="1:99" x14ac:dyDescent="0.3">
      <c r="A56">
        <v>120601</v>
      </c>
      <c r="B56" s="2" t="s">
        <v>191</v>
      </c>
      <c r="C56" s="2" t="s">
        <v>299</v>
      </c>
      <c r="D56" s="2" t="s">
        <v>464</v>
      </c>
      <c r="E56" s="4">
        <f t="shared" si="0"/>
        <v>94</v>
      </c>
      <c r="F56">
        <f>+Casos_PN_CORR[[#This Row],[43900]]</f>
        <v>0</v>
      </c>
      <c r="G56">
        <f>+Casos_PN_CORR[[#This Row],[43901]]-Casos_PN_CORR[[#This Row],[43900]]</f>
        <v>0</v>
      </c>
      <c r="H56">
        <f>+Casos_PN_CORR[[#This Row],[43902]]-Casos_PN_CORR[[#This Row],[43901]]</f>
        <v>0</v>
      </c>
      <c r="I56">
        <f>+Casos_PN_CORR[[#This Row],[43903]]-Casos_PN_CORR[[#This Row],[43902]]</f>
        <v>0</v>
      </c>
      <c r="J56">
        <f>+Casos_PN_CORR[[#This Row],[43904]]-Casos_PN_CORR[[#This Row],[43903]]</f>
        <v>0</v>
      </c>
      <c r="K56">
        <f>+Casos_PN_CORR[[#This Row],[43905]]-Casos_PN_CORR[[#This Row],[43904]]</f>
        <v>0</v>
      </c>
      <c r="L56">
        <f>+Casos_PN_CORR[[#This Row],[43906]]-Casos_PN_CORR[[#This Row],[43905]]</f>
        <v>0</v>
      </c>
      <c r="M56">
        <f>+Casos_PN_CORR[[#This Row],[43907]]-Casos_PN_CORR[[#This Row],[43906]]</f>
        <v>0</v>
      </c>
      <c r="N56">
        <f>+Casos_PN_CORR[[#This Row],[43908]]-Casos_PN_CORR[[#This Row],[43907]]</f>
        <v>0</v>
      </c>
      <c r="O56">
        <f>+Casos_PN_CORR[[#This Row],[43909]]-Casos_PN_CORR[[#This Row],[43908]]</f>
        <v>0</v>
      </c>
      <c r="P56">
        <f>+Casos_PN_CORR[[#This Row],[43910]]-Casos_PN_CORR[[#This Row],[43909]]</f>
        <v>0</v>
      </c>
      <c r="Q56">
        <f>+Casos_PN_CORR[[#This Row],[43911]]-Casos_PN_CORR[[#This Row],[43910]]</f>
        <v>0</v>
      </c>
      <c r="R56">
        <f>+Casos_PN_CORR[[#This Row],[43912]]-Casos_PN_CORR[[#This Row],[43911]]</f>
        <v>0</v>
      </c>
      <c r="S56">
        <f>+Casos_PN_CORR[[#This Row],[43913]]-Casos_PN_CORR[[#This Row],[43912]]</f>
        <v>0</v>
      </c>
      <c r="T56">
        <f>+Casos_PN_CORR[[#This Row],[43914]]-Casos_PN_CORR[[#This Row],[43913]]</f>
        <v>0</v>
      </c>
      <c r="U56">
        <f>+Casos_PN_CORR[[#This Row],[43915]]-Casos_PN_CORR[[#This Row],[43914]]</f>
        <v>0</v>
      </c>
      <c r="V56">
        <f>+Casos_PN_CORR[[#This Row],[43916]]-Casos_PN_CORR[[#This Row],[43915]]</f>
        <v>0</v>
      </c>
      <c r="W56">
        <f>+Casos_PN_CORR[[#This Row],[43917]]-Casos_PN_CORR[[#This Row],[43916]]</f>
        <v>0</v>
      </c>
      <c r="X56">
        <f>+Casos_PN_CORR[[#This Row],[43918]]-Casos_PN_CORR[[#This Row],[43917]]</f>
        <v>0</v>
      </c>
      <c r="Y56">
        <f>+Casos_PN_CORR[[#This Row],[43919]]-Casos_PN_CORR[[#This Row],[43918]]</f>
        <v>0</v>
      </c>
      <c r="Z56">
        <f>+Casos_PN_CORR[[#This Row],[43920]]-Casos_PN_CORR[[#This Row],[43919]]</f>
        <v>0</v>
      </c>
      <c r="AA56">
        <f>+Casos_PN_CORR[[#This Row],[43921]]-Casos_PN_CORR[[#This Row],[43920]]</f>
        <v>0</v>
      </c>
      <c r="AB56">
        <f>+Casos_PN_CORR[[#This Row],[43922]]-Casos_PN_CORR[[#This Row],[43921]]</f>
        <v>0</v>
      </c>
      <c r="AC56">
        <f>+Casos_PN_CORR[[#This Row],[43923]]-Casos_PN_CORR[[#This Row],[43922]]</f>
        <v>0</v>
      </c>
      <c r="AD56">
        <f>+Casos_PN_CORR[[#This Row],[43924]]-Casos_PN_CORR[[#This Row],[43923]]</f>
        <v>0</v>
      </c>
      <c r="AE56">
        <f>+Casos_PN_CORR[[#This Row],[43925]]-Casos_PN_CORR[[#This Row],[43924]]</f>
        <v>0</v>
      </c>
      <c r="AF56">
        <f>+Casos_PN_CORR[[#This Row],[43926]]-Casos_PN_CORR[[#This Row],[43925]]</f>
        <v>0</v>
      </c>
      <c r="AG56">
        <f>+Casos_PN_CORR[[#This Row],[43927]]-Casos_PN_CORR[[#This Row],[43926]]</f>
        <v>0</v>
      </c>
      <c r="AH56">
        <f>+Casos_PN_CORR[[#This Row],[43928]]-Casos_PN_CORR[[#This Row],[43927]]</f>
        <v>0</v>
      </c>
      <c r="AI56">
        <f>+Casos_PN_CORR[[#This Row],[43929]]-Casos_PN_CORR[[#This Row],[43928]]</f>
        <v>0</v>
      </c>
      <c r="AJ56">
        <f>+Casos_PN_CORR[[#This Row],[43930]]-Casos_PN_CORR[[#This Row],[43929]]</f>
        <v>0</v>
      </c>
      <c r="AK56">
        <f>+Casos_PN_CORR[[#This Row],[43931]]-Casos_PN_CORR[[#This Row],[43930]]</f>
        <v>0</v>
      </c>
      <c r="AL56">
        <f>+Casos_PN_CORR[[#This Row],[43932]]-Casos_PN_CORR[[#This Row],[43931]]</f>
        <v>0</v>
      </c>
      <c r="AM56">
        <f>+Casos_PN_CORR[[#This Row],[43933]]-Casos_PN_CORR[[#This Row],[43932]]</f>
        <v>0</v>
      </c>
      <c r="AN56">
        <f>+Casos_PN_CORR[[#This Row],[43934]]-Casos_PN_CORR[[#This Row],[43933]]</f>
        <v>0</v>
      </c>
      <c r="AO56">
        <f>+Casos_PN_CORR[[#This Row],[43935]]-Casos_PN_CORR[[#This Row],[43934]]</f>
        <v>0</v>
      </c>
      <c r="AP56">
        <f>+Casos_PN_CORR[[#This Row],[43936]]-Casos_PN_CORR[[#This Row],[43935]]</f>
        <v>0</v>
      </c>
      <c r="AQ56">
        <f>+Casos_PN_CORR[[#This Row],[43937]]-Casos_PN_CORR[[#This Row],[43936]]</f>
        <v>0</v>
      </c>
      <c r="AR56">
        <f>+Casos_PN_CORR[[#This Row],[43938]]-Casos_PN_CORR[[#This Row],[43937]]</f>
        <v>0</v>
      </c>
      <c r="AS56">
        <f>+Casos_PN_CORR[[#This Row],[43939]]-Casos_PN_CORR[[#This Row],[43938]]</f>
        <v>0</v>
      </c>
      <c r="AT56">
        <f>+Casos_PN_CORR[[#This Row],[43940]]-Casos_PN_CORR[[#This Row],[43939]]</f>
        <v>0</v>
      </c>
      <c r="AU56">
        <f>+Casos_PN_CORR[[#This Row],[43941]]-Casos_PN_CORR[[#This Row],[43940]]</f>
        <v>0</v>
      </c>
      <c r="AV56">
        <f>+Casos_PN_CORR[[#This Row],[43942]]-Casos_PN_CORR[[#This Row],[43941]]</f>
        <v>0</v>
      </c>
      <c r="AW56">
        <f>+Casos_PN_CORR[[#This Row],[43943]]-Casos_PN_CORR[[#This Row],[43942]]</f>
        <v>0</v>
      </c>
      <c r="AX56">
        <f>+Casos_PN_CORR[[#This Row],[43944]]-Casos_PN_CORR[[#This Row],[43943]]</f>
        <v>0</v>
      </c>
      <c r="AY56">
        <f>+Casos_PN_CORR[[#This Row],[43945]]-Casos_PN_CORR[[#This Row],[43944]]</f>
        <v>0</v>
      </c>
      <c r="AZ56">
        <f>+Casos_PN_CORR[[#This Row],[43946]]-Casos_PN_CORR[[#This Row],[43945]]</f>
        <v>0</v>
      </c>
      <c r="BA56">
        <f>+Casos_PN_CORR[[#This Row],[43947]]-Casos_PN_CORR[[#This Row],[43946]]</f>
        <v>0</v>
      </c>
      <c r="BB56">
        <f>+Casos_PN_CORR[[#This Row],[43948]]-Casos_PN_CORR[[#This Row],[43947]]</f>
        <v>0</v>
      </c>
      <c r="BC56">
        <f>+Casos_PN_CORR[[#This Row],[43949]]-Casos_PN_CORR[[#This Row],[43948]]</f>
        <v>0</v>
      </c>
      <c r="BD56">
        <f>+Casos_PN_CORR[[#This Row],[43950]]-Casos_PN_CORR[[#This Row],[43949]]</f>
        <v>0</v>
      </c>
      <c r="BE56">
        <f>+Casos_PN_CORR[[#This Row],[43951]]-Casos_PN_CORR[[#This Row],[43950]]</f>
        <v>0</v>
      </c>
      <c r="BF56">
        <f>+Casos_PN_CORR[[#This Row],[43952]]-Casos_PN_CORR[[#This Row],[43951]]</f>
        <v>0</v>
      </c>
      <c r="BG56">
        <f>+Casos_PN_CORR[[#This Row],[43953]]-Casos_PN_CORR[[#This Row],[43952]]</f>
        <v>0</v>
      </c>
      <c r="BH56">
        <f>+Casos_PN_CORR[[#This Row],[43954]]-Casos_PN_CORR[[#This Row],[43953]]</f>
        <v>0</v>
      </c>
      <c r="BI56">
        <f>+Casos_PN_CORR[[#This Row],[43955]]-Casos_PN_CORR[[#This Row],[43954]]</f>
        <v>0</v>
      </c>
      <c r="BJ56">
        <f>+Casos_PN_CORR[[#This Row],[43956]]-Casos_PN_CORR[[#This Row],[43955]]</f>
        <v>0</v>
      </c>
      <c r="BK56">
        <f>+Casos_PN_CORR[[#This Row],[43957]]-Casos_PN_CORR[[#This Row],[43956]]</f>
        <v>0</v>
      </c>
      <c r="BL56">
        <f>+Casos_PN_CORR[[#This Row],[43958]]-Casos_PN_CORR[[#This Row],[43957]]</f>
        <v>0</v>
      </c>
      <c r="BM56">
        <f>+Casos_PN_CORR[[#This Row],[43959]]-Casos_PN_CORR[[#This Row],[43958]]</f>
        <v>0</v>
      </c>
      <c r="BN56">
        <f>+Casos_PN_CORR[[#This Row],[43960]]-Casos_PN_CORR[[#This Row],[43959]]</f>
        <v>0</v>
      </c>
      <c r="BO56">
        <f>+Casos_PN_CORR[[#This Row],[43961]]-Casos_PN_CORR[[#This Row],[43960]]</f>
        <v>0</v>
      </c>
      <c r="BP56">
        <f>+Casos_PN_CORR[[#This Row],[43962]]-Casos_PN_CORR[[#This Row],[43961]]</f>
        <v>0</v>
      </c>
      <c r="BQ56">
        <f>+Casos_PN_CORR[[#This Row],[43963]]-Casos_PN_CORR[[#This Row],[43962]]</f>
        <v>0</v>
      </c>
      <c r="BR56">
        <f>+Casos_PN_CORR[[#This Row],[43964]]-Casos_PN_CORR[[#This Row],[43963]]</f>
        <v>0</v>
      </c>
      <c r="BS56">
        <f>+Casos_PN_CORR[[#This Row],[43965]]-Casos_PN_CORR[[#This Row],[43964]]</f>
        <v>0</v>
      </c>
      <c r="BT56">
        <f>+Casos_PN_CORR[[#This Row],[43966]]-Casos_PN_CORR[[#This Row],[43965]]</f>
        <v>0</v>
      </c>
      <c r="BU56">
        <f>+Casos_PN_CORR[[#This Row],[43967]]-Casos_PN_CORR[[#This Row],[43966]]</f>
        <v>0</v>
      </c>
      <c r="BV56">
        <f>+Casos_PN_CORR[[#This Row],[43968]]-Casos_PN_CORR[[#This Row],[43967]]</f>
        <v>0</v>
      </c>
      <c r="BW56">
        <f>+Casos_PN_CORR[[#This Row],[43969]]-Casos_PN_CORR[[#This Row],[43968]]</f>
        <v>0</v>
      </c>
      <c r="BX56">
        <f>+Casos_PN_CORR[[#This Row],[43970]]-Casos_PN_CORR[[#This Row],[43969]]</f>
        <v>0</v>
      </c>
      <c r="BY56">
        <f>+Casos_PN_CORR[[#This Row],[43971]]-Casos_PN_CORR[[#This Row],[43970]]</f>
        <v>0</v>
      </c>
      <c r="BZ56">
        <f>+Casos_PN_CORR[[#This Row],[43972]]-Casos_PN_CORR[[#This Row],[43971]]</f>
        <v>0</v>
      </c>
      <c r="CA56">
        <f>+Casos_PN_CORR[[#This Row],[43973]]-Casos_PN_CORR[[#This Row],[43972]]</f>
        <v>0</v>
      </c>
      <c r="CB56">
        <f>+Casos_PN_CORR[[#This Row],[43974]]-Casos_PN_CORR[[#This Row],[43973]]</f>
        <v>0</v>
      </c>
      <c r="CC56">
        <f>+Casos_PN_CORR[[#This Row],[43975]]-Casos_PN_CORR[[#This Row],[43974]]</f>
        <v>0</v>
      </c>
      <c r="CD56">
        <f>+Casos_PN_CORR[[#This Row],[43976]]-Casos_PN_CORR[[#This Row],[43975]]</f>
        <v>0</v>
      </c>
      <c r="CE56">
        <f>+Casos_PN_CORR[[#This Row],[43977]]-Casos_PN_CORR[[#This Row],[43976]]</f>
        <v>0</v>
      </c>
      <c r="CF56">
        <f>+Casos_PN_CORR[[#This Row],[43978]]-Casos_PN_CORR[[#This Row],[43977]]</f>
        <v>0</v>
      </c>
      <c r="CG56">
        <f>+Casos_PN_CORR[[#This Row],[43979]]-Casos_PN_CORR[[#This Row],[43978]]</f>
        <v>0</v>
      </c>
      <c r="CH56">
        <f>+Casos_PN_CORR[[#This Row],[43980]]-Casos_PN_CORR[[#This Row],[43979]]</f>
        <v>0</v>
      </c>
      <c r="CI56">
        <f>+Casos_PN_CORR[[#This Row],[43981]]-Casos_PN_CORR[[#This Row],[43980]]</f>
        <v>0</v>
      </c>
      <c r="CJ56">
        <f>+Casos_PN_CORR[[#This Row],[43982]]-Casos_PN_CORR[[#This Row],[43981]]</f>
        <v>0</v>
      </c>
      <c r="CK56">
        <f>+Casos_PN_CORR[[#This Row],[43983]]-Casos_PN_CORR[[#This Row],[43982]]</f>
        <v>0</v>
      </c>
      <c r="CL56">
        <f>+Casos_PN_CORR[[#This Row],[43984]]-Casos_PN_CORR[[#This Row],[43983]]</f>
        <v>0</v>
      </c>
      <c r="CM56">
        <f>+Casos_PN_CORR[[#This Row],[43985]]-Casos_PN_CORR[[#This Row],[43984]]</f>
        <v>0</v>
      </c>
      <c r="CN56">
        <f>+Casos_PN_CORR[[#This Row],[43986]]-Casos_PN_CORR[[#This Row],[43985]]</f>
        <v>0</v>
      </c>
      <c r="CO56">
        <f>+Casos_PN_CORR[[#This Row],[43987]]-Casos_PN_CORR[[#This Row],[43986]]</f>
        <v>87</v>
      </c>
      <c r="CP56">
        <f>+Casos_PN_CORR[[#This Row],[43988]]-Casos_PN_CORR[[#This Row],[43987]]</f>
        <v>0</v>
      </c>
      <c r="CQ56">
        <f>+Casos_PN_CORR[[#This Row],[43989]]-Casos_PN_CORR[[#This Row],[43988]]</f>
        <v>0</v>
      </c>
      <c r="CR56">
        <f>+Casos_PN_CORR[[#This Row],[43990]]-Casos_PN_CORR[[#This Row],[43989]]</f>
        <v>0</v>
      </c>
      <c r="CS56">
        <f>+Casos_PN_CORR[[#This Row],[43991]]-Casos_PN_CORR[[#This Row],[43990]]</f>
        <v>3</v>
      </c>
      <c r="CT56">
        <f>+Casos_PN_CORR[[#This Row],[43992]]-Casos_PN_CORR[[#This Row],[43991]]</f>
        <v>0</v>
      </c>
      <c r="CU56">
        <f>+Casos_PN_CORR[[#This Row],[43993]]-Casos_PN_CORR[[#This Row],[43992]]</f>
        <v>4</v>
      </c>
    </row>
    <row r="57" spans="1:99" x14ac:dyDescent="0.3">
      <c r="A57">
        <v>90402</v>
      </c>
      <c r="B57" s="2" t="s">
        <v>114</v>
      </c>
      <c r="C57" s="2" t="s">
        <v>238</v>
      </c>
      <c r="D57" s="2" t="s">
        <v>465</v>
      </c>
      <c r="E57" s="4">
        <f t="shared" si="0"/>
        <v>88</v>
      </c>
      <c r="F57">
        <f>+Casos_PN_CORR[[#This Row],[43900]]</f>
        <v>0</v>
      </c>
      <c r="G57">
        <f>+Casos_PN_CORR[[#This Row],[43901]]-Casos_PN_CORR[[#This Row],[43900]]</f>
        <v>0</v>
      </c>
      <c r="H57">
        <f>+Casos_PN_CORR[[#This Row],[43902]]-Casos_PN_CORR[[#This Row],[43901]]</f>
        <v>0</v>
      </c>
      <c r="I57">
        <f>+Casos_PN_CORR[[#This Row],[43903]]-Casos_PN_CORR[[#This Row],[43902]]</f>
        <v>0</v>
      </c>
      <c r="J57">
        <f>+Casos_PN_CORR[[#This Row],[43904]]-Casos_PN_CORR[[#This Row],[43903]]</f>
        <v>0</v>
      </c>
      <c r="K57">
        <f>+Casos_PN_CORR[[#This Row],[43905]]-Casos_PN_CORR[[#This Row],[43904]]</f>
        <v>0</v>
      </c>
      <c r="L57">
        <f>+Casos_PN_CORR[[#This Row],[43906]]-Casos_PN_CORR[[#This Row],[43905]]</f>
        <v>0</v>
      </c>
      <c r="M57">
        <f>+Casos_PN_CORR[[#This Row],[43907]]-Casos_PN_CORR[[#This Row],[43906]]</f>
        <v>0</v>
      </c>
      <c r="N57">
        <f>+Casos_PN_CORR[[#This Row],[43908]]-Casos_PN_CORR[[#This Row],[43907]]</f>
        <v>0</v>
      </c>
      <c r="O57">
        <f>+Casos_PN_CORR[[#This Row],[43909]]-Casos_PN_CORR[[#This Row],[43908]]</f>
        <v>0</v>
      </c>
      <c r="P57">
        <f>+Casos_PN_CORR[[#This Row],[43910]]-Casos_PN_CORR[[#This Row],[43909]]</f>
        <v>0</v>
      </c>
      <c r="Q57">
        <f>+Casos_PN_CORR[[#This Row],[43911]]-Casos_PN_CORR[[#This Row],[43910]]</f>
        <v>0</v>
      </c>
      <c r="R57">
        <f>+Casos_PN_CORR[[#This Row],[43912]]-Casos_PN_CORR[[#This Row],[43911]]</f>
        <v>0</v>
      </c>
      <c r="S57">
        <f>+Casos_PN_CORR[[#This Row],[43913]]-Casos_PN_CORR[[#This Row],[43912]]</f>
        <v>0</v>
      </c>
      <c r="T57">
        <f>+Casos_PN_CORR[[#This Row],[43914]]-Casos_PN_CORR[[#This Row],[43913]]</f>
        <v>0</v>
      </c>
      <c r="U57">
        <f>+Casos_PN_CORR[[#This Row],[43915]]-Casos_PN_CORR[[#This Row],[43914]]</f>
        <v>0</v>
      </c>
      <c r="V57">
        <f>+Casos_PN_CORR[[#This Row],[43916]]-Casos_PN_CORR[[#This Row],[43915]]</f>
        <v>0</v>
      </c>
      <c r="W57">
        <f>+Casos_PN_CORR[[#This Row],[43917]]-Casos_PN_CORR[[#This Row],[43916]]</f>
        <v>0</v>
      </c>
      <c r="X57">
        <f>+Casos_PN_CORR[[#This Row],[43918]]-Casos_PN_CORR[[#This Row],[43917]]</f>
        <v>0</v>
      </c>
      <c r="Y57">
        <f>+Casos_PN_CORR[[#This Row],[43919]]-Casos_PN_CORR[[#This Row],[43918]]</f>
        <v>0</v>
      </c>
      <c r="Z57">
        <f>+Casos_PN_CORR[[#This Row],[43920]]-Casos_PN_CORR[[#This Row],[43919]]</f>
        <v>0</v>
      </c>
      <c r="AA57">
        <f>+Casos_PN_CORR[[#This Row],[43921]]-Casos_PN_CORR[[#This Row],[43920]]</f>
        <v>0</v>
      </c>
      <c r="AB57">
        <f>+Casos_PN_CORR[[#This Row],[43922]]-Casos_PN_CORR[[#This Row],[43921]]</f>
        <v>0</v>
      </c>
      <c r="AC57">
        <f>+Casos_PN_CORR[[#This Row],[43923]]-Casos_PN_CORR[[#This Row],[43922]]</f>
        <v>0</v>
      </c>
      <c r="AD57">
        <f>+Casos_PN_CORR[[#This Row],[43924]]-Casos_PN_CORR[[#This Row],[43923]]</f>
        <v>0</v>
      </c>
      <c r="AE57">
        <f>+Casos_PN_CORR[[#This Row],[43925]]-Casos_PN_CORR[[#This Row],[43924]]</f>
        <v>0</v>
      </c>
      <c r="AF57">
        <f>+Casos_PN_CORR[[#This Row],[43926]]-Casos_PN_CORR[[#This Row],[43925]]</f>
        <v>0</v>
      </c>
      <c r="AG57">
        <f>+Casos_PN_CORR[[#This Row],[43927]]-Casos_PN_CORR[[#This Row],[43926]]</f>
        <v>0</v>
      </c>
      <c r="AH57">
        <f>+Casos_PN_CORR[[#This Row],[43928]]-Casos_PN_CORR[[#This Row],[43927]]</f>
        <v>0</v>
      </c>
      <c r="AI57">
        <f>+Casos_PN_CORR[[#This Row],[43929]]-Casos_PN_CORR[[#This Row],[43928]]</f>
        <v>0</v>
      </c>
      <c r="AJ57">
        <f>+Casos_PN_CORR[[#This Row],[43930]]-Casos_PN_CORR[[#This Row],[43929]]</f>
        <v>0</v>
      </c>
      <c r="AK57">
        <f>+Casos_PN_CORR[[#This Row],[43931]]-Casos_PN_CORR[[#This Row],[43930]]</f>
        <v>0</v>
      </c>
      <c r="AL57">
        <f>+Casos_PN_CORR[[#This Row],[43932]]-Casos_PN_CORR[[#This Row],[43931]]</f>
        <v>0</v>
      </c>
      <c r="AM57">
        <f>+Casos_PN_CORR[[#This Row],[43933]]-Casos_PN_CORR[[#This Row],[43932]]</f>
        <v>0</v>
      </c>
      <c r="AN57">
        <f>+Casos_PN_CORR[[#This Row],[43934]]-Casos_PN_CORR[[#This Row],[43933]]</f>
        <v>0</v>
      </c>
      <c r="AO57">
        <f>+Casos_PN_CORR[[#This Row],[43935]]-Casos_PN_CORR[[#This Row],[43934]]</f>
        <v>0</v>
      </c>
      <c r="AP57">
        <f>+Casos_PN_CORR[[#This Row],[43936]]-Casos_PN_CORR[[#This Row],[43935]]</f>
        <v>0</v>
      </c>
      <c r="AQ57">
        <f>+Casos_PN_CORR[[#This Row],[43937]]-Casos_PN_CORR[[#This Row],[43936]]</f>
        <v>0</v>
      </c>
      <c r="AR57">
        <f>+Casos_PN_CORR[[#This Row],[43938]]-Casos_PN_CORR[[#This Row],[43937]]</f>
        <v>0</v>
      </c>
      <c r="AS57">
        <f>+Casos_PN_CORR[[#This Row],[43939]]-Casos_PN_CORR[[#This Row],[43938]]</f>
        <v>0</v>
      </c>
      <c r="AT57">
        <f>+Casos_PN_CORR[[#This Row],[43940]]-Casos_PN_CORR[[#This Row],[43939]]</f>
        <v>0</v>
      </c>
      <c r="AU57">
        <f>+Casos_PN_CORR[[#This Row],[43941]]-Casos_PN_CORR[[#This Row],[43940]]</f>
        <v>0</v>
      </c>
      <c r="AV57">
        <f>+Casos_PN_CORR[[#This Row],[43942]]-Casos_PN_CORR[[#This Row],[43941]]</f>
        <v>0</v>
      </c>
      <c r="AW57">
        <f>+Casos_PN_CORR[[#This Row],[43943]]-Casos_PN_CORR[[#This Row],[43942]]</f>
        <v>0</v>
      </c>
      <c r="AX57">
        <f>+Casos_PN_CORR[[#This Row],[43944]]-Casos_PN_CORR[[#This Row],[43943]]</f>
        <v>0</v>
      </c>
      <c r="AY57">
        <f>+Casos_PN_CORR[[#This Row],[43945]]-Casos_PN_CORR[[#This Row],[43944]]</f>
        <v>0</v>
      </c>
      <c r="AZ57">
        <f>+Casos_PN_CORR[[#This Row],[43946]]-Casos_PN_CORR[[#This Row],[43945]]</f>
        <v>0</v>
      </c>
      <c r="BA57">
        <f>+Casos_PN_CORR[[#This Row],[43947]]-Casos_PN_CORR[[#This Row],[43946]]</f>
        <v>0</v>
      </c>
      <c r="BB57">
        <f>+Casos_PN_CORR[[#This Row],[43948]]-Casos_PN_CORR[[#This Row],[43947]]</f>
        <v>0</v>
      </c>
      <c r="BC57">
        <f>+Casos_PN_CORR[[#This Row],[43949]]-Casos_PN_CORR[[#This Row],[43948]]</f>
        <v>0</v>
      </c>
      <c r="BD57">
        <f>+Casos_PN_CORR[[#This Row],[43950]]-Casos_PN_CORR[[#This Row],[43949]]</f>
        <v>0</v>
      </c>
      <c r="BE57">
        <f>+Casos_PN_CORR[[#This Row],[43951]]-Casos_PN_CORR[[#This Row],[43950]]</f>
        <v>0</v>
      </c>
      <c r="BF57">
        <f>+Casos_PN_CORR[[#This Row],[43952]]-Casos_PN_CORR[[#This Row],[43951]]</f>
        <v>0</v>
      </c>
      <c r="BG57">
        <f>+Casos_PN_CORR[[#This Row],[43953]]-Casos_PN_CORR[[#This Row],[43952]]</f>
        <v>0</v>
      </c>
      <c r="BH57">
        <f>+Casos_PN_CORR[[#This Row],[43954]]-Casos_PN_CORR[[#This Row],[43953]]</f>
        <v>0</v>
      </c>
      <c r="BI57">
        <f>+Casos_PN_CORR[[#This Row],[43955]]-Casos_PN_CORR[[#This Row],[43954]]</f>
        <v>0</v>
      </c>
      <c r="BJ57">
        <f>+Casos_PN_CORR[[#This Row],[43956]]-Casos_PN_CORR[[#This Row],[43955]]</f>
        <v>0</v>
      </c>
      <c r="BK57">
        <f>+Casos_PN_CORR[[#This Row],[43957]]-Casos_PN_CORR[[#This Row],[43956]]</f>
        <v>0</v>
      </c>
      <c r="BL57">
        <f>+Casos_PN_CORR[[#This Row],[43958]]-Casos_PN_CORR[[#This Row],[43957]]</f>
        <v>0</v>
      </c>
      <c r="BM57">
        <f>+Casos_PN_CORR[[#This Row],[43959]]-Casos_PN_CORR[[#This Row],[43958]]</f>
        <v>0</v>
      </c>
      <c r="BN57">
        <f>+Casos_PN_CORR[[#This Row],[43960]]-Casos_PN_CORR[[#This Row],[43959]]</f>
        <v>0</v>
      </c>
      <c r="BO57">
        <f>+Casos_PN_CORR[[#This Row],[43961]]-Casos_PN_CORR[[#This Row],[43960]]</f>
        <v>0</v>
      </c>
      <c r="BP57">
        <f>+Casos_PN_CORR[[#This Row],[43962]]-Casos_PN_CORR[[#This Row],[43961]]</f>
        <v>0</v>
      </c>
      <c r="BQ57">
        <f>+Casos_PN_CORR[[#This Row],[43963]]-Casos_PN_CORR[[#This Row],[43962]]</f>
        <v>0</v>
      </c>
      <c r="BR57">
        <f>+Casos_PN_CORR[[#This Row],[43964]]-Casos_PN_CORR[[#This Row],[43963]]</f>
        <v>0</v>
      </c>
      <c r="BS57">
        <f>+Casos_PN_CORR[[#This Row],[43965]]-Casos_PN_CORR[[#This Row],[43964]]</f>
        <v>0</v>
      </c>
      <c r="BT57">
        <f>+Casos_PN_CORR[[#This Row],[43966]]-Casos_PN_CORR[[#This Row],[43965]]</f>
        <v>0</v>
      </c>
      <c r="BU57">
        <f>+Casos_PN_CORR[[#This Row],[43967]]-Casos_PN_CORR[[#This Row],[43966]]</f>
        <v>0</v>
      </c>
      <c r="BV57">
        <f>+Casos_PN_CORR[[#This Row],[43968]]-Casos_PN_CORR[[#This Row],[43967]]</f>
        <v>0</v>
      </c>
      <c r="BW57">
        <f>+Casos_PN_CORR[[#This Row],[43969]]-Casos_PN_CORR[[#This Row],[43968]]</f>
        <v>0</v>
      </c>
      <c r="BX57">
        <f>+Casos_PN_CORR[[#This Row],[43970]]-Casos_PN_CORR[[#This Row],[43969]]</f>
        <v>0</v>
      </c>
      <c r="BY57">
        <f>+Casos_PN_CORR[[#This Row],[43971]]-Casos_PN_CORR[[#This Row],[43970]]</f>
        <v>0</v>
      </c>
      <c r="BZ57">
        <f>+Casos_PN_CORR[[#This Row],[43972]]-Casos_PN_CORR[[#This Row],[43971]]</f>
        <v>0</v>
      </c>
      <c r="CA57">
        <f>+Casos_PN_CORR[[#This Row],[43973]]-Casos_PN_CORR[[#This Row],[43972]]</f>
        <v>0</v>
      </c>
      <c r="CB57">
        <f>+Casos_PN_CORR[[#This Row],[43974]]-Casos_PN_CORR[[#This Row],[43973]]</f>
        <v>0</v>
      </c>
      <c r="CC57">
        <f>+Casos_PN_CORR[[#This Row],[43975]]-Casos_PN_CORR[[#This Row],[43974]]</f>
        <v>0</v>
      </c>
      <c r="CD57">
        <f>+Casos_PN_CORR[[#This Row],[43976]]-Casos_PN_CORR[[#This Row],[43975]]</f>
        <v>0</v>
      </c>
      <c r="CE57">
        <f>+Casos_PN_CORR[[#This Row],[43977]]-Casos_PN_CORR[[#This Row],[43976]]</f>
        <v>0</v>
      </c>
      <c r="CF57">
        <f>+Casos_PN_CORR[[#This Row],[43978]]-Casos_PN_CORR[[#This Row],[43977]]</f>
        <v>0</v>
      </c>
      <c r="CG57">
        <f>+Casos_PN_CORR[[#This Row],[43979]]-Casos_PN_CORR[[#This Row],[43978]]</f>
        <v>0</v>
      </c>
      <c r="CH57">
        <f>+Casos_PN_CORR[[#This Row],[43980]]-Casos_PN_CORR[[#This Row],[43979]]</f>
        <v>0</v>
      </c>
      <c r="CI57">
        <f>+Casos_PN_CORR[[#This Row],[43981]]-Casos_PN_CORR[[#This Row],[43980]]</f>
        <v>0</v>
      </c>
      <c r="CJ57">
        <f>+Casos_PN_CORR[[#This Row],[43982]]-Casos_PN_CORR[[#This Row],[43981]]</f>
        <v>0</v>
      </c>
      <c r="CK57">
        <f>+Casos_PN_CORR[[#This Row],[43983]]-Casos_PN_CORR[[#This Row],[43982]]</f>
        <v>0</v>
      </c>
      <c r="CL57">
        <f>+Casos_PN_CORR[[#This Row],[43984]]-Casos_PN_CORR[[#This Row],[43983]]</f>
        <v>0</v>
      </c>
      <c r="CM57">
        <f>+Casos_PN_CORR[[#This Row],[43985]]-Casos_PN_CORR[[#This Row],[43984]]</f>
        <v>0</v>
      </c>
      <c r="CN57">
        <f>+Casos_PN_CORR[[#This Row],[43986]]-Casos_PN_CORR[[#This Row],[43985]]</f>
        <v>0</v>
      </c>
      <c r="CO57">
        <f>+Casos_PN_CORR[[#This Row],[43987]]-Casos_PN_CORR[[#This Row],[43986]]</f>
        <v>79</v>
      </c>
      <c r="CP57">
        <f>+Casos_PN_CORR[[#This Row],[43988]]-Casos_PN_CORR[[#This Row],[43987]]</f>
        <v>0</v>
      </c>
      <c r="CQ57">
        <f>+Casos_PN_CORR[[#This Row],[43989]]-Casos_PN_CORR[[#This Row],[43988]]</f>
        <v>0</v>
      </c>
      <c r="CR57">
        <f>+Casos_PN_CORR[[#This Row],[43990]]-Casos_PN_CORR[[#This Row],[43989]]</f>
        <v>0</v>
      </c>
      <c r="CS57">
        <f>+Casos_PN_CORR[[#This Row],[43991]]-Casos_PN_CORR[[#This Row],[43990]]</f>
        <v>4</v>
      </c>
      <c r="CT57">
        <f>+Casos_PN_CORR[[#This Row],[43992]]-Casos_PN_CORR[[#This Row],[43991]]</f>
        <v>0</v>
      </c>
      <c r="CU57">
        <f>+Casos_PN_CORR[[#This Row],[43993]]-Casos_PN_CORR[[#This Row],[43992]]</f>
        <v>5</v>
      </c>
    </row>
    <row r="58" spans="1:99" x14ac:dyDescent="0.3">
      <c r="A58">
        <v>41202</v>
      </c>
      <c r="B58" s="2" t="s">
        <v>154</v>
      </c>
      <c r="C58" s="2" t="s">
        <v>430</v>
      </c>
      <c r="D58" s="2" t="s">
        <v>466</v>
      </c>
      <c r="E58" s="4">
        <f t="shared" si="0"/>
        <v>80</v>
      </c>
      <c r="F58">
        <f>+Casos_PN_CORR[[#This Row],[43900]]</f>
        <v>0</v>
      </c>
      <c r="G58">
        <f>+Casos_PN_CORR[[#This Row],[43901]]-Casos_PN_CORR[[#This Row],[43900]]</f>
        <v>0</v>
      </c>
      <c r="H58">
        <f>+Casos_PN_CORR[[#This Row],[43902]]-Casos_PN_CORR[[#This Row],[43901]]</f>
        <v>0</v>
      </c>
      <c r="I58">
        <f>+Casos_PN_CORR[[#This Row],[43903]]-Casos_PN_CORR[[#This Row],[43902]]</f>
        <v>0</v>
      </c>
      <c r="J58">
        <f>+Casos_PN_CORR[[#This Row],[43904]]-Casos_PN_CORR[[#This Row],[43903]]</f>
        <v>0</v>
      </c>
      <c r="K58">
        <f>+Casos_PN_CORR[[#This Row],[43905]]-Casos_PN_CORR[[#This Row],[43904]]</f>
        <v>0</v>
      </c>
      <c r="L58">
        <f>+Casos_PN_CORR[[#This Row],[43906]]-Casos_PN_CORR[[#This Row],[43905]]</f>
        <v>0</v>
      </c>
      <c r="M58">
        <f>+Casos_PN_CORR[[#This Row],[43907]]-Casos_PN_CORR[[#This Row],[43906]]</f>
        <v>0</v>
      </c>
      <c r="N58">
        <f>+Casos_PN_CORR[[#This Row],[43908]]-Casos_PN_CORR[[#This Row],[43907]]</f>
        <v>0</v>
      </c>
      <c r="O58">
        <f>+Casos_PN_CORR[[#This Row],[43909]]-Casos_PN_CORR[[#This Row],[43908]]</f>
        <v>0</v>
      </c>
      <c r="P58">
        <f>+Casos_PN_CORR[[#This Row],[43910]]-Casos_PN_CORR[[#This Row],[43909]]</f>
        <v>0</v>
      </c>
      <c r="Q58">
        <f>+Casos_PN_CORR[[#This Row],[43911]]-Casos_PN_CORR[[#This Row],[43910]]</f>
        <v>0</v>
      </c>
      <c r="R58">
        <f>+Casos_PN_CORR[[#This Row],[43912]]-Casos_PN_CORR[[#This Row],[43911]]</f>
        <v>0</v>
      </c>
      <c r="S58">
        <f>+Casos_PN_CORR[[#This Row],[43913]]-Casos_PN_CORR[[#This Row],[43912]]</f>
        <v>0</v>
      </c>
      <c r="T58">
        <f>+Casos_PN_CORR[[#This Row],[43914]]-Casos_PN_CORR[[#This Row],[43913]]</f>
        <v>0</v>
      </c>
      <c r="U58">
        <f>+Casos_PN_CORR[[#This Row],[43915]]-Casos_PN_CORR[[#This Row],[43914]]</f>
        <v>0</v>
      </c>
      <c r="V58">
        <f>+Casos_PN_CORR[[#This Row],[43916]]-Casos_PN_CORR[[#This Row],[43915]]</f>
        <v>0</v>
      </c>
      <c r="W58">
        <f>+Casos_PN_CORR[[#This Row],[43917]]-Casos_PN_CORR[[#This Row],[43916]]</f>
        <v>0</v>
      </c>
      <c r="X58">
        <f>+Casos_PN_CORR[[#This Row],[43918]]-Casos_PN_CORR[[#This Row],[43917]]</f>
        <v>0</v>
      </c>
      <c r="Y58">
        <f>+Casos_PN_CORR[[#This Row],[43919]]-Casos_PN_CORR[[#This Row],[43918]]</f>
        <v>0</v>
      </c>
      <c r="Z58">
        <f>+Casos_PN_CORR[[#This Row],[43920]]-Casos_PN_CORR[[#This Row],[43919]]</f>
        <v>0</v>
      </c>
      <c r="AA58">
        <f>+Casos_PN_CORR[[#This Row],[43921]]-Casos_PN_CORR[[#This Row],[43920]]</f>
        <v>0</v>
      </c>
      <c r="AB58">
        <f>+Casos_PN_CORR[[#This Row],[43922]]-Casos_PN_CORR[[#This Row],[43921]]</f>
        <v>0</v>
      </c>
      <c r="AC58">
        <f>+Casos_PN_CORR[[#This Row],[43923]]-Casos_PN_CORR[[#This Row],[43922]]</f>
        <v>0</v>
      </c>
      <c r="AD58">
        <f>+Casos_PN_CORR[[#This Row],[43924]]-Casos_PN_CORR[[#This Row],[43923]]</f>
        <v>0</v>
      </c>
      <c r="AE58">
        <f>+Casos_PN_CORR[[#This Row],[43925]]-Casos_PN_CORR[[#This Row],[43924]]</f>
        <v>0</v>
      </c>
      <c r="AF58">
        <f>+Casos_PN_CORR[[#This Row],[43926]]-Casos_PN_CORR[[#This Row],[43925]]</f>
        <v>0</v>
      </c>
      <c r="AG58">
        <f>+Casos_PN_CORR[[#This Row],[43927]]-Casos_PN_CORR[[#This Row],[43926]]</f>
        <v>0</v>
      </c>
      <c r="AH58">
        <f>+Casos_PN_CORR[[#This Row],[43928]]-Casos_PN_CORR[[#This Row],[43927]]</f>
        <v>0</v>
      </c>
      <c r="AI58">
        <f>+Casos_PN_CORR[[#This Row],[43929]]-Casos_PN_CORR[[#This Row],[43928]]</f>
        <v>0</v>
      </c>
      <c r="AJ58">
        <f>+Casos_PN_CORR[[#This Row],[43930]]-Casos_PN_CORR[[#This Row],[43929]]</f>
        <v>0</v>
      </c>
      <c r="AK58">
        <f>+Casos_PN_CORR[[#This Row],[43931]]-Casos_PN_CORR[[#This Row],[43930]]</f>
        <v>0</v>
      </c>
      <c r="AL58">
        <f>+Casos_PN_CORR[[#This Row],[43932]]-Casos_PN_CORR[[#This Row],[43931]]</f>
        <v>0</v>
      </c>
      <c r="AM58">
        <f>+Casos_PN_CORR[[#This Row],[43933]]-Casos_PN_CORR[[#This Row],[43932]]</f>
        <v>0</v>
      </c>
      <c r="AN58">
        <f>+Casos_PN_CORR[[#This Row],[43934]]-Casos_PN_CORR[[#This Row],[43933]]</f>
        <v>0</v>
      </c>
      <c r="AO58">
        <f>+Casos_PN_CORR[[#This Row],[43935]]-Casos_PN_CORR[[#This Row],[43934]]</f>
        <v>0</v>
      </c>
      <c r="AP58">
        <f>+Casos_PN_CORR[[#This Row],[43936]]-Casos_PN_CORR[[#This Row],[43935]]</f>
        <v>0</v>
      </c>
      <c r="AQ58">
        <f>+Casos_PN_CORR[[#This Row],[43937]]-Casos_PN_CORR[[#This Row],[43936]]</f>
        <v>0</v>
      </c>
      <c r="AR58">
        <f>+Casos_PN_CORR[[#This Row],[43938]]-Casos_PN_CORR[[#This Row],[43937]]</f>
        <v>0</v>
      </c>
      <c r="AS58">
        <f>+Casos_PN_CORR[[#This Row],[43939]]-Casos_PN_CORR[[#This Row],[43938]]</f>
        <v>0</v>
      </c>
      <c r="AT58">
        <f>+Casos_PN_CORR[[#This Row],[43940]]-Casos_PN_CORR[[#This Row],[43939]]</f>
        <v>0</v>
      </c>
      <c r="AU58">
        <f>+Casos_PN_CORR[[#This Row],[43941]]-Casos_PN_CORR[[#This Row],[43940]]</f>
        <v>0</v>
      </c>
      <c r="AV58">
        <f>+Casos_PN_CORR[[#This Row],[43942]]-Casos_PN_CORR[[#This Row],[43941]]</f>
        <v>0</v>
      </c>
      <c r="AW58">
        <f>+Casos_PN_CORR[[#This Row],[43943]]-Casos_PN_CORR[[#This Row],[43942]]</f>
        <v>0</v>
      </c>
      <c r="AX58">
        <f>+Casos_PN_CORR[[#This Row],[43944]]-Casos_PN_CORR[[#This Row],[43943]]</f>
        <v>0</v>
      </c>
      <c r="AY58">
        <f>+Casos_PN_CORR[[#This Row],[43945]]-Casos_PN_CORR[[#This Row],[43944]]</f>
        <v>0</v>
      </c>
      <c r="AZ58">
        <f>+Casos_PN_CORR[[#This Row],[43946]]-Casos_PN_CORR[[#This Row],[43945]]</f>
        <v>0</v>
      </c>
      <c r="BA58">
        <f>+Casos_PN_CORR[[#This Row],[43947]]-Casos_PN_CORR[[#This Row],[43946]]</f>
        <v>0</v>
      </c>
      <c r="BB58">
        <f>+Casos_PN_CORR[[#This Row],[43948]]-Casos_PN_CORR[[#This Row],[43947]]</f>
        <v>0</v>
      </c>
      <c r="BC58">
        <f>+Casos_PN_CORR[[#This Row],[43949]]-Casos_PN_CORR[[#This Row],[43948]]</f>
        <v>0</v>
      </c>
      <c r="BD58">
        <f>+Casos_PN_CORR[[#This Row],[43950]]-Casos_PN_CORR[[#This Row],[43949]]</f>
        <v>0</v>
      </c>
      <c r="BE58">
        <f>+Casos_PN_CORR[[#This Row],[43951]]-Casos_PN_CORR[[#This Row],[43950]]</f>
        <v>0</v>
      </c>
      <c r="BF58">
        <f>+Casos_PN_CORR[[#This Row],[43952]]-Casos_PN_CORR[[#This Row],[43951]]</f>
        <v>0</v>
      </c>
      <c r="BG58">
        <f>+Casos_PN_CORR[[#This Row],[43953]]-Casos_PN_CORR[[#This Row],[43952]]</f>
        <v>0</v>
      </c>
      <c r="BH58">
        <f>+Casos_PN_CORR[[#This Row],[43954]]-Casos_PN_CORR[[#This Row],[43953]]</f>
        <v>0</v>
      </c>
      <c r="BI58">
        <f>+Casos_PN_CORR[[#This Row],[43955]]-Casos_PN_CORR[[#This Row],[43954]]</f>
        <v>0</v>
      </c>
      <c r="BJ58">
        <f>+Casos_PN_CORR[[#This Row],[43956]]-Casos_PN_CORR[[#This Row],[43955]]</f>
        <v>0</v>
      </c>
      <c r="BK58">
        <f>+Casos_PN_CORR[[#This Row],[43957]]-Casos_PN_CORR[[#This Row],[43956]]</f>
        <v>0</v>
      </c>
      <c r="BL58">
        <f>+Casos_PN_CORR[[#This Row],[43958]]-Casos_PN_CORR[[#This Row],[43957]]</f>
        <v>0</v>
      </c>
      <c r="BM58">
        <f>+Casos_PN_CORR[[#This Row],[43959]]-Casos_PN_CORR[[#This Row],[43958]]</f>
        <v>0</v>
      </c>
      <c r="BN58">
        <f>+Casos_PN_CORR[[#This Row],[43960]]-Casos_PN_CORR[[#This Row],[43959]]</f>
        <v>0</v>
      </c>
      <c r="BO58">
        <f>+Casos_PN_CORR[[#This Row],[43961]]-Casos_PN_CORR[[#This Row],[43960]]</f>
        <v>0</v>
      </c>
      <c r="BP58">
        <f>+Casos_PN_CORR[[#This Row],[43962]]-Casos_PN_CORR[[#This Row],[43961]]</f>
        <v>0</v>
      </c>
      <c r="BQ58">
        <f>+Casos_PN_CORR[[#This Row],[43963]]-Casos_PN_CORR[[#This Row],[43962]]</f>
        <v>0</v>
      </c>
      <c r="BR58">
        <f>+Casos_PN_CORR[[#This Row],[43964]]-Casos_PN_CORR[[#This Row],[43963]]</f>
        <v>0</v>
      </c>
      <c r="BS58">
        <f>+Casos_PN_CORR[[#This Row],[43965]]-Casos_PN_CORR[[#This Row],[43964]]</f>
        <v>0</v>
      </c>
      <c r="BT58">
        <f>+Casos_PN_CORR[[#This Row],[43966]]-Casos_PN_CORR[[#This Row],[43965]]</f>
        <v>0</v>
      </c>
      <c r="BU58">
        <f>+Casos_PN_CORR[[#This Row],[43967]]-Casos_PN_CORR[[#This Row],[43966]]</f>
        <v>0</v>
      </c>
      <c r="BV58">
        <f>+Casos_PN_CORR[[#This Row],[43968]]-Casos_PN_CORR[[#This Row],[43967]]</f>
        <v>0</v>
      </c>
      <c r="BW58">
        <f>+Casos_PN_CORR[[#This Row],[43969]]-Casos_PN_CORR[[#This Row],[43968]]</f>
        <v>0</v>
      </c>
      <c r="BX58">
        <f>+Casos_PN_CORR[[#This Row],[43970]]-Casos_PN_CORR[[#This Row],[43969]]</f>
        <v>0</v>
      </c>
      <c r="BY58">
        <f>+Casos_PN_CORR[[#This Row],[43971]]-Casos_PN_CORR[[#This Row],[43970]]</f>
        <v>0</v>
      </c>
      <c r="BZ58">
        <f>+Casos_PN_CORR[[#This Row],[43972]]-Casos_PN_CORR[[#This Row],[43971]]</f>
        <v>0</v>
      </c>
      <c r="CA58">
        <f>+Casos_PN_CORR[[#This Row],[43973]]-Casos_PN_CORR[[#This Row],[43972]]</f>
        <v>0</v>
      </c>
      <c r="CB58">
        <f>+Casos_PN_CORR[[#This Row],[43974]]-Casos_PN_CORR[[#This Row],[43973]]</f>
        <v>0</v>
      </c>
      <c r="CC58">
        <f>+Casos_PN_CORR[[#This Row],[43975]]-Casos_PN_CORR[[#This Row],[43974]]</f>
        <v>0</v>
      </c>
      <c r="CD58">
        <f>+Casos_PN_CORR[[#This Row],[43976]]-Casos_PN_CORR[[#This Row],[43975]]</f>
        <v>0</v>
      </c>
      <c r="CE58">
        <f>+Casos_PN_CORR[[#This Row],[43977]]-Casos_PN_CORR[[#This Row],[43976]]</f>
        <v>0</v>
      </c>
      <c r="CF58">
        <f>+Casos_PN_CORR[[#This Row],[43978]]-Casos_PN_CORR[[#This Row],[43977]]</f>
        <v>0</v>
      </c>
      <c r="CG58">
        <f>+Casos_PN_CORR[[#This Row],[43979]]-Casos_PN_CORR[[#This Row],[43978]]</f>
        <v>0</v>
      </c>
      <c r="CH58">
        <f>+Casos_PN_CORR[[#This Row],[43980]]-Casos_PN_CORR[[#This Row],[43979]]</f>
        <v>0</v>
      </c>
      <c r="CI58">
        <f>+Casos_PN_CORR[[#This Row],[43981]]-Casos_PN_CORR[[#This Row],[43980]]</f>
        <v>0</v>
      </c>
      <c r="CJ58">
        <f>+Casos_PN_CORR[[#This Row],[43982]]-Casos_PN_CORR[[#This Row],[43981]]</f>
        <v>0</v>
      </c>
      <c r="CK58">
        <f>+Casos_PN_CORR[[#This Row],[43983]]-Casos_PN_CORR[[#This Row],[43982]]</f>
        <v>0</v>
      </c>
      <c r="CL58">
        <f>+Casos_PN_CORR[[#This Row],[43984]]-Casos_PN_CORR[[#This Row],[43983]]</f>
        <v>0</v>
      </c>
      <c r="CM58">
        <f>+Casos_PN_CORR[[#This Row],[43985]]-Casos_PN_CORR[[#This Row],[43984]]</f>
        <v>0</v>
      </c>
      <c r="CN58">
        <f>+Casos_PN_CORR[[#This Row],[43986]]-Casos_PN_CORR[[#This Row],[43985]]</f>
        <v>0</v>
      </c>
      <c r="CO58">
        <f>+Casos_PN_CORR[[#This Row],[43987]]-Casos_PN_CORR[[#This Row],[43986]]</f>
        <v>49</v>
      </c>
      <c r="CP58">
        <f>+Casos_PN_CORR[[#This Row],[43988]]-Casos_PN_CORR[[#This Row],[43987]]</f>
        <v>0</v>
      </c>
      <c r="CQ58">
        <f>+Casos_PN_CORR[[#This Row],[43989]]-Casos_PN_CORR[[#This Row],[43988]]</f>
        <v>0</v>
      </c>
      <c r="CR58">
        <f>+Casos_PN_CORR[[#This Row],[43990]]-Casos_PN_CORR[[#This Row],[43989]]</f>
        <v>0</v>
      </c>
      <c r="CS58">
        <f>+Casos_PN_CORR[[#This Row],[43991]]-Casos_PN_CORR[[#This Row],[43990]]</f>
        <v>20</v>
      </c>
      <c r="CT58">
        <f>+Casos_PN_CORR[[#This Row],[43992]]-Casos_PN_CORR[[#This Row],[43991]]</f>
        <v>0</v>
      </c>
      <c r="CU58">
        <f>+Casos_PN_CORR[[#This Row],[43993]]-Casos_PN_CORR[[#This Row],[43992]]</f>
        <v>11</v>
      </c>
    </row>
    <row r="59" spans="1:99" x14ac:dyDescent="0.3">
      <c r="A59">
        <v>120102</v>
      </c>
      <c r="B59" s="2" t="s">
        <v>191</v>
      </c>
      <c r="C59" s="2" t="s">
        <v>289</v>
      </c>
      <c r="D59" s="2" t="s">
        <v>467</v>
      </c>
      <c r="E59" s="4">
        <f t="shared" si="0"/>
        <v>78</v>
      </c>
      <c r="F59">
        <f>+Casos_PN_CORR[[#This Row],[43900]]</f>
        <v>0</v>
      </c>
      <c r="G59">
        <f>+Casos_PN_CORR[[#This Row],[43901]]-Casos_PN_CORR[[#This Row],[43900]]</f>
        <v>0</v>
      </c>
      <c r="H59">
        <f>+Casos_PN_CORR[[#This Row],[43902]]-Casos_PN_CORR[[#This Row],[43901]]</f>
        <v>0</v>
      </c>
      <c r="I59">
        <f>+Casos_PN_CORR[[#This Row],[43903]]-Casos_PN_CORR[[#This Row],[43902]]</f>
        <v>0</v>
      </c>
      <c r="J59">
        <f>+Casos_PN_CORR[[#This Row],[43904]]-Casos_PN_CORR[[#This Row],[43903]]</f>
        <v>0</v>
      </c>
      <c r="K59">
        <f>+Casos_PN_CORR[[#This Row],[43905]]-Casos_PN_CORR[[#This Row],[43904]]</f>
        <v>0</v>
      </c>
      <c r="L59">
        <f>+Casos_PN_CORR[[#This Row],[43906]]-Casos_PN_CORR[[#This Row],[43905]]</f>
        <v>0</v>
      </c>
      <c r="M59">
        <f>+Casos_PN_CORR[[#This Row],[43907]]-Casos_PN_CORR[[#This Row],[43906]]</f>
        <v>0</v>
      </c>
      <c r="N59">
        <f>+Casos_PN_CORR[[#This Row],[43908]]-Casos_PN_CORR[[#This Row],[43907]]</f>
        <v>0</v>
      </c>
      <c r="O59">
        <f>+Casos_PN_CORR[[#This Row],[43909]]-Casos_PN_CORR[[#This Row],[43908]]</f>
        <v>0</v>
      </c>
      <c r="P59">
        <f>+Casos_PN_CORR[[#This Row],[43910]]-Casos_PN_CORR[[#This Row],[43909]]</f>
        <v>0</v>
      </c>
      <c r="Q59">
        <f>+Casos_PN_CORR[[#This Row],[43911]]-Casos_PN_CORR[[#This Row],[43910]]</f>
        <v>0</v>
      </c>
      <c r="R59">
        <f>+Casos_PN_CORR[[#This Row],[43912]]-Casos_PN_CORR[[#This Row],[43911]]</f>
        <v>0</v>
      </c>
      <c r="S59">
        <f>+Casos_PN_CORR[[#This Row],[43913]]-Casos_PN_CORR[[#This Row],[43912]]</f>
        <v>0</v>
      </c>
      <c r="T59">
        <f>+Casos_PN_CORR[[#This Row],[43914]]-Casos_PN_CORR[[#This Row],[43913]]</f>
        <v>0</v>
      </c>
      <c r="U59">
        <f>+Casos_PN_CORR[[#This Row],[43915]]-Casos_PN_CORR[[#This Row],[43914]]</f>
        <v>0</v>
      </c>
      <c r="V59">
        <f>+Casos_PN_CORR[[#This Row],[43916]]-Casos_PN_CORR[[#This Row],[43915]]</f>
        <v>0</v>
      </c>
      <c r="W59">
        <f>+Casos_PN_CORR[[#This Row],[43917]]-Casos_PN_CORR[[#This Row],[43916]]</f>
        <v>0</v>
      </c>
      <c r="X59">
        <f>+Casos_PN_CORR[[#This Row],[43918]]-Casos_PN_CORR[[#This Row],[43917]]</f>
        <v>0</v>
      </c>
      <c r="Y59">
        <f>+Casos_PN_CORR[[#This Row],[43919]]-Casos_PN_CORR[[#This Row],[43918]]</f>
        <v>0</v>
      </c>
      <c r="Z59">
        <f>+Casos_PN_CORR[[#This Row],[43920]]-Casos_PN_CORR[[#This Row],[43919]]</f>
        <v>0</v>
      </c>
      <c r="AA59">
        <f>+Casos_PN_CORR[[#This Row],[43921]]-Casos_PN_CORR[[#This Row],[43920]]</f>
        <v>0</v>
      </c>
      <c r="AB59">
        <f>+Casos_PN_CORR[[#This Row],[43922]]-Casos_PN_CORR[[#This Row],[43921]]</f>
        <v>0</v>
      </c>
      <c r="AC59">
        <f>+Casos_PN_CORR[[#This Row],[43923]]-Casos_PN_CORR[[#This Row],[43922]]</f>
        <v>0</v>
      </c>
      <c r="AD59">
        <f>+Casos_PN_CORR[[#This Row],[43924]]-Casos_PN_CORR[[#This Row],[43923]]</f>
        <v>0</v>
      </c>
      <c r="AE59">
        <f>+Casos_PN_CORR[[#This Row],[43925]]-Casos_PN_CORR[[#This Row],[43924]]</f>
        <v>0</v>
      </c>
      <c r="AF59">
        <f>+Casos_PN_CORR[[#This Row],[43926]]-Casos_PN_CORR[[#This Row],[43925]]</f>
        <v>0</v>
      </c>
      <c r="AG59">
        <f>+Casos_PN_CORR[[#This Row],[43927]]-Casos_PN_CORR[[#This Row],[43926]]</f>
        <v>0</v>
      </c>
      <c r="AH59">
        <f>+Casos_PN_CORR[[#This Row],[43928]]-Casos_PN_CORR[[#This Row],[43927]]</f>
        <v>0</v>
      </c>
      <c r="AI59">
        <f>+Casos_PN_CORR[[#This Row],[43929]]-Casos_PN_CORR[[#This Row],[43928]]</f>
        <v>0</v>
      </c>
      <c r="AJ59">
        <f>+Casos_PN_CORR[[#This Row],[43930]]-Casos_PN_CORR[[#This Row],[43929]]</f>
        <v>0</v>
      </c>
      <c r="AK59">
        <f>+Casos_PN_CORR[[#This Row],[43931]]-Casos_PN_CORR[[#This Row],[43930]]</f>
        <v>0</v>
      </c>
      <c r="AL59">
        <f>+Casos_PN_CORR[[#This Row],[43932]]-Casos_PN_CORR[[#This Row],[43931]]</f>
        <v>0</v>
      </c>
      <c r="AM59">
        <f>+Casos_PN_CORR[[#This Row],[43933]]-Casos_PN_CORR[[#This Row],[43932]]</f>
        <v>0</v>
      </c>
      <c r="AN59">
        <f>+Casos_PN_CORR[[#This Row],[43934]]-Casos_PN_CORR[[#This Row],[43933]]</f>
        <v>0</v>
      </c>
      <c r="AO59">
        <f>+Casos_PN_CORR[[#This Row],[43935]]-Casos_PN_CORR[[#This Row],[43934]]</f>
        <v>0</v>
      </c>
      <c r="AP59">
        <f>+Casos_PN_CORR[[#This Row],[43936]]-Casos_PN_CORR[[#This Row],[43935]]</f>
        <v>0</v>
      </c>
      <c r="AQ59">
        <f>+Casos_PN_CORR[[#This Row],[43937]]-Casos_PN_CORR[[#This Row],[43936]]</f>
        <v>0</v>
      </c>
      <c r="AR59">
        <f>+Casos_PN_CORR[[#This Row],[43938]]-Casos_PN_CORR[[#This Row],[43937]]</f>
        <v>0</v>
      </c>
      <c r="AS59">
        <f>+Casos_PN_CORR[[#This Row],[43939]]-Casos_PN_CORR[[#This Row],[43938]]</f>
        <v>0</v>
      </c>
      <c r="AT59">
        <f>+Casos_PN_CORR[[#This Row],[43940]]-Casos_PN_CORR[[#This Row],[43939]]</f>
        <v>0</v>
      </c>
      <c r="AU59">
        <f>+Casos_PN_CORR[[#This Row],[43941]]-Casos_PN_CORR[[#This Row],[43940]]</f>
        <v>0</v>
      </c>
      <c r="AV59">
        <f>+Casos_PN_CORR[[#This Row],[43942]]-Casos_PN_CORR[[#This Row],[43941]]</f>
        <v>0</v>
      </c>
      <c r="AW59">
        <f>+Casos_PN_CORR[[#This Row],[43943]]-Casos_PN_CORR[[#This Row],[43942]]</f>
        <v>0</v>
      </c>
      <c r="AX59">
        <f>+Casos_PN_CORR[[#This Row],[43944]]-Casos_PN_CORR[[#This Row],[43943]]</f>
        <v>0</v>
      </c>
      <c r="AY59">
        <f>+Casos_PN_CORR[[#This Row],[43945]]-Casos_PN_CORR[[#This Row],[43944]]</f>
        <v>0</v>
      </c>
      <c r="AZ59">
        <f>+Casos_PN_CORR[[#This Row],[43946]]-Casos_PN_CORR[[#This Row],[43945]]</f>
        <v>0</v>
      </c>
      <c r="BA59">
        <f>+Casos_PN_CORR[[#This Row],[43947]]-Casos_PN_CORR[[#This Row],[43946]]</f>
        <v>0</v>
      </c>
      <c r="BB59">
        <f>+Casos_PN_CORR[[#This Row],[43948]]-Casos_PN_CORR[[#This Row],[43947]]</f>
        <v>0</v>
      </c>
      <c r="BC59">
        <f>+Casos_PN_CORR[[#This Row],[43949]]-Casos_PN_CORR[[#This Row],[43948]]</f>
        <v>0</v>
      </c>
      <c r="BD59">
        <f>+Casos_PN_CORR[[#This Row],[43950]]-Casos_PN_CORR[[#This Row],[43949]]</f>
        <v>0</v>
      </c>
      <c r="BE59">
        <f>+Casos_PN_CORR[[#This Row],[43951]]-Casos_PN_CORR[[#This Row],[43950]]</f>
        <v>0</v>
      </c>
      <c r="BF59">
        <f>+Casos_PN_CORR[[#This Row],[43952]]-Casos_PN_CORR[[#This Row],[43951]]</f>
        <v>0</v>
      </c>
      <c r="BG59">
        <f>+Casos_PN_CORR[[#This Row],[43953]]-Casos_PN_CORR[[#This Row],[43952]]</f>
        <v>0</v>
      </c>
      <c r="BH59">
        <f>+Casos_PN_CORR[[#This Row],[43954]]-Casos_PN_CORR[[#This Row],[43953]]</f>
        <v>0</v>
      </c>
      <c r="BI59">
        <f>+Casos_PN_CORR[[#This Row],[43955]]-Casos_PN_CORR[[#This Row],[43954]]</f>
        <v>0</v>
      </c>
      <c r="BJ59">
        <f>+Casos_PN_CORR[[#This Row],[43956]]-Casos_PN_CORR[[#This Row],[43955]]</f>
        <v>0</v>
      </c>
      <c r="BK59">
        <f>+Casos_PN_CORR[[#This Row],[43957]]-Casos_PN_CORR[[#This Row],[43956]]</f>
        <v>0</v>
      </c>
      <c r="BL59">
        <f>+Casos_PN_CORR[[#This Row],[43958]]-Casos_PN_CORR[[#This Row],[43957]]</f>
        <v>0</v>
      </c>
      <c r="BM59">
        <f>+Casos_PN_CORR[[#This Row],[43959]]-Casos_PN_CORR[[#This Row],[43958]]</f>
        <v>0</v>
      </c>
      <c r="BN59">
        <f>+Casos_PN_CORR[[#This Row],[43960]]-Casos_PN_CORR[[#This Row],[43959]]</f>
        <v>0</v>
      </c>
      <c r="BO59">
        <f>+Casos_PN_CORR[[#This Row],[43961]]-Casos_PN_CORR[[#This Row],[43960]]</f>
        <v>0</v>
      </c>
      <c r="BP59">
        <f>+Casos_PN_CORR[[#This Row],[43962]]-Casos_PN_CORR[[#This Row],[43961]]</f>
        <v>0</v>
      </c>
      <c r="BQ59">
        <f>+Casos_PN_CORR[[#This Row],[43963]]-Casos_PN_CORR[[#This Row],[43962]]</f>
        <v>0</v>
      </c>
      <c r="BR59">
        <f>+Casos_PN_CORR[[#This Row],[43964]]-Casos_PN_CORR[[#This Row],[43963]]</f>
        <v>0</v>
      </c>
      <c r="BS59">
        <f>+Casos_PN_CORR[[#This Row],[43965]]-Casos_PN_CORR[[#This Row],[43964]]</f>
        <v>0</v>
      </c>
      <c r="BT59">
        <f>+Casos_PN_CORR[[#This Row],[43966]]-Casos_PN_CORR[[#This Row],[43965]]</f>
        <v>0</v>
      </c>
      <c r="BU59">
        <f>+Casos_PN_CORR[[#This Row],[43967]]-Casos_PN_CORR[[#This Row],[43966]]</f>
        <v>0</v>
      </c>
      <c r="BV59">
        <f>+Casos_PN_CORR[[#This Row],[43968]]-Casos_PN_CORR[[#This Row],[43967]]</f>
        <v>0</v>
      </c>
      <c r="BW59">
        <f>+Casos_PN_CORR[[#This Row],[43969]]-Casos_PN_CORR[[#This Row],[43968]]</f>
        <v>0</v>
      </c>
      <c r="BX59">
        <f>+Casos_PN_CORR[[#This Row],[43970]]-Casos_PN_CORR[[#This Row],[43969]]</f>
        <v>0</v>
      </c>
      <c r="BY59">
        <f>+Casos_PN_CORR[[#This Row],[43971]]-Casos_PN_CORR[[#This Row],[43970]]</f>
        <v>0</v>
      </c>
      <c r="BZ59">
        <f>+Casos_PN_CORR[[#This Row],[43972]]-Casos_PN_CORR[[#This Row],[43971]]</f>
        <v>0</v>
      </c>
      <c r="CA59">
        <f>+Casos_PN_CORR[[#This Row],[43973]]-Casos_PN_CORR[[#This Row],[43972]]</f>
        <v>0</v>
      </c>
      <c r="CB59">
        <f>+Casos_PN_CORR[[#This Row],[43974]]-Casos_PN_CORR[[#This Row],[43973]]</f>
        <v>0</v>
      </c>
      <c r="CC59">
        <f>+Casos_PN_CORR[[#This Row],[43975]]-Casos_PN_CORR[[#This Row],[43974]]</f>
        <v>0</v>
      </c>
      <c r="CD59">
        <f>+Casos_PN_CORR[[#This Row],[43976]]-Casos_PN_CORR[[#This Row],[43975]]</f>
        <v>0</v>
      </c>
      <c r="CE59">
        <f>+Casos_PN_CORR[[#This Row],[43977]]-Casos_PN_CORR[[#This Row],[43976]]</f>
        <v>0</v>
      </c>
      <c r="CF59">
        <f>+Casos_PN_CORR[[#This Row],[43978]]-Casos_PN_CORR[[#This Row],[43977]]</f>
        <v>0</v>
      </c>
      <c r="CG59">
        <f>+Casos_PN_CORR[[#This Row],[43979]]-Casos_PN_CORR[[#This Row],[43978]]</f>
        <v>0</v>
      </c>
      <c r="CH59">
        <f>+Casos_PN_CORR[[#This Row],[43980]]-Casos_PN_CORR[[#This Row],[43979]]</f>
        <v>0</v>
      </c>
      <c r="CI59">
        <f>+Casos_PN_CORR[[#This Row],[43981]]-Casos_PN_CORR[[#This Row],[43980]]</f>
        <v>0</v>
      </c>
      <c r="CJ59">
        <f>+Casos_PN_CORR[[#This Row],[43982]]-Casos_PN_CORR[[#This Row],[43981]]</f>
        <v>0</v>
      </c>
      <c r="CK59">
        <f>+Casos_PN_CORR[[#This Row],[43983]]-Casos_PN_CORR[[#This Row],[43982]]</f>
        <v>0</v>
      </c>
      <c r="CL59">
        <f>+Casos_PN_CORR[[#This Row],[43984]]-Casos_PN_CORR[[#This Row],[43983]]</f>
        <v>0</v>
      </c>
      <c r="CM59">
        <f>+Casos_PN_CORR[[#This Row],[43985]]-Casos_PN_CORR[[#This Row],[43984]]</f>
        <v>0</v>
      </c>
      <c r="CN59">
        <f>+Casos_PN_CORR[[#This Row],[43986]]-Casos_PN_CORR[[#This Row],[43985]]</f>
        <v>0</v>
      </c>
      <c r="CO59">
        <f>+Casos_PN_CORR[[#This Row],[43987]]-Casos_PN_CORR[[#This Row],[43986]]</f>
        <v>65</v>
      </c>
      <c r="CP59">
        <f>+Casos_PN_CORR[[#This Row],[43988]]-Casos_PN_CORR[[#This Row],[43987]]</f>
        <v>0</v>
      </c>
      <c r="CQ59">
        <f>+Casos_PN_CORR[[#This Row],[43989]]-Casos_PN_CORR[[#This Row],[43988]]</f>
        <v>0</v>
      </c>
      <c r="CR59">
        <f>+Casos_PN_CORR[[#This Row],[43990]]-Casos_PN_CORR[[#This Row],[43989]]</f>
        <v>0</v>
      </c>
      <c r="CS59">
        <f>+Casos_PN_CORR[[#This Row],[43991]]-Casos_PN_CORR[[#This Row],[43990]]</f>
        <v>11</v>
      </c>
      <c r="CT59">
        <f>+Casos_PN_CORR[[#This Row],[43992]]-Casos_PN_CORR[[#This Row],[43991]]</f>
        <v>0</v>
      </c>
      <c r="CU59">
        <f>+Casos_PN_CORR[[#This Row],[43993]]-Casos_PN_CORR[[#This Row],[43992]]</f>
        <v>2</v>
      </c>
    </row>
    <row r="60" spans="1:99" x14ac:dyDescent="0.3">
      <c r="A60">
        <v>50202</v>
      </c>
      <c r="B60" s="2" t="s">
        <v>151</v>
      </c>
      <c r="C60" s="2" t="s">
        <v>152</v>
      </c>
      <c r="D60" s="2" t="s">
        <v>382</v>
      </c>
      <c r="E60" s="4">
        <f t="shared" si="0"/>
        <v>75</v>
      </c>
      <c r="F60">
        <f>+Casos_PN_CORR[[#This Row],[43900]]</f>
        <v>0</v>
      </c>
      <c r="G60">
        <f>+Casos_PN_CORR[[#This Row],[43901]]-Casos_PN_CORR[[#This Row],[43900]]</f>
        <v>0</v>
      </c>
      <c r="H60">
        <f>+Casos_PN_CORR[[#This Row],[43902]]-Casos_PN_CORR[[#This Row],[43901]]</f>
        <v>0</v>
      </c>
      <c r="I60">
        <f>+Casos_PN_CORR[[#This Row],[43903]]-Casos_PN_CORR[[#This Row],[43902]]</f>
        <v>0</v>
      </c>
      <c r="J60">
        <f>+Casos_PN_CORR[[#This Row],[43904]]-Casos_PN_CORR[[#This Row],[43903]]</f>
        <v>0</v>
      </c>
      <c r="K60">
        <f>+Casos_PN_CORR[[#This Row],[43905]]-Casos_PN_CORR[[#This Row],[43904]]</f>
        <v>0</v>
      </c>
      <c r="L60">
        <f>+Casos_PN_CORR[[#This Row],[43906]]-Casos_PN_CORR[[#This Row],[43905]]</f>
        <v>0</v>
      </c>
      <c r="M60">
        <f>+Casos_PN_CORR[[#This Row],[43907]]-Casos_PN_CORR[[#This Row],[43906]]</f>
        <v>0</v>
      </c>
      <c r="N60">
        <f>+Casos_PN_CORR[[#This Row],[43908]]-Casos_PN_CORR[[#This Row],[43907]]</f>
        <v>0</v>
      </c>
      <c r="O60">
        <f>+Casos_PN_CORR[[#This Row],[43909]]-Casos_PN_CORR[[#This Row],[43908]]</f>
        <v>0</v>
      </c>
      <c r="P60">
        <f>+Casos_PN_CORR[[#This Row],[43910]]-Casos_PN_CORR[[#This Row],[43909]]</f>
        <v>0</v>
      </c>
      <c r="Q60">
        <f>+Casos_PN_CORR[[#This Row],[43911]]-Casos_PN_CORR[[#This Row],[43910]]</f>
        <v>0</v>
      </c>
      <c r="R60">
        <f>+Casos_PN_CORR[[#This Row],[43912]]-Casos_PN_CORR[[#This Row],[43911]]</f>
        <v>0</v>
      </c>
      <c r="S60">
        <f>+Casos_PN_CORR[[#This Row],[43913]]-Casos_PN_CORR[[#This Row],[43912]]</f>
        <v>0</v>
      </c>
      <c r="T60">
        <f>+Casos_PN_CORR[[#This Row],[43914]]-Casos_PN_CORR[[#This Row],[43913]]</f>
        <v>0</v>
      </c>
      <c r="U60">
        <f>+Casos_PN_CORR[[#This Row],[43915]]-Casos_PN_CORR[[#This Row],[43914]]</f>
        <v>0</v>
      </c>
      <c r="V60">
        <f>+Casos_PN_CORR[[#This Row],[43916]]-Casos_PN_CORR[[#This Row],[43915]]</f>
        <v>0</v>
      </c>
      <c r="W60">
        <f>+Casos_PN_CORR[[#This Row],[43917]]-Casos_PN_CORR[[#This Row],[43916]]</f>
        <v>0</v>
      </c>
      <c r="X60">
        <f>+Casos_PN_CORR[[#This Row],[43918]]-Casos_PN_CORR[[#This Row],[43917]]</f>
        <v>0</v>
      </c>
      <c r="Y60">
        <f>+Casos_PN_CORR[[#This Row],[43919]]-Casos_PN_CORR[[#This Row],[43918]]</f>
        <v>0</v>
      </c>
      <c r="Z60">
        <f>+Casos_PN_CORR[[#This Row],[43920]]-Casos_PN_CORR[[#This Row],[43919]]</f>
        <v>0</v>
      </c>
      <c r="AA60">
        <f>+Casos_PN_CORR[[#This Row],[43921]]-Casos_PN_CORR[[#This Row],[43920]]</f>
        <v>0</v>
      </c>
      <c r="AB60">
        <f>+Casos_PN_CORR[[#This Row],[43922]]-Casos_PN_CORR[[#This Row],[43921]]</f>
        <v>0</v>
      </c>
      <c r="AC60">
        <f>+Casos_PN_CORR[[#This Row],[43923]]-Casos_PN_CORR[[#This Row],[43922]]</f>
        <v>0</v>
      </c>
      <c r="AD60">
        <f>+Casos_PN_CORR[[#This Row],[43924]]-Casos_PN_CORR[[#This Row],[43923]]</f>
        <v>0</v>
      </c>
      <c r="AE60">
        <f>+Casos_PN_CORR[[#This Row],[43925]]-Casos_PN_CORR[[#This Row],[43924]]</f>
        <v>0</v>
      </c>
      <c r="AF60">
        <f>+Casos_PN_CORR[[#This Row],[43926]]-Casos_PN_CORR[[#This Row],[43925]]</f>
        <v>0</v>
      </c>
      <c r="AG60">
        <f>+Casos_PN_CORR[[#This Row],[43927]]-Casos_PN_CORR[[#This Row],[43926]]</f>
        <v>0</v>
      </c>
      <c r="AH60">
        <f>+Casos_PN_CORR[[#This Row],[43928]]-Casos_PN_CORR[[#This Row],[43927]]</f>
        <v>0</v>
      </c>
      <c r="AI60">
        <f>+Casos_PN_CORR[[#This Row],[43929]]-Casos_PN_CORR[[#This Row],[43928]]</f>
        <v>0</v>
      </c>
      <c r="AJ60">
        <f>+Casos_PN_CORR[[#This Row],[43930]]-Casos_PN_CORR[[#This Row],[43929]]</f>
        <v>0</v>
      </c>
      <c r="AK60">
        <f>+Casos_PN_CORR[[#This Row],[43931]]-Casos_PN_CORR[[#This Row],[43930]]</f>
        <v>0</v>
      </c>
      <c r="AL60">
        <f>+Casos_PN_CORR[[#This Row],[43932]]-Casos_PN_CORR[[#This Row],[43931]]</f>
        <v>0</v>
      </c>
      <c r="AM60">
        <f>+Casos_PN_CORR[[#This Row],[43933]]-Casos_PN_CORR[[#This Row],[43932]]</f>
        <v>0</v>
      </c>
      <c r="AN60">
        <f>+Casos_PN_CORR[[#This Row],[43934]]-Casos_PN_CORR[[#This Row],[43933]]</f>
        <v>0</v>
      </c>
      <c r="AO60">
        <f>+Casos_PN_CORR[[#This Row],[43935]]-Casos_PN_CORR[[#This Row],[43934]]</f>
        <v>0</v>
      </c>
      <c r="AP60">
        <f>+Casos_PN_CORR[[#This Row],[43936]]-Casos_PN_CORR[[#This Row],[43935]]</f>
        <v>0</v>
      </c>
      <c r="AQ60">
        <f>+Casos_PN_CORR[[#This Row],[43937]]-Casos_PN_CORR[[#This Row],[43936]]</f>
        <v>0</v>
      </c>
      <c r="AR60">
        <f>+Casos_PN_CORR[[#This Row],[43938]]-Casos_PN_CORR[[#This Row],[43937]]</f>
        <v>0</v>
      </c>
      <c r="AS60">
        <f>+Casos_PN_CORR[[#This Row],[43939]]-Casos_PN_CORR[[#This Row],[43938]]</f>
        <v>0</v>
      </c>
      <c r="AT60">
        <f>+Casos_PN_CORR[[#This Row],[43940]]-Casos_PN_CORR[[#This Row],[43939]]</f>
        <v>0</v>
      </c>
      <c r="AU60">
        <f>+Casos_PN_CORR[[#This Row],[43941]]-Casos_PN_CORR[[#This Row],[43940]]</f>
        <v>0</v>
      </c>
      <c r="AV60">
        <f>+Casos_PN_CORR[[#This Row],[43942]]-Casos_PN_CORR[[#This Row],[43941]]</f>
        <v>0</v>
      </c>
      <c r="AW60">
        <f>+Casos_PN_CORR[[#This Row],[43943]]-Casos_PN_CORR[[#This Row],[43942]]</f>
        <v>0</v>
      </c>
      <c r="AX60">
        <f>+Casos_PN_CORR[[#This Row],[43944]]-Casos_PN_CORR[[#This Row],[43943]]</f>
        <v>0</v>
      </c>
      <c r="AY60">
        <f>+Casos_PN_CORR[[#This Row],[43945]]-Casos_PN_CORR[[#This Row],[43944]]</f>
        <v>0</v>
      </c>
      <c r="AZ60">
        <f>+Casos_PN_CORR[[#This Row],[43946]]-Casos_PN_CORR[[#This Row],[43945]]</f>
        <v>0</v>
      </c>
      <c r="BA60">
        <f>+Casos_PN_CORR[[#This Row],[43947]]-Casos_PN_CORR[[#This Row],[43946]]</f>
        <v>0</v>
      </c>
      <c r="BB60">
        <f>+Casos_PN_CORR[[#This Row],[43948]]-Casos_PN_CORR[[#This Row],[43947]]</f>
        <v>0</v>
      </c>
      <c r="BC60">
        <f>+Casos_PN_CORR[[#This Row],[43949]]-Casos_PN_CORR[[#This Row],[43948]]</f>
        <v>0</v>
      </c>
      <c r="BD60">
        <f>+Casos_PN_CORR[[#This Row],[43950]]-Casos_PN_CORR[[#This Row],[43949]]</f>
        <v>0</v>
      </c>
      <c r="BE60">
        <f>+Casos_PN_CORR[[#This Row],[43951]]-Casos_PN_CORR[[#This Row],[43950]]</f>
        <v>0</v>
      </c>
      <c r="BF60">
        <f>+Casos_PN_CORR[[#This Row],[43952]]-Casos_PN_CORR[[#This Row],[43951]]</f>
        <v>0</v>
      </c>
      <c r="BG60">
        <f>+Casos_PN_CORR[[#This Row],[43953]]-Casos_PN_CORR[[#This Row],[43952]]</f>
        <v>0</v>
      </c>
      <c r="BH60">
        <f>+Casos_PN_CORR[[#This Row],[43954]]-Casos_PN_CORR[[#This Row],[43953]]</f>
        <v>0</v>
      </c>
      <c r="BI60">
        <f>+Casos_PN_CORR[[#This Row],[43955]]-Casos_PN_CORR[[#This Row],[43954]]</f>
        <v>0</v>
      </c>
      <c r="BJ60">
        <f>+Casos_PN_CORR[[#This Row],[43956]]-Casos_PN_CORR[[#This Row],[43955]]</f>
        <v>0</v>
      </c>
      <c r="BK60">
        <f>+Casos_PN_CORR[[#This Row],[43957]]-Casos_PN_CORR[[#This Row],[43956]]</f>
        <v>0</v>
      </c>
      <c r="BL60">
        <f>+Casos_PN_CORR[[#This Row],[43958]]-Casos_PN_CORR[[#This Row],[43957]]</f>
        <v>0</v>
      </c>
      <c r="BM60">
        <f>+Casos_PN_CORR[[#This Row],[43959]]-Casos_PN_CORR[[#This Row],[43958]]</f>
        <v>0</v>
      </c>
      <c r="BN60">
        <f>+Casos_PN_CORR[[#This Row],[43960]]-Casos_PN_CORR[[#This Row],[43959]]</f>
        <v>0</v>
      </c>
      <c r="BO60">
        <f>+Casos_PN_CORR[[#This Row],[43961]]-Casos_PN_CORR[[#This Row],[43960]]</f>
        <v>0</v>
      </c>
      <c r="BP60">
        <f>+Casos_PN_CORR[[#This Row],[43962]]-Casos_PN_CORR[[#This Row],[43961]]</f>
        <v>0</v>
      </c>
      <c r="BQ60">
        <f>+Casos_PN_CORR[[#This Row],[43963]]-Casos_PN_CORR[[#This Row],[43962]]</f>
        <v>0</v>
      </c>
      <c r="BR60">
        <f>+Casos_PN_CORR[[#This Row],[43964]]-Casos_PN_CORR[[#This Row],[43963]]</f>
        <v>0</v>
      </c>
      <c r="BS60">
        <f>+Casos_PN_CORR[[#This Row],[43965]]-Casos_PN_CORR[[#This Row],[43964]]</f>
        <v>0</v>
      </c>
      <c r="BT60">
        <f>+Casos_PN_CORR[[#This Row],[43966]]-Casos_PN_CORR[[#This Row],[43965]]</f>
        <v>0</v>
      </c>
      <c r="BU60">
        <f>+Casos_PN_CORR[[#This Row],[43967]]-Casos_PN_CORR[[#This Row],[43966]]</f>
        <v>0</v>
      </c>
      <c r="BV60">
        <f>+Casos_PN_CORR[[#This Row],[43968]]-Casos_PN_CORR[[#This Row],[43967]]</f>
        <v>0</v>
      </c>
      <c r="BW60">
        <f>+Casos_PN_CORR[[#This Row],[43969]]-Casos_PN_CORR[[#This Row],[43968]]</f>
        <v>0</v>
      </c>
      <c r="BX60">
        <f>+Casos_PN_CORR[[#This Row],[43970]]-Casos_PN_CORR[[#This Row],[43969]]</f>
        <v>0</v>
      </c>
      <c r="BY60">
        <f>+Casos_PN_CORR[[#This Row],[43971]]-Casos_PN_CORR[[#This Row],[43970]]</f>
        <v>0</v>
      </c>
      <c r="BZ60">
        <f>+Casos_PN_CORR[[#This Row],[43972]]-Casos_PN_CORR[[#This Row],[43971]]</f>
        <v>0</v>
      </c>
      <c r="CA60">
        <f>+Casos_PN_CORR[[#This Row],[43973]]-Casos_PN_CORR[[#This Row],[43972]]</f>
        <v>0</v>
      </c>
      <c r="CB60">
        <f>+Casos_PN_CORR[[#This Row],[43974]]-Casos_PN_CORR[[#This Row],[43973]]</f>
        <v>0</v>
      </c>
      <c r="CC60">
        <f>+Casos_PN_CORR[[#This Row],[43975]]-Casos_PN_CORR[[#This Row],[43974]]</f>
        <v>0</v>
      </c>
      <c r="CD60">
        <f>+Casos_PN_CORR[[#This Row],[43976]]-Casos_PN_CORR[[#This Row],[43975]]</f>
        <v>0</v>
      </c>
      <c r="CE60">
        <f>+Casos_PN_CORR[[#This Row],[43977]]-Casos_PN_CORR[[#This Row],[43976]]</f>
        <v>0</v>
      </c>
      <c r="CF60">
        <f>+Casos_PN_CORR[[#This Row],[43978]]-Casos_PN_CORR[[#This Row],[43977]]</f>
        <v>0</v>
      </c>
      <c r="CG60">
        <f>+Casos_PN_CORR[[#This Row],[43979]]-Casos_PN_CORR[[#This Row],[43978]]</f>
        <v>0</v>
      </c>
      <c r="CH60">
        <f>+Casos_PN_CORR[[#This Row],[43980]]-Casos_PN_CORR[[#This Row],[43979]]</f>
        <v>0</v>
      </c>
      <c r="CI60">
        <f>+Casos_PN_CORR[[#This Row],[43981]]-Casos_PN_CORR[[#This Row],[43980]]</f>
        <v>0</v>
      </c>
      <c r="CJ60">
        <f>+Casos_PN_CORR[[#This Row],[43982]]-Casos_PN_CORR[[#This Row],[43981]]</f>
        <v>0</v>
      </c>
      <c r="CK60">
        <f>+Casos_PN_CORR[[#This Row],[43983]]-Casos_PN_CORR[[#This Row],[43982]]</f>
        <v>0</v>
      </c>
      <c r="CL60">
        <f>+Casos_PN_CORR[[#This Row],[43984]]-Casos_PN_CORR[[#This Row],[43983]]</f>
        <v>0</v>
      </c>
      <c r="CM60">
        <f>+Casos_PN_CORR[[#This Row],[43985]]-Casos_PN_CORR[[#This Row],[43984]]</f>
        <v>0</v>
      </c>
      <c r="CN60">
        <f>+Casos_PN_CORR[[#This Row],[43986]]-Casos_PN_CORR[[#This Row],[43985]]</f>
        <v>0</v>
      </c>
      <c r="CO60">
        <f>+Casos_PN_CORR[[#This Row],[43987]]-Casos_PN_CORR[[#This Row],[43986]]</f>
        <v>62</v>
      </c>
      <c r="CP60">
        <f>+Casos_PN_CORR[[#This Row],[43988]]-Casos_PN_CORR[[#This Row],[43987]]</f>
        <v>0</v>
      </c>
      <c r="CQ60">
        <f>+Casos_PN_CORR[[#This Row],[43989]]-Casos_PN_CORR[[#This Row],[43988]]</f>
        <v>0</v>
      </c>
      <c r="CR60">
        <f>+Casos_PN_CORR[[#This Row],[43990]]-Casos_PN_CORR[[#This Row],[43989]]</f>
        <v>0</v>
      </c>
      <c r="CS60">
        <f>+Casos_PN_CORR[[#This Row],[43991]]-Casos_PN_CORR[[#This Row],[43990]]</f>
        <v>5</v>
      </c>
      <c r="CT60">
        <f>+Casos_PN_CORR[[#This Row],[43992]]-Casos_PN_CORR[[#This Row],[43991]]</f>
        <v>0</v>
      </c>
      <c r="CU60">
        <f>+Casos_PN_CORR[[#This Row],[43993]]-Casos_PN_CORR[[#This Row],[43992]]</f>
        <v>8</v>
      </c>
    </row>
    <row r="61" spans="1:99" x14ac:dyDescent="0.3">
      <c r="A61">
        <v>41203</v>
      </c>
      <c r="B61" s="2" t="s">
        <v>154</v>
      </c>
      <c r="C61" s="2" t="s">
        <v>430</v>
      </c>
      <c r="D61" s="2" t="s">
        <v>468</v>
      </c>
      <c r="E61" s="4">
        <f t="shared" si="0"/>
        <v>75</v>
      </c>
      <c r="F61">
        <f>+Casos_PN_CORR[[#This Row],[43900]]</f>
        <v>0</v>
      </c>
      <c r="G61">
        <f>+Casos_PN_CORR[[#This Row],[43901]]-Casos_PN_CORR[[#This Row],[43900]]</f>
        <v>0</v>
      </c>
      <c r="H61">
        <f>+Casos_PN_CORR[[#This Row],[43902]]-Casos_PN_CORR[[#This Row],[43901]]</f>
        <v>0</v>
      </c>
      <c r="I61">
        <f>+Casos_PN_CORR[[#This Row],[43903]]-Casos_PN_CORR[[#This Row],[43902]]</f>
        <v>0</v>
      </c>
      <c r="J61">
        <f>+Casos_PN_CORR[[#This Row],[43904]]-Casos_PN_CORR[[#This Row],[43903]]</f>
        <v>0</v>
      </c>
      <c r="K61">
        <f>+Casos_PN_CORR[[#This Row],[43905]]-Casos_PN_CORR[[#This Row],[43904]]</f>
        <v>0</v>
      </c>
      <c r="L61">
        <f>+Casos_PN_CORR[[#This Row],[43906]]-Casos_PN_CORR[[#This Row],[43905]]</f>
        <v>0</v>
      </c>
      <c r="M61">
        <f>+Casos_PN_CORR[[#This Row],[43907]]-Casos_PN_CORR[[#This Row],[43906]]</f>
        <v>0</v>
      </c>
      <c r="N61">
        <f>+Casos_PN_CORR[[#This Row],[43908]]-Casos_PN_CORR[[#This Row],[43907]]</f>
        <v>0</v>
      </c>
      <c r="O61">
        <f>+Casos_PN_CORR[[#This Row],[43909]]-Casos_PN_CORR[[#This Row],[43908]]</f>
        <v>0</v>
      </c>
      <c r="P61">
        <f>+Casos_PN_CORR[[#This Row],[43910]]-Casos_PN_CORR[[#This Row],[43909]]</f>
        <v>0</v>
      </c>
      <c r="Q61">
        <f>+Casos_PN_CORR[[#This Row],[43911]]-Casos_PN_CORR[[#This Row],[43910]]</f>
        <v>0</v>
      </c>
      <c r="R61">
        <f>+Casos_PN_CORR[[#This Row],[43912]]-Casos_PN_CORR[[#This Row],[43911]]</f>
        <v>0</v>
      </c>
      <c r="S61">
        <f>+Casos_PN_CORR[[#This Row],[43913]]-Casos_PN_CORR[[#This Row],[43912]]</f>
        <v>0</v>
      </c>
      <c r="T61">
        <f>+Casos_PN_CORR[[#This Row],[43914]]-Casos_PN_CORR[[#This Row],[43913]]</f>
        <v>0</v>
      </c>
      <c r="U61">
        <f>+Casos_PN_CORR[[#This Row],[43915]]-Casos_PN_CORR[[#This Row],[43914]]</f>
        <v>0</v>
      </c>
      <c r="V61">
        <f>+Casos_PN_CORR[[#This Row],[43916]]-Casos_PN_CORR[[#This Row],[43915]]</f>
        <v>0</v>
      </c>
      <c r="W61">
        <f>+Casos_PN_CORR[[#This Row],[43917]]-Casos_PN_CORR[[#This Row],[43916]]</f>
        <v>0</v>
      </c>
      <c r="X61">
        <f>+Casos_PN_CORR[[#This Row],[43918]]-Casos_PN_CORR[[#This Row],[43917]]</f>
        <v>0</v>
      </c>
      <c r="Y61">
        <f>+Casos_PN_CORR[[#This Row],[43919]]-Casos_PN_CORR[[#This Row],[43918]]</f>
        <v>0</v>
      </c>
      <c r="Z61">
        <f>+Casos_PN_CORR[[#This Row],[43920]]-Casos_PN_CORR[[#This Row],[43919]]</f>
        <v>0</v>
      </c>
      <c r="AA61">
        <f>+Casos_PN_CORR[[#This Row],[43921]]-Casos_PN_CORR[[#This Row],[43920]]</f>
        <v>0</v>
      </c>
      <c r="AB61">
        <f>+Casos_PN_CORR[[#This Row],[43922]]-Casos_PN_CORR[[#This Row],[43921]]</f>
        <v>0</v>
      </c>
      <c r="AC61">
        <f>+Casos_PN_CORR[[#This Row],[43923]]-Casos_PN_CORR[[#This Row],[43922]]</f>
        <v>0</v>
      </c>
      <c r="AD61">
        <f>+Casos_PN_CORR[[#This Row],[43924]]-Casos_PN_CORR[[#This Row],[43923]]</f>
        <v>0</v>
      </c>
      <c r="AE61">
        <f>+Casos_PN_CORR[[#This Row],[43925]]-Casos_PN_CORR[[#This Row],[43924]]</f>
        <v>0</v>
      </c>
      <c r="AF61">
        <f>+Casos_PN_CORR[[#This Row],[43926]]-Casos_PN_CORR[[#This Row],[43925]]</f>
        <v>0</v>
      </c>
      <c r="AG61">
        <f>+Casos_PN_CORR[[#This Row],[43927]]-Casos_PN_CORR[[#This Row],[43926]]</f>
        <v>0</v>
      </c>
      <c r="AH61">
        <f>+Casos_PN_CORR[[#This Row],[43928]]-Casos_PN_CORR[[#This Row],[43927]]</f>
        <v>0</v>
      </c>
      <c r="AI61">
        <f>+Casos_PN_CORR[[#This Row],[43929]]-Casos_PN_CORR[[#This Row],[43928]]</f>
        <v>0</v>
      </c>
      <c r="AJ61">
        <f>+Casos_PN_CORR[[#This Row],[43930]]-Casos_PN_CORR[[#This Row],[43929]]</f>
        <v>0</v>
      </c>
      <c r="AK61">
        <f>+Casos_PN_CORR[[#This Row],[43931]]-Casos_PN_CORR[[#This Row],[43930]]</f>
        <v>0</v>
      </c>
      <c r="AL61">
        <f>+Casos_PN_CORR[[#This Row],[43932]]-Casos_PN_CORR[[#This Row],[43931]]</f>
        <v>0</v>
      </c>
      <c r="AM61">
        <f>+Casos_PN_CORR[[#This Row],[43933]]-Casos_PN_CORR[[#This Row],[43932]]</f>
        <v>0</v>
      </c>
      <c r="AN61">
        <f>+Casos_PN_CORR[[#This Row],[43934]]-Casos_PN_CORR[[#This Row],[43933]]</f>
        <v>0</v>
      </c>
      <c r="AO61">
        <f>+Casos_PN_CORR[[#This Row],[43935]]-Casos_PN_CORR[[#This Row],[43934]]</f>
        <v>0</v>
      </c>
      <c r="AP61">
        <f>+Casos_PN_CORR[[#This Row],[43936]]-Casos_PN_CORR[[#This Row],[43935]]</f>
        <v>0</v>
      </c>
      <c r="AQ61">
        <f>+Casos_PN_CORR[[#This Row],[43937]]-Casos_PN_CORR[[#This Row],[43936]]</f>
        <v>0</v>
      </c>
      <c r="AR61">
        <f>+Casos_PN_CORR[[#This Row],[43938]]-Casos_PN_CORR[[#This Row],[43937]]</f>
        <v>0</v>
      </c>
      <c r="AS61">
        <f>+Casos_PN_CORR[[#This Row],[43939]]-Casos_PN_CORR[[#This Row],[43938]]</f>
        <v>0</v>
      </c>
      <c r="AT61">
        <f>+Casos_PN_CORR[[#This Row],[43940]]-Casos_PN_CORR[[#This Row],[43939]]</f>
        <v>0</v>
      </c>
      <c r="AU61">
        <f>+Casos_PN_CORR[[#This Row],[43941]]-Casos_PN_CORR[[#This Row],[43940]]</f>
        <v>0</v>
      </c>
      <c r="AV61">
        <f>+Casos_PN_CORR[[#This Row],[43942]]-Casos_PN_CORR[[#This Row],[43941]]</f>
        <v>0</v>
      </c>
      <c r="AW61">
        <f>+Casos_PN_CORR[[#This Row],[43943]]-Casos_PN_CORR[[#This Row],[43942]]</f>
        <v>0</v>
      </c>
      <c r="AX61">
        <f>+Casos_PN_CORR[[#This Row],[43944]]-Casos_PN_CORR[[#This Row],[43943]]</f>
        <v>0</v>
      </c>
      <c r="AY61">
        <f>+Casos_PN_CORR[[#This Row],[43945]]-Casos_PN_CORR[[#This Row],[43944]]</f>
        <v>0</v>
      </c>
      <c r="AZ61">
        <f>+Casos_PN_CORR[[#This Row],[43946]]-Casos_PN_CORR[[#This Row],[43945]]</f>
        <v>0</v>
      </c>
      <c r="BA61">
        <f>+Casos_PN_CORR[[#This Row],[43947]]-Casos_PN_CORR[[#This Row],[43946]]</f>
        <v>0</v>
      </c>
      <c r="BB61">
        <f>+Casos_PN_CORR[[#This Row],[43948]]-Casos_PN_CORR[[#This Row],[43947]]</f>
        <v>0</v>
      </c>
      <c r="BC61">
        <f>+Casos_PN_CORR[[#This Row],[43949]]-Casos_PN_CORR[[#This Row],[43948]]</f>
        <v>0</v>
      </c>
      <c r="BD61">
        <f>+Casos_PN_CORR[[#This Row],[43950]]-Casos_PN_CORR[[#This Row],[43949]]</f>
        <v>0</v>
      </c>
      <c r="BE61">
        <f>+Casos_PN_CORR[[#This Row],[43951]]-Casos_PN_CORR[[#This Row],[43950]]</f>
        <v>0</v>
      </c>
      <c r="BF61">
        <f>+Casos_PN_CORR[[#This Row],[43952]]-Casos_PN_CORR[[#This Row],[43951]]</f>
        <v>0</v>
      </c>
      <c r="BG61">
        <f>+Casos_PN_CORR[[#This Row],[43953]]-Casos_PN_CORR[[#This Row],[43952]]</f>
        <v>0</v>
      </c>
      <c r="BH61">
        <f>+Casos_PN_CORR[[#This Row],[43954]]-Casos_PN_CORR[[#This Row],[43953]]</f>
        <v>0</v>
      </c>
      <c r="BI61">
        <f>+Casos_PN_CORR[[#This Row],[43955]]-Casos_PN_CORR[[#This Row],[43954]]</f>
        <v>0</v>
      </c>
      <c r="BJ61">
        <f>+Casos_PN_CORR[[#This Row],[43956]]-Casos_PN_CORR[[#This Row],[43955]]</f>
        <v>0</v>
      </c>
      <c r="BK61">
        <f>+Casos_PN_CORR[[#This Row],[43957]]-Casos_PN_CORR[[#This Row],[43956]]</f>
        <v>0</v>
      </c>
      <c r="BL61">
        <f>+Casos_PN_CORR[[#This Row],[43958]]-Casos_PN_CORR[[#This Row],[43957]]</f>
        <v>0</v>
      </c>
      <c r="BM61">
        <f>+Casos_PN_CORR[[#This Row],[43959]]-Casos_PN_CORR[[#This Row],[43958]]</f>
        <v>0</v>
      </c>
      <c r="BN61">
        <f>+Casos_PN_CORR[[#This Row],[43960]]-Casos_PN_CORR[[#This Row],[43959]]</f>
        <v>0</v>
      </c>
      <c r="BO61">
        <f>+Casos_PN_CORR[[#This Row],[43961]]-Casos_PN_CORR[[#This Row],[43960]]</f>
        <v>0</v>
      </c>
      <c r="BP61">
        <f>+Casos_PN_CORR[[#This Row],[43962]]-Casos_PN_CORR[[#This Row],[43961]]</f>
        <v>0</v>
      </c>
      <c r="BQ61">
        <f>+Casos_PN_CORR[[#This Row],[43963]]-Casos_PN_CORR[[#This Row],[43962]]</f>
        <v>0</v>
      </c>
      <c r="BR61">
        <f>+Casos_PN_CORR[[#This Row],[43964]]-Casos_PN_CORR[[#This Row],[43963]]</f>
        <v>0</v>
      </c>
      <c r="BS61">
        <f>+Casos_PN_CORR[[#This Row],[43965]]-Casos_PN_CORR[[#This Row],[43964]]</f>
        <v>0</v>
      </c>
      <c r="BT61">
        <f>+Casos_PN_CORR[[#This Row],[43966]]-Casos_PN_CORR[[#This Row],[43965]]</f>
        <v>0</v>
      </c>
      <c r="BU61">
        <f>+Casos_PN_CORR[[#This Row],[43967]]-Casos_PN_CORR[[#This Row],[43966]]</f>
        <v>0</v>
      </c>
      <c r="BV61">
        <f>+Casos_PN_CORR[[#This Row],[43968]]-Casos_PN_CORR[[#This Row],[43967]]</f>
        <v>0</v>
      </c>
      <c r="BW61">
        <f>+Casos_PN_CORR[[#This Row],[43969]]-Casos_PN_CORR[[#This Row],[43968]]</f>
        <v>0</v>
      </c>
      <c r="BX61">
        <f>+Casos_PN_CORR[[#This Row],[43970]]-Casos_PN_CORR[[#This Row],[43969]]</f>
        <v>0</v>
      </c>
      <c r="BY61">
        <f>+Casos_PN_CORR[[#This Row],[43971]]-Casos_PN_CORR[[#This Row],[43970]]</f>
        <v>0</v>
      </c>
      <c r="BZ61">
        <f>+Casos_PN_CORR[[#This Row],[43972]]-Casos_PN_CORR[[#This Row],[43971]]</f>
        <v>0</v>
      </c>
      <c r="CA61">
        <f>+Casos_PN_CORR[[#This Row],[43973]]-Casos_PN_CORR[[#This Row],[43972]]</f>
        <v>0</v>
      </c>
      <c r="CB61">
        <f>+Casos_PN_CORR[[#This Row],[43974]]-Casos_PN_CORR[[#This Row],[43973]]</f>
        <v>0</v>
      </c>
      <c r="CC61">
        <f>+Casos_PN_CORR[[#This Row],[43975]]-Casos_PN_CORR[[#This Row],[43974]]</f>
        <v>0</v>
      </c>
      <c r="CD61">
        <f>+Casos_PN_CORR[[#This Row],[43976]]-Casos_PN_CORR[[#This Row],[43975]]</f>
        <v>0</v>
      </c>
      <c r="CE61">
        <f>+Casos_PN_CORR[[#This Row],[43977]]-Casos_PN_CORR[[#This Row],[43976]]</f>
        <v>0</v>
      </c>
      <c r="CF61">
        <f>+Casos_PN_CORR[[#This Row],[43978]]-Casos_PN_CORR[[#This Row],[43977]]</f>
        <v>0</v>
      </c>
      <c r="CG61">
        <f>+Casos_PN_CORR[[#This Row],[43979]]-Casos_PN_CORR[[#This Row],[43978]]</f>
        <v>0</v>
      </c>
      <c r="CH61">
        <f>+Casos_PN_CORR[[#This Row],[43980]]-Casos_PN_CORR[[#This Row],[43979]]</f>
        <v>0</v>
      </c>
      <c r="CI61">
        <f>+Casos_PN_CORR[[#This Row],[43981]]-Casos_PN_CORR[[#This Row],[43980]]</f>
        <v>0</v>
      </c>
      <c r="CJ61">
        <f>+Casos_PN_CORR[[#This Row],[43982]]-Casos_PN_CORR[[#This Row],[43981]]</f>
        <v>0</v>
      </c>
      <c r="CK61">
        <f>+Casos_PN_CORR[[#This Row],[43983]]-Casos_PN_CORR[[#This Row],[43982]]</f>
        <v>0</v>
      </c>
      <c r="CL61">
        <f>+Casos_PN_CORR[[#This Row],[43984]]-Casos_PN_CORR[[#This Row],[43983]]</f>
        <v>0</v>
      </c>
      <c r="CM61">
        <f>+Casos_PN_CORR[[#This Row],[43985]]-Casos_PN_CORR[[#This Row],[43984]]</f>
        <v>0</v>
      </c>
      <c r="CN61">
        <f>+Casos_PN_CORR[[#This Row],[43986]]-Casos_PN_CORR[[#This Row],[43985]]</f>
        <v>0</v>
      </c>
      <c r="CO61">
        <f>+Casos_PN_CORR[[#This Row],[43987]]-Casos_PN_CORR[[#This Row],[43986]]</f>
        <v>50</v>
      </c>
      <c r="CP61">
        <f>+Casos_PN_CORR[[#This Row],[43988]]-Casos_PN_CORR[[#This Row],[43987]]</f>
        <v>0</v>
      </c>
      <c r="CQ61">
        <f>+Casos_PN_CORR[[#This Row],[43989]]-Casos_PN_CORR[[#This Row],[43988]]</f>
        <v>0</v>
      </c>
      <c r="CR61">
        <f>+Casos_PN_CORR[[#This Row],[43990]]-Casos_PN_CORR[[#This Row],[43989]]</f>
        <v>0</v>
      </c>
      <c r="CS61">
        <f>+Casos_PN_CORR[[#This Row],[43991]]-Casos_PN_CORR[[#This Row],[43990]]</f>
        <v>14</v>
      </c>
      <c r="CT61">
        <f>+Casos_PN_CORR[[#This Row],[43992]]-Casos_PN_CORR[[#This Row],[43991]]</f>
        <v>0</v>
      </c>
      <c r="CU61">
        <f>+Casos_PN_CORR[[#This Row],[43993]]-Casos_PN_CORR[[#This Row],[43992]]</f>
        <v>11</v>
      </c>
    </row>
    <row r="62" spans="1:99" x14ac:dyDescent="0.3">
      <c r="A62">
        <v>10101</v>
      </c>
      <c r="B62" s="2" t="s">
        <v>163</v>
      </c>
      <c r="C62" s="2" t="s">
        <v>163</v>
      </c>
      <c r="D62" s="2" t="s">
        <v>225</v>
      </c>
      <c r="E62" s="4">
        <f t="shared" si="0"/>
        <v>74</v>
      </c>
      <c r="F62">
        <f>+Casos_PN_CORR[[#This Row],[43900]]</f>
        <v>0</v>
      </c>
      <c r="G62">
        <f>+Casos_PN_CORR[[#This Row],[43901]]-Casos_PN_CORR[[#This Row],[43900]]</f>
        <v>0</v>
      </c>
      <c r="H62">
        <f>+Casos_PN_CORR[[#This Row],[43902]]-Casos_PN_CORR[[#This Row],[43901]]</f>
        <v>0</v>
      </c>
      <c r="I62">
        <f>+Casos_PN_CORR[[#This Row],[43903]]-Casos_PN_CORR[[#This Row],[43902]]</f>
        <v>0</v>
      </c>
      <c r="J62">
        <f>+Casos_PN_CORR[[#This Row],[43904]]-Casos_PN_CORR[[#This Row],[43903]]</f>
        <v>0</v>
      </c>
      <c r="K62">
        <f>+Casos_PN_CORR[[#This Row],[43905]]-Casos_PN_CORR[[#This Row],[43904]]</f>
        <v>0</v>
      </c>
      <c r="L62">
        <f>+Casos_PN_CORR[[#This Row],[43906]]-Casos_PN_CORR[[#This Row],[43905]]</f>
        <v>0</v>
      </c>
      <c r="M62">
        <f>+Casos_PN_CORR[[#This Row],[43907]]-Casos_PN_CORR[[#This Row],[43906]]</f>
        <v>0</v>
      </c>
      <c r="N62">
        <f>+Casos_PN_CORR[[#This Row],[43908]]-Casos_PN_CORR[[#This Row],[43907]]</f>
        <v>0</v>
      </c>
      <c r="O62">
        <f>+Casos_PN_CORR[[#This Row],[43909]]-Casos_PN_CORR[[#This Row],[43908]]</f>
        <v>0</v>
      </c>
      <c r="P62">
        <f>+Casos_PN_CORR[[#This Row],[43910]]-Casos_PN_CORR[[#This Row],[43909]]</f>
        <v>0</v>
      </c>
      <c r="Q62">
        <f>+Casos_PN_CORR[[#This Row],[43911]]-Casos_PN_CORR[[#This Row],[43910]]</f>
        <v>0</v>
      </c>
      <c r="R62">
        <f>+Casos_PN_CORR[[#This Row],[43912]]-Casos_PN_CORR[[#This Row],[43911]]</f>
        <v>0</v>
      </c>
      <c r="S62">
        <f>+Casos_PN_CORR[[#This Row],[43913]]-Casos_PN_CORR[[#This Row],[43912]]</f>
        <v>0</v>
      </c>
      <c r="T62">
        <f>+Casos_PN_CORR[[#This Row],[43914]]-Casos_PN_CORR[[#This Row],[43913]]</f>
        <v>0</v>
      </c>
      <c r="U62">
        <f>+Casos_PN_CORR[[#This Row],[43915]]-Casos_PN_CORR[[#This Row],[43914]]</f>
        <v>0</v>
      </c>
      <c r="V62">
        <f>+Casos_PN_CORR[[#This Row],[43916]]-Casos_PN_CORR[[#This Row],[43915]]</f>
        <v>0</v>
      </c>
      <c r="W62">
        <f>+Casos_PN_CORR[[#This Row],[43917]]-Casos_PN_CORR[[#This Row],[43916]]</f>
        <v>0</v>
      </c>
      <c r="X62">
        <f>+Casos_PN_CORR[[#This Row],[43918]]-Casos_PN_CORR[[#This Row],[43917]]</f>
        <v>0</v>
      </c>
      <c r="Y62">
        <f>+Casos_PN_CORR[[#This Row],[43919]]-Casos_PN_CORR[[#This Row],[43918]]</f>
        <v>0</v>
      </c>
      <c r="Z62">
        <f>+Casos_PN_CORR[[#This Row],[43920]]-Casos_PN_CORR[[#This Row],[43919]]</f>
        <v>0</v>
      </c>
      <c r="AA62">
        <f>+Casos_PN_CORR[[#This Row],[43921]]-Casos_PN_CORR[[#This Row],[43920]]</f>
        <v>0</v>
      </c>
      <c r="AB62">
        <f>+Casos_PN_CORR[[#This Row],[43922]]-Casos_PN_CORR[[#This Row],[43921]]</f>
        <v>0</v>
      </c>
      <c r="AC62">
        <f>+Casos_PN_CORR[[#This Row],[43923]]-Casos_PN_CORR[[#This Row],[43922]]</f>
        <v>0</v>
      </c>
      <c r="AD62">
        <f>+Casos_PN_CORR[[#This Row],[43924]]-Casos_PN_CORR[[#This Row],[43923]]</f>
        <v>0</v>
      </c>
      <c r="AE62">
        <f>+Casos_PN_CORR[[#This Row],[43925]]-Casos_PN_CORR[[#This Row],[43924]]</f>
        <v>0</v>
      </c>
      <c r="AF62">
        <f>+Casos_PN_CORR[[#This Row],[43926]]-Casos_PN_CORR[[#This Row],[43925]]</f>
        <v>0</v>
      </c>
      <c r="AG62">
        <f>+Casos_PN_CORR[[#This Row],[43927]]-Casos_PN_CORR[[#This Row],[43926]]</f>
        <v>0</v>
      </c>
      <c r="AH62">
        <f>+Casos_PN_CORR[[#This Row],[43928]]-Casos_PN_CORR[[#This Row],[43927]]</f>
        <v>0</v>
      </c>
      <c r="AI62">
        <f>+Casos_PN_CORR[[#This Row],[43929]]-Casos_PN_CORR[[#This Row],[43928]]</f>
        <v>0</v>
      </c>
      <c r="AJ62">
        <f>+Casos_PN_CORR[[#This Row],[43930]]-Casos_PN_CORR[[#This Row],[43929]]</f>
        <v>0</v>
      </c>
      <c r="AK62">
        <f>+Casos_PN_CORR[[#This Row],[43931]]-Casos_PN_CORR[[#This Row],[43930]]</f>
        <v>0</v>
      </c>
      <c r="AL62">
        <f>+Casos_PN_CORR[[#This Row],[43932]]-Casos_PN_CORR[[#This Row],[43931]]</f>
        <v>0</v>
      </c>
      <c r="AM62">
        <f>+Casos_PN_CORR[[#This Row],[43933]]-Casos_PN_CORR[[#This Row],[43932]]</f>
        <v>0</v>
      </c>
      <c r="AN62">
        <f>+Casos_PN_CORR[[#This Row],[43934]]-Casos_PN_CORR[[#This Row],[43933]]</f>
        <v>0</v>
      </c>
      <c r="AO62">
        <f>+Casos_PN_CORR[[#This Row],[43935]]-Casos_PN_CORR[[#This Row],[43934]]</f>
        <v>0</v>
      </c>
      <c r="AP62">
        <f>+Casos_PN_CORR[[#This Row],[43936]]-Casos_PN_CORR[[#This Row],[43935]]</f>
        <v>0</v>
      </c>
      <c r="AQ62">
        <f>+Casos_PN_CORR[[#This Row],[43937]]-Casos_PN_CORR[[#This Row],[43936]]</f>
        <v>0</v>
      </c>
      <c r="AR62">
        <f>+Casos_PN_CORR[[#This Row],[43938]]-Casos_PN_CORR[[#This Row],[43937]]</f>
        <v>0</v>
      </c>
      <c r="AS62">
        <f>+Casos_PN_CORR[[#This Row],[43939]]-Casos_PN_CORR[[#This Row],[43938]]</f>
        <v>0</v>
      </c>
      <c r="AT62">
        <f>+Casos_PN_CORR[[#This Row],[43940]]-Casos_PN_CORR[[#This Row],[43939]]</f>
        <v>0</v>
      </c>
      <c r="AU62">
        <f>+Casos_PN_CORR[[#This Row],[43941]]-Casos_PN_CORR[[#This Row],[43940]]</f>
        <v>0</v>
      </c>
      <c r="AV62">
        <f>+Casos_PN_CORR[[#This Row],[43942]]-Casos_PN_CORR[[#This Row],[43941]]</f>
        <v>0</v>
      </c>
      <c r="AW62">
        <f>+Casos_PN_CORR[[#This Row],[43943]]-Casos_PN_CORR[[#This Row],[43942]]</f>
        <v>0</v>
      </c>
      <c r="AX62">
        <f>+Casos_PN_CORR[[#This Row],[43944]]-Casos_PN_CORR[[#This Row],[43943]]</f>
        <v>0</v>
      </c>
      <c r="AY62">
        <f>+Casos_PN_CORR[[#This Row],[43945]]-Casos_PN_CORR[[#This Row],[43944]]</f>
        <v>0</v>
      </c>
      <c r="AZ62">
        <f>+Casos_PN_CORR[[#This Row],[43946]]-Casos_PN_CORR[[#This Row],[43945]]</f>
        <v>0</v>
      </c>
      <c r="BA62">
        <f>+Casos_PN_CORR[[#This Row],[43947]]-Casos_PN_CORR[[#This Row],[43946]]</f>
        <v>0</v>
      </c>
      <c r="BB62">
        <f>+Casos_PN_CORR[[#This Row],[43948]]-Casos_PN_CORR[[#This Row],[43947]]</f>
        <v>0</v>
      </c>
      <c r="BC62">
        <f>+Casos_PN_CORR[[#This Row],[43949]]-Casos_PN_CORR[[#This Row],[43948]]</f>
        <v>0</v>
      </c>
      <c r="BD62">
        <f>+Casos_PN_CORR[[#This Row],[43950]]-Casos_PN_CORR[[#This Row],[43949]]</f>
        <v>0</v>
      </c>
      <c r="BE62">
        <f>+Casos_PN_CORR[[#This Row],[43951]]-Casos_PN_CORR[[#This Row],[43950]]</f>
        <v>0</v>
      </c>
      <c r="BF62">
        <f>+Casos_PN_CORR[[#This Row],[43952]]-Casos_PN_CORR[[#This Row],[43951]]</f>
        <v>0</v>
      </c>
      <c r="BG62">
        <f>+Casos_PN_CORR[[#This Row],[43953]]-Casos_PN_CORR[[#This Row],[43952]]</f>
        <v>0</v>
      </c>
      <c r="BH62">
        <f>+Casos_PN_CORR[[#This Row],[43954]]-Casos_PN_CORR[[#This Row],[43953]]</f>
        <v>0</v>
      </c>
      <c r="BI62">
        <f>+Casos_PN_CORR[[#This Row],[43955]]-Casos_PN_CORR[[#This Row],[43954]]</f>
        <v>0</v>
      </c>
      <c r="BJ62">
        <f>+Casos_PN_CORR[[#This Row],[43956]]-Casos_PN_CORR[[#This Row],[43955]]</f>
        <v>0</v>
      </c>
      <c r="BK62">
        <f>+Casos_PN_CORR[[#This Row],[43957]]-Casos_PN_CORR[[#This Row],[43956]]</f>
        <v>0</v>
      </c>
      <c r="BL62">
        <f>+Casos_PN_CORR[[#This Row],[43958]]-Casos_PN_CORR[[#This Row],[43957]]</f>
        <v>0</v>
      </c>
      <c r="BM62">
        <f>+Casos_PN_CORR[[#This Row],[43959]]-Casos_PN_CORR[[#This Row],[43958]]</f>
        <v>0</v>
      </c>
      <c r="BN62">
        <f>+Casos_PN_CORR[[#This Row],[43960]]-Casos_PN_CORR[[#This Row],[43959]]</f>
        <v>0</v>
      </c>
      <c r="BO62">
        <f>+Casos_PN_CORR[[#This Row],[43961]]-Casos_PN_CORR[[#This Row],[43960]]</f>
        <v>0</v>
      </c>
      <c r="BP62">
        <f>+Casos_PN_CORR[[#This Row],[43962]]-Casos_PN_CORR[[#This Row],[43961]]</f>
        <v>0</v>
      </c>
      <c r="BQ62">
        <f>+Casos_PN_CORR[[#This Row],[43963]]-Casos_PN_CORR[[#This Row],[43962]]</f>
        <v>0</v>
      </c>
      <c r="BR62">
        <f>+Casos_PN_CORR[[#This Row],[43964]]-Casos_PN_CORR[[#This Row],[43963]]</f>
        <v>0</v>
      </c>
      <c r="BS62">
        <f>+Casos_PN_CORR[[#This Row],[43965]]-Casos_PN_CORR[[#This Row],[43964]]</f>
        <v>0</v>
      </c>
      <c r="BT62">
        <f>+Casos_PN_CORR[[#This Row],[43966]]-Casos_PN_CORR[[#This Row],[43965]]</f>
        <v>0</v>
      </c>
      <c r="BU62">
        <f>+Casos_PN_CORR[[#This Row],[43967]]-Casos_PN_CORR[[#This Row],[43966]]</f>
        <v>0</v>
      </c>
      <c r="BV62">
        <f>+Casos_PN_CORR[[#This Row],[43968]]-Casos_PN_CORR[[#This Row],[43967]]</f>
        <v>0</v>
      </c>
      <c r="BW62">
        <f>+Casos_PN_CORR[[#This Row],[43969]]-Casos_PN_CORR[[#This Row],[43968]]</f>
        <v>0</v>
      </c>
      <c r="BX62">
        <f>+Casos_PN_CORR[[#This Row],[43970]]-Casos_PN_CORR[[#This Row],[43969]]</f>
        <v>0</v>
      </c>
      <c r="BY62">
        <f>+Casos_PN_CORR[[#This Row],[43971]]-Casos_PN_CORR[[#This Row],[43970]]</f>
        <v>0</v>
      </c>
      <c r="BZ62">
        <f>+Casos_PN_CORR[[#This Row],[43972]]-Casos_PN_CORR[[#This Row],[43971]]</f>
        <v>0</v>
      </c>
      <c r="CA62">
        <f>+Casos_PN_CORR[[#This Row],[43973]]-Casos_PN_CORR[[#This Row],[43972]]</f>
        <v>0</v>
      </c>
      <c r="CB62">
        <f>+Casos_PN_CORR[[#This Row],[43974]]-Casos_PN_CORR[[#This Row],[43973]]</f>
        <v>0</v>
      </c>
      <c r="CC62">
        <f>+Casos_PN_CORR[[#This Row],[43975]]-Casos_PN_CORR[[#This Row],[43974]]</f>
        <v>0</v>
      </c>
      <c r="CD62">
        <f>+Casos_PN_CORR[[#This Row],[43976]]-Casos_PN_CORR[[#This Row],[43975]]</f>
        <v>0</v>
      </c>
      <c r="CE62">
        <f>+Casos_PN_CORR[[#This Row],[43977]]-Casos_PN_CORR[[#This Row],[43976]]</f>
        <v>0</v>
      </c>
      <c r="CF62">
        <f>+Casos_PN_CORR[[#This Row],[43978]]-Casos_PN_CORR[[#This Row],[43977]]</f>
        <v>0</v>
      </c>
      <c r="CG62">
        <f>+Casos_PN_CORR[[#This Row],[43979]]-Casos_PN_CORR[[#This Row],[43978]]</f>
        <v>0</v>
      </c>
      <c r="CH62">
        <f>+Casos_PN_CORR[[#This Row],[43980]]-Casos_PN_CORR[[#This Row],[43979]]</f>
        <v>0</v>
      </c>
      <c r="CI62">
        <f>+Casos_PN_CORR[[#This Row],[43981]]-Casos_PN_CORR[[#This Row],[43980]]</f>
        <v>0</v>
      </c>
      <c r="CJ62">
        <f>+Casos_PN_CORR[[#This Row],[43982]]-Casos_PN_CORR[[#This Row],[43981]]</f>
        <v>0</v>
      </c>
      <c r="CK62">
        <f>+Casos_PN_CORR[[#This Row],[43983]]-Casos_PN_CORR[[#This Row],[43982]]</f>
        <v>0</v>
      </c>
      <c r="CL62">
        <f>+Casos_PN_CORR[[#This Row],[43984]]-Casos_PN_CORR[[#This Row],[43983]]</f>
        <v>0</v>
      </c>
      <c r="CM62">
        <f>+Casos_PN_CORR[[#This Row],[43985]]-Casos_PN_CORR[[#This Row],[43984]]</f>
        <v>0</v>
      </c>
      <c r="CN62">
        <f>+Casos_PN_CORR[[#This Row],[43986]]-Casos_PN_CORR[[#This Row],[43985]]</f>
        <v>0</v>
      </c>
      <c r="CO62">
        <f>+Casos_PN_CORR[[#This Row],[43987]]-Casos_PN_CORR[[#This Row],[43986]]</f>
        <v>72</v>
      </c>
      <c r="CP62">
        <f>+Casos_PN_CORR[[#This Row],[43988]]-Casos_PN_CORR[[#This Row],[43987]]</f>
        <v>0</v>
      </c>
      <c r="CQ62">
        <f>+Casos_PN_CORR[[#This Row],[43989]]-Casos_PN_CORR[[#This Row],[43988]]</f>
        <v>0</v>
      </c>
      <c r="CR62">
        <f>+Casos_PN_CORR[[#This Row],[43990]]-Casos_PN_CORR[[#This Row],[43989]]</f>
        <v>0</v>
      </c>
      <c r="CS62">
        <f>+Casos_PN_CORR[[#This Row],[43991]]-Casos_PN_CORR[[#This Row],[43990]]</f>
        <v>1</v>
      </c>
      <c r="CT62">
        <f>+Casos_PN_CORR[[#This Row],[43992]]-Casos_PN_CORR[[#This Row],[43991]]</f>
        <v>0</v>
      </c>
      <c r="CU62">
        <f>+Casos_PN_CORR[[#This Row],[43993]]-Casos_PN_CORR[[#This Row],[43992]]</f>
        <v>1</v>
      </c>
    </row>
    <row r="63" spans="1:99" x14ac:dyDescent="0.3">
      <c r="A63">
        <v>40301</v>
      </c>
      <c r="B63" s="2" t="s">
        <v>154</v>
      </c>
      <c r="C63" s="2" t="s">
        <v>253</v>
      </c>
      <c r="D63" s="2" t="s">
        <v>254</v>
      </c>
      <c r="E63" s="4">
        <f t="shared" si="0"/>
        <v>73</v>
      </c>
      <c r="F63">
        <f>+Casos_PN_CORR[[#This Row],[43900]]</f>
        <v>0</v>
      </c>
      <c r="G63">
        <f>+Casos_PN_CORR[[#This Row],[43901]]-Casos_PN_CORR[[#This Row],[43900]]</f>
        <v>0</v>
      </c>
      <c r="H63">
        <f>+Casos_PN_CORR[[#This Row],[43902]]-Casos_PN_CORR[[#This Row],[43901]]</f>
        <v>0</v>
      </c>
      <c r="I63">
        <f>+Casos_PN_CORR[[#This Row],[43903]]-Casos_PN_CORR[[#This Row],[43902]]</f>
        <v>0</v>
      </c>
      <c r="J63">
        <f>+Casos_PN_CORR[[#This Row],[43904]]-Casos_PN_CORR[[#This Row],[43903]]</f>
        <v>0</v>
      </c>
      <c r="K63">
        <f>+Casos_PN_CORR[[#This Row],[43905]]-Casos_PN_CORR[[#This Row],[43904]]</f>
        <v>0</v>
      </c>
      <c r="L63">
        <f>+Casos_PN_CORR[[#This Row],[43906]]-Casos_PN_CORR[[#This Row],[43905]]</f>
        <v>0</v>
      </c>
      <c r="M63">
        <f>+Casos_PN_CORR[[#This Row],[43907]]-Casos_PN_CORR[[#This Row],[43906]]</f>
        <v>0</v>
      </c>
      <c r="N63">
        <f>+Casos_PN_CORR[[#This Row],[43908]]-Casos_PN_CORR[[#This Row],[43907]]</f>
        <v>0</v>
      </c>
      <c r="O63">
        <f>+Casos_PN_CORR[[#This Row],[43909]]-Casos_PN_CORR[[#This Row],[43908]]</f>
        <v>0</v>
      </c>
      <c r="P63">
        <f>+Casos_PN_CORR[[#This Row],[43910]]-Casos_PN_CORR[[#This Row],[43909]]</f>
        <v>0</v>
      </c>
      <c r="Q63">
        <f>+Casos_PN_CORR[[#This Row],[43911]]-Casos_PN_CORR[[#This Row],[43910]]</f>
        <v>0</v>
      </c>
      <c r="R63">
        <f>+Casos_PN_CORR[[#This Row],[43912]]-Casos_PN_CORR[[#This Row],[43911]]</f>
        <v>0</v>
      </c>
      <c r="S63">
        <f>+Casos_PN_CORR[[#This Row],[43913]]-Casos_PN_CORR[[#This Row],[43912]]</f>
        <v>0</v>
      </c>
      <c r="T63">
        <f>+Casos_PN_CORR[[#This Row],[43914]]-Casos_PN_CORR[[#This Row],[43913]]</f>
        <v>0</v>
      </c>
      <c r="U63">
        <f>+Casos_PN_CORR[[#This Row],[43915]]-Casos_PN_CORR[[#This Row],[43914]]</f>
        <v>0</v>
      </c>
      <c r="V63">
        <f>+Casos_PN_CORR[[#This Row],[43916]]-Casos_PN_CORR[[#This Row],[43915]]</f>
        <v>0</v>
      </c>
      <c r="W63">
        <f>+Casos_PN_CORR[[#This Row],[43917]]-Casos_PN_CORR[[#This Row],[43916]]</f>
        <v>0</v>
      </c>
      <c r="X63">
        <f>+Casos_PN_CORR[[#This Row],[43918]]-Casos_PN_CORR[[#This Row],[43917]]</f>
        <v>0</v>
      </c>
      <c r="Y63">
        <f>+Casos_PN_CORR[[#This Row],[43919]]-Casos_PN_CORR[[#This Row],[43918]]</f>
        <v>0</v>
      </c>
      <c r="Z63">
        <f>+Casos_PN_CORR[[#This Row],[43920]]-Casos_PN_CORR[[#This Row],[43919]]</f>
        <v>0</v>
      </c>
      <c r="AA63">
        <f>+Casos_PN_CORR[[#This Row],[43921]]-Casos_PN_CORR[[#This Row],[43920]]</f>
        <v>0</v>
      </c>
      <c r="AB63">
        <f>+Casos_PN_CORR[[#This Row],[43922]]-Casos_PN_CORR[[#This Row],[43921]]</f>
        <v>0</v>
      </c>
      <c r="AC63">
        <f>+Casos_PN_CORR[[#This Row],[43923]]-Casos_PN_CORR[[#This Row],[43922]]</f>
        <v>0</v>
      </c>
      <c r="AD63">
        <f>+Casos_PN_CORR[[#This Row],[43924]]-Casos_PN_CORR[[#This Row],[43923]]</f>
        <v>0</v>
      </c>
      <c r="AE63">
        <f>+Casos_PN_CORR[[#This Row],[43925]]-Casos_PN_CORR[[#This Row],[43924]]</f>
        <v>0</v>
      </c>
      <c r="AF63">
        <f>+Casos_PN_CORR[[#This Row],[43926]]-Casos_PN_CORR[[#This Row],[43925]]</f>
        <v>0</v>
      </c>
      <c r="AG63">
        <f>+Casos_PN_CORR[[#This Row],[43927]]-Casos_PN_CORR[[#This Row],[43926]]</f>
        <v>0</v>
      </c>
      <c r="AH63">
        <f>+Casos_PN_CORR[[#This Row],[43928]]-Casos_PN_CORR[[#This Row],[43927]]</f>
        <v>0</v>
      </c>
      <c r="AI63">
        <f>+Casos_PN_CORR[[#This Row],[43929]]-Casos_PN_CORR[[#This Row],[43928]]</f>
        <v>0</v>
      </c>
      <c r="AJ63">
        <f>+Casos_PN_CORR[[#This Row],[43930]]-Casos_PN_CORR[[#This Row],[43929]]</f>
        <v>0</v>
      </c>
      <c r="AK63">
        <f>+Casos_PN_CORR[[#This Row],[43931]]-Casos_PN_CORR[[#This Row],[43930]]</f>
        <v>0</v>
      </c>
      <c r="AL63">
        <f>+Casos_PN_CORR[[#This Row],[43932]]-Casos_PN_CORR[[#This Row],[43931]]</f>
        <v>0</v>
      </c>
      <c r="AM63">
        <f>+Casos_PN_CORR[[#This Row],[43933]]-Casos_PN_CORR[[#This Row],[43932]]</f>
        <v>0</v>
      </c>
      <c r="AN63">
        <f>+Casos_PN_CORR[[#This Row],[43934]]-Casos_PN_CORR[[#This Row],[43933]]</f>
        <v>0</v>
      </c>
      <c r="AO63">
        <f>+Casos_PN_CORR[[#This Row],[43935]]-Casos_PN_CORR[[#This Row],[43934]]</f>
        <v>0</v>
      </c>
      <c r="AP63">
        <f>+Casos_PN_CORR[[#This Row],[43936]]-Casos_PN_CORR[[#This Row],[43935]]</f>
        <v>0</v>
      </c>
      <c r="AQ63">
        <f>+Casos_PN_CORR[[#This Row],[43937]]-Casos_PN_CORR[[#This Row],[43936]]</f>
        <v>0</v>
      </c>
      <c r="AR63">
        <f>+Casos_PN_CORR[[#This Row],[43938]]-Casos_PN_CORR[[#This Row],[43937]]</f>
        <v>0</v>
      </c>
      <c r="AS63">
        <f>+Casos_PN_CORR[[#This Row],[43939]]-Casos_PN_CORR[[#This Row],[43938]]</f>
        <v>0</v>
      </c>
      <c r="AT63">
        <f>+Casos_PN_CORR[[#This Row],[43940]]-Casos_PN_CORR[[#This Row],[43939]]</f>
        <v>0</v>
      </c>
      <c r="AU63">
        <f>+Casos_PN_CORR[[#This Row],[43941]]-Casos_PN_CORR[[#This Row],[43940]]</f>
        <v>0</v>
      </c>
      <c r="AV63">
        <f>+Casos_PN_CORR[[#This Row],[43942]]-Casos_PN_CORR[[#This Row],[43941]]</f>
        <v>0</v>
      </c>
      <c r="AW63">
        <f>+Casos_PN_CORR[[#This Row],[43943]]-Casos_PN_CORR[[#This Row],[43942]]</f>
        <v>0</v>
      </c>
      <c r="AX63">
        <f>+Casos_PN_CORR[[#This Row],[43944]]-Casos_PN_CORR[[#This Row],[43943]]</f>
        <v>0</v>
      </c>
      <c r="AY63">
        <f>+Casos_PN_CORR[[#This Row],[43945]]-Casos_PN_CORR[[#This Row],[43944]]</f>
        <v>0</v>
      </c>
      <c r="AZ63">
        <f>+Casos_PN_CORR[[#This Row],[43946]]-Casos_PN_CORR[[#This Row],[43945]]</f>
        <v>0</v>
      </c>
      <c r="BA63">
        <f>+Casos_PN_CORR[[#This Row],[43947]]-Casos_PN_CORR[[#This Row],[43946]]</f>
        <v>0</v>
      </c>
      <c r="BB63">
        <f>+Casos_PN_CORR[[#This Row],[43948]]-Casos_PN_CORR[[#This Row],[43947]]</f>
        <v>0</v>
      </c>
      <c r="BC63">
        <f>+Casos_PN_CORR[[#This Row],[43949]]-Casos_PN_CORR[[#This Row],[43948]]</f>
        <v>0</v>
      </c>
      <c r="BD63">
        <f>+Casos_PN_CORR[[#This Row],[43950]]-Casos_PN_CORR[[#This Row],[43949]]</f>
        <v>0</v>
      </c>
      <c r="BE63">
        <f>+Casos_PN_CORR[[#This Row],[43951]]-Casos_PN_CORR[[#This Row],[43950]]</f>
        <v>0</v>
      </c>
      <c r="BF63">
        <f>+Casos_PN_CORR[[#This Row],[43952]]-Casos_PN_CORR[[#This Row],[43951]]</f>
        <v>0</v>
      </c>
      <c r="BG63">
        <f>+Casos_PN_CORR[[#This Row],[43953]]-Casos_PN_CORR[[#This Row],[43952]]</f>
        <v>0</v>
      </c>
      <c r="BH63">
        <f>+Casos_PN_CORR[[#This Row],[43954]]-Casos_PN_CORR[[#This Row],[43953]]</f>
        <v>0</v>
      </c>
      <c r="BI63">
        <f>+Casos_PN_CORR[[#This Row],[43955]]-Casos_PN_CORR[[#This Row],[43954]]</f>
        <v>0</v>
      </c>
      <c r="BJ63">
        <f>+Casos_PN_CORR[[#This Row],[43956]]-Casos_PN_CORR[[#This Row],[43955]]</f>
        <v>0</v>
      </c>
      <c r="BK63">
        <f>+Casos_PN_CORR[[#This Row],[43957]]-Casos_PN_CORR[[#This Row],[43956]]</f>
        <v>0</v>
      </c>
      <c r="BL63">
        <f>+Casos_PN_CORR[[#This Row],[43958]]-Casos_PN_CORR[[#This Row],[43957]]</f>
        <v>0</v>
      </c>
      <c r="BM63">
        <f>+Casos_PN_CORR[[#This Row],[43959]]-Casos_PN_CORR[[#This Row],[43958]]</f>
        <v>0</v>
      </c>
      <c r="BN63">
        <f>+Casos_PN_CORR[[#This Row],[43960]]-Casos_PN_CORR[[#This Row],[43959]]</f>
        <v>0</v>
      </c>
      <c r="BO63">
        <f>+Casos_PN_CORR[[#This Row],[43961]]-Casos_PN_CORR[[#This Row],[43960]]</f>
        <v>0</v>
      </c>
      <c r="BP63">
        <f>+Casos_PN_CORR[[#This Row],[43962]]-Casos_PN_CORR[[#This Row],[43961]]</f>
        <v>0</v>
      </c>
      <c r="BQ63">
        <f>+Casos_PN_CORR[[#This Row],[43963]]-Casos_PN_CORR[[#This Row],[43962]]</f>
        <v>0</v>
      </c>
      <c r="BR63">
        <f>+Casos_PN_CORR[[#This Row],[43964]]-Casos_PN_CORR[[#This Row],[43963]]</f>
        <v>0</v>
      </c>
      <c r="BS63">
        <f>+Casos_PN_CORR[[#This Row],[43965]]-Casos_PN_CORR[[#This Row],[43964]]</f>
        <v>0</v>
      </c>
      <c r="BT63">
        <f>+Casos_PN_CORR[[#This Row],[43966]]-Casos_PN_CORR[[#This Row],[43965]]</f>
        <v>0</v>
      </c>
      <c r="BU63">
        <f>+Casos_PN_CORR[[#This Row],[43967]]-Casos_PN_CORR[[#This Row],[43966]]</f>
        <v>0</v>
      </c>
      <c r="BV63">
        <f>+Casos_PN_CORR[[#This Row],[43968]]-Casos_PN_CORR[[#This Row],[43967]]</f>
        <v>0</v>
      </c>
      <c r="BW63">
        <f>+Casos_PN_CORR[[#This Row],[43969]]-Casos_PN_CORR[[#This Row],[43968]]</f>
        <v>0</v>
      </c>
      <c r="BX63">
        <f>+Casos_PN_CORR[[#This Row],[43970]]-Casos_PN_CORR[[#This Row],[43969]]</f>
        <v>0</v>
      </c>
      <c r="BY63">
        <f>+Casos_PN_CORR[[#This Row],[43971]]-Casos_PN_CORR[[#This Row],[43970]]</f>
        <v>0</v>
      </c>
      <c r="BZ63">
        <f>+Casos_PN_CORR[[#This Row],[43972]]-Casos_PN_CORR[[#This Row],[43971]]</f>
        <v>0</v>
      </c>
      <c r="CA63">
        <f>+Casos_PN_CORR[[#This Row],[43973]]-Casos_PN_CORR[[#This Row],[43972]]</f>
        <v>0</v>
      </c>
      <c r="CB63">
        <f>+Casos_PN_CORR[[#This Row],[43974]]-Casos_PN_CORR[[#This Row],[43973]]</f>
        <v>0</v>
      </c>
      <c r="CC63">
        <f>+Casos_PN_CORR[[#This Row],[43975]]-Casos_PN_CORR[[#This Row],[43974]]</f>
        <v>0</v>
      </c>
      <c r="CD63">
        <f>+Casos_PN_CORR[[#This Row],[43976]]-Casos_PN_CORR[[#This Row],[43975]]</f>
        <v>0</v>
      </c>
      <c r="CE63">
        <f>+Casos_PN_CORR[[#This Row],[43977]]-Casos_PN_CORR[[#This Row],[43976]]</f>
        <v>0</v>
      </c>
      <c r="CF63">
        <f>+Casos_PN_CORR[[#This Row],[43978]]-Casos_PN_CORR[[#This Row],[43977]]</f>
        <v>0</v>
      </c>
      <c r="CG63">
        <f>+Casos_PN_CORR[[#This Row],[43979]]-Casos_PN_CORR[[#This Row],[43978]]</f>
        <v>0</v>
      </c>
      <c r="CH63">
        <f>+Casos_PN_CORR[[#This Row],[43980]]-Casos_PN_CORR[[#This Row],[43979]]</f>
        <v>0</v>
      </c>
      <c r="CI63">
        <f>+Casos_PN_CORR[[#This Row],[43981]]-Casos_PN_CORR[[#This Row],[43980]]</f>
        <v>0</v>
      </c>
      <c r="CJ63">
        <f>+Casos_PN_CORR[[#This Row],[43982]]-Casos_PN_CORR[[#This Row],[43981]]</f>
        <v>0</v>
      </c>
      <c r="CK63">
        <f>+Casos_PN_CORR[[#This Row],[43983]]-Casos_PN_CORR[[#This Row],[43982]]</f>
        <v>0</v>
      </c>
      <c r="CL63">
        <f>+Casos_PN_CORR[[#This Row],[43984]]-Casos_PN_CORR[[#This Row],[43983]]</f>
        <v>0</v>
      </c>
      <c r="CM63">
        <f>+Casos_PN_CORR[[#This Row],[43985]]-Casos_PN_CORR[[#This Row],[43984]]</f>
        <v>0</v>
      </c>
      <c r="CN63">
        <f>+Casos_PN_CORR[[#This Row],[43986]]-Casos_PN_CORR[[#This Row],[43985]]</f>
        <v>0</v>
      </c>
      <c r="CO63">
        <f>+Casos_PN_CORR[[#This Row],[43987]]-Casos_PN_CORR[[#This Row],[43986]]</f>
        <v>71</v>
      </c>
      <c r="CP63">
        <f>+Casos_PN_CORR[[#This Row],[43988]]-Casos_PN_CORR[[#This Row],[43987]]</f>
        <v>0</v>
      </c>
      <c r="CQ63">
        <f>+Casos_PN_CORR[[#This Row],[43989]]-Casos_PN_CORR[[#This Row],[43988]]</f>
        <v>0</v>
      </c>
      <c r="CR63">
        <f>+Casos_PN_CORR[[#This Row],[43990]]-Casos_PN_CORR[[#This Row],[43989]]</f>
        <v>0</v>
      </c>
      <c r="CS63">
        <f>+Casos_PN_CORR[[#This Row],[43991]]-Casos_PN_CORR[[#This Row],[43990]]</f>
        <v>2</v>
      </c>
      <c r="CT63">
        <f>+Casos_PN_CORR[[#This Row],[43992]]-Casos_PN_CORR[[#This Row],[43991]]</f>
        <v>0</v>
      </c>
      <c r="CU63">
        <f>+Casos_PN_CORR[[#This Row],[43993]]-Casos_PN_CORR[[#This Row],[43992]]</f>
        <v>0</v>
      </c>
    </row>
    <row r="64" spans="1:99" x14ac:dyDescent="0.3">
      <c r="A64">
        <v>40401</v>
      </c>
      <c r="B64" s="2" t="s">
        <v>154</v>
      </c>
      <c r="C64" s="2" t="s">
        <v>234</v>
      </c>
      <c r="D64" s="2" t="s">
        <v>319</v>
      </c>
      <c r="E64" s="4">
        <f t="shared" si="0"/>
        <v>62</v>
      </c>
      <c r="F64">
        <f>+Casos_PN_CORR[[#This Row],[43900]]</f>
        <v>0</v>
      </c>
      <c r="G64">
        <f>+Casos_PN_CORR[[#This Row],[43901]]-Casos_PN_CORR[[#This Row],[43900]]</f>
        <v>0</v>
      </c>
      <c r="H64">
        <f>+Casos_PN_CORR[[#This Row],[43902]]-Casos_PN_CORR[[#This Row],[43901]]</f>
        <v>0</v>
      </c>
      <c r="I64">
        <f>+Casos_PN_CORR[[#This Row],[43903]]-Casos_PN_CORR[[#This Row],[43902]]</f>
        <v>0</v>
      </c>
      <c r="J64">
        <f>+Casos_PN_CORR[[#This Row],[43904]]-Casos_PN_CORR[[#This Row],[43903]]</f>
        <v>0</v>
      </c>
      <c r="K64">
        <f>+Casos_PN_CORR[[#This Row],[43905]]-Casos_PN_CORR[[#This Row],[43904]]</f>
        <v>0</v>
      </c>
      <c r="L64">
        <f>+Casos_PN_CORR[[#This Row],[43906]]-Casos_PN_CORR[[#This Row],[43905]]</f>
        <v>0</v>
      </c>
      <c r="M64">
        <f>+Casos_PN_CORR[[#This Row],[43907]]-Casos_PN_CORR[[#This Row],[43906]]</f>
        <v>0</v>
      </c>
      <c r="N64">
        <f>+Casos_PN_CORR[[#This Row],[43908]]-Casos_PN_CORR[[#This Row],[43907]]</f>
        <v>0</v>
      </c>
      <c r="O64">
        <f>+Casos_PN_CORR[[#This Row],[43909]]-Casos_PN_CORR[[#This Row],[43908]]</f>
        <v>0</v>
      </c>
      <c r="P64">
        <f>+Casos_PN_CORR[[#This Row],[43910]]-Casos_PN_CORR[[#This Row],[43909]]</f>
        <v>0</v>
      </c>
      <c r="Q64">
        <f>+Casos_PN_CORR[[#This Row],[43911]]-Casos_PN_CORR[[#This Row],[43910]]</f>
        <v>0</v>
      </c>
      <c r="R64">
        <f>+Casos_PN_CORR[[#This Row],[43912]]-Casos_PN_CORR[[#This Row],[43911]]</f>
        <v>0</v>
      </c>
      <c r="S64">
        <f>+Casos_PN_CORR[[#This Row],[43913]]-Casos_PN_CORR[[#This Row],[43912]]</f>
        <v>0</v>
      </c>
      <c r="T64">
        <f>+Casos_PN_CORR[[#This Row],[43914]]-Casos_PN_CORR[[#This Row],[43913]]</f>
        <v>0</v>
      </c>
      <c r="U64">
        <f>+Casos_PN_CORR[[#This Row],[43915]]-Casos_PN_CORR[[#This Row],[43914]]</f>
        <v>0</v>
      </c>
      <c r="V64">
        <f>+Casos_PN_CORR[[#This Row],[43916]]-Casos_PN_CORR[[#This Row],[43915]]</f>
        <v>0</v>
      </c>
      <c r="W64">
        <f>+Casos_PN_CORR[[#This Row],[43917]]-Casos_PN_CORR[[#This Row],[43916]]</f>
        <v>0</v>
      </c>
      <c r="X64">
        <f>+Casos_PN_CORR[[#This Row],[43918]]-Casos_PN_CORR[[#This Row],[43917]]</f>
        <v>0</v>
      </c>
      <c r="Y64">
        <f>+Casos_PN_CORR[[#This Row],[43919]]-Casos_PN_CORR[[#This Row],[43918]]</f>
        <v>0</v>
      </c>
      <c r="Z64">
        <f>+Casos_PN_CORR[[#This Row],[43920]]-Casos_PN_CORR[[#This Row],[43919]]</f>
        <v>0</v>
      </c>
      <c r="AA64">
        <f>+Casos_PN_CORR[[#This Row],[43921]]-Casos_PN_CORR[[#This Row],[43920]]</f>
        <v>0</v>
      </c>
      <c r="AB64">
        <f>+Casos_PN_CORR[[#This Row],[43922]]-Casos_PN_CORR[[#This Row],[43921]]</f>
        <v>0</v>
      </c>
      <c r="AC64">
        <f>+Casos_PN_CORR[[#This Row],[43923]]-Casos_PN_CORR[[#This Row],[43922]]</f>
        <v>0</v>
      </c>
      <c r="AD64">
        <f>+Casos_PN_CORR[[#This Row],[43924]]-Casos_PN_CORR[[#This Row],[43923]]</f>
        <v>0</v>
      </c>
      <c r="AE64">
        <f>+Casos_PN_CORR[[#This Row],[43925]]-Casos_PN_CORR[[#This Row],[43924]]</f>
        <v>0</v>
      </c>
      <c r="AF64">
        <f>+Casos_PN_CORR[[#This Row],[43926]]-Casos_PN_CORR[[#This Row],[43925]]</f>
        <v>0</v>
      </c>
      <c r="AG64">
        <f>+Casos_PN_CORR[[#This Row],[43927]]-Casos_PN_CORR[[#This Row],[43926]]</f>
        <v>0</v>
      </c>
      <c r="AH64">
        <f>+Casos_PN_CORR[[#This Row],[43928]]-Casos_PN_CORR[[#This Row],[43927]]</f>
        <v>0</v>
      </c>
      <c r="AI64">
        <f>+Casos_PN_CORR[[#This Row],[43929]]-Casos_PN_CORR[[#This Row],[43928]]</f>
        <v>0</v>
      </c>
      <c r="AJ64">
        <f>+Casos_PN_CORR[[#This Row],[43930]]-Casos_PN_CORR[[#This Row],[43929]]</f>
        <v>0</v>
      </c>
      <c r="AK64">
        <f>+Casos_PN_CORR[[#This Row],[43931]]-Casos_PN_CORR[[#This Row],[43930]]</f>
        <v>0</v>
      </c>
      <c r="AL64">
        <f>+Casos_PN_CORR[[#This Row],[43932]]-Casos_PN_CORR[[#This Row],[43931]]</f>
        <v>0</v>
      </c>
      <c r="AM64">
        <f>+Casos_PN_CORR[[#This Row],[43933]]-Casos_PN_CORR[[#This Row],[43932]]</f>
        <v>0</v>
      </c>
      <c r="AN64">
        <f>+Casos_PN_CORR[[#This Row],[43934]]-Casos_PN_CORR[[#This Row],[43933]]</f>
        <v>0</v>
      </c>
      <c r="AO64">
        <f>+Casos_PN_CORR[[#This Row],[43935]]-Casos_PN_CORR[[#This Row],[43934]]</f>
        <v>0</v>
      </c>
      <c r="AP64">
        <f>+Casos_PN_CORR[[#This Row],[43936]]-Casos_PN_CORR[[#This Row],[43935]]</f>
        <v>0</v>
      </c>
      <c r="AQ64">
        <f>+Casos_PN_CORR[[#This Row],[43937]]-Casos_PN_CORR[[#This Row],[43936]]</f>
        <v>0</v>
      </c>
      <c r="AR64">
        <f>+Casos_PN_CORR[[#This Row],[43938]]-Casos_PN_CORR[[#This Row],[43937]]</f>
        <v>0</v>
      </c>
      <c r="AS64">
        <f>+Casos_PN_CORR[[#This Row],[43939]]-Casos_PN_CORR[[#This Row],[43938]]</f>
        <v>0</v>
      </c>
      <c r="AT64">
        <f>+Casos_PN_CORR[[#This Row],[43940]]-Casos_PN_CORR[[#This Row],[43939]]</f>
        <v>0</v>
      </c>
      <c r="AU64">
        <f>+Casos_PN_CORR[[#This Row],[43941]]-Casos_PN_CORR[[#This Row],[43940]]</f>
        <v>0</v>
      </c>
      <c r="AV64">
        <f>+Casos_PN_CORR[[#This Row],[43942]]-Casos_PN_CORR[[#This Row],[43941]]</f>
        <v>0</v>
      </c>
      <c r="AW64">
        <f>+Casos_PN_CORR[[#This Row],[43943]]-Casos_PN_CORR[[#This Row],[43942]]</f>
        <v>0</v>
      </c>
      <c r="AX64">
        <f>+Casos_PN_CORR[[#This Row],[43944]]-Casos_PN_CORR[[#This Row],[43943]]</f>
        <v>0</v>
      </c>
      <c r="AY64">
        <f>+Casos_PN_CORR[[#This Row],[43945]]-Casos_PN_CORR[[#This Row],[43944]]</f>
        <v>0</v>
      </c>
      <c r="AZ64">
        <f>+Casos_PN_CORR[[#This Row],[43946]]-Casos_PN_CORR[[#This Row],[43945]]</f>
        <v>0</v>
      </c>
      <c r="BA64">
        <f>+Casos_PN_CORR[[#This Row],[43947]]-Casos_PN_CORR[[#This Row],[43946]]</f>
        <v>0</v>
      </c>
      <c r="BB64">
        <f>+Casos_PN_CORR[[#This Row],[43948]]-Casos_PN_CORR[[#This Row],[43947]]</f>
        <v>0</v>
      </c>
      <c r="BC64">
        <f>+Casos_PN_CORR[[#This Row],[43949]]-Casos_PN_CORR[[#This Row],[43948]]</f>
        <v>0</v>
      </c>
      <c r="BD64">
        <f>+Casos_PN_CORR[[#This Row],[43950]]-Casos_PN_CORR[[#This Row],[43949]]</f>
        <v>0</v>
      </c>
      <c r="BE64">
        <f>+Casos_PN_CORR[[#This Row],[43951]]-Casos_PN_CORR[[#This Row],[43950]]</f>
        <v>0</v>
      </c>
      <c r="BF64">
        <f>+Casos_PN_CORR[[#This Row],[43952]]-Casos_PN_CORR[[#This Row],[43951]]</f>
        <v>0</v>
      </c>
      <c r="BG64">
        <f>+Casos_PN_CORR[[#This Row],[43953]]-Casos_PN_CORR[[#This Row],[43952]]</f>
        <v>0</v>
      </c>
      <c r="BH64">
        <f>+Casos_PN_CORR[[#This Row],[43954]]-Casos_PN_CORR[[#This Row],[43953]]</f>
        <v>0</v>
      </c>
      <c r="BI64">
        <f>+Casos_PN_CORR[[#This Row],[43955]]-Casos_PN_CORR[[#This Row],[43954]]</f>
        <v>0</v>
      </c>
      <c r="BJ64">
        <f>+Casos_PN_CORR[[#This Row],[43956]]-Casos_PN_CORR[[#This Row],[43955]]</f>
        <v>0</v>
      </c>
      <c r="BK64">
        <f>+Casos_PN_CORR[[#This Row],[43957]]-Casos_PN_CORR[[#This Row],[43956]]</f>
        <v>0</v>
      </c>
      <c r="BL64">
        <f>+Casos_PN_CORR[[#This Row],[43958]]-Casos_PN_CORR[[#This Row],[43957]]</f>
        <v>0</v>
      </c>
      <c r="BM64">
        <f>+Casos_PN_CORR[[#This Row],[43959]]-Casos_PN_CORR[[#This Row],[43958]]</f>
        <v>0</v>
      </c>
      <c r="BN64">
        <f>+Casos_PN_CORR[[#This Row],[43960]]-Casos_PN_CORR[[#This Row],[43959]]</f>
        <v>0</v>
      </c>
      <c r="BO64">
        <f>+Casos_PN_CORR[[#This Row],[43961]]-Casos_PN_CORR[[#This Row],[43960]]</f>
        <v>0</v>
      </c>
      <c r="BP64">
        <f>+Casos_PN_CORR[[#This Row],[43962]]-Casos_PN_CORR[[#This Row],[43961]]</f>
        <v>0</v>
      </c>
      <c r="BQ64">
        <f>+Casos_PN_CORR[[#This Row],[43963]]-Casos_PN_CORR[[#This Row],[43962]]</f>
        <v>0</v>
      </c>
      <c r="BR64">
        <f>+Casos_PN_CORR[[#This Row],[43964]]-Casos_PN_CORR[[#This Row],[43963]]</f>
        <v>0</v>
      </c>
      <c r="BS64">
        <f>+Casos_PN_CORR[[#This Row],[43965]]-Casos_PN_CORR[[#This Row],[43964]]</f>
        <v>0</v>
      </c>
      <c r="BT64">
        <f>+Casos_PN_CORR[[#This Row],[43966]]-Casos_PN_CORR[[#This Row],[43965]]</f>
        <v>0</v>
      </c>
      <c r="BU64">
        <f>+Casos_PN_CORR[[#This Row],[43967]]-Casos_PN_CORR[[#This Row],[43966]]</f>
        <v>0</v>
      </c>
      <c r="BV64">
        <f>+Casos_PN_CORR[[#This Row],[43968]]-Casos_PN_CORR[[#This Row],[43967]]</f>
        <v>0</v>
      </c>
      <c r="BW64">
        <f>+Casos_PN_CORR[[#This Row],[43969]]-Casos_PN_CORR[[#This Row],[43968]]</f>
        <v>0</v>
      </c>
      <c r="BX64">
        <f>+Casos_PN_CORR[[#This Row],[43970]]-Casos_PN_CORR[[#This Row],[43969]]</f>
        <v>0</v>
      </c>
      <c r="BY64">
        <f>+Casos_PN_CORR[[#This Row],[43971]]-Casos_PN_CORR[[#This Row],[43970]]</f>
        <v>0</v>
      </c>
      <c r="BZ64">
        <f>+Casos_PN_CORR[[#This Row],[43972]]-Casos_PN_CORR[[#This Row],[43971]]</f>
        <v>0</v>
      </c>
      <c r="CA64">
        <f>+Casos_PN_CORR[[#This Row],[43973]]-Casos_PN_CORR[[#This Row],[43972]]</f>
        <v>0</v>
      </c>
      <c r="CB64">
        <f>+Casos_PN_CORR[[#This Row],[43974]]-Casos_PN_CORR[[#This Row],[43973]]</f>
        <v>0</v>
      </c>
      <c r="CC64">
        <f>+Casos_PN_CORR[[#This Row],[43975]]-Casos_PN_CORR[[#This Row],[43974]]</f>
        <v>0</v>
      </c>
      <c r="CD64">
        <f>+Casos_PN_CORR[[#This Row],[43976]]-Casos_PN_CORR[[#This Row],[43975]]</f>
        <v>0</v>
      </c>
      <c r="CE64">
        <f>+Casos_PN_CORR[[#This Row],[43977]]-Casos_PN_CORR[[#This Row],[43976]]</f>
        <v>0</v>
      </c>
      <c r="CF64">
        <f>+Casos_PN_CORR[[#This Row],[43978]]-Casos_PN_CORR[[#This Row],[43977]]</f>
        <v>0</v>
      </c>
      <c r="CG64">
        <f>+Casos_PN_CORR[[#This Row],[43979]]-Casos_PN_CORR[[#This Row],[43978]]</f>
        <v>0</v>
      </c>
      <c r="CH64">
        <f>+Casos_PN_CORR[[#This Row],[43980]]-Casos_PN_CORR[[#This Row],[43979]]</f>
        <v>0</v>
      </c>
      <c r="CI64">
        <f>+Casos_PN_CORR[[#This Row],[43981]]-Casos_PN_CORR[[#This Row],[43980]]</f>
        <v>0</v>
      </c>
      <c r="CJ64">
        <f>+Casos_PN_CORR[[#This Row],[43982]]-Casos_PN_CORR[[#This Row],[43981]]</f>
        <v>0</v>
      </c>
      <c r="CK64">
        <f>+Casos_PN_CORR[[#This Row],[43983]]-Casos_PN_CORR[[#This Row],[43982]]</f>
        <v>0</v>
      </c>
      <c r="CL64">
        <f>+Casos_PN_CORR[[#This Row],[43984]]-Casos_PN_CORR[[#This Row],[43983]]</f>
        <v>0</v>
      </c>
      <c r="CM64">
        <f>+Casos_PN_CORR[[#This Row],[43985]]-Casos_PN_CORR[[#This Row],[43984]]</f>
        <v>0</v>
      </c>
      <c r="CN64">
        <f>+Casos_PN_CORR[[#This Row],[43986]]-Casos_PN_CORR[[#This Row],[43985]]</f>
        <v>0</v>
      </c>
      <c r="CO64">
        <f>+Casos_PN_CORR[[#This Row],[43987]]-Casos_PN_CORR[[#This Row],[43986]]</f>
        <v>55</v>
      </c>
      <c r="CP64">
        <f>+Casos_PN_CORR[[#This Row],[43988]]-Casos_PN_CORR[[#This Row],[43987]]</f>
        <v>0</v>
      </c>
      <c r="CQ64">
        <f>+Casos_PN_CORR[[#This Row],[43989]]-Casos_PN_CORR[[#This Row],[43988]]</f>
        <v>0</v>
      </c>
      <c r="CR64">
        <f>+Casos_PN_CORR[[#This Row],[43990]]-Casos_PN_CORR[[#This Row],[43989]]</f>
        <v>0</v>
      </c>
      <c r="CS64">
        <f>+Casos_PN_CORR[[#This Row],[43991]]-Casos_PN_CORR[[#This Row],[43990]]</f>
        <v>2</v>
      </c>
      <c r="CT64">
        <f>+Casos_PN_CORR[[#This Row],[43992]]-Casos_PN_CORR[[#This Row],[43991]]</f>
        <v>0</v>
      </c>
      <c r="CU64">
        <f>+Casos_PN_CORR[[#This Row],[43993]]-Casos_PN_CORR[[#This Row],[43992]]</f>
        <v>5</v>
      </c>
    </row>
    <row r="65" spans="1:99" x14ac:dyDescent="0.3">
      <c r="A65">
        <v>90403</v>
      </c>
      <c r="B65" s="2" t="s">
        <v>114</v>
      </c>
      <c r="C65" s="2" t="s">
        <v>238</v>
      </c>
      <c r="D65" s="2" t="s">
        <v>469</v>
      </c>
      <c r="E65" s="4">
        <f t="shared" si="0"/>
        <v>60</v>
      </c>
      <c r="F65">
        <f>+Casos_PN_CORR[[#This Row],[43900]]</f>
        <v>0</v>
      </c>
      <c r="G65">
        <f>+Casos_PN_CORR[[#This Row],[43901]]-Casos_PN_CORR[[#This Row],[43900]]</f>
        <v>0</v>
      </c>
      <c r="H65">
        <f>+Casos_PN_CORR[[#This Row],[43902]]-Casos_PN_CORR[[#This Row],[43901]]</f>
        <v>0</v>
      </c>
      <c r="I65">
        <f>+Casos_PN_CORR[[#This Row],[43903]]-Casos_PN_CORR[[#This Row],[43902]]</f>
        <v>0</v>
      </c>
      <c r="J65">
        <f>+Casos_PN_CORR[[#This Row],[43904]]-Casos_PN_CORR[[#This Row],[43903]]</f>
        <v>0</v>
      </c>
      <c r="K65">
        <f>+Casos_PN_CORR[[#This Row],[43905]]-Casos_PN_CORR[[#This Row],[43904]]</f>
        <v>0</v>
      </c>
      <c r="L65">
        <f>+Casos_PN_CORR[[#This Row],[43906]]-Casos_PN_CORR[[#This Row],[43905]]</f>
        <v>0</v>
      </c>
      <c r="M65">
        <f>+Casos_PN_CORR[[#This Row],[43907]]-Casos_PN_CORR[[#This Row],[43906]]</f>
        <v>0</v>
      </c>
      <c r="N65">
        <f>+Casos_PN_CORR[[#This Row],[43908]]-Casos_PN_CORR[[#This Row],[43907]]</f>
        <v>0</v>
      </c>
      <c r="O65">
        <f>+Casos_PN_CORR[[#This Row],[43909]]-Casos_PN_CORR[[#This Row],[43908]]</f>
        <v>0</v>
      </c>
      <c r="P65">
        <f>+Casos_PN_CORR[[#This Row],[43910]]-Casos_PN_CORR[[#This Row],[43909]]</f>
        <v>0</v>
      </c>
      <c r="Q65">
        <f>+Casos_PN_CORR[[#This Row],[43911]]-Casos_PN_CORR[[#This Row],[43910]]</f>
        <v>0</v>
      </c>
      <c r="R65">
        <f>+Casos_PN_CORR[[#This Row],[43912]]-Casos_PN_CORR[[#This Row],[43911]]</f>
        <v>0</v>
      </c>
      <c r="S65">
        <f>+Casos_PN_CORR[[#This Row],[43913]]-Casos_PN_CORR[[#This Row],[43912]]</f>
        <v>0</v>
      </c>
      <c r="T65">
        <f>+Casos_PN_CORR[[#This Row],[43914]]-Casos_PN_CORR[[#This Row],[43913]]</f>
        <v>0</v>
      </c>
      <c r="U65">
        <f>+Casos_PN_CORR[[#This Row],[43915]]-Casos_PN_CORR[[#This Row],[43914]]</f>
        <v>0</v>
      </c>
      <c r="V65">
        <f>+Casos_PN_CORR[[#This Row],[43916]]-Casos_PN_CORR[[#This Row],[43915]]</f>
        <v>0</v>
      </c>
      <c r="W65">
        <f>+Casos_PN_CORR[[#This Row],[43917]]-Casos_PN_CORR[[#This Row],[43916]]</f>
        <v>0</v>
      </c>
      <c r="X65">
        <f>+Casos_PN_CORR[[#This Row],[43918]]-Casos_PN_CORR[[#This Row],[43917]]</f>
        <v>0</v>
      </c>
      <c r="Y65">
        <f>+Casos_PN_CORR[[#This Row],[43919]]-Casos_PN_CORR[[#This Row],[43918]]</f>
        <v>0</v>
      </c>
      <c r="Z65">
        <f>+Casos_PN_CORR[[#This Row],[43920]]-Casos_PN_CORR[[#This Row],[43919]]</f>
        <v>0</v>
      </c>
      <c r="AA65">
        <f>+Casos_PN_CORR[[#This Row],[43921]]-Casos_PN_CORR[[#This Row],[43920]]</f>
        <v>0</v>
      </c>
      <c r="AB65">
        <f>+Casos_PN_CORR[[#This Row],[43922]]-Casos_PN_CORR[[#This Row],[43921]]</f>
        <v>0</v>
      </c>
      <c r="AC65">
        <f>+Casos_PN_CORR[[#This Row],[43923]]-Casos_PN_CORR[[#This Row],[43922]]</f>
        <v>0</v>
      </c>
      <c r="AD65">
        <f>+Casos_PN_CORR[[#This Row],[43924]]-Casos_PN_CORR[[#This Row],[43923]]</f>
        <v>0</v>
      </c>
      <c r="AE65">
        <f>+Casos_PN_CORR[[#This Row],[43925]]-Casos_PN_CORR[[#This Row],[43924]]</f>
        <v>0</v>
      </c>
      <c r="AF65">
        <f>+Casos_PN_CORR[[#This Row],[43926]]-Casos_PN_CORR[[#This Row],[43925]]</f>
        <v>0</v>
      </c>
      <c r="AG65">
        <f>+Casos_PN_CORR[[#This Row],[43927]]-Casos_PN_CORR[[#This Row],[43926]]</f>
        <v>0</v>
      </c>
      <c r="AH65">
        <f>+Casos_PN_CORR[[#This Row],[43928]]-Casos_PN_CORR[[#This Row],[43927]]</f>
        <v>0</v>
      </c>
      <c r="AI65">
        <f>+Casos_PN_CORR[[#This Row],[43929]]-Casos_PN_CORR[[#This Row],[43928]]</f>
        <v>0</v>
      </c>
      <c r="AJ65">
        <f>+Casos_PN_CORR[[#This Row],[43930]]-Casos_PN_CORR[[#This Row],[43929]]</f>
        <v>0</v>
      </c>
      <c r="AK65">
        <f>+Casos_PN_CORR[[#This Row],[43931]]-Casos_PN_CORR[[#This Row],[43930]]</f>
        <v>0</v>
      </c>
      <c r="AL65">
        <f>+Casos_PN_CORR[[#This Row],[43932]]-Casos_PN_CORR[[#This Row],[43931]]</f>
        <v>0</v>
      </c>
      <c r="AM65">
        <f>+Casos_PN_CORR[[#This Row],[43933]]-Casos_PN_CORR[[#This Row],[43932]]</f>
        <v>0</v>
      </c>
      <c r="AN65">
        <f>+Casos_PN_CORR[[#This Row],[43934]]-Casos_PN_CORR[[#This Row],[43933]]</f>
        <v>0</v>
      </c>
      <c r="AO65">
        <f>+Casos_PN_CORR[[#This Row],[43935]]-Casos_PN_CORR[[#This Row],[43934]]</f>
        <v>0</v>
      </c>
      <c r="AP65">
        <f>+Casos_PN_CORR[[#This Row],[43936]]-Casos_PN_CORR[[#This Row],[43935]]</f>
        <v>0</v>
      </c>
      <c r="AQ65">
        <f>+Casos_PN_CORR[[#This Row],[43937]]-Casos_PN_CORR[[#This Row],[43936]]</f>
        <v>0</v>
      </c>
      <c r="AR65">
        <f>+Casos_PN_CORR[[#This Row],[43938]]-Casos_PN_CORR[[#This Row],[43937]]</f>
        <v>0</v>
      </c>
      <c r="AS65">
        <f>+Casos_PN_CORR[[#This Row],[43939]]-Casos_PN_CORR[[#This Row],[43938]]</f>
        <v>0</v>
      </c>
      <c r="AT65">
        <f>+Casos_PN_CORR[[#This Row],[43940]]-Casos_PN_CORR[[#This Row],[43939]]</f>
        <v>0</v>
      </c>
      <c r="AU65">
        <f>+Casos_PN_CORR[[#This Row],[43941]]-Casos_PN_CORR[[#This Row],[43940]]</f>
        <v>0</v>
      </c>
      <c r="AV65">
        <f>+Casos_PN_CORR[[#This Row],[43942]]-Casos_PN_CORR[[#This Row],[43941]]</f>
        <v>0</v>
      </c>
      <c r="AW65">
        <f>+Casos_PN_CORR[[#This Row],[43943]]-Casos_PN_CORR[[#This Row],[43942]]</f>
        <v>0</v>
      </c>
      <c r="AX65">
        <f>+Casos_PN_CORR[[#This Row],[43944]]-Casos_PN_CORR[[#This Row],[43943]]</f>
        <v>0</v>
      </c>
      <c r="AY65">
        <f>+Casos_PN_CORR[[#This Row],[43945]]-Casos_PN_CORR[[#This Row],[43944]]</f>
        <v>0</v>
      </c>
      <c r="AZ65">
        <f>+Casos_PN_CORR[[#This Row],[43946]]-Casos_PN_CORR[[#This Row],[43945]]</f>
        <v>0</v>
      </c>
      <c r="BA65">
        <f>+Casos_PN_CORR[[#This Row],[43947]]-Casos_PN_CORR[[#This Row],[43946]]</f>
        <v>0</v>
      </c>
      <c r="BB65">
        <f>+Casos_PN_CORR[[#This Row],[43948]]-Casos_PN_CORR[[#This Row],[43947]]</f>
        <v>0</v>
      </c>
      <c r="BC65">
        <f>+Casos_PN_CORR[[#This Row],[43949]]-Casos_PN_CORR[[#This Row],[43948]]</f>
        <v>0</v>
      </c>
      <c r="BD65">
        <f>+Casos_PN_CORR[[#This Row],[43950]]-Casos_PN_CORR[[#This Row],[43949]]</f>
        <v>0</v>
      </c>
      <c r="BE65">
        <f>+Casos_PN_CORR[[#This Row],[43951]]-Casos_PN_CORR[[#This Row],[43950]]</f>
        <v>0</v>
      </c>
      <c r="BF65">
        <f>+Casos_PN_CORR[[#This Row],[43952]]-Casos_PN_CORR[[#This Row],[43951]]</f>
        <v>0</v>
      </c>
      <c r="BG65">
        <f>+Casos_PN_CORR[[#This Row],[43953]]-Casos_PN_CORR[[#This Row],[43952]]</f>
        <v>0</v>
      </c>
      <c r="BH65">
        <f>+Casos_PN_CORR[[#This Row],[43954]]-Casos_PN_CORR[[#This Row],[43953]]</f>
        <v>0</v>
      </c>
      <c r="BI65">
        <f>+Casos_PN_CORR[[#This Row],[43955]]-Casos_PN_CORR[[#This Row],[43954]]</f>
        <v>0</v>
      </c>
      <c r="BJ65">
        <f>+Casos_PN_CORR[[#This Row],[43956]]-Casos_PN_CORR[[#This Row],[43955]]</f>
        <v>0</v>
      </c>
      <c r="BK65">
        <f>+Casos_PN_CORR[[#This Row],[43957]]-Casos_PN_CORR[[#This Row],[43956]]</f>
        <v>0</v>
      </c>
      <c r="BL65">
        <f>+Casos_PN_CORR[[#This Row],[43958]]-Casos_PN_CORR[[#This Row],[43957]]</f>
        <v>0</v>
      </c>
      <c r="BM65">
        <f>+Casos_PN_CORR[[#This Row],[43959]]-Casos_PN_CORR[[#This Row],[43958]]</f>
        <v>0</v>
      </c>
      <c r="BN65">
        <f>+Casos_PN_CORR[[#This Row],[43960]]-Casos_PN_CORR[[#This Row],[43959]]</f>
        <v>0</v>
      </c>
      <c r="BO65">
        <f>+Casos_PN_CORR[[#This Row],[43961]]-Casos_PN_CORR[[#This Row],[43960]]</f>
        <v>0</v>
      </c>
      <c r="BP65">
        <f>+Casos_PN_CORR[[#This Row],[43962]]-Casos_PN_CORR[[#This Row],[43961]]</f>
        <v>0</v>
      </c>
      <c r="BQ65">
        <f>+Casos_PN_CORR[[#This Row],[43963]]-Casos_PN_CORR[[#This Row],[43962]]</f>
        <v>0</v>
      </c>
      <c r="BR65">
        <f>+Casos_PN_CORR[[#This Row],[43964]]-Casos_PN_CORR[[#This Row],[43963]]</f>
        <v>0</v>
      </c>
      <c r="BS65">
        <f>+Casos_PN_CORR[[#This Row],[43965]]-Casos_PN_CORR[[#This Row],[43964]]</f>
        <v>0</v>
      </c>
      <c r="BT65">
        <f>+Casos_PN_CORR[[#This Row],[43966]]-Casos_PN_CORR[[#This Row],[43965]]</f>
        <v>0</v>
      </c>
      <c r="BU65">
        <f>+Casos_PN_CORR[[#This Row],[43967]]-Casos_PN_CORR[[#This Row],[43966]]</f>
        <v>0</v>
      </c>
      <c r="BV65">
        <f>+Casos_PN_CORR[[#This Row],[43968]]-Casos_PN_CORR[[#This Row],[43967]]</f>
        <v>0</v>
      </c>
      <c r="BW65">
        <f>+Casos_PN_CORR[[#This Row],[43969]]-Casos_PN_CORR[[#This Row],[43968]]</f>
        <v>0</v>
      </c>
      <c r="BX65">
        <f>+Casos_PN_CORR[[#This Row],[43970]]-Casos_PN_CORR[[#This Row],[43969]]</f>
        <v>0</v>
      </c>
      <c r="BY65">
        <f>+Casos_PN_CORR[[#This Row],[43971]]-Casos_PN_CORR[[#This Row],[43970]]</f>
        <v>0</v>
      </c>
      <c r="BZ65">
        <f>+Casos_PN_CORR[[#This Row],[43972]]-Casos_PN_CORR[[#This Row],[43971]]</f>
        <v>0</v>
      </c>
      <c r="CA65">
        <f>+Casos_PN_CORR[[#This Row],[43973]]-Casos_PN_CORR[[#This Row],[43972]]</f>
        <v>0</v>
      </c>
      <c r="CB65">
        <f>+Casos_PN_CORR[[#This Row],[43974]]-Casos_PN_CORR[[#This Row],[43973]]</f>
        <v>0</v>
      </c>
      <c r="CC65">
        <f>+Casos_PN_CORR[[#This Row],[43975]]-Casos_PN_CORR[[#This Row],[43974]]</f>
        <v>0</v>
      </c>
      <c r="CD65">
        <f>+Casos_PN_CORR[[#This Row],[43976]]-Casos_PN_CORR[[#This Row],[43975]]</f>
        <v>0</v>
      </c>
      <c r="CE65">
        <f>+Casos_PN_CORR[[#This Row],[43977]]-Casos_PN_CORR[[#This Row],[43976]]</f>
        <v>0</v>
      </c>
      <c r="CF65">
        <f>+Casos_PN_CORR[[#This Row],[43978]]-Casos_PN_CORR[[#This Row],[43977]]</f>
        <v>0</v>
      </c>
      <c r="CG65">
        <f>+Casos_PN_CORR[[#This Row],[43979]]-Casos_PN_CORR[[#This Row],[43978]]</f>
        <v>0</v>
      </c>
      <c r="CH65">
        <f>+Casos_PN_CORR[[#This Row],[43980]]-Casos_PN_CORR[[#This Row],[43979]]</f>
        <v>0</v>
      </c>
      <c r="CI65">
        <f>+Casos_PN_CORR[[#This Row],[43981]]-Casos_PN_CORR[[#This Row],[43980]]</f>
        <v>0</v>
      </c>
      <c r="CJ65">
        <f>+Casos_PN_CORR[[#This Row],[43982]]-Casos_PN_CORR[[#This Row],[43981]]</f>
        <v>0</v>
      </c>
      <c r="CK65">
        <f>+Casos_PN_CORR[[#This Row],[43983]]-Casos_PN_CORR[[#This Row],[43982]]</f>
        <v>0</v>
      </c>
      <c r="CL65">
        <f>+Casos_PN_CORR[[#This Row],[43984]]-Casos_PN_CORR[[#This Row],[43983]]</f>
        <v>0</v>
      </c>
      <c r="CM65">
        <f>+Casos_PN_CORR[[#This Row],[43985]]-Casos_PN_CORR[[#This Row],[43984]]</f>
        <v>0</v>
      </c>
      <c r="CN65">
        <f>+Casos_PN_CORR[[#This Row],[43986]]-Casos_PN_CORR[[#This Row],[43985]]</f>
        <v>0</v>
      </c>
      <c r="CO65">
        <f>+Casos_PN_CORR[[#This Row],[43987]]-Casos_PN_CORR[[#This Row],[43986]]</f>
        <v>52</v>
      </c>
      <c r="CP65">
        <f>+Casos_PN_CORR[[#This Row],[43988]]-Casos_PN_CORR[[#This Row],[43987]]</f>
        <v>0</v>
      </c>
      <c r="CQ65">
        <f>+Casos_PN_CORR[[#This Row],[43989]]-Casos_PN_CORR[[#This Row],[43988]]</f>
        <v>0</v>
      </c>
      <c r="CR65">
        <f>+Casos_PN_CORR[[#This Row],[43990]]-Casos_PN_CORR[[#This Row],[43989]]</f>
        <v>0</v>
      </c>
      <c r="CS65">
        <f>+Casos_PN_CORR[[#This Row],[43991]]-Casos_PN_CORR[[#This Row],[43990]]</f>
        <v>4</v>
      </c>
      <c r="CT65">
        <f>+Casos_PN_CORR[[#This Row],[43992]]-Casos_PN_CORR[[#This Row],[43991]]</f>
        <v>0</v>
      </c>
      <c r="CU65">
        <f>+Casos_PN_CORR[[#This Row],[43993]]-Casos_PN_CORR[[#This Row],[43992]]</f>
        <v>4</v>
      </c>
    </row>
    <row r="66" spans="1:99" x14ac:dyDescent="0.3">
      <c r="A66">
        <v>41002</v>
      </c>
      <c r="B66" s="2" t="s">
        <v>154</v>
      </c>
      <c r="C66" s="2" t="s">
        <v>339</v>
      </c>
      <c r="D66" s="2" t="s">
        <v>470</v>
      </c>
      <c r="E66" s="4">
        <f t="shared" si="0"/>
        <v>54</v>
      </c>
      <c r="F66">
        <f>+Casos_PN_CORR[[#This Row],[43900]]</f>
        <v>0</v>
      </c>
      <c r="G66">
        <f>+Casos_PN_CORR[[#This Row],[43901]]-Casos_PN_CORR[[#This Row],[43900]]</f>
        <v>0</v>
      </c>
      <c r="H66">
        <f>+Casos_PN_CORR[[#This Row],[43902]]-Casos_PN_CORR[[#This Row],[43901]]</f>
        <v>0</v>
      </c>
      <c r="I66">
        <f>+Casos_PN_CORR[[#This Row],[43903]]-Casos_PN_CORR[[#This Row],[43902]]</f>
        <v>0</v>
      </c>
      <c r="J66">
        <f>+Casos_PN_CORR[[#This Row],[43904]]-Casos_PN_CORR[[#This Row],[43903]]</f>
        <v>0</v>
      </c>
      <c r="K66">
        <f>+Casos_PN_CORR[[#This Row],[43905]]-Casos_PN_CORR[[#This Row],[43904]]</f>
        <v>0</v>
      </c>
      <c r="L66">
        <f>+Casos_PN_CORR[[#This Row],[43906]]-Casos_PN_CORR[[#This Row],[43905]]</f>
        <v>0</v>
      </c>
      <c r="M66">
        <f>+Casos_PN_CORR[[#This Row],[43907]]-Casos_PN_CORR[[#This Row],[43906]]</f>
        <v>0</v>
      </c>
      <c r="N66">
        <f>+Casos_PN_CORR[[#This Row],[43908]]-Casos_PN_CORR[[#This Row],[43907]]</f>
        <v>0</v>
      </c>
      <c r="O66">
        <f>+Casos_PN_CORR[[#This Row],[43909]]-Casos_PN_CORR[[#This Row],[43908]]</f>
        <v>0</v>
      </c>
      <c r="P66">
        <f>+Casos_PN_CORR[[#This Row],[43910]]-Casos_PN_CORR[[#This Row],[43909]]</f>
        <v>0</v>
      </c>
      <c r="Q66">
        <f>+Casos_PN_CORR[[#This Row],[43911]]-Casos_PN_CORR[[#This Row],[43910]]</f>
        <v>0</v>
      </c>
      <c r="R66">
        <f>+Casos_PN_CORR[[#This Row],[43912]]-Casos_PN_CORR[[#This Row],[43911]]</f>
        <v>0</v>
      </c>
      <c r="S66">
        <f>+Casos_PN_CORR[[#This Row],[43913]]-Casos_PN_CORR[[#This Row],[43912]]</f>
        <v>0</v>
      </c>
      <c r="T66">
        <f>+Casos_PN_CORR[[#This Row],[43914]]-Casos_PN_CORR[[#This Row],[43913]]</f>
        <v>0</v>
      </c>
      <c r="U66">
        <f>+Casos_PN_CORR[[#This Row],[43915]]-Casos_PN_CORR[[#This Row],[43914]]</f>
        <v>0</v>
      </c>
      <c r="V66">
        <f>+Casos_PN_CORR[[#This Row],[43916]]-Casos_PN_CORR[[#This Row],[43915]]</f>
        <v>0</v>
      </c>
      <c r="W66">
        <f>+Casos_PN_CORR[[#This Row],[43917]]-Casos_PN_CORR[[#This Row],[43916]]</f>
        <v>0</v>
      </c>
      <c r="X66">
        <f>+Casos_PN_CORR[[#This Row],[43918]]-Casos_PN_CORR[[#This Row],[43917]]</f>
        <v>0</v>
      </c>
      <c r="Y66">
        <f>+Casos_PN_CORR[[#This Row],[43919]]-Casos_PN_CORR[[#This Row],[43918]]</f>
        <v>0</v>
      </c>
      <c r="Z66">
        <f>+Casos_PN_CORR[[#This Row],[43920]]-Casos_PN_CORR[[#This Row],[43919]]</f>
        <v>0</v>
      </c>
      <c r="AA66">
        <f>+Casos_PN_CORR[[#This Row],[43921]]-Casos_PN_CORR[[#This Row],[43920]]</f>
        <v>0</v>
      </c>
      <c r="AB66">
        <f>+Casos_PN_CORR[[#This Row],[43922]]-Casos_PN_CORR[[#This Row],[43921]]</f>
        <v>0</v>
      </c>
      <c r="AC66">
        <f>+Casos_PN_CORR[[#This Row],[43923]]-Casos_PN_CORR[[#This Row],[43922]]</f>
        <v>0</v>
      </c>
      <c r="AD66">
        <f>+Casos_PN_CORR[[#This Row],[43924]]-Casos_PN_CORR[[#This Row],[43923]]</f>
        <v>0</v>
      </c>
      <c r="AE66">
        <f>+Casos_PN_CORR[[#This Row],[43925]]-Casos_PN_CORR[[#This Row],[43924]]</f>
        <v>0</v>
      </c>
      <c r="AF66">
        <f>+Casos_PN_CORR[[#This Row],[43926]]-Casos_PN_CORR[[#This Row],[43925]]</f>
        <v>0</v>
      </c>
      <c r="AG66">
        <f>+Casos_PN_CORR[[#This Row],[43927]]-Casos_PN_CORR[[#This Row],[43926]]</f>
        <v>0</v>
      </c>
      <c r="AH66">
        <f>+Casos_PN_CORR[[#This Row],[43928]]-Casos_PN_CORR[[#This Row],[43927]]</f>
        <v>0</v>
      </c>
      <c r="AI66">
        <f>+Casos_PN_CORR[[#This Row],[43929]]-Casos_PN_CORR[[#This Row],[43928]]</f>
        <v>0</v>
      </c>
      <c r="AJ66">
        <f>+Casos_PN_CORR[[#This Row],[43930]]-Casos_PN_CORR[[#This Row],[43929]]</f>
        <v>0</v>
      </c>
      <c r="AK66">
        <f>+Casos_PN_CORR[[#This Row],[43931]]-Casos_PN_CORR[[#This Row],[43930]]</f>
        <v>0</v>
      </c>
      <c r="AL66">
        <f>+Casos_PN_CORR[[#This Row],[43932]]-Casos_PN_CORR[[#This Row],[43931]]</f>
        <v>0</v>
      </c>
      <c r="AM66">
        <f>+Casos_PN_CORR[[#This Row],[43933]]-Casos_PN_CORR[[#This Row],[43932]]</f>
        <v>0</v>
      </c>
      <c r="AN66">
        <f>+Casos_PN_CORR[[#This Row],[43934]]-Casos_PN_CORR[[#This Row],[43933]]</f>
        <v>0</v>
      </c>
      <c r="AO66">
        <f>+Casos_PN_CORR[[#This Row],[43935]]-Casos_PN_CORR[[#This Row],[43934]]</f>
        <v>0</v>
      </c>
      <c r="AP66">
        <f>+Casos_PN_CORR[[#This Row],[43936]]-Casos_PN_CORR[[#This Row],[43935]]</f>
        <v>0</v>
      </c>
      <c r="AQ66">
        <f>+Casos_PN_CORR[[#This Row],[43937]]-Casos_PN_CORR[[#This Row],[43936]]</f>
        <v>0</v>
      </c>
      <c r="AR66">
        <f>+Casos_PN_CORR[[#This Row],[43938]]-Casos_PN_CORR[[#This Row],[43937]]</f>
        <v>0</v>
      </c>
      <c r="AS66">
        <f>+Casos_PN_CORR[[#This Row],[43939]]-Casos_PN_CORR[[#This Row],[43938]]</f>
        <v>0</v>
      </c>
      <c r="AT66">
        <f>+Casos_PN_CORR[[#This Row],[43940]]-Casos_PN_CORR[[#This Row],[43939]]</f>
        <v>0</v>
      </c>
      <c r="AU66">
        <f>+Casos_PN_CORR[[#This Row],[43941]]-Casos_PN_CORR[[#This Row],[43940]]</f>
        <v>0</v>
      </c>
      <c r="AV66">
        <f>+Casos_PN_CORR[[#This Row],[43942]]-Casos_PN_CORR[[#This Row],[43941]]</f>
        <v>0</v>
      </c>
      <c r="AW66">
        <f>+Casos_PN_CORR[[#This Row],[43943]]-Casos_PN_CORR[[#This Row],[43942]]</f>
        <v>0</v>
      </c>
      <c r="AX66">
        <f>+Casos_PN_CORR[[#This Row],[43944]]-Casos_PN_CORR[[#This Row],[43943]]</f>
        <v>0</v>
      </c>
      <c r="AY66">
        <f>+Casos_PN_CORR[[#This Row],[43945]]-Casos_PN_CORR[[#This Row],[43944]]</f>
        <v>0</v>
      </c>
      <c r="AZ66">
        <f>+Casos_PN_CORR[[#This Row],[43946]]-Casos_PN_CORR[[#This Row],[43945]]</f>
        <v>0</v>
      </c>
      <c r="BA66">
        <f>+Casos_PN_CORR[[#This Row],[43947]]-Casos_PN_CORR[[#This Row],[43946]]</f>
        <v>0</v>
      </c>
      <c r="BB66">
        <f>+Casos_PN_CORR[[#This Row],[43948]]-Casos_PN_CORR[[#This Row],[43947]]</f>
        <v>0</v>
      </c>
      <c r="BC66">
        <f>+Casos_PN_CORR[[#This Row],[43949]]-Casos_PN_CORR[[#This Row],[43948]]</f>
        <v>0</v>
      </c>
      <c r="BD66">
        <f>+Casos_PN_CORR[[#This Row],[43950]]-Casos_PN_CORR[[#This Row],[43949]]</f>
        <v>0</v>
      </c>
      <c r="BE66">
        <f>+Casos_PN_CORR[[#This Row],[43951]]-Casos_PN_CORR[[#This Row],[43950]]</f>
        <v>0</v>
      </c>
      <c r="BF66">
        <f>+Casos_PN_CORR[[#This Row],[43952]]-Casos_PN_CORR[[#This Row],[43951]]</f>
        <v>0</v>
      </c>
      <c r="BG66">
        <f>+Casos_PN_CORR[[#This Row],[43953]]-Casos_PN_CORR[[#This Row],[43952]]</f>
        <v>0</v>
      </c>
      <c r="BH66">
        <f>+Casos_PN_CORR[[#This Row],[43954]]-Casos_PN_CORR[[#This Row],[43953]]</f>
        <v>0</v>
      </c>
      <c r="BI66">
        <f>+Casos_PN_CORR[[#This Row],[43955]]-Casos_PN_CORR[[#This Row],[43954]]</f>
        <v>0</v>
      </c>
      <c r="BJ66">
        <f>+Casos_PN_CORR[[#This Row],[43956]]-Casos_PN_CORR[[#This Row],[43955]]</f>
        <v>0</v>
      </c>
      <c r="BK66">
        <f>+Casos_PN_CORR[[#This Row],[43957]]-Casos_PN_CORR[[#This Row],[43956]]</f>
        <v>0</v>
      </c>
      <c r="BL66">
        <f>+Casos_PN_CORR[[#This Row],[43958]]-Casos_PN_CORR[[#This Row],[43957]]</f>
        <v>0</v>
      </c>
      <c r="BM66">
        <f>+Casos_PN_CORR[[#This Row],[43959]]-Casos_PN_CORR[[#This Row],[43958]]</f>
        <v>0</v>
      </c>
      <c r="BN66">
        <f>+Casos_PN_CORR[[#This Row],[43960]]-Casos_PN_CORR[[#This Row],[43959]]</f>
        <v>0</v>
      </c>
      <c r="BO66">
        <f>+Casos_PN_CORR[[#This Row],[43961]]-Casos_PN_CORR[[#This Row],[43960]]</f>
        <v>0</v>
      </c>
      <c r="BP66">
        <f>+Casos_PN_CORR[[#This Row],[43962]]-Casos_PN_CORR[[#This Row],[43961]]</f>
        <v>0</v>
      </c>
      <c r="BQ66">
        <f>+Casos_PN_CORR[[#This Row],[43963]]-Casos_PN_CORR[[#This Row],[43962]]</f>
        <v>0</v>
      </c>
      <c r="BR66">
        <f>+Casos_PN_CORR[[#This Row],[43964]]-Casos_PN_CORR[[#This Row],[43963]]</f>
        <v>0</v>
      </c>
      <c r="BS66">
        <f>+Casos_PN_CORR[[#This Row],[43965]]-Casos_PN_CORR[[#This Row],[43964]]</f>
        <v>0</v>
      </c>
      <c r="BT66">
        <f>+Casos_PN_CORR[[#This Row],[43966]]-Casos_PN_CORR[[#This Row],[43965]]</f>
        <v>0</v>
      </c>
      <c r="BU66">
        <f>+Casos_PN_CORR[[#This Row],[43967]]-Casos_PN_CORR[[#This Row],[43966]]</f>
        <v>0</v>
      </c>
      <c r="BV66">
        <f>+Casos_PN_CORR[[#This Row],[43968]]-Casos_PN_CORR[[#This Row],[43967]]</f>
        <v>0</v>
      </c>
      <c r="BW66">
        <f>+Casos_PN_CORR[[#This Row],[43969]]-Casos_PN_CORR[[#This Row],[43968]]</f>
        <v>0</v>
      </c>
      <c r="BX66">
        <f>+Casos_PN_CORR[[#This Row],[43970]]-Casos_PN_CORR[[#This Row],[43969]]</f>
        <v>0</v>
      </c>
      <c r="BY66">
        <f>+Casos_PN_CORR[[#This Row],[43971]]-Casos_PN_CORR[[#This Row],[43970]]</f>
        <v>0</v>
      </c>
      <c r="BZ66">
        <f>+Casos_PN_CORR[[#This Row],[43972]]-Casos_PN_CORR[[#This Row],[43971]]</f>
        <v>0</v>
      </c>
      <c r="CA66">
        <f>+Casos_PN_CORR[[#This Row],[43973]]-Casos_PN_CORR[[#This Row],[43972]]</f>
        <v>0</v>
      </c>
      <c r="CB66">
        <f>+Casos_PN_CORR[[#This Row],[43974]]-Casos_PN_CORR[[#This Row],[43973]]</f>
        <v>0</v>
      </c>
      <c r="CC66">
        <f>+Casos_PN_CORR[[#This Row],[43975]]-Casos_PN_CORR[[#This Row],[43974]]</f>
        <v>0</v>
      </c>
      <c r="CD66">
        <f>+Casos_PN_CORR[[#This Row],[43976]]-Casos_PN_CORR[[#This Row],[43975]]</f>
        <v>0</v>
      </c>
      <c r="CE66">
        <f>+Casos_PN_CORR[[#This Row],[43977]]-Casos_PN_CORR[[#This Row],[43976]]</f>
        <v>0</v>
      </c>
      <c r="CF66">
        <f>+Casos_PN_CORR[[#This Row],[43978]]-Casos_PN_CORR[[#This Row],[43977]]</f>
        <v>0</v>
      </c>
      <c r="CG66">
        <f>+Casos_PN_CORR[[#This Row],[43979]]-Casos_PN_CORR[[#This Row],[43978]]</f>
        <v>0</v>
      </c>
      <c r="CH66">
        <f>+Casos_PN_CORR[[#This Row],[43980]]-Casos_PN_CORR[[#This Row],[43979]]</f>
        <v>0</v>
      </c>
      <c r="CI66">
        <f>+Casos_PN_CORR[[#This Row],[43981]]-Casos_PN_CORR[[#This Row],[43980]]</f>
        <v>0</v>
      </c>
      <c r="CJ66">
        <f>+Casos_PN_CORR[[#This Row],[43982]]-Casos_PN_CORR[[#This Row],[43981]]</f>
        <v>0</v>
      </c>
      <c r="CK66">
        <f>+Casos_PN_CORR[[#This Row],[43983]]-Casos_PN_CORR[[#This Row],[43982]]</f>
        <v>0</v>
      </c>
      <c r="CL66">
        <f>+Casos_PN_CORR[[#This Row],[43984]]-Casos_PN_CORR[[#This Row],[43983]]</f>
        <v>0</v>
      </c>
      <c r="CM66">
        <f>+Casos_PN_CORR[[#This Row],[43985]]-Casos_PN_CORR[[#This Row],[43984]]</f>
        <v>0</v>
      </c>
      <c r="CN66">
        <f>+Casos_PN_CORR[[#This Row],[43986]]-Casos_PN_CORR[[#This Row],[43985]]</f>
        <v>0</v>
      </c>
      <c r="CO66">
        <f>+Casos_PN_CORR[[#This Row],[43987]]-Casos_PN_CORR[[#This Row],[43986]]</f>
        <v>53</v>
      </c>
      <c r="CP66">
        <f>+Casos_PN_CORR[[#This Row],[43988]]-Casos_PN_CORR[[#This Row],[43987]]</f>
        <v>0</v>
      </c>
      <c r="CQ66">
        <f>+Casos_PN_CORR[[#This Row],[43989]]-Casos_PN_CORR[[#This Row],[43988]]</f>
        <v>0</v>
      </c>
      <c r="CR66">
        <f>+Casos_PN_CORR[[#This Row],[43990]]-Casos_PN_CORR[[#This Row],[43989]]</f>
        <v>0</v>
      </c>
      <c r="CS66">
        <f>+Casos_PN_CORR[[#This Row],[43991]]-Casos_PN_CORR[[#This Row],[43990]]</f>
        <v>1</v>
      </c>
      <c r="CT66">
        <f>+Casos_PN_CORR[[#This Row],[43992]]-Casos_PN_CORR[[#This Row],[43991]]</f>
        <v>0</v>
      </c>
      <c r="CU66">
        <f>+Casos_PN_CORR[[#This Row],[43993]]-Casos_PN_CORR[[#This Row],[43992]]</f>
        <v>0</v>
      </c>
    </row>
    <row r="67" spans="1:99" x14ac:dyDescent="0.3">
      <c r="A67">
        <v>80602</v>
      </c>
      <c r="B67" s="2" t="s">
        <v>99</v>
      </c>
      <c r="C67" s="2" t="s">
        <v>471</v>
      </c>
      <c r="D67" s="2" t="s">
        <v>472</v>
      </c>
      <c r="E67" s="4">
        <f t="shared" si="0"/>
        <v>51</v>
      </c>
      <c r="F67">
        <f>+Casos_PN_CORR[[#This Row],[43900]]</f>
        <v>0</v>
      </c>
      <c r="G67">
        <f>+Casos_PN_CORR[[#This Row],[43901]]-Casos_PN_CORR[[#This Row],[43900]]</f>
        <v>0</v>
      </c>
      <c r="H67">
        <f>+Casos_PN_CORR[[#This Row],[43902]]-Casos_PN_CORR[[#This Row],[43901]]</f>
        <v>0</v>
      </c>
      <c r="I67">
        <f>+Casos_PN_CORR[[#This Row],[43903]]-Casos_PN_CORR[[#This Row],[43902]]</f>
        <v>0</v>
      </c>
      <c r="J67">
        <f>+Casos_PN_CORR[[#This Row],[43904]]-Casos_PN_CORR[[#This Row],[43903]]</f>
        <v>0</v>
      </c>
      <c r="K67">
        <f>+Casos_PN_CORR[[#This Row],[43905]]-Casos_PN_CORR[[#This Row],[43904]]</f>
        <v>0</v>
      </c>
      <c r="L67">
        <f>+Casos_PN_CORR[[#This Row],[43906]]-Casos_PN_CORR[[#This Row],[43905]]</f>
        <v>0</v>
      </c>
      <c r="M67">
        <f>+Casos_PN_CORR[[#This Row],[43907]]-Casos_PN_CORR[[#This Row],[43906]]</f>
        <v>0</v>
      </c>
      <c r="N67">
        <f>+Casos_PN_CORR[[#This Row],[43908]]-Casos_PN_CORR[[#This Row],[43907]]</f>
        <v>0</v>
      </c>
      <c r="O67">
        <f>+Casos_PN_CORR[[#This Row],[43909]]-Casos_PN_CORR[[#This Row],[43908]]</f>
        <v>0</v>
      </c>
      <c r="P67">
        <f>+Casos_PN_CORR[[#This Row],[43910]]-Casos_PN_CORR[[#This Row],[43909]]</f>
        <v>0</v>
      </c>
      <c r="Q67">
        <f>+Casos_PN_CORR[[#This Row],[43911]]-Casos_PN_CORR[[#This Row],[43910]]</f>
        <v>0</v>
      </c>
      <c r="R67">
        <f>+Casos_PN_CORR[[#This Row],[43912]]-Casos_PN_CORR[[#This Row],[43911]]</f>
        <v>0</v>
      </c>
      <c r="S67">
        <f>+Casos_PN_CORR[[#This Row],[43913]]-Casos_PN_CORR[[#This Row],[43912]]</f>
        <v>0</v>
      </c>
      <c r="T67">
        <f>+Casos_PN_CORR[[#This Row],[43914]]-Casos_PN_CORR[[#This Row],[43913]]</f>
        <v>0</v>
      </c>
      <c r="U67">
        <f>+Casos_PN_CORR[[#This Row],[43915]]-Casos_PN_CORR[[#This Row],[43914]]</f>
        <v>0</v>
      </c>
      <c r="V67">
        <f>+Casos_PN_CORR[[#This Row],[43916]]-Casos_PN_CORR[[#This Row],[43915]]</f>
        <v>0</v>
      </c>
      <c r="W67">
        <f>+Casos_PN_CORR[[#This Row],[43917]]-Casos_PN_CORR[[#This Row],[43916]]</f>
        <v>0</v>
      </c>
      <c r="X67">
        <f>+Casos_PN_CORR[[#This Row],[43918]]-Casos_PN_CORR[[#This Row],[43917]]</f>
        <v>0</v>
      </c>
      <c r="Y67">
        <f>+Casos_PN_CORR[[#This Row],[43919]]-Casos_PN_CORR[[#This Row],[43918]]</f>
        <v>0</v>
      </c>
      <c r="Z67">
        <f>+Casos_PN_CORR[[#This Row],[43920]]-Casos_PN_CORR[[#This Row],[43919]]</f>
        <v>0</v>
      </c>
      <c r="AA67">
        <f>+Casos_PN_CORR[[#This Row],[43921]]-Casos_PN_CORR[[#This Row],[43920]]</f>
        <v>0</v>
      </c>
      <c r="AB67">
        <f>+Casos_PN_CORR[[#This Row],[43922]]-Casos_PN_CORR[[#This Row],[43921]]</f>
        <v>0</v>
      </c>
      <c r="AC67">
        <f>+Casos_PN_CORR[[#This Row],[43923]]-Casos_PN_CORR[[#This Row],[43922]]</f>
        <v>0</v>
      </c>
      <c r="AD67">
        <f>+Casos_PN_CORR[[#This Row],[43924]]-Casos_PN_CORR[[#This Row],[43923]]</f>
        <v>0</v>
      </c>
      <c r="AE67">
        <f>+Casos_PN_CORR[[#This Row],[43925]]-Casos_PN_CORR[[#This Row],[43924]]</f>
        <v>0</v>
      </c>
      <c r="AF67">
        <f>+Casos_PN_CORR[[#This Row],[43926]]-Casos_PN_CORR[[#This Row],[43925]]</f>
        <v>0</v>
      </c>
      <c r="AG67">
        <f>+Casos_PN_CORR[[#This Row],[43927]]-Casos_PN_CORR[[#This Row],[43926]]</f>
        <v>0</v>
      </c>
      <c r="AH67">
        <f>+Casos_PN_CORR[[#This Row],[43928]]-Casos_PN_CORR[[#This Row],[43927]]</f>
        <v>0</v>
      </c>
      <c r="AI67">
        <f>+Casos_PN_CORR[[#This Row],[43929]]-Casos_PN_CORR[[#This Row],[43928]]</f>
        <v>0</v>
      </c>
      <c r="AJ67">
        <f>+Casos_PN_CORR[[#This Row],[43930]]-Casos_PN_CORR[[#This Row],[43929]]</f>
        <v>0</v>
      </c>
      <c r="AK67">
        <f>+Casos_PN_CORR[[#This Row],[43931]]-Casos_PN_CORR[[#This Row],[43930]]</f>
        <v>0</v>
      </c>
      <c r="AL67">
        <f>+Casos_PN_CORR[[#This Row],[43932]]-Casos_PN_CORR[[#This Row],[43931]]</f>
        <v>0</v>
      </c>
      <c r="AM67">
        <f>+Casos_PN_CORR[[#This Row],[43933]]-Casos_PN_CORR[[#This Row],[43932]]</f>
        <v>0</v>
      </c>
      <c r="AN67">
        <f>+Casos_PN_CORR[[#This Row],[43934]]-Casos_PN_CORR[[#This Row],[43933]]</f>
        <v>0</v>
      </c>
      <c r="AO67">
        <f>+Casos_PN_CORR[[#This Row],[43935]]-Casos_PN_CORR[[#This Row],[43934]]</f>
        <v>0</v>
      </c>
      <c r="AP67">
        <f>+Casos_PN_CORR[[#This Row],[43936]]-Casos_PN_CORR[[#This Row],[43935]]</f>
        <v>0</v>
      </c>
      <c r="AQ67">
        <f>+Casos_PN_CORR[[#This Row],[43937]]-Casos_PN_CORR[[#This Row],[43936]]</f>
        <v>0</v>
      </c>
      <c r="AR67">
        <f>+Casos_PN_CORR[[#This Row],[43938]]-Casos_PN_CORR[[#This Row],[43937]]</f>
        <v>0</v>
      </c>
      <c r="AS67">
        <f>+Casos_PN_CORR[[#This Row],[43939]]-Casos_PN_CORR[[#This Row],[43938]]</f>
        <v>0</v>
      </c>
      <c r="AT67">
        <f>+Casos_PN_CORR[[#This Row],[43940]]-Casos_PN_CORR[[#This Row],[43939]]</f>
        <v>0</v>
      </c>
      <c r="AU67">
        <f>+Casos_PN_CORR[[#This Row],[43941]]-Casos_PN_CORR[[#This Row],[43940]]</f>
        <v>0</v>
      </c>
      <c r="AV67">
        <f>+Casos_PN_CORR[[#This Row],[43942]]-Casos_PN_CORR[[#This Row],[43941]]</f>
        <v>0</v>
      </c>
      <c r="AW67">
        <f>+Casos_PN_CORR[[#This Row],[43943]]-Casos_PN_CORR[[#This Row],[43942]]</f>
        <v>0</v>
      </c>
      <c r="AX67">
        <f>+Casos_PN_CORR[[#This Row],[43944]]-Casos_PN_CORR[[#This Row],[43943]]</f>
        <v>0</v>
      </c>
      <c r="AY67">
        <f>+Casos_PN_CORR[[#This Row],[43945]]-Casos_PN_CORR[[#This Row],[43944]]</f>
        <v>0</v>
      </c>
      <c r="AZ67">
        <f>+Casos_PN_CORR[[#This Row],[43946]]-Casos_PN_CORR[[#This Row],[43945]]</f>
        <v>0</v>
      </c>
      <c r="BA67">
        <f>+Casos_PN_CORR[[#This Row],[43947]]-Casos_PN_CORR[[#This Row],[43946]]</f>
        <v>0</v>
      </c>
      <c r="BB67">
        <f>+Casos_PN_CORR[[#This Row],[43948]]-Casos_PN_CORR[[#This Row],[43947]]</f>
        <v>0</v>
      </c>
      <c r="BC67">
        <f>+Casos_PN_CORR[[#This Row],[43949]]-Casos_PN_CORR[[#This Row],[43948]]</f>
        <v>0</v>
      </c>
      <c r="BD67">
        <f>+Casos_PN_CORR[[#This Row],[43950]]-Casos_PN_CORR[[#This Row],[43949]]</f>
        <v>0</v>
      </c>
      <c r="BE67">
        <f>+Casos_PN_CORR[[#This Row],[43951]]-Casos_PN_CORR[[#This Row],[43950]]</f>
        <v>0</v>
      </c>
      <c r="BF67">
        <f>+Casos_PN_CORR[[#This Row],[43952]]-Casos_PN_CORR[[#This Row],[43951]]</f>
        <v>0</v>
      </c>
      <c r="BG67">
        <f>+Casos_PN_CORR[[#This Row],[43953]]-Casos_PN_CORR[[#This Row],[43952]]</f>
        <v>0</v>
      </c>
      <c r="BH67">
        <f>+Casos_PN_CORR[[#This Row],[43954]]-Casos_PN_CORR[[#This Row],[43953]]</f>
        <v>0</v>
      </c>
      <c r="BI67">
        <f>+Casos_PN_CORR[[#This Row],[43955]]-Casos_PN_CORR[[#This Row],[43954]]</f>
        <v>0</v>
      </c>
      <c r="BJ67">
        <f>+Casos_PN_CORR[[#This Row],[43956]]-Casos_PN_CORR[[#This Row],[43955]]</f>
        <v>0</v>
      </c>
      <c r="BK67">
        <f>+Casos_PN_CORR[[#This Row],[43957]]-Casos_PN_CORR[[#This Row],[43956]]</f>
        <v>0</v>
      </c>
      <c r="BL67">
        <f>+Casos_PN_CORR[[#This Row],[43958]]-Casos_PN_CORR[[#This Row],[43957]]</f>
        <v>0</v>
      </c>
      <c r="BM67">
        <f>+Casos_PN_CORR[[#This Row],[43959]]-Casos_PN_CORR[[#This Row],[43958]]</f>
        <v>0</v>
      </c>
      <c r="BN67">
        <f>+Casos_PN_CORR[[#This Row],[43960]]-Casos_PN_CORR[[#This Row],[43959]]</f>
        <v>0</v>
      </c>
      <c r="BO67">
        <f>+Casos_PN_CORR[[#This Row],[43961]]-Casos_PN_CORR[[#This Row],[43960]]</f>
        <v>0</v>
      </c>
      <c r="BP67">
        <f>+Casos_PN_CORR[[#This Row],[43962]]-Casos_PN_CORR[[#This Row],[43961]]</f>
        <v>0</v>
      </c>
      <c r="BQ67">
        <f>+Casos_PN_CORR[[#This Row],[43963]]-Casos_PN_CORR[[#This Row],[43962]]</f>
        <v>0</v>
      </c>
      <c r="BR67">
        <f>+Casos_PN_CORR[[#This Row],[43964]]-Casos_PN_CORR[[#This Row],[43963]]</f>
        <v>0</v>
      </c>
      <c r="BS67">
        <f>+Casos_PN_CORR[[#This Row],[43965]]-Casos_PN_CORR[[#This Row],[43964]]</f>
        <v>0</v>
      </c>
      <c r="BT67">
        <f>+Casos_PN_CORR[[#This Row],[43966]]-Casos_PN_CORR[[#This Row],[43965]]</f>
        <v>0</v>
      </c>
      <c r="BU67">
        <f>+Casos_PN_CORR[[#This Row],[43967]]-Casos_PN_CORR[[#This Row],[43966]]</f>
        <v>0</v>
      </c>
      <c r="BV67">
        <f>+Casos_PN_CORR[[#This Row],[43968]]-Casos_PN_CORR[[#This Row],[43967]]</f>
        <v>0</v>
      </c>
      <c r="BW67">
        <f>+Casos_PN_CORR[[#This Row],[43969]]-Casos_PN_CORR[[#This Row],[43968]]</f>
        <v>0</v>
      </c>
      <c r="BX67">
        <f>+Casos_PN_CORR[[#This Row],[43970]]-Casos_PN_CORR[[#This Row],[43969]]</f>
        <v>0</v>
      </c>
      <c r="BY67">
        <f>+Casos_PN_CORR[[#This Row],[43971]]-Casos_PN_CORR[[#This Row],[43970]]</f>
        <v>0</v>
      </c>
      <c r="BZ67">
        <f>+Casos_PN_CORR[[#This Row],[43972]]-Casos_PN_CORR[[#This Row],[43971]]</f>
        <v>0</v>
      </c>
      <c r="CA67">
        <f>+Casos_PN_CORR[[#This Row],[43973]]-Casos_PN_CORR[[#This Row],[43972]]</f>
        <v>0</v>
      </c>
      <c r="CB67">
        <f>+Casos_PN_CORR[[#This Row],[43974]]-Casos_PN_CORR[[#This Row],[43973]]</f>
        <v>0</v>
      </c>
      <c r="CC67">
        <f>+Casos_PN_CORR[[#This Row],[43975]]-Casos_PN_CORR[[#This Row],[43974]]</f>
        <v>0</v>
      </c>
      <c r="CD67">
        <f>+Casos_PN_CORR[[#This Row],[43976]]-Casos_PN_CORR[[#This Row],[43975]]</f>
        <v>0</v>
      </c>
      <c r="CE67">
        <f>+Casos_PN_CORR[[#This Row],[43977]]-Casos_PN_CORR[[#This Row],[43976]]</f>
        <v>0</v>
      </c>
      <c r="CF67">
        <f>+Casos_PN_CORR[[#This Row],[43978]]-Casos_PN_CORR[[#This Row],[43977]]</f>
        <v>0</v>
      </c>
      <c r="CG67">
        <f>+Casos_PN_CORR[[#This Row],[43979]]-Casos_PN_CORR[[#This Row],[43978]]</f>
        <v>0</v>
      </c>
      <c r="CH67">
        <f>+Casos_PN_CORR[[#This Row],[43980]]-Casos_PN_CORR[[#This Row],[43979]]</f>
        <v>0</v>
      </c>
      <c r="CI67">
        <f>+Casos_PN_CORR[[#This Row],[43981]]-Casos_PN_CORR[[#This Row],[43980]]</f>
        <v>0</v>
      </c>
      <c r="CJ67">
        <f>+Casos_PN_CORR[[#This Row],[43982]]-Casos_PN_CORR[[#This Row],[43981]]</f>
        <v>0</v>
      </c>
      <c r="CK67">
        <f>+Casos_PN_CORR[[#This Row],[43983]]-Casos_PN_CORR[[#This Row],[43982]]</f>
        <v>0</v>
      </c>
      <c r="CL67">
        <f>+Casos_PN_CORR[[#This Row],[43984]]-Casos_PN_CORR[[#This Row],[43983]]</f>
        <v>0</v>
      </c>
      <c r="CM67">
        <f>+Casos_PN_CORR[[#This Row],[43985]]-Casos_PN_CORR[[#This Row],[43984]]</f>
        <v>0</v>
      </c>
      <c r="CN67">
        <f>+Casos_PN_CORR[[#This Row],[43986]]-Casos_PN_CORR[[#This Row],[43985]]</f>
        <v>0</v>
      </c>
      <c r="CO67">
        <f>+Casos_PN_CORR[[#This Row],[43987]]-Casos_PN_CORR[[#This Row],[43986]]</f>
        <v>18</v>
      </c>
      <c r="CP67">
        <f>+Casos_PN_CORR[[#This Row],[43988]]-Casos_PN_CORR[[#This Row],[43987]]</f>
        <v>0</v>
      </c>
      <c r="CQ67">
        <f>+Casos_PN_CORR[[#This Row],[43989]]-Casos_PN_CORR[[#This Row],[43988]]</f>
        <v>0</v>
      </c>
      <c r="CR67">
        <f>+Casos_PN_CORR[[#This Row],[43990]]-Casos_PN_CORR[[#This Row],[43989]]</f>
        <v>0</v>
      </c>
      <c r="CS67">
        <f>+Casos_PN_CORR[[#This Row],[43991]]-Casos_PN_CORR[[#This Row],[43990]]</f>
        <v>4</v>
      </c>
      <c r="CT67">
        <f>+Casos_PN_CORR[[#This Row],[43992]]-Casos_PN_CORR[[#This Row],[43991]]</f>
        <v>0</v>
      </c>
      <c r="CU67">
        <f>+Casos_PN_CORR[[#This Row],[43993]]-Casos_PN_CORR[[#This Row],[43992]]</f>
        <v>29</v>
      </c>
    </row>
    <row r="68" spans="1:99" x14ac:dyDescent="0.3">
      <c r="A68">
        <v>30103</v>
      </c>
      <c r="B68" s="2" t="s">
        <v>144</v>
      </c>
      <c r="C68" s="2" t="s">
        <v>144</v>
      </c>
      <c r="D68" s="2" t="s">
        <v>210</v>
      </c>
      <c r="E68" s="4">
        <f t="shared" ref="E68:E131" si="1">SUM(F68:AEZ68)</f>
        <v>49</v>
      </c>
      <c r="F68">
        <f>+Casos_PN_CORR[[#This Row],[43900]]</f>
        <v>0</v>
      </c>
      <c r="G68">
        <f>+Casos_PN_CORR[[#This Row],[43901]]-Casos_PN_CORR[[#This Row],[43900]]</f>
        <v>0</v>
      </c>
      <c r="H68">
        <f>+Casos_PN_CORR[[#This Row],[43902]]-Casos_PN_CORR[[#This Row],[43901]]</f>
        <v>0</v>
      </c>
      <c r="I68">
        <f>+Casos_PN_CORR[[#This Row],[43903]]-Casos_PN_CORR[[#This Row],[43902]]</f>
        <v>0</v>
      </c>
      <c r="J68">
        <f>+Casos_PN_CORR[[#This Row],[43904]]-Casos_PN_CORR[[#This Row],[43903]]</f>
        <v>0</v>
      </c>
      <c r="K68">
        <f>+Casos_PN_CORR[[#This Row],[43905]]-Casos_PN_CORR[[#This Row],[43904]]</f>
        <v>0</v>
      </c>
      <c r="L68">
        <f>+Casos_PN_CORR[[#This Row],[43906]]-Casos_PN_CORR[[#This Row],[43905]]</f>
        <v>0</v>
      </c>
      <c r="M68">
        <f>+Casos_PN_CORR[[#This Row],[43907]]-Casos_PN_CORR[[#This Row],[43906]]</f>
        <v>0</v>
      </c>
      <c r="N68">
        <f>+Casos_PN_CORR[[#This Row],[43908]]-Casos_PN_CORR[[#This Row],[43907]]</f>
        <v>0</v>
      </c>
      <c r="O68">
        <f>+Casos_PN_CORR[[#This Row],[43909]]-Casos_PN_CORR[[#This Row],[43908]]</f>
        <v>0</v>
      </c>
      <c r="P68">
        <f>+Casos_PN_CORR[[#This Row],[43910]]-Casos_PN_CORR[[#This Row],[43909]]</f>
        <v>0</v>
      </c>
      <c r="Q68">
        <f>+Casos_PN_CORR[[#This Row],[43911]]-Casos_PN_CORR[[#This Row],[43910]]</f>
        <v>0</v>
      </c>
      <c r="R68">
        <f>+Casos_PN_CORR[[#This Row],[43912]]-Casos_PN_CORR[[#This Row],[43911]]</f>
        <v>0</v>
      </c>
      <c r="S68">
        <f>+Casos_PN_CORR[[#This Row],[43913]]-Casos_PN_CORR[[#This Row],[43912]]</f>
        <v>0</v>
      </c>
      <c r="T68">
        <f>+Casos_PN_CORR[[#This Row],[43914]]-Casos_PN_CORR[[#This Row],[43913]]</f>
        <v>0</v>
      </c>
      <c r="U68">
        <f>+Casos_PN_CORR[[#This Row],[43915]]-Casos_PN_CORR[[#This Row],[43914]]</f>
        <v>0</v>
      </c>
      <c r="V68">
        <f>+Casos_PN_CORR[[#This Row],[43916]]-Casos_PN_CORR[[#This Row],[43915]]</f>
        <v>0</v>
      </c>
      <c r="W68">
        <f>+Casos_PN_CORR[[#This Row],[43917]]-Casos_PN_CORR[[#This Row],[43916]]</f>
        <v>0</v>
      </c>
      <c r="X68">
        <f>+Casos_PN_CORR[[#This Row],[43918]]-Casos_PN_CORR[[#This Row],[43917]]</f>
        <v>0</v>
      </c>
      <c r="Y68">
        <f>+Casos_PN_CORR[[#This Row],[43919]]-Casos_PN_CORR[[#This Row],[43918]]</f>
        <v>0</v>
      </c>
      <c r="Z68">
        <f>+Casos_PN_CORR[[#This Row],[43920]]-Casos_PN_CORR[[#This Row],[43919]]</f>
        <v>0</v>
      </c>
      <c r="AA68">
        <f>+Casos_PN_CORR[[#This Row],[43921]]-Casos_PN_CORR[[#This Row],[43920]]</f>
        <v>0</v>
      </c>
      <c r="AB68">
        <f>+Casos_PN_CORR[[#This Row],[43922]]-Casos_PN_CORR[[#This Row],[43921]]</f>
        <v>0</v>
      </c>
      <c r="AC68">
        <f>+Casos_PN_CORR[[#This Row],[43923]]-Casos_PN_CORR[[#This Row],[43922]]</f>
        <v>0</v>
      </c>
      <c r="AD68">
        <f>+Casos_PN_CORR[[#This Row],[43924]]-Casos_PN_CORR[[#This Row],[43923]]</f>
        <v>0</v>
      </c>
      <c r="AE68">
        <f>+Casos_PN_CORR[[#This Row],[43925]]-Casos_PN_CORR[[#This Row],[43924]]</f>
        <v>0</v>
      </c>
      <c r="AF68">
        <f>+Casos_PN_CORR[[#This Row],[43926]]-Casos_PN_CORR[[#This Row],[43925]]</f>
        <v>0</v>
      </c>
      <c r="AG68">
        <f>+Casos_PN_CORR[[#This Row],[43927]]-Casos_PN_CORR[[#This Row],[43926]]</f>
        <v>0</v>
      </c>
      <c r="AH68">
        <f>+Casos_PN_CORR[[#This Row],[43928]]-Casos_PN_CORR[[#This Row],[43927]]</f>
        <v>0</v>
      </c>
      <c r="AI68">
        <f>+Casos_PN_CORR[[#This Row],[43929]]-Casos_PN_CORR[[#This Row],[43928]]</f>
        <v>0</v>
      </c>
      <c r="AJ68">
        <f>+Casos_PN_CORR[[#This Row],[43930]]-Casos_PN_CORR[[#This Row],[43929]]</f>
        <v>0</v>
      </c>
      <c r="AK68">
        <f>+Casos_PN_CORR[[#This Row],[43931]]-Casos_PN_CORR[[#This Row],[43930]]</f>
        <v>0</v>
      </c>
      <c r="AL68">
        <f>+Casos_PN_CORR[[#This Row],[43932]]-Casos_PN_CORR[[#This Row],[43931]]</f>
        <v>0</v>
      </c>
      <c r="AM68">
        <f>+Casos_PN_CORR[[#This Row],[43933]]-Casos_PN_CORR[[#This Row],[43932]]</f>
        <v>0</v>
      </c>
      <c r="AN68">
        <f>+Casos_PN_CORR[[#This Row],[43934]]-Casos_PN_CORR[[#This Row],[43933]]</f>
        <v>0</v>
      </c>
      <c r="AO68">
        <f>+Casos_PN_CORR[[#This Row],[43935]]-Casos_PN_CORR[[#This Row],[43934]]</f>
        <v>0</v>
      </c>
      <c r="AP68">
        <f>+Casos_PN_CORR[[#This Row],[43936]]-Casos_PN_CORR[[#This Row],[43935]]</f>
        <v>0</v>
      </c>
      <c r="AQ68">
        <f>+Casos_PN_CORR[[#This Row],[43937]]-Casos_PN_CORR[[#This Row],[43936]]</f>
        <v>0</v>
      </c>
      <c r="AR68">
        <f>+Casos_PN_CORR[[#This Row],[43938]]-Casos_PN_CORR[[#This Row],[43937]]</f>
        <v>0</v>
      </c>
      <c r="AS68">
        <f>+Casos_PN_CORR[[#This Row],[43939]]-Casos_PN_CORR[[#This Row],[43938]]</f>
        <v>0</v>
      </c>
      <c r="AT68">
        <f>+Casos_PN_CORR[[#This Row],[43940]]-Casos_PN_CORR[[#This Row],[43939]]</f>
        <v>0</v>
      </c>
      <c r="AU68">
        <f>+Casos_PN_CORR[[#This Row],[43941]]-Casos_PN_CORR[[#This Row],[43940]]</f>
        <v>0</v>
      </c>
      <c r="AV68">
        <f>+Casos_PN_CORR[[#This Row],[43942]]-Casos_PN_CORR[[#This Row],[43941]]</f>
        <v>0</v>
      </c>
      <c r="AW68">
        <f>+Casos_PN_CORR[[#This Row],[43943]]-Casos_PN_CORR[[#This Row],[43942]]</f>
        <v>0</v>
      </c>
      <c r="AX68">
        <f>+Casos_PN_CORR[[#This Row],[43944]]-Casos_PN_CORR[[#This Row],[43943]]</f>
        <v>0</v>
      </c>
      <c r="AY68">
        <f>+Casos_PN_CORR[[#This Row],[43945]]-Casos_PN_CORR[[#This Row],[43944]]</f>
        <v>0</v>
      </c>
      <c r="AZ68">
        <f>+Casos_PN_CORR[[#This Row],[43946]]-Casos_PN_CORR[[#This Row],[43945]]</f>
        <v>0</v>
      </c>
      <c r="BA68">
        <f>+Casos_PN_CORR[[#This Row],[43947]]-Casos_PN_CORR[[#This Row],[43946]]</f>
        <v>0</v>
      </c>
      <c r="BB68">
        <f>+Casos_PN_CORR[[#This Row],[43948]]-Casos_PN_CORR[[#This Row],[43947]]</f>
        <v>0</v>
      </c>
      <c r="BC68">
        <f>+Casos_PN_CORR[[#This Row],[43949]]-Casos_PN_CORR[[#This Row],[43948]]</f>
        <v>0</v>
      </c>
      <c r="BD68">
        <f>+Casos_PN_CORR[[#This Row],[43950]]-Casos_PN_CORR[[#This Row],[43949]]</f>
        <v>0</v>
      </c>
      <c r="BE68">
        <f>+Casos_PN_CORR[[#This Row],[43951]]-Casos_PN_CORR[[#This Row],[43950]]</f>
        <v>0</v>
      </c>
      <c r="BF68">
        <f>+Casos_PN_CORR[[#This Row],[43952]]-Casos_PN_CORR[[#This Row],[43951]]</f>
        <v>0</v>
      </c>
      <c r="BG68">
        <f>+Casos_PN_CORR[[#This Row],[43953]]-Casos_PN_CORR[[#This Row],[43952]]</f>
        <v>0</v>
      </c>
      <c r="BH68">
        <f>+Casos_PN_CORR[[#This Row],[43954]]-Casos_PN_CORR[[#This Row],[43953]]</f>
        <v>0</v>
      </c>
      <c r="BI68">
        <f>+Casos_PN_CORR[[#This Row],[43955]]-Casos_PN_CORR[[#This Row],[43954]]</f>
        <v>0</v>
      </c>
      <c r="BJ68">
        <f>+Casos_PN_CORR[[#This Row],[43956]]-Casos_PN_CORR[[#This Row],[43955]]</f>
        <v>0</v>
      </c>
      <c r="BK68">
        <f>+Casos_PN_CORR[[#This Row],[43957]]-Casos_PN_CORR[[#This Row],[43956]]</f>
        <v>0</v>
      </c>
      <c r="BL68">
        <f>+Casos_PN_CORR[[#This Row],[43958]]-Casos_PN_CORR[[#This Row],[43957]]</f>
        <v>0</v>
      </c>
      <c r="BM68">
        <f>+Casos_PN_CORR[[#This Row],[43959]]-Casos_PN_CORR[[#This Row],[43958]]</f>
        <v>0</v>
      </c>
      <c r="BN68">
        <f>+Casos_PN_CORR[[#This Row],[43960]]-Casos_PN_CORR[[#This Row],[43959]]</f>
        <v>0</v>
      </c>
      <c r="BO68">
        <f>+Casos_PN_CORR[[#This Row],[43961]]-Casos_PN_CORR[[#This Row],[43960]]</f>
        <v>0</v>
      </c>
      <c r="BP68">
        <f>+Casos_PN_CORR[[#This Row],[43962]]-Casos_PN_CORR[[#This Row],[43961]]</f>
        <v>0</v>
      </c>
      <c r="BQ68">
        <f>+Casos_PN_CORR[[#This Row],[43963]]-Casos_PN_CORR[[#This Row],[43962]]</f>
        <v>0</v>
      </c>
      <c r="BR68">
        <f>+Casos_PN_CORR[[#This Row],[43964]]-Casos_PN_CORR[[#This Row],[43963]]</f>
        <v>0</v>
      </c>
      <c r="BS68">
        <f>+Casos_PN_CORR[[#This Row],[43965]]-Casos_PN_CORR[[#This Row],[43964]]</f>
        <v>0</v>
      </c>
      <c r="BT68">
        <f>+Casos_PN_CORR[[#This Row],[43966]]-Casos_PN_CORR[[#This Row],[43965]]</f>
        <v>0</v>
      </c>
      <c r="BU68">
        <f>+Casos_PN_CORR[[#This Row],[43967]]-Casos_PN_CORR[[#This Row],[43966]]</f>
        <v>0</v>
      </c>
      <c r="BV68">
        <f>+Casos_PN_CORR[[#This Row],[43968]]-Casos_PN_CORR[[#This Row],[43967]]</f>
        <v>0</v>
      </c>
      <c r="BW68">
        <f>+Casos_PN_CORR[[#This Row],[43969]]-Casos_PN_CORR[[#This Row],[43968]]</f>
        <v>0</v>
      </c>
      <c r="BX68">
        <f>+Casos_PN_CORR[[#This Row],[43970]]-Casos_PN_CORR[[#This Row],[43969]]</f>
        <v>0</v>
      </c>
      <c r="BY68">
        <f>+Casos_PN_CORR[[#This Row],[43971]]-Casos_PN_CORR[[#This Row],[43970]]</f>
        <v>0</v>
      </c>
      <c r="BZ68">
        <f>+Casos_PN_CORR[[#This Row],[43972]]-Casos_PN_CORR[[#This Row],[43971]]</f>
        <v>0</v>
      </c>
      <c r="CA68">
        <f>+Casos_PN_CORR[[#This Row],[43973]]-Casos_PN_CORR[[#This Row],[43972]]</f>
        <v>0</v>
      </c>
      <c r="CB68">
        <f>+Casos_PN_CORR[[#This Row],[43974]]-Casos_PN_CORR[[#This Row],[43973]]</f>
        <v>0</v>
      </c>
      <c r="CC68">
        <f>+Casos_PN_CORR[[#This Row],[43975]]-Casos_PN_CORR[[#This Row],[43974]]</f>
        <v>0</v>
      </c>
      <c r="CD68">
        <f>+Casos_PN_CORR[[#This Row],[43976]]-Casos_PN_CORR[[#This Row],[43975]]</f>
        <v>0</v>
      </c>
      <c r="CE68">
        <f>+Casos_PN_CORR[[#This Row],[43977]]-Casos_PN_CORR[[#This Row],[43976]]</f>
        <v>0</v>
      </c>
      <c r="CF68">
        <f>+Casos_PN_CORR[[#This Row],[43978]]-Casos_PN_CORR[[#This Row],[43977]]</f>
        <v>0</v>
      </c>
      <c r="CG68">
        <f>+Casos_PN_CORR[[#This Row],[43979]]-Casos_PN_CORR[[#This Row],[43978]]</f>
        <v>0</v>
      </c>
      <c r="CH68">
        <f>+Casos_PN_CORR[[#This Row],[43980]]-Casos_PN_CORR[[#This Row],[43979]]</f>
        <v>0</v>
      </c>
      <c r="CI68">
        <f>+Casos_PN_CORR[[#This Row],[43981]]-Casos_PN_CORR[[#This Row],[43980]]</f>
        <v>0</v>
      </c>
      <c r="CJ68">
        <f>+Casos_PN_CORR[[#This Row],[43982]]-Casos_PN_CORR[[#This Row],[43981]]</f>
        <v>0</v>
      </c>
      <c r="CK68">
        <f>+Casos_PN_CORR[[#This Row],[43983]]-Casos_PN_CORR[[#This Row],[43982]]</f>
        <v>0</v>
      </c>
      <c r="CL68">
        <f>+Casos_PN_CORR[[#This Row],[43984]]-Casos_PN_CORR[[#This Row],[43983]]</f>
        <v>0</v>
      </c>
      <c r="CM68">
        <f>+Casos_PN_CORR[[#This Row],[43985]]-Casos_PN_CORR[[#This Row],[43984]]</f>
        <v>0</v>
      </c>
      <c r="CN68">
        <f>+Casos_PN_CORR[[#This Row],[43986]]-Casos_PN_CORR[[#This Row],[43985]]</f>
        <v>0</v>
      </c>
      <c r="CO68">
        <f>+Casos_PN_CORR[[#This Row],[43987]]-Casos_PN_CORR[[#This Row],[43986]]</f>
        <v>47</v>
      </c>
      <c r="CP68">
        <f>+Casos_PN_CORR[[#This Row],[43988]]-Casos_PN_CORR[[#This Row],[43987]]</f>
        <v>0</v>
      </c>
      <c r="CQ68">
        <f>+Casos_PN_CORR[[#This Row],[43989]]-Casos_PN_CORR[[#This Row],[43988]]</f>
        <v>0</v>
      </c>
      <c r="CR68">
        <f>+Casos_PN_CORR[[#This Row],[43990]]-Casos_PN_CORR[[#This Row],[43989]]</f>
        <v>0</v>
      </c>
      <c r="CS68">
        <f>+Casos_PN_CORR[[#This Row],[43991]]-Casos_PN_CORR[[#This Row],[43990]]</f>
        <v>2</v>
      </c>
      <c r="CT68">
        <f>+Casos_PN_CORR[[#This Row],[43992]]-Casos_PN_CORR[[#This Row],[43991]]</f>
        <v>0</v>
      </c>
      <c r="CU68">
        <f>+Casos_PN_CORR[[#This Row],[43993]]-Casos_PN_CORR[[#This Row],[43992]]</f>
        <v>0</v>
      </c>
    </row>
    <row r="69" spans="1:99" x14ac:dyDescent="0.3">
      <c r="A69">
        <v>130403</v>
      </c>
      <c r="B69" s="2" t="s">
        <v>102</v>
      </c>
      <c r="C69" s="2" t="s">
        <v>259</v>
      </c>
      <c r="D69" s="2" t="s">
        <v>473</v>
      </c>
      <c r="E69" s="4">
        <f t="shared" si="1"/>
        <v>49</v>
      </c>
      <c r="F69">
        <f>+Casos_PN_CORR[[#This Row],[43900]]</f>
        <v>0</v>
      </c>
      <c r="G69">
        <f>+Casos_PN_CORR[[#This Row],[43901]]-Casos_PN_CORR[[#This Row],[43900]]</f>
        <v>0</v>
      </c>
      <c r="H69">
        <f>+Casos_PN_CORR[[#This Row],[43902]]-Casos_PN_CORR[[#This Row],[43901]]</f>
        <v>0</v>
      </c>
      <c r="I69">
        <f>+Casos_PN_CORR[[#This Row],[43903]]-Casos_PN_CORR[[#This Row],[43902]]</f>
        <v>0</v>
      </c>
      <c r="J69">
        <f>+Casos_PN_CORR[[#This Row],[43904]]-Casos_PN_CORR[[#This Row],[43903]]</f>
        <v>0</v>
      </c>
      <c r="K69">
        <f>+Casos_PN_CORR[[#This Row],[43905]]-Casos_PN_CORR[[#This Row],[43904]]</f>
        <v>0</v>
      </c>
      <c r="L69">
        <f>+Casos_PN_CORR[[#This Row],[43906]]-Casos_PN_CORR[[#This Row],[43905]]</f>
        <v>0</v>
      </c>
      <c r="M69">
        <f>+Casos_PN_CORR[[#This Row],[43907]]-Casos_PN_CORR[[#This Row],[43906]]</f>
        <v>0</v>
      </c>
      <c r="N69">
        <f>+Casos_PN_CORR[[#This Row],[43908]]-Casos_PN_CORR[[#This Row],[43907]]</f>
        <v>0</v>
      </c>
      <c r="O69">
        <f>+Casos_PN_CORR[[#This Row],[43909]]-Casos_PN_CORR[[#This Row],[43908]]</f>
        <v>0</v>
      </c>
      <c r="P69">
        <f>+Casos_PN_CORR[[#This Row],[43910]]-Casos_PN_CORR[[#This Row],[43909]]</f>
        <v>0</v>
      </c>
      <c r="Q69">
        <f>+Casos_PN_CORR[[#This Row],[43911]]-Casos_PN_CORR[[#This Row],[43910]]</f>
        <v>0</v>
      </c>
      <c r="R69">
        <f>+Casos_PN_CORR[[#This Row],[43912]]-Casos_PN_CORR[[#This Row],[43911]]</f>
        <v>0</v>
      </c>
      <c r="S69">
        <f>+Casos_PN_CORR[[#This Row],[43913]]-Casos_PN_CORR[[#This Row],[43912]]</f>
        <v>0</v>
      </c>
      <c r="T69">
        <f>+Casos_PN_CORR[[#This Row],[43914]]-Casos_PN_CORR[[#This Row],[43913]]</f>
        <v>0</v>
      </c>
      <c r="U69">
        <f>+Casos_PN_CORR[[#This Row],[43915]]-Casos_PN_CORR[[#This Row],[43914]]</f>
        <v>0</v>
      </c>
      <c r="V69">
        <f>+Casos_PN_CORR[[#This Row],[43916]]-Casos_PN_CORR[[#This Row],[43915]]</f>
        <v>0</v>
      </c>
      <c r="W69">
        <f>+Casos_PN_CORR[[#This Row],[43917]]-Casos_PN_CORR[[#This Row],[43916]]</f>
        <v>0</v>
      </c>
      <c r="X69">
        <f>+Casos_PN_CORR[[#This Row],[43918]]-Casos_PN_CORR[[#This Row],[43917]]</f>
        <v>0</v>
      </c>
      <c r="Y69">
        <f>+Casos_PN_CORR[[#This Row],[43919]]-Casos_PN_CORR[[#This Row],[43918]]</f>
        <v>0</v>
      </c>
      <c r="Z69">
        <f>+Casos_PN_CORR[[#This Row],[43920]]-Casos_PN_CORR[[#This Row],[43919]]</f>
        <v>0</v>
      </c>
      <c r="AA69">
        <f>+Casos_PN_CORR[[#This Row],[43921]]-Casos_PN_CORR[[#This Row],[43920]]</f>
        <v>0</v>
      </c>
      <c r="AB69">
        <f>+Casos_PN_CORR[[#This Row],[43922]]-Casos_PN_CORR[[#This Row],[43921]]</f>
        <v>0</v>
      </c>
      <c r="AC69">
        <f>+Casos_PN_CORR[[#This Row],[43923]]-Casos_PN_CORR[[#This Row],[43922]]</f>
        <v>0</v>
      </c>
      <c r="AD69">
        <f>+Casos_PN_CORR[[#This Row],[43924]]-Casos_PN_CORR[[#This Row],[43923]]</f>
        <v>0</v>
      </c>
      <c r="AE69">
        <f>+Casos_PN_CORR[[#This Row],[43925]]-Casos_PN_CORR[[#This Row],[43924]]</f>
        <v>0</v>
      </c>
      <c r="AF69">
        <f>+Casos_PN_CORR[[#This Row],[43926]]-Casos_PN_CORR[[#This Row],[43925]]</f>
        <v>0</v>
      </c>
      <c r="AG69">
        <f>+Casos_PN_CORR[[#This Row],[43927]]-Casos_PN_CORR[[#This Row],[43926]]</f>
        <v>0</v>
      </c>
      <c r="AH69">
        <f>+Casos_PN_CORR[[#This Row],[43928]]-Casos_PN_CORR[[#This Row],[43927]]</f>
        <v>0</v>
      </c>
      <c r="AI69">
        <f>+Casos_PN_CORR[[#This Row],[43929]]-Casos_PN_CORR[[#This Row],[43928]]</f>
        <v>0</v>
      </c>
      <c r="AJ69">
        <f>+Casos_PN_CORR[[#This Row],[43930]]-Casos_PN_CORR[[#This Row],[43929]]</f>
        <v>0</v>
      </c>
      <c r="AK69">
        <f>+Casos_PN_CORR[[#This Row],[43931]]-Casos_PN_CORR[[#This Row],[43930]]</f>
        <v>0</v>
      </c>
      <c r="AL69">
        <f>+Casos_PN_CORR[[#This Row],[43932]]-Casos_PN_CORR[[#This Row],[43931]]</f>
        <v>0</v>
      </c>
      <c r="AM69">
        <f>+Casos_PN_CORR[[#This Row],[43933]]-Casos_PN_CORR[[#This Row],[43932]]</f>
        <v>0</v>
      </c>
      <c r="AN69">
        <f>+Casos_PN_CORR[[#This Row],[43934]]-Casos_PN_CORR[[#This Row],[43933]]</f>
        <v>0</v>
      </c>
      <c r="AO69">
        <f>+Casos_PN_CORR[[#This Row],[43935]]-Casos_PN_CORR[[#This Row],[43934]]</f>
        <v>0</v>
      </c>
      <c r="AP69">
        <f>+Casos_PN_CORR[[#This Row],[43936]]-Casos_PN_CORR[[#This Row],[43935]]</f>
        <v>0</v>
      </c>
      <c r="AQ69">
        <f>+Casos_PN_CORR[[#This Row],[43937]]-Casos_PN_CORR[[#This Row],[43936]]</f>
        <v>0</v>
      </c>
      <c r="AR69">
        <f>+Casos_PN_CORR[[#This Row],[43938]]-Casos_PN_CORR[[#This Row],[43937]]</f>
        <v>0</v>
      </c>
      <c r="AS69">
        <f>+Casos_PN_CORR[[#This Row],[43939]]-Casos_PN_CORR[[#This Row],[43938]]</f>
        <v>0</v>
      </c>
      <c r="AT69">
        <f>+Casos_PN_CORR[[#This Row],[43940]]-Casos_PN_CORR[[#This Row],[43939]]</f>
        <v>0</v>
      </c>
      <c r="AU69">
        <f>+Casos_PN_CORR[[#This Row],[43941]]-Casos_PN_CORR[[#This Row],[43940]]</f>
        <v>0</v>
      </c>
      <c r="AV69">
        <f>+Casos_PN_CORR[[#This Row],[43942]]-Casos_PN_CORR[[#This Row],[43941]]</f>
        <v>0</v>
      </c>
      <c r="AW69">
        <f>+Casos_PN_CORR[[#This Row],[43943]]-Casos_PN_CORR[[#This Row],[43942]]</f>
        <v>0</v>
      </c>
      <c r="AX69">
        <f>+Casos_PN_CORR[[#This Row],[43944]]-Casos_PN_CORR[[#This Row],[43943]]</f>
        <v>0</v>
      </c>
      <c r="AY69">
        <f>+Casos_PN_CORR[[#This Row],[43945]]-Casos_PN_CORR[[#This Row],[43944]]</f>
        <v>0</v>
      </c>
      <c r="AZ69">
        <f>+Casos_PN_CORR[[#This Row],[43946]]-Casos_PN_CORR[[#This Row],[43945]]</f>
        <v>0</v>
      </c>
      <c r="BA69">
        <f>+Casos_PN_CORR[[#This Row],[43947]]-Casos_PN_CORR[[#This Row],[43946]]</f>
        <v>0</v>
      </c>
      <c r="BB69">
        <f>+Casos_PN_CORR[[#This Row],[43948]]-Casos_PN_CORR[[#This Row],[43947]]</f>
        <v>0</v>
      </c>
      <c r="BC69">
        <f>+Casos_PN_CORR[[#This Row],[43949]]-Casos_PN_CORR[[#This Row],[43948]]</f>
        <v>0</v>
      </c>
      <c r="BD69">
        <f>+Casos_PN_CORR[[#This Row],[43950]]-Casos_PN_CORR[[#This Row],[43949]]</f>
        <v>0</v>
      </c>
      <c r="BE69">
        <f>+Casos_PN_CORR[[#This Row],[43951]]-Casos_PN_CORR[[#This Row],[43950]]</f>
        <v>0</v>
      </c>
      <c r="BF69">
        <f>+Casos_PN_CORR[[#This Row],[43952]]-Casos_PN_CORR[[#This Row],[43951]]</f>
        <v>0</v>
      </c>
      <c r="BG69">
        <f>+Casos_PN_CORR[[#This Row],[43953]]-Casos_PN_CORR[[#This Row],[43952]]</f>
        <v>0</v>
      </c>
      <c r="BH69">
        <f>+Casos_PN_CORR[[#This Row],[43954]]-Casos_PN_CORR[[#This Row],[43953]]</f>
        <v>0</v>
      </c>
      <c r="BI69">
        <f>+Casos_PN_CORR[[#This Row],[43955]]-Casos_PN_CORR[[#This Row],[43954]]</f>
        <v>0</v>
      </c>
      <c r="BJ69">
        <f>+Casos_PN_CORR[[#This Row],[43956]]-Casos_PN_CORR[[#This Row],[43955]]</f>
        <v>0</v>
      </c>
      <c r="BK69">
        <f>+Casos_PN_CORR[[#This Row],[43957]]-Casos_PN_CORR[[#This Row],[43956]]</f>
        <v>0</v>
      </c>
      <c r="BL69">
        <f>+Casos_PN_CORR[[#This Row],[43958]]-Casos_PN_CORR[[#This Row],[43957]]</f>
        <v>0</v>
      </c>
      <c r="BM69">
        <f>+Casos_PN_CORR[[#This Row],[43959]]-Casos_PN_CORR[[#This Row],[43958]]</f>
        <v>0</v>
      </c>
      <c r="BN69">
        <f>+Casos_PN_CORR[[#This Row],[43960]]-Casos_PN_CORR[[#This Row],[43959]]</f>
        <v>0</v>
      </c>
      <c r="BO69">
        <f>+Casos_PN_CORR[[#This Row],[43961]]-Casos_PN_CORR[[#This Row],[43960]]</f>
        <v>0</v>
      </c>
      <c r="BP69">
        <f>+Casos_PN_CORR[[#This Row],[43962]]-Casos_PN_CORR[[#This Row],[43961]]</f>
        <v>0</v>
      </c>
      <c r="BQ69">
        <f>+Casos_PN_CORR[[#This Row],[43963]]-Casos_PN_CORR[[#This Row],[43962]]</f>
        <v>0</v>
      </c>
      <c r="BR69">
        <f>+Casos_PN_CORR[[#This Row],[43964]]-Casos_PN_CORR[[#This Row],[43963]]</f>
        <v>0</v>
      </c>
      <c r="BS69">
        <f>+Casos_PN_CORR[[#This Row],[43965]]-Casos_PN_CORR[[#This Row],[43964]]</f>
        <v>0</v>
      </c>
      <c r="BT69">
        <f>+Casos_PN_CORR[[#This Row],[43966]]-Casos_PN_CORR[[#This Row],[43965]]</f>
        <v>0</v>
      </c>
      <c r="BU69">
        <f>+Casos_PN_CORR[[#This Row],[43967]]-Casos_PN_CORR[[#This Row],[43966]]</f>
        <v>0</v>
      </c>
      <c r="BV69">
        <f>+Casos_PN_CORR[[#This Row],[43968]]-Casos_PN_CORR[[#This Row],[43967]]</f>
        <v>0</v>
      </c>
      <c r="BW69">
        <f>+Casos_PN_CORR[[#This Row],[43969]]-Casos_PN_CORR[[#This Row],[43968]]</f>
        <v>0</v>
      </c>
      <c r="BX69">
        <f>+Casos_PN_CORR[[#This Row],[43970]]-Casos_PN_CORR[[#This Row],[43969]]</f>
        <v>0</v>
      </c>
      <c r="BY69">
        <f>+Casos_PN_CORR[[#This Row],[43971]]-Casos_PN_CORR[[#This Row],[43970]]</f>
        <v>0</v>
      </c>
      <c r="BZ69">
        <f>+Casos_PN_CORR[[#This Row],[43972]]-Casos_PN_CORR[[#This Row],[43971]]</f>
        <v>0</v>
      </c>
      <c r="CA69">
        <f>+Casos_PN_CORR[[#This Row],[43973]]-Casos_PN_CORR[[#This Row],[43972]]</f>
        <v>0</v>
      </c>
      <c r="CB69">
        <f>+Casos_PN_CORR[[#This Row],[43974]]-Casos_PN_CORR[[#This Row],[43973]]</f>
        <v>0</v>
      </c>
      <c r="CC69">
        <f>+Casos_PN_CORR[[#This Row],[43975]]-Casos_PN_CORR[[#This Row],[43974]]</f>
        <v>0</v>
      </c>
      <c r="CD69">
        <f>+Casos_PN_CORR[[#This Row],[43976]]-Casos_PN_CORR[[#This Row],[43975]]</f>
        <v>0</v>
      </c>
      <c r="CE69">
        <f>+Casos_PN_CORR[[#This Row],[43977]]-Casos_PN_CORR[[#This Row],[43976]]</f>
        <v>0</v>
      </c>
      <c r="CF69">
        <f>+Casos_PN_CORR[[#This Row],[43978]]-Casos_PN_CORR[[#This Row],[43977]]</f>
        <v>0</v>
      </c>
      <c r="CG69">
        <f>+Casos_PN_CORR[[#This Row],[43979]]-Casos_PN_CORR[[#This Row],[43978]]</f>
        <v>0</v>
      </c>
      <c r="CH69">
        <f>+Casos_PN_CORR[[#This Row],[43980]]-Casos_PN_CORR[[#This Row],[43979]]</f>
        <v>0</v>
      </c>
      <c r="CI69">
        <f>+Casos_PN_CORR[[#This Row],[43981]]-Casos_PN_CORR[[#This Row],[43980]]</f>
        <v>0</v>
      </c>
      <c r="CJ69">
        <f>+Casos_PN_CORR[[#This Row],[43982]]-Casos_PN_CORR[[#This Row],[43981]]</f>
        <v>0</v>
      </c>
      <c r="CK69">
        <f>+Casos_PN_CORR[[#This Row],[43983]]-Casos_PN_CORR[[#This Row],[43982]]</f>
        <v>0</v>
      </c>
      <c r="CL69">
        <f>+Casos_PN_CORR[[#This Row],[43984]]-Casos_PN_CORR[[#This Row],[43983]]</f>
        <v>0</v>
      </c>
      <c r="CM69">
        <f>+Casos_PN_CORR[[#This Row],[43985]]-Casos_PN_CORR[[#This Row],[43984]]</f>
        <v>0</v>
      </c>
      <c r="CN69">
        <f>+Casos_PN_CORR[[#This Row],[43986]]-Casos_PN_CORR[[#This Row],[43985]]</f>
        <v>0</v>
      </c>
      <c r="CO69">
        <f>+Casos_PN_CORR[[#This Row],[43987]]-Casos_PN_CORR[[#This Row],[43986]]</f>
        <v>40</v>
      </c>
      <c r="CP69">
        <f>+Casos_PN_CORR[[#This Row],[43988]]-Casos_PN_CORR[[#This Row],[43987]]</f>
        <v>0</v>
      </c>
      <c r="CQ69">
        <f>+Casos_PN_CORR[[#This Row],[43989]]-Casos_PN_CORR[[#This Row],[43988]]</f>
        <v>0</v>
      </c>
      <c r="CR69">
        <f>+Casos_PN_CORR[[#This Row],[43990]]-Casos_PN_CORR[[#This Row],[43989]]</f>
        <v>0</v>
      </c>
      <c r="CS69">
        <f>+Casos_PN_CORR[[#This Row],[43991]]-Casos_PN_CORR[[#This Row],[43990]]</f>
        <v>6</v>
      </c>
      <c r="CT69">
        <f>+Casos_PN_CORR[[#This Row],[43992]]-Casos_PN_CORR[[#This Row],[43991]]</f>
        <v>0</v>
      </c>
      <c r="CU69">
        <f>+Casos_PN_CORR[[#This Row],[43993]]-Casos_PN_CORR[[#This Row],[43992]]</f>
        <v>3</v>
      </c>
    </row>
    <row r="70" spans="1:99" x14ac:dyDescent="0.3">
      <c r="A70">
        <v>120501</v>
      </c>
      <c r="B70" s="2" t="s">
        <v>191</v>
      </c>
      <c r="C70" s="2" t="s">
        <v>447</v>
      </c>
      <c r="D70" s="2" t="s">
        <v>474</v>
      </c>
      <c r="E70" s="4">
        <f t="shared" si="1"/>
        <v>49</v>
      </c>
      <c r="F70">
        <f>+Casos_PN_CORR[[#This Row],[43900]]</f>
        <v>0</v>
      </c>
      <c r="G70">
        <f>+Casos_PN_CORR[[#This Row],[43901]]-Casos_PN_CORR[[#This Row],[43900]]</f>
        <v>0</v>
      </c>
      <c r="H70">
        <f>+Casos_PN_CORR[[#This Row],[43902]]-Casos_PN_CORR[[#This Row],[43901]]</f>
        <v>0</v>
      </c>
      <c r="I70">
        <f>+Casos_PN_CORR[[#This Row],[43903]]-Casos_PN_CORR[[#This Row],[43902]]</f>
        <v>0</v>
      </c>
      <c r="J70">
        <f>+Casos_PN_CORR[[#This Row],[43904]]-Casos_PN_CORR[[#This Row],[43903]]</f>
        <v>0</v>
      </c>
      <c r="K70">
        <f>+Casos_PN_CORR[[#This Row],[43905]]-Casos_PN_CORR[[#This Row],[43904]]</f>
        <v>0</v>
      </c>
      <c r="L70">
        <f>+Casos_PN_CORR[[#This Row],[43906]]-Casos_PN_CORR[[#This Row],[43905]]</f>
        <v>0</v>
      </c>
      <c r="M70">
        <f>+Casos_PN_CORR[[#This Row],[43907]]-Casos_PN_CORR[[#This Row],[43906]]</f>
        <v>0</v>
      </c>
      <c r="N70">
        <f>+Casos_PN_CORR[[#This Row],[43908]]-Casos_PN_CORR[[#This Row],[43907]]</f>
        <v>0</v>
      </c>
      <c r="O70">
        <f>+Casos_PN_CORR[[#This Row],[43909]]-Casos_PN_CORR[[#This Row],[43908]]</f>
        <v>0</v>
      </c>
      <c r="P70">
        <f>+Casos_PN_CORR[[#This Row],[43910]]-Casos_PN_CORR[[#This Row],[43909]]</f>
        <v>0</v>
      </c>
      <c r="Q70">
        <f>+Casos_PN_CORR[[#This Row],[43911]]-Casos_PN_CORR[[#This Row],[43910]]</f>
        <v>0</v>
      </c>
      <c r="R70">
        <f>+Casos_PN_CORR[[#This Row],[43912]]-Casos_PN_CORR[[#This Row],[43911]]</f>
        <v>0</v>
      </c>
      <c r="S70">
        <f>+Casos_PN_CORR[[#This Row],[43913]]-Casos_PN_CORR[[#This Row],[43912]]</f>
        <v>0</v>
      </c>
      <c r="T70">
        <f>+Casos_PN_CORR[[#This Row],[43914]]-Casos_PN_CORR[[#This Row],[43913]]</f>
        <v>0</v>
      </c>
      <c r="U70">
        <f>+Casos_PN_CORR[[#This Row],[43915]]-Casos_PN_CORR[[#This Row],[43914]]</f>
        <v>0</v>
      </c>
      <c r="V70">
        <f>+Casos_PN_CORR[[#This Row],[43916]]-Casos_PN_CORR[[#This Row],[43915]]</f>
        <v>0</v>
      </c>
      <c r="W70">
        <f>+Casos_PN_CORR[[#This Row],[43917]]-Casos_PN_CORR[[#This Row],[43916]]</f>
        <v>0</v>
      </c>
      <c r="X70">
        <f>+Casos_PN_CORR[[#This Row],[43918]]-Casos_PN_CORR[[#This Row],[43917]]</f>
        <v>0</v>
      </c>
      <c r="Y70">
        <f>+Casos_PN_CORR[[#This Row],[43919]]-Casos_PN_CORR[[#This Row],[43918]]</f>
        <v>0</v>
      </c>
      <c r="Z70">
        <f>+Casos_PN_CORR[[#This Row],[43920]]-Casos_PN_CORR[[#This Row],[43919]]</f>
        <v>0</v>
      </c>
      <c r="AA70">
        <f>+Casos_PN_CORR[[#This Row],[43921]]-Casos_PN_CORR[[#This Row],[43920]]</f>
        <v>0</v>
      </c>
      <c r="AB70">
        <f>+Casos_PN_CORR[[#This Row],[43922]]-Casos_PN_CORR[[#This Row],[43921]]</f>
        <v>0</v>
      </c>
      <c r="AC70">
        <f>+Casos_PN_CORR[[#This Row],[43923]]-Casos_PN_CORR[[#This Row],[43922]]</f>
        <v>0</v>
      </c>
      <c r="AD70">
        <f>+Casos_PN_CORR[[#This Row],[43924]]-Casos_PN_CORR[[#This Row],[43923]]</f>
        <v>0</v>
      </c>
      <c r="AE70">
        <f>+Casos_PN_CORR[[#This Row],[43925]]-Casos_PN_CORR[[#This Row],[43924]]</f>
        <v>0</v>
      </c>
      <c r="AF70">
        <f>+Casos_PN_CORR[[#This Row],[43926]]-Casos_PN_CORR[[#This Row],[43925]]</f>
        <v>0</v>
      </c>
      <c r="AG70">
        <f>+Casos_PN_CORR[[#This Row],[43927]]-Casos_PN_CORR[[#This Row],[43926]]</f>
        <v>0</v>
      </c>
      <c r="AH70">
        <f>+Casos_PN_CORR[[#This Row],[43928]]-Casos_PN_CORR[[#This Row],[43927]]</f>
        <v>0</v>
      </c>
      <c r="AI70">
        <f>+Casos_PN_CORR[[#This Row],[43929]]-Casos_PN_CORR[[#This Row],[43928]]</f>
        <v>0</v>
      </c>
      <c r="AJ70">
        <f>+Casos_PN_CORR[[#This Row],[43930]]-Casos_PN_CORR[[#This Row],[43929]]</f>
        <v>0</v>
      </c>
      <c r="AK70">
        <f>+Casos_PN_CORR[[#This Row],[43931]]-Casos_PN_CORR[[#This Row],[43930]]</f>
        <v>0</v>
      </c>
      <c r="AL70">
        <f>+Casos_PN_CORR[[#This Row],[43932]]-Casos_PN_CORR[[#This Row],[43931]]</f>
        <v>0</v>
      </c>
      <c r="AM70">
        <f>+Casos_PN_CORR[[#This Row],[43933]]-Casos_PN_CORR[[#This Row],[43932]]</f>
        <v>0</v>
      </c>
      <c r="AN70">
        <f>+Casos_PN_CORR[[#This Row],[43934]]-Casos_PN_CORR[[#This Row],[43933]]</f>
        <v>0</v>
      </c>
      <c r="AO70">
        <f>+Casos_PN_CORR[[#This Row],[43935]]-Casos_PN_CORR[[#This Row],[43934]]</f>
        <v>0</v>
      </c>
      <c r="AP70">
        <f>+Casos_PN_CORR[[#This Row],[43936]]-Casos_PN_CORR[[#This Row],[43935]]</f>
        <v>0</v>
      </c>
      <c r="AQ70">
        <f>+Casos_PN_CORR[[#This Row],[43937]]-Casos_PN_CORR[[#This Row],[43936]]</f>
        <v>0</v>
      </c>
      <c r="AR70">
        <f>+Casos_PN_CORR[[#This Row],[43938]]-Casos_PN_CORR[[#This Row],[43937]]</f>
        <v>0</v>
      </c>
      <c r="AS70">
        <f>+Casos_PN_CORR[[#This Row],[43939]]-Casos_PN_CORR[[#This Row],[43938]]</f>
        <v>0</v>
      </c>
      <c r="AT70">
        <f>+Casos_PN_CORR[[#This Row],[43940]]-Casos_PN_CORR[[#This Row],[43939]]</f>
        <v>0</v>
      </c>
      <c r="AU70">
        <f>+Casos_PN_CORR[[#This Row],[43941]]-Casos_PN_CORR[[#This Row],[43940]]</f>
        <v>0</v>
      </c>
      <c r="AV70">
        <f>+Casos_PN_CORR[[#This Row],[43942]]-Casos_PN_CORR[[#This Row],[43941]]</f>
        <v>0</v>
      </c>
      <c r="AW70">
        <f>+Casos_PN_CORR[[#This Row],[43943]]-Casos_PN_CORR[[#This Row],[43942]]</f>
        <v>0</v>
      </c>
      <c r="AX70">
        <f>+Casos_PN_CORR[[#This Row],[43944]]-Casos_PN_CORR[[#This Row],[43943]]</f>
        <v>0</v>
      </c>
      <c r="AY70">
        <f>+Casos_PN_CORR[[#This Row],[43945]]-Casos_PN_CORR[[#This Row],[43944]]</f>
        <v>0</v>
      </c>
      <c r="AZ70">
        <f>+Casos_PN_CORR[[#This Row],[43946]]-Casos_PN_CORR[[#This Row],[43945]]</f>
        <v>0</v>
      </c>
      <c r="BA70">
        <f>+Casos_PN_CORR[[#This Row],[43947]]-Casos_PN_CORR[[#This Row],[43946]]</f>
        <v>0</v>
      </c>
      <c r="BB70">
        <f>+Casos_PN_CORR[[#This Row],[43948]]-Casos_PN_CORR[[#This Row],[43947]]</f>
        <v>0</v>
      </c>
      <c r="BC70">
        <f>+Casos_PN_CORR[[#This Row],[43949]]-Casos_PN_CORR[[#This Row],[43948]]</f>
        <v>0</v>
      </c>
      <c r="BD70">
        <f>+Casos_PN_CORR[[#This Row],[43950]]-Casos_PN_CORR[[#This Row],[43949]]</f>
        <v>0</v>
      </c>
      <c r="BE70">
        <f>+Casos_PN_CORR[[#This Row],[43951]]-Casos_PN_CORR[[#This Row],[43950]]</f>
        <v>0</v>
      </c>
      <c r="BF70">
        <f>+Casos_PN_CORR[[#This Row],[43952]]-Casos_PN_CORR[[#This Row],[43951]]</f>
        <v>0</v>
      </c>
      <c r="BG70">
        <f>+Casos_PN_CORR[[#This Row],[43953]]-Casos_PN_CORR[[#This Row],[43952]]</f>
        <v>0</v>
      </c>
      <c r="BH70">
        <f>+Casos_PN_CORR[[#This Row],[43954]]-Casos_PN_CORR[[#This Row],[43953]]</f>
        <v>0</v>
      </c>
      <c r="BI70">
        <f>+Casos_PN_CORR[[#This Row],[43955]]-Casos_PN_CORR[[#This Row],[43954]]</f>
        <v>0</v>
      </c>
      <c r="BJ70">
        <f>+Casos_PN_CORR[[#This Row],[43956]]-Casos_PN_CORR[[#This Row],[43955]]</f>
        <v>0</v>
      </c>
      <c r="BK70">
        <f>+Casos_PN_CORR[[#This Row],[43957]]-Casos_PN_CORR[[#This Row],[43956]]</f>
        <v>0</v>
      </c>
      <c r="BL70">
        <f>+Casos_PN_CORR[[#This Row],[43958]]-Casos_PN_CORR[[#This Row],[43957]]</f>
        <v>0</v>
      </c>
      <c r="BM70">
        <f>+Casos_PN_CORR[[#This Row],[43959]]-Casos_PN_CORR[[#This Row],[43958]]</f>
        <v>0</v>
      </c>
      <c r="BN70">
        <f>+Casos_PN_CORR[[#This Row],[43960]]-Casos_PN_CORR[[#This Row],[43959]]</f>
        <v>0</v>
      </c>
      <c r="BO70">
        <f>+Casos_PN_CORR[[#This Row],[43961]]-Casos_PN_CORR[[#This Row],[43960]]</f>
        <v>0</v>
      </c>
      <c r="BP70">
        <f>+Casos_PN_CORR[[#This Row],[43962]]-Casos_PN_CORR[[#This Row],[43961]]</f>
        <v>0</v>
      </c>
      <c r="BQ70">
        <f>+Casos_PN_CORR[[#This Row],[43963]]-Casos_PN_CORR[[#This Row],[43962]]</f>
        <v>0</v>
      </c>
      <c r="BR70">
        <f>+Casos_PN_CORR[[#This Row],[43964]]-Casos_PN_CORR[[#This Row],[43963]]</f>
        <v>0</v>
      </c>
      <c r="BS70">
        <f>+Casos_PN_CORR[[#This Row],[43965]]-Casos_PN_CORR[[#This Row],[43964]]</f>
        <v>0</v>
      </c>
      <c r="BT70">
        <f>+Casos_PN_CORR[[#This Row],[43966]]-Casos_PN_CORR[[#This Row],[43965]]</f>
        <v>0</v>
      </c>
      <c r="BU70">
        <f>+Casos_PN_CORR[[#This Row],[43967]]-Casos_PN_CORR[[#This Row],[43966]]</f>
        <v>0</v>
      </c>
      <c r="BV70">
        <f>+Casos_PN_CORR[[#This Row],[43968]]-Casos_PN_CORR[[#This Row],[43967]]</f>
        <v>0</v>
      </c>
      <c r="BW70">
        <f>+Casos_PN_CORR[[#This Row],[43969]]-Casos_PN_CORR[[#This Row],[43968]]</f>
        <v>0</v>
      </c>
      <c r="BX70">
        <f>+Casos_PN_CORR[[#This Row],[43970]]-Casos_PN_CORR[[#This Row],[43969]]</f>
        <v>0</v>
      </c>
      <c r="BY70">
        <f>+Casos_PN_CORR[[#This Row],[43971]]-Casos_PN_CORR[[#This Row],[43970]]</f>
        <v>0</v>
      </c>
      <c r="BZ70">
        <f>+Casos_PN_CORR[[#This Row],[43972]]-Casos_PN_CORR[[#This Row],[43971]]</f>
        <v>0</v>
      </c>
      <c r="CA70">
        <f>+Casos_PN_CORR[[#This Row],[43973]]-Casos_PN_CORR[[#This Row],[43972]]</f>
        <v>0</v>
      </c>
      <c r="CB70">
        <f>+Casos_PN_CORR[[#This Row],[43974]]-Casos_PN_CORR[[#This Row],[43973]]</f>
        <v>0</v>
      </c>
      <c r="CC70">
        <f>+Casos_PN_CORR[[#This Row],[43975]]-Casos_PN_CORR[[#This Row],[43974]]</f>
        <v>0</v>
      </c>
      <c r="CD70">
        <f>+Casos_PN_CORR[[#This Row],[43976]]-Casos_PN_CORR[[#This Row],[43975]]</f>
        <v>0</v>
      </c>
      <c r="CE70">
        <f>+Casos_PN_CORR[[#This Row],[43977]]-Casos_PN_CORR[[#This Row],[43976]]</f>
        <v>0</v>
      </c>
      <c r="CF70">
        <f>+Casos_PN_CORR[[#This Row],[43978]]-Casos_PN_CORR[[#This Row],[43977]]</f>
        <v>0</v>
      </c>
      <c r="CG70">
        <f>+Casos_PN_CORR[[#This Row],[43979]]-Casos_PN_CORR[[#This Row],[43978]]</f>
        <v>0</v>
      </c>
      <c r="CH70">
        <f>+Casos_PN_CORR[[#This Row],[43980]]-Casos_PN_CORR[[#This Row],[43979]]</f>
        <v>0</v>
      </c>
      <c r="CI70">
        <f>+Casos_PN_CORR[[#This Row],[43981]]-Casos_PN_CORR[[#This Row],[43980]]</f>
        <v>0</v>
      </c>
      <c r="CJ70">
        <f>+Casos_PN_CORR[[#This Row],[43982]]-Casos_PN_CORR[[#This Row],[43981]]</f>
        <v>0</v>
      </c>
      <c r="CK70">
        <f>+Casos_PN_CORR[[#This Row],[43983]]-Casos_PN_CORR[[#This Row],[43982]]</f>
        <v>0</v>
      </c>
      <c r="CL70">
        <f>+Casos_PN_CORR[[#This Row],[43984]]-Casos_PN_CORR[[#This Row],[43983]]</f>
        <v>0</v>
      </c>
      <c r="CM70">
        <f>+Casos_PN_CORR[[#This Row],[43985]]-Casos_PN_CORR[[#This Row],[43984]]</f>
        <v>0</v>
      </c>
      <c r="CN70">
        <f>+Casos_PN_CORR[[#This Row],[43986]]-Casos_PN_CORR[[#This Row],[43985]]</f>
        <v>0</v>
      </c>
      <c r="CO70">
        <f>+Casos_PN_CORR[[#This Row],[43987]]-Casos_PN_CORR[[#This Row],[43986]]</f>
        <v>19</v>
      </c>
      <c r="CP70">
        <f>+Casos_PN_CORR[[#This Row],[43988]]-Casos_PN_CORR[[#This Row],[43987]]</f>
        <v>0</v>
      </c>
      <c r="CQ70">
        <f>+Casos_PN_CORR[[#This Row],[43989]]-Casos_PN_CORR[[#This Row],[43988]]</f>
        <v>0</v>
      </c>
      <c r="CR70">
        <f>+Casos_PN_CORR[[#This Row],[43990]]-Casos_PN_CORR[[#This Row],[43989]]</f>
        <v>0</v>
      </c>
      <c r="CS70">
        <f>+Casos_PN_CORR[[#This Row],[43991]]-Casos_PN_CORR[[#This Row],[43990]]</f>
        <v>23</v>
      </c>
      <c r="CT70">
        <f>+Casos_PN_CORR[[#This Row],[43992]]-Casos_PN_CORR[[#This Row],[43991]]</f>
        <v>0</v>
      </c>
      <c r="CU70">
        <f>+Casos_PN_CORR[[#This Row],[43993]]-Casos_PN_CORR[[#This Row],[43992]]</f>
        <v>7</v>
      </c>
    </row>
    <row r="71" spans="1:99" x14ac:dyDescent="0.3">
      <c r="A71">
        <v>40503</v>
      </c>
      <c r="B71" s="2" t="s">
        <v>154</v>
      </c>
      <c r="C71" s="2" t="s">
        <v>236</v>
      </c>
      <c r="D71" s="2" t="s">
        <v>236</v>
      </c>
      <c r="E71" s="4">
        <f t="shared" si="1"/>
        <v>46</v>
      </c>
      <c r="F71">
        <f>+Casos_PN_CORR[[#This Row],[43900]]</f>
        <v>0</v>
      </c>
      <c r="G71">
        <f>+Casos_PN_CORR[[#This Row],[43901]]-Casos_PN_CORR[[#This Row],[43900]]</f>
        <v>0</v>
      </c>
      <c r="H71">
        <f>+Casos_PN_CORR[[#This Row],[43902]]-Casos_PN_CORR[[#This Row],[43901]]</f>
        <v>0</v>
      </c>
      <c r="I71">
        <f>+Casos_PN_CORR[[#This Row],[43903]]-Casos_PN_CORR[[#This Row],[43902]]</f>
        <v>0</v>
      </c>
      <c r="J71">
        <f>+Casos_PN_CORR[[#This Row],[43904]]-Casos_PN_CORR[[#This Row],[43903]]</f>
        <v>0</v>
      </c>
      <c r="K71">
        <f>+Casos_PN_CORR[[#This Row],[43905]]-Casos_PN_CORR[[#This Row],[43904]]</f>
        <v>0</v>
      </c>
      <c r="L71">
        <f>+Casos_PN_CORR[[#This Row],[43906]]-Casos_PN_CORR[[#This Row],[43905]]</f>
        <v>0</v>
      </c>
      <c r="M71">
        <f>+Casos_PN_CORR[[#This Row],[43907]]-Casos_PN_CORR[[#This Row],[43906]]</f>
        <v>0</v>
      </c>
      <c r="N71">
        <f>+Casos_PN_CORR[[#This Row],[43908]]-Casos_PN_CORR[[#This Row],[43907]]</f>
        <v>0</v>
      </c>
      <c r="O71">
        <f>+Casos_PN_CORR[[#This Row],[43909]]-Casos_PN_CORR[[#This Row],[43908]]</f>
        <v>0</v>
      </c>
      <c r="P71">
        <f>+Casos_PN_CORR[[#This Row],[43910]]-Casos_PN_CORR[[#This Row],[43909]]</f>
        <v>0</v>
      </c>
      <c r="Q71">
        <f>+Casos_PN_CORR[[#This Row],[43911]]-Casos_PN_CORR[[#This Row],[43910]]</f>
        <v>0</v>
      </c>
      <c r="R71">
        <f>+Casos_PN_CORR[[#This Row],[43912]]-Casos_PN_CORR[[#This Row],[43911]]</f>
        <v>0</v>
      </c>
      <c r="S71">
        <f>+Casos_PN_CORR[[#This Row],[43913]]-Casos_PN_CORR[[#This Row],[43912]]</f>
        <v>0</v>
      </c>
      <c r="T71">
        <f>+Casos_PN_CORR[[#This Row],[43914]]-Casos_PN_CORR[[#This Row],[43913]]</f>
        <v>0</v>
      </c>
      <c r="U71">
        <f>+Casos_PN_CORR[[#This Row],[43915]]-Casos_PN_CORR[[#This Row],[43914]]</f>
        <v>0</v>
      </c>
      <c r="V71">
        <f>+Casos_PN_CORR[[#This Row],[43916]]-Casos_PN_CORR[[#This Row],[43915]]</f>
        <v>0</v>
      </c>
      <c r="W71">
        <f>+Casos_PN_CORR[[#This Row],[43917]]-Casos_PN_CORR[[#This Row],[43916]]</f>
        <v>0</v>
      </c>
      <c r="X71">
        <f>+Casos_PN_CORR[[#This Row],[43918]]-Casos_PN_CORR[[#This Row],[43917]]</f>
        <v>0</v>
      </c>
      <c r="Y71">
        <f>+Casos_PN_CORR[[#This Row],[43919]]-Casos_PN_CORR[[#This Row],[43918]]</f>
        <v>0</v>
      </c>
      <c r="Z71">
        <f>+Casos_PN_CORR[[#This Row],[43920]]-Casos_PN_CORR[[#This Row],[43919]]</f>
        <v>0</v>
      </c>
      <c r="AA71">
        <f>+Casos_PN_CORR[[#This Row],[43921]]-Casos_PN_CORR[[#This Row],[43920]]</f>
        <v>0</v>
      </c>
      <c r="AB71">
        <f>+Casos_PN_CORR[[#This Row],[43922]]-Casos_PN_CORR[[#This Row],[43921]]</f>
        <v>0</v>
      </c>
      <c r="AC71">
        <f>+Casos_PN_CORR[[#This Row],[43923]]-Casos_PN_CORR[[#This Row],[43922]]</f>
        <v>0</v>
      </c>
      <c r="AD71">
        <f>+Casos_PN_CORR[[#This Row],[43924]]-Casos_PN_CORR[[#This Row],[43923]]</f>
        <v>0</v>
      </c>
      <c r="AE71">
        <f>+Casos_PN_CORR[[#This Row],[43925]]-Casos_PN_CORR[[#This Row],[43924]]</f>
        <v>0</v>
      </c>
      <c r="AF71">
        <f>+Casos_PN_CORR[[#This Row],[43926]]-Casos_PN_CORR[[#This Row],[43925]]</f>
        <v>0</v>
      </c>
      <c r="AG71">
        <f>+Casos_PN_CORR[[#This Row],[43927]]-Casos_PN_CORR[[#This Row],[43926]]</f>
        <v>0</v>
      </c>
      <c r="AH71">
        <f>+Casos_PN_CORR[[#This Row],[43928]]-Casos_PN_CORR[[#This Row],[43927]]</f>
        <v>0</v>
      </c>
      <c r="AI71">
        <f>+Casos_PN_CORR[[#This Row],[43929]]-Casos_PN_CORR[[#This Row],[43928]]</f>
        <v>0</v>
      </c>
      <c r="AJ71">
        <f>+Casos_PN_CORR[[#This Row],[43930]]-Casos_PN_CORR[[#This Row],[43929]]</f>
        <v>0</v>
      </c>
      <c r="AK71">
        <f>+Casos_PN_CORR[[#This Row],[43931]]-Casos_PN_CORR[[#This Row],[43930]]</f>
        <v>0</v>
      </c>
      <c r="AL71">
        <f>+Casos_PN_CORR[[#This Row],[43932]]-Casos_PN_CORR[[#This Row],[43931]]</f>
        <v>0</v>
      </c>
      <c r="AM71">
        <f>+Casos_PN_CORR[[#This Row],[43933]]-Casos_PN_CORR[[#This Row],[43932]]</f>
        <v>0</v>
      </c>
      <c r="AN71">
        <f>+Casos_PN_CORR[[#This Row],[43934]]-Casos_PN_CORR[[#This Row],[43933]]</f>
        <v>0</v>
      </c>
      <c r="AO71">
        <f>+Casos_PN_CORR[[#This Row],[43935]]-Casos_PN_CORR[[#This Row],[43934]]</f>
        <v>0</v>
      </c>
      <c r="AP71">
        <f>+Casos_PN_CORR[[#This Row],[43936]]-Casos_PN_CORR[[#This Row],[43935]]</f>
        <v>0</v>
      </c>
      <c r="AQ71">
        <f>+Casos_PN_CORR[[#This Row],[43937]]-Casos_PN_CORR[[#This Row],[43936]]</f>
        <v>0</v>
      </c>
      <c r="AR71">
        <f>+Casos_PN_CORR[[#This Row],[43938]]-Casos_PN_CORR[[#This Row],[43937]]</f>
        <v>0</v>
      </c>
      <c r="AS71">
        <f>+Casos_PN_CORR[[#This Row],[43939]]-Casos_PN_CORR[[#This Row],[43938]]</f>
        <v>0</v>
      </c>
      <c r="AT71">
        <f>+Casos_PN_CORR[[#This Row],[43940]]-Casos_PN_CORR[[#This Row],[43939]]</f>
        <v>0</v>
      </c>
      <c r="AU71">
        <f>+Casos_PN_CORR[[#This Row],[43941]]-Casos_PN_CORR[[#This Row],[43940]]</f>
        <v>0</v>
      </c>
      <c r="AV71">
        <f>+Casos_PN_CORR[[#This Row],[43942]]-Casos_PN_CORR[[#This Row],[43941]]</f>
        <v>0</v>
      </c>
      <c r="AW71">
        <f>+Casos_PN_CORR[[#This Row],[43943]]-Casos_PN_CORR[[#This Row],[43942]]</f>
        <v>0</v>
      </c>
      <c r="AX71">
        <f>+Casos_PN_CORR[[#This Row],[43944]]-Casos_PN_CORR[[#This Row],[43943]]</f>
        <v>0</v>
      </c>
      <c r="AY71">
        <f>+Casos_PN_CORR[[#This Row],[43945]]-Casos_PN_CORR[[#This Row],[43944]]</f>
        <v>0</v>
      </c>
      <c r="AZ71">
        <f>+Casos_PN_CORR[[#This Row],[43946]]-Casos_PN_CORR[[#This Row],[43945]]</f>
        <v>0</v>
      </c>
      <c r="BA71">
        <f>+Casos_PN_CORR[[#This Row],[43947]]-Casos_PN_CORR[[#This Row],[43946]]</f>
        <v>0</v>
      </c>
      <c r="BB71">
        <f>+Casos_PN_CORR[[#This Row],[43948]]-Casos_PN_CORR[[#This Row],[43947]]</f>
        <v>0</v>
      </c>
      <c r="BC71">
        <f>+Casos_PN_CORR[[#This Row],[43949]]-Casos_PN_CORR[[#This Row],[43948]]</f>
        <v>0</v>
      </c>
      <c r="BD71">
        <f>+Casos_PN_CORR[[#This Row],[43950]]-Casos_PN_CORR[[#This Row],[43949]]</f>
        <v>0</v>
      </c>
      <c r="BE71">
        <f>+Casos_PN_CORR[[#This Row],[43951]]-Casos_PN_CORR[[#This Row],[43950]]</f>
        <v>0</v>
      </c>
      <c r="BF71">
        <f>+Casos_PN_CORR[[#This Row],[43952]]-Casos_PN_CORR[[#This Row],[43951]]</f>
        <v>0</v>
      </c>
      <c r="BG71">
        <f>+Casos_PN_CORR[[#This Row],[43953]]-Casos_PN_CORR[[#This Row],[43952]]</f>
        <v>0</v>
      </c>
      <c r="BH71">
        <f>+Casos_PN_CORR[[#This Row],[43954]]-Casos_PN_CORR[[#This Row],[43953]]</f>
        <v>0</v>
      </c>
      <c r="BI71">
        <f>+Casos_PN_CORR[[#This Row],[43955]]-Casos_PN_CORR[[#This Row],[43954]]</f>
        <v>0</v>
      </c>
      <c r="BJ71">
        <f>+Casos_PN_CORR[[#This Row],[43956]]-Casos_PN_CORR[[#This Row],[43955]]</f>
        <v>0</v>
      </c>
      <c r="BK71">
        <f>+Casos_PN_CORR[[#This Row],[43957]]-Casos_PN_CORR[[#This Row],[43956]]</f>
        <v>0</v>
      </c>
      <c r="BL71">
        <f>+Casos_PN_CORR[[#This Row],[43958]]-Casos_PN_CORR[[#This Row],[43957]]</f>
        <v>0</v>
      </c>
      <c r="BM71">
        <f>+Casos_PN_CORR[[#This Row],[43959]]-Casos_PN_CORR[[#This Row],[43958]]</f>
        <v>0</v>
      </c>
      <c r="BN71">
        <f>+Casos_PN_CORR[[#This Row],[43960]]-Casos_PN_CORR[[#This Row],[43959]]</f>
        <v>0</v>
      </c>
      <c r="BO71">
        <f>+Casos_PN_CORR[[#This Row],[43961]]-Casos_PN_CORR[[#This Row],[43960]]</f>
        <v>0</v>
      </c>
      <c r="BP71">
        <f>+Casos_PN_CORR[[#This Row],[43962]]-Casos_PN_CORR[[#This Row],[43961]]</f>
        <v>0</v>
      </c>
      <c r="BQ71">
        <f>+Casos_PN_CORR[[#This Row],[43963]]-Casos_PN_CORR[[#This Row],[43962]]</f>
        <v>0</v>
      </c>
      <c r="BR71">
        <f>+Casos_PN_CORR[[#This Row],[43964]]-Casos_PN_CORR[[#This Row],[43963]]</f>
        <v>0</v>
      </c>
      <c r="BS71">
        <f>+Casos_PN_CORR[[#This Row],[43965]]-Casos_PN_CORR[[#This Row],[43964]]</f>
        <v>0</v>
      </c>
      <c r="BT71">
        <f>+Casos_PN_CORR[[#This Row],[43966]]-Casos_PN_CORR[[#This Row],[43965]]</f>
        <v>0</v>
      </c>
      <c r="BU71">
        <f>+Casos_PN_CORR[[#This Row],[43967]]-Casos_PN_CORR[[#This Row],[43966]]</f>
        <v>0</v>
      </c>
      <c r="BV71">
        <f>+Casos_PN_CORR[[#This Row],[43968]]-Casos_PN_CORR[[#This Row],[43967]]</f>
        <v>0</v>
      </c>
      <c r="BW71">
        <f>+Casos_PN_CORR[[#This Row],[43969]]-Casos_PN_CORR[[#This Row],[43968]]</f>
        <v>0</v>
      </c>
      <c r="BX71">
        <f>+Casos_PN_CORR[[#This Row],[43970]]-Casos_PN_CORR[[#This Row],[43969]]</f>
        <v>0</v>
      </c>
      <c r="BY71">
        <f>+Casos_PN_CORR[[#This Row],[43971]]-Casos_PN_CORR[[#This Row],[43970]]</f>
        <v>0</v>
      </c>
      <c r="BZ71">
        <f>+Casos_PN_CORR[[#This Row],[43972]]-Casos_PN_CORR[[#This Row],[43971]]</f>
        <v>0</v>
      </c>
      <c r="CA71">
        <f>+Casos_PN_CORR[[#This Row],[43973]]-Casos_PN_CORR[[#This Row],[43972]]</f>
        <v>0</v>
      </c>
      <c r="CB71">
        <f>+Casos_PN_CORR[[#This Row],[43974]]-Casos_PN_CORR[[#This Row],[43973]]</f>
        <v>0</v>
      </c>
      <c r="CC71">
        <f>+Casos_PN_CORR[[#This Row],[43975]]-Casos_PN_CORR[[#This Row],[43974]]</f>
        <v>0</v>
      </c>
      <c r="CD71">
        <f>+Casos_PN_CORR[[#This Row],[43976]]-Casos_PN_CORR[[#This Row],[43975]]</f>
        <v>0</v>
      </c>
      <c r="CE71">
        <f>+Casos_PN_CORR[[#This Row],[43977]]-Casos_PN_CORR[[#This Row],[43976]]</f>
        <v>0</v>
      </c>
      <c r="CF71">
        <f>+Casos_PN_CORR[[#This Row],[43978]]-Casos_PN_CORR[[#This Row],[43977]]</f>
        <v>0</v>
      </c>
      <c r="CG71">
        <f>+Casos_PN_CORR[[#This Row],[43979]]-Casos_PN_CORR[[#This Row],[43978]]</f>
        <v>0</v>
      </c>
      <c r="CH71">
        <f>+Casos_PN_CORR[[#This Row],[43980]]-Casos_PN_CORR[[#This Row],[43979]]</f>
        <v>0</v>
      </c>
      <c r="CI71">
        <f>+Casos_PN_CORR[[#This Row],[43981]]-Casos_PN_CORR[[#This Row],[43980]]</f>
        <v>0</v>
      </c>
      <c r="CJ71">
        <f>+Casos_PN_CORR[[#This Row],[43982]]-Casos_PN_CORR[[#This Row],[43981]]</f>
        <v>0</v>
      </c>
      <c r="CK71">
        <f>+Casos_PN_CORR[[#This Row],[43983]]-Casos_PN_CORR[[#This Row],[43982]]</f>
        <v>0</v>
      </c>
      <c r="CL71">
        <f>+Casos_PN_CORR[[#This Row],[43984]]-Casos_PN_CORR[[#This Row],[43983]]</f>
        <v>0</v>
      </c>
      <c r="CM71">
        <f>+Casos_PN_CORR[[#This Row],[43985]]-Casos_PN_CORR[[#This Row],[43984]]</f>
        <v>0</v>
      </c>
      <c r="CN71">
        <f>+Casos_PN_CORR[[#This Row],[43986]]-Casos_PN_CORR[[#This Row],[43985]]</f>
        <v>0</v>
      </c>
      <c r="CO71">
        <f>+Casos_PN_CORR[[#This Row],[43987]]-Casos_PN_CORR[[#This Row],[43986]]</f>
        <v>31</v>
      </c>
      <c r="CP71">
        <f>+Casos_PN_CORR[[#This Row],[43988]]-Casos_PN_CORR[[#This Row],[43987]]</f>
        <v>0</v>
      </c>
      <c r="CQ71">
        <f>+Casos_PN_CORR[[#This Row],[43989]]-Casos_PN_CORR[[#This Row],[43988]]</f>
        <v>0</v>
      </c>
      <c r="CR71">
        <f>+Casos_PN_CORR[[#This Row],[43990]]-Casos_PN_CORR[[#This Row],[43989]]</f>
        <v>0</v>
      </c>
      <c r="CS71">
        <f>+Casos_PN_CORR[[#This Row],[43991]]-Casos_PN_CORR[[#This Row],[43990]]</f>
        <v>11</v>
      </c>
      <c r="CT71">
        <f>+Casos_PN_CORR[[#This Row],[43992]]-Casos_PN_CORR[[#This Row],[43991]]</f>
        <v>0</v>
      </c>
      <c r="CU71">
        <f>+Casos_PN_CORR[[#This Row],[43993]]-Casos_PN_CORR[[#This Row],[43992]]</f>
        <v>4</v>
      </c>
    </row>
    <row r="72" spans="1:99" x14ac:dyDescent="0.3">
      <c r="A72">
        <v>120802</v>
      </c>
      <c r="B72" s="2" t="s">
        <v>191</v>
      </c>
      <c r="C72" s="2" t="s">
        <v>192</v>
      </c>
      <c r="D72" s="2" t="s">
        <v>199</v>
      </c>
      <c r="E72" s="4">
        <f t="shared" si="1"/>
        <v>44</v>
      </c>
      <c r="F72">
        <f>+Casos_PN_CORR[[#This Row],[43900]]</f>
        <v>0</v>
      </c>
      <c r="G72">
        <f>+Casos_PN_CORR[[#This Row],[43901]]-Casos_PN_CORR[[#This Row],[43900]]</f>
        <v>0</v>
      </c>
      <c r="H72">
        <f>+Casos_PN_CORR[[#This Row],[43902]]-Casos_PN_CORR[[#This Row],[43901]]</f>
        <v>0</v>
      </c>
      <c r="I72">
        <f>+Casos_PN_CORR[[#This Row],[43903]]-Casos_PN_CORR[[#This Row],[43902]]</f>
        <v>0</v>
      </c>
      <c r="J72">
        <f>+Casos_PN_CORR[[#This Row],[43904]]-Casos_PN_CORR[[#This Row],[43903]]</f>
        <v>0</v>
      </c>
      <c r="K72">
        <f>+Casos_PN_CORR[[#This Row],[43905]]-Casos_PN_CORR[[#This Row],[43904]]</f>
        <v>0</v>
      </c>
      <c r="L72">
        <f>+Casos_PN_CORR[[#This Row],[43906]]-Casos_PN_CORR[[#This Row],[43905]]</f>
        <v>0</v>
      </c>
      <c r="M72">
        <f>+Casos_PN_CORR[[#This Row],[43907]]-Casos_PN_CORR[[#This Row],[43906]]</f>
        <v>0</v>
      </c>
      <c r="N72">
        <f>+Casos_PN_CORR[[#This Row],[43908]]-Casos_PN_CORR[[#This Row],[43907]]</f>
        <v>0</v>
      </c>
      <c r="O72">
        <f>+Casos_PN_CORR[[#This Row],[43909]]-Casos_PN_CORR[[#This Row],[43908]]</f>
        <v>0</v>
      </c>
      <c r="P72">
        <f>+Casos_PN_CORR[[#This Row],[43910]]-Casos_PN_CORR[[#This Row],[43909]]</f>
        <v>0</v>
      </c>
      <c r="Q72">
        <f>+Casos_PN_CORR[[#This Row],[43911]]-Casos_PN_CORR[[#This Row],[43910]]</f>
        <v>0</v>
      </c>
      <c r="R72">
        <f>+Casos_PN_CORR[[#This Row],[43912]]-Casos_PN_CORR[[#This Row],[43911]]</f>
        <v>0</v>
      </c>
      <c r="S72">
        <f>+Casos_PN_CORR[[#This Row],[43913]]-Casos_PN_CORR[[#This Row],[43912]]</f>
        <v>0</v>
      </c>
      <c r="T72">
        <f>+Casos_PN_CORR[[#This Row],[43914]]-Casos_PN_CORR[[#This Row],[43913]]</f>
        <v>0</v>
      </c>
      <c r="U72">
        <f>+Casos_PN_CORR[[#This Row],[43915]]-Casos_PN_CORR[[#This Row],[43914]]</f>
        <v>0</v>
      </c>
      <c r="V72">
        <f>+Casos_PN_CORR[[#This Row],[43916]]-Casos_PN_CORR[[#This Row],[43915]]</f>
        <v>0</v>
      </c>
      <c r="W72">
        <f>+Casos_PN_CORR[[#This Row],[43917]]-Casos_PN_CORR[[#This Row],[43916]]</f>
        <v>0</v>
      </c>
      <c r="X72">
        <f>+Casos_PN_CORR[[#This Row],[43918]]-Casos_PN_CORR[[#This Row],[43917]]</f>
        <v>0</v>
      </c>
      <c r="Y72">
        <f>+Casos_PN_CORR[[#This Row],[43919]]-Casos_PN_CORR[[#This Row],[43918]]</f>
        <v>0</v>
      </c>
      <c r="Z72">
        <f>+Casos_PN_CORR[[#This Row],[43920]]-Casos_PN_CORR[[#This Row],[43919]]</f>
        <v>0</v>
      </c>
      <c r="AA72">
        <f>+Casos_PN_CORR[[#This Row],[43921]]-Casos_PN_CORR[[#This Row],[43920]]</f>
        <v>0</v>
      </c>
      <c r="AB72">
        <f>+Casos_PN_CORR[[#This Row],[43922]]-Casos_PN_CORR[[#This Row],[43921]]</f>
        <v>0</v>
      </c>
      <c r="AC72">
        <f>+Casos_PN_CORR[[#This Row],[43923]]-Casos_PN_CORR[[#This Row],[43922]]</f>
        <v>0</v>
      </c>
      <c r="AD72">
        <f>+Casos_PN_CORR[[#This Row],[43924]]-Casos_PN_CORR[[#This Row],[43923]]</f>
        <v>0</v>
      </c>
      <c r="AE72">
        <f>+Casos_PN_CORR[[#This Row],[43925]]-Casos_PN_CORR[[#This Row],[43924]]</f>
        <v>0</v>
      </c>
      <c r="AF72">
        <f>+Casos_PN_CORR[[#This Row],[43926]]-Casos_PN_CORR[[#This Row],[43925]]</f>
        <v>0</v>
      </c>
      <c r="AG72">
        <f>+Casos_PN_CORR[[#This Row],[43927]]-Casos_PN_CORR[[#This Row],[43926]]</f>
        <v>0</v>
      </c>
      <c r="AH72">
        <f>+Casos_PN_CORR[[#This Row],[43928]]-Casos_PN_CORR[[#This Row],[43927]]</f>
        <v>0</v>
      </c>
      <c r="AI72">
        <f>+Casos_PN_CORR[[#This Row],[43929]]-Casos_PN_CORR[[#This Row],[43928]]</f>
        <v>0</v>
      </c>
      <c r="AJ72">
        <f>+Casos_PN_CORR[[#This Row],[43930]]-Casos_PN_CORR[[#This Row],[43929]]</f>
        <v>0</v>
      </c>
      <c r="AK72">
        <f>+Casos_PN_CORR[[#This Row],[43931]]-Casos_PN_CORR[[#This Row],[43930]]</f>
        <v>0</v>
      </c>
      <c r="AL72">
        <f>+Casos_PN_CORR[[#This Row],[43932]]-Casos_PN_CORR[[#This Row],[43931]]</f>
        <v>0</v>
      </c>
      <c r="AM72">
        <f>+Casos_PN_CORR[[#This Row],[43933]]-Casos_PN_CORR[[#This Row],[43932]]</f>
        <v>0</v>
      </c>
      <c r="AN72">
        <f>+Casos_PN_CORR[[#This Row],[43934]]-Casos_PN_CORR[[#This Row],[43933]]</f>
        <v>0</v>
      </c>
      <c r="AO72">
        <f>+Casos_PN_CORR[[#This Row],[43935]]-Casos_PN_CORR[[#This Row],[43934]]</f>
        <v>0</v>
      </c>
      <c r="AP72">
        <f>+Casos_PN_CORR[[#This Row],[43936]]-Casos_PN_CORR[[#This Row],[43935]]</f>
        <v>0</v>
      </c>
      <c r="AQ72">
        <f>+Casos_PN_CORR[[#This Row],[43937]]-Casos_PN_CORR[[#This Row],[43936]]</f>
        <v>0</v>
      </c>
      <c r="AR72">
        <f>+Casos_PN_CORR[[#This Row],[43938]]-Casos_PN_CORR[[#This Row],[43937]]</f>
        <v>0</v>
      </c>
      <c r="AS72">
        <f>+Casos_PN_CORR[[#This Row],[43939]]-Casos_PN_CORR[[#This Row],[43938]]</f>
        <v>0</v>
      </c>
      <c r="AT72">
        <f>+Casos_PN_CORR[[#This Row],[43940]]-Casos_PN_CORR[[#This Row],[43939]]</f>
        <v>0</v>
      </c>
      <c r="AU72">
        <f>+Casos_PN_CORR[[#This Row],[43941]]-Casos_PN_CORR[[#This Row],[43940]]</f>
        <v>0</v>
      </c>
      <c r="AV72">
        <f>+Casos_PN_CORR[[#This Row],[43942]]-Casos_PN_CORR[[#This Row],[43941]]</f>
        <v>0</v>
      </c>
      <c r="AW72">
        <f>+Casos_PN_CORR[[#This Row],[43943]]-Casos_PN_CORR[[#This Row],[43942]]</f>
        <v>0</v>
      </c>
      <c r="AX72">
        <f>+Casos_PN_CORR[[#This Row],[43944]]-Casos_PN_CORR[[#This Row],[43943]]</f>
        <v>0</v>
      </c>
      <c r="AY72">
        <f>+Casos_PN_CORR[[#This Row],[43945]]-Casos_PN_CORR[[#This Row],[43944]]</f>
        <v>0</v>
      </c>
      <c r="AZ72">
        <f>+Casos_PN_CORR[[#This Row],[43946]]-Casos_PN_CORR[[#This Row],[43945]]</f>
        <v>0</v>
      </c>
      <c r="BA72">
        <f>+Casos_PN_CORR[[#This Row],[43947]]-Casos_PN_CORR[[#This Row],[43946]]</f>
        <v>0</v>
      </c>
      <c r="BB72">
        <f>+Casos_PN_CORR[[#This Row],[43948]]-Casos_PN_CORR[[#This Row],[43947]]</f>
        <v>0</v>
      </c>
      <c r="BC72">
        <f>+Casos_PN_CORR[[#This Row],[43949]]-Casos_PN_CORR[[#This Row],[43948]]</f>
        <v>0</v>
      </c>
      <c r="BD72">
        <f>+Casos_PN_CORR[[#This Row],[43950]]-Casos_PN_CORR[[#This Row],[43949]]</f>
        <v>0</v>
      </c>
      <c r="BE72">
        <f>+Casos_PN_CORR[[#This Row],[43951]]-Casos_PN_CORR[[#This Row],[43950]]</f>
        <v>0</v>
      </c>
      <c r="BF72">
        <f>+Casos_PN_CORR[[#This Row],[43952]]-Casos_PN_CORR[[#This Row],[43951]]</f>
        <v>0</v>
      </c>
      <c r="BG72">
        <f>+Casos_PN_CORR[[#This Row],[43953]]-Casos_PN_CORR[[#This Row],[43952]]</f>
        <v>0</v>
      </c>
      <c r="BH72">
        <f>+Casos_PN_CORR[[#This Row],[43954]]-Casos_PN_CORR[[#This Row],[43953]]</f>
        <v>0</v>
      </c>
      <c r="BI72">
        <f>+Casos_PN_CORR[[#This Row],[43955]]-Casos_PN_CORR[[#This Row],[43954]]</f>
        <v>0</v>
      </c>
      <c r="BJ72">
        <f>+Casos_PN_CORR[[#This Row],[43956]]-Casos_PN_CORR[[#This Row],[43955]]</f>
        <v>0</v>
      </c>
      <c r="BK72">
        <f>+Casos_PN_CORR[[#This Row],[43957]]-Casos_PN_CORR[[#This Row],[43956]]</f>
        <v>0</v>
      </c>
      <c r="BL72">
        <f>+Casos_PN_CORR[[#This Row],[43958]]-Casos_PN_CORR[[#This Row],[43957]]</f>
        <v>0</v>
      </c>
      <c r="BM72">
        <f>+Casos_PN_CORR[[#This Row],[43959]]-Casos_PN_CORR[[#This Row],[43958]]</f>
        <v>0</v>
      </c>
      <c r="BN72">
        <f>+Casos_PN_CORR[[#This Row],[43960]]-Casos_PN_CORR[[#This Row],[43959]]</f>
        <v>0</v>
      </c>
      <c r="BO72">
        <f>+Casos_PN_CORR[[#This Row],[43961]]-Casos_PN_CORR[[#This Row],[43960]]</f>
        <v>0</v>
      </c>
      <c r="BP72">
        <f>+Casos_PN_CORR[[#This Row],[43962]]-Casos_PN_CORR[[#This Row],[43961]]</f>
        <v>0</v>
      </c>
      <c r="BQ72">
        <f>+Casos_PN_CORR[[#This Row],[43963]]-Casos_PN_CORR[[#This Row],[43962]]</f>
        <v>0</v>
      </c>
      <c r="BR72">
        <f>+Casos_PN_CORR[[#This Row],[43964]]-Casos_PN_CORR[[#This Row],[43963]]</f>
        <v>0</v>
      </c>
      <c r="BS72">
        <f>+Casos_PN_CORR[[#This Row],[43965]]-Casos_PN_CORR[[#This Row],[43964]]</f>
        <v>0</v>
      </c>
      <c r="BT72">
        <f>+Casos_PN_CORR[[#This Row],[43966]]-Casos_PN_CORR[[#This Row],[43965]]</f>
        <v>0</v>
      </c>
      <c r="BU72">
        <f>+Casos_PN_CORR[[#This Row],[43967]]-Casos_PN_CORR[[#This Row],[43966]]</f>
        <v>0</v>
      </c>
      <c r="BV72">
        <f>+Casos_PN_CORR[[#This Row],[43968]]-Casos_PN_CORR[[#This Row],[43967]]</f>
        <v>0</v>
      </c>
      <c r="BW72">
        <f>+Casos_PN_CORR[[#This Row],[43969]]-Casos_PN_CORR[[#This Row],[43968]]</f>
        <v>0</v>
      </c>
      <c r="BX72">
        <f>+Casos_PN_CORR[[#This Row],[43970]]-Casos_PN_CORR[[#This Row],[43969]]</f>
        <v>0</v>
      </c>
      <c r="BY72">
        <f>+Casos_PN_CORR[[#This Row],[43971]]-Casos_PN_CORR[[#This Row],[43970]]</f>
        <v>0</v>
      </c>
      <c r="BZ72">
        <f>+Casos_PN_CORR[[#This Row],[43972]]-Casos_PN_CORR[[#This Row],[43971]]</f>
        <v>0</v>
      </c>
      <c r="CA72">
        <f>+Casos_PN_CORR[[#This Row],[43973]]-Casos_PN_CORR[[#This Row],[43972]]</f>
        <v>0</v>
      </c>
      <c r="CB72">
        <f>+Casos_PN_CORR[[#This Row],[43974]]-Casos_PN_CORR[[#This Row],[43973]]</f>
        <v>0</v>
      </c>
      <c r="CC72">
        <f>+Casos_PN_CORR[[#This Row],[43975]]-Casos_PN_CORR[[#This Row],[43974]]</f>
        <v>0</v>
      </c>
      <c r="CD72">
        <f>+Casos_PN_CORR[[#This Row],[43976]]-Casos_PN_CORR[[#This Row],[43975]]</f>
        <v>0</v>
      </c>
      <c r="CE72">
        <f>+Casos_PN_CORR[[#This Row],[43977]]-Casos_PN_CORR[[#This Row],[43976]]</f>
        <v>0</v>
      </c>
      <c r="CF72">
        <f>+Casos_PN_CORR[[#This Row],[43978]]-Casos_PN_CORR[[#This Row],[43977]]</f>
        <v>0</v>
      </c>
      <c r="CG72">
        <f>+Casos_PN_CORR[[#This Row],[43979]]-Casos_PN_CORR[[#This Row],[43978]]</f>
        <v>0</v>
      </c>
      <c r="CH72">
        <f>+Casos_PN_CORR[[#This Row],[43980]]-Casos_PN_CORR[[#This Row],[43979]]</f>
        <v>0</v>
      </c>
      <c r="CI72">
        <f>+Casos_PN_CORR[[#This Row],[43981]]-Casos_PN_CORR[[#This Row],[43980]]</f>
        <v>0</v>
      </c>
      <c r="CJ72">
        <f>+Casos_PN_CORR[[#This Row],[43982]]-Casos_PN_CORR[[#This Row],[43981]]</f>
        <v>0</v>
      </c>
      <c r="CK72">
        <f>+Casos_PN_CORR[[#This Row],[43983]]-Casos_PN_CORR[[#This Row],[43982]]</f>
        <v>0</v>
      </c>
      <c r="CL72">
        <f>+Casos_PN_CORR[[#This Row],[43984]]-Casos_PN_CORR[[#This Row],[43983]]</f>
        <v>0</v>
      </c>
      <c r="CM72">
        <f>+Casos_PN_CORR[[#This Row],[43985]]-Casos_PN_CORR[[#This Row],[43984]]</f>
        <v>0</v>
      </c>
      <c r="CN72">
        <f>+Casos_PN_CORR[[#This Row],[43986]]-Casos_PN_CORR[[#This Row],[43985]]</f>
        <v>0</v>
      </c>
      <c r="CO72">
        <f>+Casos_PN_CORR[[#This Row],[43987]]-Casos_PN_CORR[[#This Row],[43986]]</f>
        <v>39</v>
      </c>
      <c r="CP72">
        <f>+Casos_PN_CORR[[#This Row],[43988]]-Casos_PN_CORR[[#This Row],[43987]]</f>
        <v>0</v>
      </c>
      <c r="CQ72">
        <f>+Casos_PN_CORR[[#This Row],[43989]]-Casos_PN_CORR[[#This Row],[43988]]</f>
        <v>0</v>
      </c>
      <c r="CR72">
        <f>+Casos_PN_CORR[[#This Row],[43990]]-Casos_PN_CORR[[#This Row],[43989]]</f>
        <v>0</v>
      </c>
      <c r="CS72">
        <f>+Casos_PN_CORR[[#This Row],[43991]]-Casos_PN_CORR[[#This Row],[43990]]</f>
        <v>2</v>
      </c>
      <c r="CT72">
        <f>+Casos_PN_CORR[[#This Row],[43992]]-Casos_PN_CORR[[#This Row],[43991]]</f>
        <v>0</v>
      </c>
      <c r="CU72">
        <f>+Casos_PN_CORR[[#This Row],[43993]]-Casos_PN_CORR[[#This Row],[43992]]</f>
        <v>3</v>
      </c>
    </row>
    <row r="73" spans="1:99" x14ac:dyDescent="0.3">
      <c r="A73">
        <v>130107</v>
      </c>
      <c r="B73" s="2" t="s">
        <v>102</v>
      </c>
      <c r="C73" s="2" t="s">
        <v>103</v>
      </c>
      <c r="D73" s="2" t="s">
        <v>119</v>
      </c>
      <c r="E73" s="4">
        <f t="shared" si="1"/>
        <v>43</v>
      </c>
      <c r="F73">
        <f>+Casos_PN_CORR[[#This Row],[43900]]</f>
        <v>0</v>
      </c>
      <c r="G73">
        <f>+Casos_PN_CORR[[#This Row],[43901]]-Casos_PN_CORR[[#This Row],[43900]]</f>
        <v>0</v>
      </c>
      <c r="H73">
        <f>+Casos_PN_CORR[[#This Row],[43902]]-Casos_PN_CORR[[#This Row],[43901]]</f>
        <v>0</v>
      </c>
      <c r="I73">
        <f>+Casos_PN_CORR[[#This Row],[43903]]-Casos_PN_CORR[[#This Row],[43902]]</f>
        <v>0</v>
      </c>
      <c r="J73">
        <f>+Casos_PN_CORR[[#This Row],[43904]]-Casos_PN_CORR[[#This Row],[43903]]</f>
        <v>0</v>
      </c>
      <c r="K73">
        <f>+Casos_PN_CORR[[#This Row],[43905]]-Casos_PN_CORR[[#This Row],[43904]]</f>
        <v>0</v>
      </c>
      <c r="L73">
        <f>+Casos_PN_CORR[[#This Row],[43906]]-Casos_PN_CORR[[#This Row],[43905]]</f>
        <v>0</v>
      </c>
      <c r="M73">
        <f>+Casos_PN_CORR[[#This Row],[43907]]-Casos_PN_CORR[[#This Row],[43906]]</f>
        <v>0</v>
      </c>
      <c r="N73">
        <f>+Casos_PN_CORR[[#This Row],[43908]]-Casos_PN_CORR[[#This Row],[43907]]</f>
        <v>0</v>
      </c>
      <c r="O73">
        <f>+Casos_PN_CORR[[#This Row],[43909]]-Casos_PN_CORR[[#This Row],[43908]]</f>
        <v>0</v>
      </c>
      <c r="P73">
        <f>+Casos_PN_CORR[[#This Row],[43910]]-Casos_PN_CORR[[#This Row],[43909]]</f>
        <v>0</v>
      </c>
      <c r="Q73">
        <f>+Casos_PN_CORR[[#This Row],[43911]]-Casos_PN_CORR[[#This Row],[43910]]</f>
        <v>0</v>
      </c>
      <c r="R73">
        <f>+Casos_PN_CORR[[#This Row],[43912]]-Casos_PN_CORR[[#This Row],[43911]]</f>
        <v>0</v>
      </c>
      <c r="S73">
        <f>+Casos_PN_CORR[[#This Row],[43913]]-Casos_PN_CORR[[#This Row],[43912]]</f>
        <v>0</v>
      </c>
      <c r="T73">
        <f>+Casos_PN_CORR[[#This Row],[43914]]-Casos_PN_CORR[[#This Row],[43913]]</f>
        <v>0</v>
      </c>
      <c r="U73">
        <f>+Casos_PN_CORR[[#This Row],[43915]]-Casos_PN_CORR[[#This Row],[43914]]</f>
        <v>0</v>
      </c>
      <c r="V73">
        <f>+Casos_PN_CORR[[#This Row],[43916]]-Casos_PN_CORR[[#This Row],[43915]]</f>
        <v>0</v>
      </c>
      <c r="W73">
        <f>+Casos_PN_CORR[[#This Row],[43917]]-Casos_PN_CORR[[#This Row],[43916]]</f>
        <v>0</v>
      </c>
      <c r="X73">
        <f>+Casos_PN_CORR[[#This Row],[43918]]-Casos_PN_CORR[[#This Row],[43917]]</f>
        <v>0</v>
      </c>
      <c r="Y73">
        <f>+Casos_PN_CORR[[#This Row],[43919]]-Casos_PN_CORR[[#This Row],[43918]]</f>
        <v>0</v>
      </c>
      <c r="Z73">
        <f>+Casos_PN_CORR[[#This Row],[43920]]-Casos_PN_CORR[[#This Row],[43919]]</f>
        <v>0</v>
      </c>
      <c r="AA73">
        <f>+Casos_PN_CORR[[#This Row],[43921]]-Casos_PN_CORR[[#This Row],[43920]]</f>
        <v>0</v>
      </c>
      <c r="AB73">
        <f>+Casos_PN_CORR[[#This Row],[43922]]-Casos_PN_CORR[[#This Row],[43921]]</f>
        <v>0</v>
      </c>
      <c r="AC73">
        <f>+Casos_PN_CORR[[#This Row],[43923]]-Casos_PN_CORR[[#This Row],[43922]]</f>
        <v>0</v>
      </c>
      <c r="AD73">
        <f>+Casos_PN_CORR[[#This Row],[43924]]-Casos_PN_CORR[[#This Row],[43923]]</f>
        <v>0</v>
      </c>
      <c r="AE73">
        <f>+Casos_PN_CORR[[#This Row],[43925]]-Casos_PN_CORR[[#This Row],[43924]]</f>
        <v>0</v>
      </c>
      <c r="AF73">
        <f>+Casos_PN_CORR[[#This Row],[43926]]-Casos_PN_CORR[[#This Row],[43925]]</f>
        <v>0</v>
      </c>
      <c r="AG73">
        <f>+Casos_PN_CORR[[#This Row],[43927]]-Casos_PN_CORR[[#This Row],[43926]]</f>
        <v>0</v>
      </c>
      <c r="AH73">
        <f>+Casos_PN_CORR[[#This Row],[43928]]-Casos_PN_CORR[[#This Row],[43927]]</f>
        <v>0</v>
      </c>
      <c r="AI73">
        <f>+Casos_PN_CORR[[#This Row],[43929]]-Casos_PN_CORR[[#This Row],[43928]]</f>
        <v>0</v>
      </c>
      <c r="AJ73">
        <f>+Casos_PN_CORR[[#This Row],[43930]]-Casos_PN_CORR[[#This Row],[43929]]</f>
        <v>0</v>
      </c>
      <c r="AK73">
        <f>+Casos_PN_CORR[[#This Row],[43931]]-Casos_PN_CORR[[#This Row],[43930]]</f>
        <v>0</v>
      </c>
      <c r="AL73">
        <f>+Casos_PN_CORR[[#This Row],[43932]]-Casos_PN_CORR[[#This Row],[43931]]</f>
        <v>0</v>
      </c>
      <c r="AM73">
        <f>+Casos_PN_CORR[[#This Row],[43933]]-Casos_PN_CORR[[#This Row],[43932]]</f>
        <v>0</v>
      </c>
      <c r="AN73">
        <f>+Casos_PN_CORR[[#This Row],[43934]]-Casos_PN_CORR[[#This Row],[43933]]</f>
        <v>0</v>
      </c>
      <c r="AO73">
        <f>+Casos_PN_CORR[[#This Row],[43935]]-Casos_PN_CORR[[#This Row],[43934]]</f>
        <v>0</v>
      </c>
      <c r="AP73">
        <f>+Casos_PN_CORR[[#This Row],[43936]]-Casos_PN_CORR[[#This Row],[43935]]</f>
        <v>0</v>
      </c>
      <c r="AQ73">
        <f>+Casos_PN_CORR[[#This Row],[43937]]-Casos_PN_CORR[[#This Row],[43936]]</f>
        <v>0</v>
      </c>
      <c r="AR73">
        <f>+Casos_PN_CORR[[#This Row],[43938]]-Casos_PN_CORR[[#This Row],[43937]]</f>
        <v>0</v>
      </c>
      <c r="AS73">
        <f>+Casos_PN_CORR[[#This Row],[43939]]-Casos_PN_CORR[[#This Row],[43938]]</f>
        <v>0</v>
      </c>
      <c r="AT73">
        <f>+Casos_PN_CORR[[#This Row],[43940]]-Casos_PN_CORR[[#This Row],[43939]]</f>
        <v>0</v>
      </c>
      <c r="AU73">
        <f>+Casos_PN_CORR[[#This Row],[43941]]-Casos_PN_CORR[[#This Row],[43940]]</f>
        <v>0</v>
      </c>
      <c r="AV73">
        <f>+Casos_PN_CORR[[#This Row],[43942]]-Casos_PN_CORR[[#This Row],[43941]]</f>
        <v>0</v>
      </c>
      <c r="AW73">
        <f>+Casos_PN_CORR[[#This Row],[43943]]-Casos_PN_CORR[[#This Row],[43942]]</f>
        <v>0</v>
      </c>
      <c r="AX73">
        <f>+Casos_PN_CORR[[#This Row],[43944]]-Casos_PN_CORR[[#This Row],[43943]]</f>
        <v>0</v>
      </c>
      <c r="AY73">
        <f>+Casos_PN_CORR[[#This Row],[43945]]-Casos_PN_CORR[[#This Row],[43944]]</f>
        <v>0</v>
      </c>
      <c r="AZ73">
        <f>+Casos_PN_CORR[[#This Row],[43946]]-Casos_PN_CORR[[#This Row],[43945]]</f>
        <v>0</v>
      </c>
      <c r="BA73">
        <f>+Casos_PN_CORR[[#This Row],[43947]]-Casos_PN_CORR[[#This Row],[43946]]</f>
        <v>0</v>
      </c>
      <c r="BB73">
        <f>+Casos_PN_CORR[[#This Row],[43948]]-Casos_PN_CORR[[#This Row],[43947]]</f>
        <v>0</v>
      </c>
      <c r="BC73">
        <f>+Casos_PN_CORR[[#This Row],[43949]]-Casos_PN_CORR[[#This Row],[43948]]</f>
        <v>0</v>
      </c>
      <c r="BD73">
        <f>+Casos_PN_CORR[[#This Row],[43950]]-Casos_PN_CORR[[#This Row],[43949]]</f>
        <v>0</v>
      </c>
      <c r="BE73">
        <f>+Casos_PN_CORR[[#This Row],[43951]]-Casos_PN_CORR[[#This Row],[43950]]</f>
        <v>0</v>
      </c>
      <c r="BF73">
        <f>+Casos_PN_CORR[[#This Row],[43952]]-Casos_PN_CORR[[#This Row],[43951]]</f>
        <v>0</v>
      </c>
      <c r="BG73">
        <f>+Casos_PN_CORR[[#This Row],[43953]]-Casos_PN_CORR[[#This Row],[43952]]</f>
        <v>0</v>
      </c>
      <c r="BH73">
        <f>+Casos_PN_CORR[[#This Row],[43954]]-Casos_PN_CORR[[#This Row],[43953]]</f>
        <v>0</v>
      </c>
      <c r="BI73">
        <f>+Casos_PN_CORR[[#This Row],[43955]]-Casos_PN_CORR[[#This Row],[43954]]</f>
        <v>0</v>
      </c>
      <c r="BJ73">
        <f>+Casos_PN_CORR[[#This Row],[43956]]-Casos_PN_CORR[[#This Row],[43955]]</f>
        <v>0</v>
      </c>
      <c r="BK73">
        <f>+Casos_PN_CORR[[#This Row],[43957]]-Casos_PN_CORR[[#This Row],[43956]]</f>
        <v>0</v>
      </c>
      <c r="BL73">
        <f>+Casos_PN_CORR[[#This Row],[43958]]-Casos_PN_CORR[[#This Row],[43957]]</f>
        <v>0</v>
      </c>
      <c r="BM73">
        <f>+Casos_PN_CORR[[#This Row],[43959]]-Casos_PN_CORR[[#This Row],[43958]]</f>
        <v>0</v>
      </c>
      <c r="BN73">
        <f>+Casos_PN_CORR[[#This Row],[43960]]-Casos_PN_CORR[[#This Row],[43959]]</f>
        <v>0</v>
      </c>
      <c r="BO73">
        <f>+Casos_PN_CORR[[#This Row],[43961]]-Casos_PN_CORR[[#This Row],[43960]]</f>
        <v>0</v>
      </c>
      <c r="BP73">
        <f>+Casos_PN_CORR[[#This Row],[43962]]-Casos_PN_CORR[[#This Row],[43961]]</f>
        <v>0</v>
      </c>
      <c r="BQ73">
        <f>+Casos_PN_CORR[[#This Row],[43963]]-Casos_PN_CORR[[#This Row],[43962]]</f>
        <v>0</v>
      </c>
      <c r="BR73">
        <f>+Casos_PN_CORR[[#This Row],[43964]]-Casos_PN_CORR[[#This Row],[43963]]</f>
        <v>0</v>
      </c>
      <c r="BS73">
        <f>+Casos_PN_CORR[[#This Row],[43965]]-Casos_PN_CORR[[#This Row],[43964]]</f>
        <v>0</v>
      </c>
      <c r="BT73">
        <f>+Casos_PN_CORR[[#This Row],[43966]]-Casos_PN_CORR[[#This Row],[43965]]</f>
        <v>0</v>
      </c>
      <c r="BU73">
        <f>+Casos_PN_CORR[[#This Row],[43967]]-Casos_PN_CORR[[#This Row],[43966]]</f>
        <v>0</v>
      </c>
      <c r="BV73">
        <f>+Casos_PN_CORR[[#This Row],[43968]]-Casos_PN_CORR[[#This Row],[43967]]</f>
        <v>0</v>
      </c>
      <c r="BW73">
        <f>+Casos_PN_CORR[[#This Row],[43969]]-Casos_PN_CORR[[#This Row],[43968]]</f>
        <v>0</v>
      </c>
      <c r="BX73">
        <f>+Casos_PN_CORR[[#This Row],[43970]]-Casos_PN_CORR[[#This Row],[43969]]</f>
        <v>0</v>
      </c>
      <c r="BY73">
        <f>+Casos_PN_CORR[[#This Row],[43971]]-Casos_PN_CORR[[#This Row],[43970]]</f>
        <v>0</v>
      </c>
      <c r="BZ73">
        <f>+Casos_PN_CORR[[#This Row],[43972]]-Casos_PN_CORR[[#This Row],[43971]]</f>
        <v>0</v>
      </c>
      <c r="CA73">
        <f>+Casos_PN_CORR[[#This Row],[43973]]-Casos_PN_CORR[[#This Row],[43972]]</f>
        <v>0</v>
      </c>
      <c r="CB73">
        <f>+Casos_PN_CORR[[#This Row],[43974]]-Casos_PN_CORR[[#This Row],[43973]]</f>
        <v>0</v>
      </c>
      <c r="CC73">
        <f>+Casos_PN_CORR[[#This Row],[43975]]-Casos_PN_CORR[[#This Row],[43974]]</f>
        <v>0</v>
      </c>
      <c r="CD73">
        <f>+Casos_PN_CORR[[#This Row],[43976]]-Casos_PN_CORR[[#This Row],[43975]]</f>
        <v>0</v>
      </c>
      <c r="CE73">
        <f>+Casos_PN_CORR[[#This Row],[43977]]-Casos_PN_CORR[[#This Row],[43976]]</f>
        <v>0</v>
      </c>
      <c r="CF73">
        <f>+Casos_PN_CORR[[#This Row],[43978]]-Casos_PN_CORR[[#This Row],[43977]]</f>
        <v>0</v>
      </c>
      <c r="CG73">
        <f>+Casos_PN_CORR[[#This Row],[43979]]-Casos_PN_CORR[[#This Row],[43978]]</f>
        <v>0</v>
      </c>
      <c r="CH73">
        <f>+Casos_PN_CORR[[#This Row],[43980]]-Casos_PN_CORR[[#This Row],[43979]]</f>
        <v>0</v>
      </c>
      <c r="CI73">
        <f>+Casos_PN_CORR[[#This Row],[43981]]-Casos_PN_CORR[[#This Row],[43980]]</f>
        <v>0</v>
      </c>
      <c r="CJ73">
        <f>+Casos_PN_CORR[[#This Row],[43982]]-Casos_PN_CORR[[#This Row],[43981]]</f>
        <v>0</v>
      </c>
      <c r="CK73">
        <f>+Casos_PN_CORR[[#This Row],[43983]]-Casos_PN_CORR[[#This Row],[43982]]</f>
        <v>0</v>
      </c>
      <c r="CL73">
        <f>+Casos_PN_CORR[[#This Row],[43984]]-Casos_PN_CORR[[#This Row],[43983]]</f>
        <v>0</v>
      </c>
      <c r="CM73">
        <f>+Casos_PN_CORR[[#This Row],[43985]]-Casos_PN_CORR[[#This Row],[43984]]</f>
        <v>0</v>
      </c>
      <c r="CN73">
        <f>+Casos_PN_CORR[[#This Row],[43986]]-Casos_PN_CORR[[#This Row],[43985]]</f>
        <v>0</v>
      </c>
      <c r="CO73">
        <f>+Casos_PN_CORR[[#This Row],[43987]]-Casos_PN_CORR[[#This Row],[43986]]</f>
        <v>7</v>
      </c>
      <c r="CP73">
        <f>+Casos_PN_CORR[[#This Row],[43988]]-Casos_PN_CORR[[#This Row],[43987]]</f>
        <v>0</v>
      </c>
      <c r="CQ73">
        <f>+Casos_PN_CORR[[#This Row],[43989]]-Casos_PN_CORR[[#This Row],[43988]]</f>
        <v>0</v>
      </c>
      <c r="CR73">
        <f>+Casos_PN_CORR[[#This Row],[43990]]-Casos_PN_CORR[[#This Row],[43989]]</f>
        <v>0</v>
      </c>
      <c r="CS73">
        <f>+Casos_PN_CORR[[#This Row],[43991]]-Casos_PN_CORR[[#This Row],[43990]]</f>
        <v>24</v>
      </c>
      <c r="CT73">
        <f>+Casos_PN_CORR[[#This Row],[43992]]-Casos_PN_CORR[[#This Row],[43991]]</f>
        <v>0</v>
      </c>
      <c r="CU73">
        <f>+Casos_PN_CORR[[#This Row],[43993]]-Casos_PN_CORR[[#This Row],[43992]]</f>
        <v>12</v>
      </c>
    </row>
    <row r="74" spans="1:99" x14ac:dyDescent="0.3">
      <c r="A74">
        <v>20210</v>
      </c>
      <c r="B74" s="2" t="s">
        <v>212</v>
      </c>
      <c r="C74" s="2" t="s">
        <v>217</v>
      </c>
      <c r="D74" s="2" t="s">
        <v>383</v>
      </c>
      <c r="E74" s="4">
        <f t="shared" si="1"/>
        <v>42</v>
      </c>
      <c r="F74">
        <f>+Casos_PN_CORR[[#This Row],[43900]]</f>
        <v>0</v>
      </c>
      <c r="G74">
        <f>+Casos_PN_CORR[[#This Row],[43901]]-Casos_PN_CORR[[#This Row],[43900]]</f>
        <v>0</v>
      </c>
      <c r="H74">
        <f>+Casos_PN_CORR[[#This Row],[43902]]-Casos_PN_CORR[[#This Row],[43901]]</f>
        <v>0</v>
      </c>
      <c r="I74">
        <f>+Casos_PN_CORR[[#This Row],[43903]]-Casos_PN_CORR[[#This Row],[43902]]</f>
        <v>0</v>
      </c>
      <c r="J74">
        <f>+Casos_PN_CORR[[#This Row],[43904]]-Casos_PN_CORR[[#This Row],[43903]]</f>
        <v>0</v>
      </c>
      <c r="K74">
        <f>+Casos_PN_CORR[[#This Row],[43905]]-Casos_PN_CORR[[#This Row],[43904]]</f>
        <v>0</v>
      </c>
      <c r="L74">
        <f>+Casos_PN_CORR[[#This Row],[43906]]-Casos_PN_CORR[[#This Row],[43905]]</f>
        <v>0</v>
      </c>
      <c r="M74">
        <f>+Casos_PN_CORR[[#This Row],[43907]]-Casos_PN_CORR[[#This Row],[43906]]</f>
        <v>0</v>
      </c>
      <c r="N74">
        <f>+Casos_PN_CORR[[#This Row],[43908]]-Casos_PN_CORR[[#This Row],[43907]]</f>
        <v>0</v>
      </c>
      <c r="O74">
        <f>+Casos_PN_CORR[[#This Row],[43909]]-Casos_PN_CORR[[#This Row],[43908]]</f>
        <v>0</v>
      </c>
      <c r="P74">
        <f>+Casos_PN_CORR[[#This Row],[43910]]-Casos_PN_CORR[[#This Row],[43909]]</f>
        <v>0</v>
      </c>
      <c r="Q74">
        <f>+Casos_PN_CORR[[#This Row],[43911]]-Casos_PN_CORR[[#This Row],[43910]]</f>
        <v>0</v>
      </c>
      <c r="R74">
        <f>+Casos_PN_CORR[[#This Row],[43912]]-Casos_PN_CORR[[#This Row],[43911]]</f>
        <v>0</v>
      </c>
      <c r="S74">
        <f>+Casos_PN_CORR[[#This Row],[43913]]-Casos_PN_CORR[[#This Row],[43912]]</f>
        <v>0</v>
      </c>
      <c r="T74">
        <f>+Casos_PN_CORR[[#This Row],[43914]]-Casos_PN_CORR[[#This Row],[43913]]</f>
        <v>0</v>
      </c>
      <c r="U74">
        <f>+Casos_PN_CORR[[#This Row],[43915]]-Casos_PN_CORR[[#This Row],[43914]]</f>
        <v>0</v>
      </c>
      <c r="V74">
        <f>+Casos_PN_CORR[[#This Row],[43916]]-Casos_PN_CORR[[#This Row],[43915]]</f>
        <v>0</v>
      </c>
      <c r="W74">
        <f>+Casos_PN_CORR[[#This Row],[43917]]-Casos_PN_CORR[[#This Row],[43916]]</f>
        <v>0</v>
      </c>
      <c r="X74">
        <f>+Casos_PN_CORR[[#This Row],[43918]]-Casos_PN_CORR[[#This Row],[43917]]</f>
        <v>0</v>
      </c>
      <c r="Y74">
        <f>+Casos_PN_CORR[[#This Row],[43919]]-Casos_PN_CORR[[#This Row],[43918]]</f>
        <v>0</v>
      </c>
      <c r="Z74">
        <f>+Casos_PN_CORR[[#This Row],[43920]]-Casos_PN_CORR[[#This Row],[43919]]</f>
        <v>0</v>
      </c>
      <c r="AA74">
        <f>+Casos_PN_CORR[[#This Row],[43921]]-Casos_PN_CORR[[#This Row],[43920]]</f>
        <v>0</v>
      </c>
      <c r="AB74">
        <f>+Casos_PN_CORR[[#This Row],[43922]]-Casos_PN_CORR[[#This Row],[43921]]</f>
        <v>0</v>
      </c>
      <c r="AC74">
        <f>+Casos_PN_CORR[[#This Row],[43923]]-Casos_PN_CORR[[#This Row],[43922]]</f>
        <v>0</v>
      </c>
      <c r="AD74">
        <f>+Casos_PN_CORR[[#This Row],[43924]]-Casos_PN_CORR[[#This Row],[43923]]</f>
        <v>0</v>
      </c>
      <c r="AE74">
        <f>+Casos_PN_CORR[[#This Row],[43925]]-Casos_PN_CORR[[#This Row],[43924]]</f>
        <v>0</v>
      </c>
      <c r="AF74">
        <f>+Casos_PN_CORR[[#This Row],[43926]]-Casos_PN_CORR[[#This Row],[43925]]</f>
        <v>0</v>
      </c>
      <c r="AG74">
        <f>+Casos_PN_CORR[[#This Row],[43927]]-Casos_PN_CORR[[#This Row],[43926]]</f>
        <v>0</v>
      </c>
      <c r="AH74">
        <f>+Casos_PN_CORR[[#This Row],[43928]]-Casos_PN_CORR[[#This Row],[43927]]</f>
        <v>0</v>
      </c>
      <c r="AI74">
        <f>+Casos_PN_CORR[[#This Row],[43929]]-Casos_PN_CORR[[#This Row],[43928]]</f>
        <v>0</v>
      </c>
      <c r="AJ74">
        <f>+Casos_PN_CORR[[#This Row],[43930]]-Casos_PN_CORR[[#This Row],[43929]]</f>
        <v>0</v>
      </c>
      <c r="AK74">
        <f>+Casos_PN_CORR[[#This Row],[43931]]-Casos_PN_CORR[[#This Row],[43930]]</f>
        <v>0</v>
      </c>
      <c r="AL74">
        <f>+Casos_PN_CORR[[#This Row],[43932]]-Casos_PN_CORR[[#This Row],[43931]]</f>
        <v>0</v>
      </c>
      <c r="AM74">
        <f>+Casos_PN_CORR[[#This Row],[43933]]-Casos_PN_CORR[[#This Row],[43932]]</f>
        <v>0</v>
      </c>
      <c r="AN74">
        <f>+Casos_PN_CORR[[#This Row],[43934]]-Casos_PN_CORR[[#This Row],[43933]]</f>
        <v>0</v>
      </c>
      <c r="AO74">
        <f>+Casos_PN_CORR[[#This Row],[43935]]-Casos_PN_CORR[[#This Row],[43934]]</f>
        <v>0</v>
      </c>
      <c r="AP74">
        <f>+Casos_PN_CORR[[#This Row],[43936]]-Casos_PN_CORR[[#This Row],[43935]]</f>
        <v>0</v>
      </c>
      <c r="AQ74">
        <f>+Casos_PN_CORR[[#This Row],[43937]]-Casos_PN_CORR[[#This Row],[43936]]</f>
        <v>0</v>
      </c>
      <c r="AR74">
        <f>+Casos_PN_CORR[[#This Row],[43938]]-Casos_PN_CORR[[#This Row],[43937]]</f>
        <v>0</v>
      </c>
      <c r="AS74">
        <f>+Casos_PN_CORR[[#This Row],[43939]]-Casos_PN_CORR[[#This Row],[43938]]</f>
        <v>0</v>
      </c>
      <c r="AT74">
        <f>+Casos_PN_CORR[[#This Row],[43940]]-Casos_PN_CORR[[#This Row],[43939]]</f>
        <v>0</v>
      </c>
      <c r="AU74">
        <f>+Casos_PN_CORR[[#This Row],[43941]]-Casos_PN_CORR[[#This Row],[43940]]</f>
        <v>0</v>
      </c>
      <c r="AV74">
        <f>+Casos_PN_CORR[[#This Row],[43942]]-Casos_PN_CORR[[#This Row],[43941]]</f>
        <v>0</v>
      </c>
      <c r="AW74">
        <f>+Casos_PN_CORR[[#This Row],[43943]]-Casos_PN_CORR[[#This Row],[43942]]</f>
        <v>0</v>
      </c>
      <c r="AX74">
        <f>+Casos_PN_CORR[[#This Row],[43944]]-Casos_PN_CORR[[#This Row],[43943]]</f>
        <v>0</v>
      </c>
      <c r="AY74">
        <f>+Casos_PN_CORR[[#This Row],[43945]]-Casos_PN_CORR[[#This Row],[43944]]</f>
        <v>0</v>
      </c>
      <c r="AZ74">
        <f>+Casos_PN_CORR[[#This Row],[43946]]-Casos_PN_CORR[[#This Row],[43945]]</f>
        <v>0</v>
      </c>
      <c r="BA74">
        <f>+Casos_PN_CORR[[#This Row],[43947]]-Casos_PN_CORR[[#This Row],[43946]]</f>
        <v>0</v>
      </c>
      <c r="BB74">
        <f>+Casos_PN_CORR[[#This Row],[43948]]-Casos_PN_CORR[[#This Row],[43947]]</f>
        <v>0</v>
      </c>
      <c r="BC74">
        <f>+Casos_PN_CORR[[#This Row],[43949]]-Casos_PN_CORR[[#This Row],[43948]]</f>
        <v>0</v>
      </c>
      <c r="BD74">
        <f>+Casos_PN_CORR[[#This Row],[43950]]-Casos_PN_CORR[[#This Row],[43949]]</f>
        <v>0</v>
      </c>
      <c r="BE74">
        <f>+Casos_PN_CORR[[#This Row],[43951]]-Casos_PN_CORR[[#This Row],[43950]]</f>
        <v>0</v>
      </c>
      <c r="BF74">
        <f>+Casos_PN_CORR[[#This Row],[43952]]-Casos_PN_CORR[[#This Row],[43951]]</f>
        <v>0</v>
      </c>
      <c r="BG74">
        <f>+Casos_PN_CORR[[#This Row],[43953]]-Casos_PN_CORR[[#This Row],[43952]]</f>
        <v>0</v>
      </c>
      <c r="BH74">
        <f>+Casos_PN_CORR[[#This Row],[43954]]-Casos_PN_CORR[[#This Row],[43953]]</f>
        <v>0</v>
      </c>
      <c r="BI74">
        <f>+Casos_PN_CORR[[#This Row],[43955]]-Casos_PN_CORR[[#This Row],[43954]]</f>
        <v>0</v>
      </c>
      <c r="BJ74">
        <f>+Casos_PN_CORR[[#This Row],[43956]]-Casos_PN_CORR[[#This Row],[43955]]</f>
        <v>0</v>
      </c>
      <c r="BK74">
        <f>+Casos_PN_CORR[[#This Row],[43957]]-Casos_PN_CORR[[#This Row],[43956]]</f>
        <v>0</v>
      </c>
      <c r="BL74">
        <f>+Casos_PN_CORR[[#This Row],[43958]]-Casos_PN_CORR[[#This Row],[43957]]</f>
        <v>0</v>
      </c>
      <c r="BM74">
        <f>+Casos_PN_CORR[[#This Row],[43959]]-Casos_PN_CORR[[#This Row],[43958]]</f>
        <v>0</v>
      </c>
      <c r="BN74">
        <f>+Casos_PN_CORR[[#This Row],[43960]]-Casos_PN_CORR[[#This Row],[43959]]</f>
        <v>0</v>
      </c>
      <c r="BO74">
        <f>+Casos_PN_CORR[[#This Row],[43961]]-Casos_PN_CORR[[#This Row],[43960]]</f>
        <v>0</v>
      </c>
      <c r="BP74">
        <f>+Casos_PN_CORR[[#This Row],[43962]]-Casos_PN_CORR[[#This Row],[43961]]</f>
        <v>0</v>
      </c>
      <c r="BQ74">
        <f>+Casos_PN_CORR[[#This Row],[43963]]-Casos_PN_CORR[[#This Row],[43962]]</f>
        <v>0</v>
      </c>
      <c r="BR74">
        <f>+Casos_PN_CORR[[#This Row],[43964]]-Casos_PN_CORR[[#This Row],[43963]]</f>
        <v>0</v>
      </c>
      <c r="BS74">
        <f>+Casos_PN_CORR[[#This Row],[43965]]-Casos_PN_CORR[[#This Row],[43964]]</f>
        <v>0</v>
      </c>
      <c r="BT74">
        <f>+Casos_PN_CORR[[#This Row],[43966]]-Casos_PN_CORR[[#This Row],[43965]]</f>
        <v>0</v>
      </c>
      <c r="BU74">
        <f>+Casos_PN_CORR[[#This Row],[43967]]-Casos_PN_CORR[[#This Row],[43966]]</f>
        <v>0</v>
      </c>
      <c r="BV74">
        <f>+Casos_PN_CORR[[#This Row],[43968]]-Casos_PN_CORR[[#This Row],[43967]]</f>
        <v>0</v>
      </c>
      <c r="BW74">
        <f>+Casos_PN_CORR[[#This Row],[43969]]-Casos_PN_CORR[[#This Row],[43968]]</f>
        <v>0</v>
      </c>
      <c r="BX74">
        <f>+Casos_PN_CORR[[#This Row],[43970]]-Casos_PN_CORR[[#This Row],[43969]]</f>
        <v>0</v>
      </c>
      <c r="BY74">
        <f>+Casos_PN_CORR[[#This Row],[43971]]-Casos_PN_CORR[[#This Row],[43970]]</f>
        <v>0</v>
      </c>
      <c r="BZ74">
        <f>+Casos_PN_CORR[[#This Row],[43972]]-Casos_PN_CORR[[#This Row],[43971]]</f>
        <v>0</v>
      </c>
      <c r="CA74">
        <f>+Casos_PN_CORR[[#This Row],[43973]]-Casos_PN_CORR[[#This Row],[43972]]</f>
        <v>0</v>
      </c>
      <c r="CB74">
        <f>+Casos_PN_CORR[[#This Row],[43974]]-Casos_PN_CORR[[#This Row],[43973]]</f>
        <v>0</v>
      </c>
      <c r="CC74">
        <f>+Casos_PN_CORR[[#This Row],[43975]]-Casos_PN_CORR[[#This Row],[43974]]</f>
        <v>0</v>
      </c>
      <c r="CD74">
        <f>+Casos_PN_CORR[[#This Row],[43976]]-Casos_PN_CORR[[#This Row],[43975]]</f>
        <v>0</v>
      </c>
      <c r="CE74">
        <f>+Casos_PN_CORR[[#This Row],[43977]]-Casos_PN_CORR[[#This Row],[43976]]</f>
        <v>0</v>
      </c>
      <c r="CF74">
        <f>+Casos_PN_CORR[[#This Row],[43978]]-Casos_PN_CORR[[#This Row],[43977]]</f>
        <v>0</v>
      </c>
      <c r="CG74">
        <f>+Casos_PN_CORR[[#This Row],[43979]]-Casos_PN_CORR[[#This Row],[43978]]</f>
        <v>0</v>
      </c>
      <c r="CH74">
        <f>+Casos_PN_CORR[[#This Row],[43980]]-Casos_PN_CORR[[#This Row],[43979]]</f>
        <v>0</v>
      </c>
      <c r="CI74">
        <f>+Casos_PN_CORR[[#This Row],[43981]]-Casos_PN_CORR[[#This Row],[43980]]</f>
        <v>0</v>
      </c>
      <c r="CJ74">
        <f>+Casos_PN_CORR[[#This Row],[43982]]-Casos_PN_CORR[[#This Row],[43981]]</f>
        <v>0</v>
      </c>
      <c r="CK74">
        <f>+Casos_PN_CORR[[#This Row],[43983]]-Casos_PN_CORR[[#This Row],[43982]]</f>
        <v>0</v>
      </c>
      <c r="CL74">
        <f>+Casos_PN_CORR[[#This Row],[43984]]-Casos_PN_CORR[[#This Row],[43983]]</f>
        <v>0</v>
      </c>
      <c r="CM74">
        <f>+Casos_PN_CORR[[#This Row],[43985]]-Casos_PN_CORR[[#This Row],[43984]]</f>
        <v>0</v>
      </c>
      <c r="CN74">
        <f>+Casos_PN_CORR[[#This Row],[43986]]-Casos_PN_CORR[[#This Row],[43985]]</f>
        <v>0</v>
      </c>
      <c r="CO74">
        <f>+Casos_PN_CORR[[#This Row],[43987]]-Casos_PN_CORR[[#This Row],[43986]]</f>
        <v>36</v>
      </c>
      <c r="CP74">
        <f>+Casos_PN_CORR[[#This Row],[43988]]-Casos_PN_CORR[[#This Row],[43987]]</f>
        <v>0</v>
      </c>
      <c r="CQ74">
        <f>+Casos_PN_CORR[[#This Row],[43989]]-Casos_PN_CORR[[#This Row],[43988]]</f>
        <v>0</v>
      </c>
      <c r="CR74">
        <f>+Casos_PN_CORR[[#This Row],[43990]]-Casos_PN_CORR[[#This Row],[43989]]</f>
        <v>0</v>
      </c>
      <c r="CS74">
        <f>+Casos_PN_CORR[[#This Row],[43991]]-Casos_PN_CORR[[#This Row],[43990]]</f>
        <v>6</v>
      </c>
      <c r="CT74">
        <f>+Casos_PN_CORR[[#This Row],[43992]]-Casos_PN_CORR[[#This Row],[43991]]</f>
        <v>0</v>
      </c>
      <c r="CU74">
        <f>+Casos_PN_CORR[[#This Row],[43993]]-Casos_PN_CORR[[#This Row],[43992]]</f>
        <v>0</v>
      </c>
    </row>
    <row r="75" spans="1:99" x14ac:dyDescent="0.3">
      <c r="A75">
        <v>20202</v>
      </c>
      <c r="B75" s="2" t="s">
        <v>212</v>
      </c>
      <c r="C75" s="2" t="s">
        <v>217</v>
      </c>
      <c r="D75" s="2" t="s">
        <v>300</v>
      </c>
      <c r="E75" s="4">
        <f t="shared" si="1"/>
        <v>39</v>
      </c>
      <c r="F75">
        <f>+Casos_PN_CORR[[#This Row],[43900]]</f>
        <v>0</v>
      </c>
      <c r="G75">
        <f>+Casos_PN_CORR[[#This Row],[43901]]-Casos_PN_CORR[[#This Row],[43900]]</f>
        <v>0</v>
      </c>
      <c r="H75">
        <f>+Casos_PN_CORR[[#This Row],[43902]]-Casos_PN_CORR[[#This Row],[43901]]</f>
        <v>0</v>
      </c>
      <c r="I75">
        <f>+Casos_PN_CORR[[#This Row],[43903]]-Casos_PN_CORR[[#This Row],[43902]]</f>
        <v>0</v>
      </c>
      <c r="J75">
        <f>+Casos_PN_CORR[[#This Row],[43904]]-Casos_PN_CORR[[#This Row],[43903]]</f>
        <v>0</v>
      </c>
      <c r="K75">
        <f>+Casos_PN_CORR[[#This Row],[43905]]-Casos_PN_CORR[[#This Row],[43904]]</f>
        <v>0</v>
      </c>
      <c r="L75">
        <f>+Casos_PN_CORR[[#This Row],[43906]]-Casos_PN_CORR[[#This Row],[43905]]</f>
        <v>0</v>
      </c>
      <c r="M75">
        <f>+Casos_PN_CORR[[#This Row],[43907]]-Casos_PN_CORR[[#This Row],[43906]]</f>
        <v>0</v>
      </c>
      <c r="N75">
        <f>+Casos_PN_CORR[[#This Row],[43908]]-Casos_PN_CORR[[#This Row],[43907]]</f>
        <v>0</v>
      </c>
      <c r="O75">
        <f>+Casos_PN_CORR[[#This Row],[43909]]-Casos_PN_CORR[[#This Row],[43908]]</f>
        <v>0</v>
      </c>
      <c r="P75">
        <f>+Casos_PN_CORR[[#This Row],[43910]]-Casos_PN_CORR[[#This Row],[43909]]</f>
        <v>0</v>
      </c>
      <c r="Q75">
        <f>+Casos_PN_CORR[[#This Row],[43911]]-Casos_PN_CORR[[#This Row],[43910]]</f>
        <v>0</v>
      </c>
      <c r="R75">
        <f>+Casos_PN_CORR[[#This Row],[43912]]-Casos_PN_CORR[[#This Row],[43911]]</f>
        <v>0</v>
      </c>
      <c r="S75">
        <f>+Casos_PN_CORR[[#This Row],[43913]]-Casos_PN_CORR[[#This Row],[43912]]</f>
        <v>0</v>
      </c>
      <c r="T75">
        <f>+Casos_PN_CORR[[#This Row],[43914]]-Casos_PN_CORR[[#This Row],[43913]]</f>
        <v>0</v>
      </c>
      <c r="U75">
        <f>+Casos_PN_CORR[[#This Row],[43915]]-Casos_PN_CORR[[#This Row],[43914]]</f>
        <v>0</v>
      </c>
      <c r="V75">
        <f>+Casos_PN_CORR[[#This Row],[43916]]-Casos_PN_CORR[[#This Row],[43915]]</f>
        <v>0</v>
      </c>
      <c r="W75">
        <f>+Casos_PN_CORR[[#This Row],[43917]]-Casos_PN_CORR[[#This Row],[43916]]</f>
        <v>0</v>
      </c>
      <c r="X75">
        <f>+Casos_PN_CORR[[#This Row],[43918]]-Casos_PN_CORR[[#This Row],[43917]]</f>
        <v>0</v>
      </c>
      <c r="Y75">
        <f>+Casos_PN_CORR[[#This Row],[43919]]-Casos_PN_CORR[[#This Row],[43918]]</f>
        <v>0</v>
      </c>
      <c r="Z75">
        <f>+Casos_PN_CORR[[#This Row],[43920]]-Casos_PN_CORR[[#This Row],[43919]]</f>
        <v>0</v>
      </c>
      <c r="AA75">
        <f>+Casos_PN_CORR[[#This Row],[43921]]-Casos_PN_CORR[[#This Row],[43920]]</f>
        <v>0</v>
      </c>
      <c r="AB75">
        <f>+Casos_PN_CORR[[#This Row],[43922]]-Casos_PN_CORR[[#This Row],[43921]]</f>
        <v>0</v>
      </c>
      <c r="AC75">
        <f>+Casos_PN_CORR[[#This Row],[43923]]-Casos_PN_CORR[[#This Row],[43922]]</f>
        <v>0</v>
      </c>
      <c r="AD75">
        <f>+Casos_PN_CORR[[#This Row],[43924]]-Casos_PN_CORR[[#This Row],[43923]]</f>
        <v>0</v>
      </c>
      <c r="AE75">
        <f>+Casos_PN_CORR[[#This Row],[43925]]-Casos_PN_CORR[[#This Row],[43924]]</f>
        <v>0</v>
      </c>
      <c r="AF75">
        <f>+Casos_PN_CORR[[#This Row],[43926]]-Casos_PN_CORR[[#This Row],[43925]]</f>
        <v>0</v>
      </c>
      <c r="AG75">
        <f>+Casos_PN_CORR[[#This Row],[43927]]-Casos_PN_CORR[[#This Row],[43926]]</f>
        <v>0</v>
      </c>
      <c r="AH75">
        <f>+Casos_PN_CORR[[#This Row],[43928]]-Casos_PN_CORR[[#This Row],[43927]]</f>
        <v>0</v>
      </c>
      <c r="AI75">
        <f>+Casos_PN_CORR[[#This Row],[43929]]-Casos_PN_CORR[[#This Row],[43928]]</f>
        <v>0</v>
      </c>
      <c r="AJ75">
        <f>+Casos_PN_CORR[[#This Row],[43930]]-Casos_PN_CORR[[#This Row],[43929]]</f>
        <v>0</v>
      </c>
      <c r="AK75">
        <f>+Casos_PN_CORR[[#This Row],[43931]]-Casos_PN_CORR[[#This Row],[43930]]</f>
        <v>0</v>
      </c>
      <c r="AL75">
        <f>+Casos_PN_CORR[[#This Row],[43932]]-Casos_PN_CORR[[#This Row],[43931]]</f>
        <v>0</v>
      </c>
      <c r="AM75">
        <f>+Casos_PN_CORR[[#This Row],[43933]]-Casos_PN_CORR[[#This Row],[43932]]</f>
        <v>0</v>
      </c>
      <c r="AN75">
        <f>+Casos_PN_CORR[[#This Row],[43934]]-Casos_PN_CORR[[#This Row],[43933]]</f>
        <v>0</v>
      </c>
      <c r="AO75">
        <f>+Casos_PN_CORR[[#This Row],[43935]]-Casos_PN_CORR[[#This Row],[43934]]</f>
        <v>0</v>
      </c>
      <c r="AP75">
        <f>+Casos_PN_CORR[[#This Row],[43936]]-Casos_PN_CORR[[#This Row],[43935]]</f>
        <v>0</v>
      </c>
      <c r="AQ75">
        <f>+Casos_PN_CORR[[#This Row],[43937]]-Casos_PN_CORR[[#This Row],[43936]]</f>
        <v>0</v>
      </c>
      <c r="AR75">
        <f>+Casos_PN_CORR[[#This Row],[43938]]-Casos_PN_CORR[[#This Row],[43937]]</f>
        <v>0</v>
      </c>
      <c r="AS75">
        <f>+Casos_PN_CORR[[#This Row],[43939]]-Casos_PN_CORR[[#This Row],[43938]]</f>
        <v>0</v>
      </c>
      <c r="AT75">
        <f>+Casos_PN_CORR[[#This Row],[43940]]-Casos_PN_CORR[[#This Row],[43939]]</f>
        <v>0</v>
      </c>
      <c r="AU75">
        <f>+Casos_PN_CORR[[#This Row],[43941]]-Casos_PN_CORR[[#This Row],[43940]]</f>
        <v>0</v>
      </c>
      <c r="AV75">
        <f>+Casos_PN_CORR[[#This Row],[43942]]-Casos_PN_CORR[[#This Row],[43941]]</f>
        <v>0</v>
      </c>
      <c r="AW75">
        <f>+Casos_PN_CORR[[#This Row],[43943]]-Casos_PN_CORR[[#This Row],[43942]]</f>
        <v>0</v>
      </c>
      <c r="AX75">
        <f>+Casos_PN_CORR[[#This Row],[43944]]-Casos_PN_CORR[[#This Row],[43943]]</f>
        <v>0</v>
      </c>
      <c r="AY75">
        <f>+Casos_PN_CORR[[#This Row],[43945]]-Casos_PN_CORR[[#This Row],[43944]]</f>
        <v>0</v>
      </c>
      <c r="AZ75">
        <f>+Casos_PN_CORR[[#This Row],[43946]]-Casos_PN_CORR[[#This Row],[43945]]</f>
        <v>0</v>
      </c>
      <c r="BA75">
        <f>+Casos_PN_CORR[[#This Row],[43947]]-Casos_PN_CORR[[#This Row],[43946]]</f>
        <v>0</v>
      </c>
      <c r="BB75">
        <f>+Casos_PN_CORR[[#This Row],[43948]]-Casos_PN_CORR[[#This Row],[43947]]</f>
        <v>0</v>
      </c>
      <c r="BC75">
        <f>+Casos_PN_CORR[[#This Row],[43949]]-Casos_PN_CORR[[#This Row],[43948]]</f>
        <v>0</v>
      </c>
      <c r="BD75">
        <f>+Casos_PN_CORR[[#This Row],[43950]]-Casos_PN_CORR[[#This Row],[43949]]</f>
        <v>0</v>
      </c>
      <c r="BE75">
        <f>+Casos_PN_CORR[[#This Row],[43951]]-Casos_PN_CORR[[#This Row],[43950]]</f>
        <v>0</v>
      </c>
      <c r="BF75">
        <f>+Casos_PN_CORR[[#This Row],[43952]]-Casos_PN_CORR[[#This Row],[43951]]</f>
        <v>0</v>
      </c>
      <c r="BG75">
        <f>+Casos_PN_CORR[[#This Row],[43953]]-Casos_PN_CORR[[#This Row],[43952]]</f>
        <v>0</v>
      </c>
      <c r="BH75">
        <f>+Casos_PN_CORR[[#This Row],[43954]]-Casos_PN_CORR[[#This Row],[43953]]</f>
        <v>0</v>
      </c>
      <c r="BI75">
        <f>+Casos_PN_CORR[[#This Row],[43955]]-Casos_PN_CORR[[#This Row],[43954]]</f>
        <v>0</v>
      </c>
      <c r="BJ75">
        <f>+Casos_PN_CORR[[#This Row],[43956]]-Casos_PN_CORR[[#This Row],[43955]]</f>
        <v>0</v>
      </c>
      <c r="BK75">
        <f>+Casos_PN_CORR[[#This Row],[43957]]-Casos_PN_CORR[[#This Row],[43956]]</f>
        <v>0</v>
      </c>
      <c r="BL75">
        <f>+Casos_PN_CORR[[#This Row],[43958]]-Casos_PN_CORR[[#This Row],[43957]]</f>
        <v>0</v>
      </c>
      <c r="BM75">
        <f>+Casos_PN_CORR[[#This Row],[43959]]-Casos_PN_CORR[[#This Row],[43958]]</f>
        <v>0</v>
      </c>
      <c r="BN75">
        <f>+Casos_PN_CORR[[#This Row],[43960]]-Casos_PN_CORR[[#This Row],[43959]]</f>
        <v>0</v>
      </c>
      <c r="BO75">
        <f>+Casos_PN_CORR[[#This Row],[43961]]-Casos_PN_CORR[[#This Row],[43960]]</f>
        <v>0</v>
      </c>
      <c r="BP75">
        <f>+Casos_PN_CORR[[#This Row],[43962]]-Casos_PN_CORR[[#This Row],[43961]]</f>
        <v>0</v>
      </c>
      <c r="BQ75">
        <f>+Casos_PN_CORR[[#This Row],[43963]]-Casos_PN_CORR[[#This Row],[43962]]</f>
        <v>0</v>
      </c>
      <c r="BR75">
        <f>+Casos_PN_CORR[[#This Row],[43964]]-Casos_PN_CORR[[#This Row],[43963]]</f>
        <v>0</v>
      </c>
      <c r="BS75">
        <f>+Casos_PN_CORR[[#This Row],[43965]]-Casos_PN_CORR[[#This Row],[43964]]</f>
        <v>0</v>
      </c>
      <c r="BT75">
        <f>+Casos_PN_CORR[[#This Row],[43966]]-Casos_PN_CORR[[#This Row],[43965]]</f>
        <v>0</v>
      </c>
      <c r="BU75">
        <f>+Casos_PN_CORR[[#This Row],[43967]]-Casos_PN_CORR[[#This Row],[43966]]</f>
        <v>0</v>
      </c>
      <c r="BV75">
        <f>+Casos_PN_CORR[[#This Row],[43968]]-Casos_PN_CORR[[#This Row],[43967]]</f>
        <v>0</v>
      </c>
      <c r="BW75">
        <f>+Casos_PN_CORR[[#This Row],[43969]]-Casos_PN_CORR[[#This Row],[43968]]</f>
        <v>0</v>
      </c>
      <c r="BX75">
        <f>+Casos_PN_CORR[[#This Row],[43970]]-Casos_PN_CORR[[#This Row],[43969]]</f>
        <v>0</v>
      </c>
      <c r="BY75">
        <f>+Casos_PN_CORR[[#This Row],[43971]]-Casos_PN_CORR[[#This Row],[43970]]</f>
        <v>0</v>
      </c>
      <c r="BZ75">
        <f>+Casos_PN_CORR[[#This Row],[43972]]-Casos_PN_CORR[[#This Row],[43971]]</f>
        <v>0</v>
      </c>
      <c r="CA75">
        <f>+Casos_PN_CORR[[#This Row],[43973]]-Casos_PN_CORR[[#This Row],[43972]]</f>
        <v>0</v>
      </c>
      <c r="CB75">
        <f>+Casos_PN_CORR[[#This Row],[43974]]-Casos_PN_CORR[[#This Row],[43973]]</f>
        <v>0</v>
      </c>
      <c r="CC75">
        <f>+Casos_PN_CORR[[#This Row],[43975]]-Casos_PN_CORR[[#This Row],[43974]]</f>
        <v>0</v>
      </c>
      <c r="CD75">
        <f>+Casos_PN_CORR[[#This Row],[43976]]-Casos_PN_CORR[[#This Row],[43975]]</f>
        <v>0</v>
      </c>
      <c r="CE75">
        <f>+Casos_PN_CORR[[#This Row],[43977]]-Casos_PN_CORR[[#This Row],[43976]]</f>
        <v>0</v>
      </c>
      <c r="CF75">
        <f>+Casos_PN_CORR[[#This Row],[43978]]-Casos_PN_CORR[[#This Row],[43977]]</f>
        <v>0</v>
      </c>
      <c r="CG75">
        <f>+Casos_PN_CORR[[#This Row],[43979]]-Casos_PN_CORR[[#This Row],[43978]]</f>
        <v>0</v>
      </c>
      <c r="CH75">
        <f>+Casos_PN_CORR[[#This Row],[43980]]-Casos_PN_CORR[[#This Row],[43979]]</f>
        <v>0</v>
      </c>
      <c r="CI75">
        <f>+Casos_PN_CORR[[#This Row],[43981]]-Casos_PN_CORR[[#This Row],[43980]]</f>
        <v>0</v>
      </c>
      <c r="CJ75">
        <f>+Casos_PN_CORR[[#This Row],[43982]]-Casos_PN_CORR[[#This Row],[43981]]</f>
        <v>0</v>
      </c>
      <c r="CK75">
        <f>+Casos_PN_CORR[[#This Row],[43983]]-Casos_PN_CORR[[#This Row],[43982]]</f>
        <v>0</v>
      </c>
      <c r="CL75">
        <f>+Casos_PN_CORR[[#This Row],[43984]]-Casos_PN_CORR[[#This Row],[43983]]</f>
        <v>0</v>
      </c>
      <c r="CM75">
        <f>+Casos_PN_CORR[[#This Row],[43985]]-Casos_PN_CORR[[#This Row],[43984]]</f>
        <v>0</v>
      </c>
      <c r="CN75">
        <f>+Casos_PN_CORR[[#This Row],[43986]]-Casos_PN_CORR[[#This Row],[43985]]</f>
        <v>0</v>
      </c>
      <c r="CO75">
        <f>+Casos_PN_CORR[[#This Row],[43987]]-Casos_PN_CORR[[#This Row],[43986]]</f>
        <v>29</v>
      </c>
      <c r="CP75">
        <f>+Casos_PN_CORR[[#This Row],[43988]]-Casos_PN_CORR[[#This Row],[43987]]</f>
        <v>0</v>
      </c>
      <c r="CQ75">
        <f>+Casos_PN_CORR[[#This Row],[43989]]-Casos_PN_CORR[[#This Row],[43988]]</f>
        <v>0</v>
      </c>
      <c r="CR75">
        <f>+Casos_PN_CORR[[#This Row],[43990]]-Casos_PN_CORR[[#This Row],[43989]]</f>
        <v>0</v>
      </c>
      <c r="CS75">
        <f>+Casos_PN_CORR[[#This Row],[43991]]-Casos_PN_CORR[[#This Row],[43990]]</f>
        <v>6</v>
      </c>
      <c r="CT75">
        <f>+Casos_PN_CORR[[#This Row],[43992]]-Casos_PN_CORR[[#This Row],[43991]]</f>
        <v>0</v>
      </c>
      <c r="CU75">
        <f>+Casos_PN_CORR[[#This Row],[43993]]-Casos_PN_CORR[[#This Row],[43992]]</f>
        <v>4</v>
      </c>
    </row>
    <row r="76" spans="1:99" x14ac:dyDescent="0.3">
      <c r="A76">
        <v>60502</v>
      </c>
      <c r="B76" s="2" t="s">
        <v>158</v>
      </c>
      <c r="C76" s="2" t="s">
        <v>417</v>
      </c>
      <c r="D76" s="2" t="s">
        <v>300</v>
      </c>
      <c r="E76" s="4">
        <f t="shared" si="1"/>
        <v>36</v>
      </c>
      <c r="F76">
        <f>+Casos_PN_CORR[[#This Row],[43900]]</f>
        <v>0</v>
      </c>
      <c r="G76">
        <f>+Casos_PN_CORR[[#This Row],[43901]]-Casos_PN_CORR[[#This Row],[43900]]</f>
        <v>0</v>
      </c>
      <c r="H76">
        <f>+Casos_PN_CORR[[#This Row],[43902]]-Casos_PN_CORR[[#This Row],[43901]]</f>
        <v>0</v>
      </c>
      <c r="I76">
        <f>+Casos_PN_CORR[[#This Row],[43903]]-Casos_PN_CORR[[#This Row],[43902]]</f>
        <v>0</v>
      </c>
      <c r="J76">
        <f>+Casos_PN_CORR[[#This Row],[43904]]-Casos_PN_CORR[[#This Row],[43903]]</f>
        <v>0</v>
      </c>
      <c r="K76">
        <f>+Casos_PN_CORR[[#This Row],[43905]]-Casos_PN_CORR[[#This Row],[43904]]</f>
        <v>0</v>
      </c>
      <c r="L76">
        <f>+Casos_PN_CORR[[#This Row],[43906]]-Casos_PN_CORR[[#This Row],[43905]]</f>
        <v>0</v>
      </c>
      <c r="M76">
        <f>+Casos_PN_CORR[[#This Row],[43907]]-Casos_PN_CORR[[#This Row],[43906]]</f>
        <v>0</v>
      </c>
      <c r="N76">
        <f>+Casos_PN_CORR[[#This Row],[43908]]-Casos_PN_CORR[[#This Row],[43907]]</f>
        <v>0</v>
      </c>
      <c r="O76">
        <f>+Casos_PN_CORR[[#This Row],[43909]]-Casos_PN_CORR[[#This Row],[43908]]</f>
        <v>0</v>
      </c>
      <c r="P76">
        <f>+Casos_PN_CORR[[#This Row],[43910]]-Casos_PN_CORR[[#This Row],[43909]]</f>
        <v>0</v>
      </c>
      <c r="Q76">
        <f>+Casos_PN_CORR[[#This Row],[43911]]-Casos_PN_CORR[[#This Row],[43910]]</f>
        <v>0</v>
      </c>
      <c r="R76">
        <f>+Casos_PN_CORR[[#This Row],[43912]]-Casos_PN_CORR[[#This Row],[43911]]</f>
        <v>0</v>
      </c>
      <c r="S76">
        <f>+Casos_PN_CORR[[#This Row],[43913]]-Casos_PN_CORR[[#This Row],[43912]]</f>
        <v>0</v>
      </c>
      <c r="T76">
        <f>+Casos_PN_CORR[[#This Row],[43914]]-Casos_PN_CORR[[#This Row],[43913]]</f>
        <v>0</v>
      </c>
      <c r="U76">
        <f>+Casos_PN_CORR[[#This Row],[43915]]-Casos_PN_CORR[[#This Row],[43914]]</f>
        <v>0</v>
      </c>
      <c r="V76">
        <f>+Casos_PN_CORR[[#This Row],[43916]]-Casos_PN_CORR[[#This Row],[43915]]</f>
        <v>0</v>
      </c>
      <c r="W76">
        <f>+Casos_PN_CORR[[#This Row],[43917]]-Casos_PN_CORR[[#This Row],[43916]]</f>
        <v>0</v>
      </c>
      <c r="X76">
        <f>+Casos_PN_CORR[[#This Row],[43918]]-Casos_PN_CORR[[#This Row],[43917]]</f>
        <v>0</v>
      </c>
      <c r="Y76">
        <f>+Casos_PN_CORR[[#This Row],[43919]]-Casos_PN_CORR[[#This Row],[43918]]</f>
        <v>0</v>
      </c>
      <c r="Z76">
        <f>+Casos_PN_CORR[[#This Row],[43920]]-Casos_PN_CORR[[#This Row],[43919]]</f>
        <v>0</v>
      </c>
      <c r="AA76">
        <f>+Casos_PN_CORR[[#This Row],[43921]]-Casos_PN_CORR[[#This Row],[43920]]</f>
        <v>0</v>
      </c>
      <c r="AB76">
        <f>+Casos_PN_CORR[[#This Row],[43922]]-Casos_PN_CORR[[#This Row],[43921]]</f>
        <v>0</v>
      </c>
      <c r="AC76">
        <f>+Casos_PN_CORR[[#This Row],[43923]]-Casos_PN_CORR[[#This Row],[43922]]</f>
        <v>0</v>
      </c>
      <c r="AD76">
        <f>+Casos_PN_CORR[[#This Row],[43924]]-Casos_PN_CORR[[#This Row],[43923]]</f>
        <v>0</v>
      </c>
      <c r="AE76">
        <f>+Casos_PN_CORR[[#This Row],[43925]]-Casos_PN_CORR[[#This Row],[43924]]</f>
        <v>0</v>
      </c>
      <c r="AF76">
        <f>+Casos_PN_CORR[[#This Row],[43926]]-Casos_PN_CORR[[#This Row],[43925]]</f>
        <v>0</v>
      </c>
      <c r="AG76">
        <f>+Casos_PN_CORR[[#This Row],[43927]]-Casos_PN_CORR[[#This Row],[43926]]</f>
        <v>0</v>
      </c>
      <c r="AH76">
        <f>+Casos_PN_CORR[[#This Row],[43928]]-Casos_PN_CORR[[#This Row],[43927]]</f>
        <v>0</v>
      </c>
      <c r="AI76">
        <f>+Casos_PN_CORR[[#This Row],[43929]]-Casos_PN_CORR[[#This Row],[43928]]</f>
        <v>0</v>
      </c>
      <c r="AJ76">
        <f>+Casos_PN_CORR[[#This Row],[43930]]-Casos_PN_CORR[[#This Row],[43929]]</f>
        <v>0</v>
      </c>
      <c r="AK76">
        <f>+Casos_PN_CORR[[#This Row],[43931]]-Casos_PN_CORR[[#This Row],[43930]]</f>
        <v>0</v>
      </c>
      <c r="AL76">
        <f>+Casos_PN_CORR[[#This Row],[43932]]-Casos_PN_CORR[[#This Row],[43931]]</f>
        <v>0</v>
      </c>
      <c r="AM76">
        <f>+Casos_PN_CORR[[#This Row],[43933]]-Casos_PN_CORR[[#This Row],[43932]]</f>
        <v>0</v>
      </c>
      <c r="AN76">
        <f>+Casos_PN_CORR[[#This Row],[43934]]-Casos_PN_CORR[[#This Row],[43933]]</f>
        <v>0</v>
      </c>
      <c r="AO76">
        <f>+Casos_PN_CORR[[#This Row],[43935]]-Casos_PN_CORR[[#This Row],[43934]]</f>
        <v>0</v>
      </c>
      <c r="AP76">
        <f>+Casos_PN_CORR[[#This Row],[43936]]-Casos_PN_CORR[[#This Row],[43935]]</f>
        <v>0</v>
      </c>
      <c r="AQ76">
        <f>+Casos_PN_CORR[[#This Row],[43937]]-Casos_PN_CORR[[#This Row],[43936]]</f>
        <v>0</v>
      </c>
      <c r="AR76">
        <f>+Casos_PN_CORR[[#This Row],[43938]]-Casos_PN_CORR[[#This Row],[43937]]</f>
        <v>0</v>
      </c>
      <c r="AS76">
        <f>+Casos_PN_CORR[[#This Row],[43939]]-Casos_PN_CORR[[#This Row],[43938]]</f>
        <v>0</v>
      </c>
      <c r="AT76">
        <f>+Casos_PN_CORR[[#This Row],[43940]]-Casos_PN_CORR[[#This Row],[43939]]</f>
        <v>0</v>
      </c>
      <c r="AU76">
        <f>+Casos_PN_CORR[[#This Row],[43941]]-Casos_PN_CORR[[#This Row],[43940]]</f>
        <v>0</v>
      </c>
      <c r="AV76">
        <f>+Casos_PN_CORR[[#This Row],[43942]]-Casos_PN_CORR[[#This Row],[43941]]</f>
        <v>0</v>
      </c>
      <c r="AW76">
        <f>+Casos_PN_CORR[[#This Row],[43943]]-Casos_PN_CORR[[#This Row],[43942]]</f>
        <v>0</v>
      </c>
      <c r="AX76">
        <f>+Casos_PN_CORR[[#This Row],[43944]]-Casos_PN_CORR[[#This Row],[43943]]</f>
        <v>0</v>
      </c>
      <c r="AY76">
        <f>+Casos_PN_CORR[[#This Row],[43945]]-Casos_PN_CORR[[#This Row],[43944]]</f>
        <v>0</v>
      </c>
      <c r="AZ76">
        <f>+Casos_PN_CORR[[#This Row],[43946]]-Casos_PN_CORR[[#This Row],[43945]]</f>
        <v>0</v>
      </c>
      <c r="BA76">
        <f>+Casos_PN_CORR[[#This Row],[43947]]-Casos_PN_CORR[[#This Row],[43946]]</f>
        <v>0</v>
      </c>
      <c r="BB76">
        <f>+Casos_PN_CORR[[#This Row],[43948]]-Casos_PN_CORR[[#This Row],[43947]]</f>
        <v>0</v>
      </c>
      <c r="BC76">
        <f>+Casos_PN_CORR[[#This Row],[43949]]-Casos_PN_CORR[[#This Row],[43948]]</f>
        <v>0</v>
      </c>
      <c r="BD76">
        <f>+Casos_PN_CORR[[#This Row],[43950]]-Casos_PN_CORR[[#This Row],[43949]]</f>
        <v>0</v>
      </c>
      <c r="BE76">
        <f>+Casos_PN_CORR[[#This Row],[43951]]-Casos_PN_CORR[[#This Row],[43950]]</f>
        <v>0</v>
      </c>
      <c r="BF76">
        <f>+Casos_PN_CORR[[#This Row],[43952]]-Casos_PN_CORR[[#This Row],[43951]]</f>
        <v>0</v>
      </c>
      <c r="BG76">
        <f>+Casos_PN_CORR[[#This Row],[43953]]-Casos_PN_CORR[[#This Row],[43952]]</f>
        <v>0</v>
      </c>
      <c r="BH76">
        <f>+Casos_PN_CORR[[#This Row],[43954]]-Casos_PN_CORR[[#This Row],[43953]]</f>
        <v>0</v>
      </c>
      <c r="BI76">
        <f>+Casos_PN_CORR[[#This Row],[43955]]-Casos_PN_CORR[[#This Row],[43954]]</f>
        <v>0</v>
      </c>
      <c r="BJ76">
        <f>+Casos_PN_CORR[[#This Row],[43956]]-Casos_PN_CORR[[#This Row],[43955]]</f>
        <v>0</v>
      </c>
      <c r="BK76">
        <f>+Casos_PN_CORR[[#This Row],[43957]]-Casos_PN_CORR[[#This Row],[43956]]</f>
        <v>0</v>
      </c>
      <c r="BL76">
        <f>+Casos_PN_CORR[[#This Row],[43958]]-Casos_PN_CORR[[#This Row],[43957]]</f>
        <v>0</v>
      </c>
      <c r="BM76">
        <f>+Casos_PN_CORR[[#This Row],[43959]]-Casos_PN_CORR[[#This Row],[43958]]</f>
        <v>0</v>
      </c>
      <c r="BN76">
        <f>+Casos_PN_CORR[[#This Row],[43960]]-Casos_PN_CORR[[#This Row],[43959]]</f>
        <v>0</v>
      </c>
      <c r="BO76">
        <f>+Casos_PN_CORR[[#This Row],[43961]]-Casos_PN_CORR[[#This Row],[43960]]</f>
        <v>0</v>
      </c>
      <c r="BP76">
        <f>+Casos_PN_CORR[[#This Row],[43962]]-Casos_PN_CORR[[#This Row],[43961]]</f>
        <v>0</v>
      </c>
      <c r="BQ76">
        <f>+Casos_PN_CORR[[#This Row],[43963]]-Casos_PN_CORR[[#This Row],[43962]]</f>
        <v>0</v>
      </c>
      <c r="BR76">
        <f>+Casos_PN_CORR[[#This Row],[43964]]-Casos_PN_CORR[[#This Row],[43963]]</f>
        <v>0</v>
      </c>
      <c r="BS76">
        <f>+Casos_PN_CORR[[#This Row],[43965]]-Casos_PN_CORR[[#This Row],[43964]]</f>
        <v>0</v>
      </c>
      <c r="BT76">
        <f>+Casos_PN_CORR[[#This Row],[43966]]-Casos_PN_CORR[[#This Row],[43965]]</f>
        <v>0</v>
      </c>
      <c r="BU76">
        <f>+Casos_PN_CORR[[#This Row],[43967]]-Casos_PN_CORR[[#This Row],[43966]]</f>
        <v>0</v>
      </c>
      <c r="BV76">
        <f>+Casos_PN_CORR[[#This Row],[43968]]-Casos_PN_CORR[[#This Row],[43967]]</f>
        <v>0</v>
      </c>
      <c r="BW76">
        <f>+Casos_PN_CORR[[#This Row],[43969]]-Casos_PN_CORR[[#This Row],[43968]]</f>
        <v>0</v>
      </c>
      <c r="BX76">
        <f>+Casos_PN_CORR[[#This Row],[43970]]-Casos_PN_CORR[[#This Row],[43969]]</f>
        <v>0</v>
      </c>
      <c r="BY76">
        <f>+Casos_PN_CORR[[#This Row],[43971]]-Casos_PN_CORR[[#This Row],[43970]]</f>
        <v>0</v>
      </c>
      <c r="BZ76">
        <f>+Casos_PN_CORR[[#This Row],[43972]]-Casos_PN_CORR[[#This Row],[43971]]</f>
        <v>0</v>
      </c>
      <c r="CA76">
        <f>+Casos_PN_CORR[[#This Row],[43973]]-Casos_PN_CORR[[#This Row],[43972]]</f>
        <v>0</v>
      </c>
      <c r="CB76">
        <f>+Casos_PN_CORR[[#This Row],[43974]]-Casos_PN_CORR[[#This Row],[43973]]</f>
        <v>0</v>
      </c>
      <c r="CC76">
        <f>+Casos_PN_CORR[[#This Row],[43975]]-Casos_PN_CORR[[#This Row],[43974]]</f>
        <v>0</v>
      </c>
      <c r="CD76">
        <f>+Casos_PN_CORR[[#This Row],[43976]]-Casos_PN_CORR[[#This Row],[43975]]</f>
        <v>0</v>
      </c>
      <c r="CE76">
        <f>+Casos_PN_CORR[[#This Row],[43977]]-Casos_PN_CORR[[#This Row],[43976]]</f>
        <v>0</v>
      </c>
      <c r="CF76">
        <f>+Casos_PN_CORR[[#This Row],[43978]]-Casos_PN_CORR[[#This Row],[43977]]</f>
        <v>0</v>
      </c>
      <c r="CG76">
        <f>+Casos_PN_CORR[[#This Row],[43979]]-Casos_PN_CORR[[#This Row],[43978]]</f>
        <v>0</v>
      </c>
      <c r="CH76">
        <f>+Casos_PN_CORR[[#This Row],[43980]]-Casos_PN_CORR[[#This Row],[43979]]</f>
        <v>0</v>
      </c>
      <c r="CI76">
        <f>+Casos_PN_CORR[[#This Row],[43981]]-Casos_PN_CORR[[#This Row],[43980]]</f>
        <v>0</v>
      </c>
      <c r="CJ76">
        <f>+Casos_PN_CORR[[#This Row],[43982]]-Casos_PN_CORR[[#This Row],[43981]]</f>
        <v>0</v>
      </c>
      <c r="CK76">
        <f>+Casos_PN_CORR[[#This Row],[43983]]-Casos_PN_CORR[[#This Row],[43982]]</f>
        <v>0</v>
      </c>
      <c r="CL76">
        <f>+Casos_PN_CORR[[#This Row],[43984]]-Casos_PN_CORR[[#This Row],[43983]]</f>
        <v>0</v>
      </c>
      <c r="CM76">
        <f>+Casos_PN_CORR[[#This Row],[43985]]-Casos_PN_CORR[[#This Row],[43984]]</f>
        <v>0</v>
      </c>
      <c r="CN76">
        <f>+Casos_PN_CORR[[#This Row],[43986]]-Casos_PN_CORR[[#This Row],[43985]]</f>
        <v>0</v>
      </c>
      <c r="CO76">
        <f>+Casos_PN_CORR[[#This Row],[43987]]-Casos_PN_CORR[[#This Row],[43986]]</f>
        <v>16</v>
      </c>
      <c r="CP76">
        <f>+Casos_PN_CORR[[#This Row],[43988]]-Casos_PN_CORR[[#This Row],[43987]]</f>
        <v>0</v>
      </c>
      <c r="CQ76">
        <f>+Casos_PN_CORR[[#This Row],[43989]]-Casos_PN_CORR[[#This Row],[43988]]</f>
        <v>0</v>
      </c>
      <c r="CR76">
        <f>+Casos_PN_CORR[[#This Row],[43990]]-Casos_PN_CORR[[#This Row],[43989]]</f>
        <v>0</v>
      </c>
      <c r="CS76">
        <f>+Casos_PN_CORR[[#This Row],[43991]]-Casos_PN_CORR[[#This Row],[43990]]</f>
        <v>15</v>
      </c>
      <c r="CT76">
        <f>+Casos_PN_CORR[[#This Row],[43992]]-Casos_PN_CORR[[#This Row],[43991]]</f>
        <v>0</v>
      </c>
      <c r="CU76">
        <f>+Casos_PN_CORR[[#This Row],[43993]]-Casos_PN_CORR[[#This Row],[43992]]</f>
        <v>5</v>
      </c>
    </row>
    <row r="77" spans="1:99" x14ac:dyDescent="0.3">
      <c r="A77">
        <v>130404</v>
      </c>
      <c r="B77" s="2" t="s">
        <v>102</v>
      </c>
      <c r="C77" s="2" t="s">
        <v>259</v>
      </c>
      <c r="D77" s="2" t="s">
        <v>300</v>
      </c>
      <c r="E77" s="4">
        <f t="shared" si="1"/>
        <v>33</v>
      </c>
      <c r="F77">
        <f>+Casos_PN_CORR[[#This Row],[43900]]</f>
        <v>0</v>
      </c>
      <c r="G77">
        <f>+Casos_PN_CORR[[#This Row],[43901]]-Casos_PN_CORR[[#This Row],[43900]]</f>
        <v>0</v>
      </c>
      <c r="H77">
        <f>+Casos_PN_CORR[[#This Row],[43902]]-Casos_PN_CORR[[#This Row],[43901]]</f>
        <v>0</v>
      </c>
      <c r="I77">
        <f>+Casos_PN_CORR[[#This Row],[43903]]-Casos_PN_CORR[[#This Row],[43902]]</f>
        <v>0</v>
      </c>
      <c r="J77">
        <f>+Casos_PN_CORR[[#This Row],[43904]]-Casos_PN_CORR[[#This Row],[43903]]</f>
        <v>0</v>
      </c>
      <c r="K77">
        <f>+Casos_PN_CORR[[#This Row],[43905]]-Casos_PN_CORR[[#This Row],[43904]]</f>
        <v>0</v>
      </c>
      <c r="L77">
        <f>+Casos_PN_CORR[[#This Row],[43906]]-Casos_PN_CORR[[#This Row],[43905]]</f>
        <v>0</v>
      </c>
      <c r="M77">
        <f>+Casos_PN_CORR[[#This Row],[43907]]-Casos_PN_CORR[[#This Row],[43906]]</f>
        <v>0</v>
      </c>
      <c r="N77">
        <f>+Casos_PN_CORR[[#This Row],[43908]]-Casos_PN_CORR[[#This Row],[43907]]</f>
        <v>0</v>
      </c>
      <c r="O77">
        <f>+Casos_PN_CORR[[#This Row],[43909]]-Casos_PN_CORR[[#This Row],[43908]]</f>
        <v>0</v>
      </c>
      <c r="P77">
        <f>+Casos_PN_CORR[[#This Row],[43910]]-Casos_PN_CORR[[#This Row],[43909]]</f>
        <v>0</v>
      </c>
      <c r="Q77">
        <f>+Casos_PN_CORR[[#This Row],[43911]]-Casos_PN_CORR[[#This Row],[43910]]</f>
        <v>0</v>
      </c>
      <c r="R77">
        <f>+Casos_PN_CORR[[#This Row],[43912]]-Casos_PN_CORR[[#This Row],[43911]]</f>
        <v>0</v>
      </c>
      <c r="S77">
        <f>+Casos_PN_CORR[[#This Row],[43913]]-Casos_PN_CORR[[#This Row],[43912]]</f>
        <v>0</v>
      </c>
      <c r="T77">
        <f>+Casos_PN_CORR[[#This Row],[43914]]-Casos_PN_CORR[[#This Row],[43913]]</f>
        <v>0</v>
      </c>
      <c r="U77">
        <f>+Casos_PN_CORR[[#This Row],[43915]]-Casos_PN_CORR[[#This Row],[43914]]</f>
        <v>0</v>
      </c>
      <c r="V77">
        <f>+Casos_PN_CORR[[#This Row],[43916]]-Casos_PN_CORR[[#This Row],[43915]]</f>
        <v>0</v>
      </c>
      <c r="W77">
        <f>+Casos_PN_CORR[[#This Row],[43917]]-Casos_PN_CORR[[#This Row],[43916]]</f>
        <v>0</v>
      </c>
      <c r="X77">
        <f>+Casos_PN_CORR[[#This Row],[43918]]-Casos_PN_CORR[[#This Row],[43917]]</f>
        <v>0</v>
      </c>
      <c r="Y77">
        <f>+Casos_PN_CORR[[#This Row],[43919]]-Casos_PN_CORR[[#This Row],[43918]]</f>
        <v>0</v>
      </c>
      <c r="Z77">
        <f>+Casos_PN_CORR[[#This Row],[43920]]-Casos_PN_CORR[[#This Row],[43919]]</f>
        <v>0</v>
      </c>
      <c r="AA77">
        <f>+Casos_PN_CORR[[#This Row],[43921]]-Casos_PN_CORR[[#This Row],[43920]]</f>
        <v>0</v>
      </c>
      <c r="AB77">
        <f>+Casos_PN_CORR[[#This Row],[43922]]-Casos_PN_CORR[[#This Row],[43921]]</f>
        <v>0</v>
      </c>
      <c r="AC77">
        <f>+Casos_PN_CORR[[#This Row],[43923]]-Casos_PN_CORR[[#This Row],[43922]]</f>
        <v>0</v>
      </c>
      <c r="AD77">
        <f>+Casos_PN_CORR[[#This Row],[43924]]-Casos_PN_CORR[[#This Row],[43923]]</f>
        <v>0</v>
      </c>
      <c r="AE77">
        <f>+Casos_PN_CORR[[#This Row],[43925]]-Casos_PN_CORR[[#This Row],[43924]]</f>
        <v>0</v>
      </c>
      <c r="AF77">
        <f>+Casos_PN_CORR[[#This Row],[43926]]-Casos_PN_CORR[[#This Row],[43925]]</f>
        <v>0</v>
      </c>
      <c r="AG77">
        <f>+Casos_PN_CORR[[#This Row],[43927]]-Casos_PN_CORR[[#This Row],[43926]]</f>
        <v>0</v>
      </c>
      <c r="AH77">
        <f>+Casos_PN_CORR[[#This Row],[43928]]-Casos_PN_CORR[[#This Row],[43927]]</f>
        <v>0</v>
      </c>
      <c r="AI77">
        <f>+Casos_PN_CORR[[#This Row],[43929]]-Casos_PN_CORR[[#This Row],[43928]]</f>
        <v>0</v>
      </c>
      <c r="AJ77">
        <f>+Casos_PN_CORR[[#This Row],[43930]]-Casos_PN_CORR[[#This Row],[43929]]</f>
        <v>0</v>
      </c>
      <c r="AK77">
        <f>+Casos_PN_CORR[[#This Row],[43931]]-Casos_PN_CORR[[#This Row],[43930]]</f>
        <v>0</v>
      </c>
      <c r="AL77">
        <f>+Casos_PN_CORR[[#This Row],[43932]]-Casos_PN_CORR[[#This Row],[43931]]</f>
        <v>0</v>
      </c>
      <c r="AM77">
        <f>+Casos_PN_CORR[[#This Row],[43933]]-Casos_PN_CORR[[#This Row],[43932]]</f>
        <v>0</v>
      </c>
      <c r="AN77">
        <f>+Casos_PN_CORR[[#This Row],[43934]]-Casos_PN_CORR[[#This Row],[43933]]</f>
        <v>0</v>
      </c>
      <c r="AO77">
        <f>+Casos_PN_CORR[[#This Row],[43935]]-Casos_PN_CORR[[#This Row],[43934]]</f>
        <v>0</v>
      </c>
      <c r="AP77">
        <f>+Casos_PN_CORR[[#This Row],[43936]]-Casos_PN_CORR[[#This Row],[43935]]</f>
        <v>0</v>
      </c>
      <c r="AQ77">
        <f>+Casos_PN_CORR[[#This Row],[43937]]-Casos_PN_CORR[[#This Row],[43936]]</f>
        <v>0</v>
      </c>
      <c r="AR77">
        <f>+Casos_PN_CORR[[#This Row],[43938]]-Casos_PN_CORR[[#This Row],[43937]]</f>
        <v>0</v>
      </c>
      <c r="AS77">
        <f>+Casos_PN_CORR[[#This Row],[43939]]-Casos_PN_CORR[[#This Row],[43938]]</f>
        <v>0</v>
      </c>
      <c r="AT77">
        <f>+Casos_PN_CORR[[#This Row],[43940]]-Casos_PN_CORR[[#This Row],[43939]]</f>
        <v>0</v>
      </c>
      <c r="AU77">
        <f>+Casos_PN_CORR[[#This Row],[43941]]-Casos_PN_CORR[[#This Row],[43940]]</f>
        <v>0</v>
      </c>
      <c r="AV77">
        <f>+Casos_PN_CORR[[#This Row],[43942]]-Casos_PN_CORR[[#This Row],[43941]]</f>
        <v>0</v>
      </c>
      <c r="AW77">
        <f>+Casos_PN_CORR[[#This Row],[43943]]-Casos_PN_CORR[[#This Row],[43942]]</f>
        <v>0</v>
      </c>
      <c r="AX77">
        <f>+Casos_PN_CORR[[#This Row],[43944]]-Casos_PN_CORR[[#This Row],[43943]]</f>
        <v>0</v>
      </c>
      <c r="AY77">
        <f>+Casos_PN_CORR[[#This Row],[43945]]-Casos_PN_CORR[[#This Row],[43944]]</f>
        <v>0</v>
      </c>
      <c r="AZ77">
        <f>+Casos_PN_CORR[[#This Row],[43946]]-Casos_PN_CORR[[#This Row],[43945]]</f>
        <v>0</v>
      </c>
      <c r="BA77">
        <f>+Casos_PN_CORR[[#This Row],[43947]]-Casos_PN_CORR[[#This Row],[43946]]</f>
        <v>0</v>
      </c>
      <c r="BB77">
        <f>+Casos_PN_CORR[[#This Row],[43948]]-Casos_PN_CORR[[#This Row],[43947]]</f>
        <v>0</v>
      </c>
      <c r="BC77">
        <f>+Casos_PN_CORR[[#This Row],[43949]]-Casos_PN_CORR[[#This Row],[43948]]</f>
        <v>0</v>
      </c>
      <c r="BD77">
        <f>+Casos_PN_CORR[[#This Row],[43950]]-Casos_PN_CORR[[#This Row],[43949]]</f>
        <v>0</v>
      </c>
      <c r="BE77">
        <f>+Casos_PN_CORR[[#This Row],[43951]]-Casos_PN_CORR[[#This Row],[43950]]</f>
        <v>0</v>
      </c>
      <c r="BF77">
        <f>+Casos_PN_CORR[[#This Row],[43952]]-Casos_PN_CORR[[#This Row],[43951]]</f>
        <v>0</v>
      </c>
      <c r="BG77">
        <f>+Casos_PN_CORR[[#This Row],[43953]]-Casos_PN_CORR[[#This Row],[43952]]</f>
        <v>0</v>
      </c>
      <c r="BH77">
        <f>+Casos_PN_CORR[[#This Row],[43954]]-Casos_PN_CORR[[#This Row],[43953]]</f>
        <v>0</v>
      </c>
      <c r="BI77">
        <f>+Casos_PN_CORR[[#This Row],[43955]]-Casos_PN_CORR[[#This Row],[43954]]</f>
        <v>0</v>
      </c>
      <c r="BJ77">
        <f>+Casos_PN_CORR[[#This Row],[43956]]-Casos_PN_CORR[[#This Row],[43955]]</f>
        <v>0</v>
      </c>
      <c r="BK77">
        <f>+Casos_PN_CORR[[#This Row],[43957]]-Casos_PN_CORR[[#This Row],[43956]]</f>
        <v>0</v>
      </c>
      <c r="BL77">
        <f>+Casos_PN_CORR[[#This Row],[43958]]-Casos_PN_CORR[[#This Row],[43957]]</f>
        <v>0</v>
      </c>
      <c r="BM77">
        <f>+Casos_PN_CORR[[#This Row],[43959]]-Casos_PN_CORR[[#This Row],[43958]]</f>
        <v>0</v>
      </c>
      <c r="BN77">
        <f>+Casos_PN_CORR[[#This Row],[43960]]-Casos_PN_CORR[[#This Row],[43959]]</f>
        <v>0</v>
      </c>
      <c r="BO77">
        <f>+Casos_PN_CORR[[#This Row],[43961]]-Casos_PN_CORR[[#This Row],[43960]]</f>
        <v>0</v>
      </c>
      <c r="BP77">
        <f>+Casos_PN_CORR[[#This Row],[43962]]-Casos_PN_CORR[[#This Row],[43961]]</f>
        <v>0</v>
      </c>
      <c r="BQ77">
        <f>+Casos_PN_CORR[[#This Row],[43963]]-Casos_PN_CORR[[#This Row],[43962]]</f>
        <v>0</v>
      </c>
      <c r="BR77">
        <f>+Casos_PN_CORR[[#This Row],[43964]]-Casos_PN_CORR[[#This Row],[43963]]</f>
        <v>0</v>
      </c>
      <c r="BS77">
        <f>+Casos_PN_CORR[[#This Row],[43965]]-Casos_PN_CORR[[#This Row],[43964]]</f>
        <v>0</v>
      </c>
      <c r="BT77">
        <f>+Casos_PN_CORR[[#This Row],[43966]]-Casos_PN_CORR[[#This Row],[43965]]</f>
        <v>0</v>
      </c>
      <c r="BU77">
        <f>+Casos_PN_CORR[[#This Row],[43967]]-Casos_PN_CORR[[#This Row],[43966]]</f>
        <v>0</v>
      </c>
      <c r="BV77">
        <f>+Casos_PN_CORR[[#This Row],[43968]]-Casos_PN_CORR[[#This Row],[43967]]</f>
        <v>0</v>
      </c>
      <c r="BW77">
        <f>+Casos_PN_CORR[[#This Row],[43969]]-Casos_PN_CORR[[#This Row],[43968]]</f>
        <v>0</v>
      </c>
      <c r="BX77">
        <f>+Casos_PN_CORR[[#This Row],[43970]]-Casos_PN_CORR[[#This Row],[43969]]</f>
        <v>0</v>
      </c>
      <c r="BY77">
        <f>+Casos_PN_CORR[[#This Row],[43971]]-Casos_PN_CORR[[#This Row],[43970]]</f>
        <v>0</v>
      </c>
      <c r="BZ77">
        <f>+Casos_PN_CORR[[#This Row],[43972]]-Casos_PN_CORR[[#This Row],[43971]]</f>
        <v>0</v>
      </c>
      <c r="CA77">
        <f>+Casos_PN_CORR[[#This Row],[43973]]-Casos_PN_CORR[[#This Row],[43972]]</f>
        <v>0</v>
      </c>
      <c r="CB77">
        <f>+Casos_PN_CORR[[#This Row],[43974]]-Casos_PN_CORR[[#This Row],[43973]]</f>
        <v>0</v>
      </c>
      <c r="CC77">
        <f>+Casos_PN_CORR[[#This Row],[43975]]-Casos_PN_CORR[[#This Row],[43974]]</f>
        <v>0</v>
      </c>
      <c r="CD77">
        <f>+Casos_PN_CORR[[#This Row],[43976]]-Casos_PN_CORR[[#This Row],[43975]]</f>
        <v>0</v>
      </c>
      <c r="CE77">
        <f>+Casos_PN_CORR[[#This Row],[43977]]-Casos_PN_CORR[[#This Row],[43976]]</f>
        <v>0</v>
      </c>
      <c r="CF77">
        <f>+Casos_PN_CORR[[#This Row],[43978]]-Casos_PN_CORR[[#This Row],[43977]]</f>
        <v>0</v>
      </c>
      <c r="CG77">
        <f>+Casos_PN_CORR[[#This Row],[43979]]-Casos_PN_CORR[[#This Row],[43978]]</f>
        <v>0</v>
      </c>
      <c r="CH77">
        <f>+Casos_PN_CORR[[#This Row],[43980]]-Casos_PN_CORR[[#This Row],[43979]]</f>
        <v>0</v>
      </c>
      <c r="CI77">
        <f>+Casos_PN_CORR[[#This Row],[43981]]-Casos_PN_CORR[[#This Row],[43980]]</f>
        <v>0</v>
      </c>
      <c r="CJ77">
        <f>+Casos_PN_CORR[[#This Row],[43982]]-Casos_PN_CORR[[#This Row],[43981]]</f>
        <v>0</v>
      </c>
      <c r="CK77">
        <f>+Casos_PN_CORR[[#This Row],[43983]]-Casos_PN_CORR[[#This Row],[43982]]</f>
        <v>0</v>
      </c>
      <c r="CL77">
        <f>+Casos_PN_CORR[[#This Row],[43984]]-Casos_PN_CORR[[#This Row],[43983]]</f>
        <v>0</v>
      </c>
      <c r="CM77">
        <f>+Casos_PN_CORR[[#This Row],[43985]]-Casos_PN_CORR[[#This Row],[43984]]</f>
        <v>0</v>
      </c>
      <c r="CN77">
        <f>+Casos_PN_CORR[[#This Row],[43986]]-Casos_PN_CORR[[#This Row],[43985]]</f>
        <v>0</v>
      </c>
      <c r="CO77">
        <f>+Casos_PN_CORR[[#This Row],[43987]]-Casos_PN_CORR[[#This Row],[43986]]</f>
        <v>28</v>
      </c>
      <c r="CP77">
        <f>+Casos_PN_CORR[[#This Row],[43988]]-Casos_PN_CORR[[#This Row],[43987]]</f>
        <v>0</v>
      </c>
      <c r="CQ77">
        <f>+Casos_PN_CORR[[#This Row],[43989]]-Casos_PN_CORR[[#This Row],[43988]]</f>
        <v>0</v>
      </c>
      <c r="CR77">
        <f>+Casos_PN_CORR[[#This Row],[43990]]-Casos_PN_CORR[[#This Row],[43989]]</f>
        <v>0</v>
      </c>
      <c r="CS77">
        <f>+Casos_PN_CORR[[#This Row],[43991]]-Casos_PN_CORR[[#This Row],[43990]]</f>
        <v>1</v>
      </c>
      <c r="CT77">
        <f>+Casos_PN_CORR[[#This Row],[43992]]-Casos_PN_CORR[[#This Row],[43991]]</f>
        <v>0</v>
      </c>
      <c r="CU77">
        <f>+Casos_PN_CORR[[#This Row],[43993]]-Casos_PN_CORR[[#This Row],[43992]]</f>
        <v>4</v>
      </c>
    </row>
    <row r="78" spans="1:99" x14ac:dyDescent="0.3">
      <c r="A78">
        <v>30402</v>
      </c>
      <c r="B78" s="2" t="s">
        <v>144</v>
      </c>
      <c r="C78" s="2" t="s">
        <v>330</v>
      </c>
      <c r="D78" s="2" t="s">
        <v>475</v>
      </c>
      <c r="E78" s="4">
        <f t="shared" si="1"/>
        <v>32</v>
      </c>
      <c r="F78">
        <f>+Casos_PN_CORR[[#This Row],[43900]]</f>
        <v>0</v>
      </c>
      <c r="G78">
        <f>+Casos_PN_CORR[[#This Row],[43901]]-Casos_PN_CORR[[#This Row],[43900]]</f>
        <v>0</v>
      </c>
      <c r="H78">
        <f>+Casos_PN_CORR[[#This Row],[43902]]-Casos_PN_CORR[[#This Row],[43901]]</f>
        <v>0</v>
      </c>
      <c r="I78">
        <f>+Casos_PN_CORR[[#This Row],[43903]]-Casos_PN_CORR[[#This Row],[43902]]</f>
        <v>0</v>
      </c>
      <c r="J78">
        <f>+Casos_PN_CORR[[#This Row],[43904]]-Casos_PN_CORR[[#This Row],[43903]]</f>
        <v>0</v>
      </c>
      <c r="K78">
        <f>+Casos_PN_CORR[[#This Row],[43905]]-Casos_PN_CORR[[#This Row],[43904]]</f>
        <v>0</v>
      </c>
      <c r="L78">
        <f>+Casos_PN_CORR[[#This Row],[43906]]-Casos_PN_CORR[[#This Row],[43905]]</f>
        <v>0</v>
      </c>
      <c r="M78">
        <f>+Casos_PN_CORR[[#This Row],[43907]]-Casos_PN_CORR[[#This Row],[43906]]</f>
        <v>0</v>
      </c>
      <c r="N78">
        <f>+Casos_PN_CORR[[#This Row],[43908]]-Casos_PN_CORR[[#This Row],[43907]]</f>
        <v>0</v>
      </c>
      <c r="O78">
        <f>+Casos_PN_CORR[[#This Row],[43909]]-Casos_PN_CORR[[#This Row],[43908]]</f>
        <v>0</v>
      </c>
      <c r="P78">
        <f>+Casos_PN_CORR[[#This Row],[43910]]-Casos_PN_CORR[[#This Row],[43909]]</f>
        <v>0</v>
      </c>
      <c r="Q78">
        <f>+Casos_PN_CORR[[#This Row],[43911]]-Casos_PN_CORR[[#This Row],[43910]]</f>
        <v>0</v>
      </c>
      <c r="R78">
        <f>+Casos_PN_CORR[[#This Row],[43912]]-Casos_PN_CORR[[#This Row],[43911]]</f>
        <v>0</v>
      </c>
      <c r="S78">
        <f>+Casos_PN_CORR[[#This Row],[43913]]-Casos_PN_CORR[[#This Row],[43912]]</f>
        <v>0</v>
      </c>
      <c r="T78">
        <f>+Casos_PN_CORR[[#This Row],[43914]]-Casos_PN_CORR[[#This Row],[43913]]</f>
        <v>0</v>
      </c>
      <c r="U78">
        <f>+Casos_PN_CORR[[#This Row],[43915]]-Casos_PN_CORR[[#This Row],[43914]]</f>
        <v>0</v>
      </c>
      <c r="V78">
        <f>+Casos_PN_CORR[[#This Row],[43916]]-Casos_PN_CORR[[#This Row],[43915]]</f>
        <v>0</v>
      </c>
      <c r="W78">
        <f>+Casos_PN_CORR[[#This Row],[43917]]-Casos_PN_CORR[[#This Row],[43916]]</f>
        <v>0</v>
      </c>
      <c r="X78">
        <f>+Casos_PN_CORR[[#This Row],[43918]]-Casos_PN_CORR[[#This Row],[43917]]</f>
        <v>0</v>
      </c>
      <c r="Y78">
        <f>+Casos_PN_CORR[[#This Row],[43919]]-Casos_PN_CORR[[#This Row],[43918]]</f>
        <v>0</v>
      </c>
      <c r="Z78">
        <f>+Casos_PN_CORR[[#This Row],[43920]]-Casos_PN_CORR[[#This Row],[43919]]</f>
        <v>0</v>
      </c>
      <c r="AA78">
        <f>+Casos_PN_CORR[[#This Row],[43921]]-Casos_PN_CORR[[#This Row],[43920]]</f>
        <v>0</v>
      </c>
      <c r="AB78">
        <f>+Casos_PN_CORR[[#This Row],[43922]]-Casos_PN_CORR[[#This Row],[43921]]</f>
        <v>0</v>
      </c>
      <c r="AC78">
        <f>+Casos_PN_CORR[[#This Row],[43923]]-Casos_PN_CORR[[#This Row],[43922]]</f>
        <v>0</v>
      </c>
      <c r="AD78">
        <f>+Casos_PN_CORR[[#This Row],[43924]]-Casos_PN_CORR[[#This Row],[43923]]</f>
        <v>0</v>
      </c>
      <c r="AE78">
        <f>+Casos_PN_CORR[[#This Row],[43925]]-Casos_PN_CORR[[#This Row],[43924]]</f>
        <v>0</v>
      </c>
      <c r="AF78">
        <f>+Casos_PN_CORR[[#This Row],[43926]]-Casos_PN_CORR[[#This Row],[43925]]</f>
        <v>0</v>
      </c>
      <c r="AG78">
        <f>+Casos_PN_CORR[[#This Row],[43927]]-Casos_PN_CORR[[#This Row],[43926]]</f>
        <v>0</v>
      </c>
      <c r="AH78">
        <f>+Casos_PN_CORR[[#This Row],[43928]]-Casos_PN_CORR[[#This Row],[43927]]</f>
        <v>0</v>
      </c>
      <c r="AI78">
        <f>+Casos_PN_CORR[[#This Row],[43929]]-Casos_PN_CORR[[#This Row],[43928]]</f>
        <v>0</v>
      </c>
      <c r="AJ78">
        <f>+Casos_PN_CORR[[#This Row],[43930]]-Casos_PN_CORR[[#This Row],[43929]]</f>
        <v>0</v>
      </c>
      <c r="AK78">
        <f>+Casos_PN_CORR[[#This Row],[43931]]-Casos_PN_CORR[[#This Row],[43930]]</f>
        <v>0</v>
      </c>
      <c r="AL78">
        <f>+Casos_PN_CORR[[#This Row],[43932]]-Casos_PN_CORR[[#This Row],[43931]]</f>
        <v>0</v>
      </c>
      <c r="AM78">
        <f>+Casos_PN_CORR[[#This Row],[43933]]-Casos_PN_CORR[[#This Row],[43932]]</f>
        <v>0</v>
      </c>
      <c r="AN78">
        <f>+Casos_PN_CORR[[#This Row],[43934]]-Casos_PN_CORR[[#This Row],[43933]]</f>
        <v>0</v>
      </c>
      <c r="AO78">
        <f>+Casos_PN_CORR[[#This Row],[43935]]-Casos_PN_CORR[[#This Row],[43934]]</f>
        <v>0</v>
      </c>
      <c r="AP78">
        <f>+Casos_PN_CORR[[#This Row],[43936]]-Casos_PN_CORR[[#This Row],[43935]]</f>
        <v>0</v>
      </c>
      <c r="AQ78">
        <f>+Casos_PN_CORR[[#This Row],[43937]]-Casos_PN_CORR[[#This Row],[43936]]</f>
        <v>0</v>
      </c>
      <c r="AR78">
        <f>+Casos_PN_CORR[[#This Row],[43938]]-Casos_PN_CORR[[#This Row],[43937]]</f>
        <v>0</v>
      </c>
      <c r="AS78">
        <f>+Casos_PN_CORR[[#This Row],[43939]]-Casos_PN_CORR[[#This Row],[43938]]</f>
        <v>0</v>
      </c>
      <c r="AT78">
        <f>+Casos_PN_CORR[[#This Row],[43940]]-Casos_PN_CORR[[#This Row],[43939]]</f>
        <v>0</v>
      </c>
      <c r="AU78">
        <f>+Casos_PN_CORR[[#This Row],[43941]]-Casos_PN_CORR[[#This Row],[43940]]</f>
        <v>0</v>
      </c>
      <c r="AV78">
        <f>+Casos_PN_CORR[[#This Row],[43942]]-Casos_PN_CORR[[#This Row],[43941]]</f>
        <v>0</v>
      </c>
      <c r="AW78">
        <f>+Casos_PN_CORR[[#This Row],[43943]]-Casos_PN_CORR[[#This Row],[43942]]</f>
        <v>0</v>
      </c>
      <c r="AX78">
        <f>+Casos_PN_CORR[[#This Row],[43944]]-Casos_PN_CORR[[#This Row],[43943]]</f>
        <v>0</v>
      </c>
      <c r="AY78">
        <f>+Casos_PN_CORR[[#This Row],[43945]]-Casos_PN_CORR[[#This Row],[43944]]</f>
        <v>0</v>
      </c>
      <c r="AZ78">
        <f>+Casos_PN_CORR[[#This Row],[43946]]-Casos_PN_CORR[[#This Row],[43945]]</f>
        <v>0</v>
      </c>
      <c r="BA78">
        <f>+Casos_PN_CORR[[#This Row],[43947]]-Casos_PN_CORR[[#This Row],[43946]]</f>
        <v>0</v>
      </c>
      <c r="BB78">
        <f>+Casos_PN_CORR[[#This Row],[43948]]-Casos_PN_CORR[[#This Row],[43947]]</f>
        <v>0</v>
      </c>
      <c r="BC78">
        <f>+Casos_PN_CORR[[#This Row],[43949]]-Casos_PN_CORR[[#This Row],[43948]]</f>
        <v>0</v>
      </c>
      <c r="BD78">
        <f>+Casos_PN_CORR[[#This Row],[43950]]-Casos_PN_CORR[[#This Row],[43949]]</f>
        <v>0</v>
      </c>
      <c r="BE78">
        <f>+Casos_PN_CORR[[#This Row],[43951]]-Casos_PN_CORR[[#This Row],[43950]]</f>
        <v>0</v>
      </c>
      <c r="BF78">
        <f>+Casos_PN_CORR[[#This Row],[43952]]-Casos_PN_CORR[[#This Row],[43951]]</f>
        <v>0</v>
      </c>
      <c r="BG78">
        <f>+Casos_PN_CORR[[#This Row],[43953]]-Casos_PN_CORR[[#This Row],[43952]]</f>
        <v>0</v>
      </c>
      <c r="BH78">
        <f>+Casos_PN_CORR[[#This Row],[43954]]-Casos_PN_CORR[[#This Row],[43953]]</f>
        <v>0</v>
      </c>
      <c r="BI78">
        <f>+Casos_PN_CORR[[#This Row],[43955]]-Casos_PN_CORR[[#This Row],[43954]]</f>
        <v>0</v>
      </c>
      <c r="BJ78">
        <f>+Casos_PN_CORR[[#This Row],[43956]]-Casos_PN_CORR[[#This Row],[43955]]</f>
        <v>0</v>
      </c>
      <c r="BK78">
        <f>+Casos_PN_CORR[[#This Row],[43957]]-Casos_PN_CORR[[#This Row],[43956]]</f>
        <v>0</v>
      </c>
      <c r="BL78">
        <f>+Casos_PN_CORR[[#This Row],[43958]]-Casos_PN_CORR[[#This Row],[43957]]</f>
        <v>0</v>
      </c>
      <c r="BM78">
        <f>+Casos_PN_CORR[[#This Row],[43959]]-Casos_PN_CORR[[#This Row],[43958]]</f>
        <v>0</v>
      </c>
      <c r="BN78">
        <f>+Casos_PN_CORR[[#This Row],[43960]]-Casos_PN_CORR[[#This Row],[43959]]</f>
        <v>0</v>
      </c>
      <c r="BO78">
        <f>+Casos_PN_CORR[[#This Row],[43961]]-Casos_PN_CORR[[#This Row],[43960]]</f>
        <v>0</v>
      </c>
      <c r="BP78">
        <f>+Casos_PN_CORR[[#This Row],[43962]]-Casos_PN_CORR[[#This Row],[43961]]</f>
        <v>0</v>
      </c>
      <c r="BQ78">
        <f>+Casos_PN_CORR[[#This Row],[43963]]-Casos_PN_CORR[[#This Row],[43962]]</f>
        <v>0</v>
      </c>
      <c r="BR78">
        <f>+Casos_PN_CORR[[#This Row],[43964]]-Casos_PN_CORR[[#This Row],[43963]]</f>
        <v>0</v>
      </c>
      <c r="BS78">
        <f>+Casos_PN_CORR[[#This Row],[43965]]-Casos_PN_CORR[[#This Row],[43964]]</f>
        <v>0</v>
      </c>
      <c r="BT78">
        <f>+Casos_PN_CORR[[#This Row],[43966]]-Casos_PN_CORR[[#This Row],[43965]]</f>
        <v>0</v>
      </c>
      <c r="BU78">
        <f>+Casos_PN_CORR[[#This Row],[43967]]-Casos_PN_CORR[[#This Row],[43966]]</f>
        <v>0</v>
      </c>
      <c r="BV78">
        <f>+Casos_PN_CORR[[#This Row],[43968]]-Casos_PN_CORR[[#This Row],[43967]]</f>
        <v>0</v>
      </c>
      <c r="BW78">
        <f>+Casos_PN_CORR[[#This Row],[43969]]-Casos_PN_CORR[[#This Row],[43968]]</f>
        <v>0</v>
      </c>
      <c r="BX78">
        <f>+Casos_PN_CORR[[#This Row],[43970]]-Casos_PN_CORR[[#This Row],[43969]]</f>
        <v>0</v>
      </c>
      <c r="BY78">
        <f>+Casos_PN_CORR[[#This Row],[43971]]-Casos_PN_CORR[[#This Row],[43970]]</f>
        <v>0</v>
      </c>
      <c r="BZ78">
        <f>+Casos_PN_CORR[[#This Row],[43972]]-Casos_PN_CORR[[#This Row],[43971]]</f>
        <v>0</v>
      </c>
      <c r="CA78">
        <f>+Casos_PN_CORR[[#This Row],[43973]]-Casos_PN_CORR[[#This Row],[43972]]</f>
        <v>0</v>
      </c>
      <c r="CB78">
        <f>+Casos_PN_CORR[[#This Row],[43974]]-Casos_PN_CORR[[#This Row],[43973]]</f>
        <v>0</v>
      </c>
      <c r="CC78">
        <f>+Casos_PN_CORR[[#This Row],[43975]]-Casos_PN_CORR[[#This Row],[43974]]</f>
        <v>0</v>
      </c>
      <c r="CD78">
        <f>+Casos_PN_CORR[[#This Row],[43976]]-Casos_PN_CORR[[#This Row],[43975]]</f>
        <v>0</v>
      </c>
      <c r="CE78">
        <f>+Casos_PN_CORR[[#This Row],[43977]]-Casos_PN_CORR[[#This Row],[43976]]</f>
        <v>0</v>
      </c>
      <c r="CF78">
        <f>+Casos_PN_CORR[[#This Row],[43978]]-Casos_PN_CORR[[#This Row],[43977]]</f>
        <v>0</v>
      </c>
      <c r="CG78">
        <f>+Casos_PN_CORR[[#This Row],[43979]]-Casos_PN_CORR[[#This Row],[43978]]</f>
        <v>0</v>
      </c>
      <c r="CH78">
        <f>+Casos_PN_CORR[[#This Row],[43980]]-Casos_PN_CORR[[#This Row],[43979]]</f>
        <v>0</v>
      </c>
      <c r="CI78">
        <f>+Casos_PN_CORR[[#This Row],[43981]]-Casos_PN_CORR[[#This Row],[43980]]</f>
        <v>0</v>
      </c>
      <c r="CJ78">
        <f>+Casos_PN_CORR[[#This Row],[43982]]-Casos_PN_CORR[[#This Row],[43981]]</f>
        <v>0</v>
      </c>
      <c r="CK78">
        <f>+Casos_PN_CORR[[#This Row],[43983]]-Casos_PN_CORR[[#This Row],[43982]]</f>
        <v>0</v>
      </c>
      <c r="CL78">
        <f>+Casos_PN_CORR[[#This Row],[43984]]-Casos_PN_CORR[[#This Row],[43983]]</f>
        <v>0</v>
      </c>
      <c r="CM78">
        <f>+Casos_PN_CORR[[#This Row],[43985]]-Casos_PN_CORR[[#This Row],[43984]]</f>
        <v>0</v>
      </c>
      <c r="CN78">
        <f>+Casos_PN_CORR[[#This Row],[43986]]-Casos_PN_CORR[[#This Row],[43985]]</f>
        <v>0</v>
      </c>
      <c r="CO78">
        <f>+Casos_PN_CORR[[#This Row],[43987]]-Casos_PN_CORR[[#This Row],[43986]]</f>
        <v>30</v>
      </c>
      <c r="CP78">
        <f>+Casos_PN_CORR[[#This Row],[43988]]-Casos_PN_CORR[[#This Row],[43987]]</f>
        <v>0</v>
      </c>
      <c r="CQ78">
        <f>+Casos_PN_CORR[[#This Row],[43989]]-Casos_PN_CORR[[#This Row],[43988]]</f>
        <v>0</v>
      </c>
      <c r="CR78">
        <f>+Casos_PN_CORR[[#This Row],[43990]]-Casos_PN_CORR[[#This Row],[43989]]</f>
        <v>0</v>
      </c>
      <c r="CS78">
        <f>+Casos_PN_CORR[[#This Row],[43991]]-Casos_PN_CORR[[#This Row],[43990]]</f>
        <v>1</v>
      </c>
      <c r="CT78">
        <f>+Casos_PN_CORR[[#This Row],[43992]]-Casos_PN_CORR[[#This Row],[43991]]</f>
        <v>0</v>
      </c>
      <c r="CU78">
        <f>+Casos_PN_CORR[[#This Row],[43993]]-Casos_PN_CORR[[#This Row],[43992]]</f>
        <v>1</v>
      </c>
    </row>
    <row r="79" spans="1:99" x14ac:dyDescent="0.3">
      <c r="A79">
        <v>80815</v>
      </c>
      <c r="B79" s="2" t="s">
        <v>99</v>
      </c>
      <c r="C79" s="2" t="s">
        <v>99</v>
      </c>
      <c r="D79" s="2" t="s">
        <v>117</v>
      </c>
      <c r="E79" s="4">
        <f t="shared" si="1"/>
        <v>31</v>
      </c>
      <c r="F79">
        <f>+Casos_PN_CORR[[#This Row],[43900]]</f>
        <v>0</v>
      </c>
      <c r="G79">
        <f>+Casos_PN_CORR[[#This Row],[43901]]-Casos_PN_CORR[[#This Row],[43900]]</f>
        <v>0</v>
      </c>
      <c r="H79">
        <f>+Casos_PN_CORR[[#This Row],[43902]]-Casos_PN_CORR[[#This Row],[43901]]</f>
        <v>0</v>
      </c>
      <c r="I79">
        <f>+Casos_PN_CORR[[#This Row],[43903]]-Casos_PN_CORR[[#This Row],[43902]]</f>
        <v>0</v>
      </c>
      <c r="J79">
        <f>+Casos_PN_CORR[[#This Row],[43904]]-Casos_PN_CORR[[#This Row],[43903]]</f>
        <v>0</v>
      </c>
      <c r="K79">
        <f>+Casos_PN_CORR[[#This Row],[43905]]-Casos_PN_CORR[[#This Row],[43904]]</f>
        <v>0</v>
      </c>
      <c r="L79">
        <f>+Casos_PN_CORR[[#This Row],[43906]]-Casos_PN_CORR[[#This Row],[43905]]</f>
        <v>0</v>
      </c>
      <c r="M79">
        <f>+Casos_PN_CORR[[#This Row],[43907]]-Casos_PN_CORR[[#This Row],[43906]]</f>
        <v>0</v>
      </c>
      <c r="N79">
        <f>+Casos_PN_CORR[[#This Row],[43908]]-Casos_PN_CORR[[#This Row],[43907]]</f>
        <v>0</v>
      </c>
      <c r="O79">
        <f>+Casos_PN_CORR[[#This Row],[43909]]-Casos_PN_CORR[[#This Row],[43908]]</f>
        <v>0</v>
      </c>
      <c r="P79">
        <f>+Casos_PN_CORR[[#This Row],[43910]]-Casos_PN_CORR[[#This Row],[43909]]</f>
        <v>0</v>
      </c>
      <c r="Q79">
        <f>+Casos_PN_CORR[[#This Row],[43911]]-Casos_PN_CORR[[#This Row],[43910]]</f>
        <v>0</v>
      </c>
      <c r="R79">
        <f>+Casos_PN_CORR[[#This Row],[43912]]-Casos_PN_CORR[[#This Row],[43911]]</f>
        <v>0</v>
      </c>
      <c r="S79">
        <f>+Casos_PN_CORR[[#This Row],[43913]]-Casos_PN_CORR[[#This Row],[43912]]</f>
        <v>0</v>
      </c>
      <c r="T79">
        <f>+Casos_PN_CORR[[#This Row],[43914]]-Casos_PN_CORR[[#This Row],[43913]]</f>
        <v>0</v>
      </c>
      <c r="U79">
        <f>+Casos_PN_CORR[[#This Row],[43915]]-Casos_PN_CORR[[#This Row],[43914]]</f>
        <v>0</v>
      </c>
      <c r="V79">
        <f>+Casos_PN_CORR[[#This Row],[43916]]-Casos_PN_CORR[[#This Row],[43915]]</f>
        <v>0</v>
      </c>
      <c r="W79">
        <f>+Casos_PN_CORR[[#This Row],[43917]]-Casos_PN_CORR[[#This Row],[43916]]</f>
        <v>0</v>
      </c>
      <c r="X79">
        <f>+Casos_PN_CORR[[#This Row],[43918]]-Casos_PN_CORR[[#This Row],[43917]]</f>
        <v>0</v>
      </c>
      <c r="Y79">
        <f>+Casos_PN_CORR[[#This Row],[43919]]-Casos_PN_CORR[[#This Row],[43918]]</f>
        <v>0</v>
      </c>
      <c r="Z79">
        <f>+Casos_PN_CORR[[#This Row],[43920]]-Casos_PN_CORR[[#This Row],[43919]]</f>
        <v>0</v>
      </c>
      <c r="AA79">
        <f>+Casos_PN_CORR[[#This Row],[43921]]-Casos_PN_CORR[[#This Row],[43920]]</f>
        <v>0</v>
      </c>
      <c r="AB79">
        <f>+Casos_PN_CORR[[#This Row],[43922]]-Casos_PN_CORR[[#This Row],[43921]]</f>
        <v>0</v>
      </c>
      <c r="AC79">
        <f>+Casos_PN_CORR[[#This Row],[43923]]-Casos_PN_CORR[[#This Row],[43922]]</f>
        <v>0</v>
      </c>
      <c r="AD79">
        <f>+Casos_PN_CORR[[#This Row],[43924]]-Casos_PN_CORR[[#This Row],[43923]]</f>
        <v>0</v>
      </c>
      <c r="AE79">
        <f>+Casos_PN_CORR[[#This Row],[43925]]-Casos_PN_CORR[[#This Row],[43924]]</f>
        <v>0</v>
      </c>
      <c r="AF79">
        <f>+Casos_PN_CORR[[#This Row],[43926]]-Casos_PN_CORR[[#This Row],[43925]]</f>
        <v>0</v>
      </c>
      <c r="AG79">
        <f>+Casos_PN_CORR[[#This Row],[43927]]-Casos_PN_CORR[[#This Row],[43926]]</f>
        <v>0</v>
      </c>
      <c r="AH79">
        <f>+Casos_PN_CORR[[#This Row],[43928]]-Casos_PN_CORR[[#This Row],[43927]]</f>
        <v>0</v>
      </c>
      <c r="AI79">
        <f>+Casos_PN_CORR[[#This Row],[43929]]-Casos_PN_CORR[[#This Row],[43928]]</f>
        <v>0</v>
      </c>
      <c r="AJ79">
        <f>+Casos_PN_CORR[[#This Row],[43930]]-Casos_PN_CORR[[#This Row],[43929]]</f>
        <v>0</v>
      </c>
      <c r="AK79">
        <f>+Casos_PN_CORR[[#This Row],[43931]]-Casos_PN_CORR[[#This Row],[43930]]</f>
        <v>0</v>
      </c>
      <c r="AL79">
        <f>+Casos_PN_CORR[[#This Row],[43932]]-Casos_PN_CORR[[#This Row],[43931]]</f>
        <v>0</v>
      </c>
      <c r="AM79">
        <f>+Casos_PN_CORR[[#This Row],[43933]]-Casos_PN_CORR[[#This Row],[43932]]</f>
        <v>0</v>
      </c>
      <c r="AN79">
        <f>+Casos_PN_CORR[[#This Row],[43934]]-Casos_PN_CORR[[#This Row],[43933]]</f>
        <v>0</v>
      </c>
      <c r="AO79">
        <f>+Casos_PN_CORR[[#This Row],[43935]]-Casos_PN_CORR[[#This Row],[43934]]</f>
        <v>0</v>
      </c>
      <c r="AP79">
        <f>+Casos_PN_CORR[[#This Row],[43936]]-Casos_PN_CORR[[#This Row],[43935]]</f>
        <v>0</v>
      </c>
      <c r="AQ79">
        <f>+Casos_PN_CORR[[#This Row],[43937]]-Casos_PN_CORR[[#This Row],[43936]]</f>
        <v>0</v>
      </c>
      <c r="AR79">
        <f>+Casos_PN_CORR[[#This Row],[43938]]-Casos_PN_CORR[[#This Row],[43937]]</f>
        <v>0</v>
      </c>
      <c r="AS79">
        <f>+Casos_PN_CORR[[#This Row],[43939]]-Casos_PN_CORR[[#This Row],[43938]]</f>
        <v>0</v>
      </c>
      <c r="AT79">
        <f>+Casos_PN_CORR[[#This Row],[43940]]-Casos_PN_CORR[[#This Row],[43939]]</f>
        <v>0</v>
      </c>
      <c r="AU79">
        <f>+Casos_PN_CORR[[#This Row],[43941]]-Casos_PN_CORR[[#This Row],[43940]]</f>
        <v>0</v>
      </c>
      <c r="AV79">
        <f>+Casos_PN_CORR[[#This Row],[43942]]-Casos_PN_CORR[[#This Row],[43941]]</f>
        <v>0</v>
      </c>
      <c r="AW79">
        <f>+Casos_PN_CORR[[#This Row],[43943]]-Casos_PN_CORR[[#This Row],[43942]]</f>
        <v>0</v>
      </c>
      <c r="AX79">
        <f>+Casos_PN_CORR[[#This Row],[43944]]-Casos_PN_CORR[[#This Row],[43943]]</f>
        <v>0</v>
      </c>
      <c r="AY79">
        <f>+Casos_PN_CORR[[#This Row],[43945]]-Casos_PN_CORR[[#This Row],[43944]]</f>
        <v>0</v>
      </c>
      <c r="AZ79">
        <f>+Casos_PN_CORR[[#This Row],[43946]]-Casos_PN_CORR[[#This Row],[43945]]</f>
        <v>0</v>
      </c>
      <c r="BA79">
        <f>+Casos_PN_CORR[[#This Row],[43947]]-Casos_PN_CORR[[#This Row],[43946]]</f>
        <v>0</v>
      </c>
      <c r="BB79">
        <f>+Casos_PN_CORR[[#This Row],[43948]]-Casos_PN_CORR[[#This Row],[43947]]</f>
        <v>0</v>
      </c>
      <c r="BC79">
        <f>+Casos_PN_CORR[[#This Row],[43949]]-Casos_PN_CORR[[#This Row],[43948]]</f>
        <v>0</v>
      </c>
      <c r="BD79">
        <f>+Casos_PN_CORR[[#This Row],[43950]]-Casos_PN_CORR[[#This Row],[43949]]</f>
        <v>0</v>
      </c>
      <c r="BE79">
        <f>+Casos_PN_CORR[[#This Row],[43951]]-Casos_PN_CORR[[#This Row],[43950]]</f>
        <v>0</v>
      </c>
      <c r="BF79">
        <f>+Casos_PN_CORR[[#This Row],[43952]]-Casos_PN_CORR[[#This Row],[43951]]</f>
        <v>0</v>
      </c>
      <c r="BG79">
        <f>+Casos_PN_CORR[[#This Row],[43953]]-Casos_PN_CORR[[#This Row],[43952]]</f>
        <v>0</v>
      </c>
      <c r="BH79">
        <f>+Casos_PN_CORR[[#This Row],[43954]]-Casos_PN_CORR[[#This Row],[43953]]</f>
        <v>0</v>
      </c>
      <c r="BI79">
        <f>+Casos_PN_CORR[[#This Row],[43955]]-Casos_PN_CORR[[#This Row],[43954]]</f>
        <v>0</v>
      </c>
      <c r="BJ79">
        <f>+Casos_PN_CORR[[#This Row],[43956]]-Casos_PN_CORR[[#This Row],[43955]]</f>
        <v>0</v>
      </c>
      <c r="BK79">
        <f>+Casos_PN_CORR[[#This Row],[43957]]-Casos_PN_CORR[[#This Row],[43956]]</f>
        <v>0</v>
      </c>
      <c r="BL79">
        <f>+Casos_PN_CORR[[#This Row],[43958]]-Casos_PN_CORR[[#This Row],[43957]]</f>
        <v>0</v>
      </c>
      <c r="BM79">
        <f>+Casos_PN_CORR[[#This Row],[43959]]-Casos_PN_CORR[[#This Row],[43958]]</f>
        <v>0</v>
      </c>
      <c r="BN79">
        <f>+Casos_PN_CORR[[#This Row],[43960]]-Casos_PN_CORR[[#This Row],[43959]]</f>
        <v>0</v>
      </c>
      <c r="BO79">
        <f>+Casos_PN_CORR[[#This Row],[43961]]-Casos_PN_CORR[[#This Row],[43960]]</f>
        <v>0</v>
      </c>
      <c r="BP79">
        <f>+Casos_PN_CORR[[#This Row],[43962]]-Casos_PN_CORR[[#This Row],[43961]]</f>
        <v>0</v>
      </c>
      <c r="BQ79">
        <f>+Casos_PN_CORR[[#This Row],[43963]]-Casos_PN_CORR[[#This Row],[43962]]</f>
        <v>0</v>
      </c>
      <c r="BR79">
        <f>+Casos_PN_CORR[[#This Row],[43964]]-Casos_PN_CORR[[#This Row],[43963]]</f>
        <v>0</v>
      </c>
      <c r="BS79">
        <f>+Casos_PN_CORR[[#This Row],[43965]]-Casos_PN_CORR[[#This Row],[43964]]</f>
        <v>0</v>
      </c>
      <c r="BT79">
        <f>+Casos_PN_CORR[[#This Row],[43966]]-Casos_PN_CORR[[#This Row],[43965]]</f>
        <v>0</v>
      </c>
      <c r="BU79">
        <f>+Casos_PN_CORR[[#This Row],[43967]]-Casos_PN_CORR[[#This Row],[43966]]</f>
        <v>0</v>
      </c>
      <c r="BV79">
        <f>+Casos_PN_CORR[[#This Row],[43968]]-Casos_PN_CORR[[#This Row],[43967]]</f>
        <v>0</v>
      </c>
      <c r="BW79">
        <f>+Casos_PN_CORR[[#This Row],[43969]]-Casos_PN_CORR[[#This Row],[43968]]</f>
        <v>0</v>
      </c>
      <c r="BX79">
        <f>+Casos_PN_CORR[[#This Row],[43970]]-Casos_PN_CORR[[#This Row],[43969]]</f>
        <v>0</v>
      </c>
      <c r="BY79">
        <f>+Casos_PN_CORR[[#This Row],[43971]]-Casos_PN_CORR[[#This Row],[43970]]</f>
        <v>0</v>
      </c>
      <c r="BZ79">
        <f>+Casos_PN_CORR[[#This Row],[43972]]-Casos_PN_CORR[[#This Row],[43971]]</f>
        <v>0</v>
      </c>
      <c r="CA79">
        <f>+Casos_PN_CORR[[#This Row],[43973]]-Casos_PN_CORR[[#This Row],[43972]]</f>
        <v>0</v>
      </c>
      <c r="CB79">
        <f>+Casos_PN_CORR[[#This Row],[43974]]-Casos_PN_CORR[[#This Row],[43973]]</f>
        <v>0</v>
      </c>
      <c r="CC79">
        <f>+Casos_PN_CORR[[#This Row],[43975]]-Casos_PN_CORR[[#This Row],[43974]]</f>
        <v>0</v>
      </c>
      <c r="CD79">
        <f>+Casos_PN_CORR[[#This Row],[43976]]-Casos_PN_CORR[[#This Row],[43975]]</f>
        <v>0</v>
      </c>
      <c r="CE79">
        <f>+Casos_PN_CORR[[#This Row],[43977]]-Casos_PN_CORR[[#This Row],[43976]]</f>
        <v>0</v>
      </c>
      <c r="CF79">
        <f>+Casos_PN_CORR[[#This Row],[43978]]-Casos_PN_CORR[[#This Row],[43977]]</f>
        <v>0</v>
      </c>
      <c r="CG79">
        <f>+Casos_PN_CORR[[#This Row],[43979]]-Casos_PN_CORR[[#This Row],[43978]]</f>
        <v>0</v>
      </c>
      <c r="CH79">
        <f>+Casos_PN_CORR[[#This Row],[43980]]-Casos_PN_CORR[[#This Row],[43979]]</f>
        <v>0</v>
      </c>
      <c r="CI79">
        <f>+Casos_PN_CORR[[#This Row],[43981]]-Casos_PN_CORR[[#This Row],[43980]]</f>
        <v>0</v>
      </c>
      <c r="CJ79">
        <f>+Casos_PN_CORR[[#This Row],[43982]]-Casos_PN_CORR[[#This Row],[43981]]</f>
        <v>0</v>
      </c>
      <c r="CK79">
        <f>+Casos_PN_CORR[[#This Row],[43983]]-Casos_PN_CORR[[#This Row],[43982]]</f>
        <v>0</v>
      </c>
      <c r="CL79">
        <f>+Casos_PN_CORR[[#This Row],[43984]]-Casos_PN_CORR[[#This Row],[43983]]</f>
        <v>0</v>
      </c>
      <c r="CM79">
        <f>+Casos_PN_CORR[[#This Row],[43985]]-Casos_PN_CORR[[#This Row],[43984]]</f>
        <v>0</v>
      </c>
      <c r="CN79">
        <f>+Casos_PN_CORR[[#This Row],[43986]]-Casos_PN_CORR[[#This Row],[43985]]</f>
        <v>0</v>
      </c>
      <c r="CO79">
        <f>+Casos_PN_CORR[[#This Row],[43987]]-Casos_PN_CORR[[#This Row],[43986]]</f>
        <v>29</v>
      </c>
      <c r="CP79">
        <f>+Casos_PN_CORR[[#This Row],[43988]]-Casos_PN_CORR[[#This Row],[43987]]</f>
        <v>0</v>
      </c>
      <c r="CQ79">
        <f>+Casos_PN_CORR[[#This Row],[43989]]-Casos_PN_CORR[[#This Row],[43988]]</f>
        <v>0</v>
      </c>
      <c r="CR79">
        <f>+Casos_PN_CORR[[#This Row],[43990]]-Casos_PN_CORR[[#This Row],[43989]]</f>
        <v>0</v>
      </c>
      <c r="CS79">
        <f>+Casos_PN_CORR[[#This Row],[43991]]-Casos_PN_CORR[[#This Row],[43990]]</f>
        <v>0</v>
      </c>
      <c r="CT79">
        <f>+Casos_PN_CORR[[#This Row],[43992]]-Casos_PN_CORR[[#This Row],[43991]]</f>
        <v>0</v>
      </c>
      <c r="CU79">
        <f>+Casos_PN_CORR[[#This Row],[43993]]-Casos_PN_CORR[[#This Row],[43992]]</f>
        <v>2</v>
      </c>
    </row>
    <row r="80" spans="1:99" x14ac:dyDescent="0.3">
      <c r="A80">
        <v>130302</v>
      </c>
      <c r="B80" s="2" t="s">
        <v>102</v>
      </c>
      <c r="C80" s="2" t="s">
        <v>222</v>
      </c>
      <c r="D80" s="2" t="s">
        <v>338</v>
      </c>
      <c r="E80" s="4">
        <f t="shared" si="1"/>
        <v>30</v>
      </c>
      <c r="F80">
        <f>+Casos_PN_CORR[[#This Row],[43900]]</f>
        <v>0</v>
      </c>
      <c r="G80">
        <f>+Casos_PN_CORR[[#This Row],[43901]]-Casos_PN_CORR[[#This Row],[43900]]</f>
        <v>0</v>
      </c>
      <c r="H80">
        <f>+Casos_PN_CORR[[#This Row],[43902]]-Casos_PN_CORR[[#This Row],[43901]]</f>
        <v>0</v>
      </c>
      <c r="I80">
        <f>+Casos_PN_CORR[[#This Row],[43903]]-Casos_PN_CORR[[#This Row],[43902]]</f>
        <v>0</v>
      </c>
      <c r="J80">
        <f>+Casos_PN_CORR[[#This Row],[43904]]-Casos_PN_CORR[[#This Row],[43903]]</f>
        <v>0</v>
      </c>
      <c r="K80">
        <f>+Casos_PN_CORR[[#This Row],[43905]]-Casos_PN_CORR[[#This Row],[43904]]</f>
        <v>0</v>
      </c>
      <c r="L80">
        <f>+Casos_PN_CORR[[#This Row],[43906]]-Casos_PN_CORR[[#This Row],[43905]]</f>
        <v>0</v>
      </c>
      <c r="M80">
        <f>+Casos_PN_CORR[[#This Row],[43907]]-Casos_PN_CORR[[#This Row],[43906]]</f>
        <v>0</v>
      </c>
      <c r="N80">
        <f>+Casos_PN_CORR[[#This Row],[43908]]-Casos_PN_CORR[[#This Row],[43907]]</f>
        <v>0</v>
      </c>
      <c r="O80">
        <f>+Casos_PN_CORR[[#This Row],[43909]]-Casos_PN_CORR[[#This Row],[43908]]</f>
        <v>0</v>
      </c>
      <c r="P80">
        <f>+Casos_PN_CORR[[#This Row],[43910]]-Casos_PN_CORR[[#This Row],[43909]]</f>
        <v>0</v>
      </c>
      <c r="Q80">
        <f>+Casos_PN_CORR[[#This Row],[43911]]-Casos_PN_CORR[[#This Row],[43910]]</f>
        <v>0</v>
      </c>
      <c r="R80">
        <f>+Casos_PN_CORR[[#This Row],[43912]]-Casos_PN_CORR[[#This Row],[43911]]</f>
        <v>0</v>
      </c>
      <c r="S80">
        <f>+Casos_PN_CORR[[#This Row],[43913]]-Casos_PN_CORR[[#This Row],[43912]]</f>
        <v>0</v>
      </c>
      <c r="T80">
        <f>+Casos_PN_CORR[[#This Row],[43914]]-Casos_PN_CORR[[#This Row],[43913]]</f>
        <v>0</v>
      </c>
      <c r="U80">
        <f>+Casos_PN_CORR[[#This Row],[43915]]-Casos_PN_CORR[[#This Row],[43914]]</f>
        <v>0</v>
      </c>
      <c r="V80">
        <f>+Casos_PN_CORR[[#This Row],[43916]]-Casos_PN_CORR[[#This Row],[43915]]</f>
        <v>0</v>
      </c>
      <c r="W80">
        <f>+Casos_PN_CORR[[#This Row],[43917]]-Casos_PN_CORR[[#This Row],[43916]]</f>
        <v>0</v>
      </c>
      <c r="X80">
        <f>+Casos_PN_CORR[[#This Row],[43918]]-Casos_PN_CORR[[#This Row],[43917]]</f>
        <v>0</v>
      </c>
      <c r="Y80">
        <f>+Casos_PN_CORR[[#This Row],[43919]]-Casos_PN_CORR[[#This Row],[43918]]</f>
        <v>0</v>
      </c>
      <c r="Z80">
        <f>+Casos_PN_CORR[[#This Row],[43920]]-Casos_PN_CORR[[#This Row],[43919]]</f>
        <v>0</v>
      </c>
      <c r="AA80">
        <f>+Casos_PN_CORR[[#This Row],[43921]]-Casos_PN_CORR[[#This Row],[43920]]</f>
        <v>0</v>
      </c>
      <c r="AB80">
        <f>+Casos_PN_CORR[[#This Row],[43922]]-Casos_PN_CORR[[#This Row],[43921]]</f>
        <v>0</v>
      </c>
      <c r="AC80">
        <f>+Casos_PN_CORR[[#This Row],[43923]]-Casos_PN_CORR[[#This Row],[43922]]</f>
        <v>0</v>
      </c>
      <c r="AD80">
        <f>+Casos_PN_CORR[[#This Row],[43924]]-Casos_PN_CORR[[#This Row],[43923]]</f>
        <v>0</v>
      </c>
      <c r="AE80">
        <f>+Casos_PN_CORR[[#This Row],[43925]]-Casos_PN_CORR[[#This Row],[43924]]</f>
        <v>0</v>
      </c>
      <c r="AF80">
        <f>+Casos_PN_CORR[[#This Row],[43926]]-Casos_PN_CORR[[#This Row],[43925]]</f>
        <v>0</v>
      </c>
      <c r="AG80">
        <f>+Casos_PN_CORR[[#This Row],[43927]]-Casos_PN_CORR[[#This Row],[43926]]</f>
        <v>0</v>
      </c>
      <c r="AH80">
        <f>+Casos_PN_CORR[[#This Row],[43928]]-Casos_PN_CORR[[#This Row],[43927]]</f>
        <v>0</v>
      </c>
      <c r="AI80">
        <f>+Casos_PN_CORR[[#This Row],[43929]]-Casos_PN_CORR[[#This Row],[43928]]</f>
        <v>0</v>
      </c>
      <c r="AJ80">
        <f>+Casos_PN_CORR[[#This Row],[43930]]-Casos_PN_CORR[[#This Row],[43929]]</f>
        <v>0</v>
      </c>
      <c r="AK80">
        <f>+Casos_PN_CORR[[#This Row],[43931]]-Casos_PN_CORR[[#This Row],[43930]]</f>
        <v>0</v>
      </c>
      <c r="AL80">
        <f>+Casos_PN_CORR[[#This Row],[43932]]-Casos_PN_CORR[[#This Row],[43931]]</f>
        <v>0</v>
      </c>
      <c r="AM80">
        <f>+Casos_PN_CORR[[#This Row],[43933]]-Casos_PN_CORR[[#This Row],[43932]]</f>
        <v>0</v>
      </c>
      <c r="AN80">
        <f>+Casos_PN_CORR[[#This Row],[43934]]-Casos_PN_CORR[[#This Row],[43933]]</f>
        <v>0</v>
      </c>
      <c r="AO80">
        <f>+Casos_PN_CORR[[#This Row],[43935]]-Casos_PN_CORR[[#This Row],[43934]]</f>
        <v>0</v>
      </c>
      <c r="AP80">
        <f>+Casos_PN_CORR[[#This Row],[43936]]-Casos_PN_CORR[[#This Row],[43935]]</f>
        <v>0</v>
      </c>
      <c r="AQ80">
        <f>+Casos_PN_CORR[[#This Row],[43937]]-Casos_PN_CORR[[#This Row],[43936]]</f>
        <v>0</v>
      </c>
      <c r="AR80">
        <f>+Casos_PN_CORR[[#This Row],[43938]]-Casos_PN_CORR[[#This Row],[43937]]</f>
        <v>0</v>
      </c>
      <c r="AS80">
        <f>+Casos_PN_CORR[[#This Row],[43939]]-Casos_PN_CORR[[#This Row],[43938]]</f>
        <v>0</v>
      </c>
      <c r="AT80">
        <f>+Casos_PN_CORR[[#This Row],[43940]]-Casos_PN_CORR[[#This Row],[43939]]</f>
        <v>0</v>
      </c>
      <c r="AU80">
        <f>+Casos_PN_CORR[[#This Row],[43941]]-Casos_PN_CORR[[#This Row],[43940]]</f>
        <v>0</v>
      </c>
      <c r="AV80">
        <f>+Casos_PN_CORR[[#This Row],[43942]]-Casos_PN_CORR[[#This Row],[43941]]</f>
        <v>0</v>
      </c>
      <c r="AW80">
        <f>+Casos_PN_CORR[[#This Row],[43943]]-Casos_PN_CORR[[#This Row],[43942]]</f>
        <v>0</v>
      </c>
      <c r="AX80">
        <f>+Casos_PN_CORR[[#This Row],[43944]]-Casos_PN_CORR[[#This Row],[43943]]</f>
        <v>0</v>
      </c>
      <c r="AY80">
        <f>+Casos_PN_CORR[[#This Row],[43945]]-Casos_PN_CORR[[#This Row],[43944]]</f>
        <v>0</v>
      </c>
      <c r="AZ80">
        <f>+Casos_PN_CORR[[#This Row],[43946]]-Casos_PN_CORR[[#This Row],[43945]]</f>
        <v>0</v>
      </c>
      <c r="BA80">
        <f>+Casos_PN_CORR[[#This Row],[43947]]-Casos_PN_CORR[[#This Row],[43946]]</f>
        <v>0</v>
      </c>
      <c r="BB80">
        <f>+Casos_PN_CORR[[#This Row],[43948]]-Casos_PN_CORR[[#This Row],[43947]]</f>
        <v>0</v>
      </c>
      <c r="BC80">
        <f>+Casos_PN_CORR[[#This Row],[43949]]-Casos_PN_CORR[[#This Row],[43948]]</f>
        <v>0</v>
      </c>
      <c r="BD80">
        <f>+Casos_PN_CORR[[#This Row],[43950]]-Casos_PN_CORR[[#This Row],[43949]]</f>
        <v>0</v>
      </c>
      <c r="BE80">
        <f>+Casos_PN_CORR[[#This Row],[43951]]-Casos_PN_CORR[[#This Row],[43950]]</f>
        <v>0</v>
      </c>
      <c r="BF80">
        <f>+Casos_PN_CORR[[#This Row],[43952]]-Casos_PN_CORR[[#This Row],[43951]]</f>
        <v>0</v>
      </c>
      <c r="BG80">
        <f>+Casos_PN_CORR[[#This Row],[43953]]-Casos_PN_CORR[[#This Row],[43952]]</f>
        <v>0</v>
      </c>
      <c r="BH80">
        <f>+Casos_PN_CORR[[#This Row],[43954]]-Casos_PN_CORR[[#This Row],[43953]]</f>
        <v>0</v>
      </c>
      <c r="BI80">
        <f>+Casos_PN_CORR[[#This Row],[43955]]-Casos_PN_CORR[[#This Row],[43954]]</f>
        <v>0</v>
      </c>
      <c r="BJ80">
        <f>+Casos_PN_CORR[[#This Row],[43956]]-Casos_PN_CORR[[#This Row],[43955]]</f>
        <v>0</v>
      </c>
      <c r="BK80">
        <f>+Casos_PN_CORR[[#This Row],[43957]]-Casos_PN_CORR[[#This Row],[43956]]</f>
        <v>0</v>
      </c>
      <c r="BL80">
        <f>+Casos_PN_CORR[[#This Row],[43958]]-Casos_PN_CORR[[#This Row],[43957]]</f>
        <v>0</v>
      </c>
      <c r="BM80">
        <f>+Casos_PN_CORR[[#This Row],[43959]]-Casos_PN_CORR[[#This Row],[43958]]</f>
        <v>0</v>
      </c>
      <c r="BN80">
        <f>+Casos_PN_CORR[[#This Row],[43960]]-Casos_PN_CORR[[#This Row],[43959]]</f>
        <v>0</v>
      </c>
      <c r="BO80">
        <f>+Casos_PN_CORR[[#This Row],[43961]]-Casos_PN_CORR[[#This Row],[43960]]</f>
        <v>0</v>
      </c>
      <c r="BP80">
        <f>+Casos_PN_CORR[[#This Row],[43962]]-Casos_PN_CORR[[#This Row],[43961]]</f>
        <v>0</v>
      </c>
      <c r="BQ80">
        <f>+Casos_PN_CORR[[#This Row],[43963]]-Casos_PN_CORR[[#This Row],[43962]]</f>
        <v>0</v>
      </c>
      <c r="BR80">
        <f>+Casos_PN_CORR[[#This Row],[43964]]-Casos_PN_CORR[[#This Row],[43963]]</f>
        <v>0</v>
      </c>
      <c r="BS80">
        <f>+Casos_PN_CORR[[#This Row],[43965]]-Casos_PN_CORR[[#This Row],[43964]]</f>
        <v>0</v>
      </c>
      <c r="BT80">
        <f>+Casos_PN_CORR[[#This Row],[43966]]-Casos_PN_CORR[[#This Row],[43965]]</f>
        <v>0</v>
      </c>
      <c r="BU80">
        <f>+Casos_PN_CORR[[#This Row],[43967]]-Casos_PN_CORR[[#This Row],[43966]]</f>
        <v>0</v>
      </c>
      <c r="BV80">
        <f>+Casos_PN_CORR[[#This Row],[43968]]-Casos_PN_CORR[[#This Row],[43967]]</f>
        <v>0</v>
      </c>
      <c r="BW80">
        <f>+Casos_PN_CORR[[#This Row],[43969]]-Casos_PN_CORR[[#This Row],[43968]]</f>
        <v>0</v>
      </c>
      <c r="BX80">
        <f>+Casos_PN_CORR[[#This Row],[43970]]-Casos_PN_CORR[[#This Row],[43969]]</f>
        <v>0</v>
      </c>
      <c r="BY80">
        <f>+Casos_PN_CORR[[#This Row],[43971]]-Casos_PN_CORR[[#This Row],[43970]]</f>
        <v>0</v>
      </c>
      <c r="BZ80">
        <f>+Casos_PN_CORR[[#This Row],[43972]]-Casos_PN_CORR[[#This Row],[43971]]</f>
        <v>0</v>
      </c>
      <c r="CA80">
        <f>+Casos_PN_CORR[[#This Row],[43973]]-Casos_PN_CORR[[#This Row],[43972]]</f>
        <v>0</v>
      </c>
      <c r="CB80">
        <f>+Casos_PN_CORR[[#This Row],[43974]]-Casos_PN_CORR[[#This Row],[43973]]</f>
        <v>0</v>
      </c>
      <c r="CC80">
        <f>+Casos_PN_CORR[[#This Row],[43975]]-Casos_PN_CORR[[#This Row],[43974]]</f>
        <v>0</v>
      </c>
      <c r="CD80">
        <f>+Casos_PN_CORR[[#This Row],[43976]]-Casos_PN_CORR[[#This Row],[43975]]</f>
        <v>0</v>
      </c>
      <c r="CE80">
        <f>+Casos_PN_CORR[[#This Row],[43977]]-Casos_PN_CORR[[#This Row],[43976]]</f>
        <v>0</v>
      </c>
      <c r="CF80">
        <f>+Casos_PN_CORR[[#This Row],[43978]]-Casos_PN_CORR[[#This Row],[43977]]</f>
        <v>0</v>
      </c>
      <c r="CG80">
        <f>+Casos_PN_CORR[[#This Row],[43979]]-Casos_PN_CORR[[#This Row],[43978]]</f>
        <v>0</v>
      </c>
      <c r="CH80">
        <f>+Casos_PN_CORR[[#This Row],[43980]]-Casos_PN_CORR[[#This Row],[43979]]</f>
        <v>0</v>
      </c>
      <c r="CI80">
        <f>+Casos_PN_CORR[[#This Row],[43981]]-Casos_PN_CORR[[#This Row],[43980]]</f>
        <v>0</v>
      </c>
      <c r="CJ80">
        <f>+Casos_PN_CORR[[#This Row],[43982]]-Casos_PN_CORR[[#This Row],[43981]]</f>
        <v>0</v>
      </c>
      <c r="CK80">
        <f>+Casos_PN_CORR[[#This Row],[43983]]-Casos_PN_CORR[[#This Row],[43982]]</f>
        <v>0</v>
      </c>
      <c r="CL80">
        <f>+Casos_PN_CORR[[#This Row],[43984]]-Casos_PN_CORR[[#This Row],[43983]]</f>
        <v>0</v>
      </c>
      <c r="CM80">
        <f>+Casos_PN_CORR[[#This Row],[43985]]-Casos_PN_CORR[[#This Row],[43984]]</f>
        <v>0</v>
      </c>
      <c r="CN80">
        <f>+Casos_PN_CORR[[#This Row],[43986]]-Casos_PN_CORR[[#This Row],[43985]]</f>
        <v>0</v>
      </c>
      <c r="CO80">
        <f>+Casos_PN_CORR[[#This Row],[43987]]-Casos_PN_CORR[[#This Row],[43986]]</f>
        <v>29</v>
      </c>
      <c r="CP80">
        <f>+Casos_PN_CORR[[#This Row],[43988]]-Casos_PN_CORR[[#This Row],[43987]]</f>
        <v>0</v>
      </c>
      <c r="CQ80">
        <f>+Casos_PN_CORR[[#This Row],[43989]]-Casos_PN_CORR[[#This Row],[43988]]</f>
        <v>0</v>
      </c>
      <c r="CR80">
        <f>+Casos_PN_CORR[[#This Row],[43990]]-Casos_PN_CORR[[#This Row],[43989]]</f>
        <v>0</v>
      </c>
      <c r="CS80">
        <f>+Casos_PN_CORR[[#This Row],[43991]]-Casos_PN_CORR[[#This Row],[43990]]</f>
        <v>1</v>
      </c>
      <c r="CT80">
        <f>+Casos_PN_CORR[[#This Row],[43992]]-Casos_PN_CORR[[#This Row],[43991]]</f>
        <v>0</v>
      </c>
      <c r="CU80">
        <f>+Casos_PN_CORR[[#This Row],[43993]]-Casos_PN_CORR[[#This Row],[43992]]</f>
        <v>0</v>
      </c>
    </row>
    <row r="81" spans="1:99" x14ac:dyDescent="0.3">
      <c r="A81">
        <v>120610</v>
      </c>
      <c r="B81" s="2" t="s">
        <v>191</v>
      </c>
      <c r="C81" s="2" t="s">
        <v>299</v>
      </c>
      <c r="D81" s="2" t="s">
        <v>476</v>
      </c>
      <c r="E81" s="4">
        <f t="shared" si="1"/>
        <v>29</v>
      </c>
      <c r="F81">
        <f>+Casos_PN_CORR[[#This Row],[43900]]</f>
        <v>0</v>
      </c>
      <c r="G81">
        <f>+Casos_PN_CORR[[#This Row],[43901]]-Casos_PN_CORR[[#This Row],[43900]]</f>
        <v>0</v>
      </c>
      <c r="H81">
        <f>+Casos_PN_CORR[[#This Row],[43902]]-Casos_PN_CORR[[#This Row],[43901]]</f>
        <v>0</v>
      </c>
      <c r="I81">
        <f>+Casos_PN_CORR[[#This Row],[43903]]-Casos_PN_CORR[[#This Row],[43902]]</f>
        <v>0</v>
      </c>
      <c r="J81">
        <f>+Casos_PN_CORR[[#This Row],[43904]]-Casos_PN_CORR[[#This Row],[43903]]</f>
        <v>0</v>
      </c>
      <c r="K81">
        <f>+Casos_PN_CORR[[#This Row],[43905]]-Casos_PN_CORR[[#This Row],[43904]]</f>
        <v>0</v>
      </c>
      <c r="L81">
        <f>+Casos_PN_CORR[[#This Row],[43906]]-Casos_PN_CORR[[#This Row],[43905]]</f>
        <v>0</v>
      </c>
      <c r="M81">
        <f>+Casos_PN_CORR[[#This Row],[43907]]-Casos_PN_CORR[[#This Row],[43906]]</f>
        <v>0</v>
      </c>
      <c r="N81">
        <f>+Casos_PN_CORR[[#This Row],[43908]]-Casos_PN_CORR[[#This Row],[43907]]</f>
        <v>0</v>
      </c>
      <c r="O81">
        <f>+Casos_PN_CORR[[#This Row],[43909]]-Casos_PN_CORR[[#This Row],[43908]]</f>
        <v>0</v>
      </c>
      <c r="P81">
        <f>+Casos_PN_CORR[[#This Row],[43910]]-Casos_PN_CORR[[#This Row],[43909]]</f>
        <v>0</v>
      </c>
      <c r="Q81">
        <f>+Casos_PN_CORR[[#This Row],[43911]]-Casos_PN_CORR[[#This Row],[43910]]</f>
        <v>0</v>
      </c>
      <c r="R81">
        <f>+Casos_PN_CORR[[#This Row],[43912]]-Casos_PN_CORR[[#This Row],[43911]]</f>
        <v>0</v>
      </c>
      <c r="S81">
        <f>+Casos_PN_CORR[[#This Row],[43913]]-Casos_PN_CORR[[#This Row],[43912]]</f>
        <v>0</v>
      </c>
      <c r="T81">
        <f>+Casos_PN_CORR[[#This Row],[43914]]-Casos_PN_CORR[[#This Row],[43913]]</f>
        <v>0</v>
      </c>
      <c r="U81">
        <f>+Casos_PN_CORR[[#This Row],[43915]]-Casos_PN_CORR[[#This Row],[43914]]</f>
        <v>0</v>
      </c>
      <c r="V81">
        <f>+Casos_PN_CORR[[#This Row],[43916]]-Casos_PN_CORR[[#This Row],[43915]]</f>
        <v>0</v>
      </c>
      <c r="W81">
        <f>+Casos_PN_CORR[[#This Row],[43917]]-Casos_PN_CORR[[#This Row],[43916]]</f>
        <v>0</v>
      </c>
      <c r="X81">
        <f>+Casos_PN_CORR[[#This Row],[43918]]-Casos_PN_CORR[[#This Row],[43917]]</f>
        <v>0</v>
      </c>
      <c r="Y81">
        <f>+Casos_PN_CORR[[#This Row],[43919]]-Casos_PN_CORR[[#This Row],[43918]]</f>
        <v>0</v>
      </c>
      <c r="Z81">
        <f>+Casos_PN_CORR[[#This Row],[43920]]-Casos_PN_CORR[[#This Row],[43919]]</f>
        <v>0</v>
      </c>
      <c r="AA81">
        <f>+Casos_PN_CORR[[#This Row],[43921]]-Casos_PN_CORR[[#This Row],[43920]]</f>
        <v>0</v>
      </c>
      <c r="AB81">
        <f>+Casos_PN_CORR[[#This Row],[43922]]-Casos_PN_CORR[[#This Row],[43921]]</f>
        <v>0</v>
      </c>
      <c r="AC81">
        <f>+Casos_PN_CORR[[#This Row],[43923]]-Casos_PN_CORR[[#This Row],[43922]]</f>
        <v>0</v>
      </c>
      <c r="AD81">
        <f>+Casos_PN_CORR[[#This Row],[43924]]-Casos_PN_CORR[[#This Row],[43923]]</f>
        <v>0</v>
      </c>
      <c r="AE81">
        <f>+Casos_PN_CORR[[#This Row],[43925]]-Casos_PN_CORR[[#This Row],[43924]]</f>
        <v>0</v>
      </c>
      <c r="AF81">
        <f>+Casos_PN_CORR[[#This Row],[43926]]-Casos_PN_CORR[[#This Row],[43925]]</f>
        <v>0</v>
      </c>
      <c r="AG81">
        <f>+Casos_PN_CORR[[#This Row],[43927]]-Casos_PN_CORR[[#This Row],[43926]]</f>
        <v>0</v>
      </c>
      <c r="AH81">
        <f>+Casos_PN_CORR[[#This Row],[43928]]-Casos_PN_CORR[[#This Row],[43927]]</f>
        <v>0</v>
      </c>
      <c r="AI81">
        <f>+Casos_PN_CORR[[#This Row],[43929]]-Casos_PN_CORR[[#This Row],[43928]]</f>
        <v>0</v>
      </c>
      <c r="AJ81">
        <f>+Casos_PN_CORR[[#This Row],[43930]]-Casos_PN_CORR[[#This Row],[43929]]</f>
        <v>0</v>
      </c>
      <c r="AK81">
        <f>+Casos_PN_CORR[[#This Row],[43931]]-Casos_PN_CORR[[#This Row],[43930]]</f>
        <v>0</v>
      </c>
      <c r="AL81">
        <f>+Casos_PN_CORR[[#This Row],[43932]]-Casos_PN_CORR[[#This Row],[43931]]</f>
        <v>0</v>
      </c>
      <c r="AM81">
        <f>+Casos_PN_CORR[[#This Row],[43933]]-Casos_PN_CORR[[#This Row],[43932]]</f>
        <v>0</v>
      </c>
      <c r="AN81">
        <f>+Casos_PN_CORR[[#This Row],[43934]]-Casos_PN_CORR[[#This Row],[43933]]</f>
        <v>0</v>
      </c>
      <c r="AO81">
        <f>+Casos_PN_CORR[[#This Row],[43935]]-Casos_PN_CORR[[#This Row],[43934]]</f>
        <v>0</v>
      </c>
      <c r="AP81">
        <f>+Casos_PN_CORR[[#This Row],[43936]]-Casos_PN_CORR[[#This Row],[43935]]</f>
        <v>0</v>
      </c>
      <c r="AQ81">
        <f>+Casos_PN_CORR[[#This Row],[43937]]-Casos_PN_CORR[[#This Row],[43936]]</f>
        <v>0</v>
      </c>
      <c r="AR81">
        <f>+Casos_PN_CORR[[#This Row],[43938]]-Casos_PN_CORR[[#This Row],[43937]]</f>
        <v>0</v>
      </c>
      <c r="AS81">
        <f>+Casos_PN_CORR[[#This Row],[43939]]-Casos_PN_CORR[[#This Row],[43938]]</f>
        <v>0</v>
      </c>
      <c r="AT81">
        <f>+Casos_PN_CORR[[#This Row],[43940]]-Casos_PN_CORR[[#This Row],[43939]]</f>
        <v>0</v>
      </c>
      <c r="AU81">
        <f>+Casos_PN_CORR[[#This Row],[43941]]-Casos_PN_CORR[[#This Row],[43940]]</f>
        <v>0</v>
      </c>
      <c r="AV81">
        <f>+Casos_PN_CORR[[#This Row],[43942]]-Casos_PN_CORR[[#This Row],[43941]]</f>
        <v>0</v>
      </c>
      <c r="AW81">
        <f>+Casos_PN_CORR[[#This Row],[43943]]-Casos_PN_CORR[[#This Row],[43942]]</f>
        <v>0</v>
      </c>
      <c r="AX81">
        <f>+Casos_PN_CORR[[#This Row],[43944]]-Casos_PN_CORR[[#This Row],[43943]]</f>
        <v>0</v>
      </c>
      <c r="AY81">
        <f>+Casos_PN_CORR[[#This Row],[43945]]-Casos_PN_CORR[[#This Row],[43944]]</f>
        <v>0</v>
      </c>
      <c r="AZ81">
        <f>+Casos_PN_CORR[[#This Row],[43946]]-Casos_PN_CORR[[#This Row],[43945]]</f>
        <v>0</v>
      </c>
      <c r="BA81">
        <f>+Casos_PN_CORR[[#This Row],[43947]]-Casos_PN_CORR[[#This Row],[43946]]</f>
        <v>0</v>
      </c>
      <c r="BB81">
        <f>+Casos_PN_CORR[[#This Row],[43948]]-Casos_PN_CORR[[#This Row],[43947]]</f>
        <v>0</v>
      </c>
      <c r="BC81">
        <f>+Casos_PN_CORR[[#This Row],[43949]]-Casos_PN_CORR[[#This Row],[43948]]</f>
        <v>0</v>
      </c>
      <c r="BD81">
        <f>+Casos_PN_CORR[[#This Row],[43950]]-Casos_PN_CORR[[#This Row],[43949]]</f>
        <v>0</v>
      </c>
      <c r="BE81">
        <f>+Casos_PN_CORR[[#This Row],[43951]]-Casos_PN_CORR[[#This Row],[43950]]</f>
        <v>0</v>
      </c>
      <c r="BF81">
        <f>+Casos_PN_CORR[[#This Row],[43952]]-Casos_PN_CORR[[#This Row],[43951]]</f>
        <v>0</v>
      </c>
      <c r="BG81">
        <f>+Casos_PN_CORR[[#This Row],[43953]]-Casos_PN_CORR[[#This Row],[43952]]</f>
        <v>0</v>
      </c>
      <c r="BH81">
        <f>+Casos_PN_CORR[[#This Row],[43954]]-Casos_PN_CORR[[#This Row],[43953]]</f>
        <v>0</v>
      </c>
      <c r="BI81">
        <f>+Casos_PN_CORR[[#This Row],[43955]]-Casos_PN_CORR[[#This Row],[43954]]</f>
        <v>0</v>
      </c>
      <c r="BJ81">
        <f>+Casos_PN_CORR[[#This Row],[43956]]-Casos_PN_CORR[[#This Row],[43955]]</f>
        <v>0</v>
      </c>
      <c r="BK81">
        <f>+Casos_PN_CORR[[#This Row],[43957]]-Casos_PN_CORR[[#This Row],[43956]]</f>
        <v>0</v>
      </c>
      <c r="BL81">
        <f>+Casos_PN_CORR[[#This Row],[43958]]-Casos_PN_CORR[[#This Row],[43957]]</f>
        <v>0</v>
      </c>
      <c r="BM81">
        <f>+Casos_PN_CORR[[#This Row],[43959]]-Casos_PN_CORR[[#This Row],[43958]]</f>
        <v>0</v>
      </c>
      <c r="BN81">
        <f>+Casos_PN_CORR[[#This Row],[43960]]-Casos_PN_CORR[[#This Row],[43959]]</f>
        <v>0</v>
      </c>
      <c r="BO81">
        <f>+Casos_PN_CORR[[#This Row],[43961]]-Casos_PN_CORR[[#This Row],[43960]]</f>
        <v>0</v>
      </c>
      <c r="BP81">
        <f>+Casos_PN_CORR[[#This Row],[43962]]-Casos_PN_CORR[[#This Row],[43961]]</f>
        <v>0</v>
      </c>
      <c r="BQ81">
        <f>+Casos_PN_CORR[[#This Row],[43963]]-Casos_PN_CORR[[#This Row],[43962]]</f>
        <v>0</v>
      </c>
      <c r="BR81">
        <f>+Casos_PN_CORR[[#This Row],[43964]]-Casos_PN_CORR[[#This Row],[43963]]</f>
        <v>0</v>
      </c>
      <c r="BS81">
        <f>+Casos_PN_CORR[[#This Row],[43965]]-Casos_PN_CORR[[#This Row],[43964]]</f>
        <v>0</v>
      </c>
      <c r="BT81">
        <f>+Casos_PN_CORR[[#This Row],[43966]]-Casos_PN_CORR[[#This Row],[43965]]</f>
        <v>0</v>
      </c>
      <c r="BU81">
        <f>+Casos_PN_CORR[[#This Row],[43967]]-Casos_PN_CORR[[#This Row],[43966]]</f>
        <v>0</v>
      </c>
      <c r="BV81">
        <f>+Casos_PN_CORR[[#This Row],[43968]]-Casos_PN_CORR[[#This Row],[43967]]</f>
        <v>0</v>
      </c>
      <c r="BW81">
        <f>+Casos_PN_CORR[[#This Row],[43969]]-Casos_PN_CORR[[#This Row],[43968]]</f>
        <v>0</v>
      </c>
      <c r="BX81">
        <f>+Casos_PN_CORR[[#This Row],[43970]]-Casos_PN_CORR[[#This Row],[43969]]</f>
        <v>0</v>
      </c>
      <c r="BY81">
        <f>+Casos_PN_CORR[[#This Row],[43971]]-Casos_PN_CORR[[#This Row],[43970]]</f>
        <v>0</v>
      </c>
      <c r="BZ81">
        <f>+Casos_PN_CORR[[#This Row],[43972]]-Casos_PN_CORR[[#This Row],[43971]]</f>
        <v>0</v>
      </c>
      <c r="CA81">
        <f>+Casos_PN_CORR[[#This Row],[43973]]-Casos_PN_CORR[[#This Row],[43972]]</f>
        <v>0</v>
      </c>
      <c r="CB81">
        <f>+Casos_PN_CORR[[#This Row],[43974]]-Casos_PN_CORR[[#This Row],[43973]]</f>
        <v>0</v>
      </c>
      <c r="CC81">
        <f>+Casos_PN_CORR[[#This Row],[43975]]-Casos_PN_CORR[[#This Row],[43974]]</f>
        <v>0</v>
      </c>
      <c r="CD81">
        <f>+Casos_PN_CORR[[#This Row],[43976]]-Casos_PN_CORR[[#This Row],[43975]]</f>
        <v>0</v>
      </c>
      <c r="CE81">
        <f>+Casos_PN_CORR[[#This Row],[43977]]-Casos_PN_CORR[[#This Row],[43976]]</f>
        <v>0</v>
      </c>
      <c r="CF81">
        <f>+Casos_PN_CORR[[#This Row],[43978]]-Casos_PN_CORR[[#This Row],[43977]]</f>
        <v>0</v>
      </c>
      <c r="CG81">
        <f>+Casos_PN_CORR[[#This Row],[43979]]-Casos_PN_CORR[[#This Row],[43978]]</f>
        <v>0</v>
      </c>
      <c r="CH81">
        <f>+Casos_PN_CORR[[#This Row],[43980]]-Casos_PN_CORR[[#This Row],[43979]]</f>
        <v>0</v>
      </c>
      <c r="CI81">
        <f>+Casos_PN_CORR[[#This Row],[43981]]-Casos_PN_CORR[[#This Row],[43980]]</f>
        <v>0</v>
      </c>
      <c r="CJ81">
        <f>+Casos_PN_CORR[[#This Row],[43982]]-Casos_PN_CORR[[#This Row],[43981]]</f>
        <v>0</v>
      </c>
      <c r="CK81">
        <f>+Casos_PN_CORR[[#This Row],[43983]]-Casos_PN_CORR[[#This Row],[43982]]</f>
        <v>0</v>
      </c>
      <c r="CL81">
        <f>+Casos_PN_CORR[[#This Row],[43984]]-Casos_PN_CORR[[#This Row],[43983]]</f>
        <v>0</v>
      </c>
      <c r="CM81">
        <f>+Casos_PN_CORR[[#This Row],[43985]]-Casos_PN_CORR[[#This Row],[43984]]</f>
        <v>0</v>
      </c>
      <c r="CN81">
        <f>+Casos_PN_CORR[[#This Row],[43986]]-Casos_PN_CORR[[#This Row],[43985]]</f>
        <v>0</v>
      </c>
      <c r="CO81">
        <f>+Casos_PN_CORR[[#This Row],[43987]]-Casos_PN_CORR[[#This Row],[43986]]</f>
        <v>29</v>
      </c>
      <c r="CP81">
        <f>+Casos_PN_CORR[[#This Row],[43988]]-Casos_PN_CORR[[#This Row],[43987]]</f>
        <v>0</v>
      </c>
      <c r="CQ81">
        <f>+Casos_PN_CORR[[#This Row],[43989]]-Casos_PN_CORR[[#This Row],[43988]]</f>
        <v>0</v>
      </c>
      <c r="CR81">
        <f>+Casos_PN_CORR[[#This Row],[43990]]-Casos_PN_CORR[[#This Row],[43989]]</f>
        <v>0</v>
      </c>
      <c r="CS81">
        <f>+Casos_PN_CORR[[#This Row],[43991]]-Casos_PN_CORR[[#This Row],[43990]]</f>
        <v>0</v>
      </c>
      <c r="CT81">
        <f>+Casos_PN_CORR[[#This Row],[43992]]-Casos_PN_CORR[[#This Row],[43991]]</f>
        <v>0</v>
      </c>
      <c r="CU81">
        <f>+Casos_PN_CORR[[#This Row],[43993]]-Casos_PN_CORR[[#This Row],[43992]]</f>
        <v>0</v>
      </c>
    </row>
    <row r="82" spans="1:99" x14ac:dyDescent="0.3">
      <c r="A82">
        <v>40402</v>
      </c>
      <c r="B82" s="2" t="s">
        <v>154</v>
      </c>
      <c r="C82" s="2" t="s">
        <v>234</v>
      </c>
      <c r="D82" s="2" t="s">
        <v>477</v>
      </c>
      <c r="E82" s="4">
        <f t="shared" si="1"/>
        <v>29</v>
      </c>
      <c r="F82">
        <f>+Casos_PN_CORR[[#This Row],[43900]]</f>
        <v>0</v>
      </c>
      <c r="G82">
        <f>+Casos_PN_CORR[[#This Row],[43901]]-Casos_PN_CORR[[#This Row],[43900]]</f>
        <v>0</v>
      </c>
      <c r="H82">
        <f>+Casos_PN_CORR[[#This Row],[43902]]-Casos_PN_CORR[[#This Row],[43901]]</f>
        <v>0</v>
      </c>
      <c r="I82">
        <f>+Casos_PN_CORR[[#This Row],[43903]]-Casos_PN_CORR[[#This Row],[43902]]</f>
        <v>0</v>
      </c>
      <c r="J82">
        <f>+Casos_PN_CORR[[#This Row],[43904]]-Casos_PN_CORR[[#This Row],[43903]]</f>
        <v>0</v>
      </c>
      <c r="K82">
        <f>+Casos_PN_CORR[[#This Row],[43905]]-Casos_PN_CORR[[#This Row],[43904]]</f>
        <v>0</v>
      </c>
      <c r="L82">
        <f>+Casos_PN_CORR[[#This Row],[43906]]-Casos_PN_CORR[[#This Row],[43905]]</f>
        <v>0</v>
      </c>
      <c r="M82">
        <f>+Casos_PN_CORR[[#This Row],[43907]]-Casos_PN_CORR[[#This Row],[43906]]</f>
        <v>0</v>
      </c>
      <c r="N82">
        <f>+Casos_PN_CORR[[#This Row],[43908]]-Casos_PN_CORR[[#This Row],[43907]]</f>
        <v>0</v>
      </c>
      <c r="O82">
        <f>+Casos_PN_CORR[[#This Row],[43909]]-Casos_PN_CORR[[#This Row],[43908]]</f>
        <v>0</v>
      </c>
      <c r="P82">
        <f>+Casos_PN_CORR[[#This Row],[43910]]-Casos_PN_CORR[[#This Row],[43909]]</f>
        <v>0</v>
      </c>
      <c r="Q82">
        <f>+Casos_PN_CORR[[#This Row],[43911]]-Casos_PN_CORR[[#This Row],[43910]]</f>
        <v>0</v>
      </c>
      <c r="R82">
        <f>+Casos_PN_CORR[[#This Row],[43912]]-Casos_PN_CORR[[#This Row],[43911]]</f>
        <v>0</v>
      </c>
      <c r="S82">
        <f>+Casos_PN_CORR[[#This Row],[43913]]-Casos_PN_CORR[[#This Row],[43912]]</f>
        <v>0</v>
      </c>
      <c r="T82">
        <f>+Casos_PN_CORR[[#This Row],[43914]]-Casos_PN_CORR[[#This Row],[43913]]</f>
        <v>0</v>
      </c>
      <c r="U82">
        <f>+Casos_PN_CORR[[#This Row],[43915]]-Casos_PN_CORR[[#This Row],[43914]]</f>
        <v>0</v>
      </c>
      <c r="V82">
        <f>+Casos_PN_CORR[[#This Row],[43916]]-Casos_PN_CORR[[#This Row],[43915]]</f>
        <v>0</v>
      </c>
      <c r="W82">
        <f>+Casos_PN_CORR[[#This Row],[43917]]-Casos_PN_CORR[[#This Row],[43916]]</f>
        <v>0</v>
      </c>
      <c r="X82">
        <f>+Casos_PN_CORR[[#This Row],[43918]]-Casos_PN_CORR[[#This Row],[43917]]</f>
        <v>0</v>
      </c>
      <c r="Y82">
        <f>+Casos_PN_CORR[[#This Row],[43919]]-Casos_PN_CORR[[#This Row],[43918]]</f>
        <v>0</v>
      </c>
      <c r="Z82">
        <f>+Casos_PN_CORR[[#This Row],[43920]]-Casos_PN_CORR[[#This Row],[43919]]</f>
        <v>0</v>
      </c>
      <c r="AA82">
        <f>+Casos_PN_CORR[[#This Row],[43921]]-Casos_PN_CORR[[#This Row],[43920]]</f>
        <v>0</v>
      </c>
      <c r="AB82">
        <f>+Casos_PN_CORR[[#This Row],[43922]]-Casos_PN_CORR[[#This Row],[43921]]</f>
        <v>0</v>
      </c>
      <c r="AC82">
        <f>+Casos_PN_CORR[[#This Row],[43923]]-Casos_PN_CORR[[#This Row],[43922]]</f>
        <v>0</v>
      </c>
      <c r="AD82">
        <f>+Casos_PN_CORR[[#This Row],[43924]]-Casos_PN_CORR[[#This Row],[43923]]</f>
        <v>0</v>
      </c>
      <c r="AE82">
        <f>+Casos_PN_CORR[[#This Row],[43925]]-Casos_PN_CORR[[#This Row],[43924]]</f>
        <v>0</v>
      </c>
      <c r="AF82">
        <f>+Casos_PN_CORR[[#This Row],[43926]]-Casos_PN_CORR[[#This Row],[43925]]</f>
        <v>0</v>
      </c>
      <c r="AG82">
        <f>+Casos_PN_CORR[[#This Row],[43927]]-Casos_PN_CORR[[#This Row],[43926]]</f>
        <v>0</v>
      </c>
      <c r="AH82">
        <f>+Casos_PN_CORR[[#This Row],[43928]]-Casos_PN_CORR[[#This Row],[43927]]</f>
        <v>0</v>
      </c>
      <c r="AI82">
        <f>+Casos_PN_CORR[[#This Row],[43929]]-Casos_PN_CORR[[#This Row],[43928]]</f>
        <v>0</v>
      </c>
      <c r="AJ82">
        <f>+Casos_PN_CORR[[#This Row],[43930]]-Casos_PN_CORR[[#This Row],[43929]]</f>
        <v>0</v>
      </c>
      <c r="AK82">
        <f>+Casos_PN_CORR[[#This Row],[43931]]-Casos_PN_CORR[[#This Row],[43930]]</f>
        <v>0</v>
      </c>
      <c r="AL82">
        <f>+Casos_PN_CORR[[#This Row],[43932]]-Casos_PN_CORR[[#This Row],[43931]]</f>
        <v>0</v>
      </c>
      <c r="AM82">
        <f>+Casos_PN_CORR[[#This Row],[43933]]-Casos_PN_CORR[[#This Row],[43932]]</f>
        <v>0</v>
      </c>
      <c r="AN82">
        <f>+Casos_PN_CORR[[#This Row],[43934]]-Casos_PN_CORR[[#This Row],[43933]]</f>
        <v>0</v>
      </c>
      <c r="AO82">
        <f>+Casos_PN_CORR[[#This Row],[43935]]-Casos_PN_CORR[[#This Row],[43934]]</f>
        <v>0</v>
      </c>
      <c r="AP82">
        <f>+Casos_PN_CORR[[#This Row],[43936]]-Casos_PN_CORR[[#This Row],[43935]]</f>
        <v>0</v>
      </c>
      <c r="AQ82">
        <f>+Casos_PN_CORR[[#This Row],[43937]]-Casos_PN_CORR[[#This Row],[43936]]</f>
        <v>0</v>
      </c>
      <c r="AR82">
        <f>+Casos_PN_CORR[[#This Row],[43938]]-Casos_PN_CORR[[#This Row],[43937]]</f>
        <v>0</v>
      </c>
      <c r="AS82">
        <f>+Casos_PN_CORR[[#This Row],[43939]]-Casos_PN_CORR[[#This Row],[43938]]</f>
        <v>0</v>
      </c>
      <c r="AT82">
        <f>+Casos_PN_CORR[[#This Row],[43940]]-Casos_PN_CORR[[#This Row],[43939]]</f>
        <v>0</v>
      </c>
      <c r="AU82">
        <f>+Casos_PN_CORR[[#This Row],[43941]]-Casos_PN_CORR[[#This Row],[43940]]</f>
        <v>0</v>
      </c>
      <c r="AV82">
        <f>+Casos_PN_CORR[[#This Row],[43942]]-Casos_PN_CORR[[#This Row],[43941]]</f>
        <v>0</v>
      </c>
      <c r="AW82">
        <f>+Casos_PN_CORR[[#This Row],[43943]]-Casos_PN_CORR[[#This Row],[43942]]</f>
        <v>0</v>
      </c>
      <c r="AX82">
        <f>+Casos_PN_CORR[[#This Row],[43944]]-Casos_PN_CORR[[#This Row],[43943]]</f>
        <v>0</v>
      </c>
      <c r="AY82">
        <f>+Casos_PN_CORR[[#This Row],[43945]]-Casos_PN_CORR[[#This Row],[43944]]</f>
        <v>0</v>
      </c>
      <c r="AZ82">
        <f>+Casos_PN_CORR[[#This Row],[43946]]-Casos_PN_CORR[[#This Row],[43945]]</f>
        <v>0</v>
      </c>
      <c r="BA82">
        <f>+Casos_PN_CORR[[#This Row],[43947]]-Casos_PN_CORR[[#This Row],[43946]]</f>
        <v>0</v>
      </c>
      <c r="BB82">
        <f>+Casos_PN_CORR[[#This Row],[43948]]-Casos_PN_CORR[[#This Row],[43947]]</f>
        <v>0</v>
      </c>
      <c r="BC82">
        <f>+Casos_PN_CORR[[#This Row],[43949]]-Casos_PN_CORR[[#This Row],[43948]]</f>
        <v>0</v>
      </c>
      <c r="BD82">
        <f>+Casos_PN_CORR[[#This Row],[43950]]-Casos_PN_CORR[[#This Row],[43949]]</f>
        <v>0</v>
      </c>
      <c r="BE82">
        <f>+Casos_PN_CORR[[#This Row],[43951]]-Casos_PN_CORR[[#This Row],[43950]]</f>
        <v>0</v>
      </c>
      <c r="BF82">
        <f>+Casos_PN_CORR[[#This Row],[43952]]-Casos_PN_CORR[[#This Row],[43951]]</f>
        <v>0</v>
      </c>
      <c r="BG82">
        <f>+Casos_PN_CORR[[#This Row],[43953]]-Casos_PN_CORR[[#This Row],[43952]]</f>
        <v>0</v>
      </c>
      <c r="BH82">
        <f>+Casos_PN_CORR[[#This Row],[43954]]-Casos_PN_CORR[[#This Row],[43953]]</f>
        <v>0</v>
      </c>
      <c r="BI82">
        <f>+Casos_PN_CORR[[#This Row],[43955]]-Casos_PN_CORR[[#This Row],[43954]]</f>
        <v>0</v>
      </c>
      <c r="BJ82">
        <f>+Casos_PN_CORR[[#This Row],[43956]]-Casos_PN_CORR[[#This Row],[43955]]</f>
        <v>0</v>
      </c>
      <c r="BK82">
        <f>+Casos_PN_CORR[[#This Row],[43957]]-Casos_PN_CORR[[#This Row],[43956]]</f>
        <v>0</v>
      </c>
      <c r="BL82">
        <f>+Casos_PN_CORR[[#This Row],[43958]]-Casos_PN_CORR[[#This Row],[43957]]</f>
        <v>0</v>
      </c>
      <c r="BM82">
        <f>+Casos_PN_CORR[[#This Row],[43959]]-Casos_PN_CORR[[#This Row],[43958]]</f>
        <v>0</v>
      </c>
      <c r="BN82">
        <f>+Casos_PN_CORR[[#This Row],[43960]]-Casos_PN_CORR[[#This Row],[43959]]</f>
        <v>0</v>
      </c>
      <c r="BO82">
        <f>+Casos_PN_CORR[[#This Row],[43961]]-Casos_PN_CORR[[#This Row],[43960]]</f>
        <v>0</v>
      </c>
      <c r="BP82">
        <f>+Casos_PN_CORR[[#This Row],[43962]]-Casos_PN_CORR[[#This Row],[43961]]</f>
        <v>0</v>
      </c>
      <c r="BQ82">
        <f>+Casos_PN_CORR[[#This Row],[43963]]-Casos_PN_CORR[[#This Row],[43962]]</f>
        <v>0</v>
      </c>
      <c r="BR82">
        <f>+Casos_PN_CORR[[#This Row],[43964]]-Casos_PN_CORR[[#This Row],[43963]]</f>
        <v>0</v>
      </c>
      <c r="BS82">
        <f>+Casos_PN_CORR[[#This Row],[43965]]-Casos_PN_CORR[[#This Row],[43964]]</f>
        <v>0</v>
      </c>
      <c r="BT82">
        <f>+Casos_PN_CORR[[#This Row],[43966]]-Casos_PN_CORR[[#This Row],[43965]]</f>
        <v>0</v>
      </c>
      <c r="BU82">
        <f>+Casos_PN_CORR[[#This Row],[43967]]-Casos_PN_CORR[[#This Row],[43966]]</f>
        <v>0</v>
      </c>
      <c r="BV82">
        <f>+Casos_PN_CORR[[#This Row],[43968]]-Casos_PN_CORR[[#This Row],[43967]]</f>
        <v>0</v>
      </c>
      <c r="BW82">
        <f>+Casos_PN_CORR[[#This Row],[43969]]-Casos_PN_CORR[[#This Row],[43968]]</f>
        <v>0</v>
      </c>
      <c r="BX82">
        <f>+Casos_PN_CORR[[#This Row],[43970]]-Casos_PN_CORR[[#This Row],[43969]]</f>
        <v>0</v>
      </c>
      <c r="BY82">
        <f>+Casos_PN_CORR[[#This Row],[43971]]-Casos_PN_CORR[[#This Row],[43970]]</f>
        <v>0</v>
      </c>
      <c r="BZ82">
        <f>+Casos_PN_CORR[[#This Row],[43972]]-Casos_PN_CORR[[#This Row],[43971]]</f>
        <v>0</v>
      </c>
      <c r="CA82">
        <f>+Casos_PN_CORR[[#This Row],[43973]]-Casos_PN_CORR[[#This Row],[43972]]</f>
        <v>0</v>
      </c>
      <c r="CB82">
        <f>+Casos_PN_CORR[[#This Row],[43974]]-Casos_PN_CORR[[#This Row],[43973]]</f>
        <v>0</v>
      </c>
      <c r="CC82">
        <f>+Casos_PN_CORR[[#This Row],[43975]]-Casos_PN_CORR[[#This Row],[43974]]</f>
        <v>0</v>
      </c>
      <c r="CD82">
        <f>+Casos_PN_CORR[[#This Row],[43976]]-Casos_PN_CORR[[#This Row],[43975]]</f>
        <v>0</v>
      </c>
      <c r="CE82">
        <f>+Casos_PN_CORR[[#This Row],[43977]]-Casos_PN_CORR[[#This Row],[43976]]</f>
        <v>0</v>
      </c>
      <c r="CF82">
        <f>+Casos_PN_CORR[[#This Row],[43978]]-Casos_PN_CORR[[#This Row],[43977]]</f>
        <v>0</v>
      </c>
      <c r="CG82">
        <f>+Casos_PN_CORR[[#This Row],[43979]]-Casos_PN_CORR[[#This Row],[43978]]</f>
        <v>0</v>
      </c>
      <c r="CH82">
        <f>+Casos_PN_CORR[[#This Row],[43980]]-Casos_PN_CORR[[#This Row],[43979]]</f>
        <v>0</v>
      </c>
      <c r="CI82">
        <f>+Casos_PN_CORR[[#This Row],[43981]]-Casos_PN_CORR[[#This Row],[43980]]</f>
        <v>0</v>
      </c>
      <c r="CJ82">
        <f>+Casos_PN_CORR[[#This Row],[43982]]-Casos_PN_CORR[[#This Row],[43981]]</f>
        <v>0</v>
      </c>
      <c r="CK82">
        <f>+Casos_PN_CORR[[#This Row],[43983]]-Casos_PN_CORR[[#This Row],[43982]]</f>
        <v>0</v>
      </c>
      <c r="CL82">
        <f>+Casos_PN_CORR[[#This Row],[43984]]-Casos_PN_CORR[[#This Row],[43983]]</f>
        <v>0</v>
      </c>
      <c r="CM82">
        <f>+Casos_PN_CORR[[#This Row],[43985]]-Casos_PN_CORR[[#This Row],[43984]]</f>
        <v>0</v>
      </c>
      <c r="CN82">
        <f>+Casos_PN_CORR[[#This Row],[43986]]-Casos_PN_CORR[[#This Row],[43985]]</f>
        <v>0</v>
      </c>
      <c r="CO82">
        <f>+Casos_PN_CORR[[#This Row],[43987]]-Casos_PN_CORR[[#This Row],[43986]]</f>
        <v>25</v>
      </c>
      <c r="CP82">
        <f>+Casos_PN_CORR[[#This Row],[43988]]-Casos_PN_CORR[[#This Row],[43987]]</f>
        <v>0</v>
      </c>
      <c r="CQ82">
        <f>+Casos_PN_CORR[[#This Row],[43989]]-Casos_PN_CORR[[#This Row],[43988]]</f>
        <v>0</v>
      </c>
      <c r="CR82">
        <f>+Casos_PN_CORR[[#This Row],[43990]]-Casos_PN_CORR[[#This Row],[43989]]</f>
        <v>0</v>
      </c>
      <c r="CS82">
        <f>+Casos_PN_CORR[[#This Row],[43991]]-Casos_PN_CORR[[#This Row],[43990]]</f>
        <v>2</v>
      </c>
      <c r="CT82">
        <f>+Casos_PN_CORR[[#This Row],[43992]]-Casos_PN_CORR[[#This Row],[43991]]</f>
        <v>0</v>
      </c>
      <c r="CU82">
        <f>+Casos_PN_CORR[[#This Row],[43993]]-Casos_PN_CORR[[#This Row],[43992]]</f>
        <v>2</v>
      </c>
    </row>
    <row r="83" spans="1:99" x14ac:dyDescent="0.3">
      <c r="A83">
        <v>91103</v>
      </c>
      <c r="B83" s="2" t="s">
        <v>114</v>
      </c>
      <c r="C83" s="2" t="s">
        <v>186</v>
      </c>
      <c r="D83" s="2" t="s">
        <v>478</v>
      </c>
      <c r="E83" s="4">
        <f t="shared" si="1"/>
        <v>29</v>
      </c>
      <c r="F83">
        <f>+Casos_PN_CORR[[#This Row],[43900]]</f>
        <v>0</v>
      </c>
      <c r="G83">
        <f>+Casos_PN_CORR[[#This Row],[43901]]-Casos_PN_CORR[[#This Row],[43900]]</f>
        <v>0</v>
      </c>
      <c r="H83">
        <f>+Casos_PN_CORR[[#This Row],[43902]]-Casos_PN_CORR[[#This Row],[43901]]</f>
        <v>0</v>
      </c>
      <c r="I83">
        <f>+Casos_PN_CORR[[#This Row],[43903]]-Casos_PN_CORR[[#This Row],[43902]]</f>
        <v>0</v>
      </c>
      <c r="J83">
        <f>+Casos_PN_CORR[[#This Row],[43904]]-Casos_PN_CORR[[#This Row],[43903]]</f>
        <v>0</v>
      </c>
      <c r="K83">
        <f>+Casos_PN_CORR[[#This Row],[43905]]-Casos_PN_CORR[[#This Row],[43904]]</f>
        <v>0</v>
      </c>
      <c r="L83">
        <f>+Casos_PN_CORR[[#This Row],[43906]]-Casos_PN_CORR[[#This Row],[43905]]</f>
        <v>0</v>
      </c>
      <c r="M83">
        <f>+Casos_PN_CORR[[#This Row],[43907]]-Casos_PN_CORR[[#This Row],[43906]]</f>
        <v>0</v>
      </c>
      <c r="N83">
        <f>+Casos_PN_CORR[[#This Row],[43908]]-Casos_PN_CORR[[#This Row],[43907]]</f>
        <v>0</v>
      </c>
      <c r="O83">
        <f>+Casos_PN_CORR[[#This Row],[43909]]-Casos_PN_CORR[[#This Row],[43908]]</f>
        <v>0</v>
      </c>
      <c r="P83">
        <f>+Casos_PN_CORR[[#This Row],[43910]]-Casos_PN_CORR[[#This Row],[43909]]</f>
        <v>0</v>
      </c>
      <c r="Q83">
        <f>+Casos_PN_CORR[[#This Row],[43911]]-Casos_PN_CORR[[#This Row],[43910]]</f>
        <v>0</v>
      </c>
      <c r="R83">
        <f>+Casos_PN_CORR[[#This Row],[43912]]-Casos_PN_CORR[[#This Row],[43911]]</f>
        <v>0</v>
      </c>
      <c r="S83">
        <f>+Casos_PN_CORR[[#This Row],[43913]]-Casos_PN_CORR[[#This Row],[43912]]</f>
        <v>0</v>
      </c>
      <c r="T83">
        <f>+Casos_PN_CORR[[#This Row],[43914]]-Casos_PN_CORR[[#This Row],[43913]]</f>
        <v>0</v>
      </c>
      <c r="U83">
        <f>+Casos_PN_CORR[[#This Row],[43915]]-Casos_PN_CORR[[#This Row],[43914]]</f>
        <v>0</v>
      </c>
      <c r="V83">
        <f>+Casos_PN_CORR[[#This Row],[43916]]-Casos_PN_CORR[[#This Row],[43915]]</f>
        <v>0</v>
      </c>
      <c r="W83">
        <f>+Casos_PN_CORR[[#This Row],[43917]]-Casos_PN_CORR[[#This Row],[43916]]</f>
        <v>0</v>
      </c>
      <c r="X83">
        <f>+Casos_PN_CORR[[#This Row],[43918]]-Casos_PN_CORR[[#This Row],[43917]]</f>
        <v>0</v>
      </c>
      <c r="Y83">
        <f>+Casos_PN_CORR[[#This Row],[43919]]-Casos_PN_CORR[[#This Row],[43918]]</f>
        <v>0</v>
      </c>
      <c r="Z83">
        <f>+Casos_PN_CORR[[#This Row],[43920]]-Casos_PN_CORR[[#This Row],[43919]]</f>
        <v>0</v>
      </c>
      <c r="AA83">
        <f>+Casos_PN_CORR[[#This Row],[43921]]-Casos_PN_CORR[[#This Row],[43920]]</f>
        <v>0</v>
      </c>
      <c r="AB83">
        <f>+Casos_PN_CORR[[#This Row],[43922]]-Casos_PN_CORR[[#This Row],[43921]]</f>
        <v>0</v>
      </c>
      <c r="AC83">
        <f>+Casos_PN_CORR[[#This Row],[43923]]-Casos_PN_CORR[[#This Row],[43922]]</f>
        <v>0</v>
      </c>
      <c r="AD83">
        <f>+Casos_PN_CORR[[#This Row],[43924]]-Casos_PN_CORR[[#This Row],[43923]]</f>
        <v>0</v>
      </c>
      <c r="AE83">
        <f>+Casos_PN_CORR[[#This Row],[43925]]-Casos_PN_CORR[[#This Row],[43924]]</f>
        <v>0</v>
      </c>
      <c r="AF83">
        <f>+Casos_PN_CORR[[#This Row],[43926]]-Casos_PN_CORR[[#This Row],[43925]]</f>
        <v>0</v>
      </c>
      <c r="AG83">
        <f>+Casos_PN_CORR[[#This Row],[43927]]-Casos_PN_CORR[[#This Row],[43926]]</f>
        <v>0</v>
      </c>
      <c r="AH83">
        <f>+Casos_PN_CORR[[#This Row],[43928]]-Casos_PN_CORR[[#This Row],[43927]]</f>
        <v>0</v>
      </c>
      <c r="AI83">
        <f>+Casos_PN_CORR[[#This Row],[43929]]-Casos_PN_CORR[[#This Row],[43928]]</f>
        <v>0</v>
      </c>
      <c r="AJ83">
        <f>+Casos_PN_CORR[[#This Row],[43930]]-Casos_PN_CORR[[#This Row],[43929]]</f>
        <v>0</v>
      </c>
      <c r="AK83">
        <f>+Casos_PN_CORR[[#This Row],[43931]]-Casos_PN_CORR[[#This Row],[43930]]</f>
        <v>0</v>
      </c>
      <c r="AL83">
        <f>+Casos_PN_CORR[[#This Row],[43932]]-Casos_PN_CORR[[#This Row],[43931]]</f>
        <v>0</v>
      </c>
      <c r="AM83">
        <f>+Casos_PN_CORR[[#This Row],[43933]]-Casos_PN_CORR[[#This Row],[43932]]</f>
        <v>0</v>
      </c>
      <c r="AN83">
        <f>+Casos_PN_CORR[[#This Row],[43934]]-Casos_PN_CORR[[#This Row],[43933]]</f>
        <v>0</v>
      </c>
      <c r="AO83">
        <f>+Casos_PN_CORR[[#This Row],[43935]]-Casos_PN_CORR[[#This Row],[43934]]</f>
        <v>0</v>
      </c>
      <c r="AP83">
        <f>+Casos_PN_CORR[[#This Row],[43936]]-Casos_PN_CORR[[#This Row],[43935]]</f>
        <v>0</v>
      </c>
      <c r="AQ83">
        <f>+Casos_PN_CORR[[#This Row],[43937]]-Casos_PN_CORR[[#This Row],[43936]]</f>
        <v>0</v>
      </c>
      <c r="AR83">
        <f>+Casos_PN_CORR[[#This Row],[43938]]-Casos_PN_CORR[[#This Row],[43937]]</f>
        <v>0</v>
      </c>
      <c r="AS83">
        <f>+Casos_PN_CORR[[#This Row],[43939]]-Casos_PN_CORR[[#This Row],[43938]]</f>
        <v>0</v>
      </c>
      <c r="AT83">
        <f>+Casos_PN_CORR[[#This Row],[43940]]-Casos_PN_CORR[[#This Row],[43939]]</f>
        <v>0</v>
      </c>
      <c r="AU83">
        <f>+Casos_PN_CORR[[#This Row],[43941]]-Casos_PN_CORR[[#This Row],[43940]]</f>
        <v>0</v>
      </c>
      <c r="AV83">
        <f>+Casos_PN_CORR[[#This Row],[43942]]-Casos_PN_CORR[[#This Row],[43941]]</f>
        <v>0</v>
      </c>
      <c r="AW83">
        <f>+Casos_PN_CORR[[#This Row],[43943]]-Casos_PN_CORR[[#This Row],[43942]]</f>
        <v>0</v>
      </c>
      <c r="AX83">
        <f>+Casos_PN_CORR[[#This Row],[43944]]-Casos_PN_CORR[[#This Row],[43943]]</f>
        <v>0</v>
      </c>
      <c r="AY83">
        <f>+Casos_PN_CORR[[#This Row],[43945]]-Casos_PN_CORR[[#This Row],[43944]]</f>
        <v>0</v>
      </c>
      <c r="AZ83">
        <f>+Casos_PN_CORR[[#This Row],[43946]]-Casos_PN_CORR[[#This Row],[43945]]</f>
        <v>0</v>
      </c>
      <c r="BA83">
        <f>+Casos_PN_CORR[[#This Row],[43947]]-Casos_PN_CORR[[#This Row],[43946]]</f>
        <v>0</v>
      </c>
      <c r="BB83">
        <f>+Casos_PN_CORR[[#This Row],[43948]]-Casos_PN_CORR[[#This Row],[43947]]</f>
        <v>0</v>
      </c>
      <c r="BC83">
        <f>+Casos_PN_CORR[[#This Row],[43949]]-Casos_PN_CORR[[#This Row],[43948]]</f>
        <v>0</v>
      </c>
      <c r="BD83">
        <f>+Casos_PN_CORR[[#This Row],[43950]]-Casos_PN_CORR[[#This Row],[43949]]</f>
        <v>0</v>
      </c>
      <c r="BE83">
        <f>+Casos_PN_CORR[[#This Row],[43951]]-Casos_PN_CORR[[#This Row],[43950]]</f>
        <v>0</v>
      </c>
      <c r="BF83">
        <f>+Casos_PN_CORR[[#This Row],[43952]]-Casos_PN_CORR[[#This Row],[43951]]</f>
        <v>0</v>
      </c>
      <c r="BG83">
        <f>+Casos_PN_CORR[[#This Row],[43953]]-Casos_PN_CORR[[#This Row],[43952]]</f>
        <v>0</v>
      </c>
      <c r="BH83">
        <f>+Casos_PN_CORR[[#This Row],[43954]]-Casos_PN_CORR[[#This Row],[43953]]</f>
        <v>0</v>
      </c>
      <c r="BI83">
        <f>+Casos_PN_CORR[[#This Row],[43955]]-Casos_PN_CORR[[#This Row],[43954]]</f>
        <v>0</v>
      </c>
      <c r="BJ83">
        <f>+Casos_PN_CORR[[#This Row],[43956]]-Casos_PN_CORR[[#This Row],[43955]]</f>
        <v>0</v>
      </c>
      <c r="BK83">
        <f>+Casos_PN_CORR[[#This Row],[43957]]-Casos_PN_CORR[[#This Row],[43956]]</f>
        <v>0</v>
      </c>
      <c r="BL83">
        <f>+Casos_PN_CORR[[#This Row],[43958]]-Casos_PN_CORR[[#This Row],[43957]]</f>
        <v>0</v>
      </c>
      <c r="BM83">
        <f>+Casos_PN_CORR[[#This Row],[43959]]-Casos_PN_CORR[[#This Row],[43958]]</f>
        <v>0</v>
      </c>
      <c r="BN83">
        <f>+Casos_PN_CORR[[#This Row],[43960]]-Casos_PN_CORR[[#This Row],[43959]]</f>
        <v>0</v>
      </c>
      <c r="BO83">
        <f>+Casos_PN_CORR[[#This Row],[43961]]-Casos_PN_CORR[[#This Row],[43960]]</f>
        <v>0</v>
      </c>
      <c r="BP83">
        <f>+Casos_PN_CORR[[#This Row],[43962]]-Casos_PN_CORR[[#This Row],[43961]]</f>
        <v>0</v>
      </c>
      <c r="BQ83">
        <f>+Casos_PN_CORR[[#This Row],[43963]]-Casos_PN_CORR[[#This Row],[43962]]</f>
        <v>0</v>
      </c>
      <c r="BR83">
        <f>+Casos_PN_CORR[[#This Row],[43964]]-Casos_PN_CORR[[#This Row],[43963]]</f>
        <v>0</v>
      </c>
      <c r="BS83">
        <f>+Casos_PN_CORR[[#This Row],[43965]]-Casos_PN_CORR[[#This Row],[43964]]</f>
        <v>0</v>
      </c>
      <c r="BT83">
        <f>+Casos_PN_CORR[[#This Row],[43966]]-Casos_PN_CORR[[#This Row],[43965]]</f>
        <v>0</v>
      </c>
      <c r="BU83">
        <f>+Casos_PN_CORR[[#This Row],[43967]]-Casos_PN_CORR[[#This Row],[43966]]</f>
        <v>0</v>
      </c>
      <c r="BV83">
        <f>+Casos_PN_CORR[[#This Row],[43968]]-Casos_PN_CORR[[#This Row],[43967]]</f>
        <v>0</v>
      </c>
      <c r="BW83">
        <f>+Casos_PN_CORR[[#This Row],[43969]]-Casos_PN_CORR[[#This Row],[43968]]</f>
        <v>0</v>
      </c>
      <c r="BX83">
        <f>+Casos_PN_CORR[[#This Row],[43970]]-Casos_PN_CORR[[#This Row],[43969]]</f>
        <v>0</v>
      </c>
      <c r="BY83">
        <f>+Casos_PN_CORR[[#This Row],[43971]]-Casos_PN_CORR[[#This Row],[43970]]</f>
        <v>0</v>
      </c>
      <c r="BZ83">
        <f>+Casos_PN_CORR[[#This Row],[43972]]-Casos_PN_CORR[[#This Row],[43971]]</f>
        <v>0</v>
      </c>
      <c r="CA83">
        <f>+Casos_PN_CORR[[#This Row],[43973]]-Casos_PN_CORR[[#This Row],[43972]]</f>
        <v>0</v>
      </c>
      <c r="CB83">
        <f>+Casos_PN_CORR[[#This Row],[43974]]-Casos_PN_CORR[[#This Row],[43973]]</f>
        <v>0</v>
      </c>
      <c r="CC83">
        <f>+Casos_PN_CORR[[#This Row],[43975]]-Casos_PN_CORR[[#This Row],[43974]]</f>
        <v>0</v>
      </c>
      <c r="CD83">
        <f>+Casos_PN_CORR[[#This Row],[43976]]-Casos_PN_CORR[[#This Row],[43975]]</f>
        <v>0</v>
      </c>
      <c r="CE83">
        <f>+Casos_PN_CORR[[#This Row],[43977]]-Casos_PN_CORR[[#This Row],[43976]]</f>
        <v>0</v>
      </c>
      <c r="CF83">
        <f>+Casos_PN_CORR[[#This Row],[43978]]-Casos_PN_CORR[[#This Row],[43977]]</f>
        <v>0</v>
      </c>
      <c r="CG83">
        <f>+Casos_PN_CORR[[#This Row],[43979]]-Casos_PN_CORR[[#This Row],[43978]]</f>
        <v>0</v>
      </c>
      <c r="CH83">
        <f>+Casos_PN_CORR[[#This Row],[43980]]-Casos_PN_CORR[[#This Row],[43979]]</f>
        <v>0</v>
      </c>
      <c r="CI83">
        <f>+Casos_PN_CORR[[#This Row],[43981]]-Casos_PN_CORR[[#This Row],[43980]]</f>
        <v>0</v>
      </c>
      <c r="CJ83">
        <f>+Casos_PN_CORR[[#This Row],[43982]]-Casos_PN_CORR[[#This Row],[43981]]</f>
        <v>0</v>
      </c>
      <c r="CK83">
        <f>+Casos_PN_CORR[[#This Row],[43983]]-Casos_PN_CORR[[#This Row],[43982]]</f>
        <v>0</v>
      </c>
      <c r="CL83">
        <f>+Casos_PN_CORR[[#This Row],[43984]]-Casos_PN_CORR[[#This Row],[43983]]</f>
        <v>0</v>
      </c>
      <c r="CM83">
        <f>+Casos_PN_CORR[[#This Row],[43985]]-Casos_PN_CORR[[#This Row],[43984]]</f>
        <v>0</v>
      </c>
      <c r="CN83">
        <f>+Casos_PN_CORR[[#This Row],[43986]]-Casos_PN_CORR[[#This Row],[43985]]</f>
        <v>0</v>
      </c>
      <c r="CO83">
        <f>+Casos_PN_CORR[[#This Row],[43987]]-Casos_PN_CORR[[#This Row],[43986]]</f>
        <v>14</v>
      </c>
      <c r="CP83">
        <f>+Casos_PN_CORR[[#This Row],[43988]]-Casos_PN_CORR[[#This Row],[43987]]</f>
        <v>0</v>
      </c>
      <c r="CQ83">
        <f>+Casos_PN_CORR[[#This Row],[43989]]-Casos_PN_CORR[[#This Row],[43988]]</f>
        <v>0</v>
      </c>
      <c r="CR83">
        <f>+Casos_PN_CORR[[#This Row],[43990]]-Casos_PN_CORR[[#This Row],[43989]]</f>
        <v>0</v>
      </c>
      <c r="CS83">
        <f>+Casos_PN_CORR[[#This Row],[43991]]-Casos_PN_CORR[[#This Row],[43990]]</f>
        <v>13</v>
      </c>
      <c r="CT83">
        <f>+Casos_PN_CORR[[#This Row],[43992]]-Casos_PN_CORR[[#This Row],[43991]]</f>
        <v>0</v>
      </c>
      <c r="CU83">
        <f>+Casos_PN_CORR[[#This Row],[43993]]-Casos_PN_CORR[[#This Row],[43992]]</f>
        <v>2</v>
      </c>
    </row>
    <row r="84" spans="1:99" x14ac:dyDescent="0.3">
      <c r="A84">
        <v>90201</v>
      </c>
      <c r="B84" s="2" t="s">
        <v>114</v>
      </c>
      <c r="C84" s="2" t="s">
        <v>435</v>
      </c>
      <c r="D84" s="2" t="s">
        <v>436</v>
      </c>
      <c r="E84" s="4">
        <f t="shared" si="1"/>
        <v>28</v>
      </c>
      <c r="F84">
        <f>+Casos_PN_CORR[[#This Row],[43900]]</f>
        <v>0</v>
      </c>
      <c r="G84">
        <f>+Casos_PN_CORR[[#This Row],[43901]]-Casos_PN_CORR[[#This Row],[43900]]</f>
        <v>0</v>
      </c>
      <c r="H84">
        <f>+Casos_PN_CORR[[#This Row],[43902]]-Casos_PN_CORR[[#This Row],[43901]]</f>
        <v>0</v>
      </c>
      <c r="I84">
        <f>+Casos_PN_CORR[[#This Row],[43903]]-Casos_PN_CORR[[#This Row],[43902]]</f>
        <v>0</v>
      </c>
      <c r="J84">
        <f>+Casos_PN_CORR[[#This Row],[43904]]-Casos_PN_CORR[[#This Row],[43903]]</f>
        <v>0</v>
      </c>
      <c r="K84">
        <f>+Casos_PN_CORR[[#This Row],[43905]]-Casos_PN_CORR[[#This Row],[43904]]</f>
        <v>0</v>
      </c>
      <c r="L84">
        <f>+Casos_PN_CORR[[#This Row],[43906]]-Casos_PN_CORR[[#This Row],[43905]]</f>
        <v>0</v>
      </c>
      <c r="M84">
        <f>+Casos_PN_CORR[[#This Row],[43907]]-Casos_PN_CORR[[#This Row],[43906]]</f>
        <v>0</v>
      </c>
      <c r="N84">
        <f>+Casos_PN_CORR[[#This Row],[43908]]-Casos_PN_CORR[[#This Row],[43907]]</f>
        <v>0</v>
      </c>
      <c r="O84">
        <f>+Casos_PN_CORR[[#This Row],[43909]]-Casos_PN_CORR[[#This Row],[43908]]</f>
        <v>0</v>
      </c>
      <c r="P84">
        <f>+Casos_PN_CORR[[#This Row],[43910]]-Casos_PN_CORR[[#This Row],[43909]]</f>
        <v>0</v>
      </c>
      <c r="Q84">
        <f>+Casos_PN_CORR[[#This Row],[43911]]-Casos_PN_CORR[[#This Row],[43910]]</f>
        <v>0</v>
      </c>
      <c r="R84">
        <f>+Casos_PN_CORR[[#This Row],[43912]]-Casos_PN_CORR[[#This Row],[43911]]</f>
        <v>0</v>
      </c>
      <c r="S84">
        <f>+Casos_PN_CORR[[#This Row],[43913]]-Casos_PN_CORR[[#This Row],[43912]]</f>
        <v>0</v>
      </c>
      <c r="T84">
        <f>+Casos_PN_CORR[[#This Row],[43914]]-Casos_PN_CORR[[#This Row],[43913]]</f>
        <v>0</v>
      </c>
      <c r="U84">
        <f>+Casos_PN_CORR[[#This Row],[43915]]-Casos_PN_CORR[[#This Row],[43914]]</f>
        <v>0</v>
      </c>
      <c r="V84">
        <f>+Casos_PN_CORR[[#This Row],[43916]]-Casos_PN_CORR[[#This Row],[43915]]</f>
        <v>0</v>
      </c>
      <c r="W84">
        <f>+Casos_PN_CORR[[#This Row],[43917]]-Casos_PN_CORR[[#This Row],[43916]]</f>
        <v>0</v>
      </c>
      <c r="X84">
        <f>+Casos_PN_CORR[[#This Row],[43918]]-Casos_PN_CORR[[#This Row],[43917]]</f>
        <v>0</v>
      </c>
      <c r="Y84">
        <f>+Casos_PN_CORR[[#This Row],[43919]]-Casos_PN_CORR[[#This Row],[43918]]</f>
        <v>0</v>
      </c>
      <c r="Z84">
        <f>+Casos_PN_CORR[[#This Row],[43920]]-Casos_PN_CORR[[#This Row],[43919]]</f>
        <v>0</v>
      </c>
      <c r="AA84">
        <f>+Casos_PN_CORR[[#This Row],[43921]]-Casos_PN_CORR[[#This Row],[43920]]</f>
        <v>0</v>
      </c>
      <c r="AB84">
        <f>+Casos_PN_CORR[[#This Row],[43922]]-Casos_PN_CORR[[#This Row],[43921]]</f>
        <v>0</v>
      </c>
      <c r="AC84">
        <f>+Casos_PN_CORR[[#This Row],[43923]]-Casos_PN_CORR[[#This Row],[43922]]</f>
        <v>0</v>
      </c>
      <c r="AD84">
        <f>+Casos_PN_CORR[[#This Row],[43924]]-Casos_PN_CORR[[#This Row],[43923]]</f>
        <v>0</v>
      </c>
      <c r="AE84">
        <f>+Casos_PN_CORR[[#This Row],[43925]]-Casos_PN_CORR[[#This Row],[43924]]</f>
        <v>0</v>
      </c>
      <c r="AF84">
        <f>+Casos_PN_CORR[[#This Row],[43926]]-Casos_PN_CORR[[#This Row],[43925]]</f>
        <v>0</v>
      </c>
      <c r="AG84">
        <f>+Casos_PN_CORR[[#This Row],[43927]]-Casos_PN_CORR[[#This Row],[43926]]</f>
        <v>0</v>
      </c>
      <c r="AH84">
        <f>+Casos_PN_CORR[[#This Row],[43928]]-Casos_PN_CORR[[#This Row],[43927]]</f>
        <v>0</v>
      </c>
      <c r="AI84">
        <f>+Casos_PN_CORR[[#This Row],[43929]]-Casos_PN_CORR[[#This Row],[43928]]</f>
        <v>0</v>
      </c>
      <c r="AJ84">
        <f>+Casos_PN_CORR[[#This Row],[43930]]-Casos_PN_CORR[[#This Row],[43929]]</f>
        <v>0</v>
      </c>
      <c r="AK84">
        <f>+Casos_PN_CORR[[#This Row],[43931]]-Casos_PN_CORR[[#This Row],[43930]]</f>
        <v>0</v>
      </c>
      <c r="AL84">
        <f>+Casos_PN_CORR[[#This Row],[43932]]-Casos_PN_CORR[[#This Row],[43931]]</f>
        <v>0</v>
      </c>
      <c r="AM84">
        <f>+Casos_PN_CORR[[#This Row],[43933]]-Casos_PN_CORR[[#This Row],[43932]]</f>
        <v>0</v>
      </c>
      <c r="AN84">
        <f>+Casos_PN_CORR[[#This Row],[43934]]-Casos_PN_CORR[[#This Row],[43933]]</f>
        <v>0</v>
      </c>
      <c r="AO84">
        <f>+Casos_PN_CORR[[#This Row],[43935]]-Casos_PN_CORR[[#This Row],[43934]]</f>
        <v>0</v>
      </c>
      <c r="AP84">
        <f>+Casos_PN_CORR[[#This Row],[43936]]-Casos_PN_CORR[[#This Row],[43935]]</f>
        <v>0</v>
      </c>
      <c r="AQ84">
        <f>+Casos_PN_CORR[[#This Row],[43937]]-Casos_PN_CORR[[#This Row],[43936]]</f>
        <v>0</v>
      </c>
      <c r="AR84">
        <f>+Casos_PN_CORR[[#This Row],[43938]]-Casos_PN_CORR[[#This Row],[43937]]</f>
        <v>0</v>
      </c>
      <c r="AS84">
        <f>+Casos_PN_CORR[[#This Row],[43939]]-Casos_PN_CORR[[#This Row],[43938]]</f>
        <v>0</v>
      </c>
      <c r="AT84">
        <f>+Casos_PN_CORR[[#This Row],[43940]]-Casos_PN_CORR[[#This Row],[43939]]</f>
        <v>0</v>
      </c>
      <c r="AU84">
        <f>+Casos_PN_CORR[[#This Row],[43941]]-Casos_PN_CORR[[#This Row],[43940]]</f>
        <v>0</v>
      </c>
      <c r="AV84">
        <f>+Casos_PN_CORR[[#This Row],[43942]]-Casos_PN_CORR[[#This Row],[43941]]</f>
        <v>0</v>
      </c>
      <c r="AW84">
        <f>+Casos_PN_CORR[[#This Row],[43943]]-Casos_PN_CORR[[#This Row],[43942]]</f>
        <v>0</v>
      </c>
      <c r="AX84">
        <f>+Casos_PN_CORR[[#This Row],[43944]]-Casos_PN_CORR[[#This Row],[43943]]</f>
        <v>0</v>
      </c>
      <c r="AY84">
        <f>+Casos_PN_CORR[[#This Row],[43945]]-Casos_PN_CORR[[#This Row],[43944]]</f>
        <v>0</v>
      </c>
      <c r="AZ84">
        <f>+Casos_PN_CORR[[#This Row],[43946]]-Casos_PN_CORR[[#This Row],[43945]]</f>
        <v>0</v>
      </c>
      <c r="BA84">
        <f>+Casos_PN_CORR[[#This Row],[43947]]-Casos_PN_CORR[[#This Row],[43946]]</f>
        <v>0</v>
      </c>
      <c r="BB84">
        <f>+Casos_PN_CORR[[#This Row],[43948]]-Casos_PN_CORR[[#This Row],[43947]]</f>
        <v>0</v>
      </c>
      <c r="BC84">
        <f>+Casos_PN_CORR[[#This Row],[43949]]-Casos_PN_CORR[[#This Row],[43948]]</f>
        <v>0</v>
      </c>
      <c r="BD84">
        <f>+Casos_PN_CORR[[#This Row],[43950]]-Casos_PN_CORR[[#This Row],[43949]]</f>
        <v>0</v>
      </c>
      <c r="BE84">
        <f>+Casos_PN_CORR[[#This Row],[43951]]-Casos_PN_CORR[[#This Row],[43950]]</f>
        <v>0</v>
      </c>
      <c r="BF84">
        <f>+Casos_PN_CORR[[#This Row],[43952]]-Casos_PN_CORR[[#This Row],[43951]]</f>
        <v>0</v>
      </c>
      <c r="BG84">
        <f>+Casos_PN_CORR[[#This Row],[43953]]-Casos_PN_CORR[[#This Row],[43952]]</f>
        <v>0</v>
      </c>
      <c r="BH84">
        <f>+Casos_PN_CORR[[#This Row],[43954]]-Casos_PN_CORR[[#This Row],[43953]]</f>
        <v>0</v>
      </c>
      <c r="BI84">
        <f>+Casos_PN_CORR[[#This Row],[43955]]-Casos_PN_CORR[[#This Row],[43954]]</f>
        <v>0</v>
      </c>
      <c r="BJ84">
        <f>+Casos_PN_CORR[[#This Row],[43956]]-Casos_PN_CORR[[#This Row],[43955]]</f>
        <v>0</v>
      </c>
      <c r="BK84">
        <f>+Casos_PN_CORR[[#This Row],[43957]]-Casos_PN_CORR[[#This Row],[43956]]</f>
        <v>0</v>
      </c>
      <c r="BL84">
        <f>+Casos_PN_CORR[[#This Row],[43958]]-Casos_PN_CORR[[#This Row],[43957]]</f>
        <v>0</v>
      </c>
      <c r="BM84">
        <f>+Casos_PN_CORR[[#This Row],[43959]]-Casos_PN_CORR[[#This Row],[43958]]</f>
        <v>0</v>
      </c>
      <c r="BN84">
        <f>+Casos_PN_CORR[[#This Row],[43960]]-Casos_PN_CORR[[#This Row],[43959]]</f>
        <v>0</v>
      </c>
      <c r="BO84">
        <f>+Casos_PN_CORR[[#This Row],[43961]]-Casos_PN_CORR[[#This Row],[43960]]</f>
        <v>0</v>
      </c>
      <c r="BP84">
        <f>+Casos_PN_CORR[[#This Row],[43962]]-Casos_PN_CORR[[#This Row],[43961]]</f>
        <v>0</v>
      </c>
      <c r="BQ84">
        <f>+Casos_PN_CORR[[#This Row],[43963]]-Casos_PN_CORR[[#This Row],[43962]]</f>
        <v>0</v>
      </c>
      <c r="BR84">
        <f>+Casos_PN_CORR[[#This Row],[43964]]-Casos_PN_CORR[[#This Row],[43963]]</f>
        <v>0</v>
      </c>
      <c r="BS84">
        <f>+Casos_PN_CORR[[#This Row],[43965]]-Casos_PN_CORR[[#This Row],[43964]]</f>
        <v>0</v>
      </c>
      <c r="BT84">
        <f>+Casos_PN_CORR[[#This Row],[43966]]-Casos_PN_CORR[[#This Row],[43965]]</f>
        <v>0</v>
      </c>
      <c r="BU84">
        <f>+Casos_PN_CORR[[#This Row],[43967]]-Casos_PN_CORR[[#This Row],[43966]]</f>
        <v>0</v>
      </c>
      <c r="BV84">
        <f>+Casos_PN_CORR[[#This Row],[43968]]-Casos_PN_CORR[[#This Row],[43967]]</f>
        <v>0</v>
      </c>
      <c r="BW84">
        <f>+Casos_PN_CORR[[#This Row],[43969]]-Casos_PN_CORR[[#This Row],[43968]]</f>
        <v>0</v>
      </c>
      <c r="BX84">
        <f>+Casos_PN_CORR[[#This Row],[43970]]-Casos_PN_CORR[[#This Row],[43969]]</f>
        <v>0</v>
      </c>
      <c r="BY84">
        <f>+Casos_PN_CORR[[#This Row],[43971]]-Casos_PN_CORR[[#This Row],[43970]]</f>
        <v>0</v>
      </c>
      <c r="BZ84">
        <f>+Casos_PN_CORR[[#This Row],[43972]]-Casos_PN_CORR[[#This Row],[43971]]</f>
        <v>0</v>
      </c>
      <c r="CA84">
        <f>+Casos_PN_CORR[[#This Row],[43973]]-Casos_PN_CORR[[#This Row],[43972]]</f>
        <v>0</v>
      </c>
      <c r="CB84">
        <f>+Casos_PN_CORR[[#This Row],[43974]]-Casos_PN_CORR[[#This Row],[43973]]</f>
        <v>0</v>
      </c>
      <c r="CC84">
        <f>+Casos_PN_CORR[[#This Row],[43975]]-Casos_PN_CORR[[#This Row],[43974]]</f>
        <v>0</v>
      </c>
      <c r="CD84">
        <f>+Casos_PN_CORR[[#This Row],[43976]]-Casos_PN_CORR[[#This Row],[43975]]</f>
        <v>0</v>
      </c>
      <c r="CE84">
        <f>+Casos_PN_CORR[[#This Row],[43977]]-Casos_PN_CORR[[#This Row],[43976]]</f>
        <v>0</v>
      </c>
      <c r="CF84">
        <f>+Casos_PN_CORR[[#This Row],[43978]]-Casos_PN_CORR[[#This Row],[43977]]</f>
        <v>0</v>
      </c>
      <c r="CG84">
        <f>+Casos_PN_CORR[[#This Row],[43979]]-Casos_PN_CORR[[#This Row],[43978]]</f>
        <v>0</v>
      </c>
      <c r="CH84">
        <f>+Casos_PN_CORR[[#This Row],[43980]]-Casos_PN_CORR[[#This Row],[43979]]</f>
        <v>0</v>
      </c>
      <c r="CI84">
        <f>+Casos_PN_CORR[[#This Row],[43981]]-Casos_PN_CORR[[#This Row],[43980]]</f>
        <v>0</v>
      </c>
      <c r="CJ84">
        <f>+Casos_PN_CORR[[#This Row],[43982]]-Casos_PN_CORR[[#This Row],[43981]]</f>
        <v>0</v>
      </c>
      <c r="CK84">
        <f>+Casos_PN_CORR[[#This Row],[43983]]-Casos_PN_CORR[[#This Row],[43982]]</f>
        <v>0</v>
      </c>
      <c r="CL84">
        <f>+Casos_PN_CORR[[#This Row],[43984]]-Casos_PN_CORR[[#This Row],[43983]]</f>
        <v>0</v>
      </c>
      <c r="CM84">
        <f>+Casos_PN_CORR[[#This Row],[43985]]-Casos_PN_CORR[[#This Row],[43984]]</f>
        <v>0</v>
      </c>
      <c r="CN84">
        <f>+Casos_PN_CORR[[#This Row],[43986]]-Casos_PN_CORR[[#This Row],[43985]]</f>
        <v>0</v>
      </c>
      <c r="CO84">
        <f>+Casos_PN_CORR[[#This Row],[43987]]-Casos_PN_CORR[[#This Row],[43986]]</f>
        <v>25</v>
      </c>
      <c r="CP84">
        <f>+Casos_PN_CORR[[#This Row],[43988]]-Casos_PN_CORR[[#This Row],[43987]]</f>
        <v>0</v>
      </c>
      <c r="CQ84">
        <f>+Casos_PN_CORR[[#This Row],[43989]]-Casos_PN_CORR[[#This Row],[43988]]</f>
        <v>0</v>
      </c>
      <c r="CR84">
        <f>+Casos_PN_CORR[[#This Row],[43990]]-Casos_PN_CORR[[#This Row],[43989]]</f>
        <v>0</v>
      </c>
      <c r="CS84">
        <f>+Casos_PN_CORR[[#This Row],[43991]]-Casos_PN_CORR[[#This Row],[43990]]</f>
        <v>2</v>
      </c>
      <c r="CT84">
        <f>+Casos_PN_CORR[[#This Row],[43992]]-Casos_PN_CORR[[#This Row],[43991]]</f>
        <v>0</v>
      </c>
      <c r="CU84">
        <f>+Casos_PN_CORR[[#This Row],[43993]]-Casos_PN_CORR[[#This Row],[43992]]</f>
        <v>1</v>
      </c>
    </row>
    <row r="85" spans="1:99" x14ac:dyDescent="0.3">
      <c r="A85">
        <v>90902</v>
      </c>
      <c r="B85" s="2" t="s">
        <v>114</v>
      </c>
      <c r="C85" s="2" t="s">
        <v>181</v>
      </c>
      <c r="D85" s="2" t="s">
        <v>479</v>
      </c>
      <c r="E85" s="4">
        <f t="shared" si="1"/>
        <v>26</v>
      </c>
      <c r="F85">
        <f>+Casos_PN_CORR[[#This Row],[43900]]</f>
        <v>0</v>
      </c>
      <c r="G85">
        <f>+Casos_PN_CORR[[#This Row],[43901]]-Casos_PN_CORR[[#This Row],[43900]]</f>
        <v>0</v>
      </c>
      <c r="H85">
        <f>+Casos_PN_CORR[[#This Row],[43902]]-Casos_PN_CORR[[#This Row],[43901]]</f>
        <v>0</v>
      </c>
      <c r="I85">
        <f>+Casos_PN_CORR[[#This Row],[43903]]-Casos_PN_CORR[[#This Row],[43902]]</f>
        <v>0</v>
      </c>
      <c r="J85">
        <f>+Casos_PN_CORR[[#This Row],[43904]]-Casos_PN_CORR[[#This Row],[43903]]</f>
        <v>0</v>
      </c>
      <c r="K85">
        <f>+Casos_PN_CORR[[#This Row],[43905]]-Casos_PN_CORR[[#This Row],[43904]]</f>
        <v>0</v>
      </c>
      <c r="L85">
        <f>+Casos_PN_CORR[[#This Row],[43906]]-Casos_PN_CORR[[#This Row],[43905]]</f>
        <v>0</v>
      </c>
      <c r="M85">
        <f>+Casos_PN_CORR[[#This Row],[43907]]-Casos_PN_CORR[[#This Row],[43906]]</f>
        <v>0</v>
      </c>
      <c r="N85">
        <f>+Casos_PN_CORR[[#This Row],[43908]]-Casos_PN_CORR[[#This Row],[43907]]</f>
        <v>0</v>
      </c>
      <c r="O85">
        <f>+Casos_PN_CORR[[#This Row],[43909]]-Casos_PN_CORR[[#This Row],[43908]]</f>
        <v>0</v>
      </c>
      <c r="P85">
        <f>+Casos_PN_CORR[[#This Row],[43910]]-Casos_PN_CORR[[#This Row],[43909]]</f>
        <v>0</v>
      </c>
      <c r="Q85">
        <f>+Casos_PN_CORR[[#This Row],[43911]]-Casos_PN_CORR[[#This Row],[43910]]</f>
        <v>0</v>
      </c>
      <c r="R85">
        <f>+Casos_PN_CORR[[#This Row],[43912]]-Casos_PN_CORR[[#This Row],[43911]]</f>
        <v>0</v>
      </c>
      <c r="S85">
        <f>+Casos_PN_CORR[[#This Row],[43913]]-Casos_PN_CORR[[#This Row],[43912]]</f>
        <v>0</v>
      </c>
      <c r="T85">
        <f>+Casos_PN_CORR[[#This Row],[43914]]-Casos_PN_CORR[[#This Row],[43913]]</f>
        <v>0</v>
      </c>
      <c r="U85">
        <f>+Casos_PN_CORR[[#This Row],[43915]]-Casos_PN_CORR[[#This Row],[43914]]</f>
        <v>0</v>
      </c>
      <c r="V85">
        <f>+Casos_PN_CORR[[#This Row],[43916]]-Casos_PN_CORR[[#This Row],[43915]]</f>
        <v>0</v>
      </c>
      <c r="W85">
        <f>+Casos_PN_CORR[[#This Row],[43917]]-Casos_PN_CORR[[#This Row],[43916]]</f>
        <v>0</v>
      </c>
      <c r="X85">
        <f>+Casos_PN_CORR[[#This Row],[43918]]-Casos_PN_CORR[[#This Row],[43917]]</f>
        <v>0</v>
      </c>
      <c r="Y85">
        <f>+Casos_PN_CORR[[#This Row],[43919]]-Casos_PN_CORR[[#This Row],[43918]]</f>
        <v>0</v>
      </c>
      <c r="Z85">
        <f>+Casos_PN_CORR[[#This Row],[43920]]-Casos_PN_CORR[[#This Row],[43919]]</f>
        <v>0</v>
      </c>
      <c r="AA85">
        <f>+Casos_PN_CORR[[#This Row],[43921]]-Casos_PN_CORR[[#This Row],[43920]]</f>
        <v>0</v>
      </c>
      <c r="AB85">
        <f>+Casos_PN_CORR[[#This Row],[43922]]-Casos_PN_CORR[[#This Row],[43921]]</f>
        <v>0</v>
      </c>
      <c r="AC85">
        <f>+Casos_PN_CORR[[#This Row],[43923]]-Casos_PN_CORR[[#This Row],[43922]]</f>
        <v>0</v>
      </c>
      <c r="AD85">
        <f>+Casos_PN_CORR[[#This Row],[43924]]-Casos_PN_CORR[[#This Row],[43923]]</f>
        <v>0</v>
      </c>
      <c r="AE85">
        <f>+Casos_PN_CORR[[#This Row],[43925]]-Casos_PN_CORR[[#This Row],[43924]]</f>
        <v>0</v>
      </c>
      <c r="AF85">
        <f>+Casos_PN_CORR[[#This Row],[43926]]-Casos_PN_CORR[[#This Row],[43925]]</f>
        <v>0</v>
      </c>
      <c r="AG85">
        <f>+Casos_PN_CORR[[#This Row],[43927]]-Casos_PN_CORR[[#This Row],[43926]]</f>
        <v>0</v>
      </c>
      <c r="AH85">
        <f>+Casos_PN_CORR[[#This Row],[43928]]-Casos_PN_CORR[[#This Row],[43927]]</f>
        <v>0</v>
      </c>
      <c r="AI85">
        <f>+Casos_PN_CORR[[#This Row],[43929]]-Casos_PN_CORR[[#This Row],[43928]]</f>
        <v>0</v>
      </c>
      <c r="AJ85">
        <f>+Casos_PN_CORR[[#This Row],[43930]]-Casos_PN_CORR[[#This Row],[43929]]</f>
        <v>0</v>
      </c>
      <c r="AK85">
        <f>+Casos_PN_CORR[[#This Row],[43931]]-Casos_PN_CORR[[#This Row],[43930]]</f>
        <v>0</v>
      </c>
      <c r="AL85">
        <f>+Casos_PN_CORR[[#This Row],[43932]]-Casos_PN_CORR[[#This Row],[43931]]</f>
        <v>0</v>
      </c>
      <c r="AM85">
        <f>+Casos_PN_CORR[[#This Row],[43933]]-Casos_PN_CORR[[#This Row],[43932]]</f>
        <v>0</v>
      </c>
      <c r="AN85">
        <f>+Casos_PN_CORR[[#This Row],[43934]]-Casos_PN_CORR[[#This Row],[43933]]</f>
        <v>0</v>
      </c>
      <c r="AO85">
        <f>+Casos_PN_CORR[[#This Row],[43935]]-Casos_PN_CORR[[#This Row],[43934]]</f>
        <v>0</v>
      </c>
      <c r="AP85">
        <f>+Casos_PN_CORR[[#This Row],[43936]]-Casos_PN_CORR[[#This Row],[43935]]</f>
        <v>0</v>
      </c>
      <c r="AQ85">
        <f>+Casos_PN_CORR[[#This Row],[43937]]-Casos_PN_CORR[[#This Row],[43936]]</f>
        <v>0</v>
      </c>
      <c r="AR85">
        <f>+Casos_PN_CORR[[#This Row],[43938]]-Casos_PN_CORR[[#This Row],[43937]]</f>
        <v>0</v>
      </c>
      <c r="AS85">
        <f>+Casos_PN_CORR[[#This Row],[43939]]-Casos_PN_CORR[[#This Row],[43938]]</f>
        <v>0</v>
      </c>
      <c r="AT85">
        <f>+Casos_PN_CORR[[#This Row],[43940]]-Casos_PN_CORR[[#This Row],[43939]]</f>
        <v>0</v>
      </c>
      <c r="AU85">
        <f>+Casos_PN_CORR[[#This Row],[43941]]-Casos_PN_CORR[[#This Row],[43940]]</f>
        <v>0</v>
      </c>
      <c r="AV85">
        <f>+Casos_PN_CORR[[#This Row],[43942]]-Casos_PN_CORR[[#This Row],[43941]]</f>
        <v>0</v>
      </c>
      <c r="AW85">
        <f>+Casos_PN_CORR[[#This Row],[43943]]-Casos_PN_CORR[[#This Row],[43942]]</f>
        <v>0</v>
      </c>
      <c r="AX85">
        <f>+Casos_PN_CORR[[#This Row],[43944]]-Casos_PN_CORR[[#This Row],[43943]]</f>
        <v>0</v>
      </c>
      <c r="AY85">
        <f>+Casos_PN_CORR[[#This Row],[43945]]-Casos_PN_CORR[[#This Row],[43944]]</f>
        <v>0</v>
      </c>
      <c r="AZ85">
        <f>+Casos_PN_CORR[[#This Row],[43946]]-Casos_PN_CORR[[#This Row],[43945]]</f>
        <v>0</v>
      </c>
      <c r="BA85">
        <f>+Casos_PN_CORR[[#This Row],[43947]]-Casos_PN_CORR[[#This Row],[43946]]</f>
        <v>0</v>
      </c>
      <c r="BB85">
        <f>+Casos_PN_CORR[[#This Row],[43948]]-Casos_PN_CORR[[#This Row],[43947]]</f>
        <v>0</v>
      </c>
      <c r="BC85">
        <f>+Casos_PN_CORR[[#This Row],[43949]]-Casos_PN_CORR[[#This Row],[43948]]</f>
        <v>0</v>
      </c>
      <c r="BD85">
        <f>+Casos_PN_CORR[[#This Row],[43950]]-Casos_PN_CORR[[#This Row],[43949]]</f>
        <v>0</v>
      </c>
      <c r="BE85">
        <f>+Casos_PN_CORR[[#This Row],[43951]]-Casos_PN_CORR[[#This Row],[43950]]</f>
        <v>0</v>
      </c>
      <c r="BF85">
        <f>+Casos_PN_CORR[[#This Row],[43952]]-Casos_PN_CORR[[#This Row],[43951]]</f>
        <v>0</v>
      </c>
      <c r="BG85">
        <f>+Casos_PN_CORR[[#This Row],[43953]]-Casos_PN_CORR[[#This Row],[43952]]</f>
        <v>0</v>
      </c>
      <c r="BH85">
        <f>+Casos_PN_CORR[[#This Row],[43954]]-Casos_PN_CORR[[#This Row],[43953]]</f>
        <v>0</v>
      </c>
      <c r="BI85">
        <f>+Casos_PN_CORR[[#This Row],[43955]]-Casos_PN_CORR[[#This Row],[43954]]</f>
        <v>0</v>
      </c>
      <c r="BJ85">
        <f>+Casos_PN_CORR[[#This Row],[43956]]-Casos_PN_CORR[[#This Row],[43955]]</f>
        <v>0</v>
      </c>
      <c r="BK85">
        <f>+Casos_PN_CORR[[#This Row],[43957]]-Casos_PN_CORR[[#This Row],[43956]]</f>
        <v>0</v>
      </c>
      <c r="BL85">
        <f>+Casos_PN_CORR[[#This Row],[43958]]-Casos_PN_CORR[[#This Row],[43957]]</f>
        <v>0</v>
      </c>
      <c r="BM85">
        <f>+Casos_PN_CORR[[#This Row],[43959]]-Casos_PN_CORR[[#This Row],[43958]]</f>
        <v>0</v>
      </c>
      <c r="BN85">
        <f>+Casos_PN_CORR[[#This Row],[43960]]-Casos_PN_CORR[[#This Row],[43959]]</f>
        <v>0</v>
      </c>
      <c r="BO85">
        <f>+Casos_PN_CORR[[#This Row],[43961]]-Casos_PN_CORR[[#This Row],[43960]]</f>
        <v>0</v>
      </c>
      <c r="BP85">
        <f>+Casos_PN_CORR[[#This Row],[43962]]-Casos_PN_CORR[[#This Row],[43961]]</f>
        <v>0</v>
      </c>
      <c r="BQ85">
        <f>+Casos_PN_CORR[[#This Row],[43963]]-Casos_PN_CORR[[#This Row],[43962]]</f>
        <v>0</v>
      </c>
      <c r="BR85">
        <f>+Casos_PN_CORR[[#This Row],[43964]]-Casos_PN_CORR[[#This Row],[43963]]</f>
        <v>0</v>
      </c>
      <c r="BS85">
        <f>+Casos_PN_CORR[[#This Row],[43965]]-Casos_PN_CORR[[#This Row],[43964]]</f>
        <v>0</v>
      </c>
      <c r="BT85">
        <f>+Casos_PN_CORR[[#This Row],[43966]]-Casos_PN_CORR[[#This Row],[43965]]</f>
        <v>0</v>
      </c>
      <c r="BU85">
        <f>+Casos_PN_CORR[[#This Row],[43967]]-Casos_PN_CORR[[#This Row],[43966]]</f>
        <v>0</v>
      </c>
      <c r="BV85">
        <f>+Casos_PN_CORR[[#This Row],[43968]]-Casos_PN_CORR[[#This Row],[43967]]</f>
        <v>0</v>
      </c>
      <c r="BW85">
        <f>+Casos_PN_CORR[[#This Row],[43969]]-Casos_PN_CORR[[#This Row],[43968]]</f>
        <v>0</v>
      </c>
      <c r="BX85">
        <f>+Casos_PN_CORR[[#This Row],[43970]]-Casos_PN_CORR[[#This Row],[43969]]</f>
        <v>0</v>
      </c>
      <c r="BY85">
        <f>+Casos_PN_CORR[[#This Row],[43971]]-Casos_PN_CORR[[#This Row],[43970]]</f>
        <v>0</v>
      </c>
      <c r="BZ85">
        <f>+Casos_PN_CORR[[#This Row],[43972]]-Casos_PN_CORR[[#This Row],[43971]]</f>
        <v>0</v>
      </c>
      <c r="CA85">
        <f>+Casos_PN_CORR[[#This Row],[43973]]-Casos_PN_CORR[[#This Row],[43972]]</f>
        <v>0</v>
      </c>
      <c r="CB85">
        <f>+Casos_PN_CORR[[#This Row],[43974]]-Casos_PN_CORR[[#This Row],[43973]]</f>
        <v>0</v>
      </c>
      <c r="CC85">
        <f>+Casos_PN_CORR[[#This Row],[43975]]-Casos_PN_CORR[[#This Row],[43974]]</f>
        <v>0</v>
      </c>
      <c r="CD85">
        <f>+Casos_PN_CORR[[#This Row],[43976]]-Casos_PN_CORR[[#This Row],[43975]]</f>
        <v>0</v>
      </c>
      <c r="CE85">
        <f>+Casos_PN_CORR[[#This Row],[43977]]-Casos_PN_CORR[[#This Row],[43976]]</f>
        <v>0</v>
      </c>
      <c r="CF85">
        <f>+Casos_PN_CORR[[#This Row],[43978]]-Casos_PN_CORR[[#This Row],[43977]]</f>
        <v>0</v>
      </c>
      <c r="CG85">
        <f>+Casos_PN_CORR[[#This Row],[43979]]-Casos_PN_CORR[[#This Row],[43978]]</f>
        <v>0</v>
      </c>
      <c r="CH85">
        <f>+Casos_PN_CORR[[#This Row],[43980]]-Casos_PN_CORR[[#This Row],[43979]]</f>
        <v>0</v>
      </c>
      <c r="CI85">
        <f>+Casos_PN_CORR[[#This Row],[43981]]-Casos_PN_CORR[[#This Row],[43980]]</f>
        <v>0</v>
      </c>
      <c r="CJ85">
        <f>+Casos_PN_CORR[[#This Row],[43982]]-Casos_PN_CORR[[#This Row],[43981]]</f>
        <v>0</v>
      </c>
      <c r="CK85">
        <f>+Casos_PN_CORR[[#This Row],[43983]]-Casos_PN_CORR[[#This Row],[43982]]</f>
        <v>0</v>
      </c>
      <c r="CL85">
        <f>+Casos_PN_CORR[[#This Row],[43984]]-Casos_PN_CORR[[#This Row],[43983]]</f>
        <v>0</v>
      </c>
      <c r="CM85">
        <f>+Casos_PN_CORR[[#This Row],[43985]]-Casos_PN_CORR[[#This Row],[43984]]</f>
        <v>0</v>
      </c>
      <c r="CN85">
        <f>+Casos_PN_CORR[[#This Row],[43986]]-Casos_PN_CORR[[#This Row],[43985]]</f>
        <v>0</v>
      </c>
      <c r="CO85">
        <f>+Casos_PN_CORR[[#This Row],[43987]]-Casos_PN_CORR[[#This Row],[43986]]</f>
        <v>24</v>
      </c>
      <c r="CP85">
        <f>+Casos_PN_CORR[[#This Row],[43988]]-Casos_PN_CORR[[#This Row],[43987]]</f>
        <v>0</v>
      </c>
      <c r="CQ85">
        <f>+Casos_PN_CORR[[#This Row],[43989]]-Casos_PN_CORR[[#This Row],[43988]]</f>
        <v>0</v>
      </c>
      <c r="CR85">
        <f>+Casos_PN_CORR[[#This Row],[43990]]-Casos_PN_CORR[[#This Row],[43989]]</f>
        <v>0</v>
      </c>
      <c r="CS85">
        <f>+Casos_PN_CORR[[#This Row],[43991]]-Casos_PN_CORR[[#This Row],[43990]]</f>
        <v>2</v>
      </c>
      <c r="CT85">
        <f>+Casos_PN_CORR[[#This Row],[43992]]-Casos_PN_CORR[[#This Row],[43991]]</f>
        <v>0</v>
      </c>
      <c r="CU85">
        <f>+Casos_PN_CORR[[#This Row],[43993]]-Casos_PN_CORR[[#This Row],[43992]]</f>
        <v>0</v>
      </c>
    </row>
    <row r="86" spans="1:99" x14ac:dyDescent="0.3">
      <c r="A86">
        <v>120103</v>
      </c>
      <c r="B86" s="2" t="s">
        <v>191</v>
      </c>
      <c r="C86" s="2" t="s">
        <v>289</v>
      </c>
      <c r="D86" s="2" t="s">
        <v>480</v>
      </c>
      <c r="E86" s="4">
        <f t="shared" si="1"/>
        <v>25</v>
      </c>
      <c r="F86">
        <f>+Casos_PN_CORR[[#This Row],[43900]]</f>
        <v>0</v>
      </c>
      <c r="G86">
        <f>+Casos_PN_CORR[[#This Row],[43901]]-Casos_PN_CORR[[#This Row],[43900]]</f>
        <v>0</v>
      </c>
      <c r="H86">
        <f>+Casos_PN_CORR[[#This Row],[43902]]-Casos_PN_CORR[[#This Row],[43901]]</f>
        <v>0</v>
      </c>
      <c r="I86">
        <f>+Casos_PN_CORR[[#This Row],[43903]]-Casos_PN_CORR[[#This Row],[43902]]</f>
        <v>0</v>
      </c>
      <c r="J86">
        <f>+Casos_PN_CORR[[#This Row],[43904]]-Casos_PN_CORR[[#This Row],[43903]]</f>
        <v>0</v>
      </c>
      <c r="K86">
        <f>+Casos_PN_CORR[[#This Row],[43905]]-Casos_PN_CORR[[#This Row],[43904]]</f>
        <v>0</v>
      </c>
      <c r="L86">
        <f>+Casos_PN_CORR[[#This Row],[43906]]-Casos_PN_CORR[[#This Row],[43905]]</f>
        <v>0</v>
      </c>
      <c r="M86">
        <f>+Casos_PN_CORR[[#This Row],[43907]]-Casos_PN_CORR[[#This Row],[43906]]</f>
        <v>0</v>
      </c>
      <c r="N86">
        <f>+Casos_PN_CORR[[#This Row],[43908]]-Casos_PN_CORR[[#This Row],[43907]]</f>
        <v>0</v>
      </c>
      <c r="O86">
        <f>+Casos_PN_CORR[[#This Row],[43909]]-Casos_PN_CORR[[#This Row],[43908]]</f>
        <v>0</v>
      </c>
      <c r="P86">
        <f>+Casos_PN_CORR[[#This Row],[43910]]-Casos_PN_CORR[[#This Row],[43909]]</f>
        <v>0</v>
      </c>
      <c r="Q86">
        <f>+Casos_PN_CORR[[#This Row],[43911]]-Casos_PN_CORR[[#This Row],[43910]]</f>
        <v>0</v>
      </c>
      <c r="R86">
        <f>+Casos_PN_CORR[[#This Row],[43912]]-Casos_PN_CORR[[#This Row],[43911]]</f>
        <v>0</v>
      </c>
      <c r="S86">
        <f>+Casos_PN_CORR[[#This Row],[43913]]-Casos_PN_CORR[[#This Row],[43912]]</f>
        <v>0</v>
      </c>
      <c r="T86">
        <f>+Casos_PN_CORR[[#This Row],[43914]]-Casos_PN_CORR[[#This Row],[43913]]</f>
        <v>0</v>
      </c>
      <c r="U86">
        <f>+Casos_PN_CORR[[#This Row],[43915]]-Casos_PN_CORR[[#This Row],[43914]]</f>
        <v>0</v>
      </c>
      <c r="V86">
        <f>+Casos_PN_CORR[[#This Row],[43916]]-Casos_PN_CORR[[#This Row],[43915]]</f>
        <v>0</v>
      </c>
      <c r="W86">
        <f>+Casos_PN_CORR[[#This Row],[43917]]-Casos_PN_CORR[[#This Row],[43916]]</f>
        <v>0</v>
      </c>
      <c r="X86">
        <f>+Casos_PN_CORR[[#This Row],[43918]]-Casos_PN_CORR[[#This Row],[43917]]</f>
        <v>0</v>
      </c>
      <c r="Y86">
        <f>+Casos_PN_CORR[[#This Row],[43919]]-Casos_PN_CORR[[#This Row],[43918]]</f>
        <v>0</v>
      </c>
      <c r="Z86">
        <f>+Casos_PN_CORR[[#This Row],[43920]]-Casos_PN_CORR[[#This Row],[43919]]</f>
        <v>0</v>
      </c>
      <c r="AA86">
        <f>+Casos_PN_CORR[[#This Row],[43921]]-Casos_PN_CORR[[#This Row],[43920]]</f>
        <v>0</v>
      </c>
      <c r="AB86">
        <f>+Casos_PN_CORR[[#This Row],[43922]]-Casos_PN_CORR[[#This Row],[43921]]</f>
        <v>0</v>
      </c>
      <c r="AC86">
        <f>+Casos_PN_CORR[[#This Row],[43923]]-Casos_PN_CORR[[#This Row],[43922]]</f>
        <v>0</v>
      </c>
      <c r="AD86">
        <f>+Casos_PN_CORR[[#This Row],[43924]]-Casos_PN_CORR[[#This Row],[43923]]</f>
        <v>0</v>
      </c>
      <c r="AE86">
        <f>+Casos_PN_CORR[[#This Row],[43925]]-Casos_PN_CORR[[#This Row],[43924]]</f>
        <v>0</v>
      </c>
      <c r="AF86">
        <f>+Casos_PN_CORR[[#This Row],[43926]]-Casos_PN_CORR[[#This Row],[43925]]</f>
        <v>0</v>
      </c>
      <c r="AG86">
        <f>+Casos_PN_CORR[[#This Row],[43927]]-Casos_PN_CORR[[#This Row],[43926]]</f>
        <v>0</v>
      </c>
      <c r="AH86">
        <f>+Casos_PN_CORR[[#This Row],[43928]]-Casos_PN_CORR[[#This Row],[43927]]</f>
        <v>0</v>
      </c>
      <c r="AI86">
        <f>+Casos_PN_CORR[[#This Row],[43929]]-Casos_PN_CORR[[#This Row],[43928]]</f>
        <v>0</v>
      </c>
      <c r="AJ86">
        <f>+Casos_PN_CORR[[#This Row],[43930]]-Casos_PN_CORR[[#This Row],[43929]]</f>
        <v>0</v>
      </c>
      <c r="AK86">
        <f>+Casos_PN_CORR[[#This Row],[43931]]-Casos_PN_CORR[[#This Row],[43930]]</f>
        <v>0</v>
      </c>
      <c r="AL86">
        <f>+Casos_PN_CORR[[#This Row],[43932]]-Casos_PN_CORR[[#This Row],[43931]]</f>
        <v>0</v>
      </c>
      <c r="AM86">
        <f>+Casos_PN_CORR[[#This Row],[43933]]-Casos_PN_CORR[[#This Row],[43932]]</f>
        <v>0</v>
      </c>
      <c r="AN86">
        <f>+Casos_PN_CORR[[#This Row],[43934]]-Casos_PN_CORR[[#This Row],[43933]]</f>
        <v>0</v>
      </c>
      <c r="AO86">
        <f>+Casos_PN_CORR[[#This Row],[43935]]-Casos_PN_CORR[[#This Row],[43934]]</f>
        <v>0</v>
      </c>
      <c r="AP86">
        <f>+Casos_PN_CORR[[#This Row],[43936]]-Casos_PN_CORR[[#This Row],[43935]]</f>
        <v>0</v>
      </c>
      <c r="AQ86">
        <f>+Casos_PN_CORR[[#This Row],[43937]]-Casos_PN_CORR[[#This Row],[43936]]</f>
        <v>0</v>
      </c>
      <c r="AR86">
        <f>+Casos_PN_CORR[[#This Row],[43938]]-Casos_PN_CORR[[#This Row],[43937]]</f>
        <v>0</v>
      </c>
      <c r="AS86">
        <f>+Casos_PN_CORR[[#This Row],[43939]]-Casos_PN_CORR[[#This Row],[43938]]</f>
        <v>0</v>
      </c>
      <c r="AT86">
        <f>+Casos_PN_CORR[[#This Row],[43940]]-Casos_PN_CORR[[#This Row],[43939]]</f>
        <v>0</v>
      </c>
      <c r="AU86">
        <f>+Casos_PN_CORR[[#This Row],[43941]]-Casos_PN_CORR[[#This Row],[43940]]</f>
        <v>0</v>
      </c>
      <c r="AV86">
        <f>+Casos_PN_CORR[[#This Row],[43942]]-Casos_PN_CORR[[#This Row],[43941]]</f>
        <v>0</v>
      </c>
      <c r="AW86">
        <f>+Casos_PN_CORR[[#This Row],[43943]]-Casos_PN_CORR[[#This Row],[43942]]</f>
        <v>0</v>
      </c>
      <c r="AX86">
        <f>+Casos_PN_CORR[[#This Row],[43944]]-Casos_PN_CORR[[#This Row],[43943]]</f>
        <v>0</v>
      </c>
      <c r="AY86">
        <f>+Casos_PN_CORR[[#This Row],[43945]]-Casos_PN_CORR[[#This Row],[43944]]</f>
        <v>0</v>
      </c>
      <c r="AZ86">
        <f>+Casos_PN_CORR[[#This Row],[43946]]-Casos_PN_CORR[[#This Row],[43945]]</f>
        <v>0</v>
      </c>
      <c r="BA86">
        <f>+Casos_PN_CORR[[#This Row],[43947]]-Casos_PN_CORR[[#This Row],[43946]]</f>
        <v>0</v>
      </c>
      <c r="BB86">
        <f>+Casos_PN_CORR[[#This Row],[43948]]-Casos_PN_CORR[[#This Row],[43947]]</f>
        <v>0</v>
      </c>
      <c r="BC86">
        <f>+Casos_PN_CORR[[#This Row],[43949]]-Casos_PN_CORR[[#This Row],[43948]]</f>
        <v>0</v>
      </c>
      <c r="BD86">
        <f>+Casos_PN_CORR[[#This Row],[43950]]-Casos_PN_CORR[[#This Row],[43949]]</f>
        <v>0</v>
      </c>
      <c r="BE86">
        <f>+Casos_PN_CORR[[#This Row],[43951]]-Casos_PN_CORR[[#This Row],[43950]]</f>
        <v>0</v>
      </c>
      <c r="BF86">
        <f>+Casos_PN_CORR[[#This Row],[43952]]-Casos_PN_CORR[[#This Row],[43951]]</f>
        <v>0</v>
      </c>
      <c r="BG86">
        <f>+Casos_PN_CORR[[#This Row],[43953]]-Casos_PN_CORR[[#This Row],[43952]]</f>
        <v>0</v>
      </c>
      <c r="BH86">
        <f>+Casos_PN_CORR[[#This Row],[43954]]-Casos_PN_CORR[[#This Row],[43953]]</f>
        <v>0</v>
      </c>
      <c r="BI86">
        <f>+Casos_PN_CORR[[#This Row],[43955]]-Casos_PN_CORR[[#This Row],[43954]]</f>
        <v>0</v>
      </c>
      <c r="BJ86">
        <f>+Casos_PN_CORR[[#This Row],[43956]]-Casos_PN_CORR[[#This Row],[43955]]</f>
        <v>0</v>
      </c>
      <c r="BK86">
        <f>+Casos_PN_CORR[[#This Row],[43957]]-Casos_PN_CORR[[#This Row],[43956]]</f>
        <v>0</v>
      </c>
      <c r="BL86">
        <f>+Casos_PN_CORR[[#This Row],[43958]]-Casos_PN_CORR[[#This Row],[43957]]</f>
        <v>0</v>
      </c>
      <c r="BM86">
        <f>+Casos_PN_CORR[[#This Row],[43959]]-Casos_PN_CORR[[#This Row],[43958]]</f>
        <v>0</v>
      </c>
      <c r="BN86">
        <f>+Casos_PN_CORR[[#This Row],[43960]]-Casos_PN_CORR[[#This Row],[43959]]</f>
        <v>0</v>
      </c>
      <c r="BO86">
        <f>+Casos_PN_CORR[[#This Row],[43961]]-Casos_PN_CORR[[#This Row],[43960]]</f>
        <v>0</v>
      </c>
      <c r="BP86">
        <f>+Casos_PN_CORR[[#This Row],[43962]]-Casos_PN_CORR[[#This Row],[43961]]</f>
        <v>0</v>
      </c>
      <c r="BQ86">
        <f>+Casos_PN_CORR[[#This Row],[43963]]-Casos_PN_CORR[[#This Row],[43962]]</f>
        <v>0</v>
      </c>
      <c r="BR86">
        <f>+Casos_PN_CORR[[#This Row],[43964]]-Casos_PN_CORR[[#This Row],[43963]]</f>
        <v>0</v>
      </c>
      <c r="BS86">
        <f>+Casos_PN_CORR[[#This Row],[43965]]-Casos_PN_CORR[[#This Row],[43964]]</f>
        <v>0</v>
      </c>
      <c r="BT86">
        <f>+Casos_PN_CORR[[#This Row],[43966]]-Casos_PN_CORR[[#This Row],[43965]]</f>
        <v>0</v>
      </c>
      <c r="BU86">
        <f>+Casos_PN_CORR[[#This Row],[43967]]-Casos_PN_CORR[[#This Row],[43966]]</f>
        <v>0</v>
      </c>
      <c r="BV86">
        <f>+Casos_PN_CORR[[#This Row],[43968]]-Casos_PN_CORR[[#This Row],[43967]]</f>
        <v>0</v>
      </c>
      <c r="BW86">
        <f>+Casos_PN_CORR[[#This Row],[43969]]-Casos_PN_CORR[[#This Row],[43968]]</f>
        <v>0</v>
      </c>
      <c r="BX86">
        <f>+Casos_PN_CORR[[#This Row],[43970]]-Casos_PN_CORR[[#This Row],[43969]]</f>
        <v>0</v>
      </c>
      <c r="BY86">
        <f>+Casos_PN_CORR[[#This Row],[43971]]-Casos_PN_CORR[[#This Row],[43970]]</f>
        <v>0</v>
      </c>
      <c r="BZ86">
        <f>+Casos_PN_CORR[[#This Row],[43972]]-Casos_PN_CORR[[#This Row],[43971]]</f>
        <v>0</v>
      </c>
      <c r="CA86">
        <f>+Casos_PN_CORR[[#This Row],[43973]]-Casos_PN_CORR[[#This Row],[43972]]</f>
        <v>0</v>
      </c>
      <c r="CB86">
        <f>+Casos_PN_CORR[[#This Row],[43974]]-Casos_PN_CORR[[#This Row],[43973]]</f>
        <v>0</v>
      </c>
      <c r="CC86">
        <f>+Casos_PN_CORR[[#This Row],[43975]]-Casos_PN_CORR[[#This Row],[43974]]</f>
        <v>0</v>
      </c>
      <c r="CD86">
        <f>+Casos_PN_CORR[[#This Row],[43976]]-Casos_PN_CORR[[#This Row],[43975]]</f>
        <v>0</v>
      </c>
      <c r="CE86">
        <f>+Casos_PN_CORR[[#This Row],[43977]]-Casos_PN_CORR[[#This Row],[43976]]</f>
        <v>0</v>
      </c>
      <c r="CF86">
        <f>+Casos_PN_CORR[[#This Row],[43978]]-Casos_PN_CORR[[#This Row],[43977]]</f>
        <v>0</v>
      </c>
      <c r="CG86">
        <f>+Casos_PN_CORR[[#This Row],[43979]]-Casos_PN_CORR[[#This Row],[43978]]</f>
        <v>0</v>
      </c>
      <c r="CH86">
        <f>+Casos_PN_CORR[[#This Row],[43980]]-Casos_PN_CORR[[#This Row],[43979]]</f>
        <v>0</v>
      </c>
      <c r="CI86">
        <f>+Casos_PN_CORR[[#This Row],[43981]]-Casos_PN_CORR[[#This Row],[43980]]</f>
        <v>0</v>
      </c>
      <c r="CJ86">
        <f>+Casos_PN_CORR[[#This Row],[43982]]-Casos_PN_CORR[[#This Row],[43981]]</f>
        <v>0</v>
      </c>
      <c r="CK86">
        <f>+Casos_PN_CORR[[#This Row],[43983]]-Casos_PN_CORR[[#This Row],[43982]]</f>
        <v>0</v>
      </c>
      <c r="CL86">
        <f>+Casos_PN_CORR[[#This Row],[43984]]-Casos_PN_CORR[[#This Row],[43983]]</f>
        <v>0</v>
      </c>
      <c r="CM86">
        <f>+Casos_PN_CORR[[#This Row],[43985]]-Casos_PN_CORR[[#This Row],[43984]]</f>
        <v>0</v>
      </c>
      <c r="CN86">
        <f>+Casos_PN_CORR[[#This Row],[43986]]-Casos_PN_CORR[[#This Row],[43985]]</f>
        <v>0</v>
      </c>
      <c r="CO86">
        <f>+Casos_PN_CORR[[#This Row],[43987]]-Casos_PN_CORR[[#This Row],[43986]]</f>
        <v>3</v>
      </c>
      <c r="CP86">
        <f>+Casos_PN_CORR[[#This Row],[43988]]-Casos_PN_CORR[[#This Row],[43987]]</f>
        <v>0</v>
      </c>
      <c r="CQ86">
        <f>+Casos_PN_CORR[[#This Row],[43989]]-Casos_PN_CORR[[#This Row],[43988]]</f>
        <v>0</v>
      </c>
      <c r="CR86">
        <f>+Casos_PN_CORR[[#This Row],[43990]]-Casos_PN_CORR[[#This Row],[43989]]</f>
        <v>0</v>
      </c>
      <c r="CS86">
        <f>+Casos_PN_CORR[[#This Row],[43991]]-Casos_PN_CORR[[#This Row],[43990]]</f>
        <v>7</v>
      </c>
      <c r="CT86">
        <f>+Casos_PN_CORR[[#This Row],[43992]]-Casos_PN_CORR[[#This Row],[43991]]</f>
        <v>0</v>
      </c>
      <c r="CU86">
        <f>+Casos_PN_CORR[[#This Row],[43993]]-Casos_PN_CORR[[#This Row],[43992]]</f>
        <v>15</v>
      </c>
    </row>
    <row r="87" spans="1:99" x14ac:dyDescent="0.3">
      <c r="A87">
        <v>70710</v>
      </c>
      <c r="B87" s="2" t="s">
        <v>268</v>
      </c>
      <c r="C87" s="2" t="s">
        <v>453</v>
      </c>
      <c r="D87" s="2" t="s">
        <v>481</v>
      </c>
      <c r="E87" s="4">
        <f t="shared" si="1"/>
        <v>24</v>
      </c>
      <c r="F87">
        <f>+Casos_PN_CORR[[#This Row],[43900]]</f>
        <v>0</v>
      </c>
      <c r="G87">
        <f>+Casos_PN_CORR[[#This Row],[43901]]-Casos_PN_CORR[[#This Row],[43900]]</f>
        <v>0</v>
      </c>
      <c r="H87">
        <f>+Casos_PN_CORR[[#This Row],[43902]]-Casos_PN_CORR[[#This Row],[43901]]</f>
        <v>0</v>
      </c>
      <c r="I87">
        <f>+Casos_PN_CORR[[#This Row],[43903]]-Casos_PN_CORR[[#This Row],[43902]]</f>
        <v>0</v>
      </c>
      <c r="J87">
        <f>+Casos_PN_CORR[[#This Row],[43904]]-Casos_PN_CORR[[#This Row],[43903]]</f>
        <v>0</v>
      </c>
      <c r="K87">
        <f>+Casos_PN_CORR[[#This Row],[43905]]-Casos_PN_CORR[[#This Row],[43904]]</f>
        <v>0</v>
      </c>
      <c r="L87">
        <f>+Casos_PN_CORR[[#This Row],[43906]]-Casos_PN_CORR[[#This Row],[43905]]</f>
        <v>0</v>
      </c>
      <c r="M87">
        <f>+Casos_PN_CORR[[#This Row],[43907]]-Casos_PN_CORR[[#This Row],[43906]]</f>
        <v>0</v>
      </c>
      <c r="N87">
        <f>+Casos_PN_CORR[[#This Row],[43908]]-Casos_PN_CORR[[#This Row],[43907]]</f>
        <v>0</v>
      </c>
      <c r="O87">
        <f>+Casos_PN_CORR[[#This Row],[43909]]-Casos_PN_CORR[[#This Row],[43908]]</f>
        <v>0</v>
      </c>
      <c r="P87">
        <f>+Casos_PN_CORR[[#This Row],[43910]]-Casos_PN_CORR[[#This Row],[43909]]</f>
        <v>0</v>
      </c>
      <c r="Q87">
        <f>+Casos_PN_CORR[[#This Row],[43911]]-Casos_PN_CORR[[#This Row],[43910]]</f>
        <v>0</v>
      </c>
      <c r="R87">
        <f>+Casos_PN_CORR[[#This Row],[43912]]-Casos_PN_CORR[[#This Row],[43911]]</f>
        <v>0</v>
      </c>
      <c r="S87">
        <f>+Casos_PN_CORR[[#This Row],[43913]]-Casos_PN_CORR[[#This Row],[43912]]</f>
        <v>0</v>
      </c>
      <c r="T87">
        <f>+Casos_PN_CORR[[#This Row],[43914]]-Casos_PN_CORR[[#This Row],[43913]]</f>
        <v>0</v>
      </c>
      <c r="U87">
        <f>+Casos_PN_CORR[[#This Row],[43915]]-Casos_PN_CORR[[#This Row],[43914]]</f>
        <v>0</v>
      </c>
      <c r="V87">
        <f>+Casos_PN_CORR[[#This Row],[43916]]-Casos_PN_CORR[[#This Row],[43915]]</f>
        <v>0</v>
      </c>
      <c r="W87">
        <f>+Casos_PN_CORR[[#This Row],[43917]]-Casos_PN_CORR[[#This Row],[43916]]</f>
        <v>0</v>
      </c>
      <c r="X87">
        <f>+Casos_PN_CORR[[#This Row],[43918]]-Casos_PN_CORR[[#This Row],[43917]]</f>
        <v>0</v>
      </c>
      <c r="Y87">
        <f>+Casos_PN_CORR[[#This Row],[43919]]-Casos_PN_CORR[[#This Row],[43918]]</f>
        <v>0</v>
      </c>
      <c r="Z87">
        <f>+Casos_PN_CORR[[#This Row],[43920]]-Casos_PN_CORR[[#This Row],[43919]]</f>
        <v>0</v>
      </c>
      <c r="AA87">
        <f>+Casos_PN_CORR[[#This Row],[43921]]-Casos_PN_CORR[[#This Row],[43920]]</f>
        <v>0</v>
      </c>
      <c r="AB87">
        <f>+Casos_PN_CORR[[#This Row],[43922]]-Casos_PN_CORR[[#This Row],[43921]]</f>
        <v>0</v>
      </c>
      <c r="AC87">
        <f>+Casos_PN_CORR[[#This Row],[43923]]-Casos_PN_CORR[[#This Row],[43922]]</f>
        <v>0</v>
      </c>
      <c r="AD87">
        <f>+Casos_PN_CORR[[#This Row],[43924]]-Casos_PN_CORR[[#This Row],[43923]]</f>
        <v>0</v>
      </c>
      <c r="AE87">
        <f>+Casos_PN_CORR[[#This Row],[43925]]-Casos_PN_CORR[[#This Row],[43924]]</f>
        <v>0</v>
      </c>
      <c r="AF87">
        <f>+Casos_PN_CORR[[#This Row],[43926]]-Casos_PN_CORR[[#This Row],[43925]]</f>
        <v>0</v>
      </c>
      <c r="AG87">
        <f>+Casos_PN_CORR[[#This Row],[43927]]-Casos_PN_CORR[[#This Row],[43926]]</f>
        <v>0</v>
      </c>
      <c r="AH87">
        <f>+Casos_PN_CORR[[#This Row],[43928]]-Casos_PN_CORR[[#This Row],[43927]]</f>
        <v>0</v>
      </c>
      <c r="AI87">
        <f>+Casos_PN_CORR[[#This Row],[43929]]-Casos_PN_CORR[[#This Row],[43928]]</f>
        <v>0</v>
      </c>
      <c r="AJ87">
        <f>+Casos_PN_CORR[[#This Row],[43930]]-Casos_PN_CORR[[#This Row],[43929]]</f>
        <v>0</v>
      </c>
      <c r="AK87">
        <f>+Casos_PN_CORR[[#This Row],[43931]]-Casos_PN_CORR[[#This Row],[43930]]</f>
        <v>0</v>
      </c>
      <c r="AL87">
        <f>+Casos_PN_CORR[[#This Row],[43932]]-Casos_PN_CORR[[#This Row],[43931]]</f>
        <v>0</v>
      </c>
      <c r="AM87">
        <f>+Casos_PN_CORR[[#This Row],[43933]]-Casos_PN_CORR[[#This Row],[43932]]</f>
        <v>0</v>
      </c>
      <c r="AN87">
        <f>+Casos_PN_CORR[[#This Row],[43934]]-Casos_PN_CORR[[#This Row],[43933]]</f>
        <v>0</v>
      </c>
      <c r="AO87">
        <f>+Casos_PN_CORR[[#This Row],[43935]]-Casos_PN_CORR[[#This Row],[43934]]</f>
        <v>0</v>
      </c>
      <c r="AP87">
        <f>+Casos_PN_CORR[[#This Row],[43936]]-Casos_PN_CORR[[#This Row],[43935]]</f>
        <v>0</v>
      </c>
      <c r="AQ87">
        <f>+Casos_PN_CORR[[#This Row],[43937]]-Casos_PN_CORR[[#This Row],[43936]]</f>
        <v>0</v>
      </c>
      <c r="AR87">
        <f>+Casos_PN_CORR[[#This Row],[43938]]-Casos_PN_CORR[[#This Row],[43937]]</f>
        <v>0</v>
      </c>
      <c r="AS87">
        <f>+Casos_PN_CORR[[#This Row],[43939]]-Casos_PN_CORR[[#This Row],[43938]]</f>
        <v>0</v>
      </c>
      <c r="AT87">
        <f>+Casos_PN_CORR[[#This Row],[43940]]-Casos_PN_CORR[[#This Row],[43939]]</f>
        <v>0</v>
      </c>
      <c r="AU87">
        <f>+Casos_PN_CORR[[#This Row],[43941]]-Casos_PN_CORR[[#This Row],[43940]]</f>
        <v>0</v>
      </c>
      <c r="AV87">
        <f>+Casos_PN_CORR[[#This Row],[43942]]-Casos_PN_CORR[[#This Row],[43941]]</f>
        <v>0</v>
      </c>
      <c r="AW87">
        <f>+Casos_PN_CORR[[#This Row],[43943]]-Casos_PN_CORR[[#This Row],[43942]]</f>
        <v>0</v>
      </c>
      <c r="AX87">
        <f>+Casos_PN_CORR[[#This Row],[43944]]-Casos_PN_CORR[[#This Row],[43943]]</f>
        <v>0</v>
      </c>
      <c r="AY87">
        <f>+Casos_PN_CORR[[#This Row],[43945]]-Casos_PN_CORR[[#This Row],[43944]]</f>
        <v>0</v>
      </c>
      <c r="AZ87">
        <f>+Casos_PN_CORR[[#This Row],[43946]]-Casos_PN_CORR[[#This Row],[43945]]</f>
        <v>0</v>
      </c>
      <c r="BA87">
        <f>+Casos_PN_CORR[[#This Row],[43947]]-Casos_PN_CORR[[#This Row],[43946]]</f>
        <v>0</v>
      </c>
      <c r="BB87">
        <f>+Casos_PN_CORR[[#This Row],[43948]]-Casos_PN_CORR[[#This Row],[43947]]</f>
        <v>0</v>
      </c>
      <c r="BC87">
        <f>+Casos_PN_CORR[[#This Row],[43949]]-Casos_PN_CORR[[#This Row],[43948]]</f>
        <v>0</v>
      </c>
      <c r="BD87">
        <f>+Casos_PN_CORR[[#This Row],[43950]]-Casos_PN_CORR[[#This Row],[43949]]</f>
        <v>0</v>
      </c>
      <c r="BE87">
        <f>+Casos_PN_CORR[[#This Row],[43951]]-Casos_PN_CORR[[#This Row],[43950]]</f>
        <v>0</v>
      </c>
      <c r="BF87">
        <f>+Casos_PN_CORR[[#This Row],[43952]]-Casos_PN_CORR[[#This Row],[43951]]</f>
        <v>0</v>
      </c>
      <c r="BG87">
        <f>+Casos_PN_CORR[[#This Row],[43953]]-Casos_PN_CORR[[#This Row],[43952]]</f>
        <v>0</v>
      </c>
      <c r="BH87">
        <f>+Casos_PN_CORR[[#This Row],[43954]]-Casos_PN_CORR[[#This Row],[43953]]</f>
        <v>0</v>
      </c>
      <c r="BI87">
        <f>+Casos_PN_CORR[[#This Row],[43955]]-Casos_PN_CORR[[#This Row],[43954]]</f>
        <v>0</v>
      </c>
      <c r="BJ87">
        <f>+Casos_PN_CORR[[#This Row],[43956]]-Casos_PN_CORR[[#This Row],[43955]]</f>
        <v>0</v>
      </c>
      <c r="BK87">
        <f>+Casos_PN_CORR[[#This Row],[43957]]-Casos_PN_CORR[[#This Row],[43956]]</f>
        <v>0</v>
      </c>
      <c r="BL87">
        <f>+Casos_PN_CORR[[#This Row],[43958]]-Casos_PN_CORR[[#This Row],[43957]]</f>
        <v>0</v>
      </c>
      <c r="BM87">
        <f>+Casos_PN_CORR[[#This Row],[43959]]-Casos_PN_CORR[[#This Row],[43958]]</f>
        <v>0</v>
      </c>
      <c r="BN87">
        <f>+Casos_PN_CORR[[#This Row],[43960]]-Casos_PN_CORR[[#This Row],[43959]]</f>
        <v>0</v>
      </c>
      <c r="BO87">
        <f>+Casos_PN_CORR[[#This Row],[43961]]-Casos_PN_CORR[[#This Row],[43960]]</f>
        <v>0</v>
      </c>
      <c r="BP87">
        <f>+Casos_PN_CORR[[#This Row],[43962]]-Casos_PN_CORR[[#This Row],[43961]]</f>
        <v>0</v>
      </c>
      <c r="BQ87">
        <f>+Casos_PN_CORR[[#This Row],[43963]]-Casos_PN_CORR[[#This Row],[43962]]</f>
        <v>0</v>
      </c>
      <c r="BR87">
        <f>+Casos_PN_CORR[[#This Row],[43964]]-Casos_PN_CORR[[#This Row],[43963]]</f>
        <v>0</v>
      </c>
      <c r="BS87">
        <f>+Casos_PN_CORR[[#This Row],[43965]]-Casos_PN_CORR[[#This Row],[43964]]</f>
        <v>0</v>
      </c>
      <c r="BT87">
        <f>+Casos_PN_CORR[[#This Row],[43966]]-Casos_PN_CORR[[#This Row],[43965]]</f>
        <v>0</v>
      </c>
      <c r="BU87">
        <f>+Casos_PN_CORR[[#This Row],[43967]]-Casos_PN_CORR[[#This Row],[43966]]</f>
        <v>0</v>
      </c>
      <c r="BV87">
        <f>+Casos_PN_CORR[[#This Row],[43968]]-Casos_PN_CORR[[#This Row],[43967]]</f>
        <v>0</v>
      </c>
      <c r="BW87">
        <f>+Casos_PN_CORR[[#This Row],[43969]]-Casos_PN_CORR[[#This Row],[43968]]</f>
        <v>0</v>
      </c>
      <c r="BX87">
        <f>+Casos_PN_CORR[[#This Row],[43970]]-Casos_PN_CORR[[#This Row],[43969]]</f>
        <v>0</v>
      </c>
      <c r="BY87">
        <f>+Casos_PN_CORR[[#This Row],[43971]]-Casos_PN_CORR[[#This Row],[43970]]</f>
        <v>0</v>
      </c>
      <c r="BZ87">
        <f>+Casos_PN_CORR[[#This Row],[43972]]-Casos_PN_CORR[[#This Row],[43971]]</f>
        <v>0</v>
      </c>
      <c r="CA87">
        <f>+Casos_PN_CORR[[#This Row],[43973]]-Casos_PN_CORR[[#This Row],[43972]]</f>
        <v>0</v>
      </c>
      <c r="CB87">
        <f>+Casos_PN_CORR[[#This Row],[43974]]-Casos_PN_CORR[[#This Row],[43973]]</f>
        <v>0</v>
      </c>
      <c r="CC87">
        <f>+Casos_PN_CORR[[#This Row],[43975]]-Casos_PN_CORR[[#This Row],[43974]]</f>
        <v>0</v>
      </c>
      <c r="CD87">
        <f>+Casos_PN_CORR[[#This Row],[43976]]-Casos_PN_CORR[[#This Row],[43975]]</f>
        <v>0</v>
      </c>
      <c r="CE87">
        <f>+Casos_PN_CORR[[#This Row],[43977]]-Casos_PN_CORR[[#This Row],[43976]]</f>
        <v>0</v>
      </c>
      <c r="CF87">
        <f>+Casos_PN_CORR[[#This Row],[43978]]-Casos_PN_CORR[[#This Row],[43977]]</f>
        <v>0</v>
      </c>
      <c r="CG87">
        <f>+Casos_PN_CORR[[#This Row],[43979]]-Casos_PN_CORR[[#This Row],[43978]]</f>
        <v>0</v>
      </c>
      <c r="CH87">
        <f>+Casos_PN_CORR[[#This Row],[43980]]-Casos_PN_CORR[[#This Row],[43979]]</f>
        <v>0</v>
      </c>
      <c r="CI87">
        <f>+Casos_PN_CORR[[#This Row],[43981]]-Casos_PN_CORR[[#This Row],[43980]]</f>
        <v>0</v>
      </c>
      <c r="CJ87">
        <f>+Casos_PN_CORR[[#This Row],[43982]]-Casos_PN_CORR[[#This Row],[43981]]</f>
        <v>0</v>
      </c>
      <c r="CK87">
        <f>+Casos_PN_CORR[[#This Row],[43983]]-Casos_PN_CORR[[#This Row],[43982]]</f>
        <v>0</v>
      </c>
      <c r="CL87">
        <f>+Casos_PN_CORR[[#This Row],[43984]]-Casos_PN_CORR[[#This Row],[43983]]</f>
        <v>0</v>
      </c>
      <c r="CM87">
        <f>+Casos_PN_CORR[[#This Row],[43985]]-Casos_PN_CORR[[#This Row],[43984]]</f>
        <v>0</v>
      </c>
      <c r="CN87">
        <f>+Casos_PN_CORR[[#This Row],[43986]]-Casos_PN_CORR[[#This Row],[43985]]</f>
        <v>0</v>
      </c>
      <c r="CO87">
        <f>+Casos_PN_CORR[[#This Row],[43987]]-Casos_PN_CORR[[#This Row],[43986]]</f>
        <v>16</v>
      </c>
      <c r="CP87">
        <f>+Casos_PN_CORR[[#This Row],[43988]]-Casos_PN_CORR[[#This Row],[43987]]</f>
        <v>0</v>
      </c>
      <c r="CQ87">
        <f>+Casos_PN_CORR[[#This Row],[43989]]-Casos_PN_CORR[[#This Row],[43988]]</f>
        <v>0</v>
      </c>
      <c r="CR87">
        <f>+Casos_PN_CORR[[#This Row],[43990]]-Casos_PN_CORR[[#This Row],[43989]]</f>
        <v>0</v>
      </c>
      <c r="CS87">
        <f>+Casos_PN_CORR[[#This Row],[43991]]-Casos_PN_CORR[[#This Row],[43990]]</f>
        <v>8</v>
      </c>
      <c r="CT87">
        <f>+Casos_PN_CORR[[#This Row],[43992]]-Casos_PN_CORR[[#This Row],[43991]]</f>
        <v>0</v>
      </c>
      <c r="CU87">
        <f>+Casos_PN_CORR[[#This Row],[43993]]-Casos_PN_CORR[[#This Row],[43992]]</f>
        <v>0</v>
      </c>
    </row>
    <row r="88" spans="1:99" x14ac:dyDescent="0.3">
      <c r="A88">
        <v>50102</v>
      </c>
      <c r="B88" s="2" t="s">
        <v>151</v>
      </c>
      <c r="C88" s="2" t="s">
        <v>269</v>
      </c>
      <c r="D88" s="2" t="s">
        <v>482</v>
      </c>
      <c r="E88" s="4">
        <f t="shared" si="1"/>
        <v>22</v>
      </c>
      <c r="F88">
        <f>+Casos_PN_CORR[[#This Row],[43900]]</f>
        <v>0</v>
      </c>
      <c r="G88">
        <f>+Casos_PN_CORR[[#This Row],[43901]]-Casos_PN_CORR[[#This Row],[43900]]</f>
        <v>0</v>
      </c>
      <c r="H88">
        <f>+Casos_PN_CORR[[#This Row],[43902]]-Casos_PN_CORR[[#This Row],[43901]]</f>
        <v>0</v>
      </c>
      <c r="I88">
        <f>+Casos_PN_CORR[[#This Row],[43903]]-Casos_PN_CORR[[#This Row],[43902]]</f>
        <v>0</v>
      </c>
      <c r="J88">
        <f>+Casos_PN_CORR[[#This Row],[43904]]-Casos_PN_CORR[[#This Row],[43903]]</f>
        <v>0</v>
      </c>
      <c r="K88">
        <f>+Casos_PN_CORR[[#This Row],[43905]]-Casos_PN_CORR[[#This Row],[43904]]</f>
        <v>0</v>
      </c>
      <c r="L88">
        <f>+Casos_PN_CORR[[#This Row],[43906]]-Casos_PN_CORR[[#This Row],[43905]]</f>
        <v>0</v>
      </c>
      <c r="M88">
        <f>+Casos_PN_CORR[[#This Row],[43907]]-Casos_PN_CORR[[#This Row],[43906]]</f>
        <v>0</v>
      </c>
      <c r="N88">
        <f>+Casos_PN_CORR[[#This Row],[43908]]-Casos_PN_CORR[[#This Row],[43907]]</f>
        <v>0</v>
      </c>
      <c r="O88">
        <f>+Casos_PN_CORR[[#This Row],[43909]]-Casos_PN_CORR[[#This Row],[43908]]</f>
        <v>0</v>
      </c>
      <c r="P88">
        <f>+Casos_PN_CORR[[#This Row],[43910]]-Casos_PN_CORR[[#This Row],[43909]]</f>
        <v>0</v>
      </c>
      <c r="Q88">
        <f>+Casos_PN_CORR[[#This Row],[43911]]-Casos_PN_CORR[[#This Row],[43910]]</f>
        <v>0</v>
      </c>
      <c r="R88">
        <f>+Casos_PN_CORR[[#This Row],[43912]]-Casos_PN_CORR[[#This Row],[43911]]</f>
        <v>0</v>
      </c>
      <c r="S88">
        <f>+Casos_PN_CORR[[#This Row],[43913]]-Casos_PN_CORR[[#This Row],[43912]]</f>
        <v>0</v>
      </c>
      <c r="T88">
        <f>+Casos_PN_CORR[[#This Row],[43914]]-Casos_PN_CORR[[#This Row],[43913]]</f>
        <v>0</v>
      </c>
      <c r="U88">
        <f>+Casos_PN_CORR[[#This Row],[43915]]-Casos_PN_CORR[[#This Row],[43914]]</f>
        <v>0</v>
      </c>
      <c r="V88">
        <f>+Casos_PN_CORR[[#This Row],[43916]]-Casos_PN_CORR[[#This Row],[43915]]</f>
        <v>0</v>
      </c>
      <c r="W88">
        <f>+Casos_PN_CORR[[#This Row],[43917]]-Casos_PN_CORR[[#This Row],[43916]]</f>
        <v>0</v>
      </c>
      <c r="X88">
        <f>+Casos_PN_CORR[[#This Row],[43918]]-Casos_PN_CORR[[#This Row],[43917]]</f>
        <v>0</v>
      </c>
      <c r="Y88">
        <f>+Casos_PN_CORR[[#This Row],[43919]]-Casos_PN_CORR[[#This Row],[43918]]</f>
        <v>0</v>
      </c>
      <c r="Z88">
        <f>+Casos_PN_CORR[[#This Row],[43920]]-Casos_PN_CORR[[#This Row],[43919]]</f>
        <v>0</v>
      </c>
      <c r="AA88">
        <f>+Casos_PN_CORR[[#This Row],[43921]]-Casos_PN_CORR[[#This Row],[43920]]</f>
        <v>0</v>
      </c>
      <c r="AB88">
        <f>+Casos_PN_CORR[[#This Row],[43922]]-Casos_PN_CORR[[#This Row],[43921]]</f>
        <v>0</v>
      </c>
      <c r="AC88">
        <f>+Casos_PN_CORR[[#This Row],[43923]]-Casos_PN_CORR[[#This Row],[43922]]</f>
        <v>0</v>
      </c>
      <c r="AD88">
        <f>+Casos_PN_CORR[[#This Row],[43924]]-Casos_PN_CORR[[#This Row],[43923]]</f>
        <v>0</v>
      </c>
      <c r="AE88">
        <f>+Casos_PN_CORR[[#This Row],[43925]]-Casos_PN_CORR[[#This Row],[43924]]</f>
        <v>0</v>
      </c>
      <c r="AF88">
        <f>+Casos_PN_CORR[[#This Row],[43926]]-Casos_PN_CORR[[#This Row],[43925]]</f>
        <v>0</v>
      </c>
      <c r="AG88">
        <f>+Casos_PN_CORR[[#This Row],[43927]]-Casos_PN_CORR[[#This Row],[43926]]</f>
        <v>0</v>
      </c>
      <c r="AH88">
        <f>+Casos_PN_CORR[[#This Row],[43928]]-Casos_PN_CORR[[#This Row],[43927]]</f>
        <v>0</v>
      </c>
      <c r="AI88">
        <f>+Casos_PN_CORR[[#This Row],[43929]]-Casos_PN_CORR[[#This Row],[43928]]</f>
        <v>0</v>
      </c>
      <c r="AJ88">
        <f>+Casos_PN_CORR[[#This Row],[43930]]-Casos_PN_CORR[[#This Row],[43929]]</f>
        <v>0</v>
      </c>
      <c r="AK88">
        <f>+Casos_PN_CORR[[#This Row],[43931]]-Casos_PN_CORR[[#This Row],[43930]]</f>
        <v>0</v>
      </c>
      <c r="AL88">
        <f>+Casos_PN_CORR[[#This Row],[43932]]-Casos_PN_CORR[[#This Row],[43931]]</f>
        <v>0</v>
      </c>
      <c r="AM88">
        <f>+Casos_PN_CORR[[#This Row],[43933]]-Casos_PN_CORR[[#This Row],[43932]]</f>
        <v>0</v>
      </c>
      <c r="AN88">
        <f>+Casos_PN_CORR[[#This Row],[43934]]-Casos_PN_CORR[[#This Row],[43933]]</f>
        <v>0</v>
      </c>
      <c r="AO88">
        <f>+Casos_PN_CORR[[#This Row],[43935]]-Casos_PN_CORR[[#This Row],[43934]]</f>
        <v>0</v>
      </c>
      <c r="AP88">
        <f>+Casos_PN_CORR[[#This Row],[43936]]-Casos_PN_CORR[[#This Row],[43935]]</f>
        <v>0</v>
      </c>
      <c r="AQ88">
        <f>+Casos_PN_CORR[[#This Row],[43937]]-Casos_PN_CORR[[#This Row],[43936]]</f>
        <v>0</v>
      </c>
      <c r="AR88">
        <f>+Casos_PN_CORR[[#This Row],[43938]]-Casos_PN_CORR[[#This Row],[43937]]</f>
        <v>0</v>
      </c>
      <c r="AS88">
        <f>+Casos_PN_CORR[[#This Row],[43939]]-Casos_PN_CORR[[#This Row],[43938]]</f>
        <v>0</v>
      </c>
      <c r="AT88">
        <f>+Casos_PN_CORR[[#This Row],[43940]]-Casos_PN_CORR[[#This Row],[43939]]</f>
        <v>0</v>
      </c>
      <c r="AU88">
        <f>+Casos_PN_CORR[[#This Row],[43941]]-Casos_PN_CORR[[#This Row],[43940]]</f>
        <v>0</v>
      </c>
      <c r="AV88">
        <f>+Casos_PN_CORR[[#This Row],[43942]]-Casos_PN_CORR[[#This Row],[43941]]</f>
        <v>0</v>
      </c>
      <c r="AW88">
        <f>+Casos_PN_CORR[[#This Row],[43943]]-Casos_PN_CORR[[#This Row],[43942]]</f>
        <v>0</v>
      </c>
      <c r="AX88">
        <f>+Casos_PN_CORR[[#This Row],[43944]]-Casos_PN_CORR[[#This Row],[43943]]</f>
        <v>0</v>
      </c>
      <c r="AY88">
        <f>+Casos_PN_CORR[[#This Row],[43945]]-Casos_PN_CORR[[#This Row],[43944]]</f>
        <v>0</v>
      </c>
      <c r="AZ88">
        <f>+Casos_PN_CORR[[#This Row],[43946]]-Casos_PN_CORR[[#This Row],[43945]]</f>
        <v>0</v>
      </c>
      <c r="BA88">
        <f>+Casos_PN_CORR[[#This Row],[43947]]-Casos_PN_CORR[[#This Row],[43946]]</f>
        <v>0</v>
      </c>
      <c r="BB88">
        <f>+Casos_PN_CORR[[#This Row],[43948]]-Casos_PN_CORR[[#This Row],[43947]]</f>
        <v>0</v>
      </c>
      <c r="BC88">
        <f>+Casos_PN_CORR[[#This Row],[43949]]-Casos_PN_CORR[[#This Row],[43948]]</f>
        <v>0</v>
      </c>
      <c r="BD88">
        <f>+Casos_PN_CORR[[#This Row],[43950]]-Casos_PN_CORR[[#This Row],[43949]]</f>
        <v>0</v>
      </c>
      <c r="BE88">
        <f>+Casos_PN_CORR[[#This Row],[43951]]-Casos_PN_CORR[[#This Row],[43950]]</f>
        <v>0</v>
      </c>
      <c r="BF88">
        <f>+Casos_PN_CORR[[#This Row],[43952]]-Casos_PN_CORR[[#This Row],[43951]]</f>
        <v>0</v>
      </c>
      <c r="BG88">
        <f>+Casos_PN_CORR[[#This Row],[43953]]-Casos_PN_CORR[[#This Row],[43952]]</f>
        <v>0</v>
      </c>
      <c r="BH88">
        <f>+Casos_PN_CORR[[#This Row],[43954]]-Casos_PN_CORR[[#This Row],[43953]]</f>
        <v>0</v>
      </c>
      <c r="BI88">
        <f>+Casos_PN_CORR[[#This Row],[43955]]-Casos_PN_CORR[[#This Row],[43954]]</f>
        <v>0</v>
      </c>
      <c r="BJ88">
        <f>+Casos_PN_CORR[[#This Row],[43956]]-Casos_PN_CORR[[#This Row],[43955]]</f>
        <v>0</v>
      </c>
      <c r="BK88">
        <f>+Casos_PN_CORR[[#This Row],[43957]]-Casos_PN_CORR[[#This Row],[43956]]</f>
        <v>0</v>
      </c>
      <c r="BL88">
        <f>+Casos_PN_CORR[[#This Row],[43958]]-Casos_PN_CORR[[#This Row],[43957]]</f>
        <v>0</v>
      </c>
      <c r="BM88">
        <f>+Casos_PN_CORR[[#This Row],[43959]]-Casos_PN_CORR[[#This Row],[43958]]</f>
        <v>0</v>
      </c>
      <c r="BN88">
        <f>+Casos_PN_CORR[[#This Row],[43960]]-Casos_PN_CORR[[#This Row],[43959]]</f>
        <v>0</v>
      </c>
      <c r="BO88">
        <f>+Casos_PN_CORR[[#This Row],[43961]]-Casos_PN_CORR[[#This Row],[43960]]</f>
        <v>0</v>
      </c>
      <c r="BP88">
        <f>+Casos_PN_CORR[[#This Row],[43962]]-Casos_PN_CORR[[#This Row],[43961]]</f>
        <v>0</v>
      </c>
      <c r="BQ88">
        <f>+Casos_PN_CORR[[#This Row],[43963]]-Casos_PN_CORR[[#This Row],[43962]]</f>
        <v>0</v>
      </c>
      <c r="BR88">
        <f>+Casos_PN_CORR[[#This Row],[43964]]-Casos_PN_CORR[[#This Row],[43963]]</f>
        <v>0</v>
      </c>
      <c r="BS88">
        <f>+Casos_PN_CORR[[#This Row],[43965]]-Casos_PN_CORR[[#This Row],[43964]]</f>
        <v>0</v>
      </c>
      <c r="BT88">
        <f>+Casos_PN_CORR[[#This Row],[43966]]-Casos_PN_CORR[[#This Row],[43965]]</f>
        <v>0</v>
      </c>
      <c r="BU88">
        <f>+Casos_PN_CORR[[#This Row],[43967]]-Casos_PN_CORR[[#This Row],[43966]]</f>
        <v>0</v>
      </c>
      <c r="BV88">
        <f>+Casos_PN_CORR[[#This Row],[43968]]-Casos_PN_CORR[[#This Row],[43967]]</f>
        <v>0</v>
      </c>
      <c r="BW88">
        <f>+Casos_PN_CORR[[#This Row],[43969]]-Casos_PN_CORR[[#This Row],[43968]]</f>
        <v>0</v>
      </c>
      <c r="BX88">
        <f>+Casos_PN_CORR[[#This Row],[43970]]-Casos_PN_CORR[[#This Row],[43969]]</f>
        <v>0</v>
      </c>
      <c r="BY88">
        <f>+Casos_PN_CORR[[#This Row],[43971]]-Casos_PN_CORR[[#This Row],[43970]]</f>
        <v>0</v>
      </c>
      <c r="BZ88">
        <f>+Casos_PN_CORR[[#This Row],[43972]]-Casos_PN_CORR[[#This Row],[43971]]</f>
        <v>0</v>
      </c>
      <c r="CA88">
        <f>+Casos_PN_CORR[[#This Row],[43973]]-Casos_PN_CORR[[#This Row],[43972]]</f>
        <v>0</v>
      </c>
      <c r="CB88">
        <f>+Casos_PN_CORR[[#This Row],[43974]]-Casos_PN_CORR[[#This Row],[43973]]</f>
        <v>0</v>
      </c>
      <c r="CC88">
        <f>+Casos_PN_CORR[[#This Row],[43975]]-Casos_PN_CORR[[#This Row],[43974]]</f>
        <v>0</v>
      </c>
      <c r="CD88">
        <f>+Casos_PN_CORR[[#This Row],[43976]]-Casos_PN_CORR[[#This Row],[43975]]</f>
        <v>0</v>
      </c>
      <c r="CE88">
        <f>+Casos_PN_CORR[[#This Row],[43977]]-Casos_PN_CORR[[#This Row],[43976]]</f>
        <v>0</v>
      </c>
      <c r="CF88">
        <f>+Casos_PN_CORR[[#This Row],[43978]]-Casos_PN_CORR[[#This Row],[43977]]</f>
        <v>0</v>
      </c>
      <c r="CG88">
        <f>+Casos_PN_CORR[[#This Row],[43979]]-Casos_PN_CORR[[#This Row],[43978]]</f>
        <v>0</v>
      </c>
      <c r="CH88">
        <f>+Casos_PN_CORR[[#This Row],[43980]]-Casos_PN_CORR[[#This Row],[43979]]</f>
        <v>0</v>
      </c>
      <c r="CI88">
        <f>+Casos_PN_CORR[[#This Row],[43981]]-Casos_PN_CORR[[#This Row],[43980]]</f>
        <v>0</v>
      </c>
      <c r="CJ88">
        <f>+Casos_PN_CORR[[#This Row],[43982]]-Casos_PN_CORR[[#This Row],[43981]]</f>
        <v>0</v>
      </c>
      <c r="CK88">
        <f>+Casos_PN_CORR[[#This Row],[43983]]-Casos_PN_CORR[[#This Row],[43982]]</f>
        <v>0</v>
      </c>
      <c r="CL88">
        <f>+Casos_PN_CORR[[#This Row],[43984]]-Casos_PN_CORR[[#This Row],[43983]]</f>
        <v>0</v>
      </c>
      <c r="CM88">
        <f>+Casos_PN_CORR[[#This Row],[43985]]-Casos_PN_CORR[[#This Row],[43984]]</f>
        <v>0</v>
      </c>
      <c r="CN88">
        <f>+Casos_PN_CORR[[#This Row],[43986]]-Casos_PN_CORR[[#This Row],[43985]]</f>
        <v>0</v>
      </c>
      <c r="CO88">
        <f>+Casos_PN_CORR[[#This Row],[43987]]-Casos_PN_CORR[[#This Row],[43986]]</f>
        <v>22</v>
      </c>
      <c r="CP88">
        <f>+Casos_PN_CORR[[#This Row],[43988]]-Casos_PN_CORR[[#This Row],[43987]]</f>
        <v>0</v>
      </c>
      <c r="CQ88">
        <f>+Casos_PN_CORR[[#This Row],[43989]]-Casos_PN_CORR[[#This Row],[43988]]</f>
        <v>0</v>
      </c>
      <c r="CR88">
        <f>+Casos_PN_CORR[[#This Row],[43990]]-Casos_PN_CORR[[#This Row],[43989]]</f>
        <v>0</v>
      </c>
      <c r="CS88">
        <f>+Casos_PN_CORR[[#This Row],[43991]]-Casos_PN_CORR[[#This Row],[43990]]</f>
        <v>0</v>
      </c>
      <c r="CT88">
        <f>+Casos_PN_CORR[[#This Row],[43992]]-Casos_PN_CORR[[#This Row],[43991]]</f>
        <v>0</v>
      </c>
      <c r="CU88">
        <f>+Casos_PN_CORR[[#This Row],[43993]]-Casos_PN_CORR[[#This Row],[43992]]</f>
        <v>0</v>
      </c>
    </row>
    <row r="89" spans="1:99" x14ac:dyDescent="0.3">
      <c r="A89">
        <v>130303</v>
      </c>
      <c r="B89" s="2" t="s">
        <v>102</v>
      </c>
      <c r="C89" s="2" t="s">
        <v>222</v>
      </c>
      <c r="D89" s="2" t="s">
        <v>301</v>
      </c>
      <c r="E89" s="4">
        <f t="shared" si="1"/>
        <v>22</v>
      </c>
      <c r="F89">
        <f>+Casos_PN_CORR[[#This Row],[43900]]</f>
        <v>0</v>
      </c>
      <c r="G89">
        <f>+Casos_PN_CORR[[#This Row],[43901]]-Casos_PN_CORR[[#This Row],[43900]]</f>
        <v>0</v>
      </c>
      <c r="H89">
        <f>+Casos_PN_CORR[[#This Row],[43902]]-Casos_PN_CORR[[#This Row],[43901]]</f>
        <v>0</v>
      </c>
      <c r="I89">
        <f>+Casos_PN_CORR[[#This Row],[43903]]-Casos_PN_CORR[[#This Row],[43902]]</f>
        <v>0</v>
      </c>
      <c r="J89">
        <f>+Casos_PN_CORR[[#This Row],[43904]]-Casos_PN_CORR[[#This Row],[43903]]</f>
        <v>0</v>
      </c>
      <c r="K89">
        <f>+Casos_PN_CORR[[#This Row],[43905]]-Casos_PN_CORR[[#This Row],[43904]]</f>
        <v>0</v>
      </c>
      <c r="L89">
        <f>+Casos_PN_CORR[[#This Row],[43906]]-Casos_PN_CORR[[#This Row],[43905]]</f>
        <v>0</v>
      </c>
      <c r="M89">
        <f>+Casos_PN_CORR[[#This Row],[43907]]-Casos_PN_CORR[[#This Row],[43906]]</f>
        <v>0</v>
      </c>
      <c r="N89">
        <f>+Casos_PN_CORR[[#This Row],[43908]]-Casos_PN_CORR[[#This Row],[43907]]</f>
        <v>0</v>
      </c>
      <c r="O89">
        <f>+Casos_PN_CORR[[#This Row],[43909]]-Casos_PN_CORR[[#This Row],[43908]]</f>
        <v>0</v>
      </c>
      <c r="P89">
        <f>+Casos_PN_CORR[[#This Row],[43910]]-Casos_PN_CORR[[#This Row],[43909]]</f>
        <v>0</v>
      </c>
      <c r="Q89">
        <f>+Casos_PN_CORR[[#This Row],[43911]]-Casos_PN_CORR[[#This Row],[43910]]</f>
        <v>0</v>
      </c>
      <c r="R89">
        <f>+Casos_PN_CORR[[#This Row],[43912]]-Casos_PN_CORR[[#This Row],[43911]]</f>
        <v>0</v>
      </c>
      <c r="S89">
        <f>+Casos_PN_CORR[[#This Row],[43913]]-Casos_PN_CORR[[#This Row],[43912]]</f>
        <v>0</v>
      </c>
      <c r="T89">
        <f>+Casos_PN_CORR[[#This Row],[43914]]-Casos_PN_CORR[[#This Row],[43913]]</f>
        <v>0</v>
      </c>
      <c r="U89">
        <f>+Casos_PN_CORR[[#This Row],[43915]]-Casos_PN_CORR[[#This Row],[43914]]</f>
        <v>0</v>
      </c>
      <c r="V89">
        <f>+Casos_PN_CORR[[#This Row],[43916]]-Casos_PN_CORR[[#This Row],[43915]]</f>
        <v>0</v>
      </c>
      <c r="W89">
        <f>+Casos_PN_CORR[[#This Row],[43917]]-Casos_PN_CORR[[#This Row],[43916]]</f>
        <v>0</v>
      </c>
      <c r="X89">
        <f>+Casos_PN_CORR[[#This Row],[43918]]-Casos_PN_CORR[[#This Row],[43917]]</f>
        <v>0</v>
      </c>
      <c r="Y89">
        <f>+Casos_PN_CORR[[#This Row],[43919]]-Casos_PN_CORR[[#This Row],[43918]]</f>
        <v>0</v>
      </c>
      <c r="Z89">
        <f>+Casos_PN_CORR[[#This Row],[43920]]-Casos_PN_CORR[[#This Row],[43919]]</f>
        <v>0</v>
      </c>
      <c r="AA89">
        <f>+Casos_PN_CORR[[#This Row],[43921]]-Casos_PN_CORR[[#This Row],[43920]]</f>
        <v>0</v>
      </c>
      <c r="AB89">
        <f>+Casos_PN_CORR[[#This Row],[43922]]-Casos_PN_CORR[[#This Row],[43921]]</f>
        <v>0</v>
      </c>
      <c r="AC89">
        <f>+Casos_PN_CORR[[#This Row],[43923]]-Casos_PN_CORR[[#This Row],[43922]]</f>
        <v>0</v>
      </c>
      <c r="AD89">
        <f>+Casos_PN_CORR[[#This Row],[43924]]-Casos_PN_CORR[[#This Row],[43923]]</f>
        <v>0</v>
      </c>
      <c r="AE89">
        <f>+Casos_PN_CORR[[#This Row],[43925]]-Casos_PN_CORR[[#This Row],[43924]]</f>
        <v>0</v>
      </c>
      <c r="AF89">
        <f>+Casos_PN_CORR[[#This Row],[43926]]-Casos_PN_CORR[[#This Row],[43925]]</f>
        <v>0</v>
      </c>
      <c r="AG89">
        <f>+Casos_PN_CORR[[#This Row],[43927]]-Casos_PN_CORR[[#This Row],[43926]]</f>
        <v>0</v>
      </c>
      <c r="AH89">
        <f>+Casos_PN_CORR[[#This Row],[43928]]-Casos_PN_CORR[[#This Row],[43927]]</f>
        <v>0</v>
      </c>
      <c r="AI89">
        <f>+Casos_PN_CORR[[#This Row],[43929]]-Casos_PN_CORR[[#This Row],[43928]]</f>
        <v>0</v>
      </c>
      <c r="AJ89">
        <f>+Casos_PN_CORR[[#This Row],[43930]]-Casos_PN_CORR[[#This Row],[43929]]</f>
        <v>0</v>
      </c>
      <c r="AK89">
        <f>+Casos_PN_CORR[[#This Row],[43931]]-Casos_PN_CORR[[#This Row],[43930]]</f>
        <v>0</v>
      </c>
      <c r="AL89">
        <f>+Casos_PN_CORR[[#This Row],[43932]]-Casos_PN_CORR[[#This Row],[43931]]</f>
        <v>0</v>
      </c>
      <c r="AM89">
        <f>+Casos_PN_CORR[[#This Row],[43933]]-Casos_PN_CORR[[#This Row],[43932]]</f>
        <v>0</v>
      </c>
      <c r="AN89">
        <f>+Casos_PN_CORR[[#This Row],[43934]]-Casos_PN_CORR[[#This Row],[43933]]</f>
        <v>0</v>
      </c>
      <c r="AO89">
        <f>+Casos_PN_CORR[[#This Row],[43935]]-Casos_PN_CORR[[#This Row],[43934]]</f>
        <v>0</v>
      </c>
      <c r="AP89">
        <f>+Casos_PN_CORR[[#This Row],[43936]]-Casos_PN_CORR[[#This Row],[43935]]</f>
        <v>0</v>
      </c>
      <c r="AQ89">
        <f>+Casos_PN_CORR[[#This Row],[43937]]-Casos_PN_CORR[[#This Row],[43936]]</f>
        <v>0</v>
      </c>
      <c r="AR89">
        <f>+Casos_PN_CORR[[#This Row],[43938]]-Casos_PN_CORR[[#This Row],[43937]]</f>
        <v>0</v>
      </c>
      <c r="AS89">
        <f>+Casos_PN_CORR[[#This Row],[43939]]-Casos_PN_CORR[[#This Row],[43938]]</f>
        <v>0</v>
      </c>
      <c r="AT89">
        <f>+Casos_PN_CORR[[#This Row],[43940]]-Casos_PN_CORR[[#This Row],[43939]]</f>
        <v>0</v>
      </c>
      <c r="AU89">
        <f>+Casos_PN_CORR[[#This Row],[43941]]-Casos_PN_CORR[[#This Row],[43940]]</f>
        <v>0</v>
      </c>
      <c r="AV89">
        <f>+Casos_PN_CORR[[#This Row],[43942]]-Casos_PN_CORR[[#This Row],[43941]]</f>
        <v>0</v>
      </c>
      <c r="AW89">
        <f>+Casos_PN_CORR[[#This Row],[43943]]-Casos_PN_CORR[[#This Row],[43942]]</f>
        <v>0</v>
      </c>
      <c r="AX89">
        <f>+Casos_PN_CORR[[#This Row],[43944]]-Casos_PN_CORR[[#This Row],[43943]]</f>
        <v>0</v>
      </c>
      <c r="AY89">
        <f>+Casos_PN_CORR[[#This Row],[43945]]-Casos_PN_CORR[[#This Row],[43944]]</f>
        <v>0</v>
      </c>
      <c r="AZ89">
        <f>+Casos_PN_CORR[[#This Row],[43946]]-Casos_PN_CORR[[#This Row],[43945]]</f>
        <v>0</v>
      </c>
      <c r="BA89">
        <f>+Casos_PN_CORR[[#This Row],[43947]]-Casos_PN_CORR[[#This Row],[43946]]</f>
        <v>0</v>
      </c>
      <c r="BB89">
        <f>+Casos_PN_CORR[[#This Row],[43948]]-Casos_PN_CORR[[#This Row],[43947]]</f>
        <v>0</v>
      </c>
      <c r="BC89">
        <f>+Casos_PN_CORR[[#This Row],[43949]]-Casos_PN_CORR[[#This Row],[43948]]</f>
        <v>0</v>
      </c>
      <c r="BD89">
        <f>+Casos_PN_CORR[[#This Row],[43950]]-Casos_PN_CORR[[#This Row],[43949]]</f>
        <v>0</v>
      </c>
      <c r="BE89">
        <f>+Casos_PN_CORR[[#This Row],[43951]]-Casos_PN_CORR[[#This Row],[43950]]</f>
        <v>0</v>
      </c>
      <c r="BF89">
        <f>+Casos_PN_CORR[[#This Row],[43952]]-Casos_PN_CORR[[#This Row],[43951]]</f>
        <v>0</v>
      </c>
      <c r="BG89">
        <f>+Casos_PN_CORR[[#This Row],[43953]]-Casos_PN_CORR[[#This Row],[43952]]</f>
        <v>0</v>
      </c>
      <c r="BH89">
        <f>+Casos_PN_CORR[[#This Row],[43954]]-Casos_PN_CORR[[#This Row],[43953]]</f>
        <v>0</v>
      </c>
      <c r="BI89">
        <f>+Casos_PN_CORR[[#This Row],[43955]]-Casos_PN_CORR[[#This Row],[43954]]</f>
        <v>0</v>
      </c>
      <c r="BJ89">
        <f>+Casos_PN_CORR[[#This Row],[43956]]-Casos_PN_CORR[[#This Row],[43955]]</f>
        <v>0</v>
      </c>
      <c r="BK89">
        <f>+Casos_PN_CORR[[#This Row],[43957]]-Casos_PN_CORR[[#This Row],[43956]]</f>
        <v>0</v>
      </c>
      <c r="BL89">
        <f>+Casos_PN_CORR[[#This Row],[43958]]-Casos_PN_CORR[[#This Row],[43957]]</f>
        <v>0</v>
      </c>
      <c r="BM89">
        <f>+Casos_PN_CORR[[#This Row],[43959]]-Casos_PN_CORR[[#This Row],[43958]]</f>
        <v>0</v>
      </c>
      <c r="BN89">
        <f>+Casos_PN_CORR[[#This Row],[43960]]-Casos_PN_CORR[[#This Row],[43959]]</f>
        <v>0</v>
      </c>
      <c r="BO89">
        <f>+Casos_PN_CORR[[#This Row],[43961]]-Casos_PN_CORR[[#This Row],[43960]]</f>
        <v>0</v>
      </c>
      <c r="BP89">
        <f>+Casos_PN_CORR[[#This Row],[43962]]-Casos_PN_CORR[[#This Row],[43961]]</f>
        <v>0</v>
      </c>
      <c r="BQ89">
        <f>+Casos_PN_CORR[[#This Row],[43963]]-Casos_PN_CORR[[#This Row],[43962]]</f>
        <v>0</v>
      </c>
      <c r="BR89">
        <f>+Casos_PN_CORR[[#This Row],[43964]]-Casos_PN_CORR[[#This Row],[43963]]</f>
        <v>0</v>
      </c>
      <c r="BS89">
        <f>+Casos_PN_CORR[[#This Row],[43965]]-Casos_PN_CORR[[#This Row],[43964]]</f>
        <v>0</v>
      </c>
      <c r="BT89">
        <f>+Casos_PN_CORR[[#This Row],[43966]]-Casos_PN_CORR[[#This Row],[43965]]</f>
        <v>0</v>
      </c>
      <c r="BU89">
        <f>+Casos_PN_CORR[[#This Row],[43967]]-Casos_PN_CORR[[#This Row],[43966]]</f>
        <v>0</v>
      </c>
      <c r="BV89">
        <f>+Casos_PN_CORR[[#This Row],[43968]]-Casos_PN_CORR[[#This Row],[43967]]</f>
        <v>0</v>
      </c>
      <c r="BW89">
        <f>+Casos_PN_CORR[[#This Row],[43969]]-Casos_PN_CORR[[#This Row],[43968]]</f>
        <v>0</v>
      </c>
      <c r="BX89">
        <f>+Casos_PN_CORR[[#This Row],[43970]]-Casos_PN_CORR[[#This Row],[43969]]</f>
        <v>0</v>
      </c>
      <c r="BY89">
        <f>+Casos_PN_CORR[[#This Row],[43971]]-Casos_PN_CORR[[#This Row],[43970]]</f>
        <v>0</v>
      </c>
      <c r="BZ89">
        <f>+Casos_PN_CORR[[#This Row],[43972]]-Casos_PN_CORR[[#This Row],[43971]]</f>
        <v>0</v>
      </c>
      <c r="CA89">
        <f>+Casos_PN_CORR[[#This Row],[43973]]-Casos_PN_CORR[[#This Row],[43972]]</f>
        <v>0</v>
      </c>
      <c r="CB89">
        <f>+Casos_PN_CORR[[#This Row],[43974]]-Casos_PN_CORR[[#This Row],[43973]]</f>
        <v>0</v>
      </c>
      <c r="CC89">
        <f>+Casos_PN_CORR[[#This Row],[43975]]-Casos_PN_CORR[[#This Row],[43974]]</f>
        <v>0</v>
      </c>
      <c r="CD89">
        <f>+Casos_PN_CORR[[#This Row],[43976]]-Casos_PN_CORR[[#This Row],[43975]]</f>
        <v>0</v>
      </c>
      <c r="CE89">
        <f>+Casos_PN_CORR[[#This Row],[43977]]-Casos_PN_CORR[[#This Row],[43976]]</f>
        <v>0</v>
      </c>
      <c r="CF89">
        <f>+Casos_PN_CORR[[#This Row],[43978]]-Casos_PN_CORR[[#This Row],[43977]]</f>
        <v>0</v>
      </c>
      <c r="CG89">
        <f>+Casos_PN_CORR[[#This Row],[43979]]-Casos_PN_CORR[[#This Row],[43978]]</f>
        <v>0</v>
      </c>
      <c r="CH89">
        <f>+Casos_PN_CORR[[#This Row],[43980]]-Casos_PN_CORR[[#This Row],[43979]]</f>
        <v>0</v>
      </c>
      <c r="CI89">
        <f>+Casos_PN_CORR[[#This Row],[43981]]-Casos_PN_CORR[[#This Row],[43980]]</f>
        <v>0</v>
      </c>
      <c r="CJ89">
        <f>+Casos_PN_CORR[[#This Row],[43982]]-Casos_PN_CORR[[#This Row],[43981]]</f>
        <v>0</v>
      </c>
      <c r="CK89">
        <f>+Casos_PN_CORR[[#This Row],[43983]]-Casos_PN_CORR[[#This Row],[43982]]</f>
        <v>0</v>
      </c>
      <c r="CL89">
        <f>+Casos_PN_CORR[[#This Row],[43984]]-Casos_PN_CORR[[#This Row],[43983]]</f>
        <v>0</v>
      </c>
      <c r="CM89">
        <f>+Casos_PN_CORR[[#This Row],[43985]]-Casos_PN_CORR[[#This Row],[43984]]</f>
        <v>0</v>
      </c>
      <c r="CN89">
        <f>+Casos_PN_CORR[[#This Row],[43986]]-Casos_PN_CORR[[#This Row],[43985]]</f>
        <v>0</v>
      </c>
      <c r="CO89">
        <f>+Casos_PN_CORR[[#This Row],[43987]]-Casos_PN_CORR[[#This Row],[43986]]</f>
        <v>19</v>
      </c>
      <c r="CP89">
        <f>+Casos_PN_CORR[[#This Row],[43988]]-Casos_PN_CORR[[#This Row],[43987]]</f>
        <v>0</v>
      </c>
      <c r="CQ89">
        <f>+Casos_PN_CORR[[#This Row],[43989]]-Casos_PN_CORR[[#This Row],[43988]]</f>
        <v>0</v>
      </c>
      <c r="CR89">
        <f>+Casos_PN_CORR[[#This Row],[43990]]-Casos_PN_CORR[[#This Row],[43989]]</f>
        <v>0</v>
      </c>
      <c r="CS89">
        <f>+Casos_PN_CORR[[#This Row],[43991]]-Casos_PN_CORR[[#This Row],[43990]]</f>
        <v>1</v>
      </c>
      <c r="CT89">
        <f>+Casos_PN_CORR[[#This Row],[43992]]-Casos_PN_CORR[[#This Row],[43991]]</f>
        <v>0</v>
      </c>
      <c r="CU89">
        <f>+Casos_PN_CORR[[#This Row],[43993]]-Casos_PN_CORR[[#This Row],[43992]]</f>
        <v>2</v>
      </c>
    </row>
    <row r="90" spans="1:99" x14ac:dyDescent="0.3">
      <c r="A90">
        <v>40108</v>
      </c>
      <c r="B90" s="2" t="s">
        <v>154</v>
      </c>
      <c r="C90" s="2" t="s">
        <v>155</v>
      </c>
      <c r="D90" s="2" t="s">
        <v>483</v>
      </c>
      <c r="E90" s="4">
        <f t="shared" si="1"/>
        <v>21</v>
      </c>
      <c r="F90">
        <f>+Casos_PN_CORR[[#This Row],[43900]]</f>
        <v>0</v>
      </c>
      <c r="G90">
        <f>+Casos_PN_CORR[[#This Row],[43901]]-Casos_PN_CORR[[#This Row],[43900]]</f>
        <v>0</v>
      </c>
      <c r="H90">
        <f>+Casos_PN_CORR[[#This Row],[43902]]-Casos_PN_CORR[[#This Row],[43901]]</f>
        <v>0</v>
      </c>
      <c r="I90">
        <f>+Casos_PN_CORR[[#This Row],[43903]]-Casos_PN_CORR[[#This Row],[43902]]</f>
        <v>0</v>
      </c>
      <c r="J90">
        <f>+Casos_PN_CORR[[#This Row],[43904]]-Casos_PN_CORR[[#This Row],[43903]]</f>
        <v>0</v>
      </c>
      <c r="K90">
        <f>+Casos_PN_CORR[[#This Row],[43905]]-Casos_PN_CORR[[#This Row],[43904]]</f>
        <v>0</v>
      </c>
      <c r="L90">
        <f>+Casos_PN_CORR[[#This Row],[43906]]-Casos_PN_CORR[[#This Row],[43905]]</f>
        <v>0</v>
      </c>
      <c r="M90">
        <f>+Casos_PN_CORR[[#This Row],[43907]]-Casos_PN_CORR[[#This Row],[43906]]</f>
        <v>0</v>
      </c>
      <c r="N90">
        <f>+Casos_PN_CORR[[#This Row],[43908]]-Casos_PN_CORR[[#This Row],[43907]]</f>
        <v>0</v>
      </c>
      <c r="O90">
        <f>+Casos_PN_CORR[[#This Row],[43909]]-Casos_PN_CORR[[#This Row],[43908]]</f>
        <v>0</v>
      </c>
      <c r="P90">
        <f>+Casos_PN_CORR[[#This Row],[43910]]-Casos_PN_CORR[[#This Row],[43909]]</f>
        <v>0</v>
      </c>
      <c r="Q90">
        <f>+Casos_PN_CORR[[#This Row],[43911]]-Casos_PN_CORR[[#This Row],[43910]]</f>
        <v>0</v>
      </c>
      <c r="R90">
        <f>+Casos_PN_CORR[[#This Row],[43912]]-Casos_PN_CORR[[#This Row],[43911]]</f>
        <v>0</v>
      </c>
      <c r="S90">
        <f>+Casos_PN_CORR[[#This Row],[43913]]-Casos_PN_CORR[[#This Row],[43912]]</f>
        <v>0</v>
      </c>
      <c r="T90">
        <f>+Casos_PN_CORR[[#This Row],[43914]]-Casos_PN_CORR[[#This Row],[43913]]</f>
        <v>0</v>
      </c>
      <c r="U90">
        <f>+Casos_PN_CORR[[#This Row],[43915]]-Casos_PN_CORR[[#This Row],[43914]]</f>
        <v>0</v>
      </c>
      <c r="V90">
        <f>+Casos_PN_CORR[[#This Row],[43916]]-Casos_PN_CORR[[#This Row],[43915]]</f>
        <v>0</v>
      </c>
      <c r="W90">
        <f>+Casos_PN_CORR[[#This Row],[43917]]-Casos_PN_CORR[[#This Row],[43916]]</f>
        <v>0</v>
      </c>
      <c r="X90">
        <f>+Casos_PN_CORR[[#This Row],[43918]]-Casos_PN_CORR[[#This Row],[43917]]</f>
        <v>0</v>
      </c>
      <c r="Y90">
        <f>+Casos_PN_CORR[[#This Row],[43919]]-Casos_PN_CORR[[#This Row],[43918]]</f>
        <v>0</v>
      </c>
      <c r="Z90">
        <f>+Casos_PN_CORR[[#This Row],[43920]]-Casos_PN_CORR[[#This Row],[43919]]</f>
        <v>0</v>
      </c>
      <c r="AA90">
        <f>+Casos_PN_CORR[[#This Row],[43921]]-Casos_PN_CORR[[#This Row],[43920]]</f>
        <v>0</v>
      </c>
      <c r="AB90">
        <f>+Casos_PN_CORR[[#This Row],[43922]]-Casos_PN_CORR[[#This Row],[43921]]</f>
        <v>0</v>
      </c>
      <c r="AC90">
        <f>+Casos_PN_CORR[[#This Row],[43923]]-Casos_PN_CORR[[#This Row],[43922]]</f>
        <v>0</v>
      </c>
      <c r="AD90">
        <f>+Casos_PN_CORR[[#This Row],[43924]]-Casos_PN_CORR[[#This Row],[43923]]</f>
        <v>0</v>
      </c>
      <c r="AE90">
        <f>+Casos_PN_CORR[[#This Row],[43925]]-Casos_PN_CORR[[#This Row],[43924]]</f>
        <v>0</v>
      </c>
      <c r="AF90">
        <f>+Casos_PN_CORR[[#This Row],[43926]]-Casos_PN_CORR[[#This Row],[43925]]</f>
        <v>0</v>
      </c>
      <c r="AG90">
        <f>+Casos_PN_CORR[[#This Row],[43927]]-Casos_PN_CORR[[#This Row],[43926]]</f>
        <v>0</v>
      </c>
      <c r="AH90">
        <f>+Casos_PN_CORR[[#This Row],[43928]]-Casos_PN_CORR[[#This Row],[43927]]</f>
        <v>0</v>
      </c>
      <c r="AI90">
        <f>+Casos_PN_CORR[[#This Row],[43929]]-Casos_PN_CORR[[#This Row],[43928]]</f>
        <v>0</v>
      </c>
      <c r="AJ90">
        <f>+Casos_PN_CORR[[#This Row],[43930]]-Casos_PN_CORR[[#This Row],[43929]]</f>
        <v>0</v>
      </c>
      <c r="AK90">
        <f>+Casos_PN_CORR[[#This Row],[43931]]-Casos_PN_CORR[[#This Row],[43930]]</f>
        <v>0</v>
      </c>
      <c r="AL90">
        <f>+Casos_PN_CORR[[#This Row],[43932]]-Casos_PN_CORR[[#This Row],[43931]]</f>
        <v>0</v>
      </c>
      <c r="AM90">
        <f>+Casos_PN_CORR[[#This Row],[43933]]-Casos_PN_CORR[[#This Row],[43932]]</f>
        <v>0</v>
      </c>
      <c r="AN90">
        <f>+Casos_PN_CORR[[#This Row],[43934]]-Casos_PN_CORR[[#This Row],[43933]]</f>
        <v>0</v>
      </c>
      <c r="AO90">
        <f>+Casos_PN_CORR[[#This Row],[43935]]-Casos_PN_CORR[[#This Row],[43934]]</f>
        <v>0</v>
      </c>
      <c r="AP90">
        <f>+Casos_PN_CORR[[#This Row],[43936]]-Casos_PN_CORR[[#This Row],[43935]]</f>
        <v>0</v>
      </c>
      <c r="AQ90">
        <f>+Casos_PN_CORR[[#This Row],[43937]]-Casos_PN_CORR[[#This Row],[43936]]</f>
        <v>0</v>
      </c>
      <c r="AR90">
        <f>+Casos_PN_CORR[[#This Row],[43938]]-Casos_PN_CORR[[#This Row],[43937]]</f>
        <v>0</v>
      </c>
      <c r="AS90">
        <f>+Casos_PN_CORR[[#This Row],[43939]]-Casos_PN_CORR[[#This Row],[43938]]</f>
        <v>0</v>
      </c>
      <c r="AT90">
        <f>+Casos_PN_CORR[[#This Row],[43940]]-Casos_PN_CORR[[#This Row],[43939]]</f>
        <v>0</v>
      </c>
      <c r="AU90">
        <f>+Casos_PN_CORR[[#This Row],[43941]]-Casos_PN_CORR[[#This Row],[43940]]</f>
        <v>0</v>
      </c>
      <c r="AV90">
        <f>+Casos_PN_CORR[[#This Row],[43942]]-Casos_PN_CORR[[#This Row],[43941]]</f>
        <v>0</v>
      </c>
      <c r="AW90">
        <f>+Casos_PN_CORR[[#This Row],[43943]]-Casos_PN_CORR[[#This Row],[43942]]</f>
        <v>0</v>
      </c>
      <c r="AX90">
        <f>+Casos_PN_CORR[[#This Row],[43944]]-Casos_PN_CORR[[#This Row],[43943]]</f>
        <v>0</v>
      </c>
      <c r="AY90">
        <f>+Casos_PN_CORR[[#This Row],[43945]]-Casos_PN_CORR[[#This Row],[43944]]</f>
        <v>0</v>
      </c>
      <c r="AZ90">
        <f>+Casos_PN_CORR[[#This Row],[43946]]-Casos_PN_CORR[[#This Row],[43945]]</f>
        <v>0</v>
      </c>
      <c r="BA90">
        <f>+Casos_PN_CORR[[#This Row],[43947]]-Casos_PN_CORR[[#This Row],[43946]]</f>
        <v>0</v>
      </c>
      <c r="BB90">
        <f>+Casos_PN_CORR[[#This Row],[43948]]-Casos_PN_CORR[[#This Row],[43947]]</f>
        <v>0</v>
      </c>
      <c r="BC90">
        <f>+Casos_PN_CORR[[#This Row],[43949]]-Casos_PN_CORR[[#This Row],[43948]]</f>
        <v>0</v>
      </c>
      <c r="BD90">
        <f>+Casos_PN_CORR[[#This Row],[43950]]-Casos_PN_CORR[[#This Row],[43949]]</f>
        <v>0</v>
      </c>
      <c r="BE90">
        <f>+Casos_PN_CORR[[#This Row],[43951]]-Casos_PN_CORR[[#This Row],[43950]]</f>
        <v>0</v>
      </c>
      <c r="BF90">
        <f>+Casos_PN_CORR[[#This Row],[43952]]-Casos_PN_CORR[[#This Row],[43951]]</f>
        <v>0</v>
      </c>
      <c r="BG90">
        <f>+Casos_PN_CORR[[#This Row],[43953]]-Casos_PN_CORR[[#This Row],[43952]]</f>
        <v>0</v>
      </c>
      <c r="BH90">
        <f>+Casos_PN_CORR[[#This Row],[43954]]-Casos_PN_CORR[[#This Row],[43953]]</f>
        <v>0</v>
      </c>
      <c r="BI90">
        <f>+Casos_PN_CORR[[#This Row],[43955]]-Casos_PN_CORR[[#This Row],[43954]]</f>
        <v>0</v>
      </c>
      <c r="BJ90">
        <f>+Casos_PN_CORR[[#This Row],[43956]]-Casos_PN_CORR[[#This Row],[43955]]</f>
        <v>0</v>
      </c>
      <c r="BK90">
        <f>+Casos_PN_CORR[[#This Row],[43957]]-Casos_PN_CORR[[#This Row],[43956]]</f>
        <v>0</v>
      </c>
      <c r="BL90">
        <f>+Casos_PN_CORR[[#This Row],[43958]]-Casos_PN_CORR[[#This Row],[43957]]</f>
        <v>0</v>
      </c>
      <c r="BM90">
        <f>+Casos_PN_CORR[[#This Row],[43959]]-Casos_PN_CORR[[#This Row],[43958]]</f>
        <v>0</v>
      </c>
      <c r="BN90">
        <f>+Casos_PN_CORR[[#This Row],[43960]]-Casos_PN_CORR[[#This Row],[43959]]</f>
        <v>0</v>
      </c>
      <c r="BO90">
        <f>+Casos_PN_CORR[[#This Row],[43961]]-Casos_PN_CORR[[#This Row],[43960]]</f>
        <v>0</v>
      </c>
      <c r="BP90">
        <f>+Casos_PN_CORR[[#This Row],[43962]]-Casos_PN_CORR[[#This Row],[43961]]</f>
        <v>0</v>
      </c>
      <c r="BQ90">
        <f>+Casos_PN_CORR[[#This Row],[43963]]-Casos_PN_CORR[[#This Row],[43962]]</f>
        <v>0</v>
      </c>
      <c r="BR90">
        <f>+Casos_PN_CORR[[#This Row],[43964]]-Casos_PN_CORR[[#This Row],[43963]]</f>
        <v>0</v>
      </c>
      <c r="BS90">
        <f>+Casos_PN_CORR[[#This Row],[43965]]-Casos_PN_CORR[[#This Row],[43964]]</f>
        <v>0</v>
      </c>
      <c r="BT90">
        <f>+Casos_PN_CORR[[#This Row],[43966]]-Casos_PN_CORR[[#This Row],[43965]]</f>
        <v>0</v>
      </c>
      <c r="BU90">
        <f>+Casos_PN_CORR[[#This Row],[43967]]-Casos_PN_CORR[[#This Row],[43966]]</f>
        <v>0</v>
      </c>
      <c r="BV90">
        <f>+Casos_PN_CORR[[#This Row],[43968]]-Casos_PN_CORR[[#This Row],[43967]]</f>
        <v>0</v>
      </c>
      <c r="BW90">
        <f>+Casos_PN_CORR[[#This Row],[43969]]-Casos_PN_CORR[[#This Row],[43968]]</f>
        <v>0</v>
      </c>
      <c r="BX90">
        <f>+Casos_PN_CORR[[#This Row],[43970]]-Casos_PN_CORR[[#This Row],[43969]]</f>
        <v>0</v>
      </c>
      <c r="BY90">
        <f>+Casos_PN_CORR[[#This Row],[43971]]-Casos_PN_CORR[[#This Row],[43970]]</f>
        <v>0</v>
      </c>
      <c r="BZ90">
        <f>+Casos_PN_CORR[[#This Row],[43972]]-Casos_PN_CORR[[#This Row],[43971]]</f>
        <v>0</v>
      </c>
      <c r="CA90">
        <f>+Casos_PN_CORR[[#This Row],[43973]]-Casos_PN_CORR[[#This Row],[43972]]</f>
        <v>0</v>
      </c>
      <c r="CB90">
        <f>+Casos_PN_CORR[[#This Row],[43974]]-Casos_PN_CORR[[#This Row],[43973]]</f>
        <v>0</v>
      </c>
      <c r="CC90">
        <f>+Casos_PN_CORR[[#This Row],[43975]]-Casos_PN_CORR[[#This Row],[43974]]</f>
        <v>0</v>
      </c>
      <c r="CD90">
        <f>+Casos_PN_CORR[[#This Row],[43976]]-Casos_PN_CORR[[#This Row],[43975]]</f>
        <v>0</v>
      </c>
      <c r="CE90">
        <f>+Casos_PN_CORR[[#This Row],[43977]]-Casos_PN_CORR[[#This Row],[43976]]</f>
        <v>0</v>
      </c>
      <c r="CF90">
        <f>+Casos_PN_CORR[[#This Row],[43978]]-Casos_PN_CORR[[#This Row],[43977]]</f>
        <v>0</v>
      </c>
      <c r="CG90">
        <f>+Casos_PN_CORR[[#This Row],[43979]]-Casos_PN_CORR[[#This Row],[43978]]</f>
        <v>0</v>
      </c>
      <c r="CH90">
        <f>+Casos_PN_CORR[[#This Row],[43980]]-Casos_PN_CORR[[#This Row],[43979]]</f>
        <v>0</v>
      </c>
      <c r="CI90">
        <f>+Casos_PN_CORR[[#This Row],[43981]]-Casos_PN_CORR[[#This Row],[43980]]</f>
        <v>0</v>
      </c>
      <c r="CJ90">
        <f>+Casos_PN_CORR[[#This Row],[43982]]-Casos_PN_CORR[[#This Row],[43981]]</f>
        <v>0</v>
      </c>
      <c r="CK90">
        <f>+Casos_PN_CORR[[#This Row],[43983]]-Casos_PN_CORR[[#This Row],[43982]]</f>
        <v>0</v>
      </c>
      <c r="CL90">
        <f>+Casos_PN_CORR[[#This Row],[43984]]-Casos_PN_CORR[[#This Row],[43983]]</f>
        <v>0</v>
      </c>
      <c r="CM90">
        <f>+Casos_PN_CORR[[#This Row],[43985]]-Casos_PN_CORR[[#This Row],[43984]]</f>
        <v>0</v>
      </c>
      <c r="CN90">
        <f>+Casos_PN_CORR[[#This Row],[43986]]-Casos_PN_CORR[[#This Row],[43985]]</f>
        <v>0</v>
      </c>
      <c r="CO90">
        <f>+Casos_PN_CORR[[#This Row],[43987]]-Casos_PN_CORR[[#This Row],[43986]]</f>
        <v>21</v>
      </c>
      <c r="CP90">
        <f>+Casos_PN_CORR[[#This Row],[43988]]-Casos_PN_CORR[[#This Row],[43987]]</f>
        <v>0</v>
      </c>
      <c r="CQ90">
        <f>+Casos_PN_CORR[[#This Row],[43989]]-Casos_PN_CORR[[#This Row],[43988]]</f>
        <v>0</v>
      </c>
      <c r="CR90">
        <f>+Casos_PN_CORR[[#This Row],[43990]]-Casos_PN_CORR[[#This Row],[43989]]</f>
        <v>0</v>
      </c>
      <c r="CS90">
        <f>+Casos_PN_CORR[[#This Row],[43991]]-Casos_PN_CORR[[#This Row],[43990]]</f>
        <v>0</v>
      </c>
      <c r="CT90">
        <f>+Casos_PN_CORR[[#This Row],[43992]]-Casos_PN_CORR[[#This Row],[43991]]</f>
        <v>0</v>
      </c>
      <c r="CU90">
        <f>+Casos_PN_CORR[[#This Row],[43993]]-Casos_PN_CORR[[#This Row],[43992]]</f>
        <v>0</v>
      </c>
    </row>
    <row r="91" spans="1:99" x14ac:dyDescent="0.3">
      <c r="A91">
        <v>91007</v>
      </c>
      <c r="B91" s="2" t="s">
        <v>114</v>
      </c>
      <c r="C91" s="2" t="s">
        <v>115</v>
      </c>
      <c r="D91" s="2" t="s">
        <v>184</v>
      </c>
      <c r="E91" s="4">
        <f t="shared" si="1"/>
        <v>20</v>
      </c>
      <c r="F91">
        <f>+Casos_PN_CORR[[#This Row],[43900]]</f>
        <v>0</v>
      </c>
      <c r="G91">
        <f>+Casos_PN_CORR[[#This Row],[43901]]-Casos_PN_CORR[[#This Row],[43900]]</f>
        <v>0</v>
      </c>
      <c r="H91">
        <f>+Casos_PN_CORR[[#This Row],[43902]]-Casos_PN_CORR[[#This Row],[43901]]</f>
        <v>0</v>
      </c>
      <c r="I91">
        <f>+Casos_PN_CORR[[#This Row],[43903]]-Casos_PN_CORR[[#This Row],[43902]]</f>
        <v>0</v>
      </c>
      <c r="J91">
        <f>+Casos_PN_CORR[[#This Row],[43904]]-Casos_PN_CORR[[#This Row],[43903]]</f>
        <v>0</v>
      </c>
      <c r="K91">
        <f>+Casos_PN_CORR[[#This Row],[43905]]-Casos_PN_CORR[[#This Row],[43904]]</f>
        <v>0</v>
      </c>
      <c r="L91">
        <f>+Casos_PN_CORR[[#This Row],[43906]]-Casos_PN_CORR[[#This Row],[43905]]</f>
        <v>0</v>
      </c>
      <c r="M91">
        <f>+Casos_PN_CORR[[#This Row],[43907]]-Casos_PN_CORR[[#This Row],[43906]]</f>
        <v>0</v>
      </c>
      <c r="N91">
        <f>+Casos_PN_CORR[[#This Row],[43908]]-Casos_PN_CORR[[#This Row],[43907]]</f>
        <v>0</v>
      </c>
      <c r="O91">
        <f>+Casos_PN_CORR[[#This Row],[43909]]-Casos_PN_CORR[[#This Row],[43908]]</f>
        <v>0</v>
      </c>
      <c r="P91">
        <f>+Casos_PN_CORR[[#This Row],[43910]]-Casos_PN_CORR[[#This Row],[43909]]</f>
        <v>0</v>
      </c>
      <c r="Q91">
        <f>+Casos_PN_CORR[[#This Row],[43911]]-Casos_PN_CORR[[#This Row],[43910]]</f>
        <v>0</v>
      </c>
      <c r="R91">
        <f>+Casos_PN_CORR[[#This Row],[43912]]-Casos_PN_CORR[[#This Row],[43911]]</f>
        <v>0</v>
      </c>
      <c r="S91">
        <f>+Casos_PN_CORR[[#This Row],[43913]]-Casos_PN_CORR[[#This Row],[43912]]</f>
        <v>0</v>
      </c>
      <c r="T91">
        <f>+Casos_PN_CORR[[#This Row],[43914]]-Casos_PN_CORR[[#This Row],[43913]]</f>
        <v>0</v>
      </c>
      <c r="U91">
        <f>+Casos_PN_CORR[[#This Row],[43915]]-Casos_PN_CORR[[#This Row],[43914]]</f>
        <v>0</v>
      </c>
      <c r="V91">
        <f>+Casos_PN_CORR[[#This Row],[43916]]-Casos_PN_CORR[[#This Row],[43915]]</f>
        <v>0</v>
      </c>
      <c r="W91">
        <f>+Casos_PN_CORR[[#This Row],[43917]]-Casos_PN_CORR[[#This Row],[43916]]</f>
        <v>0</v>
      </c>
      <c r="X91">
        <f>+Casos_PN_CORR[[#This Row],[43918]]-Casos_PN_CORR[[#This Row],[43917]]</f>
        <v>0</v>
      </c>
      <c r="Y91">
        <f>+Casos_PN_CORR[[#This Row],[43919]]-Casos_PN_CORR[[#This Row],[43918]]</f>
        <v>0</v>
      </c>
      <c r="Z91">
        <f>+Casos_PN_CORR[[#This Row],[43920]]-Casos_PN_CORR[[#This Row],[43919]]</f>
        <v>0</v>
      </c>
      <c r="AA91">
        <f>+Casos_PN_CORR[[#This Row],[43921]]-Casos_PN_CORR[[#This Row],[43920]]</f>
        <v>0</v>
      </c>
      <c r="AB91">
        <f>+Casos_PN_CORR[[#This Row],[43922]]-Casos_PN_CORR[[#This Row],[43921]]</f>
        <v>0</v>
      </c>
      <c r="AC91">
        <f>+Casos_PN_CORR[[#This Row],[43923]]-Casos_PN_CORR[[#This Row],[43922]]</f>
        <v>0</v>
      </c>
      <c r="AD91">
        <f>+Casos_PN_CORR[[#This Row],[43924]]-Casos_PN_CORR[[#This Row],[43923]]</f>
        <v>0</v>
      </c>
      <c r="AE91">
        <f>+Casos_PN_CORR[[#This Row],[43925]]-Casos_PN_CORR[[#This Row],[43924]]</f>
        <v>0</v>
      </c>
      <c r="AF91">
        <f>+Casos_PN_CORR[[#This Row],[43926]]-Casos_PN_CORR[[#This Row],[43925]]</f>
        <v>0</v>
      </c>
      <c r="AG91">
        <f>+Casos_PN_CORR[[#This Row],[43927]]-Casos_PN_CORR[[#This Row],[43926]]</f>
        <v>0</v>
      </c>
      <c r="AH91">
        <f>+Casos_PN_CORR[[#This Row],[43928]]-Casos_PN_CORR[[#This Row],[43927]]</f>
        <v>0</v>
      </c>
      <c r="AI91">
        <f>+Casos_PN_CORR[[#This Row],[43929]]-Casos_PN_CORR[[#This Row],[43928]]</f>
        <v>0</v>
      </c>
      <c r="AJ91">
        <f>+Casos_PN_CORR[[#This Row],[43930]]-Casos_PN_CORR[[#This Row],[43929]]</f>
        <v>0</v>
      </c>
      <c r="AK91">
        <f>+Casos_PN_CORR[[#This Row],[43931]]-Casos_PN_CORR[[#This Row],[43930]]</f>
        <v>0</v>
      </c>
      <c r="AL91">
        <f>+Casos_PN_CORR[[#This Row],[43932]]-Casos_PN_CORR[[#This Row],[43931]]</f>
        <v>0</v>
      </c>
      <c r="AM91">
        <f>+Casos_PN_CORR[[#This Row],[43933]]-Casos_PN_CORR[[#This Row],[43932]]</f>
        <v>0</v>
      </c>
      <c r="AN91">
        <f>+Casos_PN_CORR[[#This Row],[43934]]-Casos_PN_CORR[[#This Row],[43933]]</f>
        <v>0</v>
      </c>
      <c r="AO91">
        <f>+Casos_PN_CORR[[#This Row],[43935]]-Casos_PN_CORR[[#This Row],[43934]]</f>
        <v>0</v>
      </c>
      <c r="AP91">
        <f>+Casos_PN_CORR[[#This Row],[43936]]-Casos_PN_CORR[[#This Row],[43935]]</f>
        <v>0</v>
      </c>
      <c r="AQ91">
        <f>+Casos_PN_CORR[[#This Row],[43937]]-Casos_PN_CORR[[#This Row],[43936]]</f>
        <v>0</v>
      </c>
      <c r="AR91">
        <f>+Casos_PN_CORR[[#This Row],[43938]]-Casos_PN_CORR[[#This Row],[43937]]</f>
        <v>0</v>
      </c>
      <c r="AS91">
        <f>+Casos_PN_CORR[[#This Row],[43939]]-Casos_PN_CORR[[#This Row],[43938]]</f>
        <v>0</v>
      </c>
      <c r="AT91">
        <f>+Casos_PN_CORR[[#This Row],[43940]]-Casos_PN_CORR[[#This Row],[43939]]</f>
        <v>0</v>
      </c>
      <c r="AU91">
        <f>+Casos_PN_CORR[[#This Row],[43941]]-Casos_PN_CORR[[#This Row],[43940]]</f>
        <v>0</v>
      </c>
      <c r="AV91">
        <f>+Casos_PN_CORR[[#This Row],[43942]]-Casos_PN_CORR[[#This Row],[43941]]</f>
        <v>0</v>
      </c>
      <c r="AW91">
        <f>+Casos_PN_CORR[[#This Row],[43943]]-Casos_PN_CORR[[#This Row],[43942]]</f>
        <v>0</v>
      </c>
      <c r="AX91">
        <f>+Casos_PN_CORR[[#This Row],[43944]]-Casos_PN_CORR[[#This Row],[43943]]</f>
        <v>0</v>
      </c>
      <c r="AY91">
        <f>+Casos_PN_CORR[[#This Row],[43945]]-Casos_PN_CORR[[#This Row],[43944]]</f>
        <v>0</v>
      </c>
      <c r="AZ91">
        <f>+Casos_PN_CORR[[#This Row],[43946]]-Casos_PN_CORR[[#This Row],[43945]]</f>
        <v>0</v>
      </c>
      <c r="BA91">
        <f>+Casos_PN_CORR[[#This Row],[43947]]-Casos_PN_CORR[[#This Row],[43946]]</f>
        <v>0</v>
      </c>
      <c r="BB91">
        <f>+Casos_PN_CORR[[#This Row],[43948]]-Casos_PN_CORR[[#This Row],[43947]]</f>
        <v>0</v>
      </c>
      <c r="BC91">
        <f>+Casos_PN_CORR[[#This Row],[43949]]-Casos_PN_CORR[[#This Row],[43948]]</f>
        <v>0</v>
      </c>
      <c r="BD91">
        <f>+Casos_PN_CORR[[#This Row],[43950]]-Casos_PN_CORR[[#This Row],[43949]]</f>
        <v>0</v>
      </c>
      <c r="BE91">
        <f>+Casos_PN_CORR[[#This Row],[43951]]-Casos_PN_CORR[[#This Row],[43950]]</f>
        <v>0</v>
      </c>
      <c r="BF91">
        <f>+Casos_PN_CORR[[#This Row],[43952]]-Casos_PN_CORR[[#This Row],[43951]]</f>
        <v>0</v>
      </c>
      <c r="BG91">
        <f>+Casos_PN_CORR[[#This Row],[43953]]-Casos_PN_CORR[[#This Row],[43952]]</f>
        <v>0</v>
      </c>
      <c r="BH91">
        <f>+Casos_PN_CORR[[#This Row],[43954]]-Casos_PN_CORR[[#This Row],[43953]]</f>
        <v>0</v>
      </c>
      <c r="BI91">
        <f>+Casos_PN_CORR[[#This Row],[43955]]-Casos_PN_CORR[[#This Row],[43954]]</f>
        <v>0</v>
      </c>
      <c r="BJ91">
        <f>+Casos_PN_CORR[[#This Row],[43956]]-Casos_PN_CORR[[#This Row],[43955]]</f>
        <v>0</v>
      </c>
      <c r="BK91">
        <f>+Casos_PN_CORR[[#This Row],[43957]]-Casos_PN_CORR[[#This Row],[43956]]</f>
        <v>0</v>
      </c>
      <c r="BL91">
        <f>+Casos_PN_CORR[[#This Row],[43958]]-Casos_PN_CORR[[#This Row],[43957]]</f>
        <v>0</v>
      </c>
      <c r="BM91">
        <f>+Casos_PN_CORR[[#This Row],[43959]]-Casos_PN_CORR[[#This Row],[43958]]</f>
        <v>0</v>
      </c>
      <c r="BN91">
        <f>+Casos_PN_CORR[[#This Row],[43960]]-Casos_PN_CORR[[#This Row],[43959]]</f>
        <v>0</v>
      </c>
      <c r="BO91">
        <f>+Casos_PN_CORR[[#This Row],[43961]]-Casos_PN_CORR[[#This Row],[43960]]</f>
        <v>0</v>
      </c>
      <c r="BP91">
        <f>+Casos_PN_CORR[[#This Row],[43962]]-Casos_PN_CORR[[#This Row],[43961]]</f>
        <v>0</v>
      </c>
      <c r="BQ91">
        <f>+Casos_PN_CORR[[#This Row],[43963]]-Casos_PN_CORR[[#This Row],[43962]]</f>
        <v>0</v>
      </c>
      <c r="BR91">
        <f>+Casos_PN_CORR[[#This Row],[43964]]-Casos_PN_CORR[[#This Row],[43963]]</f>
        <v>0</v>
      </c>
      <c r="BS91">
        <f>+Casos_PN_CORR[[#This Row],[43965]]-Casos_PN_CORR[[#This Row],[43964]]</f>
        <v>0</v>
      </c>
      <c r="BT91">
        <f>+Casos_PN_CORR[[#This Row],[43966]]-Casos_PN_CORR[[#This Row],[43965]]</f>
        <v>0</v>
      </c>
      <c r="BU91">
        <f>+Casos_PN_CORR[[#This Row],[43967]]-Casos_PN_CORR[[#This Row],[43966]]</f>
        <v>0</v>
      </c>
      <c r="BV91">
        <f>+Casos_PN_CORR[[#This Row],[43968]]-Casos_PN_CORR[[#This Row],[43967]]</f>
        <v>0</v>
      </c>
      <c r="BW91">
        <f>+Casos_PN_CORR[[#This Row],[43969]]-Casos_PN_CORR[[#This Row],[43968]]</f>
        <v>0</v>
      </c>
      <c r="BX91">
        <f>+Casos_PN_CORR[[#This Row],[43970]]-Casos_PN_CORR[[#This Row],[43969]]</f>
        <v>0</v>
      </c>
      <c r="BY91">
        <f>+Casos_PN_CORR[[#This Row],[43971]]-Casos_PN_CORR[[#This Row],[43970]]</f>
        <v>0</v>
      </c>
      <c r="BZ91">
        <f>+Casos_PN_CORR[[#This Row],[43972]]-Casos_PN_CORR[[#This Row],[43971]]</f>
        <v>0</v>
      </c>
      <c r="CA91">
        <f>+Casos_PN_CORR[[#This Row],[43973]]-Casos_PN_CORR[[#This Row],[43972]]</f>
        <v>0</v>
      </c>
      <c r="CB91">
        <f>+Casos_PN_CORR[[#This Row],[43974]]-Casos_PN_CORR[[#This Row],[43973]]</f>
        <v>0</v>
      </c>
      <c r="CC91">
        <f>+Casos_PN_CORR[[#This Row],[43975]]-Casos_PN_CORR[[#This Row],[43974]]</f>
        <v>0</v>
      </c>
      <c r="CD91">
        <f>+Casos_PN_CORR[[#This Row],[43976]]-Casos_PN_CORR[[#This Row],[43975]]</f>
        <v>0</v>
      </c>
      <c r="CE91">
        <f>+Casos_PN_CORR[[#This Row],[43977]]-Casos_PN_CORR[[#This Row],[43976]]</f>
        <v>0</v>
      </c>
      <c r="CF91">
        <f>+Casos_PN_CORR[[#This Row],[43978]]-Casos_PN_CORR[[#This Row],[43977]]</f>
        <v>0</v>
      </c>
      <c r="CG91">
        <f>+Casos_PN_CORR[[#This Row],[43979]]-Casos_PN_CORR[[#This Row],[43978]]</f>
        <v>0</v>
      </c>
      <c r="CH91">
        <f>+Casos_PN_CORR[[#This Row],[43980]]-Casos_PN_CORR[[#This Row],[43979]]</f>
        <v>0</v>
      </c>
      <c r="CI91">
        <f>+Casos_PN_CORR[[#This Row],[43981]]-Casos_PN_CORR[[#This Row],[43980]]</f>
        <v>0</v>
      </c>
      <c r="CJ91">
        <f>+Casos_PN_CORR[[#This Row],[43982]]-Casos_PN_CORR[[#This Row],[43981]]</f>
        <v>0</v>
      </c>
      <c r="CK91">
        <f>+Casos_PN_CORR[[#This Row],[43983]]-Casos_PN_CORR[[#This Row],[43982]]</f>
        <v>0</v>
      </c>
      <c r="CL91">
        <f>+Casos_PN_CORR[[#This Row],[43984]]-Casos_PN_CORR[[#This Row],[43983]]</f>
        <v>0</v>
      </c>
      <c r="CM91">
        <f>+Casos_PN_CORR[[#This Row],[43985]]-Casos_PN_CORR[[#This Row],[43984]]</f>
        <v>0</v>
      </c>
      <c r="CN91">
        <f>+Casos_PN_CORR[[#This Row],[43986]]-Casos_PN_CORR[[#This Row],[43985]]</f>
        <v>0</v>
      </c>
      <c r="CO91">
        <f>+Casos_PN_CORR[[#This Row],[43987]]-Casos_PN_CORR[[#This Row],[43986]]</f>
        <v>20</v>
      </c>
      <c r="CP91">
        <f>+Casos_PN_CORR[[#This Row],[43988]]-Casos_PN_CORR[[#This Row],[43987]]</f>
        <v>0</v>
      </c>
      <c r="CQ91">
        <f>+Casos_PN_CORR[[#This Row],[43989]]-Casos_PN_CORR[[#This Row],[43988]]</f>
        <v>0</v>
      </c>
      <c r="CR91">
        <f>+Casos_PN_CORR[[#This Row],[43990]]-Casos_PN_CORR[[#This Row],[43989]]</f>
        <v>0</v>
      </c>
      <c r="CS91">
        <f>+Casos_PN_CORR[[#This Row],[43991]]-Casos_PN_CORR[[#This Row],[43990]]</f>
        <v>0</v>
      </c>
      <c r="CT91">
        <f>+Casos_PN_CORR[[#This Row],[43992]]-Casos_PN_CORR[[#This Row],[43991]]</f>
        <v>0</v>
      </c>
      <c r="CU91">
        <f>+Casos_PN_CORR[[#This Row],[43993]]-Casos_PN_CORR[[#This Row],[43992]]</f>
        <v>0</v>
      </c>
    </row>
    <row r="92" spans="1:99" x14ac:dyDescent="0.3">
      <c r="A92">
        <v>70703</v>
      </c>
      <c r="B92" s="2" t="s">
        <v>268</v>
      </c>
      <c r="C92" s="2" t="s">
        <v>453</v>
      </c>
      <c r="D92" s="2" t="s">
        <v>484</v>
      </c>
      <c r="E92" s="4">
        <f t="shared" si="1"/>
        <v>20</v>
      </c>
      <c r="F92">
        <f>+Casos_PN_CORR[[#This Row],[43900]]</f>
        <v>0</v>
      </c>
      <c r="G92">
        <f>+Casos_PN_CORR[[#This Row],[43901]]-Casos_PN_CORR[[#This Row],[43900]]</f>
        <v>0</v>
      </c>
      <c r="H92">
        <f>+Casos_PN_CORR[[#This Row],[43902]]-Casos_PN_CORR[[#This Row],[43901]]</f>
        <v>0</v>
      </c>
      <c r="I92">
        <f>+Casos_PN_CORR[[#This Row],[43903]]-Casos_PN_CORR[[#This Row],[43902]]</f>
        <v>0</v>
      </c>
      <c r="J92">
        <f>+Casos_PN_CORR[[#This Row],[43904]]-Casos_PN_CORR[[#This Row],[43903]]</f>
        <v>0</v>
      </c>
      <c r="K92">
        <f>+Casos_PN_CORR[[#This Row],[43905]]-Casos_PN_CORR[[#This Row],[43904]]</f>
        <v>0</v>
      </c>
      <c r="L92">
        <f>+Casos_PN_CORR[[#This Row],[43906]]-Casos_PN_CORR[[#This Row],[43905]]</f>
        <v>0</v>
      </c>
      <c r="M92">
        <f>+Casos_PN_CORR[[#This Row],[43907]]-Casos_PN_CORR[[#This Row],[43906]]</f>
        <v>0</v>
      </c>
      <c r="N92">
        <f>+Casos_PN_CORR[[#This Row],[43908]]-Casos_PN_CORR[[#This Row],[43907]]</f>
        <v>0</v>
      </c>
      <c r="O92">
        <f>+Casos_PN_CORR[[#This Row],[43909]]-Casos_PN_CORR[[#This Row],[43908]]</f>
        <v>0</v>
      </c>
      <c r="P92">
        <f>+Casos_PN_CORR[[#This Row],[43910]]-Casos_PN_CORR[[#This Row],[43909]]</f>
        <v>0</v>
      </c>
      <c r="Q92">
        <f>+Casos_PN_CORR[[#This Row],[43911]]-Casos_PN_CORR[[#This Row],[43910]]</f>
        <v>0</v>
      </c>
      <c r="R92">
        <f>+Casos_PN_CORR[[#This Row],[43912]]-Casos_PN_CORR[[#This Row],[43911]]</f>
        <v>0</v>
      </c>
      <c r="S92">
        <f>+Casos_PN_CORR[[#This Row],[43913]]-Casos_PN_CORR[[#This Row],[43912]]</f>
        <v>0</v>
      </c>
      <c r="T92">
        <f>+Casos_PN_CORR[[#This Row],[43914]]-Casos_PN_CORR[[#This Row],[43913]]</f>
        <v>0</v>
      </c>
      <c r="U92">
        <f>+Casos_PN_CORR[[#This Row],[43915]]-Casos_PN_CORR[[#This Row],[43914]]</f>
        <v>0</v>
      </c>
      <c r="V92">
        <f>+Casos_PN_CORR[[#This Row],[43916]]-Casos_PN_CORR[[#This Row],[43915]]</f>
        <v>0</v>
      </c>
      <c r="W92">
        <f>+Casos_PN_CORR[[#This Row],[43917]]-Casos_PN_CORR[[#This Row],[43916]]</f>
        <v>0</v>
      </c>
      <c r="X92">
        <f>+Casos_PN_CORR[[#This Row],[43918]]-Casos_PN_CORR[[#This Row],[43917]]</f>
        <v>0</v>
      </c>
      <c r="Y92">
        <f>+Casos_PN_CORR[[#This Row],[43919]]-Casos_PN_CORR[[#This Row],[43918]]</f>
        <v>0</v>
      </c>
      <c r="Z92">
        <f>+Casos_PN_CORR[[#This Row],[43920]]-Casos_PN_CORR[[#This Row],[43919]]</f>
        <v>0</v>
      </c>
      <c r="AA92">
        <f>+Casos_PN_CORR[[#This Row],[43921]]-Casos_PN_CORR[[#This Row],[43920]]</f>
        <v>0</v>
      </c>
      <c r="AB92">
        <f>+Casos_PN_CORR[[#This Row],[43922]]-Casos_PN_CORR[[#This Row],[43921]]</f>
        <v>0</v>
      </c>
      <c r="AC92">
        <f>+Casos_PN_CORR[[#This Row],[43923]]-Casos_PN_CORR[[#This Row],[43922]]</f>
        <v>0</v>
      </c>
      <c r="AD92">
        <f>+Casos_PN_CORR[[#This Row],[43924]]-Casos_PN_CORR[[#This Row],[43923]]</f>
        <v>0</v>
      </c>
      <c r="AE92">
        <f>+Casos_PN_CORR[[#This Row],[43925]]-Casos_PN_CORR[[#This Row],[43924]]</f>
        <v>0</v>
      </c>
      <c r="AF92">
        <f>+Casos_PN_CORR[[#This Row],[43926]]-Casos_PN_CORR[[#This Row],[43925]]</f>
        <v>0</v>
      </c>
      <c r="AG92">
        <f>+Casos_PN_CORR[[#This Row],[43927]]-Casos_PN_CORR[[#This Row],[43926]]</f>
        <v>0</v>
      </c>
      <c r="AH92">
        <f>+Casos_PN_CORR[[#This Row],[43928]]-Casos_PN_CORR[[#This Row],[43927]]</f>
        <v>0</v>
      </c>
      <c r="AI92">
        <f>+Casos_PN_CORR[[#This Row],[43929]]-Casos_PN_CORR[[#This Row],[43928]]</f>
        <v>0</v>
      </c>
      <c r="AJ92">
        <f>+Casos_PN_CORR[[#This Row],[43930]]-Casos_PN_CORR[[#This Row],[43929]]</f>
        <v>0</v>
      </c>
      <c r="AK92">
        <f>+Casos_PN_CORR[[#This Row],[43931]]-Casos_PN_CORR[[#This Row],[43930]]</f>
        <v>0</v>
      </c>
      <c r="AL92">
        <f>+Casos_PN_CORR[[#This Row],[43932]]-Casos_PN_CORR[[#This Row],[43931]]</f>
        <v>0</v>
      </c>
      <c r="AM92">
        <f>+Casos_PN_CORR[[#This Row],[43933]]-Casos_PN_CORR[[#This Row],[43932]]</f>
        <v>0</v>
      </c>
      <c r="AN92">
        <f>+Casos_PN_CORR[[#This Row],[43934]]-Casos_PN_CORR[[#This Row],[43933]]</f>
        <v>0</v>
      </c>
      <c r="AO92">
        <f>+Casos_PN_CORR[[#This Row],[43935]]-Casos_PN_CORR[[#This Row],[43934]]</f>
        <v>0</v>
      </c>
      <c r="AP92">
        <f>+Casos_PN_CORR[[#This Row],[43936]]-Casos_PN_CORR[[#This Row],[43935]]</f>
        <v>0</v>
      </c>
      <c r="AQ92">
        <f>+Casos_PN_CORR[[#This Row],[43937]]-Casos_PN_CORR[[#This Row],[43936]]</f>
        <v>0</v>
      </c>
      <c r="AR92">
        <f>+Casos_PN_CORR[[#This Row],[43938]]-Casos_PN_CORR[[#This Row],[43937]]</f>
        <v>0</v>
      </c>
      <c r="AS92">
        <f>+Casos_PN_CORR[[#This Row],[43939]]-Casos_PN_CORR[[#This Row],[43938]]</f>
        <v>0</v>
      </c>
      <c r="AT92">
        <f>+Casos_PN_CORR[[#This Row],[43940]]-Casos_PN_CORR[[#This Row],[43939]]</f>
        <v>0</v>
      </c>
      <c r="AU92">
        <f>+Casos_PN_CORR[[#This Row],[43941]]-Casos_PN_CORR[[#This Row],[43940]]</f>
        <v>0</v>
      </c>
      <c r="AV92">
        <f>+Casos_PN_CORR[[#This Row],[43942]]-Casos_PN_CORR[[#This Row],[43941]]</f>
        <v>0</v>
      </c>
      <c r="AW92">
        <f>+Casos_PN_CORR[[#This Row],[43943]]-Casos_PN_CORR[[#This Row],[43942]]</f>
        <v>0</v>
      </c>
      <c r="AX92">
        <f>+Casos_PN_CORR[[#This Row],[43944]]-Casos_PN_CORR[[#This Row],[43943]]</f>
        <v>0</v>
      </c>
      <c r="AY92">
        <f>+Casos_PN_CORR[[#This Row],[43945]]-Casos_PN_CORR[[#This Row],[43944]]</f>
        <v>0</v>
      </c>
      <c r="AZ92">
        <f>+Casos_PN_CORR[[#This Row],[43946]]-Casos_PN_CORR[[#This Row],[43945]]</f>
        <v>0</v>
      </c>
      <c r="BA92">
        <f>+Casos_PN_CORR[[#This Row],[43947]]-Casos_PN_CORR[[#This Row],[43946]]</f>
        <v>0</v>
      </c>
      <c r="BB92">
        <f>+Casos_PN_CORR[[#This Row],[43948]]-Casos_PN_CORR[[#This Row],[43947]]</f>
        <v>0</v>
      </c>
      <c r="BC92">
        <f>+Casos_PN_CORR[[#This Row],[43949]]-Casos_PN_CORR[[#This Row],[43948]]</f>
        <v>0</v>
      </c>
      <c r="BD92">
        <f>+Casos_PN_CORR[[#This Row],[43950]]-Casos_PN_CORR[[#This Row],[43949]]</f>
        <v>0</v>
      </c>
      <c r="BE92">
        <f>+Casos_PN_CORR[[#This Row],[43951]]-Casos_PN_CORR[[#This Row],[43950]]</f>
        <v>0</v>
      </c>
      <c r="BF92">
        <f>+Casos_PN_CORR[[#This Row],[43952]]-Casos_PN_CORR[[#This Row],[43951]]</f>
        <v>0</v>
      </c>
      <c r="BG92">
        <f>+Casos_PN_CORR[[#This Row],[43953]]-Casos_PN_CORR[[#This Row],[43952]]</f>
        <v>0</v>
      </c>
      <c r="BH92">
        <f>+Casos_PN_CORR[[#This Row],[43954]]-Casos_PN_CORR[[#This Row],[43953]]</f>
        <v>0</v>
      </c>
      <c r="BI92">
        <f>+Casos_PN_CORR[[#This Row],[43955]]-Casos_PN_CORR[[#This Row],[43954]]</f>
        <v>0</v>
      </c>
      <c r="BJ92">
        <f>+Casos_PN_CORR[[#This Row],[43956]]-Casos_PN_CORR[[#This Row],[43955]]</f>
        <v>0</v>
      </c>
      <c r="BK92">
        <f>+Casos_PN_CORR[[#This Row],[43957]]-Casos_PN_CORR[[#This Row],[43956]]</f>
        <v>0</v>
      </c>
      <c r="BL92">
        <f>+Casos_PN_CORR[[#This Row],[43958]]-Casos_PN_CORR[[#This Row],[43957]]</f>
        <v>0</v>
      </c>
      <c r="BM92">
        <f>+Casos_PN_CORR[[#This Row],[43959]]-Casos_PN_CORR[[#This Row],[43958]]</f>
        <v>0</v>
      </c>
      <c r="BN92">
        <f>+Casos_PN_CORR[[#This Row],[43960]]-Casos_PN_CORR[[#This Row],[43959]]</f>
        <v>0</v>
      </c>
      <c r="BO92">
        <f>+Casos_PN_CORR[[#This Row],[43961]]-Casos_PN_CORR[[#This Row],[43960]]</f>
        <v>0</v>
      </c>
      <c r="BP92">
        <f>+Casos_PN_CORR[[#This Row],[43962]]-Casos_PN_CORR[[#This Row],[43961]]</f>
        <v>0</v>
      </c>
      <c r="BQ92">
        <f>+Casos_PN_CORR[[#This Row],[43963]]-Casos_PN_CORR[[#This Row],[43962]]</f>
        <v>0</v>
      </c>
      <c r="BR92">
        <f>+Casos_PN_CORR[[#This Row],[43964]]-Casos_PN_CORR[[#This Row],[43963]]</f>
        <v>0</v>
      </c>
      <c r="BS92">
        <f>+Casos_PN_CORR[[#This Row],[43965]]-Casos_PN_CORR[[#This Row],[43964]]</f>
        <v>0</v>
      </c>
      <c r="BT92">
        <f>+Casos_PN_CORR[[#This Row],[43966]]-Casos_PN_CORR[[#This Row],[43965]]</f>
        <v>0</v>
      </c>
      <c r="BU92">
        <f>+Casos_PN_CORR[[#This Row],[43967]]-Casos_PN_CORR[[#This Row],[43966]]</f>
        <v>0</v>
      </c>
      <c r="BV92">
        <f>+Casos_PN_CORR[[#This Row],[43968]]-Casos_PN_CORR[[#This Row],[43967]]</f>
        <v>0</v>
      </c>
      <c r="BW92">
        <f>+Casos_PN_CORR[[#This Row],[43969]]-Casos_PN_CORR[[#This Row],[43968]]</f>
        <v>0</v>
      </c>
      <c r="BX92">
        <f>+Casos_PN_CORR[[#This Row],[43970]]-Casos_PN_CORR[[#This Row],[43969]]</f>
        <v>0</v>
      </c>
      <c r="BY92">
        <f>+Casos_PN_CORR[[#This Row],[43971]]-Casos_PN_CORR[[#This Row],[43970]]</f>
        <v>0</v>
      </c>
      <c r="BZ92">
        <f>+Casos_PN_CORR[[#This Row],[43972]]-Casos_PN_CORR[[#This Row],[43971]]</f>
        <v>0</v>
      </c>
      <c r="CA92">
        <f>+Casos_PN_CORR[[#This Row],[43973]]-Casos_PN_CORR[[#This Row],[43972]]</f>
        <v>0</v>
      </c>
      <c r="CB92">
        <f>+Casos_PN_CORR[[#This Row],[43974]]-Casos_PN_CORR[[#This Row],[43973]]</f>
        <v>0</v>
      </c>
      <c r="CC92">
        <f>+Casos_PN_CORR[[#This Row],[43975]]-Casos_PN_CORR[[#This Row],[43974]]</f>
        <v>0</v>
      </c>
      <c r="CD92">
        <f>+Casos_PN_CORR[[#This Row],[43976]]-Casos_PN_CORR[[#This Row],[43975]]</f>
        <v>0</v>
      </c>
      <c r="CE92">
        <f>+Casos_PN_CORR[[#This Row],[43977]]-Casos_PN_CORR[[#This Row],[43976]]</f>
        <v>0</v>
      </c>
      <c r="CF92">
        <f>+Casos_PN_CORR[[#This Row],[43978]]-Casos_PN_CORR[[#This Row],[43977]]</f>
        <v>0</v>
      </c>
      <c r="CG92">
        <f>+Casos_PN_CORR[[#This Row],[43979]]-Casos_PN_CORR[[#This Row],[43978]]</f>
        <v>0</v>
      </c>
      <c r="CH92">
        <f>+Casos_PN_CORR[[#This Row],[43980]]-Casos_PN_CORR[[#This Row],[43979]]</f>
        <v>0</v>
      </c>
      <c r="CI92">
        <f>+Casos_PN_CORR[[#This Row],[43981]]-Casos_PN_CORR[[#This Row],[43980]]</f>
        <v>0</v>
      </c>
      <c r="CJ92">
        <f>+Casos_PN_CORR[[#This Row],[43982]]-Casos_PN_CORR[[#This Row],[43981]]</f>
        <v>0</v>
      </c>
      <c r="CK92">
        <f>+Casos_PN_CORR[[#This Row],[43983]]-Casos_PN_CORR[[#This Row],[43982]]</f>
        <v>0</v>
      </c>
      <c r="CL92">
        <f>+Casos_PN_CORR[[#This Row],[43984]]-Casos_PN_CORR[[#This Row],[43983]]</f>
        <v>0</v>
      </c>
      <c r="CM92">
        <f>+Casos_PN_CORR[[#This Row],[43985]]-Casos_PN_CORR[[#This Row],[43984]]</f>
        <v>0</v>
      </c>
      <c r="CN92">
        <f>+Casos_PN_CORR[[#This Row],[43986]]-Casos_PN_CORR[[#This Row],[43985]]</f>
        <v>0</v>
      </c>
      <c r="CO92">
        <f>+Casos_PN_CORR[[#This Row],[43987]]-Casos_PN_CORR[[#This Row],[43986]]</f>
        <v>19</v>
      </c>
      <c r="CP92">
        <f>+Casos_PN_CORR[[#This Row],[43988]]-Casos_PN_CORR[[#This Row],[43987]]</f>
        <v>0</v>
      </c>
      <c r="CQ92">
        <f>+Casos_PN_CORR[[#This Row],[43989]]-Casos_PN_CORR[[#This Row],[43988]]</f>
        <v>0</v>
      </c>
      <c r="CR92">
        <f>+Casos_PN_CORR[[#This Row],[43990]]-Casos_PN_CORR[[#This Row],[43989]]</f>
        <v>0</v>
      </c>
      <c r="CS92">
        <f>+Casos_PN_CORR[[#This Row],[43991]]-Casos_PN_CORR[[#This Row],[43990]]</f>
        <v>1</v>
      </c>
      <c r="CT92">
        <f>+Casos_PN_CORR[[#This Row],[43992]]-Casos_PN_CORR[[#This Row],[43991]]</f>
        <v>0</v>
      </c>
      <c r="CU92">
        <f>+Casos_PN_CORR[[#This Row],[43993]]-Casos_PN_CORR[[#This Row],[43992]]</f>
        <v>0</v>
      </c>
    </row>
    <row r="93" spans="1:99" x14ac:dyDescent="0.3">
      <c r="A93">
        <v>41003</v>
      </c>
      <c r="B93" s="2" t="s">
        <v>154</v>
      </c>
      <c r="C93" s="2" t="s">
        <v>339</v>
      </c>
      <c r="D93" s="2" t="s">
        <v>340</v>
      </c>
      <c r="E93" s="4">
        <f t="shared" si="1"/>
        <v>20</v>
      </c>
      <c r="F93">
        <f>+Casos_PN_CORR[[#This Row],[43900]]</f>
        <v>0</v>
      </c>
      <c r="G93">
        <f>+Casos_PN_CORR[[#This Row],[43901]]-Casos_PN_CORR[[#This Row],[43900]]</f>
        <v>0</v>
      </c>
      <c r="H93">
        <f>+Casos_PN_CORR[[#This Row],[43902]]-Casos_PN_CORR[[#This Row],[43901]]</f>
        <v>0</v>
      </c>
      <c r="I93">
        <f>+Casos_PN_CORR[[#This Row],[43903]]-Casos_PN_CORR[[#This Row],[43902]]</f>
        <v>0</v>
      </c>
      <c r="J93">
        <f>+Casos_PN_CORR[[#This Row],[43904]]-Casos_PN_CORR[[#This Row],[43903]]</f>
        <v>0</v>
      </c>
      <c r="K93">
        <f>+Casos_PN_CORR[[#This Row],[43905]]-Casos_PN_CORR[[#This Row],[43904]]</f>
        <v>0</v>
      </c>
      <c r="L93">
        <f>+Casos_PN_CORR[[#This Row],[43906]]-Casos_PN_CORR[[#This Row],[43905]]</f>
        <v>0</v>
      </c>
      <c r="M93">
        <f>+Casos_PN_CORR[[#This Row],[43907]]-Casos_PN_CORR[[#This Row],[43906]]</f>
        <v>0</v>
      </c>
      <c r="N93">
        <f>+Casos_PN_CORR[[#This Row],[43908]]-Casos_PN_CORR[[#This Row],[43907]]</f>
        <v>0</v>
      </c>
      <c r="O93">
        <f>+Casos_PN_CORR[[#This Row],[43909]]-Casos_PN_CORR[[#This Row],[43908]]</f>
        <v>0</v>
      </c>
      <c r="P93">
        <f>+Casos_PN_CORR[[#This Row],[43910]]-Casos_PN_CORR[[#This Row],[43909]]</f>
        <v>0</v>
      </c>
      <c r="Q93">
        <f>+Casos_PN_CORR[[#This Row],[43911]]-Casos_PN_CORR[[#This Row],[43910]]</f>
        <v>0</v>
      </c>
      <c r="R93">
        <f>+Casos_PN_CORR[[#This Row],[43912]]-Casos_PN_CORR[[#This Row],[43911]]</f>
        <v>0</v>
      </c>
      <c r="S93">
        <f>+Casos_PN_CORR[[#This Row],[43913]]-Casos_PN_CORR[[#This Row],[43912]]</f>
        <v>0</v>
      </c>
      <c r="T93">
        <f>+Casos_PN_CORR[[#This Row],[43914]]-Casos_PN_CORR[[#This Row],[43913]]</f>
        <v>0</v>
      </c>
      <c r="U93">
        <f>+Casos_PN_CORR[[#This Row],[43915]]-Casos_PN_CORR[[#This Row],[43914]]</f>
        <v>0</v>
      </c>
      <c r="V93">
        <f>+Casos_PN_CORR[[#This Row],[43916]]-Casos_PN_CORR[[#This Row],[43915]]</f>
        <v>0</v>
      </c>
      <c r="W93">
        <f>+Casos_PN_CORR[[#This Row],[43917]]-Casos_PN_CORR[[#This Row],[43916]]</f>
        <v>0</v>
      </c>
      <c r="X93">
        <f>+Casos_PN_CORR[[#This Row],[43918]]-Casos_PN_CORR[[#This Row],[43917]]</f>
        <v>0</v>
      </c>
      <c r="Y93">
        <f>+Casos_PN_CORR[[#This Row],[43919]]-Casos_PN_CORR[[#This Row],[43918]]</f>
        <v>0</v>
      </c>
      <c r="Z93">
        <f>+Casos_PN_CORR[[#This Row],[43920]]-Casos_PN_CORR[[#This Row],[43919]]</f>
        <v>0</v>
      </c>
      <c r="AA93">
        <f>+Casos_PN_CORR[[#This Row],[43921]]-Casos_PN_CORR[[#This Row],[43920]]</f>
        <v>0</v>
      </c>
      <c r="AB93">
        <f>+Casos_PN_CORR[[#This Row],[43922]]-Casos_PN_CORR[[#This Row],[43921]]</f>
        <v>0</v>
      </c>
      <c r="AC93">
        <f>+Casos_PN_CORR[[#This Row],[43923]]-Casos_PN_CORR[[#This Row],[43922]]</f>
        <v>0</v>
      </c>
      <c r="AD93">
        <f>+Casos_PN_CORR[[#This Row],[43924]]-Casos_PN_CORR[[#This Row],[43923]]</f>
        <v>0</v>
      </c>
      <c r="AE93">
        <f>+Casos_PN_CORR[[#This Row],[43925]]-Casos_PN_CORR[[#This Row],[43924]]</f>
        <v>0</v>
      </c>
      <c r="AF93">
        <f>+Casos_PN_CORR[[#This Row],[43926]]-Casos_PN_CORR[[#This Row],[43925]]</f>
        <v>0</v>
      </c>
      <c r="AG93">
        <f>+Casos_PN_CORR[[#This Row],[43927]]-Casos_PN_CORR[[#This Row],[43926]]</f>
        <v>0</v>
      </c>
      <c r="AH93">
        <f>+Casos_PN_CORR[[#This Row],[43928]]-Casos_PN_CORR[[#This Row],[43927]]</f>
        <v>0</v>
      </c>
      <c r="AI93">
        <f>+Casos_PN_CORR[[#This Row],[43929]]-Casos_PN_CORR[[#This Row],[43928]]</f>
        <v>0</v>
      </c>
      <c r="AJ93">
        <f>+Casos_PN_CORR[[#This Row],[43930]]-Casos_PN_CORR[[#This Row],[43929]]</f>
        <v>0</v>
      </c>
      <c r="AK93">
        <f>+Casos_PN_CORR[[#This Row],[43931]]-Casos_PN_CORR[[#This Row],[43930]]</f>
        <v>0</v>
      </c>
      <c r="AL93">
        <f>+Casos_PN_CORR[[#This Row],[43932]]-Casos_PN_CORR[[#This Row],[43931]]</f>
        <v>0</v>
      </c>
      <c r="AM93">
        <f>+Casos_PN_CORR[[#This Row],[43933]]-Casos_PN_CORR[[#This Row],[43932]]</f>
        <v>0</v>
      </c>
      <c r="AN93">
        <f>+Casos_PN_CORR[[#This Row],[43934]]-Casos_PN_CORR[[#This Row],[43933]]</f>
        <v>0</v>
      </c>
      <c r="AO93">
        <f>+Casos_PN_CORR[[#This Row],[43935]]-Casos_PN_CORR[[#This Row],[43934]]</f>
        <v>0</v>
      </c>
      <c r="AP93">
        <f>+Casos_PN_CORR[[#This Row],[43936]]-Casos_PN_CORR[[#This Row],[43935]]</f>
        <v>0</v>
      </c>
      <c r="AQ93">
        <f>+Casos_PN_CORR[[#This Row],[43937]]-Casos_PN_CORR[[#This Row],[43936]]</f>
        <v>0</v>
      </c>
      <c r="AR93">
        <f>+Casos_PN_CORR[[#This Row],[43938]]-Casos_PN_CORR[[#This Row],[43937]]</f>
        <v>0</v>
      </c>
      <c r="AS93">
        <f>+Casos_PN_CORR[[#This Row],[43939]]-Casos_PN_CORR[[#This Row],[43938]]</f>
        <v>0</v>
      </c>
      <c r="AT93">
        <f>+Casos_PN_CORR[[#This Row],[43940]]-Casos_PN_CORR[[#This Row],[43939]]</f>
        <v>0</v>
      </c>
      <c r="AU93">
        <f>+Casos_PN_CORR[[#This Row],[43941]]-Casos_PN_CORR[[#This Row],[43940]]</f>
        <v>0</v>
      </c>
      <c r="AV93">
        <f>+Casos_PN_CORR[[#This Row],[43942]]-Casos_PN_CORR[[#This Row],[43941]]</f>
        <v>0</v>
      </c>
      <c r="AW93">
        <f>+Casos_PN_CORR[[#This Row],[43943]]-Casos_PN_CORR[[#This Row],[43942]]</f>
        <v>0</v>
      </c>
      <c r="AX93">
        <f>+Casos_PN_CORR[[#This Row],[43944]]-Casos_PN_CORR[[#This Row],[43943]]</f>
        <v>0</v>
      </c>
      <c r="AY93">
        <f>+Casos_PN_CORR[[#This Row],[43945]]-Casos_PN_CORR[[#This Row],[43944]]</f>
        <v>0</v>
      </c>
      <c r="AZ93">
        <f>+Casos_PN_CORR[[#This Row],[43946]]-Casos_PN_CORR[[#This Row],[43945]]</f>
        <v>0</v>
      </c>
      <c r="BA93">
        <f>+Casos_PN_CORR[[#This Row],[43947]]-Casos_PN_CORR[[#This Row],[43946]]</f>
        <v>0</v>
      </c>
      <c r="BB93">
        <f>+Casos_PN_CORR[[#This Row],[43948]]-Casos_PN_CORR[[#This Row],[43947]]</f>
        <v>0</v>
      </c>
      <c r="BC93">
        <f>+Casos_PN_CORR[[#This Row],[43949]]-Casos_PN_CORR[[#This Row],[43948]]</f>
        <v>0</v>
      </c>
      <c r="BD93">
        <f>+Casos_PN_CORR[[#This Row],[43950]]-Casos_PN_CORR[[#This Row],[43949]]</f>
        <v>0</v>
      </c>
      <c r="BE93">
        <f>+Casos_PN_CORR[[#This Row],[43951]]-Casos_PN_CORR[[#This Row],[43950]]</f>
        <v>0</v>
      </c>
      <c r="BF93">
        <f>+Casos_PN_CORR[[#This Row],[43952]]-Casos_PN_CORR[[#This Row],[43951]]</f>
        <v>0</v>
      </c>
      <c r="BG93">
        <f>+Casos_PN_CORR[[#This Row],[43953]]-Casos_PN_CORR[[#This Row],[43952]]</f>
        <v>0</v>
      </c>
      <c r="BH93">
        <f>+Casos_PN_CORR[[#This Row],[43954]]-Casos_PN_CORR[[#This Row],[43953]]</f>
        <v>0</v>
      </c>
      <c r="BI93">
        <f>+Casos_PN_CORR[[#This Row],[43955]]-Casos_PN_CORR[[#This Row],[43954]]</f>
        <v>0</v>
      </c>
      <c r="BJ93">
        <f>+Casos_PN_CORR[[#This Row],[43956]]-Casos_PN_CORR[[#This Row],[43955]]</f>
        <v>0</v>
      </c>
      <c r="BK93">
        <f>+Casos_PN_CORR[[#This Row],[43957]]-Casos_PN_CORR[[#This Row],[43956]]</f>
        <v>0</v>
      </c>
      <c r="BL93">
        <f>+Casos_PN_CORR[[#This Row],[43958]]-Casos_PN_CORR[[#This Row],[43957]]</f>
        <v>0</v>
      </c>
      <c r="BM93">
        <f>+Casos_PN_CORR[[#This Row],[43959]]-Casos_PN_CORR[[#This Row],[43958]]</f>
        <v>0</v>
      </c>
      <c r="BN93">
        <f>+Casos_PN_CORR[[#This Row],[43960]]-Casos_PN_CORR[[#This Row],[43959]]</f>
        <v>0</v>
      </c>
      <c r="BO93">
        <f>+Casos_PN_CORR[[#This Row],[43961]]-Casos_PN_CORR[[#This Row],[43960]]</f>
        <v>0</v>
      </c>
      <c r="BP93">
        <f>+Casos_PN_CORR[[#This Row],[43962]]-Casos_PN_CORR[[#This Row],[43961]]</f>
        <v>0</v>
      </c>
      <c r="BQ93">
        <f>+Casos_PN_CORR[[#This Row],[43963]]-Casos_PN_CORR[[#This Row],[43962]]</f>
        <v>0</v>
      </c>
      <c r="BR93">
        <f>+Casos_PN_CORR[[#This Row],[43964]]-Casos_PN_CORR[[#This Row],[43963]]</f>
        <v>0</v>
      </c>
      <c r="BS93">
        <f>+Casos_PN_CORR[[#This Row],[43965]]-Casos_PN_CORR[[#This Row],[43964]]</f>
        <v>0</v>
      </c>
      <c r="BT93">
        <f>+Casos_PN_CORR[[#This Row],[43966]]-Casos_PN_CORR[[#This Row],[43965]]</f>
        <v>0</v>
      </c>
      <c r="BU93">
        <f>+Casos_PN_CORR[[#This Row],[43967]]-Casos_PN_CORR[[#This Row],[43966]]</f>
        <v>0</v>
      </c>
      <c r="BV93">
        <f>+Casos_PN_CORR[[#This Row],[43968]]-Casos_PN_CORR[[#This Row],[43967]]</f>
        <v>0</v>
      </c>
      <c r="BW93">
        <f>+Casos_PN_CORR[[#This Row],[43969]]-Casos_PN_CORR[[#This Row],[43968]]</f>
        <v>0</v>
      </c>
      <c r="BX93">
        <f>+Casos_PN_CORR[[#This Row],[43970]]-Casos_PN_CORR[[#This Row],[43969]]</f>
        <v>0</v>
      </c>
      <c r="BY93">
        <f>+Casos_PN_CORR[[#This Row],[43971]]-Casos_PN_CORR[[#This Row],[43970]]</f>
        <v>0</v>
      </c>
      <c r="BZ93">
        <f>+Casos_PN_CORR[[#This Row],[43972]]-Casos_PN_CORR[[#This Row],[43971]]</f>
        <v>0</v>
      </c>
      <c r="CA93">
        <f>+Casos_PN_CORR[[#This Row],[43973]]-Casos_PN_CORR[[#This Row],[43972]]</f>
        <v>0</v>
      </c>
      <c r="CB93">
        <f>+Casos_PN_CORR[[#This Row],[43974]]-Casos_PN_CORR[[#This Row],[43973]]</f>
        <v>0</v>
      </c>
      <c r="CC93">
        <f>+Casos_PN_CORR[[#This Row],[43975]]-Casos_PN_CORR[[#This Row],[43974]]</f>
        <v>0</v>
      </c>
      <c r="CD93">
        <f>+Casos_PN_CORR[[#This Row],[43976]]-Casos_PN_CORR[[#This Row],[43975]]</f>
        <v>0</v>
      </c>
      <c r="CE93">
        <f>+Casos_PN_CORR[[#This Row],[43977]]-Casos_PN_CORR[[#This Row],[43976]]</f>
        <v>0</v>
      </c>
      <c r="CF93">
        <f>+Casos_PN_CORR[[#This Row],[43978]]-Casos_PN_CORR[[#This Row],[43977]]</f>
        <v>0</v>
      </c>
      <c r="CG93">
        <f>+Casos_PN_CORR[[#This Row],[43979]]-Casos_PN_CORR[[#This Row],[43978]]</f>
        <v>0</v>
      </c>
      <c r="CH93">
        <f>+Casos_PN_CORR[[#This Row],[43980]]-Casos_PN_CORR[[#This Row],[43979]]</f>
        <v>0</v>
      </c>
      <c r="CI93">
        <f>+Casos_PN_CORR[[#This Row],[43981]]-Casos_PN_CORR[[#This Row],[43980]]</f>
        <v>0</v>
      </c>
      <c r="CJ93">
        <f>+Casos_PN_CORR[[#This Row],[43982]]-Casos_PN_CORR[[#This Row],[43981]]</f>
        <v>0</v>
      </c>
      <c r="CK93">
        <f>+Casos_PN_CORR[[#This Row],[43983]]-Casos_PN_CORR[[#This Row],[43982]]</f>
        <v>0</v>
      </c>
      <c r="CL93">
        <f>+Casos_PN_CORR[[#This Row],[43984]]-Casos_PN_CORR[[#This Row],[43983]]</f>
        <v>0</v>
      </c>
      <c r="CM93">
        <f>+Casos_PN_CORR[[#This Row],[43985]]-Casos_PN_CORR[[#This Row],[43984]]</f>
        <v>0</v>
      </c>
      <c r="CN93">
        <f>+Casos_PN_CORR[[#This Row],[43986]]-Casos_PN_CORR[[#This Row],[43985]]</f>
        <v>0</v>
      </c>
      <c r="CO93">
        <f>+Casos_PN_CORR[[#This Row],[43987]]-Casos_PN_CORR[[#This Row],[43986]]</f>
        <v>11</v>
      </c>
      <c r="CP93">
        <f>+Casos_PN_CORR[[#This Row],[43988]]-Casos_PN_CORR[[#This Row],[43987]]</f>
        <v>0</v>
      </c>
      <c r="CQ93">
        <f>+Casos_PN_CORR[[#This Row],[43989]]-Casos_PN_CORR[[#This Row],[43988]]</f>
        <v>0</v>
      </c>
      <c r="CR93">
        <f>+Casos_PN_CORR[[#This Row],[43990]]-Casos_PN_CORR[[#This Row],[43989]]</f>
        <v>0</v>
      </c>
      <c r="CS93">
        <f>+Casos_PN_CORR[[#This Row],[43991]]-Casos_PN_CORR[[#This Row],[43990]]</f>
        <v>3</v>
      </c>
      <c r="CT93">
        <f>+Casos_PN_CORR[[#This Row],[43992]]-Casos_PN_CORR[[#This Row],[43991]]</f>
        <v>0</v>
      </c>
      <c r="CU93">
        <f>+Casos_PN_CORR[[#This Row],[43993]]-Casos_PN_CORR[[#This Row],[43992]]</f>
        <v>6</v>
      </c>
    </row>
    <row r="94" spans="1:99" x14ac:dyDescent="0.3">
      <c r="A94">
        <v>20602</v>
      </c>
      <c r="B94" s="2" t="s">
        <v>212</v>
      </c>
      <c r="C94" s="2" t="s">
        <v>213</v>
      </c>
      <c r="D94" s="2" t="s">
        <v>283</v>
      </c>
      <c r="E94" s="4">
        <f t="shared" si="1"/>
        <v>19</v>
      </c>
      <c r="F94">
        <f>+Casos_PN_CORR[[#This Row],[43900]]</f>
        <v>0</v>
      </c>
      <c r="G94">
        <f>+Casos_PN_CORR[[#This Row],[43901]]-Casos_PN_CORR[[#This Row],[43900]]</f>
        <v>0</v>
      </c>
      <c r="H94">
        <f>+Casos_PN_CORR[[#This Row],[43902]]-Casos_PN_CORR[[#This Row],[43901]]</f>
        <v>0</v>
      </c>
      <c r="I94">
        <f>+Casos_PN_CORR[[#This Row],[43903]]-Casos_PN_CORR[[#This Row],[43902]]</f>
        <v>0</v>
      </c>
      <c r="J94">
        <f>+Casos_PN_CORR[[#This Row],[43904]]-Casos_PN_CORR[[#This Row],[43903]]</f>
        <v>0</v>
      </c>
      <c r="K94">
        <f>+Casos_PN_CORR[[#This Row],[43905]]-Casos_PN_CORR[[#This Row],[43904]]</f>
        <v>0</v>
      </c>
      <c r="L94">
        <f>+Casos_PN_CORR[[#This Row],[43906]]-Casos_PN_CORR[[#This Row],[43905]]</f>
        <v>0</v>
      </c>
      <c r="M94">
        <f>+Casos_PN_CORR[[#This Row],[43907]]-Casos_PN_CORR[[#This Row],[43906]]</f>
        <v>0</v>
      </c>
      <c r="N94">
        <f>+Casos_PN_CORR[[#This Row],[43908]]-Casos_PN_CORR[[#This Row],[43907]]</f>
        <v>0</v>
      </c>
      <c r="O94">
        <f>+Casos_PN_CORR[[#This Row],[43909]]-Casos_PN_CORR[[#This Row],[43908]]</f>
        <v>0</v>
      </c>
      <c r="P94">
        <f>+Casos_PN_CORR[[#This Row],[43910]]-Casos_PN_CORR[[#This Row],[43909]]</f>
        <v>0</v>
      </c>
      <c r="Q94">
        <f>+Casos_PN_CORR[[#This Row],[43911]]-Casos_PN_CORR[[#This Row],[43910]]</f>
        <v>0</v>
      </c>
      <c r="R94">
        <f>+Casos_PN_CORR[[#This Row],[43912]]-Casos_PN_CORR[[#This Row],[43911]]</f>
        <v>0</v>
      </c>
      <c r="S94">
        <f>+Casos_PN_CORR[[#This Row],[43913]]-Casos_PN_CORR[[#This Row],[43912]]</f>
        <v>0</v>
      </c>
      <c r="T94">
        <f>+Casos_PN_CORR[[#This Row],[43914]]-Casos_PN_CORR[[#This Row],[43913]]</f>
        <v>0</v>
      </c>
      <c r="U94">
        <f>+Casos_PN_CORR[[#This Row],[43915]]-Casos_PN_CORR[[#This Row],[43914]]</f>
        <v>0</v>
      </c>
      <c r="V94">
        <f>+Casos_PN_CORR[[#This Row],[43916]]-Casos_PN_CORR[[#This Row],[43915]]</f>
        <v>0</v>
      </c>
      <c r="W94">
        <f>+Casos_PN_CORR[[#This Row],[43917]]-Casos_PN_CORR[[#This Row],[43916]]</f>
        <v>0</v>
      </c>
      <c r="X94">
        <f>+Casos_PN_CORR[[#This Row],[43918]]-Casos_PN_CORR[[#This Row],[43917]]</f>
        <v>0</v>
      </c>
      <c r="Y94">
        <f>+Casos_PN_CORR[[#This Row],[43919]]-Casos_PN_CORR[[#This Row],[43918]]</f>
        <v>0</v>
      </c>
      <c r="Z94">
        <f>+Casos_PN_CORR[[#This Row],[43920]]-Casos_PN_CORR[[#This Row],[43919]]</f>
        <v>0</v>
      </c>
      <c r="AA94">
        <f>+Casos_PN_CORR[[#This Row],[43921]]-Casos_PN_CORR[[#This Row],[43920]]</f>
        <v>0</v>
      </c>
      <c r="AB94">
        <f>+Casos_PN_CORR[[#This Row],[43922]]-Casos_PN_CORR[[#This Row],[43921]]</f>
        <v>0</v>
      </c>
      <c r="AC94">
        <f>+Casos_PN_CORR[[#This Row],[43923]]-Casos_PN_CORR[[#This Row],[43922]]</f>
        <v>0</v>
      </c>
      <c r="AD94">
        <f>+Casos_PN_CORR[[#This Row],[43924]]-Casos_PN_CORR[[#This Row],[43923]]</f>
        <v>0</v>
      </c>
      <c r="AE94">
        <f>+Casos_PN_CORR[[#This Row],[43925]]-Casos_PN_CORR[[#This Row],[43924]]</f>
        <v>0</v>
      </c>
      <c r="AF94">
        <f>+Casos_PN_CORR[[#This Row],[43926]]-Casos_PN_CORR[[#This Row],[43925]]</f>
        <v>0</v>
      </c>
      <c r="AG94">
        <f>+Casos_PN_CORR[[#This Row],[43927]]-Casos_PN_CORR[[#This Row],[43926]]</f>
        <v>0</v>
      </c>
      <c r="AH94">
        <f>+Casos_PN_CORR[[#This Row],[43928]]-Casos_PN_CORR[[#This Row],[43927]]</f>
        <v>0</v>
      </c>
      <c r="AI94">
        <f>+Casos_PN_CORR[[#This Row],[43929]]-Casos_PN_CORR[[#This Row],[43928]]</f>
        <v>0</v>
      </c>
      <c r="AJ94">
        <f>+Casos_PN_CORR[[#This Row],[43930]]-Casos_PN_CORR[[#This Row],[43929]]</f>
        <v>0</v>
      </c>
      <c r="AK94">
        <f>+Casos_PN_CORR[[#This Row],[43931]]-Casos_PN_CORR[[#This Row],[43930]]</f>
        <v>0</v>
      </c>
      <c r="AL94">
        <f>+Casos_PN_CORR[[#This Row],[43932]]-Casos_PN_CORR[[#This Row],[43931]]</f>
        <v>0</v>
      </c>
      <c r="AM94">
        <f>+Casos_PN_CORR[[#This Row],[43933]]-Casos_PN_CORR[[#This Row],[43932]]</f>
        <v>0</v>
      </c>
      <c r="AN94">
        <f>+Casos_PN_CORR[[#This Row],[43934]]-Casos_PN_CORR[[#This Row],[43933]]</f>
        <v>0</v>
      </c>
      <c r="AO94">
        <f>+Casos_PN_CORR[[#This Row],[43935]]-Casos_PN_CORR[[#This Row],[43934]]</f>
        <v>0</v>
      </c>
      <c r="AP94">
        <f>+Casos_PN_CORR[[#This Row],[43936]]-Casos_PN_CORR[[#This Row],[43935]]</f>
        <v>0</v>
      </c>
      <c r="AQ94">
        <f>+Casos_PN_CORR[[#This Row],[43937]]-Casos_PN_CORR[[#This Row],[43936]]</f>
        <v>0</v>
      </c>
      <c r="AR94">
        <f>+Casos_PN_CORR[[#This Row],[43938]]-Casos_PN_CORR[[#This Row],[43937]]</f>
        <v>0</v>
      </c>
      <c r="AS94">
        <f>+Casos_PN_CORR[[#This Row],[43939]]-Casos_PN_CORR[[#This Row],[43938]]</f>
        <v>0</v>
      </c>
      <c r="AT94">
        <f>+Casos_PN_CORR[[#This Row],[43940]]-Casos_PN_CORR[[#This Row],[43939]]</f>
        <v>0</v>
      </c>
      <c r="AU94">
        <f>+Casos_PN_CORR[[#This Row],[43941]]-Casos_PN_CORR[[#This Row],[43940]]</f>
        <v>0</v>
      </c>
      <c r="AV94">
        <f>+Casos_PN_CORR[[#This Row],[43942]]-Casos_PN_CORR[[#This Row],[43941]]</f>
        <v>0</v>
      </c>
      <c r="AW94">
        <f>+Casos_PN_CORR[[#This Row],[43943]]-Casos_PN_CORR[[#This Row],[43942]]</f>
        <v>0</v>
      </c>
      <c r="AX94">
        <f>+Casos_PN_CORR[[#This Row],[43944]]-Casos_PN_CORR[[#This Row],[43943]]</f>
        <v>0</v>
      </c>
      <c r="AY94">
        <f>+Casos_PN_CORR[[#This Row],[43945]]-Casos_PN_CORR[[#This Row],[43944]]</f>
        <v>0</v>
      </c>
      <c r="AZ94">
        <f>+Casos_PN_CORR[[#This Row],[43946]]-Casos_PN_CORR[[#This Row],[43945]]</f>
        <v>0</v>
      </c>
      <c r="BA94">
        <f>+Casos_PN_CORR[[#This Row],[43947]]-Casos_PN_CORR[[#This Row],[43946]]</f>
        <v>0</v>
      </c>
      <c r="BB94">
        <f>+Casos_PN_CORR[[#This Row],[43948]]-Casos_PN_CORR[[#This Row],[43947]]</f>
        <v>0</v>
      </c>
      <c r="BC94">
        <f>+Casos_PN_CORR[[#This Row],[43949]]-Casos_PN_CORR[[#This Row],[43948]]</f>
        <v>0</v>
      </c>
      <c r="BD94">
        <f>+Casos_PN_CORR[[#This Row],[43950]]-Casos_PN_CORR[[#This Row],[43949]]</f>
        <v>0</v>
      </c>
      <c r="BE94">
        <f>+Casos_PN_CORR[[#This Row],[43951]]-Casos_PN_CORR[[#This Row],[43950]]</f>
        <v>0</v>
      </c>
      <c r="BF94">
        <f>+Casos_PN_CORR[[#This Row],[43952]]-Casos_PN_CORR[[#This Row],[43951]]</f>
        <v>0</v>
      </c>
      <c r="BG94">
        <f>+Casos_PN_CORR[[#This Row],[43953]]-Casos_PN_CORR[[#This Row],[43952]]</f>
        <v>0</v>
      </c>
      <c r="BH94">
        <f>+Casos_PN_CORR[[#This Row],[43954]]-Casos_PN_CORR[[#This Row],[43953]]</f>
        <v>0</v>
      </c>
      <c r="BI94">
        <f>+Casos_PN_CORR[[#This Row],[43955]]-Casos_PN_CORR[[#This Row],[43954]]</f>
        <v>0</v>
      </c>
      <c r="BJ94">
        <f>+Casos_PN_CORR[[#This Row],[43956]]-Casos_PN_CORR[[#This Row],[43955]]</f>
        <v>0</v>
      </c>
      <c r="BK94">
        <f>+Casos_PN_CORR[[#This Row],[43957]]-Casos_PN_CORR[[#This Row],[43956]]</f>
        <v>0</v>
      </c>
      <c r="BL94">
        <f>+Casos_PN_CORR[[#This Row],[43958]]-Casos_PN_CORR[[#This Row],[43957]]</f>
        <v>0</v>
      </c>
      <c r="BM94">
        <f>+Casos_PN_CORR[[#This Row],[43959]]-Casos_PN_CORR[[#This Row],[43958]]</f>
        <v>0</v>
      </c>
      <c r="BN94">
        <f>+Casos_PN_CORR[[#This Row],[43960]]-Casos_PN_CORR[[#This Row],[43959]]</f>
        <v>0</v>
      </c>
      <c r="BO94">
        <f>+Casos_PN_CORR[[#This Row],[43961]]-Casos_PN_CORR[[#This Row],[43960]]</f>
        <v>0</v>
      </c>
      <c r="BP94">
        <f>+Casos_PN_CORR[[#This Row],[43962]]-Casos_PN_CORR[[#This Row],[43961]]</f>
        <v>0</v>
      </c>
      <c r="BQ94">
        <f>+Casos_PN_CORR[[#This Row],[43963]]-Casos_PN_CORR[[#This Row],[43962]]</f>
        <v>0</v>
      </c>
      <c r="BR94">
        <f>+Casos_PN_CORR[[#This Row],[43964]]-Casos_PN_CORR[[#This Row],[43963]]</f>
        <v>0</v>
      </c>
      <c r="BS94">
        <f>+Casos_PN_CORR[[#This Row],[43965]]-Casos_PN_CORR[[#This Row],[43964]]</f>
        <v>0</v>
      </c>
      <c r="BT94">
        <f>+Casos_PN_CORR[[#This Row],[43966]]-Casos_PN_CORR[[#This Row],[43965]]</f>
        <v>0</v>
      </c>
      <c r="BU94">
        <f>+Casos_PN_CORR[[#This Row],[43967]]-Casos_PN_CORR[[#This Row],[43966]]</f>
        <v>0</v>
      </c>
      <c r="BV94">
        <f>+Casos_PN_CORR[[#This Row],[43968]]-Casos_PN_CORR[[#This Row],[43967]]</f>
        <v>0</v>
      </c>
      <c r="BW94">
        <f>+Casos_PN_CORR[[#This Row],[43969]]-Casos_PN_CORR[[#This Row],[43968]]</f>
        <v>0</v>
      </c>
      <c r="BX94">
        <f>+Casos_PN_CORR[[#This Row],[43970]]-Casos_PN_CORR[[#This Row],[43969]]</f>
        <v>0</v>
      </c>
      <c r="BY94">
        <f>+Casos_PN_CORR[[#This Row],[43971]]-Casos_PN_CORR[[#This Row],[43970]]</f>
        <v>0</v>
      </c>
      <c r="BZ94">
        <f>+Casos_PN_CORR[[#This Row],[43972]]-Casos_PN_CORR[[#This Row],[43971]]</f>
        <v>0</v>
      </c>
      <c r="CA94">
        <f>+Casos_PN_CORR[[#This Row],[43973]]-Casos_PN_CORR[[#This Row],[43972]]</f>
        <v>0</v>
      </c>
      <c r="CB94">
        <f>+Casos_PN_CORR[[#This Row],[43974]]-Casos_PN_CORR[[#This Row],[43973]]</f>
        <v>0</v>
      </c>
      <c r="CC94">
        <f>+Casos_PN_CORR[[#This Row],[43975]]-Casos_PN_CORR[[#This Row],[43974]]</f>
        <v>0</v>
      </c>
      <c r="CD94">
        <f>+Casos_PN_CORR[[#This Row],[43976]]-Casos_PN_CORR[[#This Row],[43975]]</f>
        <v>0</v>
      </c>
      <c r="CE94">
        <f>+Casos_PN_CORR[[#This Row],[43977]]-Casos_PN_CORR[[#This Row],[43976]]</f>
        <v>0</v>
      </c>
      <c r="CF94">
        <f>+Casos_PN_CORR[[#This Row],[43978]]-Casos_PN_CORR[[#This Row],[43977]]</f>
        <v>0</v>
      </c>
      <c r="CG94">
        <f>+Casos_PN_CORR[[#This Row],[43979]]-Casos_PN_CORR[[#This Row],[43978]]</f>
        <v>0</v>
      </c>
      <c r="CH94">
        <f>+Casos_PN_CORR[[#This Row],[43980]]-Casos_PN_CORR[[#This Row],[43979]]</f>
        <v>0</v>
      </c>
      <c r="CI94">
        <f>+Casos_PN_CORR[[#This Row],[43981]]-Casos_PN_CORR[[#This Row],[43980]]</f>
        <v>0</v>
      </c>
      <c r="CJ94">
        <f>+Casos_PN_CORR[[#This Row],[43982]]-Casos_PN_CORR[[#This Row],[43981]]</f>
        <v>0</v>
      </c>
      <c r="CK94">
        <f>+Casos_PN_CORR[[#This Row],[43983]]-Casos_PN_CORR[[#This Row],[43982]]</f>
        <v>0</v>
      </c>
      <c r="CL94">
        <f>+Casos_PN_CORR[[#This Row],[43984]]-Casos_PN_CORR[[#This Row],[43983]]</f>
        <v>0</v>
      </c>
      <c r="CM94">
        <f>+Casos_PN_CORR[[#This Row],[43985]]-Casos_PN_CORR[[#This Row],[43984]]</f>
        <v>0</v>
      </c>
      <c r="CN94">
        <f>+Casos_PN_CORR[[#This Row],[43986]]-Casos_PN_CORR[[#This Row],[43985]]</f>
        <v>0</v>
      </c>
      <c r="CO94">
        <f>+Casos_PN_CORR[[#This Row],[43987]]-Casos_PN_CORR[[#This Row],[43986]]</f>
        <v>19</v>
      </c>
      <c r="CP94">
        <f>+Casos_PN_CORR[[#This Row],[43988]]-Casos_PN_CORR[[#This Row],[43987]]</f>
        <v>0</v>
      </c>
      <c r="CQ94">
        <f>+Casos_PN_CORR[[#This Row],[43989]]-Casos_PN_CORR[[#This Row],[43988]]</f>
        <v>0</v>
      </c>
      <c r="CR94">
        <f>+Casos_PN_CORR[[#This Row],[43990]]-Casos_PN_CORR[[#This Row],[43989]]</f>
        <v>0</v>
      </c>
      <c r="CS94">
        <f>+Casos_PN_CORR[[#This Row],[43991]]-Casos_PN_CORR[[#This Row],[43990]]</f>
        <v>0</v>
      </c>
      <c r="CT94">
        <f>+Casos_PN_CORR[[#This Row],[43992]]-Casos_PN_CORR[[#This Row],[43991]]</f>
        <v>0</v>
      </c>
      <c r="CU94">
        <f>+Casos_PN_CORR[[#This Row],[43993]]-Casos_PN_CORR[[#This Row],[43992]]</f>
        <v>0</v>
      </c>
    </row>
    <row r="95" spans="1:99" x14ac:dyDescent="0.3">
      <c r="A95">
        <v>120708</v>
      </c>
      <c r="B95" s="2" t="s">
        <v>191</v>
      </c>
      <c r="C95" s="2" t="s">
        <v>296</v>
      </c>
      <c r="D95" s="2" t="s">
        <v>283</v>
      </c>
      <c r="E95" s="4">
        <f t="shared" si="1"/>
        <v>18</v>
      </c>
      <c r="F95">
        <f>+Casos_PN_CORR[[#This Row],[43900]]</f>
        <v>0</v>
      </c>
      <c r="G95">
        <f>+Casos_PN_CORR[[#This Row],[43901]]-Casos_PN_CORR[[#This Row],[43900]]</f>
        <v>0</v>
      </c>
      <c r="H95">
        <f>+Casos_PN_CORR[[#This Row],[43902]]-Casos_PN_CORR[[#This Row],[43901]]</f>
        <v>0</v>
      </c>
      <c r="I95">
        <f>+Casos_PN_CORR[[#This Row],[43903]]-Casos_PN_CORR[[#This Row],[43902]]</f>
        <v>0</v>
      </c>
      <c r="J95">
        <f>+Casos_PN_CORR[[#This Row],[43904]]-Casos_PN_CORR[[#This Row],[43903]]</f>
        <v>0</v>
      </c>
      <c r="K95">
        <f>+Casos_PN_CORR[[#This Row],[43905]]-Casos_PN_CORR[[#This Row],[43904]]</f>
        <v>0</v>
      </c>
      <c r="L95">
        <f>+Casos_PN_CORR[[#This Row],[43906]]-Casos_PN_CORR[[#This Row],[43905]]</f>
        <v>0</v>
      </c>
      <c r="M95">
        <f>+Casos_PN_CORR[[#This Row],[43907]]-Casos_PN_CORR[[#This Row],[43906]]</f>
        <v>0</v>
      </c>
      <c r="N95">
        <f>+Casos_PN_CORR[[#This Row],[43908]]-Casos_PN_CORR[[#This Row],[43907]]</f>
        <v>0</v>
      </c>
      <c r="O95">
        <f>+Casos_PN_CORR[[#This Row],[43909]]-Casos_PN_CORR[[#This Row],[43908]]</f>
        <v>0</v>
      </c>
      <c r="P95">
        <f>+Casos_PN_CORR[[#This Row],[43910]]-Casos_PN_CORR[[#This Row],[43909]]</f>
        <v>0</v>
      </c>
      <c r="Q95">
        <f>+Casos_PN_CORR[[#This Row],[43911]]-Casos_PN_CORR[[#This Row],[43910]]</f>
        <v>0</v>
      </c>
      <c r="R95">
        <f>+Casos_PN_CORR[[#This Row],[43912]]-Casos_PN_CORR[[#This Row],[43911]]</f>
        <v>0</v>
      </c>
      <c r="S95">
        <f>+Casos_PN_CORR[[#This Row],[43913]]-Casos_PN_CORR[[#This Row],[43912]]</f>
        <v>0</v>
      </c>
      <c r="T95">
        <f>+Casos_PN_CORR[[#This Row],[43914]]-Casos_PN_CORR[[#This Row],[43913]]</f>
        <v>0</v>
      </c>
      <c r="U95">
        <f>+Casos_PN_CORR[[#This Row],[43915]]-Casos_PN_CORR[[#This Row],[43914]]</f>
        <v>0</v>
      </c>
      <c r="V95">
        <f>+Casos_PN_CORR[[#This Row],[43916]]-Casos_PN_CORR[[#This Row],[43915]]</f>
        <v>0</v>
      </c>
      <c r="W95">
        <f>+Casos_PN_CORR[[#This Row],[43917]]-Casos_PN_CORR[[#This Row],[43916]]</f>
        <v>0</v>
      </c>
      <c r="X95">
        <f>+Casos_PN_CORR[[#This Row],[43918]]-Casos_PN_CORR[[#This Row],[43917]]</f>
        <v>0</v>
      </c>
      <c r="Y95">
        <f>+Casos_PN_CORR[[#This Row],[43919]]-Casos_PN_CORR[[#This Row],[43918]]</f>
        <v>0</v>
      </c>
      <c r="Z95">
        <f>+Casos_PN_CORR[[#This Row],[43920]]-Casos_PN_CORR[[#This Row],[43919]]</f>
        <v>0</v>
      </c>
      <c r="AA95">
        <f>+Casos_PN_CORR[[#This Row],[43921]]-Casos_PN_CORR[[#This Row],[43920]]</f>
        <v>0</v>
      </c>
      <c r="AB95">
        <f>+Casos_PN_CORR[[#This Row],[43922]]-Casos_PN_CORR[[#This Row],[43921]]</f>
        <v>0</v>
      </c>
      <c r="AC95">
        <f>+Casos_PN_CORR[[#This Row],[43923]]-Casos_PN_CORR[[#This Row],[43922]]</f>
        <v>0</v>
      </c>
      <c r="AD95">
        <f>+Casos_PN_CORR[[#This Row],[43924]]-Casos_PN_CORR[[#This Row],[43923]]</f>
        <v>0</v>
      </c>
      <c r="AE95">
        <f>+Casos_PN_CORR[[#This Row],[43925]]-Casos_PN_CORR[[#This Row],[43924]]</f>
        <v>0</v>
      </c>
      <c r="AF95">
        <f>+Casos_PN_CORR[[#This Row],[43926]]-Casos_PN_CORR[[#This Row],[43925]]</f>
        <v>0</v>
      </c>
      <c r="AG95">
        <f>+Casos_PN_CORR[[#This Row],[43927]]-Casos_PN_CORR[[#This Row],[43926]]</f>
        <v>0</v>
      </c>
      <c r="AH95">
        <f>+Casos_PN_CORR[[#This Row],[43928]]-Casos_PN_CORR[[#This Row],[43927]]</f>
        <v>0</v>
      </c>
      <c r="AI95">
        <f>+Casos_PN_CORR[[#This Row],[43929]]-Casos_PN_CORR[[#This Row],[43928]]</f>
        <v>0</v>
      </c>
      <c r="AJ95">
        <f>+Casos_PN_CORR[[#This Row],[43930]]-Casos_PN_CORR[[#This Row],[43929]]</f>
        <v>0</v>
      </c>
      <c r="AK95">
        <f>+Casos_PN_CORR[[#This Row],[43931]]-Casos_PN_CORR[[#This Row],[43930]]</f>
        <v>0</v>
      </c>
      <c r="AL95">
        <f>+Casos_PN_CORR[[#This Row],[43932]]-Casos_PN_CORR[[#This Row],[43931]]</f>
        <v>0</v>
      </c>
      <c r="AM95">
        <f>+Casos_PN_CORR[[#This Row],[43933]]-Casos_PN_CORR[[#This Row],[43932]]</f>
        <v>0</v>
      </c>
      <c r="AN95">
        <f>+Casos_PN_CORR[[#This Row],[43934]]-Casos_PN_CORR[[#This Row],[43933]]</f>
        <v>0</v>
      </c>
      <c r="AO95">
        <f>+Casos_PN_CORR[[#This Row],[43935]]-Casos_PN_CORR[[#This Row],[43934]]</f>
        <v>0</v>
      </c>
      <c r="AP95">
        <f>+Casos_PN_CORR[[#This Row],[43936]]-Casos_PN_CORR[[#This Row],[43935]]</f>
        <v>0</v>
      </c>
      <c r="AQ95">
        <f>+Casos_PN_CORR[[#This Row],[43937]]-Casos_PN_CORR[[#This Row],[43936]]</f>
        <v>0</v>
      </c>
      <c r="AR95">
        <f>+Casos_PN_CORR[[#This Row],[43938]]-Casos_PN_CORR[[#This Row],[43937]]</f>
        <v>0</v>
      </c>
      <c r="AS95">
        <f>+Casos_PN_CORR[[#This Row],[43939]]-Casos_PN_CORR[[#This Row],[43938]]</f>
        <v>0</v>
      </c>
      <c r="AT95">
        <f>+Casos_PN_CORR[[#This Row],[43940]]-Casos_PN_CORR[[#This Row],[43939]]</f>
        <v>0</v>
      </c>
      <c r="AU95">
        <f>+Casos_PN_CORR[[#This Row],[43941]]-Casos_PN_CORR[[#This Row],[43940]]</f>
        <v>0</v>
      </c>
      <c r="AV95">
        <f>+Casos_PN_CORR[[#This Row],[43942]]-Casos_PN_CORR[[#This Row],[43941]]</f>
        <v>0</v>
      </c>
      <c r="AW95">
        <f>+Casos_PN_CORR[[#This Row],[43943]]-Casos_PN_CORR[[#This Row],[43942]]</f>
        <v>0</v>
      </c>
      <c r="AX95">
        <f>+Casos_PN_CORR[[#This Row],[43944]]-Casos_PN_CORR[[#This Row],[43943]]</f>
        <v>0</v>
      </c>
      <c r="AY95">
        <f>+Casos_PN_CORR[[#This Row],[43945]]-Casos_PN_CORR[[#This Row],[43944]]</f>
        <v>0</v>
      </c>
      <c r="AZ95">
        <f>+Casos_PN_CORR[[#This Row],[43946]]-Casos_PN_CORR[[#This Row],[43945]]</f>
        <v>0</v>
      </c>
      <c r="BA95">
        <f>+Casos_PN_CORR[[#This Row],[43947]]-Casos_PN_CORR[[#This Row],[43946]]</f>
        <v>0</v>
      </c>
      <c r="BB95">
        <f>+Casos_PN_CORR[[#This Row],[43948]]-Casos_PN_CORR[[#This Row],[43947]]</f>
        <v>0</v>
      </c>
      <c r="BC95">
        <f>+Casos_PN_CORR[[#This Row],[43949]]-Casos_PN_CORR[[#This Row],[43948]]</f>
        <v>0</v>
      </c>
      <c r="BD95">
        <f>+Casos_PN_CORR[[#This Row],[43950]]-Casos_PN_CORR[[#This Row],[43949]]</f>
        <v>0</v>
      </c>
      <c r="BE95">
        <f>+Casos_PN_CORR[[#This Row],[43951]]-Casos_PN_CORR[[#This Row],[43950]]</f>
        <v>0</v>
      </c>
      <c r="BF95">
        <f>+Casos_PN_CORR[[#This Row],[43952]]-Casos_PN_CORR[[#This Row],[43951]]</f>
        <v>0</v>
      </c>
      <c r="BG95">
        <f>+Casos_PN_CORR[[#This Row],[43953]]-Casos_PN_CORR[[#This Row],[43952]]</f>
        <v>0</v>
      </c>
      <c r="BH95">
        <f>+Casos_PN_CORR[[#This Row],[43954]]-Casos_PN_CORR[[#This Row],[43953]]</f>
        <v>0</v>
      </c>
      <c r="BI95">
        <f>+Casos_PN_CORR[[#This Row],[43955]]-Casos_PN_CORR[[#This Row],[43954]]</f>
        <v>0</v>
      </c>
      <c r="BJ95">
        <f>+Casos_PN_CORR[[#This Row],[43956]]-Casos_PN_CORR[[#This Row],[43955]]</f>
        <v>0</v>
      </c>
      <c r="BK95">
        <f>+Casos_PN_CORR[[#This Row],[43957]]-Casos_PN_CORR[[#This Row],[43956]]</f>
        <v>0</v>
      </c>
      <c r="BL95">
        <f>+Casos_PN_CORR[[#This Row],[43958]]-Casos_PN_CORR[[#This Row],[43957]]</f>
        <v>0</v>
      </c>
      <c r="BM95">
        <f>+Casos_PN_CORR[[#This Row],[43959]]-Casos_PN_CORR[[#This Row],[43958]]</f>
        <v>0</v>
      </c>
      <c r="BN95">
        <f>+Casos_PN_CORR[[#This Row],[43960]]-Casos_PN_CORR[[#This Row],[43959]]</f>
        <v>0</v>
      </c>
      <c r="BO95">
        <f>+Casos_PN_CORR[[#This Row],[43961]]-Casos_PN_CORR[[#This Row],[43960]]</f>
        <v>0</v>
      </c>
      <c r="BP95">
        <f>+Casos_PN_CORR[[#This Row],[43962]]-Casos_PN_CORR[[#This Row],[43961]]</f>
        <v>0</v>
      </c>
      <c r="BQ95">
        <f>+Casos_PN_CORR[[#This Row],[43963]]-Casos_PN_CORR[[#This Row],[43962]]</f>
        <v>0</v>
      </c>
      <c r="BR95">
        <f>+Casos_PN_CORR[[#This Row],[43964]]-Casos_PN_CORR[[#This Row],[43963]]</f>
        <v>0</v>
      </c>
      <c r="BS95">
        <f>+Casos_PN_CORR[[#This Row],[43965]]-Casos_PN_CORR[[#This Row],[43964]]</f>
        <v>0</v>
      </c>
      <c r="BT95">
        <f>+Casos_PN_CORR[[#This Row],[43966]]-Casos_PN_CORR[[#This Row],[43965]]</f>
        <v>0</v>
      </c>
      <c r="BU95">
        <f>+Casos_PN_CORR[[#This Row],[43967]]-Casos_PN_CORR[[#This Row],[43966]]</f>
        <v>0</v>
      </c>
      <c r="BV95">
        <f>+Casos_PN_CORR[[#This Row],[43968]]-Casos_PN_CORR[[#This Row],[43967]]</f>
        <v>0</v>
      </c>
      <c r="BW95">
        <f>+Casos_PN_CORR[[#This Row],[43969]]-Casos_PN_CORR[[#This Row],[43968]]</f>
        <v>0</v>
      </c>
      <c r="BX95">
        <f>+Casos_PN_CORR[[#This Row],[43970]]-Casos_PN_CORR[[#This Row],[43969]]</f>
        <v>0</v>
      </c>
      <c r="BY95">
        <f>+Casos_PN_CORR[[#This Row],[43971]]-Casos_PN_CORR[[#This Row],[43970]]</f>
        <v>0</v>
      </c>
      <c r="BZ95">
        <f>+Casos_PN_CORR[[#This Row],[43972]]-Casos_PN_CORR[[#This Row],[43971]]</f>
        <v>0</v>
      </c>
      <c r="CA95">
        <f>+Casos_PN_CORR[[#This Row],[43973]]-Casos_PN_CORR[[#This Row],[43972]]</f>
        <v>0</v>
      </c>
      <c r="CB95">
        <f>+Casos_PN_CORR[[#This Row],[43974]]-Casos_PN_CORR[[#This Row],[43973]]</f>
        <v>0</v>
      </c>
      <c r="CC95">
        <f>+Casos_PN_CORR[[#This Row],[43975]]-Casos_PN_CORR[[#This Row],[43974]]</f>
        <v>0</v>
      </c>
      <c r="CD95">
        <f>+Casos_PN_CORR[[#This Row],[43976]]-Casos_PN_CORR[[#This Row],[43975]]</f>
        <v>0</v>
      </c>
      <c r="CE95">
        <f>+Casos_PN_CORR[[#This Row],[43977]]-Casos_PN_CORR[[#This Row],[43976]]</f>
        <v>0</v>
      </c>
      <c r="CF95">
        <f>+Casos_PN_CORR[[#This Row],[43978]]-Casos_PN_CORR[[#This Row],[43977]]</f>
        <v>0</v>
      </c>
      <c r="CG95">
        <f>+Casos_PN_CORR[[#This Row],[43979]]-Casos_PN_CORR[[#This Row],[43978]]</f>
        <v>0</v>
      </c>
      <c r="CH95">
        <f>+Casos_PN_CORR[[#This Row],[43980]]-Casos_PN_CORR[[#This Row],[43979]]</f>
        <v>0</v>
      </c>
      <c r="CI95">
        <f>+Casos_PN_CORR[[#This Row],[43981]]-Casos_PN_CORR[[#This Row],[43980]]</f>
        <v>0</v>
      </c>
      <c r="CJ95">
        <f>+Casos_PN_CORR[[#This Row],[43982]]-Casos_PN_CORR[[#This Row],[43981]]</f>
        <v>0</v>
      </c>
      <c r="CK95">
        <f>+Casos_PN_CORR[[#This Row],[43983]]-Casos_PN_CORR[[#This Row],[43982]]</f>
        <v>0</v>
      </c>
      <c r="CL95">
        <f>+Casos_PN_CORR[[#This Row],[43984]]-Casos_PN_CORR[[#This Row],[43983]]</f>
        <v>0</v>
      </c>
      <c r="CM95">
        <f>+Casos_PN_CORR[[#This Row],[43985]]-Casos_PN_CORR[[#This Row],[43984]]</f>
        <v>0</v>
      </c>
      <c r="CN95">
        <f>+Casos_PN_CORR[[#This Row],[43986]]-Casos_PN_CORR[[#This Row],[43985]]</f>
        <v>0</v>
      </c>
      <c r="CO95">
        <f>+Casos_PN_CORR[[#This Row],[43987]]-Casos_PN_CORR[[#This Row],[43986]]</f>
        <v>17</v>
      </c>
      <c r="CP95">
        <f>+Casos_PN_CORR[[#This Row],[43988]]-Casos_PN_CORR[[#This Row],[43987]]</f>
        <v>0</v>
      </c>
      <c r="CQ95">
        <f>+Casos_PN_CORR[[#This Row],[43989]]-Casos_PN_CORR[[#This Row],[43988]]</f>
        <v>0</v>
      </c>
      <c r="CR95">
        <f>+Casos_PN_CORR[[#This Row],[43990]]-Casos_PN_CORR[[#This Row],[43989]]</f>
        <v>0</v>
      </c>
      <c r="CS95">
        <f>+Casos_PN_CORR[[#This Row],[43991]]-Casos_PN_CORR[[#This Row],[43990]]</f>
        <v>0</v>
      </c>
      <c r="CT95">
        <f>+Casos_PN_CORR[[#This Row],[43992]]-Casos_PN_CORR[[#This Row],[43991]]</f>
        <v>0</v>
      </c>
      <c r="CU95">
        <f>+Casos_PN_CORR[[#This Row],[43993]]-Casos_PN_CORR[[#This Row],[43992]]</f>
        <v>1</v>
      </c>
    </row>
    <row r="96" spans="1:99" x14ac:dyDescent="0.3">
      <c r="A96">
        <v>90301</v>
      </c>
      <c r="B96" s="2" t="s">
        <v>114</v>
      </c>
      <c r="C96" s="2" t="s">
        <v>284</v>
      </c>
      <c r="D96" s="2" t="s">
        <v>285</v>
      </c>
      <c r="E96" s="4">
        <f t="shared" si="1"/>
        <v>18</v>
      </c>
      <c r="F96">
        <f>+Casos_PN_CORR[[#This Row],[43900]]</f>
        <v>0</v>
      </c>
      <c r="G96">
        <f>+Casos_PN_CORR[[#This Row],[43901]]-Casos_PN_CORR[[#This Row],[43900]]</f>
        <v>0</v>
      </c>
      <c r="H96">
        <f>+Casos_PN_CORR[[#This Row],[43902]]-Casos_PN_CORR[[#This Row],[43901]]</f>
        <v>0</v>
      </c>
      <c r="I96">
        <f>+Casos_PN_CORR[[#This Row],[43903]]-Casos_PN_CORR[[#This Row],[43902]]</f>
        <v>0</v>
      </c>
      <c r="J96">
        <f>+Casos_PN_CORR[[#This Row],[43904]]-Casos_PN_CORR[[#This Row],[43903]]</f>
        <v>0</v>
      </c>
      <c r="K96">
        <f>+Casos_PN_CORR[[#This Row],[43905]]-Casos_PN_CORR[[#This Row],[43904]]</f>
        <v>0</v>
      </c>
      <c r="L96">
        <f>+Casos_PN_CORR[[#This Row],[43906]]-Casos_PN_CORR[[#This Row],[43905]]</f>
        <v>0</v>
      </c>
      <c r="M96">
        <f>+Casos_PN_CORR[[#This Row],[43907]]-Casos_PN_CORR[[#This Row],[43906]]</f>
        <v>0</v>
      </c>
      <c r="N96">
        <f>+Casos_PN_CORR[[#This Row],[43908]]-Casos_PN_CORR[[#This Row],[43907]]</f>
        <v>0</v>
      </c>
      <c r="O96">
        <f>+Casos_PN_CORR[[#This Row],[43909]]-Casos_PN_CORR[[#This Row],[43908]]</f>
        <v>0</v>
      </c>
      <c r="P96">
        <f>+Casos_PN_CORR[[#This Row],[43910]]-Casos_PN_CORR[[#This Row],[43909]]</f>
        <v>0</v>
      </c>
      <c r="Q96">
        <f>+Casos_PN_CORR[[#This Row],[43911]]-Casos_PN_CORR[[#This Row],[43910]]</f>
        <v>0</v>
      </c>
      <c r="R96">
        <f>+Casos_PN_CORR[[#This Row],[43912]]-Casos_PN_CORR[[#This Row],[43911]]</f>
        <v>0</v>
      </c>
      <c r="S96">
        <f>+Casos_PN_CORR[[#This Row],[43913]]-Casos_PN_CORR[[#This Row],[43912]]</f>
        <v>0</v>
      </c>
      <c r="T96">
        <f>+Casos_PN_CORR[[#This Row],[43914]]-Casos_PN_CORR[[#This Row],[43913]]</f>
        <v>0</v>
      </c>
      <c r="U96">
        <f>+Casos_PN_CORR[[#This Row],[43915]]-Casos_PN_CORR[[#This Row],[43914]]</f>
        <v>0</v>
      </c>
      <c r="V96">
        <f>+Casos_PN_CORR[[#This Row],[43916]]-Casos_PN_CORR[[#This Row],[43915]]</f>
        <v>0</v>
      </c>
      <c r="W96">
        <f>+Casos_PN_CORR[[#This Row],[43917]]-Casos_PN_CORR[[#This Row],[43916]]</f>
        <v>0</v>
      </c>
      <c r="X96">
        <f>+Casos_PN_CORR[[#This Row],[43918]]-Casos_PN_CORR[[#This Row],[43917]]</f>
        <v>0</v>
      </c>
      <c r="Y96">
        <f>+Casos_PN_CORR[[#This Row],[43919]]-Casos_PN_CORR[[#This Row],[43918]]</f>
        <v>0</v>
      </c>
      <c r="Z96">
        <f>+Casos_PN_CORR[[#This Row],[43920]]-Casos_PN_CORR[[#This Row],[43919]]</f>
        <v>0</v>
      </c>
      <c r="AA96">
        <f>+Casos_PN_CORR[[#This Row],[43921]]-Casos_PN_CORR[[#This Row],[43920]]</f>
        <v>0</v>
      </c>
      <c r="AB96">
        <f>+Casos_PN_CORR[[#This Row],[43922]]-Casos_PN_CORR[[#This Row],[43921]]</f>
        <v>0</v>
      </c>
      <c r="AC96">
        <f>+Casos_PN_CORR[[#This Row],[43923]]-Casos_PN_CORR[[#This Row],[43922]]</f>
        <v>0</v>
      </c>
      <c r="AD96">
        <f>+Casos_PN_CORR[[#This Row],[43924]]-Casos_PN_CORR[[#This Row],[43923]]</f>
        <v>0</v>
      </c>
      <c r="AE96">
        <f>+Casos_PN_CORR[[#This Row],[43925]]-Casos_PN_CORR[[#This Row],[43924]]</f>
        <v>0</v>
      </c>
      <c r="AF96">
        <f>+Casos_PN_CORR[[#This Row],[43926]]-Casos_PN_CORR[[#This Row],[43925]]</f>
        <v>0</v>
      </c>
      <c r="AG96">
        <f>+Casos_PN_CORR[[#This Row],[43927]]-Casos_PN_CORR[[#This Row],[43926]]</f>
        <v>0</v>
      </c>
      <c r="AH96">
        <f>+Casos_PN_CORR[[#This Row],[43928]]-Casos_PN_CORR[[#This Row],[43927]]</f>
        <v>0</v>
      </c>
      <c r="AI96">
        <f>+Casos_PN_CORR[[#This Row],[43929]]-Casos_PN_CORR[[#This Row],[43928]]</f>
        <v>0</v>
      </c>
      <c r="AJ96">
        <f>+Casos_PN_CORR[[#This Row],[43930]]-Casos_PN_CORR[[#This Row],[43929]]</f>
        <v>0</v>
      </c>
      <c r="AK96">
        <f>+Casos_PN_CORR[[#This Row],[43931]]-Casos_PN_CORR[[#This Row],[43930]]</f>
        <v>0</v>
      </c>
      <c r="AL96">
        <f>+Casos_PN_CORR[[#This Row],[43932]]-Casos_PN_CORR[[#This Row],[43931]]</f>
        <v>0</v>
      </c>
      <c r="AM96">
        <f>+Casos_PN_CORR[[#This Row],[43933]]-Casos_PN_CORR[[#This Row],[43932]]</f>
        <v>0</v>
      </c>
      <c r="AN96">
        <f>+Casos_PN_CORR[[#This Row],[43934]]-Casos_PN_CORR[[#This Row],[43933]]</f>
        <v>0</v>
      </c>
      <c r="AO96">
        <f>+Casos_PN_CORR[[#This Row],[43935]]-Casos_PN_CORR[[#This Row],[43934]]</f>
        <v>0</v>
      </c>
      <c r="AP96">
        <f>+Casos_PN_CORR[[#This Row],[43936]]-Casos_PN_CORR[[#This Row],[43935]]</f>
        <v>0</v>
      </c>
      <c r="AQ96">
        <f>+Casos_PN_CORR[[#This Row],[43937]]-Casos_PN_CORR[[#This Row],[43936]]</f>
        <v>0</v>
      </c>
      <c r="AR96">
        <f>+Casos_PN_CORR[[#This Row],[43938]]-Casos_PN_CORR[[#This Row],[43937]]</f>
        <v>0</v>
      </c>
      <c r="AS96">
        <f>+Casos_PN_CORR[[#This Row],[43939]]-Casos_PN_CORR[[#This Row],[43938]]</f>
        <v>0</v>
      </c>
      <c r="AT96">
        <f>+Casos_PN_CORR[[#This Row],[43940]]-Casos_PN_CORR[[#This Row],[43939]]</f>
        <v>0</v>
      </c>
      <c r="AU96">
        <f>+Casos_PN_CORR[[#This Row],[43941]]-Casos_PN_CORR[[#This Row],[43940]]</f>
        <v>0</v>
      </c>
      <c r="AV96">
        <f>+Casos_PN_CORR[[#This Row],[43942]]-Casos_PN_CORR[[#This Row],[43941]]</f>
        <v>0</v>
      </c>
      <c r="AW96">
        <f>+Casos_PN_CORR[[#This Row],[43943]]-Casos_PN_CORR[[#This Row],[43942]]</f>
        <v>0</v>
      </c>
      <c r="AX96">
        <f>+Casos_PN_CORR[[#This Row],[43944]]-Casos_PN_CORR[[#This Row],[43943]]</f>
        <v>0</v>
      </c>
      <c r="AY96">
        <f>+Casos_PN_CORR[[#This Row],[43945]]-Casos_PN_CORR[[#This Row],[43944]]</f>
        <v>0</v>
      </c>
      <c r="AZ96">
        <f>+Casos_PN_CORR[[#This Row],[43946]]-Casos_PN_CORR[[#This Row],[43945]]</f>
        <v>0</v>
      </c>
      <c r="BA96">
        <f>+Casos_PN_CORR[[#This Row],[43947]]-Casos_PN_CORR[[#This Row],[43946]]</f>
        <v>0</v>
      </c>
      <c r="BB96">
        <f>+Casos_PN_CORR[[#This Row],[43948]]-Casos_PN_CORR[[#This Row],[43947]]</f>
        <v>0</v>
      </c>
      <c r="BC96">
        <f>+Casos_PN_CORR[[#This Row],[43949]]-Casos_PN_CORR[[#This Row],[43948]]</f>
        <v>0</v>
      </c>
      <c r="BD96">
        <f>+Casos_PN_CORR[[#This Row],[43950]]-Casos_PN_CORR[[#This Row],[43949]]</f>
        <v>0</v>
      </c>
      <c r="BE96">
        <f>+Casos_PN_CORR[[#This Row],[43951]]-Casos_PN_CORR[[#This Row],[43950]]</f>
        <v>0</v>
      </c>
      <c r="BF96">
        <f>+Casos_PN_CORR[[#This Row],[43952]]-Casos_PN_CORR[[#This Row],[43951]]</f>
        <v>0</v>
      </c>
      <c r="BG96">
        <f>+Casos_PN_CORR[[#This Row],[43953]]-Casos_PN_CORR[[#This Row],[43952]]</f>
        <v>0</v>
      </c>
      <c r="BH96">
        <f>+Casos_PN_CORR[[#This Row],[43954]]-Casos_PN_CORR[[#This Row],[43953]]</f>
        <v>0</v>
      </c>
      <c r="BI96">
        <f>+Casos_PN_CORR[[#This Row],[43955]]-Casos_PN_CORR[[#This Row],[43954]]</f>
        <v>0</v>
      </c>
      <c r="BJ96">
        <f>+Casos_PN_CORR[[#This Row],[43956]]-Casos_PN_CORR[[#This Row],[43955]]</f>
        <v>0</v>
      </c>
      <c r="BK96">
        <f>+Casos_PN_CORR[[#This Row],[43957]]-Casos_PN_CORR[[#This Row],[43956]]</f>
        <v>0</v>
      </c>
      <c r="BL96">
        <f>+Casos_PN_CORR[[#This Row],[43958]]-Casos_PN_CORR[[#This Row],[43957]]</f>
        <v>0</v>
      </c>
      <c r="BM96">
        <f>+Casos_PN_CORR[[#This Row],[43959]]-Casos_PN_CORR[[#This Row],[43958]]</f>
        <v>0</v>
      </c>
      <c r="BN96">
        <f>+Casos_PN_CORR[[#This Row],[43960]]-Casos_PN_CORR[[#This Row],[43959]]</f>
        <v>0</v>
      </c>
      <c r="BO96">
        <f>+Casos_PN_CORR[[#This Row],[43961]]-Casos_PN_CORR[[#This Row],[43960]]</f>
        <v>0</v>
      </c>
      <c r="BP96">
        <f>+Casos_PN_CORR[[#This Row],[43962]]-Casos_PN_CORR[[#This Row],[43961]]</f>
        <v>0</v>
      </c>
      <c r="BQ96">
        <f>+Casos_PN_CORR[[#This Row],[43963]]-Casos_PN_CORR[[#This Row],[43962]]</f>
        <v>0</v>
      </c>
      <c r="BR96">
        <f>+Casos_PN_CORR[[#This Row],[43964]]-Casos_PN_CORR[[#This Row],[43963]]</f>
        <v>0</v>
      </c>
      <c r="BS96">
        <f>+Casos_PN_CORR[[#This Row],[43965]]-Casos_PN_CORR[[#This Row],[43964]]</f>
        <v>0</v>
      </c>
      <c r="BT96">
        <f>+Casos_PN_CORR[[#This Row],[43966]]-Casos_PN_CORR[[#This Row],[43965]]</f>
        <v>0</v>
      </c>
      <c r="BU96">
        <f>+Casos_PN_CORR[[#This Row],[43967]]-Casos_PN_CORR[[#This Row],[43966]]</f>
        <v>0</v>
      </c>
      <c r="BV96">
        <f>+Casos_PN_CORR[[#This Row],[43968]]-Casos_PN_CORR[[#This Row],[43967]]</f>
        <v>0</v>
      </c>
      <c r="BW96">
        <f>+Casos_PN_CORR[[#This Row],[43969]]-Casos_PN_CORR[[#This Row],[43968]]</f>
        <v>0</v>
      </c>
      <c r="BX96">
        <f>+Casos_PN_CORR[[#This Row],[43970]]-Casos_PN_CORR[[#This Row],[43969]]</f>
        <v>0</v>
      </c>
      <c r="BY96">
        <f>+Casos_PN_CORR[[#This Row],[43971]]-Casos_PN_CORR[[#This Row],[43970]]</f>
        <v>0</v>
      </c>
      <c r="BZ96">
        <f>+Casos_PN_CORR[[#This Row],[43972]]-Casos_PN_CORR[[#This Row],[43971]]</f>
        <v>0</v>
      </c>
      <c r="CA96">
        <f>+Casos_PN_CORR[[#This Row],[43973]]-Casos_PN_CORR[[#This Row],[43972]]</f>
        <v>0</v>
      </c>
      <c r="CB96">
        <f>+Casos_PN_CORR[[#This Row],[43974]]-Casos_PN_CORR[[#This Row],[43973]]</f>
        <v>0</v>
      </c>
      <c r="CC96">
        <f>+Casos_PN_CORR[[#This Row],[43975]]-Casos_PN_CORR[[#This Row],[43974]]</f>
        <v>0</v>
      </c>
      <c r="CD96">
        <f>+Casos_PN_CORR[[#This Row],[43976]]-Casos_PN_CORR[[#This Row],[43975]]</f>
        <v>0</v>
      </c>
      <c r="CE96">
        <f>+Casos_PN_CORR[[#This Row],[43977]]-Casos_PN_CORR[[#This Row],[43976]]</f>
        <v>0</v>
      </c>
      <c r="CF96">
        <f>+Casos_PN_CORR[[#This Row],[43978]]-Casos_PN_CORR[[#This Row],[43977]]</f>
        <v>0</v>
      </c>
      <c r="CG96">
        <f>+Casos_PN_CORR[[#This Row],[43979]]-Casos_PN_CORR[[#This Row],[43978]]</f>
        <v>0</v>
      </c>
      <c r="CH96">
        <f>+Casos_PN_CORR[[#This Row],[43980]]-Casos_PN_CORR[[#This Row],[43979]]</f>
        <v>0</v>
      </c>
      <c r="CI96">
        <f>+Casos_PN_CORR[[#This Row],[43981]]-Casos_PN_CORR[[#This Row],[43980]]</f>
        <v>0</v>
      </c>
      <c r="CJ96">
        <f>+Casos_PN_CORR[[#This Row],[43982]]-Casos_PN_CORR[[#This Row],[43981]]</f>
        <v>0</v>
      </c>
      <c r="CK96">
        <f>+Casos_PN_CORR[[#This Row],[43983]]-Casos_PN_CORR[[#This Row],[43982]]</f>
        <v>0</v>
      </c>
      <c r="CL96">
        <f>+Casos_PN_CORR[[#This Row],[43984]]-Casos_PN_CORR[[#This Row],[43983]]</f>
        <v>0</v>
      </c>
      <c r="CM96">
        <f>+Casos_PN_CORR[[#This Row],[43985]]-Casos_PN_CORR[[#This Row],[43984]]</f>
        <v>0</v>
      </c>
      <c r="CN96">
        <f>+Casos_PN_CORR[[#This Row],[43986]]-Casos_PN_CORR[[#This Row],[43985]]</f>
        <v>0</v>
      </c>
      <c r="CO96">
        <f>+Casos_PN_CORR[[#This Row],[43987]]-Casos_PN_CORR[[#This Row],[43986]]</f>
        <v>3</v>
      </c>
      <c r="CP96">
        <f>+Casos_PN_CORR[[#This Row],[43988]]-Casos_PN_CORR[[#This Row],[43987]]</f>
        <v>0</v>
      </c>
      <c r="CQ96">
        <f>+Casos_PN_CORR[[#This Row],[43989]]-Casos_PN_CORR[[#This Row],[43988]]</f>
        <v>0</v>
      </c>
      <c r="CR96">
        <f>+Casos_PN_CORR[[#This Row],[43990]]-Casos_PN_CORR[[#This Row],[43989]]</f>
        <v>0</v>
      </c>
      <c r="CS96">
        <f>+Casos_PN_CORR[[#This Row],[43991]]-Casos_PN_CORR[[#This Row],[43990]]</f>
        <v>8</v>
      </c>
      <c r="CT96">
        <f>+Casos_PN_CORR[[#This Row],[43992]]-Casos_PN_CORR[[#This Row],[43991]]</f>
        <v>0</v>
      </c>
      <c r="CU96">
        <f>+Casos_PN_CORR[[#This Row],[43993]]-Casos_PN_CORR[[#This Row],[43992]]</f>
        <v>7</v>
      </c>
    </row>
    <row r="97" spans="1:99" x14ac:dyDescent="0.3">
      <c r="A97">
        <v>80502</v>
      </c>
      <c r="B97" s="2" t="s">
        <v>99</v>
      </c>
      <c r="C97" s="2" t="s">
        <v>134</v>
      </c>
      <c r="D97" s="2" t="s">
        <v>275</v>
      </c>
      <c r="E97" s="4">
        <f t="shared" si="1"/>
        <v>17</v>
      </c>
      <c r="F97">
        <f>+Casos_PN_CORR[[#This Row],[43900]]</f>
        <v>0</v>
      </c>
      <c r="G97">
        <f>+Casos_PN_CORR[[#This Row],[43901]]-Casos_PN_CORR[[#This Row],[43900]]</f>
        <v>0</v>
      </c>
      <c r="H97">
        <f>+Casos_PN_CORR[[#This Row],[43902]]-Casos_PN_CORR[[#This Row],[43901]]</f>
        <v>0</v>
      </c>
      <c r="I97">
        <f>+Casos_PN_CORR[[#This Row],[43903]]-Casos_PN_CORR[[#This Row],[43902]]</f>
        <v>0</v>
      </c>
      <c r="J97">
        <f>+Casos_PN_CORR[[#This Row],[43904]]-Casos_PN_CORR[[#This Row],[43903]]</f>
        <v>0</v>
      </c>
      <c r="K97">
        <f>+Casos_PN_CORR[[#This Row],[43905]]-Casos_PN_CORR[[#This Row],[43904]]</f>
        <v>0</v>
      </c>
      <c r="L97">
        <f>+Casos_PN_CORR[[#This Row],[43906]]-Casos_PN_CORR[[#This Row],[43905]]</f>
        <v>0</v>
      </c>
      <c r="M97">
        <f>+Casos_PN_CORR[[#This Row],[43907]]-Casos_PN_CORR[[#This Row],[43906]]</f>
        <v>0</v>
      </c>
      <c r="N97">
        <f>+Casos_PN_CORR[[#This Row],[43908]]-Casos_PN_CORR[[#This Row],[43907]]</f>
        <v>0</v>
      </c>
      <c r="O97">
        <f>+Casos_PN_CORR[[#This Row],[43909]]-Casos_PN_CORR[[#This Row],[43908]]</f>
        <v>0</v>
      </c>
      <c r="P97">
        <f>+Casos_PN_CORR[[#This Row],[43910]]-Casos_PN_CORR[[#This Row],[43909]]</f>
        <v>0</v>
      </c>
      <c r="Q97">
        <f>+Casos_PN_CORR[[#This Row],[43911]]-Casos_PN_CORR[[#This Row],[43910]]</f>
        <v>0</v>
      </c>
      <c r="R97">
        <f>+Casos_PN_CORR[[#This Row],[43912]]-Casos_PN_CORR[[#This Row],[43911]]</f>
        <v>0</v>
      </c>
      <c r="S97">
        <f>+Casos_PN_CORR[[#This Row],[43913]]-Casos_PN_CORR[[#This Row],[43912]]</f>
        <v>0</v>
      </c>
      <c r="T97">
        <f>+Casos_PN_CORR[[#This Row],[43914]]-Casos_PN_CORR[[#This Row],[43913]]</f>
        <v>0</v>
      </c>
      <c r="U97">
        <f>+Casos_PN_CORR[[#This Row],[43915]]-Casos_PN_CORR[[#This Row],[43914]]</f>
        <v>0</v>
      </c>
      <c r="V97">
        <f>+Casos_PN_CORR[[#This Row],[43916]]-Casos_PN_CORR[[#This Row],[43915]]</f>
        <v>0</v>
      </c>
      <c r="W97">
        <f>+Casos_PN_CORR[[#This Row],[43917]]-Casos_PN_CORR[[#This Row],[43916]]</f>
        <v>0</v>
      </c>
      <c r="X97">
        <f>+Casos_PN_CORR[[#This Row],[43918]]-Casos_PN_CORR[[#This Row],[43917]]</f>
        <v>0</v>
      </c>
      <c r="Y97">
        <f>+Casos_PN_CORR[[#This Row],[43919]]-Casos_PN_CORR[[#This Row],[43918]]</f>
        <v>0</v>
      </c>
      <c r="Z97">
        <f>+Casos_PN_CORR[[#This Row],[43920]]-Casos_PN_CORR[[#This Row],[43919]]</f>
        <v>0</v>
      </c>
      <c r="AA97">
        <f>+Casos_PN_CORR[[#This Row],[43921]]-Casos_PN_CORR[[#This Row],[43920]]</f>
        <v>0</v>
      </c>
      <c r="AB97">
        <f>+Casos_PN_CORR[[#This Row],[43922]]-Casos_PN_CORR[[#This Row],[43921]]</f>
        <v>0</v>
      </c>
      <c r="AC97">
        <f>+Casos_PN_CORR[[#This Row],[43923]]-Casos_PN_CORR[[#This Row],[43922]]</f>
        <v>0</v>
      </c>
      <c r="AD97">
        <f>+Casos_PN_CORR[[#This Row],[43924]]-Casos_PN_CORR[[#This Row],[43923]]</f>
        <v>0</v>
      </c>
      <c r="AE97">
        <f>+Casos_PN_CORR[[#This Row],[43925]]-Casos_PN_CORR[[#This Row],[43924]]</f>
        <v>0</v>
      </c>
      <c r="AF97">
        <f>+Casos_PN_CORR[[#This Row],[43926]]-Casos_PN_CORR[[#This Row],[43925]]</f>
        <v>0</v>
      </c>
      <c r="AG97">
        <f>+Casos_PN_CORR[[#This Row],[43927]]-Casos_PN_CORR[[#This Row],[43926]]</f>
        <v>0</v>
      </c>
      <c r="AH97">
        <f>+Casos_PN_CORR[[#This Row],[43928]]-Casos_PN_CORR[[#This Row],[43927]]</f>
        <v>0</v>
      </c>
      <c r="AI97">
        <f>+Casos_PN_CORR[[#This Row],[43929]]-Casos_PN_CORR[[#This Row],[43928]]</f>
        <v>0</v>
      </c>
      <c r="AJ97">
        <f>+Casos_PN_CORR[[#This Row],[43930]]-Casos_PN_CORR[[#This Row],[43929]]</f>
        <v>0</v>
      </c>
      <c r="AK97">
        <f>+Casos_PN_CORR[[#This Row],[43931]]-Casos_PN_CORR[[#This Row],[43930]]</f>
        <v>0</v>
      </c>
      <c r="AL97">
        <f>+Casos_PN_CORR[[#This Row],[43932]]-Casos_PN_CORR[[#This Row],[43931]]</f>
        <v>0</v>
      </c>
      <c r="AM97">
        <f>+Casos_PN_CORR[[#This Row],[43933]]-Casos_PN_CORR[[#This Row],[43932]]</f>
        <v>0</v>
      </c>
      <c r="AN97">
        <f>+Casos_PN_CORR[[#This Row],[43934]]-Casos_PN_CORR[[#This Row],[43933]]</f>
        <v>0</v>
      </c>
      <c r="AO97">
        <f>+Casos_PN_CORR[[#This Row],[43935]]-Casos_PN_CORR[[#This Row],[43934]]</f>
        <v>0</v>
      </c>
      <c r="AP97">
        <f>+Casos_PN_CORR[[#This Row],[43936]]-Casos_PN_CORR[[#This Row],[43935]]</f>
        <v>0</v>
      </c>
      <c r="AQ97">
        <f>+Casos_PN_CORR[[#This Row],[43937]]-Casos_PN_CORR[[#This Row],[43936]]</f>
        <v>0</v>
      </c>
      <c r="AR97">
        <f>+Casos_PN_CORR[[#This Row],[43938]]-Casos_PN_CORR[[#This Row],[43937]]</f>
        <v>0</v>
      </c>
      <c r="AS97">
        <f>+Casos_PN_CORR[[#This Row],[43939]]-Casos_PN_CORR[[#This Row],[43938]]</f>
        <v>0</v>
      </c>
      <c r="AT97">
        <f>+Casos_PN_CORR[[#This Row],[43940]]-Casos_PN_CORR[[#This Row],[43939]]</f>
        <v>0</v>
      </c>
      <c r="AU97">
        <f>+Casos_PN_CORR[[#This Row],[43941]]-Casos_PN_CORR[[#This Row],[43940]]</f>
        <v>0</v>
      </c>
      <c r="AV97">
        <f>+Casos_PN_CORR[[#This Row],[43942]]-Casos_PN_CORR[[#This Row],[43941]]</f>
        <v>0</v>
      </c>
      <c r="AW97">
        <f>+Casos_PN_CORR[[#This Row],[43943]]-Casos_PN_CORR[[#This Row],[43942]]</f>
        <v>0</v>
      </c>
      <c r="AX97">
        <f>+Casos_PN_CORR[[#This Row],[43944]]-Casos_PN_CORR[[#This Row],[43943]]</f>
        <v>0</v>
      </c>
      <c r="AY97">
        <f>+Casos_PN_CORR[[#This Row],[43945]]-Casos_PN_CORR[[#This Row],[43944]]</f>
        <v>0</v>
      </c>
      <c r="AZ97">
        <f>+Casos_PN_CORR[[#This Row],[43946]]-Casos_PN_CORR[[#This Row],[43945]]</f>
        <v>0</v>
      </c>
      <c r="BA97">
        <f>+Casos_PN_CORR[[#This Row],[43947]]-Casos_PN_CORR[[#This Row],[43946]]</f>
        <v>0</v>
      </c>
      <c r="BB97">
        <f>+Casos_PN_CORR[[#This Row],[43948]]-Casos_PN_CORR[[#This Row],[43947]]</f>
        <v>0</v>
      </c>
      <c r="BC97">
        <f>+Casos_PN_CORR[[#This Row],[43949]]-Casos_PN_CORR[[#This Row],[43948]]</f>
        <v>0</v>
      </c>
      <c r="BD97">
        <f>+Casos_PN_CORR[[#This Row],[43950]]-Casos_PN_CORR[[#This Row],[43949]]</f>
        <v>0</v>
      </c>
      <c r="BE97">
        <f>+Casos_PN_CORR[[#This Row],[43951]]-Casos_PN_CORR[[#This Row],[43950]]</f>
        <v>0</v>
      </c>
      <c r="BF97">
        <f>+Casos_PN_CORR[[#This Row],[43952]]-Casos_PN_CORR[[#This Row],[43951]]</f>
        <v>0</v>
      </c>
      <c r="BG97">
        <f>+Casos_PN_CORR[[#This Row],[43953]]-Casos_PN_CORR[[#This Row],[43952]]</f>
        <v>0</v>
      </c>
      <c r="BH97">
        <f>+Casos_PN_CORR[[#This Row],[43954]]-Casos_PN_CORR[[#This Row],[43953]]</f>
        <v>0</v>
      </c>
      <c r="BI97">
        <f>+Casos_PN_CORR[[#This Row],[43955]]-Casos_PN_CORR[[#This Row],[43954]]</f>
        <v>0</v>
      </c>
      <c r="BJ97">
        <f>+Casos_PN_CORR[[#This Row],[43956]]-Casos_PN_CORR[[#This Row],[43955]]</f>
        <v>0</v>
      </c>
      <c r="BK97">
        <f>+Casos_PN_CORR[[#This Row],[43957]]-Casos_PN_CORR[[#This Row],[43956]]</f>
        <v>0</v>
      </c>
      <c r="BL97">
        <f>+Casos_PN_CORR[[#This Row],[43958]]-Casos_PN_CORR[[#This Row],[43957]]</f>
        <v>0</v>
      </c>
      <c r="BM97">
        <f>+Casos_PN_CORR[[#This Row],[43959]]-Casos_PN_CORR[[#This Row],[43958]]</f>
        <v>0</v>
      </c>
      <c r="BN97">
        <f>+Casos_PN_CORR[[#This Row],[43960]]-Casos_PN_CORR[[#This Row],[43959]]</f>
        <v>0</v>
      </c>
      <c r="BO97">
        <f>+Casos_PN_CORR[[#This Row],[43961]]-Casos_PN_CORR[[#This Row],[43960]]</f>
        <v>0</v>
      </c>
      <c r="BP97">
        <f>+Casos_PN_CORR[[#This Row],[43962]]-Casos_PN_CORR[[#This Row],[43961]]</f>
        <v>0</v>
      </c>
      <c r="BQ97">
        <f>+Casos_PN_CORR[[#This Row],[43963]]-Casos_PN_CORR[[#This Row],[43962]]</f>
        <v>0</v>
      </c>
      <c r="BR97">
        <f>+Casos_PN_CORR[[#This Row],[43964]]-Casos_PN_CORR[[#This Row],[43963]]</f>
        <v>0</v>
      </c>
      <c r="BS97">
        <f>+Casos_PN_CORR[[#This Row],[43965]]-Casos_PN_CORR[[#This Row],[43964]]</f>
        <v>0</v>
      </c>
      <c r="BT97">
        <f>+Casos_PN_CORR[[#This Row],[43966]]-Casos_PN_CORR[[#This Row],[43965]]</f>
        <v>0</v>
      </c>
      <c r="BU97">
        <f>+Casos_PN_CORR[[#This Row],[43967]]-Casos_PN_CORR[[#This Row],[43966]]</f>
        <v>0</v>
      </c>
      <c r="BV97">
        <f>+Casos_PN_CORR[[#This Row],[43968]]-Casos_PN_CORR[[#This Row],[43967]]</f>
        <v>0</v>
      </c>
      <c r="BW97">
        <f>+Casos_PN_CORR[[#This Row],[43969]]-Casos_PN_CORR[[#This Row],[43968]]</f>
        <v>0</v>
      </c>
      <c r="BX97">
        <f>+Casos_PN_CORR[[#This Row],[43970]]-Casos_PN_CORR[[#This Row],[43969]]</f>
        <v>0</v>
      </c>
      <c r="BY97">
        <f>+Casos_PN_CORR[[#This Row],[43971]]-Casos_PN_CORR[[#This Row],[43970]]</f>
        <v>0</v>
      </c>
      <c r="BZ97">
        <f>+Casos_PN_CORR[[#This Row],[43972]]-Casos_PN_CORR[[#This Row],[43971]]</f>
        <v>0</v>
      </c>
      <c r="CA97">
        <f>+Casos_PN_CORR[[#This Row],[43973]]-Casos_PN_CORR[[#This Row],[43972]]</f>
        <v>0</v>
      </c>
      <c r="CB97">
        <f>+Casos_PN_CORR[[#This Row],[43974]]-Casos_PN_CORR[[#This Row],[43973]]</f>
        <v>0</v>
      </c>
      <c r="CC97">
        <f>+Casos_PN_CORR[[#This Row],[43975]]-Casos_PN_CORR[[#This Row],[43974]]</f>
        <v>0</v>
      </c>
      <c r="CD97">
        <f>+Casos_PN_CORR[[#This Row],[43976]]-Casos_PN_CORR[[#This Row],[43975]]</f>
        <v>0</v>
      </c>
      <c r="CE97">
        <f>+Casos_PN_CORR[[#This Row],[43977]]-Casos_PN_CORR[[#This Row],[43976]]</f>
        <v>0</v>
      </c>
      <c r="CF97">
        <f>+Casos_PN_CORR[[#This Row],[43978]]-Casos_PN_CORR[[#This Row],[43977]]</f>
        <v>0</v>
      </c>
      <c r="CG97">
        <f>+Casos_PN_CORR[[#This Row],[43979]]-Casos_PN_CORR[[#This Row],[43978]]</f>
        <v>0</v>
      </c>
      <c r="CH97">
        <f>+Casos_PN_CORR[[#This Row],[43980]]-Casos_PN_CORR[[#This Row],[43979]]</f>
        <v>0</v>
      </c>
      <c r="CI97">
        <f>+Casos_PN_CORR[[#This Row],[43981]]-Casos_PN_CORR[[#This Row],[43980]]</f>
        <v>0</v>
      </c>
      <c r="CJ97">
        <f>+Casos_PN_CORR[[#This Row],[43982]]-Casos_PN_CORR[[#This Row],[43981]]</f>
        <v>0</v>
      </c>
      <c r="CK97">
        <f>+Casos_PN_CORR[[#This Row],[43983]]-Casos_PN_CORR[[#This Row],[43982]]</f>
        <v>0</v>
      </c>
      <c r="CL97">
        <f>+Casos_PN_CORR[[#This Row],[43984]]-Casos_PN_CORR[[#This Row],[43983]]</f>
        <v>0</v>
      </c>
      <c r="CM97">
        <f>+Casos_PN_CORR[[#This Row],[43985]]-Casos_PN_CORR[[#This Row],[43984]]</f>
        <v>0</v>
      </c>
      <c r="CN97">
        <f>+Casos_PN_CORR[[#This Row],[43986]]-Casos_PN_CORR[[#This Row],[43985]]</f>
        <v>0</v>
      </c>
      <c r="CO97">
        <f>+Casos_PN_CORR[[#This Row],[43987]]-Casos_PN_CORR[[#This Row],[43986]]</f>
        <v>16</v>
      </c>
      <c r="CP97">
        <f>+Casos_PN_CORR[[#This Row],[43988]]-Casos_PN_CORR[[#This Row],[43987]]</f>
        <v>0</v>
      </c>
      <c r="CQ97">
        <f>+Casos_PN_CORR[[#This Row],[43989]]-Casos_PN_CORR[[#This Row],[43988]]</f>
        <v>0</v>
      </c>
      <c r="CR97">
        <f>+Casos_PN_CORR[[#This Row],[43990]]-Casos_PN_CORR[[#This Row],[43989]]</f>
        <v>0</v>
      </c>
      <c r="CS97">
        <f>+Casos_PN_CORR[[#This Row],[43991]]-Casos_PN_CORR[[#This Row],[43990]]</f>
        <v>0</v>
      </c>
      <c r="CT97">
        <f>+Casos_PN_CORR[[#This Row],[43992]]-Casos_PN_CORR[[#This Row],[43991]]</f>
        <v>0</v>
      </c>
      <c r="CU97">
        <f>+Casos_PN_CORR[[#This Row],[43993]]-Casos_PN_CORR[[#This Row],[43992]]</f>
        <v>1</v>
      </c>
    </row>
    <row r="98" spans="1:99" x14ac:dyDescent="0.3">
      <c r="A98">
        <v>20402</v>
      </c>
      <c r="B98" s="2" t="s">
        <v>212</v>
      </c>
      <c r="C98" s="2" t="s">
        <v>249</v>
      </c>
      <c r="D98" s="2" t="s">
        <v>485</v>
      </c>
      <c r="E98" s="4">
        <f t="shared" si="1"/>
        <v>17</v>
      </c>
      <c r="F98">
        <f>+Casos_PN_CORR[[#This Row],[43900]]</f>
        <v>0</v>
      </c>
      <c r="G98">
        <f>+Casos_PN_CORR[[#This Row],[43901]]-Casos_PN_CORR[[#This Row],[43900]]</f>
        <v>0</v>
      </c>
      <c r="H98">
        <f>+Casos_PN_CORR[[#This Row],[43902]]-Casos_PN_CORR[[#This Row],[43901]]</f>
        <v>0</v>
      </c>
      <c r="I98">
        <f>+Casos_PN_CORR[[#This Row],[43903]]-Casos_PN_CORR[[#This Row],[43902]]</f>
        <v>0</v>
      </c>
      <c r="J98">
        <f>+Casos_PN_CORR[[#This Row],[43904]]-Casos_PN_CORR[[#This Row],[43903]]</f>
        <v>0</v>
      </c>
      <c r="K98">
        <f>+Casos_PN_CORR[[#This Row],[43905]]-Casos_PN_CORR[[#This Row],[43904]]</f>
        <v>0</v>
      </c>
      <c r="L98">
        <f>+Casos_PN_CORR[[#This Row],[43906]]-Casos_PN_CORR[[#This Row],[43905]]</f>
        <v>0</v>
      </c>
      <c r="M98">
        <f>+Casos_PN_CORR[[#This Row],[43907]]-Casos_PN_CORR[[#This Row],[43906]]</f>
        <v>0</v>
      </c>
      <c r="N98">
        <f>+Casos_PN_CORR[[#This Row],[43908]]-Casos_PN_CORR[[#This Row],[43907]]</f>
        <v>0</v>
      </c>
      <c r="O98">
        <f>+Casos_PN_CORR[[#This Row],[43909]]-Casos_PN_CORR[[#This Row],[43908]]</f>
        <v>0</v>
      </c>
      <c r="P98">
        <f>+Casos_PN_CORR[[#This Row],[43910]]-Casos_PN_CORR[[#This Row],[43909]]</f>
        <v>0</v>
      </c>
      <c r="Q98">
        <f>+Casos_PN_CORR[[#This Row],[43911]]-Casos_PN_CORR[[#This Row],[43910]]</f>
        <v>0</v>
      </c>
      <c r="R98">
        <f>+Casos_PN_CORR[[#This Row],[43912]]-Casos_PN_CORR[[#This Row],[43911]]</f>
        <v>0</v>
      </c>
      <c r="S98">
        <f>+Casos_PN_CORR[[#This Row],[43913]]-Casos_PN_CORR[[#This Row],[43912]]</f>
        <v>0</v>
      </c>
      <c r="T98">
        <f>+Casos_PN_CORR[[#This Row],[43914]]-Casos_PN_CORR[[#This Row],[43913]]</f>
        <v>0</v>
      </c>
      <c r="U98">
        <f>+Casos_PN_CORR[[#This Row],[43915]]-Casos_PN_CORR[[#This Row],[43914]]</f>
        <v>0</v>
      </c>
      <c r="V98">
        <f>+Casos_PN_CORR[[#This Row],[43916]]-Casos_PN_CORR[[#This Row],[43915]]</f>
        <v>0</v>
      </c>
      <c r="W98">
        <f>+Casos_PN_CORR[[#This Row],[43917]]-Casos_PN_CORR[[#This Row],[43916]]</f>
        <v>0</v>
      </c>
      <c r="X98">
        <f>+Casos_PN_CORR[[#This Row],[43918]]-Casos_PN_CORR[[#This Row],[43917]]</f>
        <v>0</v>
      </c>
      <c r="Y98">
        <f>+Casos_PN_CORR[[#This Row],[43919]]-Casos_PN_CORR[[#This Row],[43918]]</f>
        <v>0</v>
      </c>
      <c r="Z98">
        <f>+Casos_PN_CORR[[#This Row],[43920]]-Casos_PN_CORR[[#This Row],[43919]]</f>
        <v>0</v>
      </c>
      <c r="AA98">
        <f>+Casos_PN_CORR[[#This Row],[43921]]-Casos_PN_CORR[[#This Row],[43920]]</f>
        <v>0</v>
      </c>
      <c r="AB98">
        <f>+Casos_PN_CORR[[#This Row],[43922]]-Casos_PN_CORR[[#This Row],[43921]]</f>
        <v>0</v>
      </c>
      <c r="AC98">
        <f>+Casos_PN_CORR[[#This Row],[43923]]-Casos_PN_CORR[[#This Row],[43922]]</f>
        <v>0</v>
      </c>
      <c r="AD98">
        <f>+Casos_PN_CORR[[#This Row],[43924]]-Casos_PN_CORR[[#This Row],[43923]]</f>
        <v>0</v>
      </c>
      <c r="AE98">
        <f>+Casos_PN_CORR[[#This Row],[43925]]-Casos_PN_CORR[[#This Row],[43924]]</f>
        <v>0</v>
      </c>
      <c r="AF98">
        <f>+Casos_PN_CORR[[#This Row],[43926]]-Casos_PN_CORR[[#This Row],[43925]]</f>
        <v>0</v>
      </c>
      <c r="AG98">
        <f>+Casos_PN_CORR[[#This Row],[43927]]-Casos_PN_CORR[[#This Row],[43926]]</f>
        <v>0</v>
      </c>
      <c r="AH98">
        <f>+Casos_PN_CORR[[#This Row],[43928]]-Casos_PN_CORR[[#This Row],[43927]]</f>
        <v>0</v>
      </c>
      <c r="AI98">
        <f>+Casos_PN_CORR[[#This Row],[43929]]-Casos_PN_CORR[[#This Row],[43928]]</f>
        <v>0</v>
      </c>
      <c r="AJ98">
        <f>+Casos_PN_CORR[[#This Row],[43930]]-Casos_PN_CORR[[#This Row],[43929]]</f>
        <v>0</v>
      </c>
      <c r="AK98">
        <f>+Casos_PN_CORR[[#This Row],[43931]]-Casos_PN_CORR[[#This Row],[43930]]</f>
        <v>0</v>
      </c>
      <c r="AL98">
        <f>+Casos_PN_CORR[[#This Row],[43932]]-Casos_PN_CORR[[#This Row],[43931]]</f>
        <v>0</v>
      </c>
      <c r="AM98">
        <f>+Casos_PN_CORR[[#This Row],[43933]]-Casos_PN_CORR[[#This Row],[43932]]</f>
        <v>0</v>
      </c>
      <c r="AN98">
        <f>+Casos_PN_CORR[[#This Row],[43934]]-Casos_PN_CORR[[#This Row],[43933]]</f>
        <v>0</v>
      </c>
      <c r="AO98">
        <f>+Casos_PN_CORR[[#This Row],[43935]]-Casos_PN_CORR[[#This Row],[43934]]</f>
        <v>0</v>
      </c>
      <c r="AP98">
        <f>+Casos_PN_CORR[[#This Row],[43936]]-Casos_PN_CORR[[#This Row],[43935]]</f>
        <v>0</v>
      </c>
      <c r="AQ98">
        <f>+Casos_PN_CORR[[#This Row],[43937]]-Casos_PN_CORR[[#This Row],[43936]]</f>
        <v>0</v>
      </c>
      <c r="AR98">
        <f>+Casos_PN_CORR[[#This Row],[43938]]-Casos_PN_CORR[[#This Row],[43937]]</f>
        <v>0</v>
      </c>
      <c r="AS98">
        <f>+Casos_PN_CORR[[#This Row],[43939]]-Casos_PN_CORR[[#This Row],[43938]]</f>
        <v>0</v>
      </c>
      <c r="AT98">
        <f>+Casos_PN_CORR[[#This Row],[43940]]-Casos_PN_CORR[[#This Row],[43939]]</f>
        <v>0</v>
      </c>
      <c r="AU98">
        <f>+Casos_PN_CORR[[#This Row],[43941]]-Casos_PN_CORR[[#This Row],[43940]]</f>
        <v>0</v>
      </c>
      <c r="AV98">
        <f>+Casos_PN_CORR[[#This Row],[43942]]-Casos_PN_CORR[[#This Row],[43941]]</f>
        <v>0</v>
      </c>
      <c r="AW98">
        <f>+Casos_PN_CORR[[#This Row],[43943]]-Casos_PN_CORR[[#This Row],[43942]]</f>
        <v>0</v>
      </c>
      <c r="AX98">
        <f>+Casos_PN_CORR[[#This Row],[43944]]-Casos_PN_CORR[[#This Row],[43943]]</f>
        <v>0</v>
      </c>
      <c r="AY98">
        <f>+Casos_PN_CORR[[#This Row],[43945]]-Casos_PN_CORR[[#This Row],[43944]]</f>
        <v>0</v>
      </c>
      <c r="AZ98">
        <f>+Casos_PN_CORR[[#This Row],[43946]]-Casos_PN_CORR[[#This Row],[43945]]</f>
        <v>0</v>
      </c>
      <c r="BA98">
        <f>+Casos_PN_CORR[[#This Row],[43947]]-Casos_PN_CORR[[#This Row],[43946]]</f>
        <v>0</v>
      </c>
      <c r="BB98">
        <f>+Casos_PN_CORR[[#This Row],[43948]]-Casos_PN_CORR[[#This Row],[43947]]</f>
        <v>0</v>
      </c>
      <c r="BC98">
        <f>+Casos_PN_CORR[[#This Row],[43949]]-Casos_PN_CORR[[#This Row],[43948]]</f>
        <v>0</v>
      </c>
      <c r="BD98">
        <f>+Casos_PN_CORR[[#This Row],[43950]]-Casos_PN_CORR[[#This Row],[43949]]</f>
        <v>0</v>
      </c>
      <c r="BE98">
        <f>+Casos_PN_CORR[[#This Row],[43951]]-Casos_PN_CORR[[#This Row],[43950]]</f>
        <v>0</v>
      </c>
      <c r="BF98">
        <f>+Casos_PN_CORR[[#This Row],[43952]]-Casos_PN_CORR[[#This Row],[43951]]</f>
        <v>0</v>
      </c>
      <c r="BG98">
        <f>+Casos_PN_CORR[[#This Row],[43953]]-Casos_PN_CORR[[#This Row],[43952]]</f>
        <v>0</v>
      </c>
      <c r="BH98">
        <f>+Casos_PN_CORR[[#This Row],[43954]]-Casos_PN_CORR[[#This Row],[43953]]</f>
        <v>0</v>
      </c>
      <c r="BI98">
        <f>+Casos_PN_CORR[[#This Row],[43955]]-Casos_PN_CORR[[#This Row],[43954]]</f>
        <v>0</v>
      </c>
      <c r="BJ98">
        <f>+Casos_PN_CORR[[#This Row],[43956]]-Casos_PN_CORR[[#This Row],[43955]]</f>
        <v>0</v>
      </c>
      <c r="BK98">
        <f>+Casos_PN_CORR[[#This Row],[43957]]-Casos_PN_CORR[[#This Row],[43956]]</f>
        <v>0</v>
      </c>
      <c r="BL98">
        <f>+Casos_PN_CORR[[#This Row],[43958]]-Casos_PN_CORR[[#This Row],[43957]]</f>
        <v>0</v>
      </c>
      <c r="BM98">
        <f>+Casos_PN_CORR[[#This Row],[43959]]-Casos_PN_CORR[[#This Row],[43958]]</f>
        <v>0</v>
      </c>
      <c r="BN98">
        <f>+Casos_PN_CORR[[#This Row],[43960]]-Casos_PN_CORR[[#This Row],[43959]]</f>
        <v>0</v>
      </c>
      <c r="BO98">
        <f>+Casos_PN_CORR[[#This Row],[43961]]-Casos_PN_CORR[[#This Row],[43960]]</f>
        <v>0</v>
      </c>
      <c r="BP98">
        <f>+Casos_PN_CORR[[#This Row],[43962]]-Casos_PN_CORR[[#This Row],[43961]]</f>
        <v>0</v>
      </c>
      <c r="BQ98">
        <f>+Casos_PN_CORR[[#This Row],[43963]]-Casos_PN_CORR[[#This Row],[43962]]</f>
        <v>0</v>
      </c>
      <c r="BR98">
        <f>+Casos_PN_CORR[[#This Row],[43964]]-Casos_PN_CORR[[#This Row],[43963]]</f>
        <v>0</v>
      </c>
      <c r="BS98">
        <f>+Casos_PN_CORR[[#This Row],[43965]]-Casos_PN_CORR[[#This Row],[43964]]</f>
        <v>0</v>
      </c>
      <c r="BT98">
        <f>+Casos_PN_CORR[[#This Row],[43966]]-Casos_PN_CORR[[#This Row],[43965]]</f>
        <v>0</v>
      </c>
      <c r="BU98">
        <f>+Casos_PN_CORR[[#This Row],[43967]]-Casos_PN_CORR[[#This Row],[43966]]</f>
        <v>0</v>
      </c>
      <c r="BV98">
        <f>+Casos_PN_CORR[[#This Row],[43968]]-Casos_PN_CORR[[#This Row],[43967]]</f>
        <v>0</v>
      </c>
      <c r="BW98">
        <f>+Casos_PN_CORR[[#This Row],[43969]]-Casos_PN_CORR[[#This Row],[43968]]</f>
        <v>0</v>
      </c>
      <c r="BX98">
        <f>+Casos_PN_CORR[[#This Row],[43970]]-Casos_PN_CORR[[#This Row],[43969]]</f>
        <v>0</v>
      </c>
      <c r="BY98">
        <f>+Casos_PN_CORR[[#This Row],[43971]]-Casos_PN_CORR[[#This Row],[43970]]</f>
        <v>0</v>
      </c>
      <c r="BZ98">
        <f>+Casos_PN_CORR[[#This Row],[43972]]-Casos_PN_CORR[[#This Row],[43971]]</f>
        <v>0</v>
      </c>
      <c r="CA98">
        <f>+Casos_PN_CORR[[#This Row],[43973]]-Casos_PN_CORR[[#This Row],[43972]]</f>
        <v>0</v>
      </c>
      <c r="CB98">
        <f>+Casos_PN_CORR[[#This Row],[43974]]-Casos_PN_CORR[[#This Row],[43973]]</f>
        <v>0</v>
      </c>
      <c r="CC98">
        <f>+Casos_PN_CORR[[#This Row],[43975]]-Casos_PN_CORR[[#This Row],[43974]]</f>
        <v>0</v>
      </c>
      <c r="CD98">
        <f>+Casos_PN_CORR[[#This Row],[43976]]-Casos_PN_CORR[[#This Row],[43975]]</f>
        <v>0</v>
      </c>
      <c r="CE98">
        <f>+Casos_PN_CORR[[#This Row],[43977]]-Casos_PN_CORR[[#This Row],[43976]]</f>
        <v>0</v>
      </c>
      <c r="CF98">
        <f>+Casos_PN_CORR[[#This Row],[43978]]-Casos_PN_CORR[[#This Row],[43977]]</f>
        <v>0</v>
      </c>
      <c r="CG98">
        <f>+Casos_PN_CORR[[#This Row],[43979]]-Casos_PN_CORR[[#This Row],[43978]]</f>
        <v>0</v>
      </c>
      <c r="CH98">
        <f>+Casos_PN_CORR[[#This Row],[43980]]-Casos_PN_CORR[[#This Row],[43979]]</f>
        <v>0</v>
      </c>
      <c r="CI98">
        <f>+Casos_PN_CORR[[#This Row],[43981]]-Casos_PN_CORR[[#This Row],[43980]]</f>
        <v>0</v>
      </c>
      <c r="CJ98">
        <f>+Casos_PN_CORR[[#This Row],[43982]]-Casos_PN_CORR[[#This Row],[43981]]</f>
        <v>0</v>
      </c>
      <c r="CK98">
        <f>+Casos_PN_CORR[[#This Row],[43983]]-Casos_PN_CORR[[#This Row],[43982]]</f>
        <v>0</v>
      </c>
      <c r="CL98">
        <f>+Casos_PN_CORR[[#This Row],[43984]]-Casos_PN_CORR[[#This Row],[43983]]</f>
        <v>0</v>
      </c>
      <c r="CM98">
        <f>+Casos_PN_CORR[[#This Row],[43985]]-Casos_PN_CORR[[#This Row],[43984]]</f>
        <v>0</v>
      </c>
      <c r="CN98">
        <f>+Casos_PN_CORR[[#This Row],[43986]]-Casos_PN_CORR[[#This Row],[43985]]</f>
        <v>0</v>
      </c>
      <c r="CO98">
        <f>+Casos_PN_CORR[[#This Row],[43987]]-Casos_PN_CORR[[#This Row],[43986]]</f>
        <v>10</v>
      </c>
      <c r="CP98">
        <f>+Casos_PN_CORR[[#This Row],[43988]]-Casos_PN_CORR[[#This Row],[43987]]</f>
        <v>0</v>
      </c>
      <c r="CQ98">
        <f>+Casos_PN_CORR[[#This Row],[43989]]-Casos_PN_CORR[[#This Row],[43988]]</f>
        <v>0</v>
      </c>
      <c r="CR98">
        <f>+Casos_PN_CORR[[#This Row],[43990]]-Casos_PN_CORR[[#This Row],[43989]]</f>
        <v>0</v>
      </c>
      <c r="CS98">
        <f>+Casos_PN_CORR[[#This Row],[43991]]-Casos_PN_CORR[[#This Row],[43990]]</f>
        <v>2</v>
      </c>
      <c r="CT98">
        <f>+Casos_PN_CORR[[#This Row],[43992]]-Casos_PN_CORR[[#This Row],[43991]]</f>
        <v>0</v>
      </c>
      <c r="CU98">
        <f>+Casos_PN_CORR[[#This Row],[43993]]-Casos_PN_CORR[[#This Row],[43992]]</f>
        <v>5</v>
      </c>
    </row>
    <row r="99" spans="1:99" x14ac:dyDescent="0.3">
      <c r="A99">
        <v>130301</v>
      </c>
      <c r="B99" s="2" t="s">
        <v>102</v>
      </c>
      <c r="C99" s="2" t="s">
        <v>222</v>
      </c>
      <c r="D99" s="2" t="s">
        <v>229</v>
      </c>
      <c r="E99" s="4">
        <f t="shared" si="1"/>
        <v>16</v>
      </c>
      <c r="F99">
        <f>+Casos_PN_CORR[[#This Row],[43900]]</f>
        <v>0</v>
      </c>
      <c r="G99">
        <f>+Casos_PN_CORR[[#This Row],[43901]]-Casos_PN_CORR[[#This Row],[43900]]</f>
        <v>0</v>
      </c>
      <c r="H99">
        <f>+Casos_PN_CORR[[#This Row],[43902]]-Casos_PN_CORR[[#This Row],[43901]]</f>
        <v>0</v>
      </c>
      <c r="I99">
        <f>+Casos_PN_CORR[[#This Row],[43903]]-Casos_PN_CORR[[#This Row],[43902]]</f>
        <v>0</v>
      </c>
      <c r="J99">
        <f>+Casos_PN_CORR[[#This Row],[43904]]-Casos_PN_CORR[[#This Row],[43903]]</f>
        <v>0</v>
      </c>
      <c r="K99">
        <f>+Casos_PN_CORR[[#This Row],[43905]]-Casos_PN_CORR[[#This Row],[43904]]</f>
        <v>0</v>
      </c>
      <c r="L99">
        <f>+Casos_PN_CORR[[#This Row],[43906]]-Casos_PN_CORR[[#This Row],[43905]]</f>
        <v>0</v>
      </c>
      <c r="M99">
        <f>+Casos_PN_CORR[[#This Row],[43907]]-Casos_PN_CORR[[#This Row],[43906]]</f>
        <v>0</v>
      </c>
      <c r="N99">
        <f>+Casos_PN_CORR[[#This Row],[43908]]-Casos_PN_CORR[[#This Row],[43907]]</f>
        <v>0</v>
      </c>
      <c r="O99">
        <f>+Casos_PN_CORR[[#This Row],[43909]]-Casos_PN_CORR[[#This Row],[43908]]</f>
        <v>0</v>
      </c>
      <c r="P99">
        <f>+Casos_PN_CORR[[#This Row],[43910]]-Casos_PN_CORR[[#This Row],[43909]]</f>
        <v>0</v>
      </c>
      <c r="Q99">
        <f>+Casos_PN_CORR[[#This Row],[43911]]-Casos_PN_CORR[[#This Row],[43910]]</f>
        <v>0</v>
      </c>
      <c r="R99">
        <f>+Casos_PN_CORR[[#This Row],[43912]]-Casos_PN_CORR[[#This Row],[43911]]</f>
        <v>0</v>
      </c>
      <c r="S99">
        <f>+Casos_PN_CORR[[#This Row],[43913]]-Casos_PN_CORR[[#This Row],[43912]]</f>
        <v>0</v>
      </c>
      <c r="T99">
        <f>+Casos_PN_CORR[[#This Row],[43914]]-Casos_PN_CORR[[#This Row],[43913]]</f>
        <v>0</v>
      </c>
      <c r="U99">
        <f>+Casos_PN_CORR[[#This Row],[43915]]-Casos_PN_CORR[[#This Row],[43914]]</f>
        <v>0</v>
      </c>
      <c r="V99">
        <f>+Casos_PN_CORR[[#This Row],[43916]]-Casos_PN_CORR[[#This Row],[43915]]</f>
        <v>0</v>
      </c>
      <c r="W99">
        <f>+Casos_PN_CORR[[#This Row],[43917]]-Casos_PN_CORR[[#This Row],[43916]]</f>
        <v>0</v>
      </c>
      <c r="X99">
        <f>+Casos_PN_CORR[[#This Row],[43918]]-Casos_PN_CORR[[#This Row],[43917]]</f>
        <v>0</v>
      </c>
      <c r="Y99">
        <f>+Casos_PN_CORR[[#This Row],[43919]]-Casos_PN_CORR[[#This Row],[43918]]</f>
        <v>0</v>
      </c>
      <c r="Z99">
        <f>+Casos_PN_CORR[[#This Row],[43920]]-Casos_PN_CORR[[#This Row],[43919]]</f>
        <v>0</v>
      </c>
      <c r="AA99">
        <f>+Casos_PN_CORR[[#This Row],[43921]]-Casos_PN_CORR[[#This Row],[43920]]</f>
        <v>0</v>
      </c>
      <c r="AB99">
        <f>+Casos_PN_CORR[[#This Row],[43922]]-Casos_PN_CORR[[#This Row],[43921]]</f>
        <v>0</v>
      </c>
      <c r="AC99">
        <f>+Casos_PN_CORR[[#This Row],[43923]]-Casos_PN_CORR[[#This Row],[43922]]</f>
        <v>0</v>
      </c>
      <c r="AD99">
        <f>+Casos_PN_CORR[[#This Row],[43924]]-Casos_PN_CORR[[#This Row],[43923]]</f>
        <v>0</v>
      </c>
      <c r="AE99">
        <f>+Casos_PN_CORR[[#This Row],[43925]]-Casos_PN_CORR[[#This Row],[43924]]</f>
        <v>0</v>
      </c>
      <c r="AF99">
        <f>+Casos_PN_CORR[[#This Row],[43926]]-Casos_PN_CORR[[#This Row],[43925]]</f>
        <v>0</v>
      </c>
      <c r="AG99">
        <f>+Casos_PN_CORR[[#This Row],[43927]]-Casos_PN_CORR[[#This Row],[43926]]</f>
        <v>0</v>
      </c>
      <c r="AH99">
        <f>+Casos_PN_CORR[[#This Row],[43928]]-Casos_PN_CORR[[#This Row],[43927]]</f>
        <v>0</v>
      </c>
      <c r="AI99">
        <f>+Casos_PN_CORR[[#This Row],[43929]]-Casos_PN_CORR[[#This Row],[43928]]</f>
        <v>0</v>
      </c>
      <c r="AJ99">
        <f>+Casos_PN_CORR[[#This Row],[43930]]-Casos_PN_CORR[[#This Row],[43929]]</f>
        <v>0</v>
      </c>
      <c r="AK99">
        <f>+Casos_PN_CORR[[#This Row],[43931]]-Casos_PN_CORR[[#This Row],[43930]]</f>
        <v>0</v>
      </c>
      <c r="AL99">
        <f>+Casos_PN_CORR[[#This Row],[43932]]-Casos_PN_CORR[[#This Row],[43931]]</f>
        <v>0</v>
      </c>
      <c r="AM99">
        <f>+Casos_PN_CORR[[#This Row],[43933]]-Casos_PN_CORR[[#This Row],[43932]]</f>
        <v>0</v>
      </c>
      <c r="AN99">
        <f>+Casos_PN_CORR[[#This Row],[43934]]-Casos_PN_CORR[[#This Row],[43933]]</f>
        <v>0</v>
      </c>
      <c r="AO99">
        <f>+Casos_PN_CORR[[#This Row],[43935]]-Casos_PN_CORR[[#This Row],[43934]]</f>
        <v>0</v>
      </c>
      <c r="AP99">
        <f>+Casos_PN_CORR[[#This Row],[43936]]-Casos_PN_CORR[[#This Row],[43935]]</f>
        <v>0</v>
      </c>
      <c r="AQ99">
        <f>+Casos_PN_CORR[[#This Row],[43937]]-Casos_PN_CORR[[#This Row],[43936]]</f>
        <v>0</v>
      </c>
      <c r="AR99">
        <f>+Casos_PN_CORR[[#This Row],[43938]]-Casos_PN_CORR[[#This Row],[43937]]</f>
        <v>0</v>
      </c>
      <c r="AS99">
        <f>+Casos_PN_CORR[[#This Row],[43939]]-Casos_PN_CORR[[#This Row],[43938]]</f>
        <v>0</v>
      </c>
      <c r="AT99">
        <f>+Casos_PN_CORR[[#This Row],[43940]]-Casos_PN_CORR[[#This Row],[43939]]</f>
        <v>0</v>
      </c>
      <c r="AU99">
        <f>+Casos_PN_CORR[[#This Row],[43941]]-Casos_PN_CORR[[#This Row],[43940]]</f>
        <v>0</v>
      </c>
      <c r="AV99">
        <f>+Casos_PN_CORR[[#This Row],[43942]]-Casos_PN_CORR[[#This Row],[43941]]</f>
        <v>0</v>
      </c>
      <c r="AW99">
        <f>+Casos_PN_CORR[[#This Row],[43943]]-Casos_PN_CORR[[#This Row],[43942]]</f>
        <v>0</v>
      </c>
      <c r="AX99">
        <f>+Casos_PN_CORR[[#This Row],[43944]]-Casos_PN_CORR[[#This Row],[43943]]</f>
        <v>0</v>
      </c>
      <c r="AY99">
        <f>+Casos_PN_CORR[[#This Row],[43945]]-Casos_PN_CORR[[#This Row],[43944]]</f>
        <v>0</v>
      </c>
      <c r="AZ99">
        <f>+Casos_PN_CORR[[#This Row],[43946]]-Casos_PN_CORR[[#This Row],[43945]]</f>
        <v>0</v>
      </c>
      <c r="BA99">
        <f>+Casos_PN_CORR[[#This Row],[43947]]-Casos_PN_CORR[[#This Row],[43946]]</f>
        <v>0</v>
      </c>
      <c r="BB99">
        <f>+Casos_PN_CORR[[#This Row],[43948]]-Casos_PN_CORR[[#This Row],[43947]]</f>
        <v>0</v>
      </c>
      <c r="BC99">
        <f>+Casos_PN_CORR[[#This Row],[43949]]-Casos_PN_CORR[[#This Row],[43948]]</f>
        <v>0</v>
      </c>
      <c r="BD99">
        <f>+Casos_PN_CORR[[#This Row],[43950]]-Casos_PN_CORR[[#This Row],[43949]]</f>
        <v>0</v>
      </c>
      <c r="BE99">
        <f>+Casos_PN_CORR[[#This Row],[43951]]-Casos_PN_CORR[[#This Row],[43950]]</f>
        <v>0</v>
      </c>
      <c r="BF99">
        <f>+Casos_PN_CORR[[#This Row],[43952]]-Casos_PN_CORR[[#This Row],[43951]]</f>
        <v>0</v>
      </c>
      <c r="BG99">
        <f>+Casos_PN_CORR[[#This Row],[43953]]-Casos_PN_CORR[[#This Row],[43952]]</f>
        <v>0</v>
      </c>
      <c r="BH99">
        <f>+Casos_PN_CORR[[#This Row],[43954]]-Casos_PN_CORR[[#This Row],[43953]]</f>
        <v>0</v>
      </c>
      <c r="BI99">
        <f>+Casos_PN_CORR[[#This Row],[43955]]-Casos_PN_CORR[[#This Row],[43954]]</f>
        <v>0</v>
      </c>
      <c r="BJ99">
        <f>+Casos_PN_CORR[[#This Row],[43956]]-Casos_PN_CORR[[#This Row],[43955]]</f>
        <v>0</v>
      </c>
      <c r="BK99">
        <f>+Casos_PN_CORR[[#This Row],[43957]]-Casos_PN_CORR[[#This Row],[43956]]</f>
        <v>0</v>
      </c>
      <c r="BL99">
        <f>+Casos_PN_CORR[[#This Row],[43958]]-Casos_PN_CORR[[#This Row],[43957]]</f>
        <v>0</v>
      </c>
      <c r="BM99">
        <f>+Casos_PN_CORR[[#This Row],[43959]]-Casos_PN_CORR[[#This Row],[43958]]</f>
        <v>0</v>
      </c>
      <c r="BN99">
        <f>+Casos_PN_CORR[[#This Row],[43960]]-Casos_PN_CORR[[#This Row],[43959]]</f>
        <v>0</v>
      </c>
      <c r="BO99">
        <f>+Casos_PN_CORR[[#This Row],[43961]]-Casos_PN_CORR[[#This Row],[43960]]</f>
        <v>0</v>
      </c>
      <c r="BP99">
        <f>+Casos_PN_CORR[[#This Row],[43962]]-Casos_PN_CORR[[#This Row],[43961]]</f>
        <v>0</v>
      </c>
      <c r="BQ99">
        <f>+Casos_PN_CORR[[#This Row],[43963]]-Casos_PN_CORR[[#This Row],[43962]]</f>
        <v>0</v>
      </c>
      <c r="BR99">
        <f>+Casos_PN_CORR[[#This Row],[43964]]-Casos_PN_CORR[[#This Row],[43963]]</f>
        <v>0</v>
      </c>
      <c r="BS99">
        <f>+Casos_PN_CORR[[#This Row],[43965]]-Casos_PN_CORR[[#This Row],[43964]]</f>
        <v>0</v>
      </c>
      <c r="BT99">
        <f>+Casos_PN_CORR[[#This Row],[43966]]-Casos_PN_CORR[[#This Row],[43965]]</f>
        <v>0</v>
      </c>
      <c r="BU99">
        <f>+Casos_PN_CORR[[#This Row],[43967]]-Casos_PN_CORR[[#This Row],[43966]]</f>
        <v>0</v>
      </c>
      <c r="BV99">
        <f>+Casos_PN_CORR[[#This Row],[43968]]-Casos_PN_CORR[[#This Row],[43967]]</f>
        <v>0</v>
      </c>
      <c r="BW99">
        <f>+Casos_PN_CORR[[#This Row],[43969]]-Casos_PN_CORR[[#This Row],[43968]]</f>
        <v>0</v>
      </c>
      <c r="BX99">
        <f>+Casos_PN_CORR[[#This Row],[43970]]-Casos_PN_CORR[[#This Row],[43969]]</f>
        <v>0</v>
      </c>
      <c r="BY99">
        <f>+Casos_PN_CORR[[#This Row],[43971]]-Casos_PN_CORR[[#This Row],[43970]]</f>
        <v>0</v>
      </c>
      <c r="BZ99">
        <f>+Casos_PN_CORR[[#This Row],[43972]]-Casos_PN_CORR[[#This Row],[43971]]</f>
        <v>0</v>
      </c>
      <c r="CA99">
        <f>+Casos_PN_CORR[[#This Row],[43973]]-Casos_PN_CORR[[#This Row],[43972]]</f>
        <v>0</v>
      </c>
      <c r="CB99">
        <f>+Casos_PN_CORR[[#This Row],[43974]]-Casos_PN_CORR[[#This Row],[43973]]</f>
        <v>0</v>
      </c>
      <c r="CC99">
        <f>+Casos_PN_CORR[[#This Row],[43975]]-Casos_PN_CORR[[#This Row],[43974]]</f>
        <v>0</v>
      </c>
      <c r="CD99">
        <f>+Casos_PN_CORR[[#This Row],[43976]]-Casos_PN_CORR[[#This Row],[43975]]</f>
        <v>0</v>
      </c>
      <c r="CE99">
        <f>+Casos_PN_CORR[[#This Row],[43977]]-Casos_PN_CORR[[#This Row],[43976]]</f>
        <v>0</v>
      </c>
      <c r="CF99">
        <f>+Casos_PN_CORR[[#This Row],[43978]]-Casos_PN_CORR[[#This Row],[43977]]</f>
        <v>0</v>
      </c>
      <c r="CG99">
        <f>+Casos_PN_CORR[[#This Row],[43979]]-Casos_PN_CORR[[#This Row],[43978]]</f>
        <v>0</v>
      </c>
      <c r="CH99">
        <f>+Casos_PN_CORR[[#This Row],[43980]]-Casos_PN_CORR[[#This Row],[43979]]</f>
        <v>0</v>
      </c>
      <c r="CI99">
        <f>+Casos_PN_CORR[[#This Row],[43981]]-Casos_PN_CORR[[#This Row],[43980]]</f>
        <v>0</v>
      </c>
      <c r="CJ99">
        <f>+Casos_PN_CORR[[#This Row],[43982]]-Casos_PN_CORR[[#This Row],[43981]]</f>
        <v>0</v>
      </c>
      <c r="CK99">
        <f>+Casos_PN_CORR[[#This Row],[43983]]-Casos_PN_CORR[[#This Row],[43982]]</f>
        <v>0</v>
      </c>
      <c r="CL99">
        <f>+Casos_PN_CORR[[#This Row],[43984]]-Casos_PN_CORR[[#This Row],[43983]]</f>
        <v>0</v>
      </c>
      <c r="CM99">
        <f>+Casos_PN_CORR[[#This Row],[43985]]-Casos_PN_CORR[[#This Row],[43984]]</f>
        <v>0</v>
      </c>
      <c r="CN99">
        <f>+Casos_PN_CORR[[#This Row],[43986]]-Casos_PN_CORR[[#This Row],[43985]]</f>
        <v>0</v>
      </c>
      <c r="CO99">
        <f>+Casos_PN_CORR[[#This Row],[43987]]-Casos_PN_CORR[[#This Row],[43986]]</f>
        <v>5</v>
      </c>
      <c r="CP99">
        <f>+Casos_PN_CORR[[#This Row],[43988]]-Casos_PN_CORR[[#This Row],[43987]]</f>
        <v>0</v>
      </c>
      <c r="CQ99">
        <f>+Casos_PN_CORR[[#This Row],[43989]]-Casos_PN_CORR[[#This Row],[43988]]</f>
        <v>0</v>
      </c>
      <c r="CR99">
        <f>+Casos_PN_CORR[[#This Row],[43990]]-Casos_PN_CORR[[#This Row],[43989]]</f>
        <v>0</v>
      </c>
      <c r="CS99">
        <f>+Casos_PN_CORR[[#This Row],[43991]]-Casos_PN_CORR[[#This Row],[43990]]</f>
        <v>10</v>
      </c>
      <c r="CT99">
        <f>+Casos_PN_CORR[[#This Row],[43992]]-Casos_PN_CORR[[#This Row],[43991]]</f>
        <v>0</v>
      </c>
      <c r="CU99">
        <f>+Casos_PN_CORR[[#This Row],[43993]]-Casos_PN_CORR[[#This Row],[43992]]</f>
        <v>1</v>
      </c>
    </row>
    <row r="100" spans="1:99" x14ac:dyDescent="0.3">
      <c r="A100">
        <v>91009</v>
      </c>
      <c r="B100" s="2" t="s">
        <v>114</v>
      </c>
      <c r="C100" s="2" t="s">
        <v>115</v>
      </c>
      <c r="D100" s="2" t="s">
        <v>384</v>
      </c>
      <c r="E100" s="4">
        <f t="shared" si="1"/>
        <v>16</v>
      </c>
      <c r="F100">
        <f>+Casos_PN_CORR[[#This Row],[43900]]</f>
        <v>0</v>
      </c>
      <c r="G100">
        <f>+Casos_PN_CORR[[#This Row],[43901]]-Casos_PN_CORR[[#This Row],[43900]]</f>
        <v>0</v>
      </c>
      <c r="H100">
        <f>+Casos_PN_CORR[[#This Row],[43902]]-Casos_PN_CORR[[#This Row],[43901]]</f>
        <v>0</v>
      </c>
      <c r="I100">
        <f>+Casos_PN_CORR[[#This Row],[43903]]-Casos_PN_CORR[[#This Row],[43902]]</f>
        <v>0</v>
      </c>
      <c r="J100">
        <f>+Casos_PN_CORR[[#This Row],[43904]]-Casos_PN_CORR[[#This Row],[43903]]</f>
        <v>0</v>
      </c>
      <c r="K100">
        <f>+Casos_PN_CORR[[#This Row],[43905]]-Casos_PN_CORR[[#This Row],[43904]]</f>
        <v>0</v>
      </c>
      <c r="L100">
        <f>+Casos_PN_CORR[[#This Row],[43906]]-Casos_PN_CORR[[#This Row],[43905]]</f>
        <v>0</v>
      </c>
      <c r="M100">
        <f>+Casos_PN_CORR[[#This Row],[43907]]-Casos_PN_CORR[[#This Row],[43906]]</f>
        <v>0</v>
      </c>
      <c r="N100">
        <f>+Casos_PN_CORR[[#This Row],[43908]]-Casos_PN_CORR[[#This Row],[43907]]</f>
        <v>0</v>
      </c>
      <c r="O100">
        <f>+Casos_PN_CORR[[#This Row],[43909]]-Casos_PN_CORR[[#This Row],[43908]]</f>
        <v>0</v>
      </c>
      <c r="P100">
        <f>+Casos_PN_CORR[[#This Row],[43910]]-Casos_PN_CORR[[#This Row],[43909]]</f>
        <v>0</v>
      </c>
      <c r="Q100">
        <f>+Casos_PN_CORR[[#This Row],[43911]]-Casos_PN_CORR[[#This Row],[43910]]</f>
        <v>0</v>
      </c>
      <c r="R100">
        <f>+Casos_PN_CORR[[#This Row],[43912]]-Casos_PN_CORR[[#This Row],[43911]]</f>
        <v>0</v>
      </c>
      <c r="S100">
        <f>+Casos_PN_CORR[[#This Row],[43913]]-Casos_PN_CORR[[#This Row],[43912]]</f>
        <v>0</v>
      </c>
      <c r="T100">
        <f>+Casos_PN_CORR[[#This Row],[43914]]-Casos_PN_CORR[[#This Row],[43913]]</f>
        <v>0</v>
      </c>
      <c r="U100">
        <f>+Casos_PN_CORR[[#This Row],[43915]]-Casos_PN_CORR[[#This Row],[43914]]</f>
        <v>0</v>
      </c>
      <c r="V100">
        <f>+Casos_PN_CORR[[#This Row],[43916]]-Casos_PN_CORR[[#This Row],[43915]]</f>
        <v>0</v>
      </c>
      <c r="W100">
        <f>+Casos_PN_CORR[[#This Row],[43917]]-Casos_PN_CORR[[#This Row],[43916]]</f>
        <v>0</v>
      </c>
      <c r="X100">
        <f>+Casos_PN_CORR[[#This Row],[43918]]-Casos_PN_CORR[[#This Row],[43917]]</f>
        <v>0</v>
      </c>
      <c r="Y100">
        <f>+Casos_PN_CORR[[#This Row],[43919]]-Casos_PN_CORR[[#This Row],[43918]]</f>
        <v>0</v>
      </c>
      <c r="Z100">
        <f>+Casos_PN_CORR[[#This Row],[43920]]-Casos_PN_CORR[[#This Row],[43919]]</f>
        <v>0</v>
      </c>
      <c r="AA100">
        <f>+Casos_PN_CORR[[#This Row],[43921]]-Casos_PN_CORR[[#This Row],[43920]]</f>
        <v>0</v>
      </c>
      <c r="AB100">
        <f>+Casos_PN_CORR[[#This Row],[43922]]-Casos_PN_CORR[[#This Row],[43921]]</f>
        <v>0</v>
      </c>
      <c r="AC100">
        <f>+Casos_PN_CORR[[#This Row],[43923]]-Casos_PN_CORR[[#This Row],[43922]]</f>
        <v>0</v>
      </c>
      <c r="AD100">
        <f>+Casos_PN_CORR[[#This Row],[43924]]-Casos_PN_CORR[[#This Row],[43923]]</f>
        <v>0</v>
      </c>
      <c r="AE100">
        <f>+Casos_PN_CORR[[#This Row],[43925]]-Casos_PN_CORR[[#This Row],[43924]]</f>
        <v>0</v>
      </c>
      <c r="AF100">
        <f>+Casos_PN_CORR[[#This Row],[43926]]-Casos_PN_CORR[[#This Row],[43925]]</f>
        <v>0</v>
      </c>
      <c r="AG100">
        <f>+Casos_PN_CORR[[#This Row],[43927]]-Casos_PN_CORR[[#This Row],[43926]]</f>
        <v>0</v>
      </c>
      <c r="AH100">
        <f>+Casos_PN_CORR[[#This Row],[43928]]-Casos_PN_CORR[[#This Row],[43927]]</f>
        <v>0</v>
      </c>
      <c r="AI100">
        <f>+Casos_PN_CORR[[#This Row],[43929]]-Casos_PN_CORR[[#This Row],[43928]]</f>
        <v>0</v>
      </c>
      <c r="AJ100">
        <f>+Casos_PN_CORR[[#This Row],[43930]]-Casos_PN_CORR[[#This Row],[43929]]</f>
        <v>0</v>
      </c>
      <c r="AK100">
        <f>+Casos_PN_CORR[[#This Row],[43931]]-Casos_PN_CORR[[#This Row],[43930]]</f>
        <v>0</v>
      </c>
      <c r="AL100">
        <f>+Casos_PN_CORR[[#This Row],[43932]]-Casos_PN_CORR[[#This Row],[43931]]</f>
        <v>0</v>
      </c>
      <c r="AM100">
        <f>+Casos_PN_CORR[[#This Row],[43933]]-Casos_PN_CORR[[#This Row],[43932]]</f>
        <v>0</v>
      </c>
      <c r="AN100">
        <f>+Casos_PN_CORR[[#This Row],[43934]]-Casos_PN_CORR[[#This Row],[43933]]</f>
        <v>0</v>
      </c>
      <c r="AO100">
        <f>+Casos_PN_CORR[[#This Row],[43935]]-Casos_PN_CORR[[#This Row],[43934]]</f>
        <v>0</v>
      </c>
      <c r="AP100">
        <f>+Casos_PN_CORR[[#This Row],[43936]]-Casos_PN_CORR[[#This Row],[43935]]</f>
        <v>0</v>
      </c>
      <c r="AQ100">
        <f>+Casos_PN_CORR[[#This Row],[43937]]-Casos_PN_CORR[[#This Row],[43936]]</f>
        <v>0</v>
      </c>
      <c r="AR100">
        <f>+Casos_PN_CORR[[#This Row],[43938]]-Casos_PN_CORR[[#This Row],[43937]]</f>
        <v>0</v>
      </c>
      <c r="AS100">
        <f>+Casos_PN_CORR[[#This Row],[43939]]-Casos_PN_CORR[[#This Row],[43938]]</f>
        <v>0</v>
      </c>
      <c r="AT100">
        <f>+Casos_PN_CORR[[#This Row],[43940]]-Casos_PN_CORR[[#This Row],[43939]]</f>
        <v>0</v>
      </c>
      <c r="AU100">
        <f>+Casos_PN_CORR[[#This Row],[43941]]-Casos_PN_CORR[[#This Row],[43940]]</f>
        <v>0</v>
      </c>
      <c r="AV100">
        <f>+Casos_PN_CORR[[#This Row],[43942]]-Casos_PN_CORR[[#This Row],[43941]]</f>
        <v>0</v>
      </c>
      <c r="AW100">
        <f>+Casos_PN_CORR[[#This Row],[43943]]-Casos_PN_CORR[[#This Row],[43942]]</f>
        <v>0</v>
      </c>
      <c r="AX100">
        <f>+Casos_PN_CORR[[#This Row],[43944]]-Casos_PN_CORR[[#This Row],[43943]]</f>
        <v>0</v>
      </c>
      <c r="AY100">
        <f>+Casos_PN_CORR[[#This Row],[43945]]-Casos_PN_CORR[[#This Row],[43944]]</f>
        <v>0</v>
      </c>
      <c r="AZ100">
        <f>+Casos_PN_CORR[[#This Row],[43946]]-Casos_PN_CORR[[#This Row],[43945]]</f>
        <v>0</v>
      </c>
      <c r="BA100">
        <f>+Casos_PN_CORR[[#This Row],[43947]]-Casos_PN_CORR[[#This Row],[43946]]</f>
        <v>0</v>
      </c>
      <c r="BB100">
        <f>+Casos_PN_CORR[[#This Row],[43948]]-Casos_PN_CORR[[#This Row],[43947]]</f>
        <v>0</v>
      </c>
      <c r="BC100">
        <f>+Casos_PN_CORR[[#This Row],[43949]]-Casos_PN_CORR[[#This Row],[43948]]</f>
        <v>0</v>
      </c>
      <c r="BD100">
        <f>+Casos_PN_CORR[[#This Row],[43950]]-Casos_PN_CORR[[#This Row],[43949]]</f>
        <v>0</v>
      </c>
      <c r="BE100">
        <f>+Casos_PN_CORR[[#This Row],[43951]]-Casos_PN_CORR[[#This Row],[43950]]</f>
        <v>0</v>
      </c>
      <c r="BF100">
        <f>+Casos_PN_CORR[[#This Row],[43952]]-Casos_PN_CORR[[#This Row],[43951]]</f>
        <v>0</v>
      </c>
      <c r="BG100">
        <f>+Casos_PN_CORR[[#This Row],[43953]]-Casos_PN_CORR[[#This Row],[43952]]</f>
        <v>0</v>
      </c>
      <c r="BH100">
        <f>+Casos_PN_CORR[[#This Row],[43954]]-Casos_PN_CORR[[#This Row],[43953]]</f>
        <v>0</v>
      </c>
      <c r="BI100">
        <f>+Casos_PN_CORR[[#This Row],[43955]]-Casos_PN_CORR[[#This Row],[43954]]</f>
        <v>0</v>
      </c>
      <c r="BJ100">
        <f>+Casos_PN_CORR[[#This Row],[43956]]-Casos_PN_CORR[[#This Row],[43955]]</f>
        <v>0</v>
      </c>
      <c r="BK100">
        <f>+Casos_PN_CORR[[#This Row],[43957]]-Casos_PN_CORR[[#This Row],[43956]]</f>
        <v>0</v>
      </c>
      <c r="BL100">
        <f>+Casos_PN_CORR[[#This Row],[43958]]-Casos_PN_CORR[[#This Row],[43957]]</f>
        <v>0</v>
      </c>
      <c r="BM100">
        <f>+Casos_PN_CORR[[#This Row],[43959]]-Casos_PN_CORR[[#This Row],[43958]]</f>
        <v>0</v>
      </c>
      <c r="BN100">
        <f>+Casos_PN_CORR[[#This Row],[43960]]-Casos_PN_CORR[[#This Row],[43959]]</f>
        <v>0</v>
      </c>
      <c r="BO100">
        <f>+Casos_PN_CORR[[#This Row],[43961]]-Casos_PN_CORR[[#This Row],[43960]]</f>
        <v>0</v>
      </c>
      <c r="BP100">
        <f>+Casos_PN_CORR[[#This Row],[43962]]-Casos_PN_CORR[[#This Row],[43961]]</f>
        <v>0</v>
      </c>
      <c r="BQ100">
        <f>+Casos_PN_CORR[[#This Row],[43963]]-Casos_PN_CORR[[#This Row],[43962]]</f>
        <v>0</v>
      </c>
      <c r="BR100">
        <f>+Casos_PN_CORR[[#This Row],[43964]]-Casos_PN_CORR[[#This Row],[43963]]</f>
        <v>0</v>
      </c>
      <c r="BS100">
        <f>+Casos_PN_CORR[[#This Row],[43965]]-Casos_PN_CORR[[#This Row],[43964]]</f>
        <v>0</v>
      </c>
      <c r="BT100">
        <f>+Casos_PN_CORR[[#This Row],[43966]]-Casos_PN_CORR[[#This Row],[43965]]</f>
        <v>0</v>
      </c>
      <c r="BU100">
        <f>+Casos_PN_CORR[[#This Row],[43967]]-Casos_PN_CORR[[#This Row],[43966]]</f>
        <v>0</v>
      </c>
      <c r="BV100">
        <f>+Casos_PN_CORR[[#This Row],[43968]]-Casos_PN_CORR[[#This Row],[43967]]</f>
        <v>0</v>
      </c>
      <c r="BW100">
        <f>+Casos_PN_CORR[[#This Row],[43969]]-Casos_PN_CORR[[#This Row],[43968]]</f>
        <v>0</v>
      </c>
      <c r="BX100">
        <f>+Casos_PN_CORR[[#This Row],[43970]]-Casos_PN_CORR[[#This Row],[43969]]</f>
        <v>0</v>
      </c>
      <c r="BY100">
        <f>+Casos_PN_CORR[[#This Row],[43971]]-Casos_PN_CORR[[#This Row],[43970]]</f>
        <v>0</v>
      </c>
      <c r="BZ100">
        <f>+Casos_PN_CORR[[#This Row],[43972]]-Casos_PN_CORR[[#This Row],[43971]]</f>
        <v>0</v>
      </c>
      <c r="CA100">
        <f>+Casos_PN_CORR[[#This Row],[43973]]-Casos_PN_CORR[[#This Row],[43972]]</f>
        <v>0</v>
      </c>
      <c r="CB100">
        <f>+Casos_PN_CORR[[#This Row],[43974]]-Casos_PN_CORR[[#This Row],[43973]]</f>
        <v>0</v>
      </c>
      <c r="CC100">
        <f>+Casos_PN_CORR[[#This Row],[43975]]-Casos_PN_CORR[[#This Row],[43974]]</f>
        <v>0</v>
      </c>
      <c r="CD100">
        <f>+Casos_PN_CORR[[#This Row],[43976]]-Casos_PN_CORR[[#This Row],[43975]]</f>
        <v>0</v>
      </c>
      <c r="CE100">
        <f>+Casos_PN_CORR[[#This Row],[43977]]-Casos_PN_CORR[[#This Row],[43976]]</f>
        <v>0</v>
      </c>
      <c r="CF100">
        <f>+Casos_PN_CORR[[#This Row],[43978]]-Casos_PN_CORR[[#This Row],[43977]]</f>
        <v>0</v>
      </c>
      <c r="CG100">
        <f>+Casos_PN_CORR[[#This Row],[43979]]-Casos_PN_CORR[[#This Row],[43978]]</f>
        <v>0</v>
      </c>
      <c r="CH100">
        <f>+Casos_PN_CORR[[#This Row],[43980]]-Casos_PN_CORR[[#This Row],[43979]]</f>
        <v>0</v>
      </c>
      <c r="CI100">
        <f>+Casos_PN_CORR[[#This Row],[43981]]-Casos_PN_CORR[[#This Row],[43980]]</f>
        <v>0</v>
      </c>
      <c r="CJ100">
        <f>+Casos_PN_CORR[[#This Row],[43982]]-Casos_PN_CORR[[#This Row],[43981]]</f>
        <v>0</v>
      </c>
      <c r="CK100">
        <f>+Casos_PN_CORR[[#This Row],[43983]]-Casos_PN_CORR[[#This Row],[43982]]</f>
        <v>0</v>
      </c>
      <c r="CL100">
        <f>+Casos_PN_CORR[[#This Row],[43984]]-Casos_PN_CORR[[#This Row],[43983]]</f>
        <v>0</v>
      </c>
      <c r="CM100">
        <f>+Casos_PN_CORR[[#This Row],[43985]]-Casos_PN_CORR[[#This Row],[43984]]</f>
        <v>0</v>
      </c>
      <c r="CN100">
        <f>+Casos_PN_CORR[[#This Row],[43986]]-Casos_PN_CORR[[#This Row],[43985]]</f>
        <v>0</v>
      </c>
      <c r="CO100">
        <f>+Casos_PN_CORR[[#This Row],[43987]]-Casos_PN_CORR[[#This Row],[43986]]</f>
        <v>14</v>
      </c>
      <c r="CP100">
        <f>+Casos_PN_CORR[[#This Row],[43988]]-Casos_PN_CORR[[#This Row],[43987]]</f>
        <v>0</v>
      </c>
      <c r="CQ100">
        <f>+Casos_PN_CORR[[#This Row],[43989]]-Casos_PN_CORR[[#This Row],[43988]]</f>
        <v>0</v>
      </c>
      <c r="CR100">
        <f>+Casos_PN_CORR[[#This Row],[43990]]-Casos_PN_CORR[[#This Row],[43989]]</f>
        <v>0</v>
      </c>
      <c r="CS100">
        <f>+Casos_PN_CORR[[#This Row],[43991]]-Casos_PN_CORR[[#This Row],[43990]]</f>
        <v>0</v>
      </c>
      <c r="CT100">
        <f>+Casos_PN_CORR[[#This Row],[43992]]-Casos_PN_CORR[[#This Row],[43991]]</f>
        <v>0</v>
      </c>
      <c r="CU100">
        <f>+Casos_PN_CORR[[#This Row],[43993]]-Casos_PN_CORR[[#This Row],[43992]]</f>
        <v>2</v>
      </c>
    </row>
    <row r="101" spans="1:99" x14ac:dyDescent="0.3">
      <c r="A101">
        <v>120202</v>
      </c>
      <c r="B101" s="2" t="s">
        <v>191</v>
      </c>
      <c r="C101" s="2" t="s">
        <v>266</v>
      </c>
      <c r="D101" s="2" t="s">
        <v>486</v>
      </c>
      <c r="E101" s="4">
        <f t="shared" si="1"/>
        <v>16</v>
      </c>
      <c r="F101">
        <f>+Casos_PN_CORR[[#This Row],[43900]]</f>
        <v>0</v>
      </c>
      <c r="G101">
        <f>+Casos_PN_CORR[[#This Row],[43901]]-Casos_PN_CORR[[#This Row],[43900]]</f>
        <v>0</v>
      </c>
      <c r="H101">
        <f>+Casos_PN_CORR[[#This Row],[43902]]-Casos_PN_CORR[[#This Row],[43901]]</f>
        <v>0</v>
      </c>
      <c r="I101">
        <f>+Casos_PN_CORR[[#This Row],[43903]]-Casos_PN_CORR[[#This Row],[43902]]</f>
        <v>0</v>
      </c>
      <c r="J101">
        <f>+Casos_PN_CORR[[#This Row],[43904]]-Casos_PN_CORR[[#This Row],[43903]]</f>
        <v>0</v>
      </c>
      <c r="K101">
        <f>+Casos_PN_CORR[[#This Row],[43905]]-Casos_PN_CORR[[#This Row],[43904]]</f>
        <v>0</v>
      </c>
      <c r="L101">
        <f>+Casos_PN_CORR[[#This Row],[43906]]-Casos_PN_CORR[[#This Row],[43905]]</f>
        <v>0</v>
      </c>
      <c r="M101">
        <f>+Casos_PN_CORR[[#This Row],[43907]]-Casos_PN_CORR[[#This Row],[43906]]</f>
        <v>0</v>
      </c>
      <c r="N101">
        <f>+Casos_PN_CORR[[#This Row],[43908]]-Casos_PN_CORR[[#This Row],[43907]]</f>
        <v>0</v>
      </c>
      <c r="O101">
        <f>+Casos_PN_CORR[[#This Row],[43909]]-Casos_PN_CORR[[#This Row],[43908]]</f>
        <v>0</v>
      </c>
      <c r="P101">
        <f>+Casos_PN_CORR[[#This Row],[43910]]-Casos_PN_CORR[[#This Row],[43909]]</f>
        <v>0</v>
      </c>
      <c r="Q101">
        <f>+Casos_PN_CORR[[#This Row],[43911]]-Casos_PN_CORR[[#This Row],[43910]]</f>
        <v>0</v>
      </c>
      <c r="R101">
        <f>+Casos_PN_CORR[[#This Row],[43912]]-Casos_PN_CORR[[#This Row],[43911]]</f>
        <v>0</v>
      </c>
      <c r="S101">
        <f>+Casos_PN_CORR[[#This Row],[43913]]-Casos_PN_CORR[[#This Row],[43912]]</f>
        <v>0</v>
      </c>
      <c r="T101">
        <f>+Casos_PN_CORR[[#This Row],[43914]]-Casos_PN_CORR[[#This Row],[43913]]</f>
        <v>0</v>
      </c>
      <c r="U101">
        <f>+Casos_PN_CORR[[#This Row],[43915]]-Casos_PN_CORR[[#This Row],[43914]]</f>
        <v>0</v>
      </c>
      <c r="V101">
        <f>+Casos_PN_CORR[[#This Row],[43916]]-Casos_PN_CORR[[#This Row],[43915]]</f>
        <v>0</v>
      </c>
      <c r="W101">
        <f>+Casos_PN_CORR[[#This Row],[43917]]-Casos_PN_CORR[[#This Row],[43916]]</f>
        <v>0</v>
      </c>
      <c r="X101">
        <f>+Casos_PN_CORR[[#This Row],[43918]]-Casos_PN_CORR[[#This Row],[43917]]</f>
        <v>0</v>
      </c>
      <c r="Y101">
        <f>+Casos_PN_CORR[[#This Row],[43919]]-Casos_PN_CORR[[#This Row],[43918]]</f>
        <v>0</v>
      </c>
      <c r="Z101">
        <f>+Casos_PN_CORR[[#This Row],[43920]]-Casos_PN_CORR[[#This Row],[43919]]</f>
        <v>0</v>
      </c>
      <c r="AA101">
        <f>+Casos_PN_CORR[[#This Row],[43921]]-Casos_PN_CORR[[#This Row],[43920]]</f>
        <v>0</v>
      </c>
      <c r="AB101">
        <f>+Casos_PN_CORR[[#This Row],[43922]]-Casos_PN_CORR[[#This Row],[43921]]</f>
        <v>0</v>
      </c>
      <c r="AC101">
        <f>+Casos_PN_CORR[[#This Row],[43923]]-Casos_PN_CORR[[#This Row],[43922]]</f>
        <v>0</v>
      </c>
      <c r="AD101">
        <f>+Casos_PN_CORR[[#This Row],[43924]]-Casos_PN_CORR[[#This Row],[43923]]</f>
        <v>0</v>
      </c>
      <c r="AE101">
        <f>+Casos_PN_CORR[[#This Row],[43925]]-Casos_PN_CORR[[#This Row],[43924]]</f>
        <v>0</v>
      </c>
      <c r="AF101">
        <f>+Casos_PN_CORR[[#This Row],[43926]]-Casos_PN_CORR[[#This Row],[43925]]</f>
        <v>0</v>
      </c>
      <c r="AG101">
        <f>+Casos_PN_CORR[[#This Row],[43927]]-Casos_PN_CORR[[#This Row],[43926]]</f>
        <v>0</v>
      </c>
      <c r="AH101">
        <f>+Casos_PN_CORR[[#This Row],[43928]]-Casos_PN_CORR[[#This Row],[43927]]</f>
        <v>0</v>
      </c>
      <c r="AI101">
        <f>+Casos_PN_CORR[[#This Row],[43929]]-Casos_PN_CORR[[#This Row],[43928]]</f>
        <v>0</v>
      </c>
      <c r="AJ101">
        <f>+Casos_PN_CORR[[#This Row],[43930]]-Casos_PN_CORR[[#This Row],[43929]]</f>
        <v>0</v>
      </c>
      <c r="AK101">
        <f>+Casos_PN_CORR[[#This Row],[43931]]-Casos_PN_CORR[[#This Row],[43930]]</f>
        <v>0</v>
      </c>
      <c r="AL101">
        <f>+Casos_PN_CORR[[#This Row],[43932]]-Casos_PN_CORR[[#This Row],[43931]]</f>
        <v>0</v>
      </c>
      <c r="AM101">
        <f>+Casos_PN_CORR[[#This Row],[43933]]-Casos_PN_CORR[[#This Row],[43932]]</f>
        <v>0</v>
      </c>
      <c r="AN101">
        <f>+Casos_PN_CORR[[#This Row],[43934]]-Casos_PN_CORR[[#This Row],[43933]]</f>
        <v>0</v>
      </c>
      <c r="AO101">
        <f>+Casos_PN_CORR[[#This Row],[43935]]-Casos_PN_CORR[[#This Row],[43934]]</f>
        <v>0</v>
      </c>
      <c r="AP101">
        <f>+Casos_PN_CORR[[#This Row],[43936]]-Casos_PN_CORR[[#This Row],[43935]]</f>
        <v>0</v>
      </c>
      <c r="AQ101">
        <f>+Casos_PN_CORR[[#This Row],[43937]]-Casos_PN_CORR[[#This Row],[43936]]</f>
        <v>0</v>
      </c>
      <c r="AR101">
        <f>+Casos_PN_CORR[[#This Row],[43938]]-Casos_PN_CORR[[#This Row],[43937]]</f>
        <v>0</v>
      </c>
      <c r="AS101">
        <f>+Casos_PN_CORR[[#This Row],[43939]]-Casos_PN_CORR[[#This Row],[43938]]</f>
        <v>0</v>
      </c>
      <c r="AT101">
        <f>+Casos_PN_CORR[[#This Row],[43940]]-Casos_PN_CORR[[#This Row],[43939]]</f>
        <v>0</v>
      </c>
      <c r="AU101">
        <f>+Casos_PN_CORR[[#This Row],[43941]]-Casos_PN_CORR[[#This Row],[43940]]</f>
        <v>0</v>
      </c>
      <c r="AV101">
        <f>+Casos_PN_CORR[[#This Row],[43942]]-Casos_PN_CORR[[#This Row],[43941]]</f>
        <v>0</v>
      </c>
      <c r="AW101">
        <f>+Casos_PN_CORR[[#This Row],[43943]]-Casos_PN_CORR[[#This Row],[43942]]</f>
        <v>0</v>
      </c>
      <c r="AX101">
        <f>+Casos_PN_CORR[[#This Row],[43944]]-Casos_PN_CORR[[#This Row],[43943]]</f>
        <v>0</v>
      </c>
      <c r="AY101">
        <f>+Casos_PN_CORR[[#This Row],[43945]]-Casos_PN_CORR[[#This Row],[43944]]</f>
        <v>0</v>
      </c>
      <c r="AZ101">
        <f>+Casos_PN_CORR[[#This Row],[43946]]-Casos_PN_CORR[[#This Row],[43945]]</f>
        <v>0</v>
      </c>
      <c r="BA101">
        <f>+Casos_PN_CORR[[#This Row],[43947]]-Casos_PN_CORR[[#This Row],[43946]]</f>
        <v>0</v>
      </c>
      <c r="BB101">
        <f>+Casos_PN_CORR[[#This Row],[43948]]-Casos_PN_CORR[[#This Row],[43947]]</f>
        <v>0</v>
      </c>
      <c r="BC101">
        <f>+Casos_PN_CORR[[#This Row],[43949]]-Casos_PN_CORR[[#This Row],[43948]]</f>
        <v>0</v>
      </c>
      <c r="BD101">
        <f>+Casos_PN_CORR[[#This Row],[43950]]-Casos_PN_CORR[[#This Row],[43949]]</f>
        <v>0</v>
      </c>
      <c r="BE101">
        <f>+Casos_PN_CORR[[#This Row],[43951]]-Casos_PN_CORR[[#This Row],[43950]]</f>
        <v>0</v>
      </c>
      <c r="BF101">
        <f>+Casos_PN_CORR[[#This Row],[43952]]-Casos_PN_CORR[[#This Row],[43951]]</f>
        <v>0</v>
      </c>
      <c r="BG101">
        <f>+Casos_PN_CORR[[#This Row],[43953]]-Casos_PN_CORR[[#This Row],[43952]]</f>
        <v>0</v>
      </c>
      <c r="BH101">
        <f>+Casos_PN_CORR[[#This Row],[43954]]-Casos_PN_CORR[[#This Row],[43953]]</f>
        <v>0</v>
      </c>
      <c r="BI101">
        <f>+Casos_PN_CORR[[#This Row],[43955]]-Casos_PN_CORR[[#This Row],[43954]]</f>
        <v>0</v>
      </c>
      <c r="BJ101">
        <f>+Casos_PN_CORR[[#This Row],[43956]]-Casos_PN_CORR[[#This Row],[43955]]</f>
        <v>0</v>
      </c>
      <c r="BK101">
        <f>+Casos_PN_CORR[[#This Row],[43957]]-Casos_PN_CORR[[#This Row],[43956]]</f>
        <v>0</v>
      </c>
      <c r="BL101">
        <f>+Casos_PN_CORR[[#This Row],[43958]]-Casos_PN_CORR[[#This Row],[43957]]</f>
        <v>0</v>
      </c>
      <c r="BM101">
        <f>+Casos_PN_CORR[[#This Row],[43959]]-Casos_PN_CORR[[#This Row],[43958]]</f>
        <v>0</v>
      </c>
      <c r="BN101">
        <f>+Casos_PN_CORR[[#This Row],[43960]]-Casos_PN_CORR[[#This Row],[43959]]</f>
        <v>0</v>
      </c>
      <c r="BO101">
        <f>+Casos_PN_CORR[[#This Row],[43961]]-Casos_PN_CORR[[#This Row],[43960]]</f>
        <v>0</v>
      </c>
      <c r="BP101">
        <f>+Casos_PN_CORR[[#This Row],[43962]]-Casos_PN_CORR[[#This Row],[43961]]</f>
        <v>0</v>
      </c>
      <c r="BQ101">
        <f>+Casos_PN_CORR[[#This Row],[43963]]-Casos_PN_CORR[[#This Row],[43962]]</f>
        <v>0</v>
      </c>
      <c r="BR101">
        <f>+Casos_PN_CORR[[#This Row],[43964]]-Casos_PN_CORR[[#This Row],[43963]]</f>
        <v>0</v>
      </c>
      <c r="BS101">
        <f>+Casos_PN_CORR[[#This Row],[43965]]-Casos_PN_CORR[[#This Row],[43964]]</f>
        <v>0</v>
      </c>
      <c r="BT101">
        <f>+Casos_PN_CORR[[#This Row],[43966]]-Casos_PN_CORR[[#This Row],[43965]]</f>
        <v>0</v>
      </c>
      <c r="BU101">
        <f>+Casos_PN_CORR[[#This Row],[43967]]-Casos_PN_CORR[[#This Row],[43966]]</f>
        <v>0</v>
      </c>
      <c r="BV101">
        <f>+Casos_PN_CORR[[#This Row],[43968]]-Casos_PN_CORR[[#This Row],[43967]]</f>
        <v>0</v>
      </c>
      <c r="BW101">
        <f>+Casos_PN_CORR[[#This Row],[43969]]-Casos_PN_CORR[[#This Row],[43968]]</f>
        <v>0</v>
      </c>
      <c r="BX101">
        <f>+Casos_PN_CORR[[#This Row],[43970]]-Casos_PN_CORR[[#This Row],[43969]]</f>
        <v>0</v>
      </c>
      <c r="BY101">
        <f>+Casos_PN_CORR[[#This Row],[43971]]-Casos_PN_CORR[[#This Row],[43970]]</f>
        <v>0</v>
      </c>
      <c r="BZ101">
        <f>+Casos_PN_CORR[[#This Row],[43972]]-Casos_PN_CORR[[#This Row],[43971]]</f>
        <v>0</v>
      </c>
      <c r="CA101">
        <f>+Casos_PN_CORR[[#This Row],[43973]]-Casos_PN_CORR[[#This Row],[43972]]</f>
        <v>0</v>
      </c>
      <c r="CB101">
        <f>+Casos_PN_CORR[[#This Row],[43974]]-Casos_PN_CORR[[#This Row],[43973]]</f>
        <v>0</v>
      </c>
      <c r="CC101">
        <f>+Casos_PN_CORR[[#This Row],[43975]]-Casos_PN_CORR[[#This Row],[43974]]</f>
        <v>0</v>
      </c>
      <c r="CD101">
        <f>+Casos_PN_CORR[[#This Row],[43976]]-Casos_PN_CORR[[#This Row],[43975]]</f>
        <v>0</v>
      </c>
      <c r="CE101">
        <f>+Casos_PN_CORR[[#This Row],[43977]]-Casos_PN_CORR[[#This Row],[43976]]</f>
        <v>0</v>
      </c>
      <c r="CF101">
        <f>+Casos_PN_CORR[[#This Row],[43978]]-Casos_PN_CORR[[#This Row],[43977]]</f>
        <v>0</v>
      </c>
      <c r="CG101">
        <f>+Casos_PN_CORR[[#This Row],[43979]]-Casos_PN_CORR[[#This Row],[43978]]</f>
        <v>0</v>
      </c>
      <c r="CH101">
        <f>+Casos_PN_CORR[[#This Row],[43980]]-Casos_PN_CORR[[#This Row],[43979]]</f>
        <v>0</v>
      </c>
      <c r="CI101">
        <f>+Casos_PN_CORR[[#This Row],[43981]]-Casos_PN_CORR[[#This Row],[43980]]</f>
        <v>0</v>
      </c>
      <c r="CJ101">
        <f>+Casos_PN_CORR[[#This Row],[43982]]-Casos_PN_CORR[[#This Row],[43981]]</f>
        <v>0</v>
      </c>
      <c r="CK101">
        <f>+Casos_PN_CORR[[#This Row],[43983]]-Casos_PN_CORR[[#This Row],[43982]]</f>
        <v>0</v>
      </c>
      <c r="CL101">
        <f>+Casos_PN_CORR[[#This Row],[43984]]-Casos_PN_CORR[[#This Row],[43983]]</f>
        <v>0</v>
      </c>
      <c r="CM101">
        <f>+Casos_PN_CORR[[#This Row],[43985]]-Casos_PN_CORR[[#This Row],[43984]]</f>
        <v>0</v>
      </c>
      <c r="CN101">
        <f>+Casos_PN_CORR[[#This Row],[43986]]-Casos_PN_CORR[[#This Row],[43985]]</f>
        <v>0</v>
      </c>
      <c r="CO101">
        <f>+Casos_PN_CORR[[#This Row],[43987]]-Casos_PN_CORR[[#This Row],[43986]]</f>
        <v>12</v>
      </c>
      <c r="CP101">
        <f>+Casos_PN_CORR[[#This Row],[43988]]-Casos_PN_CORR[[#This Row],[43987]]</f>
        <v>0</v>
      </c>
      <c r="CQ101">
        <f>+Casos_PN_CORR[[#This Row],[43989]]-Casos_PN_CORR[[#This Row],[43988]]</f>
        <v>0</v>
      </c>
      <c r="CR101">
        <f>+Casos_PN_CORR[[#This Row],[43990]]-Casos_PN_CORR[[#This Row],[43989]]</f>
        <v>0</v>
      </c>
      <c r="CS101">
        <f>+Casos_PN_CORR[[#This Row],[43991]]-Casos_PN_CORR[[#This Row],[43990]]</f>
        <v>1</v>
      </c>
      <c r="CT101">
        <f>+Casos_PN_CORR[[#This Row],[43992]]-Casos_PN_CORR[[#This Row],[43991]]</f>
        <v>0</v>
      </c>
      <c r="CU101">
        <f>+Casos_PN_CORR[[#This Row],[43993]]-Casos_PN_CORR[[#This Row],[43992]]</f>
        <v>3</v>
      </c>
    </row>
    <row r="102" spans="1:99" x14ac:dyDescent="0.3">
      <c r="A102">
        <v>30104</v>
      </c>
      <c r="B102" s="2" t="s">
        <v>144</v>
      </c>
      <c r="C102" s="2" t="s">
        <v>144</v>
      </c>
      <c r="D102" s="2" t="s">
        <v>179</v>
      </c>
      <c r="E102" s="4">
        <f t="shared" si="1"/>
        <v>16</v>
      </c>
      <c r="F102">
        <f>+Casos_PN_CORR[[#This Row],[43900]]</f>
        <v>0</v>
      </c>
      <c r="G102">
        <f>+Casos_PN_CORR[[#This Row],[43901]]-Casos_PN_CORR[[#This Row],[43900]]</f>
        <v>0</v>
      </c>
      <c r="H102">
        <f>+Casos_PN_CORR[[#This Row],[43902]]-Casos_PN_CORR[[#This Row],[43901]]</f>
        <v>0</v>
      </c>
      <c r="I102">
        <f>+Casos_PN_CORR[[#This Row],[43903]]-Casos_PN_CORR[[#This Row],[43902]]</f>
        <v>0</v>
      </c>
      <c r="J102">
        <f>+Casos_PN_CORR[[#This Row],[43904]]-Casos_PN_CORR[[#This Row],[43903]]</f>
        <v>0</v>
      </c>
      <c r="K102">
        <f>+Casos_PN_CORR[[#This Row],[43905]]-Casos_PN_CORR[[#This Row],[43904]]</f>
        <v>0</v>
      </c>
      <c r="L102">
        <f>+Casos_PN_CORR[[#This Row],[43906]]-Casos_PN_CORR[[#This Row],[43905]]</f>
        <v>0</v>
      </c>
      <c r="M102">
        <f>+Casos_PN_CORR[[#This Row],[43907]]-Casos_PN_CORR[[#This Row],[43906]]</f>
        <v>0</v>
      </c>
      <c r="N102">
        <f>+Casos_PN_CORR[[#This Row],[43908]]-Casos_PN_CORR[[#This Row],[43907]]</f>
        <v>0</v>
      </c>
      <c r="O102">
        <f>+Casos_PN_CORR[[#This Row],[43909]]-Casos_PN_CORR[[#This Row],[43908]]</f>
        <v>0</v>
      </c>
      <c r="P102">
        <f>+Casos_PN_CORR[[#This Row],[43910]]-Casos_PN_CORR[[#This Row],[43909]]</f>
        <v>0</v>
      </c>
      <c r="Q102">
        <f>+Casos_PN_CORR[[#This Row],[43911]]-Casos_PN_CORR[[#This Row],[43910]]</f>
        <v>0</v>
      </c>
      <c r="R102">
        <f>+Casos_PN_CORR[[#This Row],[43912]]-Casos_PN_CORR[[#This Row],[43911]]</f>
        <v>0</v>
      </c>
      <c r="S102">
        <f>+Casos_PN_CORR[[#This Row],[43913]]-Casos_PN_CORR[[#This Row],[43912]]</f>
        <v>0</v>
      </c>
      <c r="T102">
        <f>+Casos_PN_CORR[[#This Row],[43914]]-Casos_PN_CORR[[#This Row],[43913]]</f>
        <v>0</v>
      </c>
      <c r="U102">
        <f>+Casos_PN_CORR[[#This Row],[43915]]-Casos_PN_CORR[[#This Row],[43914]]</f>
        <v>0</v>
      </c>
      <c r="V102">
        <f>+Casos_PN_CORR[[#This Row],[43916]]-Casos_PN_CORR[[#This Row],[43915]]</f>
        <v>0</v>
      </c>
      <c r="W102">
        <f>+Casos_PN_CORR[[#This Row],[43917]]-Casos_PN_CORR[[#This Row],[43916]]</f>
        <v>0</v>
      </c>
      <c r="X102">
        <f>+Casos_PN_CORR[[#This Row],[43918]]-Casos_PN_CORR[[#This Row],[43917]]</f>
        <v>0</v>
      </c>
      <c r="Y102">
        <f>+Casos_PN_CORR[[#This Row],[43919]]-Casos_PN_CORR[[#This Row],[43918]]</f>
        <v>0</v>
      </c>
      <c r="Z102">
        <f>+Casos_PN_CORR[[#This Row],[43920]]-Casos_PN_CORR[[#This Row],[43919]]</f>
        <v>0</v>
      </c>
      <c r="AA102">
        <f>+Casos_PN_CORR[[#This Row],[43921]]-Casos_PN_CORR[[#This Row],[43920]]</f>
        <v>0</v>
      </c>
      <c r="AB102">
        <f>+Casos_PN_CORR[[#This Row],[43922]]-Casos_PN_CORR[[#This Row],[43921]]</f>
        <v>0</v>
      </c>
      <c r="AC102">
        <f>+Casos_PN_CORR[[#This Row],[43923]]-Casos_PN_CORR[[#This Row],[43922]]</f>
        <v>0</v>
      </c>
      <c r="AD102">
        <f>+Casos_PN_CORR[[#This Row],[43924]]-Casos_PN_CORR[[#This Row],[43923]]</f>
        <v>0</v>
      </c>
      <c r="AE102">
        <f>+Casos_PN_CORR[[#This Row],[43925]]-Casos_PN_CORR[[#This Row],[43924]]</f>
        <v>0</v>
      </c>
      <c r="AF102">
        <f>+Casos_PN_CORR[[#This Row],[43926]]-Casos_PN_CORR[[#This Row],[43925]]</f>
        <v>0</v>
      </c>
      <c r="AG102">
        <f>+Casos_PN_CORR[[#This Row],[43927]]-Casos_PN_CORR[[#This Row],[43926]]</f>
        <v>0</v>
      </c>
      <c r="AH102">
        <f>+Casos_PN_CORR[[#This Row],[43928]]-Casos_PN_CORR[[#This Row],[43927]]</f>
        <v>0</v>
      </c>
      <c r="AI102">
        <f>+Casos_PN_CORR[[#This Row],[43929]]-Casos_PN_CORR[[#This Row],[43928]]</f>
        <v>0</v>
      </c>
      <c r="AJ102">
        <f>+Casos_PN_CORR[[#This Row],[43930]]-Casos_PN_CORR[[#This Row],[43929]]</f>
        <v>0</v>
      </c>
      <c r="AK102">
        <f>+Casos_PN_CORR[[#This Row],[43931]]-Casos_PN_CORR[[#This Row],[43930]]</f>
        <v>0</v>
      </c>
      <c r="AL102">
        <f>+Casos_PN_CORR[[#This Row],[43932]]-Casos_PN_CORR[[#This Row],[43931]]</f>
        <v>0</v>
      </c>
      <c r="AM102">
        <f>+Casos_PN_CORR[[#This Row],[43933]]-Casos_PN_CORR[[#This Row],[43932]]</f>
        <v>0</v>
      </c>
      <c r="AN102">
        <f>+Casos_PN_CORR[[#This Row],[43934]]-Casos_PN_CORR[[#This Row],[43933]]</f>
        <v>0</v>
      </c>
      <c r="AO102">
        <f>+Casos_PN_CORR[[#This Row],[43935]]-Casos_PN_CORR[[#This Row],[43934]]</f>
        <v>0</v>
      </c>
      <c r="AP102">
        <f>+Casos_PN_CORR[[#This Row],[43936]]-Casos_PN_CORR[[#This Row],[43935]]</f>
        <v>0</v>
      </c>
      <c r="AQ102">
        <f>+Casos_PN_CORR[[#This Row],[43937]]-Casos_PN_CORR[[#This Row],[43936]]</f>
        <v>0</v>
      </c>
      <c r="AR102">
        <f>+Casos_PN_CORR[[#This Row],[43938]]-Casos_PN_CORR[[#This Row],[43937]]</f>
        <v>0</v>
      </c>
      <c r="AS102">
        <f>+Casos_PN_CORR[[#This Row],[43939]]-Casos_PN_CORR[[#This Row],[43938]]</f>
        <v>0</v>
      </c>
      <c r="AT102">
        <f>+Casos_PN_CORR[[#This Row],[43940]]-Casos_PN_CORR[[#This Row],[43939]]</f>
        <v>0</v>
      </c>
      <c r="AU102">
        <f>+Casos_PN_CORR[[#This Row],[43941]]-Casos_PN_CORR[[#This Row],[43940]]</f>
        <v>0</v>
      </c>
      <c r="AV102">
        <f>+Casos_PN_CORR[[#This Row],[43942]]-Casos_PN_CORR[[#This Row],[43941]]</f>
        <v>0</v>
      </c>
      <c r="AW102">
        <f>+Casos_PN_CORR[[#This Row],[43943]]-Casos_PN_CORR[[#This Row],[43942]]</f>
        <v>0</v>
      </c>
      <c r="AX102">
        <f>+Casos_PN_CORR[[#This Row],[43944]]-Casos_PN_CORR[[#This Row],[43943]]</f>
        <v>0</v>
      </c>
      <c r="AY102">
        <f>+Casos_PN_CORR[[#This Row],[43945]]-Casos_PN_CORR[[#This Row],[43944]]</f>
        <v>0</v>
      </c>
      <c r="AZ102">
        <f>+Casos_PN_CORR[[#This Row],[43946]]-Casos_PN_CORR[[#This Row],[43945]]</f>
        <v>0</v>
      </c>
      <c r="BA102">
        <f>+Casos_PN_CORR[[#This Row],[43947]]-Casos_PN_CORR[[#This Row],[43946]]</f>
        <v>0</v>
      </c>
      <c r="BB102">
        <f>+Casos_PN_CORR[[#This Row],[43948]]-Casos_PN_CORR[[#This Row],[43947]]</f>
        <v>0</v>
      </c>
      <c r="BC102">
        <f>+Casos_PN_CORR[[#This Row],[43949]]-Casos_PN_CORR[[#This Row],[43948]]</f>
        <v>0</v>
      </c>
      <c r="BD102">
        <f>+Casos_PN_CORR[[#This Row],[43950]]-Casos_PN_CORR[[#This Row],[43949]]</f>
        <v>0</v>
      </c>
      <c r="BE102">
        <f>+Casos_PN_CORR[[#This Row],[43951]]-Casos_PN_CORR[[#This Row],[43950]]</f>
        <v>0</v>
      </c>
      <c r="BF102">
        <f>+Casos_PN_CORR[[#This Row],[43952]]-Casos_PN_CORR[[#This Row],[43951]]</f>
        <v>0</v>
      </c>
      <c r="BG102">
        <f>+Casos_PN_CORR[[#This Row],[43953]]-Casos_PN_CORR[[#This Row],[43952]]</f>
        <v>0</v>
      </c>
      <c r="BH102">
        <f>+Casos_PN_CORR[[#This Row],[43954]]-Casos_PN_CORR[[#This Row],[43953]]</f>
        <v>0</v>
      </c>
      <c r="BI102">
        <f>+Casos_PN_CORR[[#This Row],[43955]]-Casos_PN_CORR[[#This Row],[43954]]</f>
        <v>0</v>
      </c>
      <c r="BJ102">
        <f>+Casos_PN_CORR[[#This Row],[43956]]-Casos_PN_CORR[[#This Row],[43955]]</f>
        <v>0</v>
      </c>
      <c r="BK102">
        <f>+Casos_PN_CORR[[#This Row],[43957]]-Casos_PN_CORR[[#This Row],[43956]]</f>
        <v>0</v>
      </c>
      <c r="BL102">
        <f>+Casos_PN_CORR[[#This Row],[43958]]-Casos_PN_CORR[[#This Row],[43957]]</f>
        <v>0</v>
      </c>
      <c r="BM102">
        <f>+Casos_PN_CORR[[#This Row],[43959]]-Casos_PN_CORR[[#This Row],[43958]]</f>
        <v>0</v>
      </c>
      <c r="BN102">
        <f>+Casos_PN_CORR[[#This Row],[43960]]-Casos_PN_CORR[[#This Row],[43959]]</f>
        <v>0</v>
      </c>
      <c r="BO102">
        <f>+Casos_PN_CORR[[#This Row],[43961]]-Casos_PN_CORR[[#This Row],[43960]]</f>
        <v>0</v>
      </c>
      <c r="BP102">
        <f>+Casos_PN_CORR[[#This Row],[43962]]-Casos_PN_CORR[[#This Row],[43961]]</f>
        <v>0</v>
      </c>
      <c r="BQ102">
        <f>+Casos_PN_CORR[[#This Row],[43963]]-Casos_PN_CORR[[#This Row],[43962]]</f>
        <v>0</v>
      </c>
      <c r="BR102">
        <f>+Casos_PN_CORR[[#This Row],[43964]]-Casos_PN_CORR[[#This Row],[43963]]</f>
        <v>0</v>
      </c>
      <c r="BS102">
        <f>+Casos_PN_CORR[[#This Row],[43965]]-Casos_PN_CORR[[#This Row],[43964]]</f>
        <v>0</v>
      </c>
      <c r="BT102">
        <f>+Casos_PN_CORR[[#This Row],[43966]]-Casos_PN_CORR[[#This Row],[43965]]</f>
        <v>0</v>
      </c>
      <c r="BU102">
        <f>+Casos_PN_CORR[[#This Row],[43967]]-Casos_PN_CORR[[#This Row],[43966]]</f>
        <v>0</v>
      </c>
      <c r="BV102">
        <f>+Casos_PN_CORR[[#This Row],[43968]]-Casos_PN_CORR[[#This Row],[43967]]</f>
        <v>0</v>
      </c>
      <c r="BW102">
        <f>+Casos_PN_CORR[[#This Row],[43969]]-Casos_PN_CORR[[#This Row],[43968]]</f>
        <v>0</v>
      </c>
      <c r="BX102">
        <f>+Casos_PN_CORR[[#This Row],[43970]]-Casos_PN_CORR[[#This Row],[43969]]</f>
        <v>0</v>
      </c>
      <c r="BY102">
        <f>+Casos_PN_CORR[[#This Row],[43971]]-Casos_PN_CORR[[#This Row],[43970]]</f>
        <v>0</v>
      </c>
      <c r="BZ102">
        <f>+Casos_PN_CORR[[#This Row],[43972]]-Casos_PN_CORR[[#This Row],[43971]]</f>
        <v>0</v>
      </c>
      <c r="CA102">
        <f>+Casos_PN_CORR[[#This Row],[43973]]-Casos_PN_CORR[[#This Row],[43972]]</f>
        <v>0</v>
      </c>
      <c r="CB102">
        <f>+Casos_PN_CORR[[#This Row],[43974]]-Casos_PN_CORR[[#This Row],[43973]]</f>
        <v>0</v>
      </c>
      <c r="CC102">
        <f>+Casos_PN_CORR[[#This Row],[43975]]-Casos_PN_CORR[[#This Row],[43974]]</f>
        <v>0</v>
      </c>
      <c r="CD102">
        <f>+Casos_PN_CORR[[#This Row],[43976]]-Casos_PN_CORR[[#This Row],[43975]]</f>
        <v>0</v>
      </c>
      <c r="CE102">
        <f>+Casos_PN_CORR[[#This Row],[43977]]-Casos_PN_CORR[[#This Row],[43976]]</f>
        <v>0</v>
      </c>
      <c r="CF102">
        <f>+Casos_PN_CORR[[#This Row],[43978]]-Casos_PN_CORR[[#This Row],[43977]]</f>
        <v>0</v>
      </c>
      <c r="CG102">
        <f>+Casos_PN_CORR[[#This Row],[43979]]-Casos_PN_CORR[[#This Row],[43978]]</f>
        <v>0</v>
      </c>
      <c r="CH102">
        <f>+Casos_PN_CORR[[#This Row],[43980]]-Casos_PN_CORR[[#This Row],[43979]]</f>
        <v>0</v>
      </c>
      <c r="CI102">
        <f>+Casos_PN_CORR[[#This Row],[43981]]-Casos_PN_CORR[[#This Row],[43980]]</f>
        <v>0</v>
      </c>
      <c r="CJ102">
        <f>+Casos_PN_CORR[[#This Row],[43982]]-Casos_PN_CORR[[#This Row],[43981]]</f>
        <v>0</v>
      </c>
      <c r="CK102">
        <f>+Casos_PN_CORR[[#This Row],[43983]]-Casos_PN_CORR[[#This Row],[43982]]</f>
        <v>0</v>
      </c>
      <c r="CL102">
        <f>+Casos_PN_CORR[[#This Row],[43984]]-Casos_PN_CORR[[#This Row],[43983]]</f>
        <v>0</v>
      </c>
      <c r="CM102">
        <f>+Casos_PN_CORR[[#This Row],[43985]]-Casos_PN_CORR[[#This Row],[43984]]</f>
        <v>0</v>
      </c>
      <c r="CN102">
        <f>+Casos_PN_CORR[[#This Row],[43986]]-Casos_PN_CORR[[#This Row],[43985]]</f>
        <v>0</v>
      </c>
      <c r="CO102">
        <f>+Casos_PN_CORR[[#This Row],[43987]]-Casos_PN_CORR[[#This Row],[43986]]</f>
        <v>12</v>
      </c>
      <c r="CP102">
        <f>+Casos_PN_CORR[[#This Row],[43988]]-Casos_PN_CORR[[#This Row],[43987]]</f>
        <v>0</v>
      </c>
      <c r="CQ102">
        <f>+Casos_PN_CORR[[#This Row],[43989]]-Casos_PN_CORR[[#This Row],[43988]]</f>
        <v>0</v>
      </c>
      <c r="CR102">
        <f>+Casos_PN_CORR[[#This Row],[43990]]-Casos_PN_CORR[[#This Row],[43989]]</f>
        <v>0</v>
      </c>
      <c r="CS102">
        <f>+Casos_PN_CORR[[#This Row],[43991]]-Casos_PN_CORR[[#This Row],[43990]]</f>
        <v>1</v>
      </c>
      <c r="CT102">
        <f>+Casos_PN_CORR[[#This Row],[43992]]-Casos_PN_CORR[[#This Row],[43991]]</f>
        <v>0</v>
      </c>
      <c r="CU102">
        <f>+Casos_PN_CORR[[#This Row],[43993]]-Casos_PN_CORR[[#This Row],[43992]]</f>
        <v>3</v>
      </c>
    </row>
    <row r="103" spans="1:99" x14ac:dyDescent="0.3">
      <c r="A103">
        <v>91104</v>
      </c>
      <c r="B103" s="2" t="s">
        <v>114</v>
      </c>
      <c r="C103" s="2" t="s">
        <v>186</v>
      </c>
      <c r="D103" s="2" t="s">
        <v>487</v>
      </c>
      <c r="E103" s="4">
        <f t="shared" si="1"/>
        <v>15</v>
      </c>
      <c r="F103">
        <f>+Casos_PN_CORR[[#This Row],[43900]]</f>
        <v>0</v>
      </c>
      <c r="G103">
        <f>+Casos_PN_CORR[[#This Row],[43901]]-Casos_PN_CORR[[#This Row],[43900]]</f>
        <v>0</v>
      </c>
      <c r="H103">
        <f>+Casos_PN_CORR[[#This Row],[43902]]-Casos_PN_CORR[[#This Row],[43901]]</f>
        <v>0</v>
      </c>
      <c r="I103">
        <f>+Casos_PN_CORR[[#This Row],[43903]]-Casos_PN_CORR[[#This Row],[43902]]</f>
        <v>0</v>
      </c>
      <c r="J103">
        <f>+Casos_PN_CORR[[#This Row],[43904]]-Casos_PN_CORR[[#This Row],[43903]]</f>
        <v>0</v>
      </c>
      <c r="K103">
        <f>+Casos_PN_CORR[[#This Row],[43905]]-Casos_PN_CORR[[#This Row],[43904]]</f>
        <v>0</v>
      </c>
      <c r="L103">
        <f>+Casos_PN_CORR[[#This Row],[43906]]-Casos_PN_CORR[[#This Row],[43905]]</f>
        <v>0</v>
      </c>
      <c r="M103">
        <f>+Casos_PN_CORR[[#This Row],[43907]]-Casos_PN_CORR[[#This Row],[43906]]</f>
        <v>0</v>
      </c>
      <c r="N103">
        <f>+Casos_PN_CORR[[#This Row],[43908]]-Casos_PN_CORR[[#This Row],[43907]]</f>
        <v>0</v>
      </c>
      <c r="O103">
        <f>+Casos_PN_CORR[[#This Row],[43909]]-Casos_PN_CORR[[#This Row],[43908]]</f>
        <v>0</v>
      </c>
      <c r="P103">
        <f>+Casos_PN_CORR[[#This Row],[43910]]-Casos_PN_CORR[[#This Row],[43909]]</f>
        <v>0</v>
      </c>
      <c r="Q103">
        <f>+Casos_PN_CORR[[#This Row],[43911]]-Casos_PN_CORR[[#This Row],[43910]]</f>
        <v>0</v>
      </c>
      <c r="R103">
        <f>+Casos_PN_CORR[[#This Row],[43912]]-Casos_PN_CORR[[#This Row],[43911]]</f>
        <v>0</v>
      </c>
      <c r="S103">
        <f>+Casos_PN_CORR[[#This Row],[43913]]-Casos_PN_CORR[[#This Row],[43912]]</f>
        <v>0</v>
      </c>
      <c r="T103">
        <f>+Casos_PN_CORR[[#This Row],[43914]]-Casos_PN_CORR[[#This Row],[43913]]</f>
        <v>0</v>
      </c>
      <c r="U103">
        <f>+Casos_PN_CORR[[#This Row],[43915]]-Casos_PN_CORR[[#This Row],[43914]]</f>
        <v>0</v>
      </c>
      <c r="V103">
        <f>+Casos_PN_CORR[[#This Row],[43916]]-Casos_PN_CORR[[#This Row],[43915]]</f>
        <v>0</v>
      </c>
      <c r="W103">
        <f>+Casos_PN_CORR[[#This Row],[43917]]-Casos_PN_CORR[[#This Row],[43916]]</f>
        <v>0</v>
      </c>
      <c r="X103">
        <f>+Casos_PN_CORR[[#This Row],[43918]]-Casos_PN_CORR[[#This Row],[43917]]</f>
        <v>0</v>
      </c>
      <c r="Y103">
        <f>+Casos_PN_CORR[[#This Row],[43919]]-Casos_PN_CORR[[#This Row],[43918]]</f>
        <v>0</v>
      </c>
      <c r="Z103">
        <f>+Casos_PN_CORR[[#This Row],[43920]]-Casos_PN_CORR[[#This Row],[43919]]</f>
        <v>0</v>
      </c>
      <c r="AA103">
        <f>+Casos_PN_CORR[[#This Row],[43921]]-Casos_PN_CORR[[#This Row],[43920]]</f>
        <v>0</v>
      </c>
      <c r="AB103">
        <f>+Casos_PN_CORR[[#This Row],[43922]]-Casos_PN_CORR[[#This Row],[43921]]</f>
        <v>0</v>
      </c>
      <c r="AC103">
        <f>+Casos_PN_CORR[[#This Row],[43923]]-Casos_PN_CORR[[#This Row],[43922]]</f>
        <v>0</v>
      </c>
      <c r="AD103">
        <f>+Casos_PN_CORR[[#This Row],[43924]]-Casos_PN_CORR[[#This Row],[43923]]</f>
        <v>0</v>
      </c>
      <c r="AE103">
        <f>+Casos_PN_CORR[[#This Row],[43925]]-Casos_PN_CORR[[#This Row],[43924]]</f>
        <v>0</v>
      </c>
      <c r="AF103">
        <f>+Casos_PN_CORR[[#This Row],[43926]]-Casos_PN_CORR[[#This Row],[43925]]</f>
        <v>0</v>
      </c>
      <c r="AG103">
        <f>+Casos_PN_CORR[[#This Row],[43927]]-Casos_PN_CORR[[#This Row],[43926]]</f>
        <v>0</v>
      </c>
      <c r="AH103">
        <f>+Casos_PN_CORR[[#This Row],[43928]]-Casos_PN_CORR[[#This Row],[43927]]</f>
        <v>0</v>
      </c>
      <c r="AI103">
        <f>+Casos_PN_CORR[[#This Row],[43929]]-Casos_PN_CORR[[#This Row],[43928]]</f>
        <v>0</v>
      </c>
      <c r="AJ103">
        <f>+Casos_PN_CORR[[#This Row],[43930]]-Casos_PN_CORR[[#This Row],[43929]]</f>
        <v>0</v>
      </c>
      <c r="AK103">
        <f>+Casos_PN_CORR[[#This Row],[43931]]-Casos_PN_CORR[[#This Row],[43930]]</f>
        <v>0</v>
      </c>
      <c r="AL103">
        <f>+Casos_PN_CORR[[#This Row],[43932]]-Casos_PN_CORR[[#This Row],[43931]]</f>
        <v>0</v>
      </c>
      <c r="AM103">
        <f>+Casos_PN_CORR[[#This Row],[43933]]-Casos_PN_CORR[[#This Row],[43932]]</f>
        <v>0</v>
      </c>
      <c r="AN103">
        <f>+Casos_PN_CORR[[#This Row],[43934]]-Casos_PN_CORR[[#This Row],[43933]]</f>
        <v>0</v>
      </c>
      <c r="AO103">
        <f>+Casos_PN_CORR[[#This Row],[43935]]-Casos_PN_CORR[[#This Row],[43934]]</f>
        <v>0</v>
      </c>
      <c r="AP103">
        <f>+Casos_PN_CORR[[#This Row],[43936]]-Casos_PN_CORR[[#This Row],[43935]]</f>
        <v>0</v>
      </c>
      <c r="AQ103">
        <f>+Casos_PN_CORR[[#This Row],[43937]]-Casos_PN_CORR[[#This Row],[43936]]</f>
        <v>0</v>
      </c>
      <c r="AR103">
        <f>+Casos_PN_CORR[[#This Row],[43938]]-Casos_PN_CORR[[#This Row],[43937]]</f>
        <v>0</v>
      </c>
      <c r="AS103">
        <f>+Casos_PN_CORR[[#This Row],[43939]]-Casos_PN_CORR[[#This Row],[43938]]</f>
        <v>0</v>
      </c>
      <c r="AT103">
        <f>+Casos_PN_CORR[[#This Row],[43940]]-Casos_PN_CORR[[#This Row],[43939]]</f>
        <v>0</v>
      </c>
      <c r="AU103">
        <f>+Casos_PN_CORR[[#This Row],[43941]]-Casos_PN_CORR[[#This Row],[43940]]</f>
        <v>0</v>
      </c>
      <c r="AV103">
        <f>+Casos_PN_CORR[[#This Row],[43942]]-Casos_PN_CORR[[#This Row],[43941]]</f>
        <v>0</v>
      </c>
      <c r="AW103">
        <f>+Casos_PN_CORR[[#This Row],[43943]]-Casos_PN_CORR[[#This Row],[43942]]</f>
        <v>0</v>
      </c>
      <c r="AX103">
        <f>+Casos_PN_CORR[[#This Row],[43944]]-Casos_PN_CORR[[#This Row],[43943]]</f>
        <v>0</v>
      </c>
      <c r="AY103">
        <f>+Casos_PN_CORR[[#This Row],[43945]]-Casos_PN_CORR[[#This Row],[43944]]</f>
        <v>0</v>
      </c>
      <c r="AZ103">
        <f>+Casos_PN_CORR[[#This Row],[43946]]-Casos_PN_CORR[[#This Row],[43945]]</f>
        <v>0</v>
      </c>
      <c r="BA103">
        <f>+Casos_PN_CORR[[#This Row],[43947]]-Casos_PN_CORR[[#This Row],[43946]]</f>
        <v>0</v>
      </c>
      <c r="BB103">
        <f>+Casos_PN_CORR[[#This Row],[43948]]-Casos_PN_CORR[[#This Row],[43947]]</f>
        <v>0</v>
      </c>
      <c r="BC103">
        <f>+Casos_PN_CORR[[#This Row],[43949]]-Casos_PN_CORR[[#This Row],[43948]]</f>
        <v>0</v>
      </c>
      <c r="BD103">
        <f>+Casos_PN_CORR[[#This Row],[43950]]-Casos_PN_CORR[[#This Row],[43949]]</f>
        <v>0</v>
      </c>
      <c r="BE103">
        <f>+Casos_PN_CORR[[#This Row],[43951]]-Casos_PN_CORR[[#This Row],[43950]]</f>
        <v>0</v>
      </c>
      <c r="BF103">
        <f>+Casos_PN_CORR[[#This Row],[43952]]-Casos_PN_CORR[[#This Row],[43951]]</f>
        <v>0</v>
      </c>
      <c r="BG103">
        <f>+Casos_PN_CORR[[#This Row],[43953]]-Casos_PN_CORR[[#This Row],[43952]]</f>
        <v>0</v>
      </c>
      <c r="BH103">
        <f>+Casos_PN_CORR[[#This Row],[43954]]-Casos_PN_CORR[[#This Row],[43953]]</f>
        <v>0</v>
      </c>
      <c r="BI103">
        <f>+Casos_PN_CORR[[#This Row],[43955]]-Casos_PN_CORR[[#This Row],[43954]]</f>
        <v>0</v>
      </c>
      <c r="BJ103">
        <f>+Casos_PN_CORR[[#This Row],[43956]]-Casos_PN_CORR[[#This Row],[43955]]</f>
        <v>0</v>
      </c>
      <c r="BK103">
        <f>+Casos_PN_CORR[[#This Row],[43957]]-Casos_PN_CORR[[#This Row],[43956]]</f>
        <v>0</v>
      </c>
      <c r="BL103">
        <f>+Casos_PN_CORR[[#This Row],[43958]]-Casos_PN_CORR[[#This Row],[43957]]</f>
        <v>0</v>
      </c>
      <c r="BM103">
        <f>+Casos_PN_CORR[[#This Row],[43959]]-Casos_PN_CORR[[#This Row],[43958]]</f>
        <v>0</v>
      </c>
      <c r="BN103">
        <f>+Casos_PN_CORR[[#This Row],[43960]]-Casos_PN_CORR[[#This Row],[43959]]</f>
        <v>0</v>
      </c>
      <c r="BO103">
        <f>+Casos_PN_CORR[[#This Row],[43961]]-Casos_PN_CORR[[#This Row],[43960]]</f>
        <v>0</v>
      </c>
      <c r="BP103">
        <f>+Casos_PN_CORR[[#This Row],[43962]]-Casos_PN_CORR[[#This Row],[43961]]</f>
        <v>0</v>
      </c>
      <c r="BQ103">
        <f>+Casos_PN_CORR[[#This Row],[43963]]-Casos_PN_CORR[[#This Row],[43962]]</f>
        <v>0</v>
      </c>
      <c r="BR103">
        <f>+Casos_PN_CORR[[#This Row],[43964]]-Casos_PN_CORR[[#This Row],[43963]]</f>
        <v>0</v>
      </c>
      <c r="BS103">
        <f>+Casos_PN_CORR[[#This Row],[43965]]-Casos_PN_CORR[[#This Row],[43964]]</f>
        <v>0</v>
      </c>
      <c r="BT103">
        <f>+Casos_PN_CORR[[#This Row],[43966]]-Casos_PN_CORR[[#This Row],[43965]]</f>
        <v>0</v>
      </c>
      <c r="BU103">
        <f>+Casos_PN_CORR[[#This Row],[43967]]-Casos_PN_CORR[[#This Row],[43966]]</f>
        <v>0</v>
      </c>
      <c r="BV103">
        <f>+Casos_PN_CORR[[#This Row],[43968]]-Casos_PN_CORR[[#This Row],[43967]]</f>
        <v>0</v>
      </c>
      <c r="BW103">
        <f>+Casos_PN_CORR[[#This Row],[43969]]-Casos_PN_CORR[[#This Row],[43968]]</f>
        <v>0</v>
      </c>
      <c r="BX103">
        <f>+Casos_PN_CORR[[#This Row],[43970]]-Casos_PN_CORR[[#This Row],[43969]]</f>
        <v>0</v>
      </c>
      <c r="BY103">
        <f>+Casos_PN_CORR[[#This Row],[43971]]-Casos_PN_CORR[[#This Row],[43970]]</f>
        <v>0</v>
      </c>
      <c r="BZ103">
        <f>+Casos_PN_CORR[[#This Row],[43972]]-Casos_PN_CORR[[#This Row],[43971]]</f>
        <v>0</v>
      </c>
      <c r="CA103">
        <f>+Casos_PN_CORR[[#This Row],[43973]]-Casos_PN_CORR[[#This Row],[43972]]</f>
        <v>0</v>
      </c>
      <c r="CB103">
        <f>+Casos_PN_CORR[[#This Row],[43974]]-Casos_PN_CORR[[#This Row],[43973]]</f>
        <v>0</v>
      </c>
      <c r="CC103">
        <f>+Casos_PN_CORR[[#This Row],[43975]]-Casos_PN_CORR[[#This Row],[43974]]</f>
        <v>0</v>
      </c>
      <c r="CD103">
        <f>+Casos_PN_CORR[[#This Row],[43976]]-Casos_PN_CORR[[#This Row],[43975]]</f>
        <v>0</v>
      </c>
      <c r="CE103">
        <f>+Casos_PN_CORR[[#This Row],[43977]]-Casos_PN_CORR[[#This Row],[43976]]</f>
        <v>0</v>
      </c>
      <c r="CF103">
        <f>+Casos_PN_CORR[[#This Row],[43978]]-Casos_PN_CORR[[#This Row],[43977]]</f>
        <v>0</v>
      </c>
      <c r="CG103">
        <f>+Casos_PN_CORR[[#This Row],[43979]]-Casos_PN_CORR[[#This Row],[43978]]</f>
        <v>0</v>
      </c>
      <c r="CH103">
        <f>+Casos_PN_CORR[[#This Row],[43980]]-Casos_PN_CORR[[#This Row],[43979]]</f>
        <v>0</v>
      </c>
      <c r="CI103">
        <f>+Casos_PN_CORR[[#This Row],[43981]]-Casos_PN_CORR[[#This Row],[43980]]</f>
        <v>0</v>
      </c>
      <c r="CJ103">
        <f>+Casos_PN_CORR[[#This Row],[43982]]-Casos_PN_CORR[[#This Row],[43981]]</f>
        <v>0</v>
      </c>
      <c r="CK103">
        <f>+Casos_PN_CORR[[#This Row],[43983]]-Casos_PN_CORR[[#This Row],[43982]]</f>
        <v>0</v>
      </c>
      <c r="CL103">
        <f>+Casos_PN_CORR[[#This Row],[43984]]-Casos_PN_CORR[[#This Row],[43983]]</f>
        <v>0</v>
      </c>
      <c r="CM103">
        <f>+Casos_PN_CORR[[#This Row],[43985]]-Casos_PN_CORR[[#This Row],[43984]]</f>
        <v>0</v>
      </c>
      <c r="CN103">
        <f>+Casos_PN_CORR[[#This Row],[43986]]-Casos_PN_CORR[[#This Row],[43985]]</f>
        <v>0</v>
      </c>
      <c r="CO103">
        <f>+Casos_PN_CORR[[#This Row],[43987]]-Casos_PN_CORR[[#This Row],[43986]]</f>
        <v>14</v>
      </c>
      <c r="CP103">
        <f>+Casos_PN_CORR[[#This Row],[43988]]-Casos_PN_CORR[[#This Row],[43987]]</f>
        <v>0</v>
      </c>
      <c r="CQ103">
        <f>+Casos_PN_CORR[[#This Row],[43989]]-Casos_PN_CORR[[#This Row],[43988]]</f>
        <v>0</v>
      </c>
      <c r="CR103">
        <f>+Casos_PN_CORR[[#This Row],[43990]]-Casos_PN_CORR[[#This Row],[43989]]</f>
        <v>0</v>
      </c>
      <c r="CS103">
        <f>+Casos_PN_CORR[[#This Row],[43991]]-Casos_PN_CORR[[#This Row],[43990]]</f>
        <v>1</v>
      </c>
      <c r="CT103">
        <f>+Casos_PN_CORR[[#This Row],[43992]]-Casos_PN_CORR[[#This Row],[43991]]</f>
        <v>0</v>
      </c>
      <c r="CU103">
        <f>+Casos_PN_CORR[[#This Row],[43993]]-Casos_PN_CORR[[#This Row],[43992]]</f>
        <v>0</v>
      </c>
    </row>
    <row r="104" spans="1:99" x14ac:dyDescent="0.3">
      <c r="A104">
        <v>90705</v>
      </c>
      <c r="B104" s="2" t="s">
        <v>114</v>
      </c>
      <c r="C104" s="2" t="s">
        <v>363</v>
      </c>
      <c r="D104" s="2" t="s">
        <v>488</v>
      </c>
      <c r="E104" s="4">
        <f t="shared" si="1"/>
        <v>15</v>
      </c>
      <c r="F104">
        <f>+Casos_PN_CORR[[#This Row],[43900]]</f>
        <v>0</v>
      </c>
      <c r="G104">
        <f>+Casos_PN_CORR[[#This Row],[43901]]-Casos_PN_CORR[[#This Row],[43900]]</f>
        <v>0</v>
      </c>
      <c r="H104">
        <f>+Casos_PN_CORR[[#This Row],[43902]]-Casos_PN_CORR[[#This Row],[43901]]</f>
        <v>0</v>
      </c>
      <c r="I104">
        <f>+Casos_PN_CORR[[#This Row],[43903]]-Casos_PN_CORR[[#This Row],[43902]]</f>
        <v>0</v>
      </c>
      <c r="J104">
        <f>+Casos_PN_CORR[[#This Row],[43904]]-Casos_PN_CORR[[#This Row],[43903]]</f>
        <v>0</v>
      </c>
      <c r="K104">
        <f>+Casos_PN_CORR[[#This Row],[43905]]-Casos_PN_CORR[[#This Row],[43904]]</f>
        <v>0</v>
      </c>
      <c r="L104">
        <f>+Casos_PN_CORR[[#This Row],[43906]]-Casos_PN_CORR[[#This Row],[43905]]</f>
        <v>0</v>
      </c>
      <c r="M104">
        <f>+Casos_PN_CORR[[#This Row],[43907]]-Casos_PN_CORR[[#This Row],[43906]]</f>
        <v>0</v>
      </c>
      <c r="N104">
        <f>+Casos_PN_CORR[[#This Row],[43908]]-Casos_PN_CORR[[#This Row],[43907]]</f>
        <v>0</v>
      </c>
      <c r="O104">
        <f>+Casos_PN_CORR[[#This Row],[43909]]-Casos_PN_CORR[[#This Row],[43908]]</f>
        <v>0</v>
      </c>
      <c r="P104">
        <f>+Casos_PN_CORR[[#This Row],[43910]]-Casos_PN_CORR[[#This Row],[43909]]</f>
        <v>0</v>
      </c>
      <c r="Q104">
        <f>+Casos_PN_CORR[[#This Row],[43911]]-Casos_PN_CORR[[#This Row],[43910]]</f>
        <v>0</v>
      </c>
      <c r="R104">
        <f>+Casos_PN_CORR[[#This Row],[43912]]-Casos_PN_CORR[[#This Row],[43911]]</f>
        <v>0</v>
      </c>
      <c r="S104">
        <f>+Casos_PN_CORR[[#This Row],[43913]]-Casos_PN_CORR[[#This Row],[43912]]</f>
        <v>0</v>
      </c>
      <c r="T104">
        <f>+Casos_PN_CORR[[#This Row],[43914]]-Casos_PN_CORR[[#This Row],[43913]]</f>
        <v>0</v>
      </c>
      <c r="U104">
        <f>+Casos_PN_CORR[[#This Row],[43915]]-Casos_PN_CORR[[#This Row],[43914]]</f>
        <v>0</v>
      </c>
      <c r="V104">
        <f>+Casos_PN_CORR[[#This Row],[43916]]-Casos_PN_CORR[[#This Row],[43915]]</f>
        <v>0</v>
      </c>
      <c r="W104">
        <f>+Casos_PN_CORR[[#This Row],[43917]]-Casos_PN_CORR[[#This Row],[43916]]</f>
        <v>0</v>
      </c>
      <c r="X104">
        <f>+Casos_PN_CORR[[#This Row],[43918]]-Casos_PN_CORR[[#This Row],[43917]]</f>
        <v>0</v>
      </c>
      <c r="Y104">
        <f>+Casos_PN_CORR[[#This Row],[43919]]-Casos_PN_CORR[[#This Row],[43918]]</f>
        <v>0</v>
      </c>
      <c r="Z104">
        <f>+Casos_PN_CORR[[#This Row],[43920]]-Casos_PN_CORR[[#This Row],[43919]]</f>
        <v>0</v>
      </c>
      <c r="AA104">
        <f>+Casos_PN_CORR[[#This Row],[43921]]-Casos_PN_CORR[[#This Row],[43920]]</f>
        <v>0</v>
      </c>
      <c r="AB104">
        <f>+Casos_PN_CORR[[#This Row],[43922]]-Casos_PN_CORR[[#This Row],[43921]]</f>
        <v>0</v>
      </c>
      <c r="AC104">
        <f>+Casos_PN_CORR[[#This Row],[43923]]-Casos_PN_CORR[[#This Row],[43922]]</f>
        <v>0</v>
      </c>
      <c r="AD104">
        <f>+Casos_PN_CORR[[#This Row],[43924]]-Casos_PN_CORR[[#This Row],[43923]]</f>
        <v>0</v>
      </c>
      <c r="AE104">
        <f>+Casos_PN_CORR[[#This Row],[43925]]-Casos_PN_CORR[[#This Row],[43924]]</f>
        <v>0</v>
      </c>
      <c r="AF104">
        <f>+Casos_PN_CORR[[#This Row],[43926]]-Casos_PN_CORR[[#This Row],[43925]]</f>
        <v>0</v>
      </c>
      <c r="AG104">
        <f>+Casos_PN_CORR[[#This Row],[43927]]-Casos_PN_CORR[[#This Row],[43926]]</f>
        <v>0</v>
      </c>
      <c r="AH104">
        <f>+Casos_PN_CORR[[#This Row],[43928]]-Casos_PN_CORR[[#This Row],[43927]]</f>
        <v>0</v>
      </c>
      <c r="AI104">
        <f>+Casos_PN_CORR[[#This Row],[43929]]-Casos_PN_CORR[[#This Row],[43928]]</f>
        <v>0</v>
      </c>
      <c r="AJ104">
        <f>+Casos_PN_CORR[[#This Row],[43930]]-Casos_PN_CORR[[#This Row],[43929]]</f>
        <v>0</v>
      </c>
      <c r="AK104">
        <f>+Casos_PN_CORR[[#This Row],[43931]]-Casos_PN_CORR[[#This Row],[43930]]</f>
        <v>0</v>
      </c>
      <c r="AL104">
        <f>+Casos_PN_CORR[[#This Row],[43932]]-Casos_PN_CORR[[#This Row],[43931]]</f>
        <v>0</v>
      </c>
      <c r="AM104">
        <f>+Casos_PN_CORR[[#This Row],[43933]]-Casos_PN_CORR[[#This Row],[43932]]</f>
        <v>0</v>
      </c>
      <c r="AN104">
        <f>+Casos_PN_CORR[[#This Row],[43934]]-Casos_PN_CORR[[#This Row],[43933]]</f>
        <v>0</v>
      </c>
      <c r="AO104">
        <f>+Casos_PN_CORR[[#This Row],[43935]]-Casos_PN_CORR[[#This Row],[43934]]</f>
        <v>0</v>
      </c>
      <c r="AP104">
        <f>+Casos_PN_CORR[[#This Row],[43936]]-Casos_PN_CORR[[#This Row],[43935]]</f>
        <v>0</v>
      </c>
      <c r="AQ104">
        <f>+Casos_PN_CORR[[#This Row],[43937]]-Casos_PN_CORR[[#This Row],[43936]]</f>
        <v>0</v>
      </c>
      <c r="AR104">
        <f>+Casos_PN_CORR[[#This Row],[43938]]-Casos_PN_CORR[[#This Row],[43937]]</f>
        <v>0</v>
      </c>
      <c r="AS104">
        <f>+Casos_PN_CORR[[#This Row],[43939]]-Casos_PN_CORR[[#This Row],[43938]]</f>
        <v>0</v>
      </c>
      <c r="AT104">
        <f>+Casos_PN_CORR[[#This Row],[43940]]-Casos_PN_CORR[[#This Row],[43939]]</f>
        <v>0</v>
      </c>
      <c r="AU104">
        <f>+Casos_PN_CORR[[#This Row],[43941]]-Casos_PN_CORR[[#This Row],[43940]]</f>
        <v>0</v>
      </c>
      <c r="AV104">
        <f>+Casos_PN_CORR[[#This Row],[43942]]-Casos_PN_CORR[[#This Row],[43941]]</f>
        <v>0</v>
      </c>
      <c r="AW104">
        <f>+Casos_PN_CORR[[#This Row],[43943]]-Casos_PN_CORR[[#This Row],[43942]]</f>
        <v>0</v>
      </c>
      <c r="AX104">
        <f>+Casos_PN_CORR[[#This Row],[43944]]-Casos_PN_CORR[[#This Row],[43943]]</f>
        <v>0</v>
      </c>
      <c r="AY104">
        <f>+Casos_PN_CORR[[#This Row],[43945]]-Casos_PN_CORR[[#This Row],[43944]]</f>
        <v>0</v>
      </c>
      <c r="AZ104">
        <f>+Casos_PN_CORR[[#This Row],[43946]]-Casos_PN_CORR[[#This Row],[43945]]</f>
        <v>0</v>
      </c>
      <c r="BA104">
        <f>+Casos_PN_CORR[[#This Row],[43947]]-Casos_PN_CORR[[#This Row],[43946]]</f>
        <v>0</v>
      </c>
      <c r="BB104">
        <f>+Casos_PN_CORR[[#This Row],[43948]]-Casos_PN_CORR[[#This Row],[43947]]</f>
        <v>0</v>
      </c>
      <c r="BC104">
        <f>+Casos_PN_CORR[[#This Row],[43949]]-Casos_PN_CORR[[#This Row],[43948]]</f>
        <v>0</v>
      </c>
      <c r="BD104">
        <f>+Casos_PN_CORR[[#This Row],[43950]]-Casos_PN_CORR[[#This Row],[43949]]</f>
        <v>0</v>
      </c>
      <c r="BE104">
        <f>+Casos_PN_CORR[[#This Row],[43951]]-Casos_PN_CORR[[#This Row],[43950]]</f>
        <v>0</v>
      </c>
      <c r="BF104">
        <f>+Casos_PN_CORR[[#This Row],[43952]]-Casos_PN_CORR[[#This Row],[43951]]</f>
        <v>0</v>
      </c>
      <c r="BG104">
        <f>+Casos_PN_CORR[[#This Row],[43953]]-Casos_PN_CORR[[#This Row],[43952]]</f>
        <v>0</v>
      </c>
      <c r="BH104">
        <f>+Casos_PN_CORR[[#This Row],[43954]]-Casos_PN_CORR[[#This Row],[43953]]</f>
        <v>0</v>
      </c>
      <c r="BI104">
        <f>+Casos_PN_CORR[[#This Row],[43955]]-Casos_PN_CORR[[#This Row],[43954]]</f>
        <v>0</v>
      </c>
      <c r="BJ104">
        <f>+Casos_PN_CORR[[#This Row],[43956]]-Casos_PN_CORR[[#This Row],[43955]]</f>
        <v>0</v>
      </c>
      <c r="BK104">
        <f>+Casos_PN_CORR[[#This Row],[43957]]-Casos_PN_CORR[[#This Row],[43956]]</f>
        <v>0</v>
      </c>
      <c r="BL104">
        <f>+Casos_PN_CORR[[#This Row],[43958]]-Casos_PN_CORR[[#This Row],[43957]]</f>
        <v>0</v>
      </c>
      <c r="BM104">
        <f>+Casos_PN_CORR[[#This Row],[43959]]-Casos_PN_CORR[[#This Row],[43958]]</f>
        <v>0</v>
      </c>
      <c r="BN104">
        <f>+Casos_PN_CORR[[#This Row],[43960]]-Casos_PN_CORR[[#This Row],[43959]]</f>
        <v>0</v>
      </c>
      <c r="BO104">
        <f>+Casos_PN_CORR[[#This Row],[43961]]-Casos_PN_CORR[[#This Row],[43960]]</f>
        <v>0</v>
      </c>
      <c r="BP104">
        <f>+Casos_PN_CORR[[#This Row],[43962]]-Casos_PN_CORR[[#This Row],[43961]]</f>
        <v>0</v>
      </c>
      <c r="BQ104">
        <f>+Casos_PN_CORR[[#This Row],[43963]]-Casos_PN_CORR[[#This Row],[43962]]</f>
        <v>0</v>
      </c>
      <c r="BR104">
        <f>+Casos_PN_CORR[[#This Row],[43964]]-Casos_PN_CORR[[#This Row],[43963]]</f>
        <v>0</v>
      </c>
      <c r="BS104">
        <f>+Casos_PN_CORR[[#This Row],[43965]]-Casos_PN_CORR[[#This Row],[43964]]</f>
        <v>0</v>
      </c>
      <c r="BT104">
        <f>+Casos_PN_CORR[[#This Row],[43966]]-Casos_PN_CORR[[#This Row],[43965]]</f>
        <v>0</v>
      </c>
      <c r="BU104">
        <f>+Casos_PN_CORR[[#This Row],[43967]]-Casos_PN_CORR[[#This Row],[43966]]</f>
        <v>0</v>
      </c>
      <c r="BV104">
        <f>+Casos_PN_CORR[[#This Row],[43968]]-Casos_PN_CORR[[#This Row],[43967]]</f>
        <v>0</v>
      </c>
      <c r="BW104">
        <f>+Casos_PN_CORR[[#This Row],[43969]]-Casos_PN_CORR[[#This Row],[43968]]</f>
        <v>0</v>
      </c>
      <c r="BX104">
        <f>+Casos_PN_CORR[[#This Row],[43970]]-Casos_PN_CORR[[#This Row],[43969]]</f>
        <v>0</v>
      </c>
      <c r="BY104">
        <f>+Casos_PN_CORR[[#This Row],[43971]]-Casos_PN_CORR[[#This Row],[43970]]</f>
        <v>0</v>
      </c>
      <c r="BZ104">
        <f>+Casos_PN_CORR[[#This Row],[43972]]-Casos_PN_CORR[[#This Row],[43971]]</f>
        <v>0</v>
      </c>
      <c r="CA104">
        <f>+Casos_PN_CORR[[#This Row],[43973]]-Casos_PN_CORR[[#This Row],[43972]]</f>
        <v>0</v>
      </c>
      <c r="CB104">
        <f>+Casos_PN_CORR[[#This Row],[43974]]-Casos_PN_CORR[[#This Row],[43973]]</f>
        <v>0</v>
      </c>
      <c r="CC104">
        <f>+Casos_PN_CORR[[#This Row],[43975]]-Casos_PN_CORR[[#This Row],[43974]]</f>
        <v>0</v>
      </c>
      <c r="CD104">
        <f>+Casos_PN_CORR[[#This Row],[43976]]-Casos_PN_CORR[[#This Row],[43975]]</f>
        <v>0</v>
      </c>
      <c r="CE104">
        <f>+Casos_PN_CORR[[#This Row],[43977]]-Casos_PN_CORR[[#This Row],[43976]]</f>
        <v>0</v>
      </c>
      <c r="CF104">
        <f>+Casos_PN_CORR[[#This Row],[43978]]-Casos_PN_CORR[[#This Row],[43977]]</f>
        <v>0</v>
      </c>
      <c r="CG104">
        <f>+Casos_PN_CORR[[#This Row],[43979]]-Casos_PN_CORR[[#This Row],[43978]]</f>
        <v>0</v>
      </c>
      <c r="CH104">
        <f>+Casos_PN_CORR[[#This Row],[43980]]-Casos_PN_CORR[[#This Row],[43979]]</f>
        <v>0</v>
      </c>
      <c r="CI104">
        <f>+Casos_PN_CORR[[#This Row],[43981]]-Casos_PN_CORR[[#This Row],[43980]]</f>
        <v>0</v>
      </c>
      <c r="CJ104">
        <f>+Casos_PN_CORR[[#This Row],[43982]]-Casos_PN_CORR[[#This Row],[43981]]</f>
        <v>0</v>
      </c>
      <c r="CK104">
        <f>+Casos_PN_CORR[[#This Row],[43983]]-Casos_PN_CORR[[#This Row],[43982]]</f>
        <v>0</v>
      </c>
      <c r="CL104">
        <f>+Casos_PN_CORR[[#This Row],[43984]]-Casos_PN_CORR[[#This Row],[43983]]</f>
        <v>0</v>
      </c>
      <c r="CM104">
        <f>+Casos_PN_CORR[[#This Row],[43985]]-Casos_PN_CORR[[#This Row],[43984]]</f>
        <v>0</v>
      </c>
      <c r="CN104">
        <f>+Casos_PN_CORR[[#This Row],[43986]]-Casos_PN_CORR[[#This Row],[43985]]</f>
        <v>0</v>
      </c>
      <c r="CO104">
        <f>+Casos_PN_CORR[[#This Row],[43987]]-Casos_PN_CORR[[#This Row],[43986]]</f>
        <v>12</v>
      </c>
      <c r="CP104">
        <f>+Casos_PN_CORR[[#This Row],[43988]]-Casos_PN_CORR[[#This Row],[43987]]</f>
        <v>0</v>
      </c>
      <c r="CQ104">
        <f>+Casos_PN_CORR[[#This Row],[43989]]-Casos_PN_CORR[[#This Row],[43988]]</f>
        <v>0</v>
      </c>
      <c r="CR104">
        <f>+Casos_PN_CORR[[#This Row],[43990]]-Casos_PN_CORR[[#This Row],[43989]]</f>
        <v>0</v>
      </c>
      <c r="CS104">
        <f>+Casos_PN_CORR[[#This Row],[43991]]-Casos_PN_CORR[[#This Row],[43990]]</f>
        <v>2</v>
      </c>
      <c r="CT104">
        <f>+Casos_PN_CORR[[#This Row],[43992]]-Casos_PN_CORR[[#This Row],[43991]]</f>
        <v>0</v>
      </c>
      <c r="CU104">
        <f>+Casos_PN_CORR[[#This Row],[43993]]-Casos_PN_CORR[[#This Row],[43992]]</f>
        <v>1</v>
      </c>
    </row>
    <row r="105" spans="1:99" x14ac:dyDescent="0.3">
      <c r="A105">
        <v>10103</v>
      </c>
      <c r="B105" s="2" t="s">
        <v>163</v>
      </c>
      <c r="C105" s="2" t="s">
        <v>163</v>
      </c>
      <c r="D105" s="2" t="s">
        <v>489</v>
      </c>
      <c r="E105" s="4">
        <f t="shared" si="1"/>
        <v>15</v>
      </c>
      <c r="F105">
        <f>+Casos_PN_CORR[[#This Row],[43900]]</f>
        <v>0</v>
      </c>
      <c r="G105">
        <f>+Casos_PN_CORR[[#This Row],[43901]]-Casos_PN_CORR[[#This Row],[43900]]</f>
        <v>0</v>
      </c>
      <c r="H105">
        <f>+Casos_PN_CORR[[#This Row],[43902]]-Casos_PN_CORR[[#This Row],[43901]]</f>
        <v>0</v>
      </c>
      <c r="I105">
        <f>+Casos_PN_CORR[[#This Row],[43903]]-Casos_PN_CORR[[#This Row],[43902]]</f>
        <v>0</v>
      </c>
      <c r="J105">
        <f>+Casos_PN_CORR[[#This Row],[43904]]-Casos_PN_CORR[[#This Row],[43903]]</f>
        <v>0</v>
      </c>
      <c r="K105">
        <f>+Casos_PN_CORR[[#This Row],[43905]]-Casos_PN_CORR[[#This Row],[43904]]</f>
        <v>0</v>
      </c>
      <c r="L105">
        <f>+Casos_PN_CORR[[#This Row],[43906]]-Casos_PN_CORR[[#This Row],[43905]]</f>
        <v>0</v>
      </c>
      <c r="M105">
        <f>+Casos_PN_CORR[[#This Row],[43907]]-Casos_PN_CORR[[#This Row],[43906]]</f>
        <v>0</v>
      </c>
      <c r="N105">
        <f>+Casos_PN_CORR[[#This Row],[43908]]-Casos_PN_CORR[[#This Row],[43907]]</f>
        <v>0</v>
      </c>
      <c r="O105">
        <f>+Casos_PN_CORR[[#This Row],[43909]]-Casos_PN_CORR[[#This Row],[43908]]</f>
        <v>0</v>
      </c>
      <c r="P105">
        <f>+Casos_PN_CORR[[#This Row],[43910]]-Casos_PN_CORR[[#This Row],[43909]]</f>
        <v>0</v>
      </c>
      <c r="Q105">
        <f>+Casos_PN_CORR[[#This Row],[43911]]-Casos_PN_CORR[[#This Row],[43910]]</f>
        <v>0</v>
      </c>
      <c r="R105">
        <f>+Casos_PN_CORR[[#This Row],[43912]]-Casos_PN_CORR[[#This Row],[43911]]</f>
        <v>0</v>
      </c>
      <c r="S105">
        <f>+Casos_PN_CORR[[#This Row],[43913]]-Casos_PN_CORR[[#This Row],[43912]]</f>
        <v>0</v>
      </c>
      <c r="T105">
        <f>+Casos_PN_CORR[[#This Row],[43914]]-Casos_PN_CORR[[#This Row],[43913]]</f>
        <v>0</v>
      </c>
      <c r="U105">
        <f>+Casos_PN_CORR[[#This Row],[43915]]-Casos_PN_CORR[[#This Row],[43914]]</f>
        <v>0</v>
      </c>
      <c r="V105">
        <f>+Casos_PN_CORR[[#This Row],[43916]]-Casos_PN_CORR[[#This Row],[43915]]</f>
        <v>0</v>
      </c>
      <c r="W105">
        <f>+Casos_PN_CORR[[#This Row],[43917]]-Casos_PN_CORR[[#This Row],[43916]]</f>
        <v>0</v>
      </c>
      <c r="X105">
        <f>+Casos_PN_CORR[[#This Row],[43918]]-Casos_PN_CORR[[#This Row],[43917]]</f>
        <v>0</v>
      </c>
      <c r="Y105">
        <f>+Casos_PN_CORR[[#This Row],[43919]]-Casos_PN_CORR[[#This Row],[43918]]</f>
        <v>0</v>
      </c>
      <c r="Z105">
        <f>+Casos_PN_CORR[[#This Row],[43920]]-Casos_PN_CORR[[#This Row],[43919]]</f>
        <v>0</v>
      </c>
      <c r="AA105">
        <f>+Casos_PN_CORR[[#This Row],[43921]]-Casos_PN_CORR[[#This Row],[43920]]</f>
        <v>0</v>
      </c>
      <c r="AB105">
        <f>+Casos_PN_CORR[[#This Row],[43922]]-Casos_PN_CORR[[#This Row],[43921]]</f>
        <v>0</v>
      </c>
      <c r="AC105">
        <f>+Casos_PN_CORR[[#This Row],[43923]]-Casos_PN_CORR[[#This Row],[43922]]</f>
        <v>0</v>
      </c>
      <c r="AD105">
        <f>+Casos_PN_CORR[[#This Row],[43924]]-Casos_PN_CORR[[#This Row],[43923]]</f>
        <v>0</v>
      </c>
      <c r="AE105">
        <f>+Casos_PN_CORR[[#This Row],[43925]]-Casos_PN_CORR[[#This Row],[43924]]</f>
        <v>0</v>
      </c>
      <c r="AF105">
        <f>+Casos_PN_CORR[[#This Row],[43926]]-Casos_PN_CORR[[#This Row],[43925]]</f>
        <v>0</v>
      </c>
      <c r="AG105">
        <f>+Casos_PN_CORR[[#This Row],[43927]]-Casos_PN_CORR[[#This Row],[43926]]</f>
        <v>0</v>
      </c>
      <c r="AH105">
        <f>+Casos_PN_CORR[[#This Row],[43928]]-Casos_PN_CORR[[#This Row],[43927]]</f>
        <v>0</v>
      </c>
      <c r="AI105">
        <f>+Casos_PN_CORR[[#This Row],[43929]]-Casos_PN_CORR[[#This Row],[43928]]</f>
        <v>0</v>
      </c>
      <c r="AJ105">
        <f>+Casos_PN_CORR[[#This Row],[43930]]-Casos_PN_CORR[[#This Row],[43929]]</f>
        <v>0</v>
      </c>
      <c r="AK105">
        <f>+Casos_PN_CORR[[#This Row],[43931]]-Casos_PN_CORR[[#This Row],[43930]]</f>
        <v>0</v>
      </c>
      <c r="AL105">
        <f>+Casos_PN_CORR[[#This Row],[43932]]-Casos_PN_CORR[[#This Row],[43931]]</f>
        <v>0</v>
      </c>
      <c r="AM105">
        <f>+Casos_PN_CORR[[#This Row],[43933]]-Casos_PN_CORR[[#This Row],[43932]]</f>
        <v>0</v>
      </c>
      <c r="AN105">
        <f>+Casos_PN_CORR[[#This Row],[43934]]-Casos_PN_CORR[[#This Row],[43933]]</f>
        <v>0</v>
      </c>
      <c r="AO105">
        <f>+Casos_PN_CORR[[#This Row],[43935]]-Casos_PN_CORR[[#This Row],[43934]]</f>
        <v>0</v>
      </c>
      <c r="AP105">
        <f>+Casos_PN_CORR[[#This Row],[43936]]-Casos_PN_CORR[[#This Row],[43935]]</f>
        <v>0</v>
      </c>
      <c r="AQ105">
        <f>+Casos_PN_CORR[[#This Row],[43937]]-Casos_PN_CORR[[#This Row],[43936]]</f>
        <v>0</v>
      </c>
      <c r="AR105">
        <f>+Casos_PN_CORR[[#This Row],[43938]]-Casos_PN_CORR[[#This Row],[43937]]</f>
        <v>0</v>
      </c>
      <c r="AS105">
        <f>+Casos_PN_CORR[[#This Row],[43939]]-Casos_PN_CORR[[#This Row],[43938]]</f>
        <v>0</v>
      </c>
      <c r="AT105">
        <f>+Casos_PN_CORR[[#This Row],[43940]]-Casos_PN_CORR[[#This Row],[43939]]</f>
        <v>0</v>
      </c>
      <c r="AU105">
        <f>+Casos_PN_CORR[[#This Row],[43941]]-Casos_PN_CORR[[#This Row],[43940]]</f>
        <v>0</v>
      </c>
      <c r="AV105">
        <f>+Casos_PN_CORR[[#This Row],[43942]]-Casos_PN_CORR[[#This Row],[43941]]</f>
        <v>0</v>
      </c>
      <c r="AW105">
        <f>+Casos_PN_CORR[[#This Row],[43943]]-Casos_PN_CORR[[#This Row],[43942]]</f>
        <v>0</v>
      </c>
      <c r="AX105">
        <f>+Casos_PN_CORR[[#This Row],[43944]]-Casos_PN_CORR[[#This Row],[43943]]</f>
        <v>0</v>
      </c>
      <c r="AY105">
        <f>+Casos_PN_CORR[[#This Row],[43945]]-Casos_PN_CORR[[#This Row],[43944]]</f>
        <v>0</v>
      </c>
      <c r="AZ105">
        <f>+Casos_PN_CORR[[#This Row],[43946]]-Casos_PN_CORR[[#This Row],[43945]]</f>
        <v>0</v>
      </c>
      <c r="BA105">
        <f>+Casos_PN_CORR[[#This Row],[43947]]-Casos_PN_CORR[[#This Row],[43946]]</f>
        <v>0</v>
      </c>
      <c r="BB105">
        <f>+Casos_PN_CORR[[#This Row],[43948]]-Casos_PN_CORR[[#This Row],[43947]]</f>
        <v>0</v>
      </c>
      <c r="BC105">
        <f>+Casos_PN_CORR[[#This Row],[43949]]-Casos_PN_CORR[[#This Row],[43948]]</f>
        <v>0</v>
      </c>
      <c r="BD105">
        <f>+Casos_PN_CORR[[#This Row],[43950]]-Casos_PN_CORR[[#This Row],[43949]]</f>
        <v>0</v>
      </c>
      <c r="BE105">
        <f>+Casos_PN_CORR[[#This Row],[43951]]-Casos_PN_CORR[[#This Row],[43950]]</f>
        <v>0</v>
      </c>
      <c r="BF105">
        <f>+Casos_PN_CORR[[#This Row],[43952]]-Casos_PN_CORR[[#This Row],[43951]]</f>
        <v>0</v>
      </c>
      <c r="BG105">
        <f>+Casos_PN_CORR[[#This Row],[43953]]-Casos_PN_CORR[[#This Row],[43952]]</f>
        <v>0</v>
      </c>
      <c r="BH105">
        <f>+Casos_PN_CORR[[#This Row],[43954]]-Casos_PN_CORR[[#This Row],[43953]]</f>
        <v>0</v>
      </c>
      <c r="BI105">
        <f>+Casos_PN_CORR[[#This Row],[43955]]-Casos_PN_CORR[[#This Row],[43954]]</f>
        <v>0</v>
      </c>
      <c r="BJ105">
        <f>+Casos_PN_CORR[[#This Row],[43956]]-Casos_PN_CORR[[#This Row],[43955]]</f>
        <v>0</v>
      </c>
      <c r="BK105">
        <f>+Casos_PN_CORR[[#This Row],[43957]]-Casos_PN_CORR[[#This Row],[43956]]</f>
        <v>0</v>
      </c>
      <c r="BL105">
        <f>+Casos_PN_CORR[[#This Row],[43958]]-Casos_PN_CORR[[#This Row],[43957]]</f>
        <v>0</v>
      </c>
      <c r="BM105">
        <f>+Casos_PN_CORR[[#This Row],[43959]]-Casos_PN_CORR[[#This Row],[43958]]</f>
        <v>0</v>
      </c>
      <c r="BN105">
        <f>+Casos_PN_CORR[[#This Row],[43960]]-Casos_PN_CORR[[#This Row],[43959]]</f>
        <v>0</v>
      </c>
      <c r="BO105">
        <f>+Casos_PN_CORR[[#This Row],[43961]]-Casos_PN_CORR[[#This Row],[43960]]</f>
        <v>0</v>
      </c>
      <c r="BP105">
        <f>+Casos_PN_CORR[[#This Row],[43962]]-Casos_PN_CORR[[#This Row],[43961]]</f>
        <v>0</v>
      </c>
      <c r="BQ105">
        <f>+Casos_PN_CORR[[#This Row],[43963]]-Casos_PN_CORR[[#This Row],[43962]]</f>
        <v>0</v>
      </c>
      <c r="BR105">
        <f>+Casos_PN_CORR[[#This Row],[43964]]-Casos_PN_CORR[[#This Row],[43963]]</f>
        <v>0</v>
      </c>
      <c r="BS105">
        <f>+Casos_PN_CORR[[#This Row],[43965]]-Casos_PN_CORR[[#This Row],[43964]]</f>
        <v>0</v>
      </c>
      <c r="BT105">
        <f>+Casos_PN_CORR[[#This Row],[43966]]-Casos_PN_CORR[[#This Row],[43965]]</f>
        <v>0</v>
      </c>
      <c r="BU105">
        <f>+Casos_PN_CORR[[#This Row],[43967]]-Casos_PN_CORR[[#This Row],[43966]]</f>
        <v>0</v>
      </c>
      <c r="BV105">
        <f>+Casos_PN_CORR[[#This Row],[43968]]-Casos_PN_CORR[[#This Row],[43967]]</f>
        <v>0</v>
      </c>
      <c r="BW105">
        <f>+Casos_PN_CORR[[#This Row],[43969]]-Casos_PN_CORR[[#This Row],[43968]]</f>
        <v>0</v>
      </c>
      <c r="BX105">
        <f>+Casos_PN_CORR[[#This Row],[43970]]-Casos_PN_CORR[[#This Row],[43969]]</f>
        <v>0</v>
      </c>
      <c r="BY105">
        <f>+Casos_PN_CORR[[#This Row],[43971]]-Casos_PN_CORR[[#This Row],[43970]]</f>
        <v>0</v>
      </c>
      <c r="BZ105">
        <f>+Casos_PN_CORR[[#This Row],[43972]]-Casos_PN_CORR[[#This Row],[43971]]</f>
        <v>0</v>
      </c>
      <c r="CA105">
        <f>+Casos_PN_CORR[[#This Row],[43973]]-Casos_PN_CORR[[#This Row],[43972]]</f>
        <v>0</v>
      </c>
      <c r="CB105">
        <f>+Casos_PN_CORR[[#This Row],[43974]]-Casos_PN_CORR[[#This Row],[43973]]</f>
        <v>0</v>
      </c>
      <c r="CC105">
        <f>+Casos_PN_CORR[[#This Row],[43975]]-Casos_PN_CORR[[#This Row],[43974]]</f>
        <v>0</v>
      </c>
      <c r="CD105">
        <f>+Casos_PN_CORR[[#This Row],[43976]]-Casos_PN_CORR[[#This Row],[43975]]</f>
        <v>0</v>
      </c>
      <c r="CE105">
        <f>+Casos_PN_CORR[[#This Row],[43977]]-Casos_PN_CORR[[#This Row],[43976]]</f>
        <v>0</v>
      </c>
      <c r="CF105">
        <f>+Casos_PN_CORR[[#This Row],[43978]]-Casos_PN_CORR[[#This Row],[43977]]</f>
        <v>0</v>
      </c>
      <c r="CG105">
        <f>+Casos_PN_CORR[[#This Row],[43979]]-Casos_PN_CORR[[#This Row],[43978]]</f>
        <v>0</v>
      </c>
      <c r="CH105">
        <f>+Casos_PN_CORR[[#This Row],[43980]]-Casos_PN_CORR[[#This Row],[43979]]</f>
        <v>0</v>
      </c>
      <c r="CI105">
        <f>+Casos_PN_CORR[[#This Row],[43981]]-Casos_PN_CORR[[#This Row],[43980]]</f>
        <v>0</v>
      </c>
      <c r="CJ105">
        <f>+Casos_PN_CORR[[#This Row],[43982]]-Casos_PN_CORR[[#This Row],[43981]]</f>
        <v>0</v>
      </c>
      <c r="CK105">
        <f>+Casos_PN_CORR[[#This Row],[43983]]-Casos_PN_CORR[[#This Row],[43982]]</f>
        <v>0</v>
      </c>
      <c r="CL105">
        <f>+Casos_PN_CORR[[#This Row],[43984]]-Casos_PN_CORR[[#This Row],[43983]]</f>
        <v>0</v>
      </c>
      <c r="CM105">
        <f>+Casos_PN_CORR[[#This Row],[43985]]-Casos_PN_CORR[[#This Row],[43984]]</f>
        <v>0</v>
      </c>
      <c r="CN105">
        <f>+Casos_PN_CORR[[#This Row],[43986]]-Casos_PN_CORR[[#This Row],[43985]]</f>
        <v>0</v>
      </c>
      <c r="CO105">
        <f>+Casos_PN_CORR[[#This Row],[43987]]-Casos_PN_CORR[[#This Row],[43986]]</f>
        <v>12</v>
      </c>
      <c r="CP105">
        <f>+Casos_PN_CORR[[#This Row],[43988]]-Casos_PN_CORR[[#This Row],[43987]]</f>
        <v>0</v>
      </c>
      <c r="CQ105">
        <f>+Casos_PN_CORR[[#This Row],[43989]]-Casos_PN_CORR[[#This Row],[43988]]</f>
        <v>0</v>
      </c>
      <c r="CR105">
        <f>+Casos_PN_CORR[[#This Row],[43990]]-Casos_PN_CORR[[#This Row],[43989]]</f>
        <v>0</v>
      </c>
      <c r="CS105">
        <f>+Casos_PN_CORR[[#This Row],[43991]]-Casos_PN_CORR[[#This Row],[43990]]</f>
        <v>0</v>
      </c>
      <c r="CT105">
        <f>+Casos_PN_CORR[[#This Row],[43992]]-Casos_PN_CORR[[#This Row],[43991]]</f>
        <v>0</v>
      </c>
      <c r="CU105">
        <f>+Casos_PN_CORR[[#This Row],[43993]]-Casos_PN_CORR[[#This Row],[43992]]</f>
        <v>3</v>
      </c>
    </row>
    <row r="106" spans="1:99" x14ac:dyDescent="0.3">
      <c r="A106">
        <v>90606</v>
      </c>
      <c r="B106" s="2" t="s">
        <v>114</v>
      </c>
      <c r="C106" s="2" t="s">
        <v>302</v>
      </c>
      <c r="D106" s="2" t="s">
        <v>490</v>
      </c>
      <c r="E106" s="4">
        <f t="shared" si="1"/>
        <v>15</v>
      </c>
      <c r="F106">
        <f>+Casos_PN_CORR[[#This Row],[43900]]</f>
        <v>0</v>
      </c>
      <c r="G106">
        <f>+Casos_PN_CORR[[#This Row],[43901]]-Casos_PN_CORR[[#This Row],[43900]]</f>
        <v>0</v>
      </c>
      <c r="H106">
        <f>+Casos_PN_CORR[[#This Row],[43902]]-Casos_PN_CORR[[#This Row],[43901]]</f>
        <v>0</v>
      </c>
      <c r="I106">
        <f>+Casos_PN_CORR[[#This Row],[43903]]-Casos_PN_CORR[[#This Row],[43902]]</f>
        <v>0</v>
      </c>
      <c r="J106">
        <f>+Casos_PN_CORR[[#This Row],[43904]]-Casos_PN_CORR[[#This Row],[43903]]</f>
        <v>0</v>
      </c>
      <c r="K106">
        <f>+Casos_PN_CORR[[#This Row],[43905]]-Casos_PN_CORR[[#This Row],[43904]]</f>
        <v>0</v>
      </c>
      <c r="L106">
        <f>+Casos_PN_CORR[[#This Row],[43906]]-Casos_PN_CORR[[#This Row],[43905]]</f>
        <v>0</v>
      </c>
      <c r="M106">
        <f>+Casos_PN_CORR[[#This Row],[43907]]-Casos_PN_CORR[[#This Row],[43906]]</f>
        <v>0</v>
      </c>
      <c r="N106">
        <f>+Casos_PN_CORR[[#This Row],[43908]]-Casos_PN_CORR[[#This Row],[43907]]</f>
        <v>0</v>
      </c>
      <c r="O106">
        <f>+Casos_PN_CORR[[#This Row],[43909]]-Casos_PN_CORR[[#This Row],[43908]]</f>
        <v>0</v>
      </c>
      <c r="P106">
        <f>+Casos_PN_CORR[[#This Row],[43910]]-Casos_PN_CORR[[#This Row],[43909]]</f>
        <v>0</v>
      </c>
      <c r="Q106">
        <f>+Casos_PN_CORR[[#This Row],[43911]]-Casos_PN_CORR[[#This Row],[43910]]</f>
        <v>0</v>
      </c>
      <c r="R106">
        <f>+Casos_PN_CORR[[#This Row],[43912]]-Casos_PN_CORR[[#This Row],[43911]]</f>
        <v>0</v>
      </c>
      <c r="S106">
        <f>+Casos_PN_CORR[[#This Row],[43913]]-Casos_PN_CORR[[#This Row],[43912]]</f>
        <v>0</v>
      </c>
      <c r="T106">
        <f>+Casos_PN_CORR[[#This Row],[43914]]-Casos_PN_CORR[[#This Row],[43913]]</f>
        <v>0</v>
      </c>
      <c r="U106">
        <f>+Casos_PN_CORR[[#This Row],[43915]]-Casos_PN_CORR[[#This Row],[43914]]</f>
        <v>0</v>
      </c>
      <c r="V106">
        <f>+Casos_PN_CORR[[#This Row],[43916]]-Casos_PN_CORR[[#This Row],[43915]]</f>
        <v>0</v>
      </c>
      <c r="W106">
        <f>+Casos_PN_CORR[[#This Row],[43917]]-Casos_PN_CORR[[#This Row],[43916]]</f>
        <v>0</v>
      </c>
      <c r="X106">
        <f>+Casos_PN_CORR[[#This Row],[43918]]-Casos_PN_CORR[[#This Row],[43917]]</f>
        <v>0</v>
      </c>
      <c r="Y106">
        <f>+Casos_PN_CORR[[#This Row],[43919]]-Casos_PN_CORR[[#This Row],[43918]]</f>
        <v>0</v>
      </c>
      <c r="Z106">
        <f>+Casos_PN_CORR[[#This Row],[43920]]-Casos_PN_CORR[[#This Row],[43919]]</f>
        <v>0</v>
      </c>
      <c r="AA106">
        <f>+Casos_PN_CORR[[#This Row],[43921]]-Casos_PN_CORR[[#This Row],[43920]]</f>
        <v>0</v>
      </c>
      <c r="AB106">
        <f>+Casos_PN_CORR[[#This Row],[43922]]-Casos_PN_CORR[[#This Row],[43921]]</f>
        <v>0</v>
      </c>
      <c r="AC106">
        <f>+Casos_PN_CORR[[#This Row],[43923]]-Casos_PN_CORR[[#This Row],[43922]]</f>
        <v>0</v>
      </c>
      <c r="AD106">
        <f>+Casos_PN_CORR[[#This Row],[43924]]-Casos_PN_CORR[[#This Row],[43923]]</f>
        <v>0</v>
      </c>
      <c r="AE106">
        <f>+Casos_PN_CORR[[#This Row],[43925]]-Casos_PN_CORR[[#This Row],[43924]]</f>
        <v>0</v>
      </c>
      <c r="AF106">
        <f>+Casos_PN_CORR[[#This Row],[43926]]-Casos_PN_CORR[[#This Row],[43925]]</f>
        <v>0</v>
      </c>
      <c r="AG106">
        <f>+Casos_PN_CORR[[#This Row],[43927]]-Casos_PN_CORR[[#This Row],[43926]]</f>
        <v>0</v>
      </c>
      <c r="AH106">
        <f>+Casos_PN_CORR[[#This Row],[43928]]-Casos_PN_CORR[[#This Row],[43927]]</f>
        <v>0</v>
      </c>
      <c r="AI106">
        <f>+Casos_PN_CORR[[#This Row],[43929]]-Casos_PN_CORR[[#This Row],[43928]]</f>
        <v>0</v>
      </c>
      <c r="AJ106">
        <f>+Casos_PN_CORR[[#This Row],[43930]]-Casos_PN_CORR[[#This Row],[43929]]</f>
        <v>0</v>
      </c>
      <c r="AK106">
        <f>+Casos_PN_CORR[[#This Row],[43931]]-Casos_PN_CORR[[#This Row],[43930]]</f>
        <v>0</v>
      </c>
      <c r="AL106">
        <f>+Casos_PN_CORR[[#This Row],[43932]]-Casos_PN_CORR[[#This Row],[43931]]</f>
        <v>0</v>
      </c>
      <c r="AM106">
        <f>+Casos_PN_CORR[[#This Row],[43933]]-Casos_PN_CORR[[#This Row],[43932]]</f>
        <v>0</v>
      </c>
      <c r="AN106">
        <f>+Casos_PN_CORR[[#This Row],[43934]]-Casos_PN_CORR[[#This Row],[43933]]</f>
        <v>0</v>
      </c>
      <c r="AO106">
        <f>+Casos_PN_CORR[[#This Row],[43935]]-Casos_PN_CORR[[#This Row],[43934]]</f>
        <v>0</v>
      </c>
      <c r="AP106">
        <f>+Casos_PN_CORR[[#This Row],[43936]]-Casos_PN_CORR[[#This Row],[43935]]</f>
        <v>0</v>
      </c>
      <c r="AQ106">
        <f>+Casos_PN_CORR[[#This Row],[43937]]-Casos_PN_CORR[[#This Row],[43936]]</f>
        <v>0</v>
      </c>
      <c r="AR106">
        <f>+Casos_PN_CORR[[#This Row],[43938]]-Casos_PN_CORR[[#This Row],[43937]]</f>
        <v>0</v>
      </c>
      <c r="AS106">
        <f>+Casos_PN_CORR[[#This Row],[43939]]-Casos_PN_CORR[[#This Row],[43938]]</f>
        <v>0</v>
      </c>
      <c r="AT106">
        <f>+Casos_PN_CORR[[#This Row],[43940]]-Casos_PN_CORR[[#This Row],[43939]]</f>
        <v>0</v>
      </c>
      <c r="AU106">
        <f>+Casos_PN_CORR[[#This Row],[43941]]-Casos_PN_CORR[[#This Row],[43940]]</f>
        <v>0</v>
      </c>
      <c r="AV106">
        <f>+Casos_PN_CORR[[#This Row],[43942]]-Casos_PN_CORR[[#This Row],[43941]]</f>
        <v>0</v>
      </c>
      <c r="AW106">
        <f>+Casos_PN_CORR[[#This Row],[43943]]-Casos_PN_CORR[[#This Row],[43942]]</f>
        <v>0</v>
      </c>
      <c r="AX106">
        <f>+Casos_PN_CORR[[#This Row],[43944]]-Casos_PN_CORR[[#This Row],[43943]]</f>
        <v>0</v>
      </c>
      <c r="AY106">
        <f>+Casos_PN_CORR[[#This Row],[43945]]-Casos_PN_CORR[[#This Row],[43944]]</f>
        <v>0</v>
      </c>
      <c r="AZ106">
        <f>+Casos_PN_CORR[[#This Row],[43946]]-Casos_PN_CORR[[#This Row],[43945]]</f>
        <v>0</v>
      </c>
      <c r="BA106">
        <f>+Casos_PN_CORR[[#This Row],[43947]]-Casos_PN_CORR[[#This Row],[43946]]</f>
        <v>0</v>
      </c>
      <c r="BB106">
        <f>+Casos_PN_CORR[[#This Row],[43948]]-Casos_PN_CORR[[#This Row],[43947]]</f>
        <v>0</v>
      </c>
      <c r="BC106">
        <f>+Casos_PN_CORR[[#This Row],[43949]]-Casos_PN_CORR[[#This Row],[43948]]</f>
        <v>0</v>
      </c>
      <c r="BD106">
        <f>+Casos_PN_CORR[[#This Row],[43950]]-Casos_PN_CORR[[#This Row],[43949]]</f>
        <v>0</v>
      </c>
      <c r="BE106">
        <f>+Casos_PN_CORR[[#This Row],[43951]]-Casos_PN_CORR[[#This Row],[43950]]</f>
        <v>0</v>
      </c>
      <c r="BF106">
        <f>+Casos_PN_CORR[[#This Row],[43952]]-Casos_PN_CORR[[#This Row],[43951]]</f>
        <v>0</v>
      </c>
      <c r="BG106">
        <f>+Casos_PN_CORR[[#This Row],[43953]]-Casos_PN_CORR[[#This Row],[43952]]</f>
        <v>0</v>
      </c>
      <c r="BH106">
        <f>+Casos_PN_CORR[[#This Row],[43954]]-Casos_PN_CORR[[#This Row],[43953]]</f>
        <v>0</v>
      </c>
      <c r="BI106">
        <f>+Casos_PN_CORR[[#This Row],[43955]]-Casos_PN_CORR[[#This Row],[43954]]</f>
        <v>0</v>
      </c>
      <c r="BJ106">
        <f>+Casos_PN_CORR[[#This Row],[43956]]-Casos_PN_CORR[[#This Row],[43955]]</f>
        <v>0</v>
      </c>
      <c r="BK106">
        <f>+Casos_PN_CORR[[#This Row],[43957]]-Casos_PN_CORR[[#This Row],[43956]]</f>
        <v>0</v>
      </c>
      <c r="BL106">
        <f>+Casos_PN_CORR[[#This Row],[43958]]-Casos_PN_CORR[[#This Row],[43957]]</f>
        <v>0</v>
      </c>
      <c r="BM106">
        <f>+Casos_PN_CORR[[#This Row],[43959]]-Casos_PN_CORR[[#This Row],[43958]]</f>
        <v>0</v>
      </c>
      <c r="BN106">
        <f>+Casos_PN_CORR[[#This Row],[43960]]-Casos_PN_CORR[[#This Row],[43959]]</f>
        <v>0</v>
      </c>
      <c r="BO106">
        <f>+Casos_PN_CORR[[#This Row],[43961]]-Casos_PN_CORR[[#This Row],[43960]]</f>
        <v>0</v>
      </c>
      <c r="BP106">
        <f>+Casos_PN_CORR[[#This Row],[43962]]-Casos_PN_CORR[[#This Row],[43961]]</f>
        <v>0</v>
      </c>
      <c r="BQ106">
        <f>+Casos_PN_CORR[[#This Row],[43963]]-Casos_PN_CORR[[#This Row],[43962]]</f>
        <v>0</v>
      </c>
      <c r="BR106">
        <f>+Casos_PN_CORR[[#This Row],[43964]]-Casos_PN_CORR[[#This Row],[43963]]</f>
        <v>0</v>
      </c>
      <c r="BS106">
        <f>+Casos_PN_CORR[[#This Row],[43965]]-Casos_PN_CORR[[#This Row],[43964]]</f>
        <v>0</v>
      </c>
      <c r="BT106">
        <f>+Casos_PN_CORR[[#This Row],[43966]]-Casos_PN_CORR[[#This Row],[43965]]</f>
        <v>0</v>
      </c>
      <c r="BU106">
        <f>+Casos_PN_CORR[[#This Row],[43967]]-Casos_PN_CORR[[#This Row],[43966]]</f>
        <v>0</v>
      </c>
      <c r="BV106">
        <f>+Casos_PN_CORR[[#This Row],[43968]]-Casos_PN_CORR[[#This Row],[43967]]</f>
        <v>0</v>
      </c>
      <c r="BW106">
        <f>+Casos_PN_CORR[[#This Row],[43969]]-Casos_PN_CORR[[#This Row],[43968]]</f>
        <v>0</v>
      </c>
      <c r="BX106">
        <f>+Casos_PN_CORR[[#This Row],[43970]]-Casos_PN_CORR[[#This Row],[43969]]</f>
        <v>0</v>
      </c>
      <c r="BY106">
        <f>+Casos_PN_CORR[[#This Row],[43971]]-Casos_PN_CORR[[#This Row],[43970]]</f>
        <v>0</v>
      </c>
      <c r="BZ106">
        <f>+Casos_PN_CORR[[#This Row],[43972]]-Casos_PN_CORR[[#This Row],[43971]]</f>
        <v>0</v>
      </c>
      <c r="CA106">
        <f>+Casos_PN_CORR[[#This Row],[43973]]-Casos_PN_CORR[[#This Row],[43972]]</f>
        <v>0</v>
      </c>
      <c r="CB106">
        <f>+Casos_PN_CORR[[#This Row],[43974]]-Casos_PN_CORR[[#This Row],[43973]]</f>
        <v>0</v>
      </c>
      <c r="CC106">
        <f>+Casos_PN_CORR[[#This Row],[43975]]-Casos_PN_CORR[[#This Row],[43974]]</f>
        <v>0</v>
      </c>
      <c r="CD106">
        <f>+Casos_PN_CORR[[#This Row],[43976]]-Casos_PN_CORR[[#This Row],[43975]]</f>
        <v>0</v>
      </c>
      <c r="CE106">
        <f>+Casos_PN_CORR[[#This Row],[43977]]-Casos_PN_CORR[[#This Row],[43976]]</f>
        <v>0</v>
      </c>
      <c r="CF106">
        <f>+Casos_PN_CORR[[#This Row],[43978]]-Casos_PN_CORR[[#This Row],[43977]]</f>
        <v>0</v>
      </c>
      <c r="CG106">
        <f>+Casos_PN_CORR[[#This Row],[43979]]-Casos_PN_CORR[[#This Row],[43978]]</f>
        <v>0</v>
      </c>
      <c r="CH106">
        <f>+Casos_PN_CORR[[#This Row],[43980]]-Casos_PN_CORR[[#This Row],[43979]]</f>
        <v>0</v>
      </c>
      <c r="CI106">
        <f>+Casos_PN_CORR[[#This Row],[43981]]-Casos_PN_CORR[[#This Row],[43980]]</f>
        <v>0</v>
      </c>
      <c r="CJ106">
        <f>+Casos_PN_CORR[[#This Row],[43982]]-Casos_PN_CORR[[#This Row],[43981]]</f>
        <v>0</v>
      </c>
      <c r="CK106">
        <f>+Casos_PN_CORR[[#This Row],[43983]]-Casos_PN_CORR[[#This Row],[43982]]</f>
        <v>0</v>
      </c>
      <c r="CL106">
        <f>+Casos_PN_CORR[[#This Row],[43984]]-Casos_PN_CORR[[#This Row],[43983]]</f>
        <v>0</v>
      </c>
      <c r="CM106">
        <f>+Casos_PN_CORR[[#This Row],[43985]]-Casos_PN_CORR[[#This Row],[43984]]</f>
        <v>0</v>
      </c>
      <c r="CN106">
        <f>+Casos_PN_CORR[[#This Row],[43986]]-Casos_PN_CORR[[#This Row],[43985]]</f>
        <v>0</v>
      </c>
      <c r="CO106">
        <f>+Casos_PN_CORR[[#This Row],[43987]]-Casos_PN_CORR[[#This Row],[43986]]</f>
        <v>10</v>
      </c>
      <c r="CP106">
        <f>+Casos_PN_CORR[[#This Row],[43988]]-Casos_PN_CORR[[#This Row],[43987]]</f>
        <v>0</v>
      </c>
      <c r="CQ106">
        <f>+Casos_PN_CORR[[#This Row],[43989]]-Casos_PN_CORR[[#This Row],[43988]]</f>
        <v>0</v>
      </c>
      <c r="CR106">
        <f>+Casos_PN_CORR[[#This Row],[43990]]-Casos_PN_CORR[[#This Row],[43989]]</f>
        <v>0</v>
      </c>
      <c r="CS106">
        <f>+Casos_PN_CORR[[#This Row],[43991]]-Casos_PN_CORR[[#This Row],[43990]]</f>
        <v>0</v>
      </c>
      <c r="CT106">
        <f>+Casos_PN_CORR[[#This Row],[43992]]-Casos_PN_CORR[[#This Row],[43991]]</f>
        <v>0</v>
      </c>
      <c r="CU106">
        <f>+Casos_PN_CORR[[#This Row],[43993]]-Casos_PN_CORR[[#This Row],[43992]]</f>
        <v>5</v>
      </c>
    </row>
    <row r="107" spans="1:99" x14ac:dyDescent="0.3">
      <c r="A107">
        <v>130304</v>
      </c>
      <c r="B107" s="2" t="s">
        <v>102</v>
      </c>
      <c r="C107" s="2" t="s">
        <v>222</v>
      </c>
      <c r="D107" s="2" t="s">
        <v>385</v>
      </c>
      <c r="E107" s="4">
        <f t="shared" si="1"/>
        <v>15</v>
      </c>
      <c r="F107">
        <f>+Casos_PN_CORR[[#This Row],[43900]]</f>
        <v>0</v>
      </c>
      <c r="G107">
        <f>+Casos_PN_CORR[[#This Row],[43901]]-Casos_PN_CORR[[#This Row],[43900]]</f>
        <v>0</v>
      </c>
      <c r="H107">
        <f>+Casos_PN_CORR[[#This Row],[43902]]-Casos_PN_CORR[[#This Row],[43901]]</f>
        <v>0</v>
      </c>
      <c r="I107">
        <f>+Casos_PN_CORR[[#This Row],[43903]]-Casos_PN_CORR[[#This Row],[43902]]</f>
        <v>0</v>
      </c>
      <c r="J107">
        <f>+Casos_PN_CORR[[#This Row],[43904]]-Casos_PN_CORR[[#This Row],[43903]]</f>
        <v>0</v>
      </c>
      <c r="K107">
        <f>+Casos_PN_CORR[[#This Row],[43905]]-Casos_PN_CORR[[#This Row],[43904]]</f>
        <v>0</v>
      </c>
      <c r="L107">
        <f>+Casos_PN_CORR[[#This Row],[43906]]-Casos_PN_CORR[[#This Row],[43905]]</f>
        <v>0</v>
      </c>
      <c r="M107">
        <f>+Casos_PN_CORR[[#This Row],[43907]]-Casos_PN_CORR[[#This Row],[43906]]</f>
        <v>0</v>
      </c>
      <c r="N107">
        <f>+Casos_PN_CORR[[#This Row],[43908]]-Casos_PN_CORR[[#This Row],[43907]]</f>
        <v>0</v>
      </c>
      <c r="O107">
        <f>+Casos_PN_CORR[[#This Row],[43909]]-Casos_PN_CORR[[#This Row],[43908]]</f>
        <v>0</v>
      </c>
      <c r="P107">
        <f>+Casos_PN_CORR[[#This Row],[43910]]-Casos_PN_CORR[[#This Row],[43909]]</f>
        <v>0</v>
      </c>
      <c r="Q107">
        <f>+Casos_PN_CORR[[#This Row],[43911]]-Casos_PN_CORR[[#This Row],[43910]]</f>
        <v>0</v>
      </c>
      <c r="R107">
        <f>+Casos_PN_CORR[[#This Row],[43912]]-Casos_PN_CORR[[#This Row],[43911]]</f>
        <v>0</v>
      </c>
      <c r="S107">
        <f>+Casos_PN_CORR[[#This Row],[43913]]-Casos_PN_CORR[[#This Row],[43912]]</f>
        <v>0</v>
      </c>
      <c r="T107">
        <f>+Casos_PN_CORR[[#This Row],[43914]]-Casos_PN_CORR[[#This Row],[43913]]</f>
        <v>0</v>
      </c>
      <c r="U107">
        <f>+Casos_PN_CORR[[#This Row],[43915]]-Casos_PN_CORR[[#This Row],[43914]]</f>
        <v>0</v>
      </c>
      <c r="V107">
        <f>+Casos_PN_CORR[[#This Row],[43916]]-Casos_PN_CORR[[#This Row],[43915]]</f>
        <v>0</v>
      </c>
      <c r="W107">
        <f>+Casos_PN_CORR[[#This Row],[43917]]-Casos_PN_CORR[[#This Row],[43916]]</f>
        <v>0</v>
      </c>
      <c r="X107">
        <f>+Casos_PN_CORR[[#This Row],[43918]]-Casos_PN_CORR[[#This Row],[43917]]</f>
        <v>0</v>
      </c>
      <c r="Y107">
        <f>+Casos_PN_CORR[[#This Row],[43919]]-Casos_PN_CORR[[#This Row],[43918]]</f>
        <v>0</v>
      </c>
      <c r="Z107">
        <f>+Casos_PN_CORR[[#This Row],[43920]]-Casos_PN_CORR[[#This Row],[43919]]</f>
        <v>0</v>
      </c>
      <c r="AA107">
        <f>+Casos_PN_CORR[[#This Row],[43921]]-Casos_PN_CORR[[#This Row],[43920]]</f>
        <v>0</v>
      </c>
      <c r="AB107">
        <f>+Casos_PN_CORR[[#This Row],[43922]]-Casos_PN_CORR[[#This Row],[43921]]</f>
        <v>0</v>
      </c>
      <c r="AC107">
        <f>+Casos_PN_CORR[[#This Row],[43923]]-Casos_PN_CORR[[#This Row],[43922]]</f>
        <v>0</v>
      </c>
      <c r="AD107">
        <f>+Casos_PN_CORR[[#This Row],[43924]]-Casos_PN_CORR[[#This Row],[43923]]</f>
        <v>0</v>
      </c>
      <c r="AE107">
        <f>+Casos_PN_CORR[[#This Row],[43925]]-Casos_PN_CORR[[#This Row],[43924]]</f>
        <v>0</v>
      </c>
      <c r="AF107">
        <f>+Casos_PN_CORR[[#This Row],[43926]]-Casos_PN_CORR[[#This Row],[43925]]</f>
        <v>0</v>
      </c>
      <c r="AG107">
        <f>+Casos_PN_CORR[[#This Row],[43927]]-Casos_PN_CORR[[#This Row],[43926]]</f>
        <v>0</v>
      </c>
      <c r="AH107">
        <f>+Casos_PN_CORR[[#This Row],[43928]]-Casos_PN_CORR[[#This Row],[43927]]</f>
        <v>0</v>
      </c>
      <c r="AI107">
        <f>+Casos_PN_CORR[[#This Row],[43929]]-Casos_PN_CORR[[#This Row],[43928]]</f>
        <v>0</v>
      </c>
      <c r="AJ107">
        <f>+Casos_PN_CORR[[#This Row],[43930]]-Casos_PN_CORR[[#This Row],[43929]]</f>
        <v>0</v>
      </c>
      <c r="AK107">
        <f>+Casos_PN_CORR[[#This Row],[43931]]-Casos_PN_CORR[[#This Row],[43930]]</f>
        <v>0</v>
      </c>
      <c r="AL107">
        <f>+Casos_PN_CORR[[#This Row],[43932]]-Casos_PN_CORR[[#This Row],[43931]]</f>
        <v>0</v>
      </c>
      <c r="AM107">
        <f>+Casos_PN_CORR[[#This Row],[43933]]-Casos_PN_CORR[[#This Row],[43932]]</f>
        <v>0</v>
      </c>
      <c r="AN107">
        <f>+Casos_PN_CORR[[#This Row],[43934]]-Casos_PN_CORR[[#This Row],[43933]]</f>
        <v>0</v>
      </c>
      <c r="AO107">
        <f>+Casos_PN_CORR[[#This Row],[43935]]-Casos_PN_CORR[[#This Row],[43934]]</f>
        <v>0</v>
      </c>
      <c r="AP107">
        <f>+Casos_PN_CORR[[#This Row],[43936]]-Casos_PN_CORR[[#This Row],[43935]]</f>
        <v>0</v>
      </c>
      <c r="AQ107">
        <f>+Casos_PN_CORR[[#This Row],[43937]]-Casos_PN_CORR[[#This Row],[43936]]</f>
        <v>0</v>
      </c>
      <c r="AR107">
        <f>+Casos_PN_CORR[[#This Row],[43938]]-Casos_PN_CORR[[#This Row],[43937]]</f>
        <v>0</v>
      </c>
      <c r="AS107">
        <f>+Casos_PN_CORR[[#This Row],[43939]]-Casos_PN_CORR[[#This Row],[43938]]</f>
        <v>0</v>
      </c>
      <c r="AT107">
        <f>+Casos_PN_CORR[[#This Row],[43940]]-Casos_PN_CORR[[#This Row],[43939]]</f>
        <v>0</v>
      </c>
      <c r="AU107">
        <f>+Casos_PN_CORR[[#This Row],[43941]]-Casos_PN_CORR[[#This Row],[43940]]</f>
        <v>0</v>
      </c>
      <c r="AV107">
        <f>+Casos_PN_CORR[[#This Row],[43942]]-Casos_PN_CORR[[#This Row],[43941]]</f>
        <v>0</v>
      </c>
      <c r="AW107">
        <f>+Casos_PN_CORR[[#This Row],[43943]]-Casos_PN_CORR[[#This Row],[43942]]</f>
        <v>0</v>
      </c>
      <c r="AX107">
        <f>+Casos_PN_CORR[[#This Row],[43944]]-Casos_PN_CORR[[#This Row],[43943]]</f>
        <v>0</v>
      </c>
      <c r="AY107">
        <f>+Casos_PN_CORR[[#This Row],[43945]]-Casos_PN_CORR[[#This Row],[43944]]</f>
        <v>0</v>
      </c>
      <c r="AZ107">
        <f>+Casos_PN_CORR[[#This Row],[43946]]-Casos_PN_CORR[[#This Row],[43945]]</f>
        <v>0</v>
      </c>
      <c r="BA107">
        <f>+Casos_PN_CORR[[#This Row],[43947]]-Casos_PN_CORR[[#This Row],[43946]]</f>
        <v>0</v>
      </c>
      <c r="BB107">
        <f>+Casos_PN_CORR[[#This Row],[43948]]-Casos_PN_CORR[[#This Row],[43947]]</f>
        <v>0</v>
      </c>
      <c r="BC107">
        <f>+Casos_PN_CORR[[#This Row],[43949]]-Casos_PN_CORR[[#This Row],[43948]]</f>
        <v>0</v>
      </c>
      <c r="BD107">
        <f>+Casos_PN_CORR[[#This Row],[43950]]-Casos_PN_CORR[[#This Row],[43949]]</f>
        <v>0</v>
      </c>
      <c r="BE107">
        <f>+Casos_PN_CORR[[#This Row],[43951]]-Casos_PN_CORR[[#This Row],[43950]]</f>
        <v>0</v>
      </c>
      <c r="BF107">
        <f>+Casos_PN_CORR[[#This Row],[43952]]-Casos_PN_CORR[[#This Row],[43951]]</f>
        <v>0</v>
      </c>
      <c r="BG107">
        <f>+Casos_PN_CORR[[#This Row],[43953]]-Casos_PN_CORR[[#This Row],[43952]]</f>
        <v>0</v>
      </c>
      <c r="BH107">
        <f>+Casos_PN_CORR[[#This Row],[43954]]-Casos_PN_CORR[[#This Row],[43953]]</f>
        <v>0</v>
      </c>
      <c r="BI107">
        <f>+Casos_PN_CORR[[#This Row],[43955]]-Casos_PN_CORR[[#This Row],[43954]]</f>
        <v>0</v>
      </c>
      <c r="BJ107">
        <f>+Casos_PN_CORR[[#This Row],[43956]]-Casos_PN_CORR[[#This Row],[43955]]</f>
        <v>0</v>
      </c>
      <c r="BK107">
        <f>+Casos_PN_CORR[[#This Row],[43957]]-Casos_PN_CORR[[#This Row],[43956]]</f>
        <v>0</v>
      </c>
      <c r="BL107">
        <f>+Casos_PN_CORR[[#This Row],[43958]]-Casos_PN_CORR[[#This Row],[43957]]</f>
        <v>0</v>
      </c>
      <c r="BM107">
        <f>+Casos_PN_CORR[[#This Row],[43959]]-Casos_PN_CORR[[#This Row],[43958]]</f>
        <v>0</v>
      </c>
      <c r="BN107">
        <f>+Casos_PN_CORR[[#This Row],[43960]]-Casos_PN_CORR[[#This Row],[43959]]</f>
        <v>0</v>
      </c>
      <c r="BO107">
        <f>+Casos_PN_CORR[[#This Row],[43961]]-Casos_PN_CORR[[#This Row],[43960]]</f>
        <v>0</v>
      </c>
      <c r="BP107">
        <f>+Casos_PN_CORR[[#This Row],[43962]]-Casos_PN_CORR[[#This Row],[43961]]</f>
        <v>0</v>
      </c>
      <c r="BQ107">
        <f>+Casos_PN_CORR[[#This Row],[43963]]-Casos_PN_CORR[[#This Row],[43962]]</f>
        <v>0</v>
      </c>
      <c r="BR107">
        <f>+Casos_PN_CORR[[#This Row],[43964]]-Casos_PN_CORR[[#This Row],[43963]]</f>
        <v>0</v>
      </c>
      <c r="BS107">
        <f>+Casos_PN_CORR[[#This Row],[43965]]-Casos_PN_CORR[[#This Row],[43964]]</f>
        <v>0</v>
      </c>
      <c r="BT107">
        <f>+Casos_PN_CORR[[#This Row],[43966]]-Casos_PN_CORR[[#This Row],[43965]]</f>
        <v>0</v>
      </c>
      <c r="BU107">
        <f>+Casos_PN_CORR[[#This Row],[43967]]-Casos_PN_CORR[[#This Row],[43966]]</f>
        <v>0</v>
      </c>
      <c r="BV107">
        <f>+Casos_PN_CORR[[#This Row],[43968]]-Casos_PN_CORR[[#This Row],[43967]]</f>
        <v>0</v>
      </c>
      <c r="BW107">
        <f>+Casos_PN_CORR[[#This Row],[43969]]-Casos_PN_CORR[[#This Row],[43968]]</f>
        <v>0</v>
      </c>
      <c r="BX107">
        <f>+Casos_PN_CORR[[#This Row],[43970]]-Casos_PN_CORR[[#This Row],[43969]]</f>
        <v>0</v>
      </c>
      <c r="BY107">
        <f>+Casos_PN_CORR[[#This Row],[43971]]-Casos_PN_CORR[[#This Row],[43970]]</f>
        <v>0</v>
      </c>
      <c r="BZ107">
        <f>+Casos_PN_CORR[[#This Row],[43972]]-Casos_PN_CORR[[#This Row],[43971]]</f>
        <v>0</v>
      </c>
      <c r="CA107">
        <f>+Casos_PN_CORR[[#This Row],[43973]]-Casos_PN_CORR[[#This Row],[43972]]</f>
        <v>0</v>
      </c>
      <c r="CB107">
        <f>+Casos_PN_CORR[[#This Row],[43974]]-Casos_PN_CORR[[#This Row],[43973]]</f>
        <v>0</v>
      </c>
      <c r="CC107">
        <f>+Casos_PN_CORR[[#This Row],[43975]]-Casos_PN_CORR[[#This Row],[43974]]</f>
        <v>0</v>
      </c>
      <c r="CD107">
        <f>+Casos_PN_CORR[[#This Row],[43976]]-Casos_PN_CORR[[#This Row],[43975]]</f>
        <v>0</v>
      </c>
      <c r="CE107">
        <f>+Casos_PN_CORR[[#This Row],[43977]]-Casos_PN_CORR[[#This Row],[43976]]</f>
        <v>0</v>
      </c>
      <c r="CF107">
        <f>+Casos_PN_CORR[[#This Row],[43978]]-Casos_PN_CORR[[#This Row],[43977]]</f>
        <v>0</v>
      </c>
      <c r="CG107">
        <f>+Casos_PN_CORR[[#This Row],[43979]]-Casos_PN_CORR[[#This Row],[43978]]</f>
        <v>0</v>
      </c>
      <c r="CH107">
        <f>+Casos_PN_CORR[[#This Row],[43980]]-Casos_PN_CORR[[#This Row],[43979]]</f>
        <v>0</v>
      </c>
      <c r="CI107">
        <f>+Casos_PN_CORR[[#This Row],[43981]]-Casos_PN_CORR[[#This Row],[43980]]</f>
        <v>0</v>
      </c>
      <c r="CJ107">
        <f>+Casos_PN_CORR[[#This Row],[43982]]-Casos_PN_CORR[[#This Row],[43981]]</f>
        <v>0</v>
      </c>
      <c r="CK107">
        <f>+Casos_PN_CORR[[#This Row],[43983]]-Casos_PN_CORR[[#This Row],[43982]]</f>
        <v>0</v>
      </c>
      <c r="CL107">
        <f>+Casos_PN_CORR[[#This Row],[43984]]-Casos_PN_CORR[[#This Row],[43983]]</f>
        <v>0</v>
      </c>
      <c r="CM107">
        <f>+Casos_PN_CORR[[#This Row],[43985]]-Casos_PN_CORR[[#This Row],[43984]]</f>
        <v>0</v>
      </c>
      <c r="CN107">
        <f>+Casos_PN_CORR[[#This Row],[43986]]-Casos_PN_CORR[[#This Row],[43985]]</f>
        <v>0</v>
      </c>
      <c r="CO107">
        <f>+Casos_PN_CORR[[#This Row],[43987]]-Casos_PN_CORR[[#This Row],[43986]]</f>
        <v>6</v>
      </c>
      <c r="CP107">
        <f>+Casos_PN_CORR[[#This Row],[43988]]-Casos_PN_CORR[[#This Row],[43987]]</f>
        <v>0</v>
      </c>
      <c r="CQ107">
        <f>+Casos_PN_CORR[[#This Row],[43989]]-Casos_PN_CORR[[#This Row],[43988]]</f>
        <v>0</v>
      </c>
      <c r="CR107">
        <f>+Casos_PN_CORR[[#This Row],[43990]]-Casos_PN_CORR[[#This Row],[43989]]</f>
        <v>0</v>
      </c>
      <c r="CS107">
        <f>+Casos_PN_CORR[[#This Row],[43991]]-Casos_PN_CORR[[#This Row],[43990]]</f>
        <v>1</v>
      </c>
      <c r="CT107">
        <f>+Casos_PN_CORR[[#This Row],[43992]]-Casos_PN_CORR[[#This Row],[43991]]</f>
        <v>0</v>
      </c>
      <c r="CU107">
        <f>+Casos_PN_CORR[[#This Row],[43993]]-Casos_PN_CORR[[#This Row],[43992]]</f>
        <v>8</v>
      </c>
    </row>
    <row r="108" spans="1:99" x14ac:dyDescent="0.3">
      <c r="A108">
        <v>120104</v>
      </c>
      <c r="B108" s="2" t="s">
        <v>191</v>
      </c>
      <c r="C108" s="2" t="s">
        <v>289</v>
      </c>
      <c r="D108" s="2" t="s">
        <v>341</v>
      </c>
      <c r="E108" s="4">
        <f t="shared" si="1"/>
        <v>14</v>
      </c>
      <c r="F108">
        <f>+Casos_PN_CORR[[#This Row],[43900]]</f>
        <v>0</v>
      </c>
      <c r="G108">
        <f>+Casos_PN_CORR[[#This Row],[43901]]-Casos_PN_CORR[[#This Row],[43900]]</f>
        <v>0</v>
      </c>
      <c r="H108">
        <f>+Casos_PN_CORR[[#This Row],[43902]]-Casos_PN_CORR[[#This Row],[43901]]</f>
        <v>0</v>
      </c>
      <c r="I108">
        <f>+Casos_PN_CORR[[#This Row],[43903]]-Casos_PN_CORR[[#This Row],[43902]]</f>
        <v>0</v>
      </c>
      <c r="J108">
        <f>+Casos_PN_CORR[[#This Row],[43904]]-Casos_PN_CORR[[#This Row],[43903]]</f>
        <v>0</v>
      </c>
      <c r="K108">
        <f>+Casos_PN_CORR[[#This Row],[43905]]-Casos_PN_CORR[[#This Row],[43904]]</f>
        <v>0</v>
      </c>
      <c r="L108">
        <f>+Casos_PN_CORR[[#This Row],[43906]]-Casos_PN_CORR[[#This Row],[43905]]</f>
        <v>0</v>
      </c>
      <c r="M108">
        <f>+Casos_PN_CORR[[#This Row],[43907]]-Casos_PN_CORR[[#This Row],[43906]]</f>
        <v>0</v>
      </c>
      <c r="N108">
        <f>+Casos_PN_CORR[[#This Row],[43908]]-Casos_PN_CORR[[#This Row],[43907]]</f>
        <v>0</v>
      </c>
      <c r="O108">
        <f>+Casos_PN_CORR[[#This Row],[43909]]-Casos_PN_CORR[[#This Row],[43908]]</f>
        <v>0</v>
      </c>
      <c r="P108">
        <f>+Casos_PN_CORR[[#This Row],[43910]]-Casos_PN_CORR[[#This Row],[43909]]</f>
        <v>0</v>
      </c>
      <c r="Q108">
        <f>+Casos_PN_CORR[[#This Row],[43911]]-Casos_PN_CORR[[#This Row],[43910]]</f>
        <v>0</v>
      </c>
      <c r="R108">
        <f>+Casos_PN_CORR[[#This Row],[43912]]-Casos_PN_CORR[[#This Row],[43911]]</f>
        <v>0</v>
      </c>
      <c r="S108">
        <f>+Casos_PN_CORR[[#This Row],[43913]]-Casos_PN_CORR[[#This Row],[43912]]</f>
        <v>0</v>
      </c>
      <c r="T108">
        <f>+Casos_PN_CORR[[#This Row],[43914]]-Casos_PN_CORR[[#This Row],[43913]]</f>
        <v>0</v>
      </c>
      <c r="U108">
        <f>+Casos_PN_CORR[[#This Row],[43915]]-Casos_PN_CORR[[#This Row],[43914]]</f>
        <v>0</v>
      </c>
      <c r="V108">
        <f>+Casos_PN_CORR[[#This Row],[43916]]-Casos_PN_CORR[[#This Row],[43915]]</f>
        <v>0</v>
      </c>
      <c r="W108">
        <f>+Casos_PN_CORR[[#This Row],[43917]]-Casos_PN_CORR[[#This Row],[43916]]</f>
        <v>0</v>
      </c>
      <c r="X108">
        <f>+Casos_PN_CORR[[#This Row],[43918]]-Casos_PN_CORR[[#This Row],[43917]]</f>
        <v>0</v>
      </c>
      <c r="Y108">
        <f>+Casos_PN_CORR[[#This Row],[43919]]-Casos_PN_CORR[[#This Row],[43918]]</f>
        <v>0</v>
      </c>
      <c r="Z108">
        <f>+Casos_PN_CORR[[#This Row],[43920]]-Casos_PN_CORR[[#This Row],[43919]]</f>
        <v>0</v>
      </c>
      <c r="AA108">
        <f>+Casos_PN_CORR[[#This Row],[43921]]-Casos_PN_CORR[[#This Row],[43920]]</f>
        <v>0</v>
      </c>
      <c r="AB108">
        <f>+Casos_PN_CORR[[#This Row],[43922]]-Casos_PN_CORR[[#This Row],[43921]]</f>
        <v>0</v>
      </c>
      <c r="AC108">
        <f>+Casos_PN_CORR[[#This Row],[43923]]-Casos_PN_CORR[[#This Row],[43922]]</f>
        <v>0</v>
      </c>
      <c r="AD108">
        <f>+Casos_PN_CORR[[#This Row],[43924]]-Casos_PN_CORR[[#This Row],[43923]]</f>
        <v>0</v>
      </c>
      <c r="AE108">
        <f>+Casos_PN_CORR[[#This Row],[43925]]-Casos_PN_CORR[[#This Row],[43924]]</f>
        <v>0</v>
      </c>
      <c r="AF108">
        <f>+Casos_PN_CORR[[#This Row],[43926]]-Casos_PN_CORR[[#This Row],[43925]]</f>
        <v>0</v>
      </c>
      <c r="AG108">
        <f>+Casos_PN_CORR[[#This Row],[43927]]-Casos_PN_CORR[[#This Row],[43926]]</f>
        <v>0</v>
      </c>
      <c r="AH108">
        <f>+Casos_PN_CORR[[#This Row],[43928]]-Casos_PN_CORR[[#This Row],[43927]]</f>
        <v>0</v>
      </c>
      <c r="AI108">
        <f>+Casos_PN_CORR[[#This Row],[43929]]-Casos_PN_CORR[[#This Row],[43928]]</f>
        <v>0</v>
      </c>
      <c r="AJ108">
        <f>+Casos_PN_CORR[[#This Row],[43930]]-Casos_PN_CORR[[#This Row],[43929]]</f>
        <v>0</v>
      </c>
      <c r="AK108">
        <f>+Casos_PN_CORR[[#This Row],[43931]]-Casos_PN_CORR[[#This Row],[43930]]</f>
        <v>0</v>
      </c>
      <c r="AL108">
        <f>+Casos_PN_CORR[[#This Row],[43932]]-Casos_PN_CORR[[#This Row],[43931]]</f>
        <v>0</v>
      </c>
      <c r="AM108">
        <f>+Casos_PN_CORR[[#This Row],[43933]]-Casos_PN_CORR[[#This Row],[43932]]</f>
        <v>0</v>
      </c>
      <c r="AN108">
        <f>+Casos_PN_CORR[[#This Row],[43934]]-Casos_PN_CORR[[#This Row],[43933]]</f>
        <v>0</v>
      </c>
      <c r="AO108">
        <f>+Casos_PN_CORR[[#This Row],[43935]]-Casos_PN_CORR[[#This Row],[43934]]</f>
        <v>0</v>
      </c>
      <c r="AP108">
        <f>+Casos_PN_CORR[[#This Row],[43936]]-Casos_PN_CORR[[#This Row],[43935]]</f>
        <v>0</v>
      </c>
      <c r="AQ108">
        <f>+Casos_PN_CORR[[#This Row],[43937]]-Casos_PN_CORR[[#This Row],[43936]]</f>
        <v>0</v>
      </c>
      <c r="AR108">
        <f>+Casos_PN_CORR[[#This Row],[43938]]-Casos_PN_CORR[[#This Row],[43937]]</f>
        <v>0</v>
      </c>
      <c r="AS108">
        <f>+Casos_PN_CORR[[#This Row],[43939]]-Casos_PN_CORR[[#This Row],[43938]]</f>
        <v>0</v>
      </c>
      <c r="AT108">
        <f>+Casos_PN_CORR[[#This Row],[43940]]-Casos_PN_CORR[[#This Row],[43939]]</f>
        <v>0</v>
      </c>
      <c r="AU108">
        <f>+Casos_PN_CORR[[#This Row],[43941]]-Casos_PN_CORR[[#This Row],[43940]]</f>
        <v>0</v>
      </c>
      <c r="AV108">
        <f>+Casos_PN_CORR[[#This Row],[43942]]-Casos_PN_CORR[[#This Row],[43941]]</f>
        <v>0</v>
      </c>
      <c r="AW108">
        <f>+Casos_PN_CORR[[#This Row],[43943]]-Casos_PN_CORR[[#This Row],[43942]]</f>
        <v>0</v>
      </c>
      <c r="AX108">
        <f>+Casos_PN_CORR[[#This Row],[43944]]-Casos_PN_CORR[[#This Row],[43943]]</f>
        <v>0</v>
      </c>
      <c r="AY108">
        <f>+Casos_PN_CORR[[#This Row],[43945]]-Casos_PN_CORR[[#This Row],[43944]]</f>
        <v>0</v>
      </c>
      <c r="AZ108">
        <f>+Casos_PN_CORR[[#This Row],[43946]]-Casos_PN_CORR[[#This Row],[43945]]</f>
        <v>0</v>
      </c>
      <c r="BA108">
        <f>+Casos_PN_CORR[[#This Row],[43947]]-Casos_PN_CORR[[#This Row],[43946]]</f>
        <v>0</v>
      </c>
      <c r="BB108">
        <f>+Casos_PN_CORR[[#This Row],[43948]]-Casos_PN_CORR[[#This Row],[43947]]</f>
        <v>0</v>
      </c>
      <c r="BC108">
        <f>+Casos_PN_CORR[[#This Row],[43949]]-Casos_PN_CORR[[#This Row],[43948]]</f>
        <v>0</v>
      </c>
      <c r="BD108">
        <f>+Casos_PN_CORR[[#This Row],[43950]]-Casos_PN_CORR[[#This Row],[43949]]</f>
        <v>0</v>
      </c>
      <c r="BE108">
        <f>+Casos_PN_CORR[[#This Row],[43951]]-Casos_PN_CORR[[#This Row],[43950]]</f>
        <v>0</v>
      </c>
      <c r="BF108">
        <f>+Casos_PN_CORR[[#This Row],[43952]]-Casos_PN_CORR[[#This Row],[43951]]</f>
        <v>0</v>
      </c>
      <c r="BG108">
        <f>+Casos_PN_CORR[[#This Row],[43953]]-Casos_PN_CORR[[#This Row],[43952]]</f>
        <v>0</v>
      </c>
      <c r="BH108">
        <f>+Casos_PN_CORR[[#This Row],[43954]]-Casos_PN_CORR[[#This Row],[43953]]</f>
        <v>0</v>
      </c>
      <c r="BI108">
        <f>+Casos_PN_CORR[[#This Row],[43955]]-Casos_PN_CORR[[#This Row],[43954]]</f>
        <v>0</v>
      </c>
      <c r="BJ108">
        <f>+Casos_PN_CORR[[#This Row],[43956]]-Casos_PN_CORR[[#This Row],[43955]]</f>
        <v>0</v>
      </c>
      <c r="BK108">
        <f>+Casos_PN_CORR[[#This Row],[43957]]-Casos_PN_CORR[[#This Row],[43956]]</f>
        <v>0</v>
      </c>
      <c r="BL108">
        <f>+Casos_PN_CORR[[#This Row],[43958]]-Casos_PN_CORR[[#This Row],[43957]]</f>
        <v>0</v>
      </c>
      <c r="BM108">
        <f>+Casos_PN_CORR[[#This Row],[43959]]-Casos_PN_CORR[[#This Row],[43958]]</f>
        <v>0</v>
      </c>
      <c r="BN108">
        <f>+Casos_PN_CORR[[#This Row],[43960]]-Casos_PN_CORR[[#This Row],[43959]]</f>
        <v>0</v>
      </c>
      <c r="BO108">
        <f>+Casos_PN_CORR[[#This Row],[43961]]-Casos_PN_CORR[[#This Row],[43960]]</f>
        <v>0</v>
      </c>
      <c r="BP108">
        <f>+Casos_PN_CORR[[#This Row],[43962]]-Casos_PN_CORR[[#This Row],[43961]]</f>
        <v>0</v>
      </c>
      <c r="BQ108">
        <f>+Casos_PN_CORR[[#This Row],[43963]]-Casos_PN_CORR[[#This Row],[43962]]</f>
        <v>0</v>
      </c>
      <c r="BR108">
        <f>+Casos_PN_CORR[[#This Row],[43964]]-Casos_PN_CORR[[#This Row],[43963]]</f>
        <v>0</v>
      </c>
      <c r="BS108">
        <f>+Casos_PN_CORR[[#This Row],[43965]]-Casos_PN_CORR[[#This Row],[43964]]</f>
        <v>0</v>
      </c>
      <c r="BT108">
        <f>+Casos_PN_CORR[[#This Row],[43966]]-Casos_PN_CORR[[#This Row],[43965]]</f>
        <v>0</v>
      </c>
      <c r="BU108">
        <f>+Casos_PN_CORR[[#This Row],[43967]]-Casos_PN_CORR[[#This Row],[43966]]</f>
        <v>0</v>
      </c>
      <c r="BV108">
        <f>+Casos_PN_CORR[[#This Row],[43968]]-Casos_PN_CORR[[#This Row],[43967]]</f>
        <v>0</v>
      </c>
      <c r="BW108">
        <f>+Casos_PN_CORR[[#This Row],[43969]]-Casos_PN_CORR[[#This Row],[43968]]</f>
        <v>0</v>
      </c>
      <c r="BX108">
        <f>+Casos_PN_CORR[[#This Row],[43970]]-Casos_PN_CORR[[#This Row],[43969]]</f>
        <v>0</v>
      </c>
      <c r="BY108">
        <f>+Casos_PN_CORR[[#This Row],[43971]]-Casos_PN_CORR[[#This Row],[43970]]</f>
        <v>0</v>
      </c>
      <c r="BZ108">
        <f>+Casos_PN_CORR[[#This Row],[43972]]-Casos_PN_CORR[[#This Row],[43971]]</f>
        <v>0</v>
      </c>
      <c r="CA108">
        <f>+Casos_PN_CORR[[#This Row],[43973]]-Casos_PN_CORR[[#This Row],[43972]]</f>
        <v>0</v>
      </c>
      <c r="CB108">
        <f>+Casos_PN_CORR[[#This Row],[43974]]-Casos_PN_CORR[[#This Row],[43973]]</f>
        <v>0</v>
      </c>
      <c r="CC108">
        <f>+Casos_PN_CORR[[#This Row],[43975]]-Casos_PN_CORR[[#This Row],[43974]]</f>
        <v>0</v>
      </c>
      <c r="CD108">
        <f>+Casos_PN_CORR[[#This Row],[43976]]-Casos_PN_CORR[[#This Row],[43975]]</f>
        <v>0</v>
      </c>
      <c r="CE108">
        <f>+Casos_PN_CORR[[#This Row],[43977]]-Casos_PN_CORR[[#This Row],[43976]]</f>
        <v>0</v>
      </c>
      <c r="CF108">
        <f>+Casos_PN_CORR[[#This Row],[43978]]-Casos_PN_CORR[[#This Row],[43977]]</f>
        <v>0</v>
      </c>
      <c r="CG108">
        <f>+Casos_PN_CORR[[#This Row],[43979]]-Casos_PN_CORR[[#This Row],[43978]]</f>
        <v>0</v>
      </c>
      <c r="CH108">
        <f>+Casos_PN_CORR[[#This Row],[43980]]-Casos_PN_CORR[[#This Row],[43979]]</f>
        <v>0</v>
      </c>
      <c r="CI108">
        <f>+Casos_PN_CORR[[#This Row],[43981]]-Casos_PN_CORR[[#This Row],[43980]]</f>
        <v>0</v>
      </c>
      <c r="CJ108">
        <f>+Casos_PN_CORR[[#This Row],[43982]]-Casos_PN_CORR[[#This Row],[43981]]</f>
        <v>0</v>
      </c>
      <c r="CK108">
        <f>+Casos_PN_CORR[[#This Row],[43983]]-Casos_PN_CORR[[#This Row],[43982]]</f>
        <v>0</v>
      </c>
      <c r="CL108">
        <f>+Casos_PN_CORR[[#This Row],[43984]]-Casos_PN_CORR[[#This Row],[43983]]</f>
        <v>0</v>
      </c>
      <c r="CM108">
        <f>+Casos_PN_CORR[[#This Row],[43985]]-Casos_PN_CORR[[#This Row],[43984]]</f>
        <v>0</v>
      </c>
      <c r="CN108">
        <f>+Casos_PN_CORR[[#This Row],[43986]]-Casos_PN_CORR[[#This Row],[43985]]</f>
        <v>0</v>
      </c>
      <c r="CO108">
        <f>+Casos_PN_CORR[[#This Row],[43987]]-Casos_PN_CORR[[#This Row],[43986]]</f>
        <v>14</v>
      </c>
      <c r="CP108">
        <f>+Casos_PN_CORR[[#This Row],[43988]]-Casos_PN_CORR[[#This Row],[43987]]</f>
        <v>0</v>
      </c>
      <c r="CQ108">
        <f>+Casos_PN_CORR[[#This Row],[43989]]-Casos_PN_CORR[[#This Row],[43988]]</f>
        <v>0</v>
      </c>
      <c r="CR108">
        <f>+Casos_PN_CORR[[#This Row],[43990]]-Casos_PN_CORR[[#This Row],[43989]]</f>
        <v>0</v>
      </c>
      <c r="CS108">
        <f>+Casos_PN_CORR[[#This Row],[43991]]-Casos_PN_CORR[[#This Row],[43990]]</f>
        <v>0</v>
      </c>
      <c r="CT108">
        <f>+Casos_PN_CORR[[#This Row],[43992]]-Casos_PN_CORR[[#This Row],[43991]]</f>
        <v>0</v>
      </c>
      <c r="CU108">
        <f>+Casos_PN_CORR[[#This Row],[43993]]-Casos_PN_CORR[[#This Row],[43992]]</f>
        <v>0</v>
      </c>
    </row>
    <row r="109" spans="1:99" x14ac:dyDescent="0.3">
      <c r="A109">
        <v>120304</v>
      </c>
      <c r="B109" s="2" t="s">
        <v>191</v>
      </c>
      <c r="C109" s="2" t="s">
        <v>380</v>
      </c>
      <c r="D109" s="2" t="s">
        <v>386</v>
      </c>
      <c r="E109" s="4">
        <f t="shared" si="1"/>
        <v>14</v>
      </c>
      <c r="F109">
        <f>+Casos_PN_CORR[[#This Row],[43900]]</f>
        <v>0</v>
      </c>
      <c r="G109">
        <f>+Casos_PN_CORR[[#This Row],[43901]]-Casos_PN_CORR[[#This Row],[43900]]</f>
        <v>0</v>
      </c>
      <c r="H109">
        <f>+Casos_PN_CORR[[#This Row],[43902]]-Casos_PN_CORR[[#This Row],[43901]]</f>
        <v>0</v>
      </c>
      <c r="I109">
        <f>+Casos_PN_CORR[[#This Row],[43903]]-Casos_PN_CORR[[#This Row],[43902]]</f>
        <v>0</v>
      </c>
      <c r="J109">
        <f>+Casos_PN_CORR[[#This Row],[43904]]-Casos_PN_CORR[[#This Row],[43903]]</f>
        <v>0</v>
      </c>
      <c r="K109">
        <f>+Casos_PN_CORR[[#This Row],[43905]]-Casos_PN_CORR[[#This Row],[43904]]</f>
        <v>0</v>
      </c>
      <c r="L109">
        <f>+Casos_PN_CORR[[#This Row],[43906]]-Casos_PN_CORR[[#This Row],[43905]]</f>
        <v>0</v>
      </c>
      <c r="M109">
        <f>+Casos_PN_CORR[[#This Row],[43907]]-Casos_PN_CORR[[#This Row],[43906]]</f>
        <v>0</v>
      </c>
      <c r="N109">
        <f>+Casos_PN_CORR[[#This Row],[43908]]-Casos_PN_CORR[[#This Row],[43907]]</f>
        <v>0</v>
      </c>
      <c r="O109">
        <f>+Casos_PN_CORR[[#This Row],[43909]]-Casos_PN_CORR[[#This Row],[43908]]</f>
        <v>0</v>
      </c>
      <c r="P109">
        <f>+Casos_PN_CORR[[#This Row],[43910]]-Casos_PN_CORR[[#This Row],[43909]]</f>
        <v>0</v>
      </c>
      <c r="Q109">
        <f>+Casos_PN_CORR[[#This Row],[43911]]-Casos_PN_CORR[[#This Row],[43910]]</f>
        <v>0</v>
      </c>
      <c r="R109">
        <f>+Casos_PN_CORR[[#This Row],[43912]]-Casos_PN_CORR[[#This Row],[43911]]</f>
        <v>0</v>
      </c>
      <c r="S109">
        <f>+Casos_PN_CORR[[#This Row],[43913]]-Casos_PN_CORR[[#This Row],[43912]]</f>
        <v>0</v>
      </c>
      <c r="T109">
        <f>+Casos_PN_CORR[[#This Row],[43914]]-Casos_PN_CORR[[#This Row],[43913]]</f>
        <v>0</v>
      </c>
      <c r="U109">
        <f>+Casos_PN_CORR[[#This Row],[43915]]-Casos_PN_CORR[[#This Row],[43914]]</f>
        <v>0</v>
      </c>
      <c r="V109">
        <f>+Casos_PN_CORR[[#This Row],[43916]]-Casos_PN_CORR[[#This Row],[43915]]</f>
        <v>0</v>
      </c>
      <c r="W109">
        <f>+Casos_PN_CORR[[#This Row],[43917]]-Casos_PN_CORR[[#This Row],[43916]]</f>
        <v>0</v>
      </c>
      <c r="X109">
        <f>+Casos_PN_CORR[[#This Row],[43918]]-Casos_PN_CORR[[#This Row],[43917]]</f>
        <v>0</v>
      </c>
      <c r="Y109">
        <f>+Casos_PN_CORR[[#This Row],[43919]]-Casos_PN_CORR[[#This Row],[43918]]</f>
        <v>0</v>
      </c>
      <c r="Z109">
        <f>+Casos_PN_CORR[[#This Row],[43920]]-Casos_PN_CORR[[#This Row],[43919]]</f>
        <v>0</v>
      </c>
      <c r="AA109">
        <f>+Casos_PN_CORR[[#This Row],[43921]]-Casos_PN_CORR[[#This Row],[43920]]</f>
        <v>0</v>
      </c>
      <c r="AB109">
        <f>+Casos_PN_CORR[[#This Row],[43922]]-Casos_PN_CORR[[#This Row],[43921]]</f>
        <v>0</v>
      </c>
      <c r="AC109">
        <f>+Casos_PN_CORR[[#This Row],[43923]]-Casos_PN_CORR[[#This Row],[43922]]</f>
        <v>0</v>
      </c>
      <c r="AD109">
        <f>+Casos_PN_CORR[[#This Row],[43924]]-Casos_PN_CORR[[#This Row],[43923]]</f>
        <v>0</v>
      </c>
      <c r="AE109">
        <f>+Casos_PN_CORR[[#This Row],[43925]]-Casos_PN_CORR[[#This Row],[43924]]</f>
        <v>0</v>
      </c>
      <c r="AF109">
        <f>+Casos_PN_CORR[[#This Row],[43926]]-Casos_PN_CORR[[#This Row],[43925]]</f>
        <v>0</v>
      </c>
      <c r="AG109">
        <f>+Casos_PN_CORR[[#This Row],[43927]]-Casos_PN_CORR[[#This Row],[43926]]</f>
        <v>0</v>
      </c>
      <c r="AH109">
        <f>+Casos_PN_CORR[[#This Row],[43928]]-Casos_PN_CORR[[#This Row],[43927]]</f>
        <v>0</v>
      </c>
      <c r="AI109">
        <f>+Casos_PN_CORR[[#This Row],[43929]]-Casos_PN_CORR[[#This Row],[43928]]</f>
        <v>0</v>
      </c>
      <c r="AJ109">
        <f>+Casos_PN_CORR[[#This Row],[43930]]-Casos_PN_CORR[[#This Row],[43929]]</f>
        <v>0</v>
      </c>
      <c r="AK109">
        <f>+Casos_PN_CORR[[#This Row],[43931]]-Casos_PN_CORR[[#This Row],[43930]]</f>
        <v>0</v>
      </c>
      <c r="AL109">
        <f>+Casos_PN_CORR[[#This Row],[43932]]-Casos_PN_CORR[[#This Row],[43931]]</f>
        <v>0</v>
      </c>
      <c r="AM109">
        <f>+Casos_PN_CORR[[#This Row],[43933]]-Casos_PN_CORR[[#This Row],[43932]]</f>
        <v>0</v>
      </c>
      <c r="AN109">
        <f>+Casos_PN_CORR[[#This Row],[43934]]-Casos_PN_CORR[[#This Row],[43933]]</f>
        <v>0</v>
      </c>
      <c r="AO109">
        <f>+Casos_PN_CORR[[#This Row],[43935]]-Casos_PN_CORR[[#This Row],[43934]]</f>
        <v>0</v>
      </c>
      <c r="AP109">
        <f>+Casos_PN_CORR[[#This Row],[43936]]-Casos_PN_CORR[[#This Row],[43935]]</f>
        <v>0</v>
      </c>
      <c r="AQ109">
        <f>+Casos_PN_CORR[[#This Row],[43937]]-Casos_PN_CORR[[#This Row],[43936]]</f>
        <v>0</v>
      </c>
      <c r="AR109">
        <f>+Casos_PN_CORR[[#This Row],[43938]]-Casos_PN_CORR[[#This Row],[43937]]</f>
        <v>0</v>
      </c>
      <c r="AS109">
        <f>+Casos_PN_CORR[[#This Row],[43939]]-Casos_PN_CORR[[#This Row],[43938]]</f>
        <v>0</v>
      </c>
      <c r="AT109">
        <f>+Casos_PN_CORR[[#This Row],[43940]]-Casos_PN_CORR[[#This Row],[43939]]</f>
        <v>0</v>
      </c>
      <c r="AU109">
        <f>+Casos_PN_CORR[[#This Row],[43941]]-Casos_PN_CORR[[#This Row],[43940]]</f>
        <v>0</v>
      </c>
      <c r="AV109">
        <f>+Casos_PN_CORR[[#This Row],[43942]]-Casos_PN_CORR[[#This Row],[43941]]</f>
        <v>0</v>
      </c>
      <c r="AW109">
        <f>+Casos_PN_CORR[[#This Row],[43943]]-Casos_PN_CORR[[#This Row],[43942]]</f>
        <v>0</v>
      </c>
      <c r="AX109">
        <f>+Casos_PN_CORR[[#This Row],[43944]]-Casos_PN_CORR[[#This Row],[43943]]</f>
        <v>0</v>
      </c>
      <c r="AY109">
        <f>+Casos_PN_CORR[[#This Row],[43945]]-Casos_PN_CORR[[#This Row],[43944]]</f>
        <v>0</v>
      </c>
      <c r="AZ109">
        <f>+Casos_PN_CORR[[#This Row],[43946]]-Casos_PN_CORR[[#This Row],[43945]]</f>
        <v>0</v>
      </c>
      <c r="BA109">
        <f>+Casos_PN_CORR[[#This Row],[43947]]-Casos_PN_CORR[[#This Row],[43946]]</f>
        <v>0</v>
      </c>
      <c r="BB109">
        <f>+Casos_PN_CORR[[#This Row],[43948]]-Casos_PN_CORR[[#This Row],[43947]]</f>
        <v>0</v>
      </c>
      <c r="BC109">
        <f>+Casos_PN_CORR[[#This Row],[43949]]-Casos_PN_CORR[[#This Row],[43948]]</f>
        <v>0</v>
      </c>
      <c r="BD109">
        <f>+Casos_PN_CORR[[#This Row],[43950]]-Casos_PN_CORR[[#This Row],[43949]]</f>
        <v>0</v>
      </c>
      <c r="BE109">
        <f>+Casos_PN_CORR[[#This Row],[43951]]-Casos_PN_CORR[[#This Row],[43950]]</f>
        <v>0</v>
      </c>
      <c r="BF109">
        <f>+Casos_PN_CORR[[#This Row],[43952]]-Casos_PN_CORR[[#This Row],[43951]]</f>
        <v>0</v>
      </c>
      <c r="BG109">
        <f>+Casos_PN_CORR[[#This Row],[43953]]-Casos_PN_CORR[[#This Row],[43952]]</f>
        <v>0</v>
      </c>
      <c r="BH109">
        <f>+Casos_PN_CORR[[#This Row],[43954]]-Casos_PN_CORR[[#This Row],[43953]]</f>
        <v>0</v>
      </c>
      <c r="BI109">
        <f>+Casos_PN_CORR[[#This Row],[43955]]-Casos_PN_CORR[[#This Row],[43954]]</f>
        <v>0</v>
      </c>
      <c r="BJ109">
        <f>+Casos_PN_CORR[[#This Row],[43956]]-Casos_PN_CORR[[#This Row],[43955]]</f>
        <v>0</v>
      </c>
      <c r="BK109">
        <f>+Casos_PN_CORR[[#This Row],[43957]]-Casos_PN_CORR[[#This Row],[43956]]</f>
        <v>0</v>
      </c>
      <c r="BL109">
        <f>+Casos_PN_CORR[[#This Row],[43958]]-Casos_PN_CORR[[#This Row],[43957]]</f>
        <v>0</v>
      </c>
      <c r="BM109">
        <f>+Casos_PN_CORR[[#This Row],[43959]]-Casos_PN_CORR[[#This Row],[43958]]</f>
        <v>0</v>
      </c>
      <c r="BN109">
        <f>+Casos_PN_CORR[[#This Row],[43960]]-Casos_PN_CORR[[#This Row],[43959]]</f>
        <v>0</v>
      </c>
      <c r="BO109">
        <f>+Casos_PN_CORR[[#This Row],[43961]]-Casos_PN_CORR[[#This Row],[43960]]</f>
        <v>0</v>
      </c>
      <c r="BP109">
        <f>+Casos_PN_CORR[[#This Row],[43962]]-Casos_PN_CORR[[#This Row],[43961]]</f>
        <v>0</v>
      </c>
      <c r="BQ109">
        <f>+Casos_PN_CORR[[#This Row],[43963]]-Casos_PN_CORR[[#This Row],[43962]]</f>
        <v>0</v>
      </c>
      <c r="BR109">
        <f>+Casos_PN_CORR[[#This Row],[43964]]-Casos_PN_CORR[[#This Row],[43963]]</f>
        <v>0</v>
      </c>
      <c r="BS109">
        <f>+Casos_PN_CORR[[#This Row],[43965]]-Casos_PN_CORR[[#This Row],[43964]]</f>
        <v>0</v>
      </c>
      <c r="BT109">
        <f>+Casos_PN_CORR[[#This Row],[43966]]-Casos_PN_CORR[[#This Row],[43965]]</f>
        <v>0</v>
      </c>
      <c r="BU109">
        <f>+Casos_PN_CORR[[#This Row],[43967]]-Casos_PN_CORR[[#This Row],[43966]]</f>
        <v>0</v>
      </c>
      <c r="BV109">
        <f>+Casos_PN_CORR[[#This Row],[43968]]-Casos_PN_CORR[[#This Row],[43967]]</f>
        <v>0</v>
      </c>
      <c r="BW109">
        <f>+Casos_PN_CORR[[#This Row],[43969]]-Casos_PN_CORR[[#This Row],[43968]]</f>
        <v>0</v>
      </c>
      <c r="BX109">
        <f>+Casos_PN_CORR[[#This Row],[43970]]-Casos_PN_CORR[[#This Row],[43969]]</f>
        <v>0</v>
      </c>
      <c r="BY109">
        <f>+Casos_PN_CORR[[#This Row],[43971]]-Casos_PN_CORR[[#This Row],[43970]]</f>
        <v>0</v>
      </c>
      <c r="BZ109">
        <f>+Casos_PN_CORR[[#This Row],[43972]]-Casos_PN_CORR[[#This Row],[43971]]</f>
        <v>0</v>
      </c>
      <c r="CA109">
        <f>+Casos_PN_CORR[[#This Row],[43973]]-Casos_PN_CORR[[#This Row],[43972]]</f>
        <v>0</v>
      </c>
      <c r="CB109">
        <f>+Casos_PN_CORR[[#This Row],[43974]]-Casos_PN_CORR[[#This Row],[43973]]</f>
        <v>0</v>
      </c>
      <c r="CC109">
        <f>+Casos_PN_CORR[[#This Row],[43975]]-Casos_PN_CORR[[#This Row],[43974]]</f>
        <v>0</v>
      </c>
      <c r="CD109">
        <f>+Casos_PN_CORR[[#This Row],[43976]]-Casos_PN_CORR[[#This Row],[43975]]</f>
        <v>0</v>
      </c>
      <c r="CE109">
        <f>+Casos_PN_CORR[[#This Row],[43977]]-Casos_PN_CORR[[#This Row],[43976]]</f>
        <v>0</v>
      </c>
      <c r="CF109">
        <f>+Casos_PN_CORR[[#This Row],[43978]]-Casos_PN_CORR[[#This Row],[43977]]</f>
        <v>0</v>
      </c>
      <c r="CG109">
        <f>+Casos_PN_CORR[[#This Row],[43979]]-Casos_PN_CORR[[#This Row],[43978]]</f>
        <v>0</v>
      </c>
      <c r="CH109">
        <f>+Casos_PN_CORR[[#This Row],[43980]]-Casos_PN_CORR[[#This Row],[43979]]</f>
        <v>0</v>
      </c>
      <c r="CI109">
        <f>+Casos_PN_CORR[[#This Row],[43981]]-Casos_PN_CORR[[#This Row],[43980]]</f>
        <v>0</v>
      </c>
      <c r="CJ109">
        <f>+Casos_PN_CORR[[#This Row],[43982]]-Casos_PN_CORR[[#This Row],[43981]]</f>
        <v>0</v>
      </c>
      <c r="CK109">
        <f>+Casos_PN_CORR[[#This Row],[43983]]-Casos_PN_CORR[[#This Row],[43982]]</f>
        <v>0</v>
      </c>
      <c r="CL109">
        <f>+Casos_PN_CORR[[#This Row],[43984]]-Casos_PN_CORR[[#This Row],[43983]]</f>
        <v>0</v>
      </c>
      <c r="CM109">
        <f>+Casos_PN_CORR[[#This Row],[43985]]-Casos_PN_CORR[[#This Row],[43984]]</f>
        <v>0</v>
      </c>
      <c r="CN109">
        <f>+Casos_PN_CORR[[#This Row],[43986]]-Casos_PN_CORR[[#This Row],[43985]]</f>
        <v>0</v>
      </c>
      <c r="CO109">
        <f>+Casos_PN_CORR[[#This Row],[43987]]-Casos_PN_CORR[[#This Row],[43986]]</f>
        <v>11</v>
      </c>
      <c r="CP109">
        <f>+Casos_PN_CORR[[#This Row],[43988]]-Casos_PN_CORR[[#This Row],[43987]]</f>
        <v>0</v>
      </c>
      <c r="CQ109">
        <f>+Casos_PN_CORR[[#This Row],[43989]]-Casos_PN_CORR[[#This Row],[43988]]</f>
        <v>0</v>
      </c>
      <c r="CR109">
        <f>+Casos_PN_CORR[[#This Row],[43990]]-Casos_PN_CORR[[#This Row],[43989]]</f>
        <v>0</v>
      </c>
      <c r="CS109">
        <f>+Casos_PN_CORR[[#This Row],[43991]]-Casos_PN_CORR[[#This Row],[43990]]</f>
        <v>3</v>
      </c>
      <c r="CT109">
        <f>+Casos_PN_CORR[[#This Row],[43992]]-Casos_PN_CORR[[#This Row],[43991]]</f>
        <v>0</v>
      </c>
      <c r="CU109">
        <f>+Casos_PN_CORR[[#This Row],[43993]]-Casos_PN_CORR[[#This Row],[43992]]</f>
        <v>0</v>
      </c>
    </row>
    <row r="110" spans="1:99" x14ac:dyDescent="0.3">
      <c r="A110">
        <v>90502</v>
      </c>
      <c r="B110" s="2" t="s">
        <v>114</v>
      </c>
      <c r="C110" s="2" t="s">
        <v>308</v>
      </c>
      <c r="D110" s="2" t="s">
        <v>491</v>
      </c>
      <c r="E110" s="4">
        <f t="shared" si="1"/>
        <v>14</v>
      </c>
      <c r="F110">
        <f>+Casos_PN_CORR[[#This Row],[43900]]</f>
        <v>0</v>
      </c>
      <c r="G110">
        <f>+Casos_PN_CORR[[#This Row],[43901]]-Casos_PN_CORR[[#This Row],[43900]]</f>
        <v>0</v>
      </c>
      <c r="H110">
        <f>+Casos_PN_CORR[[#This Row],[43902]]-Casos_PN_CORR[[#This Row],[43901]]</f>
        <v>0</v>
      </c>
      <c r="I110">
        <f>+Casos_PN_CORR[[#This Row],[43903]]-Casos_PN_CORR[[#This Row],[43902]]</f>
        <v>0</v>
      </c>
      <c r="J110">
        <f>+Casos_PN_CORR[[#This Row],[43904]]-Casos_PN_CORR[[#This Row],[43903]]</f>
        <v>0</v>
      </c>
      <c r="K110">
        <f>+Casos_PN_CORR[[#This Row],[43905]]-Casos_PN_CORR[[#This Row],[43904]]</f>
        <v>0</v>
      </c>
      <c r="L110">
        <f>+Casos_PN_CORR[[#This Row],[43906]]-Casos_PN_CORR[[#This Row],[43905]]</f>
        <v>0</v>
      </c>
      <c r="M110">
        <f>+Casos_PN_CORR[[#This Row],[43907]]-Casos_PN_CORR[[#This Row],[43906]]</f>
        <v>0</v>
      </c>
      <c r="N110">
        <f>+Casos_PN_CORR[[#This Row],[43908]]-Casos_PN_CORR[[#This Row],[43907]]</f>
        <v>0</v>
      </c>
      <c r="O110">
        <f>+Casos_PN_CORR[[#This Row],[43909]]-Casos_PN_CORR[[#This Row],[43908]]</f>
        <v>0</v>
      </c>
      <c r="P110">
        <f>+Casos_PN_CORR[[#This Row],[43910]]-Casos_PN_CORR[[#This Row],[43909]]</f>
        <v>0</v>
      </c>
      <c r="Q110">
        <f>+Casos_PN_CORR[[#This Row],[43911]]-Casos_PN_CORR[[#This Row],[43910]]</f>
        <v>0</v>
      </c>
      <c r="R110">
        <f>+Casos_PN_CORR[[#This Row],[43912]]-Casos_PN_CORR[[#This Row],[43911]]</f>
        <v>0</v>
      </c>
      <c r="S110">
        <f>+Casos_PN_CORR[[#This Row],[43913]]-Casos_PN_CORR[[#This Row],[43912]]</f>
        <v>0</v>
      </c>
      <c r="T110">
        <f>+Casos_PN_CORR[[#This Row],[43914]]-Casos_PN_CORR[[#This Row],[43913]]</f>
        <v>0</v>
      </c>
      <c r="U110">
        <f>+Casos_PN_CORR[[#This Row],[43915]]-Casos_PN_CORR[[#This Row],[43914]]</f>
        <v>0</v>
      </c>
      <c r="V110">
        <f>+Casos_PN_CORR[[#This Row],[43916]]-Casos_PN_CORR[[#This Row],[43915]]</f>
        <v>0</v>
      </c>
      <c r="W110">
        <f>+Casos_PN_CORR[[#This Row],[43917]]-Casos_PN_CORR[[#This Row],[43916]]</f>
        <v>0</v>
      </c>
      <c r="X110">
        <f>+Casos_PN_CORR[[#This Row],[43918]]-Casos_PN_CORR[[#This Row],[43917]]</f>
        <v>0</v>
      </c>
      <c r="Y110">
        <f>+Casos_PN_CORR[[#This Row],[43919]]-Casos_PN_CORR[[#This Row],[43918]]</f>
        <v>0</v>
      </c>
      <c r="Z110">
        <f>+Casos_PN_CORR[[#This Row],[43920]]-Casos_PN_CORR[[#This Row],[43919]]</f>
        <v>0</v>
      </c>
      <c r="AA110">
        <f>+Casos_PN_CORR[[#This Row],[43921]]-Casos_PN_CORR[[#This Row],[43920]]</f>
        <v>0</v>
      </c>
      <c r="AB110">
        <f>+Casos_PN_CORR[[#This Row],[43922]]-Casos_PN_CORR[[#This Row],[43921]]</f>
        <v>0</v>
      </c>
      <c r="AC110">
        <f>+Casos_PN_CORR[[#This Row],[43923]]-Casos_PN_CORR[[#This Row],[43922]]</f>
        <v>0</v>
      </c>
      <c r="AD110">
        <f>+Casos_PN_CORR[[#This Row],[43924]]-Casos_PN_CORR[[#This Row],[43923]]</f>
        <v>0</v>
      </c>
      <c r="AE110">
        <f>+Casos_PN_CORR[[#This Row],[43925]]-Casos_PN_CORR[[#This Row],[43924]]</f>
        <v>0</v>
      </c>
      <c r="AF110">
        <f>+Casos_PN_CORR[[#This Row],[43926]]-Casos_PN_CORR[[#This Row],[43925]]</f>
        <v>0</v>
      </c>
      <c r="AG110">
        <f>+Casos_PN_CORR[[#This Row],[43927]]-Casos_PN_CORR[[#This Row],[43926]]</f>
        <v>0</v>
      </c>
      <c r="AH110">
        <f>+Casos_PN_CORR[[#This Row],[43928]]-Casos_PN_CORR[[#This Row],[43927]]</f>
        <v>0</v>
      </c>
      <c r="AI110">
        <f>+Casos_PN_CORR[[#This Row],[43929]]-Casos_PN_CORR[[#This Row],[43928]]</f>
        <v>0</v>
      </c>
      <c r="AJ110">
        <f>+Casos_PN_CORR[[#This Row],[43930]]-Casos_PN_CORR[[#This Row],[43929]]</f>
        <v>0</v>
      </c>
      <c r="AK110">
        <f>+Casos_PN_CORR[[#This Row],[43931]]-Casos_PN_CORR[[#This Row],[43930]]</f>
        <v>0</v>
      </c>
      <c r="AL110">
        <f>+Casos_PN_CORR[[#This Row],[43932]]-Casos_PN_CORR[[#This Row],[43931]]</f>
        <v>0</v>
      </c>
      <c r="AM110">
        <f>+Casos_PN_CORR[[#This Row],[43933]]-Casos_PN_CORR[[#This Row],[43932]]</f>
        <v>0</v>
      </c>
      <c r="AN110">
        <f>+Casos_PN_CORR[[#This Row],[43934]]-Casos_PN_CORR[[#This Row],[43933]]</f>
        <v>0</v>
      </c>
      <c r="AO110">
        <f>+Casos_PN_CORR[[#This Row],[43935]]-Casos_PN_CORR[[#This Row],[43934]]</f>
        <v>0</v>
      </c>
      <c r="AP110">
        <f>+Casos_PN_CORR[[#This Row],[43936]]-Casos_PN_CORR[[#This Row],[43935]]</f>
        <v>0</v>
      </c>
      <c r="AQ110">
        <f>+Casos_PN_CORR[[#This Row],[43937]]-Casos_PN_CORR[[#This Row],[43936]]</f>
        <v>0</v>
      </c>
      <c r="AR110">
        <f>+Casos_PN_CORR[[#This Row],[43938]]-Casos_PN_CORR[[#This Row],[43937]]</f>
        <v>0</v>
      </c>
      <c r="AS110">
        <f>+Casos_PN_CORR[[#This Row],[43939]]-Casos_PN_CORR[[#This Row],[43938]]</f>
        <v>0</v>
      </c>
      <c r="AT110">
        <f>+Casos_PN_CORR[[#This Row],[43940]]-Casos_PN_CORR[[#This Row],[43939]]</f>
        <v>0</v>
      </c>
      <c r="AU110">
        <f>+Casos_PN_CORR[[#This Row],[43941]]-Casos_PN_CORR[[#This Row],[43940]]</f>
        <v>0</v>
      </c>
      <c r="AV110">
        <f>+Casos_PN_CORR[[#This Row],[43942]]-Casos_PN_CORR[[#This Row],[43941]]</f>
        <v>0</v>
      </c>
      <c r="AW110">
        <f>+Casos_PN_CORR[[#This Row],[43943]]-Casos_PN_CORR[[#This Row],[43942]]</f>
        <v>0</v>
      </c>
      <c r="AX110">
        <f>+Casos_PN_CORR[[#This Row],[43944]]-Casos_PN_CORR[[#This Row],[43943]]</f>
        <v>0</v>
      </c>
      <c r="AY110">
        <f>+Casos_PN_CORR[[#This Row],[43945]]-Casos_PN_CORR[[#This Row],[43944]]</f>
        <v>0</v>
      </c>
      <c r="AZ110">
        <f>+Casos_PN_CORR[[#This Row],[43946]]-Casos_PN_CORR[[#This Row],[43945]]</f>
        <v>0</v>
      </c>
      <c r="BA110">
        <f>+Casos_PN_CORR[[#This Row],[43947]]-Casos_PN_CORR[[#This Row],[43946]]</f>
        <v>0</v>
      </c>
      <c r="BB110">
        <f>+Casos_PN_CORR[[#This Row],[43948]]-Casos_PN_CORR[[#This Row],[43947]]</f>
        <v>0</v>
      </c>
      <c r="BC110">
        <f>+Casos_PN_CORR[[#This Row],[43949]]-Casos_PN_CORR[[#This Row],[43948]]</f>
        <v>0</v>
      </c>
      <c r="BD110">
        <f>+Casos_PN_CORR[[#This Row],[43950]]-Casos_PN_CORR[[#This Row],[43949]]</f>
        <v>0</v>
      </c>
      <c r="BE110">
        <f>+Casos_PN_CORR[[#This Row],[43951]]-Casos_PN_CORR[[#This Row],[43950]]</f>
        <v>0</v>
      </c>
      <c r="BF110">
        <f>+Casos_PN_CORR[[#This Row],[43952]]-Casos_PN_CORR[[#This Row],[43951]]</f>
        <v>0</v>
      </c>
      <c r="BG110">
        <f>+Casos_PN_CORR[[#This Row],[43953]]-Casos_PN_CORR[[#This Row],[43952]]</f>
        <v>0</v>
      </c>
      <c r="BH110">
        <f>+Casos_PN_CORR[[#This Row],[43954]]-Casos_PN_CORR[[#This Row],[43953]]</f>
        <v>0</v>
      </c>
      <c r="BI110">
        <f>+Casos_PN_CORR[[#This Row],[43955]]-Casos_PN_CORR[[#This Row],[43954]]</f>
        <v>0</v>
      </c>
      <c r="BJ110">
        <f>+Casos_PN_CORR[[#This Row],[43956]]-Casos_PN_CORR[[#This Row],[43955]]</f>
        <v>0</v>
      </c>
      <c r="BK110">
        <f>+Casos_PN_CORR[[#This Row],[43957]]-Casos_PN_CORR[[#This Row],[43956]]</f>
        <v>0</v>
      </c>
      <c r="BL110">
        <f>+Casos_PN_CORR[[#This Row],[43958]]-Casos_PN_CORR[[#This Row],[43957]]</f>
        <v>0</v>
      </c>
      <c r="BM110">
        <f>+Casos_PN_CORR[[#This Row],[43959]]-Casos_PN_CORR[[#This Row],[43958]]</f>
        <v>0</v>
      </c>
      <c r="BN110">
        <f>+Casos_PN_CORR[[#This Row],[43960]]-Casos_PN_CORR[[#This Row],[43959]]</f>
        <v>0</v>
      </c>
      <c r="BO110">
        <f>+Casos_PN_CORR[[#This Row],[43961]]-Casos_PN_CORR[[#This Row],[43960]]</f>
        <v>0</v>
      </c>
      <c r="BP110">
        <f>+Casos_PN_CORR[[#This Row],[43962]]-Casos_PN_CORR[[#This Row],[43961]]</f>
        <v>0</v>
      </c>
      <c r="BQ110">
        <f>+Casos_PN_CORR[[#This Row],[43963]]-Casos_PN_CORR[[#This Row],[43962]]</f>
        <v>0</v>
      </c>
      <c r="BR110">
        <f>+Casos_PN_CORR[[#This Row],[43964]]-Casos_PN_CORR[[#This Row],[43963]]</f>
        <v>0</v>
      </c>
      <c r="BS110">
        <f>+Casos_PN_CORR[[#This Row],[43965]]-Casos_PN_CORR[[#This Row],[43964]]</f>
        <v>0</v>
      </c>
      <c r="BT110">
        <f>+Casos_PN_CORR[[#This Row],[43966]]-Casos_PN_CORR[[#This Row],[43965]]</f>
        <v>0</v>
      </c>
      <c r="BU110">
        <f>+Casos_PN_CORR[[#This Row],[43967]]-Casos_PN_CORR[[#This Row],[43966]]</f>
        <v>0</v>
      </c>
      <c r="BV110">
        <f>+Casos_PN_CORR[[#This Row],[43968]]-Casos_PN_CORR[[#This Row],[43967]]</f>
        <v>0</v>
      </c>
      <c r="BW110">
        <f>+Casos_PN_CORR[[#This Row],[43969]]-Casos_PN_CORR[[#This Row],[43968]]</f>
        <v>0</v>
      </c>
      <c r="BX110">
        <f>+Casos_PN_CORR[[#This Row],[43970]]-Casos_PN_CORR[[#This Row],[43969]]</f>
        <v>0</v>
      </c>
      <c r="BY110">
        <f>+Casos_PN_CORR[[#This Row],[43971]]-Casos_PN_CORR[[#This Row],[43970]]</f>
        <v>0</v>
      </c>
      <c r="BZ110">
        <f>+Casos_PN_CORR[[#This Row],[43972]]-Casos_PN_CORR[[#This Row],[43971]]</f>
        <v>0</v>
      </c>
      <c r="CA110">
        <f>+Casos_PN_CORR[[#This Row],[43973]]-Casos_PN_CORR[[#This Row],[43972]]</f>
        <v>0</v>
      </c>
      <c r="CB110">
        <f>+Casos_PN_CORR[[#This Row],[43974]]-Casos_PN_CORR[[#This Row],[43973]]</f>
        <v>0</v>
      </c>
      <c r="CC110">
        <f>+Casos_PN_CORR[[#This Row],[43975]]-Casos_PN_CORR[[#This Row],[43974]]</f>
        <v>0</v>
      </c>
      <c r="CD110">
        <f>+Casos_PN_CORR[[#This Row],[43976]]-Casos_PN_CORR[[#This Row],[43975]]</f>
        <v>0</v>
      </c>
      <c r="CE110">
        <f>+Casos_PN_CORR[[#This Row],[43977]]-Casos_PN_CORR[[#This Row],[43976]]</f>
        <v>0</v>
      </c>
      <c r="CF110">
        <f>+Casos_PN_CORR[[#This Row],[43978]]-Casos_PN_CORR[[#This Row],[43977]]</f>
        <v>0</v>
      </c>
      <c r="CG110">
        <f>+Casos_PN_CORR[[#This Row],[43979]]-Casos_PN_CORR[[#This Row],[43978]]</f>
        <v>0</v>
      </c>
      <c r="CH110">
        <f>+Casos_PN_CORR[[#This Row],[43980]]-Casos_PN_CORR[[#This Row],[43979]]</f>
        <v>0</v>
      </c>
      <c r="CI110">
        <f>+Casos_PN_CORR[[#This Row],[43981]]-Casos_PN_CORR[[#This Row],[43980]]</f>
        <v>0</v>
      </c>
      <c r="CJ110">
        <f>+Casos_PN_CORR[[#This Row],[43982]]-Casos_PN_CORR[[#This Row],[43981]]</f>
        <v>0</v>
      </c>
      <c r="CK110">
        <f>+Casos_PN_CORR[[#This Row],[43983]]-Casos_PN_CORR[[#This Row],[43982]]</f>
        <v>0</v>
      </c>
      <c r="CL110">
        <f>+Casos_PN_CORR[[#This Row],[43984]]-Casos_PN_CORR[[#This Row],[43983]]</f>
        <v>0</v>
      </c>
      <c r="CM110">
        <f>+Casos_PN_CORR[[#This Row],[43985]]-Casos_PN_CORR[[#This Row],[43984]]</f>
        <v>0</v>
      </c>
      <c r="CN110">
        <f>+Casos_PN_CORR[[#This Row],[43986]]-Casos_PN_CORR[[#This Row],[43985]]</f>
        <v>0</v>
      </c>
      <c r="CO110">
        <f>+Casos_PN_CORR[[#This Row],[43987]]-Casos_PN_CORR[[#This Row],[43986]]</f>
        <v>10</v>
      </c>
      <c r="CP110">
        <f>+Casos_PN_CORR[[#This Row],[43988]]-Casos_PN_CORR[[#This Row],[43987]]</f>
        <v>0</v>
      </c>
      <c r="CQ110">
        <f>+Casos_PN_CORR[[#This Row],[43989]]-Casos_PN_CORR[[#This Row],[43988]]</f>
        <v>0</v>
      </c>
      <c r="CR110">
        <f>+Casos_PN_CORR[[#This Row],[43990]]-Casos_PN_CORR[[#This Row],[43989]]</f>
        <v>0</v>
      </c>
      <c r="CS110">
        <f>+Casos_PN_CORR[[#This Row],[43991]]-Casos_PN_CORR[[#This Row],[43990]]</f>
        <v>1</v>
      </c>
      <c r="CT110">
        <f>+Casos_PN_CORR[[#This Row],[43992]]-Casos_PN_CORR[[#This Row],[43991]]</f>
        <v>0</v>
      </c>
      <c r="CU110">
        <f>+Casos_PN_CORR[[#This Row],[43993]]-Casos_PN_CORR[[#This Row],[43992]]</f>
        <v>3</v>
      </c>
    </row>
    <row r="111" spans="1:99" x14ac:dyDescent="0.3">
      <c r="A111">
        <v>120105</v>
      </c>
      <c r="B111" s="2" t="s">
        <v>191</v>
      </c>
      <c r="C111" s="2" t="s">
        <v>289</v>
      </c>
      <c r="D111" s="2" t="s">
        <v>492</v>
      </c>
      <c r="E111" s="4">
        <f t="shared" si="1"/>
        <v>13</v>
      </c>
      <c r="F111">
        <f>+Casos_PN_CORR[[#This Row],[43900]]</f>
        <v>0</v>
      </c>
      <c r="G111">
        <f>+Casos_PN_CORR[[#This Row],[43901]]-Casos_PN_CORR[[#This Row],[43900]]</f>
        <v>0</v>
      </c>
      <c r="H111">
        <f>+Casos_PN_CORR[[#This Row],[43902]]-Casos_PN_CORR[[#This Row],[43901]]</f>
        <v>0</v>
      </c>
      <c r="I111">
        <f>+Casos_PN_CORR[[#This Row],[43903]]-Casos_PN_CORR[[#This Row],[43902]]</f>
        <v>0</v>
      </c>
      <c r="J111">
        <f>+Casos_PN_CORR[[#This Row],[43904]]-Casos_PN_CORR[[#This Row],[43903]]</f>
        <v>0</v>
      </c>
      <c r="K111">
        <f>+Casos_PN_CORR[[#This Row],[43905]]-Casos_PN_CORR[[#This Row],[43904]]</f>
        <v>0</v>
      </c>
      <c r="L111">
        <f>+Casos_PN_CORR[[#This Row],[43906]]-Casos_PN_CORR[[#This Row],[43905]]</f>
        <v>0</v>
      </c>
      <c r="M111">
        <f>+Casos_PN_CORR[[#This Row],[43907]]-Casos_PN_CORR[[#This Row],[43906]]</f>
        <v>0</v>
      </c>
      <c r="N111">
        <f>+Casos_PN_CORR[[#This Row],[43908]]-Casos_PN_CORR[[#This Row],[43907]]</f>
        <v>0</v>
      </c>
      <c r="O111">
        <f>+Casos_PN_CORR[[#This Row],[43909]]-Casos_PN_CORR[[#This Row],[43908]]</f>
        <v>0</v>
      </c>
      <c r="P111">
        <f>+Casos_PN_CORR[[#This Row],[43910]]-Casos_PN_CORR[[#This Row],[43909]]</f>
        <v>0</v>
      </c>
      <c r="Q111">
        <f>+Casos_PN_CORR[[#This Row],[43911]]-Casos_PN_CORR[[#This Row],[43910]]</f>
        <v>0</v>
      </c>
      <c r="R111">
        <f>+Casos_PN_CORR[[#This Row],[43912]]-Casos_PN_CORR[[#This Row],[43911]]</f>
        <v>0</v>
      </c>
      <c r="S111">
        <f>+Casos_PN_CORR[[#This Row],[43913]]-Casos_PN_CORR[[#This Row],[43912]]</f>
        <v>0</v>
      </c>
      <c r="T111">
        <f>+Casos_PN_CORR[[#This Row],[43914]]-Casos_PN_CORR[[#This Row],[43913]]</f>
        <v>0</v>
      </c>
      <c r="U111">
        <f>+Casos_PN_CORR[[#This Row],[43915]]-Casos_PN_CORR[[#This Row],[43914]]</f>
        <v>0</v>
      </c>
      <c r="V111">
        <f>+Casos_PN_CORR[[#This Row],[43916]]-Casos_PN_CORR[[#This Row],[43915]]</f>
        <v>0</v>
      </c>
      <c r="W111">
        <f>+Casos_PN_CORR[[#This Row],[43917]]-Casos_PN_CORR[[#This Row],[43916]]</f>
        <v>0</v>
      </c>
      <c r="X111">
        <f>+Casos_PN_CORR[[#This Row],[43918]]-Casos_PN_CORR[[#This Row],[43917]]</f>
        <v>0</v>
      </c>
      <c r="Y111">
        <f>+Casos_PN_CORR[[#This Row],[43919]]-Casos_PN_CORR[[#This Row],[43918]]</f>
        <v>0</v>
      </c>
      <c r="Z111">
        <f>+Casos_PN_CORR[[#This Row],[43920]]-Casos_PN_CORR[[#This Row],[43919]]</f>
        <v>0</v>
      </c>
      <c r="AA111">
        <f>+Casos_PN_CORR[[#This Row],[43921]]-Casos_PN_CORR[[#This Row],[43920]]</f>
        <v>0</v>
      </c>
      <c r="AB111">
        <f>+Casos_PN_CORR[[#This Row],[43922]]-Casos_PN_CORR[[#This Row],[43921]]</f>
        <v>0</v>
      </c>
      <c r="AC111">
        <f>+Casos_PN_CORR[[#This Row],[43923]]-Casos_PN_CORR[[#This Row],[43922]]</f>
        <v>0</v>
      </c>
      <c r="AD111">
        <f>+Casos_PN_CORR[[#This Row],[43924]]-Casos_PN_CORR[[#This Row],[43923]]</f>
        <v>0</v>
      </c>
      <c r="AE111">
        <f>+Casos_PN_CORR[[#This Row],[43925]]-Casos_PN_CORR[[#This Row],[43924]]</f>
        <v>0</v>
      </c>
      <c r="AF111">
        <f>+Casos_PN_CORR[[#This Row],[43926]]-Casos_PN_CORR[[#This Row],[43925]]</f>
        <v>0</v>
      </c>
      <c r="AG111">
        <f>+Casos_PN_CORR[[#This Row],[43927]]-Casos_PN_CORR[[#This Row],[43926]]</f>
        <v>0</v>
      </c>
      <c r="AH111">
        <f>+Casos_PN_CORR[[#This Row],[43928]]-Casos_PN_CORR[[#This Row],[43927]]</f>
        <v>0</v>
      </c>
      <c r="AI111">
        <f>+Casos_PN_CORR[[#This Row],[43929]]-Casos_PN_CORR[[#This Row],[43928]]</f>
        <v>0</v>
      </c>
      <c r="AJ111">
        <f>+Casos_PN_CORR[[#This Row],[43930]]-Casos_PN_CORR[[#This Row],[43929]]</f>
        <v>0</v>
      </c>
      <c r="AK111">
        <f>+Casos_PN_CORR[[#This Row],[43931]]-Casos_PN_CORR[[#This Row],[43930]]</f>
        <v>0</v>
      </c>
      <c r="AL111">
        <f>+Casos_PN_CORR[[#This Row],[43932]]-Casos_PN_CORR[[#This Row],[43931]]</f>
        <v>0</v>
      </c>
      <c r="AM111">
        <f>+Casos_PN_CORR[[#This Row],[43933]]-Casos_PN_CORR[[#This Row],[43932]]</f>
        <v>0</v>
      </c>
      <c r="AN111">
        <f>+Casos_PN_CORR[[#This Row],[43934]]-Casos_PN_CORR[[#This Row],[43933]]</f>
        <v>0</v>
      </c>
      <c r="AO111">
        <f>+Casos_PN_CORR[[#This Row],[43935]]-Casos_PN_CORR[[#This Row],[43934]]</f>
        <v>0</v>
      </c>
      <c r="AP111">
        <f>+Casos_PN_CORR[[#This Row],[43936]]-Casos_PN_CORR[[#This Row],[43935]]</f>
        <v>0</v>
      </c>
      <c r="AQ111">
        <f>+Casos_PN_CORR[[#This Row],[43937]]-Casos_PN_CORR[[#This Row],[43936]]</f>
        <v>0</v>
      </c>
      <c r="AR111">
        <f>+Casos_PN_CORR[[#This Row],[43938]]-Casos_PN_CORR[[#This Row],[43937]]</f>
        <v>0</v>
      </c>
      <c r="AS111">
        <f>+Casos_PN_CORR[[#This Row],[43939]]-Casos_PN_CORR[[#This Row],[43938]]</f>
        <v>0</v>
      </c>
      <c r="AT111">
        <f>+Casos_PN_CORR[[#This Row],[43940]]-Casos_PN_CORR[[#This Row],[43939]]</f>
        <v>0</v>
      </c>
      <c r="AU111">
        <f>+Casos_PN_CORR[[#This Row],[43941]]-Casos_PN_CORR[[#This Row],[43940]]</f>
        <v>0</v>
      </c>
      <c r="AV111">
        <f>+Casos_PN_CORR[[#This Row],[43942]]-Casos_PN_CORR[[#This Row],[43941]]</f>
        <v>0</v>
      </c>
      <c r="AW111">
        <f>+Casos_PN_CORR[[#This Row],[43943]]-Casos_PN_CORR[[#This Row],[43942]]</f>
        <v>0</v>
      </c>
      <c r="AX111">
        <f>+Casos_PN_CORR[[#This Row],[43944]]-Casos_PN_CORR[[#This Row],[43943]]</f>
        <v>0</v>
      </c>
      <c r="AY111">
        <f>+Casos_PN_CORR[[#This Row],[43945]]-Casos_PN_CORR[[#This Row],[43944]]</f>
        <v>0</v>
      </c>
      <c r="AZ111">
        <f>+Casos_PN_CORR[[#This Row],[43946]]-Casos_PN_CORR[[#This Row],[43945]]</f>
        <v>0</v>
      </c>
      <c r="BA111">
        <f>+Casos_PN_CORR[[#This Row],[43947]]-Casos_PN_CORR[[#This Row],[43946]]</f>
        <v>0</v>
      </c>
      <c r="BB111">
        <f>+Casos_PN_CORR[[#This Row],[43948]]-Casos_PN_CORR[[#This Row],[43947]]</f>
        <v>0</v>
      </c>
      <c r="BC111">
        <f>+Casos_PN_CORR[[#This Row],[43949]]-Casos_PN_CORR[[#This Row],[43948]]</f>
        <v>0</v>
      </c>
      <c r="BD111">
        <f>+Casos_PN_CORR[[#This Row],[43950]]-Casos_PN_CORR[[#This Row],[43949]]</f>
        <v>0</v>
      </c>
      <c r="BE111">
        <f>+Casos_PN_CORR[[#This Row],[43951]]-Casos_PN_CORR[[#This Row],[43950]]</f>
        <v>0</v>
      </c>
      <c r="BF111">
        <f>+Casos_PN_CORR[[#This Row],[43952]]-Casos_PN_CORR[[#This Row],[43951]]</f>
        <v>0</v>
      </c>
      <c r="BG111">
        <f>+Casos_PN_CORR[[#This Row],[43953]]-Casos_PN_CORR[[#This Row],[43952]]</f>
        <v>0</v>
      </c>
      <c r="BH111">
        <f>+Casos_PN_CORR[[#This Row],[43954]]-Casos_PN_CORR[[#This Row],[43953]]</f>
        <v>0</v>
      </c>
      <c r="BI111">
        <f>+Casos_PN_CORR[[#This Row],[43955]]-Casos_PN_CORR[[#This Row],[43954]]</f>
        <v>0</v>
      </c>
      <c r="BJ111">
        <f>+Casos_PN_CORR[[#This Row],[43956]]-Casos_PN_CORR[[#This Row],[43955]]</f>
        <v>0</v>
      </c>
      <c r="BK111">
        <f>+Casos_PN_CORR[[#This Row],[43957]]-Casos_PN_CORR[[#This Row],[43956]]</f>
        <v>0</v>
      </c>
      <c r="BL111">
        <f>+Casos_PN_CORR[[#This Row],[43958]]-Casos_PN_CORR[[#This Row],[43957]]</f>
        <v>0</v>
      </c>
      <c r="BM111">
        <f>+Casos_PN_CORR[[#This Row],[43959]]-Casos_PN_CORR[[#This Row],[43958]]</f>
        <v>0</v>
      </c>
      <c r="BN111">
        <f>+Casos_PN_CORR[[#This Row],[43960]]-Casos_PN_CORR[[#This Row],[43959]]</f>
        <v>0</v>
      </c>
      <c r="BO111">
        <f>+Casos_PN_CORR[[#This Row],[43961]]-Casos_PN_CORR[[#This Row],[43960]]</f>
        <v>0</v>
      </c>
      <c r="BP111">
        <f>+Casos_PN_CORR[[#This Row],[43962]]-Casos_PN_CORR[[#This Row],[43961]]</f>
        <v>0</v>
      </c>
      <c r="BQ111">
        <f>+Casos_PN_CORR[[#This Row],[43963]]-Casos_PN_CORR[[#This Row],[43962]]</f>
        <v>0</v>
      </c>
      <c r="BR111">
        <f>+Casos_PN_CORR[[#This Row],[43964]]-Casos_PN_CORR[[#This Row],[43963]]</f>
        <v>0</v>
      </c>
      <c r="BS111">
        <f>+Casos_PN_CORR[[#This Row],[43965]]-Casos_PN_CORR[[#This Row],[43964]]</f>
        <v>0</v>
      </c>
      <c r="BT111">
        <f>+Casos_PN_CORR[[#This Row],[43966]]-Casos_PN_CORR[[#This Row],[43965]]</f>
        <v>0</v>
      </c>
      <c r="BU111">
        <f>+Casos_PN_CORR[[#This Row],[43967]]-Casos_PN_CORR[[#This Row],[43966]]</f>
        <v>0</v>
      </c>
      <c r="BV111">
        <f>+Casos_PN_CORR[[#This Row],[43968]]-Casos_PN_CORR[[#This Row],[43967]]</f>
        <v>0</v>
      </c>
      <c r="BW111">
        <f>+Casos_PN_CORR[[#This Row],[43969]]-Casos_PN_CORR[[#This Row],[43968]]</f>
        <v>0</v>
      </c>
      <c r="BX111">
        <f>+Casos_PN_CORR[[#This Row],[43970]]-Casos_PN_CORR[[#This Row],[43969]]</f>
        <v>0</v>
      </c>
      <c r="BY111">
        <f>+Casos_PN_CORR[[#This Row],[43971]]-Casos_PN_CORR[[#This Row],[43970]]</f>
        <v>0</v>
      </c>
      <c r="BZ111">
        <f>+Casos_PN_CORR[[#This Row],[43972]]-Casos_PN_CORR[[#This Row],[43971]]</f>
        <v>0</v>
      </c>
      <c r="CA111">
        <f>+Casos_PN_CORR[[#This Row],[43973]]-Casos_PN_CORR[[#This Row],[43972]]</f>
        <v>0</v>
      </c>
      <c r="CB111">
        <f>+Casos_PN_CORR[[#This Row],[43974]]-Casos_PN_CORR[[#This Row],[43973]]</f>
        <v>0</v>
      </c>
      <c r="CC111">
        <f>+Casos_PN_CORR[[#This Row],[43975]]-Casos_PN_CORR[[#This Row],[43974]]</f>
        <v>0</v>
      </c>
      <c r="CD111">
        <f>+Casos_PN_CORR[[#This Row],[43976]]-Casos_PN_CORR[[#This Row],[43975]]</f>
        <v>0</v>
      </c>
      <c r="CE111">
        <f>+Casos_PN_CORR[[#This Row],[43977]]-Casos_PN_CORR[[#This Row],[43976]]</f>
        <v>0</v>
      </c>
      <c r="CF111">
        <f>+Casos_PN_CORR[[#This Row],[43978]]-Casos_PN_CORR[[#This Row],[43977]]</f>
        <v>0</v>
      </c>
      <c r="CG111">
        <f>+Casos_PN_CORR[[#This Row],[43979]]-Casos_PN_CORR[[#This Row],[43978]]</f>
        <v>0</v>
      </c>
      <c r="CH111">
        <f>+Casos_PN_CORR[[#This Row],[43980]]-Casos_PN_CORR[[#This Row],[43979]]</f>
        <v>0</v>
      </c>
      <c r="CI111">
        <f>+Casos_PN_CORR[[#This Row],[43981]]-Casos_PN_CORR[[#This Row],[43980]]</f>
        <v>0</v>
      </c>
      <c r="CJ111">
        <f>+Casos_PN_CORR[[#This Row],[43982]]-Casos_PN_CORR[[#This Row],[43981]]</f>
        <v>0</v>
      </c>
      <c r="CK111">
        <f>+Casos_PN_CORR[[#This Row],[43983]]-Casos_PN_CORR[[#This Row],[43982]]</f>
        <v>0</v>
      </c>
      <c r="CL111">
        <f>+Casos_PN_CORR[[#This Row],[43984]]-Casos_PN_CORR[[#This Row],[43983]]</f>
        <v>0</v>
      </c>
      <c r="CM111">
        <f>+Casos_PN_CORR[[#This Row],[43985]]-Casos_PN_CORR[[#This Row],[43984]]</f>
        <v>0</v>
      </c>
      <c r="CN111">
        <f>+Casos_PN_CORR[[#This Row],[43986]]-Casos_PN_CORR[[#This Row],[43985]]</f>
        <v>0</v>
      </c>
      <c r="CO111">
        <f>+Casos_PN_CORR[[#This Row],[43987]]-Casos_PN_CORR[[#This Row],[43986]]</f>
        <v>13</v>
      </c>
      <c r="CP111">
        <f>+Casos_PN_CORR[[#This Row],[43988]]-Casos_PN_CORR[[#This Row],[43987]]</f>
        <v>0</v>
      </c>
      <c r="CQ111">
        <f>+Casos_PN_CORR[[#This Row],[43989]]-Casos_PN_CORR[[#This Row],[43988]]</f>
        <v>0</v>
      </c>
      <c r="CR111">
        <f>+Casos_PN_CORR[[#This Row],[43990]]-Casos_PN_CORR[[#This Row],[43989]]</f>
        <v>0</v>
      </c>
      <c r="CS111">
        <f>+Casos_PN_CORR[[#This Row],[43991]]-Casos_PN_CORR[[#This Row],[43990]]</f>
        <v>0</v>
      </c>
      <c r="CT111">
        <f>+Casos_PN_CORR[[#This Row],[43992]]-Casos_PN_CORR[[#This Row],[43991]]</f>
        <v>0</v>
      </c>
      <c r="CU111">
        <f>+Casos_PN_CORR[[#This Row],[43993]]-Casos_PN_CORR[[#This Row],[43992]]</f>
        <v>0</v>
      </c>
    </row>
    <row r="112" spans="1:99" x14ac:dyDescent="0.3">
      <c r="A112">
        <v>120401</v>
      </c>
      <c r="B112" s="2" t="s">
        <v>191</v>
      </c>
      <c r="C112" s="2" t="s">
        <v>493</v>
      </c>
      <c r="D112" s="2" t="s">
        <v>494</v>
      </c>
      <c r="E112" s="4">
        <f t="shared" si="1"/>
        <v>13</v>
      </c>
      <c r="F112">
        <f>+Casos_PN_CORR[[#This Row],[43900]]</f>
        <v>0</v>
      </c>
      <c r="G112">
        <f>+Casos_PN_CORR[[#This Row],[43901]]-Casos_PN_CORR[[#This Row],[43900]]</f>
        <v>0</v>
      </c>
      <c r="H112">
        <f>+Casos_PN_CORR[[#This Row],[43902]]-Casos_PN_CORR[[#This Row],[43901]]</f>
        <v>0</v>
      </c>
      <c r="I112">
        <f>+Casos_PN_CORR[[#This Row],[43903]]-Casos_PN_CORR[[#This Row],[43902]]</f>
        <v>0</v>
      </c>
      <c r="J112">
        <f>+Casos_PN_CORR[[#This Row],[43904]]-Casos_PN_CORR[[#This Row],[43903]]</f>
        <v>0</v>
      </c>
      <c r="K112">
        <f>+Casos_PN_CORR[[#This Row],[43905]]-Casos_PN_CORR[[#This Row],[43904]]</f>
        <v>0</v>
      </c>
      <c r="L112">
        <f>+Casos_PN_CORR[[#This Row],[43906]]-Casos_PN_CORR[[#This Row],[43905]]</f>
        <v>0</v>
      </c>
      <c r="M112">
        <f>+Casos_PN_CORR[[#This Row],[43907]]-Casos_PN_CORR[[#This Row],[43906]]</f>
        <v>0</v>
      </c>
      <c r="N112">
        <f>+Casos_PN_CORR[[#This Row],[43908]]-Casos_PN_CORR[[#This Row],[43907]]</f>
        <v>0</v>
      </c>
      <c r="O112">
        <f>+Casos_PN_CORR[[#This Row],[43909]]-Casos_PN_CORR[[#This Row],[43908]]</f>
        <v>0</v>
      </c>
      <c r="P112">
        <f>+Casos_PN_CORR[[#This Row],[43910]]-Casos_PN_CORR[[#This Row],[43909]]</f>
        <v>0</v>
      </c>
      <c r="Q112">
        <f>+Casos_PN_CORR[[#This Row],[43911]]-Casos_PN_CORR[[#This Row],[43910]]</f>
        <v>0</v>
      </c>
      <c r="R112">
        <f>+Casos_PN_CORR[[#This Row],[43912]]-Casos_PN_CORR[[#This Row],[43911]]</f>
        <v>0</v>
      </c>
      <c r="S112">
        <f>+Casos_PN_CORR[[#This Row],[43913]]-Casos_PN_CORR[[#This Row],[43912]]</f>
        <v>0</v>
      </c>
      <c r="T112">
        <f>+Casos_PN_CORR[[#This Row],[43914]]-Casos_PN_CORR[[#This Row],[43913]]</f>
        <v>0</v>
      </c>
      <c r="U112">
        <f>+Casos_PN_CORR[[#This Row],[43915]]-Casos_PN_CORR[[#This Row],[43914]]</f>
        <v>0</v>
      </c>
      <c r="V112">
        <f>+Casos_PN_CORR[[#This Row],[43916]]-Casos_PN_CORR[[#This Row],[43915]]</f>
        <v>0</v>
      </c>
      <c r="W112">
        <f>+Casos_PN_CORR[[#This Row],[43917]]-Casos_PN_CORR[[#This Row],[43916]]</f>
        <v>0</v>
      </c>
      <c r="X112">
        <f>+Casos_PN_CORR[[#This Row],[43918]]-Casos_PN_CORR[[#This Row],[43917]]</f>
        <v>0</v>
      </c>
      <c r="Y112">
        <f>+Casos_PN_CORR[[#This Row],[43919]]-Casos_PN_CORR[[#This Row],[43918]]</f>
        <v>0</v>
      </c>
      <c r="Z112">
        <f>+Casos_PN_CORR[[#This Row],[43920]]-Casos_PN_CORR[[#This Row],[43919]]</f>
        <v>0</v>
      </c>
      <c r="AA112">
        <f>+Casos_PN_CORR[[#This Row],[43921]]-Casos_PN_CORR[[#This Row],[43920]]</f>
        <v>0</v>
      </c>
      <c r="AB112">
        <f>+Casos_PN_CORR[[#This Row],[43922]]-Casos_PN_CORR[[#This Row],[43921]]</f>
        <v>0</v>
      </c>
      <c r="AC112">
        <f>+Casos_PN_CORR[[#This Row],[43923]]-Casos_PN_CORR[[#This Row],[43922]]</f>
        <v>0</v>
      </c>
      <c r="AD112">
        <f>+Casos_PN_CORR[[#This Row],[43924]]-Casos_PN_CORR[[#This Row],[43923]]</f>
        <v>0</v>
      </c>
      <c r="AE112">
        <f>+Casos_PN_CORR[[#This Row],[43925]]-Casos_PN_CORR[[#This Row],[43924]]</f>
        <v>0</v>
      </c>
      <c r="AF112">
        <f>+Casos_PN_CORR[[#This Row],[43926]]-Casos_PN_CORR[[#This Row],[43925]]</f>
        <v>0</v>
      </c>
      <c r="AG112">
        <f>+Casos_PN_CORR[[#This Row],[43927]]-Casos_PN_CORR[[#This Row],[43926]]</f>
        <v>0</v>
      </c>
      <c r="AH112">
        <f>+Casos_PN_CORR[[#This Row],[43928]]-Casos_PN_CORR[[#This Row],[43927]]</f>
        <v>0</v>
      </c>
      <c r="AI112">
        <f>+Casos_PN_CORR[[#This Row],[43929]]-Casos_PN_CORR[[#This Row],[43928]]</f>
        <v>0</v>
      </c>
      <c r="AJ112">
        <f>+Casos_PN_CORR[[#This Row],[43930]]-Casos_PN_CORR[[#This Row],[43929]]</f>
        <v>0</v>
      </c>
      <c r="AK112">
        <f>+Casos_PN_CORR[[#This Row],[43931]]-Casos_PN_CORR[[#This Row],[43930]]</f>
        <v>0</v>
      </c>
      <c r="AL112">
        <f>+Casos_PN_CORR[[#This Row],[43932]]-Casos_PN_CORR[[#This Row],[43931]]</f>
        <v>0</v>
      </c>
      <c r="AM112">
        <f>+Casos_PN_CORR[[#This Row],[43933]]-Casos_PN_CORR[[#This Row],[43932]]</f>
        <v>0</v>
      </c>
      <c r="AN112">
        <f>+Casos_PN_CORR[[#This Row],[43934]]-Casos_PN_CORR[[#This Row],[43933]]</f>
        <v>0</v>
      </c>
      <c r="AO112">
        <f>+Casos_PN_CORR[[#This Row],[43935]]-Casos_PN_CORR[[#This Row],[43934]]</f>
        <v>0</v>
      </c>
      <c r="AP112">
        <f>+Casos_PN_CORR[[#This Row],[43936]]-Casos_PN_CORR[[#This Row],[43935]]</f>
        <v>0</v>
      </c>
      <c r="AQ112">
        <f>+Casos_PN_CORR[[#This Row],[43937]]-Casos_PN_CORR[[#This Row],[43936]]</f>
        <v>0</v>
      </c>
      <c r="AR112">
        <f>+Casos_PN_CORR[[#This Row],[43938]]-Casos_PN_CORR[[#This Row],[43937]]</f>
        <v>0</v>
      </c>
      <c r="AS112">
        <f>+Casos_PN_CORR[[#This Row],[43939]]-Casos_PN_CORR[[#This Row],[43938]]</f>
        <v>0</v>
      </c>
      <c r="AT112">
        <f>+Casos_PN_CORR[[#This Row],[43940]]-Casos_PN_CORR[[#This Row],[43939]]</f>
        <v>0</v>
      </c>
      <c r="AU112">
        <f>+Casos_PN_CORR[[#This Row],[43941]]-Casos_PN_CORR[[#This Row],[43940]]</f>
        <v>0</v>
      </c>
      <c r="AV112">
        <f>+Casos_PN_CORR[[#This Row],[43942]]-Casos_PN_CORR[[#This Row],[43941]]</f>
        <v>0</v>
      </c>
      <c r="AW112">
        <f>+Casos_PN_CORR[[#This Row],[43943]]-Casos_PN_CORR[[#This Row],[43942]]</f>
        <v>0</v>
      </c>
      <c r="AX112">
        <f>+Casos_PN_CORR[[#This Row],[43944]]-Casos_PN_CORR[[#This Row],[43943]]</f>
        <v>0</v>
      </c>
      <c r="AY112">
        <f>+Casos_PN_CORR[[#This Row],[43945]]-Casos_PN_CORR[[#This Row],[43944]]</f>
        <v>0</v>
      </c>
      <c r="AZ112">
        <f>+Casos_PN_CORR[[#This Row],[43946]]-Casos_PN_CORR[[#This Row],[43945]]</f>
        <v>0</v>
      </c>
      <c r="BA112">
        <f>+Casos_PN_CORR[[#This Row],[43947]]-Casos_PN_CORR[[#This Row],[43946]]</f>
        <v>0</v>
      </c>
      <c r="BB112">
        <f>+Casos_PN_CORR[[#This Row],[43948]]-Casos_PN_CORR[[#This Row],[43947]]</f>
        <v>0</v>
      </c>
      <c r="BC112">
        <f>+Casos_PN_CORR[[#This Row],[43949]]-Casos_PN_CORR[[#This Row],[43948]]</f>
        <v>0</v>
      </c>
      <c r="BD112">
        <f>+Casos_PN_CORR[[#This Row],[43950]]-Casos_PN_CORR[[#This Row],[43949]]</f>
        <v>0</v>
      </c>
      <c r="BE112">
        <f>+Casos_PN_CORR[[#This Row],[43951]]-Casos_PN_CORR[[#This Row],[43950]]</f>
        <v>0</v>
      </c>
      <c r="BF112">
        <f>+Casos_PN_CORR[[#This Row],[43952]]-Casos_PN_CORR[[#This Row],[43951]]</f>
        <v>0</v>
      </c>
      <c r="BG112">
        <f>+Casos_PN_CORR[[#This Row],[43953]]-Casos_PN_CORR[[#This Row],[43952]]</f>
        <v>0</v>
      </c>
      <c r="BH112">
        <f>+Casos_PN_CORR[[#This Row],[43954]]-Casos_PN_CORR[[#This Row],[43953]]</f>
        <v>0</v>
      </c>
      <c r="BI112">
        <f>+Casos_PN_CORR[[#This Row],[43955]]-Casos_PN_CORR[[#This Row],[43954]]</f>
        <v>0</v>
      </c>
      <c r="BJ112">
        <f>+Casos_PN_CORR[[#This Row],[43956]]-Casos_PN_CORR[[#This Row],[43955]]</f>
        <v>0</v>
      </c>
      <c r="BK112">
        <f>+Casos_PN_CORR[[#This Row],[43957]]-Casos_PN_CORR[[#This Row],[43956]]</f>
        <v>0</v>
      </c>
      <c r="BL112">
        <f>+Casos_PN_CORR[[#This Row],[43958]]-Casos_PN_CORR[[#This Row],[43957]]</f>
        <v>0</v>
      </c>
      <c r="BM112">
        <f>+Casos_PN_CORR[[#This Row],[43959]]-Casos_PN_CORR[[#This Row],[43958]]</f>
        <v>0</v>
      </c>
      <c r="BN112">
        <f>+Casos_PN_CORR[[#This Row],[43960]]-Casos_PN_CORR[[#This Row],[43959]]</f>
        <v>0</v>
      </c>
      <c r="BO112">
        <f>+Casos_PN_CORR[[#This Row],[43961]]-Casos_PN_CORR[[#This Row],[43960]]</f>
        <v>0</v>
      </c>
      <c r="BP112">
        <f>+Casos_PN_CORR[[#This Row],[43962]]-Casos_PN_CORR[[#This Row],[43961]]</f>
        <v>0</v>
      </c>
      <c r="BQ112">
        <f>+Casos_PN_CORR[[#This Row],[43963]]-Casos_PN_CORR[[#This Row],[43962]]</f>
        <v>0</v>
      </c>
      <c r="BR112">
        <f>+Casos_PN_CORR[[#This Row],[43964]]-Casos_PN_CORR[[#This Row],[43963]]</f>
        <v>0</v>
      </c>
      <c r="BS112">
        <f>+Casos_PN_CORR[[#This Row],[43965]]-Casos_PN_CORR[[#This Row],[43964]]</f>
        <v>0</v>
      </c>
      <c r="BT112">
        <f>+Casos_PN_CORR[[#This Row],[43966]]-Casos_PN_CORR[[#This Row],[43965]]</f>
        <v>0</v>
      </c>
      <c r="BU112">
        <f>+Casos_PN_CORR[[#This Row],[43967]]-Casos_PN_CORR[[#This Row],[43966]]</f>
        <v>0</v>
      </c>
      <c r="BV112">
        <f>+Casos_PN_CORR[[#This Row],[43968]]-Casos_PN_CORR[[#This Row],[43967]]</f>
        <v>0</v>
      </c>
      <c r="BW112">
        <f>+Casos_PN_CORR[[#This Row],[43969]]-Casos_PN_CORR[[#This Row],[43968]]</f>
        <v>0</v>
      </c>
      <c r="BX112">
        <f>+Casos_PN_CORR[[#This Row],[43970]]-Casos_PN_CORR[[#This Row],[43969]]</f>
        <v>0</v>
      </c>
      <c r="BY112">
        <f>+Casos_PN_CORR[[#This Row],[43971]]-Casos_PN_CORR[[#This Row],[43970]]</f>
        <v>0</v>
      </c>
      <c r="BZ112">
        <f>+Casos_PN_CORR[[#This Row],[43972]]-Casos_PN_CORR[[#This Row],[43971]]</f>
        <v>0</v>
      </c>
      <c r="CA112">
        <f>+Casos_PN_CORR[[#This Row],[43973]]-Casos_PN_CORR[[#This Row],[43972]]</f>
        <v>0</v>
      </c>
      <c r="CB112">
        <f>+Casos_PN_CORR[[#This Row],[43974]]-Casos_PN_CORR[[#This Row],[43973]]</f>
        <v>0</v>
      </c>
      <c r="CC112">
        <f>+Casos_PN_CORR[[#This Row],[43975]]-Casos_PN_CORR[[#This Row],[43974]]</f>
        <v>0</v>
      </c>
      <c r="CD112">
        <f>+Casos_PN_CORR[[#This Row],[43976]]-Casos_PN_CORR[[#This Row],[43975]]</f>
        <v>0</v>
      </c>
      <c r="CE112">
        <f>+Casos_PN_CORR[[#This Row],[43977]]-Casos_PN_CORR[[#This Row],[43976]]</f>
        <v>0</v>
      </c>
      <c r="CF112">
        <f>+Casos_PN_CORR[[#This Row],[43978]]-Casos_PN_CORR[[#This Row],[43977]]</f>
        <v>0</v>
      </c>
      <c r="CG112">
        <f>+Casos_PN_CORR[[#This Row],[43979]]-Casos_PN_CORR[[#This Row],[43978]]</f>
        <v>0</v>
      </c>
      <c r="CH112">
        <f>+Casos_PN_CORR[[#This Row],[43980]]-Casos_PN_CORR[[#This Row],[43979]]</f>
        <v>0</v>
      </c>
      <c r="CI112">
        <f>+Casos_PN_CORR[[#This Row],[43981]]-Casos_PN_CORR[[#This Row],[43980]]</f>
        <v>0</v>
      </c>
      <c r="CJ112">
        <f>+Casos_PN_CORR[[#This Row],[43982]]-Casos_PN_CORR[[#This Row],[43981]]</f>
        <v>0</v>
      </c>
      <c r="CK112">
        <f>+Casos_PN_CORR[[#This Row],[43983]]-Casos_PN_CORR[[#This Row],[43982]]</f>
        <v>0</v>
      </c>
      <c r="CL112">
        <f>+Casos_PN_CORR[[#This Row],[43984]]-Casos_PN_CORR[[#This Row],[43983]]</f>
        <v>0</v>
      </c>
      <c r="CM112">
        <f>+Casos_PN_CORR[[#This Row],[43985]]-Casos_PN_CORR[[#This Row],[43984]]</f>
        <v>0</v>
      </c>
      <c r="CN112">
        <f>+Casos_PN_CORR[[#This Row],[43986]]-Casos_PN_CORR[[#This Row],[43985]]</f>
        <v>0</v>
      </c>
      <c r="CO112">
        <f>+Casos_PN_CORR[[#This Row],[43987]]-Casos_PN_CORR[[#This Row],[43986]]</f>
        <v>4</v>
      </c>
      <c r="CP112">
        <f>+Casos_PN_CORR[[#This Row],[43988]]-Casos_PN_CORR[[#This Row],[43987]]</f>
        <v>0</v>
      </c>
      <c r="CQ112">
        <f>+Casos_PN_CORR[[#This Row],[43989]]-Casos_PN_CORR[[#This Row],[43988]]</f>
        <v>0</v>
      </c>
      <c r="CR112">
        <f>+Casos_PN_CORR[[#This Row],[43990]]-Casos_PN_CORR[[#This Row],[43989]]</f>
        <v>0</v>
      </c>
      <c r="CS112">
        <f>+Casos_PN_CORR[[#This Row],[43991]]-Casos_PN_CORR[[#This Row],[43990]]</f>
        <v>7</v>
      </c>
      <c r="CT112">
        <f>+Casos_PN_CORR[[#This Row],[43992]]-Casos_PN_CORR[[#This Row],[43991]]</f>
        <v>0</v>
      </c>
      <c r="CU112">
        <f>+Casos_PN_CORR[[#This Row],[43993]]-Casos_PN_CORR[[#This Row],[43992]]</f>
        <v>2</v>
      </c>
    </row>
    <row r="113" spans="1:99" x14ac:dyDescent="0.3">
      <c r="A113">
        <v>60402</v>
      </c>
      <c r="B113" s="2" t="s">
        <v>158</v>
      </c>
      <c r="C113" s="2" t="s">
        <v>332</v>
      </c>
      <c r="D113" s="2" t="s">
        <v>495</v>
      </c>
      <c r="E113" s="4">
        <f t="shared" si="1"/>
        <v>12</v>
      </c>
      <c r="F113">
        <f>+Casos_PN_CORR[[#This Row],[43900]]</f>
        <v>0</v>
      </c>
      <c r="G113">
        <f>+Casos_PN_CORR[[#This Row],[43901]]-Casos_PN_CORR[[#This Row],[43900]]</f>
        <v>0</v>
      </c>
      <c r="H113">
        <f>+Casos_PN_CORR[[#This Row],[43902]]-Casos_PN_CORR[[#This Row],[43901]]</f>
        <v>0</v>
      </c>
      <c r="I113">
        <f>+Casos_PN_CORR[[#This Row],[43903]]-Casos_PN_CORR[[#This Row],[43902]]</f>
        <v>0</v>
      </c>
      <c r="J113">
        <f>+Casos_PN_CORR[[#This Row],[43904]]-Casos_PN_CORR[[#This Row],[43903]]</f>
        <v>0</v>
      </c>
      <c r="K113">
        <f>+Casos_PN_CORR[[#This Row],[43905]]-Casos_PN_CORR[[#This Row],[43904]]</f>
        <v>0</v>
      </c>
      <c r="L113">
        <f>+Casos_PN_CORR[[#This Row],[43906]]-Casos_PN_CORR[[#This Row],[43905]]</f>
        <v>0</v>
      </c>
      <c r="M113">
        <f>+Casos_PN_CORR[[#This Row],[43907]]-Casos_PN_CORR[[#This Row],[43906]]</f>
        <v>0</v>
      </c>
      <c r="N113">
        <f>+Casos_PN_CORR[[#This Row],[43908]]-Casos_PN_CORR[[#This Row],[43907]]</f>
        <v>0</v>
      </c>
      <c r="O113">
        <f>+Casos_PN_CORR[[#This Row],[43909]]-Casos_PN_CORR[[#This Row],[43908]]</f>
        <v>0</v>
      </c>
      <c r="P113">
        <f>+Casos_PN_CORR[[#This Row],[43910]]-Casos_PN_CORR[[#This Row],[43909]]</f>
        <v>0</v>
      </c>
      <c r="Q113">
        <f>+Casos_PN_CORR[[#This Row],[43911]]-Casos_PN_CORR[[#This Row],[43910]]</f>
        <v>0</v>
      </c>
      <c r="R113">
        <f>+Casos_PN_CORR[[#This Row],[43912]]-Casos_PN_CORR[[#This Row],[43911]]</f>
        <v>0</v>
      </c>
      <c r="S113">
        <f>+Casos_PN_CORR[[#This Row],[43913]]-Casos_PN_CORR[[#This Row],[43912]]</f>
        <v>0</v>
      </c>
      <c r="T113">
        <f>+Casos_PN_CORR[[#This Row],[43914]]-Casos_PN_CORR[[#This Row],[43913]]</f>
        <v>0</v>
      </c>
      <c r="U113">
        <f>+Casos_PN_CORR[[#This Row],[43915]]-Casos_PN_CORR[[#This Row],[43914]]</f>
        <v>0</v>
      </c>
      <c r="V113">
        <f>+Casos_PN_CORR[[#This Row],[43916]]-Casos_PN_CORR[[#This Row],[43915]]</f>
        <v>0</v>
      </c>
      <c r="W113">
        <f>+Casos_PN_CORR[[#This Row],[43917]]-Casos_PN_CORR[[#This Row],[43916]]</f>
        <v>0</v>
      </c>
      <c r="X113">
        <f>+Casos_PN_CORR[[#This Row],[43918]]-Casos_PN_CORR[[#This Row],[43917]]</f>
        <v>0</v>
      </c>
      <c r="Y113">
        <f>+Casos_PN_CORR[[#This Row],[43919]]-Casos_PN_CORR[[#This Row],[43918]]</f>
        <v>0</v>
      </c>
      <c r="Z113">
        <f>+Casos_PN_CORR[[#This Row],[43920]]-Casos_PN_CORR[[#This Row],[43919]]</f>
        <v>0</v>
      </c>
      <c r="AA113">
        <f>+Casos_PN_CORR[[#This Row],[43921]]-Casos_PN_CORR[[#This Row],[43920]]</f>
        <v>0</v>
      </c>
      <c r="AB113">
        <f>+Casos_PN_CORR[[#This Row],[43922]]-Casos_PN_CORR[[#This Row],[43921]]</f>
        <v>0</v>
      </c>
      <c r="AC113">
        <f>+Casos_PN_CORR[[#This Row],[43923]]-Casos_PN_CORR[[#This Row],[43922]]</f>
        <v>0</v>
      </c>
      <c r="AD113">
        <f>+Casos_PN_CORR[[#This Row],[43924]]-Casos_PN_CORR[[#This Row],[43923]]</f>
        <v>0</v>
      </c>
      <c r="AE113">
        <f>+Casos_PN_CORR[[#This Row],[43925]]-Casos_PN_CORR[[#This Row],[43924]]</f>
        <v>0</v>
      </c>
      <c r="AF113">
        <f>+Casos_PN_CORR[[#This Row],[43926]]-Casos_PN_CORR[[#This Row],[43925]]</f>
        <v>0</v>
      </c>
      <c r="AG113">
        <f>+Casos_PN_CORR[[#This Row],[43927]]-Casos_PN_CORR[[#This Row],[43926]]</f>
        <v>0</v>
      </c>
      <c r="AH113">
        <f>+Casos_PN_CORR[[#This Row],[43928]]-Casos_PN_CORR[[#This Row],[43927]]</f>
        <v>0</v>
      </c>
      <c r="AI113">
        <f>+Casos_PN_CORR[[#This Row],[43929]]-Casos_PN_CORR[[#This Row],[43928]]</f>
        <v>0</v>
      </c>
      <c r="AJ113">
        <f>+Casos_PN_CORR[[#This Row],[43930]]-Casos_PN_CORR[[#This Row],[43929]]</f>
        <v>0</v>
      </c>
      <c r="AK113">
        <f>+Casos_PN_CORR[[#This Row],[43931]]-Casos_PN_CORR[[#This Row],[43930]]</f>
        <v>0</v>
      </c>
      <c r="AL113">
        <f>+Casos_PN_CORR[[#This Row],[43932]]-Casos_PN_CORR[[#This Row],[43931]]</f>
        <v>0</v>
      </c>
      <c r="AM113">
        <f>+Casos_PN_CORR[[#This Row],[43933]]-Casos_PN_CORR[[#This Row],[43932]]</f>
        <v>0</v>
      </c>
      <c r="AN113">
        <f>+Casos_PN_CORR[[#This Row],[43934]]-Casos_PN_CORR[[#This Row],[43933]]</f>
        <v>0</v>
      </c>
      <c r="AO113">
        <f>+Casos_PN_CORR[[#This Row],[43935]]-Casos_PN_CORR[[#This Row],[43934]]</f>
        <v>0</v>
      </c>
      <c r="AP113">
        <f>+Casos_PN_CORR[[#This Row],[43936]]-Casos_PN_CORR[[#This Row],[43935]]</f>
        <v>0</v>
      </c>
      <c r="AQ113">
        <f>+Casos_PN_CORR[[#This Row],[43937]]-Casos_PN_CORR[[#This Row],[43936]]</f>
        <v>0</v>
      </c>
      <c r="AR113">
        <f>+Casos_PN_CORR[[#This Row],[43938]]-Casos_PN_CORR[[#This Row],[43937]]</f>
        <v>0</v>
      </c>
      <c r="AS113">
        <f>+Casos_PN_CORR[[#This Row],[43939]]-Casos_PN_CORR[[#This Row],[43938]]</f>
        <v>0</v>
      </c>
      <c r="AT113">
        <f>+Casos_PN_CORR[[#This Row],[43940]]-Casos_PN_CORR[[#This Row],[43939]]</f>
        <v>0</v>
      </c>
      <c r="AU113">
        <f>+Casos_PN_CORR[[#This Row],[43941]]-Casos_PN_CORR[[#This Row],[43940]]</f>
        <v>0</v>
      </c>
      <c r="AV113">
        <f>+Casos_PN_CORR[[#This Row],[43942]]-Casos_PN_CORR[[#This Row],[43941]]</f>
        <v>0</v>
      </c>
      <c r="AW113">
        <f>+Casos_PN_CORR[[#This Row],[43943]]-Casos_PN_CORR[[#This Row],[43942]]</f>
        <v>0</v>
      </c>
      <c r="AX113">
        <f>+Casos_PN_CORR[[#This Row],[43944]]-Casos_PN_CORR[[#This Row],[43943]]</f>
        <v>0</v>
      </c>
      <c r="AY113">
        <f>+Casos_PN_CORR[[#This Row],[43945]]-Casos_PN_CORR[[#This Row],[43944]]</f>
        <v>0</v>
      </c>
      <c r="AZ113">
        <f>+Casos_PN_CORR[[#This Row],[43946]]-Casos_PN_CORR[[#This Row],[43945]]</f>
        <v>0</v>
      </c>
      <c r="BA113">
        <f>+Casos_PN_CORR[[#This Row],[43947]]-Casos_PN_CORR[[#This Row],[43946]]</f>
        <v>0</v>
      </c>
      <c r="BB113">
        <f>+Casos_PN_CORR[[#This Row],[43948]]-Casos_PN_CORR[[#This Row],[43947]]</f>
        <v>0</v>
      </c>
      <c r="BC113">
        <f>+Casos_PN_CORR[[#This Row],[43949]]-Casos_PN_CORR[[#This Row],[43948]]</f>
        <v>0</v>
      </c>
      <c r="BD113">
        <f>+Casos_PN_CORR[[#This Row],[43950]]-Casos_PN_CORR[[#This Row],[43949]]</f>
        <v>0</v>
      </c>
      <c r="BE113">
        <f>+Casos_PN_CORR[[#This Row],[43951]]-Casos_PN_CORR[[#This Row],[43950]]</f>
        <v>0</v>
      </c>
      <c r="BF113">
        <f>+Casos_PN_CORR[[#This Row],[43952]]-Casos_PN_CORR[[#This Row],[43951]]</f>
        <v>0</v>
      </c>
      <c r="BG113">
        <f>+Casos_PN_CORR[[#This Row],[43953]]-Casos_PN_CORR[[#This Row],[43952]]</f>
        <v>0</v>
      </c>
      <c r="BH113">
        <f>+Casos_PN_CORR[[#This Row],[43954]]-Casos_PN_CORR[[#This Row],[43953]]</f>
        <v>0</v>
      </c>
      <c r="BI113">
        <f>+Casos_PN_CORR[[#This Row],[43955]]-Casos_PN_CORR[[#This Row],[43954]]</f>
        <v>0</v>
      </c>
      <c r="BJ113">
        <f>+Casos_PN_CORR[[#This Row],[43956]]-Casos_PN_CORR[[#This Row],[43955]]</f>
        <v>0</v>
      </c>
      <c r="BK113">
        <f>+Casos_PN_CORR[[#This Row],[43957]]-Casos_PN_CORR[[#This Row],[43956]]</f>
        <v>0</v>
      </c>
      <c r="BL113">
        <f>+Casos_PN_CORR[[#This Row],[43958]]-Casos_PN_CORR[[#This Row],[43957]]</f>
        <v>0</v>
      </c>
      <c r="BM113">
        <f>+Casos_PN_CORR[[#This Row],[43959]]-Casos_PN_CORR[[#This Row],[43958]]</f>
        <v>0</v>
      </c>
      <c r="BN113">
        <f>+Casos_PN_CORR[[#This Row],[43960]]-Casos_PN_CORR[[#This Row],[43959]]</f>
        <v>0</v>
      </c>
      <c r="BO113">
        <f>+Casos_PN_CORR[[#This Row],[43961]]-Casos_PN_CORR[[#This Row],[43960]]</f>
        <v>0</v>
      </c>
      <c r="BP113">
        <f>+Casos_PN_CORR[[#This Row],[43962]]-Casos_PN_CORR[[#This Row],[43961]]</f>
        <v>0</v>
      </c>
      <c r="BQ113">
        <f>+Casos_PN_CORR[[#This Row],[43963]]-Casos_PN_CORR[[#This Row],[43962]]</f>
        <v>0</v>
      </c>
      <c r="BR113">
        <f>+Casos_PN_CORR[[#This Row],[43964]]-Casos_PN_CORR[[#This Row],[43963]]</f>
        <v>0</v>
      </c>
      <c r="BS113">
        <f>+Casos_PN_CORR[[#This Row],[43965]]-Casos_PN_CORR[[#This Row],[43964]]</f>
        <v>0</v>
      </c>
      <c r="BT113">
        <f>+Casos_PN_CORR[[#This Row],[43966]]-Casos_PN_CORR[[#This Row],[43965]]</f>
        <v>0</v>
      </c>
      <c r="BU113">
        <f>+Casos_PN_CORR[[#This Row],[43967]]-Casos_PN_CORR[[#This Row],[43966]]</f>
        <v>0</v>
      </c>
      <c r="BV113">
        <f>+Casos_PN_CORR[[#This Row],[43968]]-Casos_PN_CORR[[#This Row],[43967]]</f>
        <v>0</v>
      </c>
      <c r="BW113">
        <f>+Casos_PN_CORR[[#This Row],[43969]]-Casos_PN_CORR[[#This Row],[43968]]</f>
        <v>0</v>
      </c>
      <c r="BX113">
        <f>+Casos_PN_CORR[[#This Row],[43970]]-Casos_PN_CORR[[#This Row],[43969]]</f>
        <v>0</v>
      </c>
      <c r="BY113">
        <f>+Casos_PN_CORR[[#This Row],[43971]]-Casos_PN_CORR[[#This Row],[43970]]</f>
        <v>0</v>
      </c>
      <c r="BZ113">
        <f>+Casos_PN_CORR[[#This Row],[43972]]-Casos_PN_CORR[[#This Row],[43971]]</f>
        <v>0</v>
      </c>
      <c r="CA113">
        <f>+Casos_PN_CORR[[#This Row],[43973]]-Casos_PN_CORR[[#This Row],[43972]]</f>
        <v>0</v>
      </c>
      <c r="CB113">
        <f>+Casos_PN_CORR[[#This Row],[43974]]-Casos_PN_CORR[[#This Row],[43973]]</f>
        <v>0</v>
      </c>
      <c r="CC113">
        <f>+Casos_PN_CORR[[#This Row],[43975]]-Casos_PN_CORR[[#This Row],[43974]]</f>
        <v>0</v>
      </c>
      <c r="CD113">
        <f>+Casos_PN_CORR[[#This Row],[43976]]-Casos_PN_CORR[[#This Row],[43975]]</f>
        <v>0</v>
      </c>
      <c r="CE113">
        <f>+Casos_PN_CORR[[#This Row],[43977]]-Casos_PN_CORR[[#This Row],[43976]]</f>
        <v>0</v>
      </c>
      <c r="CF113">
        <f>+Casos_PN_CORR[[#This Row],[43978]]-Casos_PN_CORR[[#This Row],[43977]]</f>
        <v>0</v>
      </c>
      <c r="CG113">
        <f>+Casos_PN_CORR[[#This Row],[43979]]-Casos_PN_CORR[[#This Row],[43978]]</f>
        <v>0</v>
      </c>
      <c r="CH113">
        <f>+Casos_PN_CORR[[#This Row],[43980]]-Casos_PN_CORR[[#This Row],[43979]]</f>
        <v>0</v>
      </c>
      <c r="CI113">
        <f>+Casos_PN_CORR[[#This Row],[43981]]-Casos_PN_CORR[[#This Row],[43980]]</f>
        <v>0</v>
      </c>
      <c r="CJ113">
        <f>+Casos_PN_CORR[[#This Row],[43982]]-Casos_PN_CORR[[#This Row],[43981]]</f>
        <v>0</v>
      </c>
      <c r="CK113">
        <f>+Casos_PN_CORR[[#This Row],[43983]]-Casos_PN_CORR[[#This Row],[43982]]</f>
        <v>0</v>
      </c>
      <c r="CL113">
        <f>+Casos_PN_CORR[[#This Row],[43984]]-Casos_PN_CORR[[#This Row],[43983]]</f>
        <v>0</v>
      </c>
      <c r="CM113">
        <f>+Casos_PN_CORR[[#This Row],[43985]]-Casos_PN_CORR[[#This Row],[43984]]</f>
        <v>0</v>
      </c>
      <c r="CN113">
        <f>+Casos_PN_CORR[[#This Row],[43986]]-Casos_PN_CORR[[#This Row],[43985]]</f>
        <v>0</v>
      </c>
      <c r="CO113">
        <f>+Casos_PN_CORR[[#This Row],[43987]]-Casos_PN_CORR[[#This Row],[43986]]</f>
        <v>11</v>
      </c>
      <c r="CP113">
        <f>+Casos_PN_CORR[[#This Row],[43988]]-Casos_PN_CORR[[#This Row],[43987]]</f>
        <v>0</v>
      </c>
      <c r="CQ113">
        <f>+Casos_PN_CORR[[#This Row],[43989]]-Casos_PN_CORR[[#This Row],[43988]]</f>
        <v>0</v>
      </c>
      <c r="CR113">
        <f>+Casos_PN_CORR[[#This Row],[43990]]-Casos_PN_CORR[[#This Row],[43989]]</f>
        <v>0</v>
      </c>
      <c r="CS113">
        <f>+Casos_PN_CORR[[#This Row],[43991]]-Casos_PN_CORR[[#This Row],[43990]]</f>
        <v>1</v>
      </c>
      <c r="CT113">
        <f>+Casos_PN_CORR[[#This Row],[43992]]-Casos_PN_CORR[[#This Row],[43991]]</f>
        <v>0</v>
      </c>
      <c r="CU113">
        <f>+Casos_PN_CORR[[#This Row],[43993]]-Casos_PN_CORR[[#This Row],[43992]]</f>
        <v>0</v>
      </c>
    </row>
    <row r="114" spans="1:99" x14ac:dyDescent="0.3">
      <c r="A114">
        <v>120504</v>
      </c>
      <c r="B114" s="2" t="s">
        <v>191</v>
      </c>
      <c r="C114" s="2" t="s">
        <v>447</v>
      </c>
      <c r="D114" s="2" t="s">
        <v>496</v>
      </c>
      <c r="E114" s="4">
        <f t="shared" si="1"/>
        <v>12</v>
      </c>
      <c r="F114">
        <f>+Casos_PN_CORR[[#This Row],[43900]]</f>
        <v>0</v>
      </c>
      <c r="G114">
        <f>+Casos_PN_CORR[[#This Row],[43901]]-Casos_PN_CORR[[#This Row],[43900]]</f>
        <v>0</v>
      </c>
      <c r="H114">
        <f>+Casos_PN_CORR[[#This Row],[43902]]-Casos_PN_CORR[[#This Row],[43901]]</f>
        <v>0</v>
      </c>
      <c r="I114">
        <f>+Casos_PN_CORR[[#This Row],[43903]]-Casos_PN_CORR[[#This Row],[43902]]</f>
        <v>0</v>
      </c>
      <c r="J114">
        <f>+Casos_PN_CORR[[#This Row],[43904]]-Casos_PN_CORR[[#This Row],[43903]]</f>
        <v>0</v>
      </c>
      <c r="K114">
        <f>+Casos_PN_CORR[[#This Row],[43905]]-Casos_PN_CORR[[#This Row],[43904]]</f>
        <v>0</v>
      </c>
      <c r="L114">
        <f>+Casos_PN_CORR[[#This Row],[43906]]-Casos_PN_CORR[[#This Row],[43905]]</f>
        <v>0</v>
      </c>
      <c r="M114">
        <f>+Casos_PN_CORR[[#This Row],[43907]]-Casos_PN_CORR[[#This Row],[43906]]</f>
        <v>0</v>
      </c>
      <c r="N114">
        <f>+Casos_PN_CORR[[#This Row],[43908]]-Casos_PN_CORR[[#This Row],[43907]]</f>
        <v>0</v>
      </c>
      <c r="O114">
        <f>+Casos_PN_CORR[[#This Row],[43909]]-Casos_PN_CORR[[#This Row],[43908]]</f>
        <v>0</v>
      </c>
      <c r="P114">
        <f>+Casos_PN_CORR[[#This Row],[43910]]-Casos_PN_CORR[[#This Row],[43909]]</f>
        <v>0</v>
      </c>
      <c r="Q114">
        <f>+Casos_PN_CORR[[#This Row],[43911]]-Casos_PN_CORR[[#This Row],[43910]]</f>
        <v>0</v>
      </c>
      <c r="R114">
        <f>+Casos_PN_CORR[[#This Row],[43912]]-Casos_PN_CORR[[#This Row],[43911]]</f>
        <v>0</v>
      </c>
      <c r="S114">
        <f>+Casos_PN_CORR[[#This Row],[43913]]-Casos_PN_CORR[[#This Row],[43912]]</f>
        <v>0</v>
      </c>
      <c r="T114">
        <f>+Casos_PN_CORR[[#This Row],[43914]]-Casos_PN_CORR[[#This Row],[43913]]</f>
        <v>0</v>
      </c>
      <c r="U114">
        <f>+Casos_PN_CORR[[#This Row],[43915]]-Casos_PN_CORR[[#This Row],[43914]]</f>
        <v>0</v>
      </c>
      <c r="V114">
        <f>+Casos_PN_CORR[[#This Row],[43916]]-Casos_PN_CORR[[#This Row],[43915]]</f>
        <v>0</v>
      </c>
      <c r="W114">
        <f>+Casos_PN_CORR[[#This Row],[43917]]-Casos_PN_CORR[[#This Row],[43916]]</f>
        <v>0</v>
      </c>
      <c r="X114">
        <f>+Casos_PN_CORR[[#This Row],[43918]]-Casos_PN_CORR[[#This Row],[43917]]</f>
        <v>0</v>
      </c>
      <c r="Y114">
        <f>+Casos_PN_CORR[[#This Row],[43919]]-Casos_PN_CORR[[#This Row],[43918]]</f>
        <v>0</v>
      </c>
      <c r="Z114">
        <f>+Casos_PN_CORR[[#This Row],[43920]]-Casos_PN_CORR[[#This Row],[43919]]</f>
        <v>0</v>
      </c>
      <c r="AA114">
        <f>+Casos_PN_CORR[[#This Row],[43921]]-Casos_PN_CORR[[#This Row],[43920]]</f>
        <v>0</v>
      </c>
      <c r="AB114">
        <f>+Casos_PN_CORR[[#This Row],[43922]]-Casos_PN_CORR[[#This Row],[43921]]</f>
        <v>0</v>
      </c>
      <c r="AC114">
        <f>+Casos_PN_CORR[[#This Row],[43923]]-Casos_PN_CORR[[#This Row],[43922]]</f>
        <v>0</v>
      </c>
      <c r="AD114">
        <f>+Casos_PN_CORR[[#This Row],[43924]]-Casos_PN_CORR[[#This Row],[43923]]</f>
        <v>0</v>
      </c>
      <c r="AE114">
        <f>+Casos_PN_CORR[[#This Row],[43925]]-Casos_PN_CORR[[#This Row],[43924]]</f>
        <v>0</v>
      </c>
      <c r="AF114">
        <f>+Casos_PN_CORR[[#This Row],[43926]]-Casos_PN_CORR[[#This Row],[43925]]</f>
        <v>0</v>
      </c>
      <c r="AG114">
        <f>+Casos_PN_CORR[[#This Row],[43927]]-Casos_PN_CORR[[#This Row],[43926]]</f>
        <v>0</v>
      </c>
      <c r="AH114">
        <f>+Casos_PN_CORR[[#This Row],[43928]]-Casos_PN_CORR[[#This Row],[43927]]</f>
        <v>0</v>
      </c>
      <c r="AI114">
        <f>+Casos_PN_CORR[[#This Row],[43929]]-Casos_PN_CORR[[#This Row],[43928]]</f>
        <v>0</v>
      </c>
      <c r="AJ114">
        <f>+Casos_PN_CORR[[#This Row],[43930]]-Casos_PN_CORR[[#This Row],[43929]]</f>
        <v>0</v>
      </c>
      <c r="AK114">
        <f>+Casos_PN_CORR[[#This Row],[43931]]-Casos_PN_CORR[[#This Row],[43930]]</f>
        <v>0</v>
      </c>
      <c r="AL114">
        <f>+Casos_PN_CORR[[#This Row],[43932]]-Casos_PN_CORR[[#This Row],[43931]]</f>
        <v>0</v>
      </c>
      <c r="AM114">
        <f>+Casos_PN_CORR[[#This Row],[43933]]-Casos_PN_CORR[[#This Row],[43932]]</f>
        <v>0</v>
      </c>
      <c r="AN114">
        <f>+Casos_PN_CORR[[#This Row],[43934]]-Casos_PN_CORR[[#This Row],[43933]]</f>
        <v>0</v>
      </c>
      <c r="AO114">
        <f>+Casos_PN_CORR[[#This Row],[43935]]-Casos_PN_CORR[[#This Row],[43934]]</f>
        <v>0</v>
      </c>
      <c r="AP114">
        <f>+Casos_PN_CORR[[#This Row],[43936]]-Casos_PN_CORR[[#This Row],[43935]]</f>
        <v>0</v>
      </c>
      <c r="AQ114">
        <f>+Casos_PN_CORR[[#This Row],[43937]]-Casos_PN_CORR[[#This Row],[43936]]</f>
        <v>0</v>
      </c>
      <c r="AR114">
        <f>+Casos_PN_CORR[[#This Row],[43938]]-Casos_PN_CORR[[#This Row],[43937]]</f>
        <v>0</v>
      </c>
      <c r="AS114">
        <f>+Casos_PN_CORR[[#This Row],[43939]]-Casos_PN_CORR[[#This Row],[43938]]</f>
        <v>0</v>
      </c>
      <c r="AT114">
        <f>+Casos_PN_CORR[[#This Row],[43940]]-Casos_PN_CORR[[#This Row],[43939]]</f>
        <v>0</v>
      </c>
      <c r="AU114">
        <f>+Casos_PN_CORR[[#This Row],[43941]]-Casos_PN_CORR[[#This Row],[43940]]</f>
        <v>0</v>
      </c>
      <c r="AV114">
        <f>+Casos_PN_CORR[[#This Row],[43942]]-Casos_PN_CORR[[#This Row],[43941]]</f>
        <v>0</v>
      </c>
      <c r="AW114">
        <f>+Casos_PN_CORR[[#This Row],[43943]]-Casos_PN_CORR[[#This Row],[43942]]</f>
        <v>0</v>
      </c>
      <c r="AX114">
        <f>+Casos_PN_CORR[[#This Row],[43944]]-Casos_PN_CORR[[#This Row],[43943]]</f>
        <v>0</v>
      </c>
      <c r="AY114">
        <f>+Casos_PN_CORR[[#This Row],[43945]]-Casos_PN_CORR[[#This Row],[43944]]</f>
        <v>0</v>
      </c>
      <c r="AZ114">
        <f>+Casos_PN_CORR[[#This Row],[43946]]-Casos_PN_CORR[[#This Row],[43945]]</f>
        <v>0</v>
      </c>
      <c r="BA114">
        <f>+Casos_PN_CORR[[#This Row],[43947]]-Casos_PN_CORR[[#This Row],[43946]]</f>
        <v>0</v>
      </c>
      <c r="BB114">
        <f>+Casos_PN_CORR[[#This Row],[43948]]-Casos_PN_CORR[[#This Row],[43947]]</f>
        <v>0</v>
      </c>
      <c r="BC114">
        <f>+Casos_PN_CORR[[#This Row],[43949]]-Casos_PN_CORR[[#This Row],[43948]]</f>
        <v>0</v>
      </c>
      <c r="BD114">
        <f>+Casos_PN_CORR[[#This Row],[43950]]-Casos_PN_CORR[[#This Row],[43949]]</f>
        <v>0</v>
      </c>
      <c r="BE114">
        <f>+Casos_PN_CORR[[#This Row],[43951]]-Casos_PN_CORR[[#This Row],[43950]]</f>
        <v>0</v>
      </c>
      <c r="BF114">
        <f>+Casos_PN_CORR[[#This Row],[43952]]-Casos_PN_CORR[[#This Row],[43951]]</f>
        <v>0</v>
      </c>
      <c r="BG114">
        <f>+Casos_PN_CORR[[#This Row],[43953]]-Casos_PN_CORR[[#This Row],[43952]]</f>
        <v>0</v>
      </c>
      <c r="BH114">
        <f>+Casos_PN_CORR[[#This Row],[43954]]-Casos_PN_CORR[[#This Row],[43953]]</f>
        <v>0</v>
      </c>
      <c r="BI114">
        <f>+Casos_PN_CORR[[#This Row],[43955]]-Casos_PN_CORR[[#This Row],[43954]]</f>
        <v>0</v>
      </c>
      <c r="BJ114">
        <f>+Casos_PN_CORR[[#This Row],[43956]]-Casos_PN_CORR[[#This Row],[43955]]</f>
        <v>0</v>
      </c>
      <c r="BK114">
        <f>+Casos_PN_CORR[[#This Row],[43957]]-Casos_PN_CORR[[#This Row],[43956]]</f>
        <v>0</v>
      </c>
      <c r="BL114">
        <f>+Casos_PN_CORR[[#This Row],[43958]]-Casos_PN_CORR[[#This Row],[43957]]</f>
        <v>0</v>
      </c>
      <c r="BM114">
        <f>+Casos_PN_CORR[[#This Row],[43959]]-Casos_PN_CORR[[#This Row],[43958]]</f>
        <v>0</v>
      </c>
      <c r="BN114">
        <f>+Casos_PN_CORR[[#This Row],[43960]]-Casos_PN_CORR[[#This Row],[43959]]</f>
        <v>0</v>
      </c>
      <c r="BO114">
        <f>+Casos_PN_CORR[[#This Row],[43961]]-Casos_PN_CORR[[#This Row],[43960]]</f>
        <v>0</v>
      </c>
      <c r="BP114">
        <f>+Casos_PN_CORR[[#This Row],[43962]]-Casos_PN_CORR[[#This Row],[43961]]</f>
        <v>0</v>
      </c>
      <c r="BQ114">
        <f>+Casos_PN_CORR[[#This Row],[43963]]-Casos_PN_CORR[[#This Row],[43962]]</f>
        <v>0</v>
      </c>
      <c r="BR114">
        <f>+Casos_PN_CORR[[#This Row],[43964]]-Casos_PN_CORR[[#This Row],[43963]]</f>
        <v>0</v>
      </c>
      <c r="BS114">
        <f>+Casos_PN_CORR[[#This Row],[43965]]-Casos_PN_CORR[[#This Row],[43964]]</f>
        <v>0</v>
      </c>
      <c r="BT114">
        <f>+Casos_PN_CORR[[#This Row],[43966]]-Casos_PN_CORR[[#This Row],[43965]]</f>
        <v>0</v>
      </c>
      <c r="BU114">
        <f>+Casos_PN_CORR[[#This Row],[43967]]-Casos_PN_CORR[[#This Row],[43966]]</f>
        <v>0</v>
      </c>
      <c r="BV114">
        <f>+Casos_PN_CORR[[#This Row],[43968]]-Casos_PN_CORR[[#This Row],[43967]]</f>
        <v>0</v>
      </c>
      <c r="BW114">
        <f>+Casos_PN_CORR[[#This Row],[43969]]-Casos_PN_CORR[[#This Row],[43968]]</f>
        <v>0</v>
      </c>
      <c r="BX114">
        <f>+Casos_PN_CORR[[#This Row],[43970]]-Casos_PN_CORR[[#This Row],[43969]]</f>
        <v>0</v>
      </c>
      <c r="BY114">
        <f>+Casos_PN_CORR[[#This Row],[43971]]-Casos_PN_CORR[[#This Row],[43970]]</f>
        <v>0</v>
      </c>
      <c r="BZ114">
        <f>+Casos_PN_CORR[[#This Row],[43972]]-Casos_PN_CORR[[#This Row],[43971]]</f>
        <v>0</v>
      </c>
      <c r="CA114">
        <f>+Casos_PN_CORR[[#This Row],[43973]]-Casos_PN_CORR[[#This Row],[43972]]</f>
        <v>0</v>
      </c>
      <c r="CB114">
        <f>+Casos_PN_CORR[[#This Row],[43974]]-Casos_PN_CORR[[#This Row],[43973]]</f>
        <v>0</v>
      </c>
      <c r="CC114">
        <f>+Casos_PN_CORR[[#This Row],[43975]]-Casos_PN_CORR[[#This Row],[43974]]</f>
        <v>0</v>
      </c>
      <c r="CD114">
        <f>+Casos_PN_CORR[[#This Row],[43976]]-Casos_PN_CORR[[#This Row],[43975]]</f>
        <v>0</v>
      </c>
      <c r="CE114">
        <f>+Casos_PN_CORR[[#This Row],[43977]]-Casos_PN_CORR[[#This Row],[43976]]</f>
        <v>0</v>
      </c>
      <c r="CF114">
        <f>+Casos_PN_CORR[[#This Row],[43978]]-Casos_PN_CORR[[#This Row],[43977]]</f>
        <v>0</v>
      </c>
      <c r="CG114">
        <f>+Casos_PN_CORR[[#This Row],[43979]]-Casos_PN_CORR[[#This Row],[43978]]</f>
        <v>0</v>
      </c>
      <c r="CH114">
        <f>+Casos_PN_CORR[[#This Row],[43980]]-Casos_PN_CORR[[#This Row],[43979]]</f>
        <v>0</v>
      </c>
      <c r="CI114">
        <f>+Casos_PN_CORR[[#This Row],[43981]]-Casos_PN_CORR[[#This Row],[43980]]</f>
        <v>0</v>
      </c>
      <c r="CJ114">
        <f>+Casos_PN_CORR[[#This Row],[43982]]-Casos_PN_CORR[[#This Row],[43981]]</f>
        <v>0</v>
      </c>
      <c r="CK114">
        <f>+Casos_PN_CORR[[#This Row],[43983]]-Casos_PN_CORR[[#This Row],[43982]]</f>
        <v>0</v>
      </c>
      <c r="CL114">
        <f>+Casos_PN_CORR[[#This Row],[43984]]-Casos_PN_CORR[[#This Row],[43983]]</f>
        <v>0</v>
      </c>
      <c r="CM114">
        <f>+Casos_PN_CORR[[#This Row],[43985]]-Casos_PN_CORR[[#This Row],[43984]]</f>
        <v>0</v>
      </c>
      <c r="CN114">
        <f>+Casos_PN_CORR[[#This Row],[43986]]-Casos_PN_CORR[[#This Row],[43985]]</f>
        <v>0</v>
      </c>
      <c r="CO114">
        <f>+Casos_PN_CORR[[#This Row],[43987]]-Casos_PN_CORR[[#This Row],[43986]]</f>
        <v>3</v>
      </c>
      <c r="CP114">
        <f>+Casos_PN_CORR[[#This Row],[43988]]-Casos_PN_CORR[[#This Row],[43987]]</f>
        <v>0</v>
      </c>
      <c r="CQ114">
        <f>+Casos_PN_CORR[[#This Row],[43989]]-Casos_PN_CORR[[#This Row],[43988]]</f>
        <v>0</v>
      </c>
      <c r="CR114">
        <f>+Casos_PN_CORR[[#This Row],[43990]]-Casos_PN_CORR[[#This Row],[43989]]</f>
        <v>0</v>
      </c>
      <c r="CS114">
        <f>+Casos_PN_CORR[[#This Row],[43991]]-Casos_PN_CORR[[#This Row],[43990]]</f>
        <v>0</v>
      </c>
      <c r="CT114">
        <f>+Casos_PN_CORR[[#This Row],[43992]]-Casos_PN_CORR[[#This Row],[43991]]</f>
        <v>0</v>
      </c>
      <c r="CU114">
        <f>+Casos_PN_CORR[[#This Row],[43993]]-Casos_PN_CORR[[#This Row],[43992]]</f>
        <v>9</v>
      </c>
    </row>
    <row r="115" spans="1:99" x14ac:dyDescent="0.3">
      <c r="A115">
        <v>90302</v>
      </c>
      <c r="B115" s="2" t="s">
        <v>114</v>
      </c>
      <c r="C115" s="2" t="s">
        <v>284</v>
      </c>
      <c r="D115" s="2" t="s">
        <v>497</v>
      </c>
      <c r="E115" s="4">
        <f t="shared" si="1"/>
        <v>11</v>
      </c>
      <c r="F115">
        <f>+Casos_PN_CORR[[#This Row],[43900]]</f>
        <v>0</v>
      </c>
      <c r="G115">
        <f>+Casos_PN_CORR[[#This Row],[43901]]-Casos_PN_CORR[[#This Row],[43900]]</f>
        <v>0</v>
      </c>
      <c r="H115">
        <f>+Casos_PN_CORR[[#This Row],[43902]]-Casos_PN_CORR[[#This Row],[43901]]</f>
        <v>0</v>
      </c>
      <c r="I115">
        <f>+Casos_PN_CORR[[#This Row],[43903]]-Casos_PN_CORR[[#This Row],[43902]]</f>
        <v>0</v>
      </c>
      <c r="J115">
        <f>+Casos_PN_CORR[[#This Row],[43904]]-Casos_PN_CORR[[#This Row],[43903]]</f>
        <v>0</v>
      </c>
      <c r="K115">
        <f>+Casos_PN_CORR[[#This Row],[43905]]-Casos_PN_CORR[[#This Row],[43904]]</f>
        <v>0</v>
      </c>
      <c r="L115">
        <f>+Casos_PN_CORR[[#This Row],[43906]]-Casos_PN_CORR[[#This Row],[43905]]</f>
        <v>0</v>
      </c>
      <c r="M115">
        <f>+Casos_PN_CORR[[#This Row],[43907]]-Casos_PN_CORR[[#This Row],[43906]]</f>
        <v>0</v>
      </c>
      <c r="N115">
        <f>+Casos_PN_CORR[[#This Row],[43908]]-Casos_PN_CORR[[#This Row],[43907]]</f>
        <v>0</v>
      </c>
      <c r="O115">
        <f>+Casos_PN_CORR[[#This Row],[43909]]-Casos_PN_CORR[[#This Row],[43908]]</f>
        <v>0</v>
      </c>
      <c r="P115">
        <f>+Casos_PN_CORR[[#This Row],[43910]]-Casos_PN_CORR[[#This Row],[43909]]</f>
        <v>0</v>
      </c>
      <c r="Q115">
        <f>+Casos_PN_CORR[[#This Row],[43911]]-Casos_PN_CORR[[#This Row],[43910]]</f>
        <v>0</v>
      </c>
      <c r="R115">
        <f>+Casos_PN_CORR[[#This Row],[43912]]-Casos_PN_CORR[[#This Row],[43911]]</f>
        <v>0</v>
      </c>
      <c r="S115">
        <f>+Casos_PN_CORR[[#This Row],[43913]]-Casos_PN_CORR[[#This Row],[43912]]</f>
        <v>0</v>
      </c>
      <c r="T115">
        <f>+Casos_PN_CORR[[#This Row],[43914]]-Casos_PN_CORR[[#This Row],[43913]]</f>
        <v>0</v>
      </c>
      <c r="U115">
        <f>+Casos_PN_CORR[[#This Row],[43915]]-Casos_PN_CORR[[#This Row],[43914]]</f>
        <v>0</v>
      </c>
      <c r="V115">
        <f>+Casos_PN_CORR[[#This Row],[43916]]-Casos_PN_CORR[[#This Row],[43915]]</f>
        <v>0</v>
      </c>
      <c r="W115">
        <f>+Casos_PN_CORR[[#This Row],[43917]]-Casos_PN_CORR[[#This Row],[43916]]</f>
        <v>0</v>
      </c>
      <c r="X115">
        <f>+Casos_PN_CORR[[#This Row],[43918]]-Casos_PN_CORR[[#This Row],[43917]]</f>
        <v>0</v>
      </c>
      <c r="Y115">
        <f>+Casos_PN_CORR[[#This Row],[43919]]-Casos_PN_CORR[[#This Row],[43918]]</f>
        <v>0</v>
      </c>
      <c r="Z115">
        <f>+Casos_PN_CORR[[#This Row],[43920]]-Casos_PN_CORR[[#This Row],[43919]]</f>
        <v>0</v>
      </c>
      <c r="AA115">
        <f>+Casos_PN_CORR[[#This Row],[43921]]-Casos_PN_CORR[[#This Row],[43920]]</f>
        <v>0</v>
      </c>
      <c r="AB115">
        <f>+Casos_PN_CORR[[#This Row],[43922]]-Casos_PN_CORR[[#This Row],[43921]]</f>
        <v>0</v>
      </c>
      <c r="AC115">
        <f>+Casos_PN_CORR[[#This Row],[43923]]-Casos_PN_CORR[[#This Row],[43922]]</f>
        <v>0</v>
      </c>
      <c r="AD115">
        <f>+Casos_PN_CORR[[#This Row],[43924]]-Casos_PN_CORR[[#This Row],[43923]]</f>
        <v>0</v>
      </c>
      <c r="AE115">
        <f>+Casos_PN_CORR[[#This Row],[43925]]-Casos_PN_CORR[[#This Row],[43924]]</f>
        <v>0</v>
      </c>
      <c r="AF115">
        <f>+Casos_PN_CORR[[#This Row],[43926]]-Casos_PN_CORR[[#This Row],[43925]]</f>
        <v>0</v>
      </c>
      <c r="AG115">
        <f>+Casos_PN_CORR[[#This Row],[43927]]-Casos_PN_CORR[[#This Row],[43926]]</f>
        <v>0</v>
      </c>
      <c r="AH115">
        <f>+Casos_PN_CORR[[#This Row],[43928]]-Casos_PN_CORR[[#This Row],[43927]]</f>
        <v>0</v>
      </c>
      <c r="AI115">
        <f>+Casos_PN_CORR[[#This Row],[43929]]-Casos_PN_CORR[[#This Row],[43928]]</f>
        <v>0</v>
      </c>
      <c r="AJ115">
        <f>+Casos_PN_CORR[[#This Row],[43930]]-Casos_PN_CORR[[#This Row],[43929]]</f>
        <v>0</v>
      </c>
      <c r="AK115">
        <f>+Casos_PN_CORR[[#This Row],[43931]]-Casos_PN_CORR[[#This Row],[43930]]</f>
        <v>0</v>
      </c>
      <c r="AL115">
        <f>+Casos_PN_CORR[[#This Row],[43932]]-Casos_PN_CORR[[#This Row],[43931]]</f>
        <v>0</v>
      </c>
      <c r="AM115">
        <f>+Casos_PN_CORR[[#This Row],[43933]]-Casos_PN_CORR[[#This Row],[43932]]</f>
        <v>0</v>
      </c>
      <c r="AN115">
        <f>+Casos_PN_CORR[[#This Row],[43934]]-Casos_PN_CORR[[#This Row],[43933]]</f>
        <v>0</v>
      </c>
      <c r="AO115">
        <f>+Casos_PN_CORR[[#This Row],[43935]]-Casos_PN_CORR[[#This Row],[43934]]</f>
        <v>0</v>
      </c>
      <c r="AP115">
        <f>+Casos_PN_CORR[[#This Row],[43936]]-Casos_PN_CORR[[#This Row],[43935]]</f>
        <v>0</v>
      </c>
      <c r="AQ115">
        <f>+Casos_PN_CORR[[#This Row],[43937]]-Casos_PN_CORR[[#This Row],[43936]]</f>
        <v>0</v>
      </c>
      <c r="AR115">
        <f>+Casos_PN_CORR[[#This Row],[43938]]-Casos_PN_CORR[[#This Row],[43937]]</f>
        <v>0</v>
      </c>
      <c r="AS115">
        <f>+Casos_PN_CORR[[#This Row],[43939]]-Casos_PN_CORR[[#This Row],[43938]]</f>
        <v>0</v>
      </c>
      <c r="AT115">
        <f>+Casos_PN_CORR[[#This Row],[43940]]-Casos_PN_CORR[[#This Row],[43939]]</f>
        <v>0</v>
      </c>
      <c r="AU115">
        <f>+Casos_PN_CORR[[#This Row],[43941]]-Casos_PN_CORR[[#This Row],[43940]]</f>
        <v>0</v>
      </c>
      <c r="AV115">
        <f>+Casos_PN_CORR[[#This Row],[43942]]-Casos_PN_CORR[[#This Row],[43941]]</f>
        <v>0</v>
      </c>
      <c r="AW115">
        <f>+Casos_PN_CORR[[#This Row],[43943]]-Casos_PN_CORR[[#This Row],[43942]]</f>
        <v>0</v>
      </c>
      <c r="AX115">
        <f>+Casos_PN_CORR[[#This Row],[43944]]-Casos_PN_CORR[[#This Row],[43943]]</f>
        <v>0</v>
      </c>
      <c r="AY115">
        <f>+Casos_PN_CORR[[#This Row],[43945]]-Casos_PN_CORR[[#This Row],[43944]]</f>
        <v>0</v>
      </c>
      <c r="AZ115">
        <f>+Casos_PN_CORR[[#This Row],[43946]]-Casos_PN_CORR[[#This Row],[43945]]</f>
        <v>0</v>
      </c>
      <c r="BA115">
        <f>+Casos_PN_CORR[[#This Row],[43947]]-Casos_PN_CORR[[#This Row],[43946]]</f>
        <v>0</v>
      </c>
      <c r="BB115">
        <f>+Casos_PN_CORR[[#This Row],[43948]]-Casos_PN_CORR[[#This Row],[43947]]</f>
        <v>0</v>
      </c>
      <c r="BC115">
        <f>+Casos_PN_CORR[[#This Row],[43949]]-Casos_PN_CORR[[#This Row],[43948]]</f>
        <v>0</v>
      </c>
      <c r="BD115">
        <f>+Casos_PN_CORR[[#This Row],[43950]]-Casos_PN_CORR[[#This Row],[43949]]</f>
        <v>0</v>
      </c>
      <c r="BE115">
        <f>+Casos_PN_CORR[[#This Row],[43951]]-Casos_PN_CORR[[#This Row],[43950]]</f>
        <v>0</v>
      </c>
      <c r="BF115">
        <f>+Casos_PN_CORR[[#This Row],[43952]]-Casos_PN_CORR[[#This Row],[43951]]</f>
        <v>0</v>
      </c>
      <c r="BG115">
        <f>+Casos_PN_CORR[[#This Row],[43953]]-Casos_PN_CORR[[#This Row],[43952]]</f>
        <v>0</v>
      </c>
      <c r="BH115">
        <f>+Casos_PN_CORR[[#This Row],[43954]]-Casos_PN_CORR[[#This Row],[43953]]</f>
        <v>0</v>
      </c>
      <c r="BI115">
        <f>+Casos_PN_CORR[[#This Row],[43955]]-Casos_PN_CORR[[#This Row],[43954]]</f>
        <v>0</v>
      </c>
      <c r="BJ115">
        <f>+Casos_PN_CORR[[#This Row],[43956]]-Casos_PN_CORR[[#This Row],[43955]]</f>
        <v>0</v>
      </c>
      <c r="BK115">
        <f>+Casos_PN_CORR[[#This Row],[43957]]-Casos_PN_CORR[[#This Row],[43956]]</f>
        <v>0</v>
      </c>
      <c r="BL115">
        <f>+Casos_PN_CORR[[#This Row],[43958]]-Casos_PN_CORR[[#This Row],[43957]]</f>
        <v>0</v>
      </c>
      <c r="BM115">
        <f>+Casos_PN_CORR[[#This Row],[43959]]-Casos_PN_CORR[[#This Row],[43958]]</f>
        <v>0</v>
      </c>
      <c r="BN115">
        <f>+Casos_PN_CORR[[#This Row],[43960]]-Casos_PN_CORR[[#This Row],[43959]]</f>
        <v>0</v>
      </c>
      <c r="BO115">
        <f>+Casos_PN_CORR[[#This Row],[43961]]-Casos_PN_CORR[[#This Row],[43960]]</f>
        <v>0</v>
      </c>
      <c r="BP115">
        <f>+Casos_PN_CORR[[#This Row],[43962]]-Casos_PN_CORR[[#This Row],[43961]]</f>
        <v>0</v>
      </c>
      <c r="BQ115">
        <f>+Casos_PN_CORR[[#This Row],[43963]]-Casos_PN_CORR[[#This Row],[43962]]</f>
        <v>0</v>
      </c>
      <c r="BR115">
        <f>+Casos_PN_CORR[[#This Row],[43964]]-Casos_PN_CORR[[#This Row],[43963]]</f>
        <v>0</v>
      </c>
      <c r="BS115">
        <f>+Casos_PN_CORR[[#This Row],[43965]]-Casos_PN_CORR[[#This Row],[43964]]</f>
        <v>0</v>
      </c>
      <c r="BT115">
        <f>+Casos_PN_CORR[[#This Row],[43966]]-Casos_PN_CORR[[#This Row],[43965]]</f>
        <v>0</v>
      </c>
      <c r="BU115">
        <f>+Casos_PN_CORR[[#This Row],[43967]]-Casos_PN_CORR[[#This Row],[43966]]</f>
        <v>0</v>
      </c>
      <c r="BV115">
        <f>+Casos_PN_CORR[[#This Row],[43968]]-Casos_PN_CORR[[#This Row],[43967]]</f>
        <v>0</v>
      </c>
      <c r="BW115">
        <f>+Casos_PN_CORR[[#This Row],[43969]]-Casos_PN_CORR[[#This Row],[43968]]</f>
        <v>0</v>
      </c>
      <c r="BX115">
        <f>+Casos_PN_CORR[[#This Row],[43970]]-Casos_PN_CORR[[#This Row],[43969]]</f>
        <v>0</v>
      </c>
      <c r="BY115">
        <f>+Casos_PN_CORR[[#This Row],[43971]]-Casos_PN_CORR[[#This Row],[43970]]</f>
        <v>0</v>
      </c>
      <c r="BZ115">
        <f>+Casos_PN_CORR[[#This Row],[43972]]-Casos_PN_CORR[[#This Row],[43971]]</f>
        <v>0</v>
      </c>
      <c r="CA115">
        <f>+Casos_PN_CORR[[#This Row],[43973]]-Casos_PN_CORR[[#This Row],[43972]]</f>
        <v>0</v>
      </c>
      <c r="CB115">
        <f>+Casos_PN_CORR[[#This Row],[43974]]-Casos_PN_CORR[[#This Row],[43973]]</f>
        <v>0</v>
      </c>
      <c r="CC115">
        <f>+Casos_PN_CORR[[#This Row],[43975]]-Casos_PN_CORR[[#This Row],[43974]]</f>
        <v>0</v>
      </c>
      <c r="CD115">
        <f>+Casos_PN_CORR[[#This Row],[43976]]-Casos_PN_CORR[[#This Row],[43975]]</f>
        <v>0</v>
      </c>
      <c r="CE115">
        <f>+Casos_PN_CORR[[#This Row],[43977]]-Casos_PN_CORR[[#This Row],[43976]]</f>
        <v>0</v>
      </c>
      <c r="CF115">
        <f>+Casos_PN_CORR[[#This Row],[43978]]-Casos_PN_CORR[[#This Row],[43977]]</f>
        <v>0</v>
      </c>
      <c r="CG115">
        <f>+Casos_PN_CORR[[#This Row],[43979]]-Casos_PN_CORR[[#This Row],[43978]]</f>
        <v>0</v>
      </c>
      <c r="CH115">
        <f>+Casos_PN_CORR[[#This Row],[43980]]-Casos_PN_CORR[[#This Row],[43979]]</f>
        <v>0</v>
      </c>
      <c r="CI115">
        <f>+Casos_PN_CORR[[#This Row],[43981]]-Casos_PN_CORR[[#This Row],[43980]]</f>
        <v>0</v>
      </c>
      <c r="CJ115">
        <f>+Casos_PN_CORR[[#This Row],[43982]]-Casos_PN_CORR[[#This Row],[43981]]</f>
        <v>0</v>
      </c>
      <c r="CK115">
        <f>+Casos_PN_CORR[[#This Row],[43983]]-Casos_PN_CORR[[#This Row],[43982]]</f>
        <v>0</v>
      </c>
      <c r="CL115">
        <f>+Casos_PN_CORR[[#This Row],[43984]]-Casos_PN_CORR[[#This Row],[43983]]</f>
        <v>0</v>
      </c>
      <c r="CM115">
        <f>+Casos_PN_CORR[[#This Row],[43985]]-Casos_PN_CORR[[#This Row],[43984]]</f>
        <v>0</v>
      </c>
      <c r="CN115">
        <f>+Casos_PN_CORR[[#This Row],[43986]]-Casos_PN_CORR[[#This Row],[43985]]</f>
        <v>0</v>
      </c>
      <c r="CO115">
        <f>+Casos_PN_CORR[[#This Row],[43987]]-Casos_PN_CORR[[#This Row],[43986]]</f>
        <v>10</v>
      </c>
      <c r="CP115">
        <f>+Casos_PN_CORR[[#This Row],[43988]]-Casos_PN_CORR[[#This Row],[43987]]</f>
        <v>0</v>
      </c>
      <c r="CQ115">
        <f>+Casos_PN_CORR[[#This Row],[43989]]-Casos_PN_CORR[[#This Row],[43988]]</f>
        <v>0</v>
      </c>
      <c r="CR115">
        <f>+Casos_PN_CORR[[#This Row],[43990]]-Casos_PN_CORR[[#This Row],[43989]]</f>
        <v>0</v>
      </c>
      <c r="CS115">
        <f>+Casos_PN_CORR[[#This Row],[43991]]-Casos_PN_CORR[[#This Row],[43990]]</f>
        <v>1</v>
      </c>
      <c r="CT115">
        <f>+Casos_PN_CORR[[#This Row],[43992]]-Casos_PN_CORR[[#This Row],[43991]]</f>
        <v>0</v>
      </c>
      <c r="CU115">
        <f>+Casos_PN_CORR[[#This Row],[43993]]-Casos_PN_CORR[[#This Row],[43992]]</f>
        <v>0</v>
      </c>
    </row>
    <row r="116" spans="1:99" x14ac:dyDescent="0.3">
      <c r="A116">
        <v>120305</v>
      </c>
      <c r="B116" s="2" t="s">
        <v>191</v>
      </c>
      <c r="C116" s="2" t="s">
        <v>380</v>
      </c>
      <c r="D116" s="2" t="s">
        <v>498</v>
      </c>
      <c r="E116" s="4">
        <f t="shared" si="1"/>
        <v>11</v>
      </c>
      <c r="F116">
        <f>+Casos_PN_CORR[[#This Row],[43900]]</f>
        <v>0</v>
      </c>
      <c r="G116">
        <f>+Casos_PN_CORR[[#This Row],[43901]]-Casos_PN_CORR[[#This Row],[43900]]</f>
        <v>0</v>
      </c>
      <c r="H116">
        <f>+Casos_PN_CORR[[#This Row],[43902]]-Casos_PN_CORR[[#This Row],[43901]]</f>
        <v>0</v>
      </c>
      <c r="I116">
        <f>+Casos_PN_CORR[[#This Row],[43903]]-Casos_PN_CORR[[#This Row],[43902]]</f>
        <v>0</v>
      </c>
      <c r="J116">
        <f>+Casos_PN_CORR[[#This Row],[43904]]-Casos_PN_CORR[[#This Row],[43903]]</f>
        <v>0</v>
      </c>
      <c r="K116">
        <f>+Casos_PN_CORR[[#This Row],[43905]]-Casos_PN_CORR[[#This Row],[43904]]</f>
        <v>0</v>
      </c>
      <c r="L116">
        <f>+Casos_PN_CORR[[#This Row],[43906]]-Casos_PN_CORR[[#This Row],[43905]]</f>
        <v>0</v>
      </c>
      <c r="M116">
        <f>+Casos_PN_CORR[[#This Row],[43907]]-Casos_PN_CORR[[#This Row],[43906]]</f>
        <v>0</v>
      </c>
      <c r="N116">
        <f>+Casos_PN_CORR[[#This Row],[43908]]-Casos_PN_CORR[[#This Row],[43907]]</f>
        <v>0</v>
      </c>
      <c r="O116">
        <f>+Casos_PN_CORR[[#This Row],[43909]]-Casos_PN_CORR[[#This Row],[43908]]</f>
        <v>0</v>
      </c>
      <c r="P116">
        <f>+Casos_PN_CORR[[#This Row],[43910]]-Casos_PN_CORR[[#This Row],[43909]]</f>
        <v>0</v>
      </c>
      <c r="Q116">
        <f>+Casos_PN_CORR[[#This Row],[43911]]-Casos_PN_CORR[[#This Row],[43910]]</f>
        <v>0</v>
      </c>
      <c r="R116">
        <f>+Casos_PN_CORR[[#This Row],[43912]]-Casos_PN_CORR[[#This Row],[43911]]</f>
        <v>0</v>
      </c>
      <c r="S116">
        <f>+Casos_PN_CORR[[#This Row],[43913]]-Casos_PN_CORR[[#This Row],[43912]]</f>
        <v>0</v>
      </c>
      <c r="T116">
        <f>+Casos_PN_CORR[[#This Row],[43914]]-Casos_PN_CORR[[#This Row],[43913]]</f>
        <v>0</v>
      </c>
      <c r="U116">
        <f>+Casos_PN_CORR[[#This Row],[43915]]-Casos_PN_CORR[[#This Row],[43914]]</f>
        <v>0</v>
      </c>
      <c r="V116">
        <f>+Casos_PN_CORR[[#This Row],[43916]]-Casos_PN_CORR[[#This Row],[43915]]</f>
        <v>0</v>
      </c>
      <c r="W116">
        <f>+Casos_PN_CORR[[#This Row],[43917]]-Casos_PN_CORR[[#This Row],[43916]]</f>
        <v>0</v>
      </c>
      <c r="X116">
        <f>+Casos_PN_CORR[[#This Row],[43918]]-Casos_PN_CORR[[#This Row],[43917]]</f>
        <v>0</v>
      </c>
      <c r="Y116">
        <f>+Casos_PN_CORR[[#This Row],[43919]]-Casos_PN_CORR[[#This Row],[43918]]</f>
        <v>0</v>
      </c>
      <c r="Z116">
        <f>+Casos_PN_CORR[[#This Row],[43920]]-Casos_PN_CORR[[#This Row],[43919]]</f>
        <v>0</v>
      </c>
      <c r="AA116">
        <f>+Casos_PN_CORR[[#This Row],[43921]]-Casos_PN_CORR[[#This Row],[43920]]</f>
        <v>0</v>
      </c>
      <c r="AB116">
        <f>+Casos_PN_CORR[[#This Row],[43922]]-Casos_PN_CORR[[#This Row],[43921]]</f>
        <v>0</v>
      </c>
      <c r="AC116">
        <f>+Casos_PN_CORR[[#This Row],[43923]]-Casos_PN_CORR[[#This Row],[43922]]</f>
        <v>0</v>
      </c>
      <c r="AD116">
        <f>+Casos_PN_CORR[[#This Row],[43924]]-Casos_PN_CORR[[#This Row],[43923]]</f>
        <v>0</v>
      </c>
      <c r="AE116">
        <f>+Casos_PN_CORR[[#This Row],[43925]]-Casos_PN_CORR[[#This Row],[43924]]</f>
        <v>0</v>
      </c>
      <c r="AF116">
        <f>+Casos_PN_CORR[[#This Row],[43926]]-Casos_PN_CORR[[#This Row],[43925]]</f>
        <v>0</v>
      </c>
      <c r="AG116">
        <f>+Casos_PN_CORR[[#This Row],[43927]]-Casos_PN_CORR[[#This Row],[43926]]</f>
        <v>0</v>
      </c>
      <c r="AH116">
        <f>+Casos_PN_CORR[[#This Row],[43928]]-Casos_PN_CORR[[#This Row],[43927]]</f>
        <v>0</v>
      </c>
      <c r="AI116">
        <f>+Casos_PN_CORR[[#This Row],[43929]]-Casos_PN_CORR[[#This Row],[43928]]</f>
        <v>0</v>
      </c>
      <c r="AJ116">
        <f>+Casos_PN_CORR[[#This Row],[43930]]-Casos_PN_CORR[[#This Row],[43929]]</f>
        <v>0</v>
      </c>
      <c r="AK116">
        <f>+Casos_PN_CORR[[#This Row],[43931]]-Casos_PN_CORR[[#This Row],[43930]]</f>
        <v>0</v>
      </c>
      <c r="AL116">
        <f>+Casos_PN_CORR[[#This Row],[43932]]-Casos_PN_CORR[[#This Row],[43931]]</f>
        <v>0</v>
      </c>
      <c r="AM116">
        <f>+Casos_PN_CORR[[#This Row],[43933]]-Casos_PN_CORR[[#This Row],[43932]]</f>
        <v>0</v>
      </c>
      <c r="AN116">
        <f>+Casos_PN_CORR[[#This Row],[43934]]-Casos_PN_CORR[[#This Row],[43933]]</f>
        <v>0</v>
      </c>
      <c r="AO116">
        <f>+Casos_PN_CORR[[#This Row],[43935]]-Casos_PN_CORR[[#This Row],[43934]]</f>
        <v>0</v>
      </c>
      <c r="AP116">
        <f>+Casos_PN_CORR[[#This Row],[43936]]-Casos_PN_CORR[[#This Row],[43935]]</f>
        <v>0</v>
      </c>
      <c r="AQ116">
        <f>+Casos_PN_CORR[[#This Row],[43937]]-Casos_PN_CORR[[#This Row],[43936]]</f>
        <v>0</v>
      </c>
      <c r="AR116">
        <f>+Casos_PN_CORR[[#This Row],[43938]]-Casos_PN_CORR[[#This Row],[43937]]</f>
        <v>0</v>
      </c>
      <c r="AS116">
        <f>+Casos_PN_CORR[[#This Row],[43939]]-Casos_PN_CORR[[#This Row],[43938]]</f>
        <v>0</v>
      </c>
      <c r="AT116">
        <f>+Casos_PN_CORR[[#This Row],[43940]]-Casos_PN_CORR[[#This Row],[43939]]</f>
        <v>0</v>
      </c>
      <c r="AU116">
        <f>+Casos_PN_CORR[[#This Row],[43941]]-Casos_PN_CORR[[#This Row],[43940]]</f>
        <v>0</v>
      </c>
      <c r="AV116">
        <f>+Casos_PN_CORR[[#This Row],[43942]]-Casos_PN_CORR[[#This Row],[43941]]</f>
        <v>0</v>
      </c>
      <c r="AW116">
        <f>+Casos_PN_CORR[[#This Row],[43943]]-Casos_PN_CORR[[#This Row],[43942]]</f>
        <v>0</v>
      </c>
      <c r="AX116">
        <f>+Casos_PN_CORR[[#This Row],[43944]]-Casos_PN_CORR[[#This Row],[43943]]</f>
        <v>0</v>
      </c>
      <c r="AY116">
        <f>+Casos_PN_CORR[[#This Row],[43945]]-Casos_PN_CORR[[#This Row],[43944]]</f>
        <v>0</v>
      </c>
      <c r="AZ116">
        <f>+Casos_PN_CORR[[#This Row],[43946]]-Casos_PN_CORR[[#This Row],[43945]]</f>
        <v>0</v>
      </c>
      <c r="BA116">
        <f>+Casos_PN_CORR[[#This Row],[43947]]-Casos_PN_CORR[[#This Row],[43946]]</f>
        <v>0</v>
      </c>
      <c r="BB116">
        <f>+Casos_PN_CORR[[#This Row],[43948]]-Casos_PN_CORR[[#This Row],[43947]]</f>
        <v>0</v>
      </c>
      <c r="BC116">
        <f>+Casos_PN_CORR[[#This Row],[43949]]-Casos_PN_CORR[[#This Row],[43948]]</f>
        <v>0</v>
      </c>
      <c r="BD116">
        <f>+Casos_PN_CORR[[#This Row],[43950]]-Casos_PN_CORR[[#This Row],[43949]]</f>
        <v>0</v>
      </c>
      <c r="BE116">
        <f>+Casos_PN_CORR[[#This Row],[43951]]-Casos_PN_CORR[[#This Row],[43950]]</f>
        <v>0</v>
      </c>
      <c r="BF116">
        <f>+Casos_PN_CORR[[#This Row],[43952]]-Casos_PN_CORR[[#This Row],[43951]]</f>
        <v>0</v>
      </c>
      <c r="BG116">
        <f>+Casos_PN_CORR[[#This Row],[43953]]-Casos_PN_CORR[[#This Row],[43952]]</f>
        <v>0</v>
      </c>
      <c r="BH116">
        <f>+Casos_PN_CORR[[#This Row],[43954]]-Casos_PN_CORR[[#This Row],[43953]]</f>
        <v>0</v>
      </c>
      <c r="BI116">
        <f>+Casos_PN_CORR[[#This Row],[43955]]-Casos_PN_CORR[[#This Row],[43954]]</f>
        <v>0</v>
      </c>
      <c r="BJ116">
        <f>+Casos_PN_CORR[[#This Row],[43956]]-Casos_PN_CORR[[#This Row],[43955]]</f>
        <v>0</v>
      </c>
      <c r="BK116">
        <f>+Casos_PN_CORR[[#This Row],[43957]]-Casos_PN_CORR[[#This Row],[43956]]</f>
        <v>0</v>
      </c>
      <c r="BL116">
        <f>+Casos_PN_CORR[[#This Row],[43958]]-Casos_PN_CORR[[#This Row],[43957]]</f>
        <v>0</v>
      </c>
      <c r="BM116">
        <f>+Casos_PN_CORR[[#This Row],[43959]]-Casos_PN_CORR[[#This Row],[43958]]</f>
        <v>0</v>
      </c>
      <c r="BN116">
        <f>+Casos_PN_CORR[[#This Row],[43960]]-Casos_PN_CORR[[#This Row],[43959]]</f>
        <v>0</v>
      </c>
      <c r="BO116">
        <f>+Casos_PN_CORR[[#This Row],[43961]]-Casos_PN_CORR[[#This Row],[43960]]</f>
        <v>0</v>
      </c>
      <c r="BP116">
        <f>+Casos_PN_CORR[[#This Row],[43962]]-Casos_PN_CORR[[#This Row],[43961]]</f>
        <v>0</v>
      </c>
      <c r="BQ116">
        <f>+Casos_PN_CORR[[#This Row],[43963]]-Casos_PN_CORR[[#This Row],[43962]]</f>
        <v>0</v>
      </c>
      <c r="BR116">
        <f>+Casos_PN_CORR[[#This Row],[43964]]-Casos_PN_CORR[[#This Row],[43963]]</f>
        <v>0</v>
      </c>
      <c r="BS116">
        <f>+Casos_PN_CORR[[#This Row],[43965]]-Casos_PN_CORR[[#This Row],[43964]]</f>
        <v>0</v>
      </c>
      <c r="BT116">
        <f>+Casos_PN_CORR[[#This Row],[43966]]-Casos_PN_CORR[[#This Row],[43965]]</f>
        <v>0</v>
      </c>
      <c r="BU116">
        <f>+Casos_PN_CORR[[#This Row],[43967]]-Casos_PN_CORR[[#This Row],[43966]]</f>
        <v>0</v>
      </c>
      <c r="BV116">
        <f>+Casos_PN_CORR[[#This Row],[43968]]-Casos_PN_CORR[[#This Row],[43967]]</f>
        <v>0</v>
      </c>
      <c r="BW116">
        <f>+Casos_PN_CORR[[#This Row],[43969]]-Casos_PN_CORR[[#This Row],[43968]]</f>
        <v>0</v>
      </c>
      <c r="BX116">
        <f>+Casos_PN_CORR[[#This Row],[43970]]-Casos_PN_CORR[[#This Row],[43969]]</f>
        <v>0</v>
      </c>
      <c r="BY116">
        <f>+Casos_PN_CORR[[#This Row],[43971]]-Casos_PN_CORR[[#This Row],[43970]]</f>
        <v>0</v>
      </c>
      <c r="BZ116">
        <f>+Casos_PN_CORR[[#This Row],[43972]]-Casos_PN_CORR[[#This Row],[43971]]</f>
        <v>0</v>
      </c>
      <c r="CA116">
        <f>+Casos_PN_CORR[[#This Row],[43973]]-Casos_PN_CORR[[#This Row],[43972]]</f>
        <v>0</v>
      </c>
      <c r="CB116">
        <f>+Casos_PN_CORR[[#This Row],[43974]]-Casos_PN_CORR[[#This Row],[43973]]</f>
        <v>0</v>
      </c>
      <c r="CC116">
        <f>+Casos_PN_CORR[[#This Row],[43975]]-Casos_PN_CORR[[#This Row],[43974]]</f>
        <v>0</v>
      </c>
      <c r="CD116">
        <f>+Casos_PN_CORR[[#This Row],[43976]]-Casos_PN_CORR[[#This Row],[43975]]</f>
        <v>0</v>
      </c>
      <c r="CE116">
        <f>+Casos_PN_CORR[[#This Row],[43977]]-Casos_PN_CORR[[#This Row],[43976]]</f>
        <v>0</v>
      </c>
      <c r="CF116">
        <f>+Casos_PN_CORR[[#This Row],[43978]]-Casos_PN_CORR[[#This Row],[43977]]</f>
        <v>0</v>
      </c>
      <c r="CG116">
        <f>+Casos_PN_CORR[[#This Row],[43979]]-Casos_PN_CORR[[#This Row],[43978]]</f>
        <v>0</v>
      </c>
      <c r="CH116">
        <f>+Casos_PN_CORR[[#This Row],[43980]]-Casos_PN_CORR[[#This Row],[43979]]</f>
        <v>0</v>
      </c>
      <c r="CI116">
        <f>+Casos_PN_CORR[[#This Row],[43981]]-Casos_PN_CORR[[#This Row],[43980]]</f>
        <v>0</v>
      </c>
      <c r="CJ116">
        <f>+Casos_PN_CORR[[#This Row],[43982]]-Casos_PN_CORR[[#This Row],[43981]]</f>
        <v>0</v>
      </c>
      <c r="CK116">
        <f>+Casos_PN_CORR[[#This Row],[43983]]-Casos_PN_CORR[[#This Row],[43982]]</f>
        <v>0</v>
      </c>
      <c r="CL116">
        <f>+Casos_PN_CORR[[#This Row],[43984]]-Casos_PN_CORR[[#This Row],[43983]]</f>
        <v>0</v>
      </c>
      <c r="CM116">
        <f>+Casos_PN_CORR[[#This Row],[43985]]-Casos_PN_CORR[[#This Row],[43984]]</f>
        <v>0</v>
      </c>
      <c r="CN116">
        <f>+Casos_PN_CORR[[#This Row],[43986]]-Casos_PN_CORR[[#This Row],[43985]]</f>
        <v>0</v>
      </c>
      <c r="CO116">
        <f>+Casos_PN_CORR[[#This Row],[43987]]-Casos_PN_CORR[[#This Row],[43986]]</f>
        <v>11</v>
      </c>
      <c r="CP116">
        <f>+Casos_PN_CORR[[#This Row],[43988]]-Casos_PN_CORR[[#This Row],[43987]]</f>
        <v>0</v>
      </c>
      <c r="CQ116">
        <f>+Casos_PN_CORR[[#This Row],[43989]]-Casos_PN_CORR[[#This Row],[43988]]</f>
        <v>0</v>
      </c>
      <c r="CR116">
        <f>+Casos_PN_CORR[[#This Row],[43990]]-Casos_PN_CORR[[#This Row],[43989]]</f>
        <v>0</v>
      </c>
      <c r="CS116">
        <f>+Casos_PN_CORR[[#This Row],[43991]]-Casos_PN_CORR[[#This Row],[43990]]</f>
        <v>0</v>
      </c>
      <c r="CT116">
        <f>+Casos_PN_CORR[[#This Row],[43992]]-Casos_PN_CORR[[#This Row],[43991]]</f>
        <v>0</v>
      </c>
      <c r="CU116">
        <f>+Casos_PN_CORR[[#This Row],[43993]]-Casos_PN_CORR[[#This Row],[43992]]</f>
        <v>0</v>
      </c>
    </row>
    <row r="117" spans="1:99" x14ac:dyDescent="0.3">
      <c r="A117">
        <v>41402</v>
      </c>
      <c r="B117" s="2" t="s">
        <v>154</v>
      </c>
      <c r="C117" s="2" t="s">
        <v>373</v>
      </c>
      <c r="D117" s="2" t="s">
        <v>499</v>
      </c>
      <c r="E117" s="4">
        <f t="shared" si="1"/>
        <v>11</v>
      </c>
      <c r="F117">
        <f>+Casos_PN_CORR[[#This Row],[43900]]</f>
        <v>0</v>
      </c>
      <c r="G117">
        <f>+Casos_PN_CORR[[#This Row],[43901]]-Casos_PN_CORR[[#This Row],[43900]]</f>
        <v>0</v>
      </c>
      <c r="H117">
        <f>+Casos_PN_CORR[[#This Row],[43902]]-Casos_PN_CORR[[#This Row],[43901]]</f>
        <v>0</v>
      </c>
      <c r="I117">
        <f>+Casos_PN_CORR[[#This Row],[43903]]-Casos_PN_CORR[[#This Row],[43902]]</f>
        <v>0</v>
      </c>
      <c r="J117">
        <f>+Casos_PN_CORR[[#This Row],[43904]]-Casos_PN_CORR[[#This Row],[43903]]</f>
        <v>0</v>
      </c>
      <c r="K117">
        <f>+Casos_PN_CORR[[#This Row],[43905]]-Casos_PN_CORR[[#This Row],[43904]]</f>
        <v>0</v>
      </c>
      <c r="L117">
        <f>+Casos_PN_CORR[[#This Row],[43906]]-Casos_PN_CORR[[#This Row],[43905]]</f>
        <v>0</v>
      </c>
      <c r="M117">
        <f>+Casos_PN_CORR[[#This Row],[43907]]-Casos_PN_CORR[[#This Row],[43906]]</f>
        <v>0</v>
      </c>
      <c r="N117">
        <f>+Casos_PN_CORR[[#This Row],[43908]]-Casos_PN_CORR[[#This Row],[43907]]</f>
        <v>0</v>
      </c>
      <c r="O117">
        <f>+Casos_PN_CORR[[#This Row],[43909]]-Casos_PN_CORR[[#This Row],[43908]]</f>
        <v>0</v>
      </c>
      <c r="P117">
        <f>+Casos_PN_CORR[[#This Row],[43910]]-Casos_PN_CORR[[#This Row],[43909]]</f>
        <v>0</v>
      </c>
      <c r="Q117">
        <f>+Casos_PN_CORR[[#This Row],[43911]]-Casos_PN_CORR[[#This Row],[43910]]</f>
        <v>0</v>
      </c>
      <c r="R117">
        <f>+Casos_PN_CORR[[#This Row],[43912]]-Casos_PN_CORR[[#This Row],[43911]]</f>
        <v>0</v>
      </c>
      <c r="S117">
        <f>+Casos_PN_CORR[[#This Row],[43913]]-Casos_PN_CORR[[#This Row],[43912]]</f>
        <v>0</v>
      </c>
      <c r="T117">
        <f>+Casos_PN_CORR[[#This Row],[43914]]-Casos_PN_CORR[[#This Row],[43913]]</f>
        <v>0</v>
      </c>
      <c r="U117">
        <f>+Casos_PN_CORR[[#This Row],[43915]]-Casos_PN_CORR[[#This Row],[43914]]</f>
        <v>0</v>
      </c>
      <c r="V117">
        <f>+Casos_PN_CORR[[#This Row],[43916]]-Casos_PN_CORR[[#This Row],[43915]]</f>
        <v>0</v>
      </c>
      <c r="W117">
        <f>+Casos_PN_CORR[[#This Row],[43917]]-Casos_PN_CORR[[#This Row],[43916]]</f>
        <v>0</v>
      </c>
      <c r="X117">
        <f>+Casos_PN_CORR[[#This Row],[43918]]-Casos_PN_CORR[[#This Row],[43917]]</f>
        <v>0</v>
      </c>
      <c r="Y117">
        <f>+Casos_PN_CORR[[#This Row],[43919]]-Casos_PN_CORR[[#This Row],[43918]]</f>
        <v>0</v>
      </c>
      <c r="Z117">
        <f>+Casos_PN_CORR[[#This Row],[43920]]-Casos_PN_CORR[[#This Row],[43919]]</f>
        <v>0</v>
      </c>
      <c r="AA117">
        <f>+Casos_PN_CORR[[#This Row],[43921]]-Casos_PN_CORR[[#This Row],[43920]]</f>
        <v>0</v>
      </c>
      <c r="AB117">
        <f>+Casos_PN_CORR[[#This Row],[43922]]-Casos_PN_CORR[[#This Row],[43921]]</f>
        <v>0</v>
      </c>
      <c r="AC117">
        <f>+Casos_PN_CORR[[#This Row],[43923]]-Casos_PN_CORR[[#This Row],[43922]]</f>
        <v>0</v>
      </c>
      <c r="AD117">
        <f>+Casos_PN_CORR[[#This Row],[43924]]-Casos_PN_CORR[[#This Row],[43923]]</f>
        <v>0</v>
      </c>
      <c r="AE117">
        <f>+Casos_PN_CORR[[#This Row],[43925]]-Casos_PN_CORR[[#This Row],[43924]]</f>
        <v>0</v>
      </c>
      <c r="AF117">
        <f>+Casos_PN_CORR[[#This Row],[43926]]-Casos_PN_CORR[[#This Row],[43925]]</f>
        <v>0</v>
      </c>
      <c r="AG117">
        <f>+Casos_PN_CORR[[#This Row],[43927]]-Casos_PN_CORR[[#This Row],[43926]]</f>
        <v>0</v>
      </c>
      <c r="AH117">
        <f>+Casos_PN_CORR[[#This Row],[43928]]-Casos_PN_CORR[[#This Row],[43927]]</f>
        <v>0</v>
      </c>
      <c r="AI117">
        <f>+Casos_PN_CORR[[#This Row],[43929]]-Casos_PN_CORR[[#This Row],[43928]]</f>
        <v>0</v>
      </c>
      <c r="AJ117">
        <f>+Casos_PN_CORR[[#This Row],[43930]]-Casos_PN_CORR[[#This Row],[43929]]</f>
        <v>0</v>
      </c>
      <c r="AK117">
        <f>+Casos_PN_CORR[[#This Row],[43931]]-Casos_PN_CORR[[#This Row],[43930]]</f>
        <v>0</v>
      </c>
      <c r="AL117">
        <f>+Casos_PN_CORR[[#This Row],[43932]]-Casos_PN_CORR[[#This Row],[43931]]</f>
        <v>0</v>
      </c>
      <c r="AM117">
        <f>+Casos_PN_CORR[[#This Row],[43933]]-Casos_PN_CORR[[#This Row],[43932]]</f>
        <v>0</v>
      </c>
      <c r="AN117">
        <f>+Casos_PN_CORR[[#This Row],[43934]]-Casos_PN_CORR[[#This Row],[43933]]</f>
        <v>0</v>
      </c>
      <c r="AO117">
        <f>+Casos_PN_CORR[[#This Row],[43935]]-Casos_PN_CORR[[#This Row],[43934]]</f>
        <v>0</v>
      </c>
      <c r="AP117">
        <f>+Casos_PN_CORR[[#This Row],[43936]]-Casos_PN_CORR[[#This Row],[43935]]</f>
        <v>0</v>
      </c>
      <c r="AQ117">
        <f>+Casos_PN_CORR[[#This Row],[43937]]-Casos_PN_CORR[[#This Row],[43936]]</f>
        <v>0</v>
      </c>
      <c r="AR117">
        <f>+Casos_PN_CORR[[#This Row],[43938]]-Casos_PN_CORR[[#This Row],[43937]]</f>
        <v>0</v>
      </c>
      <c r="AS117">
        <f>+Casos_PN_CORR[[#This Row],[43939]]-Casos_PN_CORR[[#This Row],[43938]]</f>
        <v>0</v>
      </c>
      <c r="AT117">
        <f>+Casos_PN_CORR[[#This Row],[43940]]-Casos_PN_CORR[[#This Row],[43939]]</f>
        <v>0</v>
      </c>
      <c r="AU117">
        <f>+Casos_PN_CORR[[#This Row],[43941]]-Casos_PN_CORR[[#This Row],[43940]]</f>
        <v>0</v>
      </c>
      <c r="AV117">
        <f>+Casos_PN_CORR[[#This Row],[43942]]-Casos_PN_CORR[[#This Row],[43941]]</f>
        <v>0</v>
      </c>
      <c r="AW117">
        <f>+Casos_PN_CORR[[#This Row],[43943]]-Casos_PN_CORR[[#This Row],[43942]]</f>
        <v>0</v>
      </c>
      <c r="AX117">
        <f>+Casos_PN_CORR[[#This Row],[43944]]-Casos_PN_CORR[[#This Row],[43943]]</f>
        <v>0</v>
      </c>
      <c r="AY117">
        <f>+Casos_PN_CORR[[#This Row],[43945]]-Casos_PN_CORR[[#This Row],[43944]]</f>
        <v>0</v>
      </c>
      <c r="AZ117">
        <f>+Casos_PN_CORR[[#This Row],[43946]]-Casos_PN_CORR[[#This Row],[43945]]</f>
        <v>0</v>
      </c>
      <c r="BA117">
        <f>+Casos_PN_CORR[[#This Row],[43947]]-Casos_PN_CORR[[#This Row],[43946]]</f>
        <v>0</v>
      </c>
      <c r="BB117">
        <f>+Casos_PN_CORR[[#This Row],[43948]]-Casos_PN_CORR[[#This Row],[43947]]</f>
        <v>0</v>
      </c>
      <c r="BC117">
        <f>+Casos_PN_CORR[[#This Row],[43949]]-Casos_PN_CORR[[#This Row],[43948]]</f>
        <v>0</v>
      </c>
      <c r="BD117">
        <f>+Casos_PN_CORR[[#This Row],[43950]]-Casos_PN_CORR[[#This Row],[43949]]</f>
        <v>0</v>
      </c>
      <c r="BE117">
        <f>+Casos_PN_CORR[[#This Row],[43951]]-Casos_PN_CORR[[#This Row],[43950]]</f>
        <v>0</v>
      </c>
      <c r="BF117">
        <f>+Casos_PN_CORR[[#This Row],[43952]]-Casos_PN_CORR[[#This Row],[43951]]</f>
        <v>0</v>
      </c>
      <c r="BG117">
        <f>+Casos_PN_CORR[[#This Row],[43953]]-Casos_PN_CORR[[#This Row],[43952]]</f>
        <v>0</v>
      </c>
      <c r="BH117">
        <f>+Casos_PN_CORR[[#This Row],[43954]]-Casos_PN_CORR[[#This Row],[43953]]</f>
        <v>0</v>
      </c>
      <c r="BI117">
        <f>+Casos_PN_CORR[[#This Row],[43955]]-Casos_PN_CORR[[#This Row],[43954]]</f>
        <v>0</v>
      </c>
      <c r="BJ117">
        <f>+Casos_PN_CORR[[#This Row],[43956]]-Casos_PN_CORR[[#This Row],[43955]]</f>
        <v>0</v>
      </c>
      <c r="BK117">
        <f>+Casos_PN_CORR[[#This Row],[43957]]-Casos_PN_CORR[[#This Row],[43956]]</f>
        <v>0</v>
      </c>
      <c r="BL117">
        <f>+Casos_PN_CORR[[#This Row],[43958]]-Casos_PN_CORR[[#This Row],[43957]]</f>
        <v>0</v>
      </c>
      <c r="BM117">
        <f>+Casos_PN_CORR[[#This Row],[43959]]-Casos_PN_CORR[[#This Row],[43958]]</f>
        <v>0</v>
      </c>
      <c r="BN117">
        <f>+Casos_PN_CORR[[#This Row],[43960]]-Casos_PN_CORR[[#This Row],[43959]]</f>
        <v>0</v>
      </c>
      <c r="BO117">
        <f>+Casos_PN_CORR[[#This Row],[43961]]-Casos_PN_CORR[[#This Row],[43960]]</f>
        <v>0</v>
      </c>
      <c r="BP117">
        <f>+Casos_PN_CORR[[#This Row],[43962]]-Casos_PN_CORR[[#This Row],[43961]]</f>
        <v>0</v>
      </c>
      <c r="BQ117">
        <f>+Casos_PN_CORR[[#This Row],[43963]]-Casos_PN_CORR[[#This Row],[43962]]</f>
        <v>0</v>
      </c>
      <c r="BR117">
        <f>+Casos_PN_CORR[[#This Row],[43964]]-Casos_PN_CORR[[#This Row],[43963]]</f>
        <v>0</v>
      </c>
      <c r="BS117">
        <f>+Casos_PN_CORR[[#This Row],[43965]]-Casos_PN_CORR[[#This Row],[43964]]</f>
        <v>0</v>
      </c>
      <c r="BT117">
        <f>+Casos_PN_CORR[[#This Row],[43966]]-Casos_PN_CORR[[#This Row],[43965]]</f>
        <v>0</v>
      </c>
      <c r="BU117">
        <f>+Casos_PN_CORR[[#This Row],[43967]]-Casos_PN_CORR[[#This Row],[43966]]</f>
        <v>0</v>
      </c>
      <c r="BV117">
        <f>+Casos_PN_CORR[[#This Row],[43968]]-Casos_PN_CORR[[#This Row],[43967]]</f>
        <v>0</v>
      </c>
      <c r="BW117">
        <f>+Casos_PN_CORR[[#This Row],[43969]]-Casos_PN_CORR[[#This Row],[43968]]</f>
        <v>0</v>
      </c>
      <c r="BX117">
        <f>+Casos_PN_CORR[[#This Row],[43970]]-Casos_PN_CORR[[#This Row],[43969]]</f>
        <v>0</v>
      </c>
      <c r="BY117">
        <f>+Casos_PN_CORR[[#This Row],[43971]]-Casos_PN_CORR[[#This Row],[43970]]</f>
        <v>0</v>
      </c>
      <c r="BZ117">
        <f>+Casos_PN_CORR[[#This Row],[43972]]-Casos_PN_CORR[[#This Row],[43971]]</f>
        <v>0</v>
      </c>
      <c r="CA117">
        <f>+Casos_PN_CORR[[#This Row],[43973]]-Casos_PN_CORR[[#This Row],[43972]]</f>
        <v>0</v>
      </c>
      <c r="CB117">
        <f>+Casos_PN_CORR[[#This Row],[43974]]-Casos_PN_CORR[[#This Row],[43973]]</f>
        <v>0</v>
      </c>
      <c r="CC117">
        <f>+Casos_PN_CORR[[#This Row],[43975]]-Casos_PN_CORR[[#This Row],[43974]]</f>
        <v>0</v>
      </c>
      <c r="CD117">
        <f>+Casos_PN_CORR[[#This Row],[43976]]-Casos_PN_CORR[[#This Row],[43975]]</f>
        <v>0</v>
      </c>
      <c r="CE117">
        <f>+Casos_PN_CORR[[#This Row],[43977]]-Casos_PN_CORR[[#This Row],[43976]]</f>
        <v>0</v>
      </c>
      <c r="CF117">
        <f>+Casos_PN_CORR[[#This Row],[43978]]-Casos_PN_CORR[[#This Row],[43977]]</f>
        <v>0</v>
      </c>
      <c r="CG117">
        <f>+Casos_PN_CORR[[#This Row],[43979]]-Casos_PN_CORR[[#This Row],[43978]]</f>
        <v>0</v>
      </c>
      <c r="CH117">
        <f>+Casos_PN_CORR[[#This Row],[43980]]-Casos_PN_CORR[[#This Row],[43979]]</f>
        <v>0</v>
      </c>
      <c r="CI117">
        <f>+Casos_PN_CORR[[#This Row],[43981]]-Casos_PN_CORR[[#This Row],[43980]]</f>
        <v>0</v>
      </c>
      <c r="CJ117">
        <f>+Casos_PN_CORR[[#This Row],[43982]]-Casos_PN_CORR[[#This Row],[43981]]</f>
        <v>0</v>
      </c>
      <c r="CK117">
        <f>+Casos_PN_CORR[[#This Row],[43983]]-Casos_PN_CORR[[#This Row],[43982]]</f>
        <v>0</v>
      </c>
      <c r="CL117">
        <f>+Casos_PN_CORR[[#This Row],[43984]]-Casos_PN_CORR[[#This Row],[43983]]</f>
        <v>0</v>
      </c>
      <c r="CM117">
        <f>+Casos_PN_CORR[[#This Row],[43985]]-Casos_PN_CORR[[#This Row],[43984]]</f>
        <v>0</v>
      </c>
      <c r="CN117">
        <f>+Casos_PN_CORR[[#This Row],[43986]]-Casos_PN_CORR[[#This Row],[43985]]</f>
        <v>0</v>
      </c>
      <c r="CO117">
        <f>+Casos_PN_CORR[[#This Row],[43987]]-Casos_PN_CORR[[#This Row],[43986]]</f>
        <v>6</v>
      </c>
      <c r="CP117">
        <f>+Casos_PN_CORR[[#This Row],[43988]]-Casos_PN_CORR[[#This Row],[43987]]</f>
        <v>0</v>
      </c>
      <c r="CQ117">
        <f>+Casos_PN_CORR[[#This Row],[43989]]-Casos_PN_CORR[[#This Row],[43988]]</f>
        <v>0</v>
      </c>
      <c r="CR117">
        <f>+Casos_PN_CORR[[#This Row],[43990]]-Casos_PN_CORR[[#This Row],[43989]]</f>
        <v>0</v>
      </c>
      <c r="CS117">
        <f>+Casos_PN_CORR[[#This Row],[43991]]-Casos_PN_CORR[[#This Row],[43990]]</f>
        <v>4</v>
      </c>
      <c r="CT117">
        <f>+Casos_PN_CORR[[#This Row],[43992]]-Casos_PN_CORR[[#This Row],[43991]]</f>
        <v>0</v>
      </c>
      <c r="CU117">
        <f>+Casos_PN_CORR[[#This Row],[43993]]-Casos_PN_CORR[[#This Row],[43992]]</f>
        <v>1</v>
      </c>
    </row>
    <row r="118" spans="1:99" x14ac:dyDescent="0.3">
      <c r="A118">
        <v>130108</v>
      </c>
      <c r="B118" s="2" t="s">
        <v>102</v>
      </c>
      <c r="C118" s="2" t="s">
        <v>103</v>
      </c>
      <c r="D118" s="2" t="s">
        <v>157</v>
      </c>
      <c r="E118" s="4">
        <f t="shared" si="1"/>
        <v>10</v>
      </c>
      <c r="F118">
        <f>+Casos_PN_CORR[[#This Row],[43900]]</f>
        <v>0</v>
      </c>
      <c r="G118">
        <f>+Casos_PN_CORR[[#This Row],[43901]]-Casos_PN_CORR[[#This Row],[43900]]</f>
        <v>0</v>
      </c>
      <c r="H118">
        <f>+Casos_PN_CORR[[#This Row],[43902]]-Casos_PN_CORR[[#This Row],[43901]]</f>
        <v>0</v>
      </c>
      <c r="I118">
        <f>+Casos_PN_CORR[[#This Row],[43903]]-Casos_PN_CORR[[#This Row],[43902]]</f>
        <v>0</v>
      </c>
      <c r="J118">
        <f>+Casos_PN_CORR[[#This Row],[43904]]-Casos_PN_CORR[[#This Row],[43903]]</f>
        <v>0</v>
      </c>
      <c r="K118">
        <f>+Casos_PN_CORR[[#This Row],[43905]]-Casos_PN_CORR[[#This Row],[43904]]</f>
        <v>0</v>
      </c>
      <c r="L118">
        <f>+Casos_PN_CORR[[#This Row],[43906]]-Casos_PN_CORR[[#This Row],[43905]]</f>
        <v>0</v>
      </c>
      <c r="M118">
        <f>+Casos_PN_CORR[[#This Row],[43907]]-Casos_PN_CORR[[#This Row],[43906]]</f>
        <v>0</v>
      </c>
      <c r="N118">
        <f>+Casos_PN_CORR[[#This Row],[43908]]-Casos_PN_CORR[[#This Row],[43907]]</f>
        <v>0</v>
      </c>
      <c r="O118">
        <f>+Casos_PN_CORR[[#This Row],[43909]]-Casos_PN_CORR[[#This Row],[43908]]</f>
        <v>0</v>
      </c>
      <c r="P118">
        <f>+Casos_PN_CORR[[#This Row],[43910]]-Casos_PN_CORR[[#This Row],[43909]]</f>
        <v>0</v>
      </c>
      <c r="Q118">
        <f>+Casos_PN_CORR[[#This Row],[43911]]-Casos_PN_CORR[[#This Row],[43910]]</f>
        <v>0</v>
      </c>
      <c r="R118">
        <f>+Casos_PN_CORR[[#This Row],[43912]]-Casos_PN_CORR[[#This Row],[43911]]</f>
        <v>0</v>
      </c>
      <c r="S118">
        <f>+Casos_PN_CORR[[#This Row],[43913]]-Casos_PN_CORR[[#This Row],[43912]]</f>
        <v>0</v>
      </c>
      <c r="T118">
        <f>+Casos_PN_CORR[[#This Row],[43914]]-Casos_PN_CORR[[#This Row],[43913]]</f>
        <v>0</v>
      </c>
      <c r="U118">
        <f>+Casos_PN_CORR[[#This Row],[43915]]-Casos_PN_CORR[[#This Row],[43914]]</f>
        <v>0</v>
      </c>
      <c r="V118">
        <f>+Casos_PN_CORR[[#This Row],[43916]]-Casos_PN_CORR[[#This Row],[43915]]</f>
        <v>0</v>
      </c>
      <c r="W118">
        <f>+Casos_PN_CORR[[#This Row],[43917]]-Casos_PN_CORR[[#This Row],[43916]]</f>
        <v>0</v>
      </c>
      <c r="X118">
        <f>+Casos_PN_CORR[[#This Row],[43918]]-Casos_PN_CORR[[#This Row],[43917]]</f>
        <v>0</v>
      </c>
      <c r="Y118">
        <f>+Casos_PN_CORR[[#This Row],[43919]]-Casos_PN_CORR[[#This Row],[43918]]</f>
        <v>0</v>
      </c>
      <c r="Z118">
        <f>+Casos_PN_CORR[[#This Row],[43920]]-Casos_PN_CORR[[#This Row],[43919]]</f>
        <v>0</v>
      </c>
      <c r="AA118">
        <f>+Casos_PN_CORR[[#This Row],[43921]]-Casos_PN_CORR[[#This Row],[43920]]</f>
        <v>0</v>
      </c>
      <c r="AB118">
        <f>+Casos_PN_CORR[[#This Row],[43922]]-Casos_PN_CORR[[#This Row],[43921]]</f>
        <v>0</v>
      </c>
      <c r="AC118">
        <f>+Casos_PN_CORR[[#This Row],[43923]]-Casos_PN_CORR[[#This Row],[43922]]</f>
        <v>0</v>
      </c>
      <c r="AD118">
        <f>+Casos_PN_CORR[[#This Row],[43924]]-Casos_PN_CORR[[#This Row],[43923]]</f>
        <v>0</v>
      </c>
      <c r="AE118">
        <f>+Casos_PN_CORR[[#This Row],[43925]]-Casos_PN_CORR[[#This Row],[43924]]</f>
        <v>0</v>
      </c>
      <c r="AF118">
        <f>+Casos_PN_CORR[[#This Row],[43926]]-Casos_PN_CORR[[#This Row],[43925]]</f>
        <v>0</v>
      </c>
      <c r="AG118">
        <f>+Casos_PN_CORR[[#This Row],[43927]]-Casos_PN_CORR[[#This Row],[43926]]</f>
        <v>0</v>
      </c>
      <c r="AH118">
        <f>+Casos_PN_CORR[[#This Row],[43928]]-Casos_PN_CORR[[#This Row],[43927]]</f>
        <v>0</v>
      </c>
      <c r="AI118">
        <f>+Casos_PN_CORR[[#This Row],[43929]]-Casos_PN_CORR[[#This Row],[43928]]</f>
        <v>0</v>
      </c>
      <c r="AJ118">
        <f>+Casos_PN_CORR[[#This Row],[43930]]-Casos_PN_CORR[[#This Row],[43929]]</f>
        <v>0</v>
      </c>
      <c r="AK118">
        <f>+Casos_PN_CORR[[#This Row],[43931]]-Casos_PN_CORR[[#This Row],[43930]]</f>
        <v>0</v>
      </c>
      <c r="AL118">
        <f>+Casos_PN_CORR[[#This Row],[43932]]-Casos_PN_CORR[[#This Row],[43931]]</f>
        <v>0</v>
      </c>
      <c r="AM118">
        <f>+Casos_PN_CORR[[#This Row],[43933]]-Casos_PN_CORR[[#This Row],[43932]]</f>
        <v>0</v>
      </c>
      <c r="AN118">
        <f>+Casos_PN_CORR[[#This Row],[43934]]-Casos_PN_CORR[[#This Row],[43933]]</f>
        <v>0</v>
      </c>
      <c r="AO118">
        <f>+Casos_PN_CORR[[#This Row],[43935]]-Casos_PN_CORR[[#This Row],[43934]]</f>
        <v>0</v>
      </c>
      <c r="AP118">
        <f>+Casos_PN_CORR[[#This Row],[43936]]-Casos_PN_CORR[[#This Row],[43935]]</f>
        <v>0</v>
      </c>
      <c r="AQ118">
        <f>+Casos_PN_CORR[[#This Row],[43937]]-Casos_PN_CORR[[#This Row],[43936]]</f>
        <v>0</v>
      </c>
      <c r="AR118">
        <f>+Casos_PN_CORR[[#This Row],[43938]]-Casos_PN_CORR[[#This Row],[43937]]</f>
        <v>0</v>
      </c>
      <c r="AS118">
        <f>+Casos_PN_CORR[[#This Row],[43939]]-Casos_PN_CORR[[#This Row],[43938]]</f>
        <v>0</v>
      </c>
      <c r="AT118">
        <f>+Casos_PN_CORR[[#This Row],[43940]]-Casos_PN_CORR[[#This Row],[43939]]</f>
        <v>0</v>
      </c>
      <c r="AU118">
        <f>+Casos_PN_CORR[[#This Row],[43941]]-Casos_PN_CORR[[#This Row],[43940]]</f>
        <v>0</v>
      </c>
      <c r="AV118">
        <f>+Casos_PN_CORR[[#This Row],[43942]]-Casos_PN_CORR[[#This Row],[43941]]</f>
        <v>0</v>
      </c>
      <c r="AW118">
        <f>+Casos_PN_CORR[[#This Row],[43943]]-Casos_PN_CORR[[#This Row],[43942]]</f>
        <v>0</v>
      </c>
      <c r="AX118">
        <f>+Casos_PN_CORR[[#This Row],[43944]]-Casos_PN_CORR[[#This Row],[43943]]</f>
        <v>0</v>
      </c>
      <c r="AY118">
        <f>+Casos_PN_CORR[[#This Row],[43945]]-Casos_PN_CORR[[#This Row],[43944]]</f>
        <v>0</v>
      </c>
      <c r="AZ118">
        <f>+Casos_PN_CORR[[#This Row],[43946]]-Casos_PN_CORR[[#This Row],[43945]]</f>
        <v>0</v>
      </c>
      <c r="BA118">
        <f>+Casos_PN_CORR[[#This Row],[43947]]-Casos_PN_CORR[[#This Row],[43946]]</f>
        <v>0</v>
      </c>
      <c r="BB118">
        <f>+Casos_PN_CORR[[#This Row],[43948]]-Casos_PN_CORR[[#This Row],[43947]]</f>
        <v>0</v>
      </c>
      <c r="BC118">
        <f>+Casos_PN_CORR[[#This Row],[43949]]-Casos_PN_CORR[[#This Row],[43948]]</f>
        <v>0</v>
      </c>
      <c r="BD118">
        <f>+Casos_PN_CORR[[#This Row],[43950]]-Casos_PN_CORR[[#This Row],[43949]]</f>
        <v>0</v>
      </c>
      <c r="BE118">
        <f>+Casos_PN_CORR[[#This Row],[43951]]-Casos_PN_CORR[[#This Row],[43950]]</f>
        <v>0</v>
      </c>
      <c r="BF118">
        <f>+Casos_PN_CORR[[#This Row],[43952]]-Casos_PN_CORR[[#This Row],[43951]]</f>
        <v>0</v>
      </c>
      <c r="BG118">
        <f>+Casos_PN_CORR[[#This Row],[43953]]-Casos_PN_CORR[[#This Row],[43952]]</f>
        <v>0</v>
      </c>
      <c r="BH118">
        <f>+Casos_PN_CORR[[#This Row],[43954]]-Casos_PN_CORR[[#This Row],[43953]]</f>
        <v>0</v>
      </c>
      <c r="BI118">
        <f>+Casos_PN_CORR[[#This Row],[43955]]-Casos_PN_CORR[[#This Row],[43954]]</f>
        <v>0</v>
      </c>
      <c r="BJ118">
        <f>+Casos_PN_CORR[[#This Row],[43956]]-Casos_PN_CORR[[#This Row],[43955]]</f>
        <v>0</v>
      </c>
      <c r="BK118">
        <f>+Casos_PN_CORR[[#This Row],[43957]]-Casos_PN_CORR[[#This Row],[43956]]</f>
        <v>0</v>
      </c>
      <c r="BL118">
        <f>+Casos_PN_CORR[[#This Row],[43958]]-Casos_PN_CORR[[#This Row],[43957]]</f>
        <v>0</v>
      </c>
      <c r="BM118">
        <f>+Casos_PN_CORR[[#This Row],[43959]]-Casos_PN_CORR[[#This Row],[43958]]</f>
        <v>0</v>
      </c>
      <c r="BN118">
        <f>+Casos_PN_CORR[[#This Row],[43960]]-Casos_PN_CORR[[#This Row],[43959]]</f>
        <v>0</v>
      </c>
      <c r="BO118">
        <f>+Casos_PN_CORR[[#This Row],[43961]]-Casos_PN_CORR[[#This Row],[43960]]</f>
        <v>0</v>
      </c>
      <c r="BP118">
        <f>+Casos_PN_CORR[[#This Row],[43962]]-Casos_PN_CORR[[#This Row],[43961]]</f>
        <v>0</v>
      </c>
      <c r="BQ118">
        <f>+Casos_PN_CORR[[#This Row],[43963]]-Casos_PN_CORR[[#This Row],[43962]]</f>
        <v>0</v>
      </c>
      <c r="BR118">
        <f>+Casos_PN_CORR[[#This Row],[43964]]-Casos_PN_CORR[[#This Row],[43963]]</f>
        <v>0</v>
      </c>
      <c r="BS118">
        <f>+Casos_PN_CORR[[#This Row],[43965]]-Casos_PN_CORR[[#This Row],[43964]]</f>
        <v>0</v>
      </c>
      <c r="BT118">
        <f>+Casos_PN_CORR[[#This Row],[43966]]-Casos_PN_CORR[[#This Row],[43965]]</f>
        <v>0</v>
      </c>
      <c r="BU118">
        <f>+Casos_PN_CORR[[#This Row],[43967]]-Casos_PN_CORR[[#This Row],[43966]]</f>
        <v>0</v>
      </c>
      <c r="BV118">
        <f>+Casos_PN_CORR[[#This Row],[43968]]-Casos_PN_CORR[[#This Row],[43967]]</f>
        <v>0</v>
      </c>
      <c r="BW118">
        <f>+Casos_PN_CORR[[#This Row],[43969]]-Casos_PN_CORR[[#This Row],[43968]]</f>
        <v>0</v>
      </c>
      <c r="BX118">
        <f>+Casos_PN_CORR[[#This Row],[43970]]-Casos_PN_CORR[[#This Row],[43969]]</f>
        <v>0</v>
      </c>
      <c r="BY118">
        <f>+Casos_PN_CORR[[#This Row],[43971]]-Casos_PN_CORR[[#This Row],[43970]]</f>
        <v>0</v>
      </c>
      <c r="BZ118">
        <f>+Casos_PN_CORR[[#This Row],[43972]]-Casos_PN_CORR[[#This Row],[43971]]</f>
        <v>0</v>
      </c>
      <c r="CA118">
        <f>+Casos_PN_CORR[[#This Row],[43973]]-Casos_PN_CORR[[#This Row],[43972]]</f>
        <v>0</v>
      </c>
      <c r="CB118">
        <f>+Casos_PN_CORR[[#This Row],[43974]]-Casos_PN_CORR[[#This Row],[43973]]</f>
        <v>0</v>
      </c>
      <c r="CC118">
        <f>+Casos_PN_CORR[[#This Row],[43975]]-Casos_PN_CORR[[#This Row],[43974]]</f>
        <v>0</v>
      </c>
      <c r="CD118">
        <f>+Casos_PN_CORR[[#This Row],[43976]]-Casos_PN_CORR[[#This Row],[43975]]</f>
        <v>0</v>
      </c>
      <c r="CE118">
        <f>+Casos_PN_CORR[[#This Row],[43977]]-Casos_PN_CORR[[#This Row],[43976]]</f>
        <v>0</v>
      </c>
      <c r="CF118">
        <f>+Casos_PN_CORR[[#This Row],[43978]]-Casos_PN_CORR[[#This Row],[43977]]</f>
        <v>0</v>
      </c>
      <c r="CG118">
        <f>+Casos_PN_CORR[[#This Row],[43979]]-Casos_PN_CORR[[#This Row],[43978]]</f>
        <v>0</v>
      </c>
      <c r="CH118">
        <f>+Casos_PN_CORR[[#This Row],[43980]]-Casos_PN_CORR[[#This Row],[43979]]</f>
        <v>0</v>
      </c>
      <c r="CI118">
        <f>+Casos_PN_CORR[[#This Row],[43981]]-Casos_PN_CORR[[#This Row],[43980]]</f>
        <v>0</v>
      </c>
      <c r="CJ118">
        <f>+Casos_PN_CORR[[#This Row],[43982]]-Casos_PN_CORR[[#This Row],[43981]]</f>
        <v>0</v>
      </c>
      <c r="CK118">
        <f>+Casos_PN_CORR[[#This Row],[43983]]-Casos_PN_CORR[[#This Row],[43982]]</f>
        <v>0</v>
      </c>
      <c r="CL118">
        <f>+Casos_PN_CORR[[#This Row],[43984]]-Casos_PN_CORR[[#This Row],[43983]]</f>
        <v>0</v>
      </c>
      <c r="CM118">
        <f>+Casos_PN_CORR[[#This Row],[43985]]-Casos_PN_CORR[[#This Row],[43984]]</f>
        <v>0</v>
      </c>
      <c r="CN118">
        <f>+Casos_PN_CORR[[#This Row],[43986]]-Casos_PN_CORR[[#This Row],[43985]]</f>
        <v>0</v>
      </c>
      <c r="CO118">
        <f>+Casos_PN_CORR[[#This Row],[43987]]-Casos_PN_CORR[[#This Row],[43986]]</f>
        <v>10</v>
      </c>
      <c r="CP118">
        <f>+Casos_PN_CORR[[#This Row],[43988]]-Casos_PN_CORR[[#This Row],[43987]]</f>
        <v>0</v>
      </c>
      <c r="CQ118">
        <f>+Casos_PN_CORR[[#This Row],[43989]]-Casos_PN_CORR[[#This Row],[43988]]</f>
        <v>0</v>
      </c>
      <c r="CR118">
        <f>+Casos_PN_CORR[[#This Row],[43990]]-Casos_PN_CORR[[#This Row],[43989]]</f>
        <v>0</v>
      </c>
      <c r="CS118">
        <f>+Casos_PN_CORR[[#This Row],[43991]]-Casos_PN_CORR[[#This Row],[43990]]</f>
        <v>0</v>
      </c>
      <c r="CT118">
        <f>+Casos_PN_CORR[[#This Row],[43992]]-Casos_PN_CORR[[#This Row],[43991]]</f>
        <v>0</v>
      </c>
      <c r="CU118">
        <f>+Casos_PN_CORR[[#This Row],[43993]]-Casos_PN_CORR[[#This Row],[43992]]</f>
        <v>0</v>
      </c>
    </row>
    <row r="119" spans="1:99" x14ac:dyDescent="0.3">
      <c r="A119">
        <v>41303</v>
      </c>
      <c r="B119" s="2" t="s">
        <v>154</v>
      </c>
      <c r="C119" s="2" t="s">
        <v>441</v>
      </c>
      <c r="D119" s="2" t="s">
        <v>500</v>
      </c>
      <c r="E119" s="4">
        <f t="shared" si="1"/>
        <v>10</v>
      </c>
      <c r="F119">
        <f>+Casos_PN_CORR[[#This Row],[43900]]</f>
        <v>0</v>
      </c>
      <c r="G119">
        <f>+Casos_PN_CORR[[#This Row],[43901]]-Casos_PN_CORR[[#This Row],[43900]]</f>
        <v>0</v>
      </c>
      <c r="H119">
        <f>+Casos_PN_CORR[[#This Row],[43902]]-Casos_PN_CORR[[#This Row],[43901]]</f>
        <v>0</v>
      </c>
      <c r="I119">
        <f>+Casos_PN_CORR[[#This Row],[43903]]-Casos_PN_CORR[[#This Row],[43902]]</f>
        <v>0</v>
      </c>
      <c r="J119">
        <f>+Casos_PN_CORR[[#This Row],[43904]]-Casos_PN_CORR[[#This Row],[43903]]</f>
        <v>0</v>
      </c>
      <c r="K119">
        <f>+Casos_PN_CORR[[#This Row],[43905]]-Casos_PN_CORR[[#This Row],[43904]]</f>
        <v>0</v>
      </c>
      <c r="L119">
        <f>+Casos_PN_CORR[[#This Row],[43906]]-Casos_PN_CORR[[#This Row],[43905]]</f>
        <v>0</v>
      </c>
      <c r="M119">
        <f>+Casos_PN_CORR[[#This Row],[43907]]-Casos_PN_CORR[[#This Row],[43906]]</f>
        <v>0</v>
      </c>
      <c r="N119">
        <f>+Casos_PN_CORR[[#This Row],[43908]]-Casos_PN_CORR[[#This Row],[43907]]</f>
        <v>0</v>
      </c>
      <c r="O119">
        <f>+Casos_PN_CORR[[#This Row],[43909]]-Casos_PN_CORR[[#This Row],[43908]]</f>
        <v>0</v>
      </c>
      <c r="P119">
        <f>+Casos_PN_CORR[[#This Row],[43910]]-Casos_PN_CORR[[#This Row],[43909]]</f>
        <v>0</v>
      </c>
      <c r="Q119">
        <f>+Casos_PN_CORR[[#This Row],[43911]]-Casos_PN_CORR[[#This Row],[43910]]</f>
        <v>0</v>
      </c>
      <c r="R119">
        <f>+Casos_PN_CORR[[#This Row],[43912]]-Casos_PN_CORR[[#This Row],[43911]]</f>
        <v>0</v>
      </c>
      <c r="S119">
        <f>+Casos_PN_CORR[[#This Row],[43913]]-Casos_PN_CORR[[#This Row],[43912]]</f>
        <v>0</v>
      </c>
      <c r="T119">
        <f>+Casos_PN_CORR[[#This Row],[43914]]-Casos_PN_CORR[[#This Row],[43913]]</f>
        <v>0</v>
      </c>
      <c r="U119">
        <f>+Casos_PN_CORR[[#This Row],[43915]]-Casos_PN_CORR[[#This Row],[43914]]</f>
        <v>0</v>
      </c>
      <c r="V119">
        <f>+Casos_PN_CORR[[#This Row],[43916]]-Casos_PN_CORR[[#This Row],[43915]]</f>
        <v>0</v>
      </c>
      <c r="W119">
        <f>+Casos_PN_CORR[[#This Row],[43917]]-Casos_PN_CORR[[#This Row],[43916]]</f>
        <v>0</v>
      </c>
      <c r="X119">
        <f>+Casos_PN_CORR[[#This Row],[43918]]-Casos_PN_CORR[[#This Row],[43917]]</f>
        <v>0</v>
      </c>
      <c r="Y119">
        <f>+Casos_PN_CORR[[#This Row],[43919]]-Casos_PN_CORR[[#This Row],[43918]]</f>
        <v>0</v>
      </c>
      <c r="Z119">
        <f>+Casos_PN_CORR[[#This Row],[43920]]-Casos_PN_CORR[[#This Row],[43919]]</f>
        <v>0</v>
      </c>
      <c r="AA119">
        <f>+Casos_PN_CORR[[#This Row],[43921]]-Casos_PN_CORR[[#This Row],[43920]]</f>
        <v>0</v>
      </c>
      <c r="AB119">
        <f>+Casos_PN_CORR[[#This Row],[43922]]-Casos_PN_CORR[[#This Row],[43921]]</f>
        <v>0</v>
      </c>
      <c r="AC119">
        <f>+Casos_PN_CORR[[#This Row],[43923]]-Casos_PN_CORR[[#This Row],[43922]]</f>
        <v>0</v>
      </c>
      <c r="AD119">
        <f>+Casos_PN_CORR[[#This Row],[43924]]-Casos_PN_CORR[[#This Row],[43923]]</f>
        <v>0</v>
      </c>
      <c r="AE119">
        <f>+Casos_PN_CORR[[#This Row],[43925]]-Casos_PN_CORR[[#This Row],[43924]]</f>
        <v>0</v>
      </c>
      <c r="AF119">
        <f>+Casos_PN_CORR[[#This Row],[43926]]-Casos_PN_CORR[[#This Row],[43925]]</f>
        <v>0</v>
      </c>
      <c r="AG119">
        <f>+Casos_PN_CORR[[#This Row],[43927]]-Casos_PN_CORR[[#This Row],[43926]]</f>
        <v>0</v>
      </c>
      <c r="AH119">
        <f>+Casos_PN_CORR[[#This Row],[43928]]-Casos_PN_CORR[[#This Row],[43927]]</f>
        <v>0</v>
      </c>
      <c r="AI119">
        <f>+Casos_PN_CORR[[#This Row],[43929]]-Casos_PN_CORR[[#This Row],[43928]]</f>
        <v>0</v>
      </c>
      <c r="AJ119">
        <f>+Casos_PN_CORR[[#This Row],[43930]]-Casos_PN_CORR[[#This Row],[43929]]</f>
        <v>0</v>
      </c>
      <c r="AK119">
        <f>+Casos_PN_CORR[[#This Row],[43931]]-Casos_PN_CORR[[#This Row],[43930]]</f>
        <v>0</v>
      </c>
      <c r="AL119">
        <f>+Casos_PN_CORR[[#This Row],[43932]]-Casos_PN_CORR[[#This Row],[43931]]</f>
        <v>0</v>
      </c>
      <c r="AM119">
        <f>+Casos_PN_CORR[[#This Row],[43933]]-Casos_PN_CORR[[#This Row],[43932]]</f>
        <v>0</v>
      </c>
      <c r="AN119">
        <f>+Casos_PN_CORR[[#This Row],[43934]]-Casos_PN_CORR[[#This Row],[43933]]</f>
        <v>0</v>
      </c>
      <c r="AO119">
        <f>+Casos_PN_CORR[[#This Row],[43935]]-Casos_PN_CORR[[#This Row],[43934]]</f>
        <v>0</v>
      </c>
      <c r="AP119">
        <f>+Casos_PN_CORR[[#This Row],[43936]]-Casos_PN_CORR[[#This Row],[43935]]</f>
        <v>0</v>
      </c>
      <c r="AQ119">
        <f>+Casos_PN_CORR[[#This Row],[43937]]-Casos_PN_CORR[[#This Row],[43936]]</f>
        <v>0</v>
      </c>
      <c r="AR119">
        <f>+Casos_PN_CORR[[#This Row],[43938]]-Casos_PN_CORR[[#This Row],[43937]]</f>
        <v>0</v>
      </c>
      <c r="AS119">
        <f>+Casos_PN_CORR[[#This Row],[43939]]-Casos_PN_CORR[[#This Row],[43938]]</f>
        <v>0</v>
      </c>
      <c r="AT119">
        <f>+Casos_PN_CORR[[#This Row],[43940]]-Casos_PN_CORR[[#This Row],[43939]]</f>
        <v>0</v>
      </c>
      <c r="AU119">
        <f>+Casos_PN_CORR[[#This Row],[43941]]-Casos_PN_CORR[[#This Row],[43940]]</f>
        <v>0</v>
      </c>
      <c r="AV119">
        <f>+Casos_PN_CORR[[#This Row],[43942]]-Casos_PN_CORR[[#This Row],[43941]]</f>
        <v>0</v>
      </c>
      <c r="AW119">
        <f>+Casos_PN_CORR[[#This Row],[43943]]-Casos_PN_CORR[[#This Row],[43942]]</f>
        <v>0</v>
      </c>
      <c r="AX119">
        <f>+Casos_PN_CORR[[#This Row],[43944]]-Casos_PN_CORR[[#This Row],[43943]]</f>
        <v>0</v>
      </c>
      <c r="AY119">
        <f>+Casos_PN_CORR[[#This Row],[43945]]-Casos_PN_CORR[[#This Row],[43944]]</f>
        <v>0</v>
      </c>
      <c r="AZ119">
        <f>+Casos_PN_CORR[[#This Row],[43946]]-Casos_PN_CORR[[#This Row],[43945]]</f>
        <v>0</v>
      </c>
      <c r="BA119">
        <f>+Casos_PN_CORR[[#This Row],[43947]]-Casos_PN_CORR[[#This Row],[43946]]</f>
        <v>0</v>
      </c>
      <c r="BB119">
        <f>+Casos_PN_CORR[[#This Row],[43948]]-Casos_PN_CORR[[#This Row],[43947]]</f>
        <v>0</v>
      </c>
      <c r="BC119">
        <f>+Casos_PN_CORR[[#This Row],[43949]]-Casos_PN_CORR[[#This Row],[43948]]</f>
        <v>0</v>
      </c>
      <c r="BD119">
        <f>+Casos_PN_CORR[[#This Row],[43950]]-Casos_PN_CORR[[#This Row],[43949]]</f>
        <v>0</v>
      </c>
      <c r="BE119">
        <f>+Casos_PN_CORR[[#This Row],[43951]]-Casos_PN_CORR[[#This Row],[43950]]</f>
        <v>0</v>
      </c>
      <c r="BF119">
        <f>+Casos_PN_CORR[[#This Row],[43952]]-Casos_PN_CORR[[#This Row],[43951]]</f>
        <v>0</v>
      </c>
      <c r="BG119">
        <f>+Casos_PN_CORR[[#This Row],[43953]]-Casos_PN_CORR[[#This Row],[43952]]</f>
        <v>0</v>
      </c>
      <c r="BH119">
        <f>+Casos_PN_CORR[[#This Row],[43954]]-Casos_PN_CORR[[#This Row],[43953]]</f>
        <v>0</v>
      </c>
      <c r="BI119">
        <f>+Casos_PN_CORR[[#This Row],[43955]]-Casos_PN_CORR[[#This Row],[43954]]</f>
        <v>0</v>
      </c>
      <c r="BJ119">
        <f>+Casos_PN_CORR[[#This Row],[43956]]-Casos_PN_CORR[[#This Row],[43955]]</f>
        <v>0</v>
      </c>
      <c r="BK119">
        <f>+Casos_PN_CORR[[#This Row],[43957]]-Casos_PN_CORR[[#This Row],[43956]]</f>
        <v>0</v>
      </c>
      <c r="BL119">
        <f>+Casos_PN_CORR[[#This Row],[43958]]-Casos_PN_CORR[[#This Row],[43957]]</f>
        <v>0</v>
      </c>
      <c r="BM119">
        <f>+Casos_PN_CORR[[#This Row],[43959]]-Casos_PN_CORR[[#This Row],[43958]]</f>
        <v>0</v>
      </c>
      <c r="BN119">
        <f>+Casos_PN_CORR[[#This Row],[43960]]-Casos_PN_CORR[[#This Row],[43959]]</f>
        <v>0</v>
      </c>
      <c r="BO119">
        <f>+Casos_PN_CORR[[#This Row],[43961]]-Casos_PN_CORR[[#This Row],[43960]]</f>
        <v>0</v>
      </c>
      <c r="BP119">
        <f>+Casos_PN_CORR[[#This Row],[43962]]-Casos_PN_CORR[[#This Row],[43961]]</f>
        <v>0</v>
      </c>
      <c r="BQ119">
        <f>+Casos_PN_CORR[[#This Row],[43963]]-Casos_PN_CORR[[#This Row],[43962]]</f>
        <v>0</v>
      </c>
      <c r="BR119">
        <f>+Casos_PN_CORR[[#This Row],[43964]]-Casos_PN_CORR[[#This Row],[43963]]</f>
        <v>0</v>
      </c>
      <c r="BS119">
        <f>+Casos_PN_CORR[[#This Row],[43965]]-Casos_PN_CORR[[#This Row],[43964]]</f>
        <v>0</v>
      </c>
      <c r="BT119">
        <f>+Casos_PN_CORR[[#This Row],[43966]]-Casos_PN_CORR[[#This Row],[43965]]</f>
        <v>0</v>
      </c>
      <c r="BU119">
        <f>+Casos_PN_CORR[[#This Row],[43967]]-Casos_PN_CORR[[#This Row],[43966]]</f>
        <v>0</v>
      </c>
      <c r="BV119">
        <f>+Casos_PN_CORR[[#This Row],[43968]]-Casos_PN_CORR[[#This Row],[43967]]</f>
        <v>0</v>
      </c>
      <c r="BW119">
        <f>+Casos_PN_CORR[[#This Row],[43969]]-Casos_PN_CORR[[#This Row],[43968]]</f>
        <v>0</v>
      </c>
      <c r="BX119">
        <f>+Casos_PN_CORR[[#This Row],[43970]]-Casos_PN_CORR[[#This Row],[43969]]</f>
        <v>0</v>
      </c>
      <c r="BY119">
        <f>+Casos_PN_CORR[[#This Row],[43971]]-Casos_PN_CORR[[#This Row],[43970]]</f>
        <v>0</v>
      </c>
      <c r="BZ119">
        <f>+Casos_PN_CORR[[#This Row],[43972]]-Casos_PN_CORR[[#This Row],[43971]]</f>
        <v>0</v>
      </c>
      <c r="CA119">
        <f>+Casos_PN_CORR[[#This Row],[43973]]-Casos_PN_CORR[[#This Row],[43972]]</f>
        <v>0</v>
      </c>
      <c r="CB119">
        <f>+Casos_PN_CORR[[#This Row],[43974]]-Casos_PN_CORR[[#This Row],[43973]]</f>
        <v>0</v>
      </c>
      <c r="CC119">
        <f>+Casos_PN_CORR[[#This Row],[43975]]-Casos_PN_CORR[[#This Row],[43974]]</f>
        <v>0</v>
      </c>
      <c r="CD119">
        <f>+Casos_PN_CORR[[#This Row],[43976]]-Casos_PN_CORR[[#This Row],[43975]]</f>
        <v>0</v>
      </c>
      <c r="CE119">
        <f>+Casos_PN_CORR[[#This Row],[43977]]-Casos_PN_CORR[[#This Row],[43976]]</f>
        <v>0</v>
      </c>
      <c r="CF119">
        <f>+Casos_PN_CORR[[#This Row],[43978]]-Casos_PN_CORR[[#This Row],[43977]]</f>
        <v>0</v>
      </c>
      <c r="CG119">
        <f>+Casos_PN_CORR[[#This Row],[43979]]-Casos_PN_CORR[[#This Row],[43978]]</f>
        <v>0</v>
      </c>
      <c r="CH119">
        <f>+Casos_PN_CORR[[#This Row],[43980]]-Casos_PN_CORR[[#This Row],[43979]]</f>
        <v>0</v>
      </c>
      <c r="CI119">
        <f>+Casos_PN_CORR[[#This Row],[43981]]-Casos_PN_CORR[[#This Row],[43980]]</f>
        <v>0</v>
      </c>
      <c r="CJ119">
        <f>+Casos_PN_CORR[[#This Row],[43982]]-Casos_PN_CORR[[#This Row],[43981]]</f>
        <v>0</v>
      </c>
      <c r="CK119">
        <f>+Casos_PN_CORR[[#This Row],[43983]]-Casos_PN_CORR[[#This Row],[43982]]</f>
        <v>0</v>
      </c>
      <c r="CL119">
        <f>+Casos_PN_CORR[[#This Row],[43984]]-Casos_PN_CORR[[#This Row],[43983]]</f>
        <v>0</v>
      </c>
      <c r="CM119">
        <f>+Casos_PN_CORR[[#This Row],[43985]]-Casos_PN_CORR[[#This Row],[43984]]</f>
        <v>0</v>
      </c>
      <c r="CN119">
        <f>+Casos_PN_CORR[[#This Row],[43986]]-Casos_PN_CORR[[#This Row],[43985]]</f>
        <v>0</v>
      </c>
      <c r="CO119">
        <f>+Casos_PN_CORR[[#This Row],[43987]]-Casos_PN_CORR[[#This Row],[43986]]</f>
        <v>10</v>
      </c>
      <c r="CP119">
        <f>+Casos_PN_CORR[[#This Row],[43988]]-Casos_PN_CORR[[#This Row],[43987]]</f>
        <v>0</v>
      </c>
      <c r="CQ119">
        <f>+Casos_PN_CORR[[#This Row],[43989]]-Casos_PN_CORR[[#This Row],[43988]]</f>
        <v>0</v>
      </c>
      <c r="CR119">
        <f>+Casos_PN_CORR[[#This Row],[43990]]-Casos_PN_CORR[[#This Row],[43989]]</f>
        <v>0</v>
      </c>
      <c r="CS119">
        <f>+Casos_PN_CORR[[#This Row],[43991]]-Casos_PN_CORR[[#This Row],[43990]]</f>
        <v>0</v>
      </c>
      <c r="CT119">
        <f>+Casos_PN_CORR[[#This Row],[43992]]-Casos_PN_CORR[[#This Row],[43991]]</f>
        <v>0</v>
      </c>
      <c r="CU119">
        <f>+Casos_PN_CORR[[#This Row],[43993]]-Casos_PN_CORR[[#This Row],[43992]]</f>
        <v>0</v>
      </c>
    </row>
    <row r="120" spans="1:99" x14ac:dyDescent="0.3">
      <c r="A120">
        <v>130401</v>
      </c>
      <c r="B120" s="2" t="s">
        <v>102</v>
      </c>
      <c r="C120" s="2" t="s">
        <v>259</v>
      </c>
      <c r="D120" s="2" t="s">
        <v>260</v>
      </c>
      <c r="E120" s="4">
        <f t="shared" si="1"/>
        <v>10</v>
      </c>
      <c r="F120">
        <f>+Casos_PN_CORR[[#This Row],[43900]]</f>
        <v>0</v>
      </c>
      <c r="G120">
        <f>+Casos_PN_CORR[[#This Row],[43901]]-Casos_PN_CORR[[#This Row],[43900]]</f>
        <v>0</v>
      </c>
      <c r="H120">
        <f>+Casos_PN_CORR[[#This Row],[43902]]-Casos_PN_CORR[[#This Row],[43901]]</f>
        <v>0</v>
      </c>
      <c r="I120">
        <f>+Casos_PN_CORR[[#This Row],[43903]]-Casos_PN_CORR[[#This Row],[43902]]</f>
        <v>0</v>
      </c>
      <c r="J120">
        <f>+Casos_PN_CORR[[#This Row],[43904]]-Casos_PN_CORR[[#This Row],[43903]]</f>
        <v>0</v>
      </c>
      <c r="K120">
        <f>+Casos_PN_CORR[[#This Row],[43905]]-Casos_PN_CORR[[#This Row],[43904]]</f>
        <v>0</v>
      </c>
      <c r="L120">
        <f>+Casos_PN_CORR[[#This Row],[43906]]-Casos_PN_CORR[[#This Row],[43905]]</f>
        <v>0</v>
      </c>
      <c r="M120">
        <f>+Casos_PN_CORR[[#This Row],[43907]]-Casos_PN_CORR[[#This Row],[43906]]</f>
        <v>0</v>
      </c>
      <c r="N120">
        <f>+Casos_PN_CORR[[#This Row],[43908]]-Casos_PN_CORR[[#This Row],[43907]]</f>
        <v>0</v>
      </c>
      <c r="O120">
        <f>+Casos_PN_CORR[[#This Row],[43909]]-Casos_PN_CORR[[#This Row],[43908]]</f>
        <v>0</v>
      </c>
      <c r="P120">
        <f>+Casos_PN_CORR[[#This Row],[43910]]-Casos_PN_CORR[[#This Row],[43909]]</f>
        <v>0</v>
      </c>
      <c r="Q120">
        <f>+Casos_PN_CORR[[#This Row],[43911]]-Casos_PN_CORR[[#This Row],[43910]]</f>
        <v>0</v>
      </c>
      <c r="R120">
        <f>+Casos_PN_CORR[[#This Row],[43912]]-Casos_PN_CORR[[#This Row],[43911]]</f>
        <v>0</v>
      </c>
      <c r="S120">
        <f>+Casos_PN_CORR[[#This Row],[43913]]-Casos_PN_CORR[[#This Row],[43912]]</f>
        <v>0</v>
      </c>
      <c r="T120">
        <f>+Casos_PN_CORR[[#This Row],[43914]]-Casos_PN_CORR[[#This Row],[43913]]</f>
        <v>0</v>
      </c>
      <c r="U120">
        <f>+Casos_PN_CORR[[#This Row],[43915]]-Casos_PN_CORR[[#This Row],[43914]]</f>
        <v>0</v>
      </c>
      <c r="V120">
        <f>+Casos_PN_CORR[[#This Row],[43916]]-Casos_PN_CORR[[#This Row],[43915]]</f>
        <v>0</v>
      </c>
      <c r="W120">
        <f>+Casos_PN_CORR[[#This Row],[43917]]-Casos_PN_CORR[[#This Row],[43916]]</f>
        <v>0</v>
      </c>
      <c r="X120">
        <f>+Casos_PN_CORR[[#This Row],[43918]]-Casos_PN_CORR[[#This Row],[43917]]</f>
        <v>0</v>
      </c>
      <c r="Y120">
        <f>+Casos_PN_CORR[[#This Row],[43919]]-Casos_PN_CORR[[#This Row],[43918]]</f>
        <v>0</v>
      </c>
      <c r="Z120">
        <f>+Casos_PN_CORR[[#This Row],[43920]]-Casos_PN_CORR[[#This Row],[43919]]</f>
        <v>0</v>
      </c>
      <c r="AA120">
        <f>+Casos_PN_CORR[[#This Row],[43921]]-Casos_PN_CORR[[#This Row],[43920]]</f>
        <v>0</v>
      </c>
      <c r="AB120">
        <f>+Casos_PN_CORR[[#This Row],[43922]]-Casos_PN_CORR[[#This Row],[43921]]</f>
        <v>0</v>
      </c>
      <c r="AC120">
        <f>+Casos_PN_CORR[[#This Row],[43923]]-Casos_PN_CORR[[#This Row],[43922]]</f>
        <v>0</v>
      </c>
      <c r="AD120">
        <f>+Casos_PN_CORR[[#This Row],[43924]]-Casos_PN_CORR[[#This Row],[43923]]</f>
        <v>0</v>
      </c>
      <c r="AE120">
        <f>+Casos_PN_CORR[[#This Row],[43925]]-Casos_PN_CORR[[#This Row],[43924]]</f>
        <v>0</v>
      </c>
      <c r="AF120">
        <f>+Casos_PN_CORR[[#This Row],[43926]]-Casos_PN_CORR[[#This Row],[43925]]</f>
        <v>0</v>
      </c>
      <c r="AG120">
        <f>+Casos_PN_CORR[[#This Row],[43927]]-Casos_PN_CORR[[#This Row],[43926]]</f>
        <v>0</v>
      </c>
      <c r="AH120">
        <f>+Casos_PN_CORR[[#This Row],[43928]]-Casos_PN_CORR[[#This Row],[43927]]</f>
        <v>0</v>
      </c>
      <c r="AI120">
        <f>+Casos_PN_CORR[[#This Row],[43929]]-Casos_PN_CORR[[#This Row],[43928]]</f>
        <v>0</v>
      </c>
      <c r="AJ120">
        <f>+Casos_PN_CORR[[#This Row],[43930]]-Casos_PN_CORR[[#This Row],[43929]]</f>
        <v>0</v>
      </c>
      <c r="AK120">
        <f>+Casos_PN_CORR[[#This Row],[43931]]-Casos_PN_CORR[[#This Row],[43930]]</f>
        <v>0</v>
      </c>
      <c r="AL120">
        <f>+Casos_PN_CORR[[#This Row],[43932]]-Casos_PN_CORR[[#This Row],[43931]]</f>
        <v>0</v>
      </c>
      <c r="AM120">
        <f>+Casos_PN_CORR[[#This Row],[43933]]-Casos_PN_CORR[[#This Row],[43932]]</f>
        <v>0</v>
      </c>
      <c r="AN120">
        <f>+Casos_PN_CORR[[#This Row],[43934]]-Casos_PN_CORR[[#This Row],[43933]]</f>
        <v>0</v>
      </c>
      <c r="AO120">
        <f>+Casos_PN_CORR[[#This Row],[43935]]-Casos_PN_CORR[[#This Row],[43934]]</f>
        <v>0</v>
      </c>
      <c r="AP120">
        <f>+Casos_PN_CORR[[#This Row],[43936]]-Casos_PN_CORR[[#This Row],[43935]]</f>
        <v>0</v>
      </c>
      <c r="AQ120">
        <f>+Casos_PN_CORR[[#This Row],[43937]]-Casos_PN_CORR[[#This Row],[43936]]</f>
        <v>0</v>
      </c>
      <c r="AR120">
        <f>+Casos_PN_CORR[[#This Row],[43938]]-Casos_PN_CORR[[#This Row],[43937]]</f>
        <v>0</v>
      </c>
      <c r="AS120">
        <f>+Casos_PN_CORR[[#This Row],[43939]]-Casos_PN_CORR[[#This Row],[43938]]</f>
        <v>0</v>
      </c>
      <c r="AT120">
        <f>+Casos_PN_CORR[[#This Row],[43940]]-Casos_PN_CORR[[#This Row],[43939]]</f>
        <v>0</v>
      </c>
      <c r="AU120">
        <f>+Casos_PN_CORR[[#This Row],[43941]]-Casos_PN_CORR[[#This Row],[43940]]</f>
        <v>0</v>
      </c>
      <c r="AV120">
        <f>+Casos_PN_CORR[[#This Row],[43942]]-Casos_PN_CORR[[#This Row],[43941]]</f>
        <v>0</v>
      </c>
      <c r="AW120">
        <f>+Casos_PN_CORR[[#This Row],[43943]]-Casos_PN_CORR[[#This Row],[43942]]</f>
        <v>0</v>
      </c>
      <c r="AX120">
        <f>+Casos_PN_CORR[[#This Row],[43944]]-Casos_PN_CORR[[#This Row],[43943]]</f>
        <v>0</v>
      </c>
      <c r="AY120">
        <f>+Casos_PN_CORR[[#This Row],[43945]]-Casos_PN_CORR[[#This Row],[43944]]</f>
        <v>0</v>
      </c>
      <c r="AZ120">
        <f>+Casos_PN_CORR[[#This Row],[43946]]-Casos_PN_CORR[[#This Row],[43945]]</f>
        <v>0</v>
      </c>
      <c r="BA120">
        <f>+Casos_PN_CORR[[#This Row],[43947]]-Casos_PN_CORR[[#This Row],[43946]]</f>
        <v>0</v>
      </c>
      <c r="BB120">
        <f>+Casos_PN_CORR[[#This Row],[43948]]-Casos_PN_CORR[[#This Row],[43947]]</f>
        <v>0</v>
      </c>
      <c r="BC120">
        <f>+Casos_PN_CORR[[#This Row],[43949]]-Casos_PN_CORR[[#This Row],[43948]]</f>
        <v>0</v>
      </c>
      <c r="BD120">
        <f>+Casos_PN_CORR[[#This Row],[43950]]-Casos_PN_CORR[[#This Row],[43949]]</f>
        <v>0</v>
      </c>
      <c r="BE120">
        <f>+Casos_PN_CORR[[#This Row],[43951]]-Casos_PN_CORR[[#This Row],[43950]]</f>
        <v>0</v>
      </c>
      <c r="BF120">
        <f>+Casos_PN_CORR[[#This Row],[43952]]-Casos_PN_CORR[[#This Row],[43951]]</f>
        <v>0</v>
      </c>
      <c r="BG120">
        <f>+Casos_PN_CORR[[#This Row],[43953]]-Casos_PN_CORR[[#This Row],[43952]]</f>
        <v>0</v>
      </c>
      <c r="BH120">
        <f>+Casos_PN_CORR[[#This Row],[43954]]-Casos_PN_CORR[[#This Row],[43953]]</f>
        <v>0</v>
      </c>
      <c r="BI120">
        <f>+Casos_PN_CORR[[#This Row],[43955]]-Casos_PN_CORR[[#This Row],[43954]]</f>
        <v>0</v>
      </c>
      <c r="BJ120">
        <f>+Casos_PN_CORR[[#This Row],[43956]]-Casos_PN_CORR[[#This Row],[43955]]</f>
        <v>0</v>
      </c>
      <c r="BK120">
        <f>+Casos_PN_CORR[[#This Row],[43957]]-Casos_PN_CORR[[#This Row],[43956]]</f>
        <v>0</v>
      </c>
      <c r="BL120">
        <f>+Casos_PN_CORR[[#This Row],[43958]]-Casos_PN_CORR[[#This Row],[43957]]</f>
        <v>0</v>
      </c>
      <c r="BM120">
        <f>+Casos_PN_CORR[[#This Row],[43959]]-Casos_PN_CORR[[#This Row],[43958]]</f>
        <v>0</v>
      </c>
      <c r="BN120">
        <f>+Casos_PN_CORR[[#This Row],[43960]]-Casos_PN_CORR[[#This Row],[43959]]</f>
        <v>0</v>
      </c>
      <c r="BO120">
        <f>+Casos_PN_CORR[[#This Row],[43961]]-Casos_PN_CORR[[#This Row],[43960]]</f>
        <v>0</v>
      </c>
      <c r="BP120">
        <f>+Casos_PN_CORR[[#This Row],[43962]]-Casos_PN_CORR[[#This Row],[43961]]</f>
        <v>0</v>
      </c>
      <c r="BQ120">
        <f>+Casos_PN_CORR[[#This Row],[43963]]-Casos_PN_CORR[[#This Row],[43962]]</f>
        <v>0</v>
      </c>
      <c r="BR120">
        <f>+Casos_PN_CORR[[#This Row],[43964]]-Casos_PN_CORR[[#This Row],[43963]]</f>
        <v>0</v>
      </c>
      <c r="BS120">
        <f>+Casos_PN_CORR[[#This Row],[43965]]-Casos_PN_CORR[[#This Row],[43964]]</f>
        <v>0</v>
      </c>
      <c r="BT120">
        <f>+Casos_PN_CORR[[#This Row],[43966]]-Casos_PN_CORR[[#This Row],[43965]]</f>
        <v>0</v>
      </c>
      <c r="BU120">
        <f>+Casos_PN_CORR[[#This Row],[43967]]-Casos_PN_CORR[[#This Row],[43966]]</f>
        <v>0</v>
      </c>
      <c r="BV120">
        <f>+Casos_PN_CORR[[#This Row],[43968]]-Casos_PN_CORR[[#This Row],[43967]]</f>
        <v>0</v>
      </c>
      <c r="BW120">
        <f>+Casos_PN_CORR[[#This Row],[43969]]-Casos_PN_CORR[[#This Row],[43968]]</f>
        <v>0</v>
      </c>
      <c r="BX120">
        <f>+Casos_PN_CORR[[#This Row],[43970]]-Casos_PN_CORR[[#This Row],[43969]]</f>
        <v>0</v>
      </c>
      <c r="BY120">
        <f>+Casos_PN_CORR[[#This Row],[43971]]-Casos_PN_CORR[[#This Row],[43970]]</f>
        <v>0</v>
      </c>
      <c r="BZ120">
        <f>+Casos_PN_CORR[[#This Row],[43972]]-Casos_PN_CORR[[#This Row],[43971]]</f>
        <v>0</v>
      </c>
      <c r="CA120">
        <f>+Casos_PN_CORR[[#This Row],[43973]]-Casos_PN_CORR[[#This Row],[43972]]</f>
        <v>0</v>
      </c>
      <c r="CB120">
        <f>+Casos_PN_CORR[[#This Row],[43974]]-Casos_PN_CORR[[#This Row],[43973]]</f>
        <v>0</v>
      </c>
      <c r="CC120">
        <f>+Casos_PN_CORR[[#This Row],[43975]]-Casos_PN_CORR[[#This Row],[43974]]</f>
        <v>0</v>
      </c>
      <c r="CD120">
        <f>+Casos_PN_CORR[[#This Row],[43976]]-Casos_PN_CORR[[#This Row],[43975]]</f>
        <v>0</v>
      </c>
      <c r="CE120">
        <f>+Casos_PN_CORR[[#This Row],[43977]]-Casos_PN_CORR[[#This Row],[43976]]</f>
        <v>0</v>
      </c>
      <c r="CF120">
        <f>+Casos_PN_CORR[[#This Row],[43978]]-Casos_PN_CORR[[#This Row],[43977]]</f>
        <v>0</v>
      </c>
      <c r="CG120">
        <f>+Casos_PN_CORR[[#This Row],[43979]]-Casos_PN_CORR[[#This Row],[43978]]</f>
        <v>0</v>
      </c>
      <c r="CH120">
        <f>+Casos_PN_CORR[[#This Row],[43980]]-Casos_PN_CORR[[#This Row],[43979]]</f>
        <v>0</v>
      </c>
      <c r="CI120">
        <f>+Casos_PN_CORR[[#This Row],[43981]]-Casos_PN_CORR[[#This Row],[43980]]</f>
        <v>0</v>
      </c>
      <c r="CJ120">
        <f>+Casos_PN_CORR[[#This Row],[43982]]-Casos_PN_CORR[[#This Row],[43981]]</f>
        <v>0</v>
      </c>
      <c r="CK120">
        <f>+Casos_PN_CORR[[#This Row],[43983]]-Casos_PN_CORR[[#This Row],[43982]]</f>
        <v>0</v>
      </c>
      <c r="CL120">
        <f>+Casos_PN_CORR[[#This Row],[43984]]-Casos_PN_CORR[[#This Row],[43983]]</f>
        <v>0</v>
      </c>
      <c r="CM120">
        <f>+Casos_PN_CORR[[#This Row],[43985]]-Casos_PN_CORR[[#This Row],[43984]]</f>
        <v>0</v>
      </c>
      <c r="CN120">
        <f>+Casos_PN_CORR[[#This Row],[43986]]-Casos_PN_CORR[[#This Row],[43985]]</f>
        <v>0</v>
      </c>
      <c r="CO120">
        <f>+Casos_PN_CORR[[#This Row],[43987]]-Casos_PN_CORR[[#This Row],[43986]]</f>
        <v>6</v>
      </c>
      <c r="CP120">
        <f>+Casos_PN_CORR[[#This Row],[43988]]-Casos_PN_CORR[[#This Row],[43987]]</f>
        <v>0</v>
      </c>
      <c r="CQ120">
        <f>+Casos_PN_CORR[[#This Row],[43989]]-Casos_PN_CORR[[#This Row],[43988]]</f>
        <v>0</v>
      </c>
      <c r="CR120">
        <f>+Casos_PN_CORR[[#This Row],[43990]]-Casos_PN_CORR[[#This Row],[43989]]</f>
        <v>0</v>
      </c>
      <c r="CS120">
        <f>+Casos_PN_CORR[[#This Row],[43991]]-Casos_PN_CORR[[#This Row],[43990]]</f>
        <v>2</v>
      </c>
      <c r="CT120">
        <f>+Casos_PN_CORR[[#This Row],[43992]]-Casos_PN_CORR[[#This Row],[43991]]</f>
        <v>0</v>
      </c>
      <c r="CU120">
        <f>+Casos_PN_CORR[[#This Row],[43993]]-Casos_PN_CORR[[#This Row],[43992]]</f>
        <v>2</v>
      </c>
    </row>
    <row r="121" spans="1:99" x14ac:dyDescent="0.3">
      <c r="A121">
        <v>10201</v>
      </c>
      <c r="B121" s="2" t="s">
        <v>163</v>
      </c>
      <c r="C121" s="2" t="s">
        <v>164</v>
      </c>
      <c r="D121" s="2" t="s">
        <v>165</v>
      </c>
      <c r="E121" s="4">
        <f t="shared" si="1"/>
        <v>9</v>
      </c>
      <c r="F121">
        <f>+Casos_PN_CORR[[#This Row],[43900]]</f>
        <v>0</v>
      </c>
      <c r="G121">
        <f>+Casos_PN_CORR[[#This Row],[43901]]-Casos_PN_CORR[[#This Row],[43900]]</f>
        <v>0</v>
      </c>
      <c r="H121">
        <f>+Casos_PN_CORR[[#This Row],[43902]]-Casos_PN_CORR[[#This Row],[43901]]</f>
        <v>0</v>
      </c>
      <c r="I121">
        <f>+Casos_PN_CORR[[#This Row],[43903]]-Casos_PN_CORR[[#This Row],[43902]]</f>
        <v>0</v>
      </c>
      <c r="J121">
        <f>+Casos_PN_CORR[[#This Row],[43904]]-Casos_PN_CORR[[#This Row],[43903]]</f>
        <v>0</v>
      </c>
      <c r="K121">
        <f>+Casos_PN_CORR[[#This Row],[43905]]-Casos_PN_CORR[[#This Row],[43904]]</f>
        <v>0</v>
      </c>
      <c r="L121">
        <f>+Casos_PN_CORR[[#This Row],[43906]]-Casos_PN_CORR[[#This Row],[43905]]</f>
        <v>0</v>
      </c>
      <c r="M121">
        <f>+Casos_PN_CORR[[#This Row],[43907]]-Casos_PN_CORR[[#This Row],[43906]]</f>
        <v>0</v>
      </c>
      <c r="N121">
        <f>+Casos_PN_CORR[[#This Row],[43908]]-Casos_PN_CORR[[#This Row],[43907]]</f>
        <v>0</v>
      </c>
      <c r="O121">
        <f>+Casos_PN_CORR[[#This Row],[43909]]-Casos_PN_CORR[[#This Row],[43908]]</f>
        <v>0</v>
      </c>
      <c r="P121">
        <f>+Casos_PN_CORR[[#This Row],[43910]]-Casos_PN_CORR[[#This Row],[43909]]</f>
        <v>0</v>
      </c>
      <c r="Q121">
        <f>+Casos_PN_CORR[[#This Row],[43911]]-Casos_PN_CORR[[#This Row],[43910]]</f>
        <v>0</v>
      </c>
      <c r="R121">
        <f>+Casos_PN_CORR[[#This Row],[43912]]-Casos_PN_CORR[[#This Row],[43911]]</f>
        <v>0</v>
      </c>
      <c r="S121">
        <f>+Casos_PN_CORR[[#This Row],[43913]]-Casos_PN_CORR[[#This Row],[43912]]</f>
        <v>0</v>
      </c>
      <c r="T121">
        <f>+Casos_PN_CORR[[#This Row],[43914]]-Casos_PN_CORR[[#This Row],[43913]]</f>
        <v>0</v>
      </c>
      <c r="U121">
        <f>+Casos_PN_CORR[[#This Row],[43915]]-Casos_PN_CORR[[#This Row],[43914]]</f>
        <v>0</v>
      </c>
      <c r="V121">
        <f>+Casos_PN_CORR[[#This Row],[43916]]-Casos_PN_CORR[[#This Row],[43915]]</f>
        <v>0</v>
      </c>
      <c r="W121">
        <f>+Casos_PN_CORR[[#This Row],[43917]]-Casos_PN_CORR[[#This Row],[43916]]</f>
        <v>0</v>
      </c>
      <c r="X121">
        <f>+Casos_PN_CORR[[#This Row],[43918]]-Casos_PN_CORR[[#This Row],[43917]]</f>
        <v>0</v>
      </c>
      <c r="Y121">
        <f>+Casos_PN_CORR[[#This Row],[43919]]-Casos_PN_CORR[[#This Row],[43918]]</f>
        <v>0</v>
      </c>
      <c r="Z121">
        <f>+Casos_PN_CORR[[#This Row],[43920]]-Casos_PN_CORR[[#This Row],[43919]]</f>
        <v>0</v>
      </c>
      <c r="AA121">
        <f>+Casos_PN_CORR[[#This Row],[43921]]-Casos_PN_CORR[[#This Row],[43920]]</f>
        <v>0</v>
      </c>
      <c r="AB121">
        <f>+Casos_PN_CORR[[#This Row],[43922]]-Casos_PN_CORR[[#This Row],[43921]]</f>
        <v>0</v>
      </c>
      <c r="AC121">
        <f>+Casos_PN_CORR[[#This Row],[43923]]-Casos_PN_CORR[[#This Row],[43922]]</f>
        <v>0</v>
      </c>
      <c r="AD121">
        <f>+Casos_PN_CORR[[#This Row],[43924]]-Casos_PN_CORR[[#This Row],[43923]]</f>
        <v>0</v>
      </c>
      <c r="AE121">
        <f>+Casos_PN_CORR[[#This Row],[43925]]-Casos_PN_CORR[[#This Row],[43924]]</f>
        <v>0</v>
      </c>
      <c r="AF121">
        <f>+Casos_PN_CORR[[#This Row],[43926]]-Casos_PN_CORR[[#This Row],[43925]]</f>
        <v>0</v>
      </c>
      <c r="AG121">
        <f>+Casos_PN_CORR[[#This Row],[43927]]-Casos_PN_CORR[[#This Row],[43926]]</f>
        <v>0</v>
      </c>
      <c r="AH121">
        <f>+Casos_PN_CORR[[#This Row],[43928]]-Casos_PN_CORR[[#This Row],[43927]]</f>
        <v>0</v>
      </c>
      <c r="AI121">
        <f>+Casos_PN_CORR[[#This Row],[43929]]-Casos_PN_CORR[[#This Row],[43928]]</f>
        <v>0</v>
      </c>
      <c r="AJ121">
        <f>+Casos_PN_CORR[[#This Row],[43930]]-Casos_PN_CORR[[#This Row],[43929]]</f>
        <v>0</v>
      </c>
      <c r="AK121">
        <f>+Casos_PN_CORR[[#This Row],[43931]]-Casos_PN_CORR[[#This Row],[43930]]</f>
        <v>0</v>
      </c>
      <c r="AL121">
        <f>+Casos_PN_CORR[[#This Row],[43932]]-Casos_PN_CORR[[#This Row],[43931]]</f>
        <v>0</v>
      </c>
      <c r="AM121">
        <f>+Casos_PN_CORR[[#This Row],[43933]]-Casos_PN_CORR[[#This Row],[43932]]</f>
        <v>0</v>
      </c>
      <c r="AN121">
        <f>+Casos_PN_CORR[[#This Row],[43934]]-Casos_PN_CORR[[#This Row],[43933]]</f>
        <v>0</v>
      </c>
      <c r="AO121">
        <f>+Casos_PN_CORR[[#This Row],[43935]]-Casos_PN_CORR[[#This Row],[43934]]</f>
        <v>0</v>
      </c>
      <c r="AP121">
        <f>+Casos_PN_CORR[[#This Row],[43936]]-Casos_PN_CORR[[#This Row],[43935]]</f>
        <v>0</v>
      </c>
      <c r="AQ121">
        <f>+Casos_PN_CORR[[#This Row],[43937]]-Casos_PN_CORR[[#This Row],[43936]]</f>
        <v>0</v>
      </c>
      <c r="AR121">
        <f>+Casos_PN_CORR[[#This Row],[43938]]-Casos_PN_CORR[[#This Row],[43937]]</f>
        <v>0</v>
      </c>
      <c r="AS121">
        <f>+Casos_PN_CORR[[#This Row],[43939]]-Casos_PN_CORR[[#This Row],[43938]]</f>
        <v>0</v>
      </c>
      <c r="AT121">
        <f>+Casos_PN_CORR[[#This Row],[43940]]-Casos_PN_CORR[[#This Row],[43939]]</f>
        <v>0</v>
      </c>
      <c r="AU121">
        <f>+Casos_PN_CORR[[#This Row],[43941]]-Casos_PN_CORR[[#This Row],[43940]]</f>
        <v>0</v>
      </c>
      <c r="AV121">
        <f>+Casos_PN_CORR[[#This Row],[43942]]-Casos_PN_CORR[[#This Row],[43941]]</f>
        <v>0</v>
      </c>
      <c r="AW121">
        <f>+Casos_PN_CORR[[#This Row],[43943]]-Casos_PN_CORR[[#This Row],[43942]]</f>
        <v>0</v>
      </c>
      <c r="AX121">
        <f>+Casos_PN_CORR[[#This Row],[43944]]-Casos_PN_CORR[[#This Row],[43943]]</f>
        <v>0</v>
      </c>
      <c r="AY121">
        <f>+Casos_PN_CORR[[#This Row],[43945]]-Casos_PN_CORR[[#This Row],[43944]]</f>
        <v>0</v>
      </c>
      <c r="AZ121">
        <f>+Casos_PN_CORR[[#This Row],[43946]]-Casos_PN_CORR[[#This Row],[43945]]</f>
        <v>0</v>
      </c>
      <c r="BA121">
        <f>+Casos_PN_CORR[[#This Row],[43947]]-Casos_PN_CORR[[#This Row],[43946]]</f>
        <v>0</v>
      </c>
      <c r="BB121">
        <f>+Casos_PN_CORR[[#This Row],[43948]]-Casos_PN_CORR[[#This Row],[43947]]</f>
        <v>0</v>
      </c>
      <c r="BC121">
        <f>+Casos_PN_CORR[[#This Row],[43949]]-Casos_PN_CORR[[#This Row],[43948]]</f>
        <v>0</v>
      </c>
      <c r="BD121">
        <f>+Casos_PN_CORR[[#This Row],[43950]]-Casos_PN_CORR[[#This Row],[43949]]</f>
        <v>0</v>
      </c>
      <c r="BE121">
        <f>+Casos_PN_CORR[[#This Row],[43951]]-Casos_PN_CORR[[#This Row],[43950]]</f>
        <v>0</v>
      </c>
      <c r="BF121">
        <f>+Casos_PN_CORR[[#This Row],[43952]]-Casos_PN_CORR[[#This Row],[43951]]</f>
        <v>0</v>
      </c>
      <c r="BG121">
        <f>+Casos_PN_CORR[[#This Row],[43953]]-Casos_PN_CORR[[#This Row],[43952]]</f>
        <v>0</v>
      </c>
      <c r="BH121">
        <f>+Casos_PN_CORR[[#This Row],[43954]]-Casos_PN_CORR[[#This Row],[43953]]</f>
        <v>0</v>
      </c>
      <c r="BI121">
        <f>+Casos_PN_CORR[[#This Row],[43955]]-Casos_PN_CORR[[#This Row],[43954]]</f>
        <v>0</v>
      </c>
      <c r="BJ121">
        <f>+Casos_PN_CORR[[#This Row],[43956]]-Casos_PN_CORR[[#This Row],[43955]]</f>
        <v>0</v>
      </c>
      <c r="BK121">
        <f>+Casos_PN_CORR[[#This Row],[43957]]-Casos_PN_CORR[[#This Row],[43956]]</f>
        <v>0</v>
      </c>
      <c r="BL121">
        <f>+Casos_PN_CORR[[#This Row],[43958]]-Casos_PN_CORR[[#This Row],[43957]]</f>
        <v>0</v>
      </c>
      <c r="BM121">
        <f>+Casos_PN_CORR[[#This Row],[43959]]-Casos_PN_CORR[[#This Row],[43958]]</f>
        <v>0</v>
      </c>
      <c r="BN121">
        <f>+Casos_PN_CORR[[#This Row],[43960]]-Casos_PN_CORR[[#This Row],[43959]]</f>
        <v>0</v>
      </c>
      <c r="BO121">
        <f>+Casos_PN_CORR[[#This Row],[43961]]-Casos_PN_CORR[[#This Row],[43960]]</f>
        <v>0</v>
      </c>
      <c r="BP121">
        <f>+Casos_PN_CORR[[#This Row],[43962]]-Casos_PN_CORR[[#This Row],[43961]]</f>
        <v>0</v>
      </c>
      <c r="BQ121">
        <f>+Casos_PN_CORR[[#This Row],[43963]]-Casos_PN_CORR[[#This Row],[43962]]</f>
        <v>0</v>
      </c>
      <c r="BR121">
        <f>+Casos_PN_CORR[[#This Row],[43964]]-Casos_PN_CORR[[#This Row],[43963]]</f>
        <v>0</v>
      </c>
      <c r="BS121">
        <f>+Casos_PN_CORR[[#This Row],[43965]]-Casos_PN_CORR[[#This Row],[43964]]</f>
        <v>0</v>
      </c>
      <c r="BT121">
        <f>+Casos_PN_CORR[[#This Row],[43966]]-Casos_PN_CORR[[#This Row],[43965]]</f>
        <v>0</v>
      </c>
      <c r="BU121">
        <f>+Casos_PN_CORR[[#This Row],[43967]]-Casos_PN_CORR[[#This Row],[43966]]</f>
        <v>0</v>
      </c>
      <c r="BV121">
        <f>+Casos_PN_CORR[[#This Row],[43968]]-Casos_PN_CORR[[#This Row],[43967]]</f>
        <v>0</v>
      </c>
      <c r="BW121">
        <f>+Casos_PN_CORR[[#This Row],[43969]]-Casos_PN_CORR[[#This Row],[43968]]</f>
        <v>0</v>
      </c>
      <c r="BX121">
        <f>+Casos_PN_CORR[[#This Row],[43970]]-Casos_PN_CORR[[#This Row],[43969]]</f>
        <v>0</v>
      </c>
      <c r="BY121">
        <f>+Casos_PN_CORR[[#This Row],[43971]]-Casos_PN_CORR[[#This Row],[43970]]</f>
        <v>0</v>
      </c>
      <c r="BZ121">
        <f>+Casos_PN_CORR[[#This Row],[43972]]-Casos_PN_CORR[[#This Row],[43971]]</f>
        <v>0</v>
      </c>
      <c r="CA121">
        <f>+Casos_PN_CORR[[#This Row],[43973]]-Casos_PN_CORR[[#This Row],[43972]]</f>
        <v>0</v>
      </c>
      <c r="CB121">
        <f>+Casos_PN_CORR[[#This Row],[43974]]-Casos_PN_CORR[[#This Row],[43973]]</f>
        <v>0</v>
      </c>
      <c r="CC121">
        <f>+Casos_PN_CORR[[#This Row],[43975]]-Casos_PN_CORR[[#This Row],[43974]]</f>
        <v>0</v>
      </c>
      <c r="CD121">
        <f>+Casos_PN_CORR[[#This Row],[43976]]-Casos_PN_CORR[[#This Row],[43975]]</f>
        <v>0</v>
      </c>
      <c r="CE121">
        <f>+Casos_PN_CORR[[#This Row],[43977]]-Casos_PN_CORR[[#This Row],[43976]]</f>
        <v>0</v>
      </c>
      <c r="CF121">
        <f>+Casos_PN_CORR[[#This Row],[43978]]-Casos_PN_CORR[[#This Row],[43977]]</f>
        <v>0</v>
      </c>
      <c r="CG121">
        <f>+Casos_PN_CORR[[#This Row],[43979]]-Casos_PN_CORR[[#This Row],[43978]]</f>
        <v>0</v>
      </c>
      <c r="CH121">
        <f>+Casos_PN_CORR[[#This Row],[43980]]-Casos_PN_CORR[[#This Row],[43979]]</f>
        <v>0</v>
      </c>
      <c r="CI121">
        <f>+Casos_PN_CORR[[#This Row],[43981]]-Casos_PN_CORR[[#This Row],[43980]]</f>
        <v>0</v>
      </c>
      <c r="CJ121">
        <f>+Casos_PN_CORR[[#This Row],[43982]]-Casos_PN_CORR[[#This Row],[43981]]</f>
        <v>0</v>
      </c>
      <c r="CK121">
        <f>+Casos_PN_CORR[[#This Row],[43983]]-Casos_PN_CORR[[#This Row],[43982]]</f>
        <v>0</v>
      </c>
      <c r="CL121">
        <f>+Casos_PN_CORR[[#This Row],[43984]]-Casos_PN_CORR[[#This Row],[43983]]</f>
        <v>0</v>
      </c>
      <c r="CM121">
        <f>+Casos_PN_CORR[[#This Row],[43985]]-Casos_PN_CORR[[#This Row],[43984]]</f>
        <v>0</v>
      </c>
      <c r="CN121">
        <f>+Casos_PN_CORR[[#This Row],[43986]]-Casos_PN_CORR[[#This Row],[43985]]</f>
        <v>0</v>
      </c>
      <c r="CO121">
        <f>+Casos_PN_CORR[[#This Row],[43987]]-Casos_PN_CORR[[#This Row],[43986]]</f>
        <v>8</v>
      </c>
      <c r="CP121">
        <f>+Casos_PN_CORR[[#This Row],[43988]]-Casos_PN_CORR[[#This Row],[43987]]</f>
        <v>0</v>
      </c>
      <c r="CQ121">
        <f>+Casos_PN_CORR[[#This Row],[43989]]-Casos_PN_CORR[[#This Row],[43988]]</f>
        <v>1</v>
      </c>
      <c r="CR121">
        <f>+Casos_PN_CORR[[#This Row],[43990]]-Casos_PN_CORR[[#This Row],[43989]]</f>
        <v>0</v>
      </c>
      <c r="CS121">
        <f>+Casos_PN_CORR[[#This Row],[43991]]-Casos_PN_CORR[[#This Row],[43990]]</f>
        <v>0</v>
      </c>
      <c r="CT121">
        <f>+Casos_PN_CORR[[#This Row],[43992]]-Casos_PN_CORR[[#This Row],[43991]]</f>
        <v>0</v>
      </c>
      <c r="CU121">
        <f>+Casos_PN_CORR[[#This Row],[43993]]-Casos_PN_CORR[[#This Row],[43992]]</f>
        <v>0</v>
      </c>
    </row>
    <row r="122" spans="1:99" x14ac:dyDescent="0.3">
      <c r="A122">
        <v>50103</v>
      </c>
      <c r="B122" s="2" t="s">
        <v>151</v>
      </c>
      <c r="C122" s="2" t="s">
        <v>269</v>
      </c>
      <c r="D122" s="2" t="s">
        <v>269</v>
      </c>
      <c r="E122" s="4">
        <f t="shared" si="1"/>
        <v>9</v>
      </c>
      <c r="F122">
        <f>+Casos_PN_CORR[[#This Row],[43900]]</f>
        <v>0</v>
      </c>
      <c r="G122">
        <f>+Casos_PN_CORR[[#This Row],[43901]]-Casos_PN_CORR[[#This Row],[43900]]</f>
        <v>0</v>
      </c>
      <c r="H122">
        <f>+Casos_PN_CORR[[#This Row],[43902]]-Casos_PN_CORR[[#This Row],[43901]]</f>
        <v>0</v>
      </c>
      <c r="I122">
        <f>+Casos_PN_CORR[[#This Row],[43903]]-Casos_PN_CORR[[#This Row],[43902]]</f>
        <v>0</v>
      </c>
      <c r="J122">
        <f>+Casos_PN_CORR[[#This Row],[43904]]-Casos_PN_CORR[[#This Row],[43903]]</f>
        <v>0</v>
      </c>
      <c r="K122">
        <f>+Casos_PN_CORR[[#This Row],[43905]]-Casos_PN_CORR[[#This Row],[43904]]</f>
        <v>0</v>
      </c>
      <c r="L122">
        <f>+Casos_PN_CORR[[#This Row],[43906]]-Casos_PN_CORR[[#This Row],[43905]]</f>
        <v>0</v>
      </c>
      <c r="M122">
        <f>+Casos_PN_CORR[[#This Row],[43907]]-Casos_PN_CORR[[#This Row],[43906]]</f>
        <v>0</v>
      </c>
      <c r="N122">
        <f>+Casos_PN_CORR[[#This Row],[43908]]-Casos_PN_CORR[[#This Row],[43907]]</f>
        <v>0</v>
      </c>
      <c r="O122">
        <f>+Casos_PN_CORR[[#This Row],[43909]]-Casos_PN_CORR[[#This Row],[43908]]</f>
        <v>0</v>
      </c>
      <c r="P122">
        <f>+Casos_PN_CORR[[#This Row],[43910]]-Casos_PN_CORR[[#This Row],[43909]]</f>
        <v>0</v>
      </c>
      <c r="Q122">
        <f>+Casos_PN_CORR[[#This Row],[43911]]-Casos_PN_CORR[[#This Row],[43910]]</f>
        <v>0</v>
      </c>
      <c r="R122">
        <f>+Casos_PN_CORR[[#This Row],[43912]]-Casos_PN_CORR[[#This Row],[43911]]</f>
        <v>0</v>
      </c>
      <c r="S122">
        <f>+Casos_PN_CORR[[#This Row],[43913]]-Casos_PN_CORR[[#This Row],[43912]]</f>
        <v>0</v>
      </c>
      <c r="T122">
        <f>+Casos_PN_CORR[[#This Row],[43914]]-Casos_PN_CORR[[#This Row],[43913]]</f>
        <v>0</v>
      </c>
      <c r="U122">
        <f>+Casos_PN_CORR[[#This Row],[43915]]-Casos_PN_CORR[[#This Row],[43914]]</f>
        <v>0</v>
      </c>
      <c r="V122">
        <f>+Casos_PN_CORR[[#This Row],[43916]]-Casos_PN_CORR[[#This Row],[43915]]</f>
        <v>0</v>
      </c>
      <c r="W122">
        <f>+Casos_PN_CORR[[#This Row],[43917]]-Casos_PN_CORR[[#This Row],[43916]]</f>
        <v>0</v>
      </c>
      <c r="X122">
        <f>+Casos_PN_CORR[[#This Row],[43918]]-Casos_PN_CORR[[#This Row],[43917]]</f>
        <v>0</v>
      </c>
      <c r="Y122">
        <f>+Casos_PN_CORR[[#This Row],[43919]]-Casos_PN_CORR[[#This Row],[43918]]</f>
        <v>0</v>
      </c>
      <c r="Z122">
        <f>+Casos_PN_CORR[[#This Row],[43920]]-Casos_PN_CORR[[#This Row],[43919]]</f>
        <v>0</v>
      </c>
      <c r="AA122">
        <f>+Casos_PN_CORR[[#This Row],[43921]]-Casos_PN_CORR[[#This Row],[43920]]</f>
        <v>0</v>
      </c>
      <c r="AB122">
        <f>+Casos_PN_CORR[[#This Row],[43922]]-Casos_PN_CORR[[#This Row],[43921]]</f>
        <v>0</v>
      </c>
      <c r="AC122">
        <f>+Casos_PN_CORR[[#This Row],[43923]]-Casos_PN_CORR[[#This Row],[43922]]</f>
        <v>0</v>
      </c>
      <c r="AD122">
        <f>+Casos_PN_CORR[[#This Row],[43924]]-Casos_PN_CORR[[#This Row],[43923]]</f>
        <v>0</v>
      </c>
      <c r="AE122">
        <f>+Casos_PN_CORR[[#This Row],[43925]]-Casos_PN_CORR[[#This Row],[43924]]</f>
        <v>0</v>
      </c>
      <c r="AF122">
        <f>+Casos_PN_CORR[[#This Row],[43926]]-Casos_PN_CORR[[#This Row],[43925]]</f>
        <v>0</v>
      </c>
      <c r="AG122">
        <f>+Casos_PN_CORR[[#This Row],[43927]]-Casos_PN_CORR[[#This Row],[43926]]</f>
        <v>0</v>
      </c>
      <c r="AH122">
        <f>+Casos_PN_CORR[[#This Row],[43928]]-Casos_PN_CORR[[#This Row],[43927]]</f>
        <v>0</v>
      </c>
      <c r="AI122">
        <f>+Casos_PN_CORR[[#This Row],[43929]]-Casos_PN_CORR[[#This Row],[43928]]</f>
        <v>0</v>
      </c>
      <c r="AJ122">
        <f>+Casos_PN_CORR[[#This Row],[43930]]-Casos_PN_CORR[[#This Row],[43929]]</f>
        <v>0</v>
      </c>
      <c r="AK122">
        <f>+Casos_PN_CORR[[#This Row],[43931]]-Casos_PN_CORR[[#This Row],[43930]]</f>
        <v>0</v>
      </c>
      <c r="AL122">
        <f>+Casos_PN_CORR[[#This Row],[43932]]-Casos_PN_CORR[[#This Row],[43931]]</f>
        <v>0</v>
      </c>
      <c r="AM122">
        <f>+Casos_PN_CORR[[#This Row],[43933]]-Casos_PN_CORR[[#This Row],[43932]]</f>
        <v>0</v>
      </c>
      <c r="AN122">
        <f>+Casos_PN_CORR[[#This Row],[43934]]-Casos_PN_CORR[[#This Row],[43933]]</f>
        <v>0</v>
      </c>
      <c r="AO122">
        <f>+Casos_PN_CORR[[#This Row],[43935]]-Casos_PN_CORR[[#This Row],[43934]]</f>
        <v>0</v>
      </c>
      <c r="AP122">
        <f>+Casos_PN_CORR[[#This Row],[43936]]-Casos_PN_CORR[[#This Row],[43935]]</f>
        <v>0</v>
      </c>
      <c r="AQ122">
        <f>+Casos_PN_CORR[[#This Row],[43937]]-Casos_PN_CORR[[#This Row],[43936]]</f>
        <v>0</v>
      </c>
      <c r="AR122">
        <f>+Casos_PN_CORR[[#This Row],[43938]]-Casos_PN_CORR[[#This Row],[43937]]</f>
        <v>0</v>
      </c>
      <c r="AS122">
        <f>+Casos_PN_CORR[[#This Row],[43939]]-Casos_PN_CORR[[#This Row],[43938]]</f>
        <v>0</v>
      </c>
      <c r="AT122">
        <f>+Casos_PN_CORR[[#This Row],[43940]]-Casos_PN_CORR[[#This Row],[43939]]</f>
        <v>0</v>
      </c>
      <c r="AU122">
        <f>+Casos_PN_CORR[[#This Row],[43941]]-Casos_PN_CORR[[#This Row],[43940]]</f>
        <v>0</v>
      </c>
      <c r="AV122">
        <f>+Casos_PN_CORR[[#This Row],[43942]]-Casos_PN_CORR[[#This Row],[43941]]</f>
        <v>0</v>
      </c>
      <c r="AW122">
        <f>+Casos_PN_CORR[[#This Row],[43943]]-Casos_PN_CORR[[#This Row],[43942]]</f>
        <v>0</v>
      </c>
      <c r="AX122">
        <f>+Casos_PN_CORR[[#This Row],[43944]]-Casos_PN_CORR[[#This Row],[43943]]</f>
        <v>0</v>
      </c>
      <c r="AY122">
        <f>+Casos_PN_CORR[[#This Row],[43945]]-Casos_PN_CORR[[#This Row],[43944]]</f>
        <v>0</v>
      </c>
      <c r="AZ122">
        <f>+Casos_PN_CORR[[#This Row],[43946]]-Casos_PN_CORR[[#This Row],[43945]]</f>
        <v>0</v>
      </c>
      <c r="BA122">
        <f>+Casos_PN_CORR[[#This Row],[43947]]-Casos_PN_CORR[[#This Row],[43946]]</f>
        <v>0</v>
      </c>
      <c r="BB122">
        <f>+Casos_PN_CORR[[#This Row],[43948]]-Casos_PN_CORR[[#This Row],[43947]]</f>
        <v>0</v>
      </c>
      <c r="BC122">
        <f>+Casos_PN_CORR[[#This Row],[43949]]-Casos_PN_CORR[[#This Row],[43948]]</f>
        <v>0</v>
      </c>
      <c r="BD122">
        <f>+Casos_PN_CORR[[#This Row],[43950]]-Casos_PN_CORR[[#This Row],[43949]]</f>
        <v>0</v>
      </c>
      <c r="BE122">
        <f>+Casos_PN_CORR[[#This Row],[43951]]-Casos_PN_CORR[[#This Row],[43950]]</f>
        <v>0</v>
      </c>
      <c r="BF122">
        <f>+Casos_PN_CORR[[#This Row],[43952]]-Casos_PN_CORR[[#This Row],[43951]]</f>
        <v>0</v>
      </c>
      <c r="BG122">
        <f>+Casos_PN_CORR[[#This Row],[43953]]-Casos_PN_CORR[[#This Row],[43952]]</f>
        <v>0</v>
      </c>
      <c r="BH122">
        <f>+Casos_PN_CORR[[#This Row],[43954]]-Casos_PN_CORR[[#This Row],[43953]]</f>
        <v>0</v>
      </c>
      <c r="BI122">
        <f>+Casos_PN_CORR[[#This Row],[43955]]-Casos_PN_CORR[[#This Row],[43954]]</f>
        <v>0</v>
      </c>
      <c r="BJ122">
        <f>+Casos_PN_CORR[[#This Row],[43956]]-Casos_PN_CORR[[#This Row],[43955]]</f>
        <v>0</v>
      </c>
      <c r="BK122">
        <f>+Casos_PN_CORR[[#This Row],[43957]]-Casos_PN_CORR[[#This Row],[43956]]</f>
        <v>0</v>
      </c>
      <c r="BL122">
        <f>+Casos_PN_CORR[[#This Row],[43958]]-Casos_PN_CORR[[#This Row],[43957]]</f>
        <v>0</v>
      </c>
      <c r="BM122">
        <f>+Casos_PN_CORR[[#This Row],[43959]]-Casos_PN_CORR[[#This Row],[43958]]</f>
        <v>0</v>
      </c>
      <c r="BN122">
        <f>+Casos_PN_CORR[[#This Row],[43960]]-Casos_PN_CORR[[#This Row],[43959]]</f>
        <v>0</v>
      </c>
      <c r="BO122">
        <f>+Casos_PN_CORR[[#This Row],[43961]]-Casos_PN_CORR[[#This Row],[43960]]</f>
        <v>0</v>
      </c>
      <c r="BP122">
        <f>+Casos_PN_CORR[[#This Row],[43962]]-Casos_PN_CORR[[#This Row],[43961]]</f>
        <v>0</v>
      </c>
      <c r="BQ122">
        <f>+Casos_PN_CORR[[#This Row],[43963]]-Casos_PN_CORR[[#This Row],[43962]]</f>
        <v>0</v>
      </c>
      <c r="BR122">
        <f>+Casos_PN_CORR[[#This Row],[43964]]-Casos_PN_CORR[[#This Row],[43963]]</f>
        <v>0</v>
      </c>
      <c r="BS122">
        <f>+Casos_PN_CORR[[#This Row],[43965]]-Casos_PN_CORR[[#This Row],[43964]]</f>
        <v>0</v>
      </c>
      <c r="BT122">
        <f>+Casos_PN_CORR[[#This Row],[43966]]-Casos_PN_CORR[[#This Row],[43965]]</f>
        <v>0</v>
      </c>
      <c r="BU122">
        <f>+Casos_PN_CORR[[#This Row],[43967]]-Casos_PN_CORR[[#This Row],[43966]]</f>
        <v>0</v>
      </c>
      <c r="BV122">
        <f>+Casos_PN_CORR[[#This Row],[43968]]-Casos_PN_CORR[[#This Row],[43967]]</f>
        <v>0</v>
      </c>
      <c r="BW122">
        <f>+Casos_PN_CORR[[#This Row],[43969]]-Casos_PN_CORR[[#This Row],[43968]]</f>
        <v>0</v>
      </c>
      <c r="BX122">
        <f>+Casos_PN_CORR[[#This Row],[43970]]-Casos_PN_CORR[[#This Row],[43969]]</f>
        <v>0</v>
      </c>
      <c r="BY122">
        <f>+Casos_PN_CORR[[#This Row],[43971]]-Casos_PN_CORR[[#This Row],[43970]]</f>
        <v>0</v>
      </c>
      <c r="BZ122">
        <f>+Casos_PN_CORR[[#This Row],[43972]]-Casos_PN_CORR[[#This Row],[43971]]</f>
        <v>0</v>
      </c>
      <c r="CA122">
        <f>+Casos_PN_CORR[[#This Row],[43973]]-Casos_PN_CORR[[#This Row],[43972]]</f>
        <v>0</v>
      </c>
      <c r="CB122">
        <f>+Casos_PN_CORR[[#This Row],[43974]]-Casos_PN_CORR[[#This Row],[43973]]</f>
        <v>0</v>
      </c>
      <c r="CC122">
        <f>+Casos_PN_CORR[[#This Row],[43975]]-Casos_PN_CORR[[#This Row],[43974]]</f>
        <v>0</v>
      </c>
      <c r="CD122">
        <f>+Casos_PN_CORR[[#This Row],[43976]]-Casos_PN_CORR[[#This Row],[43975]]</f>
        <v>0</v>
      </c>
      <c r="CE122">
        <f>+Casos_PN_CORR[[#This Row],[43977]]-Casos_PN_CORR[[#This Row],[43976]]</f>
        <v>0</v>
      </c>
      <c r="CF122">
        <f>+Casos_PN_CORR[[#This Row],[43978]]-Casos_PN_CORR[[#This Row],[43977]]</f>
        <v>0</v>
      </c>
      <c r="CG122">
        <f>+Casos_PN_CORR[[#This Row],[43979]]-Casos_PN_CORR[[#This Row],[43978]]</f>
        <v>0</v>
      </c>
      <c r="CH122">
        <f>+Casos_PN_CORR[[#This Row],[43980]]-Casos_PN_CORR[[#This Row],[43979]]</f>
        <v>0</v>
      </c>
      <c r="CI122">
        <f>+Casos_PN_CORR[[#This Row],[43981]]-Casos_PN_CORR[[#This Row],[43980]]</f>
        <v>0</v>
      </c>
      <c r="CJ122">
        <f>+Casos_PN_CORR[[#This Row],[43982]]-Casos_PN_CORR[[#This Row],[43981]]</f>
        <v>0</v>
      </c>
      <c r="CK122">
        <f>+Casos_PN_CORR[[#This Row],[43983]]-Casos_PN_CORR[[#This Row],[43982]]</f>
        <v>0</v>
      </c>
      <c r="CL122">
        <f>+Casos_PN_CORR[[#This Row],[43984]]-Casos_PN_CORR[[#This Row],[43983]]</f>
        <v>0</v>
      </c>
      <c r="CM122">
        <f>+Casos_PN_CORR[[#This Row],[43985]]-Casos_PN_CORR[[#This Row],[43984]]</f>
        <v>0</v>
      </c>
      <c r="CN122">
        <f>+Casos_PN_CORR[[#This Row],[43986]]-Casos_PN_CORR[[#This Row],[43985]]</f>
        <v>0</v>
      </c>
      <c r="CO122">
        <f>+Casos_PN_CORR[[#This Row],[43987]]-Casos_PN_CORR[[#This Row],[43986]]</f>
        <v>7</v>
      </c>
      <c r="CP122">
        <f>+Casos_PN_CORR[[#This Row],[43988]]-Casos_PN_CORR[[#This Row],[43987]]</f>
        <v>0</v>
      </c>
      <c r="CQ122">
        <f>+Casos_PN_CORR[[#This Row],[43989]]-Casos_PN_CORR[[#This Row],[43988]]</f>
        <v>0</v>
      </c>
      <c r="CR122">
        <f>+Casos_PN_CORR[[#This Row],[43990]]-Casos_PN_CORR[[#This Row],[43989]]</f>
        <v>0</v>
      </c>
      <c r="CS122">
        <f>+Casos_PN_CORR[[#This Row],[43991]]-Casos_PN_CORR[[#This Row],[43990]]</f>
        <v>1</v>
      </c>
      <c r="CT122">
        <f>+Casos_PN_CORR[[#This Row],[43992]]-Casos_PN_CORR[[#This Row],[43991]]</f>
        <v>0</v>
      </c>
      <c r="CU122">
        <f>+Casos_PN_CORR[[#This Row],[43993]]-Casos_PN_CORR[[#This Row],[43992]]</f>
        <v>1</v>
      </c>
    </row>
    <row r="123" spans="1:99" x14ac:dyDescent="0.3">
      <c r="A123">
        <v>60202</v>
      </c>
      <c r="B123" s="2" t="s">
        <v>158</v>
      </c>
      <c r="C123" s="2" t="s">
        <v>350</v>
      </c>
      <c r="D123" s="2" t="s">
        <v>134</v>
      </c>
      <c r="E123" s="4">
        <f t="shared" si="1"/>
        <v>9</v>
      </c>
      <c r="F123">
        <f>+Casos_PN_CORR[[#This Row],[43900]]</f>
        <v>0</v>
      </c>
      <c r="G123">
        <f>+Casos_PN_CORR[[#This Row],[43901]]-Casos_PN_CORR[[#This Row],[43900]]</f>
        <v>0</v>
      </c>
      <c r="H123">
        <f>+Casos_PN_CORR[[#This Row],[43902]]-Casos_PN_CORR[[#This Row],[43901]]</f>
        <v>0</v>
      </c>
      <c r="I123">
        <f>+Casos_PN_CORR[[#This Row],[43903]]-Casos_PN_CORR[[#This Row],[43902]]</f>
        <v>0</v>
      </c>
      <c r="J123">
        <f>+Casos_PN_CORR[[#This Row],[43904]]-Casos_PN_CORR[[#This Row],[43903]]</f>
        <v>0</v>
      </c>
      <c r="K123">
        <f>+Casos_PN_CORR[[#This Row],[43905]]-Casos_PN_CORR[[#This Row],[43904]]</f>
        <v>0</v>
      </c>
      <c r="L123">
        <f>+Casos_PN_CORR[[#This Row],[43906]]-Casos_PN_CORR[[#This Row],[43905]]</f>
        <v>0</v>
      </c>
      <c r="M123">
        <f>+Casos_PN_CORR[[#This Row],[43907]]-Casos_PN_CORR[[#This Row],[43906]]</f>
        <v>0</v>
      </c>
      <c r="N123">
        <f>+Casos_PN_CORR[[#This Row],[43908]]-Casos_PN_CORR[[#This Row],[43907]]</f>
        <v>0</v>
      </c>
      <c r="O123">
        <f>+Casos_PN_CORR[[#This Row],[43909]]-Casos_PN_CORR[[#This Row],[43908]]</f>
        <v>0</v>
      </c>
      <c r="P123">
        <f>+Casos_PN_CORR[[#This Row],[43910]]-Casos_PN_CORR[[#This Row],[43909]]</f>
        <v>0</v>
      </c>
      <c r="Q123">
        <f>+Casos_PN_CORR[[#This Row],[43911]]-Casos_PN_CORR[[#This Row],[43910]]</f>
        <v>0</v>
      </c>
      <c r="R123">
        <f>+Casos_PN_CORR[[#This Row],[43912]]-Casos_PN_CORR[[#This Row],[43911]]</f>
        <v>0</v>
      </c>
      <c r="S123">
        <f>+Casos_PN_CORR[[#This Row],[43913]]-Casos_PN_CORR[[#This Row],[43912]]</f>
        <v>0</v>
      </c>
      <c r="T123">
        <f>+Casos_PN_CORR[[#This Row],[43914]]-Casos_PN_CORR[[#This Row],[43913]]</f>
        <v>0</v>
      </c>
      <c r="U123">
        <f>+Casos_PN_CORR[[#This Row],[43915]]-Casos_PN_CORR[[#This Row],[43914]]</f>
        <v>0</v>
      </c>
      <c r="V123">
        <f>+Casos_PN_CORR[[#This Row],[43916]]-Casos_PN_CORR[[#This Row],[43915]]</f>
        <v>0</v>
      </c>
      <c r="W123">
        <f>+Casos_PN_CORR[[#This Row],[43917]]-Casos_PN_CORR[[#This Row],[43916]]</f>
        <v>0</v>
      </c>
      <c r="X123">
        <f>+Casos_PN_CORR[[#This Row],[43918]]-Casos_PN_CORR[[#This Row],[43917]]</f>
        <v>0</v>
      </c>
      <c r="Y123">
        <f>+Casos_PN_CORR[[#This Row],[43919]]-Casos_PN_CORR[[#This Row],[43918]]</f>
        <v>0</v>
      </c>
      <c r="Z123">
        <f>+Casos_PN_CORR[[#This Row],[43920]]-Casos_PN_CORR[[#This Row],[43919]]</f>
        <v>0</v>
      </c>
      <c r="AA123">
        <f>+Casos_PN_CORR[[#This Row],[43921]]-Casos_PN_CORR[[#This Row],[43920]]</f>
        <v>0</v>
      </c>
      <c r="AB123">
        <f>+Casos_PN_CORR[[#This Row],[43922]]-Casos_PN_CORR[[#This Row],[43921]]</f>
        <v>0</v>
      </c>
      <c r="AC123">
        <f>+Casos_PN_CORR[[#This Row],[43923]]-Casos_PN_CORR[[#This Row],[43922]]</f>
        <v>0</v>
      </c>
      <c r="AD123">
        <f>+Casos_PN_CORR[[#This Row],[43924]]-Casos_PN_CORR[[#This Row],[43923]]</f>
        <v>0</v>
      </c>
      <c r="AE123">
        <f>+Casos_PN_CORR[[#This Row],[43925]]-Casos_PN_CORR[[#This Row],[43924]]</f>
        <v>0</v>
      </c>
      <c r="AF123">
        <f>+Casos_PN_CORR[[#This Row],[43926]]-Casos_PN_CORR[[#This Row],[43925]]</f>
        <v>0</v>
      </c>
      <c r="AG123">
        <f>+Casos_PN_CORR[[#This Row],[43927]]-Casos_PN_CORR[[#This Row],[43926]]</f>
        <v>0</v>
      </c>
      <c r="AH123">
        <f>+Casos_PN_CORR[[#This Row],[43928]]-Casos_PN_CORR[[#This Row],[43927]]</f>
        <v>0</v>
      </c>
      <c r="AI123">
        <f>+Casos_PN_CORR[[#This Row],[43929]]-Casos_PN_CORR[[#This Row],[43928]]</f>
        <v>0</v>
      </c>
      <c r="AJ123">
        <f>+Casos_PN_CORR[[#This Row],[43930]]-Casos_PN_CORR[[#This Row],[43929]]</f>
        <v>0</v>
      </c>
      <c r="AK123">
        <f>+Casos_PN_CORR[[#This Row],[43931]]-Casos_PN_CORR[[#This Row],[43930]]</f>
        <v>0</v>
      </c>
      <c r="AL123">
        <f>+Casos_PN_CORR[[#This Row],[43932]]-Casos_PN_CORR[[#This Row],[43931]]</f>
        <v>0</v>
      </c>
      <c r="AM123">
        <f>+Casos_PN_CORR[[#This Row],[43933]]-Casos_PN_CORR[[#This Row],[43932]]</f>
        <v>0</v>
      </c>
      <c r="AN123">
        <f>+Casos_PN_CORR[[#This Row],[43934]]-Casos_PN_CORR[[#This Row],[43933]]</f>
        <v>0</v>
      </c>
      <c r="AO123">
        <f>+Casos_PN_CORR[[#This Row],[43935]]-Casos_PN_CORR[[#This Row],[43934]]</f>
        <v>0</v>
      </c>
      <c r="AP123">
        <f>+Casos_PN_CORR[[#This Row],[43936]]-Casos_PN_CORR[[#This Row],[43935]]</f>
        <v>0</v>
      </c>
      <c r="AQ123">
        <f>+Casos_PN_CORR[[#This Row],[43937]]-Casos_PN_CORR[[#This Row],[43936]]</f>
        <v>0</v>
      </c>
      <c r="AR123">
        <f>+Casos_PN_CORR[[#This Row],[43938]]-Casos_PN_CORR[[#This Row],[43937]]</f>
        <v>0</v>
      </c>
      <c r="AS123">
        <f>+Casos_PN_CORR[[#This Row],[43939]]-Casos_PN_CORR[[#This Row],[43938]]</f>
        <v>0</v>
      </c>
      <c r="AT123">
        <f>+Casos_PN_CORR[[#This Row],[43940]]-Casos_PN_CORR[[#This Row],[43939]]</f>
        <v>0</v>
      </c>
      <c r="AU123">
        <f>+Casos_PN_CORR[[#This Row],[43941]]-Casos_PN_CORR[[#This Row],[43940]]</f>
        <v>0</v>
      </c>
      <c r="AV123">
        <f>+Casos_PN_CORR[[#This Row],[43942]]-Casos_PN_CORR[[#This Row],[43941]]</f>
        <v>0</v>
      </c>
      <c r="AW123">
        <f>+Casos_PN_CORR[[#This Row],[43943]]-Casos_PN_CORR[[#This Row],[43942]]</f>
        <v>0</v>
      </c>
      <c r="AX123">
        <f>+Casos_PN_CORR[[#This Row],[43944]]-Casos_PN_CORR[[#This Row],[43943]]</f>
        <v>0</v>
      </c>
      <c r="AY123">
        <f>+Casos_PN_CORR[[#This Row],[43945]]-Casos_PN_CORR[[#This Row],[43944]]</f>
        <v>0</v>
      </c>
      <c r="AZ123">
        <f>+Casos_PN_CORR[[#This Row],[43946]]-Casos_PN_CORR[[#This Row],[43945]]</f>
        <v>0</v>
      </c>
      <c r="BA123">
        <f>+Casos_PN_CORR[[#This Row],[43947]]-Casos_PN_CORR[[#This Row],[43946]]</f>
        <v>0</v>
      </c>
      <c r="BB123">
        <f>+Casos_PN_CORR[[#This Row],[43948]]-Casos_PN_CORR[[#This Row],[43947]]</f>
        <v>0</v>
      </c>
      <c r="BC123">
        <f>+Casos_PN_CORR[[#This Row],[43949]]-Casos_PN_CORR[[#This Row],[43948]]</f>
        <v>0</v>
      </c>
      <c r="BD123">
        <f>+Casos_PN_CORR[[#This Row],[43950]]-Casos_PN_CORR[[#This Row],[43949]]</f>
        <v>0</v>
      </c>
      <c r="BE123">
        <f>+Casos_PN_CORR[[#This Row],[43951]]-Casos_PN_CORR[[#This Row],[43950]]</f>
        <v>0</v>
      </c>
      <c r="BF123">
        <f>+Casos_PN_CORR[[#This Row],[43952]]-Casos_PN_CORR[[#This Row],[43951]]</f>
        <v>0</v>
      </c>
      <c r="BG123">
        <f>+Casos_PN_CORR[[#This Row],[43953]]-Casos_PN_CORR[[#This Row],[43952]]</f>
        <v>0</v>
      </c>
      <c r="BH123">
        <f>+Casos_PN_CORR[[#This Row],[43954]]-Casos_PN_CORR[[#This Row],[43953]]</f>
        <v>0</v>
      </c>
      <c r="BI123">
        <f>+Casos_PN_CORR[[#This Row],[43955]]-Casos_PN_CORR[[#This Row],[43954]]</f>
        <v>0</v>
      </c>
      <c r="BJ123">
        <f>+Casos_PN_CORR[[#This Row],[43956]]-Casos_PN_CORR[[#This Row],[43955]]</f>
        <v>0</v>
      </c>
      <c r="BK123">
        <f>+Casos_PN_CORR[[#This Row],[43957]]-Casos_PN_CORR[[#This Row],[43956]]</f>
        <v>0</v>
      </c>
      <c r="BL123">
        <f>+Casos_PN_CORR[[#This Row],[43958]]-Casos_PN_CORR[[#This Row],[43957]]</f>
        <v>0</v>
      </c>
      <c r="BM123">
        <f>+Casos_PN_CORR[[#This Row],[43959]]-Casos_PN_CORR[[#This Row],[43958]]</f>
        <v>0</v>
      </c>
      <c r="BN123">
        <f>+Casos_PN_CORR[[#This Row],[43960]]-Casos_PN_CORR[[#This Row],[43959]]</f>
        <v>0</v>
      </c>
      <c r="BO123">
        <f>+Casos_PN_CORR[[#This Row],[43961]]-Casos_PN_CORR[[#This Row],[43960]]</f>
        <v>0</v>
      </c>
      <c r="BP123">
        <f>+Casos_PN_CORR[[#This Row],[43962]]-Casos_PN_CORR[[#This Row],[43961]]</f>
        <v>0</v>
      </c>
      <c r="BQ123">
        <f>+Casos_PN_CORR[[#This Row],[43963]]-Casos_PN_CORR[[#This Row],[43962]]</f>
        <v>0</v>
      </c>
      <c r="BR123">
        <f>+Casos_PN_CORR[[#This Row],[43964]]-Casos_PN_CORR[[#This Row],[43963]]</f>
        <v>0</v>
      </c>
      <c r="BS123">
        <f>+Casos_PN_CORR[[#This Row],[43965]]-Casos_PN_CORR[[#This Row],[43964]]</f>
        <v>0</v>
      </c>
      <c r="BT123">
        <f>+Casos_PN_CORR[[#This Row],[43966]]-Casos_PN_CORR[[#This Row],[43965]]</f>
        <v>0</v>
      </c>
      <c r="BU123">
        <f>+Casos_PN_CORR[[#This Row],[43967]]-Casos_PN_CORR[[#This Row],[43966]]</f>
        <v>0</v>
      </c>
      <c r="BV123">
        <f>+Casos_PN_CORR[[#This Row],[43968]]-Casos_PN_CORR[[#This Row],[43967]]</f>
        <v>0</v>
      </c>
      <c r="BW123">
        <f>+Casos_PN_CORR[[#This Row],[43969]]-Casos_PN_CORR[[#This Row],[43968]]</f>
        <v>0</v>
      </c>
      <c r="BX123">
        <f>+Casos_PN_CORR[[#This Row],[43970]]-Casos_PN_CORR[[#This Row],[43969]]</f>
        <v>0</v>
      </c>
      <c r="BY123">
        <f>+Casos_PN_CORR[[#This Row],[43971]]-Casos_PN_CORR[[#This Row],[43970]]</f>
        <v>0</v>
      </c>
      <c r="BZ123">
        <f>+Casos_PN_CORR[[#This Row],[43972]]-Casos_PN_CORR[[#This Row],[43971]]</f>
        <v>0</v>
      </c>
      <c r="CA123">
        <f>+Casos_PN_CORR[[#This Row],[43973]]-Casos_PN_CORR[[#This Row],[43972]]</f>
        <v>0</v>
      </c>
      <c r="CB123">
        <f>+Casos_PN_CORR[[#This Row],[43974]]-Casos_PN_CORR[[#This Row],[43973]]</f>
        <v>0</v>
      </c>
      <c r="CC123">
        <f>+Casos_PN_CORR[[#This Row],[43975]]-Casos_PN_CORR[[#This Row],[43974]]</f>
        <v>0</v>
      </c>
      <c r="CD123">
        <f>+Casos_PN_CORR[[#This Row],[43976]]-Casos_PN_CORR[[#This Row],[43975]]</f>
        <v>0</v>
      </c>
      <c r="CE123">
        <f>+Casos_PN_CORR[[#This Row],[43977]]-Casos_PN_CORR[[#This Row],[43976]]</f>
        <v>0</v>
      </c>
      <c r="CF123">
        <f>+Casos_PN_CORR[[#This Row],[43978]]-Casos_PN_CORR[[#This Row],[43977]]</f>
        <v>0</v>
      </c>
      <c r="CG123">
        <f>+Casos_PN_CORR[[#This Row],[43979]]-Casos_PN_CORR[[#This Row],[43978]]</f>
        <v>0</v>
      </c>
      <c r="CH123">
        <f>+Casos_PN_CORR[[#This Row],[43980]]-Casos_PN_CORR[[#This Row],[43979]]</f>
        <v>0</v>
      </c>
      <c r="CI123">
        <f>+Casos_PN_CORR[[#This Row],[43981]]-Casos_PN_CORR[[#This Row],[43980]]</f>
        <v>0</v>
      </c>
      <c r="CJ123">
        <f>+Casos_PN_CORR[[#This Row],[43982]]-Casos_PN_CORR[[#This Row],[43981]]</f>
        <v>0</v>
      </c>
      <c r="CK123">
        <f>+Casos_PN_CORR[[#This Row],[43983]]-Casos_PN_CORR[[#This Row],[43982]]</f>
        <v>0</v>
      </c>
      <c r="CL123">
        <f>+Casos_PN_CORR[[#This Row],[43984]]-Casos_PN_CORR[[#This Row],[43983]]</f>
        <v>0</v>
      </c>
      <c r="CM123">
        <f>+Casos_PN_CORR[[#This Row],[43985]]-Casos_PN_CORR[[#This Row],[43984]]</f>
        <v>0</v>
      </c>
      <c r="CN123">
        <f>+Casos_PN_CORR[[#This Row],[43986]]-Casos_PN_CORR[[#This Row],[43985]]</f>
        <v>0</v>
      </c>
      <c r="CO123">
        <f>+Casos_PN_CORR[[#This Row],[43987]]-Casos_PN_CORR[[#This Row],[43986]]</f>
        <v>6</v>
      </c>
      <c r="CP123">
        <f>+Casos_PN_CORR[[#This Row],[43988]]-Casos_PN_CORR[[#This Row],[43987]]</f>
        <v>0</v>
      </c>
      <c r="CQ123">
        <f>+Casos_PN_CORR[[#This Row],[43989]]-Casos_PN_CORR[[#This Row],[43988]]</f>
        <v>0</v>
      </c>
      <c r="CR123">
        <f>+Casos_PN_CORR[[#This Row],[43990]]-Casos_PN_CORR[[#This Row],[43989]]</f>
        <v>0</v>
      </c>
      <c r="CS123">
        <f>+Casos_PN_CORR[[#This Row],[43991]]-Casos_PN_CORR[[#This Row],[43990]]</f>
        <v>2</v>
      </c>
      <c r="CT123">
        <f>+Casos_PN_CORR[[#This Row],[43992]]-Casos_PN_CORR[[#This Row],[43991]]</f>
        <v>0</v>
      </c>
      <c r="CU123">
        <f>+Casos_PN_CORR[[#This Row],[43993]]-Casos_PN_CORR[[#This Row],[43992]]</f>
        <v>1</v>
      </c>
    </row>
    <row r="124" spans="1:99" x14ac:dyDescent="0.3">
      <c r="A124">
        <v>80501</v>
      </c>
      <c r="B124" s="2" t="s">
        <v>99</v>
      </c>
      <c r="C124" s="2" t="s">
        <v>134</v>
      </c>
      <c r="D124" s="2" t="s">
        <v>135</v>
      </c>
      <c r="E124" s="4">
        <f t="shared" si="1"/>
        <v>9</v>
      </c>
      <c r="F124">
        <f>+Casos_PN_CORR[[#This Row],[43900]]</f>
        <v>0</v>
      </c>
      <c r="G124">
        <f>+Casos_PN_CORR[[#This Row],[43901]]-Casos_PN_CORR[[#This Row],[43900]]</f>
        <v>0</v>
      </c>
      <c r="H124">
        <f>+Casos_PN_CORR[[#This Row],[43902]]-Casos_PN_CORR[[#This Row],[43901]]</f>
        <v>0</v>
      </c>
      <c r="I124">
        <f>+Casos_PN_CORR[[#This Row],[43903]]-Casos_PN_CORR[[#This Row],[43902]]</f>
        <v>0</v>
      </c>
      <c r="J124">
        <f>+Casos_PN_CORR[[#This Row],[43904]]-Casos_PN_CORR[[#This Row],[43903]]</f>
        <v>0</v>
      </c>
      <c r="K124">
        <f>+Casos_PN_CORR[[#This Row],[43905]]-Casos_PN_CORR[[#This Row],[43904]]</f>
        <v>0</v>
      </c>
      <c r="L124">
        <f>+Casos_PN_CORR[[#This Row],[43906]]-Casos_PN_CORR[[#This Row],[43905]]</f>
        <v>0</v>
      </c>
      <c r="M124">
        <f>+Casos_PN_CORR[[#This Row],[43907]]-Casos_PN_CORR[[#This Row],[43906]]</f>
        <v>0</v>
      </c>
      <c r="N124">
        <f>+Casos_PN_CORR[[#This Row],[43908]]-Casos_PN_CORR[[#This Row],[43907]]</f>
        <v>0</v>
      </c>
      <c r="O124">
        <f>+Casos_PN_CORR[[#This Row],[43909]]-Casos_PN_CORR[[#This Row],[43908]]</f>
        <v>0</v>
      </c>
      <c r="P124">
        <f>+Casos_PN_CORR[[#This Row],[43910]]-Casos_PN_CORR[[#This Row],[43909]]</f>
        <v>0</v>
      </c>
      <c r="Q124">
        <f>+Casos_PN_CORR[[#This Row],[43911]]-Casos_PN_CORR[[#This Row],[43910]]</f>
        <v>0</v>
      </c>
      <c r="R124">
        <f>+Casos_PN_CORR[[#This Row],[43912]]-Casos_PN_CORR[[#This Row],[43911]]</f>
        <v>0</v>
      </c>
      <c r="S124">
        <f>+Casos_PN_CORR[[#This Row],[43913]]-Casos_PN_CORR[[#This Row],[43912]]</f>
        <v>0</v>
      </c>
      <c r="T124">
        <f>+Casos_PN_CORR[[#This Row],[43914]]-Casos_PN_CORR[[#This Row],[43913]]</f>
        <v>0</v>
      </c>
      <c r="U124">
        <f>+Casos_PN_CORR[[#This Row],[43915]]-Casos_PN_CORR[[#This Row],[43914]]</f>
        <v>0</v>
      </c>
      <c r="V124">
        <f>+Casos_PN_CORR[[#This Row],[43916]]-Casos_PN_CORR[[#This Row],[43915]]</f>
        <v>0</v>
      </c>
      <c r="W124">
        <f>+Casos_PN_CORR[[#This Row],[43917]]-Casos_PN_CORR[[#This Row],[43916]]</f>
        <v>0</v>
      </c>
      <c r="X124">
        <f>+Casos_PN_CORR[[#This Row],[43918]]-Casos_PN_CORR[[#This Row],[43917]]</f>
        <v>0</v>
      </c>
      <c r="Y124">
        <f>+Casos_PN_CORR[[#This Row],[43919]]-Casos_PN_CORR[[#This Row],[43918]]</f>
        <v>0</v>
      </c>
      <c r="Z124">
        <f>+Casos_PN_CORR[[#This Row],[43920]]-Casos_PN_CORR[[#This Row],[43919]]</f>
        <v>0</v>
      </c>
      <c r="AA124">
        <f>+Casos_PN_CORR[[#This Row],[43921]]-Casos_PN_CORR[[#This Row],[43920]]</f>
        <v>0</v>
      </c>
      <c r="AB124">
        <f>+Casos_PN_CORR[[#This Row],[43922]]-Casos_PN_CORR[[#This Row],[43921]]</f>
        <v>0</v>
      </c>
      <c r="AC124">
        <f>+Casos_PN_CORR[[#This Row],[43923]]-Casos_PN_CORR[[#This Row],[43922]]</f>
        <v>0</v>
      </c>
      <c r="AD124">
        <f>+Casos_PN_CORR[[#This Row],[43924]]-Casos_PN_CORR[[#This Row],[43923]]</f>
        <v>0</v>
      </c>
      <c r="AE124">
        <f>+Casos_PN_CORR[[#This Row],[43925]]-Casos_PN_CORR[[#This Row],[43924]]</f>
        <v>0</v>
      </c>
      <c r="AF124">
        <f>+Casos_PN_CORR[[#This Row],[43926]]-Casos_PN_CORR[[#This Row],[43925]]</f>
        <v>0</v>
      </c>
      <c r="AG124">
        <f>+Casos_PN_CORR[[#This Row],[43927]]-Casos_PN_CORR[[#This Row],[43926]]</f>
        <v>0</v>
      </c>
      <c r="AH124">
        <f>+Casos_PN_CORR[[#This Row],[43928]]-Casos_PN_CORR[[#This Row],[43927]]</f>
        <v>0</v>
      </c>
      <c r="AI124">
        <f>+Casos_PN_CORR[[#This Row],[43929]]-Casos_PN_CORR[[#This Row],[43928]]</f>
        <v>0</v>
      </c>
      <c r="AJ124">
        <f>+Casos_PN_CORR[[#This Row],[43930]]-Casos_PN_CORR[[#This Row],[43929]]</f>
        <v>0</v>
      </c>
      <c r="AK124">
        <f>+Casos_PN_CORR[[#This Row],[43931]]-Casos_PN_CORR[[#This Row],[43930]]</f>
        <v>0</v>
      </c>
      <c r="AL124">
        <f>+Casos_PN_CORR[[#This Row],[43932]]-Casos_PN_CORR[[#This Row],[43931]]</f>
        <v>0</v>
      </c>
      <c r="AM124">
        <f>+Casos_PN_CORR[[#This Row],[43933]]-Casos_PN_CORR[[#This Row],[43932]]</f>
        <v>0</v>
      </c>
      <c r="AN124">
        <f>+Casos_PN_CORR[[#This Row],[43934]]-Casos_PN_CORR[[#This Row],[43933]]</f>
        <v>0</v>
      </c>
      <c r="AO124">
        <f>+Casos_PN_CORR[[#This Row],[43935]]-Casos_PN_CORR[[#This Row],[43934]]</f>
        <v>0</v>
      </c>
      <c r="AP124">
        <f>+Casos_PN_CORR[[#This Row],[43936]]-Casos_PN_CORR[[#This Row],[43935]]</f>
        <v>0</v>
      </c>
      <c r="AQ124">
        <f>+Casos_PN_CORR[[#This Row],[43937]]-Casos_PN_CORR[[#This Row],[43936]]</f>
        <v>0</v>
      </c>
      <c r="AR124">
        <f>+Casos_PN_CORR[[#This Row],[43938]]-Casos_PN_CORR[[#This Row],[43937]]</f>
        <v>0</v>
      </c>
      <c r="AS124">
        <f>+Casos_PN_CORR[[#This Row],[43939]]-Casos_PN_CORR[[#This Row],[43938]]</f>
        <v>0</v>
      </c>
      <c r="AT124">
        <f>+Casos_PN_CORR[[#This Row],[43940]]-Casos_PN_CORR[[#This Row],[43939]]</f>
        <v>0</v>
      </c>
      <c r="AU124">
        <f>+Casos_PN_CORR[[#This Row],[43941]]-Casos_PN_CORR[[#This Row],[43940]]</f>
        <v>0</v>
      </c>
      <c r="AV124">
        <f>+Casos_PN_CORR[[#This Row],[43942]]-Casos_PN_CORR[[#This Row],[43941]]</f>
        <v>0</v>
      </c>
      <c r="AW124">
        <f>+Casos_PN_CORR[[#This Row],[43943]]-Casos_PN_CORR[[#This Row],[43942]]</f>
        <v>0</v>
      </c>
      <c r="AX124">
        <f>+Casos_PN_CORR[[#This Row],[43944]]-Casos_PN_CORR[[#This Row],[43943]]</f>
        <v>0</v>
      </c>
      <c r="AY124">
        <f>+Casos_PN_CORR[[#This Row],[43945]]-Casos_PN_CORR[[#This Row],[43944]]</f>
        <v>0</v>
      </c>
      <c r="AZ124">
        <f>+Casos_PN_CORR[[#This Row],[43946]]-Casos_PN_CORR[[#This Row],[43945]]</f>
        <v>0</v>
      </c>
      <c r="BA124">
        <f>+Casos_PN_CORR[[#This Row],[43947]]-Casos_PN_CORR[[#This Row],[43946]]</f>
        <v>0</v>
      </c>
      <c r="BB124">
        <f>+Casos_PN_CORR[[#This Row],[43948]]-Casos_PN_CORR[[#This Row],[43947]]</f>
        <v>0</v>
      </c>
      <c r="BC124">
        <f>+Casos_PN_CORR[[#This Row],[43949]]-Casos_PN_CORR[[#This Row],[43948]]</f>
        <v>0</v>
      </c>
      <c r="BD124">
        <f>+Casos_PN_CORR[[#This Row],[43950]]-Casos_PN_CORR[[#This Row],[43949]]</f>
        <v>0</v>
      </c>
      <c r="BE124">
        <f>+Casos_PN_CORR[[#This Row],[43951]]-Casos_PN_CORR[[#This Row],[43950]]</f>
        <v>0</v>
      </c>
      <c r="BF124">
        <f>+Casos_PN_CORR[[#This Row],[43952]]-Casos_PN_CORR[[#This Row],[43951]]</f>
        <v>0</v>
      </c>
      <c r="BG124">
        <f>+Casos_PN_CORR[[#This Row],[43953]]-Casos_PN_CORR[[#This Row],[43952]]</f>
        <v>0</v>
      </c>
      <c r="BH124">
        <f>+Casos_PN_CORR[[#This Row],[43954]]-Casos_PN_CORR[[#This Row],[43953]]</f>
        <v>0</v>
      </c>
      <c r="BI124">
        <f>+Casos_PN_CORR[[#This Row],[43955]]-Casos_PN_CORR[[#This Row],[43954]]</f>
        <v>0</v>
      </c>
      <c r="BJ124">
        <f>+Casos_PN_CORR[[#This Row],[43956]]-Casos_PN_CORR[[#This Row],[43955]]</f>
        <v>0</v>
      </c>
      <c r="BK124">
        <f>+Casos_PN_CORR[[#This Row],[43957]]-Casos_PN_CORR[[#This Row],[43956]]</f>
        <v>0</v>
      </c>
      <c r="BL124">
        <f>+Casos_PN_CORR[[#This Row],[43958]]-Casos_PN_CORR[[#This Row],[43957]]</f>
        <v>0</v>
      </c>
      <c r="BM124">
        <f>+Casos_PN_CORR[[#This Row],[43959]]-Casos_PN_CORR[[#This Row],[43958]]</f>
        <v>0</v>
      </c>
      <c r="BN124">
        <f>+Casos_PN_CORR[[#This Row],[43960]]-Casos_PN_CORR[[#This Row],[43959]]</f>
        <v>0</v>
      </c>
      <c r="BO124">
        <f>+Casos_PN_CORR[[#This Row],[43961]]-Casos_PN_CORR[[#This Row],[43960]]</f>
        <v>0</v>
      </c>
      <c r="BP124">
        <f>+Casos_PN_CORR[[#This Row],[43962]]-Casos_PN_CORR[[#This Row],[43961]]</f>
        <v>0</v>
      </c>
      <c r="BQ124">
        <f>+Casos_PN_CORR[[#This Row],[43963]]-Casos_PN_CORR[[#This Row],[43962]]</f>
        <v>0</v>
      </c>
      <c r="BR124">
        <f>+Casos_PN_CORR[[#This Row],[43964]]-Casos_PN_CORR[[#This Row],[43963]]</f>
        <v>0</v>
      </c>
      <c r="BS124">
        <f>+Casos_PN_CORR[[#This Row],[43965]]-Casos_PN_CORR[[#This Row],[43964]]</f>
        <v>0</v>
      </c>
      <c r="BT124">
        <f>+Casos_PN_CORR[[#This Row],[43966]]-Casos_PN_CORR[[#This Row],[43965]]</f>
        <v>0</v>
      </c>
      <c r="BU124">
        <f>+Casos_PN_CORR[[#This Row],[43967]]-Casos_PN_CORR[[#This Row],[43966]]</f>
        <v>0</v>
      </c>
      <c r="BV124">
        <f>+Casos_PN_CORR[[#This Row],[43968]]-Casos_PN_CORR[[#This Row],[43967]]</f>
        <v>0</v>
      </c>
      <c r="BW124">
        <f>+Casos_PN_CORR[[#This Row],[43969]]-Casos_PN_CORR[[#This Row],[43968]]</f>
        <v>0</v>
      </c>
      <c r="BX124">
        <f>+Casos_PN_CORR[[#This Row],[43970]]-Casos_PN_CORR[[#This Row],[43969]]</f>
        <v>0</v>
      </c>
      <c r="BY124">
        <f>+Casos_PN_CORR[[#This Row],[43971]]-Casos_PN_CORR[[#This Row],[43970]]</f>
        <v>0</v>
      </c>
      <c r="BZ124">
        <f>+Casos_PN_CORR[[#This Row],[43972]]-Casos_PN_CORR[[#This Row],[43971]]</f>
        <v>0</v>
      </c>
      <c r="CA124">
        <f>+Casos_PN_CORR[[#This Row],[43973]]-Casos_PN_CORR[[#This Row],[43972]]</f>
        <v>0</v>
      </c>
      <c r="CB124">
        <f>+Casos_PN_CORR[[#This Row],[43974]]-Casos_PN_CORR[[#This Row],[43973]]</f>
        <v>0</v>
      </c>
      <c r="CC124">
        <f>+Casos_PN_CORR[[#This Row],[43975]]-Casos_PN_CORR[[#This Row],[43974]]</f>
        <v>0</v>
      </c>
      <c r="CD124">
        <f>+Casos_PN_CORR[[#This Row],[43976]]-Casos_PN_CORR[[#This Row],[43975]]</f>
        <v>0</v>
      </c>
      <c r="CE124">
        <f>+Casos_PN_CORR[[#This Row],[43977]]-Casos_PN_CORR[[#This Row],[43976]]</f>
        <v>0</v>
      </c>
      <c r="CF124">
        <f>+Casos_PN_CORR[[#This Row],[43978]]-Casos_PN_CORR[[#This Row],[43977]]</f>
        <v>0</v>
      </c>
      <c r="CG124">
        <f>+Casos_PN_CORR[[#This Row],[43979]]-Casos_PN_CORR[[#This Row],[43978]]</f>
        <v>0</v>
      </c>
      <c r="CH124">
        <f>+Casos_PN_CORR[[#This Row],[43980]]-Casos_PN_CORR[[#This Row],[43979]]</f>
        <v>0</v>
      </c>
      <c r="CI124">
        <f>+Casos_PN_CORR[[#This Row],[43981]]-Casos_PN_CORR[[#This Row],[43980]]</f>
        <v>0</v>
      </c>
      <c r="CJ124">
        <f>+Casos_PN_CORR[[#This Row],[43982]]-Casos_PN_CORR[[#This Row],[43981]]</f>
        <v>0</v>
      </c>
      <c r="CK124">
        <f>+Casos_PN_CORR[[#This Row],[43983]]-Casos_PN_CORR[[#This Row],[43982]]</f>
        <v>0</v>
      </c>
      <c r="CL124">
        <f>+Casos_PN_CORR[[#This Row],[43984]]-Casos_PN_CORR[[#This Row],[43983]]</f>
        <v>0</v>
      </c>
      <c r="CM124">
        <f>+Casos_PN_CORR[[#This Row],[43985]]-Casos_PN_CORR[[#This Row],[43984]]</f>
        <v>0</v>
      </c>
      <c r="CN124">
        <f>+Casos_PN_CORR[[#This Row],[43986]]-Casos_PN_CORR[[#This Row],[43985]]</f>
        <v>0</v>
      </c>
      <c r="CO124">
        <f>+Casos_PN_CORR[[#This Row],[43987]]-Casos_PN_CORR[[#This Row],[43986]]</f>
        <v>4</v>
      </c>
      <c r="CP124">
        <f>+Casos_PN_CORR[[#This Row],[43988]]-Casos_PN_CORR[[#This Row],[43987]]</f>
        <v>0</v>
      </c>
      <c r="CQ124">
        <f>+Casos_PN_CORR[[#This Row],[43989]]-Casos_PN_CORR[[#This Row],[43988]]</f>
        <v>0</v>
      </c>
      <c r="CR124">
        <f>+Casos_PN_CORR[[#This Row],[43990]]-Casos_PN_CORR[[#This Row],[43989]]</f>
        <v>0</v>
      </c>
      <c r="CS124">
        <f>+Casos_PN_CORR[[#This Row],[43991]]-Casos_PN_CORR[[#This Row],[43990]]</f>
        <v>4</v>
      </c>
      <c r="CT124">
        <f>+Casos_PN_CORR[[#This Row],[43992]]-Casos_PN_CORR[[#This Row],[43991]]</f>
        <v>0</v>
      </c>
      <c r="CU124">
        <f>+Casos_PN_CORR[[#This Row],[43993]]-Casos_PN_CORR[[#This Row],[43992]]</f>
        <v>1</v>
      </c>
    </row>
    <row r="125" spans="1:99" x14ac:dyDescent="0.3">
      <c r="A125">
        <v>130405</v>
      </c>
      <c r="B125" s="2" t="s">
        <v>102</v>
      </c>
      <c r="C125" s="2" t="s">
        <v>259</v>
      </c>
      <c r="D125" s="2" t="s">
        <v>501</v>
      </c>
      <c r="E125" s="4">
        <f t="shared" si="1"/>
        <v>8</v>
      </c>
      <c r="F125">
        <f>+Casos_PN_CORR[[#This Row],[43900]]</f>
        <v>0</v>
      </c>
      <c r="G125">
        <f>+Casos_PN_CORR[[#This Row],[43901]]-Casos_PN_CORR[[#This Row],[43900]]</f>
        <v>0</v>
      </c>
      <c r="H125">
        <f>+Casos_PN_CORR[[#This Row],[43902]]-Casos_PN_CORR[[#This Row],[43901]]</f>
        <v>0</v>
      </c>
      <c r="I125">
        <f>+Casos_PN_CORR[[#This Row],[43903]]-Casos_PN_CORR[[#This Row],[43902]]</f>
        <v>0</v>
      </c>
      <c r="J125">
        <f>+Casos_PN_CORR[[#This Row],[43904]]-Casos_PN_CORR[[#This Row],[43903]]</f>
        <v>0</v>
      </c>
      <c r="K125">
        <f>+Casos_PN_CORR[[#This Row],[43905]]-Casos_PN_CORR[[#This Row],[43904]]</f>
        <v>0</v>
      </c>
      <c r="L125">
        <f>+Casos_PN_CORR[[#This Row],[43906]]-Casos_PN_CORR[[#This Row],[43905]]</f>
        <v>0</v>
      </c>
      <c r="M125">
        <f>+Casos_PN_CORR[[#This Row],[43907]]-Casos_PN_CORR[[#This Row],[43906]]</f>
        <v>0</v>
      </c>
      <c r="N125">
        <f>+Casos_PN_CORR[[#This Row],[43908]]-Casos_PN_CORR[[#This Row],[43907]]</f>
        <v>0</v>
      </c>
      <c r="O125">
        <f>+Casos_PN_CORR[[#This Row],[43909]]-Casos_PN_CORR[[#This Row],[43908]]</f>
        <v>0</v>
      </c>
      <c r="P125">
        <f>+Casos_PN_CORR[[#This Row],[43910]]-Casos_PN_CORR[[#This Row],[43909]]</f>
        <v>0</v>
      </c>
      <c r="Q125">
        <f>+Casos_PN_CORR[[#This Row],[43911]]-Casos_PN_CORR[[#This Row],[43910]]</f>
        <v>0</v>
      </c>
      <c r="R125">
        <f>+Casos_PN_CORR[[#This Row],[43912]]-Casos_PN_CORR[[#This Row],[43911]]</f>
        <v>0</v>
      </c>
      <c r="S125">
        <f>+Casos_PN_CORR[[#This Row],[43913]]-Casos_PN_CORR[[#This Row],[43912]]</f>
        <v>0</v>
      </c>
      <c r="T125">
        <f>+Casos_PN_CORR[[#This Row],[43914]]-Casos_PN_CORR[[#This Row],[43913]]</f>
        <v>0</v>
      </c>
      <c r="U125">
        <f>+Casos_PN_CORR[[#This Row],[43915]]-Casos_PN_CORR[[#This Row],[43914]]</f>
        <v>0</v>
      </c>
      <c r="V125">
        <f>+Casos_PN_CORR[[#This Row],[43916]]-Casos_PN_CORR[[#This Row],[43915]]</f>
        <v>0</v>
      </c>
      <c r="W125">
        <f>+Casos_PN_CORR[[#This Row],[43917]]-Casos_PN_CORR[[#This Row],[43916]]</f>
        <v>0</v>
      </c>
      <c r="X125">
        <f>+Casos_PN_CORR[[#This Row],[43918]]-Casos_PN_CORR[[#This Row],[43917]]</f>
        <v>0</v>
      </c>
      <c r="Y125">
        <f>+Casos_PN_CORR[[#This Row],[43919]]-Casos_PN_CORR[[#This Row],[43918]]</f>
        <v>0</v>
      </c>
      <c r="Z125">
        <f>+Casos_PN_CORR[[#This Row],[43920]]-Casos_PN_CORR[[#This Row],[43919]]</f>
        <v>0</v>
      </c>
      <c r="AA125">
        <f>+Casos_PN_CORR[[#This Row],[43921]]-Casos_PN_CORR[[#This Row],[43920]]</f>
        <v>0</v>
      </c>
      <c r="AB125">
        <f>+Casos_PN_CORR[[#This Row],[43922]]-Casos_PN_CORR[[#This Row],[43921]]</f>
        <v>0</v>
      </c>
      <c r="AC125">
        <f>+Casos_PN_CORR[[#This Row],[43923]]-Casos_PN_CORR[[#This Row],[43922]]</f>
        <v>0</v>
      </c>
      <c r="AD125">
        <f>+Casos_PN_CORR[[#This Row],[43924]]-Casos_PN_CORR[[#This Row],[43923]]</f>
        <v>0</v>
      </c>
      <c r="AE125">
        <f>+Casos_PN_CORR[[#This Row],[43925]]-Casos_PN_CORR[[#This Row],[43924]]</f>
        <v>0</v>
      </c>
      <c r="AF125">
        <f>+Casos_PN_CORR[[#This Row],[43926]]-Casos_PN_CORR[[#This Row],[43925]]</f>
        <v>0</v>
      </c>
      <c r="AG125">
        <f>+Casos_PN_CORR[[#This Row],[43927]]-Casos_PN_CORR[[#This Row],[43926]]</f>
        <v>0</v>
      </c>
      <c r="AH125">
        <f>+Casos_PN_CORR[[#This Row],[43928]]-Casos_PN_CORR[[#This Row],[43927]]</f>
        <v>0</v>
      </c>
      <c r="AI125">
        <f>+Casos_PN_CORR[[#This Row],[43929]]-Casos_PN_CORR[[#This Row],[43928]]</f>
        <v>0</v>
      </c>
      <c r="AJ125">
        <f>+Casos_PN_CORR[[#This Row],[43930]]-Casos_PN_CORR[[#This Row],[43929]]</f>
        <v>0</v>
      </c>
      <c r="AK125">
        <f>+Casos_PN_CORR[[#This Row],[43931]]-Casos_PN_CORR[[#This Row],[43930]]</f>
        <v>0</v>
      </c>
      <c r="AL125">
        <f>+Casos_PN_CORR[[#This Row],[43932]]-Casos_PN_CORR[[#This Row],[43931]]</f>
        <v>0</v>
      </c>
      <c r="AM125">
        <f>+Casos_PN_CORR[[#This Row],[43933]]-Casos_PN_CORR[[#This Row],[43932]]</f>
        <v>0</v>
      </c>
      <c r="AN125">
        <f>+Casos_PN_CORR[[#This Row],[43934]]-Casos_PN_CORR[[#This Row],[43933]]</f>
        <v>0</v>
      </c>
      <c r="AO125">
        <f>+Casos_PN_CORR[[#This Row],[43935]]-Casos_PN_CORR[[#This Row],[43934]]</f>
        <v>0</v>
      </c>
      <c r="AP125">
        <f>+Casos_PN_CORR[[#This Row],[43936]]-Casos_PN_CORR[[#This Row],[43935]]</f>
        <v>0</v>
      </c>
      <c r="AQ125">
        <f>+Casos_PN_CORR[[#This Row],[43937]]-Casos_PN_CORR[[#This Row],[43936]]</f>
        <v>0</v>
      </c>
      <c r="AR125">
        <f>+Casos_PN_CORR[[#This Row],[43938]]-Casos_PN_CORR[[#This Row],[43937]]</f>
        <v>0</v>
      </c>
      <c r="AS125">
        <f>+Casos_PN_CORR[[#This Row],[43939]]-Casos_PN_CORR[[#This Row],[43938]]</f>
        <v>0</v>
      </c>
      <c r="AT125">
        <f>+Casos_PN_CORR[[#This Row],[43940]]-Casos_PN_CORR[[#This Row],[43939]]</f>
        <v>0</v>
      </c>
      <c r="AU125">
        <f>+Casos_PN_CORR[[#This Row],[43941]]-Casos_PN_CORR[[#This Row],[43940]]</f>
        <v>0</v>
      </c>
      <c r="AV125">
        <f>+Casos_PN_CORR[[#This Row],[43942]]-Casos_PN_CORR[[#This Row],[43941]]</f>
        <v>0</v>
      </c>
      <c r="AW125">
        <f>+Casos_PN_CORR[[#This Row],[43943]]-Casos_PN_CORR[[#This Row],[43942]]</f>
        <v>0</v>
      </c>
      <c r="AX125">
        <f>+Casos_PN_CORR[[#This Row],[43944]]-Casos_PN_CORR[[#This Row],[43943]]</f>
        <v>0</v>
      </c>
      <c r="AY125">
        <f>+Casos_PN_CORR[[#This Row],[43945]]-Casos_PN_CORR[[#This Row],[43944]]</f>
        <v>0</v>
      </c>
      <c r="AZ125">
        <f>+Casos_PN_CORR[[#This Row],[43946]]-Casos_PN_CORR[[#This Row],[43945]]</f>
        <v>0</v>
      </c>
      <c r="BA125">
        <f>+Casos_PN_CORR[[#This Row],[43947]]-Casos_PN_CORR[[#This Row],[43946]]</f>
        <v>0</v>
      </c>
      <c r="BB125">
        <f>+Casos_PN_CORR[[#This Row],[43948]]-Casos_PN_CORR[[#This Row],[43947]]</f>
        <v>0</v>
      </c>
      <c r="BC125">
        <f>+Casos_PN_CORR[[#This Row],[43949]]-Casos_PN_CORR[[#This Row],[43948]]</f>
        <v>0</v>
      </c>
      <c r="BD125">
        <f>+Casos_PN_CORR[[#This Row],[43950]]-Casos_PN_CORR[[#This Row],[43949]]</f>
        <v>0</v>
      </c>
      <c r="BE125">
        <f>+Casos_PN_CORR[[#This Row],[43951]]-Casos_PN_CORR[[#This Row],[43950]]</f>
        <v>0</v>
      </c>
      <c r="BF125">
        <f>+Casos_PN_CORR[[#This Row],[43952]]-Casos_PN_CORR[[#This Row],[43951]]</f>
        <v>0</v>
      </c>
      <c r="BG125">
        <f>+Casos_PN_CORR[[#This Row],[43953]]-Casos_PN_CORR[[#This Row],[43952]]</f>
        <v>0</v>
      </c>
      <c r="BH125">
        <f>+Casos_PN_CORR[[#This Row],[43954]]-Casos_PN_CORR[[#This Row],[43953]]</f>
        <v>0</v>
      </c>
      <c r="BI125">
        <f>+Casos_PN_CORR[[#This Row],[43955]]-Casos_PN_CORR[[#This Row],[43954]]</f>
        <v>0</v>
      </c>
      <c r="BJ125">
        <f>+Casos_PN_CORR[[#This Row],[43956]]-Casos_PN_CORR[[#This Row],[43955]]</f>
        <v>0</v>
      </c>
      <c r="BK125">
        <f>+Casos_PN_CORR[[#This Row],[43957]]-Casos_PN_CORR[[#This Row],[43956]]</f>
        <v>0</v>
      </c>
      <c r="BL125">
        <f>+Casos_PN_CORR[[#This Row],[43958]]-Casos_PN_CORR[[#This Row],[43957]]</f>
        <v>0</v>
      </c>
      <c r="BM125">
        <f>+Casos_PN_CORR[[#This Row],[43959]]-Casos_PN_CORR[[#This Row],[43958]]</f>
        <v>0</v>
      </c>
      <c r="BN125">
        <f>+Casos_PN_CORR[[#This Row],[43960]]-Casos_PN_CORR[[#This Row],[43959]]</f>
        <v>0</v>
      </c>
      <c r="BO125">
        <f>+Casos_PN_CORR[[#This Row],[43961]]-Casos_PN_CORR[[#This Row],[43960]]</f>
        <v>0</v>
      </c>
      <c r="BP125">
        <f>+Casos_PN_CORR[[#This Row],[43962]]-Casos_PN_CORR[[#This Row],[43961]]</f>
        <v>0</v>
      </c>
      <c r="BQ125">
        <f>+Casos_PN_CORR[[#This Row],[43963]]-Casos_PN_CORR[[#This Row],[43962]]</f>
        <v>0</v>
      </c>
      <c r="BR125">
        <f>+Casos_PN_CORR[[#This Row],[43964]]-Casos_PN_CORR[[#This Row],[43963]]</f>
        <v>0</v>
      </c>
      <c r="BS125">
        <f>+Casos_PN_CORR[[#This Row],[43965]]-Casos_PN_CORR[[#This Row],[43964]]</f>
        <v>0</v>
      </c>
      <c r="BT125">
        <f>+Casos_PN_CORR[[#This Row],[43966]]-Casos_PN_CORR[[#This Row],[43965]]</f>
        <v>0</v>
      </c>
      <c r="BU125">
        <f>+Casos_PN_CORR[[#This Row],[43967]]-Casos_PN_CORR[[#This Row],[43966]]</f>
        <v>0</v>
      </c>
      <c r="BV125">
        <f>+Casos_PN_CORR[[#This Row],[43968]]-Casos_PN_CORR[[#This Row],[43967]]</f>
        <v>0</v>
      </c>
      <c r="BW125">
        <f>+Casos_PN_CORR[[#This Row],[43969]]-Casos_PN_CORR[[#This Row],[43968]]</f>
        <v>0</v>
      </c>
      <c r="BX125">
        <f>+Casos_PN_CORR[[#This Row],[43970]]-Casos_PN_CORR[[#This Row],[43969]]</f>
        <v>0</v>
      </c>
      <c r="BY125">
        <f>+Casos_PN_CORR[[#This Row],[43971]]-Casos_PN_CORR[[#This Row],[43970]]</f>
        <v>0</v>
      </c>
      <c r="BZ125">
        <f>+Casos_PN_CORR[[#This Row],[43972]]-Casos_PN_CORR[[#This Row],[43971]]</f>
        <v>0</v>
      </c>
      <c r="CA125">
        <f>+Casos_PN_CORR[[#This Row],[43973]]-Casos_PN_CORR[[#This Row],[43972]]</f>
        <v>0</v>
      </c>
      <c r="CB125">
        <f>+Casos_PN_CORR[[#This Row],[43974]]-Casos_PN_CORR[[#This Row],[43973]]</f>
        <v>0</v>
      </c>
      <c r="CC125">
        <f>+Casos_PN_CORR[[#This Row],[43975]]-Casos_PN_CORR[[#This Row],[43974]]</f>
        <v>0</v>
      </c>
      <c r="CD125">
        <f>+Casos_PN_CORR[[#This Row],[43976]]-Casos_PN_CORR[[#This Row],[43975]]</f>
        <v>0</v>
      </c>
      <c r="CE125">
        <f>+Casos_PN_CORR[[#This Row],[43977]]-Casos_PN_CORR[[#This Row],[43976]]</f>
        <v>0</v>
      </c>
      <c r="CF125">
        <f>+Casos_PN_CORR[[#This Row],[43978]]-Casos_PN_CORR[[#This Row],[43977]]</f>
        <v>0</v>
      </c>
      <c r="CG125">
        <f>+Casos_PN_CORR[[#This Row],[43979]]-Casos_PN_CORR[[#This Row],[43978]]</f>
        <v>0</v>
      </c>
      <c r="CH125">
        <f>+Casos_PN_CORR[[#This Row],[43980]]-Casos_PN_CORR[[#This Row],[43979]]</f>
        <v>0</v>
      </c>
      <c r="CI125">
        <f>+Casos_PN_CORR[[#This Row],[43981]]-Casos_PN_CORR[[#This Row],[43980]]</f>
        <v>0</v>
      </c>
      <c r="CJ125">
        <f>+Casos_PN_CORR[[#This Row],[43982]]-Casos_PN_CORR[[#This Row],[43981]]</f>
        <v>0</v>
      </c>
      <c r="CK125">
        <f>+Casos_PN_CORR[[#This Row],[43983]]-Casos_PN_CORR[[#This Row],[43982]]</f>
        <v>0</v>
      </c>
      <c r="CL125">
        <f>+Casos_PN_CORR[[#This Row],[43984]]-Casos_PN_CORR[[#This Row],[43983]]</f>
        <v>0</v>
      </c>
      <c r="CM125">
        <f>+Casos_PN_CORR[[#This Row],[43985]]-Casos_PN_CORR[[#This Row],[43984]]</f>
        <v>0</v>
      </c>
      <c r="CN125">
        <f>+Casos_PN_CORR[[#This Row],[43986]]-Casos_PN_CORR[[#This Row],[43985]]</f>
        <v>0</v>
      </c>
      <c r="CO125">
        <f>+Casos_PN_CORR[[#This Row],[43987]]-Casos_PN_CORR[[#This Row],[43986]]</f>
        <v>8</v>
      </c>
      <c r="CP125">
        <f>+Casos_PN_CORR[[#This Row],[43988]]-Casos_PN_CORR[[#This Row],[43987]]</f>
        <v>0</v>
      </c>
      <c r="CQ125">
        <f>+Casos_PN_CORR[[#This Row],[43989]]-Casos_PN_CORR[[#This Row],[43988]]</f>
        <v>0</v>
      </c>
      <c r="CR125">
        <f>+Casos_PN_CORR[[#This Row],[43990]]-Casos_PN_CORR[[#This Row],[43989]]</f>
        <v>0</v>
      </c>
      <c r="CS125">
        <f>+Casos_PN_CORR[[#This Row],[43991]]-Casos_PN_CORR[[#This Row],[43990]]</f>
        <v>0</v>
      </c>
      <c r="CT125">
        <f>+Casos_PN_CORR[[#This Row],[43992]]-Casos_PN_CORR[[#This Row],[43991]]</f>
        <v>0</v>
      </c>
      <c r="CU125">
        <f>+Casos_PN_CORR[[#This Row],[43993]]-Casos_PN_CORR[[#This Row],[43992]]</f>
        <v>0</v>
      </c>
    </row>
    <row r="126" spans="1:99" x14ac:dyDescent="0.3">
      <c r="A126">
        <v>120301</v>
      </c>
      <c r="B126" s="2" t="s">
        <v>191</v>
      </c>
      <c r="C126" s="2" t="s">
        <v>380</v>
      </c>
      <c r="D126" s="2" t="s">
        <v>387</v>
      </c>
      <c r="E126" s="4">
        <f t="shared" si="1"/>
        <v>8</v>
      </c>
      <c r="F126">
        <f>+Casos_PN_CORR[[#This Row],[43900]]</f>
        <v>0</v>
      </c>
      <c r="G126">
        <f>+Casos_PN_CORR[[#This Row],[43901]]-Casos_PN_CORR[[#This Row],[43900]]</f>
        <v>0</v>
      </c>
      <c r="H126">
        <f>+Casos_PN_CORR[[#This Row],[43902]]-Casos_PN_CORR[[#This Row],[43901]]</f>
        <v>0</v>
      </c>
      <c r="I126">
        <f>+Casos_PN_CORR[[#This Row],[43903]]-Casos_PN_CORR[[#This Row],[43902]]</f>
        <v>0</v>
      </c>
      <c r="J126">
        <f>+Casos_PN_CORR[[#This Row],[43904]]-Casos_PN_CORR[[#This Row],[43903]]</f>
        <v>0</v>
      </c>
      <c r="K126">
        <f>+Casos_PN_CORR[[#This Row],[43905]]-Casos_PN_CORR[[#This Row],[43904]]</f>
        <v>0</v>
      </c>
      <c r="L126">
        <f>+Casos_PN_CORR[[#This Row],[43906]]-Casos_PN_CORR[[#This Row],[43905]]</f>
        <v>0</v>
      </c>
      <c r="M126">
        <f>+Casos_PN_CORR[[#This Row],[43907]]-Casos_PN_CORR[[#This Row],[43906]]</f>
        <v>0</v>
      </c>
      <c r="N126">
        <f>+Casos_PN_CORR[[#This Row],[43908]]-Casos_PN_CORR[[#This Row],[43907]]</f>
        <v>0</v>
      </c>
      <c r="O126">
        <f>+Casos_PN_CORR[[#This Row],[43909]]-Casos_PN_CORR[[#This Row],[43908]]</f>
        <v>0</v>
      </c>
      <c r="P126">
        <f>+Casos_PN_CORR[[#This Row],[43910]]-Casos_PN_CORR[[#This Row],[43909]]</f>
        <v>0</v>
      </c>
      <c r="Q126">
        <f>+Casos_PN_CORR[[#This Row],[43911]]-Casos_PN_CORR[[#This Row],[43910]]</f>
        <v>0</v>
      </c>
      <c r="R126">
        <f>+Casos_PN_CORR[[#This Row],[43912]]-Casos_PN_CORR[[#This Row],[43911]]</f>
        <v>0</v>
      </c>
      <c r="S126">
        <f>+Casos_PN_CORR[[#This Row],[43913]]-Casos_PN_CORR[[#This Row],[43912]]</f>
        <v>0</v>
      </c>
      <c r="T126">
        <f>+Casos_PN_CORR[[#This Row],[43914]]-Casos_PN_CORR[[#This Row],[43913]]</f>
        <v>0</v>
      </c>
      <c r="U126">
        <f>+Casos_PN_CORR[[#This Row],[43915]]-Casos_PN_CORR[[#This Row],[43914]]</f>
        <v>0</v>
      </c>
      <c r="V126">
        <f>+Casos_PN_CORR[[#This Row],[43916]]-Casos_PN_CORR[[#This Row],[43915]]</f>
        <v>0</v>
      </c>
      <c r="W126">
        <f>+Casos_PN_CORR[[#This Row],[43917]]-Casos_PN_CORR[[#This Row],[43916]]</f>
        <v>0</v>
      </c>
      <c r="X126">
        <f>+Casos_PN_CORR[[#This Row],[43918]]-Casos_PN_CORR[[#This Row],[43917]]</f>
        <v>0</v>
      </c>
      <c r="Y126">
        <f>+Casos_PN_CORR[[#This Row],[43919]]-Casos_PN_CORR[[#This Row],[43918]]</f>
        <v>0</v>
      </c>
      <c r="Z126">
        <f>+Casos_PN_CORR[[#This Row],[43920]]-Casos_PN_CORR[[#This Row],[43919]]</f>
        <v>0</v>
      </c>
      <c r="AA126">
        <f>+Casos_PN_CORR[[#This Row],[43921]]-Casos_PN_CORR[[#This Row],[43920]]</f>
        <v>0</v>
      </c>
      <c r="AB126">
        <f>+Casos_PN_CORR[[#This Row],[43922]]-Casos_PN_CORR[[#This Row],[43921]]</f>
        <v>0</v>
      </c>
      <c r="AC126">
        <f>+Casos_PN_CORR[[#This Row],[43923]]-Casos_PN_CORR[[#This Row],[43922]]</f>
        <v>0</v>
      </c>
      <c r="AD126">
        <f>+Casos_PN_CORR[[#This Row],[43924]]-Casos_PN_CORR[[#This Row],[43923]]</f>
        <v>0</v>
      </c>
      <c r="AE126">
        <f>+Casos_PN_CORR[[#This Row],[43925]]-Casos_PN_CORR[[#This Row],[43924]]</f>
        <v>0</v>
      </c>
      <c r="AF126">
        <f>+Casos_PN_CORR[[#This Row],[43926]]-Casos_PN_CORR[[#This Row],[43925]]</f>
        <v>0</v>
      </c>
      <c r="AG126">
        <f>+Casos_PN_CORR[[#This Row],[43927]]-Casos_PN_CORR[[#This Row],[43926]]</f>
        <v>0</v>
      </c>
      <c r="AH126">
        <f>+Casos_PN_CORR[[#This Row],[43928]]-Casos_PN_CORR[[#This Row],[43927]]</f>
        <v>0</v>
      </c>
      <c r="AI126">
        <f>+Casos_PN_CORR[[#This Row],[43929]]-Casos_PN_CORR[[#This Row],[43928]]</f>
        <v>0</v>
      </c>
      <c r="AJ126">
        <f>+Casos_PN_CORR[[#This Row],[43930]]-Casos_PN_CORR[[#This Row],[43929]]</f>
        <v>0</v>
      </c>
      <c r="AK126">
        <f>+Casos_PN_CORR[[#This Row],[43931]]-Casos_PN_CORR[[#This Row],[43930]]</f>
        <v>0</v>
      </c>
      <c r="AL126">
        <f>+Casos_PN_CORR[[#This Row],[43932]]-Casos_PN_CORR[[#This Row],[43931]]</f>
        <v>0</v>
      </c>
      <c r="AM126">
        <f>+Casos_PN_CORR[[#This Row],[43933]]-Casos_PN_CORR[[#This Row],[43932]]</f>
        <v>0</v>
      </c>
      <c r="AN126">
        <f>+Casos_PN_CORR[[#This Row],[43934]]-Casos_PN_CORR[[#This Row],[43933]]</f>
        <v>0</v>
      </c>
      <c r="AO126">
        <f>+Casos_PN_CORR[[#This Row],[43935]]-Casos_PN_CORR[[#This Row],[43934]]</f>
        <v>0</v>
      </c>
      <c r="AP126">
        <f>+Casos_PN_CORR[[#This Row],[43936]]-Casos_PN_CORR[[#This Row],[43935]]</f>
        <v>0</v>
      </c>
      <c r="AQ126">
        <f>+Casos_PN_CORR[[#This Row],[43937]]-Casos_PN_CORR[[#This Row],[43936]]</f>
        <v>0</v>
      </c>
      <c r="AR126">
        <f>+Casos_PN_CORR[[#This Row],[43938]]-Casos_PN_CORR[[#This Row],[43937]]</f>
        <v>0</v>
      </c>
      <c r="AS126">
        <f>+Casos_PN_CORR[[#This Row],[43939]]-Casos_PN_CORR[[#This Row],[43938]]</f>
        <v>0</v>
      </c>
      <c r="AT126">
        <f>+Casos_PN_CORR[[#This Row],[43940]]-Casos_PN_CORR[[#This Row],[43939]]</f>
        <v>0</v>
      </c>
      <c r="AU126">
        <f>+Casos_PN_CORR[[#This Row],[43941]]-Casos_PN_CORR[[#This Row],[43940]]</f>
        <v>0</v>
      </c>
      <c r="AV126">
        <f>+Casos_PN_CORR[[#This Row],[43942]]-Casos_PN_CORR[[#This Row],[43941]]</f>
        <v>0</v>
      </c>
      <c r="AW126">
        <f>+Casos_PN_CORR[[#This Row],[43943]]-Casos_PN_CORR[[#This Row],[43942]]</f>
        <v>0</v>
      </c>
      <c r="AX126">
        <f>+Casos_PN_CORR[[#This Row],[43944]]-Casos_PN_CORR[[#This Row],[43943]]</f>
        <v>0</v>
      </c>
      <c r="AY126">
        <f>+Casos_PN_CORR[[#This Row],[43945]]-Casos_PN_CORR[[#This Row],[43944]]</f>
        <v>0</v>
      </c>
      <c r="AZ126">
        <f>+Casos_PN_CORR[[#This Row],[43946]]-Casos_PN_CORR[[#This Row],[43945]]</f>
        <v>0</v>
      </c>
      <c r="BA126">
        <f>+Casos_PN_CORR[[#This Row],[43947]]-Casos_PN_CORR[[#This Row],[43946]]</f>
        <v>0</v>
      </c>
      <c r="BB126">
        <f>+Casos_PN_CORR[[#This Row],[43948]]-Casos_PN_CORR[[#This Row],[43947]]</f>
        <v>0</v>
      </c>
      <c r="BC126">
        <f>+Casos_PN_CORR[[#This Row],[43949]]-Casos_PN_CORR[[#This Row],[43948]]</f>
        <v>0</v>
      </c>
      <c r="BD126">
        <f>+Casos_PN_CORR[[#This Row],[43950]]-Casos_PN_CORR[[#This Row],[43949]]</f>
        <v>0</v>
      </c>
      <c r="BE126">
        <f>+Casos_PN_CORR[[#This Row],[43951]]-Casos_PN_CORR[[#This Row],[43950]]</f>
        <v>0</v>
      </c>
      <c r="BF126">
        <f>+Casos_PN_CORR[[#This Row],[43952]]-Casos_PN_CORR[[#This Row],[43951]]</f>
        <v>0</v>
      </c>
      <c r="BG126">
        <f>+Casos_PN_CORR[[#This Row],[43953]]-Casos_PN_CORR[[#This Row],[43952]]</f>
        <v>0</v>
      </c>
      <c r="BH126">
        <f>+Casos_PN_CORR[[#This Row],[43954]]-Casos_PN_CORR[[#This Row],[43953]]</f>
        <v>0</v>
      </c>
      <c r="BI126">
        <f>+Casos_PN_CORR[[#This Row],[43955]]-Casos_PN_CORR[[#This Row],[43954]]</f>
        <v>0</v>
      </c>
      <c r="BJ126">
        <f>+Casos_PN_CORR[[#This Row],[43956]]-Casos_PN_CORR[[#This Row],[43955]]</f>
        <v>0</v>
      </c>
      <c r="BK126">
        <f>+Casos_PN_CORR[[#This Row],[43957]]-Casos_PN_CORR[[#This Row],[43956]]</f>
        <v>0</v>
      </c>
      <c r="BL126">
        <f>+Casos_PN_CORR[[#This Row],[43958]]-Casos_PN_CORR[[#This Row],[43957]]</f>
        <v>0</v>
      </c>
      <c r="BM126">
        <f>+Casos_PN_CORR[[#This Row],[43959]]-Casos_PN_CORR[[#This Row],[43958]]</f>
        <v>0</v>
      </c>
      <c r="BN126">
        <f>+Casos_PN_CORR[[#This Row],[43960]]-Casos_PN_CORR[[#This Row],[43959]]</f>
        <v>0</v>
      </c>
      <c r="BO126">
        <f>+Casos_PN_CORR[[#This Row],[43961]]-Casos_PN_CORR[[#This Row],[43960]]</f>
        <v>0</v>
      </c>
      <c r="BP126">
        <f>+Casos_PN_CORR[[#This Row],[43962]]-Casos_PN_CORR[[#This Row],[43961]]</f>
        <v>0</v>
      </c>
      <c r="BQ126">
        <f>+Casos_PN_CORR[[#This Row],[43963]]-Casos_PN_CORR[[#This Row],[43962]]</f>
        <v>0</v>
      </c>
      <c r="BR126">
        <f>+Casos_PN_CORR[[#This Row],[43964]]-Casos_PN_CORR[[#This Row],[43963]]</f>
        <v>0</v>
      </c>
      <c r="BS126">
        <f>+Casos_PN_CORR[[#This Row],[43965]]-Casos_PN_CORR[[#This Row],[43964]]</f>
        <v>0</v>
      </c>
      <c r="BT126">
        <f>+Casos_PN_CORR[[#This Row],[43966]]-Casos_PN_CORR[[#This Row],[43965]]</f>
        <v>0</v>
      </c>
      <c r="BU126">
        <f>+Casos_PN_CORR[[#This Row],[43967]]-Casos_PN_CORR[[#This Row],[43966]]</f>
        <v>0</v>
      </c>
      <c r="BV126">
        <f>+Casos_PN_CORR[[#This Row],[43968]]-Casos_PN_CORR[[#This Row],[43967]]</f>
        <v>0</v>
      </c>
      <c r="BW126">
        <f>+Casos_PN_CORR[[#This Row],[43969]]-Casos_PN_CORR[[#This Row],[43968]]</f>
        <v>0</v>
      </c>
      <c r="BX126">
        <f>+Casos_PN_CORR[[#This Row],[43970]]-Casos_PN_CORR[[#This Row],[43969]]</f>
        <v>0</v>
      </c>
      <c r="BY126">
        <f>+Casos_PN_CORR[[#This Row],[43971]]-Casos_PN_CORR[[#This Row],[43970]]</f>
        <v>0</v>
      </c>
      <c r="BZ126">
        <f>+Casos_PN_CORR[[#This Row],[43972]]-Casos_PN_CORR[[#This Row],[43971]]</f>
        <v>0</v>
      </c>
      <c r="CA126">
        <f>+Casos_PN_CORR[[#This Row],[43973]]-Casos_PN_CORR[[#This Row],[43972]]</f>
        <v>0</v>
      </c>
      <c r="CB126">
        <f>+Casos_PN_CORR[[#This Row],[43974]]-Casos_PN_CORR[[#This Row],[43973]]</f>
        <v>0</v>
      </c>
      <c r="CC126">
        <f>+Casos_PN_CORR[[#This Row],[43975]]-Casos_PN_CORR[[#This Row],[43974]]</f>
        <v>0</v>
      </c>
      <c r="CD126">
        <f>+Casos_PN_CORR[[#This Row],[43976]]-Casos_PN_CORR[[#This Row],[43975]]</f>
        <v>0</v>
      </c>
      <c r="CE126">
        <f>+Casos_PN_CORR[[#This Row],[43977]]-Casos_PN_CORR[[#This Row],[43976]]</f>
        <v>0</v>
      </c>
      <c r="CF126">
        <f>+Casos_PN_CORR[[#This Row],[43978]]-Casos_PN_CORR[[#This Row],[43977]]</f>
        <v>0</v>
      </c>
      <c r="CG126">
        <f>+Casos_PN_CORR[[#This Row],[43979]]-Casos_PN_CORR[[#This Row],[43978]]</f>
        <v>0</v>
      </c>
      <c r="CH126">
        <f>+Casos_PN_CORR[[#This Row],[43980]]-Casos_PN_CORR[[#This Row],[43979]]</f>
        <v>0</v>
      </c>
      <c r="CI126">
        <f>+Casos_PN_CORR[[#This Row],[43981]]-Casos_PN_CORR[[#This Row],[43980]]</f>
        <v>0</v>
      </c>
      <c r="CJ126">
        <f>+Casos_PN_CORR[[#This Row],[43982]]-Casos_PN_CORR[[#This Row],[43981]]</f>
        <v>0</v>
      </c>
      <c r="CK126">
        <f>+Casos_PN_CORR[[#This Row],[43983]]-Casos_PN_CORR[[#This Row],[43982]]</f>
        <v>0</v>
      </c>
      <c r="CL126">
        <f>+Casos_PN_CORR[[#This Row],[43984]]-Casos_PN_CORR[[#This Row],[43983]]</f>
        <v>0</v>
      </c>
      <c r="CM126">
        <f>+Casos_PN_CORR[[#This Row],[43985]]-Casos_PN_CORR[[#This Row],[43984]]</f>
        <v>0</v>
      </c>
      <c r="CN126">
        <f>+Casos_PN_CORR[[#This Row],[43986]]-Casos_PN_CORR[[#This Row],[43985]]</f>
        <v>0</v>
      </c>
      <c r="CO126">
        <f>+Casos_PN_CORR[[#This Row],[43987]]-Casos_PN_CORR[[#This Row],[43986]]</f>
        <v>8</v>
      </c>
      <c r="CP126">
        <f>+Casos_PN_CORR[[#This Row],[43988]]-Casos_PN_CORR[[#This Row],[43987]]</f>
        <v>0</v>
      </c>
      <c r="CQ126">
        <f>+Casos_PN_CORR[[#This Row],[43989]]-Casos_PN_CORR[[#This Row],[43988]]</f>
        <v>0</v>
      </c>
      <c r="CR126">
        <f>+Casos_PN_CORR[[#This Row],[43990]]-Casos_PN_CORR[[#This Row],[43989]]</f>
        <v>0</v>
      </c>
      <c r="CS126">
        <f>+Casos_PN_CORR[[#This Row],[43991]]-Casos_PN_CORR[[#This Row],[43990]]</f>
        <v>0</v>
      </c>
      <c r="CT126">
        <f>+Casos_PN_CORR[[#This Row],[43992]]-Casos_PN_CORR[[#This Row],[43991]]</f>
        <v>0</v>
      </c>
      <c r="CU126">
        <f>+Casos_PN_CORR[[#This Row],[43993]]-Casos_PN_CORR[[#This Row],[43992]]</f>
        <v>0</v>
      </c>
    </row>
    <row r="127" spans="1:99" x14ac:dyDescent="0.3">
      <c r="A127">
        <v>20604</v>
      </c>
      <c r="B127" s="2" t="s">
        <v>212</v>
      </c>
      <c r="C127" s="2" t="s">
        <v>213</v>
      </c>
      <c r="D127" s="2" t="s">
        <v>320</v>
      </c>
      <c r="E127" s="4">
        <f t="shared" si="1"/>
        <v>8</v>
      </c>
      <c r="F127">
        <f>+Casos_PN_CORR[[#This Row],[43900]]</f>
        <v>0</v>
      </c>
      <c r="G127">
        <f>+Casos_PN_CORR[[#This Row],[43901]]-Casos_PN_CORR[[#This Row],[43900]]</f>
        <v>0</v>
      </c>
      <c r="H127">
        <f>+Casos_PN_CORR[[#This Row],[43902]]-Casos_PN_CORR[[#This Row],[43901]]</f>
        <v>0</v>
      </c>
      <c r="I127">
        <f>+Casos_PN_CORR[[#This Row],[43903]]-Casos_PN_CORR[[#This Row],[43902]]</f>
        <v>0</v>
      </c>
      <c r="J127">
        <f>+Casos_PN_CORR[[#This Row],[43904]]-Casos_PN_CORR[[#This Row],[43903]]</f>
        <v>0</v>
      </c>
      <c r="K127">
        <f>+Casos_PN_CORR[[#This Row],[43905]]-Casos_PN_CORR[[#This Row],[43904]]</f>
        <v>0</v>
      </c>
      <c r="L127">
        <f>+Casos_PN_CORR[[#This Row],[43906]]-Casos_PN_CORR[[#This Row],[43905]]</f>
        <v>0</v>
      </c>
      <c r="M127">
        <f>+Casos_PN_CORR[[#This Row],[43907]]-Casos_PN_CORR[[#This Row],[43906]]</f>
        <v>0</v>
      </c>
      <c r="N127">
        <f>+Casos_PN_CORR[[#This Row],[43908]]-Casos_PN_CORR[[#This Row],[43907]]</f>
        <v>0</v>
      </c>
      <c r="O127">
        <f>+Casos_PN_CORR[[#This Row],[43909]]-Casos_PN_CORR[[#This Row],[43908]]</f>
        <v>0</v>
      </c>
      <c r="P127">
        <f>+Casos_PN_CORR[[#This Row],[43910]]-Casos_PN_CORR[[#This Row],[43909]]</f>
        <v>0</v>
      </c>
      <c r="Q127">
        <f>+Casos_PN_CORR[[#This Row],[43911]]-Casos_PN_CORR[[#This Row],[43910]]</f>
        <v>0</v>
      </c>
      <c r="R127">
        <f>+Casos_PN_CORR[[#This Row],[43912]]-Casos_PN_CORR[[#This Row],[43911]]</f>
        <v>0</v>
      </c>
      <c r="S127">
        <f>+Casos_PN_CORR[[#This Row],[43913]]-Casos_PN_CORR[[#This Row],[43912]]</f>
        <v>0</v>
      </c>
      <c r="T127">
        <f>+Casos_PN_CORR[[#This Row],[43914]]-Casos_PN_CORR[[#This Row],[43913]]</f>
        <v>0</v>
      </c>
      <c r="U127">
        <f>+Casos_PN_CORR[[#This Row],[43915]]-Casos_PN_CORR[[#This Row],[43914]]</f>
        <v>0</v>
      </c>
      <c r="V127">
        <f>+Casos_PN_CORR[[#This Row],[43916]]-Casos_PN_CORR[[#This Row],[43915]]</f>
        <v>0</v>
      </c>
      <c r="W127">
        <f>+Casos_PN_CORR[[#This Row],[43917]]-Casos_PN_CORR[[#This Row],[43916]]</f>
        <v>0</v>
      </c>
      <c r="X127">
        <f>+Casos_PN_CORR[[#This Row],[43918]]-Casos_PN_CORR[[#This Row],[43917]]</f>
        <v>0</v>
      </c>
      <c r="Y127">
        <f>+Casos_PN_CORR[[#This Row],[43919]]-Casos_PN_CORR[[#This Row],[43918]]</f>
        <v>0</v>
      </c>
      <c r="Z127">
        <f>+Casos_PN_CORR[[#This Row],[43920]]-Casos_PN_CORR[[#This Row],[43919]]</f>
        <v>0</v>
      </c>
      <c r="AA127">
        <f>+Casos_PN_CORR[[#This Row],[43921]]-Casos_PN_CORR[[#This Row],[43920]]</f>
        <v>0</v>
      </c>
      <c r="AB127">
        <f>+Casos_PN_CORR[[#This Row],[43922]]-Casos_PN_CORR[[#This Row],[43921]]</f>
        <v>0</v>
      </c>
      <c r="AC127">
        <f>+Casos_PN_CORR[[#This Row],[43923]]-Casos_PN_CORR[[#This Row],[43922]]</f>
        <v>0</v>
      </c>
      <c r="AD127">
        <f>+Casos_PN_CORR[[#This Row],[43924]]-Casos_PN_CORR[[#This Row],[43923]]</f>
        <v>0</v>
      </c>
      <c r="AE127">
        <f>+Casos_PN_CORR[[#This Row],[43925]]-Casos_PN_CORR[[#This Row],[43924]]</f>
        <v>0</v>
      </c>
      <c r="AF127">
        <f>+Casos_PN_CORR[[#This Row],[43926]]-Casos_PN_CORR[[#This Row],[43925]]</f>
        <v>0</v>
      </c>
      <c r="AG127">
        <f>+Casos_PN_CORR[[#This Row],[43927]]-Casos_PN_CORR[[#This Row],[43926]]</f>
        <v>0</v>
      </c>
      <c r="AH127">
        <f>+Casos_PN_CORR[[#This Row],[43928]]-Casos_PN_CORR[[#This Row],[43927]]</f>
        <v>0</v>
      </c>
      <c r="AI127">
        <f>+Casos_PN_CORR[[#This Row],[43929]]-Casos_PN_CORR[[#This Row],[43928]]</f>
        <v>0</v>
      </c>
      <c r="AJ127">
        <f>+Casos_PN_CORR[[#This Row],[43930]]-Casos_PN_CORR[[#This Row],[43929]]</f>
        <v>0</v>
      </c>
      <c r="AK127">
        <f>+Casos_PN_CORR[[#This Row],[43931]]-Casos_PN_CORR[[#This Row],[43930]]</f>
        <v>0</v>
      </c>
      <c r="AL127">
        <f>+Casos_PN_CORR[[#This Row],[43932]]-Casos_PN_CORR[[#This Row],[43931]]</f>
        <v>0</v>
      </c>
      <c r="AM127">
        <f>+Casos_PN_CORR[[#This Row],[43933]]-Casos_PN_CORR[[#This Row],[43932]]</f>
        <v>0</v>
      </c>
      <c r="AN127">
        <f>+Casos_PN_CORR[[#This Row],[43934]]-Casos_PN_CORR[[#This Row],[43933]]</f>
        <v>0</v>
      </c>
      <c r="AO127">
        <f>+Casos_PN_CORR[[#This Row],[43935]]-Casos_PN_CORR[[#This Row],[43934]]</f>
        <v>0</v>
      </c>
      <c r="AP127">
        <f>+Casos_PN_CORR[[#This Row],[43936]]-Casos_PN_CORR[[#This Row],[43935]]</f>
        <v>0</v>
      </c>
      <c r="AQ127">
        <f>+Casos_PN_CORR[[#This Row],[43937]]-Casos_PN_CORR[[#This Row],[43936]]</f>
        <v>0</v>
      </c>
      <c r="AR127">
        <f>+Casos_PN_CORR[[#This Row],[43938]]-Casos_PN_CORR[[#This Row],[43937]]</f>
        <v>0</v>
      </c>
      <c r="AS127">
        <f>+Casos_PN_CORR[[#This Row],[43939]]-Casos_PN_CORR[[#This Row],[43938]]</f>
        <v>0</v>
      </c>
      <c r="AT127">
        <f>+Casos_PN_CORR[[#This Row],[43940]]-Casos_PN_CORR[[#This Row],[43939]]</f>
        <v>0</v>
      </c>
      <c r="AU127">
        <f>+Casos_PN_CORR[[#This Row],[43941]]-Casos_PN_CORR[[#This Row],[43940]]</f>
        <v>0</v>
      </c>
      <c r="AV127">
        <f>+Casos_PN_CORR[[#This Row],[43942]]-Casos_PN_CORR[[#This Row],[43941]]</f>
        <v>0</v>
      </c>
      <c r="AW127">
        <f>+Casos_PN_CORR[[#This Row],[43943]]-Casos_PN_CORR[[#This Row],[43942]]</f>
        <v>0</v>
      </c>
      <c r="AX127">
        <f>+Casos_PN_CORR[[#This Row],[43944]]-Casos_PN_CORR[[#This Row],[43943]]</f>
        <v>0</v>
      </c>
      <c r="AY127">
        <f>+Casos_PN_CORR[[#This Row],[43945]]-Casos_PN_CORR[[#This Row],[43944]]</f>
        <v>0</v>
      </c>
      <c r="AZ127">
        <f>+Casos_PN_CORR[[#This Row],[43946]]-Casos_PN_CORR[[#This Row],[43945]]</f>
        <v>0</v>
      </c>
      <c r="BA127">
        <f>+Casos_PN_CORR[[#This Row],[43947]]-Casos_PN_CORR[[#This Row],[43946]]</f>
        <v>0</v>
      </c>
      <c r="BB127">
        <f>+Casos_PN_CORR[[#This Row],[43948]]-Casos_PN_CORR[[#This Row],[43947]]</f>
        <v>0</v>
      </c>
      <c r="BC127">
        <f>+Casos_PN_CORR[[#This Row],[43949]]-Casos_PN_CORR[[#This Row],[43948]]</f>
        <v>0</v>
      </c>
      <c r="BD127">
        <f>+Casos_PN_CORR[[#This Row],[43950]]-Casos_PN_CORR[[#This Row],[43949]]</f>
        <v>0</v>
      </c>
      <c r="BE127">
        <f>+Casos_PN_CORR[[#This Row],[43951]]-Casos_PN_CORR[[#This Row],[43950]]</f>
        <v>0</v>
      </c>
      <c r="BF127">
        <f>+Casos_PN_CORR[[#This Row],[43952]]-Casos_PN_CORR[[#This Row],[43951]]</f>
        <v>0</v>
      </c>
      <c r="BG127">
        <f>+Casos_PN_CORR[[#This Row],[43953]]-Casos_PN_CORR[[#This Row],[43952]]</f>
        <v>0</v>
      </c>
      <c r="BH127">
        <f>+Casos_PN_CORR[[#This Row],[43954]]-Casos_PN_CORR[[#This Row],[43953]]</f>
        <v>0</v>
      </c>
      <c r="BI127">
        <f>+Casos_PN_CORR[[#This Row],[43955]]-Casos_PN_CORR[[#This Row],[43954]]</f>
        <v>0</v>
      </c>
      <c r="BJ127">
        <f>+Casos_PN_CORR[[#This Row],[43956]]-Casos_PN_CORR[[#This Row],[43955]]</f>
        <v>0</v>
      </c>
      <c r="BK127">
        <f>+Casos_PN_CORR[[#This Row],[43957]]-Casos_PN_CORR[[#This Row],[43956]]</f>
        <v>0</v>
      </c>
      <c r="BL127">
        <f>+Casos_PN_CORR[[#This Row],[43958]]-Casos_PN_CORR[[#This Row],[43957]]</f>
        <v>0</v>
      </c>
      <c r="BM127">
        <f>+Casos_PN_CORR[[#This Row],[43959]]-Casos_PN_CORR[[#This Row],[43958]]</f>
        <v>0</v>
      </c>
      <c r="BN127">
        <f>+Casos_PN_CORR[[#This Row],[43960]]-Casos_PN_CORR[[#This Row],[43959]]</f>
        <v>0</v>
      </c>
      <c r="BO127">
        <f>+Casos_PN_CORR[[#This Row],[43961]]-Casos_PN_CORR[[#This Row],[43960]]</f>
        <v>0</v>
      </c>
      <c r="BP127">
        <f>+Casos_PN_CORR[[#This Row],[43962]]-Casos_PN_CORR[[#This Row],[43961]]</f>
        <v>0</v>
      </c>
      <c r="BQ127">
        <f>+Casos_PN_CORR[[#This Row],[43963]]-Casos_PN_CORR[[#This Row],[43962]]</f>
        <v>0</v>
      </c>
      <c r="BR127">
        <f>+Casos_PN_CORR[[#This Row],[43964]]-Casos_PN_CORR[[#This Row],[43963]]</f>
        <v>0</v>
      </c>
      <c r="BS127">
        <f>+Casos_PN_CORR[[#This Row],[43965]]-Casos_PN_CORR[[#This Row],[43964]]</f>
        <v>0</v>
      </c>
      <c r="BT127">
        <f>+Casos_PN_CORR[[#This Row],[43966]]-Casos_PN_CORR[[#This Row],[43965]]</f>
        <v>0</v>
      </c>
      <c r="BU127">
        <f>+Casos_PN_CORR[[#This Row],[43967]]-Casos_PN_CORR[[#This Row],[43966]]</f>
        <v>0</v>
      </c>
      <c r="BV127">
        <f>+Casos_PN_CORR[[#This Row],[43968]]-Casos_PN_CORR[[#This Row],[43967]]</f>
        <v>0</v>
      </c>
      <c r="BW127">
        <f>+Casos_PN_CORR[[#This Row],[43969]]-Casos_PN_CORR[[#This Row],[43968]]</f>
        <v>0</v>
      </c>
      <c r="BX127">
        <f>+Casos_PN_CORR[[#This Row],[43970]]-Casos_PN_CORR[[#This Row],[43969]]</f>
        <v>0</v>
      </c>
      <c r="BY127">
        <f>+Casos_PN_CORR[[#This Row],[43971]]-Casos_PN_CORR[[#This Row],[43970]]</f>
        <v>0</v>
      </c>
      <c r="BZ127">
        <f>+Casos_PN_CORR[[#This Row],[43972]]-Casos_PN_CORR[[#This Row],[43971]]</f>
        <v>0</v>
      </c>
      <c r="CA127">
        <f>+Casos_PN_CORR[[#This Row],[43973]]-Casos_PN_CORR[[#This Row],[43972]]</f>
        <v>0</v>
      </c>
      <c r="CB127">
        <f>+Casos_PN_CORR[[#This Row],[43974]]-Casos_PN_CORR[[#This Row],[43973]]</f>
        <v>0</v>
      </c>
      <c r="CC127">
        <f>+Casos_PN_CORR[[#This Row],[43975]]-Casos_PN_CORR[[#This Row],[43974]]</f>
        <v>0</v>
      </c>
      <c r="CD127">
        <f>+Casos_PN_CORR[[#This Row],[43976]]-Casos_PN_CORR[[#This Row],[43975]]</f>
        <v>0</v>
      </c>
      <c r="CE127">
        <f>+Casos_PN_CORR[[#This Row],[43977]]-Casos_PN_CORR[[#This Row],[43976]]</f>
        <v>0</v>
      </c>
      <c r="CF127">
        <f>+Casos_PN_CORR[[#This Row],[43978]]-Casos_PN_CORR[[#This Row],[43977]]</f>
        <v>0</v>
      </c>
      <c r="CG127">
        <f>+Casos_PN_CORR[[#This Row],[43979]]-Casos_PN_CORR[[#This Row],[43978]]</f>
        <v>0</v>
      </c>
      <c r="CH127">
        <f>+Casos_PN_CORR[[#This Row],[43980]]-Casos_PN_CORR[[#This Row],[43979]]</f>
        <v>0</v>
      </c>
      <c r="CI127">
        <f>+Casos_PN_CORR[[#This Row],[43981]]-Casos_PN_CORR[[#This Row],[43980]]</f>
        <v>0</v>
      </c>
      <c r="CJ127">
        <f>+Casos_PN_CORR[[#This Row],[43982]]-Casos_PN_CORR[[#This Row],[43981]]</f>
        <v>0</v>
      </c>
      <c r="CK127">
        <f>+Casos_PN_CORR[[#This Row],[43983]]-Casos_PN_CORR[[#This Row],[43982]]</f>
        <v>0</v>
      </c>
      <c r="CL127">
        <f>+Casos_PN_CORR[[#This Row],[43984]]-Casos_PN_CORR[[#This Row],[43983]]</f>
        <v>0</v>
      </c>
      <c r="CM127">
        <f>+Casos_PN_CORR[[#This Row],[43985]]-Casos_PN_CORR[[#This Row],[43984]]</f>
        <v>0</v>
      </c>
      <c r="CN127">
        <f>+Casos_PN_CORR[[#This Row],[43986]]-Casos_PN_CORR[[#This Row],[43985]]</f>
        <v>0</v>
      </c>
      <c r="CO127">
        <f>+Casos_PN_CORR[[#This Row],[43987]]-Casos_PN_CORR[[#This Row],[43986]]</f>
        <v>5</v>
      </c>
      <c r="CP127">
        <f>+Casos_PN_CORR[[#This Row],[43988]]-Casos_PN_CORR[[#This Row],[43987]]</f>
        <v>0</v>
      </c>
      <c r="CQ127">
        <f>+Casos_PN_CORR[[#This Row],[43989]]-Casos_PN_CORR[[#This Row],[43988]]</f>
        <v>0</v>
      </c>
      <c r="CR127">
        <f>+Casos_PN_CORR[[#This Row],[43990]]-Casos_PN_CORR[[#This Row],[43989]]</f>
        <v>0</v>
      </c>
      <c r="CS127">
        <f>+Casos_PN_CORR[[#This Row],[43991]]-Casos_PN_CORR[[#This Row],[43990]]</f>
        <v>3</v>
      </c>
      <c r="CT127">
        <f>+Casos_PN_CORR[[#This Row],[43992]]-Casos_PN_CORR[[#This Row],[43991]]</f>
        <v>0</v>
      </c>
      <c r="CU127">
        <f>+Casos_PN_CORR[[#This Row],[43993]]-Casos_PN_CORR[[#This Row],[43992]]</f>
        <v>0</v>
      </c>
    </row>
    <row r="128" spans="1:99" x14ac:dyDescent="0.3">
      <c r="A128">
        <v>80601</v>
      </c>
      <c r="B128" s="2" t="s">
        <v>99</v>
      </c>
      <c r="C128" s="2" t="s">
        <v>471</v>
      </c>
      <c r="D128" s="2" t="s">
        <v>502</v>
      </c>
      <c r="E128" s="4">
        <f t="shared" si="1"/>
        <v>8</v>
      </c>
      <c r="F128">
        <f>+Casos_PN_CORR[[#This Row],[43900]]</f>
        <v>0</v>
      </c>
      <c r="G128">
        <f>+Casos_PN_CORR[[#This Row],[43901]]-Casos_PN_CORR[[#This Row],[43900]]</f>
        <v>0</v>
      </c>
      <c r="H128">
        <f>+Casos_PN_CORR[[#This Row],[43902]]-Casos_PN_CORR[[#This Row],[43901]]</f>
        <v>0</v>
      </c>
      <c r="I128">
        <f>+Casos_PN_CORR[[#This Row],[43903]]-Casos_PN_CORR[[#This Row],[43902]]</f>
        <v>0</v>
      </c>
      <c r="J128">
        <f>+Casos_PN_CORR[[#This Row],[43904]]-Casos_PN_CORR[[#This Row],[43903]]</f>
        <v>0</v>
      </c>
      <c r="K128">
        <f>+Casos_PN_CORR[[#This Row],[43905]]-Casos_PN_CORR[[#This Row],[43904]]</f>
        <v>0</v>
      </c>
      <c r="L128">
        <f>+Casos_PN_CORR[[#This Row],[43906]]-Casos_PN_CORR[[#This Row],[43905]]</f>
        <v>0</v>
      </c>
      <c r="M128">
        <f>+Casos_PN_CORR[[#This Row],[43907]]-Casos_PN_CORR[[#This Row],[43906]]</f>
        <v>0</v>
      </c>
      <c r="N128">
        <f>+Casos_PN_CORR[[#This Row],[43908]]-Casos_PN_CORR[[#This Row],[43907]]</f>
        <v>0</v>
      </c>
      <c r="O128">
        <f>+Casos_PN_CORR[[#This Row],[43909]]-Casos_PN_CORR[[#This Row],[43908]]</f>
        <v>0</v>
      </c>
      <c r="P128">
        <f>+Casos_PN_CORR[[#This Row],[43910]]-Casos_PN_CORR[[#This Row],[43909]]</f>
        <v>0</v>
      </c>
      <c r="Q128">
        <f>+Casos_PN_CORR[[#This Row],[43911]]-Casos_PN_CORR[[#This Row],[43910]]</f>
        <v>0</v>
      </c>
      <c r="R128">
        <f>+Casos_PN_CORR[[#This Row],[43912]]-Casos_PN_CORR[[#This Row],[43911]]</f>
        <v>0</v>
      </c>
      <c r="S128">
        <f>+Casos_PN_CORR[[#This Row],[43913]]-Casos_PN_CORR[[#This Row],[43912]]</f>
        <v>0</v>
      </c>
      <c r="T128">
        <f>+Casos_PN_CORR[[#This Row],[43914]]-Casos_PN_CORR[[#This Row],[43913]]</f>
        <v>0</v>
      </c>
      <c r="U128">
        <f>+Casos_PN_CORR[[#This Row],[43915]]-Casos_PN_CORR[[#This Row],[43914]]</f>
        <v>0</v>
      </c>
      <c r="V128">
        <f>+Casos_PN_CORR[[#This Row],[43916]]-Casos_PN_CORR[[#This Row],[43915]]</f>
        <v>0</v>
      </c>
      <c r="W128">
        <f>+Casos_PN_CORR[[#This Row],[43917]]-Casos_PN_CORR[[#This Row],[43916]]</f>
        <v>0</v>
      </c>
      <c r="X128">
        <f>+Casos_PN_CORR[[#This Row],[43918]]-Casos_PN_CORR[[#This Row],[43917]]</f>
        <v>0</v>
      </c>
      <c r="Y128">
        <f>+Casos_PN_CORR[[#This Row],[43919]]-Casos_PN_CORR[[#This Row],[43918]]</f>
        <v>0</v>
      </c>
      <c r="Z128">
        <f>+Casos_PN_CORR[[#This Row],[43920]]-Casos_PN_CORR[[#This Row],[43919]]</f>
        <v>0</v>
      </c>
      <c r="AA128">
        <f>+Casos_PN_CORR[[#This Row],[43921]]-Casos_PN_CORR[[#This Row],[43920]]</f>
        <v>0</v>
      </c>
      <c r="AB128">
        <f>+Casos_PN_CORR[[#This Row],[43922]]-Casos_PN_CORR[[#This Row],[43921]]</f>
        <v>0</v>
      </c>
      <c r="AC128">
        <f>+Casos_PN_CORR[[#This Row],[43923]]-Casos_PN_CORR[[#This Row],[43922]]</f>
        <v>0</v>
      </c>
      <c r="AD128">
        <f>+Casos_PN_CORR[[#This Row],[43924]]-Casos_PN_CORR[[#This Row],[43923]]</f>
        <v>0</v>
      </c>
      <c r="AE128">
        <f>+Casos_PN_CORR[[#This Row],[43925]]-Casos_PN_CORR[[#This Row],[43924]]</f>
        <v>0</v>
      </c>
      <c r="AF128">
        <f>+Casos_PN_CORR[[#This Row],[43926]]-Casos_PN_CORR[[#This Row],[43925]]</f>
        <v>0</v>
      </c>
      <c r="AG128">
        <f>+Casos_PN_CORR[[#This Row],[43927]]-Casos_PN_CORR[[#This Row],[43926]]</f>
        <v>0</v>
      </c>
      <c r="AH128">
        <f>+Casos_PN_CORR[[#This Row],[43928]]-Casos_PN_CORR[[#This Row],[43927]]</f>
        <v>0</v>
      </c>
      <c r="AI128">
        <f>+Casos_PN_CORR[[#This Row],[43929]]-Casos_PN_CORR[[#This Row],[43928]]</f>
        <v>0</v>
      </c>
      <c r="AJ128">
        <f>+Casos_PN_CORR[[#This Row],[43930]]-Casos_PN_CORR[[#This Row],[43929]]</f>
        <v>0</v>
      </c>
      <c r="AK128">
        <f>+Casos_PN_CORR[[#This Row],[43931]]-Casos_PN_CORR[[#This Row],[43930]]</f>
        <v>0</v>
      </c>
      <c r="AL128">
        <f>+Casos_PN_CORR[[#This Row],[43932]]-Casos_PN_CORR[[#This Row],[43931]]</f>
        <v>0</v>
      </c>
      <c r="AM128">
        <f>+Casos_PN_CORR[[#This Row],[43933]]-Casos_PN_CORR[[#This Row],[43932]]</f>
        <v>0</v>
      </c>
      <c r="AN128">
        <f>+Casos_PN_CORR[[#This Row],[43934]]-Casos_PN_CORR[[#This Row],[43933]]</f>
        <v>0</v>
      </c>
      <c r="AO128">
        <f>+Casos_PN_CORR[[#This Row],[43935]]-Casos_PN_CORR[[#This Row],[43934]]</f>
        <v>0</v>
      </c>
      <c r="AP128">
        <f>+Casos_PN_CORR[[#This Row],[43936]]-Casos_PN_CORR[[#This Row],[43935]]</f>
        <v>0</v>
      </c>
      <c r="AQ128">
        <f>+Casos_PN_CORR[[#This Row],[43937]]-Casos_PN_CORR[[#This Row],[43936]]</f>
        <v>0</v>
      </c>
      <c r="AR128">
        <f>+Casos_PN_CORR[[#This Row],[43938]]-Casos_PN_CORR[[#This Row],[43937]]</f>
        <v>0</v>
      </c>
      <c r="AS128">
        <f>+Casos_PN_CORR[[#This Row],[43939]]-Casos_PN_CORR[[#This Row],[43938]]</f>
        <v>0</v>
      </c>
      <c r="AT128">
        <f>+Casos_PN_CORR[[#This Row],[43940]]-Casos_PN_CORR[[#This Row],[43939]]</f>
        <v>0</v>
      </c>
      <c r="AU128">
        <f>+Casos_PN_CORR[[#This Row],[43941]]-Casos_PN_CORR[[#This Row],[43940]]</f>
        <v>0</v>
      </c>
      <c r="AV128">
        <f>+Casos_PN_CORR[[#This Row],[43942]]-Casos_PN_CORR[[#This Row],[43941]]</f>
        <v>0</v>
      </c>
      <c r="AW128">
        <f>+Casos_PN_CORR[[#This Row],[43943]]-Casos_PN_CORR[[#This Row],[43942]]</f>
        <v>0</v>
      </c>
      <c r="AX128">
        <f>+Casos_PN_CORR[[#This Row],[43944]]-Casos_PN_CORR[[#This Row],[43943]]</f>
        <v>0</v>
      </c>
      <c r="AY128">
        <f>+Casos_PN_CORR[[#This Row],[43945]]-Casos_PN_CORR[[#This Row],[43944]]</f>
        <v>0</v>
      </c>
      <c r="AZ128">
        <f>+Casos_PN_CORR[[#This Row],[43946]]-Casos_PN_CORR[[#This Row],[43945]]</f>
        <v>0</v>
      </c>
      <c r="BA128">
        <f>+Casos_PN_CORR[[#This Row],[43947]]-Casos_PN_CORR[[#This Row],[43946]]</f>
        <v>0</v>
      </c>
      <c r="BB128">
        <f>+Casos_PN_CORR[[#This Row],[43948]]-Casos_PN_CORR[[#This Row],[43947]]</f>
        <v>0</v>
      </c>
      <c r="BC128">
        <f>+Casos_PN_CORR[[#This Row],[43949]]-Casos_PN_CORR[[#This Row],[43948]]</f>
        <v>0</v>
      </c>
      <c r="BD128">
        <f>+Casos_PN_CORR[[#This Row],[43950]]-Casos_PN_CORR[[#This Row],[43949]]</f>
        <v>0</v>
      </c>
      <c r="BE128">
        <f>+Casos_PN_CORR[[#This Row],[43951]]-Casos_PN_CORR[[#This Row],[43950]]</f>
        <v>0</v>
      </c>
      <c r="BF128">
        <f>+Casos_PN_CORR[[#This Row],[43952]]-Casos_PN_CORR[[#This Row],[43951]]</f>
        <v>0</v>
      </c>
      <c r="BG128">
        <f>+Casos_PN_CORR[[#This Row],[43953]]-Casos_PN_CORR[[#This Row],[43952]]</f>
        <v>0</v>
      </c>
      <c r="BH128">
        <f>+Casos_PN_CORR[[#This Row],[43954]]-Casos_PN_CORR[[#This Row],[43953]]</f>
        <v>0</v>
      </c>
      <c r="BI128">
        <f>+Casos_PN_CORR[[#This Row],[43955]]-Casos_PN_CORR[[#This Row],[43954]]</f>
        <v>0</v>
      </c>
      <c r="BJ128">
        <f>+Casos_PN_CORR[[#This Row],[43956]]-Casos_PN_CORR[[#This Row],[43955]]</f>
        <v>0</v>
      </c>
      <c r="BK128">
        <f>+Casos_PN_CORR[[#This Row],[43957]]-Casos_PN_CORR[[#This Row],[43956]]</f>
        <v>0</v>
      </c>
      <c r="BL128">
        <f>+Casos_PN_CORR[[#This Row],[43958]]-Casos_PN_CORR[[#This Row],[43957]]</f>
        <v>0</v>
      </c>
      <c r="BM128">
        <f>+Casos_PN_CORR[[#This Row],[43959]]-Casos_PN_CORR[[#This Row],[43958]]</f>
        <v>0</v>
      </c>
      <c r="BN128">
        <f>+Casos_PN_CORR[[#This Row],[43960]]-Casos_PN_CORR[[#This Row],[43959]]</f>
        <v>0</v>
      </c>
      <c r="BO128">
        <f>+Casos_PN_CORR[[#This Row],[43961]]-Casos_PN_CORR[[#This Row],[43960]]</f>
        <v>0</v>
      </c>
      <c r="BP128">
        <f>+Casos_PN_CORR[[#This Row],[43962]]-Casos_PN_CORR[[#This Row],[43961]]</f>
        <v>0</v>
      </c>
      <c r="BQ128">
        <f>+Casos_PN_CORR[[#This Row],[43963]]-Casos_PN_CORR[[#This Row],[43962]]</f>
        <v>0</v>
      </c>
      <c r="BR128">
        <f>+Casos_PN_CORR[[#This Row],[43964]]-Casos_PN_CORR[[#This Row],[43963]]</f>
        <v>0</v>
      </c>
      <c r="BS128">
        <f>+Casos_PN_CORR[[#This Row],[43965]]-Casos_PN_CORR[[#This Row],[43964]]</f>
        <v>0</v>
      </c>
      <c r="BT128">
        <f>+Casos_PN_CORR[[#This Row],[43966]]-Casos_PN_CORR[[#This Row],[43965]]</f>
        <v>0</v>
      </c>
      <c r="BU128">
        <f>+Casos_PN_CORR[[#This Row],[43967]]-Casos_PN_CORR[[#This Row],[43966]]</f>
        <v>0</v>
      </c>
      <c r="BV128">
        <f>+Casos_PN_CORR[[#This Row],[43968]]-Casos_PN_CORR[[#This Row],[43967]]</f>
        <v>0</v>
      </c>
      <c r="BW128">
        <f>+Casos_PN_CORR[[#This Row],[43969]]-Casos_PN_CORR[[#This Row],[43968]]</f>
        <v>0</v>
      </c>
      <c r="BX128">
        <f>+Casos_PN_CORR[[#This Row],[43970]]-Casos_PN_CORR[[#This Row],[43969]]</f>
        <v>0</v>
      </c>
      <c r="BY128">
        <f>+Casos_PN_CORR[[#This Row],[43971]]-Casos_PN_CORR[[#This Row],[43970]]</f>
        <v>0</v>
      </c>
      <c r="BZ128">
        <f>+Casos_PN_CORR[[#This Row],[43972]]-Casos_PN_CORR[[#This Row],[43971]]</f>
        <v>0</v>
      </c>
      <c r="CA128">
        <f>+Casos_PN_CORR[[#This Row],[43973]]-Casos_PN_CORR[[#This Row],[43972]]</f>
        <v>0</v>
      </c>
      <c r="CB128">
        <f>+Casos_PN_CORR[[#This Row],[43974]]-Casos_PN_CORR[[#This Row],[43973]]</f>
        <v>0</v>
      </c>
      <c r="CC128">
        <f>+Casos_PN_CORR[[#This Row],[43975]]-Casos_PN_CORR[[#This Row],[43974]]</f>
        <v>0</v>
      </c>
      <c r="CD128">
        <f>+Casos_PN_CORR[[#This Row],[43976]]-Casos_PN_CORR[[#This Row],[43975]]</f>
        <v>0</v>
      </c>
      <c r="CE128">
        <f>+Casos_PN_CORR[[#This Row],[43977]]-Casos_PN_CORR[[#This Row],[43976]]</f>
        <v>0</v>
      </c>
      <c r="CF128">
        <f>+Casos_PN_CORR[[#This Row],[43978]]-Casos_PN_CORR[[#This Row],[43977]]</f>
        <v>0</v>
      </c>
      <c r="CG128">
        <f>+Casos_PN_CORR[[#This Row],[43979]]-Casos_PN_CORR[[#This Row],[43978]]</f>
        <v>0</v>
      </c>
      <c r="CH128">
        <f>+Casos_PN_CORR[[#This Row],[43980]]-Casos_PN_CORR[[#This Row],[43979]]</f>
        <v>0</v>
      </c>
      <c r="CI128">
        <f>+Casos_PN_CORR[[#This Row],[43981]]-Casos_PN_CORR[[#This Row],[43980]]</f>
        <v>0</v>
      </c>
      <c r="CJ128">
        <f>+Casos_PN_CORR[[#This Row],[43982]]-Casos_PN_CORR[[#This Row],[43981]]</f>
        <v>0</v>
      </c>
      <c r="CK128">
        <f>+Casos_PN_CORR[[#This Row],[43983]]-Casos_PN_CORR[[#This Row],[43982]]</f>
        <v>0</v>
      </c>
      <c r="CL128">
        <f>+Casos_PN_CORR[[#This Row],[43984]]-Casos_PN_CORR[[#This Row],[43983]]</f>
        <v>0</v>
      </c>
      <c r="CM128">
        <f>+Casos_PN_CORR[[#This Row],[43985]]-Casos_PN_CORR[[#This Row],[43984]]</f>
        <v>0</v>
      </c>
      <c r="CN128">
        <f>+Casos_PN_CORR[[#This Row],[43986]]-Casos_PN_CORR[[#This Row],[43985]]</f>
        <v>0</v>
      </c>
      <c r="CO128">
        <f>+Casos_PN_CORR[[#This Row],[43987]]-Casos_PN_CORR[[#This Row],[43986]]</f>
        <v>7</v>
      </c>
      <c r="CP128">
        <f>+Casos_PN_CORR[[#This Row],[43988]]-Casos_PN_CORR[[#This Row],[43987]]</f>
        <v>0</v>
      </c>
      <c r="CQ128">
        <f>+Casos_PN_CORR[[#This Row],[43989]]-Casos_PN_CORR[[#This Row],[43988]]</f>
        <v>0</v>
      </c>
      <c r="CR128">
        <f>+Casos_PN_CORR[[#This Row],[43990]]-Casos_PN_CORR[[#This Row],[43989]]</f>
        <v>0</v>
      </c>
      <c r="CS128">
        <f>+Casos_PN_CORR[[#This Row],[43991]]-Casos_PN_CORR[[#This Row],[43990]]</f>
        <v>0</v>
      </c>
      <c r="CT128">
        <f>+Casos_PN_CORR[[#This Row],[43992]]-Casos_PN_CORR[[#This Row],[43991]]</f>
        <v>0</v>
      </c>
      <c r="CU128">
        <f>+Casos_PN_CORR[[#This Row],[43993]]-Casos_PN_CORR[[#This Row],[43992]]</f>
        <v>1</v>
      </c>
    </row>
    <row r="129" spans="1:99" x14ac:dyDescent="0.3">
      <c r="A129">
        <v>40604</v>
      </c>
      <c r="B129" s="2" t="s">
        <v>154</v>
      </c>
      <c r="C129" s="2" t="s">
        <v>171</v>
      </c>
      <c r="D129" s="2" t="s">
        <v>154</v>
      </c>
      <c r="E129" s="4">
        <f t="shared" si="1"/>
        <v>8</v>
      </c>
      <c r="F129">
        <f>+Casos_PN_CORR[[#This Row],[43900]]</f>
        <v>0</v>
      </c>
      <c r="G129">
        <f>+Casos_PN_CORR[[#This Row],[43901]]-Casos_PN_CORR[[#This Row],[43900]]</f>
        <v>0</v>
      </c>
      <c r="H129">
        <f>+Casos_PN_CORR[[#This Row],[43902]]-Casos_PN_CORR[[#This Row],[43901]]</f>
        <v>0</v>
      </c>
      <c r="I129">
        <f>+Casos_PN_CORR[[#This Row],[43903]]-Casos_PN_CORR[[#This Row],[43902]]</f>
        <v>0</v>
      </c>
      <c r="J129">
        <f>+Casos_PN_CORR[[#This Row],[43904]]-Casos_PN_CORR[[#This Row],[43903]]</f>
        <v>0</v>
      </c>
      <c r="K129">
        <f>+Casos_PN_CORR[[#This Row],[43905]]-Casos_PN_CORR[[#This Row],[43904]]</f>
        <v>0</v>
      </c>
      <c r="L129">
        <f>+Casos_PN_CORR[[#This Row],[43906]]-Casos_PN_CORR[[#This Row],[43905]]</f>
        <v>0</v>
      </c>
      <c r="M129">
        <f>+Casos_PN_CORR[[#This Row],[43907]]-Casos_PN_CORR[[#This Row],[43906]]</f>
        <v>0</v>
      </c>
      <c r="N129">
        <f>+Casos_PN_CORR[[#This Row],[43908]]-Casos_PN_CORR[[#This Row],[43907]]</f>
        <v>0</v>
      </c>
      <c r="O129">
        <f>+Casos_PN_CORR[[#This Row],[43909]]-Casos_PN_CORR[[#This Row],[43908]]</f>
        <v>0</v>
      </c>
      <c r="P129">
        <f>+Casos_PN_CORR[[#This Row],[43910]]-Casos_PN_CORR[[#This Row],[43909]]</f>
        <v>0</v>
      </c>
      <c r="Q129">
        <f>+Casos_PN_CORR[[#This Row],[43911]]-Casos_PN_CORR[[#This Row],[43910]]</f>
        <v>0</v>
      </c>
      <c r="R129">
        <f>+Casos_PN_CORR[[#This Row],[43912]]-Casos_PN_CORR[[#This Row],[43911]]</f>
        <v>0</v>
      </c>
      <c r="S129">
        <f>+Casos_PN_CORR[[#This Row],[43913]]-Casos_PN_CORR[[#This Row],[43912]]</f>
        <v>0</v>
      </c>
      <c r="T129">
        <f>+Casos_PN_CORR[[#This Row],[43914]]-Casos_PN_CORR[[#This Row],[43913]]</f>
        <v>0</v>
      </c>
      <c r="U129">
        <f>+Casos_PN_CORR[[#This Row],[43915]]-Casos_PN_CORR[[#This Row],[43914]]</f>
        <v>0</v>
      </c>
      <c r="V129">
        <f>+Casos_PN_CORR[[#This Row],[43916]]-Casos_PN_CORR[[#This Row],[43915]]</f>
        <v>0</v>
      </c>
      <c r="W129">
        <f>+Casos_PN_CORR[[#This Row],[43917]]-Casos_PN_CORR[[#This Row],[43916]]</f>
        <v>0</v>
      </c>
      <c r="X129">
        <f>+Casos_PN_CORR[[#This Row],[43918]]-Casos_PN_CORR[[#This Row],[43917]]</f>
        <v>0</v>
      </c>
      <c r="Y129">
        <f>+Casos_PN_CORR[[#This Row],[43919]]-Casos_PN_CORR[[#This Row],[43918]]</f>
        <v>0</v>
      </c>
      <c r="Z129">
        <f>+Casos_PN_CORR[[#This Row],[43920]]-Casos_PN_CORR[[#This Row],[43919]]</f>
        <v>0</v>
      </c>
      <c r="AA129">
        <f>+Casos_PN_CORR[[#This Row],[43921]]-Casos_PN_CORR[[#This Row],[43920]]</f>
        <v>0</v>
      </c>
      <c r="AB129">
        <f>+Casos_PN_CORR[[#This Row],[43922]]-Casos_PN_CORR[[#This Row],[43921]]</f>
        <v>0</v>
      </c>
      <c r="AC129">
        <f>+Casos_PN_CORR[[#This Row],[43923]]-Casos_PN_CORR[[#This Row],[43922]]</f>
        <v>0</v>
      </c>
      <c r="AD129">
        <f>+Casos_PN_CORR[[#This Row],[43924]]-Casos_PN_CORR[[#This Row],[43923]]</f>
        <v>0</v>
      </c>
      <c r="AE129">
        <f>+Casos_PN_CORR[[#This Row],[43925]]-Casos_PN_CORR[[#This Row],[43924]]</f>
        <v>0</v>
      </c>
      <c r="AF129">
        <f>+Casos_PN_CORR[[#This Row],[43926]]-Casos_PN_CORR[[#This Row],[43925]]</f>
        <v>0</v>
      </c>
      <c r="AG129">
        <f>+Casos_PN_CORR[[#This Row],[43927]]-Casos_PN_CORR[[#This Row],[43926]]</f>
        <v>0</v>
      </c>
      <c r="AH129">
        <f>+Casos_PN_CORR[[#This Row],[43928]]-Casos_PN_CORR[[#This Row],[43927]]</f>
        <v>0</v>
      </c>
      <c r="AI129">
        <f>+Casos_PN_CORR[[#This Row],[43929]]-Casos_PN_CORR[[#This Row],[43928]]</f>
        <v>0</v>
      </c>
      <c r="AJ129">
        <f>+Casos_PN_CORR[[#This Row],[43930]]-Casos_PN_CORR[[#This Row],[43929]]</f>
        <v>0</v>
      </c>
      <c r="AK129">
        <f>+Casos_PN_CORR[[#This Row],[43931]]-Casos_PN_CORR[[#This Row],[43930]]</f>
        <v>0</v>
      </c>
      <c r="AL129">
        <f>+Casos_PN_CORR[[#This Row],[43932]]-Casos_PN_CORR[[#This Row],[43931]]</f>
        <v>0</v>
      </c>
      <c r="AM129">
        <f>+Casos_PN_CORR[[#This Row],[43933]]-Casos_PN_CORR[[#This Row],[43932]]</f>
        <v>0</v>
      </c>
      <c r="AN129">
        <f>+Casos_PN_CORR[[#This Row],[43934]]-Casos_PN_CORR[[#This Row],[43933]]</f>
        <v>0</v>
      </c>
      <c r="AO129">
        <f>+Casos_PN_CORR[[#This Row],[43935]]-Casos_PN_CORR[[#This Row],[43934]]</f>
        <v>0</v>
      </c>
      <c r="AP129">
        <f>+Casos_PN_CORR[[#This Row],[43936]]-Casos_PN_CORR[[#This Row],[43935]]</f>
        <v>0</v>
      </c>
      <c r="AQ129">
        <f>+Casos_PN_CORR[[#This Row],[43937]]-Casos_PN_CORR[[#This Row],[43936]]</f>
        <v>0</v>
      </c>
      <c r="AR129">
        <f>+Casos_PN_CORR[[#This Row],[43938]]-Casos_PN_CORR[[#This Row],[43937]]</f>
        <v>0</v>
      </c>
      <c r="AS129">
        <f>+Casos_PN_CORR[[#This Row],[43939]]-Casos_PN_CORR[[#This Row],[43938]]</f>
        <v>0</v>
      </c>
      <c r="AT129">
        <f>+Casos_PN_CORR[[#This Row],[43940]]-Casos_PN_CORR[[#This Row],[43939]]</f>
        <v>0</v>
      </c>
      <c r="AU129">
        <f>+Casos_PN_CORR[[#This Row],[43941]]-Casos_PN_CORR[[#This Row],[43940]]</f>
        <v>0</v>
      </c>
      <c r="AV129">
        <f>+Casos_PN_CORR[[#This Row],[43942]]-Casos_PN_CORR[[#This Row],[43941]]</f>
        <v>0</v>
      </c>
      <c r="AW129">
        <f>+Casos_PN_CORR[[#This Row],[43943]]-Casos_PN_CORR[[#This Row],[43942]]</f>
        <v>0</v>
      </c>
      <c r="AX129">
        <f>+Casos_PN_CORR[[#This Row],[43944]]-Casos_PN_CORR[[#This Row],[43943]]</f>
        <v>0</v>
      </c>
      <c r="AY129">
        <f>+Casos_PN_CORR[[#This Row],[43945]]-Casos_PN_CORR[[#This Row],[43944]]</f>
        <v>0</v>
      </c>
      <c r="AZ129">
        <f>+Casos_PN_CORR[[#This Row],[43946]]-Casos_PN_CORR[[#This Row],[43945]]</f>
        <v>0</v>
      </c>
      <c r="BA129">
        <f>+Casos_PN_CORR[[#This Row],[43947]]-Casos_PN_CORR[[#This Row],[43946]]</f>
        <v>0</v>
      </c>
      <c r="BB129">
        <f>+Casos_PN_CORR[[#This Row],[43948]]-Casos_PN_CORR[[#This Row],[43947]]</f>
        <v>0</v>
      </c>
      <c r="BC129">
        <f>+Casos_PN_CORR[[#This Row],[43949]]-Casos_PN_CORR[[#This Row],[43948]]</f>
        <v>0</v>
      </c>
      <c r="BD129">
        <f>+Casos_PN_CORR[[#This Row],[43950]]-Casos_PN_CORR[[#This Row],[43949]]</f>
        <v>0</v>
      </c>
      <c r="BE129">
        <f>+Casos_PN_CORR[[#This Row],[43951]]-Casos_PN_CORR[[#This Row],[43950]]</f>
        <v>0</v>
      </c>
      <c r="BF129">
        <f>+Casos_PN_CORR[[#This Row],[43952]]-Casos_PN_CORR[[#This Row],[43951]]</f>
        <v>0</v>
      </c>
      <c r="BG129">
        <f>+Casos_PN_CORR[[#This Row],[43953]]-Casos_PN_CORR[[#This Row],[43952]]</f>
        <v>0</v>
      </c>
      <c r="BH129">
        <f>+Casos_PN_CORR[[#This Row],[43954]]-Casos_PN_CORR[[#This Row],[43953]]</f>
        <v>0</v>
      </c>
      <c r="BI129">
        <f>+Casos_PN_CORR[[#This Row],[43955]]-Casos_PN_CORR[[#This Row],[43954]]</f>
        <v>0</v>
      </c>
      <c r="BJ129">
        <f>+Casos_PN_CORR[[#This Row],[43956]]-Casos_PN_CORR[[#This Row],[43955]]</f>
        <v>0</v>
      </c>
      <c r="BK129">
        <f>+Casos_PN_CORR[[#This Row],[43957]]-Casos_PN_CORR[[#This Row],[43956]]</f>
        <v>0</v>
      </c>
      <c r="BL129">
        <f>+Casos_PN_CORR[[#This Row],[43958]]-Casos_PN_CORR[[#This Row],[43957]]</f>
        <v>0</v>
      </c>
      <c r="BM129">
        <f>+Casos_PN_CORR[[#This Row],[43959]]-Casos_PN_CORR[[#This Row],[43958]]</f>
        <v>0</v>
      </c>
      <c r="BN129">
        <f>+Casos_PN_CORR[[#This Row],[43960]]-Casos_PN_CORR[[#This Row],[43959]]</f>
        <v>0</v>
      </c>
      <c r="BO129">
        <f>+Casos_PN_CORR[[#This Row],[43961]]-Casos_PN_CORR[[#This Row],[43960]]</f>
        <v>0</v>
      </c>
      <c r="BP129">
        <f>+Casos_PN_CORR[[#This Row],[43962]]-Casos_PN_CORR[[#This Row],[43961]]</f>
        <v>0</v>
      </c>
      <c r="BQ129">
        <f>+Casos_PN_CORR[[#This Row],[43963]]-Casos_PN_CORR[[#This Row],[43962]]</f>
        <v>0</v>
      </c>
      <c r="BR129">
        <f>+Casos_PN_CORR[[#This Row],[43964]]-Casos_PN_CORR[[#This Row],[43963]]</f>
        <v>0</v>
      </c>
      <c r="BS129">
        <f>+Casos_PN_CORR[[#This Row],[43965]]-Casos_PN_CORR[[#This Row],[43964]]</f>
        <v>0</v>
      </c>
      <c r="BT129">
        <f>+Casos_PN_CORR[[#This Row],[43966]]-Casos_PN_CORR[[#This Row],[43965]]</f>
        <v>0</v>
      </c>
      <c r="BU129">
        <f>+Casos_PN_CORR[[#This Row],[43967]]-Casos_PN_CORR[[#This Row],[43966]]</f>
        <v>0</v>
      </c>
      <c r="BV129">
        <f>+Casos_PN_CORR[[#This Row],[43968]]-Casos_PN_CORR[[#This Row],[43967]]</f>
        <v>0</v>
      </c>
      <c r="BW129">
        <f>+Casos_PN_CORR[[#This Row],[43969]]-Casos_PN_CORR[[#This Row],[43968]]</f>
        <v>0</v>
      </c>
      <c r="BX129">
        <f>+Casos_PN_CORR[[#This Row],[43970]]-Casos_PN_CORR[[#This Row],[43969]]</f>
        <v>0</v>
      </c>
      <c r="BY129">
        <f>+Casos_PN_CORR[[#This Row],[43971]]-Casos_PN_CORR[[#This Row],[43970]]</f>
        <v>0</v>
      </c>
      <c r="BZ129">
        <f>+Casos_PN_CORR[[#This Row],[43972]]-Casos_PN_CORR[[#This Row],[43971]]</f>
        <v>0</v>
      </c>
      <c r="CA129">
        <f>+Casos_PN_CORR[[#This Row],[43973]]-Casos_PN_CORR[[#This Row],[43972]]</f>
        <v>0</v>
      </c>
      <c r="CB129">
        <f>+Casos_PN_CORR[[#This Row],[43974]]-Casos_PN_CORR[[#This Row],[43973]]</f>
        <v>0</v>
      </c>
      <c r="CC129">
        <f>+Casos_PN_CORR[[#This Row],[43975]]-Casos_PN_CORR[[#This Row],[43974]]</f>
        <v>0</v>
      </c>
      <c r="CD129">
        <f>+Casos_PN_CORR[[#This Row],[43976]]-Casos_PN_CORR[[#This Row],[43975]]</f>
        <v>0</v>
      </c>
      <c r="CE129">
        <f>+Casos_PN_CORR[[#This Row],[43977]]-Casos_PN_CORR[[#This Row],[43976]]</f>
        <v>0</v>
      </c>
      <c r="CF129">
        <f>+Casos_PN_CORR[[#This Row],[43978]]-Casos_PN_CORR[[#This Row],[43977]]</f>
        <v>0</v>
      </c>
      <c r="CG129">
        <f>+Casos_PN_CORR[[#This Row],[43979]]-Casos_PN_CORR[[#This Row],[43978]]</f>
        <v>0</v>
      </c>
      <c r="CH129">
        <f>+Casos_PN_CORR[[#This Row],[43980]]-Casos_PN_CORR[[#This Row],[43979]]</f>
        <v>0</v>
      </c>
      <c r="CI129">
        <f>+Casos_PN_CORR[[#This Row],[43981]]-Casos_PN_CORR[[#This Row],[43980]]</f>
        <v>0</v>
      </c>
      <c r="CJ129">
        <f>+Casos_PN_CORR[[#This Row],[43982]]-Casos_PN_CORR[[#This Row],[43981]]</f>
        <v>0</v>
      </c>
      <c r="CK129">
        <f>+Casos_PN_CORR[[#This Row],[43983]]-Casos_PN_CORR[[#This Row],[43982]]</f>
        <v>0</v>
      </c>
      <c r="CL129">
        <f>+Casos_PN_CORR[[#This Row],[43984]]-Casos_PN_CORR[[#This Row],[43983]]</f>
        <v>0</v>
      </c>
      <c r="CM129">
        <f>+Casos_PN_CORR[[#This Row],[43985]]-Casos_PN_CORR[[#This Row],[43984]]</f>
        <v>0</v>
      </c>
      <c r="CN129">
        <f>+Casos_PN_CORR[[#This Row],[43986]]-Casos_PN_CORR[[#This Row],[43985]]</f>
        <v>0</v>
      </c>
      <c r="CO129">
        <f>+Casos_PN_CORR[[#This Row],[43987]]-Casos_PN_CORR[[#This Row],[43986]]</f>
        <v>7</v>
      </c>
      <c r="CP129">
        <f>+Casos_PN_CORR[[#This Row],[43988]]-Casos_PN_CORR[[#This Row],[43987]]</f>
        <v>0</v>
      </c>
      <c r="CQ129">
        <f>+Casos_PN_CORR[[#This Row],[43989]]-Casos_PN_CORR[[#This Row],[43988]]</f>
        <v>0</v>
      </c>
      <c r="CR129">
        <f>+Casos_PN_CORR[[#This Row],[43990]]-Casos_PN_CORR[[#This Row],[43989]]</f>
        <v>0</v>
      </c>
      <c r="CS129">
        <f>+Casos_PN_CORR[[#This Row],[43991]]-Casos_PN_CORR[[#This Row],[43990]]</f>
        <v>0</v>
      </c>
      <c r="CT129">
        <f>+Casos_PN_CORR[[#This Row],[43992]]-Casos_PN_CORR[[#This Row],[43991]]</f>
        <v>0</v>
      </c>
      <c r="CU129">
        <f>+Casos_PN_CORR[[#This Row],[43993]]-Casos_PN_CORR[[#This Row],[43992]]</f>
        <v>1</v>
      </c>
    </row>
    <row r="130" spans="1:99" x14ac:dyDescent="0.3">
      <c r="A130">
        <v>10301</v>
      </c>
      <c r="B130" s="2" t="s">
        <v>163</v>
      </c>
      <c r="C130" s="2" t="s">
        <v>167</v>
      </c>
      <c r="D130" s="2" t="s">
        <v>168</v>
      </c>
      <c r="E130" s="4">
        <f t="shared" si="1"/>
        <v>8</v>
      </c>
      <c r="F130">
        <f>+Casos_PN_CORR[[#This Row],[43900]]</f>
        <v>0</v>
      </c>
      <c r="G130">
        <f>+Casos_PN_CORR[[#This Row],[43901]]-Casos_PN_CORR[[#This Row],[43900]]</f>
        <v>0</v>
      </c>
      <c r="H130">
        <f>+Casos_PN_CORR[[#This Row],[43902]]-Casos_PN_CORR[[#This Row],[43901]]</f>
        <v>0</v>
      </c>
      <c r="I130">
        <f>+Casos_PN_CORR[[#This Row],[43903]]-Casos_PN_CORR[[#This Row],[43902]]</f>
        <v>0</v>
      </c>
      <c r="J130">
        <f>+Casos_PN_CORR[[#This Row],[43904]]-Casos_PN_CORR[[#This Row],[43903]]</f>
        <v>0</v>
      </c>
      <c r="K130">
        <f>+Casos_PN_CORR[[#This Row],[43905]]-Casos_PN_CORR[[#This Row],[43904]]</f>
        <v>0</v>
      </c>
      <c r="L130">
        <f>+Casos_PN_CORR[[#This Row],[43906]]-Casos_PN_CORR[[#This Row],[43905]]</f>
        <v>0</v>
      </c>
      <c r="M130">
        <f>+Casos_PN_CORR[[#This Row],[43907]]-Casos_PN_CORR[[#This Row],[43906]]</f>
        <v>0</v>
      </c>
      <c r="N130">
        <f>+Casos_PN_CORR[[#This Row],[43908]]-Casos_PN_CORR[[#This Row],[43907]]</f>
        <v>0</v>
      </c>
      <c r="O130">
        <f>+Casos_PN_CORR[[#This Row],[43909]]-Casos_PN_CORR[[#This Row],[43908]]</f>
        <v>0</v>
      </c>
      <c r="P130">
        <f>+Casos_PN_CORR[[#This Row],[43910]]-Casos_PN_CORR[[#This Row],[43909]]</f>
        <v>0</v>
      </c>
      <c r="Q130">
        <f>+Casos_PN_CORR[[#This Row],[43911]]-Casos_PN_CORR[[#This Row],[43910]]</f>
        <v>0</v>
      </c>
      <c r="R130">
        <f>+Casos_PN_CORR[[#This Row],[43912]]-Casos_PN_CORR[[#This Row],[43911]]</f>
        <v>0</v>
      </c>
      <c r="S130">
        <f>+Casos_PN_CORR[[#This Row],[43913]]-Casos_PN_CORR[[#This Row],[43912]]</f>
        <v>0</v>
      </c>
      <c r="T130">
        <f>+Casos_PN_CORR[[#This Row],[43914]]-Casos_PN_CORR[[#This Row],[43913]]</f>
        <v>0</v>
      </c>
      <c r="U130">
        <f>+Casos_PN_CORR[[#This Row],[43915]]-Casos_PN_CORR[[#This Row],[43914]]</f>
        <v>0</v>
      </c>
      <c r="V130">
        <f>+Casos_PN_CORR[[#This Row],[43916]]-Casos_PN_CORR[[#This Row],[43915]]</f>
        <v>0</v>
      </c>
      <c r="W130">
        <f>+Casos_PN_CORR[[#This Row],[43917]]-Casos_PN_CORR[[#This Row],[43916]]</f>
        <v>0</v>
      </c>
      <c r="X130">
        <f>+Casos_PN_CORR[[#This Row],[43918]]-Casos_PN_CORR[[#This Row],[43917]]</f>
        <v>0</v>
      </c>
      <c r="Y130">
        <f>+Casos_PN_CORR[[#This Row],[43919]]-Casos_PN_CORR[[#This Row],[43918]]</f>
        <v>0</v>
      </c>
      <c r="Z130">
        <f>+Casos_PN_CORR[[#This Row],[43920]]-Casos_PN_CORR[[#This Row],[43919]]</f>
        <v>0</v>
      </c>
      <c r="AA130">
        <f>+Casos_PN_CORR[[#This Row],[43921]]-Casos_PN_CORR[[#This Row],[43920]]</f>
        <v>0</v>
      </c>
      <c r="AB130">
        <f>+Casos_PN_CORR[[#This Row],[43922]]-Casos_PN_CORR[[#This Row],[43921]]</f>
        <v>0</v>
      </c>
      <c r="AC130">
        <f>+Casos_PN_CORR[[#This Row],[43923]]-Casos_PN_CORR[[#This Row],[43922]]</f>
        <v>0</v>
      </c>
      <c r="AD130">
        <f>+Casos_PN_CORR[[#This Row],[43924]]-Casos_PN_CORR[[#This Row],[43923]]</f>
        <v>0</v>
      </c>
      <c r="AE130">
        <f>+Casos_PN_CORR[[#This Row],[43925]]-Casos_PN_CORR[[#This Row],[43924]]</f>
        <v>0</v>
      </c>
      <c r="AF130">
        <f>+Casos_PN_CORR[[#This Row],[43926]]-Casos_PN_CORR[[#This Row],[43925]]</f>
        <v>0</v>
      </c>
      <c r="AG130">
        <f>+Casos_PN_CORR[[#This Row],[43927]]-Casos_PN_CORR[[#This Row],[43926]]</f>
        <v>0</v>
      </c>
      <c r="AH130">
        <f>+Casos_PN_CORR[[#This Row],[43928]]-Casos_PN_CORR[[#This Row],[43927]]</f>
        <v>0</v>
      </c>
      <c r="AI130">
        <f>+Casos_PN_CORR[[#This Row],[43929]]-Casos_PN_CORR[[#This Row],[43928]]</f>
        <v>0</v>
      </c>
      <c r="AJ130">
        <f>+Casos_PN_CORR[[#This Row],[43930]]-Casos_PN_CORR[[#This Row],[43929]]</f>
        <v>0</v>
      </c>
      <c r="AK130">
        <f>+Casos_PN_CORR[[#This Row],[43931]]-Casos_PN_CORR[[#This Row],[43930]]</f>
        <v>0</v>
      </c>
      <c r="AL130">
        <f>+Casos_PN_CORR[[#This Row],[43932]]-Casos_PN_CORR[[#This Row],[43931]]</f>
        <v>0</v>
      </c>
      <c r="AM130">
        <f>+Casos_PN_CORR[[#This Row],[43933]]-Casos_PN_CORR[[#This Row],[43932]]</f>
        <v>0</v>
      </c>
      <c r="AN130">
        <f>+Casos_PN_CORR[[#This Row],[43934]]-Casos_PN_CORR[[#This Row],[43933]]</f>
        <v>0</v>
      </c>
      <c r="AO130">
        <f>+Casos_PN_CORR[[#This Row],[43935]]-Casos_PN_CORR[[#This Row],[43934]]</f>
        <v>0</v>
      </c>
      <c r="AP130">
        <f>+Casos_PN_CORR[[#This Row],[43936]]-Casos_PN_CORR[[#This Row],[43935]]</f>
        <v>0</v>
      </c>
      <c r="AQ130">
        <f>+Casos_PN_CORR[[#This Row],[43937]]-Casos_PN_CORR[[#This Row],[43936]]</f>
        <v>0</v>
      </c>
      <c r="AR130">
        <f>+Casos_PN_CORR[[#This Row],[43938]]-Casos_PN_CORR[[#This Row],[43937]]</f>
        <v>0</v>
      </c>
      <c r="AS130">
        <f>+Casos_PN_CORR[[#This Row],[43939]]-Casos_PN_CORR[[#This Row],[43938]]</f>
        <v>0</v>
      </c>
      <c r="AT130">
        <f>+Casos_PN_CORR[[#This Row],[43940]]-Casos_PN_CORR[[#This Row],[43939]]</f>
        <v>0</v>
      </c>
      <c r="AU130">
        <f>+Casos_PN_CORR[[#This Row],[43941]]-Casos_PN_CORR[[#This Row],[43940]]</f>
        <v>0</v>
      </c>
      <c r="AV130">
        <f>+Casos_PN_CORR[[#This Row],[43942]]-Casos_PN_CORR[[#This Row],[43941]]</f>
        <v>0</v>
      </c>
      <c r="AW130">
        <f>+Casos_PN_CORR[[#This Row],[43943]]-Casos_PN_CORR[[#This Row],[43942]]</f>
        <v>0</v>
      </c>
      <c r="AX130">
        <f>+Casos_PN_CORR[[#This Row],[43944]]-Casos_PN_CORR[[#This Row],[43943]]</f>
        <v>0</v>
      </c>
      <c r="AY130">
        <f>+Casos_PN_CORR[[#This Row],[43945]]-Casos_PN_CORR[[#This Row],[43944]]</f>
        <v>0</v>
      </c>
      <c r="AZ130">
        <f>+Casos_PN_CORR[[#This Row],[43946]]-Casos_PN_CORR[[#This Row],[43945]]</f>
        <v>0</v>
      </c>
      <c r="BA130">
        <f>+Casos_PN_CORR[[#This Row],[43947]]-Casos_PN_CORR[[#This Row],[43946]]</f>
        <v>0</v>
      </c>
      <c r="BB130">
        <f>+Casos_PN_CORR[[#This Row],[43948]]-Casos_PN_CORR[[#This Row],[43947]]</f>
        <v>0</v>
      </c>
      <c r="BC130">
        <f>+Casos_PN_CORR[[#This Row],[43949]]-Casos_PN_CORR[[#This Row],[43948]]</f>
        <v>0</v>
      </c>
      <c r="BD130">
        <f>+Casos_PN_CORR[[#This Row],[43950]]-Casos_PN_CORR[[#This Row],[43949]]</f>
        <v>0</v>
      </c>
      <c r="BE130">
        <f>+Casos_PN_CORR[[#This Row],[43951]]-Casos_PN_CORR[[#This Row],[43950]]</f>
        <v>0</v>
      </c>
      <c r="BF130">
        <f>+Casos_PN_CORR[[#This Row],[43952]]-Casos_PN_CORR[[#This Row],[43951]]</f>
        <v>0</v>
      </c>
      <c r="BG130">
        <f>+Casos_PN_CORR[[#This Row],[43953]]-Casos_PN_CORR[[#This Row],[43952]]</f>
        <v>0</v>
      </c>
      <c r="BH130">
        <f>+Casos_PN_CORR[[#This Row],[43954]]-Casos_PN_CORR[[#This Row],[43953]]</f>
        <v>0</v>
      </c>
      <c r="BI130">
        <f>+Casos_PN_CORR[[#This Row],[43955]]-Casos_PN_CORR[[#This Row],[43954]]</f>
        <v>0</v>
      </c>
      <c r="BJ130">
        <f>+Casos_PN_CORR[[#This Row],[43956]]-Casos_PN_CORR[[#This Row],[43955]]</f>
        <v>0</v>
      </c>
      <c r="BK130">
        <f>+Casos_PN_CORR[[#This Row],[43957]]-Casos_PN_CORR[[#This Row],[43956]]</f>
        <v>0</v>
      </c>
      <c r="BL130">
        <f>+Casos_PN_CORR[[#This Row],[43958]]-Casos_PN_CORR[[#This Row],[43957]]</f>
        <v>0</v>
      </c>
      <c r="BM130">
        <f>+Casos_PN_CORR[[#This Row],[43959]]-Casos_PN_CORR[[#This Row],[43958]]</f>
        <v>0</v>
      </c>
      <c r="BN130">
        <f>+Casos_PN_CORR[[#This Row],[43960]]-Casos_PN_CORR[[#This Row],[43959]]</f>
        <v>0</v>
      </c>
      <c r="BO130">
        <f>+Casos_PN_CORR[[#This Row],[43961]]-Casos_PN_CORR[[#This Row],[43960]]</f>
        <v>0</v>
      </c>
      <c r="BP130">
        <f>+Casos_PN_CORR[[#This Row],[43962]]-Casos_PN_CORR[[#This Row],[43961]]</f>
        <v>0</v>
      </c>
      <c r="BQ130">
        <f>+Casos_PN_CORR[[#This Row],[43963]]-Casos_PN_CORR[[#This Row],[43962]]</f>
        <v>0</v>
      </c>
      <c r="BR130">
        <f>+Casos_PN_CORR[[#This Row],[43964]]-Casos_PN_CORR[[#This Row],[43963]]</f>
        <v>0</v>
      </c>
      <c r="BS130">
        <f>+Casos_PN_CORR[[#This Row],[43965]]-Casos_PN_CORR[[#This Row],[43964]]</f>
        <v>0</v>
      </c>
      <c r="BT130">
        <f>+Casos_PN_CORR[[#This Row],[43966]]-Casos_PN_CORR[[#This Row],[43965]]</f>
        <v>0</v>
      </c>
      <c r="BU130">
        <f>+Casos_PN_CORR[[#This Row],[43967]]-Casos_PN_CORR[[#This Row],[43966]]</f>
        <v>0</v>
      </c>
      <c r="BV130">
        <f>+Casos_PN_CORR[[#This Row],[43968]]-Casos_PN_CORR[[#This Row],[43967]]</f>
        <v>0</v>
      </c>
      <c r="BW130">
        <f>+Casos_PN_CORR[[#This Row],[43969]]-Casos_PN_CORR[[#This Row],[43968]]</f>
        <v>0</v>
      </c>
      <c r="BX130">
        <f>+Casos_PN_CORR[[#This Row],[43970]]-Casos_PN_CORR[[#This Row],[43969]]</f>
        <v>0</v>
      </c>
      <c r="BY130">
        <f>+Casos_PN_CORR[[#This Row],[43971]]-Casos_PN_CORR[[#This Row],[43970]]</f>
        <v>0</v>
      </c>
      <c r="BZ130">
        <f>+Casos_PN_CORR[[#This Row],[43972]]-Casos_PN_CORR[[#This Row],[43971]]</f>
        <v>0</v>
      </c>
      <c r="CA130">
        <f>+Casos_PN_CORR[[#This Row],[43973]]-Casos_PN_CORR[[#This Row],[43972]]</f>
        <v>0</v>
      </c>
      <c r="CB130">
        <f>+Casos_PN_CORR[[#This Row],[43974]]-Casos_PN_CORR[[#This Row],[43973]]</f>
        <v>0</v>
      </c>
      <c r="CC130">
        <f>+Casos_PN_CORR[[#This Row],[43975]]-Casos_PN_CORR[[#This Row],[43974]]</f>
        <v>0</v>
      </c>
      <c r="CD130">
        <f>+Casos_PN_CORR[[#This Row],[43976]]-Casos_PN_CORR[[#This Row],[43975]]</f>
        <v>0</v>
      </c>
      <c r="CE130">
        <f>+Casos_PN_CORR[[#This Row],[43977]]-Casos_PN_CORR[[#This Row],[43976]]</f>
        <v>0</v>
      </c>
      <c r="CF130">
        <f>+Casos_PN_CORR[[#This Row],[43978]]-Casos_PN_CORR[[#This Row],[43977]]</f>
        <v>0</v>
      </c>
      <c r="CG130">
        <f>+Casos_PN_CORR[[#This Row],[43979]]-Casos_PN_CORR[[#This Row],[43978]]</f>
        <v>0</v>
      </c>
      <c r="CH130">
        <f>+Casos_PN_CORR[[#This Row],[43980]]-Casos_PN_CORR[[#This Row],[43979]]</f>
        <v>0</v>
      </c>
      <c r="CI130">
        <f>+Casos_PN_CORR[[#This Row],[43981]]-Casos_PN_CORR[[#This Row],[43980]]</f>
        <v>0</v>
      </c>
      <c r="CJ130">
        <f>+Casos_PN_CORR[[#This Row],[43982]]-Casos_PN_CORR[[#This Row],[43981]]</f>
        <v>0</v>
      </c>
      <c r="CK130">
        <f>+Casos_PN_CORR[[#This Row],[43983]]-Casos_PN_CORR[[#This Row],[43982]]</f>
        <v>0</v>
      </c>
      <c r="CL130">
        <f>+Casos_PN_CORR[[#This Row],[43984]]-Casos_PN_CORR[[#This Row],[43983]]</f>
        <v>0</v>
      </c>
      <c r="CM130">
        <f>+Casos_PN_CORR[[#This Row],[43985]]-Casos_PN_CORR[[#This Row],[43984]]</f>
        <v>0</v>
      </c>
      <c r="CN130">
        <f>+Casos_PN_CORR[[#This Row],[43986]]-Casos_PN_CORR[[#This Row],[43985]]</f>
        <v>0</v>
      </c>
      <c r="CO130">
        <f>+Casos_PN_CORR[[#This Row],[43987]]-Casos_PN_CORR[[#This Row],[43986]]</f>
        <v>7</v>
      </c>
      <c r="CP130">
        <f>+Casos_PN_CORR[[#This Row],[43988]]-Casos_PN_CORR[[#This Row],[43987]]</f>
        <v>0</v>
      </c>
      <c r="CQ130">
        <f>+Casos_PN_CORR[[#This Row],[43989]]-Casos_PN_CORR[[#This Row],[43988]]</f>
        <v>0</v>
      </c>
      <c r="CR130">
        <f>+Casos_PN_CORR[[#This Row],[43990]]-Casos_PN_CORR[[#This Row],[43989]]</f>
        <v>0</v>
      </c>
      <c r="CS130">
        <f>+Casos_PN_CORR[[#This Row],[43991]]-Casos_PN_CORR[[#This Row],[43990]]</f>
        <v>0</v>
      </c>
      <c r="CT130">
        <f>+Casos_PN_CORR[[#This Row],[43992]]-Casos_PN_CORR[[#This Row],[43991]]</f>
        <v>0</v>
      </c>
      <c r="CU130">
        <f>+Casos_PN_CORR[[#This Row],[43993]]-Casos_PN_CORR[[#This Row],[43992]]</f>
        <v>1</v>
      </c>
    </row>
    <row r="131" spans="1:99" x14ac:dyDescent="0.3">
      <c r="A131">
        <v>90203</v>
      </c>
      <c r="B131" s="2" t="s">
        <v>114</v>
      </c>
      <c r="C131" s="2" t="s">
        <v>435</v>
      </c>
      <c r="D131" s="2" t="s">
        <v>503</v>
      </c>
      <c r="E131" s="4">
        <f t="shared" si="1"/>
        <v>8</v>
      </c>
      <c r="F131">
        <f>+Casos_PN_CORR[[#This Row],[43900]]</f>
        <v>0</v>
      </c>
      <c r="G131">
        <f>+Casos_PN_CORR[[#This Row],[43901]]-Casos_PN_CORR[[#This Row],[43900]]</f>
        <v>0</v>
      </c>
      <c r="H131">
        <f>+Casos_PN_CORR[[#This Row],[43902]]-Casos_PN_CORR[[#This Row],[43901]]</f>
        <v>0</v>
      </c>
      <c r="I131">
        <f>+Casos_PN_CORR[[#This Row],[43903]]-Casos_PN_CORR[[#This Row],[43902]]</f>
        <v>0</v>
      </c>
      <c r="J131">
        <f>+Casos_PN_CORR[[#This Row],[43904]]-Casos_PN_CORR[[#This Row],[43903]]</f>
        <v>0</v>
      </c>
      <c r="K131">
        <f>+Casos_PN_CORR[[#This Row],[43905]]-Casos_PN_CORR[[#This Row],[43904]]</f>
        <v>0</v>
      </c>
      <c r="L131">
        <f>+Casos_PN_CORR[[#This Row],[43906]]-Casos_PN_CORR[[#This Row],[43905]]</f>
        <v>0</v>
      </c>
      <c r="M131">
        <f>+Casos_PN_CORR[[#This Row],[43907]]-Casos_PN_CORR[[#This Row],[43906]]</f>
        <v>0</v>
      </c>
      <c r="N131">
        <f>+Casos_PN_CORR[[#This Row],[43908]]-Casos_PN_CORR[[#This Row],[43907]]</f>
        <v>0</v>
      </c>
      <c r="O131">
        <f>+Casos_PN_CORR[[#This Row],[43909]]-Casos_PN_CORR[[#This Row],[43908]]</f>
        <v>0</v>
      </c>
      <c r="P131">
        <f>+Casos_PN_CORR[[#This Row],[43910]]-Casos_PN_CORR[[#This Row],[43909]]</f>
        <v>0</v>
      </c>
      <c r="Q131">
        <f>+Casos_PN_CORR[[#This Row],[43911]]-Casos_PN_CORR[[#This Row],[43910]]</f>
        <v>0</v>
      </c>
      <c r="R131">
        <f>+Casos_PN_CORR[[#This Row],[43912]]-Casos_PN_CORR[[#This Row],[43911]]</f>
        <v>0</v>
      </c>
      <c r="S131">
        <f>+Casos_PN_CORR[[#This Row],[43913]]-Casos_PN_CORR[[#This Row],[43912]]</f>
        <v>0</v>
      </c>
      <c r="T131">
        <f>+Casos_PN_CORR[[#This Row],[43914]]-Casos_PN_CORR[[#This Row],[43913]]</f>
        <v>0</v>
      </c>
      <c r="U131">
        <f>+Casos_PN_CORR[[#This Row],[43915]]-Casos_PN_CORR[[#This Row],[43914]]</f>
        <v>0</v>
      </c>
      <c r="V131">
        <f>+Casos_PN_CORR[[#This Row],[43916]]-Casos_PN_CORR[[#This Row],[43915]]</f>
        <v>0</v>
      </c>
      <c r="W131">
        <f>+Casos_PN_CORR[[#This Row],[43917]]-Casos_PN_CORR[[#This Row],[43916]]</f>
        <v>0</v>
      </c>
      <c r="X131">
        <f>+Casos_PN_CORR[[#This Row],[43918]]-Casos_PN_CORR[[#This Row],[43917]]</f>
        <v>0</v>
      </c>
      <c r="Y131">
        <f>+Casos_PN_CORR[[#This Row],[43919]]-Casos_PN_CORR[[#This Row],[43918]]</f>
        <v>0</v>
      </c>
      <c r="Z131">
        <f>+Casos_PN_CORR[[#This Row],[43920]]-Casos_PN_CORR[[#This Row],[43919]]</f>
        <v>0</v>
      </c>
      <c r="AA131">
        <f>+Casos_PN_CORR[[#This Row],[43921]]-Casos_PN_CORR[[#This Row],[43920]]</f>
        <v>0</v>
      </c>
      <c r="AB131">
        <f>+Casos_PN_CORR[[#This Row],[43922]]-Casos_PN_CORR[[#This Row],[43921]]</f>
        <v>0</v>
      </c>
      <c r="AC131">
        <f>+Casos_PN_CORR[[#This Row],[43923]]-Casos_PN_CORR[[#This Row],[43922]]</f>
        <v>0</v>
      </c>
      <c r="AD131">
        <f>+Casos_PN_CORR[[#This Row],[43924]]-Casos_PN_CORR[[#This Row],[43923]]</f>
        <v>0</v>
      </c>
      <c r="AE131">
        <f>+Casos_PN_CORR[[#This Row],[43925]]-Casos_PN_CORR[[#This Row],[43924]]</f>
        <v>0</v>
      </c>
      <c r="AF131">
        <f>+Casos_PN_CORR[[#This Row],[43926]]-Casos_PN_CORR[[#This Row],[43925]]</f>
        <v>0</v>
      </c>
      <c r="AG131">
        <f>+Casos_PN_CORR[[#This Row],[43927]]-Casos_PN_CORR[[#This Row],[43926]]</f>
        <v>0</v>
      </c>
      <c r="AH131">
        <f>+Casos_PN_CORR[[#This Row],[43928]]-Casos_PN_CORR[[#This Row],[43927]]</f>
        <v>0</v>
      </c>
      <c r="AI131">
        <f>+Casos_PN_CORR[[#This Row],[43929]]-Casos_PN_CORR[[#This Row],[43928]]</f>
        <v>0</v>
      </c>
      <c r="AJ131">
        <f>+Casos_PN_CORR[[#This Row],[43930]]-Casos_PN_CORR[[#This Row],[43929]]</f>
        <v>0</v>
      </c>
      <c r="AK131">
        <f>+Casos_PN_CORR[[#This Row],[43931]]-Casos_PN_CORR[[#This Row],[43930]]</f>
        <v>0</v>
      </c>
      <c r="AL131">
        <f>+Casos_PN_CORR[[#This Row],[43932]]-Casos_PN_CORR[[#This Row],[43931]]</f>
        <v>0</v>
      </c>
      <c r="AM131">
        <f>+Casos_PN_CORR[[#This Row],[43933]]-Casos_PN_CORR[[#This Row],[43932]]</f>
        <v>0</v>
      </c>
      <c r="AN131">
        <f>+Casos_PN_CORR[[#This Row],[43934]]-Casos_PN_CORR[[#This Row],[43933]]</f>
        <v>0</v>
      </c>
      <c r="AO131">
        <f>+Casos_PN_CORR[[#This Row],[43935]]-Casos_PN_CORR[[#This Row],[43934]]</f>
        <v>0</v>
      </c>
      <c r="AP131">
        <f>+Casos_PN_CORR[[#This Row],[43936]]-Casos_PN_CORR[[#This Row],[43935]]</f>
        <v>0</v>
      </c>
      <c r="AQ131">
        <f>+Casos_PN_CORR[[#This Row],[43937]]-Casos_PN_CORR[[#This Row],[43936]]</f>
        <v>0</v>
      </c>
      <c r="AR131">
        <f>+Casos_PN_CORR[[#This Row],[43938]]-Casos_PN_CORR[[#This Row],[43937]]</f>
        <v>0</v>
      </c>
      <c r="AS131">
        <f>+Casos_PN_CORR[[#This Row],[43939]]-Casos_PN_CORR[[#This Row],[43938]]</f>
        <v>0</v>
      </c>
      <c r="AT131">
        <f>+Casos_PN_CORR[[#This Row],[43940]]-Casos_PN_CORR[[#This Row],[43939]]</f>
        <v>0</v>
      </c>
      <c r="AU131">
        <f>+Casos_PN_CORR[[#This Row],[43941]]-Casos_PN_CORR[[#This Row],[43940]]</f>
        <v>0</v>
      </c>
      <c r="AV131">
        <f>+Casos_PN_CORR[[#This Row],[43942]]-Casos_PN_CORR[[#This Row],[43941]]</f>
        <v>0</v>
      </c>
      <c r="AW131">
        <f>+Casos_PN_CORR[[#This Row],[43943]]-Casos_PN_CORR[[#This Row],[43942]]</f>
        <v>0</v>
      </c>
      <c r="AX131">
        <f>+Casos_PN_CORR[[#This Row],[43944]]-Casos_PN_CORR[[#This Row],[43943]]</f>
        <v>0</v>
      </c>
      <c r="AY131">
        <f>+Casos_PN_CORR[[#This Row],[43945]]-Casos_PN_CORR[[#This Row],[43944]]</f>
        <v>0</v>
      </c>
      <c r="AZ131">
        <f>+Casos_PN_CORR[[#This Row],[43946]]-Casos_PN_CORR[[#This Row],[43945]]</f>
        <v>0</v>
      </c>
      <c r="BA131">
        <f>+Casos_PN_CORR[[#This Row],[43947]]-Casos_PN_CORR[[#This Row],[43946]]</f>
        <v>0</v>
      </c>
      <c r="BB131">
        <f>+Casos_PN_CORR[[#This Row],[43948]]-Casos_PN_CORR[[#This Row],[43947]]</f>
        <v>0</v>
      </c>
      <c r="BC131">
        <f>+Casos_PN_CORR[[#This Row],[43949]]-Casos_PN_CORR[[#This Row],[43948]]</f>
        <v>0</v>
      </c>
      <c r="BD131">
        <f>+Casos_PN_CORR[[#This Row],[43950]]-Casos_PN_CORR[[#This Row],[43949]]</f>
        <v>0</v>
      </c>
      <c r="BE131">
        <f>+Casos_PN_CORR[[#This Row],[43951]]-Casos_PN_CORR[[#This Row],[43950]]</f>
        <v>0</v>
      </c>
      <c r="BF131">
        <f>+Casos_PN_CORR[[#This Row],[43952]]-Casos_PN_CORR[[#This Row],[43951]]</f>
        <v>0</v>
      </c>
      <c r="BG131">
        <f>+Casos_PN_CORR[[#This Row],[43953]]-Casos_PN_CORR[[#This Row],[43952]]</f>
        <v>0</v>
      </c>
      <c r="BH131">
        <f>+Casos_PN_CORR[[#This Row],[43954]]-Casos_PN_CORR[[#This Row],[43953]]</f>
        <v>0</v>
      </c>
      <c r="BI131">
        <f>+Casos_PN_CORR[[#This Row],[43955]]-Casos_PN_CORR[[#This Row],[43954]]</f>
        <v>0</v>
      </c>
      <c r="BJ131">
        <f>+Casos_PN_CORR[[#This Row],[43956]]-Casos_PN_CORR[[#This Row],[43955]]</f>
        <v>0</v>
      </c>
      <c r="BK131">
        <f>+Casos_PN_CORR[[#This Row],[43957]]-Casos_PN_CORR[[#This Row],[43956]]</f>
        <v>0</v>
      </c>
      <c r="BL131">
        <f>+Casos_PN_CORR[[#This Row],[43958]]-Casos_PN_CORR[[#This Row],[43957]]</f>
        <v>0</v>
      </c>
      <c r="BM131">
        <f>+Casos_PN_CORR[[#This Row],[43959]]-Casos_PN_CORR[[#This Row],[43958]]</f>
        <v>0</v>
      </c>
      <c r="BN131">
        <f>+Casos_PN_CORR[[#This Row],[43960]]-Casos_PN_CORR[[#This Row],[43959]]</f>
        <v>0</v>
      </c>
      <c r="BO131">
        <f>+Casos_PN_CORR[[#This Row],[43961]]-Casos_PN_CORR[[#This Row],[43960]]</f>
        <v>0</v>
      </c>
      <c r="BP131">
        <f>+Casos_PN_CORR[[#This Row],[43962]]-Casos_PN_CORR[[#This Row],[43961]]</f>
        <v>0</v>
      </c>
      <c r="BQ131">
        <f>+Casos_PN_CORR[[#This Row],[43963]]-Casos_PN_CORR[[#This Row],[43962]]</f>
        <v>0</v>
      </c>
      <c r="BR131">
        <f>+Casos_PN_CORR[[#This Row],[43964]]-Casos_PN_CORR[[#This Row],[43963]]</f>
        <v>0</v>
      </c>
      <c r="BS131">
        <f>+Casos_PN_CORR[[#This Row],[43965]]-Casos_PN_CORR[[#This Row],[43964]]</f>
        <v>0</v>
      </c>
      <c r="BT131">
        <f>+Casos_PN_CORR[[#This Row],[43966]]-Casos_PN_CORR[[#This Row],[43965]]</f>
        <v>0</v>
      </c>
      <c r="BU131">
        <f>+Casos_PN_CORR[[#This Row],[43967]]-Casos_PN_CORR[[#This Row],[43966]]</f>
        <v>0</v>
      </c>
      <c r="BV131">
        <f>+Casos_PN_CORR[[#This Row],[43968]]-Casos_PN_CORR[[#This Row],[43967]]</f>
        <v>0</v>
      </c>
      <c r="BW131">
        <f>+Casos_PN_CORR[[#This Row],[43969]]-Casos_PN_CORR[[#This Row],[43968]]</f>
        <v>0</v>
      </c>
      <c r="BX131">
        <f>+Casos_PN_CORR[[#This Row],[43970]]-Casos_PN_CORR[[#This Row],[43969]]</f>
        <v>0</v>
      </c>
      <c r="BY131">
        <f>+Casos_PN_CORR[[#This Row],[43971]]-Casos_PN_CORR[[#This Row],[43970]]</f>
        <v>0</v>
      </c>
      <c r="BZ131">
        <f>+Casos_PN_CORR[[#This Row],[43972]]-Casos_PN_CORR[[#This Row],[43971]]</f>
        <v>0</v>
      </c>
      <c r="CA131">
        <f>+Casos_PN_CORR[[#This Row],[43973]]-Casos_PN_CORR[[#This Row],[43972]]</f>
        <v>0</v>
      </c>
      <c r="CB131">
        <f>+Casos_PN_CORR[[#This Row],[43974]]-Casos_PN_CORR[[#This Row],[43973]]</f>
        <v>0</v>
      </c>
      <c r="CC131">
        <f>+Casos_PN_CORR[[#This Row],[43975]]-Casos_PN_CORR[[#This Row],[43974]]</f>
        <v>0</v>
      </c>
      <c r="CD131">
        <f>+Casos_PN_CORR[[#This Row],[43976]]-Casos_PN_CORR[[#This Row],[43975]]</f>
        <v>0</v>
      </c>
      <c r="CE131">
        <f>+Casos_PN_CORR[[#This Row],[43977]]-Casos_PN_CORR[[#This Row],[43976]]</f>
        <v>0</v>
      </c>
      <c r="CF131">
        <f>+Casos_PN_CORR[[#This Row],[43978]]-Casos_PN_CORR[[#This Row],[43977]]</f>
        <v>0</v>
      </c>
      <c r="CG131">
        <f>+Casos_PN_CORR[[#This Row],[43979]]-Casos_PN_CORR[[#This Row],[43978]]</f>
        <v>0</v>
      </c>
      <c r="CH131">
        <f>+Casos_PN_CORR[[#This Row],[43980]]-Casos_PN_CORR[[#This Row],[43979]]</f>
        <v>0</v>
      </c>
      <c r="CI131">
        <f>+Casos_PN_CORR[[#This Row],[43981]]-Casos_PN_CORR[[#This Row],[43980]]</f>
        <v>0</v>
      </c>
      <c r="CJ131">
        <f>+Casos_PN_CORR[[#This Row],[43982]]-Casos_PN_CORR[[#This Row],[43981]]</f>
        <v>0</v>
      </c>
      <c r="CK131">
        <f>+Casos_PN_CORR[[#This Row],[43983]]-Casos_PN_CORR[[#This Row],[43982]]</f>
        <v>0</v>
      </c>
      <c r="CL131">
        <f>+Casos_PN_CORR[[#This Row],[43984]]-Casos_PN_CORR[[#This Row],[43983]]</f>
        <v>0</v>
      </c>
      <c r="CM131">
        <f>+Casos_PN_CORR[[#This Row],[43985]]-Casos_PN_CORR[[#This Row],[43984]]</f>
        <v>0</v>
      </c>
      <c r="CN131">
        <f>+Casos_PN_CORR[[#This Row],[43986]]-Casos_PN_CORR[[#This Row],[43985]]</f>
        <v>0</v>
      </c>
      <c r="CO131">
        <f>+Casos_PN_CORR[[#This Row],[43987]]-Casos_PN_CORR[[#This Row],[43986]]</f>
        <v>7</v>
      </c>
      <c r="CP131">
        <f>+Casos_PN_CORR[[#This Row],[43988]]-Casos_PN_CORR[[#This Row],[43987]]</f>
        <v>0</v>
      </c>
      <c r="CQ131">
        <f>+Casos_PN_CORR[[#This Row],[43989]]-Casos_PN_CORR[[#This Row],[43988]]</f>
        <v>0</v>
      </c>
      <c r="CR131">
        <f>+Casos_PN_CORR[[#This Row],[43990]]-Casos_PN_CORR[[#This Row],[43989]]</f>
        <v>0</v>
      </c>
      <c r="CS131">
        <f>+Casos_PN_CORR[[#This Row],[43991]]-Casos_PN_CORR[[#This Row],[43990]]</f>
        <v>0</v>
      </c>
      <c r="CT131">
        <f>+Casos_PN_CORR[[#This Row],[43992]]-Casos_PN_CORR[[#This Row],[43991]]</f>
        <v>0</v>
      </c>
      <c r="CU131">
        <f>+Casos_PN_CORR[[#This Row],[43993]]-Casos_PN_CORR[[#This Row],[43992]]</f>
        <v>1</v>
      </c>
    </row>
    <row r="132" spans="1:99" x14ac:dyDescent="0.3">
      <c r="A132">
        <v>60101</v>
      </c>
      <c r="B132" s="2" t="s">
        <v>158</v>
      </c>
      <c r="C132" s="2" t="s">
        <v>297</v>
      </c>
      <c r="D132" s="2" t="s">
        <v>321</v>
      </c>
      <c r="E132" s="4">
        <f t="shared" ref="E132:E195" si="2">SUM(F132:AEZ132)</f>
        <v>8</v>
      </c>
      <c r="F132">
        <f>+Casos_PN_CORR[[#This Row],[43900]]</f>
        <v>0</v>
      </c>
      <c r="G132">
        <f>+Casos_PN_CORR[[#This Row],[43901]]-Casos_PN_CORR[[#This Row],[43900]]</f>
        <v>0</v>
      </c>
      <c r="H132">
        <f>+Casos_PN_CORR[[#This Row],[43902]]-Casos_PN_CORR[[#This Row],[43901]]</f>
        <v>0</v>
      </c>
      <c r="I132">
        <f>+Casos_PN_CORR[[#This Row],[43903]]-Casos_PN_CORR[[#This Row],[43902]]</f>
        <v>0</v>
      </c>
      <c r="J132">
        <f>+Casos_PN_CORR[[#This Row],[43904]]-Casos_PN_CORR[[#This Row],[43903]]</f>
        <v>0</v>
      </c>
      <c r="K132">
        <f>+Casos_PN_CORR[[#This Row],[43905]]-Casos_PN_CORR[[#This Row],[43904]]</f>
        <v>0</v>
      </c>
      <c r="L132">
        <f>+Casos_PN_CORR[[#This Row],[43906]]-Casos_PN_CORR[[#This Row],[43905]]</f>
        <v>0</v>
      </c>
      <c r="M132">
        <f>+Casos_PN_CORR[[#This Row],[43907]]-Casos_PN_CORR[[#This Row],[43906]]</f>
        <v>0</v>
      </c>
      <c r="N132">
        <f>+Casos_PN_CORR[[#This Row],[43908]]-Casos_PN_CORR[[#This Row],[43907]]</f>
        <v>0</v>
      </c>
      <c r="O132">
        <f>+Casos_PN_CORR[[#This Row],[43909]]-Casos_PN_CORR[[#This Row],[43908]]</f>
        <v>0</v>
      </c>
      <c r="P132">
        <f>+Casos_PN_CORR[[#This Row],[43910]]-Casos_PN_CORR[[#This Row],[43909]]</f>
        <v>0</v>
      </c>
      <c r="Q132">
        <f>+Casos_PN_CORR[[#This Row],[43911]]-Casos_PN_CORR[[#This Row],[43910]]</f>
        <v>0</v>
      </c>
      <c r="R132">
        <f>+Casos_PN_CORR[[#This Row],[43912]]-Casos_PN_CORR[[#This Row],[43911]]</f>
        <v>0</v>
      </c>
      <c r="S132">
        <f>+Casos_PN_CORR[[#This Row],[43913]]-Casos_PN_CORR[[#This Row],[43912]]</f>
        <v>0</v>
      </c>
      <c r="T132">
        <f>+Casos_PN_CORR[[#This Row],[43914]]-Casos_PN_CORR[[#This Row],[43913]]</f>
        <v>0</v>
      </c>
      <c r="U132">
        <f>+Casos_PN_CORR[[#This Row],[43915]]-Casos_PN_CORR[[#This Row],[43914]]</f>
        <v>0</v>
      </c>
      <c r="V132">
        <f>+Casos_PN_CORR[[#This Row],[43916]]-Casos_PN_CORR[[#This Row],[43915]]</f>
        <v>0</v>
      </c>
      <c r="W132">
        <f>+Casos_PN_CORR[[#This Row],[43917]]-Casos_PN_CORR[[#This Row],[43916]]</f>
        <v>0</v>
      </c>
      <c r="X132">
        <f>+Casos_PN_CORR[[#This Row],[43918]]-Casos_PN_CORR[[#This Row],[43917]]</f>
        <v>0</v>
      </c>
      <c r="Y132">
        <f>+Casos_PN_CORR[[#This Row],[43919]]-Casos_PN_CORR[[#This Row],[43918]]</f>
        <v>0</v>
      </c>
      <c r="Z132">
        <f>+Casos_PN_CORR[[#This Row],[43920]]-Casos_PN_CORR[[#This Row],[43919]]</f>
        <v>0</v>
      </c>
      <c r="AA132">
        <f>+Casos_PN_CORR[[#This Row],[43921]]-Casos_PN_CORR[[#This Row],[43920]]</f>
        <v>0</v>
      </c>
      <c r="AB132">
        <f>+Casos_PN_CORR[[#This Row],[43922]]-Casos_PN_CORR[[#This Row],[43921]]</f>
        <v>0</v>
      </c>
      <c r="AC132">
        <f>+Casos_PN_CORR[[#This Row],[43923]]-Casos_PN_CORR[[#This Row],[43922]]</f>
        <v>0</v>
      </c>
      <c r="AD132">
        <f>+Casos_PN_CORR[[#This Row],[43924]]-Casos_PN_CORR[[#This Row],[43923]]</f>
        <v>0</v>
      </c>
      <c r="AE132">
        <f>+Casos_PN_CORR[[#This Row],[43925]]-Casos_PN_CORR[[#This Row],[43924]]</f>
        <v>0</v>
      </c>
      <c r="AF132">
        <f>+Casos_PN_CORR[[#This Row],[43926]]-Casos_PN_CORR[[#This Row],[43925]]</f>
        <v>0</v>
      </c>
      <c r="AG132">
        <f>+Casos_PN_CORR[[#This Row],[43927]]-Casos_PN_CORR[[#This Row],[43926]]</f>
        <v>0</v>
      </c>
      <c r="AH132">
        <f>+Casos_PN_CORR[[#This Row],[43928]]-Casos_PN_CORR[[#This Row],[43927]]</f>
        <v>0</v>
      </c>
      <c r="AI132">
        <f>+Casos_PN_CORR[[#This Row],[43929]]-Casos_PN_CORR[[#This Row],[43928]]</f>
        <v>0</v>
      </c>
      <c r="AJ132">
        <f>+Casos_PN_CORR[[#This Row],[43930]]-Casos_PN_CORR[[#This Row],[43929]]</f>
        <v>0</v>
      </c>
      <c r="AK132">
        <f>+Casos_PN_CORR[[#This Row],[43931]]-Casos_PN_CORR[[#This Row],[43930]]</f>
        <v>0</v>
      </c>
      <c r="AL132">
        <f>+Casos_PN_CORR[[#This Row],[43932]]-Casos_PN_CORR[[#This Row],[43931]]</f>
        <v>0</v>
      </c>
      <c r="AM132">
        <f>+Casos_PN_CORR[[#This Row],[43933]]-Casos_PN_CORR[[#This Row],[43932]]</f>
        <v>0</v>
      </c>
      <c r="AN132">
        <f>+Casos_PN_CORR[[#This Row],[43934]]-Casos_PN_CORR[[#This Row],[43933]]</f>
        <v>0</v>
      </c>
      <c r="AO132">
        <f>+Casos_PN_CORR[[#This Row],[43935]]-Casos_PN_CORR[[#This Row],[43934]]</f>
        <v>0</v>
      </c>
      <c r="AP132">
        <f>+Casos_PN_CORR[[#This Row],[43936]]-Casos_PN_CORR[[#This Row],[43935]]</f>
        <v>0</v>
      </c>
      <c r="AQ132">
        <f>+Casos_PN_CORR[[#This Row],[43937]]-Casos_PN_CORR[[#This Row],[43936]]</f>
        <v>0</v>
      </c>
      <c r="AR132">
        <f>+Casos_PN_CORR[[#This Row],[43938]]-Casos_PN_CORR[[#This Row],[43937]]</f>
        <v>0</v>
      </c>
      <c r="AS132">
        <f>+Casos_PN_CORR[[#This Row],[43939]]-Casos_PN_CORR[[#This Row],[43938]]</f>
        <v>0</v>
      </c>
      <c r="AT132">
        <f>+Casos_PN_CORR[[#This Row],[43940]]-Casos_PN_CORR[[#This Row],[43939]]</f>
        <v>0</v>
      </c>
      <c r="AU132">
        <f>+Casos_PN_CORR[[#This Row],[43941]]-Casos_PN_CORR[[#This Row],[43940]]</f>
        <v>0</v>
      </c>
      <c r="AV132">
        <f>+Casos_PN_CORR[[#This Row],[43942]]-Casos_PN_CORR[[#This Row],[43941]]</f>
        <v>0</v>
      </c>
      <c r="AW132">
        <f>+Casos_PN_CORR[[#This Row],[43943]]-Casos_PN_CORR[[#This Row],[43942]]</f>
        <v>0</v>
      </c>
      <c r="AX132">
        <f>+Casos_PN_CORR[[#This Row],[43944]]-Casos_PN_CORR[[#This Row],[43943]]</f>
        <v>0</v>
      </c>
      <c r="AY132">
        <f>+Casos_PN_CORR[[#This Row],[43945]]-Casos_PN_CORR[[#This Row],[43944]]</f>
        <v>0</v>
      </c>
      <c r="AZ132">
        <f>+Casos_PN_CORR[[#This Row],[43946]]-Casos_PN_CORR[[#This Row],[43945]]</f>
        <v>0</v>
      </c>
      <c r="BA132">
        <f>+Casos_PN_CORR[[#This Row],[43947]]-Casos_PN_CORR[[#This Row],[43946]]</f>
        <v>0</v>
      </c>
      <c r="BB132">
        <f>+Casos_PN_CORR[[#This Row],[43948]]-Casos_PN_CORR[[#This Row],[43947]]</f>
        <v>0</v>
      </c>
      <c r="BC132">
        <f>+Casos_PN_CORR[[#This Row],[43949]]-Casos_PN_CORR[[#This Row],[43948]]</f>
        <v>0</v>
      </c>
      <c r="BD132">
        <f>+Casos_PN_CORR[[#This Row],[43950]]-Casos_PN_CORR[[#This Row],[43949]]</f>
        <v>0</v>
      </c>
      <c r="BE132">
        <f>+Casos_PN_CORR[[#This Row],[43951]]-Casos_PN_CORR[[#This Row],[43950]]</f>
        <v>0</v>
      </c>
      <c r="BF132">
        <f>+Casos_PN_CORR[[#This Row],[43952]]-Casos_PN_CORR[[#This Row],[43951]]</f>
        <v>0</v>
      </c>
      <c r="BG132">
        <f>+Casos_PN_CORR[[#This Row],[43953]]-Casos_PN_CORR[[#This Row],[43952]]</f>
        <v>0</v>
      </c>
      <c r="BH132">
        <f>+Casos_PN_CORR[[#This Row],[43954]]-Casos_PN_CORR[[#This Row],[43953]]</f>
        <v>0</v>
      </c>
      <c r="BI132">
        <f>+Casos_PN_CORR[[#This Row],[43955]]-Casos_PN_CORR[[#This Row],[43954]]</f>
        <v>0</v>
      </c>
      <c r="BJ132">
        <f>+Casos_PN_CORR[[#This Row],[43956]]-Casos_PN_CORR[[#This Row],[43955]]</f>
        <v>0</v>
      </c>
      <c r="BK132">
        <f>+Casos_PN_CORR[[#This Row],[43957]]-Casos_PN_CORR[[#This Row],[43956]]</f>
        <v>0</v>
      </c>
      <c r="BL132">
        <f>+Casos_PN_CORR[[#This Row],[43958]]-Casos_PN_CORR[[#This Row],[43957]]</f>
        <v>0</v>
      </c>
      <c r="BM132">
        <f>+Casos_PN_CORR[[#This Row],[43959]]-Casos_PN_CORR[[#This Row],[43958]]</f>
        <v>0</v>
      </c>
      <c r="BN132">
        <f>+Casos_PN_CORR[[#This Row],[43960]]-Casos_PN_CORR[[#This Row],[43959]]</f>
        <v>0</v>
      </c>
      <c r="BO132">
        <f>+Casos_PN_CORR[[#This Row],[43961]]-Casos_PN_CORR[[#This Row],[43960]]</f>
        <v>0</v>
      </c>
      <c r="BP132">
        <f>+Casos_PN_CORR[[#This Row],[43962]]-Casos_PN_CORR[[#This Row],[43961]]</f>
        <v>0</v>
      </c>
      <c r="BQ132">
        <f>+Casos_PN_CORR[[#This Row],[43963]]-Casos_PN_CORR[[#This Row],[43962]]</f>
        <v>0</v>
      </c>
      <c r="BR132">
        <f>+Casos_PN_CORR[[#This Row],[43964]]-Casos_PN_CORR[[#This Row],[43963]]</f>
        <v>0</v>
      </c>
      <c r="BS132">
        <f>+Casos_PN_CORR[[#This Row],[43965]]-Casos_PN_CORR[[#This Row],[43964]]</f>
        <v>0</v>
      </c>
      <c r="BT132">
        <f>+Casos_PN_CORR[[#This Row],[43966]]-Casos_PN_CORR[[#This Row],[43965]]</f>
        <v>0</v>
      </c>
      <c r="BU132">
        <f>+Casos_PN_CORR[[#This Row],[43967]]-Casos_PN_CORR[[#This Row],[43966]]</f>
        <v>0</v>
      </c>
      <c r="BV132">
        <f>+Casos_PN_CORR[[#This Row],[43968]]-Casos_PN_CORR[[#This Row],[43967]]</f>
        <v>0</v>
      </c>
      <c r="BW132">
        <f>+Casos_PN_CORR[[#This Row],[43969]]-Casos_PN_CORR[[#This Row],[43968]]</f>
        <v>0</v>
      </c>
      <c r="BX132">
        <f>+Casos_PN_CORR[[#This Row],[43970]]-Casos_PN_CORR[[#This Row],[43969]]</f>
        <v>0</v>
      </c>
      <c r="BY132">
        <f>+Casos_PN_CORR[[#This Row],[43971]]-Casos_PN_CORR[[#This Row],[43970]]</f>
        <v>0</v>
      </c>
      <c r="BZ132">
        <f>+Casos_PN_CORR[[#This Row],[43972]]-Casos_PN_CORR[[#This Row],[43971]]</f>
        <v>0</v>
      </c>
      <c r="CA132">
        <f>+Casos_PN_CORR[[#This Row],[43973]]-Casos_PN_CORR[[#This Row],[43972]]</f>
        <v>0</v>
      </c>
      <c r="CB132">
        <f>+Casos_PN_CORR[[#This Row],[43974]]-Casos_PN_CORR[[#This Row],[43973]]</f>
        <v>0</v>
      </c>
      <c r="CC132">
        <f>+Casos_PN_CORR[[#This Row],[43975]]-Casos_PN_CORR[[#This Row],[43974]]</f>
        <v>0</v>
      </c>
      <c r="CD132">
        <f>+Casos_PN_CORR[[#This Row],[43976]]-Casos_PN_CORR[[#This Row],[43975]]</f>
        <v>0</v>
      </c>
      <c r="CE132">
        <f>+Casos_PN_CORR[[#This Row],[43977]]-Casos_PN_CORR[[#This Row],[43976]]</f>
        <v>0</v>
      </c>
      <c r="CF132">
        <f>+Casos_PN_CORR[[#This Row],[43978]]-Casos_PN_CORR[[#This Row],[43977]]</f>
        <v>0</v>
      </c>
      <c r="CG132">
        <f>+Casos_PN_CORR[[#This Row],[43979]]-Casos_PN_CORR[[#This Row],[43978]]</f>
        <v>0</v>
      </c>
      <c r="CH132">
        <f>+Casos_PN_CORR[[#This Row],[43980]]-Casos_PN_CORR[[#This Row],[43979]]</f>
        <v>0</v>
      </c>
      <c r="CI132">
        <f>+Casos_PN_CORR[[#This Row],[43981]]-Casos_PN_CORR[[#This Row],[43980]]</f>
        <v>0</v>
      </c>
      <c r="CJ132">
        <f>+Casos_PN_CORR[[#This Row],[43982]]-Casos_PN_CORR[[#This Row],[43981]]</f>
        <v>0</v>
      </c>
      <c r="CK132">
        <f>+Casos_PN_CORR[[#This Row],[43983]]-Casos_PN_CORR[[#This Row],[43982]]</f>
        <v>0</v>
      </c>
      <c r="CL132">
        <f>+Casos_PN_CORR[[#This Row],[43984]]-Casos_PN_CORR[[#This Row],[43983]]</f>
        <v>0</v>
      </c>
      <c r="CM132">
        <f>+Casos_PN_CORR[[#This Row],[43985]]-Casos_PN_CORR[[#This Row],[43984]]</f>
        <v>0</v>
      </c>
      <c r="CN132">
        <f>+Casos_PN_CORR[[#This Row],[43986]]-Casos_PN_CORR[[#This Row],[43985]]</f>
        <v>0</v>
      </c>
      <c r="CO132">
        <f>+Casos_PN_CORR[[#This Row],[43987]]-Casos_PN_CORR[[#This Row],[43986]]</f>
        <v>4</v>
      </c>
      <c r="CP132">
        <f>+Casos_PN_CORR[[#This Row],[43988]]-Casos_PN_CORR[[#This Row],[43987]]</f>
        <v>0</v>
      </c>
      <c r="CQ132">
        <f>+Casos_PN_CORR[[#This Row],[43989]]-Casos_PN_CORR[[#This Row],[43988]]</f>
        <v>0</v>
      </c>
      <c r="CR132">
        <f>+Casos_PN_CORR[[#This Row],[43990]]-Casos_PN_CORR[[#This Row],[43989]]</f>
        <v>0</v>
      </c>
      <c r="CS132">
        <f>+Casos_PN_CORR[[#This Row],[43991]]-Casos_PN_CORR[[#This Row],[43990]]</f>
        <v>2</v>
      </c>
      <c r="CT132">
        <f>+Casos_PN_CORR[[#This Row],[43992]]-Casos_PN_CORR[[#This Row],[43991]]</f>
        <v>0</v>
      </c>
      <c r="CU132">
        <f>+Casos_PN_CORR[[#This Row],[43993]]-Casos_PN_CORR[[#This Row],[43992]]</f>
        <v>2</v>
      </c>
    </row>
    <row r="133" spans="1:99" x14ac:dyDescent="0.3">
      <c r="A133">
        <v>60203</v>
      </c>
      <c r="B133" s="2" t="s">
        <v>158</v>
      </c>
      <c r="C133" s="2" t="s">
        <v>350</v>
      </c>
      <c r="D133" s="2" t="s">
        <v>504</v>
      </c>
      <c r="E133" s="4">
        <f t="shared" si="2"/>
        <v>8</v>
      </c>
      <c r="F133">
        <f>+Casos_PN_CORR[[#This Row],[43900]]</f>
        <v>0</v>
      </c>
      <c r="G133">
        <f>+Casos_PN_CORR[[#This Row],[43901]]-Casos_PN_CORR[[#This Row],[43900]]</f>
        <v>0</v>
      </c>
      <c r="H133">
        <f>+Casos_PN_CORR[[#This Row],[43902]]-Casos_PN_CORR[[#This Row],[43901]]</f>
        <v>0</v>
      </c>
      <c r="I133">
        <f>+Casos_PN_CORR[[#This Row],[43903]]-Casos_PN_CORR[[#This Row],[43902]]</f>
        <v>0</v>
      </c>
      <c r="J133">
        <f>+Casos_PN_CORR[[#This Row],[43904]]-Casos_PN_CORR[[#This Row],[43903]]</f>
        <v>0</v>
      </c>
      <c r="K133">
        <f>+Casos_PN_CORR[[#This Row],[43905]]-Casos_PN_CORR[[#This Row],[43904]]</f>
        <v>0</v>
      </c>
      <c r="L133">
        <f>+Casos_PN_CORR[[#This Row],[43906]]-Casos_PN_CORR[[#This Row],[43905]]</f>
        <v>0</v>
      </c>
      <c r="M133">
        <f>+Casos_PN_CORR[[#This Row],[43907]]-Casos_PN_CORR[[#This Row],[43906]]</f>
        <v>0</v>
      </c>
      <c r="N133">
        <f>+Casos_PN_CORR[[#This Row],[43908]]-Casos_PN_CORR[[#This Row],[43907]]</f>
        <v>0</v>
      </c>
      <c r="O133">
        <f>+Casos_PN_CORR[[#This Row],[43909]]-Casos_PN_CORR[[#This Row],[43908]]</f>
        <v>0</v>
      </c>
      <c r="P133">
        <f>+Casos_PN_CORR[[#This Row],[43910]]-Casos_PN_CORR[[#This Row],[43909]]</f>
        <v>0</v>
      </c>
      <c r="Q133">
        <f>+Casos_PN_CORR[[#This Row],[43911]]-Casos_PN_CORR[[#This Row],[43910]]</f>
        <v>0</v>
      </c>
      <c r="R133">
        <f>+Casos_PN_CORR[[#This Row],[43912]]-Casos_PN_CORR[[#This Row],[43911]]</f>
        <v>0</v>
      </c>
      <c r="S133">
        <f>+Casos_PN_CORR[[#This Row],[43913]]-Casos_PN_CORR[[#This Row],[43912]]</f>
        <v>0</v>
      </c>
      <c r="T133">
        <f>+Casos_PN_CORR[[#This Row],[43914]]-Casos_PN_CORR[[#This Row],[43913]]</f>
        <v>0</v>
      </c>
      <c r="U133">
        <f>+Casos_PN_CORR[[#This Row],[43915]]-Casos_PN_CORR[[#This Row],[43914]]</f>
        <v>0</v>
      </c>
      <c r="V133">
        <f>+Casos_PN_CORR[[#This Row],[43916]]-Casos_PN_CORR[[#This Row],[43915]]</f>
        <v>0</v>
      </c>
      <c r="W133">
        <f>+Casos_PN_CORR[[#This Row],[43917]]-Casos_PN_CORR[[#This Row],[43916]]</f>
        <v>0</v>
      </c>
      <c r="X133">
        <f>+Casos_PN_CORR[[#This Row],[43918]]-Casos_PN_CORR[[#This Row],[43917]]</f>
        <v>0</v>
      </c>
      <c r="Y133">
        <f>+Casos_PN_CORR[[#This Row],[43919]]-Casos_PN_CORR[[#This Row],[43918]]</f>
        <v>0</v>
      </c>
      <c r="Z133">
        <f>+Casos_PN_CORR[[#This Row],[43920]]-Casos_PN_CORR[[#This Row],[43919]]</f>
        <v>0</v>
      </c>
      <c r="AA133">
        <f>+Casos_PN_CORR[[#This Row],[43921]]-Casos_PN_CORR[[#This Row],[43920]]</f>
        <v>0</v>
      </c>
      <c r="AB133">
        <f>+Casos_PN_CORR[[#This Row],[43922]]-Casos_PN_CORR[[#This Row],[43921]]</f>
        <v>0</v>
      </c>
      <c r="AC133">
        <f>+Casos_PN_CORR[[#This Row],[43923]]-Casos_PN_CORR[[#This Row],[43922]]</f>
        <v>0</v>
      </c>
      <c r="AD133">
        <f>+Casos_PN_CORR[[#This Row],[43924]]-Casos_PN_CORR[[#This Row],[43923]]</f>
        <v>0</v>
      </c>
      <c r="AE133">
        <f>+Casos_PN_CORR[[#This Row],[43925]]-Casos_PN_CORR[[#This Row],[43924]]</f>
        <v>0</v>
      </c>
      <c r="AF133">
        <f>+Casos_PN_CORR[[#This Row],[43926]]-Casos_PN_CORR[[#This Row],[43925]]</f>
        <v>0</v>
      </c>
      <c r="AG133">
        <f>+Casos_PN_CORR[[#This Row],[43927]]-Casos_PN_CORR[[#This Row],[43926]]</f>
        <v>0</v>
      </c>
      <c r="AH133">
        <f>+Casos_PN_CORR[[#This Row],[43928]]-Casos_PN_CORR[[#This Row],[43927]]</f>
        <v>0</v>
      </c>
      <c r="AI133">
        <f>+Casos_PN_CORR[[#This Row],[43929]]-Casos_PN_CORR[[#This Row],[43928]]</f>
        <v>0</v>
      </c>
      <c r="AJ133">
        <f>+Casos_PN_CORR[[#This Row],[43930]]-Casos_PN_CORR[[#This Row],[43929]]</f>
        <v>0</v>
      </c>
      <c r="AK133">
        <f>+Casos_PN_CORR[[#This Row],[43931]]-Casos_PN_CORR[[#This Row],[43930]]</f>
        <v>0</v>
      </c>
      <c r="AL133">
        <f>+Casos_PN_CORR[[#This Row],[43932]]-Casos_PN_CORR[[#This Row],[43931]]</f>
        <v>0</v>
      </c>
      <c r="AM133">
        <f>+Casos_PN_CORR[[#This Row],[43933]]-Casos_PN_CORR[[#This Row],[43932]]</f>
        <v>0</v>
      </c>
      <c r="AN133">
        <f>+Casos_PN_CORR[[#This Row],[43934]]-Casos_PN_CORR[[#This Row],[43933]]</f>
        <v>0</v>
      </c>
      <c r="AO133">
        <f>+Casos_PN_CORR[[#This Row],[43935]]-Casos_PN_CORR[[#This Row],[43934]]</f>
        <v>0</v>
      </c>
      <c r="AP133">
        <f>+Casos_PN_CORR[[#This Row],[43936]]-Casos_PN_CORR[[#This Row],[43935]]</f>
        <v>0</v>
      </c>
      <c r="AQ133">
        <f>+Casos_PN_CORR[[#This Row],[43937]]-Casos_PN_CORR[[#This Row],[43936]]</f>
        <v>0</v>
      </c>
      <c r="AR133">
        <f>+Casos_PN_CORR[[#This Row],[43938]]-Casos_PN_CORR[[#This Row],[43937]]</f>
        <v>0</v>
      </c>
      <c r="AS133">
        <f>+Casos_PN_CORR[[#This Row],[43939]]-Casos_PN_CORR[[#This Row],[43938]]</f>
        <v>0</v>
      </c>
      <c r="AT133">
        <f>+Casos_PN_CORR[[#This Row],[43940]]-Casos_PN_CORR[[#This Row],[43939]]</f>
        <v>0</v>
      </c>
      <c r="AU133">
        <f>+Casos_PN_CORR[[#This Row],[43941]]-Casos_PN_CORR[[#This Row],[43940]]</f>
        <v>0</v>
      </c>
      <c r="AV133">
        <f>+Casos_PN_CORR[[#This Row],[43942]]-Casos_PN_CORR[[#This Row],[43941]]</f>
        <v>0</v>
      </c>
      <c r="AW133">
        <f>+Casos_PN_CORR[[#This Row],[43943]]-Casos_PN_CORR[[#This Row],[43942]]</f>
        <v>0</v>
      </c>
      <c r="AX133">
        <f>+Casos_PN_CORR[[#This Row],[43944]]-Casos_PN_CORR[[#This Row],[43943]]</f>
        <v>0</v>
      </c>
      <c r="AY133">
        <f>+Casos_PN_CORR[[#This Row],[43945]]-Casos_PN_CORR[[#This Row],[43944]]</f>
        <v>0</v>
      </c>
      <c r="AZ133">
        <f>+Casos_PN_CORR[[#This Row],[43946]]-Casos_PN_CORR[[#This Row],[43945]]</f>
        <v>0</v>
      </c>
      <c r="BA133">
        <f>+Casos_PN_CORR[[#This Row],[43947]]-Casos_PN_CORR[[#This Row],[43946]]</f>
        <v>0</v>
      </c>
      <c r="BB133">
        <f>+Casos_PN_CORR[[#This Row],[43948]]-Casos_PN_CORR[[#This Row],[43947]]</f>
        <v>0</v>
      </c>
      <c r="BC133">
        <f>+Casos_PN_CORR[[#This Row],[43949]]-Casos_PN_CORR[[#This Row],[43948]]</f>
        <v>0</v>
      </c>
      <c r="BD133">
        <f>+Casos_PN_CORR[[#This Row],[43950]]-Casos_PN_CORR[[#This Row],[43949]]</f>
        <v>0</v>
      </c>
      <c r="BE133">
        <f>+Casos_PN_CORR[[#This Row],[43951]]-Casos_PN_CORR[[#This Row],[43950]]</f>
        <v>0</v>
      </c>
      <c r="BF133">
        <f>+Casos_PN_CORR[[#This Row],[43952]]-Casos_PN_CORR[[#This Row],[43951]]</f>
        <v>0</v>
      </c>
      <c r="BG133">
        <f>+Casos_PN_CORR[[#This Row],[43953]]-Casos_PN_CORR[[#This Row],[43952]]</f>
        <v>0</v>
      </c>
      <c r="BH133">
        <f>+Casos_PN_CORR[[#This Row],[43954]]-Casos_PN_CORR[[#This Row],[43953]]</f>
        <v>0</v>
      </c>
      <c r="BI133">
        <f>+Casos_PN_CORR[[#This Row],[43955]]-Casos_PN_CORR[[#This Row],[43954]]</f>
        <v>0</v>
      </c>
      <c r="BJ133">
        <f>+Casos_PN_CORR[[#This Row],[43956]]-Casos_PN_CORR[[#This Row],[43955]]</f>
        <v>0</v>
      </c>
      <c r="BK133">
        <f>+Casos_PN_CORR[[#This Row],[43957]]-Casos_PN_CORR[[#This Row],[43956]]</f>
        <v>0</v>
      </c>
      <c r="BL133">
        <f>+Casos_PN_CORR[[#This Row],[43958]]-Casos_PN_CORR[[#This Row],[43957]]</f>
        <v>0</v>
      </c>
      <c r="BM133">
        <f>+Casos_PN_CORR[[#This Row],[43959]]-Casos_PN_CORR[[#This Row],[43958]]</f>
        <v>0</v>
      </c>
      <c r="BN133">
        <f>+Casos_PN_CORR[[#This Row],[43960]]-Casos_PN_CORR[[#This Row],[43959]]</f>
        <v>0</v>
      </c>
      <c r="BO133">
        <f>+Casos_PN_CORR[[#This Row],[43961]]-Casos_PN_CORR[[#This Row],[43960]]</f>
        <v>0</v>
      </c>
      <c r="BP133">
        <f>+Casos_PN_CORR[[#This Row],[43962]]-Casos_PN_CORR[[#This Row],[43961]]</f>
        <v>0</v>
      </c>
      <c r="BQ133">
        <f>+Casos_PN_CORR[[#This Row],[43963]]-Casos_PN_CORR[[#This Row],[43962]]</f>
        <v>0</v>
      </c>
      <c r="BR133">
        <f>+Casos_PN_CORR[[#This Row],[43964]]-Casos_PN_CORR[[#This Row],[43963]]</f>
        <v>0</v>
      </c>
      <c r="BS133">
        <f>+Casos_PN_CORR[[#This Row],[43965]]-Casos_PN_CORR[[#This Row],[43964]]</f>
        <v>0</v>
      </c>
      <c r="BT133">
        <f>+Casos_PN_CORR[[#This Row],[43966]]-Casos_PN_CORR[[#This Row],[43965]]</f>
        <v>0</v>
      </c>
      <c r="BU133">
        <f>+Casos_PN_CORR[[#This Row],[43967]]-Casos_PN_CORR[[#This Row],[43966]]</f>
        <v>0</v>
      </c>
      <c r="BV133">
        <f>+Casos_PN_CORR[[#This Row],[43968]]-Casos_PN_CORR[[#This Row],[43967]]</f>
        <v>0</v>
      </c>
      <c r="BW133">
        <f>+Casos_PN_CORR[[#This Row],[43969]]-Casos_PN_CORR[[#This Row],[43968]]</f>
        <v>0</v>
      </c>
      <c r="BX133">
        <f>+Casos_PN_CORR[[#This Row],[43970]]-Casos_PN_CORR[[#This Row],[43969]]</f>
        <v>0</v>
      </c>
      <c r="BY133">
        <f>+Casos_PN_CORR[[#This Row],[43971]]-Casos_PN_CORR[[#This Row],[43970]]</f>
        <v>0</v>
      </c>
      <c r="BZ133">
        <f>+Casos_PN_CORR[[#This Row],[43972]]-Casos_PN_CORR[[#This Row],[43971]]</f>
        <v>0</v>
      </c>
      <c r="CA133">
        <f>+Casos_PN_CORR[[#This Row],[43973]]-Casos_PN_CORR[[#This Row],[43972]]</f>
        <v>0</v>
      </c>
      <c r="CB133">
        <f>+Casos_PN_CORR[[#This Row],[43974]]-Casos_PN_CORR[[#This Row],[43973]]</f>
        <v>0</v>
      </c>
      <c r="CC133">
        <f>+Casos_PN_CORR[[#This Row],[43975]]-Casos_PN_CORR[[#This Row],[43974]]</f>
        <v>0</v>
      </c>
      <c r="CD133">
        <f>+Casos_PN_CORR[[#This Row],[43976]]-Casos_PN_CORR[[#This Row],[43975]]</f>
        <v>0</v>
      </c>
      <c r="CE133">
        <f>+Casos_PN_CORR[[#This Row],[43977]]-Casos_PN_CORR[[#This Row],[43976]]</f>
        <v>0</v>
      </c>
      <c r="CF133">
        <f>+Casos_PN_CORR[[#This Row],[43978]]-Casos_PN_CORR[[#This Row],[43977]]</f>
        <v>0</v>
      </c>
      <c r="CG133">
        <f>+Casos_PN_CORR[[#This Row],[43979]]-Casos_PN_CORR[[#This Row],[43978]]</f>
        <v>0</v>
      </c>
      <c r="CH133">
        <f>+Casos_PN_CORR[[#This Row],[43980]]-Casos_PN_CORR[[#This Row],[43979]]</f>
        <v>0</v>
      </c>
      <c r="CI133">
        <f>+Casos_PN_CORR[[#This Row],[43981]]-Casos_PN_CORR[[#This Row],[43980]]</f>
        <v>0</v>
      </c>
      <c r="CJ133">
        <f>+Casos_PN_CORR[[#This Row],[43982]]-Casos_PN_CORR[[#This Row],[43981]]</f>
        <v>0</v>
      </c>
      <c r="CK133">
        <f>+Casos_PN_CORR[[#This Row],[43983]]-Casos_PN_CORR[[#This Row],[43982]]</f>
        <v>0</v>
      </c>
      <c r="CL133">
        <f>+Casos_PN_CORR[[#This Row],[43984]]-Casos_PN_CORR[[#This Row],[43983]]</f>
        <v>0</v>
      </c>
      <c r="CM133">
        <f>+Casos_PN_CORR[[#This Row],[43985]]-Casos_PN_CORR[[#This Row],[43984]]</f>
        <v>0</v>
      </c>
      <c r="CN133">
        <f>+Casos_PN_CORR[[#This Row],[43986]]-Casos_PN_CORR[[#This Row],[43985]]</f>
        <v>0</v>
      </c>
      <c r="CO133">
        <f>+Casos_PN_CORR[[#This Row],[43987]]-Casos_PN_CORR[[#This Row],[43986]]</f>
        <v>2</v>
      </c>
      <c r="CP133">
        <f>+Casos_PN_CORR[[#This Row],[43988]]-Casos_PN_CORR[[#This Row],[43987]]</f>
        <v>0</v>
      </c>
      <c r="CQ133">
        <f>+Casos_PN_CORR[[#This Row],[43989]]-Casos_PN_CORR[[#This Row],[43988]]</f>
        <v>0</v>
      </c>
      <c r="CR133">
        <f>+Casos_PN_CORR[[#This Row],[43990]]-Casos_PN_CORR[[#This Row],[43989]]</f>
        <v>0</v>
      </c>
      <c r="CS133">
        <f>+Casos_PN_CORR[[#This Row],[43991]]-Casos_PN_CORR[[#This Row],[43990]]</f>
        <v>2</v>
      </c>
      <c r="CT133">
        <f>+Casos_PN_CORR[[#This Row],[43992]]-Casos_PN_CORR[[#This Row],[43991]]</f>
        <v>0</v>
      </c>
      <c r="CU133">
        <f>+Casos_PN_CORR[[#This Row],[43993]]-Casos_PN_CORR[[#This Row],[43992]]</f>
        <v>4</v>
      </c>
    </row>
    <row r="134" spans="1:99" x14ac:dyDescent="0.3">
      <c r="A134">
        <v>70405</v>
      </c>
      <c r="B134" s="2" t="s">
        <v>268</v>
      </c>
      <c r="C134" s="2" t="s">
        <v>328</v>
      </c>
      <c r="D134" s="2" t="s">
        <v>505</v>
      </c>
      <c r="E134" s="4">
        <f t="shared" si="2"/>
        <v>7</v>
      </c>
      <c r="F134">
        <f>+Casos_PN_CORR[[#This Row],[43900]]</f>
        <v>0</v>
      </c>
      <c r="G134">
        <f>+Casos_PN_CORR[[#This Row],[43901]]-Casos_PN_CORR[[#This Row],[43900]]</f>
        <v>0</v>
      </c>
      <c r="H134">
        <f>+Casos_PN_CORR[[#This Row],[43902]]-Casos_PN_CORR[[#This Row],[43901]]</f>
        <v>0</v>
      </c>
      <c r="I134">
        <f>+Casos_PN_CORR[[#This Row],[43903]]-Casos_PN_CORR[[#This Row],[43902]]</f>
        <v>0</v>
      </c>
      <c r="J134">
        <f>+Casos_PN_CORR[[#This Row],[43904]]-Casos_PN_CORR[[#This Row],[43903]]</f>
        <v>0</v>
      </c>
      <c r="K134">
        <f>+Casos_PN_CORR[[#This Row],[43905]]-Casos_PN_CORR[[#This Row],[43904]]</f>
        <v>0</v>
      </c>
      <c r="L134">
        <f>+Casos_PN_CORR[[#This Row],[43906]]-Casos_PN_CORR[[#This Row],[43905]]</f>
        <v>0</v>
      </c>
      <c r="M134">
        <f>+Casos_PN_CORR[[#This Row],[43907]]-Casos_PN_CORR[[#This Row],[43906]]</f>
        <v>0</v>
      </c>
      <c r="N134">
        <f>+Casos_PN_CORR[[#This Row],[43908]]-Casos_PN_CORR[[#This Row],[43907]]</f>
        <v>0</v>
      </c>
      <c r="O134">
        <f>+Casos_PN_CORR[[#This Row],[43909]]-Casos_PN_CORR[[#This Row],[43908]]</f>
        <v>0</v>
      </c>
      <c r="P134">
        <f>+Casos_PN_CORR[[#This Row],[43910]]-Casos_PN_CORR[[#This Row],[43909]]</f>
        <v>0</v>
      </c>
      <c r="Q134">
        <f>+Casos_PN_CORR[[#This Row],[43911]]-Casos_PN_CORR[[#This Row],[43910]]</f>
        <v>0</v>
      </c>
      <c r="R134">
        <f>+Casos_PN_CORR[[#This Row],[43912]]-Casos_PN_CORR[[#This Row],[43911]]</f>
        <v>0</v>
      </c>
      <c r="S134">
        <f>+Casos_PN_CORR[[#This Row],[43913]]-Casos_PN_CORR[[#This Row],[43912]]</f>
        <v>0</v>
      </c>
      <c r="T134">
        <f>+Casos_PN_CORR[[#This Row],[43914]]-Casos_PN_CORR[[#This Row],[43913]]</f>
        <v>0</v>
      </c>
      <c r="U134">
        <f>+Casos_PN_CORR[[#This Row],[43915]]-Casos_PN_CORR[[#This Row],[43914]]</f>
        <v>0</v>
      </c>
      <c r="V134">
        <f>+Casos_PN_CORR[[#This Row],[43916]]-Casos_PN_CORR[[#This Row],[43915]]</f>
        <v>0</v>
      </c>
      <c r="W134">
        <f>+Casos_PN_CORR[[#This Row],[43917]]-Casos_PN_CORR[[#This Row],[43916]]</f>
        <v>0</v>
      </c>
      <c r="X134">
        <f>+Casos_PN_CORR[[#This Row],[43918]]-Casos_PN_CORR[[#This Row],[43917]]</f>
        <v>0</v>
      </c>
      <c r="Y134">
        <f>+Casos_PN_CORR[[#This Row],[43919]]-Casos_PN_CORR[[#This Row],[43918]]</f>
        <v>0</v>
      </c>
      <c r="Z134">
        <f>+Casos_PN_CORR[[#This Row],[43920]]-Casos_PN_CORR[[#This Row],[43919]]</f>
        <v>0</v>
      </c>
      <c r="AA134">
        <f>+Casos_PN_CORR[[#This Row],[43921]]-Casos_PN_CORR[[#This Row],[43920]]</f>
        <v>0</v>
      </c>
      <c r="AB134">
        <f>+Casos_PN_CORR[[#This Row],[43922]]-Casos_PN_CORR[[#This Row],[43921]]</f>
        <v>0</v>
      </c>
      <c r="AC134">
        <f>+Casos_PN_CORR[[#This Row],[43923]]-Casos_PN_CORR[[#This Row],[43922]]</f>
        <v>0</v>
      </c>
      <c r="AD134">
        <f>+Casos_PN_CORR[[#This Row],[43924]]-Casos_PN_CORR[[#This Row],[43923]]</f>
        <v>0</v>
      </c>
      <c r="AE134">
        <f>+Casos_PN_CORR[[#This Row],[43925]]-Casos_PN_CORR[[#This Row],[43924]]</f>
        <v>0</v>
      </c>
      <c r="AF134">
        <f>+Casos_PN_CORR[[#This Row],[43926]]-Casos_PN_CORR[[#This Row],[43925]]</f>
        <v>0</v>
      </c>
      <c r="AG134">
        <f>+Casos_PN_CORR[[#This Row],[43927]]-Casos_PN_CORR[[#This Row],[43926]]</f>
        <v>0</v>
      </c>
      <c r="AH134">
        <f>+Casos_PN_CORR[[#This Row],[43928]]-Casos_PN_CORR[[#This Row],[43927]]</f>
        <v>0</v>
      </c>
      <c r="AI134">
        <f>+Casos_PN_CORR[[#This Row],[43929]]-Casos_PN_CORR[[#This Row],[43928]]</f>
        <v>0</v>
      </c>
      <c r="AJ134">
        <f>+Casos_PN_CORR[[#This Row],[43930]]-Casos_PN_CORR[[#This Row],[43929]]</f>
        <v>0</v>
      </c>
      <c r="AK134">
        <f>+Casos_PN_CORR[[#This Row],[43931]]-Casos_PN_CORR[[#This Row],[43930]]</f>
        <v>0</v>
      </c>
      <c r="AL134">
        <f>+Casos_PN_CORR[[#This Row],[43932]]-Casos_PN_CORR[[#This Row],[43931]]</f>
        <v>0</v>
      </c>
      <c r="AM134">
        <f>+Casos_PN_CORR[[#This Row],[43933]]-Casos_PN_CORR[[#This Row],[43932]]</f>
        <v>0</v>
      </c>
      <c r="AN134">
        <f>+Casos_PN_CORR[[#This Row],[43934]]-Casos_PN_CORR[[#This Row],[43933]]</f>
        <v>0</v>
      </c>
      <c r="AO134">
        <f>+Casos_PN_CORR[[#This Row],[43935]]-Casos_PN_CORR[[#This Row],[43934]]</f>
        <v>0</v>
      </c>
      <c r="AP134">
        <f>+Casos_PN_CORR[[#This Row],[43936]]-Casos_PN_CORR[[#This Row],[43935]]</f>
        <v>0</v>
      </c>
      <c r="AQ134">
        <f>+Casos_PN_CORR[[#This Row],[43937]]-Casos_PN_CORR[[#This Row],[43936]]</f>
        <v>0</v>
      </c>
      <c r="AR134">
        <f>+Casos_PN_CORR[[#This Row],[43938]]-Casos_PN_CORR[[#This Row],[43937]]</f>
        <v>0</v>
      </c>
      <c r="AS134">
        <f>+Casos_PN_CORR[[#This Row],[43939]]-Casos_PN_CORR[[#This Row],[43938]]</f>
        <v>0</v>
      </c>
      <c r="AT134">
        <f>+Casos_PN_CORR[[#This Row],[43940]]-Casos_PN_CORR[[#This Row],[43939]]</f>
        <v>0</v>
      </c>
      <c r="AU134">
        <f>+Casos_PN_CORR[[#This Row],[43941]]-Casos_PN_CORR[[#This Row],[43940]]</f>
        <v>0</v>
      </c>
      <c r="AV134">
        <f>+Casos_PN_CORR[[#This Row],[43942]]-Casos_PN_CORR[[#This Row],[43941]]</f>
        <v>0</v>
      </c>
      <c r="AW134">
        <f>+Casos_PN_CORR[[#This Row],[43943]]-Casos_PN_CORR[[#This Row],[43942]]</f>
        <v>0</v>
      </c>
      <c r="AX134">
        <f>+Casos_PN_CORR[[#This Row],[43944]]-Casos_PN_CORR[[#This Row],[43943]]</f>
        <v>0</v>
      </c>
      <c r="AY134">
        <f>+Casos_PN_CORR[[#This Row],[43945]]-Casos_PN_CORR[[#This Row],[43944]]</f>
        <v>0</v>
      </c>
      <c r="AZ134">
        <f>+Casos_PN_CORR[[#This Row],[43946]]-Casos_PN_CORR[[#This Row],[43945]]</f>
        <v>0</v>
      </c>
      <c r="BA134">
        <f>+Casos_PN_CORR[[#This Row],[43947]]-Casos_PN_CORR[[#This Row],[43946]]</f>
        <v>0</v>
      </c>
      <c r="BB134">
        <f>+Casos_PN_CORR[[#This Row],[43948]]-Casos_PN_CORR[[#This Row],[43947]]</f>
        <v>0</v>
      </c>
      <c r="BC134">
        <f>+Casos_PN_CORR[[#This Row],[43949]]-Casos_PN_CORR[[#This Row],[43948]]</f>
        <v>0</v>
      </c>
      <c r="BD134">
        <f>+Casos_PN_CORR[[#This Row],[43950]]-Casos_PN_CORR[[#This Row],[43949]]</f>
        <v>0</v>
      </c>
      <c r="BE134">
        <f>+Casos_PN_CORR[[#This Row],[43951]]-Casos_PN_CORR[[#This Row],[43950]]</f>
        <v>0</v>
      </c>
      <c r="BF134">
        <f>+Casos_PN_CORR[[#This Row],[43952]]-Casos_PN_CORR[[#This Row],[43951]]</f>
        <v>0</v>
      </c>
      <c r="BG134">
        <f>+Casos_PN_CORR[[#This Row],[43953]]-Casos_PN_CORR[[#This Row],[43952]]</f>
        <v>0</v>
      </c>
      <c r="BH134">
        <f>+Casos_PN_CORR[[#This Row],[43954]]-Casos_PN_CORR[[#This Row],[43953]]</f>
        <v>0</v>
      </c>
      <c r="BI134">
        <f>+Casos_PN_CORR[[#This Row],[43955]]-Casos_PN_CORR[[#This Row],[43954]]</f>
        <v>0</v>
      </c>
      <c r="BJ134">
        <f>+Casos_PN_CORR[[#This Row],[43956]]-Casos_PN_CORR[[#This Row],[43955]]</f>
        <v>0</v>
      </c>
      <c r="BK134">
        <f>+Casos_PN_CORR[[#This Row],[43957]]-Casos_PN_CORR[[#This Row],[43956]]</f>
        <v>0</v>
      </c>
      <c r="BL134">
        <f>+Casos_PN_CORR[[#This Row],[43958]]-Casos_PN_CORR[[#This Row],[43957]]</f>
        <v>0</v>
      </c>
      <c r="BM134">
        <f>+Casos_PN_CORR[[#This Row],[43959]]-Casos_PN_CORR[[#This Row],[43958]]</f>
        <v>0</v>
      </c>
      <c r="BN134">
        <f>+Casos_PN_CORR[[#This Row],[43960]]-Casos_PN_CORR[[#This Row],[43959]]</f>
        <v>0</v>
      </c>
      <c r="BO134">
        <f>+Casos_PN_CORR[[#This Row],[43961]]-Casos_PN_CORR[[#This Row],[43960]]</f>
        <v>0</v>
      </c>
      <c r="BP134">
        <f>+Casos_PN_CORR[[#This Row],[43962]]-Casos_PN_CORR[[#This Row],[43961]]</f>
        <v>0</v>
      </c>
      <c r="BQ134">
        <f>+Casos_PN_CORR[[#This Row],[43963]]-Casos_PN_CORR[[#This Row],[43962]]</f>
        <v>0</v>
      </c>
      <c r="BR134">
        <f>+Casos_PN_CORR[[#This Row],[43964]]-Casos_PN_CORR[[#This Row],[43963]]</f>
        <v>0</v>
      </c>
      <c r="BS134">
        <f>+Casos_PN_CORR[[#This Row],[43965]]-Casos_PN_CORR[[#This Row],[43964]]</f>
        <v>0</v>
      </c>
      <c r="BT134">
        <f>+Casos_PN_CORR[[#This Row],[43966]]-Casos_PN_CORR[[#This Row],[43965]]</f>
        <v>0</v>
      </c>
      <c r="BU134">
        <f>+Casos_PN_CORR[[#This Row],[43967]]-Casos_PN_CORR[[#This Row],[43966]]</f>
        <v>0</v>
      </c>
      <c r="BV134">
        <f>+Casos_PN_CORR[[#This Row],[43968]]-Casos_PN_CORR[[#This Row],[43967]]</f>
        <v>0</v>
      </c>
      <c r="BW134">
        <f>+Casos_PN_CORR[[#This Row],[43969]]-Casos_PN_CORR[[#This Row],[43968]]</f>
        <v>0</v>
      </c>
      <c r="BX134">
        <f>+Casos_PN_CORR[[#This Row],[43970]]-Casos_PN_CORR[[#This Row],[43969]]</f>
        <v>0</v>
      </c>
      <c r="BY134">
        <f>+Casos_PN_CORR[[#This Row],[43971]]-Casos_PN_CORR[[#This Row],[43970]]</f>
        <v>0</v>
      </c>
      <c r="BZ134">
        <f>+Casos_PN_CORR[[#This Row],[43972]]-Casos_PN_CORR[[#This Row],[43971]]</f>
        <v>0</v>
      </c>
      <c r="CA134">
        <f>+Casos_PN_CORR[[#This Row],[43973]]-Casos_PN_CORR[[#This Row],[43972]]</f>
        <v>0</v>
      </c>
      <c r="CB134">
        <f>+Casos_PN_CORR[[#This Row],[43974]]-Casos_PN_CORR[[#This Row],[43973]]</f>
        <v>0</v>
      </c>
      <c r="CC134">
        <f>+Casos_PN_CORR[[#This Row],[43975]]-Casos_PN_CORR[[#This Row],[43974]]</f>
        <v>0</v>
      </c>
      <c r="CD134">
        <f>+Casos_PN_CORR[[#This Row],[43976]]-Casos_PN_CORR[[#This Row],[43975]]</f>
        <v>0</v>
      </c>
      <c r="CE134">
        <f>+Casos_PN_CORR[[#This Row],[43977]]-Casos_PN_CORR[[#This Row],[43976]]</f>
        <v>0</v>
      </c>
      <c r="CF134">
        <f>+Casos_PN_CORR[[#This Row],[43978]]-Casos_PN_CORR[[#This Row],[43977]]</f>
        <v>0</v>
      </c>
      <c r="CG134">
        <f>+Casos_PN_CORR[[#This Row],[43979]]-Casos_PN_CORR[[#This Row],[43978]]</f>
        <v>0</v>
      </c>
      <c r="CH134">
        <f>+Casos_PN_CORR[[#This Row],[43980]]-Casos_PN_CORR[[#This Row],[43979]]</f>
        <v>0</v>
      </c>
      <c r="CI134">
        <f>+Casos_PN_CORR[[#This Row],[43981]]-Casos_PN_CORR[[#This Row],[43980]]</f>
        <v>0</v>
      </c>
      <c r="CJ134">
        <f>+Casos_PN_CORR[[#This Row],[43982]]-Casos_PN_CORR[[#This Row],[43981]]</f>
        <v>0</v>
      </c>
      <c r="CK134">
        <f>+Casos_PN_CORR[[#This Row],[43983]]-Casos_PN_CORR[[#This Row],[43982]]</f>
        <v>0</v>
      </c>
      <c r="CL134">
        <f>+Casos_PN_CORR[[#This Row],[43984]]-Casos_PN_CORR[[#This Row],[43983]]</f>
        <v>0</v>
      </c>
      <c r="CM134">
        <f>+Casos_PN_CORR[[#This Row],[43985]]-Casos_PN_CORR[[#This Row],[43984]]</f>
        <v>0</v>
      </c>
      <c r="CN134">
        <f>+Casos_PN_CORR[[#This Row],[43986]]-Casos_PN_CORR[[#This Row],[43985]]</f>
        <v>0</v>
      </c>
      <c r="CO134">
        <f>+Casos_PN_CORR[[#This Row],[43987]]-Casos_PN_CORR[[#This Row],[43986]]</f>
        <v>7</v>
      </c>
      <c r="CP134">
        <f>+Casos_PN_CORR[[#This Row],[43988]]-Casos_PN_CORR[[#This Row],[43987]]</f>
        <v>0</v>
      </c>
      <c r="CQ134">
        <f>+Casos_PN_CORR[[#This Row],[43989]]-Casos_PN_CORR[[#This Row],[43988]]</f>
        <v>0</v>
      </c>
      <c r="CR134">
        <f>+Casos_PN_CORR[[#This Row],[43990]]-Casos_PN_CORR[[#This Row],[43989]]</f>
        <v>0</v>
      </c>
      <c r="CS134">
        <f>+Casos_PN_CORR[[#This Row],[43991]]-Casos_PN_CORR[[#This Row],[43990]]</f>
        <v>0</v>
      </c>
      <c r="CT134">
        <f>+Casos_PN_CORR[[#This Row],[43992]]-Casos_PN_CORR[[#This Row],[43991]]</f>
        <v>0</v>
      </c>
      <c r="CU134">
        <f>+Casos_PN_CORR[[#This Row],[43993]]-Casos_PN_CORR[[#This Row],[43992]]</f>
        <v>0</v>
      </c>
    </row>
    <row r="135" spans="1:99" x14ac:dyDescent="0.3">
      <c r="A135">
        <v>60702</v>
      </c>
      <c r="B135" s="2" t="s">
        <v>158</v>
      </c>
      <c r="C135" s="2" t="s">
        <v>353</v>
      </c>
      <c r="D135" s="2" t="s">
        <v>444</v>
      </c>
      <c r="E135" s="4">
        <f t="shared" si="2"/>
        <v>7</v>
      </c>
      <c r="F135">
        <f>+Casos_PN_CORR[[#This Row],[43900]]</f>
        <v>0</v>
      </c>
      <c r="G135">
        <f>+Casos_PN_CORR[[#This Row],[43901]]-Casos_PN_CORR[[#This Row],[43900]]</f>
        <v>0</v>
      </c>
      <c r="H135">
        <f>+Casos_PN_CORR[[#This Row],[43902]]-Casos_PN_CORR[[#This Row],[43901]]</f>
        <v>0</v>
      </c>
      <c r="I135">
        <f>+Casos_PN_CORR[[#This Row],[43903]]-Casos_PN_CORR[[#This Row],[43902]]</f>
        <v>0</v>
      </c>
      <c r="J135">
        <f>+Casos_PN_CORR[[#This Row],[43904]]-Casos_PN_CORR[[#This Row],[43903]]</f>
        <v>0</v>
      </c>
      <c r="K135">
        <f>+Casos_PN_CORR[[#This Row],[43905]]-Casos_PN_CORR[[#This Row],[43904]]</f>
        <v>0</v>
      </c>
      <c r="L135">
        <f>+Casos_PN_CORR[[#This Row],[43906]]-Casos_PN_CORR[[#This Row],[43905]]</f>
        <v>0</v>
      </c>
      <c r="M135">
        <f>+Casos_PN_CORR[[#This Row],[43907]]-Casos_PN_CORR[[#This Row],[43906]]</f>
        <v>0</v>
      </c>
      <c r="N135">
        <f>+Casos_PN_CORR[[#This Row],[43908]]-Casos_PN_CORR[[#This Row],[43907]]</f>
        <v>0</v>
      </c>
      <c r="O135">
        <f>+Casos_PN_CORR[[#This Row],[43909]]-Casos_PN_CORR[[#This Row],[43908]]</f>
        <v>0</v>
      </c>
      <c r="P135">
        <f>+Casos_PN_CORR[[#This Row],[43910]]-Casos_PN_CORR[[#This Row],[43909]]</f>
        <v>0</v>
      </c>
      <c r="Q135">
        <f>+Casos_PN_CORR[[#This Row],[43911]]-Casos_PN_CORR[[#This Row],[43910]]</f>
        <v>0</v>
      </c>
      <c r="R135">
        <f>+Casos_PN_CORR[[#This Row],[43912]]-Casos_PN_CORR[[#This Row],[43911]]</f>
        <v>0</v>
      </c>
      <c r="S135">
        <f>+Casos_PN_CORR[[#This Row],[43913]]-Casos_PN_CORR[[#This Row],[43912]]</f>
        <v>0</v>
      </c>
      <c r="T135">
        <f>+Casos_PN_CORR[[#This Row],[43914]]-Casos_PN_CORR[[#This Row],[43913]]</f>
        <v>0</v>
      </c>
      <c r="U135">
        <f>+Casos_PN_CORR[[#This Row],[43915]]-Casos_PN_CORR[[#This Row],[43914]]</f>
        <v>0</v>
      </c>
      <c r="V135">
        <f>+Casos_PN_CORR[[#This Row],[43916]]-Casos_PN_CORR[[#This Row],[43915]]</f>
        <v>0</v>
      </c>
      <c r="W135">
        <f>+Casos_PN_CORR[[#This Row],[43917]]-Casos_PN_CORR[[#This Row],[43916]]</f>
        <v>0</v>
      </c>
      <c r="X135">
        <f>+Casos_PN_CORR[[#This Row],[43918]]-Casos_PN_CORR[[#This Row],[43917]]</f>
        <v>0</v>
      </c>
      <c r="Y135">
        <f>+Casos_PN_CORR[[#This Row],[43919]]-Casos_PN_CORR[[#This Row],[43918]]</f>
        <v>0</v>
      </c>
      <c r="Z135">
        <f>+Casos_PN_CORR[[#This Row],[43920]]-Casos_PN_CORR[[#This Row],[43919]]</f>
        <v>0</v>
      </c>
      <c r="AA135">
        <f>+Casos_PN_CORR[[#This Row],[43921]]-Casos_PN_CORR[[#This Row],[43920]]</f>
        <v>0</v>
      </c>
      <c r="AB135">
        <f>+Casos_PN_CORR[[#This Row],[43922]]-Casos_PN_CORR[[#This Row],[43921]]</f>
        <v>0</v>
      </c>
      <c r="AC135">
        <f>+Casos_PN_CORR[[#This Row],[43923]]-Casos_PN_CORR[[#This Row],[43922]]</f>
        <v>0</v>
      </c>
      <c r="AD135">
        <f>+Casos_PN_CORR[[#This Row],[43924]]-Casos_PN_CORR[[#This Row],[43923]]</f>
        <v>0</v>
      </c>
      <c r="AE135">
        <f>+Casos_PN_CORR[[#This Row],[43925]]-Casos_PN_CORR[[#This Row],[43924]]</f>
        <v>0</v>
      </c>
      <c r="AF135">
        <f>+Casos_PN_CORR[[#This Row],[43926]]-Casos_PN_CORR[[#This Row],[43925]]</f>
        <v>0</v>
      </c>
      <c r="AG135">
        <f>+Casos_PN_CORR[[#This Row],[43927]]-Casos_PN_CORR[[#This Row],[43926]]</f>
        <v>0</v>
      </c>
      <c r="AH135">
        <f>+Casos_PN_CORR[[#This Row],[43928]]-Casos_PN_CORR[[#This Row],[43927]]</f>
        <v>0</v>
      </c>
      <c r="AI135">
        <f>+Casos_PN_CORR[[#This Row],[43929]]-Casos_PN_CORR[[#This Row],[43928]]</f>
        <v>0</v>
      </c>
      <c r="AJ135">
        <f>+Casos_PN_CORR[[#This Row],[43930]]-Casos_PN_CORR[[#This Row],[43929]]</f>
        <v>0</v>
      </c>
      <c r="AK135">
        <f>+Casos_PN_CORR[[#This Row],[43931]]-Casos_PN_CORR[[#This Row],[43930]]</f>
        <v>0</v>
      </c>
      <c r="AL135">
        <f>+Casos_PN_CORR[[#This Row],[43932]]-Casos_PN_CORR[[#This Row],[43931]]</f>
        <v>0</v>
      </c>
      <c r="AM135">
        <f>+Casos_PN_CORR[[#This Row],[43933]]-Casos_PN_CORR[[#This Row],[43932]]</f>
        <v>0</v>
      </c>
      <c r="AN135">
        <f>+Casos_PN_CORR[[#This Row],[43934]]-Casos_PN_CORR[[#This Row],[43933]]</f>
        <v>0</v>
      </c>
      <c r="AO135">
        <f>+Casos_PN_CORR[[#This Row],[43935]]-Casos_PN_CORR[[#This Row],[43934]]</f>
        <v>0</v>
      </c>
      <c r="AP135">
        <f>+Casos_PN_CORR[[#This Row],[43936]]-Casos_PN_CORR[[#This Row],[43935]]</f>
        <v>0</v>
      </c>
      <c r="AQ135">
        <f>+Casos_PN_CORR[[#This Row],[43937]]-Casos_PN_CORR[[#This Row],[43936]]</f>
        <v>0</v>
      </c>
      <c r="AR135">
        <f>+Casos_PN_CORR[[#This Row],[43938]]-Casos_PN_CORR[[#This Row],[43937]]</f>
        <v>0</v>
      </c>
      <c r="AS135">
        <f>+Casos_PN_CORR[[#This Row],[43939]]-Casos_PN_CORR[[#This Row],[43938]]</f>
        <v>0</v>
      </c>
      <c r="AT135">
        <f>+Casos_PN_CORR[[#This Row],[43940]]-Casos_PN_CORR[[#This Row],[43939]]</f>
        <v>0</v>
      </c>
      <c r="AU135">
        <f>+Casos_PN_CORR[[#This Row],[43941]]-Casos_PN_CORR[[#This Row],[43940]]</f>
        <v>0</v>
      </c>
      <c r="AV135">
        <f>+Casos_PN_CORR[[#This Row],[43942]]-Casos_PN_CORR[[#This Row],[43941]]</f>
        <v>0</v>
      </c>
      <c r="AW135">
        <f>+Casos_PN_CORR[[#This Row],[43943]]-Casos_PN_CORR[[#This Row],[43942]]</f>
        <v>0</v>
      </c>
      <c r="AX135">
        <f>+Casos_PN_CORR[[#This Row],[43944]]-Casos_PN_CORR[[#This Row],[43943]]</f>
        <v>0</v>
      </c>
      <c r="AY135">
        <f>+Casos_PN_CORR[[#This Row],[43945]]-Casos_PN_CORR[[#This Row],[43944]]</f>
        <v>0</v>
      </c>
      <c r="AZ135">
        <f>+Casos_PN_CORR[[#This Row],[43946]]-Casos_PN_CORR[[#This Row],[43945]]</f>
        <v>0</v>
      </c>
      <c r="BA135">
        <f>+Casos_PN_CORR[[#This Row],[43947]]-Casos_PN_CORR[[#This Row],[43946]]</f>
        <v>0</v>
      </c>
      <c r="BB135">
        <f>+Casos_PN_CORR[[#This Row],[43948]]-Casos_PN_CORR[[#This Row],[43947]]</f>
        <v>0</v>
      </c>
      <c r="BC135">
        <f>+Casos_PN_CORR[[#This Row],[43949]]-Casos_PN_CORR[[#This Row],[43948]]</f>
        <v>0</v>
      </c>
      <c r="BD135">
        <f>+Casos_PN_CORR[[#This Row],[43950]]-Casos_PN_CORR[[#This Row],[43949]]</f>
        <v>0</v>
      </c>
      <c r="BE135">
        <f>+Casos_PN_CORR[[#This Row],[43951]]-Casos_PN_CORR[[#This Row],[43950]]</f>
        <v>0</v>
      </c>
      <c r="BF135">
        <f>+Casos_PN_CORR[[#This Row],[43952]]-Casos_PN_CORR[[#This Row],[43951]]</f>
        <v>0</v>
      </c>
      <c r="BG135">
        <f>+Casos_PN_CORR[[#This Row],[43953]]-Casos_PN_CORR[[#This Row],[43952]]</f>
        <v>0</v>
      </c>
      <c r="BH135">
        <f>+Casos_PN_CORR[[#This Row],[43954]]-Casos_PN_CORR[[#This Row],[43953]]</f>
        <v>0</v>
      </c>
      <c r="BI135">
        <f>+Casos_PN_CORR[[#This Row],[43955]]-Casos_PN_CORR[[#This Row],[43954]]</f>
        <v>0</v>
      </c>
      <c r="BJ135">
        <f>+Casos_PN_CORR[[#This Row],[43956]]-Casos_PN_CORR[[#This Row],[43955]]</f>
        <v>0</v>
      </c>
      <c r="BK135">
        <f>+Casos_PN_CORR[[#This Row],[43957]]-Casos_PN_CORR[[#This Row],[43956]]</f>
        <v>0</v>
      </c>
      <c r="BL135">
        <f>+Casos_PN_CORR[[#This Row],[43958]]-Casos_PN_CORR[[#This Row],[43957]]</f>
        <v>0</v>
      </c>
      <c r="BM135">
        <f>+Casos_PN_CORR[[#This Row],[43959]]-Casos_PN_CORR[[#This Row],[43958]]</f>
        <v>0</v>
      </c>
      <c r="BN135">
        <f>+Casos_PN_CORR[[#This Row],[43960]]-Casos_PN_CORR[[#This Row],[43959]]</f>
        <v>0</v>
      </c>
      <c r="BO135">
        <f>+Casos_PN_CORR[[#This Row],[43961]]-Casos_PN_CORR[[#This Row],[43960]]</f>
        <v>0</v>
      </c>
      <c r="BP135">
        <f>+Casos_PN_CORR[[#This Row],[43962]]-Casos_PN_CORR[[#This Row],[43961]]</f>
        <v>0</v>
      </c>
      <c r="BQ135">
        <f>+Casos_PN_CORR[[#This Row],[43963]]-Casos_PN_CORR[[#This Row],[43962]]</f>
        <v>0</v>
      </c>
      <c r="BR135">
        <f>+Casos_PN_CORR[[#This Row],[43964]]-Casos_PN_CORR[[#This Row],[43963]]</f>
        <v>0</v>
      </c>
      <c r="BS135">
        <f>+Casos_PN_CORR[[#This Row],[43965]]-Casos_PN_CORR[[#This Row],[43964]]</f>
        <v>0</v>
      </c>
      <c r="BT135">
        <f>+Casos_PN_CORR[[#This Row],[43966]]-Casos_PN_CORR[[#This Row],[43965]]</f>
        <v>0</v>
      </c>
      <c r="BU135">
        <f>+Casos_PN_CORR[[#This Row],[43967]]-Casos_PN_CORR[[#This Row],[43966]]</f>
        <v>0</v>
      </c>
      <c r="BV135">
        <f>+Casos_PN_CORR[[#This Row],[43968]]-Casos_PN_CORR[[#This Row],[43967]]</f>
        <v>0</v>
      </c>
      <c r="BW135">
        <f>+Casos_PN_CORR[[#This Row],[43969]]-Casos_PN_CORR[[#This Row],[43968]]</f>
        <v>0</v>
      </c>
      <c r="BX135">
        <f>+Casos_PN_CORR[[#This Row],[43970]]-Casos_PN_CORR[[#This Row],[43969]]</f>
        <v>0</v>
      </c>
      <c r="BY135">
        <f>+Casos_PN_CORR[[#This Row],[43971]]-Casos_PN_CORR[[#This Row],[43970]]</f>
        <v>0</v>
      </c>
      <c r="BZ135">
        <f>+Casos_PN_CORR[[#This Row],[43972]]-Casos_PN_CORR[[#This Row],[43971]]</f>
        <v>0</v>
      </c>
      <c r="CA135">
        <f>+Casos_PN_CORR[[#This Row],[43973]]-Casos_PN_CORR[[#This Row],[43972]]</f>
        <v>0</v>
      </c>
      <c r="CB135">
        <f>+Casos_PN_CORR[[#This Row],[43974]]-Casos_PN_CORR[[#This Row],[43973]]</f>
        <v>0</v>
      </c>
      <c r="CC135">
        <f>+Casos_PN_CORR[[#This Row],[43975]]-Casos_PN_CORR[[#This Row],[43974]]</f>
        <v>0</v>
      </c>
      <c r="CD135">
        <f>+Casos_PN_CORR[[#This Row],[43976]]-Casos_PN_CORR[[#This Row],[43975]]</f>
        <v>0</v>
      </c>
      <c r="CE135">
        <f>+Casos_PN_CORR[[#This Row],[43977]]-Casos_PN_CORR[[#This Row],[43976]]</f>
        <v>0</v>
      </c>
      <c r="CF135">
        <f>+Casos_PN_CORR[[#This Row],[43978]]-Casos_PN_CORR[[#This Row],[43977]]</f>
        <v>0</v>
      </c>
      <c r="CG135">
        <f>+Casos_PN_CORR[[#This Row],[43979]]-Casos_PN_CORR[[#This Row],[43978]]</f>
        <v>0</v>
      </c>
      <c r="CH135">
        <f>+Casos_PN_CORR[[#This Row],[43980]]-Casos_PN_CORR[[#This Row],[43979]]</f>
        <v>0</v>
      </c>
      <c r="CI135">
        <f>+Casos_PN_CORR[[#This Row],[43981]]-Casos_PN_CORR[[#This Row],[43980]]</f>
        <v>0</v>
      </c>
      <c r="CJ135">
        <f>+Casos_PN_CORR[[#This Row],[43982]]-Casos_PN_CORR[[#This Row],[43981]]</f>
        <v>0</v>
      </c>
      <c r="CK135">
        <f>+Casos_PN_CORR[[#This Row],[43983]]-Casos_PN_CORR[[#This Row],[43982]]</f>
        <v>0</v>
      </c>
      <c r="CL135">
        <f>+Casos_PN_CORR[[#This Row],[43984]]-Casos_PN_CORR[[#This Row],[43983]]</f>
        <v>0</v>
      </c>
      <c r="CM135">
        <f>+Casos_PN_CORR[[#This Row],[43985]]-Casos_PN_CORR[[#This Row],[43984]]</f>
        <v>0</v>
      </c>
      <c r="CN135">
        <f>+Casos_PN_CORR[[#This Row],[43986]]-Casos_PN_CORR[[#This Row],[43985]]</f>
        <v>0</v>
      </c>
      <c r="CO135">
        <f>+Casos_PN_CORR[[#This Row],[43987]]-Casos_PN_CORR[[#This Row],[43986]]</f>
        <v>7</v>
      </c>
      <c r="CP135">
        <f>+Casos_PN_CORR[[#This Row],[43988]]-Casos_PN_CORR[[#This Row],[43987]]</f>
        <v>0</v>
      </c>
      <c r="CQ135">
        <f>+Casos_PN_CORR[[#This Row],[43989]]-Casos_PN_CORR[[#This Row],[43988]]</f>
        <v>0</v>
      </c>
      <c r="CR135">
        <f>+Casos_PN_CORR[[#This Row],[43990]]-Casos_PN_CORR[[#This Row],[43989]]</f>
        <v>0</v>
      </c>
      <c r="CS135">
        <f>+Casos_PN_CORR[[#This Row],[43991]]-Casos_PN_CORR[[#This Row],[43990]]</f>
        <v>0</v>
      </c>
      <c r="CT135">
        <f>+Casos_PN_CORR[[#This Row],[43992]]-Casos_PN_CORR[[#This Row],[43991]]</f>
        <v>0</v>
      </c>
      <c r="CU135">
        <f>+Casos_PN_CORR[[#This Row],[43993]]-Casos_PN_CORR[[#This Row],[43992]]</f>
        <v>0</v>
      </c>
    </row>
    <row r="136" spans="1:99" x14ac:dyDescent="0.3">
      <c r="A136">
        <v>130305</v>
      </c>
      <c r="B136" s="2" t="s">
        <v>102</v>
      </c>
      <c r="C136" s="2" t="s">
        <v>222</v>
      </c>
      <c r="D136" s="2" t="s">
        <v>506</v>
      </c>
      <c r="E136" s="4">
        <f t="shared" si="2"/>
        <v>7</v>
      </c>
      <c r="F136">
        <f>+Casos_PN_CORR[[#This Row],[43900]]</f>
        <v>0</v>
      </c>
      <c r="G136">
        <f>+Casos_PN_CORR[[#This Row],[43901]]-Casos_PN_CORR[[#This Row],[43900]]</f>
        <v>0</v>
      </c>
      <c r="H136">
        <f>+Casos_PN_CORR[[#This Row],[43902]]-Casos_PN_CORR[[#This Row],[43901]]</f>
        <v>0</v>
      </c>
      <c r="I136">
        <f>+Casos_PN_CORR[[#This Row],[43903]]-Casos_PN_CORR[[#This Row],[43902]]</f>
        <v>0</v>
      </c>
      <c r="J136">
        <f>+Casos_PN_CORR[[#This Row],[43904]]-Casos_PN_CORR[[#This Row],[43903]]</f>
        <v>0</v>
      </c>
      <c r="K136">
        <f>+Casos_PN_CORR[[#This Row],[43905]]-Casos_PN_CORR[[#This Row],[43904]]</f>
        <v>0</v>
      </c>
      <c r="L136">
        <f>+Casos_PN_CORR[[#This Row],[43906]]-Casos_PN_CORR[[#This Row],[43905]]</f>
        <v>0</v>
      </c>
      <c r="M136">
        <f>+Casos_PN_CORR[[#This Row],[43907]]-Casos_PN_CORR[[#This Row],[43906]]</f>
        <v>0</v>
      </c>
      <c r="N136">
        <f>+Casos_PN_CORR[[#This Row],[43908]]-Casos_PN_CORR[[#This Row],[43907]]</f>
        <v>0</v>
      </c>
      <c r="O136">
        <f>+Casos_PN_CORR[[#This Row],[43909]]-Casos_PN_CORR[[#This Row],[43908]]</f>
        <v>0</v>
      </c>
      <c r="P136">
        <f>+Casos_PN_CORR[[#This Row],[43910]]-Casos_PN_CORR[[#This Row],[43909]]</f>
        <v>0</v>
      </c>
      <c r="Q136">
        <f>+Casos_PN_CORR[[#This Row],[43911]]-Casos_PN_CORR[[#This Row],[43910]]</f>
        <v>0</v>
      </c>
      <c r="R136">
        <f>+Casos_PN_CORR[[#This Row],[43912]]-Casos_PN_CORR[[#This Row],[43911]]</f>
        <v>0</v>
      </c>
      <c r="S136">
        <f>+Casos_PN_CORR[[#This Row],[43913]]-Casos_PN_CORR[[#This Row],[43912]]</f>
        <v>0</v>
      </c>
      <c r="T136">
        <f>+Casos_PN_CORR[[#This Row],[43914]]-Casos_PN_CORR[[#This Row],[43913]]</f>
        <v>0</v>
      </c>
      <c r="U136">
        <f>+Casos_PN_CORR[[#This Row],[43915]]-Casos_PN_CORR[[#This Row],[43914]]</f>
        <v>0</v>
      </c>
      <c r="V136">
        <f>+Casos_PN_CORR[[#This Row],[43916]]-Casos_PN_CORR[[#This Row],[43915]]</f>
        <v>0</v>
      </c>
      <c r="W136">
        <f>+Casos_PN_CORR[[#This Row],[43917]]-Casos_PN_CORR[[#This Row],[43916]]</f>
        <v>0</v>
      </c>
      <c r="X136">
        <f>+Casos_PN_CORR[[#This Row],[43918]]-Casos_PN_CORR[[#This Row],[43917]]</f>
        <v>0</v>
      </c>
      <c r="Y136">
        <f>+Casos_PN_CORR[[#This Row],[43919]]-Casos_PN_CORR[[#This Row],[43918]]</f>
        <v>0</v>
      </c>
      <c r="Z136">
        <f>+Casos_PN_CORR[[#This Row],[43920]]-Casos_PN_CORR[[#This Row],[43919]]</f>
        <v>0</v>
      </c>
      <c r="AA136">
        <f>+Casos_PN_CORR[[#This Row],[43921]]-Casos_PN_CORR[[#This Row],[43920]]</f>
        <v>0</v>
      </c>
      <c r="AB136">
        <f>+Casos_PN_CORR[[#This Row],[43922]]-Casos_PN_CORR[[#This Row],[43921]]</f>
        <v>0</v>
      </c>
      <c r="AC136">
        <f>+Casos_PN_CORR[[#This Row],[43923]]-Casos_PN_CORR[[#This Row],[43922]]</f>
        <v>0</v>
      </c>
      <c r="AD136">
        <f>+Casos_PN_CORR[[#This Row],[43924]]-Casos_PN_CORR[[#This Row],[43923]]</f>
        <v>0</v>
      </c>
      <c r="AE136">
        <f>+Casos_PN_CORR[[#This Row],[43925]]-Casos_PN_CORR[[#This Row],[43924]]</f>
        <v>0</v>
      </c>
      <c r="AF136">
        <f>+Casos_PN_CORR[[#This Row],[43926]]-Casos_PN_CORR[[#This Row],[43925]]</f>
        <v>0</v>
      </c>
      <c r="AG136">
        <f>+Casos_PN_CORR[[#This Row],[43927]]-Casos_PN_CORR[[#This Row],[43926]]</f>
        <v>0</v>
      </c>
      <c r="AH136">
        <f>+Casos_PN_CORR[[#This Row],[43928]]-Casos_PN_CORR[[#This Row],[43927]]</f>
        <v>0</v>
      </c>
      <c r="AI136">
        <f>+Casos_PN_CORR[[#This Row],[43929]]-Casos_PN_CORR[[#This Row],[43928]]</f>
        <v>0</v>
      </c>
      <c r="AJ136">
        <f>+Casos_PN_CORR[[#This Row],[43930]]-Casos_PN_CORR[[#This Row],[43929]]</f>
        <v>0</v>
      </c>
      <c r="AK136">
        <f>+Casos_PN_CORR[[#This Row],[43931]]-Casos_PN_CORR[[#This Row],[43930]]</f>
        <v>0</v>
      </c>
      <c r="AL136">
        <f>+Casos_PN_CORR[[#This Row],[43932]]-Casos_PN_CORR[[#This Row],[43931]]</f>
        <v>0</v>
      </c>
      <c r="AM136">
        <f>+Casos_PN_CORR[[#This Row],[43933]]-Casos_PN_CORR[[#This Row],[43932]]</f>
        <v>0</v>
      </c>
      <c r="AN136">
        <f>+Casos_PN_CORR[[#This Row],[43934]]-Casos_PN_CORR[[#This Row],[43933]]</f>
        <v>0</v>
      </c>
      <c r="AO136">
        <f>+Casos_PN_CORR[[#This Row],[43935]]-Casos_PN_CORR[[#This Row],[43934]]</f>
        <v>0</v>
      </c>
      <c r="AP136">
        <f>+Casos_PN_CORR[[#This Row],[43936]]-Casos_PN_CORR[[#This Row],[43935]]</f>
        <v>0</v>
      </c>
      <c r="AQ136">
        <f>+Casos_PN_CORR[[#This Row],[43937]]-Casos_PN_CORR[[#This Row],[43936]]</f>
        <v>0</v>
      </c>
      <c r="AR136">
        <f>+Casos_PN_CORR[[#This Row],[43938]]-Casos_PN_CORR[[#This Row],[43937]]</f>
        <v>0</v>
      </c>
      <c r="AS136">
        <f>+Casos_PN_CORR[[#This Row],[43939]]-Casos_PN_CORR[[#This Row],[43938]]</f>
        <v>0</v>
      </c>
      <c r="AT136">
        <f>+Casos_PN_CORR[[#This Row],[43940]]-Casos_PN_CORR[[#This Row],[43939]]</f>
        <v>0</v>
      </c>
      <c r="AU136">
        <f>+Casos_PN_CORR[[#This Row],[43941]]-Casos_PN_CORR[[#This Row],[43940]]</f>
        <v>0</v>
      </c>
      <c r="AV136">
        <f>+Casos_PN_CORR[[#This Row],[43942]]-Casos_PN_CORR[[#This Row],[43941]]</f>
        <v>0</v>
      </c>
      <c r="AW136">
        <f>+Casos_PN_CORR[[#This Row],[43943]]-Casos_PN_CORR[[#This Row],[43942]]</f>
        <v>0</v>
      </c>
      <c r="AX136">
        <f>+Casos_PN_CORR[[#This Row],[43944]]-Casos_PN_CORR[[#This Row],[43943]]</f>
        <v>0</v>
      </c>
      <c r="AY136">
        <f>+Casos_PN_CORR[[#This Row],[43945]]-Casos_PN_CORR[[#This Row],[43944]]</f>
        <v>0</v>
      </c>
      <c r="AZ136">
        <f>+Casos_PN_CORR[[#This Row],[43946]]-Casos_PN_CORR[[#This Row],[43945]]</f>
        <v>0</v>
      </c>
      <c r="BA136">
        <f>+Casos_PN_CORR[[#This Row],[43947]]-Casos_PN_CORR[[#This Row],[43946]]</f>
        <v>0</v>
      </c>
      <c r="BB136">
        <f>+Casos_PN_CORR[[#This Row],[43948]]-Casos_PN_CORR[[#This Row],[43947]]</f>
        <v>0</v>
      </c>
      <c r="BC136">
        <f>+Casos_PN_CORR[[#This Row],[43949]]-Casos_PN_CORR[[#This Row],[43948]]</f>
        <v>0</v>
      </c>
      <c r="BD136">
        <f>+Casos_PN_CORR[[#This Row],[43950]]-Casos_PN_CORR[[#This Row],[43949]]</f>
        <v>0</v>
      </c>
      <c r="BE136">
        <f>+Casos_PN_CORR[[#This Row],[43951]]-Casos_PN_CORR[[#This Row],[43950]]</f>
        <v>0</v>
      </c>
      <c r="BF136">
        <f>+Casos_PN_CORR[[#This Row],[43952]]-Casos_PN_CORR[[#This Row],[43951]]</f>
        <v>0</v>
      </c>
      <c r="BG136">
        <f>+Casos_PN_CORR[[#This Row],[43953]]-Casos_PN_CORR[[#This Row],[43952]]</f>
        <v>0</v>
      </c>
      <c r="BH136">
        <f>+Casos_PN_CORR[[#This Row],[43954]]-Casos_PN_CORR[[#This Row],[43953]]</f>
        <v>0</v>
      </c>
      <c r="BI136">
        <f>+Casos_PN_CORR[[#This Row],[43955]]-Casos_PN_CORR[[#This Row],[43954]]</f>
        <v>0</v>
      </c>
      <c r="BJ136">
        <f>+Casos_PN_CORR[[#This Row],[43956]]-Casos_PN_CORR[[#This Row],[43955]]</f>
        <v>0</v>
      </c>
      <c r="BK136">
        <f>+Casos_PN_CORR[[#This Row],[43957]]-Casos_PN_CORR[[#This Row],[43956]]</f>
        <v>0</v>
      </c>
      <c r="BL136">
        <f>+Casos_PN_CORR[[#This Row],[43958]]-Casos_PN_CORR[[#This Row],[43957]]</f>
        <v>0</v>
      </c>
      <c r="BM136">
        <f>+Casos_PN_CORR[[#This Row],[43959]]-Casos_PN_CORR[[#This Row],[43958]]</f>
        <v>0</v>
      </c>
      <c r="BN136">
        <f>+Casos_PN_CORR[[#This Row],[43960]]-Casos_PN_CORR[[#This Row],[43959]]</f>
        <v>0</v>
      </c>
      <c r="BO136">
        <f>+Casos_PN_CORR[[#This Row],[43961]]-Casos_PN_CORR[[#This Row],[43960]]</f>
        <v>0</v>
      </c>
      <c r="BP136">
        <f>+Casos_PN_CORR[[#This Row],[43962]]-Casos_PN_CORR[[#This Row],[43961]]</f>
        <v>0</v>
      </c>
      <c r="BQ136">
        <f>+Casos_PN_CORR[[#This Row],[43963]]-Casos_PN_CORR[[#This Row],[43962]]</f>
        <v>0</v>
      </c>
      <c r="BR136">
        <f>+Casos_PN_CORR[[#This Row],[43964]]-Casos_PN_CORR[[#This Row],[43963]]</f>
        <v>0</v>
      </c>
      <c r="BS136">
        <f>+Casos_PN_CORR[[#This Row],[43965]]-Casos_PN_CORR[[#This Row],[43964]]</f>
        <v>0</v>
      </c>
      <c r="BT136">
        <f>+Casos_PN_CORR[[#This Row],[43966]]-Casos_PN_CORR[[#This Row],[43965]]</f>
        <v>0</v>
      </c>
      <c r="BU136">
        <f>+Casos_PN_CORR[[#This Row],[43967]]-Casos_PN_CORR[[#This Row],[43966]]</f>
        <v>0</v>
      </c>
      <c r="BV136">
        <f>+Casos_PN_CORR[[#This Row],[43968]]-Casos_PN_CORR[[#This Row],[43967]]</f>
        <v>0</v>
      </c>
      <c r="BW136">
        <f>+Casos_PN_CORR[[#This Row],[43969]]-Casos_PN_CORR[[#This Row],[43968]]</f>
        <v>0</v>
      </c>
      <c r="BX136">
        <f>+Casos_PN_CORR[[#This Row],[43970]]-Casos_PN_CORR[[#This Row],[43969]]</f>
        <v>0</v>
      </c>
      <c r="BY136">
        <f>+Casos_PN_CORR[[#This Row],[43971]]-Casos_PN_CORR[[#This Row],[43970]]</f>
        <v>0</v>
      </c>
      <c r="BZ136">
        <f>+Casos_PN_CORR[[#This Row],[43972]]-Casos_PN_CORR[[#This Row],[43971]]</f>
        <v>0</v>
      </c>
      <c r="CA136">
        <f>+Casos_PN_CORR[[#This Row],[43973]]-Casos_PN_CORR[[#This Row],[43972]]</f>
        <v>0</v>
      </c>
      <c r="CB136">
        <f>+Casos_PN_CORR[[#This Row],[43974]]-Casos_PN_CORR[[#This Row],[43973]]</f>
        <v>0</v>
      </c>
      <c r="CC136">
        <f>+Casos_PN_CORR[[#This Row],[43975]]-Casos_PN_CORR[[#This Row],[43974]]</f>
        <v>0</v>
      </c>
      <c r="CD136">
        <f>+Casos_PN_CORR[[#This Row],[43976]]-Casos_PN_CORR[[#This Row],[43975]]</f>
        <v>0</v>
      </c>
      <c r="CE136">
        <f>+Casos_PN_CORR[[#This Row],[43977]]-Casos_PN_CORR[[#This Row],[43976]]</f>
        <v>0</v>
      </c>
      <c r="CF136">
        <f>+Casos_PN_CORR[[#This Row],[43978]]-Casos_PN_CORR[[#This Row],[43977]]</f>
        <v>0</v>
      </c>
      <c r="CG136">
        <f>+Casos_PN_CORR[[#This Row],[43979]]-Casos_PN_CORR[[#This Row],[43978]]</f>
        <v>0</v>
      </c>
      <c r="CH136">
        <f>+Casos_PN_CORR[[#This Row],[43980]]-Casos_PN_CORR[[#This Row],[43979]]</f>
        <v>0</v>
      </c>
      <c r="CI136">
        <f>+Casos_PN_CORR[[#This Row],[43981]]-Casos_PN_CORR[[#This Row],[43980]]</f>
        <v>0</v>
      </c>
      <c r="CJ136">
        <f>+Casos_PN_CORR[[#This Row],[43982]]-Casos_PN_CORR[[#This Row],[43981]]</f>
        <v>0</v>
      </c>
      <c r="CK136">
        <f>+Casos_PN_CORR[[#This Row],[43983]]-Casos_PN_CORR[[#This Row],[43982]]</f>
        <v>0</v>
      </c>
      <c r="CL136">
        <f>+Casos_PN_CORR[[#This Row],[43984]]-Casos_PN_CORR[[#This Row],[43983]]</f>
        <v>0</v>
      </c>
      <c r="CM136">
        <f>+Casos_PN_CORR[[#This Row],[43985]]-Casos_PN_CORR[[#This Row],[43984]]</f>
        <v>0</v>
      </c>
      <c r="CN136">
        <f>+Casos_PN_CORR[[#This Row],[43986]]-Casos_PN_CORR[[#This Row],[43985]]</f>
        <v>0</v>
      </c>
      <c r="CO136">
        <f>+Casos_PN_CORR[[#This Row],[43987]]-Casos_PN_CORR[[#This Row],[43986]]</f>
        <v>7</v>
      </c>
      <c r="CP136">
        <f>+Casos_PN_CORR[[#This Row],[43988]]-Casos_PN_CORR[[#This Row],[43987]]</f>
        <v>0</v>
      </c>
      <c r="CQ136">
        <f>+Casos_PN_CORR[[#This Row],[43989]]-Casos_PN_CORR[[#This Row],[43988]]</f>
        <v>0</v>
      </c>
      <c r="CR136">
        <f>+Casos_PN_CORR[[#This Row],[43990]]-Casos_PN_CORR[[#This Row],[43989]]</f>
        <v>0</v>
      </c>
      <c r="CS136">
        <f>+Casos_PN_CORR[[#This Row],[43991]]-Casos_PN_CORR[[#This Row],[43990]]</f>
        <v>0</v>
      </c>
      <c r="CT136">
        <f>+Casos_PN_CORR[[#This Row],[43992]]-Casos_PN_CORR[[#This Row],[43991]]</f>
        <v>0</v>
      </c>
      <c r="CU136">
        <f>+Casos_PN_CORR[[#This Row],[43993]]-Casos_PN_CORR[[#This Row],[43992]]</f>
        <v>0</v>
      </c>
    </row>
    <row r="137" spans="1:99" x14ac:dyDescent="0.3">
      <c r="A137">
        <v>130306</v>
      </c>
      <c r="B137" s="2" t="s">
        <v>102</v>
      </c>
      <c r="C137" s="2" t="s">
        <v>222</v>
      </c>
      <c r="D137" s="2" t="s">
        <v>507</v>
      </c>
      <c r="E137" s="4">
        <f t="shared" si="2"/>
        <v>7</v>
      </c>
      <c r="F137">
        <f>+Casos_PN_CORR[[#This Row],[43900]]</f>
        <v>0</v>
      </c>
      <c r="G137">
        <f>+Casos_PN_CORR[[#This Row],[43901]]-Casos_PN_CORR[[#This Row],[43900]]</f>
        <v>0</v>
      </c>
      <c r="H137">
        <f>+Casos_PN_CORR[[#This Row],[43902]]-Casos_PN_CORR[[#This Row],[43901]]</f>
        <v>0</v>
      </c>
      <c r="I137">
        <f>+Casos_PN_CORR[[#This Row],[43903]]-Casos_PN_CORR[[#This Row],[43902]]</f>
        <v>0</v>
      </c>
      <c r="J137">
        <f>+Casos_PN_CORR[[#This Row],[43904]]-Casos_PN_CORR[[#This Row],[43903]]</f>
        <v>0</v>
      </c>
      <c r="K137">
        <f>+Casos_PN_CORR[[#This Row],[43905]]-Casos_PN_CORR[[#This Row],[43904]]</f>
        <v>0</v>
      </c>
      <c r="L137">
        <f>+Casos_PN_CORR[[#This Row],[43906]]-Casos_PN_CORR[[#This Row],[43905]]</f>
        <v>0</v>
      </c>
      <c r="M137">
        <f>+Casos_PN_CORR[[#This Row],[43907]]-Casos_PN_CORR[[#This Row],[43906]]</f>
        <v>0</v>
      </c>
      <c r="N137">
        <f>+Casos_PN_CORR[[#This Row],[43908]]-Casos_PN_CORR[[#This Row],[43907]]</f>
        <v>0</v>
      </c>
      <c r="O137">
        <f>+Casos_PN_CORR[[#This Row],[43909]]-Casos_PN_CORR[[#This Row],[43908]]</f>
        <v>0</v>
      </c>
      <c r="P137">
        <f>+Casos_PN_CORR[[#This Row],[43910]]-Casos_PN_CORR[[#This Row],[43909]]</f>
        <v>0</v>
      </c>
      <c r="Q137">
        <f>+Casos_PN_CORR[[#This Row],[43911]]-Casos_PN_CORR[[#This Row],[43910]]</f>
        <v>0</v>
      </c>
      <c r="R137">
        <f>+Casos_PN_CORR[[#This Row],[43912]]-Casos_PN_CORR[[#This Row],[43911]]</f>
        <v>0</v>
      </c>
      <c r="S137">
        <f>+Casos_PN_CORR[[#This Row],[43913]]-Casos_PN_CORR[[#This Row],[43912]]</f>
        <v>0</v>
      </c>
      <c r="T137">
        <f>+Casos_PN_CORR[[#This Row],[43914]]-Casos_PN_CORR[[#This Row],[43913]]</f>
        <v>0</v>
      </c>
      <c r="U137">
        <f>+Casos_PN_CORR[[#This Row],[43915]]-Casos_PN_CORR[[#This Row],[43914]]</f>
        <v>0</v>
      </c>
      <c r="V137">
        <f>+Casos_PN_CORR[[#This Row],[43916]]-Casos_PN_CORR[[#This Row],[43915]]</f>
        <v>0</v>
      </c>
      <c r="W137">
        <f>+Casos_PN_CORR[[#This Row],[43917]]-Casos_PN_CORR[[#This Row],[43916]]</f>
        <v>0</v>
      </c>
      <c r="X137">
        <f>+Casos_PN_CORR[[#This Row],[43918]]-Casos_PN_CORR[[#This Row],[43917]]</f>
        <v>0</v>
      </c>
      <c r="Y137">
        <f>+Casos_PN_CORR[[#This Row],[43919]]-Casos_PN_CORR[[#This Row],[43918]]</f>
        <v>0</v>
      </c>
      <c r="Z137">
        <f>+Casos_PN_CORR[[#This Row],[43920]]-Casos_PN_CORR[[#This Row],[43919]]</f>
        <v>0</v>
      </c>
      <c r="AA137">
        <f>+Casos_PN_CORR[[#This Row],[43921]]-Casos_PN_CORR[[#This Row],[43920]]</f>
        <v>0</v>
      </c>
      <c r="AB137">
        <f>+Casos_PN_CORR[[#This Row],[43922]]-Casos_PN_CORR[[#This Row],[43921]]</f>
        <v>0</v>
      </c>
      <c r="AC137">
        <f>+Casos_PN_CORR[[#This Row],[43923]]-Casos_PN_CORR[[#This Row],[43922]]</f>
        <v>0</v>
      </c>
      <c r="AD137">
        <f>+Casos_PN_CORR[[#This Row],[43924]]-Casos_PN_CORR[[#This Row],[43923]]</f>
        <v>0</v>
      </c>
      <c r="AE137">
        <f>+Casos_PN_CORR[[#This Row],[43925]]-Casos_PN_CORR[[#This Row],[43924]]</f>
        <v>0</v>
      </c>
      <c r="AF137">
        <f>+Casos_PN_CORR[[#This Row],[43926]]-Casos_PN_CORR[[#This Row],[43925]]</f>
        <v>0</v>
      </c>
      <c r="AG137">
        <f>+Casos_PN_CORR[[#This Row],[43927]]-Casos_PN_CORR[[#This Row],[43926]]</f>
        <v>0</v>
      </c>
      <c r="AH137">
        <f>+Casos_PN_CORR[[#This Row],[43928]]-Casos_PN_CORR[[#This Row],[43927]]</f>
        <v>0</v>
      </c>
      <c r="AI137">
        <f>+Casos_PN_CORR[[#This Row],[43929]]-Casos_PN_CORR[[#This Row],[43928]]</f>
        <v>0</v>
      </c>
      <c r="AJ137">
        <f>+Casos_PN_CORR[[#This Row],[43930]]-Casos_PN_CORR[[#This Row],[43929]]</f>
        <v>0</v>
      </c>
      <c r="AK137">
        <f>+Casos_PN_CORR[[#This Row],[43931]]-Casos_PN_CORR[[#This Row],[43930]]</f>
        <v>0</v>
      </c>
      <c r="AL137">
        <f>+Casos_PN_CORR[[#This Row],[43932]]-Casos_PN_CORR[[#This Row],[43931]]</f>
        <v>0</v>
      </c>
      <c r="AM137">
        <f>+Casos_PN_CORR[[#This Row],[43933]]-Casos_PN_CORR[[#This Row],[43932]]</f>
        <v>0</v>
      </c>
      <c r="AN137">
        <f>+Casos_PN_CORR[[#This Row],[43934]]-Casos_PN_CORR[[#This Row],[43933]]</f>
        <v>0</v>
      </c>
      <c r="AO137">
        <f>+Casos_PN_CORR[[#This Row],[43935]]-Casos_PN_CORR[[#This Row],[43934]]</f>
        <v>0</v>
      </c>
      <c r="AP137">
        <f>+Casos_PN_CORR[[#This Row],[43936]]-Casos_PN_CORR[[#This Row],[43935]]</f>
        <v>0</v>
      </c>
      <c r="AQ137">
        <f>+Casos_PN_CORR[[#This Row],[43937]]-Casos_PN_CORR[[#This Row],[43936]]</f>
        <v>0</v>
      </c>
      <c r="AR137">
        <f>+Casos_PN_CORR[[#This Row],[43938]]-Casos_PN_CORR[[#This Row],[43937]]</f>
        <v>0</v>
      </c>
      <c r="AS137">
        <f>+Casos_PN_CORR[[#This Row],[43939]]-Casos_PN_CORR[[#This Row],[43938]]</f>
        <v>0</v>
      </c>
      <c r="AT137">
        <f>+Casos_PN_CORR[[#This Row],[43940]]-Casos_PN_CORR[[#This Row],[43939]]</f>
        <v>0</v>
      </c>
      <c r="AU137">
        <f>+Casos_PN_CORR[[#This Row],[43941]]-Casos_PN_CORR[[#This Row],[43940]]</f>
        <v>0</v>
      </c>
      <c r="AV137">
        <f>+Casos_PN_CORR[[#This Row],[43942]]-Casos_PN_CORR[[#This Row],[43941]]</f>
        <v>0</v>
      </c>
      <c r="AW137">
        <f>+Casos_PN_CORR[[#This Row],[43943]]-Casos_PN_CORR[[#This Row],[43942]]</f>
        <v>0</v>
      </c>
      <c r="AX137">
        <f>+Casos_PN_CORR[[#This Row],[43944]]-Casos_PN_CORR[[#This Row],[43943]]</f>
        <v>0</v>
      </c>
      <c r="AY137">
        <f>+Casos_PN_CORR[[#This Row],[43945]]-Casos_PN_CORR[[#This Row],[43944]]</f>
        <v>0</v>
      </c>
      <c r="AZ137">
        <f>+Casos_PN_CORR[[#This Row],[43946]]-Casos_PN_CORR[[#This Row],[43945]]</f>
        <v>0</v>
      </c>
      <c r="BA137">
        <f>+Casos_PN_CORR[[#This Row],[43947]]-Casos_PN_CORR[[#This Row],[43946]]</f>
        <v>0</v>
      </c>
      <c r="BB137">
        <f>+Casos_PN_CORR[[#This Row],[43948]]-Casos_PN_CORR[[#This Row],[43947]]</f>
        <v>0</v>
      </c>
      <c r="BC137">
        <f>+Casos_PN_CORR[[#This Row],[43949]]-Casos_PN_CORR[[#This Row],[43948]]</f>
        <v>0</v>
      </c>
      <c r="BD137">
        <f>+Casos_PN_CORR[[#This Row],[43950]]-Casos_PN_CORR[[#This Row],[43949]]</f>
        <v>0</v>
      </c>
      <c r="BE137">
        <f>+Casos_PN_CORR[[#This Row],[43951]]-Casos_PN_CORR[[#This Row],[43950]]</f>
        <v>0</v>
      </c>
      <c r="BF137">
        <f>+Casos_PN_CORR[[#This Row],[43952]]-Casos_PN_CORR[[#This Row],[43951]]</f>
        <v>0</v>
      </c>
      <c r="BG137">
        <f>+Casos_PN_CORR[[#This Row],[43953]]-Casos_PN_CORR[[#This Row],[43952]]</f>
        <v>0</v>
      </c>
      <c r="BH137">
        <f>+Casos_PN_CORR[[#This Row],[43954]]-Casos_PN_CORR[[#This Row],[43953]]</f>
        <v>0</v>
      </c>
      <c r="BI137">
        <f>+Casos_PN_CORR[[#This Row],[43955]]-Casos_PN_CORR[[#This Row],[43954]]</f>
        <v>0</v>
      </c>
      <c r="BJ137">
        <f>+Casos_PN_CORR[[#This Row],[43956]]-Casos_PN_CORR[[#This Row],[43955]]</f>
        <v>0</v>
      </c>
      <c r="BK137">
        <f>+Casos_PN_CORR[[#This Row],[43957]]-Casos_PN_CORR[[#This Row],[43956]]</f>
        <v>0</v>
      </c>
      <c r="BL137">
        <f>+Casos_PN_CORR[[#This Row],[43958]]-Casos_PN_CORR[[#This Row],[43957]]</f>
        <v>0</v>
      </c>
      <c r="BM137">
        <f>+Casos_PN_CORR[[#This Row],[43959]]-Casos_PN_CORR[[#This Row],[43958]]</f>
        <v>0</v>
      </c>
      <c r="BN137">
        <f>+Casos_PN_CORR[[#This Row],[43960]]-Casos_PN_CORR[[#This Row],[43959]]</f>
        <v>0</v>
      </c>
      <c r="BO137">
        <f>+Casos_PN_CORR[[#This Row],[43961]]-Casos_PN_CORR[[#This Row],[43960]]</f>
        <v>0</v>
      </c>
      <c r="BP137">
        <f>+Casos_PN_CORR[[#This Row],[43962]]-Casos_PN_CORR[[#This Row],[43961]]</f>
        <v>0</v>
      </c>
      <c r="BQ137">
        <f>+Casos_PN_CORR[[#This Row],[43963]]-Casos_PN_CORR[[#This Row],[43962]]</f>
        <v>0</v>
      </c>
      <c r="BR137">
        <f>+Casos_PN_CORR[[#This Row],[43964]]-Casos_PN_CORR[[#This Row],[43963]]</f>
        <v>0</v>
      </c>
      <c r="BS137">
        <f>+Casos_PN_CORR[[#This Row],[43965]]-Casos_PN_CORR[[#This Row],[43964]]</f>
        <v>0</v>
      </c>
      <c r="BT137">
        <f>+Casos_PN_CORR[[#This Row],[43966]]-Casos_PN_CORR[[#This Row],[43965]]</f>
        <v>0</v>
      </c>
      <c r="BU137">
        <f>+Casos_PN_CORR[[#This Row],[43967]]-Casos_PN_CORR[[#This Row],[43966]]</f>
        <v>0</v>
      </c>
      <c r="BV137">
        <f>+Casos_PN_CORR[[#This Row],[43968]]-Casos_PN_CORR[[#This Row],[43967]]</f>
        <v>0</v>
      </c>
      <c r="BW137">
        <f>+Casos_PN_CORR[[#This Row],[43969]]-Casos_PN_CORR[[#This Row],[43968]]</f>
        <v>0</v>
      </c>
      <c r="BX137">
        <f>+Casos_PN_CORR[[#This Row],[43970]]-Casos_PN_CORR[[#This Row],[43969]]</f>
        <v>0</v>
      </c>
      <c r="BY137">
        <f>+Casos_PN_CORR[[#This Row],[43971]]-Casos_PN_CORR[[#This Row],[43970]]</f>
        <v>0</v>
      </c>
      <c r="BZ137">
        <f>+Casos_PN_CORR[[#This Row],[43972]]-Casos_PN_CORR[[#This Row],[43971]]</f>
        <v>0</v>
      </c>
      <c r="CA137">
        <f>+Casos_PN_CORR[[#This Row],[43973]]-Casos_PN_CORR[[#This Row],[43972]]</f>
        <v>0</v>
      </c>
      <c r="CB137">
        <f>+Casos_PN_CORR[[#This Row],[43974]]-Casos_PN_CORR[[#This Row],[43973]]</f>
        <v>0</v>
      </c>
      <c r="CC137">
        <f>+Casos_PN_CORR[[#This Row],[43975]]-Casos_PN_CORR[[#This Row],[43974]]</f>
        <v>0</v>
      </c>
      <c r="CD137">
        <f>+Casos_PN_CORR[[#This Row],[43976]]-Casos_PN_CORR[[#This Row],[43975]]</f>
        <v>0</v>
      </c>
      <c r="CE137">
        <f>+Casos_PN_CORR[[#This Row],[43977]]-Casos_PN_CORR[[#This Row],[43976]]</f>
        <v>0</v>
      </c>
      <c r="CF137">
        <f>+Casos_PN_CORR[[#This Row],[43978]]-Casos_PN_CORR[[#This Row],[43977]]</f>
        <v>0</v>
      </c>
      <c r="CG137">
        <f>+Casos_PN_CORR[[#This Row],[43979]]-Casos_PN_CORR[[#This Row],[43978]]</f>
        <v>0</v>
      </c>
      <c r="CH137">
        <f>+Casos_PN_CORR[[#This Row],[43980]]-Casos_PN_CORR[[#This Row],[43979]]</f>
        <v>0</v>
      </c>
      <c r="CI137">
        <f>+Casos_PN_CORR[[#This Row],[43981]]-Casos_PN_CORR[[#This Row],[43980]]</f>
        <v>0</v>
      </c>
      <c r="CJ137">
        <f>+Casos_PN_CORR[[#This Row],[43982]]-Casos_PN_CORR[[#This Row],[43981]]</f>
        <v>0</v>
      </c>
      <c r="CK137">
        <f>+Casos_PN_CORR[[#This Row],[43983]]-Casos_PN_CORR[[#This Row],[43982]]</f>
        <v>0</v>
      </c>
      <c r="CL137">
        <f>+Casos_PN_CORR[[#This Row],[43984]]-Casos_PN_CORR[[#This Row],[43983]]</f>
        <v>0</v>
      </c>
      <c r="CM137">
        <f>+Casos_PN_CORR[[#This Row],[43985]]-Casos_PN_CORR[[#This Row],[43984]]</f>
        <v>0</v>
      </c>
      <c r="CN137">
        <f>+Casos_PN_CORR[[#This Row],[43986]]-Casos_PN_CORR[[#This Row],[43985]]</f>
        <v>0</v>
      </c>
      <c r="CO137">
        <f>+Casos_PN_CORR[[#This Row],[43987]]-Casos_PN_CORR[[#This Row],[43986]]</f>
        <v>7</v>
      </c>
      <c r="CP137">
        <f>+Casos_PN_CORR[[#This Row],[43988]]-Casos_PN_CORR[[#This Row],[43987]]</f>
        <v>0</v>
      </c>
      <c r="CQ137">
        <f>+Casos_PN_CORR[[#This Row],[43989]]-Casos_PN_CORR[[#This Row],[43988]]</f>
        <v>0</v>
      </c>
      <c r="CR137">
        <f>+Casos_PN_CORR[[#This Row],[43990]]-Casos_PN_CORR[[#This Row],[43989]]</f>
        <v>0</v>
      </c>
      <c r="CS137">
        <f>+Casos_PN_CORR[[#This Row],[43991]]-Casos_PN_CORR[[#This Row],[43990]]</f>
        <v>0</v>
      </c>
      <c r="CT137">
        <f>+Casos_PN_CORR[[#This Row],[43992]]-Casos_PN_CORR[[#This Row],[43991]]</f>
        <v>0</v>
      </c>
      <c r="CU137">
        <f>+Casos_PN_CORR[[#This Row],[43993]]-Casos_PN_CORR[[#This Row],[43992]]</f>
        <v>0</v>
      </c>
    </row>
    <row r="138" spans="1:99" x14ac:dyDescent="0.3">
      <c r="A138">
        <v>30105</v>
      </c>
      <c r="B138" s="2" t="s">
        <v>144</v>
      </c>
      <c r="C138" s="2" t="s">
        <v>144</v>
      </c>
      <c r="D138" s="2" t="s">
        <v>508</v>
      </c>
      <c r="E138" s="4">
        <f t="shared" si="2"/>
        <v>7</v>
      </c>
      <c r="F138">
        <f>+Casos_PN_CORR[[#This Row],[43900]]</f>
        <v>0</v>
      </c>
      <c r="G138">
        <f>+Casos_PN_CORR[[#This Row],[43901]]-Casos_PN_CORR[[#This Row],[43900]]</f>
        <v>0</v>
      </c>
      <c r="H138">
        <f>+Casos_PN_CORR[[#This Row],[43902]]-Casos_PN_CORR[[#This Row],[43901]]</f>
        <v>0</v>
      </c>
      <c r="I138">
        <f>+Casos_PN_CORR[[#This Row],[43903]]-Casos_PN_CORR[[#This Row],[43902]]</f>
        <v>0</v>
      </c>
      <c r="J138">
        <f>+Casos_PN_CORR[[#This Row],[43904]]-Casos_PN_CORR[[#This Row],[43903]]</f>
        <v>0</v>
      </c>
      <c r="K138">
        <f>+Casos_PN_CORR[[#This Row],[43905]]-Casos_PN_CORR[[#This Row],[43904]]</f>
        <v>0</v>
      </c>
      <c r="L138">
        <f>+Casos_PN_CORR[[#This Row],[43906]]-Casos_PN_CORR[[#This Row],[43905]]</f>
        <v>0</v>
      </c>
      <c r="M138">
        <f>+Casos_PN_CORR[[#This Row],[43907]]-Casos_PN_CORR[[#This Row],[43906]]</f>
        <v>0</v>
      </c>
      <c r="N138">
        <f>+Casos_PN_CORR[[#This Row],[43908]]-Casos_PN_CORR[[#This Row],[43907]]</f>
        <v>0</v>
      </c>
      <c r="O138">
        <f>+Casos_PN_CORR[[#This Row],[43909]]-Casos_PN_CORR[[#This Row],[43908]]</f>
        <v>0</v>
      </c>
      <c r="P138">
        <f>+Casos_PN_CORR[[#This Row],[43910]]-Casos_PN_CORR[[#This Row],[43909]]</f>
        <v>0</v>
      </c>
      <c r="Q138">
        <f>+Casos_PN_CORR[[#This Row],[43911]]-Casos_PN_CORR[[#This Row],[43910]]</f>
        <v>0</v>
      </c>
      <c r="R138">
        <f>+Casos_PN_CORR[[#This Row],[43912]]-Casos_PN_CORR[[#This Row],[43911]]</f>
        <v>0</v>
      </c>
      <c r="S138">
        <f>+Casos_PN_CORR[[#This Row],[43913]]-Casos_PN_CORR[[#This Row],[43912]]</f>
        <v>0</v>
      </c>
      <c r="T138">
        <f>+Casos_PN_CORR[[#This Row],[43914]]-Casos_PN_CORR[[#This Row],[43913]]</f>
        <v>0</v>
      </c>
      <c r="U138">
        <f>+Casos_PN_CORR[[#This Row],[43915]]-Casos_PN_CORR[[#This Row],[43914]]</f>
        <v>0</v>
      </c>
      <c r="V138">
        <f>+Casos_PN_CORR[[#This Row],[43916]]-Casos_PN_CORR[[#This Row],[43915]]</f>
        <v>0</v>
      </c>
      <c r="W138">
        <f>+Casos_PN_CORR[[#This Row],[43917]]-Casos_PN_CORR[[#This Row],[43916]]</f>
        <v>0</v>
      </c>
      <c r="X138">
        <f>+Casos_PN_CORR[[#This Row],[43918]]-Casos_PN_CORR[[#This Row],[43917]]</f>
        <v>0</v>
      </c>
      <c r="Y138">
        <f>+Casos_PN_CORR[[#This Row],[43919]]-Casos_PN_CORR[[#This Row],[43918]]</f>
        <v>0</v>
      </c>
      <c r="Z138">
        <f>+Casos_PN_CORR[[#This Row],[43920]]-Casos_PN_CORR[[#This Row],[43919]]</f>
        <v>0</v>
      </c>
      <c r="AA138">
        <f>+Casos_PN_CORR[[#This Row],[43921]]-Casos_PN_CORR[[#This Row],[43920]]</f>
        <v>0</v>
      </c>
      <c r="AB138">
        <f>+Casos_PN_CORR[[#This Row],[43922]]-Casos_PN_CORR[[#This Row],[43921]]</f>
        <v>0</v>
      </c>
      <c r="AC138">
        <f>+Casos_PN_CORR[[#This Row],[43923]]-Casos_PN_CORR[[#This Row],[43922]]</f>
        <v>0</v>
      </c>
      <c r="AD138">
        <f>+Casos_PN_CORR[[#This Row],[43924]]-Casos_PN_CORR[[#This Row],[43923]]</f>
        <v>0</v>
      </c>
      <c r="AE138">
        <f>+Casos_PN_CORR[[#This Row],[43925]]-Casos_PN_CORR[[#This Row],[43924]]</f>
        <v>0</v>
      </c>
      <c r="AF138">
        <f>+Casos_PN_CORR[[#This Row],[43926]]-Casos_PN_CORR[[#This Row],[43925]]</f>
        <v>0</v>
      </c>
      <c r="AG138">
        <f>+Casos_PN_CORR[[#This Row],[43927]]-Casos_PN_CORR[[#This Row],[43926]]</f>
        <v>0</v>
      </c>
      <c r="AH138">
        <f>+Casos_PN_CORR[[#This Row],[43928]]-Casos_PN_CORR[[#This Row],[43927]]</f>
        <v>0</v>
      </c>
      <c r="AI138">
        <f>+Casos_PN_CORR[[#This Row],[43929]]-Casos_PN_CORR[[#This Row],[43928]]</f>
        <v>0</v>
      </c>
      <c r="AJ138">
        <f>+Casos_PN_CORR[[#This Row],[43930]]-Casos_PN_CORR[[#This Row],[43929]]</f>
        <v>0</v>
      </c>
      <c r="AK138">
        <f>+Casos_PN_CORR[[#This Row],[43931]]-Casos_PN_CORR[[#This Row],[43930]]</f>
        <v>0</v>
      </c>
      <c r="AL138">
        <f>+Casos_PN_CORR[[#This Row],[43932]]-Casos_PN_CORR[[#This Row],[43931]]</f>
        <v>0</v>
      </c>
      <c r="AM138">
        <f>+Casos_PN_CORR[[#This Row],[43933]]-Casos_PN_CORR[[#This Row],[43932]]</f>
        <v>0</v>
      </c>
      <c r="AN138">
        <f>+Casos_PN_CORR[[#This Row],[43934]]-Casos_PN_CORR[[#This Row],[43933]]</f>
        <v>0</v>
      </c>
      <c r="AO138">
        <f>+Casos_PN_CORR[[#This Row],[43935]]-Casos_PN_CORR[[#This Row],[43934]]</f>
        <v>0</v>
      </c>
      <c r="AP138">
        <f>+Casos_PN_CORR[[#This Row],[43936]]-Casos_PN_CORR[[#This Row],[43935]]</f>
        <v>0</v>
      </c>
      <c r="AQ138">
        <f>+Casos_PN_CORR[[#This Row],[43937]]-Casos_PN_CORR[[#This Row],[43936]]</f>
        <v>0</v>
      </c>
      <c r="AR138">
        <f>+Casos_PN_CORR[[#This Row],[43938]]-Casos_PN_CORR[[#This Row],[43937]]</f>
        <v>0</v>
      </c>
      <c r="AS138">
        <f>+Casos_PN_CORR[[#This Row],[43939]]-Casos_PN_CORR[[#This Row],[43938]]</f>
        <v>0</v>
      </c>
      <c r="AT138">
        <f>+Casos_PN_CORR[[#This Row],[43940]]-Casos_PN_CORR[[#This Row],[43939]]</f>
        <v>0</v>
      </c>
      <c r="AU138">
        <f>+Casos_PN_CORR[[#This Row],[43941]]-Casos_PN_CORR[[#This Row],[43940]]</f>
        <v>0</v>
      </c>
      <c r="AV138">
        <f>+Casos_PN_CORR[[#This Row],[43942]]-Casos_PN_CORR[[#This Row],[43941]]</f>
        <v>0</v>
      </c>
      <c r="AW138">
        <f>+Casos_PN_CORR[[#This Row],[43943]]-Casos_PN_CORR[[#This Row],[43942]]</f>
        <v>0</v>
      </c>
      <c r="AX138">
        <f>+Casos_PN_CORR[[#This Row],[43944]]-Casos_PN_CORR[[#This Row],[43943]]</f>
        <v>0</v>
      </c>
      <c r="AY138">
        <f>+Casos_PN_CORR[[#This Row],[43945]]-Casos_PN_CORR[[#This Row],[43944]]</f>
        <v>0</v>
      </c>
      <c r="AZ138">
        <f>+Casos_PN_CORR[[#This Row],[43946]]-Casos_PN_CORR[[#This Row],[43945]]</f>
        <v>0</v>
      </c>
      <c r="BA138">
        <f>+Casos_PN_CORR[[#This Row],[43947]]-Casos_PN_CORR[[#This Row],[43946]]</f>
        <v>0</v>
      </c>
      <c r="BB138">
        <f>+Casos_PN_CORR[[#This Row],[43948]]-Casos_PN_CORR[[#This Row],[43947]]</f>
        <v>0</v>
      </c>
      <c r="BC138">
        <f>+Casos_PN_CORR[[#This Row],[43949]]-Casos_PN_CORR[[#This Row],[43948]]</f>
        <v>0</v>
      </c>
      <c r="BD138">
        <f>+Casos_PN_CORR[[#This Row],[43950]]-Casos_PN_CORR[[#This Row],[43949]]</f>
        <v>0</v>
      </c>
      <c r="BE138">
        <f>+Casos_PN_CORR[[#This Row],[43951]]-Casos_PN_CORR[[#This Row],[43950]]</f>
        <v>0</v>
      </c>
      <c r="BF138">
        <f>+Casos_PN_CORR[[#This Row],[43952]]-Casos_PN_CORR[[#This Row],[43951]]</f>
        <v>0</v>
      </c>
      <c r="BG138">
        <f>+Casos_PN_CORR[[#This Row],[43953]]-Casos_PN_CORR[[#This Row],[43952]]</f>
        <v>0</v>
      </c>
      <c r="BH138">
        <f>+Casos_PN_CORR[[#This Row],[43954]]-Casos_PN_CORR[[#This Row],[43953]]</f>
        <v>0</v>
      </c>
      <c r="BI138">
        <f>+Casos_PN_CORR[[#This Row],[43955]]-Casos_PN_CORR[[#This Row],[43954]]</f>
        <v>0</v>
      </c>
      <c r="BJ138">
        <f>+Casos_PN_CORR[[#This Row],[43956]]-Casos_PN_CORR[[#This Row],[43955]]</f>
        <v>0</v>
      </c>
      <c r="BK138">
        <f>+Casos_PN_CORR[[#This Row],[43957]]-Casos_PN_CORR[[#This Row],[43956]]</f>
        <v>0</v>
      </c>
      <c r="BL138">
        <f>+Casos_PN_CORR[[#This Row],[43958]]-Casos_PN_CORR[[#This Row],[43957]]</f>
        <v>0</v>
      </c>
      <c r="BM138">
        <f>+Casos_PN_CORR[[#This Row],[43959]]-Casos_PN_CORR[[#This Row],[43958]]</f>
        <v>0</v>
      </c>
      <c r="BN138">
        <f>+Casos_PN_CORR[[#This Row],[43960]]-Casos_PN_CORR[[#This Row],[43959]]</f>
        <v>0</v>
      </c>
      <c r="BO138">
        <f>+Casos_PN_CORR[[#This Row],[43961]]-Casos_PN_CORR[[#This Row],[43960]]</f>
        <v>0</v>
      </c>
      <c r="BP138">
        <f>+Casos_PN_CORR[[#This Row],[43962]]-Casos_PN_CORR[[#This Row],[43961]]</f>
        <v>0</v>
      </c>
      <c r="BQ138">
        <f>+Casos_PN_CORR[[#This Row],[43963]]-Casos_PN_CORR[[#This Row],[43962]]</f>
        <v>0</v>
      </c>
      <c r="BR138">
        <f>+Casos_PN_CORR[[#This Row],[43964]]-Casos_PN_CORR[[#This Row],[43963]]</f>
        <v>0</v>
      </c>
      <c r="BS138">
        <f>+Casos_PN_CORR[[#This Row],[43965]]-Casos_PN_CORR[[#This Row],[43964]]</f>
        <v>0</v>
      </c>
      <c r="BT138">
        <f>+Casos_PN_CORR[[#This Row],[43966]]-Casos_PN_CORR[[#This Row],[43965]]</f>
        <v>0</v>
      </c>
      <c r="BU138">
        <f>+Casos_PN_CORR[[#This Row],[43967]]-Casos_PN_CORR[[#This Row],[43966]]</f>
        <v>0</v>
      </c>
      <c r="BV138">
        <f>+Casos_PN_CORR[[#This Row],[43968]]-Casos_PN_CORR[[#This Row],[43967]]</f>
        <v>0</v>
      </c>
      <c r="BW138">
        <f>+Casos_PN_CORR[[#This Row],[43969]]-Casos_PN_CORR[[#This Row],[43968]]</f>
        <v>0</v>
      </c>
      <c r="BX138">
        <f>+Casos_PN_CORR[[#This Row],[43970]]-Casos_PN_CORR[[#This Row],[43969]]</f>
        <v>0</v>
      </c>
      <c r="BY138">
        <f>+Casos_PN_CORR[[#This Row],[43971]]-Casos_PN_CORR[[#This Row],[43970]]</f>
        <v>0</v>
      </c>
      <c r="BZ138">
        <f>+Casos_PN_CORR[[#This Row],[43972]]-Casos_PN_CORR[[#This Row],[43971]]</f>
        <v>0</v>
      </c>
      <c r="CA138">
        <f>+Casos_PN_CORR[[#This Row],[43973]]-Casos_PN_CORR[[#This Row],[43972]]</f>
        <v>0</v>
      </c>
      <c r="CB138">
        <f>+Casos_PN_CORR[[#This Row],[43974]]-Casos_PN_CORR[[#This Row],[43973]]</f>
        <v>0</v>
      </c>
      <c r="CC138">
        <f>+Casos_PN_CORR[[#This Row],[43975]]-Casos_PN_CORR[[#This Row],[43974]]</f>
        <v>0</v>
      </c>
      <c r="CD138">
        <f>+Casos_PN_CORR[[#This Row],[43976]]-Casos_PN_CORR[[#This Row],[43975]]</f>
        <v>0</v>
      </c>
      <c r="CE138">
        <f>+Casos_PN_CORR[[#This Row],[43977]]-Casos_PN_CORR[[#This Row],[43976]]</f>
        <v>0</v>
      </c>
      <c r="CF138">
        <f>+Casos_PN_CORR[[#This Row],[43978]]-Casos_PN_CORR[[#This Row],[43977]]</f>
        <v>0</v>
      </c>
      <c r="CG138">
        <f>+Casos_PN_CORR[[#This Row],[43979]]-Casos_PN_CORR[[#This Row],[43978]]</f>
        <v>0</v>
      </c>
      <c r="CH138">
        <f>+Casos_PN_CORR[[#This Row],[43980]]-Casos_PN_CORR[[#This Row],[43979]]</f>
        <v>0</v>
      </c>
      <c r="CI138">
        <f>+Casos_PN_CORR[[#This Row],[43981]]-Casos_PN_CORR[[#This Row],[43980]]</f>
        <v>0</v>
      </c>
      <c r="CJ138">
        <f>+Casos_PN_CORR[[#This Row],[43982]]-Casos_PN_CORR[[#This Row],[43981]]</f>
        <v>0</v>
      </c>
      <c r="CK138">
        <f>+Casos_PN_CORR[[#This Row],[43983]]-Casos_PN_CORR[[#This Row],[43982]]</f>
        <v>0</v>
      </c>
      <c r="CL138">
        <f>+Casos_PN_CORR[[#This Row],[43984]]-Casos_PN_CORR[[#This Row],[43983]]</f>
        <v>0</v>
      </c>
      <c r="CM138">
        <f>+Casos_PN_CORR[[#This Row],[43985]]-Casos_PN_CORR[[#This Row],[43984]]</f>
        <v>0</v>
      </c>
      <c r="CN138">
        <f>+Casos_PN_CORR[[#This Row],[43986]]-Casos_PN_CORR[[#This Row],[43985]]</f>
        <v>0</v>
      </c>
      <c r="CO138">
        <f>+Casos_PN_CORR[[#This Row],[43987]]-Casos_PN_CORR[[#This Row],[43986]]</f>
        <v>7</v>
      </c>
      <c r="CP138">
        <f>+Casos_PN_CORR[[#This Row],[43988]]-Casos_PN_CORR[[#This Row],[43987]]</f>
        <v>0</v>
      </c>
      <c r="CQ138">
        <f>+Casos_PN_CORR[[#This Row],[43989]]-Casos_PN_CORR[[#This Row],[43988]]</f>
        <v>0</v>
      </c>
      <c r="CR138">
        <f>+Casos_PN_CORR[[#This Row],[43990]]-Casos_PN_CORR[[#This Row],[43989]]</f>
        <v>0</v>
      </c>
      <c r="CS138">
        <f>+Casos_PN_CORR[[#This Row],[43991]]-Casos_PN_CORR[[#This Row],[43990]]</f>
        <v>0</v>
      </c>
      <c r="CT138">
        <f>+Casos_PN_CORR[[#This Row],[43992]]-Casos_PN_CORR[[#This Row],[43991]]</f>
        <v>0</v>
      </c>
      <c r="CU138">
        <f>+Casos_PN_CORR[[#This Row],[43993]]-Casos_PN_CORR[[#This Row],[43992]]</f>
        <v>0</v>
      </c>
    </row>
    <row r="139" spans="1:99" x14ac:dyDescent="0.3">
      <c r="A139">
        <v>110101</v>
      </c>
      <c r="B139" s="2" t="s">
        <v>188</v>
      </c>
      <c r="C139" s="2" t="s">
        <v>189</v>
      </c>
      <c r="D139" s="2" t="s">
        <v>207</v>
      </c>
      <c r="E139" s="4">
        <f t="shared" si="2"/>
        <v>7</v>
      </c>
      <c r="F139">
        <f>+Casos_PN_CORR[[#This Row],[43900]]</f>
        <v>0</v>
      </c>
      <c r="G139">
        <f>+Casos_PN_CORR[[#This Row],[43901]]-Casos_PN_CORR[[#This Row],[43900]]</f>
        <v>0</v>
      </c>
      <c r="H139">
        <f>+Casos_PN_CORR[[#This Row],[43902]]-Casos_PN_CORR[[#This Row],[43901]]</f>
        <v>0</v>
      </c>
      <c r="I139">
        <f>+Casos_PN_CORR[[#This Row],[43903]]-Casos_PN_CORR[[#This Row],[43902]]</f>
        <v>0</v>
      </c>
      <c r="J139">
        <f>+Casos_PN_CORR[[#This Row],[43904]]-Casos_PN_CORR[[#This Row],[43903]]</f>
        <v>0</v>
      </c>
      <c r="K139">
        <f>+Casos_PN_CORR[[#This Row],[43905]]-Casos_PN_CORR[[#This Row],[43904]]</f>
        <v>0</v>
      </c>
      <c r="L139">
        <f>+Casos_PN_CORR[[#This Row],[43906]]-Casos_PN_CORR[[#This Row],[43905]]</f>
        <v>0</v>
      </c>
      <c r="M139">
        <f>+Casos_PN_CORR[[#This Row],[43907]]-Casos_PN_CORR[[#This Row],[43906]]</f>
        <v>0</v>
      </c>
      <c r="N139">
        <f>+Casos_PN_CORR[[#This Row],[43908]]-Casos_PN_CORR[[#This Row],[43907]]</f>
        <v>0</v>
      </c>
      <c r="O139">
        <f>+Casos_PN_CORR[[#This Row],[43909]]-Casos_PN_CORR[[#This Row],[43908]]</f>
        <v>0</v>
      </c>
      <c r="P139">
        <f>+Casos_PN_CORR[[#This Row],[43910]]-Casos_PN_CORR[[#This Row],[43909]]</f>
        <v>0</v>
      </c>
      <c r="Q139">
        <f>+Casos_PN_CORR[[#This Row],[43911]]-Casos_PN_CORR[[#This Row],[43910]]</f>
        <v>0</v>
      </c>
      <c r="R139">
        <f>+Casos_PN_CORR[[#This Row],[43912]]-Casos_PN_CORR[[#This Row],[43911]]</f>
        <v>0</v>
      </c>
      <c r="S139">
        <f>+Casos_PN_CORR[[#This Row],[43913]]-Casos_PN_CORR[[#This Row],[43912]]</f>
        <v>0</v>
      </c>
      <c r="T139">
        <f>+Casos_PN_CORR[[#This Row],[43914]]-Casos_PN_CORR[[#This Row],[43913]]</f>
        <v>0</v>
      </c>
      <c r="U139">
        <f>+Casos_PN_CORR[[#This Row],[43915]]-Casos_PN_CORR[[#This Row],[43914]]</f>
        <v>0</v>
      </c>
      <c r="V139">
        <f>+Casos_PN_CORR[[#This Row],[43916]]-Casos_PN_CORR[[#This Row],[43915]]</f>
        <v>0</v>
      </c>
      <c r="W139">
        <f>+Casos_PN_CORR[[#This Row],[43917]]-Casos_PN_CORR[[#This Row],[43916]]</f>
        <v>0</v>
      </c>
      <c r="X139">
        <f>+Casos_PN_CORR[[#This Row],[43918]]-Casos_PN_CORR[[#This Row],[43917]]</f>
        <v>0</v>
      </c>
      <c r="Y139">
        <f>+Casos_PN_CORR[[#This Row],[43919]]-Casos_PN_CORR[[#This Row],[43918]]</f>
        <v>0</v>
      </c>
      <c r="Z139">
        <f>+Casos_PN_CORR[[#This Row],[43920]]-Casos_PN_CORR[[#This Row],[43919]]</f>
        <v>0</v>
      </c>
      <c r="AA139">
        <f>+Casos_PN_CORR[[#This Row],[43921]]-Casos_PN_CORR[[#This Row],[43920]]</f>
        <v>0</v>
      </c>
      <c r="AB139">
        <f>+Casos_PN_CORR[[#This Row],[43922]]-Casos_PN_CORR[[#This Row],[43921]]</f>
        <v>0</v>
      </c>
      <c r="AC139">
        <f>+Casos_PN_CORR[[#This Row],[43923]]-Casos_PN_CORR[[#This Row],[43922]]</f>
        <v>0</v>
      </c>
      <c r="AD139">
        <f>+Casos_PN_CORR[[#This Row],[43924]]-Casos_PN_CORR[[#This Row],[43923]]</f>
        <v>0</v>
      </c>
      <c r="AE139">
        <f>+Casos_PN_CORR[[#This Row],[43925]]-Casos_PN_CORR[[#This Row],[43924]]</f>
        <v>0</v>
      </c>
      <c r="AF139">
        <f>+Casos_PN_CORR[[#This Row],[43926]]-Casos_PN_CORR[[#This Row],[43925]]</f>
        <v>0</v>
      </c>
      <c r="AG139">
        <f>+Casos_PN_CORR[[#This Row],[43927]]-Casos_PN_CORR[[#This Row],[43926]]</f>
        <v>0</v>
      </c>
      <c r="AH139">
        <f>+Casos_PN_CORR[[#This Row],[43928]]-Casos_PN_CORR[[#This Row],[43927]]</f>
        <v>0</v>
      </c>
      <c r="AI139">
        <f>+Casos_PN_CORR[[#This Row],[43929]]-Casos_PN_CORR[[#This Row],[43928]]</f>
        <v>0</v>
      </c>
      <c r="AJ139">
        <f>+Casos_PN_CORR[[#This Row],[43930]]-Casos_PN_CORR[[#This Row],[43929]]</f>
        <v>0</v>
      </c>
      <c r="AK139">
        <f>+Casos_PN_CORR[[#This Row],[43931]]-Casos_PN_CORR[[#This Row],[43930]]</f>
        <v>0</v>
      </c>
      <c r="AL139">
        <f>+Casos_PN_CORR[[#This Row],[43932]]-Casos_PN_CORR[[#This Row],[43931]]</f>
        <v>0</v>
      </c>
      <c r="AM139">
        <f>+Casos_PN_CORR[[#This Row],[43933]]-Casos_PN_CORR[[#This Row],[43932]]</f>
        <v>0</v>
      </c>
      <c r="AN139">
        <f>+Casos_PN_CORR[[#This Row],[43934]]-Casos_PN_CORR[[#This Row],[43933]]</f>
        <v>0</v>
      </c>
      <c r="AO139">
        <f>+Casos_PN_CORR[[#This Row],[43935]]-Casos_PN_CORR[[#This Row],[43934]]</f>
        <v>0</v>
      </c>
      <c r="AP139">
        <f>+Casos_PN_CORR[[#This Row],[43936]]-Casos_PN_CORR[[#This Row],[43935]]</f>
        <v>0</v>
      </c>
      <c r="AQ139">
        <f>+Casos_PN_CORR[[#This Row],[43937]]-Casos_PN_CORR[[#This Row],[43936]]</f>
        <v>0</v>
      </c>
      <c r="AR139">
        <f>+Casos_PN_CORR[[#This Row],[43938]]-Casos_PN_CORR[[#This Row],[43937]]</f>
        <v>0</v>
      </c>
      <c r="AS139">
        <f>+Casos_PN_CORR[[#This Row],[43939]]-Casos_PN_CORR[[#This Row],[43938]]</f>
        <v>0</v>
      </c>
      <c r="AT139">
        <f>+Casos_PN_CORR[[#This Row],[43940]]-Casos_PN_CORR[[#This Row],[43939]]</f>
        <v>0</v>
      </c>
      <c r="AU139">
        <f>+Casos_PN_CORR[[#This Row],[43941]]-Casos_PN_CORR[[#This Row],[43940]]</f>
        <v>0</v>
      </c>
      <c r="AV139">
        <f>+Casos_PN_CORR[[#This Row],[43942]]-Casos_PN_CORR[[#This Row],[43941]]</f>
        <v>0</v>
      </c>
      <c r="AW139">
        <f>+Casos_PN_CORR[[#This Row],[43943]]-Casos_PN_CORR[[#This Row],[43942]]</f>
        <v>0</v>
      </c>
      <c r="AX139">
        <f>+Casos_PN_CORR[[#This Row],[43944]]-Casos_PN_CORR[[#This Row],[43943]]</f>
        <v>0</v>
      </c>
      <c r="AY139">
        <f>+Casos_PN_CORR[[#This Row],[43945]]-Casos_PN_CORR[[#This Row],[43944]]</f>
        <v>0</v>
      </c>
      <c r="AZ139">
        <f>+Casos_PN_CORR[[#This Row],[43946]]-Casos_PN_CORR[[#This Row],[43945]]</f>
        <v>0</v>
      </c>
      <c r="BA139">
        <f>+Casos_PN_CORR[[#This Row],[43947]]-Casos_PN_CORR[[#This Row],[43946]]</f>
        <v>0</v>
      </c>
      <c r="BB139">
        <f>+Casos_PN_CORR[[#This Row],[43948]]-Casos_PN_CORR[[#This Row],[43947]]</f>
        <v>0</v>
      </c>
      <c r="BC139">
        <f>+Casos_PN_CORR[[#This Row],[43949]]-Casos_PN_CORR[[#This Row],[43948]]</f>
        <v>0</v>
      </c>
      <c r="BD139">
        <f>+Casos_PN_CORR[[#This Row],[43950]]-Casos_PN_CORR[[#This Row],[43949]]</f>
        <v>0</v>
      </c>
      <c r="BE139">
        <f>+Casos_PN_CORR[[#This Row],[43951]]-Casos_PN_CORR[[#This Row],[43950]]</f>
        <v>0</v>
      </c>
      <c r="BF139">
        <f>+Casos_PN_CORR[[#This Row],[43952]]-Casos_PN_CORR[[#This Row],[43951]]</f>
        <v>0</v>
      </c>
      <c r="BG139">
        <f>+Casos_PN_CORR[[#This Row],[43953]]-Casos_PN_CORR[[#This Row],[43952]]</f>
        <v>0</v>
      </c>
      <c r="BH139">
        <f>+Casos_PN_CORR[[#This Row],[43954]]-Casos_PN_CORR[[#This Row],[43953]]</f>
        <v>0</v>
      </c>
      <c r="BI139">
        <f>+Casos_PN_CORR[[#This Row],[43955]]-Casos_PN_CORR[[#This Row],[43954]]</f>
        <v>0</v>
      </c>
      <c r="BJ139">
        <f>+Casos_PN_CORR[[#This Row],[43956]]-Casos_PN_CORR[[#This Row],[43955]]</f>
        <v>0</v>
      </c>
      <c r="BK139">
        <f>+Casos_PN_CORR[[#This Row],[43957]]-Casos_PN_CORR[[#This Row],[43956]]</f>
        <v>0</v>
      </c>
      <c r="BL139">
        <f>+Casos_PN_CORR[[#This Row],[43958]]-Casos_PN_CORR[[#This Row],[43957]]</f>
        <v>0</v>
      </c>
      <c r="BM139">
        <f>+Casos_PN_CORR[[#This Row],[43959]]-Casos_PN_CORR[[#This Row],[43958]]</f>
        <v>0</v>
      </c>
      <c r="BN139">
        <f>+Casos_PN_CORR[[#This Row],[43960]]-Casos_PN_CORR[[#This Row],[43959]]</f>
        <v>0</v>
      </c>
      <c r="BO139">
        <f>+Casos_PN_CORR[[#This Row],[43961]]-Casos_PN_CORR[[#This Row],[43960]]</f>
        <v>0</v>
      </c>
      <c r="BP139">
        <f>+Casos_PN_CORR[[#This Row],[43962]]-Casos_PN_CORR[[#This Row],[43961]]</f>
        <v>0</v>
      </c>
      <c r="BQ139">
        <f>+Casos_PN_CORR[[#This Row],[43963]]-Casos_PN_CORR[[#This Row],[43962]]</f>
        <v>0</v>
      </c>
      <c r="BR139">
        <f>+Casos_PN_CORR[[#This Row],[43964]]-Casos_PN_CORR[[#This Row],[43963]]</f>
        <v>0</v>
      </c>
      <c r="BS139">
        <f>+Casos_PN_CORR[[#This Row],[43965]]-Casos_PN_CORR[[#This Row],[43964]]</f>
        <v>0</v>
      </c>
      <c r="BT139">
        <f>+Casos_PN_CORR[[#This Row],[43966]]-Casos_PN_CORR[[#This Row],[43965]]</f>
        <v>0</v>
      </c>
      <c r="BU139">
        <f>+Casos_PN_CORR[[#This Row],[43967]]-Casos_PN_CORR[[#This Row],[43966]]</f>
        <v>0</v>
      </c>
      <c r="BV139">
        <f>+Casos_PN_CORR[[#This Row],[43968]]-Casos_PN_CORR[[#This Row],[43967]]</f>
        <v>0</v>
      </c>
      <c r="BW139">
        <f>+Casos_PN_CORR[[#This Row],[43969]]-Casos_PN_CORR[[#This Row],[43968]]</f>
        <v>0</v>
      </c>
      <c r="BX139">
        <f>+Casos_PN_CORR[[#This Row],[43970]]-Casos_PN_CORR[[#This Row],[43969]]</f>
        <v>0</v>
      </c>
      <c r="BY139">
        <f>+Casos_PN_CORR[[#This Row],[43971]]-Casos_PN_CORR[[#This Row],[43970]]</f>
        <v>0</v>
      </c>
      <c r="BZ139">
        <f>+Casos_PN_CORR[[#This Row],[43972]]-Casos_PN_CORR[[#This Row],[43971]]</f>
        <v>0</v>
      </c>
      <c r="CA139">
        <f>+Casos_PN_CORR[[#This Row],[43973]]-Casos_PN_CORR[[#This Row],[43972]]</f>
        <v>0</v>
      </c>
      <c r="CB139">
        <f>+Casos_PN_CORR[[#This Row],[43974]]-Casos_PN_CORR[[#This Row],[43973]]</f>
        <v>0</v>
      </c>
      <c r="CC139">
        <f>+Casos_PN_CORR[[#This Row],[43975]]-Casos_PN_CORR[[#This Row],[43974]]</f>
        <v>0</v>
      </c>
      <c r="CD139">
        <f>+Casos_PN_CORR[[#This Row],[43976]]-Casos_PN_CORR[[#This Row],[43975]]</f>
        <v>0</v>
      </c>
      <c r="CE139">
        <f>+Casos_PN_CORR[[#This Row],[43977]]-Casos_PN_CORR[[#This Row],[43976]]</f>
        <v>0</v>
      </c>
      <c r="CF139">
        <f>+Casos_PN_CORR[[#This Row],[43978]]-Casos_PN_CORR[[#This Row],[43977]]</f>
        <v>0</v>
      </c>
      <c r="CG139">
        <f>+Casos_PN_CORR[[#This Row],[43979]]-Casos_PN_CORR[[#This Row],[43978]]</f>
        <v>0</v>
      </c>
      <c r="CH139">
        <f>+Casos_PN_CORR[[#This Row],[43980]]-Casos_PN_CORR[[#This Row],[43979]]</f>
        <v>0</v>
      </c>
      <c r="CI139">
        <f>+Casos_PN_CORR[[#This Row],[43981]]-Casos_PN_CORR[[#This Row],[43980]]</f>
        <v>0</v>
      </c>
      <c r="CJ139">
        <f>+Casos_PN_CORR[[#This Row],[43982]]-Casos_PN_CORR[[#This Row],[43981]]</f>
        <v>0</v>
      </c>
      <c r="CK139">
        <f>+Casos_PN_CORR[[#This Row],[43983]]-Casos_PN_CORR[[#This Row],[43982]]</f>
        <v>0</v>
      </c>
      <c r="CL139">
        <f>+Casos_PN_CORR[[#This Row],[43984]]-Casos_PN_CORR[[#This Row],[43983]]</f>
        <v>0</v>
      </c>
      <c r="CM139">
        <f>+Casos_PN_CORR[[#This Row],[43985]]-Casos_PN_CORR[[#This Row],[43984]]</f>
        <v>0</v>
      </c>
      <c r="CN139">
        <f>+Casos_PN_CORR[[#This Row],[43986]]-Casos_PN_CORR[[#This Row],[43985]]</f>
        <v>0</v>
      </c>
      <c r="CO139">
        <f>+Casos_PN_CORR[[#This Row],[43987]]-Casos_PN_CORR[[#This Row],[43986]]</f>
        <v>4</v>
      </c>
      <c r="CP139">
        <f>+Casos_PN_CORR[[#This Row],[43988]]-Casos_PN_CORR[[#This Row],[43987]]</f>
        <v>0</v>
      </c>
      <c r="CQ139">
        <f>+Casos_PN_CORR[[#This Row],[43989]]-Casos_PN_CORR[[#This Row],[43988]]</f>
        <v>0</v>
      </c>
      <c r="CR139">
        <f>+Casos_PN_CORR[[#This Row],[43990]]-Casos_PN_CORR[[#This Row],[43989]]</f>
        <v>0</v>
      </c>
      <c r="CS139">
        <f>+Casos_PN_CORR[[#This Row],[43991]]-Casos_PN_CORR[[#This Row],[43990]]</f>
        <v>2</v>
      </c>
      <c r="CT139">
        <f>+Casos_PN_CORR[[#This Row],[43992]]-Casos_PN_CORR[[#This Row],[43991]]</f>
        <v>0</v>
      </c>
      <c r="CU139">
        <f>+Casos_PN_CORR[[#This Row],[43993]]-Casos_PN_CORR[[#This Row],[43992]]</f>
        <v>1</v>
      </c>
    </row>
    <row r="140" spans="1:99" x14ac:dyDescent="0.3">
      <c r="A140">
        <v>40603</v>
      </c>
      <c r="B140" s="2" t="s">
        <v>154</v>
      </c>
      <c r="C140" s="2" t="s">
        <v>171</v>
      </c>
      <c r="D140" s="2" t="s">
        <v>388</v>
      </c>
      <c r="E140" s="4">
        <f t="shared" si="2"/>
        <v>6</v>
      </c>
      <c r="F140">
        <f>+Casos_PN_CORR[[#This Row],[43900]]</f>
        <v>0</v>
      </c>
      <c r="G140">
        <f>+Casos_PN_CORR[[#This Row],[43901]]-Casos_PN_CORR[[#This Row],[43900]]</f>
        <v>0</v>
      </c>
      <c r="H140">
        <f>+Casos_PN_CORR[[#This Row],[43902]]-Casos_PN_CORR[[#This Row],[43901]]</f>
        <v>0</v>
      </c>
      <c r="I140">
        <f>+Casos_PN_CORR[[#This Row],[43903]]-Casos_PN_CORR[[#This Row],[43902]]</f>
        <v>0</v>
      </c>
      <c r="J140">
        <f>+Casos_PN_CORR[[#This Row],[43904]]-Casos_PN_CORR[[#This Row],[43903]]</f>
        <v>0</v>
      </c>
      <c r="K140">
        <f>+Casos_PN_CORR[[#This Row],[43905]]-Casos_PN_CORR[[#This Row],[43904]]</f>
        <v>0</v>
      </c>
      <c r="L140">
        <f>+Casos_PN_CORR[[#This Row],[43906]]-Casos_PN_CORR[[#This Row],[43905]]</f>
        <v>0</v>
      </c>
      <c r="M140">
        <f>+Casos_PN_CORR[[#This Row],[43907]]-Casos_PN_CORR[[#This Row],[43906]]</f>
        <v>0</v>
      </c>
      <c r="N140">
        <f>+Casos_PN_CORR[[#This Row],[43908]]-Casos_PN_CORR[[#This Row],[43907]]</f>
        <v>0</v>
      </c>
      <c r="O140">
        <f>+Casos_PN_CORR[[#This Row],[43909]]-Casos_PN_CORR[[#This Row],[43908]]</f>
        <v>0</v>
      </c>
      <c r="P140">
        <f>+Casos_PN_CORR[[#This Row],[43910]]-Casos_PN_CORR[[#This Row],[43909]]</f>
        <v>0</v>
      </c>
      <c r="Q140">
        <f>+Casos_PN_CORR[[#This Row],[43911]]-Casos_PN_CORR[[#This Row],[43910]]</f>
        <v>0</v>
      </c>
      <c r="R140">
        <f>+Casos_PN_CORR[[#This Row],[43912]]-Casos_PN_CORR[[#This Row],[43911]]</f>
        <v>0</v>
      </c>
      <c r="S140">
        <f>+Casos_PN_CORR[[#This Row],[43913]]-Casos_PN_CORR[[#This Row],[43912]]</f>
        <v>0</v>
      </c>
      <c r="T140">
        <f>+Casos_PN_CORR[[#This Row],[43914]]-Casos_PN_CORR[[#This Row],[43913]]</f>
        <v>0</v>
      </c>
      <c r="U140">
        <f>+Casos_PN_CORR[[#This Row],[43915]]-Casos_PN_CORR[[#This Row],[43914]]</f>
        <v>0</v>
      </c>
      <c r="V140">
        <f>+Casos_PN_CORR[[#This Row],[43916]]-Casos_PN_CORR[[#This Row],[43915]]</f>
        <v>0</v>
      </c>
      <c r="W140">
        <f>+Casos_PN_CORR[[#This Row],[43917]]-Casos_PN_CORR[[#This Row],[43916]]</f>
        <v>0</v>
      </c>
      <c r="X140">
        <f>+Casos_PN_CORR[[#This Row],[43918]]-Casos_PN_CORR[[#This Row],[43917]]</f>
        <v>0</v>
      </c>
      <c r="Y140">
        <f>+Casos_PN_CORR[[#This Row],[43919]]-Casos_PN_CORR[[#This Row],[43918]]</f>
        <v>0</v>
      </c>
      <c r="Z140">
        <f>+Casos_PN_CORR[[#This Row],[43920]]-Casos_PN_CORR[[#This Row],[43919]]</f>
        <v>0</v>
      </c>
      <c r="AA140">
        <f>+Casos_PN_CORR[[#This Row],[43921]]-Casos_PN_CORR[[#This Row],[43920]]</f>
        <v>0</v>
      </c>
      <c r="AB140">
        <f>+Casos_PN_CORR[[#This Row],[43922]]-Casos_PN_CORR[[#This Row],[43921]]</f>
        <v>0</v>
      </c>
      <c r="AC140">
        <f>+Casos_PN_CORR[[#This Row],[43923]]-Casos_PN_CORR[[#This Row],[43922]]</f>
        <v>0</v>
      </c>
      <c r="AD140">
        <f>+Casos_PN_CORR[[#This Row],[43924]]-Casos_PN_CORR[[#This Row],[43923]]</f>
        <v>0</v>
      </c>
      <c r="AE140">
        <f>+Casos_PN_CORR[[#This Row],[43925]]-Casos_PN_CORR[[#This Row],[43924]]</f>
        <v>0</v>
      </c>
      <c r="AF140">
        <f>+Casos_PN_CORR[[#This Row],[43926]]-Casos_PN_CORR[[#This Row],[43925]]</f>
        <v>0</v>
      </c>
      <c r="AG140">
        <f>+Casos_PN_CORR[[#This Row],[43927]]-Casos_PN_CORR[[#This Row],[43926]]</f>
        <v>0</v>
      </c>
      <c r="AH140">
        <f>+Casos_PN_CORR[[#This Row],[43928]]-Casos_PN_CORR[[#This Row],[43927]]</f>
        <v>0</v>
      </c>
      <c r="AI140">
        <f>+Casos_PN_CORR[[#This Row],[43929]]-Casos_PN_CORR[[#This Row],[43928]]</f>
        <v>0</v>
      </c>
      <c r="AJ140">
        <f>+Casos_PN_CORR[[#This Row],[43930]]-Casos_PN_CORR[[#This Row],[43929]]</f>
        <v>0</v>
      </c>
      <c r="AK140">
        <f>+Casos_PN_CORR[[#This Row],[43931]]-Casos_PN_CORR[[#This Row],[43930]]</f>
        <v>0</v>
      </c>
      <c r="AL140">
        <f>+Casos_PN_CORR[[#This Row],[43932]]-Casos_PN_CORR[[#This Row],[43931]]</f>
        <v>0</v>
      </c>
      <c r="AM140">
        <f>+Casos_PN_CORR[[#This Row],[43933]]-Casos_PN_CORR[[#This Row],[43932]]</f>
        <v>0</v>
      </c>
      <c r="AN140">
        <f>+Casos_PN_CORR[[#This Row],[43934]]-Casos_PN_CORR[[#This Row],[43933]]</f>
        <v>0</v>
      </c>
      <c r="AO140">
        <f>+Casos_PN_CORR[[#This Row],[43935]]-Casos_PN_CORR[[#This Row],[43934]]</f>
        <v>0</v>
      </c>
      <c r="AP140">
        <f>+Casos_PN_CORR[[#This Row],[43936]]-Casos_PN_CORR[[#This Row],[43935]]</f>
        <v>0</v>
      </c>
      <c r="AQ140">
        <f>+Casos_PN_CORR[[#This Row],[43937]]-Casos_PN_CORR[[#This Row],[43936]]</f>
        <v>0</v>
      </c>
      <c r="AR140">
        <f>+Casos_PN_CORR[[#This Row],[43938]]-Casos_PN_CORR[[#This Row],[43937]]</f>
        <v>0</v>
      </c>
      <c r="AS140">
        <f>+Casos_PN_CORR[[#This Row],[43939]]-Casos_PN_CORR[[#This Row],[43938]]</f>
        <v>0</v>
      </c>
      <c r="AT140">
        <f>+Casos_PN_CORR[[#This Row],[43940]]-Casos_PN_CORR[[#This Row],[43939]]</f>
        <v>0</v>
      </c>
      <c r="AU140">
        <f>+Casos_PN_CORR[[#This Row],[43941]]-Casos_PN_CORR[[#This Row],[43940]]</f>
        <v>0</v>
      </c>
      <c r="AV140">
        <f>+Casos_PN_CORR[[#This Row],[43942]]-Casos_PN_CORR[[#This Row],[43941]]</f>
        <v>0</v>
      </c>
      <c r="AW140">
        <f>+Casos_PN_CORR[[#This Row],[43943]]-Casos_PN_CORR[[#This Row],[43942]]</f>
        <v>0</v>
      </c>
      <c r="AX140">
        <f>+Casos_PN_CORR[[#This Row],[43944]]-Casos_PN_CORR[[#This Row],[43943]]</f>
        <v>0</v>
      </c>
      <c r="AY140">
        <f>+Casos_PN_CORR[[#This Row],[43945]]-Casos_PN_CORR[[#This Row],[43944]]</f>
        <v>0</v>
      </c>
      <c r="AZ140">
        <f>+Casos_PN_CORR[[#This Row],[43946]]-Casos_PN_CORR[[#This Row],[43945]]</f>
        <v>0</v>
      </c>
      <c r="BA140">
        <f>+Casos_PN_CORR[[#This Row],[43947]]-Casos_PN_CORR[[#This Row],[43946]]</f>
        <v>0</v>
      </c>
      <c r="BB140">
        <f>+Casos_PN_CORR[[#This Row],[43948]]-Casos_PN_CORR[[#This Row],[43947]]</f>
        <v>0</v>
      </c>
      <c r="BC140">
        <f>+Casos_PN_CORR[[#This Row],[43949]]-Casos_PN_CORR[[#This Row],[43948]]</f>
        <v>0</v>
      </c>
      <c r="BD140">
        <f>+Casos_PN_CORR[[#This Row],[43950]]-Casos_PN_CORR[[#This Row],[43949]]</f>
        <v>0</v>
      </c>
      <c r="BE140">
        <f>+Casos_PN_CORR[[#This Row],[43951]]-Casos_PN_CORR[[#This Row],[43950]]</f>
        <v>0</v>
      </c>
      <c r="BF140">
        <f>+Casos_PN_CORR[[#This Row],[43952]]-Casos_PN_CORR[[#This Row],[43951]]</f>
        <v>0</v>
      </c>
      <c r="BG140">
        <f>+Casos_PN_CORR[[#This Row],[43953]]-Casos_PN_CORR[[#This Row],[43952]]</f>
        <v>0</v>
      </c>
      <c r="BH140">
        <f>+Casos_PN_CORR[[#This Row],[43954]]-Casos_PN_CORR[[#This Row],[43953]]</f>
        <v>0</v>
      </c>
      <c r="BI140">
        <f>+Casos_PN_CORR[[#This Row],[43955]]-Casos_PN_CORR[[#This Row],[43954]]</f>
        <v>0</v>
      </c>
      <c r="BJ140">
        <f>+Casos_PN_CORR[[#This Row],[43956]]-Casos_PN_CORR[[#This Row],[43955]]</f>
        <v>0</v>
      </c>
      <c r="BK140">
        <f>+Casos_PN_CORR[[#This Row],[43957]]-Casos_PN_CORR[[#This Row],[43956]]</f>
        <v>0</v>
      </c>
      <c r="BL140">
        <f>+Casos_PN_CORR[[#This Row],[43958]]-Casos_PN_CORR[[#This Row],[43957]]</f>
        <v>0</v>
      </c>
      <c r="BM140">
        <f>+Casos_PN_CORR[[#This Row],[43959]]-Casos_PN_CORR[[#This Row],[43958]]</f>
        <v>0</v>
      </c>
      <c r="BN140">
        <f>+Casos_PN_CORR[[#This Row],[43960]]-Casos_PN_CORR[[#This Row],[43959]]</f>
        <v>0</v>
      </c>
      <c r="BO140">
        <f>+Casos_PN_CORR[[#This Row],[43961]]-Casos_PN_CORR[[#This Row],[43960]]</f>
        <v>0</v>
      </c>
      <c r="BP140">
        <f>+Casos_PN_CORR[[#This Row],[43962]]-Casos_PN_CORR[[#This Row],[43961]]</f>
        <v>0</v>
      </c>
      <c r="BQ140">
        <f>+Casos_PN_CORR[[#This Row],[43963]]-Casos_PN_CORR[[#This Row],[43962]]</f>
        <v>0</v>
      </c>
      <c r="BR140">
        <f>+Casos_PN_CORR[[#This Row],[43964]]-Casos_PN_CORR[[#This Row],[43963]]</f>
        <v>0</v>
      </c>
      <c r="BS140">
        <f>+Casos_PN_CORR[[#This Row],[43965]]-Casos_PN_CORR[[#This Row],[43964]]</f>
        <v>0</v>
      </c>
      <c r="BT140">
        <f>+Casos_PN_CORR[[#This Row],[43966]]-Casos_PN_CORR[[#This Row],[43965]]</f>
        <v>0</v>
      </c>
      <c r="BU140">
        <f>+Casos_PN_CORR[[#This Row],[43967]]-Casos_PN_CORR[[#This Row],[43966]]</f>
        <v>0</v>
      </c>
      <c r="BV140">
        <f>+Casos_PN_CORR[[#This Row],[43968]]-Casos_PN_CORR[[#This Row],[43967]]</f>
        <v>0</v>
      </c>
      <c r="BW140">
        <f>+Casos_PN_CORR[[#This Row],[43969]]-Casos_PN_CORR[[#This Row],[43968]]</f>
        <v>0</v>
      </c>
      <c r="BX140">
        <f>+Casos_PN_CORR[[#This Row],[43970]]-Casos_PN_CORR[[#This Row],[43969]]</f>
        <v>0</v>
      </c>
      <c r="BY140">
        <f>+Casos_PN_CORR[[#This Row],[43971]]-Casos_PN_CORR[[#This Row],[43970]]</f>
        <v>0</v>
      </c>
      <c r="BZ140">
        <f>+Casos_PN_CORR[[#This Row],[43972]]-Casos_PN_CORR[[#This Row],[43971]]</f>
        <v>0</v>
      </c>
      <c r="CA140">
        <f>+Casos_PN_CORR[[#This Row],[43973]]-Casos_PN_CORR[[#This Row],[43972]]</f>
        <v>0</v>
      </c>
      <c r="CB140">
        <f>+Casos_PN_CORR[[#This Row],[43974]]-Casos_PN_CORR[[#This Row],[43973]]</f>
        <v>0</v>
      </c>
      <c r="CC140">
        <f>+Casos_PN_CORR[[#This Row],[43975]]-Casos_PN_CORR[[#This Row],[43974]]</f>
        <v>0</v>
      </c>
      <c r="CD140">
        <f>+Casos_PN_CORR[[#This Row],[43976]]-Casos_PN_CORR[[#This Row],[43975]]</f>
        <v>0</v>
      </c>
      <c r="CE140">
        <f>+Casos_PN_CORR[[#This Row],[43977]]-Casos_PN_CORR[[#This Row],[43976]]</f>
        <v>0</v>
      </c>
      <c r="CF140">
        <f>+Casos_PN_CORR[[#This Row],[43978]]-Casos_PN_CORR[[#This Row],[43977]]</f>
        <v>0</v>
      </c>
      <c r="CG140">
        <f>+Casos_PN_CORR[[#This Row],[43979]]-Casos_PN_CORR[[#This Row],[43978]]</f>
        <v>0</v>
      </c>
      <c r="CH140">
        <f>+Casos_PN_CORR[[#This Row],[43980]]-Casos_PN_CORR[[#This Row],[43979]]</f>
        <v>0</v>
      </c>
      <c r="CI140">
        <f>+Casos_PN_CORR[[#This Row],[43981]]-Casos_PN_CORR[[#This Row],[43980]]</f>
        <v>0</v>
      </c>
      <c r="CJ140">
        <f>+Casos_PN_CORR[[#This Row],[43982]]-Casos_PN_CORR[[#This Row],[43981]]</f>
        <v>0</v>
      </c>
      <c r="CK140">
        <f>+Casos_PN_CORR[[#This Row],[43983]]-Casos_PN_CORR[[#This Row],[43982]]</f>
        <v>0</v>
      </c>
      <c r="CL140">
        <f>+Casos_PN_CORR[[#This Row],[43984]]-Casos_PN_CORR[[#This Row],[43983]]</f>
        <v>0</v>
      </c>
      <c r="CM140">
        <f>+Casos_PN_CORR[[#This Row],[43985]]-Casos_PN_CORR[[#This Row],[43984]]</f>
        <v>0</v>
      </c>
      <c r="CN140">
        <f>+Casos_PN_CORR[[#This Row],[43986]]-Casos_PN_CORR[[#This Row],[43985]]</f>
        <v>0</v>
      </c>
      <c r="CO140">
        <f>+Casos_PN_CORR[[#This Row],[43987]]-Casos_PN_CORR[[#This Row],[43986]]</f>
        <v>5</v>
      </c>
      <c r="CP140">
        <f>+Casos_PN_CORR[[#This Row],[43988]]-Casos_PN_CORR[[#This Row],[43987]]</f>
        <v>0</v>
      </c>
      <c r="CQ140">
        <f>+Casos_PN_CORR[[#This Row],[43989]]-Casos_PN_CORR[[#This Row],[43988]]</f>
        <v>0</v>
      </c>
      <c r="CR140">
        <f>+Casos_PN_CORR[[#This Row],[43990]]-Casos_PN_CORR[[#This Row],[43989]]</f>
        <v>0</v>
      </c>
      <c r="CS140">
        <f>+Casos_PN_CORR[[#This Row],[43991]]-Casos_PN_CORR[[#This Row],[43990]]</f>
        <v>1</v>
      </c>
      <c r="CT140">
        <f>+Casos_PN_CORR[[#This Row],[43992]]-Casos_PN_CORR[[#This Row],[43991]]</f>
        <v>0</v>
      </c>
      <c r="CU140">
        <f>+Casos_PN_CORR[[#This Row],[43993]]-Casos_PN_CORR[[#This Row],[43992]]</f>
        <v>0</v>
      </c>
    </row>
    <row r="141" spans="1:99" x14ac:dyDescent="0.3">
      <c r="A141">
        <v>10208</v>
      </c>
      <c r="B141" s="2" t="s">
        <v>163</v>
      </c>
      <c r="C141" s="2" t="s">
        <v>164</v>
      </c>
      <c r="D141" s="2" t="s">
        <v>509</v>
      </c>
      <c r="E141" s="4">
        <f t="shared" si="2"/>
        <v>6</v>
      </c>
      <c r="F141">
        <f>+Casos_PN_CORR[[#This Row],[43900]]</f>
        <v>0</v>
      </c>
      <c r="G141">
        <f>+Casos_PN_CORR[[#This Row],[43901]]-Casos_PN_CORR[[#This Row],[43900]]</f>
        <v>0</v>
      </c>
      <c r="H141">
        <f>+Casos_PN_CORR[[#This Row],[43902]]-Casos_PN_CORR[[#This Row],[43901]]</f>
        <v>0</v>
      </c>
      <c r="I141">
        <f>+Casos_PN_CORR[[#This Row],[43903]]-Casos_PN_CORR[[#This Row],[43902]]</f>
        <v>0</v>
      </c>
      <c r="J141">
        <f>+Casos_PN_CORR[[#This Row],[43904]]-Casos_PN_CORR[[#This Row],[43903]]</f>
        <v>0</v>
      </c>
      <c r="K141">
        <f>+Casos_PN_CORR[[#This Row],[43905]]-Casos_PN_CORR[[#This Row],[43904]]</f>
        <v>0</v>
      </c>
      <c r="L141">
        <f>+Casos_PN_CORR[[#This Row],[43906]]-Casos_PN_CORR[[#This Row],[43905]]</f>
        <v>0</v>
      </c>
      <c r="M141">
        <f>+Casos_PN_CORR[[#This Row],[43907]]-Casos_PN_CORR[[#This Row],[43906]]</f>
        <v>0</v>
      </c>
      <c r="N141">
        <f>+Casos_PN_CORR[[#This Row],[43908]]-Casos_PN_CORR[[#This Row],[43907]]</f>
        <v>0</v>
      </c>
      <c r="O141">
        <f>+Casos_PN_CORR[[#This Row],[43909]]-Casos_PN_CORR[[#This Row],[43908]]</f>
        <v>0</v>
      </c>
      <c r="P141">
        <f>+Casos_PN_CORR[[#This Row],[43910]]-Casos_PN_CORR[[#This Row],[43909]]</f>
        <v>0</v>
      </c>
      <c r="Q141">
        <f>+Casos_PN_CORR[[#This Row],[43911]]-Casos_PN_CORR[[#This Row],[43910]]</f>
        <v>0</v>
      </c>
      <c r="R141">
        <f>+Casos_PN_CORR[[#This Row],[43912]]-Casos_PN_CORR[[#This Row],[43911]]</f>
        <v>0</v>
      </c>
      <c r="S141">
        <f>+Casos_PN_CORR[[#This Row],[43913]]-Casos_PN_CORR[[#This Row],[43912]]</f>
        <v>0</v>
      </c>
      <c r="T141">
        <f>+Casos_PN_CORR[[#This Row],[43914]]-Casos_PN_CORR[[#This Row],[43913]]</f>
        <v>0</v>
      </c>
      <c r="U141">
        <f>+Casos_PN_CORR[[#This Row],[43915]]-Casos_PN_CORR[[#This Row],[43914]]</f>
        <v>0</v>
      </c>
      <c r="V141">
        <f>+Casos_PN_CORR[[#This Row],[43916]]-Casos_PN_CORR[[#This Row],[43915]]</f>
        <v>0</v>
      </c>
      <c r="W141">
        <f>+Casos_PN_CORR[[#This Row],[43917]]-Casos_PN_CORR[[#This Row],[43916]]</f>
        <v>0</v>
      </c>
      <c r="X141">
        <f>+Casos_PN_CORR[[#This Row],[43918]]-Casos_PN_CORR[[#This Row],[43917]]</f>
        <v>0</v>
      </c>
      <c r="Y141">
        <f>+Casos_PN_CORR[[#This Row],[43919]]-Casos_PN_CORR[[#This Row],[43918]]</f>
        <v>0</v>
      </c>
      <c r="Z141">
        <f>+Casos_PN_CORR[[#This Row],[43920]]-Casos_PN_CORR[[#This Row],[43919]]</f>
        <v>0</v>
      </c>
      <c r="AA141">
        <f>+Casos_PN_CORR[[#This Row],[43921]]-Casos_PN_CORR[[#This Row],[43920]]</f>
        <v>0</v>
      </c>
      <c r="AB141">
        <f>+Casos_PN_CORR[[#This Row],[43922]]-Casos_PN_CORR[[#This Row],[43921]]</f>
        <v>0</v>
      </c>
      <c r="AC141">
        <f>+Casos_PN_CORR[[#This Row],[43923]]-Casos_PN_CORR[[#This Row],[43922]]</f>
        <v>0</v>
      </c>
      <c r="AD141">
        <f>+Casos_PN_CORR[[#This Row],[43924]]-Casos_PN_CORR[[#This Row],[43923]]</f>
        <v>0</v>
      </c>
      <c r="AE141">
        <f>+Casos_PN_CORR[[#This Row],[43925]]-Casos_PN_CORR[[#This Row],[43924]]</f>
        <v>0</v>
      </c>
      <c r="AF141">
        <f>+Casos_PN_CORR[[#This Row],[43926]]-Casos_PN_CORR[[#This Row],[43925]]</f>
        <v>0</v>
      </c>
      <c r="AG141">
        <f>+Casos_PN_CORR[[#This Row],[43927]]-Casos_PN_CORR[[#This Row],[43926]]</f>
        <v>0</v>
      </c>
      <c r="AH141">
        <f>+Casos_PN_CORR[[#This Row],[43928]]-Casos_PN_CORR[[#This Row],[43927]]</f>
        <v>0</v>
      </c>
      <c r="AI141">
        <f>+Casos_PN_CORR[[#This Row],[43929]]-Casos_PN_CORR[[#This Row],[43928]]</f>
        <v>0</v>
      </c>
      <c r="AJ141">
        <f>+Casos_PN_CORR[[#This Row],[43930]]-Casos_PN_CORR[[#This Row],[43929]]</f>
        <v>0</v>
      </c>
      <c r="AK141">
        <f>+Casos_PN_CORR[[#This Row],[43931]]-Casos_PN_CORR[[#This Row],[43930]]</f>
        <v>0</v>
      </c>
      <c r="AL141">
        <f>+Casos_PN_CORR[[#This Row],[43932]]-Casos_PN_CORR[[#This Row],[43931]]</f>
        <v>0</v>
      </c>
      <c r="AM141">
        <f>+Casos_PN_CORR[[#This Row],[43933]]-Casos_PN_CORR[[#This Row],[43932]]</f>
        <v>0</v>
      </c>
      <c r="AN141">
        <f>+Casos_PN_CORR[[#This Row],[43934]]-Casos_PN_CORR[[#This Row],[43933]]</f>
        <v>0</v>
      </c>
      <c r="AO141">
        <f>+Casos_PN_CORR[[#This Row],[43935]]-Casos_PN_CORR[[#This Row],[43934]]</f>
        <v>0</v>
      </c>
      <c r="AP141">
        <f>+Casos_PN_CORR[[#This Row],[43936]]-Casos_PN_CORR[[#This Row],[43935]]</f>
        <v>0</v>
      </c>
      <c r="AQ141">
        <f>+Casos_PN_CORR[[#This Row],[43937]]-Casos_PN_CORR[[#This Row],[43936]]</f>
        <v>0</v>
      </c>
      <c r="AR141">
        <f>+Casos_PN_CORR[[#This Row],[43938]]-Casos_PN_CORR[[#This Row],[43937]]</f>
        <v>0</v>
      </c>
      <c r="AS141">
        <f>+Casos_PN_CORR[[#This Row],[43939]]-Casos_PN_CORR[[#This Row],[43938]]</f>
        <v>0</v>
      </c>
      <c r="AT141">
        <f>+Casos_PN_CORR[[#This Row],[43940]]-Casos_PN_CORR[[#This Row],[43939]]</f>
        <v>0</v>
      </c>
      <c r="AU141">
        <f>+Casos_PN_CORR[[#This Row],[43941]]-Casos_PN_CORR[[#This Row],[43940]]</f>
        <v>0</v>
      </c>
      <c r="AV141">
        <f>+Casos_PN_CORR[[#This Row],[43942]]-Casos_PN_CORR[[#This Row],[43941]]</f>
        <v>0</v>
      </c>
      <c r="AW141">
        <f>+Casos_PN_CORR[[#This Row],[43943]]-Casos_PN_CORR[[#This Row],[43942]]</f>
        <v>0</v>
      </c>
      <c r="AX141">
        <f>+Casos_PN_CORR[[#This Row],[43944]]-Casos_PN_CORR[[#This Row],[43943]]</f>
        <v>0</v>
      </c>
      <c r="AY141">
        <f>+Casos_PN_CORR[[#This Row],[43945]]-Casos_PN_CORR[[#This Row],[43944]]</f>
        <v>0</v>
      </c>
      <c r="AZ141">
        <f>+Casos_PN_CORR[[#This Row],[43946]]-Casos_PN_CORR[[#This Row],[43945]]</f>
        <v>0</v>
      </c>
      <c r="BA141">
        <f>+Casos_PN_CORR[[#This Row],[43947]]-Casos_PN_CORR[[#This Row],[43946]]</f>
        <v>0</v>
      </c>
      <c r="BB141">
        <f>+Casos_PN_CORR[[#This Row],[43948]]-Casos_PN_CORR[[#This Row],[43947]]</f>
        <v>0</v>
      </c>
      <c r="BC141">
        <f>+Casos_PN_CORR[[#This Row],[43949]]-Casos_PN_CORR[[#This Row],[43948]]</f>
        <v>0</v>
      </c>
      <c r="BD141">
        <f>+Casos_PN_CORR[[#This Row],[43950]]-Casos_PN_CORR[[#This Row],[43949]]</f>
        <v>0</v>
      </c>
      <c r="BE141">
        <f>+Casos_PN_CORR[[#This Row],[43951]]-Casos_PN_CORR[[#This Row],[43950]]</f>
        <v>0</v>
      </c>
      <c r="BF141">
        <f>+Casos_PN_CORR[[#This Row],[43952]]-Casos_PN_CORR[[#This Row],[43951]]</f>
        <v>0</v>
      </c>
      <c r="BG141">
        <f>+Casos_PN_CORR[[#This Row],[43953]]-Casos_PN_CORR[[#This Row],[43952]]</f>
        <v>0</v>
      </c>
      <c r="BH141">
        <f>+Casos_PN_CORR[[#This Row],[43954]]-Casos_PN_CORR[[#This Row],[43953]]</f>
        <v>0</v>
      </c>
      <c r="BI141">
        <f>+Casos_PN_CORR[[#This Row],[43955]]-Casos_PN_CORR[[#This Row],[43954]]</f>
        <v>0</v>
      </c>
      <c r="BJ141">
        <f>+Casos_PN_CORR[[#This Row],[43956]]-Casos_PN_CORR[[#This Row],[43955]]</f>
        <v>0</v>
      </c>
      <c r="BK141">
        <f>+Casos_PN_CORR[[#This Row],[43957]]-Casos_PN_CORR[[#This Row],[43956]]</f>
        <v>0</v>
      </c>
      <c r="BL141">
        <f>+Casos_PN_CORR[[#This Row],[43958]]-Casos_PN_CORR[[#This Row],[43957]]</f>
        <v>0</v>
      </c>
      <c r="BM141">
        <f>+Casos_PN_CORR[[#This Row],[43959]]-Casos_PN_CORR[[#This Row],[43958]]</f>
        <v>0</v>
      </c>
      <c r="BN141">
        <f>+Casos_PN_CORR[[#This Row],[43960]]-Casos_PN_CORR[[#This Row],[43959]]</f>
        <v>0</v>
      </c>
      <c r="BO141">
        <f>+Casos_PN_CORR[[#This Row],[43961]]-Casos_PN_CORR[[#This Row],[43960]]</f>
        <v>0</v>
      </c>
      <c r="BP141">
        <f>+Casos_PN_CORR[[#This Row],[43962]]-Casos_PN_CORR[[#This Row],[43961]]</f>
        <v>0</v>
      </c>
      <c r="BQ141">
        <f>+Casos_PN_CORR[[#This Row],[43963]]-Casos_PN_CORR[[#This Row],[43962]]</f>
        <v>0</v>
      </c>
      <c r="BR141">
        <f>+Casos_PN_CORR[[#This Row],[43964]]-Casos_PN_CORR[[#This Row],[43963]]</f>
        <v>0</v>
      </c>
      <c r="BS141">
        <f>+Casos_PN_CORR[[#This Row],[43965]]-Casos_PN_CORR[[#This Row],[43964]]</f>
        <v>0</v>
      </c>
      <c r="BT141">
        <f>+Casos_PN_CORR[[#This Row],[43966]]-Casos_PN_CORR[[#This Row],[43965]]</f>
        <v>0</v>
      </c>
      <c r="BU141">
        <f>+Casos_PN_CORR[[#This Row],[43967]]-Casos_PN_CORR[[#This Row],[43966]]</f>
        <v>0</v>
      </c>
      <c r="BV141">
        <f>+Casos_PN_CORR[[#This Row],[43968]]-Casos_PN_CORR[[#This Row],[43967]]</f>
        <v>0</v>
      </c>
      <c r="BW141">
        <f>+Casos_PN_CORR[[#This Row],[43969]]-Casos_PN_CORR[[#This Row],[43968]]</f>
        <v>0</v>
      </c>
      <c r="BX141">
        <f>+Casos_PN_CORR[[#This Row],[43970]]-Casos_PN_CORR[[#This Row],[43969]]</f>
        <v>0</v>
      </c>
      <c r="BY141">
        <f>+Casos_PN_CORR[[#This Row],[43971]]-Casos_PN_CORR[[#This Row],[43970]]</f>
        <v>0</v>
      </c>
      <c r="BZ141">
        <f>+Casos_PN_CORR[[#This Row],[43972]]-Casos_PN_CORR[[#This Row],[43971]]</f>
        <v>0</v>
      </c>
      <c r="CA141">
        <f>+Casos_PN_CORR[[#This Row],[43973]]-Casos_PN_CORR[[#This Row],[43972]]</f>
        <v>0</v>
      </c>
      <c r="CB141">
        <f>+Casos_PN_CORR[[#This Row],[43974]]-Casos_PN_CORR[[#This Row],[43973]]</f>
        <v>0</v>
      </c>
      <c r="CC141">
        <f>+Casos_PN_CORR[[#This Row],[43975]]-Casos_PN_CORR[[#This Row],[43974]]</f>
        <v>0</v>
      </c>
      <c r="CD141">
        <f>+Casos_PN_CORR[[#This Row],[43976]]-Casos_PN_CORR[[#This Row],[43975]]</f>
        <v>0</v>
      </c>
      <c r="CE141">
        <f>+Casos_PN_CORR[[#This Row],[43977]]-Casos_PN_CORR[[#This Row],[43976]]</f>
        <v>0</v>
      </c>
      <c r="CF141">
        <f>+Casos_PN_CORR[[#This Row],[43978]]-Casos_PN_CORR[[#This Row],[43977]]</f>
        <v>0</v>
      </c>
      <c r="CG141">
        <f>+Casos_PN_CORR[[#This Row],[43979]]-Casos_PN_CORR[[#This Row],[43978]]</f>
        <v>0</v>
      </c>
      <c r="CH141">
        <f>+Casos_PN_CORR[[#This Row],[43980]]-Casos_PN_CORR[[#This Row],[43979]]</f>
        <v>0</v>
      </c>
      <c r="CI141">
        <f>+Casos_PN_CORR[[#This Row],[43981]]-Casos_PN_CORR[[#This Row],[43980]]</f>
        <v>0</v>
      </c>
      <c r="CJ141">
        <f>+Casos_PN_CORR[[#This Row],[43982]]-Casos_PN_CORR[[#This Row],[43981]]</f>
        <v>0</v>
      </c>
      <c r="CK141">
        <f>+Casos_PN_CORR[[#This Row],[43983]]-Casos_PN_CORR[[#This Row],[43982]]</f>
        <v>0</v>
      </c>
      <c r="CL141">
        <f>+Casos_PN_CORR[[#This Row],[43984]]-Casos_PN_CORR[[#This Row],[43983]]</f>
        <v>0</v>
      </c>
      <c r="CM141">
        <f>+Casos_PN_CORR[[#This Row],[43985]]-Casos_PN_CORR[[#This Row],[43984]]</f>
        <v>0</v>
      </c>
      <c r="CN141">
        <f>+Casos_PN_CORR[[#This Row],[43986]]-Casos_PN_CORR[[#This Row],[43985]]</f>
        <v>0</v>
      </c>
      <c r="CO141">
        <f>+Casos_PN_CORR[[#This Row],[43987]]-Casos_PN_CORR[[#This Row],[43986]]</f>
        <v>5</v>
      </c>
      <c r="CP141">
        <f>+Casos_PN_CORR[[#This Row],[43988]]-Casos_PN_CORR[[#This Row],[43987]]</f>
        <v>0</v>
      </c>
      <c r="CQ141">
        <f>+Casos_PN_CORR[[#This Row],[43989]]-Casos_PN_CORR[[#This Row],[43988]]</f>
        <v>0</v>
      </c>
      <c r="CR141">
        <f>+Casos_PN_CORR[[#This Row],[43990]]-Casos_PN_CORR[[#This Row],[43989]]</f>
        <v>0</v>
      </c>
      <c r="CS141">
        <f>+Casos_PN_CORR[[#This Row],[43991]]-Casos_PN_CORR[[#This Row],[43990]]</f>
        <v>1</v>
      </c>
      <c r="CT141">
        <f>+Casos_PN_CORR[[#This Row],[43992]]-Casos_PN_CORR[[#This Row],[43991]]</f>
        <v>0</v>
      </c>
      <c r="CU141">
        <f>+Casos_PN_CORR[[#This Row],[43993]]-Casos_PN_CORR[[#This Row],[43992]]</f>
        <v>0</v>
      </c>
    </row>
    <row r="142" spans="1:99" x14ac:dyDescent="0.3">
      <c r="A142">
        <v>20603</v>
      </c>
      <c r="B142" s="2" t="s">
        <v>212</v>
      </c>
      <c r="C142" s="2" t="s">
        <v>213</v>
      </c>
      <c r="D142" s="2" t="s">
        <v>212</v>
      </c>
      <c r="E142" s="4">
        <f t="shared" si="2"/>
        <v>6</v>
      </c>
      <c r="F142">
        <f>+Casos_PN_CORR[[#This Row],[43900]]</f>
        <v>0</v>
      </c>
      <c r="G142">
        <f>+Casos_PN_CORR[[#This Row],[43901]]-Casos_PN_CORR[[#This Row],[43900]]</f>
        <v>0</v>
      </c>
      <c r="H142">
        <f>+Casos_PN_CORR[[#This Row],[43902]]-Casos_PN_CORR[[#This Row],[43901]]</f>
        <v>0</v>
      </c>
      <c r="I142">
        <f>+Casos_PN_CORR[[#This Row],[43903]]-Casos_PN_CORR[[#This Row],[43902]]</f>
        <v>0</v>
      </c>
      <c r="J142">
        <f>+Casos_PN_CORR[[#This Row],[43904]]-Casos_PN_CORR[[#This Row],[43903]]</f>
        <v>0</v>
      </c>
      <c r="K142">
        <f>+Casos_PN_CORR[[#This Row],[43905]]-Casos_PN_CORR[[#This Row],[43904]]</f>
        <v>0</v>
      </c>
      <c r="L142">
        <f>+Casos_PN_CORR[[#This Row],[43906]]-Casos_PN_CORR[[#This Row],[43905]]</f>
        <v>0</v>
      </c>
      <c r="M142">
        <f>+Casos_PN_CORR[[#This Row],[43907]]-Casos_PN_CORR[[#This Row],[43906]]</f>
        <v>0</v>
      </c>
      <c r="N142">
        <f>+Casos_PN_CORR[[#This Row],[43908]]-Casos_PN_CORR[[#This Row],[43907]]</f>
        <v>0</v>
      </c>
      <c r="O142">
        <f>+Casos_PN_CORR[[#This Row],[43909]]-Casos_PN_CORR[[#This Row],[43908]]</f>
        <v>0</v>
      </c>
      <c r="P142">
        <f>+Casos_PN_CORR[[#This Row],[43910]]-Casos_PN_CORR[[#This Row],[43909]]</f>
        <v>0</v>
      </c>
      <c r="Q142">
        <f>+Casos_PN_CORR[[#This Row],[43911]]-Casos_PN_CORR[[#This Row],[43910]]</f>
        <v>0</v>
      </c>
      <c r="R142">
        <f>+Casos_PN_CORR[[#This Row],[43912]]-Casos_PN_CORR[[#This Row],[43911]]</f>
        <v>0</v>
      </c>
      <c r="S142">
        <f>+Casos_PN_CORR[[#This Row],[43913]]-Casos_PN_CORR[[#This Row],[43912]]</f>
        <v>0</v>
      </c>
      <c r="T142">
        <f>+Casos_PN_CORR[[#This Row],[43914]]-Casos_PN_CORR[[#This Row],[43913]]</f>
        <v>0</v>
      </c>
      <c r="U142">
        <f>+Casos_PN_CORR[[#This Row],[43915]]-Casos_PN_CORR[[#This Row],[43914]]</f>
        <v>0</v>
      </c>
      <c r="V142">
        <f>+Casos_PN_CORR[[#This Row],[43916]]-Casos_PN_CORR[[#This Row],[43915]]</f>
        <v>0</v>
      </c>
      <c r="W142">
        <f>+Casos_PN_CORR[[#This Row],[43917]]-Casos_PN_CORR[[#This Row],[43916]]</f>
        <v>0</v>
      </c>
      <c r="X142">
        <f>+Casos_PN_CORR[[#This Row],[43918]]-Casos_PN_CORR[[#This Row],[43917]]</f>
        <v>0</v>
      </c>
      <c r="Y142">
        <f>+Casos_PN_CORR[[#This Row],[43919]]-Casos_PN_CORR[[#This Row],[43918]]</f>
        <v>0</v>
      </c>
      <c r="Z142">
        <f>+Casos_PN_CORR[[#This Row],[43920]]-Casos_PN_CORR[[#This Row],[43919]]</f>
        <v>0</v>
      </c>
      <c r="AA142">
        <f>+Casos_PN_CORR[[#This Row],[43921]]-Casos_PN_CORR[[#This Row],[43920]]</f>
        <v>0</v>
      </c>
      <c r="AB142">
        <f>+Casos_PN_CORR[[#This Row],[43922]]-Casos_PN_CORR[[#This Row],[43921]]</f>
        <v>0</v>
      </c>
      <c r="AC142">
        <f>+Casos_PN_CORR[[#This Row],[43923]]-Casos_PN_CORR[[#This Row],[43922]]</f>
        <v>0</v>
      </c>
      <c r="AD142">
        <f>+Casos_PN_CORR[[#This Row],[43924]]-Casos_PN_CORR[[#This Row],[43923]]</f>
        <v>0</v>
      </c>
      <c r="AE142">
        <f>+Casos_PN_CORR[[#This Row],[43925]]-Casos_PN_CORR[[#This Row],[43924]]</f>
        <v>0</v>
      </c>
      <c r="AF142">
        <f>+Casos_PN_CORR[[#This Row],[43926]]-Casos_PN_CORR[[#This Row],[43925]]</f>
        <v>0</v>
      </c>
      <c r="AG142">
        <f>+Casos_PN_CORR[[#This Row],[43927]]-Casos_PN_CORR[[#This Row],[43926]]</f>
        <v>0</v>
      </c>
      <c r="AH142">
        <f>+Casos_PN_CORR[[#This Row],[43928]]-Casos_PN_CORR[[#This Row],[43927]]</f>
        <v>0</v>
      </c>
      <c r="AI142">
        <f>+Casos_PN_CORR[[#This Row],[43929]]-Casos_PN_CORR[[#This Row],[43928]]</f>
        <v>0</v>
      </c>
      <c r="AJ142">
        <f>+Casos_PN_CORR[[#This Row],[43930]]-Casos_PN_CORR[[#This Row],[43929]]</f>
        <v>0</v>
      </c>
      <c r="AK142">
        <f>+Casos_PN_CORR[[#This Row],[43931]]-Casos_PN_CORR[[#This Row],[43930]]</f>
        <v>0</v>
      </c>
      <c r="AL142">
        <f>+Casos_PN_CORR[[#This Row],[43932]]-Casos_PN_CORR[[#This Row],[43931]]</f>
        <v>0</v>
      </c>
      <c r="AM142">
        <f>+Casos_PN_CORR[[#This Row],[43933]]-Casos_PN_CORR[[#This Row],[43932]]</f>
        <v>0</v>
      </c>
      <c r="AN142">
        <f>+Casos_PN_CORR[[#This Row],[43934]]-Casos_PN_CORR[[#This Row],[43933]]</f>
        <v>0</v>
      </c>
      <c r="AO142">
        <f>+Casos_PN_CORR[[#This Row],[43935]]-Casos_PN_CORR[[#This Row],[43934]]</f>
        <v>0</v>
      </c>
      <c r="AP142">
        <f>+Casos_PN_CORR[[#This Row],[43936]]-Casos_PN_CORR[[#This Row],[43935]]</f>
        <v>0</v>
      </c>
      <c r="AQ142">
        <f>+Casos_PN_CORR[[#This Row],[43937]]-Casos_PN_CORR[[#This Row],[43936]]</f>
        <v>0</v>
      </c>
      <c r="AR142">
        <f>+Casos_PN_CORR[[#This Row],[43938]]-Casos_PN_CORR[[#This Row],[43937]]</f>
        <v>0</v>
      </c>
      <c r="AS142">
        <f>+Casos_PN_CORR[[#This Row],[43939]]-Casos_PN_CORR[[#This Row],[43938]]</f>
        <v>0</v>
      </c>
      <c r="AT142">
        <f>+Casos_PN_CORR[[#This Row],[43940]]-Casos_PN_CORR[[#This Row],[43939]]</f>
        <v>0</v>
      </c>
      <c r="AU142">
        <f>+Casos_PN_CORR[[#This Row],[43941]]-Casos_PN_CORR[[#This Row],[43940]]</f>
        <v>0</v>
      </c>
      <c r="AV142">
        <f>+Casos_PN_CORR[[#This Row],[43942]]-Casos_PN_CORR[[#This Row],[43941]]</f>
        <v>0</v>
      </c>
      <c r="AW142">
        <f>+Casos_PN_CORR[[#This Row],[43943]]-Casos_PN_CORR[[#This Row],[43942]]</f>
        <v>0</v>
      </c>
      <c r="AX142">
        <f>+Casos_PN_CORR[[#This Row],[43944]]-Casos_PN_CORR[[#This Row],[43943]]</f>
        <v>0</v>
      </c>
      <c r="AY142">
        <f>+Casos_PN_CORR[[#This Row],[43945]]-Casos_PN_CORR[[#This Row],[43944]]</f>
        <v>0</v>
      </c>
      <c r="AZ142">
        <f>+Casos_PN_CORR[[#This Row],[43946]]-Casos_PN_CORR[[#This Row],[43945]]</f>
        <v>0</v>
      </c>
      <c r="BA142">
        <f>+Casos_PN_CORR[[#This Row],[43947]]-Casos_PN_CORR[[#This Row],[43946]]</f>
        <v>0</v>
      </c>
      <c r="BB142">
        <f>+Casos_PN_CORR[[#This Row],[43948]]-Casos_PN_CORR[[#This Row],[43947]]</f>
        <v>0</v>
      </c>
      <c r="BC142">
        <f>+Casos_PN_CORR[[#This Row],[43949]]-Casos_PN_CORR[[#This Row],[43948]]</f>
        <v>0</v>
      </c>
      <c r="BD142">
        <f>+Casos_PN_CORR[[#This Row],[43950]]-Casos_PN_CORR[[#This Row],[43949]]</f>
        <v>0</v>
      </c>
      <c r="BE142">
        <f>+Casos_PN_CORR[[#This Row],[43951]]-Casos_PN_CORR[[#This Row],[43950]]</f>
        <v>0</v>
      </c>
      <c r="BF142">
        <f>+Casos_PN_CORR[[#This Row],[43952]]-Casos_PN_CORR[[#This Row],[43951]]</f>
        <v>0</v>
      </c>
      <c r="BG142">
        <f>+Casos_PN_CORR[[#This Row],[43953]]-Casos_PN_CORR[[#This Row],[43952]]</f>
        <v>0</v>
      </c>
      <c r="BH142">
        <f>+Casos_PN_CORR[[#This Row],[43954]]-Casos_PN_CORR[[#This Row],[43953]]</f>
        <v>0</v>
      </c>
      <c r="BI142">
        <f>+Casos_PN_CORR[[#This Row],[43955]]-Casos_PN_CORR[[#This Row],[43954]]</f>
        <v>0</v>
      </c>
      <c r="BJ142">
        <f>+Casos_PN_CORR[[#This Row],[43956]]-Casos_PN_CORR[[#This Row],[43955]]</f>
        <v>0</v>
      </c>
      <c r="BK142">
        <f>+Casos_PN_CORR[[#This Row],[43957]]-Casos_PN_CORR[[#This Row],[43956]]</f>
        <v>0</v>
      </c>
      <c r="BL142">
        <f>+Casos_PN_CORR[[#This Row],[43958]]-Casos_PN_CORR[[#This Row],[43957]]</f>
        <v>0</v>
      </c>
      <c r="BM142">
        <f>+Casos_PN_CORR[[#This Row],[43959]]-Casos_PN_CORR[[#This Row],[43958]]</f>
        <v>0</v>
      </c>
      <c r="BN142">
        <f>+Casos_PN_CORR[[#This Row],[43960]]-Casos_PN_CORR[[#This Row],[43959]]</f>
        <v>0</v>
      </c>
      <c r="BO142">
        <f>+Casos_PN_CORR[[#This Row],[43961]]-Casos_PN_CORR[[#This Row],[43960]]</f>
        <v>0</v>
      </c>
      <c r="BP142">
        <f>+Casos_PN_CORR[[#This Row],[43962]]-Casos_PN_CORR[[#This Row],[43961]]</f>
        <v>0</v>
      </c>
      <c r="BQ142">
        <f>+Casos_PN_CORR[[#This Row],[43963]]-Casos_PN_CORR[[#This Row],[43962]]</f>
        <v>0</v>
      </c>
      <c r="BR142">
        <f>+Casos_PN_CORR[[#This Row],[43964]]-Casos_PN_CORR[[#This Row],[43963]]</f>
        <v>0</v>
      </c>
      <c r="BS142">
        <f>+Casos_PN_CORR[[#This Row],[43965]]-Casos_PN_CORR[[#This Row],[43964]]</f>
        <v>0</v>
      </c>
      <c r="BT142">
        <f>+Casos_PN_CORR[[#This Row],[43966]]-Casos_PN_CORR[[#This Row],[43965]]</f>
        <v>0</v>
      </c>
      <c r="BU142">
        <f>+Casos_PN_CORR[[#This Row],[43967]]-Casos_PN_CORR[[#This Row],[43966]]</f>
        <v>0</v>
      </c>
      <c r="BV142">
        <f>+Casos_PN_CORR[[#This Row],[43968]]-Casos_PN_CORR[[#This Row],[43967]]</f>
        <v>0</v>
      </c>
      <c r="BW142">
        <f>+Casos_PN_CORR[[#This Row],[43969]]-Casos_PN_CORR[[#This Row],[43968]]</f>
        <v>0</v>
      </c>
      <c r="BX142">
        <f>+Casos_PN_CORR[[#This Row],[43970]]-Casos_PN_CORR[[#This Row],[43969]]</f>
        <v>0</v>
      </c>
      <c r="BY142">
        <f>+Casos_PN_CORR[[#This Row],[43971]]-Casos_PN_CORR[[#This Row],[43970]]</f>
        <v>0</v>
      </c>
      <c r="BZ142">
        <f>+Casos_PN_CORR[[#This Row],[43972]]-Casos_PN_CORR[[#This Row],[43971]]</f>
        <v>0</v>
      </c>
      <c r="CA142">
        <f>+Casos_PN_CORR[[#This Row],[43973]]-Casos_PN_CORR[[#This Row],[43972]]</f>
        <v>0</v>
      </c>
      <c r="CB142">
        <f>+Casos_PN_CORR[[#This Row],[43974]]-Casos_PN_CORR[[#This Row],[43973]]</f>
        <v>0</v>
      </c>
      <c r="CC142">
        <f>+Casos_PN_CORR[[#This Row],[43975]]-Casos_PN_CORR[[#This Row],[43974]]</f>
        <v>0</v>
      </c>
      <c r="CD142">
        <f>+Casos_PN_CORR[[#This Row],[43976]]-Casos_PN_CORR[[#This Row],[43975]]</f>
        <v>0</v>
      </c>
      <c r="CE142">
        <f>+Casos_PN_CORR[[#This Row],[43977]]-Casos_PN_CORR[[#This Row],[43976]]</f>
        <v>0</v>
      </c>
      <c r="CF142">
        <f>+Casos_PN_CORR[[#This Row],[43978]]-Casos_PN_CORR[[#This Row],[43977]]</f>
        <v>0</v>
      </c>
      <c r="CG142">
        <f>+Casos_PN_CORR[[#This Row],[43979]]-Casos_PN_CORR[[#This Row],[43978]]</f>
        <v>0</v>
      </c>
      <c r="CH142">
        <f>+Casos_PN_CORR[[#This Row],[43980]]-Casos_PN_CORR[[#This Row],[43979]]</f>
        <v>0</v>
      </c>
      <c r="CI142">
        <f>+Casos_PN_CORR[[#This Row],[43981]]-Casos_PN_CORR[[#This Row],[43980]]</f>
        <v>0</v>
      </c>
      <c r="CJ142">
        <f>+Casos_PN_CORR[[#This Row],[43982]]-Casos_PN_CORR[[#This Row],[43981]]</f>
        <v>0</v>
      </c>
      <c r="CK142">
        <f>+Casos_PN_CORR[[#This Row],[43983]]-Casos_PN_CORR[[#This Row],[43982]]</f>
        <v>0</v>
      </c>
      <c r="CL142">
        <f>+Casos_PN_CORR[[#This Row],[43984]]-Casos_PN_CORR[[#This Row],[43983]]</f>
        <v>0</v>
      </c>
      <c r="CM142">
        <f>+Casos_PN_CORR[[#This Row],[43985]]-Casos_PN_CORR[[#This Row],[43984]]</f>
        <v>0</v>
      </c>
      <c r="CN142">
        <f>+Casos_PN_CORR[[#This Row],[43986]]-Casos_PN_CORR[[#This Row],[43985]]</f>
        <v>0</v>
      </c>
      <c r="CO142">
        <f>+Casos_PN_CORR[[#This Row],[43987]]-Casos_PN_CORR[[#This Row],[43986]]</f>
        <v>6</v>
      </c>
      <c r="CP142">
        <f>+Casos_PN_CORR[[#This Row],[43988]]-Casos_PN_CORR[[#This Row],[43987]]</f>
        <v>0</v>
      </c>
      <c r="CQ142">
        <f>+Casos_PN_CORR[[#This Row],[43989]]-Casos_PN_CORR[[#This Row],[43988]]</f>
        <v>0</v>
      </c>
      <c r="CR142">
        <f>+Casos_PN_CORR[[#This Row],[43990]]-Casos_PN_CORR[[#This Row],[43989]]</f>
        <v>0</v>
      </c>
      <c r="CS142">
        <f>+Casos_PN_CORR[[#This Row],[43991]]-Casos_PN_CORR[[#This Row],[43990]]</f>
        <v>0</v>
      </c>
      <c r="CT142">
        <f>+Casos_PN_CORR[[#This Row],[43992]]-Casos_PN_CORR[[#This Row],[43991]]</f>
        <v>0</v>
      </c>
      <c r="CU142">
        <f>+Casos_PN_CORR[[#This Row],[43993]]-Casos_PN_CORR[[#This Row],[43992]]</f>
        <v>0</v>
      </c>
    </row>
    <row r="143" spans="1:99" x14ac:dyDescent="0.3">
      <c r="A143">
        <v>30302</v>
      </c>
      <c r="B143" s="2" t="s">
        <v>144</v>
      </c>
      <c r="C143" s="2" t="s">
        <v>424</v>
      </c>
      <c r="D143" s="2" t="s">
        <v>510</v>
      </c>
      <c r="E143" s="4">
        <f t="shared" si="2"/>
        <v>6</v>
      </c>
      <c r="F143">
        <f>+Casos_PN_CORR[[#This Row],[43900]]</f>
        <v>0</v>
      </c>
      <c r="G143">
        <f>+Casos_PN_CORR[[#This Row],[43901]]-Casos_PN_CORR[[#This Row],[43900]]</f>
        <v>0</v>
      </c>
      <c r="H143">
        <f>+Casos_PN_CORR[[#This Row],[43902]]-Casos_PN_CORR[[#This Row],[43901]]</f>
        <v>0</v>
      </c>
      <c r="I143">
        <f>+Casos_PN_CORR[[#This Row],[43903]]-Casos_PN_CORR[[#This Row],[43902]]</f>
        <v>0</v>
      </c>
      <c r="J143">
        <f>+Casos_PN_CORR[[#This Row],[43904]]-Casos_PN_CORR[[#This Row],[43903]]</f>
        <v>0</v>
      </c>
      <c r="K143">
        <f>+Casos_PN_CORR[[#This Row],[43905]]-Casos_PN_CORR[[#This Row],[43904]]</f>
        <v>0</v>
      </c>
      <c r="L143">
        <f>+Casos_PN_CORR[[#This Row],[43906]]-Casos_PN_CORR[[#This Row],[43905]]</f>
        <v>0</v>
      </c>
      <c r="M143">
        <f>+Casos_PN_CORR[[#This Row],[43907]]-Casos_PN_CORR[[#This Row],[43906]]</f>
        <v>0</v>
      </c>
      <c r="N143">
        <f>+Casos_PN_CORR[[#This Row],[43908]]-Casos_PN_CORR[[#This Row],[43907]]</f>
        <v>0</v>
      </c>
      <c r="O143">
        <f>+Casos_PN_CORR[[#This Row],[43909]]-Casos_PN_CORR[[#This Row],[43908]]</f>
        <v>0</v>
      </c>
      <c r="P143">
        <f>+Casos_PN_CORR[[#This Row],[43910]]-Casos_PN_CORR[[#This Row],[43909]]</f>
        <v>0</v>
      </c>
      <c r="Q143">
        <f>+Casos_PN_CORR[[#This Row],[43911]]-Casos_PN_CORR[[#This Row],[43910]]</f>
        <v>0</v>
      </c>
      <c r="R143">
        <f>+Casos_PN_CORR[[#This Row],[43912]]-Casos_PN_CORR[[#This Row],[43911]]</f>
        <v>0</v>
      </c>
      <c r="S143">
        <f>+Casos_PN_CORR[[#This Row],[43913]]-Casos_PN_CORR[[#This Row],[43912]]</f>
        <v>0</v>
      </c>
      <c r="T143">
        <f>+Casos_PN_CORR[[#This Row],[43914]]-Casos_PN_CORR[[#This Row],[43913]]</f>
        <v>0</v>
      </c>
      <c r="U143">
        <f>+Casos_PN_CORR[[#This Row],[43915]]-Casos_PN_CORR[[#This Row],[43914]]</f>
        <v>0</v>
      </c>
      <c r="V143">
        <f>+Casos_PN_CORR[[#This Row],[43916]]-Casos_PN_CORR[[#This Row],[43915]]</f>
        <v>0</v>
      </c>
      <c r="W143">
        <f>+Casos_PN_CORR[[#This Row],[43917]]-Casos_PN_CORR[[#This Row],[43916]]</f>
        <v>0</v>
      </c>
      <c r="X143">
        <f>+Casos_PN_CORR[[#This Row],[43918]]-Casos_PN_CORR[[#This Row],[43917]]</f>
        <v>0</v>
      </c>
      <c r="Y143">
        <f>+Casos_PN_CORR[[#This Row],[43919]]-Casos_PN_CORR[[#This Row],[43918]]</f>
        <v>0</v>
      </c>
      <c r="Z143">
        <f>+Casos_PN_CORR[[#This Row],[43920]]-Casos_PN_CORR[[#This Row],[43919]]</f>
        <v>0</v>
      </c>
      <c r="AA143">
        <f>+Casos_PN_CORR[[#This Row],[43921]]-Casos_PN_CORR[[#This Row],[43920]]</f>
        <v>0</v>
      </c>
      <c r="AB143">
        <f>+Casos_PN_CORR[[#This Row],[43922]]-Casos_PN_CORR[[#This Row],[43921]]</f>
        <v>0</v>
      </c>
      <c r="AC143">
        <f>+Casos_PN_CORR[[#This Row],[43923]]-Casos_PN_CORR[[#This Row],[43922]]</f>
        <v>0</v>
      </c>
      <c r="AD143">
        <f>+Casos_PN_CORR[[#This Row],[43924]]-Casos_PN_CORR[[#This Row],[43923]]</f>
        <v>0</v>
      </c>
      <c r="AE143">
        <f>+Casos_PN_CORR[[#This Row],[43925]]-Casos_PN_CORR[[#This Row],[43924]]</f>
        <v>0</v>
      </c>
      <c r="AF143">
        <f>+Casos_PN_CORR[[#This Row],[43926]]-Casos_PN_CORR[[#This Row],[43925]]</f>
        <v>0</v>
      </c>
      <c r="AG143">
        <f>+Casos_PN_CORR[[#This Row],[43927]]-Casos_PN_CORR[[#This Row],[43926]]</f>
        <v>0</v>
      </c>
      <c r="AH143">
        <f>+Casos_PN_CORR[[#This Row],[43928]]-Casos_PN_CORR[[#This Row],[43927]]</f>
        <v>0</v>
      </c>
      <c r="AI143">
        <f>+Casos_PN_CORR[[#This Row],[43929]]-Casos_PN_CORR[[#This Row],[43928]]</f>
        <v>0</v>
      </c>
      <c r="AJ143">
        <f>+Casos_PN_CORR[[#This Row],[43930]]-Casos_PN_CORR[[#This Row],[43929]]</f>
        <v>0</v>
      </c>
      <c r="AK143">
        <f>+Casos_PN_CORR[[#This Row],[43931]]-Casos_PN_CORR[[#This Row],[43930]]</f>
        <v>0</v>
      </c>
      <c r="AL143">
        <f>+Casos_PN_CORR[[#This Row],[43932]]-Casos_PN_CORR[[#This Row],[43931]]</f>
        <v>0</v>
      </c>
      <c r="AM143">
        <f>+Casos_PN_CORR[[#This Row],[43933]]-Casos_PN_CORR[[#This Row],[43932]]</f>
        <v>0</v>
      </c>
      <c r="AN143">
        <f>+Casos_PN_CORR[[#This Row],[43934]]-Casos_PN_CORR[[#This Row],[43933]]</f>
        <v>0</v>
      </c>
      <c r="AO143">
        <f>+Casos_PN_CORR[[#This Row],[43935]]-Casos_PN_CORR[[#This Row],[43934]]</f>
        <v>0</v>
      </c>
      <c r="AP143">
        <f>+Casos_PN_CORR[[#This Row],[43936]]-Casos_PN_CORR[[#This Row],[43935]]</f>
        <v>0</v>
      </c>
      <c r="AQ143">
        <f>+Casos_PN_CORR[[#This Row],[43937]]-Casos_PN_CORR[[#This Row],[43936]]</f>
        <v>0</v>
      </c>
      <c r="AR143">
        <f>+Casos_PN_CORR[[#This Row],[43938]]-Casos_PN_CORR[[#This Row],[43937]]</f>
        <v>0</v>
      </c>
      <c r="AS143">
        <f>+Casos_PN_CORR[[#This Row],[43939]]-Casos_PN_CORR[[#This Row],[43938]]</f>
        <v>0</v>
      </c>
      <c r="AT143">
        <f>+Casos_PN_CORR[[#This Row],[43940]]-Casos_PN_CORR[[#This Row],[43939]]</f>
        <v>0</v>
      </c>
      <c r="AU143">
        <f>+Casos_PN_CORR[[#This Row],[43941]]-Casos_PN_CORR[[#This Row],[43940]]</f>
        <v>0</v>
      </c>
      <c r="AV143">
        <f>+Casos_PN_CORR[[#This Row],[43942]]-Casos_PN_CORR[[#This Row],[43941]]</f>
        <v>0</v>
      </c>
      <c r="AW143">
        <f>+Casos_PN_CORR[[#This Row],[43943]]-Casos_PN_CORR[[#This Row],[43942]]</f>
        <v>0</v>
      </c>
      <c r="AX143">
        <f>+Casos_PN_CORR[[#This Row],[43944]]-Casos_PN_CORR[[#This Row],[43943]]</f>
        <v>0</v>
      </c>
      <c r="AY143">
        <f>+Casos_PN_CORR[[#This Row],[43945]]-Casos_PN_CORR[[#This Row],[43944]]</f>
        <v>0</v>
      </c>
      <c r="AZ143">
        <f>+Casos_PN_CORR[[#This Row],[43946]]-Casos_PN_CORR[[#This Row],[43945]]</f>
        <v>0</v>
      </c>
      <c r="BA143">
        <f>+Casos_PN_CORR[[#This Row],[43947]]-Casos_PN_CORR[[#This Row],[43946]]</f>
        <v>0</v>
      </c>
      <c r="BB143">
        <f>+Casos_PN_CORR[[#This Row],[43948]]-Casos_PN_CORR[[#This Row],[43947]]</f>
        <v>0</v>
      </c>
      <c r="BC143">
        <f>+Casos_PN_CORR[[#This Row],[43949]]-Casos_PN_CORR[[#This Row],[43948]]</f>
        <v>0</v>
      </c>
      <c r="BD143">
        <f>+Casos_PN_CORR[[#This Row],[43950]]-Casos_PN_CORR[[#This Row],[43949]]</f>
        <v>0</v>
      </c>
      <c r="BE143">
        <f>+Casos_PN_CORR[[#This Row],[43951]]-Casos_PN_CORR[[#This Row],[43950]]</f>
        <v>0</v>
      </c>
      <c r="BF143">
        <f>+Casos_PN_CORR[[#This Row],[43952]]-Casos_PN_CORR[[#This Row],[43951]]</f>
        <v>0</v>
      </c>
      <c r="BG143">
        <f>+Casos_PN_CORR[[#This Row],[43953]]-Casos_PN_CORR[[#This Row],[43952]]</f>
        <v>0</v>
      </c>
      <c r="BH143">
        <f>+Casos_PN_CORR[[#This Row],[43954]]-Casos_PN_CORR[[#This Row],[43953]]</f>
        <v>0</v>
      </c>
      <c r="BI143">
        <f>+Casos_PN_CORR[[#This Row],[43955]]-Casos_PN_CORR[[#This Row],[43954]]</f>
        <v>0</v>
      </c>
      <c r="BJ143">
        <f>+Casos_PN_CORR[[#This Row],[43956]]-Casos_PN_CORR[[#This Row],[43955]]</f>
        <v>0</v>
      </c>
      <c r="BK143">
        <f>+Casos_PN_CORR[[#This Row],[43957]]-Casos_PN_CORR[[#This Row],[43956]]</f>
        <v>0</v>
      </c>
      <c r="BL143">
        <f>+Casos_PN_CORR[[#This Row],[43958]]-Casos_PN_CORR[[#This Row],[43957]]</f>
        <v>0</v>
      </c>
      <c r="BM143">
        <f>+Casos_PN_CORR[[#This Row],[43959]]-Casos_PN_CORR[[#This Row],[43958]]</f>
        <v>0</v>
      </c>
      <c r="BN143">
        <f>+Casos_PN_CORR[[#This Row],[43960]]-Casos_PN_CORR[[#This Row],[43959]]</f>
        <v>0</v>
      </c>
      <c r="BO143">
        <f>+Casos_PN_CORR[[#This Row],[43961]]-Casos_PN_CORR[[#This Row],[43960]]</f>
        <v>0</v>
      </c>
      <c r="BP143">
        <f>+Casos_PN_CORR[[#This Row],[43962]]-Casos_PN_CORR[[#This Row],[43961]]</f>
        <v>0</v>
      </c>
      <c r="BQ143">
        <f>+Casos_PN_CORR[[#This Row],[43963]]-Casos_PN_CORR[[#This Row],[43962]]</f>
        <v>0</v>
      </c>
      <c r="BR143">
        <f>+Casos_PN_CORR[[#This Row],[43964]]-Casos_PN_CORR[[#This Row],[43963]]</f>
        <v>0</v>
      </c>
      <c r="BS143">
        <f>+Casos_PN_CORR[[#This Row],[43965]]-Casos_PN_CORR[[#This Row],[43964]]</f>
        <v>0</v>
      </c>
      <c r="BT143">
        <f>+Casos_PN_CORR[[#This Row],[43966]]-Casos_PN_CORR[[#This Row],[43965]]</f>
        <v>0</v>
      </c>
      <c r="BU143">
        <f>+Casos_PN_CORR[[#This Row],[43967]]-Casos_PN_CORR[[#This Row],[43966]]</f>
        <v>0</v>
      </c>
      <c r="BV143">
        <f>+Casos_PN_CORR[[#This Row],[43968]]-Casos_PN_CORR[[#This Row],[43967]]</f>
        <v>0</v>
      </c>
      <c r="BW143">
        <f>+Casos_PN_CORR[[#This Row],[43969]]-Casos_PN_CORR[[#This Row],[43968]]</f>
        <v>0</v>
      </c>
      <c r="BX143">
        <f>+Casos_PN_CORR[[#This Row],[43970]]-Casos_PN_CORR[[#This Row],[43969]]</f>
        <v>0</v>
      </c>
      <c r="BY143">
        <f>+Casos_PN_CORR[[#This Row],[43971]]-Casos_PN_CORR[[#This Row],[43970]]</f>
        <v>0</v>
      </c>
      <c r="BZ143">
        <f>+Casos_PN_CORR[[#This Row],[43972]]-Casos_PN_CORR[[#This Row],[43971]]</f>
        <v>0</v>
      </c>
      <c r="CA143">
        <f>+Casos_PN_CORR[[#This Row],[43973]]-Casos_PN_CORR[[#This Row],[43972]]</f>
        <v>0</v>
      </c>
      <c r="CB143">
        <f>+Casos_PN_CORR[[#This Row],[43974]]-Casos_PN_CORR[[#This Row],[43973]]</f>
        <v>0</v>
      </c>
      <c r="CC143">
        <f>+Casos_PN_CORR[[#This Row],[43975]]-Casos_PN_CORR[[#This Row],[43974]]</f>
        <v>0</v>
      </c>
      <c r="CD143">
        <f>+Casos_PN_CORR[[#This Row],[43976]]-Casos_PN_CORR[[#This Row],[43975]]</f>
        <v>0</v>
      </c>
      <c r="CE143">
        <f>+Casos_PN_CORR[[#This Row],[43977]]-Casos_PN_CORR[[#This Row],[43976]]</f>
        <v>0</v>
      </c>
      <c r="CF143">
        <f>+Casos_PN_CORR[[#This Row],[43978]]-Casos_PN_CORR[[#This Row],[43977]]</f>
        <v>0</v>
      </c>
      <c r="CG143">
        <f>+Casos_PN_CORR[[#This Row],[43979]]-Casos_PN_CORR[[#This Row],[43978]]</f>
        <v>0</v>
      </c>
      <c r="CH143">
        <f>+Casos_PN_CORR[[#This Row],[43980]]-Casos_PN_CORR[[#This Row],[43979]]</f>
        <v>0</v>
      </c>
      <c r="CI143">
        <f>+Casos_PN_CORR[[#This Row],[43981]]-Casos_PN_CORR[[#This Row],[43980]]</f>
        <v>0</v>
      </c>
      <c r="CJ143">
        <f>+Casos_PN_CORR[[#This Row],[43982]]-Casos_PN_CORR[[#This Row],[43981]]</f>
        <v>0</v>
      </c>
      <c r="CK143">
        <f>+Casos_PN_CORR[[#This Row],[43983]]-Casos_PN_CORR[[#This Row],[43982]]</f>
        <v>0</v>
      </c>
      <c r="CL143">
        <f>+Casos_PN_CORR[[#This Row],[43984]]-Casos_PN_CORR[[#This Row],[43983]]</f>
        <v>0</v>
      </c>
      <c r="CM143">
        <f>+Casos_PN_CORR[[#This Row],[43985]]-Casos_PN_CORR[[#This Row],[43984]]</f>
        <v>0</v>
      </c>
      <c r="CN143">
        <f>+Casos_PN_CORR[[#This Row],[43986]]-Casos_PN_CORR[[#This Row],[43985]]</f>
        <v>0</v>
      </c>
      <c r="CO143">
        <f>+Casos_PN_CORR[[#This Row],[43987]]-Casos_PN_CORR[[#This Row],[43986]]</f>
        <v>6</v>
      </c>
      <c r="CP143">
        <f>+Casos_PN_CORR[[#This Row],[43988]]-Casos_PN_CORR[[#This Row],[43987]]</f>
        <v>0</v>
      </c>
      <c r="CQ143">
        <f>+Casos_PN_CORR[[#This Row],[43989]]-Casos_PN_CORR[[#This Row],[43988]]</f>
        <v>0</v>
      </c>
      <c r="CR143">
        <f>+Casos_PN_CORR[[#This Row],[43990]]-Casos_PN_CORR[[#This Row],[43989]]</f>
        <v>0</v>
      </c>
      <c r="CS143">
        <f>+Casos_PN_CORR[[#This Row],[43991]]-Casos_PN_CORR[[#This Row],[43990]]</f>
        <v>0</v>
      </c>
      <c r="CT143">
        <f>+Casos_PN_CORR[[#This Row],[43992]]-Casos_PN_CORR[[#This Row],[43991]]</f>
        <v>0</v>
      </c>
      <c r="CU143">
        <f>+Casos_PN_CORR[[#This Row],[43993]]-Casos_PN_CORR[[#This Row],[43992]]</f>
        <v>0</v>
      </c>
    </row>
    <row r="144" spans="1:99" x14ac:dyDescent="0.3">
      <c r="A144">
        <v>80507</v>
      </c>
      <c r="B144" s="2" t="s">
        <v>99</v>
      </c>
      <c r="C144" s="2" t="s">
        <v>134</v>
      </c>
      <c r="D144" s="2" t="s">
        <v>201</v>
      </c>
      <c r="E144" s="4">
        <f t="shared" si="2"/>
        <v>6</v>
      </c>
      <c r="F144">
        <f>+Casos_PN_CORR[[#This Row],[43900]]</f>
        <v>0</v>
      </c>
      <c r="G144">
        <f>+Casos_PN_CORR[[#This Row],[43901]]-Casos_PN_CORR[[#This Row],[43900]]</f>
        <v>0</v>
      </c>
      <c r="H144">
        <f>+Casos_PN_CORR[[#This Row],[43902]]-Casos_PN_CORR[[#This Row],[43901]]</f>
        <v>0</v>
      </c>
      <c r="I144">
        <f>+Casos_PN_CORR[[#This Row],[43903]]-Casos_PN_CORR[[#This Row],[43902]]</f>
        <v>0</v>
      </c>
      <c r="J144">
        <f>+Casos_PN_CORR[[#This Row],[43904]]-Casos_PN_CORR[[#This Row],[43903]]</f>
        <v>0</v>
      </c>
      <c r="K144">
        <f>+Casos_PN_CORR[[#This Row],[43905]]-Casos_PN_CORR[[#This Row],[43904]]</f>
        <v>0</v>
      </c>
      <c r="L144">
        <f>+Casos_PN_CORR[[#This Row],[43906]]-Casos_PN_CORR[[#This Row],[43905]]</f>
        <v>0</v>
      </c>
      <c r="M144">
        <f>+Casos_PN_CORR[[#This Row],[43907]]-Casos_PN_CORR[[#This Row],[43906]]</f>
        <v>0</v>
      </c>
      <c r="N144">
        <f>+Casos_PN_CORR[[#This Row],[43908]]-Casos_PN_CORR[[#This Row],[43907]]</f>
        <v>0</v>
      </c>
      <c r="O144">
        <f>+Casos_PN_CORR[[#This Row],[43909]]-Casos_PN_CORR[[#This Row],[43908]]</f>
        <v>0</v>
      </c>
      <c r="P144">
        <f>+Casos_PN_CORR[[#This Row],[43910]]-Casos_PN_CORR[[#This Row],[43909]]</f>
        <v>0</v>
      </c>
      <c r="Q144">
        <f>+Casos_PN_CORR[[#This Row],[43911]]-Casos_PN_CORR[[#This Row],[43910]]</f>
        <v>0</v>
      </c>
      <c r="R144">
        <f>+Casos_PN_CORR[[#This Row],[43912]]-Casos_PN_CORR[[#This Row],[43911]]</f>
        <v>0</v>
      </c>
      <c r="S144">
        <f>+Casos_PN_CORR[[#This Row],[43913]]-Casos_PN_CORR[[#This Row],[43912]]</f>
        <v>0</v>
      </c>
      <c r="T144">
        <f>+Casos_PN_CORR[[#This Row],[43914]]-Casos_PN_CORR[[#This Row],[43913]]</f>
        <v>0</v>
      </c>
      <c r="U144">
        <f>+Casos_PN_CORR[[#This Row],[43915]]-Casos_PN_CORR[[#This Row],[43914]]</f>
        <v>0</v>
      </c>
      <c r="V144">
        <f>+Casos_PN_CORR[[#This Row],[43916]]-Casos_PN_CORR[[#This Row],[43915]]</f>
        <v>0</v>
      </c>
      <c r="W144">
        <f>+Casos_PN_CORR[[#This Row],[43917]]-Casos_PN_CORR[[#This Row],[43916]]</f>
        <v>0</v>
      </c>
      <c r="X144">
        <f>+Casos_PN_CORR[[#This Row],[43918]]-Casos_PN_CORR[[#This Row],[43917]]</f>
        <v>0</v>
      </c>
      <c r="Y144">
        <f>+Casos_PN_CORR[[#This Row],[43919]]-Casos_PN_CORR[[#This Row],[43918]]</f>
        <v>0</v>
      </c>
      <c r="Z144">
        <f>+Casos_PN_CORR[[#This Row],[43920]]-Casos_PN_CORR[[#This Row],[43919]]</f>
        <v>0</v>
      </c>
      <c r="AA144">
        <f>+Casos_PN_CORR[[#This Row],[43921]]-Casos_PN_CORR[[#This Row],[43920]]</f>
        <v>0</v>
      </c>
      <c r="AB144">
        <f>+Casos_PN_CORR[[#This Row],[43922]]-Casos_PN_CORR[[#This Row],[43921]]</f>
        <v>0</v>
      </c>
      <c r="AC144">
        <f>+Casos_PN_CORR[[#This Row],[43923]]-Casos_PN_CORR[[#This Row],[43922]]</f>
        <v>0</v>
      </c>
      <c r="AD144">
        <f>+Casos_PN_CORR[[#This Row],[43924]]-Casos_PN_CORR[[#This Row],[43923]]</f>
        <v>0</v>
      </c>
      <c r="AE144">
        <f>+Casos_PN_CORR[[#This Row],[43925]]-Casos_PN_CORR[[#This Row],[43924]]</f>
        <v>0</v>
      </c>
      <c r="AF144">
        <f>+Casos_PN_CORR[[#This Row],[43926]]-Casos_PN_CORR[[#This Row],[43925]]</f>
        <v>0</v>
      </c>
      <c r="AG144">
        <f>+Casos_PN_CORR[[#This Row],[43927]]-Casos_PN_CORR[[#This Row],[43926]]</f>
        <v>0</v>
      </c>
      <c r="AH144">
        <f>+Casos_PN_CORR[[#This Row],[43928]]-Casos_PN_CORR[[#This Row],[43927]]</f>
        <v>0</v>
      </c>
      <c r="AI144">
        <f>+Casos_PN_CORR[[#This Row],[43929]]-Casos_PN_CORR[[#This Row],[43928]]</f>
        <v>0</v>
      </c>
      <c r="AJ144">
        <f>+Casos_PN_CORR[[#This Row],[43930]]-Casos_PN_CORR[[#This Row],[43929]]</f>
        <v>0</v>
      </c>
      <c r="AK144">
        <f>+Casos_PN_CORR[[#This Row],[43931]]-Casos_PN_CORR[[#This Row],[43930]]</f>
        <v>0</v>
      </c>
      <c r="AL144">
        <f>+Casos_PN_CORR[[#This Row],[43932]]-Casos_PN_CORR[[#This Row],[43931]]</f>
        <v>0</v>
      </c>
      <c r="AM144">
        <f>+Casos_PN_CORR[[#This Row],[43933]]-Casos_PN_CORR[[#This Row],[43932]]</f>
        <v>0</v>
      </c>
      <c r="AN144">
        <f>+Casos_PN_CORR[[#This Row],[43934]]-Casos_PN_CORR[[#This Row],[43933]]</f>
        <v>0</v>
      </c>
      <c r="AO144">
        <f>+Casos_PN_CORR[[#This Row],[43935]]-Casos_PN_CORR[[#This Row],[43934]]</f>
        <v>0</v>
      </c>
      <c r="AP144">
        <f>+Casos_PN_CORR[[#This Row],[43936]]-Casos_PN_CORR[[#This Row],[43935]]</f>
        <v>0</v>
      </c>
      <c r="AQ144">
        <f>+Casos_PN_CORR[[#This Row],[43937]]-Casos_PN_CORR[[#This Row],[43936]]</f>
        <v>0</v>
      </c>
      <c r="AR144">
        <f>+Casos_PN_CORR[[#This Row],[43938]]-Casos_PN_CORR[[#This Row],[43937]]</f>
        <v>0</v>
      </c>
      <c r="AS144">
        <f>+Casos_PN_CORR[[#This Row],[43939]]-Casos_PN_CORR[[#This Row],[43938]]</f>
        <v>0</v>
      </c>
      <c r="AT144">
        <f>+Casos_PN_CORR[[#This Row],[43940]]-Casos_PN_CORR[[#This Row],[43939]]</f>
        <v>0</v>
      </c>
      <c r="AU144">
        <f>+Casos_PN_CORR[[#This Row],[43941]]-Casos_PN_CORR[[#This Row],[43940]]</f>
        <v>0</v>
      </c>
      <c r="AV144">
        <f>+Casos_PN_CORR[[#This Row],[43942]]-Casos_PN_CORR[[#This Row],[43941]]</f>
        <v>0</v>
      </c>
      <c r="AW144">
        <f>+Casos_PN_CORR[[#This Row],[43943]]-Casos_PN_CORR[[#This Row],[43942]]</f>
        <v>0</v>
      </c>
      <c r="AX144">
        <f>+Casos_PN_CORR[[#This Row],[43944]]-Casos_PN_CORR[[#This Row],[43943]]</f>
        <v>0</v>
      </c>
      <c r="AY144">
        <f>+Casos_PN_CORR[[#This Row],[43945]]-Casos_PN_CORR[[#This Row],[43944]]</f>
        <v>0</v>
      </c>
      <c r="AZ144">
        <f>+Casos_PN_CORR[[#This Row],[43946]]-Casos_PN_CORR[[#This Row],[43945]]</f>
        <v>0</v>
      </c>
      <c r="BA144">
        <f>+Casos_PN_CORR[[#This Row],[43947]]-Casos_PN_CORR[[#This Row],[43946]]</f>
        <v>0</v>
      </c>
      <c r="BB144">
        <f>+Casos_PN_CORR[[#This Row],[43948]]-Casos_PN_CORR[[#This Row],[43947]]</f>
        <v>0</v>
      </c>
      <c r="BC144">
        <f>+Casos_PN_CORR[[#This Row],[43949]]-Casos_PN_CORR[[#This Row],[43948]]</f>
        <v>0</v>
      </c>
      <c r="BD144">
        <f>+Casos_PN_CORR[[#This Row],[43950]]-Casos_PN_CORR[[#This Row],[43949]]</f>
        <v>0</v>
      </c>
      <c r="BE144">
        <f>+Casos_PN_CORR[[#This Row],[43951]]-Casos_PN_CORR[[#This Row],[43950]]</f>
        <v>0</v>
      </c>
      <c r="BF144">
        <f>+Casos_PN_CORR[[#This Row],[43952]]-Casos_PN_CORR[[#This Row],[43951]]</f>
        <v>0</v>
      </c>
      <c r="BG144">
        <f>+Casos_PN_CORR[[#This Row],[43953]]-Casos_PN_CORR[[#This Row],[43952]]</f>
        <v>0</v>
      </c>
      <c r="BH144">
        <f>+Casos_PN_CORR[[#This Row],[43954]]-Casos_PN_CORR[[#This Row],[43953]]</f>
        <v>0</v>
      </c>
      <c r="BI144">
        <f>+Casos_PN_CORR[[#This Row],[43955]]-Casos_PN_CORR[[#This Row],[43954]]</f>
        <v>0</v>
      </c>
      <c r="BJ144">
        <f>+Casos_PN_CORR[[#This Row],[43956]]-Casos_PN_CORR[[#This Row],[43955]]</f>
        <v>0</v>
      </c>
      <c r="BK144">
        <f>+Casos_PN_CORR[[#This Row],[43957]]-Casos_PN_CORR[[#This Row],[43956]]</f>
        <v>0</v>
      </c>
      <c r="BL144">
        <f>+Casos_PN_CORR[[#This Row],[43958]]-Casos_PN_CORR[[#This Row],[43957]]</f>
        <v>0</v>
      </c>
      <c r="BM144">
        <f>+Casos_PN_CORR[[#This Row],[43959]]-Casos_PN_CORR[[#This Row],[43958]]</f>
        <v>0</v>
      </c>
      <c r="BN144">
        <f>+Casos_PN_CORR[[#This Row],[43960]]-Casos_PN_CORR[[#This Row],[43959]]</f>
        <v>0</v>
      </c>
      <c r="BO144">
        <f>+Casos_PN_CORR[[#This Row],[43961]]-Casos_PN_CORR[[#This Row],[43960]]</f>
        <v>0</v>
      </c>
      <c r="BP144">
        <f>+Casos_PN_CORR[[#This Row],[43962]]-Casos_PN_CORR[[#This Row],[43961]]</f>
        <v>0</v>
      </c>
      <c r="BQ144">
        <f>+Casos_PN_CORR[[#This Row],[43963]]-Casos_PN_CORR[[#This Row],[43962]]</f>
        <v>0</v>
      </c>
      <c r="BR144">
        <f>+Casos_PN_CORR[[#This Row],[43964]]-Casos_PN_CORR[[#This Row],[43963]]</f>
        <v>0</v>
      </c>
      <c r="BS144">
        <f>+Casos_PN_CORR[[#This Row],[43965]]-Casos_PN_CORR[[#This Row],[43964]]</f>
        <v>0</v>
      </c>
      <c r="BT144">
        <f>+Casos_PN_CORR[[#This Row],[43966]]-Casos_PN_CORR[[#This Row],[43965]]</f>
        <v>0</v>
      </c>
      <c r="BU144">
        <f>+Casos_PN_CORR[[#This Row],[43967]]-Casos_PN_CORR[[#This Row],[43966]]</f>
        <v>0</v>
      </c>
      <c r="BV144">
        <f>+Casos_PN_CORR[[#This Row],[43968]]-Casos_PN_CORR[[#This Row],[43967]]</f>
        <v>0</v>
      </c>
      <c r="BW144">
        <f>+Casos_PN_CORR[[#This Row],[43969]]-Casos_PN_CORR[[#This Row],[43968]]</f>
        <v>0</v>
      </c>
      <c r="BX144">
        <f>+Casos_PN_CORR[[#This Row],[43970]]-Casos_PN_CORR[[#This Row],[43969]]</f>
        <v>0</v>
      </c>
      <c r="BY144">
        <f>+Casos_PN_CORR[[#This Row],[43971]]-Casos_PN_CORR[[#This Row],[43970]]</f>
        <v>0</v>
      </c>
      <c r="BZ144">
        <f>+Casos_PN_CORR[[#This Row],[43972]]-Casos_PN_CORR[[#This Row],[43971]]</f>
        <v>0</v>
      </c>
      <c r="CA144">
        <f>+Casos_PN_CORR[[#This Row],[43973]]-Casos_PN_CORR[[#This Row],[43972]]</f>
        <v>0</v>
      </c>
      <c r="CB144">
        <f>+Casos_PN_CORR[[#This Row],[43974]]-Casos_PN_CORR[[#This Row],[43973]]</f>
        <v>0</v>
      </c>
      <c r="CC144">
        <f>+Casos_PN_CORR[[#This Row],[43975]]-Casos_PN_CORR[[#This Row],[43974]]</f>
        <v>0</v>
      </c>
      <c r="CD144">
        <f>+Casos_PN_CORR[[#This Row],[43976]]-Casos_PN_CORR[[#This Row],[43975]]</f>
        <v>0</v>
      </c>
      <c r="CE144">
        <f>+Casos_PN_CORR[[#This Row],[43977]]-Casos_PN_CORR[[#This Row],[43976]]</f>
        <v>0</v>
      </c>
      <c r="CF144">
        <f>+Casos_PN_CORR[[#This Row],[43978]]-Casos_PN_CORR[[#This Row],[43977]]</f>
        <v>0</v>
      </c>
      <c r="CG144">
        <f>+Casos_PN_CORR[[#This Row],[43979]]-Casos_PN_CORR[[#This Row],[43978]]</f>
        <v>0</v>
      </c>
      <c r="CH144">
        <f>+Casos_PN_CORR[[#This Row],[43980]]-Casos_PN_CORR[[#This Row],[43979]]</f>
        <v>0</v>
      </c>
      <c r="CI144">
        <f>+Casos_PN_CORR[[#This Row],[43981]]-Casos_PN_CORR[[#This Row],[43980]]</f>
        <v>0</v>
      </c>
      <c r="CJ144">
        <f>+Casos_PN_CORR[[#This Row],[43982]]-Casos_PN_CORR[[#This Row],[43981]]</f>
        <v>0</v>
      </c>
      <c r="CK144">
        <f>+Casos_PN_CORR[[#This Row],[43983]]-Casos_PN_CORR[[#This Row],[43982]]</f>
        <v>0</v>
      </c>
      <c r="CL144">
        <f>+Casos_PN_CORR[[#This Row],[43984]]-Casos_PN_CORR[[#This Row],[43983]]</f>
        <v>0</v>
      </c>
      <c r="CM144">
        <f>+Casos_PN_CORR[[#This Row],[43985]]-Casos_PN_CORR[[#This Row],[43984]]</f>
        <v>0</v>
      </c>
      <c r="CN144">
        <f>+Casos_PN_CORR[[#This Row],[43986]]-Casos_PN_CORR[[#This Row],[43985]]</f>
        <v>0</v>
      </c>
      <c r="CO144">
        <f>+Casos_PN_CORR[[#This Row],[43987]]-Casos_PN_CORR[[#This Row],[43986]]</f>
        <v>5</v>
      </c>
      <c r="CP144">
        <f>+Casos_PN_CORR[[#This Row],[43988]]-Casos_PN_CORR[[#This Row],[43987]]</f>
        <v>0</v>
      </c>
      <c r="CQ144">
        <f>+Casos_PN_CORR[[#This Row],[43989]]-Casos_PN_CORR[[#This Row],[43988]]</f>
        <v>0</v>
      </c>
      <c r="CR144">
        <f>+Casos_PN_CORR[[#This Row],[43990]]-Casos_PN_CORR[[#This Row],[43989]]</f>
        <v>0</v>
      </c>
      <c r="CS144">
        <f>+Casos_PN_CORR[[#This Row],[43991]]-Casos_PN_CORR[[#This Row],[43990]]</f>
        <v>1</v>
      </c>
      <c r="CT144">
        <f>+Casos_PN_CORR[[#This Row],[43992]]-Casos_PN_CORR[[#This Row],[43991]]</f>
        <v>0</v>
      </c>
      <c r="CU144">
        <f>+Casos_PN_CORR[[#This Row],[43993]]-Casos_PN_CORR[[#This Row],[43992]]</f>
        <v>0</v>
      </c>
    </row>
    <row r="145" spans="1:99" x14ac:dyDescent="0.3">
      <c r="A145">
        <v>50209</v>
      </c>
      <c r="B145" s="2" t="s">
        <v>151</v>
      </c>
      <c r="C145" s="2" t="s">
        <v>152</v>
      </c>
      <c r="D145" s="2" t="s">
        <v>211</v>
      </c>
      <c r="E145" s="4">
        <f t="shared" si="2"/>
        <v>6</v>
      </c>
      <c r="F145">
        <f>+Casos_PN_CORR[[#This Row],[43900]]</f>
        <v>0</v>
      </c>
      <c r="G145">
        <f>+Casos_PN_CORR[[#This Row],[43901]]-Casos_PN_CORR[[#This Row],[43900]]</f>
        <v>0</v>
      </c>
      <c r="H145">
        <f>+Casos_PN_CORR[[#This Row],[43902]]-Casos_PN_CORR[[#This Row],[43901]]</f>
        <v>0</v>
      </c>
      <c r="I145">
        <f>+Casos_PN_CORR[[#This Row],[43903]]-Casos_PN_CORR[[#This Row],[43902]]</f>
        <v>0</v>
      </c>
      <c r="J145">
        <f>+Casos_PN_CORR[[#This Row],[43904]]-Casos_PN_CORR[[#This Row],[43903]]</f>
        <v>0</v>
      </c>
      <c r="K145">
        <f>+Casos_PN_CORR[[#This Row],[43905]]-Casos_PN_CORR[[#This Row],[43904]]</f>
        <v>0</v>
      </c>
      <c r="L145">
        <f>+Casos_PN_CORR[[#This Row],[43906]]-Casos_PN_CORR[[#This Row],[43905]]</f>
        <v>0</v>
      </c>
      <c r="M145">
        <f>+Casos_PN_CORR[[#This Row],[43907]]-Casos_PN_CORR[[#This Row],[43906]]</f>
        <v>0</v>
      </c>
      <c r="N145">
        <f>+Casos_PN_CORR[[#This Row],[43908]]-Casos_PN_CORR[[#This Row],[43907]]</f>
        <v>0</v>
      </c>
      <c r="O145">
        <f>+Casos_PN_CORR[[#This Row],[43909]]-Casos_PN_CORR[[#This Row],[43908]]</f>
        <v>0</v>
      </c>
      <c r="P145">
        <f>+Casos_PN_CORR[[#This Row],[43910]]-Casos_PN_CORR[[#This Row],[43909]]</f>
        <v>0</v>
      </c>
      <c r="Q145">
        <f>+Casos_PN_CORR[[#This Row],[43911]]-Casos_PN_CORR[[#This Row],[43910]]</f>
        <v>0</v>
      </c>
      <c r="R145">
        <f>+Casos_PN_CORR[[#This Row],[43912]]-Casos_PN_CORR[[#This Row],[43911]]</f>
        <v>0</v>
      </c>
      <c r="S145">
        <f>+Casos_PN_CORR[[#This Row],[43913]]-Casos_PN_CORR[[#This Row],[43912]]</f>
        <v>0</v>
      </c>
      <c r="T145">
        <f>+Casos_PN_CORR[[#This Row],[43914]]-Casos_PN_CORR[[#This Row],[43913]]</f>
        <v>0</v>
      </c>
      <c r="U145">
        <f>+Casos_PN_CORR[[#This Row],[43915]]-Casos_PN_CORR[[#This Row],[43914]]</f>
        <v>0</v>
      </c>
      <c r="V145">
        <f>+Casos_PN_CORR[[#This Row],[43916]]-Casos_PN_CORR[[#This Row],[43915]]</f>
        <v>0</v>
      </c>
      <c r="W145">
        <f>+Casos_PN_CORR[[#This Row],[43917]]-Casos_PN_CORR[[#This Row],[43916]]</f>
        <v>0</v>
      </c>
      <c r="X145">
        <f>+Casos_PN_CORR[[#This Row],[43918]]-Casos_PN_CORR[[#This Row],[43917]]</f>
        <v>0</v>
      </c>
      <c r="Y145">
        <f>+Casos_PN_CORR[[#This Row],[43919]]-Casos_PN_CORR[[#This Row],[43918]]</f>
        <v>0</v>
      </c>
      <c r="Z145">
        <f>+Casos_PN_CORR[[#This Row],[43920]]-Casos_PN_CORR[[#This Row],[43919]]</f>
        <v>0</v>
      </c>
      <c r="AA145">
        <f>+Casos_PN_CORR[[#This Row],[43921]]-Casos_PN_CORR[[#This Row],[43920]]</f>
        <v>0</v>
      </c>
      <c r="AB145">
        <f>+Casos_PN_CORR[[#This Row],[43922]]-Casos_PN_CORR[[#This Row],[43921]]</f>
        <v>0</v>
      </c>
      <c r="AC145">
        <f>+Casos_PN_CORR[[#This Row],[43923]]-Casos_PN_CORR[[#This Row],[43922]]</f>
        <v>0</v>
      </c>
      <c r="AD145">
        <f>+Casos_PN_CORR[[#This Row],[43924]]-Casos_PN_CORR[[#This Row],[43923]]</f>
        <v>0</v>
      </c>
      <c r="AE145">
        <f>+Casos_PN_CORR[[#This Row],[43925]]-Casos_PN_CORR[[#This Row],[43924]]</f>
        <v>0</v>
      </c>
      <c r="AF145">
        <f>+Casos_PN_CORR[[#This Row],[43926]]-Casos_PN_CORR[[#This Row],[43925]]</f>
        <v>0</v>
      </c>
      <c r="AG145">
        <f>+Casos_PN_CORR[[#This Row],[43927]]-Casos_PN_CORR[[#This Row],[43926]]</f>
        <v>0</v>
      </c>
      <c r="AH145">
        <f>+Casos_PN_CORR[[#This Row],[43928]]-Casos_PN_CORR[[#This Row],[43927]]</f>
        <v>0</v>
      </c>
      <c r="AI145">
        <f>+Casos_PN_CORR[[#This Row],[43929]]-Casos_PN_CORR[[#This Row],[43928]]</f>
        <v>0</v>
      </c>
      <c r="AJ145">
        <f>+Casos_PN_CORR[[#This Row],[43930]]-Casos_PN_CORR[[#This Row],[43929]]</f>
        <v>0</v>
      </c>
      <c r="AK145">
        <f>+Casos_PN_CORR[[#This Row],[43931]]-Casos_PN_CORR[[#This Row],[43930]]</f>
        <v>0</v>
      </c>
      <c r="AL145">
        <f>+Casos_PN_CORR[[#This Row],[43932]]-Casos_PN_CORR[[#This Row],[43931]]</f>
        <v>0</v>
      </c>
      <c r="AM145">
        <f>+Casos_PN_CORR[[#This Row],[43933]]-Casos_PN_CORR[[#This Row],[43932]]</f>
        <v>0</v>
      </c>
      <c r="AN145">
        <f>+Casos_PN_CORR[[#This Row],[43934]]-Casos_PN_CORR[[#This Row],[43933]]</f>
        <v>0</v>
      </c>
      <c r="AO145">
        <f>+Casos_PN_CORR[[#This Row],[43935]]-Casos_PN_CORR[[#This Row],[43934]]</f>
        <v>0</v>
      </c>
      <c r="AP145">
        <f>+Casos_PN_CORR[[#This Row],[43936]]-Casos_PN_CORR[[#This Row],[43935]]</f>
        <v>0</v>
      </c>
      <c r="AQ145">
        <f>+Casos_PN_CORR[[#This Row],[43937]]-Casos_PN_CORR[[#This Row],[43936]]</f>
        <v>0</v>
      </c>
      <c r="AR145">
        <f>+Casos_PN_CORR[[#This Row],[43938]]-Casos_PN_CORR[[#This Row],[43937]]</f>
        <v>0</v>
      </c>
      <c r="AS145">
        <f>+Casos_PN_CORR[[#This Row],[43939]]-Casos_PN_CORR[[#This Row],[43938]]</f>
        <v>0</v>
      </c>
      <c r="AT145">
        <f>+Casos_PN_CORR[[#This Row],[43940]]-Casos_PN_CORR[[#This Row],[43939]]</f>
        <v>0</v>
      </c>
      <c r="AU145">
        <f>+Casos_PN_CORR[[#This Row],[43941]]-Casos_PN_CORR[[#This Row],[43940]]</f>
        <v>0</v>
      </c>
      <c r="AV145">
        <f>+Casos_PN_CORR[[#This Row],[43942]]-Casos_PN_CORR[[#This Row],[43941]]</f>
        <v>0</v>
      </c>
      <c r="AW145">
        <f>+Casos_PN_CORR[[#This Row],[43943]]-Casos_PN_CORR[[#This Row],[43942]]</f>
        <v>0</v>
      </c>
      <c r="AX145">
        <f>+Casos_PN_CORR[[#This Row],[43944]]-Casos_PN_CORR[[#This Row],[43943]]</f>
        <v>0</v>
      </c>
      <c r="AY145">
        <f>+Casos_PN_CORR[[#This Row],[43945]]-Casos_PN_CORR[[#This Row],[43944]]</f>
        <v>0</v>
      </c>
      <c r="AZ145">
        <f>+Casos_PN_CORR[[#This Row],[43946]]-Casos_PN_CORR[[#This Row],[43945]]</f>
        <v>0</v>
      </c>
      <c r="BA145">
        <f>+Casos_PN_CORR[[#This Row],[43947]]-Casos_PN_CORR[[#This Row],[43946]]</f>
        <v>0</v>
      </c>
      <c r="BB145">
        <f>+Casos_PN_CORR[[#This Row],[43948]]-Casos_PN_CORR[[#This Row],[43947]]</f>
        <v>0</v>
      </c>
      <c r="BC145">
        <f>+Casos_PN_CORR[[#This Row],[43949]]-Casos_PN_CORR[[#This Row],[43948]]</f>
        <v>0</v>
      </c>
      <c r="BD145">
        <f>+Casos_PN_CORR[[#This Row],[43950]]-Casos_PN_CORR[[#This Row],[43949]]</f>
        <v>0</v>
      </c>
      <c r="BE145">
        <f>+Casos_PN_CORR[[#This Row],[43951]]-Casos_PN_CORR[[#This Row],[43950]]</f>
        <v>0</v>
      </c>
      <c r="BF145">
        <f>+Casos_PN_CORR[[#This Row],[43952]]-Casos_PN_CORR[[#This Row],[43951]]</f>
        <v>0</v>
      </c>
      <c r="BG145">
        <f>+Casos_PN_CORR[[#This Row],[43953]]-Casos_PN_CORR[[#This Row],[43952]]</f>
        <v>0</v>
      </c>
      <c r="BH145">
        <f>+Casos_PN_CORR[[#This Row],[43954]]-Casos_PN_CORR[[#This Row],[43953]]</f>
        <v>0</v>
      </c>
      <c r="BI145">
        <f>+Casos_PN_CORR[[#This Row],[43955]]-Casos_PN_CORR[[#This Row],[43954]]</f>
        <v>0</v>
      </c>
      <c r="BJ145">
        <f>+Casos_PN_CORR[[#This Row],[43956]]-Casos_PN_CORR[[#This Row],[43955]]</f>
        <v>0</v>
      </c>
      <c r="BK145">
        <f>+Casos_PN_CORR[[#This Row],[43957]]-Casos_PN_CORR[[#This Row],[43956]]</f>
        <v>0</v>
      </c>
      <c r="BL145">
        <f>+Casos_PN_CORR[[#This Row],[43958]]-Casos_PN_CORR[[#This Row],[43957]]</f>
        <v>0</v>
      </c>
      <c r="BM145">
        <f>+Casos_PN_CORR[[#This Row],[43959]]-Casos_PN_CORR[[#This Row],[43958]]</f>
        <v>0</v>
      </c>
      <c r="BN145">
        <f>+Casos_PN_CORR[[#This Row],[43960]]-Casos_PN_CORR[[#This Row],[43959]]</f>
        <v>0</v>
      </c>
      <c r="BO145">
        <f>+Casos_PN_CORR[[#This Row],[43961]]-Casos_PN_CORR[[#This Row],[43960]]</f>
        <v>0</v>
      </c>
      <c r="BP145">
        <f>+Casos_PN_CORR[[#This Row],[43962]]-Casos_PN_CORR[[#This Row],[43961]]</f>
        <v>0</v>
      </c>
      <c r="BQ145">
        <f>+Casos_PN_CORR[[#This Row],[43963]]-Casos_PN_CORR[[#This Row],[43962]]</f>
        <v>0</v>
      </c>
      <c r="BR145">
        <f>+Casos_PN_CORR[[#This Row],[43964]]-Casos_PN_CORR[[#This Row],[43963]]</f>
        <v>0</v>
      </c>
      <c r="BS145">
        <f>+Casos_PN_CORR[[#This Row],[43965]]-Casos_PN_CORR[[#This Row],[43964]]</f>
        <v>0</v>
      </c>
      <c r="BT145">
        <f>+Casos_PN_CORR[[#This Row],[43966]]-Casos_PN_CORR[[#This Row],[43965]]</f>
        <v>0</v>
      </c>
      <c r="BU145">
        <f>+Casos_PN_CORR[[#This Row],[43967]]-Casos_PN_CORR[[#This Row],[43966]]</f>
        <v>0</v>
      </c>
      <c r="BV145">
        <f>+Casos_PN_CORR[[#This Row],[43968]]-Casos_PN_CORR[[#This Row],[43967]]</f>
        <v>0</v>
      </c>
      <c r="BW145">
        <f>+Casos_PN_CORR[[#This Row],[43969]]-Casos_PN_CORR[[#This Row],[43968]]</f>
        <v>0</v>
      </c>
      <c r="BX145">
        <f>+Casos_PN_CORR[[#This Row],[43970]]-Casos_PN_CORR[[#This Row],[43969]]</f>
        <v>0</v>
      </c>
      <c r="BY145">
        <f>+Casos_PN_CORR[[#This Row],[43971]]-Casos_PN_CORR[[#This Row],[43970]]</f>
        <v>0</v>
      </c>
      <c r="BZ145">
        <f>+Casos_PN_CORR[[#This Row],[43972]]-Casos_PN_CORR[[#This Row],[43971]]</f>
        <v>0</v>
      </c>
      <c r="CA145">
        <f>+Casos_PN_CORR[[#This Row],[43973]]-Casos_PN_CORR[[#This Row],[43972]]</f>
        <v>0</v>
      </c>
      <c r="CB145">
        <f>+Casos_PN_CORR[[#This Row],[43974]]-Casos_PN_CORR[[#This Row],[43973]]</f>
        <v>0</v>
      </c>
      <c r="CC145">
        <f>+Casos_PN_CORR[[#This Row],[43975]]-Casos_PN_CORR[[#This Row],[43974]]</f>
        <v>0</v>
      </c>
      <c r="CD145">
        <f>+Casos_PN_CORR[[#This Row],[43976]]-Casos_PN_CORR[[#This Row],[43975]]</f>
        <v>0</v>
      </c>
      <c r="CE145">
        <f>+Casos_PN_CORR[[#This Row],[43977]]-Casos_PN_CORR[[#This Row],[43976]]</f>
        <v>0</v>
      </c>
      <c r="CF145">
        <f>+Casos_PN_CORR[[#This Row],[43978]]-Casos_PN_CORR[[#This Row],[43977]]</f>
        <v>0</v>
      </c>
      <c r="CG145">
        <f>+Casos_PN_CORR[[#This Row],[43979]]-Casos_PN_CORR[[#This Row],[43978]]</f>
        <v>0</v>
      </c>
      <c r="CH145">
        <f>+Casos_PN_CORR[[#This Row],[43980]]-Casos_PN_CORR[[#This Row],[43979]]</f>
        <v>0</v>
      </c>
      <c r="CI145">
        <f>+Casos_PN_CORR[[#This Row],[43981]]-Casos_PN_CORR[[#This Row],[43980]]</f>
        <v>0</v>
      </c>
      <c r="CJ145">
        <f>+Casos_PN_CORR[[#This Row],[43982]]-Casos_PN_CORR[[#This Row],[43981]]</f>
        <v>0</v>
      </c>
      <c r="CK145">
        <f>+Casos_PN_CORR[[#This Row],[43983]]-Casos_PN_CORR[[#This Row],[43982]]</f>
        <v>0</v>
      </c>
      <c r="CL145">
        <f>+Casos_PN_CORR[[#This Row],[43984]]-Casos_PN_CORR[[#This Row],[43983]]</f>
        <v>0</v>
      </c>
      <c r="CM145">
        <f>+Casos_PN_CORR[[#This Row],[43985]]-Casos_PN_CORR[[#This Row],[43984]]</f>
        <v>0</v>
      </c>
      <c r="CN145">
        <f>+Casos_PN_CORR[[#This Row],[43986]]-Casos_PN_CORR[[#This Row],[43985]]</f>
        <v>0</v>
      </c>
      <c r="CO145">
        <f>+Casos_PN_CORR[[#This Row],[43987]]-Casos_PN_CORR[[#This Row],[43986]]</f>
        <v>5</v>
      </c>
      <c r="CP145">
        <f>+Casos_PN_CORR[[#This Row],[43988]]-Casos_PN_CORR[[#This Row],[43987]]</f>
        <v>0</v>
      </c>
      <c r="CQ145">
        <f>+Casos_PN_CORR[[#This Row],[43989]]-Casos_PN_CORR[[#This Row],[43988]]</f>
        <v>0</v>
      </c>
      <c r="CR145">
        <f>+Casos_PN_CORR[[#This Row],[43990]]-Casos_PN_CORR[[#This Row],[43989]]</f>
        <v>0</v>
      </c>
      <c r="CS145">
        <f>+Casos_PN_CORR[[#This Row],[43991]]-Casos_PN_CORR[[#This Row],[43990]]</f>
        <v>0</v>
      </c>
      <c r="CT145">
        <f>+Casos_PN_CORR[[#This Row],[43992]]-Casos_PN_CORR[[#This Row],[43991]]</f>
        <v>0</v>
      </c>
      <c r="CU145">
        <f>+Casos_PN_CORR[[#This Row],[43993]]-Casos_PN_CORR[[#This Row],[43992]]</f>
        <v>1</v>
      </c>
    </row>
    <row r="146" spans="1:99" x14ac:dyDescent="0.3">
      <c r="A146">
        <v>40303</v>
      </c>
      <c r="B146" s="2" t="s">
        <v>154</v>
      </c>
      <c r="C146" s="2" t="s">
        <v>253</v>
      </c>
      <c r="D146" s="2" t="s">
        <v>511</v>
      </c>
      <c r="E146" s="4">
        <f t="shared" si="2"/>
        <v>6</v>
      </c>
      <c r="F146">
        <f>+Casos_PN_CORR[[#This Row],[43900]]</f>
        <v>0</v>
      </c>
      <c r="G146">
        <f>+Casos_PN_CORR[[#This Row],[43901]]-Casos_PN_CORR[[#This Row],[43900]]</f>
        <v>0</v>
      </c>
      <c r="H146">
        <f>+Casos_PN_CORR[[#This Row],[43902]]-Casos_PN_CORR[[#This Row],[43901]]</f>
        <v>0</v>
      </c>
      <c r="I146">
        <f>+Casos_PN_CORR[[#This Row],[43903]]-Casos_PN_CORR[[#This Row],[43902]]</f>
        <v>0</v>
      </c>
      <c r="J146">
        <f>+Casos_PN_CORR[[#This Row],[43904]]-Casos_PN_CORR[[#This Row],[43903]]</f>
        <v>0</v>
      </c>
      <c r="K146">
        <f>+Casos_PN_CORR[[#This Row],[43905]]-Casos_PN_CORR[[#This Row],[43904]]</f>
        <v>0</v>
      </c>
      <c r="L146">
        <f>+Casos_PN_CORR[[#This Row],[43906]]-Casos_PN_CORR[[#This Row],[43905]]</f>
        <v>0</v>
      </c>
      <c r="M146">
        <f>+Casos_PN_CORR[[#This Row],[43907]]-Casos_PN_CORR[[#This Row],[43906]]</f>
        <v>0</v>
      </c>
      <c r="N146">
        <f>+Casos_PN_CORR[[#This Row],[43908]]-Casos_PN_CORR[[#This Row],[43907]]</f>
        <v>0</v>
      </c>
      <c r="O146">
        <f>+Casos_PN_CORR[[#This Row],[43909]]-Casos_PN_CORR[[#This Row],[43908]]</f>
        <v>0</v>
      </c>
      <c r="P146">
        <f>+Casos_PN_CORR[[#This Row],[43910]]-Casos_PN_CORR[[#This Row],[43909]]</f>
        <v>0</v>
      </c>
      <c r="Q146">
        <f>+Casos_PN_CORR[[#This Row],[43911]]-Casos_PN_CORR[[#This Row],[43910]]</f>
        <v>0</v>
      </c>
      <c r="R146">
        <f>+Casos_PN_CORR[[#This Row],[43912]]-Casos_PN_CORR[[#This Row],[43911]]</f>
        <v>0</v>
      </c>
      <c r="S146">
        <f>+Casos_PN_CORR[[#This Row],[43913]]-Casos_PN_CORR[[#This Row],[43912]]</f>
        <v>0</v>
      </c>
      <c r="T146">
        <f>+Casos_PN_CORR[[#This Row],[43914]]-Casos_PN_CORR[[#This Row],[43913]]</f>
        <v>0</v>
      </c>
      <c r="U146">
        <f>+Casos_PN_CORR[[#This Row],[43915]]-Casos_PN_CORR[[#This Row],[43914]]</f>
        <v>0</v>
      </c>
      <c r="V146">
        <f>+Casos_PN_CORR[[#This Row],[43916]]-Casos_PN_CORR[[#This Row],[43915]]</f>
        <v>0</v>
      </c>
      <c r="W146">
        <f>+Casos_PN_CORR[[#This Row],[43917]]-Casos_PN_CORR[[#This Row],[43916]]</f>
        <v>0</v>
      </c>
      <c r="X146">
        <f>+Casos_PN_CORR[[#This Row],[43918]]-Casos_PN_CORR[[#This Row],[43917]]</f>
        <v>0</v>
      </c>
      <c r="Y146">
        <f>+Casos_PN_CORR[[#This Row],[43919]]-Casos_PN_CORR[[#This Row],[43918]]</f>
        <v>0</v>
      </c>
      <c r="Z146">
        <f>+Casos_PN_CORR[[#This Row],[43920]]-Casos_PN_CORR[[#This Row],[43919]]</f>
        <v>0</v>
      </c>
      <c r="AA146">
        <f>+Casos_PN_CORR[[#This Row],[43921]]-Casos_PN_CORR[[#This Row],[43920]]</f>
        <v>0</v>
      </c>
      <c r="AB146">
        <f>+Casos_PN_CORR[[#This Row],[43922]]-Casos_PN_CORR[[#This Row],[43921]]</f>
        <v>0</v>
      </c>
      <c r="AC146">
        <f>+Casos_PN_CORR[[#This Row],[43923]]-Casos_PN_CORR[[#This Row],[43922]]</f>
        <v>0</v>
      </c>
      <c r="AD146">
        <f>+Casos_PN_CORR[[#This Row],[43924]]-Casos_PN_CORR[[#This Row],[43923]]</f>
        <v>0</v>
      </c>
      <c r="AE146">
        <f>+Casos_PN_CORR[[#This Row],[43925]]-Casos_PN_CORR[[#This Row],[43924]]</f>
        <v>0</v>
      </c>
      <c r="AF146">
        <f>+Casos_PN_CORR[[#This Row],[43926]]-Casos_PN_CORR[[#This Row],[43925]]</f>
        <v>0</v>
      </c>
      <c r="AG146">
        <f>+Casos_PN_CORR[[#This Row],[43927]]-Casos_PN_CORR[[#This Row],[43926]]</f>
        <v>0</v>
      </c>
      <c r="AH146">
        <f>+Casos_PN_CORR[[#This Row],[43928]]-Casos_PN_CORR[[#This Row],[43927]]</f>
        <v>0</v>
      </c>
      <c r="AI146">
        <f>+Casos_PN_CORR[[#This Row],[43929]]-Casos_PN_CORR[[#This Row],[43928]]</f>
        <v>0</v>
      </c>
      <c r="AJ146">
        <f>+Casos_PN_CORR[[#This Row],[43930]]-Casos_PN_CORR[[#This Row],[43929]]</f>
        <v>0</v>
      </c>
      <c r="AK146">
        <f>+Casos_PN_CORR[[#This Row],[43931]]-Casos_PN_CORR[[#This Row],[43930]]</f>
        <v>0</v>
      </c>
      <c r="AL146">
        <f>+Casos_PN_CORR[[#This Row],[43932]]-Casos_PN_CORR[[#This Row],[43931]]</f>
        <v>0</v>
      </c>
      <c r="AM146">
        <f>+Casos_PN_CORR[[#This Row],[43933]]-Casos_PN_CORR[[#This Row],[43932]]</f>
        <v>0</v>
      </c>
      <c r="AN146">
        <f>+Casos_PN_CORR[[#This Row],[43934]]-Casos_PN_CORR[[#This Row],[43933]]</f>
        <v>0</v>
      </c>
      <c r="AO146">
        <f>+Casos_PN_CORR[[#This Row],[43935]]-Casos_PN_CORR[[#This Row],[43934]]</f>
        <v>0</v>
      </c>
      <c r="AP146">
        <f>+Casos_PN_CORR[[#This Row],[43936]]-Casos_PN_CORR[[#This Row],[43935]]</f>
        <v>0</v>
      </c>
      <c r="AQ146">
        <f>+Casos_PN_CORR[[#This Row],[43937]]-Casos_PN_CORR[[#This Row],[43936]]</f>
        <v>0</v>
      </c>
      <c r="AR146">
        <f>+Casos_PN_CORR[[#This Row],[43938]]-Casos_PN_CORR[[#This Row],[43937]]</f>
        <v>0</v>
      </c>
      <c r="AS146">
        <f>+Casos_PN_CORR[[#This Row],[43939]]-Casos_PN_CORR[[#This Row],[43938]]</f>
        <v>0</v>
      </c>
      <c r="AT146">
        <f>+Casos_PN_CORR[[#This Row],[43940]]-Casos_PN_CORR[[#This Row],[43939]]</f>
        <v>0</v>
      </c>
      <c r="AU146">
        <f>+Casos_PN_CORR[[#This Row],[43941]]-Casos_PN_CORR[[#This Row],[43940]]</f>
        <v>0</v>
      </c>
      <c r="AV146">
        <f>+Casos_PN_CORR[[#This Row],[43942]]-Casos_PN_CORR[[#This Row],[43941]]</f>
        <v>0</v>
      </c>
      <c r="AW146">
        <f>+Casos_PN_CORR[[#This Row],[43943]]-Casos_PN_CORR[[#This Row],[43942]]</f>
        <v>0</v>
      </c>
      <c r="AX146">
        <f>+Casos_PN_CORR[[#This Row],[43944]]-Casos_PN_CORR[[#This Row],[43943]]</f>
        <v>0</v>
      </c>
      <c r="AY146">
        <f>+Casos_PN_CORR[[#This Row],[43945]]-Casos_PN_CORR[[#This Row],[43944]]</f>
        <v>0</v>
      </c>
      <c r="AZ146">
        <f>+Casos_PN_CORR[[#This Row],[43946]]-Casos_PN_CORR[[#This Row],[43945]]</f>
        <v>0</v>
      </c>
      <c r="BA146">
        <f>+Casos_PN_CORR[[#This Row],[43947]]-Casos_PN_CORR[[#This Row],[43946]]</f>
        <v>0</v>
      </c>
      <c r="BB146">
        <f>+Casos_PN_CORR[[#This Row],[43948]]-Casos_PN_CORR[[#This Row],[43947]]</f>
        <v>0</v>
      </c>
      <c r="BC146">
        <f>+Casos_PN_CORR[[#This Row],[43949]]-Casos_PN_CORR[[#This Row],[43948]]</f>
        <v>0</v>
      </c>
      <c r="BD146">
        <f>+Casos_PN_CORR[[#This Row],[43950]]-Casos_PN_CORR[[#This Row],[43949]]</f>
        <v>0</v>
      </c>
      <c r="BE146">
        <f>+Casos_PN_CORR[[#This Row],[43951]]-Casos_PN_CORR[[#This Row],[43950]]</f>
        <v>0</v>
      </c>
      <c r="BF146">
        <f>+Casos_PN_CORR[[#This Row],[43952]]-Casos_PN_CORR[[#This Row],[43951]]</f>
        <v>0</v>
      </c>
      <c r="BG146">
        <f>+Casos_PN_CORR[[#This Row],[43953]]-Casos_PN_CORR[[#This Row],[43952]]</f>
        <v>0</v>
      </c>
      <c r="BH146">
        <f>+Casos_PN_CORR[[#This Row],[43954]]-Casos_PN_CORR[[#This Row],[43953]]</f>
        <v>0</v>
      </c>
      <c r="BI146">
        <f>+Casos_PN_CORR[[#This Row],[43955]]-Casos_PN_CORR[[#This Row],[43954]]</f>
        <v>0</v>
      </c>
      <c r="BJ146">
        <f>+Casos_PN_CORR[[#This Row],[43956]]-Casos_PN_CORR[[#This Row],[43955]]</f>
        <v>0</v>
      </c>
      <c r="BK146">
        <f>+Casos_PN_CORR[[#This Row],[43957]]-Casos_PN_CORR[[#This Row],[43956]]</f>
        <v>0</v>
      </c>
      <c r="BL146">
        <f>+Casos_PN_CORR[[#This Row],[43958]]-Casos_PN_CORR[[#This Row],[43957]]</f>
        <v>0</v>
      </c>
      <c r="BM146">
        <f>+Casos_PN_CORR[[#This Row],[43959]]-Casos_PN_CORR[[#This Row],[43958]]</f>
        <v>0</v>
      </c>
      <c r="BN146">
        <f>+Casos_PN_CORR[[#This Row],[43960]]-Casos_PN_CORR[[#This Row],[43959]]</f>
        <v>0</v>
      </c>
      <c r="BO146">
        <f>+Casos_PN_CORR[[#This Row],[43961]]-Casos_PN_CORR[[#This Row],[43960]]</f>
        <v>0</v>
      </c>
      <c r="BP146">
        <f>+Casos_PN_CORR[[#This Row],[43962]]-Casos_PN_CORR[[#This Row],[43961]]</f>
        <v>0</v>
      </c>
      <c r="BQ146">
        <f>+Casos_PN_CORR[[#This Row],[43963]]-Casos_PN_CORR[[#This Row],[43962]]</f>
        <v>0</v>
      </c>
      <c r="BR146">
        <f>+Casos_PN_CORR[[#This Row],[43964]]-Casos_PN_CORR[[#This Row],[43963]]</f>
        <v>0</v>
      </c>
      <c r="BS146">
        <f>+Casos_PN_CORR[[#This Row],[43965]]-Casos_PN_CORR[[#This Row],[43964]]</f>
        <v>0</v>
      </c>
      <c r="BT146">
        <f>+Casos_PN_CORR[[#This Row],[43966]]-Casos_PN_CORR[[#This Row],[43965]]</f>
        <v>0</v>
      </c>
      <c r="BU146">
        <f>+Casos_PN_CORR[[#This Row],[43967]]-Casos_PN_CORR[[#This Row],[43966]]</f>
        <v>0</v>
      </c>
      <c r="BV146">
        <f>+Casos_PN_CORR[[#This Row],[43968]]-Casos_PN_CORR[[#This Row],[43967]]</f>
        <v>0</v>
      </c>
      <c r="BW146">
        <f>+Casos_PN_CORR[[#This Row],[43969]]-Casos_PN_CORR[[#This Row],[43968]]</f>
        <v>0</v>
      </c>
      <c r="BX146">
        <f>+Casos_PN_CORR[[#This Row],[43970]]-Casos_PN_CORR[[#This Row],[43969]]</f>
        <v>0</v>
      </c>
      <c r="BY146">
        <f>+Casos_PN_CORR[[#This Row],[43971]]-Casos_PN_CORR[[#This Row],[43970]]</f>
        <v>0</v>
      </c>
      <c r="BZ146">
        <f>+Casos_PN_CORR[[#This Row],[43972]]-Casos_PN_CORR[[#This Row],[43971]]</f>
        <v>0</v>
      </c>
      <c r="CA146">
        <f>+Casos_PN_CORR[[#This Row],[43973]]-Casos_PN_CORR[[#This Row],[43972]]</f>
        <v>0</v>
      </c>
      <c r="CB146">
        <f>+Casos_PN_CORR[[#This Row],[43974]]-Casos_PN_CORR[[#This Row],[43973]]</f>
        <v>0</v>
      </c>
      <c r="CC146">
        <f>+Casos_PN_CORR[[#This Row],[43975]]-Casos_PN_CORR[[#This Row],[43974]]</f>
        <v>0</v>
      </c>
      <c r="CD146">
        <f>+Casos_PN_CORR[[#This Row],[43976]]-Casos_PN_CORR[[#This Row],[43975]]</f>
        <v>0</v>
      </c>
      <c r="CE146">
        <f>+Casos_PN_CORR[[#This Row],[43977]]-Casos_PN_CORR[[#This Row],[43976]]</f>
        <v>0</v>
      </c>
      <c r="CF146">
        <f>+Casos_PN_CORR[[#This Row],[43978]]-Casos_PN_CORR[[#This Row],[43977]]</f>
        <v>0</v>
      </c>
      <c r="CG146">
        <f>+Casos_PN_CORR[[#This Row],[43979]]-Casos_PN_CORR[[#This Row],[43978]]</f>
        <v>0</v>
      </c>
      <c r="CH146">
        <f>+Casos_PN_CORR[[#This Row],[43980]]-Casos_PN_CORR[[#This Row],[43979]]</f>
        <v>0</v>
      </c>
      <c r="CI146">
        <f>+Casos_PN_CORR[[#This Row],[43981]]-Casos_PN_CORR[[#This Row],[43980]]</f>
        <v>0</v>
      </c>
      <c r="CJ146">
        <f>+Casos_PN_CORR[[#This Row],[43982]]-Casos_PN_CORR[[#This Row],[43981]]</f>
        <v>0</v>
      </c>
      <c r="CK146">
        <f>+Casos_PN_CORR[[#This Row],[43983]]-Casos_PN_CORR[[#This Row],[43982]]</f>
        <v>0</v>
      </c>
      <c r="CL146">
        <f>+Casos_PN_CORR[[#This Row],[43984]]-Casos_PN_CORR[[#This Row],[43983]]</f>
        <v>0</v>
      </c>
      <c r="CM146">
        <f>+Casos_PN_CORR[[#This Row],[43985]]-Casos_PN_CORR[[#This Row],[43984]]</f>
        <v>0</v>
      </c>
      <c r="CN146">
        <f>+Casos_PN_CORR[[#This Row],[43986]]-Casos_PN_CORR[[#This Row],[43985]]</f>
        <v>0</v>
      </c>
      <c r="CO146">
        <f>+Casos_PN_CORR[[#This Row],[43987]]-Casos_PN_CORR[[#This Row],[43986]]</f>
        <v>2</v>
      </c>
      <c r="CP146">
        <f>+Casos_PN_CORR[[#This Row],[43988]]-Casos_PN_CORR[[#This Row],[43987]]</f>
        <v>0</v>
      </c>
      <c r="CQ146">
        <f>+Casos_PN_CORR[[#This Row],[43989]]-Casos_PN_CORR[[#This Row],[43988]]</f>
        <v>-1</v>
      </c>
      <c r="CR146">
        <f>+Casos_PN_CORR[[#This Row],[43990]]-Casos_PN_CORR[[#This Row],[43989]]</f>
        <v>0</v>
      </c>
      <c r="CS146">
        <f>+Casos_PN_CORR[[#This Row],[43991]]-Casos_PN_CORR[[#This Row],[43990]]</f>
        <v>2</v>
      </c>
      <c r="CT146">
        <f>+Casos_PN_CORR[[#This Row],[43992]]-Casos_PN_CORR[[#This Row],[43991]]</f>
        <v>0</v>
      </c>
      <c r="CU146">
        <f>+Casos_PN_CORR[[#This Row],[43993]]-Casos_PN_CORR[[#This Row],[43992]]</f>
        <v>3</v>
      </c>
    </row>
    <row r="147" spans="1:99" x14ac:dyDescent="0.3">
      <c r="A147">
        <v>70404</v>
      </c>
      <c r="B147" s="2" t="s">
        <v>268</v>
      </c>
      <c r="C147" s="2" t="s">
        <v>328</v>
      </c>
      <c r="D147" s="2" t="s">
        <v>389</v>
      </c>
      <c r="E147" s="4">
        <f t="shared" si="2"/>
        <v>5</v>
      </c>
      <c r="F147">
        <f>+Casos_PN_CORR[[#This Row],[43900]]</f>
        <v>0</v>
      </c>
      <c r="G147">
        <f>+Casos_PN_CORR[[#This Row],[43901]]-Casos_PN_CORR[[#This Row],[43900]]</f>
        <v>0</v>
      </c>
      <c r="H147">
        <f>+Casos_PN_CORR[[#This Row],[43902]]-Casos_PN_CORR[[#This Row],[43901]]</f>
        <v>0</v>
      </c>
      <c r="I147">
        <f>+Casos_PN_CORR[[#This Row],[43903]]-Casos_PN_CORR[[#This Row],[43902]]</f>
        <v>0</v>
      </c>
      <c r="J147">
        <f>+Casos_PN_CORR[[#This Row],[43904]]-Casos_PN_CORR[[#This Row],[43903]]</f>
        <v>0</v>
      </c>
      <c r="K147">
        <f>+Casos_PN_CORR[[#This Row],[43905]]-Casos_PN_CORR[[#This Row],[43904]]</f>
        <v>0</v>
      </c>
      <c r="L147">
        <f>+Casos_PN_CORR[[#This Row],[43906]]-Casos_PN_CORR[[#This Row],[43905]]</f>
        <v>0</v>
      </c>
      <c r="M147">
        <f>+Casos_PN_CORR[[#This Row],[43907]]-Casos_PN_CORR[[#This Row],[43906]]</f>
        <v>0</v>
      </c>
      <c r="N147">
        <f>+Casos_PN_CORR[[#This Row],[43908]]-Casos_PN_CORR[[#This Row],[43907]]</f>
        <v>0</v>
      </c>
      <c r="O147">
        <f>+Casos_PN_CORR[[#This Row],[43909]]-Casos_PN_CORR[[#This Row],[43908]]</f>
        <v>0</v>
      </c>
      <c r="P147">
        <f>+Casos_PN_CORR[[#This Row],[43910]]-Casos_PN_CORR[[#This Row],[43909]]</f>
        <v>0</v>
      </c>
      <c r="Q147">
        <f>+Casos_PN_CORR[[#This Row],[43911]]-Casos_PN_CORR[[#This Row],[43910]]</f>
        <v>0</v>
      </c>
      <c r="R147">
        <f>+Casos_PN_CORR[[#This Row],[43912]]-Casos_PN_CORR[[#This Row],[43911]]</f>
        <v>0</v>
      </c>
      <c r="S147">
        <f>+Casos_PN_CORR[[#This Row],[43913]]-Casos_PN_CORR[[#This Row],[43912]]</f>
        <v>0</v>
      </c>
      <c r="T147">
        <f>+Casos_PN_CORR[[#This Row],[43914]]-Casos_PN_CORR[[#This Row],[43913]]</f>
        <v>0</v>
      </c>
      <c r="U147">
        <f>+Casos_PN_CORR[[#This Row],[43915]]-Casos_PN_CORR[[#This Row],[43914]]</f>
        <v>0</v>
      </c>
      <c r="V147">
        <f>+Casos_PN_CORR[[#This Row],[43916]]-Casos_PN_CORR[[#This Row],[43915]]</f>
        <v>0</v>
      </c>
      <c r="W147">
        <f>+Casos_PN_CORR[[#This Row],[43917]]-Casos_PN_CORR[[#This Row],[43916]]</f>
        <v>0</v>
      </c>
      <c r="X147">
        <f>+Casos_PN_CORR[[#This Row],[43918]]-Casos_PN_CORR[[#This Row],[43917]]</f>
        <v>0</v>
      </c>
      <c r="Y147">
        <f>+Casos_PN_CORR[[#This Row],[43919]]-Casos_PN_CORR[[#This Row],[43918]]</f>
        <v>0</v>
      </c>
      <c r="Z147">
        <f>+Casos_PN_CORR[[#This Row],[43920]]-Casos_PN_CORR[[#This Row],[43919]]</f>
        <v>0</v>
      </c>
      <c r="AA147">
        <f>+Casos_PN_CORR[[#This Row],[43921]]-Casos_PN_CORR[[#This Row],[43920]]</f>
        <v>0</v>
      </c>
      <c r="AB147">
        <f>+Casos_PN_CORR[[#This Row],[43922]]-Casos_PN_CORR[[#This Row],[43921]]</f>
        <v>0</v>
      </c>
      <c r="AC147">
        <f>+Casos_PN_CORR[[#This Row],[43923]]-Casos_PN_CORR[[#This Row],[43922]]</f>
        <v>0</v>
      </c>
      <c r="AD147">
        <f>+Casos_PN_CORR[[#This Row],[43924]]-Casos_PN_CORR[[#This Row],[43923]]</f>
        <v>0</v>
      </c>
      <c r="AE147">
        <f>+Casos_PN_CORR[[#This Row],[43925]]-Casos_PN_CORR[[#This Row],[43924]]</f>
        <v>0</v>
      </c>
      <c r="AF147">
        <f>+Casos_PN_CORR[[#This Row],[43926]]-Casos_PN_CORR[[#This Row],[43925]]</f>
        <v>0</v>
      </c>
      <c r="AG147">
        <f>+Casos_PN_CORR[[#This Row],[43927]]-Casos_PN_CORR[[#This Row],[43926]]</f>
        <v>0</v>
      </c>
      <c r="AH147">
        <f>+Casos_PN_CORR[[#This Row],[43928]]-Casos_PN_CORR[[#This Row],[43927]]</f>
        <v>0</v>
      </c>
      <c r="AI147">
        <f>+Casos_PN_CORR[[#This Row],[43929]]-Casos_PN_CORR[[#This Row],[43928]]</f>
        <v>0</v>
      </c>
      <c r="AJ147">
        <f>+Casos_PN_CORR[[#This Row],[43930]]-Casos_PN_CORR[[#This Row],[43929]]</f>
        <v>0</v>
      </c>
      <c r="AK147">
        <f>+Casos_PN_CORR[[#This Row],[43931]]-Casos_PN_CORR[[#This Row],[43930]]</f>
        <v>0</v>
      </c>
      <c r="AL147">
        <f>+Casos_PN_CORR[[#This Row],[43932]]-Casos_PN_CORR[[#This Row],[43931]]</f>
        <v>0</v>
      </c>
      <c r="AM147">
        <f>+Casos_PN_CORR[[#This Row],[43933]]-Casos_PN_CORR[[#This Row],[43932]]</f>
        <v>0</v>
      </c>
      <c r="AN147">
        <f>+Casos_PN_CORR[[#This Row],[43934]]-Casos_PN_CORR[[#This Row],[43933]]</f>
        <v>0</v>
      </c>
      <c r="AO147">
        <f>+Casos_PN_CORR[[#This Row],[43935]]-Casos_PN_CORR[[#This Row],[43934]]</f>
        <v>0</v>
      </c>
      <c r="AP147">
        <f>+Casos_PN_CORR[[#This Row],[43936]]-Casos_PN_CORR[[#This Row],[43935]]</f>
        <v>0</v>
      </c>
      <c r="AQ147">
        <f>+Casos_PN_CORR[[#This Row],[43937]]-Casos_PN_CORR[[#This Row],[43936]]</f>
        <v>0</v>
      </c>
      <c r="AR147">
        <f>+Casos_PN_CORR[[#This Row],[43938]]-Casos_PN_CORR[[#This Row],[43937]]</f>
        <v>0</v>
      </c>
      <c r="AS147">
        <f>+Casos_PN_CORR[[#This Row],[43939]]-Casos_PN_CORR[[#This Row],[43938]]</f>
        <v>0</v>
      </c>
      <c r="AT147">
        <f>+Casos_PN_CORR[[#This Row],[43940]]-Casos_PN_CORR[[#This Row],[43939]]</f>
        <v>0</v>
      </c>
      <c r="AU147">
        <f>+Casos_PN_CORR[[#This Row],[43941]]-Casos_PN_CORR[[#This Row],[43940]]</f>
        <v>0</v>
      </c>
      <c r="AV147">
        <f>+Casos_PN_CORR[[#This Row],[43942]]-Casos_PN_CORR[[#This Row],[43941]]</f>
        <v>0</v>
      </c>
      <c r="AW147">
        <f>+Casos_PN_CORR[[#This Row],[43943]]-Casos_PN_CORR[[#This Row],[43942]]</f>
        <v>0</v>
      </c>
      <c r="AX147">
        <f>+Casos_PN_CORR[[#This Row],[43944]]-Casos_PN_CORR[[#This Row],[43943]]</f>
        <v>0</v>
      </c>
      <c r="AY147">
        <f>+Casos_PN_CORR[[#This Row],[43945]]-Casos_PN_CORR[[#This Row],[43944]]</f>
        <v>0</v>
      </c>
      <c r="AZ147">
        <f>+Casos_PN_CORR[[#This Row],[43946]]-Casos_PN_CORR[[#This Row],[43945]]</f>
        <v>0</v>
      </c>
      <c r="BA147">
        <f>+Casos_PN_CORR[[#This Row],[43947]]-Casos_PN_CORR[[#This Row],[43946]]</f>
        <v>0</v>
      </c>
      <c r="BB147">
        <f>+Casos_PN_CORR[[#This Row],[43948]]-Casos_PN_CORR[[#This Row],[43947]]</f>
        <v>0</v>
      </c>
      <c r="BC147">
        <f>+Casos_PN_CORR[[#This Row],[43949]]-Casos_PN_CORR[[#This Row],[43948]]</f>
        <v>0</v>
      </c>
      <c r="BD147">
        <f>+Casos_PN_CORR[[#This Row],[43950]]-Casos_PN_CORR[[#This Row],[43949]]</f>
        <v>0</v>
      </c>
      <c r="BE147">
        <f>+Casos_PN_CORR[[#This Row],[43951]]-Casos_PN_CORR[[#This Row],[43950]]</f>
        <v>0</v>
      </c>
      <c r="BF147">
        <f>+Casos_PN_CORR[[#This Row],[43952]]-Casos_PN_CORR[[#This Row],[43951]]</f>
        <v>0</v>
      </c>
      <c r="BG147">
        <f>+Casos_PN_CORR[[#This Row],[43953]]-Casos_PN_CORR[[#This Row],[43952]]</f>
        <v>0</v>
      </c>
      <c r="BH147">
        <f>+Casos_PN_CORR[[#This Row],[43954]]-Casos_PN_CORR[[#This Row],[43953]]</f>
        <v>0</v>
      </c>
      <c r="BI147">
        <f>+Casos_PN_CORR[[#This Row],[43955]]-Casos_PN_CORR[[#This Row],[43954]]</f>
        <v>0</v>
      </c>
      <c r="BJ147">
        <f>+Casos_PN_CORR[[#This Row],[43956]]-Casos_PN_CORR[[#This Row],[43955]]</f>
        <v>0</v>
      </c>
      <c r="BK147">
        <f>+Casos_PN_CORR[[#This Row],[43957]]-Casos_PN_CORR[[#This Row],[43956]]</f>
        <v>0</v>
      </c>
      <c r="BL147">
        <f>+Casos_PN_CORR[[#This Row],[43958]]-Casos_PN_CORR[[#This Row],[43957]]</f>
        <v>0</v>
      </c>
      <c r="BM147">
        <f>+Casos_PN_CORR[[#This Row],[43959]]-Casos_PN_CORR[[#This Row],[43958]]</f>
        <v>0</v>
      </c>
      <c r="BN147">
        <f>+Casos_PN_CORR[[#This Row],[43960]]-Casos_PN_CORR[[#This Row],[43959]]</f>
        <v>0</v>
      </c>
      <c r="BO147">
        <f>+Casos_PN_CORR[[#This Row],[43961]]-Casos_PN_CORR[[#This Row],[43960]]</f>
        <v>0</v>
      </c>
      <c r="BP147">
        <f>+Casos_PN_CORR[[#This Row],[43962]]-Casos_PN_CORR[[#This Row],[43961]]</f>
        <v>0</v>
      </c>
      <c r="BQ147">
        <f>+Casos_PN_CORR[[#This Row],[43963]]-Casos_PN_CORR[[#This Row],[43962]]</f>
        <v>0</v>
      </c>
      <c r="BR147">
        <f>+Casos_PN_CORR[[#This Row],[43964]]-Casos_PN_CORR[[#This Row],[43963]]</f>
        <v>0</v>
      </c>
      <c r="BS147">
        <f>+Casos_PN_CORR[[#This Row],[43965]]-Casos_PN_CORR[[#This Row],[43964]]</f>
        <v>0</v>
      </c>
      <c r="BT147">
        <f>+Casos_PN_CORR[[#This Row],[43966]]-Casos_PN_CORR[[#This Row],[43965]]</f>
        <v>0</v>
      </c>
      <c r="BU147">
        <f>+Casos_PN_CORR[[#This Row],[43967]]-Casos_PN_CORR[[#This Row],[43966]]</f>
        <v>0</v>
      </c>
      <c r="BV147">
        <f>+Casos_PN_CORR[[#This Row],[43968]]-Casos_PN_CORR[[#This Row],[43967]]</f>
        <v>0</v>
      </c>
      <c r="BW147">
        <f>+Casos_PN_CORR[[#This Row],[43969]]-Casos_PN_CORR[[#This Row],[43968]]</f>
        <v>0</v>
      </c>
      <c r="BX147">
        <f>+Casos_PN_CORR[[#This Row],[43970]]-Casos_PN_CORR[[#This Row],[43969]]</f>
        <v>0</v>
      </c>
      <c r="BY147">
        <f>+Casos_PN_CORR[[#This Row],[43971]]-Casos_PN_CORR[[#This Row],[43970]]</f>
        <v>0</v>
      </c>
      <c r="BZ147">
        <f>+Casos_PN_CORR[[#This Row],[43972]]-Casos_PN_CORR[[#This Row],[43971]]</f>
        <v>0</v>
      </c>
      <c r="CA147">
        <f>+Casos_PN_CORR[[#This Row],[43973]]-Casos_PN_CORR[[#This Row],[43972]]</f>
        <v>0</v>
      </c>
      <c r="CB147">
        <f>+Casos_PN_CORR[[#This Row],[43974]]-Casos_PN_CORR[[#This Row],[43973]]</f>
        <v>0</v>
      </c>
      <c r="CC147">
        <f>+Casos_PN_CORR[[#This Row],[43975]]-Casos_PN_CORR[[#This Row],[43974]]</f>
        <v>0</v>
      </c>
      <c r="CD147">
        <f>+Casos_PN_CORR[[#This Row],[43976]]-Casos_PN_CORR[[#This Row],[43975]]</f>
        <v>0</v>
      </c>
      <c r="CE147">
        <f>+Casos_PN_CORR[[#This Row],[43977]]-Casos_PN_CORR[[#This Row],[43976]]</f>
        <v>0</v>
      </c>
      <c r="CF147">
        <f>+Casos_PN_CORR[[#This Row],[43978]]-Casos_PN_CORR[[#This Row],[43977]]</f>
        <v>0</v>
      </c>
      <c r="CG147">
        <f>+Casos_PN_CORR[[#This Row],[43979]]-Casos_PN_CORR[[#This Row],[43978]]</f>
        <v>0</v>
      </c>
      <c r="CH147">
        <f>+Casos_PN_CORR[[#This Row],[43980]]-Casos_PN_CORR[[#This Row],[43979]]</f>
        <v>0</v>
      </c>
      <c r="CI147">
        <f>+Casos_PN_CORR[[#This Row],[43981]]-Casos_PN_CORR[[#This Row],[43980]]</f>
        <v>0</v>
      </c>
      <c r="CJ147">
        <f>+Casos_PN_CORR[[#This Row],[43982]]-Casos_PN_CORR[[#This Row],[43981]]</f>
        <v>0</v>
      </c>
      <c r="CK147">
        <f>+Casos_PN_CORR[[#This Row],[43983]]-Casos_PN_CORR[[#This Row],[43982]]</f>
        <v>0</v>
      </c>
      <c r="CL147">
        <f>+Casos_PN_CORR[[#This Row],[43984]]-Casos_PN_CORR[[#This Row],[43983]]</f>
        <v>0</v>
      </c>
      <c r="CM147">
        <f>+Casos_PN_CORR[[#This Row],[43985]]-Casos_PN_CORR[[#This Row],[43984]]</f>
        <v>0</v>
      </c>
      <c r="CN147">
        <f>+Casos_PN_CORR[[#This Row],[43986]]-Casos_PN_CORR[[#This Row],[43985]]</f>
        <v>0</v>
      </c>
      <c r="CO147">
        <f>+Casos_PN_CORR[[#This Row],[43987]]-Casos_PN_CORR[[#This Row],[43986]]</f>
        <v>5</v>
      </c>
      <c r="CP147">
        <f>+Casos_PN_CORR[[#This Row],[43988]]-Casos_PN_CORR[[#This Row],[43987]]</f>
        <v>0</v>
      </c>
      <c r="CQ147">
        <f>+Casos_PN_CORR[[#This Row],[43989]]-Casos_PN_CORR[[#This Row],[43988]]</f>
        <v>0</v>
      </c>
      <c r="CR147">
        <f>+Casos_PN_CORR[[#This Row],[43990]]-Casos_PN_CORR[[#This Row],[43989]]</f>
        <v>0</v>
      </c>
      <c r="CS147">
        <f>+Casos_PN_CORR[[#This Row],[43991]]-Casos_PN_CORR[[#This Row],[43990]]</f>
        <v>0</v>
      </c>
      <c r="CT147">
        <f>+Casos_PN_CORR[[#This Row],[43992]]-Casos_PN_CORR[[#This Row],[43991]]</f>
        <v>0</v>
      </c>
      <c r="CU147">
        <f>+Casos_PN_CORR[[#This Row],[43993]]-Casos_PN_CORR[[#This Row],[43992]]</f>
        <v>0</v>
      </c>
    </row>
    <row r="148" spans="1:99" x14ac:dyDescent="0.3">
      <c r="A148">
        <v>90503</v>
      </c>
      <c r="B148" s="2" t="s">
        <v>114</v>
      </c>
      <c r="C148" s="2" t="s">
        <v>308</v>
      </c>
      <c r="D148" s="2" t="s">
        <v>389</v>
      </c>
      <c r="E148" s="4">
        <f t="shared" si="2"/>
        <v>5</v>
      </c>
      <c r="F148">
        <f>+Casos_PN_CORR[[#This Row],[43900]]</f>
        <v>0</v>
      </c>
      <c r="G148">
        <f>+Casos_PN_CORR[[#This Row],[43901]]-Casos_PN_CORR[[#This Row],[43900]]</f>
        <v>0</v>
      </c>
      <c r="H148">
        <f>+Casos_PN_CORR[[#This Row],[43902]]-Casos_PN_CORR[[#This Row],[43901]]</f>
        <v>0</v>
      </c>
      <c r="I148">
        <f>+Casos_PN_CORR[[#This Row],[43903]]-Casos_PN_CORR[[#This Row],[43902]]</f>
        <v>0</v>
      </c>
      <c r="J148">
        <f>+Casos_PN_CORR[[#This Row],[43904]]-Casos_PN_CORR[[#This Row],[43903]]</f>
        <v>0</v>
      </c>
      <c r="K148">
        <f>+Casos_PN_CORR[[#This Row],[43905]]-Casos_PN_CORR[[#This Row],[43904]]</f>
        <v>0</v>
      </c>
      <c r="L148">
        <f>+Casos_PN_CORR[[#This Row],[43906]]-Casos_PN_CORR[[#This Row],[43905]]</f>
        <v>0</v>
      </c>
      <c r="M148">
        <f>+Casos_PN_CORR[[#This Row],[43907]]-Casos_PN_CORR[[#This Row],[43906]]</f>
        <v>0</v>
      </c>
      <c r="N148">
        <f>+Casos_PN_CORR[[#This Row],[43908]]-Casos_PN_CORR[[#This Row],[43907]]</f>
        <v>0</v>
      </c>
      <c r="O148">
        <f>+Casos_PN_CORR[[#This Row],[43909]]-Casos_PN_CORR[[#This Row],[43908]]</f>
        <v>0</v>
      </c>
      <c r="P148">
        <f>+Casos_PN_CORR[[#This Row],[43910]]-Casos_PN_CORR[[#This Row],[43909]]</f>
        <v>0</v>
      </c>
      <c r="Q148">
        <f>+Casos_PN_CORR[[#This Row],[43911]]-Casos_PN_CORR[[#This Row],[43910]]</f>
        <v>0</v>
      </c>
      <c r="R148">
        <f>+Casos_PN_CORR[[#This Row],[43912]]-Casos_PN_CORR[[#This Row],[43911]]</f>
        <v>0</v>
      </c>
      <c r="S148">
        <f>+Casos_PN_CORR[[#This Row],[43913]]-Casos_PN_CORR[[#This Row],[43912]]</f>
        <v>0</v>
      </c>
      <c r="T148">
        <f>+Casos_PN_CORR[[#This Row],[43914]]-Casos_PN_CORR[[#This Row],[43913]]</f>
        <v>0</v>
      </c>
      <c r="U148">
        <f>+Casos_PN_CORR[[#This Row],[43915]]-Casos_PN_CORR[[#This Row],[43914]]</f>
        <v>0</v>
      </c>
      <c r="V148">
        <f>+Casos_PN_CORR[[#This Row],[43916]]-Casos_PN_CORR[[#This Row],[43915]]</f>
        <v>0</v>
      </c>
      <c r="W148">
        <f>+Casos_PN_CORR[[#This Row],[43917]]-Casos_PN_CORR[[#This Row],[43916]]</f>
        <v>0</v>
      </c>
      <c r="X148">
        <f>+Casos_PN_CORR[[#This Row],[43918]]-Casos_PN_CORR[[#This Row],[43917]]</f>
        <v>0</v>
      </c>
      <c r="Y148">
        <f>+Casos_PN_CORR[[#This Row],[43919]]-Casos_PN_CORR[[#This Row],[43918]]</f>
        <v>0</v>
      </c>
      <c r="Z148">
        <f>+Casos_PN_CORR[[#This Row],[43920]]-Casos_PN_CORR[[#This Row],[43919]]</f>
        <v>0</v>
      </c>
      <c r="AA148">
        <f>+Casos_PN_CORR[[#This Row],[43921]]-Casos_PN_CORR[[#This Row],[43920]]</f>
        <v>0</v>
      </c>
      <c r="AB148">
        <f>+Casos_PN_CORR[[#This Row],[43922]]-Casos_PN_CORR[[#This Row],[43921]]</f>
        <v>0</v>
      </c>
      <c r="AC148">
        <f>+Casos_PN_CORR[[#This Row],[43923]]-Casos_PN_CORR[[#This Row],[43922]]</f>
        <v>0</v>
      </c>
      <c r="AD148">
        <f>+Casos_PN_CORR[[#This Row],[43924]]-Casos_PN_CORR[[#This Row],[43923]]</f>
        <v>0</v>
      </c>
      <c r="AE148">
        <f>+Casos_PN_CORR[[#This Row],[43925]]-Casos_PN_CORR[[#This Row],[43924]]</f>
        <v>0</v>
      </c>
      <c r="AF148">
        <f>+Casos_PN_CORR[[#This Row],[43926]]-Casos_PN_CORR[[#This Row],[43925]]</f>
        <v>0</v>
      </c>
      <c r="AG148">
        <f>+Casos_PN_CORR[[#This Row],[43927]]-Casos_PN_CORR[[#This Row],[43926]]</f>
        <v>0</v>
      </c>
      <c r="AH148">
        <f>+Casos_PN_CORR[[#This Row],[43928]]-Casos_PN_CORR[[#This Row],[43927]]</f>
        <v>0</v>
      </c>
      <c r="AI148">
        <f>+Casos_PN_CORR[[#This Row],[43929]]-Casos_PN_CORR[[#This Row],[43928]]</f>
        <v>0</v>
      </c>
      <c r="AJ148">
        <f>+Casos_PN_CORR[[#This Row],[43930]]-Casos_PN_CORR[[#This Row],[43929]]</f>
        <v>0</v>
      </c>
      <c r="AK148">
        <f>+Casos_PN_CORR[[#This Row],[43931]]-Casos_PN_CORR[[#This Row],[43930]]</f>
        <v>0</v>
      </c>
      <c r="AL148">
        <f>+Casos_PN_CORR[[#This Row],[43932]]-Casos_PN_CORR[[#This Row],[43931]]</f>
        <v>0</v>
      </c>
      <c r="AM148">
        <f>+Casos_PN_CORR[[#This Row],[43933]]-Casos_PN_CORR[[#This Row],[43932]]</f>
        <v>0</v>
      </c>
      <c r="AN148">
        <f>+Casos_PN_CORR[[#This Row],[43934]]-Casos_PN_CORR[[#This Row],[43933]]</f>
        <v>0</v>
      </c>
      <c r="AO148">
        <f>+Casos_PN_CORR[[#This Row],[43935]]-Casos_PN_CORR[[#This Row],[43934]]</f>
        <v>0</v>
      </c>
      <c r="AP148">
        <f>+Casos_PN_CORR[[#This Row],[43936]]-Casos_PN_CORR[[#This Row],[43935]]</f>
        <v>0</v>
      </c>
      <c r="AQ148">
        <f>+Casos_PN_CORR[[#This Row],[43937]]-Casos_PN_CORR[[#This Row],[43936]]</f>
        <v>0</v>
      </c>
      <c r="AR148">
        <f>+Casos_PN_CORR[[#This Row],[43938]]-Casos_PN_CORR[[#This Row],[43937]]</f>
        <v>0</v>
      </c>
      <c r="AS148">
        <f>+Casos_PN_CORR[[#This Row],[43939]]-Casos_PN_CORR[[#This Row],[43938]]</f>
        <v>0</v>
      </c>
      <c r="AT148">
        <f>+Casos_PN_CORR[[#This Row],[43940]]-Casos_PN_CORR[[#This Row],[43939]]</f>
        <v>0</v>
      </c>
      <c r="AU148">
        <f>+Casos_PN_CORR[[#This Row],[43941]]-Casos_PN_CORR[[#This Row],[43940]]</f>
        <v>0</v>
      </c>
      <c r="AV148">
        <f>+Casos_PN_CORR[[#This Row],[43942]]-Casos_PN_CORR[[#This Row],[43941]]</f>
        <v>0</v>
      </c>
      <c r="AW148">
        <f>+Casos_PN_CORR[[#This Row],[43943]]-Casos_PN_CORR[[#This Row],[43942]]</f>
        <v>0</v>
      </c>
      <c r="AX148">
        <f>+Casos_PN_CORR[[#This Row],[43944]]-Casos_PN_CORR[[#This Row],[43943]]</f>
        <v>0</v>
      </c>
      <c r="AY148">
        <f>+Casos_PN_CORR[[#This Row],[43945]]-Casos_PN_CORR[[#This Row],[43944]]</f>
        <v>0</v>
      </c>
      <c r="AZ148">
        <f>+Casos_PN_CORR[[#This Row],[43946]]-Casos_PN_CORR[[#This Row],[43945]]</f>
        <v>0</v>
      </c>
      <c r="BA148">
        <f>+Casos_PN_CORR[[#This Row],[43947]]-Casos_PN_CORR[[#This Row],[43946]]</f>
        <v>0</v>
      </c>
      <c r="BB148">
        <f>+Casos_PN_CORR[[#This Row],[43948]]-Casos_PN_CORR[[#This Row],[43947]]</f>
        <v>0</v>
      </c>
      <c r="BC148">
        <f>+Casos_PN_CORR[[#This Row],[43949]]-Casos_PN_CORR[[#This Row],[43948]]</f>
        <v>0</v>
      </c>
      <c r="BD148">
        <f>+Casos_PN_CORR[[#This Row],[43950]]-Casos_PN_CORR[[#This Row],[43949]]</f>
        <v>0</v>
      </c>
      <c r="BE148">
        <f>+Casos_PN_CORR[[#This Row],[43951]]-Casos_PN_CORR[[#This Row],[43950]]</f>
        <v>0</v>
      </c>
      <c r="BF148">
        <f>+Casos_PN_CORR[[#This Row],[43952]]-Casos_PN_CORR[[#This Row],[43951]]</f>
        <v>0</v>
      </c>
      <c r="BG148">
        <f>+Casos_PN_CORR[[#This Row],[43953]]-Casos_PN_CORR[[#This Row],[43952]]</f>
        <v>0</v>
      </c>
      <c r="BH148">
        <f>+Casos_PN_CORR[[#This Row],[43954]]-Casos_PN_CORR[[#This Row],[43953]]</f>
        <v>0</v>
      </c>
      <c r="BI148">
        <f>+Casos_PN_CORR[[#This Row],[43955]]-Casos_PN_CORR[[#This Row],[43954]]</f>
        <v>0</v>
      </c>
      <c r="BJ148">
        <f>+Casos_PN_CORR[[#This Row],[43956]]-Casos_PN_CORR[[#This Row],[43955]]</f>
        <v>0</v>
      </c>
      <c r="BK148">
        <f>+Casos_PN_CORR[[#This Row],[43957]]-Casos_PN_CORR[[#This Row],[43956]]</f>
        <v>0</v>
      </c>
      <c r="BL148">
        <f>+Casos_PN_CORR[[#This Row],[43958]]-Casos_PN_CORR[[#This Row],[43957]]</f>
        <v>0</v>
      </c>
      <c r="BM148">
        <f>+Casos_PN_CORR[[#This Row],[43959]]-Casos_PN_CORR[[#This Row],[43958]]</f>
        <v>0</v>
      </c>
      <c r="BN148">
        <f>+Casos_PN_CORR[[#This Row],[43960]]-Casos_PN_CORR[[#This Row],[43959]]</f>
        <v>0</v>
      </c>
      <c r="BO148">
        <f>+Casos_PN_CORR[[#This Row],[43961]]-Casos_PN_CORR[[#This Row],[43960]]</f>
        <v>0</v>
      </c>
      <c r="BP148">
        <f>+Casos_PN_CORR[[#This Row],[43962]]-Casos_PN_CORR[[#This Row],[43961]]</f>
        <v>0</v>
      </c>
      <c r="BQ148">
        <f>+Casos_PN_CORR[[#This Row],[43963]]-Casos_PN_CORR[[#This Row],[43962]]</f>
        <v>0</v>
      </c>
      <c r="BR148">
        <f>+Casos_PN_CORR[[#This Row],[43964]]-Casos_PN_CORR[[#This Row],[43963]]</f>
        <v>0</v>
      </c>
      <c r="BS148">
        <f>+Casos_PN_CORR[[#This Row],[43965]]-Casos_PN_CORR[[#This Row],[43964]]</f>
        <v>0</v>
      </c>
      <c r="BT148">
        <f>+Casos_PN_CORR[[#This Row],[43966]]-Casos_PN_CORR[[#This Row],[43965]]</f>
        <v>0</v>
      </c>
      <c r="BU148">
        <f>+Casos_PN_CORR[[#This Row],[43967]]-Casos_PN_CORR[[#This Row],[43966]]</f>
        <v>0</v>
      </c>
      <c r="BV148">
        <f>+Casos_PN_CORR[[#This Row],[43968]]-Casos_PN_CORR[[#This Row],[43967]]</f>
        <v>0</v>
      </c>
      <c r="BW148">
        <f>+Casos_PN_CORR[[#This Row],[43969]]-Casos_PN_CORR[[#This Row],[43968]]</f>
        <v>0</v>
      </c>
      <c r="BX148">
        <f>+Casos_PN_CORR[[#This Row],[43970]]-Casos_PN_CORR[[#This Row],[43969]]</f>
        <v>0</v>
      </c>
      <c r="BY148">
        <f>+Casos_PN_CORR[[#This Row],[43971]]-Casos_PN_CORR[[#This Row],[43970]]</f>
        <v>0</v>
      </c>
      <c r="BZ148">
        <f>+Casos_PN_CORR[[#This Row],[43972]]-Casos_PN_CORR[[#This Row],[43971]]</f>
        <v>0</v>
      </c>
      <c r="CA148">
        <f>+Casos_PN_CORR[[#This Row],[43973]]-Casos_PN_CORR[[#This Row],[43972]]</f>
        <v>0</v>
      </c>
      <c r="CB148">
        <f>+Casos_PN_CORR[[#This Row],[43974]]-Casos_PN_CORR[[#This Row],[43973]]</f>
        <v>0</v>
      </c>
      <c r="CC148">
        <f>+Casos_PN_CORR[[#This Row],[43975]]-Casos_PN_CORR[[#This Row],[43974]]</f>
        <v>0</v>
      </c>
      <c r="CD148">
        <f>+Casos_PN_CORR[[#This Row],[43976]]-Casos_PN_CORR[[#This Row],[43975]]</f>
        <v>0</v>
      </c>
      <c r="CE148">
        <f>+Casos_PN_CORR[[#This Row],[43977]]-Casos_PN_CORR[[#This Row],[43976]]</f>
        <v>0</v>
      </c>
      <c r="CF148">
        <f>+Casos_PN_CORR[[#This Row],[43978]]-Casos_PN_CORR[[#This Row],[43977]]</f>
        <v>0</v>
      </c>
      <c r="CG148">
        <f>+Casos_PN_CORR[[#This Row],[43979]]-Casos_PN_CORR[[#This Row],[43978]]</f>
        <v>0</v>
      </c>
      <c r="CH148">
        <f>+Casos_PN_CORR[[#This Row],[43980]]-Casos_PN_CORR[[#This Row],[43979]]</f>
        <v>0</v>
      </c>
      <c r="CI148">
        <f>+Casos_PN_CORR[[#This Row],[43981]]-Casos_PN_CORR[[#This Row],[43980]]</f>
        <v>0</v>
      </c>
      <c r="CJ148">
        <f>+Casos_PN_CORR[[#This Row],[43982]]-Casos_PN_CORR[[#This Row],[43981]]</f>
        <v>0</v>
      </c>
      <c r="CK148">
        <f>+Casos_PN_CORR[[#This Row],[43983]]-Casos_PN_CORR[[#This Row],[43982]]</f>
        <v>0</v>
      </c>
      <c r="CL148">
        <f>+Casos_PN_CORR[[#This Row],[43984]]-Casos_PN_CORR[[#This Row],[43983]]</f>
        <v>0</v>
      </c>
      <c r="CM148">
        <f>+Casos_PN_CORR[[#This Row],[43985]]-Casos_PN_CORR[[#This Row],[43984]]</f>
        <v>0</v>
      </c>
      <c r="CN148">
        <f>+Casos_PN_CORR[[#This Row],[43986]]-Casos_PN_CORR[[#This Row],[43985]]</f>
        <v>0</v>
      </c>
      <c r="CO148">
        <f>+Casos_PN_CORR[[#This Row],[43987]]-Casos_PN_CORR[[#This Row],[43986]]</f>
        <v>5</v>
      </c>
      <c r="CP148">
        <f>+Casos_PN_CORR[[#This Row],[43988]]-Casos_PN_CORR[[#This Row],[43987]]</f>
        <v>0</v>
      </c>
      <c r="CQ148">
        <f>+Casos_PN_CORR[[#This Row],[43989]]-Casos_PN_CORR[[#This Row],[43988]]</f>
        <v>0</v>
      </c>
      <c r="CR148">
        <f>+Casos_PN_CORR[[#This Row],[43990]]-Casos_PN_CORR[[#This Row],[43989]]</f>
        <v>0</v>
      </c>
      <c r="CS148">
        <f>+Casos_PN_CORR[[#This Row],[43991]]-Casos_PN_CORR[[#This Row],[43990]]</f>
        <v>0</v>
      </c>
      <c r="CT148">
        <f>+Casos_PN_CORR[[#This Row],[43992]]-Casos_PN_CORR[[#This Row],[43991]]</f>
        <v>0</v>
      </c>
      <c r="CU148">
        <f>+Casos_PN_CORR[[#This Row],[43993]]-Casos_PN_CORR[[#This Row],[43992]]</f>
        <v>0</v>
      </c>
    </row>
    <row r="149" spans="1:99" x14ac:dyDescent="0.3">
      <c r="A149">
        <v>90802</v>
      </c>
      <c r="B149" s="2" t="s">
        <v>114</v>
      </c>
      <c r="C149" s="2" t="s">
        <v>118</v>
      </c>
      <c r="D149" s="2" t="s">
        <v>512</v>
      </c>
      <c r="E149" s="4">
        <f t="shared" si="2"/>
        <v>5</v>
      </c>
      <c r="F149">
        <f>+Casos_PN_CORR[[#This Row],[43900]]</f>
        <v>0</v>
      </c>
      <c r="G149">
        <f>+Casos_PN_CORR[[#This Row],[43901]]-Casos_PN_CORR[[#This Row],[43900]]</f>
        <v>0</v>
      </c>
      <c r="H149">
        <f>+Casos_PN_CORR[[#This Row],[43902]]-Casos_PN_CORR[[#This Row],[43901]]</f>
        <v>0</v>
      </c>
      <c r="I149">
        <f>+Casos_PN_CORR[[#This Row],[43903]]-Casos_PN_CORR[[#This Row],[43902]]</f>
        <v>0</v>
      </c>
      <c r="J149">
        <f>+Casos_PN_CORR[[#This Row],[43904]]-Casos_PN_CORR[[#This Row],[43903]]</f>
        <v>0</v>
      </c>
      <c r="K149">
        <f>+Casos_PN_CORR[[#This Row],[43905]]-Casos_PN_CORR[[#This Row],[43904]]</f>
        <v>0</v>
      </c>
      <c r="L149">
        <f>+Casos_PN_CORR[[#This Row],[43906]]-Casos_PN_CORR[[#This Row],[43905]]</f>
        <v>0</v>
      </c>
      <c r="M149">
        <f>+Casos_PN_CORR[[#This Row],[43907]]-Casos_PN_CORR[[#This Row],[43906]]</f>
        <v>0</v>
      </c>
      <c r="N149">
        <f>+Casos_PN_CORR[[#This Row],[43908]]-Casos_PN_CORR[[#This Row],[43907]]</f>
        <v>0</v>
      </c>
      <c r="O149">
        <f>+Casos_PN_CORR[[#This Row],[43909]]-Casos_PN_CORR[[#This Row],[43908]]</f>
        <v>0</v>
      </c>
      <c r="P149">
        <f>+Casos_PN_CORR[[#This Row],[43910]]-Casos_PN_CORR[[#This Row],[43909]]</f>
        <v>0</v>
      </c>
      <c r="Q149">
        <f>+Casos_PN_CORR[[#This Row],[43911]]-Casos_PN_CORR[[#This Row],[43910]]</f>
        <v>0</v>
      </c>
      <c r="R149">
        <f>+Casos_PN_CORR[[#This Row],[43912]]-Casos_PN_CORR[[#This Row],[43911]]</f>
        <v>0</v>
      </c>
      <c r="S149">
        <f>+Casos_PN_CORR[[#This Row],[43913]]-Casos_PN_CORR[[#This Row],[43912]]</f>
        <v>0</v>
      </c>
      <c r="T149">
        <f>+Casos_PN_CORR[[#This Row],[43914]]-Casos_PN_CORR[[#This Row],[43913]]</f>
        <v>0</v>
      </c>
      <c r="U149">
        <f>+Casos_PN_CORR[[#This Row],[43915]]-Casos_PN_CORR[[#This Row],[43914]]</f>
        <v>0</v>
      </c>
      <c r="V149">
        <f>+Casos_PN_CORR[[#This Row],[43916]]-Casos_PN_CORR[[#This Row],[43915]]</f>
        <v>0</v>
      </c>
      <c r="W149">
        <f>+Casos_PN_CORR[[#This Row],[43917]]-Casos_PN_CORR[[#This Row],[43916]]</f>
        <v>0</v>
      </c>
      <c r="X149">
        <f>+Casos_PN_CORR[[#This Row],[43918]]-Casos_PN_CORR[[#This Row],[43917]]</f>
        <v>0</v>
      </c>
      <c r="Y149">
        <f>+Casos_PN_CORR[[#This Row],[43919]]-Casos_PN_CORR[[#This Row],[43918]]</f>
        <v>0</v>
      </c>
      <c r="Z149">
        <f>+Casos_PN_CORR[[#This Row],[43920]]-Casos_PN_CORR[[#This Row],[43919]]</f>
        <v>0</v>
      </c>
      <c r="AA149">
        <f>+Casos_PN_CORR[[#This Row],[43921]]-Casos_PN_CORR[[#This Row],[43920]]</f>
        <v>0</v>
      </c>
      <c r="AB149">
        <f>+Casos_PN_CORR[[#This Row],[43922]]-Casos_PN_CORR[[#This Row],[43921]]</f>
        <v>0</v>
      </c>
      <c r="AC149">
        <f>+Casos_PN_CORR[[#This Row],[43923]]-Casos_PN_CORR[[#This Row],[43922]]</f>
        <v>0</v>
      </c>
      <c r="AD149">
        <f>+Casos_PN_CORR[[#This Row],[43924]]-Casos_PN_CORR[[#This Row],[43923]]</f>
        <v>0</v>
      </c>
      <c r="AE149">
        <f>+Casos_PN_CORR[[#This Row],[43925]]-Casos_PN_CORR[[#This Row],[43924]]</f>
        <v>0</v>
      </c>
      <c r="AF149">
        <f>+Casos_PN_CORR[[#This Row],[43926]]-Casos_PN_CORR[[#This Row],[43925]]</f>
        <v>0</v>
      </c>
      <c r="AG149">
        <f>+Casos_PN_CORR[[#This Row],[43927]]-Casos_PN_CORR[[#This Row],[43926]]</f>
        <v>0</v>
      </c>
      <c r="AH149">
        <f>+Casos_PN_CORR[[#This Row],[43928]]-Casos_PN_CORR[[#This Row],[43927]]</f>
        <v>0</v>
      </c>
      <c r="AI149">
        <f>+Casos_PN_CORR[[#This Row],[43929]]-Casos_PN_CORR[[#This Row],[43928]]</f>
        <v>0</v>
      </c>
      <c r="AJ149">
        <f>+Casos_PN_CORR[[#This Row],[43930]]-Casos_PN_CORR[[#This Row],[43929]]</f>
        <v>0</v>
      </c>
      <c r="AK149">
        <f>+Casos_PN_CORR[[#This Row],[43931]]-Casos_PN_CORR[[#This Row],[43930]]</f>
        <v>0</v>
      </c>
      <c r="AL149">
        <f>+Casos_PN_CORR[[#This Row],[43932]]-Casos_PN_CORR[[#This Row],[43931]]</f>
        <v>0</v>
      </c>
      <c r="AM149">
        <f>+Casos_PN_CORR[[#This Row],[43933]]-Casos_PN_CORR[[#This Row],[43932]]</f>
        <v>0</v>
      </c>
      <c r="AN149">
        <f>+Casos_PN_CORR[[#This Row],[43934]]-Casos_PN_CORR[[#This Row],[43933]]</f>
        <v>0</v>
      </c>
      <c r="AO149">
        <f>+Casos_PN_CORR[[#This Row],[43935]]-Casos_PN_CORR[[#This Row],[43934]]</f>
        <v>0</v>
      </c>
      <c r="AP149">
        <f>+Casos_PN_CORR[[#This Row],[43936]]-Casos_PN_CORR[[#This Row],[43935]]</f>
        <v>0</v>
      </c>
      <c r="AQ149">
        <f>+Casos_PN_CORR[[#This Row],[43937]]-Casos_PN_CORR[[#This Row],[43936]]</f>
        <v>0</v>
      </c>
      <c r="AR149">
        <f>+Casos_PN_CORR[[#This Row],[43938]]-Casos_PN_CORR[[#This Row],[43937]]</f>
        <v>0</v>
      </c>
      <c r="AS149">
        <f>+Casos_PN_CORR[[#This Row],[43939]]-Casos_PN_CORR[[#This Row],[43938]]</f>
        <v>0</v>
      </c>
      <c r="AT149">
        <f>+Casos_PN_CORR[[#This Row],[43940]]-Casos_PN_CORR[[#This Row],[43939]]</f>
        <v>0</v>
      </c>
      <c r="AU149">
        <f>+Casos_PN_CORR[[#This Row],[43941]]-Casos_PN_CORR[[#This Row],[43940]]</f>
        <v>0</v>
      </c>
      <c r="AV149">
        <f>+Casos_PN_CORR[[#This Row],[43942]]-Casos_PN_CORR[[#This Row],[43941]]</f>
        <v>0</v>
      </c>
      <c r="AW149">
        <f>+Casos_PN_CORR[[#This Row],[43943]]-Casos_PN_CORR[[#This Row],[43942]]</f>
        <v>0</v>
      </c>
      <c r="AX149">
        <f>+Casos_PN_CORR[[#This Row],[43944]]-Casos_PN_CORR[[#This Row],[43943]]</f>
        <v>0</v>
      </c>
      <c r="AY149">
        <f>+Casos_PN_CORR[[#This Row],[43945]]-Casos_PN_CORR[[#This Row],[43944]]</f>
        <v>0</v>
      </c>
      <c r="AZ149">
        <f>+Casos_PN_CORR[[#This Row],[43946]]-Casos_PN_CORR[[#This Row],[43945]]</f>
        <v>0</v>
      </c>
      <c r="BA149">
        <f>+Casos_PN_CORR[[#This Row],[43947]]-Casos_PN_CORR[[#This Row],[43946]]</f>
        <v>0</v>
      </c>
      <c r="BB149">
        <f>+Casos_PN_CORR[[#This Row],[43948]]-Casos_PN_CORR[[#This Row],[43947]]</f>
        <v>0</v>
      </c>
      <c r="BC149">
        <f>+Casos_PN_CORR[[#This Row],[43949]]-Casos_PN_CORR[[#This Row],[43948]]</f>
        <v>0</v>
      </c>
      <c r="BD149">
        <f>+Casos_PN_CORR[[#This Row],[43950]]-Casos_PN_CORR[[#This Row],[43949]]</f>
        <v>0</v>
      </c>
      <c r="BE149">
        <f>+Casos_PN_CORR[[#This Row],[43951]]-Casos_PN_CORR[[#This Row],[43950]]</f>
        <v>0</v>
      </c>
      <c r="BF149">
        <f>+Casos_PN_CORR[[#This Row],[43952]]-Casos_PN_CORR[[#This Row],[43951]]</f>
        <v>0</v>
      </c>
      <c r="BG149">
        <f>+Casos_PN_CORR[[#This Row],[43953]]-Casos_PN_CORR[[#This Row],[43952]]</f>
        <v>0</v>
      </c>
      <c r="BH149">
        <f>+Casos_PN_CORR[[#This Row],[43954]]-Casos_PN_CORR[[#This Row],[43953]]</f>
        <v>0</v>
      </c>
      <c r="BI149">
        <f>+Casos_PN_CORR[[#This Row],[43955]]-Casos_PN_CORR[[#This Row],[43954]]</f>
        <v>0</v>
      </c>
      <c r="BJ149">
        <f>+Casos_PN_CORR[[#This Row],[43956]]-Casos_PN_CORR[[#This Row],[43955]]</f>
        <v>0</v>
      </c>
      <c r="BK149">
        <f>+Casos_PN_CORR[[#This Row],[43957]]-Casos_PN_CORR[[#This Row],[43956]]</f>
        <v>0</v>
      </c>
      <c r="BL149">
        <f>+Casos_PN_CORR[[#This Row],[43958]]-Casos_PN_CORR[[#This Row],[43957]]</f>
        <v>0</v>
      </c>
      <c r="BM149">
        <f>+Casos_PN_CORR[[#This Row],[43959]]-Casos_PN_CORR[[#This Row],[43958]]</f>
        <v>0</v>
      </c>
      <c r="BN149">
        <f>+Casos_PN_CORR[[#This Row],[43960]]-Casos_PN_CORR[[#This Row],[43959]]</f>
        <v>0</v>
      </c>
      <c r="BO149">
        <f>+Casos_PN_CORR[[#This Row],[43961]]-Casos_PN_CORR[[#This Row],[43960]]</f>
        <v>0</v>
      </c>
      <c r="BP149">
        <f>+Casos_PN_CORR[[#This Row],[43962]]-Casos_PN_CORR[[#This Row],[43961]]</f>
        <v>0</v>
      </c>
      <c r="BQ149">
        <f>+Casos_PN_CORR[[#This Row],[43963]]-Casos_PN_CORR[[#This Row],[43962]]</f>
        <v>0</v>
      </c>
      <c r="BR149">
        <f>+Casos_PN_CORR[[#This Row],[43964]]-Casos_PN_CORR[[#This Row],[43963]]</f>
        <v>0</v>
      </c>
      <c r="BS149">
        <f>+Casos_PN_CORR[[#This Row],[43965]]-Casos_PN_CORR[[#This Row],[43964]]</f>
        <v>0</v>
      </c>
      <c r="BT149">
        <f>+Casos_PN_CORR[[#This Row],[43966]]-Casos_PN_CORR[[#This Row],[43965]]</f>
        <v>0</v>
      </c>
      <c r="BU149">
        <f>+Casos_PN_CORR[[#This Row],[43967]]-Casos_PN_CORR[[#This Row],[43966]]</f>
        <v>0</v>
      </c>
      <c r="BV149">
        <f>+Casos_PN_CORR[[#This Row],[43968]]-Casos_PN_CORR[[#This Row],[43967]]</f>
        <v>0</v>
      </c>
      <c r="BW149">
        <f>+Casos_PN_CORR[[#This Row],[43969]]-Casos_PN_CORR[[#This Row],[43968]]</f>
        <v>0</v>
      </c>
      <c r="BX149">
        <f>+Casos_PN_CORR[[#This Row],[43970]]-Casos_PN_CORR[[#This Row],[43969]]</f>
        <v>0</v>
      </c>
      <c r="BY149">
        <f>+Casos_PN_CORR[[#This Row],[43971]]-Casos_PN_CORR[[#This Row],[43970]]</f>
        <v>0</v>
      </c>
      <c r="BZ149">
        <f>+Casos_PN_CORR[[#This Row],[43972]]-Casos_PN_CORR[[#This Row],[43971]]</f>
        <v>0</v>
      </c>
      <c r="CA149">
        <f>+Casos_PN_CORR[[#This Row],[43973]]-Casos_PN_CORR[[#This Row],[43972]]</f>
        <v>0</v>
      </c>
      <c r="CB149">
        <f>+Casos_PN_CORR[[#This Row],[43974]]-Casos_PN_CORR[[#This Row],[43973]]</f>
        <v>0</v>
      </c>
      <c r="CC149">
        <f>+Casos_PN_CORR[[#This Row],[43975]]-Casos_PN_CORR[[#This Row],[43974]]</f>
        <v>0</v>
      </c>
      <c r="CD149">
        <f>+Casos_PN_CORR[[#This Row],[43976]]-Casos_PN_CORR[[#This Row],[43975]]</f>
        <v>0</v>
      </c>
      <c r="CE149">
        <f>+Casos_PN_CORR[[#This Row],[43977]]-Casos_PN_CORR[[#This Row],[43976]]</f>
        <v>0</v>
      </c>
      <c r="CF149">
        <f>+Casos_PN_CORR[[#This Row],[43978]]-Casos_PN_CORR[[#This Row],[43977]]</f>
        <v>0</v>
      </c>
      <c r="CG149">
        <f>+Casos_PN_CORR[[#This Row],[43979]]-Casos_PN_CORR[[#This Row],[43978]]</f>
        <v>0</v>
      </c>
      <c r="CH149">
        <f>+Casos_PN_CORR[[#This Row],[43980]]-Casos_PN_CORR[[#This Row],[43979]]</f>
        <v>0</v>
      </c>
      <c r="CI149">
        <f>+Casos_PN_CORR[[#This Row],[43981]]-Casos_PN_CORR[[#This Row],[43980]]</f>
        <v>0</v>
      </c>
      <c r="CJ149">
        <f>+Casos_PN_CORR[[#This Row],[43982]]-Casos_PN_CORR[[#This Row],[43981]]</f>
        <v>0</v>
      </c>
      <c r="CK149">
        <f>+Casos_PN_CORR[[#This Row],[43983]]-Casos_PN_CORR[[#This Row],[43982]]</f>
        <v>0</v>
      </c>
      <c r="CL149">
        <f>+Casos_PN_CORR[[#This Row],[43984]]-Casos_PN_CORR[[#This Row],[43983]]</f>
        <v>0</v>
      </c>
      <c r="CM149">
        <f>+Casos_PN_CORR[[#This Row],[43985]]-Casos_PN_CORR[[#This Row],[43984]]</f>
        <v>0</v>
      </c>
      <c r="CN149">
        <f>+Casos_PN_CORR[[#This Row],[43986]]-Casos_PN_CORR[[#This Row],[43985]]</f>
        <v>0</v>
      </c>
      <c r="CO149">
        <f>+Casos_PN_CORR[[#This Row],[43987]]-Casos_PN_CORR[[#This Row],[43986]]</f>
        <v>5</v>
      </c>
      <c r="CP149">
        <f>+Casos_PN_CORR[[#This Row],[43988]]-Casos_PN_CORR[[#This Row],[43987]]</f>
        <v>0</v>
      </c>
      <c r="CQ149">
        <f>+Casos_PN_CORR[[#This Row],[43989]]-Casos_PN_CORR[[#This Row],[43988]]</f>
        <v>0</v>
      </c>
      <c r="CR149">
        <f>+Casos_PN_CORR[[#This Row],[43990]]-Casos_PN_CORR[[#This Row],[43989]]</f>
        <v>0</v>
      </c>
      <c r="CS149">
        <f>+Casos_PN_CORR[[#This Row],[43991]]-Casos_PN_CORR[[#This Row],[43990]]</f>
        <v>0</v>
      </c>
      <c r="CT149">
        <f>+Casos_PN_CORR[[#This Row],[43992]]-Casos_PN_CORR[[#This Row],[43991]]</f>
        <v>0</v>
      </c>
      <c r="CU149">
        <f>+Casos_PN_CORR[[#This Row],[43993]]-Casos_PN_CORR[[#This Row],[43992]]</f>
        <v>0</v>
      </c>
    </row>
    <row r="150" spans="1:99" x14ac:dyDescent="0.3">
      <c r="A150">
        <v>90607</v>
      </c>
      <c r="B150" s="2" t="s">
        <v>114</v>
      </c>
      <c r="C150" s="2" t="s">
        <v>302</v>
      </c>
      <c r="D150" s="2" t="s">
        <v>303</v>
      </c>
      <c r="E150" s="4">
        <f t="shared" si="2"/>
        <v>5</v>
      </c>
      <c r="F150">
        <f>+Casos_PN_CORR[[#This Row],[43900]]</f>
        <v>0</v>
      </c>
      <c r="G150">
        <f>+Casos_PN_CORR[[#This Row],[43901]]-Casos_PN_CORR[[#This Row],[43900]]</f>
        <v>0</v>
      </c>
      <c r="H150">
        <f>+Casos_PN_CORR[[#This Row],[43902]]-Casos_PN_CORR[[#This Row],[43901]]</f>
        <v>0</v>
      </c>
      <c r="I150">
        <f>+Casos_PN_CORR[[#This Row],[43903]]-Casos_PN_CORR[[#This Row],[43902]]</f>
        <v>0</v>
      </c>
      <c r="J150">
        <f>+Casos_PN_CORR[[#This Row],[43904]]-Casos_PN_CORR[[#This Row],[43903]]</f>
        <v>0</v>
      </c>
      <c r="K150">
        <f>+Casos_PN_CORR[[#This Row],[43905]]-Casos_PN_CORR[[#This Row],[43904]]</f>
        <v>0</v>
      </c>
      <c r="L150">
        <f>+Casos_PN_CORR[[#This Row],[43906]]-Casos_PN_CORR[[#This Row],[43905]]</f>
        <v>0</v>
      </c>
      <c r="M150">
        <f>+Casos_PN_CORR[[#This Row],[43907]]-Casos_PN_CORR[[#This Row],[43906]]</f>
        <v>0</v>
      </c>
      <c r="N150">
        <f>+Casos_PN_CORR[[#This Row],[43908]]-Casos_PN_CORR[[#This Row],[43907]]</f>
        <v>0</v>
      </c>
      <c r="O150">
        <f>+Casos_PN_CORR[[#This Row],[43909]]-Casos_PN_CORR[[#This Row],[43908]]</f>
        <v>0</v>
      </c>
      <c r="P150">
        <f>+Casos_PN_CORR[[#This Row],[43910]]-Casos_PN_CORR[[#This Row],[43909]]</f>
        <v>0</v>
      </c>
      <c r="Q150">
        <f>+Casos_PN_CORR[[#This Row],[43911]]-Casos_PN_CORR[[#This Row],[43910]]</f>
        <v>0</v>
      </c>
      <c r="R150">
        <f>+Casos_PN_CORR[[#This Row],[43912]]-Casos_PN_CORR[[#This Row],[43911]]</f>
        <v>0</v>
      </c>
      <c r="S150">
        <f>+Casos_PN_CORR[[#This Row],[43913]]-Casos_PN_CORR[[#This Row],[43912]]</f>
        <v>0</v>
      </c>
      <c r="T150">
        <f>+Casos_PN_CORR[[#This Row],[43914]]-Casos_PN_CORR[[#This Row],[43913]]</f>
        <v>0</v>
      </c>
      <c r="U150">
        <f>+Casos_PN_CORR[[#This Row],[43915]]-Casos_PN_CORR[[#This Row],[43914]]</f>
        <v>0</v>
      </c>
      <c r="V150">
        <f>+Casos_PN_CORR[[#This Row],[43916]]-Casos_PN_CORR[[#This Row],[43915]]</f>
        <v>0</v>
      </c>
      <c r="W150">
        <f>+Casos_PN_CORR[[#This Row],[43917]]-Casos_PN_CORR[[#This Row],[43916]]</f>
        <v>0</v>
      </c>
      <c r="X150">
        <f>+Casos_PN_CORR[[#This Row],[43918]]-Casos_PN_CORR[[#This Row],[43917]]</f>
        <v>0</v>
      </c>
      <c r="Y150">
        <f>+Casos_PN_CORR[[#This Row],[43919]]-Casos_PN_CORR[[#This Row],[43918]]</f>
        <v>0</v>
      </c>
      <c r="Z150">
        <f>+Casos_PN_CORR[[#This Row],[43920]]-Casos_PN_CORR[[#This Row],[43919]]</f>
        <v>0</v>
      </c>
      <c r="AA150">
        <f>+Casos_PN_CORR[[#This Row],[43921]]-Casos_PN_CORR[[#This Row],[43920]]</f>
        <v>0</v>
      </c>
      <c r="AB150">
        <f>+Casos_PN_CORR[[#This Row],[43922]]-Casos_PN_CORR[[#This Row],[43921]]</f>
        <v>0</v>
      </c>
      <c r="AC150">
        <f>+Casos_PN_CORR[[#This Row],[43923]]-Casos_PN_CORR[[#This Row],[43922]]</f>
        <v>0</v>
      </c>
      <c r="AD150">
        <f>+Casos_PN_CORR[[#This Row],[43924]]-Casos_PN_CORR[[#This Row],[43923]]</f>
        <v>0</v>
      </c>
      <c r="AE150">
        <f>+Casos_PN_CORR[[#This Row],[43925]]-Casos_PN_CORR[[#This Row],[43924]]</f>
        <v>0</v>
      </c>
      <c r="AF150">
        <f>+Casos_PN_CORR[[#This Row],[43926]]-Casos_PN_CORR[[#This Row],[43925]]</f>
        <v>0</v>
      </c>
      <c r="AG150">
        <f>+Casos_PN_CORR[[#This Row],[43927]]-Casos_PN_CORR[[#This Row],[43926]]</f>
        <v>0</v>
      </c>
      <c r="AH150">
        <f>+Casos_PN_CORR[[#This Row],[43928]]-Casos_PN_CORR[[#This Row],[43927]]</f>
        <v>0</v>
      </c>
      <c r="AI150">
        <f>+Casos_PN_CORR[[#This Row],[43929]]-Casos_PN_CORR[[#This Row],[43928]]</f>
        <v>0</v>
      </c>
      <c r="AJ150">
        <f>+Casos_PN_CORR[[#This Row],[43930]]-Casos_PN_CORR[[#This Row],[43929]]</f>
        <v>0</v>
      </c>
      <c r="AK150">
        <f>+Casos_PN_CORR[[#This Row],[43931]]-Casos_PN_CORR[[#This Row],[43930]]</f>
        <v>0</v>
      </c>
      <c r="AL150">
        <f>+Casos_PN_CORR[[#This Row],[43932]]-Casos_PN_CORR[[#This Row],[43931]]</f>
        <v>0</v>
      </c>
      <c r="AM150">
        <f>+Casos_PN_CORR[[#This Row],[43933]]-Casos_PN_CORR[[#This Row],[43932]]</f>
        <v>0</v>
      </c>
      <c r="AN150">
        <f>+Casos_PN_CORR[[#This Row],[43934]]-Casos_PN_CORR[[#This Row],[43933]]</f>
        <v>0</v>
      </c>
      <c r="AO150">
        <f>+Casos_PN_CORR[[#This Row],[43935]]-Casos_PN_CORR[[#This Row],[43934]]</f>
        <v>0</v>
      </c>
      <c r="AP150">
        <f>+Casos_PN_CORR[[#This Row],[43936]]-Casos_PN_CORR[[#This Row],[43935]]</f>
        <v>0</v>
      </c>
      <c r="AQ150">
        <f>+Casos_PN_CORR[[#This Row],[43937]]-Casos_PN_CORR[[#This Row],[43936]]</f>
        <v>0</v>
      </c>
      <c r="AR150">
        <f>+Casos_PN_CORR[[#This Row],[43938]]-Casos_PN_CORR[[#This Row],[43937]]</f>
        <v>0</v>
      </c>
      <c r="AS150">
        <f>+Casos_PN_CORR[[#This Row],[43939]]-Casos_PN_CORR[[#This Row],[43938]]</f>
        <v>0</v>
      </c>
      <c r="AT150">
        <f>+Casos_PN_CORR[[#This Row],[43940]]-Casos_PN_CORR[[#This Row],[43939]]</f>
        <v>0</v>
      </c>
      <c r="AU150">
        <f>+Casos_PN_CORR[[#This Row],[43941]]-Casos_PN_CORR[[#This Row],[43940]]</f>
        <v>0</v>
      </c>
      <c r="AV150">
        <f>+Casos_PN_CORR[[#This Row],[43942]]-Casos_PN_CORR[[#This Row],[43941]]</f>
        <v>0</v>
      </c>
      <c r="AW150">
        <f>+Casos_PN_CORR[[#This Row],[43943]]-Casos_PN_CORR[[#This Row],[43942]]</f>
        <v>0</v>
      </c>
      <c r="AX150">
        <f>+Casos_PN_CORR[[#This Row],[43944]]-Casos_PN_CORR[[#This Row],[43943]]</f>
        <v>0</v>
      </c>
      <c r="AY150">
        <f>+Casos_PN_CORR[[#This Row],[43945]]-Casos_PN_CORR[[#This Row],[43944]]</f>
        <v>0</v>
      </c>
      <c r="AZ150">
        <f>+Casos_PN_CORR[[#This Row],[43946]]-Casos_PN_CORR[[#This Row],[43945]]</f>
        <v>0</v>
      </c>
      <c r="BA150">
        <f>+Casos_PN_CORR[[#This Row],[43947]]-Casos_PN_CORR[[#This Row],[43946]]</f>
        <v>0</v>
      </c>
      <c r="BB150">
        <f>+Casos_PN_CORR[[#This Row],[43948]]-Casos_PN_CORR[[#This Row],[43947]]</f>
        <v>0</v>
      </c>
      <c r="BC150">
        <f>+Casos_PN_CORR[[#This Row],[43949]]-Casos_PN_CORR[[#This Row],[43948]]</f>
        <v>0</v>
      </c>
      <c r="BD150">
        <f>+Casos_PN_CORR[[#This Row],[43950]]-Casos_PN_CORR[[#This Row],[43949]]</f>
        <v>0</v>
      </c>
      <c r="BE150">
        <f>+Casos_PN_CORR[[#This Row],[43951]]-Casos_PN_CORR[[#This Row],[43950]]</f>
        <v>0</v>
      </c>
      <c r="BF150">
        <f>+Casos_PN_CORR[[#This Row],[43952]]-Casos_PN_CORR[[#This Row],[43951]]</f>
        <v>0</v>
      </c>
      <c r="BG150">
        <f>+Casos_PN_CORR[[#This Row],[43953]]-Casos_PN_CORR[[#This Row],[43952]]</f>
        <v>0</v>
      </c>
      <c r="BH150">
        <f>+Casos_PN_CORR[[#This Row],[43954]]-Casos_PN_CORR[[#This Row],[43953]]</f>
        <v>0</v>
      </c>
      <c r="BI150">
        <f>+Casos_PN_CORR[[#This Row],[43955]]-Casos_PN_CORR[[#This Row],[43954]]</f>
        <v>0</v>
      </c>
      <c r="BJ150">
        <f>+Casos_PN_CORR[[#This Row],[43956]]-Casos_PN_CORR[[#This Row],[43955]]</f>
        <v>0</v>
      </c>
      <c r="BK150">
        <f>+Casos_PN_CORR[[#This Row],[43957]]-Casos_PN_CORR[[#This Row],[43956]]</f>
        <v>0</v>
      </c>
      <c r="BL150">
        <f>+Casos_PN_CORR[[#This Row],[43958]]-Casos_PN_CORR[[#This Row],[43957]]</f>
        <v>0</v>
      </c>
      <c r="BM150">
        <f>+Casos_PN_CORR[[#This Row],[43959]]-Casos_PN_CORR[[#This Row],[43958]]</f>
        <v>0</v>
      </c>
      <c r="BN150">
        <f>+Casos_PN_CORR[[#This Row],[43960]]-Casos_PN_CORR[[#This Row],[43959]]</f>
        <v>0</v>
      </c>
      <c r="BO150">
        <f>+Casos_PN_CORR[[#This Row],[43961]]-Casos_PN_CORR[[#This Row],[43960]]</f>
        <v>0</v>
      </c>
      <c r="BP150">
        <f>+Casos_PN_CORR[[#This Row],[43962]]-Casos_PN_CORR[[#This Row],[43961]]</f>
        <v>0</v>
      </c>
      <c r="BQ150">
        <f>+Casos_PN_CORR[[#This Row],[43963]]-Casos_PN_CORR[[#This Row],[43962]]</f>
        <v>0</v>
      </c>
      <c r="BR150">
        <f>+Casos_PN_CORR[[#This Row],[43964]]-Casos_PN_CORR[[#This Row],[43963]]</f>
        <v>0</v>
      </c>
      <c r="BS150">
        <f>+Casos_PN_CORR[[#This Row],[43965]]-Casos_PN_CORR[[#This Row],[43964]]</f>
        <v>0</v>
      </c>
      <c r="BT150">
        <f>+Casos_PN_CORR[[#This Row],[43966]]-Casos_PN_CORR[[#This Row],[43965]]</f>
        <v>0</v>
      </c>
      <c r="BU150">
        <f>+Casos_PN_CORR[[#This Row],[43967]]-Casos_PN_CORR[[#This Row],[43966]]</f>
        <v>0</v>
      </c>
      <c r="BV150">
        <f>+Casos_PN_CORR[[#This Row],[43968]]-Casos_PN_CORR[[#This Row],[43967]]</f>
        <v>0</v>
      </c>
      <c r="BW150">
        <f>+Casos_PN_CORR[[#This Row],[43969]]-Casos_PN_CORR[[#This Row],[43968]]</f>
        <v>0</v>
      </c>
      <c r="BX150">
        <f>+Casos_PN_CORR[[#This Row],[43970]]-Casos_PN_CORR[[#This Row],[43969]]</f>
        <v>0</v>
      </c>
      <c r="BY150">
        <f>+Casos_PN_CORR[[#This Row],[43971]]-Casos_PN_CORR[[#This Row],[43970]]</f>
        <v>0</v>
      </c>
      <c r="BZ150">
        <f>+Casos_PN_CORR[[#This Row],[43972]]-Casos_PN_CORR[[#This Row],[43971]]</f>
        <v>0</v>
      </c>
      <c r="CA150">
        <f>+Casos_PN_CORR[[#This Row],[43973]]-Casos_PN_CORR[[#This Row],[43972]]</f>
        <v>0</v>
      </c>
      <c r="CB150">
        <f>+Casos_PN_CORR[[#This Row],[43974]]-Casos_PN_CORR[[#This Row],[43973]]</f>
        <v>0</v>
      </c>
      <c r="CC150">
        <f>+Casos_PN_CORR[[#This Row],[43975]]-Casos_PN_CORR[[#This Row],[43974]]</f>
        <v>0</v>
      </c>
      <c r="CD150">
        <f>+Casos_PN_CORR[[#This Row],[43976]]-Casos_PN_CORR[[#This Row],[43975]]</f>
        <v>0</v>
      </c>
      <c r="CE150">
        <f>+Casos_PN_CORR[[#This Row],[43977]]-Casos_PN_CORR[[#This Row],[43976]]</f>
        <v>0</v>
      </c>
      <c r="CF150">
        <f>+Casos_PN_CORR[[#This Row],[43978]]-Casos_PN_CORR[[#This Row],[43977]]</f>
        <v>0</v>
      </c>
      <c r="CG150">
        <f>+Casos_PN_CORR[[#This Row],[43979]]-Casos_PN_CORR[[#This Row],[43978]]</f>
        <v>0</v>
      </c>
      <c r="CH150">
        <f>+Casos_PN_CORR[[#This Row],[43980]]-Casos_PN_CORR[[#This Row],[43979]]</f>
        <v>0</v>
      </c>
      <c r="CI150">
        <f>+Casos_PN_CORR[[#This Row],[43981]]-Casos_PN_CORR[[#This Row],[43980]]</f>
        <v>0</v>
      </c>
      <c r="CJ150">
        <f>+Casos_PN_CORR[[#This Row],[43982]]-Casos_PN_CORR[[#This Row],[43981]]</f>
        <v>0</v>
      </c>
      <c r="CK150">
        <f>+Casos_PN_CORR[[#This Row],[43983]]-Casos_PN_CORR[[#This Row],[43982]]</f>
        <v>0</v>
      </c>
      <c r="CL150">
        <f>+Casos_PN_CORR[[#This Row],[43984]]-Casos_PN_CORR[[#This Row],[43983]]</f>
        <v>0</v>
      </c>
      <c r="CM150">
        <f>+Casos_PN_CORR[[#This Row],[43985]]-Casos_PN_CORR[[#This Row],[43984]]</f>
        <v>0</v>
      </c>
      <c r="CN150">
        <f>+Casos_PN_CORR[[#This Row],[43986]]-Casos_PN_CORR[[#This Row],[43985]]</f>
        <v>0</v>
      </c>
      <c r="CO150">
        <f>+Casos_PN_CORR[[#This Row],[43987]]-Casos_PN_CORR[[#This Row],[43986]]</f>
        <v>2</v>
      </c>
      <c r="CP150">
        <f>+Casos_PN_CORR[[#This Row],[43988]]-Casos_PN_CORR[[#This Row],[43987]]</f>
        <v>0</v>
      </c>
      <c r="CQ150">
        <f>+Casos_PN_CORR[[#This Row],[43989]]-Casos_PN_CORR[[#This Row],[43988]]</f>
        <v>0</v>
      </c>
      <c r="CR150">
        <f>+Casos_PN_CORR[[#This Row],[43990]]-Casos_PN_CORR[[#This Row],[43989]]</f>
        <v>0</v>
      </c>
      <c r="CS150">
        <f>+Casos_PN_CORR[[#This Row],[43991]]-Casos_PN_CORR[[#This Row],[43990]]</f>
        <v>3</v>
      </c>
      <c r="CT150">
        <f>+Casos_PN_CORR[[#This Row],[43992]]-Casos_PN_CORR[[#This Row],[43991]]</f>
        <v>0</v>
      </c>
      <c r="CU150">
        <f>+Casos_PN_CORR[[#This Row],[43993]]-Casos_PN_CORR[[#This Row],[43992]]</f>
        <v>0</v>
      </c>
    </row>
    <row r="151" spans="1:99" x14ac:dyDescent="0.3">
      <c r="A151">
        <v>30107</v>
      </c>
      <c r="B151" s="2" t="s">
        <v>144</v>
      </c>
      <c r="C151" s="2" t="s">
        <v>144</v>
      </c>
      <c r="D151" s="2" t="s">
        <v>148</v>
      </c>
      <c r="E151" s="4">
        <f t="shared" si="2"/>
        <v>5</v>
      </c>
      <c r="F151">
        <f>+Casos_PN_CORR[[#This Row],[43900]]</f>
        <v>0</v>
      </c>
      <c r="G151">
        <f>+Casos_PN_CORR[[#This Row],[43901]]-Casos_PN_CORR[[#This Row],[43900]]</f>
        <v>0</v>
      </c>
      <c r="H151">
        <f>+Casos_PN_CORR[[#This Row],[43902]]-Casos_PN_CORR[[#This Row],[43901]]</f>
        <v>0</v>
      </c>
      <c r="I151">
        <f>+Casos_PN_CORR[[#This Row],[43903]]-Casos_PN_CORR[[#This Row],[43902]]</f>
        <v>0</v>
      </c>
      <c r="J151">
        <f>+Casos_PN_CORR[[#This Row],[43904]]-Casos_PN_CORR[[#This Row],[43903]]</f>
        <v>0</v>
      </c>
      <c r="K151">
        <f>+Casos_PN_CORR[[#This Row],[43905]]-Casos_PN_CORR[[#This Row],[43904]]</f>
        <v>0</v>
      </c>
      <c r="L151">
        <f>+Casos_PN_CORR[[#This Row],[43906]]-Casos_PN_CORR[[#This Row],[43905]]</f>
        <v>0</v>
      </c>
      <c r="M151">
        <f>+Casos_PN_CORR[[#This Row],[43907]]-Casos_PN_CORR[[#This Row],[43906]]</f>
        <v>0</v>
      </c>
      <c r="N151">
        <f>+Casos_PN_CORR[[#This Row],[43908]]-Casos_PN_CORR[[#This Row],[43907]]</f>
        <v>0</v>
      </c>
      <c r="O151">
        <f>+Casos_PN_CORR[[#This Row],[43909]]-Casos_PN_CORR[[#This Row],[43908]]</f>
        <v>0</v>
      </c>
      <c r="P151">
        <f>+Casos_PN_CORR[[#This Row],[43910]]-Casos_PN_CORR[[#This Row],[43909]]</f>
        <v>0</v>
      </c>
      <c r="Q151">
        <f>+Casos_PN_CORR[[#This Row],[43911]]-Casos_PN_CORR[[#This Row],[43910]]</f>
        <v>0</v>
      </c>
      <c r="R151">
        <f>+Casos_PN_CORR[[#This Row],[43912]]-Casos_PN_CORR[[#This Row],[43911]]</f>
        <v>0</v>
      </c>
      <c r="S151">
        <f>+Casos_PN_CORR[[#This Row],[43913]]-Casos_PN_CORR[[#This Row],[43912]]</f>
        <v>0</v>
      </c>
      <c r="T151">
        <f>+Casos_PN_CORR[[#This Row],[43914]]-Casos_PN_CORR[[#This Row],[43913]]</f>
        <v>0</v>
      </c>
      <c r="U151">
        <f>+Casos_PN_CORR[[#This Row],[43915]]-Casos_PN_CORR[[#This Row],[43914]]</f>
        <v>0</v>
      </c>
      <c r="V151">
        <f>+Casos_PN_CORR[[#This Row],[43916]]-Casos_PN_CORR[[#This Row],[43915]]</f>
        <v>0</v>
      </c>
      <c r="W151">
        <f>+Casos_PN_CORR[[#This Row],[43917]]-Casos_PN_CORR[[#This Row],[43916]]</f>
        <v>0</v>
      </c>
      <c r="X151">
        <f>+Casos_PN_CORR[[#This Row],[43918]]-Casos_PN_CORR[[#This Row],[43917]]</f>
        <v>0</v>
      </c>
      <c r="Y151">
        <f>+Casos_PN_CORR[[#This Row],[43919]]-Casos_PN_CORR[[#This Row],[43918]]</f>
        <v>0</v>
      </c>
      <c r="Z151">
        <f>+Casos_PN_CORR[[#This Row],[43920]]-Casos_PN_CORR[[#This Row],[43919]]</f>
        <v>0</v>
      </c>
      <c r="AA151">
        <f>+Casos_PN_CORR[[#This Row],[43921]]-Casos_PN_CORR[[#This Row],[43920]]</f>
        <v>0</v>
      </c>
      <c r="AB151">
        <f>+Casos_PN_CORR[[#This Row],[43922]]-Casos_PN_CORR[[#This Row],[43921]]</f>
        <v>0</v>
      </c>
      <c r="AC151">
        <f>+Casos_PN_CORR[[#This Row],[43923]]-Casos_PN_CORR[[#This Row],[43922]]</f>
        <v>0</v>
      </c>
      <c r="AD151">
        <f>+Casos_PN_CORR[[#This Row],[43924]]-Casos_PN_CORR[[#This Row],[43923]]</f>
        <v>0</v>
      </c>
      <c r="AE151">
        <f>+Casos_PN_CORR[[#This Row],[43925]]-Casos_PN_CORR[[#This Row],[43924]]</f>
        <v>0</v>
      </c>
      <c r="AF151">
        <f>+Casos_PN_CORR[[#This Row],[43926]]-Casos_PN_CORR[[#This Row],[43925]]</f>
        <v>0</v>
      </c>
      <c r="AG151">
        <f>+Casos_PN_CORR[[#This Row],[43927]]-Casos_PN_CORR[[#This Row],[43926]]</f>
        <v>0</v>
      </c>
      <c r="AH151">
        <f>+Casos_PN_CORR[[#This Row],[43928]]-Casos_PN_CORR[[#This Row],[43927]]</f>
        <v>0</v>
      </c>
      <c r="AI151">
        <f>+Casos_PN_CORR[[#This Row],[43929]]-Casos_PN_CORR[[#This Row],[43928]]</f>
        <v>0</v>
      </c>
      <c r="AJ151">
        <f>+Casos_PN_CORR[[#This Row],[43930]]-Casos_PN_CORR[[#This Row],[43929]]</f>
        <v>0</v>
      </c>
      <c r="AK151">
        <f>+Casos_PN_CORR[[#This Row],[43931]]-Casos_PN_CORR[[#This Row],[43930]]</f>
        <v>0</v>
      </c>
      <c r="AL151">
        <f>+Casos_PN_CORR[[#This Row],[43932]]-Casos_PN_CORR[[#This Row],[43931]]</f>
        <v>0</v>
      </c>
      <c r="AM151">
        <f>+Casos_PN_CORR[[#This Row],[43933]]-Casos_PN_CORR[[#This Row],[43932]]</f>
        <v>0</v>
      </c>
      <c r="AN151">
        <f>+Casos_PN_CORR[[#This Row],[43934]]-Casos_PN_CORR[[#This Row],[43933]]</f>
        <v>0</v>
      </c>
      <c r="AO151">
        <f>+Casos_PN_CORR[[#This Row],[43935]]-Casos_PN_CORR[[#This Row],[43934]]</f>
        <v>0</v>
      </c>
      <c r="AP151">
        <f>+Casos_PN_CORR[[#This Row],[43936]]-Casos_PN_CORR[[#This Row],[43935]]</f>
        <v>0</v>
      </c>
      <c r="AQ151">
        <f>+Casos_PN_CORR[[#This Row],[43937]]-Casos_PN_CORR[[#This Row],[43936]]</f>
        <v>0</v>
      </c>
      <c r="AR151">
        <f>+Casos_PN_CORR[[#This Row],[43938]]-Casos_PN_CORR[[#This Row],[43937]]</f>
        <v>0</v>
      </c>
      <c r="AS151">
        <f>+Casos_PN_CORR[[#This Row],[43939]]-Casos_PN_CORR[[#This Row],[43938]]</f>
        <v>0</v>
      </c>
      <c r="AT151">
        <f>+Casos_PN_CORR[[#This Row],[43940]]-Casos_PN_CORR[[#This Row],[43939]]</f>
        <v>0</v>
      </c>
      <c r="AU151">
        <f>+Casos_PN_CORR[[#This Row],[43941]]-Casos_PN_CORR[[#This Row],[43940]]</f>
        <v>0</v>
      </c>
      <c r="AV151">
        <f>+Casos_PN_CORR[[#This Row],[43942]]-Casos_PN_CORR[[#This Row],[43941]]</f>
        <v>0</v>
      </c>
      <c r="AW151">
        <f>+Casos_PN_CORR[[#This Row],[43943]]-Casos_PN_CORR[[#This Row],[43942]]</f>
        <v>0</v>
      </c>
      <c r="AX151">
        <f>+Casos_PN_CORR[[#This Row],[43944]]-Casos_PN_CORR[[#This Row],[43943]]</f>
        <v>0</v>
      </c>
      <c r="AY151">
        <f>+Casos_PN_CORR[[#This Row],[43945]]-Casos_PN_CORR[[#This Row],[43944]]</f>
        <v>0</v>
      </c>
      <c r="AZ151">
        <f>+Casos_PN_CORR[[#This Row],[43946]]-Casos_PN_CORR[[#This Row],[43945]]</f>
        <v>0</v>
      </c>
      <c r="BA151">
        <f>+Casos_PN_CORR[[#This Row],[43947]]-Casos_PN_CORR[[#This Row],[43946]]</f>
        <v>0</v>
      </c>
      <c r="BB151">
        <f>+Casos_PN_CORR[[#This Row],[43948]]-Casos_PN_CORR[[#This Row],[43947]]</f>
        <v>0</v>
      </c>
      <c r="BC151">
        <f>+Casos_PN_CORR[[#This Row],[43949]]-Casos_PN_CORR[[#This Row],[43948]]</f>
        <v>0</v>
      </c>
      <c r="BD151">
        <f>+Casos_PN_CORR[[#This Row],[43950]]-Casos_PN_CORR[[#This Row],[43949]]</f>
        <v>0</v>
      </c>
      <c r="BE151">
        <f>+Casos_PN_CORR[[#This Row],[43951]]-Casos_PN_CORR[[#This Row],[43950]]</f>
        <v>0</v>
      </c>
      <c r="BF151">
        <f>+Casos_PN_CORR[[#This Row],[43952]]-Casos_PN_CORR[[#This Row],[43951]]</f>
        <v>0</v>
      </c>
      <c r="BG151">
        <f>+Casos_PN_CORR[[#This Row],[43953]]-Casos_PN_CORR[[#This Row],[43952]]</f>
        <v>0</v>
      </c>
      <c r="BH151">
        <f>+Casos_PN_CORR[[#This Row],[43954]]-Casos_PN_CORR[[#This Row],[43953]]</f>
        <v>0</v>
      </c>
      <c r="BI151">
        <f>+Casos_PN_CORR[[#This Row],[43955]]-Casos_PN_CORR[[#This Row],[43954]]</f>
        <v>0</v>
      </c>
      <c r="BJ151">
        <f>+Casos_PN_CORR[[#This Row],[43956]]-Casos_PN_CORR[[#This Row],[43955]]</f>
        <v>0</v>
      </c>
      <c r="BK151">
        <f>+Casos_PN_CORR[[#This Row],[43957]]-Casos_PN_CORR[[#This Row],[43956]]</f>
        <v>0</v>
      </c>
      <c r="BL151">
        <f>+Casos_PN_CORR[[#This Row],[43958]]-Casos_PN_CORR[[#This Row],[43957]]</f>
        <v>0</v>
      </c>
      <c r="BM151">
        <f>+Casos_PN_CORR[[#This Row],[43959]]-Casos_PN_CORR[[#This Row],[43958]]</f>
        <v>0</v>
      </c>
      <c r="BN151">
        <f>+Casos_PN_CORR[[#This Row],[43960]]-Casos_PN_CORR[[#This Row],[43959]]</f>
        <v>0</v>
      </c>
      <c r="BO151">
        <f>+Casos_PN_CORR[[#This Row],[43961]]-Casos_PN_CORR[[#This Row],[43960]]</f>
        <v>0</v>
      </c>
      <c r="BP151">
        <f>+Casos_PN_CORR[[#This Row],[43962]]-Casos_PN_CORR[[#This Row],[43961]]</f>
        <v>0</v>
      </c>
      <c r="BQ151">
        <f>+Casos_PN_CORR[[#This Row],[43963]]-Casos_PN_CORR[[#This Row],[43962]]</f>
        <v>0</v>
      </c>
      <c r="BR151">
        <f>+Casos_PN_CORR[[#This Row],[43964]]-Casos_PN_CORR[[#This Row],[43963]]</f>
        <v>0</v>
      </c>
      <c r="BS151">
        <f>+Casos_PN_CORR[[#This Row],[43965]]-Casos_PN_CORR[[#This Row],[43964]]</f>
        <v>0</v>
      </c>
      <c r="BT151">
        <f>+Casos_PN_CORR[[#This Row],[43966]]-Casos_PN_CORR[[#This Row],[43965]]</f>
        <v>0</v>
      </c>
      <c r="BU151">
        <f>+Casos_PN_CORR[[#This Row],[43967]]-Casos_PN_CORR[[#This Row],[43966]]</f>
        <v>0</v>
      </c>
      <c r="BV151">
        <f>+Casos_PN_CORR[[#This Row],[43968]]-Casos_PN_CORR[[#This Row],[43967]]</f>
        <v>0</v>
      </c>
      <c r="BW151">
        <f>+Casos_PN_CORR[[#This Row],[43969]]-Casos_PN_CORR[[#This Row],[43968]]</f>
        <v>0</v>
      </c>
      <c r="BX151">
        <f>+Casos_PN_CORR[[#This Row],[43970]]-Casos_PN_CORR[[#This Row],[43969]]</f>
        <v>0</v>
      </c>
      <c r="BY151">
        <f>+Casos_PN_CORR[[#This Row],[43971]]-Casos_PN_CORR[[#This Row],[43970]]</f>
        <v>0</v>
      </c>
      <c r="BZ151">
        <f>+Casos_PN_CORR[[#This Row],[43972]]-Casos_PN_CORR[[#This Row],[43971]]</f>
        <v>0</v>
      </c>
      <c r="CA151">
        <f>+Casos_PN_CORR[[#This Row],[43973]]-Casos_PN_CORR[[#This Row],[43972]]</f>
        <v>0</v>
      </c>
      <c r="CB151">
        <f>+Casos_PN_CORR[[#This Row],[43974]]-Casos_PN_CORR[[#This Row],[43973]]</f>
        <v>0</v>
      </c>
      <c r="CC151">
        <f>+Casos_PN_CORR[[#This Row],[43975]]-Casos_PN_CORR[[#This Row],[43974]]</f>
        <v>0</v>
      </c>
      <c r="CD151">
        <f>+Casos_PN_CORR[[#This Row],[43976]]-Casos_PN_CORR[[#This Row],[43975]]</f>
        <v>0</v>
      </c>
      <c r="CE151">
        <f>+Casos_PN_CORR[[#This Row],[43977]]-Casos_PN_CORR[[#This Row],[43976]]</f>
        <v>0</v>
      </c>
      <c r="CF151">
        <f>+Casos_PN_CORR[[#This Row],[43978]]-Casos_PN_CORR[[#This Row],[43977]]</f>
        <v>0</v>
      </c>
      <c r="CG151">
        <f>+Casos_PN_CORR[[#This Row],[43979]]-Casos_PN_CORR[[#This Row],[43978]]</f>
        <v>0</v>
      </c>
      <c r="CH151">
        <f>+Casos_PN_CORR[[#This Row],[43980]]-Casos_PN_CORR[[#This Row],[43979]]</f>
        <v>0</v>
      </c>
      <c r="CI151">
        <f>+Casos_PN_CORR[[#This Row],[43981]]-Casos_PN_CORR[[#This Row],[43980]]</f>
        <v>0</v>
      </c>
      <c r="CJ151">
        <f>+Casos_PN_CORR[[#This Row],[43982]]-Casos_PN_CORR[[#This Row],[43981]]</f>
        <v>0</v>
      </c>
      <c r="CK151">
        <f>+Casos_PN_CORR[[#This Row],[43983]]-Casos_PN_CORR[[#This Row],[43982]]</f>
        <v>0</v>
      </c>
      <c r="CL151">
        <f>+Casos_PN_CORR[[#This Row],[43984]]-Casos_PN_CORR[[#This Row],[43983]]</f>
        <v>0</v>
      </c>
      <c r="CM151">
        <f>+Casos_PN_CORR[[#This Row],[43985]]-Casos_PN_CORR[[#This Row],[43984]]</f>
        <v>0</v>
      </c>
      <c r="CN151">
        <f>+Casos_PN_CORR[[#This Row],[43986]]-Casos_PN_CORR[[#This Row],[43985]]</f>
        <v>0</v>
      </c>
      <c r="CO151">
        <f>+Casos_PN_CORR[[#This Row],[43987]]-Casos_PN_CORR[[#This Row],[43986]]</f>
        <v>0</v>
      </c>
      <c r="CP151">
        <f>+Casos_PN_CORR[[#This Row],[43988]]-Casos_PN_CORR[[#This Row],[43987]]</f>
        <v>0</v>
      </c>
      <c r="CQ151">
        <f>+Casos_PN_CORR[[#This Row],[43989]]-Casos_PN_CORR[[#This Row],[43988]]</f>
        <v>0</v>
      </c>
      <c r="CR151">
        <f>+Casos_PN_CORR[[#This Row],[43990]]-Casos_PN_CORR[[#This Row],[43989]]</f>
        <v>0</v>
      </c>
      <c r="CS151">
        <f>+Casos_PN_CORR[[#This Row],[43991]]-Casos_PN_CORR[[#This Row],[43990]]</f>
        <v>5</v>
      </c>
      <c r="CT151">
        <f>+Casos_PN_CORR[[#This Row],[43992]]-Casos_PN_CORR[[#This Row],[43991]]</f>
        <v>0</v>
      </c>
      <c r="CU151">
        <f>+Casos_PN_CORR[[#This Row],[43993]]-Casos_PN_CORR[[#This Row],[43992]]</f>
        <v>0</v>
      </c>
    </row>
    <row r="152" spans="1:99" x14ac:dyDescent="0.3">
      <c r="A152">
        <v>30115</v>
      </c>
      <c r="B152" s="2" t="s">
        <v>144</v>
      </c>
      <c r="C152" s="2" t="s">
        <v>144</v>
      </c>
      <c r="D152" s="2" t="s">
        <v>513</v>
      </c>
      <c r="E152" s="4">
        <f t="shared" si="2"/>
        <v>5</v>
      </c>
      <c r="F152">
        <f>+Casos_PN_CORR[[#This Row],[43900]]</f>
        <v>0</v>
      </c>
      <c r="G152">
        <f>+Casos_PN_CORR[[#This Row],[43901]]-Casos_PN_CORR[[#This Row],[43900]]</f>
        <v>0</v>
      </c>
      <c r="H152">
        <f>+Casos_PN_CORR[[#This Row],[43902]]-Casos_PN_CORR[[#This Row],[43901]]</f>
        <v>0</v>
      </c>
      <c r="I152">
        <f>+Casos_PN_CORR[[#This Row],[43903]]-Casos_PN_CORR[[#This Row],[43902]]</f>
        <v>0</v>
      </c>
      <c r="J152">
        <f>+Casos_PN_CORR[[#This Row],[43904]]-Casos_PN_CORR[[#This Row],[43903]]</f>
        <v>0</v>
      </c>
      <c r="K152">
        <f>+Casos_PN_CORR[[#This Row],[43905]]-Casos_PN_CORR[[#This Row],[43904]]</f>
        <v>0</v>
      </c>
      <c r="L152">
        <f>+Casos_PN_CORR[[#This Row],[43906]]-Casos_PN_CORR[[#This Row],[43905]]</f>
        <v>0</v>
      </c>
      <c r="M152">
        <f>+Casos_PN_CORR[[#This Row],[43907]]-Casos_PN_CORR[[#This Row],[43906]]</f>
        <v>0</v>
      </c>
      <c r="N152">
        <f>+Casos_PN_CORR[[#This Row],[43908]]-Casos_PN_CORR[[#This Row],[43907]]</f>
        <v>0</v>
      </c>
      <c r="O152">
        <f>+Casos_PN_CORR[[#This Row],[43909]]-Casos_PN_CORR[[#This Row],[43908]]</f>
        <v>0</v>
      </c>
      <c r="P152">
        <f>+Casos_PN_CORR[[#This Row],[43910]]-Casos_PN_CORR[[#This Row],[43909]]</f>
        <v>0</v>
      </c>
      <c r="Q152">
        <f>+Casos_PN_CORR[[#This Row],[43911]]-Casos_PN_CORR[[#This Row],[43910]]</f>
        <v>0</v>
      </c>
      <c r="R152">
        <f>+Casos_PN_CORR[[#This Row],[43912]]-Casos_PN_CORR[[#This Row],[43911]]</f>
        <v>0</v>
      </c>
      <c r="S152">
        <f>+Casos_PN_CORR[[#This Row],[43913]]-Casos_PN_CORR[[#This Row],[43912]]</f>
        <v>0</v>
      </c>
      <c r="T152">
        <f>+Casos_PN_CORR[[#This Row],[43914]]-Casos_PN_CORR[[#This Row],[43913]]</f>
        <v>0</v>
      </c>
      <c r="U152">
        <f>+Casos_PN_CORR[[#This Row],[43915]]-Casos_PN_CORR[[#This Row],[43914]]</f>
        <v>0</v>
      </c>
      <c r="V152">
        <f>+Casos_PN_CORR[[#This Row],[43916]]-Casos_PN_CORR[[#This Row],[43915]]</f>
        <v>0</v>
      </c>
      <c r="W152">
        <f>+Casos_PN_CORR[[#This Row],[43917]]-Casos_PN_CORR[[#This Row],[43916]]</f>
        <v>0</v>
      </c>
      <c r="X152">
        <f>+Casos_PN_CORR[[#This Row],[43918]]-Casos_PN_CORR[[#This Row],[43917]]</f>
        <v>0</v>
      </c>
      <c r="Y152">
        <f>+Casos_PN_CORR[[#This Row],[43919]]-Casos_PN_CORR[[#This Row],[43918]]</f>
        <v>0</v>
      </c>
      <c r="Z152">
        <f>+Casos_PN_CORR[[#This Row],[43920]]-Casos_PN_CORR[[#This Row],[43919]]</f>
        <v>0</v>
      </c>
      <c r="AA152">
        <f>+Casos_PN_CORR[[#This Row],[43921]]-Casos_PN_CORR[[#This Row],[43920]]</f>
        <v>0</v>
      </c>
      <c r="AB152">
        <f>+Casos_PN_CORR[[#This Row],[43922]]-Casos_PN_CORR[[#This Row],[43921]]</f>
        <v>0</v>
      </c>
      <c r="AC152">
        <f>+Casos_PN_CORR[[#This Row],[43923]]-Casos_PN_CORR[[#This Row],[43922]]</f>
        <v>0</v>
      </c>
      <c r="AD152">
        <f>+Casos_PN_CORR[[#This Row],[43924]]-Casos_PN_CORR[[#This Row],[43923]]</f>
        <v>0</v>
      </c>
      <c r="AE152">
        <f>+Casos_PN_CORR[[#This Row],[43925]]-Casos_PN_CORR[[#This Row],[43924]]</f>
        <v>0</v>
      </c>
      <c r="AF152">
        <f>+Casos_PN_CORR[[#This Row],[43926]]-Casos_PN_CORR[[#This Row],[43925]]</f>
        <v>0</v>
      </c>
      <c r="AG152">
        <f>+Casos_PN_CORR[[#This Row],[43927]]-Casos_PN_CORR[[#This Row],[43926]]</f>
        <v>0</v>
      </c>
      <c r="AH152">
        <f>+Casos_PN_CORR[[#This Row],[43928]]-Casos_PN_CORR[[#This Row],[43927]]</f>
        <v>0</v>
      </c>
      <c r="AI152">
        <f>+Casos_PN_CORR[[#This Row],[43929]]-Casos_PN_CORR[[#This Row],[43928]]</f>
        <v>0</v>
      </c>
      <c r="AJ152">
        <f>+Casos_PN_CORR[[#This Row],[43930]]-Casos_PN_CORR[[#This Row],[43929]]</f>
        <v>0</v>
      </c>
      <c r="AK152">
        <f>+Casos_PN_CORR[[#This Row],[43931]]-Casos_PN_CORR[[#This Row],[43930]]</f>
        <v>0</v>
      </c>
      <c r="AL152">
        <f>+Casos_PN_CORR[[#This Row],[43932]]-Casos_PN_CORR[[#This Row],[43931]]</f>
        <v>0</v>
      </c>
      <c r="AM152">
        <f>+Casos_PN_CORR[[#This Row],[43933]]-Casos_PN_CORR[[#This Row],[43932]]</f>
        <v>0</v>
      </c>
      <c r="AN152">
        <f>+Casos_PN_CORR[[#This Row],[43934]]-Casos_PN_CORR[[#This Row],[43933]]</f>
        <v>0</v>
      </c>
      <c r="AO152">
        <f>+Casos_PN_CORR[[#This Row],[43935]]-Casos_PN_CORR[[#This Row],[43934]]</f>
        <v>0</v>
      </c>
      <c r="AP152">
        <f>+Casos_PN_CORR[[#This Row],[43936]]-Casos_PN_CORR[[#This Row],[43935]]</f>
        <v>0</v>
      </c>
      <c r="AQ152">
        <f>+Casos_PN_CORR[[#This Row],[43937]]-Casos_PN_CORR[[#This Row],[43936]]</f>
        <v>0</v>
      </c>
      <c r="AR152">
        <f>+Casos_PN_CORR[[#This Row],[43938]]-Casos_PN_CORR[[#This Row],[43937]]</f>
        <v>0</v>
      </c>
      <c r="AS152">
        <f>+Casos_PN_CORR[[#This Row],[43939]]-Casos_PN_CORR[[#This Row],[43938]]</f>
        <v>0</v>
      </c>
      <c r="AT152">
        <f>+Casos_PN_CORR[[#This Row],[43940]]-Casos_PN_CORR[[#This Row],[43939]]</f>
        <v>0</v>
      </c>
      <c r="AU152">
        <f>+Casos_PN_CORR[[#This Row],[43941]]-Casos_PN_CORR[[#This Row],[43940]]</f>
        <v>0</v>
      </c>
      <c r="AV152">
        <f>+Casos_PN_CORR[[#This Row],[43942]]-Casos_PN_CORR[[#This Row],[43941]]</f>
        <v>0</v>
      </c>
      <c r="AW152">
        <f>+Casos_PN_CORR[[#This Row],[43943]]-Casos_PN_CORR[[#This Row],[43942]]</f>
        <v>0</v>
      </c>
      <c r="AX152">
        <f>+Casos_PN_CORR[[#This Row],[43944]]-Casos_PN_CORR[[#This Row],[43943]]</f>
        <v>0</v>
      </c>
      <c r="AY152">
        <f>+Casos_PN_CORR[[#This Row],[43945]]-Casos_PN_CORR[[#This Row],[43944]]</f>
        <v>0</v>
      </c>
      <c r="AZ152">
        <f>+Casos_PN_CORR[[#This Row],[43946]]-Casos_PN_CORR[[#This Row],[43945]]</f>
        <v>0</v>
      </c>
      <c r="BA152">
        <f>+Casos_PN_CORR[[#This Row],[43947]]-Casos_PN_CORR[[#This Row],[43946]]</f>
        <v>0</v>
      </c>
      <c r="BB152">
        <f>+Casos_PN_CORR[[#This Row],[43948]]-Casos_PN_CORR[[#This Row],[43947]]</f>
        <v>0</v>
      </c>
      <c r="BC152">
        <f>+Casos_PN_CORR[[#This Row],[43949]]-Casos_PN_CORR[[#This Row],[43948]]</f>
        <v>0</v>
      </c>
      <c r="BD152">
        <f>+Casos_PN_CORR[[#This Row],[43950]]-Casos_PN_CORR[[#This Row],[43949]]</f>
        <v>0</v>
      </c>
      <c r="BE152">
        <f>+Casos_PN_CORR[[#This Row],[43951]]-Casos_PN_CORR[[#This Row],[43950]]</f>
        <v>0</v>
      </c>
      <c r="BF152">
        <f>+Casos_PN_CORR[[#This Row],[43952]]-Casos_PN_CORR[[#This Row],[43951]]</f>
        <v>0</v>
      </c>
      <c r="BG152">
        <f>+Casos_PN_CORR[[#This Row],[43953]]-Casos_PN_CORR[[#This Row],[43952]]</f>
        <v>0</v>
      </c>
      <c r="BH152">
        <f>+Casos_PN_CORR[[#This Row],[43954]]-Casos_PN_CORR[[#This Row],[43953]]</f>
        <v>0</v>
      </c>
      <c r="BI152">
        <f>+Casos_PN_CORR[[#This Row],[43955]]-Casos_PN_CORR[[#This Row],[43954]]</f>
        <v>0</v>
      </c>
      <c r="BJ152">
        <f>+Casos_PN_CORR[[#This Row],[43956]]-Casos_PN_CORR[[#This Row],[43955]]</f>
        <v>0</v>
      </c>
      <c r="BK152">
        <f>+Casos_PN_CORR[[#This Row],[43957]]-Casos_PN_CORR[[#This Row],[43956]]</f>
        <v>0</v>
      </c>
      <c r="BL152">
        <f>+Casos_PN_CORR[[#This Row],[43958]]-Casos_PN_CORR[[#This Row],[43957]]</f>
        <v>0</v>
      </c>
      <c r="BM152">
        <f>+Casos_PN_CORR[[#This Row],[43959]]-Casos_PN_CORR[[#This Row],[43958]]</f>
        <v>0</v>
      </c>
      <c r="BN152">
        <f>+Casos_PN_CORR[[#This Row],[43960]]-Casos_PN_CORR[[#This Row],[43959]]</f>
        <v>0</v>
      </c>
      <c r="BO152">
        <f>+Casos_PN_CORR[[#This Row],[43961]]-Casos_PN_CORR[[#This Row],[43960]]</f>
        <v>0</v>
      </c>
      <c r="BP152">
        <f>+Casos_PN_CORR[[#This Row],[43962]]-Casos_PN_CORR[[#This Row],[43961]]</f>
        <v>0</v>
      </c>
      <c r="BQ152">
        <f>+Casos_PN_CORR[[#This Row],[43963]]-Casos_PN_CORR[[#This Row],[43962]]</f>
        <v>0</v>
      </c>
      <c r="BR152">
        <f>+Casos_PN_CORR[[#This Row],[43964]]-Casos_PN_CORR[[#This Row],[43963]]</f>
        <v>0</v>
      </c>
      <c r="BS152">
        <f>+Casos_PN_CORR[[#This Row],[43965]]-Casos_PN_CORR[[#This Row],[43964]]</f>
        <v>0</v>
      </c>
      <c r="BT152">
        <f>+Casos_PN_CORR[[#This Row],[43966]]-Casos_PN_CORR[[#This Row],[43965]]</f>
        <v>0</v>
      </c>
      <c r="BU152">
        <f>+Casos_PN_CORR[[#This Row],[43967]]-Casos_PN_CORR[[#This Row],[43966]]</f>
        <v>0</v>
      </c>
      <c r="BV152">
        <f>+Casos_PN_CORR[[#This Row],[43968]]-Casos_PN_CORR[[#This Row],[43967]]</f>
        <v>0</v>
      </c>
      <c r="BW152">
        <f>+Casos_PN_CORR[[#This Row],[43969]]-Casos_PN_CORR[[#This Row],[43968]]</f>
        <v>0</v>
      </c>
      <c r="BX152">
        <f>+Casos_PN_CORR[[#This Row],[43970]]-Casos_PN_CORR[[#This Row],[43969]]</f>
        <v>0</v>
      </c>
      <c r="BY152">
        <f>+Casos_PN_CORR[[#This Row],[43971]]-Casos_PN_CORR[[#This Row],[43970]]</f>
        <v>0</v>
      </c>
      <c r="BZ152">
        <f>+Casos_PN_CORR[[#This Row],[43972]]-Casos_PN_CORR[[#This Row],[43971]]</f>
        <v>0</v>
      </c>
      <c r="CA152">
        <f>+Casos_PN_CORR[[#This Row],[43973]]-Casos_PN_CORR[[#This Row],[43972]]</f>
        <v>0</v>
      </c>
      <c r="CB152">
        <f>+Casos_PN_CORR[[#This Row],[43974]]-Casos_PN_CORR[[#This Row],[43973]]</f>
        <v>0</v>
      </c>
      <c r="CC152">
        <f>+Casos_PN_CORR[[#This Row],[43975]]-Casos_PN_CORR[[#This Row],[43974]]</f>
        <v>0</v>
      </c>
      <c r="CD152">
        <f>+Casos_PN_CORR[[#This Row],[43976]]-Casos_PN_CORR[[#This Row],[43975]]</f>
        <v>0</v>
      </c>
      <c r="CE152">
        <f>+Casos_PN_CORR[[#This Row],[43977]]-Casos_PN_CORR[[#This Row],[43976]]</f>
        <v>0</v>
      </c>
      <c r="CF152">
        <f>+Casos_PN_CORR[[#This Row],[43978]]-Casos_PN_CORR[[#This Row],[43977]]</f>
        <v>0</v>
      </c>
      <c r="CG152">
        <f>+Casos_PN_CORR[[#This Row],[43979]]-Casos_PN_CORR[[#This Row],[43978]]</f>
        <v>0</v>
      </c>
      <c r="CH152">
        <f>+Casos_PN_CORR[[#This Row],[43980]]-Casos_PN_CORR[[#This Row],[43979]]</f>
        <v>0</v>
      </c>
      <c r="CI152">
        <f>+Casos_PN_CORR[[#This Row],[43981]]-Casos_PN_CORR[[#This Row],[43980]]</f>
        <v>0</v>
      </c>
      <c r="CJ152">
        <f>+Casos_PN_CORR[[#This Row],[43982]]-Casos_PN_CORR[[#This Row],[43981]]</f>
        <v>0</v>
      </c>
      <c r="CK152">
        <f>+Casos_PN_CORR[[#This Row],[43983]]-Casos_PN_CORR[[#This Row],[43982]]</f>
        <v>0</v>
      </c>
      <c r="CL152">
        <f>+Casos_PN_CORR[[#This Row],[43984]]-Casos_PN_CORR[[#This Row],[43983]]</f>
        <v>0</v>
      </c>
      <c r="CM152">
        <f>+Casos_PN_CORR[[#This Row],[43985]]-Casos_PN_CORR[[#This Row],[43984]]</f>
        <v>0</v>
      </c>
      <c r="CN152">
        <f>+Casos_PN_CORR[[#This Row],[43986]]-Casos_PN_CORR[[#This Row],[43985]]</f>
        <v>0</v>
      </c>
      <c r="CO152">
        <f>+Casos_PN_CORR[[#This Row],[43987]]-Casos_PN_CORR[[#This Row],[43986]]</f>
        <v>5</v>
      </c>
      <c r="CP152">
        <f>+Casos_PN_CORR[[#This Row],[43988]]-Casos_PN_CORR[[#This Row],[43987]]</f>
        <v>0</v>
      </c>
      <c r="CQ152">
        <f>+Casos_PN_CORR[[#This Row],[43989]]-Casos_PN_CORR[[#This Row],[43988]]</f>
        <v>0</v>
      </c>
      <c r="CR152">
        <f>+Casos_PN_CORR[[#This Row],[43990]]-Casos_PN_CORR[[#This Row],[43989]]</f>
        <v>0</v>
      </c>
      <c r="CS152">
        <f>+Casos_PN_CORR[[#This Row],[43991]]-Casos_PN_CORR[[#This Row],[43990]]</f>
        <v>0</v>
      </c>
      <c r="CT152">
        <f>+Casos_PN_CORR[[#This Row],[43992]]-Casos_PN_CORR[[#This Row],[43991]]</f>
        <v>0</v>
      </c>
      <c r="CU152">
        <f>+Casos_PN_CORR[[#This Row],[43993]]-Casos_PN_CORR[[#This Row],[43992]]</f>
        <v>0</v>
      </c>
    </row>
    <row r="153" spans="1:99" x14ac:dyDescent="0.3">
      <c r="A153">
        <v>30502</v>
      </c>
      <c r="B153" s="2" t="s">
        <v>144</v>
      </c>
      <c r="C153" s="2" t="s">
        <v>410</v>
      </c>
      <c r="D153" s="2" t="s">
        <v>514</v>
      </c>
      <c r="E153" s="4">
        <f t="shared" si="2"/>
        <v>5</v>
      </c>
      <c r="F153">
        <f>+Casos_PN_CORR[[#This Row],[43900]]</f>
        <v>0</v>
      </c>
      <c r="G153">
        <f>+Casos_PN_CORR[[#This Row],[43901]]-Casos_PN_CORR[[#This Row],[43900]]</f>
        <v>0</v>
      </c>
      <c r="H153">
        <f>+Casos_PN_CORR[[#This Row],[43902]]-Casos_PN_CORR[[#This Row],[43901]]</f>
        <v>0</v>
      </c>
      <c r="I153">
        <f>+Casos_PN_CORR[[#This Row],[43903]]-Casos_PN_CORR[[#This Row],[43902]]</f>
        <v>0</v>
      </c>
      <c r="J153">
        <f>+Casos_PN_CORR[[#This Row],[43904]]-Casos_PN_CORR[[#This Row],[43903]]</f>
        <v>0</v>
      </c>
      <c r="K153">
        <f>+Casos_PN_CORR[[#This Row],[43905]]-Casos_PN_CORR[[#This Row],[43904]]</f>
        <v>0</v>
      </c>
      <c r="L153">
        <f>+Casos_PN_CORR[[#This Row],[43906]]-Casos_PN_CORR[[#This Row],[43905]]</f>
        <v>0</v>
      </c>
      <c r="M153">
        <f>+Casos_PN_CORR[[#This Row],[43907]]-Casos_PN_CORR[[#This Row],[43906]]</f>
        <v>0</v>
      </c>
      <c r="N153">
        <f>+Casos_PN_CORR[[#This Row],[43908]]-Casos_PN_CORR[[#This Row],[43907]]</f>
        <v>0</v>
      </c>
      <c r="O153">
        <f>+Casos_PN_CORR[[#This Row],[43909]]-Casos_PN_CORR[[#This Row],[43908]]</f>
        <v>0</v>
      </c>
      <c r="P153">
        <f>+Casos_PN_CORR[[#This Row],[43910]]-Casos_PN_CORR[[#This Row],[43909]]</f>
        <v>0</v>
      </c>
      <c r="Q153">
        <f>+Casos_PN_CORR[[#This Row],[43911]]-Casos_PN_CORR[[#This Row],[43910]]</f>
        <v>0</v>
      </c>
      <c r="R153">
        <f>+Casos_PN_CORR[[#This Row],[43912]]-Casos_PN_CORR[[#This Row],[43911]]</f>
        <v>0</v>
      </c>
      <c r="S153">
        <f>+Casos_PN_CORR[[#This Row],[43913]]-Casos_PN_CORR[[#This Row],[43912]]</f>
        <v>0</v>
      </c>
      <c r="T153">
        <f>+Casos_PN_CORR[[#This Row],[43914]]-Casos_PN_CORR[[#This Row],[43913]]</f>
        <v>0</v>
      </c>
      <c r="U153">
        <f>+Casos_PN_CORR[[#This Row],[43915]]-Casos_PN_CORR[[#This Row],[43914]]</f>
        <v>0</v>
      </c>
      <c r="V153">
        <f>+Casos_PN_CORR[[#This Row],[43916]]-Casos_PN_CORR[[#This Row],[43915]]</f>
        <v>0</v>
      </c>
      <c r="W153">
        <f>+Casos_PN_CORR[[#This Row],[43917]]-Casos_PN_CORR[[#This Row],[43916]]</f>
        <v>0</v>
      </c>
      <c r="X153">
        <f>+Casos_PN_CORR[[#This Row],[43918]]-Casos_PN_CORR[[#This Row],[43917]]</f>
        <v>0</v>
      </c>
      <c r="Y153">
        <f>+Casos_PN_CORR[[#This Row],[43919]]-Casos_PN_CORR[[#This Row],[43918]]</f>
        <v>0</v>
      </c>
      <c r="Z153">
        <f>+Casos_PN_CORR[[#This Row],[43920]]-Casos_PN_CORR[[#This Row],[43919]]</f>
        <v>0</v>
      </c>
      <c r="AA153">
        <f>+Casos_PN_CORR[[#This Row],[43921]]-Casos_PN_CORR[[#This Row],[43920]]</f>
        <v>0</v>
      </c>
      <c r="AB153">
        <f>+Casos_PN_CORR[[#This Row],[43922]]-Casos_PN_CORR[[#This Row],[43921]]</f>
        <v>0</v>
      </c>
      <c r="AC153">
        <f>+Casos_PN_CORR[[#This Row],[43923]]-Casos_PN_CORR[[#This Row],[43922]]</f>
        <v>0</v>
      </c>
      <c r="AD153">
        <f>+Casos_PN_CORR[[#This Row],[43924]]-Casos_PN_CORR[[#This Row],[43923]]</f>
        <v>0</v>
      </c>
      <c r="AE153">
        <f>+Casos_PN_CORR[[#This Row],[43925]]-Casos_PN_CORR[[#This Row],[43924]]</f>
        <v>0</v>
      </c>
      <c r="AF153">
        <f>+Casos_PN_CORR[[#This Row],[43926]]-Casos_PN_CORR[[#This Row],[43925]]</f>
        <v>0</v>
      </c>
      <c r="AG153">
        <f>+Casos_PN_CORR[[#This Row],[43927]]-Casos_PN_CORR[[#This Row],[43926]]</f>
        <v>0</v>
      </c>
      <c r="AH153">
        <f>+Casos_PN_CORR[[#This Row],[43928]]-Casos_PN_CORR[[#This Row],[43927]]</f>
        <v>0</v>
      </c>
      <c r="AI153">
        <f>+Casos_PN_CORR[[#This Row],[43929]]-Casos_PN_CORR[[#This Row],[43928]]</f>
        <v>0</v>
      </c>
      <c r="AJ153">
        <f>+Casos_PN_CORR[[#This Row],[43930]]-Casos_PN_CORR[[#This Row],[43929]]</f>
        <v>0</v>
      </c>
      <c r="AK153">
        <f>+Casos_PN_CORR[[#This Row],[43931]]-Casos_PN_CORR[[#This Row],[43930]]</f>
        <v>0</v>
      </c>
      <c r="AL153">
        <f>+Casos_PN_CORR[[#This Row],[43932]]-Casos_PN_CORR[[#This Row],[43931]]</f>
        <v>0</v>
      </c>
      <c r="AM153">
        <f>+Casos_PN_CORR[[#This Row],[43933]]-Casos_PN_CORR[[#This Row],[43932]]</f>
        <v>0</v>
      </c>
      <c r="AN153">
        <f>+Casos_PN_CORR[[#This Row],[43934]]-Casos_PN_CORR[[#This Row],[43933]]</f>
        <v>0</v>
      </c>
      <c r="AO153">
        <f>+Casos_PN_CORR[[#This Row],[43935]]-Casos_PN_CORR[[#This Row],[43934]]</f>
        <v>0</v>
      </c>
      <c r="AP153">
        <f>+Casos_PN_CORR[[#This Row],[43936]]-Casos_PN_CORR[[#This Row],[43935]]</f>
        <v>0</v>
      </c>
      <c r="AQ153">
        <f>+Casos_PN_CORR[[#This Row],[43937]]-Casos_PN_CORR[[#This Row],[43936]]</f>
        <v>0</v>
      </c>
      <c r="AR153">
        <f>+Casos_PN_CORR[[#This Row],[43938]]-Casos_PN_CORR[[#This Row],[43937]]</f>
        <v>0</v>
      </c>
      <c r="AS153">
        <f>+Casos_PN_CORR[[#This Row],[43939]]-Casos_PN_CORR[[#This Row],[43938]]</f>
        <v>0</v>
      </c>
      <c r="AT153">
        <f>+Casos_PN_CORR[[#This Row],[43940]]-Casos_PN_CORR[[#This Row],[43939]]</f>
        <v>0</v>
      </c>
      <c r="AU153">
        <f>+Casos_PN_CORR[[#This Row],[43941]]-Casos_PN_CORR[[#This Row],[43940]]</f>
        <v>0</v>
      </c>
      <c r="AV153">
        <f>+Casos_PN_CORR[[#This Row],[43942]]-Casos_PN_CORR[[#This Row],[43941]]</f>
        <v>0</v>
      </c>
      <c r="AW153">
        <f>+Casos_PN_CORR[[#This Row],[43943]]-Casos_PN_CORR[[#This Row],[43942]]</f>
        <v>0</v>
      </c>
      <c r="AX153">
        <f>+Casos_PN_CORR[[#This Row],[43944]]-Casos_PN_CORR[[#This Row],[43943]]</f>
        <v>0</v>
      </c>
      <c r="AY153">
        <f>+Casos_PN_CORR[[#This Row],[43945]]-Casos_PN_CORR[[#This Row],[43944]]</f>
        <v>0</v>
      </c>
      <c r="AZ153">
        <f>+Casos_PN_CORR[[#This Row],[43946]]-Casos_PN_CORR[[#This Row],[43945]]</f>
        <v>0</v>
      </c>
      <c r="BA153">
        <f>+Casos_PN_CORR[[#This Row],[43947]]-Casos_PN_CORR[[#This Row],[43946]]</f>
        <v>0</v>
      </c>
      <c r="BB153">
        <f>+Casos_PN_CORR[[#This Row],[43948]]-Casos_PN_CORR[[#This Row],[43947]]</f>
        <v>0</v>
      </c>
      <c r="BC153">
        <f>+Casos_PN_CORR[[#This Row],[43949]]-Casos_PN_CORR[[#This Row],[43948]]</f>
        <v>0</v>
      </c>
      <c r="BD153">
        <f>+Casos_PN_CORR[[#This Row],[43950]]-Casos_PN_CORR[[#This Row],[43949]]</f>
        <v>0</v>
      </c>
      <c r="BE153">
        <f>+Casos_PN_CORR[[#This Row],[43951]]-Casos_PN_CORR[[#This Row],[43950]]</f>
        <v>0</v>
      </c>
      <c r="BF153">
        <f>+Casos_PN_CORR[[#This Row],[43952]]-Casos_PN_CORR[[#This Row],[43951]]</f>
        <v>0</v>
      </c>
      <c r="BG153">
        <f>+Casos_PN_CORR[[#This Row],[43953]]-Casos_PN_CORR[[#This Row],[43952]]</f>
        <v>0</v>
      </c>
      <c r="BH153">
        <f>+Casos_PN_CORR[[#This Row],[43954]]-Casos_PN_CORR[[#This Row],[43953]]</f>
        <v>0</v>
      </c>
      <c r="BI153">
        <f>+Casos_PN_CORR[[#This Row],[43955]]-Casos_PN_CORR[[#This Row],[43954]]</f>
        <v>0</v>
      </c>
      <c r="BJ153">
        <f>+Casos_PN_CORR[[#This Row],[43956]]-Casos_PN_CORR[[#This Row],[43955]]</f>
        <v>0</v>
      </c>
      <c r="BK153">
        <f>+Casos_PN_CORR[[#This Row],[43957]]-Casos_PN_CORR[[#This Row],[43956]]</f>
        <v>0</v>
      </c>
      <c r="BL153">
        <f>+Casos_PN_CORR[[#This Row],[43958]]-Casos_PN_CORR[[#This Row],[43957]]</f>
        <v>0</v>
      </c>
      <c r="BM153">
        <f>+Casos_PN_CORR[[#This Row],[43959]]-Casos_PN_CORR[[#This Row],[43958]]</f>
        <v>0</v>
      </c>
      <c r="BN153">
        <f>+Casos_PN_CORR[[#This Row],[43960]]-Casos_PN_CORR[[#This Row],[43959]]</f>
        <v>0</v>
      </c>
      <c r="BO153">
        <f>+Casos_PN_CORR[[#This Row],[43961]]-Casos_PN_CORR[[#This Row],[43960]]</f>
        <v>0</v>
      </c>
      <c r="BP153">
        <f>+Casos_PN_CORR[[#This Row],[43962]]-Casos_PN_CORR[[#This Row],[43961]]</f>
        <v>0</v>
      </c>
      <c r="BQ153">
        <f>+Casos_PN_CORR[[#This Row],[43963]]-Casos_PN_CORR[[#This Row],[43962]]</f>
        <v>0</v>
      </c>
      <c r="BR153">
        <f>+Casos_PN_CORR[[#This Row],[43964]]-Casos_PN_CORR[[#This Row],[43963]]</f>
        <v>0</v>
      </c>
      <c r="BS153">
        <f>+Casos_PN_CORR[[#This Row],[43965]]-Casos_PN_CORR[[#This Row],[43964]]</f>
        <v>0</v>
      </c>
      <c r="BT153">
        <f>+Casos_PN_CORR[[#This Row],[43966]]-Casos_PN_CORR[[#This Row],[43965]]</f>
        <v>0</v>
      </c>
      <c r="BU153">
        <f>+Casos_PN_CORR[[#This Row],[43967]]-Casos_PN_CORR[[#This Row],[43966]]</f>
        <v>0</v>
      </c>
      <c r="BV153">
        <f>+Casos_PN_CORR[[#This Row],[43968]]-Casos_PN_CORR[[#This Row],[43967]]</f>
        <v>0</v>
      </c>
      <c r="BW153">
        <f>+Casos_PN_CORR[[#This Row],[43969]]-Casos_PN_CORR[[#This Row],[43968]]</f>
        <v>0</v>
      </c>
      <c r="BX153">
        <f>+Casos_PN_CORR[[#This Row],[43970]]-Casos_PN_CORR[[#This Row],[43969]]</f>
        <v>0</v>
      </c>
      <c r="BY153">
        <f>+Casos_PN_CORR[[#This Row],[43971]]-Casos_PN_CORR[[#This Row],[43970]]</f>
        <v>0</v>
      </c>
      <c r="BZ153">
        <f>+Casos_PN_CORR[[#This Row],[43972]]-Casos_PN_CORR[[#This Row],[43971]]</f>
        <v>0</v>
      </c>
      <c r="CA153">
        <f>+Casos_PN_CORR[[#This Row],[43973]]-Casos_PN_CORR[[#This Row],[43972]]</f>
        <v>0</v>
      </c>
      <c r="CB153">
        <f>+Casos_PN_CORR[[#This Row],[43974]]-Casos_PN_CORR[[#This Row],[43973]]</f>
        <v>0</v>
      </c>
      <c r="CC153">
        <f>+Casos_PN_CORR[[#This Row],[43975]]-Casos_PN_CORR[[#This Row],[43974]]</f>
        <v>0</v>
      </c>
      <c r="CD153">
        <f>+Casos_PN_CORR[[#This Row],[43976]]-Casos_PN_CORR[[#This Row],[43975]]</f>
        <v>0</v>
      </c>
      <c r="CE153">
        <f>+Casos_PN_CORR[[#This Row],[43977]]-Casos_PN_CORR[[#This Row],[43976]]</f>
        <v>0</v>
      </c>
      <c r="CF153">
        <f>+Casos_PN_CORR[[#This Row],[43978]]-Casos_PN_CORR[[#This Row],[43977]]</f>
        <v>0</v>
      </c>
      <c r="CG153">
        <f>+Casos_PN_CORR[[#This Row],[43979]]-Casos_PN_CORR[[#This Row],[43978]]</f>
        <v>0</v>
      </c>
      <c r="CH153">
        <f>+Casos_PN_CORR[[#This Row],[43980]]-Casos_PN_CORR[[#This Row],[43979]]</f>
        <v>0</v>
      </c>
      <c r="CI153">
        <f>+Casos_PN_CORR[[#This Row],[43981]]-Casos_PN_CORR[[#This Row],[43980]]</f>
        <v>0</v>
      </c>
      <c r="CJ153">
        <f>+Casos_PN_CORR[[#This Row],[43982]]-Casos_PN_CORR[[#This Row],[43981]]</f>
        <v>0</v>
      </c>
      <c r="CK153">
        <f>+Casos_PN_CORR[[#This Row],[43983]]-Casos_PN_CORR[[#This Row],[43982]]</f>
        <v>0</v>
      </c>
      <c r="CL153">
        <f>+Casos_PN_CORR[[#This Row],[43984]]-Casos_PN_CORR[[#This Row],[43983]]</f>
        <v>0</v>
      </c>
      <c r="CM153">
        <f>+Casos_PN_CORR[[#This Row],[43985]]-Casos_PN_CORR[[#This Row],[43984]]</f>
        <v>0</v>
      </c>
      <c r="CN153">
        <f>+Casos_PN_CORR[[#This Row],[43986]]-Casos_PN_CORR[[#This Row],[43985]]</f>
        <v>0</v>
      </c>
      <c r="CO153">
        <f>+Casos_PN_CORR[[#This Row],[43987]]-Casos_PN_CORR[[#This Row],[43986]]</f>
        <v>5</v>
      </c>
      <c r="CP153">
        <f>+Casos_PN_CORR[[#This Row],[43988]]-Casos_PN_CORR[[#This Row],[43987]]</f>
        <v>0</v>
      </c>
      <c r="CQ153">
        <f>+Casos_PN_CORR[[#This Row],[43989]]-Casos_PN_CORR[[#This Row],[43988]]</f>
        <v>0</v>
      </c>
      <c r="CR153">
        <f>+Casos_PN_CORR[[#This Row],[43990]]-Casos_PN_CORR[[#This Row],[43989]]</f>
        <v>0</v>
      </c>
      <c r="CS153">
        <f>+Casos_PN_CORR[[#This Row],[43991]]-Casos_PN_CORR[[#This Row],[43990]]</f>
        <v>0</v>
      </c>
      <c r="CT153">
        <f>+Casos_PN_CORR[[#This Row],[43992]]-Casos_PN_CORR[[#This Row],[43991]]</f>
        <v>0</v>
      </c>
      <c r="CU153">
        <f>+Casos_PN_CORR[[#This Row],[43993]]-Casos_PN_CORR[[#This Row],[43992]]</f>
        <v>0</v>
      </c>
    </row>
    <row r="154" spans="1:99" x14ac:dyDescent="0.3">
      <c r="A154">
        <v>50314</v>
      </c>
      <c r="B154" s="2" t="s">
        <v>151</v>
      </c>
      <c r="C154" s="2" t="s">
        <v>181</v>
      </c>
      <c r="D154" s="2" t="s">
        <v>515</v>
      </c>
      <c r="E154" s="4">
        <f t="shared" si="2"/>
        <v>5</v>
      </c>
      <c r="F154">
        <f>+Casos_PN_CORR[[#This Row],[43900]]</f>
        <v>0</v>
      </c>
      <c r="G154">
        <f>+Casos_PN_CORR[[#This Row],[43901]]-Casos_PN_CORR[[#This Row],[43900]]</f>
        <v>0</v>
      </c>
      <c r="H154">
        <f>+Casos_PN_CORR[[#This Row],[43902]]-Casos_PN_CORR[[#This Row],[43901]]</f>
        <v>0</v>
      </c>
      <c r="I154">
        <f>+Casos_PN_CORR[[#This Row],[43903]]-Casos_PN_CORR[[#This Row],[43902]]</f>
        <v>0</v>
      </c>
      <c r="J154">
        <f>+Casos_PN_CORR[[#This Row],[43904]]-Casos_PN_CORR[[#This Row],[43903]]</f>
        <v>0</v>
      </c>
      <c r="K154">
        <f>+Casos_PN_CORR[[#This Row],[43905]]-Casos_PN_CORR[[#This Row],[43904]]</f>
        <v>0</v>
      </c>
      <c r="L154">
        <f>+Casos_PN_CORR[[#This Row],[43906]]-Casos_PN_CORR[[#This Row],[43905]]</f>
        <v>0</v>
      </c>
      <c r="M154">
        <f>+Casos_PN_CORR[[#This Row],[43907]]-Casos_PN_CORR[[#This Row],[43906]]</f>
        <v>0</v>
      </c>
      <c r="N154">
        <f>+Casos_PN_CORR[[#This Row],[43908]]-Casos_PN_CORR[[#This Row],[43907]]</f>
        <v>0</v>
      </c>
      <c r="O154">
        <f>+Casos_PN_CORR[[#This Row],[43909]]-Casos_PN_CORR[[#This Row],[43908]]</f>
        <v>0</v>
      </c>
      <c r="P154">
        <f>+Casos_PN_CORR[[#This Row],[43910]]-Casos_PN_CORR[[#This Row],[43909]]</f>
        <v>0</v>
      </c>
      <c r="Q154">
        <f>+Casos_PN_CORR[[#This Row],[43911]]-Casos_PN_CORR[[#This Row],[43910]]</f>
        <v>0</v>
      </c>
      <c r="R154">
        <f>+Casos_PN_CORR[[#This Row],[43912]]-Casos_PN_CORR[[#This Row],[43911]]</f>
        <v>0</v>
      </c>
      <c r="S154">
        <f>+Casos_PN_CORR[[#This Row],[43913]]-Casos_PN_CORR[[#This Row],[43912]]</f>
        <v>0</v>
      </c>
      <c r="T154">
        <f>+Casos_PN_CORR[[#This Row],[43914]]-Casos_PN_CORR[[#This Row],[43913]]</f>
        <v>0</v>
      </c>
      <c r="U154">
        <f>+Casos_PN_CORR[[#This Row],[43915]]-Casos_PN_CORR[[#This Row],[43914]]</f>
        <v>0</v>
      </c>
      <c r="V154">
        <f>+Casos_PN_CORR[[#This Row],[43916]]-Casos_PN_CORR[[#This Row],[43915]]</f>
        <v>0</v>
      </c>
      <c r="W154">
        <f>+Casos_PN_CORR[[#This Row],[43917]]-Casos_PN_CORR[[#This Row],[43916]]</f>
        <v>0</v>
      </c>
      <c r="X154">
        <f>+Casos_PN_CORR[[#This Row],[43918]]-Casos_PN_CORR[[#This Row],[43917]]</f>
        <v>0</v>
      </c>
      <c r="Y154">
        <f>+Casos_PN_CORR[[#This Row],[43919]]-Casos_PN_CORR[[#This Row],[43918]]</f>
        <v>0</v>
      </c>
      <c r="Z154">
        <f>+Casos_PN_CORR[[#This Row],[43920]]-Casos_PN_CORR[[#This Row],[43919]]</f>
        <v>0</v>
      </c>
      <c r="AA154">
        <f>+Casos_PN_CORR[[#This Row],[43921]]-Casos_PN_CORR[[#This Row],[43920]]</f>
        <v>0</v>
      </c>
      <c r="AB154">
        <f>+Casos_PN_CORR[[#This Row],[43922]]-Casos_PN_CORR[[#This Row],[43921]]</f>
        <v>0</v>
      </c>
      <c r="AC154">
        <f>+Casos_PN_CORR[[#This Row],[43923]]-Casos_PN_CORR[[#This Row],[43922]]</f>
        <v>0</v>
      </c>
      <c r="AD154">
        <f>+Casos_PN_CORR[[#This Row],[43924]]-Casos_PN_CORR[[#This Row],[43923]]</f>
        <v>0</v>
      </c>
      <c r="AE154">
        <f>+Casos_PN_CORR[[#This Row],[43925]]-Casos_PN_CORR[[#This Row],[43924]]</f>
        <v>0</v>
      </c>
      <c r="AF154">
        <f>+Casos_PN_CORR[[#This Row],[43926]]-Casos_PN_CORR[[#This Row],[43925]]</f>
        <v>0</v>
      </c>
      <c r="AG154">
        <f>+Casos_PN_CORR[[#This Row],[43927]]-Casos_PN_CORR[[#This Row],[43926]]</f>
        <v>0</v>
      </c>
      <c r="AH154">
        <f>+Casos_PN_CORR[[#This Row],[43928]]-Casos_PN_CORR[[#This Row],[43927]]</f>
        <v>0</v>
      </c>
      <c r="AI154">
        <f>+Casos_PN_CORR[[#This Row],[43929]]-Casos_PN_CORR[[#This Row],[43928]]</f>
        <v>0</v>
      </c>
      <c r="AJ154">
        <f>+Casos_PN_CORR[[#This Row],[43930]]-Casos_PN_CORR[[#This Row],[43929]]</f>
        <v>0</v>
      </c>
      <c r="AK154">
        <f>+Casos_PN_CORR[[#This Row],[43931]]-Casos_PN_CORR[[#This Row],[43930]]</f>
        <v>0</v>
      </c>
      <c r="AL154">
        <f>+Casos_PN_CORR[[#This Row],[43932]]-Casos_PN_CORR[[#This Row],[43931]]</f>
        <v>0</v>
      </c>
      <c r="AM154">
        <f>+Casos_PN_CORR[[#This Row],[43933]]-Casos_PN_CORR[[#This Row],[43932]]</f>
        <v>0</v>
      </c>
      <c r="AN154">
        <f>+Casos_PN_CORR[[#This Row],[43934]]-Casos_PN_CORR[[#This Row],[43933]]</f>
        <v>0</v>
      </c>
      <c r="AO154">
        <f>+Casos_PN_CORR[[#This Row],[43935]]-Casos_PN_CORR[[#This Row],[43934]]</f>
        <v>0</v>
      </c>
      <c r="AP154">
        <f>+Casos_PN_CORR[[#This Row],[43936]]-Casos_PN_CORR[[#This Row],[43935]]</f>
        <v>0</v>
      </c>
      <c r="AQ154">
        <f>+Casos_PN_CORR[[#This Row],[43937]]-Casos_PN_CORR[[#This Row],[43936]]</f>
        <v>0</v>
      </c>
      <c r="AR154">
        <f>+Casos_PN_CORR[[#This Row],[43938]]-Casos_PN_CORR[[#This Row],[43937]]</f>
        <v>0</v>
      </c>
      <c r="AS154">
        <f>+Casos_PN_CORR[[#This Row],[43939]]-Casos_PN_CORR[[#This Row],[43938]]</f>
        <v>0</v>
      </c>
      <c r="AT154">
        <f>+Casos_PN_CORR[[#This Row],[43940]]-Casos_PN_CORR[[#This Row],[43939]]</f>
        <v>0</v>
      </c>
      <c r="AU154">
        <f>+Casos_PN_CORR[[#This Row],[43941]]-Casos_PN_CORR[[#This Row],[43940]]</f>
        <v>0</v>
      </c>
      <c r="AV154">
        <f>+Casos_PN_CORR[[#This Row],[43942]]-Casos_PN_CORR[[#This Row],[43941]]</f>
        <v>0</v>
      </c>
      <c r="AW154">
        <f>+Casos_PN_CORR[[#This Row],[43943]]-Casos_PN_CORR[[#This Row],[43942]]</f>
        <v>0</v>
      </c>
      <c r="AX154">
        <f>+Casos_PN_CORR[[#This Row],[43944]]-Casos_PN_CORR[[#This Row],[43943]]</f>
        <v>0</v>
      </c>
      <c r="AY154">
        <f>+Casos_PN_CORR[[#This Row],[43945]]-Casos_PN_CORR[[#This Row],[43944]]</f>
        <v>0</v>
      </c>
      <c r="AZ154">
        <f>+Casos_PN_CORR[[#This Row],[43946]]-Casos_PN_CORR[[#This Row],[43945]]</f>
        <v>0</v>
      </c>
      <c r="BA154">
        <f>+Casos_PN_CORR[[#This Row],[43947]]-Casos_PN_CORR[[#This Row],[43946]]</f>
        <v>0</v>
      </c>
      <c r="BB154">
        <f>+Casos_PN_CORR[[#This Row],[43948]]-Casos_PN_CORR[[#This Row],[43947]]</f>
        <v>0</v>
      </c>
      <c r="BC154">
        <f>+Casos_PN_CORR[[#This Row],[43949]]-Casos_PN_CORR[[#This Row],[43948]]</f>
        <v>0</v>
      </c>
      <c r="BD154">
        <f>+Casos_PN_CORR[[#This Row],[43950]]-Casos_PN_CORR[[#This Row],[43949]]</f>
        <v>0</v>
      </c>
      <c r="BE154">
        <f>+Casos_PN_CORR[[#This Row],[43951]]-Casos_PN_CORR[[#This Row],[43950]]</f>
        <v>0</v>
      </c>
      <c r="BF154">
        <f>+Casos_PN_CORR[[#This Row],[43952]]-Casos_PN_CORR[[#This Row],[43951]]</f>
        <v>0</v>
      </c>
      <c r="BG154">
        <f>+Casos_PN_CORR[[#This Row],[43953]]-Casos_PN_CORR[[#This Row],[43952]]</f>
        <v>0</v>
      </c>
      <c r="BH154">
        <f>+Casos_PN_CORR[[#This Row],[43954]]-Casos_PN_CORR[[#This Row],[43953]]</f>
        <v>0</v>
      </c>
      <c r="BI154">
        <f>+Casos_PN_CORR[[#This Row],[43955]]-Casos_PN_CORR[[#This Row],[43954]]</f>
        <v>0</v>
      </c>
      <c r="BJ154">
        <f>+Casos_PN_CORR[[#This Row],[43956]]-Casos_PN_CORR[[#This Row],[43955]]</f>
        <v>0</v>
      </c>
      <c r="BK154">
        <f>+Casos_PN_CORR[[#This Row],[43957]]-Casos_PN_CORR[[#This Row],[43956]]</f>
        <v>0</v>
      </c>
      <c r="BL154">
        <f>+Casos_PN_CORR[[#This Row],[43958]]-Casos_PN_CORR[[#This Row],[43957]]</f>
        <v>0</v>
      </c>
      <c r="BM154">
        <f>+Casos_PN_CORR[[#This Row],[43959]]-Casos_PN_CORR[[#This Row],[43958]]</f>
        <v>0</v>
      </c>
      <c r="BN154">
        <f>+Casos_PN_CORR[[#This Row],[43960]]-Casos_PN_CORR[[#This Row],[43959]]</f>
        <v>0</v>
      </c>
      <c r="BO154">
        <f>+Casos_PN_CORR[[#This Row],[43961]]-Casos_PN_CORR[[#This Row],[43960]]</f>
        <v>0</v>
      </c>
      <c r="BP154">
        <f>+Casos_PN_CORR[[#This Row],[43962]]-Casos_PN_CORR[[#This Row],[43961]]</f>
        <v>0</v>
      </c>
      <c r="BQ154">
        <f>+Casos_PN_CORR[[#This Row],[43963]]-Casos_PN_CORR[[#This Row],[43962]]</f>
        <v>0</v>
      </c>
      <c r="BR154">
        <f>+Casos_PN_CORR[[#This Row],[43964]]-Casos_PN_CORR[[#This Row],[43963]]</f>
        <v>0</v>
      </c>
      <c r="BS154">
        <f>+Casos_PN_CORR[[#This Row],[43965]]-Casos_PN_CORR[[#This Row],[43964]]</f>
        <v>0</v>
      </c>
      <c r="BT154">
        <f>+Casos_PN_CORR[[#This Row],[43966]]-Casos_PN_CORR[[#This Row],[43965]]</f>
        <v>0</v>
      </c>
      <c r="BU154">
        <f>+Casos_PN_CORR[[#This Row],[43967]]-Casos_PN_CORR[[#This Row],[43966]]</f>
        <v>0</v>
      </c>
      <c r="BV154">
        <f>+Casos_PN_CORR[[#This Row],[43968]]-Casos_PN_CORR[[#This Row],[43967]]</f>
        <v>0</v>
      </c>
      <c r="BW154">
        <f>+Casos_PN_CORR[[#This Row],[43969]]-Casos_PN_CORR[[#This Row],[43968]]</f>
        <v>0</v>
      </c>
      <c r="BX154">
        <f>+Casos_PN_CORR[[#This Row],[43970]]-Casos_PN_CORR[[#This Row],[43969]]</f>
        <v>0</v>
      </c>
      <c r="BY154">
        <f>+Casos_PN_CORR[[#This Row],[43971]]-Casos_PN_CORR[[#This Row],[43970]]</f>
        <v>0</v>
      </c>
      <c r="BZ154">
        <f>+Casos_PN_CORR[[#This Row],[43972]]-Casos_PN_CORR[[#This Row],[43971]]</f>
        <v>0</v>
      </c>
      <c r="CA154">
        <f>+Casos_PN_CORR[[#This Row],[43973]]-Casos_PN_CORR[[#This Row],[43972]]</f>
        <v>0</v>
      </c>
      <c r="CB154">
        <f>+Casos_PN_CORR[[#This Row],[43974]]-Casos_PN_CORR[[#This Row],[43973]]</f>
        <v>0</v>
      </c>
      <c r="CC154">
        <f>+Casos_PN_CORR[[#This Row],[43975]]-Casos_PN_CORR[[#This Row],[43974]]</f>
        <v>0</v>
      </c>
      <c r="CD154">
        <f>+Casos_PN_CORR[[#This Row],[43976]]-Casos_PN_CORR[[#This Row],[43975]]</f>
        <v>0</v>
      </c>
      <c r="CE154">
        <f>+Casos_PN_CORR[[#This Row],[43977]]-Casos_PN_CORR[[#This Row],[43976]]</f>
        <v>0</v>
      </c>
      <c r="CF154">
        <f>+Casos_PN_CORR[[#This Row],[43978]]-Casos_PN_CORR[[#This Row],[43977]]</f>
        <v>0</v>
      </c>
      <c r="CG154">
        <f>+Casos_PN_CORR[[#This Row],[43979]]-Casos_PN_CORR[[#This Row],[43978]]</f>
        <v>0</v>
      </c>
      <c r="CH154">
        <f>+Casos_PN_CORR[[#This Row],[43980]]-Casos_PN_CORR[[#This Row],[43979]]</f>
        <v>0</v>
      </c>
      <c r="CI154">
        <f>+Casos_PN_CORR[[#This Row],[43981]]-Casos_PN_CORR[[#This Row],[43980]]</f>
        <v>0</v>
      </c>
      <c r="CJ154">
        <f>+Casos_PN_CORR[[#This Row],[43982]]-Casos_PN_CORR[[#This Row],[43981]]</f>
        <v>0</v>
      </c>
      <c r="CK154">
        <f>+Casos_PN_CORR[[#This Row],[43983]]-Casos_PN_CORR[[#This Row],[43982]]</f>
        <v>0</v>
      </c>
      <c r="CL154">
        <f>+Casos_PN_CORR[[#This Row],[43984]]-Casos_PN_CORR[[#This Row],[43983]]</f>
        <v>0</v>
      </c>
      <c r="CM154">
        <f>+Casos_PN_CORR[[#This Row],[43985]]-Casos_PN_CORR[[#This Row],[43984]]</f>
        <v>0</v>
      </c>
      <c r="CN154">
        <f>+Casos_PN_CORR[[#This Row],[43986]]-Casos_PN_CORR[[#This Row],[43985]]</f>
        <v>0</v>
      </c>
      <c r="CO154">
        <f>+Casos_PN_CORR[[#This Row],[43987]]-Casos_PN_CORR[[#This Row],[43986]]</f>
        <v>5</v>
      </c>
      <c r="CP154">
        <f>+Casos_PN_CORR[[#This Row],[43988]]-Casos_PN_CORR[[#This Row],[43987]]</f>
        <v>0</v>
      </c>
      <c r="CQ154">
        <f>+Casos_PN_CORR[[#This Row],[43989]]-Casos_PN_CORR[[#This Row],[43988]]</f>
        <v>0</v>
      </c>
      <c r="CR154">
        <f>+Casos_PN_CORR[[#This Row],[43990]]-Casos_PN_CORR[[#This Row],[43989]]</f>
        <v>0</v>
      </c>
      <c r="CS154">
        <f>+Casos_PN_CORR[[#This Row],[43991]]-Casos_PN_CORR[[#This Row],[43990]]</f>
        <v>0</v>
      </c>
      <c r="CT154">
        <f>+Casos_PN_CORR[[#This Row],[43992]]-Casos_PN_CORR[[#This Row],[43991]]</f>
        <v>0</v>
      </c>
      <c r="CU154">
        <f>+Casos_PN_CORR[[#This Row],[43993]]-Casos_PN_CORR[[#This Row],[43992]]</f>
        <v>0</v>
      </c>
    </row>
    <row r="155" spans="1:99" x14ac:dyDescent="0.3">
      <c r="A155">
        <v>41403</v>
      </c>
      <c r="B155" s="2" t="s">
        <v>154</v>
      </c>
      <c r="C155" s="2" t="s">
        <v>373</v>
      </c>
      <c r="D155" s="2" t="s">
        <v>516</v>
      </c>
      <c r="E155" s="4">
        <f t="shared" si="2"/>
        <v>5</v>
      </c>
      <c r="F155">
        <f>+Casos_PN_CORR[[#This Row],[43900]]</f>
        <v>0</v>
      </c>
      <c r="G155">
        <f>+Casos_PN_CORR[[#This Row],[43901]]-Casos_PN_CORR[[#This Row],[43900]]</f>
        <v>0</v>
      </c>
      <c r="H155">
        <f>+Casos_PN_CORR[[#This Row],[43902]]-Casos_PN_CORR[[#This Row],[43901]]</f>
        <v>0</v>
      </c>
      <c r="I155">
        <f>+Casos_PN_CORR[[#This Row],[43903]]-Casos_PN_CORR[[#This Row],[43902]]</f>
        <v>0</v>
      </c>
      <c r="J155">
        <f>+Casos_PN_CORR[[#This Row],[43904]]-Casos_PN_CORR[[#This Row],[43903]]</f>
        <v>0</v>
      </c>
      <c r="K155">
        <f>+Casos_PN_CORR[[#This Row],[43905]]-Casos_PN_CORR[[#This Row],[43904]]</f>
        <v>0</v>
      </c>
      <c r="L155">
        <f>+Casos_PN_CORR[[#This Row],[43906]]-Casos_PN_CORR[[#This Row],[43905]]</f>
        <v>0</v>
      </c>
      <c r="M155">
        <f>+Casos_PN_CORR[[#This Row],[43907]]-Casos_PN_CORR[[#This Row],[43906]]</f>
        <v>0</v>
      </c>
      <c r="N155">
        <f>+Casos_PN_CORR[[#This Row],[43908]]-Casos_PN_CORR[[#This Row],[43907]]</f>
        <v>0</v>
      </c>
      <c r="O155">
        <f>+Casos_PN_CORR[[#This Row],[43909]]-Casos_PN_CORR[[#This Row],[43908]]</f>
        <v>0</v>
      </c>
      <c r="P155">
        <f>+Casos_PN_CORR[[#This Row],[43910]]-Casos_PN_CORR[[#This Row],[43909]]</f>
        <v>0</v>
      </c>
      <c r="Q155">
        <f>+Casos_PN_CORR[[#This Row],[43911]]-Casos_PN_CORR[[#This Row],[43910]]</f>
        <v>0</v>
      </c>
      <c r="R155">
        <f>+Casos_PN_CORR[[#This Row],[43912]]-Casos_PN_CORR[[#This Row],[43911]]</f>
        <v>0</v>
      </c>
      <c r="S155">
        <f>+Casos_PN_CORR[[#This Row],[43913]]-Casos_PN_CORR[[#This Row],[43912]]</f>
        <v>0</v>
      </c>
      <c r="T155">
        <f>+Casos_PN_CORR[[#This Row],[43914]]-Casos_PN_CORR[[#This Row],[43913]]</f>
        <v>0</v>
      </c>
      <c r="U155">
        <f>+Casos_PN_CORR[[#This Row],[43915]]-Casos_PN_CORR[[#This Row],[43914]]</f>
        <v>0</v>
      </c>
      <c r="V155">
        <f>+Casos_PN_CORR[[#This Row],[43916]]-Casos_PN_CORR[[#This Row],[43915]]</f>
        <v>0</v>
      </c>
      <c r="W155">
        <f>+Casos_PN_CORR[[#This Row],[43917]]-Casos_PN_CORR[[#This Row],[43916]]</f>
        <v>0</v>
      </c>
      <c r="X155">
        <f>+Casos_PN_CORR[[#This Row],[43918]]-Casos_PN_CORR[[#This Row],[43917]]</f>
        <v>0</v>
      </c>
      <c r="Y155">
        <f>+Casos_PN_CORR[[#This Row],[43919]]-Casos_PN_CORR[[#This Row],[43918]]</f>
        <v>0</v>
      </c>
      <c r="Z155">
        <f>+Casos_PN_CORR[[#This Row],[43920]]-Casos_PN_CORR[[#This Row],[43919]]</f>
        <v>0</v>
      </c>
      <c r="AA155">
        <f>+Casos_PN_CORR[[#This Row],[43921]]-Casos_PN_CORR[[#This Row],[43920]]</f>
        <v>0</v>
      </c>
      <c r="AB155">
        <f>+Casos_PN_CORR[[#This Row],[43922]]-Casos_PN_CORR[[#This Row],[43921]]</f>
        <v>0</v>
      </c>
      <c r="AC155">
        <f>+Casos_PN_CORR[[#This Row],[43923]]-Casos_PN_CORR[[#This Row],[43922]]</f>
        <v>0</v>
      </c>
      <c r="AD155">
        <f>+Casos_PN_CORR[[#This Row],[43924]]-Casos_PN_CORR[[#This Row],[43923]]</f>
        <v>0</v>
      </c>
      <c r="AE155">
        <f>+Casos_PN_CORR[[#This Row],[43925]]-Casos_PN_CORR[[#This Row],[43924]]</f>
        <v>0</v>
      </c>
      <c r="AF155">
        <f>+Casos_PN_CORR[[#This Row],[43926]]-Casos_PN_CORR[[#This Row],[43925]]</f>
        <v>0</v>
      </c>
      <c r="AG155">
        <f>+Casos_PN_CORR[[#This Row],[43927]]-Casos_PN_CORR[[#This Row],[43926]]</f>
        <v>0</v>
      </c>
      <c r="AH155">
        <f>+Casos_PN_CORR[[#This Row],[43928]]-Casos_PN_CORR[[#This Row],[43927]]</f>
        <v>0</v>
      </c>
      <c r="AI155">
        <f>+Casos_PN_CORR[[#This Row],[43929]]-Casos_PN_CORR[[#This Row],[43928]]</f>
        <v>0</v>
      </c>
      <c r="AJ155">
        <f>+Casos_PN_CORR[[#This Row],[43930]]-Casos_PN_CORR[[#This Row],[43929]]</f>
        <v>0</v>
      </c>
      <c r="AK155">
        <f>+Casos_PN_CORR[[#This Row],[43931]]-Casos_PN_CORR[[#This Row],[43930]]</f>
        <v>0</v>
      </c>
      <c r="AL155">
        <f>+Casos_PN_CORR[[#This Row],[43932]]-Casos_PN_CORR[[#This Row],[43931]]</f>
        <v>0</v>
      </c>
      <c r="AM155">
        <f>+Casos_PN_CORR[[#This Row],[43933]]-Casos_PN_CORR[[#This Row],[43932]]</f>
        <v>0</v>
      </c>
      <c r="AN155">
        <f>+Casos_PN_CORR[[#This Row],[43934]]-Casos_PN_CORR[[#This Row],[43933]]</f>
        <v>0</v>
      </c>
      <c r="AO155">
        <f>+Casos_PN_CORR[[#This Row],[43935]]-Casos_PN_CORR[[#This Row],[43934]]</f>
        <v>0</v>
      </c>
      <c r="AP155">
        <f>+Casos_PN_CORR[[#This Row],[43936]]-Casos_PN_CORR[[#This Row],[43935]]</f>
        <v>0</v>
      </c>
      <c r="AQ155">
        <f>+Casos_PN_CORR[[#This Row],[43937]]-Casos_PN_CORR[[#This Row],[43936]]</f>
        <v>0</v>
      </c>
      <c r="AR155">
        <f>+Casos_PN_CORR[[#This Row],[43938]]-Casos_PN_CORR[[#This Row],[43937]]</f>
        <v>0</v>
      </c>
      <c r="AS155">
        <f>+Casos_PN_CORR[[#This Row],[43939]]-Casos_PN_CORR[[#This Row],[43938]]</f>
        <v>0</v>
      </c>
      <c r="AT155">
        <f>+Casos_PN_CORR[[#This Row],[43940]]-Casos_PN_CORR[[#This Row],[43939]]</f>
        <v>0</v>
      </c>
      <c r="AU155">
        <f>+Casos_PN_CORR[[#This Row],[43941]]-Casos_PN_CORR[[#This Row],[43940]]</f>
        <v>0</v>
      </c>
      <c r="AV155">
        <f>+Casos_PN_CORR[[#This Row],[43942]]-Casos_PN_CORR[[#This Row],[43941]]</f>
        <v>0</v>
      </c>
      <c r="AW155">
        <f>+Casos_PN_CORR[[#This Row],[43943]]-Casos_PN_CORR[[#This Row],[43942]]</f>
        <v>0</v>
      </c>
      <c r="AX155">
        <f>+Casos_PN_CORR[[#This Row],[43944]]-Casos_PN_CORR[[#This Row],[43943]]</f>
        <v>0</v>
      </c>
      <c r="AY155">
        <f>+Casos_PN_CORR[[#This Row],[43945]]-Casos_PN_CORR[[#This Row],[43944]]</f>
        <v>0</v>
      </c>
      <c r="AZ155">
        <f>+Casos_PN_CORR[[#This Row],[43946]]-Casos_PN_CORR[[#This Row],[43945]]</f>
        <v>0</v>
      </c>
      <c r="BA155">
        <f>+Casos_PN_CORR[[#This Row],[43947]]-Casos_PN_CORR[[#This Row],[43946]]</f>
        <v>0</v>
      </c>
      <c r="BB155">
        <f>+Casos_PN_CORR[[#This Row],[43948]]-Casos_PN_CORR[[#This Row],[43947]]</f>
        <v>0</v>
      </c>
      <c r="BC155">
        <f>+Casos_PN_CORR[[#This Row],[43949]]-Casos_PN_CORR[[#This Row],[43948]]</f>
        <v>0</v>
      </c>
      <c r="BD155">
        <f>+Casos_PN_CORR[[#This Row],[43950]]-Casos_PN_CORR[[#This Row],[43949]]</f>
        <v>0</v>
      </c>
      <c r="BE155">
        <f>+Casos_PN_CORR[[#This Row],[43951]]-Casos_PN_CORR[[#This Row],[43950]]</f>
        <v>0</v>
      </c>
      <c r="BF155">
        <f>+Casos_PN_CORR[[#This Row],[43952]]-Casos_PN_CORR[[#This Row],[43951]]</f>
        <v>0</v>
      </c>
      <c r="BG155">
        <f>+Casos_PN_CORR[[#This Row],[43953]]-Casos_PN_CORR[[#This Row],[43952]]</f>
        <v>0</v>
      </c>
      <c r="BH155">
        <f>+Casos_PN_CORR[[#This Row],[43954]]-Casos_PN_CORR[[#This Row],[43953]]</f>
        <v>0</v>
      </c>
      <c r="BI155">
        <f>+Casos_PN_CORR[[#This Row],[43955]]-Casos_PN_CORR[[#This Row],[43954]]</f>
        <v>0</v>
      </c>
      <c r="BJ155">
        <f>+Casos_PN_CORR[[#This Row],[43956]]-Casos_PN_CORR[[#This Row],[43955]]</f>
        <v>0</v>
      </c>
      <c r="BK155">
        <f>+Casos_PN_CORR[[#This Row],[43957]]-Casos_PN_CORR[[#This Row],[43956]]</f>
        <v>0</v>
      </c>
      <c r="BL155">
        <f>+Casos_PN_CORR[[#This Row],[43958]]-Casos_PN_CORR[[#This Row],[43957]]</f>
        <v>0</v>
      </c>
      <c r="BM155">
        <f>+Casos_PN_CORR[[#This Row],[43959]]-Casos_PN_CORR[[#This Row],[43958]]</f>
        <v>0</v>
      </c>
      <c r="BN155">
        <f>+Casos_PN_CORR[[#This Row],[43960]]-Casos_PN_CORR[[#This Row],[43959]]</f>
        <v>0</v>
      </c>
      <c r="BO155">
        <f>+Casos_PN_CORR[[#This Row],[43961]]-Casos_PN_CORR[[#This Row],[43960]]</f>
        <v>0</v>
      </c>
      <c r="BP155">
        <f>+Casos_PN_CORR[[#This Row],[43962]]-Casos_PN_CORR[[#This Row],[43961]]</f>
        <v>0</v>
      </c>
      <c r="BQ155">
        <f>+Casos_PN_CORR[[#This Row],[43963]]-Casos_PN_CORR[[#This Row],[43962]]</f>
        <v>0</v>
      </c>
      <c r="BR155">
        <f>+Casos_PN_CORR[[#This Row],[43964]]-Casos_PN_CORR[[#This Row],[43963]]</f>
        <v>0</v>
      </c>
      <c r="BS155">
        <f>+Casos_PN_CORR[[#This Row],[43965]]-Casos_PN_CORR[[#This Row],[43964]]</f>
        <v>0</v>
      </c>
      <c r="BT155">
        <f>+Casos_PN_CORR[[#This Row],[43966]]-Casos_PN_CORR[[#This Row],[43965]]</f>
        <v>0</v>
      </c>
      <c r="BU155">
        <f>+Casos_PN_CORR[[#This Row],[43967]]-Casos_PN_CORR[[#This Row],[43966]]</f>
        <v>0</v>
      </c>
      <c r="BV155">
        <f>+Casos_PN_CORR[[#This Row],[43968]]-Casos_PN_CORR[[#This Row],[43967]]</f>
        <v>0</v>
      </c>
      <c r="BW155">
        <f>+Casos_PN_CORR[[#This Row],[43969]]-Casos_PN_CORR[[#This Row],[43968]]</f>
        <v>0</v>
      </c>
      <c r="BX155">
        <f>+Casos_PN_CORR[[#This Row],[43970]]-Casos_PN_CORR[[#This Row],[43969]]</f>
        <v>0</v>
      </c>
      <c r="BY155">
        <f>+Casos_PN_CORR[[#This Row],[43971]]-Casos_PN_CORR[[#This Row],[43970]]</f>
        <v>0</v>
      </c>
      <c r="BZ155">
        <f>+Casos_PN_CORR[[#This Row],[43972]]-Casos_PN_CORR[[#This Row],[43971]]</f>
        <v>0</v>
      </c>
      <c r="CA155">
        <f>+Casos_PN_CORR[[#This Row],[43973]]-Casos_PN_CORR[[#This Row],[43972]]</f>
        <v>0</v>
      </c>
      <c r="CB155">
        <f>+Casos_PN_CORR[[#This Row],[43974]]-Casos_PN_CORR[[#This Row],[43973]]</f>
        <v>0</v>
      </c>
      <c r="CC155">
        <f>+Casos_PN_CORR[[#This Row],[43975]]-Casos_PN_CORR[[#This Row],[43974]]</f>
        <v>0</v>
      </c>
      <c r="CD155">
        <f>+Casos_PN_CORR[[#This Row],[43976]]-Casos_PN_CORR[[#This Row],[43975]]</f>
        <v>0</v>
      </c>
      <c r="CE155">
        <f>+Casos_PN_CORR[[#This Row],[43977]]-Casos_PN_CORR[[#This Row],[43976]]</f>
        <v>0</v>
      </c>
      <c r="CF155">
        <f>+Casos_PN_CORR[[#This Row],[43978]]-Casos_PN_CORR[[#This Row],[43977]]</f>
        <v>0</v>
      </c>
      <c r="CG155">
        <f>+Casos_PN_CORR[[#This Row],[43979]]-Casos_PN_CORR[[#This Row],[43978]]</f>
        <v>0</v>
      </c>
      <c r="CH155">
        <f>+Casos_PN_CORR[[#This Row],[43980]]-Casos_PN_CORR[[#This Row],[43979]]</f>
        <v>0</v>
      </c>
      <c r="CI155">
        <f>+Casos_PN_CORR[[#This Row],[43981]]-Casos_PN_CORR[[#This Row],[43980]]</f>
        <v>0</v>
      </c>
      <c r="CJ155">
        <f>+Casos_PN_CORR[[#This Row],[43982]]-Casos_PN_CORR[[#This Row],[43981]]</f>
        <v>0</v>
      </c>
      <c r="CK155">
        <f>+Casos_PN_CORR[[#This Row],[43983]]-Casos_PN_CORR[[#This Row],[43982]]</f>
        <v>0</v>
      </c>
      <c r="CL155">
        <f>+Casos_PN_CORR[[#This Row],[43984]]-Casos_PN_CORR[[#This Row],[43983]]</f>
        <v>0</v>
      </c>
      <c r="CM155">
        <f>+Casos_PN_CORR[[#This Row],[43985]]-Casos_PN_CORR[[#This Row],[43984]]</f>
        <v>0</v>
      </c>
      <c r="CN155">
        <f>+Casos_PN_CORR[[#This Row],[43986]]-Casos_PN_CORR[[#This Row],[43985]]</f>
        <v>0</v>
      </c>
      <c r="CO155">
        <f>+Casos_PN_CORR[[#This Row],[43987]]-Casos_PN_CORR[[#This Row],[43986]]</f>
        <v>4</v>
      </c>
      <c r="CP155">
        <f>+Casos_PN_CORR[[#This Row],[43988]]-Casos_PN_CORR[[#This Row],[43987]]</f>
        <v>0</v>
      </c>
      <c r="CQ155">
        <f>+Casos_PN_CORR[[#This Row],[43989]]-Casos_PN_CORR[[#This Row],[43988]]</f>
        <v>0</v>
      </c>
      <c r="CR155">
        <f>+Casos_PN_CORR[[#This Row],[43990]]-Casos_PN_CORR[[#This Row],[43989]]</f>
        <v>0</v>
      </c>
      <c r="CS155">
        <f>+Casos_PN_CORR[[#This Row],[43991]]-Casos_PN_CORR[[#This Row],[43990]]</f>
        <v>0</v>
      </c>
      <c r="CT155">
        <f>+Casos_PN_CORR[[#This Row],[43992]]-Casos_PN_CORR[[#This Row],[43991]]</f>
        <v>0</v>
      </c>
      <c r="CU155">
        <f>+Casos_PN_CORR[[#This Row],[43993]]-Casos_PN_CORR[[#This Row],[43992]]</f>
        <v>1</v>
      </c>
    </row>
    <row r="156" spans="1:99" x14ac:dyDescent="0.3">
      <c r="A156">
        <v>80805</v>
      </c>
      <c r="B156" s="2" t="s">
        <v>99</v>
      </c>
      <c r="C156" s="2" t="s">
        <v>99</v>
      </c>
      <c r="D156" s="2" t="s">
        <v>109</v>
      </c>
      <c r="E156" s="4">
        <f t="shared" si="2"/>
        <v>5</v>
      </c>
      <c r="F156">
        <f>+Casos_PN_CORR[[#This Row],[43900]]</f>
        <v>0</v>
      </c>
      <c r="G156">
        <f>+Casos_PN_CORR[[#This Row],[43901]]-Casos_PN_CORR[[#This Row],[43900]]</f>
        <v>0</v>
      </c>
      <c r="H156">
        <f>+Casos_PN_CORR[[#This Row],[43902]]-Casos_PN_CORR[[#This Row],[43901]]</f>
        <v>0</v>
      </c>
      <c r="I156">
        <f>+Casos_PN_CORR[[#This Row],[43903]]-Casos_PN_CORR[[#This Row],[43902]]</f>
        <v>0</v>
      </c>
      <c r="J156">
        <f>+Casos_PN_CORR[[#This Row],[43904]]-Casos_PN_CORR[[#This Row],[43903]]</f>
        <v>0</v>
      </c>
      <c r="K156">
        <f>+Casos_PN_CORR[[#This Row],[43905]]-Casos_PN_CORR[[#This Row],[43904]]</f>
        <v>0</v>
      </c>
      <c r="L156">
        <f>+Casos_PN_CORR[[#This Row],[43906]]-Casos_PN_CORR[[#This Row],[43905]]</f>
        <v>0</v>
      </c>
      <c r="M156">
        <f>+Casos_PN_CORR[[#This Row],[43907]]-Casos_PN_CORR[[#This Row],[43906]]</f>
        <v>0</v>
      </c>
      <c r="N156">
        <f>+Casos_PN_CORR[[#This Row],[43908]]-Casos_PN_CORR[[#This Row],[43907]]</f>
        <v>0</v>
      </c>
      <c r="O156">
        <f>+Casos_PN_CORR[[#This Row],[43909]]-Casos_PN_CORR[[#This Row],[43908]]</f>
        <v>0</v>
      </c>
      <c r="P156">
        <f>+Casos_PN_CORR[[#This Row],[43910]]-Casos_PN_CORR[[#This Row],[43909]]</f>
        <v>0</v>
      </c>
      <c r="Q156">
        <f>+Casos_PN_CORR[[#This Row],[43911]]-Casos_PN_CORR[[#This Row],[43910]]</f>
        <v>0</v>
      </c>
      <c r="R156">
        <f>+Casos_PN_CORR[[#This Row],[43912]]-Casos_PN_CORR[[#This Row],[43911]]</f>
        <v>0</v>
      </c>
      <c r="S156">
        <f>+Casos_PN_CORR[[#This Row],[43913]]-Casos_PN_CORR[[#This Row],[43912]]</f>
        <v>0</v>
      </c>
      <c r="T156">
        <f>+Casos_PN_CORR[[#This Row],[43914]]-Casos_PN_CORR[[#This Row],[43913]]</f>
        <v>0</v>
      </c>
      <c r="U156">
        <f>+Casos_PN_CORR[[#This Row],[43915]]-Casos_PN_CORR[[#This Row],[43914]]</f>
        <v>0</v>
      </c>
      <c r="V156">
        <f>+Casos_PN_CORR[[#This Row],[43916]]-Casos_PN_CORR[[#This Row],[43915]]</f>
        <v>0</v>
      </c>
      <c r="W156">
        <f>+Casos_PN_CORR[[#This Row],[43917]]-Casos_PN_CORR[[#This Row],[43916]]</f>
        <v>0</v>
      </c>
      <c r="X156">
        <f>+Casos_PN_CORR[[#This Row],[43918]]-Casos_PN_CORR[[#This Row],[43917]]</f>
        <v>0</v>
      </c>
      <c r="Y156">
        <f>+Casos_PN_CORR[[#This Row],[43919]]-Casos_PN_CORR[[#This Row],[43918]]</f>
        <v>0</v>
      </c>
      <c r="Z156">
        <f>+Casos_PN_CORR[[#This Row],[43920]]-Casos_PN_CORR[[#This Row],[43919]]</f>
        <v>0</v>
      </c>
      <c r="AA156">
        <f>+Casos_PN_CORR[[#This Row],[43921]]-Casos_PN_CORR[[#This Row],[43920]]</f>
        <v>0</v>
      </c>
      <c r="AB156">
        <f>+Casos_PN_CORR[[#This Row],[43922]]-Casos_PN_CORR[[#This Row],[43921]]</f>
        <v>0</v>
      </c>
      <c r="AC156">
        <f>+Casos_PN_CORR[[#This Row],[43923]]-Casos_PN_CORR[[#This Row],[43922]]</f>
        <v>0</v>
      </c>
      <c r="AD156">
        <f>+Casos_PN_CORR[[#This Row],[43924]]-Casos_PN_CORR[[#This Row],[43923]]</f>
        <v>0</v>
      </c>
      <c r="AE156">
        <f>+Casos_PN_CORR[[#This Row],[43925]]-Casos_PN_CORR[[#This Row],[43924]]</f>
        <v>0</v>
      </c>
      <c r="AF156">
        <f>+Casos_PN_CORR[[#This Row],[43926]]-Casos_PN_CORR[[#This Row],[43925]]</f>
        <v>0</v>
      </c>
      <c r="AG156">
        <f>+Casos_PN_CORR[[#This Row],[43927]]-Casos_PN_CORR[[#This Row],[43926]]</f>
        <v>0</v>
      </c>
      <c r="AH156">
        <f>+Casos_PN_CORR[[#This Row],[43928]]-Casos_PN_CORR[[#This Row],[43927]]</f>
        <v>0</v>
      </c>
      <c r="AI156">
        <f>+Casos_PN_CORR[[#This Row],[43929]]-Casos_PN_CORR[[#This Row],[43928]]</f>
        <v>0</v>
      </c>
      <c r="AJ156">
        <f>+Casos_PN_CORR[[#This Row],[43930]]-Casos_PN_CORR[[#This Row],[43929]]</f>
        <v>0</v>
      </c>
      <c r="AK156">
        <f>+Casos_PN_CORR[[#This Row],[43931]]-Casos_PN_CORR[[#This Row],[43930]]</f>
        <v>0</v>
      </c>
      <c r="AL156">
        <f>+Casos_PN_CORR[[#This Row],[43932]]-Casos_PN_CORR[[#This Row],[43931]]</f>
        <v>0</v>
      </c>
      <c r="AM156">
        <f>+Casos_PN_CORR[[#This Row],[43933]]-Casos_PN_CORR[[#This Row],[43932]]</f>
        <v>0</v>
      </c>
      <c r="AN156">
        <f>+Casos_PN_CORR[[#This Row],[43934]]-Casos_PN_CORR[[#This Row],[43933]]</f>
        <v>0</v>
      </c>
      <c r="AO156">
        <f>+Casos_PN_CORR[[#This Row],[43935]]-Casos_PN_CORR[[#This Row],[43934]]</f>
        <v>0</v>
      </c>
      <c r="AP156">
        <f>+Casos_PN_CORR[[#This Row],[43936]]-Casos_PN_CORR[[#This Row],[43935]]</f>
        <v>0</v>
      </c>
      <c r="AQ156">
        <f>+Casos_PN_CORR[[#This Row],[43937]]-Casos_PN_CORR[[#This Row],[43936]]</f>
        <v>0</v>
      </c>
      <c r="AR156">
        <f>+Casos_PN_CORR[[#This Row],[43938]]-Casos_PN_CORR[[#This Row],[43937]]</f>
        <v>0</v>
      </c>
      <c r="AS156">
        <f>+Casos_PN_CORR[[#This Row],[43939]]-Casos_PN_CORR[[#This Row],[43938]]</f>
        <v>0</v>
      </c>
      <c r="AT156">
        <f>+Casos_PN_CORR[[#This Row],[43940]]-Casos_PN_CORR[[#This Row],[43939]]</f>
        <v>0</v>
      </c>
      <c r="AU156">
        <f>+Casos_PN_CORR[[#This Row],[43941]]-Casos_PN_CORR[[#This Row],[43940]]</f>
        <v>0</v>
      </c>
      <c r="AV156">
        <f>+Casos_PN_CORR[[#This Row],[43942]]-Casos_PN_CORR[[#This Row],[43941]]</f>
        <v>0</v>
      </c>
      <c r="AW156">
        <f>+Casos_PN_CORR[[#This Row],[43943]]-Casos_PN_CORR[[#This Row],[43942]]</f>
        <v>0</v>
      </c>
      <c r="AX156">
        <f>+Casos_PN_CORR[[#This Row],[43944]]-Casos_PN_CORR[[#This Row],[43943]]</f>
        <v>0</v>
      </c>
      <c r="AY156">
        <f>+Casos_PN_CORR[[#This Row],[43945]]-Casos_PN_CORR[[#This Row],[43944]]</f>
        <v>0</v>
      </c>
      <c r="AZ156">
        <f>+Casos_PN_CORR[[#This Row],[43946]]-Casos_PN_CORR[[#This Row],[43945]]</f>
        <v>0</v>
      </c>
      <c r="BA156">
        <f>+Casos_PN_CORR[[#This Row],[43947]]-Casos_PN_CORR[[#This Row],[43946]]</f>
        <v>0</v>
      </c>
      <c r="BB156">
        <f>+Casos_PN_CORR[[#This Row],[43948]]-Casos_PN_CORR[[#This Row],[43947]]</f>
        <v>0</v>
      </c>
      <c r="BC156">
        <f>+Casos_PN_CORR[[#This Row],[43949]]-Casos_PN_CORR[[#This Row],[43948]]</f>
        <v>0</v>
      </c>
      <c r="BD156">
        <f>+Casos_PN_CORR[[#This Row],[43950]]-Casos_PN_CORR[[#This Row],[43949]]</f>
        <v>0</v>
      </c>
      <c r="BE156">
        <f>+Casos_PN_CORR[[#This Row],[43951]]-Casos_PN_CORR[[#This Row],[43950]]</f>
        <v>0</v>
      </c>
      <c r="BF156">
        <f>+Casos_PN_CORR[[#This Row],[43952]]-Casos_PN_CORR[[#This Row],[43951]]</f>
        <v>0</v>
      </c>
      <c r="BG156">
        <f>+Casos_PN_CORR[[#This Row],[43953]]-Casos_PN_CORR[[#This Row],[43952]]</f>
        <v>0</v>
      </c>
      <c r="BH156">
        <f>+Casos_PN_CORR[[#This Row],[43954]]-Casos_PN_CORR[[#This Row],[43953]]</f>
        <v>0</v>
      </c>
      <c r="BI156">
        <f>+Casos_PN_CORR[[#This Row],[43955]]-Casos_PN_CORR[[#This Row],[43954]]</f>
        <v>0</v>
      </c>
      <c r="BJ156">
        <f>+Casos_PN_CORR[[#This Row],[43956]]-Casos_PN_CORR[[#This Row],[43955]]</f>
        <v>0</v>
      </c>
      <c r="BK156">
        <f>+Casos_PN_CORR[[#This Row],[43957]]-Casos_PN_CORR[[#This Row],[43956]]</f>
        <v>0</v>
      </c>
      <c r="BL156">
        <f>+Casos_PN_CORR[[#This Row],[43958]]-Casos_PN_CORR[[#This Row],[43957]]</f>
        <v>0</v>
      </c>
      <c r="BM156">
        <f>+Casos_PN_CORR[[#This Row],[43959]]-Casos_PN_CORR[[#This Row],[43958]]</f>
        <v>0</v>
      </c>
      <c r="BN156">
        <f>+Casos_PN_CORR[[#This Row],[43960]]-Casos_PN_CORR[[#This Row],[43959]]</f>
        <v>0</v>
      </c>
      <c r="BO156">
        <f>+Casos_PN_CORR[[#This Row],[43961]]-Casos_PN_CORR[[#This Row],[43960]]</f>
        <v>0</v>
      </c>
      <c r="BP156">
        <f>+Casos_PN_CORR[[#This Row],[43962]]-Casos_PN_CORR[[#This Row],[43961]]</f>
        <v>0</v>
      </c>
      <c r="BQ156">
        <f>+Casos_PN_CORR[[#This Row],[43963]]-Casos_PN_CORR[[#This Row],[43962]]</f>
        <v>0</v>
      </c>
      <c r="BR156">
        <f>+Casos_PN_CORR[[#This Row],[43964]]-Casos_PN_CORR[[#This Row],[43963]]</f>
        <v>0</v>
      </c>
      <c r="BS156">
        <f>+Casos_PN_CORR[[#This Row],[43965]]-Casos_PN_CORR[[#This Row],[43964]]</f>
        <v>0</v>
      </c>
      <c r="BT156">
        <f>+Casos_PN_CORR[[#This Row],[43966]]-Casos_PN_CORR[[#This Row],[43965]]</f>
        <v>0</v>
      </c>
      <c r="BU156">
        <f>+Casos_PN_CORR[[#This Row],[43967]]-Casos_PN_CORR[[#This Row],[43966]]</f>
        <v>0</v>
      </c>
      <c r="BV156">
        <f>+Casos_PN_CORR[[#This Row],[43968]]-Casos_PN_CORR[[#This Row],[43967]]</f>
        <v>0</v>
      </c>
      <c r="BW156">
        <f>+Casos_PN_CORR[[#This Row],[43969]]-Casos_PN_CORR[[#This Row],[43968]]</f>
        <v>0</v>
      </c>
      <c r="BX156">
        <f>+Casos_PN_CORR[[#This Row],[43970]]-Casos_PN_CORR[[#This Row],[43969]]</f>
        <v>0</v>
      </c>
      <c r="BY156">
        <f>+Casos_PN_CORR[[#This Row],[43971]]-Casos_PN_CORR[[#This Row],[43970]]</f>
        <v>0</v>
      </c>
      <c r="BZ156">
        <f>+Casos_PN_CORR[[#This Row],[43972]]-Casos_PN_CORR[[#This Row],[43971]]</f>
        <v>0</v>
      </c>
      <c r="CA156">
        <f>+Casos_PN_CORR[[#This Row],[43973]]-Casos_PN_CORR[[#This Row],[43972]]</f>
        <v>0</v>
      </c>
      <c r="CB156">
        <f>+Casos_PN_CORR[[#This Row],[43974]]-Casos_PN_CORR[[#This Row],[43973]]</f>
        <v>0</v>
      </c>
      <c r="CC156">
        <f>+Casos_PN_CORR[[#This Row],[43975]]-Casos_PN_CORR[[#This Row],[43974]]</f>
        <v>0</v>
      </c>
      <c r="CD156">
        <f>+Casos_PN_CORR[[#This Row],[43976]]-Casos_PN_CORR[[#This Row],[43975]]</f>
        <v>0</v>
      </c>
      <c r="CE156">
        <f>+Casos_PN_CORR[[#This Row],[43977]]-Casos_PN_CORR[[#This Row],[43976]]</f>
        <v>0</v>
      </c>
      <c r="CF156">
        <f>+Casos_PN_CORR[[#This Row],[43978]]-Casos_PN_CORR[[#This Row],[43977]]</f>
        <v>0</v>
      </c>
      <c r="CG156">
        <f>+Casos_PN_CORR[[#This Row],[43979]]-Casos_PN_CORR[[#This Row],[43978]]</f>
        <v>0</v>
      </c>
      <c r="CH156">
        <f>+Casos_PN_CORR[[#This Row],[43980]]-Casos_PN_CORR[[#This Row],[43979]]</f>
        <v>0</v>
      </c>
      <c r="CI156">
        <f>+Casos_PN_CORR[[#This Row],[43981]]-Casos_PN_CORR[[#This Row],[43980]]</f>
        <v>0</v>
      </c>
      <c r="CJ156">
        <f>+Casos_PN_CORR[[#This Row],[43982]]-Casos_PN_CORR[[#This Row],[43981]]</f>
        <v>0</v>
      </c>
      <c r="CK156">
        <f>+Casos_PN_CORR[[#This Row],[43983]]-Casos_PN_CORR[[#This Row],[43982]]</f>
        <v>0</v>
      </c>
      <c r="CL156">
        <f>+Casos_PN_CORR[[#This Row],[43984]]-Casos_PN_CORR[[#This Row],[43983]]</f>
        <v>0</v>
      </c>
      <c r="CM156">
        <f>+Casos_PN_CORR[[#This Row],[43985]]-Casos_PN_CORR[[#This Row],[43984]]</f>
        <v>0</v>
      </c>
      <c r="CN156">
        <f>+Casos_PN_CORR[[#This Row],[43986]]-Casos_PN_CORR[[#This Row],[43985]]</f>
        <v>0</v>
      </c>
      <c r="CO156">
        <f>+Casos_PN_CORR[[#This Row],[43987]]-Casos_PN_CORR[[#This Row],[43986]]</f>
        <v>4</v>
      </c>
      <c r="CP156">
        <f>+Casos_PN_CORR[[#This Row],[43988]]-Casos_PN_CORR[[#This Row],[43987]]</f>
        <v>0</v>
      </c>
      <c r="CQ156">
        <f>+Casos_PN_CORR[[#This Row],[43989]]-Casos_PN_CORR[[#This Row],[43988]]</f>
        <v>0</v>
      </c>
      <c r="CR156">
        <f>+Casos_PN_CORR[[#This Row],[43990]]-Casos_PN_CORR[[#This Row],[43989]]</f>
        <v>0</v>
      </c>
      <c r="CS156">
        <f>+Casos_PN_CORR[[#This Row],[43991]]-Casos_PN_CORR[[#This Row],[43990]]</f>
        <v>0</v>
      </c>
      <c r="CT156">
        <f>+Casos_PN_CORR[[#This Row],[43992]]-Casos_PN_CORR[[#This Row],[43991]]</f>
        <v>0</v>
      </c>
      <c r="CU156">
        <f>+Casos_PN_CORR[[#This Row],[43993]]-Casos_PN_CORR[[#This Row],[43992]]</f>
        <v>1</v>
      </c>
    </row>
    <row r="157" spans="1:99" x14ac:dyDescent="0.3">
      <c r="A157">
        <v>40601</v>
      </c>
      <c r="B157" s="2" t="s">
        <v>154</v>
      </c>
      <c r="C157" s="2" t="s">
        <v>171</v>
      </c>
      <c r="D157" s="2" t="s">
        <v>172</v>
      </c>
      <c r="E157" s="4">
        <f t="shared" si="2"/>
        <v>5</v>
      </c>
      <c r="F157">
        <f>+Casos_PN_CORR[[#This Row],[43900]]</f>
        <v>0</v>
      </c>
      <c r="G157">
        <f>+Casos_PN_CORR[[#This Row],[43901]]-Casos_PN_CORR[[#This Row],[43900]]</f>
        <v>0</v>
      </c>
      <c r="H157">
        <f>+Casos_PN_CORR[[#This Row],[43902]]-Casos_PN_CORR[[#This Row],[43901]]</f>
        <v>0</v>
      </c>
      <c r="I157">
        <f>+Casos_PN_CORR[[#This Row],[43903]]-Casos_PN_CORR[[#This Row],[43902]]</f>
        <v>0</v>
      </c>
      <c r="J157">
        <f>+Casos_PN_CORR[[#This Row],[43904]]-Casos_PN_CORR[[#This Row],[43903]]</f>
        <v>0</v>
      </c>
      <c r="K157">
        <f>+Casos_PN_CORR[[#This Row],[43905]]-Casos_PN_CORR[[#This Row],[43904]]</f>
        <v>0</v>
      </c>
      <c r="L157">
        <f>+Casos_PN_CORR[[#This Row],[43906]]-Casos_PN_CORR[[#This Row],[43905]]</f>
        <v>0</v>
      </c>
      <c r="M157">
        <f>+Casos_PN_CORR[[#This Row],[43907]]-Casos_PN_CORR[[#This Row],[43906]]</f>
        <v>0</v>
      </c>
      <c r="N157">
        <f>+Casos_PN_CORR[[#This Row],[43908]]-Casos_PN_CORR[[#This Row],[43907]]</f>
        <v>0</v>
      </c>
      <c r="O157">
        <f>+Casos_PN_CORR[[#This Row],[43909]]-Casos_PN_CORR[[#This Row],[43908]]</f>
        <v>0</v>
      </c>
      <c r="P157">
        <f>+Casos_PN_CORR[[#This Row],[43910]]-Casos_PN_CORR[[#This Row],[43909]]</f>
        <v>0</v>
      </c>
      <c r="Q157">
        <f>+Casos_PN_CORR[[#This Row],[43911]]-Casos_PN_CORR[[#This Row],[43910]]</f>
        <v>0</v>
      </c>
      <c r="R157">
        <f>+Casos_PN_CORR[[#This Row],[43912]]-Casos_PN_CORR[[#This Row],[43911]]</f>
        <v>0</v>
      </c>
      <c r="S157">
        <f>+Casos_PN_CORR[[#This Row],[43913]]-Casos_PN_CORR[[#This Row],[43912]]</f>
        <v>0</v>
      </c>
      <c r="T157">
        <f>+Casos_PN_CORR[[#This Row],[43914]]-Casos_PN_CORR[[#This Row],[43913]]</f>
        <v>0</v>
      </c>
      <c r="U157">
        <f>+Casos_PN_CORR[[#This Row],[43915]]-Casos_PN_CORR[[#This Row],[43914]]</f>
        <v>0</v>
      </c>
      <c r="V157">
        <f>+Casos_PN_CORR[[#This Row],[43916]]-Casos_PN_CORR[[#This Row],[43915]]</f>
        <v>0</v>
      </c>
      <c r="W157">
        <f>+Casos_PN_CORR[[#This Row],[43917]]-Casos_PN_CORR[[#This Row],[43916]]</f>
        <v>0</v>
      </c>
      <c r="X157">
        <f>+Casos_PN_CORR[[#This Row],[43918]]-Casos_PN_CORR[[#This Row],[43917]]</f>
        <v>0</v>
      </c>
      <c r="Y157">
        <f>+Casos_PN_CORR[[#This Row],[43919]]-Casos_PN_CORR[[#This Row],[43918]]</f>
        <v>0</v>
      </c>
      <c r="Z157">
        <f>+Casos_PN_CORR[[#This Row],[43920]]-Casos_PN_CORR[[#This Row],[43919]]</f>
        <v>0</v>
      </c>
      <c r="AA157">
        <f>+Casos_PN_CORR[[#This Row],[43921]]-Casos_PN_CORR[[#This Row],[43920]]</f>
        <v>0</v>
      </c>
      <c r="AB157">
        <f>+Casos_PN_CORR[[#This Row],[43922]]-Casos_PN_CORR[[#This Row],[43921]]</f>
        <v>0</v>
      </c>
      <c r="AC157">
        <f>+Casos_PN_CORR[[#This Row],[43923]]-Casos_PN_CORR[[#This Row],[43922]]</f>
        <v>0</v>
      </c>
      <c r="AD157">
        <f>+Casos_PN_CORR[[#This Row],[43924]]-Casos_PN_CORR[[#This Row],[43923]]</f>
        <v>0</v>
      </c>
      <c r="AE157">
        <f>+Casos_PN_CORR[[#This Row],[43925]]-Casos_PN_CORR[[#This Row],[43924]]</f>
        <v>0</v>
      </c>
      <c r="AF157">
        <f>+Casos_PN_CORR[[#This Row],[43926]]-Casos_PN_CORR[[#This Row],[43925]]</f>
        <v>0</v>
      </c>
      <c r="AG157">
        <f>+Casos_PN_CORR[[#This Row],[43927]]-Casos_PN_CORR[[#This Row],[43926]]</f>
        <v>0</v>
      </c>
      <c r="AH157">
        <f>+Casos_PN_CORR[[#This Row],[43928]]-Casos_PN_CORR[[#This Row],[43927]]</f>
        <v>0</v>
      </c>
      <c r="AI157">
        <f>+Casos_PN_CORR[[#This Row],[43929]]-Casos_PN_CORR[[#This Row],[43928]]</f>
        <v>0</v>
      </c>
      <c r="AJ157">
        <f>+Casos_PN_CORR[[#This Row],[43930]]-Casos_PN_CORR[[#This Row],[43929]]</f>
        <v>0</v>
      </c>
      <c r="AK157">
        <f>+Casos_PN_CORR[[#This Row],[43931]]-Casos_PN_CORR[[#This Row],[43930]]</f>
        <v>0</v>
      </c>
      <c r="AL157">
        <f>+Casos_PN_CORR[[#This Row],[43932]]-Casos_PN_CORR[[#This Row],[43931]]</f>
        <v>0</v>
      </c>
      <c r="AM157">
        <f>+Casos_PN_CORR[[#This Row],[43933]]-Casos_PN_CORR[[#This Row],[43932]]</f>
        <v>0</v>
      </c>
      <c r="AN157">
        <f>+Casos_PN_CORR[[#This Row],[43934]]-Casos_PN_CORR[[#This Row],[43933]]</f>
        <v>0</v>
      </c>
      <c r="AO157">
        <f>+Casos_PN_CORR[[#This Row],[43935]]-Casos_PN_CORR[[#This Row],[43934]]</f>
        <v>0</v>
      </c>
      <c r="AP157">
        <f>+Casos_PN_CORR[[#This Row],[43936]]-Casos_PN_CORR[[#This Row],[43935]]</f>
        <v>0</v>
      </c>
      <c r="AQ157">
        <f>+Casos_PN_CORR[[#This Row],[43937]]-Casos_PN_CORR[[#This Row],[43936]]</f>
        <v>0</v>
      </c>
      <c r="AR157">
        <f>+Casos_PN_CORR[[#This Row],[43938]]-Casos_PN_CORR[[#This Row],[43937]]</f>
        <v>0</v>
      </c>
      <c r="AS157">
        <f>+Casos_PN_CORR[[#This Row],[43939]]-Casos_PN_CORR[[#This Row],[43938]]</f>
        <v>0</v>
      </c>
      <c r="AT157">
        <f>+Casos_PN_CORR[[#This Row],[43940]]-Casos_PN_CORR[[#This Row],[43939]]</f>
        <v>0</v>
      </c>
      <c r="AU157">
        <f>+Casos_PN_CORR[[#This Row],[43941]]-Casos_PN_CORR[[#This Row],[43940]]</f>
        <v>0</v>
      </c>
      <c r="AV157">
        <f>+Casos_PN_CORR[[#This Row],[43942]]-Casos_PN_CORR[[#This Row],[43941]]</f>
        <v>0</v>
      </c>
      <c r="AW157">
        <f>+Casos_PN_CORR[[#This Row],[43943]]-Casos_PN_CORR[[#This Row],[43942]]</f>
        <v>0</v>
      </c>
      <c r="AX157">
        <f>+Casos_PN_CORR[[#This Row],[43944]]-Casos_PN_CORR[[#This Row],[43943]]</f>
        <v>0</v>
      </c>
      <c r="AY157">
        <f>+Casos_PN_CORR[[#This Row],[43945]]-Casos_PN_CORR[[#This Row],[43944]]</f>
        <v>0</v>
      </c>
      <c r="AZ157">
        <f>+Casos_PN_CORR[[#This Row],[43946]]-Casos_PN_CORR[[#This Row],[43945]]</f>
        <v>0</v>
      </c>
      <c r="BA157">
        <f>+Casos_PN_CORR[[#This Row],[43947]]-Casos_PN_CORR[[#This Row],[43946]]</f>
        <v>0</v>
      </c>
      <c r="BB157">
        <f>+Casos_PN_CORR[[#This Row],[43948]]-Casos_PN_CORR[[#This Row],[43947]]</f>
        <v>0</v>
      </c>
      <c r="BC157">
        <f>+Casos_PN_CORR[[#This Row],[43949]]-Casos_PN_CORR[[#This Row],[43948]]</f>
        <v>0</v>
      </c>
      <c r="BD157">
        <f>+Casos_PN_CORR[[#This Row],[43950]]-Casos_PN_CORR[[#This Row],[43949]]</f>
        <v>0</v>
      </c>
      <c r="BE157">
        <f>+Casos_PN_CORR[[#This Row],[43951]]-Casos_PN_CORR[[#This Row],[43950]]</f>
        <v>0</v>
      </c>
      <c r="BF157">
        <f>+Casos_PN_CORR[[#This Row],[43952]]-Casos_PN_CORR[[#This Row],[43951]]</f>
        <v>0</v>
      </c>
      <c r="BG157">
        <f>+Casos_PN_CORR[[#This Row],[43953]]-Casos_PN_CORR[[#This Row],[43952]]</f>
        <v>0</v>
      </c>
      <c r="BH157">
        <f>+Casos_PN_CORR[[#This Row],[43954]]-Casos_PN_CORR[[#This Row],[43953]]</f>
        <v>0</v>
      </c>
      <c r="BI157">
        <f>+Casos_PN_CORR[[#This Row],[43955]]-Casos_PN_CORR[[#This Row],[43954]]</f>
        <v>0</v>
      </c>
      <c r="BJ157">
        <f>+Casos_PN_CORR[[#This Row],[43956]]-Casos_PN_CORR[[#This Row],[43955]]</f>
        <v>0</v>
      </c>
      <c r="BK157">
        <f>+Casos_PN_CORR[[#This Row],[43957]]-Casos_PN_CORR[[#This Row],[43956]]</f>
        <v>0</v>
      </c>
      <c r="BL157">
        <f>+Casos_PN_CORR[[#This Row],[43958]]-Casos_PN_CORR[[#This Row],[43957]]</f>
        <v>0</v>
      </c>
      <c r="BM157">
        <f>+Casos_PN_CORR[[#This Row],[43959]]-Casos_PN_CORR[[#This Row],[43958]]</f>
        <v>0</v>
      </c>
      <c r="BN157">
        <f>+Casos_PN_CORR[[#This Row],[43960]]-Casos_PN_CORR[[#This Row],[43959]]</f>
        <v>0</v>
      </c>
      <c r="BO157">
        <f>+Casos_PN_CORR[[#This Row],[43961]]-Casos_PN_CORR[[#This Row],[43960]]</f>
        <v>0</v>
      </c>
      <c r="BP157">
        <f>+Casos_PN_CORR[[#This Row],[43962]]-Casos_PN_CORR[[#This Row],[43961]]</f>
        <v>0</v>
      </c>
      <c r="BQ157">
        <f>+Casos_PN_CORR[[#This Row],[43963]]-Casos_PN_CORR[[#This Row],[43962]]</f>
        <v>0</v>
      </c>
      <c r="BR157">
        <f>+Casos_PN_CORR[[#This Row],[43964]]-Casos_PN_CORR[[#This Row],[43963]]</f>
        <v>0</v>
      </c>
      <c r="BS157">
        <f>+Casos_PN_CORR[[#This Row],[43965]]-Casos_PN_CORR[[#This Row],[43964]]</f>
        <v>0</v>
      </c>
      <c r="BT157">
        <f>+Casos_PN_CORR[[#This Row],[43966]]-Casos_PN_CORR[[#This Row],[43965]]</f>
        <v>0</v>
      </c>
      <c r="BU157">
        <f>+Casos_PN_CORR[[#This Row],[43967]]-Casos_PN_CORR[[#This Row],[43966]]</f>
        <v>0</v>
      </c>
      <c r="BV157">
        <f>+Casos_PN_CORR[[#This Row],[43968]]-Casos_PN_CORR[[#This Row],[43967]]</f>
        <v>0</v>
      </c>
      <c r="BW157">
        <f>+Casos_PN_CORR[[#This Row],[43969]]-Casos_PN_CORR[[#This Row],[43968]]</f>
        <v>0</v>
      </c>
      <c r="BX157">
        <f>+Casos_PN_CORR[[#This Row],[43970]]-Casos_PN_CORR[[#This Row],[43969]]</f>
        <v>0</v>
      </c>
      <c r="BY157">
        <f>+Casos_PN_CORR[[#This Row],[43971]]-Casos_PN_CORR[[#This Row],[43970]]</f>
        <v>0</v>
      </c>
      <c r="BZ157">
        <f>+Casos_PN_CORR[[#This Row],[43972]]-Casos_PN_CORR[[#This Row],[43971]]</f>
        <v>0</v>
      </c>
      <c r="CA157">
        <f>+Casos_PN_CORR[[#This Row],[43973]]-Casos_PN_CORR[[#This Row],[43972]]</f>
        <v>0</v>
      </c>
      <c r="CB157">
        <f>+Casos_PN_CORR[[#This Row],[43974]]-Casos_PN_CORR[[#This Row],[43973]]</f>
        <v>0</v>
      </c>
      <c r="CC157">
        <f>+Casos_PN_CORR[[#This Row],[43975]]-Casos_PN_CORR[[#This Row],[43974]]</f>
        <v>0</v>
      </c>
      <c r="CD157">
        <f>+Casos_PN_CORR[[#This Row],[43976]]-Casos_PN_CORR[[#This Row],[43975]]</f>
        <v>0</v>
      </c>
      <c r="CE157">
        <f>+Casos_PN_CORR[[#This Row],[43977]]-Casos_PN_CORR[[#This Row],[43976]]</f>
        <v>0</v>
      </c>
      <c r="CF157">
        <f>+Casos_PN_CORR[[#This Row],[43978]]-Casos_PN_CORR[[#This Row],[43977]]</f>
        <v>0</v>
      </c>
      <c r="CG157">
        <f>+Casos_PN_CORR[[#This Row],[43979]]-Casos_PN_CORR[[#This Row],[43978]]</f>
        <v>0</v>
      </c>
      <c r="CH157">
        <f>+Casos_PN_CORR[[#This Row],[43980]]-Casos_PN_CORR[[#This Row],[43979]]</f>
        <v>0</v>
      </c>
      <c r="CI157">
        <f>+Casos_PN_CORR[[#This Row],[43981]]-Casos_PN_CORR[[#This Row],[43980]]</f>
        <v>0</v>
      </c>
      <c r="CJ157">
        <f>+Casos_PN_CORR[[#This Row],[43982]]-Casos_PN_CORR[[#This Row],[43981]]</f>
        <v>0</v>
      </c>
      <c r="CK157">
        <f>+Casos_PN_CORR[[#This Row],[43983]]-Casos_PN_CORR[[#This Row],[43982]]</f>
        <v>0</v>
      </c>
      <c r="CL157">
        <f>+Casos_PN_CORR[[#This Row],[43984]]-Casos_PN_CORR[[#This Row],[43983]]</f>
        <v>0</v>
      </c>
      <c r="CM157">
        <f>+Casos_PN_CORR[[#This Row],[43985]]-Casos_PN_CORR[[#This Row],[43984]]</f>
        <v>0</v>
      </c>
      <c r="CN157">
        <f>+Casos_PN_CORR[[#This Row],[43986]]-Casos_PN_CORR[[#This Row],[43985]]</f>
        <v>0</v>
      </c>
      <c r="CO157">
        <f>+Casos_PN_CORR[[#This Row],[43987]]-Casos_PN_CORR[[#This Row],[43986]]</f>
        <v>3</v>
      </c>
      <c r="CP157">
        <f>+Casos_PN_CORR[[#This Row],[43988]]-Casos_PN_CORR[[#This Row],[43987]]</f>
        <v>0</v>
      </c>
      <c r="CQ157">
        <f>+Casos_PN_CORR[[#This Row],[43989]]-Casos_PN_CORR[[#This Row],[43988]]</f>
        <v>0</v>
      </c>
      <c r="CR157">
        <f>+Casos_PN_CORR[[#This Row],[43990]]-Casos_PN_CORR[[#This Row],[43989]]</f>
        <v>0</v>
      </c>
      <c r="CS157">
        <f>+Casos_PN_CORR[[#This Row],[43991]]-Casos_PN_CORR[[#This Row],[43990]]</f>
        <v>1</v>
      </c>
      <c r="CT157">
        <f>+Casos_PN_CORR[[#This Row],[43992]]-Casos_PN_CORR[[#This Row],[43991]]</f>
        <v>0</v>
      </c>
      <c r="CU157">
        <f>+Casos_PN_CORR[[#This Row],[43993]]-Casos_PN_CORR[[#This Row],[43992]]</f>
        <v>1</v>
      </c>
    </row>
    <row r="158" spans="1:99" x14ac:dyDescent="0.3">
      <c r="A158">
        <v>40611</v>
      </c>
      <c r="B158" s="2" t="s">
        <v>154</v>
      </c>
      <c r="C158" s="2" t="s">
        <v>171</v>
      </c>
      <c r="D158" s="2" t="s">
        <v>517</v>
      </c>
      <c r="E158" s="4">
        <f t="shared" si="2"/>
        <v>5</v>
      </c>
      <c r="F158">
        <f>+Casos_PN_CORR[[#This Row],[43900]]</f>
        <v>0</v>
      </c>
      <c r="G158">
        <f>+Casos_PN_CORR[[#This Row],[43901]]-Casos_PN_CORR[[#This Row],[43900]]</f>
        <v>0</v>
      </c>
      <c r="H158">
        <f>+Casos_PN_CORR[[#This Row],[43902]]-Casos_PN_CORR[[#This Row],[43901]]</f>
        <v>0</v>
      </c>
      <c r="I158">
        <f>+Casos_PN_CORR[[#This Row],[43903]]-Casos_PN_CORR[[#This Row],[43902]]</f>
        <v>0</v>
      </c>
      <c r="J158">
        <f>+Casos_PN_CORR[[#This Row],[43904]]-Casos_PN_CORR[[#This Row],[43903]]</f>
        <v>0</v>
      </c>
      <c r="K158">
        <f>+Casos_PN_CORR[[#This Row],[43905]]-Casos_PN_CORR[[#This Row],[43904]]</f>
        <v>0</v>
      </c>
      <c r="L158">
        <f>+Casos_PN_CORR[[#This Row],[43906]]-Casos_PN_CORR[[#This Row],[43905]]</f>
        <v>0</v>
      </c>
      <c r="M158">
        <f>+Casos_PN_CORR[[#This Row],[43907]]-Casos_PN_CORR[[#This Row],[43906]]</f>
        <v>0</v>
      </c>
      <c r="N158">
        <f>+Casos_PN_CORR[[#This Row],[43908]]-Casos_PN_CORR[[#This Row],[43907]]</f>
        <v>0</v>
      </c>
      <c r="O158">
        <f>+Casos_PN_CORR[[#This Row],[43909]]-Casos_PN_CORR[[#This Row],[43908]]</f>
        <v>0</v>
      </c>
      <c r="P158">
        <f>+Casos_PN_CORR[[#This Row],[43910]]-Casos_PN_CORR[[#This Row],[43909]]</f>
        <v>0</v>
      </c>
      <c r="Q158">
        <f>+Casos_PN_CORR[[#This Row],[43911]]-Casos_PN_CORR[[#This Row],[43910]]</f>
        <v>0</v>
      </c>
      <c r="R158">
        <f>+Casos_PN_CORR[[#This Row],[43912]]-Casos_PN_CORR[[#This Row],[43911]]</f>
        <v>0</v>
      </c>
      <c r="S158">
        <f>+Casos_PN_CORR[[#This Row],[43913]]-Casos_PN_CORR[[#This Row],[43912]]</f>
        <v>0</v>
      </c>
      <c r="T158">
        <f>+Casos_PN_CORR[[#This Row],[43914]]-Casos_PN_CORR[[#This Row],[43913]]</f>
        <v>0</v>
      </c>
      <c r="U158">
        <f>+Casos_PN_CORR[[#This Row],[43915]]-Casos_PN_CORR[[#This Row],[43914]]</f>
        <v>0</v>
      </c>
      <c r="V158">
        <f>+Casos_PN_CORR[[#This Row],[43916]]-Casos_PN_CORR[[#This Row],[43915]]</f>
        <v>0</v>
      </c>
      <c r="W158">
        <f>+Casos_PN_CORR[[#This Row],[43917]]-Casos_PN_CORR[[#This Row],[43916]]</f>
        <v>0</v>
      </c>
      <c r="X158">
        <f>+Casos_PN_CORR[[#This Row],[43918]]-Casos_PN_CORR[[#This Row],[43917]]</f>
        <v>0</v>
      </c>
      <c r="Y158">
        <f>+Casos_PN_CORR[[#This Row],[43919]]-Casos_PN_CORR[[#This Row],[43918]]</f>
        <v>0</v>
      </c>
      <c r="Z158">
        <f>+Casos_PN_CORR[[#This Row],[43920]]-Casos_PN_CORR[[#This Row],[43919]]</f>
        <v>0</v>
      </c>
      <c r="AA158">
        <f>+Casos_PN_CORR[[#This Row],[43921]]-Casos_PN_CORR[[#This Row],[43920]]</f>
        <v>0</v>
      </c>
      <c r="AB158">
        <f>+Casos_PN_CORR[[#This Row],[43922]]-Casos_PN_CORR[[#This Row],[43921]]</f>
        <v>0</v>
      </c>
      <c r="AC158">
        <f>+Casos_PN_CORR[[#This Row],[43923]]-Casos_PN_CORR[[#This Row],[43922]]</f>
        <v>0</v>
      </c>
      <c r="AD158">
        <f>+Casos_PN_CORR[[#This Row],[43924]]-Casos_PN_CORR[[#This Row],[43923]]</f>
        <v>0</v>
      </c>
      <c r="AE158">
        <f>+Casos_PN_CORR[[#This Row],[43925]]-Casos_PN_CORR[[#This Row],[43924]]</f>
        <v>0</v>
      </c>
      <c r="AF158">
        <f>+Casos_PN_CORR[[#This Row],[43926]]-Casos_PN_CORR[[#This Row],[43925]]</f>
        <v>0</v>
      </c>
      <c r="AG158">
        <f>+Casos_PN_CORR[[#This Row],[43927]]-Casos_PN_CORR[[#This Row],[43926]]</f>
        <v>0</v>
      </c>
      <c r="AH158">
        <f>+Casos_PN_CORR[[#This Row],[43928]]-Casos_PN_CORR[[#This Row],[43927]]</f>
        <v>0</v>
      </c>
      <c r="AI158">
        <f>+Casos_PN_CORR[[#This Row],[43929]]-Casos_PN_CORR[[#This Row],[43928]]</f>
        <v>0</v>
      </c>
      <c r="AJ158">
        <f>+Casos_PN_CORR[[#This Row],[43930]]-Casos_PN_CORR[[#This Row],[43929]]</f>
        <v>0</v>
      </c>
      <c r="AK158">
        <f>+Casos_PN_CORR[[#This Row],[43931]]-Casos_PN_CORR[[#This Row],[43930]]</f>
        <v>0</v>
      </c>
      <c r="AL158">
        <f>+Casos_PN_CORR[[#This Row],[43932]]-Casos_PN_CORR[[#This Row],[43931]]</f>
        <v>0</v>
      </c>
      <c r="AM158">
        <f>+Casos_PN_CORR[[#This Row],[43933]]-Casos_PN_CORR[[#This Row],[43932]]</f>
        <v>0</v>
      </c>
      <c r="AN158">
        <f>+Casos_PN_CORR[[#This Row],[43934]]-Casos_PN_CORR[[#This Row],[43933]]</f>
        <v>0</v>
      </c>
      <c r="AO158">
        <f>+Casos_PN_CORR[[#This Row],[43935]]-Casos_PN_CORR[[#This Row],[43934]]</f>
        <v>0</v>
      </c>
      <c r="AP158">
        <f>+Casos_PN_CORR[[#This Row],[43936]]-Casos_PN_CORR[[#This Row],[43935]]</f>
        <v>0</v>
      </c>
      <c r="AQ158">
        <f>+Casos_PN_CORR[[#This Row],[43937]]-Casos_PN_CORR[[#This Row],[43936]]</f>
        <v>0</v>
      </c>
      <c r="AR158">
        <f>+Casos_PN_CORR[[#This Row],[43938]]-Casos_PN_CORR[[#This Row],[43937]]</f>
        <v>0</v>
      </c>
      <c r="AS158">
        <f>+Casos_PN_CORR[[#This Row],[43939]]-Casos_PN_CORR[[#This Row],[43938]]</f>
        <v>0</v>
      </c>
      <c r="AT158">
        <f>+Casos_PN_CORR[[#This Row],[43940]]-Casos_PN_CORR[[#This Row],[43939]]</f>
        <v>0</v>
      </c>
      <c r="AU158">
        <f>+Casos_PN_CORR[[#This Row],[43941]]-Casos_PN_CORR[[#This Row],[43940]]</f>
        <v>0</v>
      </c>
      <c r="AV158">
        <f>+Casos_PN_CORR[[#This Row],[43942]]-Casos_PN_CORR[[#This Row],[43941]]</f>
        <v>0</v>
      </c>
      <c r="AW158">
        <f>+Casos_PN_CORR[[#This Row],[43943]]-Casos_PN_CORR[[#This Row],[43942]]</f>
        <v>0</v>
      </c>
      <c r="AX158">
        <f>+Casos_PN_CORR[[#This Row],[43944]]-Casos_PN_CORR[[#This Row],[43943]]</f>
        <v>0</v>
      </c>
      <c r="AY158">
        <f>+Casos_PN_CORR[[#This Row],[43945]]-Casos_PN_CORR[[#This Row],[43944]]</f>
        <v>0</v>
      </c>
      <c r="AZ158">
        <f>+Casos_PN_CORR[[#This Row],[43946]]-Casos_PN_CORR[[#This Row],[43945]]</f>
        <v>0</v>
      </c>
      <c r="BA158">
        <f>+Casos_PN_CORR[[#This Row],[43947]]-Casos_PN_CORR[[#This Row],[43946]]</f>
        <v>0</v>
      </c>
      <c r="BB158">
        <f>+Casos_PN_CORR[[#This Row],[43948]]-Casos_PN_CORR[[#This Row],[43947]]</f>
        <v>0</v>
      </c>
      <c r="BC158">
        <f>+Casos_PN_CORR[[#This Row],[43949]]-Casos_PN_CORR[[#This Row],[43948]]</f>
        <v>0</v>
      </c>
      <c r="BD158">
        <f>+Casos_PN_CORR[[#This Row],[43950]]-Casos_PN_CORR[[#This Row],[43949]]</f>
        <v>0</v>
      </c>
      <c r="BE158">
        <f>+Casos_PN_CORR[[#This Row],[43951]]-Casos_PN_CORR[[#This Row],[43950]]</f>
        <v>0</v>
      </c>
      <c r="BF158">
        <f>+Casos_PN_CORR[[#This Row],[43952]]-Casos_PN_CORR[[#This Row],[43951]]</f>
        <v>0</v>
      </c>
      <c r="BG158">
        <f>+Casos_PN_CORR[[#This Row],[43953]]-Casos_PN_CORR[[#This Row],[43952]]</f>
        <v>0</v>
      </c>
      <c r="BH158">
        <f>+Casos_PN_CORR[[#This Row],[43954]]-Casos_PN_CORR[[#This Row],[43953]]</f>
        <v>0</v>
      </c>
      <c r="BI158">
        <f>+Casos_PN_CORR[[#This Row],[43955]]-Casos_PN_CORR[[#This Row],[43954]]</f>
        <v>0</v>
      </c>
      <c r="BJ158">
        <f>+Casos_PN_CORR[[#This Row],[43956]]-Casos_PN_CORR[[#This Row],[43955]]</f>
        <v>0</v>
      </c>
      <c r="BK158">
        <f>+Casos_PN_CORR[[#This Row],[43957]]-Casos_PN_CORR[[#This Row],[43956]]</f>
        <v>0</v>
      </c>
      <c r="BL158">
        <f>+Casos_PN_CORR[[#This Row],[43958]]-Casos_PN_CORR[[#This Row],[43957]]</f>
        <v>0</v>
      </c>
      <c r="BM158">
        <f>+Casos_PN_CORR[[#This Row],[43959]]-Casos_PN_CORR[[#This Row],[43958]]</f>
        <v>0</v>
      </c>
      <c r="BN158">
        <f>+Casos_PN_CORR[[#This Row],[43960]]-Casos_PN_CORR[[#This Row],[43959]]</f>
        <v>0</v>
      </c>
      <c r="BO158">
        <f>+Casos_PN_CORR[[#This Row],[43961]]-Casos_PN_CORR[[#This Row],[43960]]</f>
        <v>0</v>
      </c>
      <c r="BP158">
        <f>+Casos_PN_CORR[[#This Row],[43962]]-Casos_PN_CORR[[#This Row],[43961]]</f>
        <v>0</v>
      </c>
      <c r="BQ158">
        <f>+Casos_PN_CORR[[#This Row],[43963]]-Casos_PN_CORR[[#This Row],[43962]]</f>
        <v>0</v>
      </c>
      <c r="BR158">
        <f>+Casos_PN_CORR[[#This Row],[43964]]-Casos_PN_CORR[[#This Row],[43963]]</f>
        <v>0</v>
      </c>
      <c r="BS158">
        <f>+Casos_PN_CORR[[#This Row],[43965]]-Casos_PN_CORR[[#This Row],[43964]]</f>
        <v>0</v>
      </c>
      <c r="BT158">
        <f>+Casos_PN_CORR[[#This Row],[43966]]-Casos_PN_CORR[[#This Row],[43965]]</f>
        <v>0</v>
      </c>
      <c r="BU158">
        <f>+Casos_PN_CORR[[#This Row],[43967]]-Casos_PN_CORR[[#This Row],[43966]]</f>
        <v>0</v>
      </c>
      <c r="BV158">
        <f>+Casos_PN_CORR[[#This Row],[43968]]-Casos_PN_CORR[[#This Row],[43967]]</f>
        <v>0</v>
      </c>
      <c r="BW158">
        <f>+Casos_PN_CORR[[#This Row],[43969]]-Casos_PN_CORR[[#This Row],[43968]]</f>
        <v>0</v>
      </c>
      <c r="BX158">
        <f>+Casos_PN_CORR[[#This Row],[43970]]-Casos_PN_CORR[[#This Row],[43969]]</f>
        <v>0</v>
      </c>
      <c r="BY158">
        <f>+Casos_PN_CORR[[#This Row],[43971]]-Casos_PN_CORR[[#This Row],[43970]]</f>
        <v>0</v>
      </c>
      <c r="BZ158">
        <f>+Casos_PN_CORR[[#This Row],[43972]]-Casos_PN_CORR[[#This Row],[43971]]</f>
        <v>0</v>
      </c>
      <c r="CA158">
        <f>+Casos_PN_CORR[[#This Row],[43973]]-Casos_PN_CORR[[#This Row],[43972]]</f>
        <v>0</v>
      </c>
      <c r="CB158">
        <f>+Casos_PN_CORR[[#This Row],[43974]]-Casos_PN_CORR[[#This Row],[43973]]</f>
        <v>0</v>
      </c>
      <c r="CC158">
        <f>+Casos_PN_CORR[[#This Row],[43975]]-Casos_PN_CORR[[#This Row],[43974]]</f>
        <v>0</v>
      </c>
      <c r="CD158">
        <f>+Casos_PN_CORR[[#This Row],[43976]]-Casos_PN_CORR[[#This Row],[43975]]</f>
        <v>0</v>
      </c>
      <c r="CE158">
        <f>+Casos_PN_CORR[[#This Row],[43977]]-Casos_PN_CORR[[#This Row],[43976]]</f>
        <v>0</v>
      </c>
      <c r="CF158">
        <f>+Casos_PN_CORR[[#This Row],[43978]]-Casos_PN_CORR[[#This Row],[43977]]</f>
        <v>0</v>
      </c>
      <c r="CG158">
        <f>+Casos_PN_CORR[[#This Row],[43979]]-Casos_PN_CORR[[#This Row],[43978]]</f>
        <v>0</v>
      </c>
      <c r="CH158">
        <f>+Casos_PN_CORR[[#This Row],[43980]]-Casos_PN_CORR[[#This Row],[43979]]</f>
        <v>0</v>
      </c>
      <c r="CI158">
        <f>+Casos_PN_CORR[[#This Row],[43981]]-Casos_PN_CORR[[#This Row],[43980]]</f>
        <v>0</v>
      </c>
      <c r="CJ158">
        <f>+Casos_PN_CORR[[#This Row],[43982]]-Casos_PN_CORR[[#This Row],[43981]]</f>
        <v>0</v>
      </c>
      <c r="CK158">
        <f>+Casos_PN_CORR[[#This Row],[43983]]-Casos_PN_CORR[[#This Row],[43982]]</f>
        <v>0</v>
      </c>
      <c r="CL158">
        <f>+Casos_PN_CORR[[#This Row],[43984]]-Casos_PN_CORR[[#This Row],[43983]]</f>
        <v>0</v>
      </c>
      <c r="CM158">
        <f>+Casos_PN_CORR[[#This Row],[43985]]-Casos_PN_CORR[[#This Row],[43984]]</f>
        <v>0</v>
      </c>
      <c r="CN158">
        <f>+Casos_PN_CORR[[#This Row],[43986]]-Casos_PN_CORR[[#This Row],[43985]]</f>
        <v>0</v>
      </c>
      <c r="CO158">
        <f>+Casos_PN_CORR[[#This Row],[43987]]-Casos_PN_CORR[[#This Row],[43986]]</f>
        <v>1</v>
      </c>
      <c r="CP158">
        <f>+Casos_PN_CORR[[#This Row],[43988]]-Casos_PN_CORR[[#This Row],[43987]]</f>
        <v>0</v>
      </c>
      <c r="CQ158">
        <f>+Casos_PN_CORR[[#This Row],[43989]]-Casos_PN_CORR[[#This Row],[43988]]</f>
        <v>0</v>
      </c>
      <c r="CR158">
        <f>+Casos_PN_CORR[[#This Row],[43990]]-Casos_PN_CORR[[#This Row],[43989]]</f>
        <v>0</v>
      </c>
      <c r="CS158">
        <f>+Casos_PN_CORR[[#This Row],[43991]]-Casos_PN_CORR[[#This Row],[43990]]</f>
        <v>0</v>
      </c>
      <c r="CT158">
        <f>+Casos_PN_CORR[[#This Row],[43992]]-Casos_PN_CORR[[#This Row],[43991]]</f>
        <v>0</v>
      </c>
      <c r="CU158">
        <f>+Casos_PN_CORR[[#This Row],[43993]]-Casos_PN_CORR[[#This Row],[43992]]</f>
        <v>4</v>
      </c>
    </row>
    <row r="159" spans="1:99" x14ac:dyDescent="0.3">
      <c r="A159">
        <v>40612</v>
      </c>
      <c r="B159" s="2" t="s">
        <v>154</v>
      </c>
      <c r="C159" s="2" t="s">
        <v>171</v>
      </c>
      <c r="D159" s="2" t="s">
        <v>518</v>
      </c>
      <c r="E159" s="4">
        <f t="shared" si="2"/>
        <v>5</v>
      </c>
      <c r="F159">
        <f>+Casos_PN_CORR[[#This Row],[43900]]</f>
        <v>0</v>
      </c>
      <c r="G159">
        <f>+Casos_PN_CORR[[#This Row],[43901]]-Casos_PN_CORR[[#This Row],[43900]]</f>
        <v>0</v>
      </c>
      <c r="H159">
        <f>+Casos_PN_CORR[[#This Row],[43902]]-Casos_PN_CORR[[#This Row],[43901]]</f>
        <v>0</v>
      </c>
      <c r="I159">
        <f>+Casos_PN_CORR[[#This Row],[43903]]-Casos_PN_CORR[[#This Row],[43902]]</f>
        <v>0</v>
      </c>
      <c r="J159">
        <f>+Casos_PN_CORR[[#This Row],[43904]]-Casos_PN_CORR[[#This Row],[43903]]</f>
        <v>0</v>
      </c>
      <c r="K159">
        <f>+Casos_PN_CORR[[#This Row],[43905]]-Casos_PN_CORR[[#This Row],[43904]]</f>
        <v>0</v>
      </c>
      <c r="L159">
        <f>+Casos_PN_CORR[[#This Row],[43906]]-Casos_PN_CORR[[#This Row],[43905]]</f>
        <v>0</v>
      </c>
      <c r="M159">
        <f>+Casos_PN_CORR[[#This Row],[43907]]-Casos_PN_CORR[[#This Row],[43906]]</f>
        <v>0</v>
      </c>
      <c r="N159">
        <f>+Casos_PN_CORR[[#This Row],[43908]]-Casos_PN_CORR[[#This Row],[43907]]</f>
        <v>0</v>
      </c>
      <c r="O159">
        <f>+Casos_PN_CORR[[#This Row],[43909]]-Casos_PN_CORR[[#This Row],[43908]]</f>
        <v>0</v>
      </c>
      <c r="P159">
        <f>+Casos_PN_CORR[[#This Row],[43910]]-Casos_PN_CORR[[#This Row],[43909]]</f>
        <v>0</v>
      </c>
      <c r="Q159">
        <f>+Casos_PN_CORR[[#This Row],[43911]]-Casos_PN_CORR[[#This Row],[43910]]</f>
        <v>0</v>
      </c>
      <c r="R159">
        <f>+Casos_PN_CORR[[#This Row],[43912]]-Casos_PN_CORR[[#This Row],[43911]]</f>
        <v>0</v>
      </c>
      <c r="S159">
        <f>+Casos_PN_CORR[[#This Row],[43913]]-Casos_PN_CORR[[#This Row],[43912]]</f>
        <v>0</v>
      </c>
      <c r="T159">
        <f>+Casos_PN_CORR[[#This Row],[43914]]-Casos_PN_CORR[[#This Row],[43913]]</f>
        <v>0</v>
      </c>
      <c r="U159">
        <f>+Casos_PN_CORR[[#This Row],[43915]]-Casos_PN_CORR[[#This Row],[43914]]</f>
        <v>0</v>
      </c>
      <c r="V159">
        <f>+Casos_PN_CORR[[#This Row],[43916]]-Casos_PN_CORR[[#This Row],[43915]]</f>
        <v>0</v>
      </c>
      <c r="W159">
        <f>+Casos_PN_CORR[[#This Row],[43917]]-Casos_PN_CORR[[#This Row],[43916]]</f>
        <v>0</v>
      </c>
      <c r="X159">
        <f>+Casos_PN_CORR[[#This Row],[43918]]-Casos_PN_CORR[[#This Row],[43917]]</f>
        <v>0</v>
      </c>
      <c r="Y159">
        <f>+Casos_PN_CORR[[#This Row],[43919]]-Casos_PN_CORR[[#This Row],[43918]]</f>
        <v>0</v>
      </c>
      <c r="Z159">
        <f>+Casos_PN_CORR[[#This Row],[43920]]-Casos_PN_CORR[[#This Row],[43919]]</f>
        <v>0</v>
      </c>
      <c r="AA159">
        <f>+Casos_PN_CORR[[#This Row],[43921]]-Casos_PN_CORR[[#This Row],[43920]]</f>
        <v>0</v>
      </c>
      <c r="AB159">
        <f>+Casos_PN_CORR[[#This Row],[43922]]-Casos_PN_CORR[[#This Row],[43921]]</f>
        <v>0</v>
      </c>
      <c r="AC159">
        <f>+Casos_PN_CORR[[#This Row],[43923]]-Casos_PN_CORR[[#This Row],[43922]]</f>
        <v>0</v>
      </c>
      <c r="AD159">
        <f>+Casos_PN_CORR[[#This Row],[43924]]-Casos_PN_CORR[[#This Row],[43923]]</f>
        <v>0</v>
      </c>
      <c r="AE159">
        <f>+Casos_PN_CORR[[#This Row],[43925]]-Casos_PN_CORR[[#This Row],[43924]]</f>
        <v>0</v>
      </c>
      <c r="AF159">
        <f>+Casos_PN_CORR[[#This Row],[43926]]-Casos_PN_CORR[[#This Row],[43925]]</f>
        <v>0</v>
      </c>
      <c r="AG159">
        <f>+Casos_PN_CORR[[#This Row],[43927]]-Casos_PN_CORR[[#This Row],[43926]]</f>
        <v>0</v>
      </c>
      <c r="AH159">
        <f>+Casos_PN_CORR[[#This Row],[43928]]-Casos_PN_CORR[[#This Row],[43927]]</f>
        <v>0</v>
      </c>
      <c r="AI159">
        <f>+Casos_PN_CORR[[#This Row],[43929]]-Casos_PN_CORR[[#This Row],[43928]]</f>
        <v>0</v>
      </c>
      <c r="AJ159">
        <f>+Casos_PN_CORR[[#This Row],[43930]]-Casos_PN_CORR[[#This Row],[43929]]</f>
        <v>0</v>
      </c>
      <c r="AK159">
        <f>+Casos_PN_CORR[[#This Row],[43931]]-Casos_PN_CORR[[#This Row],[43930]]</f>
        <v>0</v>
      </c>
      <c r="AL159">
        <f>+Casos_PN_CORR[[#This Row],[43932]]-Casos_PN_CORR[[#This Row],[43931]]</f>
        <v>0</v>
      </c>
      <c r="AM159">
        <f>+Casos_PN_CORR[[#This Row],[43933]]-Casos_PN_CORR[[#This Row],[43932]]</f>
        <v>0</v>
      </c>
      <c r="AN159">
        <f>+Casos_PN_CORR[[#This Row],[43934]]-Casos_PN_CORR[[#This Row],[43933]]</f>
        <v>0</v>
      </c>
      <c r="AO159">
        <f>+Casos_PN_CORR[[#This Row],[43935]]-Casos_PN_CORR[[#This Row],[43934]]</f>
        <v>0</v>
      </c>
      <c r="AP159">
        <f>+Casos_PN_CORR[[#This Row],[43936]]-Casos_PN_CORR[[#This Row],[43935]]</f>
        <v>0</v>
      </c>
      <c r="AQ159">
        <f>+Casos_PN_CORR[[#This Row],[43937]]-Casos_PN_CORR[[#This Row],[43936]]</f>
        <v>0</v>
      </c>
      <c r="AR159">
        <f>+Casos_PN_CORR[[#This Row],[43938]]-Casos_PN_CORR[[#This Row],[43937]]</f>
        <v>0</v>
      </c>
      <c r="AS159">
        <f>+Casos_PN_CORR[[#This Row],[43939]]-Casos_PN_CORR[[#This Row],[43938]]</f>
        <v>0</v>
      </c>
      <c r="AT159">
        <f>+Casos_PN_CORR[[#This Row],[43940]]-Casos_PN_CORR[[#This Row],[43939]]</f>
        <v>0</v>
      </c>
      <c r="AU159">
        <f>+Casos_PN_CORR[[#This Row],[43941]]-Casos_PN_CORR[[#This Row],[43940]]</f>
        <v>0</v>
      </c>
      <c r="AV159">
        <f>+Casos_PN_CORR[[#This Row],[43942]]-Casos_PN_CORR[[#This Row],[43941]]</f>
        <v>0</v>
      </c>
      <c r="AW159">
        <f>+Casos_PN_CORR[[#This Row],[43943]]-Casos_PN_CORR[[#This Row],[43942]]</f>
        <v>0</v>
      </c>
      <c r="AX159">
        <f>+Casos_PN_CORR[[#This Row],[43944]]-Casos_PN_CORR[[#This Row],[43943]]</f>
        <v>0</v>
      </c>
      <c r="AY159">
        <f>+Casos_PN_CORR[[#This Row],[43945]]-Casos_PN_CORR[[#This Row],[43944]]</f>
        <v>0</v>
      </c>
      <c r="AZ159">
        <f>+Casos_PN_CORR[[#This Row],[43946]]-Casos_PN_CORR[[#This Row],[43945]]</f>
        <v>0</v>
      </c>
      <c r="BA159">
        <f>+Casos_PN_CORR[[#This Row],[43947]]-Casos_PN_CORR[[#This Row],[43946]]</f>
        <v>0</v>
      </c>
      <c r="BB159">
        <f>+Casos_PN_CORR[[#This Row],[43948]]-Casos_PN_CORR[[#This Row],[43947]]</f>
        <v>0</v>
      </c>
      <c r="BC159">
        <f>+Casos_PN_CORR[[#This Row],[43949]]-Casos_PN_CORR[[#This Row],[43948]]</f>
        <v>0</v>
      </c>
      <c r="BD159">
        <f>+Casos_PN_CORR[[#This Row],[43950]]-Casos_PN_CORR[[#This Row],[43949]]</f>
        <v>0</v>
      </c>
      <c r="BE159">
        <f>+Casos_PN_CORR[[#This Row],[43951]]-Casos_PN_CORR[[#This Row],[43950]]</f>
        <v>0</v>
      </c>
      <c r="BF159">
        <f>+Casos_PN_CORR[[#This Row],[43952]]-Casos_PN_CORR[[#This Row],[43951]]</f>
        <v>0</v>
      </c>
      <c r="BG159">
        <f>+Casos_PN_CORR[[#This Row],[43953]]-Casos_PN_CORR[[#This Row],[43952]]</f>
        <v>0</v>
      </c>
      <c r="BH159">
        <f>+Casos_PN_CORR[[#This Row],[43954]]-Casos_PN_CORR[[#This Row],[43953]]</f>
        <v>0</v>
      </c>
      <c r="BI159">
        <f>+Casos_PN_CORR[[#This Row],[43955]]-Casos_PN_CORR[[#This Row],[43954]]</f>
        <v>0</v>
      </c>
      <c r="BJ159">
        <f>+Casos_PN_CORR[[#This Row],[43956]]-Casos_PN_CORR[[#This Row],[43955]]</f>
        <v>0</v>
      </c>
      <c r="BK159">
        <f>+Casos_PN_CORR[[#This Row],[43957]]-Casos_PN_CORR[[#This Row],[43956]]</f>
        <v>0</v>
      </c>
      <c r="BL159">
        <f>+Casos_PN_CORR[[#This Row],[43958]]-Casos_PN_CORR[[#This Row],[43957]]</f>
        <v>0</v>
      </c>
      <c r="BM159">
        <f>+Casos_PN_CORR[[#This Row],[43959]]-Casos_PN_CORR[[#This Row],[43958]]</f>
        <v>0</v>
      </c>
      <c r="BN159">
        <f>+Casos_PN_CORR[[#This Row],[43960]]-Casos_PN_CORR[[#This Row],[43959]]</f>
        <v>0</v>
      </c>
      <c r="BO159">
        <f>+Casos_PN_CORR[[#This Row],[43961]]-Casos_PN_CORR[[#This Row],[43960]]</f>
        <v>0</v>
      </c>
      <c r="BP159">
        <f>+Casos_PN_CORR[[#This Row],[43962]]-Casos_PN_CORR[[#This Row],[43961]]</f>
        <v>0</v>
      </c>
      <c r="BQ159">
        <f>+Casos_PN_CORR[[#This Row],[43963]]-Casos_PN_CORR[[#This Row],[43962]]</f>
        <v>0</v>
      </c>
      <c r="BR159">
        <f>+Casos_PN_CORR[[#This Row],[43964]]-Casos_PN_CORR[[#This Row],[43963]]</f>
        <v>0</v>
      </c>
      <c r="BS159">
        <f>+Casos_PN_CORR[[#This Row],[43965]]-Casos_PN_CORR[[#This Row],[43964]]</f>
        <v>0</v>
      </c>
      <c r="BT159">
        <f>+Casos_PN_CORR[[#This Row],[43966]]-Casos_PN_CORR[[#This Row],[43965]]</f>
        <v>0</v>
      </c>
      <c r="BU159">
        <f>+Casos_PN_CORR[[#This Row],[43967]]-Casos_PN_CORR[[#This Row],[43966]]</f>
        <v>0</v>
      </c>
      <c r="BV159">
        <f>+Casos_PN_CORR[[#This Row],[43968]]-Casos_PN_CORR[[#This Row],[43967]]</f>
        <v>0</v>
      </c>
      <c r="BW159">
        <f>+Casos_PN_CORR[[#This Row],[43969]]-Casos_PN_CORR[[#This Row],[43968]]</f>
        <v>0</v>
      </c>
      <c r="BX159">
        <f>+Casos_PN_CORR[[#This Row],[43970]]-Casos_PN_CORR[[#This Row],[43969]]</f>
        <v>0</v>
      </c>
      <c r="BY159">
        <f>+Casos_PN_CORR[[#This Row],[43971]]-Casos_PN_CORR[[#This Row],[43970]]</f>
        <v>0</v>
      </c>
      <c r="BZ159">
        <f>+Casos_PN_CORR[[#This Row],[43972]]-Casos_PN_CORR[[#This Row],[43971]]</f>
        <v>0</v>
      </c>
      <c r="CA159">
        <f>+Casos_PN_CORR[[#This Row],[43973]]-Casos_PN_CORR[[#This Row],[43972]]</f>
        <v>0</v>
      </c>
      <c r="CB159">
        <f>+Casos_PN_CORR[[#This Row],[43974]]-Casos_PN_CORR[[#This Row],[43973]]</f>
        <v>0</v>
      </c>
      <c r="CC159">
        <f>+Casos_PN_CORR[[#This Row],[43975]]-Casos_PN_CORR[[#This Row],[43974]]</f>
        <v>0</v>
      </c>
      <c r="CD159">
        <f>+Casos_PN_CORR[[#This Row],[43976]]-Casos_PN_CORR[[#This Row],[43975]]</f>
        <v>0</v>
      </c>
      <c r="CE159">
        <f>+Casos_PN_CORR[[#This Row],[43977]]-Casos_PN_CORR[[#This Row],[43976]]</f>
        <v>0</v>
      </c>
      <c r="CF159">
        <f>+Casos_PN_CORR[[#This Row],[43978]]-Casos_PN_CORR[[#This Row],[43977]]</f>
        <v>0</v>
      </c>
      <c r="CG159">
        <f>+Casos_PN_CORR[[#This Row],[43979]]-Casos_PN_CORR[[#This Row],[43978]]</f>
        <v>0</v>
      </c>
      <c r="CH159">
        <f>+Casos_PN_CORR[[#This Row],[43980]]-Casos_PN_CORR[[#This Row],[43979]]</f>
        <v>0</v>
      </c>
      <c r="CI159">
        <f>+Casos_PN_CORR[[#This Row],[43981]]-Casos_PN_CORR[[#This Row],[43980]]</f>
        <v>0</v>
      </c>
      <c r="CJ159">
        <f>+Casos_PN_CORR[[#This Row],[43982]]-Casos_PN_CORR[[#This Row],[43981]]</f>
        <v>0</v>
      </c>
      <c r="CK159">
        <f>+Casos_PN_CORR[[#This Row],[43983]]-Casos_PN_CORR[[#This Row],[43982]]</f>
        <v>0</v>
      </c>
      <c r="CL159">
        <f>+Casos_PN_CORR[[#This Row],[43984]]-Casos_PN_CORR[[#This Row],[43983]]</f>
        <v>0</v>
      </c>
      <c r="CM159">
        <f>+Casos_PN_CORR[[#This Row],[43985]]-Casos_PN_CORR[[#This Row],[43984]]</f>
        <v>0</v>
      </c>
      <c r="CN159">
        <f>+Casos_PN_CORR[[#This Row],[43986]]-Casos_PN_CORR[[#This Row],[43985]]</f>
        <v>0</v>
      </c>
      <c r="CO159">
        <f>+Casos_PN_CORR[[#This Row],[43987]]-Casos_PN_CORR[[#This Row],[43986]]</f>
        <v>1</v>
      </c>
      <c r="CP159">
        <f>+Casos_PN_CORR[[#This Row],[43988]]-Casos_PN_CORR[[#This Row],[43987]]</f>
        <v>0</v>
      </c>
      <c r="CQ159">
        <f>+Casos_PN_CORR[[#This Row],[43989]]-Casos_PN_CORR[[#This Row],[43988]]</f>
        <v>0</v>
      </c>
      <c r="CR159">
        <f>+Casos_PN_CORR[[#This Row],[43990]]-Casos_PN_CORR[[#This Row],[43989]]</f>
        <v>0</v>
      </c>
      <c r="CS159">
        <f>+Casos_PN_CORR[[#This Row],[43991]]-Casos_PN_CORR[[#This Row],[43990]]</f>
        <v>0</v>
      </c>
      <c r="CT159">
        <f>+Casos_PN_CORR[[#This Row],[43992]]-Casos_PN_CORR[[#This Row],[43991]]</f>
        <v>0</v>
      </c>
      <c r="CU159">
        <f>+Casos_PN_CORR[[#This Row],[43993]]-Casos_PN_CORR[[#This Row],[43992]]</f>
        <v>4</v>
      </c>
    </row>
    <row r="160" spans="1:99" x14ac:dyDescent="0.3">
      <c r="A160">
        <v>120313</v>
      </c>
      <c r="B160" s="2" t="s">
        <v>191</v>
      </c>
      <c r="C160" s="2" t="s">
        <v>380</v>
      </c>
      <c r="D160" s="2" t="s">
        <v>519</v>
      </c>
      <c r="E160" s="4">
        <f t="shared" si="2"/>
        <v>5</v>
      </c>
      <c r="F160">
        <f>+Casos_PN_CORR[[#This Row],[43900]]</f>
        <v>0</v>
      </c>
      <c r="G160">
        <f>+Casos_PN_CORR[[#This Row],[43901]]-Casos_PN_CORR[[#This Row],[43900]]</f>
        <v>0</v>
      </c>
      <c r="H160">
        <f>+Casos_PN_CORR[[#This Row],[43902]]-Casos_PN_CORR[[#This Row],[43901]]</f>
        <v>0</v>
      </c>
      <c r="I160">
        <f>+Casos_PN_CORR[[#This Row],[43903]]-Casos_PN_CORR[[#This Row],[43902]]</f>
        <v>0</v>
      </c>
      <c r="J160">
        <f>+Casos_PN_CORR[[#This Row],[43904]]-Casos_PN_CORR[[#This Row],[43903]]</f>
        <v>0</v>
      </c>
      <c r="K160">
        <f>+Casos_PN_CORR[[#This Row],[43905]]-Casos_PN_CORR[[#This Row],[43904]]</f>
        <v>0</v>
      </c>
      <c r="L160">
        <f>+Casos_PN_CORR[[#This Row],[43906]]-Casos_PN_CORR[[#This Row],[43905]]</f>
        <v>0</v>
      </c>
      <c r="M160">
        <f>+Casos_PN_CORR[[#This Row],[43907]]-Casos_PN_CORR[[#This Row],[43906]]</f>
        <v>0</v>
      </c>
      <c r="N160">
        <f>+Casos_PN_CORR[[#This Row],[43908]]-Casos_PN_CORR[[#This Row],[43907]]</f>
        <v>0</v>
      </c>
      <c r="O160">
        <f>+Casos_PN_CORR[[#This Row],[43909]]-Casos_PN_CORR[[#This Row],[43908]]</f>
        <v>0</v>
      </c>
      <c r="P160">
        <f>+Casos_PN_CORR[[#This Row],[43910]]-Casos_PN_CORR[[#This Row],[43909]]</f>
        <v>0</v>
      </c>
      <c r="Q160">
        <f>+Casos_PN_CORR[[#This Row],[43911]]-Casos_PN_CORR[[#This Row],[43910]]</f>
        <v>0</v>
      </c>
      <c r="R160">
        <f>+Casos_PN_CORR[[#This Row],[43912]]-Casos_PN_CORR[[#This Row],[43911]]</f>
        <v>0</v>
      </c>
      <c r="S160">
        <f>+Casos_PN_CORR[[#This Row],[43913]]-Casos_PN_CORR[[#This Row],[43912]]</f>
        <v>0</v>
      </c>
      <c r="T160">
        <f>+Casos_PN_CORR[[#This Row],[43914]]-Casos_PN_CORR[[#This Row],[43913]]</f>
        <v>0</v>
      </c>
      <c r="U160">
        <f>+Casos_PN_CORR[[#This Row],[43915]]-Casos_PN_CORR[[#This Row],[43914]]</f>
        <v>0</v>
      </c>
      <c r="V160">
        <f>+Casos_PN_CORR[[#This Row],[43916]]-Casos_PN_CORR[[#This Row],[43915]]</f>
        <v>0</v>
      </c>
      <c r="W160">
        <f>+Casos_PN_CORR[[#This Row],[43917]]-Casos_PN_CORR[[#This Row],[43916]]</f>
        <v>0</v>
      </c>
      <c r="X160">
        <f>+Casos_PN_CORR[[#This Row],[43918]]-Casos_PN_CORR[[#This Row],[43917]]</f>
        <v>0</v>
      </c>
      <c r="Y160">
        <f>+Casos_PN_CORR[[#This Row],[43919]]-Casos_PN_CORR[[#This Row],[43918]]</f>
        <v>0</v>
      </c>
      <c r="Z160">
        <f>+Casos_PN_CORR[[#This Row],[43920]]-Casos_PN_CORR[[#This Row],[43919]]</f>
        <v>0</v>
      </c>
      <c r="AA160">
        <f>+Casos_PN_CORR[[#This Row],[43921]]-Casos_PN_CORR[[#This Row],[43920]]</f>
        <v>0</v>
      </c>
      <c r="AB160">
        <f>+Casos_PN_CORR[[#This Row],[43922]]-Casos_PN_CORR[[#This Row],[43921]]</f>
        <v>0</v>
      </c>
      <c r="AC160">
        <f>+Casos_PN_CORR[[#This Row],[43923]]-Casos_PN_CORR[[#This Row],[43922]]</f>
        <v>0</v>
      </c>
      <c r="AD160">
        <f>+Casos_PN_CORR[[#This Row],[43924]]-Casos_PN_CORR[[#This Row],[43923]]</f>
        <v>0</v>
      </c>
      <c r="AE160">
        <f>+Casos_PN_CORR[[#This Row],[43925]]-Casos_PN_CORR[[#This Row],[43924]]</f>
        <v>0</v>
      </c>
      <c r="AF160">
        <f>+Casos_PN_CORR[[#This Row],[43926]]-Casos_PN_CORR[[#This Row],[43925]]</f>
        <v>0</v>
      </c>
      <c r="AG160">
        <f>+Casos_PN_CORR[[#This Row],[43927]]-Casos_PN_CORR[[#This Row],[43926]]</f>
        <v>0</v>
      </c>
      <c r="AH160">
        <f>+Casos_PN_CORR[[#This Row],[43928]]-Casos_PN_CORR[[#This Row],[43927]]</f>
        <v>0</v>
      </c>
      <c r="AI160">
        <f>+Casos_PN_CORR[[#This Row],[43929]]-Casos_PN_CORR[[#This Row],[43928]]</f>
        <v>0</v>
      </c>
      <c r="AJ160">
        <f>+Casos_PN_CORR[[#This Row],[43930]]-Casos_PN_CORR[[#This Row],[43929]]</f>
        <v>0</v>
      </c>
      <c r="AK160">
        <f>+Casos_PN_CORR[[#This Row],[43931]]-Casos_PN_CORR[[#This Row],[43930]]</f>
        <v>0</v>
      </c>
      <c r="AL160">
        <f>+Casos_PN_CORR[[#This Row],[43932]]-Casos_PN_CORR[[#This Row],[43931]]</f>
        <v>0</v>
      </c>
      <c r="AM160">
        <f>+Casos_PN_CORR[[#This Row],[43933]]-Casos_PN_CORR[[#This Row],[43932]]</f>
        <v>0</v>
      </c>
      <c r="AN160">
        <f>+Casos_PN_CORR[[#This Row],[43934]]-Casos_PN_CORR[[#This Row],[43933]]</f>
        <v>0</v>
      </c>
      <c r="AO160">
        <f>+Casos_PN_CORR[[#This Row],[43935]]-Casos_PN_CORR[[#This Row],[43934]]</f>
        <v>0</v>
      </c>
      <c r="AP160">
        <f>+Casos_PN_CORR[[#This Row],[43936]]-Casos_PN_CORR[[#This Row],[43935]]</f>
        <v>0</v>
      </c>
      <c r="AQ160">
        <f>+Casos_PN_CORR[[#This Row],[43937]]-Casos_PN_CORR[[#This Row],[43936]]</f>
        <v>0</v>
      </c>
      <c r="AR160">
        <f>+Casos_PN_CORR[[#This Row],[43938]]-Casos_PN_CORR[[#This Row],[43937]]</f>
        <v>0</v>
      </c>
      <c r="AS160">
        <f>+Casos_PN_CORR[[#This Row],[43939]]-Casos_PN_CORR[[#This Row],[43938]]</f>
        <v>0</v>
      </c>
      <c r="AT160">
        <f>+Casos_PN_CORR[[#This Row],[43940]]-Casos_PN_CORR[[#This Row],[43939]]</f>
        <v>0</v>
      </c>
      <c r="AU160">
        <f>+Casos_PN_CORR[[#This Row],[43941]]-Casos_PN_CORR[[#This Row],[43940]]</f>
        <v>0</v>
      </c>
      <c r="AV160">
        <f>+Casos_PN_CORR[[#This Row],[43942]]-Casos_PN_CORR[[#This Row],[43941]]</f>
        <v>0</v>
      </c>
      <c r="AW160">
        <f>+Casos_PN_CORR[[#This Row],[43943]]-Casos_PN_CORR[[#This Row],[43942]]</f>
        <v>0</v>
      </c>
      <c r="AX160">
        <f>+Casos_PN_CORR[[#This Row],[43944]]-Casos_PN_CORR[[#This Row],[43943]]</f>
        <v>0</v>
      </c>
      <c r="AY160">
        <f>+Casos_PN_CORR[[#This Row],[43945]]-Casos_PN_CORR[[#This Row],[43944]]</f>
        <v>0</v>
      </c>
      <c r="AZ160">
        <f>+Casos_PN_CORR[[#This Row],[43946]]-Casos_PN_CORR[[#This Row],[43945]]</f>
        <v>0</v>
      </c>
      <c r="BA160">
        <f>+Casos_PN_CORR[[#This Row],[43947]]-Casos_PN_CORR[[#This Row],[43946]]</f>
        <v>0</v>
      </c>
      <c r="BB160">
        <f>+Casos_PN_CORR[[#This Row],[43948]]-Casos_PN_CORR[[#This Row],[43947]]</f>
        <v>0</v>
      </c>
      <c r="BC160">
        <f>+Casos_PN_CORR[[#This Row],[43949]]-Casos_PN_CORR[[#This Row],[43948]]</f>
        <v>0</v>
      </c>
      <c r="BD160">
        <f>+Casos_PN_CORR[[#This Row],[43950]]-Casos_PN_CORR[[#This Row],[43949]]</f>
        <v>0</v>
      </c>
      <c r="BE160">
        <f>+Casos_PN_CORR[[#This Row],[43951]]-Casos_PN_CORR[[#This Row],[43950]]</f>
        <v>0</v>
      </c>
      <c r="BF160">
        <f>+Casos_PN_CORR[[#This Row],[43952]]-Casos_PN_CORR[[#This Row],[43951]]</f>
        <v>0</v>
      </c>
      <c r="BG160">
        <f>+Casos_PN_CORR[[#This Row],[43953]]-Casos_PN_CORR[[#This Row],[43952]]</f>
        <v>0</v>
      </c>
      <c r="BH160">
        <f>+Casos_PN_CORR[[#This Row],[43954]]-Casos_PN_CORR[[#This Row],[43953]]</f>
        <v>0</v>
      </c>
      <c r="BI160">
        <f>+Casos_PN_CORR[[#This Row],[43955]]-Casos_PN_CORR[[#This Row],[43954]]</f>
        <v>0</v>
      </c>
      <c r="BJ160">
        <f>+Casos_PN_CORR[[#This Row],[43956]]-Casos_PN_CORR[[#This Row],[43955]]</f>
        <v>0</v>
      </c>
      <c r="BK160">
        <f>+Casos_PN_CORR[[#This Row],[43957]]-Casos_PN_CORR[[#This Row],[43956]]</f>
        <v>0</v>
      </c>
      <c r="BL160">
        <f>+Casos_PN_CORR[[#This Row],[43958]]-Casos_PN_CORR[[#This Row],[43957]]</f>
        <v>0</v>
      </c>
      <c r="BM160">
        <f>+Casos_PN_CORR[[#This Row],[43959]]-Casos_PN_CORR[[#This Row],[43958]]</f>
        <v>0</v>
      </c>
      <c r="BN160">
        <f>+Casos_PN_CORR[[#This Row],[43960]]-Casos_PN_CORR[[#This Row],[43959]]</f>
        <v>0</v>
      </c>
      <c r="BO160">
        <f>+Casos_PN_CORR[[#This Row],[43961]]-Casos_PN_CORR[[#This Row],[43960]]</f>
        <v>0</v>
      </c>
      <c r="BP160">
        <f>+Casos_PN_CORR[[#This Row],[43962]]-Casos_PN_CORR[[#This Row],[43961]]</f>
        <v>0</v>
      </c>
      <c r="BQ160">
        <f>+Casos_PN_CORR[[#This Row],[43963]]-Casos_PN_CORR[[#This Row],[43962]]</f>
        <v>0</v>
      </c>
      <c r="BR160">
        <f>+Casos_PN_CORR[[#This Row],[43964]]-Casos_PN_CORR[[#This Row],[43963]]</f>
        <v>0</v>
      </c>
      <c r="BS160">
        <f>+Casos_PN_CORR[[#This Row],[43965]]-Casos_PN_CORR[[#This Row],[43964]]</f>
        <v>0</v>
      </c>
      <c r="BT160">
        <f>+Casos_PN_CORR[[#This Row],[43966]]-Casos_PN_CORR[[#This Row],[43965]]</f>
        <v>0</v>
      </c>
      <c r="BU160">
        <f>+Casos_PN_CORR[[#This Row],[43967]]-Casos_PN_CORR[[#This Row],[43966]]</f>
        <v>0</v>
      </c>
      <c r="BV160">
        <f>+Casos_PN_CORR[[#This Row],[43968]]-Casos_PN_CORR[[#This Row],[43967]]</f>
        <v>0</v>
      </c>
      <c r="BW160">
        <f>+Casos_PN_CORR[[#This Row],[43969]]-Casos_PN_CORR[[#This Row],[43968]]</f>
        <v>0</v>
      </c>
      <c r="BX160">
        <f>+Casos_PN_CORR[[#This Row],[43970]]-Casos_PN_CORR[[#This Row],[43969]]</f>
        <v>0</v>
      </c>
      <c r="BY160">
        <f>+Casos_PN_CORR[[#This Row],[43971]]-Casos_PN_CORR[[#This Row],[43970]]</f>
        <v>0</v>
      </c>
      <c r="BZ160">
        <f>+Casos_PN_CORR[[#This Row],[43972]]-Casos_PN_CORR[[#This Row],[43971]]</f>
        <v>0</v>
      </c>
      <c r="CA160">
        <f>+Casos_PN_CORR[[#This Row],[43973]]-Casos_PN_CORR[[#This Row],[43972]]</f>
        <v>0</v>
      </c>
      <c r="CB160">
        <f>+Casos_PN_CORR[[#This Row],[43974]]-Casos_PN_CORR[[#This Row],[43973]]</f>
        <v>0</v>
      </c>
      <c r="CC160">
        <f>+Casos_PN_CORR[[#This Row],[43975]]-Casos_PN_CORR[[#This Row],[43974]]</f>
        <v>0</v>
      </c>
      <c r="CD160">
        <f>+Casos_PN_CORR[[#This Row],[43976]]-Casos_PN_CORR[[#This Row],[43975]]</f>
        <v>0</v>
      </c>
      <c r="CE160">
        <f>+Casos_PN_CORR[[#This Row],[43977]]-Casos_PN_CORR[[#This Row],[43976]]</f>
        <v>0</v>
      </c>
      <c r="CF160">
        <f>+Casos_PN_CORR[[#This Row],[43978]]-Casos_PN_CORR[[#This Row],[43977]]</f>
        <v>0</v>
      </c>
      <c r="CG160">
        <f>+Casos_PN_CORR[[#This Row],[43979]]-Casos_PN_CORR[[#This Row],[43978]]</f>
        <v>0</v>
      </c>
      <c r="CH160">
        <f>+Casos_PN_CORR[[#This Row],[43980]]-Casos_PN_CORR[[#This Row],[43979]]</f>
        <v>0</v>
      </c>
      <c r="CI160">
        <f>+Casos_PN_CORR[[#This Row],[43981]]-Casos_PN_CORR[[#This Row],[43980]]</f>
        <v>0</v>
      </c>
      <c r="CJ160">
        <f>+Casos_PN_CORR[[#This Row],[43982]]-Casos_PN_CORR[[#This Row],[43981]]</f>
        <v>0</v>
      </c>
      <c r="CK160">
        <f>+Casos_PN_CORR[[#This Row],[43983]]-Casos_PN_CORR[[#This Row],[43982]]</f>
        <v>0</v>
      </c>
      <c r="CL160">
        <f>+Casos_PN_CORR[[#This Row],[43984]]-Casos_PN_CORR[[#This Row],[43983]]</f>
        <v>0</v>
      </c>
      <c r="CM160">
        <f>+Casos_PN_CORR[[#This Row],[43985]]-Casos_PN_CORR[[#This Row],[43984]]</f>
        <v>0</v>
      </c>
      <c r="CN160">
        <f>+Casos_PN_CORR[[#This Row],[43986]]-Casos_PN_CORR[[#This Row],[43985]]</f>
        <v>0</v>
      </c>
      <c r="CO160">
        <f>+Casos_PN_CORR[[#This Row],[43987]]-Casos_PN_CORR[[#This Row],[43986]]</f>
        <v>0</v>
      </c>
      <c r="CP160">
        <f>+Casos_PN_CORR[[#This Row],[43988]]-Casos_PN_CORR[[#This Row],[43987]]</f>
        <v>0</v>
      </c>
      <c r="CQ160">
        <f>+Casos_PN_CORR[[#This Row],[43989]]-Casos_PN_CORR[[#This Row],[43988]]</f>
        <v>0</v>
      </c>
      <c r="CR160">
        <f>+Casos_PN_CORR[[#This Row],[43990]]-Casos_PN_CORR[[#This Row],[43989]]</f>
        <v>0</v>
      </c>
      <c r="CS160">
        <f>+Casos_PN_CORR[[#This Row],[43991]]-Casos_PN_CORR[[#This Row],[43990]]</f>
        <v>0</v>
      </c>
      <c r="CT160">
        <f>+Casos_PN_CORR[[#This Row],[43992]]-Casos_PN_CORR[[#This Row],[43991]]</f>
        <v>0</v>
      </c>
      <c r="CU160">
        <f>+Casos_PN_CORR[[#This Row],[43993]]-Casos_PN_CORR[[#This Row],[43992]]</f>
        <v>5</v>
      </c>
    </row>
    <row r="161" spans="1:99" x14ac:dyDescent="0.3">
      <c r="A161">
        <v>120315</v>
      </c>
      <c r="B161" s="2" t="s">
        <v>191</v>
      </c>
      <c r="C161" s="2" t="s">
        <v>380</v>
      </c>
      <c r="D161" s="2" t="s">
        <v>520</v>
      </c>
      <c r="E161" s="4">
        <f t="shared" si="2"/>
        <v>4</v>
      </c>
      <c r="F161">
        <f>+Casos_PN_CORR[[#This Row],[43900]]</f>
        <v>0</v>
      </c>
      <c r="G161">
        <f>+Casos_PN_CORR[[#This Row],[43901]]-Casos_PN_CORR[[#This Row],[43900]]</f>
        <v>0</v>
      </c>
      <c r="H161">
        <f>+Casos_PN_CORR[[#This Row],[43902]]-Casos_PN_CORR[[#This Row],[43901]]</f>
        <v>0</v>
      </c>
      <c r="I161">
        <f>+Casos_PN_CORR[[#This Row],[43903]]-Casos_PN_CORR[[#This Row],[43902]]</f>
        <v>0</v>
      </c>
      <c r="J161">
        <f>+Casos_PN_CORR[[#This Row],[43904]]-Casos_PN_CORR[[#This Row],[43903]]</f>
        <v>0</v>
      </c>
      <c r="K161">
        <f>+Casos_PN_CORR[[#This Row],[43905]]-Casos_PN_CORR[[#This Row],[43904]]</f>
        <v>0</v>
      </c>
      <c r="L161">
        <f>+Casos_PN_CORR[[#This Row],[43906]]-Casos_PN_CORR[[#This Row],[43905]]</f>
        <v>0</v>
      </c>
      <c r="M161">
        <f>+Casos_PN_CORR[[#This Row],[43907]]-Casos_PN_CORR[[#This Row],[43906]]</f>
        <v>0</v>
      </c>
      <c r="N161">
        <f>+Casos_PN_CORR[[#This Row],[43908]]-Casos_PN_CORR[[#This Row],[43907]]</f>
        <v>0</v>
      </c>
      <c r="O161">
        <f>+Casos_PN_CORR[[#This Row],[43909]]-Casos_PN_CORR[[#This Row],[43908]]</f>
        <v>0</v>
      </c>
      <c r="P161">
        <f>+Casos_PN_CORR[[#This Row],[43910]]-Casos_PN_CORR[[#This Row],[43909]]</f>
        <v>0</v>
      </c>
      <c r="Q161">
        <f>+Casos_PN_CORR[[#This Row],[43911]]-Casos_PN_CORR[[#This Row],[43910]]</f>
        <v>0</v>
      </c>
      <c r="R161">
        <f>+Casos_PN_CORR[[#This Row],[43912]]-Casos_PN_CORR[[#This Row],[43911]]</f>
        <v>0</v>
      </c>
      <c r="S161">
        <f>+Casos_PN_CORR[[#This Row],[43913]]-Casos_PN_CORR[[#This Row],[43912]]</f>
        <v>0</v>
      </c>
      <c r="T161">
        <f>+Casos_PN_CORR[[#This Row],[43914]]-Casos_PN_CORR[[#This Row],[43913]]</f>
        <v>0</v>
      </c>
      <c r="U161">
        <f>+Casos_PN_CORR[[#This Row],[43915]]-Casos_PN_CORR[[#This Row],[43914]]</f>
        <v>0</v>
      </c>
      <c r="V161">
        <f>+Casos_PN_CORR[[#This Row],[43916]]-Casos_PN_CORR[[#This Row],[43915]]</f>
        <v>0</v>
      </c>
      <c r="W161">
        <f>+Casos_PN_CORR[[#This Row],[43917]]-Casos_PN_CORR[[#This Row],[43916]]</f>
        <v>0</v>
      </c>
      <c r="X161">
        <f>+Casos_PN_CORR[[#This Row],[43918]]-Casos_PN_CORR[[#This Row],[43917]]</f>
        <v>0</v>
      </c>
      <c r="Y161">
        <f>+Casos_PN_CORR[[#This Row],[43919]]-Casos_PN_CORR[[#This Row],[43918]]</f>
        <v>0</v>
      </c>
      <c r="Z161">
        <f>+Casos_PN_CORR[[#This Row],[43920]]-Casos_PN_CORR[[#This Row],[43919]]</f>
        <v>0</v>
      </c>
      <c r="AA161">
        <f>+Casos_PN_CORR[[#This Row],[43921]]-Casos_PN_CORR[[#This Row],[43920]]</f>
        <v>0</v>
      </c>
      <c r="AB161">
        <f>+Casos_PN_CORR[[#This Row],[43922]]-Casos_PN_CORR[[#This Row],[43921]]</f>
        <v>0</v>
      </c>
      <c r="AC161">
        <f>+Casos_PN_CORR[[#This Row],[43923]]-Casos_PN_CORR[[#This Row],[43922]]</f>
        <v>0</v>
      </c>
      <c r="AD161">
        <f>+Casos_PN_CORR[[#This Row],[43924]]-Casos_PN_CORR[[#This Row],[43923]]</f>
        <v>0</v>
      </c>
      <c r="AE161">
        <f>+Casos_PN_CORR[[#This Row],[43925]]-Casos_PN_CORR[[#This Row],[43924]]</f>
        <v>0</v>
      </c>
      <c r="AF161">
        <f>+Casos_PN_CORR[[#This Row],[43926]]-Casos_PN_CORR[[#This Row],[43925]]</f>
        <v>0</v>
      </c>
      <c r="AG161">
        <f>+Casos_PN_CORR[[#This Row],[43927]]-Casos_PN_CORR[[#This Row],[43926]]</f>
        <v>0</v>
      </c>
      <c r="AH161">
        <f>+Casos_PN_CORR[[#This Row],[43928]]-Casos_PN_CORR[[#This Row],[43927]]</f>
        <v>0</v>
      </c>
      <c r="AI161">
        <f>+Casos_PN_CORR[[#This Row],[43929]]-Casos_PN_CORR[[#This Row],[43928]]</f>
        <v>0</v>
      </c>
      <c r="AJ161">
        <f>+Casos_PN_CORR[[#This Row],[43930]]-Casos_PN_CORR[[#This Row],[43929]]</f>
        <v>0</v>
      </c>
      <c r="AK161">
        <f>+Casos_PN_CORR[[#This Row],[43931]]-Casos_PN_CORR[[#This Row],[43930]]</f>
        <v>0</v>
      </c>
      <c r="AL161">
        <f>+Casos_PN_CORR[[#This Row],[43932]]-Casos_PN_CORR[[#This Row],[43931]]</f>
        <v>0</v>
      </c>
      <c r="AM161">
        <f>+Casos_PN_CORR[[#This Row],[43933]]-Casos_PN_CORR[[#This Row],[43932]]</f>
        <v>0</v>
      </c>
      <c r="AN161">
        <f>+Casos_PN_CORR[[#This Row],[43934]]-Casos_PN_CORR[[#This Row],[43933]]</f>
        <v>0</v>
      </c>
      <c r="AO161">
        <f>+Casos_PN_CORR[[#This Row],[43935]]-Casos_PN_CORR[[#This Row],[43934]]</f>
        <v>0</v>
      </c>
      <c r="AP161">
        <f>+Casos_PN_CORR[[#This Row],[43936]]-Casos_PN_CORR[[#This Row],[43935]]</f>
        <v>0</v>
      </c>
      <c r="AQ161">
        <f>+Casos_PN_CORR[[#This Row],[43937]]-Casos_PN_CORR[[#This Row],[43936]]</f>
        <v>0</v>
      </c>
      <c r="AR161">
        <f>+Casos_PN_CORR[[#This Row],[43938]]-Casos_PN_CORR[[#This Row],[43937]]</f>
        <v>0</v>
      </c>
      <c r="AS161">
        <f>+Casos_PN_CORR[[#This Row],[43939]]-Casos_PN_CORR[[#This Row],[43938]]</f>
        <v>0</v>
      </c>
      <c r="AT161">
        <f>+Casos_PN_CORR[[#This Row],[43940]]-Casos_PN_CORR[[#This Row],[43939]]</f>
        <v>0</v>
      </c>
      <c r="AU161">
        <f>+Casos_PN_CORR[[#This Row],[43941]]-Casos_PN_CORR[[#This Row],[43940]]</f>
        <v>0</v>
      </c>
      <c r="AV161">
        <f>+Casos_PN_CORR[[#This Row],[43942]]-Casos_PN_CORR[[#This Row],[43941]]</f>
        <v>0</v>
      </c>
      <c r="AW161">
        <f>+Casos_PN_CORR[[#This Row],[43943]]-Casos_PN_CORR[[#This Row],[43942]]</f>
        <v>0</v>
      </c>
      <c r="AX161">
        <f>+Casos_PN_CORR[[#This Row],[43944]]-Casos_PN_CORR[[#This Row],[43943]]</f>
        <v>0</v>
      </c>
      <c r="AY161">
        <f>+Casos_PN_CORR[[#This Row],[43945]]-Casos_PN_CORR[[#This Row],[43944]]</f>
        <v>0</v>
      </c>
      <c r="AZ161">
        <f>+Casos_PN_CORR[[#This Row],[43946]]-Casos_PN_CORR[[#This Row],[43945]]</f>
        <v>0</v>
      </c>
      <c r="BA161">
        <f>+Casos_PN_CORR[[#This Row],[43947]]-Casos_PN_CORR[[#This Row],[43946]]</f>
        <v>0</v>
      </c>
      <c r="BB161">
        <f>+Casos_PN_CORR[[#This Row],[43948]]-Casos_PN_CORR[[#This Row],[43947]]</f>
        <v>0</v>
      </c>
      <c r="BC161">
        <f>+Casos_PN_CORR[[#This Row],[43949]]-Casos_PN_CORR[[#This Row],[43948]]</f>
        <v>0</v>
      </c>
      <c r="BD161">
        <f>+Casos_PN_CORR[[#This Row],[43950]]-Casos_PN_CORR[[#This Row],[43949]]</f>
        <v>0</v>
      </c>
      <c r="BE161">
        <f>+Casos_PN_CORR[[#This Row],[43951]]-Casos_PN_CORR[[#This Row],[43950]]</f>
        <v>0</v>
      </c>
      <c r="BF161">
        <f>+Casos_PN_CORR[[#This Row],[43952]]-Casos_PN_CORR[[#This Row],[43951]]</f>
        <v>0</v>
      </c>
      <c r="BG161">
        <f>+Casos_PN_CORR[[#This Row],[43953]]-Casos_PN_CORR[[#This Row],[43952]]</f>
        <v>0</v>
      </c>
      <c r="BH161">
        <f>+Casos_PN_CORR[[#This Row],[43954]]-Casos_PN_CORR[[#This Row],[43953]]</f>
        <v>0</v>
      </c>
      <c r="BI161">
        <f>+Casos_PN_CORR[[#This Row],[43955]]-Casos_PN_CORR[[#This Row],[43954]]</f>
        <v>0</v>
      </c>
      <c r="BJ161">
        <f>+Casos_PN_CORR[[#This Row],[43956]]-Casos_PN_CORR[[#This Row],[43955]]</f>
        <v>0</v>
      </c>
      <c r="BK161">
        <f>+Casos_PN_CORR[[#This Row],[43957]]-Casos_PN_CORR[[#This Row],[43956]]</f>
        <v>0</v>
      </c>
      <c r="BL161">
        <f>+Casos_PN_CORR[[#This Row],[43958]]-Casos_PN_CORR[[#This Row],[43957]]</f>
        <v>0</v>
      </c>
      <c r="BM161">
        <f>+Casos_PN_CORR[[#This Row],[43959]]-Casos_PN_CORR[[#This Row],[43958]]</f>
        <v>0</v>
      </c>
      <c r="BN161">
        <f>+Casos_PN_CORR[[#This Row],[43960]]-Casos_PN_CORR[[#This Row],[43959]]</f>
        <v>0</v>
      </c>
      <c r="BO161">
        <f>+Casos_PN_CORR[[#This Row],[43961]]-Casos_PN_CORR[[#This Row],[43960]]</f>
        <v>0</v>
      </c>
      <c r="BP161">
        <f>+Casos_PN_CORR[[#This Row],[43962]]-Casos_PN_CORR[[#This Row],[43961]]</f>
        <v>0</v>
      </c>
      <c r="BQ161">
        <f>+Casos_PN_CORR[[#This Row],[43963]]-Casos_PN_CORR[[#This Row],[43962]]</f>
        <v>0</v>
      </c>
      <c r="BR161">
        <f>+Casos_PN_CORR[[#This Row],[43964]]-Casos_PN_CORR[[#This Row],[43963]]</f>
        <v>0</v>
      </c>
      <c r="BS161">
        <f>+Casos_PN_CORR[[#This Row],[43965]]-Casos_PN_CORR[[#This Row],[43964]]</f>
        <v>0</v>
      </c>
      <c r="BT161">
        <f>+Casos_PN_CORR[[#This Row],[43966]]-Casos_PN_CORR[[#This Row],[43965]]</f>
        <v>0</v>
      </c>
      <c r="BU161">
        <f>+Casos_PN_CORR[[#This Row],[43967]]-Casos_PN_CORR[[#This Row],[43966]]</f>
        <v>0</v>
      </c>
      <c r="BV161">
        <f>+Casos_PN_CORR[[#This Row],[43968]]-Casos_PN_CORR[[#This Row],[43967]]</f>
        <v>0</v>
      </c>
      <c r="BW161">
        <f>+Casos_PN_CORR[[#This Row],[43969]]-Casos_PN_CORR[[#This Row],[43968]]</f>
        <v>0</v>
      </c>
      <c r="BX161">
        <f>+Casos_PN_CORR[[#This Row],[43970]]-Casos_PN_CORR[[#This Row],[43969]]</f>
        <v>0</v>
      </c>
      <c r="BY161">
        <f>+Casos_PN_CORR[[#This Row],[43971]]-Casos_PN_CORR[[#This Row],[43970]]</f>
        <v>0</v>
      </c>
      <c r="BZ161">
        <f>+Casos_PN_CORR[[#This Row],[43972]]-Casos_PN_CORR[[#This Row],[43971]]</f>
        <v>0</v>
      </c>
      <c r="CA161">
        <f>+Casos_PN_CORR[[#This Row],[43973]]-Casos_PN_CORR[[#This Row],[43972]]</f>
        <v>0</v>
      </c>
      <c r="CB161">
        <f>+Casos_PN_CORR[[#This Row],[43974]]-Casos_PN_CORR[[#This Row],[43973]]</f>
        <v>0</v>
      </c>
      <c r="CC161">
        <f>+Casos_PN_CORR[[#This Row],[43975]]-Casos_PN_CORR[[#This Row],[43974]]</f>
        <v>0</v>
      </c>
      <c r="CD161">
        <f>+Casos_PN_CORR[[#This Row],[43976]]-Casos_PN_CORR[[#This Row],[43975]]</f>
        <v>0</v>
      </c>
      <c r="CE161">
        <f>+Casos_PN_CORR[[#This Row],[43977]]-Casos_PN_CORR[[#This Row],[43976]]</f>
        <v>0</v>
      </c>
      <c r="CF161">
        <f>+Casos_PN_CORR[[#This Row],[43978]]-Casos_PN_CORR[[#This Row],[43977]]</f>
        <v>0</v>
      </c>
      <c r="CG161">
        <f>+Casos_PN_CORR[[#This Row],[43979]]-Casos_PN_CORR[[#This Row],[43978]]</f>
        <v>0</v>
      </c>
      <c r="CH161">
        <f>+Casos_PN_CORR[[#This Row],[43980]]-Casos_PN_CORR[[#This Row],[43979]]</f>
        <v>0</v>
      </c>
      <c r="CI161">
        <f>+Casos_PN_CORR[[#This Row],[43981]]-Casos_PN_CORR[[#This Row],[43980]]</f>
        <v>0</v>
      </c>
      <c r="CJ161">
        <f>+Casos_PN_CORR[[#This Row],[43982]]-Casos_PN_CORR[[#This Row],[43981]]</f>
        <v>0</v>
      </c>
      <c r="CK161">
        <f>+Casos_PN_CORR[[#This Row],[43983]]-Casos_PN_CORR[[#This Row],[43982]]</f>
        <v>0</v>
      </c>
      <c r="CL161">
        <f>+Casos_PN_CORR[[#This Row],[43984]]-Casos_PN_CORR[[#This Row],[43983]]</f>
        <v>0</v>
      </c>
      <c r="CM161">
        <f>+Casos_PN_CORR[[#This Row],[43985]]-Casos_PN_CORR[[#This Row],[43984]]</f>
        <v>0</v>
      </c>
      <c r="CN161">
        <f>+Casos_PN_CORR[[#This Row],[43986]]-Casos_PN_CORR[[#This Row],[43985]]</f>
        <v>0</v>
      </c>
      <c r="CO161">
        <f>+Casos_PN_CORR[[#This Row],[43987]]-Casos_PN_CORR[[#This Row],[43986]]</f>
        <v>4</v>
      </c>
      <c r="CP161">
        <f>+Casos_PN_CORR[[#This Row],[43988]]-Casos_PN_CORR[[#This Row],[43987]]</f>
        <v>0</v>
      </c>
      <c r="CQ161">
        <f>+Casos_PN_CORR[[#This Row],[43989]]-Casos_PN_CORR[[#This Row],[43988]]</f>
        <v>0</v>
      </c>
      <c r="CR161">
        <f>+Casos_PN_CORR[[#This Row],[43990]]-Casos_PN_CORR[[#This Row],[43989]]</f>
        <v>0</v>
      </c>
      <c r="CS161">
        <f>+Casos_PN_CORR[[#This Row],[43991]]-Casos_PN_CORR[[#This Row],[43990]]</f>
        <v>0</v>
      </c>
      <c r="CT161">
        <f>+Casos_PN_CORR[[#This Row],[43992]]-Casos_PN_CORR[[#This Row],[43991]]</f>
        <v>0</v>
      </c>
      <c r="CU161">
        <f>+Casos_PN_CORR[[#This Row],[43993]]-Casos_PN_CORR[[#This Row],[43992]]</f>
        <v>0</v>
      </c>
    </row>
    <row r="162" spans="1:99" x14ac:dyDescent="0.3">
      <c r="A162">
        <v>40102</v>
      </c>
      <c r="B162" s="2" t="s">
        <v>154</v>
      </c>
      <c r="C162" s="2" t="s">
        <v>155</v>
      </c>
      <c r="D162" s="2" t="s">
        <v>156</v>
      </c>
      <c r="E162" s="4">
        <f t="shared" si="2"/>
        <v>4</v>
      </c>
      <c r="F162">
        <f>+Casos_PN_CORR[[#This Row],[43900]]</f>
        <v>0</v>
      </c>
      <c r="G162">
        <f>+Casos_PN_CORR[[#This Row],[43901]]-Casos_PN_CORR[[#This Row],[43900]]</f>
        <v>0</v>
      </c>
      <c r="H162">
        <f>+Casos_PN_CORR[[#This Row],[43902]]-Casos_PN_CORR[[#This Row],[43901]]</f>
        <v>0</v>
      </c>
      <c r="I162">
        <f>+Casos_PN_CORR[[#This Row],[43903]]-Casos_PN_CORR[[#This Row],[43902]]</f>
        <v>0</v>
      </c>
      <c r="J162">
        <f>+Casos_PN_CORR[[#This Row],[43904]]-Casos_PN_CORR[[#This Row],[43903]]</f>
        <v>0</v>
      </c>
      <c r="K162">
        <f>+Casos_PN_CORR[[#This Row],[43905]]-Casos_PN_CORR[[#This Row],[43904]]</f>
        <v>0</v>
      </c>
      <c r="L162">
        <f>+Casos_PN_CORR[[#This Row],[43906]]-Casos_PN_CORR[[#This Row],[43905]]</f>
        <v>0</v>
      </c>
      <c r="M162">
        <f>+Casos_PN_CORR[[#This Row],[43907]]-Casos_PN_CORR[[#This Row],[43906]]</f>
        <v>0</v>
      </c>
      <c r="N162">
        <f>+Casos_PN_CORR[[#This Row],[43908]]-Casos_PN_CORR[[#This Row],[43907]]</f>
        <v>0</v>
      </c>
      <c r="O162">
        <f>+Casos_PN_CORR[[#This Row],[43909]]-Casos_PN_CORR[[#This Row],[43908]]</f>
        <v>0</v>
      </c>
      <c r="P162">
        <f>+Casos_PN_CORR[[#This Row],[43910]]-Casos_PN_CORR[[#This Row],[43909]]</f>
        <v>0</v>
      </c>
      <c r="Q162">
        <f>+Casos_PN_CORR[[#This Row],[43911]]-Casos_PN_CORR[[#This Row],[43910]]</f>
        <v>0</v>
      </c>
      <c r="R162">
        <f>+Casos_PN_CORR[[#This Row],[43912]]-Casos_PN_CORR[[#This Row],[43911]]</f>
        <v>0</v>
      </c>
      <c r="S162">
        <f>+Casos_PN_CORR[[#This Row],[43913]]-Casos_PN_CORR[[#This Row],[43912]]</f>
        <v>0</v>
      </c>
      <c r="T162">
        <f>+Casos_PN_CORR[[#This Row],[43914]]-Casos_PN_CORR[[#This Row],[43913]]</f>
        <v>0</v>
      </c>
      <c r="U162">
        <f>+Casos_PN_CORR[[#This Row],[43915]]-Casos_PN_CORR[[#This Row],[43914]]</f>
        <v>0</v>
      </c>
      <c r="V162">
        <f>+Casos_PN_CORR[[#This Row],[43916]]-Casos_PN_CORR[[#This Row],[43915]]</f>
        <v>0</v>
      </c>
      <c r="W162">
        <f>+Casos_PN_CORR[[#This Row],[43917]]-Casos_PN_CORR[[#This Row],[43916]]</f>
        <v>0</v>
      </c>
      <c r="X162">
        <f>+Casos_PN_CORR[[#This Row],[43918]]-Casos_PN_CORR[[#This Row],[43917]]</f>
        <v>0</v>
      </c>
      <c r="Y162">
        <f>+Casos_PN_CORR[[#This Row],[43919]]-Casos_PN_CORR[[#This Row],[43918]]</f>
        <v>0</v>
      </c>
      <c r="Z162">
        <f>+Casos_PN_CORR[[#This Row],[43920]]-Casos_PN_CORR[[#This Row],[43919]]</f>
        <v>0</v>
      </c>
      <c r="AA162">
        <f>+Casos_PN_CORR[[#This Row],[43921]]-Casos_PN_CORR[[#This Row],[43920]]</f>
        <v>0</v>
      </c>
      <c r="AB162">
        <f>+Casos_PN_CORR[[#This Row],[43922]]-Casos_PN_CORR[[#This Row],[43921]]</f>
        <v>0</v>
      </c>
      <c r="AC162">
        <f>+Casos_PN_CORR[[#This Row],[43923]]-Casos_PN_CORR[[#This Row],[43922]]</f>
        <v>0</v>
      </c>
      <c r="AD162">
        <f>+Casos_PN_CORR[[#This Row],[43924]]-Casos_PN_CORR[[#This Row],[43923]]</f>
        <v>0</v>
      </c>
      <c r="AE162">
        <f>+Casos_PN_CORR[[#This Row],[43925]]-Casos_PN_CORR[[#This Row],[43924]]</f>
        <v>0</v>
      </c>
      <c r="AF162">
        <f>+Casos_PN_CORR[[#This Row],[43926]]-Casos_PN_CORR[[#This Row],[43925]]</f>
        <v>0</v>
      </c>
      <c r="AG162">
        <f>+Casos_PN_CORR[[#This Row],[43927]]-Casos_PN_CORR[[#This Row],[43926]]</f>
        <v>0</v>
      </c>
      <c r="AH162">
        <f>+Casos_PN_CORR[[#This Row],[43928]]-Casos_PN_CORR[[#This Row],[43927]]</f>
        <v>0</v>
      </c>
      <c r="AI162">
        <f>+Casos_PN_CORR[[#This Row],[43929]]-Casos_PN_CORR[[#This Row],[43928]]</f>
        <v>0</v>
      </c>
      <c r="AJ162">
        <f>+Casos_PN_CORR[[#This Row],[43930]]-Casos_PN_CORR[[#This Row],[43929]]</f>
        <v>0</v>
      </c>
      <c r="AK162">
        <f>+Casos_PN_CORR[[#This Row],[43931]]-Casos_PN_CORR[[#This Row],[43930]]</f>
        <v>0</v>
      </c>
      <c r="AL162">
        <f>+Casos_PN_CORR[[#This Row],[43932]]-Casos_PN_CORR[[#This Row],[43931]]</f>
        <v>0</v>
      </c>
      <c r="AM162">
        <f>+Casos_PN_CORR[[#This Row],[43933]]-Casos_PN_CORR[[#This Row],[43932]]</f>
        <v>0</v>
      </c>
      <c r="AN162">
        <f>+Casos_PN_CORR[[#This Row],[43934]]-Casos_PN_CORR[[#This Row],[43933]]</f>
        <v>0</v>
      </c>
      <c r="AO162">
        <f>+Casos_PN_CORR[[#This Row],[43935]]-Casos_PN_CORR[[#This Row],[43934]]</f>
        <v>0</v>
      </c>
      <c r="AP162">
        <f>+Casos_PN_CORR[[#This Row],[43936]]-Casos_PN_CORR[[#This Row],[43935]]</f>
        <v>0</v>
      </c>
      <c r="AQ162">
        <f>+Casos_PN_CORR[[#This Row],[43937]]-Casos_PN_CORR[[#This Row],[43936]]</f>
        <v>0</v>
      </c>
      <c r="AR162">
        <f>+Casos_PN_CORR[[#This Row],[43938]]-Casos_PN_CORR[[#This Row],[43937]]</f>
        <v>0</v>
      </c>
      <c r="AS162">
        <f>+Casos_PN_CORR[[#This Row],[43939]]-Casos_PN_CORR[[#This Row],[43938]]</f>
        <v>0</v>
      </c>
      <c r="AT162">
        <f>+Casos_PN_CORR[[#This Row],[43940]]-Casos_PN_CORR[[#This Row],[43939]]</f>
        <v>0</v>
      </c>
      <c r="AU162">
        <f>+Casos_PN_CORR[[#This Row],[43941]]-Casos_PN_CORR[[#This Row],[43940]]</f>
        <v>0</v>
      </c>
      <c r="AV162">
        <f>+Casos_PN_CORR[[#This Row],[43942]]-Casos_PN_CORR[[#This Row],[43941]]</f>
        <v>0</v>
      </c>
      <c r="AW162">
        <f>+Casos_PN_CORR[[#This Row],[43943]]-Casos_PN_CORR[[#This Row],[43942]]</f>
        <v>0</v>
      </c>
      <c r="AX162">
        <f>+Casos_PN_CORR[[#This Row],[43944]]-Casos_PN_CORR[[#This Row],[43943]]</f>
        <v>0</v>
      </c>
      <c r="AY162">
        <f>+Casos_PN_CORR[[#This Row],[43945]]-Casos_PN_CORR[[#This Row],[43944]]</f>
        <v>0</v>
      </c>
      <c r="AZ162">
        <f>+Casos_PN_CORR[[#This Row],[43946]]-Casos_PN_CORR[[#This Row],[43945]]</f>
        <v>0</v>
      </c>
      <c r="BA162">
        <f>+Casos_PN_CORR[[#This Row],[43947]]-Casos_PN_CORR[[#This Row],[43946]]</f>
        <v>0</v>
      </c>
      <c r="BB162">
        <f>+Casos_PN_CORR[[#This Row],[43948]]-Casos_PN_CORR[[#This Row],[43947]]</f>
        <v>0</v>
      </c>
      <c r="BC162">
        <f>+Casos_PN_CORR[[#This Row],[43949]]-Casos_PN_CORR[[#This Row],[43948]]</f>
        <v>0</v>
      </c>
      <c r="BD162">
        <f>+Casos_PN_CORR[[#This Row],[43950]]-Casos_PN_CORR[[#This Row],[43949]]</f>
        <v>0</v>
      </c>
      <c r="BE162">
        <f>+Casos_PN_CORR[[#This Row],[43951]]-Casos_PN_CORR[[#This Row],[43950]]</f>
        <v>0</v>
      </c>
      <c r="BF162">
        <f>+Casos_PN_CORR[[#This Row],[43952]]-Casos_PN_CORR[[#This Row],[43951]]</f>
        <v>0</v>
      </c>
      <c r="BG162">
        <f>+Casos_PN_CORR[[#This Row],[43953]]-Casos_PN_CORR[[#This Row],[43952]]</f>
        <v>0</v>
      </c>
      <c r="BH162">
        <f>+Casos_PN_CORR[[#This Row],[43954]]-Casos_PN_CORR[[#This Row],[43953]]</f>
        <v>0</v>
      </c>
      <c r="BI162">
        <f>+Casos_PN_CORR[[#This Row],[43955]]-Casos_PN_CORR[[#This Row],[43954]]</f>
        <v>0</v>
      </c>
      <c r="BJ162">
        <f>+Casos_PN_CORR[[#This Row],[43956]]-Casos_PN_CORR[[#This Row],[43955]]</f>
        <v>0</v>
      </c>
      <c r="BK162">
        <f>+Casos_PN_CORR[[#This Row],[43957]]-Casos_PN_CORR[[#This Row],[43956]]</f>
        <v>0</v>
      </c>
      <c r="BL162">
        <f>+Casos_PN_CORR[[#This Row],[43958]]-Casos_PN_CORR[[#This Row],[43957]]</f>
        <v>0</v>
      </c>
      <c r="BM162">
        <f>+Casos_PN_CORR[[#This Row],[43959]]-Casos_PN_CORR[[#This Row],[43958]]</f>
        <v>0</v>
      </c>
      <c r="BN162">
        <f>+Casos_PN_CORR[[#This Row],[43960]]-Casos_PN_CORR[[#This Row],[43959]]</f>
        <v>0</v>
      </c>
      <c r="BO162">
        <f>+Casos_PN_CORR[[#This Row],[43961]]-Casos_PN_CORR[[#This Row],[43960]]</f>
        <v>0</v>
      </c>
      <c r="BP162">
        <f>+Casos_PN_CORR[[#This Row],[43962]]-Casos_PN_CORR[[#This Row],[43961]]</f>
        <v>0</v>
      </c>
      <c r="BQ162">
        <f>+Casos_PN_CORR[[#This Row],[43963]]-Casos_PN_CORR[[#This Row],[43962]]</f>
        <v>0</v>
      </c>
      <c r="BR162">
        <f>+Casos_PN_CORR[[#This Row],[43964]]-Casos_PN_CORR[[#This Row],[43963]]</f>
        <v>0</v>
      </c>
      <c r="BS162">
        <f>+Casos_PN_CORR[[#This Row],[43965]]-Casos_PN_CORR[[#This Row],[43964]]</f>
        <v>0</v>
      </c>
      <c r="BT162">
        <f>+Casos_PN_CORR[[#This Row],[43966]]-Casos_PN_CORR[[#This Row],[43965]]</f>
        <v>0</v>
      </c>
      <c r="BU162">
        <f>+Casos_PN_CORR[[#This Row],[43967]]-Casos_PN_CORR[[#This Row],[43966]]</f>
        <v>0</v>
      </c>
      <c r="BV162">
        <f>+Casos_PN_CORR[[#This Row],[43968]]-Casos_PN_CORR[[#This Row],[43967]]</f>
        <v>0</v>
      </c>
      <c r="BW162">
        <f>+Casos_PN_CORR[[#This Row],[43969]]-Casos_PN_CORR[[#This Row],[43968]]</f>
        <v>0</v>
      </c>
      <c r="BX162">
        <f>+Casos_PN_CORR[[#This Row],[43970]]-Casos_PN_CORR[[#This Row],[43969]]</f>
        <v>0</v>
      </c>
      <c r="BY162">
        <f>+Casos_PN_CORR[[#This Row],[43971]]-Casos_PN_CORR[[#This Row],[43970]]</f>
        <v>0</v>
      </c>
      <c r="BZ162">
        <f>+Casos_PN_CORR[[#This Row],[43972]]-Casos_PN_CORR[[#This Row],[43971]]</f>
        <v>0</v>
      </c>
      <c r="CA162">
        <f>+Casos_PN_CORR[[#This Row],[43973]]-Casos_PN_CORR[[#This Row],[43972]]</f>
        <v>0</v>
      </c>
      <c r="CB162">
        <f>+Casos_PN_CORR[[#This Row],[43974]]-Casos_PN_CORR[[#This Row],[43973]]</f>
        <v>0</v>
      </c>
      <c r="CC162">
        <f>+Casos_PN_CORR[[#This Row],[43975]]-Casos_PN_CORR[[#This Row],[43974]]</f>
        <v>0</v>
      </c>
      <c r="CD162">
        <f>+Casos_PN_CORR[[#This Row],[43976]]-Casos_PN_CORR[[#This Row],[43975]]</f>
        <v>0</v>
      </c>
      <c r="CE162">
        <f>+Casos_PN_CORR[[#This Row],[43977]]-Casos_PN_CORR[[#This Row],[43976]]</f>
        <v>0</v>
      </c>
      <c r="CF162">
        <f>+Casos_PN_CORR[[#This Row],[43978]]-Casos_PN_CORR[[#This Row],[43977]]</f>
        <v>0</v>
      </c>
      <c r="CG162">
        <f>+Casos_PN_CORR[[#This Row],[43979]]-Casos_PN_CORR[[#This Row],[43978]]</f>
        <v>0</v>
      </c>
      <c r="CH162">
        <f>+Casos_PN_CORR[[#This Row],[43980]]-Casos_PN_CORR[[#This Row],[43979]]</f>
        <v>0</v>
      </c>
      <c r="CI162">
        <f>+Casos_PN_CORR[[#This Row],[43981]]-Casos_PN_CORR[[#This Row],[43980]]</f>
        <v>0</v>
      </c>
      <c r="CJ162">
        <f>+Casos_PN_CORR[[#This Row],[43982]]-Casos_PN_CORR[[#This Row],[43981]]</f>
        <v>0</v>
      </c>
      <c r="CK162">
        <f>+Casos_PN_CORR[[#This Row],[43983]]-Casos_PN_CORR[[#This Row],[43982]]</f>
        <v>0</v>
      </c>
      <c r="CL162">
        <f>+Casos_PN_CORR[[#This Row],[43984]]-Casos_PN_CORR[[#This Row],[43983]]</f>
        <v>0</v>
      </c>
      <c r="CM162">
        <f>+Casos_PN_CORR[[#This Row],[43985]]-Casos_PN_CORR[[#This Row],[43984]]</f>
        <v>0</v>
      </c>
      <c r="CN162">
        <f>+Casos_PN_CORR[[#This Row],[43986]]-Casos_PN_CORR[[#This Row],[43985]]</f>
        <v>0</v>
      </c>
      <c r="CO162">
        <f>+Casos_PN_CORR[[#This Row],[43987]]-Casos_PN_CORR[[#This Row],[43986]]</f>
        <v>4</v>
      </c>
      <c r="CP162">
        <f>+Casos_PN_CORR[[#This Row],[43988]]-Casos_PN_CORR[[#This Row],[43987]]</f>
        <v>0</v>
      </c>
      <c r="CQ162">
        <f>+Casos_PN_CORR[[#This Row],[43989]]-Casos_PN_CORR[[#This Row],[43988]]</f>
        <v>0</v>
      </c>
      <c r="CR162">
        <f>+Casos_PN_CORR[[#This Row],[43990]]-Casos_PN_CORR[[#This Row],[43989]]</f>
        <v>0</v>
      </c>
      <c r="CS162">
        <f>+Casos_PN_CORR[[#This Row],[43991]]-Casos_PN_CORR[[#This Row],[43990]]</f>
        <v>0</v>
      </c>
      <c r="CT162">
        <f>+Casos_PN_CORR[[#This Row],[43992]]-Casos_PN_CORR[[#This Row],[43991]]</f>
        <v>0</v>
      </c>
      <c r="CU162">
        <f>+Casos_PN_CORR[[#This Row],[43993]]-Casos_PN_CORR[[#This Row],[43992]]</f>
        <v>0</v>
      </c>
    </row>
    <row r="163" spans="1:99" x14ac:dyDescent="0.3">
      <c r="A163">
        <v>40701</v>
      </c>
      <c r="B163" s="2" t="s">
        <v>154</v>
      </c>
      <c r="C163" s="2" t="s">
        <v>286</v>
      </c>
      <c r="D163" s="2" t="s">
        <v>287</v>
      </c>
      <c r="E163" s="4">
        <f t="shared" si="2"/>
        <v>4</v>
      </c>
      <c r="F163">
        <f>+Casos_PN_CORR[[#This Row],[43900]]</f>
        <v>0</v>
      </c>
      <c r="G163">
        <f>+Casos_PN_CORR[[#This Row],[43901]]-Casos_PN_CORR[[#This Row],[43900]]</f>
        <v>0</v>
      </c>
      <c r="H163">
        <f>+Casos_PN_CORR[[#This Row],[43902]]-Casos_PN_CORR[[#This Row],[43901]]</f>
        <v>0</v>
      </c>
      <c r="I163">
        <f>+Casos_PN_CORR[[#This Row],[43903]]-Casos_PN_CORR[[#This Row],[43902]]</f>
        <v>0</v>
      </c>
      <c r="J163">
        <f>+Casos_PN_CORR[[#This Row],[43904]]-Casos_PN_CORR[[#This Row],[43903]]</f>
        <v>0</v>
      </c>
      <c r="K163">
        <f>+Casos_PN_CORR[[#This Row],[43905]]-Casos_PN_CORR[[#This Row],[43904]]</f>
        <v>0</v>
      </c>
      <c r="L163">
        <f>+Casos_PN_CORR[[#This Row],[43906]]-Casos_PN_CORR[[#This Row],[43905]]</f>
        <v>0</v>
      </c>
      <c r="M163">
        <f>+Casos_PN_CORR[[#This Row],[43907]]-Casos_PN_CORR[[#This Row],[43906]]</f>
        <v>0</v>
      </c>
      <c r="N163">
        <f>+Casos_PN_CORR[[#This Row],[43908]]-Casos_PN_CORR[[#This Row],[43907]]</f>
        <v>0</v>
      </c>
      <c r="O163">
        <f>+Casos_PN_CORR[[#This Row],[43909]]-Casos_PN_CORR[[#This Row],[43908]]</f>
        <v>0</v>
      </c>
      <c r="P163">
        <f>+Casos_PN_CORR[[#This Row],[43910]]-Casos_PN_CORR[[#This Row],[43909]]</f>
        <v>0</v>
      </c>
      <c r="Q163">
        <f>+Casos_PN_CORR[[#This Row],[43911]]-Casos_PN_CORR[[#This Row],[43910]]</f>
        <v>0</v>
      </c>
      <c r="R163">
        <f>+Casos_PN_CORR[[#This Row],[43912]]-Casos_PN_CORR[[#This Row],[43911]]</f>
        <v>0</v>
      </c>
      <c r="S163">
        <f>+Casos_PN_CORR[[#This Row],[43913]]-Casos_PN_CORR[[#This Row],[43912]]</f>
        <v>0</v>
      </c>
      <c r="T163">
        <f>+Casos_PN_CORR[[#This Row],[43914]]-Casos_PN_CORR[[#This Row],[43913]]</f>
        <v>0</v>
      </c>
      <c r="U163">
        <f>+Casos_PN_CORR[[#This Row],[43915]]-Casos_PN_CORR[[#This Row],[43914]]</f>
        <v>0</v>
      </c>
      <c r="V163">
        <f>+Casos_PN_CORR[[#This Row],[43916]]-Casos_PN_CORR[[#This Row],[43915]]</f>
        <v>0</v>
      </c>
      <c r="W163">
        <f>+Casos_PN_CORR[[#This Row],[43917]]-Casos_PN_CORR[[#This Row],[43916]]</f>
        <v>0</v>
      </c>
      <c r="X163">
        <f>+Casos_PN_CORR[[#This Row],[43918]]-Casos_PN_CORR[[#This Row],[43917]]</f>
        <v>0</v>
      </c>
      <c r="Y163">
        <f>+Casos_PN_CORR[[#This Row],[43919]]-Casos_PN_CORR[[#This Row],[43918]]</f>
        <v>0</v>
      </c>
      <c r="Z163">
        <f>+Casos_PN_CORR[[#This Row],[43920]]-Casos_PN_CORR[[#This Row],[43919]]</f>
        <v>0</v>
      </c>
      <c r="AA163">
        <f>+Casos_PN_CORR[[#This Row],[43921]]-Casos_PN_CORR[[#This Row],[43920]]</f>
        <v>0</v>
      </c>
      <c r="AB163">
        <f>+Casos_PN_CORR[[#This Row],[43922]]-Casos_PN_CORR[[#This Row],[43921]]</f>
        <v>0</v>
      </c>
      <c r="AC163">
        <f>+Casos_PN_CORR[[#This Row],[43923]]-Casos_PN_CORR[[#This Row],[43922]]</f>
        <v>0</v>
      </c>
      <c r="AD163">
        <f>+Casos_PN_CORR[[#This Row],[43924]]-Casos_PN_CORR[[#This Row],[43923]]</f>
        <v>0</v>
      </c>
      <c r="AE163">
        <f>+Casos_PN_CORR[[#This Row],[43925]]-Casos_PN_CORR[[#This Row],[43924]]</f>
        <v>0</v>
      </c>
      <c r="AF163">
        <f>+Casos_PN_CORR[[#This Row],[43926]]-Casos_PN_CORR[[#This Row],[43925]]</f>
        <v>0</v>
      </c>
      <c r="AG163">
        <f>+Casos_PN_CORR[[#This Row],[43927]]-Casos_PN_CORR[[#This Row],[43926]]</f>
        <v>0</v>
      </c>
      <c r="AH163">
        <f>+Casos_PN_CORR[[#This Row],[43928]]-Casos_PN_CORR[[#This Row],[43927]]</f>
        <v>0</v>
      </c>
      <c r="AI163">
        <f>+Casos_PN_CORR[[#This Row],[43929]]-Casos_PN_CORR[[#This Row],[43928]]</f>
        <v>0</v>
      </c>
      <c r="AJ163">
        <f>+Casos_PN_CORR[[#This Row],[43930]]-Casos_PN_CORR[[#This Row],[43929]]</f>
        <v>0</v>
      </c>
      <c r="AK163">
        <f>+Casos_PN_CORR[[#This Row],[43931]]-Casos_PN_CORR[[#This Row],[43930]]</f>
        <v>0</v>
      </c>
      <c r="AL163">
        <f>+Casos_PN_CORR[[#This Row],[43932]]-Casos_PN_CORR[[#This Row],[43931]]</f>
        <v>0</v>
      </c>
      <c r="AM163">
        <f>+Casos_PN_CORR[[#This Row],[43933]]-Casos_PN_CORR[[#This Row],[43932]]</f>
        <v>0</v>
      </c>
      <c r="AN163">
        <f>+Casos_PN_CORR[[#This Row],[43934]]-Casos_PN_CORR[[#This Row],[43933]]</f>
        <v>0</v>
      </c>
      <c r="AO163">
        <f>+Casos_PN_CORR[[#This Row],[43935]]-Casos_PN_CORR[[#This Row],[43934]]</f>
        <v>0</v>
      </c>
      <c r="AP163">
        <f>+Casos_PN_CORR[[#This Row],[43936]]-Casos_PN_CORR[[#This Row],[43935]]</f>
        <v>0</v>
      </c>
      <c r="AQ163">
        <f>+Casos_PN_CORR[[#This Row],[43937]]-Casos_PN_CORR[[#This Row],[43936]]</f>
        <v>0</v>
      </c>
      <c r="AR163">
        <f>+Casos_PN_CORR[[#This Row],[43938]]-Casos_PN_CORR[[#This Row],[43937]]</f>
        <v>0</v>
      </c>
      <c r="AS163">
        <f>+Casos_PN_CORR[[#This Row],[43939]]-Casos_PN_CORR[[#This Row],[43938]]</f>
        <v>0</v>
      </c>
      <c r="AT163">
        <f>+Casos_PN_CORR[[#This Row],[43940]]-Casos_PN_CORR[[#This Row],[43939]]</f>
        <v>0</v>
      </c>
      <c r="AU163">
        <f>+Casos_PN_CORR[[#This Row],[43941]]-Casos_PN_CORR[[#This Row],[43940]]</f>
        <v>0</v>
      </c>
      <c r="AV163">
        <f>+Casos_PN_CORR[[#This Row],[43942]]-Casos_PN_CORR[[#This Row],[43941]]</f>
        <v>0</v>
      </c>
      <c r="AW163">
        <f>+Casos_PN_CORR[[#This Row],[43943]]-Casos_PN_CORR[[#This Row],[43942]]</f>
        <v>0</v>
      </c>
      <c r="AX163">
        <f>+Casos_PN_CORR[[#This Row],[43944]]-Casos_PN_CORR[[#This Row],[43943]]</f>
        <v>0</v>
      </c>
      <c r="AY163">
        <f>+Casos_PN_CORR[[#This Row],[43945]]-Casos_PN_CORR[[#This Row],[43944]]</f>
        <v>0</v>
      </c>
      <c r="AZ163">
        <f>+Casos_PN_CORR[[#This Row],[43946]]-Casos_PN_CORR[[#This Row],[43945]]</f>
        <v>0</v>
      </c>
      <c r="BA163">
        <f>+Casos_PN_CORR[[#This Row],[43947]]-Casos_PN_CORR[[#This Row],[43946]]</f>
        <v>0</v>
      </c>
      <c r="BB163">
        <f>+Casos_PN_CORR[[#This Row],[43948]]-Casos_PN_CORR[[#This Row],[43947]]</f>
        <v>0</v>
      </c>
      <c r="BC163">
        <f>+Casos_PN_CORR[[#This Row],[43949]]-Casos_PN_CORR[[#This Row],[43948]]</f>
        <v>0</v>
      </c>
      <c r="BD163">
        <f>+Casos_PN_CORR[[#This Row],[43950]]-Casos_PN_CORR[[#This Row],[43949]]</f>
        <v>0</v>
      </c>
      <c r="BE163">
        <f>+Casos_PN_CORR[[#This Row],[43951]]-Casos_PN_CORR[[#This Row],[43950]]</f>
        <v>0</v>
      </c>
      <c r="BF163">
        <f>+Casos_PN_CORR[[#This Row],[43952]]-Casos_PN_CORR[[#This Row],[43951]]</f>
        <v>0</v>
      </c>
      <c r="BG163">
        <f>+Casos_PN_CORR[[#This Row],[43953]]-Casos_PN_CORR[[#This Row],[43952]]</f>
        <v>0</v>
      </c>
      <c r="BH163">
        <f>+Casos_PN_CORR[[#This Row],[43954]]-Casos_PN_CORR[[#This Row],[43953]]</f>
        <v>0</v>
      </c>
      <c r="BI163">
        <f>+Casos_PN_CORR[[#This Row],[43955]]-Casos_PN_CORR[[#This Row],[43954]]</f>
        <v>0</v>
      </c>
      <c r="BJ163">
        <f>+Casos_PN_CORR[[#This Row],[43956]]-Casos_PN_CORR[[#This Row],[43955]]</f>
        <v>0</v>
      </c>
      <c r="BK163">
        <f>+Casos_PN_CORR[[#This Row],[43957]]-Casos_PN_CORR[[#This Row],[43956]]</f>
        <v>0</v>
      </c>
      <c r="BL163">
        <f>+Casos_PN_CORR[[#This Row],[43958]]-Casos_PN_CORR[[#This Row],[43957]]</f>
        <v>0</v>
      </c>
      <c r="BM163">
        <f>+Casos_PN_CORR[[#This Row],[43959]]-Casos_PN_CORR[[#This Row],[43958]]</f>
        <v>0</v>
      </c>
      <c r="BN163">
        <f>+Casos_PN_CORR[[#This Row],[43960]]-Casos_PN_CORR[[#This Row],[43959]]</f>
        <v>0</v>
      </c>
      <c r="BO163">
        <f>+Casos_PN_CORR[[#This Row],[43961]]-Casos_PN_CORR[[#This Row],[43960]]</f>
        <v>0</v>
      </c>
      <c r="BP163">
        <f>+Casos_PN_CORR[[#This Row],[43962]]-Casos_PN_CORR[[#This Row],[43961]]</f>
        <v>0</v>
      </c>
      <c r="BQ163">
        <f>+Casos_PN_CORR[[#This Row],[43963]]-Casos_PN_CORR[[#This Row],[43962]]</f>
        <v>0</v>
      </c>
      <c r="BR163">
        <f>+Casos_PN_CORR[[#This Row],[43964]]-Casos_PN_CORR[[#This Row],[43963]]</f>
        <v>0</v>
      </c>
      <c r="BS163">
        <f>+Casos_PN_CORR[[#This Row],[43965]]-Casos_PN_CORR[[#This Row],[43964]]</f>
        <v>0</v>
      </c>
      <c r="BT163">
        <f>+Casos_PN_CORR[[#This Row],[43966]]-Casos_PN_CORR[[#This Row],[43965]]</f>
        <v>0</v>
      </c>
      <c r="BU163">
        <f>+Casos_PN_CORR[[#This Row],[43967]]-Casos_PN_CORR[[#This Row],[43966]]</f>
        <v>0</v>
      </c>
      <c r="BV163">
        <f>+Casos_PN_CORR[[#This Row],[43968]]-Casos_PN_CORR[[#This Row],[43967]]</f>
        <v>0</v>
      </c>
      <c r="BW163">
        <f>+Casos_PN_CORR[[#This Row],[43969]]-Casos_PN_CORR[[#This Row],[43968]]</f>
        <v>0</v>
      </c>
      <c r="BX163">
        <f>+Casos_PN_CORR[[#This Row],[43970]]-Casos_PN_CORR[[#This Row],[43969]]</f>
        <v>0</v>
      </c>
      <c r="BY163">
        <f>+Casos_PN_CORR[[#This Row],[43971]]-Casos_PN_CORR[[#This Row],[43970]]</f>
        <v>0</v>
      </c>
      <c r="BZ163">
        <f>+Casos_PN_CORR[[#This Row],[43972]]-Casos_PN_CORR[[#This Row],[43971]]</f>
        <v>0</v>
      </c>
      <c r="CA163">
        <f>+Casos_PN_CORR[[#This Row],[43973]]-Casos_PN_CORR[[#This Row],[43972]]</f>
        <v>0</v>
      </c>
      <c r="CB163">
        <f>+Casos_PN_CORR[[#This Row],[43974]]-Casos_PN_CORR[[#This Row],[43973]]</f>
        <v>0</v>
      </c>
      <c r="CC163">
        <f>+Casos_PN_CORR[[#This Row],[43975]]-Casos_PN_CORR[[#This Row],[43974]]</f>
        <v>0</v>
      </c>
      <c r="CD163">
        <f>+Casos_PN_CORR[[#This Row],[43976]]-Casos_PN_CORR[[#This Row],[43975]]</f>
        <v>0</v>
      </c>
      <c r="CE163">
        <f>+Casos_PN_CORR[[#This Row],[43977]]-Casos_PN_CORR[[#This Row],[43976]]</f>
        <v>0</v>
      </c>
      <c r="CF163">
        <f>+Casos_PN_CORR[[#This Row],[43978]]-Casos_PN_CORR[[#This Row],[43977]]</f>
        <v>0</v>
      </c>
      <c r="CG163">
        <f>+Casos_PN_CORR[[#This Row],[43979]]-Casos_PN_CORR[[#This Row],[43978]]</f>
        <v>0</v>
      </c>
      <c r="CH163">
        <f>+Casos_PN_CORR[[#This Row],[43980]]-Casos_PN_CORR[[#This Row],[43979]]</f>
        <v>0</v>
      </c>
      <c r="CI163">
        <f>+Casos_PN_CORR[[#This Row],[43981]]-Casos_PN_CORR[[#This Row],[43980]]</f>
        <v>0</v>
      </c>
      <c r="CJ163">
        <f>+Casos_PN_CORR[[#This Row],[43982]]-Casos_PN_CORR[[#This Row],[43981]]</f>
        <v>0</v>
      </c>
      <c r="CK163">
        <f>+Casos_PN_CORR[[#This Row],[43983]]-Casos_PN_CORR[[#This Row],[43982]]</f>
        <v>0</v>
      </c>
      <c r="CL163">
        <f>+Casos_PN_CORR[[#This Row],[43984]]-Casos_PN_CORR[[#This Row],[43983]]</f>
        <v>0</v>
      </c>
      <c r="CM163">
        <f>+Casos_PN_CORR[[#This Row],[43985]]-Casos_PN_CORR[[#This Row],[43984]]</f>
        <v>0</v>
      </c>
      <c r="CN163">
        <f>+Casos_PN_CORR[[#This Row],[43986]]-Casos_PN_CORR[[#This Row],[43985]]</f>
        <v>0</v>
      </c>
      <c r="CO163">
        <f>+Casos_PN_CORR[[#This Row],[43987]]-Casos_PN_CORR[[#This Row],[43986]]</f>
        <v>4</v>
      </c>
      <c r="CP163">
        <f>+Casos_PN_CORR[[#This Row],[43988]]-Casos_PN_CORR[[#This Row],[43987]]</f>
        <v>0</v>
      </c>
      <c r="CQ163">
        <f>+Casos_PN_CORR[[#This Row],[43989]]-Casos_PN_CORR[[#This Row],[43988]]</f>
        <v>0</v>
      </c>
      <c r="CR163">
        <f>+Casos_PN_CORR[[#This Row],[43990]]-Casos_PN_CORR[[#This Row],[43989]]</f>
        <v>0</v>
      </c>
      <c r="CS163">
        <f>+Casos_PN_CORR[[#This Row],[43991]]-Casos_PN_CORR[[#This Row],[43990]]</f>
        <v>0</v>
      </c>
      <c r="CT163">
        <f>+Casos_PN_CORR[[#This Row],[43992]]-Casos_PN_CORR[[#This Row],[43991]]</f>
        <v>0</v>
      </c>
      <c r="CU163">
        <f>+Casos_PN_CORR[[#This Row],[43993]]-Casos_PN_CORR[[#This Row],[43992]]</f>
        <v>0</v>
      </c>
    </row>
    <row r="164" spans="1:99" x14ac:dyDescent="0.3">
      <c r="A164">
        <v>41007</v>
      </c>
      <c r="B164" s="2" t="s">
        <v>154</v>
      </c>
      <c r="C164" s="2" t="s">
        <v>339</v>
      </c>
      <c r="D164" s="2" t="s">
        <v>521</v>
      </c>
      <c r="E164" s="4">
        <f t="shared" si="2"/>
        <v>4</v>
      </c>
      <c r="F164">
        <f>+Casos_PN_CORR[[#This Row],[43900]]</f>
        <v>0</v>
      </c>
      <c r="G164">
        <f>+Casos_PN_CORR[[#This Row],[43901]]-Casos_PN_CORR[[#This Row],[43900]]</f>
        <v>0</v>
      </c>
      <c r="H164">
        <f>+Casos_PN_CORR[[#This Row],[43902]]-Casos_PN_CORR[[#This Row],[43901]]</f>
        <v>0</v>
      </c>
      <c r="I164">
        <f>+Casos_PN_CORR[[#This Row],[43903]]-Casos_PN_CORR[[#This Row],[43902]]</f>
        <v>0</v>
      </c>
      <c r="J164">
        <f>+Casos_PN_CORR[[#This Row],[43904]]-Casos_PN_CORR[[#This Row],[43903]]</f>
        <v>0</v>
      </c>
      <c r="K164">
        <f>+Casos_PN_CORR[[#This Row],[43905]]-Casos_PN_CORR[[#This Row],[43904]]</f>
        <v>0</v>
      </c>
      <c r="L164">
        <f>+Casos_PN_CORR[[#This Row],[43906]]-Casos_PN_CORR[[#This Row],[43905]]</f>
        <v>0</v>
      </c>
      <c r="M164">
        <f>+Casos_PN_CORR[[#This Row],[43907]]-Casos_PN_CORR[[#This Row],[43906]]</f>
        <v>0</v>
      </c>
      <c r="N164">
        <f>+Casos_PN_CORR[[#This Row],[43908]]-Casos_PN_CORR[[#This Row],[43907]]</f>
        <v>0</v>
      </c>
      <c r="O164">
        <f>+Casos_PN_CORR[[#This Row],[43909]]-Casos_PN_CORR[[#This Row],[43908]]</f>
        <v>0</v>
      </c>
      <c r="P164">
        <f>+Casos_PN_CORR[[#This Row],[43910]]-Casos_PN_CORR[[#This Row],[43909]]</f>
        <v>0</v>
      </c>
      <c r="Q164">
        <f>+Casos_PN_CORR[[#This Row],[43911]]-Casos_PN_CORR[[#This Row],[43910]]</f>
        <v>0</v>
      </c>
      <c r="R164">
        <f>+Casos_PN_CORR[[#This Row],[43912]]-Casos_PN_CORR[[#This Row],[43911]]</f>
        <v>0</v>
      </c>
      <c r="S164">
        <f>+Casos_PN_CORR[[#This Row],[43913]]-Casos_PN_CORR[[#This Row],[43912]]</f>
        <v>0</v>
      </c>
      <c r="T164">
        <f>+Casos_PN_CORR[[#This Row],[43914]]-Casos_PN_CORR[[#This Row],[43913]]</f>
        <v>0</v>
      </c>
      <c r="U164">
        <f>+Casos_PN_CORR[[#This Row],[43915]]-Casos_PN_CORR[[#This Row],[43914]]</f>
        <v>0</v>
      </c>
      <c r="V164">
        <f>+Casos_PN_CORR[[#This Row],[43916]]-Casos_PN_CORR[[#This Row],[43915]]</f>
        <v>0</v>
      </c>
      <c r="W164">
        <f>+Casos_PN_CORR[[#This Row],[43917]]-Casos_PN_CORR[[#This Row],[43916]]</f>
        <v>0</v>
      </c>
      <c r="X164">
        <f>+Casos_PN_CORR[[#This Row],[43918]]-Casos_PN_CORR[[#This Row],[43917]]</f>
        <v>0</v>
      </c>
      <c r="Y164">
        <f>+Casos_PN_CORR[[#This Row],[43919]]-Casos_PN_CORR[[#This Row],[43918]]</f>
        <v>0</v>
      </c>
      <c r="Z164">
        <f>+Casos_PN_CORR[[#This Row],[43920]]-Casos_PN_CORR[[#This Row],[43919]]</f>
        <v>0</v>
      </c>
      <c r="AA164">
        <f>+Casos_PN_CORR[[#This Row],[43921]]-Casos_PN_CORR[[#This Row],[43920]]</f>
        <v>0</v>
      </c>
      <c r="AB164">
        <f>+Casos_PN_CORR[[#This Row],[43922]]-Casos_PN_CORR[[#This Row],[43921]]</f>
        <v>0</v>
      </c>
      <c r="AC164">
        <f>+Casos_PN_CORR[[#This Row],[43923]]-Casos_PN_CORR[[#This Row],[43922]]</f>
        <v>0</v>
      </c>
      <c r="AD164">
        <f>+Casos_PN_CORR[[#This Row],[43924]]-Casos_PN_CORR[[#This Row],[43923]]</f>
        <v>0</v>
      </c>
      <c r="AE164">
        <f>+Casos_PN_CORR[[#This Row],[43925]]-Casos_PN_CORR[[#This Row],[43924]]</f>
        <v>0</v>
      </c>
      <c r="AF164">
        <f>+Casos_PN_CORR[[#This Row],[43926]]-Casos_PN_CORR[[#This Row],[43925]]</f>
        <v>0</v>
      </c>
      <c r="AG164">
        <f>+Casos_PN_CORR[[#This Row],[43927]]-Casos_PN_CORR[[#This Row],[43926]]</f>
        <v>0</v>
      </c>
      <c r="AH164">
        <f>+Casos_PN_CORR[[#This Row],[43928]]-Casos_PN_CORR[[#This Row],[43927]]</f>
        <v>0</v>
      </c>
      <c r="AI164">
        <f>+Casos_PN_CORR[[#This Row],[43929]]-Casos_PN_CORR[[#This Row],[43928]]</f>
        <v>0</v>
      </c>
      <c r="AJ164">
        <f>+Casos_PN_CORR[[#This Row],[43930]]-Casos_PN_CORR[[#This Row],[43929]]</f>
        <v>0</v>
      </c>
      <c r="AK164">
        <f>+Casos_PN_CORR[[#This Row],[43931]]-Casos_PN_CORR[[#This Row],[43930]]</f>
        <v>0</v>
      </c>
      <c r="AL164">
        <f>+Casos_PN_CORR[[#This Row],[43932]]-Casos_PN_CORR[[#This Row],[43931]]</f>
        <v>0</v>
      </c>
      <c r="AM164">
        <f>+Casos_PN_CORR[[#This Row],[43933]]-Casos_PN_CORR[[#This Row],[43932]]</f>
        <v>0</v>
      </c>
      <c r="AN164">
        <f>+Casos_PN_CORR[[#This Row],[43934]]-Casos_PN_CORR[[#This Row],[43933]]</f>
        <v>0</v>
      </c>
      <c r="AO164">
        <f>+Casos_PN_CORR[[#This Row],[43935]]-Casos_PN_CORR[[#This Row],[43934]]</f>
        <v>0</v>
      </c>
      <c r="AP164">
        <f>+Casos_PN_CORR[[#This Row],[43936]]-Casos_PN_CORR[[#This Row],[43935]]</f>
        <v>0</v>
      </c>
      <c r="AQ164">
        <f>+Casos_PN_CORR[[#This Row],[43937]]-Casos_PN_CORR[[#This Row],[43936]]</f>
        <v>0</v>
      </c>
      <c r="AR164">
        <f>+Casos_PN_CORR[[#This Row],[43938]]-Casos_PN_CORR[[#This Row],[43937]]</f>
        <v>0</v>
      </c>
      <c r="AS164">
        <f>+Casos_PN_CORR[[#This Row],[43939]]-Casos_PN_CORR[[#This Row],[43938]]</f>
        <v>0</v>
      </c>
      <c r="AT164">
        <f>+Casos_PN_CORR[[#This Row],[43940]]-Casos_PN_CORR[[#This Row],[43939]]</f>
        <v>0</v>
      </c>
      <c r="AU164">
        <f>+Casos_PN_CORR[[#This Row],[43941]]-Casos_PN_CORR[[#This Row],[43940]]</f>
        <v>0</v>
      </c>
      <c r="AV164">
        <f>+Casos_PN_CORR[[#This Row],[43942]]-Casos_PN_CORR[[#This Row],[43941]]</f>
        <v>0</v>
      </c>
      <c r="AW164">
        <f>+Casos_PN_CORR[[#This Row],[43943]]-Casos_PN_CORR[[#This Row],[43942]]</f>
        <v>0</v>
      </c>
      <c r="AX164">
        <f>+Casos_PN_CORR[[#This Row],[43944]]-Casos_PN_CORR[[#This Row],[43943]]</f>
        <v>0</v>
      </c>
      <c r="AY164">
        <f>+Casos_PN_CORR[[#This Row],[43945]]-Casos_PN_CORR[[#This Row],[43944]]</f>
        <v>0</v>
      </c>
      <c r="AZ164">
        <f>+Casos_PN_CORR[[#This Row],[43946]]-Casos_PN_CORR[[#This Row],[43945]]</f>
        <v>0</v>
      </c>
      <c r="BA164">
        <f>+Casos_PN_CORR[[#This Row],[43947]]-Casos_PN_CORR[[#This Row],[43946]]</f>
        <v>0</v>
      </c>
      <c r="BB164">
        <f>+Casos_PN_CORR[[#This Row],[43948]]-Casos_PN_CORR[[#This Row],[43947]]</f>
        <v>0</v>
      </c>
      <c r="BC164">
        <f>+Casos_PN_CORR[[#This Row],[43949]]-Casos_PN_CORR[[#This Row],[43948]]</f>
        <v>0</v>
      </c>
      <c r="BD164">
        <f>+Casos_PN_CORR[[#This Row],[43950]]-Casos_PN_CORR[[#This Row],[43949]]</f>
        <v>0</v>
      </c>
      <c r="BE164">
        <f>+Casos_PN_CORR[[#This Row],[43951]]-Casos_PN_CORR[[#This Row],[43950]]</f>
        <v>0</v>
      </c>
      <c r="BF164">
        <f>+Casos_PN_CORR[[#This Row],[43952]]-Casos_PN_CORR[[#This Row],[43951]]</f>
        <v>0</v>
      </c>
      <c r="BG164">
        <f>+Casos_PN_CORR[[#This Row],[43953]]-Casos_PN_CORR[[#This Row],[43952]]</f>
        <v>0</v>
      </c>
      <c r="BH164">
        <f>+Casos_PN_CORR[[#This Row],[43954]]-Casos_PN_CORR[[#This Row],[43953]]</f>
        <v>0</v>
      </c>
      <c r="BI164">
        <f>+Casos_PN_CORR[[#This Row],[43955]]-Casos_PN_CORR[[#This Row],[43954]]</f>
        <v>0</v>
      </c>
      <c r="BJ164">
        <f>+Casos_PN_CORR[[#This Row],[43956]]-Casos_PN_CORR[[#This Row],[43955]]</f>
        <v>0</v>
      </c>
      <c r="BK164">
        <f>+Casos_PN_CORR[[#This Row],[43957]]-Casos_PN_CORR[[#This Row],[43956]]</f>
        <v>0</v>
      </c>
      <c r="BL164">
        <f>+Casos_PN_CORR[[#This Row],[43958]]-Casos_PN_CORR[[#This Row],[43957]]</f>
        <v>0</v>
      </c>
      <c r="BM164">
        <f>+Casos_PN_CORR[[#This Row],[43959]]-Casos_PN_CORR[[#This Row],[43958]]</f>
        <v>0</v>
      </c>
      <c r="BN164">
        <f>+Casos_PN_CORR[[#This Row],[43960]]-Casos_PN_CORR[[#This Row],[43959]]</f>
        <v>0</v>
      </c>
      <c r="BO164">
        <f>+Casos_PN_CORR[[#This Row],[43961]]-Casos_PN_CORR[[#This Row],[43960]]</f>
        <v>0</v>
      </c>
      <c r="BP164">
        <f>+Casos_PN_CORR[[#This Row],[43962]]-Casos_PN_CORR[[#This Row],[43961]]</f>
        <v>0</v>
      </c>
      <c r="BQ164">
        <f>+Casos_PN_CORR[[#This Row],[43963]]-Casos_PN_CORR[[#This Row],[43962]]</f>
        <v>0</v>
      </c>
      <c r="BR164">
        <f>+Casos_PN_CORR[[#This Row],[43964]]-Casos_PN_CORR[[#This Row],[43963]]</f>
        <v>0</v>
      </c>
      <c r="BS164">
        <f>+Casos_PN_CORR[[#This Row],[43965]]-Casos_PN_CORR[[#This Row],[43964]]</f>
        <v>0</v>
      </c>
      <c r="BT164">
        <f>+Casos_PN_CORR[[#This Row],[43966]]-Casos_PN_CORR[[#This Row],[43965]]</f>
        <v>0</v>
      </c>
      <c r="BU164">
        <f>+Casos_PN_CORR[[#This Row],[43967]]-Casos_PN_CORR[[#This Row],[43966]]</f>
        <v>0</v>
      </c>
      <c r="BV164">
        <f>+Casos_PN_CORR[[#This Row],[43968]]-Casos_PN_CORR[[#This Row],[43967]]</f>
        <v>0</v>
      </c>
      <c r="BW164">
        <f>+Casos_PN_CORR[[#This Row],[43969]]-Casos_PN_CORR[[#This Row],[43968]]</f>
        <v>0</v>
      </c>
      <c r="BX164">
        <f>+Casos_PN_CORR[[#This Row],[43970]]-Casos_PN_CORR[[#This Row],[43969]]</f>
        <v>0</v>
      </c>
      <c r="BY164">
        <f>+Casos_PN_CORR[[#This Row],[43971]]-Casos_PN_CORR[[#This Row],[43970]]</f>
        <v>0</v>
      </c>
      <c r="BZ164">
        <f>+Casos_PN_CORR[[#This Row],[43972]]-Casos_PN_CORR[[#This Row],[43971]]</f>
        <v>0</v>
      </c>
      <c r="CA164">
        <f>+Casos_PN_CORR[[#This Row],[43973]]-Casos_PN_CORR[[#This Row],[43972]]</f>
        <v>0</v>
      </c>
      <c r="CB164">
        <f>+Casos_PN_CORR[[#This Row],[43974]]-Casos_PN_CORR[[#This Row],[43973]]</f>
        <v>0</v>
      </c>
      <c r="CC164">
        <f>+Casos_PN_CORR[[#This Row],[43975]]-Casos_PN_CORR[[#This Row],[43974]]</f>
        <v>0</v>
      </c>
      <c r="CD164">
        <f>+Casos_PN_CORR[[#This Row],[43976]]-Casos_PN_CORR[[#This Row],[43975]]</f>
        <v>0</v>
      </c>
      <c r="CE164">
        <f>+Casos_PN_CORR[[#This Row],[43977]]-Casos_PN_CORR[[#This Row],[43976]]</f>
        <v>0</v>
      </c>
      <c r="CF164">
        <f>+Casos_PN_CORR[[#This Row],[43978]]-Casos_PN_CORR[[#This Row],[43977]]</f>
        <v>0</v>
      </c>
      <c r="CG164">
        <f>+Casos_PN_CORR[[#This Row],[43979]]-Casos_PN_CORR[[#This Row],[43978]]</f>
        <v>0</v>
      </c>
      <c r="CH164">
        <f>+Casos_PN_CORR[[#This Row],[43980]]-Casos_PN_CORR[[#This Row],[43979]]</f>
        <v>0</v>
      </c>
      <c r="CI164">
        <f>+Casos_PN_CORR[[#This Row],[43981]]-Casos_PN_CORR[[#This Row],[43980]]</f>
        <v>0</v>
      </c>
      <c r="CJ164">
        <f>+Casos_PN_CORR[[#This Row],[43982]]-Casos_PN_CORR[[#This Row],[43981]]</f>
        <v>0</v>
      </c>
      <c r="CK164">
        <f>+Casos_PN_CORR[[#This Row],[43983]]-Casos_PN_CORR[[#This Row],[43982]]</f>
        <v>0</v>
      </c>
      <c r="CL164">
        <f>+Casos_PN_CORR[[#This Row],[43984]]-Casos_PN_CORR[[#This Row],[43983]]</f>
        <v>0</v>
      </c>
      <c r="CM164">
        <f>+Casos_PN_CORR[[#This Row],[43985]]-Casos_PN_CORR[[#This Row],[43984]]</f>
        <v>0</v>
      </c>
      <c r="CN164">
        <f>+Casos_PN_CORR[[#This Row],[43986]]-Casos_PN_CORR[[#This Row],[43985]]</f>
        <v>0</v>
      </c>
      <c r="CO164">
        <f>+Casos_PN_CORR[[#This Row],[43987]]-Casos_PN_CORR[[#This Row],[43986]]</f>
        <v>4</v>
      </c>
      <c r="CP164">
        <f>+Casos_PN_CORR[[#This Row],[43988]]-Casos_PN_CORR[[#This Row],[43987]]</f>
        <v>0</v>
      </c>
      <c r="CQ164">
        <f>+Casos_PN_CORR[[#This Row],[43989]]-Casos_PN_CORR[[#This Row],[43988]]</f>
        <v>0</v>
      </c>
      <c r="CR164">
        <f>+Casos_PN_CORR[[#This Row],[43990]]-Casos_PN_CORR[[#This Row],[43989]]</f>
        <v>0</v>
      </c>
      <c r="CS164">
        <f>+Casos_PN_CORR[[#This Row],[43991]]-Casos_PN_CORR[[#This Row],[43990]]</f>
        <v>0</v>
      </c>
      <c r="CT164">
        <f>+Casos_PN_CORR[[#This Row],[43992]]-Casos_PN_CORR[[#This Row],[43991]]</f>
        <v>0</v>
      </c>
      <c r="CU164">
        <f>+Casos_PN_CORR[[#This Row],[43993]]-Casos_PN_CORR[[#This Row],[43992]]</f>
        <v>0</v>
      </c>
    </row>
    <row r="165" spans="1:99" x14ac:dyDescent="0.3">
      <c r="A165">
        <v>80826</v>
      </c>
      <c r="B165" s="2" t="s">
        <v>99</v>
      </c>
      <c r="C165" s="2" t="s">
        <v>99</v>
      </c>
      <c r="D165" s="2" t="s">
        <v>137</v>
      </c>
      <c r="E165" s="4">
        <f t="shared" si="2"/>
        <v>4</v>
      </c>
      <c r="F165">
        <f>+Casos_PN_CORR[[#This Row],[43900]]</f>
        <v>0</v>
      </c>
      <c r="G165">
        <f>+Casos_PN_CORR[[#This Row],[43901]]-Casos_PN_CORR[[#This Row],[43900]]</f>
        <v>0</v>
      </c>
      <c r="H165">
        <f>+Casos_PN_CORR[[#This Row],[43902]]-Casos_PN_CORR[[#This Row],[43901]]</f>
        <v>0</v>
      </c>
      <c r="I165">
        <f>+Casos_PN_CORR[[#This Row],[43903]]-Casos_PN_CORR[[#This Row],[43902]]</f>
        <v>0</v>
      </c>
      <c r="J165">
        <f>+Casos_PN_CORR[[#This Row],[43904]]-Casos_PN_CORR[[#This Row],[43903]]</f>
        <v>0</v>
      </c>
      <c r="K165">
        <f>+Casos_PN_CORR[[#This Row],[43905]]-Casos_PN_CORR[[#This Row],[43904]]</f>
        <v>0</v>
      </c>
      <c r="L165">
        <f>+Casos_PN_CORR[[#This Row],[43906]]-Casos_PN_CORR[[#This Row],[43905]]</f>
        <v>0</v>
      </c>
      <c r="M165">
        <f>+Casos_PN_CORR[[#This Row],[43907]]-Casos_PN_CORR[[#This Row],[43906]]</f>
        <v>0</v>
      </c>
      <c r="N165">
        <f>+Casos_PN_CORR[[#This Row],[43908]]-Casos_PN_CORR[[#This Row],[43907]]</f>
        <v>0</v>
      </c>
      <c r="O165">
        <f>+Casos_PN_CORR[[#This Row],[43909]]-Casos_PN_CORR[[#This Row],[43908]]</f>
        <v>0</v>
      </c>
      <c r="P165">
        <f>+Casos_PN_CORR[[#This Row],[43910]]-Casos_PN_CORR[[#This Row],[43909]]</f>
        <v>0</v>
      </c>
      <c r="Q165">
        <f>+Casos_PN_CORR[[#This Row],[43911]]-Casos_PN_CORR[[#This Row],[43910]]</f>
        <v>0</v>
      </c>
      <c r="R165">
        <f>+Casos_PN_CORR[[#This Row],[43912]]-Casos_PN_CORR[[#This Row],[43911]]</f>
        <v>0</v>
      </c>
      <c r="S165">
        <f>+Casos_PN_CORR[[#This Row],[43913]]-Casos_PN_CORR[[#This Row],[43912]]</f>
        <v>0</v>
      </c>
      <c r="T165">
        <f>+Casos_PN_CORR[[#This Row],[43914]]-Casos_PN_CORR[[#This Row],[43913]]</f>
        <v>0</v>
      </c>
      <c r="U165">
        <f>+Casos_PN_CORR[[#This Row],[43915]]-Casos_PN_CORR[[#This Row],[43914]]</f>
        <v>0</v>
      </c>
      <c r="V165">
        <f>+Casos_PN_CORR[[#This Row],[43916]]-Casos_PN_CORR[[#This Row],[43915]]</f>
        <v>0</v>
      </c>
      <c r="W165">
        <f>+Casos_PN_CORR[[#This Row],[43917]]-Casos_PN_CORR[[#This Row],[43916]]</f>
        <v>0</v>
      </c>
      <c r="X165">
        <f>+Casos_PN_CORR[[#This Row],[43918]]-Casos_PN_CORR[[#This Row],[43917]]</f>
        <v>0</v>
      </c>
      <c r="Y165">
        <f>+Casos_PN_CORR[[#This Row],[43919]]-Casos_PN_CORR[[#This Row],[43918]]</f>
        <v>0</v>
      </c>
      <c r="Z165">
        <f>+Casos_PN_CORR[[#This Row],[43920]]-Casos_PN_CORR[[#This Row],[43919]]</f>
        <v>0</v>
      </c>
      <c r="AA165">
        <f>+Casos_PN_CORR[[#This Row],[43921]]-Casos_PN_CORR[[#This Row],[43920]]</f>
        <v>0</v>
      </c>
      <c r="AB165">
        <f>+Casos_PN_CORR[[#This Row],[43922]]-Casos_PN_CORR[[#This Row],[43921]]</f>
        <v>0</v>
      </c>
      <c r="AC165">
        <f>+Casos_PN_CORR[[#This Row],[43923]]-Casos_PN_CORR[[#This Row],[43922]]</f>
        <v>0</v>
      </c>
      <c r="AD165">
        <f>+Casos_PN_CORR[[#This Row],[43924]]-Casos_PN_CORR[[#This Row],[43923]]</f>
        <v>0</v>
      </c>
      <c r="AE165">
        <f>+Casos_PN_CORR[[#This Row],[43925]]-Casos_PN_CORR[[#This Row],[43924]]</f>
        <v>0</v>
      </c>
      <c r="AF165">
        <f>+Casos_PN_CORR[[#This Row],[43926]]-Casos_PN_CORR[[#This Row],[43925]]</f>
        <v>0</v>
      </c>
      <c r="AG165">
        <f>+Casos_PN_CORR[[#This Row],[43927]]-Casos_PN_CORR[[#This Row],[43926]]</f>
        <v>0</v>
      </c>
      <c r="AH165">
        <f>+Casos_PN_CORR[[#This Row],[43928]]-Casos_PN_CORR[[#This Row],[43927]]</f>
        <v>0</v>
      </c>
      <c r="AI165">
        <f>+Casos_PN_CORR[[#This Row],[43929]]-Casos_PN_CORR[[#This Row],[43928]]</f>
        <v>0</v>
      </c>
      <c r="AJ165">
        <f>+Casos_PN_CORR[[#This Row],[43930]]-Casos_PN_CORR[[#This Row],[43929]]</f>
        <v>0</v>
      </c>
      <c r="AK165">
        <f>+Casos_PN_CORR[[#This Row],[43931]]-Casos_PN_CORR[[#This Row],[43930]]</f>
        <v>0</v>
      </c>
      <c r="AL165">
        <f>+Casos_PN_CORR[[#This Row],[43932]]-Casos_PN_CORR[[#This Row],[43931]]</f>
        <v>0</v>
      </c>
      <c r="AM165">
        <f>+Casos_PN_CORR[[#This Row],[43933]]-Casos_PN_CORR[[#This Row],[43932]]</f>
        <v>0</v>
      </c>
      <c r="AN165">
        <f>+Casos_PN_CORR[[#This Row],[43934]]-Casos_PN_CORR[[#This Row],[43933]]</f>
        <v>0</v>
      </c>
      <c r="AO165">
        <f>+Casos_PN_CORR[[#This Row],[43935]]-Casos_PN_CORR[[#This Row],[43934]]</f>
        <v>0</v>
      </c>
      <c r="AP165">
        <f>+Casos_PN_CORR[[#This Row],[43936]]-Casos_PN_CORR[[#This Row],[43935]]</f>
        <v>0</v>
      </c>
      <c r="AQ165">
        <f>+Casos_PN_CORR[[#This Row],[43937]]-Casos_PN_CORR[[#This Row],[43936]]</f>
        <v>0</v>
      </c>
      <c r="AR165">
        <f>+Casos_PN_CORR[[#This Row],[43938]]-Casos_PN_CORR[[#This Row],[43937]]</f>
        <v>0</v>
      </c>
      <c r="AS165">
        <f>+Casos_PN_CORR[[#This Row],[43939]]-Casos_PN_CORR[[#This Row],[43938]]</f>
        <v>0</v>
      </c>
      <c r="AT165">
        <f>+Casos_PN_CORR[[#This Row],[43940]]-Casos_PN_CORR[[#This Row],[43939]]</f>
        <v>0</v>
      </c>
      <c r="AU165">
        <f>+Casos_PN_CORR[[#This Row],[43941]]-Casos_PN_CORR[[#This Row],[43940]]</f>
        <v>0</v>
      </c>
      <c r="AV165">
        <f>+Casos_PN_CORR[[#This Row],[43942]]-Casos_PN_CORR[[#This Row],[43941]]</f>
        <v>0</v>
      </c>
      <c r="AW165">
        <f>+Casos_PN_CORR[[#This Row],[43943]]-Casos_PN_CORR[[#This Row],[43942]]</f>
        <v>0</v>
      </c>
      <c r="AX165">
        <f>+Casos_PN_CORR[[#This Row],[43944]]-Casos_PN_CORR[[#This Row],[43943]]</f>
        <v>0</v>
      </c>
      <c r="AY165">
        <f>+Casos_PN_CORR[[#This Row],[43945]]-Casos_PN_CORR[[#This Row],[43944]]</f>
        <v>0</v>
      </c>
      <c r="AZ165">
        <f>+Casos_PN_CORR[[#This Row],[43946]]-Casos_PN_CORR[[#This Row],[43945]]</f>
        <v>0</v>
      </c>
      <c r="BA165">
        <f>+Casos_PN_CORR[[#This Row],[43947]]-Casos_PN_CORR[[#This Row],[43946]]</f>
        <v>0</v>
      </c>
      <c r="BB165">
        <f>+Casos_PN_CORR[[#This Row],[43948]]-Casos_PN_CORR[[#This Row],[43947]]</f>
        <v>0</v>
      </c>
      <c r="BC165">
        <f>+Casos_PN_CORR[[#This Row],[43949]]-Casos_PN_CORR[[#This Row],[43948]]</f>
        <v>0</v>
      </c>
      <c r="BD165">
        <f>+Casos_PN_CORR[[#This Row],[43950]]-Casos_PN_CORR[[#This Row],[43949]]</f>
        <v>0</v>
      </c>
      <c r="BE165">
        <f>+Casos_PN_CORR[[#This Row],[43951]]-Casos_PN_CORR[[#This Row],[43950]]</f>
        <v>0</v>
      </c>
      <c r="BF165">
        <f>+Casos_PN_CORR[[#This Row],[43952]]-Casos_PN_CORR[[#This Row],[43951]]</f>
        <v>0</v>
      </c>
      <c r="BG165">
        <f>+Casos_PN_CORR[[#This Row],[43953]]-Casos_PN_CORR[[#This Row],[43952]]</f>
        <v>0</v>
      </c>
      <c r="BH165">
        <f>+Casos_PN_CORR[[#This Row],[43954]]-Casos_PN_CORR[[#This Row],[43953]]</f>
        <v>0</v>
      </c>
      <c r="BI165">
        <f>+Casos_PN_CORR[[#This Row],[43955]]-Casos_PN_CORR[[#This Row],[43954]]</f>
        <v>0</v>
      </c>
      <c r="BJ165">
        <f>+Casos_PN_CORR[[#This Row],[43956]]-Casos_PN_CORR[[#This Row],[43955]]</f>
        <v>0</v>
      </c>
      <c r="BK165">
        <f>+Casos_PN_CORR[[#This Row],[43957]]-Casos_PN_CORR[[#This Row],[43956]]</f>
        <v>0</v>
      </c>
      <c r="BL165">
        <f>+Casos_PN_CORR[[#This Row],[43958]]-Casos_PN_CORR[[#This Row],[43957]]</f>
        <v>0</v>
      </c>
      <c r="BM165">
        <f>+Casos_PN_CORR[[#This Row],[43959]]-Casos_PN_CORR[[#This Row],[43958]]</f>
        <v>0</v>
      </c>
      <c r="BN165">
        <f>+Casos_PN_CORR[[#This Row],[43960]]-Casos_PN_CORR[[#This Row],[43959]]</f>
        <v>0</v>
      </c>
      <c r="BO165">
        <f>+Casos_PN_CORR[[#This Row],[43961]]-Casos_PN_CORR[[#This Row],[43960]]</f>
        <v>0</v>
      </c>
      <c r="BP165">
        <f>+Casos_PN_CORR[[#This Row],[43962]]-Casos_PN_CORR[[#This Row],[43961]]</f>
        <v>0</v>
      </c>
      <c r="BQ165">
        <f>+Casos_PN_CORR[[#This Row],[43963]]-Casos_PN_CORR[[#This Row],[43962]]</f>
        <v>0</v>
      </c>
      <c r="BR165">
        <f>+Casos_PN_CORR[[#This Row],[43964]]-Casos_PN_CORR[[#This Row],[43963]]</f>
        <v>0</v>
      </c>
      <c r="BS165">
        <f>+Casos_PN_CORR[[#This Row],[43965]]-Casos_PN_CORR[[#This Row],[43964]]</f>
        <v>0</v>
      </c>
      <c r="BT165">
        <f>+Casos_PN_CORR[[#This Row],[43966]]-Casos_PN_CORR[[#This Row],[43965]]</f>
        <v>0</v>
      </c>
      <c r="BU165">
        <f>+Casos_PN_CORR[[#This Row],[43967]]-Casos_PN_CORR[[#This Row],[43966]]</f>
        <v>0</v>
      </c>
      <c r="BV165">
        <f>+Casos_PN_CORR[[#This Row],[43968]]-Casos_PN_CORR[[#This Row],[43967]]</f>
        <v>0</v>
      </c>
      <c r="BW165">
        <f>+Casos_PN_CORR[[#This Row],[43969]]-Casos_PN_CORR[[#This Row],[43968]]</f>
        <v>0</v>
      </c>
      <c r="BX165">
        <f>+Casos_PN_CORR[[#This Row],[43970]]-Casos_PN_CORR[[#This Row],[43969]]</f>
        <v>0</v>
      </c>
      <c r="BY165">
        <f>+Casos_PN_CORR[[#This Row],[43971]]-Casos_PN_CORR[[#This Row],[43970]]</f>
        <v>0</v>
      </c>
      <c r="BZ165">
        <f>+Casos_PN_CORR[[#This Row],[43972]]-Casos_PN_CORR[[#This Row],[43971]]</f>
        <v>0</v>
      </c>
      <c r="CA165">
        <f>+Casos_PN_CORR[[#This Row],[43973]]-Casos_PN_CORR[[#This Row],[43972]]</f>
        <v>0</v>
      </c>
      <c r="CB165">
        <f>+Casos_PN_CORR[[#This Row],[43974]]-Casos_PN_CORR[[#This Row],[43973]]</f>
        <v>0</v>
      </c>
      <c r="CC165">
        <f>+Casos_PN_CORR[[#This Row],[43975]]-Casos_PN_CORR[[#This Row],[43974]]</f>
        <v>0</v>
      </c>
      <c r="CD165">
        <f>+Casos_PN_CORR[[#This Row],[43976]]-Casos_PN_CORR[[#This Row],[43975]]</f>
        <v>0</v>
      </c>
      <c r="CE165">
        <f>+Casos_PN_CORR[[#This Row],[43977]]-Casos_PN_CORR[[#This Row],[43976]]</f>
        <v>0</v>
      </c>
      <c r="CF165">
        <f>+Casos_PN_CORR[[#This Row],[43978]]-Casos_PN_CORR[[#This Row],[43977]]</f>
        <v>0</v>
      </c>
      <c r="CG165">
        <f>+Casos_PN_CORR[[#This Row],[43979]]-Casos_PN_CORR[[#This Row],[43978]]</f>
        <v>0</v>
      </c>
      <c r="CH165">
        <f>+Casos_PN_CORR[[#This Row],[43980]]-Casos_PN_CORR[[#This Row],[43979]]</f>
        <v>0</v>
      </c>
      <c r="CI165">
        <f>+Casos_PN_CORR[[#This Row],[43981]]-Casos_PN_CORR[[#This Row],[43980]]</f>
        <v>0</v>
      </c>
      <c r="CJ165">
        <f>+Casos_PN_CORR[[#This Row],[43982]]-Casos_PN_CORR[[#This Row],[43981]]</f>
        <v>0</v>
      </c>
      <c r="CK165">
        <f>+Casos_PN_CORR[[#This Row],[43983]]-Casos_PN_CORR[[#This Row],[43982]]</f>
        <v>0</v>
      </c>
      <c r="CL165">
        <f>+Casos_PN_CORR[[#This Row],[43984]]-Casos_PN_CORR[[#This Row],[43983]]</f>
        <v>0</v>
      </c>
      <c r="CM165">
        <f>+Casos_PN_CORR[[#This Row],[43985]]-Casos_PN_CORR[[#This Row],[43984]]</f>
        <v>0</v>
      </c>
      <c r="CN165">
        <f>+Casos_PN_CORR[[#This Row],[43986]]-Casos_PN_CORR[[#This Row],[43985]]</f>
        <v>0</v>
      </c>
      <c r="CO165">
        <f>+Casos_PN_CORR[[#This Row],[43987]]-Casos_PN_CORR[[#This Row],[43986]]</f>
        <v>4</v>
      </c>
      <c r="CP165">
        <f>+Casos_PN_CORR[[#This Row],[43988]]-Casos_PN_CORR[[#This Row],[43987]]</f>
        <v>0</v>
      </c>
      <c r="CQ165">
        <f>+Casos_PN_CORR[[#This Row],[43989]]-Casos_PN_CORR[[#This Row],[43988]]</f>
        <v>0</v>
      </c>
      <c r="CR165">
        <f>+Casos_PN_CORR[[#This Row],[43990]]-Casos_PN_CORR[[#This Row],[43989]]</f>
        <v>0</v>
      </c>
      <c r="CS165">
        <f>+Casos_PN_CORR[[#This Row],[43991]]-Casos_PN_CORR[[#This Row],[43990]]</f>
        <v>0</v>
      </c>
      <c r="CT165">
        <f>+Casos_PN_CORR[[#This Row],[43992]]-Casos_PN_CORR[[#This Row],[43991]]</f>
        <v>0</v>
      </c>
      <c r="CU165">
        <f>+Casos_PN_CORR[[#This Row],[43993]]-Casos_PN_CORR[[#This Row],[43992]]</f>
        <v>0</v>
      </c>
    </row>
    <row r="166" spans="1:99" x14ac:dyDescent="0.3">
      <c r="A166">
        <v>40702</v>
      </c>
      <c r="B166" s="2" t="s">
        <v>154</v>
      </c>
      <c r="C166" s="2" t="s">
        <v>286</v>
      </c>
      <c r="D166" s="2" t="s">
        <v>522</v>
      </c>
      <c r="E166" s="4">
        <f t="shared" si="2"/>
        <v>4</v>
      </c>
      <c r="F166">
        <f>+Casos_PN_CORR[[#This Row],[43900]]</f>
        <v>0</v>
      </c>
      <c r="G166">
        <f>+Casos_PN_CORR[[#This Row],[43901]]-Casos_PN_CORR[[#This Row],[43900]]</f>
        <v>0</v>
      </c>
      <c r="H166">
        <f>+Casos_PN_CORR[[#This Row],[43902]]-Casos_PN_CORR[[#This Row],[43901]]</f>
        <v>0</v>
      </c>
      <c r="I166">
        <f>+Casos_PN_CORR[[#This Row],[43903]]-Casos_PN_CORR[[#This Row],[43902]]</f>
        <v>0</v>
      </c>
      <c r="J166">
        <f>+Casos_PN_CORR[[#This Row],[43904]]-Casos_PN_CORR[[#This Row],[43903]]</f>
        <v>0</v>
      </c>
      <c r="K166">
        <f>+Casos_PN_CORR[[#This Row],[43905]]-Casos_PN_CORR[[#This Row],[43904]]</f>
        <v>0</v>
      </c>
      <c r="L166">
        <f>+Casos_PN_CORR[[#This Row],[43906]]-Casos_PN_CORR[[#This Row],[43905]]</f>
        <v>0</v>
      </c>
      <c r="M166">
        <f>+Casos_PN_CORR[[#This Row],[43907]]-Casos_PN_CORR[[#This Row],[43906]]</f>
        <v>0</v>
      </c>
      <c r="N166">
        <f>+Casos_PN_CORR[[#This Row],[43908]]-Casos_PN_CORR[[#This Row],[43907]]</f>
        <v>0</v>
      </c>
      <c r="O166">
        <f>+Casos_PN_CORR[[#This Row],[43909]]-Casos_PN_CORR[[#This Row],[43908]]</f>
        <v>0</v>
      </c>
      <c r="P166">
        <f>+Casos_PN_CORR[[#This Row],[43910]]-Casos_PN_CORR[[#This Row],[43909]]</f>
        <v>0</v>
      </c>
      <c r="Q166">
        <f>+Casos_PN_CORR[[#This Row],[43911]]-Casos_PN_CORR[[#This Row],[43910]]</f>
        <v>0</v>
      </c>
      <c r="R166">
        <f>+Casos_PN_CORR[[#This Row],[43912]]-Casos_PN_CORR[[#This Row],[43911]]</f>
        <v>0</v>
      </c>
      <c r="S166">
        <f>+Casos_PN_CORR[[#This Row],[43913]]-Casos_PN_CORR[[#This Row],[43912]]</f>
        <v>0</v>
      </c>
      <c r="T166">
        <f>+Casos_PN_CORR[[#This Row],[43914]]-Casos_PN_CORR[[#This Row],[43913]]</f>
        <v>0</v>
      </c>
      <c r="U166">
        <f>+Casos_PN_CORR[[#This Row],[43915]]-Casos_PN_CORR[[#This Row],[43914]]</f>
        <v>0</v>
      </c>
      <c r="V166">
        <f>+Casos_PN_CORR[[#This Row],[43916]]-Casos_PN_CORR[[#This Row],[43915]]</f>
        <v>0</v>
      </c>
      <c r="W166">
        <f>+Casos_PN_CORR[[#This Row],[43917]]-Casos_PN_CORR[[#This Row],[43916]]</f>
        <v>0</v>
      </c>
      <c r="X166">
        <f>+Casos_PN_CORR[[#This Row],[43918]]-Casos_PN_CORR[[#This Row],[43917]]</f>
        <v>0</v>
      </c>
      <c r="Y166">
        <f>+Casos_PN_CORR[[#This Row],[43919]]-Casos_PN_CORR[[#This Row],[43918]]</f>
        <v>0</v>
      </c>
      <c r="Z166">
        <f>+Casos_PN_CORR[[#This Row],[43920]]-Casos_PN_CORR[[#This Row],[43919]]</f>
        <v>0</v>
      </c>
      <c r="AA166">
        <f>+Casos_PN_CORR[[#This Row],[43921]]-Casos_PN_CORR[[#This Row],[43920]]</f>
        <v>0</v>
      </c>
      <c r="AB166">
        <f>+Casos_PN_CORR[[#This Row],[43922]]-Casos_PN_CORR[[#This Row],[43921]]</f>
        <v>0</v>
      </c>
      <c r="AC166">
        <f>+Casos_PN_CORR[[#This Row],[43923]]-Casos_PN_CORR[[#This Row],[43922]]</f>
        <v>0</v>
      </c>
      <c r="AD166">
        <f>+Casos_PN_CORR[[#This Row],[43924]]-Casos_PN_CORR[[#This Row],[43923]]</f>
        <v>0</v>
      </c>
      <c r="AE166">
        <f>+Casos_PN_CORR[[#This Row],[43925]]-Casos_PN_CORR[[#This Row],[43924]]</f>
        <v>0</v>
      </c>
      <c r="AF166">
        <f>+Casos_PN_CORR[[#This Row],[43926]]-Casos_PN_CORR[[#This Row],[43925]]</f>
        <v>0</v>
      </c>
      <c r="AG166">
        <f>+Casos_PN_CORR[[#This Row],[43927]]-Casos_PN_CORR[[#This Row],[43926]]</f>
        <v>0</v>
      </c>
      <c r="AH166">
        <f>+Casos_PN_CORR[[#This Row],[43928]]-Casos_PN_CORR[[#This Row],[43927]]</f>
        <v>0</v>
      </c>
      <c r="AI166">
        <f>+Casos_PN_CORR[[#This Row],[43929]]-Casos_PN_CORR[[#This Row],[43928]]</f>
        <v>0</v>
      </c>
      <c r="AJ166">
        <f>+Casos_PN_CORR[[#This Row],[43930]]-Casos_PN_CORR[[#This Row],[43929]]</f>
        <v>0</v>
      </c>
      <c r="AK166">
        <f>+Casos_PN_CORR[[#This Row],[43931]]-Casos_PN_CORR[[#This Row],[43930]]</f>
        <v>0</v>
      </c>
      <c r="AL166">
        <f>+Casos_PN_CORR[[#This Row],[43932]]-Casos_PN_CORR[[#This Row],[43931]]</f>
        <v>0</v>
      </c>
      <c r="AM166">
        <f>+Casos_PN_CORR[[#This Row],[43933]]-Casos_PN_CORR[[#This Row],[43932]]</f>
        <v>0</v>
      </c>
      <c r="AN166">
        <f>+Casos_PN_CORR[[#This Row],[43934]]-Casos_PN_CORR[[#This Row],[43933]]</f>
        <v>0</v>
      </c>
      <c r="AO166">
        <f>+Casos_PN_CORR[[#This Row],[43935]]-Casos_PN_CORR[[#This Row],[43934]]</f>
        <v>0</v>
      </c>
      <c r="AP166">
        <f>+Casos_PN_CORR[[#This Row],[43936]]-Casos_PN_CORR[[#This Row],[43935]]</f>
        <v>0</v>
      </c>
      <c r="AQ166">
        <f>+Casos_PN_CORR[[#This Row],[43937]]-Casos_PN_CORR[[#This Row],[43936]]</f>
        <v>0</v>
      </c>
      <c r="AR166">
        <f>+Casos_PN_CORR[[#This Row],[43938]]-Casos_PN_CORR[[#This Row],[43937]]</f>
        <v>0</v>
      </c>
      <c r="AS166">
        <f>+Casos_PN_CORR[[#This Row],[43939]]-Casos_PN_CORR[[#This Row],[43938]]</f>
        <v>0</v>
      </c>
      <c r="AT166">
        <f>+Casos_PN_CORR[[#This Row],[43940]]-Casos_PN_CORR[[#This Row],[43939]]</f>
        <v>0</v>
      </c>
      <c r="AU166">
        <f>+Casos_PN_CORR[[#This Row],[43941]]-Casos_PN_CORR[[#This Row],[43940]]</f>
        <v>0</v>
      </c>
      <c r="AV166">
        <f>+Casos_PN_CORR[[#This Row],[43942]]-Casos_PN_CORR[[#This Row],[43941]]</f>
        <v>0</v>
      </c>
      <c r="AW166">
        <f>+Casos_PN_CORR[[#This Row],[43943]]-Casos_PN_CORR[[#This Row],[43942]]</f>
        <v>0</v>
      </c>
      <c r="AX166">
        <f>+Casos_PN_CORR[[#This Row],[43944]]-Casos_PN_CORR[[#This Row],[43943]]</f>
        <v>0</v>
      </c>
      <c r="AY166">
        <f>+Casos_PN_CORR[[#This Row],[43945]]-Casos_PN_CORR[[#This Row],[43944]]</f>
        <v>0</v>
      </c>
      <c r="AZ166">
        <f>+Casos_PN_CORR[[#This Row],[43946]]-Casos_PN_CORR[[#This Row],[43945]]</f>
        <v>0</v>
      </c>
      <c r="BA166">
        <f>+Casos_PN_CORR[[#This Row],[43947]]-Casos_PN_CORR[[#This Row],[43946]]</f>
        <v>0</v>
      </c>
      <c r="BB166">
        <f>+Casos_PN_CORR[[#This Row],[43948]]-Casos_PN_CORR[[#This Row],[43947]]</f>
        <v>0</v>
      </c>
      <c r="BC166">
        <f>+Casos_PN_CORR[[#This Row],[43949]]-Casos_PN_CORR[[#This Row],[43948]]</f>
        <v>0</v>
      </c>
      <c r="BD166">
        <f>+Casos_PN_CORR[[#This Row],[43950]]-Casos_PN_CORR[[#This Row],[43949]]</f>
        <v>0</v>
      </c>
      <c r="BE166">
        <f>+Casos_PN_CORR[[#This Row],[43951]]-Casos_PN_CORR[[#This Row],[43950]]</f>
        <v>0</v>
      </c>
      <c r="BF166">
        <f>+Casos_PN_CORR[[#This Row],[43952]]-Casos_PN_CORR[[#This Row],[43951]]</f>
        <v>0</v>
      </c>
      <c r="BG166">
        <f>+Casos_PN_CORR[[#This Row],[43953]]-Casos_PN_CORR[[#This Row],[43952]]</f>
        <v>0</v>
      </c>
      <c r="BH166">
        <f>+Casos_PN_CORR[[#This Row],[43954]]-Casos_PN_CORR[[#This Row],[43953]]</f>
        <v>0</v>
      </c>
      <c r="BI166">
        <f>+Casos_PN_CORR[[#This Row],[43955]]-Casos_PN_CORR[[#This Row],[43954]]</f>
        <v>0</v>
      </c>
      <c r="BJ166">
        <f>+Casos_PN_CORR[[#This Row],[43956]]-Casos_PN_CORR[[#This Row],[43955]]</f>
        <v>0</v>
      </c>
      <c r="BK166">
        <f>+Casos_PN_CORR[[#This Row],[43957]]-Casos_PN_CORR[[#This Row],[43956]]</f>
        <v>0</v>
      </c>
      <c r="BL166">
        <f>+Casos_PN_CORR[[#This Row],[43958]]-Casos_PN_CORR[[#This Row],[43957]]</f>
        <v>0</v>
      </c>
      <c r="BM166">
        <f>+Casos_PN_CORR[[#This Row],[43959]]-Casos_PN_CORR[[#This Row],[43958]]</f>
        <v>0</v>
      </c>
      <c r="BN166">
        <f>+Casos_PN_CORR[[#This Row],[43960]]-Casos_PN_CORR[[#This Row],[43959]]</f>
        <v>0</v>
      </c>
      <c r="BO166">
        <f>+Casos_PN_CORR[[#This Row],[43961]]-Casos_PN_CORR[[#This Row],[43960]]</f>
        <v>0</v>
      </c>
      <c r="BP166">
        <f>+Casos_PN_CORR[[#This Row],[43962]]-Casos_PN_CORR[[#This Row],[43961]]</f>
        <v>0</v>
      </c>
      <c r="BQ166">
        <f>+Casos_PN_CORR[[#This Row],[43963]]-Casos_PN_CORR[[#This Row],[43962]]</f>
        <v>0</v>
      </c>
      <c r="BR166">
        <f>+Casos_PN_CORR[[#This Row],[43964]]-Casos_PN_CORR[[#This Row],[43963]]</f>
        <v>0</v>
      </c>
      <c r="BS166">
        <f>+Casos_PN_CORR[[#This Row],[43965]]-Casos_PN_CORR[[#This Row],[43964]]</f>
        <v>0</v>
      </c>
      <c r="BT166">
        <f>+Casos_PN_CORR[[#This Row],[43966]]-Casos_PN_CORR[[#This Row],[43965]]</f>
        <v>0</v>
      </c>
      <c r="BU166">
        <f>+Casos_PN_CORR[[#This Row],[43967]]-Casos_PN_CORR[[#This Row],[43966]]</f>
        <v>0</v>
      </c>
      <c r="BV166">
        <f>+Casos_PN_CORR[[#This Row],[43968]]-Casos_PN_CORR[[#This Row],[43967]]</f>
        <v>0</v>
      </c>
      <c r="BW166">
        <f>+Casos_PN_CORR[[#This Row],[43969]]-Casos_PN_CORR[[#This Row],[43968]]</f>
        <v>0</v>
      </c>
      <c r="BX166">
        <f>+Casos_PN_CORR[[#This Row],[43970]]-Casos_PN_CORR[[#This Row],[43969]]</f>
        <v>0</v>
      </c>
      <c r="BY166">
        <f>+Casos_PN_CORR[[#This Row],[43971]]-Casos_PN_CORR[[#This Row],[43970]]</f>
        <v>0</v>
      </c>
      <c r="BZ166">
        <f>+Casos_PN_CORR[[#This Row],[43972]]-Casos_PN_CORR[[#This Row],[43971]]</f>
        <v>0</v>
      </c>
      <c r="CA166">
        <f>+Casos_PN_CORR[[#This Row],[43973]]-Casos_PN_CORR[[#This Row],[43972]]</f>
        <v>0</v>
      </c>
      <c r="CB166">
        <f>+Casos_PN_CORR[[#This Row],[43974]]-Casos_PN_CORR[[#This Row],[43973]]</f>
        <v>0</v>
      </c>
      <c r="CC166">
        <f>+Casos_PN_CORR[[#This Row],[43975]]-Casos_PN_CORR[[#This Row],[43974]]</f>
        <v>0</v>
      </c>
      <c r="CD166">
        <f>+Casos_PN_CORR[[#This Row],[43976]]-Casos_PN_CORR[[#This Row],[43975]]</f>
        <v>0</v>
      </c>
      <c r="CE166">
        <f>+Casos_PN_CORR[[#This Row],[43977]]-Casos_PN_CORR[[#This Row],[43976]]</f>
        <v>0</v>
      </c>
      <c r="CF166">
        <f>+Casos_PN_CORR[[#This Row],[43978]]-Casos_PN_CORR[[#This Row],[43977]]</f>
        <v>0</v>
      </c>
      <c r="CG166">
        <f>+Casos_PN_CORR[[#This Row],[43979]]-Casos_PN_CORR[[#This Row],[43978]]</f>
        <v>0</v>
      </c>
      <c r="CH166">
        <f>+Casos_PN_CORR[[#This Row],[43980]]-Casos_PN_CORR[[#This Row],[43979]]</f>
        <v>0</v>
      </c>
      <c r="CI166">
        <f>+Casos_PN_CORR[[#This Row],[43981]]-Casos_PN_CORR[[#This Row],[43980]]</f>
        <v>0</v>
      </c>
      <c r="CJ166">
        <f>+Casos_PN_CORR[[#This Row],[43982]]-Casos_PN_CORR[[#This Row],[43981]]</f>
        <v>0</v>
      </c>
      <c r="CK166">
        <f>+Casos_PN_CORR[[#This Row],[43983]]-Casos_PN_CORR[[#This Row],[43982]]</f>
        <v>0</v>
      </c>
      <c r="CL166">
        <f>+Casos_PN_CORR[[#This Row],[43984]]-Casos_PN_CORR[[#This Row],[43983]]</f>
        <v>0</v>
      </c>
      <c r="CM166">
        <f>+Casos_PN_CORR[[#This Row],[43985]]-Casos_PN_CORR[[#This Row],[43984]]</f>
        <v>0</v>
      </c>
      <c r="CN166">
        <f>+Casos_PN_CORR[[#This Row],[43986]]-Casos_PN_CORR[[#This Row],[43985]]</f>
        <v>0</v>
      </c>
      <c r="CO166">
        <f>+Casos_PN_CORR[[#This Row],[43987]]-Casos_PN_CORR[[#This Row],[43986]]</f>
        <v>4</v>
      </c>
      <c r="CP166">
        <f>+Casos_PN_CORR[[#This Row],[43988]]-Casos_PN_CORR[[#This Row],[43987]]</f>
        <v>0</v>
      </c>
      <c r="CQ166">
        <f>+Casos_PN_CORR[[#This Row],[43989]]-Casos_PN_CORR[[#This Row],[43988]]</f>
        <v>0</v>
      </c>
      <c r="CR166">
        <f>+Casos_PN_CORR[[#This Row],[43990]]-Casos_PN_CORR[[#This Row],[43989]]</f>
        <v>0</v>
      </c>
      <c r="CS166">
        <f>+Casos_PN_CORR[[#This Row],[43991]]-Casos_PN_CORR[[#This Row],[43990]]</f>
        <v>0</v>
      </c>
      <c r="CT166">
        <f>+Casos_PN_CORR[[#This Row],[43992]]-Casos_PN_CORR[[#This Row],[43991]]</f>
        <v>0</v>
      </c>
      <c r="CU166">
        <f>+Casos_PN_CORR[[#This Row],[43993]]-Casos_PN_CORR[[#This Row],[43992]]</f>
        <v>0</v>
      </c>
    </row>
    <row r="167" spans="1:99" x14ac:dyDescent="0.3">
      <c r="A167">
        <v>91010</v>
      </c>
      <c r="B167" s="2" t="s">
        <v>114</v>
      </c>
      <c r="C167" s="2" t="s">
        <v>115</v>
      </c>
      <c r="D167" s="2" t="s">
        <v>261</v>
      </c>
      <c r="E167" s="4">
        <f t="shared" si="2"/>
        <v>4</v>
      </c>
      <c r="F167">
        <f>+Casos_PN_CORR[[#This Row],[43900]]</f>
        <v>0</v>
      </c>
      <c r="G167">
        <f>+Casos_PN_CORR[[#This Row],[43901]]-Casos_PN_CORR[[#This Row],[43900]]</f>
        <v>0</v>
      </c>
      <c r="H167">
        <f>+Casos_PN_CORR[[#This Row],[43902]]-Casos_PN_CORR[[#This Row],[43901]]</f>
        <v>0</v>
      </c>
      <c r="I167">
        <f>+Casos_PN_CORR[[#This Row],[43903]]-Casos_PN_CORR[[#This Row],[43902]]</f>
        <v>0</v>
      </c>
      <c r="J167">
        <f>+Casos_PN_CORR[[#This Row],[43904]]-Casos_PN_CORR[[#This Row],[43903]]</f>
        <v>0</v>
      </c>
      <c r="K167">
        <f>+Casos_PN_CORR[[#This Row],[43905]]-Casos_PN_CORR[[#This Row],[43904]]</f>
        <v>0</v>
      </c>
      <c r="L167">
        <f>+Casos_PN_CORR[[#This Row],[43906]]-Casos_PN_CORR[[#This Row],[43905]]</f>
        <v>0</v>
      </c>
      <c r="M167">
        <f>+Casos_PN_CORR[[#This Row],[43907]]-Casos_PN_CORR[[#This Row],[43906]]</f>
        <v>0</v>
      </c>
      <c r="N167">
        <f>+Casos_PN_CORR[[#This Row],[43908]]-Casos_PN_CORR[[#This Row],[43907]]</f>
        <v>0</v>
      </c>
      <c r="O167">
        <f>+Casos_PN_CORR[[#This Row],[43909]]-Casos_PN_CORR[[#This Row],[43908]]</f>
        <v>0</v>
      </c>
      <c r="P167">
        <f>+Casos_PN_CORR[[#This Row],[43910]]-Casos_PN_CORR[[#This Row],[43909]]</f>
        <v>0</v>
      </c>
      <c r="Q167">
        <f>+Casos_PN_CORR[[#This Row],[43911]]-Casos_PN_CORR[[#This Row],[43910]]</f>
        <v>0</v>
      </c>
      <c r="R167">
        <f>+Casos_PN_CORR[[#This Row],[43912]]-Casos_PN_CORR[[#This Row],[43911]]</f>
        <v>0</v>
      </c>
      <c r="S167">
        <f>+Casos_PN_CORR[[#This Row],[43913]]-Casos_PN_CORR[[#This Row],[43912]]</f>
        <v>0</v>
      </c>
      <c r="T167">
        <f>+Casos_PN_CORR[[#This Row],[43914]]-Casos_PN_CORR[[#This Row],[43913]]</f>
        <v>0</v>
      </c>
      <c r="U167">
        <f>+Casos_PN_CORR[[#This Row],[43915]]-Casos_PN_CORR[[#This Row],[43914]]</f>
        <v>0</v>
      </c>
      <c r="V167">
        <f>+Casos_PN_CORR[[#This Row],[43916]]-Casos_PN_CORR[[#This Row],[43915]]</f>
        <v>0</v>
      </c>
      <c r="W167">
        <f>+Casos_PN_CORR[[#This Row],[43917]]-Casos_PN_CORR[[#This Row],[43916]]</f>
        <v>0</v>
      </c>
      <c r="X167">
        <f>+Casos_PN_CORR[[#This Row],[43918]]-Casos_PN_CORR[[#This Row],[43917]]</f>
        <v>0</v>
      </c>
      <c r="Y167">
        <f>+Casos_PN_CORR[[#This Row],[43919]]-Casos_PN_CORR[[#This Row],[43918]]</f>
        <v>0</v>
      </c>
      <c r="Z167">
        <f>+Casos_PN_CORR[[#This Row],[43920]]-Casos_PN_CORR[[#This Row],[43919]]</f>
        <v>0</v>
      </c>
      <c r="AA167">
        <f>+Casos_PN_CORR[[#This Row],[43921]]-Casos_PN_CORR[[#This Row],[43920]]</f>
        <v>0</v>
      </c>
      <c r="AB167">
        <f>+Casos_PN_CORR[[#This Row],[43922]]-Casos_PN_CORR[[#This Row],[43921]]</f>
        <v>0</v>
      </c>
      <c r="AC167">
        <f>+Casos_PN_CORR[[#This Row],[43923]]-Casos_PN_CORR[[#This Row],[43922]]</f>
        <v>0</v>
      </c>
      <c r="AD167">
        <f>+Casos_PN_CORR[[#This Row],[43924]]-Casos_PN_CORR[[#This Row],[43923]]</f>
        <v>0</v>
      </c>
      <c r="AE167">
        <f>+Casos_PN_CORR[[#This Row],[43925]]-Casos_PN_CORR[[#This Row],[43924]]</f>
        <v>0</v>
      </c>
      <c r="AF167">
        <f>+Casos_PN_CORR[[#This Row],[43926]]-Casos_PN_CORR[[#This Row],[43925]]</f>
        <v>0</v>
      </c>
      <c r="AG167">
        <f>+Casos_PN_CORR[[#This Row],[43927]]-Casos_PN_CORR[[#This Row],[43926]]</f>
        <v>0</v>
      </c>
      <c r="AH167">
        <f>+Casos_PN_CORR[[#This Row],[43928]]-Casos_PN_CORR[[#This Row],[43927]]</f>
        <v>0</v>
      </c>
      <c r="AI167">
        <f>+Casos_PN_CORR[[#This Row],[43929]]-Casos_PN_CORR[[#This Row],[43928]]</f>
        <v>0</v>
      </c>
      <c r="AJ167">
        <f>+Casos_PN_CORR[[#This Row],[43930]]-Casos_PN_CORR[[#This Row],[43929]]</f>
        <v>0</v>
      </c>
      <c r="AK167">
        <f>+Casos_PN_CORR[[#This Row],[43931]]-Casos_PN_CORR[[#This Row],[43930]]</f>
        <v>0</v>
      </c>
      <c r="AL167">
        <f>+Casos_PN_CORR[[#This Row],[43932]]-Casos_PN_CORR[[#This Row],[43931]]</f>
        <v>0</v>
      </c>
      <c r="AM167">
        <f>+Casos_PN_CORR[[#This Row],[43933]]-Casos_PN_CORR[[#This Row],[43932]]</f>
        <v>0</v>
      </c>
      <c r="AN167">
        <f>+Casos_PN_CORR[[#This Row],[43934]]-Casos_PN_CORR[[#This Row],[43933]]</f>
        <v>0</v>
      </c>
      <c r="AO167">
        <f>+Casos_PN_CORR[[#This Row],[43935]]-Casos_PN_CORR[[#This Row],[43934]]</f>
        <v>0</v>
      </c>
      <c r="AP167">
        <f>+Casos_PN_CORR[[#This Row],[43936]]-Casos_PN_CORR[[#This Row],[43935]]</f>
        <v>0</v>
      </c>
      <c r="AQ167">
        <f>+Casos_PN_CORR[[#This Row],[43937]]-Casos_PN_CORR[[#This Row],[43936]]</f>
        <v>0</v>
      </c>
      <c r="AR167">
        <f>+Casos_PN_CORR[[#This Row],[43938]]-Casos_PN_CORR[[#This Row],[43937]]</f>
        <v>0</v>
      </c>
      <c r="AS167">
        <f>+Casos_PN_CORR[[#This Row],[43939]]-Casos_PN_CORR[[#This Row],[43938]]</f>
        <v>0</v>
      </c>
      <c r="AT167">
        <f>+Casos_PN_CORR[[#This Row],[43940]]-Casos_PN_CORR[[#This Row],[43939]]</f>
        <v>0</v>
      </c>
      <c r="AU167">
        <f>+Casos_PN_CORR[[#This Row],[43941]]-Casos_PN_CORR[[#This Row],[43940]]</f>
        <v>0</v>
      </c>
      <c r="AV167">
        <f>+Casos_PN_CORR[[#This Row],[43942]]-Casos_PN_CORR[[#This Row],[43941]]</f>
        <v>0</v>
      </c>
      <c r="AW167">
        <f>+Casos_PN_CORR[[#This Row],[43943]]-Casos_PN_CORR[[#This Row],[43942]]</f>
        <v>0</v>
      </c>
      <c r="AX167">
        <f>+Casos_PN_CORR[[#This Row],[43944]]-Casos_PN_CORR[[#This Row],[43943]]</f>
        <v>0</v>
      </c>
      <c r="AY167">
        <f>+Casos_PN_CORR[[#This Row],[43945]]-Casos_PN_CORR[[#This Row],[43944]]</f>
        <v>0</v>
      </c>
      <c r="AZ167">
        <f>+Casos_PN_CORR[[#This Row],[43946]]-Casos_PN_CORR[[#This Row],[43945]]</f>
        <v>0</v>
      </c>
      <c r="BA167">
        <f>+Casos_PN_CORR[[#This Row],[43947]]-Casos_PN_CORR[[#This Row],[43946]]</f>
        <v>0</v>
      </c>
      <c r="BB167">
        <f>+Casos_PN_CORR[[#This Row],[43948]]-Casos_PN_CORR[[#This Row],[43947]]</f>
        <v>0</v>
      </c>
      <c r="BC167">
        <f>+Casos_PN_CORR[[#This Row],[43949]]-Casos_PN_CORR[[#This Row],[43948]]</f>
        <v>0</v>
      </c>
      <c r="BD167">
        <f>+Casos_PN_CORR[[#This Row],[43950]]-Casos_PN_CORR[[#This Row],[43949]]</f>
        <v>0</v>
      </c>
      <c r="BE167">
        <f>+Casos_PN_CORR[[#This Row],[43951]]-Casos_PN_CORR[[#This Row],[43950]]</f>
        <v>0</v>
      </c>
      <c r="BF167">
        <f>+Casos_PN_CORR[[#This Row],[43952]]-Casos_PN_CORR[[#This Row],[43951]]</f>
        <v>0</v>
      </c>
      <c r="BG167">
        <f>+Casos_PN_CORR[[#This Row],[43953]]-Casos_PN_CORR[[#This Row],[43952]]</f>
        <v>0</v>
      </c>
      <c r="BH167">
        <f>+Casos_PN_CORR[[#This Row],[43954]]-Casos_PN_CORR[[#This Row],[43953]]</f>
        <v>0</v>
      </c>
      <c r="BI167">
        <f>+Casos_PN_CORR[[#This Row],[43955]]-Casos_PN_CORR[[#This Row],[43954]]</f>
        <v>0</v>
      </c>
      <c r="BJ167">
        <f>+Casos_PN_CORR[[#This Row],[43956]]-Casos_PN_CORR[[#This Row],[43955]]</f>
        <v>0</v>
      </c>
      <c r="BK167">
        <f>+Casos_PN_CORR[[#This Row],[43957]]-Casos_PN_CORR[[#This Row],[43956]]</f>
        <v>0</v>
      </c>
      <c r="BL167">
        <f>+Casos_PN_CORR[[#This Row],[43958]]-Casos_PN_CORR[[#This Row],[43957]]</f>
        <v>0</v>
      </c>
      <c r="BM167">
        <f>+Casos_PN_CORR[[#This Row],[43959]]-Casos_PN_CORR[[#This Row],[43958]]</f>
        <v>0</v>
      </c>
      <c r="BN167">
        <f>+Casos_PN_CORR[[#This Row],[43960]]-Casos_PN_CORR[[#This Row],[43959]]</f>
        <v>0</v>
      </c>
      <c r="BO167">
        <f>+Casos_PN_CORR[[#This Row],[43961]]-Casos_PN_CORR[[#This Row],[43960]]</f>
        <v>0</v>
      </c>
      <c r="BP167">
        <f>+Casos_PN_CORR[[#This Row],[43962]]-Casos_PN_CORR[[#This Row],[43961]]</f>
        <v>0</v>
      </c>
      <c r="BQ167">
        <f>+Casos_PN_CORR[[#This Row],[43963]]-Casos_PN_CORR[[#This Row],[43962]]</f>
        <v>0</v>
      </c>
      <c r="BR167">
        <f>+Casos_PN_CORR[[#This Row],[43964]]-Casos_PN_CORR[[#This Row],[43963]]</f>
        <v>0</v>
      </c>
      <c r="BS167">
        <f>+Casos_PN_CORR[[#This Row],[43965]]-Casos_PN_CORR[[#This Row],[43964]]</f>
        <v>0</v>
      </c>
      <c r="BT167">
        <f>+Casos_PN_CORR[[#This Row],[43966]]-Casos_PN_CORR[[#This Row],[43965]]</f>
        <v>0</v>
      </c>
      <c r="BU167">
        <f>+Casos_PN_CORR[[#This Row],[43967]]-Casos_PN_CORR[[#This Row],[43966]]</f>
        <v>0</v>
      </c>
      <c r="BV167">
        <f>+Casos_PN_CORR[[#This Row],[43968]]-Casos_PN_CORR[[#This Row],[43967]]</f>
        <v>0</v>
      </c>
      <c r="BW167">
        <f>+Casos_PN_CORR[[#This Row],[43969]]-Casos_PN_CORR[[#This Row],[43968]]</f>
        <v>0</v>
      </c>
      <c r="BX167">
        <f>+Casos_PN_CORR[[#This Row],[43970]]-Casos_PN_CORR[[#This Row],[43969]]</f>
        <v>0</v>
      </c>
      <c r="BY167">
        <f>+Casos_PN_CORR[[#This Row],[43971]]-Casos_PN_CORR[[#This Row],[43970]]</f>
        <v>0</v>
      </c>
      <c r="BZ167">
        <f>+Casos_PN_CORR[[#This Row],[43972]]-Casos_PN_CORR[[#This Row],[43971]]</f>
        <v>0</v>
      </c>
      <c r="CA167">
        <f>+Casos_PN_CORR[[#This Row],[43973]]-Casos_PN_CORR[[#This Row],[43972]]</f>
        <v>0</v>
      </c>
      <c r="CB167">
        <f>+Casos_PN_CORR[[#This Row],[43974]]-Casos_PN_CORR[[#This Row],[43973]]</f>
        <v>0</v>
      </c>
      <c r="CC167">
        <f>+Casos_PN_CORR[[#This Row],[43975]]-Casos_PN_CORR[[#This Row],[43974]]</f>
        <v>0</v>
      </c>
      <c r="CD167">
        <f>+Casos_PN_CORR[[#This Row],[43976]]-Casos_PN_CORR[[#This Row],[43975]]</f>
        <v>0</v>
      </c>
      <c r="CE167">
        <f>+Casos_PN_CORR[[#This Row],[43977]]-Casos_PN_CORR[[#This Row],[43976]]</f>
        <v>0</v>
      </c>
      <c r="CF167">
        <f>+Casos_PN_CORR[[#This Row],[43978]]-Casos_PN_CORR[[#This Row],[43977]]</f>
        <v>0</v>
      </c>
      <c r="CG167">
        <f>+Casos_PN_CORR[[#This Row],[43979]]-Casos_PN_CORR[[#This Row],[43978]]</f>
        <v>0</v>
      </c>
      <c r="CH167">
        <f>+Casos_PN_CORR[[#This Row],[43980]]-Casos_PN_CORR[[#This Row],[43979]]</f>
        <v>0</v>
      </c>
      <c r="CI167">
        <f>+Casos_PN_CORR[[#This Row],[43981]]-Casos_PN_CORR[[#This Row],[43980]]</f>
        <v>0</v>
      </c>
      <c r="CJ167">
        <f>+Casos_PN_CORR[[#This Row],[43982]]-Casos_PN_CORR[[#This Row],[43981]]</f>
        <v>0</v>
      </c>
      <c r="CK167">
        <f>+Casos_PN_CORR[[#This Row],[43983]]-Casos_PN_CORR[[#This Row],[43982]]</f>
        <v>0</v>
      </c>
      <c r="CL167">
        <f>+Casos_PN_CORR[[#This Row],[43984]]-Casos_PN_CORR[[#This Row],[43983]]</f>
        <v>0</v>
      </c>
      <c r="CM167">
        <f>+Casos_PN_CORR[[#This Row],[43985]]-Casos_PN_CORR[[#This Row],[43984]]</f>
        <v>0</v>
      </c>
      <c r="CN167">
        <f>+Casos_PN_CORR[[#This Row],[43986]]-Casos_PN_CORR[[#This Row],[43985]]</f>
        <v>0</v>
      </c>
      <c r="CO167">
        <f>+Casos_PN_CORR[[#This Row],[43987]]-Casos_PN_CORR[[#This Row],[43986]]</f>
        <v>4</v>
      </c>
      <c r="CP167">
        <f>+Casos_PN_CORR[[#This Row],[43988]]-Casos_PN_CORR[[#This Row],[43987]]</f>
        <v>0</v>
      </c>
      <c r="CQ167">
        <f>+Casos_PN_CORR[[#This Row],[43989]]-Casos_PN_CORR[[#This Row],[43988]]</f>
        <v>0</v>
      </c>
      <c r="CR167">
        <f>+Casos_PN_CORR[[#This Row],[43990]]-Casos_PN_CORR[[#This Row],[43989]]</f>
        <v>0</v>
      </c>
      <c r="CS167">
        <f>+Casos_PN_CORR[[#This Row],[43991]]-Casos_PN_CORR[[#This Row],[43990]]</f>
        <v>0</v>
      </c>
      <c r="CT167">
        <f>+Casos_PN_CORR[[#This Row],[43992]]-Casos_PN_CORR[[#This Row],[43991]]</f>
        <v>0</v>
      </c>
      <c r="CU167">
        <f>+Casos_PN_CORR[[#This Row],[43993]]-Casos_PN_CORR[[#This Row],[43992]]</f>
        <v>0</v>
      </c>
    </row>
    <row r="168" spans="1:99" x14ac:dyDescent="0.3">
      <c r="A168">
        <v>90903</v>
      </c>
      <c r="B168" s="2" t="s">
        <v>114</v>
      </c>
      <c r="C168" s="2" t="s">
        <v>181</v>
      </c>
      <c r="D168" s="2" t="s">
        <v>523</v>
      </c>
      <c r="E168" s="4">
        <f t="shared" si="2"/>
        <v>4</v>
      </c>
      <c r="F168">
        <f>+Casos_PN_CORR[[#This Row],[43900]]</f>
        <v>0</v>
      </c>
      <c r="G168">
        <f>+Casos_PN_CORR[[#This Row],[43901]]-Casos_PN_CORR[[#This Row],[43900]]</f>
        <v>0</v>
      </c>
      <c r="H168">
        <f>+Casos_PN_CORR[[#This Row],[43902]]-Casos_PN_CORR[[#This Row],[43901]]</f>
        <v>0</v>
      </c>
      <c r="I168">
        <f>+Casos_PN_CORR[[#This Row],[43903]]-Casos_PN_CORR[[#This Row],[43902]]</f>
        <v>0</v>
      </c>
      <c r="J168">
        <f>+Casos_PN_CORR[[#This Row],[43904]]-Casos_PN_CORR[[#This Row],[43903]]</f>
        <v>0</v>
      </c>
      <c r="K168">
        <f>+Casos_PN_CORR[[#This Row],[43905]]-Casos_PN_CORR[[#This Row],[43904]]</f>
        <v>0</v>
      </c>
      <c r="L168">
        <f>+Casos_PN_CORR[[#This Row],[43906]]-Casos_PN_CORR[[#This Row],[43905]]</f>
        <v>0</v>
      </c>
      <c r="M168">
        <f>+Casos_PN_CORR[[#This Row],[43907]]-Casos_PN_CORR[[#This Row],[43906]]</f>
        <v>0</v>
      </c>
      <c r="N168">
        <f>+Casos_PN_CORR[[#This Row],[43908]]-Casos_PN_CORR[[#This Row],[43907]]</f>
        <v>0</v>
      </c>
      <c r="O168">
        <f>+Casos_PN_CORR[[#This Row],[43909]]-Casos_PN_CORR[[#This Row],[43908]]</f>
        <v>0</v>
      </c>
      <c r="P168">
        <f>+Casos_PN_CORR[[#This Row],[43910]]-Casos_PN_CORR[[#This Row],[43909]]</f>
        <v>0</v>
      </c>
      <c r="Q168">
        <f>+Casos_PN_CORR[[#This Row],[43911]]-Casos_PN_CORR[[#This Row],[43910]]</f>
        <v>0</v>
      </c>
      <c r="R168">
        <f>+Casos_PN_CORR[[#This Row],[43912]]-Casos_PN_CORR[[#This Row],[43911]]</f>
        <v>0</v>
      </c>
      <c r="S168">
        <f>+Casos_PN_CORR[[#This Row],[43913]]-Casos_PN_CORR[[#This Row],[43912]]</f>
        <v>0</v>
      </c>
      <c r="T168">
        <f>+Casos_PN_CORR[[#This Row],[43914]]-Casos_PN_CORR[[#This Row],[43913]]</f>
        <v>0</v>
      </c>
      <c r="U168">
        <f>+Casos_PN_CORR[[#This Row],[43915]]-Casos_PN_CORR[[#This Row],[43914]]</f>
        <v>0</v>
      </c>
      <c r="V168">
        <f>+Casos_PN_CORR[[#This Row],[43916]]-Casos_PN_CORR[[#This Row],[43915]]</f>
        <v>0</v>
      </c>
      <c r="W168">
        <f>+Casos_PN_CORR[[#This Row],[43917]]-Casos_PN_CORR[[#This Row],[43916]]</f>
        <v>0</v>
      </c>
      <c r="X168">
        <f>+Casos_PN_CORR[[#This Row],[43918]]-Casos_PN_CORR[[#This Row],[43917]]</f>
        <v>0</v>
      </c>
      <c r="Y168">
        <f>+Casos_PN_CORR[[#This Row],[43919]]-Casos_PN_CORR[[#This Row],[43918]]</f>
        <v>0</v>
      </c>
      <c r="Z168">
        <f>+Casos_PN_CORR[[#This Row],[43920]]-Casos_PN_CORR[[#This Row],[43919]]</f>
        <v>0</v>
      </c>
      <c r="AA168">
        <f>+Casos_PN_CORR[[#This Row],[43921]]-Casos_PN_CORR[[#This Row],[43920]]</f>
        <v>0</v>
      </c>
      <c r="AB168">
        <f>+Casos_PN_CORR[[#This Row],[43922]]-Casos_PN_CORR[[#This Row],[43921]]</f>
        <v>0</v>
      </c>
      <c r="AC168">
        <f>+Casos_PN_CORR[[#This Row],[43923]]-Casos_PN_CORR[[#This Row],[43922]]</f>
        <v>0</v>
      </c>
      <c r="AD168">
        <f>+Casos_PN_CORR[[#This Row],[43924]]-Casos_PN_CORR[[#This Row],[43923]]</f>
        <v>0</v>
      </c>
      <c r="AE168">
        <f>+Casos_PN_CORR[[#This Row],[43925]]-Casos_PN_CORR[[#This Row],[43924]]</f>
        <v>0</v>
      </c>
      <c r="AF168">
        <f>+Casos_PN_CORR[[#This Row],[43926]]-Casos_PN_CORR[[#This Row],[43925]]</f>
        <v>0</v>
      </c>
      <c r="AG168">
        <f>+Casos_PN_CORR[[#This Row],[43927]]-Casos_PN_CORR[[#This Row],[43926]]</f>
        <v>0</v>
      </c>
      <c r="AH168">
        <f>+Casos_PN_CORR[[#This Row],[43928]]-Casos_PN_CORR[[#This Row],[43927]]</f>
        <v>0</v>
      </c>
      <c r="AI168">
        <f>+Casos_PN_CORR[[#This Row],[43929]]-Casos_PN_CORR[[#This Row],[43928]]</f>
        <v>0</v>
      </c>
      <c r="AJ168">
        <f>+Casos_PN_CORR[[#This Row],[43930]]-Casos_PN_CORR[[#This Row],[43929]]</f>
        <v>0</v>
      </c>
      <c r="AK168">
        <f>+Casos_PN_CORR[[#This Row],[43931]]-Casos_PN_CORR[[#This Row],[43930]]</f>
        <v>0</v>
      </c>
      <c r="AL168">
        <f>+Casos_PN_CORR[[#This Row],[43932]]-Casos_PN_CORR[[#This Row],[43931]]</f>
        <v>0</v>
      </c>
      <c r="AM168">
        <f>+Casos_PN_CORR[[#This Row],[43933]]-Casos_PN_CORR[[#This Row],[43932]]</f>
        <v>0</v>
      </c>
      <c r="AN168">
        <f>+Casos_PN_CORR[[#This Row],[43934]]-Casos_PN_CORR[[#This Row],[43933]]</f>
        <v>0</v>
      </c>
      <c r="AO168">
        <f>+Casos_PN_CORR[[#This Row],[43935]]-Casos_PN_CORR[[#This Row],[43934]]</f>
        <v>0</v>
      </c>
      <c r="AP168">
        <f>+Casos_PN_CORR[[#This Row],[43936]]-Casos_PN_CORR[[#This Row],[43935]]</f>
        <v>0</v>
      </c>
      <c r="AQ168">
        <f>+Casos_PN_CORR[[#This Row],[43937]]-Casos_PN_CORR[[#This Row],[43936]]</f>
        <v>0</v>
      </c>
      <c r="AR168">
        <f>+Casos_PN_CORR[[#This Row],[43938]]-Casos_PN_CORR[[#This Row],[43937]]</f>
        <v>0</v>
      </c>
      <c r="AS168">
        <f>+Casos_PN_CORR[[#This Row],[43939]]-Casos_PN_CORR[[#This Row],[43938]]</f>
        <v>0</v>
      </c>
      <c r="AT168">
        <f>+Casos_PN_CORR[[#This Row],[43940]]-Casos_PN_CORR[[#This Row],[43939]]</f>
        <v>0</v>
      </c>
      <c r="AU168">
        <f>+Casos_PN_CORR[[#This Row],[43941]]-Casos_PN_CORR[[#This Row],[43940]]</f>
        <v>0</v>
      </c>
      <c r="AV168">
        <f>+Casos_PN_CORR[[#This Row],[43942]]-Casos_PN_CORR[[#This Row],[43941]]</f>
        <v>0</v>
      </c>
      <c r="AW168">
        <f>+Casos_PN_CORR[[#This Row],[43943]]-Casos_PN_CORR[[#This Row],[43942]]</f>
        <v>0</v>
      </c>
      <c r="AX168">
        <f>+Casos_PN_CORR[[#This Row],[43944]]-Casos_PN_CORR[[#This Row],[43943]]</f>
        <v>0</v>
      </c>
      <c r="AY168">
        <f>+Casos_PN_CORR[[#This Row],[43945]]-Casos_PN_CORR[[#This Row],[43944]]</f>
        <v>0</v>
      </c>
      <c r="AZ168">
        <f>+Casos_PN_CORR[[#This Row],[43946]]-Casos_PN_CORR[[#This Row],[43945]]</f>
        <v>0</v>
      </c>
      <c r="BA168">
        <f>+Casos_PN_CORR[[#This Row],[43947]]-Casos_PN_CORR[[#This Row],[43946]]</f>
        <v>0</v>
      </c>
      <c r="BB168">
        <f>+Casos_PN_CORR[[#This Row],[43948]]-Casos_PN_CORR[[#This Row],[43947]]</f>
        <v>0</v>
      </c>
      <c r="BC168">
        <f>+Casos_PN_CORR[[#This Row],[43949]]-Casos_PN_CORR[[#This Row],[43948]]</f>
        <v>0</v>
      </c>
      <c r="BD168">
        <f>+Casos_PN_CORR[[#This Row],[43950]]-Casos_PN_CORR[[#This Row],[43949]]</f>
        <v>0</v>
      </c>
      <c r="BE168">
        <f>+Casos_PN_CORR[[#This Row],[43951]]-Casos_PN_CORR[[#This Row],[43950]]</f>
        <v>0</v>
      </c>
      <c r="BF168">
        <f>+Casos_PN_CORR[[#This Row],[43952]]-Casos_PN_CORR[[#This Row],[43951]]</f>
        <v>0</v>
      </c>
      <c r="BG168">
        <f>+Casos_PN_CORR[[#This Row],[43953]]-Casos_PN_CORR[[#This Row],[43952]]</f>
        <v>0</v>
      </c>
      <c r="BH168">
        <f>+Casos_PN_CORR[[#This Row],[43954]]-Casos_PN_CORR[[#This Row],[43953]]</f>
        <v>0</v>
      </c>
      <c r="BI168">
        <f>+Casos_PN_CORR[[#This Row],[43955]]-Casos_PN_CORR[[#This Row],[43954]]</f>
        <v>0</v>
      </c>
      <c r="BJ168">
        <f>+Casos_PN_CORR[[#This Row],[43956]]-Casos_PN_CORR[[#This Row],[43955]]</f>
        <v>0</v>
      </c>
      <c r="BK168">
        <f>+Casos_PN_CORR[[#This Row],[43957]]-Casos_PN_CORR[[#This Row],[43956]]</f>
        <v>0</v>
      </c>
      <c r="BL168">
        <f>+Casos_PN_CORR[[#This Row],[43958]]-Casos_PN_CORR[[#This Row],[43957]]</f>
        <v>0</v>
      </c>
      <c r="BM168">
        <f>+Casos_PN_CORR[[#This Row],[43959]]-Casos_PN_CORR[[#This Row],[43958]]</f>
        <v>0</v>
      </c>
      <c r="BN168">
        <f>+Casos_PN_CORR[[#This Row],[43960]]-Casos_PN_CORR[[#This Row],[43959]]</f>
        <v>0</v>
      </c>
      <c r="BO168">
        <f>+Casos_PN_CORR[[#This Row],[43961]]-Casos_PN_CORR[[#This Row],[43960]]</f>
        <v>0</v>
      </c>
      <c r="BP168">
        <f>+Casos_PN_CORR[[#This Row],[43962]]-Casos_PN_CORR[[#This Row],[43961]]</f>
        <v>0</v>
      </c>
      <c r="BQ168">
        <f>+Casos_PN_CORR[[#This Row],[43963]]-Casos_PN_CORR[[#This Row],[43962]]</f>
        <v>0</v>
      </c>
      <c r="BR168">
        <f>+Casos_PN_CORR[[#This Row],[43964]]-Casos_PN_CORR[[#This Row],[43963]]</f>
        <v>0</v>
      </c>
      <c r="BS168">
        <f>+Casos_PN_CORR[[#This Row],[43965]]-Casos_PN_CORR[[#This Row],[43964]]</f>
        <v>0</v>
      </c>
      <c r="BT168">
        <f>+Casos_PN_CORR[[#This Row],[43966]]-Casos_PN_CORR[[#This Row],[43965]]</f>
        <v>0</v>
      </c>
      <c r="BU168">
        <f>+Casos_PN_CORR[[#This Row],[43967]]-Casos_PN_CORR[[#This Row],[43966]]</f>
        <v>0</v>
      </c>
      <c r="BV168">
        <f>+Casos_PN_CORR[[#This Row],[43968]]-Casos_PN_CORR[[#This Row],[43967]]</f>
        <v>0</v>
      </c>
      <c r="BW168">
        <f>+Casos_PN_CORR[[#This Row],[43969]]-Casos_PN_CORR[[#This Row],[43968]]</f>
        <v>0</v>
      </c>
      <c r="BX168">
        <f>+Casos_PN_CORR[[#This Row],[43970]]-Casos_PN_CORR[[#This Row],[43969]]</f>
        <v>0</v>
      </c>
      <c r="BY168">
        <f>+Casos_PN_CORR[[#This Row],[43971]]-Casos_PN_CORR[[#This Row],[43970]]</f>
        <v>0</v>
      </c>
      <c r="BZ168">
        <f>+Casos_PN_CORR[[#This Row],[43972]]-Casos_PN_CORR[[#This Row],[43971]]</f>
        <v>0</v>
      </c>
      <c r="CA168">
        <f>+Casos_PN_CORR[[#This Row],[43973]]-Casos_PN_CORR[[#This Row],[43972]]</f>
        <v>0</v>
      </c>
      <c r="CB168">
        <f>+Casos_PN_CORR[[#This Row],[43974]]-Casos_PN_CORR[[#This Row],[43973]]</f>
        <v>0</v>
      </c>
      <c r="CC168">
        <f>+Casos_PN_CORR[[#This Row],[43975]]-Casos_PN_CORR[[#This Row],[43974]]</f>
        <v>0</v>
      </c>
      <c r="CD168">
        <f>+Casos_PN_CORR[[#This Row],[43976]]-Casos_PN_CORR[[#This Row],[43975]]</f>
        <v>0</v>
      </c>
      <c r="CE168">
        <f>+Casos_PN_CORR[[#This Row],[43977]]-Casos_PN_CORR[[#This Row],[43976]]</f>
        <v>0</v>
      </c>
      <c r="CF168">
        <f>+Casos_PN_CORR[[#This Row],[43978]]-Casos_PN_CORR[[#This Row],[43977]]</f>
        <v>0</v>
      </c>
      <c r="CG168">
        <f>+Casos_PN_CORR[[#This Row],[43979]]-Casos_PN_CORR[[#This Row],[43978]]</f>
        <v>0</v>
      </c>
      <c r="CH168">
        <f>+Casos_PN_CORR[[#This Row],[43980]]-Casos_PN_CORR[[#This Row],[43979]]</f>
        <v>0</v>
      </c>
      <c r="CI168">
        <f>+Casos_PN_CORR[[#This Row],[43981]]-Casos_PN_CORR[[#This Row],[43980]]</f>
        <v>0</v>
      </c>
      <c r="CJ168">
        <f>+Casos_PN_CORR[[#This Row],[43982]]-Casos_PN_CORR[[#This Row],[43981]]</f>
        <v>0</v>
      </c>
      <c r="CK168">
        <f>+Casos_PN_CORR[[#This Row],[43983]]-Casos_PN_CORR[[#This Row],[43982]]</f>
        <v>0</v>
      </c>
      <c r="CL168">
        <f>+Casos_PN_CORR[[#This Row],[43984]]-Casos_PN_CORR[[#This Row],[43983]]</f>
        <v>0</v>
      </c>
      <c r="CM168">
        <f>+Casos_PN_CORR[[#This Row],[43985]]-Casos_PN_CORR[[#This Row],[43984]]</f>
        <v>0</v>
      </c>
      <c r="CN168">
        <f>+Casos_PN_CORR[[#This Row],[43986]]-Casos_PN_CORR[[#This Row],[43985]]</f>
        <v>0</v>
      </c>
      <c r="CO168">
        <f>+Casos_PN_CORR[[#This Row],[43987]]-Casos_PN_CORR[[#This Row],[43986]]</f>
        <v>3</v>
      </c>
      <c r="CP168">
        <f>+Casos_PN_CORR[[#This Row],[43988]]-Casos_PN_CORR[[#This Row],[43987]]</f>
        <v>0</v>
      </c>
      <c r="CQ168">
        <f>+Casos_PN_CORR[[#This Row],[43989]]-Casos_PN_CORR[[#This Row],[43988]]</f>
        <v>0</v>
      </c>
      <c r="CR168">
        <f>+Casos_PN_CORR[[#This Row],[43990]]-Casos_PN_CORR[[#This Row],[43989]]</f>
        <v>0</v>
      </c>
      <c r="CS168">
        <f>+Casos_PN_CORR[[#This Row],[43991]]-Casos_PN_CORR[[#This Row],[43990]]</f>
        <v>1</v>
      </c>
      <c r="CT168">
        <f>+Casos_PN_CORR[[#This Row],[43992]]-Casos_PN_CORR[[#This Row],[43991]]</f>
        <v>0</v>
      </c>
      <c r="CU168">
        <f>+Casos_PN_CORR[[#This Row],[43993]]-Casos_PN_CORR[[#This Row],[43992]]</f>
        <v>0</v>
      </c>
    </row>
    <row r="169" spans="1:99" x14ac:dyDescent="0.3">
      <c r="A169">
        <v>130705</v>
      </c>
      <c r="B169" s="2" t="s">
        <v>102</v>
      </c>
      <c r="C169" s="2" t="s">
        <v>138</v>
      </c>
      <c r="D169" s="2" t="s">
        <v>203</v>
      </c>
      <c r="E169" s="4">
        <f t="shared" si="2"/>
        <v>4</v>
      </c>
      <c r="F169">
        <f>+Casos_PN_CORR[[#This Row],[43900]]</f>
        <v>0</v>
      </c>
      <c r="G169">
        <f>+Casos_PN_CORR[[#This Row],[43901]]-Casos_PN_CORR[[#This Row],[43900]]</f>
        <v>0</v>
      </c>
      <c r="H169">
        <f>+Casos_PN_CORR[[#This Row],[43902]]-Casos_PN_CORR[[#This Row],[43901]]</f>
        <v>0</v>
      </c>
      <c r="I169">
        <f>+Casos_PN_CORR[[#This Row],[43903]]-Casos_PN_CORR[[#This Row],[43902]]</f>
        <v>0</v>
      </c>
      <c r="J169">
        <f>+Casos_PN_CORR[[#This Row],[43904]]-Casos_PN_CORR[[#This Row],[43903]]</f>
        <v>0</v>
      </c>
      <c r="K169">
        <f>+Casos_PN_CORR[[#This Row],[43905]]-Casos_PN_CORR[[#This Row],[43904]]</f>
        <v>0</v>
      </c>
      <c r="L169">
        <f>+Casos_PN_CORR[[#This Row],[43906]]-Casos_PN_CORR[[#This Row],[43905]]</f>
        <v>0</v>
      </c>
      <c r="M169">
        <f>+Casos_PN_CORR[[#This Row],[43907]]-Casos_PN_CORR[[#This Row],[43906]]</f>
        <v>0</v>
      </c>
      <c r="N169">
        <f>+Casos_PN_CORR[[#This Row],[43908]]-Casos_PN_CORR[[#This Row],[43907]]</f>
        <v>0</v>
      </c>
      <c r="O169">
        <f>+Casos_PN_CORR[[#This Row],[43909]]-Casos_PN_CORR[[#This Row],[43908]]</f>
        <v>0</v>
      </c>
      <c r="P169">
        <f>+Casos_PN_CORR[[#This Row],[43910]]-Casos_PN_CORR[[#This Row],[43909]]</f>
        <v>0</v>
      </c>
      <c r="Q169">
        <f>+Casos_PN_CORR[[#This Row],[43911]]-Casos_PN_CORR[[#This Row],[43910]]</f>
        <v>0</v>
      </c>
      <c r="R169">
        <f>+Casos_PN_CORR[[#This Row],[43912]]-Casos_PN_CORR[[#This Row],[43911]]</f>
        <v>0</v>
      </c>
      <c r="S169">
        <f>+Casos_PN_CORR[[#This Row],[43913]]-Casos_PN_CORR[[#This Row],[43912]]</f>
        <v>0</v>
      </c>
      <c r="T169">
        <f>+Casos_PN_CORR[[#This Row],[43914]]-Casos_PN_CORR[[#This Row],[43913]]</f>
        <v>0</v>
      </c>
      <c r="U169">
        <f>+Casos_PN_CORR[[#This Row],[43915]]-Casos_PN_CORR[[#This Row],[43914]]</f>
        <v>0</v>
      </c>
      <c r="V169">
        <f>+Casos_PN_CORR[[#This Row],[43916]]-Casos_PN_CORR[[#This Row],[43915]]</f>
        <v>0</v>
      </c>
      <c r="W169">
        <f>+Casos_PN_CORR[[#This Row],[43917]]-Casos_PN_CORR[[#This Row],[43916]]</f>
        <v>0</v>
      </c>
      <c r="X169">
        <f>+Casos_PN_CORR[[#This Row],[43918]]-Casos_PN_CORR[[#This Row],[43917]]</f>
        <v>0</v>
      </c>
      <c r="Y169">
        <f>+Casos_PN_CORR[[#This Row],[43919]]-Casos_PN_CORR[[#This Row],[43918]]</f>
        <v>0</v>
      </c>
      <c r="Z169">
        <f>+Casos_PN_CORR[[#This Row],[43920]]-Casos_PN_CORR[[#This Row],[43919]]</f>
        <v>0</v>
      </c>
      <c r="AA169">
        <f>+Casos_PN_CORR[[#This Row],[43921]]-Casos_PN_CORR[[#This Row],[43920]]</f>
        <v>0</v>
      </c>
      <c r="AB169">
        <f>+Casos_PN_CORR[[#This Row],[43922]]-Casos_PN_CORR[[#This Row],[43921]]</f>
        <v>0</v>
      </c>
      <c r="AC169">
        <f>+Casos_PN_CORR[[#This Row],[43923]]-Casos_PN_CORR[[#This Row],[43922]]</f>
        <v>0</v>
      </c>
      <c r="AD169">
        <f>+Casos_PN_CORR[[#This Row],[43924]]-Casos_PN_CORR[[#This Row],[43923]]</f>
        <v>0</v>
      </c>
      <c r="AE169">
        <f>+Casos_PN_CORR[[#This Row],[43925]]-Casos_PN_CORR[[#This Row],[43924]]</f>
        <v>0</v>
      </c>
      <c r="AF169">
        <f>+Casos_PN_CORR[[#This Row],[43926]]-Casos_PN_CORR[[#This Row],[43925]]</f>
        <v>0</v>
      </c>
      <c r="AG169">
        <f>+Casos_PN_CORR[[#This Row],[43927]]-Casos_PN_CORR[[#This Row],[43926]]</f>
        <v>0</v>
      </c>
      <c r="AH169">
        <f>+Casos_PN_CORR[[#This Row],[43928]]-Casos_PN_CORR[[#This Row],[43927]]</f>
        <v>0</v>
      </c>
      <c r="AI169">
        <f>+Casos_PN_CORR[[#This Row],[43929]]-Casos_PN_CORR[[#This Row],[43928]]</f>
        <v>0</v>
      </c>
      <c r="AJ169">
        <f>+Casos_PN_CORR[[#This Row],[43930]]-Casos_PN_CORR[[#This Row],[43929]]</f>
        <v>0</v>
      </c>
      <c r="AK169">
        <f>+Casos_PN_CORR[[#This Row],[43931]]-Casos_PN_CORR[[#This Row],[43930]]</f>
        <v>0</v>
      </c>
      <c r="AL169">
        <f>+Casos_PN_CORR[[#This Row],[43932]]-Casos_PN_CORR[[#This Row],[43931]]</f>
        <v>0</v>
      </c>
      <c r="AM169">
        <f>+Casos_PN_CORR[[#This Row],[43933]]-Casos_PN_CORR[[#This Row],[43932]]</f>
        <v>0</v>
      </c>
      <c r="AN169">
        <f>+Casos_PN_CORR[[#This Row],[43934]]-Casos_PN_CORR[[#This Row],[43933]]</f>
        <v>0</v>
      </c>
      <c r="AO169">
        <f>+Casos_PN_CORR[[#This Row],[43935]]-Casos_PN_CORR[[#This Row],[43934]]</f>
        <v>0</v>
      </c>
      <c r="AP169">
        <f>+Casos_PN_CORR[[#This Row],[43936]]-Casos_PN_CORR[[#This Row],[43935]]</f>
        <v>0</v>
      </c>
      <c r="AQ169">
        <f>+Casos_PN_CORR[[#This Row],[43937]]-Casos_PN_CORR[[#This Row],[43936]]</f>
        <v>0</v>
      </c>
      <c r="AR169">
        <f>+Casos_PN_CORR[[#This Row],[43938]]-Casos_PN_CORR[[#This Row],[43937]]</f>
        <v>0</v>
      </c>
      <c r="AS169">
        <f>+Casos_PN_CORR[[#This Row],[43939]]-Casos_PN_CORR[[#This Row],[43938]]</f>
        <v>0</v>
      </c>
      <c r="AT169">
        <f>+Casos_PN_CORR[[#This Row],[43940]]-Casos_PN_CORR[[#This Row],[43939]]</f>
        <v>0</v>
      </c>
      <c r="AU169">
        <f>+Casos_PN_CORR[[#This Row],[43941]]-Casos_PN_CORR[[#This Row],[43940]]</f>
        <v>0</v>
      </c>
      <c r="AV169">
        <f>+Casos_PN_CORR[[#This Row],[43942]]-Casos_PN_CORR[[#This Row],[43941]]</f>
        <v>0</v>
      </c>
      <c r="AW169">
        <f>+Casos_PN_CORR[[#This Row],[43943]]-Casos_PN_CORR[[#This Row],[43942]]</f>
        <v>0</v>
      </c>
      <c r="AX169">
        <f>+Casos_PN_CORR[[#This Row],[43944]]-Casos_PN_CORR[[#This Row],[43943]]</f>
        <v>0</v>
      </c>
      <c r="AY169">
        <f>+Casos_PN_CORR[[#This Row],[43945]]-Casos_PN_CORR[[#This Row],[43944]]</f>
        <v>0</v>
      </c>
      <c r="AZ169">
        <f>+Casos_PN_CORR[[#This Row],[43946]]-Casos_PN_CORR[[#This Row],[43945]]</f>
        <v>0</v>
      </c>
      <c r="BA169">
        <f>+Casos_PN_CORR[[#This Row],[43947]]-Casos_PN_CORR[[#This Row],[43946]]</f>
        <v>0</v>
      </c>
      <c r="BB169">
        <f>+Casos_PN_CORR[[#This Row],[43948]]-Casos_PN_CORR[[#This Row],[43947]]</f>
        <v>0</v>
      </c>
      <c r="BC169">
        <f>+Casos_PN_CORR[[#This Row],[43949]]-Casos_PN_CORR[[#This Row],[43948]]</f>
        <v>0</v>
      </c>
      <c r="BD169">
        <f>+Casos_PN_CORR[[#This Row],[43950]]-Casos_PN_CORR[[#This Row],[43949]]</f>
        <v>0</v>
      </c>
      <c r="BE169">
        <f>+Casos_PN_CORR[[#This Row],[43951]]-Casos_PN_CORR[[#This Row],[43950]]</f>
        <v>0</v>
      </c>
      <c r="BF169">
        <f>+Casos_PN_CORR[[#This Row],[43952]]-Casos_PN_CORR[[#This Row],[43951]]</f>
        <v>0</v>
      </c>
      <c r="BG169">
        <f>+Casos_PN_CORR[[#This Row],[43953]]-Casos_PN_CORR[[#This Row],[43952]]</f>
        <v>0</v>
      </c>
      <c r="BH169">
        <f>+Casos_PN_CORR[[#This Row],[43954]]-Casos_PN_CORR[[#This Row],[43953]]</f>
        <v>0</v>
      </c>
      <c r="BI169">
        <f>+Casos_PN_CORR[[#This Row],[43955]]-Casos_PN_CORR[[#This Row],[43954]]</f>
        <v>0</v>
      </c>
      <c r="BJ169">
        <f>+Casos_PN_CORR[[#This Row],[43956]]-Casos_PN_CORR[[#This Row],[43955]]</f>
        <v>0</v>
      </c>
      <c r="BK169">
        <f>+Casos_PN_CORR[[#This Row],[43957]]-Casos_PN_CORR[[#This Row],[43956]]</f>
        <v>0</v>
      </c>
      <c r="BL169">
        <f>+Casos_PN_CORR[[#This Row],[43958]]-Casos_PN_CORR[[#This Row],[43957]]</f>
        <v>0</v>
      </c>
      <c r="BM169">
        <f>+Casos_PN_CORR[[#This Row],[43959]]-Casos_PN_CORR[[#This Row],[43958]]</f>
        <v>0</v>
      </c>
      <c r="BN169">
        <f>+Casos_PN_CORR[[#This Row],[43960]]-Casos_PN_CORR[[#This Row],[43959]]</f>
        <v>0</v>
      </c>
      <c r="BO169">
        <f>+Casos_PN_CORR[[#This Row],[43961]]-Casos_PN_CORR[[#This Row],[43960]]</f>
        <v>0</v>
      </c>
      <c r="BP169">
        <f>+Casos_PN_CORR[[#This Row],[43962]]-Casos_PN_CORR[[#This Row],[43961]]</f>
        <v>0</v>
      </c>
      <c r="BQ169">
        <f>+Casos_PN_CORR[[#This Row],[43963]]-Casos_PN_CORR[[#This Row],[43962]]</f>
        <v>0</v>
      </c>
      <c r="BR169">
        <f>+Casos_PN_CORR[[#This Row],[43964]]-Casos_PN_CORR[[#This Row],[43963]]</f>
        <v>0</v>
      </c>
      <c r="BS169">
        <f>+Casos_PN_CORR[[#This Row],[43965]]-Casos_PN_CORR[[#This Row],[43964]]</f>
        <v>0</v>
      </c>
      <c r="BT169">
        <f>+Casos_PN_CORR[[#This Row],[43966]]-Casos_PN_CORR[[#This Row],[43965]]</f>
        <v>0</v>
      </c>
      <c r="BU169">
        <f>+Casos_PN_CORR[[#This Row],[43967]]-Casos_PN_CORR[[#This Row],[43966]]</f>
        <v>0</v>
      </c>
      <c r="BV169">
        <f>+Casos_PN_CORR[[#This Row],[43968]]-Casos_PN_CORR[[#This Row],[43967]]</f>
        <v>0</v>
      </c>
      <c r="BW169">
        <f>+Casos_PN_CORR[[#This Row],[43969]]-Casos_PN_CORR[[#This Row],[43968]]</f>
        <v>0</v>
      </c>
      <c r="BX169">
        <f>+Casos_PN_CORR[[#This Row],[43970]]-Casos_PN_CORR[[#This Row],[43969]]</f>
        <v>0</v>
      </c>
      <c r="BY169">
        <f>+Casos_PN_CORR[[#This Row],[43971]]-Casos_PN_CORR[[#This Row],[43970]]</f>
        <v>0</v>
      </c>
      <c r="BZ169">
        <f>+Casos_PN_CORR[[#This Row],[43972]]-Casos_PN_CORR[[#This Row],[43971]]</f>
        <v>0</v>
      </c>
      <c r="CA169">
        <f>+Casos_PN_CORR[[#This Row],[43973]]-Casos_PN_CORR[[#This Row],[43972]]</f>
        <v>0</v>
      </c>
      <c r="CB169">
        <f>+Casos_PN_CORR[[#This Row],[43974]]-Casos_PN_CORR[[#This Row],[43973]]</f>
        <v>0</v>
      </c>
      <c r="CC169">
        <f>+Casos_PN_CORR[[#This Row],[43975]]-Casos_PN_CORR[[#This Row],[43974]]</f>
        <v>0</v>
      </c>
      <c r="CD169">
        <f>+Casos_PN_CORR[[#This Row],[43976]]-Casos_PN_CORR[[#This Row],[43975]]</f>
        <v>0</v>
      </c>
      <c r="CE169">
        <f>+Casos_PN_CORR[[#This Row],[43977]]-Casos_PN_CORR[[#This Row],[43976]]</f>
        <v>0</v>
      </c>
      <c r="CF169">
        <f>+Casos_PN_CORR[[#This Row],[43978]]-Casos_PN_CORR[[#This Row],[43977]]</f>
        <v>0</v>
      </c>
      <c r="CG169">
        <f>+Casos_PN_CORR[[#This Row],[43979]]-Casos_PN_CORR[[#This Row],[43978]]</f>
        <v>0</v>
      </c>
      <c r="CH169">
        <f>+Casos_PN_CORR[[#This Row],[43980]]-Casos_PN_CORR[[#This Row],[43979]]</f>
        <v>0</v>
      </c>
      <c r="CI169">
        <f>+Casos_PN_CORR[[#This Row],[43981]]-Casos_PN_CORR[[#This Row],[43980]]</f>
        <v>0</v>
      </c>
      <c r="CJ169">
        <f>+Casos_PN_CORR[[#This Row],[43982]]-Casos_PN_CORR[[#This Row],[43981]]</f>
        <v>0</v>
      </c>
      <c r="CK169">
        <f>+Casos_PN_CORR[[#This Row],[43983]]-Casos_PN_CORR[[#This Row],[43982]]</f>
        <v>0</v>
      </c>
      <c r="CL169">
        <f>+Casos_PN_CORR[[#This Row],[43984]]-Casos_PN_CORR[[#This Row],[43983]]</f>
        <v>0</v>
      </c>
      <c r="CM169">
        <f>+Casos_PN_CORR[[#This Row],[43985]]-Casos_PN_CORR[[#This Row],[43984]]</f>
        <v>0</v>
      </c>
      <c r="CN169">
        <f>+Casos_PN_CORR[[#This Row],[43986]]-Casos_PN_CORR[[#This Row],[43985]]</f>
        <v>0</v>
      </c>
      <c r="CO169">
        <f>+Casos_PN_CORR[[#This Row],[43987]]-Casos_PN_CORR[[#This Row],[43986]]</f>
        <v>4</v>
      </c>
      <c r="CP169">
        <f>+Casos_PN_CORR[[#This Row],[43988]]-Casos_PN_CORR[[#This Row],[43987]]</f>
        <v>0</v>
      </c>
      <c r="CQ169">
        <f>+Casos_PN_CORR[[#This Row],[43989]]-Casos_PN_CORR[[#This Row],[43988]]</f>
        <v>0</v>
      </c>
      <c r="CR169">
        <f>+Casos_PN_CORR[[#This Row],[43990]]-Casos_PN_CORR[[#This Row],[43989]]</f>
        <v>0</v>
      </c>
      <c r="CS169">
        <f>+Casos_PN_CORR[[#This Row],[43991]]-Casos_PN_CORR[[#This Row],[43990]]</f>
        <v>0</v>
      </c>
      <c r="CT169">
        <f>+Casos_PN_CORR[[#This Row],[43992]]-Casos_PN_CORR[[#This Row],[43991]]</f>
        <v>0</v>
      </c>
      <c r="CU169">
        <f>+Casos_PN_CORR[[#This Row],[43993]]-Casos_PN_CORR[[#This Row],[43992]]</f>
        <v>0</v>
      </c>
    </row>
    <row r="170" spans="1:99" x14ac:dyDescent="0.3">
      <c r="A170">
        <v>90307</v>
      </c>
      <c r="B170" s="2" t="s">
        <v>114</v>
      </c>
      <c r="C170" s="2" t="s">
        <v>284</v>
      </c>
      <c r="D170" s="2" t="s">
        <v>524</v>
      </c>
      <c r="E170" s="4">
        <f t="shared" si="2"/>
        <v>4</v>
      </c>
      <c r="F170">
        <f>+Casos_PN_CORR[[#This Row],[43900]]</f>
        <v>0</v>
      </c>
      <c r="G170">
        <f>+Casos_PN_CORR[[#This Row],[43901]]-Casos_PN_CORR[[#This Row],[43900]]</f>
        <v>0</v>
      </c>
      <c r="H170">
        <f>+Casos_PN_CORR[[#This Row],[43902]]-Casos_PN_CORR[[#This Row],[43901]]</f>
        <v>0</v>
      </c>
      <c r="I170">
        <f>+Casos_PN_CORR[[#This Row],[43903]]-Casos_PN_CORR[[#This Row],[43902]]</f>
        <v>0</v>
      </c>
      <c r="J170">
        <f>+Casos_PN_CORR[[#This Row],[43904]]-Casos_PN_CORR[[#This Row],[43903]]</f>
        <v>0</v>
      </c>
      <c r="K170">
        <f>+Casos_PN_CORR[[#This Row],[43905]]-Casos_PN_CORR[[#This Row],[43904]]</f>
        <v>0</v>
      </c>
      <c r="L170">
        <f>+Casos_PN_CORR[[#This Row],[43906]]-Casos_PN_CORR[[#This Row],[43905]]</f>
        <v>0</v>
      </c>
      <c r="M170">
        <f>+Casos_PN_CORR[[#This Row],[43907]]-Casos_PN_CORR[[#This Row],[43906]]</f>
        <v>0</v>
      </c>
      <c r="N170">
        <f>+Casos_PN_CORR[[#This Row],[43908]]-Casos_PN_CORR[[#This Row],[43907]]</f>
        <v>0</v>
      </c>
      <c r="O170">
        <f>+Casos_PN_CORR[[#This Row],[43909]]-Casos_PN_CORR[[#This Row],[43908]]</f>
        <v>0</v>
      </c>
      <c r="P170">
        <f>+Casos_PN_CORR[[#This Row],[43910]]-Casos_PN_CORR[[#This Row],[43909]]</f>
        <v>0</v>
      </c>
      <c r="Q170">
        <f>+Casos_PN_CORR[[#This Row],[43911]]-Casos_PN_CORR[[#This Row],[43910]]</f>
        <v>0</v>
      </c>
      <c r="R170">
        <f>+Casos_PN_CORR[[#This Row],[43912]]-Casos_PN_CORR[[#This Row],[43911]]</f>
        <v>0</v>
      </c>
      <c r="S170">
        <f>+Casos_PN_CORR[[#This Row],[43913]]-Casos_PN_CORR[[#This Row],[43912]]</f>
        <v>0</v>
      </c>
      <c r="T170">
        <f>+Casos_PN_CORR[[#This Row],[43914]]-Casos_PN_CORR[[#This Row],[43913]]</f>
        <v>0</v>
      </c>
      <c r="U170">
        <f>+Casos_PN_CORR[[#This Row],[43915]]-Casos_PN_CORR[[#This Row],[43914]]</f>
        <v>0</v>
      </c>
      <c r="V170">
        <f>+Casos_PN_CORR[[#This Row],[43916]]-Casos_PN_CORR[[#This Row],[43915]]</f>
        <v>0</v>
      </c>
      <c r="W170">
        <f>+Casos_PN_CORR[[#This Row],[43917]]-Casos_PN_CORR[[#This Row],[43916]]</f>
        <v>0</v>
      </c>
      <c r="X170">
        <f>+Casos_PN_CORR[[#This Row],[43918]]-Casos_PN_CORR[[#This Row],[43917]]</f>
        <v>0</v>
      </c>
      <c r="Y170">
        <f>+Casos_PN_CORR[[#This Row],[43919]]-Casos_PN_CORR[[#This Row],[43918]]</f>
        <v>0</v>
      </c>
      <c r="Z170">
        <f>+Casos_PN_CORR[[#This Row],[43920]]-Casos_PN_CORR[[#This Row],[43919]]</f>
        <v>0</v>
      </c>
      <c r="AA170">
        <f>+Casos_PN_CORR[[#This Row],[43921]]-Casos_PN_CORR[[#This Row],[43920]]</f>
        <v>0</v>
      </c>
      <c r="AB170">
        <f>+Casos_PN_CORR[[#This Row],[43922]]-Casos_PN_CORR[[#This Row],[43921]]</f>
        <v>0</v>
      </c>
      <c r="AC170">
        <f>+Casos_PN_CORR[[#This Row],[43923]]-Casos_PN_CORR[[#This Row],[43922]]</f>
        <v>0</v>
      </c>
      <c r="AD170">
        <f>+Casos_PN_CORR[[#This Row],[43924]]-Casos_PN_CORR[[#This Row],[43923]]</f>
        <v>0</v>
      </c>
      <c r="AE170">
        <f>+Casos_PN_CORR[[#This Row],[43925]]-Casos_PN_CORR[[#This Row],[43924]]</f>
        <v>0</v>
      </c>
      <c r="AF170">
        <f>+Casos_PN_CORR[[#This Row],[43926]]-Casos_PN_CORR[[#This Row],[43925]]</f>
        <v>0</v>
      </c>
      <c r="AG170">
        <f>+Casos_PN_CORR[[#This Row],[43927]]-Casos_PN_CORR[[#This Row],[43926]]</f>
        <v>0</v>
      </c>
      <c r="AH170">
        <f>+Casos_PN_CORR[[#This Row],[43928]]-Casos_PN_CORR[[#This Row],[43927]]</f>
        <v>0</v>
      </c>
      <c r="AI170">
        <f>+Casos_PN_CORR[[#This Row],[43929]]-Casos_PN_CORR[[#This Row],[43928]]</f>
        <v>0</v>
      </c>
      <c r="AJ170">
        <f>+Casos_PN_CORR[[#This Row],[43930]]-Casos_PN_CORR[[#This Row],[43929]]</f>
        <v>0</v>
      </c>
      <c r="AK170">
        <f>+Casos_PN_CORR[[#This Row],[43931]]-Casos_PN_CORR[[#This Row],[43930]]</f>
        <v>0</v>
      </c>
      <c r="AL170">
        <f>+Casos_PN_CORR[[#This Row],[43932]]-Casos_PN_CORR[[#This Row],[43931]]</f>
        <v>0</v>
      </c>
      <c r="AM170">
        <f>+Casos_PN_CORR[[#This Row],[43933]]-Casos_PN_CORR[[#This Row],[43932]]</f>
        <v>0</v>
      </c>
      <c r="AN170">
        <f>+Casos_PN_CORR[[#This Row],[43934]]-Casos_PN_CORR[[#This Row],[43933]]</f>
        <v>0</v>
      </c>
      <c r="AO170">
        <f>+Casos_PN_CORR[[#This Row],[43935]]-Casos_PN_CORR[[#This Row],[43934]]</f>
        <v>0</v>
      </c>
      <c r="AP170">
        <f>+Casos_PN_CORR[[#This Row],[43936]]-Casos_PN_CORR[[#This Row],[43935]]</f>
        <v>0</v>
      </c>
      <c r="AQ170">
        <f>+Casos_PN_CORR[[#This Row],[43937]]-Casos_PN_CORR[[#This Row],[43936]]</f>
        <v>0</v>
      </c>
      <c r="AR170">
        <f>+Casos_PN_CORR[[#This Row],[43938]]-Casos_PN_CORR[[#This Row],[43937]]</f>
        <v>0</v>
      </c>
      <c r="AS170">
        <f>+Casos_PN_CORR[[#This Row],[43939]]-Casos_PN_CORR[[#This Row],[43938]]</f>
        <v>0</v>
      </c>
      <c r="AT170">
        <f>+Casos_PN_CORR[[#This Row],[43940]]-Casos_PN_CORR[[#This Row],[43939]]</f>
        <v>0</v>
      </c>
      <c r="AU170">
        <f>+Casos_PN_CORR[[#This Row],[43941]]-Casos_PN_CORR[[#This Row],[43940]]</f>
        <v>0</v>
      </c>
      <c r="AV170">
        <f>+Casos_PN_CORR[[#This Row],[43942]]-Casos_PN_CORR[[#This Row],[43941]]</f>
        <v>0</v>
      </c>
      <c r="AW170">
        <f>+Casos_PN_CORR[[#This Row],[43943]]-Casos_PN_CORR[[#This Row],[43942]]</f>
        <v>0</v>
      </c>
      <c r="AX170">
        <f>+Casos_PN_CORR[[#This Row],[43944]]-Casos_PN_CORR[[#This Row],[43943]]</f>
        <v>0</v>
      </c>
      <c r="AY170">
        <f>+Casos_PN_CORR[[#This Row],[43945]]-Casos_PN_CORR[[#This Row],[43944]]</f>
        <v>0</v>
      </c>
      <c r="AZ170">
        <f>+Casos_PN_CORR[[#This Row],[43946]]-Casos_PN_CORR[[#This Row],[43945]]</f>
        <v>0</v>
      </c>
      <c r="BA170">
        <f>+Casos_PN_CORR[[#This Row],[43947]]-Casos_PN_CORR[[#This Row],[43946]]</f>
        <v>0</v>
      </c>
      <c r="BB170">
        <f>+Casos_PN_CORR[[#This Row],[43948]]-Casos_PN_CORR[[#This Row],[43947]]</f>
        <v>0</v>
      </c>
      <c r="BC170">
        <f>+Casos_PN_CORR[[#This Row],[43949]]-Casos_PN_CORR[[#This Row],[43948]]</f>
        <v>0</v>
      </c>
      <c r="BD170">
        <f>+Casos_PN_CORR[[#This Row],[43950]]-Casos_PN_CORR[[#This Row],[43949]]</f>
        <v>0</v>
      </c>
      <c r="BE170">
        <f>+Casos_PN_CORR[[#This Row],[43951]]-Casos_PN_CORR[[#This Row],[43950]]</f>
        <v>0</v>
      </c>
      <c r="BF170">
        <f>+Casos_PN_CORR[[#This Row],[43952]]-Casos_PN_CORR[[#This Row],[43951]]</f>
        <v>0</v>
      </c>
      <c r="BG170">
        <f>+Casos_PN_CORR[[#This Row],[43953]]-Casos_PN_CORR[[#This Row],[43952]]</f>
        <v>0</v>
      </c>
      <c r="BH170">
        <f>+Casos_PN_CORR[[#This Row],[43954]]-Casos_PN_CORR[[#This Row],[43953]]</f>
        <v>0</v>
      </c>
      <c r="BI170">
        <f>+Casos_PN_CORR[[#This Row],[43955]]-Casos_PN_CORR[[#This Row],[43954]]</f>
        <v>0</v>
      </c>
      <c r="BJ170">
        <f>+Casos_PN_CORR[[#This Row],[43956]]-Casos_PN_CORR[[#This Row],[43955]]</f>
        <v>0</v>
      </c>
      <c r="BK170">
        <f>+Casos_PN_CORR[[#This Row],[43957]]-Casos_PN_CORR[[#This Row],[43956]]</f>
        <v>0</v>
      </c>
      <c r="BL170">
        <f>+Casos_PN_CORR[[#This Row],[43958]]-Casos_PN_CORR[[#This Row],[43957]]</f>
        <v>0</v>
      </c>
      <c r="BM170">
        <f>+Casos_PN_CORR[[#This Row],[43959]]-Casos_PN_CORR[[#This Row],[43958]]</f>
        <v>0</v>
      </c>
      <c r="BN170">
        <f>+Casos_PN_CORR[[#This Row],[43960]]-Casos_PN_CORR[[#This Row],[43959]]</f>
        <v>0</v>
      </c>
      <c r="BO170">
        <f>+Casos_PN_CORR[[#This Row],[43961]]-Casos_PN_CORR[[#This Row],[43960]]</f>
        <v>0</v>
      </c>
      <c r="BP170">
        <f>+Casos_PN_CORR[[#This Row],[43962]]-Casos_PN_CORR[[#This Row],[43961]]</f>
        <v>0</v>
      </c>
      <c r="BQ170">
        <f>+Casos_PN_CORR[[#This Row],[43963]]-Casos_PN_CORR[[#This Row],[43962]]</f>
        <v>0</v>
      </c>
      <c r="BR170">
        <f>+Casos_PN_CORR[[#This Row],[43964]]-Casos_PN_CORR[[#This Row],[43963]]</f>
        <v>0</v>
      </c>
      <c r="BS170">
        <f>+Casos_PN_CORR[[#This Row],[43965]]-Casos_PN_CORR[[#This Row],[43964]]</f>
        <v>0</v>
      </c>
      <c r="BT170">
        <f>+Casos_PN_CORR[[#This Row],[43966]]-Casos_PN_CORR[[#This Row],[43965]]</f>
        <v>0</v>
      </c>
      <c r="BU170">
        <f>+Casos_PN_CORR[[#This Row],[43967]]-Casos_PN_CORR[[#This Row],[43966]]</f>
        <v>0</v>
      </c>
      <c r="BV170">
        <f>+Casos_PN_CORR[[#This Row],[43968]]-Casos_PN_CORR[[#This Row],[43967]]</f>
        <v>0</v>
      </c>
      <c r="BW170">
        <f>+Casos_PN_CORR[[#This Row],[43969]]-Casos_PN_CORR[[#This Row],[43968]]</f>
        <v>0</v>
      </c>
      <c r="BX170">
        <f>+Casos_PN_CORR[[#This Row],[43970]]-Casos_PN_CORR[[#This Row],[43969]]</f>
        <v>0</v>
      </c>
      <c r="BY170">
        <f>+Casos_PN_CORR[[#This Row],[43971]]-Casos_PN_CORR[[#This Row],[43970]]</f>
        <v>0</v>
      </c>
      <c r="BZ170">
        <f>+Casos_PN_CORR[[#This Row],[43972]]-Casos_PN_CORR[[#This Row],[43971]]</f>
        <v>0</v>
      </c>
      <c r="CA170">
        <f>+Casos_PN_CORR[[#This Row],[43973]]-Casos_PN_CORR[[#This Row],[43972]]</f>
        <v>0</v>
      </c>
      <c r="CB170">
        <f>+Casos_PN_CORR[[#This Row],[43974]]-Casos_PN_CORR[[#This Row],[43973]]</f>
        <v>0</v>
      </c>
      <c r="CC170">
        <f>+Casos_PN_CORR[[#This Row],[43975]]-Casos_PN_CORR[[#This Row],[43974]]</f>
        <v>0</v>
      </c>
      <c r="CD170">
        <f>+Casos_PN_CORR[[#This Row],[43976]]-Casos_PN_CORR[[#This Row],[43975]]</f>
        <v>0</v>
      </c>
      <c r="CE170">
        <f>+Casos_PN_CORR[[#This Row],[43977]]-Casos_PN_CORR[[#This Row],[43976]]</f>
        <v>0</v>
      </c>
      <c r="CF170">
        <f>+Casos_PN_CORR[[#This Row],[43978]]-Casos_PN_CORR[[#This Row],[43977]]</f>
        <v>0</v>
      </c>
      <c r="CG170">
        <f>+Casos_PN_CORR[[#This Row],[43979]]-Casos_PN_CORR[[#This Row],[43978]]</f>
        <v>0</v>
      </c>
      <c r="CH170">
        <f>+Casos_PN_CORR[[#This Row],[43980]]-Casos_PN_CORR[[#This Row],[43979]]</f>
        <v>0</v>
      </c>
      <c r="CI170">
        <f>+Casos_PN_CORR[[#This Row],[43981]]-Casos_PN_CORR[[#This Row],[43980]]</f>
        <v>0</v>
      </c>
      <c r="CJ170">
        <f>+Casos_PN_CORR[[#This Row],[43982]]-Casos_PN_CORR[[#This Row],[43981]]</f>
        <v>0</v>
      </c>
      <c r="CK170">
        <f>+Casos_PN_CORR[[#This Row],[43983]]-Casos_PN_CORR[[#This Row],[43982]]</f>
        <v>0</v>
      </c>
      <c r="CL170">
        <f>+Casos_PN_CORR[[#This Row],[43984]]-Casos_PN_CORR[[#This Row],[43983]]</f>
        <v>0</v>
      </c>
      <c r="CM170">
        <f>+Casos_PN_CORR[[#This Row],[43985]]-Casos_PN_CORR[[#This Row],[43984]]</f>
        <v>0</v>
      </c>
      <c r="CN170">
        <f>+Casos_PN_CORR[[#This Row],[43986]]-Casos_PN_CORR[[#This Row],[43985]]</f>
        <v>0</v>
      </c>
      <c r="CO170">
        <f>+Casos_PN_CORR[[#This Row],[43987]]-Casos_PN_CORR[[#This Row],[43986]]</f>
        <v>4</v>
      </c>
      <c r="CP170">
        <f>+Casos_PN_CORR[[#This Row],[43988]]-Casos_PN_CORR[[#This Row],[43987]]</f>
        <v>0</v>
      </c>
      <c r="CQ170">
        <f>+Casos_PN_CORR[[#This Row],[43989]]-Casos_PN_CORR[[#This Row],[43988]]</f>
        <v>0</v>
      </c>
      <c r="CR170">
        <f>+Casos_PN_CORR[[#This Row],[43990]]-Casos_PN_CORR[[#This Row],[43989]]</f>
        <v>0</v>
      </c>
      <c r="CS170">
        <f>+Casos_PN_CORR[[#This Row],[43991]]-Casos_PN_CORR[[#This Row],[43990]]</f>
        <v>0</v>
      </c>
      <c r="CT170">
        <f>+Casos_PN_CORR[[#This Row],[43992]]-Casos_PN_CORR[[#This Row],[43991]]</f>
        <v>0</v>
      </c>
      <c r="CU170">
        <f>+Casos_PN_CORR[[#This Row],[43993]]-Casos_PN_CORR[[#This Row],[43992]]</f>
        <v>0</v>
      </c>
    </row>
    <row r="171" spans="1:99" x14ac:dyDescent="0.3">
      <c r="A171">
        <v>120505</v>
      </c>
      <c r="B171" s="2" t="s">
        <v>191</v>
      </c>
      <c r="C171" s="2" t="s">
        <v>447</v>
      </c>
      <c r="D171" s="2" t="s">
        <v>525</v>
      </c>
      <c r="E171" s="4">
        <f t="shared" si="2"/>
        <v>4</v>
      </c>
      <c r="F171">
        <f>+Casos_PN_CORR[[#This Row],[43900]]</f>
        <v>0</v>
      </c>
      <c r="G171">
        <f>+Casos_PN_CORR[[#This Row],[43901]]-Casos_PN_CORR[[#This Row],[43900]]</f>
        <v>0</v>
      </c>
      <c r="H171">
        <f>+Casos_PN_CORR[[#This Row],[43902]]-Casos_PN_CORR[[#This Row],[43901]]</f>
        <v>0</v>
      </c>
      <c r="I171">
        <f>+Casos_PN_CORR[[#This Row],[43903]]-Casos_PN_CORR[[#This Row],[43902]]</f>
        <v>0</v>
      </c>
      <c r="J171">
        <f>+Casos_PN_CORR[[#This Row],[43904]]-Casos_PN_CORR[[#This Row],[43903]]</f>
        <v>0</v>
      </c>
      <c r="K171">
        <f>+Casos_PN_CORR[[#This Row],[43905]]-Casos_PN_CORR[[#This Row],[43904]]</f>
        <v>0</v>
      </c>
      <c r="L171">
        <f>+Casos_PN_CORR[[#This Row],[43906]]-Casos_PN_CORR[[#This Row],[43905]]</f>
        <v>0</v>
      </c>
      <c r="M171">
        <f>+Casos_PN_CORR[[#This Row],[43907]]-Casos_PN_CORR[[#This Row],[43906]]</f>
        <v>0</v>
      </c>
      <c r="N171">
        <f>+Casos_PN_CORR[[#This Row],[43908]]-Casos_PN_CORR[[#This Row],[43907]]</f>
        <v>0</v>
      </c>
      <c r="O171">
        <f>+Casos_PN_CORR[[#This Row],[43909]]-Casos_PN_CORR[[#This Row],[43908]]</f>
        <v>0</v>
      </c>
      <c r="P171">
        <f>+Casos_PN_CORR[[#This Row],[43910]]-Casos_PN_CORR[[#This Row],[43909]]</f>
        <v>0</v>
      </c>
      <c r="Q171">
        <f>+Casos_PN_CORR[[#This Row],[43911]]-Casos_PN_CORR[[#This Row],[43910]]</f>
        <v>0</v>
      </c>
      <c r="R171">
        <f>+Casos_PN_CORR[[#This Row],[43912]]-Casos_PN_CORR[[#This Row],[43911]]</f>
        <v>0</v>
      </c>
      <c r="S171">
        <f>+Casos_PN_CORR[[#This Row],[43913]]-Casos_PN_CORR[[#This Row],[43912]]</f>
        <v>0</v>
      </c>
      <c r="T171">
        <f>+Casos_PN_CORR[[#This Row],[43914]]-Casos_PN_CORR[[#This Row],[43913]]</f>
        <v>0</v>
      </c>
      <c r="U171">
        <f>+Casos_PN_CORR[[#This Row],[43915]]-Casos_PN_CORR[[#This Row],[43914]]</f>
        <v>0</v>
      </c>
      <c r="V171">
        <f>+Casos_PN_CORR[[#This Row],[43916]]-Casos_PN_CORR[[#This Row],[43915]]</f>
        <v>0</v>
      </c>
      <c r="W171">
        <f>+Casos_PN_CORR[[#This Row],[43917]]-Casos_PN_CORR[[#This Row],[43916]]</f>
        <v>0</v>
      </c>
      <c r="X171">
        <f>+Casos_PN_CORR[[#This Row],[43918]]-Casos_PN_CORR[[#This Row],[43917]]</f>
        <v>0</v>
      </c>
      <c r="Y171">
        <f>+Casos_PN_CORR[[#This Row],[43919]]-Casos_PN_CORR[[#This Row],[43918]]</f>
        <v>0</v>
      </c>
      <c r="Z171">
        <f>+Casos_PN_CORR[[#This Row],[43920]]-Casos_PN_CORR[[#This Row],[43919]]</f>
        <v>0</v>
      </c>
      <c r="AA171">
        <f>+Casos_PN_CORR[[#This Row],[43921]]-Casos_PN_CORR[[#This Row],[43920]]</f>
        <v>0</v>
      </c>
      <c r="AB171">
        <f>+Casos_PN_CORR[[#This Row],[43922]]-Casos_PN_CORR[[#This Row],[43921]]</f>
        <v>0</v>
      </c>
      <c r="AC171">
        <f>+Casos_PN_CORR[[#This Row],[43923]]-Casos_PN_CORR[[#This Row],[43922]]</f>
        <v>0</v>
      </c>
      <c r="AD171">
        <f>+Casos_PN_CORR[[#This Row],[43924]]-Casos_PN_CORR[[#This Row],[43923]]</f>
        <v>0</v>
      </c>
      <c r="AE171">
        <f>+Casos_PN_CORR[[#This Row],[43925]]-Casos_PN_CORR[[#This Row],[43924]]</f>
        <v>0</v>
      </c>
      <c r="AF171">
        <f>+Casos_PN_CORR[[#This Row],[43926]]-Casos_PN_CORR[[#This Row],[43925]]</f>
        <v>0</v>
      </c>
      <c r="AG171">
        <f>+Casos_PN_CORR[[#This Row],[43927]]-Casos_PN_CORR[[#This Row],[43926]]</f>
        <v>0</v>
      </c>
      <c r="AH171">
        <f>+Casos_PN_CORR[[#This Row],[43928]]-Casos_PN_CORR[[#This Row],[43927]]</f>
        <v>0</v>
      </c>
      <c r="AI171">
        <f>+Casos_PN_CORR[[#This Row],[43929]]-Casos_PN_CORR[[#This Row],[43928]]</f>
        <v>0</v>
      </c>
      <c r="AJ171">
        <f>+Casos_PN_CORR[[#This Row],[43930]]-Casos_PN_CORR[[#This Row],[43929]]</f>
        <v>0</v>
      </c>
      <c r="AK171">
        <f>+Casos_PN_CORR[[#This Row],[43931]]-Casos_PN_CORR[[#This Row],[43930]]</f>
        <v>0</v>
      </c>
      <c r="AL171">
        <f>+Casos_PN_CORR[[#This Row],[43932]]-Casos_PN_CORR[[#This Row],[43931]]</f>
        <v>0</v>
      </c>
      <c r="AM171">
        <f>+Casos_PN_CORR[[#This Row],[43933]]-Casos_PN_CORR[[#This Row],[43932]]</f>
        <v>0</v>
      </c>
      <c r="AN171">
        <f>+Casos_PN_CORR[[#This Row],[43934]]-Casos_PN_CORR[[#This Row],[43933]]</f>
        <v>0</v>
      </c>
      <c r="AO171">
        <f>+Casos_PN_CORR[[#This Row],[43935]]-Casos_PN_CORR[[#This Row],[43934]]</f>
        <v>0</v>
      </c>
      <c r="AP171">
        <f>+Casos_PN_CORR[[#This Row],[43936]]-Casos_PN_CORR[[#This Row],[43935]]</f>
        <v>0</v>
      </c>
      <c r="AQ171">
        <f>+Casos_PN_CORR[[#This Row],[43937]]-Casos_PN_CORR[[#This Row],[43936]]</f>
        <v>0</v>
      </c>
      <c r="AR171">
        <f>+Casos_PN_CORR[[#This Row],[43938]]-Casos_PN_CORR[[#This Row],[43937]]</f>
        <v>0</v>
      </c>
      <c r="AS171">
        <f>+Casos_PN_CORR[[#This Row],[43939]]-Casos_PN_CORR[[#This Row],[43938]]</f>
        <v>0</v>
      </c>
      <c r="AT171">
        <f>+Casos_PN_CORR[[#This Row],[43940]]-Casos_PN_CORR[[#This Row],[43939]]</f>
        <v>0</v>
      </c>
      <c r="AU171">
        <f>+Casos_PN_CORR[[#This Row],[43941]]-Casos_PN_CORR[[#This Row],[43940]]</f>
        <v>0</v>
      </c>
      <c r="AV171">
        <f>+Casos_PN_CORR[[#This Row],[43942]]-Casos_PN_CORR[[#This Row],[43941]]</f>
        <v>0</v>
      </c>
      <c r="AW171">
        <f>+Casos_PN_CORR[[#This Row],[43943]]-Casos_PN_CORR[[#This Row],[43942]]</f>
        <v>0</v>
      </c>
      <c r="AX171">
        <f>+Casos_PN_CORR[[#This Row],[43944]]-Casos_PN_CORR[[#This Row],[43943]]</f>
        <v>0</v>
      </c>
      <c r="AY171">
        <f>+Casos_PN_CORR[[#This Row],[43945]]-Casos_PN_CORR[[#This Row],[43944]]</f>
        <v>0</v>
      </c>
      <c r="AZ171">
        <f>+Casos_PN_CORR[[#This Row],[43946]]-Casos_PN_CORR[[#This Row],[43945]]</f>
        <v>0</v>
      </c>
      <c r="BA171">
        <f>+Casos_PN_CORR[[#This Row],[43947]]-Casos_PN_CORR[[#This Row],[43946]]</f>
        <v>0</v>
      </c>
      <c r="BB171">
        <f>+Casos_PN_CORR[[#This Row],[43948]]-Casos_PN_CORR[[#This Row],[43947]]</f>
        <v>0</v>
      </c>
      <c r="BC171">
        <f>+Casos_PN_CORR[[#This Row],[43949]]-Casos_PN_CORR[[#This Row],[43948]]</f>
        <v>0</v>
      </c>
      <c r="BD171">
        <f>+Casos_PN_CORR[[#This Row],[43950]]-Casos_PN_CORR[[#This Row],[43949]]</f>
        <v>0</v>
      </c>
      <c r="BE171">
        <f>+Casos_PN_CORR[[#This Row],[43951]]-Casos_PN_CORR[[#This Row],[43950]]</f>
        <v>0</v>
      </c>
      <c r="BF171">
        <f>+Casos_PN_CORR[[#This Row],[43952]]-Casos_PN_CORR[[#This Row],[43951]]</f>
        <v>0</v>
      </c>
      <c r="BG171">
        <f>+Casos_PN_CORR[[#This Row],[43953]]-Casos_PN_CORR[[#This Row],[43952]]</f>
        <v>0</v>
      </c>
      <c r="BH171">
        <f>+Casos_PN_CORR[[#This Row],[43954]]-Casos_PN_CORR[[#This Row],[43953]]</f>
        <v>0</v>
      </c>
      <c r="BI171">
        <f>+Casos_PN_CORR[[#This Row],[43955]]-Casos_PN_CORR[[#This Row],[43954]]</f>
        <v>0</v>
      </c>
      <c r="BJ171">
        <f>+Casos_PN_CORR[[#This Row],[43956]]-Casos_PN_CORR[[#This Row],[43955]]</f>
        <v>0</v>
      </c>
      <c r="BK171">
        <f>+Casos_PN_CORR[[#This Row],[43957]]-Casos_PN_CORR[[#This Row],[43956]]</f>
        <v>0</v>
      </c>
      <c r="BL171">
        <f>+Casos_PN_CORR[[#This Row],[43958]]-Casos_PN_CORR[[#This Row],[43957]]</f>
        <v>0</v>
      </c>
      <c r="BM171">
        <f>+Casos_PN_CORR[[#This Row],[43959]]-Casos_PN_CORR[[#This Row],[43958]]</f>
        <v>0</v>
      </c>
      <c r="BN171">
        <f>+Casos_PN_CORR[[#This Row],[43960]]-Casos_PN_CORR[[#This Row],[43959]]</f>
        <v>0</v>
      </c>
      <c r="BO171">
        <f>+Casos_PN_CORR[[#This Row],[43961]]-Casos_PN_CORR[[#This Row],[43960]]</f>
        <v>0</v>
      </c>
      <c r="BP171">
        <f>+Casos_PN_CORR[[#This Row],[43962]]-Casos_PN_CORR[[#This Row],[43961]]</f>
        <v>0</v>
      </c>
      <c r="BQ171">
        <f>+Casos_PN_CORR[[#This Row],[43963]]-Casos_PN_CORR[[#This Row],[43962]]</f>
        <v>0</v>
      </c>
      <c r="BR171">
        <f>+Casos_PN_CORR[[#This Row],[43964]]-Casos_PN_CORR[[#This Row],[43963]]</f>
        <v>0</v>
      </c>
      <c r="BS171">
        <f>+Casos_PN_CORR[[#This Row],[43965]]-Casos_PN_CORR[[#This Row],[43964]]</f>
        <v>0</v>
      </c>
      <c r="BT171">
        <f>+Casos_PN_CORR[[#This Row],[43966]]-Casos_PN_CORR[[#This Row],[43965]]</f>
        <v>0</v>
      </c>
      <c r="BU171">
        <f>+Casos_PN_CORR[[#This Row],[43967]]-Casos_PN_CORR[[#This Row],[43966]]</f>
        <v>0</v>
      </c>
      <c r="BV171">
        <f>+Casos_PN_CORR[[#This Row],[43968]]-Casos_PN_CORR[[#This Row],[43967]]</f>
        <v>0</v>
      </c>
      <c r="BW171">
        <f>+Casos_PN_CORR[[#This Row],[43969]]-Casos_PN_CORR[[#This Row],[43968]]</f>
        <v>0</v>
      </c>
      <c r="BX171">
        <f>+Casos_PN_CORR[[#This Row],[43970]]-Casos_PN_CORR[[#This Row],[43969]]</f>
        <v>0</v>
      </c>
      <c r="BY171">
        <f>+Casos_PN_CORR[[#This Row],[43971]]-Casos_PN_CORR[[#This Row],[43970]]</f>
        <v>0</v>
      </c>
      <c r="BZ171">
        <f>+Casos_PN_CORR[[#This Row],[43972]]-Casos_PN_CORR[[#This Row],[43971]]</f>
        <v>0</v>
      </c>
      <c r="CA171">
        <f>+Casos_PN_CORR[[#This Row],[43973]]-Casos_PN_CORR[[#This Row],[43972]]</f>
        <v>0</v>
      </c>
      <c r="CB171">
        <f>+Casos_PN_CORR[[#This Row],[43974]]-Casos_PN_CORR[[#This Row],[43973]]</f>
        <v>0</v>
      </c>
      <c r="CC171">
        <f>+Casos_PN_CORR[[#This Row],[43975]]-Casos_PN_CORR[[#This Row],[43974]]</f>
        <v>0</v>
      </c>
      <c r="CD171">
        <f>+Casos_PN_CORR[[#This Row],[43976]]-Casos_PN_CORR[[#This Row],[43975]]</f>
        <v>0</v>
      </c>
      <c r="CE171">
        <f>+Casos_PN_CORR[[#This Row],[43977]]-Casos_PN_CORR[[#This Row],[43976]]</f>
        <v>0</v>
      </c>
      <c r="CF171">
        <f>+Casos_PN_CORR[[#This Row],[43978]]-Casos_PN_CORR[[#This Row],[43977]]</f>
        <v>0</v>
      </c>
      <c r="CG171">
        <f>+Casos_PN_CORR[[#This Row],[43979]]-Casos_PN_CORR[[#This Row],[43978]]</f>
        <v>0</v>
      </c>
      <c r="CH171">
        <f>+Casos_PN_CORR[[#This Row],[43980]]-Casos_PN_CORR[[#This Row],[43979]]</f>
        <v>0</v>
      </c>
      <c r="CI171">
        <f>+Casos_PN_CORR[[#This Row],[43981]]-Casos_PN_CORR[[#This Row],[43980]]</f>
        <v>0</v>
      </c>
      <c r="CJ171">
        <f>+Casos_PN_CORR[[#This Row],[43982]]-Casos_PN_CORR[[#This Row],[43981]]</f>
        <v>0</v>
      </c>
      <c r="CK171">
        <f>+Casos_PN_CORR[[#This Row],[43983]]-Casos_PN_CORR[[#This Row],[43982]]</f>
        <v>0</v>
      </c>
      <c r="CL171">
        <f>+Casos_PN_CORR[[#This Row],[43984]]-Casos_PN_CORR[[#This Row],[43983]]</f>
        <v>0</v>
      </c>
      <c r="CM171">
        <f>+Casos_PN_CORR[[#This Row],[43985]]-Casos_PN_CORR[[#This Row],[43984]]</f>
        <v>0</v>
      </c>
      <c r="CN171">
        <f>+Casos_PN_CORR[[#This Row],[43986]]-Casos_PN_CORR[[#This Row],[43985]]</f>
        <v>0</v>
      </c>
      <c r="CO171">
        <f>+Casos_PN_CORR[[#This Row],[43987]]-Casos_PN_CORR[[#This Row],[43986]]</f>
        <v>3</v>
      </c>
      <c r="CP171">
        <f>+Casos_PN_CORR[[#This Row],[43988]]-Casos_PN_CORR[[#This Row],[43987]]</f>
        <v>0</v>
      </c>
      <c r="CQ171">
        <f>+Casos_PN_CORR[[#This Row],[43989]]-Casos_PN_CORR[[#This Row],[43988]]</f>
        <v>0</v>
      </c>
      <c r="CR171">
        <f>+Casos_PN_CORR[[#This Row],[43990]]-Casos_PN_CORR[[#This Row],[43989]]</f>
        <v>0</v>
      </c>
      <c r="CS171">
        <f>+Casos_PN_CORR[[#This Row],[43991]]-Casos_PN_CORR[[#This Row],[43990]]</f>
        <v>1</v>
      </c>
      <c r="CT171">
        <f>+Casos_PN_CORR[[#This Row],[43992]]-Casos_PN_CORR[[#This Row],[43991]]</f>
        <v>0</v>
      </c>
      <c r="CU171">
        <f>+Casos_PN_CORR[[#This Row],[43993]]-Casos_PN_CORR[[#This Row],[43992]]</f>
        <v>0</v>
      </c>
    </row>
    <row r="172" spans="1:99" x14ac:dyDescent="0.3">
      <c r="A172">
        <v>60604</v>
      </c>
      <c r="B172" s="2" t="s">
        <v>158</v>
      </c>
      <c r="C172" s="2" t="s">
        <v>342</v>
      </c>
      <c r="D172" s="2" t="s">
        <v>343</v>
      </c>
      <c r="E172" s="4">
        <f t="shared" si="2"/>
        <v>4</v>
      </c>
      <c r="F172">
        <f>+Casos_PN_CORR[[#This Row],[43900]]</f>
        <v>0</v>
      </c>
      <c r="G172">
        <f>+Casos_PN_CORR[[#This Row],[43901]]-Casos_PN_CORR[[#This Row],[43900]]</f>
        <v>0</v>
      </c>
      <c r="H172">
        <f>+Casos_PN_CORR[[#This Row],[43902]]-Casos_PN_CORR[[#This Row],[43901]]</f>
        <v>0</v>
      </c>
      <c r="I172">
        <f>+Casos_PN_CORR[[#This Row],[43903]]-Casos_PN_CORR[[#This Row],[43902]]</f>
        <v>0</v>
      </c>
      <c r="J172">
        <f>+Casos_PN_CORR[[#This Row],[43904]]-Casos_PN_CORR[[#This Row],[43903]]</f>
        <v>0</v>
      </c>
      <c r="K172">
        <f>+Casos_PN_CORR[[#This Row],[43905]]-Casos_PN_CORR[[#This Row],[43904]]</f>
        <v>0</v>
      </c>
      <c r="L172">
        <f>+Casos_PN_CORR[[#This Row],[43906]]-Casos_PN_CORR[[#This Row],[43905]]</f>
        <v>0</v>
      </c>
      <c r="M172">
        <f>+Casos_PN_CORR[[#This Row],[43907]]-Casos_PN_CORR[[#This Row],[43906]]</f>
        <v>0</v>
      </c>
      <c r="N172">
        <f>+Casos_PN_CORR[[#This Row],[43908]]-Casos_PN_CORR[[#This Row],[43907]]</f>
        <v>0</v>
      </c>
      <c r="O172">
        <f>+Casos_PN_CORR[[#This Row],[43909]]-Casos_PN_CORR[[#This Row],[43908]]</f>
        <v>0</v>
      </c>
      <c r="P172">
        <f>+Casos_PN_CORR[[#This Row],[43910]]-Casos_PN_CORR[[#This Row],[43909]]</f>
        <v>0</v>
      </c>
      <c r="Q172">
        <f>+Casos_PN_CORR[[#This Row],[43911]]-Casos_PN_CORR[[#This Row],[43910]]</f>
        <v>0</v>
      </c>
      <c r="R172">
        <f>+Casos_PN_CORR[[#This Row],[43912]]-Casos_PN_CORR[[#This Row],[43911]]</f>
        <v>0</v>
      </c>
      <c r="S172">
        <f>+Casos_PN_CORR[[#This Row],[43913]]-Casos_PN_CORR[[#This Row],[43912]]</f>
        <v>0</v>
      </c>
      <c r="T172">
        <f>+Casos_PN_CORR[[#This Row],[43914]]-Casos_PN_CORR[[#This Row],[43913]]</f>
        <v>0</v>
      </c>
      <c r="U172">
        <f>+Casos_PN_CORR[[#This Row],[43915]]-Casos_PN_CORR[[#This Row],[43914]]</f>
        <v>0</v>
      </c>
      <c r="V172">
        <f>+Casos_PN_CORR[[#This Row],[43916]]-Casos_PN_CORR[[#This Row],[43915]]</f>
        <v>0</v>
      </c>
      <c r="W172">
        <f>+Casos_PN_CORR[[#This Row],[43917]]-Casos_PN_CORR[[#This Row],[43916]]</f>
        <v>0</v>
      </c>
      <c r="X172">
        <f>+Casos_PN_CORR[[#This Row],[43918]]-Casos_PN_CORR[[#This Row],[43917]]</f>
        <v>0</v>
      </c>
      <c r="Y172">
        <f>+Casos_PN_CORR[[#This Row],[43919]]-Casos_PN_CORR[[#This Row],[43918]]</f>
        <v>0</v>
      </c>
      <c r="Z172">
        <f>+Casos_PN_CORR[[#This Row],[43920]]-Casos_PN_CORR[[#This Row],[43919]]</f>
        <v>0</v>
      </c>
      <c r="AA172">
        <f>+Casos_PN_CORR[[#This Row],[43921]]-Casos_PN_CORR[[#This Row],[43920]]</f>
        <v>0</v>
      </c>
      <c r="AB172">
        <f>+Casos_PN_CORR[[#This Row],[43922]]-Casos_PN_CORR[[#This Row],[43921]]</f>
        <v>0</v>
      </c>
      <c r="AC172">
        <f>+Casos_PN_CORR[[#This Row],[43923]]-Casos_PN_CORR[[#This Row],[43922]]</f>
        <v>0</v>
      </c>
      <c r="AD172">
        <f>+Casos_PN_CORR[[#This Row],[43924]]-Casos_PN_CORR[[#This Row],[43923]]</f>
        <v>0</v>
      </c>
      <c r="AE172">
        <f>+Casos_PN_CORR[[#This Row],[43925]]-Casos_PN_CORR[[#This Row],[43924]]</f>
        <v>0</v>
      </c>
      <c r="AF172">
        <f>+Casos_PN_CORR[[#This Row],[43926]]-Casos_PN_CORR[[#This Row],[43925]]</f>
        <v>0</v>
      </c>
      <c r="AG172">
        <f>+Casos_PN_CORR[[#This Row],[43927]]-Casos_PN_CORR[[#This Row],[43926]]</f>
        <v>0</v>
      </c>
      <c r="AH172">
        <f>+Casos_PN_CORR[[#This Row],[43928]]-Casos_PN_CORR[[#This Row],[43927]]</f>
        <v>0</v>
      </c>
      <c r="AI172">
        <f>+Casos_PN_CORR[[#This Row],[43929]]-Casos_PN_CORR[[#This Row],[43928]]</f>
        <v>0</v>
      </c>
      <c r="AJ172">
        <f>+Casos_PN_CORR[[#This Row],[43930]]-Casos_PN_CORR[[#This Row],[43929]]</f>
        <v>0</v>
      </c>
      <c r="AK172">
        <f>+Casos_PN_CORR[[#This Row],[43931]]-Casos_PN_CORR[[#This Row],[43930]]</f>
        <v>0</v>
      </c>
      <c r="AL172">
        <f>+Casos_PN_CORR[[#This Row],[43932]]-Casos_PN_CORR[[#This Row],[43931]]</f>
        <v>0</v>
      </c>
      <c r="AM172">
        <f>+Casos_PN_CORR[[#This Row],[43933]]-Casos_PN_CORR[[#This Row],[43932]]</f>
        <v>0</v>
      </c>
      <c r="AN172">
        <f>+Casos_PN_CORR[[#This Row],[43934]]-Casos_PN_CORR[[#This Row],[43933]]</f>
        <v>0</v>
      </c>
      <c r="AO172">
        <f>+Casos_PN_CORR[[#This Row],[43935]]-Casos_PN_CORR[[#This Row],[43934]]</f>
        <v>0</v>
      </c>
      <c r="AP172">
        <f>+Casos_PN_CORR[[#This Row],[43936]]-Casos_PN_CORR[[#This Row],[43935]]</f>
        <v>0</v>
      </c>
      <c r="AQ172">
        <f>+Casos_PN_CORR[[#This Row],[43937]]-Casos_PN_CORR[[#This Row],[43936]]</f>
        <v>0</v>
      </c>
      <c r="AR172">
        <f>+Casos_PN_CORR[[#This Row],[43938]]-Casos_PN_CORR[[#This Row],[43937]]</f>
        <v>0</v>
      </c>
      <c r="AS172">
        <f>+Casos_PN_CORR[[#This Row],[43939]]-Casos_PN_CORR[[#This Row],[43938]]</f>
        <v>0</v>
      </c>
      <c r="AT172">
        <f>+Casos_PN_CORR[[#This Row],[43940]]-Casos_PN_CORR[[#This Row],[43939]]</f>
        <v>0</v>
      </c>
      <c r="AU172">
        <f>+Casos_PN_CORR[[#This Row],[43941]]-Casos_PN_CORR[[#This Row],[43940]]</f>
        <v>0</v>
      </c>
      <c r="AV172">
        <f>+Casos_PN_CORR[[#This Row],[43942]]-Casos_PN_CORR[[#This Row],[43941]]</f>
        <v>0</v>
      </c>
      <c r="AW172">
        <f>+Casos_PN_CORR[[#This Row],[43943]]-Casos_PN_CORR[[#This Row],[43942]]</f>
        <v>0</v>
      </c>
      <c r="AX172">
        <f>+Casos_PN_CORR[[#This Row],[43944]]-Casos_PN_CORR[[#This Row],[43943]]</f>
        <v>0</v>
      </c>
      <c r="AY172">
        <f>+Casos_PN_CORR[[#This Row],[43945]]-Casos_PN_CORR[[#This Row],[43944]]</f>
        <v>0</v>
      </c>
      <c r="AZ172">
        <f>+Casos_PN_CORR[[#This Row],[43946]]-Casos_PN_CORR[[#This Row],[43945]]</f>
        <v>0</v>
      </c>
      <c r="BA172">
        <f>+Casos_PN_CORR[[#This Row],[43947]]-Casos_PN_CORR[[#This Row],[43946]]</f>
        <v>0</v>
      </c>
      <c r="BB172">
        <f>+Casos_PN_CORR[[#This Row],[43948]]-Casos_PN_CORR[[#This Row],[43947]]</f>
        <v>0</v>
      </c>
      <c r="BC172">
        <f>+Casos_PN_CORR[[#This Row],[43949]]-Casos_PN_CORR[[#This Row],[43948]]</f>
        <v>0</v>
      </c>
      <c r="BD172">
        <f>+Casos_PN_CORR[[#This Row],[43950]]-Casos_PN_CORR[[#This Row],[43949]]</f>
        <v>0</v>
      </c>
      <c r="BE172">
        <f>+Casos_PN_CORR[[#This Row],[43951]]-Casos_PN_CORR[[#This Row],[43950]]</f>
        <v>0</v>
      </c>
      <c r="BF172">
        <f>+Casos_PN_CORR[[#This Row],[43952]]-Casos_PN_CORR[[#This Row],[43951]]</f>
        <v>0</v>
      </c>
      <c r="BG172">
        <f>+Casos_PN_CORR[[#This Row],[43953]]-Casos_PN_CORR[[#This Row],[43952]]</f>
        <v>0</v>
      </c>
      <c r="BH172">
        <f>+Casos_PN_CORR[[#This Row],[43954]]-Casos_PN_CORR[[#This Row],[43953]]</f>
        <v>0</v>
      </c>
      <c r="BI172">
        <f>+Casos_PN_CORR[[#This Row],[43955]]-Casos_PN_CORR[[#This Row],[43954]]</f>
        <v>0</v>
      </c>
      <c r="BJ172">
        <f>+Casos_PN_CORR[[#This Row],[43956]]-Casos_PN_CORR[[#This Row],[43955]]</f>
        <v>0</v>
      </c>
      <c r="BK172">
        <f>+Casos_PN_CORR[[#This Row],[43957]]-Casos_PN_CORR[[#This Row],[43956]]</f>
        <v>0</v>
      </c>
      <c r="BL172">
        <f>+Casos_PN_CORR[[#This Row],[43958]]-Casos_PN_CORR[[#This Row],[43957]]</f>
        <v>0</v>
      </c>
      <c r="BM172">
        <f>+Casos_PN_CORR[[#This Row],[43959]]-Casos_PN_CORR[[#This Row],[43958]]</f>
        <v>0</v>
      </c>
      <c r="BN172">
        <f>+Casos_PN_CORR[[#This Row],[43960]]-Casos_PN_CORR[[#This Row],[43959]]</f>
        <v>0</v>
      </c>
      <c r="BO172">
        <f>+Casos_PN_CORR[[#This Row],[43961]]-Casos_PN_CORR[[#This Row],[43960]]</f>
        <v>0</v>
      </c>
      <c r="BP172">
        <f>+Casos_PN_CORR[[#This Row],[43962]]-Casos_PN_CORR[[#This Row],[43961]]</f>
        <v>0</v>
      </c>
      <c r="BQ172">
        <f>+Casos_PN_CORR[[#This Row],[43963]]-Casos_PN_CORR[[#This Row],[43962]]</f>
        <v>0</v>
      </c>
      <c r="BR172">
        <f>+Casos_PN_CORR[[#This Row],[43964]]-Casos_PN_CORR[[#This Row],[43963]]</f>
        <v>0</v>
      </c>
      <c r="BS172">
        <f>+Casos_PN_CORR[[#This Row],[43965]]-Casos_PN_CORR[[#This Row],[43964]]</f>
        <v>0</v>
      </c>
      <c r="BT172">
        <f>+Casos_PN_CORR[[#This Row],[43966]]-Casos_PN_CORR[[#This Row],[43965]]</f>
        <v>0</v>
      </c>
      <c r="BU172">
        <f>+Casos_PN_CORR[[#This Row],[43967]]-Casos_PN_CORR[[#This Row],[43966]]</f>
        <v>0</v>
      </c>
      <c r="BV172">
        <f>+Casos_PN_CORR[[#This Row],[43968]]-Casos_PN_CORR[[#This Row],[43967]]</f>
        <v>0</v>
      </c>
      <c r="BW172">
        <f>+Casos_PN_CORR[[#This Row],[43969]]-Casos_PN_CORR[[#This Row],[43968]]</f>
        <v>0</v>
      </c>
      <c r="BX172">
        <f>+Casos_PN_CORR[[#This Row],[43970]]-Casos_PN_CORR[[#This Row],[43969]]</f>
        <v>0</v>
      </c>
      <c r="BY172">
        <f>+Casos_PN_CORR[[#This Row],[43971]]-Casos_PN_CORR[[#This Row],[43970]]</f>
        <v>0</v>
      </c>
      <c r="BZ172">
        <f>+Casos_PN_CORR[[#This Row],[43972]]-Casos_PN_CORR[[#This Row],[43971]]</f>
        <v>0</v>
      </c>
      <c r="CA172">
        <f>+Casos_PN_CORR[[#This Row],[43973]]-Casos_PN_CORR[[#This Row],[43972]]</f>
        <v>0</v>
      </c>
      <c r="CB172">
        <f>+Casos_PN_CORR[[#This Row],[43974]]-Casos_PN_CORR[[#This Row],[43973]]</f>
        <v>0</v>
      </c>
      <c r="CC172">
        <f>+Casos_PN_CORR[[#This Row],[43975]]-Casos_PN_CORR[[#This Row],[43974]]</f>
        <v>0</v>
      </c>
      <c r="CD172">
        <f>+Casos_PN_CORR[[#This Row],[43976]]-Casos_PN_CORR[[#This Row],[43975]]</f>
        <v>0</v>
      </c>
      <c r="CE172">
        <f>+Casos_PN_CORR[[#This Row],[43977]]-Casos_PN_CORR[[#This Row],[43976]]</f>
        <v>0</v>
      </c>
      <c r="CF172">
        <f>+Casos_PN_CORR[[#This Row],[43978]]-Casos_PN_CORR[[#This Row],[43977]]</f>
        <v>0</v>
      </c>
      <c r="CG172">
        <f>+Casos_PN_CORR[[#This Row],[43979]]-Casos_PN_CORR[[#This Row],[43978]]</f>
        <v>0</v>
      </c>
      <c r="CH172">
        <f>+Casos_PN_CORR[[#This Row],[43980]]-Casos_PN_CORR[[#This Row],[43979]]</f>
        <v>0</v>
      </c>
      <c r="CI172">
        <f>+Casos_PN_CORR[[#This Row],[43981]]-Casos_PN_CORR[[#This Row],[43980]]</f>
        <v>0</v>
      </c>
      <c r="CJ172">
        <f>+Casos_PN_CORR[[#This Row],[43982]]-Casos_PN_CORR[[#This Row],[43981]]</f>
        <v>0</v>
      </c>
      <c r="CK172">
        <f>+Casos_PN_CORR[[#This Row],[43983]]-Casos_PN_CORR[[#This Row],[43982]]</f>
        <v>0</v>
      </c>
      <c r="CL172">
        <f>+Casos_PN_CORR[[#This Row],[43984]]-Casos_PN_CORR[[#This Row],[43983]]</f>
        <v>0</v>
      </c>
      <c r="CM172">
        <f>+Casos_PN_CORR[[#This Row],[43985]]-Casos_PN_CORR[[#This Row],[43984]]</f>
        <v>0</v>
      </c>
      <c r="CN172">
        <f>+Casos_PN_CORR[[#This Row],[43986]]-Casos_PN_CORR[[#This Row],[43985]]</f>
        <v>0</v>
      </c>
      <c r="CO172">
        <f>+Casos_PN_CORR[[#This Row],[43987]]-Casos_PN_CORR[[#This Row],[43986]]</f>
        <v>2</v>
      </c>
      <c r="CP172">
        <f>+Casos_PN_CORR[[#This Row],[43988]]-Casos_PN_CORR[[#This Row],[43987]]</f>
        <v>0</v>
      </c>
      <c r="CQ172">
        <f>+Casos_PN_CORR[[#This Row],[43989]]-Casos_PN_CORR[[#This Row],[43988]]</f>
        <v>0</v>
      </c>
      <c r="CR172">
        <f>+Casos_PN_CORR[[#This Row],[43990]]-Casos_PN_CORR[[#This Row],[43989]]</f>
        <v>0</v>
      </c>
      <c r="CS172">
        <f>+Casos_PN_CORR[[#This Row],[43991]]-Casos_PN_CORR[[#This Row],[43990]]</f>
        <v>2</v>
      </c>
      <c r="CT172">
        <f>+Casos_PN_CORR[[#This Row],[43992]]-Casos_PN_CORR[[#This Row],[43991]]</f>
        <v>0</v>
      </c>
      <c r="CU172">
        <f>+Casos_PN_CORR[[#This Row],[43993]]-Casos_PN_CORR[[#This Row],[43992]]</f>
        <v>0</v>
      </c>
    </row>
    <row r="173" spans="1:99" x14ac:dyDescent="0.3">
      <c r="A173">
        <v>90102</v>
      </c>
      <c r="B173" s="2" t="s">
        <v>114</v>
      </c>
      <c r="C173" s="2" t="s">
        <v>197</v>
      </c>
      <c r="D173" s="2" t="s">
        <v>390</v>
      </c>
      <c r="E173" s="4">
        <f t="shared" si="2"/>
        <v>4</v>
      </c>
      <c r="F173">
        <f>+Casos_PN_CORR[[#This Row],[43900]]</f>
        <v>0</v>
      </c>
      <c r="G173">
        <f>+Casos_PN_CORR[[#This Row],[43901]]-Casos_PN_CORR[[#This Row],[43900]]</f>
        <v>0</v>
      </c>
      <c r="H173">
        <f>+Casos_PN_CORR[[#This Row],[43902]]-Casos_PN_CORR[[#This Row],[43901]]</f>
        <v>0</v>
      </c>
      <c r="I173">
        <f>+Casos_PN_CORR[[#This Row],[43903]]-Casos_PN_CORR[[#This Row],[43902]]</f>
        <v>0</v>
      </c>
      <c r="J173">
        <f>+Casos_PN_CORR[[#This Row],[43904]]-Casos_PN_CORR[[#This Row],[43903]]</f>
        <v>0</v>
      </c>
      <c r="K173">
        <f>+Casos_PN_CORR[[#This Row],[43905]]-Casos_PN_CORR[[#This Row],[43904]]</f>
        <v>0</v>
      </c>
      <c r="L173">
        <f>+Casos_PN_CORR[[#This Row],[43906]]-Casos_PN_CORR[[#This Row],[43905]]</f>
        <v>0</v>
      </c>
      <c r="M173">
        <f>+Casos_PN_CORR[[#This Row],[43907]]-Casos_PN_CORR[[#This Row],[43906]]</f>
        <v>0</v>
      </c>
      <c r="N173">
        <f>+Casos_PN_CORR[[#This Row],[43908]]-Casos_PN_CORR[[#This Row],[43907]]</f>
        <v>0</v>
      </c>
      <c r="O173">
        <f>+Casos_PN_CORR[[#This Row],[43909]]-Casos_PN_CORR[[#This Row],[43908]]</f>
        <v>0</v>
      </c>
      <c r="P173">
        <f>+Casos_PN_CORR[[#This Row],[43910]]-Casos_PN_CORR[[#This Row],[43909]]</f>
        <v>0</v>
      </c>
      <c r="Q173">
        <f>+Casos_PN_CORR[[#This Row],[43911]]-Casos_PN_CORR[[#This Row],[43910]]</f>
        <v>0</v>
      </c>
      <c r="R173">
        <f>+Casos_PN_CORR[[#This Row],[43912]]-Casos_PN_CORR[[#This Row],[43911]]</f>
        <v>0</v>
      </c>
      <c r="S173">
        <f>+Casos_PN_CORR[[#This Row],[43913]]-Casos_PN_CORR[[#This Row],[43912]]</f>
        <v>0</v>
      </c>
      <c r="T173">
        <f>+Casos_PN_CORR[[#This Row],[43914]]-Casos_PN_CORR[[#This Row],[43913]]</f>
        <v>0</v>
      </c>
      <c r="U173">
        <f>+Casos_PN_CORR[[#This Row],[43915]]-Casos_PN_CORR[[#This Row],[43914]]</f>
        <v>0</v>
      </c>
      <c r="V173">
        <f>+Casos_PN_CORR[[#This Row],[43916]]-Casos_PN_CORR[[#This Row],[43915]]</f>
        <v>0</v>
      </c>
      <c r="W173">
        <f>+Casos_PN_CORR[[#This Row],[43917]]-Casos_PN_CORR[[#This Row],[43916]]</f>
        <v>0</v>
      </c>
      <c r="X173">
        <f>+Casos_PN_CORR[[#This Row],[43918]]-Casos_PN_CORR[[#This Row],[43917]]</f>
        <v>0</v>
      </c>
      <c r="Y173">
        <f>+Casos_PN_CORR[[#This Row],[43919]]-Casos_PN_CORR[[#This Row],[43918]]</f>
        <v>0</v>
      </c>
      <c r="Z173">
        <f>+Casos_PN_CORR[[#This Row],[43920]]-Casos_PN_CORR[[#This Row],[43919]]</f>
        <v>0</v>
      </c>
      <c r="AA173">
        <f>+Casos_PN_CORR[[#This Row],[43921]]-Casos_PN_CORR[[#This Row],[43920]]</f>
        <v>0</v>
      </c>
      <c r="AB173">
        <f>+Casos_PN_CORR[[#This Row],[43922]]-Casos_PN_CORR[[#This Row],[43921]]</f>
        <v>0</v>
      </c>
      <c r="AC173">
        <f>+Casos_PN_CORR[[#This Row],[43923]]-Casos_PN_CORR[[#This Row],[43922]]</f>
        <v>0</v>
      </c>
      <c r="AD173">
        <f>+Casos_PN_CORR[[#This Row],[43924]]-Casos_PN_CORR[[#This Row],[43923]]</f>
        <v>0</v>
      </c>
      <c r="AE173">
        <f>+Casos_PN_CORR[[#This Row],[43925]]-Casos_PN_CORR[[#This Row],[43924]]</f>
        <v>0</v>
      </c>
      <c r="AF173">
        <f>+Casos_PN_CORR[[#This Row],[43926]]-Casos_PN_CORR[[#This Row],[43925]]</f>
        <v>0</v>
      </c>
      <c r="AG173">
        <f>+Casos_PN_CORR[[#This Row],[43927]]-Casos_PN_CORR[[#This Row],[43926]]</f>
        <v>0</v>
      </c>
      <c r="AH173">
        <f>+Casos_PN_CORR[[#This Row],[43928]]-Casos_PN_CORR[[#This Row],[43927]]</f>
        <v>0</v>
      </c>
      <c r="AI173">
        <f>+Casos_PN_CORR[[#This Row],[43929]]-Casos_PN_CORR[[#This Row],[43928]]</f>
        <v>0</v>
      </c>
      <c r="AJ173">
        <f>+Casos_PN_CORR[[#This Row],[43930]]-Casos_PN_CORR[[#This Row],[43929]]</f>
        <v>0</v>
      </c>
      <c r="AK173">
        <f>+Casos_PN_CORR[[#This Row],[43931]]-Casos_PN_CORR[[#This Row],[43930]]</f>
        <v>0</v>
      </c>
      <c r="AL173">
        <f>+Casos_PN_CORR[[#This Row],[43932]]-Casos_PN_CORR[[#This Row],[43931]]</f>
        <v>0</v>
      </c>
      <c r="AM173">
        <f>+Casos_PN_CORR[[#This Row],[43933]]-Casos_PN_CORR[[#This Row],[43932]]</f>
        <v>0</v>
      </c>
      <c r="AN173">
        <f>+Casos_PN_CORR[[#This Row],[43934]]-Casos_PN_CORR[[#This Row],[43933]]</f>
        <v>0</v>
      </c>
      <c r="AO173">
        <f>+Casos_PN_CORR[[#This Row],[43935]]-Casos_PN_CORR[[#This Row],[43934]]</f>
        <v>0</v>
      </c>
      <c r="AP173">
        <f>+Casos_PN_CORR[[#This Row],[43936]]-Casos_PN_CORR[[#This Row],[43935]]</f>
        <v>0</v>
      </c>
      <c r="AQ173">
        <f>+Casos_PN_CORR[[#This Row],[43937]]-Casos_PN_CORR[[#This Row],[43936]]</f>
        <v>0</v>
      </c>
      <c r="AR173">
        <f>+Casos_PN_CORR[[#This Row],[43938]]-Casos_PN_CORR[[#This Row],[43937]]</f>
        <v>0</v>
      </c>
      <c r="AS173">
        <f>+Casos_PN_CORR[[#This Row],[43939]]-Casos_PN_CORR[[#This Row],[43938]]</f>
        <v>0</v>
      </c>
      <c r="AT173">
        <f>+Casos_PN_CORR[[#This Row],[43940]]-Casos_PN_CORR[[#This Row],[43939]]</f>
        <v>0</v>
      </c>
      <c r="AU173">
        <f>+Casos_PN_CORR[[#This Row],[43941]]-Casos_PN_CORR[[#This Row],[43940]]</f>
        <v>0</v>
      </c>
      <c r="AV173">
        <f>+Casos_PN_CORR[[#This Row],[43942]]-Casos_PN_CORR[[#This Row],[43941]]</f>
        <v>0</v>
      </c>
      <c r="AW173">
        <f>+Casos_PN_CORR[[#This Row],[43943]]-Casos_PN_CORR[[#This Row],[43942]]</f>
        <v>0</v>
      </c>
      <c r="AX173">
        <f>+Casos_PN_CORR[[#This Row],[43944]]-Casos_PN_CORR[[#This Row],[43943]]</f>
        <v>0</v>
      </c>
      <c r="AY173">
        <f>+Casos_PN_CORR[[#This Row],[43945]]-Casos_PN_CORR[[#This Row],[43944]]</f>
        <v>0</v>
      </c>
      <c r="AZ173">
        <f>+Casos_PN_CORR[[#This Row],[43946]]-Casos_PN_CORR[[#This Row],[43945]]</f>
        <v>0</v>
      </c>
      <c r="BA173">
        <f>+Casos_PN_CORR[[#This Row],[43947]]-Casos_PN_CORR[[#This Row],[43946]]</f>
        <v>0</v>
      </c>
      <c r="BB173">
        <f>+Casos_PN_CORR[[#This Row],[43948]]-Casos_PN_CORR[[#This Row],[43947]]</f>
        <v>0</v>
      </c>
      <c r="BC173">
        <f>+Casos_PN_CORR[[#This Row],[43949]]-Casos_PN_CORR[[#This Row],[43948]]</f>
        <v>0</v>
      </c>
      <c r="BD173">
        <f>+Casos_PN_CORR[[#This Row],[43950]]-Casos_PN_CORR[[#This Row],[43949]]</f>
        <v>0</v>
      </c>
      <c r="BE173">
        <f>+Casos_PN_CORR[[#This Row],[43951]]-Casos_PN_CORR[[#This Row],[43950]]</f>
        <v>0</v>
      </c>
      <c r="BF173">
        <f>+Casos_PN_CORR[[#This Row],[43952]]-Casos_PN_CORR[[#This Row],[43951]]</f>
        <v>0</v>
      </c>
      <c r="BG173">
        <f>+Casos_PN_CORR[[#This Row],[43953]]-Casos_PN_CORR[[#This Row],[43952]]</f>
        <v>0</v>
      </c>
      <c r="BH173">
        <f>+Casos_PN_CORR[[#This Row],[43954]]-Casos_PN_CORR[[#This Row],[43953]]</f>
        <v>0</v>
      </c>
      <c r="BI173">
        <f>+Casos_PN_CORR[[#This Row],[43955]]-Casos_PN_CORR[[#This Row],[43954]]</f>
        <v>0</v>
      </c>
      <c r="BJ173">
        <f>+Casos_PN_CORR[[#This Row],[43956]]-Casos_PN_CORR[[#This Row],[43955]]</f>
        <v>0</v>
      </c>
      <c r="BK173">
        <f>+Casos_PN_CORR[[#This Row],[43957]]-Casos_PN_CORR[[#This Row],[43956]]</f>
        <v>0</v>
      </c>
      <c r="BL173">
        <f>+Casos_PN_CORR[[#This Row],[43958]]-Casos_PN_CORR[[#This Row],[43957]]</f>
        <v>0</v>
      </c>
      <c r="BM173">
        <f>+Casos_PN_CORR[[#This Row],[43959]]-Casos_PN_CORR[[#This Row],[43958]]</f>
        <v>0</v>
      </c>
      <c r="BN173">
        <f>+Casos_PN_CORR[[#This Row],[43960]]-Casos_PN_CORR[[#This Row],[43959]]</f>
        <v>0</v>
      </c>
      <c r="BO173">
        <f>+Casos_PN_CORR[[#This Row],[43961]]-Casos_PN_CORR[[#This Row],[43960]]</f>
        <v>0</v>
      </c>
      <c r="BP173">
        <f>+Casos_PN_CORR[[#This Row],[43962]]-Casos_PN_CORR[[#This Row],[43961]]</f>
        <v>0</v>
      </c>
      <c r="BQ173">
        <f>+Casos_PN_CORR[[#This Row],[43963]]-Casos_PN_CORR[[#This Row],[43962]]</f>
        <v>0</v>
      </c>
      <c r="BR173">
        <f>+Casos_PN_CORR[[#This Row],[43964]]-Casos_PN_CORR[[#This Row],[43963]]</f>
        <v>0</v>
      </c>
      <c r="BS173">
        <f>+Casos_PN_CORR[[#This Row],[43965]]-Casos_PN_CORR[[#This Row],[43964]]</f>
        <v>0</v>
      </c>
      <c r="BT173">
        <f>+Casos_PN_CORR[[#This Row],[43966]]-Casos_PN_CORR[[#This Row],[43965]]</f>
        <v>0</v>
      </c>
      <c r="BU173">
        <f>+Casos_PN_CORR[[#This Row],[43967]]-Casos_PN_CORR[[#This Row],[43966]]</f>
        <v>0</v>
      </c>
      <c r="BV173">
        <f>+Casos_PN_CORR[[#This Row],[43968]]-Casos_PN_CORR[[#This Row],[43967]]</f>
        <v>0</v>
      </c>
      <c r="BW173">
        <f>+Casos_PN_CORR[[#This Row],[43969]]-Casos_PN_CORR[[#This Row],[43968]]</f>
        <v>0</v>
      </c>
      <c r="BX173">
        <f>+Casos_PN_CORR[[#This Row],[43970]]-Casos_PN_CORR[[#This Row],[43969]]</f>
        <v>0</v>
      </c>
      <c r="BY173">
        <f>+Casos_PN_CORR[[#This Row],[43971]]-Casos_PN_CORR[[#This Row],[43970]]</f>
        <v>0</v>
      </c>
      <c r="BZ173">
        <f>+Casos_PN_CORR[[#This Row],[43972]]-Casos_PN_CORR[[#This Row],[43971]]</f>
        <v>0</v>
      </c>
      <c r="CA173">
        <f>+Casos_PN_CORR[[#This Row],[43973]]-Casos_PN_CORR[[#This Row],[43972]]</f>
        <v>0</v>
      </c>
      <c r="CB173">
        <f>+Casos_PN_CORR[[#This Row],[43974]]-Casos_PN_CORR[[#This Row],[43973]]</f>
        <v>0</v>
      </c>
      <c r="CC173">
        <f>+Casos_PN_CORR[[#This Row],[43975]]-Casos_PN_CORR[[#This Row],[43974]]</f>
        <v>0</v>
      </c>
      <c r="CD173">
        <f>+Casos_PN_CORR[[#This Row],[43976]]-Casos_PN_CORR[[#This Row],[43975]]</f>
        <v>0</v>
      </c>
      <c r="CE173">
        <f>+Casos_PN_CORR[[#This Row],[43977]]-Casos_PN_CORR[[#This Row],[43976]]</f>
        <v>0</v>
      </c>
      <c r="CF173">
        <f>+Casos_PN_CORR[[#This Row],[43978]]-Casos_PN_CORR[[#This Row],[43977]]</f>
        <v>0</v>
      </c>
      <c r="CG173">
        <f>+Casos_PN_CORR[[#This Row],[43979]]-Casos_PN_CORR[[#This Row],[43978]]</f>
        <v>0</v>
      </c>
      <c r="CH173">
        <f>+Casos_PN_CORR[[#This Row],[43980]]-Casos_PN_CORR[[#This Row],[43979]]</f>
        <v>0</v>
      </c>
      <c r="CI173">
        <f>+Casos_PN_CORR[[#This Row],[43981]]-Casos_PN_CORR[[#This Row],[43980]]</f>
        <v>0</v>
      </c>
      <c r="CJ173">
        <f>+Casos_PN_CORR[[#This Row],[43982]]-Casos_PN_CORR[[#This Row],[43981]]</f>
        <v>0</v>
      </c>
      <c r="CK173">
        <f>+Casos_PN_CORR[[#This Row],[43983]]-Casos_PN_CORR[[#This Row],[43982]]</f>
        <v>0</v>
      </c>
      <c r="CL173">
        <f>+Casos_PN_CORR[[#This Row],[43984]]-Casos_PN_CORR[[#This Row],[43983]]</f>
        <v>0</v>
      </c>
      <c r="CM173">
        <f>+Casos_PN_CORR[[#This Row],[43985]]-Casos_PN_CORR[[#This Row],[43984]]</f>
        <v>0</v>
      </c>
      <c r="CN173">
        <f>+Casos_PN_CORR[[#This Row],[43986]]-Casos_PN_CORR[[#This Row],[43985]]</f>
        <v>0</v>
      </c>
      <c r="CO173">
        <f>+Casos_PN_CORR[[#This Row],[43987]]-Casos_PN_CORR[[#This Row],[43986]]</f>
        <v>4</v>
      </c>
      <c r="CP173">
        <f>+Casos_PN_CORR[[#This Row],[43988]]-Casos_PN_CORR[[#This Row],[43987]]</f>
        <v>0</v>
      </c>
      <c r="CQ173">
        <f>+Casos_PN_CORR[[#This Row],[43989]]-Casos_PN_CORR[[#This Row],[43988]]</f>
        <v>0</v>
      </c>
      <c r="CR173">
        <f>+Casos_PN_CORR[[#This Row],[43990]]-Casos_PN_CORR[[#This Row],[43989]]</f>
        <v>0</v>
      </c>
      <c r="CS173">
        <f>+Casos_PN_CORR[[#This Row],[43991]]-Casos_PN_CORR[[#This Row],[43990]]</f>
        <v>0</v>
      </c>
      <c r="CT173">
        <f>+Casos_PN_CORR[[#This Row],[43992]]-Casos_PN_CORR[[#This Row],[43991]]</f>
        <v>0</v>
      </c>
      <c r="CU173">
        <f>+Casos_PN_CORR[[#This Row],[43993]]-Casos_PN_CORR[[#This Row],[43992]]</f>
        <v>0</v>
      </c>
    </row>
    <row r="174" spans="1:99" x14ac:dyDescent="0.3">
      <c r="A174">
        <v>70704</v>
      </c>
      <c r="B174" s="2" t="s">
        <v>268</v>
      </c>
      <c r="C174" s="2" t="s">
        <v>453</v>
      </c>
      <c r="D174" s="2" t="s">
        <v>526</v>
      </c>
      <c r="E174" s="4">
        <f t="shared" si="2"/>
        <v>4</v>
      </c>
      <c r="F174">
        <f>+Casos_PN_CORR[[#This Row],[43900]]</f>
        <v>0</v>
      </c>
      <c r="G174">
        <f>+Casos_PN_CORR[[#This Row],[43901]]-Casos_PN_CORR[[#This Row],[43900]]</f>
        <v>0</v>
      </c>
      <c r="H174">
        <f>+Casos_PN_CORR[[#This Row],[43902]]-Casos_PN_CORR[[#This Row],[43901]]</f>
        <v>0</v>
      </c>
      <c r="I174">
        <f>+Casos_PN_CORR[[#This Row],[43903]]-Casos_PN_CORR[[#This Row],[43902]]</f>
        <v>0</v>
      </c>
      <c r="J174">
        <f>+Casos_PN_CORR[[#This Row],[43904]]-Casos_PN_CORR[[#This Row],[43903]]</f>
        <v>0</v>
      </c>
      <c r="K174">
        <f>+Casos_PN_CORR[[#This Row],[43905]]-Casos_PN_CORR[[#This Row],[43904]]</f>
        <v>0</v>
      </c>
      <c r="L174">
        <f>+Casos_PN_CORR[[#This Row],[43906]]-Casos_PN_CORR[[#This Row],[43905]]</f>
        <v>0</v>
      </c>
      <c r="M174">
        <f>+Casos_PN_CORR[[#This Row],[43907]]-Casos_PN_CORR[[#This Row],[43906]]</f>
        <v>0</v>
      </c>
      <c r="N174">
        <f>+Casos_PN_CORR[[#This Row],[43908]]-Casos_PN_CORR[[#This Row],[43907]]</f>
        <v>0</v>
      </c>
      <c r="O174">
        <f>+Casos_PN_CORR[[#This Row],[43909]]-Casos_PN_CORR[[#This Row],[43908]]</f>
        <v>0</v>
      </c>
      <c r="P174">
        <f>+Casos_PN_CORR[[#This Row],[43910]]-Casos_PN_CORR[[#This Row],[43909]]</f>
        <v>0</v>
      </c>
      <c r="Q174">
        <f>+Casos_PN_CORR[[#This Row],[43911]]-Casos_PN_CORR[[#This Row],[43910]]</f>
        <v>0</v>
      </c>
      <c r="R174">
        <f>+Casos_PN_CORR[[#This Row],[43912]]-Casos_PN_CORR[[#This Row],[43911]]</f>
        <v>0</v>
      </c>
      <c r="S174">
        <f>+Casos_PN_CORR[[#This Row],[43913]]-Casos_PN_CORR[[#This Row],[43912]]</f>
        <v>0</v>
      </c>
      <c r="T174">
        <f>+Casos_PN_CORR[[#This Row],[43914]]-Casos_PN_CORR[[#This Row],[43913]]</f>
        <v>0</v>
      </c>
      <c r="U174">
        <f>+Casos_PN_CORR[[#This Row],[43915]]-Casos_PN_CORR[[#This Row],[43914]]</f>
        <v>0</v>
      </c>
      <c r="V174">
        <f>+Casos_PN_CORR[[#This Row],[43916]]-Casos_PN_CORR[[#This Row],[43915]]</f>
        <v>0</v>
      </c>
      <c r="W174">
        <f>+Casos_PN_CORR[[#This Row],[43917]]-Casos_PN_CORR[[#This Row],[43916]]</f>
        <v>0</v>
      </c>
      <c r="X174">
        <f>+Casos_PN_CORR[[#This Row],[43918]]-Casos_PN_CORR[[#This Row],[43917]]</f>
        <v>0</v>
      </c>
      <c r="Y174">
        <f>+Casos_PN_CORR[[#This Row],[43919]]-Casos_PN_CORR[[#This Row],[43918]]</f>
        <v>0</v>
      </c>
      <c r="Z174">
        <f>+Casos_PN_CORR[[#This Row],[43920]]-Casos_PN_CORR[[#This Row],[43919]]</f>
        <v>0</v>
      </c>
      <c r="AA174">
        <f>+Casos_PN_CORR[[#This Row],[43921]]-Casos_PN_CORR[[#This Row],[43920]]</f>
        <v>0</v>
      </c>
      <c r="AB174">
        <f>+Casos_PN_CORR[[#This Row],[43922]]-Casos_PN_CORR[[#This Row],[43921]]</f>
        <v>0</v>
      </c>
      <c r="AC174">
        <f>+Casos_PN_CORR[[#This Row],[43923]]-Casos_PN_CORR[[#This Row],[43922]]</f>
        <v>0</v>
      </c>
      <c r="AD174">
        <f>+Casos_PN_CORR[[#This Row],[43924]]-Casos_PN_CORR[[#This Row],[43923]]</f>
        <v>0</v>
      </c>
      <c r="AE174">
        <f>+Casos_PN_CORR[[#This Row],[43925]]-Casos_PN_CORR[[#This Row],[43924]]</f>
        <v>0</v>
      </c>
      <c r="AF174">
        <f>+Casos_PN_CORR[[#This Row],[43926]]-Casos_PN_CORR[[#This Row],[43925]]</f>
        <v>0</v>
      </c>
      <c r="AG174">
        <f>+Casos_PN_CORR[[#This Row],[43927]]-Casos_PN_CORR[[#This Row],[43926]]</f>
        <v>0</v>
      </c>
      <c r="AH174">
        <f>+Casos_PN_CORR[[#This Row],[43928]]-Casos_PN_CORR[[#This Row],[43927]]</f>
        <v>0</v>
      </c>
      <c r="AI174">
        <f>+Casos_PN_CORR[[#This Row],[43929]]-Casos_PN_CORR[[#This Row],[43928]]</f>
        <v>0</v>
      </c>
      <c r="AJ174">
        <f>+Casos_PN_CORR[[#This Row],[43930]]-Casos_PN_CORR[[#This Row],[43929]]</f>
        <v>0</v>
      </c>
      <c r="AK174">
        <f>+Casos_PN_CORR[[#This Row],[43931]]-Casos_PN_CORR[[#This Row],[43930]]</f>
        <v>0</v>
      </c>
      <c r="AL174">
        <f>+Casos_PN_CORR[[#This Row],[43932]]-Casos_PN_CORR[[#This Row],[43931]]</f>
        <v>0</v>
      </c>
      <c r="AM174">
        <f>+Casos_PN_CORR[[#This Row],[43933]]-Casos_PN_CORR[[#This Row],[43932]]</f>
        <v>0</v>
      </c>
      <c r="AN174">
        <f>+Casos_PN_CORR[[#This Row],[43934]]-Casos_PN_CORR[[#This Row],[43933]]</f>
        <v>0</v>
      </c>
      <c r="AO174">
        <f>+Casos_PN_CORR[[#This Row],[43935]]-Casos_PN_CORR[[#This Row],[43934]]</f>
        <v>0</v>
      </c>
      <c r="AP174">
        <f>+Casos_PN_CORR[[#This Row],[43936]]-Casos_PN_CORR[[#This Row],[43935]]</f>
        <v>0</v>
      </c>
      <c r="AQ174">
        <f>+Casos_PN_CORR[[#This Row],[43937]]-Casos_PN_CORR[[#This Row],[43936]]</f>
        <v>0</v>
      </c>
      <c r="AR174">
        <f>+Casos_PN_CORR[[#This Row],[43938]]-Casos_PN_CORR[[#This Row],[43937]]</f>
        <v>0</v>
      </c>
      <c r="AS174">
        <f>+Casos_PN_CORR[[#This Row],[43939]]-Casos_PN_CORR[[#This Row],[43938]]</f>
        <v>0</v>
      </c>
      <c r="AT174">
        <f>+Casos_PN_CORR[[#This Row],[43940]]-Casos_PN_CORR[[#This Row],[43939]]</f>
        <v>0</v>
      </c>
      <c r="AU174">
        <f>+Casos_PN_CORR[[#This Row],[43941]]-Casos_PN_CORR[[#This Row],[43940]]</f>
        <v>0</v>
      </c>
      <c r="AV174">
        <f>+Casos_PN_CORR[[#This Row],[43942]]-Casos_PN_CORR[[#This Row],[43941]]</f>
        <v>0</v>
      </c>
      <c r="AW174">
        <f>+Casos_PN_CORR[[#This Row],[43943]]-Casos_PN_CORR[[#This Row],[43942]]</f>
        <v>0</v>
      </c>
      <c r="AX174">
        <f>+Casos_PN_CORR[[#This Row],[43944]]-Casos_PN_CORR[[#This Row],[43943]]</f>
        <v>0</v>
      </c>
      <c r="AY174">
        <f>+Casos_PN_CORR[[#This Row],[43945]]-Casos_PN_CORR[[#This Row],[43944]]</f>
        <v>0</v>
      </c>
      <c r="AZ174">
        <f>+Casos_PN_CORR[[#This Row],[43946]]-Casos_PN_CORR[[#This Row],[43945]]</f>
        <v>0</v>
      </c>
      <c r="BA174">
        <f>+Casos_PN_CORR[[#This Row],[43947]]-Casos_PN_CORR[[#This Row],[43946]]</f>
        <v>0</v>
      </c>
      <c r="BB174">
        <f>+Casos_PN_CORR[[#This Row],[43948]]-Casos_PN_CORR[[#This Row],[43947]]</f>
        <v>0</v>
      </c>
      <c r="BC174">
        <f>+Casos_PN_CORR[[#This Row],[43949]]-Casos_PN_CORR[[#This Row],[43948]]</f>
        <v>0</v>
      </c>
      <c r="BD174">
        <f>+Casos_PN_CORR[[#This Row],[43950]]-Casos_PN_CORR[[#This Row],[43949]]</f>
        <v>0</v>
      </c>
      <c r="BE174">
        <f>+Casos_PN_CORR[[#This Row],[43951]]-Casos_PN_CORR[[#This Row],[43950]]</f>
        <v>0</v>
      </c>
      <c r="BF174">
        <f>+Casos_PN_CORR[[#This Row],[43952]]-Casos_PN_CORR[[#This Row],[43951]]</f>
        <v>0</v>
      </c>
      <c r="BG174">
        <f>+Casos_PN_CORR[[#This Row],[43953]]-Casos_PN_CORR[[#This Row],[43952]]</f>
        <v>0</v>
      </c>
      <c r="BH174">
        <f>+Casos_PN_CORR[[#This Row],[43954]]-Casos_PN_CORR[[#This Row],[43953]]</f>
        <v>0</v>
      </c>
      <c r="BI174">
        <f>+Casos_PN_CORR[[#This Row],[43955]]-Casos_PN_CORR[[#This Row],[43954]]</f>
        <v>0</v>
      </c>
      <c r="BJ174">
        <f>+Casos_PN_CORR[[#This Row],[43956]]-Casos_PN_CORR[[#This Row],[43955]]</f>
        <v>0</v>
      </c>
      <c r="BK174">
        <f>+Casos_PN_CORR[[#This Row],[43957]]-Casos_PN_CORR[[#This Row],[43956]]</f>
        <v>0</v>
      </c>
      <c r="BL174">
        <f>+Casos_PN_CORR[[#This Row],[43958]]-Casos_PN_CORR[[#This Row],[43957]]</f>
        <v>0</v>
      </c>
      <c r="BM174">
        <f>+Casos_PN_CORR[[#This Row],[43959]]-Casos_PN_CORR[[#This Row],[43958]]</f>
        <v>0</v>
      </c>
      <c r="BN174">
        <f>+Casos_PN_CORR[[#This Row],[43960]]-Casos_PN_CORR[[#This Row],[43959]]</f>
        <v>0</v>
      </c>
      <c r="BO174">
        <f>+Casos_PN_CORR[[#This Row],[43961]]-Casos_PN_CORR[[#This Row],[43960]]</f>
        <v>0</v>
      </c>
      <c r="BP174">
        <f>+Casos_PN_CORR[[#This Row],[43962]]-Casos_PN_CORR[[#This Row],[43961]]</f>
        <v>0</v>
      </c>
      <c r="BQ174">
        <f>+Casos_PN_CORR[[#This Row],[43963]]-Casos_PN_CORR[[#This Row],[43962]]</f>
        <v>0</v>
      </c>
      <c r="BR174">
        <f>+Casos_PN_CORR[[#This Row],[43964]]-Casos_PN_CORR[[#This Row],[43963]]</f>
        <v>0</v>
      </c>
      <c r="BS174">
        <f>+Casos_PN_CORR[[#This Row],[43965]]-Casos_PN_CORR[[#This Row],[43964]]</f>
        <v>0</v>
      </c>
      <c r="BT174">
        <f>+Casos_PN_CORR[[#This Row],[43966]]-Casos_PN_CORR[[#This Row],[43965]]</f>
        <v>0</v>
      </c>
      <c r="BU174">
        <f>+Casos_PN_CORR[[#This Row],[43967]]-Casos_PN_CORR[[#This Row],[43966]]</f>
        <v>0</v>
      </c>
      <c r="BV174">
        <f>+Casos_PN_CORR[[#This Row],[43968]]-Casos_PN_CORR[[#This Row],[43967]]</f>
        <v>0</v>
      </c>
      <c r="BW174">
        <f>+Casos_PN_CORR[[#This Row],[43969]]-Casos_PN_CORR[[#This Row],[43968]]</f>
        <v>0</v>
      </c>
      <c r="BX174">
        <f>+Casos_PN_CORR[[#This Row],[43970]]-Casos_PN_CORR[[#This Row],[43969]]</f>
        <v>0</v>
      </c>
      <c r="BY174">
        <f>+Casos_PN_CORR[[#This Row],[43971]]-Casos_PN_CORR[[#This Row],[43970]]</f>
        <v>0</v>
      </c>
      <c r="BZ174">
        <f>+Casos_PN_CORR[[#This Row],[43972]]-Casos_PN_CORR[[#This Row],[43971]]</f>
        <v>0</v>
      </c>
      <c r="CA174">
        <f>+Casos_PN_CORR[[#This Row],[43973]]-Casos_PN_CORR[[#This Row],[43972]]</f>
        <v>0</v>
      </c>
      <c r="CB174">
        <f>+Casos_PN_CORR[[#This Row],[43974]]-Casos_PN_CORR[[#This Row],[43973]]</f>
        <v>0</v>
      </c>
      <c r="CC174">
        <f>+Casos_PN_CORR[[#This Row],[43975]]-Casos_PN_CORR[[#This Row],[43974]]</f>
        <v>0</v>
      </c>
      <c r="CD174">
        <f>+Casos_PN_CORR[[#This Row],[43976]]-Casos_PN_CORR[[#This Row],[43975]]</f>
        <v>0</v>
      </c>
      <c r="CE174">
        <f>+Casos_PN_CORR[[#This Row],[43977]]-Casos_PN_CORR[[#This Row],[43976]]</f>
        <v>0</v>
      </c>
      <c r="CF174">
        <f>+Casos_PN_CORR[[#This Row],[43978]]-Casos_PN_CORR[[#This Row],[43977]]</f>
        <v>0</v>
      </c>
      <c r="CG174">
        <f>+Casos_PN_CORR[[#This Row],[43979]]-Casos_PN_CORR[[#This Row],[43978]]</f>
        <v>0</v>
      </c>
      <c r="CH174">
        <f>+Casos_PN_CORR[[#This Row],[43980]]-Casos_PN_CORR[[#This Row],[43979]]</f>
        <v>0</v>
      </c>
      <c r="CI174">
        <f>+Casos_PN_CORR[[#This Row],[43981]]-Casos_PN_CORR[[#This Row],[43980]]</f>
        <v>0</v>
      </c>
      <c r="CJ174">
        <f>+Casos_PN_CORR[[#This Row],[43982]]-Casos_PN_CORR[[#This Row],[43981]]</f>
        <v>0</v>
      </c>
      <c r="CK174">
        <f>+Casos_PN_CORR[[#This Row],[43983]]-Casos_PN_CORR[[#This Row],[43982]]</f>
        <v>0</v>
      </c>
      <c r="CL174">
        <f>+Casos_PN_CORR[[#This Row],[43984]]-Casos_PN_CORR[[#This Row],[43983]]</f>
        <v>0</v>
      </c>
      <c r="CM174">
        <f>+Casos_PN_CORR[[#This Row],[43985]]-Casos_PN_CORR[[#This Row],[43984]]</f>
        <v>0</v>
      </c>
      <c r="CN174">
        <f>+Casos_PN_CORR[[#This Row],[43986]]-Casos_PN_CORR[[#This Row],[43985]]</f>
        <v>0</v>
      </c>
      <c r="CO174">
        <f>+Casos_PN_CORR[[#This Row],[43987]]-Casos_PN_CORR[[#This Row],[43986]]</f>
        <v>4</v>
      </c>
      <c r="CP174">
        <f>+Casos_PN_CORR[[#This Row],[43988]]-Casos_PN_CORR[[#This Row],[43987]]</f>
        <v>0</v>
      </c>
      <c r="CQ174">
        <f>+Casos_PN_CORR[[#This Row],[43989]]-Casos_PN_CORR[[#This Row],[43988]]</f>
        <v>0</v>
      </c>
      <c r="CR174">
        <f>+Casos_PN_CORR[[#This Row],[43990]]-Casos_PN_CORR[[#This Row],[43989]]</f>
        <v>0</v>
      </c>
      <c r="CS174">
        <f>+Casos_PN_CORR[[#This Row],[43991]]-Casos_PN_CORR[[#This Row],[43990]]</f>
        <v>0</v>
      </c>
      <c r="CT174">
        <f>+Casos_PN_CORR[[#This Row],[43992]]-Casos_PN_CORR[[#This Row],[43991]]</f>
        <v>0</v>
      </c>
      <c r="CU174">
        <f>+Casos_PN_CORR[[#This Row],[43993]]-Casos_PN_CORR[[#This Row],[43992]]</f>
        <v>0</v>
      </c>
    </row>
    <row r="175" spans="1:99" x14ac:dyDescent="0.3">
      <c r="A175">
        <v>40513</v>
      </c>
      <c r="B175" s="2" t="s">
        <v>154</v>
      </c>
      <c r="C175" s="2" t="s">
        <v>236</v>
      </c>
      <c r="D175" s="2" t="s">
        <v>527</v>
      </c>
      <c r="E175" s="4">
        <f t="shared" si="2"/>
        <v>4</v>
      </c>
      <c r="F175">
        <f>+Casos_PN_CORR[[#This Row],[43900]]</f>
        <v>0</v>
      </c>
      <c r="G175">
        <f>+Casos_PN_CORR[[#This Row],[43901]]-Casos_PN_CORR[[#This Row],[43900]]</f>
        <v>0</v>
      </c>
      <c r="H175">
        <f>+Casos_PN_CORR[[#This Row],[43902]]-Casos_PN_CORR[[#This Row],[43901]]</f>
        <v>0</v>
      </c>
      <c r="I175">
        <f>+Casos_PN_CORR[[#This Row],[43903]]-Casos_PN_CORR[[#This Row],[43902]]</f>
        <v>0</v>
      </c>
      <c r="J175">
        <f>+Casos_PN_CORR[[#This Row],[43904]]-Casos_PN_CORR[[#This Row],[43903]]</f>
        <v>0</v>
      </c>
      <c r="K175">
        <f>+Casos_PN_CORR[[#This Row],[43905]]-Casos_PN_CORR[[#This Row],[43904]]</f>
        <v>0</v>
      </c>
      <c r="L175">
        <f>+Casos_PN_CORR[[#This Row],[43906]]-Casos_PN_CORR[[#This Row],[43905]]</f>
        <v>0</v>
      </c>
      <c r="M175">
        <f>+Casos_PN_CORR[[#This Row],[43907]]-Casos_PN_CORR[[#This Row],[43906]]</f>
        <v>0</v>
      </c>
      <c r="N175">
        <f>+Casos_PN_CORR[[#This Row],[43908]]-Casos_PN_CORR[[#This Row],[43907]]</f>
        <v>0</v>
      </c>
      <c r="O175">
        <f>+Casos_PN_CORR[[#This Row],[43909]]-Casos_PN_CORR[[#This Row],[43908]]</f>
        <v>0</v>
      </c>
      <c r="P175">
        <f>+Casos_PN_CORR[[#This Row],[43910]]-Casos_PN_CORR[[#This Row],[43909]]</f>
        <v>0</v>
      </c>
      <c r="Q175">
        <f>+Casos_PN_CORR[[#This Row],[43911]]-Casos_PN_CORR[[#This Row],[43910]]</f>
        <v>0</v>
      </c>
      <c r="R175">
        <f>+Casos_PN_CORR[[#This Row],[43912]]-Casos_PN_CORR[[#This Row],[43911]]</f>
        <v>0</v>
      </c>
      <c r="S175">
        <f>+Casos_PN_CORR[[#This Row],[43913]]-Casos_PN_CORR[[#This Row],[43912]]</f>
        <v>0</v>
      </c>
      <c r="T175">
        <f>+Casos_PN_CORR[[#This Row],[43914]]-Casos_PN_CORR[[#This Row],[43913]]</f>
        <v>0</v>
      </c>
      <c r="U175">
        <f>+Casos_PN_CORR[[#This Row],[43915]]-Casos_PN_CORR[[#This Row],[43914]]</f>
        <v>0</v>
      </c>
      <c r="V175">
        <f>+Casos_PN_CORR[[#This Row],[43916]]-Casos_PN_CORR[[#This Row],[43915]]</f>
        <v>0</v>
      </c>
      <c r="W175">
        <f>+Casos_PN_CORR[[#This Row],[43917]]-Casos_PN_CORR[[#This Row],[43916]]</f>
        <v>0</v>
      </c>
      <c r="X175">
        <f>+Casos_PN_CORR[[#This Row],[43918]]-Casos_PN_CORR[[#This Row],[43917]]</f>
        <v>0</v>
      </c>
      <c r="Y175">
        <f>+Casos_PN_CORR[[#This Row],[43919]]-Casos_PN_CORR[[#This Row],[43918]]</f>
        <v>0</v>
      </c>
      <c r="Z175">
        <f>+Casos_PN_CORR[[#This Row],[43920]]-Casos_PN_CORR[[#This Row],[43919]]</f>
        <v>0</v>
      </c>
      <c r="AA175">
        <f>+Casos_PN_CORR[[#This Row],[43921]]-Casos_PN_CORR[[#This Row],[43920]]</f>
        <v>0</v>
      </c>
      <c r="AB175">
        <f>+Casos_PN_CORR[[#This Row],[43922]]-Casos_PN_CORR[[#This Row],[43921]]</f>
        <v>0</v>
      </c>
      <c r="AC175">
        <f>+Casos_PN_CORR[[#This Row],[43923]]-Casos_PN_CORR[[#This Row],[43922]]</f>
        <v>0</v>
      </c>
      <c r="AD175">
        <f>+Casos_PN_CORR[[#This Row],[43924]]-Casos_PN_CORR[[#This Row],[43923]]</f>
        <v>0</v>
      </c>
      <c r="AE175">
        <f>+Casos_PN_CORR[[#This Row],[43925]]-Casos_PN_CORR[[#This Row],[43924]]</f>
        <v>0</v>
      </c>
      <c r="AF175">
        <f>+Casos_PN_CORR[[#This Row],[43926]]-Casos_PN_CORR[[#This Row],[43925]]</f>
        <v>0</v>
      </c>
      <c r="AG175">
        <f>+Casos_PN_CORR[[#This Row],[43927]]-Casos_PN_CORR[[#This Row],[43926]]</f>
        <v>0</v>
      </c>
      <c r="AH175">
        <f>+Casos_PN_CORR[[#This Row],[43928]]-Casos_PN_CORR[[#This Row],[43927]]</f>
        <v>0</v>
      </c>
      <c r="AI175">
        <f>+Casos_PN_CORR[[#This Row],[43929]]-Casos_PN_CORR[[#This Row],[43928]]</f>
        <v>0</v>
      </c>
      <c r="AJ175">
        <f>+Casos_PN_CORR[[#This Row],[43930]]-Casos_PN_CORR[[#This Row],[43929]]</f>
        <v>0</v>
      </c>
      <c r="AK175">
        <f>+Casos_PN_CORR[[#This Row],[43931]]-Casos_PN_CORR[[#This Row],[43930]]</f>
        <v>0</v>
      </c>
      <c r="AL175">
        <f>+Casos_PN_CORR[[#This Row],[43932]]-Casos_PN_CORR[[#This Row],[43931]]</f>
        <v>0</v>
      </c>
      <c r="AM175">
        <f>+Casos_PN_CORR[[#This Row],[43933]]-Casos_PN_CORR[[#This Row],[43932]]</f>
        <v>0</v>
      </c>
      <c r="AN175">
        <f>+Casos_PN_CORR[[#This Row],[43934]]-Casos_PN_CORR[[#This Row],[43933]]</f>
        <v>0</v>
      </c>
      <c r="AO175">
        <f>+Casos_PN_CORR[[#This Row],[43935]]-Casos_PN_CORR[[#This Row],[43934]]</f>
        <v>0</v>
      </c>
      <c r="AP175">
        <f>+Casos_PN_CORR[[#This Row],[43936]]-Casos_PN_CORR[[#This Row],[43935]]</f>
        <v>0</v>
      </c>
      <c r="AQ175">
        <f>+Casos_PN_CORR[[#This Row],[43937]]-Casos_PN_CORR[[#This Row],[43936]]</f>
        <v>0</v>
      </c>
      <c r="AR175">
        <f>+Casos_PN_CORR[[#This Row],[43938]]-Casos_PN_CORR[[#This Row],[43937]]</f>
        <v>0</v>
      </c>
      <c r="AS175">
        <f>+Casos_PN_CORR[[#This Row],[43939]]-Casos_PN_CORR[[#This Row],[43938]]</f>
        <v>0</v>
      </c>
      <c r="AT175">
        <f>+Casos_PN_CORR[[#This Row],[43940]]-Casos_PN_CORR[[#This Row],[43939]]</f>
        <v>0</v>
      </c>
      <c r="AU175">
        <f>+Casos_PN_CORR[[#This Row],[43941]]-Casos_PN_CORR[[#This Row],[43940]]</f>
        <v>0</v>
      </c>
      <c r="AV175">
        <f>+Casos_PN_CORR[[#This Row],[43942]]-Casos_PN_CORR[[#This Row],[43941]]</f>
        <v>0</v>
      </c>
      <c r="AW175">
        <f>+Casos_PN_CORR[[#This Row],[43943]]-Casos_PN_CORR[[#This Row],[43942]]</f>
        <v>0</v>
      </c>
      <c r="AX175">
        <f>+Casos_PN_CORR[[#This Row],[43944]]-Casos_PN_CORR[[#This Row],[43943]]</f>
        <v>0</v>
      </c>
      <c r="AY175">
        <f>+Casos_PN_CORR[[#This Row],[43945]]-Casos_PN_CORR[[#This Row],[43944]]</f>
        <v>0</v>
      </c>
      <c r="AZ175">
        <f>+Casos_PN_CORR[[#This Row],[43946]]-Casos_PN_CORR[[#This Row],[43945]]</f>
        <v>0</v>
      </c>
      <c r="BA175">
        <f>+Casos_PN_CORR[[#This Row],[43947]]-Casos_PN_CORR[[#This Row],[43946]]</f>
        <v>0</v>
      </c>
      <c r="BB175">
        <f>+Casos_PN_CORR[[#This Row],[43948]]-Casos_PN_CORR[[#This Row],[43947]]</f>
        <v>0</v>
      </c>
      <c r="BC175">
        <f>+Casos_PN_CORR[[#This Row],[43949]]-Casos_PN_CORR[[#This Row],[43948]]</f>
        <v>0</v>
      </c>
      <c r="BD175">
        <f>+Casos_PN_CORR[[#This Row],[43950]]-Casos_PN_CORR[[#This Row],[43949]]</f>
        <v>0</v>
      </c>
      <c r="BE175">
        <f>+Casos_PN_CORR[[#This Row],[43951]]-Casos_PN_CORR[[#This Row],[43950]]</f>
        <v>0</v>
      </c>
      <c r="BF175">
        <f>+Casos_PN_CORR[[#This Row],[43952]]-Casos_PN_CORR[[#This Row],[43951]]</f>
        <v>0</v>
      </c>
      <c r="BG175">
        <f>+Casos_PN_CORR[[#This Row],[43953]]-Casos_PN_CORR[[#This Row],[43952]]</f>
        <v>0</v>
      </c>
      <c r="BH175">
        <f>+Casos_PN_CORR[[#This Row],[43954]]-Casos_PN_CORR[[#This Row],[43953]]</f>
        <v>0</v>
      </c>
      <c r="BI175">
        <f>+Casos_PN_CORR[[#This Row],[43955]]-Casos_PN_CORR[[#This Row],[43954]]</f>
        <v>0</v>
      </c>
      <c r="BJ175">
        <f>+Casos_PN_CORR[[#This Row],[43956]]-Casos_PN_CORR[[#This Row],[43955]]</f>
        <v>0</v>
      </c>
      <c r="BK175">
        <f>+Casos_PN_CORR[[#This Row],[43957]]-Casos_PN_CORR[[#This Row],[43956]]</f>
        <v>0</v>
      </c>
      <c r="BL175">
        <f>+Casos_PN_CORR[[#This Row],[43958]]-Casos_PN_CORR[[#This Row],[43957]]</f>
        <v>0</v>
      </c>
      <c r="BM175">
        <f>+Casos_PN_CORR[[#This Row],[43959]]-Casos_PN_CORR[[#This Row],[43958]]</f>
        <v>0</v>
      </c>
      <c r="BN175">
        <f>+Casos_PN_CORR[[#This Row],[43960]]-Casos_PN_CORR[[#This Row],[43959]]</f>
        <v>0</v>
      </c>
      <c r="BO175">
        <f>+Casos_PN_CORR[[#This Row],[43961]]-Casos_PN_CORR[[#This Row],[43960]]</f>
        <v>0</v>
      </c>
      <c r="BP175">
        <f>+Casos_PN_CORR[[#This Row],[43962]]-Casos_PN_CORR[[#This Row],[43961]]</f>
        <v>0</v>
      </c>
      <c r="BQ175">
        <f>+Casos_PN_CORR[[#This Row],[43963]]-Casos_PN_CORR[[#This Row],[43962]]</f>
        <v>0</v>
      </c>
      <c r="BR175">
        <f>+Casos_PN_CORR[[#This Row],[43964]]-Casos_PN_CORR[[#This Row],[43963]]</f>
        <v>0</v>
      </c>
      <c r="BS175">
        <f>+Casos_PN_CORR[[#This Row],[43965]]-Casos_PN_CORR[[#This Row],[43964]]</f>
        <v>0</v>
      </c>
      <c r="BT175">
        <f>+Casos_PN_CORR[[#This Row],[43966]]-Casos_PN_CORR[[#This Row],[43965]]</f>
        <v>0</v>
      </c>
      <c r="BU175">
        <f>+Casos_PN_CORR[[#This Row],[43967]]-Casos_PN_CORR[[#This Row],[43966]]</f>
        <v>0</v>
      </c>
      <c r="BV175">
        <f>+Casos_PN_CORR[[#This Row],[43968]]-Casos_PN_CORR[[#This Row],[43967]]</f>
        <v>0</v>
      </c>
      <c r="BW175">
        <f>+Casos_PN_CORR[[#This Row],[43969]]-Casos_PN_CORR[[#This Row],[43968]]</f>
        <v>0</v>
      </c>
      <c r="BX175">
        <f>+Casos_PN_CORR[[#This Row],[43970]]-Casos_PN_CORR[[#This Row],[43969]]</f>
        <v>0</v>
      </c>
      <c r="BY175">
        <f>+Casos_PN_CORR[[#This Row],[43971]]-Casos_PN_CORR[[#This Row],[43970]]</f>
        <v>0</v>
      </c>
      <c r="BZ175">
        <f>+Casos_PN_CORR[[#This Row],[43972]]-Casos_PN_CORR[[#This Row],[43971]]</f>
        <v>0</v>
      </c>
      <c r="CA175">
        <f>+Casos_PN_CORR[[#This Row],[43973]]-Casos_PN_CORR[[#This Row],[43972]]</f>
        <v>0</v>
      </c>
      <c r="CB175">
        <f>+Casos_PN_CORR[[#This Row],[43974]]-Casos_PN_CORR[[#This Row],[43973]]</f>
        <v>0</v>
      </c>
      <c r="CC175">
        <f>+Casos_PN_CORR[[#This Row],[43975]]-Casos_PN_CORR[[#This Row],[43974]]</f>
        <v>0</v>
      </c>
      <c r="CD175">
        <f>+Casos_PN_CORR[[#This Row],[43976]]-Casos_PN_CORR[[#This Row],[43975]]</f>
        <v>0</v>
      </c>
      <c r="CE175">
        <f>+Casos_PN_CORR[[#This Row],[43977]]-Casos_PN_CORR[[#This Row],[43976]]</f>
        <v>0</v>
      </c>
      <c r="CF175">
        <f>+Casos_PN_CORR[[#This Row],[43978]]-Casos_PN_CORR[[#This Row],[43977]]</f>
        <v>0</v>
      </c>
      <c r="CG175">
        <f>+Casos_PN_CORR[[#This Row],[43979]]-Casos_PN_CORR[[#This Row],[43978]]</f>
        <v>0</v>
      </c>
      <c r="CH175">
        <f>+Casos_PN_CORR[[#This Row],[43980]]-Casos_PN_CORR[[#This Row],[43979]]</f>
        <v>0</v>
      </c>
      <c r="CI175">
        <f>+Casos_PN_CORR[[#This Row],[43981]]-Casos_PN_CORR[[#This Row],[43980]]</f>
        <v>0</v>
      </c>
      <c r="CJ175">
        <f>+Casos_PN_CORR[[#This Row],[43982]]-Casos_PN_CORR[[#This Row],[43981]]</f>
        <v>0</v>
      </c>
      <c r="CK175">
        <f>+Casos_PN_CORR[[#This Row],[43983]]-Casos_PN_CORR[[#This Row],[43982]]</f>
        <v>0</v>
      </c>
      <c r="CL175">
        <f>+Casos_PN_CORR[[#This Row],[43984]]-Casos_PN_CORR[[#This Row],[43983]]</f>
        <v>0</v>
      </c>
      <c r="CM175">
        <f>+Casos_PN_CORR[[#This Row],[43985]]-Casos_PN_CORR[[#This Row],[43984]]</f>
        <v>0</v>
      </c>
      <c r="CN175">
        <f>+Casos_PN_CORR[[#This Row],[43986]]-Casos_PN_CORR[[#This Row],[43985]]</f>
        <v>0</v>
      </c>
      <c r="CO175">
        <f>+Casos_PN_CORR[[#This Row],[43987]]-Casos_PN_CORR[[#This Row],[43986]]</f>
        <v>4</v>
      </c>
      <c r="CP175">
        <f>+Casos_PN_CORR[[#This Row],[43988]]-Casos_PN_CORR[[#This Row],[43987]]</f>
        <v>0</v>
      </c>
      <c r="CQ175">
        <f>+Casos_PN_CORR[[#This Row],[43989]]-Casos_PN_CORR[[#This Row],[43988]]</f>
        <v>0</v>
      </c>
      <c r="CR175">
        <f>+Casos_PN_CORR[[#This Row],[43990]]-Casos_PN_CORR[[#This Row],[43989]]</f>
        <v>0</v>
      </c>
      <c r="CS175">
        <f>+Casos_PN_CORR[[#This Row],[43991]]-Casos_PN_CORR[[#This Row],[43990]]</f>
        <v>0</v>
      </c>
      <c r="CT175">
        <f>+Casos_PN_CORR[[#This Row],[43992]]-Casos_PN_CORR[[#This Row],[43991]]</f>
        <v>0</v>
      </c>
      <c r="CU175">
        <f>+Casos_PN_CORR[[#This Row],[43993]]-Casos_PN_CORR[[#This Row],[43992]]</f>
        <v>0</v>
      </c>
    </row>
    <row r="176" spans="1:99" x14ac:dyDescent="0.3">
      <c r="A176">
        <v>70705</v>
      </c>
      <c r="B176" s="2" t="s">
        <v>268</v>
      </c>
      <c r="C176" s="2" t="s">
        <v>453</v>
      </c>
      <c r="D176" s="2" t="s">
        <v>528</v>
      </c>
      <c r="E176" s="4">
        <f t="shared" si="2"/>
        <v>4</v>
      </c>
      <c r="F176">
        <f>+Casos_PN_CORR[[#This Row],[43900]]</f>
        <v>0</v>
      </c>
      <c r="G176">
        <f>+Casos_PN_CORR[[#This Row],[43901]]-Casos_PN_CORR[[#This Row],[43900]]</f>
        <v>0</v>
      </c>
      <c r="H176">
        <f>+Casos_PN_CORR[[#This Row],[43902]]-Casos_PN_CORR[[#This Row],[43901]]</f>
        <v>0</v>
      </c>
      <c r="I176">
        <f>+Casos_PN_CORR[[#This Row],[43903]]-Casos_PN_CORR[[#This Row],[43902]]</f>
        <v>0</v>
      </c>
      <c r="J176">
        <f>+Casos_PN_CORR[[#This Row],[43904]]-Casos_PN_CORR[[#This Row],[43903]]</f>
        <v>0</v>
      </c>
      <c r="K176">
        <f>+Casos_PN_CORR[[#This Row],[43905]]-Casos_PN_CORR[[#This Row],[43904]]</f>
        <v>0</v>
      </c>
      <c r="L176">
        <f>+Casos_PN_CORR[[#This Row],[43906]]-Casos_PN_CORR[[#This Row],[43905]]</f>
        <v>0</v>
      </c>
      <c r="M176">
        <f>+Casos_PN_CORR[[#This Row],[43907]]-Casos_PN_CORR[[#This Row],[43906]]</f>
        <v>0</v>
      </c>
      <c r="N176">
        <f>+Casos_PN_CORR[[#This Row],[43908]]-Casos_PN_CORR[[#This Row],[43907]]</f>
        <v>0</v>
      </c>
      <c r="O176">
        <f>+Casos_PN_CORR[[#This Row],[43909]]-Casos_PN_CORR[[#This Row],[43908]]</f>
        <v>0</v>
      </c>
      <c r="P176">
        <f>+Casos_PN_CORR[[#This Row],[43910]]-Casos_PN_CORR[[#This Row],[43909]]</f>
        <v>0</v>
      </c>
      <c r="Q176">
        <f>+Casos_PN_CORR[[#This Row],[43911]]-Casos_PN_CORR[[#This Row],[43910]]</f>
        <v>0</v>
      </c>
      <c r="R176">
        <f>+Casos_PN_CORR[[#This Row],[43912]]-Casos_PN_CORR[[#This Row],[43911]]</f>
        <v>0</v>
      </c>
      <c r="S176">
        <f>+Casos_PN_CORR[[#This Row],[43913]]-Casos_PN_CORR[[#This Row],[43912]]</f>
        <v>0</v>
      </c>
      <c r="T176">
        <f>+Casos_PN_CORR[[#This Row],[43914]]-Casos_PN_CORR[[#This Row],[43913]]</f>
        <v>0</v>
      </c>
      <c r="U176">
        <f>+Casos_PN_CORR[[#This Row],[43915]]-Casos_PN_CORR[[#This Row],[43914]]</f>
        <v>0</v>
      </c>
      <c r="V176">
        <f>+Casos_PN_CORR[[#This Row],[43916]]-Casos_PN_CORR[[#This Row],[43915]]</f>
        <v>0</v>
      </c>
      <c r="W176">
        <f>+Casos_PN_CORR[[#This Row],[43917]]-Casos_PN_CORR[[#This Row],[43916]]</f>
        <v>0</v>
      </c>
      <c r="X176">
        <f>+Casos_PN_CORR[[#This Row],[43918]]-Casos_PN_CORR[[#This Row],[43917]]</f>
        <v>0</v>
      </c>
      <c r="Y176">
        <f>+Casos_PN_CORR[[#This Row],[43919]]-Casos_PN_CORR[[#This Row],[43918]]</f>
        <v>0</v>
      </c>
      <c r="Z176">
        <f>+Casos_PN_CORR[[#This Row],[43920]]-Casos_PN_CORR[[#This Row],[43919]]</f>
        <v>0</v>
      </c>
      <c r="AA176">
        <f>+Casos_PN_CORR[[#This Row],[43921]]-Casos_PN_CORR[[#This Row],[43920]]</f>
        <v>0</v>
      </c>
      <c r="AB176">
        <f>+Casos_PN_CORR[[#This Row],[43922]]-Casos_PN_CORR[[#This Row],[43921]]</f>
        <v>0</v>
      </c>
      <c r="AC176">
        <f>+Casos_PN_CORR[[#This Row],[43923]]-Casos_PN_CORR[[#This Row],[43922]]</f>
        <v>0</v>
      </c>
      <c r="AD176">
        <f>+Casos_PN_CORR[[#This Row],[43924]]-Casos_PN_CORR[[#This Row],[43923]]</f>
        <v>0</v>
      </c>
      <c r="AE176">
        <f>+Casos_PN_CORR[[#This Row],[43925]]-Casos_PN_CORR[[#This Row],[43924]]</f>
        <v>0</v>
      </c>
      <c r="AF176">
        <f>+Casos_PN_CORR[[#This Row],[43926]]-Casos_PN_CORR[[#This Row],[43925]]</f>
        <v>0</v>
      </c>
      <c r="AG176">
        <f>+Casos_PN_CORR[[#This Row],[43927]]-Casos_PN_CORR[[#This Row],[43926]]</f>
        <v>0</v>
      </c>
      <c r="AH176">
        <f>+Casos_PN_CORR[[#This Row],[43928]]-Casos_PN_CORR[[#This Row],[43927]]</f>
        <v>0</v>
      </c>
      <c r="AI176">
        <f>+Casos_PN_CORR[[#This Row],[43929]]-Casos_PN_CORR[[#This Row],[43928]]</f>
        <v>0</v>
      </c>
      <c r="AJ176">
        <f>+Casos_PN_CORR[[#This Row],[43930]]-Casos_PN_CORR[[#This Row],[43929]]</f>
        <v>0</v>
      </c>
      <c r="AK176">
        <f>+Casos_PN_CORR[[#This Row],[43931]]-Casos_PN_CORR[[#This Row],[43930]]</f>
        <v>0</v>
      </c>
      <c r="AL176">
        <f>+Casos_PN_CORR[[#This Row],[43932]]-Casos_PN_CORR[[#This Row],[43931]]</f>
        <v>0</v>
      </c>
      <c r="AM176">
        <f>+Casos_PN_CORR[[#This Row],[43933]]-Casos_PN_CORR[[#This Row],[43932]]</f>
        <v>0</v>
      </c>
      <c r="AN176">
        <f>+Casos_PN_CORR[[#This Row],[43934]]-Casos_PN_CORR[[#This Row],[43933]]</f>
        <v>0</v>
      </c>
      <c r="AO176">
        <f>+Casos_PN_CORR[[#This Row],[43935]]-Casos_PN_CORR[[#This Row],[43934]]</f>
        <v>0</v>
      </c>
      <c r="AP176">
        <f>+Casos_PN_CORR[[#This Row],[43936]]-Casos_PN_CORR[[#This Row],[43935]]</f>
        <v>0</v>
      </c>
      <c r="AQ176">
        <f>+Casos_PN_CORR[[#This Row],[43937]]-Casos_PN_CORR[[#This Row],[43936]]</f>
        <v>0</v>
      </c>
      <c r="AR176">
        <f>+Casos_PN_CORR[[#This Row],[43938]]-Casos_PN_CORR[[#This Row],[43937]]</f>
        <v>0</v>
      </c>
      <c r="AS176">
        <f>+Casos_PN_CORR[[#This Row],[43939]]-Casos_PN_CORR[[#This Row],[43938]]</f>
        <v>0</v>
      </c>
      <c r="AT176">
        <f>+Casos_PN_CORR[[#This Row],[43940]]-Casos_PN_CORR[[#This Row],[43939]]</f>
        <v>0</v>
      </c>
      <c r="AU176">
        <f>+Casos_PN_CORR[[#This Row],[43941]]-Casos_PN_CORR[[#This Row],[43940]]</f>
        <v>0</v>
      </c>
      <c r="AV176">
        <f>+Casos_PN_CORR[[#This Row],[43942]]-Casos_PN_CORR[[#This Row],[43941]]</f>
        <v>0</v>
      </c>
      <c r="AW176">
        <f>+Casos_PN_CORR[[#This Row],[43943]]-Casos_PN_CORR[[#This Row],[43942]]</f>
        <v>0</v>
      </c>
      <c r="AX176">
        <f>+Casos_PN_CORR[[#This Row],[43944]]-Casos_PN_CORR[[#This Row],[43943]]</f>
        <v>0</v>
      </c>
      <c r="AY176">
        <f>+Casos_PN_CORR[[#This Row],[43945]]-Casos_PN_CORR[[#This Row],[43944]]</f>
        <v>0</v>
      </c>
      <c r="AZ176">
        <f>+Casos_PN_CORR[[#This Row],[43946]]-Casos_PN_CORR[[#This Row],[43945]]</f>
        <v>0</v>
      </c>
      <c r="BA176">
        <f>+Casos_PN_CORR[[#This Row],[43947]]-Casos_PN_CORR[[#This Row],[43946]]</f>
        <v>0</v>
      </c>
      <c r="BB176">
        <f>+Casos_PN_CORR[[#This Row],[43948]]-Casos_PN_CORR[[#This Row],[43947]]</f>
        <v>0</v>
      </c>
      <c r="BC176">
        <f>+Casos_PN_CORR[[#This Row],[43949]]-Casos_PN_CORR[[#This Row],[43948]]</f>
        <v>0</v>
      </c>
      <c r="BD176">
        <f>+Casos_PN_CORR[[#This Row],[43950]]-Casos_PN_CORR[[#This Row],[43949]]</f>
        <v>0</v>
      </c>
      <c r="BE176">
        <f>+Casos_PN_CORR[[#This Row],[43951]]-Casos_PN_CORR[[#This Row],[43950]]</f>
        <v>0</v>
      </c>
      <c r="BF176">
        <f>+Casos_PN_CORR[[#This Row],[43952]]-Casos_PN_CORR[[#This Row],[43951]]</f>
        <v>0</v>
      </c>
      <c r="BG176">
        <f>+Casos_PN_CORR[[#This Row],[43953]]-Casos_PN_CORR[[#This Row],[43952]]</f>
        <v>0</v>
      </c>
      <c r="BH176">
        <f>+Casos_PN_CORR[[#This Row],[43954]]-Casos_PN_CORR[[#This Row],[43953]]</f>
        <v>0</v>
      </c>
      <c r="BI176">
        <f>+Casos_PN_CORR[[#This Row],[43955]]-Casos_PN_CORR[[#This Row],[43954]]</f>
        <v>0</v>
      </c>
      <c r="BJ176">
        <f>+Casos_PN_CORR[[#This Row],[43956]]-Casos_PN_CORR[[#This Row],[43955]]</f>
        <v>0</v>
      </c>
      <c r="BK176">
        <f>+Casos_PN_CORR[[#This Row],[43957]]-Casos_PN_CORR[[#This Row],[43956]]</f>
        <v>0</v>
      </c>
      <c r="BL176">
        <f>+Casos_PN_CORR[[#This Row],[43958]]-Casos_PN_CORR[[#This Row],[43957]]</f>
        <v>0</v>
      </c>
      <c r="BM176">
        <f>+Casos_PN_CORR[[#This Row],[43959]]-Casos_PN_CORR[[#This Row],[43958]]</f>
        <v>0</v>
      </c>
      <c r="BN176">
        <f>+Casos_PN_CORR[[#This Row],[43960]]-Casos_PN_CORR[[#This Row],[43959]]</f>
        <v>0</v>
      </c>
      <c r="BO176">
        <f>+Casos_PN_CORR[[#This Row],[43961]]-Casos_PN_CORR[[#This Row],[43960]]</f>
        <v>0</v>
      </c>
      <c r="BP176">
        <f>+Casos_PN_CORR[[#This Row],[43962]]-Casos_PN_CORR[[#This Row],[43961]]</f>
        <v>0</v>
      </c>
      <c r="BQ176">
        <f>+Casos_PN_CORR[[#This Row],[43963]]-Casos_PN_CORR[[#This Row],[43962]]</f>
        <v>0</v>
      </c>
      <c r="BR176">
        <f>+Casos_PN_CORR[[#This Row],[43964]]-Casos_PN_CORR[[#This Row],[43963]]</f>
        <v>0</v>
      </c>
      <c r="BS176">
        <f>+Casos_PN_CORR[[#This Row],[43965]]-Casos_PN_CORR[[#This Row],[43964]]</f>
        <v>0</v>
      </c>
      <c r="BT176">
        <f>+Casos_PN_CORR[[#This Row],[43966]]-Casos_PN_CORR[[#This Row],[43965]]</f>
        <v>0</v>
      </c>
      <c r="BU176">
        <f>+Casos_PN_CORR[[#This Row],[43967]]-Casos_PN_CORR[[#This Row],[43966]]</f>
        <v>0</v>
      </c>
      <c r="BV176">
        <f>+Casos_PN_CORR[[#This Row],[43968]]-Casos_PN_CORR[[#This Row],[43967]]</f>
        <v>0</v>
      </c>
      <c r="BW176">
        <f>+Casos_PN_CORR[[#This Row],[43969]]-Casos_PN_CORR[[#This Row],[43968]]</f>
        <v>0</v>
      </c>
      <c r="BX176">
        <f>+Casos_PN_CORR[[#This Row],[43970]]-Casos_PN_CORR[[#This Row],[43969]]</f>
        <v>0</v>
      </c>
      <c r="BY176">
        <f>+Casos_PN_CORR[[#This Row],[43971]]-Casos_PN_CORR[[#This Row],[43970]]</f>
        <v>0</v>
      </c>
      <c r="BZ176">
        <f>+Casos_PN_CORR[[#This Row],[43972]]-Casos_PN_CORR[[#This Row],[43971]]</f>
        <v>0</v>
      </c>
      <c r="CA176">
        <f>+Casos_PN_CORR[[#This Row],[43973]]-Casos_PN_CORR[[#This Row],[43972]]</f>
        <v>0</v>
      </c>
      <c r="CB176">
        <f>+Casos_PN_CORR[[#This Row],[43974]]-Casos_PN_CORR[[#This Row],[43973]]</f>
        <v>0</v>
      </c>
      <c r="CC176">
        <f>+Casos_PN_CORR[[#This Row],[43975]]-Casos_PN_CORR[[#This Row],[43974]]</f>
        <v>0</v>
      </c>
      <c r="CD176">
        <f>+Casos_PN_CORR[[#This Row],[43976]]-Casos_PN_CORR[[#This Row],[43975]]</f>
        <v>0</v>
      </c>
      <c r="CE176">
        <f>+Casos_PN_CORR[[#This Row],[43977]]-Casos_PN_CORR[[#This Row],[43976]]</f>
        <v>0</v>
      </c>
      <c r="CF176">
        <f>+Casos_PN_CORR[[#This Row],[43978]]-Casos_PN_CORR[[#This Row],[43977]]</f>
        <v>0</v>
      </c>
      <c r="CG176">
        <f>+Casos_PN_CORR[[#This Row],[43979]]-Casos_PN_CORR[[#This Row],[43978]]</f>
        <v>0</v>
      </c>
      <c r="CH176">
        <f>+Casos_PN_CORR[[#This Row],[43980]]-Casos_PN_CORR[[#This Row],[43979]]</f>
        <v>0</v>
      </c>
      <c r="CI176">
        <f>+Casos_PN_CORR[[#This Row],[43981]]-Casos_PN_CORR[[#This Row],[43980]]</f>
        <v>0</v>
      </c>
      <c r="CJ176">
        <f>+Casos_PN_CORR[[#This Row],[43982]]-Casos_PN_CORR[[#This Row],[43981]]</f>
        <v>0</v>
      </c>
      <c r="CK176">
        <f>+Casos_PN_CORR[[#This Row],[43983]]-Casos_PN_CORR[[#This Row],[43982]]</f>
        <v>0</v>
      </c>
      <c r="CL176">
        <f>+Casos_PN_CORR[[#This Row],[43984]]-Casos_PN_CORR[[#This Row],[43983]]</f>
        <v>0</v>
      </c>
      <c r="CM176">
        <f>+Casos_PN_CORR[[#This Row],[43985]]-Casos_PN_CORR[[#This Row],[43984]]</f>
        <v>0</v>
      </c>
      <c r="CN176">
        <f>+Casos_PN_CORR[[#This Row],[43986]]-Casos_PN_CORR[[#This Row],[43985]]</f>
        <v>0</v>
      </c>
      <c r="CO176">
        <f>+Casos_PN_CORR[[#This Row],[43987]]-Casos_PN_CORR[[#This Row],[43986]]</f>
        <v>2</v>
      </c>
      <c r="CP176">
        <f>+Casos_PN_CORR[[#This Row],[43988]]-Casos_PN_CORR[[#This Row],[43987]]</f>
        <v>0</v>
      </c>
      <c r="CQ176">
        <f>+Casos_PN_CORR[[#This Row],[43989]]-Casos_PN_CORR[[#This Row],[43988]]</f>
        <v>0</v>
      </c>
      <c r="CR176">
        <f>+Casos_PN_CORR[[#This Row],[43990]]-Casos_PN_CORR[[#This Row],[43989]]</f>
        <v>0</v>
      </c>
      <c r="CS176">
        <f>+Casos_PN_CORR[[#This Row],[43991]]-Casos_PN_CORR[[#This Row],[43990]]</f>
        <v>1</v>
      </c>
      <c r="CT176">
        <f>+Casos_PN_CORR[[#This Row],[43992]]-Casos_PN_CORR[[#This Row],[43991]]</f>
        <v>0</v>
      </c>
      <c r="CU176">
        <f>+Casos_PN_CORR[[#This Row],[43993]]-Casos_PN_CORR[[#This Row],[43992]]</f>
        <v>1</v>
      </c>
    </row>
    <row r="177" spans="1:99" x14ac:dyDescent="0.3">
      <c r="A177">
        <v>91203</v>
      </c>
      <c r="B177" s="2" t="s">
        <v>114</v>
      </c>
      <c r="C177" s="2" t="s">
        <v>242</v>
      </c>
      <c r="D177" s="2" t="s">
        <v>528</v>
      </c>
      <c r="E177" s="4">
        <f t="shared" si="2"/>
        <v>4</v>
      </c>
      <c r="F177">
        <f>+Casos_PN_CORR[[#This Row],[43900]]</f>
        <v>0</v>
      </c>
      <c r="G177">
        <f>+Casos_PN_CORR[[#This Row],[43901]]-Casos_PN_CORR[[#This Row],[43900]]</f>
        <v>0</v>
      </c>
      <c r="H177">
        <f>+Casos_PN_CORR[[#This Row],[43902]]-Casos_PN_CORR[[#This Row],[43901]]</f>
        <v>0</v>
      </c>
      <c r="I177">
        <f>+Casos_PN_CORR[[#This Row],[43903]]-Casos_PN_CORR[[#This Row],[43902]]</f>
        <v>0</v>
      </c>
      <c r="J177">
        <f>+Casos_PN_CORR[[#This Row],[43904]]-Casos_PN_CORR[[#This Row],[43903]]</f>
        <v>0</v>
      </c>
      <c r="K177">
        <f>+Casos_PN_CORR[[#This Row],[43905]]-Casos_PN_CORR[[#This Row],[43904]]</f>
        <v>0</v>
      </c>
      <c r="L177">
        <f>+Casos_PN_CORR[[#This Row],[43906]]-Casos_PN_CORR[[#This Row],[43905]]</f>
        <v>0</v>
      </c>
      <c r="M177">
        <f>+Casos_PN_CORR[[#This Row],[43907]]-Casos_PN_CORR[[#This Row],[43906]]</f>
        <v>0</v>
      </c>
      <c r="N177">
        <f>+Casos_PN_CORR[[#This Row],[43908]]-Casos_PN_CORR[[#This Row],[43907]]</f>
        <v>0</v>
      </c>
      <c r="O177">
        <f>+Casos_PN_CORR[[#This Row],[43909]]-Casos_PN_CORR[[#This Row],[43908]]</f>
        <v>0</v>
      </c>
      <c r="P177">
        <f>+Casos_PN_CORR[[#This Row],[43910]]-Casos_PN_CORR[[#This Row],[43909]]</f>
        <v>0</v>
      </c>
      <c r="Q177">
        <f>+Casos_PN_CORR[[#This Row],[43911]]-Casos_PN_CORR[[#This Row],[43910]]</f>
        <v>0</v>
      </c>
      <c r="R177">
        <f>+Casos_PN_CORR[[#This Row],[43912]]-Casos_PN_CORR[[#This Row],[43911]]</f>
        <v>0</v>
      </c>
      <c r="S177">
        <f>+Casos_PN_CORR[[#This Row],[43913]]-Casos_PN_CORR[[#This Row],[43912]]</f>
        <v>0</v>
      </c>
      <c r="T177">
        <f>+Casos_PN_CORR[[#This Row],[43914]]-Casos_PN_CORR[[#This Row],[43913]]</f>
        <v>0</v>
      </c>
      <c r="U177">
        <f>+Casos_PN_CORR[[#This Row],[43915]]-Casos_PN_CORR[[#This Row],[43914]]</f>
        <v>0</v>
      </c>
      <c r="V177">
        <f>+Casos_PN_CORR[[#This Row],[43916]]-Casos_PN_CORR[[#This Row],[43915]]</f>
        <v>0</v>
      </c>
      <c r="W177">
        <f>+Casos_PN_CORR[[#This Row],[43917]]-Casos_PN_CORR[[#This Row],[43916]]</f>
        <v>0</v>
      </c>
      <c r="X177">
        <f>+Casos_PN_CORR[[#This Row],[43918]]-Casos_PN_CORR[[#This Row],[43917]]</f>
        <v>0</v>
      </c>
      <c r="Y177">
        <f>+Casos_PN_CORR[[#This Row],[43919]]-Casos_PN_CORR[[#This Row],[43918]]</f>
        <v>0</v>
      </c>
      <c r="Z177">
        <f>+Casos_PN_CORR[[#This Row],[43920]]-Casos_PN_CORR[[#This Row],[43919]]</f>
        <v>0</v>
      </c>
      <c r="AA177">
        <f>+Casos_PN_CORR[[#This Row],[43921]]-Casos_PN_CORR[[#This Row],[43920]]</f>
        <v>0</v>
      </c>
      <c r="AB177">
        <f>+Casos_PN_CORR[[#This Row],[43922]]-Casos_PN_CORR[[#This Row],[43921]]</f>
        <v>0</v>
      </c>
      <c r="AC177">
        <f>+Casos_PN_CORR[[#This Row],[43923]]-Casos_PN_CORR[[#This Row],[43922]]</f>
        <v>0</v>
      </c>
      <c r="AD177">
        <f>+Casos_PN_CORR[[#This Row],[43924]]-Casos_PN_CORR[[#This Row],[43923]]</f>
        <v>0</v>
      </c>
      <c r="AE177">
        <f>+Casos_PN_CORR[[#This Row],[43925]]-Casos_PN_CORR[[#This Row],[43924]]</f>
        <v>0</v>
      </c>
      <c r="AF177">
        <f>+Casos_PN_CORR[[#This Row],[43926]]-Casos_PN_CORR[[#This Row],[43925]]</f>
        <v>0</v>
      </c>
      <c r="AG177">
        <f>+Casos_PN_CORR[[#This Row],[43927]]-Casos_PN_CORR[[#This Row],[43926]]</f>
        <v>0</v>
      </c>
      <c r="AH177">
        <f>+Casos_PN_CORR[[#This Row],[43928]]-Casos_PN_CORR[[#This Row],[43927]]</f>
        <v>0</v>
      </c>
      <c r="AI177">
        <f>+Casos_PN_CORR[[#This Row],[43929]]-Casos_PN_CORR[[#This Row],[43928]]</f>
        <v>0</v>
      </c>
      <c r="AJ177">
        <f>+Casos_PN_CORR[[#This Row],[43930]]-Casos_PN_CORR[[#This Row],[43929]]</f>
        <v>0</v>
      </c>
      <c r="AK177">
        <f>+Casos_PN_CORR[[#This Row],[43931]]-Casos_PN_CORR[[#This Row],[43930]]</f>
        <v>0</v>
      </c>
      <c r="AL177">
        <f>+Casos_PN_CORR[[#This Row],[43932]]-Casos_PN_CORR[[#This Row],[43931]]</f>
        <v>0</v>
      </c>
      <c r="AM177">
        <f>+Casos_PN_CORR[[#This Row],[43933]]-Casos_PN_CORR[[#This Row],[43932]]</f>
        <v>0</v>
      </c>
      <c r="AN177">
        <f>+Casos_PN_CORR[[#This Row],[43934]]-Casos_PN_CORR[[#This Row],[43933]]</f>
        <v>0</v>
      </c>
      <c r="AO177">
        <f>+Casos_PN_CORR[[#This Row],[43935]]-Casos_PN_CORR[[#This Row],[43934]]</f>
        <v>0</v>
      </c>
      <c r="AP177">
        <f>+Casos_PN_CORR[[#This Row],[43936]]-Casos_PN_CORR[[#This Row],[43935]]</f>
        <v>0</v>
      </c>
      <c r="AQ177">
        <f>+Casos_PN_CORR[[#This Row],[43937]]-Casos_PN_CORR[[#This Row],[43936]]</f>
        <v>0</v>
      </c>
      <c r="AR177">
        <f>+Casos_PN_CORR[[#This Row],[43938]]-Casos_PN_CORR[[#This Row],[43937]]</f>
        <v>0</v>
      </c>
      <c r="AS177">
        <f>+Casos_PN_CORR[[#This Row],[43939]]-Casos_PN_CORR[[#This Row],[43938]]</f>
        <v>0</v>
      </c>
      <c r="AT177">
        <f>+Casos_PN_CORR[[#This Row],[43940]]-Casos_PN_CORR[[#This Row],[43939]]</f>
        <v>0</v>
      </c>
      <c r="AU177">
        <f>+Casos_PN_CORR[[#This Row],[43941]]-Casos_PN_CORR[[#This Row],[43940]]</f>
        <v>0</v>
      </c>
      <c r="AV177">
        <f>+Casos_PN_CORR[[#This Row],[43942]]-Casos_PN_CORR[[#This Row],[43941]]</f>
        <v>0</v>
      </c>
      <c r="AW177">
        <f>+Casos_PN_CORR[[#This Row],[43943]]-Casos_PN_CORR[[#This Row],[43942]]</f>
        <v>0</v>
      </c>
      <c r="AX177">
        <f>+Casos_PN_CORR[[#This Row],[43944]]-Casos_PN_CORR[[#This Row],[43943]]</f>
        <v>0</v>
      </c>
      <c r="AY177">
        <f>+Casos_PN_CORR[[#This Row],[43945]]-Casos_PN_CORR[[#This Row],[43944]]</f>
        <v>0</v>
      </c>
      <c r="AZ177">
        <f>+Casos_PN_CORR[[#This Row],[43946]]-Casos_PN_CORR[[#This Row],[43945]]</f>
        <v>0</v>
      </c>
      <c r="BA177">
        <f>+Casos_PN_CORR[[#This Row],[43947]]-Casos_PN_CORR[[#This Row],[43946]]</f>
        <v>0</v>
      </c>
      <c r="BB177">
        <f>+Casos_PN_CORR[[#This Row],[43948]]-Casos_PN_CORR[[#This Row],[43947]]</f>
        <v>0</v>
      </c>
      <c r="BC177">
        <f>+Casos_PN_CORR[[#This Row],[43949]]-Casos_PN_CORR[[#This Row],[43948]]</f>
        <v>0</v>
      </c>
      <c r="BD177">
        <f>+Casos_PN_CORR[[#This Row],[43950]]-Casos_PN_CORR[[#This Row],[43949]]</f>
        <v>0</v>
      </c>
      <c r="BE177">
        <f>+Casos_PN_CORR[[#This Row],[43951]]-Casos_PN_CORR[[#This Row],[43950]]</f>
        <v>0</v>
      </c>
      <c r="BF177">
        <f>+Casos_PN_CORR[[#This Row],[43952]]-Casos_PN_CORR[[#This Row],[43951]]</f>
        <v>0</v>
      </c>
      <c r="BG177">
        <f>+Casos_PN_CORR[[#This Row],[43953]]-Casos_PN_CORR[[#This Row],[43952]]</f>
        <v>0</v>
      </c>
      <c r="BH177">
        <f>+Casos_PN_CORR[[#This Row],[43954]]-Casos_PN_CORR[[#This Row],[43953]]</f>
        <v>0</v>
      </c>
      <c r="BI177">
        <f>+Casos_PN_CORR[[#This Row],[43955]]-Casos_PN_CORR[[#This Row],[43954]]</f>
        <v>0</v>
      </c>
      <c r="BJ177">
        <f>+Casos_PN_CORR[[#This Row],[43956]]-Casos_PN_CORR[[#This Row],[43955]]</f>
        <v>0</v>
      </c>
      <c r="BK177">
        <f>+Casos_PN_CORR[[#This Row],[43957]]-Casos_PN_CORR[[#This Row],[43956]]</f>
        <v>0</v>
      </c>
      <c r="BL177">
        <f>+Casos_PN_CORR[[#This Row],[43958]]-Casos_PN_CORR[[#This Row],[43957]]</f>
        <v>0</v>
      </c>
      <c r="BM177">
        <f>+Casos_PN_CORR[[#This Row],[43959]]-Casos_PN_CORR[[#This Row],[43958]]</f>
        <v>0</v>
      </c>
      <c r="BN177">
        <f>+Casos_PN_CORR[[#This Row],[43960]]-Casos_PN_CORR[[#This Row],[43959]]</f>
        <v>0</v>
      </c>
      <c r="BO177">
        <f>+Casos_PN_CORR[[#This Row],[43961]]-Casos_PN_CORR[[#This Row],[43960]]</f>
        <v>0</v>
      </c>
      <c r="BP177">
        <f>+Casos_PN_CORR[[#This Row],[43962]]-Casos_PN_CORR[[#This Row],[43961]]</f>
        <v>0</v>
      </c>
      <c r="BQ177">
        <f>+Casos_PN_CORR[[#This Row],[43963]]-Casos_PN_CORR[[#This Row],[43962]]</f>
        <v>0</v>
      </c>
      <c r="BR177">
        <f>+Casos_PN_CORR[[#This Row],[43964]]-Casos_PN_CORR[[#This Row],[43963]]</f>
        <v>0</v>
      </c>
      <c r="BS177">
        <f>+Casos_PN_CORR[[#This Row],[43965]]-Casos_PN_CORR[[#This Row],[43964]]</f>
        <v>0</v>
      </c>
      <c r="BT177">
        <f>+Casos_PN_CORR[[#This Row],[43966]]-Casos_PN_CORR[[#This Row],[43965]]</f>
        <v>0</v>
      </c>
      <c r="BU177">
        <f>+Casos_PN_CORR[[#This Row],[43967]]-Casos_PN_CORR[[#This Row],[43966]]</f>
        <v>0</v>
      </c>
      <c r="BV177">
        <f>+Casos_PN_CORR[[#This Row],[43968]]-Casos_PN_CORR[[#This Row],[43967]]</f>
        <v>0</v>
      </c>
      <c r="BW177">
        <f>+Casos_PN_CORR[[#This Row],[43969]]-Casos_PN_CORR[[#This Row],[43968]]</f>
        <v>0</v>
      </c>
      <c r="BX177">
        <f>+Casos_PN_CORR[[#This Row],[43970]]-Casos_PN_CORR[[#This Row],[43969]]</f>
        <v>0</v>
      </c>
      <c r="BY177">
        <f>+Casos_PN_CORR[[#This Row],[43971]]-Casos_PN_CORR[[#This Row],[43970]]</f>
        <v>0</v>
      </c>
      <c r="BZ177">
        <f>+Casos_PN_CORR[[#This Row],[43972]]-Casos_PN_CORR[[#This Row],[43971]]</f>
        <v>0</v>
      </c>
      <c r="CA177">
        <f>+Casos_PN_CORR[[#This Row],[43973]]-Casos_PN_CORR[[#This Row],[43972]]</f>
        <v>0</v>
      </c>
      <c r="CB177">
        <f>+Casos_PN_CORR[[#This Row],[43974]]-Casos_PN_CORR[[#This Row],[43973]]</f>
        <v>0</v>
      </c>
      <c r="CC177">
        <f>+Casos_PN_CORR[[#This Row],[43975]]-Casos_PN_CORR[[#This Row],[43974]]</f>
        <v>0</v>
      </c>
      <c r="CD177">
        <f>+Casos_PN_CORR[[#This Row],[43976]]-Casos_PN_CORR[[#This Row],[43975]]</f>
        <v>0</v>
      </c>
      <c r="CE177">
        <f>+Casos_PN_CORR[[#This Row],[43977]]-Casos_PN_CORR[[#This Row],[43976]]</f>
        <v>0</v>
      </c>
      <c r="CF177">
        <f>+Casos_PN_CORR[[#This Row],[43978]]-Casos_PN_CORR[[#This Row],[43977]]</f>
        <v>0</v>
      </c>
      <c r="CG177">
        <f>+Casos_PN_CORR[[#This Row],[43979]]-Casos_PN_CORR[[#This Row],[43978]]</f>
        <v>0</v>
      </c>
      <c r="CH177">
        <f>+Casos_PN_CORR[[#This Row],[43980]]-Casos_PN_CORR[[#This Row],[43979]]</f>
        <v>0</v>
      </c>
      <c r="CI177">
        <f>+Casos_PN_CORR[[#This Row],[43981]]-Casos_PN_CORR[[#This Row],[43980]]</f>
        <v>0</v>
      </c>
      <c r="CJ177">
        <f>+Casos_PN_CORR[[#This Row],[43982]]-Casos_PN_CORR[[#This Row],[43981]]</f>
        <v>0</v>
      </c>
      <c r="CK177">
        <f>+Casos_PN_CORR[[#This Row],[43983]]-Casos_PN_CORR[[#This Row],[43982]]</f>
        <v>0</v>
      </c>
      <c r="CL177">
        <f>+Casos_PN_CORR[[#This Row],[43984]]-Casos_PN_CORR[[#This Row],[43983]]</f>
        <v>0</v>
      </c>
      <c r="CM177">
        <f>+Casos_PN_CORR[[#This Row],[43985]]-Casos_PN_CORR[[#This Row],[43984]]</f>
        <v>0</v>
      </c>
      <c r="CN177">
        <f>+Casos_PN_CORR[[#This Row],[43986]]-Casos_PN_CORR[[#This Row],[43985]]</f>
        <v>0</v>
      </c>
      <c r="CO177">
        <f>+Casos_PN_CORR[[#This Row],[43987]]-Casos_PN_CORR[[#This Row],[43986]]</f>
        <v>1</v>
      </c>
      <c r="CP177">
        <f>+Casos_PN_CORR[[#This Row],[43988]]-Casos_PN_CORR[[#This Row],[43987]]</f>
        <v>0</v>
      </c>
      <c r="CQ177">
        <f>+Casos_PN_CORR[[#This Row],[43989]]-Casos_PN_CORR[[#This Row],[43988]]</f>
        <v>0</v>
      </c>
      <c r="CR177">
        <f>+Casos_PN_CORR[[#This Row],[43990]]-Casos_PN_CORR[[#This Row],[43989]]</f>
        <v>0</v>
      </c>
      <c r="CS177">
        <f>+Casos_PN_CORR[[#This Row],[43991]]-Casos_PN_CORR[[#This Row],[43990]]</f>
        <v>0</v>
      </c>
      <c r="CT177">
        <f>+Casos_PN_CORR[[#This Row],[43992]]-Casos_PN_CORR[[#This Row],[43991]]</f>
        <v>0</v>
      </c>
      <c r="CU177">
        <f>+Casos_PN_CORR[[#This Row],[43993]]-Casos_PN_CORR[[#This Row],[43992]]</f>
        <v>3</v>
      </c>
    </row>
    <row r="178" spans="1:99" x14ac:dyDescent="0.3">
      <c r="A178">
        <v>130307</v>
      </c>
      <c r="B178" s="2" t="s">
        <v>102</v>
      </c>
      <c r="C178" s="2" t="s">
        <v>222</v>
      </c>
      <c r="D178" s="2" t="s">
        <v>528</v>
      </c>
      <c r="E178" s="4">
        <f t="shared" si="2"/>
        <v>3</v>
      </c>
      <c r="F178">
        <f>+Casos_PN_CORR[[#This Row],[43900]]</f>
        <v>0</v>
      </c>
      <c r="G178">
        <f>+Casos_PN_CORR[[#This Row],[43901]]-Casos_PN_CORR[[#This Row],[43900]]</f>
        <v>0</v>
      </c>
      <c r="H178">
        <f>+Casos_PN_CORR[[#This Row],[43902]]-Casos_PN_CORR[[#This Row],[43901]]</f>
        <v>0</v>
      </c>
      <c r="I178">
        <f>+Casos_PN_CORR[[#This Row],[43903]]-Casos_PN_CORR[[#This Row],[43902]]</f>
        <v>0</v>
      </c>
      <c r="J178">
        <f>+Casos_PN_CORR[[#This Row],[43904]]-Casos_PN_CORR[[#This Row],[43903]]</f>
        <v>0</v>
      </c>
      <c r="K178">
        <f>+Casos_PN_CORR[[#This Row],[43905]]-Casos_PN_CORR[[#This Row],[43904]]</f>
        <v>0</v>
      </c>
      <c r="L178">
        <f>+Casos_PN_CORR[[#This Row],[43906]]-Casos_PN_CORR[[#This Row],[43905]]</f>
        <v>0</v>
      </c>
      <c r="M178">
        <f>+Casos_PN_CORR[[#This Row],[43907]]-Casos_PN_CORR[[#This Row],[43906]]</f>
        <v>0</v>
      </c>
      <c r="N178">
        <f>+Casos_PN_CORR[[#This Row],[43908]]-Casos_PN_CORR[[#This Row],[43907]]</f>
        <v>0</v>
      </c>
      <c r="O178">
        <f>+Casos_PN_CORR[[#This Row],[43909]]-Casos_PN_CORR[[#This Row],[43908]]</f>
        <v>0</v>
      </c>
      <c r="P178">
        <f>+Casos_PN_CORR[[#This Row],[43910]]-Casos_PN_CORR[[#This Row],[43909]]</f>
        <v>0</v>
      </c>
      <c r="Q178">
        <f>+Casos_PN_CORR[[#This Row],[43911]]-Casos_PN_CORR[[#This Row],[43910]]</f>
        <v>0</v>
      </c>
      <c r="R178">
        <f>+Casos_PN_CORR[[#This Row],[43912]]-Casos_PN_CORR[[#This Row],[43911]]</f>
        <v>0</v>
      </c>
      <c r="S178">
        <f>+Casos_PN_CORR[[#This Row],[43913]]-Casos_PN_CORR[[#This Row],[43912]]</f>
        <v>0</v>
      </c>
      <c r="T178">
        <f>+Casos_PN_CORR[[#This Row],[43914]]-Casos_PN_CORR[[#This Row],[43913]]</f>
        <v>0</v>
      </c>
      <c r="U178">
        <f>+Casos_PN_CORR[[#This Row],[43915]]-Casos_PN_CORR[[#This Row],[43914]]</f>
        <v>0</v>
      </c>
      <c r="V178">
        <f>+Casos_PN_CORR[[#This Row],[43916]]-Casos_PN_CORR[[#This Row],[43915]]</f>
        <v>0</v>
      </c>
      <c r="W178">
        <f>+Casos_PN_CORR[[#This Row],[43917]]-Casos_PN_CORR[[#This Row],[43916]]</f>
        <v>0</v>
      </c>
      <c r="X178">
        <f>+Casos_PN_CORR[[#This Row],[43918]]-Casos_PN_CORR[[#This Row],[43917]]</f>
        <v>0</v>
      </c>
      <c r="Y178">
        <f>+Casos_PN_CORR[[#This Row],[43919]]-Casos_PN_CORR[[#This Row],[43918]]</f>
        <v>0</v>
      </c>
      <c r="Z178">
        <f>+Casos_PN_CORR[[#This Row],[43920]]-Casos_PN_CORR[[#This Row],[43919]]</f>
        <v>0</v>
      </c>
      <c r="AA178">
        <f>+Casos_PN_CORR[[#This Row],[43921]]-Casos_PN_CORR[[#This Row],[43920]]</f>
        <v>0</v>
      </c>
      <c r="AB178">
        <f>+Casos_PN_CORR[[#This Row],[43922]]-Casos_PN_CORR[[#This Row],[43921]]</f>
        <v>0</v>
      </c>
      <c r="AC178">
        <f>+Casos_PN_CORR[[#This Row],[43923]]-Casos_PN_CORR[[#This Row],[43922]]</f>
        <v>0</v>
      </c>
      <c r="AD178">
        <f>+Casos_PN_CORR[[#This Row],[43924]]-Casos_PN_CORR[[#This Row],[43923]]</f>
        <v>0</v>
      </c>
      <c r="AE178">
        <f>+Casos_PN_CORR[[#This Row],[43925]]-Casos_PN_CORR[[#This Row],[43924]]</f>
        <v>0</v>
      </c>
      <c r="AF178">
        <f>+Casos_PN_CORR[[#This Row],[43926]]-Casos_PN_CORR[[#This Row],[43925]]</f>
        <v>0</v>
      </c>
      <c r="AG178">
        <f>+Casos_PN_CORR[[#This Row],[43927]]-Casos_PN_CORR[[#This Row],[43926]]</f>
        <v>0</v>
      </c>
      <c r="AH178">
        <f>+Casos_PN_CORR[[#This Row],[43928]]-Casos_PN_CORR[[#This Row],[43927]]</f>
        <v>0</v>
      </c>
      <c r="AI178">
        <f>+Casos_PN_CORR[[#This Row],[43929]]-Casos_PN_CORR[[#This Row],[43928]]</f>
        <v>0</v>
      </c>
      <c r="AJ178">
        <f>+Casos_PN_CORR[[#This Row],[43930]]-Casos_PN_CORR[[#This Row],[43929]]</f>
        <v>0</v>
      </c>
      <c r="AK178">
        <f>+Casos_PN_CORR[[#This Row],[43931]]-Casos_PN_CORR[[#This Row],[43930]]</f>
        <v>0</v>
      </c>
      <c r="AL178">
        <f>+Casos_PN_CORR[[#This Row],[43932]]-Casos_PN_CORR[[#This Row],[43931]]</f>
        <v>0</v>
      </c>
      <c r="AM178">
        <f>+Casos_PN_CORR[[#This Row],[43933]]-Casos_PN_CORR[[#This Row],[43932]]</f>
        <v>0</v>
      </c>
      <c r="AN178">
        <f>+Casos_PN_CORR[[#This Row],[43934]]-Casos_PN_CORR[[#This Row],[43933]]</f>
        <v>0</v>
      </c>
      <c r="AO178">
        <f>+Casos_PN_CORR[[#This Row],[43935]]-Casos_PN_CORR[[#This Row],[43934]]</f>
        <v>0</v>
      </c>
      <c r="AP178">
        <f>+Casos_PN_CORR[[#This Row],[43936]]-Casos_PN_CORR[[#This Row],[43935]]</f>
        <v>0</v>
      </c>
      <c r="AQ178">
        <f>+Casos_PN_CORR[[#This Row],[43937]]-Casos_PN_CORR[[#This Row],[43936]]</f>
        <v>0</v>
      </c>
      <c r="AR178">
        <f>+Casos_PN_CORR[[#This Row],[43938]]-Casos_PN_CORR[[#This Row],[43937]]</f>
        <v>0</v>
      </c>
      <c r="AS178">
        <f>+Casos_PN_CORR[[#This Row],[43939]]-Casos_PN_CORR[[#This Row],[43938]]</f>
        <v>0</v>
      </c>
      <c r="AT178">
        <f>+Casos_PN_CORR[[#This Row],[43940]]-Casos_PN_CORR[[#This Row],[43939]]</f>
        <v>0</v>
      </c>
      <c r="AU178">
        <f>+Casos_PN_CORR[[#This Row],[43941]]-Casos_PN_CORR[[#This Row],[43940]]</f>
        <v>0</v>
      </c>
      <c r="AV178">
        <f>+Casos_PN_CORR[[#This Row],[43942]]-Casos_PN_CORR[[#This Row],[43941]]</f>
        <v>0</v>
      </c>
      <c r="AW178">
        <f>+Casos_PN_CORR[[#This Row],[43943]]-Casos_PN_CORR[[#This Row],[43942]]</f>
        <v>0</v>
      </c>
      <c r="AX178">
        <f>+Casos_PN_CORR[[#This Row],[43944]]-Casos_PN_CORR[[#This Row],[43943]]</f>
        <v>0</v>
      </c>
      <c r="AY178">
        <f>+Casos_PN_CORR[[#This Row],[43945]]-Casos_PN_CORR[[#This Row],[43944]]</f>
        <v>0</v>
      </c>
      <c r="AZ178">
        <f>+Casos_PN_CORR[[#This Row],[43946]]-Casos_PN_CORR[[#This Row],[43945]]</f>
        <v>0</v>
      </c>
      <c r="BA178">
        <f>+Casos_PN_CORR[[#This Row],[43947]]-Casos_PN_CORR[[#This Row],[43946]]</f>
        <v>0</v>
      </c>
      <c r="BB178">
        <f>+Casos_PN_CORR[[#This Row],[43948]]-Casos_PN_CORR[[#This Row],[43947]]</f>
        <v>0</v>
      </c>
      <c r="BC178">
        <f>+Casos_PN_CORR[[#This Row],[43949]]-Casos_PN_CORR[[#This Row],[43948]]</f>
        <v>0</v>
      </c>
      <c r="BD178">
        <f>+Casos_PN_CORR[[#This Row],[43950]]-Casos_PN_CORR[[#This Row],[43949]]</f>
        <v>0</v>
      </c>
      <c r="BE178">
        <f>+Casos_PN_CORR[[#This Row],[43951]]-Casos_PN_CORR[[#This Row],[43950]]</f>
        <v>0</v>
      </c>
      <c r="BF178">
        <f>+Casos_PN_CORR[[#This Row],[43952]]-Casos_PN_CORR[[#This Row],[43951]]</f>
        <v>0</v>
      </c>
      <c r="BG178">
        <f>+Casos_PN_CORR[[#This Row],[43953]]-Casos_PN_CORR[[#This Row],[43952]]</f>
        <v>0</v>
      </c>
      <c r="BH178">
        <f>+Casos_PN_CORR[[#This Row],[43954]]-Casos_PN_CORR[[#This Row],[43953]]</f>
        <v>0</v>
      </c>
      <c r="BI178">
        <f>+Casos_PN_CORR[[#This Row],[43955]]-Casos_PN_CORR[[#This Row],[43954]]</f>
        <v>0</v>
      </c>
      <c r="BJ178">
        <f>+Casos_PN_CORR[[#This Row],[43956]]-Casos_PN_CORR[[#This Row],[43955]]</f>
        <v>0</v>
      </c>
      <c r="BK178">
        <f>+Casos_PN_CORR[[#This Row],[43957]]-Casos_PN_CORR[[#This Row],[43956]]</f>
        <v>0</v>
      </c>
      <c r="BL178">
        <f>+Casos_PN_CORR[[#This Row],[43958]]-Casos_PN_CORR[[#This Row],[43957]]</f>
        <v>0</v>
      </c>
      <c r="BM178">
        <f>+Casos_PN_CORR[[#This Row],[43959]]-Casos_PN_CORR[[#This Row],[43958]]</f>
        <v>0</v>
      </c>
      <c r="BN178">
        <f>+Casos_PN_CORR[[#This Row],[43960]]-Casos_PN_CORR[[#This Row],[43959]]</f>
        <v>0</v>
      </c>
      <c r="BO178">
        <f>+Casos_PN_CORR[[#This Row],[43961]]-Casos_PN_CORR[[#This Row],[43960]]</f>
        <v>0</v>
      </c>
      <c r="BP178">
        <f>+Casos_PN_CORR[[#This Row],[43962]]-Casos_PN_CORR[[#This Row],[43961]]</f>
        <v>0</v>
      </c>
      <c r="BQ178">
        <f>+Casos_PN_CORR[[#This Row],[43963]]-Casos_PN_CORR[[#This Row],[43962]]</f>
        <v>0</v>
      </c>
      <c r="BR178">
        <f>+Casos_PN_CORR[[#This Row],[43964]]-Casos_PN_CORR[[#This Row],[43963]]</f>
        <v>0</v>
      </c>
      <c r="BS178">
        <f>+Casos_PN_CORR[[#This Row],[43965]]-Casos_PN_CORR[[#This Row],[43964]]</f>
        <v>0</v>
      </c>
      <c r="BT178">
        <f>+Casos_PN_CORR[[#This Row],[43966]]-Casos_PN_CORR[[#This Row],[43965]]</f>
        <v>0</v>
      </c>
      <c r="BU178">
        <f>+Casos_PN_CORR[[#This Row],[43967]]-Casos_PN_CORR[[#This Row],[43966]]</f>
        <v>0</v>
      </c>
      <c r="BV178">
        <f>+Casos_PN_CORR[[#This Row],[43968]]-Casos_PN_CORR[[#This Row],[43967]]</f>
        <v>0</v>
      </c>
      <c r="BW178">
        <f>+Casos_PN_CORR[[#This Row],[43969]]-Casos_PN_CORR[[#This Row],[43968]]</f>
        <v>0</v>
      </c>
      <c r="BX178">
        <f>+Casos_PN_CORR[[#This Row],[43970]]-Casos_PN_CORR[[#This Row],[43969]]</f>
        <v>0</v>
      </c>
      <c r="BY178">
        <f>+Casos_PN_CORR[[#This Row],[43971]]-Casos_PN_CORR[[#This Row],[43970]]</f>
        <v>0</v>
      </c>
      <c r="BZ178">
        <f>+Casos_PN_CORR[[#This Row],[43972]]-Casos_PN_CORR[[#This Row],[43971]]</f>
        <v>0</v>
      </c>
      <c r="CA178">
        <f>+Casos_PN_CORR[[#This Row],[43973]]-Casos_PN_CORR[[#This Row],[43972]]</f>
        <v>0</v>
      </c>
      <c r="CB178">
        <f>+Casos_PN_CORR[[#This Row],[43974]]-Casos_PN_CORR[[#This Row],[43973]]</f>
        <v>0</v>
      </c>
      <c r="CC178">
        <f>+Casos_PN_CORR[[#This Row],[43975]]-Casos_PN_CORR[[#This Row],[43974]]</f>
        <v>0</v>
      </c>
      <c r="CD178">
        <f>+Casos_PN_CORR[[#This Row],[43976]]-Casos_PN_CORR[[#This Row],[43975]]</f>
        <v>0</v>
      </c>
      <c r="CE178">
        <f>+Casos_PN_CORR[[#This Row],[43977]]-Casos_PN_CORR[[#This Row],[43976]]</f>
        <v>0</v>
      </c>
      <c r="CF178">
        <f>+Casos_PN_CORR[[#This Row],[43978]]-Casos_PN_CORR[[#This Row],[43977]]</f>
        <v>0</v>
      </c>
      <c r="CG178">
        <f>+Casos_PN_CORR[[#This Row],[43979]]-Casos_PN_CORR[[#This Row],[43978]]</f>
        <v>0</v>
      </c>
      <c r="CH178">
        <f>+Casos_PN_CORR[[#This Row],[43980]]-Casos_PN_CORR[[#This Row],[43979]]</f>
        <v>0</v>
      </c>
      <c r="CI178">
        <f>+Casos_PN_CORR[[#This Row],[43981]]-Casos_PN_CORR[[#This Row],[43980]]</f>
        <v>0</v>
      </c>
      <c r="CJ178">
        <f>+Casos_PN_CORR[[#This Row],[43982]]-Casos_PN_CORR[[#This Row],[43981]]</f>
        <v>0</v>
      </c>
      <c r="CK178">
        <f>+Casos_PN_CORR[[#This Row],[43983]]-Casos_PN_CORR[[#This Row],[43982]]</f>
        <v>0</v>
      </c>
      <c r="CL178">
        <f>+Casos_PN_CORR[[#This Row],[43984]]-Casos_PN_CORR[[#This Row],[43983]]</f>
        <v>0</v>
      </c>
      <c r="CM178">
        <f>+Casos_PN_CORR[[#This Row],[43985]]-Casos_PN_CORR[[#This Row],[43984]]</f>
        <v>0</v>
      </c>
      <c r="CN178">
        <f>+Casos_PN_CORR[[#This Row],[43986]]-Casos_PN_CORR[[#This Row],[43985]]</f>
        <v>0</v>
      </c>
      <c r="CO178">
        <f>+Casos_PN_CORR[[#This Row],[43987]]-Casos_PN_CORR[[#This Row],[43986]]</f>
        <v>3</v>
      </c>
      <c r="CP178">
        <f>+Casos_PN_CORR[[#This Row],[43988]]-Casos_PN_CORR[[#This Row],[43987]]</f>
        <v>0</v>
      </c>
      <c r="CQ178">
        <f>+Casos_PN_CORR[[#This Row],[43989]]-Casos_PN_CORR[[#This Row],[43988]]</f>
        <v>0</v>
      </c>
      <c r="CR178">
        <f>+Casos_PN_CORR[[#This Row],[43990]]-Casos_PN_CORR[[#This Row],[43989]]</f>
        <v>0</v>
      </c>
      <c r="CS178">
        <f>+Casos_PN_CORR[[#This Row],[43991]]-Casos_PN_CORR[[#This Row],[43990]]</f>
        <v>0</v>
      </c>
      <c r="CT178">
        <f>+Casos_PN_CORR[[#This Row],[43992]]-Casos_PN_CORR[[#This Row],[43991]]</f>
        <v>0</v>
      </c>
      <c r="CU178">
        <f>+Casos_PN_CORR[[#This Row],[43993]]-Casos_PN_CORR[[#This Row],[43992]]</f>
        <v>0</v>
      </c>
    </row>
    <row r="179" spans="1:99" x14ac:dyDescent="0.3">
      <c r="A179">
        <v>60303</v>
      </c>
      <c r="B179" s="2" t="s">
        <v>158</v>
      </c>
      <c r="C179" s="2" t="s">
        <v>406</v>
      </c>
      <c r="D179" s="2" t="s">
        <v>529</v>
      </c>
      <c r="E179" s="4">
        <f t="shared" si="2"/>
        <v>3</v>
      </c>
      <c r="F179">
        <f>+Casos_PN_CORR[[#This Row],[43900]]</f>
        <v>0</v>
      </c>
      <c r="G179">
        <f>+Casos_PN_CORR[[#This Row],[43901]]-Casos_PN_CORR[[#This Row],[43900]]</f>
        <v>0</v>
      </c>
      <c r="H179">
        <f>+Casos_PN_CORR[[#This Row],[43902]]-Casos_PN_CORR[[#This Row],[43901]]</f>
        <v>0</v>
      </c>
      <c r="I179">
        <f>+Casos_PN_CORR[[#This Row],[43903]]-Casos_PN_CORR[[#This Row],[43902]]</f>
        <v>0</v>
      </c>
      <c r="J179">
        <f>+Casos_PN_CORR[[#This Row],[43904]]-Casos_PN_CORR[[#This Row],[43903]]</f>
        <v>0</v>
      </c>
      <c r="K179">
        <f>+Casos_PN_CORR[[#This Row],[43905]]-Casos_PN_CORR[[#This Row],[43904]]</f>
        <v>0</v>
      </c>
      <c r="L179">
        <f>+Casos_PN_CORR[[#This Row],[43906]]-Casos_PN_CORR[[#This Row],[43905]]</f>
        <v>0</v>
      </c>
      <c r="M179">
        <f>+Casos_PN_CORR[[#This Row],[43907]]-Casos_PN_CORR[[#This Row],[43906]]</f>
        <v>0</v>
      </c>
      <c r="N179">
        <f>+Casos_PN_CORR[[#This Row],[43908]]-Casos_PN_CORR[[#This Row],[43907]]</f>
        <v>0</v>
      </c>
      <c r="O179">
        <f>+Casos_PN_CORR[[#This Row],[43909]]-Casos_PN_CORR[[#This Row],[43908]]</f>
        <v>0</v>
      </c>
      <c r="P179">
        <f>+Casos_PN_CORR[[#This Row],[43910]]-Casos_PN_CORR[[#This Row],[43909]]</f>
        <v>0</v>
      </c>
      <c r="Q179">
        <f>+Casos_PN_CORR[[#This Row],[43911]]-Casos_PN_CORR[[#This Row],[43910]]</f>
        <v>0</v>
      </c>
      <c r="R179">
        <f>+Casos_PN_CORR[[#This Row],[43912]]-Casos_PN_CORR[[#This Row],[43911]]</f>
        <v>0</v>
      </c>
      <c r="S179">
        <f>+Casos_PN_CORR[[#This Row],[43913]]-Casos_PN_CORR[[#This Row],[43912]]</f>
        <v>0</v>
      </c>
      <c r="T179">
        <f>+Casos_PN_CORR[[#This Row],[43914]]-Casos_PN_CORR[[#This Row],[43913]]</f>
        <v>0</v>
      </c>
      <c r="U179">
        <f>+Casos_PN_CORR[[#This Row],[43915]]-Casos_PN_CORR[[#This Row],[43914]]</f>
        <v>0</v>
      </c>
      <c r="V179">
        <f>+Casos_PN_CORR[[#This Row],[43916]]-Casos_PN_CORR[[#This Row],[43915]]</f>
        <v>0</v>
      </c>
      <c r="W179">
        <f>+Casos_PN_CORR[[#This Row],[43917]]-Casos_PN_CORR[[#This Row],[43916]]</f>
        <v>0</v>
      </c>
      <c r="X179">
        <f>+Casos_PN_CORR[[#This Row],[43918]]-Casos_PN_CORR[[#This Row],[43917]]</f>
        <v>0</v>
      </c>
      <c r="Y179">
        <f>+Casos_PN_CORR[[#This Row],[43919]]-Casos_PN_CORR[[#This Row],[43918]]</f>
        <v>0</v>
      </c>
      <c r="Z179">
        <f>+Casos_PN_CORR[[#This Row],[43920]]-Casos_PN_CORR[[#This Row],[43919]]</f>
        <v>0</v>
      </c>
      <c r="AA179">
        <f>+Casos_PN_CORR[[#This Row],[43921]]-Casos_PN_CORR[[#This Row],[43920]]</f>
        <v>0</v>
      </c>
      <c r="AB179">
        <f>+Casos_PN_CORR[[#This Row],[43922]]-Casos_PN_CORR[[#This Row],[43921]]</f>
        <v>0</v>
      </c>
      <c r="AC179">
        <f>+Casos_PN_CORR[[#This Row],[43923]]-Casos_PN_CORR[[#This Row],[43922]]</f>
        <v>0</v>
      </c>
      <c r="AD179">
        <f>+Casos_PN_CORR[[#This Row],[43924]]-Casos_PN_CORR[[#This Row],[43923]]</f>
        <v>0</v>
      </c>
      <c r="AE179">
        <f>+Casos_PN_CORR[[#This Row],[43925]]-Casos_PN_CORR[[#This Row],[43924]]</f>
        <v>0</v>
      </c>
      <c r="AF179">
        <f>+Casos_PN_CORR[[#This Row],[43926]]-Casos_PN_CORR[[#This Row],[43925]]</f>
        <v>0</v>
      </c>
      <c r="AG179">
        <f>+Casos_PN_CORR[[#This Row],[43927]]-Casos_PN_CORR[[#This Row],[43926]]</f>
        <v>0</v>
      </c>
      <c r="AH179">
        <f>+Casos_PN_CORR[[#This Row],[43928]]-Casos_PN_CORR[[#This Row],[43927]]</f>
        <v>0</v>
      </c>
      <c r="AI179">
        <f>+Casos_PN_CORR[[#This Row],[43929]]-Casos_PN_CORR[[#This Row],[43928]]</f>
        <v>0</v>
      </c>
      <c r="AJ179">
        <f>+Casos_PN_CORR[[#This Row],[43930]]-Casos_PN_CORR[[#This Row],[43929]]</f>
        <v>0</v>
      </c>
      <c r="AK179">
        <f>+Casos_PN_CORR[[#This Row],[43931]]-Casos_PN_CORR[[#This Row],[43930]]</f>
        <v>0</v>
      </c>
      <c r="AL179">
        <f>+Casos_PN_CORR[[#This Row],[43932]]-Casos_PN_CORR[[#This Row],[43931]]</f>
        <v>0</v>
      </c>
      <c r="AM179">
        <f>+Casos_PN_CORR[[#This Row],[43933]]-Casos_PN_CORR[[#This Row],[43932]]</f>
        <v>0</v>
      </c>
      <c r="AN179">
        <f>+Casos_PN_CORR[[#This Row],[43934]]-Casos_PN_CORR[[#This Row],[43933]]</f>
        <v>0</v>
      </c>
      <c r="AO179">
        <f>+Casos_PN_CORR[[#This Row],[43935]]-Casos_PN_CORR[[#This Row],[43934]]</f>
        <v>0</v>
      </c>
      <c r="AP179">
        <f>+Casos_PN_CORR[[#This Row],[43936]]-Casos_PN_CORR[[#This Row],[43935]]</f>
        <v>0</v>
      </c>
      <c r="AQ179">
        <f>+Casos_PN_CORR[[#This Row],[43937]]-Casos_PN_CORR[[#This Row],[43936]]</f>
        <v>0</v>
      </c>
      <c r="AR179">
        <f>+Casos_PN_CORR[[#This Row],[43938]]-Casos_PN_CORR[[#This Row],[43937]]</f>
        <v>0</v>
      </c>
      <c r="AS179">
        <f>+Casos_PN_CORR[[#This Row],[43939]]-Casos_PN_CORR[[#This Row],[43938]]</f>
        <v>0</v>
      </c>
      <c r="AT179">
        <f>+Casos_PN_CORR[[#This Row],[43940]]-Casos_PN_CORR[[#This Row],[43939]]</f>
        <v>0</v>
      </c>
      <c r="AU179">
        <f>+Casos_PN_CORR[[#This Row],[43941]]-Casos_PN_CORR[[#This Row],[43940]]</f>
        <v>0</v>
      </c>
      <c r="AV179">
        <f>+Casos_PN_CORR[[#This Row],[43942]]-Casos_PN_CORR[[#This Row],[43941]]</f>
        <v>0</v>
      </c>
      <c r="AW179">
        <f>+Casos_PN_CORR[[#This Row],[43943]]-Casos_PN_CORR[[#This Row],[43942]]</f>
        <v>0</v>
      </c>
      <c r="AX179">
        <f>+Casos_PN_CORR[[#This Row],[43944]]-Casos_PN_CORR[[#This Row],[43943]]</f>
        <v>0</v>
      </c>
      <c r="AY179">
        <f>+Casos_PN_CORR[[#This Row],[43945]]-Casos_PN_CORR[[#This Row],[43944]]</f>
        <v>0</v>
      </c>
      <c r="AZ179">
        <f>+Casos_PN_CORR[[#This Row],[43946]]-Casos_PN_CORR[[#This Row],[43945]]</f>
        <v>0</v>
      </c>
      <c r="BA179">
        <f>+Casos_PN_CORR[[#This Row],[43947]]-Casos_PN_CORR[[#This Row],[43946]]</f>
        <v>0</v>
      </c>
      <c r="BB179">
        <f>+Casos_PN_CORR[[#This Row],[43948]]-Casos_PN_CORR[[#This Row],[43947]]</f>
        <v>0</v>
      </c>
      <c r="BC179">
        <f>+Casos_PN_CORR[[#This Row],[43949]]-Casos_PN_CORR[[#This Row],[43948]]</f>
        <v>0</v>
      </c>
      <c r="BD179">
        <f>+Casos_PN_CORR[[#This Row],[43950]]-Casos_PN_CORR[[#This Row],[43949]]</f>
        <v>0</v>
      </c>
      <c r="BE179">
        <f>+Casos_PN_CORR[[#This Row],[43951]]-Casos_PN_CORR[[#This Row],[43950]]</f>
        <v>0</v>
      </c>
      <c r="BF179">
        <f>+Casos_PN_CORR[[#This Row],[43952]]-Casos_PN_CORR[[#This Row],[43951]]</f>
        <v>0</v>
      </c>
      <c r="BG179">
        <f>+Casos_PN_CORR[[#This Row],[43953]]-Casos_PN_CORR[[#This Row],[43952]]</f>
        <v>0</v>
      </c>
      <c r="BH179">
        <f>+Casos_PN_CORR[[#This Row],[43954]]-Casos_PN_CORR[[#This Row],[43953]]</f>
        <v>0</v>
      </c>
      <c r="BI179">
        <f>+Casos_PN_CORR[[#This Row],[43955]]-Casos_PN_CORR[[#This Row],[43954]]</f>
        <v>0</v>
      </c>
      <c r="BJ179">
        <f>+Casos_PN_CORR[[#This Row],[43956]]-Casos_PN_CORR[[#This Row],[43955]]</f>
        <v>0</v>
      </c>
      <c r="BK179">
        <f>+Casos_PN_CORR[[#This Row],[43957]]-Casos_PN_CORR[[#This Row],[43956]]</f>
        <v>0</v>
      </c>
      <c r="BL179">
        <f>+Casos_PN_CORR[[#This Row],[43958]]-Casos_PN_CORR[[#This Row],[43957]]</f>
        <v>0</v>
      </c>
      <c r="BM179">
        <f>+Casos_PN_CORR[[#This Row],[43959]]-Casos_PN_CORR[[#This Row],[43958]]</f>
        <v>0</v>
      </c>
      <c r="BN179">
        <f>+Casos_PN_CORR[[#This Row],[43960]]-Casos_PN_CORR[[#This Row],[43959]]</f>
        <v>0</v>
      </c>
      <c r="BO179">
        <f>+Casos_PN_CORR[[#This Row],[43961]]-Casos_PN_CORR[[#This Row],[43960]]</f>
        <v>0</v>
      </c>
      <c r="BP179">
        <f>+Casos_PN_CORR[[#This Row],[43962]]-Casos_PN_CORR[[#This Row],[43961]]</f>
        <v>0</v>
      </c>
      <c r="BQ179">
        <f>+Casos_PN_CORR[[#This Row],[43963]]-Casos_PN_CORR[[#This Row],[43962]]</f>
        <v>0</v>
      </c>
      <c r="BR179">
        <f>+Casos_PN_CORR[[#This Row],[43964]]-Casos_PN_CORR[[#This Row],[43963]]</f>
        <v>0</v>
      </c>
      <c r="BS179">
        <f>+Casos_PN_CORR[[#This Row],[43965]]-Casos_PN_CORR[[#This Row],[43964]]</f>
        <v>0</v>
      </c>
      <c r="BT179">
        <f>+Casos_PN_CORR[[#This Row],[43966]]-Casos_PN_CORR[[#This Row],[43965]]</f>
        <v>0</v>
      </c>
      <c r="BU179">
        <f>+Casos_PN_CORR[[#This Row],[43967]]-Casos_PN_CORR[[#This Row],[43966]]</f>
        <v>0</v>
      </c>
      <c r="BV179">
        <f>+Casos_PN_CORR[[#This Row],[43968]]-Casos_PN_CORR[[#This Row],[43967]]</f>
        <v>0</v>
      </c>
      <c r="BW179">
        <f>+Casos_PN_CORR[[#This Row],[43969]]-Casos_PN_CORR[[#This Row],[43968]]</f>
        <v>0</v>
      </c>
      <c r="BX179">
        <f>+Casos_PN_CORR[[#This Row],[43970]]-Casos_PN_CORR[[#This Row],[43969]]</f>
        <v>0</v>
      </c>
      <c r="BY179">
        <f>+Casos_PN_CORR[[#This Row],[43971]]-Casos_PN_CORR[[#This Row],[43970]]</f>
        <v>0</v>
      </c>
      <c r="BZ179">
        <f>+Casos_PN_CORR[[#This Row],[43972]]-Casos_PN_CORR[[#This Row],[43971]]</f>
        <v>0</v>
      </c>
      <c r="CA179">
        <f>+Casos_PN_CORR[[#This Row],[43973]]-Casos_PN_CORR[[#This Row],[43972]]</f>
        <v>0</v>
      </c>
      <c r="CB179">
        <f>+Casos_PN_CORR[[#This Row],[43974]]-Casos_PN_CORR[[#This Row],[43973]]</f>
        <v>0</v>
      </c>
      <c r="CC179">
        <f>+Casos_PN_CORR[[#This Row],[43975]]-Casos_PN_CORR[[#This Row],[43974]]</f>
        <v>0</v>
      </c>
      <c r="CD179">
        <f>+Casos_PN_CORR[[#This Row],[43976]]-Casos_PN_CORR[[#This Row],[43975]]</f>
        <v>0</v>
      </c>
      <c r="CE179">
        <f>+Casos_PN_CORR[[#This Row],[43977]]-Casos_PN_CORR[[#This Row],[43976]]</f>
        <v>0</v>
      </c>
      <c r="CF179">
        <f>+Casos_PN_CORR[[#This Row],[43978]]-Casos_PN_CORR[[#This Row],[43977]]</f>
        <v>0</v>
      </c>
      <c r="CG179">
        <f>+Casos_PN_CORR[[#This Row],[43979]]-Casos_PN_CORR[[#This Row],[43978]]</f>
        <v>0</v>
      </c>
      <c r="CH179">
        <f>+Casos_PN_CORR[[#This Row],[43980]]-Casos_PN_CORR[[#This Row],[43979]]</f>
        <v>0</v>
      </c>
      <c r="CI179">
        <f>+Casos_PN_CORR[[#This Row],[43981]]-Casos_PN_CORR[[#This Row],[43980]]</f>
        <v>0</v>
      </c>
      <c r="CJ179">
        <f>+Casos_PN_CORR[[#This Row],[43982]]-Casos_PN_CORR[[#This Row],[43981]]</f>
        <v>0</v>
      </c>
      <c r="CK179">
        <f>+Casos_PN_CORR[[#This Row],[43983]]-Casos_PN_CORR[[#This Row],[43982]]</f>
        <v>0</v>
      </c>
      <c r="CL179">
        <f>+Casos_PN_CORR[[#This Row],[43984]]-Casos_PN_CORR[[#This Row],[43983]]</f>
        <v>0</v>
      </c>
      <c r="CM179">
        <f>+Casos_PN_CORR[[#This Row],[43985]]-Casos_PN_CORR[[#This Row],[43984]]</f>
        <v>0</v>
      </c>
      <c r="CN179">
        <f>+Casos_PN_CORR[[#This Row],[43986]]-Casos_PN_CORR[[#This Row],[43985]]</f>
        <v>0</v>
      </c>
      <c r="CO179">
        <f>+Casos_PN_CORR[[#This Row],[43987]]-Casos_PN_CORR[[#This Row],[43986]]</f>
        <v>3</v>
      </c>
      <c r="CP179">
        <f>+Casos_PN_CORR[[#This Row],[43988]]-Casos_PN_CORR[[#This Row],[43987]]</f>
        <v>0</v>
      </c>
      <c r="CQ179">
        <f>+Casos_PN_CORR[[#This Row],[43989]]-Casos_PN_CORR[[#This Row],[43988]]</f>
        <v>0</v>
      </c>
      <c r="CR179">
        <f>+Casos_PN_CORR[[#This Row],[43990]]-Casos_PN_CORR[[#This Row],[43989]]</f>
        <v>0</v>
      </c>
      <c r="CS179">
        <f>+Casos_PN_CORR[[#This Row],[43991]]-Casos_PN_CORR[[#This Row],[43990]]</f>
        <v>0</v>
      </c>
      <c r="CT179">
        <f>+Casos_PN_CORR[[#This Row],[43992]]-Casos_PN_CORR[[#This Row],[43991]]</f>
        <v>0</v>
      </c>
      <c r="CU179">
        <f>+Casos_PN_CORR[[#This Row],[43993]]-Casos_PN_CORR[[#This Row],[43992]]</f>
        <v>0</v>
      </c>
    </row>
    <row r="180" spans="1:99" x14ac:dyDescent="0.3">
      <c r="A180">
        <v>70602</v>
      </c>
      <c r="B180" s="2" t="s">
        <v>268</v>
      </c>
      <c r="C180" s="2" t="s">
        <v>248</v>
      </c>
      <c r="D180" s="2" t="s">
        <v>530</v>
      </c>
      <c r="E180" s="4">
        <f t="shared" si="2"/>
        <v>3</v>
      </c>
      <c r="F180">
        <f>+Casos_PN_CORR[[#This Row],[43900]]</f>
        <v>0</v>
      </c>
      <c r="G180">
        <f>+Casos_PN_CORR[[#This Row],[43901]]-Casos_PN_CORR[[#This Row],[43900]]</f>
        <v>0</v>
      </c>
      <c r="H180">
        <f>+Casos_PN_CORR[[#This Row],[43902]]-Casos_PN_CORR[[#This Row],[43901]]</f>
        <v>0</v>
      </c>
      <c r="I180">
        <f>+Casos_PN_CORR[[#This Row],[43903]]-Casos_PN_CORR[[#This Row],[43902]]</f>
        <v>0</v>
      </c>
      <c r="J180">
        <f>+Casos_PN_CORR[[#This Row],[43904]]-Casos_PN_CORR[[#This Row],[43903]]</f>
        <v>0</v>
      </c>
      <c r="K180">
        <f>+Casos_PN_CORR[[#This Row],[43905]]-Casos_PN_CORR[[#This Row],[43904]]</f>
        <v>0</v>
      </c>
      <c r="L180">
        <f>+Casos_PN_CORR[[#This Row],[43906]]-Casos_PN_CORR[[#This Row],[43905]]</f>
        <v>0</v>
      </c>
      <c r="M180">
        <f>+Casos_PN_CORR[[#This Row],[43907]]-Casos_PN_CORR[[#This Row],[43906]]</f>
        <v>0</v>
      </c>
      <c r="N180">
        <f>+Casos_PN_CORR[[#This Row],[43908]]-Casos_PN_CORR[[#This Row],[43907]]</f>
        <v>0</v>
      </c>
      <c r="O180">
        <f>+Casos_PN_CORR[[#This Row],[43909]]-Casos_PN_CORR[[#This Row],[43908]]</f>
        <v>0</v>
      </c>
      <c r="P180">
        <f>+Casos_PN_CORR[[#This Row],[43910]]-Casos_PN_CORR[[#This Row],[43909]]</f>
        <v>0</v>
      </c>
      <c r="Q180">
        <f>+Casos_PN_CORR[[#This Row],[43911]]-Casos_PN_CORR[[#This Row],[43910]]</f>
        <v>0</v>
      </c>
      <c r="R180">
        <f>+Casos_PN_CORR[[#This Row],[43912]]-Casos_PN_CORR[[#This Row],[43911]]</f>
        <v>0</v>
      </c>
      <c r="S180">
        <f>+Casos_PN_CORR[[#This Row],[43913]]-Casos_PN_CORR[[#This Row],[43912]]</f>
        <v>0</v>
      </c>
      <c r="T180">
        <f>+Casos_PN_CORR[[#This Row],[43914]]-Casos_PN_CORR[[#This Row],[43913]]</f>
        <v>0</v>
      </c>
      <c r="U180">
        <f>+Casos_PN_CORR[[#This Row],[43915]]-Casos_PN_CORR[[#This Row],[43914]]</f>
        <v>0</v>
      </c>
      <c r="V180">
        <f>+Casos_PN_CORR[[#This Row],[43916]]-Casos_PN_CORR[[#This Row],[43915]]</f>
        <v>0</v>
      </c>
      <c r="W180">
        <f>+Casos_PN_CORR[[#This Row],[43917]]-Casos_PN_CORR[[#This Row],[43916]]</f>
        <v>0</v>
      </c>
      <c r="X180">
        <f>+Casos_PN_CORR[[#This Row],[43918]]-Casos_PN_CORR[[#This Row],[43917]]</f>
        <v>0</v>
      </c>
      <c r="Y180">
        <f>+Casos_PN_CORR[[#This Row],[43919]]-Casos_PN_CORR[[#This Row],[43918]]</f>
        <v>0</v>
      </c>
      <c r="Z180">
        <f>+Casos_PN_CORR[[#This Row],[43920]]-Casos_PN_CORR[[#This Row],[43919]]</f>
        <v>0</v>
      </c>
      <c r="AA180">
        <f>+Casos_PN_CORR[[#This Row],[43921]]-Casos_PN_CORR[[#This Row],[43920]]</f>
        <v>0</v>
      </c>
      <c r="AB180">
        <f>+Casos_PN_CORR[[#This Row],[43922]]-Casos_PN_CORR[[#This Row],[43921]]</f>
        <v>0</v>
      </c>
      <c r="AC180">
        <f>+Casos_PN_CORR[[#This Row],[43923]]-Casos_PN_CORR[[#This Row],[43922]]</f>
        <v>0</v>
      </c>
      <c r="AD180">
        <f>+Casos_PN_CORR[[#This Row],[43924]]-Casos_PN_CORR[[#This Row],[43923]]</f>
        <v>0</v>
      </c>
      <c r="AE180">
        <f>+Casos_PN_CORR[[#This Row],[43925]]-Casos_PN_CORR[[#This Row],[43924]]</f>
        <v>0</v>
      </c>
      <c r="AF180">
        <f>+Casos_PN_CORR[[#This Row],[43926]]-Casos_PN_CORR[[#This Row],[43925]]</f>
        <v>0</v>
      </c>
      <c r="AG180">
        <f>+Casos_PN_CORR[[#This Row],[43927]]-Casos_PN_CORR[[#This Row],[43926]]</f>
        <v>0</v>
      </c>
      <c r="AH180">
        <f>+Casos_PN_CORR[[#This Row],[43928]]-Casos_PN_CORR[[#This Row],[43927]]</f>
        <v>0</v>
      </c>
      <c r="AI180">
        <f>+Casos_PN_CORR[[#This Row],[43929]]-Casos_PN_CORR[[#This Row],[43928]]</f>
        <v>0</v>
      </c>
      <c r="AJ180">
        <f>+Casos_PN_CORR[[#This Row],[43930]]-Casos_PN_CORR[[#This Row],[43929]]</f>
        <v>0</v>
      </c>
      <c r="AK180">
        <f>+Casos_PN_CORR[[#This Row],[43931]]-Casos_PN_CORR[[#This Row],[43930]]</f>
        <v>0</v>
      </c>
      <c r="AL180">
        <f>+Casos_PN_CORR[[#This Row],[43932]]-Casos_PN_CORR[[#This Row],[43931]]</f>
        <v>0</v>
      </c>
      <c r="AM180">
        <f>+Casos_PN_CORR[[#This Row],[43933]]-Casos_PN_CORR[[#This Row],[43932]]</f>
        <v>0</v>
      </c>
      <c r="AN180">
        <f>+Casos_PN_CORR[[#This Row],[43934]]-Casos_PN_CORR[[#This Row],[43933]]</f>
        <v>0</v>
      </c>
      <c r="AO180">
        <f>+Casos_PN_CORR[[#This Row],[43935]]-Casos_PN_CORR[[#This Row],[43934]]</f>
        <v>0</v>
      </c>
      <c r="AP180">
        <f>+Casos_PN_CORR[[#This Row],[43936]]-Casos_PN_CORR[[#This Row],[43935]]</f>
        <v>0</v>
      </c>
      <c r="AQ180">
        <f>+Casos_PN_CORR[[#This Row],[43937]]-Casos_PN_CORR[[#This Row],[43936]]</f>
        <v>0</v>
      </c>
      <c r="AR180">
        <f>+Casos_PN_CORR[[#This Row],[43938]]-Casos_PN_CORR[[#This Row],[43937]]</f>
        <v>0</v>
      </c>
      <c r="AS180">
        <f>+Casos_PN_CORR[[#This Row],[43939]]-Casos_PN_CORR[[#This Row],[43938]]</f>
        <v>0</v>
      </c>
      <c r="AT180">
        <f>+Casos_PN_CORR[[#This Row],[43940]]-Casos_PN_CORR[[#This Row],[43939]]</f>
        <v>0</v>
      </c>
      <c r="AU180">
        <f>+Casos_PN_CORR[[#This Row],[43941]]-Casos_PN_CORR[[#This Row],[43940]]</f>
        <v>0</v>
      </c>
      <c r="AV180">
        <f>+Casos_PN_CORR[[#This Row],[43942]]-Casos_PN_CORR[[#This Row],[43941]]</f>
        <v>0</v>
      </c>
      <c r="AW180">
        <f>+Casos_PN_CORR[[#This Row],[43943]]-Casos_PN_CORR[[#This Row],[43942]]</f>
        <v>0</v>
      </c>
      <c r="AX180">
        <f>+Casos_PN_CORR[[#This Row],[43944]]-Casos_PN_CORR[[#This Row],[43943]]</f>
        <v>0</v>
      </c>
      <c r="AY180">
        <f>+Casos_PN_CORR[[#This Row],[43945]]-Casos_PN_CORR[[#This Row],[43944]]</f>
        <v>0</v>
      </c>
      <c r="AZ180">
        <f>+Casos_PN_CORR[[#This Row],[43946]]-Casos_PN_CORR[[#This Row],[43945]]</f>
        <v>0</v>
      </c>
      <c r="BA180">
        <f>+Casos_PN_CORR[[#This Row],[43947]]-Casos_PN_CORR[[#This Row],[43946]]</f>
        <v>0</v>
      </c>
      <c r="BB180">
        <f>+Casos_PN_CORR[[#This Row],[43948]]-Casos_PN_CORR[[#This Row],[43947]]</f>
        <v>0</v>
      </c>
      <c r="BC180">
        <f>+Casos_PN_CORR[[#This Row],[43949]]-Casos_PN_CORR[[#This Row],[43948]]</f>
        <v>0</v>
      </c>
      <c r="BD180">
        <f>+Casos_PN_CORR[[#This Row],[43950]]-Casos_PN_CORR[[#This Row],[43949]]</f>
        <v>0</v>
      </c>
      <c r="BE180">
        <f>+Casos_PN_CORR[[#This Row],[43951]]-Casos_PN_CORR[[#This Row],[43950]]</f>
        <v>0</v>
      </c>
      <c r="BF180">
        <f>+Casos_PN_CORR[[#This Row],[43952]]-Casos_PN_CORR[[#This Row],[43951]]</f>
        <v>0</v>
      </c>
      <c r="BG180">
        <f>+Casos_PN_CORR[[#This Row],[43953]]-Casos_PN_CORR[[#This Row],[43952]]</f>
        <v>0</v>
      </c>
      <c r="BH180">
        <f>+Casos_PN_CORR[[#This Row],[43954]]-Casos_PN_CORR[[#This Row],[43953]]</f>
        <v>0</v>
      </c>
      <c r="BI180">
        <f>+Casos_PN_CORR[[#This Row],[43955]]-Casos_PN_CORR[[#This Row],[43954]]</f>
        <v>0</v>
      </c>
      <c r="BJ180">
        <f>+Casos_PN_CORR[[#This Row],[43956]]-Casos_PN_CORR[[#This Row],[43955]]</f>
        <v>0</v>
      </c>
      <c r="BK180">
        <f>+Casos_PN_CORR[[#This Row],[43957]]-Casos_PN_CORR[[#This Row],[43956]]</f>
        <v>0</v>
      </c>
      <c r="BL180">
        <f>+Casos_PN_CORR[[#This Row],[43958]]-Casos_PN_CORR[[#This Row],[43957]]</f>
        <v>0</v>
      </c>
      <c r="BM180">
        <f>+Casos_PN_CORR[[#This Row],[43959]]-Casos_PN_CORR[[#This Row],[43958]]</f>
        <v>0</v>
      </c>
      <c r="BN180">
        <f>+Casos_PN_CORR[[#This Row],[43960]]-Casos_PN_CORR[[#This Row],[43959]]</f>
        <v>0</v>
      </c>
      <c r="BO180">
        <f>+Casos_PN_CORR[[#This Row],[43961]]-Casos_PN_CORR[[#This Row],[43960]]</f>
        <v>0</v>
      </c>
      <c r="BP180">
        <f>+Casos_PN_CORR[[#This Row],[43962]]-Casos_PN_CORR[[#This Row],[43961]]</f>
        <v>0</v>
      </c>
      <c r="BQ180">
        <f>+Casos_PN_CORR[[#This Row],[43963]]-Casos_PN_CORR[[#This Row],[43962]]</f>
        <v>0</v>
      </c>
      <c r="BR180">
        <f>+Casos_PN_CORR[[#This Row],[43964]]-Casos_PN_CORR[[#This Row],[43963]]</f>
        <v>0</v>
      </c>
      <c r="BS180">
        <f>+Casos_PN_CORR[[#This Row],[43965]]-Casos_PN_CORR[[#This Row],[43964]]</f>
        <v>0</v>
      </c>
      <c r="BT180">
        <f>+Casos_PN_CORR[[#This Row],[43966]]-Casos_PN_CORR[[#This Row],[43965]]</f>
        <v>0</v>
      </c>
      <c r="BU180">
        <f>+Casos_PN_CORR[[#This Row],[43967]]-Casos_PN_CORR[[#This Row],[43966]]</f>
        <v>0</v>
      </c>
      <c r="BV180">
        <f>+Casos_PN_CORR[[#This Row],[43968]]-Casos_PN_CORR[[#This Row],[43967]]</f>
        <v>0</v>
      </c>
      <c r="BW180">
        <f>+Casos_PN_CORR[[#This Row],[43969]]-Casos_PN_CORR[[#This Row],[43968]]</f>
        <v>0</v>
      </c>
      <c r="BX180">
        <f>+Casos_PN_CORR[[#This Row],[43970]]-Casos_PN_CORR[[#This Row],[43969]]</f>
        <v>0</v>
      </c>
      <c r="BY180">
        <f>+Casos_PN_CORR[[#This Row],[43971]]-Casos_PN_CORR[[#This Row],[43970]]</f>
        <v>0</v>
      </c>
      <c r="BZ180">
        <f>+Casos_PN_CORR[[#This Row],[43972]]-Casos_PN_CORR[[#This Row],[43971]]</f>
        <v>0</v>
      </c>
      <c r="CA180">
        <f>+Casos_PN_CORR[[#This Row],[43973]]-Casos_PN_CORR[[#This Row],[43972]]</f>
        <v>0</v>
      </c>
      <c r="CB180">
        <f>+Casos_PN_CORR[[#This Row],[43974]]-Casos_PN_CORR[[#This Row],[43973]]</f>
        <v>0</v>
      </c>
      <c r="CC180">
        <f>+Casos_PN_CORR[[#This Row],[43975]]-Casos_PN_CORR[[#This Row],[43974]]</f>
        <v>0</v>
      </c>
      <c r="CD180">
        <f>+Casos_PN_CORR[[#This Row],[43976]]-Casos_PN_CORR[[#This Row],[43975]]</f>
        <v>0</v>
      </c>
      <c r="CE180">
        <f>+Casos_PN_CORR[[#This Row],[43977]]-Casos_PN_CORR[[#This Row],[43976]]</f>
        <v>0</v>
      </c>
      <c r="CF180">
        <f>+Casos_PN_CORR[[#This Row],[43978]]-Casos_PN_CORR[[#This Row],[43977]]</f>
        <v>0</v>
      </c>
      <c r="CG180">
        <f>+Casos_PN_CORR[[#This Row],[43979]]-Casos_PN_CORR[[#This Row],[43978]]</f>
        <v>0</v>
      </c>
      <c r="CH180">
        <f>+Casos_PN_CORR[[#This Row],[43980]]-Casos_PN_CORR[[#This Row],[43979]]</f>
        <v>0</v>
      </c>
      <c r="CI180">
        <f>+Casos_PN_CORR[[#This Row],[43981]]-Casos_PN_CORR[[#This Row],[43980]]</f>
        <v>0</v>
      </c>
      <c r="CJ180">
        <f>+Casos_PN_CORR[[#This Row],[43982]]-Casos_PN_CORR[[#This Row],[43981]]</f>
        <v>0</v>
      </c>
      <c r="CK180">
        <f>+Casos_PN_CORR[[#This Row],[43983]]-Casos_PN_CORR[[#This Row],[43982]]</f>
        <v>0</v>
      </c>
      <c r="CL180">
        <f>+Casos_PN_CORR[[#This Row],[43984]]-Casos_PN_CORR[[#This Row],[43983]]</f>
        <v>0</v>
      </c>
      <c r="CM180">
        <f>+Casos_PN_CORR[[#This Row],[43985]]-Casos_PN_CORR[[#This Row],[43984]]</f>
        <v>0</v>
      </c>
      <c r="CN180">
        <f>+Casos_PN_CORR[[#This Row],[43986]]-Casos_PN_CORR[[#This Row],[43985]]</f>
        <v>0</v>
      </c>
      <c r="CO180">
        <f>+Casos_PN_CORR[[#This Row],[43987]]-Casos_PN_CORR[[#This Row],[43986]]</f>
        <v>3</v>
      </c>
      <c r="CP180">
        <f>+Casos_PN_CORR[[#This Row],[43988]]-Casos_PN_CORR[[#This Row],[43987]]</f>
        <v>0</v>
      </c>
      <c r="CQ180">
        <f>+Casos_PN_CORR[[#This Row],[43989]]-Casos_PN_CORR[[#This Row],[43988]]</f>
        <v>0</v>
      </c>
      <c r="CR180">
        <f>+Casos_PN_CORR[[#This Row],[43990]]-Casos_PN_CORR[[#This Row],[43989]]</f>
        <v>0</v>
      </c>
      <c r="CS180">
        <f>+Casos_PN_CORR[[#This Row],[43991]]-Casos_PN_CORR[[#This Row],[43990]]</f>
        <v>0</v>
      </c>
      <c r="CT180">
        <f>+Casos_PN_CORR[[#This Row],[43992]]-Casos_PN_CORR[[#This Row],[43991]]</f>
        <v>0</v>
      </c>
      <c r="CU180">
        <f>+Casos_PN_CORR[[#This Row],[43993]]-Casos_PN_CORR[[#This Row],[43992]]</f>
        <v>0</v>
      </c>
    </row>
    <row r="181" spans="1:99" x14ac:dyDescent="0.3">
      <c r="A181">
        <v>20403</v>
      </c>
      <c r="B181" s="2" t="s">
        <v>212</v>
      </c>
      <c r="C181" s="2" t="s">
        <v>249</v>
      </c>
      <c r="D181" s="2" t="s">
        <v>531</v>
      </c>
      <c r="E181" s="4">
        <f t="shared" si="2"/>
        <v>3</v>
      </c>
      <c r="F181">
        <f>+Casos_PN_CORR[[#This Row],[43900]]</f>
        <v>0</v>
      </c>
      <c r="G181">
        <f>+Casos_PN_CORR[[#This Row],[43901]]-Casos_PN_CORR[[#This Row],[43900]]</f>
        <v>0</v>
      </c>
      <c r="H181">
        <f>+Casos_PN_CORR[[#This Row],[43902]]-Casos_PN_CORR[[#This Row],[43901]]</f>
        <v>0</v>
      </c>
      <c r="I181">
        <f>+Casos_PN_CORR[[#This Row],[43903]]-Casos_PN_CORR[[#This Row],[43902]]</f>
        <v>0</v>
      </c>
      <c r="J181">
        <f>+Casos_PN_CORR[[#This Row],[43904]]-Casos_PN_CORR[[#This Row],[43903]]</f>
        <v>0</v>
      </c>
      <c r="K181">
        <f>+Casos_PN_CORR[[#This Row],[43905]]-Casos_PN_CORR[[#This Row],[43904]]</f>
        <v>0</v>
      </c>
      <c r="L181">
        <f>+Casos_PN_CORR[[#This Row],[43906]]-Casos_PN_CORR[[#This Row],[43905]]</f>
        <v>0</v>
      </c>
      <c r="M181">
        <f>+Casos_PN_CORR[[#This Row],[43907]]-Casos_PN_CORR[[#This Row],[43906]]</f>
        <v>0</v>
      </c>
      <c r="N181">
        <f>+Casos_PN_CORR[[#This Row],[43908]]-Casos_PN_CORR[[#This Row],[43907]]</f>
        <v>0</v>
      </c>
      <c r="O181">
        <f>+Casos_PN_CORR[[#This Row],[43909]]-Casos_PN_CORR[[#This Row],[43908]]</f>
        <v>0</v>
      </c>
      <c r="P181">
        <f>+Casos_PN_CORR[[#This Row],[43910]]-Casos_PN_CORR[[#This Row],[43909]]</f>
        <v>0</v>
      </c>
      <c r="Q181">
        <f>+Casos_PN_CORR[[#This Row],[43911]]-Casos_PN_CORR[[#This Row],[43910]]</f>
        <v>0</v>
      </c>
      <c r="R181">
        <f>+Casos_PN_CORR[[#This Row],[43912]]-Casos_PN_CORR[[#This Row],[43911]]</f>
        <v>0</v>
      </c>
      <c r="S181">
        <f>+Casos_PN_CORR[[#This Row],[43913]]-Casos_PN_CORR[[#This Row],[43912]]</f>
        <v>0</v>
      </c>
      <c r="T181">
        <f>+Casos_PN_CORR[[#This Row],[43914]]-Casos_PN_CORR[[#This Row],[43913]]</f>
        <v>0</v>
      </c>
      <c r="U181">
        <f>+Casos_PN_CORR[[#This Row],[43915]]-Casos_PN_CORR[[#This Row],[43914]]</f>
        <v>0</v>
      </c>
      <c r="V181">
        <f>+Casos_PN_CORR[[#This Row],[43916]]-Casos_PN_CORR[[#This Row],[43915]]</f>
        <v>0</v>
      </c>
      <c r="W181">
        <f>+Casos_PN_CORR[[#This Row],[43917]]-Casos_PN_CORR[[#This Row],[43916]]</f>
        <v>0</v>
      </c>
      <c r="X181">
        <f>+Casos_PN_CORR[[#This Row],[43918]]-Casos_PN_CORR[[#This Row],[43917]]</f>
        <v>0</v>
      </c>
      <c r="Y181">
        <f>+Casos_PN_CORR[[#This Row],[43919]]-Casos_PN_CORR[[#This Row],[43918]]</f>
        <v>0</v>
      </c>
      <c r="Z181">
        <f>+Casos_PN_CORR[[#This Row],[43920]]-Casos_PN_CORR[[#This Row],[43919]]</f>
        <v>0</v>
      </c>
      <c r="AA181">
        <f>+Casos_PN_CORR[[#This Row],[43921]]-Casos_PN_CORR[[#This Row],[43920]]</f>
        <v>0</v>
      </c>
      <c r="AB181">
        <f>+Casos_PN_CORR[[#This Row],[43922]]-Casos_PN_CORR[[#This Row],[43921]]</f>
        <v>0</v>
      </c>
      <c r="AC181">
        <f>+Casos_PN_CORR[[#This Row],[43923]]-Casos_PN_CORR[[#This Row],[43922]]</f>
        <v>0</v>
      </c>
      <c r="AD181">
        <f>+Casos_PN_CORR[[#This Row],[43924]]-Casos_PN_CORR[[#This Row],[43923]]</f>
        <v>0</v>
      </c>
      <c r="AE181">
        <f>+Casos_PN_CORR[[#This Row],[43925]]-Casos_PN_CORR[[#This Row],[43924]]</f>
        <v>0</v>
      </c>
      <c r="AF181">
        <f>+Casos_PN_CORR[[#This Row],[43926]]-Casos_PN_CORR[[#This Row],[43925]]</f>
        <v>0</v>
      </c>
      <c r="AG181">
        <f>+Casos_PN_CORR[[#This Row],[43927]]-Casos_PN_CORR[[#This Row],[43926]]</f>
        <v>0</v>
      </c>
      <c r="AH181">
        <f>+Casos_PN_CORR[[#This Row],[43928]]-Casos_PN_CORR[[#This Row],[43927]]</f>
        <v>0</v>
      </c>
      <c r="AI181">
        <f>+Casos_PN_CORR[[#This Row],[43929]]-Casos_PN_CORR[[#This Row],[43928]]</f>
        <v>0</v>
      </c>
      <c r="AJ181">
        <f>+Casos_PN_CORR[[#This Row],[43930]]-Casos_PN_CORR[[#This Row],[43929]]</f>
        <v>0</v>
      </c>
      <c r="AK181">
        <f>+Casos_PN_CORR[[#This Row],[43931]]-Casos_PN_CORR[[#This Row],[43930]]</f>
        <v>0</v>
      </c>
      <c r="AL181">
        <f>+Casos_PN_CORR[[#This Row],[43932]]-Casos_PN_CORR[[#This Row],[43931]]</f>
        <v>0</v>
      </c>
      <c r="AM181">
        <f>+Casos_PN_CORR[[#This Row],[43933]]-Casos_PN_CORR[[#This Row],[43932]]</f>
        <v>0</v>
      </c>
      <c r="AN181">
        <f>+Casos_PN_CORR[[#This Row],[43934]]-Casos_PN_CORR[[#This Row],[43933]]</f>
        <v>0</v>
      </c>
      <c r="AO181">
        <f>+Casos_PN_CORR[[#This Row],[43935]]-Casos_PN_CORR[[#This Row],[43934]]</f>
        <v>0</v>
      </c>
      <c r="AP181">
        <f>+Casos_PN_CORR[[#This Row],[43936]]-Casos_PN_CORR[[#This Row],[43935]]</f>
        <v>0</v>
      </c>
      <c r="AQ181">
        <f>+Casos_PN_CORR[[#This Row],[43937]]-Casos_PN_CORR[[#This Row],[43936]]</f>
        <v>0</v>
      </c>
      <c r="AR181">
        <f>+Casos_PN_CORR[[#This Row],[43938]]-Casos_PN_CORR[[#This Row],[43937]]</f>
        <v>0</v>
      </c>
      <c r="AS181">
        <f>+Casos_PN_CORR[[#This Row],[43939]]-Casos_PN_CORR[[#This Row],[43938]]</f>
        <v>0</v>
      </c>
      <c r="AT181">
        <f>+Casos_PN_CORR[[#This Row],[43940]]-Casos_PN_CORR[[#This Row],[43939]]</f>
        <v>0</v>
      </c>
      <c r="AU181">
        <f>+Casos_PN_CORR[[#This Row],[43941]]-Casos_PN_CORR[[#This Row],[43940]]</f>
        <v>0</v>
      </c>
      <c r="AV181">
        <f>+Casos_PN_CORR[[#This Row],[43942]]-Casos_PN_CORR[[#This Row],[43941]]</f>
        <v>0</v>
      </c>
      <c r="AW181">
        <f>+Casos_PN_CORR[[#This Row],[43943]]-Casos_PN_CORR[[#This Row],[43942]]</f>
        <v>0</v>
      </c>
      <c r="AX181">
        <f>+Casos_PN_CORR[[#This Row],[43944]]-Casos_PN_CORR[[#This Row],[43943]]</f>
        <v>0</v>
      </c>
      <c r="AY181">
        <f>+Casos_PN_CORR[[#This Row],[43945]]-Casos_PN_CORR[[#This Row],[43944]]</f>
        <v>0</v>
      </c>
      <c r="AZ181">
        <f>+Casos_PN_CORR[[#This Row],[43946]]-Casos_PN_CORR[[#This Row],[43945]]</f>
        <v>0</v>
      </c>
      <c r="BA181">
        <f>+Casos_PN_CORR[[#This Row],[43947]]-Casos_PN_CORR[[#This Row],[43946]]</f>
        <v>0</v>
      </c>
      <c r="BB181">
        <f>+Casos_PN_CORR[[#This Row],[43948]]-Casos_PN_CORR[[#This Row],[43947]]</f>
        <v>0</v>
      </c>
      <c r="BC181">
        <f>+Casos_PN_CORR[[#This Row],[43949]]-Casos_PN_CORR[[#This Row],[43948]]</f>
        <v>0</v>
      </c>
      <c r="BD181">
        <f>+Casos_PN_CORR[[#This Row],[43950]]-Casos_PN_CORR[[#This Row],[43949]]</f>
        <v>0</v>
      </c>
      <c r="BE181">
        <f>+Casos_PN_CORR[[#This Row],[43951]]-Casos_PN_CORR[[#This Row],[43950]]</f>
        <v>0</v>
      </c>
      <c r="BF181">
        <f>+Casos_PN_CORR[[#This Row],[43952]]-Casos_PN_CORR[[#This Row],[43951]]</f>
        <v>0</v>
      </c>
      <c r="BG181">
        <f>+Casos_PN_CORR[[#This Row],[43953]]-Casos_PN_CORR[[#This Row],[43952]]</f>
        <v>0</v>
      </c>
      <c r="BH181">
        <f>+Casos_PN_CORR[[#This Row],[43954]]-Casos_PN_CORR[[#This Row],[43953]]</f>
        <v>0</v>
      </c>
      <c r="BI181">
        <f>+Casos_PN_CORR[[#This Row],[43955]]-Casos_PN_CORR[[#This Row],[43954]]</f>
        <v>0</v>
      </c>
      <c r="BJ181">
        <f>+Casos_PN_CORR[[#This Row],[43956]]-Casos_PN_CORR[[#This Row],[43955]]</f>
        <v>0</v>
      </c>
      <c r="BK181">
        <f>+Casos_PN_CORR[[#This Row],[43957]]-Casos_PN_CORR[[#This Row],[43956]]</f>
        <v>0</v>
      </c>
      <c r="BL181">
        <f>+Casos_PN_CORR[[#This Row],[43958]]-Casos_PN_CORR[[#This Row],[43957]]</f>
        <v>0</v>
      </c>
      <c r="BM181">
        <f>+Casos_PN_CORR[[#This Row],[43959]]-Casos_PN_CORR[[#This Row],[43958]]</f>
        <v>0</v>
      </c>
      <c r="BN181">
        <f>+Casos_PN_CORR[[#This Row],[43960]]-Casos_PN_CORR[[#This Row],[43959]]</f>
        <v>0</v>
      </c>
      <c r="BO181">
        <f>+Casos_PN_CORR[[#This Row],[43961]]-Casos_PN_CORR[[#This Row],[43960]]</f>
        <v>0</v>
      </c>
      <c r="BP181">
        <f>+Casos_PN_CORR[[#This Row],[43962]]-Casos_PN_CORR[[#This Row],[43961]]</f>
        <v>0</v>
      </c>
      <c r="BQ181">
        <f>+Casos_PN_CORR[[#This Row],[43963]]-Casos_PN_CORR[[#This Row],[43962]]</f>
        <v>0</v>
      </c>
      <c r="BR181">
        <f>+Casos_PN_CORR[[#This Row],[43964]]-Casos_PN_CORR[[#This Row],[43963]]</f>
        <v>0</v>
      </c>
      <c r="BS181">
        <f>+Casos_PN_CORR[[#This Row],[43965]]-Casos_PN_CORR[[#This Row],[43964]]</f>
        <v>0</v>
      </c>
      <c r="BT181">
        <f>+Casos_PN_CORR[[#This Row],[43966]]-Casos_PN_CORR[[#This Row],[43965]]</f>
        <v>0</v>
      </c>
      <c r="BU181">
        <f>+Casos_PN_CORR[[#This Row],[43967]]-Casos_PN_CORR[[#This Row],[43966]]</f>
        <v>0</v>
      </c>
      <c r="BV181">
        <f>+Casos_PN_CORR[[#This Row],[43968]]-Casos_PN_CORR[[#This Row],[43967]]</f>
        <v>0</v>
      </c>
      <c r="BW181">
        <f>+Casos_PN_CORR[[#This Row],[43969]]-Casos_PN_CORR[[#This Row],[43968]]</f>
        <v>0</v>
      </c>
      <c r="BX181">
        <f>+Casos_PN_CORR[[#This Row],[43970]]-Casos_PN_CORR[[#This Row],[43969]]</f>
        <v>0</v>
      </c>
      <c r="BY181">
        <f>+Casos_PN_CORR[[#This Row],[43971]]-Casos_PN_CORR[[#This Row],[43970]]</f>
        <v>0</v>
      </c>
      <c r="BZ181">
        <f>+Casos_PN_CORR[[#This Row],[43972]]-Casos_PN_CORR[[#This Row],[43971]]</f>
        <v>0</v>
      </c>
      <c r="CA181">
        <f>+Casos_PN_CORR[[#This Row],[43973]]-Casos_PN_CORR[[#This Row],[43972]]</f>
        <v>0</v>
      </c>
      <c r="CB181">
        <f>+Casos_PN_CORR[[#This Row],[43974]]-Casos_PN_CORR[[#This Row],[43973]]</f>
        <v>0</v>
      </c>
      <c r="CC181">
        <f>+Casos_PN_CORR[[#This Row],[43975]]-Casos_PN_CORR[[#This Row],[43974]]</f>
        <v>0</v>
      </c>
      <c r="CD181">
        <f>+Casos_PN_CORR[[#This Row],[43976]]-Casos_PN_CORR[[#This Row],[43975]]</f>
        <v>0</v>
      </c>
      <c r="CE181">
        <f>+Casos_PN_CORR[[#This Row],[43977]]-Casos_PN_CORR[[#This Row],[43976]]</f>
        <v>0</v>
      </c>
      <c r="CF181">
        <f>+Casos_PN_CORR[[#This Row],[43978]]-Casos_PN_CORR[[#This Row],[43977]]</f>
        <v>0</v>
      </c>
      <c r="CG181">
        <f>+Casos_PN_CORR[[#This Row],[43979]]-Casos_PN_CORR[[#This Row],[43978]]</f>
        <v>0</v>
      </c>
      <c r="CH181">
        <f>+Casos_PN_CORR[[#This Row],[43980]]-Casos_PN_CORR[[#This Row],[43979]]</f>
        <v>0</v>
      </c>
      <c r="CI181">
        <f>+Casos_PN_CORR[[#This Row],[43981]]-Casos_PN_CORR[[#This Row],[43980]]</f>
        <v>0</v>
      </c>
      <c r="CJ181">
        <f>+Casos_PN_CORR[[#This Row],[43982]]-Casos_PN_CORR[[#This Row],[43981]]</f>
        <v>0</v>
      </c>
      <c r="CK181">
        <f>+Casos_PN_CORR[[#This Row],[43983]]-Casos_PN_CORR[[#This Row],[43982]]</f>
        <v>0</v>
      </c>
      <c r="CL181">
        <f>+Casos_PN_CORR[[#This Row],[43984]]-Casos_PN_CORR[[#This Row],[43983]]</f>
        <v>0</v>
      </c>
      <c r="CM181">
        <f>+Casos_PN_CORR[[#This Row],[43985]]-Casos_PN_CORR[[#This Row],[43984]]</f>
        <v>0</v>
      </c>
      <c r="CN181">
        <f>+Casos_PN_CORR[[#This Row],[43986]]-Casos_PN_CORR[[#This Row],[43985]]</f>
        <v>0</v>
      </c>
      <c r="CO181">
        <f>+Casos_PN_CORR[[#This Row],[43987]]-Casos_PN_CORR[[#This Row],[43986]]</f>
        <v>3</v>
      </c>
      <c r="CP181">
        <f>+Casos_PN_CORR[[#This Row],[43988]]-Casos_PN_CORR[[#This Row],[43987]]</f>
        <v>0</v>
      </c>
      <c r="CQ181">
        <f>+Casos_PN_CORR[[#This Row],[43989]]-Casos_PN_CORR[[#This Row],[43988]]</f>
        <v>0</v>
      </c>
      <c r="CR181">
        <f>+Casos_PN_CORR[[#This Row],[43990]]-Casos_PN_CORR[[#This Row],[43989]]</f>
        <v>0</v>
      </c>
      <c r="CS181">
        <f>+Casos_PN_CORR[[#This Row],[43991]]-Casos_PN_CORR[[#This Row],[43990]]</f>
        <v>0</v>
      </c>
      <c r="CT181">
        <f>+Casos_PN_CORR[[#This Row],[43992]]-Casos_PN_CORR[[#This Row],[43991]]</f>
        <v>0</v>
      </c>
      <c r="CU181">
        <f>+Casos_PN_CORR[[#This Row],[43993]]-Casos_PN_CORR[[#This Row],[43992]]</f>
        <v>0</v>
      </c>
    </row>
    <row r="182" spans="1:99" x14ac:dyDescent="0.3">
      <c r="A182">
        <v>60302</v>
      </c>
      <c r="B182" s="2" t="s">
        <v>158</v>
      </c>
      <c r="C182" s="2" t="s">
        <v>406</v>
      </c>
      <c r="D182" s="2" t="s">
        <v>532</v>
      </c>
      <c r="E182" s="4">
        <f t="shared" si="2"/>
        <v>3</v>
      </c>
      <c r="F182">
        <f>+Casos_PN_CORR[[#This Row],[43900]]</f>
        <v>0</v>
      </c>
      <c r="G182">
        <f>+Casos_PN_CORR[[#This Row],[43901]]-Casos_PN_CORR[[#This Row],[43900]]</f>
        <v>0</v>
      </c>
      <c r="H182">
        <f>+Casos_PN_CORR[[#This Row],[43902]]-Casos_PN_CORR[[#This Row],[43901]]</f>
        <v>0</v>
      </c>
      <c r="I182">
        <f>+Casos_PN_CORR[[#This Row],[43903]]-Casos_PN_CORR[[#This Row],[43902]]</f>
        <v>0</v>
      </c>
      <c r="J182">
        <f>+Casos_PN_CORR[[#This Row],[43904]]-Casos_PN_CORR[[#This Row],[43903]]</f>
        <v>0</v>
      </c>
      <c r="K182">
        <f>+Casos_PN_CORR[[#This Row],[43905]]-Casos_PN_CORR[[#This Row],[43904]]</f>
        <v>0</v>
      </c>
      <c r="L182">
        <f>+Casos_PN_CORR[[#This Row],[43906]]-Casos_PN_CORR[[#This Row],[43905]]</f>
        <v>0</v>
      </c>
      <c r="M182">
        <f>+Casos_PN_CORR[[#This Row],[43907]]-Casos_PN_CORR[[#This Row],[43906]]</f>
        <v>0</v>
      </c>
      <c r="N182">
        <f>+Casos_PN_CORR[[#This Row],[43908]]-Casos_PN_CORR[[#This Row],[43907]]</f>
        <v>0</v>
      </c>
      <c r="O182">
        <f>+Casos_PN_CORR[[#This Row],[43909]]-Casos_PN_CORR[[#This Row],[43908]]</f>
        <v>0</v>
      </c>
      <c r="P182">
        <f>+Casos_PN_CORR[[#This Row],[43910]]-Casos_PN_CORR[[#This Row],[43909]]</f>
        <v>0</v>
      </c>
      <c r="Q182">
        <f>+Casos_PN_CORR[[#This Row],[43911]]-Casos_PN_CORR[[#This Row],[43910]]</f>
        <v>0</v>
      </c>
      <c r="R182">
        <f>+Casos_PN_CORR[[#This Row],[43912]]-Casos_PN_CORR[[#This Row],[43911]]</f>
        <v>0</v>
      </c>
      <c r="S182">
        <f>+Casos_PN_CORR[[#This Row],[43913]]-Casos_PN_CORR[[#This Row],[43912]]</f>
        <v>0</v>
      </c>
      <c r="T182">
        <f>+Casos_PN_CORR[[#This Row],[43914]]-Casos_PN_CORR[[#This Row],[43913]]</f>
        <v>0</v>
      </c>
      <c r="U182">
        <f>+Casos_PN_CORR[[#This Row],[43915]]-Casos_PN_CORR[[#This Row],[43914]]</f>
        <v>0</v>
      </c>
      <c r="V182">
        <f>+Casos_PN_CORR[[#This Row],[43916]]-Casos_PN_CORR[[#This Row],[43915]]</f>
        <v>0</v>
      </c>
      <c r="W182">
        <f>+Casos_PN_CORR[[#This Row],[43917]]-Casos_PN_CORR[[#This Row],[43916]]</f>
        <v>0</v>
      </c>
      <c r="X182">
        <f>+Casos_PN_CORR[[#This Row],[43918]]-Casos_PN_CORR[[#This Row],[43917]]</f>
        <v>0</v>
      </c>
      <c r="Y182">
        <f>+Casos_PN_CORR[[#This Row],[43919]]-Casos_PN_CORR[[#This Row],[43918]]</f>
        <v>0</v>
      </c>
      <c r="Z182">
        <f>+Casos_PN_CORR[[#This Row],[43920]]-Casos_PN_CORR[[#This Row],[43919]]</f>
        <v>0</v>
      </c>
      <c r="AA182">
        <f>+Casos_PN_CORR[[#This Row],[43921]]-Casos_PN_CORR[[#This Row],[43920]]</f>
        <v>0</v>
      </c>
      <c r="AB182">
        <f>+Casos_PN_CORR[[#This Row],[43922]]-Casos_PN_CORR[[#This Row],[43921]]</f>
        <v>0</v>
      </c>
      <c r="AC182">
        <f>+Casos_PN_CORR[[#This Row],[43923]]-Casos_PN_CORR[[#This Row],[43922]]</f>
        <v>0</v>
      </c>
      <c r="AD182">
        <f>+Casos_PN_CORR[[#This Row],[43924]]-Casos_PN_CORR[[#This Row],[43923]]</f>
        <v>0</v>
      </c>
      <c r="AE182">
        <f>+Casos_PN_CORR[[#This Row],[43925]]-Casos_PN_CORR[[#This Row],[43924]]</f>
        <v>0</v>
      </c>
      <c r="AF182">
        <f>+Casos_PN_CORR[[#This Row],[43926]]-Casos_PN_CORR[[#This Row],[43925]]</f>
        <v>0</v>
      </c>
      <c r="AG182">
        <f>+Casos_PN_CORR[[#This Row],[43927]]-Casos_PN_CORR[[#This Row],[43926]]</f>
        <v>0</v>
      </c>
      <c r="AH182">
        <f>+Casos_PN_CORR[[#This Row],[43928]]-Casos_PN_CORR[[#This Row],[43927]]</f>
        <v>0</v>
      </c>
      <c r="AI182">
        <f>+Casos_PN_CORR[[#This Row],[43929]]-Casos_PN_CORR[[#This Row],[43928]]</f>
        <v>0</v>
      </c>
      <c r="AJ182">
        <f>+Casos_PN_CORR[[#This Row],[43930]]-Casos_PN_CORR[[#This Row],[43929]]</f>
        <v>0</v>
      </c>
      <c r="AK182">
        <f>+Casos_PN_CORR[[#This Row],[43931]]-Casos_PN_CORR[[#This Row],[43930]]</f>
        <v>0</v>
      </c>
      <c r="AL182">
        <f>+Casos_PN_CORR[[#This Row],[43932]]-Casos_PN_CORR[[#This Row],[43931]]</f>
        <v>0</v>
      </c>
      <c r="AM182">
        <f>+Casos_PN_CORR[[#This Row],[43933]]-Casos_PN_CORR[[#This Row],[43932]]</f>
        <v>0</v>
      </c>
      <c r="AN182">
        <f>+Casos_PN_CORR[[#This Row],[43934]]-Casos_PN_CORR[[#This Row],[43933]]</f>
        <v>0</v>
      </c>
      <c r="AO182">
        <f>+Casos_PN_CORR[[#This Row],[43935]]-Casos_PN_CORR[[#This Row],[43934]]</f>
        <v>0</v>
      </c>
      <c r="AP182">
        <f>+Casos_PN_CORR[[#This Row],[43936]]-Casos_PN_CORR[[#This Row],[43935]]</f>
        <v>0</v>
      </c>
      <c r="AQ182">
        <f>+Casos_PN_CORR[[#This Row],[43937]]-Casos_PN_CORR[[#This Row],[43936]]</f>
        <v>0</v>
      </c>
      <c r="AR182">
        <f>+Casos_PN_CORR[[#This Row],[43938]]-Casos_PN_CORR[[#This Row],[43937]]</f>
        <v>0</v>
      </c>
      <c r="AS182">
        <f>+Casos_PN_CORR[[#This Row],[43939]]-Casos_PN_CORR[[#This Row],[43938]]</f>
        <v>0</v>
      </c>
      <c r="AT182">
        <f>+Casos_PN_CORR[[#This Row],[43940]]-Casos_PN_CORR[[#This Row],[43939]]</f>
        <v>0</v>
      </c>
      <c r="AU182">
        <f>+Casos_PN_CORR[[#This Row],[43941]]-Casos_PN_CORR[[#This Row],[43940]]</f>
        <v>0</v>
      </c>
      <c r="AV182">
        <f>+Casos_PN_CORR[[#This Row],[43942]]-Casos_PN_CORR[[#This Row],[43941]]</f>
        <v>0</v>
      </c>
      <c r="AW182">
        <f>+Casos_PN_CORR[[#This Row],[43943]]-Casos_PN_CORR[[#This Row],[43942]]</f>
        <v>0</v>
      </c>
      <c r="AX182">
        <f>+Casos_PN_CORR[[#This Row],[43944]]-Casos_PN_CORR[[#This Row],[43943]]</f>
        <v>0</v>
      </c>
      <c r="AY182">
        <f>+Casos_PN_CORR[[#This Row],[43945]]-Casos_PN_CORR[[#This Row],[43944]]</f>
        <v>0</v>
      </c>
      <c r="AZ182">
        <f>+Casos_PN_CORR[[#This Row],[43946]]-Casos_PN_CORR[[#This Row],[43945]]</f>
        <v>0</v>
      </c>
      <c r="BA182">
        <f>+Casos_PN_CORR[[#This Row],[43947]]-Casos_PN_CORR[[#This Row],[43946]]</f>
        <v>0</v>
      </c>
      <c r="BB182">
        <f>+Casos_PN_CORR[[#This Row],[43948]]-Casos_PN_CORR[[#This Row],[43947]]</f>
        <v>0</v>
      </c>
      <c r="BC182">
        <f>+Casos_PN_CORR[[#This Row],[43949]]-Casos_PN_CORR[[#This Row],[43948]]</f>
        <v>0</v>
      </c>
      <c r="BD182">
        <f>+Casos_PN_CORR[[#This Row],[43950]]-Casos_PN_CORR[[#This Row],[43949]]</f>
        <v>0</v>
      </c>
      <c r="BE182">
        <f>+Casos_PN_CORR[[#This Row],[43951]]-Casos_PN_CORR[[#This Row],[43950]]</f>
        <v>0</v>
      </c>
      <c r="BF182">
        <f>+Casos_PN_CORR[[#This Row],[43952]]-Casos_PN_CORR[[#This Row],[43951]]</f>
        <v>0</v>
      </c>
      <c r="BG182">
        <f>+Casos_PN_CORR[[#This Row],[43953]]-Casos_PN_CORR[[#This Row],[43952]]</f>
        <v>0</v>
      </c>
      <c r="BH182">
        <f>+Casos_PN_CORR[[#This Row],[43954]]-Casos_PN_CORR[[#This Row],[43953]]</f>
        <v>0</v>
      </c>
      <c r="BI182">
        <f>+Casos_PN_CORR[[#This Row],[43955]]-Casos_PN_CORR[[#This Row],[43954]]</f>
        <v>0</v>
      </c>
      <c r="BJ182">
        <f>+Casos_PN_CORR[[#This Row],[43956]]-Casos_PN_CORR[[#This Row],[43955]]</f>
        <v>0</v>
      </c>
      <c r="BK182">
        <f>+Casos_PN_CORR[[#This Row],[43957]]-Casos_PN_CORR[[#This Row],[43956]]</f>
        <v>0</v>
      </c>
      <c r="BL182">
        <f>+Casos_PN_CORR[[#This Row],[43958]]-Casos_PN_CORR[[#This Row],[43957]]</f>
        <v>0</v>
      </c>
      <c r="BM182">
        <f>+Casos_PN_CORR[[#This Row],[43959]]-Casos_PN_CORR[[#This Row],[43958]]</f>
        <v>0</v>
      </c>
      <c r="BN182">
        <f>+Casos_PN_CORR[[#This Row],[43960]]-Casos_PN_CORR[[#This Row],[43959]]</f>
        <v>0</v>
      </c>
      <c r="BO182">
        <f>+Casos_PN_CORR[[#This Row],[43961]]-Casos_PN_CORR[[#This Row],[43960]]</f>
        <v>0</v>
      </c>
      <c r="BP182">
        <f>+Casos_PN_CORR[[#This Row],[43962]]-Casos_PN_CORR[[#This Row],[43961]]</f>
        <v>0</v>
      </c>
      <c r="BQ182">
        <f>+Casos_PN_CORR[[#This Row],[43963]]-Casos_PN_CORR[[#This Row],[43962]]</f>
        <v>0</v>
      </c>
      <c r="BR182">
        <f>+Casos_PN_CORR[[#This Row],[43964]]-Casos_PN_CORR[[#This Row],[43963]]</f>
        <v>0</v>
      </c>
      <c r="BS182">
        <f>+Casos_PN_CORR[[#This Row],[43965]]-Casos_PN_CORR[[#This Row],[43964]]</f>
        <v>0</v>
      </c>
      <c r="BT182">
        <f>+Casos_PN_CORR[[#This Row],[43966]]-Casos_PN_CORR[[#This Row],[43965]]</f>
        <v>0</v>
      </c>
      <c r="BU182">
        <f>+Casos_PN_CORR[[#This Row],[43967]]-Casos_PN_CORR[[#This Row],[43966]]</f>
        <v>0</v>
      </c>
      <c r="BV182">
        <f>+Casos_PN_CORR[[#This Row],[43968]]-Casos_PN_CORR[[#This Row],[43967]]</f>
        <v>0</v>
      </c>
      <c r="BW182">
        <f>+Casos_PN_CORR[[#This Row],[43969]]-Casos_PN_CORR[[#This Row],[43968]]</f>
        <v>0</v>
      </c>
      <c r="BX182">
        <f>+Casos_PN_CORR[[#This Row],[43970]]-Casos_PN_CORR[[#This Row],[43969]]</f>
        <v>0</v>
      </c>
      <c r="BY182">
        <f>+Casos_PN_CORR[[#This Row],[43971]]-Casos_PN_CORR[[#This Row],[43970]]</f>
        <v>0</v>
      </c>
      <c r="BZ182">
        <f>+Casos_PN_CORR[[#This Row],[43972]]-Casos_PN_CORR[[#This Row],[43971]]</f>
        <v>0</v>
      </c>
      <c r="CA182">
        <f>+Casos_PN_CORR[[#This Row],[43973]]-Casos_PN_CORR[[#This Row],[43972]]</f>
        <v>0</v>
      </c>
      <c r="CB182">
        <f>+Casos_PN_CORR[[#This Row],[43974]]-Casos_PN_CORR[[#This Row],[43973]]</f>
        <v>0</v>
      </c>
      <c r="CC182">
        <f>+Casos_PN_CORR[[#This Row],[43975]]-Casos_PN_CORR[[#This Row],[43974]]</f>
        <v>0</v>
      </c>
      <c r="CD182">
        <f>+Casos_PN_CORR[[#This Row],[43976]]-Casos_PN_CORR[[#This Row],[43975]]</f>
        <v>0</v>
      </c>
      <c r="CE182">
        <f>+Casos_PN_CORR[[#This Row],[43977]]-Casos_PN_CORR[[#This Row],[43976]]</f>
        <v>0</v>
      </c>
      <c r="CF182">
        <f>+Casos_PN_CORR[[#This Row],[43978]]-Casos_PN_CORR[[#This Row],[43977]]</f>
        <v>0</v>
      </c>
      <c r="CG182">
        <f>+Casos_PN_CORR[[#This Row],[43979]]-Casos_PN_CORR[[#This Row],[43978]]</f>
        <v>0</v>
      </c>
      <c r="CH182">
        <f>+Casos_PN_CORR[[#This Row],[43980]]-Casos_PN_CORR[[#This Row],[43979]]</f>
        <v>0</v>
      </c>
      <c r="CI182">
        <f>+Casos_PN_CORR[[#This Row],[43981]]-Casos_PN_CORR[[#This Row],[43980]]</f>
        <v>0</v>
      </c>
      <c r="CJ182">
        <f>+Casos_PN_CORR[[#This Row],[43982]]-Casos_PN_CORR[[#This Row],[43981]]</f>
        <v>0</v>
      </c>
      <c r="CK182">
        <f>+Casos_PN_CORR[[#This Row],[43983]]-Casos_PN_CORR[[#This Row],[43982]]</f>
        <v>0</v>
      </c>
      <c r="CL182">
        <f>+Casos_PN_CORR[[#This Row],[43984]]-Casos_PN_CORR[[#This Row],[43983]]</f>
        <v>0</v>
      </c>
      <c r="CM182">
        <f>+Casos_PN_CORR[[#This Row],[43985]]-Casos_PN_CORR[[#This Row],[43984]]</f>
        <v>0</v>
      </c>
      <c r="CN182">
        <f>+Casos_PN_CORR[[#This Row],[43986]]-Casos_PN_CORR[[#This Row],[43985]]</f>
        <v>0</v>
      </c>
      <c r="CO182">
        <f>+Casos_PN_CORR[[#This Row],[43987]]-Casos_PN_CORR[[#This Row],[43986]]</f>
        <v>3</v>
      </c>
      <c r="CP182">
        <f>+Casos_PN_CORR[[#This Row],[43988]]-Casos_PN_CORR[[#This Row],[43987]]</f>
        <v>0</v>
      </c>
      <c r="CQ182">
        <f>+Casos_PN_CORR[[#This Row],[43989]]-Casos_PN_CORR[[#This Row],[43988]]</f>
        <v>0</v>
      </c>
      <c r="CR182">
        <f>+Casos_PN_CORR[[#This Row],[43990]]-Casos_PN_CORR[[#This Row],[43989]]</f>
        <v>0</v>
      </c>
      <c r="CS182">
        <f>+Casos_PN_CORR[[#This Row],[43991]]-Casos_PN_CORR[[#This Row],[43990]]</f>
        <v>0</v>
      </c>
      <c r="CT182">
        <f>+Casos_PN_CORR[[#This Row],[43992]]-Casos_PN_CORR[[#This Row],[43991]]</f>
        <v>0</v>
      </c>
      <c r="CU182">
        <f>+Casos_PN_CORR[[#This Row],[43993]]-Casos_PN_CORR[[#This Row],[43992]]</f>
        <v>0</v>
      </c>
    </row>
    <row r="183" spans="1:99" x14ac:dyDescent="0.3">
      <c r="A183">
        <v>70204</v>
      </c>
      <c r="B183" s="2" t="s">
        <v>268</v>
      </c>
      <c r="C183" s="2" t="s">
        <v>348</v>
      </c>
      <c r="D183" s="2" t="s">
        <v>533</v>
      </c>
      <c r="E183" s="4">
        <f t="shared" si="2"/>
        <v>3</v>
      </c>
      <c r="F183">
        <f>+Casos_PN_CORR[[#This Row],[43900]]</f>
        <v>0</v>
      </c>
      <c r="G183">
        <f>+Casos_PN_CORR[[#This Row],[43901]]-Casos_PN_CORR[[#This Row],[43900]]</f>
        <v>0</v>
      </c>
      <c r="H183">
        <f>+Casos_PN_CORR[[#This Row],[43902]]-Casos_PN_CORR[[#This Row],[43901]]</f>
        <v>0</v>
      </c>
      <c r="I183">
        <f>+Casos_PN_CORR[[#This Row],[43903]]-Casos_PN_CORR[[#This Row],[43902]]</f>
        <v>0</v>
      </c>
      <c r="J183">
        <f>+Casos_PN_CORR[[#This Row],[43904]]-Casos_PN_CORR[[#This Row],[43903]]</f>
        <v>0</v>
      </c>
      <c r="K183">
        <f>+Casos_PN_CORR[[#This Row],[43905]]-Casos_PN_CORR[[#This Row],[43904]]</f>
        <v>0</v>
      </c>
      <c r="L183">
        <f>+Casos_PN_CORR[[#This Row],[43906]]-Casos_PN_CORR[[#This Row],[43905]]</f>
        <v>0</v>
      </c>
      <c r="M183">
        <f>+Casos_PN_CORR[[#This Row],[43907]]-Casos_PN_CORR[[#This Row],[43906]]</f>
        <v>0</v>
      </c>
      <c r="N183">
        <f>+Casos_PN_CORR[[#This Row],[43908]]-Casos_PN_CORR[[#This Row],[43907]]</f>
        <v>0</v>
      </c>
      <c r="O183">
        <f>+Casos_PN_CORR[[#This Row],[43909]]-Casos_PN_CORR[[#This Row],[43908]]</f>
        <v>0</v>
      </c>
      <c r="P183">
        <f>+Casos_PN_CORR[[#This Row],[43910]]-Casos_PN_CORR[[#This Row],[43909]]</f>
        <v>0</v>
      </c>
      <c r="Q183">
        <f>+Casos_PN_CORR[[#This Row],[43911]]-Casos_PN_CORR[[#This Row],[43910]]</f>
        <v>0</v>
      </c>
      <c r="R183">
        <f>+Casos_PN_CORR[[#This Row],[43912]]-Casos_PN_CORR[[#This Row],[43911]]</f>
        <v>0</v>
      </c>
      <c r="S183">
        <f>+Casos_PN_CORR[[#This Row],[43913]]-Casos_PN_CORR[[#This Row],[43912]]</f>
        <v>0</v>
      </c>
      <c r="T183">
        <f>+Casos_PN_CORR[[#This Row],[43914]]-Casos_PN_CORR[[#This Row],[43913]]</f>
        <v>0</v>
      </c>
      <c r="U183">
        <f>+Casos_PN_CORR[[#This Row],[43915]]-Casos_PN_CORR[[#This Row],[43914]]</f>
        <v>0</v>
      </c>
      <c r="V183">
        <f>+Casos_PN_CORR[[#This Row],[43916]]-Casos_PN_CORR[[#This Row],[43915]]</f>
        <v>0</v>
      </c>
      <c r="W183">
        <f>+Casos_PN_CORR[[#This Row],[43917]]-Casos_PN_CORR[[#This Row],[43916]]</f>
        <v>0</v>
      </c>
      <c r="X183">
        <f>+Casos_PN_CORR[[#This Row],[43918]]-Casos_PN_CORR[[#This Row],[43917]]</f>
        <v>0</v>
      </c>
      <c r="Y183">
        <f>+Casos_PN_CORR[[#This Row],[43919]]-Casos_PN_CORR[[#This Row],[43918]]</f>
        <v>0</v>
      </c>
      <c r="Z183">
        <f>+Casos_PN_CORR[[#This Row],[43920]]-Casos_PN_CORR[[#This Row],[43919]]</f>
        <v>0</v>
      </c>
      <c r="AA183">
        <f>+Casos_PN_CORR[[#This Row],[43921]]-Casos_PN_CORR[[#This Row],[43920]]</f>
        <v>0</v>
      </c>
      <c r="AB183">
        <f>+Casos_PN_CORR[[#This Row],[43922]]-Casos_PN_CORR[[#This Row],[43921]]</f>
        <v>0</v>
      </c>
      <c r="AC183">
        <f>+Casos_PN_CORR[[#This Row],[43923]]-Casos_PN_CORR[[#This Row],[43922]]</f>
        <v>0</v>
      </c>
      <c r="AD183">
        <f>+Casos_PN_CORR[[#This Row],[43924]]-Casos_PN_CORR[[#This Row],[43923]]</f>
        <v>0</v>
      </c>
      <c r="AE183">
        <f>+Casos_PN_CORR[[#This Row],[43925]]-Casos_PN_CORR[[#This Row],[43924]]</f>
        <v>0</v>
      </c>
      <c r="AF183">
        <f>+Casos_PN_CORR[[#This Row],[43926]]-Casos_PN_CORR[[#This Row],[43925]]</f>
        <v>0</v>
      </c>
      <c r="AG183">
        <f>+Casos_PN_CORR[[#This Row],[43927]]-Casos_PN_CORR[[#This Row],[43926]]</f>
        <v>0</v>
      </c>
      <c r="AH183">
        <f>+Casos_PN_CORR[[#This Row],[43928]]-Casos_PN_CORR[[#This Row],[43927]]</f>
        <v>0</v>
      </c>
      <c r="AI183">
        <f>+Casos_PN_CORR[[#This Row],[43929]]-Casos_PN_CORR[[#This Row],[43928]]</f>
        <v>0</v>
      </c>
      <c r="AJ183">
        <f>+Casos_PN_CORR[[#This Row],[43930]]-Casos_PN_CORR[[#This Row],[43929]]</f>
        <v>0</v>
      </c>
      <c r="AK183">
        <f>+Casos_PN_CORR[[#This Row],[43931]]-Casos_PN_CORR[[#This Row],[43930]]</f>
        <v>0</v>
      </c>
      <c r="AL183">
        <f>+Casos_PN_CORR[[#This Row],[43932]]-Casos_PN_CORR[[#This Row],[43931]]</f>
        <v>0</v>
      </c>
      <c r="AM183">
        <f>+Casos_PN_CORR[[#This Row],[43933]]-Casos_PN_CORR[[#This Row],[43932]]</f>
        <v>0</v>
      </c>
      <c r="AN183">
        <f>+Casos_PN_CORR[[#This Row],[43934]]-Casos_PN_CORR[[#This Row],[43933]]</f>
        <v>0</v>
      </c>
      <c r="AO183">
        <f>+Casos_PN_CORR[[#This Row],[43935]]-Casos_PN_CORR[[#This Row],[43934]]</f>
        <v>0</v>
      </c>
      <c r="AP183">
        <f>+Casos_PN_CORR[[#This Row],[43936]]-Casos_PN_CORR[[#This Row],[43935]]</f>
        <v>0</v>
      </c>
      <c r="AQ183">
        <f>+Casos_PN_CORR[[#This Row],[43937]]-Casos_PN_CORR[[#This Row],[43936]]</f>
        <v>0</v>
      </c>
      <c r="AR183">
        <f>+Casos_PN_CORR[[#This Row],[43938]]-Casos_PN_CORR[[#This Row],[43937]]</f>
        <v>0</v>
      </c>
      <c r="AS183">
        <f>+Casos_PN_CORR[[#This Row],[43939]]-Casos_PN_CORR[[#This Row],[43938]]</f>
        <v>0</v>
      </c>
      <c r="AT183">
        <f>+Casos_PN_CORR[[#This Row],[43940]]-Casos_PN_CORR[[#This Row],[43939]]</f>
        <v>0</v>
      </c>
      <c r="AU183">
        <f>+Casos_PN_CORR[[#This Row],[43941]]-Casos_PN_CORR[[#This Row],[43940]]</f>
        <v>0</v>
      </c>
      <c r="AV183">
        <f>+Casos_PN_CORR[[#This Row],[43942]]-Casos_PN_CORR[[#This Row],[43941]]</f>
        <v>0</v>
      </c>
      <c r="AW183">
        <f>+Casos_PN_CORR[[#This Row],[43943]]-Casos_PN_CORR[[#This Row],[43942]]</f>
        <v>0</v>
      </c>
      <c r="AX183">
        <f>+Casos_PN_CORR[[#This Row],[43944]]-Casos_PN_CORR[[#This Row],[43943]]</f>
        <v>0</v>
      </c>
      <c r="AY183">
        <f>+Casos_PN_CORR[[#This Row],[43945]]-Casos_PN_CORR[[#This Row],[43944]]</f>
        <v>0</v>
      </c>
      <c r="AZ183">
        <f>+Casos_PN_CORR[[#This Row],[43946]]-Casos_PN_CORR[[#This Row],[43945]]</f>
        <v>0</v>
      </c>
      <c r="BA183">
        <f>+Casos_PN_CORR[[#This Row],[43947]]-Casos_PN_CORR[[#This Row],[43946]]</f>
        <v>0</v>
      </c>
      <c r="BB183">
        <f>+Casos_PN_CORR[[#This Row],[43948]]-Casos_PN_CORR[[#This Row],[43947]]</f>
        <v>0</v>
      </c>
      <c r="BC183">
        <f>+Casos_PN_CORR[[#This Row],[43949]]-Casos_PN_CORR[[#This Row],[43948]]</f>
        <v>0</v>
      </c>
      <c r="BD183">
        <f>+Casos_PN_CORR[[#This Row],[43950]]-Casos_PN_CORR[[#This Row],[43949]]</f>
        <v>0</v>
      </c>
      <c r="BE183">
        <f>+Casos_PN_CORR[[#This Row],[43951]]-Casos_PN_CORR[[#This Row],[43950]]</f>
        <v>0</v>
      </c>
      <c r="BF183">
        <f>+Casos_PN_CORR[[#This Row],[43952]]-Casos_PN_CORR[[#This Row],[43951]]</f>
        <v>0</v>
      </c>
      <c r="BG183">
        <f>+Casos_PN_CORR[[#This Row],[43953]]-Casos_PN_CORR[[#This Row],[43952]]</f>
        <v>0</v>
      </c>
      <c r="BH183">
        <f>+Casos_PN_CORR[[#This Row],[43954]]-Casos_PN_CORR[[#This Row],[43953]]</f>
        <v>0</v>
      </c>
      <c r="BI183">
        <f>+Casos_PN_CORR[[#This Row],[43955]]-Casos_PN_CORR[[#This Row],[43954]]</f>
        <v>0</v>
      </c>
      <c r="BJ183">
        <f>+Casos_PN_CORR[[#This Row],[43956]]-Casos_PN_CORR[[#This Row],[43955]]</f>
        <v>0</v>
      </c>
      <c r="BK183">
        <f>+Casos_PN_CORR[[#This Row],[43957]]-Casos_PN_CORR[[#This Row],[43956]]</f>
        <v>0</v>
      </c>
      <c r="BL183">
        <f>+Casos_PN_CORR[[#This Row],[43958]]-Casos_PN_CORR[[#This Row],[43957]]</f>
        <v>0</v>
      </c>
      <c r="BM183">
        <f>+Casos_PN_CORR[[#This Row],[43959]]-Casos_PN_CORR[[#This Row],[43958]]</f>
        <v>0</v>
      </c>
      <c r="BN183">
        <f>+Casos_PN_CORR[[#This Row],[43960]]-Casos_PN_CORR[[#This Row],[43959]]</f>
        <v>0</v>
      </c>
      <c r="BO183">
        <f>+Casos_PN_CORR[[#This Row],[43961]]-Casos_PN_CORR[[#This Row],[43960]]</f>
        <v>0</v>
      </c>
      <c r="BP183">
        <f>+Casos_PN_CORR[[#This Row],[43962]]-Casos_PN_CORR[[#This Row],[43961]]</f>
        <v>0</v>
      </c>
      <c r="BQ183">
        <f>+Casos_PN_CORR[[#This Row],[43963]]-Casos_PN_CORR[[#This Row],[43962]]</f>
        <v>0</v>
      </c>
      <c r="BR183">
        <f>+Casos_PN_CORR[[#This Row],[43964]]-Casos_PN_CORR[[#This Row],[43963]]</f>
        <v>0</v>
      </c>
      <c r="BS183">
        <f>+Casos_PN_CORR[[#This Row],[43965]]-Casos_PN_CORR[[#This Row],[43964]]</f>
        <v>0</v>
      </c>
      <c r="BT183">
        <f>+Casos_PN_CORR[[#This Row],[43966]]-Casos_PN_CORR[[#This Row],[43965]]</f>
        <v>0</v>
      </c>
      <c r="BU183">
        <f>+Casos_PN_CORR[[#This Row],[43967]]-Casos_PN_CORR[[#This Row],[43966]]</f>
        <v>0</v>
      </c>
      <c r="BV183">
        <f>+Casos_PN_CORR[[#This Row],[43968]]-Casos_PN_CORR[[#This Row],[43967]]</f>
        <v>0</v>
      </c>
      <c r="BW183">
        <f>+Casos_PN_CORR[[#This Row],[43969]]-Casos_PN_CORR[[#This Row],[43968]]</f>
        <v>0</v>
      </c>
      <c r="BX183">
        <f>+Casos_PN_CORR[[#This Row],[43970]]-Casos_PN_CORR[[#This Row],[43969]]</f>
        <v>0</v>
      </c>
      <c r="BY183">
        <f>+Casos_PN_CORR[[#This Row],[43971]]-Casos_PN_CORR[[#This Row],[43970]]</f>
        <v>0</v>
      </c>
      <c r="BZ183">
        <f>+Casos_PN_CORR[[#This Row],[43972]]-Casos_PN_CORR[[#This Row],[43971]]</f>
        <v>0</v>
      </c>
      <c r="CA183">
        <f>+Casos_PN_CORR[[#This Row],[43973]]-Casos_PN_CORR[[#This Row],[43972]]</f>
        <v>0</v>
      </c>
      <c r="CB183">
        <f>+Casos_PN_CORR[[#This Row],[43974]]-Casos_PN_CORR[[#This Row],[43973]]</f>
        <v>0</v>
      </c>
      <c r="CC183">
        <f>+Casos_PN_CORR[[#This Row],[43975]]-Casos_PN_CORR[[#This Row],[43974]]</f>
        <v>0</v>
      </c>
      <c r="CD183">
        <f>+Casos_PN_CORR[[#This Row],[43976]]-Casos_PN_CORR[[#This Row],[43975]]</f>
        <v>0</v>
      </c>
      <c r="CE183">
        <f>+Casos_PN_CORR[[#This Row],[43977]]-Casos_PN_CORR[[#This Row],[43976]]</f>
        <v>0</v>
      </c>
      <c r="CF183">
        <f>+Casos_PN_CORR[[#This Row],[43978]]-Casos_PN_CORR[[#This Row],[43977]]</f>
        <v>0</v>
      </c>
      <c r="CG183">
        <f>+Casos_PN_CORR[[#This Row],[43979]]-Casos_PN_CORR[[#This Row],[43978]]</f>
        <v>0</v>
      </c>
      <c r="CH183">
        <f>+Casos_PN_CORR[[#This Row],[43980]]-Casos_PN_CORR[[#This Row],[43979]]</f>
        <v>0</v>
      </c>
      <c r="CI183">
        <f>+Casos_PN_CORR[[#This Row],[43981]]-Casos_PN_CORR[[#This Row],[43980]]</f>
        <v>0</v>
      </c>
      <c r="CJ183">
        <f>+Casos_PN_CORR[[#This Row],[43982]]-Casos_PN_CORR[[#This Row],[43981]]</f>
        <v>0</v>
      </c>
      <c r="CK183">
        <f>+Casos_PN_CORR[[#This Row],[43983]]-Casos_PN_CORR[[#This Row],[43982]]</f>
        <v>0</v>
      </c>
      <c r="CL183">
        <f>+Casos_PN_CORR[[#This Row],[43984]]-Casos_PN_CORR[[#This Row],[43983]]</f>
        <v>0</v>
      </c>
      <c r="CM183">
        <f>+Casos_PN_CORR[[#This Row],[43985]]-Casos_PN_CORR[[#This Row],[43984]]</f>
        <v>0</v>
      </c>
      <c r="CN183">
        <f>+Casos_PN_CORR[[#This Row],[43986]]-Casos_PN_CORR[[#This Row],[43985]]</f>
        <v>0</v>
      </c>
      <c r="CO183">
        <f>+Casos_PN_CORR[[#This Row],[43987]]-Casos_PN_CORR[[#This Row],[43986]]</f>
        <v>3</v>
      </c>
      <c r="CP183">
        <f>+Casos_PN_CORR[[#This Row],[43988]]-Casos_PN_CORR[[#This Row],[43987]]</f>
        <v>0</v>
      </c>
      <c r="CQ183">
        <f>+Casos_PN_CORR[[#This Row],[43989]]-Casos_PN_CORR[[#This Row],[43988]]</f>
        <v>0</v>
      </c>
      <c r="CR183">
        <f>+Casos_PN_CORR[[#This Row],[43990]]-Casos_PN_CORR[[#This Row],[43989]]</f>
        <v>0</v>
      </c>
      <c r="CS183">
        <f>+Casos_PN_CORR[[#This Row],[43991]]-Casos_PN_CORR[[#This Row],[43990]]</f>
        <v>0</v>
      </c>
      <c r="CT183">
        <f>+Casos_PN_CORR[[#This Row],[43992]]-Casos_PN_CORR[[#This Row],[43991]]</f>
        <v>0</v>
      </c>
      <c r="CU183">
        <f>+Casos_PN_CORR[[#This Row],[43993]]-Casos_PN_CORR[[#This Row],[43992]]</f>
        <v>0</v>
      </c>
    </row>
    <row r="184" spans="1:99" x14ac:dyDescent="0.3">
      <c r="A184">
        <v>60304</v>
      </c>
      <c r="B184" s="2" t="s">
        <v>158</v>
      </c>
      <c r="C184" s="2" t="s">
        <v>406</v>
      </c>
      <c r="D184" s="2" t="s">
        <v>534</v>
      </c>
      <c r="E184" s="4">
        <f t="shared" si="2"/>
        <v>3</v>
      </c>
      <c r="F184">
        <f>+Casos_PN_CORR[[#This Row],[43900]]</f>
        <v>0</v>
      </c>
      <c r="G184">
        <f>+Casos_PN_CORR[[#This Row],[43901]]-Casos_PN_CORR[[#This Row],[43900]]</f>
        <v>0</v>
      </c>
      <c r="H184">
        <f>+Casos_PN_CORR[[#This Row],[43902]]-Casos_PN_CORR[[#This Row],[43901]]</f>
        <v>0</v>
      </c>
      <c r="I184">
        <f>+Casos_PN_CORR[[#This Row],[43903]]-Casos_PN_CORR[[#This Row],[43902]]</f>
        <v>0</v>
      </c>
      <c r="J184">
        <f>+Casos_PN_CORR[[#This Row],[43904]]-Casos_PN_CORR[[#This Row],[43903]]</f>
        <v>0</v>
      </c>
      <c r="K184">
        <f>+Casos_PN_CORR[[#This Row],[43905]]-Casos_PN_CORR[[#This Row],[43904]]</f>
        <v>0</v>
      </c>
      <c r="L184">
        <f>+Casos_PN_CORR[[#This Row],[43906]]-Casos_PN_CORR[[#This Row],[43905]]</f>
        <v>0</v>
      </c>
      <c r="M184">
        <f>+Casos_PN_CORR[[#This Row],[43907]]-Casos_PN_CORR[[#This Row],[43906]]</f>
        <v>0</v>
      </c>
      <c r="N184">
        <f>+Casos_PN_CORR[[#This Row],[43908]]-Casos_PN_CORR[[#This Row],[43907]]</f>
        <v>0</v>
      </c>
      <c r="O184">
        <f>+Casos_PN_CORR[[#This Row],[43909]]-Casos_PN_CORR[[#This Row],[43908]]</f>
        <v>0</v>
      </c>
      <c r="P184">
        <f>+Casos_PN_CORR[[#This Row],[43910]]-Casos_PN_CORR[[#This Row],[43909]]</f>
        <v>0</v>
      </c>
      <c r="Q184">
        <f>+Casos_PN_CORR[[#This Row],[43911]]-Casos_PN_CORR[[#This Row],[43910]]</f>
        <v>0</v>
      </c>
      <c r="R184">
        <f>+Casos_PN_CORR[[#This Row],[43912]]-Casos_PN_CORR[[#This Row],[43911]]</f>
        <v>0</v>
      </c>
      <c r="S184">
        <f>+Casos_PN_CORR[[#This Row],[43913]]-Casos_PN_CORR[[#This Row],[43912]]</f>
        <v>0</v>
      </c>
      <c r="T184">
        <f>+Casos_PN_CORR[[#This Row],[43914]]-Casos_PN_CORR[[#This Row],[43913]]</f>
        <v>0</v>
      </c>
      <c r="U184">
        <f>+Casos_PN_CORR[[#This Row],[43915]]-Casos_PN_CORR[[#This Row],[43914]]</f>
        <v>0</v>
      </c>
      <c r="V184">
        <f>+Casos_PN_CORR[[#This Row],[43916]]-Casos_PN_CORR[[#This Row],[43915]]</f>
        <v>0</v>
      </c>
      <c r="W184">
        <f>+Casos_PN_CORR[[#This Row],[43917]]-Casos_PN_CORR[[#This Row],[43916]]</f>
        <v>0</v>
      </c>
      <c r="X184">
        <f>+Casos_PN_CORR[[#This Row],[43918]]-Casos_PN_CORR[[#This Row],[43917]]</f>
        <v>0</v>
      </c>
      <c r="Y184">
        <f>+Casos_PN_CORR[[#This Row],[43919]]-Casos_PN_CORR[[#This Row],[43918]]</f>
        <v>0</v>
      </c>
      <c r="Z184">
        <f>+Casos_PN_CORR[[#This Row],[43920]]-Casos_PN_CORR[[#This Row],[43919]]</f>
        <v>0</v>
      </c>
      <c r="AA184">
        <f>+Casos_PN_CORR[[#This Row],[43921]]-Casos_PN_CORR[[#This Row],[43920]]</f>
        <v>0</v>
      </c>
      <c r="AB184">
        <f>+Casos_PN_CORR[[#This Row],[43922]]-Casos_PN_CORR[[#This Row],[43921]]</f>
        <v>0</v>
      </c>
      <c r="AC184">
        <f>+Casos_PN_CORR[[#This Row],[43923]]-Casos_PN_CORR[[#This Row],[43922]]</f>
        <v>0</v>
      </c>
      <c r="AD184">
        <f>+Casos_PN_CORR[[#This Row],[43924]]-Casos_PN_CORR[[#This Row],[43923]]</f>
        <v>0</v>
      </c>
      <c r="AE184">
        <f>+Casos_PN_CORR[[#This Row],[43925]]-Casos_PN_CORR[[#This Row],[43924]]</f>
        <v>0</v>
      </c>
      <c r="AF184">
        <f>+Casos_PN_CORR[[#This Row],[43926]]-Casos_PN_CORR[[#This Row],[43925]]</f>
        <v>0</v>
      </c>
      <c r="AG184">
        <f>+Casos_PN_CORR[[#This Row],[43927]]-Casos_PN_CORR[[#This Row],[43926]]</f>
        <v>0</v>
      </c>
      <c r="AH184">
        <f>+Casos_PN_CORR[[#This Row],[43928]]-Casos_PN_CORR[[#This Row],[43927]]</f>
        <v>0</v>
      </c>
      <c r="AI184">
        <f>+Casos_PN_CORR[[#This Row],[43929]]-Casos_PN_CORR[[#This Row],[43928]]</f>
        <v>0</v>
      </c>
      <c r="AJ184">
        <f>+Casos_PN_CORR[[#This Row],[43930]]-Casos_PN_CORR[[#This Row],[43929]]</f>
        <v>0</v>
      </c>
      <c r="AK184">
        <f>+Casos_PN_CORR[[#This Row],[43931]]-Casos_PN_CORR[[#This Row],[43930]]</f>
        <v>0</v>
      </c>
      <c r="AL184">
        <f>+Casos_PN_CORR[[#This Row],[43932]]-Casos_PN_CORR[[#This Row],[43931]]</f>
        <v>0</v>
      </c>
      <c r="AM184">
        <f>+Casos_PN_CORR[[#This Row],[43933]]-Casos_PN_CORR[[#This Row],[43932]]</f>
        <v>0</v>
      </c>
      <c r="AN184">
        <f>+Casos_PN_CORR[[#This Row],[43934]]-Casos_PN_CORR[[#This Row],[43933]]</f>
        <v>0</v>
      </c>
      <c r="AO184">
        <f>+Casos_PN_CORR[[#This Row],[43935]]-Casos_PN_CORR[[#This Row],[43934]]</f>
        <v>0</v>
      </c>
      <c r="AP184">
        <f>+Casos_PN_CORR[[#This Row],[43936]]-Casos_PN_CORR[[#This Row],[43935]]</f>
        <v>0</v>
      </c>
      <c r="AQ184">
        <f>+Casos_PN_CORR[[#This Row],[43937]]-Casos_PN_CORR[[#This Row],[43936]]</f>
        <v>0</v>
      </c>
      <c r="AR184">
        <f>+Casos_PN_CORR[[#This Row],[43938]]-Casos_PN_CORR[[#This Row],[43937]]</f>
        <v>0</v>
      </c>
      <c r="AS184">
        <f>+Casos_PN_CORR[[#This Row],[43939]]-Casos_PN_CORR[[#This Row],[43938]]</f>
        <v>0</v>
      </c>
      <c r="AT184">
        <f>+Casos_PN_CORR[[#This Row],[43940]]-Casos_PN_CORR[[#This Row],[43939]]</f>
        <v>0</v>
      </c>
      <c r="AU184">
        <f>+Casos_PN_CORR[[#This Row],[43941]]-Casos_PN_CORR[[#This Row],[43940]]</f>
        <v>0</v>
      </c>
      <c r="AV184">
        <f>+Casos_PN_CORR[[#This Row],[43942]]-Casos_PN_CORR[[#This Row],[43941]]</f>
        <v>0</v>
      </c>
      <c r="AW184">
        <f>+Casos_PN_CORR[[#This Row],[43943]]-Casos_PN_CORR[[#This Row],[43942]]</f>
        <v>0</v>
      </c>
      <c r="AX184">
        <f>+Casos_PN_CORR[[#This Row],[43944]]-Casos_PN_CORR[[#This Row],[43943]]</f>
        <v>0</v>
      </c>
      <c r="AY184">
        <f>+Casos_PN_CORR[[#This Row],[43945]]-Casos_PN_CORR[[#This Row],[43944]]</f>
        <v>0</v>
      </c>
      <c r="AZ184">
        <f>+Casos_PN_CORR[[#This Row],[43946]]-Casos_PN_CORR[[#This Row],[43945]]</f>
        <v>0</v>
      </c>
      <c r="BA184">
        <f>+Casos_PN_CORR[[#This Row],[43947]]-Casos_PN_CORR[[#This Row],[43946]]</f>
        <v>0</v>
      </c>
      <c r="BB184">
        <f>+Casos_PN_CORR[[#This Row],[43948]]-Casos_PN_CORR[[#This Row],[43947]]</f>
        <v>0</v>
      </c>
      <c r="BC184">
        <f>+Casos_PN_CORR[[#This Row],[43949]]-Casos_PN_CORR[[#This Row],[43948]]</f>
        <v>0</v>
      </c>
      <c r="BD184">
        <f>+Casos_PN_CORR[[#This Row],[43950]]-Casos_PN_CORR[[#This Row],[43949]]</f>
        <v>0</v>
      </c>
      <c r="BE184">
        <f>+Casos_PN_CORR[[#This Row],[43951]]-Casos_PN_CORR[[#This Row],[43950]]</f>
        <v>0</v>
      </c>
      <c r="BF184">
        <f>+Casos_PN_CORR[[#This Row],[43952]]-Casos_PN_CORR[[#This Row],[43951]]</f>
        <v>0</v>
      </c>
      <c r="BG184">
        <f>+Casos_PN_CORR[[#This Row],[43953]]-Casos_PN_CORR[[#This Row],[43952]]</f>
        <v>0</v>
      </c>
      <c r="BH184">
        <f>+Casos_PN_CORR[[#This Row],[43954]]-Casos_PN_CORR[[#This Row],[43953]]</f>
        <v>0</v>
      </c>
      <c r="BI184">
        <f>+Casos_PN_CORR[[#This Row],[43955]]-Casos_PN_CORR[[#This Row],[43954]]</f>
        <v>0</v>
      </c>
      <c r="BJ184">
        <f>+Casos_PN_CORR[[#This Row],[43956]]-Casos_PN_CORR[[#This Row],[43955]]</f>
        <v>0</v>
      </c>
      <c r="BK184">
        <f>+Casos_PN_CORR[[#This Row],[43957]]-Casos_PN_CORR[[#This Row],[43956]]</f>
        <v>0</v>
      </c>
      <c r="BL184">
        <f>+Casos_PN_CORR[[#This Row],[43958]]-Casos_PN_CORR[[#This Row],[43957]]</f>
        <v>0</v>
      </c>
      <c r="BM184">
        <f>+Casos_PN_CORR[[#This Row],[43959]]-Casos_PN_CORR[[#This Row],[43958]]</f>
        <v>0</v>
      </c>
      <c r="BN184">
        <f>+Casos_PN_CORR[[#This Row],[43960]]-Casos_PN_CORR[[#This Row],[43959]]</f>
        <v>0</v>
      </c>
      <c r="BO184">
        <f>+Casos_PN_CORR[[#This Row],[43961]]-Casos_PN_CORR[[#This Row],[43960]]</f>
        <v>0</v>
      </c>
      <c r="BP184">
        <f>+Casos_PN_CORR[[#This Row],[43962]]-Casos_PN_CORR[[#This Row],[43961]]</f>
        <v>0</v>
      </c>
      <c r="BQ184">
        <f>+Casos_PN_CORR[[#This Row],[43963]]-Casos_PN_CORR[[#This Row],[43962]]</f>
        <v>0</v>
      </c>
      <c r="BR184">
        <f>+Casos_PN_CORR[[#This Row],[43964]]-Casos_PN_CORR[[#This Row],[43963]]</f>
        <v>0</v>
      </c>
      <c r="BS184">
        <f>+Casos_PN_CORR[[#This Row],[43965]]-Casos_PN_CORR[[#This Row],[43964]]</f>
        <v>0</v>
      </c>
      <c r="BT184">
        <f>+Casos_PN_CORR[[#This Row],[43966]]-Casos_PN_CORR[[#This Row],[43965]]</f>
        <v>0</v>
      </c>
      <c r="BU184">
        <f>+Casos_PN_CORR[[#This Row],[43967]]-Casos_PN_CORR[[#This Row],[43966]]</f>
        <v>0</v>
      </c>
      <c r="BV184">
        <f>+Casos_PN_CORR[[#This Row],[43968]]-Casos_PN_CORR[[#This Row],[43967]]</f>
        <v>0</v>
      </c>
      <c r="BW184">
        <f>+Casos_PN_CORR[[#This Row],[43969]]-Casos_PN_CORR[[#This Row],[43968]]</f>
        <v>0</v>
      </c>
      <c r="BX184">
        <f>+Casos_PN_CORR[[#This Row],[43970]]-Casos_PN_CORR[[#This Row],[43969]]</f>
        <v>0</v>
      </c>
      <c r="BY184">
        <f>+Casos_PN_CORR[[#This Row],[43971]]-Casos_PN_CORR[[#This Row],[43970]]</f>
        <v>0</v>
      </c>
      <c r="BZ184">
        <f>+Casos_PN_CORR[[#This Row],[43972]]-Casos_PN_CORR[[#This Row],[43971]]</f>
        <v>0</v>
      </c>
      <c r="CA184">
        <f>+Casos_PN_CORR[[#This Row],[43973]]-Casos_PN_CORR[[#This Row],[43972]]</f>
        <v>0</v>
      </c>
      <c r="CB184">
        <f>+Casos_PN_CORR[[#This Row],[43974]]-Casos_PN_CORR[[#This Row],[43973]]</f>
        <v>0</v>
      </c>
      <c r="CC184">
        <f>+Casos_PN_CORR[[#This Row],[43975]]-Casos_PN_CORR[[#This Row],[43974]]</f>
        <v>0</v>
      </c>
      <c r="CD184">
        <f>+Casos_PN_CORR[[#This Row],[43976]]-Casos_PN_CORR[[#This Row],[43975]]</f>
        <v>0</v>
      </c>
      <c r="CE184">
        <f>+Casos_PN_CORR[[#This Row],[43977]]-Casos_PN_CORR[[#This Row],[43976]]</f>
        <v>0</v>
      </c>
      <c r="CF184">
        <f>+Casos_PN_CORR[[#This Row],[43978]]-Casos_PN_CORR[[#This Row],[43977]]</f>
        <v>0</v>
      </c>
      <c r="CG184">
        <f>+Casos_PN_CORR[[#This Row],[43979]]-Casos_PN_CORR[[#This Row],[43978]]</f>
        <v>0</v>
      </c>
      <c r="CH184">
        <f>+Casos_PN_CORR[[#This Row],[43980]]-Casos_PN_CORR[[#This Row],[43979]]</f>
        <v>0</v>
      </c>
      <c r="CI184">
        <f>+Casos_PN_CORR[[#This Row],[43981]]-Casos_PN_CORR[[#This Row],[43980]]</f>
        <v>0</v>
      </c>
      <c r="CJ184">
        <f>+Casos_PN_CORR[[#This Row],[43982]]-Casos_PN_CORR[[#This Row],[43981]]</f>
        <v>0</v>
      </c>
      <c r="CK184">
        <f>+Casos_PN_CORR[[#This Row],[43983]]-Casos_PN_CORR[[#This Row],[43982]]</f>
        <v>0</v>
      </c>
      <c r="CL184">
        <f>+Casos_PN_CORR[[#This Row],[43984]]-Casos_PN_CORR[[#This Row],[43983]]</f>
        <v>0</v>
      </c>
      <c r="CM184">
        <f>+Casos_PN_CORR[[#This Row],[43985]]-Casos_PN_CORR[[#This Row],[43984]]</f>
        <v>0</v>
      </c>
      <c r="CN184">
        <f>+Casos_PN_CORR[[#This Row],[43986]]-Casos_PN_CORR[[#This Row],[43985]]</f>
        <v>0</v>
      </c>
      <c r="CO184">
        <f>+Casos_PN_CORR[[#This Row],[43987]]-Casos_PN_CORR[[#This Row],[43986]]</f>
        <v>3</v>
      </c>
      <c r="CP184">
        <f>+Casos_PN_CORR[[#This Row],[43988]]-Casos_PN_CORR[[#This Row],[43987]]</f>
        <v>0</v>
      </c>
      <c r="CQ184">
        <f>+Casos_PN_CORR[[#This Row],[43989]]-Casos_PN_CORR[[#This Row],[43988]]</f>
        <v>0</v>
      </c>
      <c r="CR184">
        <f>+Casos_PN_CORR[[#This Row],[43990]]-Casos_PN_CORR[[#This Row],[43989]]</f>
        <v>0</v>
      </c>
      <c r="CS184">
        <f>+Casos_PN_CORR[[#This Row],[43991]]-Casos_PN_CORR[[#This Row],[43990]]</f>
        <v>0</v>
      </c>
      <c r="CT184">
        <f>+Casos_PN_CORR[[#This Row],[43992]]-Casos_PN_CORR[[#This Row],[43991]]</f>
        <v>0</v>
      </c>
      <c r="CU184">
        <f>+Casos_PN_CORR[[#This Row],[43993]]-Casos_PN_CORR[[#This Row],[43992]]</f>
        <v>0</v>
      </c>
    </row>
    <row r="185" spans="1:99" x14ac:dyDescent="0.3">
      <c r="A185">
        <v>70406</v>
      </c>
      <c r="B185" s="2" t="s">
        <v>268</v>
      </c>
      <c r="C185" s="2" t="s">
        <v>328</v>
      </c>
      <c r="D185" s="2" t="s">
        <v>534</v>
      </c>
      <c r="E185" s="4">
        <f t="shared" si="2"/>
        <v>3</v>
      </c>
      <c r="F185">
        <f>+Casos_PN_CORR[[#This Row],[43900]]</f>
        <v>0</v>
      </c>
      <c r="G185">
        <f>+Casos_PN_CORR[[#This Row],[43901]]-Casos_PN_CORR[[#This Row],[43900]]</f>
        <v>0</v>
      </c>
      <c r="H185">
        <f>+Casos_PN_CORR[[#This Row],[43902]]-Casos_PN_CORR[[#This Row],[43901]]</f>
        <v>0</v>
      </c>
      <c r="I185">
        <f>+Casos_PN_CORR[[#This Row],[43903]]-Casos_PN_CORR[[#This Row],[43902]]</f>
        <v>0</v>
      </c>
      <c r="J185">
        <f>+Casos_PN_CORR[[#This Row],[43904]]-Casos_PN_CORR[[#This Row],[43903]]</f>
        <v>0</v>
      </c>
      <c r="K185">
        <f>+Casos_PN_CORR[[#This Row],[43905]]-Casos_PN_CORR[[#This Row],[43904]]</f>
        <v>0</v>
      </c>
      <c r="L185">
        <f>+Casos_PN_CORR[[#This Row],[43906]]-Casos_PN_CORR[[#This Row],[43905]]</f>
        <v>0</v>
      </c>
      <c r="M185">
        <f>+Casos_PN_CORR[[#This Row],[43907]]-Casos_PN_CORR[[#This Row],[43906]]</f>
        <v>0</v>
      </c>
      <c r="N185">
        <f>+Casos_PN_CORR[[#This Row],[43908]]-Casos_PN_CORR[[#This Row],[43907]]</f>
        <v>0</v>
      </c>
      <c r="O185">
        <f>+Casos_PN_CORR[[#This Row],[43909]]-Casos_PN_CORR[[#This Row],[43908]]</f>
        <v>0</v>
      </c>
      <c r="P185">
        <f>+Casos_PN_CORR[[#This Row],[43910]]-Casos_PN_CORR[[#This Row],[43909]]</f>
        <v>0</v>
      </c>
      <c r="Q185">
        <f>+Casos_PN_CORR[[#This Row],[43911]]-Casos_PN_CORR[[#This Row],[43910]]</f>
        <v>0</v>
      </c>
      <c r="R185">
        <f>+Casos_PN_CORR[[#This Row],[43912]]-Casos_PN_CORR[[#This Row],[43911]]</f>
        <v>0</v>
      </c>
      <c r="S185">
        <f>+Casos_PN_CORR[[#This Row],[43913]]-Casos_PN_CORR[[#This Row],[43912]]</f>
        <v>0</v>
      </c>
      <c r="T185">
        <f>+Casos_PN_CORR[[#This Row],[43914]]-Casos_PN_CORR[[#This Row],[43913]]</f>
        <v>0</v>
      </c>
      <c r="U185">
        <f>+Casos_PN_CORR[[#This Row],[43915]]-Casos_PN_CORR[[#This Row],[43914]]</f>
        <v>0</v>
      </c>
      <c r="V185">
        <f>+Casos_PN_CORR[[#This Row],[43916]]-Casos_PN_CORR[[#This Row],[43915]]</f>
        <v>0</v>
      </c>
      <c r="W185">
        <f>+Casos_PN_CORR[[#This Row],[43917]]-Casos_PN_CORR[[#This Row],[43916]]</f>
        <v>0</v>
      </c>
      <c r="X185">
        <f>+Casos_PN_CORR[[#This Row],[43918]]-Casos_PN_CORR[[#This Row],[43917]]</f>
        <v>0</v>
      </c>
      <c r="Y185">
        <f>+Casos_PN_CORR[[#This Row],[43919]]-Casos_PN_CORR[[#This Row],[43918]]</f>
        <v>0</v>
      </c>
      <c r="Z185">
        <f>+Casos_PN_CORR[[#This Row],[43920]]-Casos_PN_CORR[[#This Row],[43919]]</f>
        <v>0</v>
      </c>
      <c r="AA185">
        <f>+Casos_PN_CORR[[#This Row],[43921]]-Casos_PN_CORR[[#This Row],[43920]]</f>
        <v>0</v>
      </c>
      <c r="AB185">
        <f>+Casos_PN_CORR[[#This Row],[43922]]-Casos_PN_CORR[[#This Row],[43921]]</f>
        <v>0</v>
      </c>
      <c r="AC185">
        <f>+Casos_PN_CORR[[#This Row],[43923]]-Casos_PN_CORR[[#This Row],[43922]]</f>
        <v>0</v>
      </c>
      <c r="AD185">
        <f>+Casos_PN_CORR[[#This Row],[43924]]-Casos_PN_CORR[[#This Row],[43923]]</f>
        <v>0</v>
      </c>
      <c r="AE185">
        <f>+Casos_PN_CORR[[#This Row],[43925]]-Casos_PN_CORR[[#This Row],[43924]]</f>
        <v>0</v>
      </c>
      <c r="AF185">
        <f>+Casos_PN_CORR[[#This Row],[43926]]-Casos_PN_CORR[[#This Row],[43925]]</f>
        <v>0</v>
      </c>
      <c r="AG185">
        <f>+Casos_PN_CORR[[#This Row],[43927]]-Casos_PN_CORR[[#This Row],[43926]]</f>
        <v>0</v>
      </c>
      <c r="AH185">
        <f>+Casos_PN_CORR[[#This Row],[43928]]-Casos_PN_CORR[[#This Row],[43927]]</f>
        <v>0</v>
      </c>
      <c r="AI185">
        <f>+Casos_PN_CORR[[#This Row],[43929]]-Casos_PN_CORR[[#This Row],[43928]]</f>
        <v>0</v>
      </c>
      <c r="AJ185">
        <f>+Casos_PN_CORR[[#This Row],[43930]]-Casos_PN_CORR[[#This Row],[43929]]</f>
        <v>0</v>
      </c>
      <c r="AK185">
        <f>+Casos_PN_CORR[[#This Row],[43931]]-Casos_PN_CORR[[#This Row],[43930]]</f>
        <v>0</v>
      </c>
      <c r="AL185">
        <f>+Casos_PN_CORR[[#This Row],[43932]]-Casos_PN_CORR[[#This Row],[43931]]</f>
        <v>0</v>
      </c>
      <c r="AM185">
        <f>+Casos_PN_CORR[[#This Row],[43933]]-Casos_PN_CORR[[#This Row],[43932]]</f>
        <v>0</v>
      </c>
      <c r="AN185">
        <f>+Casos_PN_CORR[[#This Row],[43934]]-Casos_PN_CORR[[#This Row],[43933]]</f>
        <v>0</v>
      </c>
      <c r="AO185">
        <f>+Casos_PN_CORR[[#This Row],[43935]]-Casos_PN_CORR[[#This Row],[43934]]</f>
        <v>0</v>
      </c>
      <c r="AP185">
        <f>+Casos_PN_CORR[[#This Row],[43936]]-Casos_PN_CORR[[#This Row],[43935]]</f>
        <v>0</v>
      </c>
      <c r="AQ185">
        <f>+Casos_PN_CORR[[#This Row],[43937]]-Casos_PN_CORR[[#This Row],[43936]]</f>
        <v>0</v>
      </c>
      <c r="AR185">
        <f>+Casos_PN_CORR[[#This Row],[43938]]-Casos_PN_CORR[[#This Row],[43937]]</f>
        <v>0</v>
      </c>
      <c r="AS185">
        <f>+Casos_PN_CORR[[#This Row],[43939]]-Casos_PN_CORR[[#This Row],[43938]]</f>
        <v>0</v>
      </c>
      <c r="AT185">
        <f>+Casos_PN_CORR[[#This Row],[43940]]-Casos_PN_CORR[[#This Row],[43939]]</f>
        <v>0</v>
      </c>
      <c r="AU185">
        <f>+Casos_PN_CORR[[#This Row],[43941]]-Casos_PN_CORR[[#This Row],[43940]]</f>
        <v>0</v>
      </c>
      <c r="AV185">
        <f>+Casos_PN_CORR[[#This Row],[43942]]-Casos_PN_CORR[[#This Row],[43941]]</f>
        <v>0</v>
      </c>
      <c r="AW185">
        <f>+Casos_PN_CORR[[#This Row],[43943]]-Casos_PN_CORR[[#This Row],[43942]]</f>
        <v>0</v>
      </c>
      <c r="AX185">
        <f>+Casos_PN_CORR[[#This Row],[43944]]-Casos_PN_CORR[[#This Row],[43943]]</f>
        <v>0</v>
      </c>
      <c r="AY185">
        <f>+Casos_PN_CORR[[#This Row],[43945]]-Casos_PN_CORR[[#This Row],[43944]]</f>
        <v>0</v>
      </c>
      <c r="AZ185">
        <f>+Casos_PN_CORR[[#This Row],[43946]]-Casos_PN_CORR[[#This Row],[43945]]</f>
        <v>0</v>
      </c>
      <c r="BA185">
        <f>+Casos_PN_CORR[[#This Row],[43947]]-Casos_PN_CORR[[#This Row],[43946]]</f>
        <v>0</v>
      </c>
      <c r="BB185">
        <f>+Casos_PN_CORR[[#This Row],[43948]]-Casos_PN_CORR[[#This Row],[43947]]</f>
        <v>0</v>
      </c>
      <c r="BC185">
        <f>+Casos_PN_CORR[[#This Row],[43949]]-Casos_PN_CORR[[#This Row],[43948]]</f>
        <v>0</v>
      </c>
      <c r="BD185">
        <f>+Casos_PN_CORR[[#This Row],[43950]]-Casos_PN_CORR[[#This Row],[43949]]</f>
        <v>0</v>
      </c>
      <c r="BE185">
        <f>+Casos_PN_CORR[[#This Row],[43951]]-Casos_PN_CORR[[#This Row],[43950]]</f>
        <v>0</v>
      </c>
      <c r="BF185">
        <f>+Casos_PN_CORR[[#This Row],[43952]]-Casos_PN_CORR[[#This Row],[43951]]</f>
        <v>0</v>
      </c>
      <c r="BG185">
        <f>+Casos_PN_CORR[[#This Row],[43953]]-Casos_PN_CORR[[#This Row],[43952]]</f>
        <v>0</v>
      </c>
      <c r="BH185">
        <f>+Casos_PN_CORR[[#This Row],[43954]]-Casos_PN_CORR[[#This Row],[43953]]</f>
        <v>0</v>
      </c>
      <c r="BI185">
        <f>+Casos_PN_CORR[[#This Row],[43955]]-Casos_PN_CORR[[#This Row],[43954]]</f>
        <v>0</v>
      </c>
      <c r="BJ185">
        <f>+Casos_PN_CORR[[#This Row],[43956]]-Casos_PN_CORR[[#This Row],[43955]]</f>
        <v>0</v>
      </c>
      <c r="BK185">
        <f>+Casos_PN_CORR[[#This Row],[43957]]-Casos_PN_CORR[[#This Row],[43956]]</f>
        <v>0</v>
      </c>
      <c r="BL185">
        <f>+Casos_PN_CORR[[#This Row],[43958]]-Casos_PN_CORR[[#This Row],[43957]]</f>
        <v>0</v>
      </c>
      <c r="BM185">
        <f>+Casos_PN_CORR[[#This Row],[43959]]-Casos_PN_CORR[[#This Row],[43958]]</f>
        <v>0</v>
      </c>
      <c r="BN185">
        <f>+Casos_PN_CORR[[#This Row],[43960]]-Casos_PN_CORR[[#This Row],[43959]]</f>
        <v>0</v>
      </c>
      <c r="BO185">
        <f>+Casos_PN_CORR[[#This Row],[43961]]-Casos_PN_CORR[[#This Row],[43960]]</f>
        <v>0</v>
      </c>
      <c r="BP185">
        <f>+Casos_PN_CORR[[#This Row],[43962]]-Casos_PN_CORR[[#This Row],[43961]]</f>
        <v>0</v>
      </c>
      <c r="BQ185">
        <f>+Casos_PN_CORR[[#This Row],[43963]]-Casos_PN_CORR[[#This Row],[43962]]</f>
        <v>0</v>
      </c>
      <c r="BR185">
        <f>+Casos_PN_CORR[[#This Row],[43964]]-Casos_PN_CORR[[#This Row],[43963]]</f>
        <v>0</v>
      </c>
      <c r="BS185">
        <f>+Casos_PN_CORR[[#This Row],[43965]]-Casos_PN_CORR[[#This Row],[43964]]</f>
        <v>0</v>
      </c>
      <c r="BT185">
        <f>+Casos_PN_CORR[[#This Row],[43966]]-Casos_PN_CORR[[#This Row],[43965]]</f>
        <v>0</v>
      </c>
      <c r="BU185">
        <f>+Casos_PN_CORR[[#This Row],[43967]]-Casos_PN_CORR[[#This Row],[43966]]</f>
        <v>0</v>
      </c>
      <c r="BV185">
        <f>+Casos_PN_CORR[[#This Row],[43968]]-Casos_PN_CORR[[#This Row],[43967]]</f>
        <v>0</v>
      </c>
      <c r="BW185">
        <f>+Casos_PN_CORR[[#This Row],[43969]]-Casos_PN_CORR[[#This Row],[43968]]</f>
        <v>0</v>
      </c>
      <c r="BX185">
        <f>+Casos_PN_CORR[[#This Row],[43970]]-Casos_PN_CORR[[#This Row],[43969]]</f>
        <v>0</v>
      </c>
      <c r="BY185">
        <f>+Casos_PN_CORR[[#This Row],[43971]]-Casos_PN_CORR[[#This Row],[43970]]</f>
        <v>0</v>
      </c>
      <c r="BZ185">
        <f>+Casos_PN_CORR[[#This Row],[43972]]-Casos_PN_CORR[[#This Row],[43971]]</f>
        <v>0</v>
      </c>
      <c r="CA185">
        <f>+Casos_PN_CORR[[#This Row],[43973]]-Casos_PN_CORR[[#This Row],[43972]]</f>
        <v>0</v>
      </c>
      <c r="CB185">
        <f>+Casos_PN_CORR[[#This Row],[43974]]-Casos_PN_CORR[[#This Row],[43973]]</f>
        <v>0</v>
      </c>
      <c r="CC185">
        <f>+Casos_PN_CORR[[#This Row],[43975]]-Casos_PN_CORR[[#This Row],[43974]]</f>
        <v>0</v>
      </c>
      <c r="CD185">
        <f>+Casos_PN_CORR[[#This Row],[43976]]-Casos_PN_CORR[[#This Row],[43975]]</f>
        <v>0</v>
      </c>
      <c r="CE185">
        <f>+Casos_PN_CORR[[#This Row],[43977]]-Casos_PN_CORR[[#This Row],[43976]]</f>
        <v>0</v>
      </c>
      <c r="CF185">
        <f>+Casos_PN_CORR[[#This Row],[43978]]-Casos_PN_CORR[[#This Row],[43977]]</f>
        <v>0</v>
      </c>
      <c r="CG185">
        <f>+Casos_PN_CORR[[#This Row],[43979]]-Casos_PN_CORR[[#This Row],[43978]]</f>
        <v>0</v>
      </c>
      <c r="CH185">
        <f>+Casos_PN_CORR[[#This Row],[43980]]-Casos_PN_CORR[[#This Row],[43979]]</f>
        <v>0</v>
      </c>
      <c r="CI185">
        <f>+Casos_PN_CORR[[#This Row],[43981]]-Casos_PN_CORR[[#This Row],[43980]]</f>
        <v>0</v>
      </c>
      <c r="CJ185">
        <f>+Casos_PN_CORR[[#This Row],[43982]]-Casos_PN_CORR[[#This Row],[43981]]</f>
        <v>0</v>
      </c>
      <c r="CK185">
        <f>+Casos_PN_CORR[[#This Row],[43983]]-Casos_PN_CORR[[#This Row],[43982]]</f>
        <v>0</v>
      </c>
      <c r="CL185">
        <f>+Casos_PN_CORR[[#This Row],[43984]]-Casos_PN_CORR[[#This Row],[43983]]</f>
        <v>0</v>
      </c>
      <c r="CM185">
        <f>+Casos_PN_CORR[[#This Row],[43985]]-Casos_PN_CORR[[#This Row],[43984]]</f>
        <v>0</v>
      </c>
      <c r="CN185">
        <f>+Casos_PN_CORR[[#This Row],[43986]]-Casos_PN_CORR[[#This Row],[43985]]</f>
        <v>0</v>
      </c>
      <c r="CO185">
        <f>+Casos_PN_CORR[[#This Row],[43987]]-Casos_PN_CORR[[#This Row],[43986]]</f>
        <v>3</v>
      </c>
      <c r="CP185">
        <f>+Casos_PN_CORR[[#This Row],[43988]]-Casos_PN_CORR[[#This Row],[43987]]</f>
        <v>0</v>
      </c>
      <c r="CQ185">
        <f>+Casos_PN_CORR[[#This Row],[43989]]-Casos_PN_CORR[[#This Row],[43988]]</f>
        <v>0</v>
      </c>
      <c r="CR185">
        <f>+Casos_PN_CORR[[#This Row],[43990]]-Casos_PN_CORR[[#This Row],[43989]]</f>
        <v>0</v>
      </c>
      <c r="CS185">
        <f>+Casos_PN_CORR[[#This Row],[43991]]-Casos_PN_CORR[[#This Row],[43990]]</f>
        <v>0</v>
      </c>
      <c r="CT185">
        <f>+Casos_PN_CORR[[#This Row],[43992]]-Casos_PN_CORR[[#This Row],[43991]]</f>
        <v>0</v>
      </c>
      <c r="CU185">
        <f>+Casos_PN_CORR[[#This Row],[43993]]-Casos_PN_CORR[[#This Row],[43992]]</f>
        <v>0</v>
      </c>
    </row>
    <row r="186" spans="1:99" x14ac:dyDescent="0.3">
      <c r="A186">
        <v>20203</v>
      </c>
      <c r="B186" s="2" t="s">
        <v>212</v>
      </c>
      <c r="C186" s="2" t="s">
        <v>217</v>
      </c>
      <c r="D186" s="2" t="s">
        <v>391</v>
      </c>
      <c r="E186" s="4">
        <f t="shared" si="2"/>
        <v>3</v>
      </c>
      <c r="F186">
        <f>+Casos_PN_CORR[[#This Row],[43900]]</f>
        <v>0</v>
      </c>
      <c r="G186">
        <f>+Casos_PN_CORR[[#This Row],[43901]]-Casos_PN_CORR[[#This Row],[43900]]</f>
        <v>0</v>
      </c>
      <c r="H186">
        <f>+Casos_PN_CORR[[#This Row],[43902]]-Casos_PN_CORR[[#This Row],[43901]]</f>
        <v>0</v>
      </c>
      <c r="I186">
        <f>+Casos_PN_CORR[[#This Row],[43903]]-Casos_PN_CORR[[#This Row],[43902]]</f>
        <v>0</v>
      </c>
      <c r="J186">
        <f>+Casos_PN_CORR[[#This Row],[43904]]-Casos_PN_CORR[[#This Row],[43903]]</f>
        <v>0</v>
      </c>
      <c r="K186">
        <f>+Casos_PN_CORR[[#This Row],[43905]]-Casos_PN_CORR[[#This Row],[43904]]</f>
        <v>0</v>
      </c>
      <c r="L186">
        <f>+Casos_PN_CORR[[#This Row],[43906]]-Casos_PN_CORR[[#This Row],[43905]]</f>
        <v>0</v>
      </c>
      <c r="M186">
        <f>+Casos_PN_CORR[[#This Row],[43907]]-Casos_PN_CORR[[#This Row],[43906]]</f>
        <v>0</v>
      </c>
      <c r="N186">
        <f>+Casos_PN_CORR[[#This Row],[43908]]-Casos_PN_CORR[[#This Row],[43907]]</f>
        <v>0</v>
      </c>
      <c r="O186">
        <f>+Casos_PN_CORR[[#This Row],[43909]]-Casos_PN_CORR[[#This Row],[43908]]</f>
        <v>0</v>
      </c>
      <c r="P186">
        <f>+Casos_PN_CORR[[#This Row],[43910]]-Casos_PN_CORR[[#This Row],[43909]]</f>
        <v>0</v>
      </c>
      <c r="Q186">
        <f>+Casos_PN_CORR[[#This Row],[43911]]-Casos_PN_CORR[[#This Row],[43910]]</f>
        <v>0</v>
      </c>
      <c r="R186">
        <f>+Casos_PN_CORR[[#This Row],[43912]]-Casos_PN_CORR[[#This Row],[43911]]</f>
        <v>0</v>
      </c>
      <c r="S186">
        <f>+Casos_PN_CORR[[#This Row],[43913]]-Casos_PN_CORR[[#This Row],[43912]]</f>
        <v>0</v>
      </c>
      <c r="T186">
        <f>+Casos_PN_CORR[[#This Row],[43914]]-Casos_PN_CORR[[#This Row],[43913]]</f>
        <v>0</v>
      </c>
      <c r="U186">
        <f>+Casos_PN_CORR[[#This Row],[43915]]-Casos_PN_CORR[[#This Row],[43914]]</f>
        <v>0</v>
      </c>
      <c r="V186">
        <f>+Casos_PN_CORR[[#This Row],[43916]]-Casos_PN_CORR[[#This Row],[43915]]</f>
        <v>0</v>
      </c>
      <c r="W186">
        <f>+Casos_PN_CORR[[#This Row],[43917]]-Casos_PN_CORR[[#This Row],[43916]]</f>
        <v>0</v>
      </c>
      <c r="X186">
        <f>+Casos_PN_CORR[[#This Row],[43918]]-Casos_PN_CORR[[#This Row],[43917]]</f>
        <v>0</v>
      </c>
      <c r="Y186">
        <f>+Casos_PN_CORR[[#This Row],[43919]]-Casos_PN_CORR[[#This Row],[43918]]</f>
        <v>0</v>
      </c>
      <c r="Z186">
        <f>+Casos_PN_CORR[[#This Row],[43920]]-Casos_PN_CORR[[#This Row],[43919]]</f>
        <v>0</v>
      </c>
      <c r="AA186">
        <f>+Casos_PN_CORR[[#This Row],[43921]]-Casos_PN_CORR[[#This Row],[43920]]</f>
        <v>0</v>
      </c>
      <c r="AB186">
        <f>+Casos_PN_CORR[[#This Row],[43922]]-Casos_PN_CORR[[#This Row],[43921]]</f>
        <v>0</v>
      </c>
      <c r="AC186">
        <f>+Casos_PN_CORR[[#This Row],[43923]]-Casos_PN_CORR[[#This Row],[43922]]</f>
        <v>0</v>
      </c>
      <c r="AD186">
        <f>+Casos_PN_CORR[[#This Row],[43924]]-Casos_PN_CORR[[#This Row],[43923]]</f>
        <v>0</v>
      </c>
      <c r="AE186">
        <f>+Casos_PN_CORR[[#This Row],[43925]]-Casos_PN_CORR[[#This Row],[43924]]</f>
        <v>0</v>
      </c>
      <c r="AF186">
        <f>+Casos_PN_CORR[[#This Row],[43926]]-Casos_PN_CORR[[#This Row],[43925]]</f>
        <v>0</v>
      </c>
      <c r="AG186">
        <f>+Casos_PN_CORR[[#This Row],[43927]]-Casos_PN_CORR[[#This Row],[43926]]</f>
        <v>0</v>
      </c>
      <c r="AH186">
        <f>+Casos_PN_CORR[[#This Row],[43928]]-Casos_PN_CORR[[#This Row],[43927]]</f>
        <v>0</v>
      </c>
      <c r="AI186">
        <f>+Casos_PN_CORR[[#This Row],[43929]]-Casos_PN_CORR[[#This Row],[43928]]</f>
        <v>0</v>
      </c>
      <c r="AJ186">
        <f>+Casos_PN_CORR[[#This Row],[43930]]-Casos_PN_CORR[[#This Row],[43929]]</f>
        <v>0</v>
      </c>
      <c r="AK186">
        <f>+Casos_PN_CORR[[#This Row],[43931]]-Casos_PN_CORR[[#This Row],[43930]]</f>
        <v>0</v>
      </c>
      <c r="AL186">
        <f>+Casos_PN_CORR[[#This Row],[43932]]-Casos_PN_CORR[[#This Row],[43931]]</f>
        <v>0</v>
      </c>
      <c r="AM186">
        <f>+Casos_PN_CORR[[#This Row],[43933]]-Casos_PN_CORR[[#This Row],[43932]]</f>
        <v>0</v>
      </c>
      <c r="AN186">
        <f>+Casos_PN_CORR[[#This Row],[43934]]-Casos_PN_CORR[[#This Row],[43933]]</f>
        <v>0</v>
      </c>
      <c r="AO186">
        <f>+Casos_PN_CORR[[#This Row],[43935]]-Casos_PN_CORR[[#This Row],[43934]]</f>
        <v>0</v>
      </c>
      <c r="AP186">
        <f>+Casos_PN_CORR[[#This Row],[43936]]-Casos_PN_CORR[[#This Row],[43935]]</f>
        <v>0</v>
      </c>
      <c r="AQ186">
        <f>+Casos_PN_CORR[[#This Row],[43937]]-Casos_PN_CORR[[#This Row],[43936]]</f>
        <v>0</v>
      </c>
      <c r="AR186">
        <f>+Casos_PN_CORR[[#This Row],[43938]]-Casos_PN_CORR[[#This Row],[43937]]</f>
        <v>0</v>
      </c>
      <c r="AS186">
        <f>+Casos_PN_CORR[[#This Row],[43939]]-Casos_PN_CORR[[#This Row],[43938]]</f>
        <v>0</v>
      </c>
      <c r="AT186">
        <f>+Casos_PN_CORR[[#This Row],[43940]]-Casos_PN_CORR[[#This Row],[43939]]</f>
        <v>0</v>
      </c>
      <c r="AU186">
        <f>+Casos_PN_CORR[[#This Row],[43941]]-Casos_PN_CORR[[#This Row],[43940]]</f>
        <v>0</v>
      </c>
      <c r="AV186">
        <f>+Casos_PN_CORR[[#This Row],[43942]]-Casos_PN_CORR[[#This Row],[43941]]</f>
        <v>0</v>
      </c>
      <c r="AW186">
        <f>+Casos_PN_CORR[[#This Row],[43943]]-Casos_PN_CORR[[#This Row],[43942]]</f>
        <v>0</v>
      </c>
      <c r="AX186">
        <f>+Casos_PN_CORR[[#This Row],[43944]]-Casos_PN_CORR[[#This Row],[43943]]</f>
        <v>0</v>
      </c>
      <c r="AY186">
        <f>+Casos_PN_CORR[[#This Row],[43945]]-Casos_PN_CORR[[#This Row],[43944]]</f>
        <v>0</v>
      </c>
      <c r="AZ186">
        <f>+Casos_PN_CORR[[#This Row],[43946]]-Casos_PN_CORR[[#This Row],[43945]]</f>
        <v>0</v>
      </c>
      <c r="BA186">
        <f>+Casos_PN_CORR[[#This Row],[43947]]-Casos_PN_CORR[[#This Row],[43946]]</f>
        <v>0</v>
      </c>
      <c r="BB186">
        <f>+Casos_PN_CORR[[#This Row],[43948]]-Casos_PN_CORR[[#This Row],[43947]]</f>
        <v>0</v>
      </c>
      <c r="BC186">
        <f>+Casos_PN_CORR[[#This Row],[43949]]-Casos_PN_CORR[[#This Row],[43948]]</f>
        <v>0</v>
      </c>
      <c r="BD186">
        <f>+Casos_PN_CORR[[#This Row],[43950]]-Casos_PN_CORR[[#This Row],[43949]]</f>
        <v>0</v>
      </c>
      <c r="BE186">
        <f>+Casos_PN_CORR[[#This Row],[43951]]-Casos_PN_CORR[[#This Row],[43950]]</f>
        <v>0</v>
      </c>
      <c r="BF186">
        <f>+Casos_PN_CORR[[#This Row],[43952]]-Casos_PN_CORR[[#This Row],[43951]]</f>
        <v>0</v>
      </c>
      <c r="BG186">
        <f>+Casos_PN_CORR[[#This Row],[43953]]-Casos_PN_CORR[[#This Row],[43952]]</f>
        <v>0</v>
      </c>
      <c r="BH186">
        <f>+Casos_PN_CORR[[#This Row],[43954]]-Casos_PN_CORR[[#This Row],[43953]]</f>
        <v>0</v>
      </c>
      <c r="BI186">
        <f>+Casos_PN_CORR[[#This Row],[43955]]-Casos_PN_CORR[[#This Row],[43954]]</f>
        <v>0</v>
      </c>
      <c r="BJ186">
        <f>+Casos_PN_CORR[[#This Row],[43956]]-Casos_PN_CORR[[#This Row],[43955]]</f>
        <v>0</v>
      </c>
      <c r="BK186">
        <f>+Casos_PN_CORR[[#This Row],[43957]]-Casos_PN_CORR[[#This Row],[43956]]</f>
        <v>0</v>
      </c>
      <c r="BL186">
        <f>+Casos_PN_CORR[[#This Row],[43958]]-Casos_PN_CORR[[#This Row],[43957]]</f>
        <v>0</v>
      </c>
      <c r="BM186">
        <f>+Casos_PN_CORR[[#This Row],[43959]]-Casos_PN_CORR[[#This Row],[43958]]</f>
        <v>0</v>
      </c>
      <c r="BN186">
        <f>+Casos_PN_CORR[[#This Row],[43960]]-Casos_PN_CORR[[#This Row],[43959]]</f>
        <v>0</v>
      </c>
      <c r="BO186">
        <f>+Casos_PN_CORR[[#This Row],[43961]]-Casos_PN_CORR[[#This Row],[43960]]</f>
        <v>0</v>
      </c>
      <c r="BP186">
        <f>+Casos_PN_CORR[[#This Row],[43962]]-Casos_PN_CORR[[#This Row],[43961]]</f>
        <v>0</v>
      </c>
      <c r="BQ186">
        <f>+Casos_PN_CORR[[#This Row],[43963]]-Casos_PN_CORR[[#This Row],[43962]]</f>
        <v>0</v>
      </c>
      <c r="BR186">
        <f>+Casos_PN_CORR[[#This Row],[43964]]-Casos_PN_CORR[[#This Row],[43963]]</f>
        <v>0</v>
      </c>
      <c r="BS186">
        <f>+Casos_PN_CORR[[#This Row],[43965]]-Casos_PN_CORR[[#This Row],[43964]]</f>
        <v>0</v>
      </c>
      <c r="BT186">
        <f>+Casos_PN_CORR[[#This Row],[43966]]-Casos_PN_CORR[[#This Row],[43965]]</f>
        <v>0</v>
      </c>
      <c r="BU186">
        <f>+Casos_PN_CORR[[#This Row],[43967]]-Casos_PN_CORR[[#This Row],[43966]]</f>
        <v>0</v>
      </c>
      <c r="BV186">
        <f>+Casos_PN_CORR[[#This Row],[43968]]-Casos_PN_CORR[[#This Row],[43967]]</f>
        <v>0</v>
      </c>
      <c r="BW186">
        <f>+Casos_PN_CORR[[#This Row],[43969]]-Casos_PN_CORR[[#This Row],[43968]]</f>
        <v>0</v>
      </c>
      <c r="BX186">
        <f>+Casos_PN_CORR[[#This Row],[43970]]-Casos_PN_CORR[[#This Row],[43969]]</f>
        <v>0</v>
      </c>
      <c r="BY186">
        <f>+Casos_PN_CORR[[#This Row],[43971]]-Casos_PN_CORR[[#This Row],[43970]]</f>
        <v>0</v>
      </c>
      <c r="BZ186">
        <f>+Casos_PN_CORR[[#This Row],[43972]]-Casos_PN_CORR[[#This Row],[43971]]</f>
        <v>0</v>
      </c>
      <c r="CA186">
        <f>+Casos_PN_CORR[[#This Row],[43973]]-Casos_PN_CORR[[#This Row],[43972]]</f>
        <v>0</v>
      </c>
      <c r="CB186">
        <f>+Casos_PN_CORR[[#This Row],[43974]]-Casos_PN_CORR[[#This Row],[43973]]</f>
        <v>0</v>
      </c>
      <c r="CC186">
        <f>+Casos_PN_CORR[[#This Row],[43975]]-Casos_PN_CORR[[#This Row],[43974]]</f>
        <v>0</v>
      </c>
      <c r="CD186">
        <f>+Casos_PN_CORR[[#This Row],[43976]]-Casos_PN_CORR[[#This Row],[43975]]</f>
        <v>0</v>
      </c>
      <c r="CE186">
        <f>+Casos_PN_CORR[[#This Row],[43977]]-Casos_PN_CORR[[#This Row],[43976]]</f>
        <v>0</v>
      </c>
      <c r="CF186">
        <f>+Casos_PN_CORR[[#This Row],[43978]]-Casos_PN_CORR[[#This Row],[43977]]</f>
        <v>0</v>
      </c>
      <c r="CG186">
        <f>+Casos_PN_CORR[[#This Row],[43979]]-Casos_PN_CORR[[#This Row],[43978]]</f>
        <v>0</v>
      </c>
      <c r="CH186">
        <f>+Casos_PN_CORR[[#This Row],[43980]]-Casos_PN_CORR[[#This Row],[43979]]</f>
        <v>0</v>
      </c>
      <c r="CI186">
        <f>+Casos_PN_CORR[[#This Row],[43981]]-Casos_PN_CORR[[#This Row],[43980]]</f>
        <v>0</v>
      </c>
      <c r="CJ186">
        <f>+Casos_PN_CORR[[#This Row],[43982]]-Casos_PN_CORR[[#This Row],[43981]]</f>
        <v>0</v>
      </c>
      <c r="CK186">
        <f>+Casos_PN_CORR[[#This Row],[43983]]-Casos_PN_CORR[[#This Row],[43982]]</f>
        <v>0</v>
      </c>
      <c r="CL186">
        <f>+Casos_PN_CORR[[#This Row],[43984]]-Casos_PN_CORR[[#This Row],[43983]]</f>
        <v>0</v>
      </c>
      <c r="CM186">
        <f>+Casos_PN_CORR[[#This Row],[43985]]-Casos_PN_CORR[[#This Row],[43984]]</f>
        <v>0</v>
      </c>
      <c r="CN186">
        <f>+Casos_PN_CORR[[#This Row],[43986]]-Casos_PN_CORR[[#This Row],[43985]]</f>
        <v>0</v>
      </c>
      <c r="CO186">
        <f>+Casos_PN_CORR[[#This Row],[43987]]-Casos_PN_CORR[[#This Row],[43986]]</f>
        <v>3</v>
      </c>
      <c r="CP186">
        <f>+Casos_PN_CORR[[#This Row],[43988]]-Casos_PN_CORR[[#This Row],[43987]]</f>
        <v>0</v>
      </c>
      <c r="CQ186">
        <f>+Casos_PN_CORR[[#This Row],[43989]]-Casos_PN_CORR[[#This Row],[43988]]</f>
        <v>0</v>
      </c>
      <c r="CR186">
        <f>+Casos_PN_CORR[[#This Row],[43990]]-Casos_PN_CORR[[#This Row],[43989]]</f>
        <v>0</v>
      </c>
      <c r="CS186">
        <f>+Casos_PN_CORR[[#This Row],[43991]]-Casos_PN_CORR[[#This Row],[43990]]</f>
        <v>0</v>
      </c>
      <c r="CT186">
        <f>+Casos_PN_CORR[[#This Row],[43992]]-Casos_PN_CORR[[#This Row],[43991]]</f>
        <v>0</v>
      </c>
      <c r="CU186">
        <f>+Casos_PN_CORR[[#This Row],[43993]]-Casos_PN_CORR[[#This Row],[43992]]</f>
        <v>0</v>
      </c>
    </row>
    <row r="187" spans="1:99" x14ac:dyDescent="0.3">
      <c r="A187">
        <v>80802</v>
      </c>
      <c r="B187" s="2" t="s">
        <v>99</v>
      </c>
      <c r="C187" s="2" t="s">
        <v>99</v>
      </c>
      <c r="D187" s="2" t="s">
        <v>112</v>
      </c>
      <c r="E187" s="4">
        <f t="shared" si="2"/>
        <v>3</v>
      </c>
      <c r="F187">
        <f>+Casos_PN_CORR[[#This Row],[43900]]</f>
        <v>0</v>
      </c>
      <c r="G187">
        <f>+Casos_PN_CORR[[#This Row],[43901]]-Casos_PN_CORR[[#This Row],[43900]]</f>
        <v>0</v>
      </c>
      <c r="H187">
        <f>+Casos_PN_CORR[[#This Row],[43902]]-Casos_PN_CORR[[#This Row],[43901]]</f>
        <v>0</v>
      </c>
      <c r="I187">
        <f>+Casos_PN_CORR[[#This Row],[43903]]-Casos_PN_CORR[[#This Row],[43902]]</f>
        <v>0</v>
      </c>
      <c r="J187">
        <f>+Casos_PN_CORR[[#This Row],[43904]]-Casos_PN_CORR[[#This Row],[43903]]</f>
        <v>0</v>
      </c>
      <c r="K187">
        <f>+Casos_PN_CORR[[#This Row],[43905]]-Casos_PN_CORR[[#This Row],[43904]]</f>
        <v>0</v>
      </c>
      <c r="L187">
        <f>+Casos_PN_CORR[[#This Row],[43906]]-Casos_PN_CORR[[#This Row],[43905]]</f>
        <v>0</v>
      </c>
      <c r="M187">
        <f>+Casos_PN_CORR[[#This Row],[43907]]-Casos_PN_CORR[[#This Row],[43906]]</f>
        <v>0</v>
      </c>
      <c r="N187">
        <f>+Casos_PN_CORR[[#This Row],[43908]]-Casos_PN_CORR[[#This Row],[43907]]</f>
        <v>0</v>
      </c>
      <c r="O187">
        <f>+Casos_PN_CORR[[#This Row],[43909]]-Casos_PN_CORR[[#This Row],[43908]]</f>
        <v>0</v>
      </c>
      <c r="P187">
        <f>+Casos_PN_CORR[[#This Row],[43910]]-Casos_PN_CORR[[#This Row],[43909]]</f>
        <v>0</v>
      </c>
      <c r="Q187">
        <f>+Casos_PN_CORR[[#This Row],[43911]]-Casos_PN_CORR[[#This Row],[43910]]</f>
        <v>0</v>
      </c>
      <c r="R187">
        <f>+Casos_PN_CORR[[#This Row],[43912]]-Casos_PN_CORR[[#This Row],[43911]]</f>
        <v>0</v>
      </c>
      <c r="S187">
        <f>+Casos_PN_CORR[[#This Row],[43913]]-Casos_PN_CORR[[#This Row],[43912]]</f>
        <v>0</v>
      </c>
      <c r="T187">
        <f>+Casos_PN_CORR[[#This Row],[43914]]-Casos_PN_CORR[[#This Row],[43913]]</f>
        <v>0</v>
      </c>
      <c r="U187">
        <f>+Casos_PN_CORR[[#This Row],[43915]]-Casos_PN_CORR[[#This Row],[43914]]</f>
        <v>0</v>
      </c>
      <c r="V187">
        <f>+Casos_PN_CORR[[#This Row],[43916]]-Casos_PN_CORR[[#This Row],[43915]]</f>
        <v>0</v>
      </c>
      <c r="W187">
        <f>+Casos_PN_CORR[[#This Row],[43917]]-Casos_PN_CORR[[#This Row],[43916]]</f>
        <v>0</v>
      </c>
      <c r="X187">
        <f>+Casos_PN_CORR[[#This Row],[43918]]-Casos_PN_CORR[[#This Row],[43917]]</f>
        <v>0</v>
      </c>
      <c r="Y187">
        <f>+Casos_PN_CORR[[#This Row],[43919]]-Casos_PN_CORR[[#This Row],[43918]]</f>
        <v>0</v>
      </c>
      <c r="Z187">
        <f>+Casos_PN_CORR[[#This Row],[43920]]-Casos_PN_CORR[[#This Row],[43919]]</f>
        <v>0</v>
      </c>
      <c r="AA187">
        <f>+Casos_PN_CORR[[#This Row],[43921]]-Casos_PN_CORR[[#This Row],[43920]]</f>
        <v>0</v>
      </c>
      <c r="AB187">
        <f>+Casos_PN_CORR[[#This Row],[43922]]-Casos_PN_CORR[[#This Row],[43921]]</f>
        <v>0</v>
      </c>
      <c r="AC187">
        <f>+Casos_PN_CORR[[#This Row],[43923]]-Casos_PN_CORR[[#This Row],[43922]]</f>
        <v>0</v>
      </c>
      <c r="AD187">
        <f>+Casos_PN_CORR[[#This Row],[43924]]-Casos_PN_CORR[[#This Row],[43923]]</f>
        <v>0</v>
      </c>
      <c r="AE187">
        <f>+Casos_PN_CORR[[#This Row],[43925]]-Casos_PN_CORR[[#This Row],[43924]]</f>
        <v>0</v>
      </c>
      <c r="AF187">
        <f>+Casos_PN_CORR[[#This Row],[43926]]-Casos_PN_CORR[[#This Row],[43925]]</f>
        <v>0</v>
      </c>
      <c r="AG187">
        <f>+Casos_PN_CORR[[#This Row],[43927]]-Casos_PN_CORR[[#This Row],[43926]]</f>
        <v>0</v>
      </c>
      <c r="AH187">
        <f>+Casos_PN_CORR[[#This Row],[43928]]-Casos_PN_CORR[[#This Row],[43927]]</f>
        <v>0</v>
      </c>
      <c r="AI187">
        <f>+Casos_PN_CORR[[#This Row],[43929]]-Casos_PN_CORR[[#This Row],[43928]]</f>
        <v>0</v>
      </c>
      <c r="AJ187">
        <f>+Casos_PN_CORR[[#This Row],[43930]]-Casos_PN_CORR[[#This Row],[43929]]</f>
        <v>0</v>
      </c>
      <c r="AK187">
        <f>+Casos_PN_CORR[[#This Row],[43931]]-Casos_PN_CORR[[#This Row],[43930]]</f>
        <v>0</v>
      </c>
      <c r="AL187">
        <f>+Casos_PN_CORR[[#This Row],[43932]]-Casos_PN_CORR[[#This Row],[43931]]</f>
        <v>0</v>
      </c>
      <c r="AM187">
        <f>+Casos_PN_CORR[[#This Row],[43933]]-Casos_PN_CORR[[#This Row],[43932]]</f>
        <v>0</v>
      </c>
      <c r="AN187">
        <f>+Casos_PN_CORR[[#This Row],[43934]]-Casos_PN_CORR[[#This Row],[43933]]</f>
        <v>0</v>
      </c>
      <c r="AO187">
        <f>+Casos_PN_CORR[[#This Row],[43935]]-Casos_PN_CORR[[#This Row],[43934]]</f>
        <v>0</v>
      </c>
      <c r="AP187">
        <f>+Casos_PN_CORR[[#This Row],[43936]]-Casos_PN_CORR[[#This Row],[43935]]</f>
        <v>0</v>
      </c>
      <c r="AQ187">
        <f>+Casos_PN_CORR[[#This Row],[43937]]-Casos_PN_CORR[[#This Row],[43936]]</f>
        <v>0</v>
      </c>
      <c r="AR187">
        <f>+Casos_PN_CORR[[#This Row],[43938]]-Casos_PN_CORR[[#This Row],[43937]]</f>
        <v>0</v>
      </c>
      <c r="AS187">
        <f>+Casos_PN_CORR[[#This Row],[43939]]-Casos_PN_CORR[[#This Row],[43938]]</f>
        <v>0</v>
      </c>
      <c r="AT187">
        <f>+Casos_PN_CORR[[#This Row],[43940]]-Casos_PN_CORR[[#This Row],[43939]]</f>
        <v>0</v>
      </c>
      <c r="AU187">
        <f>+Casos_PN_CORR[[#This Row],[43941]]-Casos_PN_CORR[[#This Row],[43940]]</f>
        <v>0</v>
      </c>
      <c r="AV187">
        <f>+Casos_PN_CORR[[#This Row],[43942]]-Casos_PN_CORR[[#This Row],[43941]]</f>
        <v>0</v>
      </c>
      <c r="AW187">
        <f>+Casos_PN_CORR[[#This Row],[43943]]-Casos_PN_CORR[[#This Row],[43942]]</f>
        <v>0</v>
      </c>
      <c r="AX187">
        <f>+Casos_PN_CORR[[#This Row],[43944]]-Casos_PN_CORR[[#This Row],[43943]]</f>
        <v>0</v>
      </c>
      <c r="AY187">
        <f>+Casos_PN_CORR[[#This Row],[43945]]-Casos_PN_CORR[[#This Row],[43944]]</f>
        <v>0</v>
      </c>
      <c r="AZ187">
        <f>+Casos_PN_CORR[[#This Row],[43946]]-Casos_PN_CORR[[#This Row],[43945]]</f>
        <v>0</v>
      </c>
      <c r="BA187">
        <f>+Casos_PN_CORR[[#This Row],[43947]]-Casos_PN_CORR[[#This Row],[43946]]</f>
        <v>0</v>
      </c>
      <c r="BB187">
        <f>+Casos_PN_CORR[[#This Row],[43948]]-Casos_PN_CORR[[#This Row],[43947]]</f>
        <v>0</v>
      </c>
      <c r="BC187">
        <f>+Casos_PN_CORR[[#This Row],[43949]]-Casos_PN_CORR[[#This Row],[43948]]</f>
        <v>0</v>
      </c>
      <c r="BD187">
        <f>+Casos_PN_CORR[[#This Row],[43950]]-Casos_PN_CORR[[#This Row],[43949]]</f>
        <v>0</v>
      </c>
      <c r="BE187">
        <f>+Casos_PN_CORR[[#This Row],[43951]]-Casos_PN_CORR[[#This Row],[43950]]</f>
        <v>0</v>
      </c>
      <c r="BF187">
        <f>+Casos_PN_CORR[[#This Row],[43952]]-Casos_PN_CORR[[#This Row],[43951]]</f>
        <v>0</v>
      </c>
      <c r="BG187">
        <f>+Casos_PN_CORR[[#This Row],[43953]]-Casos_PN_CORR[[#This Row],[43952]]</f>
        <v>0</v>
      </c>
      <c r="BH187">
        <f>+Casos_PN_CORR[[#This Row],[43954]]-Casos_PN_CORR[[#This Row],[43953]]</f>
        <v>0</v>
      </c>
      <c r="BI187">
        <f>+Casos_PN_CORR[[#This Row],[43955]]-Casos_PN_CORR[[#This Row],[43954]]</f>
        <v>0</v>
      </c>
      <c r="BJ187">
        <f>+Casos_PN_CORR[[#This Row],[43956]]-Casos_PN_CORR[[#This Row],[43955]]</f>
        <v>0</v>
      </c>
      <c r="BK187">
        <f>+Casos_PN_CORR[[#This Row],[43957]]-Casos_PN_CORR[[#This Row],[43956]]</f>
        <v>0</v>
      </c>
      <c r="BL187">
        <f>+Casos_PN_CORR[[#This Row],[43958]]-Casos_PN_CORR[[#This Row],[43957]]</f>
        <v>0</v>
      </c>
      <c r="BM187">
        <f>+Casos_PN_CORR[[#This Row],[43959]]-Casos_PN_CORR[[#This Row],[43958]]</f>
        <v>0</v>
      </c>
      <c r="BN187">
        <f>+Casos_PN_CORR[[#This Row],[43960]]-Casos_PN_CORR[[#This Row],[43959]]</f>
        <v>0</v>
      </c>
      <c r="BO187">
        <f>+Casos_PN_CORR[[#This Row],[43961]]-Casos_PN_CORR[[#This Row],[43960]]</f>
        <v>0</v>
      </c>
      <c r="BP187">
        <f>+Casos_PN_CORR[[#This Row],[43962]]-Casos_PN_CORR[[#This Row],[43961]]</f>
        <v>0</v>
      </c>
      <c r="BQ187">
        <f>+Casos_PN_CORR[[#This Row],[43963]]-Casos_PN_CORR[[#This Row],[43962]]</f>
        <v>0</v>
      </c>
      <c r="BR187">
        <f>+Casos_PN_CORR[[#This Row],[43964]]-Casos_PN_CORR[[#This Row],[43963]]</f>
        <v>0</v>
      </c>
      <c r="BS187">
        <f>+Casos_PN_CORR[[#This Row],[43965]]-Casos_PN_CORR[[#This Row],[43964]]</f>
        <v>0</v>
      </c>
      <c r="BT187">
        <f>+Casos_PN_CORR[[#This Row],[43966]]-Casos_PN_CORR[[#This Row],[43965]]</f>
        <v>0</v>
      </c>
      <c r="BU187">
        <f>+Casos_PN_CORR[[#This Row],[43967]]-Casos_PN_CORR[[#This Row],[43966]]</f>
        <v>0</v>
      </c>
      <c r="BV187">
        <f>+Casos_PN_CORR[[#This Row],[43968]]-Casos_PN_CORR[[#This Row],[43967]]</f>
        <v>0</v>
      </c>
      <c r="BW187">
        <f>+Casos_PN_CORR[[#This Row],[43969]]-Casos_PN_CORR[[#This Row],[43968]]</f>
        <v>0</v>
      </c>
      <c r="BX187">
        <f>+Casos_PN_CORR[[#This Row],[43970]]-Casos_PN_CORR[[#This Row],[43969]]</f>
        <v>0</v>
      </c>
      <c r="BY187">
        <f>+Casos_PN_CORR[[#This Row],[43971]]-Casos_PN_CORR[[#This Row],[43970]]</f>
        <v>0</v>
      </c>
      <c r="BZ187">
        <f>+Casos_PN_CORR[[#This Row],[43972]]-Casos_PN_CORR[[#This Row],[43971]]</f>
        <v>0</v>
      </c>
      <c r="CA187">
        <f>+Casos_PN_CORR[[#This Row],[43973]]-Casos_PN_CORR[[#This Row],[43972]]</f>
        <v>0</v>
      </c>
      <c r="CB187">
        <f>+Casos_PN_CORR[[#This Row],[43974]]-Casos_PN_CORR[[#This Row],[43973]]</f>
        <v>0</v>
      </c>
      <c r="CC187">
        <f>+Casos_PN_CORR[[#This Row],[43975]]-Casos_PN_CORR[[#This Row],[43974]]</f>
        <v>0</v>
      </c>
      <c r="CD187">
        <f>+Casos_PN_CORR[[#This Row],[43976]]-Casos_PN_CORR[[#This Row],[43975]]</f>
        <v>0</v>
      </c>
      <c r="CE187">
        <f>+Casos_PN_CORR[[#This Row],[43977]]-Casos_PN_CORR[[#This Row],[43976]]</f>
        <v>0</v>
      </c>
      <c r="CF187">
        <f>+Casos_PN_CORR[[#This Row],[43978]]-Casos_PN_CORR[[#This Row],[43977]]</f>
        <v>0</v>
      </c>
      <c r="CG187">
        <f>+Casos_PN_CORR[[#This Row],[43979]]-Casos_PN_CORR[[#This Row],[43978]]</f>
        <v>0</v>
      </c>
      <c r="CH187">
        <f>+Casos_PN_CORR[[#This Row],[43980]]-Casos_PN_CORR[[#This Row],[43979]]</f>
        <v>0</v>
      </c>
      <c r="CI187">
        <f>+Casos_PN_CORR[[#This Row],[43981]]-Casos_PN_CORR[[#This Row],[43980]]</f>
        <v>0</v>
      </c>
      <c r="CJ187">
        <f>+Casos_PN_CORR[[#This Row],[43982]]-Casos_PN_CORR[[#This Row],[43981]]</f>
        <v>0</v>
      </c>
      <c r="CK187">
        <f>+Casos_PN_CORR[[#This Row],[43983]]-Casos_PN_CORR[[#This Row],[43982]]</f>
        <v>0</v>
      </c>
      <c r="CL187">
        <f>+Casos_PN_CORR[[#This Row],[43984]]-Casos_PN_CORR[[#This Row],[43983]]</f>
        <v>0</v>
      </c>
      <c r="CM187">
        <f>+Casos_PN_CORR[[#This Row],[43985]]-Casos_PN_CORR[[#This Row],[43984]]</f>
        <v>0</v>
      </c>
      <c r="CN187">
        <f>+Casos_PN_CORR[[#This Row],[43986]]-Casos_PN_CORR[[#This Row],[43985]]</f>
        <v>0</v>
      </c>
      <c r="CO187">
        <f>+Casos_PN_CORR[[#This Row],[43987]]-Casos_PN_CORR[[#This Row],[43986]]</f>
        <v>3</v>
      </c>
      <c r="CP187">
        <f>+Casos_PN_CORR[[#This Row],[43988]]-Casos_PN_CORR[[#This Row],[43987]]</f>
        <v>0</v>
      </c>
      <c r="CQ187">
        <f>+Casos_PN_CORR[[#This Row],[43989]]-Casos_PN_CORR[[#This Row],[43988]]</f>
        <v>0</v>
      </c>
      <c r="CR187">
        <f>+Casos_PN_CORR[[#This Row],[43990]]-Casos_PN_CORR[[#This Row],[43989]]</f>
        <v>0</v>
      </c>
      <c r="CS187">
        <f>+Casos_PN_CORR[[#This Row],[43991]]-Casos_PN_CORR[[#This Row],[43990]]</f>
        <v>0</v>
      </c>
      <c r="CT187">
        <f>+Casos_PN_CORR[[#This Row],[43992]]-Casos_PN_CORR[[#This Row],[43991]]</f>
        <v>0</v>
      </c>
      <c r="CU187">
        <f>+Casos_PN_CORR[[#This Row],[43993]]-Casos_PN_CORR[[#This Row],[43992]]</f>
        <v>0</v>
      </c>
    </row>
    <row r="188" spans="1:99" x14ac:dyDescent="0.3">
      <c r="A188">
        <v>60606</v>
      </c>
      <c r="B188" s="2" t="s">
        <v>158</v>
      </c>
      <c r="C188" s="2" t="s">
        <v>342</v>
      </c>
      <c r="D188" s="2" t="s">
        <v>392</v>
      </c>
      <c r="E188" s="4">
        <f t="shared" si="2"/>
        <v>3</v>
      </c>
      <c r="F188">
        <f>+Casos_PN_CORR[[#This Row],[43900]]</f>
        <v>0</v>
      </c>
      <c r="G188">
        <f>+Casos_PN_CORR[[#This Row],[43901]]-Casos_PN_CORR[[#This Row],[43900]]</f>
        <v>0</v>
      </c>
      <c r="H188">
        <f>+Casos_PN_CORR[[#This Row],[43902]]-Casos_PN_CORR[[#This Row],[43901]]</f>
        <v>0</v>
      </c>
      <c r="I188">
        <f>+Casos_PN_CORR[[#This Row],[43903]]-Casos_PN_CORR[[#This Row],[43902]]</f>
        <v>0</v>
      </c>
      <c r="J188">
        <f>+Casos_PN_CORR[[#This Row],[43904]]-Casos_PN_CORR[[#This Row],[43903]]</f>
        <v>0</v>
      </c>
      <c r="K188">
        <f>+Casos_PN_CORR[[#This Row],[43905]]-Casos_PN_CORR[[#This Row],[43904]]</f>
        <v>0</v>
      </c>
      <c r="L188">
        <f>+Casos_PN_CORR[[#This Row],[43906]]-Casos_PN_CORR[[#This Row],[43905]]</f>
        <v>0</v>
      </c>
      <c r="M188">
        <f>+Casos_PN_CORR[[#This Row],[43907]]-Casos_PN_CORR[[#This Row],[43906]]</f>
        <v>0</v>
      </c>
      <c r="N188">
        <f>+Casos_PN_CORR[[#This Row],[43908]]-Casos_PN_CORR[[#This Row],[43907]]</f>
        <v>0</v>
      </c>
      <c r="O188">
        <f>+Casos_PN_CORR[[#This Row],[43909]]-Casos_PN_CORR[[#This Row],[43908]]</f>
        <v>0</v>
      </c>
      <c r="P188">
        <f>+Casos_PN_CORR[[#This Row],[43910]]-Casos_PN_CORR[[#This Row],[43909]]</f>
        <v>0</v>
      </c>
      <c r="Q188">
        <f>+Casos_PN_CORR[[#This Row],[43911]]-Casos_PN_CORR[[#This Row],[43910]]</f>
        <v>0</v>
      </c>
      <c r="R188">
        <f>+Casos_PN_CORR[[#This Row],[43912]]-Casos_PN_CORR[[#This Row],[43911]]</f>
        <v>0</v>
      </c>
      <c r="S188">
        <f>+Casos_PN_CORR[[#This Row],[43913]]-Casos_PN_CORR[[#This Row],[43912]]</f>
        <v>0</v>
      </c>
      <c r="T188">
        <f>+Casos_PN_CORR[[#This Row],[43914]]-Casos_PN_CORR[[#This Row],[43913]]</f>
        <v>0</v>
      </c>
      <c r="U188">
        <f>+Casos_PN_CORR[[#This Row],[43915]]-Casos_PN_CORR[[#This Row],[43914]]</f>
        <v>0</v>
      </c>
      <c r="V188">
        <f>+Casos_PN_CORR[[#This Row],[43916]]-Casos_PN_CORR[[#This Row],[43915]]</f>
        <v>0</v>
      </c>
      <c r="W188">
        <f>+Casos_PN_CORR[[#This Row],[43917]]-Casos_PN_CORR[[#This Row],[43916]]</f>
        <v>0</v>
      </c>
      <c r="X188">
        <f>+Casos_PN_CORR[[#This Row],[43918]]-Casos_PN_CORR[[#This Row],[43917]]</f>
        <v>0</v>
      </c>
      <c r="Y188">
        <f>+Casos_PN_CORR[[#This Row],[43919]]-Casos_PN_CORR[[#This Row],[43918]]</f>
        <v>0</v>
      </c>
      <c r="Z188">
        <f>+Casos_PN_CORR[[#This Row],[43920]]-Casos_PN_CORR[[#This Row],[43919]]</f>
        <v>0</v>
      </c>
      <c r="AA188">
        <f>+Casos_PN_CORR[[#This Row],[43921]]-Casos_PN_CORR[[#This Row],[43920]]</f>
        <v>0</v>
      </c>
      <c r="AB188">
        <f>+Casos_PN_CORR[[#This Row],[43922]]-Casos_PN_CORR[[#This Row],[43921]]</f>
        <v>0</v>
      </c>
      <c r="AC188">
        <f>+Casos_PN_CORR[[#This Row],[43923]]-Casos_PN_CORR[[#This Row],[43922]]</f>
        <v>0</v>
      </c>
      <c r="AD188">
        <f>+Casos_PN_CORR[[#This Row],[43924]]-Casos_PN_CORR[[#This Row],[43923]]</f>
        <v>0</v>
      </c>
      <c r="AE188">
        <f>+Casos_PN_CORR[[#This Row],[43925]]-Casos_PN_CORR[[#This Row],[43924]]</f>
        <v>0</v>
      </c>
      <c r="AF188">
        <f>+Casos_PN_CORR[[#This Row],[43926]]-Casos_PN_CORR[[#This Row],[43925]]</f>
        <v>0</v>
      </c>
      <c r="AG188">
        <f>+Casos_PN_CORR[[#This Row],[43927]]-Casos_PN_CORR[[#This Row],[43926]]</f>
        <v>0</v>
      </c>
      <c r="AH188">
        <f>+Casos_PN_CORR[[#This Row],[43928]]-Casos_PN_CORR[[#This Row],[43927]]</f>
        <v>0</v>
      </c>
      <c r="AI188">
        <f>+Casos_PN_CORR[[#This Row],[43929]]-Casos_PN_CORR[[#This Row],[43928]]</f>
        <v>0</v>
      </c>
      <c r="AJ188">
        <f>+Casos_PN_CORR[[#This Row],[43930]]-Casos_PN_CORR[[#This Row],[43929]]</f>
        <v>0</v>
      </c>
      <c r="AK188">
        <f>+Casos_PN_CORR[[#This Row],[43931]]-Casos_PN_CORR[[#This Row],[43930]]</f>
        <v>0</v>
      </c>
      <c r="AL188">
        <f>+Casos_PN_CORR[[#This Row],[43932]]-Casos_PN_CORR[[#This Row],[43931]]</f>
        <v>0</v>
      </c>
      <c r="AM188">
        <f>+Casos_PN_CORR[[#This Row],[43933]]-Casos_PN_CORR[[#This Row],[43932]]</f>
        <v>0</v>
      </c>
      <c r="AN188">
        <f>+Casos_PN_CORR[[#This Row],[43934]]-Casos_PN_CORR[[#This Row],[43933]]</f>
        <v>0</v>
      </c>
      <c r="AO188">
        <f>+Casos_PN_CORR[[#This Row],[43935]]-Casos_PN_CORR[[#This Row],[43934]]</f>
        <v>0</v>
      </c>
      <c r="AP188">
        <f>+Casos_PN_CORR[[#This Row],[43936]]-Casos_PN_CORR[[#This Row],[43935]]</f>
        <v>0</v>
      </c>
      <c r="AQ188">
        <f>+Casos_PN_CORR[[#This Row],[43937]]-Casos_PN_CORR[[#This Row],[43936]]</f>
        <v>0</v>
      </c>
      <c r="AR188">
        <f>+Casos_PN_CORR[[#This Row],[43938]]-Casos_PN_CORR[[#This Row],[43937]]</f>
        <v>0</v>
      </c>
      <c r="AS188">
        <f>+Casos_PN_CORR[[#This Row],[43939]]-Casos_PN_CORR[[#This Row],[43938]]</f>
        <v>0</v>
      </c>
      <c r="AT188">
        <f>+Casos_PN_CORR[[#This Row],[43940]]-Casos_PN_CORR[[#This Row],[43939]]</f>
        <v>0</v>
      </c>
      <c r="AU188">
        <f>+Casos_PN_CORR[[#This Row],[43941]]-Casos_PN_CORR[[#This Row],[43940]]</f>
        <v>0</v>
      </c>
      <c r="AV188">
        <f>+Casos_PN_CORR[[#This Row],[43942]]-Casos_PN_CORR[[#This Row],[43941]]</f>
        <v>0</v>
      </c>
      <c r="AW188">
        <f>+Casos_PN_CORR[[#This Row],[43943]]-Casos_PN_CORR[[#This Row],[43942]]</f>
        <v>0</v>
      </c>
      <c r="AX188">
        <f>+Casos_PN_CORR[[#This Row],[43944]]-Casos_PN_CORR[[#This Row],[43943]]</f>
        <v>0</v>
      </c>
      <c r="AY188">
        <f>+Casos_PN_CORR[[#This Row],[43945]]-Casos_PN_CORR[[#This Row],[43944]]</f>
        <v>0</v>
      </c>
      <c r="AZ188">
        <f>+Casos_PN_CORR[[#This Row],[43946]]-Casos_PN_CORR[[#This Row],[43945]]</f>
        <v>0</v>
      </c>
      <c r="BA188">
        <f>+Casos_PN_CORR[[#This Row],[43947]]-Casos_PN_CORR[[#This Row],[43946]]</f>
        <v>0</v>
      </c>
      <c r="BB188">
        <f>+Casos_PN_CORR[[#This Row],[43948]]-Casos_PN_CORR[[#This Row],[43947]]</f>
        <v>0</v>
      </c>
      <c r="BC188">
        <f>+Casos_PN_CORR[[#This Row],[43949]]-Casos_PN_CORR[[#This Row],[43948]]</f>
        <v>0</v>
      </c>
      <c r="BD188">
        <f>+Casos_PN_CORR[[#This Row],[43950]]-Casos_PN_CORR[[#This Row],[43949]]</f>
        <v>0</v>
      </c>
      <c r="BE188">
        <f>+Casos_PN_CORR[[#This Row],[43951]]-Casos_PN_CORR[[#This Row],[43950]]</f>
        <v>0</v>
      </c>
      <c r="BF188">
        <f>+Casos_PN_CORR[[#This Row],[43952]]-Casos_PN_CORR[[#This Row],[43951]]</f>
        <v>0</v>
      </c>
      <c r="BG188">
        <f>+Casos_PN_CORR[[#This Row],[43953]]-Casos_PN_CORR[[#This Row],[43952]]</f>
        <v>0</v>
      </c>
      <c r="BH188">
        <f>+Casos_PN_CORR[[#This Row],[43954]]-Casos_PN_CORR[[#This Row],[43953]]</f>
        <v>0</v>
      </c>
      <c r="BI188">
        <f>+Casos_PN_CORR[[#This Row],[43955]]-Casos_PN_CORR[[#This Row],[43954]]</f>
        <v>0</v>
      </c>
      <c r="BJ188">
        <f>+Casos_PN_CORR[[#This Row],[43956]]-Casos_PN_CORR[[#This Row],[43955]]</f>
        <v>0</v>
      </c>
      <c r="BK188">
        <f>+Casos_PN_CORR[[#This Row],[43957]]-Casos_PN_CORR[[#This Row],[43956]]</f>
        <v>0</v>
      </c>
      <c r="BL188">
        <f>+Casos_PN_CORR[[#This Row],[43958]]-Casos_PN_CORR[[#This Row],[43957]]</f>
        <v>0</v>
      </c>
      <c r="BM188">
        <f>+Casos_PN_CORR[[#This Row],[43959]]-Casos_PN_CORR[[#This Row],[43958]]</f>
        <v>0</v>
      </c>
      <c r="BN188">
        <f>+Casos_PN_CORR[[#This Row],[43960]]-Casos_PN_CORR[[#This Row],[43959]]</f>
        <v>0</v>
      </c>
      <c r="BO188">
        <f>+Casos_PN_CORR[[#This Row],[43961]]-Casos_PN_CORR[[#This Row],[43960]]</f>
        <v>0</v>
      </c>
      <c r="BP188">
        <f>+Casos_PN_CORR[[#This Row],[43962]]-Casos_PN_CORR[[#This Row],[43961]]</f>
        <v>0</v>
      </c>
      <c r="BQ188">
        <f>+Casos_PN_CORR[[#This Row],[43963]]-Casos_PN_CORR[[#This Row],[43962]]</f>
        <v>0</v>
      </c>
      <c r="BR188">
        <f>+Casos_PN_CORR[[#This Row],[43964]]-Casos_PN_CORR[[#This Row],[43963]]</f>
        <v>0</v>
      </c>
      <c r="BS188">
        <f>+Casos_PN_CORR[[#This Row],[43965]]-Casos_PN_CORR[[#This Row],[43964]]</f>
        <v>0</v>
      </c>
      <c r="BT188">
        <f>+Casos_PN_CORR[[#This Row],[43966]]-Casos_PN_CORR[[#This Row],[43965]]</f>
        <v>0</v>
      </c>
      <c r="BU188">
        <f>+Casos_PN_CORR[[#This Row],[43967]]-Casos_PN_CORR[[#This Row],[43966]]</f>
        <v>0</v>
      </c>
      <c r="BV188">
        <f>+Casos_PN_CORR[[#This Row],[43968]]-Casos_PN_CORR[[#This Row],[43967]]</f>
        <v>0</v>
      </c>
      <c r="BW188">
        <f>+Casos_PN_CORR[[#This Row],[43969]]-Casos_PN_CORR[[#This Row],[43968]]</f>
        <v>0</v>
      </c>
      <c r="BX188">
        <f>+Casos_PN_CORR[[#This Row],[43970]]-Casos_PN_CORR[[#This Row],[43969]]</f>
        <v>0</v>
      </c>
      <c r="BY188">
        <f>+Casos_PN_CORR[[#This Row],[43971]]-Casos_PN_CORR[[#This Row],[43970]]</f>
        <v>0</v>
      </c>
      <c r="BZ188">
        <f>+Casos_PN_CORR[[#This Row],[43972]]-Casos_PN_CORR[[#This Row],[43971]]</f>
        <v>0</v>
      </c>
      <c r="CA188">
        <f>+Casos_PN_CORR[[#This Row],[43973]]-Casos_PN_CORR[[#This Row],[43972]]</f>
        <v>0</v>
      </c>
      <c r="CB188">
        <f>+Casos_PN_CORR[[#This Row],[43974]]-Casos_PN_CORR[[#This Row],[43973]]</f>
        <v>0</v>
      </c>
      <c r="CC188">
        <f>+Casos_PN_CORR[[#This Row],[43975]]-Casos_PN_CORR[[#This Row],[43974]]</f>
        <v>0</v>
      </c>
      <c r="CD188">
        <f>+Casos_PN_CORR[[#This Row],[43976]]-Casos_PN_CORR[[#This Row],[43975]]</f>
        <v>0</v>
      </c>
      <c r="CE188">
        <f>+Casos_PN_CORR[[#This Row],[43977]]-Casos_PN_CORR[[#This Row],[43976]]</f>
        <v>0</v>
      </c>
      <c r="CF188">
        <f>+Casos_PN_CORR[[#This Row],[43978]]-Casos_PN_CORR[[#This Row],[43977]]</f>
        <v>0</v>
      </c>
      <c r="CG188">
        <f>+Casos_PN_CORR[[#This Row],[43979]]-Casos_PN_CORR[[#This Row],[43978]]</f>
        <v>0</v>
      </c>
      <c r="CH188">
        <f>+Casos_PN_CORR[[#This Row],[43980]]-Casos_PN_CORR[[#This Row],[43979]]</f>
        <v>0</v>
      </c>
      <c r="CI188">
        <f>+Casos_PN_CORR[[#This Row],[43981]]-Casos_PN_CORR[[#This Row],[43980]]</f>
        <v>0</v>
      </c>
      <c r="CJ188">
        <f>+Casos_PN_CORR[[#This Row],[43982]]-Casos_PN_CORR[[#This Row],[43981]]</f>
        <v>0</v>
      </c>
      <c r="CK188">
        <f>+Casos_PN_CORR[[#This Row],[43983]]-Casos_PN_CORR[[#This Row],[43982]]</f>
        <v>0</v>
      </c>
      <c r="CL188">
        <f>+Casos_PN_CORR[[#This Row],[43984]]-Casos_PN_CORR[[#This Row],[43983]]</f>
        <v>0</v>
      </c>
      <c r="CM188">
        <f>+Casos_PN_CORR[[#This Row],[43985]]-Casos_PN_CORR[[#This Row],[43984]]</f>
        <v>0</v>
      </c>
      <c r="CN188">
        <f>+Casos_PN_CORR[[#This Row],[43986]]-Casos_PN_CORR[[#This Row],[43985]]</f>
        <v>0</v>
      </c>
      <c r="CO188">
        <f>+Casos_PN_CORR[[#This Row],[43987]]-Casos_PN_CORR[[#This Row],[43986]]</f>
        <v>3</v>
      </c>
      <c r="CP188">
        <f>+Casos_PN_CORR[[#This Row],[43988]]-Casos_PN_CORR[[#This Row],[43987]]</f>
        <v>0</v>
      </c>
      <c r="CQ188">
        <f>+Casos_PN_CORR[[#This Row],[43989]]-Casos_PN_CORR[[#This Row],[43988]]</f>
        <v>0</v>
      </c>
      <c r="CR188">
        <f>+Casos_PN_CORR[[#This Row],[43990]]-Casos_PN_CORR[[#This Row],[43989]]</f>
        <v>0</v>
      </c>
      <c r="CS188">
        <f>+Casos_PN_CORR[[#This Row],[43991]]-Casos_PN_CORR[[#This Row],[43990]]</f>
        <v>0</v>
      </c>
      <c r="CT188">
        <f>+Casos_PN_CORR[[#This Row],[43992]]-Casos_PN_CORR[[#This Row],[43991]]</f>
        <v>0</v>
      </c>
      <c r="CU188">
        <f>+Casos_PN_CORR[[#This Row],[43993]]-Casos_PN_CORR[[#This Row],[43992]]</f>
        <v>0</v>
      </c>
    </row>
    <row r="189" spans="1:99" x14ac:dyDescent="0.3">
      <c r="A189">
        <v>70205</v>
      </c>
      <c r="B189" s="2" t="s">
        <v>268</v>
      </c>
      <c r="C189" s="2" t="s">
        <v>348</v>
      </c>
      <c r="D189" s="2" t="s">
        <v>535</v>
      </c>
      <c r="E189" s="4">
        <f t="shared" si="2"/>
        <v>3</v>
      </c>
      <c r="F189">
        <f>+Casos_PN_CORR[[#This Row],[43900]]</f>
        <v>0</v>
      </c>
      <c r="G189">
        <f>+Casos_PN_CORR[[#This Row],[43901]]-Casos_PN_CORR[[#This Row],[43900]]</f>
        <v>0</v>
      </c>
      <c r="H189">
        <f>+Casos_PN_CORR[[#This Row],[43902]]-Casos_PN_CORR[[#This Row],[43901]]</f>
        <v>0</v>
      </c>
      <c r="I189">
        <f>+Casos_PN_CORR[[#This Row],[43903]]-Casos_PN_CORR[[#This Row],[43902]]</f>
        <v>0</v>
      </c>
      <c r="J189">
        <f>+Casos_PN_CORR[[#This Row],[43904]]-Casos_PN_CORR[[#This Row],[43903]]</f>
        <v>0</v>
      </c>
      <c r="K189">
        <f>+Casos_PN_CORR[[#This Row],[43905]]-Casos_PN_CORR[[#This Row],[43904]]</f>
        <v>0</v>
      </c>
      <c r="L189">
        <f>+Casos_PN_CORR[[#This Row],[43906]]-Casos_PN_CORR[[#This Row],[43905]]</f>
        <v>0</v>
      </c>
      <c r="M189">
        <f>+Casos_PN_CORR[[#This Row],[43907]]-Casos_PN_CORR[[#This Row],[43906]]</f>
        <v>0</v>
      </c>
      <c r="N189">
        <f>+Casos_PN_CORR[[#This Row],[43908]]-Casos_PN_CORR[[#This Row],[43907]]</f>
        <v>0</v>
      </c>
      <c r="O189">
        <f>+Casos_PN_CORR[[#This Row],[43909]]-Casos_PN_CORR[[#This Row],[43908]]</f>
        <v>0</v>
      </c>
      <c r="P189">
        <f>+Casos_PN_CORR[[#This Row],[43910]]-Casos_PN_CORR[[#This Row],[43909]]</f>
        <v>0</v>
      </c>
      <c r="Q189">
        <f>+Casos_PN_CORR[[#This Row],[43911]]-Casos_PN_CORR[[#This Row],[43910]]</f>
        <v>0</v>
      </c>
      <c r="R189">
        <f>+Casos_PN_CORR[[#This Row],[43912]]-Casos_PN_CORR[[#This Row],[43911]]</f>
        <v>0</v>
      </c>
      <c r="S189">
        <f>+Casos_PN_CORR[[#This Row],[43913]]-Casos_PN_CORR[[#This Row],[43912]]</f>
        <v>0</v>
      </c>
      <c r="T189">
        <f>+Casos_PN_CORR[[#This Row],[43914]]-Casos_PN_CORR[[#This Row],[43913]]</f>
        <v>0</v>
      </c>
      <c r="U189">
        <f>+Casos_PN_CORR[[#This Row],[43915]]-Casos_PN_CORR[[#This Row],[43914]]</f>
        <v>0</v>
      </c>
      <c r="V189">
        <f>+Casos_PN_CORR[[#This Row],[43916]]-Casos_PN_CORR[[#This Row],[43915]]</f>
        <v>0</v>
      </c>
      <c r="W189">
        <f>+Casos_PN_CORR[[#This Row],[43917]]-Casos_PN_CORR[[#This Row],[43916]]</f>
        <v>0</v>
      </c>
      <c r="X189">
        <f>+Casos_PN_CORR[[#This Row],[43918]]-Casos_PN_CORR[[#This Row],[43917]]</f>
        <v>0</v>
      </c>
      <c r="Y189">
        <f>+Casos_PN_CORR[[#This Row],[43919]]-Casos_PN_CORR[[#This Row],[43918]]</f>
        <v>0</v>
      </c>
      <c r="Z189">
        <f>+Casos_PN_CORR[[#This Row],[43920]]-Casos_PN_CORR[[#This Row],[43919]]</f>
        <v>0</v>
      </c>
      <c r="AA189">
        <f>+Casos_PN_CORR[[#This Row],[43921]]-Casos_PN_CORR[[#This Row],[43920]]</f>
        <v>0</v>
      </c>
      <c r="AB189">
        <f>+Casos_PN_CORR[[#This Row],[43922]]-Casos_PN_CORR[[#This Row],[43921]]</f>
        <v>0</v>
      </c>
      <c r="AC189">
        <f>+Casos_PN_CORR[[#This Row],[43923]]-Casos_PN_CORR[[#This Row],[43922]]</f>
        <v>0</v>
      </c>
      <c r="AD189">
        <f>+Casos_PN_CORR[[#This Row],[43924]]-Casos_PN_CORR[[#This Row],[43923]]</f>
        <v>0</v>
      </c>
      <c r="AE189">
        <f>+Casos_PN_CORR[[#This Row],[43925]]-Casos_PN_CORR[[#This Row],[43924]]</f>
        <v>0</v>
      </c>
      <c r="AF189">
        <f>+Casos_PN_CORR[[#This Row],[43926]]-Casos_PN_CORR[[#This Row],[43925]]</f>
        <v>0</v>
      </c>
      <c r="AG189">
        <f>+Casos_PN_CORR[[#This Row],[43927]]-Casos_PN_CORR[[#This Row],[43926]]</f>
        <v>0</v>
      </c>
      <c r="AH189">
        <f>+Casos_PN_CORR[[#This Row],[43928]]-Casos_PN_CORR[[#This Row],[43927]]</f>
        <v>0</v>
      </c>
      <c r="AI189">
        <f>+Casos_PN_CORR[[#This Row],[43929]]-Casos_PN_CORR[[#This Row],[43928]]</f>
        <v>0</v>
      </c>
      <c r="AJ189">
        <f>+Casos_PN_CORR[[#This Row],[43930]]-Casos_PN_CORR[[#This Row],[43929]]</f>
        <v>0</v>
      </c>
      <c r="AK189">
        <f>+Casos_PN_CORR[[#This Row],[43931]]-Casos_PN_CORR[[#This Row],[43930]]</f>
        <v>0</v>
      </c>
      <c r="AL189">
        <f>+Casos_PN_CORR[[#This Row],[43932]]-Casos_PN_CORR[[#This Row],[43931]]</f>
        <v>0</v>
      </c>
      <c r="AM189">
        <f>+Casos_PN_CORR[[#This Row],[43933]]-Casos_PN_CORR[[#This Row],[43932]]</f>
        <v>0</v>
      </c>
      <c r="AN189">
        <f>+Casos_PN_CORR[[#This Row],[43934]]-Casos_PN_CORR[[#This Row],[43933]]</f>
        <v>0</v>
      </c>
      <c r="AO189">
        <f>+Casos_PN_CORR[[#This Row],[43935]]-Casos_PN_CORR[[#This Row],[43934]]</f>
        <v>0</v>
      </c>
      <c r="AP189">
        <f>+Casos_PN_CORR[[#This Row],[43936]]-Casos_PN_CORR[[#This Row],[43935]]</f>
        <v>0</v>
      </c>
      <c r="AQ189">
        <f>+Casos_PN_CORR[[#This Row],[43937]]-Casos_PN_CORR[[#This Row],[43936]]</f>
        <v>0</v>
      </c>
      <c r="AR189">
        <f>+Casos_PN_CORR[[#This Row],[43938]]-Casos_PN_CORR[[#This Row],[43937]]</f>
        <v>0</v>
      </c>
      <c r="AS189">
        <f>+Casos_PN_CORR[[#This Row],[43939]]-Casos_PN_CORR[[#This Row],[43938]]</f>
        <v>0</v>
      </c>
      <c r="AT189">
        <f>+Casos_PN_CORR[[#This Row],[43940]]-Casos_PN_CORR[[#This Row],[43939]]</f>
        <v>0</v>
      </c>
      <c r="AU189">
        <f>+Casos_PN_CORR[[#This Row],[43941]]-Casos_PN_CORR[[#This Row],[43940]]</f>
        <v>0</v>
      </c>
      <c r="AV189">
        <f>+Casos_PN_CORR[[#This Row],[43942]]-Casos_PN_CORR[[#This Row],[43941]]</f>
        <v>0</v>
      </c>
      <c r="AW189">
        <f>+Casos_PN_CORR[[#This Row],[43943]]-Casos_PN_CORR[[#This Row],[43942]]</f>
        <v>0</v>
      </c>
      <c r="AX189">
        <f>+Casos_PN_CORR[[#This Row],[43944]]-Casos_PN_CORR[[#This Row],[43943]]</f>
        <v>0</v>
      </c>
      <c r="AY189">
        <f>+Casos_PN_CORR[[#This Row],[43945]]-Casos_PN_CORR[[#This Row],[43944]]</f>
        <v>0</v>
      </c>
      <c r="AZ189">
        <f>+Casos_PN_CORR[[#This Row],[43946]]-Casos_PN_CORR[[#This Row],[43945]]</f>
        <v>0</v>
      </c>
      <c r="BA189">
        <f>+Casos_PN_CORR[[#This Row],[43947]]-Casos_PN_CORR[[#This Row],[43946]]</f>
        <v>0</v>
      </c>
      <c r="BB189">
        <f>+Casos_PN_CORR[[#This Row],[43948]]-Casos_PN_CORR[[#This Row],[43947]]</f>
        <v>0</v>
      </c>
      <c r="BC189">
        <f>+Casos_PN_CORR[[#This Row],[43949]]-Casos_PN_CORR[[#This Row],[43948]]</f>
        <v>0</v>
      </c>
      <c r="BD189">
        <f>+Casos_PN_CORR[[#This Row],[43950]]-Casos_PN_CORR[[#This Row],[43949]]</f>
        <v>0</v>
      </c>
      <c r="BE189">
        <f>+Casos_PN_CORR[[#This Row],[43951]]-Casos_PN_CORR[[#This Row],[43950]]</f>
        <v>0</v>
      </c>
      <c r="BF189">
        <f>+Casos_PN_CORR[[#This Row],[43952]]-Casos_PN_CORR[[#This Row],[43951]]</f>
        <v>0</v>
      </c>
      <c r="BG189">
        <f>+Casos_PN_CORR[[#This Row],[43953]]-Casos_PN_CORR[[#This Row],[43952]]</f>
        <v>0</v>
      </c>
      <c r="BH189">
        <f>+Casos_PN_CORR[[#This Row],[43954]]-Casos_PN_CORR[[#This Row],[43953]]</f>
        <v>0</v>
      </c>
      <c r="BI189">
        <f>+Casos_PN_CORR[[#This Row],[43955]]-Casos_PN_CORR[[#This Row],[43954]]</f>
        <v>0</v>
      </c>
      <c r="BJ189">
        <f>+Casos_PN_CORR[[#This Row],[43956]]-Casos_PN_CORR[[#This Row],[43955]]</f>
        <v>0</v>
      </c>
      <c r="BK189">
        <f>+Casos_PN_CORR[[#This Row],[43957]]-Casos_PN_CORR[[#This Row],[43956]]</f>
        <v>0</v>
      </c>
      <c r="BL189">
        <f>+Casos_PN_CORR[[#This Row],[43958]]-Casos_PN_CORR[[#This Row],[43957]]</f>
        <v>0</v>
      </c>
      <c r="BM189">
        <f>+Casos_PN_CORR[[#This Row],[43959]]-Casos_PN_CORR[[#This Row],[43958]]</f>
        <v>0</v>
      </c>
      <c r="BN189">
        <f>+Casos_PN_CORR[[#This Row],[43960]]-Casos_PN_CORR[[#This Row],[43959]]</f>
        <v>0</v>
      </c>
      <c r="BO189">
        <f>+Casos_PN_CORR[[#This Row],[43961]]-Casos_PN_CORR[[#This Row],[43960]]</f>
        <v>0</v>
      </c>
      <c r="BP189">
        <f>+Casos_PN_CORR[[#This Row],[43962]]-Casos_PN_CORR[[#This Row],[43961]]</f>
        <v>0</v>
      </c>
      <c r="BQ189">
        <f>+Casos_PN_CORR[[#This Row],[43963]]-Casos_PN_CORR[[#This Row],[43962]]</f>
        <v>0</v>
      </c>
      <c r="BR189">
        <f>+Casos_PN_CORR[[#This Row],[43964]]-Casos_PN_CORR[[#This Row],[43963]]</f>
        <v>0</v>
      </c>
      <c r="BS189">
        <f>+Casos_PN_CORR[[#This Row],[43965]]-Casos_PN_CORR[[#This Row],[43964]]</f>
        <v>0</v>
      </c>
      <c r="BT189">
        <f>+Casos_PN_CORR[[#This Row],[43966]]-Casos_PN_CORR[[#This Row],[43965]]</f>
        <v>0</v>
      </c>
      <c r="BU189">
        <f>+Casos_PN_CORR[[#This Row],[43967]]-Casos_PN_CORR[[#This Row],[43966]]</f>
        <v>0</v>
      </c>
      <c r="BV189">
        <f>+Casos_PN_CORR[[#This Row],[43968]]-Casos_PN_CORR[[#This Row],[43967]]</f>
        <v>0</v>
      </c>
      <c r="BW189">
        <f>+Casos_PN_CORR[[#This Row],[43969]]-Casos_PN_CORR[[#This Row],[43968]]</f>
        <v>0</v>
      </c>
      <c r="BX189">
        <f>+Casos_PN_CORR[[#This Row],[43970]]-Casos_PN_CORR[[#This Row],[43969]]</f>
        <v>0</v>
      </c>
      <c r="BY189">
        <f>+Casos_PN_CORR[[#This Row],[43971]]-Casos_PN_CORR[[#This Row],[43970]]</f>
        <v>0</v>
      </c>
      <c r="BZ189">
        <f>+Casos_PN_CORR[[#This Row],[43972]]-Casos_PN_CORR[[#This Row],[43971]]</f>
        <v>0</v>
      </c>
      <c r="CA189">
        <f>+Casos_PN_CORR[[#This Row],[43973]]-Casos_PN_CORR[[#This Row],[43972]]</f>
        <v>0</v>
      </c>
      <c r="CB189">
        <f>+Casos_PN_CORR[[#This Row],[43974]]-Casos_PN_CORR[[#This Row],[43973]]</f>
        <v>0</v>
      </c>
      <c r="CC189">
        <f>+Casos_PN_CORR[[#This Row],[43975]]-Casos_PN_CORR[[#This Row],[43974]]</f>
        <v>0</v>
      </c>
      <c r="CD189">
        <f>+Casos_PN_CORR[[#This Row],[43976]]-Casos_PN_CORR[[#This Row],[43975]]</f>
        <v>0</v>
      </c>
      <c r="CE189">
        <f>+Casos_PN_CORR[[#This Row],[43977]]-Casos_PN_CORR[[#This Row],[43976]]</f>
        <v>0</v>
      </c>
      <c r="CF189">
        <f>+Casos_PN_CORR[[#This Row],[43978]]-Casos_PN_CORR[[#This Row],[43977]]</f>
        <v>0</v>
      </c>
      <c r="CG189">
        <f>+Casos_PN_CORR[[#This Row],[43979]]-Casos_PN_CORR[[#This Row],[43978]]</f>
        <v>0</v>
      </c>
      <c r="CH189">
        <f>+Casos_PN_CORR[[#This Row],[43980]]-Casos_PN_CORR[[#This Row],[43979]]</f>
        <v>0</v>
      </c>
      <c r="CI189">
        <f>+Casos_PN_CORR[[#This Row],[43981]]-Casos_PN_CORR[[#This Row],[43980]]</f>
        <v>0</v>
      </c>
      <c r="CJ189">
        <f>+Casos_PN_CORR[[#This Row],[43982]]-Casos_PN_CORR[[#This Row],[43981]]</f>
        <v>0</v>
      </c>
      <c r="CK189">
        <f>+Casos_PN_CORR[[#This Row],[43983]]-Casos_PN_CORR[[#This Row],[43982]]</f>
        <v>0</v>
      </c>
      <c r="CL189">
        <f>+Casos_PN_CORR[[#This Row],[43984]]-Casos_PN_CORR[[#This Row],[43983]]</f>
        <v>0</v>
      </c>
      <c r="CM189">
        <f>+Casos_PN_CORR[[#This Row],[43985]]-Casos_PN_CORR[[#This Row],[43984]]</f>
        <v>0</v>
      </c>
      <c r="CN189">
        <f>+Casos_PN_CORR[[#This Row],[43986]]-Casos_PN_CORR[[#This Row],[43985]]</f>
        <v>0</v>
      </c>
      <c r="CO189">
        <f>+Casos_PN_CORR[[#This Row],[43987]]-Casos_PN_CORR[[#This Row],[43986]]</f>
        <v>2</v>
      </c>
      <c r="CP189">
        <f>+Casos_PN_CORR[[#This Row],[43988]]-Casos_PN_CORR[[#This Row],[43987]]</f>
        <v>0</v>
      </c>
      <c r="CQ189">
        <f>+Casos_PN_CORR[[#This Row],[43989]]-Casos_PN_CORR[[#This Row],[43988]]</f>
        <v>0</v>
      </c>
      <c r="CR189">
        <f>+Casos_PN_CORR[[#This Row],[43990]]-Casos_PN_CORR[[#This Row],[43989]]</f>
        <v>0</v>
      </c>
      <c r="CS189">
        <f>+Casos_PN_CORR[[#This Row],[43991]]-Casos_PN_CORR[[#This Row],[43990]]</f>
        <v>1</v>
      </c>
      <c r="CT189">
        <f>+Casos_PN_CORR[[#This Row],[43992]]-Casos_PN_CORR[[#This Row],[43991]]</f>
        <v>0</v>
      </c>
      <c r="CU189">
        <f>+Casos_PN_CORR[[#This Row],[43993]]-Casos_PN_CORR[[#This Row],[43992]]</f>
        <v>0</v>
      </c>
    </row>
    <row r="190" spans="1:99" x14ac:dyDescent="0.3">
      <c r="A190">
        <v>90204</v>
      </c>
      <c r="B190" s="2" t="s">
        <v>114</v>
      </c>
      <c r="C190" s="2" t="s">
        <v>435</v>
      </c>
      <c r="D190" s="2" t="s">
        <v>536</v>
      </c>
      <c r="E190" s="4">
        <f t="shared" si="2"/>
        <v>3</v>
      </c>
      <c r="F190">
        <f>+Casos_PN_CORR[[#This Row],[43900]]</f>
        <v>0</v>
      </c>
      <c r="G190">
        <f>+Casos_PN_CORR[[#This Row],[43901]]-Casos_PN_CORR[[#This Row],[43900]]</f>
        <v>0</v>
      </c>
      <c r="H190">
        <f>+Casos_PN_CORR[[#This Row],[43902]]-Casos_PN_CORR[[#This Row],[43901]]</f>
        <v>0</v>
      </c>
      <c r="I190">
        <f>+Casos_PN_CORR[[#This Row],[43903]]-Casos_PN_CORR[[#This Row],[43902]]</f>
        <v>0</v>
      </c>
      <c r="J190">
        <f>+Casos_PN_CORR[[#This Row],[43904]]-Casos_PN_CORR[[#This Row],[43903]]</f>
        <v>0</v>
      </c>
      <c r="K190">
        <f>+Casos_PN_CORR[[#This Row],[43905]]-Casos_PN_CORR[[#This Row],[43904]]</f>
        <v>0</v>
      </c>
      <c r="L190">
        <f>+Casos_PN_CORR[[#This Row],[43906]]-Casos_PN_CORR[[#This Row],[43905]]</f>
        <v>0</v>
      </c>
      <c r="M190">
        <f>+Casos_PN_CORR[[#This Row],[43907]]-Casos_PN_CORR[[#This Row],[43906]]</f>
        <v>0</v>
      </c>
      <c r="N190">
        <f>+Casos_PN_CORR[[#This Row],[43908]]-Casos_PN_CORR[[#This Row],[43907]]</f>
        <v>0</v>
      </c>
      <c r="O190">
        <f>+Casos_PN_CORR[[#This Row],[43909]]-Casos_PN_CORR[[#This Row],[43908]]</f>
        <v>0</v>
      </c>
      <c r="P190">
        <f>+Casos_PN_CORR[[#This Row],[43910]]-Casos_PN_CORR[[#This Row],[43909]]</f>
        <v>0</v>
      </c>
      <c r="Q190">
        <f>+Casos_PN_CORR[[#This Row],[43911]]-Casos_PN_CORR[[#This Row],[43910]]</f>
        <v>0</v>
      </c>
      <c r="R190">
        <f>+Casos_PN_CORR[[#This Row],[43912]]-Casos_PN_CORR[[#This Row],[43911]]</f>
        <v>0</v>
      </c>
      <c r="S190">
        <f>+Casos_PN_CORR[[#This Row],[43913]]-Casos_PN_CORR[[#This Row],[43912]]</f>
        <v>0</v>
      </c>
      <c r="T190">
        <f>+Casos_PN_CORR[[#This Row],[43914]]-Casos_PN_CORR[[#This Row],[43913]]</f>
        <v>0</v>
      </c>
      <c r="U190">
        <f>+Casos_PN_CORR[[#This Row],[43915]]-Casos_PN_CORR[[#This Row],[43914]]</f>
        <v>0</v>
      </c>
      <c r="V190">
        <f>+Casos_PN_CORR[[#This Row],[43916]]-Casos_PN_CORR[[#This Row],[43915]]</f>
        <v>0</v>
      </c>
      <c r="W190">
        <f>+Casos_PN_CORR[[#This Row],[43917]]-Casos_PN_CORR[[#This Row],[43916]]</f>
        <v>0</v>
      </c>
      <c r="X190">
        <f>+Casos_PN_CORR[[#This Row],[43918]]-Casos_PN_CORR[[#This Row],[43917]]</f>
        <v>0</v>
      </c>
      <c r="Y190">
        <f>+Casos_PN_CORR[[#This Row],[43919]]-Casos_PN_CORR[[#This Row],[43918]]</f>
        <v>0</v>
      </c>
      <c r="Z190">
        <f>+Casos_PN_CORR[[#This Row],[43920]]-Casos_PN_CORR[[#This Row],[43919]]</f>
        <v>0</v>
      </c>
      <c r="AA190">
        <f>+Casos_PN_CORR[[#This Row],[43921]]-Casos_PN_CORR[[#This Row],[43920]]</f>
        <v>0</v>
      </c>
      <c r="AB190">
        <f>+Casos_PN_CORR[[#This Row],[43922]]-Casos_PN_CORR[[#This Row],[43921]]</f>
        <v>0</v>
      </c>
      <c r="AC190">
        <f>+Casos_PN_CORR[[#This Row],[43923]]-Casos_PN_CORR[[#This Row],[43922]]</f>
        <v>0</v>
      </c>
      <c r="AD190">
        <f>+Casos_PN_CORR[[#This Row],[43924]]-Casos_PN_CORR[[#This Row],[43923]]</f>
        <v>0</v>
      </c>
      <c r="AE190">
        <f>+Casos_PN_CORR[[#This Row],[43925]]-Casos_PN_CORR[[#This Row],[43924]]</f>
        <v>0</v>
      </c>
      <c r="AF190">
        <f>+Casos_PN_CORR[[#This Row],[43926]]-Casos_PN_CORR[[#This Row],[43925]]</f>
        <v>0</v>
      </c>
      <c r="AG190">
        <f>+Casos_PN_CORR[[#This Row],[43927]]-Casos_PN_CORR[[#This Row],[43926]]</f>
        <v>0</v>
      </c>
      <c r="AH190">
        <f>+Casos_PN_CORR[[#This Row],[43928]]-Casos_PN_CORR[[#This Row],[43927]]</f>
        <v>0</v>
      </c>
      <c r="AI190">
        <f>+Casos_PN_CORR[[#This Row],[43929]]-Casos_PN_CORR[[#This Row],[43928]]</f>
        <v>0</v>
      </c>
      <c r="AJ190">
        <f>+Casos_PN_CORR[[#This Row],[43930]]-Casos_PN_CORR[[#This Row],[43929]]</f>
        <v>0</v>
      </c>
      <c r="AK190">
        <f>+Casos_PN_CORR[[#This Row],[43931]]-Casos_PN_CORR[[#This Row],[43930]]</f>
        <v>0</v>
      </c>
      <c r="AL190">
        <f>+Casos_PN_CORR[[#This Row],[43932]]-Casos_PN_CORR[[#This Row],[43931]]</f>
        <v>0</v>
      </c>
      <c r="AM190">
        <f>+Casos_PN_CORR[[#This Row],[43933]]-Casos_PN_CORR[[#This Row],[43932]]</f>
        <v>0</v>
      </c>
      <c r="AN190">
        <f>+Casos_PN_CORR[[#This Row],[43934]]-Casos_PN_CORR[[#This Row],[43933]]</f>
        <v>0</v>
      </c>
      <c r="AO190">
        <f>+Casos_PN_CORR[[#This Row],[43935]]-Casos_PN_CORR[[#This Row],[43934]]</f>
        <v>0</v>
      </c>
      <c r="AP190">
        <f>+Casos_PN_CORR[[#This Row],[43936]]-Casos_PN_CORR[[#This Row],[43935]]</f>
        <v>0</v>
      </c>
      <c r="AQ190">
        <f>+Casos_PN_CORR[[#This Row],[43937]]-Casos_PN_CORR[[#This Row],[43936]]</f>
        <v>0</v>
      </c>
      <c r="AR190">
        <f>+Casos_PN_CORR[[#This Row],[43938]]-Casos_PN_CORR[[#This Row],[43937]]</f>
        <v>0</v>
      </c>
      <c r="AS190">
        <f>+Casos_PN_CORR[[#This Row],[43939]]-Casos_PN_CORR[[#This Row],[43938]]</f>
        <v>0</v>
      </c>
      <c r="AT190">
        <f>+Casos_PN_CORR[[#This Row],[43940]]-Casos_PN_CORR[[#This Row],[43939]]</f>
        <v>0</v>
      </c>
      <c r="AU190">
        <f>+Casos_PN_CORR[[#This Row],[43941]]-Casos_PN_CORR[[#This Row],[43940]]</f>
        <v>0</v>
      </c>
      <c r="AV190">
        <f>+Casos_PN_CORR[[#This Row],[43942]]-Casos_PN_CORR[[#This Row],[43941]]</f>
        <v>0</v>
      </c>
      <c r="AW190">
        <f>+Casos_PN_CORR[[#This Row],[43943]]-Casos_PN_CORR[[#This Row],[43942]]</f>
        <v>0</v>
      </c>
      <c r="AX190">
        <f>+Casos_PN_CORR[[#This Row],[43944]]-Casos_PN_CORR[[#This Row],[43943]]</f>
        <v>0</v>
      </c>
      <c r="AY190">
        <f>+Casos_PN_CORR[[#This Row],[43945]]-Casos_PN_CORR[[#This Row],[43944]]</f>
        <v>0</v>
      </c>
      <c r="AZ190">
        <f>+Casos_PN_CORR[[#This Row],[43946]]-Casos_PN_CORR[[#This Row],[43945]]</f>
        <v>0</v>
      </c>
      <c r="BA190">
        <f>+Casos_PN_CORR[[#This Row],[43947]]-Casos_PN_CORR[[#This Row],[43946]]</f>
        <v>0</v>
      </c>
      <c r="BB190">
        <f>+Casos_PN_CORR[[#This Row],[43948]]-Casos_PN_CORR[[#This Row],[43947]]</f>
        <v>0</v>
      </c>
      <c r="BC190">
        <f>+Casos_PN_CORR[[#This Row],[43949]]-Casos_PN_CORR[[#This Row],[43948]]</f>
        <v>0</v>
      </c>
      <c r="BD190">
        <f>+Casos_PN_CORR[[#This Row],[43950]]-Casos_PN_CORR[[#This Row],[43949]]</f>
        <v>0</v>
      </c>
      <c r="BE190">
        <f>+Casos_PN_CORR[[#This Row],[43951]]-Casos_PN_CORR[[#This Row],[43950]]</f>
        <v>0</v>
      </c>
      <c r="BF190">
        <f>+Casos_PN_CORR[[#This Row],[43952]]-Casos_PN_CORR[[#This Row],[43951]]</f>
        <v>0</v>
      </c>
      <c r="BG190">
        <f>+Casos_PN_CORR[[#This Row],[43953]]-Casos_PN_CORR[[#This Row],[43952]]</f>
        <v>0</v>
      </c>
      <c r="BH190">
        <f>+Casos_PN_CORR[[#This Row],[43954]]-Casos_PN_CORR[[#This Row],[43953]]</f>
        <v>0</v>
      </c>
      <c r="BI190">
        <f>+Casos_PN_CORR[[#This Row],[43955]]-Casos_PN_CORR[[#This Row],[43954]]</f>
        <v>0</v>
      </c>
      <c r="BJ190">
        <f>+Casos_PN_CORR[[#This Row],[43956]]-Casos_PN_CORR[[#This Row],[43955]]</f>
        <v>0</v>
      </c>
      <c r="BK190">
        <f>+Casos_PN_CORR[[#This Row],[43957]]-Casos_PN_CORR[[#This Row],[43956]]</f>
        <v>0</v>
      </c>
      <c r="BL190">
        <f>+Casos_PN_CORR[[#This Row],[43958]]-Casos_PN_CORR[[#This Row],[43957]]</f>
        <v>0</v>
      </c>
      <c r="BM190">
        <f>+Casos_PN_CORR[[#This Row],[43959]]-Casos_PN_CORR[[#This Row],[43958]]</f>
        <v>0</v>
      </c>
      <c r="BN190">
        <f>+Casos_PN_CORR[[#This Row],[43960]]-Casos_PN_CORR[[#This Row],[43959]]</f>
        <v>0</v>
      </c>
      <c r="BO190">
        <f>+Casos_PN_CORR[[#This Row],[43961]]-Casos_PN_CORR[[#This Row],[43960]]</f>
        <v>0</v>
      </c>
      <c r="BP190">
        <f>+Casos_PN_CORR[[#This Row],[43962]]-Casos_PN_CORR[[#This Row],[43961]]</f>
        <v>0</v>
      </c>
      <c r="BQ190">
        <f>+Casos_PN_CORR[[#This Row],[43963]]-Casos_PN_CORR[[#This Row],[43962]]</f>
        <v>0</v>
      </c>
      <c r="BR190">
        <f>+Casos_PN_CORR[[#This Row],[43964]]-Casos_PN_CORR[[#This Row],[43963]]</f>
        <v>0</v>
      </c>
      <c r="BS190">
        <f>+Casos_PN_CORR[[#This Row],[43965]]-Casos_PN_CORR[[#This Row],[43964]]</f>
        <v>0</v>
      </c>
      <c r="BT190">
        <f>+Casos_PN_CORR[[#This Row],[43966]]-Casos_PN_CORR[[#This Row],[43965]]</f>
        <v>0</v>
      </c>
      <c r="BU190">
        <f>+Casos_PN_CORR[[#This Row],[43967]]-Casos_PN_CORR[[#This Row],[43966]]</f>
        <v>0</v>
      </c>
      <c r="BV190">
        <f>+Casos_PN_CORR[[#This Row],[43968]]-Casos_PN_CORR[[#This Row],[43967]]</f>
        <v>0</v>
      </c>
      <c r="BW190">
        <f>+Casos_PN_CORR[[#This Row],[43969]]-Casos_PN_CORR[[#This Row],[43968]]</f>
        <v>0</v>
      </c>
      <c r="BX190">
        <f>+Casos_PN_CORR[[#This Row],[43970]]-Casos_PN_CORR[[#This Row],[43969]]</f>
        <v>0</v>
      </c>
      <c r="BY190">
        <f>+Casos_PN_CORR[[#This Row],[43971]]-Casos_PN_CORR[[#This Row],[43970]]</f>
        <v>0</v>
      </c>
      <c r="BZ190">
        <f>+Casos_PN_CORR[[#This Row],[43972]]-Casos_PN_CORR[[#This Row],[43971]]</f>
        <v>0</v>
      </c>
      <c r="CA190">
        <f>+Casos_PN_CORR[[#This Row],[43973]]-Casos_PN_CORR[[#This Row],[43972]]</f>
        <v>0</v>
      </c>
      <c r="CB190">
        <f>+Casos_PN_CORR[[#This Row],[43974]]-Casos_PN_CORR[[#This Row],[43973]]</f>
        <v>0</v>
      </c>
      <c r="CC190">
        <f>+Casos_PN_CORR[[#This Row],[43975]]-Casos_PN_CORR[[#This Row],[43974]]</f>
        <v>0</v>
      </c>
      <c r="CD190">
        <f>+Casos_PN_CORR[[#This Row],[43976]]-Casos_PN_CORR[[#This Row],[43975]]</f>
        <v>0</v>
      </c>
      <c r="CE190">
        <f>+Casos_PN_CORR[[#This Row],[43977]]-Casos_PN_CORR[[#This Row],[43976]]</f>
        <v>0</v>
      </c>
      <c r="CF190">
        <f>+Casos_PN_CORR[[#This Row],[43978]]-Casos_PN_CORR[[#This Row],[43977]]</f>
        <v>0</v>
      </c>
      <c r="CG190">
        <f>+Casos_PN_CORR[[#This Row],[43979]]-Casos_PN_CORR[[#This Row],[43978]]</f>
        <v>0</v>
      </c>
      <c r="CH190">
        <f>+Casos_PN_CORR[[#This Row],[43980]]-Casos_PN_CORR[[#This Row],[43979]]</f>
        <v>0</v>
      </c>
      <c r="CI190">
        <f>+Casos_PN_CORR[[#This Row],[43981]]-Casos_PN_CORR[[#This Row],[43980]]</f>
        <v>0</v>
      </c>
      <c r="CJ190">
        <f>+Casos_PN_CORR[[#This Row],[43982]]-Casos_PN_CORR[[#This Row],[43981]]</f>
        <v>0</v>
      </c>
      <c r="CK190">
        <f>+Casos_PN_CORR[[#This Row],[43983]]-Casos_PN_CORR[[#This Row],[43982]]</f>
        <v>0</v>
      </c>
      <c r="CL190">
        <f>+Casos_PN_CORR[[#This Row],[43984]]-Casos_PN_CORR[[#This Row],[43983]]</f>
        <v>0</v>
      </c>
      <c r="CM190">
        <f>+Casos_PN_CORR[[#This Row],[43985]]-Casos_PN_CORR[[#This Row],[43984]]</f>
        <v>0</v>
      </c>
      <c r="CN190">
        <f>+Casos_PN_CORR[[#This Row],[43986]]-Casos_PN_CORR[[#This Row],[43985]]</f>
        <v>0</v>
      </c>
      <c r="CO190">
        <f>+Casos_PN_CORR[[#This Row],[43987]]-Casos_PN_CORR[[#This Row],[43986]]</f>
        <v>3</v>
      </c>
      <c r="CP190">
        <f>+Casos_PN_CORR[[#This Row],[43988]]-Casos_PN_CORR[[#This Row],[43987]]</f>
        <v>0</v>
      </c>
      <c r="CQ190">
        <f>+Casos_PN_CORR[[#This Row],[43989]]-Casos_PN_CORR[[#This Row],[43988]]</f>
        <v>0</v>
      </c>
      <c r="CR190">
        <f>+Casos_PN_CORR[[#This Row],[43990]]-Casos_PN_CORR[[#This Row],[43989]]</f>
        <v>0</v>
      </c>
      <c r="CS190">
        <f>+Casos_PN_CORR[[#This Row],[43991]]-Casos_PN_CORR[[#This Row],[43990]]</f>
        <v>0</v>
      </c>
      <c r="CT190">
        <f>+Casos_PN_CORR[[#This Row],[43992]]-Casos_PN_CORR[[#This Row],[43991]]</f>
        <v>0</v>
      </c>
      <c r="CU190">
        <f>+Casos_PN_CORR[[#This Row],[43993]]-Casos_PN_CORR[[#This Row],[43992]]</f>
        <v>0</v>
      </c>
    </row>
    <row r="191" spans="1:99" x14ac:dyDescent="0.3">
      <c r="A191">
        <v>20605</v>
      </c>
      <c r="B191" s="2" t="s">
        <v>212</v>
      </c>
      <c r="C191" s="2" t="s">
        <v>213</v>
      </c>
      <c r="D191" s="2" t="s">
        <v>174</v>
      </c>
      <c r="E191" s="4">
        <f t="shared" si="2"/>
        <v>3</v>
      </c>
      <c r="F191">
        <f>+Casos_PN_CORR[[#This Row],[43900]]</f>
        <v>0</v>
      </c>
      <c r="G191">
        <f>+Casos_PN_CORR[[#This Row],[43901]]-Casos_PN_CORR[[#This Row],[43900]]</f>
        <v>0</v>
      </c>
      <c r="H191">
        <f>+Casos_PN_CORR[[#This Row],[43902]]-Casos_PN_CORR[[#This Row],[43901]]</f>
        <v>0</v>
      </c>
      <c r="I191">
        <f>+Casos_PN_CORR[[#This Row],[43903]]-Casos_PN_CORR[[#This Row],[43902]]</f>
        <v>0</v>
      </c>
      <c r="J191">
        <f>+Casos_PN_CORR[[#This Row],[43904]]-Casos_PN_CORR[[#This Row],[43903]]</f>
        <v>0</v>
      </c>
      <c r="K191">
        <f>+Casos_PN_CORR[[#This Row],[43905]]-Casos_PN_CORR[[#This Row],[43904]]</f>
        <v>0</v>
      </c>
      <c r="L191">
        <f>+Casos_PN_CORR[[#This Row],[43906]]-Casos_PN_CORR[[#This Row],[43905]]</f>
        <v>0</v>
      </c>
      <c r="M191">
        <f>+Casos_PN_CORR[[#This Row],[43907]]-Casos_PN_CORR[[#This Row],[43906]]</f>
        <v>0</v>
      </c>
      <c r="N191">
        <f>+Casos_PN_CORR[[#This Row],[43908]]-Casos_PN_CORR[[#This Row],[43907]]</f>
        <v>0</v>
      </c>
      <c r="O191">
        <f>+Casos_PN_CORR[[#This Row],[43909]]-Casos_PN_CORR[[#This Row],[43908]]</f>
        <v>0</v>
      </c>
      <c r="P191">
        <f>+Casos_PN_CORR[[#This Row],[43910]]-Casos_PN_CORR[[#This Row],[43909]]</f>
        <v>0</v>
      </c>
      <c r="Q191">
        <f>+Casos_PN_CORR[[#This Row],[43911]]-Casos_PN_CORR[[#This Row],[43910]]</f>
        <v>0</v>
      </c>
      <c r="R191">
        <f>+Casos_PN_CORR[[#This Row],[43912]]-Casos_PN_CORR[[#This Row],[43911]]</f>
        <v>0</v>
      </c>
      <c r="S191">
        <f>+Casos_PN_CORR[[#This Row],[43913]]-Casos_PN_CORR[[#This Row],[43912]]</f>
        <v>0</v>
      </c>
      <c r="T191">
        <f>+Casos_PN_CORR[[#This Row],[43914]]-Casos_PN_CORR[[#This Row],[43913]]</f>
        <v>0</v>
      </c>
      <c r="U191">
        <f>+Casos_PN_CORR[[#This Row],[43915]]-Casos_PN_CORR[[#This Row],[43914]]</f>
        <v>0</v>
      </c>
      <c r="V191">
        <f>+Casos_PN_CORR[[#This Row],[43916]]-Casos_PN_CORR[[#This Row],[43915]]</f>
        <v>0</v>
      </c>
      <c r="W191">
        <f>+Casos_PN_CORR[[#This Row],[43917]]-Casos_PN_CORR[[#This Row],[43916]]</f>
        <v>0</v>
      </c>
      <c r="X191">
        <f>+Casos_PN_CORR[[#This Row],[43918]]-Casos_PN_CORR[[#This Row],[43917]]</f>
        <v>0</v>
      </c>
      <c r="Y191">
        <f>+Casos_PN_CORR[[#This Row],[43919]]-Casos_PN_CORR[[#This Row],[43918]]</f>
        <v>0</v>
      </c>
      <c r="Z191">
        <f>+Casos_PN_CORR[[#This Row],[43920]]-Casos_PN_CORR[[#This Row],[43919]]</f>
        <v>0</v>
      </c>
      <c r="AA191">
        <f>+Casos_PN_CORR[[#This Row],[43921]]-Casos_PN_CORR[[#This Row],[43920]]</f>
        <v>0</v>
      </c>
      <c r="AB191">
        <f>+Casos_PN_CORR[[#This Row],[43922]]-Casos_PN_CORR[[#This Row],[43921]]</f>
        <v>0</v>
      </c>
      <c r="AC191">
        <f>+Casos_PN_CORR[[#This Row],[43923]]-Casos_PN_CORR[[#This Row],[43922]]</f>
        <v>0</v>
      </c>
      <c r="AD191">
        <f>+Casos_PN_CORR[[#This Row],[43924]]-Casos_PN_CORR[[#This Row],[43923]]</f>
        <v>0</v>
      </c>
      <c r="AE191">
        <f>+Casos_PN_CORR[[#This Row],[43925]]-Casos_PN_CORR[[#This Row],[43924]]</f>
        <v>0</v>
      </c>
      <c r="AF191">
        <f>+Casos_PN_CORR[[#This Row],[43926]]-Casos_PN_CORR[[#This Row],[43925]]</f>
        <v>0</v>
      </c>
      <c r="AG191">
        <f>+Casos_PN_CORR[[#This Row],[43927]]-Casos_PN_CORR[[#This Row],[43926]]</f>
        <v>0</v>
      </c>
      <c r="AH191">
        <f>+Casos_PN_CORR[[#This Row],[43928]]-Casos_PN_CORR[[#This Row],[43927]]</f>
        <v>0</v>
      </c>
      <c r="AI191">
        <f>+Casos_PN_CORR[[#This Row],[43929]]-Casos_PN_CORR[[#This Row],[43928]]</f>
        <v>0</v>
      </c>
      <c r="AJ191">
        <f>+Casos_PN_CORR[[#This Row],[43930]]-Casos_PN_CORR[[#This Row],[43929]]</f>
        <v>0</v>
      </c>
      <c r="AK191">
        <f>+Casos_PN_CORR[[#This Row],[43931]]-Casos_PN_CORR[[#This Row],[43930]]</f>
        <v>0</v>
      </c>
      <c r="AL191">
        <f>+Casos_PN_CORR[[#This Row],[43932]]-Casos_PN_CORR[[#This Row],[43931]]</f>
        <v>0</v>
      </c>
      <c r="AM191">
        <f>+Casos_PN_CORR[[#This Row],[43933]]-Casos_PN_CORR[[#This Row],[43932]]</f>
        <v>0</v>
      </c>
      <c r="AN191">
        <f>+Casos_PN_CORR[[#This Row],[43934]]-Casos_PN_CORR[[#This Row],[43933]]</f>
        <v>0</v>
      </c>
      <c r="AO191">
        <f>+Casos_PN_CORR[[#This Row],[43935]]-Casos_PN_CORR[[#This Row],[43934]]</f>
        <v>0</v>
      </c>
      <c r="AP191">
        <f>+Casos_PN_CORR[[#This Row],[43936]]-Casos_PN_CORR[[#This Row],[43935]]</f>
        <v>0</v>
      </c>
      <c r="AQ191">
        <f>+Casos_PN_CORR[[#This Row],[43937]]-Casos_PN_CORR[[#This Row],[43936]]</f>
        <v>0</v>
      </c>
      <c r="AR191">
        <f>+Casos_PN_CORR[[#This Row],[43938]]-Casos_PN_CORR[[#This Row],[43937]]</f>
        <v>0</v>
      </c>
      <c r="AS191">
        <f>+Casos_PN_CORR[[#This Row],[43939]]-Casos_PN_CORR[[#This Row],[43938]]</f>
        <v>0</v>
      </c>
      <c r="AT191">
        <f>+Casos_PN_CORR[[#This Row],[43940]]-Casos_PN_CORR[[#This Row],[43939]]</f>
        <v>0</v>
      </c>
      <c r="AU191">
        <f>+Casos_PN_CORR[[#This Row],[43941]]-Casos_PN_CORR[[#This Row],[43940]]</f>
        <v>0</v>
      </c>
      <c r="AV191">
        <f>+Casos_PN_CORR[[#This Row],[43942]]-Casos_PN_CORR[[#This Row],[43941]]</f>
        <v>0</v>
      </c>
      <c r="AW191">
        <f>+Casos_PN_CORR[[#This Row],[43943]]-Casos_PN_CORR[[#This Row],[43942]]</f>
        <v>0</v>
      </c>
      <c r="AX191">
        <f>+Casos_PN_CORR[[#This Row],[43944]]-Casos_PN_CORR[[#This Row],[43943]]</f>
        <v>0</v>
      </c>
      <c r="AY191">
        <f>+Casos_PN_CORR[[#This Row],[43945]]-Casos_PN_CORR[[#This Row],[43944]]</f>
        <v>0</v>
      </c>
      <c r="AZ191">
        <f>+Casos_PN_CORR[[#This Row],[43946]]-Casos_PN_CORR[[#This Row],[43945]]</f>
        <v>0</v>
      </c>
      <c r="BA191">
        <f>+Casos_PN_CORR[[#This Row],[43947]]-Casos_PN_CORR[[#This Row],[43946]]</f>
        <v>0</v>
      </c>
      <c r="BB191">
        <f>+Casos_PN_CORR[[#This Row],[43948]]-Casos_PN_CORR[[#This Row],[43947]]</f>
        <v>0</v>
      </c>
      <c r="BC191">
        <f>+Casos_PN_CORR[[#This Row],[43949]]-Casos_PN_CORR[[#This Row],[43948]]</f>
        <v>0</v>
      </c>
      <c r="BD191">
        <f>+Casos_PN_CORR[[#This Row],[43950]]-Casos_PN_CORR[[#This Row],[43949]]</f>
        <v>0</v>
      </c>
      <c r="BE191">
        <f>+Casos_PN_CORR[[#This Row],[43951]]-Casos_PN_CORR[[#This Row],[43950]]</f>
        <v>0</v>
      </c>
      <c r="BF191">
        <f>+Casos_PN_CORR[[#This Row],[43952]]-Casos_PN_CORR[[#This Row],[43951]]</f>
        <v>0</v>
      </c>
      <c r="BG191">
        <f>+Casos_PN_CORR[[#This Row],[43953]]-Casos_PN_CORR[[#This Row],[43952]]</f>
        <v>0</v>
      </c>
      <c r="BH191">
        <f>+Casos_PN_CORR[[#This Row],[43954]]-Casos_PN_CORR[[#This Row],[43953]]</f>
        <v>0</v>
      </c>
      <c r="BI191">
        <f>+Casos_PN_CORR[[#This Row],[43955]]-Casos_PN_CORR[[#This Row],[43954]]</f>
        <v>0</v>
      </c>
      <c r="BJ191">
        <f>+Casos_PN_CORR[[#This Row],[43956]]-Casos_PN_CORR[[#This Row],[43955]]</f>
        <v>0</v>
      </c>
      <c r="BK191">
        <f>+Casos_PN_CORR[[#This Row],[43957]]-Casos_PN_CORR[[#This Row],[43956]]</f>
        <v>0</v>
      </c>
      <c r="BL191">
        <f>+Casos_PN_CORR[[#This Row],[43958]]-Casos_PN_CORR[[#This Row],[43957]]</f>
        <v>0</v>
      </c>
      <c r="BM191">
        <f>+Casos_PN_CORR[[#This Row],[43959]]-Casos_PN_CORR[[#This Row],[43958]]</f>
        <v>0</v>
      </c>
      <c r="BN191">
        <f>+Casos_PN_CORR[[#This Row],[43960]]-Casos_PN_CORR[[#This Row],[43959]]</f>
        <v>0</v>
      </c>
      <c r="BO191">
        <f>+Casos_PN_CORR[[#This Row],[43961]]-Casos_PN_CORR[[#This Row],[43960]]</f>
        <v>0</v>
      </c>
      <c r="BP191">
        <f>+Casos_PN_CORR[[#This Row],[43962]]-Casos_PN_CORR[[#This Row],[43961]]</f>
        <v>0</v>
      </c>
      <c r="BQ191">
        <f>+Casos_PN_CORR[[#This Row],[43963]]-Casos_PN_CORR[[#This Row],[43962]]</f>
        <v>0</v>
      </c>
      <c r="BR191">
        <f>+Casos_PN_CORR[[#This Row],[43964]]-Casos_PN_CORR[[#This Row],[43963]]</f>
        <v>0</v>
      </c>
      <c r="BS191">
        <f>+Casos_PN_CORR[[#This Row],[43965]]-Casos_PN_CORR[[#This Row],[43964]]</f>
        <v>0</v>
      </c>
      <c r="BT191">
        <f>+Casos_PN_CORR[[#This Row],[43966]]-Casos_PN_CORR[[#This Row],[43965]]</f>
        <v>0</v>
      </c>
      <c r="BU191">
        <f>+Casos_PN_CORR[[#This Row],[43967]]-Casos_PN_CORR[[#This Row],[43966]]</f>
        <v>0</v>
      </c>
      <c r="BV191">
        <f>+Casos_PN_CORR[[#This Row],[43968]]-Casos_PN_CORR[[#This Row],[43967]]</f>
        <v>0</v>
      </c>
      <c r="BW191">
        <f>+Casos_PN_CORR[[#This Row],[43969]]-Casos_PN_CORR[[#This Row],[43968]]</f>
        <v>0</v>
      </c>
      <c r="BX191">
        <f>+Casos_PN_CORR[[#This Row],[43970]]-Casos_PN_CORR[[#This Row],[43969]]</f>
        <v>0</v>
      </c>
      <c r="BY191">
        <f>+Casos_PN_CORR[[#This Row],[43971]]-Casos_PN_CORR[[#This Row],[43970]]</f>
        <v>0</v>
      </c>
      <c r="BZ191">
        <f>+Casos_PN_CORR[[#This Row],[43972]]-Casos_PN_CORR[[#This Row],[43971]]</f>
        <v>0</v>
      </c>
      <c r="CA191">
        <f>+Casos_PN_CORR[[#This Row],[43973]]-Casos_PN_CORR[[#This Row],[43972]]</f>
        <v>0</v>
      </c>
      <c r="CB191">
        <f>+Casos_PN_CORR[[#This Row],[43974]]-Casos_PN_CORR[[#This Row],[43973]]</f>
        <v>0</v>
      </c>
      <c r="CC191">
        <f>+Casos_PN_CORR[[#This Row],[43975]]-Casos_PN_CORR[[#This Row],[43974]]</f>
        <v>0</v>
      </c>
      <c r="CD191">
        <f>+Casos_PN_CORR[[#This Row],[43976]]-Casos_PN_CORR[[#This Row],[43975]]</f>
        <v>0</v>
      </c>
      <c r="CE191">
        <f>+Casos_PN_CORR[[#This Row],[43977]]-Casos_PN_CORR[[#This Row],[43976]]</f>
        <v>0</v>
      </c>
      <c r="CF191">
        <f>+Casos_PN_CORR[[#This Row],[43978]]-Casos_PN_CORR[[#This Row],[43977]]</f>
        <v>0</v>
      </c>
      <c r="CG191">
        <f>+Casos_PN_CORR[[#This Row],[43979]]-Casos_PN_CORR[[#This Row],[43978]]</f>
        <v>0</v>
      </c>
      <c r="CH191">
        <f>+Casos_PN_CORR[[#This Row],[43980]]-Casos_PN_CORR[[#This Row],[43979]]</f>
        <v>0</v>
      </c>
      <c r="CI191">
        <f>+Casos_PN_CORR[[#This Row],[43981]]-Casos_PN_CORR[[#This Row],[43980]]</f>
        <v>0</v>
      </c>
      <c r="CJ191">
        <f>+Casos_PN_CORR[[#This Row],[43982]]-Casos_PN_CORR[[#This Row],[43981]]</f>
        <v>0</v>
      </c>
      <c r="CK191">
        <f>+Casos_PN_CORR[[#This Row],[43983]]-Casos_PN_CORR[[#This Row],[43982]]</f>
        <v>0</v>
      </c>
      <c r="CL191">
        <f>+Casos_PN_CORR[[#This Row],[43984]]-Casos_PN_CORR[[#This Row],[43983]]</f>
        <v>0</v>
      </c>
      <c r="CM191">
        <f>+Casos_PN_CORR[[#This Row],[43985]]-Casos_PN_CORR[[#This Row],[43984]]</f>
        <v>0</v>
      </c>
      <c r="CN191">
        <f>+Casos_PN_CORR[[#This Row],[43986]]-Casos_PN_CORR[[#This Row],[43985]]</f>
        <v>0</v>
      </c>
      <c r="CO191">
        <f>+Casos_PN_CORR[[#This Row],[43987]]-Casos_PN_CORR[[#This Row],[43986]]</f>
        <v>3</v>
      </c>
      <c r="CP191">
        <f>+Casos_PN_CORR[[#This Row],[43988]]-Casos_PN_CORR[[#This Row],[43987]]</f>
        <v>0</v>
      </c>
      <c r="CQ191">
        <f>+Casos_PN_CORR[[#This Row],[43989]]-Casos_PN_CORR[[#This Row],[43988]]</f>
        <v>0</v>
      </c>
      <c r="CR191">
        <f>+Casos_PN_CORR[[#This Row],[43990]]-Casos_PN_CORR[[#This Row],[43989]]</f>
        <v>0</v>
      </c>
      <c r="CS191">
        <f>+Casos_PN_CORR[[#This Row],[43991]]-Casos_PN_CORR[[#This Row],[43990]]</f>
        <v>0</v>
      </c>
      <c r="CT191">
        <f>+Casos_PN_CORR[[#This Row],[43992]]-Casos_PN_CORR[[#This Row],[43991]]</f>
        <v>0</v>
      </c>
      <c r="CU191">
        <f>+Casos_PN_CORR[[#This Row],[43993]]-Casos_PN_CORR[[#This Row],[43992]]</f>
        <v>0</v>
      </c>
    </row>
    <row r="192" spans="1:99" x14ac:dyDescent="0.3">
      <c r="A192">
        <v>130706</v>
      </c>
      <c r="B192" s="2" t="s">
        <v>102</v>
      </c>
      <c r="C192" s="2" t="s">
        <v>138</v>
      </c>
      <c r="D192" s="2" t="s">
        <v>174</v>
      </c>
      <c r="E192" s="4">
        <f t="shared" si="2"/>
        <v>3</v>
      </c>
      <c r="F192">
        <f>+Casos_PN_CORR[[#This Row],[43900]]</f>
        <v>0</v>
      </c>
      <c r="G192">
        <f>+Casos_PN_CORR[[#This Row],[43901]]-Casos_PN_CORR[[#This Row],[43900]]</f>
        <v>0</v>
      </c>
      <c r="H192">
        <f>+Casos_PN_CORR[[#This Row],[43902]]-Casos_PN_CORR[[#This Row],[43901]]</f>
        <v>0</v>
      </c>
      <c r="I192">
        <f>+Casos_PN_CORR[[#This Row],[43903]]-Casos_PN_CORR[[#This Row],[43902]]</f>
        <v>0</v>
      </c>
      <c r="J192">
        <f>+Casos_PN_CORR[[#This Row],[43904]]-Casos_PN_CORR[[#This Row],[43903]]</f>
        <v>0</v>
      </c>
      <c r="K192">
        <f>+Casos_PN_CORR[[#This Row],[43905]]-Casos_PN_CORR[[#This Row],[43904]]</f>
        <v>0</v>
      </c>
      <c r="L192">
        <f>+Casos_PN_CORR[[#This Row],[43906]]-Casos_PN_CORR[[#This Row],[43905]]</f>
        <v>0</v>
      </c>
      <c r="M192">
        <f>+Casos_PN_CORR[[#This Row],[43907]]-Casos_PN_CORR[[#This Row],[43906]]</f>
        <v>0</v>
      </c>
      <c r="N192">
        <f>+Casos_PN_CORR[[#This Row],[43908]]-Casos_PN_CORR[[#This Row],[43907]]</f>
        <v>0</v>
      </c>
      <c r="O192">
        <f>+Casos_PN_CORR[[#This Row],[43909]]-Casos_PN_CORR[[#This Row],[43908]]</f>
        <v>0</v>
      </c>
      <c r="P192">
        <f>+Casos_PN_CORR[[#This Row],[43910]]-Casos_PN_CORR[[#This Row],[43909]]</f>
        <v>0</v>
      </c>
      <c r="Q192">
        <f>+Casos_PN_CORR[[#This Row],[43911]]-Casos_PN_CORR[[#This Row],[43910]]</f>
        <v>0</v>
      </c>
      <c r="R192">
        <f>+Casos_PN_CORR[[#This Row],[43912]]-Casos_PN_CORR[[#This Row],[43911]]</f>
        <v>0</v>
      </c>
      <c r="S192">
        <f>+Casos_PN_CORR[[#This Row],[43913]]-Casos_PN_CORR[[#This Row],[43912]]</f>
        <v>0</v>
      </c>
      <c r="T192">
        <f>+Casos_PN_CORR[[#This Row],[43914]]-Casos_PN_CORR[[#This Row],[43913]]</f>
        <v>0</v>
      </c>
      <c r="U192">
        <f>+Casos_PN_CORR[[#This Row],[43915]]-Casos_PN_CORR[[#This Row],[43914]]</f>
        <v>0</v>
      </c>
      <c r="V192">
        <f>+Casos_PN_CORR[[#This Row],[43916]]-Casos_PN_CORR[[#This Row],[43915]]</f>
        <v>0</v>
      </c>
      <c r="W192">
        <f>+Casos_PN_CORR[[#This Row],[43917]]-Casos_PN_CORR[[#This Row],[43916]]</f>
        <v>0</v>
      </c>
      <c r="X192">
        <f>+Casos_PN_CORR[[#This Row],[43918]]-Casos_PN_CORR[[#This Row],[43917]]</f>
        <v>0</v>
      </c>
      <c r="Y192">
        <f>+Casos_PN_CORR[[#This Row],[43919]]-Casos_PN_CORR[[#This Row],[43918]]</f>
        <v>0</v>
      </c>
      <c r="Z192">
        <f>+Casos_PN_CORR[[#This Row],[43920]]-Casos_PN_CORR[[#This Row],[43919]]</f>
        <v>0</v>
      </c>
      <c r="AA192">
        <f>+Casos_PN_CORR[[#This Row],[43921]]-Casos_PN_CORR[[#This Row],[43920]]</f>
        <v>0</v>
      </c>
      <c r="AB192">
        <f>+Casos_PN_CORR[[#This Row],[43922]]-Casos_PN_CORR[[#This Row],[43921]]</f>
        <v>0</v>
      </c>
      <c r="AC192">
        <f>+Casos_PN_CORR[[#This Row],[43923]]-Casos_PN_CORR[[#This Row],[43922]]</f>
        <v>0</v>
      </c>
      <c r="AD192">
        <f>+Casos_PN_CORR[[#This Row],[43924]]-Casos_PN_CORR[[#This Row],[43923]]</f>
        <v>0</v>
      </c>
      <c r="AE192">
        <f>+Casos_PN_CORR[[#This Row],[43925]]-Casos_PN_CORR[[#This Row],[43924]]</f>
        <v>0</v>
      </c>
      <c r="AF192">
        <f>+Casos_PN_CORR[[#This Row],[43926]]-Casos_PN_CORR[[#This Row],[43925]]</f>
        <v>0</v>
      </c>
      <c r="AG192">
        <f>+Casos_PN_CORR[[#This Row],[43927]]-Casos_PN_CORR[[#This Row],[43926]]</f>
        <v>0</v>
      </c>
      <c r="AH192">
        <f>+Casos_PN_CORR[[#This Row],[43928]]-Casos_PN_CORR[[#This Row],[43927]]</f>
        <v>0</v>
      </c>
      <c r="AI192">
        <f>+Casos_PN_CORR[[#This Row],[43929]]-Casos_PN_CORR[[#This Row],[43928]]</f>
        <v>0</v>
      </c>
      <c r="AJ192">
        <f>+Casos_PN_CORR[[#This Row],[43930]]-Casos_PN_CORR[[#This Row],[43929]]</f>
        <v>0</v>
      </c>
      <c r="AK192">
        <f>+Casos_PN_CORR[[#This Row],[43931]]-Casos_PN_CORR[[#This Row],[43930]]</f>
        <v>0</v>
      </c>
      <c r="AL192">
        <f>+Casos_PN_CORR[[#This Row],[43932]]-Casos_PN_CORR[[#This Row],[43931]]</f>
        <v>0</v>
      </c>
      <c r="AM192">
        <f>+Casos_PN_CORR[[#This Row],[43933]]-Casos_PN_CORR[[#This Row],[43932]]</f>
        <v>0</v>
      </c>
      <c r="AN192">
        <f>+Casos_PN_CORR[[#This Row],[43934]]-Casos_PN_CORR[[#This Row],[43933]]</f>
        <v>0</v>
      </c>
      <c r="AO192">
        <f>+Casos_PN_CORR[[#This Row],[43935]]-Casos_PN_CORR[[#This Row],[43934]]</f>
        <v>0</v>
      </c>
      <c r="AP192">
        <f>+Casos_PN_CORR[[#This Row],[43936]]-Casos_PN_CORR[[#This Row],[43935]]</f>
        <v>0</v>
      </c>
      <c r="AQ192">
        <f>+Casos_PN_CORR[[#This Row],[43937]]-Casos_PN_CORR[[#This Row],[43936]]</f>
        <v>0</v>
      </c>
      <c r="AR192">
        <f>+Casos_PN_CORR[[#This Row],[43938]]-Casos_PN_CORR[[#This Row],[43937]]</f>
        <v>0</v>
      </c>
      <c r="AS192">
        <f>+Casos_PN_CORR[[#This Row],[43939]]-Casos_PN_CORR[[#This Row],[43938]]</f>
        <v>0</v>
      </c>
      <c r="AT192">
        <f>+Casos_PN_CORR[[#This Row],[43940]]-Casos_PN_CORR[[#This Row],[43939]]</f>
        <v>0</v>
      </c>
      <c r="AU192">
        <f>+Casos_PN_CORR[[#This Row],[43941]]-Casos_PN_CORR[[#This Row],[43940]]</f>
        <v>0</v>
      </c>
      <c r="AV192">
        <f>+Casos_PN_CORR[[#This Row],[43942]]-Casos_PN_CORR[[#This Row],[43941]]</f>
        <v>0</v>
      </c>
      <c r="AW192">
        <f>+Casos_PN_CORR[[#This Row],[43943]]-Casos_PN_CORR[[#This Row],[43942]]</f>
        <v>0</v>
      </c>
      <c r="AX192">
        <f>+Casos_PN_CORR[[#This Row],[43944]]-Casos_PN_CORR[[#This Row],[43943]]</f>
        <v>0</v>
      </c>
      <c r="AY192">
        <f>+Casos_PN_CORR[[#This Row],[43945]]-Casos_PN_CORR[[#This Row],[43944]]</f>
        <v>0</v>
      </c>
      <c r="AZ192">
        <f>+Casos_PN_CORR[[#This Row],[43946]]-Casos_PN_CORR[[#This Row],[43945]]</f>
        <v>0</v>
      </c>
      <c r="BA192">
        <f>+Casos_PN_CORR[[#This Row],[43947]]-Casos_PN_CORR[[#This Row],[43946]]</f>
        <v>0</v>
      </c>
      <c r="BB192">
        <f>+Casos_PN_CORR[[#This Row],[43948]]-Casos_PN_CORR[[#This Row],[43947]]</f>
        <v>0</v>
      </c>
      <c r="BC192">
        <f>+Casos_PN_CORR[[#This Row],[43949]]-Casos_PN_CORR[[#This Row],[43948]]</f>
        <v>0</v>
      </c>
      <c r="BD192">
        <f>+Casos_PN_CORR[[#This Row],[43950]]-Casos_PN_CORR[[#This Row],[43949]]</f>
        <v>0</v>
      </c>
      <c r="BE192">
        <f>+Casos_PN_CORR[[#This Row],[43951]]-Casos_PN_CORR[[#This Row],[43950]]</f>
        <v>0</v>
      </c>
      <c r="BF192">
        <f>+Casos_PN_CORR[[#This Row],[43952]]-Casos_PN_CORR[[#This Row],[43951]]</f>
        <v>0</v>
      </c>
      <c r="BG192">
        <f>+Casos_PN_CORR[[#This Row],[43953]]-Casos_PN_CORR[[#This Row],[43952]]</f>
        <v>0</v>
      </c>
      <c r="BH192">
        <f>+Casos_PN_CORR[[#This Row],[43954]]-Casos_PN_CORR[[#This Row],[43953]]</f>
        <v>0</v>
      </c>
      <c r="BI192">
        <f>+Casos_PN_CORR[[#This Row],[43955]]-Casos_PN_CORR[[#This Row],[43954]]</f>
        <v>0</v>
      </c>
      <c r="BJ192">
        <f>+Casos_PN_CORR[[#This Row],[43956]]-Casos_PN_CORR[[#This Row],[43955]]</f>
        <v>0</v>
      </c>
      <c r="BK192">
        <f>+Casos_PN_CORR[[#This Row],[43957]]-Casos_PN_CORR[[#This Row],[43956]]</f>
        <v>0</v>
      </c>
      <c r="BL192">
        <f>+Casos_PN_CORR[[#This Row],[43958]]-Casos_PN_CORR[[#This Row],[43957]]</f>
        <v>0</v>
      </c>
      <c r="BM192">
        <f>+Casos_PN_CORR[[#This Row],[43959]]-Casos_PN_CORR[[#This Row],[43958]]</f>
        <v>0</v>
      </c>
      <c r="BN192">
        <f>+Casos_PN_CORR[[#This Row],[43960]]-Casos_PN_CORR[[#This Row],[43959]]</f>
        <v>0</v>
      </c>
      <c r="BO192">
        <f>+Casos_PN_CORR[[#This Row],[43961]]-Casos_PN_CORR[[#This Row],[43960]]</f>
        <v>0</v>
      </c>
      <c r="BP192">
        <f>+Casos_PN_CORR[[#This Row],[43962]]-Casos_PN_CORR[[#This Row],[43961]]</f>
        <v>0</v>
      </c>
      <c r="BQ192">
        <f>+Casos_PN_CORR[[#This Row],[43963]]-Casos_PN_CORR[[#This Row],[43962]]</f>
        <v>0</v>
      </c>
      <c r="BR192">
        <f>+Casos_PN_CORR[[#This Row],[43964]]-Casos_PN_CORR[[#This Row],[43963]]</f>
        <v>0</v>
      </c>
      <c r="BS192">
        <f>+Casos_PN_CORR[[#This Row],[43965]]-Casos_PN_CORR[[#This Row],[43964]]</f>
        <v>0</v>
      </c>
      <c r="BT192">
        <f>+Casos_PN_CORR[[#This Row],[43966]]-Casos_PN_CORR[[#This Row],[43965]]</f>
        <v>0</v>
      </c>
      <c r="BU192">
        <f>+Casos_PN_CORR[[#This Row],[43967]]-Casos_PN_CORR[[#This Row],[43966]]</f>
        <v>0</v>
      </c>
      <c r="BV192">
        <f>+Casos_PN_CORR[[#This Row],[43968]]-Casos_PN_CORR[[#This Row],[43967]]</f>
        <v>0</v>
      </c>
      <c r="BW192">
        <f>+Casos_PN_CORR[[#This Row],[43969]]-Casos_PN_CORR[[#This Row],[43968]]</f>
        <v>0</v>
      </c>
      <c r="BX192">
        <f>+Casos_PN_CORR[[#This Row],[43970]]-Casos_PN_CORR[[#This Row],[43969]]</f>
        <v>0</v>
      </c>
      <c r="BY192">
        <f>+Casos_PN_CORR[[#This Row],[43971]]-Casos_PN_CORR[[#This Row],[43970]]</f>
        <v>0</v>
      </c>
      <c r="BZ192">
        <f>+Casos_PN_CORR[[#This Row],[43972]]-Casos_PN_CORR[[#This Row],[43971]]</f>
        <v>0</v>
      </c>
      <c r="CA192">
        <f>+Casos_PN_CORR[[#This Row],[43973]]-Casos_PN_CORR[[#This Row],[43972]]</f>
        <v>0</v>
      </c>
      <c r="CB192">
        <f>+Casos_PN_CORR[[#This Row],[43974]]-Casos_PN_CORR[[#This Row],[43973]]</f>
        <v>0</v>
      </c>
      <c r="CC192">
        <f>+Casos_PN_CORR[[#This Row],[43975]]-Casos_PN_CORR[[#This Row],[43974]]</f>
        <v>0</v>
      </c>
      <c r="CD192">
        <f>+Casos_PN_CORR[[#This Row],[43976]]-Casos_PN_CORR[[#This Row],[43975]]</f>
        <v>0</v>
      </c>
      <c r="CE192">
        <f>+Casos_PN_CORR[[#This Row],[43977]]-Casos_PN_CORR[[#This Row],[43976]]</f>
        <v>0</v>
      </c>
      <c r="CF192">
        <f>+Casos_PN_CORR[[#This Row],[43978]]-Casos_PN_CORR[[#This Row],[43977]]</f>
        <v>0</v>
      </c>
      <c r="CG192">
        <f>+Casos_PN_CORR[[#This Row],[43979]]-Casos_PN_CORR[[#This Row],[43978]]</f>
        <v>0</v>
      </c>
      <c r="CH192">
        <f>+Casos_PN_CORR[[#This Row],[43980]]-Casos_PN_CORR[[#This Row],[43979]]</f>
        <v>0</v>
      </c>
      <c r="CI192">
        <f>+Casos_PN_CORR[[#This Row],[43981]]-Casos_PN_CORR[[#This Row],[43980]]</f>
        <v>0</v>
      </c>
      <c r="CJ192">
        <f>+Casos_PN_CORR[[#This Row],[43982]]-Casos_PN_CORR[[#This Row],[43981]]</f>
        <v>0</v>
      </c>
      <c r="CK192">
        <f>+Casos_PN_CORR[[#This Row],[43983]]-Casos_PN_CORR[[#This Row],[43982]]</f>
        <v>0</v>
      </c>
      <c r="CL192">
        <f>+Casos_PN_CORR[[#This Row],[43984]]-Casos_PN_CORR[[#This Row],[43983]]</f>
        <v>0</v>
      </c>
      <c r="CM192">
        <f>+Casos_PN_CORR[[#This Row],[43985]]-Casos_PN_CORR[[#This Row],[43984]]</f>
        <v>0</v>
      </c>
      <c r="CN192">
        <f>+Casos_PN_CORR[[#This Row],[43986]]-Casos_PN_CORR[[#This Row],[43985]]</f>
        <v>0</v>
      </c>
      <c r="CO192">
        <f>+Casos_PN_CORR[[#This Row],[43987]]-Casos_PN_CORR[[#This Row],[43986]]</f>
        <v>3</v>
      </c>
      <c r="CP192">
        <f>+Casos_PN_CORR[[#This Row],[43988]]-Casos_PN_CORR[[#This Row],[43987]]</f>
        <v>0</v>
      </c>
      <c r="CQ192">
        <f>+Casos_PN_CORR[[#This Row],[43989]]-Casos_PN_CORR[[#This Row],[43988]]</f>
        <v>0</v>
      </c>
      <c r="CR192">
        <f>+Casos_PN_CORR[[#This Row],[43990]]-Casos_PN_CORR[[#This Row],[43989]]</f>
        <v>0</v>
      </c>
      <c r="CS192">
        <f>+Casos_PN_CORR[[#This Row],[43991]]-Casos_PN_CORR[[#This Row],[43990]]</f>
        <v>0</v>
      </c>
      <c r="CT192">
        <f>+Casos_PN_CORR[[#This Row],[43992]]-Casos_PN_CORR[[#This Row],[43991]]</f>
        <v>0</v>
      </c>
      <c r="CU192">
        <f>+Casos_PN_CORR[[#This Row],[43993]]-Casos_PN_CORR[[#This Row],[43992]]</f>
        <v>0</v>
      </c>
    </row>
    <row r="193" spans="1:99" x14ac:dyDescent="0.3">
      <c r="A193">
        <v>20502</v>
      </c>
      <c r="B193" s="2" t="s">
        <v>212</v>
      </c>
      <c r="C193" s="2" t="s">
        <v>357</v>
      </c>
      <c r="D193" s="2" t="s">
        <v>537</v>
      </c>
      <c r="E193" s="4">
        <f t="shared" si="2"/>
        <v>2</v>
      </c>
      <c r="F193">
        <f>+Casos_PN_CORR[[#This Row],[43900]]</f>
        <v>0</v>
      </c>
      <c r="G193">
        <f>+Casos_PN_CORR[[#This Row],[43901]]-Casos_PN_CORR[[#This Row],[43900]]</f>
        <v>0</v>
      </c>
      <c r="H193">
        <f>+Casos_PN_CORR[[#This Row],[43902]]-Casos_PN_CORR[[#This Row],[43901]]</f>
        <v>0</v>
      </c>
      <c r="I193">
        <f>+Casos_PN_CORR[[#This Row],[43903]]-Casos_PN_CORR[[#This Row],[43902]]</f>
        <v>0</v>
      </c>
      <c r="J193">
        <f>+Casos_PN_CORR[[#This Row],[43904]]-Casos_PN_CORR[[#This Row],[43903]]</f>
        <v>0</v>
      </c>
      <c r="K193">
        <f>+Casos_PN_CORR[[#This Row],[43905]]-Casos_PN_CORR[[#This Row],[43904]]</f>
        <v>0</v>
      </c>
      <c r="L193">
        <f>+Casos_PN_CORR[[#This Row],[43906]]-Casos_PN_CORR[[#This Row],[43905]]</f>
        <v>0</v>
      </c>
      <c r="M193">
        <f>+Casos_PN_CORR[[#This Row],[43907]]-Casos_PN_CORR[[#This Row],[43906]]</f>
        <v>0</v>
      </c>
      <c r="N193">
        <f>+Casos_PN_CORR[[#This Row],[43908]]-Casos_PN_CORR[[#This Row],[43907]]</f>
        <v>0</v>
      </c>
      <c r="O193">
        <f>+Casos_PN_CORR[[#This Row],[43909]]-Casos_PN_CORR[[#This Row],[43908]]</f>
        <v>0</v>
      </c>
      <c r="P193">
        <f>+Casos_PN_CORR[[#This Row],[43910]]-Casos_PN_CORR[[#This Row],[43909]]</f>
        <v>0</v>
      </c>
      <c r="Q193">
        <f>+Casos_PN_CORR[[#This Row],[43911]]-Casos_PN_CORR[[#This Row],[43910]]</f>
        <v>0</v>
      </c>
      <c r="R193">
        <f>+Casos_PN_CORR[[#This Row],[43912]]-Casos_PN_CORR[[#This Row],[43911]]</f>
        <v>0</v>
      </c>
      <c r="S193">
        <f>+Casos_PN_CORR[[#This Row],[43913]]-Casos_PN_CORR[[#This Row],[43912]]</f>
        <v>0</v>
      </c>
      <c r="T193">
        <f>+Casos_PN_CORR[[#This Row],[43914]]-Casos_PN_CORR[[#This Row],[43913]]</f>
        <v>0</v>
      </c>
      <c r="U193">
        <f>+Casos_PN_CORR[[#This Row],[43915]]-Casos_PN_CORR[[#This Row],[43914]]</f>
        <v>0</v>
      </c>
      <c r="V193">
        <f>+Casos_PN_CORR[[#This Row],[43916]]-Casos_PN_CORR[[#This Row],[43915]]</f>
        <v>0</v>
      </c>
      <c r="W193">
        <f>+Casos_PN_CORR[[#This Row],[43917]]-Casos_PN_CORR[[#This Row],[43916]]</f>
        <v>0</v>
      </c>
      <c r="X193">
        <f>+Casos_PN_CORR[[#This Row],[43918]]-Casos_PN_CORR[[#This Row],[43917]]</f>
        <v>0</v>
      </c>
      <c r="Y193">
        <f>+Casos_PN_CORR[[#This Row],[43919]]-Casos_PN_CORR[[#This Row],[43918]]</f>
        <v>0</v>
      </c>
      <c r="Z193">
        <f>+Casos_PN_CORR[[#This Row],[43920]]-Casos_PN_CORR[[#This Row],[43919]]</f>
        <v>0</v>
      </c>
      <c r="AA193">
        <f>+Casos_PN_CORR[[#This Row],[43921]]-Casos_PN_CORR[[#This Row],[43920]]</f>
        <v>0</v>
      </c>
      <c r="AB193">
        <f>+Casos_PN_CORR[[#This Row],[43922]]-Casos_PN_CORR[[#This Row],[43921]]</f>
        <v>0</v>
      </c>
      <c r="AC193">
        <f>+Casos_PN_CORR[[#This Row],[43923]]-Casos_PN_CORR[[#This Row],[43922]]</f>
        <v>0</v>
      </c>
      <c r="AD193">
        <f>+Casos_PN_CORR[[#This Row],[43924]]-Casos_PN_CORR[[#This Row],[43923]]</f>
        <v>0</v>
      </c>
      <c r="AE193">
        <f>+Casos_PN_CORR[[#This Row],[43925]]-Casos_PN_CORR[[#This Row],[43924]]</f>
        <v>0</v>
      </c>
      <c r="AF193">
        <f>+Casos_PN_CORR[[#This Row],[43926]]-Casos_PN_CORR[[#This Row],[43925]]</f>
        <v>0</v>
      </c>
      <c r="AG193">
        <f>+Casos_PN_CORR[[#This Row],[43927]]-Casos_PN_CORR[[#This Row],[43926]]</f>
        <v>0</v>
      </c>
      <c r="AH193">
        <f>+Casos_PN_CORR[[#This Row],[43928]]-Casos_PN_CORR[[#This Row],[43927]]</f>
        <v>0</v>
      </c>
      <c r="AI193">
        <f>+Casos_PN_CORR[[#This Row],[43929]]-Casos_PN_CORR[[#This Row],[43928]]</f>
        <v>0</v>
      </c>
      <c r="AJ193">
        <f>+Casos_PN_CORR[[#This Row],[43930]]-Casos_PN_CORR[[#This Row],[43929]]</f>
        <v>0</v>
      </c>
      <c r="AK193">
        <f>+Casos_PN_CORR[[#This Row],[43931]]-Casos_PN_CORR[[#This Row],[43930]]</f>
        <v>0</v>
      </c>
      <c r="AL193">
        <f>+Casos_PN_CORR[[#This Row],[43932]]-Casos_PN_CORR[[#This Row],[43931]]</f>
        <v>0</v>
      </c>
      <c r="AM193">
        <f>+Casos_PN_CORR[[#This Row],[43933]]-Casos_PN_CORR[[#This Row],[43932]]</f>
        <v>0</v>
      </c>
      <c r="AN193">
        <f>+Casos_PN_CORR[[#This Row],[43934]]-Casos_PN_CORR[[#This Row],[43933]]</f>
        <v>0</v>
      </c>
      <c r="AO193">
        <f>+Casos_PN_CORR[[#This Row],[43935]]-Casos_PN_CORR[[#This Row],[43934]]</f>
        <v>0</v>
      </c>
      <c r="AP193">
        <f>+Casos_PN_CORR[[#This Row],[43936]]-Casos_PN_CORR[[#This Row],[43935]]</f>
        <v>0</v>
      </c>
      <c r="AQ193">
        <f>+Casos_PN_CORR[[#This Row],[43937]]-Casos_PN_CORR[[#This Row],[43936]]</f>
        <v>0</v>
      </c>
      <c r="AR193">
        <f>+Casos_PN_CORR[[#This Row],[43938]]-Casos_PN_CORR[[#This Row],[43937]]</f>
        <v>0</v>
      </c>
      <c r="AS193">
        <f>+Casos_PN_CORR[[#This Row],[43939]]-Casos_PN_CORR[[#This Row],[43938]]</f>
        <v>0</v>
      </c>
      <c r="AT193">
        <f>+Casos_PN_CORR[[#This Row],[43940]]-Casos_PN_CORR[[#This Row],[43939]]</f>
        <v>0</v>
      </c>
      <c r="AU193">
        <f>+Casos_PN_CORR[[#This Row],[43941]]-Casos_PN_CORR[[#This Row],[43940]]</f>
        <v>0</v>
      </c>
      <c r="AV193">
        <f>+Casos_PN_CORR[[#This Row],[43942]]-Casos_PN_CORR[[#This Row],[43941]]</f>
        <v>0</v>
      </c>
      <c r="AW193">
        <f>+Casos_PN_CORR[[#This Row],[43943]]-Casos_PN_CORR[[#This Row],[43942]]</f>
        <v>0</v>
      </c>
      <c r="AX193">
        <f>+Casos_PN_CORR[[#This Row],[43944]]-Casos_PN_CORR[[#This Row],[43943]]</f>
        <v>0</v>
      </c>
      <c r="AY193">
        <f>+Casos_PN_CORR[[#This Row],[43945]]-Casos_PN_CORR[[#This Row],[43944]]</f>
        <v>0</v>
      </c>
      <c r="AZ193">
        <f>+Casos_PN_CORR[[#This Row],[43946]]-Casos_PN_CORR[[#This Row],[43945]]</f>
        <v>0</v>
      </c>
      <c r="BA193">
        <f>+Casos_PN_CORR[[#This Row],[43947]]-Casos_PN_CORR[[#This Row],[43946]]</f>
        <v>0</v>
      </c>
      <c r="BB193">
        <f>+Casos_PN_CORR[[#This Row],[43948]]-Casos_PN_CORR[[#This Row],[43947]]</f>
        <v>0</v>
      </c>
      <c r="BC193">
        <f>+Casos_PN_CORR[[#This Row],[43949]]-Casos_PN_CORR[[#This Row],[43948]]</f>
        <v>0</v>
      </c>
      <c r="BD193">
        <f>+Casos_PN_CORR[[#This Row],[43950]]-Casos_PN_CORR[[#This Row],[43949]]</f>
        <v>0</v>
      </c>
      <c r="BE193">
        <f>+Casos_PN_CORR[[#This Row],[43951]]-Casos_PN_CORR[[#This Row],[43950]]</f>
        <v>0</v>
      </c>
      <c r="BF193">
        <f>+Casos_PN_CORR[[#This Row],[43952]]-Casos_PN_CORR[[#This Row],[43951]]</f>
        <v>0</v>
      </c>
      <c r="BG193">
        <f>+Casos_PN_CORR[[#This Row],[43953]]-Casos_PN_CORR[[#This Row],[43952]]</f>
        <v>0</v>
      </c>
      <c r="BH193">
        <f>+Casos_PN_CORR[[#This Row],[43954]]-Casos_PN_CORR[[#This Row],[43953]]</f>
        <v>0</v>
      </c>
      <c r="BI193">
        <f>+Casos_PN_CORR[[#This Row],[43955]]-Casos_PN_CORR[[#This Row],[43954]]</f>
        <v>0</v>
      </c>
      <c r="BJ193">
        <f>+Casos_PN_CORR[[#This Row],[43956]]-Casos_PN_CORR[[#This Row],[43955]]</f>
        <v>0</v>
      </c>
      <c r="BK193">
        <f>+Casos_PN_CORR[[#This Row],[43957]]-Casos_PN_CORR[[#This Row],[43956]]</f>
        <v>0</v>
      </c>
      <c r="BL193">
        <f>+Casos_PN_CORR[[#This Row],[43958]]-Casos_PN_CORR[[#This Row],[43957]]</f>
        <v>0</v>
      </c>
      <c r="BM193">
        <f>+Casos_PN_CORR[[#This Row],[43959]]-Casos_PN_CORR[[#This Row],[43958]]</f>
        <v>0</v>
      </c>
      <c r="BN193">
        <f>+Casos_PN_CORR[[#This Row],[43960]]-Casos_PN_CORR[[#This Row],[43959]]</f>
        <v>0</v>
      </c>
      <c r="BO193">
        <f>+Casos_PN_CORR[[#This Row],[43961]]-Casos_PN_CORR[[#This Row],[43960]]</f>
        <v>0</v>
      </c>
      <c r="BP193">
        <f>+Casos_PN_CORR[[#This Row],[43962]]-Casos_PN_CORR[[#This Row],[43961]]</f>
        <v>0</v>
      </c>
      <c r="BQ193">
        <f>+Casos_PN_CORR[[#This Row],[43963]]-Casos_PN_CORR[[#This Row],[43962]]</f>
        <v>0</v>
      </c>
      <c r="BR193">
        <f>+Casos_PN_CORR[[#This Row],[43964]]-Casos_PN_CORR[[#This Row],[43963]]</f>
        <v>0</v>
      </c>
      <c r="BS193">
        <f>+Casos_PN_CORR[[#This Row],[43965]]-Casos_PN_CORR[[#This Row],[43964]]</f>
        <v>0</v>
      </c>
      <c r="BT193">
        <f>+Casos_PN_CORR[[#This Row],[43966]]-Casos_PN_CORR[[#This Row],[43965]]</f>
        <v>0</v>
      </c>
      <c r="BU193">
        <f>+Casos_PN_CORR[[#This Row],[43967]]-Casos_PN_CORR[[#This Row],[43966]]</f>
        <v>0</v>
      </c>
      <c r="BV193">
        <f>+Casos_PN_CORR[[#This Row],[43968]]-Casos_PN_CORR[[#This Row],[43967]]</f>
        <v>0</v>
      </c>
      <c r="BW193">
        <f>+Casos_PN_CORR[[#This Row],[43969]]-Casos_PN_CORR[[#This Row],[43968]]</f>
        <v>0</v>
      </c>
      <c r="BX193">
        <f>+Casos_PN_CORR[[#This Row],[43970]]-Casos_PN_CORR[[#This Row],[43969]]</f>
        <v>0</v>
      </c>
      <c r="BY193">
        <f>+Casos_PN_CORR[[#This Row],[43971]]-Casos_PN_CORR[[#This Row],[43970]]</f>
        <v>0</v>
      </c>
      <c r="BZ193">
        <f>+Casos_PN_CORR[[#This Row],[43972]]-Casos_PN_CORR[[#This Row],[43971]]</f>
        <v>0</v>
      </c>
      <c r="CA193">
        <f>+Casos_PN_CORR[[#This Row],[43973]]-Casos_PN_CORR[[#This Row],[43972]]</f>
        <v>0</v>
      </c>
      <c r="CB193">
        <f>+Casos_PN_CORR[[#This Row],[43974]]-Casos_PN_CORR[[#This Row],[43973]]</f>
        <v>0</v>
      </c>
      <c r="CC193">
        <f>+Casos_PN_CORR[[#This Row],[43975]]-Casos_PN_CORR[[#This Row],[43974]]</f>
        <v>0</v>
      </c>
      <c r="CD193">
        <f>+Casos_PN_CORR[[#This Row],[43976]]-Casos_PN_CORR[[#This Row],[43975]]</f>
        <v>0</v>
      </c>
      <c r="CE193">
        <f>+Casos_PN_CORR[[#This Row],[43977]]-Casos_PN_CORR[[#This Row],[43976]]</f>
        <v>0</v>
      </c>
      <c r="CF193">
        <f>+Casos_PN_CORR[[#This Row],[43978]]-Casos_PN_CORR[[#This Row],[43977]]</f>
        <v>0</v>
      </c>
      <c r="CG193">
        <f>+Casos_PN_CORR[[#This Row],[43979]]-Casos_PN_CORR[[#This Row],[43978]]</f>
        <v>0</v>
      </c>
      <c r="CH193">
        <f>+Casos_PN_CORR[[#This Row],[43980]]-Casos_PN_CORR[[#This Row],[43979]]</f>
        <v>0</v>
      </c>
      <c r="CI193">
        <f>+Casos_PN_CORR[[#This Row],[43981]]-Casos_PN_CORR[[#This Row],[43980]]</f>
        <v>0</v>
      </c>
      <c r="CJ193">
        <f>+Casos_PN_CORR[[#This Row],[43982]]-Casos_PN_CORR[[#This Row],[43981]]</f>
        <v>0</v>
      </c>
      <c r="CK193">
        <f>+Casos_PN_CORR[[#This Row],[43983]]-Casos_PN_CORR[[#This Row],[43982]]</f>
        <v>0</v>
      </c>
      <c r="CL193">
        <f>+Casos_PN_CORR[[#This Row],[43984]]-Casos_PN_CORR[[#This Row],[43983]]</f>
        <v>0</v>
      </c>
      <c r="CM193">
        <f>+Casos_PN_CORR[[#This Row],[43985]]-Casos_PN_CORR[[#This Row],[43984]]</f>
        <v>0</v>
      </c>
      <c r="CN193">
        <f>+Casos_PN_CORR[[#This Row],[43986]]-Casos_PN_CORR[[#This Row],[43985]]</f>
        <v>0</v>
      </c>
      <c r="CO193">
        <f>+Casos_PN_CORR[[#This Row],[43987]]-Casos_PN_CORR[[#This Row],[43986]]</f>
        <v>1</v>
      </c>
      <c r="CP193">
        <f>+Casos_PN_CORR[[#This Row],[43988]]-Casos_PN_CORR[[#This Row],[43987]]</f>
        <v>0</v>
      </c>
      <c r="CQ193">
        <f>+Casos_PN_CORR[[#This Row],[43989]]-Casos_PN_CORR[[#This Row],[43988]]</f>
        <v>0</v>
      </c>
      <c r="CR193">
        <f>+Casos_PN_CORR[[#This Row],[43990]]-Casos_PN_CORR[[#This Row],[43989]]</f>
        <v>0</v>
      </c>
      <c r="CS193">
        <f>+Casos_PN_CORR[[#This Row],[43991]]-Casos_PN_CORR[[#This Row],[43990]]</f>
        <v>1</v>
      </c>
      <c r="CT193">
        <f>+Casos_PN_CORR[[#This Row],[43992]]-Casos_PN_CORR[[#This Row],[43991]]</f>
        <v>0</v>
      </c>
      <c r="CU193">
        <f>+Casos_PN_CORR[[#This Row],[43993]]-Casos_PN_CORR[[#This Row],[43992]]</f>
        <v>0</v>
      </c>
    </row>
    <row r="194" spans="1:99" x14ac:dyDescent="0.3">
      <c r="A194">
        <v>70706</v>
      </c>
      <c r="B194" s="2" t="s">
        <v>268</v>
      </c>
      <c r="C194" s="2" t="s">
        <v>453</v>
      </c>
      <c r="D194" s="2" t="s">
        <v>538</v>
      </c>
      <c r="E194" s="4">
        <f t="shared" si="2"/>
        <v>2</v>
      </c>
      <c r="F194">
        <f>+Casos_PN_CORR[[#This Row],[43900]]</f>
        <v>0</v>
      </c>
      <c r="G194">
        <f>+Casos_PN_CORR[[#This Row],[43901]]-Casos_PN_CORR[[#This Row],[43900]]</f>
        <v>0</v>
      </c>
      <c r="H194">
        <f>+Casos_PN_CORR[[#This Row],[43902]]-Casos_PN_CORR[[#This Row],[43901]]</f>
        <v>0</v>
      </c>
      <c r="I194">
        <f>+Casos_PN_CORR[[#This Row],[43903]]-Casos_PN_CORR[[#This Row],[43902]]</f>
        <v>0</v>
      </c>
      <c r="J194">
        <f>+Casos_PN_CORR[[#This Row],[43904]]-Casos_PN_CORR[[#This Row],[43903]]</f>
        <v>0</v>
      </c>
      <c r="K194">
        <f>+Casos_PN_CORR[[#This Row],[43905]]-Casos_PN_CORR[[#This Row],[43904]]</f>
        <v>0</v>
      </c>
      <c r="L194">
        <f>+Casos_PN_CORR[[#This Row],[43906]]-Casos_PN_CORR[[#This Row],[43905]]</f>
        <v>0</v>
      </c>
      <c r="M194">
        <f>+Casos_PN_CORR[[#This Row],[43907]]-Casos_PN_CORR[[#This Row],[43906]]</f>
        <v>0</v>
      </c>
      <c r="N194">
        <f>+Casos_PN_CORR[[#This Row],[43908]]-Casos_PN_CORR[[#This Row],[43907]]</f>
        <v>0</v>
      </c>
      <c r="O194">
        <f>+Casos_PN_CORR[[#This Row],[43909]]-Casos_PN_CORR[[#This Row],[43908]]</f>
        <v>0</v>
      </c>
      <c r="P194">
        <f>+Casos_PN_CORR[[#This Row],[43910]]-Casos_PN_CORR[[#This Row],[43909]]</f>
        <v>0</v>
      </c>
      <c r="Q194">
        <f>+Casos_PN_CORR[[#This Row],[43911]]-Casos_PN_CORR[[#This Row],[43910]]</f>
        <v>0</v>
      </c>
      <c r="R194">
        <f>+Casos_PN_CORR[[#This Row],[43912]]-Casos_PN_CORR[[#This Row],[43911]]</f>
        <v>0</v>
      </c>
      <c r="S194">
        <f>+Casos_PN_CORR[[#This Row],[43913]]-Casos_PN_CORR[[#This Row],[43912]]</f>
        <v>0</v>
      </c>
      <c r="T194">
        <f>+Casos_PN_CORR[[#This Row],[43914]]-Casos_PN_CORR[[#This Row],[43913]]</f>
        <v>0</v>
      </c>
      <c r="U194">
        <f>+Casos_PN_CORR[[#This Row],[43915]]-Casos_PN_CORR[[#This Row],[43914]]</f>
        <v>0</v>
      </c>
      <c r="V194">
        <f>+Casos_PN_CORR[[#This Row],[43916]]-Casos_PN_CORR[[#This Row],[43915]]</f>
        <v>0</v>
      </c>
      <c r="W194">
        <f>+Casos_PN_CORR[[#This Row],[43917]]-Casos_PN_CORR[[#This Row],[43916]]</f>
        <v>0</v>
      </c>
      <c r="X194">
        <f>+Casos_PN_CORR[[#This Row],[43918]]-Casos_PN_CORR[[#This Row],[43917]]</f>
        <v>0</v>
      </c>
      <c r="Y194">
        <f>+Casos_PN_CORR[[#This Row],[43919]]-Casos_PN_CORR[[#This Row],[43918]]</f>
        <v>0</v>
      </c>
      <c r="Z194">
        <f>+Casos_PN_CORR[[#This Row],[43920]]-Casos_PN_CORR[[#This Row],[43919]]</f>
        <v>0</v>
      </c>
      <c r="AA194">
        <f>+Casos_PN_CORR[[#This Row],[43921]]-Casos_PN_CORR[[#This Row],[43920]]</f>
        <v>0</v>
      </c>
      <c r="AB194">
        <f>+Casos_PN_CORR[[#This Row],[43922]]-Casos_PN_CORR[[#This Row],[43921]]</f>
        <v>0</v>
      </c>
      <c r="AC194">
        <f>+Casos_PN_CORR[[#This Row],[43923]]-Casos_PN_CORR[[#This Row],[43922]]</f>
        <v>0</v>
      </c>
      <c r="AD194">
        <f>+Casos_PN_CORR[[#This Row],[43924]]-Casos_PN_CORR[[#This Row],[43923]]</f>
        <v>0</v>
      </c>
      <c r="AE194">
        <f>+Casos_PN_CORR[[#This Row],[43925]]-Casos_PN_CORR[[#This Row],[43924]]</f>
        <v>0</v>
      </c>
      <c r="AF194">
        <f>+Casos_PN_CORR[[#This Row],[43926]]-Casos_PN_CORR[[#This Row],[43925]]</f>
        <v>0</v>
      </c>
      <c r="AG194">
        <f>+Casos_PN_CORR[[#This Row],[43927]]-Casos_PN_CORR[[#This Row],[43926]]</f>
        <v>0</v>
      </c>
      <c r="AH194">
        <f>+Casos_PN_CORR[[#This Row],[43928]]-Casos_PN_CORR[[#This Row],[43927]]</f>
        <v>0</v>
      </c>
      <c r="AI194">
        <f>+Casos_PN_CORR[[#This Row],[43929]]-Casos_PN_CORR[[#This Row],[43928]]</f>
        <v>0</v>
      </c>
      <c r="AJ194">
        <f>+Casos_PN_CORR[[#This Row],[43930]]-Casos_PN_CORR[[#This Row],[43929]]</f>
        <v>0</v>
      </c>
      <c r="AK194">
        <f>+Casos_PN_CORR[[#This Row],[43931]]-Casos_PN_CORR[[#This Row],[43930]]</f>
        <v>0</v>
      </c>
      <c r="AL194">
        <f>+Casos_PN_CORR[[#This Row],[43932]]-Casos_PN_CORR[[#This Row],[43931]]</f>
        <v>0</v>
      </c>
      <c r="AM194">
        <f>+Casos_PN_CORR[[#This Row],[43933]]-Casos_PN_CORR[[#This Row],[43932]]</f>
        <v>0</v>
      </c>
      <c r="AN194">
        <f>+Casos_PN_CORR[[#This Row],[43934]]-Casos_PN_CORR[[#This Row],[43933]]</f>
        <v>0</v>
      </c>
      <c r="AO194">
        <f>+Casos_PN_CORR[[#This Row],[43935]]-Casos_PN_CORR[[#This Row],[43934]]</f>
        <v>0</v>
      </c>
      <c r="AP194">
        <f>+Casos_PN_CORR[[#This Row],[43936]]-Casos_PN_CORR[[#This Row],[43935]]</f>
        <v>0</v>
      </c>
      <c r="AQ194">
        <f>+Casos_PN_CORR[[#This Row],[43937]]-Casos_PN_CORR[[#This Row],[43936]]</f>
        <v>0</v>
      </c>
      <c r="AR194">
        <f>+Casos_PN_CORR[[#This Row],[43938]]-Casos_PN_CORR[[#This Row],[43937]]</f>
        <v>0</v>
      </c>
      <c r="AS194">
        <f>+Casos_PN_CORR[[#This Row],[43939]]-Casos_PN_CORR[[#This Row],[43938]]</f>
        <v>0</v>
      </c>
      <c r="AT194">
        <f>+Casos_PN_CORR[[#This Row],[43940]]-Casos_PN_CORR[[#This Row],[43939]]</f>
        <v>0</v>
      </c>
      <c r="AU194">
        <f>+Casos_PN_CORR[[#This Row],[43941]]-Casos_PN_CORR[[#This Row],[43940]]</f>
        <v>0</v>
      </c>
      <c r="AV194">
        <f>+Casos_PN_CORR[[#This Row],[43942]]-Casos_PN_CORR[[#This Row],[43941]]</f>
        <v>0</v>
      </c>
      <c r="AW194">
        <f>+Casos_PN_CORR[[#This Row],[43943]]-Casos_PN_CORR[[#This Row],[43942]]</f>
        <v>0</v>
      </c>
      <c r="AX194">
        <f>+Casos_PN_CORR[[#This Row],[43944]]-Casos_PN_CORR[[#This Row],[43943]]</f>
        <v>0</v>
      </c>
      <c r="AY194">
        <f>+Casos_PN_CORR[[#This Row],[43945]]-Casos_PN_CORR[[#This Row],[43944]]</f>
        <v>0</v>
      </c>
      <c r="AZ194">
        <f>+Casos_PN_CORR[[#This Row],[43946]]-Casos_PN_CORR[[#This Row],[43945]]</f>
        <v>0</v>
      </c>
      <c r="BA194">
        <f>+Casos_PN_CORR[[#This Row],[43947]]-Casos_PN_CORR[[#This Row],[43946]]</f>
        <v>0</v>
      </c>
      <c r="BB194">
        <f>+Casos_PN_CORR[[#This Row],[43948]]-Casos_PN_CORR[[#This Row],[43947]]</f>
        <v>0</v>
      </c>
      <c r="BC194">
        <f>+Casos_PN_CORR[[#This Row],[43949]]-Casos_PN_CORR[[#This Row],[43948]]</f>
        <v>0</v>
      </c>
      <c r="BD194">
        <f>+Casos_PN_CORR[[#This Row],[43950]]-Casos_PN_CORR[[#This Row],[43949]]</f>
        <v>0</v>
      </c>
      <c r="BE194">
        <f>+Casos_PN_CORR[[#This Row],[43951]]-Casos_PN_CORR[[#This Row],[43950]]</f>
        <v>0</v>
      </c>
      <c r="BF194">
        <f>+Casos_PN_CORR[[#This Row],[43952]]-Casos_PN_CORR[[#This Row],[43951]]</f>
        <v>0</v>
      </c>
      <c r="BG194">
        <f>+Casos_PN_CORR[[#This Row],[43953]]-Casos_PN_CORR[[#This Row],[43952]]</f>
        <v>0</v>
      </c>
      <c r="BH194">
        <f>+Casos_PN_CORR[[#This Row],[43954]]-Casos_PN_CORR[[#This Row],[43953]]</f>
        <v>0</v>
      </c>
      <c r="BI194">
        <f>+Casos_PN_CORR[[#This Row],[43955]]-Casos_PN_CORR[[#This Row],[43954]]</f>
        <v>0</v>
      </c>
      <c r="BJ194">
        <f>+Casos_PN_CORR[[#This Row],[43956]]-Casos_PN_CORR[[#This Row],[43955]]</f>
        <v>0</v>
      </c>
      <c r="BK194">
        <f>+Casos_PN_CORR[[#This Row],[43957]]-Casos_PN_CORR[[#This Row],[43956]]</f>
        <v>0</v>
      </c>
      <c r="BL194">
        <f>+Casos_PN_CORR[[#This Row],[43958]]-Casos_PN_CORR[[#This Row],[43957]]</f>
        <v>0</v>
      </c>
      <c r="BM194">
        <f>+Casos_PN_CORR[[#This Row],[43959]]-Casos_PN_CORR[[#This Row],[43958]]</f>
        <v>0</v>
      </c>
      <c r="BN194">
        <f>+Casos_PN_CORR[[#This Row],[43960]]-Casos_PN_CORR[[#This Row],[43959]]</f>
        <v>0</v>
      </c>
      <c r="BO194">
        <f>+Casos_PN_CORR[[#This Row],[43961]]-Casos_PN_CORR[[#This Row],[43960]]</f>
        <v>0</v>
      </c>
      <c r="BP194">
        <f>+Casos_PN_CORR[[#This Row],[43962]]-Casos_PN_CORR[[#This Row],[43961]]</f>
        <v>0</v>
      </c>
      <c r="BQ194">
        <f>+Casos_PN_CORR[[#This Row],[43963]]-Casos_PN_CORR[[#This Row],[43962]]</f>
        <v>0</v>
      </c>
      <c r="BR194">
        <f>+Casos_PN_CORR[[#This Row],[43964]]-Casos_PN_CORR[[#This Row],[43963]]</f>
        <v>0</v>
      </c>
      <c r="BS194">
        <f>+Casos_PN_CORR[[#This Row],[43965]]-Casos_PN_CORR[[#This Row],[43964]]</f>
        <v>0</v>
      </c>
      <c r="BT194">
        <f>+Casos_PN_CORR[[#This Row],[43966]]-Casos_PN_CORR[[#This Row],[43965]]</f>
        <v>0</v>
      </c>
      <c r="BU194">
        <f>+Casos_PN_CORR[[#This Row],[43967]]-Casos_PN_CORR[[#This Row],[43966]]</f>
        <v>0</v>
      </c>
      <c r="BV194">
        <f>+Casos_PN_CORR[[#This Row],[43968]]-Casos_PN_CORR[[#This Row],[43967]]</f>
        <v>0</v>
      </c>
      <c r="BW194">
        <f>+Casos_PN_CORR[[#This Row],[43969]]-Casos_PN_CORR[[#This Row],[43968]]</f>
        <v>0</v>
      </c>
      <c r="BX194">
        <f>+Casos_PN_CORR[[#This Row],[43970]]-Casos_PN_CORR[[#This Row],[43969]]</f>
        <v>0</v>
      </c>
      <c r="BY194">
        <f>+Casos_PN_CORR[[#This Row],[43971]]-Casos_PN_CORR[[#This Row],[43970]]</f>
        <v>0</v>
      </c>
      <c r="BZ194">
        <f>+Casos_PN_CORR[[#This Row],[43972]]-Casos_PN_CORR[[#This Row],[43971]]</f>
        <v>0</v>
      </c>
      <c r="CA194">
        <f>+Casos_PN_CORR[[#This Row],[43973]]-Casos_PN_CORR[[#This Row],[43972]]</f>
        <v>0</v>
      </c>
      <c r="CB194">
        <f>+Casos_PN_CORR[[#This Row],[43974]]-Casos_PN_CORR[[#This Row],[43973]]</f>
        <v>0</v>
      </c>
      <c r="CC194">
        <f>+Casos_PN_CORR[[#This Row],[43975]]-Casos_PN_CORR[[#This Row],[43974]]</f>
        <v>0</v>
      </c>
      <c r="CD194">
        <f>+Casos_PN_CORR[[#This Row],[43976]]-Casos_PN_CORR[[#This Row],[43975]]</f>
        <v>0</v>
      </c>
      <c r="CE194">
        <f>+Casos_PN_CORR[[#This Row],[43977]]-Casos_PN_CORR[[#This Row],[43976]]</f>
        <v>0</v>
      </c>
      <c r="CF194">
        <f>+Casos_PN_CORR[[#This Row],[43978]]-Casos_PN_CORR[[#This Row],[43977]]</f>
        <v>0</v>
      </c>
      <c r="CG194">
        <f>+Casos_PN_CORR[[#This Row],[43979]]-Casos_PN_CORR[[#This Row],[43978]]</f>
        <v>0</v>
      </c>
      <c r="CH194">
        <f>+Casos_PN_CORR[[#This Row],[43980]]-Casos_PN_CORR[[#This Row],[43979]]</f>
        <v>0</v>
      </c>
      <c r="CI194">
        <f>+Casos_PN_CORR[[#This Row],[43981]]-Casos_PN_CORR[[#This Row],[43980]]</f>
        <v>0</v>
      </c>
      <c r="CJ194">
        <f>+Casos_PN_CORR[[#This Row],[43982]]-Casos_PN_CORR[[#This Row],[43981]]</f>
        <v>0</v>
      </c>
      <c r="CK194">
        <f>+Casos_PN_CORR[[#This Row],[43983]]-Casos_PN_CORR[[#This Row],[43982]]</f>
        <v>0</v>
      </c>
      <c r="CL194">
        <f>+Casos_PN_CORR[[#This Row],[43984]]-Casos_PN_CORR[[#This Row],[43983]]</f>
        <v>0</v>
      </c>
      <c r="CM194">
        <f>+Casos_PN_CORR[[#This Row],[43985]]-Casos_PN_CORR[[#This Row],[43984]]</f>
        <v>0</v>
      </c>
      <c r="CN194">
        <f>+Casos_PN_CORR[[#This Row],[43986]]-Casos_PN_CORR[[#This Row],[43985]]</f>
        <v>0</v>
      </c>
      <c r="CO194">
        <f>+Casos_PN_CORR[[#This Row],[43987]]-Casos_PN_CORR[[#This Row],[43986]]</f>
        <v>1</v>
      </c>
      <c r="CP194">
        <f>+Casos_PN_CORR[[#This Row],[43988]]-Casos_PN_CORR[[#This Row],[43987]]</f>
        <v>0</v>
      </c>
      <c r="CQ194">
        <f>+Casos_PN_CORR[[#This Row],[43989]]-Casos_PN_CORR[[#This Row],[43988]]</f>
        <v>0</v>
      </c>
      <c r="CR194">
        <f>+Casos_PN_CORR[[#This Row],[43990]]-Casos_PN_CORR[[#This Row],[43989]]</f>
        <v>0</v>
      </c>
      <c r="CS194">
        <f>+Casos_PN_CORR[[#This Row],[43991]]-Casos_PN_CORR[[#This Row],[43990]]</f>
        <v>1</v>
      </c>
      <c r="CT194">
        <f>+Casos_PN_CORR[[#This Row],[43992]]-Casos_PN_CORR[[#This Row],[43991]]</f>
        <v>0</v>
      </c>
      <c r="CU194">
        <f>+Casos_PN_CORR[[#This Row],[43993]]-Casos_PN_CORR[[#This Row],[43992]]</f>
        <v>0</v>
      </c>
    </row>
    <row r="195" spans="1:99" x14ac:dyDescent="0.3">
      <c r="A195">
        <v>20102</v>
      </c>
      <c r="B195" s="2" t="s">
        <v>212</v>
      </c>
      <c r="C195" s="2" t="s">
        <v>219</v>
      </c>
      <c r="D195" s="2" t="s">
        <v>539</v>
      </c>
      <c r="E195" s="4">
        <f t="shared" si="2"/>
        <v>2</v>
      </c>
      <c r="F195">
        <f>+Casos_PN_CORR[[#This Row],[43900]]</f>
        <v>0</v>
      </c>
      <c r="G195">
        <f>+Casos_PN_CORR[[#This Row],[43901]]-Casos_PN_CORR[[#This Row],[43900]]</f>
        <v>0</v>
      </c>
      <c r="H195">
        <f>+Casos_PN_CORR[[#This Row],[43902]]-Casos_PN_CORR[[#This Row],[43901]]</f>
        <v>0</v>
      </c>
      <c r="I195">
        <f>+Casos_PN_CORR[[#This Row],[43903]]-Casos_PN_CORR[[#This Row],[43902]]</f>
        <v>0</v>
      </c>
      <c r="J195">
        <f>+Casos_PN_CORR[[#This Row],[43904]]-Casos_PN_CORR[[#This Row],[43903]]</f>
        <v>0</v>
      </c>
      <c r="K195">
        <f>+Casos_PN_CORR[[#This Row],[43905]]-Casos_PN_CORR[[#This Row],[43904]]</f>
        <v>0</v>
      </c>
      <c r="L195">
        <f>+Casos_PN_CORR[[#This Row],[43906]]-Casos_PN_CORR[[#This Row],[43905]]</f>
        <v>0</v>
      </c>
      <c r="M195">
        <f>+Casos_PN_CORR[[#This Row],[43907]]-Casos_PN_CORR[[#This Row],[43906]]</f>
        <v>0</v>
      </c>
      <c r="N195">
        <f>+Casos_PN_CORR[[#This Row],[43908]]-Casos_PN_CORR[[#This Row],[43907]]</f>
        <v>0</v>
      </c>
      <c r="O195">
        <f>+Casos_PN_CORR[[#This Row],[43909]]-Casos_PN_CORR[[#This Row],[43908]]</f>
        <v>0</v>
      </c>
      <c r="P195">
        <f>+Casos_PN_CORR[[#This Row],[43910]]-Casos_PN_CORR[[#This Row],[43909]]</f>
        <v>0</v>
      </c>
      <c r="Q195">
        <f>+Casos_PN_CORR[[#This Row],[43911]]-Casos_PN_CORR[[#This Row],[43910]]</f>
        <v>0</v>
      </c>
      <c r="R195">
        <f>+Casos_PN_CORR[[#This Row],[43912]]-Casos_PN_CORR[[#This Row],[43911]]</f>
        <v>0</v>
      </c>
      <c r="S195">
        <f>+Casos_PN_CORR[[#This Row],[43913]]-Casos_PN_CORR[[#This Row],[43912]]</f>
        <v>0</v>
      </c>
      <c r="T195">
        <f>+Casos_PN_CORR[[#This Row],[43914]]-Casos_PN_CORR[[#This Row],[43913]]</f>
        <v>0</v>
      </c>
      <c r="U195">
        <f>+Casos_PN_CORR[[#This Row],[43915]]-Casos_PN_CORR[[#This Row],[43914]]</f>
        <v>0</v>
      </c>
      <c r="V195">
        <f>+Casos_PN_CORR[[#This Row],[43916]]-Casos_PN_CORR[[#This Row],[43915]]</f>
        <v>0</v>
      </c>
      <c r="W195">
        <f>+Casos_PN_CORR[[#This Row],[43917]]-Casos_PN_CORR[[#This Row],[43916]]</f>
        <v>0</v>
      </c>
      <c r="X195">
        <f>+Casos_PN_CORR[[#This Row],[43918]]-Casos_PN_CORR[[#This Row],[43917]]</f>
        <v>0</v>
      </c>
      <c r="Y195">
        <f>+Casos_PN_CORR[[#This Row],[43919]]-Casos_PN_CORR[[#This Row],[43918]]</f>
        <v>0</v>
      </c>
      <c r="Z195">
        <f>+Casos_PN_CORR[[#This Row],[43920]]-Casos_PN_CORR[[#This Row],[43919]]</f>
        <v>0</v>
      </c>
      <c r="AA195">
        <f>+Casos_PN_CORR[[#This Row],[43921]]-Casos_PN_CORR[[#This Row],[43920]]</f>
        <v>0</v>
      </c>
      <c r="AB195">
        <f>+Casos_PN_CORR[[#This Row],[43922]]-Casos_PN_CORR[[#This Row],[43921]]</f>
        <v>0</v>
      </c>
      <c r="AC195">
        <f>+Casos_PN_CORR[[#This Row],[43923]]-Casos_PN_CORR[[#This Row],[43922]]</f>
        <v>0</v>
      </c>
      <c r="AD195">
        <f>+Casos_PN_CORR[[#This Row],[43924]]-Casos_PN_CORR[[#This Row],[43923]]</f>
        <v>0</v>
      </c>
      <c r="AE195">
        <f>+Casos_PN_CORR[[#This Row],[43925]]-Casos_PN_CORR[[#This Row],[43924]]</f>
        <v>0</v>
      </c>
      <c r="AF195">
        <f>+Casos_PN_CORR[[#This Row],[43926]]-Casos_PN_CORR[[#This Row],[43925]]</f>
        <v>0</v>
      </c>
      <c r="AG195">
        <f>+Casos_PN_CORR[[#This Row],[43927]]-Casos_PN_CORR[[#This Row],[43926]]</f>
        <v>0</v>
      </c>
      <c r="AH195">
        <f>+Casos_PN_CORR[[#This Row],[43928]]-Casos_PN_CORR[[#This Row],[43927]]</f>
        <v>0</v>
      </c>
      <c r="AI195">
        <f>+Casos_PN_CORR[[#This Row],[43929]]-Casos_PN_CORR[[#This Row],[43928]]</f>
        <v>0</v>
      </c>
      <c r="AJ195">
        <f>+Casos_PN_CORR[[#This Row],[43930]]-Casos_PN_CORR[[#This Row],[43929]]</f>
        <v>0</v>
      </c>
      <c r="AK195">
        <f>+Casos_PN_CORR[[#This Row],[43931]]-Casos_PN_CORR[[#This Row],[43930]]</f>
        <v>0</v>
      </c>
      <c r="AL195">
        <f>+Casos_PN_CORR[[#This Row],[43932]]-Casos_PN_CORR[[#This Row],[43931]]</f>
        <v>0</v>
      </c>
      <c r="AM195">
        <f>+Casos_PN_CORR[[#This Row],[43933]]-Casos_PN_CORR[[#This Row],[43932]]</f>
        <v>0</v>
      </c>
      <c r="AN195">
        <f>+Casos_PN_CORR[[#This Row],[43934]]-Casos_PN_CORR[[#This Row],[43933]]</f>
        <v>0</v>
      </c>
      <c r="AO195">
        <f>+Casos_PN_CORR[[#This Row],[43935]]-Casos_PN_CORR[[#This Row],[43934]]</f>
        <v>0</v>
      </c>
      <c r="AP195">
        <f>+Casos_PN_CORR[[#This Row],[43936]]-Casos_PN_CORR[[#This Row],[43935]]</f>
        <v>0</v>
      </c>
      <c r="AQ195">
        <f>+Casos_PN_CORR[[#This Row],[43937]]-Casos_PN_CORR[[#This Row],[43936]]</f>
        <v>0</v>
      </c>
      <c r="AR195">
        <f>+Casos_PN_CORR[[#This Row],[43938]]-Casos_PN_CORR[[#This Row],[43937]]</f>
        <v>0</v>
      </c>
      <c r="AS195">
        <f>+Casos_PN_CORR[[#This Row],[43939]]-Casos_PN_CORR[[#This Row],[43938]]</f>
        <v>0</v>
      </c>
      <c r="AT195">
        <f>+Casos_PN_CORR[[#This Row],[43940]]-Casos_PN_CORR[[#This Row],[43939]]</f>
        <v>0</v>
      </c>
      <c r="AU195">
        <f>+Casos_PN_CORR[[#This Row],[43941]]-Casos_PN_CORR[[#This Row],[43940]]</f>
        <v>0</v>
      </c>
      <c r="AV195">
        <f>+Casos_PN_CORR[[#This Row],[43942]]-Casos_PN_CORR[[#This Row],[43941]]</f>
        <v>0</v>
      </c>
      <c r="AW195">
        <f>+Casos_PN_CORR[[#This Row],[43943]]-Casos_PN_CORR[[#This Row],[43942]]</f>
        <v>0</v>
      </c>
      <c r="AX195">
        <f>+Casos_PN_CORR[[#This Row],[43944]]-Casos_PN_CORR[[#This Row],[43943]]</f>
        <v>0</v>
      </c>
      <c r="AY195">
        <f>+Casos_PN_CORR[[#This Row],[43945]]-Casos_PN_CORR[[#This Row],[43944]]</f>
        <v>0</v>
      </c>
      <c r="AZ195">
        <f>+Casos_PN_CORR[[#This Row],[43946]]-Casos_PN_CORR[[#This Row],[43945]]</f>
        <v>0</v>
      </c>
      <c r="BA195">
        <f>+Casos_PN_CORR[[#This Row],[43947]]-Casos_PN_CORR[[#This Row],[43946]]</f>
        <v>0</v>
      </c>
      <c r="BB195">
        <f>+Casos_PN_CORR[[#This Row],[43948]]-Casos_PN_CORR[[#This Row],[43947]]</f>
        <v>0</v>
      </c>
      <c r="BC195">
        <f>+Casos_PN_CORR[[#This Row],[43949]]-Casos_PN_CORR[[#This Row],[43948]]</f>
        <v>0</v>
      </c>
      <c r="BD195">
        <f>+Casos_PN_CORR[[#This Row],[43950]]-Casos_PN_CORR[[#This Row],[43949]]</f>
        <v>0</v>
      </c>
      <c r="BE195">
        <f>+Casos_PN_CORR[[#This Row],[43951]]-Casos_PN_CORR[[#This Row],[43950]]</f>
        <v>0</v>
      </c>
      <c r="BF195">
        <f>+Casos_PN_CORR[[#This Row],[43952]]-Casos_PN_CORR[[#This Row],[43951]]</f>
        <v>0</v>
      </c>
      <c r="BG195">
        <f>+Casos_PN_CORR[[#This Row],[43953]]-Casos_PN_CORR[[#This Row],[43952]]</f>
        <v>0</v>
      </c>
      <c r="BH195">
        <f>+Casos_PN_CORR[[#This Row],[43954]]-Casos_PN_CORR[[#This Row],[43953]]</f>
        <v>0</v>
      </c>
      <c r="BI195">
        <f>+Casos_PN_CORR[[#This Row],[43955]]-Casos_PN_CORR[[#This Row],[43954]]</f>
        <v>0</v>
      </c>
      <c r="BJ195">
        <f>+Casos_PN_CORR[[#This Row],[43956]]-Casos_PN_CORR[[#This Row],[43955]]</f>
        <v>0</v>
      </c>
      <c r="BK195">
        <f>+Casos_PN_CORR[[#This Row],[43957]]-Casos_PN_CORR[[#This Row],[43956]]</f>
        <v>0</v>
      </c>
      <c r="BL195">
        <f>+Casos_PN_CORR[[#This Row],[43958]]-Casos_PN_CORR[[#This Row],[43957]]</f>
        <v>0</v>
      </c>
      <c r="BM195">
        <f>+Casos_PN_CORR[[#This Row],[43959]]-Casos_PN_CORR[[#This Row],[43958]]</f>
        <v>0</v>
      </c>
      <c r="BN195">
        <f>+Casos_PN_CORR[[#This Row],[43960]]-Casos_PN_CORR[[#This Row],[43959]]</f>
        <v>0</v>
      </c>
      <c r="BO195">
        <f>+Casos_PN_CORR[[#This Row],[43961]]-Casos_PN_CORR[[#This Row],[43960]]</f>
        <v>0</v>
      </c>
      <c r="BP195">
        <f>+Casos_PN_CORR[[#This Row],[43962]]-Casos_PN_CORR[[#This Row],[43961]]</f>
        <v>0</v>
      </c>
      <c r="BQ195">
        <f>+Casos_PN_CORR[[#This Row],[43963]]-Casos_PN_CORR[[#This Row],[43962]]</f>
        <v>0</v>
      </c>
      <c r="BR195">
        <f>+Casos_PN_CORR[[#This Row],[43964]]-Casos_PN_CORR[[#This Row],[43963]]</f>
        <v>0</v>
      </c>
      <c r="BS195">
        <f>+Casos_PN_CORR[[#This Row],[43965]]-Casos_PN_CORR[[#This Row],[43964]]</f>
        <v>0</v>
      </c>
      <c r="BT195">
        <f>+Casos_PN_CORR[[#This Row],[43966]]-Casos_PN_CORR[[#This Row],[43965]]</f>
        <v>0</v>
      </c>
      <c r="BU195">
        <f>+Casos_PN_CORR[[#This Row],[43967]]-Casos_PN_CORR[[#This Row],[43966]]</f>
        <v>0</v>
      </c>
      <c r="BV195">
        <f>+Casos_PN_CORR[[#This Row],[43968]]-Casos_PN_CORR[[#This Row],[43967]]</f>
        <v>0</v>
      </c>
      <c r="BW195">
        <f>+Casos_PN_CORR[[#This Row],[43969]]-Casos_PN_CORR[[#This Row],[43968]]</f>
        <v>0</v>
      </c>
      <c r="BX195">
        <f>+Casos_PN_CORR[[#This Row],[43970]]-Casos_PN_CORR[[#This Row],[43969]]</f>
        <v>0</v>
      </c>
      <c r="BY195">
        <f>+Casos_PN_CORR[[#This Row],[43971]]-Casos_PN_CORR[[#This Row],[43970]]</f>
        <v>0</v>
      </c>
      <c r="BZ195">
        <f>+Casos_PN_CORR[[#This Row],[43972]]-Casos_PN_CORR[[#This Row],[43971]]</f>
        <v>0</v>
      </c>
      <c r="CA195">
        <f>+Casos_PN_CORR[[#This Row],[43973]]-Casos_PN_CORR[[#This Row],[43972]]</f>
        <v>0</v>
      </c>
      <c r="CB195">
        <f>+Casos_PN_CORR[[#This Row],[43974]]-Casos_PN_CORR[[#This Row],[43973]]</f>
        <v>0</v>
      </c>
      <c r="CC195">
        <f>+Casos_PN_CORR[[#This Row],[43975]]-Casos_PN_CORR[[#This Row],[43974]]</f>
        <v>0</v>
      </c>
      <c r="CD195">
        <f>+Casos_PN_CORR[[#This Row],[43976]]-Casos_PN_CORR[[#This Row],[43975]]</f>
        <v>0</v>
      </c>
      <c r="CE195">
        <f>+Casos_PN_CORR[[#This Row],[43977]]-Casos_PN_CORR[[#This Row],[43976]]</f>
        <v>0</v>
      </c>
      <c r="CF195">
        <f>+Casos_PN_CORR[[#This Row],[43978]]-Casos_PN_CORR[[#This Row],[43977]]</f>
        <v>0</v>
      </c>
      <c r="CG195">
        <f>+Casos_PN_CORR[[#This Row],[43979]]-Casos_PN_CORR[[#This Row],[43978]]</f>
        <v>0</v>
      </c>
      <c r="CH195">
        <f>+Casos_PN_CORR[[#This Row],[43980]]-Casos_PN_CORR[[#This Row],[43979]]</f>
        <v>0</v>
      </c>
      <c r="CI195">
        <f>+Casos_PN_CORR[[#This Row],[43981]]-Casos_PN_CORR[[#This Row],[43980]]</f>
        <v>0</v>
      </c>
      <c r="CJ195">
        <f>+Casos_PN_CORR[[#This Row],[43982]]-Casos_PN_CORR[[#This Row],[43981]]</f>
        <v>0</v>
      </c>
      <c r="CK195">
        <f>+Casos_PN_CORR[[#This Row],[43983]]-Casos_PN_CORR[[#This Row],[43982]]</f>
        <v>0</v>
      </c>
      <c r="CL195">
        <f>+Casos_PN_CORR[[#This Row],[43984]]-Casos_PN_CORR[[#This Row],[43983]]</f>
        <v>0</v>
      </c>
      <c r="CM195">
        <f>+Casos_PN_CORR[[#This Row],[43985]]-Casos_PN_CORR[[#This Row],[43984]]</f>
        <v>0</v>
      </c>
      <c r="CN195">
        <f>+Casos_PN_CORR[[#This Row],[43986]]-Casos_PN_CORR[[#This Row],[43985]]</f>
        <v>0</v>
      </c>
      <c r="CO195">
        <f>+Casos_PN_CORR[[#This Row],[43987]]-Casos_PN_CORR[[#This Row],[43986]]</f>
        <v>2</v>
      </c>
      <c r="CP195">
        <f>+Casos_PN_CORR[[#This Row],[43988]]-Casos_PN_CORR[[#This Row],[43987]]</f>
        <v>0</v>
      </c>
      <c r="CQ195">
        <f>+Casos_PN_CORR[[#This Row],[43989]]-Casos_PN_CORR[[#This Row],[43988]]</f>
        <v>0</v>
      </c>
      <c r="CR195">
        <f>+Casos_PN_CORR[[#This Row],[43990]]-Casos_PN_CORR[[#This Row],[43989]]</f>
        <v>0</v>
      </c>
      <c r="CS195">
        <f>+Casos_PN_CORR[[#This Row],[43991]]-Casos_PN_CORR[[#This Row],[43990]]</f>
        <v>0</v>
      </c>
      <c r="CT195">
        <f>+Casos_PN_CORR[[#This Row],[43992]]-Casos_PN_CORR[[#This Row],[43991]]</f>
        <v>0</v>
      </c>
      <c r="CU195">
        <f>+Casos_PN_CORR[[#This Row],[43993]]-Casos_PN_CORR[[#This Row],[43992]]</f>
        <v>0</v>
      </c>
    </row>
    <row r="196" spans="1:99" x14ac:dyDescent="0.3">
      <c r="A196">
        <v>41304</v>
      </c>
      <c r="B196" s="2" t="s">
        <v>154</v>
      </c>
      <c r="C196" s="2" t="s">
        <v>441</v>
      </c>
      <c r="D196" s="2" t="s">
        <v>539</v>
      </c>
      <c r="E196" s="4">
        <f t="shared" ref="E196:E259" si="3">SUM(F196:AEZ196)</f>
        <v>2</v>
      </c>
      <c r="F196">
        <f>+Casos_PN_CORR[[#This Row],[43900]]</f>
        <v>0</v>
      </c>
      <c r="G196">
        <f>+Casos_PN_CORR[[#This Row],[43901]]-Casos_PN_CORR[[#This Row],[43900]]</f>
        <v>0</v>
      </c>
      <c r="H196">
        <f>+Casos_PN_CORR[[#This Row],[43902]]-Casos_PN_CORR[[#This Row],[43901]]</f>
        <v>0</v>
      </c>
      <c r="I196">
        <f>+Casos_PN_CORR[[#This Row],[43903]]-Casos_PN_CORR[[#This Row],[43902]]</f>
        <v>0</v>
      </c>
      <c r="J196">
        <f>+Casos_PN_CORR[[#This Row],[43904]]-Casos_PN_CORR[[#This Row],[43903]]</f>
        <v>0</v>
      </c>
      <c r="K196">
        <f>+Casos_PN_CORR[[#This Row],[43905]]-Casos_PN_CORR[[#This Row],[43904]]</f>
        <v>0</v>
      </c>
      <c r="L196">
        <f>+Casos_PN_CORR[[#This Row],[43906]]-Casos_PN_CORR[[#This Row],[43905]]</f>
        <v>0</v>
      </c>
      <c r="M196">
        <f>+Casos_PN_CORR[[#This Row],[43907]]-Casos_PN_CORR[[#This Row],[43906]]</f>
        <v>0</v>
      </c>
      <c r="N196">
        <f>+Casos_PN_CORR[[#This Row],[43908]]-Casos_PN_CORR[[#This Row],[43907]]</f>
        <v>0</v>
      </c>
      <c r="O196">
        <f>+Casos_PN_CORR[[#This Row],[43909]]-Casos_PN_CORR[[#This Row],[43908]]</f>
        <v>0</v>
      </c>
      <c r="P196">
        <f>+Casos_PN_CORR[[#This Row],[43910]]-Casos_PN_CORR[[#This Row],[43909]]</f>
        <v>0</v>
      </c>
      <c r="Q196">
        <f>+Casos_PN_CORR[[#This Row],[43911]]-Casos_PN_CORR[[#This Row],[43910]]</f>
        <v>0</v>
      </c>
      <c r="R196">
        <f>+Casos_PN_CORR[[#This Row],[43912]]-Casos_PN_CORR[[#This Row],[43911]]</f>
        <v>0</v>
      </c>
      <c r="S196">
        <f>+Casos_PN_CORR[[#This Row],[43913]]-Casos_PN_CORR[[#This Row],[43912]]</f>
        <v>0</v>
      </c>
      <c r="T196">
        <f>+Casos_PN_CORR[[#This Row],[43914]]-Casos_PN_CORR[[#This Row],[43913]]</f>
        <v>0</v>
      </c>
      <c r="U196">
        <f>+Casos_PN_CORR[[#This Row],[43915]]-Casos_PN_CORR[[#This Row],[43914]]</f>
        <v>0</v>
      </c>
      <c r="V196">
        <f>+Casos_PN_CORR[[#This Row],[43916]]-Casos_PN_CORR[[#This Row],[43915]]</f>
        <v>0</v>
      </c>
      <c r="W196">
        <f>+Casos_PN_CORR[[#This Row],[43917]]-Casos_PN_CORR[[#This Row],[43916]]</f>
        <v>0</v>
      </c>
      <c r="X196">
        <f>+Casos_PN_CORR[[#This Row],[43918]]-Casos_PN_CORR[[#This Row],[43917]]</f>
        <v>0</v>
      </c>
      <c r="Y196">
        <f>+Casos_PN_CORR[[#This Row],[43919]]-Casos_PN_CORR[[#This Row],[43918]]</f>
        <v>0</v>
      </c>
      <c r="Z196">
        <f>+Casos_PN_CORR[[#This Row],[43920]]-Casos_PN_CORR[[#This Row],[43919]]</f>
        <v>0</v>
      </c>
      <c r="AA196">
        <f>+Casos_PN_CORR[[#This Row],[43921]]-Casos_PN_CORR[[#This Row],[43920]]</f>
        <v>0</v>
      </c>
      <c r="AB196">
        <f>+Casos_PN_CORR[[#This Row],[43922]]-Casos_PN_CORR[[#This Row],[43921]]</f>
        <v>0</v>
      </c>
      <c r="AC196">
        <f>+Casos_PN_CORR[[#This Row],[43923]]-Casos_PN_CORR[[#This Row],[43922]]</f>
        <v>0</v>
      </c>
      <c r="AD196">
        <f>+Casos_PN_CORR[[#This Row],[43924]]-Casos_PN_CORR[[#This Row],[43923]]</f>
        <v>0</v>
      </c>
      <c r="AE196">
        <f>+Casos_PN_CORR[[#This Row],[43925]]-Casos_PN_CORR[[#This Row],[43924]]</f>
        <v>0</v>
      </c>
      <c r="AF196">
        <f>+Casos_PN_CORR[[#This Row],[43926]]-Casos_PN_CORR[[#This Row],[43925]]</f>
        <v>0</v>
      </c>
      <c r="AG196">
        <f>+Casos_PN_CORR[[#This Row],[43927]]-Casos_PN_CORR[[#This Row],[43926]]</f>
        <v>0</v>
      </c>
      <c r="AH196">
        <f>+Casos_PN_CORR[[#This Row],[43928]]-Casos_PN_CORR[[#This Row],[43927]]</f>
        <v>0</v>
      </c>
      <c r="AI196">
        <f>+Casos_PN_CORR[[#This Row],[43929]]-Casos_PN_CORR[[#This Row],[43928]]</f>
        <v>0</v>
      </c>
      <c r="AJ196">
        <f>+Casos_PN_CORR[[#This Row],[43930]]-Casos_PN_CORR[[#This Row],[43929]]</f>
        <v>0</v>
      </c>
      <c r="AK196">
        <f>+Casos_PN_CORR[[#This Row],[43931]]-Casos_PN_CORR[[#This Row],[43930]]</f>
        <v>0</v>
      </c>
      <c r="AL196">
        <f>+Casos_PN_CORR[[#This Row],[43932]]-Casos_PN_CORR[[#This Row],[43931]]</f>
        <v>0</v>
      </c>
      <c r="AM196">
        <f>+Casos_PN_CORR[[#This Row],[43933]]-Casos_PN_CORR[[#This Row],[43932]]</f>
        <v>0</v>
      </c>
      <c r="AN196">
        <f>+Casos_PN_CORR[[#This Row],[43934]]-Casos_PN_CORR[[#This Row],[43933]]</f>
        <v>0</v>
      </c>
      <c r="AO196">
        <f>+Casos_PN_CORR[[#This Row],[43935]]-Casos_PN_CORR[[#This Row],[43934]]</f>
        <v>0</v>
      </c>
      <c r="AP196">
        <f>+Casos_PN_CORR[[#This Row],[43936]]-Casos_PN_CORR[[#This Row],[43935]]</f>
        <v>0</v>
      </c>
      <c r="AQ196">
        <f>+Casos_PN_CORR[[#This Row],[43937]]-Casos_PN_CORR[[#This Row],[43936]]</f>
        <v>0</v>
      </c>
      <c r="AR196">
        <f>+Casos_PN_CORR[[#This Row],[43938]]-Casos_PN_CORR[[#This Row],[43937]]</f>
        <v>0</v>
      </c>
      <c r="AS196">
        <f>+Casos_PN_CORR[[#This Row],[43939]]-Casos_PN_CORR[[#This Row],[43938]]</f>
        <v>0</v>
      </c>
      <c r="AT196">
        <f>+Casos_PN_CORR[[#This Row],[43940]]-Casos_PN_CORR[[#This Row],[43939]]</f>
        <v>0</v>
      </c>
      <c r="AU196">
        <f>+Casos_PN_CORR[[#This Row],[43941]]-Casos_PN_CORR[[#This Row],[43940]]</f>
        <v>0</v>
      </c>
      <c r="AV196">
        <f>+Casos_PN_CORR[[#This Row],[43942]]-Casos_PN_CORR[[#This Row],[43941]]</f>
        <v>0</v>
      </c>
      <c r="AW196">
        <f>+Casos_PN_CORR[[#This Row],[43943]]-Casos_PN_CORR[[#This Row],[43942]]</f>
        <v>0</v>
      </c>
      <c r="AX196">
        <f>+Casos_PN_CORR[[#This Row],[43944]]-Casos_PN_CORR[[#This Row],[43943]]</f>
        <v>0</v>
      </c>
      <c r="AY196">
        <f>+Casos_PN_CORR[[#This Row],[43945]]-Casos_PN_CORR[[#This Row],[43944]]</f>
        <v>0</v>
      </c>
      <c r="AZ196">
        <f>+Casos_PN_CORR[[#This Row],[43946]]-Casos_PN_CORR[[#This Row],[43945]]</f>
        <v>0</v>
      </c>
      <c r="BA196">
        <f>+Casos_PN_CORR[[#This Row],[43947]]-Casos_PN_CORR[[#This Row],[43946]]</f>
        <v>0</v>
      </c>
      <c r="BB196">
        <f>+Casos_PN_CORR[[#This Row],[43948]]-Casos_PN_CORR[[#This Row],[43947]]</f>
        <v>0</v>
      </c>
      <c r="BC196">
        <f>+Casos_PN_CORR[[#This Row],[43949]]-Casos_PN_CORR[[#This Row],[43948]]</f>
        <v>0</v>
      </c>
      <c r="BD196">
        <f>+Casos_PN_CORR[[#This Row],[43950]]-Casos_PN_CORR[[#This Row],[43949]]</f>
        <v>0</v>
      </c>
      <c r="BE196">
        <f>+Casos_PN_CORR[[#This Row],[43951]]-Casos_PN_CORR[[#This Row],[43950]]</f>
        <v>0</v>
      </c>
      <c r="BF196">
        <f>+Casos_PN_CORR[[#This Row],[43952]]-Casos_PN_CORR[[#This Row],[43951]]</f>
        <v>0</v>
      </c>
      <c r="BG196">
        <f>+Casos_PN_CORR[[#This Row],[43953]]-Casos_PN_CORR[[#This Row],[43952]]</f>
        <v>0</v>
      </c>
      <c r="BH196">
        <f>+Casos_PN_CORR[[#This Row],[43954]]-Casos_PN_CORR[[#This Row],[43953]]</f>
        <v>0</v>
      </c>
      <c r="BI196">
        <f>+Casos_PN_CORR[[#This Row],[43955]]-Casos_PN_CORR[[#This Row],[43954]]</f>
        <v>0</v>
      </c>
      <c r="BJ196">
        <f>+Casos_PN_CORR[[#This Row],[43956]]-Casos_PN_CORR[[#This Row],[43955]]</f>
        <v>0</v>
      </c>
      <c r="BK196">
        <f>+Casos_PN_CORR[[#This Row],[43957]]-Casos_PN_CORR[[#This Row],[43956]]</f>
        <v>0</v>
      </c>
      <c r="BL196">
        <f>+Casos_PN_CORR[[#This Row],[43958]]-Casos_PN_CORR[[#This Row],[43957]]</f>
        <v>0</v>
      </c>
      <c r="BM196">
        <f>+Casos_PN_CORR[[#This Row],[43959]]-Casos_PN_CORR[[#This Row],[43958]]</f>
        <v>0</v>
      </c>
      <c r="BN196">
        <f>+Casos_PN_CORR[[#This Row],[43960]]-Casos_PN_CORR[[#This Row],[43959]]</f>
        <v>0</v>
      </c>
      <c r="BO196">
        <f>+Casos_PN_CORR[[#This Row],[43961]]-Casos_PN_CORR[[#This Row],[43960]]</f>
        <v>0</v>
      </c>
      <c r="BP196">
        <f>+Casos_PN_CORR[[#This Row],[43962]]-Casos_PN_CORR[[#This Row],[43961]]</f>
        <v>0</v>
      </c>
      <c r="BQ196">
        <f>+Casos_PN_CORR[[#This Row],[43963]]-Casos_PN_CORR[[#This Row],[43962]]</f>
        <v>0</v>
      </c>
      <c r="BR196">
        <f>+Casos_PN_CORR[[#This Row],[43964]]-Casos_PN_CORR[[#This Row],[43963]]</f>
        <v>0</v>
      </c>
      <c r="BS196">
        <f>+Casos_PN_CORR[[#This Row],[43965]]-Casos_PN_CORR[[#This Row],[43964]]</f>
        <v>0</v>
      </c>
      <c r="BT196">
        <f>+Casos_PN_CORR[[#This Row],[43966]]-Casos_PN_CORR[[#This Row],[43965]]</f>
        <v>0</v>
      </c>
      <c r="BU196">
        <f>+Casos_PN_CORR[[#This Row],[43967]]-Casos_PN_CORR[[#This Row],[43966]]</f>
        <v>0</v>
      </c>
      <c r="BV196">
        <f>+Casos_PN_CORR[[#This Row],[43968]]-Casos_PN_CORR[[#This Row],[43967]]</f>
        <v>0</v>
      </c>
      <c r="BW196">
        <f>+Casos_PN_CORR[[#This Row],[43969]]-Casos_PN_CORR[[#This Row],[43968]]</f>
        <v>0</v>
      </c>
      <c r="BX196">
        <f>+Casos_PN_CORR[[#This Row],[43970]]-Casos_PN_CORR[[#This Row],[43969]]</f>
        <v>0</v>
      </c>
      <c r="BY196">
        <f>+Casos_PN_CORR[[#This Row],[43971]]-Casos_PN_CORR[[#This Row],[43970]]</f>
        <v>0</v>
      </c>
      <c r="BZ196">
        <f>+Casos_PN_CORR[[#This Row],[43972]]-Casos_PN_CORR[[#This Row],[43971]]</f>
        <v>0</v>
      </c>
      <c r="CA196">
        <f>+Casos_PN_CORR[[#This Row],[43973]]-Casos_PN_CORR[[#This Row],[43972]]</f>
        <v>0</v>
      </c>
      <c r="CB196">
        <f>+Casos_PN_CORR[[#This Row],[43974]]-Casos_PN_CORR[[#This Row],[43973]]</f>
        <v>0</v>
      </c>
      <c r="CC196">
        <f>+Casos_PN_CORR[[#This Row],[43975]]-Casos_PN_CORR[[#This Row],[43974]]</f>
        <v>0</v>
      </c>
      <c r="CD196">
        <f>+Casos_PN_CORR[[#This Row],[43976]]-Casos_PN_CORR[[#This Row],[43975]]</f>
        <v>0</v>
      </c>
      <c r="CE196">
        <f>+Casos_PN_CORR[[#This Row],[43977]]-Casos_PN_CORR[[#This Row],[43976]]</f>
        <v>0</v>
      </c>
      <c r="CF196">
        <f>+Casos_PN_CORR[[#This Row],[43978]]-Casos_PN_CORR[[#This Row],[43977]]</f>
        <v>0</v>
      </c>
      <c r="CG196">
        <f>+Casos_PN_CORR[[#This Row],[43979]]-Casos_PN_CORR[[#This Row],[43978]]</f>
        <v>0</v>
      </c>
      <c r="CH196">
        <f>+Casos_PN_CORR[[#This Row],[43980]]-Casos_PN_CORR[[#This Row],[43979]]</f>
        <v>0</v>
      </c>
      <c r="CI196">
        <f>+Casos_PN_CORR[[#This Row],[43981]]-Casos_PN_CORR[[#This Row],[43980]]</f>
        <v>0</v>
      </c>
      <c r="CJ196">
        <f>+Casos_PN_CORR[[#This Row],[43982]]-Casos_PN_CORR[[#This Row],[43981]]</f>
        <v>0</v>
      </c>
      <c r="CK196">
        <f>+Casos_PN_CORR[[#This Row],[43983]]-Casos_PN_CORR[[#This Row],[43982]]</f>
        <v>0</v>
      </c>
      <c r="CL196">
        <f>+Casos_PN_CORR[[#This Row],[43984]]-Casos_PN_CORR[[#This Row],[43983]]</f>
        <v>0</v>
      </c>
      <c r="CM196">
        <f>+Casos_PN_CORR[[#This Row],[43985]]-Casos_PN_CORR[[#This Row],[43984]]</f>
        <v>0</v>
      </c>
      <c r="CN196">
        <f>+Casos_PN_CORR[[#This Row],[43986]]-Casos_PN_CORR[[#This Row],[43985]]</f>
        <v>0</v>
      </c>
      <c r="CO196">
        <f>+Casos_PN_CORR[[#This Row],[43987]]-Casos_PN_CORR[[#This Row],[43986]]</f>
        <v>2</v>
      </c>
      <c r="CP196">
        <f>+Casos_PN_CORR[[#This Row],[43988]]-Casos_PN_CORR[[#This Row],[43987]]</f>
        <v>0</v>
      </c>
      <c r="CQ196">
        <f>+Casos_PN_CORR[[#This Row],[43989]]-Casos_PN_CORR[[#This Row],[43988]]</f>
        <v>0</v>
      </c>
      <c r="CR196">
        <f>+Casos_PN_CORR[[#This Row],[43990]]-Casos_PN_CORR[[#This Row],[43989]]</f>
        <v>0</v>
      </c>
      <c r="CS196">
        <f>+Casos_PN_CORR[[#This Row],[43991]]-Casos_PN_CORR[[#This Row],[43990]]</f>
        <v>0</v>
      </c>
      <c r="CT196">
        <f>+Casos_PN_CORR[[#This Row],[43992]]-Casos_PN_CORR[[#This Row],[43991]]</f>
        <v>0</v>
      </c>
      <c r="CU196">
        <f>+Casos_PN_CORR[[#This Row],[43993]]-Casos_PN_CORR[[#This Row],[43992]]</f>
        <v>0</v>
      </c>
    </row>
    <row r="197" spans="1:99" x14ac:dyDescent="0.3">
      <c r="A197">
        <v>90904</v>
      </c>
      <c r="B197" s="2" t="s">
        <v>114</v>
      </c>
      <c r="C197" s="2" t="s">
        <v>181</v>
      </c>
      <c r="D197" s="2" t="s">
        <v>540</v>
      </c>
      <c r="E197" s="4">
        <f t="shared" si="3"/>
        <v>2</v>
      </c>
      <c r="F197">
        <f>+Casos_PN_CORR[[#This Row],[43900]]</f>
        <v>0</v>
      </c>
      <c r="G197">
        <f>+Casos_PN_CORR[[#This Row],[43901]]-Casos_PN_CORR[[#This Row],[43900]]</f>
        <v>0</v>
      </c>
      <c r="H197">
        <f>+Casos_PN_CORR[[#This Row],[43902]]-Casos_PN_CORR[[#This Row],[43901]]</f>
        <v>0</v>
      </c>
      <c r="I197">
        <f>+Casos_PN_CORR[[#This Row],[43903]]-Casos_PN_CORR[[#This Row],[43902]]</f>
        <v>0</v>
      </c>
      <c r="J197">
        <f>+Casos_PN_CORR[[#This Row],[43904]]-Casos_PN_CORR[[#This Row],[43903]]</f>
        <v>0</v>
      </c>
      <c r="K197">
        <f>+Casos_PN_CORR[[#This Row],[43905]]-Casos_PN_CORR[[#This Row],[43904]]</f>
        <v>0</v>
      </c>
      <c r="L197">
        <f>+Casos_PN_CORR[[#This Row],[43906]]-Casos_PN_CORR[[#This Row],[43905]]</f>
        <v>0</v>
      </c>
      <c r="M197">
        <f>+Casos_PN_CORR[[#This Row],[43907]]-Casos_PN_CORR[[#This Row],[43906]]</f>
        <v>0</v>
      </c>
      <c r="N197">
        <f>+Casos_PN_CORR[[#This Row],[43908]]-Casos_PN_CORR[[#This Row],[43907]]</f>
        <v>0</v>
      </c>
      <c r="O197">
        <f>+Casos_PN_CORR[[#This Row],[43909]]-Casos_PN_CORR[[#This Row],[43908]]</f>
        <v>0</v>
      </c>
      <c r="P197">
        <f>+Casos_PN_CORR[[#This Row],[43910]]-Casos_PN_CORR[[#This Row],[43909]]</f>
        <v>0</v>
      </c>
      <c r="Q197">
        <f>+Casos_PN_CORR[[#This Row],[43911]]-Casos_PN_CORR[[#This Row],[43910]]</f>
        <v>0</v>
      </c>
      <c r="R197">
        <f>+Casos_PN_CORR[[#This Row],[43912]]-Casos_PN_CORR[[#This Row],[43911]]</f>
        <v>0</v>
      </c>
      <c r="S197">
        <f>+Casos_PN_CORR[[#This Row],[43913]]-Casos_PN_CORR[[#This Row],[43912]]</f>
        <v>0</v>
      </c>
      <c r="T197">
        <f>+Casos_PN_CORR[[#This Row],[43914]]-Casos_PN_CORR[[#This Row],[43913]]</f>
        <v>0</v>
      </c>
      <c r="U197">
        <f>+Casos_PN_CORR[[#This Row],[43915]]-Casos_PN_CORR[[#This Row],[43914]]</f>
        <v>0</v>
      </c>
      <c r="V197">
        <f>+Casos_PN_CORR[[#This Row],[43916]]-Casos_PN_CORR[[#This Row],[43915]]</f>
        <v>0</v>
      </c>
      <c r="W197">
        <f>+Casos_PN_CORR[[#This Row],[43917]]-Casos_PN_CORR[[#This Row],[43916]]</f>
        <v>0</v>
      </c>
      <c r="X197">
        <f>+Casos_PN_CORR[[#This Row],[43918]]-Casos_PN_CORR[[#This Row],[43917]]</f>
        <v>0</v>
      </c>
      <c r="Y197">
        <f>+Casos_PN_CORR[[#This Row],[43919]]-Casos_PN_CORR[[#This Row],[43918]]</f>
        <v>0</v>
      </c>
      <c r="Z197">
        <f>+Casos_PN_CORR[[#This Row],[43920]]-Casos_PN_CORR[[#This Row],[43919]]</f>
        <v>0</v>
      </c>
      <c r="AA197">
        <f>+Casos_PN_CORR[[#This Row],[43921]]-Casos_PN_CORR[[#This Row],[43920]]</f>
        <v>0</v>
      </c>
      <c r="AB197">
        <f>+Casos_PN_CORR[[#This Row],[43922]]-Casos_PN_CORR[[#This Row],[43921]]</f>
        <v>0</v>
      </c>
      <c r="AC197">
        <f>+Casos_PN_CORR[[#This Row],[43923]]-Casos_PN_CORR[[#This Row],[43922]]</f>
        <v>0</v>
      </c>
      <c r="AD197">
        <f>+Casos_PN_CORR[[#This Row],[43924]]-Casos_PN_CORR[[#This Row],[43923]]</f>
        <v>0</v>
      </c>
      <c r="AE197">
        <f>+Casos_PN_CORR[[#This Row],[43925]]-Casos_PN_CORR[[#This Row],[43924]]</f>
        <v>0</v>
      </c>
      <c r="AF197">
        <f>+Casos_PN_CORR[[#This Row],[43926]]-Casos_PN_CORR[[#This Row],[43925]]</f>
        <v>0</v>
      </c>
      <c r="AG197">
        <f>+Casos_PN_CORR[[#This Row],[43927]]-Casos_PN_CORR[[#This Row],[43926]]</f>
        <v>0</v>
      </c>
      <c r="AH197">
        <f>+Casos_PN_CORR[[#This Row],[43928]]-Casos_PN_CORR[[#This Row],[43927]]</f>
        <v>0</v>
      </c>
      <c r="AI197">
        <f>+Casos_PN_CORR[[#This Row],[43929]]-Casos_PN_CORR[[#This Row],[43928]]</f>
        <v>0</v>
      </c>
      <c r="AJ197">
        <f>+Casos_PN_CORR[[#This Row],[43930]]-Casos_PN_CORR[[#This Row],[43929]]</f>
        <v>0</v>
      </c>
      <c r="AK197">
        <f>+Casos_PN_CORR[[#This Row],[43931]]-Casos_PN_CORR[[#This Row],[43930]]</f>
        <v>0</v>
      </c>
      <c r="AL197">
        <f>+Casos_PN_CORR[[#This Row],[43932]]-Casos_PN_CORR[[#This Row],[43931]]</f>
        <v>0</v>
      </c>
      <c r="AM197">
        <f>+Casos_PN_CORR[[#This Row],[43933]]-Casos_PN_CORR[[#This Row],[43932]]</f>
        <v>0</v>
      </c>
      <c r="AN197">
        <f>+Casos_PN_CORR[[#This Row],[43934]]-Casos_PN_CORR[[#This Row],[43933]]</f>
        <v>0</v>
      </c>
      <c r="AO197">
        <f>+Casos_PN_CORR[[#This Row],[43935]]-Casos_PN_CORR[[#This Row],[43934]]</f>
        <v>0</v>
      </c>
      <c r="AP197">
        <f>+Casos_PN_CORR[[#This Row],[43936]]-Casos_PN_CORR[[#This Row],[43935]]</f>
        <v>0</v>
      </c>
      <c r="AQ197">
        <f>+Casos_PN_CORR[[#This Row],[43937]]-Casos_PN_CORR[[#This Row],[43936]]</f>
        <v>0</v>
      </c>
      <c r="AR197">
        <f>+Casos_PN_CORR[[#This Row],[43938]]-Casos_PN_CORR[[#This Row],[43937]]</f>
        <v>0</v>
      </c>
      <c r="AS197">
        <f>+Casos_PN_CORR[[#This Row],[43939]]-Casos_PN_CORR[[#This Row],[43938]]</f>
        <v>0</v>
      </c>
      <c r="AT197">
        <f>+Casos_PN_CORR[[#This Row],[43940]]-Casos_PN_CORR[[#This Row],[43939]]</f>
        <v>0</v>
      </c>
      <c r="AU197">
        <f>+Casos_PN_CORR[[#This Row],[43941]]-Casos_PN_CORR[[#This Row],[43940]]</f>
        <v>0</v>
      </c>
      <c r="AV197">
        <f>+Casos_PN_CORR[[#This Row],[43942]]-Casos_PN_CORR[[#This Row],[43941]]</f>
        <v>0</v>
      </c>
      <c r="AW197">
        <f>+Casos_PN_CORR[[#This Row],[43943]]-Casos_PN_CORR[[#This Row],[43942]]</f>
        <v>0</v>
      </c>
      <c r="AX197">
        <f>+Casos_PN_CORR[[#This Row],[43944]]-Casos_PN_CORR[[#This Row],[43943]]</f>
        <v>0</v>
      </c>
      <c r="AY197">
        <f>+Casos_PN_CORR[[#This Row],[43945]]-Casos_PN_CORR[[#This Row],[43944]]</f>
        <v>0</v>
      </c>
      <c r="AZ197">
        <f>+Casos_PN_CORR[[#This Row],[43946]]-Casos_PN_CORR[[#This Row],[43945]]</f>
        <v>0</v>
      </c>
      <c r="BA197">
        <f>+Casos_PN_CORR[[#This Row],[43947]]-Casos_PN_CORR[[#This Row],[43946]]</f>
        <v>0</v>
      </c>
      <c r="BB197">
        <f>+Casos_PN_CORR[[#This Row],[43948]]-Casos_PN_CORR[[#This Row],[43947]]</f>
        <v>0</v>
      </c>
      <c r="BC197">
        <f>+Casos_PN_CORR[[#This Row],[43949]]-Casos_PN_CORR[[#This Row],[43948]]</f>
        <v>0</v>
      </c>
      <c r="BD197">
        <f>+Casos_PN_CORR[[#This Row],[43950]]-Casos_PN_CORR[[#This Row],[43949]]</f>
        <v>0</v>
      </c>
      <c r="BE197">
        <f>+Casos_PN_CORR[[#This Row],[43951]]-Casos_PN_CORR[[#This Row],[43950]]</f>
        <v>0</v>
      </c>
      <c r="BF197">
        <f>+Casos_PN_CORR[[#This Row],[43952]]-Casos_PN_CORR[[#This Row],[43951]]</f>
        <v>0</v>
      </c>
      <c r="BG197">
        <f>+Casos_PN_CORR[[#This Row],[43953]]-Casos_PN_CORR[[#This Row],[43952]]</f>
        <v>0</v>
      </c>
      <c r="BH197">
        <f>+Casos_PN_CORR[[#This Row],[43954]]-Casos_PN_CORR[[#This Row],[43953]]</f>
        <v>0</v>
      </c>
      <c r="BI197">
        <f>+Casos_PN_CORR[[#This Row],[43955]]-Casos_PN_CORR[[#This Row],[43954]]</f>
        <v>0</v>
      </c>
      <c r="BJ197">
        <f>+Casos_PN_CORR[[#This Row],[43956]]-Casos_PN_CORR[[#This Row],[43955]]</f>
        <v>0</v>
      </c>
      <c r="BK197">
        <f>+Casos_PN_CORR[[#This Row],[43957]]-Casos_PN_CORR[[#This Row],[43956]]</f>
        <v>0</v>
      </c>
      <c r="BL197">
        <f>+Casos_PN_CORR[[#This Row],[43958]]-Casos_PN_CORR[[#This Row],[43957]]</f>
        <v>0</v>
      </c>
      <c r="BM197">
        <f>+Casos_PN_CORR[[#This Row],[43959]]-Casos_PN_CORR[[#This Row],[43958]]</f>
        <v>0</v>
      </c>
      <c r="BN197">
        <f>+Casos_PN_CORR[[#This Row],[43960]]-Casos_PN_CORR[[#This Row],[43959]]</f>
        <v>0</v>
      </c>
      <c r="BO197">
        <f>+Casos_PN_CORR[[#This Row],[43961]]-Casos_PN_CORR[[#This Row],[43960]]</f>
        <v>0</v>
      </c>
      <c r="BP197">
        <f>+Casos_PN_CORR[[#This Row],[43962]]-Casos_PN_CORR[[#This Row],[43961]]</f>
        <v>0</v>
      </c>
      <c r="BQ197">
        <f>+Casos_PN_CORR[[#This Row],[43963]]-Casos_PN_CORR[[#This Row],[43962]]</f>
        <v>0</v>
      </c>
      <c r="BR197">
        <f>+Casos_PN_CORR[[#This Row],[43964]]-Casos_PN_CORR[[#This Row],[43963]]</f>
        <v>0</v>
      </c>
      <c r="BS197">
        <f>+Casos_PN_CORR[[#This Row],[43965]]-Casos_PN_CORR[[#This Row],[43964]]</f>
        <v>0</v>
      </c>
      <c r="BT197">
        <f>+Casos_PN_CORR[[#This Row],[43966]]-Casos_PN_CORR[[#This Row],[43965]]</f>
        <v>0</v>
      </c>
      <c r="BU197">
        <f>+Casos_PN_CORR[[#This Row],[43967]]-Casos_PN_CORR[[#This Row],[43966]]</f>
        <v>0</v>
      </c>
      <c r="BV197">
        <f>+Casos_PN_CORR[[#This Row],[43968]]-Casos_PN_CORR[[#This Row],[43967]]</f>
        <v>0</v>
      </c>
      <c r="BW197">
        <f>+Casos_PN_CORR[[#This Row],[43969]]-Casos_PN_CORR[[#This Row],[43968]]</f>
        <v>0</v>
      </c>
      <c r="BX197">
        <f>+Casos_PN_CORR[[#This Row],[43970]]-Casos_PN_CORR[[#This Row],[43969]]</f>
        <v>0</v>
      </c>
      <c r="BY197">
        <f>+Casos_PN_CORR[[#This Row],[43971]]-Casos_PN_CORR[[#This Row],[43970]]</f>
        <v>0</v>
      </c>
      <c r="BZ197">
        <f>+Casos_PN_CORR[[#This Row],[43972]]-Casos_PN_CORR[[#This Row],[43971]]</f>
        <v>0</v>
      </c>
      <c r="CA197">
        <f>+Casos_PN_CORR[[#This Row],[43973]]-Casos_PN_CORR[[#This Row],[43972]]</f>
        <v>0</v>
      </c>
      <c r="CB197">
        <f>+Casos_PN_CORR[[#This Row],[43974]]-Casos_PN_CORR[[#This Row],[43973]]</f>
        <v>0</v>
      </c>
      <c r="CC197">
        <f>+Casos_PN_CORR[[#This Row],[43975]]-Casos_PN_CORR[[#This Row],[43974]]</f>
        <v>0</v>
      </c>
      <c r="CD197">
        <f>+Casos_PN_CORR[[#This Row],[43976]]-Casos_PN_CORR[[#This Row],[43975]]</f>
        <v>0</v>
      </c>
      <c r="CE197">
        <f>+Casos_PN_CORR[[#This Row],[43977]]-Casos_PN_CORR[[#This Row],[43976]]</f>
        <v>0</v>
      </c>
      <c r="CF197">
        <f>+Casos_PN_CORR[[#This Row],[43978]]-Casos_PN_CORR[[#This Row],[43977]]</f>
        <v>0</v>
      </c>
      <c r="CG197">
        <f>+Casos_PN_CORR[[#This Row],[43979]]-Casos_PN_CORR[[#This Row],[43978]]</f>
        <v>0</v>
      </c>
      <c r="CH197">
        <f>+Casos_PN_CORR[[#This Row],[43980]]-Casos_PN_CORR[[#This Row],[43979]]</f>
        <v>0</v>
      </c>
      <c r="CI197">
        <f>+Casos_PN_CORR[[#This Row],[43981]]-Casos_PN_CORR[[#This Row],[43980]]</f>
        <v>0</v>
      </c>
      <c r="CJ197">
        <f>+Casos_PN_CORR[[#This Row],[43982]]-Casos_PN_CORR[[#This Row],[43981]]</f>
        <v>0</v>
      </c>
      <c r="CK197">
        <f>+Casos_PN_CORR[[#This Row],[43983]]-Casos_PN_CORR[[#This Row],[43982]]</f>
        <v>0</v>
      </c>
      <c r="CL197">
        <f>+Casos_PN_CORR[[#This Row],[43984]]-Casos_PN_CORR[[#This Row],[43983]]</f>
        <v>0</v>
      </c>
      <c r="CM197">
        <f>+Casos_PN_CORR[[#This Row],[43985]]-Casos_PN_CORR[[#This Row],[43984]]</f>
        <v>0</v>
      </c>
      <c r="CN197">
        <f>+Casos_PN_CORR[[#This Row],[43986]]-Casos_PN_CORR[[#This Row],[43985]]</f>
        <v>0</v>
      </c>
      <c r="CO197">
        <f>+Casos_PN_CORR[[#This Row],[43987]]-Casos_PN_CORR[[#This Row],[43986]]</f>
        <v>2</v>
      </c>
      <c r="CP197">
        <f>+Casos_PN_CORR[[#This Row],[43988]]-Casos_PN_CORR[[#This Row],[43987]]</f>
        <v>0</v>
      </c>
      <c r="CQ197">
        <f>+Casos_PN_CORR[[#This Row],[43989]]-Casos_PN_CORR[[#This Row],[43988]]</f>
        <v>0</v>
      </c>
      <c r="CR197">
        <f>+Casos_PN_CORR[[#This Row],[43990]]-Casos_PN_CORR[[#This Row],[43989]]</f>
        <v>0</v>
      </c>
      <c r="CS197">
        <f>+Casos_PN_CORR[[#This Row],[43991]]-Casos_PN_CORR[[#This Row],[43990]]</f>
        <v>0</v>
      </c>
      <c r="CT197">
        <f>+Casos_PN_CORR[[#This Row],[43992]]-Casos_PN_CORR[[#This Row],[43991]]</f>
        <v>0</v>
      </c>
      <c r="CU197">
        <f>+Casos_PN_CORR[[#This Row],[43993]]-Casos_PN_CORR[[#This Row],[43992]]</f>
        <v>0</v>
      </c>
    </row>
    <row r="198" spans="1:99" x14ac:dyDescent="0.3">
      <c r="A198">
        <v>70315</v>
      </c>
      <c r="B198" s="2" t="s">
        <v>268</v>
      </c>
      <c r="C198" s="2" t="s">
        <v>268</v>
      </c>
      <c r="D198" s="2" t="s">
        <v>393</v>
      </c>
      <c r="E198" s="4">
        <f t="shared" si="3"/>
        <v>2</v>
      </c>
      <c r="F198">
        <f>+Casos_PN_CORR[[#This Row],[43900]]</f>
        <v>0</v>
      </c>
      <c r="G198">
        <f>+Casos_PN_CORR[[#This Row],[43901]]-Casos_PN_CORR[[#This Row],[43900]]</f>
        <v>0</v>
      </c>
      <c r="H198">
        <f>+Casos_PN_CORR[[#This Row],[43902]]-Casos_PN_CORR[[#This Row],[43901]]</f>
        <v>0</v>
      </c>
      <c r="I198">
        <f>+Casos_PN_CORR[[#This Row],[43903]]-Casos_PN_CORR[[#This Row],[43902]]</f>
        <v>0</v>
      </c>
      <c r="J198">
        <f>+Casos_PN_CORR[[#This Row],[43904]]-Casos_PN_CORR[[#This Row],[43903]]</f>
        <v>0</v>
      </c>
      <c r="K198">
        <f>+Casos_PN_CORR[[#This Row],[43905]]-Casos_PN_CORR[[#This Row],[43904]]</f>
        <v>0</v>
      </c>
      <c r="L198">
        <f>+Casos_PN_CORR[[#This Row],[43906]]-Casos_PN_CORR[[#This Row],[43905]]</f>
        <v>0</v>
      </c>
      <c r="M198">
        <f>+Casos_PN_CORR[[#This Row],[43907]]-Casos_PN_CORR[[#This Row],[43906]]</f>
        <v>0</v>
      </c>
      <c r="N198">
        <f>+Casos_PN_CORR[[#This Row],[43908]]-Casos_PN_CORR[[#This Row],[43907]]</f>
        <v>0</v>
      </c>
      <c r="O198">
        <f>+Casos_PN_CORR[[#This Row],[43909]]-Casos_PN_CORR[[#This Row],[43908]]</f>
        <v>0</v>
      </c>
      <c r="P198">
        <f>+Casos_PN_CORR[[#This Row],[43910]]-Casos_PN_CORR[[#This Row],[43909]]</f>
        <v>0</v>
      </c>
      <c r="Q198">
        <f>+Casos_PN_CORR[[#This Row],[43911]]-Casos_PN_CORR[[#This Row],[43910]]</f>
        <v>0</v>
      </c>
      <c r="R198">
        <f>+Casos_PN_CORR[[#This Row],[43912]]-Casos_PN_CORR[[#This Row],[43911]]</f>
        <v>0</v>
      </c>
      <c r="S198">
        <f>+Casos_PN_CORR[[#This Row],[43913]]-Casos_PN_CORR[[#This Row],[43912]]</f>
        <v>0</v>
      </c>
      <c r="T198">
        <f>+Casos_PN_CORR[[#This Row],[43914]]-Casos_PN_CORR[[#This Row],[43913]]</f>
        <v>0</v>
      </c>
      <c r="U198">
        <f>+Casos_PN_CORR[[#This Row],[43915]]-Casos_PN_CORR[[#This Row],[43914]]</f>
        <v>0</v>
      </c>
      <c r="V198">
        <f>+Casos_PN_CORR[[#This Row],[43916]]-Casos_PN_CORR[[#This Row],[43915]]</f>
        <v>0</v>
      </c>
      <c r="W198">
        <f>+Casos_PN_CORR[[#This Row],[43917]]-Casos_PN_CORR[[#This Row],[43916]]</f>
        <v>0</v>
      </c>
      <c r="X198">
        <f>+Casos_PN_CORR[[#This Row],[43918]]-Casos_PN_CORR[[#This Row],[43917]]</f>
        <v>0</v>
      </c>
      <c r="Y198">
        <f>+Casos_PN_CORR[[#This Row],[43919]]-Casos_PN_CORR[[#This Row],[43918]]</f>
        <v>0</v>
      </c>
      <c r="Z198">
        <f>+Casos_PN_CORR[[#This Row],[43920]]-Casos_PN_CORR[[#This Row],[43919]]</f>
        <v>0</v>
      </c>
      <c r="AA198">
        <f>+Casos_PN_CORR[[#This Row],[43921]]-Casos_PN_CORR[[#This Row],[43920]]</f>
        <v>0</v>
      </c>
      <c r="AB198">
        <f>+Casos_PN_CORR[[#This Row],[43922]]-Casos_PN_CORR[[#This Row],[43921]]</f>
        <v>0</v>
      </c>
      <c r="AC198">
        <f>+Casos_PN_CORR[[#This Row],[43923]]-Casos_PN_CORR[[#This Row],[43922]]</f>
        <v>0</v>
      </c>
      <c r="AD198">
        <f>+Casos_PN_CORR[[#This Row],[43924]]-Casos_PN_CORR[[#This Row],[43923]]</f>
        <v>0</v>
      </c>
      <c r="AE198">
        <f>+Casos_PN_CORR[[#This Row],[43925]]-Casos_PN_CORR[[#This Row],[43924]]</f>
        <v>0</v>
      </c>
      <c r="AF198">
        <f>+Casos_PN_CORR[[#This Row],[43926]]-Casos_PN_CORR[[#This Row],[43925]]</f>
        <v>0</v>
      </c>
      <c r="AG198">
        <f>+Casos_PN_CORR[[#This Row],[43927]]-Casos_PN_CORR[[#This Row],[43926]]</f>
        <v>0</v>
      </c>
      <c r="AH198">
        <f>+Casos_PN_CORR[[#This Row],[43928]]-Casos_PN_CORR[[#This Row],[43927]]</f>
        <v>0</v>
      </c>
      <c r="AI198">
        <f>+Casos_PN_CORR[[#This Row],[43929]]-Casos_PN_CORR[[#This Row],[43928]]</f>
        <v>0</v>
      </c>
      <c r="AJ198">
        <f>+Casos_PN_CORR[[#This Row],[43930]]-Casos_PN_CORR[[#This Row],[43929]]</f>
        <v>0</v>
      </c>
      <c r="AK198">
        <f>+Casos_PN_CORR[[#This Row],[43931]]-Casos_PN_CORR[[#This Row],[43930]]</f>
        <v>0</v>
      </c>
      <c r="AL198">
        <f>+Casos_PN_CORR[[#This Row],[43932]]-Casos_PN_CORR[[#This Row],[43931]]</f>
        <v>0</v>
      </c>
      <c r="AM198">
        <f>+Casos_PN_CORR[[#This Row],[43933]]-Casos_PN_CORR[[#This Row],[43932]]</f>
        <v>0</v>
      </c>
      <c r="AN198">
        <f>+Casos_PN_CORR[[#This Row],[43934]]-Casos_PN_CORR[[#This Row],[43933]]</f>
        <v>0</v>
      </c>
      <c r="AO198">
        <f>+Casos_PN_CORR[[#This Row],[43935]]-Casos_PN_CORR[[#This Row],[43934]]</f>
        <v>0</v>
      </c>
      <c r="AP198">
        <f>+Casos_PN_CORR[[#This Row],[43936]]-Casos_PN_CORR[[#This Row],[43935]]</f>
        <v>0</v>
      </c>
      <c r="AQ198">
        <f>+Casos_PN_CORR[[#This Row],[43937]]-Casos_PN_CORR[[#This Row],[43936]]</f>
        <v>0</v>
      </c>
      <c r="AR198">
        <f>+Casos_PN_CORR[[#This Row],[43938]]-Casos_PN_CORR[[#This Row],[43937]]</f>
        <v>0</v>
      </c>
      <c r="AS198">
        <f>+Casos_PN_CORR[[#This Row],[43939]]-Casos_PN_CORR[[#This Row],[43938]]</f>
        <v>0</v>
      </c>
      <c r="AT198">
        <f>+Casos_PN_CORR[[#This Row],[43940]]-Casos_PN_CORR[[#This Row],[43939]]</f>
        <v>0</v>
      </c>
      <c r="AU198">
        <f>+Casos_PN_CORR[[#This Row],[43941]]-Casos_PN_CORR[[#This Row],[43940]]</f>
        <v>0</v>
      </c>
      <c r="AV198">
        <f>+Casos_PN_CORR[[#This Row],[43942]]-Casos_PN_CORR[[#This Row],[43941]]</f>
        <v>0</v>
      </c>
      <c r="AW198">
        <f>+Casos_PN_CORR[[#This Row],[43943]]-Casos_PN_CORR[[#This Row],[43942]]</f>
        <v>0</v>
      </c>
      <c r="AX198">
        <f>+Casos_PN_CORR[[#This Row],[43944]]-Casos_PN_CORR[[#This Row],[43943]]</f>
        <v>0</v>
      </c>
      <c r="AY198">
        <f>+Casos_PN_CORR[[#This Row],[43945]]-Casos_PN_CORR[[#This Row],[43944]]</f>
        <v>0</v>
      </c>
      <c r="AZ198">
        <f>+Casos_PN_CORR[[#This Row],[43946]]-Casos_PN_CORR[[#This Row],[43945]]</f>
        <v>0</v>
      </c>
      <c r="BA198">
        <f>+Casos_PN_CORR[[#This Row],[43947]]-Casos_PN_CORR[[#This Row],[43946]]</f>
        <v>0</v>
      </c>
      <c r="BB198">
        <f>+Casos_PN_CORR[[#This Row],[43948]]-Casos_PN_CORR[[#This Row],[43947]]</f>
        <v>0</v>
      </c>
      <c r="BC198">
        <f>+Casos_PN_CORR[[#This Row],[43949]]-Casos_PN_CORR[[#This Row],[43948]]</f>
        <v>0</v>
      </c>
      <c r="BD198">
        <f>+Casos_PN_CORR[[#This Row],[43950]]-Casos_PN_CORR[[#This Row],[43949]]</f>
        <v>0</v>
      </c>
      <c r="BE198">
        <f>+Casos_PN_CORR[[#This Row],[43951]]-Casos_PN_CORR[[#This Row],[43950]]</f>
        <v>0</v>
      </c>
      <c r="BF198">
        <f>+Casos_PN_CORR[[#This Row],[43952]]-Casos_PN_CORR[[#This Row],[43951]]</f>
        <v>0</v>
      </c>
      <c r="BG198">
        <f>+Casos_PN_CORR[[#This Row],[43953]]-Casos_PN_CORR[[#This Row],[43952]]</f>
        <v>0</v>
      </c>
      <c r="BH198">
        <f>+Casos_PN_CORR[[#This Row],[43954]]-Casos_PN_CORR[[#This Row],[43953]]</f>
        <v>0</v>
      </c>
      <c r="BI198">
        <f>+Casos_PN_CORR[[#This Row],[43955]]-Casos_PN_CORR[[#This Row],[43954]]</f>
        <v>0</v>
      </c>
      <c r="BJ198">
        <f>+Casos_PN_CORR[[#This Row],[43956]]-Casos_PN_CORR[[#This Row],[43955]]</f>
        <v>0</v>
      </c>
      <c r="BK198">
        <f>+Casos_PN_CORR[[#This Row],[43957]]-Casos_PN_CORR[[#This Row],[43956]]</f>
        <v>0</v>
      </c>
      <c r="BL198">
        <f>+Casos_PN_CORR[[#This Row],[43958]]-Casos_PN_CORR[[#This Row],[43957]]</f>
        <v>0</v>
      </c>
      <c r="BM198">
        <f>+Casos_PN_CORR[[#This Row],[43959]]-Casos_PN_CORR[[#This Row],[43958]]</f>
        <v>0</v>
      </c>
      <c r="BN198">
        <f>+Casos_PN_CORR[[#This Row],[43960]]-Casos_PN_CORR[[#This Row],[43959]]</f>
        <v>0</v>
      </c>
      <c r="BO198">
        <f>+Casos_PN_CORR[[#This Row],[43961]]-Casos_PN_CORR[[#This Row],[43960]]</f>
        <v>0</v>
      </c>
      <c r="BP198">
        <f>+Casos_PN_CORR[[#This Row],[43962]]-Casos_PN_CORR[[#This Row],[43961]]</f>
        <v>0</v>
      </c>
      <c r="BQ198">
        <f>+Casos_PN_CORR[[#This Row],[43963]]-Casos_PN_CORR[[#This Row],[43962]]</f>
        <v>0</v>
      </c>
      <c r="BR198">
        <f>+Casos_PN_CORR[[#This Row],[43964]]-Casos_PN_CORR[[#This Row],[43963]]</f>
        <v>0</v>
      </c>
      <c r="BS198">
        <f>+Casos_PN_CORR[[#This Row],[43965]]-Casos_PN_CORR[[#This Row],[43964]]</f>
        <v>0</v>
      </c>
      <c r="BT198">
        <f>+Casos_PN_CORR[[#This Row],[43966]]-Casos_PN_CORR[[#This Row],[43965]]</f>
        <v>0</v>
      </c>
      <c r="BU198">
        <f>+Casos_PN_CORR[[#This Row],[43967]]-Casos_PN_CORR[[#This Row],[43966]]</f>
        <v>0</v>
      </c>
      <c r="BV198">
        <f>+Casos_PN_CORR[[#This Row],[43968]]-Casos_PN_CORR[[#This Row],[43967]]</f>
        <v>0</v>
      </c>
      <c r="BW198">
        <f>+Casos_PN_CORR[[#This Row],[43969]]-Casos_PN_CORR[[#This Row],[43968]]</f>
        <v>0</v>
      </c>
      <c r="BX198">
        <f>+Casos_PN_CORR[[#This Row],[43970]]-Casos_PN_CORR[[#This Row],[43969]]</f>
        <v>0</v>
      </c>
      <c r="BY198">
        <f>+Casos_PN_CORR[[#This Row],[43971]]-Casos_PN_CORR[[#This Row],[43970]]</f>
        <v>0</v>
      </c>
      <c r="BZ198">
        <f>+Casos_PN_CORR[[#This Row],[43972]]-Casos_PN_CORR[[#This Row],[43971]]</f>
        <v>0</v>
      </c>
      <c r="CA198">
        <f>+Casos_PN_CORR[[#This Row],[43973]]-Casos_PN_CORR[[#This Row],[43972]]</f>
        <v>0</v>
      </c>
      <c r="CB198">
        <f>+Casos_PN_CORR[[#This Row],[43974]]-Casos_PN_CORR[[#This Row],[43973]]</f>
        <v>0</v>
      </c>
      <c r="CC198">
        <f>+Casos_PN_CORR[[#This Row],[43975]]-Casos_PN_CORR[[#This Row],[43974]]</f>
        <v>0</v>
      </c>
      <c r="CD198">
        <f>+Casos_PN_CORR[[#This Row],[43976]]-Casos_PN_CORR[[#This Row],[43975]]</f>
        <v>0</v>
      </c>
      <c r="CE198">
        <f>+Casos_PN_CORR[[#This Row],[43977]]-Casos_PN_CORR[[#This Row],[43976]]</f>
        <v>0</v>
      </c>
      <c r="CF198">
        <f>+Casos_PN_CORR[[#This Row],[43978]]-Casos_PN_CORR[[#This Row],[43977]]</f>
        <v>0</v>
      </c>
      <c r="CG198">
        <f>+Casos_PN_CORR[[#This Row],[43979]]-Casos_PN_CORR[[#This Row],[43978]]</f>
        <v>0</v>
      </c>
      <c r="CH198">
        <f>+Casos_PN_CORR[[#This Row],[43980]]-Casos_PN_CORR[[#This Row],[43979]]</f>
        <v>0</v>
      </c>
      <c r="CI198">
        <f>+Casos_PN_CORR[[#This Row],[43981]]-Casos_PN_CORR[[#This Row],[43980]]</f>
        <v>0</v>
      </c>
      <c r="CJ198">
        <f>+Casos_PN_CORR[[#This Row],[43982]]-Casos_PN_CORR[[#This Row],[43981]]</f>
        <v>0</v>
      </c>
      <c r="CK198">
        <f>+Casos_PN_CORR[[#This Row],[43983]]-Casos_PN_CORR[[#This Row],[43982]]</f>
        <v>0</v>
      </c>
      <c r="CL198">
        <f>+Casos_PN_CORR[[#This Row],[43984]]-Casos_PN_CORR[[#This Row],[43983]]</f>
        <v>0</v>
      </c>
      <c r="CM198">
        <f>+Casos_PN_CORR[[#This Row],[43985]]-Casos_PN_CORR[[#This Row],[43984]]</f>
        <v>0</v>
      </c>
      <c r="CN198">
        <f>+Casos_PN_CORR[[#This Row],[43986]]-Casos_PN_CORR[[#This Row],[43985]]</f>
        <v>0</v>
      </c>
      <c r="CO198">
        <f>+Casos_PN_CORR[[#This Row],[43987]]-Casos_PN_CORR[[#This Row],[43986]]</f>
        <v>2</v>
      </c>
      <c r="CP198">
        <f>+Casos_PN_CORR[[#This Row],[43988]]-Casos_PN_CORR[[#This Row],[43987]]</f>
        <v>0</v>
      </c>
      <c r="CQ198">
        <f>+Casos_PN_CORR[[#This Row],[43989]]-Casos_PN_CORR[[#This Row],[43988]]</f>
        <v>0</v>
      </c>
      <c r="CR198">
        <f>+Casos_PN_CORR[[#This Row],[43990]]-Casos_PN_CORR[[#This Row],[43989]]</f>
        <v>0</v>
      </c>
      <c r="CS198">
        <f>+Casos_PN_CORR[[#This Row],[43991]]-Casos_PN_CORR[[#This Row],[43990]]</f>
        <v>0</v>
      </c>
      <c r="CT198">
        <f>+Casos_PN_CORR[[#This Row],[43992]]-Casos_PN_CORR[[#This Row],[43991]]</f>
        <v>0</v>
      </c>
      <c r="CU198">
        <f>+Casos_PN_CORR[[#This Row],[43993]]-Casos_PN_CORR[[#This Row],[43992]]</f>
        <v>0</v>
      </c>
    </row>
    <row r="199" spans="1:99" x14ac:dyDescent="0.3">
      <c r="A199">
        <v>10206</v>
      </c>
      <c r="B199" s="2" t="s">
        <v>163</v>
      </c>
      <c r="C199" s="2" t="s">
        <v>164</v>
      </c>
      <c r="D199" s="2" t="s">
        <v>175</v>
      </c>
      <c r="E199" s="4">
        <f t="shared" si="3"/>
        <v>2</v>
      </c>
      <c r="F199">
        <f>+Casos_PN_CORR[[#This Row],[43900]]</f>
        <v>0</v>
      </c>
      <c r="G199">
        <f>+Casos_PN_CORR[[#This Row],[43901]]-Casos_PN_CORR[[#This Row],[43900]]</f>
        <v>0</v>
      </c>
      <c r="H199">
        <f>+Casos_PN_CORR[[#This Row],[43902]]-Casos_PN_CORR[[#This Row],[43901]]</f>
        <v>0</v>
      </c>
      <c r="I199">
        <f>+Casos_PN_CORR[[#This Row],[43903]]-Casos_PN_CORR[[#This Row],[43902]]</f>
        <v>0</v>
      </c>
      <c r="J199">
        <f>+Casos_PN_CORR[[#This Row],[43904]]-Casos_PN_CORR[[#This Row],[43903]]</f>
        <v>0</v>
      </c>
      <c r="K199">
        <f>+Casos_PN_CORR[[#This Row],[43905]]-Casos_PN_CORR[[#This Row],[43904]]</f>
        <v>0</v>
      </c>
      <c r="L199">
        <f>+Casos_PN_CORR[[#This Row],[43906]]-Casos_PN_CORR[[#This Row],[43905]]</f>
        <v>0</v>
      </c>
      <c r="M199">
        <f>+Casos_PN_CORR[[#This Row],[43907]]-Casos_PN_CORR[[#This Row],[43906]]</f>
        <v>0</v>
      </c>
      <c r="N199">
        <f>+Casos_PN_CORR[[#This Row],[43908]]-Casos_PN_CORR[[#This Row],[43907]]</f>
        <v>0</v>
      </c>
      <c r="O199">
        <f>+Casos_PN_CORR[[#This Row],[43909]]-Casos_PN_CORR[[#This Row],[43908]]</f>
        <v>0</v>
      </c>
      <c r="P199">
        <f>+Casos_PN_CORR[[#This Row],[43910]]-Casos_PN_CORR[[#This Row],[43909]]</f>
        <v>0</v>
      </c>
      <c r="Q199">
        <f>+Casos_PN_CORR[[#This Row],[43911]]-Casos_PN_CORR[[#This Row],[43910]]</f>
        <v>0</v>
      </c>
      <c r="R199">
        <f>+Casos_PN_CORR[[#This Row],[43912]]-Casos_PN_CORR[[#This Row],[43911]]</f>
        <v>0</v>
      </c>
      <c r="S199">
        <f>+Casos_PN_CORR[[#This Row],[43913]]-Casos_PN_CORR[[#This Row],[43912]]</f>
        <v>0</v>
      </c>
      <c r="T199">
        <f>+Casos_PN_CORR[[#This Row],[43914]]-Casos_PN_CORR[[#This Row],[43913]]</f>
        <v>0</v>
      </c>
      <c r="U199">
        <f>+Casos_PN_CORR[[#This Row],[43915]]-Casos_PN_CORR[[#This Row],[43914]]</f>
        <v>0</v>
      </c>
      <c r="V199">
        <f>+Casos_PN_CORR[[#This Row],[43916]]-Casos_PN_CORR[[#This Row],[43915]]</f>
        <v>0</v>
      </c>
      <c r="W199">
        <f>+Casos_PN_CORR[[#This Row],[43917]]-Casos_PN_CORR[[#This Row],[43916]]</f>
        <v>0</v>
      </c>
      <c r="X199">
        <f>+Casos_PN_CORR[[#This Row],[43918]]-Casos_PN_CORR[[#This Row],[43917]]</f>
        <v>0</v>
      </c>
      <c r="Y199">
        <f>+Casos_PN_CORR[[#This Row],[43919]]-Casos_PN_CORR[[#This Row],[43918]]</f>
        <v>0</v>
      </c>
      <c r="Z199">
        <f>+Casos_PN_CORR[[#This Row],[43920]]-Casos_PN_CORR[[#This Row],[43919]]</f>
        <v>0</v>
      </c>
      <c r="AA199">
        <f>+Casos_PN_CORR[[#This Row],[43921]]-Casos_PN_CORR[[#This Row],[43920]]</f>
        <v>0</v>
      </c>
      <c r="AB199">
        <f>+Casos_PN_CORR[[#This Row],[43922]]-Casos_PN_CORR[[#This Row],[43921]]</f>
        <v>0</v>
      </c>
      <c r="AC199">
        <f>+Casos_PN_CORR[[#This Row],[43923]]-Casos_PN_CORR[[#This Row],[43922]]</f>
        <v>0</v>
      </c>
      <c r="AD199">
        <f>+Casos_PN_CORR[[#This Row],[43924]]-Casos_PN_CORR[[#This Row],[43923]]</f>
        <v>0</v>
      </c>
      <c r="AE199">
        <f>+Casos_PN_CORR[[#This Row],[43925]]-Casos_PN_CORR[[#This Row],[43924]]</f>
        <v>0</v>
      </c>
      <c r="AF199">
        <f>+Casos_PN_CORR[[#This Row],[43926]]-Casos_PN_CORR[[#This Row],[43925]]</f>
        <v>0</v>
      </c>
      <c r="AG199">
        <f>+Casos_PN_CORR[[#This Row],[43927]]-Casos_PN_CORR[[#This Row],[43926]]</f>
        <v>0</v>
      </c>
      <c r="AH199">
        <f>+Casos_PN_CORR[[#This Row],[43928]]-Casos_PN_CORR[[#This Row],[43927]]</f>
        <v>0</v>
      </c>
      <c r="AI199">
        <f>+Casos_PN_CORR[[#This Row],[43929]]-Casos_PN_CORR[[#This Row],[43928]]</f>
        <v>0</v>
      </c>
      <c r="AJ199">
        <f>+Casos_PN_CORR[[#This Row],[43930]]-Casos_PN_CORR[[#This Row],[43929]]</f>
        <v>0</v>
      </c>
      <c r="AK199">
        <f>+Casos_PN_CORR[[#This Row],[43931]]-Casos_PN_CORR[[#This Row],[43930]]</f>
        <v>0</v>
      </c>
      <c r="AL199">
        <f>+Casos_PN_CORR[[#This Row],[43932]]-Casos_PN_CORR[[#This Row],[43931]]</f>
        <v>0</v>
      </c>
      <c r="AM199">
        <f>+Casos_PN_CORR[[#This Row],[43933]]-Casos_PN_CORR[[#This Row],[43932]]</f>
        <v>0</v>
      </c>
      <c r="AN199">
        <f>+Casos_PN_CORR[[#This Row],[43934]]-Casos_PN_CORR[[#This Row],[43933]]</f>
        <v>0</v>
      </c>
      <c r="AO199">
        <f>+Casos_PN_CORR[[#This Row],[43935]]-Casos_PN_CORR[[#This Row],[43934]]</f>
        <v>0</v>
      </c>
      <c r="AP199">
        <f>+Casos_PN_CORR[[#This Row],[43936]]-Casos_PN_CORR[[#This Row],[43935]]</f>
        <v>0</v>
      </c>
      <c r="AQ199">
        <f>+Casos_PN_CORR[[#This Row],[43937]]-Casos_PN_CORR[[#This Row],[43936]]</f>
        <v>0</v>
      </c>
      <c r="AR199">
        <f>+Casos_PN_CORR[[#This Row],[43938]]-Casos_PN_CORR[[#This Row],[43937]]</f>
        <v>0</v>
      </c>
      <c r="AS199">
        <f>+Casos_PN_CORR[[#This Row],[43939]]-Casos_PN_CORR[[#This Row],[43938]]</f>
        <v>0</v>
      </c>
      <c r="AT199">
        <f>+Casos_PN_CORR[[#This Row],[43940]]-Casos_PN_CORR[[#This Row],[43939]]</f>
        <v>0</v>
      </c>
      <c r="AU199">
        <f>+Casos_PN_CORR[[#This Row],[43941]]-Casos_PN_CORR[[#This Row],[43940]]</f>
        <v>0</v>
      </c>
      <c r="AV199">
        <f>+Casos_PN_CORR[[#This Row],[43942]]-Casos_PN_CORR[[#This Row],[43941]]</f>
        <v>0</v>
      </c>
      <c r="AW199">
        <f>+Casos_PN_CORR[[#This Row],[43943]]-Casos_PN_CORR[[#This Row],[43942]]</f>
        <v>0</v>
      </c>
      <c r="AX199">
        <f>+Casos_PN_CORR[[#This Row],[43944]]-Casos_PN_CORR[[#This Row],[43943]]</f>
        <v>0</v>
      </c>
      <c r="AY199">
        <f>+Casos_PN_CORR[[#This Row],[43945]]-Casos_PN_CORR[[#This Row],[43944]]</f>
        <v>0</v>
      </c>
      <c r="AZ199">
        <f>+Casos_PN_CORR[[#This Row],[43946]]-Casos_PN_CORR[[#This Row],[43945]]</f>
        <v>0</v>
      </c>
      <c r="BA199">
        <f>+Casos_PN_CORR[[#This Row],[43947]]-Casos_PN_CORR[[#This Row],[43946]]</f>
        <v>0</v>
      </c>
      <c r="BB199">
        <f>+Casos_PN_CORR[[#This Row],[43948]]-Casos_PN_CORR[[#This Row],[43947]]</f>
        <v>0</v>
      </c>
      <c r="BC199">
        <f>+Casos_PN_CORR[[#This Row],[43949]]-Casos_PN_CORR[[#This Row],[43948]]</f>
        <v>0</v>
      </c>
      <c r="BD199">
        <f>+Casos_PN_CORR[[#This Row],[43950]]-Casos_PN_CORR[[#This Row],[43949]]</f>
        <v>0</v>
      </c>
      <c r="BE199">
        <f>+Casos_PN_CORR[[#This Row],[43951]]-Casos_PN_CORR[[#This Row],[43950]]</f>
        <v>0</v>
      </c>
      <c r="BF199">
        <f>+Casos_PN_CORR[[#This Row],[43952]]-Casos_PN_CORR[[#This Row],[43951]]</f>
        <v>0</v>
      </c>
      <c r="BG199">
        <f>+Casos_PN_CORR[[#This Row],[43953]]-Casos_PN_CORR[[#This Row],[43952]]</f>
        <v>0</v>
      </c>
      <c r="BH199">
        <f>+Casos_PN_CORR[[#This Row],[43954]]-Casos_PN_CORR[[#This Row],[43953]]</f>
        <v>0</v>
      </c>
      <c r="BI199">
        <f>+Casos_PN_CORR[[#This Row],[43955]]-Casos_PN_CORR[[#This Row],[43954]]</f>
        <v>0</v>
      </c>
      <c r="BJ199">
        <f>+Casos_PN_CORR[[#This Row],[43956]]-Casos_PN_CORR[[#This Row],[43955]]</f>
        <v>0</v>
      </c>
      <c r="BK199">
        <f>+Casos_PN_CORR[[#This Row],[43957]]-Casos_PN_CORR[[#This Row],[43956]]</f>
        <v>0</v>
      </c>
      <c r="BL199">
        <f>+Casos_PN_CORR[[#This Row],[43958]]-Casos_PN_CORR[[#This Row],[43957]]</f>
        <v>0</v>
      </c>
      <c r="BM199">
        <f>+Casos_PN_CORR[[#This Row],[43959]]-Casos_PN_CORR[[#This Row],[43958]]</f>
        <v>0</v>
      </c>
      <c r="BN199">
        <f>+Casos_PN_CORR[[#This Row],[43960]]-Casos_PN_CORR[[#This Row],[43959]]</f>
        <v>0</v>
      </c>
      <c r="BO199">
        <f>+Casos_PN_CORR[[#This Row],[43961]]-Casos_PN_CORR[[#This Row],[43960]]</f>
        <v>0</v>
      </c>
      <c r="BP199">
        <f>+Casos_PN_CORR[[#This Row],[43962]]-Casos_PN_CORR[[#This Row],[43961]]</f>
        <v>0</v>
      </c>
      <c r="BQ199">
        <f>+Casos_PN_CORR[[#This Row],[43963]]-Casos_PN_CORR[[#This Row],[43962]]</f>
        <v>0</v>
      </c>
      <c r="BR199">
        <f>+Casos_PN_CORR[[#This Row],[43964]]-Casos_PN_CORR[[#This Row],[43963]]</f>
        <v>0</v>
      </c>
      <c r="BS199">
        <f>+Casos_PN_CORR[[#This Row],[43965]]-Casos_PN_CORR[[#This Row],[43964]]</f>
        <v>0</v>
      </c>
      <c r="BT199">
        <f>+Casos_PN_CORR[[#This Row],[43966]]-Casos_PN_CORR[[#This Row],[43965]]</f>
        <v>0</v>
      </c>
      <c r="BU199">
        <f>+Casos_PN_CORR[[#This Row],[43967]]-Casos_PN_CORR[[#This Row],[43966]]</f>
        <v>0</v>
      </c>
      <c r="BV199">
        <f>+Casos_PN_CORR[[#This Row],[43968]]-Casos_PN_CORR[[#This Row],[43967]]</f>
        <v>0</v>
      </c>
      <c r="BW199">
        <f>+Casos_PN_CORR[[#This Row],[43969]]-Casos_PN_CORR[[#This Row],[43968]]</f>
        <v>0</v>
      </c>
      <c r="BX199">
        <f>+Casos_PN_CORR[[#This Row],[43970]]-Casos_PN_CORR[[#This Row],[43969]]</f>
        <v>0</v>
      </c>
      <c r="BY199">
        <f>+Casos_PN_CORR[[#This Row],[43971]]-Casos_PN_CORR[[#This Row],[43970]]</f>
        <v>0</v>
      </c>
      <c r="BZ199">
        <f>+Casos_PN_CORR[[#This Row],[43972]]-Casos_PN_CORR[[#This Row],[43971]]</f>
        <v>0</v>
      </c>
      <c r="CA199">
        <f>+Casos_PN_CORR[[#This Row],[43973]]-Casos_PN_CORR[[#This Row],[43972]]</f>
        <v>0</v>
      </c>
      <c r="CB199">
        <f>+Casos_PN_CORR[[#This Row],[43974]]-Casos_PN_CORR[[#This Row],[43973]]</f>
        <v>0</v>
      </c>
      <c r="CC199">
        <f>+Casos_PN_CORR[[#This Row],[43975]]-Casos_PN_CORR[[#This Row],[43974]]</f>
        <v>0</v>
      </c>
      <c r="CD199">
        <f>+Casos_PN_CORR[[#This Row],[43976]]-Casos_PN_CORR[[#This Row],[43975]]</f>
        <v>0</v>
      </c>
      <c r="CE199">
        <f>+Casos_PN_CORR[[#This Row],[43977]]-Casos_PN_CORR[[#This Row],[43976]]</f>
        <v>0</v>
      </c>
      <c r="CF199">
        <f>+Casos_PN_CORR[[#This Row],[43978]]-Casos_PN_CORR[[#This Row],[43977]]</f>
        <v>0</v>
      </c>
      <c r="CG199">
        <f>+Casos_PN_CORR[[#This Row],[43979]]-Casos_PN_CORR[[#This Row],[43978]]</f>
        <v>0</v>
      </c>
      <c r="CH199">
        <f>+Casos_PN_CORR[[#This Row],[43980]]-Casos_PN_CORR[[#This Row],[43979]]</f>
        <v>0</v>
      </c>
      <c r="CI199">
        <f>+Casos_PN_CORR[[#This Row],[43981]]-Casos_PN_CORR[[#This Row],[43980]]</f>
        <v>0</v>
      </c>
      <c r="CJ199">
        <f>+Casos_PN_CORR[[#This Row],[43982]]-Casos_PN_CORR[[#This Row],[43981]]</f>
        <v>0</v>
      </c>
      <c r="CK199">
        <f>+Casos_PN_CORR[[#This Row],[43983]]-Casos_PN_CORR[[#This Row],[43982]]</f>
        <v>0</v>
      </c>
      <c r="CL199">
        <f>+Casos_PN_CORR[[#This Row],[43984]]-Casos_PN_CORR[[#This Row],[43983]]</f>
        <v>0</v>
      </c>
      <c r="CM199">
        <f>+Casos_PN_CORR[[#This Row],[43985]]-Casos_PN_CORR[[#This Row],[43984]]</f>
        <v>0</v>
      </c>
      <c r="CN199">
        <f>+Casos_PN_CORR[[#This Row],[43986]]-Casos_PN_CORR[[#This Row],[43985]]</f>
        <v>0</v>
      </c>
      <c r="CO199">
        <f>+Casos_PN_CORR[[#This Row],[43987]]-Casos_PN_CORR[[#This Row],[43986]]</f>
        <v>2</v>
      </c>
      <c r="CP199">
        <f>+Casos_PN_CORR[[#This Row],[43988]]-Casos_PN_CORR[[#This Row],[43987]]</f>
        <v>0</v>
      </c>
      <c r="CQ199">
        <f>+Casos_PN_CORR[[#This Row],[43989]]-Casos_PN_CORR[[#This Row],[43988]]</f>
        <v>0</v>
      </c>
      <c r="CR199">
        <f>+Casos_PN_CORR[[#This Row],[43990]]-Casos_PN_CORR[[#This Row],[43989]]</f>
        <v>0</v>
      </c>
      <c r="CS199">
        <f>+Casos_PN_CORR[[#This Row],[43991]]-Casos_PN_CORR[[#This Row],[43990]]</f>
        <v>0</v>
      </c>
      <c r="CT199">
        <f>+Casos_PN_CORR[[#This Row],[43992]]-Casos_PN_CORR[[#This Row],[43991]]</f>
        <v>0</v>
      </c>
      <c r="CU199">
        <f>+Casos_PN_CORR[[#This Row],[43993]]-Casos_PN_CORR[[#This Row],[43992]]</f>
        <v>0</v>
      </c>
    </row>
    <row r="200" spans="1:99" x14ac:dyDescent="0.3">
      <c r="A200">
        <v>70102</v>
      </c>
      <c r="B200" s="2" t="s">
        <v>268</v>
      </c>
      <c r="C200" s="2" t="s">
        <v>400</v>
      </c>
      <c r="D200" s="2" t="s">
        <v>541</v>
      </c>
      <c r="E200" s="4">
        <f t="shared" si="3"/>
        <v>2</v>
      </c>
      <c r="F200">
        <f>+Casos_PN_CORR[[#This Row],[43900]]</f>
        <v>0</v>
      </c>
      <c r="G200">
        <f>+Casos_PN_CORR[[#This Row],[43901]]-Casos_PN_CORR[[#This Row],[43900]]</f>
        <v>0</v>
      </c>
      <c r="H200">
        <f>+Casos_PN_CORR[[#This Row],[43902]]-Casos_PN_CORR[[#This Row],[43901]]</f>
        <v>0</v>
      </c>
      <c r="I200">
        <f>+Casos_PN_CORR[[#This Row],[43903]]-Casos_PN_CORR[[#This Row],[43902]]</f>
        <v>0</v>
      </c>
      <c r="J200">
        <f>+Casos_PN_CORR[[#This Row],[43904]]-Casos_PN_CORR[[#This Row],[43903]]</f>
        <v>0</v>
      </c>
      <c r="K200">
        <f>+Casos_PN_CORR[[#This Row],[43905]]-Casos_PN_CORR[[#This Row],[43904]]</f>
        <v>0</v>
      </c>
      <c r="L200">
        <f>+Casos_PN_CORR[[#This Row],[43906]]-Casos_PN_CORR[[#This Row],[43905]]</f>
        <v>0</v>
      </c>
      <c r="M200">
        <f>+Casos_PN_CORR[[#This Row],[43907]]-Casos_PN_CORR[[#This Row],[43906]]</f>
        <v>0</v>
      </c>
      <c r="N200">
        <f>+Casos_PN_CORR[[#This Row],[43908]]-Casos_PN_CORR[[#This Row],[43907]]</f>
        <v>0</v>
      </c>
      <c r="O200">
        <f>+Casos_PN_CORR[[#This Row],[43909]]-Casos_PN_CORR[[#This Row],[43908]]</f>
        <v>0</v>
      </c>
      <c r="P200">
        <f>+Casos_PN_CORR[[#This Row],[43910]]-Casos_PN_CORR[[#This Row],[43909]]</f>
        <v>0</v>
      </c>
      <c r="Q200">
        <f>+Casos_PN_CORR[[#This Row],[43911]]-Casos_PN_CORR[[#This Row],[43910]]</f>
        <v>0</v>
      </c>
      <c r="R200">
        <f>+Casos_PN_CORR[[#This Row],[43912]]-Casos_PN_CORR[[#This Row],[43911]]</f>
        <v>0</v>
      </c>
      <c r="S200">
        <f>+Casos_PN_CORR[[#This Row],[43913]]-Casos_PN_CORR[[#This Row],[43912]]</f>
        <v>0</v>
      </c>
      <c r="T200">
        <f>+Casos_PN_CORR[[#This Row],[43914]]-Casos_PN_CORR[[#This Row],[43913]]</f>
        <v>0</v>
      </c>
      <c r="U200">
        <f>+Casos_PN_CORR[[#This Row],[43915]]-Casos_PN_CORR[[#This Row],[43914]]</f>
        <v>0</v>
      </c>
      <c r="V200">
        <f>+Casos_PN_CORR[[#This Row],[43916]]-Casos_PN_CORR[[#This Row],[43915]]</f>
        <v>0</v>
      </c>
      <c r="W200">
        <f>+Casos_PN_CORR[[#This Row],[43917]]-Casos_PN_CORR[[#This Row],[43916]]</f>
        <v>0</v>
      </c>
      <c r="X200">
        <f>+Casos_PN_CORR[[#This Row],[43918]]-Casos_PN_CORR[[#This Row],[43917]]</f>
        <v>0</v>
      </c>
      <c r="Y200">
        <f>+Casos_PN_CORR[[#This Row],[43919]]-Casos_PN_CORR[[#This Row],[43918]]</f>
        <v>0</v>
      </c>
      <c r="Z200">
        <f>+Casos_PN_CORR[[#This Row],[43920]]-Casos_PN_CORR[[#This Row],[43919]]</f>
        <v>0</v>
      </c>
      <c r="AA200">
        <f>+Casos_PN_CORR[[#This Row],[43921]]-Casos_PN_CORR[[#This Row],[43920]]</f>
        <v>0</v>
      </c>
      <c r="AB200">
        <f>+Casos_PN_CORR[[#This Row],[43922]]-Casos_PN_CORR[[#This Row],[43921]]</f>
        <v>0</v>
      </c>
      <c r="AC200">
        <f>+Casos_PN_CORR[[#This Row],[43923]]-Casos_PN_CORR[[#This Row],[43922]]</f>
        <v>0</v>
      </c>
      <c r="AD200">
        <f>+Casos_PN_CORR[[#This Row],[43924]]-Casos_PN_CORR[[#This Row],[43923]]</f>
        <v>0</v>
      </c>
      <c r="AE200">
        <f>+Casos_PN_CORR[[#This Row],[43925]]-Casos_PN_CORR[[#This Row],[43924]]</f>
        <v>0</v>
      </c>
      <c r="AF200">
        <f>+Casos_PN_CORR[[#This Row],[43926]]-Casos_PN_CORR[[#This Row],[43925]]</f>
        <v>0</v>
      </c>
      <c r="AG200">
        <f>+Casos_PN_CORR[[#This Row],[43927]]-Casos_PN_CORR[[#This Row],[43926]]</f>
        <v>0</v>
      </c>
      <c r="AH200">
        <f>+Casos_PN_CORR[[#This Row],[43928]]-Casos_PN_CORR[[#This Row],[43927]]</f>
        <v>0</v>
      </c>
      <c r="AI200">
        <f>+Casos_PN_CORR[[#This Row],[43929]]-Casos_PN_CORR[[#This Row],[43928]]</f>
        <v>0</v>
      </c>
      <c r="AJ200">
        <f>+Casos_PN_CORR[[#This Row],[43930]]-Casos_PN_CORR[[#This Row],[43929]]</f>
        <v>0</v>
      </c>
      <c r="AK200">
        <f>+Casos_PN_CORR[[#This Row],[43931]]-Casos_PN_CORR[[#This Row],[43930]]</f>
        <v>0</v>
      </c>
      <c r="AL200">
        <f>+Casos_PN_CORR[[#This Row],[43932]]-Casos_PN_CORR[[#This Row],[43931]]</f>
        <v>0</v>
      </c>
      <c r="AM200">
        <f>+Casos_PN_CORR[[#This Row],[43933]]-Casos_PN_CORR[[#This Row],[43932]]</f>
        <v>0</v>
      </c>
      <c r="AN200">
        <f>+Casos_PN_CORR[[#This Row],[43934]]-Casos_PN_CORR[[#This Row],[43933]]</f>
        <v>0</v>
      </c>
      <c r="AO200">
        <f>+Casos_PN_CORR[[#This Row],[43935]]-Casos_PN_CORR[[#This Row],[43934]]</f>
        <v>0</v>
      </c>
      <c r="AP200">
        <f>+Casos_PN_CORR[[#This Row],[43936]]-Casos_PN_CORR[[#This Row],[43935]]</f>
        <v>0</v>
      </c>
      <c r="AQ200">
        <f>+Casos_PN_CORR[[#This Row],[43937]]-Casos_PN_CORR[[#This Row],[43936]]</f>
        <v>0</v>
      </c>
      <c r="AR200">
        <f>+Casos_PN_CORR[[#This Row],[43938]]-Casos_PN_CORR[[#This Row],[43937]]</f>
        <v>0</v>
      </c>
      <c r="AS200">
        <f>+Casos_PN_CORR[[#This Row],[43939]]-Casos_PN_CORR[[#This Row],[43938]]</f>
        <v>0</v>
      </c>
      <c r="AT200">
        <f>+Casos_PN_CORR[[#This Row],[43940]]-Casos_PN_CORR[[#This Row],[43939]]</f>
        <v>0</v>
      </c>
      <c r="AU200">
        <f>+Casos_PN_CORR[[#This Row],[43941]]-Casos_PN_CORR[[#This Row],[43940]]</f>
        <v>0</v>
      </c>
      <c r="AV200">
        <f>+Casos_PN_CORR[[#This Row],[43942]]-Casos_PN_CORR[[#This Row],[43941]]</f>
        <v>0</v>
      </c>
      <c r="AW200">
        <f>+Casos_PN_CORR[[#This Row],[43943]]-Casos_PN_CORR[[#This Row],[43942]]</f>
        <v>0</v>
      </c>
      <c r="AX200">
        <f>+Casos_PN_CORR[[#This Row],[43944]]-Casos_PN_CORR[[#This Row],[43943]]</f>
        <v>0</v>
      </c>
      <c r="AY200">
        <f>+Casos_PN_CORR[[#This Row],[43945]]-Casos_PN_CORR[[#This Row],[43944]]</f>
        <v>0</v>
      </c>
      <c r="AZ200">
        <f>+Casos_PN_CORR[[#This Row],[43946]]-Casos_PN_CORR[[#This Row],[43945]]</f>
        <v>0</v>
      </c>
      <c r="BA200">
        <f>+Casos_PN_CORR[[#This Row],[43947]]-Casos_PN_CORR[[#This Row],[43946]]</f>
        <v>0</v>
      </c>
      <c r="BB200">
        <f>+Casos_PN_CORR[[#This Row],[43948]]-Casos_PN_CORR[[#This Row],[43947]]</f>
        <v>0</v>
      </c>
      <c r="BC200">
        <f>+Casos_PN_CORR[[#This Row],[43949]]-Casos_PN_CORR[[#This Row],[43948]]</f>
        <v>0</v>
      </c>
      <c r="BD200">
        <f>+Casos_PN_CORR[[#This Row],[43950]]-Casos_PN_CORR[[#This Row],[43949]]</f>
        <v>0</v>
      </c>
      <c r="BE200">
        <f>+Casos_PN_CORR[[#This Row],[43951]]-Casos_PN_CORR[[#This Row],[43950]]</f>
        <v>0</v>
      </c>
      <c r="BF200">
        <f>+Casos_PN_CORR[[#This Row],[43952]]-Casos_PN_CORR[[#This Row],[43951]]</f>
        <v>0</v>
      </c>
      <c r="BG200">
        <f>+Casos_PN_CORR[[#This Row],[43953]]-Casos_PN_CORR[[#This Row],[43952]]</f>
        <v>0</v>
      </c>
      <c r="BH200">
        <f>+Casos_PN_CORR[[#This Row],[43954]]-Casos_PN_CORR[[#This Row],[43953]]</f>
        <v>0</v>
      </c>
      <c r="BI200">
        <f>+Casos_PN_CORR[[#This Row],[43955]]-Casos_PN_CORR[[#This Row],[43954]]</f>
        <v>0</v>
      </c>
      <c r="BJ200">
        <f>+Casos_PN_CORR[[#This Row],[43956]]-Casos_PN_CORR[[#This Row],[43955]]</f>
        <v>0</v>
      </c>
      <c r="BK200">
        <f>+Casos_PN_CORR[[#This Row],[43957]]-Casos_PN_CORR[[#This Row],[43956]]</f>
        <v>0</v>
      </c>
      <c r="BL200">
        <f>+Casos_PN_CORR[[#This Row],[43958]]-Casos_PN_CORR[[#This Row],[43957]]</f>
        <v>0</v>
      </c>
      <c r="BM200">
        <f>+Casos_PN_CORR[[#This Row],[43959]]-Casos_PN_CORR[[#This Row],[43958]]</f>
        <v>0</v>
      </c>
      <c r="BN200">
        <f>+Casos_PN_CORR[[#This Row],[43960]]-Casos_PN_CORR[[#This Row],[43959]]</f>
        <v>0</v>
      </c>
      <c r="BO200">
        <f>+Casos_PN_CORR[[#This Row],[43961]]-Casos_PN_CORR[[#This Row],[43960]]</f>
        <v>0</v>
      </c>
      <c r="BP200">
        <f>+Casos_PN_CORR[[#This Row],[43962]]-Casos_PN_CORR[[#This Row],[43961]]</f>
        <v>0</v>
      </c>
      <c r="BQ200">
        <f>+Casos_PN_CORR[[#This Row],[43963]]-Casos_PN_CORR[[#This Row],[43962]]</f>
        <v>0</v>
      </c>
      <c r="BR200">
        <f>+Casos_PN_CORR[[#This Row],[43964]]-Casos_PN_CORR[[#This Row],[43963]]</f>
        <v>0</v>
      </c>
      <c r="BS200">
        <f>+Casos_PN_CORR[[#This Row],[43965]]-Casos_PN_CORR[[#This Row],[43964]]</f>
        <v>0</v>
      </c>
      <c r="BT200">
        <f>+Casos_PN_CORR[[#This Row],[43966]]-Casos_PN_CORR[[#This Row],[43965]]</f>
        <v>0</v>
      </c>
      <c r="BU200">
        <f>+Casos_PN_CORR[[#This Row],[43967]]-Casos_PN_CORR[[#This Row],[43966]]</f>
        <v>0</v>
      </c>
      <c r="BV200">
        <f>+Casos_PN_CORR[[#This Row],[43968]]-Casos_PN_CORR[[#This Row],[43967]]</f>
        <v>0</v>
      </c>
      <c r="BW200">
        <f>+Casos_PN_CORR[[#This Row],[43969]]-Casos_PN_CORR[[#This Row],[43968]]</f>
        <v>0</v>
      </c>
      <c r="BX200">
        <f>+Casos_PN_CORR[[#This Row],[43970]]-Casos_PN_CORR[[#This Row],[43969]]</f>
        <v>0</v>
      </c>
      <c r="BY200">
        <f>+Casos_PN_CORR[[#This Row],[43971]]-Casos_PN_CORR[[#This Row],[43970]]</f>
        <v>0</v>
      </c>
      <c r="BZ200">
        <f>+Casos_PN_CORR[[#This Row],[43972]]-Casos_PN_CORR[[#This Row],[43971]]</f>
        <v>0</v>
      </c>
      <c r="CA200">
        <f>+Casos_PN_CORR[[#This Row],[43973]]-Casos_PN_CORR[[#This Row],[43972]]</f>
        <v>0</v>
      </c>
      <c r="CB200">
        <f>+Casos_PN_CORR[[#This Row],[43974]]-Casos_PN_CORR[[#This Row],[43973]]</f>
        <v>0</v>
      </c>
      <c r="CC200">
        <f>+Casos_PN_CORR[[#This Row],[43975]]-Casos_PN_CORR[[#This Row],[43974]]</f>
        <v>0</v>
      </c>
      <c r="CD200">
        <f>+Casos_PN_CORR[[#This Row],[43976]]-Casos_PN_CORR[[#This Row],[43975]]</f>
        <v>0</v>
      </c>
      <c r="CE200">
        <f>+Casos_PN_CORR[[#This Row],[43977]]-Casos_PN_CORR[[#This Row],[43976]]</f>
        <v>0</v>
      </c>
      <c r="CF200">
        <f>+Casos_PN_CORR[[#This Row],[43978]]-Casos_PN_CORR[[#This Row],[43977]]</f>
        <v>0</v>
      </c>
      <c r="CG200">
        <f>+Casos_PN_CORR[[#This Row],[43979]]-Casos_PN_CORR[[#This Row],[43978]]</f>
        <v>0</v>
      </c>
      <c r="CH200">
        <f>+Casos_PN_CORR[[#This Row],[43980]]-Casos_PN_CORR[[#This Row],[43979]]</f>
        <v>0</v>
      </c>
      <c r="CI200">
        <f>+Casos_PN_CORR[[#This Row],[43981]]-Casos_PN_CORR[[#This Row],[43980]]</f>
        <v>0</v>
      </c>
      <c r="CJ200">
        <f>+Casos_PN_CORR[[#This Row],[43982]]-Casos_PN_CORR[[#This Row],[43981]]</f>
        <v>0</v>
      </c>
      <c r="CK200">
        <f>+Casos_PN_CORR[[#This Row],[43983]]-Casos_PN_CORR[[#This Row],[43982]]</f>
        <v>0</v>
      </c>
      <c r="CL200">
        <f>+Casos_PN_CORR[[#This Row],[43984]]-Casos_PN_CORR[[#This Row],[43983]]</f>
        <v>0</v>
      </c>
      <c r="CM200">
        <f>+Casos_PN_CORR[[#This Row],[43985]]-Casos_PN_CORR[[#This Row],[43984]]</f>
        <v>0</v>
      </c>
      <c r="CN200">
        <f>+Casos_PN_CORR[[#This Row],[43986]]-Casos_PN_CORR[[#This Row],[43985]]</f>
        <v>0</v>
      </c>
      <c r="CO200">
        <f>+Casos_PN_CORR[[#This Row],[43987]]-Casos_PN_CORR[[#This Row],[43986]]</f>
        <v>1</v>
      </c>
      <c r="CP200">
        <f>+Casos_PN_CORR[[#This Row],[43988]]-Casos_PN_CORR[[#This Row],[43987]]</f>
        <v>0</v>
      </c>
      <c r="CQ200">
        <f>+Casos_PN_CORR[[#This Row],[43989]]-Casos_PN_CORR[[#This Row],[43988]]</f>
        <v>0</v>
      </c>
      <c r="CR200">
        <f>+Casos_PN_CORR[[#This Row],[43990]]-Casos_PN_CORR[[#This Row],[43989]]</f>
        <v>0</v>
      </c>
      <c r="CS200">
        <f>+Casos_PN_CORR[[#This Row],[43991]]-Casos_PN_CORR[[#This Row],[43990]]</f>
        <v>1</v>
      </c>
      <c r="CT200">
        <f>+Casos_PN_CORR[[#This Row],[43992]]-Casos_PN_CORR[[#This Row],[43991]]</f>
        <v>0</v>
      </c>
      <c r="CU200">
        <f>+Casos_PN_CORR[[#This Row],[43993]]-Casos_PN_CORR[[#This Row],[43992]]</f>
        <v>0</v>
      </c>
    </row>
    <row r="201" spans="1:99" x14ac:dyDescent="0.3">
      <c r="A201">
        <v>130902</v>
      </c>
      <c r="B201" s="2" t="s">
        <v>102</v>
      </c>
      <c r="C201" s="2" t="s">
        <v>322</v>
      </c>
      <c r="D201" s="2" t="s">
        <v>542</v>
      </c>
      <c r="E201" s="4">
        <f t="shared" si="3"/>
        <v>2</v>
      </c>
      <c r="F201">
        <f>+Casos_PN_CORR[[#This Row],[43900]]</f>
        <v>0</v>
      </c>
      <c r="G201">
        <f>+Casos_PN_CORR[[#This Row],[43901]]-Casos_PN_CORR[[#This Row],[43900]]</f>
        <v>0</v>
      </c>
      <c r="H201">
        <f>+Casos_PN_CORR[[#This Row],[43902]]-Casos_PN_CORR[[#This Row],[43901]]</f>
        <v>0</v>
      </c>
      <c r="I201">
        <f>+Casos_PN_CORR[[#This Row],[43903]]-Casos_PN_CORR[[#This Row],[43902]]</f>
        <v>0</v>
      </c>
      <c r="J201">
        <f>+Casos_PN_CORR[[#This Row],[43904]]-Casos_PN_CORR[[#This Row],[43903]]</f>
        <v>0</v>
      </c>
      <c r="K201">
        <f>+Casos_PN_CORR[[#This Row],[43905]]-Casos_PN_CORR[[#This Row],[43904]]</f>
        <v>0</v>
      </c>
      <c r="L201">
        <f>+Casos_PN_CORR[[#This Row],[43906]]-Casos_PN_CORR[[#This Row],[43905]]</f>
        <v>0</v>
      </c>
      <c r="M201">
        <f>+Casos_PN_CORR[[#This Row],[43907]]-Casos_PN_CORR[[#This Row],[43906]]</f>
        <v>0</v>
      </c>
      <c r="N201">
        <f>+Casos_PN_CORR[[#This Row],[43908]]-Casos_PN_CORR[[#This Row],[43907]]</f>
        <v>0</v>
      </c>
      <c r="O201">
        <f>+Casos_PN_CORR[[#This Row],[43909]]-Casos_PN_CORR[[#This Row],[43908]]</f>
        <v>0</v>
      </c>
      <c r="P201">
        <f>+Casos_PN_CORR[[#This Row],[43910]]-Casos_PN_CORR[[#This Row],[43909]]</f>
        <v>0</v>
      </c>
      <c r="Q201">
        <f>+Casos_PN_CORR[[#This Row],[43911]]-Casos_PN_CORR[[#This Row],[43910]]</f>
        <v>0</v>
      </c>
      <c r="R201">
        <f>+Casos_PN_CORR[[#This Row],[43912]]-Casos_PN_CORR[[#This Row],[43911]]</f>
        <v>0</v>
      </c>
      <c r="S201">
        <f>+Casos_PN_CORR[[#This Row],[43913]]-Casos_PN_CORR[[#This Row],[43912]]</f>
        <v>0</v>
      </c>
      <c r="T201">
        <f>+Casos_PN_CORR[[#This Row],[43914]]-Casos_PN_CORR[[#This Row],[43913]]</f>
        <v>0</v>
      </c>
      <c r="U201">
        <f>+Casos_PN_CORR[[#This Row],[43915]]-Casos_PN_CORR[[#This Row],[43914]]</f>
        <v>0</v>
      </c>
      <c r="V201">
        <f>+Casos_PN_CORR[[#This Row],[43916]]-Casos_PN_CORR[[#This Row],[43915]]</f>
        <v>0</v>
      </c>
      <c r="W201">
        <f>+Casos_PN_CORR[[#This Row],[43917]]-Casos_PN_CORR[[#This Row],[43916]]</f>
        <v>0</v>
      </c>
      <c r="X201">
        <f>+Casos_PN_CORR[[#This Row],[43918]]-Casos_PN_CORR[[#This Row],[43917]]</f>
        <v>0</v>
      </c>
      <c r="Y201">
        <f>+Casos_PN_CORR[[#This Row],[43919]]-Casos_PN_CORR[[#This Row],[43918]]</f>
        <v>0</v>
      </c>
      <c r="Z201">
        <f>+Casos_PN_CORR[[#This Row],[43920]]-Casos_PN_CORR[[#This Row],[43919]]</f>
        <v>0</v>
      </c>
      <c r="AA201">
        <f>+Casos_PN_CORR[[#This Row],[43921]]-Casos_PN_CORR[[#This Row],[43920]]</f>
        <v>0</v>
      </c>
      <c r="AB201">
        <f>+Casos_PN_CORR[[#This Row],[43922]]-Casos_PN_CORR[[#This Row],[43921]]</f>
        <v>0</v>
      </c>
      <c r="AC201">
        <f>+Casos_PN_CORR[[#This Row],[43923]]-Casos_PN_CORR[[#This Row],[43922]]</f>
        <v>0</v>
      </c>
      <c r="AD201">
        <f>+Casos_PN_CORR[[#This Row],[43924]]-Casos_PN_CORR[[#This Row],[43923]]</f>
        <v>0</v>
      </c>
      <c r="AE201">
        <f>+Casos_PN_CORR[[#This Row],[43925]]-Casos_PN_CORR[[#This Row],[43924]]</f>
        <v>0</v>
      </c>
      <c r="AF201">
        <f>+Casos_PN_CORR[[#This Row],[43926]]-Casos_PN_CORR[[#This Row],[43925]]</f>
        <v>0</v>
      </c>
      <c r="AG201">
        <f>+Casos_PN_CORR[[#This Row],[43927]]-Casos_PN_CORR[[#This Row],[43926]]</f>
        <v>0</v>
      </c>
      <c r="AH201">
        <f>+Casos_PN_CORR[[#This Row],[43928]]-Casos_PN_CORR[[#This Row],[43927]]</f>
        <v>0</v>
      </c>
      <c r="AI201">
        <f>+Casos_PN_CORR[[#This Row],[43929]]-Casos_PN_CORR[[#This Row],[43928]]</f>
        <v>0</v>
      </c>
      <c r="AJ201">
        <f>+Casos_PN_CORR[[#This Row],[43930]]-Casos_PN_CORR[[#This Row],[43929]]</f>
        <v>0</v>
      </c>
      <c r="AK201">
        <f>+Casos_PN_CORR[[#This Row],[43931]]-Casos_PN_CORR[[#This Row],[43930]]</f>
        <v>0</v>
      </c>
      <c r="AL201">
        <f>+Casos_PN_CORR[[#This Row],[43932]]-Casos_PN_CORR[[#This Row],[43931]]</f>
        <v>0</v>
      </c>
      <c r="AM201">
        <f>+Casos_PN_CORR[[#This Row],[43933]]-Casos_PN_CORR[[#This Row],[43932]]</f>
        <v>0</v>
      </c>
      <c r="AN201">
        <f>+Casos_PN_CORR[[#This Row],[43934]]-Casos_PN_CORR[[#This Row],[43933]]</f>
        <v>0</v>
      </c>
      <c r="AO201">
        <f>+Casos_PN_CORR[[#This Row],[43935]]-Casos_PN_CORR[[#This Row],[43934]]</f>
        <v>0</v>
      </c>
      <c r="AP201">
        <f>+Casos_PN_CORR[[#This Row],[43936]]-Casos_PN_CORR[[#This Row],[43935]]</f>
        <v>0</v>
      </c>
      <c r="AQ201">
        <f>+Casos_PN_CORR[[#This Row],[43937]]-Casos_PN_CORR[[#This Row],[43936]]</f>
        <v>0</v>
      </c>
      <c r="AR201">
        <f>+Casos_PN_CORR[[#This Row],[43938]]-Casos_PN_CORR[[#This Row],[43937]]</f>
        <v>0</v>
      </c>
      <c r="AS201">
        <f>+Casos_PN_CORR[[#This Row],[43939]]-Casos_PN_CORR[[#This Row],[43938]]</f>
        <v>0</v>
      </c>
      <c r="AT201">
        <f>+Casos_PN_CORR[[#This Row],[43940]]-Casos_PN_CORR[[#This Row],[43939]]</f>
        <v>0</v>
      </c>
      <c r="AU201">
        <f>+Casos_PN_CORR[[#This Row],[43941]]-Casos_PN_CORR[[#This Row],[43940]]</f>
        <v>0</v>
      </c>
      <c r="AV201">
        <f>+Casos_PN_CORR[[#This Row],[43942]]-Casos_PN_CORR[[#This Row],[43941]]</f>
        <v>0</v>
      </c>
      <c r="AW201">
        <f>+Casos_PN_CORR[[#This Row],[43943]]-Casos_PN_CORR[[#This Row],[43942]]</f>
        <v>0</v>
      </c>
      <c r="AX201">
        <f>+Casos_PN_CORR[[#This Row],[43944]]-Casos_PN_CORR[[#This Row],[43943]]</f>
        <v>0</v>
      </c>
      <c r="AY201">
        <f>+Casos_PN_CORR[[#This Row],[43945]]-Casos_PN_CORR[[#This Row],[43944]]</f>
        <v>0</v>
      </c>
      <c r="AZ201">
        <f>+Casos_PN_CORR[[#This Row],[43946]]-Casos_PN_CORR[[#This Row],[43945]]</f>
        <v>0</v>
      </c>
      <c r="BA201">
        <f>+Casos_PN_CORR[[#This Row],[43947]]-Casos_PN_CORR[[#This Row],[43946]]</f>
        <v>0</v>
      </c>
      <c r="BB201">
        <f>+Casos_PN_CORR[[#This Row],[43948]]-Casos_PN_CORR[[#This Row],[43947]]</f>
        <v>0</v>
      </c>
      <c r="BC201">
        <f>+Casos_PN_CORR[[#This Row],[43949]]-Casos_PN_CORR[[#This Row],[43948]]</f>
        <v>0</v>
      </c>
      <c r="BD201">
        <f>+Casos_PN_CORR[[#This Row],[43950]]-Casos_PN_CORR[[#This Row],[43949]]</f>
        <v>0</v>
      </c>
      <c r="BE201">
        <f>+Casos_PN_CORR[[#This Row],[43951]]-Casos_PN_CORR[[#This Row],[43950]]</f>
        <v>0</v>
      </c>
      <c r="BF201">
        <f>+Casos_PN_CORR[[#This Row],[43952]]-Casos_PN_CORR[[#This Row],[43951]]</f>
        <v>0</v>
      </c>
      <c r="BG201">
        <f>+Casos_PN_CORR[[#This Row],[43953]]-Casos_PN_CORR[[#This Row],[43952]]</f>
        <v>0</v>
      </c>
      <c r="BH201">
        <f>+Casos_PN_CORR[[#This Row],[43954]]-Casos_PN_CORR[[#This Row],[43953]]</f>
        <v>0</v>
      </c>
      <c r="BI201">
        <f>+Casos_PN_CORR[[#This Row],[43955]]-Casos_PN_CORR[[#This Row],[43954]]</f>
        <v>0</v>
      </c>
      <c r="BJ201">
        <f>+Casos_PN_CORR[[#This Row],[43956]]-Casos_PN_CORR[[#This Row],[43955]]</f>
        <v>0</v>
      </c>
      <c r="BK201">
        <f>+Casos_PN_CORR[[#This Row],[43957]]-Casos_PN_CORR[[#This Row],[43956]]</f>
        <v>0</v>
      </c>
      <c r="BL201">
        <f>+Casos_PN_CORR[[#This Row],[43958]]-Casos_PN_CORR[[#This Row],[43957]]</f>
        <v>0</v>
      </c>
      <c r="BM201">
        <f>+Casos_PN_CORR[[#This Row],[43959]]-Casos_PN_CORR[[#This Row],[43958]]</f>
        <v>0</v>
      </c>
      <c r="BN201">
        <f>+Casos_PN_CORR[[#This Row],[43960]]-Casos_PN_CORR[[#This Row],[43959]]</f>
        <v>0</v>
      </c>
      <c r="BO201">
        <f>+Casos_PN_CORR[[#This Row],[43961]]-Casos_PN_CORR[[#This Row],[43960]]</f>
        <v>0</v>
      </c>
      <c r="BP201">
        <f>+Casos_PN_CORR[[#This Row],[43962]]-Casos_PN_CORR[[#This Row],[43961]]</f>
        <v>0</v>
      </c>
      <c r="BQ201">
        <f>+Casos_PN_CORR[[#This Row],[43963]]-Casos_PN_CORR[[#This Row],[43962]]</f>
        <v>0</v>
      </c>
      <c r="BR201">
        <f>+Casos_PN_CORR[[#This Row],[43964]]-Casos_PN_CORR[[#This Row],[43963]]</f>
        <v>0</v>
      </c>
      <c r="BS201">
        <f>+Casos_PN_CORR[[#This Row],[43965]]-Casos_PN_CORR[[#This Row],[43964]]</f>
        <v>0</v>
      </c>
      <c r="BT201">
        <f>+Casos_PN_CORR[[#This Row],[43966]]-Casos_PN_CORR[[#This Row],[43965]]</f>
        <v>0</v>
      </c>
      <c r="BU201">
        <f>+Casos_PN_CORR[[#This Row],[43967]]-Casos_PN_CORR[[#This Row],[43966]]</f>
        <v>0</v>
      </c>
      <c r="BV201">
        <f>+Casos_PN_CORR[[#This Row],[43968]]-Casos_PN_CORR[[#This Row],[43967]]</f>
        <v>0</v>
      </c>
      <c r="BW201">
        <f>+Casos_PN_CORR[[#This Row],[43969]]-Casos_PN_CORR[[#This Row],[43968]]</f>
        <v>0</v>
      </c>
      <c r="BX201">
        <f>+Casos_PN_CORR[[#This Row],[43970]]-Casos_PN_CORR[[#This Row],[43969]]</f>
        <v>0</v>
      </c>
      <c r="BY201">
        <f>+Casos_PN_CORR[[#This Row],[43971]]-Casos_PN_CORR[[#This Row],[43970]]</f>
        <v>0</v>
      </c>
      <c r="BZ201">
        <f>+Casos_PN_CORR[[#This Row],[43972]]-Casos_PN_CORR[[#This Row],[43971]]</f>
        <v>0</v>
      </c>
      <c r="CA201">
        <f>+Casos_PN_CORR[[#This Row],[43973]]-Casos_PN_CORR[[#This Row],[43972]]</f>
        <v>0</v>
      </c>
      <c r="CB201">
        <f>+Casos_PN_CORR[[#This Row],[43974]]-Casos_PN_CORR[[#This Row],[43973]]</f>
        <v>0</v>
      </c>
      <c r="CC201">
        <f>+Casos_PN_CORR[[#This Row],[43975]]-Casos_PN_CORR[[#This Row],[43974]]</f>
        <v>0</v>
      </c>
      <c r="CD201">
        <f>+Casos_PN_CORR[[#This Row],[43976]]-Casos_PN_CORR[[#This Row],[43975]]</f>
        <v>0</v>
      </c>
      <c r="CE201">
        <f>+Casos_PN_CORR[[#This Row],[43977]]-Casos_PN_CORR[[#This Row],[43976]]</f>
        <v>0</v>
      </c>
      <c r="CF201">
        <f>+Casos_PN_CORR[[#This Row],[43978]]-Casos_PN_CORR[[#This Row],[43977]]</f>
        <v>0</v>
      </c>
      <c r="CG201">
        <f>+Casos_PN_CORR[[#This Row],[43979]]-Casos_PN_CORR[[#This Row],[43978]]</f>
        <v>0</v>
      </c>
      <c r="CH201">
        <f>+Casos_PN_CORR[[#This Row],[43980]]-Casos_PN_CORR[[#This Row],[43979]]</f>
        <v>0</v>
      </c>
      <c r="CI201">
        <f>+Casos_PN_CORR[[#This Row],[43981]]-Casos_PN_CORR[[#This Row],[43980]]</f>
        <v>0</v>
      </c>
      <c r="CJ201">
        <f>+Casos_PN_CORR[[#This Row],[43982]]-Casos_PN_CORR[[#This Row],[43981]]</f>
        <v>0</v>
      </c>
      <c r="CK201">
        <f>+Casos_PN_CORR[[#This Row],[43983]]-Casos_PN_CORR[[#This Row],[43982]]</f>
        <v>0</v>
      </c>
      <c r="CL201">
        <f>+Casos_PN_CORR[[#This Row],[43984]]-Casos_PN_CORR[[#This Row],[43983]]</f>
        <v>0</v>
      </c>
      <c r="CM201">
        <f>+Casos_PN_CORR[[#This Row],[43985]]-Casos_PN_CORR[[#This Row],[43984]]</f>
        <v>0</v>
      </c>
      <c r="CN201">
        <f>+Casos_PN_CORR[[#This Row],[43986]]-Casos_PN_CORR[[#This Row],[43985]]</f>
        <v>0</v>
      </c>
      <c r="CO201">
        <f>+Casos_PN_CORR[[#This Row],[43987]]-Casos_PN_CORR[[#This Row],[43986]]</f>
        <v>2</v>
      </c>
      <c r="CP201">
        <f>+Casos_PN_CORR[[#This Row],[43988]]-Casos_PN_CORR[[#This Row],[43987]]</f>
        <v>0</v>
      </c>
      <c r="CQ201">
        <f>+Casos_PN_CORR[[#This Row],[43989]]-Casos_PN_CORR[[#This Row],[43988]]</f>
        <v>0</v>
      </c>
      <c r="CR201">
        <f>+Casos_PN_CORR[[#This Row],[43990]]-Casos_PN_CORR[[#This Row],[43989]]</f>
        <v>0</v>
      </c>
      <c r="CS201">
        <f>+Casos_PN_CORR[[#This Row],[43991]]-Casos_PN_CORR[[#This Row],[43990]]</f>
        <v>0</v>
      </c>
      <c r="CT201">
        <f>+Casos_PN_CORR[[#This Row],[43992]]-Casos_PN_CORR[[#This Row],[43991]]</f>
        <v>0</v>
      </c>
      <c r="CU201">
        <f>+Casos_PN_CORR[[#This Row],[43993]]-Casos_PN_CORR[[#This Row],[43992]]</f>
        <v>0</v>
      </c>
    </row>
    <row r="202" spans="1:99" x14ac:dyDescent="0.3">
      <c r="A202">
        <v>30203</v>
      </c>
      <c r="B202" s="2" t="s">
        <v>144</v>
      </c>
      <c r="C202" s="2" t="s">
        <v>414</v>
      </c>
      <c r="D202" s="2" t="s">
        <v>543</v>
      </c>
      <c r="E202" s="4">
        <f t="shared" si="3"/>
        <v>2</v>
      </c>
      <c r="F202">
        <f>+Casos_PN_CORR[[#This Row],[43900]]</f>
        <v>0</v>
      </c>
      <c r="G202">
        <f>+Casos_PN_CORR[[#This Row],[43901]]-Casos_PN_CORR[[#This Row],[43900]]</f>
        <v>0</v>
      </c>
      <c r="H202">
        <f>+Casos_PN_CORR[[#This Row],[43902]]-Casos_PN_CORR[[#This Row],[43901]]</f>
        <v>0</v>
      </c>
      <c r="I202">
        <f>+Casos_PN_CORR[[#This Row],[43903]]-Casos_PN_CORR[[#This Row],[43902]]</f>
        <v>0</v>
      </c>
      <c r="J202">
        <f>+Casos_PN_CORR[[#This Row],[43904]]-Casos_PN_CORR[[#This Row],[43903]]</f>
        <v>0</v>
      </c>
      <c r="K202">
        <f>+Casos_PN_CORR[[#This Row],[43905]]-Casos_PN_CORR[[#This Row],[43904]]</f>
        <v>0</v>
      </c>
      <c r="L202">
        <f>+Casos_PN_CORR[[#This Row],[43906]]-Casos_PN_CORR[[#This Row],[43905]]</f>
        <v>0</v>
      </c>
      <c r="M202">
        <f>+Casos_PN_CORR[[#This Row],[43907]]-Casos_PN_CORR[[#This Row],[43906]]</f>
        <v>0</v>
      </c>
      <c r="N202">
        <f>+Casos_PN_CORR[[#This Row],[43908]]-Casos_PN_CORR[[#This Row],[43907]]</f>
        <v>0</v>
      </c>
      <c r="O202">
        <f>+Casos_PN_CORR[[#This Row],[43909]]-Casos_PN_CORR[[#This Row],[43908]]</f>
        <v>0</v>
      </c>
      <c r="P202">
        <f>+Casos_PN_CORR[[#This Row],[43910]]-Casos_PN_CORR[[#This Row],[43909]]</f>
        <v>0</v>
      </c>
      <c r="Q202">
        <f>+Casos_PN_CORR[[#This Row],[43911]]-Casos_PN_CORR[[#This Row],[43910]]</f>
        <v>0</v>
      </c>
      <c r="R202">
        <f>+Casos_PN_CORR[[#This Row],[43912]]-Casos_PN_CORR[[#This Row],[43911]]</f>
        <v>0</v>
      </c>
      <c r="S202">
        <f>+Casos_PN_CORR[[#This Row],[43913]]-Casos_PN_CORR[[#This Row],[43912]]</f>
        <v>0</v>
      </c>
      <c r="T202">
        <f>+Casos_PN_CORR[[#This Row],[43914]]-Casos_PN_CORR[[#This Row],[43913]]</f>
        <v>0</v>
      </c>
      <c r="U202">
        <f>+Casos_PN_CORR[[#This Row],[43915]]-Casos_PN_CORR[[#This Row],[43914]]</f>
        <v>0</v>
      </c>
      <c r="V202">
        <f>+Casos_PN_CORR[[#This Row],[43916]]-Casos_PN_CORR[[#This Row],[43915]]</f>
        <v>0</v>
      </c>
      <c r="W202">
        <f>+Casos_PN_CORR[[#This Row],[43917]]-Casos_PN_CORR[[#This Row],[43916]]</f>
        <v>0</v>
      </c>
      <c r="X202">
        <f>+Casos_PN_CORR[[#This Row],[43918]]-Casos_PN_CORR[[#This Row],[43917]]</f>
        <v>0</v>
      </c>
      <c r="Y202">
        <f>+Casos_PN_CORR[[#This Row],[43919]]-Casos_PN_CORR[[#This Row],[43918]]</f>
        <v>0</v>
      </c>
      <c r="Z202">
        <f>+Casos_PN_CORR[[#This Row],[43920]]-Casos_PN_CORR[[#This Row],[43919]]</f>
        <v>0</v>
      </c>
      <c r="AA202">
        <f>+Casos_PN_CORR[[#This Row],[43921]]-Casos_PN_CORR[[#This Row],[43920]]</f>
        <v>0</v>
      </c>
      <c r="AB202">
        <f>+Casos_PN_CORR[[#This Row],[43922]]-Casos_PN_CORR[[#This Row],[43921]]</f>
        <v>0</v>
      </c>
      <c r="AC202">
        <f>+Casos_PN_CORR[[#This Row],[43923]]-Casos_PN_CORR[[#This Row],[43922]]</f>
        <v>0</v>
      </c>
      <c r="AD202">
        <f>+Casos_PN_CORR[[#This Row],[43924]]-Casos_PN_CORR[[#This Row],[43923]]</f>
        <v>0</v>
      </c>
      <c r="AE202">
        <f>+Casos_PN_CORR[[#This Row],[43925]]-Casos_PN_CORR[[#This Row],[43924]]</f>
        <v>0</v>
      </c>
      <c r="AF202">
        <f>+Casos_PN_CORR[[#This Row],[43926]]-Casos_PN_CORR[[#This Row],[43925]]</f>
        <v>0</v>
      </c>
      <c r="AG202">
        <f>+Casos_PN_CORR[[#This Row],[43927]]-Casos_PN_CORR[[#This Row],[43926]]</f>
        <v>0</v>
      </c>
      <c r="AH202">
        <f>+Casos_PN_CORR[[#This Row],[43928]]-Casos_PN_CORR[[#This Row],[43927]]</f>
        <v>0</v>
      </c>
      <c r="AI202">
        <f>+Casos_PN_CORR[[#This Row],[43929]]-Casos_PN_CORR[[#This Row],[43928]]</f>
        <v>0</v>
      </c>
      <c r="AJ202">
        <f>+Casos_PN_CORR[[#This Row],[43930]]-Casos_PN_CORR[[#This Row],[43929]]</f>
        <v>0</v>
      </c>
      <c r="AK202">
        <f>+Casos_PN_CORR[[#This Row],[43931]]-Casos_PN_CORR[[#This Row],[43930]]</f>
        <v>0</v>
      </c>
      <c r="AL202">
        <f>+Casos_PN_CORR[[#This Row],[43932]]-Casos_PN_CORR[[#This Row],[43931]]</f>
        <v>0</v>
      </c>
      <c r="AM202">
        <f>+Casos_PN_CORR[[#This Row],[43933]]-Casos_PN_CORR[[#This Row],[43932]]</f>
        <v>0</v>
      </c>
      <c r="AN202">
        <f>+Casos_PN_CORR[[#This Row],[43934]]-Casos_PN_CORR[[#This Row],[43933]]</f>
        <v>0</v>
      </c>
      <c r="AO202">
        <f>+Casos_PN_CORR[[#This Row],[43935]]-Casos_PN_CORR[[#This Row],[43934]]</f>
        <v>0</v>
      </c>
      <c r="AP202">
        <f>+Casos_PN_CORR[[#This Row],[43936]]-Casos_PN_CORR[[#This Row],[43935]]</f>
        <v>0</v>
      </c>
      <c r="AQ202">
        <f>+Casos_PN_CORR[[#This Row],[43937]]-Casos_PN_CORR[[#This Row],[43936]]</f>
        <v>0</v>
      </c>
      <c r="AR202">
        <f>+Casos_PN_CORR[[#This Row],[43938]]-Casos_PN_CORR[[#This Row],[43937]]</f>
        <v>0</v>
      </c>
      <c r="AS202">
        <f>+Casos_PN_CORR[[#This Row],[43939]]-Casos_PN_CORR[[#This Row],[43938]]</f>
        <v>0</v>
      </c>
      <c r="AT202">
        <f>+Casos_PN_CORR[[#This Row],[43940]]-Casos_PN_CORR[[#This Row],[43939]]</f>
        <v>0</v>
      </c>
      <c r="AU202">
        <f>+Casos_PN_CORR[[#This Row],[43941]]-Casos_PN_CORR[[#This Row],[43940]]</f>
        <v>0</v>
      </c>
      <c r="AV202">
        <f>+Casos_PN_CORR[[#This Row],[43942]]-Casos_PN_CORR[[#This Row],[43941]]</f>
        <v>0</v>
      </c>
      <c r="AW202">
        <f>+Casos_PN_CORR[[#This Row],[43943]]-Casos_PN_CORR[[#This Row],[43942]]</f>
        <v>0</v>
      </c>
      <c r="AX202">
        <f>+Casos_PN_CORR[[#This Row],[43944]]-Casos_PN_CORR[[#This Row],[43943]]</f>
        <v>0</v>
      </c>
      <c r="AY202">
        <f>+Casos_PN_CORR[[#This Row],[43945]]-Casos_PN_CORR[[#This Row],[43944]]</f>
        <v>0</v>
      </c>
      <c r="AZ202">
        <f>+Casos_PN_CORR[[#This Row],[43946]]-Casos_PN_CORR[[#This Row],[43945]]</f>
        <v>0</v>
      </c>
      <c r="BA202">
        <f>+Casos_PN_CORR[[#This Row],[43947]]-Casos_PN_CORR[[#This Row],[43946]]</f>
        <v>0</v>
      </c>
      <c r="BB202">
        <f>+Casos_PN_CORR[[#This Row],[43948]]-Casos_PN_CORR[[#This Row],[43947]]</f>
        <v>0</v>
      </c>
      <c r="BC202">
        <f>+Casos_PN_CORR[[#This Row],[43949]]-Casos_PN_CORR[[#This Row],[43948]]</f>
        <v>0</v>
      </c>
      <c r="BD202">
        <f>+Casos_PN_CORR[[#This Row],[43950]]-Casos_PN_CORR[[#This Row],[43949]]</f>
        <v>0</v>
      </c>
      <c r="BE202">
        <f>+Casos_PN_CORR[[#This Row],[43951]]-Casos_PN_CORR[[#This Row],[43950]]</f>
        <v>0</v>
      </c>
      <c r="BF202">
        <f>+Casos_PN_CORR[[#This Row],[43952]]-Casos_PN_CORR[[#This Row],[43951]]</f>
        <v>0</v>
      </c>
      <c r="BG202">
        <f>+Casos_PN_CORR[[#This Row],[43953]]-Casos_PN_CORR[[#This Row],[43952]]</f>
        <v>0</v>
      </c>
      <c r="BH202">
        <f>+Casos_PN_CORR[[#This Row],[43954]]-Casos_PN_CORR[[#This Row],[43953]]</f>
        <v>0</v>
      </c>
      <c r="BI202">
        <f>+Casos_PN_CORR[[#This Row],[43955]]-Casos_PN_CORR[[#This Row],[43954]]</f>
        <v>0</v>
      </c>
      <c r="BJ202">
        <f>+Casos_PN_CORR[[#This Row],[43956]]-Casos_PN_CORR[[#This Row],[43955]]</f>
        <v>0</v>
      </c>
      <c r="BK202">
        <f>+Casos_PN_CORR[[#This Row],[43957]]-Casos_PN_CORR[[#This Row],[43956]]</f>
        <v>0</v>
      </c>
      <c r="BL202">
        <f>+Casos_PN_CORR[[#This Row],[43958]]-Casos_PN_CORR[[#This Row],[43957]]</f>
        <v>0</v>
      </c>
      <c r="BM202">
        <f>+Casos_PN_CORR[[#This Row],[43959]]-Casos_PN_CORR[[#This Row],[43958]]</f>
        <v>0</v>
      </c>
      <c r="BN202">
        <f>+Casos_PN_CORR[[#This Row],[43960]]-Casos_PN_CORR[[#This Row],[43959]]</f>
        <v>0</v>
      </c>
      <c r="BO202">
        <f>+Casos_PN_CORR[[#This Row],[43961]]-Casos_PN_CORR[[#This Row],[43960]]</f>
        <v>0</v>
      </c>
      <c r="BP202">
        <f>+Casos_PN_CORR[[#This Row],[43962]]-Casos_PN_CORR[[#This Row],[43961]]</f>
        <v>0</v>
      </c>
      <c r="BQ202">
        <f>+Casos_PN_CORR[[#This Row],[43963]]-Casos_PN_CORR[[#This Row],[43962]]</f>
        <v>0</v>
      </c>
      <c r="BR202">
        <f>+Casos_PN_CORR[[#This Row],[43964]]-Casos_PN_CORR[[#This Row],[43963]]</f>
        <v>0</v>
      </c>
      <c r="BS202">
        <f>+Casos_PN_CORR[[#This Row],[43965]]-Casos_PN_CORR[[#This Row],[43964]]</f>
        <v>0</v>
      </c>
      <c r="BT202">
        <f>+Casos_PN_CORR[[#This Row],[43966]]-Casos_PN_CORR[[#This Row],[43965]]</f>
        <v>0</v>
      </c>
      <c r="BU202">
        <f>+Casos_PN_CORR[[#This Row],[43967]]-Casos_PN_CORR[[#This Row],[43966]]</f>
        <v>0</v>
      </c>
      <c r="BV202">
        <f>+Casos_PN_CORR[[#This Row],[43968]]-Casos_PN_CORR[[#This Row],[43967]]</f>
        <v>0</v>
      </c>
      <c r="BW202">
        <f>+Casos_PN_CORR[[#This Row],[43969]]-Casos_PN_CORR[[#This Row],[43968]]</f>
        <v>0</v>
      </c>
      <c r="BX202">
        <f>+Casos_PN_CORR[[#This Row],[43970]]-Casos_PN_CORR[[#This Row],[43969]]</f>
        <v>0</v>
      </c>
      <c r="BY202">
        <f>+Casos_PN_CORR[[#This Row],[43971]]-Casos_PN_CORR[[#This Row],[43970]]</f>
        <v>0</v>
      </c>
      <c r="BZ202">
        <f>+Casos_PN_CORR[[#This Row],[43972]]-Casos_PN_CORR[[#This Row],[43971]]</f>
        <v>0</v>
      </c>
      <c r="CA202">
        <f>+Casos_PN_CORR[[#This Row],[43973]]-Casos_PN_CORR[[#This Row],[43972]]</f>
        <v>0</v>
      </c>
      <c r="CB202">
        <f>+Casos_PN_CORR[[#This Row],[43974]]-Casos_PN_CORR[[#This Row],[43973]]</f>
        <v>0</v>
      </c>
      <c r="CC202">
        <f>+Casos_PN_CORR[[#This Row],[43975]]-Casos_PN_CORR[[#This Row],[43974]]</f>
        <v>0</v>
      </c>
      <c r="CD202">
        <f>+Casos_PN_CORR[[#This Row],[43976]]-Casos_PN_CORR[[#This Row],[43975]]</f>
        <v>0</v>
      </c>
      <c r="CE202">
        <f>+Casos_PN_CORR[[#This Row],[43977]]-Casos_PN_CORR[[#This Row],[43976]]</f>
        <v>0</v>
      </c>
      <c r="CF202">
        <f>+Casos_PN_CORR[[#This Row],[43978]]-Casos_PN_CORR[[#This Row],[43977]]</f>
        <v>0</v>
      </c>
      <c r="CG202">
        <f>+Casos_PN_CORR[[#This Row],[43979]]-Casos_PN_CORR[[#This Row],[43978]]</f>
        <v>0</v>
      </c>
      <c r="CH202">
        <f>+Casos_PN_CORR[[#This Row],[43980]]-Casos_PN_CORR[[#This Row],[43979]]</f>
        <v>0</v>
      </c>
      <c r="CI202">
        <f>+Casos_PN_CORR[[#This Row],[43981]]-Casos_PN_CORR[[#This Row],[43980]]</f>
        <v>0</v>
      </c>
      <c r="CJ202">
        <f>+Casos_PN_CORR[[#This Row],[43982]]-Casos_PN_CORR[[#This Row],[43981]]</f>
        <v>0</v>
      </c>
      <c r="CK202">
        <f>+Casos_PN_CORR[[#This Row],[43983]]-Casos_PN_CORR[[#This Row],[43982]]</f>
        <v>0</v>
      </c>
      <c r="CL202">
        <f>+Casos_PN_CORR[[#This Row],[43984]]-Casos_PN_CORR[[#This Row],[43983]]</f>
        <v>0</v>
      </c>
      <c r="CM202">
        <f>+Casos_PN_CORR[[#This Row],[43985]]-Casos_PN_CORR[[#This Row],[43984]]</f>
        <v>0</v>
      </c>
      <c r="CN202">
        <f>+Casos_PN_CORR[[#This Row],[43986]]-Casos_PN_CORR[[#This Row],[43985]]</f>
        <v>0</v>
      </c>
      <c r="CO202">
        <f>+Casos_PN_CORR[[#This Row],[43987]]-Casos_PN_CORR[[#This Row],[43986]]</f>
        <v>2</v>
      </c>
      <c r="CP202">
        <f>+Casos_PN_CORR[[#This Row],[43988]]-Casos_PN_CORR[[#This Row],[43987]]</f>
        <v>0</v>
      </c>
      <c r="CQ202">
        <f>+Casos_PN_CORR[[#This Row],[43989]]-Casos_PN_CORR[[#This Row],[43988]]</f>
        <v>0</v>
      </c>
      <c r="CR202">
        <f>+Casos_PN_CORR[[#This Row],[43990]]-Casos_PN_CORR[[#This Row],[43989]]</f>
        <v>0</v>
      </c>
      <c r="CS202">
        <f>+Casos_PN_CORR[[#This Row],[43991]]-Casos_PN_CORR[[#This Row],[43990]]</f>
        <v>0</v>
      </c>
      <c r="CT202">
        <f>+Casos_PN_CORR[[#This Row],[43992]]-Casos_PN_CORR[[#This Row],[43991]]</f>
        <v>0</v>
      </c>
      <c r="CU202">
        <f>+Casos_PN_CORR[[#This Row],[43993]]-Casos_PN_CORR[[#This Row],[43992]]</f>
        <v>0</v>
      </c>
    </row>
    <row r="203" spans="1:99" x14ac:dyDescent="0.3">
      <c r="A203">
        <v>30303</v>
      </c>
      <c r="B203" s="2" t="s">
        <v>144</v>
      </c>
      <c r="C203" s="2" t="s">
        <v>424</v>
      </c>
      <c r="D203" s="2" t="s">
        <v>544</v>
      </c>
      <c r="E203" s="4">
        <f t="shared" si="3"/>
        <v>2</v>
      </c>
      <c r="F203">
        <f>+Casos_PN_CORR[[#This Row],[43900]]</f>
        <v>0</v>
      </c>
      <c r="G203">
        <f>+Casos_PN_CORR[[#This Row],[43901]]-Casos_PN_CORR[[#This Row],[43900]]</f>
        <v>0</v>
      </c>
      <c r="H203">
        <f>+Casos_PN_CORR[[#This Row],[43902]]-Casos_PN_CORR[[#This Row],[43901]]</f>
        <v>0</v>
      </c>
      <c r="I203">
        <f>+Casos_PN_CORR[[#This Row],[43903]]-Casos_PN_CORR[[#This Row],[43902]]</f>
        <v>0</v>
      </c>
      <c r="J203">
        <f>+Casos_PN_CORR[[#This Row],[43904]]-Casos_PN_CORR[[#This Row],[43903]]</f>
        <v>0</v>
      </c>
      <c r="K203">
        <f>+Casos_PN_CORR[[#This Row],[43905]]-Casos_PN_CORR[[#This Row],[43904]]</f>
        <v>0</v>
      </c>
      <c r="L203">
        <f>+Casos_PN_CORR[[#This Row],[43906]]-Casos_PN_CORR[[#This Row],[43905]]</f>
        <v>0</v>
      </c>
      <c r="M203">
        <f>+Casos_PN_CORR[[#This Row],[43907]]-Casos_PN_CORR[[#This Row],[43906]]</f>
        <v>0</v>
      </c>
      <c r="N203">
        <f>+Casos_PN_CORR[[#This Row],[43908]]-Casos_PN_CORR[[#This Row],[43907]]</f>
        <v>0</v>
      </c>
      <c r="O203">
        <f>+Casos_PN_CORR[[#This Row],[43909]]-Casos_PN_CORR[[#This Row],[43908]]</f>
        <v>0</v>
      </c>
      <c r="P203">
        <f>+Casos_PN_CORR[[#This Row],[43910]]-Casos_PN_CORR[[#This Row],[43909]]</f>
        <v>0</v>
      </c>
      <c r="Q203">
        <f>+Casos_PN_CORR[[#This Row],[43911]]-Casos_PN_CORR[[#This Row],[43910]]</f>
        <v>0</v>
      </c>
      <c r="R203">
        <f>+Casos_PN_CORR[[#This Row],[43912]]-Casos_PN_CORR[[#This Row],[43911]]</f>
        <v>0</v>
      </c>
      <c r="S203">
        <f>+Casos_PN_CORR[[#This Row],[43913]]-Casos_PN_CORR[[#This Row],[43912]]</f>
        <v>0</v>
      </c>
      <c r="T203">
        <f>+Casos_PN_CORR[[#This Row],[43914]]-Casos_PN_CORR[[#This Row],[43913]]</f>
        <v>0</v>
      </c>
      <c r="U203">
        <f>+Casos_PN_CORR[[#This Row],[43915]]-Casos_PN_CORR[[#This Row],[43914]]</f>
        <v>0</v>
      </c>
      <c r="V203">
        <f>+Casos_PN_CORR[[#This Row],[43916]]-Casos_PN_CORR[[#This Row],[43915]]</f>
        <v>0</v>
      </c>
      <c r="W203">
        <f>+Casos_PN_CORR[[#This Row],[43917]]-Casos_PN_CORR[[#This Row],[43916]]</f>
        <v>0</v>
      </c>
      <c r="X203">
        <f>+Casos_PN_CORR[[#This Row],[43918]]-Casos_PN_CORR[[#This Row],[43917]]</f>
        <v>0</v>
      </c>
      <c r="Y203">
        <f>+Casos_PN_CORR[[#This Row],[43919]]-Casos_PN_CORR[[#This Row],[43918]]</f>
        <v>0</v>
      </c>
      <c r="Z203">
        <f>+Casos_PN_CORR[[#This Row],[43920]]-Casos_PN_CORR[[#This Row],[43919]]</f>
        <v>0</v>
      </c>
      <c r="AA203">
        <f>+Casos_PN_CORR[[#This Row],[43921]]-Casos_PN_CORR[[#This Row],[43920]]</f>
        <v>0</v>
      </c>
      <c r="AB203">
        <f>+Casos_PN_CORR[[#This Row],[43922]]-Casos_PN_CORR[[#This Row],[43921]]</f>
        <v>0</v>
      </c>
      <c r="AC203">
        <f>+Casos_PN_CORR[[#This Row],[43923]]-Casos_PN_CORR[[#This Row],[43922]]</f>
        <v>0</v>
      </c>
      <c r="AD203">
        <f>+Casos_PN_CORR[[#This Row],[43924]]-Casos_PN_CORR[[#This Row],[43923]]</f>
        <v>0</v>
      </c>
      <c r="AE203">
        <f>+Casos_PN_CORR[[#This Row],[43925]]-Casos_PN_CORR[[#This Row],[43924]]</f>
        <v>0</v>
      </c>
      <c r="AF203">
        <f>+Casos_PN_CORR[[#This Row],[43926]]-Casos_PN_CORR[[#This Row],[43925]]</f>
        <v>0</v>
      </c>
      <c r="AG203">
        <f>+Casos_PN_CORR[[#This Row],[43927]]-Casos_PN_CORR[[#This Row],[43926]]</f>
        <v>0</v>
      </c>
      <c r="AH203">
        <f>+Casos_PN_CORR[[#This Row],[43928]]-Casos_PN_CORR[[#This Row],[43927]]</f>
        <v>0</v>
      </c>
      <c r="AI203">
        <f>+Casos_PN_CORR[[#This Row],[43929]]-Casos_PN_CORR[[#This Row],[43928]]</f>
        <v>0</v>
      </c>
      <c r="AJ203">
        <f>+Casos_PN_CORR[[#This Row],[43930]]-Casos_PN_CORR[[#This Row],[43929]]</f>
        <v>0</v>
      </c>
      <c r="AK203">
        <f>+Casos_PN_CORR[[#This Row],[43931]]-Casos_PN_CORR[[#This Row],[43930]]</f>
        <v>0</v>
      </c>
      <c r="AL203">
        <f>+Casos_PN_CORR[[#This Row],[43932]]-Casos_PN_CORR[[#This Row],[43931]]</f>
        <v>0</v>
      </c>
      <c r="AM203">
        <f>+Casos_PN_CORR[[#This Row],[43933]]-Casos_PN_CORR[[#This Row],[43932]]</f>
        <v>0</v>
      </c>
      <c r="AN203">
        <f>+Casos_PN_CORR[[#This Row],[43934]]-Casos_PN_CORR[[#This Row],[43933]]</f>
        <v>0</v>
      </c>
      <c r="AO203">
        <f>+Casos_PN_CORR[[#This Row],[43935]]-Casos_PN_CORR[[#This Row],[43934]]</f>
        <v>0</v>
      </c>
      <c r="AP203">
        <f>+Casos_PN_CORR[[#This Row],[43936]]-Casos_PN_CORR[[#This Row],[43935]]</f>
        <v>0</v>
      </c>
      <c r="AQ203">
        <f>+Casos_PN_CORR[[#This Row],[43937]]-Casos_PN_CORR[[#This Row],[43936]]</f>
        <v>0</v>
      </c>
      <c r="AR203">
        <f>+Casos_PN_CORR[[#This Row],[43938]]-Casos_PN_CORR[[#This Row],[43937]]</f>
        <v>0</v>
      </c>
      <c r="AS203">
        <f>+Casos_PN_CORR[[#This Row],[43939]]-Casos_PN_CORR[[#This Row],[43938]]</f>
        <v>0</v>
      </c>
      <c r="AT203">
        <f>+Casos_PN_CORR[[#This Row],[43940]]-Casos_PN_CORR[[#This Row],[43939]]</f>
        <v>0</v>
      </c>
      <c r="AU203">
        <f>+Casos_PN_CORR[[#This Row],[43941]]-Casos_PN_CORR[[#This Row],[43940]]</f>
        <v>0</v>
      </c>
      <c r="AV203">
        <f>+Casos_PN_CORR[[#This Row],[43942]]-Casos_PN_CORR[[#This Row],[43941]]</f>
        <v>0</v>
      </c>
      <c r="AW203">
        <f>+Casos_PN_CORR[[#This Row],[43943]]-Casos_PN_CORR[[#This Row],[43942]]</f>
        <v>0</v>
      </c>
      <c r="AX203">
        <f>+Casos_PN_CORR[[#This Row],[43944]]-Casos_PN_CORR[[#This Row],[43943]]</f>
        <v>0</v>
      </c>
      <c r="AY203">
        <f>+Casos_PN_CORR[[#This Row],[43945]]-Casos_PN_CORR[[#This Row],[43944]]</f>
        <v>0</v>
      </c>
      <c r="AZ203">
        <f>+Casos_PN_CORR[[#This Row],[43946]]-Casos_PN_CORR[[#This Row],[43945]]</f>
        <v>0</v>
      </c>
      <c r="BA203">
        <f>+Casos_PN_CORR[[#This Row],[43947]]-Casos_PN_CORR[[#This Row],[43946]]</f>
        <v>0</v>
      </c>
      <c r="BB203">
        <f>+Casos_PN_CORR[[#This Row],[43948]]-Casos_PN_CORR[[#This Row],[43947]]</f>
        <v>0</v>
      </c>
      <c r="BC203">
        <f>+Casos_PN_CORR[[#This Row],[43949]]-Casos_PN_CORR[[#This Row],[43948]]</f>
        <v>0</v>
      </c>
      <c r="BD203">
        <f>+Casos_PN_CORR[[#This Row],[43950]]-Casos_PN_CORR[[#This Row],[43949]]</f>
        <v>0</v>
      </c>
      <c r="BE203">
        <f>+Casos_PN_CORR[[#This Row],[43951]]-Casos_PN_CORR[[#This Row],[43950]]</f>
        <v>0</v>
      </c>
      <c r="BF203">
        <f>+Casos_PN_CORR[[#This Row],[43952]]-Casos_PN_CORR[[#This Row],[43951]]</f>
        <v>0</v>
      </c>
      <c r="BG203">
        <f>+Casos_PN_CORR[[#This Row],[43953]]-Casos_PN_CORR[[#This Row],[43952]]</f>
        <v>0</v>
      </c>
      <c r="BH203">
        <f>+Casos_PN_CORR[[#This Row],[43954]]-Casos_PN_CORR[[#This Row],[43953]]</f>
        <v>0</v>
      </c>
      <c r="BI203">
        <f>+Casos_PN_CORR[[#This Row],[43955]]-Casos_PN_CORR[[#This Row],[43954]]</f>
        <v>0</v>
      </c>
      <c r="BJ203">
        <f>+Casos_PN_CORR[[#This Row],[43956]]-Casos_PN_CORR[[#This Row],[43955]]</f>
        <v>0</v>
      </c>
      <c r="BK203">
        <f>+Casos_PN_CORR[[#This Row],[43957]]-Casos_PN_CORR[[#This Row],[43956]]</f>
        <v>0</v>
      </c>
      <c r="BL203">
        <f>+Casos_PN_CORR[[#This Row],[43958]]-Casos_PN_CORR[[#This Row],[43957]]</f>
        <v>0</v>
      </c>
      <c r="BM203">
        <f>+Casos_PN_CORR[[#This Row],[43959]]-Casos_PN_CORR[[#This Row],[43958]]</f>
        <v>0</v>
      </c>
      <c r="BN203">
        <f>+Casos_PN_CORR[[#This Row],[43960]]-Casos_PN_CORR[[#This Row],[43959]]</f>
        <v>0</v>
      </c>
      <c r="BO203">
        <f>+Casos_PN_CORR[[#This Row],[43961]]-Casos_PN_CORR[[#This Row],[43960]]</f>
        <v>0</v>
      </c>
      <c r="BP203">
        <f>+Casos_PN_CORR[[#This Row],[43962]]-Casos_PN_CORR[[#This Row],[43961]]</f>
        <v>0</v>
      </c>
      <c r="BQ203">
        <f>+Casos_PN_CORR[[#This Row],[43963]]-Casos_PN_CORR[[#This Row],[43962]]</f>
        <v>0</v>
      </c>
      <c r="BR203">
        <f>+Casos_PN_CORR[[#This Row],[43964]]-Casos_PN_CORR[[#This Row],[43963]]</f>
        <v>0</v>
      </c>
      <c r="BS203">
        <f>+Casos_PN_CORR[[#This Row],[43965]]-Casos_PN_CORR[[#This Row],[43964]]</f>
        <v>0</v>
      </c>
      <c r="BT203">
        <f>+Casos_PN_CORR[[#This Row],[43966]]-Casos_PN_CORR[[#This Row],[43965]]</f>
        <v>0</v>
      </c>
      <c r="BU203">
        <f>+Casos_PN_CORR[[#This Row],[43967]]-Casos_PN_CORR[[#This Row],[43966]]</f>
        <v>0</v>
      </c>
      <c r="BV203">
        <f>+Casos_PN_CORR[[#This Row],[43968]]-Casos_PN_CORR[[#This Row],[43967]]</f>
        <v>0</v>
      </c>
      <c r="BW203">
        <f>+Casos_PN_CORR[[#This Row],[43969]]-Casos_PN_CORR[[#This Row],[43968]]</f>
        <v>0</v>
      </c>
      <c r="BX203">
        <f>+Casos_PN_CORR[[#This Row],[43970]]-Casos_PN_CORR[[#This Row],[43969]]</f>
        <v>0</v>
      </c>
      <c r="BY203">
        <f>+Casos_PN_CORR[[#This Row],[43971]]-Casos_PN_CORR[[#This Row],[43970]]</f>
        <v>0</v>
      </c>
      <c r="BZ203">
        <f>+Casos_PN_CORR[[#This Row],[43972]]-Casos_PN_CORR[[#This Row],[43971]]</f>
        <v>0</v>
      </c>
      <c r="CA203">
        <f>+Casos_PN_CORR[[#This Row],[43973]]-Casos_PN_CORR[[#This Row],[43972]]</f>
        <v>0</v>
      </c>
      <c r="CB203">
        <f>+Casos_PN_CORR[[#This Row],[43974]]-Casos_PN_CORR[[#This Row],[43973]]</f>
        <v>0</v>
      </c>
      <c r="CC203">
        <f>+Casos_PN_CORR[[#This Row],[43975]]-Casos_PN_CORR[[#This Row],[43974]]</f>
        <v>0</v>
      </c>
      <c r="CD203">
        <f>+Casos_PN_CORR[[#This Row],[43976]]-Casos_PN_CORR[[#This Row],[43975]]</f>
        <v>0</v>
      </c>
      <c r="CE203">
        <f>+Casos_PN_CORR[[#This Row],[43977]]-Casos_PN_CORR[[#This Row],[43976]]</f>
        <v>0</v>
      </c>
      <c r="CF203">
        <f>+Casos_PN_CORR[[#This Row],[43978]]-Casos_PN_CORR[[#This Row],[43977]]</f>
        <v>0</v>
      </c>
      <c r="CG203">
        <f>+Casos_PN_CORR[[#This Row],[43979]]-Casos_PN_CORR[[#This Row],[43978]]</f>
        <v>0</v>
      </c>
      <c r="CH203">
        <f>+Casos_PN_CORR[[#This Row],[43980]]-Casos_PN_CORR[[#This Row],[43979]]</f>
        <v>0</v>
      </c>
      <c r="CI203">
        <f>+Casos_PN_CORR[[#This Row],[43981]]-Casos_PN_CORR[[#This Row],[43980]]</f>
        <v>0</v>
      </c>
      <c r="CJ203">
        <f>+Casos_PN_CORR[[#This Row],[43982]]-Casos_PN_CORR[[#This Row],[43981]]</f>
        <v>0</v>
      </c>
      <c r="CK203">
        <f>+Casos_PN_CORR[[#This Row],[43983]]-Casos_PN_CORR[[#This Row],[43982]]</f>
        <v>0</v>
      </c>
      <c r="CL203">
        <f>+Casos_PN_CORR[[#This Row],[43984]]-Casos_PN_CORR[[#This Row],[43983]]</f>
        <v>0</v>
      </c>
      <c r="CM203">
        <f>+Casos_PN_CORR[[#This Row],[43985]]-Casos_PN_CORR[[#This Row],[43984]]</f>
        <v>0</v>
      </c>
      <c r="CN203">
        <f>+Casos_PN_CORR[[#This Row],[43986]]-Casos_PN_CORR[[#This Row],[43985]]</f>
        <v>0</v>
      </c>
      <c r="CO203">
        <f>+Casos_PN_CORR[[#This Row],[43987]]-Casos_PN_CORR[[#This Row],[43986]]</f>
        <v>1</v>
      </c>
      <c r="CP203">
        <f>+Casos_PN_CORR[[#This Row],[43988]]-Casos_PN_CORR[[#This Row],[43987]]</f>
        <v>0</v>
      </c>
      <c r="CQ203">
        <f>+Casos_PN_CORR[[#This Row],[43989]]-Casos_PN_CORR[[#This Row],[43988]]</f>
        <v>0</v>
      </c>
      <c r="CR203">
        <f>+Casos_PN_CORR[[#This Row],[43990]]-Casos_PN_CORR[[#This Row],[43989]]</f>
        <v>0</v>
      </c>
      <c r="CS203">
        <f>+Casos_PN_CORR[[#This Row],[43991]]-Casos_PN_CORR[[#This Row],[43990]]</f>
        <v>1</v>
      </c>
      <c r="CT203">
        <f>+Casos_PN_CORR[[#This Row],[43992]]-Casos_PN_CORR[[#This Row],[43991]]</f>
        <v>0</v>
      </c>
      <c r="CU203">
        <f>+Casos_PN_CORR[[#This Row],[43993]]-Casos_PN_CORR[[#This Row],[43992]]</f>
        <v>0</v>
      </c>
    </row>
    <row r="204" spans="1:99" x14ac:dyDescent="0.3">
      <c r="A204">
        <v>70302</v>
      </c>
      <c r="B204" s="2" t="s">
        <v>268</v>
      </c>
      <c r="C204" s="2" t="s">
        <v>268</v>
      </c>
      <c r="D204" s="2" t="s">
        <v>544</v>
      </c>
      <c r="E204" s="4">
        <f t="shared" si="3"/>
        <v>2</v>
      </c>
      <c r="F204">
        <f>+Casos_PN_CORR[[#This Row],[43900]]</f>
        <v>0</v>
      </c>
      <c r="G204">
        <f>+Casos_PN_CORR[[#This Row],[43901]]-Casos_PN_CORR[[#This Row],[43900]]</f>
        <v>0</v>
      </c>
      <c r="H204">
        <f>+Casos_PN_CORR[[#This Row],[43902]]-Casos_PN_CORR[[#This Row],[43901]]</f>
        <v>0</v>
      </c>
      <c r="I204">
        <f>+Casos_PN_CORR[[#This Row],[43903]]-Casos_PN_CORR[[#This Row],[43902]]</f>
        <v>0</v>
      </c>
      <c r="J204">
        <f>+Casos_PN_CORR[[#This Row],[43904]]-Casos_PN_CORR[[#This Row],[43903]]</f>
        <v>0</v>
      </c>
      <c r="K204">
        <f>+Casos_PN_CORR[[#This Row],[43905]]-Casos_PN_CORR[[#This Row],[43904]]</f>
        <v>0</v>
      </c>
      <c r="L204">
        <f>+Casos_PN_CORR[[#This Row],[43906]]-Casos_PN_CORR[[#This Row],[43905]]</f>
        <v>0</v>
      </c>
      <c r="M204">
        <f>+Casos_PN_CORR[[#This Row],[43907]]-Casos_PN_CORR[[#This Row],[43906]]</f>
        <v>0</v>
      </c>
      <c r="N204">
        <f>+Casos_PN_CORR[[#This Row],[43908]]-Casos_PN_CORR[[#This Row],[43907]]</f>
        <v>0</v>
      </c>
      <c r="O204">
        <f>+Casos_PN_CORR[[#This Row],[43909]]-Casos_PN_CORR[[#This Row],[43908]]</f>
        <v>0</v>
      </c>
      <c r="P204">
        <f>+Casos_PN_CORR[[#This Row],[43910]]-Casos_PN_CORR[[#This Row],[43909]]</f>
        <v>0</v>
      </c>
      <c r="Q204">
        <f>+Casos_PN_CORR[[#This Row],[43911]]-Casos_PN_CORR[[#This Row],[43910]]</f>
        <v>0</v>
      </c>
      <c r="R204">
        <f>+Casos_PN_CORR[[#This Row],[43912]]-Casos_PN_CORR[[#This Row],[43911]]</f>
        <v>0</v>
      </c>
      <c r="S204">
        <f>+Casos_PN_CORR[[#This Row],[43913]]-Casos_PN_CORR[[#This Row],[43912]]</f>
        <v>0</v>
      </c>
      <c r="T204">
        <f>+Casos_PN_CORR[[#This Row],[43914]]-Casos_PN_CORR[[#This Row],[43913]]</f>
        <v>0</v>
      </c>
      <c r="U204">
        <f>+Casos_PN_CORR[[#This Row],[43915]]-Casos_PN_CORR[[#This Row],[43914]]</f>
        <v>0</v>
      </c>
      <c r="V204">
        <f>+Casos_PN_CORR[[#This Row],[43916]]-Casos_PN_CORR[[#This Row],[43915]]</f>
        <v>0</v>
      </c>
      <c r="W204">
        <f>+Casos_PN_CORR[[#This Row],[43917]]-Casos_PN_CORR[[#This Row],[43916]]</f>
        <v>0</v>
      </c>
      <c r="X204">
        <f>+Casos_PN_CORR[[#This Row],[43918]]-Casos_PN_CORR[[#This Row],[43917]]</f>
        <v>0</v>
      </c>
      <c r="Y204">
        <f>+Casos_PN_CORR[[#This Row],[43919]]-Casos_PN_CORR[[#This Row],[43918]]</f>
        <v>0</v>
      </c>
      <c r="Z204">
        <f>+Casos_PN_CORR[[#This Row],[43920]]-Casos_PN_CORR[[#This Row],[43919]]</f>
        <v>0</v>
      </c>
      <c r="AA204">
        <f>+Casos_PN_CORR[[#This Row],[43921]]-Casos_PN_CORR[[#This Row],[43920]]</f>
        <v>0</v>
      </c>
      <c r="AB204">
        <f>+Casos_PN_CORR[[#This Row],[43922]]-Casos_PN_CORR[[#This Row],[43921]]</f>
        <v>0</v>
      </c>
      <c r="AC204">
        <f>+Casos_PN_CORR[[#This Row],[43923]]-Casos_PN_CORR[[#This Row],[43922]]</f>
        <v>0</v>
      </c>
      <c r="AD204">
        <f>+Casos_PN_CORR[[#This Row],[43924]]-Casos_PN_CORR[[#This Row],[43923]]</f>
        <v>0</v>
      </c>
      <c r="AE204">
        <f>+Casos_PN_CORR[[#This Row],[43925]]-Casos_PN_CORR[[#This Row],[43924]]</f>
        <v>0</v>
      </c>
      <c r="AF204">
        <f>+Casos_PN_CORR[[#This Row],[43926]]-Casos_PN_CORR[[#This Row],[43925]]</f>
        <v>0</v>
      </c>
      <c r="AG204">
        <f>+Casos_PN_CORR[[#This Row],[43927]]-Casos_PN_CORR[[#This Row],[43926]]</f>
        <v>0</v>
      </c>
      <c r="AH204">
        <f>+Casos_PN_CORR[[#This Row],[43928]]-Casos_PN_CORR[[#This Row],[43927]]</f>
        <v>0</v>
      </c>
      <c r="AI204">
        <f>+Casos_PN_CORR[[#This Row],[43929]]-Casos_PN_CORR[[#This Row],[43928]]</f>
        <v>0</v>
      </c>
      <c r="AJ204">
        <f>+Casos_PN_CORR[[#This Row],[43930]]-Casos_PN_CORR[[#This Row],[43929]]</f>
        <v>0</v>
      </c>
      <c r="AK204">
        <f>+Casos_PN_CORR[[#This Row],[43931]]-Casos_PN_CORR[[#This Row],[43930]]</f>
        <v>0</v>
      </c>
      <c r="AL204">
        <f>+Casos_PN_CORR[[#This Row],[43932]]-Casos_PN_CORR[[#This Row],[43931]]</f>
        <v>0</v>
      </c>
      <c r="AM204">
        <f>+Casos_PN_CORR[[#This Row],[43933]]-Casos_PN_CORR[[#This Row],[43932]]</f>
        <v>0</v>
      </c>
      <c r="AN204">
        <f>+Casos_PN_CORR[[#This Row],[43934]]-Casos_PN_CORR[[#This Row],[43933]]</f>
        <v>0</v>
      </c>
      <c r="AO204">
        <f>+Casos_PN_CORR[[#This Row],[43935]]-Casos_PN_CORR[[#This Row],[43934]]</f>
        <v>0</v>
      </c>
      <c r="AP204">
        <f>+Casos_PN_CORR[[#This Row],[43936]]-Casos_PN_CORR[[#This Row],[43935]]</f>
        <v>0</v>
      </c>
      <c r="AQ204">
        <f>+Casos_PN_CORR[[#This Row],[43937]]-Casos_PN_CORR[[#This Row],[43936]]</f>
        <v>0</v>
      </c>
      <c r="AR204">
        <f>+Casos_PN_CORR[[#This Row],[43938]]-Casos_PN_CORR[[#This Row],[43937]]</f>
        <v>0</v>
      </c>
      <c r="AS204">
        <f>+Casos_PN_CORR[[#This Row],[43939]]-Casos_PN_CORR[[#This Row],[43938]]</f>
        <v>0</v>
      </c>
      <c r="AT204">
        <f>+Casos_PN_CORR[[#This Row],[43940]]-Casos_PN_CORR[[#This Row],[43939]]</f>
        <v>0</v>
      </c>
      <c r="AU204">
        <f>+Casos_PN_CORR[[#This Row],[43941]]-Casos_PN_CORR[[#This Row],[43940]]</f>
        <v>0</v>
      </c>
      <c r="AV204">
        <f>+Casos_PN_CORR[[#This Row],[43942]]-Casos_PN_CORR[[#This Row],[43941]]</f>
        <v>0</v>
      </c>
      <c r="AW204">
        <f>+Casos_PN_CORR[[#This Row],[43943]]-Casos_PN_CORR[[#This Row],[43942]]</f>
        <v>0</v>
      </c>
      <c r="AX204">
        <f>+Casos_PN_CORR[[#This Row],[43944]]-Casos_PN_CORR[[#This Row],[43943]]</f>
        <v>0</v>
      </c>
      <c r="AY204">
        <f>+Casos_PN_CORR[[#This Row],[43945]]-Casos_PN_CORR[[#This Row],[43944]]</f>
        <v>0</v>
      </c>
      <c r="AZ204">
        <f>+Casos_PN_CORR[[#This Row],[43946]]-Casos_PN_CORR[[#This Row],[43945]]</f>
        <v>0</v>
      </c>
      <c r="BA204">
        <f>+Casos_PN_CORR[[#This Row],[43947]]-Casos_PN_CORR[[#This Row],[43946]]</f>
        <v>0</v>
      </c>
      <c r="BB204">
        <f>+Casos_PN_CORR[[#This Row],[43948]]-Casos_PN_CORR[[#This Row],[43947]]</f>
        <v>0</v>
      </c>
      <c r="BC204">
        <f>+Casos_PN_CORR[[#This Row],[43949]]-Casos_PN_CORR[[#This Row],[43948]]</f>
        <v>0</v>
      </c>
      <c r="BD204">
        <f>+Casos_PN_CORR[[#This Row],[43950]]-Casos_PN_CORR[[#This Row],[43949]]</f>
        <v>0</v>
      </c>
      <c r="BE204">
        <f>+Casos_PN_CORR[[#This Row],[43951]]-Casos_PN_CORR[[#This Row],[43950]]</f>
        <v>0</v>
      </c>
      <c r="BF204">
        <f>+Casos_PN_CORR[[#This Row],[43952]]-Casos_PN_CORR[[#This Row],[43951]]</f>
        <v>0</v>
      </c>
      <c r="BG204">
        <f>+Casos_PN_CORR[[#This Row],[43953]]-Casos_PN_CORR[[#This Row],[43952]]</f>
        <v>0</v>
      </c>
      <c r="BH204">
        <f>+Casos_PN_CORR[[#This Row],[43954]]-Casos_PN_CORR[[#This Row],[43953]]</f>
        <v>0</v>
      </c>
      <c r="BI204">
        <f>+Casos_PN_CORR[[#This Row],[43955]]-Casos_PN_CORR[[#This Row],[43954]]</f>
        <v>0</v>
      </c>
      <c r="BJ204">
        <f>+Casos_PN_CORR[[#This Row],[43956]]-Casos_PN_CORR[[#This Row],[43955]]</f>
        <v>0</v>
      </c>
      <c r="BK204">
        <f>+Casos_PN_CORR[[#This Row],[43957]]-Casos_PN_CORR[[#This Row],[43956]]</f>
        <v>0</v>
      </c>
      <c r="BL204">
        <f>+Casos_PN_CORR[[#This Row],[43958]]-Casos_PN_CORR[[#This Row],[43957]]</f>
        <v>0</v>
      </c>
      <c r="BM204">
        <f>+Casos_PN_CORR[[#This Row],[43959]]-Casos_PN_CORR[[#This Row],[43958]]</f>
        <v>0</v>
      </c>
      <c r="BN204">
        <f>+Casos_PN_CORR[[#This Row],[43960]]-Casos_PN_CORR[[#This Row],[43959]]</f>
        <v>0</v>
      </c>
      <c r="BO204">
        <f>+Casos_PN_CORR[[#This Row],[43961]]-Casos_PN_CORR[[#This Row],[43960]]</f>
        <v>0</v>
      </c>
      <c r="BP204">
        <f>+Casos_PN_CORR[[#This Row],[43962]]-Casos_PN_CORR[[#This Row],[43961]]</f>
        <v>0</v>
      </c>
      <c r="BQ204">
        <f>+Casos_PN_CORR[[#This Row],[43963]]-Casos_PN_CORR[[#This Row],[43962]]</f>
        <v>0</v>
      </c>
      <c r="BR204">
        <f>+Casos_PN_CORR[[#This Row],[43964]]-Casos_PN_CORR[[#This Row],[43963]]</f>
        <v>0</v>
      </c>
      <c r="BS204">
        <f>+Casos_PN_CORR[[#This Row],[43965]]-Casos_PN_CORR[[#This Row],[43964]]</f>
        <v>0</v>
      </c>
      <c r="BT204">
        <f>+Casos_PN_CORR[[#This Row],[43966]]-Casos_PN_CORR[[#This Row],[43965]]</f>
        <v>0</v>
      </c>
      <c r="BU204">
        <f>+Casos_PN_CORR[[#This Row],[43967]]-Casos_PN_CORR[[#This Row],[43966]]</f>
        <v>0</v>
      </c>
      <c r="BV204">
        <f>+Casos_PN_CORR[[#This Row],[43968]]-Casos_PN_CORR[[#This Row],[43967]]</f>
        <v>0</v>
      </c>
      <c r="BW204">
        <f>+Casos_PN_CORR[[#This Row],[43969]]-Casos_PN_CORR[[#This Row],[43968]]</f>
        <v>0</v>
      </c>
      <c r="BX204">
        <f>+Casos_PN_CORR[[#This Row],[43970]]-Casos_PN_CORR[[#This Row],[43969]]</f>
        <v>0</v>
      </c>
      <c r="BY204">
        <f>+Casos_PN_CORR[[#This Row],[43971]]-Casos_PN_CORR[[#This Row],[43970]]</f>
        <v>0</v>
      </c>
      <c r="BZ204">
        <f>+Casos_PN_CORR[[#This Row],[43972]]-Casos_PN_CORR[[#This Row],[43971]]</f>
        <v>0</v>
      </c>
      <c r="CA204">
        <f>+Casos_PN_CORR[[#This Row],[43973]]-Casos_PN_CORR[[#This Row],[43972]]</f>
        <v>0</v>
      </c>
      <c r="CB204">
        <f>+Casos_PN_CORR[[#This Row],[43974]]-Casos_PN_CORR[[#This Row],[43973]]</f>
        <v>0</v>
      </c>
      <c r="CC204">
        <f>+Casos_PN_CORR[[#This Row],[43975]]-Casos_PN_CORR[[#This Row],[43974]]</f>
        <v>0</v>
      </c>
      <c r="CD204">
        <f>+Casos_PN_CORR[[#This Row],[43976]]-Casos_PN_CORR[[#This Row],[43975]]</f>
        <v>0</v>
      </c>
      <c r="CE204">
        <f>+Casos_PN_CORR[[#This Row],[43977]]-Casos_PN_CORR[[#This Row],[43976]]</f>
        <v>0</v>
      </c>
      <c r="CF204">
        <f>+Casos_PN_CORR[[#This Row],[43978]]-Casos_PN_CORR[[#This Row],[43977]]</f>
        <v>0</v>
      </c>
      <c r="CG204">
        <f>+Casos_PN_CORR[[#This Row],[43979]]-Casos_PN_CORR[[#This Row],[43978]]</f>
        <v>0</v>
      </c>
      <c r="CH204">
        <f>+Casos_PN_CORR[[#This Row],[43980]]-Casos_PN_CORR[[#This Row],[43979]]</f>
        <v>0</v>
      </c>
      <c r="CI204">
        <f>+Casos_PN_CORR[[#This Row],[43981]]-Casos_PN_CORR[[#This Row],[43980]]</f>
        <v>0</v>
      </c>
      <c r="CJ204">
        <f>+Casos_PN_CORR[[#This Row],[43982]]-Casos_PN_CORR[[#This Row],[43981]]</f>
        <v>0</v>
      </c>
      <c r="CK204">
        <f>+Casos_PN_CORR[[#This Row],[43983]]-Casos_PN_CORR[[#This Row],[43982]]</f>
        <v>0</v>
      </c>
      <c r="CL204">
        <f>+Casos_PN_CORR[[#This Row],[43984]]-Casos_PN_CORR[[#This Row],[43983]]</f>
        <v>0</v>
      </c>
      <c r="CM204">
        <f>+Casos_PN_CORR[[#This Row],[43985]]-Casos_PN_CORR[[#This Row],[43984]]</f>
        <v>0</v>
      </c>
      <c r="CN204">
        <f>+Casos_PN_CORR[[#This Row],[43986]]-Casos_PN_CORR[[#This Row],[43985]]</f>
        <v>0</v>
      </c>
      <c r="CO204">
        <f>+Casos_PN_CORR[[#This Row],[43987]]-Casos_PN_CORR[[#This Row],[43986]]</f>
        <v>2</v>
      </c>
      <c r="CP204">
        <f>+Casos_PN_CORR[[#This Row],[43988]]-Casos_PN_CORR[[#This Row],[43987]]</f>
        <v>0</v>
      </c>
      <c r="CQ204">
        <f>+Casos_PN_CORR[[#This Row],[43989]]-Casos_PN_CORR[[#This Row],[43988]]</f>
        <v>0</v>
      </c>
      <c r="CR204">
        <f>+Casos_PN_CORR[[#This Row],[43990]]-Casos_PN_CORR[[#This Row],[43989]]</f>
        <v>0</v>
      </c>
      <c r="CS204">
        <f>+Casos_PN_CORR[[#This Row],[43991]]-Casos_PN_CORR[[#This Row],[43990]]</f>
        <v>0</v>
      </c>
      <c r="CT204">
        <f>+Casos_PN_CORR[[#This Row],[43992]]-Casos_PN_CORR[[#This Row],[43991]]</f>
        <v>0</v>
      </c>
      <c r="CU204">
        <f>+Casos_PN_CORR[[#This Row],[43993]]-Casos_PN_CORR[[#This Row],[43992]]</f>
        <v>0</v>
      </c>
    </row>
    <row r="205" spans="1:99" x14ac:dyDescent="0.3">
      <c r="A205">
        <v>20302</v>
      </c>
      <c r="B205" s="2" t="s">
        <v>212</v>
      </c>
      <c r="C205" s="2" t="s">
        <v>245</v>
      </c>
      <c r="D205" s="2" t="s">
        <v>344</v>
      </c>
      <c r="E205" s="4">
        <f t="shared" si="3"/>
        <v>2</v>
      </c>
      <c r="F205">
        <f>+Casos_PN_CORR[[#This Row],[43900]]</f>
        <v>0</v>
      </c>
      <c r="G205">
        <f>+Casos_PN_CORR[[#This Row],[43901]]-Casos_PN_CORR[[#This Row],[43900]]</f>
        <v>0</v>
      </c>
      <c r="H205">
        <f>+Casos_PN_CORR[[#This Row],[43902]]-Casos_PN_CORR[[#This Row],[43901]]</f>
        <v>0</v>
      </c>
      <c r="I205">
        <f>+Casos_PN_CORR[[#This Row],[43903]]-Casos_PN_CORR[[#This Row],[43902]]</f>
        <v>0</v>
      </c>
      <c r="J205">
        <f>+Casos_PN_CORR[[#This Row],[43904]]-Casos_PN_CORR[[#This Row],[43903]]</f>
        <v>0</v>
      </c>
      <c r="K205">
        <f>+Casos_PN_CORR[[#This Row],[43905]]-Casos_PN_CORR[[#This Row],[43904]]</f>
        <v>0</v>
      </c>
      <c r="L205">
        <f>+Casos_PN_CORR[[#This Row],[43906]]-Casos_PN_CORR[[#This Row],[43905]]</f>
        <v>0</v>
      </c>
      <c r="M205">
        <f>+Casos_PN_CORR[[#This Row],[43907]]-Casos_PN_CORR[[#This Row],[43906]]</f>
        <v>0</v>
      </c>
      <c r="N205">
        <f>+Casos_PN_CORR[[#This Row],[43908]]-Casos_PN_CORR[[#This Row],[43907]]</f>
        <v>0</v>
      </c>
      <c r="O205">
        <f>+Casos_PN_CORR[[#This Row],[43909]]-Casos_PN_CORR[[#This Row],[43908]]</f>
        <v>0</v>
      </c>
      <c r="P205">
        <f>+Casos_PN_CORR[[#This Row],[43910]]-Casos_PN_CORR[[#This Row],[43909]]</f>
        <v>0</v>
      </c>
      <c r="Q205">
        <f>+Casos_PN_CORR[[#This Row],[43911]]-Casos_PN_CORR[[#This Row],[43910]]</f>
        <v>0</v>
      </c>
      <c r="R205">
        <f>+Casos_PN_CORR[[#This Row],[43912]]-Casos_PN_CORR[[#This Row],[43911]]</f>
        <v>0</v>
      </c>
      <c r="S205">
        <f>+Casos_PN_CORR[[#This Row],[43913]]-Casos_PN_CORR[[#This Row],[43912]]</f>
        <v>0</v>
      </c>
      <c r="T205">
        <f>+Casos_PN_CORR[[#This Row],[43914]]-Casos_PN_CORR[[#This Row],[43913]]</f>
        <v>0</v>
      </c>
      <c r="U205">
        <f>+Casos_PN_CORR[[#This Row],[43915]]-Casos_PN_CORR[[#This Row],[43914]]</f>
        <v>0</v>
      </c>
      <c r="V205">
        <f>+Casos_PN_CORR[[#This Row],[43916]]-Casos_PN_CORR[[#This Row],[43915]]</f>
        <v>0</v>
      </c>
      <c r="W205">
        <f>+Casos_PN_CORR[[#This Row],[43917]]-Casos_PN_CORR[[#This Row],[43916]]</f>
        <v>0</v>
      </c>
      <c r="X205">
        <f>+Casos_PN_CORR[[#This Row],[43918]]-Casos_PN_CORR[[#This Row],[43917]]</f>
        <v>0</v>
      </c>
      <c r="Y205">
        <f>+Casos_PN_CORR[[#This Row],[43919]]-Casos_PN_CORR[[#This Row],[43918]]</f>
        <v>0</v>
      </c>
      <c r="Z205">
        <f>+Casos_PN_CORR[[#This Row],[43920]]-Casos_PN_CORR[[#This Row],[43919]]</f>
        <v>0</v>
      </c>
      <c r="AA205">
        <f>+Casos_PN_CORR[[#This Row],[43921]]-Casos_PN_CORR[[#This Row],[43920]]</f>
        <v>0</v>
      </c>
      <c r="AB205">
        <f>+Casos_PN_CORR[[#This Row],[43922]]-Casos_PN_CORR[[#This Row],[43921]]</f>
        <v>0</v>
      </c>
      <c r="AC205">
        <f>+Casos_PN_CORR[[#This Row],[43923]]-Casos_PN_CORR[[#This Row],[43922]]</f>
        <v>0</v>
      </c>
      <c r="AD205">
        <f>+Casos_PN_CORR[[#This Row],[43924]]-Casos_PN_CORR[[#This Row],[43923]]</f>
        <v>0</v>
      </c>
      <c r="AE205">
        <f>+Casos_PN_CORR[[#This Row],[43925]]-Casos_PN_CORR[[#This Row],[43924]]</f>
        <v>0</v>
      </c>
      <c r="AF205">
        <f>+Casos_PN_CORR[[#This Row],[43926]]-Casos_PN_CORR[[#This Row],[43925]]</f>
        <v>0</v>
      </c>
      <c r="AG205">
        <f>+Casos_PN_CORR[[#This Row],[43927]]-Casos_PN_CORR[[#This Row],[43926]]</f>
        <v>0</v>
      </c>
      <c r="AH205">
        <f>+Casos_PN_CORR[[#This Row],[43928]]-Casos_PN_CORR[[#This Row],[43927]]</f>
        <v>0</v>
      </c>
      <c r="AI205">
        <f>+Casos_PN_CORR[[#This Row],[43929]]-Casos_PN_CORR[[#This Row],[43928]]</f>
        <v>0</v>
      </c>
      <c r="AJ205">
        <f>+Casos_PN_CORR[[#This Row],[43930]]-Casos_PN_CORR[[#This Row],[43929]]</f>
        <v>0</v>
      </c>
      <c r="AK205">
        <f>+Casos_PN_CORR[[#This Row],[43931]]-Casos_PN_CORR[[#This Row],[43930]]</f>
        <v>0</v>
      </c>
      <c r="AL205">
        <f>+Casos_PN_CORR[[#This Row],[43932]]-Casos_PN_CORR[[#This Row],[43931]]</f>
        <v>0</v>
      </c>
      <c r="AM205">
        <f>+Casos_PN_CORR[[#This Row],[43933]]-Casos_PN_CORR[[#This Row],[43932]]</f>
        <v>0</v>
      </c>
      <c r="AN205">
        <f>+Casos_PN_CORR[[#This Row],[43934]]-Casos_PN_CORR[[#This Row],[43933]]</f>
        <v>0</v>
      </c>
      <c r="AO205">
        <f>+Casos_PN_CORR[[#This Row],[43935]]-Casos_PN_CORR[[#This Row],[43934]]</f>
        <v>0</v>
      </c>
      <c r="AP205">
        <f>+Casos_PN_CORR[[#This Row],[43936]]-Casos_PN_CORR[[#This Row],[43935]]</f>
        <v>0</v>
      </c>
      <c r="AQ205">
        <f>+Casos_PN_CORR[[#This Row],[43937]]-Casos_PN_CORR[[#This Row],[43936]]</f>
        <v>0</v>
      </c>
      <c r="AR205">
        <f>+Casos_PN_CORR[[#This Row],[43938]]-Casos_PN_CORR[[#This Row],[43937]]</f>
        <v>0</v>
      </c>
      <c r="AS205">
        <f>+Casos_PN_CORR[[#This Row],[43939]]-Casos_PN_CORR[[#This Row],[43938]]</f>
        <v>0</v>
      </c>
      <c r="AT205">
        <f>+Casos_PN_CORR[[#This Row],[43940]]-Casos_PN_CORR[[#This Row],[43939]]</f>
        <v>0</v>
      </c>
      <c r="AU205">
        <f>+Casos_PN_CORR[[#This Row],[43941]]-Casos_PN_CORR[[#This Row],[43940]]</f>
        <v>0</v>
      </c>
      <c r="AV205">
        <f>+Casos_PN_CORR[[#This Row],[43942]]-Casos_PN_CORR[[#This Row],[43941]]</f>
        <v>0</v>
      </c>
      <c r="AW205">
        <f>+Casos_PN_CORR[[#This Row],[43943]]-Casos_PN_CORR[[#This Row],[43942]]</f>
        <v>0</v>
      </c>
      <c r="AX205">
        <f>+Casos_PN_CORR[[#This Row],[43944]]-Casos_PN_CORR[[#This Row],[43943]]</f>
        <v>0</v>
      </c>
      <c r="AY205">
        <f>+Casos_PN_CORR[[#This Row],[43945]]-Casos_PN_CORR[[#This Row],[43944]]</f>
        <v>0</v>
      </c>
      <c r="AZ205">
        <f>+Casos_PN_CORR[[#This Row],[43946]]-Casos_PN_CORR[[#This Row],[43945]]</f>
        <v>0</v>
      </c>
      <c r="BA205">
        <f>+Casos_PN_CORR[[#This Row],[43947]]-Casos_PN_CORR[[#This Row],[43946]]</f>
        <v>0</v>
      </c>
      <c r="BB205">
        <f>+Casos_PN_CORR[[#This Row],[43948]]-Casos_PN_CORR[[#This Row],[43947]]</f>
        <v>0</v>
      </c>
      <c r="BC205">
        <f>+Casos_PN_CORR[[#This Row],[43949]]-Casos_PN_CORR[[#This Row],[43948]]</f>
        <v>0</v>
      </c>
      <c r="BD205">
        <f>+Casos_PN_CORR[[#This Row],[43950]]-Casos_PN_CORR[[#This Row],[43949]]</f>
        <v>0</v>
      </c>
      <c r="BE205">
        <f>+Casos_PN_CORR[[#This Row],[43951]]-Casos_PN_CORR[[#This Row],[43950]]</f>
        <v>0</v>
      </c>
      <c r="BF205">
        <f>+Casos_PN_CORR[[#This Row],[43952]]-Casos_PN_CORR[[#This Row],[43951]]</f>
        <v>0</v>
      </c>
      <c r="BG205">
        <f>+Casos_PN_CORR[[#This Row],[43953]]-Casos_PN_CORR[[#This Row],[43952]]</f>
        <v>0</v>
      </c>
      <c r="BH205">
        <f>+Casos_PN_CORR[[#This Row],[43954]]-Casos_PN_CORR[[#This Row],[43953]]</f>
        <v>0</v>
      </c>
      <c r="BI205">
        <f>+Casos_PN_CORR[[#This Row],[43955]]-Casos_PN_CORR[[#This Row],[43954]]</f>
        <v>0</v>
      </c>
      <c r="BJ205">
        <f>+Casos_PN_CORR[[#This Row],[43956]]-Casos_PN_CORR[[#This Row],[43955]]</f>
        <v>0</v>
      </c>
      <c r="BK205">
        <f>+Casos_PN_CORR[[#This Row],[43957]]-Casos_PN_CORR[[#This Row],[43956]]</f>
        <v>0</v>
      </c>
      <c r="BL205">
        <f>+Casos_PN_CORR[[#This Row],[43958]]-Casos_PN_CORR[[#This Row],[43957]]</f>
        <v>0</v>
      </c>
      <c r="BM205">
        <f>+Casos_PN_CORR[[#This Row],[43959]]-Casos_PN_CORR[[#This Row],[43958]]</f>
        <v>0</v>
      </c>
      <c r="BN205">
        <f>+Casos_PN_CORR[[#This Row],[43960]]-Casos_PN_CORR[[#This Row],[43959]]</f>
        <v>0</v>
      </c>
      <c r="BO205">
        <f>+Casos_PN_CORR[[#This Row],[43961]]-Casos_PN_CORR[[#This Row],[43960]]</f>
        <v>0</v>
      </c>
      <c r="BP205">
        <f>+Casos_PN_CORR[[#This Row],[43962]]-Casos_PN_CORR[[#This Row],[43961]]</f>
        <v>0</v>
      </c>
      <c r="BQ205">
        <f>+Casos_PN_CORR[[#This Row],[43963]]-Casos_PN_CORR[[#This Row],[43962]]</f>
        <v>0</v>
      </c>
      <c r="BR205">
        <f>+Casos_PN_CORR[[#This Row],[43964]]-Casos_PN_CORR[[#This Row],[43963]]</f>
        <v>0</v>
      </c>
      <c r="BS205">
        <f>+Casos_PN_CORR[[#This Row],[43965]]-Casos_PN_CORR[[#This Row],[43964]]</f>
        <v>0</v>
      </c>
      <c r="BT205">
        <f>+Casos_PN_CORR[[#This Row],[43966]]-Casos_PN_CORR[[#This Row],[43965]]</f>
        <v>0</v>
      </c>
      <c r="BU205">
        <f>+Casos_PN_CORR[[#This Row],[43967]]-Casos_PN_CORR[[#This Row],[43966]]</f>
        <v>0</v>
      </c>
      <c r="BV205">
        <f>+Casos_PN_CORR[[#This Row],[43968]]-Casos_PN_CORR[[#This Row],[43967]]</f>
        <v>0</v>
      </c>
      <c r="BW205">
        <f>+Casos_PN_CORR[[#This Row],[43969]]-Casos_PN_CORR[[#This Row],[43968]]</f>
        <v>0</v>
      </c>
      <c r="BX205">
        <f>+Casos_PN_CORR[[#This Row],[43970]]-Casos_PN_CORR[[#This Row],[43969]]</f>
        <v>0</v>
      </c>
      <c r="BY205">
        <f>+Casos_PN_CORR[[#This Row],[43971]]-Casos_PN_CORR[[#This Row],[43970]]</f>
        <v>0</v>
      </c>
      <c r="BZ205">
        <f>+Casos_PN_CORR[[#This Row],[43972]]-Casos_PN_CORR[[#This Row],[43971]]</f>
        <v>0</v>
      </c>
      <c r="CA205">
        <f>+Casos_PN_CORR[[#This Row],[43973]]-Casos_PN_CORR[[#This Row],[43972]]</f>
        <v>0</v>
      </c>
      <c r="CB205">
        <f>+Casos_PN_CORR[[#This Row],[43974]]-Casos_PN_CORR[[#This Row],[43973]]</f>
        <v>0</v>
      </c>
      <c r="CC205">
        <f>+Casos_PN_CORR[[#This Row],[43975]]-Casos_PN_CORR[[#This Row],[43974]]</f>
        <v>0</v>
      </c>
      <c r="CD205">
        <f>+Casos_PN_CORR[[#This Row],[43976]]-Casos_PN_CORR[[#This Row],[43975]]</f>
        <v>0</v>
      </c>
      <c r="CE205">
        <f>+Casos_PN_CORR[[#This Row],[43977]]-Casos_PN_CORR[[#This Row],[43976]]</f>
        <v>0</v>
      </c>
      <c r="CF205">
        <f>+Casos_PN_CORR[[#This Row],[43978]]-Casos_PN_CORR[[#This Row],[43977]]</f>
        <v>0</v>
      </c>
      <c r="CG205">
        <f>+Casos_PN_CORR[[#This Row],[43979]]-Casos_PN_CORR[[#This Row],[43978]]</f>
        <v>0</v>
      </c>
      <c r="CH205">
        <f>+Casos_PN_CORR[[#This Row],[43980]]-Casos_PN_CORR[[#This Row],[43979]]</f>
        <v>0</v>
      </c>
      <c r="CI205">
        <f>+Casos_PN_CORR[[#This Row],[43981]]-Casos_PN_CORR[[#This Row],[43980]]</f>
        <v>0</v>
      </c>
      <c r="CJ205">
        <f>+Casos_PN_CORR[[#This Row],[43982]]-Casos_PN_CORR[[#This Row],[43981]]</f>
        <v>0</v>
      </c>
      <c r="CK205">
        <f>+Casos_PN_CORR[[#This Row],[43983]]-Casos_PN_CORR[[#This Row],[43982]]</f>
        <v>0</v>
      </c>
      <c r="CL205">
        <f>+Casos_PN_CORR[[#This Row],[43984]]-Casos_PN_CORR[[#This Row],[43983]]</f>
        <v>0</v>
      </c>
      <c r="CM205">
        <f>+Casos_PN_CORR[[#This Row],[43985]]-Casos_PN_CORR[[#This Row],[43984]]</f>
        <v>0</v>
      </c>
      <c r="CN205">
        <f>+Casos_PN_CORR[[#This Row],[43986]]-Casos_PN_CORR[[#This Row],[43985]]</f>
        <v>0</v>
      </c>
      <c r="CO205">
        <f>+Casos_PN_CORR[[#This Row],[43987]]-Casos_PN_CORR[[#This Row],[43986]]</f>
        <v>2</v>
      </c>
      <c r="CP205">
        <f>+Casos_PN_CORR[[#This Row],[43988]]-Casos_PN_CORR[[#This Row],[43987]]</f>
        <v>0</v>
      </c>
      <c r="CQ205">
        <f>+Casos_PN_CORR[[#This Row],[43989]]-Casos_PN_CORR[[#This Row],[43988]]</f>
        <v>0</v>
      </c>
      <c r="CR205">
        <f>+Casos_PN_CORR[[#This Row],[43990]]-Casos_PN_CORR[[#This Row],[43989]]</f>
        <v>0</v>
      </c>
      <c r="CS205">
        <f>+Casos_PN_CORR[[#This Row],[43991]]-Casos_PN_CORR[[#This Row],[43990]]</f>
        <v>0</v>
      </c>
      <c r="CT205">
        <f>+Casos_PN_CORR[[#This Row],[43992]]-Casos_PN_CORR[[#This Row],[43991]]</f>
        <v>0</v>
      </c>
      <c r="CU205">
        <f>+Casos_PN_CORR[[#This Row],[43993]]-Casos_PN_CORR[[#This Row],[43992]]</f>
        <v>0</v>
      </c>
    </row>
    <row r="206" spans="1:99" x14ac:dyDescent="0.3">
      <c r="A206">
        <v>70109</v>
      </c>
      <c r="B206" s="2" t="s">
        <v>268</v>
      </c>
      <c r="C206" s="2" t="s">
        <v>400</v>
      </c>
      <c r="D206" s="2" t="s">
        <v>545</v>
      </c>
      <c r="E206" s="4">
        <f t="shared" si="3"/>
        <v>2</v>
      </c>
      <c r="F206">
        <f>+Casos_PN_CORR[[#This Row],[43900]]</f>
        <v>0</v>
      </c>
      <c r="G206">
        <f>+Casos_PN_CORR[[#This Row],[43901]]-Casos_PN_CORR[[#This Row],[43900]]</f>
        <v>0</v>
      </c>
      <c r="H206">
        <f>+Casos_PN_CORR[[#This Row],[43902]]-Casos_PN_CORR[[#This Row],[43901]]</f>
        <v>0</v>
      </c>
      <c r="I206">
        <f>+Casos_PN_CORR[[#This Row],[43903]]-Casos_PN_CORR[[#This Row],[43902]]</f>
        <v>0</v>
      </c>
      <c r="J206">
        <f>+Casos_PN_CORR[[#This Row],[43904]]-Casos_PN_CORR[[#This Row],[43903]]</f>
        <v>0</v>
      </c>
      <c r="K206">
        <f>+Casos_PN_CORR[[#This Row],[43905]]-Casos_PN_CORR[[#This Row],[43904]]</f>
        <v>0</v>
      </c>
      <c r="L206">
        <f>+Casos_PN_CORR[[#This Row],[43906]]-Casos_PN_CORR[[#This Row],[43905]]</f>
        <v>0</v>
      </c>
      <c r="M206">
        <f>+Casos_PN_CORR[[#This Row],[43907]]-Casos_PN_CORR[[#This Row],[43906]]</f>
        <v>0</v>
      </c>
      <c r="N206">
        <f>+Casos_PN_CORR[[#This Row],[43908]]-Casos_PN_CORR[[#This Row],[43907]]</f>
        <v>0</v>
      </c>
      <c r="O206">
        <f>+Casos_PN_CORR[[#This Row],[43909]]-Casos_PN_CORR[[#This Row],[43908]]</f>
        <v>0</v>
      </c>
      <c r="P206">
        <f>+Casos_PN_CORR[[#This Row],[43910]]-Casos_PN_CORR[[#This Row],[43909]]</f>
        <v>0</v>
      </c>
      <c r="Q206">
        <f>+Casos_PN_CORR[[#This Row],[43911]]-Casos_PN_CORR[[#This Row],[43910]]</f>
        <v>0</v>
      </c>
      <c r="R206">
        <f>+Casos_PN_CORR[[#This Row],[43912]]-Casos_PN_CORR[[#This Row],[43911]]</f>
        <v>0</v>
      </c>
      <c r="S206">
        <f>+Casos_PN_CORR[[#This Row],[43913]]-Casos_PN_CORR[[#This Row],[43912]]</f>
        <v>0</v>
      </c>
      <c r="T206">
        <f>+Casos_PN_CORR[[#This Row],[43914]]-Casos_PN_CORR[[#This Row],[43913]]</f>
        <v>0</v>
      </c>
      <c r="U206">
        <f>+Casos_PN_CORR[[#This Row],[43915]]-Casos_PN_CORR[[#This Row],[43914]]</f>
        <v>0</v>
      </c>
      <c r="V206">
        <f>+Casos_PN_CORR[[#This Row],[43916]]-Casos_PN_CORR[[#This Row],[43915]]</f>
        <v>0</v>
      </c>
      <c r="W206">
        <f>+Casos_PN_CORR[[#This Row],[43917]]-Casos_PN_CORR[[#This Row],[43916]]</f>
        <v>0</v>
      </c>
      <c r="X206">
        <f>+Casos_PN_CORR[[#This Row],[43918]]-Casos_PN_CORR[[#This Row],[43917]]</f>
        <v>0</v>
      </c>
      <c r="Y206">
        <f>+Casos_PN_CORR[[#This Row],[43919]]-Casos_PN_CORR[[#This Row],[43918]]</f>
        <v>0</v>
      </c>
      <c r="Z206">
        <f>+Casos_PN_CORR[[#This Row],[43920]]-Casos_PN_CORR[[#This Row],[43919]]</f>
        <v>0</v>
      </c>
      <c r="AA206">
        <f>+Casos_PN_CORR[[#This Row],[43921]]-Casos_PN_CORR[[#This Row],[43920]]</f>
        <v>0</v>
      </c>
      <c r="AB206">
        <f>+Casos_PN_CORR[[#This Row],[43922]]-Casos_PN_CORR[[#This Row],[43921]]</f>
        <v>0</v>
      </c>
      <c r="AC206">
        <f>+Casos_PN_CORR[[#This Row],[43923]]-Casos_PN_CORR[[#This Row],[43922]]</f>
        <v>0</v>
      </c>
      <c r="AD206">
        <f>+Casos_PN_CORR[[#This Row],[43924]]-Casos_PN_CORR[[#This Row],[43923]]</f>
        <v>0</v>
      </c>
      <c r="AE206">
        <f>+Casos_PN_CORR[[#This Row],[43925]]-Casos_PN_CORR[[#This Row],[43924]]</f>
        <v>0</v>
      </c>
      <c r="AF206">
        <f>+Casos_PN_CORR[[#This Row],[43926]]-Casos_PN_CORR[[#This Row],[43925]]</f>
        <v>0</v>
      </c>
      <c r="AG206">
        <f>+Casos_PN_CORR[[#This Row],[43927]]-Casos_PN_CORR[[#This Row],[43926]]</f>
        <v>0</v>
      </c>
      <c r="AH206">
        <f>+Casos_PN_CORR[[#This Row],[43928]]-Casos_PN_CORR[[#This Row],[43927]]</f>
        <v>0</v>
      </c>
      <c r="AI206">
        <f>+Casos_PN_CORR[[#This Row],[43929]]-Casos_PN_CORR[[#This Row],[43928]]</f>
        <v>0</v>
      </c>
      <c r="AJ206">
        <f>+Casos_PN_CORR[[#This Row],[43930]]-Casos_PN_CORR[[#This Row],[43929]]</f>
        <v>0</v>
      </c>
      <c r="AK206">
        <f>+Casos_PN_CORR[[#This Row],[43931]]-Casos_PN_CORR[[#This Row],[43930]]</f>
        <v>0</v>
      </c>
      <c r="AL206">
        <f>+Casos_PN_CORR[[#This Row],[43932]]-Casos_PN_CORR[[#This Row],[43931]]</f>
        <v>0</v>
      </c>
      <c r="AM206">
        <f>+Casos_PN_CORR[[#This Row],[43933]]-Casos_PN_CORR[[#This Row],[43932]]</f>
        <v>0</v>
      </c>
      <c r="AN206">
        <f>+Casos_PN_CORR[[#This Row],[43934]]-Casos_PN_CORR[[#This Row],[43933]]</f>
        <v>0</v>
      </c>
      <c r="AO206">
        <f>+Casos_PN_CORR[[#This Row],[43935]]-Casos_PN_CORR[[#This Row],[43934]]</f>
        <v>0</v>
      </c>
      <c r="AP206">
        <f>+Casos_PN_CORR[[#This Row],[43936]]-Casos_PN_CORR[[#This Row],[43935]]</f>
        <v>0</v>
      </c>
      <c r="AQ206">
        <f>+Casos_PN_CORR[[#This Row],[43937]]-Casos_PN_CORR[[#This Row],[43936]]</f>
        <v>0</v>
      </c>
      <c r="AR206">
        <f>+Casos_PN_CORR[[#This Row],[43938]]-Casos_PN_CORR[[#This Row],[43937]]</f>
        <v>0</v>
      </c>
      <c r="AS206">
        <f>+Casos_PN_CORR[[#This Row],[43939]]-Casos_PN_CORR[[#This Row],[43938]]</f>
        <v>0</v>
      </c>
      <c r="AT206">
        <f>+Casos_PN_CORR[[#This Row],[43940]]-Casos_PN_CORR[[#This Row],[43939]]</f>
        <v>0</v>
      </c>
      <c r="AU206">
        <f>+Casos_PN_CORR[[#This Row],[43941]]-Casos_PN_CORR[[#This Row],[43940]]</f>
        <v>0</v>
      </c>
      <c r="AV206">
        <f>+Casos_PN_CORR[[#This Row],[43942]]-Casos_PN_CORR[[#This Row],[43941]]</f>
        <v>0</v>
      </c>
      <c r="AW206">
        <f>+Casos_PN_CORR[[#This Row],[43943]]-Casos_PN_CORR[[#This Row],[43942]]</f>
        <v>0</v>
      </c>
      <c r="AX206">
        <f>+Casos_PN_CORR[[#This Row],[43944]]-Casos_PN_CORR[[#This Row],[43943]]</f>
        <v>0</v>
      </c>
      <c r="AY206">
        <f>+Casos_PN_CORR[[#This Row],[43945]]-Casos_PN_CORR[[#This Row],[43944]]</f>
        <v>0</v>
      </c>
      <c r="AZ206">
        <f>+Casos_PN_CORR[[#This Row],[43946]]-Casos_PN_CORR[[#This Row],[43945]]</f>
        <v>0</v>
      </c>
      <c r="BA206">
        <f>+Casos_PN_CORR[[#This Row],[43947]]-Casos_PN_CORR[[#This Row],[43946]]</f>
        <v>0</v>
      </c>
      <c r="BB206">
        <f>+Casos_PN_CORR[[#This Row],[43948]]-Casos_PN_CORR[[#This Row],[43947]]</f>
        <v>0</v>
      </c>
      <c r="BC206">
        <f>+Casos_PN_CORR[[#This Row],[43949]]-Casos_PN_CORR[[#This Row],[43948]]</f>
        <v>0</v>
      </c>
      <c r="BD206">
        <f>+Casos_PN_CORR[[#This Row],[43950]]-Casos_PN_CORR[[#This Row],[43949]]</f>
        <v>0</v>
      </c>
      <c r="BE206">
        <f>+Casos_PN_CORR[[#This Row],[43951]]-Casos_PN_CORR[[#This Row],[43950]]</f>
        <v>0</v>
      </c>
      <c r="BF206">
        <f>+Casos_PN_CORR[[#This Row],[43952]]-Casos_PN_CORR[[#This Row],[43951]]</f>
        <v>0</v>
      </c>
      <c r="BG206">
        <f>+Casos_PN_CORR[[#This Row],[43953]]-Casos_PN_CORR[[#This Row],[43952]]</f>
        <v>0</v>
      </c>
      <c r="BH206">
        <f>+Casos_PN_CORR[[#This Row],[43954]]-Casos_PN_CORR[[#This Row],[43953]]</f>
        <v>0</v>
      </c>
      <c r="BI206">
        <f>+Casos_PN_CORR[[#This Row],[43955]]-Casos_PN_CORR[[#This Row],[43954]]</f>
        <v>0</v>
      </c>
      <c r="BJ206">
        <f>+Casos_PN_CORR[[#This Row],[43956]]-Casos_PN_CORR[[#This Row],[43955]]</f>
        <v>0</v>
      </c>
      <c r="BK206">
        <f>+Casos_PN_CORR[[#This Row],[43957]]-Casos_PN_CORR[[#This Row],[43956]]</f>
        <v>0</v>
      </c>
      <c r="BL206">
        <f>+Casos_PN_CORR[[#This Row],[43958]]-Casos_PN_CORR[[#This Row],[43957]]</f>
        <v>0</v>
      </c>
      <c r="BM206">
        <f>+Casos_PN_CORR[[#This Row],[43959]]-Casos_PN_CORR[[#This Row],[43958]]</f>
        <v>0</v>
      </c>
      <c r="BN206">
        <f>+Casos_PN_CORR[[#This Row],[43960]]-Casos_PN_CORR[[#This Row],[43959]]</f>
        <v>0</v>
      </c>
      <c r="BO206">
        <f>+Casos_PN_CORR[[#This Row],[43961]]-Casos_PN_CORR[[#This Row],[43960]]</f>
        <v>0</v>
      </c>
      <c r="BP206">
        <f>+Casos_PN_CORR[[#This Row],[43962]]-Casos_PN_CORR[[#This Row],[43961]]</f>
        <v>0</v>
      </c>
      <c r="BQ206">
        <f>+Casos_PN_CORR[[#This Row],[43963]]-Casos_PN_CORR[[#This Row],[43962]]</f>
        <v>0</v>
      </c>
      <c r="BR206">
        <f>+Casos_PN_CORR[[#This Row],[43964]]-Casos_PN_CORR[[#This Row],[43963]]</f>
        <v>0</v>
      </c>
      <c r="BS206">
        <f>+Casos_PN_CORR[[#This Row],[43965]]-Casos_PN_CORR[[#This Row],[43964]]</f>
        <v>0</v>
      </c>
      <c r="BT206">
        <f>+Casos_PN_CORR[[#This Row],[43966]]-Casos_PN_CORR[[#This Row],[43965]]</f>
        <v>0</v>
      </c>
      <c r="BU206">
        <f>+Casos_PN_CORR[[#This Row],[43967]]-Casos_PN_CORR[[#This Row],[43966]]</f>
        <v>0</v>
      </c>
      <c r="BV206">
        <f>+Casos_PN_CORR[[#This Row],[43968]]-Casos_PN_CORR[[#This Row],[43967]]</f>
        <v>0</v>
      </c>
      <c r="BW206">
        <f>+Casos_PN_CORR[[#This Row],[43969]]-Casos_PN_CORR[[#This Row],[43968]]</f>
        <v>0</v>
      </c>
      <c r="BX206">
        <f>+Casos_PN_CORR[[#This Row],[43970]]-Casos_PN_CORR[[#This Row],[43969]]</f>
        <v>0</v>
      </c>
      <c r="BY206">
        <f>+Casos_PN_CORR[[#This Row],[43971]]-Casos_PN_CORR[[#This Row],[43970]]</f>
        <v>0</v>
      </c>
      <c r="BZ206">
        <f>+Casos_PN_CORR[[#This Row],[43972]]-Casos_PN_CORR[[#This Row],[43971]]</f>
        <v>0</v>
      </c>
      <c r="CA206">
        <f>+Casos_PN_CORR[[#This Row],[43973]]-Casos_PN_CORR[[#This Row],[43972]]</f>
        <v>0</v>
      </c>
      <c r="CB206">
        <f>+Casos_PN_CORR[[#This Row],[43974]]-Casos_PN_CORR[[#This Row],[43973]]</f>
        <v>0</v>
      </c>
      <c r="CC206">
        <f>+Casos_PN_CORR[[#This Row],[43975]]-Casos_PN_CORR[[#This Row],[43974]]</f>
        <v>0</v>
      </c>
      <c r="CD206">
        <f>+Casos_PN_CORR[[#This Row],[43976]]-Casos_PN_CORR[[#This Row],[43975]]</f>
        <v>0</v>
      </c>
      <c r="CE206">
        <f>+Casos_PN_CORR[[#This Row],[43977]]-Casos_PN_CORR[[#This Row],[43976]]</f>
        <v>0</v>
      </c>
      <c r="CF206">
        <f>+Casos_PN_CORR[[#This Row],[43978]]-Casos_PN_CORR[[#This Row],[43977]]</f>
        <v>0</v>
      </c>
      <c r="CG206">
        <f>+Casos_PN_CORR[[#This Row],[43979]]-Casos_PN_CORR[[#This Row],[43978]]</f>
        <v>0</v>
      </c>
      <c r="CH206">
        <f>+Casos_PN_CORR[[#This Row],[43980]]-Casos_PN_CORR[[#This Row],[43979]]</f>
        <v>0</v>
      </c>
      <c r="CI206">
        <f>+Casos_PN_CORR[[#This Row],[43981]]-Casos_PN_CORR[[#This Row],[43980]]</f>
        <v>0</v>
      </c>
      <c r="CJ206">
        <f>+Casos_PN_CORR[[#This Row],[43982]]-Casos_PN_CORR[[#This Row],[43981]]</f>
        <v>0</v>
      </c>
      <c r="CK206">
        <f>+Casos_PN_CORR[[#This Row],[43983]]-Casos_PN_CORR[[#This Row],[43982]]</f>
        <v>0</v>
      </c>
      <c r="CL206">
        <f>+Casos_PN_CORR[[#This Row],[43984]]-Casos_PN_CORR[[#This Row],[43983]]</f>
        <v>0</v>
      </c>
      <c r="CM206">
        <f>+Casos_PN_CORR[[#This Row],[43985]]-Casos_PN_CORR[[#This Row],[43984]]</f>
        <v>0</v>
      </c>
      <c r="CN206">
        <f>+Casos_PN_CORR[[#This Row],[43986]]-Casos_PN_CORR[[#This Row],[43985]]</f>
        <v>0</v>
      </c>
      <c r="CO206">
        <f>+Casos_PN_CORR[[#This Row],[43987]]-Casos_PN_CORR[[#This Row],[43986]]</f>
        <v>2</v>
      </c>
      <c r="CP206">
        <f>+Casos_PN_CORR[[#This Row],[43988]]-Casos_PN_CORR[[#This Row],[43987]]</f>
        <v>0</v>
      </c>
      <c r="CQ206">
        <f>+Casos_PN_CORR[[#This Row],[43989]]-Casos_PN_CORR[[#This Row],[43988]]</f>
        <v>0</v>
      </c>
      <c r="CR206">
        <f>+Casos_PN_CORR[[#This Row],[43990]]-Casos_PN_CORR[[#This Row],[43989]]</f>
        <v>0</v>
      </c>
      <c r="CS206">
        <f>+Casos_PN_CORR[[#This Row],[43991]]-Casos_PN_CORR[[#This Row],[43990]]</f>
        <v>0</v>
      </c>
      <c r="CT206">
        <f>+Casos_PN_CORR[[#This Row],[43992]]-Casos_PN_CORR[[#This Row],[43991]]</f>
        <v>0</v>
      </c>
      <c r="CU206">
        <f>+Casos_PN_CORR[[#This Row],[43993]]-Casos_PN_CORR[[#This Row],[43992]]</f>
        <v>0</v>
      </c>
    </row>
    <row r="207" spans="1:99" x14ac:dyDescent="0.3">
      <c r="A207">
        <v>20108</v>
      </c>
      <c r="B207" s="2" t="s">
        <v>212</v>
      </c>
      <c r="C207" s="2" t="s">
        <v>219</v>
      </c>
      <c r="D207" s="2" t="s">
        <v>546</v>
      </c>
      <c r="E207" s="4">
        <f t="shared" si="3"/>
        <v>2</v>
      </c>
      <c r="F207">
        <f>+Casos_PN_CORR[[#This Row],[43900]]</f>
        <v>0</v>
      </c>
      <c r="G207">
        <f>+Casos_PN_CORR[[#This Row],[43901]]-Casos_PN_CORR[[#This Row],[43900]]</f>
        <v>0</v>
      </c>
      <c r="H207">
        <f>+Casos_PN_CORR[[#This Row],[43902]]-Casos_PN_CORR[[#This Row],[43901]]</f>
        <v>0</v>
      </c>
      <c r="I207">
        <f>+Casos_PN_CORR[[#This Row],[43903]]-Casos_PN_CORR[[#This Row],[43902]]</f>
        <v>0</v>
      </c>
      <c r="J207">
        <f>+Casos_PN_CORR[[#This Row],[43904]]-Casos_PN_CORR[[#This Row],[43903]]</f>
        <v>0</v>
      </c>
      <c r="K207">
        <f>+Casos_PN_CORR[[#This Row],[43905]]-Casos_PN_CORR[[#This Row],[43904]]</f>
        <v>0</v>
      </c>
      <c r="L207">
        <f>+Casos_PN_CORR[[#This Row],[43906]]-Casos_PN_CORR[[#This Row],[43905]]</f>
        <v>0</v>
      </c>
      <c r="M207">
        <f>+Casos_PN_CORR[[#This Row],[43907]]-Casos_PN_CORR[[#This Row],[43906]]</f>
        <v>0</v>
      </c>
      <c r="N207">
        <f>+Casos_PN_CORR[[#This Row],[43908]]-Casos_PN_CORR[[#This Row],[43907]]</f>
        <v>0</v>
      </c>
      <c r="O207">
        <f>+Casos_PN_CORR[[#This Row],[43909]]-Casos_PN_CORR[[#This Row],[43908]]</f>
        <v>0</v>
      </c>
      <c r="P207">
        <f>+Casos_PN_CORR[[#This Row],[43910]]-Casos_PN_CORR[[#This Row],[43909]]</f>
        <v>0</v>
      </c>
      <c r="Q207">
        <f>+Casos_PN_CORR[[#This Row],[43911]]-Casos_PN_CORR[[#This Row],[43910]]</f>
        <v>0</v>
      </c>
      <c r="R207">
        <f>+Casos_PN_CORR[[#This Row],[43912]]-Casos_PN_CORR[[#This Row],[43911]]</f>
        <v>0</v>
      </c>
      <c r="S207">
        <f>+Casos_PN_CORR[[#This Row],[43913]]-Casos_PN_CORR[[#This Row],[43912]]</f>
        <v>0</v>
      </c>
      <c r="T207">
        <f>+Casos_PN_CORR[[#This Row],[43914]]-Casos_PN_CORR[[#This Row],[43913]]</f>
        <v>0</v>
      </c>
      <c r="U207">
        <f>+Casos_PN_CORR[[#This Row],[43915]]-Casos_PN_CORR[[#This Row],[43914]]</f>
        <v>0</v>
      </c>
      <c r="V207">
        <f>+Casos_PN_CORR[[#This Row],[43916]]-Casos_PN_CORR[[#This Row],[43915]]</f>
        <v>0</v>
      </c>
      <c r="W207">
        <f>+Casos_PN_CORR[[#This Row],[43917]]-Casos_PN_CORR[[#This Row],[43916]]</f>
        <v>0</v>
      </c>
      <c r="X207">
        <f>+Casos_PN_CORR[[#This Row],[43918]]-Casos_PN_CORR[[#This Row],[43917]]</f>
        <v>0</v>
      </c>
      <c r="Y207">
        <f>+Casos_PN_CORR[[#This Row],[43919]]-Casos_PN_CORR[[#This Row],[43918]]</f>
        <v>0</v>
      </c>
      <c r="Z207">
        <f>+Casos_PN_CORR[[#This Row],[43920]]-Casos_PN_CORR[[#This Row],[43919]]</f>
        <v>0</v>
      </c>
      <c r="AA207">
        <f>+Casos_PN_CORR[[#This Row],[43921]]-Casos_PN_CORR[[#This Row],[43920]]</f>
        <v>0</v>
      </c>
      <c r="AB207">
        <f>+Casos_PN_CORR[[#This Row],[43922]]-Casos_PN_CORR[[#This Row],[43921]]</f>
        <v>0</v>
      </c>
      <c r="AC207">
        <f>+Casos_PN_CORR[[#This Row],[43923]]-Casos_PN_CORR[[#This Row],[43922]]</f>
        <v>0</v>
      </c>
      <c r="AD207">
        <f>+Casos_PN_CORR[[#This Row],[43924]]-Casos_PN_CORR[[#This Row],[43923]]</f>
        <v>0</v>
      </c>
      <c r="AE207">
        <f>+Casos_PN_CORR[[#This Row],[43925]]-Casos_PN_CORR[[#This Row],[43924]]</f>
        <v>0</v>
      </c>
      <c r="AF207">
        <f>+Casos_PN_CORR[[#This Row],[43926]]-Casos_PN_CORR[[#This Row],[43925]]</f>
        <v>0</v>
      </c>
      <c r="AG207">
        <f>+Casos_PN_CORR[[#This Row],[43927]]-Casos_PN_CORR[[#This Row],[43926]]</f>
        <v>0</v>
      </c>
      <c r="AH207">
        <f>+Casos_PN_CORR[[#This Row],[43928]]-Casos_PN_CORR[[#This Row],[43927]]</f>
        <v>0</v>
      </c>
      <c r="AI207">
        <f>+Casos_PN_CORR[[#This Row],[43929]]-Casos_PN_CORR[[#This Row],[43928]]</f>
        <v>0</v>
      </c>
      <c r="AJ207">
        <f>+Casos_PN_CORR[[#This Row],[43930]]-Casos_PN_CORR[[#This Row],[43929]]</f>
        <v>0</v>
      </c>
      <c r="AK207">
        <f>+Casos_PN_CORR[[#This Row],[43931]]-Casos_PN_CORR[[#This Row],[43930]]</f>
        <v>0</v>
      </c>
      <c r="AL207">
        <f>+Casos_PN_CORR[[#This Row],[43932]]-Casos_PN_CORR[[#This Row],[43931]]</f>
        <v>0</v>
      </c>
      <c r="AM207">
        <f>+Casos_PN_CORR[[#This Row],[43933]]-Casos_PN_CORR[[#This Row],[43932]]</f>
        <v>0</v>
      </c>
      <c r="AN207">
        <f>+Casos_PN_CORR[[#This Row],[43934]]-Casos_PN_CORR[[#This Row],[43933]]</f>
        <v>0</v>
      </c>
      <c r="AO207">
        <f>+Casos_PN_CORR[[#This Row],[43935]]-Casos_PN_CORR[[#This Row],[43934]]</f>
        <v>0</v>
      </c>
      <c r="AP207">
        <f>+Casos_PN_CORR[[#This Row],[43936]]-Casos_PN_CORR[[#This Row],[43935]]</f>
        <v>0</v>
      </c>
      <c r="AQ207">
        <f>+Casos_PN_CORR[[#This Row],[43937]]-Casos_PN_CORR[[#This Row],[43936]]</f>
        <v>0</v>
      </c>
      <c r="AR207">
        <f>+Casos_PN_CORR[[#This Row],[43938]]-Casos_PN_CORR[[#This Row],[43937]]</f>
        <v>0</v>
      </c>
      <c r="AS207">
        <f>+Casos_PN_CORR[[#This Row],[43939]]-Casos_PN_CORR[[#This Row],[43938]]</f>
        <v>0</v>
      </c>
      <c r="AT207">
        <f>+Casos_PN_CORR[[#This Row],[43940]]-Casos_PN_CORR[[#This Row],[43939]]</f>
        <v>0</v>
      </c>
      <c r="AU207">
        <f>+Casos_PN_CORR[[#This Row],[43941]]-Casos_PN_CORR[[#This Row],[43940]]</f>
        <v>0</v>
      </c>
      <c r="AV207">
        <f>+Casos_PN_CORR[[#This Row],[43942]]-Casos_PN_CORR[[#This Row],[43941]]</f>
        <v>0</v>
      </c>
      <c r="AW207">
        <f>+Casos_PN_CORR[[#This Row],[43943]]-Casos_PN_CORR[[#This Row],[43942]]</f>
        <v>0</v>
      </c>
      <c r="AX207">
        <f>+Casos_PN_CORR[[#This Row],[43944]]-Casos_PN_CORR[[#This Row],[43943]]</f>
        <v>0</v>
      </c>
      <c r="AY207">
        <f>+Casos_PN_CORR[[#This Row],[43945]]-Casos_PN_CORR[[#This Row],[43944]]</f>
        <v>0</v>
      </c>
      <c r="AZ207">
        <f>+Casos_PN_CORR[[#This Row],[43946]]-Casos_PN_CORR[[#This Row],[43945]]</f>
        <v>0</v>
      </c>
      <c r="BA207">
        <f>+Casos_PN_CORR[[#This Row],[43947]]-Casos_PN_CORR[[#This Row],[43946]]</f>
        <v>0</v>
      </c>
      <c r="BB207">
        <f>+Casos_PN_CORR[[#This Row],[43948]]-Casos_PN_CORR[[#This Row],[43947]]</f>
        <v>0</v>
      </c>
      <c r="BC207">
        <f>+Casos_PN_CORR[[#This Row],[43949]]-Casos_PN_CORR[[#This Row],[43948]]</f>
        <v>0</v>
      </c>
      <c r="BD207">
        <f>+Casos_PN_CORR[[#This Row],[43950]]-Casos_PN_CORR[[#This Row],[43949]]</f>
        <v>0</v>
      </c>
      <c r="BE207">
        <f>+Casos_PN_CORR[[#This Row],[43951]]-Casos_PN_CORR[[#This Row],[43950]]</f>
        <v>0</v>
      </c>
      <c r="BF207">
        <f>+Casos_PN_CORR[[#This Row],[43952]]-Casos_PN_CORR[[#This Row],[43951]]</f>
        <v>0</v>
      </c>
      <c r="BG207">
        <f>+Casos_PN_CORR[[#This Row],[43953]]-Casos_PN_CORR[[#This Row],[43952]]</f>
        <v>0</v>
      </c>
      <c r="BH207">
        <f>+Casos_PN_CORR[[#This Row],[43954]]-Casos_PN_CORR[[#This Row],[43953]]</f>
        <v>0</v>
      </c>
      <c r="BI207">
        <f>+Casos_PN_CORR[[#This Row],[43955]]-Casos_PN_CORR[[#This Row],[43954]]</f>
        <v>0</v>
      </c>
      <c r="BJ207">
        <f>+Casos_PN_CORR[[#This Row],[43956]]-Casos_PN_CORR[[#This Row],[43955]]</f>
        <v>0</v>
      </c>
      <c r="BK207">
        <f>+Casos_PN_CORR[[#This Row],[43957]]-Casos_PN_CORR[[#This Row],[43956]]</f>
        <v>0</v>
      </c>
      <c r="BL207">
        <f>+Casos_PN_CORR[[#This Row],[43958]]-Casos_PN_CORR[[#This Row],[43957]]</f>
        <v>0</v>
      </c>
      <c r="BM207">
        <f>+Casos_PN_CORR[[#This Row],[43959]]-Casos_PN_CORR[[#This Row],[43958]]</f>
        <v>0</v>
      </c>
      <c r="BN207">
        <f>+Casos_PN_CORR[[#This Row],[43960]]-Casos_PN_CORR[[#This Row],[43959]]</f>
        <v>0</v>
      </c>
      <c r="BO207">
        <f>+Casos_PN_CORR[[#This Row],[43961]]-Casos_PN_CORR[[#This Row],[43960]]</f>
        <v>0</v>
      </c>
      <c r="BP207">
        <f>+Casos_PN_CORR[[#This Row],[43962]]-Casos_PN_CORR[[#This Row],[43961]]</f>
        <v>0</v>
      </c>
      <c r="BQ207">
        <f>+Casos_PN_CORR[[#This Row],[43963]]-Casos_PN_CORR[[#This Row],[43962]]</f>
        <v>0</v>
      </c>
      <c r="BR207">
        <f>+Casos_PN_CORR[[#This Row],[43964]]-Casos_PN_CORR[[#This Row],[43963]]</f>
        <v>0</v>
      </c>
      <c r="BS207">
        <f>+Casos_PN_CORR[[#This Row],[43965]]-Casos_PN_CORR[[#This Row],[43964]]</f>
        <v>0</v>
      </c>
      <c r="BT207">
        <f>+Casos_PN_CORR[[#This Row],[43966]]-Casos_PN_CORR[[#This Row],[43965]]</f>
        <v>0</v>
      </c>
      <c r="BU207">
        <f>+Casos_PN_CORR[[#This Row],[43967]]-Casos_PN_CORR[[#This Row],[43966]]</f>
        <v>0</v>
      </c>
      <c r="BV207">
        <f>+Casos_PN_CORR[[#This Row],[43968]]-Casos_PN_CORR[[#This Row],[43967]]</f>
        <v>0</v>
      </c>
      <c r="BW207">
        <f>+Casos_PN_CORR[[#This Row],[43969]]-Casos_PN_CORR[[#This Row],[43968]]</f>
        <v>0</v>
      </c>
      <c r="BX207">
        <f>+Casos_PN_CORR[[#This Row],[43970]]-Casos_PN_CORR[[#This Row],[43969]]</f>
        <v>0</v>
      </c>
      <c r="BY207">
        <f>+Casos_PN_CORR[[#This Row],[43971]]-Casos_PN_CORR[[#This Row],[43970]]</f>
        <v>0</v>
      </c>
      <c r="BZ207">
        <f>+Casos_PN_CORR[[#This Row],[43972]]-Casos_PN_CORR[[#This Row],[43971]]</f>
        <v>0</v>
      </c>
      <c r="CA207">
        <f>+Casos_PN_CORR[[#This Row],[43973]]-Casos_PN_CORR[[#This Row],[43972]]</f>
        <v>0</v>
      </c>
      <c r="CB207">
        <f>+Casos_PN_CORR[[#This Row],[43974]]-Casos_PN_CORR[[#This Row],[43973]]</f>
        <v>0</v>
      </c>
      <c r="CC207">
        <f>+Casos_PN_CORR[[#This Row],[43975]]-Casos_PN_CORR[[#This Row],[43974]]</f>
        <v>0</v>
      </c>
      <c r="CD207">
        <f>+Casos_PN_CORR[[#This Row],[43976]]-Casos_PN_CORR[[#This Row],[43975]]</f>
        <v>0</v>
      </c>
      <c r="CE207">
        <f>+Casos_PN_CORR[[#This Row],[43977]]-Casos_PN_CORR[[#This Row],[43976]]</f>
        <v>0</v>
      </c>
      <c r="CF207">
        <f>+Casos_PN_CORR[[#This Row],[43978]]-Casos_PN_CORR[[#This Row],[43977]]</f>
        <v>0</v>
      </c>
      <c r="CG207">
        <f>+Casos_PN_CORR[[#This Row],[43979]]-Casos_PN_CORR[[#This Row],[43978]]</f>
        <v>0</v>
      </c>
      <c r="CH207">
        <f>+Casos_PN_CORR[[#This Row],[43980]]-Casos_PN_CORR[[#This Row],[43979]]</f>
        <v>0</v>
      </c>
      <c r="CI207">
        <f>+Casos_PN_CORR[[#This Row],[43981]]-Casos_PN_CORR[[#This Row],[43980]]</f>
        <v>0</v>
      </c>
      <c r="CJ207">
        <f>+Casos_PN_CORR[[#This Row],[43982]]-Casos_PN_CORR[[#This Row],[43981]]</f>
        <v>0</v>
      </c>
      <c r="CK207">
        <f>+Casos_PN_CORR[[#This Row],[43983]]-Casos_PN_CORR[[#This Row],[43982]]</f>
        <v>0</v>
      </c>
      <c r="CL207">
        <f>+Casos_PN_CORR[[#This Row],[43984]]-Casos_PN_CORR[[#This Row],[43983]]</f>
        <v>0</v>
      </c>
      <c r="CM207">
        <f>+Casos_PN_CORR[[#This Row],[43985]]-Casos_PN_CORR[[#This Row],[43984]]</f>
        <v>0</v>
      </c>
      <c r="CN207">
        <f>+Casos_PN_CORR[[#This Row],[43986]]-Casos_PN_CORR[[#This Row],[43985]]</f>
        <v>0</v>
      </c>
      <c r="CO207">
        <f>+Casos_PN_CORR[[#This Row],[43987]]-Casos_PN_CORR[[#This Row],[43986]]</f>
        <v>2</v>
      </c>
      <c r="CP207">
        <f>+Casos_PN_CORR[[#This Row],[43988]]-Casos_PN_CORR[[#This Row],[43987]]</f>
        <v>0</v>
      </c>
      <c r="CQ207">
        <f>+Casos_PN_CORR[[#This Row],[43989]]-Casos_PN_CORR[[#This Row],[43988]]</f>
        <v>0</v>
      </c>
      <c r="CR207">
        <f>+Casos_PN_CORR[[#This Row],[43990]]-Casos_PN_CORR[[#This Row],[43989]]</f>
        <v>0</v>
      </c>
      <c r="CS207">
        <f>+Casos_PN_CORR[[#This Row],[43991]]-Casos_PN_CORR[[#This Row],[43990]]</f>
        <v>0</v>
      </c>
      <c r="CT207">
        <f>+Casos_PN_CORR[[#This Row],[43992]]-Casos_PN_CORR[[#This Row],[43991]]</f>
        <v>0</v>
      </c>
      <c r="CU207">
        <f>+Casos_PN_CORR[[#This Row],[43993]]-Casos_PN_CORR[[#This Row],[43992]]</f>
        <v>0</v>
      </c>
    </row>
    <row r="208" spans="1:99" x14ac:dyDescent="0.3">
      <c r="A208">
        <v>90407</v>
      </c>
      <c r="B208" s="2" t="s">
        <v>114</v>
      </c>
      <c r="C208" s="2" t="s">
        <v>238</v>
      </c>
      <c r="D208" s="2" t="s">
        <v>323</v>
      </c>
      <c r="E208" s="4">
        <f t="shared" si="3"/>
        <v>2</v>
      </c>
      <c r="F208">
        <f>+Casos_PN_CORR[[#This Row],[43900]]</f>
        <v>0</v>
      </c>
      <c r="G208">
        <f>+Casos_PN_CORR[[#This Row],[43901]]-Casos_PN_CORR[[#This Row],[43900]]</f>
        <v>0</v>
      </c>
      <c r="H208">
        <f>+Casos_PN_CORR[[#This Row],[43902]]-Casos_PN_CORR[[#This Row],[43901]]</f>
        <v>0</v>
      </c>
      <c r="I208">
        <f>+Casos_PN_CORR[[#This Row],[43903]]-Casos_PN_CORR[[#This Row],[43902]]</f>
        <v>0</v>
      </c>
      <c r="J208">
        <f>+Casos_PN_CORR[[#This Row],[43904]]-Casos_PN_CORR[[#This Row],[43903]]</f>
        <v>0</v>
      </c>
      <c r="K208">
        <f>+Casos_PN_CORR[[#This Row],[43905]]-Casos_PN_CORR[[#This Row],[43904]]</f>
        <v>0</v>
      </c>
      <c r="L208">
        <f>+Casos_PN_CORR[[#This Row],[43906]]-Casos_PN_CORR[[#This Row],[43905]]</f>
        <v>0</v>
      </c>
      <c r="M208">
        <f>+Casos_PN_CORR[[#This Row],[43907]]-Casos_PN_CORR[[#This Row],[43906]]</f>
        <v>0</v>
      </c>
      <c r="N208">
        <f>+Casos_PN_CORR[[#This Row],[43908]]-Casos_PN_CORR[[#This Row],[43907]]</f>
        <v>0</v>
      </c>
      <c r="O208">
        <f>+Casos_PN_CORR[[#This Row],[43909]]-Casos_PN_CORR[[#This Row],[43908]]</f>
        <v>0</v>
      </c>
      <c r="P208">
        <f>+Casos_PN_CORR[[#This Row],[43910]]-Casos_PN_CORR[[#This Row],[43909]]</f>
        <v>0</v>
      </c>
      <c r="Q208">
        <f>+Casos_PN_CORR[[#This Row],[43911]]-Casos_PN_CORR[[#This Row],[43910]]</f>
        <v>0</v>
      </c>
      <c r="R208">
        <f>+Casos_PN_CORR[[#This Row],[43912]]-Casos_PN_CORR[[#This Row],[43911]]</f>
        <v>0</v>
      </c>
      <c r="S208">
        <f>+Casos_PN_CORR[[#This Row],[43913]]-Casos_PN_CORR[[#This Row],[43912]]</f>
        <v>0</v>
      </c>
      <c r="T208">
        <f>+Casos_PN_CORR[[#This Row],[43914]]-Casos_PN_CORR[[#This Row],[43913]]</f>
        <v>0</v>
      </c>
      <c r="U208">
        <f>+Casos_PN_CORR[[#This Row],[43915]]-Casos_PN_CORR[[#This Row],[43914]]</f>
        <v>0</v>
      </c>
      <c r="V208">
        <f>+Casos_PN_CORR[[#This Row],[43916]]-Casos_PN_CORR[[#This Row],[43915]]</f>
        <v>0</v>
      </c>
      <c r="W208">
        <f>+Casos_PN_CORR[[#This Row],[43917]]-Casos_PN_CORR[[#This Row],[43916]]</f>
        <v>0</v>
      </c>
      <c r="X208">
        <f>+Casos_PN_CORR[[#This Row],[43918]]-Casos_PN_CORR[[#This Row],[43917]]</f>
        <v>0</v>
      </c>
      <c r="Y208">
        <f>+Casos_PN_CORR[[#This Row],[43919]]-Casos_PN_CORR[[#This Row],[43918]]</f>
        <v>0</v>
      </c>
      <c r="Z208">
        <f>+Casos_PN_CORR[[#This Row],[43920]]-Casos_PN_CORR[[#This Row],[43919]]</f>
        <v>0</v>
      </c>
      <c r="AA208">
        <f>+Casos_PN_CORR[[#This Row],[43921]]-Casos_PN_CORR[[#This Row],[43920]]</f>
        <v>0</v>
      </c>
      <c r="AB208">
        <f>+Casos_PN_CORR[[#This Row],[43922]]-Casos_PN_CORR[[#This Row],[43921]]</f>
        <v>0</v>
      </c>
      <c r="AC208">
        <f>+Casos_PN_CORR[[#This Row],[43923]]-Casos_PN_CORR[[#This Row],[43922]]</f>
        <v>0</v>
      </c>
      <c r="AD208">
        <f>+Casos_PN_CORR[[#This Row],[43924]]-Casos_PN_CORR[[#This Row],[43923]]</f>
        <v>0</v>
      </c>
      <c r="AE208">
        <f>+Casos_PN_CORR[[#This Row],[43925]]-Casos_PN_CORR[[#This Row],[43924]]</f>
        <v>0</v>
      </c>
      <c r="AF208">
        <f>+Casos_PN_CORR[[#This Row],[43926]]-Casos_PN_CORR[[#This Row],[43925]]</f>
        <v>0</v>
      </c>
      <c r="AG208">
        <f>+Casos_PN_CORR[[#This Row],[43927]]-Casos_PN_CORR[[#This Row],[43926]]</f>
        <v>0</v>
      </c>
      <c r="AH208">
        <f>+Casos_PN_CORR[[#This Row],[43928]]-Casos_PN_CORR[[#This Row],[43927]]</f>
        <v>0</v>
      </c>
      <c r="AI208">
        <f>+Casos_PN_CORR[[#This Row],[43929]]-Casos_PN_CORR[[#This Row],[43928]]</f>
        <v>0</v>
      </c>
      <c r="AJ208">
        <f>+Casos_PN_CORR[[#This Row],[43930]]-Casos_PN_CORR[[#This Row],[43929]]</f>
        <v>0</v>
      </c>
      <c r="AK208">
        <f>+Casos_PN_CORR[[#This Row],[43931]]-Casos_PN_CORR[[#This Row],[43930]]</f>
        <v>0</v>
      </c>
      <c r="AL208">
        <f>+Casos_PN_CORR[[#This Row],[43932]]-Casos_PN_CORR[[#This Row],[43931]]</f>
        <v>0</v>
      </c>
      <c r="AM208">
        <f>+Casos_PN_CORR[[#This Row],[43933]]-Casos_PN_CORR[[#This Row],[43932]]</f>
        <v>0</v>
      </c>
      <c r="AN208">
        <f>+Casos_PN_CORR[[#This Row],[43934]]-Casos_PN_CORR[[#This Row],[43933]]</f>
        <v>0</v>
      </c>
      <c r="AO208">
        <f>+Casos_PN_CORR[[#This Row],[43935]]-Casos_PN_CORR[[#This Row],[43934]]</f>
        <v>0</v>
      </c>
      <c r="AP208">
        <f>+Casos_PN_CORR[[#This Row],[43936]]-Casos_PN_CORR[[#This Row],[43935]]</f>
        <v>0</v>
      </c>
      <c r="AQ208">
        <f>+Casos_PN_CORR[[#This Row],[43937]]-Casos_PN_CORR[[#This Row],[43936]]</f>
        <v>0</v>
      </c>
      <c r="AR208">
        <f>+Casos_PN_CORR[[#This Row],[43938]]-Casos_PN_CORR[[#This Row],[43937]]</f>
        <v>0</v>
      </c>
      <c r="AS208">
        <f>+Casos_PN_CORR[[#This Row],[43939]]-Casos_PN_CORR[[#This Row],[43938]]</f>
        <v>0</v>
      </c>
      <c r="AT208">
        <f>+Casos_PN_CORR[[#This Row],[43940]]-Casos_PN_CORR[[#This Row],[43939]]</f>
        <v>0</v>
      </c>
      <c r="AU208">
        <f>+Casos_PN_CORR[[#This Row],[43941]]-Casos_PN_CORR[[#This Row],[43940]]</f>
        <v>0</v>
      </c>
      <c r="AV208">
        <f>+Casos_PN_CORR[[#This Row],[43942]]-Casos_PN_CORR[[#This Row],[43941]]</f>
        <v>0</v>
      </c>
      <c r="AW208">
        <f>+Casos_PN_CORR[[#This Row],[43943]]-Casos_PN_CORR[[#This Row],[43942]]</f>
        <v>0</v>
      </c>
      <c r="AX208">
        <f>+Casos_PN_CORR[[#This Row],[43944]]-Casos_PN_CORR[[#This Row],[43943]]</f>
        <v>0</v>
      </c>
      <c r="AY208">
        <f>+Casos_PN_CORR[[#This Row],[43945]]-Casos_PN_CORR[[#This Row],[43944]]</f>
        <v>0</v>
      </c>
      <c r="AZ208">
        <f>+Casos_PN_CORR[[#This Row],[43946]]-Casos_PN_CORR[[#This Row],[43945]]</f>
        <v>0</v>
      </c>
      <c r="BA208">
        <f>+Casos_PN_CORR[[#This Row],[43947]]-Casos_PN_CORR[[#This Row],[43946]]</f>
        <v>0</v>
      </c>
      <c r="BB208">
        <f>+Casos_PN_CORR[[#This Row],[43948]]-Casos_PN_CORR[[#This Row],[43947]]</f>
        <v>0</v>
      </c>
      <c r="BC208">
        <f>+Casos_PN_CORR[[#This Row],[43949]]-Casos_PN_CORR[[#This Row],[43948]]</f>
        <v>0</v>
      </c>
      <c r="BD208">
        <f>+Casos_PN_CORR[[#This Row],[43950]]-Casos_PN_CORR[[#This Row],[43949]]</f>
        <v>0</v>
      </c>
      <c r="BE208">
        <f>+Casos_PN_CORR[[#This Row],[43951]]-Casos_PN_CORR[[#This Row],[43950]]</f>
        <v>0</v>
      </c>
      <c r="BF208">
        <f>+Casos_PN_CORR[[#This Row],[43952]]-Casos_PN_CORR[[#This Row],[43951]]</f>
        <v>0</v>
      </c>
      <c r="BG208">
        <f>+Casos_PN_CORR[[#This Row],[43953]]-Casos_PN_CORR[[#This Row],[43952]]</f>
        <v>0</v>
      </c>
      <c r="BH208">
        <f>+Casos_PN_CORR[[#This Row],[43954]]-Casos_PN_CORR[[#This Row],[43953]]</f>
        <v>0</v>
      </c>
      <c r="BI208">
        <f>+Casos_PN_CORR[[#This Row],[43955]]-Casos_PN_CORR[[#This Row],[43954]]</f>
        <v>0</v>
      </c>
      <c r="BJ208">
        <f>+Casos_PN_CORR[[#This Row],[43956]]-Casos_PN_CORR[[#This Row],[43955]]</f>
        <v>0</v>
      </c>
      <c r="BK208">
        <f>+Casos_PN_CORR[[#This Row],[43957]]-Casos_PN_CORR[[#This Row],[43956]]</f>
        <v>0</v>
      </c>
      <c r="BL208">
        <f>+Casos_PN_CORR[[#This Row],[43958]]-Casos_PN_CORR[[#This Row],[43957]]</f>
        <v>0</v>
      </c>
      <c r="BM208">
        <f>+Casos_PN_CORR[[#This Row],[43959]]-Casos_PN_CORR[[#This Row],[43958]]</f>
        <v>0</v>
      </c>
      <c r="BN208">
        <f>+Casos_PN_CORR[[#This Row],[43960]]-Casos_PN_CORR[[#This Row],[43959]]</f>
        <v>0</v>
      </c>
      <c r="BO208">
        <f>+Casos_PN_CORR[[#This Row],[43961]]-Casos_PN_CORR[[#This Row],[43960]]</f>
        <v>0</v>
      </c>
      <c r="BP208">
        <f>+Casos_PN_CORR[[#This Row],[43962]]-Casos_PN_CORR[[#This Row],[43961]]</f>
        <v>0</v>
      </c>
      <c r="BQ208">
        <f>+Casos_PN_CORR[[#This Row],[43963]]-Casos_PN_CORR[[#This Row],[43962]]</f>
        <v>0</v>
      </c>
      <c r="BR208">
        <f>+Casos_PN_CORR[[#This Row],[43964]]-Casos_PN_CORR[[#This Row],[43963]]</f>
        <v>0</v>
      </c>
      <c r="BS208">
        <f>+Casos_PN_CORR[[#This Row],[43965]]-Casos_PN_CORR[[#This Row],[43964]]</f>
        <v>0</v>
      </c>
      <c r="BT208">
        <f>+Casos_PN_CORR[[#This Row],[43966]]-Casos_PN_CORR[[#This Row],[43965]]</f>
        <v>0</v>
      </c>
      <c r="BU208">
        <f>+Casos_PN_CORR[[#This Row],[43967]]-Casos_PN_CORR[[#This Row],[43966]]</f>
        <v>0</v>
      </c>
      <c r="BV208">
        <f>+Casos_PN_CORR[[#This Row],[43968]]-Casos_PN_CORR[[#This Row],[43967]]</f>
        <v>0</v>
      </c>
      <c r="BW208">
        <f>+Casos_PN_CORR[[#This Row],[43969]]-Casos_PN_CORR[[#This Row],[43968]]</f>
        <v>0</v>
      </c>
      <c r="BX208">
        <f>+Casos_PN_CORR[[#This Row],[43970]]-Casos_PN_CORR[[#This Row],[43969]]</f>
        <v>0</v>
      </c>
      <c r="BY208">
        <f>+Casos_PN_CORR[[#This Row],[43971]]-Casos_PN_CORR[[#This Row],[43970]]</f>
        <v>0</v>
      </c>
      <c r="BZ208">
        <f>+Casos_PN_CORR[[#This Row],[43972]]-Casos_PN_CORR[[#This Row],[43971]]</f>
        <v>0</v>
      </c>
      <c r="CA208">
        <f>+Casos_PN_CORR[[#This Row],[43973]]-Casos_PN_CORR[[#This Row],[43972]]</f>
        <v>0</v>
      </c>
      <c r="CB208">
        <f>+Casos_PN_CORR[[#This Row],[43974]]-Casos_PN_CORR[[#This Row],[43973]]</f>
        <v>0</v>
      </c>
      <c r="CC208">
        <f>+Casos_PN_CORR[[#This Row],[43975]]-Casos_PN_CORR[[#This Row],[43974]]</f>
        <v>0</v>
      </c>
      <c r="CD208">
        <f>+Casos_PN_CORR[[#This Row],[43976]]-Casos_PN_CORR[[#This Row],[43975]]</f>
        <v>0</v>
      </c>
      <c r="CE208">
        <f>+Casos_PN_CORR[[#This Row],[43977]]-Casos_PN_CORR[[#This Row],[43976]]</f>
        <v>0</v>
      </c>
      <c r="CF208">
        <f>+Casos_PN_CORR[[#This Row],[43978]]-Casos_PN_CORR[[#This Row],[43977]]</f>
        <v>0</v>
      </c>
      <c r="CG208">
        <f>+Casos_PN_CORR[[#This Row],[43979]]-Casos_PN_CORR[[#This Row],[43978]]</f>
        <v>0</v>
      </c>
      <c r="CH208">
        <f>+Casos_PN_CORR[[#This Row],[43980]]-Casos_PN_CORR[[#This Row],[43979]]</f>
        <v>0</v>
      </c>
      <c r="CI208">
        <f>+Casos_PN_CORR[[#This Row],[43981]]-Casos_PN_CORR[[#This Row],[43980]]</f>
        <v>0</v>
      </c>
      <c r="CJ208">
        <f>+Casos_PN_CORR[[#This Row],[43982]]-Casos_PN_CORR[[#This Row],[43981]]</f>
        <v>0</v>
      </c>
      <c r="CK208">
        <f>+Casos_PN_CORR[[#This Row],[43983]]-Casos_PN_CORR[[#This Row],[43982]]</f>
        <v>0</v>
      </c>
      <c r="CL208">
        <f>+Casos_PN_CORR[[#This Row],[43984]]-Casos_PN_CORR[[#This Row],[43983]]</f>
        <v>0</v>
      </c>
      <c r="CM208">
        <f>+Casos_PN_CORR[[#This Row],[43985]]-Casos_PN_CORR[[#This Row],[43984]]</f>
        <v>0</v>
      </c>
      <c r="CN208">
        <f>+Casos_PN_CORR[[#This Row],[43986]]-Casos_PN_CORR[[#This Row],[43985]]</f>
        <v>0</v>
      </c>
      <c r="CO208">
        <f>+Casos_PN_CORR[[#This Row],[43987]]-Casos_PN_CORR[[#This Row],[43986]]</f>
        <v>2</v>
      </c>
      <c r="CP208">
        <f>+Casos_PN_CORR[[#This Row],[43988]]-Casos_PN_CORR[[#This Row],[43987]]</f>
        <v>0</v>
      </c>
      <c r="CQ208">
        <f>+Casos_PN_CORR[[#This Row],[43989]]-Casos_PN_CORR[[#This Row],[43988]]</f>
        <v>0</v>
      </c>
      <c r="CR208">
        <f>+Casos_PN_CORR[[#This Row],[43990]]-Casos_PN_CORR[[#This Row],[43989]]</f>
        <v>0</v>
      </c>
      <c r="CS208">
        <f>+Casos_PN_CORR[[#This Row],[43991]]-Casos_PN_CORR[[#This Row],[43990]]</f>
        <v>0</v>
      </c>
      <c r="CT208">
        <f>+Casos_PN_CORR[[#This Row],[43992]]-Casos_PN_CORR[[#This Row],[43991]]</f>
        <v>0</v>
      </c>
      <c r="CU208">
        <f>+Casos_PN_CORR[[#This Row],[43993]]-Casos_PN_CORR[[#This Row],[43992]]</f>
        <v>0</v>
      </c>
    </row>
    <row r="209" spans="1:99" x14ac:dyDescent="0.3">
      <c r="A209">
        <v>130903</v>
      </c>
      <c r="B209" s="2" t="s">
        <v>102</v>
      </c>
      <c r="C209" s="2" t="s">
        <v>322</v>
      </c>
      <c r="D209" s="2" t="s">
        <v>323</v>
      </c>
      <c r="E209" s="4">
        <f t="shared" si="3"/>
        <v>2</v>
      </c>
      <c r="F209">
        <f>+Casos_PN_CORR[[#This Row],[43900]]</f>
        <v>0</v>
      </c>
      <c r="G209">
        <f>+Casos_PN_CORR[[#This Row],[43901]]-Casos_PN_CORR[[#This Row],[43900]]</f>
        <v>0</v>
      </c>
      <c r="H209">
        <f>+Casos_PN_CORR[[#This Row],[43902]]-Casos_PN_CORR[[#This Row],[43901]]</f>
        <v>0</v>
      </c>
      <c r="I209">
        <f>+Casos_PN_CORR[[#This Row],[43903]]-Casos_PN_CORR[[#This Row],[43902]]</f>
        <v>0</v>
      </c>
      <c r="J209">
        <f>+Casos_PN_CORR[[#This Row],[43904]]-Casos_PN_CORR[[#This Row],[43903]]</f>
        <v>0</v>
      </c>
      <c r="K209">
        <f>+Casos_PN_CORR[[#This Row],[43905]]-Casos_PN_CORR[[#This Row],[43904]]</f>
        <v>0</v>
      </c>
      <c r="L209">
        <f>+Casos_PN_CORR[[#This Row],[43906]]-Casos_PN_CORR[[#This Row],[43905]]</f>
        <v>0</v>
      </c>
      <c r="M209">
        <f>+Casos_PN_CORR[[#This Row],[43907]]-Casos_PN_CORR[[#This Row],[43906]]</f>
        <v>0</v>
      </c>
      <c r="N209">
        <f>+Casos_PN_CORR[[#This Row],[43908]]-Casos_PN_CORR[[#This Row],[43907]]</f>
        <v>0</v>
      </c>
      <c r="O209">
        <f>+Casos_PN_CORR[[#This Row],[43909]]-Casos_PN_CORR[[#This Row],[43908]]</f>
        <v>0</v>
      </c>
      <c r="P209">
        <f>+Casos_PN_CORR[[#This Row],[43910]]-Casos_PN_CORR[[#This Row],[43909]]</f>
        <v>0</v>
      </c>
      <c r="Q209">
        <f>+Casos_PN_CORR[[#This Row],[43911]]-Casos_PN_CORR[[#This Row],[43910]]</f>
        <v>0</v>
      </c>
      <c r="R209">
        <f>+Casos_PN_CORR[[#This Row],[43912]]-Casos_PN_CORR[[#This Row],[43911]]</f>
        <v>0</v>
      </c>
      <c r="S209">
        <f>+Casos_PN_CORR[[#This Row],[43913]]-Casos_PN_CORR[[#This Row],[43912]]</f>
        <v>0</v>
      </c>
      <c r="T209">
        <f>+Casos_PN_CORR[[#This Row],[43914]]-Casos_PN_CORR[[#This Row],[43913]]</f>
        <v>0</v>
      </c>
      <c r="U209">
        <f>+Casos_PN_CORR[[#This Row],[43915]]-Casos_PN_CORR[[#This Row],[43914]]</f>
        <v>0</v>
      </c>
      <c r="V209">
        <f>+Casos_PN_CORR[[#This Row],[43916]]-Casos_PN_CORR[[#This Row],[43915]]</f>
        <v>0</v>
      </c>
      <c r="W209">
        <f>+Casos_PN_CORR[[#This Row],[43917]]-Casos_PN_CORR[[#This Row],[43916]]</f>
        <v>0</v>
      </c>
      <c r="X209">
        <f>+Casos_PN_CORR[[#This Row],[43918]]-Casos_PN_CORR[[#This Row],[43917]]</f>
        <v>0</v>
      </c>
      <c r="Y209">
        <f>+Casos_PN_CORR[[#This Row],[43919]]-Casos_PN_CORR[[#This Row],[43918]]</f>
        <v>0</v>
      </c>
      <c r="Z209">
        <f>+Casos_PN_CORR[[#This Row],[43920]]-Casos_PN_CORR[[#This Row],[43919]]</f>
        <v>0</v>
      </c>
      <c r="AA209">
        <f>+Casos_PN_CORR[[#This Row],[43921]]-Casos_PN_CORR[[#This Row],[43920]]</f>
        <v>0</v>
      </c>
      <c r="AB209">
        <f>+Casos_PN_CORR[[#This Row],[43922]]-Casos_PN_CORR[[#This Row],[43921]]</f>
        <v>0</v>
      </c>
      <c r="AC209">
        <f>+Casos_PN_CORR[[#This Row],[43923]]-Casos_PN_CORR[[#This Row],[43922]]</f>
        <v>0</v>
      </c>
      <c r="AD209">
        <f>+Casos_PN_CORR[[#This Row],[43924]]-Casos_PN_CORR[[#This Row],[43923]]</f>
        <v>0</v>
      </c>
      <c r="AE209">
        <f>+Casos_PN_CORR[[#This Row],[43925]]-Casos_PN_CORR[[#This Row],[43924]]</f>
        <v>0</v>
      </c>
      <c r="AF209">
        <f>+Casos_PN_CORR[[#This Row],[43926]]-Casos_PN_CORR[[#This Row],[43925]]</f>
        <v>0</v>
      </c>
      <c r="AG209">
        <f>+Casos_PN_CORR[[#This Row],[43927]]-Casos_PN_CORR[[#This Row],[43926]]</f>
        <v>0</v>
      </c>
      <c r="AH209">
        <f>+Casos_PN_CORR[[#This Row],[43928]]-Casos_PN_CORR[[#This Row],[43927]]</f>
        <v>0</v>
      </c>
      <c r="AI209">
        <f>+Casos_PN_CORR[[#This Row],[43929]]-Casos_PN_CORR[[#This Row],[43928]]</f>
        <v>0</v>
      </c>
      <c r="AJ209">
        <f>+Casos_PN_CORR[[#This Row],[43930]]-Casos_PN_CORR[[#This Row],[43929]]</f>
        <v>0</v>
      </c>
      <c r="AK209">
        <f>+Casos_PN_CORR[[#This Row],[43931]]-Casos_PN_CORR[[#This Row],[43930]]</f>
        <v>0</v>
      </c>
      <c r="AL209">
        <f>+Casos_PN_CORR[[#This Row],[43932]]-Casos_PN_CORR[[#This Row],[43931]]</f>
        <v>0</v>
      </c>
      <c r="AM209">
        <f>+Casos_PN_CORR[[#This Row],[43933]]-Casos_PN_CORR[[#This Row],[43932]]</f>
        <v>0</v>
      </c>
      <c r="AN209">
        <f>+Casos_PN_CORR[[#This Row],[43934]]-Casos_PN_CORR[[#This Row],[43933]]</f>
        <v>0</v>
      </c>
      <c r="AO209">
        <f>+Casos_PN_CORR[[#This Row],[43935]]-Casos_PN_CORR[[#This Row],[43934]]</f>
        <v>0</v>
      </c>
      <c r="AP209">
        <f>+Casos_PN_CORR[[#This Row],[43936]]-Casos_PN_CORR[[#This Row],[43935]]</f>
        <v>0</v>
      </c>
      <c r="AQ209">
        <f>+Casos_PN_CORR[[#This Row],[43937]]-Casos_PN_CORR[[#This Row],[43936]]</f>
        <v>0</v>
      </c>
      <c r="AR209">
        <f>+Casos_PN_CORR[[#This Row],[43938]]-Casos_PN_CORR[[#This Row],[43937]]</f>
        <v>0</v>
      </c>
      <c r="AS209">
        <f>+Casos_PN_CORR[[#This Row],[43939]]-Casos_PN_CORR[[#This Row],[43938]]</f>
        <v>0</v>
      </c>
      <c r="AT209">
        <f>+Casos_PN_CORR[[#This Row],[43940]]-Casos_PN_CORR[[#This Row],[43939]]</f>
        <v>0</v>
      </c>
      <c r="AU209">
        <f>+Casos_PN_CORR[[#This Row],[43941]]-Casos_PN_CORR[[#This Row],[43940]]</f>
        <v>0</v>
      </c>
      <c r="AV209">
        <f>+Casos_PN_CORR[[#This Row],[43942]]-Casos_PN_CORR[[#This Row],[43941]]</f>
        <v>0</v>
      </c>
      <c r="AW209">
        <f>+Casos_PN_CORR[[#This Row],[43943]]-Casos_PN_CORR[[#This Row],[43942]]</f>
        <v>0</v>
      </c>
      <c r="AX209">
        <f>+Casos_PN_CORR[[#This Row],[43944]]-Casos_PN_CORR[[#This Row],[43943]]</f>
        <v>0</v>
      </c>
      <c r="AY209">
        <f>+Casos_PN_CORR[[#This Row],[43945]]-Casos_PN_CORR[[#This Row],[43944]]</f>
        <v>0</v>
      </c>
      <c r="AZ209">
        <f>+Casos_PN_CORR[[#This Row],[43946]]-Casos_PN_CORR[[#This Row],[43945]]</f>
        <v>0</v>
      </c>
      <c r="BA209">
        <f>+Casos_PN_CORR[[#This Row],[43947]]-Casos_PN_CORR[[#This Row],[43946]]</f>
        <v>0</v>
      </c>
      <c r="BB209">
        <f>+Casos_PN_CORR[[#This Row],[43948]]-Casos_PN_CORR[[#This Row],[43947]]</f>
        <v>0</v>
      </c>
      <c r="BC209">
        <f>+Casos_PN_CORR[[#This Row],[43949]]-Casos_PN_CORR[[#This Row],[43948]]</f>
        <v>0</v>
      </c>
      <c r="BD209">
        <f>+Casos_PN_CORR[[#This Row],[43950]]-Casos_PN_CORR[[#This Row],[43949]]</f>
        <v>0</v>
      </c>
      <c r="BE209">
        <f>+Casos_PN_CORR[[#This Row],[43951]]-Casos_PN_CORR[[#This Row],[43950]]</f>
        <v>0</v>
      </c>
      <c r="BF209">
        <f>+Casos_PN_CORR[[#This Row],[43952]]-Casos_PN_CORR[[#This Row],[43951]]</f>
        <v>0</v>
      </c>
      <c r="BG209">
        <f>+Casos_PN_CORR[[#This Row],[43953]]-Casos_PN_CORR[[#This Row],[43952]]</f>
        <v>0</v>
      </c>
      <c r="BH209">
        <f>+Casos_PN_CORR[[#This Row],[43954]]-Casos_PN_CORR[[#This Row],[43953]]</f>
        <v>0</v>
      </c>
      <c r="BI209">
        <f>+Casos_PN_CORR[[#This Row],[43955]]-Casos_PN_CORR[[#This Row],[43954]]</f>
        <v>0</v>
      </c>
      <c r="BJ209">
        <f>+Casos_PN_CORR[[#This Row],[43956]]-Casos_PN_CORR[[#This Row],[43955]]</f>
        <v>0</v>
      </c>
      <c r="BK209">
        <f>+Casos_PN_CORR[[#This Row],[43957]]-Casos_PN_CORR[[#This Row],[43956]]</f>
        <v>0</v>
      </c>
      <c r="BL209">
        <f>+Casos_PN_CORR[[#This Row],[43958]]-Casos_PN_CORR[[#This Row],[43957]]</f>
        <v>0</v>
      </c>
      <c r="BM209">
        <f>+Casos_PN_CORR[[#This Row],[43959]]-Casos_PN_CORR[[#This Row],[43958]]</f>
        <v>0</v>
      </c>
      <c r="BN209">
        <f>+Casos_PN_CORR[[#This Row],[43960]]-Casos_PN_CORR[[#This Row],[43959]]</f>
        <v>0</v>
      </c>
      <c r="BO209">
        <f>+Casos_PN_CORR[[#This Row],[43961]]-Casos_PN_CORR[[#This Row],[43960]]</f>
        <v>0</v>
      </c>
      <c r="BP209">
        <f>+Casos_PN_CORR[[#This Row],[43962]]-Casos_PN_CORR[[#This Row],[43961]]</f>
        <v>0</v>
      </c>
      <c r="BQ209">
        <f>+Casos_PN_CORR[[#This Row],[43963]]-Casos_PN_CORR[[#This Row],[43962]]</f>
        <v>0</v>
      </c>
      <c r="BR209">
        <f>+Casos_PN_CORR[[#This Row],[43964]]-Casos_PN_CORR[[#This Row],[43963]]</f>
        <v>0</v>
      </c>
      <c r="BS209">
        <f>+Casos_PN_CORR[[#This Row],[43965]]-Casos_PN_CORR[[#This Row],[43964]]</f>
        <v>0</v>
      </c>
      <c r="BT209">
        <f>+Casos_PN_CORR[[#This Row],[43966]]-Casos_PN_CORR[[#This Row],[43965]]</f>
        <v>0</v>
      </c>
      <c r="BU209">
        <f>+Casos_PN_CORR[[#This Row],[43967]]-Casos_PN_CORR[[#This Row],[43966]]</f>
        <v>0</v>
      </c>
      <c r="BV209">
        <f>+Casos_PN_CORR[[#This Row],[43968]]-Casos_PN_CORR[[#This Row],[43967]]</f>
        <v>0</v>
      </c>
      <c r="BW209">
        <f>+Casos_PN_CORR[[#This Row],[43969]]-Casos_PN_CORR[[#This Row],[43968]]</f>
        <v>0</v>
      </c>
      <c r="BX209">
        <f>+Casos_PN_CORR[[#This Row],[43970]]-Casos_PN_CORR[[#This Row],[43969]]</f>
        <v>0</v>
      </c>
      <c r="BY209">
        <f>+Casos_PN_CORR[[#This Row],[43971]]-Casos_PN_CORR[[#This Row],[43970]]</f>
        <v>0</v>
      </c>
      <c r="BZ209">
        <f>+Casos_PN_CORR[[#This Row],[43972]]-Casos_PN_CORR[[#This Row],[43971]]</f>
        <v>0</v>
      </c>
      <c r="CA209">
        <f>+Casos_PN_CORR[[#This Row],[43973]]-Casos_PN_CORR[[#This Row],[43972]]</f>
        <v>0</v>
      </c>
      <c r="CB209">
        <f>+Casos_PN_CORR[[#This Row],[43974]]-Casos_PN_CORR[[#This Row],[43973]]</f>
        <v>0</v>
      </c>
      <c r="CC209">
        <f>+Casos_PN_CORR[[#This Row],[43975]]-Casos_PN_CORR[[#This Row],[43974]]</f>
        <v>0</v>
      </c>
      <c r="CD209">
        <f>+Casos_PN_CORR[[#This Row],[43976]]-Casos_PN_CORR[[#This Row],[43975]]</f>
        <v>0</v>
      </c>
      <c r="CE209">
        <f>+Casos_PN_CORR[[#This Row],[43977]]-Casos_PN_CORR[[#This Row],[43976]]</f>
        <v>0</v>
      </c>
      <c r="CF209">
        <f>+Casos_PN_CORR[[#This Row],[43978]]-Casos_PN_CORR[[#This Row],[43977]]</f>
        <v>0</v>
      </c>
      <c r="CG209">
        <f>+Casos_PN_CORR[[#This Row],[43979]]-Casos_PN_CORR[[#This Row],[43978]]</f>
        <v>0</v>
      </c>
      <c r="CH209">
        <f>+Casos_PN_CORR[[#This Row],[43980]]-Casos_PN_CORR[[#This Row],[43979]]</f>
        <v>0</v>
      </c>
      <c r="CI209">
        <f>+Casos_PN_CORR[[#This Row],[43981]]-Casos_PN_CORR[[#This Row],[43980]]</f>
        <v>0</v>
      </c>
      <c r="CJ209">
        <f>+Casos_PN_CORR[[#This Row],[43982]]-Casos_PN_CORR[[#This Row],[43981]]</f>
        <v>0</v>
      </c>
      <c r="CK209">
        <f>+Casos_PN_CORR[[#This Row],[43983]]-Casos_PN_CORR[[#This Row],[43982]]</f>
        <v>0</v>
      </c>
      <c r="CL209">
        <f>+Casos_PN_CORR[[#This Row],[43984]]-Casos_PN_CORR[[#This Row],[43983]]</f>
        <v>0</v>
      </c>
      <c r="CM209">
        <f>+Casos_PN_CORR[[#This Row],[43985]]-Casos_PN_CORR[[#This Row],[43984]]</f>
        <v>0</v>
      </c>
      <c r="CN209">
        <f>+Casos_PN_CORR[[#This Row],[43986]]-Casos_PN_CORR[[#This Row],[43985]]</f>
        <v>0</v>
      </c>
      <c r="CO209">
        <f>+Casos_PN_CORR[[#This Row],[43987]]-Casos_PN_CORR[[#This Row],[43986]]</f>
        <v>2</v>
      </c>
      <c r="CP209">
        <f>+Casos_PN_CORR[[#This Row],[43988]]-Casos_PN_CORR[[#This Row],[43987]]</f>
        <v>0</v>
      </c>
      <c r="CQ209">
        <f>+Casos_PN_CORR[[#This Row],[43989]]-Casos_PN_CORR[[#This Row],[43988]]</f>
        <v>0</v>
      </c>
      <c r="CR209">
        <f>+Casos_PN_CORR[[#This Row],[43990]]-Casos_PN_CORR[[#This Row],[43989]]</f>
        <v>0</v>
      </c>
      <c r="CS209">
        <f>+Casos_PN_CORR[[#This Row],[43991]]-Casos_PN_CORR[[#This Row],[43990]]</f>
        <v>0</v>
      </c>
      <c r="CT209">
        <f>+Casos_PN_CORR[[#This Row],[43992]]-Casos_PN_CORR[[#This Row],[43991]]</f>
        <v>0</v>
      </c>
      <c r="CU209">
        <f>+Casos_PN_CORR[[#This Row],[43993]]-Casos_PN_CORR[[#This Row],[43992]]</f>
        <v>0</v>
      </c>
    </row>
    <row r="210" spans="1:99" x14ac:dyDescent="0.3">
      <c r="A210">
        <v>130406</v>
      </c>
      <c r="B210" s="2" t="s">
        <v>102</v>
      </c>
      <c r="C210" s="2" t="s">
        <v>259</v>
      </c>
      <c r="D210" s="2" t="s">
        <v>547</v>
      </c>
      <c r="E210" s="4">
        <f t="shared" si="3"/>
        <v>2</v>
      </c>
      <c r="F210">
        <f>+Casos_PN_CORR[[#This Row],[43900]]</f>
        <v>0</v>
      </c>
      <c r="G210">
        <f>+Casos_PN_CORR[[#This Row],[43901]]-Casos_PN_CORR[[#This Row],[43900]]</f>
        <v>0</v>
      </c>
      <c r="H210">
        <f>+Casos_PN_CORR[[#This Row],[43902]]-Casos_PN_CORR[[#This Row],[43901]]</f>
        <v>0</v>
      </c>
      <c r="I210">
        <f>+Casos_PN_CORR[[#This Row],[43903]]-Casos_PN_CORR[[#This Row],[43902]]</f>
        <v>0</v>
      </c>
      <c r="J210">
        <f>+Casos_PN_CORR[[#This Row],[43904]]-Casos_PN_CORR[[#This Row],[43903]]</f>
        <v>0</v>
      </c>
      <c r="K210">
        <f>+Casos_PN_CORR[[#This Row],[43905]]-Casos_PN_CORR[[#This Row],[43904]]</f>
        <v>0</v>
      </c>
      <c r="L210">
        <f>+Casos_PN_CORR[[#This Row],[43906]]-Casos_PN_CORR[[#This Row],[43905]]</f>
        <v>0</v>
      </c>
      <c r="M210">
        <f>+Casos_PN_CORR[[#This Row],[43907]]-Casos_PN_CORR[[#This Row],[43906]]</f>
        <v>0</v>
      </c>
      <c r="N210">
        <f>+Casos_PN_CORR[[#This Row],[43908]]-Casos_PN_CORR[[#This Row],[43907]]</f>
        <v>0</v>
      </c>
      <c r="O210">
        <f>+Casos_PN_CORR[[#This Row],[43909]]-Casos_PN_CORR[[#This Row],[43908]]</f>
        <v>0</v>
      </c>
      <c r="P210">
        <f>+Casos_PN_CORR[[#This Row],[43910]]-Casos_PN_CORR[[#This Row],[43909]]</f>
        <v>0</v>
      </c>
      <c r="Q210">
        <f>+Casos_PN_CORR[[#This Row],[43911]]-Casos_PN_CORR[[#This Row],[43910]]</f>
        <v>0</v>
      </c>
      <c r="R210">
        <f>+Casos_PN_CORR[[#This Row],[43912]]-Casos_PN_CORR[[#This Row],[43911]]</f>
        <v>0</v>
      </c>
      <c r="S210">
        <f>+Casos_PN_CORR[[#This Row],[43913]]-Casos_PN_CORR[[#This Row],[43912]]</f>
        <v>0</v>
      </c>
      <c r="T210">
        <f>+Casos_PN_CORR[[#This Row],[43914]]-Casos_PN_CORR[[#This Row],[43913]]</f>
        <v>0</v>
      </c>
      <c r="U210">
        <f>+Casos_PN_CORR[[#This Row],[43915]]-Casos_PN_CORR[[#This Row],[43914]]</f>
        <v>0</v>
      </c>
      <c r="V210">
        <f>+Casos_PN_CORR[[#This Row],[43916]]-Casos_PN_CORR[[#This Row],[43915]]</f>
        <v>0</v>
      </c>
      <c r="W210">
        <f>+Casos_PN_CORR[[#This Row],[43917]]-Casos_PN_CORR[[#This Row],[43916]]</f>
        <v>0</v>
      </c>
      <c r="X210">
        <f>+Casos_PN_CORR[[#This Row],[43918]]-Casos_PN_CORR[[#This Row],[43917]]</f>
        <v>0</v>
      </c>
      <c r="Y210">
        <f>+Casos_PN_CORR[[#This Row],[43919]]-Casos_PN_CORR[[#This Row],[43918]]</f>
        <v>0</v>
      </c>
      <c r="Z210">
        <f>+Casos_PN_CORR[[#This Row],[43920]]-Casos_PN_CORR[[#This Row],[43919]]</f>
        <v>0</v>
      </c>
      <c r="AA210">
        <f>+Casos_PN_CORR[[#This Row],[43921]]-Casos_PN_CORR[[#This Row],[43920]]</f>
        <v>0</v>
      </c>
      <c r="AB210">
        <f>+Casos_PN_CORR[[#This Row],[43922]]-Casos_PN_CORR[[#This Row],[43921]]</f>
        <v>0</v>
      </c>
      <c r="AC210">
        <f>+Casos_PN_CORR[[#This Row],[43923]]-Casos_PN_CORR[[#This Row],[43922]]</f>
        <v>0</v>
      </c>
      <c r="AD210">
        <f>+Casos_PN_CORR[[#This Row],[43924]]-Casos_PN_CORR[[#This Row],[43923]]</f>
        <v>0</v>
      </c>
      <c r="AE210">
        <f>+Casos_PN_CORR[[#This Row],[43925]]-Casos_PN_CORR[[#This Row],[43924]]</f>
        <v>0</v>
      </c>
      <c r="AF210">
        <f>+Casos_PN_CORR[[#This Row],[43926]]-Casos_PN_CORR[[#This Row],[43925]]</f>
        <v>0</v>
      </c>
      <c r="AG210">
        <f>+Casos_PN_CORR[[#This Row],[43927]]-Casos_PN_CORR[[#This Row],[43926]]</f>
        <v>0</v>
      </c>
      <c r="AH210">
        <f>+Casos_PN_CORR[[#This Row],[43928]]-Casos_PN_CORR[[#This Row],[43927]]</f>
        <v>0</v>
      </c>
      <c r="AI210">
        <f>+Casos_PN_CORR[[#This Row],[43929]]-Casos_PN_CORR[[#This Row],[43928]]</f>
        <v>0</v>
      </c>
      <c r="AJ210">
        <f>+Casos_PN_CORR[[#This Row],[43930]]-Casos_PN_CORR[[#This Row],[43929]]</f>
        <v>0</v>
      </c>
      <c r="AK210">
        <f>+Casos_PN_CORR[[#This Row],[43931]]-Casos_PN_CORR[[#This Row],[43930]]</f>
        <v>0</v>
      </c>
      <c r="AL210">
        <f>+Casos_PN_CORR[[#This Row],[43932]]-Casos_PN_CORR[[#This Row],[43931]]</f>
        <v>0</v>
      </c>
      <c r="AM210">
        <f>+Casos_PN_CORR[[#This Row],[43933]]-Casos_PN_CORR[[#This Row],[43932]]</f>
        <v>0</v>
      </c>
      <c r="AN210">
        <f>+Casos_PN_CORR[[#This Row],[43934]]-Casos_PN_CORR[[#This Row],[43933]]</f>
        <v>0</v>
      </c>
      <c r="AO210">
        <f>+Casos_PN_CORR[[#This Row],[43935]]-Casos_PN_CORR[[#This Row],[43934]]</f>
        <v>0</v>
      </c>
      <c r="AP210">
        <f>+Casos_PN_CORR[[#This Row],[43936]]-Casos_PN_CORR[[#This Row],[43935]]</f>
        <v>0</v>
      </c>
      <c r="AQ210">
        <f>+Casos_PN_CORR[[#This Row],[43937]]-Casos_PN_CORR[[#This Row],[43936]]</f>
        <v>0</v>
      </c>
      <c r="AR210">
        <f>+Casos_PN_CORR[[#This Row],[43938]]-Casos_PN_CORR[[#This Row],[43937]]</f>
        <v>0</v>
      </c>
      <c r="AS210">
        <f>+Casos_PN_CORR[[#This Row],[43939]]-Casos_PN_CORR[[#This Row],[43938]]</f>
        <v>0</v>
      </c>
      <c r="AT210">
        <f>+Casos_PN_CORR[[#This Row],[43940]]-Casos_PN_CORR[[#This Row],[43939]]</f>
        <v>0</v>
      </c>
      <c r="AU210">
        <f>+Casos_PN_CORR[[#This Row],[43941]]-Casos_PN_CORR[[#This Row],[43940]]</f>
        <v>0</v>
      </c>
      <c r="AV210">
        <f>+Casos_PN_CORR[[#This Row],[43942]]-Casos_PN_CORR[[#This Row],[43941]]</f>
        <v>0</v>
      </c>
      <c r="AW210">
        <f>+Casos_PN_CORR[[#This Row],[43943]]-Casos_PN_CORR[[#This Row],[43942]]</f>
        <v>0</v>
      </c>
      <c r="AX210">
        <f>+Casos_PN_CORR[[#This Row],[43944]]-Casos_PN_CORR[[#This Row],[43943]]</f>
        <v>0</v>
      </c>
      <c r="AY210">
        <f>+Casos_PN_CORR[[#This Row],[43945]]-Casos_PN_CORR[[#This Row],[43944]]</f>
        <v>0</v>
      </c>
      <c r="AZ210">
        <f>+Casos_PN_CORR[[#This Row],[43946]]-Casos_PN_CORR[[#This Row],[43945]]</f>
        <v>0</v>
      </c>
      <c r="BA210">
        <f>+Casos_PN_CORR[[#This Row],[43947]]-Casos_PN_CORR[[#This Row],[43946]]</f>
        <v>0</v>
      </c>
      <c r="BB210">
        <f>+Casos_PN_CORR[[#This Row],[43948]]-Casos_PN_CORR[[#This Row],[43947]]</f>
        <v>0</v>
      </c>
      <c r="BC210">
        <f>+Casos_PN_CORR[[#This Row],[43949]]-Casos_PN_CORR[[#This Row],[43948]]</f>
        <v>0</v>
      </c>
      <c r="BD210">
        <f>+Casos_PN_CORR[[#This Row],[43950]]-Casos_PN_CORR[[#This Row],[43949]]</f>
        <v>0</v>
      </c>
      <c r="BE210">
        <f>+Casos_PN_CORR[[#This Row],[43951]]-Casos_PN_CORR[[#This Row],[43950]]</f>
        <v>0</v>
      </c>
      <c r="BF210">
        <f>+Casos_PN_CORR[[#This Row],[43952]]-Casos_PN_CORR[[#This Row],[43951]]</f>
        <v>0</v>
      </c>
      <c r="BG210">
        <f>+Casos_PN_CORR[[#This Row],[43953]]-Casos_PN_CORR[[#This Row],[43952]]</f>
        <v>0</v>
      </c>
      <c r="BH210">
        <f>+Casos_PN_CORR[[#This Row],[43954]]-Casos_PN_CORR[[#This Row],[43953]]</f>
        <v>0</v>
      </c>
      <c r="BI210">
        <f>+Casos_PN_CORR[[#This Row],[43955]]-Casos_PN_CORR[[#This Row],[43954]]</f>
        <v>0</v>
      </c>
      <c r="BJ210">
        <f>+Casos_PN_CORR[[#This Row],[43956]]-Casos_PN_CORR[[#This Row],[43955]]</f>
        <v>0</v>
      </c>
      <c r="BK210">
        <f>+Casos_PN_CORR[[#This Row],[43957]]-Casos_PN_CORR[[#This Row],[43956]]</f>
        <v>0</v>
      </c>
      <c r="BL210">
        <f>+Casos_PN_CORR[[#This Row],[43958]]-Casos_PN_CORR[[#This Row],[43957]]</f>
        <v>0</v>
      </c>
      <c r="BM210">
        <f>+Casos_PN_CORR[[#This Row],[43959]]-Casos_PN_CORR[[#This Row],[43958]]</f>
        <v>0</v>
      </c>
      <c r="BN210">
        <f>+Casos_PN_CORR[[#This Row],[43960]]-Casos_PN_CORR[[#This Row],[43959]]</f>
        <v>0</v>
      </c>
      <c r="BO210">
        <f>+Casos_PN_CORR[[#This Row],[43961]]-Casos_PN_CORR[[#This Row],[43960]]</f>
        <v>0</v>
      </c>
      <c r="BP210">
        <f>+Casos_PN_CORR[[#This Row],[43962]]-Casos_PN_CORR[[#This Row],[43961]]</f>
        <v>0</v>
      </c>
      <c r="BQ210">
        <f>+Casos_PN_CORR[[#This Row],[43963]]-Casos_PN_CORR[[#This Row],[43962]]</f>
        <v>0</v>
      </c>
      <c r="BR210">
        <f>+Casos_PN_CORR[[#This Row],[43964]]-Casos_PN_CORR[[#This Row],[43963]]</f>
        <v>0</v>
      </c>
      <c r="BS210">
        <f>+Casos_PN_CORR[[#This Row],[43965]]-Casos_PN_CORR[[#This Row],[43964]]</f>
        <v>0</v>
      </c>
      <c r="BT210">
        <f>+Casos_PN_CORR[[#This Row],[43966]]-Casos_PN_CORR[[#This Row],[43965]]</f>
        <v>0</v>
      </c>
      <c r="BU210">
        <f>+Casos_PN_CORR[[#This Row],[43967]]-Casos_PN_CORR[[#This Row],[43966]]</f>
        <v>0</v>
      </c>
      <c r="BV210">
        <f>+Casos_PN_CORR[[#This Row],[43968]]-Casos_PN_CORR[[#This Row],[43967]]</f>
        <v>0</v>
      </c>
      <c r="BW210">
        <f>+Casos_PN_CORR[[#This Row],[43969]]-Casos_PN_CORR[[#This Row],[43968]]</f>
        <v>0</v>
      </c>
      <c r="BX210">
        <f>+Casos_PN_CORR[[#This Row],[43970]]-Casos_PN_CORR[[#This Row],[43969]]</f>
        <v>0</v>
      </c>
      <c r="BY210">
        <f>+Casos_PN_CORR[[#This Row],[43971]]-Casos_PN_CORR[[#This Row],[43970]]</f>
        <v>0</v>
      </c>
      <c r="BZ210">
        <f>+Casos_PN_CORR[[#This Row],[43972]]-Casos_PN_CORR[[#This Row],[43971]]</f>
        <v>0</v>
      </c>
      <c r="CA210">
        <f>+Casos_PN_CORR[[#This Row],[43973]]-Casos_PN_CORR[[#This Row],[43972]]</f>
        <v>0</v>
      </c>
      <c r="CB210">
        <f>+Casos_PN_CORR[[#This Row],[43974]]-Casos_PN_CORR[[#This Row],[43973]]</f>
        <v>0</v>
      </c>
      <c r="CC210">
        <f>+Casos_PN_CORR[[#This Row],[43975]]-Casos_PN_CORR[[#This Row],[43974]]</f>
        <v>0</v>
      </c>
      <c r="CD210">
        <f>+Casos_PN_CORR[[#This Row],[43976]]-Casos_PN_CORR[[#This Row],[43975]]</f>
        <v>0</v>
      </c>
      <c r="CE210">
        <f>+Casos_PN_CORR[[#This Row],[43977]]-Casos_PN_CORR[[#This Row],[43976]]</f>
        <v>0</v>
      </c>
      <c r="CF210">
        <f>+Casos_PN_CORR[[#This Row],[43978]]-Casos_PN_CORR[[#This Row],[43977]]</f>
        <v>0</v>
      </c>
      <c r="CG210">
        <f>+Casos_PN_CORR[[#This Row],[43979]]-Casos_PN_CORR[[#This Row],[43978]]</f>
        <v>0</v>
      </c>
      <c r="CH210">
        <f>+Casos_PN_CORR[[#This Row],[43980]]-Casos_PN_CORR[[#This Row],[43979]]</f>
        <v>0</v>
      </c>
      <c r="CI210">
        <f>+Casos_PN_CORR[[#This Row],[43981]]-Casos_PN_CORR[[#This Row],[43980]]</f>
        <v>0</v>
      </c>
      <c r="CJ210">
        <f>+Casos_PN_CORR[[#This Row],[43982]]-Casos_PN_CORR[[#This Row],[43981]]</f>
        <v>0</v>
      </c>
      <c r="CK210">
        <f>+Casos_PN_CORR[[#This Row],[43983]]-Casos_PN_CORR[[#This Row],[43982]]</f>
        <v>0</v>
      </c>
      <c r="CL210">
        <f>+Casos_PN_CORR[[#This Row],[43984]]-Casos_PN_CORR[[#This Row],[43983]]</f>
        <v>0</v>
      </c>
      <c r="CM210">
        <f>+Casos_PN_CORR[[#This Row],[43985]]-Casos_PN_CORR[[#This Row],[43984]]</f>
        <v>0</v>
      </c>
      <c r="CN210">
        <f>+Casos_PN_CORR[[#This Row],[43986]]-Casos_PN_CORR[[#This Row],[43985]]</f>
        <v>0</v>
      </c>
      <c r="CO210">
        <f>+Casos_PN_CORR[[#This Row],[43987]]-Casos_PN_CORR[[#This Row],[43986]]</f>
        <v>2</v>
      </c>
      <c r="CP210">
        <f>+Casos_PN_CORR[[#This Row],[43988]]-Casos_PN_CORR[[#This Row],[43987]]</f>
        <v>0</v>
      </c>
      <c r="CQ210">
        <f>+Casos_PN_CORR[[#This Row],[43989]]-Casos_PN_CORR[[#This Row],[43988]]</f>
        <v>0</v>
      </c>
      <c r="CR210">
        <f>+Casos_PN_CORR[[#This Row],[43990]]-Casos_PN_CORR[[#This Row],[43989]]</f>
        <v>0</v>
      </c>
      <c r="CS210">
        <f>+Casos_PN_CORR[[#This Row],[43991]]-Casos_PN_CORR[[#This Row],[43990]]</f>
        <v>0</v>
      </c>
      <c r="CT210">
        <f>+Casos_PN_CORR[[#This Row],[43992]]-Casos_PN_CORR[[#This Row],[43991]]</f>
        <v>0</v>
      </c>
      <c r="CU210">
        <f>+Casos_PN_CORR[[#This Row],[43993]]-Casos_PN_CORR[[#This Row],[43992]]</f>
        <v>0</v>
      </c>
    </row>
    <row r="211" spans="1:99" x14ac:dyDescent="0.3">
      <c r="A211">
        <v>60704</v>
      </c>
      <c r="B211" s="2" t="s">
        <v>158</v>
      </c>
      <c r="C211" s="2" t="s">
        <v>353</v>
      </c>
      <c r="D211" s="2" t="s">
        <v>548</v>
      </c>
      <c r="E211" s="4">
        <f t="shared" si="3"/>
        <v>2</v>
      </c>
      <c r="F211">
        <f>+Casos_PN_CORR[[#This Row],[43900]]</f>
        <v>0</v>
      </c>
      <c r="G211">
        <f>+Casos_PN_CORR[[#This Row],[43901]]-Casos_PN_CORR[[#This Row],[43900]]</f>
        <v>0</v>
      </c>
      <c r="H211">
        <f>+Casos_PN_CORR[[#This Row],[43902]]-Casos_PN_CORR[[#This Row],[43901]]</f>
        <v>0</v>
      </c>
      <c r="I211">
        <f>+Casos_PN_CORR[[#This Row],[43903]]-Casos_PN_CORR[[#This Row],[43902]]</f>
        <v>0</v>
      </c>
      <c r="J211">
        <f>+Casos_PN_CORR[[#This Row],[43904]]-Casos_PN_CORR[[#This Row],[43903]]</f>
        <v>0</v>
      </c>
      <c r="K211">
        <f>+Casos_PN_CORR[[#This Row],[43905]]-Casos_PN_CORR[[#This Row],[43904]]</f>
        <v>0</v>
      </c>
      <c r="L211">
        <f>+Casos_PN_CORR[[#This Row],[43906]]-Casos_PN_CORR[[#This Row],[43905]]</f>
        <v>0</v>
      </c>
      <c r="M211">
        <f>+Casos_PN_CORR[[#This Row],[43907]]-Casos_PN_CORR[[#This Row],[43906]]</f>
        <v>0</v>
      </c>
      <c r="N211">
        <f>+Casos_PN_CORR[[#This Row],[43908]]-Casos_PN_CORR[[#This Row],[43907]]</f>
        <v>0</v>
      </c>
      <c r="O211">
        <f>+Casos_PN_CORR[[#This Row],[43909]]-Casos_PN_CORR[[#This Row],[43908]]</f>
        <v>0</v>
      </c>
      <c r="P211">
        <f>+Casos_PN_CORR[[#This Row],[43910]]-Casos_PN_CORR[[#This Row],[43909]]</f>
        <v>0</v>
      </c>
      <c r="Q211">
        <f>+Casos_PN_CORR[[#This Row],[43911]]-Casos_PN_CORR[[#This Row],[43910]]</f>
        <v>0</v>
      </c>
      <c r="R211">
        <f>+Casos_PN_CORR[[#This Row],[43912]]-Casos_PN_CORR[[#This Row],[43911]]</f>
        <v>0</v>
      </c>
      <c r="S211">
        <f>+Casos_PN_CORR[[#This Row],[43913]]-Casos_PN_CORR[[#This Row],[43912]]</f>
        <v>0</v>
      </c>
      <c r="T211">
        <f>+Casos_PN_CORR[[#This Row],[43914]]-Casos_PN_CORR[[#This Row],[43913]]</f>
        <v>0</v>
      </c>
      <c r="U211">
        <f>+Casos_PN_CORR[[#This Row],[43915]]-Casos_PN_CORR[[#This Row],[43914]]</f>
        <v>0</v>
      </c>
      <c r="V211">
        <f>+Casos_PN_CORR[[#This Row],[43916]]-Casos_PN_CORR[[#This Row],[43915]]</f>
        <v>0</v>
      </c>
      <c r="W211">
        <f>+Casos_PN_CORR[[#This Row],[43917]]-Casos_PN_CORR[[#This Row],[43916]]</f>
        <v>0</v>
      </c>
      <c r="X211">
        <f>+Casos_PN_CORR[[#This Row],[43918]]-Casos_PN_CORR[[#This Row],[43917]]</f>
        <v>0</v>
      </c>
      <c r="Y211">
        <f>+Casos_PN_CORR[[#This Row],[43919]]-Casos_PN_CORR[[#This Row],[43918]]</f>
        <v>0</v>
      </c>
      <c r="Z211">
        <f>+Casos_PN_CORR[[#This Row],[43920]]-Casos_PN_CORR[[#This Row],[43919]]</f>
        <v>0</v>
      </c>
      <c r="AA211">
        <f>+Casos_PN_CORR[[#This Row],[43921]]-Casos_PN_CORR[[#This Row],[43920]]</f>
        <v>0</v>
      </c>
      <c r="AB211">
        <f>+Casos_PN_CORR[[#This Row],[43922]]-Casos_PN_CORR[[#This Row],[43921]]</f>
        <v>0</v>
      </c>
      <c r="AC211">
        <f>+Casos_PN_CORR[[#This Row],[43923]]-Casos_PN_CORR[[#This Row],[43922]]</f>
        <v>0</v>
      </c>
      <c r="AD211">
        <f>+Casos_PN_CORR[[#This Row],[43924]]-Casos_PN_CORR[[#This Row],[43923]]</f>
        <v>0</v>
      </c>
      <c r="AE211">
        <f>+Casos_PN_CORR[[#This Row],[43925]]-Casos_PN_CORR[[#This Row],[43924]]</f>
        <v>0</v>
      </c>
      <c r="AF211">
        <f>+Casos_PN_CORR[[#This Row],[43926]]-Casos_PN_CORR[[#This Row],[43925]]</f>
        <v>0</v>
      </c>
      <c r="AG211">
        <f>+Casos_PN_CORR[[#This Row],[43927]]-Casos_PN_CORR[[#This Row],[43926]]</f>
        <v>0</v>
      </c>
      <c r="AH211">
        <f>+Casos_PN_CORR[[#This Row],[43928]]-Casos_PN_CORR[[#This Row],[43927]]</f>
        <v>0</v>
      </c>
      <c r="AI211">
        <f>+Casos_PN_CORR[[#This Row],[43929]]-Casos_PN_CORR[[#This Row],[43928]]</f>
        <v>0</v>
      </c>
      <c r="AJ211">
        <f>+Casos_PN_CORR[[#This Row],[43930]]-Casos_PN_CORR[[#This Row],[43929]]</f>
        <v>0</v>
      </c>
      <c r="AK211">
        <f>+Casos_PN_CORR[[#This Row],[43931]]-Casos_PN_CORR[[#This Row],[43930]]</f>
        <v>0</v>
      </c>
      <c r="AL211">
        <f>+Casos_PN_CORR[[#This Row],[43932]]-Casos_PN_CORR[[#This Row],[43931]]</f>
        <v>0</v>
      </c>
      <c r="AM211">
        <f>+Casos_PN_CORR[[#This Row],[43933]]-Casos_PN_CORR[[#This Row],[43932]]</f>
        <v>0</v>
      </c>
      <c r="AN211">
        <f>+Casos_PN_CORR[[#This Row],[43934]]-Casos_PN_CORR[[#This Row],[43933]]</f>
        <v>0</v>
      </c>
      <c r="AO211">
        <f>+Casos_PN_CORR[[#This Row],[43935]]-Casos_PN_CORR[[#This Row],[43934]]</f>
        <v>0</v>
      </c>
      <c r="AP211">
        <f>+Casos_PN_CORR[[#This Row],[43936]]-Casos_PN_CORR[[#This Row],[43935]]</f>
        <v>0</v>
      </c>
      <c r="AQ211">
        <f>+Casos_PN_CORR[[#This Row],[43937]]-Casos_PN_CORR[[#This Row],[43936]]</f>
        <v>0</v>
      </c>
      <c r="AR211">
        <f>+Casos_PN_CORR[[#This Row],[43938]]-Casos_PN_CORR[[#This Row],[43937]]</f>
        <v>0</v>
      </c>
      <c r="AS211">
        <f>+Casos_PN_CORR[[#This Row],[43939]]-Casos_PN_CORR[[#This Row],[43938]]</f>
        <v>0</v>
      </c>
      <c r="AT211">
        <f>+Casos_PN_CORR[[#This Row],[43940]]-Casos_PN_CORR[[#This Row],[43939]]</f>
        <v>0</v>
      </c>
      <c r="AU211">
        <f>+Casos_PN_CORR[[#This Row],[43941]]-Casos_PN_CORR[[#This Row],[43940]]</f>
        <v>0</v>
      </c>
      <c r="AV211">
        <f>+Casos_PN_CORR[[#This Row],[43942]]-Casos_PN_CORR[[#This Row],[43941]]</f>
        <v>0</v>
      </c>
      <c r="AW211">
        <f>+Casos_PN_CORR[[#This Row],[43943]]-Casos_PN_CORR[[#This Row],[43942]]</f>
        <v>0</v>
      </c>
      <c r="AX211">
        <f>+Casos_PN_CORR[[#This Row],[43944]]-Casos_PN_CORR[[#This Row],[43943]]</f>
        <v>0</v>
      </c>
      <c r="AY211">
        <f>+Casos_PN_CORR[[#This Row],[43945]]-Casos_PN_CORR[[#This Row],[43944]]</f>
        <v>0</v>
      </c>
      <c r="AZ211">
        <f>+Casos_PN_CORR[[#This Row],[43946]]-Casos_PN_CORR[[#This Row],[43945]]</f>
        <v>0</v>
      </c>
      <c r="BA211">
        <f>+Casos_PN_CORR[[#This Row],[43947]]-Casos_PN_CORR[[#This Row],[43946]]</f>
        <v>0</v>
      </c>
      <c r="BB211">
        <f>+Casos_PN_CORR[[#This Row],[43948]]-Casos_PN_CORR[[#This Row],[43947]]</f>
        <v>0</v>
      </c>
      <c r="BC211">
        <f>+Casos_PN_CORR[[#This Row],[43949]]-Casos_PN_CORR[[#This Row],[43948]]</f>
        <v>0</v>
      </c>
      <c r="BD211">
        <f>+Casos_PN_CORR[[#This Row],[43950]]-Casos_PN_CORR[[#This Row],[43949]]</f>
        <v>0</v>
      </c>
      <c r="BE211">
        <f>+Casos_PN_CORR[[#This Row],[43951]]-Casos_PN_CORR[[#This Row],[43950]]</f>
        <v>0</v>
      </c>
      <c r="BF211">
        <f>+Casos_PN_CORR[[#This Row],[43952]]-Casos_PN_CORR[[#This Row],[43951]]</f>
        <v>0</v>
      </c>
      <c r="BG211">
        <f>+Casos_PN_CORR[[#This Row],[43953]]-Casos_PN_CORR[[#This Row],[43952]]</f>
        <v>0</v>
      </c>
      <c r="BH211">
        <f>+Casos_PN_CORR[[#This Row],[43954]]-Casos_PN_CORR[[#This Row],[43953]]</f>
        <v>0</v>
      </c>
      <c r="BI211">
        <f>+Casos_PN_CORR[[#This Row],[43955]]-Casos_PN_CORR[[#This Row],[43954]]</f>
        <v>0</v>
      </c>
      <c r="BJ211">
        <f>+Casos_PN_CORR[[#This Row],[43956]]-Casos_PN_CORR[[#This Row],[43955]]</f>
        <v>0</v>
      </c>
      <c r="BK211">
        <f>+Casos_PN_CORR[[#This Row],[43957]]-Casos_PN_CORR[[#This Row],[43956]]</f>
        <v>0</v>
      </c>
      <c r="BL211">
        <f>+Casos_PN_CORR[[#This Row],[43958]]-Casos_PN_CORR[[#This Row],[43957]]</f>
        <v>0</v>
      </c>
      <c r="BM211">
        <f>+Casos_PN_CORR[[#This Row],[43959]]-Casos_PN_CORR[[#This Row],[43958]]</f>
        <v>0</v>
      </c>
      <c r="BN211">
        <f>+Casos_PN_CORR[[#This Row],[43960]]-Casos_PN_CORR[[#This Row],[43959]]</f>
        <v>0</v>
      </c>
      <c r="BO211">
        <f>+Casos_PN_CORR[[#This Row],[43961]]-Casos_PN_CORR[[#This Row],[43960]]</f>
        <v>0</v>
      </c>
      <c r="BP211">
        <f>+Casos_PN_CORR[[#This Row],[43962]]-Casos_PN_CORR[[#This Row],[43961]]</f>
        <v>0</v>
      </c>
      <c r="BQ211">
        <f>+Casos_PN_CORR[[#This Row],[43963]]-Casos_PN_CORR[[#This Row],[43962]]</f>
        <v>0</v>
      </c>
      <c r="BR211">
        <f>+Casos_PN_CORR[[#This Row],[43964]]-Casos_PN_CORR[[#This Row],[43963]]</f>
        <v>0</v>
      </c>
      <c r="BS211">
        <f>+Casos_PN_CORR[[#This Row],[43965]]-Casos_PN_CORR[[#This Row],[43964]]</f>
        <v>0</v>
      </c>
      <c r="BT211">
        <f>+Casos_PN_CORR[[#This Row],[43966]]-Casos_PN_CORR[[#This Row],[43965]]</f>
        <v>0</v>
      </c>
      <c r="BU211">
        <f>+Casos_PN_CORR[[#This Row],[43967]]-Casos_PN_CORR[[#This Row],[43966]]</f>
        <v>0</v>
      </c>
      <c r="BV211">
        <f>+Casos_PN_CORR[[#This Row],[43968]]-Casos_PN_CORR[[#This Row],[43967]]</f>
        <v>0</v>
      </c>
      <c r="BW211">
        <f>+Casos_PN_CORR[[#This Row],[43969]]-Casos_PN_CORR[[#This Row],[43968]]</f>
        <v>0</v>
      </c>
      <c r="BX211">
        <f>+Casos_PN_CORR[[#This Row],[43970]]-Casos_PN_CORR[[#This Row],[43969]]</f>
        <v>0</v>
      </c>
      <c r="BY211">
        <f>+Casos_PN_CORR[[#This Row],[43971]]-Casos_PN_CORR[[#This Row],[43970]]</f>
        <v>0</v>
      </c>
      <c r="BZ211">
        <f>+Casos_PN_CORR[[#This Row],[43972]]-Casos_PN_CORR[[#This Row],[43971]]</f>
        <v>0</v>
      </c>
      <c r="CA211">
        <f>+Casos_PN_CORR[[#This Row],[43973]]-Casos_PN_CORR[[#This Row],[43972]]</f>
        <v>0</v>
      </c>
      <c r="CB211">
        <f>+Casos_PN_CORR[[#This Row],[43974]]-Casos_PN_CORR[[#This Row],[43973]]</f>
        <v>0</v>
      </c>
      <c r="CC211">
        <f>+Casos_PN_CORR[[#This Row],[43975]]-Casos_PN_CORR[[#This Row],[43974]]</f>
        <v>0</v>
      </c>
      <c r="CD211">
        <f>+Casos_PN_CORR[[#This Row],[43976]]-Casos_PN_CORR[[#This Row],[43975]]</f>
        <v>0</v>
      </c>
      <c r="CE211">
        <f>+Casos_PN_CORR[[#This Row],[43977]]-Casos_PN_CORR[[#This Row],[43976]]</f>
        <v>0</v>
      </c>
      <c r="CF211">
        <f>+Casos_PN_CORR[[#This Row],[43978]]-Casos_PN_CORR[[#This Row],[43977]]</f>
        <v>0</v>
      </c>
      <c r="CG211">
        <f>+Casos_PN_CORR[[#This Row],[43979]]-Casos_PN_CORR[[#This Row],[43978]]</f>
        <v>0</v>
      </c>
      <c r="CH211">
        <f>+Casos_PN_CORR[[#This Row],[43980]]-Casos_PN_CORR[[#This Row],[43979]]</f>
        <v>0</v>
      </c>
      <c r="CI211">
        <f>+Casos_PN_CORR[[#This Row],[43981]]-Casos_PN_CORR[[#This Row],[43980]]</f>
        <v>0</v>
      </c>
      <c r="CJ211">
        <f>+Casos_PN_CORR[[#This Row],[43982]]-Casos_PN_CORR[[#This Row],[43981]]</f>
        <v>0</v>
      </c>
      <c r="CK211">
        <f>+Casos_PN_CORR[[#This Row],[43983]]-Casos_PN_CORR[[#This Row],[43982]]</f>
        <v>0</v>
      </c>
      <c r="CL211">
        <f>+Casos_PN_CORR[[#This Row],[43984]]-Casos_PN_CORR[[#This Row],[43983]]</f>
        <v>0</v>
      </c>
      <c r="CM211">
        <f>+Casos_PN_CORR[[#This Row],[43985]]-Casos_PN_CORR[[#This Row],[43984]]</f>
        <v>0</v>
      </c>
      <c r="CN211">
        <f>+Casos_PN_CORR[[#This Row],[43986]]-Casos_PN_CORR[[#This Row],[43985]]</f>
        <v>0</v>
      </c>
      <c r="CO211">
        <f>+Casos_PN_CORR[[#This Row],[43987]]-Casos_PN_CORR[[#This Row],[43986]]</f>
        <v>0</v>
      </c>
      <c r="CP211">
        <f>+Casos_PN_CORR[[#This Row],[43988]]-Casos_PN_CORR[[#This Row],[43987]]</f>
        <v>0</v>
      </c>
      <c r="CQ211">
        <f>+Casos_PN_CORR[[#This Row],[43989]]-Casos_PN_CORR[[#This Row],[43988]]</f>
        <v>2</v>
      </c>
      <c r="CR211">
        <f>+Casos_PN_CORR[[#This Row],[43990]]-Casos_PN_CORR[[#This Row],[43989]]</f>
        <v>0</v>
      </c>
      <c r="CS211">
        <f>+Casos_PN_CORR[[#This Row],[43991]]-Casos_PN_CORR[[#This Row],[43990]]</f>
        <v>0</v>
      </c>
      <c r="CT211">
        <f>+Casos_PN_CORR[[#This Row],[43992]]-Casos_PN_CORR[[#This Row],[43991]]</f>
        <v>0</v>
      </c>
      <c r="CU211">
        <f>+Casos_PN_CORR[[#This Row],[43993]]-Casos_PN_CORR[[#This Row],[43992]]</f>
        <v>0</v>
      </c>
    </row>
    <row r="212" spans="1:99" x14ac:dyDescent="0.3">
      <c r="A212">
        <v>80504</v>
      </c>
      <c r="B212" s="2" t="s">
        <v>99</v>
      </c>
      <c r="C212" s="2" t="s">
        <v>134</v>
      </c>
      <c r="D212" s="2" t="s">
        <v>394</v>
      </c>
      <c r="E212" s="4">
        <f t="shared" si="3"/>
        <v>2</v>
      </c>
      <c r="F212">
        <f>+Casos_PN_CORR[[#This Row],[43900]]</f>
        <v>0</v>
      </c>
      <c r="G212">
        <f>+Casos_PN_CORR[[#This Row],[43901]]-Casos_PN_CORR[[#This Row],[43900]]</f>
        <v>0</v>
      </c>
      <c r="H212">
        <f>+Casos_PN_CORR[[#This Row],[43902]]-Casos_PN_CORR[[#This Row],[43901]]</f>
        <v>0</v>
      </c>
      <c r="I212">
        <f>+Casos_PN_CORR[[#This Row],[43903]]-Casos_PN_CORR[[#This Row],[43902]]</f>
        <v>0</v>
      </c>
      <c r="J212">
        <f>+Casos_PN_CORR[[#This Row],[43904]]-Casos_PN_CORR[[#This Row],[43903]]</f>
        <v>0</v>
      </c>
      <c r="K212">
        <f>+Casos_PN_CORR[[#This Row],[43905]]-Casos_PN_CORR[[#This Row],[43904]]</f>
        <v>0</v>
      </c>
      <c r="L212">
        <f>+Casos_PN_CORR[[#This Row],[43906]]-Casos_PN_CORR[[#This Row],[43905]]</f>
        <v>0</v>
      </c>
      <c r="M212">
        <f>+Casos_PN_CORR[[#This Row],[43907]]-Casos_PN_CORR[[#This Row],[43906]]</f>
        <v>0</v>
      </c>
      <c r="N212">
        <f>+Casos_PN_CORR[[#This Row],[43908]]-Casos_PN_CORR[[#This Row],[43907]]</f>
        <v>0</v>
      </c>
      <c r="O212">
        <f>+Casos_PN_CORR[[#This Row],[43909]]-Casos_PN_CORR[[#This Row],[43908]]</f>
        <v>0</v>
      </c>
      <c r="P212">
        <f>+Casos_PN_CORR[[#This Row],[43910]]-Casos_PN_CORR[[#This Row],[43909]]</f>
        <v>0</v>
      </c>
      <c r="Q212">
        <f>+Casos_PN_CORR[[#This Row],[43911]]-Casos_PN_CORR[[#This Row],[43910]]</f>
        <v>0</v>
      </c>
      <c r="R212">
        <f>+Casos_PN_CORR[[#This Row],[43912]]-Casos_PN_CORR[[#This Row],[43911]]</f>
        <v>0</v>
      </c>
      <c r="S212">
        <f>+Casos_PN_CORR[[#This Row],[43913]]-Casos_PN_CORR[[#This Row],[43912]]</f>
        <v>0</v>
      </c>
      <c r="T212">
        <f>+Casos_PN_CORR[[#This Row],[43914]]-Casos_PN_CORR[[#This Row],[43913]]</f>
        <v>0</v>
      </c>
      <c r="U212">
        <f>+Casos_PN_CORR[[#This Row],[43915]]-Casos_PN_CORR[[#This Row],[43914]]</f>
        <v>0</v>
      </c>
      <c r="V212">
        <f>+Casos_PN_CORR[[#This Row],[43916]]-Casos_PN_CORR[[#This Row],[43915]]</f>
        <v>0</v>
      </c>
      <c r="W212">
        <f>+Casos_PN_CORR[[#This Row],[43917]]-Casos_PN_CORR[[#This Row],[43916]]</f>
        <v>0</v>
      </c>
      <c r="X212">
        <f>+Casos_PN_CORR[[#This Row],[43918]]-Casos_PN_CORR[[#This Row],[43917]]</f>
        <v>0</v>
      </c>
      <c r="Y212">
        <f>+Casos_PN_CORR[[#This Row],[43919]]-Casos_PN_CORR[[#This Row],[43918]]</f>
        <v>0</v>
      </c>
      <c r="Z212">
        <f>+Casos_PN_CORR[[#This Row],[43920]]-Casos_PN_CORR[[#This Row],[43919]]</f>
        <v>0</v>
      </c>
      <c r="AA212">
        <f>+Casos_PN_CORR[[#This Row],[43921]]-Casos_PN_CORR[[#This Row],[43920]]</f>
        <v>0</v>
      </c>
      <c r="AB212">
        <f>+Casos_PN_CORR[[#This Row],[43922]]-Casos_PN_CORR[[#This Row],[43921]]</f>
        <v>0</v>
      </c>
      <c r="AC212">
        <f>+Casos_PN_CORR[[#This Row],[43923]]-Casos_PN_CORR[[#This Row],[43922]]</f>
        <v>0</v>
      </c>
      <c r="AD212">
        <f>+Casos_PN_CORR[[#This Row],[43924]]-Casos_PN_CORR[[#This Row],[43923]]</f>
        <v>0</v>
      </c>
      <c r="AE212">
        <f>+Casos_PN_CORR[[#This Row],[43925]]-Casos_PN_CORR[[#This Row],[43924]]</f>
        <v>0</v>
      </c>
      <c r="AF212">
        <f>+Casos_PN_CORR[[#This Row],[43926]]-Casos_PN_CORR[[#This Row],[43925]]</f>
        <v>0</v>
      </c>
      <c r="AG212">
        <f>+Casos_PN_CORR[[#This Row],[43927]]-Casos_PN_CORR[[#This Row],[43926]]</f>
        <v>0</v>
      </c>
      <c r="AH212">
        <f>+Casos_PN_CORR[[#This Row],[43928]]-Casos_PN_CORR[[#This Row],[43927]]</f>
        <v>0</v>
      </c>
      <c r="AI212">
        <f>+Casos_PN_CORR[[#This Row],[43929]]-Casos_PN_CORR[[#This Row],[43928]]</f>
        <v>0</v>
      </c>
      <c r="AJ212">
        <f>+Casos_PN_CORR[[#This Row],[43930]]-Casos_PN_CORR[[#This Row],[43929]]</f>
        <v>0</v>
      </c>
      <c r="AK212">
        <f>+Casos_PN_CORR[[#This Row],[43931]]-Casos_PN_CORR[[#This Row],[43930]]</f>
        <v>0</v>
      </c>
      <c r="AL212">
        <f>+Casos_PN_CORR[[#This Row],[43932]]-Casos_PN_CORR[[#This Row],[43931]]</f>
        <v>0</v>
      </c>
      <c r="AM212">
        <f>+Casos_PN_CORR[[#This Row],[43933]]-Casos_PN_CORR[[#This Row],[43932]]</f>
        <v>0</v>
      </c>
      <c r="AN212">
        <f>+Casos_PN_CORR[[#This Row],[43934]]-Casos_PN_CORR[[#This Row],[43933]]</f>
        <v>0</v>
      </c>
      <c r="AO212">
        <f>+Casos_PN_CORR[[#This Row],[43935]]-Casos_PN_CORR[[#This Row],[43934]]</f>
        <v>0</v>
      </c>
      <c r="AP212">
        <f>+Casos_PN_CORR[[#This Row],[43936]]-Casos_PN_CORR[[#This Row],[43935]]</f>
        <v>0</v>
      </c>
      <c r="AQ212">
        <f>+Casos_PN_CORR[[#This Row],[43937]]-Casos_PN_CORR[[#This Row],[43936]]</f>
        <v>0</v>
      </c>
      <c r="AR212">
        <f>+Casos_PN_CORR[[#This Row],[43938]]-Casos_PN_CORR[[#This Row],[43937]]</f>
        <v>0</v>
      </c>
      <c r="AS212">
        <f>+Casos_PN_CORR[[#This Row],[43939]]-Casos_PN_CORR[[#This Row],[43938]]</f>
        <v>0</v>
      </c>
      <c r="AT212">
        <f>+Casos_PN_CORR[[#This Row],[43940]]-Casos_PN_CORR[[#This Row],[43939]]</f>
        <v>0</v>
      </c>
      <c r="AU212">
        <f>+Casos_PN_CORR[[#This Row],[43941]]-Casos_PN_CORR[[#This Row],[43940]]</f>
        <v>0</v>
      </c>
      <c r="AV212">
        <f>+Casos_PN_CORR[[#This Row],[43942]]-Casos_PN_CORR[[#This Row],[43941]]</f>
        <v>0</v>
      </c>
      <c r="AW212">
        <f>+Casos_PN_CORR[[#This Row],[43943]]-Casos_PN_CORR[[#This Row],[43942]]</f>
        <v>0</v>
      </c>
      <c r="AX212">
        <f>+Casos_PN_CORR[[#This Row],[43944]]-Casos_PN_CORR[[#This Row],[43943]]</f>
        <v>0</v>
      </c>
      <c r="AY212">
        <f>+Casos_PN_CORR[[#This Row],[43945]]-Casos_PN_CORR[[#This Row],[43944]]</f>
        <v>0</v>
      </c>
      <c r="AZ212">
        <f>+Casos_PN_CORR[[#This Row],[43946]]-Casos_PN_CORR[[#This Row],[43945]]</f>
        <v>0</v>
      </c>
      <c r="BA212">
        <f>+Casos_PN_CORR[[#This Row],[43947]]-Casos_PN_CORR[[#This Row],[43946]]</f>
        <v>0</v>
      </c>
      <c r="BB212">
        <f>+Casos_PN_CORR[[#This Row],[43948]]-Casos_PN_CORR[[#This Row],[43947]]</f>
        <v>0</v>
      </c>
      <c r="BC212">
        <f>+Casos_PN_CORR[[#This Row],[43949]]-Casos_PN_CORR[[#This Row],[43948]]</f>
        <v>0</v>
      </c>
      <c r="BD212">
        <f>+Casos_PN_CORR[[#This Row],[43950]]-Casos_PN_CORR[[#This Row],[43949]]</f>
        <v>0</v>
      </c>
      <c r="BE212">
        <f>+Casos_PN_CORR[[#This Row],[43951]]-Casos_PN_CORR[[#This Row],[43950]]</f>
        <v>0</v>
      </c>
      <c r="BF212">
        <f>+Casos_PN_CORR[[#This Row],[43952]]-Casos_PN_CORR[[#This Row],[43951]]</f>
        <v>0</v>
      </c>
      <c r="BG212">
        <f>+Casos_PN_CORR[[#This Row],[43953]]-Casos_PN_CORR[[#This Row],[43952]]</f>
        <v>0</v>
      </c>
      <c r="BH212">
        <f>+Casos_PN_CORR[[#This Row],[43954]]-Casos_PN_CORR[[#This Row],[43953]]</f>
        <v>0</v>
      </c>
      <c r="BI212">
        <f>+Casos_PN_CORR[[#This Row],[43955]]-Casos_PN_CORR[[#This Row],[43954]]</f>
        <v>0</v>
      </c>
      <c r="BJ212">
        <f>+Casos_PN_CORR[[#This Row],[43956]]-Casos_PN_CORR[[#This Row],[43955]]</f>
        <v>0</v>
      </c>
      <c r="BK212">
        <f>+Casos_PN_CORR[[#This Row],[43957]]-Casos_PN_CORR[[#This Row],[43956]]</f>
        <v>0</v>
      </c>
      <c r="BL212">
        <f>+Casos_PN_CORR[[#This Row],[43958]]-Casos_PN_CORR[[#This Row],[43957]]</f>
        <v>0</v>
      </c>
      <c r="BM212">
        <f>+Casos_PN_CORR[[#This Row],[43959]]-Casos_PN_CORR[[#This Row],[43958]]</f>
        <v>0</v>
      </c>
      <c r="BN212">
        <f>+Casos_PN_CORR[[#This Row],[43960]]-Casos_PN_CORR[[#This Row],[43959]]</f>
        <v>0</v>
      </c>
      <c r="BO212">
        <f>+Casos_PN_CORR[[#This Row],[43961]]-Casos_PN_CORR[[#This Row],[43960]]</f>
        <v>0</v>
      </c>
      <c r="BP212">
        <f>+Casos_PN_CORR[[#This Row],[43962]]-Casos_PN_CORR[[#This Row],[43961]]</f>
        <v>0</v>
      </c>
      <c r="BQ212">
        <f>+Casos_PN_CORR[[#This Row],[43963]]-Casos_PN_CORR[[#This Row],[43962]]</f>
        <v>0</v>
      </c>
      <c r="BR212">
        <f>+Casos_PN_CORR[[#This Row],[43964]]-Casos_PN_CORR[[#This Row],[43963]]</f>
        <v>0</v>
      </c>
      <c r="BS212">
        <f>+Casos_PN_CORR[[#This Row],[43965]]-Casos_PN_CORR[[#This Row],[43964]]</f>
        <v>0</v>
      </c>
      <c r="BT212">
        <f>+Casos_PN_CORR[[#This Row],[43966]]-Casos_PN_CORR[[#This Row],[43965]]</f>
        <v>0</v>
      </c>
      <c r="BU212">
        <f>+Casos_PN_CORR[[#This Row],[43967]]-Casos_PN_CORR[[#This Row],[43966]]</f>
        <v>0</v>
      </c>
      <c r="BV212">
        <f>+Casos_PN_CORR[[#This Row],[43968]]-Casos_PN_CORR[[#This Row],[43967]]</f>
        <v>0</v>
      </c>
      <c r="BW212">
        <f>+Casos_PN_CORR[[#This Row],[43969]]-Casos_PN_CORR[[#This Row],[43968]]</f>
        <v>0</v>
      </c>
      <c r="BX212">
        <f>+Casos_PN_CORR[[#This Row],[43970]]-Casos_PN_CORR[[#This Row],[43969]]</f>
        <v>0</v>
      </c>
      <c r="BY212">
        <f>+Casos_PN_CORR[[#This Row],[43971]]-Casos_PN_CORR[[#This Row],[43970]]</f>
        <v>0</v>
      </c>
      <c r="BZ212">
        <f>+Casos_PN_CORR[[#This Row],[43972]]-Casos_PN_CORR[[#This Row],[43971]]</f>
        <v>0</v>
      </c>
      <c r="CA212">
        <f>+Casos_PN_CORR[[#This Row],[43973]]-Casos_PN_CORR[[#This Row],[43972]]</f>
        <v>0</v>
      </c>
      <c r="CB212">
        <f>+Casos_PN_CORR[[#This Row],[43974]]-Casos_PN_CORR[[#This Row],[43973]]</f>
        <v>0</v>
      </c>
      <c r="CC212">
        <f>+Casos_PN_CORR[[#This Row],[43975]]-Casos_PN_CORR[[#This Row],[43974]]</f>
        <v>0</v>
      </c>
      <c r="CD212">
        <f>+Casos_PN_CORR[[#This Row],[43976]]-Casos_PN_CORR[[#This Row],[43975]]</f>
        <v>0</v>
      </c>
      <c r="CE212">
        <f>+Casos_PN_CORR[[#This Row],[43977]]-Casos_PN_CORR[[#This Row],[43976]]</f>
        <v>0</v>
      </c>
      <c r="CF212">
        <f>+Casos_PN_CORR[[#This Row],[43978]]-Casos_PN_CORR[[#This Row],[43977]]</f>
        <v>0</v>
      </c>
      <c r="CG212">
        <f>+Casos_PN_CORR[[#This Row],[43979]]-Casos_PN_CORR[[#This Row],[43978]]</f>
        <v>0</v>
      </c>
      <c r="CH212">
        <f>+Casos_PN_CORR[[#This Row],[43980]]-Casos_PN_CORR[[#This Row],[43979]]</f>
        <v>0</v>
      </c>
      <c r="CI212">
        <f>+Casos_PN_CORR[[#This Row],[43981]]-Casos_PN_CORR[[#This Row],[43980]]</f>
        <v>0</v>
      </c>
      <c r="CJ212">
        <f>+Casos_PN_CORR[[#This Row],[43982]]-Casos_PN_CORR[[#This Row],[43981]]</f>
        <v>0</v>
      </c>
      <c r="CK212">
        <f>+Casos_PN_CORR[[#This Row],[43983]]-Casos_PN_CORR[[#This Row],[43982]]</f>
        <v>0</v>
      </c>
      <c r="CL212">
        <f>+Casos_PN_CORR[[#This Row],[43984]]-Casos_PN_CORR[[#This Row],[43983]]</f>
        <v>0</v>
      </c>
      <c r="CM212">
        <f>+Casos_PN_CORR[[#This Row],[43985]]-Casos_PN_CORR[[#This Row],[43984]]</f>
        <v>0</v>
      </c>
      <c r="CN212">
        <f>+Casos_PN_CORR[[#This Row],[43986]]-Casos_PN_CORR[[#This Row],[43985]]</f>
        <v>0</v>
      </c>
      <c r="CO212">
        <f>+Casos_PN_CORR[[#This Row],[43987]]-Casos_PN_CORR[[#This Row],[43986]]</f>
        <v>2</v>
      </c>
      <c r="CP212">
        <f>+Casos_PN_CORR[[#This Row],[43988]]-Casos_PN_CORR[[#This Row],[43987]]</f>
        <v>0</v>
      </c>
      <c r="CQ212">
        <f>+Casos_PN_CORR[[#This Row],[43989]]-Casos_PN_CORR[[#This Row],[43988]]</f>
        <v>0</v>
      </c>
      <c r="CR212">
        <f>+Casos_PN_CORR[[#This Row],[43990]]-Casos_PN_CORR[[#This Row],[43989]]</f>
        <v>0</v>
      </c>
      <c r="CS212">
        <f>+Casos_PN_CORR[[#This Row],[43991]]-Casos_PN_CORR[[#This Row],[43990]]</f>
        <v>0</v>
      </c>
      <c r="CT212">
        <f>+Casos_PN_CORR[[#This Row],[43992]]-Casos_PN_CORR[[#This Row],[43991]]</f>
        <v>0</v>
      </c>
      <c r="CU212">
        <f>+Casos_PN_CORR[[#This Row],[43993]]-Casos_PN_CORR[[#This Row],[43992]]</f>
        <v>0</v>
      </c>
    </row>
    <row r="213" spans="1:99" x14ac:dyDescent="0.3">
      <c r="A213">
        <v>70103</v>
      </c>
      <c r="B213" s="2" t="s">
        <v>268</v>
      </c>
      <c r="C213" s="2" t="s">
        <v>400</v>
      </c>
      <c r="D213" s="2" t="s">
        <v>549</v>
      </c>
      <c r="E213" s="4">
        <f t="shared" si="3"/>
        <v>2</v>
      </c>
      <c r="F213">
        <f>+Casos_PN_CORR[[#This Row],[43900]]</f>
        <v>0</v>
      </c>
      <c r="G213">
        <f>+Casos_PN_CORR[[#This Row],[43901]]-Casos_PN_CORR[[#This Row],[43900]]</f>
        <v>0</v>
      </c>
      <c r="H213">
        <f>+Casos_PN_CORR[[#This Row],[43902]]-Casos_PN_CORR[[#This Row],[43901]]</f>
        <v>0</v>
      </c>
      <c r="I213">
        <f>+Casos_PN_CORR[[#This Row],[43903]]-Casos_PN_CORR[[#This Row],[43902]]</f>
        <v>0</v>
      </c>
      <c r="J213">
        <f>+Casos_PN_CORR[[#This Row],[43904]]-Casos_PN_CORR[[#This Row],[43903]]</f>
        <v>0</v>
      </c>
      <c r="K213">
        <f>+Casos_PN_CORR[[#This Row],[43905]]-Casos_PN_CORR[[#This Row],[43904]]</f>
        <v>0</v>
      </c>
      <c r="L213">
        <f>+Casos_PN_CORR[[#This Row],[43906]]-Casos_PN_CORR[[#This Row],[43905]]</f>
        <v>0</v>
      </c>
      <c r="M213">
        <f>+Casos_PN_CORR[[#This Row],[43907]]-Casos_PN_CORR[[#This Row],[43906]]</f>
        <v>0</v>
      </c>
      <c r="N213">
        <f>+Casos_PN_CORR[[#This Row],[43908]]-Casos_PN_CORR[[#This Row],[43907]]</f>
        <v>0</v>
      </c>
      <c r="O213">
        <f>+Casos_PN_CORR[[#This Row],[43909]]-Casos_PN_CORR[[#This Row],[43908]]</f>
        <v>0</v>
      </c>
      <c r="P213">
        <f>+Casos_PN_CORR[[#This Row],[43910]]-Casos_PN_CORR[[#This Row],[43909]]</f>
        <v>0</v>
      </c>
      <c r="Q213">
        <f>+Casos_PN_CORR[[#This Row],[43911]]-Casos_PN_CORR[[#This Row],[43910]]</f>
        <v>0</v>
      </c>
      <c r="R213">
        <f>+Casos_PN_CORR[[#This Row],[43912]]-Casos_PN_CORR[[#This Row],[43911]]</f>
        <v>0</v>
      </c>
      <c r="S213">
        <f>+Casos_PN_CORR[[#This Row],[43913]]-Casos_PN_CORR[[#This Row],[43912]]</f>
        <v>0</v>
      </c>
      <c r="T213">
        <f>+Casos_PN_CORR[[#This Row],[43914]]-Casos_PN_CORR[[#This Row],[43913]]</f>
        <v>0</v>
      </c>
      <c r="U213">
        <f>+Casos_PN_CORR[[#This Row],[43915]]-Casos_PN_CORR[[#This Row],[43914]]</f>
        <v>0</v>
      </c>
      <c r="V213">
        <f>+Casos_PN_CORR[[#This Row],[43916]]-Casos_PN_CORR[[#This Row],[43915]]</f>
        <v>0</v>
      </c>
      <c r="W213">
        <f>+Casos_PN_CORR[[#This Row],[43917]]-Casos_PN_CORR[[#This Row],[43916]]</f>
        <v>0</v>
      </c>
      <c r="X213">
        <f>+Casos_PN_CORR[[#This Row],[43918]]-Casos_PN_CORR[[#This Row],[43917]]</f>
        <v>0</v>
      </c>
      <c r="Y213">
        <f>+Casos_PN_CORR[[#This Row],[43919]]-Casos_PN_CORR[[#This Row],[43918]]</f>
        <v>0</v>
      </c>
      <c r="Z213">
        <f>+Casos_PN_CORR[[#This Row],[43920]]-Casos_PN_CORR[[#This Row],[43919]]</f>
        <v>0</v>
      </c>
      <c r="AA213">
        <f>+Casos_PN_CORR[[#This Row],[43921]]-Casos_PN_CORR[[#This Row],[43920]]</f>
        <v>0</v>
      </c>
      <c r="AB213">
        <f>+Casos_PN_CORR[[#This Row],[43922]]-Casos_PN_CORR[[#This Row],[43921]]</f>
        <v>0</v>
      </c>
      <c r="AC213">
        <f>+Casos_PN_CORR[[#This Row],[43923]]-Casos_PN_CORR[[#This Row],[43922]]</f>
        <v>0</v>
      </c>
      <c r="AD213">
        <f>+Casos_PN_CORR[[#This Row],[43924]]-Casos_PN_CORR[[#This Row],[43923]]</f>
        <v>0</v>
      </c>
      <c r="AE213">
        <f>+Casos_PN_CORR[[#This Row],[43925]]-Casos_PN_CORR[[#This Row],[43924]]</f>
        <v>0</v>
      </c>
      <c r="AF213">
        <f>+Casos_PN_CORR[[#This Row],[43926]]-Casos_PN_CORR[[#This Row],[43925]]</f>
        <v>0</v>
      </c>
      <c r="AG213">
        <f>+Casos_PN_CORR[[#This Row],[43927]]-Casos_PN_CORR[[#This Row],[43926]]</f>
        <v>0</v>
      </c>
      <c r="AH213">
        <f>+Casos_PN_CORR[[#This Row],[43928]]-Casos_PN_CORR[[#This Row],[43927]]</f>
        <v>0</v>
      </c>
      <c r="AI213">
        <f>+Casos_PN_CORR[[#This Row],[43929]]-Casos_PN_CORR[[#This Row],[43928]]</f>
        <v>0</v>
      </c>
      <c r="AJ213">
        <f>+Casos_PN_CORR[[#This Row],[43930]]-Casos_PN_CORR[[#This Row],[43929]]</f>
        <v>0</v>
      </c>
      <c r="AK213">
        <f>+Casos_PN_CORR[[#This Row],[43931]]-Casos_PN_CORR[[#This Row],[43930]]</f>
        <v>0</v>
      </c>
      <c r="AL213">
        <f>+Casos_PN_CORR[[#This Row],[43932]]-Casos_PN_CORR[[#This Row],[43931]]</f>
        <v>0</v>
      </c>
      <c r="AM213">
        <f>+Casos_PN_CORR[[#This Row],[43933]]-Casos_PN_CORR[[#This Row],[43932]]</f>
        <v>0</v>
      </c>
      <c r="AN213">
        <f>+Casos_PN_CORR[[#This Row],[43934]]-Casos_PN_CORR[[#This Row],[43933]]</f>
        <v>0</v>
      </c>
      <c r="AO213">
        <f>+Casos_PN_CORR[[#This Row],[43935]]-Casos_PN_CORR[[#This Row],[43934]]</f>
        <v>0</v>
      </c>
      <c r="AP213">
        <f>+Casos_PN_CORR[[#This Row],[43936]]-Casos_PN_CORR[[#This Row],[43935]]</f>
        <v>0</v>
      </c>
      <c r="AQ213">
        <f>+Casos_PN_CORR[[#This Row],[43937]]-Casos_PN_CORR[[#This Row],[43936]]</f>
        <v>0</v>
      </c>
      <c r="AR213">
        <f>+Casos_PN_CORR[[#This Row],[43938]]-Casos_PN_CORR[[#This Row],[43937]]</f>
        <v>0</v>
      </c>
      <c r="AS213">
        <f>+Casos_PN_CORR[[#This Row],[43939]]-Casos_PN_CORR[[#This Row],[43938]]</f>
        <v>0</v>
      </c>
      <c r="AT213">
        <f>+Casos_PN_CORR[[#This Row],[43940]]-Casos_PN_CORR[[#This Row],[43939]]</f>
        <v>0</v>
      </c>
      <c r="AU213">
        <f>+Casos_PN_CORR[[#This Row],[43941]]-Casos_PN_CORR[[#This Row],[43940]]</f>
        <v>0</v>
      </c>
      <c r="AV213">
        <f>+Casos_PN_CORR[[#This Row],[43942]]-Casos_PN_CORR[[#This Row],[43941]]</f>
        <v>0</v>
      </c>
      <c r="AW213">
        <f>+Casos_PN_CORR[[#This Row],[43943]]-Casos_PN_CORR[[#This Row],[43942]]</f>
        <v>0</v>
      </c>
      <c r="AX213">
        <f>+Casos_PN_CORR[[#This Row],[43944]]-Casos_PN_CORR[[#This Row],[43943]]</f>
        <v>0</v>
      </c>
      <c r="AY213">
        <f>+Casos_PN_CORR[[#This Row],[43945]]-Casos_PN_CORR[[#This Row],[43944]]</f>
        <v>0</v>
      </c>
      <c r="AZ213">
        <f>+Casos_PN_CORR[[#This Row],[43946]]-Casos_PN_CORR[[#This Row],[43945]]</f>
        <v>0</v>
      </c>
      <c r="BA213">
        <f>+Casos_PN_CORR[[#This Row],[43947]]-Casos_PN_CORR[[#This Row],[43946]]</f>
        <v>0</v>
      </c>
      <c r="BB213">
        <f>+Casos_PN_CORR[[#This Row],[43948]]-Casos_PN_CORR[[#This Row],[43947]]</f>
        <v>0</v>
      </c>
      <c r="BC213">
        <f>+Casos_PN_CORR[[#This Row],[43949]]-Casos_PN_CORR[[#This Row],[43948]]</f>
        <v>0</v>
      </c>
      <c r="BD213">
        <f>+Casos_PN_CORR[[#This Row],[43950]]-Casos_PN_CORR[[#This Row],[43949]]</f>
        <v>0</v>
      </c>
      <c r="BE213">
        <f>+Casos_PN_CORR[[#This Row],[43951]]-Casos_PN_CORR[[#This Row],[43950]]</f>
        <v>0</v>
      </c>
      <c r="BF213">
        <f>+Casos_PN_CORR[[#This Row],[43952]]-Casos_PN_CORR[[#This Row],[43951]]</f>
        <v>0</v>
      </c>
      <c r="BG213">
        <f>+Casos_PN_CORR[[#This Row],[43953]]-Casos_PN_CORR[[#This Row],[43952]]</f>
        <v>0</v>
      </c>
      <c r="BH213">
        <f>+Casos_PN_CORR[[#This Row],[43954]]-Casos_PN_CORR[[#This Row],[43953]]</f>
        <v>0</v>
      </c>
      <c r="BI213">
        <f>+Casos_PN_CORR[[#This Row],[43955]]-Casos_PN_CORR[[#This Row],[43954]]</f>
        <v>0</v>
      </c>
      <c r="BJ213">
        <f>+Casos_PN_CORR[[#This Row],[43956]]-Casos_PN_CORR[[#This Row],[43955]]</f>
        <v>0</v>
      </c>
      <c r="BK213">
        <f>+Casos_PN_CORR[[#This Row],[43957]]-Casos_PN_CORR[[#This Row],[43956]]</f>
        <v>0</v>
      </c>
      <c r="BL213">
        <f>+Casos_PN_CORR[[#This Row],[43958]]-Casos_PN_CORR[[#This Row],[43957]]</f>
        <v>0</v>
      </c>
      <c r="BM213">
        <f>+Casos_PN_CORR[[#This Row],[43959]]-Casos_PN_CORR[[#This Row],[43958]]</f>
        <v>0</v>
      </c>
      <c r="BN213">
        <f>+Casos_PN_CORR[[#This Row],[43960]]-Casos_PN_CORR[[#This Row],[43959]]</f>
        <v>0</v>
      </c>
      <c r="BO213">
        <f>+Casos_PN_CORR[[#This Row],[43961]]-Casos_PN_CORR[[#This Row],[43960]]</f>
        <v>0</v>
      </c>
      <c r="BP213">
        <f>+Casos_PN_CORR[[#This Row],[43962]]-Casos_PN_CORR[[#This Row],[43961]]</f>
        <v>0</v>
      </c>
      <c r="BQ213">
        <f>+Casos_PN_CORR[[#This Row],[43963]]-Casos_PN_CORR[[#This Row],[43962]]</f>
        <v>0</v>
      </c>
      <c r="BR213">
        <f>+Casos_PN_CORR[[#This Row],[43964]]-Casos_PN_CORR[[#This Row],[43963]]</f>
        <v>0</v>
      </c>
      <c r="BS213">
        <f>+Casos_PN_CORR[[#This Row],[43965]]-Casos_PN_CORR[[#This Row],[43964]]</f>
        <v>0</v>
      </c>
      <c r="BT213">
        <f>+Casos_PN_CORR[[#This Row],[43966]]-Casos_PN_CORR[[#This Row],[43965]]</f>
        <v>0</v>
      </c>
      <c r="BU213">
        <f>+Casos_PN_CORR[[#This Row],[43967]]-Casos_PN_CORR[[#This Row],[43966]]</f>
        <v>0</v>
      </c>
      <c r="BV213">
        <f>+Casos_PN_CORR[[#This Row],[43968]]-Casos_PN_CORR[[#This Row],[43967]]</f>
        <v>0</v>
      </c>
      <c r="BW213">
        <f>+Casos_PN_CORR[[#This Row],[43969]]-Casos_PN_CORR[[#This Row],[43968]]</f>
        <v>0</v>
      </c>
      <c r="BX213">
        <f>+Casos_PN_CORR[[#This Row],[43970]]-Casos_PN_CORR[[#This Row],[43969]]</f>
        <v>0</v>
      </c>
      <c r="BY213">
        <f>+Casos_PN_CORR[[#This Row],[43971]]-Casos_PN_CORR[[#This Row],[43970]]</f>
        <v>0</v>
      </c>
      <c r="BZ213">
        <f>+Casos_PN_CORR[[#This Row],[43972]]-Casos_PN_CORR[[#This Row],[43971]]</f>
        <v>0</v>
      </c>
      <c r="CA213">
        <f>+Casos_PN_CORR[[#This Row],[43973]]-Casos_PN_CORR[[#This Row],[43972]]</f>
        <v>0</v>
      </c>
      <c r="CB213">
        <f>+Casos_PN_CORR[[#This Row],[43974]]-Casos_PN_CORR[[#This Row],[43973]]</f>
        <v>0</v>
      </c>
      <c r="CC213">
        <f>+Casos_PN_CORR[[#This Row],[43975]]-Casos_PN_CORR[[#This Row],[43974]]</f>
        <v>0</v>
      </c>
      <c r="CD213">
        <f>+Casos_PN_CORR[[#This Row],[43976]]-Casos_PN_CORR[[#This Row],[43975]]</f>
        <v>0</v>
      </c>
      <c r="CE213">
        <f>+Casos_PN_CORR[[#This Row],[43977]]-Casos_PN_CORR[[#This Row],[43976]]</f>
        <v>0</v>
      </c>
      <c r="CF213">
        <f>+Casos_PN_CORR[[#This Row],[43978]]-Casos_PN_CORR[[#This Row],[43977]]</f>
        <v>0</v>
      </c>
      <c r="CG213">
        <f>+Casos_PN_CORR[[#This Row],[43979]]-Casos_PN_CORR[[#This Row],[43978]]</f>
        <v>0</v>
      </c>
      <c r="CH213">
        <f>+Casos_PN_CORR[[#This Row],[43980]]-Casos_PN_CORR[[#This Row],[43979]]</f>
        <v>0</v>
      </c>
      <c r="CI213">
        <f>+Casos_PN_CORR[[#This Row],[43981]]-Casos_PN_CORR[[#This Row],[43980]]</f>
        <v>0</v>
      </c>
      <c r="CJ213">
        <f>+Casos_PN_CORR[[#This Row],[43982]]-Casos_PN_CORR[[#This Row],[43981]]</f>
        <v>0</v>
      </c>
      <c r="CK213">
        <f>+Casos_PN_CORR[[#This Row],[43983]]-Casos_PN_CORR[[#This Row],[43982]]</f>
        <v>0</v>
      </c>
      <c r="CL213">
        <f>+Casos_PN_CORR[[#This Row],[43984]]-Casos_PN_CORR[[#This Row],[43983]]</f>
        <v>0</v>
      </c>
      <c r="CM213">
        <f>+Casos_PN_CORR[[#This Row],[43985]]-Casos_PN_CORR[[#This Row],[43984]]</f>
        <v>0</v>
      </c>
      <c r="CN213">
        <f>+Casos_PN_CORR[[#This Row],[43986]]-Casos_PN_CORR[[#This Row],[43985]]</f>
        <v>0</v>
      </c>
      <c r="CO213">
        <f>+Casos_PN_CORR[[#This Row],[43987]]-Casos_PN_CORR[[#This Row],[43986]]</f>
        <v>2</v>
      </c>
      <c r="CP213">
        <f>+Casos_PN_CORR[[#This Row],[43988]]-Casos_PN_CORR[[#This Row],[43987]]</f>
        <v>0</v>
      </c>
      <c r="CQ213">
        <f>+Casos_PN_CORR[[#This Row],[43989]]-Casos_PN_CORR[[#This Row],[43988]]</f>
        <v>0</v>
      </c>
      <c r="CR213">
        <f>+Casos_PN_CORR[[#This Row],[43990]]-Casos_PN_CORR[[#This Row],[43989]]</f>
        <v>0</v>
      </c>
      <c r="CS213">
        <f>+Casos_PN_CORR[[#This Row],[43991]]-Casos_PN_CORR[[#This Row],[43990]]</f>
        <v>0</v>
      </c>
      <c r="CT213">
        <f>+Casos_PN_CORR[[#This Row],[43992]]-Casos_PN_CORR[[#This Row],[43991]]</f>
        <v>0</v>
      </c>
      <c r="CU213">
        <f>+Casos_PN_CORR[[#This Row],[43993]]-Casos_PN_CORR[[#This Row],[43992]]</f>
        <v>0</v>
      </c>
    </row>
    <row r="214" spans="1:99" x14ac:dyDescent="0.3">
      <c r="A214">
        <v>70206</v>
      </c>
      <c r="B214" s="2" t="s">
        <v>268</v>
      </c>
      <c r="C214" s="2" t="s">
        <v>348</v>
      </c>
      <c r="D214" s="2" t="s">
        <v>550</v>
      </c>
      <c r="E214" s="4">
        <f t="shared" si="3"/>
        <v>2</v>
      </c>
      <c r="F214">
        <f>+Casos_PN_CORR[[#This Row],[43900]]</f>
        <v>0</v>
      </c>
      <c r="G214">
        <f>+Casos_PN_CORR[[#This Row],[43901]]-Casos_PN_CORR[[#This Row],[43900]]</f>
        <v>0</v>
      </c>
      <c r="H214">
        <f>+Casos_PN_CORR[[#This Row],[43902]]-Casos_PN_CORR[[#This Row],[43901]]</f>
        <v>0</v>
      </c>
      <c r="I214">
        <f>+Casos_PN_CORR[[#This Row],[43903]]-Casos_PN_CORR[[#This Row],[43902]]</f>
        <v>0</v>
      </c>
      <c r="J214">
        <f>+Casos_PN_CORR[[#This Row],[43904]]-Casos_PN_CORR[[#This Row],[43903]]</f>
        <v>0</v>
      </c>
      <c r="K214">
        <f>+Casos_PN_CORR[[#This Row],[43905]]-Casos_PN_CORR[[#This Row],[43904]]</f>
        <v>0</v>
      </c>
      <c r="L214">
        <f>+Casos_PN_CORR[[#This Row],[43906]]-Casos_PN_CORR[[#This Row],[43905]]</f>
        <v>0</v>
      </c>
      <c r="M214">
        <f>+Casos_PN_CORR[[#This Row],[43907]]-Casos_PN_CORR[[#This Row],[43906]]</f>
        <v>0</v>
      </c>
      <c r="N214">
        <f>+Casos_PN_CORR[[#This Row],[43908]]-Casos_PN_CORR[[#This Row],[43907]]</f>
        <v>0</v>
      </c>
      <c r="O214">
        <f>+Casos_PN_CORR[[#This Row],[43909]]-Casos_PN_CORR[[#This Row],[43908]]</f>
        <v>0</v>
      </c>
      <c r="P214">
        <f>+Casos_PN_CORR[[#This Row],[43910]]-Casos_PN_CORR[[#This Row],[43909]]</f>
        <v>0</v>
      </c>
      <c r="Q214">
        <f>+Casos_PN_CORR[[#This Row],[43911]]-Casos_PN_CORR[[#This Row],[43910]]</f>
        <v>0</v>
      </c>
      <c r="R214">
        <f>+Casos_PN_CORR[[#This Row],[43912]]-Casos_PN_CORR[[#This Row],[43911]]</f>
        <v>0</v>
      </c>
      <c r="S214">
        <f>+Casos_PN_CORR[[#This Row],[43913]]-Casos_PN_CORR[[#This Row],[43912]]</f>
        <v>0</v>
      </c>
      <c r="T214">
        <f>+Casos_PN_CORR[[#This Row],[43914]]-Casos_PN_CORR[[#This Row],[43913]]</f>
        <v>0</v>
      </c>
      <c r="U214">
        <f>+Casos_PN_CORR[[#This Row],[43915]]-Casos_PN_CORR[[#This Row],[43914]]</f>
        <v>0</v>
      </c>
      <c r="V214">
        <f>+Casos_PN_CORR[[#This Row],[43916]]-Casos_PN_CORR[[#This Row],[43915]]</f>
        <v>0</v>
      </c>
      <c r="W214">
        <f>+Casos_PN_CORR[[#This Row],[43917]]-Casos_PN_CORR[[#This Row],[43916]]</f>
        <v>0</v>
      </c>
      <c r="X214">
        <f>+Casos_PN_CORR[[#This Row],[43918]]-Casos_PN_CORR[[#This Row],[43917]]</f>
        <v>0</v>
      </c>
      <c r="Y214">
        <f>+Casos_PN_CORR[[#This Row],[43919]]-Casos_PN_CORR[[#This Row],[43918]]</f>
        <v>0</v>
      </c>
      <c r="Z214">
        <f>+Casos_PN_CORR[[#This Row],[43920]]-Casos_PN_CORR[[#This Row],[43919]]</f>
        <v>0</v>
      </c>
      <c r="AA214">
        <f>+Casos_PN_CORR[[#This Row],[43921]]-Casos_PN_CORR[[#This Row],[43920]]</f>
        <v>0</v>
      </c>
      <c r="AB214">
        <f>+Casos_PN_CORR[[#This Row],[43922]]-Casos_PN_CORR[[#This Row],[43921]]</f>
        <v>0</v>
      </c>
      <c r="AC214">
        <f>+Casos_PN_CORR[[#This Row],[43923]]-Casos_PN_CORR[[#This Row],[43922]]</f>
        <v>0</v>
      </c>
      <c r="AD214">
        <f>+Casos_PN_CORR[[#This Row],[43924]]-Casos_PN_CORR[[#This Row],[43923]]</f>
        <v>0</v>
      </c>
      <c r="AE214">
        <f>+Casos_PN_CORR[[#This Row],[43925]]-Casos_PN_CORR[[#This Row],[43924]]</f>
        <v>0</v>
      </c>
      <c r="AF214">
        <f>+Casos_PN_CORR[[#This Row],[43926]]-Casos_PN_CORR[[#This Row],[43925]]</f>
        <v>0</v>
      </c>
      <c r="AG214">
        <f>+Casos_PN_CORR[[#This Row],[43927]]-Casos_PN_CORR[[#This Row],[43926]]</f>
        <v>0</v>
      </c>
      <c r="AH214">
        <f>+Casos_PN_CORR[[#This Row],[43928]]-Casos_PN_CORR[[#This Row],[43927]]</f>
        <v>0</v>
      </c>
      <c r="AI214">
        <f>+Casos_PN_CORR[[#This Row],[43929]]-Casos_PN_CORR[[#This Row],[43928]]</f>
        <v>0</v>
      </c>
      <c r="AJ214">
        <f>+Casos_PN_CORR[[#This Row],[43930]]-Casos_PN_CORR[[#This Row],[43929]]</f>
        <v>0</v>
      </c>
      <c r="AK214">
        <f>+Casos_PN_CORR[[#This Row],[43931]]-Casos_PN_CORR[[#This Row],[43930]]</f>
        <v>0</v>
      </c>
      <c r="AL214">
        <f>+Casos_PN_CORR[[#This Row],[43932]]-Casos_PN_CORR[[#This Row],[43931]]</f>
        <v>0</v>
      </c>
      <c r="AM214">
        <f>+Casos_PN_CORR[[#This Row],[43933]]-Casos_PN_CORR[[#This Row],[43932]]</f>
        <v>0</v>
      </c>
      <c r="AN214">
        <f>+Casos_PN_CORR[[#This Row],[43934]]-Casos_PN_CORR[[#This Row],[43933]]</f>
        <v>0</v>
      </c>
      <c r="AO214">
        <f>+Casos_PN_CORR[[#This Row],[43935]]-Casos_PN_CORR[[#This Row],[43934]]</f>
        <v>0</v>
      </c>
      <c r="AP214">
        <f>+Casos_PN_CORR[[#This Row],[43936]]-Casos_PN_CORR[[#This Row],[43935]]</f>
        <v>0</v>
      </c>
      <c r="AQ214">
        <f>+Casos_PN_CORR[[#This Row],[43937]]-Casos_PN_CORR[[#This Row],[43936]]</f>
        <v>0</v>
      </c>
      <c r="AR214">
        <f>+Casos_PN_CORR[[#This Row],[43938]]-Casos_PN_CORR[[#This Row],[43937]]</f>
        <v>0</v>
      </c>
      <c r="AS214">
        <f>+Casos_PN_CORR[[#This Row],[43939]]-Casos_PN_CORR[[#This Row],[43938]]</f>
        <v>0</v>
      </c>
      <c r="AT214">
        <f>+Casos_PN_CORR[[#This Row],[43940]]-Casos_PN_CORR[[#This Row],[43939]]</f>
        <v>0</v>
      </c>
      <c r="AU214">
        <f>+Casos_PN_CORR[[#This Row],[43941]]-Casos_PN_CORR[[#This Row],[43940]]</f>
        <v>0</v>
      </c>
      <c r="AV214">
        <f>+Casos_PN_CORR[[#This Row],[43942]]-Casos_PN_CORR[[#This Row],[43941]]</f>
        <v>0</v>
      </c>
      <c r="AW214">
        <f>+Casos_PN_CORR[[#This Row],[43943]]-Casos_PN_CORR[[#This Row],[43942]]</f>
        <v>0</v>
      </c>
      <c r="AX214">
        <f>+Casos_PN_CORR[[#This Row],[43944]]-Casos_PN_CORR[[#This Row],[43943]]</f>
        <v>0</v>
      </c>
      <c r="AY214">
        <f>+Casos_PN_CORR[[#This Row],[43945]]-Casos_PN_CORR[[#This Row],[43944]]</f>
        <v>0</v>
      </c>
      <c r="AZ214">
        <f>+Casos_PN_CORR[[#This Row],[43946]]-Casos_PN_CORR[[#This Row],[43945]]</f>
        <v>0</v>
      </c>
      <c r="BA214">
        <f>+Casos_PN_CORR[[#This Row],[43947]]-Casos_PN_CORR[[#This Row],[43946]]</f>
        <v>0</v>
      </c>
      <c r="BB214">
        <f>+Casos_PN_CORR[[#This Row],[43948]]-Casos_PN_CORR[[#This Row],[43947]]</f>
        <v>0</v>
      </c>
      <c r="BC214">
        <f>+Casos_PN_CORR[[#This Row],[43949]]-Casos_PN_CORR[[#This Row],[43948]]</f>
        <v>0</v>
      </c>
      <c r="BD214">
        <f>+Casos_PN_CORR[[#This Row],[43950]]-Casos_PN_CORR[[#This Row],[43949]]</f>
        <v>0</v>
      </c>
      <c r="BE214">
        <f>+Casos_PN_CORR[[#This Row],[43951]]-Casos_PN_CORR[[#This Row],[43950]]</f>
        <v>0</v>
      </c>
      <c r="BF214">
        <f>+Casos_PN_CORR[[#This Row],[43952]]-Casos_PN_CORR[[#This Row],[43951]]</f>
        <v>0</v>
      </c>
      <c r="BG214">
        <f>+Casos_PN_CORR[[#This Row],[43953]]-Casos_PN_CORR[[#This Row],[43952]]</f>
        <v>0</v>
      </c>
      <c r="BH214">
        <f>+Casos_PN_CORR[[#This Row],[43954]]-Casos_PN_CORR[[#This Row],[43953]]</f>
        <v>0</v>
      </c>
      <c r="BI214">
        <f>+Casos_PN_CORR[[#This Row],[43955]]-Casos_PN_CORR[[#This Row],[43954]]</f>
        <v>0</v>
      </c>
      <c r="BJ214">
        <f>+Casos_PN_CORR[[#This Row],[43956]]-Casos_PN_CORR[[#This Row],[43955]]</f>
        <v>0</v>
      </c>
      <c r="BK214">
        <f>+Casos_PN_CORR[[#This Row],[43957]]-Casos_PN_CORR[[#This Row],[43956]]</f>
        <v>0</v>
      </c>
      <c r="BL214">
        <f>+Casos_PN_CORR[[#This Row],[43958]]-Casos_PN_CORR[[#This Row],[43957]]</f>
        <v>0</v>
      </c>
      <c r="BM214">
        <f>+Casos_PN_CORR[[#This Row],[43959]]-Casos_PN_CORR[[#This Row],[43958]]</f>
        <v>0</v>
      </c>
      <c r="BN214">
        <f>+Casos_PN_CORR[[#This Row],[43960]]-Casos_PN_CORR[[#This Row],[43959]]</f>
        <v>0</v>
      </c>
      <c r="BO214">
        <f>+Casos_PN_CORR[[#This Row],[43961]]-Casos_PN_CORR[[#This Row],[43960]]</f>
        <v>0</v>
      </c>
      <c r="BP214">
        <f>+Casos_PN_CORR[[#This Row],[43962]]-Casos_PN_CORR[[#This Row],[43961]]</f>
        <v>0</v>
      </c>
      <c r="BQ214">
        <f>+Casos_PN_CORR[[#This Row],[43963]]-Casos_PN_CORR[[#This Row],[43962]]</f>
        <v>0</v>
      </c>
      <c r="BR214">
        <f>+Casos_PN_CORR[[#This Row],[43964]]-Casos_PN_CORR[[#This Row],[43963]]</f>
        <v>0</v>
      </c>
      <c r="BS214">
        <f>+Casos_PN_CORR[[#This Row],[43965]]-Casos_PN_CORR[[#This Row],[43964]]</f>
        <v>0</v>
      </c>
      <c r="BT214">
        <f>+Casos_PN_CORR[[#This Row],[43966]]-Casos_PN_CORR[[#This Row],[43965]]</f>
        <v>0</v>
      </c>
      <c r="BU214">
        <f>+Casos_PN_CORR[[#This Row],[43967]]-Casos_PN_CORR[[#This Row],[43966]]</f>
        <v>0</v>
      </c>
      <c r="BV214">
        <f>+Casos_PN_CORR[[#This Row],[43968]]-Casos_PN_CORR[[#This Row],[43967]]</f>
        <v>0</v>
      </c>
      <c r="BW214">
        <f>+Casos_PN_CORR[[#This Row],[43969]]-Casos_PN_CORR[[#This Row],[43968]]</f>
        <v>0</v>
      </c>
      <c r="BX214">
        <f>+Casos_PN_CORR[[#This Row],[43970]]-Casos_PN_CORR[[#This Row],[43969]]</f>
        <v>0</v>
      </c>
      <c r="BY214">
        <f>+Casos_PN_CORR[[#This Row],[43971]]-Casos_PN_CORR[[#This Row],[43970]]</f>
        <v>0</v>
      </c>
      <c r="BZ214">
        <f>+Casos_PN_CORR[[#This Row],[43972]]-Casos_PN_CORR[[#This Row],[43971]]</f>
        <v>0</v>
      </c>
      <c r="CA214">
        <f>+Casos_PN_CORR[[#This Row],[43973]]-Casos_PN_CORR[[#This Row],[43972]]</f>
        <v>0</v>
      </c>
      <c r="CB214">
        <f>+Casos_PN_CORR[[#This Row],[43974]]-Casos_PN_CORR[[#This Row],[43973]]</f>
        <v>0</v>
      </c>
      <c r="CC214">
        <f>+Casos_PN_CORR[[#This Row],[43975]]-Casos_PN_CORR[[#This Row],[43974]]</f>
        <v>0</v>
      </c>
      <c r="CD214">
        <f>+Casos_PN_CORR[[#This Row],[43976]]-Casos_PN_CORR[[#This Row],[43975]]</f>
        <v>0</v>
      </c>
      <c r="CE214">
        <f>+Casos_PN_CORR[[#This Row],[43977]]-Casos_PN_CORR[[#This Row],[43976]]</f>
        <v>0</v>
      </c>
      <c r="CF214">
        <f>+Casos_PN_CORR[[#This Row],[43978]]-Casos_PN_CORR[[#This Row],[43977]]</f>
        <v>0</v>
      </c>
      <c r="CG214">
        <f>+Casos_PN_CORR[[#This Row],[43979]]-Casos_PN_CORR[[#This Row],[43978]]</f>
        <v>0</v>
      </c>
      <c r="CH214">
        <f>+Casos_PN_CORR[[#This Row],[43980]]-Casos_PN_CORR[[#This Row],[43979]]</f>
        <v>0</v>
      </c>
      <c r="CI214">
        <f>+Casos_PN_CORR[[#This Row],[43981]]-Casos_PN_CORR[[#This Row],[43980]]</f>
        <v>0</v>
      </c>
      <c r="CJ214">
        <f>+Casos_PN_CORR[[#This Row],[43982]]-Casos_PN_CORR[[#This Row],[43981]]</f>
        <v>0</v>
      </c>
      <c r="CK214">
        <f>+Casos_PN_CORR[[#This Row],[43983]]-Casos_PN_CORR[[#This Row],[43982]]</f>
        <v>0</v>
      </c>
      <c r="CL214">
        <f>+Casos_PN_CORR[[#This Row],[43984]]-Casos_PN_CORR[[#This Row],[43983]]</f>
        <v>0</v>
      </c>
      <c r="CM214">
        <f>+Casos_PN_CORR[[#This Row],[43985]]-Casos_PN_CORR[[#This Row],[43984]]</f>
        <v>0</v>
      </c>
      <c r="CN214">
        <f>+Casos_PN_CORR[[#This Row],[43986]]-Casos_PN_CORR[[#This Row],[43985]]</f>
        <v>0</v>
      </c>
      <c r="CO214">
        <f>+Casos_PN_CORR[[#This Row],[43987]]-Casos_PN_CORR[[#This Row],[43986]]</f>
        <v>2</v>
      </c>
      <c r="CP214">
        <f>+Casos_PN_CORR[[#This Row],[43988]]-Casos_PN_CORR[[#This Row],[43987]]</f>
        <v>0</v>
      </c>
      <c r="CQ214">
        <f>+Casos_PN_CORR[[#This Row],[43989]]-Casos_PN_CORR[[#This Row],[43988]]</f>
        <v>0</v>
      </c>
      <c r="CR214">
        <f>+Casos_PN_CORR[[#This Row],[43990]]-Casos_PN_CORR[[#This Row],[43989]]</f>
        <v>0</v>
      </c>
      <c r="CS214">
        <f>+Casos_PN_CORR[[#This Row],[43991]]-Casos_PN_CORR[[#This Row],[43990]]</f>
        <v>0</v>
      </c>
      <c r="CT214">
        <f>+Casos_PN_CORR[[#This Row],[43992]]-Casos_PN_CORR[[#This Row],[43991]]</f>
        <v>0</v>
      </c>
      <c r="CU214">
        <f>+Casos_PN_CORR[[#This Row],[43993]]-Casos_PN_CORR[[#This Row],[43992]]</f>
        <v>0</v>
      </c>
    </row>
    <row r="215" spans="1:99" x14ac:dyDescent="0.3">
      <c r="A215">
        <v>91105</v>
      </c>
      <c r="B215" s="2" t="s">
        <v>114</v>
      </c>
      <c r="C215" s="2" t="s">
        <v>186</v>
      </c>
      <c r="D215" s="2" t="s">
        <v>324</v>
      </c>
      <c r="E215" s="4">
        <f t="shared" si="3"/>
        <v>2</v>
      </c>
      <c r="F215">
        <f>+Casos_PN_CORR[[#This Row],[43900]]</f>
        <v>0</v>
      </c>
      <c r="G215">
        <f>+Casos_PN_CORR[[#This Row],[43901]]-Casos_PN_CORR[[#This Row],[43900]]</f>
        <v>0</v>
      </c>
      <c r="H215">
        <f>+Casos_PN_CORR[[#This Row],[43902]]-Casos_PN_CORR[[#This Row],[43901]]</f>
        <v>0</v>
      </c>
      <c r="I215">
        <f>+Casos_PN_CORR[[#This Row],[43903]]-Casos_PN_CORR[[#This Row],[43902]]</f>
        <v>0</v>
      </c>
      <c r="J215">
        <f>+Casos_PN_CORR[[#This Row],[43904]]-Casos_PN_CORR[[#This Row],[43903]]</f>
        <v>0</v>
      </c>
      <c r="K215">
        <f>+Casos_PN_CORR[[#This Row],[43905]]-Casos_PN_CORR[[#This Row],[43904]]</f>
        <v>0</v>
      </c>
      <c r="L215">
        <f>+Casos_PN_CORR[[#This Row],[43906]]-Casos_PN_CORR[[#This Row],[43905]]</f>
        <v>0</v>
      </c>
      <c r="M215">
        <f>+Casos_PN_CORR[[#This Row],[43907]]-Casos_PN_CORR[[#This Row],[43906]]</f>
        <v>0</v>
      </c>
      <c r="N215">
        <f>+Casos_PN_CORR[[#This Row],[43908]]-Casos_PN_CORR[[#This Row],[43907]]</f>
        <v>0</v>
      </c>
      <c r="O215">
        <f>+Casos_PN_CORR[[#This Row],[43909]]-Casos_PN_CORR[[#This Row],[43908]]</f>
        <v>0</v>
      </c>
      <c r="P215">
        <f>+Casos_PN_CORR[[#This Row],[43910]]-Casos_PN_CORR[[#This Row],[43909]]</f>
        <v>0</v>
      </c>
      <c r="Q215">
        <f>+Casos_PN_CORR[[#This Row],[43911]]-Casos_PN_CORR[[#This Row],[43910]]</f>
        <v>0</v>
      </c>
      <c r="R215">
        <f>+Casos_PN_CORR[[#This Row],[43912]]-Casos_PN_CORR[[#This Row],[43911]]</f>
        <v>0</v>
      </c>
      <c r="S215">
        <f>+Casos_PN_CORR[[#This Row],[43913]]-Casos_PN_CORR[[#This Row],[43912]]</f>
        <v>0</v>
      </c>
      <c r="T215">
        <f>+Casos_PN_CORR[[#This Row],[43914]]-Casos_PN_CORR[[#This Row],[43913]]</f>
        <v>0</v>
      </c>
      <c r="U215">
        <f>+Casos_PN_CORR[[#This Row],[43915]]-Casos_PN_CORR[[#This Row],[43914]]</f>
        <v>0</v>
      </c>
      <c r="V215">
        <f>+Casos_PN_CORR[[#This Row],[43916]]-Casos_PN_CORR[[#This Row],[43915]]</f>
        <v>0</v>
      </c>
      <c r="W215">
        <f>+Casos_PN_CORR[[#This Row],[43917]]-Casos_PN_CORR[[#This Row],[43916]]</f>
        <v>0</v>
      </c>
      <c r="X215">
        <f>+Casos_PN_CORR[[#This Row],[43918]]-Casos_PN_CORR[[#This Row],[43917]]</f>
        <v>0</v>
      </c>
      <c r="Y215">
        <f>+Casos_PN_CORR[[#This Row],[43919]]-Casos_PN_CORR[[#This Row],[43918]]</f>
        <v>0</v>
      </c>
      <c r="Z215">
        <f>+Casos_PN_CORR[[#This Row],[43920]]-Casos_PN_CORR[[#This Row],[43919]]</f>
        <v>0</v>
      </c>
      <c r="AA215">
        <f>+Casos_PN_CORR[[#This Row],[43921]]-Casos_PN_CORR[[#This Row],[43920]]</f>
        <v>0</v>
      </c>
      <c r="AB215">
        <f>+Casos_PN_CORR[[#This Row],[43922]]-Casos_PN_CORR[[#This Row],[43921]]</f>
        <v>0</v>
      </c>
      <c r="AC215">
        <f>+Casos_PN_CORR[[#This Row],[43923]]-Casos_PN_CORR[[#This Row],[43922]]</f>
        <v>0</v>
      </c>
      <c r="AD215">
        <f>+Casos_PN_CORR[[#This Row],[43924]]-Casos_PN_CORR[[#This Row],[43923]]</f>
        <v>0</v>
      </c>
      <c r="AE215">
        <f>+Casos_PN_CORR[[#This Row],[43925]]-Casos_PN_CORR[[#This Row],[43924]]</f>
        <v>0</v>
      </c>
      <c r="AF215">
        <f>+Casos_PN_CORR[[#This Row],[43926]]-Casos_PN_CORR[[#This Row],[43925]]</f>
        <v>0</v>
      </c>
      <c r="AG215">
        <f>+Casos_PN_CORR[[#This Row],[43927]]-Casos_PN_CORR[[#This Row],[43926]]</f>
        <v>0</v>
      </c>
      <c r="AH215">
        <f>+Casos_PN_CORR[[#This Row],[43928]]-Casos_PN_CORR[[#This Row],[43927]]</f>
        <v>0</v>
      </c>
      <c r="AI215">
        <f>+Casos_PN_CORR[[#This Row],[43929]]-Casos_PN_CORR[[#This Row],[43928]]</f>
        <v>0</v>
      </c>
      <c r="AJ215">
        <f>+Casos_PN_CORR[[#This Row],[43930]]-Casos_PN_CORR[[#This Row],[43929]]</f>
        <v>0</v>
      </c>
      <c r="AK215">
        <f>+Casos_PN_CORR[[#This Row],[43931]]-Casos_PN_CORR[[#This Row],[43930]]</f>
        <v>0</v>
      </c>
      <c r="AL215">
        <f>+Casos_PN_CORR[[#This Row],[43932]]-Casos_PN_CORR[[#This Row],[43931]]</f>
        <v>0</v>
      </c>
      <c r="AM215">
        <f>+Casos_PN_CORR[[#This Row],[43933]]-Casos_PN_CORR[[#This Row],[43932]]</f>
        <v>0</v>
      </c>
      <c r="AN215">
        <f>+Casos_PN_CORR[[#This Row],[43934]]-Casos_PN_CORR[[#This Row],[43933]]</f>
        <v>0</v>
      </c>
      <c r="AO215">
        <f>+Casos_PN_CORR[[#This Row],[43935]]-Casos_PN_CORR[[#This Row],[43934]]</f>
        <v>0</v>
      </c>
      <c r="AP215">
        <f>+Casos_PN_CORR[[#This Row],[43936]]-Casos_PN_CORR[[#This Row],[43935]]</f>
        <v>0</v>
      </c>
      <c r="AQ215">
        <f>+Casos_PN_CORR[[#This Row],[43937]]-Casos_PN_CORR[[#This Row],[43936]]</f>
        <v>0</v>
      </c>
      <c r="AR215">
        <f>+Casos_PN_CORR[[#This Row],[43938]]-Casos_PN_CORR[[#This Row],[43937]]</f>
        <v>0</v>
      </c>
      <c r="AS215">
        <f>+Casos_PN_CORR[[#This Row],[43939]]-Casos_PN_CORR[[#This Row],[43938]]</f>
        <v>0</v>
      </c>
      <c r="AT215">
        <f>+Casos_PN_CORR[[#This Row],[43940]]-Casos_PN_CORR[[#This Row],[43939]]</f>
        <v>0</v>
      </c>
      <c r="AU215">
        <f>+Casos_PN_CORR[[#This Row],[43941]]-Casos_PN_CORR[[#This Row],[43940]]</f>
        <v>0</v>
      </c>
      <c r="AV215">
        <f>+Casos_PN_CORR[[#This Row],[43942]]-Casos_PN_CORR[[#This Row],[43941]]</f>
        <v>0</v>
      </c>
      <c r="AW215">
        <f>+Casos_PN_CORR[[#This Row],[43943]]-Casos_PN_CORR[[#This Row],[43942]]</f>
        <v>0</v>
      </c>
      <c r="AX215">
        <f>+Casos_PN_CORR[[#This Row],[43944]]-Casos_PN_CORR[[#This Row],[43943]]</f>
        <v>0</v>
      </c>
      <c r="AY215">
        <f>+Casos_PN_CORR[[#This Row],[43945]]-Casos_PN_CORR[[#This Row],[43944]]</f>
        <v>0</v>
      </c>
      <c r="AZ215">
        <f>+Casos_PN_CORR[[#This Row],[43946]]-Casos_PN_CORR[[#This Row],[43945]]</f>
        <v>0</v>
      </c>
      <c r="BA215">
        <f>+Casos_PN_CORR[[#This Row],[43947]]-Casos_PN_CORR[[#This Row],[43946]]</f>
        <v>0</v>
      </c>
      <c r="BB215">
        <f>+Casos_PN_CORR[[#This Row],[43948]]-Casos_PN_CORR[[#This Row],[43947]]</f>
        <v>0</v>
      </c>
      <c r="BC215">
        <f>+Casos_PN_CORR[[#This Row],[43949]]-Casos_PN_CORR[[#This Row],[43948]]</f>
        <v>0</v>
      </c>
      <c r="BD215">
        <f>+Casos_PN_CORR[[#This Row],[43950]]-Casos_PN_CORR[[#This Row],[43949]]</f>
        <v>0</v>
      </c>
      <c r="BE215">
        <f>+Casos_PN_CORR[[#This Row],[43951]]-Casos_PN_CORR[[#This Row],[43950]]</f>
        <v>0</v>
      </c>
      <c r="BF215">
        <f>+Casos_PN_CORR[[#This Row],[43952]]-Casos_PN_CORR[[#This Row],[43951]]</f>
        <v>0</v>
      </c>
      <c r="BG215">
        <f>+Casos_PN_CORR[[#This Row],[43953]]-Casos_PN_CORR[[#This Row],[43952]]</f>
        <v>0</v>
      </c>
      <c r="BH215">
        <f>+Casos_PN_CORR[[#This Row],[43954]]-Casos_PN_CORR[[#This Row],[43953]]</f>
        <v>0</v>
      </c>
      <c r="BI215">
        <f>+Casos_PN_CORR[[#This Row],[43955]]-Casos_PN_CORR[[#This Row],[43954]]</f>
        <v>0</v>
      </c>
      <c r="BJ215">
        <f>+Casos_PN_CORR[[#This Row],[43956]]-Casos_PN_CORR[[#This Row],[43955]]</f>
        <v>0</v>
      </c>
      <c r="BK215">
        <f>+Casos_PN_CORR[[#This Row],[43957]]-Casos_PN_CORR[[#This Row],[43956]]</f>
        <v>0</v>
      </c>
      <c r="BL215">
        <f>+Casos_PN_CORR[[#This Row],[43958]]-Casos_PN_CORR[[#This Row],[43957]]</f>
        <v>0</v>
      </c>
      <c r="BM215">
        <f>+Casos_PN_CORR[[#This Row],[43959]]-Casos_PN_CORR[[#This Row],[43958]]</f>
        <v>0</v>
      </c>
      <c r="BN215">
        <f>+Casos_PN_CORR[[#This Row],[43960]]-Casos_PN_CORR[[#This Row],[43959]]</f>
        <v>0</v>
      </c>
      <c r="BO215">
        <f>+Casos_PN_CORR[[#This Row],[43961]]-Casos_PN_CORR[[#This Row],[43960]]</f>
        <v>0</v>
      </c>
      <c r="BP215">
        <f>+Casos_PN_CORR[[#This Row],[43962]]-Casos_PN_CORR[[#This Row],[43961]]</f>
        <v>0</v>
      </c>
      <c r="BQ215">
        <f>+Casos_PN_CORR[[#This Row],[43963]]-Casos_PN_CORR[[#This Row],[43962]]</f>
        <v>0</v>
      </c>
      <c r="BR215">
        <f>+Casos_PN_CORR[[#This Row],[43964]]-Casos_PN_CORR[[#This Row],[43963]]</f>
        <v>0</v>
      </c>
      <c r="BS215">
        <f>+Casos_PN_CORR[[#This Row],[43965]]-Casos_PN_CORR[[#This Row],[43964]]</f>
        <v>0</v>
      </c>
      <c r="BT215">
        <f>+Casos_PN_CORR[[#This Row],[43966]]-Casos_PN_CORR[[#This Row],[43965]]</f>
        <v>0</v>
      </c>
      <c r="BU215">
        <f>+Casos_PN_CORR[[#This Row],[43967]]-Casos_PN_CORR[[#This Row],[43966]]</f>
        <v>0</v>
      </c>
      <c r="BV215">
        <f>+Casos_PN_CORR[[#This Row],[43968]]-Casos_PN_CORR[[#This Row],[43967]]</f>
        <v>0</v>
      </c>
      <c r="BW215">
        <f>+Casos_PN_CORR[[#This Row],[43969]]-Casos_PN_CORR[[#This Row],[43968]]</f>
        <v>0</v>
      </c>
      <c r="BX215">
        <f>+Casos_PN_CORR[[#This Row],[43970]]-Casos_PN_CORR[[#This Row],[43969]]</f>
        <v>0</v>
      </c>
      <c r="BY215">
        <f>+Casos_PN_CORR[[#This Row],[43971]]-Casos_PN_CORR[[#This Row],[43970]]</f>
        <v>0</v>
      </c>
      <c r="BZ215">
        <f>+Casos_PN_CORR[[#This Row],[43972]]-Casos_PN_CORR[[#This Row],[43971]]</f>
        <v>0</v>
      </c>
      <c r="CA215">
        <f>+Casos_PN_CORR[[#This Row],[43973]]-Casos_PN_CORR[[#This Row],[43972]]</f>
        <v>0</v>
      </c>
      <c r="CB215">
        <f>+Casos_PN_CORR[[#This Row],[43974]]-Casos_PN_CORR[[#This Row],[43973]]</f>
        <v>0</v>
      </c>
      <c r="CC215">
        <f>+Casos_PN_CORR[[#This Row],[43975]]-Casos_PN_CORR[[#This Row],[43974]]</f>
        <v>0</v>
      </c>
      <c r="CD215">
        <f>+Casos_PN_CORR[[#This Row],[43976]]-Casos_PN_CORR[[#This Row],[43975]]</f>
        <v>0</v>
      </c>
      <c r="CE215">
        <f>+Casos_PN_CORR[[#This Row],[43977]]-Casos_PN_CORR[[#This Row],[43976]]</f>
        <v>0</v>
      </c>
      <c r="CF215">
        <f>+Casos_PN_CORR[[#This Row],[43978]]-Casos_PN_CORR[[#This Row],[43977]]</f>
        <v>0</v>
      </c>
      <c r="CG215">
        <f>+Casos_PN_CORR[[#This Row],[43979]]-Casos_PN_CORR[[#This Row],[43978]]</f>
        <v>0</v>
      </c>
      <c r="CH215">
        <f>+Casos_PN_CORR[[#This Row],[43980]]-Casos_PN_CORR[[#This Row],[43979]]</f>
        <v>0</v>
      </c>
      <c r="CI215">
        <f>+Casos_PN_CORR[[#This Row],[43981]]-Casos_PN_CORR[[#This Row],[43980]]</f>
        <v>0</v>
      </c>
      <c r="CJ215">
        <f>+Casos_PN_CORR[[#This Row],[43982]]-Casos_PN_CORR[[#This Row],[43981]]</f>
        <v>0</v>
      </c>
      <c r="CK215">
        <f>+Casos_PN_CORR[[#This Row],[43983]]-Casos_PN_CORR[[#This Row],[43982]]</f>
        <v>0</v>
      </c>
      <c r="CL215">
        <f>+Casos_PN_CORR[[#This Row],[43984]]-Casos_PN_CORR[[#This Row],[43983]]</f>
        <v>0</v>
      </c>
      <c r="CM215">
        <f>+Casos_PN_CORR[[#This Row],[43985]]-Casos_PN_CORR[[#This Row],[43984]]</f>
        <v>0</v>
      </c>
      <c r="CN215">
        <f>+Casos_PN_CORR[[#This Row],[43986]]-Casos_PN_CORR[[#This Row],[43985]]</f>
        <v>0</v>
      </c>
      <c r="CO215">
        <f>+Casos_PN_CORR[[#This Row],[43987]]-Casos_PN_CORR[[#This Row],[43986]]</f>
        <v>1</v>
      </c>
      <c r="CP215">
        <f>+Casos_PN_CORR[[#This Row],[43988]]-Casos_PN_CORR[[#This Row],[43987]]</f>
        <v>0</v>
      </c>
      <c r="CQ215">
        <f>+Casos_PN_CORR[[#This Row],[43989]]-Casos_PN_CORR[[#This Row],[43988]]</f>
        <v>0</v>
      </c>
      <c r="CR215">
        <f>+Casos_PN_CORR[[#This Row],[43990]]-Casos_PN_CORR[[#This Row],[43989]]</f>
        <v>0</v>
      </c>
      <c r="CS215">
        <f>+Casos_PN_CORR[[#This Row],[43991]]-Casos_PN_CORR[[#This Row],[43990]]</f>
        <v>1</v>
      </c>
      <c r="CT215">
        <f>+Casos_PN_CORR[[#This Row],[43992]]-Casos_PN_CORR[[#This Row],[43991]]</f>
        <v>0</v>
      </c>
      <c r="CU215">
        <f>+Casos_PN_CORR[[#This Row],[43993]]-Casos_PN_CORR[[#This Row],[43992]]</f>
        <v>0</v>
      </c>
    </row>
    <row r="216" spans="1:99" x14ac:dyDescent="0.3">
      <c r="A216">
        <v>90504</v>
      </c>
      <c r="B216" s="2" t="s">
        <v>114</v>
      </c>
      <c r="C216" s="2" t="s">
        <v>308</v>
      </c>
      <c r="D216" s="2" t="s">
        <v>551</v>
      </c>
      <c r="E216" s="4">
        <f t="shared" si="3"/>
        <v>2</v>
      </c>
      <c r="F216">
        <f>+Casos_PN_CORR[[#This Row],[43900]]</f>
        <v>0</v>
      </c>
      <c r="G216">
        <f>+Casos_PN_CORR[[#This Row],[43901]]-Casos_PN_CORR[[#This Row],[43900]]</f>
        <v>0</v>
      </c>
      <c r="H216">
        <f>+Casos_PN_CORR[[#This Row],[43902]]-Casos_PN_CORR[[#This Row],[43901]]</f>
        <v>0</v>
      </c>
      <c r="I216">
        <f>+Casos_PN_CORR[[#This Row],[43903]]-Casos_PN_CORR[[#This Row],[43902]]</f>
        <v>0</v>
      </c>
      <c r="J216">
        <f>+Casos_PN_CORR[[#This Row],[43904]]-Casos_PN_CORR[[#This Row],[43903]]</f>
        <v>0</v>
      </c>
      <c r="K216">
        <f>+Casos_PN_CORR[[#This Row],[43905]]-Casos_PN_CORR[[#This Row],[43904]]</f>
        <v>0</v>
      </c>
      <c r="L216">
        <f>+Casos_PN_CORR[[#This Row],[43906]]-Casos_PN_CORR[[#This Row],[43905]]</f>
        <v>0</v>
      </c>
      <c r="M216">
        <f>+Casos_PN_CORR[[#This Row],[43907]]-Casos_PN_CORR[[#This Row],[43906]]</f>
        <v>0</v>
      </c>
      <c r="N216">
        <f>+Casos_PN_CORR[[#This Row],[43908]]-Casos_PN_CORR[[#This Row],[43907]]</f>
        <v>0</v>
      </c>
      <c r="O216">
        <f>+Casos_PN_CORR[[#This Row],[43909]]-Casos_PN_CORR[[#This Row],[43908]]</f>
        <v>0</v>
      </c>
      <c r="P216">
        <f>+Casos_PN_CORR[[#This Row],[43910]]-Casos_PN_CORR[[#This Row],[43909]]</f>
        <v>0</v>
      </c>
      <c r="Q216">
        <f>+Casos_PN_CORR[[#This Row],[43911]]-Casos_PN_CORR[[#This Row],[43910]]</f>
        <v>0</v>
      </c>
      <c r="R216">
        <f>+Casos_PN_CORR[[#This Row],[43912]]-Casos_PN_CORR[[#This Row],[43911]]</f>
        <v>0</v>
      </c>
      <c r="S216">
        <f>+Casos_PN_CORR[[#This Row],[43913]]-Casos_PN_CORR[[#This Row],[43912]]</f>
        <v>0</v>
      </c>
      <c r="T216">
        <f>+Casos_PN_CORR[[#This Row],[43914]]-Casos_PN_CORR[[#This Row],[43913]]</f>
        <v>0</v>
      </c>
      <c r="U216">
        <f>+Casos_PN_CORR[[#This Row],[43915]]-Casos_PN_CORR[[#This Row],[43914]]</f>
        <v>0</v>
      </c>
      <c r="V216">
        <f>+Casos_PN_CORR[[#This Row],[43916]]-Casos_PN_CORR[[#This Row],[43915]]</f>
        <v>0</v>
      </c>
      <c r="W216">
        <f>+Casos_PN_CORR[[#This Row],[43917]]-Casos_PN_CORR[[#This Row],[43916]]</f>
        <v>0</v>
      </c>
      <c r="X216">
        <f>+Casos_PN_CORR[[#This Row],[43918]]-Casos_PN_CORR[[#This Row],[43917]]</f>
        <v>0</v>
      </c>
      <c r="Y216">
        <f>+Casos_PN_CORR[[#This Row],[43919]]-Casos_PN_CORR[[#This Row],[43918]]</f>
        <v>0</v>
      </c>
      <c r="Z216">
        <f>+Casos_PN_CORR[[#This Row],[43920]]-Casos_PN_CORR[[#This Row],[43919]]</f>
        <v>0</v>
      </c>
      <c r="AA216">
        <f>+Casos_PN_CORR[[#This Row],[43921]]-Casos_PN_CORR[[#This Row],[43920]]</f>
        <v>0</v>
      </c>
      <c r="AB216">
        <f>+Casos_PN_CORR[[#This Row],[43922]]-Casos_PN_CORR[[#This Row],[43921]]</f>
        <v>0</v>
      </c>
      <c r="AC216">
        <f>+Casos_PN_CORR[[#This Row],[43923]]-Casos_PN_CORR[[#This Row],[43922]]</f>
        <v>0</v>
      </c>
      <c r="AD216">
        <f>+Casos_PN_CORR[[#This Row],[43924]]-Casos_PN_CORR[[#This Row],[43923]]</f>
        <v>0</v>
      </c>
      <c r="AE216">
        <f>+Casos_PN_CORR[[#This Row],[43925]]-Casos_PN_CORR[[#This Row],[43924]]</f>
        <v>0</v>
      </c>
      <c r="AF216">
        <f>+Casos_PN_CORR[[#This Row],[43926]]-Casos_PN_CORR[[#This Row],[43925]]</f>
        <v>0</v>
      </c>
      <c r="AG216">
        <f>+Casos_PN_CORR[[#This Row],[43927]]-Casos_PN_CORR[[#This Row],[43926]]</f>
        <v>0</v>
      </c>
      <c r="AH216">
        <f>+Casos_PN_CORR[[#This Row],[43928]]-Casos_PN_CORR[[#This Row],[43927]]</f>
        <v>0</v>
      </c>
      <c r="AI216">
        <f>+Casos_PN_CORR[[#This Row],[43929]]-Casos_PN_CORR[[#This Row],[43928]]</f>
        <v>0</v>
      </c>
      <c r="AJ216">
        <f>+Casos_PN_CORR[[#This Row],[43930]]-Casos_PN_CORR[[#This Row],[43929]]</f>
        <v>0</v>
      </c>
      <c r="AK216">
        <f>+Casos_PN_CORR[[#This Row],[43931]]-Casos_PN_CORR[[#This Row],[43930]]</f>
        <v>0</v>
      </c>
      <c r="AL216">
        <f>+Casos_PN_CORR[[#This Row],[43932]]-Casos_PN_CORR[[#This Row],[43931]]</f>
        <v>0</v>
      </c>
      <c r="AM216">
        <f>+Casos_PN_CORR[[#This Row],[43933]]-Casos_PN_CORR[[#This Row],[43932]]</f>
        <v>0</v>
      </c>
      <c r="AN216">
        <f>+Casos_PN_CORR[[#This Row],[43934]]-Casos_PN_CORR[[#This Row],[43933]]</f>
        <v>0</v>
      </c>
      <c r="AO216">
        <f>+Casos_PN_CORR[[#This Row],[43935]]-Casos_PN_CORR[[#This Row],[43934]]</f>
        <v>0</v>
      </c>
      <c r="AP216">
        <f>+Casos_PN_CORR[[#This Row],[43936]]-Casos_PN_CORR[[#This Row],[43935]]</f>
        <v>0</v>
      </c>
      <c r="AQ216">
        <f>+Casos_PN_CORR[[#This Row],[43937]]-Casos_PN_CORR[[#This Row],[43936]]</f>
        <v>0</v>
      </c>
      <c r="AR216">
        <f>+Casos_PN_CORR[[#This Row],[43938]]-Casos_PN_CORR[[#This Row],[43937]]</f>
        <v>0</v>
      </c>
      <c r="AS216">
        <f>+Casos_PN_CORR[[#This Row],[43939]]-Casos_PN_CORR[[#This Row],[43938]]</f>
        <v>0</v>
      </c>
      <c r="AT216">
        <f>+Casos_PN_CORR[[#This Row],[43940]]-Casos_PN_CORR[[#This Row],[43939]]</f>
        <v>0</v>
      </c>
      <c r="AU216">
        <f>+Casos_PN_CORR[[#This Row],[43941]]-Casos_PN_CORR[[#This Row],[43940]]</f>
        <v>0</v>
      </c>
      <c r="AV216">
        <f>+Casos_PN_CORR[[#This Row],[43942]]-Casos_PN_CORR[[#This Row],[43941]]</f>
        <v>0</v>
      </c>
      <c r="AW216">
        <f>+Casos_PN_CORR[[#This Row],[43943]]-Casos_PN_CORR[[#This Row],[43942]]</f>
        <v>0</v>
      </c>
      <c r="AX216">
        <f>+Casos_PN_CORR[[#This Row],[43944]]-Casos_PN_CORR[[#This Row],[43943]]</f>
        <v>0</v>
      </c>
      <c r="AY216">
        <f>+Casos_PN_CORR[[#This Row],[43945]]-Casos_PN_CORR[[#This Row],[43944]]</f>
        <v>0</v>
      </c>
      <c r="AZ216">
        <f>+Casos_PN_CORR[[#This Row],[43946]]-Casos_PN_CORR[[#This Row],[43945]]</f>
        <v>0</v>
      </c>
      <c r="BA216">
        <f>+Casos_PN_CORR[[#This Row],[43947]]-Casos_PN_CORR[[#This Row],[43946]]</f>
        <v>0</v>
      </c>
      <c r="BB216">
        <f>+Casos_PN_CORR[[#This Row],[43948]]-Casos_PN_CORR[[#This Row],[43947]]</f>
        <v>0</v>
      </c>
      <c r="BC216">
        <f>+Casos_PN_CORR[[#This Row],[43949]]-Casos_PN_CORR[[#This Row],[43948]]</f>
        <v>0</v>
      </c>
      <c r="BD216">
        <f>+Casos_PN_CORR[[#This Row],[43950]]-Casos_PN_CORR[[#This Row],[43949]]</f>
        <v>0</v>
      </c>
      <c r="BE216">
        <f>+Casos_PN_CORR[[#This Row],[43951]]-Casos_PN_CORR[[#This Row],[43950]]</f>
        <v>0</v>
      </c>
      <c r="BF216">
        <f>+Casos_PN_CORR[[#This Row],[43952]]-Casos_PN_CORR[[#This Row],[43951]]</f>
        <v>0</v>
      </c>
      <c r="BG216">
        <f>+Casos_PN_CORR[[#This Row],[43953]]-Casos_PN_CORR[[#This Row],[43952]]</f>
        <v>0</v>
      </c>
      <c r="BH216">
        <f>+Casos_PN_CORR[[#This Row],[43954]]-Casos_PN_CORR[[#This Row],[43953]]</f>
        <v>0</v>
      </c>
      <c r="BI216">
        <f>+Casos_PN_CORR[[#This Row],[43955]]-Casos_PN_CORR[[#This Row],[43954]]</f>
        <v>0</v>
      </c>
      <c r="BJ216">
        <f>+Casos_PN_CORR[[#This Row],[43956]]-Casos_PN_CORR[[#This Row],[43955]]</f>
        <v>0</v>
      </c>
      <c r="BK216">
        <f>+Casos_PN_CORR[[#This Row],[43957]]-Casos_PN_CORR[[#This Row],[43956]]</f>
        <v>0</v>
      </c>
      <c r="BL216">
        <f>+Casos_PN_CORR[[#This Row],[43958]]-Casos_PN_CORR[[#This Row],[43957]]</f>
        <v>0</v>
      </c>
      <c r="BM216">
        <f>+Casos_PN_CORR[[#This Row],[43959]]-Casos_PN_CORR[[#This Row],[43958]]</f>
        <v>0</v>
      </c>
      <c r="BN216">
        <f>+Casos_PN_CORR[[#This Row],[43960]]-Casos_PN_CORR[[#This Row],[43959]]</f>
        <v>0</v>
      </c>
      <c r="BO216">
        <f>+Casos_PN_CORR[[#This Row],[43961]]-Casos_PN_CORR[[#This Row],[43960]]</f>
        <v>0</v>
      </c>
      <c r="BP216">
        <f>+Casos_PN_CORR[[#This Row],[43962]]-Casos_PN_CORR[[#This Row],[43961]]</f>
        <v>0</v>
      </c>
      <c r="BQ216">
        <f>+Casos_PN_CORR[[#This Row],[43963]]-Casos_PN_CORR[[#This Row],[43962]]</f>
        <v>0</v>
      </c>
      <c r="BR216">
        <f>+Casos_PN_CORR[[#This Row],[43964]]-Casos_PN_CORR[[#This Row],[43963]]</f>
        <v>0</v>
      </c>
      <c r="BS216">
        <f>+Casos_PN_CORR[[#This Row],[43965]]-Casos_PN_CORR[[#This Row],[43964]]</f>
        <v>0</v>
      </c>
      <c r="BT216">
        <f>+Casos_PN_CORR[[#This Row],[43966]]-Casos_PN_CORR[[#This Row],[43965]]</f>
        <v>0</v>
      </c>
      <c r="BU216">
        <f>+Casos_PN_CORR[[#This Row],[43967]]-Casos_PN_CORR[[#This Row],[43966]]</f>
        <v>0</v>
      </c>
      <c r="BV216">
        <f>+Casos_PN_CORR[[#This Row],[43968]]-Casos_PN_CORR[[#This Row],[43967]]</f>
        <v>0</v>
      </c>
      <c r="BW216">
        <f>+Casos_PN_CORR[[#This Row],[43969]]-Casos_PN_CORR[[#This Row],[43968]]</f>
        <v>0</v>
      </c>
      <c r="BX216">
        <f>+Casos_PN_CORR[[#This Row],[43970]]-Casos_PN_CORR[[#This Row],[43969]]</f>
        <v>0</v>
      </c>
      <c r="BY216">
        <f>+Casos_PN_CORR[[#This Row],[43971]]-Casos_PN_CORR[[#This Row],[43970]]</f>
        <v>0</v>
      </c>
      <c r="BZ216">
        <f>+Casos_PN_CORR[[#This Row],[43972]]-Casos_PN_CORR[[#This Row],[43971]]</f>
        <v>0</v>
      </c>
      <c r="CA216">
        <f>+Casos_PN_CORR[[#This Row],[43973]]-Casos_PN_CORR[[#This Row],[43972]]</f>
        <v>0</v>
      </c>
      <c r="CB216">
        <f>+Casos_PN_CORR[[#This Row],[43974]]-Casos_PN_CORR[[#This Row],[43973]]</f>
        <v>0</v>
      </c>
      <c r="CC216">
        <f>+Casos_PN_CORR[[#This Row],[43975]]-Casos_PN_CORR[[#This Row],[43974]]</f>
        <v>0</v>
      </c>
      <c r="CD216">
        <f>+Casos_PN_CORR[[#This Row],[43976]]-Casos_PN_CORR[[#This Row],[43975]]</f>
        <v>0</v>
      </c>
      <c r="CE216">
        <f>+Casos_PN_CORR[[#This Row],[43977]]-Casos_PN_CORR[[#This Row],[43976]]</f>
        <v>0</v>
      </c>
      <c r="CF216">
        <f>+Casos_PN_CORR[[#This Row],[43978]]-Casos_PN_CORR[[#This Row],[43977]]</f>
        <v>0</v>
      </c>
      <c r="CG216">
        <f>+Casos_PN_CORR[[#This Row],[43979]]-Casos_PN_CORR[[#This Row],[43978]]</f>
        <v>0</v>
      </c>
      <c r="CH216">
        <f>+Casos_PN_CORR[[#This Row],[43980]]-Casos_PN_CORR[[#This Row],[43979]]</f>
        <v>0</v>
      </c>
      <c r="CI216">
        <f>+Casos_PN_CORR[[#This Row],[43981]]-Casos_PN_CORR[[#This Row],[43980]]</f>
        <v>0</v>
      </c>
      <c r="CJ216">
        <f>+Casos_PN_CORR[[#This Row],[43982]]-Casos_PN_CORR[[#This Row],[43981]]</f>
        <v>0</v>
      </c>
      <c r="CK216">
        <f>+Casos_PN_CORR[[#This Row],[43983]]-Casos_PN_CORR[[#This Row],[43982]]</f>
        <v>0</v>
      </c>
      <c r="CL216">
        <f>+Casos_PN_CORR[[#This Row],[43984]]-Casos_PN_CORR[[#This Row],[43983]]</f>
        <v>0</v>
      </c>
      <c r="CM216">
        <f>+Casos_PN_CORR[[#This Row],[43985]]-Casos_PN_CORR[[#This Row],[43984]]</f>
        <v>0</v>
      </c>
      <c r="CN216">
        <f>+Casos_PN_CORR[[#This Row],[43986]]-Casos_PN_CORR[[#This Row],[43985]]</f>
        <v>0</v>
      </c>
      <c r="CO216">
        <f>+Casos_PN_CORR[[#This Row],[43987]]-Casos_PN_CORR[[#This Row],[43986]]</f>
        <v>2</v>
      </c>
      <c r="CP216">
        <f>+Casos_PN_CORR[[#This Row],[43988]]-Casos_PN_CORR[[#This Row],[43987]]</f>
        <v>0</v>
      </c>
      <c r="CQ216">
        <f>+Casos_PN_CORR[[#This Row],[43989]]-Casos_PN_CORR[[#This Row],[43988]]</f>
        <v>0</v>
      </c>
      <c r="CR216">
        <f>+Casos_PN_CORR[[#This Row],[43990]]-Casos_PN_CORR[[#This Row],[43989]]</f>
        <v>0</v>
      </c>
      <c r="CS216">
        <f>+Casos_PN_CORR[[#This Row],[43991]]-Casos_PN_CORR[[#This Row],[43990]]</f>
        <v>0</v>
      </c>
      <c r="CT216">
        <f>+Casos_PN_CORR[[#This Row],[43992]]-Casos_PN_CORR[[#This Row],[43991]]</f>
        <v>0</v>
      </c>
      <c r="CU216">
        <f>+Casos_PN_CORR[[#This Row],[43993]]-Casos_PN_CORR[[#This Row],[43992]]</f>
        <v>0</v>
      </c>
    </row>
    <row r="217" spans="1:99" x14ac:dyDescent="0.3">
      <c r="A217">
        <v>70207</v>
      </c>
      <c r="B217" s="2" t="s">
        <v>268</v>
      </c>
      <c r="C217" s="2" t="s">
        <v>348</v>
      </c>
      <c r="D217" s="2" t="s">
        <v>552</v>
      </c>
      <c r="E217" s="4">
        <f t="shared" si="3"/>
        <v>2</v>
      </c>
      <c r="F217">
        <f>+Casos_PN_CORR[[#This Row],[43900]]</f>
        <v>0</v>
      </c>
      <c r="G217">
        <f>+Casos_PN_CORR[[#This Row],[43901]]-Casos_PN_CORR[[#This Row],[43900]]</f>
        <v>0</v>
      </c>
      <c r="H217">
        <f>+Casos_PN_CORR[[#This Row],[43902]]-Casos_PN_CORR[[#This Row],[43901]]</f>
        <v>0</v>
      </c>
      <c r="I217">
        <f>+Casos_PN_CORR[[#This Row],[43903]]-Casos_PN_CORR[[#This Row],[43902]]</f>
        <v>0</v>
      </c>
      <c r="J217">
        <f>+Casos_PN_CORR[[#This Row],[43904]]-Casos_PN_CORR[[#This Row],[43903]]</f>
        <v>0</v>
      </c>
      <c r="K217">
        <f>+Casos_PN_CORR[[#This Row],[43905]]-Casos_PN_CORR[[#This Row],[43904]]</f>
        <v>0</v>
      </c>
      <c r="L217">
        <f>+Casos_PN_CORR[[#This Row],[43906]]-Casos_PN_CORR[[#This Row],[43905]]</f>
        <v>0</v>
      </c>
      <c r="M217">
        <f>+Casos_PN_CORR[[#This Row],[43907]]-Casos_PN_CORR[[#This Row],[43906]]</f>
        <v>0</v>
      </c>
      <c r="N217">
        <f>+Casos_PN_CORR[[#This Row],[43908]]-Casos_PN_CORR[[#This Row],[43907]]</f>
        <v>0</v>
      </c>
      <c r="O217">
        <f>+Casos_PN_CORR[[#This Row],[43909]]-Casos_PN_CORR[[#This Row],[43908]]</f>
        <v>0</v>
      </c>
      <c r="P217">
        <f>+Casos_PN_CORR[[#This Row],[43910]]-Casos_PN_CORR[[#This Row],[43909]]</f>
        <v>0</v>
      </c>
      <c r="Q217">
        <f>+Casos_PN_CORR[[#This Row],[43911]]-Casos_PN_CORR[[#This Row],[43910]]</f>
        <v>0</v>
      </c>
      <c r="R217">
        <f>+Casos_PN_CORR[[#This Row],[43912]]-Casos_PN_CORR[[#This Row],[43911]]</f>
        <v>0</v>
      </c>
      <c r="S217">
        <f>+Casos_PN_CORR[[#This Row],[43913]]-Casos_PN_CORR[[#This Row],[43912]]</f>
        <v>0</v>
      </c>
      <c r="T217">
        <f>+Casos_PN_CORR[[#This Row],[43914]]-Casos_PN_CORR[[#This Row],[43913]]</f>
        <v>0</v>
      </c>
      <c r="U217">
        <f>+Casos_PN_CORR[[#This Row],[43915]]-Casos_PN_CORR[[#This Row],[43914]]</f>
        <v>0</v>
      </c>
      <c r="V217">
        <f>+Casos_PN_CORR[[#This Row],[43916]]-Casos_PN_CORR[[#This Row],[43915]]</f>
        <v>0</v>
      </c>
      <c r="W217">
        <f>+Casos_PN_CORR[[#This Row],[43917]]-Casos_PN_CORR[[#This Row],[43916]]</f>
        <v>0</v>
      </c>
      <c r="X217">
        <f>+Casos_PN_CORR[[#This Row],[43918]]-Casos_PN_CORR[[#This Row],[43917]]</f>
        <v>0</v>
      </c>
      <c r="Y217">
        <f>+Casos_PN_CORR[[#This Row],[43919]]-Casos_PN_CORR[[#This Row],[43918]]</f>
        <v>0</v>
      </c>
      <c r="Z217">
        <f>+Casos_PN_CORR[[#This Row],[43920]]-Casos_PN_CORR[[#This Row],[43919]]</f>
        <v>0</v>
      </c>
      <c r="AA217">
        <f>+Casos_PN_CORR[[#This Row],[43921]]-Casos_PN_CORR[[#This Row],[43920]]</f>
        <v>0</v>
      </c>
      <c r="AB217">
        <f>+Casos_PN_CORR[[#This Row],[43922]]-Casos_PN_CORR[[#This Row],[43921]]</f>
        <v>0</v>
      </c>
      <c r="AC217">
        <f>+Casos_PN_CORR[[#This Row],[43923]]-Casos_PN_CORR[[#This Row],[43922]]</f>
        <v>0</v>
      </c>
      <c r="AD217">
        <f>+Casos_PN_CORR[[#This Row],[43924]]-Casos_PN_CORR[[#This Row],[43923]]</f>
        <v>0</v>
      </c>
      <c r="AE217">
        <f>+Casos_PN_CORR[[#This Row],[43925]]-Casos_PN_CORR[[#This Row],[43924]]</f>
        <v>0</v>
      </c>
      <c r="AF217">
        <f>+Casos_PN_CORR[[#This Row],[43926]]-Casos_PN_CORR[[#This Row],[43925]]</f>
        <v>0</v>
      </c>
      <c r="AG217">
        <f>+Casos_PN_CORR[[#This Row],[43927]]-Casos_PN_CORR[[#This Row],[43926]]</f>
        <v>0</v>
      </c>
      <c r="AH217">
        <f>+Casos_PN_CORR[[#This Row],[43928]]-Casos_PN_CORR[[#This Row],[43927]]</f>
        <v>0</v>
      </c>
      <c r="AI217">
        <f>+Casos_PN_CORR[[#This Row],[43929]]-Casos_PN_CORR[[#This Row],[43928]]</f>
        <v>0</v>
      </c>
      <c r="AJ217">
        <f>+Casos_PN_CORR[[#This Row],[43930]]-Casos_PN_CORR[[#This Row],[43929]]</f>
        <v>0</v>
      </c>
      <c r="AK217">
        <f>+Casos_PN_CORR[[#This Row],[43931]]-Casos_PN_CORR[[#This Row],[43930]]</f>
        <v>0</v>
      </c>
      <c r="AL217">
        <f>+Casos_PN_CORR[[#This Row],[43932]]-Casos_PN_CORR[[#This Row],[43931]]</f>
        <v>0</v>
      </c>
      <c r="AM217">
        <f>+Casos_PN_CORR[[#This Row],[43933]]-Casos_PN_CORR[[#This Row],[43932]]</f>
        <v>0</v>
      </c>
      <c r="AN217">
        <f>+Casos_PN_CORR[[#This Row],[43934]]-Casos_PN_CORR[[#This Row],[43933]]</f>
        <v>0</v>
      </c>
      <c r="AO217">
        <f>+Casos_PN_CORR[[#This Row],[43935]]-Casos_PN_CORR[[#This Row],[43934]]</f>
        <v>0</v>
      </c>
      <c r="AP217">
        <f>+Casos_PN_CORR[[#This Row],[43936]]-Casos_PN_CORR[[#This Row],[43935]]</f>
        <v>0</v>
      </c>
      <c r="AQ217">
        <f>+Casos_PN_CORR[[#This Row],[43937]]-Casos_PN_CORR[[#This Row],[43936]]</f>
        <v>0</v>
      </c>
      <c r="AR217">
        <f>+Casos_PN_CORR[[#This Row],[43938]]-Casos_PN_CORR[[#This Row],[43937]]</f>
        <v>0</v>
      </c>
      <c r="AS217">
        <f>+Casos_PN_CORR[[#This Row],[43939]]-Casos_PN_CORR[[#This Row],[43938]]</f>
        <v>0</v>
      </c>
      <c r="AT217">
        <f>+Casos_PN_CORR[[#This Row],[43940]]-Casos_PN_CORR[[#This Row],[43939]]</f>
        <v>0</v>
      </c>
      <c r="AU217">
        <f>+Casos_PN_CORR[[#This Row],[43941]]-Casos_PN_CORR[[#This Row],[43940]]</f>
        <v>0</v>
      </c>
      <c r="AV217">
        <f>+Casos_PN_CORR[[#This Row],[43942]]-Casos_PN_CORR[[#This Row],[43941]]</f>
        <v>0</v>
      </c>
      <c r="AW217">
        <f>+Casos_PN_CORR[[#This Row],[43943]]-Casos_PN_CORR[[#This Row],[43942]]</f>
        <v>0</v>
      </c>
      <c r="AX217">
        <f>+Casos_PN_CORR[[#This Row],[43944]]-Casos_PN_CORR[[#This Row],[43943]]</f>
        <v>0</v>
      </c>
      <c r="AY217">
        <f>+Casos_PN_CORR[[#This Row],[43945]]-Casos_PN_CORR[[#This Row],[43944]]</f>
        <v>0</v>
      </c>
      <c r="AZ217">
        <f>+Casos_PN_CORR[[#This Row],[43946]]-Casos_PN_CORR[[#This Row],[43945]]</f>
        <v>0</v>
      </c>
      <c r="BA217">
        <f>+Casos_PN_CORR[[#This Row],[43947]]-Casos_PN_CORR[[#This Row],[43946]]</f>
        <v>0</v>
      </c>
      <c r="BB217">
        <f>+Casos_PN_CORR[[#This Row],[43948]]-Casos_PN_CORR[[#This Row],[43947]]</f>
        <v>0</v>
      </c>
      <c r="BC217">
        <f>+Casos_PN_CORR[[#This Row],[43949]]-Casos_PN_CORR[[#This Row],[43948]]</f>
        <v>0</v>
      </c>
      <c r="BD217">
        <f>+Casos_PN_CORR[[#This Row],[43950]]-Casos_PN_CORR[[#This Row],[43949]]</f>
        <v>0</v>
      </c>
      <c r="BE217">
        <f>+Casos_PN_CORR[[#This Row],[43951]]-Casos_PN_CORR[[#This Row],[43950]]</f>
        <v>0</v>
      </c>
      <c r="BF217">
        <f>+Casos_PN_CORR[[#This Row],[43952]]-Casos_PN_CORR[[#This Row],[43951]]</f>
        <v>0</v>
      </c>
      <c r="BG217">
        <f>+Casos_PN_CORR[[#This Row],[43953]]-Casos_PN_CORR[[#This Row],[43952]]</f>
        <v>0</v>
      </c>
      <c r="BH217">
        <f>+Casos_PN_CORR[[#This Row],[43954]]-Casos_PN_CORR[[#This Row],[43953]]</f>
        <v>0</v>
      </c>
      <c r="BI217">
        <f>+Casos_PN_CORR[[#This Row],[43955]]-Casos_PN_CORR[[#This Row],[43954]]</f>
        <v>0</v>
      </c>
      <c r="BJ217">
        <f>+Casos_PN_CORR[[#This Row],[43956]]-Casos_PN_CORR[[#This Row],[43955]]</f>
        <v>0</v>
      </c>
      <c r="BK217">
        <f>+Casos_PN_CORR[[#This Row],[43957]]-Casos_PN_CORR[[#This Row],[43956]]</f>
        <v>0</v>
      </c>
      <c r="BL217">
        <f>+Casos_PN_CORR[[#This Row],[43958]]-Casos_PN_CORR[[#This Row],[43957]]</f>
        <v>0</v>
      </c>
      <c r="BM217">
        <f>+Casos_PN_CORR[[#This Row],[43959]]-Casos_PN_CORR[[#This Row],[43958]]</f>
        <v>0</v>
      </c>
      <c r="BN217">
        <f>+Casos_PN_CORR[[#This Row],[43960]]-Casos_PN_CORR[[#This Row],[43959]]</f>
        <v>0</v>
      </c>
      <c r="BO217">
        <f>+Casos_PN_CORR[[#This Row],[43961]]-Casos_PN_CORR[[#This Row],[43960]]</f>
        <v>0</v>
      </c>
      <c r="BP217">
        <f>+Casos_PN_CORR[[#This Row],[43962]]-Casos_PN_CORR[[#This Row],[43961]]</f>
        <v>0</v>
      </c>
      <c r="BQ217">
        <f>+Casos_PN_CORR[[#This Row],[43963]]-Casos_PN_CORR[[#This Row],[43962]]</f>
        <v>0</v>
      </c>
      <c r="BR217">
        <f>+Casos_PN_CORR[[#This Row],[43964]]-Casos_PN_CORR[[#This Row],[43963]]</f>
        <v>0</v>
      </c>
      <c r="BS217">
        <f>+Casos_PN_CORR[[#This Row],[43965]]-Casos_PN_CORR[[#This Row],[43964]]</f>
        <v>0</v>
      </c>
      <c r="BT217">
        <f>+Casos_PN_CORR[[#This Row],[43966]]-Casos_PN_CORR[[#This Row],[43965]]</f>
        <v>0</v>
      </c>
      <c r="BU217">
        <f>+Casos_PN_CORR[[#This Row],[43967]]-Casos_PN_CORR[[#This Row],[43966]]</f>
        <v>0</v>
      </c>
      <c r="BV217">
        <f>+Casos_PN_CORR[[#This Row],[43968]]-Casos_PN_CORR[[#This Row],[43967]]</f>
        <v>0</v>
      </c>
      <c r="BW217">
        <f>+Casos_PN_CORR[[#This Row],[43969]]-Casos_PN_CORR[[#This Row],[43968]]</f>
        <v>0</v>
      </c>
      <c r="BX217">
        <f>+Casos_PN_CORR[[#This Row],[43970]]-Casos_PN_CORR[[#This Row],[43969]]</f>
        <v>0</v>
      </c>
      <c r="BY217">
        <f>+Casos_PN_CORR[[#This Row],[43971]]-Casos_PN_CORR[[#This Row],[43970]]</f>
        <v>0</v>
      </c>
      <c r="BZ217">
        <f>+Casos_PN_CORR[[#This Row],[43972]]-Casos_PN_CORR[[#This Row],[43971]]</f>
        <v>0</v>
      </c>
      <c r="CA217">
        <f>+Casos_PN_CORR[[#This Row],[43973]]-Casos_PN_CORR[[#This Row],[43972]]</f>
        <v>0</v>
      </c>
      <c r="CB217">
        <f>+Casos_PN_CORR[[#This Row],[43974]]-Casos_PN_CORR[[#This Row],[43973]]</f>
        <v>0</v>
      </c>
      <c r="CC217">
        <f>+Casos_PN_CORR[[#This Row],[43975]]-Casos_PN_CORR[[#This Row],[43974]]</f>
        <v>0</v>
      </c>
      <c r="CD217">
        <f>+Casos_PN_CORR[[#This Row],[43976]]-Casos_PN_CORR[[#This Row],[43975]]</f>
        <v>0</v>
      </c>
      <c r="CE217">
        <f>+Casos_PN_CORR[[#This Row],[43977]]-Casos_PN_CORR[[#This Row],[43976]]</f>
        <v>0</v>
      </c>
      <c r="CF217">
        <f>+Casos_PN_CORR[[#This Row],[43978]]-Casos_PN_CORR[[#This Row],[43977]]</f>
        <v>0</v>
      </c>
      <c r="CG217">
        <f>+Casos_PN_CORR[[#This Row],[43979]]-Casos_PN_CORR[[#This Row],[43978]]</f>
        <v>0</v>
      </c>
      <c r="CH217">
        <f>+Casos_PN_CORR[[#This Row],[43980]]-Casos_PN_CORR[[#This Row],[43979]]</f>
        <v>0</v>
      </c>
      <c r="CI217">
        <f>+Casos_PN_CORR[[#This Row],[43981]]-Casos_PN_CORR[[#This Row],[43980]]</f>
        <v>0</v>
      </c>
      <c r="CJ217">
        <f>+Casos_PN_CORR[[#This Row],[43982]]-Casos_PN_CORR[[#This Row],[43981]]</f>
        <v>0</v>
      </c>
      <c r="CK217">
        <f>+Casos_PN_CORR[[#This Row],[43983]]-Casos_PN_CORR[[#This Row],[43982]]</f>
        <v>0</v>
      </c>
      <c r="CL217">
        <f>+Casos_PN_CORR[[#This Row],[43984]]-Casos_PN_CORR[[#This Row],[43983]]</f>
        <v>0</v>
      </c>
      <c r="CM217">
        <f>+Casos_PN_CORR[[#This Row],[43985]]-Casos_PN_CORR[[#This Row],[43984]]</f>
        <v>0</v>
      </c>
      <c r="CN217">
        <f>+Casos_PN_CORR[[#This Row],[43986]]-Casos_PN_CORR[[#This Row],[43985]]</f>
        <v>0</v>
      </c>
      <c r="CO217">
        <f>+Casos_PN_CORR[[#This Row],[43987]]-Casos_PN_CORR[[#This Row],[43986]]</f>
        <v>2</v>
      </c>
      <c r="CP217">
        <f>+Casos_PN_CORR[[#This Row],[43988]]-Casos_PN_CORR[[#This Row],[43987]]</f>
        <v>0</v>
      </c>
      <c r="CQ217">
        <f>+Casos_PN_CORR[[#This Row],[43989]]-Casos_PN_CORR[[#This Row],[43988]]</f>
        <v>0</v>
      </c>
      <c r="CR217">
        <f>+Casos_PN_CORR[[#This Row],[43990]]-Casos_PN_CORR[[#This Row],[43989]]</f>
        <v>0</v>
      </c>
      <c r="CS217">
        <f>+Casos_PN_CORR[[#This Row],[43991]]-Casos_PN_CORR[[#This Row],[43990]]</f>
        <v>0</v>
      </c>
      <c r="CT217">
        <f>+Casos_PN_CORR[[#This Row],[43992]]-Casos_PN_CORR[[#This Row],[43991]]</f>
        <v>0</v>
      </c>
      <c r="CU217">
        <f>+Casos_PN_CORR[[#This Row],[43993]]-Casos_PN_CORR[[#This Row],[43992]]</f>
        <v>0</v>
      </c>
    </row>
    <row r="218" spans="1:99" x14ac:dyDescent="0.3">
      <c r="A218">
        <v>40902</v>
      </c>
      <c r="B218" s="2" t="s">
        <v>154</v>
      </c>
      <c r="C218" s="2" t="s">
        <v>361</v>
      </c>
      <c r="D218" s="2" t="s">
        <v>553</v>
      </c>
      <c r="E218" s="4">
        <f t="shared" si="3"/>
        <v>2</v>
      </c>
      <c r="F218">
        <f>+Casos_PN_CORR[[#This Row],[43900]]</f>
        <v>0</v>
      </c>
      <c r="G218">
        <f>+Casos_PN_CORR[[#This Row],[43901]]-Casos_PN_CORR[[#This Row],[43900]]</f>
        <v>0</v>
      </c>
      <c r="H218">
        <f>+Casos_PN_CORR[[#This Row],[43902]]-Casos_PN_CORR[[#This Row],[43901]]</f>
        <v>0</v>
      </c>
      <c r="I218">
        <f>+Casos_PN_CORR[[#This Row],[43903]]-Casos_PN_CORR[[#This Row],[43902]]</f>
        <v>0</v>
      </c>
      <c r="J218">
        <f>+Casos_PN_CORR[[#This Row],[43904]]-Casos_PN_CORR[[#This Row],[43903]]</f>
        <v>0</v>
      </c>
      <c r="K218">
        <f>+Casos_PN_CORR[[#This Row],[43905]]-Casos_PN_CORR[[#This Row],[43904]]</f>
        <v>0</v>
      </c>
      <c r="L218">
        <f>+Casos_PN_CORR[[#This Row],[43906]]-Casos_PN_CORR[[#This Row],[43905]]</f>
        <v>0</v>
      </c>
      <c r="M218">
        <f>+Casos_PN_CORR[[#This Row],[43907]]-Casos_PN_CORR[[#This Row],[43906]]</f>
        <v>0</v>
      </c>
      <c r="N218">
        <f>+Casos_PN_CORR[[#This Row],[43908]]-Casos_PN_CORR[[#This Row],[43907]]</f>
        <v>0</v>
      </c>
      <c r="O218">
        <f>+Casos_PN_CORR[[#This Row],[43909]]-Casos_PN_CORR[[#This Row],[43908]]</f>
        <v>0</v>
      </c>
      <c r="P218">
        <f>+Casos_PN_CORR[[#This Row],[43910]]-Casos_PN_CORR[[#This Row],[43909]]</f>
        <v>0</v>
      </c>
      <c r="Q218">
        <f>+Casos_PN_CORR[[#This Row],[43911]]-Casos_PN_CORR[[#This Row],[43910]]</f>
        <v>0</v>
      </c>
      <c r="R218">
        <f>+Casos_PN_CORR[[#This Row],[43912]]-Casos_PN_CORR[[#This Row],[43911]]</f>
        <v>0</v>
      </c>
      <c r="S218">
        <f>+Casos_PN_CORR[[#This Row],[43913]]-Casos_PN_CORR[[#This Row],[43912]]</f>
        <v>0</v>
      </c>
      <c r="T218">
        <f>+Casos_PN_CORR[[#This Row],[43914]]-Casos_PN_CORR[[#This Row],[43913]]</f>
        <v>0</v>
      </c>
      <c r="U218">
        <f>+Casos_PN_CORR[[#This Row],[43915]]-Casos_PN_CORR[[#This Row],[43914]]</f>
        <v>0</v>
      </c>
      <c r="V218">
        <f>+Casos_PN_CORR[[#This Row],[43916]]-Casos_PN_CORR[[#This Row],[43915]]</f>
        <v>0</v>
      </c>
      <c r="W218">
        <f>+Casos_PN_CORR[[#This Row],[43917]]-Casos_PN_CORR[[#This Row],[43916]]</f>
        <v>0</v>
      </c>
      <c r="X218">
        <f>+Casos_PN_CORR[[#This Row],[43918]]-Casos_PN_CORR[[#This Row],[43917]]</f>
        <v>0</v>
      </c>
      <c r="Y218">
        <f>+Casos_PN_CORR[[#This Row],[43919]]-Casos_PN_CORR[[#This Row],[43918]]</f>
        <v>0</v>
      </c>
      <c r="Z218">
        <f>+Casos_PN_CORR[[#This Row],[43920]]-Casos_PN_CORR[[#This Row],[43919]]</f>
        <v>0</v>
      </c>
      <c r="AA218">
        <f>+Casos_PN_CORR[[#This Row],[43921]]-Casos_PN_CORR[[#This Row],[43920]]</f>
        <v>0</v>
      </c>
      <c r="AB218">
        <f>+Casos_PN_CORR[[#This Row],[43922]]-Casos_PN_CORR[[#This Row],[43921]]</f>
        <v>0</v>
      </c>
      <c r="AC218">
        <f>+Casos_PN_CORR[[#This Row],[43923]]-Casos_PN_CORR[[#This Row],[43922]]</f>
        <v>0</v>
      </c>
      <c r="AD218">
        <f>+Casos_PN_CORR[[#This Row],[43924]]-Casos_PN_CORR[[#This Row],[43923]]</f>
        <v>0</v>
      </c>
      <c r="AE218">
        <f>+Casos_PN_CORR[[#This Row],[43925]]-Casos_PN_CORR[[#This Row],[43924]]</f>
        <v>0</v>
      </c>
      <c r="AF218">
        <f>+Casos_PN_CORR[[#This Row],[43926]]-Casos_PN_CORR[[#This Row],[43925]]</f>
        <v>0</v>
      </c>
      <c r="AG218">
        <f>+Casos_PN_CORR[[#This Row],[43927]]-Casos_PN_CORR[[#This Row],[43926]]</f>
        <v>0</v>
      </c>
      <c r="AH218">
        <f>+Casos_PN_CORR[[#This Row],[43928]]-Casos_PN_CORR[[#This Row],[43927]]</f>
        <v>0</v>
      </c>
      <c r="AI218">
        <f>+Casos_PN_CORR[[#This Row],[43929]]-Casos_PN_CORR[[#This Row],[43928]]</f>
        <v>0</v>
      </c>
      <c r="AJ218">
        <f>+Casos_PN_CORR[[#This Row],[43930]]-Casos_PN_CORR[[#This Row],[43929]]</f>
        <v>0</v>
      </c>
      <c r="AK218">
        <f>+Casos_PN_CORR[[#This Row],[43931]]-Casos_PN_CORR[[#This Row],[43930]]</f>
        <v>0</v>
      </c>
      <c r="AL218">
        <f>+Casos_PN_CORR[[#This Row],[43932]]-Casos_PN_CORR[[#This Row],[43931]]</f>
        <v>0</v>
      </c>
      <c r="AM218">
        <f>+Casos_PN_CORR[[#This Row],[43933]]-Casos_PN_CORR[[#This Row],[43932]]</f>
        <v>0</v>
      </c>
      <c r="AN218">
        <f>+Casos_PN_CORR[[#This Row],[43934]]-Casos_PN_CORR[[#This Row],[43933]]</f>
        <v>0</v>
      </c>
      <c r="AO218">
        <f>+Casos_PN_CORR[[#This Row],[43935]]-Casos_PN_CORR[[#This Row],[43934]]</f>
        <v>0</v>
      </c>
      <c r="AP218">
        <f>+Casos_PN_CORR[[#This Row],[43936]]-Casos_PN_CORR[[#This Row],[43935]]</f>
        <v>0</v>
      </c>
      <c r="AQ218">
        <f>+Casos_PN_CORR[[#This Row],[43937]]-Casos_PN_CORR[[#This Row],[43936]]</f>
        <v>0</v>
      </c>
      <c r="AR218">
        <f>+Casos_PN_CORR[[#This Row],[43938]]-Casos_PN_CORR[[#This Row],[43937]]</f>
        <v>0</v>
      </c>
      <c r="AS218">
        <f>+Casos_PN_CORR[[#This Row],[43939]]-Casos_PN_CORR[[#This Row],[43938]]</f>
        <v>0</v>
      </c>
      <c r="AT218">
        <f>+Casos_PN_CORR[[#This Row],[43940]]-Casos_PN_CORR[[#This Row],[43939]]</f>
        <v>0</v>
      </c>
      <c r="AU218">
        <f>+Casos_PN_CORR[[#This Row],[43941]]-Casos_PN_CORR[[#This Row],[43940]]</f>
        <v>0</v>
      </c>
      <c r="AV218">
        <f>+Casos_PN_CORR[[#This Row],[43942]]-Casos_PN_CORR[[#This Row],[43941]]</f>
        <v>0</v>
      </c>
      <c r="AW218">
        <f>+Casos_PN_CORR[[#This Row],[43943]]-Casos_PN_CORR[[#This Row],[43942]]</f>
        <v>0</v>
      </c>
      <c r="AX218">
        <f>+Casos_PN_CORR[[#This Row],[43944]]-Casos_PN_CORR[[#This Row],[43943]]</f>
        <v>0</v>
      </c>
      <c r="AY218">
        <f>+Casos_PN_CORR[[#This Row],[43945]]-Casos_PN_CORR[[#This Row],[43944]]</f>
        <v>0</v>
      </c>
      <c r="AZ218">
        <f>+Casos_PN_CORR[[#This Row],[43946]]-Casos_PN_CORR[[#This Row],[43945]]</f>
        <v>0</v>
      </c>
      <c r="BA218">
        <f>+Casos_PN_CORR[[#This Row],[43947]]-Casos_PN_CORR[[#This Row],[43946]]</f>
        <v>0</v>
      </c>
      <c r="BB218">
        <f>+Casos_PN_CORR[[#This Row],[43948]]-Casos_PN_CORR[[#This Row],[43947]]</f>
        <v>0</v>
      </c>
      <c r="BC218">
        <f>+Casos_PN_CORR[[#This Row],[43949]]-Casos_PN_CORR[[#This Row],[43948]]</f>
        <v>0</v>
      </c>
      <c r="BD218">
        <f>+Casos_PN_CORR[[#This Row],[43950]]-Casos_PN_CORR[[#This Row],[43949]]</f>
        <v>0</v>
      </c>
      <c r="BE218">
        <f>+Casos_PN_CORR[[#This Row],[43951]]-Casos_PN_CORR[[#This Row],[43950]]</f>
        <v>0</v>
      </c>
      <c r="BF218">
        <f>+Casos_PN_CORR[[#This Row],[43952]]-Casos_PN_CORR[[#This Row],[43951]]</f>
        <v>0</v>
      </c>
      <c r="BG218">
        <f>+Casos_PN_CORR[[#This Row],[43953]]-Casos_PN_CORR[[#This Row],[43952]]</f>
        <v>0</v>
      </c>
      <c r="BH218">
        <f>+Casos_PN_CORR[[#This Row],[43954]]-Casos_PN_CORR[[#This Row],[43953]]</f>
        <v>0</v>
      </c>
      <c r="BI218">
        <f>+Casos_PN_CORR[[#This Row],[43955]]-Casos_PN_CORR[[#This Row],[43954]]</f>
        <v>0</v>
      </c>
      <c r="BJ218">
        <f>+Casos_PN_CORR[[#This Row],[43956]]-Casos_PN_CORR[[#This Row],[43955]]</f>
        <v>0</v>
      </c>
      <c r="BK218">
        <f>+Casos_PN_CORR[[#This Row],[43957]]-Casos_PN_CORR[[#This Row],[43956]]</f>
        <v>0</v>
      </c>
      <c r="BL218">
        <f>+Casos_PN_CORR[[#This Row],[43958]]-Casos_PN_CORR[[#This Row],[43957]]</f>
        <v>0</v>
      </c>
      <c r="BM218">
        <f>+Casos_PN_CORR[[#This Row],[43959]]-Casos_PN_CORR[[#This Row],[43958]]</f>
        <v>0</v>
      </c>
      <c r="BN218">
        <f>+Casos_PN_CORR[[#This Row],[43960]]-Casos_PN_CORR[[#This Row],[43959]]</f>
        <v>0</v>
      </c>
      <c r="BO218">
        <f>+Casos_PN_CORR[[#This Row],[43961]]-Casos_PN_CORR[[#This Row],[43960]]</f>
        <v>0</v>
      </c>
      <c r="BP218">
        <f>+Casos_PN_CORR[[#This Row],[43962]]-Casos_PN_CORR[[#This Row],[43961]]</f>
        <v>0</v>
      </c>
      <c r="BQ218">
        <f>+Casos_PN_CORR[[#This Row],[43963]]-Casos_PN_CORR[[#This Row],[43962]]</f>
        <v>0</v>
      </c>
      <c r="BR218">
        <f>+Casos_PN_CORR[[#This Row],[43964]]-Casos_PN_CORR[[#This Row],[43963]]</f>
        <v>0</v>
      </c>
      <c r="BS218">
        <f>+Casos_PN_CORR[[#This Row],[43965]]-Casos_PN_CORR[[#This Row],[43964]]</f>
        <v>0</v>
      </c>
      <c r="BT218">
        <f>+Casos_PN_CORR[[#This Row],[43966]]-Casos_PN_CORR[[#This Row],[43965]]</f>
        <v>0</v>
      </c>
      <c r="BU218">
        <f>+Casos_PN_CORR[[#This Row],[43967]]-Casos_PN_CORR[[#This Row],[43966]]</f>
        <v>0</v>
      </c>
      <c r="BV218">
        <f>+Casos_PN_CORR[[#This Row],[43968]]-Casos_PN_CORR[[#This Row],[43967]]</f>
        <v>0</v>
      </c>
      <c r="BW218">
        <f>+Casos_PN_CORR[[#This Row],[43969]]-Casos_PN_CORR[[#This Row],[43968]]</f>
        <v>0</v>
      </c>
      <c r="BX218">
        <f>+Casos_PN_CORR[[#This Row],[43970]]-Casos_PN_CORR[[#This Row],[43969]]</f>
        <v>0</v>
      </c>
      <c r="BY218">
        <f>+Casos_PN_CORR[[#This Row],[43971]]-Casos_PN_CORR[[#This Row],[43970]]</f>
        <v>0</v>
      </c>
      <c r="BZ218">
        <f>+Casos_PN_CORR[[#This Row],[43972]]-Casos_PN_CORR[[#This Row],[43971]]</f>
        <v>0</v>
      </c>
      <c r="CA218">
        <f>+Casos_PN_CORR[[#This Row],[43973]]-Casos_PN_CORR[[#This Row],[43972]]</f>
        <v>0</v>
      </c>
      <c r="CB218">
        <f>+Casos_PN_CORR[[#This Row],[43974]]-Casos_PN_CORR[[#This Row],[43973]]</f>
        <v>0</v>
      </c>
      <c r="CC218">
        <f>+Casos_PN_CORR[[#This Row],[43975]]-Casos_PN_CORR[[#This Row],[43974]]</f>
        <v>0</v>
      </c>
      <c r="CD218">
        <f>+Casos_PN_CORR[[#This Row],[43976]]-Casos_PN_CORR[[#This Row],[43975]]</f>
        <v>0</v>
      </c>
      <c r="CE218">
        <f>+Casos_PN_CORR[[#This Row],[43977]]-Casos_PN_CORR[[#This Row],[43976]]</f>
        <v>0</v>
      </c>
      <c r="CF218">
        <f>+Casos_PN_CORR[[#This Row],[43978]]-Casos_PN_CORR[[#This Row],[43977]]</f>
        <v>0</v>
      </c>
      <c r="CG218">
        <f>+Casos_PN_CORR[[#This Row],[43979]]-Casos_PN_CORR[[#This Row],[43978]]</f>
        <v>0</v>
      </c>
      <c r="CH218">
        <f>+Casos_PN_CORR[[#This Row],[43980]]-Casos_PN_CORR[[#This Row],[43979]]</f>
        <v>0</v>
      </c>
      <c r="CI218">
        <f>+Casos_PN_CORR[[#This Row],[43981]]-Casos_PN_CORR[[#This Row],[43980]]</f>
        <v>0</v>
      </c>
      <c r="CJ218">
        <f>+Casos_PN_CORR[[#This Row],[43982]]-Casos_PN_CORR[[#This Row],[43981]]</f>
        <v>0</v>
      </c>
      <c r="CK218">
        <f>+Casos_PN_CORR[[#This Row],[43983]]-Casos_PN_CORR[[#This Row],[43982]]</f>
        <v>0</v>
      </c>
      <c r="CL218">
        <f>+Casos_PN_CORR[[#This Row],[43984]]-Casos_PN_CORR[[#This Row],[43983]]</f>
        <v>0</v>
      </c>
      <c r="CM218">
        <f>+Casos_PN_CORR[[#This Row],[43985]]-Casos_PN_CORR[[#This Row],[43984]]</f>
        <v>0</v>
      </c>
      <c r="CN218">
        <f>+Casos_PN_CORR[[#This Row],[43986]]-Casos_PN_CORR[[#This Row],[43985]]</f>
        <v>0</v>
      </c>
      <c r="CO218">
        <f>+Casos_PN_CORR[[#This Row],[43987]]-Casos_PN_CORR[[#This Row],[43986]]</f>
        <v>0</v>
      </c>
      <c r="CP218">
        <f>+Casos_PN_CORR[[#This Row],[43988]]-Casos_PN_CORR[[#This Row],[43987]]</f>
        <v>0</v>
      </c>
      <c r="CQ218">
        <f>+Casos_PN_CORR[[#This Row],[43989]]-Casos_PN_CORR[[#This Row],[43988]]</f>
        <v>0</v>
      </c>
      <c r="CR218">
        <f>+Casos_PN_CORR[[#This Row],[43990]]-Casos_PN_CORR[[#This Row],[43989]]</f>
        <v>0</v>
      </c>
      <c r="CS218">
        <f>+Casos_PN_CORR[[#This Row],[43991]]-Casos_PN_CORR[[#This Row],[43990]]</f>
        <v>2</v>
      </c>
      <c r="CT218">
        <f>+Casos_PN_CORR[[#This Row],[43992]]-Casos_PN_CORR[[#This Row],[43991]]</f>
        <v>0</v>
      </c>
      <c r="CU218">
        <f>+Casos_PN_CORR[[#This Row],[43993]]-Casos_PN_CORR[[#This Row],[43992]]</f>
        <v>0</v>
      </c>
    </row>
    <row r="219" spans="1:99" x14ac:dyDescent="0.3">
      <c r="A219">
        <v>60603</v>
      </c>
      <c r="B219" s="2" t="s">
        <v>158</v>
      </c>
      <c r="C219" s="2" t="s">
        <v>342</v>
      </c>
      <c r="D219" s="2" t="s">
        <v>554</v>
      </c>
      <c r="E219" s="4">
        <f t="shared" si="3"/>
        <v>2</v>
      </c>
      <c r="F219">
        <f>+Casos_PN_CORR[[#This Row],[43900]]</f>
        <v>0</v>
      </c>
      <c r="G219">
        <f>+Casos_PN_CORR[[#This Row],[43901]]-Casos_PN_CORR[[#This Row],[43900]]</f>
        <v>0</v>
      </c>
      <c r="H219">
        <f>+Casos_PN_CORR[[#This Row],[43902]]-Casos_PN_CORR[[#This Row],[43901]]</f>
        <v>0</v>
      </c>
      <c r="I219">
        <f>+Casos_PN_CORR[[#This Row],[43903]]-Casos_PN_CORR[[#This Row],[43902]]</f>
        <v>0</v>
      </c>
      <c r="J219">
        <f>+Casos_PN_CORR[[#This Row],[43904]]-Casos_PN_CORR[[#This Row],[43903]]</f>
        <v>0</v>
      </c>
      <c r="K219">
        <f>+Casos_PN_CORR[[#This Row],[43905]]-Casos_PN_CORR[[#This Row],[43904]]</f>
        <v>0</v>
      </c>
      <c r="L219">
        <f>+Casos_PN_CORR[[#This Row],[43906]]-Casos_PN_CORR[[#This Row],[43905]]</f>
        <v>0</v>
      </c>
      <c r="M219">
        <f>+Casos_PN_CORR[[#This Row],[43907]]-Casos_PN_CORR[[#This Row],[43906]]</f>
        <v>0</v>
      </c>
      <c r="N219">
        <f>+Casos_PN_CORR[[#This Row],[43908]]-Casos_PN_CORR[[#This Row],[43907]]</f>
        <v>0</v>
      </c>
      <c r="O219">
        <f>+Casos_PN_CORR[[#This Row],[43909]]-Casos_PN_CORR[[#This Row],[43908]]</f>
        <v>0</v>
      </c>
      <c r="P219">
        <f>+Casos_PN_CORR[[#This Row],[43910]]-Casos_PN_CORR[[#This Row],[43909]]</f>
        <v>0</v>
      </c>
      <c r="Q219">
        <f>+Casos_PN_CORR[[#This Row],[43911]]-Casos_PN_CORR[[#This Row],[43910]]</f>
        <v>0</v>
      </c>
      <c r="R219">
        <f>+Casos_PN_CORR[[#This Row],[43912]]-Casos_PN_CORR[[#This Row],[43911]]</f>
        <v>0</v>
      </c>
      <c r="S219">
        <f>+Casos_PN_CORR[[#This Row],[43913]]-Casos_PN_CORR[[#This Row],[43912]]</f>
        <v>0</v>
      </c>
      <c r="T219">
        <f>+Casos_PN_CORR[[#This Row],[43914]]-Casos_PN_CORR[[#This Row],[43913]]</f>
        <v>0</v>
      </c>
      <c r="U219">
        <f>+Casos_PN_CORR[[#This Row],[43915]]-Casos_PN_CORR[[#This Row],[43914]]</f>
        <v>0</v>
      </c>
      <c r="V219">
        <f>+Casos_PN_CORR[[#This Row],[43916]]-Casos_PN_CORR[[#This Row],[43915]]</f>
        <v>0</v>
      </c>
      <c r="W219">
        <f>+Casos_PN_CORR[[#This Row],[43917]]-Casos_PN_CORR[[#This Row],[43916]]</f>
        <v>0</v>
      </c>
      <c r="X219">
        <f>+Casos_PN_CORR[[#This Row],[43918]]-Casos_PN_CORR[[#This Row],[43917]]</f>
        <v>0</v>
      </c>
      <c r="Y219">
        <f>+Casos_PN_CORR[[#This Row],[43919]]-Casos_PN_CORR[[#This Row],[43918]]</f>
        <v>0</v>
      </c>
      <c r="Z219">
        <f>+Casos_PN_CORR[[#This Row],[43920]]-Casos_PN_CORR[[#This Row],[43919]]</f>
        <v>0</v>
      </c>
      <c r="AA219">
        <f>+Casos_PN_CORR[[#This Row],[43921]]-Casos_PN_CORR[[#This Row],[43920]]</f>
        <v>0</v>
      </c>
      <c r="AB219">
        <f>+Casos_PN_CORR[[#This Row],[43922]]-Casos_PN_CORR[[#This Row],[43921]]</f>
        <v>0</v>
      </c>
      <c r="AC219">
        <f>+Casos_PN_CORR[[#This Row],[43923]]-Casos_PN_CORR[[#This Row],[43922]]</f>
        <v>0</v>
      </c>
      <c r="AD219">
        <f>+Casos_PN_CORR[[#This Row],[43924]]-Casos_PN_CORR[[#This Row],[43923]]</f>
        <v>0</v>
      </c>
      <c r="AE219">
        <f>+Casos_PN_CORR[[#This Row],[43925]]-Casos_PN_CORR[[#This Row],[43924]]</f>
        <v>0</v>
      </c>
      <c r="AF219">
        <f>+Casos_PN_CORR[[#This Row],[43926]]-Casos_PN_CORR[[#This Row],[43925]]</f>
        <v>0</v>
      </c>
      <c r="AG219">
        <f>+Casos_PN_CORR[[#This Row],[43927]]-Casos_PN_CORR[[#This Row],[43926]]</f>
        <v>0</v>
      </c>
      <c r="AH219">
        <f>+Casos_PN_CORR[[#This Row],[43928]]-Casos_PN_CORR[[#This Row],[43927]]</f>
        <v>0</v>
      </c>
      <c r="AI219">
        <f>+Casos_PN_CORR[[#This Row],[43929]]-Casos_PN_CORR[[#This Row],[43928]]</f>
        <v>0</v>
      </c>
      <c r="AJ219">
        <f>+Casos_PN_CORR[[#This Row],[43930]]-Casos_PN_CORR[[#This Row],[43929]]</f>
        <v>0</v>
      </c>
      <c r="AK219">
        <f>+Casos_PN_CORR[[#This Row],[43931]]-Casos_PN_CORR[[#This Row],[43930]]</f>
        <v>0</v>
      </c>
      <c r="AL219">
        <f>+Casos_PN_CORR[[#This Row],[43932]]-Casos_PN_CORR[[#This Row],[43931]]</f>
        <v>0</v>
      </c>
      <c r="AM219">
        <f>+Casos_PN_CORR[[#This Row],[43933]]-Casos_PN_CORR[[#This Row],[43932]]</f>
        <v>0</v>
      </c>
      <c r="AN219">
        <f>+Casos_PN_CORR[[#This Row],[43934]]-Casos_PN_CORR[[#This Row],[43933]]</f>
        <v>0</v>
      </c>
      <c r="AO219">
        <f>+Casos_PN_CORR[[#This Row],[43935]]-Casos_PN_CORR[[#This Row],[43934]]</f>
        <v>0</v>
      </c>
      <c r="AP219">
        <f>+Casos_PN_CORR[[#This Row],[43936]]-Casos_PN_CORR[[#This Row],[43935]]</f>
        <v>0</v>
      </c>
      <c r="AQ219">
        <f>+Casos_PN_CORR[[#This Row],[43937]]-Casos_PN_CORR[[#This Row],[43936]]</f>
        <v>0</v>
      </c>
      <c r="AR219">
        <f>+Casos_PN_CORR[[#This Row],[43938]]-Casos_PN_CORR[[#This Row],[43937]]</f>
        <v>0</v>
      </c>
      <c r="AS219">
        <f>+Casos_PN_CORR[[#This Row],[43939]]-Casos_PN_CORR[[#This Row],[43938]]</f>
        <v>0</v>
      </c>
      <c r="AT219">
        <f>+Casos_PN_CORR[[#This Row],[43940]]-Casos_PN_CORR[[#This Row],[43939]]</f>
        <v>0</v>
      </c>
      <c r="AU219">
        <f>+Casos_PN_CORR[[#This Row],[43941]]-Casos_PN_CORR[[#This Row],[43940]]</f>
        <v>0</v>
      </c>
      <c r="AV219">
        <f>+Casos_PN_CORR[[#This Row],[43942]]-Casos_PN_CORR[[#This Row],[43941]]</f>
        <v>0</v>
      </c>
      <c r="AW219">
        <f>+Casos_PN_CORR[[#This Row],[43943]]-Casos_PN_CORR[[#This Row],[43942]]</f>
        <v>0</v>
      </c>
      <c r="AX219">
        <f>+Casos_PN_CORR[[#This Row],[43944]]-Casos_PN_CORR[[#This Row],[43943]]</f>
        <v>0</v>
      </c>
      <c r="AY219">
        <f>+Casos_PN_CORR[[#This Row],[43945]]-Casos_PN_CORR[[#This Row],[43944]]</f>
        <v>0</v>
      </c>
      <c r="AZ219">
        <f>+Casos_PN_CORR[[#This Row],[43946]]-Casos_PN_CORR[[#This Row],[43945]]</f>
        <v>0</v>
      </c>
      <c r="BA219">
        <f>+Casos_PN_CORR[[#This Row],[43947]]-Casos_PN_CORR[[#This Row],[43946]]</f>
        <v>0</v>
      </c>
      <c r="BB219">
        <f>+Casos_PN_CORR[[#This Row],[43948]]-Casos_PN_CORR[[#This Row],[43947]]</f>
        <v>0</v>
      </c>
      <c r="BC219">
        <f>+Casos_PN_CORR[[#This Row],[43949]]-Casos_PN_CORR[[#This Row],[43948]]</f>
        <v>0</v>
      </c>
      <c r="BD219">
        <f>+Casos_PN_CORR[[#This Row],[43950]]-Casos_PN_CORR[[#This Row],[43949]]</f>
        <v>0</v>
      </c>
      <c r="BE219">
        <f>+Casos_PN_CORR[[#This Row],[43951]]-Casos_PN_CORR[[#This Row],[43950]]</f>
        <v>0</v>
      </c>
      <c r="BF219">
        <f>+Casos_PN_CORR[[#This Row],[43952]]-Casos_PN_CORR[[#This Row],[43951]]</f>
        <v>0</v>
      </c>
      <c r="BG219">
        <f>+Casos_PN_CORR[[#This Row],[43953]]-Casos_PN_CORR[[#This Row],[43952]]</f>
        <v>0</v>
      </c>
      <c r="BH219">
        <f>+Casos_PN_CORR[[#This Row],[43954]]-Casos_PN_CORR[[#This Row],[43953]]</f>
        <v>0</v>
      </c>
      <c r="BI219">
        <f>+Casos_PN_CORR[[#This Row],[43955]]-Casos_PN_CORR[[#This Row],[43954]]</f>
        <v>0</v>
      </c>
      <c r="BJ219">
        <f>+Casos_PN_CORR[[#This Row],[43956]]-Casos_PN_CORR[[#This Row],[43955]]</f>
        <v>0</v>
      </c>
      <c r="BK219">
        <f>+Casos_PN_CORR[[#This Row],[43957]]-Casos_PN_CORR[[#This Row],[43956]]</f>
        <v>0</v>
      </c>
      <c r="BL219">
        <f>+Casos_PN_CORR[[#This Row],[43958]]-Casos_PN_CORR[[#This Row],[43957]]</f>
        <v>0</v>
      </c>
      <c r="BM219">
        <f>+Casos_PN_CORR[[#This Row],[43959]]-Casos_PN_CORR[[#This Row],[43958]]</f>
        <v>0</v>
      </c>
      <c r="BN219">
        <f>+Casos_PN_CORR[[#This Row],[43960]]-Casos_PN_CORR[[#This Row],[43959]]</f>
        <v>0</v>
      </c>
      <c r="BO219">
        <f>+Casos_PN_CORR[[#This Row],[43961]]-Casos_PN_CORR[[#This Row],[43960]]</f>
        <v>0</v>
      </c>
      <c r="BP219">
        <f>+Casos_PN_CORR[[#This Row],[43962]]-Casos_PN_CORR[[#This Row],[43961]]</f>
        <v>0</v>
      </c>
      <c r="BQ219">
        <f>+Casos_PN_CORR[[#This Row],[43963]]-Casos_PN_CORR[[#This Row],[43962]]</f>
        <v>0</v>
      </c>
      <c r="BR219">
        <f>+Casos_PN_CORR[[#This Row],[43964]]-Casos_PN_CORR[[#This Row],[43963]]</f>
        <v>0</v>
      </c>
      <c r="BS219">
        <f>+Casos_PN_CORR[[#This Row],[43965]]-Casos_PN_CORR[[#This Row],[43964]]</f>
        <v>0</v>
      </c>
      <c r="BT219">
        <f>+Casos_PN_CORR[[#This Row],[43966]]-Casos_PN_CORR[[#This Row],[43965]]</f>
        <v>0</v>
      </c>
      <c r="BU219">
        <f>+Casos_PN_CORR[[#This Row],[43967]]-Casos_PN_CORR[[#This Row],[43966]]</f>
        <v>0</v>
      </c>
      <c r="BV219">
        <f>+Casos_PN_CORR[[#This Row],[43968]]-Casos_PN_CORR[[#This Row],[43967]]</f>
        <v>0</v>
      </c>
      <c r="BW219">
        <f>+Casos_PN_CORR[[#This Row],[43969]]-Casos_PN_CORR[[#This Row],[43968]]</f>
        <v>0</v>
      </c>
      <c r="BX219">
        <f>+Casos_PN_CORR[[#This Row],[43970]]-Casos_PN_CORR[[#This Row],[43969]]</f>
        <v>0</v>
      </c>
      <c r="BY219">
        <f>+Casos_PN_CORR[[#This Row],[43971]]-Casos_PN_CORR[[#This Row],[43970]]</f>
        <v>0</v>
      </c>
      <c r="BZ219">
        <f>+Casos_PN_CORR[[#This Row],[43972]]-Casos_PN_CORR[[#This Row],[43971]]</f>
        <v>0</v>
      </c>
      <c r="CA219">
        <f>+Casos_PN_CORR[[#This Row],[43973]]-Casos_PN_CORR[[#This Row],[43972]]</f>
        <v>0</v>
      </c>
      <c r="CB219">
        <f>+Casos_PN_CORR[[#This Row],[43974]]-Casos_PN_CORR[[#This Row],[43973]]</f>
        <v>0</v>
      </c>
      <c r="CC219">
        <f>+Casos_PN_CORR[[#This Row],[43975]]-Casos_PN_CORR[[#This Row],[43974]]</f>
        <v>0</v>
      </c>
      <c r="CD219">
        <f>+Casos_PN_CORR[[#This Row],[43976]]-Casos_PN_CORR[[#This Row],[43975]]</f>
        <v>0</v>
      </c>
      <c r="CE219">
        <f>+Casos_PN_CORR[[#This Row],[43977]]-Casos_PN_CORR[[#This Row],[43976]]</f>
        <v>0</v>
      </c>
      <c r="CF219">
        <f>+Casos_PN_CORR[[#This Row],[43978]]-Casos_PN_CORR[[#This Row],[43977]]</f>
        <v>0</v>
      </c>
      <c r="CG219">
        <f>+Casos_PN_CORR[[#This Row],[43979]]-Casos_PN_CORR[[#This Row],[43978]]</f>
        <v>0</v>
      </c>
      <c r="CH219">
        <f>+Casos_PN_CORR[[#This Row],[43980]]-Casos_PN_CORR[[#This Row],[43979]]</f>
        <v>0</v>
      </c>
      <c r="CI219">
        <f>+Casos_PN_CORR[[#This Row],[43981]]-Casos_PN_CORR[[#This Row],[43980]]</f>
        <v>0</v>
      </c>
      <c r="CJ219">
        <f>+Casos_PN_CORR[[#This Row],[43982]]-Casos_PN_CORR[[#This Row],[43981]]</f>
        <v>0</v>
      </c>
      <c r="CK219">
        <f>+Casos_PN_CORR[[#This Row],[43983]]-Casos_PN_CORR[[#This Row],[43982]]</f>
        <v>0</v>
      </c>
      <c r="CL219">
        <f>+Casos_PN_CORR[[#This Row],[43984]]-Casos_PN_CORR[[#This Row],[43983]]</f>
        <v>0</v>
      </c>
      <c r="CM219">
        <f>+Casos_PN_CORR[[#This Row],[43985]]-Casos_PN_CORR[[#This Row],[43984]]</f>
        <v>0</v>
      </c>
      <c r="CN219">
        <f>+Casos_PN_CORR[[#This Row],[43986]]-Casos_PN_CORR[[#This Row],[43985]]</f>
        <v>0</v>
      </c>
      <c r="CO219">
        <f>+Casos_PN_CORR[[#This Row],[43987]]-Casos_PN_CORR[[#This Row],[43986]]</f>
        <v>2</v>
      </c>
      <c r="CP219">
        <f>+Casos_PN_CORR[[#This Row],[43988]]-Casos_PN_CORR[[#This Row],[43987]]</f>
        <v>0</v>
      </c>
      <c r="CQ219">
        <f>+Casos_PN_CORR[[#This Row],[43989]]-Casos_PN_CORR[[#This Row],[43988]]</f>
        <v>0</v>
      </c>
      <c r="CR219">
        <f>+Casos_PN_CORR[[#This Row],[43990]]-Casos_PN_CORR[[#This Row],[43989]]</f>
        <v>0</v>
      </c>
      <c r="CS219">
        <f>+Casos_PN_CORR[[#This Row],[43991]]-Casos_PN_CORR[[#This Row],[43990]]</f>
        <v>0</v>
      </c>
      <c r="CT219">
        <f>+Casos_PN_CORR[[#This Row],[43992]]-Casos_PN_CORR[[#This Row],[43991]]</f>
        <v>0</v>
      </c>
      <c r="CU219">
        <f>+Casos_PN_CORR[[#This Row],[43993]]-Casos_PN_CORR[[#This Row],[43992]]</f>
        <v>0</v>
      </c>
    </row>
    <row r="220" spans="1:99" x14ac:dyDescent="0.3">
      <c r="A220">
        <v>20503</v>
      </c>
      <c r="B220" s="2" t="s">
        <v>212</v>
      </c>
      <c r="C220" s="2" t="s">
        <v>357</v>
      </c>
      <c r="D220" s="2" t="s">
        <v>555</v>
      </c>
      <c r="E220" s="4">
        <f t="shared" si="3"/>
        <v>2</v>
      </c>
      <c r="F220">
        <f>+Casos_PN_CORR[[#This Row],[43900]]</f>
        <v>0</v>
      </c>
      <c r="G220">
        <f>+Casos_PN_CORR[[#This Row],[43901]]-Casos_PN_CORR[[#This Row],[43900]]</f>
        <v>0</v>
      </c>
      <c r="H220">
        <f>+Casos_PN_CORR[[#This Row],[43902]]-Casos_PN_CORR[[#This Row],[43901]]</f>
        <v>0</v>
      </c>
      <c r="I220">
        <f>+Casos_PN_CORR[[#This Row],[43903]]-Casos_PN_CORR[[#This Row],[43902]]</f>
        <v>0</v>
      </c>
      <c r="J220">
        <f>+Casos_PN_CORR[[#This Row],[43904]]-Casos_PN_CORR[[#This Row],[43903]]</f>
        <v>0</v>
      </c>
      <c r="K220">
        <f>+Casos_PN_CORR[[#This Row],[43905]]-Casos_PN_CORR[[#This Row],[43904]]</f>
        <v>0</v>
      </c>
      <c r="L220">
        <f>+Casos_PN_CORR[[#This Row],[43906]]-Casos_PN_CORR[[#This Row],[43905]]</f>
        <v>0</v>
      </c>
      <c r="M220">
        <f>+Casos_PN_CORR[[#This Row],[43907]]-Casos_PN_CORR[[#This Row],[43906]]</f>
        <v>0</v>
      </c>
      <c r="N220">
        <f>+Casos_PN_CORR[[#This Row],[43908]]-Casos_PN_CORR[[#This Row],[43907]]</f>
        <v>0</v>
      </c>
      <c r="O220">
        <f>+Casos_PN_CORR[[#This Row],[43909]]-Casos_PN_CORR[[#This Row],[43908]]</f>
        <v>0</v>
      </c>
      <c r="P220">
        <f>+Casos_PN_CORR[[#This Row],[43910]]-Casos_PN_CORR[[#This Row],[43909]]</f>
        <v>0</v>
      </c>
      <c r="Q220">
        <f>+Casos_PN_CORR[[#This Row],[43911]]-Casos_PN_CORR[[#This Row],[43910]]</f>
        <v>0</v>
      </c>
      <c r="R220">
        <f>+Casos_PN_CORR[[#This Row],[43912]]-Casos_PN_CORR[[#This Row],[43911]]</f>
        <v>0</v>
      </c>
      <c r="S220">
        <f>+Casos_PN_CORR[[#This Row],[43913]]-Casos_PN_CORR[[#This Row],[43912]]</f>
        <v>0</v>
      </c>
      <c r="T220">
        <f>+Casos_PN_CORR[[#This Row],[43914]]-Casos_PN_CORR[[#This Row],[43913]]</f>
        <v>0</v>
      </c>
      <c r="U220">
        <f>+Casos_PN_CORR[[#This Row],[43915]]-Casos_PN_CORR[[#This Row],[43914]]</f>
        <v>0</v>
      </c>
      <c r="V220">
        <f>+Casos_PN_CORR[[#This Row],[43916]]-Casos_PN_CORR[[#This Row],[43915]]</f>
        <v>0</v>
      </c>
      <c r="W220">
        <f>+Casos_PN_CORR[[#This Row],[43917]]-Casos_PN_CORR[[#This Row],[43916]]</f>
        <v>0</v>
      </c>
      <c r="X220">
        <f>+Casos_PN_CORR[[#This Row],[43918]]-Casos_PN_CORR[[#This Row],[43917]]</f>
        <v>0</v>
      </c>
      <c r="Y220">
        <f>+Casos_PN_CORR[[#This Row],[43919]]-Casos_PN_CORR[[#This Row],[43918]]</f>
        <v>0</v>
      </c>
      <c r="Z220">
        <f>+Casos_PN_CORR[[#This Row],[43920]]-Casos_PN_CORR[[#This Row],[43919]]</f>
        <v>0</v>
      </c>
      <c r="AA220">
        <f>+Casos_PN_CORR[[#This Row],[43921]]-Casos_PN_CORR[[#This Row],[43920]]</f>
        <v>0</v>
      </c>
      <c r="AB220">
        <f>+Casos_PN_CORR[[#This Row],[43922]]-Casos_PN_CORR[[#This Row],[43921]]</f>
        <v>0</v>
      </c>
      <c r="AC220">
        <f>+Casos_PN_CORR[[#This Row],[43923]]-Casos_PN_CORR[[#This Row],[43922]]</f>
        <v>0</v>
      </c>
      <c r="AD220">
        <f>+Casos_PN_CORR[[#This Row],[43924]]-Casos_PN_CORR[[#This Row],[43923]]</f>
        <v>0</v>
      </c>
      <c r="AE220">
        <f>+Casos_PN_CORR[[#This Row],[43925]]-Casos_PN_CORR[[#This Row],[43924]]</f>
        <v>0</v>
      </c>
      <c r="AF220">
        <f>+Casos_PN_CORR[[#This Row],[43926]]-Casos_PN_CORR[[#This Row],[43925]]</f>
        <v>0</v>
      </c>
      <c r="AG220">
        <f>+Casos_PN_CORR[[#This Row],[43927]]-Casos_PN_CORR[[#This Row],[43926]]</f>
        <v>0</v>
      </c>
      <c r="AH220">
        <f>+Casos_PN_CORR[[#This Row],[43928]]-Casos_PN_CORR[[#This Row],[43927]]</f>
        <v>0</v>
      </c>
      <c r="AI220">
        <f>+Casos_PN_CORR[[#This Row],[43929]]-Casos_PN_CORR[[#This Row],[43928]]</f>
        <v>0</v>
      </c>
      <c r="AJ220">
        <f>+Casos_PN_CORR[[#This Row],[43930]]-Casos_PN_CORR[[#This Row],[43929]]</f>
        <v>0</v>
      </c>
      <c r="AK220">
        <f>+Casos_PN_CORR[[#This Row],[43931]]-Casos_PN_CORR[[#This Row],[43930]]</f>
        <v>0</v>
      </c>
      <c r="AL220">
        <f>+Casos_PN_CORR[[#This Row],[43932]]-Casos_PN_CORR[[#This Row],[43931]]</f>
        <v>0</v>
      </c>
      <c r="AM220">
        <f>+Casos_PN_CORR[[#This Row],[43933]]-Casos_PN_CORR[[#This Row],[43932]]</f>
        <v>0</v>
      </c>
      <c r="AN220">
        <f>+Casos_PN_CORR[[#This Row],[43934]]-Casos_PN_CORR[[#This Row],[43933]]</f>
        <v>0</v>
      </c>
      <c r="AO220">
        <f>+Casos_PN_CORR[[#This Row],[43935]]-Casos_PN_CORR[[#This Row],[43934]]</f>
        <v>0</v>
      </c>
      <c r="AP220">
        <f>+Casos_PN_CORR[[#This Row],[43936]]-Casos_PN_CORR[[#This Row],[43935]]</f>
        <v>0</v>
      </c>
      <c r="AQ220">
        <f>+Casos_PN_CORR[[#This Row],[43937]]-Casos_PN_CORR[[#This Row],[43936]]</f>
        <v>0</v>
      </c>
      <c r="AR220">
        <f>+Casos_PN_CORR[[#This Row],[43938]]-Casos_PN_CORR[[#This Row],[43937]]</f>
        <v>0</v>
      </c>
      <c r="AS220">
        <f>+Casos_PN_CORR[[#This Row],[43939]]-Casos_PN_CORR[[#This Row],[43938]]</f>
        <v>0</v>
      </c>
      <c r="AT220">
        <f>+Casos_PN_CORR[[#This Row],[43940]]-Casos_PN_CORR[[#This Row],[43939]]</f>
        <v>0</v>
      </c>
      <c r="AU220">
        <f>+Casos_PN_CORR[[#This Row],[43941]]-Casos_PN_CORR[[#This Row],[43940]]</f>
        <v>0</v>
      </c>
      <c r="AV220">
        <f>+Casos_PN_CORR[[#This Row],[43942]]-Casos_PN_CORR[[#This Row],[43941]]</f>
        <v>0</v>
      </c>
      <c r="AW220">
        <f>+Casos_PN_CORR[[#This Row],[43943]]-Casos_PN_CORR[[#This Row],[43942]]</f>
        <v>0</v>
      </c>
      <c r="AX220">
        <f>+Casos_PN_CORR[[#This Row],[43944]]-Casos_PN_CORR[[#This Row],[43943]]</f>
        <v>0</v>
      </c>
      <c r="AY220">
        <f>+Casos_PN_CORR[[#This Row],[43945]]-Casos_PN_CORR[[#This Row],[43944]]</f>
        <v>0</v>
      </c>
      <c r="AZ220">
        <f>+Casos_PN_CORR[[#This Row],[43946]]-Casos_PN_CORR[[#This Row],[43945]]</f>
        <v>0</v>
      </c>
      <c r="BA220">
        <f>+Casos_PN_CORR[[#This Row],[43947]]-Casos_PN_CORR[[#This Row],[43946]]</f>
        <v>0</v>
      </c>
      <c r="BB220">
        <f>+Casos_PN_CORR[[#This Row],[43948]]-Casos_PN_CORR[[#This Row],[43947]]</f>
        <v>0</v>
      </c>
      <c r="BC220">
        <f>+Casos_PN_CORR[[#This Row],[43949]]-Casos_PN_CORR[[#This Row],[43948]]</f>
        <v>0</v>
      </c>
      <c r="BD220">
        <f>+Casos_PN_CORR[[#This Row],[43950]]-Casos_PN_CORR[[#This Row],[43949]]</f>
        <v>0</v>
      </c>
      <c r="BE220">
        <f>+Casos_PN_CORR[[#This Row],[43951]]-Casos_PN_CORR[[#This Row],[43950]]</f>
        <v>0</v>
      </c>
      <c r="BF220">
        <f>+Casos_PN_CORR[[#This Row],[43952]]-Casos_PN_CORR[[#This Row],[43951]]</f>
        <v>0</v>
      </c>
      <c r="BG220">
        <f>+Casos_PN_CORR[[#This Row],[43953]]-Casos_PN_CORR[[#This Row],[43952]]</f>
        <v>0</v>
      </c>
      <c r="BH220">
        <f>+Casos_PN_CORR[[#This Row],[43954]]-Casos_PN_CORR[[#This Row],[43953]]</f>
        <v>0</v>
      </c>
      <c r="BI220">
        <f>+Casos_PN_CORR[[#This Row],[43955]]-Casos_PN_CORR[[#This Row],[43954]]</f>
        <v>0</v>
      </c>
      <c r="BJ220">
        <f>+Casos_PN_CORR[[#This Row],[43956]]-Casos_PN_CORR[[#This Row],[43955]]</f>
        <v>0</v>
      </c>
      <c r="BK220">
        <f>+Casos_PN_CORR[[#This Row],[43957]]-Casos_PN_CORR[[#This Row],[43956]]</f>
        <v>0</v>
      </c>
      <c r="BL220">
        <f>+Casos_PN_CORR[[#This Row],[43958]]-Casos_PN_CORR[[#This Row],[43957]]</f>
        <v>0</v>
      </c>
      <c r="BM220">
        <f>+Casos_PN_CORR[[#This Row],[43959]]-Casos_PN_CORR[[#This Row],[43958]]</f>
        <v>0</v>
      </c>
      <c r="BN220">
        <f>+Casos_PN_CORR[[#This Row],[43960]]-Casos_PN_CORR[[#This Row],[43959]]</f>
        <v>0</v>
      </c>
      <c r="BO220">
        <f>+Casos_PN_CORR[[#This Row],[43961]]-Casos_PN_CORR[[#This Row],[43960]]</f>
        <v>0</v>
      </c>
      <c r="BP220">
        <f>+Casos_PN_CORR[[#This Row],[43962]]-Casos_PN_CORR[[#This Row],[43961]]</f>
        <v>0</v>
      </c>
      <c r="BQ220">
        <f>+Casos_PN_CORR[[#This Row],[43963]]-Casos_PN_CORR[[#This Row],[43962]]</f>
        <v>0</v>
      </c>
      <c r="BR220">
        <f>+Casos_PN_CORR[[#This Row],[43964]]-Casos_PN_CORR[[#This Row],[43963]]</f>
        <v>0</v>
      </c>
      <c r="BS220">
        <f>+Casos_PN_CORR[[#This Row],[43965]]-Casos_PN_CORR[[#This Row],[43964]]</f>
        <v>0</v>
      </c>
      <c r="BT220">
        <f>+Casos_PN_CORR[[#This Row],[43966]]-Casos_PN_CORR[[#This Row],[43965]]</f>
        <v>0</v>
      </c>
      <c r="BU220">
        <f>+Casos_PN_CORR[[#This Row],[43967]]-Casos_PN_CORR[[#This Row],[43966]]</f>
        <v>0</v>
      </c>
      <c r="BV220">
        <f>+Casos_PN_CORR[[#This Row],[43968]]-Casos_PN_CORR[[#This Row],[43967]]</f>
        <v>0</v>
      </c>
      <c r="BW220">
        <f>+Casos_PN_CORR[[#This Row],[43969]]-Casos_PN_CORR[[#This Row],[43968]]</f>
        <v>0</v>
      </c>
      <c r="BX220">
        <f>+Casos_PN_CORR[[#This Row],[43970]]-Casos_PN_CORR[[#This Row],[43969]]</f>
        <v>0</v>
      </c>
      <c r="BY220">
        <f>+Casos_PN_CORR[[#This Row],[43971]]-Casos_PN_CORR[[#This Row],[43970]]</f>
        <v>0</v>
      </c>
      <c r="BZ220">
        <f>+Casos_PN_CORR[[#This Row],[43972]]-Casos_PN_CORR[[#This Row],[43971]]</f>
        <v>0</v>
      </c>
      <c r="CA220">
        <f>+Casos_PN_CORR[[#This Row],[43973]]-Casos_PN_CORR[[#This Row],[43972]]</f>
        <v>0</v>
      </c>
      <c r="CB220">
        <f>+Casos_PN_CORR[[#This Row],[43974]]-Casos_PN_CORR[[#This Row],[43973]]</f>
        <v>0</v>
      </c>
      <c r="CC220">
        <f>+Casos_PN_CORR[[#This Row],[43975]]-Casos_PN_CORR[[#This Row],[43974]]</f>
        <v>0</v>
      </c>
      <c r="CD220">
        <f>+Casos_PN_CORR[[#This Row],[43976]]-Casos_PN_CORR[[#This Row],[43975]]</f>
        <v>0</v>
      </c>
      <c r="CE220">
        <f>+Casos_PN_CORR[[#This Row],[43977]]-Casos_PN_CORR[[#This Row],[43976]]</f>
        <v>0</v>
      </c>
      <c r="CF220">
        <f>+Casos_PN_CORR[[#This Row],[43978]]-Casos_PN_CORR[[#This Row],[43977]]</f>
        <v>0</v>
      </c>
      <c r="CG220">
        <f>+Casos_PN_CORR[[#This Row],[43979]]-Casos_PN_CORR[[#This Row],[43978]]</f>
        <v>0</v>
      </c>
      <c r="CH220">
        <f>+Casos_PN_CORR[[#This Row],[43980]]-Casos_PN_CORR[[#This Row],[43979]]</f>
        <v>0</v>
      </c>
      <c r="CI220">
        <f>+Casos_PN_CORR[[#This Row],[43981]]-Casos_PN_CORR[[#This Row],[43980]]</f>
        <v>0</v>
      </c>
      <c r="CJ220">
        <f>+Casos_PN_CORR[[#This Row],[43982]]-Casos_PN_CORR[[#This Row],[43981]]</f>
        <v>0</v>
      </c>
      <c r="CK220">
        <f>+Casos_PN_CORR[[#This Row],[43983]]-Casos_PN_CORR[[#This Row],[43982]]</f>
        <v>0</v>
      </c>
      <c r="CL220">
        <f>+Casos_PN_CORR[[#This Row],[43984]]-Casos_PN_CORR[[#This Row],[43983]]</f>
        <v>0</v>
      </c>
      <c r="CM220">
        <f>+Casos_PN_CORR[[#This Row],[43985]]-Casos_PN_CORR[[#This Row],[43984]]</f>
        <v>0</v>
      </c>
      <c r="CN220">
        <f>+Casos_PN_CORR[[#This Row],[43986]]-Casos_PN_CORR[[#This Row],[43985]]</f>
        <v>0</v>
      </c>
      <c r="CO220">
        <f>+Casos_PN_CORR[[#This Row],[43987]]-Casos_PN_CORR[[#This Row],[43986]]</f>
        <v>1</v>
      </c>
      <c r="CP220">
        <f>+Casos_PN_CORR[[#This Row],[43988]]-Casos_PN_CORR[[#This Row],[43987]]</f>
        <v>0</v>
      </c>
      <c r="CQ220">
        <f>+Casos_PN_CORR[[#This Row],[43989]]-Casos_PN_CORR[[#This Row],[43988]]</f>
        <v>0</v>
      </c>
      <c r="CR220">
        <f>+Casos_PN_CORR[[#This Row],[43990]]-Casos_PN_CORR[[#This Row],[43989]]</f>
        <v>0</v>
      </c>
      <c r="CS220">
        <f>+Casos_PN_CORR[[#This Row],[43991]]-Casos_PN_CORR[[#This Row],[43990]]</f>
        <v>1</v>
      </c>
      <c r="CT220">
        <f>+Casos_PN_CORR[[#This Row],[43992]]-Casos_PN_CORR[[#This Row],[43991]]</f>
        <v>0</v>
      </c>
      <c r="CU220">
        <f>+Casos_PN_CORR[[#This Row],[43993]]-Casos_PN_CORR[[#This Row],[43992]]</f>
        <v>0</v>
      </c>
    </row>
    <row r="221" spans="1:99" x14ac:dyDescent="0.3">
      <c r="A221">
        <v>90905</v>
      </c>
      <c r="B221" s="2" t="s">
        <v>114</v>
      </c>
      <c r="C221" s="2" t="s">
        <v>181</v>
      </c>
      <c r="D221" s="2" t="s">
        <v>556</v>
      </c>
      <c r="E221" s="4">
        <f t="shared" si="3"/>
        <v>2</v>
      </c>
      <c r="F221">
        <f>+Casos_PN_CORR[[#This Row],[43900]]</f>
        <v>0</v>
      </c>
      <c r="G221">
        <f>+Casos_PN_CORR[[#This Row],[43901]]-Casos_PN_CORR[[#This Row],[43900]]</f>
        <v>0</v>
      </c>
      <c r="H221">
        <f>+Casos_PN_CORR[[#This Row],[43902]]-Casos_PN_CORR[[#This Row],[43901]]</f>
        <v>0</v>
      </c>
      <c r="I221">
        <f>+Casos_PN_CORR[[#This Row],[43903]]-Casos_PN_CORR[[#This Row],[43902]]</f>
        <v>0</v>
      </c>
      <c r="J221">
        <f>+Casos_PN_CORR[[#This Row],[43904]]-Casos_PN_CORR[[#This Row],[43903]]</f>
        <v>0</v>
      </c>
      <c r="K221">
        <f>+Casos_PN_CORR[[#This Row],[43905]]-Casos_PN_CORR[[#This Row],[43904]]</f>
        <v>0</v>
      </c>
      <c r="L221">
        <f>+Casos_PN_CORR[[#This Row],[43906]]-Casos_PN_CORR[[#This Row],[43905]]</f>
        <v>0</v>
      </c>
      <c r="M221">
        <f>+Casos_PN_CORR[[#This Row],[43907]]-Casos_PN_CORR[[#This Row],[43906]]</f>
        <v>0</v>
      </c>
      <c r="N221">
        <f>+Casos_PN_CORR[[#This Row],[43908]]-Casos_PN_CORR[[#This Row],[43907]]</f>
        <v>0</v>
      </c>
      <c r="O221">
        <f>+Casos_PN_CORR[[#This Row],[43909]]-Casos_PN_CORR[[#This Row],[43908]]</f>
        <v>0</v>
      </c>
      <c r="P221">
        <f>+Casos_PN_CORR[[#This Row],[43910]]-Casos_PN_CORR[[#This Row],[43909]]</f>
        <v>0</v>
      </c>
      <c r="Q221">
        <f>+Casos_PN_CORR[[#This Row],[43911]]-Casos_PN_CORR[[#This Row],[43910]]</f>
        <v>0</v>
      </c>
      <c r="R221">
        <f>+Casos_PN_CORR[[#This Row],[43912]]-Casos_PN_CORR[[#This Row],[43911]]</f>
        <v>0</v>
      </c>
      <c r="S221">
        <f>+Casos_PN_CORR[[#This Row],[43913]]-Casos_PN_CORR[[#This Row],[43912]]</f>
        <v>0</v>
      </c>
      <c r="T221">
        <f>+Casos_PN_CORR[[#This Row],[43914]]-Casos_PN_CORR[[#This Row],[43913]]</f>
        <v>0</v>
      </c>
      <c r="U221">
        <f>+Casos_PN_CORR[[#This Row],[43915]]-Casos_PN_CORR[[#This Row],[43914]]</f>
        <v>0</v>
      </c>
      <c r="V221">
        <f>+Casos_PN_CORR[[#This Row],[43916]]-Casos_PN_CORR[[#This Row],[43915]]</f>
        <v>0</v>
      </c>
      <c r="W221">
        <f>+Casos_PN_CORR[[#This Row],[43917]]-Casos_PN_CORR[[#This Row],[43916]]</f>
        <v>0</v>
      </c>
      <c r="X221">
        <f>+Casos_PN_CORR[[#This Row],[43918]]-Casos_PN_CORR[[#This Row],[43917]]</f>
        <v>0</v>
      </c>
      <c r="Y221">
        <f>+Casos_PN_CORR[[#This Row],[43919]]-Casos_PN_CORR[[#This Row],[43918]]</f>
        <v>0</v>
      </c>
      <c r="Z221">
        <f>+Casos_PN_CORR[[#This Row],[43920]]-Casos_PN_CORR[[#This Row],[43919]]</f>
        <v>0</v>
      </c>
      <c r="AA221">
        <f>+Casos_PN_CORR[[#This Row],[43921]]-Casos_PN_CORR[[#This Row],[43920]]</f>
        <v>0</v>
      </c>
      <c r="AB221">
        <f>+Casos_PN_CORR[[#This Row],[43922]]-Casos_PN_CORR[[#This Row],[43921]]</f>
        <v>0</v>
      </c>
      <c r="AC221">
        <f>+Casos_PN_CORR[[#This Row],[43923]]-Casos_PN_CORR[[#This Row],[43922]]</f>
        <v>0</v>
      </c>
      <c r="AD221">
        <f>+Casos_PN_CORR[[#This Row],[43924]]-Casos_PN_CORR[[#This Row],[43923]]</f>
        <v>0</v>
      </c>
      <c r="AE221">
        <f>+Casos_PN_CORR[[#This Row],[43925]]-Casos_PN_CORR[[#This Row],[43924]]</f>
        <v>0</v>
      </c>
      <c r="AF221">
        <f>+Casos_PN_CORR[[#This Row],[43926]]-Casos_PN_CORR[[#This Row],[43925]]</f>
        <v>0</v>
      </c>
      <c r="AG221">
        <f>+Casos_PN_CORR[[#This Row],[43927]]-Casos_PN_CORR[[#This Row],[43926]]</f>
        <v>0</v>
      </c>
      <c r="AH221">
        <f>+Casos_PN_CORR[[#This Row],[43928]]-Casos_PN_CORR[[#This Row],[43927]]</f>
        <v>0</v>
      </c>
      <c r="AI221">
        <f>+Casos_PN_CORR[[#This Row],[43929]]-Casos_PN_CORR[[#This Row],[43928]]</f>
        <v>0</v>
      </c>
      <c r="AJ221">
        <f>+Casos_PN_CORR[[#This Row],[43930]]-Casos_PN_CORR[[#This Row],[43929]]</f>
        <v>0</v>
      </c>
      <c r="AK221">
        <f>+Casos_PN_CORR[[#This Row],[43931]]-Casos_PN_CORR[[#This Row],[43930]]</f>
        <v>0</v>
      </c>
      <c r="AL221">
        <f>+Casos_PN_CORR[[#This Row],[43932]]-Casos_PN_CORR[[#This Row],[43931]]</f>
        <v>0</v>
      </c>
      <c r="AM221">
        <f>+Casos_PN_CORR[[#This Row],[43933]]-Casos_PN_CORR[[#This Row],[43932]]</f>
        <v>0</v>
      </c>
      <c r="AN221">
        <f>+Casos_PN_CORR[[#This Row],[43934]]-Casos_PN_CORR[[#This Row],[43933]]</f>
        <v>0</v>
      </c>
      <c r="AO221">
        <f>+Casos_PN_CORR[[#This Row],[43935]]-Casos_PN_CORR[[#This Row],[43934]]</f>
        <v>0</v>
      </c>
      <c r="AP221">
        <f>+Casos_PN_CORR[[#This Row],[43936]]-Casos_PN_CORR[[#This Row],[43935]]</f>
        <v>0</v>
      </c>
      <c r="AQ221">
        <f>+Casos_PN_CORR[[#This Row],[43937]]-Casos_PN_CORR[[#This Row],[43936]]</f>
        <v>0</v>
      </c>
      <c r="AR221">
        <f>+Casos_PN_CORR[[#This Row],[43938]]-Casos_PN_CORR[[#This Row],[43937]]</f>
        <v>0</v>
      </c>
      <c r="AS221">
        <f>+Casos_PN_CORR[[#This Row],[43939]]-Casos_PN_CORR[[#This Row],[43938]]</f>
        <v>0</v>
      </c>
      <c r="AT221">
        <f>+Casos_PN_CORR[[#This Row],[43940]]-Casos_PN_CORR[[#This Row],[43939]]</f>
        <v>0</v>
      </c>
      <c r="AU221">
        <f>+Casos_PN_CORR[[#This Row],[43941]]-Casos_PN_CORR[[#This Row],[43940]]</f>
        <v>0</v>
      </c>
      <c r="AV221">
        <f>+Casos_PN_CORR[[#This Row],[43942]]-Casos_PN_CORR[[#This Row],[43941]]</f>
        <v>0</v>
      </c>
      <c r="AW221">
        <f>+Casos_PN_CORR[[#This Row],[43943]]-Casos_PN_CORR[[#This Row],[43942]]</f>
        <v>0</v>
      </c>
      <c r="AX221">
        <f>+Casos_PN_CORR[[#This Row],[43944]]-Casos_PN_CORR[[#This Row],[43943]]</f>
        <v>0</v>
      </c>
      <c r="AY221">
        <f>+Casos_PN_CORR[[#This Row],[43945]]-Casos_PN_CORR[[#This Row],[43944]]</f>
        <v>0</v>
      </c>
      <c r="AZ221">
        <f>+Casos_PN_CORR[[#This Row],[43946]]-Casos_PN_CORR[[#This Row],[43945]]</f>
        <v>0</v>
      </c>
      <c r="BA221">
        <f>+Casos_PN_CORR[[#This Row],[43947]]-Casos_PN_CORR[[#This Row],[43946]]</f>
        <v>0</v>
      </c>
      <c r="BB221">
        <f>+Casos_PN_CORR[[#This Row],[43948]]-Casos_PN_CORR[[#This Row],[43947]]</f>
        <v>0</v>
      </c>
      <c r="BC221">
        <f>+Casos_PN_CORR[[#This Row],[43949]]-Casos_PN_CORR[[#This Row],[43948]]</f>
        <v>0</v>
      </c>
      <c r="BD221">
        <f>+Casos_PN_CORR[[#This Row],[43950]]-Casos_PN_CORR[[#This Row],[43949]]</f>
        <v>0</v>
      </c>
      <c r="BE221">
        <f>+Casos_PN_CORR[[#This Row],[43951]]-Casos_PN_CORR[[#This Row],[43950]]</f>
        <v>0</v>
      </c>
      <c r="BF221">
        <f>+Casos_PN_CORR[[#This Row],[43952]]-Casos_PN_CORR[[#This Row],[43951]]</f>
        <v>0</v>
      </c>
      <c r="BG221">
        <f>+Casos_PN_CORR[[#This Row],[43953]]-Casos_PN_CORR[[#This Row],[43952]]</f>
        <v>0</v>
      </c>
      <c r="BH221">
        <f>+Casos_PN_CORR[[#This Row],[43954]]-Casos_PN_CORR[[#This Row],[43953]]</f>
        <v>0</v>
      </c>
      <c r="BI221">
        <f>+Casos_PN_CORR[[#This Row],[43955]]-Casos_PN_CORR[[#This Row],[43954]]</f>
        <v>0</v>
      </c>
      <c r="BJ221">
        <f>+Casos_PN_CORR[[#This Row],[43956]]-Casos_PN_CORR[[#This Row],[43955]]</f>
        <v>0</v>
      </c>
      <c r="BK221">
        <f>+Casos_PN_CORR[[#This Row],[43957]]-Casos_PN_CORR[[#This Row],[43956]]</f>
        <v>0</v>
      </c>
      <c r="BL221">
        <f>+Casos_PN_CORR[[#This Row],[43958]]-Casos_PN_CORR[[#This Row],[43957]]</f>
        <v>0</v>
      </c>
      <c r="BM221">
        <f>+Casos_PN_CORR[[#This Row],[43959]]-Casos_PN_CORR[[#This Row],[43958]]</f>
        <v>0</v>
      </c>
      <c r="BN221">
        <f>+Casos_PN_CORR[[#This Row],[43960]]-Casos_PN_CORR[[#This Row],[43959]]</f>
        <v>0</v>
      </c>
      <c r="BO221">
        <f>+Casos_PN_CORR[[#This Row],[43961]]-Casos_PN_CORR[[#This Row],[43960]]</f>
        <v>0</v>
      </c>
      <c r="BP221">
        <f>+Casos_PN_CORR[[#This Row],[43962]]-Casos_PN_CORR[[#This Row],[43961]]</f>
        <v>0</v>
      </c>
      <c r="BQ221">
        <f>+Casos_PN_CORR[[#This Row],[43963]]-Casos_PN_CORR[[#This Row],[43962]]</f>
        <v>0</v>
      </c>
      <c r="BR221">
        <f>+Casos_PN_CORR[[#This Row],[43964]]-Casos_PN_CORR[[#This Row],[43963]]</f>
        <v>0</v>
      </c>
      <c r="BS221">
        <f>+Casos_PN_CORR[[#This Row],[43965]]-Casos_PN_CORR[[#This Row],[43964]]</f>
        <v>0</v>
      </c>
      <c r="BT221">
        <f>+Casos_PN_CORR[[#This Row],[43966]]-Casos_PN_CORR[[#This Row],[43965]]</f>
        <v>0</v>
      </c>
      <c r="BU221">
        <f>+Casos_PN_CORR[[#This Row],[43967]]-Casos_PN_CORR[[#This Row],[43966]]</f>
        <v>0</v>
      </c>
      <c r="BV221">
        <f>+Casos_PN_CORR[[#This Row],[43968]]-Casos_PN_CORR[[#This Row],[43967]]</f>
        <v>0</v>
      </c>
      <c r="BW221">
        <f>+Casos_PN_CORR[[#This Row],[43969]]-Casos_PN_CORR[[#This Row],[43968]]</f>
        <v>0</v>
      </c>
      <c r="BX221">
        <f>+Casos_PN_CORR[[#This Row],[43970]]-Casos_PN_CORR[[#This Row],[43969]]</f>
        <v>0</v>
      </c>
      <c r="BY221">
        <f>+Casos_PN_CORR[[#This Row],[43971]]-Casos_PN_CORR[[#This Row],[43970]]</f>
        <v>0</v>
      </c>
      <c r="BZ221">
        <f>+Casos_PN_CORR[[#This Row],[43972]]-Casos_PN_CORR[[#This Row],[43971]]</f>
        <v>0</v>
      </c>
      <c r="CA221">
        <f>+Casos_PN_CORR[[#This Row],[43973]]-Casos_PN_CORR[[#This Row],[43972]]</f>
        <v>0</v>
      </c>
      <c r="CB221">
        <f>+Casos_PN_CORR[[#This Row],[43974]]-Casos_PN_CORR[[#This Row],[43973]]</f>
        <v>0</v>
      </c>
      <c r="CC221">
        <f>+Casos_PN_CORR[[#This Row],[43975]]-Casos_PN_CORR[[#This Row],[43974]]</f>
        <v>0</v>
      </c>
      <c r="CD221">
        <f>+Casos_PN_CORR[[#This Row],[43976]]-Casos_PN_CORR[[#This Row],[43975]]</f>
        <v>0</v>
      </c>
      <c r="CE221">
        <f>+Casos_PN_CORR[[#This Row],[43977]]-Casos_PN_CORR[[#This Row],[43976]]</f>
        <v>0</v>
      </c>
      <c r="CF221">
        <f>+Casos_PN_CORR[[#This Row],[43978]]-Casos_PN_CORR[[#This Row],[43977]]</f>
        <v>0</v>
      </c>
      <c r="CG221">
        <f>+Casos_PN_CORR[[#This Row],[43979]]-Casos_PN_CORR[[#This Row],[43978]]</f>
        <v>0</v>
      </c>
      <c r="CH221">
        <f>+Casos_PN_CORR[[#This Row],[43980]]-Casos_PN_CORR[[#This Row],[43979]]</f>
        <v>0</v>
      </c>
      <c r="CI221">
        <f>+Casos_PN_CORR[[#This Row],[43981]]-Casos_PN_CORR[[#This Row],[43980]]</f>
        <v>0</v>
      </c>
      <c r="CJ221">
        <f>+Casos_PN_CORR[[#This Row],[43982]]-Casos_PN_CORR[[#This Row],[43981]]</f>
        <v>0</v>
      </c>
      <c r="CK221">
        <f>+Casos_PN_CORR[[#This Row],[43983]]-Casos_PN_CORR[[#This Row],[43982]]</f>
        <v>0</v>
      </c>
      <c r="CL221">
        <f>+Casos_PN_CORR[[#This Row],[43984]]-Casos_PN_CORR[[#This Row],[43983]]</f>
        <v>0</v>
      </c>
      <c r="CM221">
        <f>+Casos_PN_CORR[[#This Row],[43985]]-Casos_PN_CORR[[#This Row],[43984]]</f>
        <v>0</v>
      </c>
      <c r="CN221">
        <f>+Casos_PN_CORR[[#This Row],[43986]]-Casos_PN_CORR[[#This Row],[43985]]</f>
        <v>0</v>
      </c>
      <c r="CO221">
        <f>+Casos_PN_CORR[[#This Row],[43987]]-Casos_PN_CORR[[#This Row],[43986]]</f>
        <v>2</v>
      </c>
      <c r="CP221">
        <f>+Casos_PN_CORR[[#This Row],[43988]]-Casos_PN_CORR[[#This Row],[43987]]</f>
        <v>0</v>
      </c>
      <c r="CQ221">
        <f>+Casos_PN_CORR[[#This Row],[43989]]-Casos_PN_CORR[[#This Row],[43988]]</f>
        <v>0</v>
      </c>
      <c r="CR221">
        <f>+Casos_PN_CORR[[#This Row],[43990]]-Casos_PN_CORR[[#This Row],[43989]]</f>
        <v>0</v>
      </c>
      <c r="CS221">
        <f>+Casos_PN_CORR[[#This Row],[43991]]-Casos_PN_CORR[[#This Row],[43990]]</f>
        <v>0</v>
      </c>
      <c r="CT221">
        <f>+Casos_PN_CORR[[#This Row],[43992]]-Casos_PN_CORR[[#This Row],[43991]]</f>
        <v>0</v>
      </c>
      <c r="CU221">
        <f>+Casos_PN_CORR[[#This Row],[43993]]-Casos_PN_CORR[[#This Row],[43992]]</f>
        <v>0</v>
      </c>
    </row>
    <row r="222" spans="1:99" x14ac:dyDescent="0.3">
      <c r="A222">
        <v>120506</v>
      </c>
      <c r="B222" s="2" t="s">
        <v>191</v>
      </c>
      <c r="C222" s="2" t="s">
        <v>447</v>
      </c>
      <c r="D222" s="2" t="s">
        <v>557</v>
      </c>
      <c r="E222" s="4">
        <f t="shared" si="3"/>
        <v>2</v>
      </c>
      <c r="F222">
        <f>+Casos_PN_CORR[[#This Row],[43900]]</f>
        <v>0</v>
      </c>
      <c r="G222">
        <f>+Casos_PN_CORR[[#This Row],[43901]]-Casos_PN_CORR[[#This Row],[43900]]</f>
        <v>0</v>
      </c>
      <c r="H222">
        <f>+Casos_PN_CORR[[#This Row],[43902]]-Casos_PN_CORR[[#This Row],[43901]]</f>
        <v>0</v>
      </c>
      <c r="I222">
        <f>+Casos_PN_CORR[[#This Row],[43903]]-Casos_PN_CORR[[#This Row],[43902]]</f>
        <v>0</v>
      </c>
      <c r="J222">
        <f>+Casos_PN_CORR[[#This Row],[43904]]-Casos_PN_CORR[[#This Row],[43903]]</f>
        <v>0</v>
      </c>
      <c r="K222">
        <f>+Casos_PN_CORR[[#This Row],[43905]]-Casos_PN_CORR[[#This Row],[43904]]</f>
        <v>0</v>
      </c>
      <c r="L222">
        <f>+Casos_PN_CORR[[#This Row],[43906]]-Casos_PN_CORR[[#This Row],[43905]]</f>
        <v>0</v>
      </c>
      <c r="M222">
        <f>+Casos_PN_CORR[[#This Row],[43907]]-Casos_PN_CORR[[#This Row],[43906]]</f>
        <v>0</v>
      </c>
      <c r="N222">
        <f>+Casos_PN_CORR[[#This Row],[43908]]-Casos_PN_CORR[[#This Row],[43907]]</f>
        <v>0</v>
      </c>
      <c r="O222">
        <f>+Casos_PN_CORR[[#This Row],[43909]]-Casos_PN_CORR[[#This Row],[43908]]</f>
        <v>0</v>
      </c>
      <c r="P222">
        <f>+Casos_PN_CORR[[#This Row],[43910]]-Casos_PN_CORR[[#This Row],[43909]]</f>
        <v>0</v>
      </c>
      <c r="Q222">
        <f>+Casos_PN_CORR[[#This Row],[43911]]-Casos_PN_CORR[[#This Row],[43910]]</f>
        <v>0</v>
      </c>
      <c r="R222">
        <f>+Casos_PN_CORR[[#This Row],[43912]]-Casos_PN_CORR[[#This Row],[43911]]</f>
        <v>0</v>
      </c>
      <c r="S222">
        <f>+Casos_PN_CORR[[#This Row],[43913]]-Casos_PN_CORR[[#This Row],[43912]]</f>
        <v>0</v>
      </c>
      <c r="T222">
        <f>+Casos_PN_CORR[[#This Row],[43914]]-Casos_PN_CORR[[#This Row],[43913]]</f>
        <v>0</v>
      </c>
      <c r="U222">
        <f>+Casos_PN_CORR[[#This Row],[43915]]-Casos_PN_CORR[[#This Row],[43914]]</f>
        <v>0</v>
      </c>
      <c r="V222">
        <f>+Casos_PN_CORR[[#This Row],[43916]]-Casos_PN_CORR[[#This Row],[43915]]</f>
        <v>0</v>
      </c>
      <c r="W222">
        <f>+Casos_PN_CORR[[#This Row],[43917]]-Casos_PN_CORR[[#This Row],[43916]]</f>
        <v>0</v>
      </c>
      <c r="X222">
        <f>+Casos_PN_CORR[[#This Row],[43918]]-Casos_PN_CORR[[#This Row],[43917]]</f>
        <v>0</v>
      </c>
      <c r="Y222">
        <f>+Casos_PN_CORR[[#This Row],[43919]]-Casos_PN_CORR[[#This Row],[43918]]</f>
        <v>0</v>
      </c>
      <c r="Z222">
        <f>+Casos_PN_CORR[[#This Row],[43920]]-Casos_PN_CORR[[#This Row],[43919]]</f>
        <v>0</v>
      </c>
      <c r="AA222">
        <f>+Casos_PN_CORR[[#This Row],[43921]]-Casos_PN_CORR[[#This Row],[43920]]</f>
        <v>0</v>
      </c>
      <c r="AB222">
        <f>+Casos_PN_CORR[[#This Row],[43922]]-Casos_PN_CORR[[#This Row],[43921]]</f>
        <v>0</v>
      </c>
      <c r="AC222">
        <f>+Casos_PN_CORR[[#This Row],[43923]]-Casos_PN_CORR[[#This Row],[43922]]</f>
        <v>0</v>
      </c>
      <c r="AD222">
        <f>+Casos_PN_CORR[[#This Row],[43924]]-Casos_PN_CORR[[#This Row],[43923]]</f>
        <v>0</v>
      </c>
      <c r="AE222">
        <f>+Casos_PN_CORR[[#This Row],[43925]]-Casos_PN_CORR[[#This Row],[43924]]</f>
        <v>0</v>
      </c>
      <c r="AF222">
        <f>+Casos_PN_CORR[[#This Row],[43926]]-Casos_PN_CORR[[#This Row],[43925]]</f>
        <v>0</v>
      </c>
      <c r="AG222">
        <f>+Casos_PN_CORR[[#This Row],[43927]]-Casos_PN_CORR[[#This Row],[43926]]</f>
        <v>0</v>
      </c>
      <c r="AH222">
        <f>+Casos_PN_CORR[[#This Row],[43928]]-Casos_PN_CORR[[#This Row],[43927]]</f>
        <v>0</v>
      </c>
      <c r="AI222">
        <f>+Casos_PN_CORR[[#This Row],[43929]]-Casos_PN_CORR[[#This Row],[43928]]</f>
        <v>0</v>
      </c>
      <c r="AJ222">
        <f>+Casos_PN_CORR[[#This Row],[43930]]-Casos_PN_CORR[[#This Row],[43929]]</f>
        <v>0</v>
      </c>
      <c r="AK222">
        <f>+Casos_PN_CORR[[#This Row],[43931]]-Casos_PN_CORR[[#This Row],[43930]]</f>
        <v>0</v>
      </c>
      <c r="AL222">
        <f>+Casos_PN_CORR[[#This Row],[43932]]-Casos_PN_CORR[[#This Row],[43931]]</f>
        <v>0</v>
      </c>
      <c r="AM222">
        <f>+Casos_PN_CORR[[#This Row],[43933]]-Casos_PN_CORR[[#This Row],[43932]]</f>
        <v>0</v>
      </c>
      <c r="AN222">
        <f>+Casos_PN_CORR[[#This Row],[43934]]-Casos_PN_CORR[[#This Row],[43933]]</f>
        <v>0</v>
      </c>
      <c r="AO222">
        <f>+Casos_PN_CORR[[#This Row],[43935]]-Casos_PN_CORR[[#This Row],[43934]]</f>
        <v>0</v>
      </c>
      <c r="AP222">
        <f>+Casos_PN_CORR[[#This Row],[43936]]-Casos_PN_CORR[[#This Row],[43935]]</f>
        <v>0</v>
      </c>
      <c r="AQ222">
        <f>+Casos_PN_CORR[[#This Row],[43937]]-Casos_PN_CORR[[#This Row],[43936]]</f>
        <v>0</v>
      </c>
      <c r="AR222">
        <f>+Casos_PN_CORR[[#This Row],[43938]]-Casos_PN_CORR[[#This Row],[43937]]</f>
        <v>0</v>
      </c>
      <c r="AS222">
        <f>+Casos_PN_CORR[[#This Row],[43939]]-Casos_PN_CORR[[#This Row],[43938]]</f>
        <v>0</v>
      </c>
      <c r="AT222">
        <f>+Casos_PN_CORR[[#This Row],[43940]]-Casos_PN_CORR[[#This Row],[43939]]</f>
        <v>0</v>
      </c>
      <c r="AU222">
        <f>+Casos_PN_CORR[[#This Row],[43941]]-Casos_PN_CORR[[#This Row],[43940]]</f>
        <v>0</v>
      </c>
      <c r="AV222">
        <f>+Casos_PN_CORR[[#This Row],[43942]]-Casos_PN_CORR[[#This Row],[43941]]</f>
        <v>0</v>
      </c>
      <c r="AW222">
        <f>+Casos_PN_CORR[[#This Row],[43943]]-Casos_PN_CORR[[#This Row],[43942]]</f>
        <v>0</v>
      </c>
      <c r="AX222">
        <f>+Casos_PN_CORR[[#This Row],[43944]]-Casos_PN_CORR[[#This Row],[43943]]</f>
        <v>0</v>
      </c>
      <c r="AY222">
        <f>+Casos_PN_CORR[[#This Row],[43945]]-Casos_PN_CORR[[#This Row],[43944]]</f>
        <v>0</v>
      </c>
      <c r="AZ222">
        <f>+Casos_PN_CORR[[#This Row],[43946]]-Casos_PN_CORR[[#This Row],[43945]]</f>
        <v>0</v>
      </c>
      <c r="BA222">
        <f>+Casos_PN_CORR[[#This Row],[43947]]-Casos_PN_CORR[[#This Row],[43946]]</f>
        <v>0</v>
      </c>
      <c r="BB222">
        <f>+Casos_PN_CORR[[#This Row],[43948]]-Casos_PN_CORR[[#This Row],[43947]]</f>
        <v>0</v>
      </c>
      <c r="BC222">
        <f>+Casos_PN_CORR[[#This Row],[43949]]-Casos_PN_CORR[[#This Row],[43948]]</f>
        <v>0</v>
      </c>
      <c r="BD222">
        <f>+Casos_PN_CORR[[#This Row],[43950]]-Casos_PN_CORR[[#This Row],[43949]]</f>
        <v>0</v>
      </c>
      <c r="BE222">
        <f>+Casos_PN_CORR[[#This Row],[43951]]-Casos_PN_CORR[[#This Row],[43950]]</f>
        <v>0</v>
      </c>
      <c r="BF222">
        <f>+Casos_PN_CORR[[#This Row],[43952]]-Casos_PN_CORR[[#This Row],[43951]]</f>
        <v>0</v>
      </c>
      <c r="BG222">
        <f>+Casos_PN_CORR[[#This Row],[43953]]-Casos_PN_CORR[[#This Row],[43952]]</f>
        <v>0</v>
      </c>
      <c r="BH222">
        <f>+Casos_PN_CORR[[#This Row],[43954]]-Casos_PN_CORR[[#This Row],[43953]]</f>
        <v>0</v>
      </c>
      <c r="BI222">
        <f>+Casos_PN_CORR[[#This Row],[43955]]-Casos_PN_CORR[[#This Row],[43954]]</f>
        <v>0</v>
      </c>
      <c r="BJ222">
        <f>+Casos_PN_CORR[[#This Row],[43956]]-Casos_PN_CORR[[#This Row],[43955]]</f>
        <v>0</v>
      </c>
      <c r="BK222">
        <f>+Casos_PN_CORR[[#This Row],[43957]]-Casos_PN_CORR[[#This Row],[43956]]</f>
        <v>0</v>
      </c>
      <c r="BL222">
        <f>+Casos_PN_CORR[[#This Row],[43958]]-Casos_PN_CORR[[#This Row],[43957]]</f>
        <v>0</v>
      </c>
      <c r="BM222">
        <f>+Casos_PN_CORR[[#This Row],[43959]]-Casos_PN_CORR[[#This Row],[43958]]</f>
        <v>0</v>
      </c>
      <c r="BN222">
        <f>+Casos_PN_CORR[[#This Row],[43960]]-Casos_PN_CORR[[#This Row],[43959]]</f>
        <v>0</v>
      </c>
      <c r="BO222">
        <f>+Casos_PN_CORR[[#This Row],[43961]]-Casos_PN_CORR[[#This Row],[43960]]</f>
        <v>0</v>
      </c>
      <c r="BP222">
        <f>+Casos_PN_CORR[[#This Row],[43962]]-Casos_PN_CORR[[#This Row],[43961]]</f>
        <v>0</v>
      </c>
      <c r="BQ222">
        <f>+Casos_PN_CORR[[#This Row],[43963]]-Casos_PN_CORR[[#This Row],[43962]]</f>
        <v>0</v>
      </c>
      <c r="BR222">
        <f>+Casos_PN_CORR[[#This Row],[43964]]-Casos_PN_CORR[[#This Row],[43963]]</f>
        <v>0</v>
      </c>
      <c r="BS222">
        <f>+Casos_PN_CORR[[#This Row],[43965]]-Casos_PN_CORR[[#This Row],[43964]]</f>
        <v>0</v>
      </c>
      <c r="BT222">
        <f>+Casos_PN_CORR[[#This Row],[43966]]-Casos_PN_CORR[[#This Row],[43965]]</f>
        <v>0</v>
      </c>
      <c r="BU222">
        <f>+Casos_PN_CORR[[#This Row],[43967]]-Casos_PN_CORR[[#This Row],[43966]]</f>
        <v>0</v>
      </c>
      <c r="BV222">
        <f>+Casos_PN_CORR[[#This Row],[43968]]-Casos_PN_CORR[[#This Row],[43967]]</f>
        <v>0</v>
      </c>
      <c r="BW222">
        <f>+Casos_PN_CORR[[#This Row],[43969]]-Casos_PN_CORR[[#This Row],[43968]]</f>
        <v>0</v>
      </c>
      <c r="BX222">
        <f>+Casos_PN_CORR[[#This Row],[43970]]-Casos_PN_CORR[[#This Row],[43969]]</f>
        <v>0</v>
      </c>
      <c r="BY222">
        <f>+Casos_PN_CORR[[#This Row],[43971]]-Casos_PN_CORR[[#This Row],[43970]]</f>
        <v>0</v>
      </c>
      <c r="BZ222">
        <f>+Casos_PN_CORR[[#This Row],[43972]]-Casos_PN_CORR[[#This Row],[43971]]</f>
        <v>0</v>
      </c>
      <c r="CA222">
        <f>+Casos_PN_CORR[[#This Row],[43973]]-Casos_PN_CORR[[#This Row],[43972]]</f>
        <v>0</v>
      </c>
      <c r="CB222">
        <f>+Casos_PN_CORR[[#This Row],[43974]]-Casos_PN_CORR[[#This Row],[43973]]</f>
        <v>0</v>
      </c>
      <c r="CC222">
        <f>+Casos_PN_CORR[[#This Row],[43975]]-Casos_PN_CORR[[#This Row],[43974]]</f>
        <v>0</v>
      </c>
      <c r="CD222">
        <f>+Casos_PN_CORR[[#This Row],[43976]]-Casos_PN_CORR[[#This Row],[43975]]</f>
        <v>0</v>
      </c>
      <c r="CE222">
        <f>+Casos_PN_CORR[[#This Row],[43977]]-Casos_PN_CORR[[#This Row],[43976]]</f>
        <v>0</v>
      </c>
      <c r="CF222">
        <f>+Casos_PN_CORR[[#This Row],[43978]]-Casos_PN_CORR[[#This Row],[43977]]</f>
        <v>0</v>
      </c>
      <c r="CG222">
        <f>+Casos_PN_CORR[[#This Row],[43979]]-Casos_PN_CORR[[#This Row],[43978]]</f>
        <v>0</v>
      </c>
      <c r="CH222">
        <f>+Casos_PN_CORR[[#This Row],[43980]]-Casos_PN_CORR[[#This Row],[43979]]</f>
        <v>0</v>
      </c>
      <c r="CI222">
        <f>+Casos_PN_CORR[[#This Row],[43981]]-Casos_PN_CORR[[#This Row],[43980]]</f>
        <v>0</v>
      </c>
      <c r="CJ222">
        <f>+Casos_PN_CORR[[#This Row],[43982]]-Casos_PN_CORR[[#This Row],[43981]]</f>
        <v>0</v>
      </c>
      <c r="CK222">
        <f>+Casos_PN_CORR[[#This Row],[43983]]-Casos_PN_CORR[[#This Row],[43982]]</f>
        <v>0</v>
      </c>
      <c r="CL222">
        <f>+Casos_PN_CORR[[#This Row],[43984]]-Casos_PN_CORR[[#This Row],[43983]]</f>
        <v>0</v>
      </c>
      <c r="CM222">
        <f>+Casos_PN_CORR[[#This Row],[43985]]-Casos_PN_CORR[[#This Row],[43984]]</f>
        <v>0</v>
      </c>
      <c r="CN222">
        <f>+Casos_PN_CORR[[#This Row],[43986]]-Casos_PN_CORR[[#This Row],[43985]]</f>
        <v>0</v>
      </c>
      <c r="CO222">
        <f>+Casos_PN_CORR[[#This Row],[43987]]-Casos_PN_CORR[[#This Row],[43986]]</f>
        <v>0</v>
      </c>
      <c r="CP222">
        <f>+Casos_PN_CORR[[#This Row],[43988]]-Casos_PN_CORR[[#This Row],[43987]]</f>
        <v>0</v>
      </c>
      <c r="CQ222">
        <f>+Casos_PN_CORR[[#This Row],[43989]]-Casos_PN_CORR[[#This Row],[43988]]</f>
        <v>0</v>
      </c>
      <c r="CR222">
        <f>+Casos_PN_CORR[[#This Row],[43990]]-Casos_PN_CORR[[#This Row],[43989]]</f>
        <v>0</v>
      </c>
      <c r="CS222">
        <f>+Casos_PN_CORR[[#This Row],[43991]]-Casos_PN_CORR[[#This Row],[43990]]</f>
        <v>2</v>
      </c>
      <c r="CT222">
        <f>+Casos_PN_CORR[[#This Row],[43992]]-Casos_PN_CORR[[#This Row],[43991]]</f>
        <v>0</v>
      </c>
      <c r="CU222">
        <f>+Casos_PN_CORR[[#This Row],[43993]]-Casos_PN_CORR[[#This Row],[43992]]</f>
        <v>0</v>
      </c>
    </row>
    <row r="223" spans="1:99" x14ac:dyDescent="0.3">
      <c r="A223">
        <v>60605</v>
      </c>
      <c r="B223" s="2" t="s">
        <v>158</v>
      </c>
      <c r="C223" s="2" t="s">
        <v>342</v>
      </c>
      <c r="D223" s="2" t="s">
        <v>558</v>
      </c>
      <c r="E223" s="4">
        <f t="shared" si="3"/>
        <v>2</v>
      </c>
      <c r="F223">
        <f>+Casos_PN_CORR[[#This Row],[43900]]</f>
        <v>0</v>
      </c>
      <c r="G223">
        <f>+Casos_PN_CORR[[#This Row],[43901]]-Casos_PN_CORR[[#This Row],[43900]]</f>
        <v>0</v>
      </c>
      <c r="H223">
        <f>+Casos_PN_CORR[[#This Row],[43902]]-Casos_PN_CORR[[#This Row],[43901]]</f>
        <v>0</v>
      </c>
      <c r="I223">
        <f>+Casos_PN_CORR[[#This Row],[43903]]-Casos_PN_CORR[[#This Row],[43902]]</f>
        <v>0</v>
      </c>
      <c r="J223">
        <f>+Casos_PN_CORR[[#This Row],[43904]]-Casos_PN_CORR[[#This Row],[43903]]</f>
        <v>0</v>
      </c>
      <c r="K223">
        <f>+Casos_PN_CORR[[#This Row],[43905]]-Casos_PN_CORR[[#This Row],[43904]]</f>
        <v>0</v>
      </c>
      <c r="L223">
        <f>+Casos_PN_CORR[[#This Row],[43906]]-Casos_PN_CORR[[#This Row],[43905]]</f>
        <v>0</v>
      </c>
      <c r="M223">
        <f>+Casos_PN_CORR[[#This Row],[43907]]-Casos_PN_CORR[[#This Row],[43906]]</f>
        <v>0</v>
      </c>
      <c r="N223">
        <f>+Casos_PN_CORR[[#This Row],[43908]]-Casos_PN_CORR[[#This Row],[43907]]</f>
        <v>0</v>
      </c>
      <c r="O223">
        <f>+Casos_PN_CORR[[#This Row],[43909]]-Casos_PN_CORR[[#This Row],[43908]]</f>
        <v>0</v>
      </c>
      <c r="P223">
        <f>+Casos_PN_CORR[[#This Row],[43910]]-Casos_PN_CORR[[#This Row],[43909]]</f>
        <v>0</v>
      </c>
      <c r="Q223">
        <f>+Casos_PN_CORR[[#This Row],[43911]]-Casos_PN_CORR[[#This Row],[43910]]</f>
        <v>0</v>
      </c>
      <c r="R223">
        <f>+Casos_PN_CORR[[#This Row],[43912]]-Casos_PN_CORR[[#This Row],[43911]]</f>
        <v>0</v>
      </c>
      <c r="S223">
        <f>+Casos_PN_CORR[[#This Row],[43913]]-Casos_PN_CORR[[#This Row],[43912]]</f>
        <v>0</v>
      </c>
      <c r="T223">
        <f>+Casos_PN_CORR[[#This Row],[43914]]-Casos_PN_CORR[[#This Row],[43913]]</f>
        <v>0</v>
      </c>
      <c r="U223">
        <f>+Casos_PN_CORR[[#This Row],[43915]]-Casos_PN_CORR[[#This Row],[43914]]</f>
        <v>0</v>
      </c>
      <c r="V223">
        <f>+Casos_PN_CORR[[#This Row],[43916]]-Casos_PN_CORR[[#This Row],[43915]]</f>
        <v>0</v>
      </c>
      <c r="W223">
        <f>+Casos_PN_CORR[[#This Row],[43917]]-Casos_PN_CORR[[#This Row],[43916]]</f>
        <v>0</v>
      </c>
      <c r="X223">
        <f>+Casos_PN_CORR[[#This Row],[43918]]-Casos_PN_CORR[[#This Row],[43917]]</f>
        <v>0</v>
      </c>
      <c r="Y223">
        <f>+Casos_PN_CORR[[#This Row],[43919]]-Casos_PN_CORR[[#This Row],[43918]]</f>
        <v>0</v>
      </c>
      <c r="Z223">
        <f>+Casos_PN_CORR[[#This Row],[43920]]-Casos_PN_CORR[[#This Row],[43919]]</f>
        <v>0</v>
      </c>
      <c r="AA223">
        <f>+Casos_PN_CORR[[#This Row],[43921]]-Casos_PN_CORR[[#This Row],[43920]]</f>
        <v>0</v>
      </c>
      <c r="AB223">
        <f>+Casos_PN_CORR[[#This Row],[43922]]-Casos_PN_CORR[[#This Row],[43921]]</f>
        <v>0</v>
      </c>
      <c r="AC223">
        <f>+Casos_PN_CORR[[#This Row],[43923]]-Casos_PN_CORR[[#This Row],[43922]]</f>
        <v>0</v>
      </c>
      <c r="AD223">
        <f>+Casos_PN_CORR[[#This Row],[43924]]-Casos_PN_CORR[[#This Row],[43923]]</f>
        <v>0</v>
      </c>
      <c r="AE223">
        <f>+Casos_PN_CORR[[#This Row],[43925]]-Casos_PN_CORR[[#This Row],[43924]]</f>
        <v>0</v>
      </c>
      <c r="AF223">
        <f>+Casos_PN_CORR[[#This Row],[43926]]-Casos_PN_CORR[[#This Row],[43925]]</f>
        <v>0</v>
      </c>
      <c r="AG223">
        <f>+Casos_PN_CORR[[#This Row],[43927]]-Casos_PN_CORR[[#This Row],[43926]]</f>
        <v>0</v>
      </c>
      <c r="AH223">
        <f>+Casos_PN_CORR[[#This Row],[43928]]-Casos_PN_CORR[[#This Row],[43927]]</f>
        <v>0</v>
      </c>
      <c r="AI223">
        <f>+Casos_PN_CORR[[#This Row],[43929]]-Casos_PN_CORR[[#This Row],[43928]]</f>
        <v>0</v>
      </c>
      <c r="AJ223">
        <f>+Casos_PN_CORR[[#This Row],[43930]]-Casos_PN_CORR[[#This Row],[43929]]</f>
        <v>0</v>
      </c>
      <c r="AK223">
        <f>+Casos_PN_CORR[[#This Row],[43931]]-Casos_PN_CORR[[#This Row],[43930]]</f>
        <v>0</v>
      </c>
      <c r="AL223">
        <f>+Casos_PN_CORR[[#This Row],[43932]]-Casos_PN_CORR[[#This Row],[43931]]</f>
        <v>0</v>
      </c>
      <c r="AM223">
        <f>+Casos_PN_CORR[[#This Row],[43933]]-Casos_PN_CORR[[#This Row],[43932]]</f>
        <v>0</v>
      </c>
      <c r="AN223">
        <f>+Casos_PN_CORR[[#This Row],[43934]]-Casos_PN_CORR[[#This Row],[43933]]</f>
        <v>0</v>
      </c>
      <c r="AO223">
        <f>+Casos_PN_CORR[[#This Row],[43935]]-Casos_PN_CORR[[#This Row],[43934]]</f>
        <v>0</v>
      </c>
      <c r="AP223">
        <f>+Casos_PN_CORR[[#This Row],[43936]]-Casos_PN_CORR[[#This Row],[43935]]</f>
        <v>0</v>
      </c>
      <c r="AQ223">
        <f>+Casos_PN_CORR[[#This Row],[43937]]-Casos_PN_CORR[[#This Row],[43936]]</f>
        <v>0</v>
      </c>
      <c r="AR223">
        <f>+Casos_PN_CORR[[#This Row],[43938]]-Casos_PN_CORR[[#This Row],[43937]]</f>
        <v>0</v>
      </c>
      <c r="AS223">
        <f>+Casos_PN_CORR[[#This Row],[43939]]-Casos_PN_CORR[[#This Row],[43938]]</f>
        <v>0</v>
      </c>
      <c r="AT223">
        <f>+Casos_PN_CORR[[#This Row],[43940]]-Casos_PN_CORR[[#This Row],[43939]]</f>
        <v>0</v>
      </c>
      <c r="AU223">
        <f>+Casos_PN_CORR[[#This Row],[43941]]-Casos_PN_CORR[[#This Row],[43940]]</f>
        <v>0</v>
      </c>
      <c r="AV223">
        <f>+Casos_PN_CORR[[#This Row],[43942]]-Casos_PN_CORR[[#This Row],[43941]]</f>
        <v>0</v>
      </c>
      <c r="AW223">
        <f>+Casos_PN_CORR[[#This Row],[43943]]-Casos_PN_CORR[[#This Row],[43942]]</f>
        <v>0</v>
      </c>
      <c r="AX223">
        <f>+Casos_PN_CORR[[#This Row],[43944]]-Casos_PN_CORR[[#This Row],[43943]]</f>
        <v>0</v>
      </c>
      <c r="AY223">
        <f>+Casos_PN_CORR[[#This Row],[43945]]-Casos_PN_CORR[[#This Row],[43944]]</f>
        <v>0</v>
      </c>
      <c r="AZ223">
        <f>+Casos_PN_CORR[[#This Row],[43946]]-Casos_PN_CORR[[#This Row],[43945]]</f>
        <v>0</v>
      </c>
      <c r="BA223">
        <f>+Casos_PN_CORR[[#This Row],[43947]]-Casos_PN_CORR[[#This Row],[43946]]</f>
        <v>0</v>
      </c>
      <c r="BB223">
        <f>+Casos_PN_CORR[[#This Row],[43948]]-Casos_PN_CORR[[#This Row],[43947]]</f>
        <v>0</v>
      </c>
      <c r="BC223">
        <f>+Casos_PN_CORR[[#This Row],[43949]]-Casos_PN_CORR[[#This Row],[43948]]</f>
        <v>0</v>
      </c>
      <c r="BD223">
        <f>+Casos_PN_CORR[[#This Row],[43950]]-Casos_PN_CORR[[#This Row],[43949]]</f>
        <v>0</v>
      </c>
      <c r="BE223">
        <f>+Casos_PN_CORR[[#This Row],[43951]]-Casos_PN_CORR[[#This Row],[43950]]</f>
        <v>0</v>
      </c>
      <c r="BF223">
        <f>+Casos_PN_CORR[[#This Row],[43952]]-Casos_PN_CORR[[#This Row],[43951]]</f>
        <v>0</v>
      </c>
      <c r="BG223">
        <f>+Casos_PN_CORR[[#This Row],[43953]]-Casos_PN_CORR[[#This Row],[43952]]</f>
        <v>0</v>
      </c>
      <c r="BH223">
        <f>+Casos_PN_CORR[[#This Row],[43954]]-Casos_PN_CORR[[#This Row],[43953]]</f>
        <v>0</v>
      </c>
      <c r="BI223">
        <f>+Casos_PN_CORR[[#This Row],[43955]]-Casos_PN_CORR[[#This Row],[43954]]</f>
        <v>0</v>
      </c>
      <c r="BJ223">
        <f>+Casos_PN_CORR[[#This Row],[43956]]-Casos_PN_CORR[[#This Row],[43955]]</f>
        <v>0</v>
      </c>
      <c r="BK223">
        <f>+Casos_PN_CORR[[#This Row],[43957]]-Casos_PN_CORR[[#This Row],[43956]]</f>
        <v>0</v>
      </c>
      <c r="BL223">
        <f>+Casos_PN_CORR[[#This Row],[43958]]-Casos_PN_CORR[[#This Row],[43957]]</f>
        <v>0</v>
      </c>
      <c r="BM223">
        <f>+Casos_PN_CORR[[#This Row],[43959]]-Casos_PN_CORR[[#This Row],[43958]]</f>
        <v>0</v>
      </c>
      <c r="BN223">
        <f>+Casos_PN_CORR[[#This Row],[43960]]-Casos_PN_CORR[[#This Row],[43959]]</f>
        <v>0</v>
      </c>
      <c r="BO223">
        <f>+Casos_PN_CORR[[#This Row],[43961]]-Casos_PN_CORR[[#This Row],[43960]]</f>
        <v>0</v>
      </c>
      <c r="BP223">
        <f>+Casos_PN_CORR[[#This Row],[43962]]-Casos_PN_CORR[[#This Row],[43961]]</f>
        <v>0</v>
      </c>
      <c r="BQ223">
        <f>+Casos_PN_CORR[[#This Row],[43963]]-Casos_PN_CORR[[#This Row],[43962]]</f>
        <v>0</v>
      </c>
      <c r="BR223">
        <f>+Casos_PN_CORR[[#This Row],[43964]]-Casos_PN_CORR[[#This Row],[43963]]</f>
        <v>0</v>
      </c>
      <c r="BS223">
        <f>+Casos_PN_CORR[[#This Row],[43965]]-Casos_PN_CORR[[#This Row],[43964]]</f>
        <v>0</v>
      </c>
      <c r="BT223">
        <f>+Casos_PN_CORR[[#This Row],[43966]]-Casos_PN_CORR[[#This Row],[43965]]</f>
        <v>0</v>
      </c>
      <c r="BU223">
        <f>+Casos_PN_CORR[[#This Row],[43967]]-Casos_PN_CORR[[#This Row],[43966]]</f>
        <v>0</v>
      </c>
      <c r="BV223">
        <f>+Casos_PN_CORR[[#This Row],[43968]]-Casos_PN_CORR[[#This Row],[43967]]</f>
        <v>0</v>
      </c>
      <c r="BW223">
        <f>+Casos_PN_CORR[[#This Row],[43969]]-Casos_PN_CORR[[#This Row],[43968]]</f>
        <v>0</v>
      </c>
      <c r="BX223">
        <f>+Casos_PN_CORR[[#This Row],[43970]]-Casos_PN_CORR[[#This Row],[43969]]</f>
        <v>0</v>
      </c>
      <c r="BY223">
        <f>+Casos_PN_CORR[[#This Row],[43971]]-Casos_PN_CORR[[#This Row],[43970]]</f>
        <v>0</v>
      </c>
      <c r="BZ223">
        <f>+Casos_PN_CORR[[#This Row],[43972]]-Casos_PN_CORR[[#This Row],[43971]]</f>
        <v>0</v>
      </c>
      <c r="CA223">
        <f>+Casos_PN_CORR[[#This Row],[43973]]-Casos_PN_CORR[[#This Row],[43972]]</f>
        <v>0</v>
      </c>
      <c r="CB223">
        <f>+Casos_PN_CORR[[#This Row],[43974]]-Casos_PN_CORR[[#This Row],[43973]]</f>
        <v>0</v>
      </c>
      <c r="CC223">
        <f>+Casos_PN_CORR[[#This Row],[43975]]-Casos_PN_CORR[[#This Row],[43974]]</f>
        <v>0</v>
      </c>
      <c r="CD223">
        <f>+Casos_PN_CORR[[#This Row],[43976]]-Casos_PN_CORR[[#This Row],[43975]]</f>
        <v>0</v>
      </c>
      <c r="CE223">
        <f>+Casos_PN_CORR[[#This Row],[43977]]-Casos_PN_CORR[[#This Row],[43976]]</f>
        <v>0</v>
      </c>
      <c r="CF223">
        <f>+Casos_PN_CORR[[#This Row],[43978]]-Casos_PN_CORR[[#This Row],[43977]]</f>
        <v>0</v>
      </c>
      <c r="CG223">
        <f>+Casos_PN_CORR[[#This Row],[43979]]-Casos_PN_CORR[[#This Row],[43978]]</f>
        <v>0</v>
      </c>
      <c r="CH223">
        <f>+Casos_PN_CORR[[#This Row],[43980]]-Casos_PN_CORR[[#This Row],[43979]]</f>
        <v>0</v>
      </c>
      <c r="CI223">
        <f>+Casos_PN_CORR[[#This Row],[43981]]-Casos_PN_CORR[[#This Row],[43980]]</f>
        <v>0</v>
      </c>
      <c r="CJ223">
        <f>+Casos_PN_CORR[[#This Row],[43982]]-Casos_PN_CORR[[#This Row],[43981]]</f>
        <v>0</v>
      </c>
      <c r="CK223">
        <f>+Casos_PN_CORR[[#This Row],[43983]]-Casos_PN_CORR[[#This Row],[43982]]</f>
        <v>0</v>
      </c>
      <c r="CL223">
        <f>+Casos_PN_CORR[[#This Row],[43984]]-Casos_PN_CORR[[#This Row],[43983]]</f>
        <v>0</v>
      </c>
      <c r="CM223">
        <f>+Casos_PN_CORR[[#This Row],[43985]]-Casos_PN_CORR[[#This Row],[43984]]</f>
        <v>0</v>
      </c>
      <c r="CN223">
        <f>+Casos_PN_CORR[[#This Row],[43986]]-Casos_PN_CORR[[#This Row],[43985]]</f>
        <v>0</v>
      </c>
      <c r="CO223">
        <f>+Casos_PN_CORR[[#This Row],[43987]]-Casos_PN_CORR[[#This Row],[43986]]</f>
        <v>2</v>
      </c>
      <c r="CP223">
        <f>+Casos_PN_CORR[[#This Row],[43988]]-Casos_PN_CORR[[#This Row],[43987]]</f>
        <v>0</v>
      </c>
      <c r="CQ223">
        <f>+Casos_PN_CORR[[#This Row],[43989]]-Casos_PN_CORR[[#This Row],[43988]]</f>
        <v>0</v>
      </c>
      <c r="CR223">
        <f>+Casos_PN_CORR[[#This Row],[43990]]-Casos_PN_CORR[[#This Row],[43989]]</f>
        <v>0</v>
      </c>
      <c r="CS223">
        <f>+Casos_PN_CORR[[#This Row],[43991]]-Casos_PN_CORR[[#This Row],[43990]]</f>
        <v>0</v>
      </c>
      <c r="CT223">
        <f>+Casos_PN_CORR[[#This Row],[43992]]-Casos_PN_CORR[[#This Row],[43991]]</f>
        <v>0</v>
      </c>
      <c r="CU223">
        <f>+Casos_PN_CORR[[#This Row],[43993]]-Casos_PN_CORR[[#This Row],[43992]]</f>
        <v>0</v>
      </c>
    </row>
    <row r="224" spans="1:99" x14ac:dyDescent="0.3">
      <c r="A224">
        <v>70208</v>
      </c>
      <c r="B224" s="2" t="s">
        <v>268</v>
      </c>
      <c r="C224" s="2" t="s">
        <v>348</v>
      </c>
      <c r="D224" s="2" t="s">
        <v>558</v>
      </c>
      <c r="E224" s="4">
        <f t="shared" si="3"/>
        <v>2</v>
      </c>
      <c r="F224">
        <f>+Casos_PN_CORR[[#This Row],[43900]]</f>
        <v>0</v>
      </c>
      <c r="G224">
        <f>+Casos_PN_CORR[[#This Row],[43901]]-Casos_PN_CORR[[#This Row],[43900]]</f>
        <v>0</v>
      </c>
      <c r="H224">
        <f>+Casos_PN_CORR[[#This Row],[43902]]-Casos_PN_CORR[[#This Row],[43901]]</f>
        <v>0</v>
      </c>
      <c r="I224">
        <f>+Casos_PN_CORR[[#This Row],[43903]]-Casos_PN_CORR[[#This Row],[43902]]</f>
        <v>0</v>
      </c>
      <c r="J224">
        <f>+Casos_PN_CORR[[#This Row],[43904]]-Casos_PN_CORR[[#This Row],[43903]]</f>
        <v>0</v>
      </c>
      <c r="K224">
        <f>+Casos_PN_CORR[[#This Row],[43905]]-Casos_PN_CORR[[#This Row],[43904]]</f>
        <v>0</v>
      </c>
      <c r="L224">
        <f>+Casos_PN_CORR[[#This Row],[43906]]-Casos_PN_CORR[[#This Row],[43905]]</f>
        <v>0</v>
      </c>
      <c r="M224">
        <f>+Casos_PN_CORR[[#This Row],[43907]]-Casos_PN_CORR[[#This Row],[43906]]</f>
        <v>0</v>
      </c>
      <c r="N224">
        <f>+Casos_PN_CORR[[#This Row],[43908]]-Casos_PN_CORR[[#This Row],[43907]]</f>
        <v>0</v>
      </c>
      <c r="O224">
        <f>+Casos_PN_CORR[[#This Row],[43909]]-Casos_PN_CORR[[#This Row],[43908]]</f>
        <v>0</v>
      </c>
      <c r="P224">
        <f>+Casos_PN_CORR[[#This Row],[43910]]-Casos_PN_CORR[[#This Row],[43909]]</f>
        <v>0</v>
      </c>
      <c r="Q224">
        <f>+Casos_PN_CORR[[#This Row],[43911]]-Casos_PN_CORR[[#This Row],[43910]]</f>
        <v>0</v>
      </c>
      <c r="R224">
        <f>+Casos_PN_CORR[[#This Row],[43912]]-Casos_PN_CORR[[#This Row],[43911]]</f>
        <v>0</v>
      </c>
      <c r="S224">
        <f>+Casos_PN_CORR[[#This Row],[43913]]-Casos_PN_CORR[[#This Row],[43912]]</f>
        <v>0</v>
      </c>
      <c r="T224">
        <f>+Casos_PN_CORR[[#This Row],[43914]]-Casos_PN_CORR[[#This Row],[43913]]</f>
        <v>0</v>
      </c>
      <c r="U224">
        <f>+Casos_PN_CORR[[#This Row],[43915]]-Casos_PN_CORR[[#This Row],[43914]]</f>
        <v>0</v>
      </c>
      <c r="V224">
        <f>+Casos_PN_CORR[[#This Row],[43916]]-Casos_PN_CORR[[#This Row],[43915]]</f>
        <v>0</v>
      </c>
      <c r="W224">
        <f>+Casos_PN_CORR[[#This Row],[43917]]-Casos_PN_CORR[[#This Row],[43916]]</f>
        <v>0</v>
      </c>
      <c r="X224">
        <f>+Casos_PN_CORR[[#This Row],[43918]]-Casos_PN_CORR[[#This Row],[43917]]</f>
        <v>0</v>
      </c>
      <c r="Y224">
        <f>+Casos_PN_CORR[[#This Row],[43919]]-Casos_PN_CORR[[#This Row],[43918]]</f>
        <v>0</v>
      </c>
      <c r="Z224">
        <f>+Casos_PN_CORR[[#This Row],[43920]]-Casos_PN_CORR[[#This Row],[43919]]</f>
        <v>0</v>
      </c>
      <c r="AA224">
        <f>+Casos_PN_CORR[[#This Row],[43921]]-Casos_PN_CORR[[#This Row],[43920]]</f>
        <v>0</v>
      </c>
      <c r="AB224">
        <f>+Casos_PN_CORR[[#This Row],[43922]]-Casos_PN_CORR[[#This Row],[43921]]</f>
        <v>0</v>
      </c>
      <c r="AC224">
        <f>+Casos_PN_CORR[[#This Row],[43923]]-Casos_PN_CORR[[#This Row],[43922]]</f>
        <v>0</v>
      </c>
      <c r="AD224">
        <f>+Casos_PN_CORR[[#This Row],[43924]]-Casos_PN_CORR[[#This Row],[43923]]</f>
        <v>0</v>
      </c>
      <c r="AE224">
        <f>+Casos_PN_CORR[[#This Row],[43925]]-Casos_PN_CORR[[#This Row],[43924]]</f>
        <v>0</v>
      </c>
      <c r="AF224">
        <f>+Casos_PN_CORR[[#This Row],[43926]]-Casos_PN_CORR[[#This Row],[43925]]</f>
        <v>0</v>
      </c>
      <c r="AG224">
        <f>+Casos_PN_CORR[[#This Row],[43927]]-Casos_PN_CORR[[#This Row],[43926]]</f>
        <v>0</v>
      </c>
      <c r="AH224">
        <f>+Casos_PN_CORR[[#This Row],[43928]]-Casos_PN_CORR[[#This Row],[43927]]</f>
        <v>0</v>
      </c>
      <c r="AI224">
        <f>+Casos_PN_CORR[[#This Row],[43929]]-Casos_PN_CORR[[#This Row],[43928]]</f>
        <v>0</v>
      </c>
      <c r="AJ224">
        <f>+Casos_PN_CORR[[#This Row],[43930]]-Casos_PN_CORR[[#This Row],[43929]]</f>
        <v>0</v>
      </c>
      <c r="AK224">
        <f>+Casos_PN_CORR[[#This Row],[43931]]-Casos_PN_CORR[[#This Row],[43930]]</f>
        <v>0</v>
      </c>
      <c r="AL224">
        <f>+Casos_PN_CORR[[#This Row],[43932]]-Casos_PN_CORR[[#This Row],[43931]]</f>
        <v>0</v>
      </c>
      <c r="AM224">
        <f>+Casos_PN_CORR[[#This Row],[43933]]-Casos_PN_CORR[[#This Row],[43932]]</f>
        <v>0</v>
      </c>
      <c r="AN224">
        <f>+Casos_PN_CORR[[#This Row],[43934]]-Casos_PN_CORR[[#This Row],[43933]]</f>
        <v>0</v>
      </c>
      <c r="AO224">
        <f>+Casos_PN_CORR[[#This Row],[43935]]-Casos_PN_CORR[[#This Row],[43934]]</f>
        <v>0</v>
      </c>
      <c r="AP224">
        <f>+Casos_PN_CORR[[#This Row],[43936]]-Casos_PN_CORR[[#This Row],[43935]]</f>
        <v>0</v>
      </c>
      <c r="AQ224">
        <f>+Casos_PN_CORR[[#This Row],[43937]]-Casos_PN_CORR[[#This Row],[43936]]</f>
        <v>0</v>
      </c>
      <c r="AR224">
        <f>+Casos_PN_CORR[[#This Row],[43938]]-Casos_PN_CORR[[#This Row],[43937]]</f>
        <v>0</v>
      </c>
      <c r="AS224">
        <f>+Casos_PN_CORR[[#This Row],[43939]]-Casos_PN_CORR[[#This Row],[43938]]</f>
        <v>0</v>
      </c>
      <c r="AT224">
        <f>+Casos_PN_CORR[[#This Row],[43940]]-Casos_PN_CORR[[#This Row],[43939]]</f>
        <v>0</v>
      </c>
      <c r="AU224">
        <f>+Casos_PN_CORR[[#This Row],[43941]]-Casos_PN_CORR[[#This Row],[43940]]</f>
        <v>0</v>
      </c>
      <c r="AV224">
        <f>+Casos_PN_CORR[[#This Row],[43942]]-Casos_PN_CORR[[#This Row],[43941]]</f>
        <v>0</v>
      </c>
      <c r="AW224">
        <f>+Casos_PN_CORR[[#This Row],[43943]]-Casos_PN_CORR[[#This Row],[43942]]</f>
        <v>0</v>
      </c>
      <c r="AX224">
        <f>+Casos_PN_CORR[[#This Row],[43944]]-Casos_PN_CORR[[#This Row],[43943]]</f>
        <v>0</v>
      </c>
      <c r="AY224">
        <f>+Casos_PN_CORR[[#This Row],[43945]]-Casos_PN_CORR[[#This Row],[43944]]</f>
        <v>0</v>
      </c>
      <c r="AZ224">
        <f>+Casos_PN_CORR[[#This Row],[43946]]-Casos_PN_CORR[[#This Row],[43945]]</f>
        <v>0</v>
      </c>
      <c r="BA224">
        <f>+Casos_PN_CORR[[#This Row],[43947]]-Casos_PN_CORR[[#This Row],[43946]]</f>
        <v>0</v>
      </c>
      <c r="BB224">
        <f>+Casos_PN_CORR[[#This Row],[43948]]-Casos_PN_CORR[[#This Row],[43947]]</f>
        <v>0</v>
      </c>
      <c r="BC224">
        <f>+Casos_PN_CORR[[#This Row],[43949]]-Casos_PN_CORR[[#This Row],[43948]]</f>
        <v>0</v>
      </c>
      <c r="BD224">
        <f>+Casos_PN_CORR[[#This Row],[43950]]-Casos_PN_CORR[[#This Row],[43949]]</f>
        <v>0</v>
      </c>
      <c r="BE224">
        <f>+Casos_PN_CORR[[#This Row],[43951]]-Casos_PN_CORR[[#This Row],[43950]]</f>
        <v>0</v>
      </c>
      <c r="BF224">
        <f>+Casos_PN_CORR[[#This Row],[43952]]-Casos_PN_CORR[[#This Row],[43951]]</f>
        <v>0</v>
      </c>
      <c r="BG224">
        <f>+Casos_PN_CORR[[#This Row],[43953]]-Casos_PN_CORR[[#This Row],[43952]]</f>
        <v>0</v>
      </c>
      <c r="BH224">
        <f>+Casos_PN_CORR[[#This Row],[43954]]-Casos_PN_CORR[[#This Row],[43953]]</f>
        <v>0</v>
      </c>
      <c r="BI224">
        <f>+Casos_PN_CORR[[#This Row],[43955]]-Casos_PN_CORR[[#This Row],[43954]]</f>
        <v>0</v>
      </c>
      <c r="BJ224">
        <f>+Casos_PN_CORR[[#This Row],[43956]]-Casos_PN_CORR[[#This Row],[43955]]</f>
        <v>0</v>
      </c>
      <c r="BK224">
        <f>+Casos_PN_CORR[[#This Row],[43957]]-Casos_PN_CORR[[#This Row],[43956]]</f>
        <v>0</v>
      </c>
      <c r="BL224">
        <f>+Casos_PN_CORR[[#This Row],[43958]]-Casos_PN_CORR[[#This Row],[43957]]</f>
        <v>0</v>
      </c>
      <c r="BM224">
        <f>+Casos_PN_CORR[[#This Row],[43959]]-Casos_PN_CORR[[#This Row],[43958]]</f>
        <v>0</v>
      </c>
      <c r="BN224">
        <f>+Casos_PN_CORR[[#This Row],[43960]]-Casos_PN_CORR[[#This Row],[43959]]</f>
        <v>0</v>
      </c>
      <c r="BO224">
        <f>+Casos_PN_CORR[[#This Row],[43961]]-Casos_PN_CORR[[#This Row],[43960]]</f>
        <v>0</v>
      </c>
      <c r="BP224">
        <f>+Casos_PN_CORR[[#This Row],[43962]]-Casos_PN_CORR[[#This Row],[43961]]</f>
        <v>0</v>
      </c>
      <c r="BQ224">
        <f>+Casos_PN_CORR[[#This Row],[43963]]-Casos_PN_CORR[[#This Row],[43962]]</f>
        <v>0</v>
      </c>
      <c r="BR224">
        <f>+Casos_PN_CORR[[#This Row],[43964]]-Casos_PN_CORR[[#This Row],[43963]]</f>
        <v>0</v>
      </c>
      <c r="BS224">
        <f>+Casos_PN_CORR[[#This Row],[43965]]-Casos_PN_CORR[[#This Row],[43964]]</f>
        <v>0</v>
      </c>
      <c r="BT224">
        <f>+Casos_PN_CORR[[#This Row],[43966]]-Casos_PN_CORR[[#This Row],[43965]]</f>
        <v>0</v>
      </c>
      <c r="BU224">
        <f>+Casos_PN_CORR[[#This Row],[43967]]-Casos_PN_CORR[[#This Row],[43966]]</f>
        <v>0</v>
      </c>
      <c r="BV224">
        <f>+Casos_PN_CORR[[#This Row],[43968]]-Casos_PN_CORR[[#This Row],[43967]]</f>
        <v>0</v>
      </c>
      <c r="BW224">
        <f>+Casos_PN_CORR[[#This Row],[43969]]-Casos_PN_CORR[[#This Row],[43968]]</f>
        <v>0</v>
      </c>
      <c r="BX224">
        <f>+Casos_PN_CORR[[#This Row],[43970]]-Casos_PN_CORR[[#This Row],[43969]]</f>
        <v>0</v>
      </c>
      <c r="BY224">
        <f>+Casos_PN_CORR[[#This Row],[43971]]-Casos_PN_CORR[[#This Row],[43970]]</f>
        <v>0</v>
      </c>
      <c r="BZ224">
        <f>+Casos_PN_CORR[[#This Row],[43972]]-Casos_PN_CORR[[#This Row],[43971]]</f>
        <v>0</v>
      </c>
      <c r="CA224">
        <f>+Casos_PN_CORR[[#This Row],[43973]]-Casos_PN_CORR[[#This Row],[43972]]</f>
        <v>0</v>
      </c>
      <c r="CB224">
        <f>+Casos_PN_CORR[[#This Row],[43974]]-Casos_PN_CORR[[#This Row],[43973]]</f>
        <v>0</v>
      </c>
      <c r="CC224">
        <f>+Casos_PN_CORR[[#This Row],[43975]]-Casos_PN_CORR[[#This Row],[43974]]</f>
        <v>0</v>
      </c>
      <c r="CD224">
        <f>+Casos_PN_CORR[[#This Row],[43976]]-Casos_PN_CORR[[#This Row],[43975]]</f>
        <v>0</v>
      </c>
      <c r="CE224">
        <f>+Casos_PN_CORR[[#This Row],[43977]]-Casos_PN_CORR[[#This Row],[43976]]</f>
        <v>0</v>
      </c>
      <c r="CF224">
        <f>+Casos_PN_CORR[[#This Row],[43978]]-Casos_PN_CORR[[#This Row],[43977]]</f>
        <v>0</v>
      </c>
      <c r="CG224">
        <f>+Casos_PN_CORR[[#This Row],[43979]]-Casos_PN_CORR[[#This Row],[43978]]</f>
        <v>0</v>
      </c>
      <c r="CH224">
        <f>+Casos_PN_CORR[[#This Row],[43980]]-Casos_PN_CORR[[#This Row],[43979]]</f>
        <v>0</v>
      </c>
      <c r="CI224">
        <f>+Casos_PN_CORR[[#This Row],[43981]]-Casos_PN_CORR[[#This Row],[43980]]</f>
        <v>0</v>
      </c>
      <c r="CJ224">
        <f>+Casos_PN_CORR[[#This Row],[43982]]-Casos_PN_CORR[[#This Row],[43981]]</f>
        <v>0</v>
      </c>
      <c r="CK224">
        <f>+Casos_PN_CORR[[#This Row],[43983]]-Casos_PN_CORR[[#This Row],[43982]]</f>
        <v>0</v>
      </c>
      <c r="CL224">
        <f>+Casos_PN_CORR[[#This Row],[43984]]-Casos_PN_CORR[[#This Row],[43983]]</f>
        <v>0</v>
      </c>
      <c r="CM224">
        <f>+Casos_PN_CORR[[#This Row],[43985]]-Casos_PN_CORR[[#This Row],[43984]]</f>
        <v>0</v>
      </c>
      <c r="CN224">
        <f>+Casos_PN_CORR[[#This Row],[43986]]-Casos_PN_CORR[[#This Row],[43985]]</f>
        <v>0</v>
      </c>
      <c r="CO224">
        <f>+Casos_PN_CORR[[#This Row],[43987]]-Casos_PN_CORR[[#This Row],[43986]]</f>
        <v>1</v>
      </c>
      <c r="CP224">
        <f>+Casos_PN_CORR[[#This Row],[43988]]-Casos_PN_CORR[[#This Row],[43987]]</f>
        <v>0</v>
      </c>
      <c r="CQ224">
        <f>+Casos_PN_CORR[[#This Row],[43989]]-Casos_PN_CORR[[#This Row],[43988]]</f>
        <v>0</v>
      </c>
      <c r="CR224">
        <f>+Casos_PN_CORR[[#This Row],[43990]]-Casos_PN_CORR[[#This Row],[43989]]</f>
        <v>0</v>
      </c>
      <c r="CS224">
        <f>+Casos_PN_CORR[[#This Row],[43991]]-Casos_PN_CORR[[#This Row],[43990]]</f>
        <v>0</v>
      </c>
      <c r="CT224">
        <f>+Casos_PN_CORR[[#This Row],[43992]]-Casos_PN_CORR[[#This Row],[43991]]</f>
        <v>0</v>
      </c>
      <c r="CU224">
        <f>+Casos_PN_CORR[[#This Row],[43993]]-Casos_PN_CORR[[#This Row],[43992]]</f>
        <v>1</v>
      </c>
    </row>
    <row r="225" spans="1:99" x14ac:dyDescent="0.3">
      <c r="A225">
        <v>120510</v>
      </c>
      <c r="B225" s="2" t="s">
        <v>191</v>
      </c>
      <c r="C225" s="2" t="s">
        <v>447</v>
      </c>
      <c r="D225" s="2" t="s">
        <v>559</v>
      </c>
      <c r="E225" s="4">
        <f t="shared" si="3"/>
        <v>2</v>
      </c>
      <c r="F225">
        <f>+Casos_PN_CORR[[#This Row],[43900]]</f>
        <v>0</v>
      </c>
      <c r="G225">
        <f>+Casos_PN_CORR[[#This Row],[43901]]-Casos_PN_CORR[[#This Row],[43900]]</f>
        <v>0</v>
      </c>
      <c r="H225">
        <f>+Casos_PN_CORR[[#This Row],[43902]]-Casos_PN_CORR[[#This Row],[43901]]</f>
        <v>0</v>
      </c>
      <c r="I225">
        <f>+Casos_PN_CORR[[#This Row],[43903]]-Casos_PN_CORR[[#This Row],[43902]]</f>
        <v>0</v>
      </c>
      <c r="J225">
        <f>+Casos_PN_CORR[[#This Row],[43904]]-Casos_PN_CORR[[#This Row],[43903]]</f>
        <v>0</v>
      </c>
      <c r="K225">
        <f>+Casos_PN_CORR[[#This Row],[43905]]-Casos_PN_CORR[[#This Row],[43904]]</f>
        <v>0</v>
      </c>
      <c r="L225">
        <f>+Casos_PN_CORR[[#This Row],[43906]]-Casos_PN_CORR[[#This Row],[43905]]</f>
        <v>0</v>
      </c>
      <c r="M225">
        <f>+Casos_PN_CORR[[#This Row],[43907]]-Casos_PN_CORR[[#This Row],[43906]]</f>
        <v>0</v>
      </c>
      <c r="N225">
        <f>+Casos_PN_CORR[[#This Row],[43908]]-Casos_PN_CORR[[#This Row],[43907]]</f>
        <v>0</v>
      </c>
      <c r="O225">
        <f>+Casos_PN_CORR[[#This Row],[43909]]-Casos_PN_CORR[[#This Row],[43908]]</f>
        <v>0</v>
      </c>
      <c r="P225">
        <f>+Casos_PN_CORR[[#This Row],[43910]]-Casos_PN_CORR[[#This Row],[43909]]</f>
        <v>0</v>
      </c>
      <c r="Q225">
        <f>+Casos_PN_CORR[[#This Row],[43911]]-Casos_PN_CORR[[#This Row],[43910]]</f>
        <v>0</v>
      </c>
      <c r="R225">
        <f>+Casos_PN_CORR[[#This Row],[43912]]-Casos_PN_CORR[[#This Row],[43911]]</f>
        <v>0</v>
      </c>
      <c r="S225">
        <f>+Casos_PN_CORR[[#This Row],[43913]]-Casos_PN_CORR[[#This Row],[43912]]</f>
        <v>0</v>
      </c>
      <c r="T225">
        <f>+Casos_PN_CORR[[#This Row],[43914]]-Casos_PN_CORR[[#This Row],[43913]]</f>
        <v>0</v>
      </c>
      <c r="U225">
        <f>+Casos_PN_CORR[[#This Row],[43915]]-Casos_PN_CORR[[#This Row],[43914]]</f>
        <v>0</v>
      </c>
      <c r="V225">
        <f>+Casos_PN_CORR[[#This Row],[43916]]-Casos_PN_CORR[[#This Row],[43915]]</f>
        <v>0</v>
      </c>
      <c r="W225">
        <f>+Casos_PN_CORR[[#This Row],[43917]]-Casos_PN_CORR[[#This Row],[43916]]</f>
        <v>0</v>
      </c>
      <c r="X225">
        <f>+Casos_PN_CORR[[#This Row],[43918]]-Casos_PN_CORR[[#This Row],[43917]]</f>
        <v>0</v>
      </c>
      <c r="Y225">
        <f>+Casos_PN_CORR[[#This Row],[43919]]-Casos_PN_CORR[[#This Row],[43918]]</f>
        <v>0</v>
      </c>
      <c r="Z225">
        <f>+Casos_PN_CORR[[#This Row],[43920]]-Casos_PN_CORR[[#This Row],[43919]]</f>
        <v>0</v>
      </c>
      <c r="AA225">
        <f>+Casos_PN_CORR[[#This Row],[43921]]-Casos_PN_CORR[[#This Row],[43920]]</f>
        <v>0</v>
      </c>
      <c r="AB225">
        <f>+Casos_PN_CORR[[#This Row],[43922]]-Casos_PN_CORR[[#This Row],[43921]]</f>
        <v>0</v>
      </c>
      <c r="AC225">
        <f>+Casos_PN_CORR[[#This Row],[43923]]-Casos_PN_CORR[[#This Row],[43922]]</f>
        <v>0</v>
      </c>
      <c r="AD225">
        <f>+Casos_PN_CORR[[#This Row],[43924]]-Casos_PN_CORR[[#This Row],[43923]]</f>
        <v>0</v>
      </c>
      <c r="AE225">
        <f>+Casos_PN_CORR[[#This Row],[43925]]-Casos_PN_CORR[[#This Row],[43924]]</f>
        <v>0</v>
      </c>
      <c r="AF225">
        <f>+Casos_PN_CORR[[#This Row],[43926]]-Casos_PN_CORR[[#This Row],[43925]]</f>
        <v>0</v>
      </c>
      <c r="AG225">
        <f>+Casos_PN_CORR[[#This Row],[43927]]-Casos_PN_CORR[[#This Row],[43926]]</f>
        <v>0</v>
      </c>
      <c r="AH225">
        <f>+Casos_PN_CORR[[#This Row],[43928]]-Casos_PN_CORR[[#This Row],[43927]]</f>
        <v>0</v>
      </c>
      <c r="AI225">
        <f>+Casos_PN_CORR[[#This Row],[43929]]-Casos_PN_CORR[[#This Row],[43928]]</f>
        <v>0</v>
      </c>
      <c r="AJ225">
        <f>+Casos_PN_CORR[[#This Row],[43930]]-Casos_PN_CORR[[#This Row],[43929]]</f>
        <v>0</v>
      </c>
      <c r="AK225">
        <f>+Casos_PN_CORR[[#This Row],[43931]]-Casos_PN_CORR[[#This Row],[43930]]</f>
        <v>0</v>
      </c>
      <c r="AL225">
        <f>+Casos_PN_CORR[[#This Row],[43932]]-Casos_PN_CORR[[#This Row],[43931]]</f>
        <v>0</v>
      </c>
      <c r="AM225">
        <f>+Casos_PN_CORR[[#This Row],[43933]]-Casos_PN_CORR[[#This Row],[43932]]</f>
        <v>0</v>
      </c>
      <c r="AN225">
        <f>+Casos_PN_CORR[[#This Row],[43934]]-Casos_PN_CORR[[#This Row],[43933]]</f>
        <v>0</v>
      </c>
      <c r="AO225">
        <f>+Casos_PN_CORR[[#This Row],[43935]]-Casos_PN_CORR[[#This Row],[43934]]</f>
        <v>0</v>
      </c>
      <c r="AP225">
        <f>+Casos_PN_CORR[[#This Row],[43936]]-Casos_PN_CORR[[#This Row],[43935]]</f>
        <v>0</v>
      </c>
      <c r="AQ225">
        <f>+Casos_PN_CORR[[#This Row],[43937]]-Casos_PN_CORR[[#This Row],[43936]]</f>
        <v>0</v>
      </c>
      <c r="AR225">
        <f>+Casos_PN_CORR[[#This Row],[43938]]-Casos_PN_CORR[[#This Row],[43937]]</f>
        <v>0</v>
      </c>
      <c r="AS225">
        <f>+Casos_PN_CORR[[#This Row],[43939]]-Casos_PN_CORR[[#This Row],[43938]]</f>
        <v>0</v>
      </c>
      <c r="AT225">
        <f>+Casos_PN_CORR[[#This Row],[43940]]-Casos_PN_CORR[[#This Row],[43939]]</f>
        <v>0</v>
      </c>
      <c r="AU225">
        <f>+Casos_PN_CORR[[#This Row],[43941]]-Casos_PN_CORR[[#This Row],[43940]]</f>
        <v>0</v>
      </c>
      <c r="AV225">
        <f>+Casos_PN_CORR[[#This Row],[43942]]-Casos_PN_CORR[[#This Row],[43941]]</f>
        <v>0</v>
      </c>
      <c r="AW225">
        <f>+Casos_PN_CORR[[#This Row],[43943]]-Casos_PN_CORR[[#This Row],[43942]]</f>
        <v>0</v>
      </c>
      <c r="AX225">
        <f>+Casos_PN_CORR[[#This Row],[43944]]-Casos_PN_CORR[[#This Row],[43943]]</f>
        <v>0</v>
      </c>
      <c r="AY225">
        <f>+Casos_PN_CORR[[#This Row],[43945]]-Casos_PN_CORR[[#This Row],[43944]]</f>
        <v>0</v>
      </c>
      <c r="AZ225">
        <f>+Casos_PN_CORR[[#This Row],[43946]]-Casos_PN_CORR[[#This Row],[43945]]</f>
        <v>0</v>
      </c>
      <c r="BA225">
        <f>+Casos_PN_CORR[[#This Row],[43947]]-Casos_PN_CORR[[#This Row],[43946]]</f>
        <v>0</v>
      </c>
      <c r="BB225">
        <f>+Casos_PN_CORR[[#This Row],[43948]]-Casos_PN_CORR[[#This Row],[43947]]</f>
        <v>0</v>
      </c>
      <c r="BC225">
        <f>+Casos_PN_CORR[[#This Row],[43949]]-Casos_PN_CORR[[#This Row],[43948]]</f>
        <v>0</v>
      </c>
      <c r="BD225">
        <f>+Casos_PN_CORR[[#This Row],[43950]]-Casos_PN_CORR[[#This Row],[43949]]</f>
        <v>0</v>
      </c>
      <c r="BE225">
        <f>+Casos_PN_CORR[[#This Row],[43951]]-Casos_PN_CORR[[#This Row],[43950]]</f>
        <v>0</v>
      </c>
      <c r="BF225">
        <f>+Casos_PN_CORR[[#This Row],[43952]]-Casos_PN_CORR[[#This Row],[43951]]</f>
        <v>0</v>
      </c>
      <c r="BG225">
        <f>+Casos_PN_CORR[[#This Row],[43953]]-Casos_PN_CORR[[#This Row],[43952]]</f>
        <v>0</v>
      </c>
      <c r="BH225">
        <f>+Casos_PN_CORR[[#This Row],[43954]]-Casos_PN_CORR[[#This Row],[43953]]</f>
        <v>0</v>
      </c>
      <c r="BI225">
        <f>+Casos_PN_CORR[[#This Row],[43955]]-Casos_PN_CORR[[#This Row],[43954]]</f>
        <v>0</v>
      </c>
      <c r="BJ225">
        <f>+Casos_PN_CORR[[#This Row],[43956]]-Casos_PN_CORR[[#This Row],[43955]]</f>
        <v>0</v>
      </c>
      <c r="BK225">
        <f>+Casos_PN_CORR[[#This Row],[43957]]-Casos_PN_CORR[[#This Row],[43956]]</f>
        <v>0</v>
      </c>
      <c r="BL225">
        <f>+Casos_PN_CORR[[#This Row],[43958]]-Casos_PN_CORR[[#This Row],[43957]]</f>
        <v>0</v>
      </c>
      <c r="BM225">
        <f>+Casos_PN_CORR[[#This Row],[43959]]-Casos_PN_CORR[[#This Row],[43958]]</f>
        <v>0</v>
      </c>
      <c r="BN225">
        <f>+Casos_PN_CORR[[#This Row],[43960]]-Casos_PN_CORR[[#This Row],[43959]]</f>
        <v>0</v>
      </c>
      <c r="BO225">
        <f>+Casos_PN_CORR[[#This Row],[43961]]-Casos_PN_CORR[[#This Row],[43960]]</f>
        <v>0</v>
      </c>
      <c r="BP225">
        <f>+Casos_PN_CORR[[#This Row],[43962]]-Casos_PN_CORR[[#This Row],[43961]]</f>
        <v>0</v>
      </c>
      <c r="BQ225">
        <f>+Casos_PN_CORR[[#This Row],[43963]]-Casos_PN_CORR[[#This Row],[43962]]</f>
        <v>0</v>
      </c>
      <c r="BR225">
        <f>+Casos_PN_CORR[[#This Row],[43964]]-Casos_PN_CORR[[#This Row],[43963]]</f>
        <v>0</v>
      </c>
      <c r="BS225">
        <f>+Casos_PN_CORR[[#This Row],[43965]]-Casos_PN_CORR[[#This Row],[43964]]</f>
        <v>0</v>
      </c>
      <c r="BT225">
        <f>+Casos_PN_CORR[[#This Row],[43966]]-Casos_PN_CORR[[#This Row],[43965]]</f>
        <v>0</v>
      </c>
      <c r="BU225">
        <f>+Casos_PN_CORR[[#This Row],[43967]]-Casos_PN_CORR[[#This Row],[43966]]</f>
        <v>0</v>
      </c>
      <c r="BV225">
        <f>+Casos_PN_CORR[[#This Row],[43968]]-Casos_PN_CORR[[#This Row],[43967]]</f>
        <v>0</v>
      </c>
      <c r="BW225">
        <f>+Casos_PN_CORR[[#This Row],[43969]]-Casos_PN_CORR[[#This Row],[43968]]</f>
        <v>0</v>
      </c>
      <c r="BX225">
        <f>+Casos_PN_CORR[[#This Row],[43970]]-Casos_PN_CORR[[#This Row],[43969]]</f>
        <v>0</v>
      </c>
      <c r="BY225">
        <f>+Casos_PN_CORR[[#This Row],[43971]]-Casos_PN_CORR[[#This Row],[43970]]</f>
        <v>0</v>
      </c>
      <c r="BZ225">
        <f>+Casos_PN_CORR[[#This Row],[43972]]-Casos_PN_CORR[[#This Row],[43971]]</f>
        <v>0</v>
      </c>
      <c r="CA225">
        <f>+Casos_PN_CORR[[#This Row],[43973]]-Casos_PN_CORR[[#This Row],[43972]]</f>
        <v>0</v>
      </c>
      <c r="CB225">
        <f>+Casos_PN_CORR[[#This Row],[43974]]-Casos_PN_CORR[[#This Row],[43973]]</f>
        <v>0</v>
      </c>
      <c r="CC225">
        <f>+Casos_PN_CORR[[#This Row],[43975]]-Casos_PN_CORR[[#This Row],[43974]]</f>
        <v>0</v>
      </c>
      <c r="CD225">
        <f>+Casos_PN_CORR[[#This Row],[43976]]-Casos_PN_CORR[[#This Row],[43975]]</f>
        <v>0</v>
      </c>
      <c r="CE225">
        <f>+Casos_PN_CORR[[#This Row],[43977]]-Casos_PN_CORR[[#This Row],[43976]]</f>
        <v>0</v>
      </c>
      <c r="CF225">
        <f>+Casos_PN_CORR[[#This Row],[43978]]-Casos_PN_CORR[[#This Row],[43977]]</f>
        <v>0</v>
      </c>
      <c r="CG225">
        <f>+Casos_PN_CORR[[#This Row],[43979]]-Casos_PN_CORR[[#This Row],[43978]]</f>
        <v>0</v>
      </c>
      <c r="CH225">
        <f>+Casos_PN_CORR[[#This Row],[43980]]-Casos_PN_CORR[[#This Row],[43979]]</f>
        <v>0</v>
      </c>
      <c r="CI225">
        <f>+Casos_PN_CORR[[#This Row],[43981]]-Casos_PN_CORR[[#This Row],[43980]]</f>
        <v>0</v>
      </c>
      <c r="CJ225">
        <f>+Casos_PN_CORR[[#This Row],[43982]]-Casos_PN_CORR[[#This Row],[43981]]</f>
        <v>0</v>
      </c>
      <c r="CK225">
        <f>+Casos_PN_CORR[[#This Row],[43983]]-Casos_PN_CORR[[#This Row],[43982]]</f>
        <v>0</v>
      </c>
      <c r="CL225">
        <f>+Casos_PN_CORR[[#This Row],[43984]]-Casos_PN_CORR[[#This Row],[43983]]</f>
        <v>0</v>
      </c>
      <c r="CM225">
        <f>+Casos_PN_CORR[[#This Row],[43985]]-Casos_PN_CORR[[#This Row],[43984]]</f>
        <v>0</v>
      </c>
      <c r="CN225">
        <f>+Casos_PN_CORR[[#This Row],[43986]]-Casos_PN_CORR[[#This Row],[43985]]</f>
        <v>0</v>
      </c>
      <c r="CO225">
        <f>+Casos_PN_CORR[[#This Row],[43987]]-Casos_PN_CORR[[#This Row],[43986]]</f>
        <v>1</v>
      </c>
      <c r="CP225">
        <f>+Casos_PN_CORR[[#This Row],[43988]]-Casos_PN_CORR[[#This Row],[43987]]</f>
        <v>0</v>
      </c>
      <c r="CQ225">
        <f>+Casos_PN_CORR[[#This Row],[43989]]-Casos_PN_CORR[[#This Row],[43988]]</f>
        <v>0</v>
      </c>
      <c r="CR225">
        <f>+Casos_PN_CORR[[#This Row],[43990]]-Casos_PN_CORR[[#This Row],[43989]]</f>
        <v>0</v>
      </c>
      <c r="CS225">
        <f>+Casos_PN_CORR[[#This Row],[43991]]-Casos_PN_CORR[[#This Row],[43990]]</f>
        <v>0</v>
      </c>
      <c r="CT225">
        <f>+Casos_PN_CORR[[#This Row],[43992]]-Casos_PN_CORR[[#This Row],[43991]]</f>
        <v>0</v>
      </c>
      <c r="CU225">
        <f>+Casos_PN_CORR[[#This Row],[43993]]-Casos_PN_CORR[[#This Row],[43992]]</f>
        <v>1</v>
      </c>
    </row>
    <row r="226" spans="1:99" x14ac:dyDescent="0.3">
      <c r="A226">
        <v>20504</v>
      </c>
      <c r="B226" s="2" t="s">
        <v>212</v>
      </c>
      <c r="C226" s="2" t="s">
        <v>357</v>
      </c>
      <c r="D226" s="2" t="s">
        <v>560</v>
      </c>
      <c r="E226" s="4">
        <f t="shared" si="3"/>
        <v>2</v>
      </c>
      <c r="F226">
        <f>+Casos_PN_CORR[[#This Row],[43900]]</f>
        <v>0</v>
      </c>
      <c r="G226">
        <f>+Casos_PN_CORR[[#This Row],[43901]]-Casos_PN_CORR[[#This Row],[43900]]</f>
        <v>0</v>
      </c>
      <c r="H226">
        <f>+Casos_PN_CORR[[#This Row],[43902]]-Casos_PN_CORR[[#This Row],[43901]]</f>
        <v>0</v>
      </c>
      <c r="I226">
        <f>+Casos_PN_CORR[[#This Row],[43903]]-Casos_PN_CORR[[#This Row],[43902]]</f>
        <v>0</v>
      </c>
      <c r="J226">
        <f>+Casos_PN_CORR[[#This Row],[43904]]-Casos_PN_CORR[[#This Row],[43903]]</f>
        <v>0</v>
      </c>
      <c r="K226">
        <f>+Casos_PN_CORR[[#This Row],[43905]]-Casos_PN_CORR[[#This Row],[43904]]</f>
        <v>0</v>
      </c>
      <c r="L226">
        <f>+Casos_PN_CORR[[#This Row],[43906]]-Casos_PN_CORR[[#This Row],[43905]]</f>
        <v>0</v>
      </c>
      <c r="M226">
        <f>+Casos_PN_CORR[[#This Row],[43907]]-Casos_PN_CORR[[#This Row],[43906]]</f>
        <v>0</v>
      </c>
      <c r="N226">
        <f>+Casos_PN_CORR[[#This Row],[43908]]-Casos_PN_CORR[[#This Row],[43907]]</f>
        <v>0</v>
      </c>
      <c r="O226">
        <f>+Casos_PN_CORR[[#This Row],[43909]]-Casos_PN_CORR[[#This Row],[43908]]</f>
        <v>0</v>
      </c>
      <c r="P226">
        <f>+Casos_PN_CORR[[#This Row],[43910]]-Casos_PN_CORR[[#This Row],[43909]]</f>
        <v>0</v>
      </c>
      <c r="Q226">
        <f>+Casos_PN_CORR[[#This Row],[43911]]-Casos_PN_CORR[[#This Row],[43910]]</f>
        <v>0</v>
      </c>
      <c r="R226">
        <f>+Casos_PN_CORR[[#This Row],[43912]]-Casos_PN_CORR[[#This Row],[43911]]</f>
        <v>0</v>
      </c>
      <c r="S226">
        <f>+Casos_PN_CORR[[#This Row],[43913]]-Casos_PN_CORR[[#This Row],[43912]]</f>
        <v>0</v>
      </c>
      <c r="T226">
        <f>+Casos_PN_CORR[[#This Row],[43914]]-Casos_PN_CORR[[#This Row],[43913]]</f>
        <v>0</v>
      </c>
      <c r="U226">
        <f>+Casos_PN_CORR[[#This Row],[43915]]-Casos_PN_CORR[[#This Row],[43914]]</f>
        <v>0</v>
      </c>
      <c r="V226">
        <f>+Casos_PN_CORR[[#This Row],[43916]]-Casos_PN_CORR[[#This Row],[43915]]</f>
        <v>0</v>
      </c>
      <c r="W226">
        <f>+Casos_PN_CORR[[#This Row],[43917]]-Casos_PN_CORR[[#This Row],[43916]]</f>
        <v>0</v>
      </c>
      <c r="X226">
        <f>+Casos_PN_CORR[[#This Row],[43918]]-Casos_PN_CORR[[#This Row],[43917]]</f>
        <v>0</v>
      </c>
      <c r="Y226">
        <f>+Casos_PN_CORR[[#This Row],[43919]]-Casos_PN_CORR[[#This Row],[43918]]</f>
        <v>0</v>
      </c>
      <c r="Z226">
        <f>+Casos_PN_CORR[[#This Row],[43920]]-Casos_PN_CORR[[#This Row],[43919]]</f>
        <v>0</v>
      </c>
      <c r="AA226">
        <f>+Casos_PN_CORR[[#This Row],[43921]]-Casos_PN_CORR[[#This Row],[43920]]</f>
        <v>0</v>
      </c>
      <c r="AB226">
        <f>+Casos_PN_CORR[[#This Row],[43922]]-Casos_PN_CORR[[#This Row],[43921]]</f>
        <v>0</v>
      </c>
      <c r="AC226">
        <f>+Casos_PN_CORR[[#This Row],[43923]]-Casos_PN_CORR[[#This Row],[43922]]</f>
        <v>0</v>
      </c>
      <c r="AD226">
        <f>+Casos_PN_CORR[[#This Row],[43924]]-Casos_PN_CORR[[#This Row],[43923]]</f>
        <v>0</v>
      </c>
      <c r="AE226">
        <f>+Casos_PN_CORR[[#This Row],[43925]]-Casos_PN_CORR[[#This Row],[43924]]</f>
        <v>0</v>
      </c>
      <c r="AF226">
        <f>+Casos_PN_CORR[[#This Row],[43926]]-Casos_PN_CORR[[#This Row],[43925]]</f>
        <v>0</v>
      </c>
      <c r="AG226">
        <f>+Casos_PN_CORR[[#This Row],[43927]]-Casos_PN_CORR[[#This Row],[43926]]</f>
        <v>0</v>
      </c>
      <c r="AH226">
        <f>+Casos_PN_CORR[[#This Row],[43928]]-Casos_PN_CORR[[#This Row],[43927]]</f>
        <v>0</v>
      </c>
      <c r="AI226">
        <f>+Casos_PN_CORR[[#This Row],[43929]]-Casos_PN_CORR[[#This Row],[43928]]</f>
        <v>0</v>
      </c>
      <c r="AJ226">
        <f>+Casos_PN_CORR[[#This Row],[43930]]-Casos_PN_CORR[[#This Row],[43929]]</f>
        <v>0</v>
      </c>
      <c r="AK226">
        <f>+Casos_PN_CORR[[#This Row],[43931]]-Casos_PN_CORR[[#This Row],[43930]]</f>
        <v>0</v>
      </c>
      <c r="AL226">
        <f>+Casos_PN_CORR[[#This Row],[43932]]-Casos_PN_CORR[[#This Row],[43931]]</f>
        <v>0</v>
      </c>
      <c r="AM226">
        <f>+Casos_PN_CORR[[#This Row],[43933]]-Casos_PN_CORR[[#This Row],[43932]]</f>
        <v>0</v>
      </c>
      <c r="AN226">
        <f>+Casos_PN_CORR[[#This Row],[43934]]-Casos_PN_CORR[[#This Row],[43933]]</f>
        <v>0</v>
      </c>
      <c r="AO226">
        <f>+Casos_PN_CORR[[#This Row],[43935]]-Casos_PN_CORR[[#This Row],[43934]]</f>
        <v>0</v>
      </c>
      <c r="AP226">
        <f>+Casos_PN_CORR[[#This Row],[43936]]-Casos_PN_CORR[[#This Row],[43935]]</f>
        <v>0</v>
      </c>
      <c r="AQ226">
        <f>+Casos_PN_CORR[[#This Row],[43937]]-Casos_PN_CORR[[#This Row],[43936]]</f>
        <v>0</v>
      </c>
      <c r="AR226">
        <f>+Casos_PN_CORR[[#This Row],[43938]]-Casos_PN_CORR[[#This Row],[43937]]</f>
        <v>0</v>
      </c>
      <c r="AS226">
        <f>+Casos_PN_CORR[[#This Row],[43939]]-Casos_PN_CORR[[#This Row],[43938]]</f>
        <v>0</v>
      </c>
      <c r="AT226">
        <f>+Casos_PN_CORR[[#This Row],[43940]]-Casos_PN_CORR[[#This Row],[43939]]</f>
        <v>0</v>
      </c>
      <c r="AU226">
        <f>+Casos_PN_CORR[[#This Row],[43941]]-Casos_PN_CORR[[#This Row],[43940]]</f>
        <v>0</v>
      </c>
      <c r="AV226">
        <f>+Casos_PN_CORR[[#This Row],[43942]]-Casos_PN_CORR[[#This Row],[43941]]</f>
        <v>0</v>
      </c>
      <c r="AW226">
        <f>+Casos_PN_CORR[[#This Row],[43943]]-Casos_PN_CORR[[#This Row],[43942]]</f>
        <v>0</v>
      </c>
      <c r="AX226">
        <f>+Casos_PN_CORR[[#This Row],[43944]]-Casos_PN_CORR[[#This Row],[43943]]</f>
        <v>0</v>
      </c>
      <c r="AY226">
        <f>+Casos_PN_CORR[[#This Row],[43945]]-Casos_PN_CORR[[#This Row],[43944]]</f>
        <v>0</v>
      </c>
      <c r="AZ226">
        <f>+Casos_PN_CORR[[#This Row],[43946]]-Casos_PN_CORR[[#This Row],[43945]]</f>
        <v>0</v>
      </c>
      <c r="BA226">
        <f>+Casos_PN_CORR[[#This Row],[43947]]-Casos_PN_CORR[[#This Row],[43946]]</f>
        <v>0</v>
      </c>
      <c r="BB226">
        <f>+Casos_PN_CORR[[#This Row],[43948]]-Casos_PN_CORR[[#This Row],[43947]]</f>
        <v>0</v>
      </c>
      <c r="BC226">
        <f>+Casos_PN_CORR[[#This Row],[43949]]-Casos_PN_CORR[[#This Row],[43948]]</f>
        <v>0</v>
      </c>
      <c r="BD226">
        <f>+Casos_PN_CORR[[#This Row],[43950]]-Casos_PN_CORR[[#This Row],[43949]]</f>
        <v>0</v>
      </c>
      <c r="BE226">
        <f>+Casos_PN_CORR[[#This Row],[43951]]-Casos_PN_CORR[[#This Row],[43950]]</f>
        <v>0</v>
      </c>
      <c r="BF226">
        <f>+Casos_PN_CORR[[#This Row],[43952]]-Casos_PN_CORR[[#This Row],[43951]]</f>
        <v>0</v>
      </c>
      <c r="BG226">
        <f>+Casos_PN_CORR[[#This Row],[43953]]-Casos_PN_CORR[[#This Row],[43952]]</f>
        <v>0</v>
      </c>
      <c r="BH226">
        <f>+Casos_PN_CORR[[#This Row],[43954]]-Casos_PN_CORR[[#This Row],[43953]]</f>
        <v>0</v>
      </c>
      <c r="BI226">
        <f>+Casos_PN_CORR[[#This Row],[43955]]-Casos_PN_CORR[[#This Row],[43954]]</f>
        <v>0</v>
      </c>
      <c r="BJ226">
        <f>+Casos_PN_CORR[[#This Row],[43956]]-Casos_PN_CORR[[#This Row],[43955]]</f>
        <v>0</v>
      </c>
      <c r="BK226">
        <f>+Casos_PN_CORR[[#This Row],[43957]]-Casos_PN_CORR[[#This Row],[43956]]</f>
        <v>0</v>
      </c>
      <c r="BL226">
        <f>+Casos_PN_CORR[[#This Row],[43958]]-Casos_PN_CORR[[#This Row],[43957]]</f>
        <v>0</v>
      </c>
      <c r="BM226">
        <f>+Casos_PN_CORR[[#This Row],[43959]]-Casos_PN_CORR[[#This Row],[43958]]</f>
        <v>0</v>
      </c>
      <c r="BN226">
        <f>+Casos_PN_CORR[[#This Row],[43960]]-Casos_PN_CORR[[#This Row],[43959]]</f>
        <v>0</v>
      </c>
      <c r="BO226">
        <f>+Casos_PN_CORR[[#This Row],[43961]]-Casos_PN_CORR[[#This Row],[43960]]</f>
        <v>0</v>
      </c>
      <c r="BP226">
        <f>+Casos_PN_CORR[[#This Row],[43962]]-Casos_PN_CORR[[#This Row],[43961]]</f>
        <v>0</v>
      </c>
      <c r="BQ226">
        <f>+Casos_PN_CORR[[#This Row],[43963]]-Casos_PN_CORR[[#This Row],[43962]]</f>
        <v>0</v>
      </c>
      <c r="BR226">
        <f>+Casos_PN_CORR[[#This Row],[43964]]-Casos_PN_CORR[[#This Row],[43963]]</f>
        <v>0</v>
      </c>
      <c r="BS226">
        <f>+Casos_PN_CORR[[#This Row],[43965]]-Casos_PN_CORR[[#This Row],[43964]]</f>
        <v>0</v>
      </c>
      <c r="BT226">
        <f>+Casos_PN_CORR[[#This Row],[43966]]-Casos_PN_CORR[[#This Row],[43965]]</f>
        <v>0</v>
      </c>
      <c r="BU226">
        <f>+Casos_PN_CORR[[#This Row],[43967]]-Casos_PN_CORR[[#This Row],[43966]]</f>
        <v>0</v>
      </c>
      <c r="BV226">
        <f>+Casos_PN_CORR[[#This Row],[43968]]-Casos_PN_CORR[[#This Row],[43967]]</f>
        <v>0</v>
      </c>
      <c r="BW226">
        <f>+Casos_PN_CORR[[#This Row],[43969]]-Casos_PN_CORR[[#This Row],[43968]]</f>
        <v>0</v>
      </c>
      <c r="BX226">
        <f>+Casos_PN_CORR[[#This Row],[43970]]-Casos_PN_CORR[[#This Row],[43969]]</f>
        <v>0</v>
      </c>
      <c r="BY226">
        <f>+Casos_PN_CORR[[#This Row],[43971]]-Casos_PN_CORR[[#This Row],[43970]]</f>
        <v>0</v>
      </c>
      <c r="BZ226">
        <f>+Casos_PN_CORR[[#This Row],[43972]]-Casos_PN_CORR[[#This Row],[43971]]</f>
        <v>0</v>
      </c>
      <c r="CA226">
        <f>+Casos_PN_CORR[[#This Row],[43973]]-Casos_PN_CORR[[#This Row],[43972]]</f>
        <v>0</v>
      </c>
      <c r="CB226">
        <f>+Casos_PN_CORR[[#This Row],[43974]]-Casos_PN_CORR[[#This Row],[43973]]</f>
        <v>0</v>
      </c>
      <c r="CC226">
        <f>+Casos_PN_CORR[[#This Row],[43975]]-Casos_PN_CORR[[#This Row],[43974]]</f>
        <v>0</v>
      </c>
      <c r="CD226">
        <f>+Casos_PN_CORR[[#This Row],[43976]]-Casos_PN_CORR[[#This Row],[43975]]</f>
        <v>0</v>
      </c>
      <c r="CE226">
        <f>+Casos_PN_CORR[[#This Row],[43977]]-Casos_PN_CORR[[#This Row],[43976]]</f>
        <v>0</v>
      </c>
      <c r="CF226">
        <f>+Casos_PN_CORR[[#This Row],[43978]]-Casos_PN_CORR[[#This Row],[43977]]</f>
        <v>0</v>
      </c>
      <c r="CG226">
        <f>+Casos_PN_CORR[[#This Row],[43979]]-Casos_PN_CORR[[#This Row],[43978]]</f>
        <v>0</v>
      </c>
      <c r="CH226">
        <f>+Casos_PN_CORR[[#This Row],[43980]]-Casos_PN_CORR[[#This Row],[43979]]</f>
        <v>0</v>
      </c>
      <c r="CI226">
        <f>+Casos_PN_CORR[[#This Row],[43981]]-Casos_PN_CORR[[#This Row],[43980]]</f>
        <v>0</v>
      </c>
      <c r="CJ226">
        <f>+Casos_PN_CORR[[#This Row],[43982]]-Casos_PN_CORR[[#This Row],[43981]]</f>
        <v>0</v>
      </c>
      <c r="CK226">
        <f>+Casos_PN_CORR[[#This Row],[43983]]-Casos_PN_CORR[[#This Row],[43982]]</f>
        <v>0</v>
      </c>
      <c r="CL226">
        <f>+Casos_PN_CORR[[#This Row],[43984]]-Casos_PN_CORR[[#This Row],[43983]]</f>
        <v>0</v>
      </c>
      <c r="CM226">
        <f>+Casos_PN_CORR[[#This Row],[43985]]-Casos_PN_CORR[[#This Row],[43984]]</f>
        <v>0</v>
      </c>
      <c r="CN226">
        <f>+Casos_PN_CORR[[#This Row],[43986]]-Casos_PN_CORR[[#This Row],[43985]]</f>
        <v>0</v>
      </c>
      <c r="CO226">
        <f>+Casos_PN_CORR[[#This Row],[43987]]-Casos_PN_CORR[[#This Row],[43986]]</f>
        <v>1</v>
      </c>
      <c r="CP226">
        <f>+Casos_PN_CORR[[#This Row],[43988]]-Casos_PN_CORR[[#This Row],[43987]]</f>
        <v>0</v>
      </c>
      <c r="CQ226">
        <f>+Casos_PN_CORR[[#This Row],[43989]]-Casos_PN_CORR[[#This Row],[43988]]</f>
        <v>0</v>
      </c>
      <c r="CR226">
        <f>+Casos_PN_CORR[[#This Row],[43990]]-Casos_PN_CORR[[#This Row],[43989]]</f>
        <v>0</v>
      </c>
      <c r="CS226">
        <f>+Casos_PN_CORR[[#This Row],[43991]]-Casos_PN_CORR[[#This Row],[43990]]</f>
        <v>0</v>
      </c>
      <c r="CT226">
        <f>+Casos_PN_CORR[[#This Row],[43992]]-Casos_PN_CORR[[#This Row],[43991]]</f>
        <v>0</v>
      </c>
      <c r="CU226">
        <f>+Casos_PN_CORR[[#This Row],[43993]]-Casos_PN_CORR[[#This Row],[43992]]</f>
        <v>1</v>
      </c>
    </row>
    <row r="227" spans="1:99" x14ac:dyDescent="0.3">
      <c r="A227">
        <v>90303</v>
      </c>
      <c r="B227" s="2" t="s">
        <v>114</v>
      </c>
      <c r="C227" s="2" t="s">
        <v>284</v>
      </c>
      <c r="D227" s="2" t="s">
        <v>561</v>
      </c>
      <c r="E227" s="4">
        <f t="shared" si="3"/>
        <v>2</v>
      </c>
      <c r="F227">
        <f>+Casos_PN_CORR[[#This Row],[43900]]</f>
        <v>0</v>
      </c>
      <c r="G227">
        <f>+Casos_PN_CORR[[#This Row],[43901]]-Casos_PN_CORR[[#This Row],[43900]]</f>
        <v>0</v>
      </c>
      <c r="H227">
        <f>+Casos_PN_CORR[[#This Row],[43902]]-Casos_PN_CORR[[#This Row],[43901]]</f>
        <v>0</v>
      </c>
      <c r="I227">
        <f>+Casos_PN_CORR[[#This Row],[43903]]-Casos_PN_CORR[[#This Row],[43902]]</f>
        <v>0</v>
      </c>
      <c r="J227">
        <f>+Casos_PN_CORR[[#This Row],[43904]]-Casos_PN_CORR[[#This Row],[43903]]</f>
        <v>0</v>
      </c>
      <c r="K227">
        <f>+Casos_PN_CORR[[#This Row],[43905]]-Casos_PN_CORR[[#This Row],[43904]]</f>
        <v>0</v>
      </c>
      <c r="L227">
        <f>+Casos_PN_CORR[[#This Row],[43906]]-Casos_PN_CORR[[#This Row],[43905]]</f>
        <v>0</v>
      </c>
      <c r="M227">
        <f>+Casos_PN_CORR[[#This Row],[43907]]-Casos_PN_CORR[[#This Row],[43906]]</f>
        <v>0</v>
      </c>
      <c r="N227">
        <f>+Casos_PN_CORR[[#This Row],[43908]]-Casos_PN_CORR[[#This Row],[43907]]</f>
        <v>0</v>
      </c>
      <c r="O227">
        <f>+Casos_PN_CORR[[#This Row],[43909]]-Casos_PN_CORR[[#This Row],[43908]]</f>
        <v>0</v>
      </c>
      <c r="P227">
        <f>+Casos_PN_CORR[[#This Row],[43910]]-Casos_PN_CORR[[#This Row],[43909]]</f>
        <v>0</v>
      </c>
      <c r="Q227">
        <f>+Casos_PN_CORR[[#This Row],[43911]]-Casos_PN_CORR[[#This Row],[43910]]</f>
        <v>0</v>
      </c>
      <c r="R227">
        <f>+Casos_PN_CORR[[#This Row],[43912]]-Casos_PN_CORR[[#This Row],[43911]]</f>
        <v>0</v>
      </c>
      <c r="S227">
        <f>+Casos_PN_CORR[[#This Row],[43913]]-Casos_PN_CORR[[#This Row],[43912]]</f>
        <v>0</v>
      </c>
      <c r="T227">
        <f>+Casos_PN_CORR[[#This Row],[43914]]-Casos_PN_CORR[[#This Row],[43913]]</f>
        <v>0</v>
      </c>
      <c r="U227">
        <f>+Casos_PN_CORR[[#This Row],[43915]]-Casos_PN_CORR[[#This Row],[43914]]</f>
        <v>0</v>
      </c>
      <c r="V227">
        <f>+Casos_PN_CORR[[#This Row],[43916]]-Casos_PN_CORR[[#This Row],[43915]]</f>
        <v>0</v>
      </c>
      <c r="W227">
        <f>+Casos_PN_CORR[[#This Row],[43917]]-Casos_PN_CORR[[#This Row],[43916]]</f>
        <v>0</v>
      </c>
      <c r="X227">
        <f>+Casos_PN_CORR[[#This Row],[43918]]-Casos_PN_CORR[[#This Row],[43917]]</f>
        <v>0</v>
      </c>
      <c r="Y227">
        <f>+Casos_PN_CORR[[#This Row],[43919]]-Casos_PN_CORR[[#This Row],[43918]]</f>
        <v>0</v>
      </c>
      <c r="Z227">
        <f>+Casos_PN_CORR[[#This Row],[43920]]-Casos_PN_CORR[[#This Row],[43919]]</f>
        <v>0</v>
      </c>
      <c r="AA227">
        <f>+Casos_PN_CORR[[#This Row],[43921]]-Casos_PN_CORR[[#This Row],[43920]]</f>
        <v>0</v>
      </c>
      <c r="AB227">
        <f>+Casos_PN_CORR[[#This Row],[43922]]-Casos_PN_CORR[[#This Row],[43921]]</f>
        <v>0</v>
      </c>
      <c r="AC227">
        <f>+Casos_PN_CORR[[#This Row],[43923]]-Casos_PN_CORR[[#This Row],[43922]]</f>
        <v>0</v>
      </c>
      <c r="AD227">
        <f>+Casos_PN_CORR[[#This Row],[43924]]-Casos_PN_CORR[[#This Row],[43923]]</f>
        <v>0</v>
      </c>
      <c r="AE227">
        <f>+Casos_PN_CORR[[#This Row],[43925]]-Casos_PN_CORR[[#This Row],[43924]]</f>
        <v>0</v>
      </c>
      <c r="AF227">
        <f>+Casos_PN_CORR[[#This Row],[43926]]-Casos_PN_CORR[[#This Row],[43925]]</f>
        <v>0</v>
      </c>
      <c r="AG227">
        <f>+Casos_PN_CORR[[#This Row],[43927]]-Casos_PN_CORR[[#This Row],[43926]]</f>
        <v>0</v>
      </c>
      <c r="AH227">
        <f>+Casos_PN_CORR[[#This Row],[43928]]-Casos_PN_CORR[[#This Row],[43927]]</f>
        <v>0</v>
      </c>
      <c r="AI227">
        <f>+Casos_PN_CORR[[#This Row],[43929]]-Casos_PN_CORR[[#This Row],[43928]]</f>
        <v>0</v>
      </c>
      <c r="AJ227">
        <f>+Casos_PN_CORR[[#This Row],[43930]]-Casos_PN_CORR[[#This Row],[43929]]</f>
        <v>0</v>
      </c>
      <c r="AK227">
        <f>+Casos_PN_CORR[[#This Row],[43931]]-Casos_PN_CORR[[#This Row],[43930]]</f>
        <v>0</v>
      </c>
      <c r="AL227">
        <f>+Casos_PN_CORR[[#This Row],[43932]]-Casos_PN_CORR[[#This Row],[43931]]</f>
        <v>0</v>
      </c>
      <c r="AM227">
        <f>+Casos_PN_CORR[[#This Row],[43933]]-Casos_PN_CORR[[#This Row],[43932]]</f>
        <v>0</v>
      </c>
      <c r="AN227">
        <f>+Casos_PN_CORR[[#This Row],[43934]]-Casos_PN_CORR[[#This Row],[43933]]</f>
        <v>0</v>
      </c>
      <c r="AO227">
        <f>+Casos_PN_CORR[[#This Row],[43935]]-Casos_PN_CORR[[#This Row],[43934]]</f>
        <v>0</v>
      </c>
      <c r="AP227">
        <f>+Casos_PN_CORR[[#This Row],[43936]]-Casos_PN_CORR[[#This Row],[43935]]</f>
        <v>0</v>
      </c>
      <c r="AQ227">
        <f>+Casos_PN_CORR[[#This Row],[43937]]-Casos_PN_CORR[[#This Row],[43936]]</f>
        <v>0</v>
      </c>
      <c r="AR227">
        <f>+Casos_PN_CORR[[#This Row],[43938]]-Casos_PN_CORR[[#This Row],[43937]]</f>
        <v>0</v>
      </c>
      <c r="AS227">
        <f>+Casos_PN_CORR[[#This Row],[43939]]-Casos_PN_CORR[[#This Row],[43938]]</f>
        <v>0</v>
      </c>
      <c r="AT227">
        <f>+Casos_PN_CORR[[#This Row],[43940]]-Casos_PN_CORR[[#This Row],[43939]]</f>
        <v>0</v>
      </c>
      <c r="AU227">
        <f>+Casos_PN_CORR[[#This Row],[43941]]-Casos_PN_CORR[[#This Row],[43940]]</f>
        <v>0</v>
      </c>
      <c r="AV227">
        <f>+Casos_PN_CORR[[#This Row],[43942]]-Casos_PN_CORR[[#This Row],[43941]]</f>
        <v>0</v>
      </c>
      <c r="AW227">
        <f>+Casos_PN_CORR[[#This Row],[43943]]-Casos_PN_CORR[[#This Row],[43942]]</f>
        <v>0</v>
      </c>
      <c r="AX227">
        <f>+Casos_PN_CORR[[#This Row],[43944]]-Casos_PN_CORR[[#This Row],[43943]]</f>
        <v>0</v>
      </c>
      <c r="AY227">
        <f>+Casos_PN_CORR[[#This Row],[43945]]-Casos_PN_CORR[[#This Row],[43944]]</f>
        <v>0</v>
      </c>
      <c r="AZ227">
        <f>+Casos_PN_CORR[[#This Row],[43946]]-Casos_PN_CORR[[#This Row],[43945]]</f>
        <v>0</v>
      </c>
      <c r="BA227">
        <f>+Casos_PN_CORR[[#This Row],[43947]]-Casos_PN_CORR[[#This Row],[43946]]</f>
        <v>0</v>
      </c>
      <c r="BB227">
        <f>+Casos_PN_CORR[[#This Row],[43948]]-Casos_PN_CORR[[#This Row],[43947]]</f>
        <v>0</v>
      </c>
      <c r="BC227">
        <f>+Casos_PN_CORR[[#This Row],[43949]]-Casos_PN_CORR[[#This Row],[43948]]</f>
        <v>0</v>
      </c>
      <c r="BD227">
        <f>+Casos_PN_CORR[[#This Row],[43950]]-Casos_PN_CORR[[#This Row],[43949]]</f>
        <v>0</v>
      </c>
      <c r="BE227">
        <f>+Casos_PN_CORR[[#This Row],[43951]]-Casos_PN_CORR[[#This Row],[43950]]</f>
        <v>0</v>
      </c>
      <c r="BF227">
        <f>+Casos_PN_CORR[[#This Row],[43952]]-Casos_PN_CORR[[#This Row],[43951]]</f>
        <v>0</v>
      </c>
      <c r="BG227">
        <f>+Casos_PN_CORR[[#This Row],[43953]]-Casos_PN_CORR[[#This Row],[43952]]</f>
        <v>0</v>
      </c>
      <c r="BH227">
        <f>+Casos_PN_CORR[[#This Row],[43954]]-Casos_PN_CORR[[#This Row],[43953]]</f>
        <v>0</v>
      </c>
      <c r="BI227">
        <f>+Casos_PN_CORR[[#This Row],[43955]]-Casos_PN_CORR[[#This Row],[43954]]</f>
        <v>0</v>
      </c>
      <c r="BJ227">
        <f>+Casos_PN_CORR[[#This Row],[43956]]-Casos_PN_CORR[[#This Row],[43955]]</f>
        <v>0</v>
      </c>
      <c r="BK227">
        <f>+Casos_PN_CORR[[#This Row],[43957]]-Casos_PN_CORR[[#This Row],[43956]]</f>
        <v>0</v>
      </c>
      <c r="BL227">
        <f>+Casos_PN_CORR[[#This Row],[43958]]-Casos_PN_CORR[[#This Row],[43957]]</f>
        <v>0</v>
      </c>
      <c r="BM227">
        <f>+Casos_PN_CORR[[#This Row],[43959]]-Casos_PN_CORR[[#This Row],[43958]]</f>
        <v>0</v>
      </c>
      <c r="BN227">
        <f>+Casos_PN_CORR[[#This Row],[43960]]-Casos_PN_CORR[[#This Row],[43959]]</f>
        <v>0</v>
      </c>
      <c r="BO227">
        <f>+Casos_PN_CORR[[#This Row],[43961]]-Casos_PN_CORR[[#This Row],[43960]]</f>
        <v>0</v>
      </c>
      <c r="BP227">
        <f>+Casos_PN_CORR[[#This Row],[43962]]-Casos_PN_CORR[[#This Row],[43961]]</f>
        <v>0</v>
      </c>
      <c r="BQ227">
        <f>+Casos_PN_CORR[[#This Row],[43963]]-Casos_PN_CORR[[#This Row],[43962]]</f>
        <v>0</v>
      </c>
      <c r="BR227">
        <f>+Casos_PN_CORR[[#This Row],[43964]]-Casos_PN_CORR[[#This Row],[43963]]</f>
        <v>0</v>
      </c>
      <c r="BS227">
        <f>+Casos_PN_CORR[[#This Row],[43965]]-Casos_PN_CORR[[#This Row],[43964]]</f>
        <v>0</v>
      </c>
      <c r="BT227">
        <f>+Casos_PN_CORR[[#This Row],[43966]]-Casos_PN_CORR[[#This Row],[43965]]</f>
        <v>0</v>
      </c>
      <c r="BU227">
        <f>+Casos_PN_CORR[[#This Row],[43967]]-Casos_PN_CORR[[#This Row],[43966]]</f>
        <v>0</v>
      </c>
      <c r="BV227">
        <f>+Casos_PN_CORR[[#This Row],[43968]]-Casos_PN_CORR[[#This Row],[43967]]</f>
        <v>0</v>
      </c>
      <c r="BW227">
        <f>+Casos_PN_CORR[[#This Row],[43969]]-Casos_PN_CORR[[#This Row],[43968]]</f>
        <v>0</v>
      </c>
      <c r="BX227">
        <f>+Casos_PN_CORR[[#This Row],[43970]]-Casos_PN_CORR[[#This Row],[43969]]</f>
        <v>0</v>
      </c>
      <c r="BY227">
        <f>+Casos_PN_CORR[[#This Row],[43971]]-Casos_PN_CORR[[#This Row],[43970]]</f>
        <v>0</v>
      </c>
      <c r="BZ227">
        <f>+Casos_PN_CORR[[#This Row],[43972]]-Casos_PN_CORR[[#This Row],[43971]]</f>
        <v>0</v>
      </c>
      <c r="CA227">
        <f>+Casos_PN_CORR[[#This Row],[43973]]-Casos_PN_CORR[[#This Row],[43972]]</f>
        <v>0</v>
      </c>
      <c r="CB227">
        <f>+Casos_PN_CORR[[#This Row],[43974]]-Casos_PN_CORR[[#This Row],[43973]]</f>
        <v>0</v>
      </c>
      <c r="CC227">
        <f>+Casos_PN_CORR[[#This Row],[43975]]-Casos_PN_CORR[[#This Row],[43974]]</f>
        <v>0</v>
      </c>
      <c r="CD227">
        <f>+Casos_PN_CORR[[#This Row],[43976]]-Casos_PN_CORR[[#This Row],[43975]]</f>
        <v>0</v>
      </c>
      <c r="CE227">
        <f>+Casos_PN_CORR[[#This Row],[43977]]-Casos_PN_CORR[[#This Row],[43976]]</f>
        <v>0</v>
      </c>
      <c r="CF227">
        <f>+Casos_PN_CORR[[#This Row],[43978]]-Casos_PN_CORR[[#This Row],[43977]]</f>
        <v>0</v>
      </c>
      <c r="CG227">
        <f>+Casos_PN_CORR[[#This Row],[43979]]-Casos_PN_CORR[[#This Row],[43978]]</f>
        <v>0</v>
      </c>
      <c r="CH227">
        <f>+Casos_PN_CORR[[#This Row],[43980]]-Casos_PN_CORR[[#This Row],[43979]]</f>
        <v>0</v>
      </c>
      <c r="CI227">
        <f>+Casos_PN_CORR[[#This Row],[43981]]-Casos_PN_CORR[[#This Row],[43980]]</f>
        <v>0</v>
      </c>
      <c r="CJ227">
        <f>+Casos_PN_CORR[[#This Row],[43982]]-Casos_PN_CORR[[#This Row],[43981]]</f>
        <v>0</v>
      </c>
      <c r="CK227">
        <f>+Casos_PN_CORR[[#This Row],[43983]]-Casos_PN_CORR[[#This Row],[43982]]</f>
        <v>0</v>
      </c>
      <c r="CL227">
        <f>+Casos_PN_CORR[[#This Row],[43984]]-Casos_PN_CORR[[#This Row],[43983]]</f>
        <v>0</v>
      </c>
      <c r="CM227">
        <f>+Casos_PN_CORR[[#This Row],[43985]]-Casos_PN_CORR[[#This Row],[43984]]</f>
        <v>0</v>
      </c>
      <c r="CN227">
        <f>+Casos_PN_CORR[[#This Row],[43986]]-Casos_PN_CORR[[#This Row],[43985]]</f>
        <v>0</v>
      </c>
      <c r="CO227">
        <f>+Casos_PN_CORR[[#This Row],[43987]]-Casos_PN_CORR[[#This Row],[43986]]</f>
        <v>0</v>
      </c>
      <c r="CP227">
        <f>+Casos_PN_CORR[[#This Row],[43988]]-Casos_PN_CORR[[#This Row],[43987]]</f>
        <v>0</v>
      </c>
      <c r="CQ227">
        <f>+Casos_PN_CORR[[#This Row],[43989]]-Casos_PN_CORR[[#This Row],[43988]]</f>
        <v>0</v>
      </c>
      <c r="CR227">
        <f>+Casos_PN_CORR[[#This Row],[43990]]-Casos_PN_CORR[[#This Row],[43989]]</f>
        <v>0</v>
      </c>
      <c r="CS227">
        <f>+Casos_PN_CORR[[#This Row],[43991]]-Casos_PN_CORR[[#This Row],[43990]]</f>
        <v>0</v>
      </c>
      <c r="CT227">
        <f>+Casos_PN_CORR[[#This Row],[43992]]-Casos_PN_CORR[[#This Row],[43991]]</f>
        <v>0</v>
      </c>
      <c r="CU227">
        <f>+Casos_PN_CORR[[#This Row],[43993]]-Casos_PN_CORR[[#This Row],[43992]]</f>
        <v>2</v>
      </c>
    </row>
    <row r="228" spans="1:99" x14ac:dyDescent="0.3">
      <c r="A228">
        <v>120507</v>
      </c>
      <c r="B228" s="2" t="s">
        <v>191</v>
      </c>
      <c r="C228" s="2" t="s">
        <v>447</v>
      </c>
      <c r="D228" s="2" t="s">
        <v>562</v>
      </c>
      <c r="E228" s="4">
        <f t="shared" si="3"/>
        <v>1</v>
      </c>
      <c r="F228">
        <f>+Casos_PN_CORR[[#This Row],[43900]]</f>
        <v>0</v>
      </c>
      <c r="G228">
        <f>+Casos_PN_CORR[[#This Row],[43901]]-Casos_PN_CORR[[#This Row],[43900]]</f>
        <v>0</v>
      </c>
      <c r="H228">
        <f>+Casos_PN_CORR[[#This Row],[43902]]-Casos_PN_CORR[[#This Row],[43901]]</f>
        <v>0</v>
      </c>
      <c r="I228">
        <f>+Casos_PN_CORR[[#This Row],[43903]]-Casos_PN_CORR[[#This Row],[43902]]</f>
        <v>0</v>
      </c>
      <c r="J228">
        <f>+Casos_PN_CORR[[#This Row],[43904]]-Casos_PN_CORR[[#This Row],[43903]]</f>
        <v>0</v>
      </c>
      <c r="K228">
        <f>+Casos_PN_CORR[[#This Row],[43905]]-Casos_PN_CORR[[#This Row],[43904]]</f>
        <v>0</v>
      </c>
      <c r="L228">
        <f>+Casos_PN_CORR[[#This Row],[43906]]-Casos_PN_CORR[[#This Row],[43905]]</f>
        <v>0</v>
      </c>
      <c r="M228">
        <f>+Casos_PN_CORR[[#This Row],[43907]]-Casos_PN_CORR[[#This Row],[43906]]</f>
        <v>0</v>
      </c>
      <c r="N228">
        <f>+Casos_PN_CORR[[#This Row],[43908]]-Casos_PN_CORR[[#This Row],[43907]]</f>
        <v>0</v>
      </c>
      <c r="O228">
        <f>+Casos_PN_CORR[[#This Row],[43909]]-Casos_PN_CORR[[#This Row],[43908]]</f>
        <v>0</v>
      </c>
      <c r="P228">
        <f>+Casos_PN_CORR[[#This Row],[43910]]-Casos_PN_CORR[[#This Row],[43909]]</f>
        <v>0</v>
      </c>
      <c r="Q228">
        <f>+Casos_PN_CORR[[#This Row],[43911]]-Casos_PN_CORR[[#This Row],[43910]]</f>
        <v>0</v>
      </c>
      <c r="R228">
        <f>+Casos_PN_CORR[[#This Row],[43912]]-Casos_PN_CORR[[#This Row],[43911]]</f>
        <v>0</v>
      </c>
      <c r="S228">
        <f>+Casos_PN_CORR[[#This Row],[43913]]-Casos_PN_CORR[[#This Row],[43912]]</f>
        <v>0</v>
      </c>
      <c r="T228">
        <f>+Casos_PN_CORR[[#This Row],[43914]]-Casos_PN_CORR[[#This Row],[43913]]</f>
        <v>0</v>
      </c>
      <c r="U228">
        <f>+Casos_PN_CORR[[#This Row],[43915]]-Casos_PN_CORR[[#This Row],[43914]]</f>
        <v>0</v>
      </c>
      <c r="V228">
        <f>+Casos_PN_CORR[[#This Row],[43916]]-Casos_PN_CORR[[#This Row],[43915]]</f>
        <v>0</v>
      </c>
      <c r="W228">
        <f>+Casos_PN_CORR[[#This Row],[43917]]-Casos_PN_CORR[[#This Row],[43916]]</f>
        <v>0</v>
      </c>
      <c r="X228">
        <f>+Casos_PN_CORR[[#This Row],[43918]]-Casos_PN_CORR[[#This Row],[43917]]</f>
        <v>0</v>
      </c>
      <c r="Y228">
        <f>+Casos_PN_CORR[[#This Row],[43919]]-Casos_PN_CORR[[#This Row],[43918]]</f>
        <v>0</v>
      </c>
      <c r="Z228">
        <f>+Casos_PN_CORR[[#This Row],[43920]]-Casos_PN_CORR[[#This Row],[43919]]</f>
        <v>0</v>
      </c>
      <c r="AA228">
        <f>+Casos_PN_CORR[[#This Row],[43921]]-Casos_PN_CORR[[#This Row],[43920]]</f>
        <v>0</v>
      </c>
      <c r="AB228">
        <f>+Casos_PN_CORR[[#This Row],[43922]]-Casos_PN_CORR[[#This Row],[43921]]</f>
        <v>0</v>
      </c>
      <c r="AC228">
        <f>+Casos_PN_CORR[[#This Row],[43923]]-Casos_PN_CORR[[#This Row],[43922]]</f>
        <v>0</v>
      </c>
      <c r="AD228">
        <f>+Casos_PN_CORR[[#This Row],[43924]]-Casos_PN_CORR[[#This Row],[43923]]</f>
        <v>0</v>
      </c>
      <c r="AE228">
        <f>+Casos_PN_CORR[[#This Row],[43925]]-Casos_PN_CORR[[#This Row],[43924]]</f>
        <v>0</v>
      </c>
      <c r="AF228">
        <f>+Casos_PN_CORR[[#This Row],[43926]]-Casos_PN_CORR[[#This Row],[43925]]</f>
        <v>0</v>
      </c>
      <c r="AG228">
        <f>+Casos_PN_CORR[[#This Row],[43927]]-Casos_PN_CORR[[#This Row],[43926]]</f>
        <v>0</v>
      </c>
      <c r="AH228">
        <f>+Casos_PN_CORR[[#This Row],[43928]]-Casos_PN_CORR[[#This Row],[43927]]</f>
        <v>0</v>
      </c>
      <c r="AI228">
        <f>+Casos_PN_CORR[[#This Row],[43929]]-Casos_PN_CORR[[#This Row],[43928]]</f>
        <v>0</v>
      </c>
      <c r="AJ228">
        <f>+Casos_PN_CORR[[#This Row],[43930]]-Casos_PN_CORR[[#This Row],[43929]]</f>
        <v>0</v>
      </c>
      <c r="AK228">
        <f>+Casos_PN_CORR[[#This Row],[43931]]-Casos_PN_CORR[[#This Row],[43930]]</f>
        <v>0</v>
      </c>
      <c r="AL228">
        <f>+Casos_PN_CORR[[#This Row],[43932]]-Casos_PN_CORR[[#This Row],[43931]]</f>
        <v>0</v>
      </c>
      <c r="AM228">
        <f>+Casos_PN_CORR[[#This Row],[43933]]-Casos_PN_CORR[[#This Row],[43932]]</f>
        <v>0</v>
      </c>
      <c r="AN228">
        <f>+Casos_PN_CORR[[#This Row],[43934]]-Casos_PN_CORR[[#This Row],[43933]]</f>
        <v>0</v>
      </c>
      <c r="AO228">
        <f>+Casos_PN_CORR[[#This Row],[43935]]-Casos_PN_CORR[[#This Row],[43934]]</f>
        <v>0</v>
      </c>
      <c r="AP228">
        <f>+Casos_PN_CORR[[#This Row],[43936]]-Casos_PN_CORR[[#This Row],[43935]]</f>
        <v>0</v>
      </c>
      <c r="AQ228">
        <f>+Casos_PN_CORR[[#This Row],[43937]]-Casos_PN_CORR[[#This Row],[43936]]</f>
        <v>0</v>
      </c>
      <c r="AR228">
        <f>+Casos_PN_CORR[[#This Row],[43938]]-Casos_PN_CORR[[#This Row],[43937]]</f>
        <v>0</v>
      </c>
      <c r="AS228">
        <f>+Casos_PN_CORR[[#This Row],[43939]]-Casos_PN_CORR[[#This Row],[43938]]</f>
        <v>0</v>
      </c>
      <c r="AT228">
        <f>+Casos_PN_CORR[[#This Row],[43940]]-Casos_PN_CORR[[#This Row],[43939]]</f>
        <v>0</v>
      </c>
      <c r="AU228">
        <f>+Casos_PN_CORR[[#This Row],[43941]]-Casos_PN_CORR[[#This Row],[43940]]</f>
        <v>0</v>
      </c>
      <c r="AV228">
        <f>+Casos_PN_CORR[[#This Row],[43942]]-Casos_PN_CORR[[#This Row],[43941]]</f>
        <v>0</v>
      </c>
      <c r="AW228">
        <f>+Casos_PN_CORR[[#This Row],[43943]]-Casos_PN_CORR[[#This Row],[43942]]</f>
        <v>0</v>
      </c>
      <c r="AX228">
        <f>+Casos_PN_CORR[[#This Row],[43944]]-Casos_PN_CORR[[#This Row],[43943]]</f>
        <v>0</v>
      </c>
      <c r="AY228">
        <f>+Casos_PN_CORR[[#This Row],[43945]]-Casos_PN_CORR[[#This Row],[43944]]</f>
        <v>0</v>
      </c>
      <c r="AZ228">
        <f>+Casos_PN_CORR[[#This Row],[43946]]-Casos_PN_CORR[[#This Row],[43945]]</f>
        <v>0</v>
      </c>
      <c r="BA228">
        <f>+Casos_PN_CORR[[#This Row],[43947]]-Casos_PN_CORR[[#This Row],[43946]]</f>
        <v>0</v>
      </c>
      <c r="BB228">
        <f>+Casos_PN_CORR[[#This Row],[43948]]-Casos_PN_CORR[[#This Row],[43947]]</f>
        <v>0</v>
      </c>
      <c r="BC228">
        <f>+Casos_PN_CORR[[#This Row],[43949]]-Casos_PN_CORR[[#This Row],[43948]]</f>
        <v>0</v>
      </c>
      <c r="BD228">
        <f>+Casos_PN_CORR[[#This Row],[43950]]-Casos_PN_CORR[[#This Row],[43949]]</f>
        <v>0</v>
      </c>
      <c r="BE228">
        <f>+Casos_PN_CORR[[#This Row],[43951]]-Casos_PN_CORR[[#This Row],[43950]]</f>
        <v>0</v>
      </c>
      <c r="BF228">
        <f>+Casos_PN_CORR[[#This Row],[43952]]-Casos_PN_CORR[[#This Row],[43951]]</f>
        <v>0</v>
      </c>
      <c r="BG228">
        <f>+Casos_PN_CORR[[#This Row],[43953]]-Casos_PN_CORR[[#This Row],[43952]]</f>
        <v>0</v>
      </c>
      <c r="BH228">
        <f>+Casos_PN_CORR[[#This Row],[43954]]-Casos_PN_CORR[[#This Row],[43953]]</f>
        <v>0</v>
      </c>
      <c r="BI228">
        <f>+Casos_PN_CORR[[#This Row],[43955]]-Casos_PN_CORR[[#This Row],[43954]]</f>
        <v>0</v>
      </c>
      <c r="BJ228">
        <f>+Casos_PN_CORR[[#This Row],[43956]]-Casos_PN_CORR[[#This Row],[43955]]</f>
        <v>0</v>
      </c>
      <c r="BK228">
        <f>+Casos_PN_CORR[[#This Row],[43957]]-Casos_PN_CORR[[#This Row],[43956]]</f>
        <v>0</v>
      </c>
      <c r="BL228">
        <f>+Casos_PN_CORR[[#This Row],[43958]]-Casos_PN_CORR[[#This Row],[43957]]</f>
        <v>0</v>
      </c>
      <c r="BM228">
        <f>+Casos_PN_CORR[[#This Row],[43959]]-Casos_PN_CORR[[#This Row],[43958]]</f>
        <v>0</v>
      </c>
      <c r="BN228">
        <f>+Casos_PN_CORR[[#This Row],[43960]]-Casos_PN_CORR[[#This Row],[43959]]</f>
        <v>0</v>
      </c>
      <c r="BO228">
        <f>+Casos_PN_CORR[[#This Row],[43961]]-Casos_PN_CORR[[#This Row],[43960]]</f>
        <v>0</v>
      </c>
      <c r="BP228">
        <f>+Casos_PN_CORR[[#This Row],[43962]]-Casos_PN_CORR[[#This Row],[43961]]</f>
        <v>0</v>
      </c>
      <c r="BQ228">
        <f>+Casos_PN_CORR[[#This Row],[43963]]-Casos_PN_CORR[[#This Row],[43962]]</f>
        <v>0</v>
      </c>
      <c r="BR228">
        <f>+Casos_PN_CORR[[#This Row],[43964]]-Casos_PN_CORR[[#This Row],[43963]]</f>
        <v>0</v>
      </c>
      <c r="BS228">
        <f>+Casos_PN_CORR[[#This Row],[43965]]-Casos_PN_CORR[[#This Row],[43964]]</f>
        <v>0</v>
      </c>
      <c r="BT228">
        <f>+Casos_PN_CORR[[#This Row],[43966]]-Casos_PN_CORR[[#This Row],[43965]]</f>
        <v>0</v>
      </c>
      <c r="BU228">
        <f>+Casos_PN_CORR[[#This Row],[43967]]-Casos_PN_CORR[[#This Row],[43966]]</f>
        <v>0</v>
      </c>
      <c r="BV228">
        <f>+Casos_PN_CORR[[#This Row],[43968]]-Casos_PN_CORR[[#This Row],[43967]]</f>
        <v>0</v>
      </c>
      <c r="BW228">
        <f>+Casos_PN_CORR[[#This Row],[43969]]-Casos_PN_CORR[[#This Row],[43968]]</f>
        <v>0</v>
      </c>
      <c r="BX228">
        <f>+Casos_PN_CORR[[#This Row],[43970]]-Casos_PN_CORR[[#This Row],[43969]]</f>
        <v>0</v>
      </c>
      <c r="BY228">
        <f>+Casos_PN_CORR[[#This Row],[43971]]-Casos_PN_CORR[[#This Row],[43970]]</f>
        <v>0</v>
      </c>
      <c r="BZ228">
        <f>+Casos_PN_CORR[[#This Row],[43972]]-Casos_PN_CORR[[#This Row],[43971]]</f>
        <v>0</v>
      </c>
      <c r="CA228">
        <f>+Casos_PN_CORR[[#This Row],[43973]]-Casos_PN_CORR[[#This Row],[43972]]</f>
        <v>0</v>
      </c>
      <c r="CB228">
        <f>+Casos_PN_CORR[[#This Row],[43974]]-Casos_PN_CORR[[#This Row],[43973]]</f>
        <v>0</v>
      </c>
      <c r="CC228">
        <f>+Casos_PN_CORR[[#This Row],[43975]]-Casos_PN_CORR[[#This Row],[43974]]</f>
        <v>0</v>
      </c>
      <c r="CD228">
        <f>+Casos_PN_CORR[[#This Row],[43976]]-Casos_PN_CORR[[#This Row],[43975]]</f>
        <v>0</v>
      </c>
      <c r="CE228">
        <f>+Casos_PN_CORR[[#This Row],[43977]]-Casos_PN_CORR[[#This Row],[43976]]</f>
        <v>0</v>
      </c>
      <c r="CF228">
        <f>+Casos_PN_CORR[[#This Row],[43978]]-Casos_PN_CORR[[#This Row],[43977]]</f>
        <v>0</v>
      </c>
      <c r="CG228">
        <f>+Casos_PN_CORR[[#This Row],[43979]]-Casos_PN_CORR[[#This Row],[43978]]</f>
        <v>0</v>
      </c>
      <c r="CH228">
        <f>+Casos_PN_CORR[[#This Row],[43980]]-Casos_PN_CORR[[#This Row],[43979]]</f>
        <v>0</v>
      </c>
      <c r="CI228">
        <f>+Casos_PN_CORR[[#This Row],[43981]]-Casos_PN_CORR[[#This Row],[43980]]</f>
        <v>0</v>
      </c>
      <c r="CJ228">
        <f>+Casos_PN_CORR[[#This Row],[43982]]-Casos_PN_CORR[[#This Row],[43981]]</f>
        <v>0</v>
      </c>
      <c r="CK228">
        <f>+Casos_PN_CORR[[#This Row],[43983]]-Casos_PN_CORR[[#This Row],[43982]]</f>
        <v>0</v>
      </c>
      <c r="CL228">
        <f>+Casos_PN_CORR[[#This Row],[43984]]-Casos_PN_CORR[[#This Row],[43983]]</f>
        <v>0</v>
      </c>
      <c r="CM228">
        <f>+Casos_PN_CORR[[#This Row],[43985]]-Casos_PN_CORR[[#This Row],[43984]]</f>
        <v>0</v>
      </c>
      <c r="CN228">
        <f>+Casos_PN_CORR[[#This Row],[43986]]-Casos_PN_CORR[[#This Row],[43985]]</f>
        <v>0</v>
      </c>
      <c r="CO228">
        <f>+Casos_PN_CORR[[#This Row],[43987]]-Casos_PN_CORR[[#This Row],[43986]]</f>
        <v>1</v>
      </c>
      <c r="CP228">
        <f>+Casos_PN_CORR[[#This Row],[43988]]-Casos_PN_CORR[[#This Row],[43987]]</f>
        <v>0</v>
      </c>
      <c r="CQ228">
        <f>+Casos_PN_CORR[[#This Row],[43989]]-Casos_PN_CORR[[#This Row],[43988]]</f>
        <v>0</v>
      </c>
      <c r="CR228">
        <f>+Casos_PN_CORR[[#This Row],[43990]]-Casos_PN_CORR[[#This Row],[43989]]</f>
        <v>0</v>
      </c>
      <c r="CS228">
        <f>+Casos_PN_CORR[[#This Row],[43991]]-Casos_PN_CORR[[#This Row],[43990]]</f>
        <v>0</v>
      </c>
      <c r="CT228">
        <f>+Casos_PN_CORR[[#This Row],[43992]]-Casos_PN_CORR[[#This Row],[43991]]</f>
        <v>0</v>
      </c>
      <c r="CU228">
        <f>+Casos_PN_CORR[[#This Row],[43993]]-Casos_PN_CORR[[#This Row],[43992]]</f>
        <v>0</v>
      </c>
    </row>
    <row r="229" spans="1:99" x14ac:dyDescent="0.3">
      <c r="A229">
        <v>120511</v>
      </c>
      <c r="B229" s="2" t="s">
        <v>191</v>
      </c>
      <c r="C229" s="2" t="s">
        <v>447</v>
      </c>
      <c r="D229" s="2" t="s">
        <v>563</v>
      </c>
      <c r="E229" s="4">
        <f t="shared" si="3"/>
        <v>1</v>
      </c>
      <c r="F229">
        <f>+Casos_PN_CORR[[#This Row],[43900]]</f>
        <v>0</v>
      </c>
      <c r="G229">
        <f>+Casos_PN_CORR[[#This Row],[43901]]-Casos_PN_CORR[[#This Row],[43900]]</f>
        <v>0</v>
      </c>
      <c r="H229">
        <f>+Casos_PN_CORR[[#This Row],[43902]]-Casos_PN_CORR[[#This Row],[43901]]</f>
        <v>0</v>
      </c>
      <c r="I229">
        <f>+Casos_PN_CORR[[#This Row],[43903]]-Casos_PN_CORR[[#This Row],[43902]]</f>
        <v>0</v>
      </c>
      <c r="J229">
        <f>+Casos_PN_CORR[[#This Row],[43904]]-Casos_PN_CORR[[#This Row],[43903]]</f>
        <v>0</v>
      </c>
      <c r="K229">
        <f>+Casos_PN_CORR[[#This Row],[43905]]-Casos_PN_CORR[[#This Row],[43904]]</f>
        <v>0</v>
      </c>
      <c r="L229">
        <f>+Casos_PN_CORR[[#This Row],[43906]]-Casos_PN_CORR[[#This Row],[43905]]</f>
        <v>0</v>
      </c>
      <c r="M229">
        <f>+Casos_PN_CORR[[#This Row],[43907]]-Casos_PN_CORR[[#This Row],[43906]]</f>
        <v>0</v>
      </c>
      <c r="N229">
        <f>+Casos_PN_CORR[[#This Row],[43908]]-Casos_PN_CORR[[#This Row],[43907]]</f>
        <v>0</v>
      </c>
      <c r="O229">
        <f>+Casos_PN_CORR[[#This Row],[43909]]-Casos_PN_CORR[[#This Row],[43908]]</f>
        <v>0</v>
      </c>
      <c r="P229">
        <f>+Casos_PN_CORR[[#This Row],[43910]]-Casos_PN_CORR[[#This Row],[43909]]</f>
        <v>0</v>
      </c>
      <c r="Q229">
        <f>+Casos_PN_CORR[[#This Row],[43911]]-Casos_PN_CORR[[#This Row],[43910]]</f>
        <v>0</v>
      </c>
      <c r="R229">
        <f>+Casos_PN_CORR[[#This Row],[43912]]-Casos_PN_CORR[[#This Row],[43911]]</f>
        <v>0</v>
      </c>
      <c r="S229">
        <f>+Casos_PN_CORR[[#This Row],[43913]]-Casos_PN_CORR[[#This Row],[43912]]</f>
        <v>0</v>
      </c>
      <c r="T229">
        <f>+Casos_PN_CORR[[#This Row],[43914]]-Casos_PN_CORR[[#This Row],[43913]]</f>
        <v>0</v>
      </c>
      <c r="U229">
        <f>+Casos_PN_CORR[[#This Row],[43915]]-Casos_PN_CORR[[#This Row],[43914]]</f>
        <v>0</v>
      </c>
      <c r="V229">
        <f>+Casos_PN_CORR[[#This Row],[43916]]-Casos_PN_CORR[[#This Row],[43915]]</f>
        <v>0</v>
      </c>
      <c r="W229">
        <f>+Casos_PN_CORR[[#This Row],[43917]]-Casos_PN_CORR[[#This Row],[43916]]</f>
        <v>0</v>
      </c>
      <c r="X229">
        <f>+Casos_PN_CORR[[#This Row],[43918]]-Casos_PN_CORR[[#This Row],[43917]]</f>
        <v>0</v>
      </c>
      <c r="Y229">
        <f>+Casos_PN_CORR[[#This Row],[43919]]-Casos_PN_CORR[[#This Row],[43918]]</f>
        <v>0</v>
      </c>
      <c r="Z229">
        <f>+Casos_PN_CORR[[#This Row],[43920]]-Casos_PN_CORR[[#This Row],[43919]]</f>
        <v>0</v>
      </c>
      <c r="AA229">
        <f>+Casos_PN_CORR[[#This Row],[43921]]-Casos_PN_CORR[[#This Row],[43920]]</f>
        <v>0</v>
      </c>
      <c r="AB229">
        <f>+Casos_PN_CORR[[#This Row],[43922]]-Casos_PN_CORR[[#This Row],[43921]]</f>
        <v>0</v>
      </c>
      <c r="AC229">
        <f>+Casos_PN_CORR[[#This Row],[43923]]-Casos_PN_CORR[[#This Row],[43922]]</f>
        <v>0</v>
      </c>
      <c r="AD229">
        <f>+Casos_PN_CORR[[#This Row],[43924]]-Casos_PN_CORR[[#This Row],[43923]]</f>
        <v>0</v>
      </c>
      <c r="AE229">
        <f>+Casos_PN_CORR[[#This Row],[43925]]-Casos_PN_CORR[[#This Row],[43924]]</f>
        <v>0</v>
      </c>
      <c r="AF229">
        <f>+Casos_PN_CORR[[#This Row],[43926]]-Casos_PN_CORR[[#This Row],[43925]]</f>
        <v>0</v>
      </c>
      <c r="AG229">
        <f>+Casos_PN_CORR[[#This Row],[43927]]-Casos_PN_CORR[[#This Row],[43926]]</f>
        <v>0</v>
      </c>
      <c r="AH229">
        <f>+Casos_PN_CORR[[#This Row],[43928]]-Casos_PN_CORR[[#This Row],[43927]]</f>
        <v>0</v>
      </c>
      <c r="AI229">
        <f>+Casos_PN_CORR[[#This Row],[43929]]-Casos_PN_CORR[[#This Row],[43928]]</f>
        <v>0</v>
      </c>
      <c r="AJ229">
        <f>+Casos_PN_CORR[[#This Row],[43930]]-Casos_PN_CORR[[#This Row],[43929]]</f>
        <v>0</v>
      </c>
      <c r="AK229">
        <f>+Casos_PN_CORR[[#This Row],[43931]]-Casos_PN_CORR[[#This Row],[43930]]</f>
        <v>0</v>
      </c>
      <c r="AL229">
        <f>+Casos_PN_CORR[[#This Row],[43932]]-Casos_PN_CORR[[#This Row],[43931]]</f>
        <v>0</v>
      </c>
      <c r="AM229">
        <f>+Casos_PN_CORR[[#This Row],[43933]]-Casos_PN_CORR[[#This Row],[43932]]</f>
        <v>0</v>
      </c>
      <c r="AN229">
        <f>+Casos_PN_CORR[[#This Row],[43934]]-Casos_PN_CORR[[#This Row],[43933]]</f>
        <v>0</v>
      </c>
      <c r="AO229">
        <f>+Casos_PN_CORR[[#This Row],[43935]]-Casos_PN_CORR[[#This Row],[43934]]</f>
        <v>0</v>
      </c>
      <c r="AP229">
        <f>+Casos_PN_CORR[[#This Row],[43936]]-Casos_PN_CORR[[#This Row],[43935]]</f>
        <v>0</v>
      </c>
      <c r="AQ229">
        <f>+Casos_PN_CORR[[#This Row],[43937]]-Casos_PN_CORR[[#This Row],[43936]]</f>
        <v>0</v>
      </c>
      <c r="AR229">
        <f>+Casos_PN_CORR[[#This Row],[43938]]-Casos_PN_CORR[[#This Row],[43937]]</f>
        <v>0</v>
      </c>
      <c r="AS229">
        <f>+Casos_PN_CORR[[#This Row],[43939]]-Casos_PN_CORR[[#This Row],[43938]]</f>
        <v>0</v>
      </c>
      <c r="AT229">
        <f>+Casos_PN_CORR[[#This Row],[43940]]-Casos_PN_CORR[[#This Row],[43939]]</f>
        <v>0</v>
      </c>
      <c r="AU229">
        <f>+Casos_PN_CORR[[#This Row],[43941]]-Casos_PN_CORR[[#This Row],[43940]]</f>
        <v>0</v>
      </c>
      <c r="AV229">
        <f>+Casos_PN_CORR[[#This Row],[43942]]-Casos_PN_CORR[[#This Row],[43941]]</f>
        <v>0</v>
      </c>
      <c r="AW229">
        <f>+Casos_PN_CORR[[#This Row],[43943]]-Casos_PN_CORR[[#This Row],[43942]]</f>
        <v>0</v>
      </c>
      <c r="AX229">
        <f>+Casos_PN_CORR[[#This Row],[43944]]-Casos_PN_CORR[[#This Row],[43943]]</f>
        <v>0</v>
      </c>
      <c r="AY229">
        <f>+Casos_PN_CORR[[#This Row],[43945]]-Casos_PN_CORR[[#This Row],[43944]]</f>
        <v>0</v>
      </c>
      <c r="AZ229">
        <f>+Casos_PN_CORR[[#This Row],[43946]]-Casos_PN_CORR[[#This Row],[43945]]</f>
        <v>0</v>
      </c>
      <c r="BA229">
        <f>+Casos_PN_CORR[[#This Row],[43947]]-Casos_PN_CORR[[#This Row],[43946]]</f>
        <v>0</v>
      </c>
      <c r="BB229">
        <f>+Casos_PN_CORR[[#This Row],[43948]]-Casos_PN_CORR[[#This Row],[43947]]</f>
        <v>0</v>
      </c>
      <c r="BC229">
        <f>+Casos_PN_CORR[[#This Row],[43949]]-Casos_PN_CORR[[#This Row],[43948]]</f>
        <v>0</v>
      </c>
      <c r="BD229">
        <f>+Casos_PN_CORR[[#This Row],[43950]]-Casos_PN_CORR[[#This Row],[43949]]</f>
        <v>0</v>
      </c>
      <c r="BE229">
        <f>+Casos_PN_CORR[[#This Row],[43951]]-Casos_PN_CORR[[#This Row],[43950]]</f>
        <v>0</v>
      </c>
      <c r="BF229">
        <f>+Casos_PN_CORR[[#This Row],[43952]]-Casos_PN_CORR[[#This Row],[43951]]</f>
        <v>0</v>
      </c>
      <c r="BG229">
        <f>+Casos_PN_CORR[[#This Row],[43953]]-Casos_PN_CORR[[#This Row],[43952]]</f>
        <v>0</v>
      </c>
      <c r="BH229">
        <f>+Casos_PN_CORR[[#This Row],[43954]]-Casos_PN_CORR[[#This Row],[43953]]</f>
        <v>0</v>
      </c>
      <c r="BI229">
        <f>+Casos_PN_CORR[[#This Row],[43955]]-Casos_PN_CORR[[#This Row],[43954]]</f>
        <v>0</v>
      </c>
      <c r="BJ229">
        <f>+Casos_PN_CORR[[#This Row],[43956]]-Casos_PN_CORR[[#This Row],[43955]]</f>
        <v>0</v>
      </c>
      <c r="BK229">
        <f>+Casos_PN_CORR[[#This Row],[43957]]-Casos_PN_CORR[[#This Row],[43956]]</f>
        <v>0</v>
      </c>
      <c r="BL229">
        <f>+Casos_PN_CORR[[#This Row],[43958]]-Casos_PN_CORR[[#This Row],[43957]]</f>
        <v>0</v>
      </c>
      <c r="BM229">
        <f>+Casos_PN_CORR[[#This Row],[43959]]-Casos_PN_CORR[[#This Row],[43958]]</f>
        <v>0</v>
      </c>
      <c r="BN229">
        <f>+Casos_PN_CORR[[#This Row],[43960]]-Casos_PN_CORR[[#This Row],[43959]]</f>
        <v>0</v>
      </c>
      <c r="BO229">
        <f>+Casos_PN_CORR[[#This Row],[43961]]-Casos_PN_CORR[[#This Row],[43960]]</f>
        <v>0</v>
      </c>
      <c r="BP229">
        <f>+Casos_PN_CORR[[#This Row],[43962]]-Casos_PN_CORR[[#This Row],[43961]]</f>
        <v>0</v>
      </c>
      <c r="BQ229">
        <f>+Casos_PN_CORR[[#This Row],[43963]]-Casos_PN_CORR[[#This Row],[43962]]</f>
        <v>0</v>
      </c>
      <c r="BR229">
        <f>+Casos_PN_CORR[[#This Row],[43964]]-Casos_PN_CORR[[#This Row],[43963]]</f>
        <v>0</v>
      </c>
      <c r="BS229">
        <f>+Casos_PN_CORR[[#This Row],[43965]]-Casos_PN_CORR[[#This Row],[43964]]</f>
        <v>0</v>
      </c>
      <c r="BT229">
        <f>+Casos_PN_CORR[[#This Row],[43966]]-Casos_PN_CORR[[#This Row],[43965]]</f>
        <v>0</v>
      </c>
      <c r="BU229">
        <f>+Casos_PN_CORR[[#This Row],[43967]]-Casos_PN_CORR[[#This Row],[43966]]</f>
        <v>0</v>
      </c>
      <c r="BV229">
        <f>+Casos_PN_CORR[[#This Row],[43968]]-Casos_PN_CORR[[#This Row],[43967]]</f>
        <v>0</v>
      </c>
      <c r="BW229">
        <f>+Casos_PN_CORR[[#This Row],[43969]]-Casos_PN_CORR[[#This Row],[43968]]</f>
        <v>0</v>
      </c>
      <c r="BX229">
        <f>+Casos_PN_CORR[[#This Row],[43970]]-Casos_PN_CORR[[#This Row],[43969]]</f>
        <v>0</v>
      </c>
      <c r="BY229">
        <f>+Casos_PN_CORR[[#This Row],[43971]]-Casos_PN_CORR[[#This Row],[43970]]</f>
        <v>0</v>
      </c>
      <c r="BZ229">
        <f>+Casos_PN_CORR[[#This Row],[43972]]-Casos_PN_CORR[[#This Row],[43971]]</f>
        <v>0</v>
      </c>
      <c r="CA229">
        <f>+Casos_PN_CORR[[#This Row],[43973]]-Casos_PN_CORR[[#This Row],[43972]]</f>
        <v>0</v>
      </c>
      <c r="CB229">
        <f>+Casos_PN_CORR[[#This Row],[43974]]-Casos_PN_CORR[[#This Row],[43973]]</f>
        <v>0</v>
      </c>
      <c r="CC229">
        <f>+Casos_PN_CORR[[#This Row],[43975]]-Casos_PN_CORR[[#This Row],[43974]]</f>
        <v>0</v>
      </c>
      <c r="CD229">
        <f>+Casos_PN_CORR[[#This Row],[43976]]-Casos_PN_CORR[[#This Row],[43975]]</f>
        <v>0</v>
      </c>
      <c r="CE229">
        <f>+Casos_PN_CORR[[#This Row],[43977]]-Casos_PN_CORR[[#This Row],[43976]]</f>
        <v>0</v>
      </c>
      <c r="CF229">
        <f>+Casos_PN_CORR[[#This Row],[43978]]-Casos_PN_CORR[[#This Row],[43977]]</f>
        <v>0</v>
      </c>
      <c r="CG229">
        <f>+Casos_PN_CORR[[#This Row],[43979]]-Casos_PN_CORR[[#This Row],[43978]]</f>
        <v>0</v>
      </c>
      <c r="CH229">
        <f>+Casos_PN_CORR[[#This Row],[43980]]-Casos_PN_CORR[[#This Row],[43979]]</f>
        <v>0</v>
      </c>
      <c r="CI229">
        <f>+Casos_PN_CORR[[#This Row],[43981]]-Casos_PN_CORR[[#This Row],[43980]]</f>
        <v>0</v>
      </c>
      <c r="CJ229">
        <f>+Casos_PN_CORR[[#This Row],[43982]]-Casos_PN_CORR[[#This Row],[43981]]</f>
        <v>0</v>
      </c>
      <c r="CK229">
        <f>+Casos_PN_CORR[[#This Row],[43983]]-Casos_PN_CORR[[#This Row],[43982]]</f>
        <v>0</v>
      </c>
      <c r="CL229">
        <f>+Casos_PN_CORR[[#This Row],[43984]]-Casos_PN_CORR[[#This Row],[43983]]</f>
        <v>0</v>
      </c>
      <c r="CM229">
        <f>+Casos_PN_CORR[[#This Row],[43985]]-Casos_PN_CORR[[#This Row],[43984]]</f>
        <v>0</v>
      </c>
      <c r="CN229">
        <f>+Casos_PN_CORR[[#This Row],[43986]]-Casos_PN_CORR[[#This Row],[43985]]</f>
        <v>0</v>
      </c>
      <c r="CO229">
        <f>+Casos_PN_CORR[[#This Row],[43987]]-Casos_PN_CORR[[#This Row],[43986]]</f>
        <v>1</v>
      </c>
      <c r="CP229">
        <f>+Casos_PN_CORR[[#This Row],[43988]]-Casos_PN_CORR[[#This Row],[43987]]</f>
        <v>0</v>
      </c>
      <c r="CQ229">
        <f>+Casos_PN_CORR[[#This Row],[43989]]-Casos_PN_CORR[[#This Row],[43988]]</f>
        <v>0</v>
      </c>
      <c r="CR229">
        <f>+Casos_PN_CORR[[#This Row],[43990]]-Casos_PN_CORR[[#This Row],[43989]]</f>
        <v>0</v>
      </c>
      <c r="CS229">
        <f>+Casos_PN_CORR[[#This Row],[43991]]-Casos_PN_CORR[[#This Row],[43990]]</f>
        <v>0</v>
      </c>
      <c r="CT229">
        <f>+Casos_PN_CORR[[#This Row],[43992]]-Casos_PN_CORR[[#This Row],[43991]]</f>
        <v>0</v>
      </c>
      <c r="CU229">
        <f>+Casos_PN_CORR[[#This Row],[43993]]-Casos_PN_CORR[[#This Row],[43992]]</f>
        <v>0</v>
      </c>
    </row>
    <row r="230" spans="1:99" x14ac:dyDescent="0.3">
      <c r="A230">
        <v>40903</v>
      </c>
      <c r="B230" s="2" t="s">
        <v>154</v>
      </c>
      <c r="C230" s="2" t="s">
        <v>361</v>
      </c>
      <c r="D230" s="2" t="s">
        <v>564</v>
      </c>
      <c r="E230" s="4">
        <f t="shared" si="3"/>
        <v>1</v>
      </c>
      <c r="F230">
        <f>+Casos_PN_CORR[[#This Row],[43900]]</f>
        <v>0</v>
      </c>
      <c r="G230">
        <f>+Casos_PN_CORR[[#This Row],[43901]]-Casos_PN_CORR[[#This Row],[43900]]</f>
        <v>0</v>
      </c>
      <c r="H230">
        <f>+Casos_PN_CORR[[#This Row],[43902]]-Casos_PN_CORR[[#This Row],[43901]]</f>
        <v>0</v>
      </c>
      <c r="I230">
        <f>+Casos_PN_CORR[[#This Row],[43903]]-Casos_PN_CORR[[#This Row],[43902]]</f>
        <v>0</v>
      </c>
      <c r="J230">
        <f>+Casos_PN_CORR[[#This Row],[43904]]-Casos_PN_CORR[[#This Row],[43903]]</f>
        <v>0</v>
      </c>
      <c r="K230">
        <f>+Casos_PN_CORR[[#This Row],[43905]]-Casos_PN_CORR[[#This Row],[43904]]</f>
        <v>0</v>
      </c>
      <c r="L230">
        <f>+Casos_PN_CORR[[#This Row],[43906]]-Casos_PN_CORR[[#This Row],[43905]]</f>
        <v>0</v>
      </c>
      <c r="M230">
        <f>+Casos_PN_CORR[[#This Row],[43907]]-Casos_PN_CORR[[#This Row],[43906]]</f>
        <v>0</v>
      </c>
      <c r="N230">
        <f>+Casos_PN_CORR[[#This Row],[43908]]-Casos_PN_CORR[[#This Row],[43907]]</f>
        <v>0</v>
      </c>
      <c r="O230">
        <f>+Casos_PN_CORR[[#This Row],[43909]]-Casos_PN_CORR[[#This Row],[43908]]</f>
        <v>0</v>
      </c>
      <c r="P230">
        <f>+Casos_PN_CORR[[#This Row],[43910]]-Casos_PN_CORR[[#This Row],[43909]]</f>
        <v>0</v>
      </c>
      <c r="Q230">
        <f>+Casos_PN_CORR[[#This Row],[43911]]-Casos_PN_CORR[[#This Row],[43910]]</f>
        <v>0</v>
      </c>
      <c r="R230">
        <f>+Casos_PN_CORR[[#This Row],[43912]]-Casos_PN_CORR[[#This Row],[43911]]</f>
        <v>0</v>
      </c>
      <c r="S230">
        <f>+Casos_PN_CORR[[#This Row],[43913]]-Casos_PN_CORR[[#This Row],[43912]]</f>
        <v>0</v>
      </c>
      <c r="T230">
        <f>+Casos_PN_CORR[[#This Row],[43914]]-Casos_PN_CORR[[#This Row],[43913]]</f>
        <v>0</v>
      </c>
      <c r="U230">
        <f>+Casos_PN_CORR[[#This Row],[43915]]-Casos_PN_CORR[[#This Row],[43914]]</f>
        <v>0</v>
      </c>
      <c r="V230">
        <f>+Casos_PN_CORR[[#This Row],[43916]]-Casos_PN_CORR[[#This Row],[43915]]</f>
        <v>0</v>
      </c>
      <c r="W230">
        <f>+Casos_PN_CORR[[#This Row],[43917]]-Casos_PN_CORR[[#This Row],[43916]]</f>
        <v>0</v>
      </c>
      <c r="X230">
        <f>+Casos_PN_CORR[[#This Row],[43918]]-Casos_PN_CORR[[#This Row],[43917]]</f>
        <v>0</v>
      </c>
      <c r="Y230">
        <f>+Casos_PN_CORR[[#This Row],[43919]]-Casos_PN_CORR[[#This Row],[43918]]</f>
        <v>0</v>
      </c>
      <c r="Z230">
        <f>+Casos_PN_CORR[[#This Row],[43920]]-Casos_PN_CORR[[#This Row],[43919]]</f>
        <v>0</v>
      </c>
      <c r="AA230">
        <f>+Casos_PN_CORR[[#This Row],[43921]]-Casos_PN_CORR[[#This Row],[43920]]</f>
        <v>0</v>
      </c>
      <c r="AB230">
        <f>+Casos_PN_CORR[[#This Row],[43922]]-Casos_PN_CORR[[#This Row],[43921]]</f>
        <v>0</v>
      </c>
      <c r="AC230">
        <f>+Casos_PN_CORR[[#This Row],[43923]]-Casos_PN_CORR[[#This Row],[43922]]</f>
        <v>0</v>
      </c>
      <c r="AD230">
        <f>+Casos_PN_CORR[[#This Row],[43924]]-Casos_PN_CORR[[#This Row],[43923]]</f>
        <v>0</v>
      </c>
      <c r="AE230">
        <f>+Casos_PN_CORR[[#This Row],[43925]]-Casos_PN_CORR[[#This Row],[43924]]</f>
        <v>0</v>
      </c>
      <c r="AF230">
        <f>+Casos_PN_CORR[[#This Row],[43926]]-Casos_PN_CORR[[#This Row],[43925]]</f>
        <v>0</v>
      </c>
      <c r="AG230">
        <f>+Casos_PN_CORR[[#This Row],[43927]]-Casos_PN_CORR[[#This Row],[43926]]</f>
        <v>0</v>
      </c>
      <c r="AH230">
        <f>+Casos_PN_CORR[[#This Row],[43928]]-Casos_PN_CORR[[#This Row],[43927]]</f>
        <v>0</v>
      </c>
      <c r="AI230">
        <f>+Casos_PN_CORR[[#This Row],[43929]]-Casos_PN_CORR[[#This Row],[43928]]</f>
        <v>0</v>
      </c>
      <c r="AJ230">
        <f>+Casos_PN_CORR[[#This Row],[43930]]-Casos_PN_CORR[[#This Row],[43929]]</f>
        <v>0</v>
      </c>
      <c r="AK230">
        <f>+Casos_PN_CORR[[#This Row],[43931]]-Casos_PN_CORR[[#This Row],[43930]]</f>
        <v>0</v>
      </c>
      <c r="AL230">
        <f>+Casos_PN_CORR[[#This Row],[43932]]-Casos_PN_CORR[[#This Row],[43931]]</f>
        <v>0</v>
      </c>
      <c r="AM230">
        <f>+Casos_PN_CORR[[#This Row],[43933]]-Casos_PN_CORR[[#This Row],[43932]]</f>
        <v>0</v>
      </c>
      <c r="AN230">
        <f>+Casos_PN_CORR[[#This Row],[43934]]-Casos_PN_CORR[[#This Row],[43933]]</f>
        <v>0</v>
      </c>
      <c r="AO230">
        <f>+Casos_PN_CORR[[#This Row],[43935]]-Casos_PN_CORR[[#This Row],[43934]]</f>
        <v>0</v>
      </c>
      <c r="AP230">
        <f>+Casos_PN_CORR[[#This Row],[43936]]-Casos_PN_CORR[[#This Row],[43935]]</f>
        <v>0</v>
      </c>
      <c r="AQ230">
        <f>+Casos_PN_CORR[[#This Row],[43937]]-Casos_PN_CORR[[#This Row],[43936]]</f>
        <v>0</v>
      </c>
      <c r="AR230">
        <f>+Casos_PN_CORR[[#This Row],[43938]]-Casos_PN_CORR[[#This Row],[43937]]</f>
        <v>0</v>
      </c>
      <c r="AS230">
        <f>+Casos_PN_CORR[[#This Row],[43939]]-Casos_PN_CORR[[#This Row],[43938]]</f>
        <v>0</v>
      </c>
      <c r="AT230">
        <f>+Casos_PN_CORR[[#This Row],[43940]]-Casos_PN_CORR[[#This Row],[43939]]</f>
        <v>0</v>
      </c>
      <c r="AU230">
        <f>+Casos_PN_CORR[[#This Row],[43941]]-Casos_PN_CORR[[#This Row],[43940]]</f>
        <v>0</v>
      </c>
      <c r="AV230">
        <f>+Casos_PN_CORR[[#This Row],[43942]]-Casos_PN_CORR[[#This Row],[43941]]</f>
        <v>0</v>
      </c>
      <c r="AW230">
        <f>+Casos_PN_CORR[[#This Row],[43943]]-Casos_PN_CORR[[#This Row],[43942]]</f>
        <v>0</v>
      </c>
      <c r="AX230">
        <f>+Casos_PN_CORR[[#This Row],[43944]]-Casos_PN_CORR[[#This Row],[43943]]</f>
        <v>0</v>
      </c>
      <c r="AY230">
        <f>+Casos_PN_CORR[[#This Row],[43945]]-Casos_PN_CORR[[#This Row],[43944]]</f>
        <v>0</v>
      </c>
      <c r="AZ230">
        <f>+Casos_PN_CORR[[#This Row],[43946]]-Casos_PN_CORR[[#This Row],[43945]]</f>
        <v>0</v>
      </c>
      <c r="BA230">
        <f>+Casos_PN_CORR[[#This Row],[43947]]-Casos_PN_CORR[[#This Row],[43946]]</f>
        <v>0</v>
      </c>
      <c r="BB230">
        <f>+Casos_PN_CORR[[#This Row],[43948]]-Casos_PN_CORR[[#This Row],[43947]]</f>
        <v>0</v>
      </c>
      <c r="BC230">
        <f>+Casos_PN_CORR[[#This Row],[43949]]-Casos_PN_CORR[[#This Row],[43948]]</f>
        <v>0</v>
      </c>
      <c r="BD230">
        <f>+Casos_PN_CORR[[#This Row],[43950]]-Casos_PN_CORR[[#This Row],[43949]]</f>
        <v>0</v>
      </c>
      <c r="BE230">
        <f>+Casos_PN_CORR[[#This Row],[43951]]-Casos_PN_CORR[[#This Row],[43950]]</f>
        <v>0</v>
      </c>
      <c r="BF230">
        <f>+Casos_PN_CORR[[#This Row],[43952]]-Casos_PN_CORR[[#This Row],[43951]]</f>
        <v>0</v>
      </c>
      <c r="BG230">
        <f>+Casos_PN_CORR[[#This Row],[43953]]-Casos_PN_CORR[[#This Row],[43952]]</f>
        <v>0</v>
      </c>
      <c r="BH230">
        <f>+Casos_PN_CORR[[#This Row],[43954]]-Casos_PN_CORR[[#This Row],[43953]]</f>
        <v>0</v>
      </c>
      <c r="BI230">
        <f>+Casos_PN_CORR[[#This Row],[43955]]-Casos_PN_CORR[[#This Row],[43954]]</f>
        <v>0</v>
      </c>
      <c r="BJ230">
        <f>+Casos_PN_CORR[[#This Row],[43956]]-Casos_PN_CORR[[#This Row],[43955]]</f>
        <v>0</v>
      </c>
      <c r="BK230">
        <f>+Casos_PN_CORR[[#This Row],[43957]]-Casos_PN_CORR[[#This Row],[43956]]</f>
        <v>0</v>
      </c>
      <c r="BL230">
        <f>+Casos_PN_CORR[[#This Row],[43958]]-Casos_PN_CORR[[#This Row],[43957]]</f>
        <v>0</v>
      </c>
      <c r="BM230">
        <f>+Casos_PN_CORR[[#This Row],[43959]]-Casos_PN_CORR[[#This Row],[43958]]</f>
        <v>0</v>
      </c>
      <c r="BN230">
        <f>+Casos_PN_CORR[[#This Row],[43960]]-Casos_PN_CORR[[#This Row],[43959]]</f>
        <v>0</v>
      </c>
      <c r="BO230">
        <f>+Casos_PN_CORR[[#This Row],[43961]]-Casos_PN_CORR[[#This Row],[43960]]</f>
        <v>0</v>
      </c>
      <c r="BP230">
        <f>+Casos_PN_CORR[[#This Row],[43962]]-Casos_PN_CORR[[#This Row],[43961]]</f>
        <v>0</v>
      </c>
      <c r="BQ230">
        <f>+Casos_PN_CORR[[#This Row],[43963]]-Casos_PN_CORR[[#This Row],[43962]]</f>
        <v>0</v>
      </c>
      <c r="BR230">
        <f>+Casos_PN_CORR[[#This Row],[43964]]-Casos_PN_CORR[[#This Row],[43963]]</f>
        <v>0</v>
      </c>
      <c r="BS230">
        <f>+Casos_PN_CORR[[#This Row],[43965]]-Casos_PN_CORR[[#This Row],[43964]]</f>
        <v>0</v>
      </c>
      <c r="BT230">
        <f>+Casos_PN_CORR[[#This Row],[43966]]-Casos_PN_CORR[[#This Row],[43965]]</f>
        <v>0</v>
      </c>
      <c r="BU230">
        <f>+Casos_PN_CORR[[#This Row],[43967]]-Casos_PN_CORR[[#This Row],[43966]]</f>
        <v>0</v>
      </c>
      <c r="BV230">
        <f>+Casos_PN_CORR[[#This Row],[43968]]-Casos_PN_CORR[[#This Row],[43967]]</f>
        <v>0</v>
      </c>
      <c r="BW230">
        <f>+Casos_PN_CORR[[#This Row],[43969]]-Casos_PN_CORR[[#This Row],[43968]]</f>
        <v>0</v>
      </c>
      <c r="BX230">
        <f>+Casos_PN_CORR[[#This Row],[43970]]-Casos_PN_CORR[[#This Row],[43969]]</f>
        <v>0</v>
      </c>
      <c r="BY230">
        <f>+Casos_PN_CORR[[#This Row],[43971]]-Casos_PN_CORR[[#This Row],[43970]]</f>
        <v>0</v>
      </c>
      <c r="BZ230">
        <f>+Casos_PN_CORR[[#This Row],[43972]]-Casos_PN_CORR[[#This Row],[43971]]</f>
        <v>0</v>
      </c>
      <c r="CA230">
        <f>+Casos_PN_CORR[[#This Row],[43973]]-Casos_PN_CORR[[#This Row],[43972]]</f>
        <v>0</v>
      </c>
      <c r="CB230">
        <f>+Casos_PN_CORR[[#This Row],[43974]]-Casos_PN_CORR[[#This Row],[43973]]</f>
        <v>0</v>
      </c>
      <c r="CC230">
        <f>+Casos_PN_CORR[[#This Row],[43975]]-Casos_PN_CORR[[#This Row],[43974]]</f>
        <v>0</v>
      </c>
      <c r="CD230">
        <f>+Casos_PN_CORR[[#This Row],[43976]]-Casos_PN_CORR[[#This Row],[43975]]</f>
        <v>0</v>
      </c>
      <c r="CE230">
        <f>+Casos_PN_CORR[[#This Row],[43977]]-Casos_PN_CORR[[#This Row],[43976]]</f>
        <v>0</v>
      </c>
      <c r="CF230">
        <f>+Casos_PN_CORR[[#This Row],[43978]]-Casos_PN_CORR[[#This Row],[43977]]</f>
        <v>0</v>
      </c>
      <c r="CG230">
        <f>+Casos_PN_CORR[[#This Row],[43979]]-Casos_PN_CORR[[#This Row],[43978]]</f>
        <v>0</v>
      </c>
      <c r="CH230">
        <f>+Casos_PN_CORR[[#This Row],[43980]]-Casos_PN_CORR[[#This Row],[43979]]</f>
        <v>0</v>
      </c>
      <c r="CI230">
        <f>+Casos_PN_CORR[[#This Row],[43981]]-Casos_PN_CORR[[#This Row],[43980]]</f>
        <v>0</v>
      </c>
      <c r="CJ230">
        <f>+Casos_PN_CORR[[#This Row],[43982]]-Casos_PN_CORR[[#This Row],[43981]]</f>
        <v>0</v>
      </c>
      <c r="CK230">
        <f>+Casos_PN_CORR[[#This Row],[43983]]-Casos_PN_CORR[[#This Row],[43982]]</f>
        <v>0</v>
      </c>
      <c r="CL230">
        <f>+Casos_PN_CORR[[#This Row],[43984]]-Casos_PN_CORR[[#This Row],[43983]]</f>
        <v>0</v>
      </c>
      <c r="CM230">
        <f>+Casos_PN_CORR[[#This Row],[43985]]-Casos_PN_CORR[[#This Row],[43984]]</f>
        <v>0</v>
      </c>
      <c r="CN230">
        <f>+Casos_PN_CORR[[#This Row],[43986]]-Casos_PN_CORR[[#This Row],[43985]]</f>
        <v>0</v>
      </c>
      <c r="CO230">
        <f>+Casos_PN_CORR[[#This Row],[43987]]-Casos_PN_CORR[[#This Row],[43986]]</f>
        <v>1</v>
      </c>
      <c r="CP230">
        <f>+Casos_PN_CORR[[#This Row],[43988]]-Casos_PN_CORR[[#This Row],[43987]]</f>
        <v>0</v>
      </c>
      <c r="CQ230">
        <f>+Casos_PN_CORR[[#This Row],[43989]]-Casos_PN_CORR[[#This Row],[43988]]</f>
        <v>0</v>
      </c>
      <c r="CR230">
        <f>+Casos_PN_CORR[[#This Row],[43990]]-Casos_PN_CORR[[#This Row],[43989]]</f>
        <v>0</v>
      </c>
      <c r="CS230">
        <f>+Casos_PN_CORR[[#This Row],[43991]]-Casos_PN_CORR[[#This Row],[43990]]</f>
        <v>0</v>
      </c>
      <c r="CT230">
        <f>+Casos_PN_CORR[[#This Row],[43992]]-Casos_PN_CORR[[#This Row],[43991]]</f>
        <v>0</v>
      </c>
      <c r="CU230">
        <f>+Casos_PN_CORR[[#This Row],[43993]]-Casos_PN_CORR[[#This Row],[43992]]</f>
        <v>0</v>
      </c>
    </row>
    <row r="231" spans="1:99" x14ac:dyDescent="0.3">
      <c r="A231">
        <v>20303</v>
      </c>
      <c r="B231" s="2" t="s">
        <v>212</v>
      </c>
      <c r="C231" s="2" t="s">
        <v>245</v>
      </c>
      <c r="D231" s="2" t="s">
        <v>565</v>
      </c>
      <c r="E231" s="4">
        <f t="shared" si="3"/>
        <v>1</v>
      </c>
      <c r="F231">
        <f>+Casos_PN_CORR[[#This Row],[43900]]</f>
        <v>0</v>
      </c>
      <c r="G231">
        <f>+Casos_PN_CORR[[#This Row],[43901]]-Casos_PN_CORR[[#This Row],[43900]]</f>
        <v>0</v>
      </c>
      <c r="H231">
        <f>+Casos_PN_CORR[[#This Row],[43902]]-Casos_PN_CORR[[#This Row],[43901]]</f>
        <v>0</v>
      </c>
      <c r="I231">
        <f>+Casos_PN_CORR[[#This Row],[43903]]-Casos_PN_CORR[[#This Row],[43902]]</f>
        <v>0</v>
      </c>
      <c r="J231">
        <f>+Casos_PN_CORR[[#This Row],[43904]]-Casos_PN_CORR[[#This Row],[43903]]</f>
        <v>0</v>
      </c>
      <c r="K231">
        <f>+Casos_PN_CORR[[#This Row],[43905]]-Casos_PN_CORR[[#This Row],[43904]]</f>
        <v>0</v>
      </c>
      <c r="L231">
        <f>+Casos_PN_CORR[[#This Row],[43906]]-Casos_PN_CORR[[#This Row],[43905]]</f>
        <v>0</v>
      </c>
      <c r="M231">
        <f>+Casos_PN_CORR[[#This Row],[43907]]-Casos_PN_CORR[[#This Row],[43906]]</f>
        <v>0</v>
      </c>
      <c r="N231">
        <f>+Casos_PN_CORR[[#This Row],[43908]]-Casos_PN_CORR[[#This Row],[43907]]</f>
        <v>0</v>
      </c>
      <c r="O231">
        <f>+Casos_PN_CORR[[#This Row],[43909]]-Casos_PN_CORR[[#This Row],[43908]]</f>
        <v>0</v>
      </c>
      <c r="P231">
        <f>+Casos_PN_CORR[[#This Row],[43910]]-Casos_PN_CORR[[#This Row],[43909]]</f>
        <v>0</v>
      </c>
      <c r="Q231">
        <f>+Casos_PN_CORR[[#This Row],[43911]]-Casos_PN_CORR[[#This Row],[43910]]</f>
        <v>0</v>
      </c>
      <c r="R231">
        <f>+Casos_PN_CORR[[#This Row],[43912]]-Casos_PN_CORR[[#This Row],[43911]]</f>
        <v>0</v>
      </c>
      <c r="S231">
        <f>+Casos_PN_CORR[[#This Row],[43913]]-Casos_PN_CORR[[#This Row],[43912]]</f>
        <v>0</v>
      </c>
      <c r="T231">
        <f>+Casos_PN_CORR[[#This Row],[43914]]-Casos_PN_CORR[[#This Row],[43913]]</f>
        <v>0</v>
      </c>
      <c r="U231">
        <f>+Casos_PN_CORR[[#This Row],[43915]]-Casos_PN_CORR[[#This Row],[43914]]</f>
        <v>0</v>
      </c>
      <c r="V231">
        <f>+Casos_PN_CORR[[#This Row],[43916]]-Casos_PN_CORR[[#This Row],[43915]]</f>
        <v>0</v>
      </c>
      <c r="W231">
        <f>+Casos_PN_CORR[[#This Row],[43917]]-Casos_PN_CORR[[#This Row],[43916]]</f>
        <v>0</v>
      </c>
      <c r="X231">
        <f>+Casos_PN_CORR[[#This Row],[43918]]-Casos_PN_CORR[[#This Row],[43917]]</f>
        <v>0</v>
      </c>
      <c r="Y231">
        <f>+Casos_PN_CORR[[#This Row],[43919]]-Casos_PN_CORR[[#This Row],[43918]]</f>
        <v>0</v>
      </c>
      <c r="Z231">
        <f>+Casos_PN_CORR[[#This Row],[43920]]-Casos_PN_CORR[[#This Row],[43919]]</f>
        <v>0</v>
      </c>
      <c r="AA231">
        <f>+Casos_PN_CORR[[#This Row],[43921]]-Casos_PN_CORR[[#This Row],[43920]]</f>
        <v>0</v>
      </c>
      <c r="AB231">
        <f>+Casos_PN_CORR[[#This Row],[43922]]-Casos_PN_CORR[[#This Row],[43921]]</f>
        <v>0</v>
      </c>
      <c r="AC231">
        <f>+Casos_PN_CORR[[#This Row],[43923]]-Casos_PN_CORR[[#This Row],[43922]]</f>
        <v>0</v>
      </c>
      <c r="AD231">
        <f>+Casos_PN_CORR[[#This Row],[43924]]-Casos_PN_CORR[[#This Row],[43923]]</f>
        <v>0</v>
      </c>
      <c r="AE231">
        <f>+Casos_PN_CORR[[#This Row],[43925]]-Casos_PN_CORR[[#This Row],[43924]]</f>
        <v>0</v>
      </c>
      <c r="AF231">
        <f>+Casos_PN_CORR[[#This Row],[43926]]-Casos_PN_CORR[[#This Row],[43925]]</f>
        <v>0</v>
      </c>
      <c r="AG231">
        <f>+Casos_PN_CORR[[#This Row],[43927]]-Casos_PN_CORR[[#This Row],[43926]]</f>
        <v>0</v>
      </c>
      <c r="AH231">
        <f>+Casos_PN_CORR[[#This Row],[43928]]-Casos_PN_CORR[[#This Row],[43927]]</f>
        <v>0</v>
      </c>
      <c r="AI231">
        <f>+Casos_PN_CORR[[#This Row],[43929]]-Casos_PN_CORR[[#This Row],[43928]]</f>
        <v>0</v>
      </c>
      <c r="AJ231">
        <f>+Casos_PN_CORR[[#This Row],[43930]]-Casos_PN_CORR[[#This Row],[43929]]</f>
        <v>0</v>
      </c>
      <c r="AK231">
        <f>+Casos_PN_CORR[[#This Row],[43931]]-Casos_PN_CORR[[#This Row],[43930]]</f>
        <v>0</v>
      </c>
      <c r="AL231">
        <f>+Casos_PN_CORR[[#This Row],[43932]]-Casos_PN_CORR[[#This Row],[43931]]</f>
        <v>0</v>
      </c>
      <c r="AM231">
        <f>+Casos_PN_CORR[[#This Row],[43933]]-Casos_PN_CORR[[#This Row],[43932]]</f>
        <v>0</v>
      </c>
      <c r="AN231">
        <f>+Casos_PN_CORR[[#This Row],[43934]]-Casos_PN_CORR[[#This Row],[43933]]</f>
        <v>0</v>
      </c>
      <c r="AO231">
        <f>+Casos_PN_CORR[[#This Row],[43935]]-Casos_PN_CORR[[#This Row],[43934]]</f>
        <v>0</v>
      </c>
      <c r="AP231">
        <f>+Casos_PN_CORR[[#This Row],[43936]]-Casos_PN_CORR[[#This Row],[43935]]</f>
        <v>0</v>
      </c>
      <c r="AQ231">
        <f>+Casos_PN_CORR[[#This Row],[43937]]-Casos_PN_CORR[[#This Row],[43936]]</f>
        <v>0</v>
      </c>
      <c r="AR231">
        <f>+Casos_PN_CORR[[#This Row],[43938]]-Casos_PN_CORR[[#This Row],[43937]]</f>
        <v>0</v>
      </c>
      <c r="AS231">
        <f>+Casos_PN_CORR[[#This Row],[43939]]-Casos_PN_CORR[[#This Row],[43938]]</f>
        <v>0</v>
      </c>
      <c r="AT231">
        <f>+Casos_PN_CORR[[#This Row],[43940]]-Casos_PN_CORR[[#This Row],[43939]]</f>
        <v>0</v>
      </c>
      <c r="AU231">
        <f>+Casos_PN_CORR[[#This Row],[43941]]-Casos_PN_CORR[[#This Row],[43940]]</f>
        <v>0</v>
      </c>
      <c r="AV231">
        <f>+Casos_PN_CORR[[#This Row],[43942]]-Casos_PN_CORR[[#This Row],[43941]]</f>
        <v>0</v>
      </c>
      <c r="AW231">
        <f>+Casos_PN_CORR[[#This Row],[43943]]-Casos_PN_CORR[[#This Row],[43942]]</f>
        <v>0</v>
      </c>
      <c r="AX231">
        <f>+Casos_PN_CORR[[#This Row],[43944]]-Casos_PN_CORR[[#This Row],[43943]]</f>
        <v>0</v>
      </c>
      <c r="AY231">
        <f>+Casos_PN_CORR[[#This Row],[43945]]-Casos_PN_CORR[[#This Row],[43944]]</f>
        <v>0</v>
      </c>
      <c r="AZ231">
        <f>+Casos_PN_CORR[[#This Row],[43946]]-Casos_PN_CORR[[#This Row],[43945]]</f>
        <v>0</v>
      </c>
      <c r="BA231">
        <f>+Casos_PN_CORR[[#This Row],[43947]]-Casos_PN_CORR[[#This Row],[43946]]</f>
        <v>0</v>
      </c>
      <c r="BB231">
        <f>+Casos_PN_CORR[[#This Row],[43948]]-Casos_PN_CORR[[#This Row],[43947]]</f>
        <v>0</v>
      </c>
      <c r="BC231">
        <f>+Casos_PN_CORR[[#This Row],[43949]]-Casos_PN_CORR[[#This Row],[43948]]</f>
        <v>0</v>
      </c>
      <c r="BD231">
        <f>+Casos_PN_CORR[[#This Row],[43950]]-Casos_PN_CORR[[#This Row],[43949]]</f>
        <v>0</v>
      </c>
      <c r="BE231">
        <f>+Casos_PN_CORR[[#This Row],[43951]]-Casos_PN_CORR[[#This Row],[43950]]</f>
        <v>0</v>
      </c>
      <c r="BF231">
        <f>+Casos_PN_CORR[[#This Row],[43952]]-Casos_PN_CORR[[#This Row],[43951]]</f>
        <v>0</v>
      </c>
      <c r="BG231">
        <f>+Casos_PN_CORR[[#This Row],[43953]]-Casos_PN_CORR[[#This Row],[43952]]</f>
        <v>0</v>
      </c>
      <c r="BH231">
        <f>+Casos_PN_CORR[[#This Row],[43954]]-Casos_PN_CORR[[#This Row],[43953]]</f>
        <v>0</v>
      </c>
      <c r="BI231">
        <f>+Casos_PN_CORR[[#This Row],[43955]]-Casos_PN_CORR[[#This Row],[43954]]</f>
        <v>0</v>
      </c>
      <c r="BJ231">
        <f>+Casos_PN_CORR[[#This Row],[43956]]-Casos_PN_CORR[[#This Row],[43955]]</f>
        <v>0</v>
      </c>
      <c r="BK231">
        <f>+Casos_PN_CORR[[#This Row],[43957]]-Casos_PN_CORR[[#This Row],[43956]]</f>
        <v>0</v>
      </c>
      <c r="BL231">
        <f>+Casos_PN_CORR[[#This Row],[43958]]-Casos_PN_CORR[[#This Row],[43957]]</f>
        <v>0</v>
      </c>
      <c r="BM231">
        <f>+Casos_PN_CORR[[#This Row],[43959]]-Casos_PN_CORR[[#This Row],[43958]]</f>
        <v>0</v>
      </c>
      <c r="BN231">
        <f>+Casos_PN_CORR[[#This Row],[43960]]-Casos_PN_CORR[[#This Row],[43959]]</f>
        <v>0</v>
      </c>
      <c r="BO231">
        <f>+Casos_PN_CORR[[#This Row],[43961]]-Casos_PN_CORR[[#This Row],[43960]]</f>
        <v>0</v>
      </c>
      <c r="BP231">
        <f>+Casos_PN_CORR[[#This Row],[43962]]-Casos_PN_CORR[[#This Row],[43961]]</f>
        <v>0</v>
      </c>
      <c r="BQ231">
        <f>+Casos_PN_CORR[[#This Row],[43963]]-Casos_PN_CORR[[#This Row],[43962]]</f>
        <v>0</v>
      </c>
      <c r="BR231">
        <f>+Casos_PN_CORR[[#This Row],[43964]]-Casos_PN_CORR[[#This Row],[43963]]</f>
        <v>0</v>
      </c>
      <c r="BS231">
        <f>+Casos_PN_CORR[[#This Row],[43965]]-Casos_PN_CORR[[#This Row],[43964]]</f>
        <v>0</v>
      </c>
      <c r="BT231">
        <f>+Casos_PN_CORR[[#This Row],[43966]]-Casos_PN_CORR[[#This Row],[43965]]</f>
        <v>0</v>
      </c>
      <c r="BU231">
        <f>+Casos_PN_CORR[[#This Row],[43967]]-Casos_PN_CORR[[#This Row],[43966]]</f>
        <v>0</v>
      </c>
      <c r="BV231">
        <f>+Casos_PN_CORR[[#This Row],[43968]]-Casos_PN_CORR[[#This Row],[43967]]</f>
        <v>0</v>
      </c>
      <c r="BW231">
        <f>+Casos_PN_CORR[[#This Row],[43969]]-Casos_PN_CORR[[#This Row],[43968]]</f>
        <v>0</v>
      </c>
      <c r="BX231">
        <f>+Casos_PN_CORR[[#This Row],[43970]]-Casos_PN_CORR[[#This Row],[43969]]</f>
        <v>0</v>
      </c>
      <c r="BY231">
        <f>+Casos_PN_CORR[[#This Row],[43971]]-Casos_PN_CORR[[#This Row],[43970]]</f>
        <v>0</v>
      </c>
      <c r="BZ231">
        <f>+Casos_PN_CORR[[#This Row],[43972]]-Casos_PN_CORR[[#This Row],[43971]]</f>
        <v>0</v>
      </c>
      <c r="CA231">
        <f>+Casos_PN_CORR[[#This Row],[43973]]-Casos_PN_CORR[[#This Row],[43972]]</f>
        <v>0</v>
      </c>
      <c r="CB231">
        <f>+Casos_PN_CORR[[#This Row],[43974]]-Casos_PN_CORR[[#This Row],[43973]]</f>
        <v>0</v>
      </c>
      <c r="CC231">
        <f>+Casos_PN_CORR[[#This Row],[43975]]-Casos_PN_CORR[[#This Row],[43974]]</f>
        <v>0</v>
      </c>
      <c r="CD231">
        <f>+Casos_PN_CORR[[#This Row],[43976]]-Casos_PN_CORR[[#This Row],[43975]]</f>
        <v>0</v>
      </c>
      <c r="CE231">
        <f>+Casos_PN_CORR[[#This Row],[43977]]-Casos_PN_CORR[[#This Row],[43976]]</f>
        <v>0</v>
      </c>
      <c r="CF231">
        <f>+Casos_PN_CORR[[#This Row],[43978]]-Casos_PN_CORR[[#This Row],[43977]]</f>
        <v>0</v>
      </c>
      <c r="CG231">
        <f>+Casos_PN_CORR[[#This Row],[43979]]-Casos_PN_CORR[[#This Row],[43978]]</f>
        <v>0</v>
      </c>
      <c r="CH231">
        <f>+Casos_PN_CORR[[#This Row],[43980]]-Casos_PN_CORR[[#This Row],[43979]]</f>
        <v>0</v>
      </c>
      <c r="CI231">
        <f>+Casos_PN_CORR[[#This Row],[43981]]-Casos_PN_CORR[[#This Row],[43980]]</f>
        <v>0</v>
      </c>
      <c r="CJ231">
        <f>+Casos_PN_CORR[[#This Row],[43982]]-Casos_PN_CORR[[#This Row],[43981]]</f>
        <v>0</v>
      </c>
      <c r="CK231">
        <f>+Casos_PN_CORR[[#This Row],[43983]]-Casos_PN_CORR[[#This Row],[43982]]</f>
        <v>0</v>
      </c>
      <c r="CL231">
        <f>+Casos_PN_CORR[[#This Row],[43984]]-Casos_PN_CORR[[#This Row],[43983]]</f>
        <v>0</v>
      </c>
      <c r="CM231">
        <f>+Casos_PN_CORR[[#This Row],[43985]]-Casos_PN_CORR[[#This Row],[43984]]</f>
        <v>0</v>
      </c>
      <c r="CN231">
        <f>+Casos_PN_CORR[[#This Row],[43986]]-Casos_PN_CORR[[#This Row],[43985]]</f>
        <v>0</v>
      </c>
      <c r="CO231">
        <f>+Casos_PN_CORR[[#This Row],[43987]]-Casos_PN_CORR[[#This Row],[43986]]</f>
        <v>1</v>
      </c>
      <c r="CP231">
        <f>+Casos_PN_CORR[[#This Row],[43988]]-Casos_PN_CORR[[#This Row],[43987]]</f>
        <v>0</v>
      </c>
      <c r="CQ231">
        <f>+Casos_PN_CORR[[#This Row],[43989]]-Casos_PN_CORR[[#This Row],[43988]]</f>
        <v>0</v>
      </c>
      <c r="CR231">
        <f>+Casos_PN_CORR[[#This Row],[43990]]-Casos_PN_CORR[[#This Row],[43989]]</f>
        <v>0</v>
      </c>
      <c r="CS231">
        <f>+Casos_PN_CORR[[#This Row],[43991]]-Casos_PN_CORR[[#This Row],[43990]]</f>
        <v>0</v>
      </c>
      <c r="CT231">
        <f>+Casos_PN_CORR[[#This Row],[43992]]-Casos_PN_CORR[[#This Row],[43991]]</f>
        <v>0</v>
      </c>
      <c r="CU231">
        <f>+Casos_PN_CORR[[#This Row],[43993]]-Casos_PN_CORR[[#This Row],[43992]]</f>
        <v>0</v>
      </c>
    </row>
    <row r="232" spans="1:99" x14ac:dyDescent="0.3">
      <c r="A232">
        <v>90205</v>
      </c>
      <c r="B232" s="2" t="s">
        <v>114</v>
      </c>
      <c r="C232" s="2" t="s">
        <v>435</v>
      </c>
      <c r="D232" s="2" t="s">
        <v>565</v>
      </c>
      <c r="E232" s="4">
        <f t="shared" si="3"/>
        <v>1</v>
      </c>
      <c r="F232">
        <f>+Casos_PN_CORR[[#This Row],[43900]]</f>
        <v>0</v>
      </c>
      <c r="G232">
        <f>+Casos_PN_CORR[[#This Row],[43901]]-Casos_PN_CORR[[#This Row],[43900]]</f>
        <v>0</v>
      </c>
      <c r="H232">
        <f>+Casos_PN_CORR[[#This Row],[43902]]-Casos_PN_CORR[[#This Row],[43901]]</f>
        <v>0</v>
      </c>
      <c r="I232">
        <f>+Casos_PN_CORR[[#This Row],[43903]]-Casos_PN_CORR[[#This Row],[43902]]</f>
        <v>0</v>
      </c>
      <c r="J232">
        <f>+Casos_PN_CORR[[#This Row],[43904]]-Casos_PN_CORR[[#This Row],[43903]]</f>
        <v>0</v>
      </c>
      <c r="K232">
        <f>+Casos_PN_CORR[[#This Row],[43905]]-Casos_PN_CORR[[#This Row],[43904]]</f>
        <v>0</v>
      </c>
      <c r="L232">
        <f>+Casos_PN_CORR[[#This Row],[43906]]-Casos_PN_CORR[[#This Row],[43905]]</f>
        <v>0</v>
      </c>
      <c r="M232">
        <f>+Casos_PN_CORR[[#This Row],[43907]]-Casos_PN_CORR[[#This Row],[43906]]</f>
        <v>0</v>
      </c>
      <c r="N232">
        <f>+Casos_PN_CORR[[#This Row],[43908]]-Casos_PN_CORR[[#This Row],[43907]]</f>
        <v>0</v>
      </c>
      <c r="O232">
        <f>+Casos_PN_CORR[[#This Row],[43909]]-Casos_PN_CORR[[#This Row],[43908]]</f>
        <v>0</v>
      </c>
      <c r="P232">
        <f>+Casos_PN_CORR[[#This Row],[43910]]-Casos_PN_CORR[[#This Row],[43909]]</f>
        <v>0</v>
      </c>
      <c r="Q232">
        <f>+Casos_PN_CORR[[#This Row],[43911]]-Casos_PN_CORR[[#This Row],[43910]]</f>
        <v>0</v>
      </c>
      <c r="R232">
        <f>+Casos_PN_CORR[[#This Row],[43912]]-Casos_PN_CORR[[#This Row],[43911]]</f>
        <v>0</v>
      </c>
      <c r="S232">
        <f>+Casos_PN_CORR[[#This Row],[43913]]-Casos_PN_CORR[[#This Row],[43912]]</f>
        <v>0</v>
      </c>
      <c r="T232">
        <f>+Casos_PN_CORR[[#This Row],[43914]]-Casos_PN_CORR[[#This Row],[43913]]</f>
        <v>0</v>
      </c>
      <c r="U232">
        <f>+Casos_PN_CORR[[#This Row],[43915]]-Casos_PN_CORR[[#This Row],[43914]]</f>
        <v>0</v>
      </c>
      <c r="V232">
        <f>+Casos_PN_CORR[[#This Row],[43916]]-Casos_PN_CORR[[#This Row],[43915]]</f>
        <v>0</v>
      </c>
      <c r="W232">
        <f>+Casos_PN_CORR[[#This Row],[43917]]-Casos_PN_CORR[[#This Row],[43916]]</f>
        <v>0</v>
      </c>
      <c r="X232">
        <f>+Casos_PN_CORR[[#This Row],[43918]]-Casos_PN_CORR[[#This Row],[43917]]</f>
        <v>0</v>
      </c>
      <c r="Y232">
        <f>+Casos_PN_CORR[[#This Row],[43919]]-Casos_PN_CORR[[#This Row],[43918]]</f>
        <v>0</v>
      </c>
      <c r="Z232">
        <f>+Casos_PN_CORR[[#This Row],[43920]]-Casos_PN_CORR[[#This Row],[43919]]</f>
        <v>0</v>
      </c>
      <c r="AA232">
        <f>+Casos_PN_CORR[[#This Row],[43921]]-Casos_PN_CORR[[#This Row],[43920]]</f>
        <v>0</v>
      </c>
      <c r="AB232">
        <f>+Casos_PN_CORR[[#This Row],[43922]]-Casos_PN_CORR[[#This Row],[43921]]</f>
        <v>0</v>
      </c>
      <c r="AC232">
        <f>+Casos_PN_CORR[[#This Row],[43923]]-Casos_PN_CORR[[#This Row],[43922]]</f>
        <v>0</v>
      </c>
      <c r="AD232">
        <f>+Casos_PN_CORR[[#This Row],[43924]]-Casos_PN_CORR[[#This Row],[43923]]</f>
        <v>0</v>
      </c>
      <c r="AE232">
        <f>+Casos_PN_CORR[[#This Row],[43925]]-Casos_PN_CORR[[#This Row],[43924]]</f>
        <v>0</v>
      </c>
      <c r="AF232">
        <f>+Casos_PN_CORR[[#This Row],[43926]]-Casos_PN_CORR[[#This Row],[43925]]</f>
        <v>0</v>
      </c>
      <c r="AG232">
        <f>+Casos_PN_CORR[[#This Row],[43927]]-Casos_PN_CORR[[#This Row],[43926]]</f>
        <v>0</v>
      </c>
      <c r="AH232">
        <f>+Casos_PN_CORR[[#This Row],[43928]]-Casos_PN_CORR[[#This Row],[43927]]</f>
        <v>0</v>
      </c>
      <c r="AI232">
        <f>+Casos_PN_CORR[[#This Row],[43929]]-Casos_PN_CORR[[#This Row],[43928]]</f>
        <v>0</v>
      </c>
      <c r="AJ232">
        <f>+Casos_PN_CORR[[#This Row],[43930]]-Casos_PN_CORR[[#This Row],[43929]]</f>
        <v>0</v>
      </c>
      <c r="AK232">
        <f>+Casos_PN_CORR[[#This Row],[43931]]-Casos_PN_CORR[[#This Row],[43930]]</f>
        <v>0</v>
      </c>
      <c r="AL232">
        <f>+Casos_PN_CORR[[#This Row],[43932]]-Casos_PN_CORR[[#This Row],[43931]]</f>
        <v>0</v>
      </c>
      <c r="AM232">
        <f>+Casos_PN_CORR[[#This Row],[43933]]-Casos_PN_CORR[[#This Row],[43932]]</f>
        <v>0</v>
      </c>
      <c r="AN232">
        <f>+Casos_PN_CORR[[#This Row],[43934]]-Casos_PN_CORR[[#This Row],[43933]]</f>
        <v>0</v>
      </c>
      <c r="AO232">
        <f>+Casos_PN_CORR[[#This Row],[43935]]-Casos_PN_CORR[[#This Row],[43934]]</f>
        <v>0</v>
      </c>
      <c r="AP232">
        <f>+Casos_PN_CORR[[#This Row],[43936]]-Casos_PN_CORR[[#This Row],[43935]]</f>
        <v>0</v>
      </c>
      <c r="AQ232">
        <f>+Casos_PN_CORR[[#This Row],[43937]]-Casos_PN_CORR[[#This Row],[43936]]</f>
        <v>0</v>
      </c>
      <c r="AR232">
        <f>+Casos_PN_CORR[[#This Row],[43938]]-Casos_PN_CORR[[#This Row],[43937]]</f>
        <v>0</v>
      </c>
      <c r="AS232">
        <f>+Casos_PN_CORR[[#This Row],[43939]]-Casos_PN_CORR[[#This Row],[43938]]</f>
        <v>0</v>
      </c>
      <c r="AT232">
        <f>+Casos_PN_CORR[[#This Row],[43940]]-Casos_PN_CORR[[#This Row],[43939]]</f>
        <v>0</v>
      </c>
      <c r="AU232">
        <f>+Casos_PN_CORR[[#This Row],[43941]]-Casos_PN_CORR[[#This Row],[43940]]</f>
        <v>0</v>
      </c>
      <c r="AV232">
        <f>+Casos_PN_CORR[[#This Row],[43942]]-Casos_PN_CORR[[#This Row],[43941]]</f>
        <v>0</v>
      </c>
      <c r="AW232">
        <f>+Casos_PN_CORR[[#This Row],[43943]]-Casos_PN_CORR[[#This Row],[43942]]</f>
        <v>0</v>
      </c>
      <c r="AX232">
        <f>+Casos_PN_CORR[[#This Row],[43944]]-Casos_PN_CORR[[#This Row],[43943]]</f>
        <v>0</v>
      </c>
      <c r="AY232">
        <f>+Casos_PN_CORR[[#This Row],[43945]]-Casos_PN_CORR[[#This Row],[43944]]</f>
        <v>0</v>
      </c>
      <c r="AZ232">
        <f>+Casos_PN_CORR[[#This Row],[43946]]-Casos_PN_CORR[[#This Row],[43945]]</f>
        <v>0</v>
      </c>
      <c r="BA232">
        <f>+Casos_PN_CORR[[#This Row],[43947]]-Casos_PN_CORR[[#This Row],[43946]]</f>
        <v>0</v>
      </c>
      <c r="BB232">
        <f>+Casos_PN_CORR[[#This Row],[43948]]-Casos_PN_CORR[[#This Row],[43947]]</f>
        <v>0</v>
      </c>
      <c r="BC232">
        <f>+Casos_PN_CORR[[#This Row],[43949]]-Casos_PN_CORR[[#This Row],[43948]]</f>
        <v>0</v>
      </c>
      <c r="BD232">
        <f>+Casos_PN_CORR[[#This Row],[43950]]-Casos_PN_CORR[[#This Row],[43949]]</f>
        <v>0</v>
      </c>
      <c r="BE232">
        <f>+Casos_PN_CORR[[#This Row],[43951]]-Casos_PN_CORR[[#This Row],[43950]]</f>
        <v>0</v>
      </c>
      <c r="BF232">
        <f>+Casos_PN_CORR[[#This Row],[43952]]-Casos_PN_CORR[[#This Row],[43951]]</f>
        <v>0</v>
      </c>
      <c r="BG232">
        <f>+Casos_PN_CORR[[#This Row],[43953]]-Casos_PN_CORR[[#This Row],[43952]]</f>
        <v>0</v>
      </c>
      <c r="BH232">
        <f>+Casos_PN_CORR[[#This Row],[43954]]-Casos_PN_CORR[[#This Row],[43953]]</f>
        <v>0</v>
      </c>
      <c r="BI232">
        <f>+Casos_PN_CORR[[#This Row],[43955]]-Casos_PN_CORR[[#This Row],[43954]]</f>
        <v>0</v>
      </c>
      <c r="BJ232">
        <f>+Casos_PN_CORR[[#This Row],[43956]]-Casos_PN_CORR[[#This Row],[43955]]</f>
        <v>0</v>
      </c>
      <c r="BK232">
        <f>+Casos_PN_CORR[[#This Row],[43957]]-Casos_PN_CORR[[#This Row],[43956]]</f>
        <v>0</v>
      </c>
      <c r="BL232">
        <f>+Casos_PN_CORR[[#This Row],[43958]]-Casos_PN_CORR[[#This Row],[43957]]</f>
        <v>0</v>
      </c>
      <c r="BM232">
        <f>+Casos_PN_CORR[[#This Row],[43959]]-Casos_PN_CORR[[#This Row],[43958]]</f>
        <v>0</v>
      </c>
      <c r="BN232">
        <f>+Casos_PN_CORR[[#This Row],[43960]]-Casos_PN_CORR[[#This Row],[43959]]</f>
        <v>0</v>
      </c>
      <c r="BO232">
        <f>+Casos_PN_CORR[[#This Row],[43961]]-Casos_PN_CORR[[#This Row],[43960]]</f>
        <v>0</v>
      </c>
      <c r="BP232">
        <f>+Casos_PN_CORR[[#This Row],[43962]]-Casos_PN_CORR[[#This Row],[43961]]</f>
        <v>0</v>
      </c>
      <c r="BQ232">
        <f>+Casos_PN_CORR[[#This Row],[43963]]-Casos_PN_CORR[[#This Row],[43962]]</f>
        <v>0</v>
      </c>
      <c r="BR232">
        <f>+Casos_PN_CORR[[#This Row],[43964]]-Casos_PN_CORR[[#This Row],[43963]]</f>
        <v>0</v>
      </c>
      <c r="BS232">
        <f>+Casos_PN_CORR[[#This Row],[43965]]-Casos_PN_CORR[[#This Row],[43964]]</f>
        <v>0</v>
      </c>
      <c r="BT232">
        <f>+Casos_PN_CORR[[#This Row],[43966]]-Casos_PN_CORR[[#This Row],[43965]]</f>
        <v>0</v>
      </c>
      <c r="BU232">
        <f>+Casos_PN_CORR[[#This Row],[43967]]-Casos_PN_CORR[[#This Row],[43966]]</f>
        <v>0</v>
      </c>
      <c r="BV232">
        <f>+Casos_PN_CORR[[#This Row],[43968]]-Casos_PN_CORR[[#This Row],[43967]]</f>
        <v>0</v>
      </c>
      <c r="BW232">
        <f>+Casos_PN_CORR[[#This Row],[43969]]-Casos_PN_CORR[[#This Row],[43968]]</f>
        <v>0</v>
      </c>
      <c r="BX232">
        <f>+Casos_PN_CORR[[#This Row],[43970]]-Casos_PN_CORR[[#This Row],[43969]]</f>
        <v>0</v>
      </c>
      <c r="BY232">
        <f>+Casos_PN_CORR[[#This Row],[43971]]-Casos_PN_CORR[[#This Row],[43970]]</f>
        <v>0</v>
      </c>
      <c r="BZ232">
        <f>+Casos_PN_CORR[[#This Row],[43972]]-Casos_PN_CORR[[#This Row],[43971]]</f>
        <v>0</v>
      </c>
      <c r="CA232">
        <f>+Casos_PN_CORR[[#This Row],[43973]]-Casos_PN_CORR[[#This Row],[43972]]</f>
        <v>0</v>
      </c>
      <c r="CB232">
        <f>+Casos_PN_CORR[[#This Row],[43974]]-Casos_PN_CORR[[#This Row],[43973]]</f>
        <v>0</v>
      </c>
      <c r="CC232">
        <f>+Casos_PN_CORR[[#This Row],[43975]]-Casos_PN_CORR[[#This Row],[43974]]</f>
        <v>0</v>
      </c>
      <c r="CD232">
        <f>+Casos_PN_CORR[[#This Row],[43976]]-Casos_PN_CORR[[#This Row],[43975]]</f>
        <v>0</v>
      </c>
      <c r="CE232">
        <f>+Casos_PN_CORR[[#This Row],[43977]]-Casos_PN_CORR[[#This Row],[43976]]</f>
        <v>0</v>
      </c>
      <c r="CF232">
        <f>+Casos_PN_CORR[[#This Row],[43978]]-Casos_PN_CORR[[#This Row],[43977]]</f>
        <v>0</v>
      </c>
      <c r="CG232">
        <f>+Casos_PN_CORR[[#This Row],[43979]]-Casos_PN_CORR[[#This Row],[43978]]</f>
        <v>0</v>
      </c>
      <c r="CH232">
        <f>+Casos_PN_CORR[[#This Row],[43980]]-Casos_PN_CORR[[#This Row],[43979]]</f>
        <v>0</v>
      </c>
      <c r="CI232">
        <f>+Casos_PN_CORR[[#This Row],[43981]]-Casos_PN_CORR[[#This Row],[43980]]</f>
        <v>0</v>
      </c>
      <c r="CJ232">
        <f>+Casos_PN_CORR[[#This Row],[43982]]-Casos_PN_CORR[[#This Row],[43981]]</f>
        <v>0</v>
      </c>
      <c r="CK232">
        <f>+Casos_PN_CORR[[#This Row],[43983]]-Casos_PN_CORR[[#This Row],[43982]]</f>
        <v>0</v>
      </c>
      <c r="CL232">
        <f>+Casos_PN_CORR[[#This Row],[43984]]-Casos_PN_CORR[[#This Row],[43983]]</f>
        <v>0</v>
      </c>
      <c r="CM232">
        <f>+Casos_PN_CORR[[#This Row],[43985]]-Casos_PN_CORR[[#This Row],[43984]]</f>
        <v>0</v>
      </c>
      <c r="CN232">
        <f>+Casos_PN_CORR[[#This Row],[43986]]-Casos_PN_CORR[[#This Row],[43985]]</f>
        <v>0</v>
      </c>
      <c r="CO232">
        <f>+Casos_PN_CORR[[#This Row],[43987]]-Casos_PN_CORR[[#This Row],[43986]]</f>
        <v>1</v>
      </c>
      <c r="CP232">
        <f>+Casos_PN_CORR[[#This Row],[43988]]-Casos_PN_CORR[[#This Row],[43987]]</f>
        <v>0</v>
      </c>
      <c r="CQ232">
        <f>+Casos_PN_CORR[[#This Row],[43989]]-Casos_PN_CORR[[#This Row],[43988]]</f>
        <v>0</v>
      </c>
      <c r="CR232">
        <f>+Casos_PN_CORR[[#This Row],[43990]]-Casos_PN_CORR[[#This Row],[43989]]</f>
        <v>0</v>
      </c>
      <c r="CS232">
        <f>+Casos_PN_CORR[[#This Row],[43991]]-Casos_PN_CORR[[#This Row],[43990]]</f>
        <v>0</v>
      </c>
      <c r="CT232">
        <f>+Casos_PN_CORR[[#This Row],[43992]]-Casos_PN_CORR[[#This Row],[43991]]</f>
        <v>0</v>
      </c>
      <c r="CU232">
        <f>+Casos_PN_CORR[[#This Row],[43993]]-Casos_PN_CORR[[#This Row],[43992]]</f>
        <v>0</v>
      </c>
    </row>
    <row r="233" spans="1:99" x14ac:dyDescent="0.3">
      <c r="A233">
        <v>90505</v>
      </c>
      <c r="B233" s="2" t="s">
        <v>114</v>
      </c>
      <c r="C233" s="2" t="s">
        <v>308</v>
      </c>
      <c r="D233" s="2" t="s">
        <v>566</v>
      </c>
      <c r="E233" s="4">
        <f t="shared" si="3"/>
        <v>1</v>
      </c>
      <c r="F233">
        <f>+Casos_PN_CORR[[#This Row],[43900]]</f>
        <v>0</v>
      </c>
      <c r="G233">
        <f>+Casos_PN_CORR[[#This Row],[43901]]-Casos_PN_CORR[[#This Row],[43900]]</f>
        <v>0</v>
      </c>
      <c r="H233">
        <f>+Casos_PN_CORR[[#This Row],[43902]]-Casos_PN_CORR[[#This Row],[43901]]</f>
        <v>0</v>
      </c>
      <c r="I233">
        <f>+Casos_PN_CORR[[#This Row],[43903]]-Casos_PN_CORR[[#This Row],[43902]]</f>
        <v>0</v>
      </c>
      <c r="J233">
        <f>+Casos_PN_CORR[[#This Row],[43904]]-Casos_PN_CORR[[#This Row],[43903]]</f>
        <v>0</v>
      </c>
      <c r="K233">
        <f>+Casos_PN_CORR[[#This Row],[43905]]-Casos_PN_CORR[[#This Row],[43904]]</f>
        <v>0</v>
      </c>
      <c r="L233">
        <f>+Casos_PN_CORR[[#This Row],[43906]]-Casos_PN_CORR[[#This Row],[43905]]</f>
        <v>0</v>
      </c>
      <c r="M233">
        <f>+Casos_PN_CORR[[#This Row],[43907]]-Casos_PN_CORR[[#This Row],[43906]]</f>
        <v>0</v>
      </c>
      <c r="N233">
        <f>+Casos_PN_CORR[[#This Row],[43908]]-Casos_PN_CORR[[#This Row],[43907]]</f>
        <v>0</v>
      </c>
      <c r="O233">
        <f>+Casos_PN_CORR[[#This Row],[43909]]-Casos_PN_CORR[[#This Row],[43908]]</f>
        <v>0</v>
      </c>
      <c r="P233">
        <f>+Casos_PN_CORR[[#This Row],[43910]]-Casos_PN_CORR[[#This Row],[43909]]</f>
        <v>0</v>
      </c>
      <c r="Q233">
        <f>+Casos_PN_CORR[[#This Row],[43911]]-Casos_PN_CORR[[#This Row],[43910]]</f>
        <v>0</v>
      </c>
      <c r="R233">
        <f>+Casos_PN_CORR[[#This Row],[43912]]-Casos_PN_CORR[[#This Row],[43911]]</f>
        <v>0</v>
      </c>
      <c r="S233">
        <f>+Casos_PN_CORR[[#This Row],[43913]]-Casos_PN_CORR[[#This Row],[43912]]</f>
        <v>0</v>
      </c>
      <c r="T233">
        <f>+Casos_PN_CORR[[#This Row],[43914]]-Casos_PN_CORR[[#This Row],[43913]]</f>
        <v>0</v>
      </c>
      <c r="U233">
        <f>+Casos_PN_CORR[[#This Row],[43915]]-Casos_PN_CORR[[#This Row],[43914]]</f>
        <v>0</v>
      </c>
      <c r="V233">
        <f>+Casos_PN_CORR[[#This Row],[43916]]-Casos_PN_CORR[[#This Row],[43915]]</f>
        <v>0</v>
      </c>
      <c r="W233">
        <f>+Casos_PN_CORR[[#This Row],[43917]]-Casos_PN_CORR[[#This Row],[43916]]</f>
        <v>0</v>
      </c>
      <c r="X233">
        <f>+Casos_PN_CORR[[#This Row],[43918]]-Casos_PN_CORR[[#This Row],[43917]]</f>
        <v>0</v>
      </c>
      <c r="Y233">
        <f>+Casos_PN_CORR[[#This Row],[43919]]-Casos_PN_CORR[[#This Row],[43918]]</f>
        <v>0</v>
      </c>
      <c r="Z233">
        <f>+Casos_PN_CORR[[#This Row],[43920]]-Casos_PN_CORR[[#This Row],[43919]]</f>
        <v>0</v>
      </c>
      <c r="AA233">
        <f>+Casos_PN_CORR[[#This Row],[43921]]-Casos_PN_CORR[[#This Row],[43920]]</f>
        <v>0</v>
      </c>
      <c r="AB233">
        <f>+Casos_PN_CORR[[#This Row],[43922]]-Casos_PN_CORR[[#This Row],[43921]]</f>
        <v>0</v>
      </c>
      <c r="AC233">
        <f>+Casos_PN_CORR[[#This Row],[43923]]-Casos_PN_CORR[[#This Row],[43922]]</f>
        <v>0</v>
      </c>
      <c r="AD233">
        <f>+Casos_PN_CORR[[#This Row],[43924]]-Casos_PN_CORR[[#This Row],[43923]]</f>
        <v>0</v>
      </c>
      <c r="AE233">
        <f>+Casos_PN_CORR[[#This Row],[43925]]-Casos_PN_CORR[[#This Row],[43924]]</f>
        <v>0</v>
      </c>
      <c r="AF233">
        <f>+Casos_PN_CORR[[#This Row],[43926]]-Casos_PN_CORR[[#This Row],[43925]]</f>
        <v>0</v>
      </c>
      <c r="AG233">
        <f>+Casos_PN_CORR[[#This Row],[43927]]-Casos_PN_CORR[[#This Row],[43926]]</f>
        <v>0</v>
      </c>
      <c r="AH233">
        <f>+Casos_PN_CORR[[#This Row],[43928]]-Casos_PN_CORR[[#This Row],[43927]]</f>
        <v>0</v>
      </c>
      <c r="AI233">
        <f>+Casos_PN_CORR[[#This Row],[43929]]-Casos_PN_CORR[[#This Row],[43928]]</f>
        <v>0</v>
      </c>
      <c r="AJ233">
        <f>+Casos_PN_CORR[[#This Row],[43930]]-Casos_PN_CORR[[#This Row],[43929]]</f>
        <v>0</v>
      </c>
      <c r="AK233">
        <f>+Casos_PN_CORR[[#This Row],[43931]]-Casos_PN_CORR[[#This Row],[43930]]</f>
        <v>0</v>
      </c>
      <c r="AL233">
        <f>+Casos_PN_CORR[[#This Row],[43932]]-Casos_PN_CORR[[#This Row],[43931]]</f>
        <v>0</v>
      </c>
      <c r="AM233">
        <f>+Casos_PN_CORR[[#This Row],[43933]]-Casos_PN_CORR[[#This Row],[43932]]</f>
        <v>0</v>
      </c>
      <c r="AN233">
        <f>+Casos_PN_CORR[[#This Row],[43934]]-Casos_PN_CORR[[#This Row],[43933]]</f>
        <v>0</v>
      </c>
      <c r="AO233">
        <f>+Casos_PN_CORR[[#This Row],[43935]]-Casos_PN_CORR[[#This Row],[43934]]</f>
        <v>0</v>
      </c>
      <c r="AP233">
        <f>+Casos_PN_CORR[[#This Row],[43936]]-Casos_PN_CORR[[#This Row],[43935]]</f>
        <v>0</v>
      </c>
      <c r="AQ233">
        <f>+Casos_PN_CORR[[#This Row],[43937]]-Casos_PN_CORR[[#This Row],[43936]]</f>
        <v>0</v>
      </c>
      <c r="AR233">
        <f>+Casos_PN_CORR[[#This Row],[43938]]-Casos_PN_CORR[[#This Row],[43937]]</f>
        <v>0</v>
      </c>
      <c r="AS233">
        <f>+Casos_PN_CORR[[#This Row],[43939]]-Casos_PN_CORR[[#This Row],[43938]]</f>
        <v>0</v>
      </c>
      <c r="AT233">
        <f>+Casos_PN_CORR[[#This Row],[43940]]-Casos_PN_CORR[[#This Row],[43939]]</f>
        <v>0</v>
      </c>
      <c r="AU233">
        <f>+Casos_PN_CORR[[#This Row],[43941]]-Casos_PN_CORR[[#This Row],[43940]]</f>
        <v>0</v>
      </c>
      <c r="AV233">
        <f>+Casos_PN_CORR[[#This Row],[43942]]-Casos_PN_CORR[[#This Row],[43941]]</f>
        <v>0</v>
      </c>
      <c r="AW233">
        <f>+Casos_PN_CORR[[#This Row],[43943]]-Casos_PN_CORR[[#This Row],[43942]]</f>
        <v>0</v>
      </c>
      <c r="AX233">
        <f>+Casos_PN_CORR[[#This Row],[43944]]-Casos_PN_CORR[[#This Row],[43943]]</f>
        <v>0</v>
      </c>
      <c r="AY233">
        <f>+Casos_PN_CORR[[#This Row],[43945]]-Casos_PN_CORR[[#This Row],[43944]]</f>
        <v>0</v>
      </c>
      <c r="AZ233">
        <f>+Casos_PN_CORR[[#This Row],[43946]]-Casos_PN_CORR[[#This Row],[43945]]</f>
        <v>0</v>
      </c>
      <c r="BA233">
        <f>+Casos_PN_CORR[[#This Row],[43947]]-Casos_PN_CORR[[#This Row],[43946]]</f>
        <v>0</v>
      </c>
      <c r="BB233">
        <f>+Casos_PN_CORR[[#This Row],[43948]]-Casos_PN_CORR[[#This Row],[43947]]</f>
        <v>0</v>
      </c>
      <c r="BC233">
        <f>+Casos_PN_CORR[[#This Row],[43949]]-Casos_PN_CORR[[#This Row],[43948]]</f>
        <v>0</v>
      </c>
      <c r="BD233">
        <f>+Casos_PN_CORR[[#This Row],[43950]]-Casos_PN_CORR[[#This Row],[43949]]</f>
        <v>0</v>
      </c>
      <c r="BE233">
        <f>+Casos_PN_CORR[[#This Row],[43951]]-Casos_PN_CORR[[#This Row],[43950]]</f>
        <v>0</v>
      </c>
      <c r="BF233">
        <f>+Casos_PN_CORR[[#This Row],[43952]]-Casos_PN_CORR[[#This Row],[43951]]</f>
        <v>0</v>
      </c>
      <c r="BG233">
        <f>+Casos_PN_CORR[[#This Row],[43953]]-Casos_PN_CORR[[#This Row],[43952]]</f>
        <v>0</v>
      </c>
      <c r="BH233">
        <f>+Casos_PN_CORR[[#This Row],[43954]]-Casos_PN_CORR[[#This Row],[43953]]</f>
        <v>0</v>
      </c>
      <c r="BI233">
        <f>+Casos_PN_CORR[[#This Row],[43955]]-Casos_PN_CORR[[#This Row],[43954]]</f>
        <v>0</v>
      </c>
      <c r="BJ233">
        <f>+Casos_PN_CORR[[#This Row],[43956]]-Casos_PN_CORR[[#This Row],[43955]]</f>
        <v>0</v>
      </c>
      <c r="BK233">
        <f>+Casos_PN_CORR[[#This Row],[43957]]-Casos_PN_CORR[[#This Row],[43956]]</f>
        <v>0</v>
      </c>
      <c r="BL233">
        <f>+Casos_PN_CORR[[#This Row],[43958]]-Casos_PN_CORR[[#This Row],[43957]]</f>
        <v>0</v>
      </c>
      <c r="BM233">
        <f>+Casos_PN_CORR[[#This Row],[43959]]-Casos_PN_CORR[[#This Row],[43958]]</f>
        <v>0</v>
      </c>
      <c r="BN233">
        <f>+Casos_PN_CORR[[#This Row],[43960]]-Casos_PN_CORR[[#This Row],[43959]]</f>
        <v>0</v>
      </c>
      <c r="BO233">
        <f>+Casos_PN_CORR[[#This Row],[43961]]-Casos_PN_CORR[[#This Row],[43960]]</f>
        <v>0</v>
      </c>
      <c r="BP233">
        <f>+Casos_PN_CORR[[#This Row],[43962]]-Casos_PN_CORR[[#This Row],[43961]]</f>
        <v>0</v>
      </c>
      <c r="BQ233">
        <f>+Casos_PN_CORR[[#This Row],[43963]]-Casos_PN_CORR[[#This Row],[43962]]</f>
        <v>0</v>
      </c>
      <c r="BR233">
        <f>+Casos_PN_CORR[[#This Row],[43964]]-Casos_PN_CORR[[#This Row],[43963]]</f>
        <v>0</v>
      </c>
      <c r="BS233">
        <f>+Casos_PN_CORR[[#This Row],[43965]]-Casos_PN_CORR[[#This Row],[43964]]</f>
        <v>0</v>
      </c>
      <c r="BT233">
        <f>+Casos_PN_CORR[[#This Row],[43966]]-Casos_PN_CORR[[#This Row],[43965]]</f>
        <v>0</v>
      </c>
      <c r="BU233">
        <f>+Casos_PN_CORR[[#This Row],[43967]]-Casos_PN_CORR[[#This Row],[43966]]</f>
        <v>0</v>
      </c>
      <c r="BV233">
        <f>+Casos_PN_CORR[[#This Row],[43968]]-Casos_PN_CORR[[#This Row],[43967]]</f>
        <v>0</v>
      </c>
      <c r="BW233">
        <f>+Casos_PN_CORR[[#This Row],[43969]]-Casos_PN_CORR[[#This Row],[43968]]</f>
        <v>0</v>
      </c>
      <c r="BX233">
        <f>+Casos_PN_CORR[[#This Row],[43970]]-Casos_PN_CORR[[#This Row],[43969]]</f>
        <v>0</v>
      </c>
      <c r="BY233">
        <f>+Casos_PN_CORR[[#This Row],[43971]]-Casos_PN_CORR[[#This Row],[43970]]</f>
        <v>0</v>
      </c>
      <c r="BZ233">
        <f>+Casos_PN_CORR[[#This Row],[43972]]-Casos_PN_CORR[[#This Row],[43971]]</f>
        <v>0</v>
      </c>
      <c r="CA233">
        <f>+Casos_PN_CORR[[#This Row],[43973]]-Casos_PN_CORR[[#This Row],[43972]]</f>
        <v>0</v>
      </c>
      <c r="CB233">
        <f>+Casos_PN_CORR[[#This Row],[43974]]-Casos_PN_CORR[[#This Row],[43973]]</f>
        <v>0</v>
      </c>
      <c r="CC233">
        <f>+Casos_PN_CORR[[#This Row],[43975]]-Casos_PN_CORR[[#This Row],[43974]]</f>
        <v>0</v>
      </c>
      <c r="CD233">
        <f>+Casos_PN_CORR[[#This Row],[43976]]-Casos_PN_CORR[[#This Row],[43975]]</f>
        <v>0</v>
      </c>
      <c r="CE233">
        <f>+Casos_PN_CORR[[#This Row],[43977]]-Casos_PN_CORR[[#This Row],[43976]]</f>
        <v>0</v>
      </c>
      <c r="CF233">
        <f>+Casos_PN_CORR[[#This Row],[43978]]-Casos_PN_CORR[[#This Row],[43977]]</f>
        <v>0</v>
      </c>
      <c r="CG233">
        <f>+Casos_PN_CORR[[#This Row],[43979]]-Casos_PN_CORR[[#This Row],[43978]]</f>
        <v>0</v>
      </c>
      <c r="CH233">
        <f>+Casos_PN_CORR[[#This Row],[43980]]-Casos_PN_CORR[[#This Row],[43979]]</f>
        <v>0</v>
      </c>
      <c r="CI233">
        <f>+Casos_PN_CORR[[#This Row],[43981]]-Casos_PN_CORR[[#This Row],[43980]]</f>
        <v>0</v>
      </c>
      <c r="CJ233">
        <f>+Casos_PN_CORR[[#This Row],[43982]]-Casos_PN_CORR[[#This Row],[43981]]</f>
        <v>0</v>
      </c>
      <c r="CK233">
        <f>+Casos_PN_CORR[[#This Row],[43983]]-Casos_PN_CORR[[#This Row],[43982]]</f>
        <v>0</v>
      </c>
      <c r="CL233">
        <f>+Casos_PN_CORR[[#This Row],[43984]]-Casos_PN_CORR[[#This Row],[43983]]</f>
        <v>0</v>
      </c>
      <c r="CM233">
        <f>+Casos_PN_CORR[[#This Row],[43985]]-Casos_PN_CORR[[#This Row],[43984]]</f>
        <v>0</v>
      </c>
      <c r="CN233">
        <f>+Casos_PN_CORR[[#This Row],[43986]]-Casos_PN_CORR[[#This Row],[43985]]</f>
        <v>0</v>
      </c>
      <c r="CO233">
        <f>+Casos_PN_CORR[[#This Row],[43987]]-Casos_PN_CORR[[#This Row],[43986]]</f>
        <v>1</v>
      </c>
      <c r="CP233">
        <f>+Casos_PN_CORR[[#This Row],[43988]]-Casos_PN_CORR[[#This Row],[43987]]</f>
        <v>0</v>
      </c>
      <c r="CQ233">
        <f>+Casos_PN_CORR[[#This Row],[43989]]-Casos_PN_CORR[[#This Row],[43988]]</f>
        <v>0</v>
      </c>
      <c r="CR233">
        <f>+Casos_PN_CORR[[#This Row],[43990]]-Casos_PN_CORR[[#This Row],[43989]]</f>
        <v>0</v>
      </c>
      <c r="CS233">
        <f>+Casos_PN_CORR[[#This Row],[43991]]-Casos_PN_CORR[[#This Row],[43990]]</f>
        <v>0</v>
      </c>
      <c r="CT233">
        <f>+Casos_PN_CORR[[#This Row],[43992]]-Casos_PN_CORR[[#This Row],[43991]]</f>
        <v>0</v>
      </c>
      <c r="CU233">
        <f>+Casos_PN_CORR[[#This Row],[43993]]-Casos_PN_CORR[[#This Row],[43992]]</f>
        <v>0</v>
      </c>
    </row>
    <row r="234" spans="1:99" x14ac:dyDescent="0.3">
      <c r="A234">
        <v>40904</v>
      </c>
      <c r="B234" s="2" t="s">
        <v>154</v>
      </c>
      <c r="C234" s="2" t="s">
        <v>361</v>
      </c>
      <c r="D234" s="2" t="s">
        <v>567</v>
      </c>
      <c r="E234" s="4">
        <f t="shared" si="3"/>
        <v>1</v>
      </c>
      <c r="F234">
        <f>+Casos_PN_CORR[[#This Row],[43900]]</f>
        <v>0</v>
      </c>
      <c r="G234">
        <f>+Casos_PN_CORR[[#This Row],[43901]]-Casos_PN_CORR[[#This Row],[43900]]</f>
        <v>0</v>
      </c>
      <c r="H234">
        <f>+Casos_PN_CORR[[#This Row],[43902]]-Casos_PN_CORR[[#This Row],[43901]]</f>
        <v>0</v>
      </c>
      <c r="I234">
        <f>+Casos_PN_CORR[[#This Row],[43903]]-Casos_PN_CORR[[#This Row],[43902]]</f>
        <v>0</v>
      </c>
      <c r="J234">
        <f>+Casos_PN_CORR[[#This Row],[43904]]-Casos_PN_CORR[[#This Row],[43903]]</f>
        <v>0</v>
      </c>
      <c r="K234">
        <f>+Casos_PN_CORR[[#This Row],[43905]]-Casos_PN_CORR[[#This Row],[43904]]</f>
        <v>0</v>
      </c>
      <c r="L234">
        <f>+Casos_PN_CORR[[#This Row],[43906]]-Casos_PN_CORR[[#This Row],[43905]]</f>
        <v>0</v>
      </c>
      <c r="M234">
        <f>+Casos_PN_CORR[[#This Row],[43907]]-Casos_PN_CORR[[#This Row],[43906]]</f>
        <v>0</v>
      </c>
      <c r="N234">
        <f>+Casos_PN_CORR[[#This Row],[43908]]-Casos_PN_CORR[[#This Row],[43907]]</f>
        <v>0</v>
      </c>
      <c r="O234">
        <f>+Casos_PN_CORR[[#This Row],[43909]]-Casos_PN_CORR[[#This Row],[43908]]</f>
        <v>0</v>
      </c>
      <c r="P234">
        <f>+Casos_PN_CORR[[#This Row],[43910]]-Casos_PN_CORR[[#This Row],[43909]]</f>
        <v>0</v>
      </c>
      <c r="Q234">
        <f>+Casos_PN_CORR[[#This Row],[43911]]-Casos_PN_CORR[[#This Row],[43910]]</f>
        <v>0</v>
      </c>
      <c r="R234">
        <f>+Casos_PN_CORR[[#This Row],[43912]]-Casos_PN_CORR[[#This Row],[43911]]</f>
        <v>0</v>
      </c>
      <c r="S234">
        <f>+Casos_PN_CORR[[#This Row],[43913]]-Casos_PN_CORR[[#This Row],[43912]]</f>
        <v>0</v>
      </c>
      <c r="T234">
        <f>+Casos_PN_CORR[[#This Row],[43914]]-Casos_PN_CORR[[#This Row],[43913]]</f>
        <v>0</v>
      </c>
      <c r="U234">
        <f>+Casos_PN_CORR[[#This Row],[43915]]-Casos_PN_CORR[[#This Row],[43914]]</f>
        <v>0</v>
      </c>
      <c r="V234">
        <f>+Casos_PN_CORR[[#This Row],[43916]]-Casos_PN_CORR[[#This Row],[43915]]</f>
        <v>0</v>
      </c>
      <c r="W234">
        <f>+Casos_PN_CORR[[#This Row],[43917]]-Casos_PN_CORR[[#This Row],[43916]]</f>
        <v>0</v>
      </c>
      <c r="X234">
        <f>+Casos_PN_CORR[[#This Row],[43918]]-Casos_PN_CORR[[#This Row],[43917]]</f>
        <v>0</v>
      </c>
      <c r="Y234">
        <f>+Casos_PN_CORR[[#This Row],[43919]]-Casos_PN_CORR[[#This Row],[43918]]</f>
        <v>0</v>
      </c>
      <c r="Z234">
        <f>+Casos_PN_CORR[[#This Row],[43920]]-Casos_PN_CORR[[#This Row],[43919]]</f>
        <v>0</v>
      </c>
      <c r="AA234">
        <f>+Casos_PN_CORR[[#This Row],[43921]]-Casos_PN_CORR[[#This Row],[43920]]</f>
        <v>0</v>
      </c>
      <c r="AB234">
        <f>+Casos_PN_CORR[[#This Row],[43922]]-Casos_PN_CORR[[#This Row],[43921]]</f>
        <v>0</v>
      </c>
      <c r="AC234">
        <f>+Casos_PN_CORR[[#This Row],[43923]]-Casos_PN_CORR[[#This Row],[43922]]</f>
        <v>0</v>
      </c>
      <c r="AD234">
        <f>+Casos_PN_CORR[[#This Row],[43924]]-Casos_PN_CORR[[#This Row],[43923]]</f>
        <v>0</v>
      </c>
      <c r="AE234">
        <f>+Casos_PN_CORR[[#This Row],[43925]]-Casos_PN_CORR[[#This Row],[43924]]</f>
        <v>0</v>
      </c>
      <c r="AF234">
        <f>+Casos_PN_CORR[[#This Row],[43926]]-Casos_PN_CORR[[#This Row],[43925]]</f>
        <v>0</v>
      </c>
      <c r="AG234">
        <f>+Casos_PN_CORR[[#This Row],[43927]]-Casos_PN_CORR[[#This Row],[43926]]</f>
        <v>0</v>
      </c>
      <c r="AH234">
        <f>+Casos_PN_CORR[[#This Row],[43928]]-Casos_PN_CORR[[#This Row],[43927]]</f>
        <v>0</v>
      </c>
      <c r="AI234">
        <f>+Casos_PN_CORR[[#This Row],[43929]]-Casos_PN_CORR[[#This Row],[43928]]</f>
        <v>0</v>
      </c>
      <c r="AJ234">
        <f>+Casos_PN_CORR[[#This Row],[43930]]-Casos_PN_CORR[[#This Row],[43929]]</f>
        <v>0</v>
      </c>
      <c r="AK234">
        <f>+Casos_PN_CORR[[#This Row],[43931]]-Casos_PN_CORR[[#This Row],[43930]]</f>
        <v>0</v>
      </c>
      <c r="AL234">
        <f>+Casos_PN_CORR[[#This Row],[43932]]-Casos_PN_CORR[[#This Row],[43931]]</f>
        <v>0</v>
      </c>
      <c r="AM234">
        <f>+Casos_PN_CORR[[#This Row],[43933]]-Casos_PN_CORR[[#This Row],[43932]]</f>
        <v>0</v>
      </c>
      <c r="AN234">
        <f>+Casos_PN_CORR[[#This Row],[43934]]-Casos_PN_CORR[[#This Row],[43933]]</f>
        <v>0</v>
      </c>
      <c r="AO234">
        <f>+Casos_PN_CORR[[#This Row],[43935]]-Casos_PN_CORR[[#This Row],[43934]]</f>
        <v>0</v>
      </c>
      <c r="AP234">
        <f>+Casos_PN_CORR[[#This Row],[43936]]-Casos_PN_CORR[[#This Row],[43935]]</f>
        <v>0</v>
      </c>
      <c r="AQ234">
        <f>+Casos_PN_CORR[[#This Row],[43937]]-Casos_PN_CORR[[#This Row],[43936]]</f>
        <v>0</v>
      </c>
      <c r="AR234">
        <f>+Casos_PN_CORR[[#This Row],[43938]]-Casos_PN_CORR[[#This Row],[43937]]</f>
        <v>0</v>
      </c>
      <c r="AS234">
        <f>+Casos_PN_CORR[[#This Row],[43939]]-Casos_PN_CORR[[#This Row],[43938]]</f>
        <v>0</v>
      </c>
      <c r="AT234">
        <f>+Casos_PN_CORR[[#This Row],[43940]]-Casos_PN_CORR[[#This Row],[43939]]</f>
        <v>0</v>
      </c>
      <c r="AU234">
        <f>+Casos_PN_CORR[[#This Row],[43941]]-Casos_PN_CORR[[#This Row],[43940]]</f>
        <v>0</v>
      </c>
      <c r="AV234">
        <f>+Casos_PN_CORR[[#This Row],[43942]]-Casos_PN_CORR[[#This Row],[43941]]</f>
        <v>0</v>
      </c>
      <c r="AW234">
        <f>+Casos_PN_CORR[[#This Row],[43943]]-Casos_PN_CORR[[#This Row],[43942]]</f>
        <v>0</v>
      </c>
      <c r="AX234">
        <f>+Casos_PN_CORR[[#This Row],[43944]]-Casos_PN_CORR[[#This Row],[43943]]</f>
        <v>0</v>
      </c>
      <c r="AY234">
        <f>+Casos_PN_CORR[[#This Row],[43945]]-Casos_PN_CORR[[#This Row],[43944]]</f>
        <v>0</v>
      </c>
      <c r="AZ234">
        <f>+Casos_PN_CORR[[#This Row],[43946]]-Casos_PN_CORR[[#This Row],[43945]]</f>
        <v>0</v>
      </c>
      <c r="BA234">
        <f>+Casos_PN_CORR[[#This Row],[43947]]-Casos_PN_CORR[[#This Row],[43946]]</f>
        <v>0</v>
      </c>
      <c r="BB234">
        <f>+Casos_PN_CORR[[#This Row],[43948]]-Casos_PN_CORR[[#This Row],[43947]]</f>
        <v>0</v>
      </c>
      <c r="BC234">
        <f>+Casos_PN_CORR[[#This Row],[43949]]-Casos_PN_CORR[[#This Row],[43948]]</f>
        <v>0</v>
      </c>
      <c r="BD234">
        <f>+Casos_PN_CORR[[#This Row],[43950]]-Casos_PN_CORR[[#This Row],[43949]]</f>
        <v>0</v>
      </c>
      <c r="BE234">
        <f>+Casos_PN_CORR[[#This Row],[43951]]-Casos_PN_CORR[[#This Row],[43950]]</f>
        <v>0</v>
      </c>
      <c r="BF234">
        <f>+Casos_PN_CORR[[#This Row],[43952]]-Casos_PN_CORR[[#This Row],[43951]]</f>
        <v>0</v>
      </c>
      <c r="BG234">
        <f>+Casos_PN_CORR[[#This Row],[43953]]-Casos_PN_CORR[[#This Row],[43952]]</f>
        <v>0</v>
      </c>
      <c r="BH234">
        <f>+Casos_PN_CORR[[#This Row],[43954]]-Casos_PN_CORR[[#This Row],[43953]]</f>
        <v>0</v>
      </c>
      <c r="BI234">
        <f>+Casos_PN_CORR[[#This Row],[43955]]-Casos_PN_CORR[[#This Row],[43954]]</f>
        <v>0</v>
      </c>
      <c r="BJ234">
        <f>+Casos_PN_CORR[[#This Row],[43956]]-Casos_PN_CORR[[#This Row],[43955]]</f>
        <v>0</v>
      </c>
      <c r="BK234">
        <f>+Casos_PN_CORR[[#This Row],[43957]]-Casos_PN_CORR[[#This Row],[43956]]</f>
        <v>0</v>
      </c>
      <c r="BL234">
        <f>+Casos_PN_CORR[[#This Row],[43958]]-Casos_PN_CORR[[#This Row],[43957]]</f>
        <v>0</v>
      </c>
      <c r="BM234">
        <f>+Casos_PN_CORR[[#This Row],[43959]]-Casos_PN_CORR[[#This Row],[43958]]</f>
        <v>0</v>
      </c>
      <c r="BN234">
        <f>+Casos_PN_CORR[[#This Row],[43960]]-Casos_PN_CORR[[#This Row],[43959]]</f>
        <v>0</v>
      </c>
      <c r="BO234">
        <f>+Casos_PN_CORR[[#This Row],[43961]]-Casos_PN_CORR[[#This Row],[43960]]</f>
        <v>0</v>
      </c>
      <c r="BP234">
        <f>+Casos_PN_CORR[[#This Row],[43962]]-Casos_PN_CORR[[#This Row],[43961]]</f>
        <v>0</v>
      </c>
      <c r="BQ234">
        <f>+Casos_PN_CORR[[#This Row],[43963]]-Casos_PN_CORR[[#This Row],[43962]]</f>
        <v>0</v>
      </c>
      <c r="BR234">
        <f>+Casos_PN_CORR[[#This Row],[43964]]-Casos_PN_CORR[[#This Row],[43963]]</f>
        <v>0</v>
      </c>
      <c r="BS234">
        <f>+Casos_PN_CORR[[#This Row],[43965]]-Casos_PN_CORR[[#This Row],[43964]]</f>
        <v>0</v>
      </c>
      <c r="BT234">
        <f>+Casos_PN_CORR[[#This Row],[43966]]-Casos_PN_CORR[[#This Row],[43965]]</f>
        <v>0</v>
      </c>
      <c r="BU234">
        <f>+Casos_PN_CORR[[#This Row],[43967]]-Casos_PN_CORR[[#This Row],[43966]]</f>
        <v>0</v>
      </c>
      <c r="BV234">
        <f>+Casos_PN_CORR[[#This Row],[43968]]-Casos_PN_CORR[[#This Row],[43967]]</f>
        <v>0</v>
      </c>
      <c r="BW234">
        <f>+Casos_PN_CORR[[#This Row],[43969]]-Casos_PN_CORR[[#This Row],[43968]]</f>
        <v>0</v>
      </c>
      <c r="BX234">
        <f>+Casos_PN_CORR[[#This Row],[43970]]-Casos_PN_CORR[[#This Row],[43969]]</f>
        <v>0</v>
      </c>
      <c r="BY234">
        <f>+Casos_PN_CORR[[#This Row],[43971]]-Casos_PN_CORR[[#This Row],[43970]]</f>
        <v>0</v>
      </c>
      <c r="BZ234">
        <f>+Casos_PN_CORR[[#This Row],[43972]]-Casos_PN_CORR[[#This Row],[43971]]</f>
        <v>0</v>
      </c>
      <c r="CA234">
        <f>+Casos_PN_CORR[[#This Row],[43973]]-Casos_PN_CORR[[#This Row],[43972]]</f>
        <v>0</v>
      </c>
      <c r="CB234">
        <f>+Casos_PN_CORR[[#This Row],[43974]]-Casos_PN_CORR[[#This Row],[43973]]</f>
        <v>0</v>
      </c>
      <c r="CC234">
        <f>+Casos_PN_CORR[[#This Row],[43975]]-Casos_PN_CORR[[#This Row],[43974]]</f>
        <v>0</v>
      </c>
      <c r="CD234">
        <f>+Casos_PN_CORR[[#This Row],[43976]]-Casos_PN_CORR[[#This Row],[43975]]</f>
        <v>0</v>
      </c>
      <c r="CE234">
        <f>+Casos_PN_CORR[[#This Row],[43977]]-Casos_PN_CORR[[#This Row],[43976]]</f>
        <v>0</v>
      </c>
      <c r="CF234">
        <f>+Casos_PN_CORR[[#This Row],[43978]]-Casos_PN_CORR[[#This Row],[43977]]</f>
        <v>0</v>
      </c>
      <c r="CG234">
        <f>+Casos_PN_CORR[[#This Row],[43979]]-Casos_PN_CORR[[#This Row],[43978]]</f>
        <v>0</v>
      </c>
      <c r="CH234">
        <f>+Casos_PN_CORR[[#This Row],[43980]]-Casos_PN_CORR[[#This Row],[43979]]</f>
        <v>0</v>
      </c>
      <c r="CI234">
        <f>+Casos_PN_CORR[[#This Row],[43981]]-Casos_PN_CORR[[#This Row],[43980]]</f>
        <v>0</v>
      </c>
      <c r="CJ234">
        <f>+Casos_PN_CORR[[#This Row],[43982]]-Casos_PN_CORR[[#This Row],[43981]]</f>
        <v>0</v>
      </c>
      <c r="CK234">
        <f>+Casos_PN_CORR[[#This Row],[43983]]-Casos_PN_CORR[[#This Row],[43982]]</f>
        <v>0</v>
      </c>
      <c r="CL234">
        <f>+Casos_PN_CORR[[#This Row],[43984]]-Casos_PN_CORR[[#This Row],[43983]]</f>
        <v>0</v>
      </c>
      <c r="CM234">
        <f>+Casos_PN_CORR[[#This Row],[43985]]-Casos_PN_CORR[[#This Row],[43984]]</f>
        <v>0</v>
      </c>
      <c r="CN234">
        <f>+Casos_PN_CORR[[#This Row],[43986]]-Casos_PN_CORR[[#This Row],[43985]]</f>
        <v>0</v>
      </c>
      <c r="CO234">
        <f>+Casos_PN_CORR[[#This Row],[43987]]-Casos_PN_CORR[[#This Row],[43986]]</f>
        <v>1</v>
      </c>
      <c r="CP234">
        <f>+Casos_PN_CORR[[#This Row],[43988]]-Casos_PN_CORR[[#This Row],[43987]]</f>
        <v>0</v>
      </c>
      <c r="CQ234">
        <f>+Casos_PN_CORR[[#This Row],[43989]]-Casos_PN_CORR[[#This Row],[43988]]</f>
        <v>0</v>
      </c>
      <c r="CR234">
        <f>+Casos_PN_CORR[[#This Row],[43990]]-Casos_PN_CORR[[#This Row],[43989]]</f>
        <v>0</v>
      </c>
      <c r="CS234">
        <f>+Casos_PN_CORR[[#This Row],[43991]]-Casos_PN_CORR[[#This Row],[43990]]</f>
        <v>0</v>
      </c>
      <c r="CT234">
        <f>+Casos_PN_CORR[[#This Row],[43992]]-Casos_PN_CORR[[#This Row],[43991]]</f>
        <v>0</v>
      </c>
      <c r="CU234">
        <f>+Casos_PN_CORR[[#This Row],[43993]]-Casos_PN_CORR[[#This Row],[43992]]</f>
        <v>0</v>
      </c>
    </row>
    <row r="235" spans="1:99" ht="24" x14ac:dyDescent="0.3">
      <c r="A235">
        <v>50201</v>
      </c>
      <c r="B235" s="2" t="s">
        <v>151</v>
      </c>
      <c r="C235" s="2" t="s">
        <v>152</v>
      </c>
      <c r="D235" s="2" t="s">
        <v>568</v>
      </c>
      <c r="E235" s="4">
        <f t="shared" si="3"/>
        <v>1</v>
      </c>
      <c r="F235">
        <f>+Casos_PN_CORR[[#This Row],[43900]]</f>
        <v>0</v>
      </c>
      <c r="G235">
        <f>+Casos_PN_CORR[[#This Row],[43901]]-Casos_PN_CORR[[#This Row],[43900]]</f>
        <v>0</v>
      </c>
      <c r="H235">
        <f>+Casos_PN_CORR[[#This Row],[43902]]-Casos_PN_CORR[[#This Row],[43901]]</f>
        <v>0</v>
      </c>
      <c r="I235">
        <f>+Casos_PN_CORR[[#This Row],[43903]]-Casos_PN_CORR[[#This Row],[43902]]</f>
        <v>0</v>
      </c>
      <c r="J235">
        <f>+Casos_PN_CORR[[#This Row],[43904]]-Casos_PN_CORR[[#This Row],[43903]]</f>
        <v>0</v>
      </c>
      <c r="K235">
        <f>+Casos_PN_CORR[[#This Row],[43905]]-Casos_PN_CORR[[#This Row],[43904]]</f>
        <v>0</v>
      </c>
      <c r="L235">
        <f>+Casos_PN_CORR[[#This Row],[43906]]-Casos_PN_CORR[[#This Row],[43905]]</f>
        <v>0</v>
      </c>
      <c r="M235">
        <f>+Casos_PN_CORR[[#This Row],[43907]]-Casos_PN_CORR[[#This Row],[43906]]</f>
        <v>0</v>
      </c>
      <c r="N235">
        <f>+Casos_PN_CORR[[#This Row],[43908]]-Casos_PN_CORR[[#This Row],[43907]]</f>
        <v>0</v>
      </c>
      <c r="O235">
        <f>+Casos_PN_CORR[[#This Row],[43909]]-Casos_PN_CORR[[#This Row],[43908]]</f>
        <v>0</v>
      </c>
      <c r="P235">
        <f>+Casos_PN_CORR[[#This Row],[43910]]-Casos_PN_CORR[[#This Row],[43909]]</f>
        <v>0</v>
      </c>
      <c r="Q235">
        <f>+Casos_PN_CORR[[#This Row],[43911]]-Casos_PN_CORR[[#This Row],[43910]]</f>
        <v>0</v>
      </c>
      <c r="R235">
        <f>+Casos_PN_CORR[[#This Row],[43912]]-Casos_PN_CORR[[#This Row],[43911]]</f>
        <v>0</v>
      </c>
      <c r="S235">
        <f>+Casos_PN_CORR[[#This Row],[43913]]-Casos_PN_CORR[[#This Row],[43912]]</f>
        <v>0</v>
      </c>
      <c r="T235">
        <f>+Casos_PN_CORR[[#This Row],[43914]]-Casos_PN_CORR[[#This Row],[43913]]</f>
        <v>0</v>
      </c>
      <c r="U235">
        <f>+Casos_PN_CORR[[#This Row],[43915]]-Casos_PN_CORR[[#This Row],[43914]]</f>
        <v>0</v>
      </c>
      <c r="V235">
        <f>+Casos_PN_CORR[[#This Row],[43916]]-Casos_PN_CORR[[#This Row],[43915]]</f>
        <v>0</v>
      </c>
      <c r="W235">
        <f>+Casos_PN_CORR[[#This Row],[43917]]-Casos_PN_CORR[[#This Row],[43916]]</f>
        <v>0</v>
      </c>
      <c r="X235">
        <f>+Casos_PN_CORR[[#This Row],[43918]]-Casos_PN_CORR[[#This Row],[43917]]</f>
        <v>0</v>
      </c>
      <c r="Y235">
        <f>+Casos_PN_CORR[[#This Row],[43919]]-Casos_PN_CORR[[#This Row],[43918]]</f>
        <v>0</v>
      </c>
      <c r="Z235">
        <f>+Casos_PN_CORR[[#This Row],[43920]]-Casos_PN_CORR[[#This Row],[43919]]</f>
        <v>0</v>
      </c>
      <c r="AA235">
        <f>+Casos_PN_CORR[[#This Row],[43921]]-Casos_PN_CORR[[#This Row],[43920]]</f>
        <v>0</v>
      </c>
      <c r="AB235">
        <f>+Casos_PN_CORR[[#This Row],[43922]]-Casos_PN_CORR[[#This Row],[43921]]</f>
        <v>0</v>
      </c>
      <c r="AC235">
        <f>+Casos_PN_CORR[[#This Row],[43923]]-Casos_PN_CORR[[#This Row],[43922]]</f>
        <v>0</v>
      </c>
      <c r="AD235">
        <f>+Casos_PN_CORR[[#This Row],[43924]]-Casos_PN_CORR[[#This Row],[43923]]</f>
        <v>0</v>
      </c>
      <c r="AE235">
        <f>+Casos_PN_CORR[[#This Row],[43925]]-Casos_PN_CORR[[#This Row],[43924]]</f>
        <v>0</v>
      </c>
      <c r="AF235">
        <f>+Casos_PN_CORR[[#This Row],[43926]]-Casos_PN_CORR[[#This Row],[43925]]</f>
        <v>0</v>
      </c>
      <c r="AG235">
        <f>+Casos_PN_CORR[[#This Row],[43927]]-Casos_PN_CORR[[#This Row],[43926]]</f>
        <v>0</v>
      </c>
      <c r="AH235">
        <f>+Casos_PN_CORR[[#This Row],[43928]]-Casos_PN_CORR[[#This Row],[43927]]</f>
        <v>0</v>
      </c>
      <c r="AI235">
        <f>+Casos_PN_CORR[[#This Row],[43929]]-Casos_PN_CORR[[#This Row],[43928]]</f>
        <v>0</v>
      </c>
      <c r="AJ235">
        <f>+Casos_PN_CORR[[#This Row],[43930]]-Casos_PN_CORR[[#This Row],[43929]]</f>
        <v>0</v>
      </c>
      <c r="AK235">
        <f>+Casos_PN_CORR[[#This Row],[43931]]-Casos_PN_CORR[[#This Row],[43930]]</f>
        <v>0</v>
      </c>
      <c r="AL235">
        <f>+Casos_PN_CORR[[#This Row],[43932]]-Casos_PN_CORR[[#This Row],[43931]]</f>
        <v>0</v>
      </c>
      <c r="AM235">
        <f>+Casos_PN_CORR[[#This Row],[43933]]-Casos_PN_CORR[[#This Row],[43932]]</f>
        <v>0</v>
      </c>
      <c r="AN235">
        <f>+Casos_PN_CORR[[#This Row],[43934]]-Casos_PN_CORR[[#This Row],[43933]]</f>
        <v>0</v>
      </c>
      <c r="AO235">
        <f>+Casos_PN_CORR[[#This Row],[43935]]-Casos_PN_CORR[[#This Row],[43934]]</f>
        <v>0</v>
      </c>
      <c r="AP235">
        <f>+Casos_PN_CORR[[#This Row],[43936]]-Casos_PN_CORR[[#This Row],[43935]]</f>
        <v>0</v>
      </c>
      <c r="AQ235">
        <f>+Casos_PN_CORR[[#This Row],[43937]]-Casos_PN_CORR[[#This Row],[43936]]</f>
        <v>0</v>
      </c>
      <c r="AR235">
        <f>+Casos_PN_CORR[[#This Row],[43938]]-Casos_PN_CORR[[#This Row],[43937]]</f>
        <v>0</v>
      </c>
      <c r="AS235">
        <f>+Casos_PN_CORR[[#This Row],[43939]]-Casos_PN_CORR[[#This Row],[43938]]</f>
        <v>0</v>
      </c>
      <c r="AT235">
        <f>+Casos_PN_CORR[[#This Row],[43940]]-Casos_PN_CORR[[#This Row],[43939]]</f>
        <v>0</v>
      </c>
      <c r="AU235">
        <f>+Casos_PN_CORR[[#This Row],[43941]]-Casos_PN_CORR[[#This Row],[43940]]</f>
        <v>0</v>
      </c>
      <c r="AV235">
        <f>+Casos_PN_CORR[[#This Row],[43942]]-Casos_PN_CORR[[#This Row],[43941]]</f>
        <v>0</v>
      </c>
      <c r="AW235">
        <f>+Casos_PN_CORR[[#This Row],[43943]]-Casos_PN_CORR[[#This Row],[43942]]</f>
        <v>0</v>
      </c>
      <c r="AX235">
        <f>+Casos_PN_CORR[[#This Row],[43944]]-Casos_PN_CORR[[#This Row],[43943]]</f>
        <v>0</v>
      </c>
      <c r="AY235">
        <f>+Casos_PN_CORR[[#This Row],[43945]]-Casos_PN_CORR[[#This Row],[43944]]</f>
        <v>0</v>
      </c>
      <c r="AZ235">
        <f>+Casos_PN_CORR[[#This Row],[43946]]-Casos_PN_CORR[[#This Row],[43945]]</f>
        <v>0</v>
      </c>
      <c r="BA235">
        <f>+Casos_PN_CORR[[#This Row],[43947]]-Casos_PN_CORR[[#This Row],[43946]]</f>
        <v>0</v>
      </c>
      <c r="BB235">
        <f>+Casos_PN_CORR[[#This Row],[43948]]-Casos_PN_CORR[[#This Row],[43947]]</f>
        <v>0</v>
      </c>
      <c r="BC235">
        <f>+Casos_PN_CORR[[#This Row],[43949]]-Casos_PN_CORR[[#This Row],[43948]]</f>
        <v>0</v>
      </c>
      <c r="BD235">
        <f>+Casos_PN_CORR[[#This Row],[43950]]-Casos_PN_CORR[[#This Row],[43949]]</f>
        <v>0</v>
      </c>
      <c r="BE235">
        <f>+Casos_PN_CORR[[#This Row],[43951]]-Casos_PN_CORR[[#This Row],[43950]]</f>
        <v>0</v>
      </c>
      <c r="BF235">
        <f>+Casos_PN_CORR[[#This Row],[43952]]-Casos_PN_CORR[[#This Row],[43951]]</f>
        <v>0</v>
      </c>
      <c r="BG235">
        <f>+Casos_PN_CORR[[#This Row],[43953]]-Casos_PN_CORR[[#This Row],[43952]]</f>
        <v>0</v>
      </c>
      <c r="BH235">
        <f>+Casos_PN_CORR[[#This Row],[43954]]-Casos_PN_CORR[[#This Row],[43953]]</f>
        <v>0</v>
      </c>
      <c r="BI235">
        <f>+Casos_PN_CORR[[#This Row],[43955]]-Casos_PN_CORR[[#This Row],[43954]]</f>
        <v>0</v>
      </c>
      <c r="BJ235">
        <f>+Casos_PN_CORR[[#This Row],[43956]]-Casos_PN_CORR[[#This Row],[43955]]</f>
        <v>0</v>
      </c>
      <c r="BK235">
        <f>+Casos_PN_CORR[[#This Row],[43957]]-Casos_PN_CORR[[#This Row],[43956]]</f>
        <v>0</v>
      </c>
      <c r="BL235">
        <f>+Casos_PN_CORR[[#This Row],[43958]]-Casos_PN_CORR[[#This Row],[43957]]</f>
        <v>0</v>
      </c>
      <c r="BM235">
        <f>+Casos_PN_CORR[[#This Row],[43959]]-Casos_PN_CORR[[#This Row],[43958]]</f>
        <v>0</v>
      </c>
      <c r="BN235">
        <f>+Casos_PN_CORR[[#This Row],[43960]]-Casos_PN_CORR[[#This Row],[43959]]</f>
        <v>0</v>
      </c>
      <c r="BO235">
        <f>+Casos_PN_CORR[[#This Row],[43961]]-Casos_PN_CORR[[#This Row],[43960]]</f>
        <v>0</v>
      </c>
      <c r="BP235">
        <f>+Casos_PN_CORR[[#This Row],[43962]]-Casos_PN_CORR[[#This Row],[43961]]</f>
        <v>0</v>
      </c>
      <c r="BQ235">
        <f>+Casos_PN_CORR[[#This Row],[43963]]-Casos_PN_CORR[[#This Row],[43962]]</f>
        <v>0</v>
      </c>
      <c r="BR235">
        <f>+Casos_PN_CORR[[#This Row],[43964]]-Casos_PN_CORR[[#This Row],[43963]]</f>
        <v>0</v>
      </c>
      <c r="BS235">
        <f>+Casos_PN_CORR[[#This Row],[43965]]-Casos_PN_CORR[[#This Row],[43964]]</f>
        <v>0</v>
      </c>
      <c r="BT235">
        <f>+Casos_PN_CORR[[#This Row],[43966]]-Casos_PN_CORR[[#This Row],[43965]]</f>
        <v>0</v>
      </c>
      <c r="BU235">
        <f>+Casos_PN_CORR[[#This Row],[43967]]-Casos_PN_CORR[[#This Row],[43966]]</f>
        <v>0</v>
      </c>
      <c r="BV235">
        <f>+Casos_PN_CORR[[#This Row],[43968]]-Casos_PN_CORR[[#This Row],[43967]]</f>
        <v>0</v>
      </c>
      <c r="BW235">
        <f>+Casos_PN_CORR[[#This Row],[43969]]-Casos_PN_CORR[[#This Row],[43968]]</f>
        <v>0</v>
      </c>
      <c r="BX235">
        <f>+Casos_PN_CORR[[#This Row],[43970]]-Casos_PN_CORR[[#This Row],[43969]]</f>
        <v>0</v>
      </c>
      <c r="BY235">
        <f>+Casos_PN_CORR[[#This Row],[43971]]-Casos_PN_CORR[[#This Row],[43970]]</f>
        <v>0</v>
      </c>
      <c r="BZ235">
        <f>+Casos_PN_CORR[[#This Row],[43972]]-Casos_PN_CORR[[#This Row],[43971]]</f>
        <v>0</v>
      </c>
      <c r="CA235">
        <f>+Casos_PN_CORR[[#This Row],[43973]]-Casos_PN_CORR[[#This Row],[43972]]</f>
        <v>0</v>
      </c>
      <c r="CB235">
        <f>+Casos_PN_CORR[[#This Row],[43974]]-Casos_PN_CORR[[#This Row],[43973]]</f>
        <v>0</v>
      </c>
      <c r="CC235">
        <f>+Casos_PN_CORR[[#This Row],[43975]]-Casos_PN_CORR[[#This Row],[43974]]</f>
        <v>0</v>
      </c>
      <c r="CD235">
        <f>+Casos_PN_CORR[[#This Row],[43976]]-Casos_PN_CORR[[#This Row],[43975]]</f>
        <v>0</v>
      </c>
      <c r="CE235">
        <f>+Casos_PN_CORR[[#This Row],[43977]]-Casos_PN_CORR[[#This Row],[43976]]</f>
        <v>0</v>
      </c>
      <c r="CF235">
        <f>+Casos_PN_CORR[[#This Row],[43978]]-Casos_PN_CORR[[#This Row],[43977]]</f>
        <v>0</v>
      </c>
      <c r="CG235">
        <f>+Casos_PN_CORR[[#This Row],[43979]]-Casos_PN_CORR[[#This Row],[43978]]</f>
        <v>0</v>
      </c>
      <c r="CH235">
        <f>+Casos_PN_CORR[[#This Row],[43980]]-Casos_PN_CORR[[#This Row],[43979]]</f>
        <v>0</v>
      </c>
      <c r="CI235">
        <f>+Casos_PN_CORR[[#This Row],[43981]]-Casos_PN_CORR[[#This Row],[43980]]</f>
        <v>0</v>
      </c>
      <c r="CJ235">
        <f>+Casos_PN_CORR[[#This Row],[43982]]-Casos_PN_CORR[[#This Row],[43981]]</f>
        <v>0</v>
      </c>
      <c r="CK235">
        <f>+Casos_PN_CORR[[#This Row],[43983]]-Casos_PN_CORR[[#This Row],[43982]]</f>
        <v>0</v>
      </c>
      <c r="CL235">
        <f>+Casos_PN_CORR[[#This Row],[43984]]-Casos_PN_CORR[[#This Row],[43983]]</f>
        <v>0</v>
      </c>
      <c r="CM235">
        <f>+Casos_PN_CORR[[#This Row],[43985]]-Casos_PN_CORR[[#This Row],[43984]]</f>
        <v>0</v>
      </c>
      <c r="CN235">
        <f>+Casos_PN_CORR[[#This Row],[43986]]-Casos_PN_CORR[[#This Row],[43985]]</f>
        <v>0</v>
      </c>
      <c r="CO235">
        <f>+Casos_PN_CORR[[#This Row],[43987]]-Casos_PN_CORR[[#This Row],[43986]]</f>
        <v>1</v>
      </c>
      <c r="CP235">
        <f>+Casos_PN_CORR[[#This Row],[43988]]-Casos_PN_CORR[[#This Row],[43987]]</f>
        <v>0</v>
      </c>
      <c r="CQ235">
        <f>+Casos_PN_CORR[[#This Row],[43989]]-Casos_PN_CORR[[#This Row],[43988]]</f>
        <v>0</v>
      </c>
      <c r="CR235">
        <f>+Casos_PN_CORR[[#This Row],[43990]]-Casos_PN_CORR[[#This Row],[43989]]</f>
        <v>0</v>
      </c>
      <c r="CS235">
        <f>+Casos_PN_CORR[[#This Row],[43991]]-Casos_PN_CORR[[#This Row],[43990]]</f>
        <v>0</v>
      </c>
      <c r="CT235">
        <f>+Casos_PN_CORR[[#This Row],[43992]]-Casos_PN_CORR[[#This Row],[43991]]</f>
        <v>0</v>
      </c>
      <c r="CU235">
        <f>+Casos_PN_CORR[[#This Row],[43993]]-Casos_PN_CORR[[#This Row],[43992]]</f>
        <v>0</v>
      </c>
    </row>
    <row r="236" spans="1:99" x14ac:dyDescent="0.3">
      <c r="A236">
        <v>20204</v>
      </c>
      <c r="B236" s="2" t="s">
        <v>212</v>
      </c>
      <c r="C236" s="2" t="s">
        <v>217</v>
      </c>
      <c r="D236" s="2" t="s">
        <v>569</v>
      </c>
      <c r="E236" s="4">
        <f t="shared" si="3"/>
        <v>1</v>
      </c>
      <c r="F236">
        <f>+Casos_PN_CORR[[#This Row],[43900]]</f>
        <v>0</v>
      </c>
      <c r="G236">
        <f>+Casos_PN_CORR[[#This Row],[43901]]-Casos_PN_CORR[[#This Row],[43900]]</f>
        <v>0</v>
      </c>
      <c r="H236">
        <f>+Casos_PN_CORR[[#This Row],[43902]]-Casos_PN_CORR[[#This Row],[43901]]</f>
        <v>0</v>
      </c>
      <c r="I236">
        <f>+Casos_PN_CORR[[#This Row],[43903]]-Casos_PN_CORR[[#This Row],[43902]]</f>
        <v>0</v>
      </c>
      <c r="J236">
        <f>+Casos_PN_CORR[[#This Row],[43904]]-Casos_PN_CORR[[#This Row],[43903]]</f>
        <v>0</v>
      </c>
      <c r="K236">
        <f>+Casos_PN_CORR[[#This Row],[43905]]-Casos_PN_CORR[[#This Row],[43904]]</f>
        <v>0</v>
      </c>
      <c r="L236">
        <f>+Casos_PN_CORR[[#This Row],[43906]]-Casos_PN_CORR[[#This Row],[43905]]</f>
        <v>0</v>
      </c>
      <c r="M236">
        <f>+Casos_PN_CORR[[#This Row],[43907]]-Casos_PN_CORR[[#This Row],[43906]]</f>
        <v>0</v>
      </c>
      <c r="N236">
        <f>+Casos_PN_CORR[[#This Row],[43908]]-Casos_PN_CORR[[#This Row],[43907]]</f>
        <v>0</v>
      </c>
      <c r="O236">
        <f>+Casos_PN_CORR[[#This Row],[43909]]-Casos_PN_CORR[[#This Row],[43908]]</f>
        <v>0</v>
      </c>
      <c r="P236">
        <f>+Casos_PN_CORR[[#This Row],[43910]]-Casos_PN_CORR[[#This Row],[43909]]</f>
        <v>0</v>
      </c>
      <c r="Q236">
        <f>+Casos_PN_CORR[[#This Row],[43911]]-Casos_PN_CORR[[#This Row],[43910]]</f>
        <v>0</v>
      </c>
      <c r="R236">
        <f>+Casos_PN_CORR[[#This Row],[43912]]-Casos_PN_CORR[[#This Row],[43911]]</f>
        <v>0</v>
      </c>
      <c r="S236">
        <f>+Casos_PN_CORR[[#This Row],[43913]]-Casos_PN_CORR[[#This Row],[43912]]</f>
        <v>0</v>
      </c>
      <c r="T236">
        <f>+Casos_PN_CORR[[#This Row],[43914]]-Casos_PN_CORR[[#This Row],[43913]]</f>
        <v>0</v>
      </c>
      <c r="U236">
        <f>+Casos_PN_CORR[[#This Row],[43915]]-Casos_PN_CORR[[#This Row],[43914]]</f>
        <v>0</v>
      </c>
      <c r="V236">
        <f>+Casos_PN_CORR[[#This Row],[43916]]-Casos_PN_CORR[[#This Row],[43915]]</f>
        <v>0</v>
      </c>
      <c r="W236">
        <f>+Casos_PN_CORR[[#This Row],[43917]]-Casos_PN_CORR[[#This Row],[43916]]</f>
        <v>0</v>
      </c>
      <c r="X236">
        <f>+Casos_PN_CORR[[#This Row],[43918]]-Casos_PN_CORR[[#This Row],[43917]]</f>
        <v>0</v>
      </c>
      <c r="Y236">
        <f>+Casos_PN_CORR[[#This Row],[43919]]-Casos_PN_CORR[[#This Row],[43918]]</f>
        <v>0</v>
      </c>
      <c r="Z236">
        <f>+Casos_PN_CORR[[#This Row],[43920]]-Casos_PN_CORR[[#This Row],[43919]]</f>
        <v>0</v>
      </c>
      <c r="AA236">
        <f>+Casos_PN_CORR[[#This Row],[43921]]-Casos_PN_CORR[[#This Row],[43920]]</f>
        <v>0</v>
      </c>
      <c r="AB236">
        <f>+Casos_PN_CORR[[#This Row],[43922]]-Casos_PN_CORR[[#This Row],[43921]]</f>
        <v>0</v>
      </c>
      <c r="AC236">
        <f>+Casos_PN_CORR[[#This Row],[43923]]-Casos_PN_CORR[[#This Row],[43922]]</f>
        <v>0</v>
      </c>
      <c r="AD236">
        <f>+Casos_PN_CORR[[#This Row],[43924]]-Casos_PN_CORR[[#This Row],[43923]]</f>
        <v>0</v>
      </c>
      <c r="AE236">
        <f>+Casos_PN_CORR[[#This Row],[43925]]-Casos_PN_CORR[[#This Row],[43924]]</f>
        <v>0</v>
      </c>
      <c r="AF236">
        <f>+Casos_PN_CORR[[#This Row],[43926]]-Casos_PN_CORR[[#This Row],[43925]]</f>
        <v>0</v>
      </c>
      <c r="AG236">
        <f>+Casos_PN_CORR[[#This Row],[43927]]-Casos_PN_CORR[[#This Row],[43926]]</f>
        <v>0</v>
      </c>
      <c r="AH236">
        <f>+Casos_PN_CORR[[#This Row],[43928]]-Casos_PN_CORR[[#This Row],[43927]]</f>
        <v>0</v>
      </c>
      <c r="AI236">
        <f>+Casos_PN_CORR[[#This Row],[43929]]-Casos_PN_CORR[[#This Row],[43928]]</f>
        <v>0</v>
      </c>
      <c r="AJ236">
        <f>+Casos_PN_CORR[[#This Row],[43930]]-Casos_PN_CORR[[#This Row],[43929]]</f>
        <v>0</v>
      </c>
      <c r="AK236">
        <f>+Casos_PN_CORR[[#This Row],[43931]]-Casos_PN_CORR[[#This Row],[43930]]</f>
        <v>0</v>
      </c>
      <c r="AL236">
        <f>+Casos_PN_CORR[[#This Row],[43932]]-Casos_PN_CORR[[#This Row],[43931]]</f>
        <v>0</v>
      </c>
      <c r="AM236">
        <f>+Casos_PN_CORR[[#This Row],[43933]]-Casos_PN_CORR[[#This Row],[43932]]</f>
        <v>0</v>
      </c>
      <c r="AN236">
        <f>+Casos_PN_CORR[[#This Row],[43934]]-Casos_PN_CORR[[#This Row],[43933]]</f>
        <v>0</v>
      </c>
      <c r="AO236">
        <f>+Casos_PN_CORR[[#This Row],[43935]]-Casos_PN_CORR[[#This Row],[43934]]</f>
        <v>0</v>
      </c>
      <c r="AP236">
        <f>+Casos_PN_CORR[[#This Row],[43936]]-Casos_PN_CORR[[#This Row],[43935]]</f>
        <v>0</v>
      </c>
      <c r="AQ236">
        <f>+Casos_PN_CORR[[#This Row],[43937]]-Casos_PN_CORR[[#This Row],[43936]]</f>
        <v>0</v>
      </c>
      <c r="AR236">
        <f>+Casos_PN_CORR[[#This Row],[43938]]-Casos_PN_CORR[[#This Row],[43937]]</f>
        <v>0</v>
      </c>
      <c r="AS236">
        <f>+Casos_PN_CORR[[#This Row],[43939]]-Casos_PN_CORR[[#This Row],[43938]]</f>
        <v>0</v>
      </c>
      <c r="AT236">
        <f>+Casos_PN_CORR[[#This Row],[43940]]-Casos_PN_CORR[[#This Row],[43939]]</f>
        <v>0</v>
      </c>
      <c r="AU236">
        <f>+Casos_PN_CORR[[#This Row],[43941]]-Casos_PN_CORR[[#This Row],[43940]]</f>
        <v>0</v>
      </c>
      <c r="AV236">
        <f>+Casos_PN_CORR[[#This Row],[43942]]-Casos_PN_CORR[[#This Row],[43941]]</f>
        <v>0</v>
      </c>
      <c r="AW236">
        <f>+Casos_PN_CORR[[#This Row],[43943]]-Casos_PN_CORR[[#This Row],[43942]]</f>
        <v>0</v>
      </c>
      <c r="AX236">
        <f>+Casos_PN_CORR[[#This Row],[43944]]-Casos_PN_CORR[[#This Row],[43943]]</f>
        <v>0</v>
      </c>
      <c r="AY236">
        <f>+Casos_PN_CORR[[#This Row],[43945]]-Casos_PN_CORR[[#This Row],[43944]]</f>
        <v>0</v>
      </c>
      <c r="AZ236">
        <f>+Casos_PN_CORR[[#This Row],[43946]]-Casos_PN_CORR[[#This Row],[43945]]</f>
        <v>0</v>
      </c>
      <c r="BA236">
        <f>+Casos_PN_CORR[[#This Row],[43947]]-Casos_PN_CORR[[#This Row],[43946]]</f>
        <v>0</v>
      </c>
      <c r="BB236">
        <f>+Casos_PN_CORR[[#This Row],[43948]]-Casos_PN_CORR[[#This Row],[43947]]</f>
        <v>0</v>
      </c>
      <c r="BC236">
        <f>+Casos_PN_CORR[[#This Row],[43949]]-Casos_PN_CORR[[#This Row],[43948]]</f>
        <v>0</v>
      </c>
      <c r="BD236">
        <f>+Casos_PN_CORR[[#This Row],[43950]]-Casos_PN_CORR[[#This Row],[43949]]</f>
        <v>0</v>
      </c>
      <c r="BE236">
        <f>+Casos_PN_CORR[[#This Row],[43951]]-Casos_PN_CORR[[#This Row],[43950]]</f>
        <v>0</v>
      </c>
      <c r="BF236">
        <f>+Casos_PN_CORR[[#This Row],[43952]]-Casos_PN_CORR[[#This Row],[43951]]</f>
        <v>0</v>
      </c>
      <c r="BG236">
        <f>+Casos_PN_CORR[[#This Row],[43953]]-Casos_PN_CORR[[#This Row],[43952]]</f>
        <v>0</v>
      </c>
      <c r="BH236">
        <f>+Casos_PN_CORR[[#This Row],[43954]]-Casos_PN_CORR[[#This Row],[43953]]</f>
        <v>0</v>
      </c>
      <c r="BI236">
        <f>+Casos_PN_CORR[[#This Row],[43955]]-Casos_PN_CORR[[#This Row],[43954]]</f>
        <v>0</v>
      </c>
      <c r="BJ236">
        <f>+Casos_PN_CORR[[#This Row],[43956]]-Casos_PN_CORR[[#This Row],[43955]]</f>
        <v>0</v>
      </c>
      <c r="BK236">
        <f>+Casos_PN_CORR[[#This Row],[43957]]-Casos_PN_CORR[[#This Row],[43956]]</f>
        <v>0</v>
      </c>
      <c r="BL236">
        <f>+Casos_PN_CORR[[#This Row],[43958]]-Casos_PN_CORR[[#This Row],[43957]]</f>
        <v>0</v>
      </c>
      <c r="BM236">
        <f>+Casos_PN_CORR[[#This Row],[43959]]-Casos_PN_CORR[[#This Row],[43958]]</f>
        <v>0</v>
      </c>
      <c r="BN236">
        <f>+Casos_PN_CORR[[#This Row],[43960]]-Casos_PN_CORR[[#This Row],[43959]]</f>
        <v>0</v>
      </c>
      <c r="BO236">
        <f>+Casos_PN_CORR[[#This Row],[43961]]-Casos_PN_CORR[[#This Row],[43960]]</f>
        <v>0</v>
      </c>
      <c r="BP236">
        <f>+Casos_PN_CORR[[#This Row],[43962]]-Casos_PN_CORR[[#This Row],[43961]]</f>
        <v>0</v>
      </c>
      <c r="BQ236">
        <f>+Casos_PN_CORR[[#This Row],[43963]]-Casos_PN_CORR[[#This Row],[43962]]</f>
        <v>0</v>
      </c>
      <c r="BR236">
        <f>+Casos_PN_CORR[[#This Row],[43964]]-Casos_PN_CORR[[#This Row],[43963]]</f>
        <v>0</v>
      </c>
      <c r="BS236">
        <f>+Casos_PN_CORR[[#This Row],[43965]]-Casos_PN_CORR[[#This Row],[43964]]</f>
        <v>0</v>
      </c>
      <c r="BT236">
        <f>+Casos_PN_CORR[[#This Row],[43966]]-Casos_PN_CORR[[#This Row],[43965]]</f>
        <v>0</v>
      </c>
      <c r="BU236">
        <f>+Casos_PN_CORR[[#This Row],[43967]]-Casos_PN_CORR[[#This Row],[43966]]</f>
        <v>0</v>
      </c>
      <c r="BV236">
        <f>+Casos_PN_CORR[[#This Row],[43968]]-Casos_PN_CORR[[#This Row],[43967]]</f>
        <v>0</v>
      </c>
      <c r="BW236">
        <f>+Casos_PN_CORR[[#This Row],[43969]]-Casos_PN_CORR[[#This Row],[43968]]</f>
        <v>0</v>
      </c>
      <c r="BX236">
        <f>+Casos_PN_CORR[[#This Row],[43970]]-Casos_PN_CORR[[#This Row],[43969]]</f>
        <v>0</v>
      </c>
      <c r="BY236">
        <f>+Casos_PN_CORR[[#This Row],[43971]]-Casos_PN_CORR[[#This Row],[43970]]</f>
        <v>0</v>
      </c>
      <c r="BZ236">
        <f>+Casos_PN_CORR[[#This Row],[43972]]-Casos_PN_CORR[[#This Row],[43971]]</f>
        <v>0</v>
      </c>
      <c r="CA236">
        <f>+Casos_PN_CORR[[#This Row],[43973]]-Casos_PN_CORR[[#This Row],[43972]]</f>
        <v>0</v>
      </c>
      <c r="CB236">
        <f>+Casos_PN_CORR[[#This Row],[43974]]-Casos_PN_CORR[[#This Row],[43973]]</f>
        <v>0</v>
      </c>
      <c r="CC236">
        <f>+Casos_PN_CORR[[#This Row],[43975]]-Casos_PN_CORR[[#This Row],[43974]]</f>
        <v>0</v>
      </c>
      <c r="CD236">
        <f>+Casos_PN_CORR[[#This Row],[43976]]-Casos_PN_CORR[[#This Row],[43975]]</f>
        <v>0</v>
      </c>
      <c r="CE236">
        <f>+Casos_PN_CORR[[#This Row],[43977]]-Casos_PN_CORR[[#This Row],[43976]]</f>
        <v>0</v>
      </c>
      <c r="CF236">
        <f>+Casos_PN_CORR[[#This Row],[43978]]-Casos_PN_CORR[[#This Row],[43977]]</f>
        <v>0</v>
      </c>
      <c r="CG236">
        <f>+Casos_PN_CORR[[#This Row],[43979]]-Casos_PN_CORR[[#This Row],[43978]]</f>
        <v>0</v>
      </c>
      <c r="CH236">
        <f>+Casos_PN_CORR[[#This Row],[43980]]-Casos_PN_CORR[[#This Row],[43979]]</f>
        <v>0</v>
      </c>
      <c r="CI236">
        <f>+Casos_PN_CORR[[#This Row],[43981]]-Casos_PN_CORR[[#This Row],[43980]]</f>
        <v>0</v>
      </c>
      <c r="CJ236">
        <f>+Casos_PN_CORR[[#This Row],[43982]]-Casos_PN_CORR[[#This Row],[43981]]</f>
        <v>0</v>
      </c>
      <c r="CK236">
        <f>+Casos_PN_CORR[[#This Row],[43983]]-Casos_PN_CORR[[#This Row],[43982]]</f>
        <v>0</v>
      </c>
      <c r="CL236">
        <f>+Casos_PN_CORR[[#This Row],[43984]]-Casos_PN_CORR[[#This Row],[43983]]</f>
        <v>0</v>
      </c>
      <c r="CM236">
        <f>+Casos_PN_CORR[[#This Row],[43985]]-Casos_PN_CORR[[#This Row],[43984]]</f>
        <v>0</v>
      </c>
      <c r="CN236">
        <f>+Casos_PN_CORR[[#This Row],[43986]]-Casos_PN_CORR[[#This Row],[43985]]</f>
        <v>0</v>
      </c>
      <c r="CO236">
        <f>+Casos_PN_CORR[[#This Row],[43987]]-Casos_PN_CORR[[#This Row],[43986]]</f>
        <v>1</v>
      </c>
      <c r="CP236">
        <f>+Casos_PN_CORR[[#This Row],[43988]]-Casos_PN_CORR[[#This Row],[43987]]</f>
        <v>0</v>
      </c>
      <c r="CQ236">
        <f>+Casos_PN_CORR[[#This Row],[43989]]-Casos_PN_CORR[[#This Row],[43988]]</f>
        <v>0</v>
      </c>
      <c r="CR236">
        <f>+Casos_PN_CORR[[#This Row],[43990]]-Casos_PN_CORR[[#This Row],[43989]]</f>
        <v>0</v>
      </c>
      <c r="CS236">
        <f>+Casos_PN_CORR[[#This Row],[43991]]-Casos_PN_CORR[[#This Row],[43990]]</f>
        <v>0</v>
      </c>
      <c r="CT236">
        <f>+Casos_PN_CORR[[#This Row],[43992]]-Casos_PN_CORR[[#This Row],[43991]]</f>
        <v>0</v>
      </c>
      <c r="CU236">
        <f>+Casos_PN_CORR[[#This Row],[43993]]-Casos_PN_CORR[[#This Row],[43992]]</f>
        <v>0</v>
      </c>
    </row>
    <row r="237" spans="1:99" x14ac:dyDescent="0.3">
      <c r="A237">
        <v>60703</v>
      </c>
      <c r="B237" s="2" t="s">
        <v>158</v>
      </c>
      <c r="C237" s="2" t="s">
        <v>353</v>
      </c>
      <c r="D237" s="2" t="s">
        <v>570</v>
      </c>
      <c r="E237" s="4">
        <f t="shared" si="3"/>
        <v>1</v>
      </c>
      <c r="F237">
        <f>+Casos_PN_CORR[[#This Row],[43900]]</f>
        <v>0</v>
      </c>
      <c r="G237">
        <f>+Casos_PN_CORR[[#This Row],[43901]]-Casos_PN_CORR[[#This Row],[43900]]</f>
        <v>0</v>
      </c>
      <c r="H237">
        <f>+Casos_PN_CORR[[#This Row],[43902]]-Casos_PN_CORR[[#This Row],[43901]]</f>
        <v>0</v>
      </c>
      <c r="I237">
        <f>+Casos_PN_CORR[[#This Row],[43903]]-Casos_PN_CORR[[#This Row],[43902]]</f>
        <v>0</v>
      </c>
      <c r="J237">
        <f>+Casos_PN_CORR[[#This Row],[43904]]-Casos_PN_CORR[[#This Row],[43903]]</f>
        <v>0</v>
      </c>
      <c r="K237">
        <f>+Casos_PN_CORR[[#This Row],[43905]]-Casos_PN_CORR[[#This Row],[43904]]</f>
        <v>0</v>
      </c>
      <c r="L237">
        <f>+Casos_PN_CORR[[#This Row],[43906]]-Casos_PN_CORR[[#This Row],[43905]]</f>
        <v>0</v>
      </c>
      <c r="M237">
        <f>+Casos_PN_CORR[[#This Row],[43907]]-Casos_PN_CORR[[#This Row],[43906]]</f>
        <v>0</v>
      </c>
      <c r="N237">
        <f>+Casos_PN_CORR[[#This Row],[43908]]-Casos_PN_CORR[[#This Row],[43907]]</f>
        <v>0</v>
      </c>
      <c r="O237">
        <f>+Casos_PN_CORR[[#This Row],[43909]]-Casos_PN_CORR[[#This Row],[43908]]</f>
        <v>0</v>
      </c>
      <c r="P237">
        <f>+Casos_PN_CORR[[#This Row],[43910]]-Casos_PN_CORR[[#This Row],[43909]]</f>
        <v>0</v>
      </c>
      <c r="Q237">
        <f>+Casos_PN_CORR[[#This Row],[43911]]-Casos_PN_CORR[[#This Row],[43910]]</f>
        <v>0</v>
      </c>
      <c r="R237">
        <f>+Casos_PN_CORR[[#This Row],[43912]]-Casos_PN_CORR[[#This Row],[43911]]</f>
        <v>0</v>
      </c>
      <c r="S237">
        <f>+Casos_PN_CORR[[#This Row],[43913]]-Casos_PN_CORR[[#This Row],[43912]]</f>
        <v>0</v>
      </c>
      <c r="T237">
        <f>+Casos_PN_CORR[[#This Row],[43914]]-Casos_PN_CORR[[#This Row],[43913]]</f>
        <v>0</v>
      </c>
      <c r="U237">
        <f>+Casos_PN_CORR[[#This Row],[43915]]-Casos_PN_CORR[[#This Row],[43914]]</f>
        <v>0</v>
      </c>
      <c r="V237">
        <f>+Casos_PN_CORR[[#This Row],[43916]]-Casos_PN_CORR[[#This Row],[43915]]</f>
        <v>0</v>
      </c>
      <c r="W237">
        <f>+Casos_PN_CORR[[#This Row],[43917]]-Casos_PN_CORR[[#This Row],[43916]]</f>
        <v>0</v>
      </c>
      <c r="X237">
        <f>+Casos_PN_CORR[[#This Row],[43918]]-Casos_PN_CORR[[#This Row],[43917]]</f>
        <v>0</v>
      </c>
      <c r="Y237">
        <f>+Casos_PN_CORR[[#This Row],[43919]]-Casos_PN_CORR[[#This Row],[43918]]</f>
        <v>0</v>
      </c>
      <c r="Z237">
        <f>+Casos_PN_CORR[[#This Row],[43920]]-Casos_PN_CORR[[#This Row],[43919]]</f>
        <v>0</v>
      </c>
      <c r="AA237">
        <f>+Casos_PN_CORR[[#This Row],[43921]]-Casos_PN_CORR[[#This Row],[43920]]</f>
        <v>0</v>
      </c>
      <c r="AB237">
        <f>+Casos_PN_CORR[[#This Row],[43922]]-Casos_PN_CORR[[#This Row],[43921]]</f>
        <v>0</v>
      </c>
      <c r="AC237">
        <f>+Casos_PN_CORR[[#This Row],[43923]]-Casos_PN_CORR[[#This Row],[43922]]</f>
        <v>0</v>
      </c>
      <c r="AD237">
        <f>+Casos_PN_CORR[[#This Row],[43924]]-Casos_PN_CORR[[#This Row],[43923]]</f>
        <v>0</v>
      </c>
      <c r="AE237">
        <f>+Casos_PN_CORR[[#This Row],[43925]]-Casos_PN_CORR[[#This Row],[43924]]</f>
        <v>0</v>
      </c>
      <c r="AF237">
        <f>+Casos_PN_CORR[[#This Row],[43926]]-Casos_PN_CORR[[#This Row],[43925]]</f>
        <v>0</v>
      </c>
      <c r="AG237">
        <f>+Casos_PN_CORR[[#This Row],[43927]]-Casos_PN_CORR[[#This Row],[43926]]</f>
        <v>0</v>
      </c>
      <c r="AH237">
        <f>+Casos_PN_CORR[[#This Row],[43928]]-Casos_PN_CORR[[#This Row],[43927]]</f>
        <v>0</v>
      </c>
      <c r="AI237">
        <f>+Casos_PN_CORR[[#This Row],[43929]]-Casos_PN_CORR[[#This Row],[43928]]</f>
        <v>0</v>
      </c>
      <c r="AJ237">
        <f>+Casos_PN_CORR[[#This Row],[43930]]-Casos_PN_CORR[[#This Row],[43929]]</f>
        <v>0</v>
      </c>
      <c r="AK237">
        <f>+Casos_PN_CORR[[#This Row],[43931]]-Casos_PN_CORR[[#This Row],[43930]]</f>
        <v>0</v>
      </c>
      <c r="AL237">
        <f>+Casos_PN_CORR[[#This Row],[43932]]-Casos_PN_CORR[[#This Row],[43931]]</f>
        <v>0</v>
      </c>
      <c r="AM237">
        <f>+Casos_PN_CORR[[#This Row],[43933]]-Casos_PN_CORR[[#This Row],[43932]]</f>
        <v>0</v>
      </c>
      <c r="AN237">
        <f>+Casos_PN_CORR[[#This Row],[43934]]-Casos_PN_CORR[[#This Row],[43933]]</f>
        <v>0</v>
      </c>
      <c r="AO237">
        <f>+Casos_PN_CORR[[#This Row],[43935]]-Casos_PN_CORR[[#This Row],[43934]]</f>
        <v>0</v>
      </c>
      <c r="AP237">
        <f>+Casos_PN_CORR[[#This Row],[43936]]-Casos_PN_CORR[[#This Row],[43935]]</f>
        <v>0</v>
      </c>
      <c r="AQ237">
        <f>+Casos_PN_CORR[[#This Row],[43937]]-Casos_PN_CORR[[#This Row],[43936]]</f>
        <v>0</v>
      </c>
      <c r="AR237">
        <f>+Casos_PN_CORR[[#This Row],[43938]]-Casos_PN_CORR[[#This Row],[43937]]</f>
        <v>0</v>
      </c>
      <c r="AS237">
        <f>+Casos_PN_CORR[[#This Row],[43939]]-Casos_PN_CORR[[#This Row],[43938]]</f>
        <v>0</v>
      </c>
      <c r="AT237">
        <f>+Casos_PN_CORR[[#This Row],[43940]]-Casos_PN_CORR[[#This Row],[43939]]</f>
        <v>0</v>
      </c>
      <c r="AU237">
        <f>+Casos_PN_CORR[[#This Row],[43941]]-Casos_PN_CORR[[#This Row],[43940]]</f>
        <v>0</v>
      </c>
      <c r="AV237">
        <f>+Casos_PN_CORR[[#This Row],[43942]]-Casos_PN_CORR[[#This Row],[43941]]</f>
        <v>0</v>
      </c>
      <c r="AW237">
        <f>+Casos_PN_CORR[[#This Row],[43943]]-Casos_PN_CORR[[#This Row],[43942]]</f>
        <v>0</v>
      </c>
      <c r="AX237">
        <f>+Casos_PN_CORR[[#This Row],[43944]]-Casos_PN_CORR[[#This Row],[43943]]</f>
        <v>0</v>
      </c>
      <c r="AY237">
        <f>+Casos_PN_CORR[[#This Row],[43945]]-Casos_PN_CORR[[#This Row],[43944]]</f>
        <v>0</v>
      </c>
      <c r="AZ237">
        <f>+Casos_PN_CORR[[#This Row],[43946]]-Casos_PN_CORR[[#This Row],[43945]]</f>
        <v>0</v>
      </c>
      <c r="BA237">
        <f>+Casos_PN_CORR[[#This Row],[43947]]-Casos_PN_CORR[[#This Row],[43946]]</f>
        <v>0</v>
      </c>
      <c r="BB237">
        <f>+Casos_PN_CORR[[#This Row],[43948]]-Casos_PN_CORR[[#This Row],[43947]]</f>
        <v>0</v>
      </c>
      <c r="BC237">
        <f>+Casos_PN_CORR[[#This Row],[43949]]-Casos_PN_CORR[[#This Row],[43948]]</f>
        <v>0</v>
      </c>
      <c r="BD237">
        <f>+Casos_PN_CORR[[#This Row],[43950]]-Casos_PN_CORR[[#This Row],[43949]]</f>
        <v>0</v>
      </c>
      <c r="BE237">
        <f>+Casos_PN_CORR[[#This Row],[43951]]-Casos_PN_CORR[[#This Row],[43950]]</f>
        <v>0</v>
      </c>
      <c r="BF237">
        <f>+Casos_PN_CORR[[#This Row],[43952]]-Casos_PN_CORR[[#This Row],[43951]]</f>
        <v>0</v>
      </c>
      <c r="BG237">
        <f>+Casos_PN_CORR[[#This Row],[43953]]-Casos_PN_CORR[[#This Row],[43952]]</f>
        <v>0</v>
      </c>
      <c r="BH237">
        <f>+Casos_PN_CORR[[#This Row],[43954]]-Casos_PN_CORR[[#This Row],[43953]]</f>
        <v>0</v>
      </c>
      <c r="BI237">
        <f>+Casos_PN_CORR[[#This Row],[43955]]-Casos_PN_CORR[[#This Row],[43954]]</f>
        <v>0</v>
      </c>
      <c r="BJ237">
        <f>+Casos_PN_CORR[[#This Row],[43956]]-Casos_PN_CORR[[#This Row],[43955]]</f>
        <v>0</v>
      </c>
      <c r="BK237">
        <f>+Casos_PN_CORR[[#This Row],[43957]]-Casos_PN_CORR[[#This Row],[43956]]</f>
        <v>0</v>
      </c>
      <c r="BL237">
        <f>+Casos_PN_CORR[[#This Row],[43958]]-Casos_PN_CORR[[#This Row],[43957]]</f>
        <v>0</v>
      </c>
      <c r="BM237">
        <f>+Casos_PN_CORR[[#This Row],[43959]]-Casos_PN_CORR[[#This Row],[43958]]</f>
        <v>0</v>
      </c>
      <c r="BN237">
        <f>+Casos_PN_CORR[[#This Row],[43960]]-Casos_PN_CORR[[#This Row],[43959]]</f>
        <v>0</v>
      </c>
      <c r="BO237">
        <f>+Casos_PN_CORR[[#This Row],[43961]]-Casos_PN_CORR[[#This Row],[43960]]</f>
        <v>0</v>
      </c>
      <c r="BP237">
        <f>+Casos_PN_CORR[[#This Row],[43962]]-Casos_PN_CORR[[#This Row],[43961]]</f>
        <v>0</v>
      </c>
      <c r="BQ237">
        <f>+Casos_PN_CORR[[#This Row],[43963]]-Casos_PN_CORR[[#This Row],[43962]]</f>
        <v>0</v>
      </c>
      <c r="BR237">
        <f>+Casos_PN_CORR[[#This Row],[43964]]-Casos_PN_CORR[[#This Row],[43963]]</f>
        <v>0</v>
      </c>
      <c r="BS237">
        <f>+Casos_PN_CORR[[#This Row],[43965]]-Casos_PN_CORR[[#This Row],[43964]]</f>
        <v>0</v>
      </c>
      <c r="BT237">
        <f>+Casos_PN_CORR[[#This Row],[43966]]-Casos_PN_CORR[[#This Row],[43965]]</f>
        <v>0</v>
      </c>
      <c r="BU237">
        <f>+Casos_PN_CORR[[#This Row],[43967]]-Casos_PN_CORR[[#This Row],[43966]]</f>
        <v>0</v>
      </c>
      <c r="BV237">
        <f>+Casos_PN_CORR[[#This Row],[43968]]-Casos_PN_CORR[[#This Row],[43967]]</f>
        <v>0</v>
      </c>
      <c r="BW237">
        <f>+Casos_PN_CORR[[#This Row],[43969]]-Casos_PN_CORR[[#This Row],[43968]]</f>
        <v>0</v>
      </c>
      <c r="BX237">
        <f>+Casos_PN_CORR[[#This Row],[43970]]-Casos_PN_CORR[[#This Row],[43969]]</f>
        <v>0</v>
      </c>
      <c r="BY237">
        <f>+Casos_PN_CORR[[#This Row],[43971]]-Casos_PN_CORR[[#This Row],[43970]]</f>
        <v>0</v>
      </c>
      <c r="BZ237">
        <f>+Casos_PN_CORR[[#This Row],[43972]]-Casos_PN_CORR[[#This Row],[43971]]</f>
        <v>0</v>
      </c>
      <c r="CA237">
        <f>+Casos_PN_CORR[[#This Row],[43973]]-Casos_PN_CORR[[#This Row],[43972]]</f>
        <v>0</v>
      </c>
      <c r="CB237">
        <f>+Casos_PN_CORR[[#This Row],[43974]]-Casos_PN_CORR[[#This Row],[43973]]</f>
        <v>0</v>
      </c>
      <c r="CC237">
        <f>+Casos_PN_CORR[[#This Row],[43975]]-Casos_PN_CORR[[#This Row],[43974]]</f>
        <v>0</v>
      </c>
      <c r="CD237">
        <f>+Casos_PN_CORR[[#This Row],[43976]]-Casos_PN_CORR[[#This Row],[43975]]</f>
        <v>0</v>
      </c>
      <c r="CE237">
        <f>+Casos_PN_CORR[[#This Row],[43977]]-Casos_PN_CORR[[#This Row],[43976]]</f>
        <v>0</v>
      </c>
      <c r="CF237">
        <f>+Casos_PN_CORR[[#This Row],[43978]]-Casos_PN_CORR[[#This Row],[43977]]</f>
        <v>0</v>
      </c>
      <c r="CG237">
        <f>+Casos_PN_CORR[[#This Row],[43979]]-Casos_PN_CORR[[#This Row],[43978]]</f>
        <v>0</v>
      </c>
      <c r="CH237">
        <f>+Casos_PN_CORR[[#This Row],[43980]]-Casos_PN_CORR[[#This Row],[43979]]</f>
        <v>0</v>
      </c>
      <c r="CI237">
        <f>+Casos_PN_CORR[[#This Row],[43981]]-Casos_PN_CORR[[#This Row],[43980]]</f>
        <v>0</v>
      </c>
      <c r="CJ237">
        <f>+Casos_PN_CORR[[#This Row],[43982]]-Casos_PN_CORR[[#This Row],[43981]]</f>
        <v>0</v>
      </c>
      <c r="CK237">
        <f>+Casos_PN_CORR[[#This Row],[43983]]-Casos_PN_CORR[[#This Row],[43982]]</f>
        <v>0</v>
      </c>
      <c r="CL237">
        <f>+Casos_PN_CORR[[#This Row],[43984]]-Casos_PN_CORR[[#This Row],[43983]]</f>
        <v>0</v>
      </c>
      <c r="CM237">
        <f>+Casos_PN_CORR[[#This Row],[43985]]-Casos_PN_CORR[[#This Row],[43984]]</f>
        <v>0</v>
      </c>
      <c r="CN237">
        <f>+Casos_PN_CORR[[#This Row],[43986]]-Casos_PN_CORR[[#This Row],[43985]]</f>
        <v>0</v>
      </c>
      <c r="CO237">
        <f>+Casos_PN_CORR[[#This Row],[43987]]-Casos_PN_CORR[[#This Row],[43986]]</f>
        <v>1</v>
      </c>
      <c r="CP237">
        <f>+Casos_PN_CORR[[#This Row],[43988]]-Casos_PN_CORR[[#This Row],[43987]]</f>
        <v>0</v>
      </c>
      <c r="CQ237">
        <f>+Casos_PN_CORR[[#This Row],[43989]]-Casos_PN_CORR[[#This Row],[43988]]</f>
        <v>0</v>
      </c>
      <c r="CR237">
        <f>+Casos_PN_CORR[[#This Row],[43990]]-Casos_PN_CORR[[#This Row],[43989]]</f>
        <v>0</v>
      </c>
      <c r="CS237">
        <f>+Casos_PN_CORR[[#This Row],[43991]]-Casos_PN_CORR[[#This Row],[43990]]</f>
        <v>0</v>
      </c>
      <c r="CT237">
        <f>+Casos_PN_CORR[[#This Row],[43992]]-Casos_PN_CORR[[#This Row],[43991]]</f>
        <v>0</v>
      </c>
      <c r="CU237">
        <f>+Casos_PN_CORR[[#This Row],[43993]]-Casos_PN_CORR[[#This Row],[43992]]</f>
        <v>0</v>
      </c>
    </row>
    <row r="238" spans="1:99" x14ac:dyDescent="0.3">
      <c r="A238">
        <v>90506</v>
      </c>
      <c r="B238" s="2" t="s">
        <v>114</v>
      </c>
      <c r="C238" s="2" t="s">
        <v>308</v>
      </c>
      <c r="D238" s="2" t="s">
        <v>570</v>
      </c>
      <c r="E238" s="4">
        <f t="shared" si="3"/>
        <v>1</v>
      </c>
      <c r="F238">
        <f>+Casos_PN_CORR[[#This Row],[43900]]</f>
        <v>0</v>
      </c>
      <c r="G238">
        <f>+Casos_PN_CORR[[#This Row],[43901]]-Casos_PN_CORR[[#This Row],[43900]]</f>
        <v>0</v>
      </c>
      <c r="H238">
        <f>+Casos_PN_CORR[[#This Row],[43902]]-Casos_PN_CORR[[#This Row],[43901]]</f>
        <v>0</v>
      </c>
      <c r="I238">
        <f>+Casos_PN_CORR[[#This Row],[43903]]-Casos_PN_CORR[[#This Row],[43902]]</f>
        <v>0</v>
      </c>
      <c r="J238">
        <f>+Casos_PN_CORR[[#This Row],[43904]]-Casos_PN_CORR[[#This Row],[43903]]</f>
        <v>0</v>
      </c>
      <c r="K238">
        <f>+Casos_PN_CORR[[#This Row],[43905]]-Casos_PN_CORR[[#This Row],[43904]]</f>
        <v>0</v>
      </c>
      <c r="L238">
        <f>+Casos_PN_CORR[[#This Row],[43906]]-Casos_PN_CORR[[#This Row],[43905]]</f>
        <v>0</v>
      </c>
      <c r="M238">
        <f>+Casos_PN_CORR[[#This Row],[43907]]-Casos_PN_CORR[[#This Row],[43906]]</f>
        <v>0</v>
      </c>
      <c r="N238">
        <f>+Casos_PN_CORR[[#This Row],[43908]]-Casos_PN_CORR[[#This Row],[43907]]</f>
        <v>0</v>
      </c>
      <c r="O238">
        <f>+Casos_PN_CORR[[#This Row],[43909]]-Casos_PN_CORR[[#This Row],[43908]]</f>
        <v>0</v>
      </c>
      <c r="P238">
        <f>+Casos_PN_CORR[[#This Row],[43910]]-Casos_PN_CORR[[#This Row],[43909]]</f>
        <v>0</v>
      </c>
      <c r="Q238">
        <f>+Casos_PN_CORR[[#This Row],[43911]]-Casos_PN_CORR[[#This Row],[43910]]</f>
        <v>0</v>
      </c>
      <c r="R238">
        <f>+Casos_PN_CORR[[#This Row],[43912]]-Casos_PN_CORR[[#This Row],[43911]]</f>
        <v>0</v>
      </c>
      <c r="S238">
        <f>+Casos_PN_CORR[[#This Row],[43913]]-Casos_PN_CORR[[#This Row],[43912]]</f>
        <v>0</v>
      </c>
      <c r="T238">
        <f>+Casos_PN_CORR[[#This Row],[43914]]-Casos_PN_CORR[[#This Row],[43913]]</f>
        <v>0</v>
      </c>
      <c r="U238">
        <f>+Casos_PN_CORR[[#This Row],[43915]]-Casos_PN_CORR[[#This Row],[43914]]</f>
        <v>0</v>
      </c>
      <c r="V238">
        <f>+Casos_PN_CORR[[#This Row],[43916]]-Casos_PN_CORR[[#This Row],[43915]]</f>
        <v>0</v>
      </c>
      <c r="W238">
        <f>+Casos_PN_CORR[[#This Row],[43917]]-Casos_PN_CORR[[#This Row],[43916]]</f>
        <v>0</v>
      </c>
      <c r="X238">
        <f>+Casos_PN_CORR[[#This Row],[43918]]-Casos_PN_CORR[[#This Row],[43917]]</f>
        <v>0</v>
      </c>
      <c r="Y238">
        <f>+Casos_PN_CORR[[#This Row],[43919]]-Casos_PN_CORR[[#This Row],[43918]]</f>
        <v>0</v>
      </c>
      <c r="Z238">
        <f>+Casos_PN_CORR[[#This Row],[43920]]-Casos_PN_CORR[[#This Row],[43919]]</f>
        <v>0</v>
      </c>
      <c r="AA238">
        <f>+Casos_PN_CORR[[#This Row],[43921]]-Casos_PN_CORR[[#This Row],[43920]]</f>
        <v>0</v>
      </c>
      <c r="AB238">
        <f>+Casos_PN_CORR[[#This Row],[43922]]-Casos_PN_CORR[[#This Row],[43921]]</f>
        <v>0</v>
      </c>
      <c r="AC238">
        <f>+Casos_PN_CORR[[#This Row],[43923]]-Casos_PN_CORR[[#This Row],[43922]]</f>
        <v>0</v>
      </c>
      <c r="AD238">
        <f>+Casos_PN_CORR[[#This Row],[43924]]-Casos_PN_CORR[[#This Row],[43923]]</f>
        <v>0</v>
      </c>
      <c r="AE238">
        <f>+Casos_PN_CORR[[#This Row],[43925]]-Casos_PN_CORR[[#This Row],[43924]]</f>
        <v>0</v>
      </c>
      <c r="AF238">
        <f>+Casos_PN_CORR[[#This Row],[43926]]-Casos_PN_CORR[[#This Row],[43925]]</f>
        <v>0</v>
      </c>
      <c r="AG238">
        <f>+Casos_PN_CORR[[#This Row],[43927]]-Casos_PN_CORR[[#This Row],[43926]]</f>
        <v>0</v>
      </c>
      <c r="AH238">
        <f>+Casos_PN_CORR[[#This Row],[43928]]-Casos_PN_CORR[[#This Row],[43927]]</f>
        <v>0</v>
      </c>
      <c r="AI238">
        <f>+Casos_PN_CORR[[#This Row],[43929]]-Casos_PN_CORR[[#This Row],[43928]]</f>
        <v>0</v>
      </c>
      <c r="AJ238">
        <f>+Casos_PN_CORR[[#This Row],[43930]]-Casos_PN_CORR[[#This Row],[43929]]</f>
        <v>0</v>
      </c>
      <c r="AK238">
        <f>+Casos_PN_CORR[[#This Row],[43931]]-Casos_PN_CORR[[#This Row],[43930]]</f>
        <v>0</v>
      </c>
      <c r="AL238">
        <f>+Casos_PN_CORR[[#This Row],[43932]]-Casos_PN_CORR[[#This Row],[43931]]</f>
        <v>0</v>
      </c>
      <c r="AM238">
        <f>+Casos_PN_CORR[[#This Row],[43933]]-Casos_PN_CORR[[#This Row],[43932]]</f>
        <v>0</v>
      </c>
      <c r="AN238">
        <f>+Casos_PN_CORR[[#This Row],[43934]]-Casos_PN_CORR[[#This Row],[43933]]</f>
        <v>0</v>
      </c>
      <c r="AO238">
        <f>+Casos_PN_CORR[[#This Row],[43935]]-Casos_PN_CORR[[#This Row],[43934]]</f>
        <v>0</v>
      </c>
      <c r="AP238">
        <f>+Casos_PN_CORR[[#This Row],[43936]]-Casos_PN_CORR[[#This Row],[43935]]</f>
        <v>0</v>
      </c>
      <c r="AQ238">
        <f>+Casos_PN_CORR[[#This Row],[43937]]-Casos_PN_CORR[[#This Row],[43936]]</f>
        <v>0</v>
      </c>
      <c r="AR238">
        <f>+Casos_PN_CORR[[#This Row],[43938]]-Casos_PN_CORR[[#This Row],[43937]]</f>
        <v>0</v>
      </c>
      <c r="AS238">
        <f>+Casos_PN_CORR[[#This Row],[43939]]-Casos_PN_CORR[[#This Row],[43938]]</f>
        <v>0</v>
      </c>
      <c r="AT238">
        <f>+Casos_PN_CORR[[#This Row],[43940]]-Casos_PN_CORR[[#This Row],[43939]]</f>
        <v>0</v>
      </c>
      <c r="AU238">
        <f>+Casos_PN_CORR[[#This Row],[43941]]-Casos_PN_CORR[[#This Row],[43940]]</f>
        <v>0</v>
      </c>
      <c r="AV238">
        <f>+Casos_PN_CORR[[#This Row],[43942]]-Casos_PN_CORR[[#This Row],[43941]]</f>
        <v>0</v>
      </c>
      <c r="AW238">
        <f>+Casos_PN_CORR[[#This Row],[43943]]-Casos_PN_CORR[[#This Row],[43942]]</f>
        <v>0</v>
      </c>
      <c r="AX238">
        <f>+Casos_PN_CORR[[#This Row],[43944]]-Casos_PN_CORR[[#This Row],[43943]]</f>
        <v>0</v>
      </c>
      <c r="AY238">
        <f>+Casos_PN_CORR[[#This Row],[43945]]-Casos_PN_CORR[[#This Row],[43944]]</f>
        <v>0</v>
      </c>
      <c r="AZ238">
        <f>+Casos_PN_CORR[[#This Row],[43946]]-Casos_PN_CORR[[#This Row],[43945]]</f>
        <v>0</v>
      </c>
      <c r="BA238">
        <f>+Casos_PN_CORR[[#This Row],[43947]]-Casos_PN_CORR[[#This Row],[43946]]</f>
        <v>0</v>
      </c>
      <c r="BB238">
        <f>+Casos_PN_CORR[[#This Row],[43948]]-Casos_PN_CORR[[#This Row],[43947]]</f>
        <v>0</v>
      </c>
      <c r="BC238">
        <f>+Casos_PN_CORR[[#This Row],[43949]]-Casos_PN_CORR[[#This Row],[43948]]</f>
        <v>0</v>
      </c>
      <c r="BD238">
        <f>+Casos_PN_CORR[[#This Row],[43950]]-Casos_PN_CORR[[#This Row],[43949]]</f>
        <v>0</v>
      </c>
      <c r="BE238">
        <f>+Casos_PN_CORR[[#This Row],[43951]]-Casos_PN_CORR[[#This Row],[43950]]</f>
        <v>0</v>
      </c>
      <c r="BF238">
        <f>+Casos_PN_CORR[[#This Row],[43952]]-Casos_PN_CORR[[#This Row],[43951]]</f>
        <v>0</v>
      </c>
      <c r="BG238">
        <f>+Casos_PN_CORR[[#This Row],[43953]]-Casos_PN_CORR[[#This Row],[43952]]</f>
        <v>0</v>
      </c>
      <c r="BH238">
        <f>+Casos_PN_CORR[[#This Row],[43954]]-Casos_PN_CORR[[#This Row],[43953]]</f>
        <v>0</v>
      </c>
      <c r="BI238">
        <f>+Casos_PN_CORR[[#This Row],[43955]]-Casos_PN_CORR[[#This Row],[43954]]</f>
        <v>0</v>
      </c>
      <c r="BJ238">
        <f>+Casos_PN_CORR[[#This Row],[43956]]-Casos_PN_CORR[[#This Row],[43955]]</f>
        <v>0</v>
      </c>
      <c r="BK238">
        <f>+Casos_PN_CORR[[#This Row],[43957]]-Casos_PN_CORR[[#This Row],[43956]]</f>
        <v>0</v>
      </c>
      <c r="BL238">
        <f>+Casos_PN_CORR[[#This Row],[43958]]-Casos_PN_CORR[[#This Row],[43957]]</f>
        <v>0</v>
      </c>
      <c r="BM238">
        <f>+Casos_PN_CORR[[#This Row],[43959]]-Casos_PN_CORR[[#This Row],[43958]]</f>
        <v>0</v>
      </c>
      <c r="BN238">
        <f>+Casos_PN_CORR[[#This Row],[43960]]-Casos_PN_CORR[[#This Row],[43959]]</f>
        <v>0</v>
      </c>
      <c r="BO238">
        <f>+Casos_PN_CORR[[#This Row],[43961]]-Casos_PN_CORR[[#This Row],[43960]]</f>
        <v>0</v>
      </c>
      <c r="BP238">
        <f>+Casos_PN_CORR[[#This Row],[43962]]-Casos_PN_CORR[[#This Row],[43961]]</f>
        <v>0</v>
      </c>
      <c r="BQ238">
        <f>+Casos_PN_CORR[[#This Row],[43963]]-Casos_PN_CORR[[#This Row],[43962]]</f>
        <v>0</v>
      </c>
      <c r="BR238">
        <f>+Casos_PN_CORR[[#This Row],[43964]]-Casos_PN_CORR[[#This Row],[43963]]</f>
        <v>0</v>
      </c>
      <c r="BS238">
        <f>+Casos_PN_CORR[[#This Row],[43965]]-Casos_PN_CORR[[#This Row],[43964]]</f>
        <v>0</v>
      </c>
      <c r="BT238">
        <f>+Casos_PN_CORR[[#This Row],[43966]]-Casos_PN_CORR[[#This Row],[43965]]</f>
        <v>0</v>
      </c>
      <c r="BU238">
        <f>+Casos_PN_CORR[[#This Row],[43967]]-Casos_PN_CORR[[#This Row],[43966]]</f>
        <v>0</v>
      </c>
      <c r="BV238">
        <f>+Casos_PN_CORR[[#This Row],[43968]]-Casos_PN_CORR[[#This Row],[43967]]</f>
        <v>0</v>
      </c>
      <c r="BW238">
        <f>+Casos_PN_CORR[[#This Row],[43969]]-Casos_PN_CORR[[#This Row],[43968]]</f>
        <v>0</v>
      </c>
      <c r="BX238">
        <f>+Casos_PN_CORR[[#This Row],[43970]]-Casos_PN_CORR[[#This Row],[43969]]</f>
        <v>0</v>
      </c>
      <c r="BY238">
        <f>+Casos_PN_CORR[[#This Row],[43971]]-Casos_PN_CORR[[#This Row],[43970]]</f>
        <v>0</v>
      </c>
      <c r="BZ238">
        <f>+Casos_PN_CORR[[#This Row],[43972]]-Casos_PN_CORR[[#This Row],[43971]]</f>
        <v>0</v>
      </c>
      <c r="CA238">
        <f>+Casos_PN_CORR[[#This Row],[43973]]-Casos_PN_CORR[[#This Row],[43972]]</f>
        <v>0</v>
      </c>
      <c r="CB238">
        <f>+Casos_PN_CORR[[#This Row],[43974]]-Casos_PN_CORR[[#This Row],[43973]]</f>
        <v>0</v>
      </c>
      <c r="CC238">
        <f>+Casos_PN_CORR[[#This Row],[43975]]-Casos_PN_CORR[[#This Row],[43974]]</f>
        <v>0</v>
      </c>
      <c r="CD238">
        <f>+Casos_PN_CORR[[#This Row],[43976]]-Casos_PN_CORR[[#This Row],[43975]]</f>
        <v>0</v>
      </c>
      <c r="CE238">
        <f>+Casos_PN_CORR[[#This Row],[43977]]-Casos_PN_CORR[[#This Row],[43976]]</f>
        <v>0</v>
      </c>
      <c r="CF238">
        <f>+Casos_PN_CORR[[#This Row],[43978]]-Casos_PN_CORR[[#This Row],[43977]]</f>
        <v>0</v>
      </c>
      <c r="CG238">
        <f>+Casos_PN_CORR[[#This Row],[43979]]-Casos_PN_CORR[[#This Row],[43978]]</f>
        <v>0</v>
      </c>
      <c r="CH238">
        <f>+Casos_PN_CORR[[#This Row],[43980]]-Casos_PN_CORR[[#This Row],[43979]]</f>
        <v>0</v>
      </c>
      <c r="CI238">
        <f>+Casos_PN_CORR[[#This Row],[43981]]-Casos_PN_CORR[[#This Row],[43980]]</f>
        <v>0</v>
      </c>
      <c r="CJ238">
        <f>+Casos_PN_CORR[[#This Row],[43982]]-Casos_PN_CORR[[#This Row],[43981]]</f>
        <v>0</v>
      </c>
      <c r="CK238">
        <f>+Casos_PN_CORR[[#This Row],[43983]]-Casos_PN_CORR[[#This Row],[43982]]</f>
        <v>0</v>
      </c>
      <c r="CL238">
        <f>+Casos_PN_CORR[[#This Row],[43984]]-Casos_PN_CORR[[#This Row],[43983]]</f>
        <v>0</v>
      </c>
      <c r="CM238">
        <f>+Casos_PN_CORR[[#This Row],[43985]]-Casos_PN_CORR[[#This Row],[43984]]</f>
        <v>0</v>
      </c>
      <c r="CN238">
        <f>+Casos_PN_CORR[[#This Row],[43986]]-Casos_PN_CORR[[#This Row],[43985]]</f>
        <v>0</v>
      </c>
      <c r="CO238">
        <f>+Casos_PN_CORR[[#This Row],[43987]]-Casos_PN_CORR[[#This Row],[43986]]</f>
        <v>1</v>
      </c>
      <c r="CP238">
        <f>+Casos_PN_CORR[[#This Row],[43988]]-Casos_PN_CORR[[#This Row],[43987]]</f>
        <v>0</v>
      </c>
      <c r="CQ238">
        <f>+Casos_PN_CORR[[#This Row],[43989]]-Casos_PN_CORR[[#This Row],[43988]]</f>
        <v>0</v>
      </c>
      <c r="CR238">
        <f>+Casos_PN_CORR[[#This Row],[43990]]-Casos_PN_CORR[[#This Row],[43989]]</f>
        <v>0</v>
      </c>
      <c r="CS238">
        <f>+Casos_PN_CORR[[#This Row],[43991]]-Casos_PN_CORR[[#This Row],[43990]]</f>
        <v>0</v>
      </c>
      <c r="CT238">
        <f>+Casos_PN_CORR[[#This Row],[43992]]-Casos_PN_CORR[[#This Row],[43991]]</f>
        <v>0</v>
      </c>
      <c r="CU238">
        <f>+Casos_PN_CORR[[#This Row],[43993]]-Casos_PN_CORR[[#This Row],[43992]]</f>
        <v>0</v>
      </c>
    </row>
    <row r="239" spans="1:99" x14ac:dyDescent="0.3">
      <c r="A239">
        <v>20103</v>
      </c>
      <c r="B239" s="2" t="s">
        <v>212</v>
      </c>
      <c r="C239" s="2" t="s">
        <v>219</v>
      </c>
      <c r="D239" s="2" t="s">
        <v>262</v>
      </c>
      <c r="E239" s="4">
        <f t="shared" si="3"/>
        <v>1</v>
      </c>
      <c r="F239">
        <f>+Casos_PN_CORR[[#This Row],[43900]]</f>
        <v>0</v>
      </c>
      <c r="G239">
        <f>+Casos_PN_CORR[[#This Row],[43901]]-Casos_PN_CORR[[#This Row],[43900]]</f>
        <v>0</v>
      </c>
      <c r="H239">
        <f>+Casos_PN_CORR[[#This Row],[43902]]-Casos_PN_CORR[[#This Row],[43901]]</f>
        <v>0</v>
      </c>
      <c r="I239">
        <f>+Casos_PN_CORR[[#This Row],[43903]]-Casos_PN_CORR[[#This Row],[43902]]</f>
        <v>0</v>
      </c>
      <c r="J239">
        <f>+Casos_PN_CORR[[#This Row],[43904]]-Casos_PN_CORR[[#This Row],[43903]]</f>
        <v>0</v>
      </c>
      <c r="K239">
        <f>+Casos_PN_CORR[[#This Row],[43905]]-Casos_PN_CORR[[#This Row],[43904]]</f>
        <v>0</v>
      </c>
      <c r="L239">
        <f>+Casos_PN_CORR[[#This Row],[43906]]-Casos_PN_CORR[[#This Row],[43905]]</f>
        <v>0</v>
      </c>
      <c r="M239">
        <f>+Casos_PN_CORR[[#This Row],[43907]]-Casos_PN_CORR[[#This Row],[43906]]</f>
        <v>0</v>
      </c>
      <c r="N239">
        <f>+Casos_PN_CORR[[#This Row],[43908]]-Casos_PN_CORR[[#This Row],[43907]]</f>
        <v>0</v>
      </c>
      <c r="O239">
        <f>+Casos_PN_CORR[[#This Row],[43909]]-Casos_PN_CORR[[#This Row],[43908]]</f>
        <v>0</v>
      </c>
      <c r="P239">
        <f>+Casos_PN_CORR[[#This Row],[43910]]-Casos_PN_CORR[[#This Row],[43909]]</f>
        <v>0</v>
      </c>
      <c r="Q239">
        <f>+Casos_PN_CORR[[#This Row],[43911]]-Casos_PN_CORR[[#This Row],[43910]]</f>
        <v>0</v>
      </c>
      <c r="R239">
        <f>+Casos_PN_CORR[[#This Row],[43912]]-Casos_PN_CORR[[#This Row],[43911]]</f>
        <v>0</v>
      </c>
      <c r="S239">
        <f>+Casos_PN_CORR[[#This Row],[43913]]-Casos_PN_CORR[[#This Row],[43912]]</f>
        <v>0</v>
      </c>
      <c r="T239">
        <f>+Casos_PN_CORR[[#This Row],[43914]]-Casos_PN_CORR[[#This Row],[43913]]</f>
        <v>0</v>
      </c>
      <c r="U239">
        <f>+Casos_PN_CORR[[#This Row],[43915]]-Casos_PN_CORR[[#This Row],[43914]]</f>
        <v>0</v>
      </c>
      <c r="V239">
        <f>+Casos_PN_CORR[[#This Row],[43916]]-Casos_PN_CORR[[#This Row],[43915]]</f>
        <v>0</v>
      </c>
      <c r="W239">
        <f>+Casos_PN_CORR[[#This Row],[43917]]-Casos_PN_CORR[[#This Row],[43916]]</f>
        <v>0</v>
      </c>
      <c r="X239">
        <f>+Casos_PN_CORR[[#This Row],[43918]]-Casos_PN_CORR[[#This Row],[43917]]</f>
        <v>0</v>
      </c>
      <c r="Y239">
        <f>+Casos_PN_CORR[[#This Row],[43919]]-Casos_PN_CORR[[#This Row],[43918]]</f>
        <v>0</v>
      </c>
      <c r="Z239">
        <f>+Casos_PN_CORR[[#This Row],[43920]]-Casos_PN_CORR[[#This Row],[43919]]</f>
        <v>0</v>
      </c>
      <c r="AA239">
        <f>+Casos_PN_CORR[[#This Row],[43921]]-Casos_PN_CORR[[#This Row],[43920]]</f>
        <v>0</v>
      </c>
      <c r="AB239">
        <f>+Casos_PN_CORR[[#This Row],[43922]]-Casos_PN_CORR[[#This Row],[43921]]</f>
        <v>0</v>
      </c>
      <c r="AC239">
        <f>+Casos_PN_CORR[[#This Row],[43923]]-Casos_PN_CORR[[#This Row],[43922]]</f>
        <v>0</v>
      </c>
      <c r="AD239">
        <f>+Casos_PN_CORR[[#This Row],[43924]]-Casos_PN_CORR[[#This Row],[43923]]</f>
        <v>0</v>
      </c>
      <c r="AE239">
        <f>+Casos_PN_CORR[[#This Row],[43925]]-Casos_PN_CORR[[#This Row],[43924]]</f>
        <v>0</v>
      </c>
      <c r="AF239">
        <f>+Casos_PN_CORR[[#This Row],[43926]]-Casos_PN_CORR[[#This Row],[43925]]</f>
        <v>0</v>
      </c>
      <c r="AG239">
        <f>+Casos_PN_CORR[[#This Row],[43927]]-Casos_PN_CORR[[#This Row],[43926]]</f>
        <v>0</v>
      </c>
      <c r="AH239">
        <f>+Casos_PN_CORR[[#This Row],[43928]]-Casos_PN_CORR[[#This Row],[43927]]</f>
        <v>0</v>
      </c>
      <c r="AI239">
        <f>+Casos_PN_CORR[[#This Row],[43929]]-Casos_PN_CORR[[#This Row],[43928]]</f>
        <v>0</v>
      </c>
      <c r="AJ239">
        <f>+Casos_PN_CORR[[#This Row],[43930]]-Casos_PN_CORR[[#This Row],[43929]]</f>
        <v>0</v>
      </c>
      <c r="AK239">
        <f>+Casos_PN_CORR[[#This Row],[43931]]-Casos_PN_CORR[[#This Row],[43930]]</f>
        <v>0</v>
      </c>
      <c r="AL239">
        <f>+Casos_PN_CORR[[#This Row],[43932]]-Casos_PN_CORR[[#This Row],[43931]]</f>
        <v>0</v>
      </c>
      <c r="AM239">
        <f>+Casos_PN_CORR[[#This Row],[43933]]-Casos_PN_CORR[[#This Row],[43932]]</f>
        <v>0</v>
      </c>
      <c r="AN239">
        <f>+Casos_PN_CORR[[#This Row],[43934]]-Casos_PN_CORR[[#This Row],[43933]]</f>
        <v>0</v>
      </c>
      <c r="AO239">
        <f>+Casos_PN_CORR[[#This Row],[43935]]-Casos_PN_CORR[[#This Row],[43934]]</f>
        <v>0</v>
      </c>
      <c r="AP239">
        <f>+Casos_PN_CORR[[#This Row],[43936]]-Casos_PN_CORR[[#This Row],[43935]]</f>
        <v>0</v>
      </c>
      <c r="AQ239">
        <f>+Casos_PN_CORR[[#This Row],[43937]]-Casos_PN_CORR[[#This Row],[43936]]</f>
        <v>0</v>
      </c>
      <c r="AR239">
        <f>+Casos_PN_CORR[[#This Row],[43938]]-Casos_PN_CORR[[#This Row],[43937]]</f>
        <v>0</v>
      </c>
      <c r="AS239">
        <f>+Casos_PN_CORR[[#This Row],[43939]]-Casos_PN_CORR[[#This Row],[43938]]</f>
        <v>0</v>
      </c>
      <c r="AT239">
        <f>+Casos_PN_CORR[[#This Row],[43940]]-Casos_PN_CORR[[#This Row],[43939]]</f>
        <v>0</v>
      </c>
      <c r="AU239">
        <f>+Casos_PN_CORR[[#This Row],[43941]]-Casos_PN_CORR[[#This Row],[43940]]</f>
        <v>0</v>
      </c>
      <c r="AV239">
        <f>+Casos_PN_CORR[[#This Row],[43942]]-Casos_PN_CORR[[#This Row],[43941]]</f>
        <v>0</v>
      </c>
      <c r="AW239">
        <f>+Casos_PN_CORR[[#This Row],[43943]]-Casos_PN_CORR[[#This Row],[43942]]</f>
        <v>0</v>
      </c>
      <c r="AX239">
        <f>+Casos_PN_CORR[[#This Row],[43944]]-Casos_PN_CORR[[#This Row],[43943]]</f>
        <v>0</v>
      </c>
      <c r="AY239">
        <f>+Casos_PN_CORR[[#This Row],[43945]]-Casos_PN_CORR[[#This Row],[43944]]</f>
        <v>0</v>
      </c>
      <c r="AZ239">
        <f>+Casos_PN_CORR[[#This Row],[43946]]-Casos_PN_CORR[[#This Row],[43945]]</f>
        <v>0</v>
      </c>
      <c r="BA239">
        <f>+Casos_PN_CORR[[#This Row],[43947]]-Casos_PN_CORR[[#This Row],[43946]]</f>
        <v>0</v>
      </c>
      <c r="BB239">
        <f>+Casos_PN_CORR[[#This Row],[43948]]-Casos_PN_CORR[[#This Row],[43947]]</f>
        <v>0</v>
      </c>
      <c r="BC239">
        <f>+Casos_PN_CORR[[#This Row],[43949]]-Casos_PN_CORR[[#This Row],[43948]]</f>
        <v>0</v>
      </c>
      <c r="BD239">
        <f>+Casos_PN_CORR[[#This Row],[43950]]-Casos_PN_CORR[[#This Row],[43949]]</f>
        <v>0</v>
      </c>
      <c r="BE239">
        <f>+Casos_PN_CORR[[#This Row],[43951]]-Casos_PN_CORR[[#This Row],[43950]]</f>
        <v>0</v>
      </c>
      <c r="BF239">
        <f>+Casos_PN_CORR[[#This Row],[43952]]-Casos_PN_CORR[[#This Row],[43951]]</f>
        <v>0</v>
      </c>
      <c r="BG239">
        <f>+Casos_PN_CORR[[#This Row],[43953]]-Casos_PN_CORR[[#This Row],[43952]]</f>
        <v>0</v>
      </c>
      <c r="BH239">
        <f>+Casos_PN_CORR[[#This Row],[43954]]-Casos_PN_CORR[[#This Row],[43953]]</f>
        <v>0</v>
      </c>
      <c r="BI239">
        <f>+Casos_PN_CORR[[#This Row],[43955]]-Casos_PN_CORR[[#This Row],[43954]]</f>
        <v>0</v>
      </c>
      <c r="BJ239">
        <f>+Casos_PN_CORR[[#This Row],[43956]]-Casos_PN_CORR[[#This Row],[43955]]</f>
        <v>0</v>
      </c>
      <c r="BK239">
        <f>+Casos_PN_CORR[[#This Row],[43957]]-Casos_PN_CORR[[#This Row],[43956]]</f>
        <v>0</v>
      </c>
      <c r="BL239">
        <f>+Casos_PN_CORR[[#This Row],[43958]]-Casos_PN_CORR[[#This Row],[43957]]</f>
        <v>0</v>
      </c>
      <c r="BM239">
        <f>+Casos_PN_CORR[[#This Row],[43959]]-Casos_PN_CORR[[#This Row],[43958]]</f>
        <v>0</v>
      </c>
      <c r="BN239">
        <f>+Casos_PN_CORR[[#This Row],[43960]]-Casos_PN_CORR[[#This Row],[43959]]</f>
        <v>0</v>
      </c>
      <c r="BO239">
        <f>+Casos_PN_CORR[[#This Row],[43961]]-Casos_PN_CORR[[#This Row],[43960]]</f>
        <v>0</v>
      </c>
      <c r="BP239">
        <f>+Casos_PN_CORR[[#This Row],[43962]]-Casos_PN_CORR[[#This Row],[43961]]</f>
        <v>0</v>
      </c>
      <c r="BQ239">
        <f>+Casos_PN_CORR[[#This Row],[43963]]-Casos_PN_CORR[[#This Row],[43962]]</f>
        <v>0</v>
      </c>
      <c r="BR239">
        <f>+Casos_PN_CORR[[#This Row],[43964]]-Casos_PN_CORR[[#This Row],[43963]]</f>
        <v>0</v>
      </c>
      <c r="BS239">
        <f>+Casos_PN_CORR[[#This Row],[43965]]-Casos_PN_CORR[[#This Row],[43964]]</f>
        <v>0</v>
      </c>
      <c r="BT239">
        <f>+Casos_PN_CORR[[#This Row],[43966]]-Casos_PN_CORR[[#This Row],[43965]]</f>
        <v>0</v>
      </c>
      <c r="BU239">
        <f>+Casos_PN_CORR[[#This Row],[43967]]-Casos_PN_CORR[[#This Row],[43966]]</f>
        <v>0</v>
      </c>
      <c r="BV239">
        <f>+Casos_PN_CORR[[#This Row],[43968]]-Casos_PN_CORR[[#This Row],[43967]]</f>
        <v>0</v>
      </c>
      <c r="BW239">
        <f>+Casos_PN_CORR[[#This Row],[43969]]-Casos_PN_CORR[[#This Row],[43968]]</f>
        <v>0</v>
      </c>
      <c r="BX239">
        <f>+Casos_PN_CORR[[#This Row],[43970]]-Casos_PN_CORR[[#This Row],[43969]]</f>
        <v>0</v>
      </c>
      <c r="BY239">
        <f>+Casos_PN_CORR[[#This Row],[43971]]-Casos_PN_CORR[[#This Row],[43970]]</f>
        <v>0</v>
      </c>
      <c r="BZ239">
        <f>+Casos_PN_CORR[[#This Row],[43972]]-Casos_PN_CORR[[#This Row],[43971]]</f>
        <v>0</v>
      </c>
      <c r="CA239">
        <f>+Casos_PN_CORR[[#This Row],[43973]]-Casos_PN_CORR[[#This Row],[43972]]</f>
        <v>0</v>
      </c>
      <c r="CB239">
        <f>+Casos_PN_CORR[[#This Row],[43974]]-Casos_PN_CORR[[#This Row],[43973]]</f>
        <v>0</v>
      </c>
      <c r="CC239">
        <f>+Casos_PN_CORR[[#This Row],[43975]]-Casos_PN_CORR[[#This Row],[43974]]</f>
        <v>0</v>
      </c>
      <c r="CD239">
        <f>+Casos_PN_CORR[[#This Row],[43976]]-Casos_PN_CORR[[#This Row],[43975]]</f>
        <v>0</v>
      </c>
      <c r="CE239">
        <f>+Casos_PN_CORR[[#This Row],[43977]]-Casos_PN_CORR[[#This Row],[43976]]</f>
        <v>0</v>
      </c>
      <c r="CF239">
        <f>+Casos_PN_CORR[[#This Row],[43978]]-Casos_PN_CORR[[#This Row],[43977]]</f>
        <v>0</v>
      </c>
      <c r="CG239">
        <f>+Casos_PN_CORR[[#This Row],[43979]]-Casos_PN_CORR[[#This Row],[43978]]</f>
        <v>0</v>
      </c>
      <c r="CH239">
        <f>+Casos_PN_CORR[[#This Row],[43980]]-Casos_PN_CORR[[#This Row],[43979]]</f>
        <v>0</v>
      </c>
      <c r="CI239">
        <f>+Casos_PN_CORR[[#This Row],[43981]]-Casos_PN_CORR[[#This Row],[43980]]</f>
        <v>0</v>
      </c>
      <c r="CJ239">
        <f>+Casos_PN_CORR[[#This Row],[43982]]-Casos_PN_CORR[[#This Row],[43981]]</f>
        <v>0</v>
      </c>
      <c r="CK239">
        <f>+Casos_PN_CORR[[#This Row],[43983]]-Casos_PN_CORR[[#This Row],[43982]]</f>
        <v>0</v>
      </c>
      <c r="CL239">
        <f>+Casos_PN_CORR[[#This Row],[43984]]-Casos_PN_CORR[[#This Row],[43983]]</f>
        <v>0</v>
      </c>
      <c r="CM239">
        <f>+Casos_PN_CORR[[#This Row],[43985]]-Casos_PN_CORR[[#This Row],[43984]]</f>
        <v>0</v>
      </c>
      <c r="CN239">
        <f>+Casos_PN_CORR[[#This Row],[43986]]-Casos_PN_CORR[[#This Row],[43985]]</f>
        <v>0</v>
      </c>
      <c r="CO239">
        <f>+Casos_PN_CORR[[#This Row],[43987]]-Casos_PN_CORR[[#This Row],[43986]]</f>
        <v>0</v>
      </c>
      <c r="CP239">
        <f>+Casos_PN_CORR[[#This Row],[43988]]-Casos_PN_CORR[[#This Row],[43987]]</f>
        <v>0</v>
      </c>
      <c r="CQ239">
        <f>+Casos_PN_CORR[[#This Row],[43989]]-Casos_PN_CORR[[#This Row],[43988]]</f>
        <v>0</v>
      </c>
      <c r="CR239">
        <f>+Casos_PN_CORR[[#This Row],[43990]]-Casos_PN_CORR[[#This Row],[43989]]</f>
        <v>0</v>
      </c>
      <c r="CS239">
        <f>+Casos_PN_CORR[[#This Row],[43991]]-Casos_PN_CORR[[#This Row],[43990]]</f>
        <v>1</v>
      </c>
      <c r="CT239">
        <f>+Casos_PN_CORR[[#This Row],[43992]]-Casos_PN_CORR[[#This Row],[43991]]</f>
        <v>0</v>
      </c>
      <c r="CU239">
        <f>+Casos_PN_CORR[[#This Row],[43993]]-Casos_PN_CORR[[#This Row],[43992]]</f>
        <v>0</v>
      </c>
    </row>
    <row r="240" spans="1:99" x14ac:dyDescent="0.3">
      <c r="A240">
        <v>10214</v>
      </c>
      <c r="B240" s="2" t="s">
        <v>163</v>
      </c>
      <c r="C240" s="2" t="s">
        <v>164</v>
      </c>
      <c r="D240" s="2" t="s">
        <v>288</v>
      </c>
      <c r="E240" s="4">
        <f t="shared" si="3"/>
        <v>1</v>
      </c>
      <c r="F240">
        <f>+Casos_PN_CORR[[#This Row],[43900]]</f>
        <v>0</v>
      </c>
      <c r="G240">
        <f>+Casos_PN_CORR[[#This Row],[43901]]-Casos_PN_CORR[[#This Row],[43900]]</f>
        <v>0</v>
      </c>
      <c r="H240">
        <f>+Casos_PN_CORR[[#This Row],[43902]]-Casos_PN_CORR[[#This Row],[43901]]</f>
        <v>0</v>
      </c>
      <c r="I240">
        <f>+Casos_PN_CORR[[#This Row],[43903]]-Casos_PN_CORR[[#This Row],[43902]]</f>
        <v>0</v>
      </c>
      <c r="J240">
        <f>+Casos_PN_CORR[[#This Row],[43904]]-Casos_PN_CORR[[#This Row],[43903]]</f>
        <v>0</v>
      </c>
      <c r="K240">
        <f>+Casos_PN_CORR[[#This Row],[43905]]-Casos_PN_CORR[[#This Row],[43904]]</f>
        <v>0</v>
      </c>
      <c r="L240">
        <f>+Casos_PN_CORR[[#This Row],[43906]]-Casos_PN_CORR[[#This Row],[43905]]</f>
        <v>0</v>
      </c>
      <c r="M240">
        <f>+Casos_PN_CORR[[#This Row],[43907]]-Casos_PN_CORR[[#This Row],[43906]]</f>
        <v>0</v>
      </c>
      <c r="N240">
        <f>+Casos_PN_CORR[[#This Row],[43908]]-Casos_PN_CORR[[#This Row],[43907]]</f>
        <v>0</v>
      </c>
      <c r="O240">
        <f>+Casos_PN_CORR[[#This Row],[43909]]-Casos_PN_CORR[[#This Row],[43908]]</f>
        <v>0</v>
      </c>
      <c r="P240">
        <f>+Casos_PN_CORR[[#This Row],[43910]]-Casos_PN_CORR[[#This Row],[43909]]</f>
        <v>0</v>
      </c>
      <c r="Q240">
        <f>+Casos_PN_CORR[[#This Row],[43911]]-Casos_PN_CORR[[#This Row],[43910]]</f>
        <v>0</v>
      </c>
      <c r="R240">
        <f>+Casos_PN_CORR[[#This Row],[43912]]-Casos_PN_CORR[[#This Row],[43911]]</f>
        <v>0</v>
      </c>
      <c r="S240">
        <f>+Casos_PN_CORR[[#This Row],[43913]]-Casos_PN_CORR[[#This Row],[43912]]</f>
        <v>0</v>
      </c>
      <c r="T240">
        <f>+Casos_PN_CORR[[#This Row],[43914]]-Casos_PN_CORR[[#This Row],[43913]]</f>
        <v>0</v>
      </c>
      <c r="U240">
        <f>+Casos_PN_CORR[[#This Row],[43915]]-Casos_PN_CORR[[#This Row],[43914]]</f>
        <v>0</v>
      </c>
      <c r="V240">
        <f>+Casos_PN_CORR[[#This Row],[43916]]-Casos_PN_CORR[[#This Row],[43915]]</f>
        <v>0</v>
      </c>
      <c r="W240">
        <f>+Casos_PN_CORR[[#This Row],[43917]]-Casos_PN_CORR[[#This Row],[43916]]</f>
        <v>0</v>
      </c>
      <c r="X240">
        <f>+Casos_PN_CORR[[#This Row],[43918]]-Casos_PN_CORR[[#This Row],[43917]]</f>
        <v>0</v>
      </c>
      <c r="Y240">
        <f>+Casos_PN_CORR[[#This Row],[43919]]-Casos_PN_CORR[[#This Row],[43918]]</f>
        <v>0</v>
      </c>
      <c r="Z240">
        <f>+Casos_PN_CORR[[#This Row],[43920]]-Casos_PN_CORR[[#This Row],[43919]]</f>
        <v>0</v>
      </c>
      <c r="AA240">
        <f>+Casos_PN_CORR[[#This Row],[43921]]-Casos_PN_CORR[[#This Row],[43920]]</f>
        <v>0</v>
      </c>
      <c r="AB240">
        <f>+Casos_PN_CORR[[#This Row],[43922]]-Casos_PN_CORR[[#This Row],[43921]]</f>
        <v>0</v>
      </c>
      <c r="AC240">
        <f>+Casos_PN_CORR[[#This Row],[43923]]-Casos_PN_CORR[[#This Row],[43922]]</f>
        <v>0</v>
      </c>
      <c r="AD240">
        <f>+Casos_PN_CORR[[#This Row],[43924]]-Casos_PN_CORR[[#This Row],[43923]]</f>
        <v>0</v>
      </c>
      <c r="AE240">
        <f>+Casos_PN_CORR[[#This Row],[43925]]-Casos_PN_CORR[[#This Row],[43924]]</f>
        <v>0</v>
      </c>
      <c r="AF240">
        <f>+Casos_PN_CORR[[#This Row],[43926]]-Casos_PN_CORR[[#This Row],[43925]]</f>
        <v>0</v>
      </c>
      <c r="AG240">
        <f>+Casos_PN_CORR[[#This Row],[43927]]-Casos_PN_CORR[[#This Row],[43926]]</f>
        <v>0</v>
      </c>
      <c r="AH240">
        <f>+Casos_PN_CORR[[#This Row],[43928]]-Casos_PN_CORR[[#This Row],[43927]]</f>
        <v>0</v>
      </c>
      <c r="AI240">
        <f>+Casos_PN_CORR[[#This Row],[43929]]-Casos_PN_CORR[[#This Row],[43928]]</f>
        <v>0</v>
      </c>
      <c r="AJ240">
        <f>+Casos_PN_CORR[[#This Row],[43930]]-Casos_PN_CORR[[#This Row],[43929]]</f>
        <v>0</v>
      </c>
      <c r="AK240">
        <f>+Casos_PN_CORR[[#This Row],[43931]]-Casos_PN_CORR[[#This Row],[43930]]</f>
        <v>0</v>
      </c>
      <c r="AL240">
        <f>+Casos_PN_CORR[[#This Row],[43932]]-Casos_PN_CORR[[#This Row],[43931]]</f>
        <v>0</v>
      </c>
      <c r="AM240">
        <f>+Casos_PN_CORR[[#This Row],[43933]]-Casos_PN_CORR[[#This Row],[43932]]</f>
        <v>0</v>
      </c>
      <c r="AN240">
        <f>+Casos_PN_CORR[[#This Row],[43934]]-Casos_PN_CORR[[#This Row],[43933]]</f>
        <v>0</v>
      </c>
      <c r="AO240">
        <f>+Casos_PN_CORR[[#This Row],[43935]]-Casos_PN_CORR[[#This Row],[43934]]</f>
        <v>0</v>
      </c>
      <c r="AP240">
        <f>+Casos_PN_CORR[[#This Row],[43936]]-Casos_PN_CORR[[#This Row],[43935]]</f>
        <v>0</v>
      </c>
      <c r="AQ240">
        <f>+Casos_PN_CORR[[#This Row],[43937]]-Casos_PN_CORR[[#This Row],[43936]]</f>
        <v>0</v>
      </c>
      <c r="AR240">
        <f>+Casos_PN_CORR[[#This Row],[43938]]-Casos_PN_CORR[[#This Row],[43937]]</f>
        <v>0</v>
      </c>
      <c r="AS240">
        <f>+Casos_PN_CORR[[#This Row],[43939]]-Casos_PN_CORR[[#This Row],[43938]]</f>
        <v>0</v>
      </c>
      <c r="AT240">
        <f>+Casos_PN_CORR[[#This Row],[43940]]-Casos_PN_CORR[[#This Row],[43939]]</f>
        <v>0</v>
      </c>
      <c r="AU240">
        <f>+Casos_PN_CORR[[#This Row],[43941]]-Casos_PN_CORR[[#This Row],[43940]]</f>
        <v>0</v>
      </c>
      <c r="AV240">
        <f>+Casos_PN_CORR[[#This Row],[43942]]-Casos_PN_CORR[[#This Row],[43941]]</f>
        <v>0</v>
      </c>
      <c r="AW240">
        <f>+Casos_PN_CORR[[#This Row],[43943]]-Casos_PN_CORR[[#This Row],[43942]]</f>
        <v>0</v>
      </c>
      <c r="AX240">
        <f>+Casos_PN_CORR[[#This Row],[43944]]-Casos_PN_CORR[[#This Row],[43943]]</f>
        <v>0</v>
      </c>
      <c r="AY240">
        <f>+Casos_PN_CORR[[#This Row],[43945]]-Casos_PN_CORR[[#This Row],[43944]]</f>
        <v>0</v>
      </c>
      <c r="AZ240">
        <f>+Casos_PN_CORR[[#This Row],[43946]]-Casos_PN_CORR[[#This Row],[43945]]</f>
        <v>0</v>
      </c>
      <c r="BA240">
        <f>+Casos_PN_CORR[[#This Row],[43947]]-Casos_PN_CORR[[#This Row],[43946]]</f>
        <v>0</v>
      </c>
      <c r="BB240">
        <f>+Casos_PN_CORR[[#This Row],[43948]]-Casos_PN_CORR[[#This Row],[43947]]</f>
        <v>0</v>
      </c>
      <c r="BC240">
        <f>+Casos_PN_CORR[[#This Row],[43949]]-Casos_PN_CORR[[#This Row],[43948]]</f>
        <v>0</v>
      </c>
      <c r="BD240">
        <f>+Casos_PN_CORR[[#This Row],[43950]]-Casos_PN_CORR[[#This Row],[43949]]</f>
        <v>0</v>
      </c>
      <c r="BE240">
        <f>+Casos_PN_CORR[[#This Row],[43951]]-Casos_PN_CORR[[#This Row],[43950]]</f>
        <v>0</v>
      </c>
      <c r="BF240">
        <f>+Casos_PN_CORR[[#This Row],[43952]]-Casos_PN_CORR[[#This Row],[43951]]</f>
        <v>0</v>
      </c>
      <c r="BG240">
        <f>+Casos_PN_CORR[[#This Row],[43953]]-Casos_PN_CORR[[#This Row],[43952]]</f>
        <v>0</v>
      </c>
      <c r="BH240">
        <f>+Casos_PN_CORR[[#This Row],[43954]]-Casos_PN_CORR[[#This Row],[43953]]</f>
        <v>0</v>
      </c>
      <c r="BI240">
        <f>+Casos_PN_CORR[[#This Row],[43955]]-Casos_PN_CORR[[#This Row],[43954]]</f>
        <v>0</v>
      </c>
      <c r="BJ240">
        <f>+Casos_PN_CORR[[#This Row],[43956]]-Casos_PN_CORR[[#This Row],[43955]]</f>
        <v>0</v>
      </c>
      <c r="BK240">
        <f>+Casos_PN_CORR[[#This Row],[43957]]-Casos_PN_CORR[[#This Row],[43956]]</f>
        <v>0</v>
      </c>
      <c r="BL240">
        <f>+Casos_PN_CORR[[#This Row],[43958]]-Casos_PN_CORR[[#This Row],[43957]]</f>
        <v>0</v>
      </c>
      <c r="BM240">
        <f>+Casos_PN_CORR[[#This Row],[43959]]-Casos_PN_CORR[[#This Row],[43958]]</f>
        <v>0</v>
      </c>
      <c r="BN240">
        <f>+Casos_PN_CORR[[#This Row],[43960]]-Casos_PN_CORR[[#This Row],[43959]]</f>
        <v>0</v>
      </c>
      <c r="BO240">
        <f>+Casos_PN_CORR[[#This Row],[43961]]-Casos_PN_CORR[[#This Row],[43960]]</f>
        <v>0</v>
      </c>
      <c r="BP240">
        <f>+Casos_PN_CORR[[#This Row],[43962]]-Casos_PN_CORR[[#This Row],[43961]]</f>
        <v>0</v>
      </c>
      <c r="BQ240">
        <f>+Casos_PN_CORR[[#This Row],[43963]]-Casos_PN_CORR[[#This Row],[43962]]</f>
        <v>0</v>
      </c>
      <c r="BR240">
        <f>+Casos_PN_CORR[[#This Row],[43964]]-Casos_PN_CORR[[#This Row],[43963]]</f>
        <v>0</v>
      </c>
      <c r="BS240">
        <f>+Casos_PN_CORR[[#This Row],[43965]]-Casos_PN_CORR[[#This Row],[43964]]</f>
        <v>0</v>
      </c>
      <c r="BT240">
        <f>+Casos_PN_CORR[[#This Row],[43966]]-Casos_PN_CORR[[#This Row],[43965]]</f>
        <v>0</v>
      </c>
      <c r="BU240">
        <f>+Casos_PN_CORR[[#This Row],[43967]]-Casos_PN_CORR[[#This Row],[43966]]</f>
        <v>0</v>
      </c>
      <c r="BV240">
        <f>+Casos_PN_CORR[[#This Row],[43968]]-Casos_PN_CORR[[#This Row],[43967]]</f>
        <v>0</v>
      </c>
      <c r="BW240">
        <f>+Casos_PN_CORR[[#This Row],[43969]]-Casos_PN_CORR[[#This Row],[43968]]</f>
        <v>0</v>
      </c>
      <c r="BX240">
        <f>+Casos_PN_CORR[[#This Row],[43970]]-Casos_PN_CORR[[#This Row],[43969]]</f>
        <v>0</v>
      </c>
      <c r="BY240">
        <f>+Casos_PN_CORR[[#This Row],[43971]]-Casos_PN_CORR[[#This Row],[43970]]</f>
        <v>0</v>
      </c>
      <c r="BZ240">
        <f>+Casos_PN_CORR[[#This Row],[43972]]-Casos_PN_CORR[[#This Row],[43971]]</f>
        <v>0</v>
      </c>
      <c r="CA240">
        <f>+Casos_PN_CORR[[#This Row],[43973]]-Casos_PN_CORR[[#This Row],[43972]]</f>
        <v>0</v>
      </c>
      <c r="CB240">
        <f>+Casos_PN_CORR[[#This Row],[43974]]-Casos_PN_CORR[[#This Row],[43973]]</f>
        <v>0</v>
      </c>
      <c r="CC240">
        <f>+Casos_PN_CORR[[#This Row],[43975]]-Casos_PN_CORR[[#This Row],[43974]]</f>
        <v>0</v>
      </c>
      <c r="CD240">
        <f>+Casos_PN_CORR[[#This Row],[43976]]-Casos_PN_CORR[[#This Row],[43975]]</f>
        <v>0</v>
      </c>
      <c r="CE240">
        <f>+Casos_PN_CORR[[#This Row],[43977]]-Casos_PN_CORR[[#This Row],[43976]]</f>
        <v>0</v>
      </c>
      <c r="CF240">
        <f>+Casos_PN_CORR[[#This Row],[43978]]-Casos_PN_CORR[[#This Row],[43977]]</f>
        <v>0</v>
      </c>
      <c r="CG240">
        <f>+Casos_PN_CORR[[#This Row],[43979]]-Casos_PN_CORR[[#This Row],[43978]]</f>
        <v>0</v>
      </c>
      <c r="CH240">
        <f>+Casos_PN_CORR[[#This Row],[43980]]-Casos_PN_CORR[[#This Row],[43979]]</f>
        <v>0</v>
      </c>
      <c r="CI240">
        <f>+Casos_PN_CORR[[#This Row],[43981]]-Casos_PN_CORR[[#This Row],[43980]]</f>
        <v>0</v>
      </c>
      <c r="CJ240">
        <f>+Casos_PN_CORR[[#This Row],[43982]]-Casos_PN_CORR[[#This Row],[43981]]</f>
        <v>0</v>
      </c>
      <c r="CK240">
        <f>+Casos_PN_CORR[[#This Row],[43983]]-Casos_PN_CORR[[#This Row],[43982]]</f>
        <v>0</v>
      </c>
      <c r="CL240">
        <f>+Casos_PN_CORR[[#This Row],[43984]]-Casos_PN_CORR[[#This Row],[43983]]</f>
        <v>0</v>
      </c>
      <c r="CM240">
        <f>+Casos_PN_CORR[[#This Row],[43985]]-Casos_PN_CORR[[#This Row],[43984]]</f>
        <v>0</v>
      </c>
      <c r="CN240">
        <f>+Casos_PN_CORR[[#This Row],[43986]]-Casos_PN_CORR[[#This Row],[43985]]</f>
        <v>0</v>
      </c>
      <c r="CO240">
        <f>+Casos_PN_CORR[[#This Row],[43987]]-Casos_PN_CORR[[#This Row],[43986]]</f>
        <v>0</v>
      </c>
      <c r="CP240">
        <f>+Casos_PN_CORR[[#This Row],[43988]]-Casos_PN_CORR[[#This Row],[43987]]</f>
        <v>0</v>
      </c>
      <c r="CQ240">
        <f>+Casos_PN_CORR[[#This Row],[43989]]-Casos_PN_CORR[[#This Row],[43988]]</f>
        <v>0</v>
      </c>
      <c r="CR240">
        <f>+Casos_PN_CORR[[#This Row],[43990]]-Casos_PN_CORR[[#This Row],[43989]]</f>
        <v>0</v>
      </c>
      <c r="CS240">
        <f>+Casos_PN_CORR[[#This Row],[43991]]-Casos_PN_CORR[[#This Row],[43990]]</f>
        <v>1</v>
      </c>
      <c r="CT240">
        <f>+Casos_PN_CORR[[#This Row],[43992]]-Casos_PN_CORR[[#This Row],[43991]]</f>
        <v>0</v>
      </c>
      <c r="CU240">
        <f>+Casos_PN_CORR[[#This Row],[43993]]-Casos_PN_CORR[[#This Row],[43992]]</f>
        <v>0</v>
      </c>
    </row>
    <row r="241" spans="1:99" x14ac:dyDescent="0.3">
      <c r="A241">
        <v>40103</v>
      </c>
      <c r="B241" s="2" t="s">
        <v>154</v>
      </c>
      <c r="C241" s="2" t="s">
        <v>155</v>
      </c>
      <c r="D241" s="2" t="s">
        <v>231</v>
      </c>
      <c r="E241" s="4">
        <f t="shared" si="3"/>
        <v>1</v>
      </c>
      <c r="F241">
        <f>+Casos_PN_CORR[[#This Row],[43900]]</f>
        <v>0</v>
      </c>
      <c r="G241">
        <f>+Casos_PN_CORR[[#This Row],[43901]]-Casos_PN_CORR[[#This Row],[43900]]</f>
        <v>0</v>
      </c>
      <c r="H241">
        <f>+Casos_PN_CORR[[#This Row],[43902]]-Casos_PN_CORR[[#This Row],[43901]]</f>
        <v>0</v>
      </c>
      <c r="I241">
        <f>+Casos_PN_CORR[[#This Row],[43903]]-Casos_PN_CORR[[#This Row],[43902]]</f>
        <v>0</v>
      </c>
      <c r="J241">
        <f>+Casos_PN_CORR[[#This Row],[43904]]-Casos_PN_CORR[[#This Row],[43903]]</f>
        <v>0</v>
      </c>
      <c r="K241">
        <f>+Casos_PN_CORR[[#This Row],[43905]]-Casos_PN_CORR[[#This Row],[43904]]</f>
        <v>0</v>
      </c>
      <c r="L241">
        <f>+Casos_PN_CORR[[#This Row],[43906]]-Casos_PN_CORR[[#This Row],[43905]]</f>
        <v>0</v>
      </c>
      <c r="M241">
        <f>+Casos_PN_CORR[[#This Row],[43907]]-Casos_PN_CORR[[#This Row],[43906]]</f>
        <v>0</v>
      </c>
      <c r="N241">
        <f>+Casos_PN_CORR[[#This Row],[43908]]-Casos_PN_CORR[[#This Row],[43907]]</f>
        <v>0</v>
      </c>
      <c r="O241">
        <f>+Casos_PN_CORR[[#This Row],[43909]]-Casos_PN_CORR[[#This Row],[43908]]</f>
        <v>0</v>
      </c>
      <c r="P241">
        <f>+Casos_PN_CORR[[#This Row],[43910]]-Casos_PN_CORR[[#This Row],[43909]]</f>
        <v>0</v>
      </c>
      <c r="Q241">
        <f>+Casos_PN_CORR[[#This Row],[43911]]-Casos_PN_CORR[[#This Row],[43910]]</f>
        <v>0</v>
      </c>
      <c r="R241">
        <f>+Casos_PN_CORR[[#This Row],[43912]]-Casos_PN_CORR[[#This Row],[43911]]</f>
        <v>0</v>
      </c>
      <c r="S241">
        <f>+Casos_PN_CORR[[#This Row],[43913]]-Casos_PN_CORR[[#This Row],[43912]]</f>
        <v>0</v>
      </c>
      <c r="T241">
        <f>+Casos_PN_CORR[[#This Row],[43914]]-Casos_PN_CORR[[#This Row],[43913]]</f>
        <v>0</v>
      </c>
      <c r="U241">
        <f>+Casos_PN_CORR[[#This Row],[43915]]-Casos_PN_CORR[[#This Row],[43914]]</f>
        <v>0</v>
      </c>
      <c r="V241">
        <f>+Casos_PN_CORR[[#This Row],[43916]]-Casos_PN_CORR[[#This Row],[43915]]</f>
        <v>0</v>
      </c>
      <c r="W241">
        <f>+Casos_PN_CORR[[#This Row],[43917]]-Casos_PN_CORR[[#This Row],[43916]]</f>
        <v>0</v>
      </c>
      <c r="X241">
        <f>+Casos_PN_CORR[[#This Row],[43918]]-Casos_PN_CORR[[#This Row],[43917]]</f>
        <v>0</v>
      </c>
      <c r="Y241">
        <f>+Casos_PN_CORR[[#This Row],[43919]]-Casos_PN_CORR[[#This Row],[43918]]</f>
        <v>0</v>
      </c>
      <c r="Z241">
        <f>+Casos_PN_CORR[[#This Row],[43920]]-Casos_PN_CORR[[#This Row],[43919]]</f>
        <v>0</v>
      </c>
      <c r="AA241">
        <f>+Casos_PN_CORR[[#This Row],[43921]]-Casos_PN_CORR[[#This Row],[43920]]</f>
        <v>0</v>
      </c>
      <c r="AB241">
        <f>+Casos_PN_CORR[[#This Row],[43922]]-Casos_PN_CORR[[#This Row],[43921]]</f>
        <v>0</v>
      </c>
      <c r="AC241">
        <f>+Casos_PN_CORR[[#This Row],[43923]]-Casos_PN_CORR[[#This Row],[43922]]</f>
        <v>0</v>
      </c>
      <c r="AD241">
        <f>+Casos_PN_CORR[[#This Row],[43924]]-Casos_PN_CORR[[#This Row],[43923]]</f>
        <v>0</v>
      </c>
      <c r="AE241">
        <f>+Casos_PN_CORR[[#This Row],[43925]]-Casos_PN_CORR[[#This Row],[43924]]</f>
        <v>0</v>
      </c>
      <c r="AF241">
        <f>+Casos_PN_CORR[[#This Row],[43926]]-Casos_PN_CORR[[#This Row],[43925]]</f>
        <v>0</v>
      </c>
      <c r="AG241">
        <f>+Casos_PN_CORR[[#This Row],[43927]]-Casos_PN_CORR[[#This Row],[43926]]</f>
        <v>0</v>
      </c>
      <c r="AH241">
        <f>+Casos_PN_CORR[[#This Row],[43928]]-Casos_PN_CORR[[#This Row],[43927]]</f>
        <v>0</v>
      </c>
      <c r="AI241">
        <f>+Casos_PN_CORR[[#This Row],[43929]]-Casos_PN_CORR[[#This Row],[43928]]</f>
        <v>0</v>
      </c>
      <c r="AJ241">
        <f>+Casos_PN_CORR[[#This Row],[43930]]-Casos_PN_CORR[[#This Row],[43929]]</f>
        <v>0</v>
      </c>
      <c r="AK241">
        <f>+Casos_PN_CORR[[#This Row],[43931]]-Casos_PN_CORR[[#This Row],[43930]]</f>
        <v>0</v>
      </c>
      <c r="AL241">
        <f>+Casos_PN_CORR[[#This Row],[43932]]-Casos_PN_CORR[[#This Row],[43931]]</f>
        <v>0</v>
      </c>
      <c r="AM241">
        <f>+Casos_PN_CORR[[#This Row],[43933]]-Casos_PN_CORR[[#This Row],[43932]]</f>
        <v>0</v>
      </c>
      <c r="AN241">
        <f>+Casos_PN_CORR[[#This Row],[43934]]-Casos_PN_CORR[[#This Row],[43933]]</f>
        <v>0</v>
      </c>
      <c r="AO241">
        <f>+Casos_PN_CORR[[#This Row],[43935]]-Casos_PN_CORR[[#This Row],[43934]]</f>
        <v>0</v>
      </c>
      <c r="AP241">
        <f>+Casos_PN_CORR[[#This Row],[43936]]-Casos_PN_CORR[[#This Row],[43935]]</f>
        <v>0</v>
      </c>
      <c r="AQ241">
        <f>+Casos_PN_CORR[[#This Row],[43937]]-Casos_PN_CORR[[#This Row],[43936]]</f>
        <v>0</v>
      </c>
      <c r="AR241">
        <f>+Casos_PN_CORR[[#This Row],[43938]]-Casos_PN_CORR[[#This Row],[43937]]</f>
        <v>0</v>
      </c>
      <c r="AS241">
        <f>+Casos_PN_CORR[[#This Row],[43939]]-Casos_PN_CORR[[#This Row],[43938]]</f>
        <v>0</v>
      </c>
      <c r="AT241">
        <f>+Casos_PN_CORR[[#This Row],[43940]]-Casos_PN_CORR[[#This Row],[43939]]</f>
        <v>0</v>
      </c>
      <c r="AU241">
        <f>+Casos_PN_CORR[[#This Row],[43941]]-Casos_PN_CORR[[#This Row],[43940]]</f>
        <v>0</v>
      </c>
      <c r="AV241">
        <f>+Casos_PN_CORR[[#This Row],[43942]]-Casos_PN_CORR[[#This Row],[43941]]</f>
        <v>0</v>
      </c>
      <c r="AW241">
        <f>+Casos_PN_CORR[[#This Row],[43943]]-Casos_PN_CORR[[#This Row],[43942]]</f>
        <v>0</v>
      </c>
      <c r="AX241">
        <f>+Casos_PN_CORR[[#This Row],[43944]]-Casos_PN_CORR[[#This Row],[43943]]</f>
        <v>0</v>
      </c>
      <c r="AY241">
        <f>+Casos_PN_CORR[[#This Row],[43945]]-Casos_PN_CORR[[#This Row],[43944]]</f>
        <v>0</v>
      </c>
      <c r="AZ241">
        <f>+Casos_PN_CORR[[#This Row],[43946]]-Casos_PN_CORR[[#This Row],[43945]]</f>
        <v>0</v>
      </c>
      <c r="BA241">
        <f>+Casos_PN_CORR[[#This Row],[43947]]-Casos_PN_CORR[[#This Row],[43946]]</f>
        <v>0</v>
      </c>
      <c r="BB241">
        <f>+Casos_PN_CORR[[#This Row],[43948]]-Casos_PN_CORR[[#This Row],[43947]]</f>
        <v>0</v>
      </c>
      <c r="BC241">
        <f>+Casos_PN_CORR[[#This Row],[43949]]-Casos_PN_CORR[[#This Row],[43948]]</f>
        <v>0</v>
      </c>
      <c r="BD241">
        <f>+Casos_PN_CORR[[#This Row],[43950]]-Casos_PN_CORR[[#This Row],[43949]]</f>
        <v>0</v>
      </c>
      <c r="BE241">
        <f>+Casos_PN_CORR[[#This Row],[43951]]-Casos_PN_CORR[[#This Row],[43950]]</f>
        <v>0</v>
      </c>
      <c r="BF241">
        <f>+Casos_PN_CORR[[#This Row],[43952]]-Casos_PN_CORR[[#This Row],[43951]]</f>
        <v>0</v>
      </c>
      <c r="BG241">
        <f>+Casos_PN_CORR[[#This Row],[43953]]-Casos_PN_CORR[[#This Row],[43952]]</f>
        <v>0</v>
      </c>
      <c r="BH241">
        <f>+Casos_PN_CORR[[#This Row],[43954]]-Casos_PN_CORR[[#This Row],[43953]]</f>
        <v>0</v>
      </c>
      <c r="BI241">
        <f>+Casos_PN_CORR[[#This Row],[43955]]-Casos_PN_CORR[[#This Row],[43954]]</f>
        <v>0</v>
      </c>
      <c r="BJ241">
        <f>+Casos_PN_CORR[[#This Row],[43956]]-Casos_PN_CORR[[#This Row],[43955]]</f>
        <v>0</v>
      </c>
      <c r="BK241">
        <f>+Casos_PN_CORR[[#This Row],[43957]]-Casos_PN_CORR[[#This Row],[43956]]</f>
        <v>0</v>
      </c>
      <c r="BL241">
        <f>+Casos_PN_CORR[[#This Row],[43958]]-Casos_PN_CORR[[#This Row],[43957]]</f>
        <v>0</v>
      </c>
      <c r="BM241">
        <f>+Casos_PN_CORR[[#This Row],[43959]]-Casos_PN_CORR[[#This Row],[43958]]</f>
        <v>0</v>
      </c>
      <c r="BN241">
        <f>+Casos_PN_CORR[[#This Row],[43960]]-Casos_PN_CORR[[#This Row],[43959]]</f>
        <v>0</v>
      </c>
      <c r="BO241">
        <f>+Casos_PN_CORR[[#This Row],[43961]]-Casos_PN_CORR[[#This Row],[43960]]</f>
        <v>0</v>
      </c>
      <c r="BP241">
        <f>+Casos_PN_CORR[[#This Row],[43962]]-Casos_PN_CORR[[#This Row],[43961]]</f>
        <v>0</v>
      </c>
      <c r="BQ241">
        <f>+Casos_PN_CORR[[#This Row],[43963]]-Casos_PN_CORR[[#This Row],[43962]]</f>
        <v>0</v>
      </c>
      <c r="BR241">
        <f>+Casos_PN_CORR[[#This Row],[43964]]-Casos_PN_CORR[[#This Row],[43963]]</f>
        <v>0</v>
      </c>
      <c r="BS241">
        <f>+Casos_PN_CORR[[#This Row],[43965]]-Casos_PN_CORR[[#This Row],[43964]]</f>
        <v>0</v>
      </c>
      <c r="BT241">
        <f>+Casos_PN_CORR[[#This Row],[43966]]-Casos_PN_CORR[[#This Row],[43965]]</f>
        <v>0</v>
      </c>
      <c r="BU241">
        <f>+Casos_PN_CORR[[#This Row],[43967]]-Casos_PN_CORR[[#This Row],[43966]]</f>
        <v>0</v>
      </c>
      <c r="BV241">
        <f>+Casos_PN_CORR[[#This Row],[43968]]-Casos_PN_CORR[[#This Row],[43967]]</f>
        <v>0</v>
      </c>
      <c r="BW241">
        <f>+Casos_PN_CORR[[#This Row],[43969]]-Casos_PN_CORR[[#This Row],[43968]]</f>
        <v>0</v>
      </c>
      <c r="BX241">
        <f>+Casos_PN_CORR[[#This Row],[43970]]-Casos_PN_CORR[[#This Row],[43969]]</f>
        <v>0</v>
      </c>
      <c r="BY241">
        <f>+Casos_PN_CORR[[#This Row],[43971]]-Casos_PN_CORR[[#This Row],[43970]]</f>
        <v>0</v>
      </c>
      <c r="BZ241">
        <f>+Casos_PN_CORR[[#This Row],[43972]]-Casos_PN_CORR[[#This Row],[43971]]</f>
        <v>0</v>
      </c>
      <c r="CA241">
        <f>+Casos_PN_CORR[[#This Row],[43973]]-Casos_PN_CORR[[#This Row],[43972]]</f>
        <v>0</v>
      </c>
      <c r="CB241">
        <f>+Casos_PN_CORR[[#This Row],[43974]]-Casos_PN_CORR[[#This Row],[43973]]</f>
        <v>0</v>
      </c>
      <c r="CC241">
        <f>+Casos_PN_CORR[[#This Row],[43975]]-Casos_PN_CORR[[#This Row],[43974]]</f>
        <v>0</v>
      </c>
      <c r="CD241">
        <f>+Casos_PN_CORR[[#This Row],[43976]]-Casos_PN_CORR[[#This Row],[43975]]</f>
        <v>0</v>
      </c>
      <c r="CE241">
        <f>+Casos_PN_CORR[[#This Row],[43977]]-Casos_PN_CORR[[#This Row],[43976]]</f>
        <v>0</v>
      </c>
      <c r="CF241">
        <f>+Casos_PN_CORR[[#This Row],[43978]]-Casos_PN_CORR[[#This Row],[43977]]</f>
        <v>0</v>
      </c>
      <c r="CG241">
        <f>+Casos_PN_CORR[[#This Row],[43979]]-Casos_PN_CORR[[#This Row],[43978]]</f>
        <v>0</v>
      </c>
      <c r="CH241">
        <f>+Casos_PN_CORR[[#This Row],[43980]]-Casos_PN_CORR[[#This Row],[43979]]</f>
        <v>0</v>
      </c>
      <c r="CI241">
        <f>+Casos_PN_CORR[[#This Row],[43981]]-Casos_PN_CORR[[#This Row],[43980]]</f>
        <v>0</v>
      </c>
      <c r="CJ241">
        <f>+Casos_PN_CORR[[#This Row],[43982]]-Casos_PN_CORR[[#This Row],[43981]]</f>
        <v>0</v>
      </c>
      <c r="CK241">
        <f>+Casos_PN_CORR[[#This Row],[43983]]-Casos_PN_CORR[[#This Row],[43982]]</f>
        <v>0</v>
      </c>
      <c r="CL241">
        <f>+Casos_PN_CORR[[#This Row],[43984]]-Casos_PN_CORR[[#This Row],[43983]]</f>
        <v>0</v>
      </c>
      <c r="CM241">
        <f>+Casos_PN_CORR[[#This Row],[43985]]-Casos_PN_CORR[[#This Row],[43984]]</f>
        <v>0</v>
      </c>
      <c r="CN241">
        <f>+Casos_PN_CORR[[#This Row],[43986]]-Casos_PN_CORR[[#This Row],[43985]]</f>
        <v>0</v>
      </c>
      <c r="CO241">
        <f>+Casos_PN_CORR[[#This Row],[43987]]-Casos_PN_CORR[[#This Row],[43986]]</f>
        <v>1</v>
      </c>
      <c r="CP241">
        <f>+Casos_PN_CORR[[#This Row],[43988]]-Casos_PN_CORR[[#This Row],[43987]]</f>
        <v>0</v>
      </c>
      <c r="CQ241">
        <f>+Casos_PN_CORR[[#This Row],[43989]]-Casos_PN_CORR[[#This Row],[43988]]</f>
        <v>0</v>
      </c>
      <c r="CR241">
        <f>+Casos_PN_CORR[[#This Row],[43990]]-Casos_PN_CORR[[#This Row],[43989]]</f>
        <v>0</v>
      </c>
      <c r="CS241">
        <f>+Casos_PN_CORR[[#This Row],[43991]]-Casos_PN_CORR[[#This Row],[43990]]</f>
        <v>0</v>
      </c>
      <c r="CT241">
        <f>+Casos_PN_CORR[[#This Row],[43992]]-Casos_PN_CORR[[#This Row],[43991]]</f>
        <v>0</v>
      </c>
      <c r="CU241">
        <f>+Casos_PN_CORR[[#This Row],[43993]]-Casos_PN_CORR[[#This Row],[43992]]</f>
        <v>0</v>
      </c>
    </row>
    <row r="242" spans="1:99" x14ac:dyDescent="0.3">
      <c r="A242">
        <v>10204</v>
      </c>
      <c r="B242" s="2" t="s">
        <v>163</v>
      </c>
      <c r="C242" s="2" t="s">
        <v>164</v>
      </c>
      <c r="D242" s="2" t="s">
        <v>571</v>
      </c>
      <c r="E242" s="4">
        <f t="shared" si="3"/>
        <v>1</v>
      </c>
      <c r="F242">
        <f>+Casos_PN_CORR[[#This Row],[43900]]</f>
        <v>0</v>
      </c>
      <c r="G242">
        <f>+Casos_PN_CORR[[#This Row],[43901]]-Casos_PN_CORR[[#This Row],[43900]]</f>
        <v>0</v>
      </c>
      <c r="H242">
        <f>+Casos_PN_CORR[[#This Row],[43902]]-Casos_PN_CORR[[#This Row],[43901]]</f>
        <v>0</v>
      </c>
      <c r="I242">
        <f>+Casos_PN_CORR[[#This Row],[43903]]-Casos_PN_CORR[[#This Row],[43902]]</f>
        <v>0</v>
      </c>
      <c r="J242">
        <f>+Casos_PN_CORR[[#This Row],[43904]]-Casos_PN_CORR[[#This Row],[43903]]</f>
        <v>0</v>
      </c>
      <c r="K242">
        <f>+Casos_PN_CORR[[#This Row],[43905]]-Casos_PN_CORR[[#This Row],[43904]]</f>
        <v>0</v>
      </c>
      <c r="L242">
        <f>+Casos_PN_CORR[[#This Row],[43906]]-Casos_PN_CORR[[#This Row],[43905]]</f>
        <v>0</v>
      </c>
      <c r="M242">
        <f>+Casos_PN_CORR[[#This Row],[43907]]-Casos_PN_CORR[[#This Row],[43906]]</f>
        <v>0</v>
      </c>
      <c r="N242">
        <f>+Casos_PN_CORR[[#This Row],[43908]]-Casos_PN_CORR[[#This Row],[43907]]</f>
        <v>0</v>
      </c>
      <c r="O242">
        <f>+Casos_PN_CORR[[#This Row],[43909]]-Casos_PN_CORR[[#This Row],[43908]]</f>
        <v>0</v>
      </c>
      <c r="P242">
        <f>+Casos_PN_CORR[[#This Row],[43910]]-Casos_PN_CORR[[#This Row],[43909]]</f>
        <v>0</v>
      </c>
      <c r="Q242">
        <f>+Casos_PN_CORR[[#This Row],[43911]]-Casos_PN_CORR[[#This Row],[43910]]</f>
        <v>0</v>
      </c>
      <c r="R242">
        <f>+Casos_PN_CORR[[#This Row],[43912]]-Casos_PN_CORR[[#This Row],[43911]]</f>
        <v>0</v>
      </c>
      <c r="S242">
        <f>+Casos_PN_CORR[[#This Row],[43913]]-Casos_PN_CORR[[#This Row],[43912]]</f>
        <v>0</v>
      </c>
      <c r="T242">
        <f>+Casos_PN_CORR[[#This Row],[43914]]-Casos_PN_CORR[[#This Row],[43913]]</f>
        <v>0</v>
      </c>
      <c r="U242">
        <f>+Casos_PN_CORR[[#This Row],[43915]]-Casos_PN_CORR[[#This Row],[43914]]</f>
        <v>0</v>
      </c>
      <c r="V242">
        <f>+Casos_PN_CORR[[#This Row],[43916]]-Casos_PN_CORR[[#This Row],[43915]]</f>
        <v>0</v>
      </c>
      <c r="W242">
        <f>+Casos_PN_CORR[[#This Row],[43917]]-Casos_PN_CORR[[#This Row],[43916]]</f>
        <v>0</v>
      </c>
      <c r="X242">
        <f>+Casos_PN_CORR[[#This Row],[43918]]-Casos_PN_CORR[[#This Row],[43917]]</f>
        <v>0</v>
      </c>
      <c r="Y242">
        <f>+Casos_PN_CORR[[#This Row],[43919]]-Casos_PN_CORR[[#This Row],[43918]]</f>
        <v>0</v>
      </c>
      <c r="Z242">
        <f>+Casos_PN_CORR[[#This Row],[43920]]-Casos_PN_CORR[[#This Row],[43919]]</f>
        <v>0</v>
      </c>
      <c r="AA242">
        <f>+Casos_PN_CORR[[#This Row],[43921]]-Casos_PN_CORR[[#This Row],[43920]]</f>
        <v>0</v>
      </c>
      <c r="AB242">
        <f>+Casos_PN_CORR[[#This Row],[43922]]-Casos_PN_CORR[[#This Row],[43921]]</f>
        <v>0</v>
      </c>
      <c r="AC242">
        <f>+Casos_PN_CORR[[#This Row],[43923]]-Casos_PN_CORR[[#This Row],[43922]]</f>
        <v>0</v>
      </c>
      <c r="AD242">
        <f>+Casos_PN_CORR[[#This Row],[43924]]-Casos_PN_CORR[[#This Row],[43923]]</f>
        <v>0</v>
      </c>
      <c r="AE242">
        <f>+Casos_PN_CORR[[#This Row],[43925]]-Casos_PN_CORR[[#This Row],[43924]]</f>
        <v>0</v>
      </c>
      <c r="AF242">
        <f>+Casos_PN_CORR[[#This Row],[43926]]-Casos_PN_CORR[[#This Row],[43925]]</f>
        <v>0</v>
      </c>
      <c r="AG242">
        <f>+Casos_PN_CORR[[#This Row],[43927]]-Casos_PN_CORR[[#This Row],[43926]]</f>
        <v>0</v>
      </c>
      <c r="AH242">
        <f>+Casos_PN_CORR[[#This Row],[43928]]-Casos_PN_CORR[[#This Row],[43927]]</f>
        <v>0</v>
      </c>
      <c r="AI242">
        <f>+Casos_PN_CORR[[#This Row],[43929]]-Casos_PN_CORR[[#This Row],[43928]]</f>
        <v>0</v>
      </c>
      <c r="AJ242">
        <f>+Casos_PN_CORR[[#This Row],[43930]]-Casos_PN_CORR[[#This Row],[43929]]</f>
        <v>0</v>
      </c>
      <c r="AK242">
        <f>+Casos_PN_CORR[[#This Row],[43931]]-Casos_PN_CORR[[#This Row],[43930]]</f>
        <v>0</v>
      </c>
      <c r="AL242">
        <f>+Casos_PN_CORR[[#This Row],[43932]]-Casos_PN_CORR[[#This Row],[43931]]</f>
        <v>0</v>
      </c>
      <c r="AM242">
        <f>+Casos_PN_CORR[[#This Row],[43933]]-Casos_PN_CORR[[#This Row],[43932]]</f>
        <v>0</v>
      </c>
      <c r="AN242">
        <f>+Casos_PN_CORR[[#This Row],[43934]]-Casos_PN_CORR[[#This Row],[43933]]</f>
        <v>0</v>
      </c>
      <c r="AO242">
        <f>+Casos_PN_CORR[[#This Row],[43935]]-Casos_PN_CORR[[#This Row],[43934]]</f>
        <v>0</v>
      </c>
      <c r="AP242">
        <f>+Casos_PN_CORR[[#This Row],[43936]]-Casos_PN_CORR[[#This Row],[43935]]</f>
        <v>0</v>
      </c>
      <c r="AQ242">
        <f>+Casos_PN_CORR[[#This Row],[43937]]-Casos_PN_CORR[[#This Row],[43936]]</f>
        <v>0</v>
      </c>
      <c r="AR242">
        <f>+Casos_PN_CORR[[#This Row],[43938]]-Casos_PN_CORR[[#This Row],[43937]]</f>
        <v>0</v>
      </c>
      <c r="AS242">
        <f>+Casos_PN_CORR[[#This Row],[43939]]-Casos_PN_CORR[[#This Row],[43938]]</f>
        <v>0</v>
      </c>
      <c r="AT242">
        <f>+Casos_PN_CORR[[#This Row],[43940]]-Casos_PN_CORR[[#This Row],[43939]]</f>
        <v>0</v>
      </c>
      <c r="AU242">
        <f>+Casos_PN_CORR[[#This Row],[43941]]-Casos_PN_CORR[[#This Row],[43940]]</f>
        <v>0</v>
      </c>
      <c r="AV242">
        <f>+Casos_PN_CORR[[#This Row],[43942]]-Casos_PN_CORR[[#This Row],[43941]]</f>
        <v>0</v>
      </c>
      <c r="AW242">
        <f>+Casos_PN_CORR[[#This Row],[43943]]-Casos_PN_CORR[[#This Row],[43942]]</f>
        <v>0</v>
      </c>
      <c r="AX242">
        <f>+Casos_PN_CORR[[#This Row],[43944]]-Casos_PN_CORR[[#This Row],[43943]]</f>
        <v>0</v>
      </c>
      <c r="AY242">
        <f>+Casos_PN_CORR[[#This Row],[43945]]-Casos_PN_CORR[[#This Row],[43944]]</f>
        <v>0</v>
      </c>
      <c r="AZ242">
        <f>+Casos_PN_CORR[[#This Row],[43946]]-Casos_PN_CORR[[#This Row],[43945]]</f>
        <v>0</v>
      </c>
      <c r="BA242">
        <f>+Casos_PN_CORR[[#This Row],[43947]]-Casos_PN_CORR[[#This Row],[43946]]</f>
        <v>0</v>
      </c>
      <c r="BB242">
        <f>+Casos_PN_CORR[[#This Row],[43948]]-Casos_PN_CORR[[#This Row],[43947]]</f>
        <v>0</v>
      </c>
      <c r="BC242">
        <f>+Casos_PN_CORR[[#This Row],[43949]]-Casos_PN_CORR[[#This Row],[43948]]</f>
        <v>0</v>
      </c>
      <c r="BD242">
        <f>+Casos_PN_CORR[[#This Row],[43950]]-Casos_PN_CORR[[#This Row],[43949]]</f>
        <v>0</v>
      </c>
      <c r="BE242">
        <f>+Casos_PN_CORR[[#This Row],[43951]]-Casos_PN_CORR[[#This Row],[43950]]</f>
        <v>0</v>
      </c>
      <c r="BF242">
        <f>+Casos_PN_CORR[[#This Row],[43952]]-Casos_PN_CORR[[#This Row],[43951]]</f>
        <v>0</v>
      </c>
      <c r="BG242">
        <f>+Casos_PN_CORR[[#This Row],[43953]]-Casos_PN_CORR[[#This Row],[43952]]</f>
        <v>0</v>
      </c>
      <c r="BH242">
        <f>+Casos_PN_CORR[[#This Row],[43954]]-Casos_PN_CORR[[#This Row],[43953]]</f>
        <v>0</v>
      </c>
      <c r="BI242">
        <f>+Casos_PN_CORR[[#This Row],[43955]]-Casos_PN_CORR[[#This Row],[43954]]</f>
        <v>0</v>
      </c>
      <c r="BJ242">
        <f>+Casos_PN_CORR[[#This Row],[43956]]-Casos_PN_CORR[[#This Row],[43955]]</f>
        <v>0</v>
      </c>
      <c r="BK242">
        <f>+Casos_PN_CORR[[#This Row],[43957]]-Casos_PN_CORR[[#This Row],[43956]]</f>
        <v>0</v>
      </c>
      <c r="BL242">
        <f>+Casos_PN_CORR[[#This Row],[43958]]-Casos_PN_CORR[[#This Row],[43957]]</f>
        <v>0</v>
      </c>
      <c r="BM242">
        <f>+Casos_PN_CORR[[#This Row],[43959]]-Casos_PN_CORR[[#This Row],[43958]]</f>
        <v>0</v>
      </c>
      <c r="BN242">
        <f>+Casos_PN_CORR[[#This Row],[43960]]-Casos_PN_CORR[[#This Row],[43959]]</f>
        <v>0</v>
      </c>
      <c r="BO242">
        <f>+Casos_PN_CORR[[#This Row],[43961]]-Casos_PN_CORR[[#This Row],[43960]]</f>
        <v>0</v>
      </c>
      <c r="BP242">
        <f>+Casos_PN_CORR[[#This Row],[43962]]-Casos_PN_CORR[[#This Row],[43961]]</f>
        <v>0</v>
      </c>
      <c r="BQ242">
        <f>+Casos_PN_CORR[[#This Row],[43963]]-Casos_PN_CORR[[#This Row],[43962]]</f>
        <v>0</v>
      </c>
      <c r="BR242">
        <f>+Casos_PN_CORR[[#This Row],[43964]]-Casos_PN_CORR[[#This Row],[43963]]</f>
        <v>0</v>
      </c>
      <c r="BS242">
        <f>+Casos_PN_CORR[[#This Row],[43965]]-Casos_PN_CORR[[#This Row],[43964]]</f>
        <v>0</v>
      </c>
      <c r="BT242">
        <f>+Casos_PN_CORR[[#This Row],[43966]]-Casos_PN_CORR[[#This Row],[43965]]</f>
        <v>0</v>
      </c>
      <c r="BU242">
        <f>+Casos_PN_CORR[[#This Row],[43967]]-Casos_PN_CORR[[#This Row],[43966]]</f>
        <v>0</v>
      </c>
      <c r="BV242">
        <f>+Casos_PN_CORR[[#This Row],[43968]]-Casos_PN_CORR[[#This Row],[43967]]</f>
        <v>0</v>
      </c>
      <c r="BW242">
        <f>+Casos_PN_CORR[[#This Row],[43969]]-Casos_PN_CORR[[#This Row],[43968]]</f>
        <v>0</v>
      </c>
      <c r="BX242">
        <f>+Casos_PN_CORR[[#This Row],[43970]]-Casos_PN_CORR[[#This Row],[43969]]</f>
        <v>0</v>
      </c>
      <c r="BY242">
        <f>+Casos_PN_CORR[[#This Row],[43971]]-Casos_PN_CORR[[#This Row],[43970]]</f>
        <v>0</v>
      </c>
      <c r="BZ242">
        <f>+Casos_PN_CORR[[#This Row],[43972]]-Casos_PN_CORR[[#This Row],[43971]]</f>
        <v>0</v>
      </c>
      <c r="CA242">
        <f>+Casos_PN_CORR[[#This Row],[43973]]-Casos_PN_CORR[[#This Row],[43972]]</f>
        <v>0</v>
      </c>
      <c r="CB242">
        <f>+Casos_PN_CORR[[#This Row],[43974]]-Casos_PN_CORR[[#This Row],[43973]]</f>
        <v>0</v>
      </c>
      <c r="CC242">
        <f>+Casos_PN_CORR[[#This Row],[43975]]-Casos_PN_CORR[[#This Row],[43974]]</f>
        <v>0</v>
      </c>
      <c r="CD242">
        <f>+Casos_PN_CORR[[#This Row],[43976]]-Casos_PN_CORR[[#This Row],[43975]]</f>
        <v>0</v>
      </c>
      <c r="CE242">
        <f>+Casos_PN_CORR[[#This Row],[43977]]-Casos_PN_CORR[[#This Row],[43976]]</f>
        <v>0</v>
      </c>
      <c r="CF242">
        <f>+Casos_PN_CORR[[#This Row],[43978]]-Casos_PN_CORR[[#This Row],[43977]]</f>
        <v>0</v>
      </c>
      <c r="CG242">
        <f>+Casos_PN_CORR[[#This Row],[43979]]-Casos_PN_CORR[[#This Row],[43978]]</f>
        <v>0</v>
      </c>
      <c r="CH242">
        <f>+Casos_PN_CORR[[#This Row],[43980]]-Casos_PN_CORR[[#This Row],[43979]]</f>
        <v>0</v>
      </c>
      <c r="CI242">
        <f>+Casos_PN_CORR[[#This Row],[43981]]-Casos_PN_CORR[[#This Row],[43980]]</f>
        <v>0</v>
      </c>
      <c r="CJ242">
        <f>+Casos_PN_CORR[[#This Row],[43982]]-Casos_PN_CORR[[#This Row],[43981]]</f>
        <v>0</v>
      </c>
      <c r="CK242">
        <f>+Casos_PN_CORR[[#This Row],[43983]]-Casos_PN_CORR[[#This Row],[43982]]</f>
        <v>0</v>
      </c>
      <c r="CL242">
        <f>+Casos_PN_CORR[[#This Row],[43984]]-Casos_PN_CORR[[#This Row],[43983]]</f>
        <v>0</v>
      </c>
      <c r="CM242">
        <f>+Casos_PN_CORR[[#This Row],[43985]]-Casos_PN_CORR[[#This Row],[43984]]</f>
        <v>0</v>
      </c>
      <c r="CN242">
        <f>+Casos_PN_CORR[[#This Row],[43986]]-Casos_PN_CORR[[#This Row],[43985]]</f>
        <v>0</v>
      </c>
      <c r="CO242">
        <f>+Casos_PN_CORR[[#This Row],[43987]]-Casos_PN_CORR[[#This Row],[43986]]</f>
        <v>1</v>
      </c>
      <c r="CP242">
        <f>+Casos_PN_CORR[[#This Row],[43988]]-Casos_PN_CORR[[#This Row],[43987]]</f>
        <v>0</v>
      </c>
      <c r="CQ242">
        <f>+Casos_PN_CORR[[#This Row],[43989]]-Casos_PN_CORR[[#This Row],[43988]]</f>
        <v>0</v>
      </c>
      <c r="CR242">
        <f>+Casos_PN_CORR[[#This Row],[43990]]-Casos_PN_CORR[[#This Row],[43989]]</f>
        <v>0</v>
      </c>
      <c r="CS242">
        <f>+Casos_PN_CORR[[#This Row],[43991]]-Casos_PN_CORR[[#This Row],[43990]]</f>
        <v>0</v>
      </c>
      <c r="CT242">
        <f>+Casos_PN_CORR[[#This Row],[43992]]-Casos_PN_CORR[[#This Row],[43991]]</f>
        <v>0</v>
      </c>
      <c r="CU242">
        <f>+Casos_PN_CORR[[#This Row],[43993]]-Casos_PN_CORR[[#This Row],[43992]]</f>
        <v>0</v>
      </c>
    </row>
    <row r="243" spans="1:99" x14ac:dyDescent="0.3">
      <c r="A243">
        <v>60406</v>
      </c>
      <c r="B243" s="2" t="s">
        <v>158</v>
      </c>
      <c r="C243" s="2" t="s">
        <v>332</v>
      </c>
      <c r="D243" s="2" t="s">
        <v>572</v>
      </c>
      <c r="E243" s="4">
        <f t="shared" si="3"/>
        <v>1</v>
      </c>
      <c r="F243">
        <f>+Casos_PN_CORR[[#This Row],[43900]]</f>
        <v>0</v>
      </c>
      <c r="G243">
        <f>+Casos_PN_CORR[[#This Row],[43901]]-Casos_PN_CORR[[#This Row],[43900]]</f>
        <v>0</v>
      </c>
      <c r="H243">
        <f>+Casos_PN_CORR[[#This Row],[43902]]-Casos_PN_CORR[[#This Row],[43901]]</f>
        <v>0</v>
      </c>
      <c r="I243">
        <f>+Casos_PN_CORR[[#This Row],[43903]]-Casos_PN_CORR[[#This Row],[43902]]</f>
        <v>0</v>
      </c>
      <c r="J243">
        <f>+Casos_PN_CORR[[#This Row],[43904]]-Casos_PN_CORR[[#This Row],[43903]]</f>
        <v>0</v>
      </c>
      <c r="K243">
        <f>+Casos_PN_CORR[[#This Row],[43905]]-Casos_PN_CORR[[#This Row],[43904]]</f>
        <v>0</v>
      </c>
      <c r="L243">
        <f>+Casos_PN_CORR[[#This Row],[43906]]-Casos_PN_CORR[[#This Row],[43905]]</f>
        <v>0</v>
      </c>
      <c r="M243">
        <f>+Casos_PN_CORR[[#This Row],[43907]]-Casos_PN_CORR[[#This Row],[43906]]</f>
        <v>0</v>
      </c>
      <c r="N243">
        <f>+Casos_PN_CORR[[#This Row],[43908]]-Casos_PN_CORR[[#This Row],[43907]]</f>
        <v>0</v>
      </c>
      <c r="O243">
        <f>+Casos_PN_CORR[[#This Row],[43909]]-Casos_PN_CORR[[#This Row],[43908]]</f>
        <v>0</v>
      </c>
      <c r="P243">
        <f>+Casos_PN_CORR[[#This Row],[43910]]-Casos_PN_CORR[[#This Row],[43909]]</f>
        <v>0</v>
      </c>
      <c r="Q243">
        <f>+Casos_PN_CORR[[#This Row],[43911]]-Casos_PN_CORR[[#This Row],[43910]]</f>
        <v>0</v>
      </c>
      <c r="R243">
        <f>+Casos_PN_CORR[[#This Row],[43912]]-Casos_PN_CORR[[#This Row],[43911]]</f>
        <v>0</v>
      </c>
      <c r="S243">
        <f>+Casos_PN_CORR[[#This Row],[43913]]-Casos_PN_CORR[[#This Row],[43912]]</f>
        <v>0</v>
      </c>
      <c r="T243">
        <f>+Casos_PN_CORR[[#This Row],[43914]]-Casos_PN_CORR[[#This Row],[43913]]</f>
        <v>0</v>
      </c>
      <c r="U243">
        <f>+Casos_PN_CORR[[#This Row],[43915]]-Casos_PN_CORR[[#This Row],[43914]]</f>
        <v>0</v>
      </c>
      <c r="V243">
        <f>+Casos_PN_CORR[[#This Row],[43916]]-Casos_PN_CORR[[#This Row],[43915]]</f>
        <v>0</v>
      </c>
      <c r="W243">
        <f>+Casos_PN_CORR[[#This Row],[43917]]-Casos_PN_CORR[[#This Row],[43916]]</f>
        <v>0</v>
      </c>
      <c r="X243">
        <f>+Casos_PN_CORR[[#This Row],[43918]]-Casos_PN_CORR[[#This Row],[43917]]</f>
        <v>0</v>
      </c>
      <c r="Y243">
        <f>+Casos_PN_CORR[[#This Row],[43919]]-Casos_PN_CORR[[#This Row],[43918]]</f>
        <v>0</v>
      </c>
      <c r="Z243">
        <f>+Casos_PN_CORR[[#This Row],[43920]]-Casos_PN_CORR[[#This Row],[43919]]</f>
        <v>0</v>
      </c>
      <c r="AA243">
        <f>+Casos_PN_CORR[[#This Row],[43921]]-Casos_PN_CORR[[#This Row],[43920]]</f>
        <v>0</v>
      </c>
      <c r="AB243">
        <f>+Casos_PN_CORR[[#This Row],[43922]]-Casos_PN_CORR[[#This Row],[43921]]</f>
        <v>0</v>
      </c>
      <c r="AC243">
        <f>+Casos_PN_CORR[[#This Row],[43923]]-Casos_PN_CORR[[#This Row],[43922]]</f>
        <v>0</v>
      </c>
      <c r="AD243">
        <f>+Casos_PN_CORR[[#This Row],[43924]]-Casos_PN_CORR[[#This Row],[43923]]</f>
        <v>0</v>
      </c>
      <c r="AE243">
        <f>+Casos_PN_CORR[[#This Row],[43925]]-Casos_PN_CORR[[#This Row],[43924]]</f>
        <v>0</v>
      </c>
      <c r="AF243">
        <f>+Casos_PN_CORR[[#This Row],[43926]]-Casos_PN_CORR[[#This Row],[43925]]</f>
        <v>0</v>
      </c>
      <c r="AG243">
        <f>+Casos_PN_CORR[[#This Row],[43927]]-Casos_PN_CORR[[#This Row],[43926]]</f>
        <v>0</v>
      </c>
      <c r="AH243">
        <f>+Casos_PN_CORR[[#This Row],[43928]]-Casos_PN_CORR[[#This Row],[43927]]</f>
        <v>0</v>
      </c>
      <c r="AI243">
        <f>+Casos_PN_CORR[[#This Row],[43929]]-Casos_PN_CORR[[#This Row],[43928]]</f>
        <v>0</v>
      </c>
      <c r="AJ243">
        <f>+Casos_PN_CORR[[#This Row],[43930]]-Casos_PN_CORR[[#This Row],[43929]]</f>
        <v>0</v>
      </c>
      <c r="AK243">
        <f>+Casos_PN_CORR[[#This Row],[43931]]-Casos_PN_CORR[[#This Row],[43930]]</f>
        <v>0</v>
      </c>
      <c r="AL243">
        <f>+Casos_PN_CORR[[#This Row],[43932]]-Casos_PN_CORR[[#This Row],[43931]]</f>
        <v>0</v>
      </c>
      <c r="AM243">
        <f>+Casos_PN_CORR[[#This Row],[43933]]-Casos_PN_CORR[[#This Row],[43932]]</f>
        <v>0</v>
      </c>
      <c r="AN243">
        <f>+Casos_PN_CORR[[#This Row],[43934]]-Casos_PN_CORR[[#This Row],[43933]]</f>
        <v>0</v>
      </c>
      <c r="AO243">
        <f>+Casos_PN_CORR[[#This Row],[43935]]-Casos_PN_CORR[[#This Row],[43934]]</f>
        <v>0</v>
      </c>
      <c r="AP243">
        <f>+Casos_PN_CORR[[#This Row],[43936]]-Casos_PN_CORR[[#This Row],[43935]]</f>
        <v>0</v>
      </c>
      <c r="AQ243">
        <f>+Casos_PN_CORR[[#This Row],[43937]]-Casos_PN_CORR[[#This Row],[43936]]</f>
        <v>0</v>
      </c>
      <c r="AR243">
        <f>+Casos_PN_CORR[[#This Row],[43938]]-Casos_PN_CORR[[#This Row],[43937]]</f>
        <v>0</v>
      </c>
      <c r="AS243">
        <f>+Casos_PN_CORR[[#This Row],[43939]]-Casos_PN_CORR[[#This Row],[43938]]</f>
        <v>0</v>
      </c>
      <c r="AT243">
        <f>+Casos_PN_CORR[[#This Row],[43940]]-Casos_PN_CORR[[#This Row],[43939]]</f>
        <v>0</v>
      </c>
      <c r="AU243">
        <f>+Casos_PN_CORR[[#This Row],[43941]]-Casos_PN_CORR[[#This Row],[43940]]</f>
        <v>0</v>
      </c>
      <c r="AV243">
        <f>+Casos_PN_CORR[[#This Row],[43942]]-Casos_PN_CORR[[#This Row],[43941]]</f>
        <v>0</v>
      </c>
      <c r="AW243">
        <f>+Casos_PN_CORR[[#This Row],[43943]]-Casos_PN_CORR[[#This Row],[43942]]</f>
        <v>0</v>
      </c>
      <c r="AX243">
        <f>+Casos_PN_CORR[[#This Row],[43944]]-Casos_PN_CORR[[#This Row],[43943]]</f>
        <v>0</v>
      </c>
      <c r="AY243">
        <f>+Casos_PN_CORR[[#This Row],[43945]]-Casos_PN_CORR[[#This Row],[43944]]</f>
        <v>0</v>
      </c>
      <c r="AZ243">
        <f>+Casos_PN_CORR[[#This Row],[43946]]-Casos_PN_CORR[[#This Row],[43945]]</f>
        <v>0</v>
      </c>
      <c r="BA243">
        <f>+Casos_PN_CORR[[#This Row],[43947]]-Casos_PN_CORR[[#This Row],[43946]]</f>
        <v>0</v>
      </c>
      <c r="BB243">
        <f>+Casos_PN_CORR[[#This Row],[43948]]-Casos_PN_CORR[[#This Row],[43947]]</f>
        <v>0</v>
      </c>
      <c r="BC243">
        <f>+Casos_PN_CORR[[#This Row],[43949]]-Casos_PN_CORR[[#This Row],[43948]]</f>
        <v>0</v>
      </c>
      <c r="BD243">
        <f>+Casos_PN_CORR[[#This Row],[43950]]-Casos_PN_CORR[[#This Row],[43949]]</f>
        <v>0</v>
      </c>
      <c r="BE243">
        <f>+Casos_PN_CORR[[#This Row],[43951]]-Casos_PN_CORR[[#This Row],[43950]]</f>
        <v>0</v>
      </c>
      <c r="BF243">
        <f>+Casos_PN_CORR[[#This Row],[43952]]-Casos_PN_CORR[[#This Row],[43951]]</f>
        <v>0</v>
      </c>
      <c r="BG243">
        <f>+Casos_PN_CORR[[#This Row],[43953]]-Casos_PN_CORR[[#This Row],[43952]]</f>
        <v>0</v>
      </c>
      <c r="BH243">
        <f>+Casos_PN_CORR[[#This Row],[43954]]-Casos_PN_CORR[[#This Row],[43953]]</f>
        <v>0</v>
      </c>
      <c r="BI243">
        <f>+Casos_PN_CORR[[#This Row],[43955]]-Casos_PN_CORR[[#This Row],[43954]]</f>
        <v>0</v>
      </c>
      <c r="BJ243">
        <f>+Casos_PN_CORR[[#This Row],[43956]]-Casos_PN_CORR[[#This Row],[43955]]</f>
        <v>0</v>
      </c>
      <c r="BK243">
        <f>+Casos_PN_CORR[[#This Row],[43957]]-Casos_PN_CORR[[#This Row],[43956]]</f>
        <v>0</v>
      </c>
      <c r="BL243">
        <f>+Casos_PN_CORR[[#This Row],[43958]]-Casos_PN_CORR[[#This Row],[43957]]</f>
        <v>0</v>
      </c>
      <c r="BM243">
        <f>+Casos_PN_CORR[[#This Row],[43959]]-Casos_PN_CORR[[#This Row],[43958]]</f>
        <v>0</v>
      </c>
      <c r="BN243">
        <f>+Casos_PN_CORR[[#This Row],[43960]]-Casos_PN_CORR[[#This Row],[43959]]</f>
        <v>0</v>
      </c>
      <c r="BO243">
        <f>+Casos_PN_CORR[[#This Row],[43961]]-Casos_PN_CORR[[#This Row],[43960]]</f>
        <v>0</v>
      </c>
      <c r="BP243">
        <f>+Casos_PN_CORR[[#This Row],[43962]]-Casos_PN_CORR[[#This Row],[43961]]</f>
        <v>0</v>
      </c>
      <c r="BQ243">
        <f>+Casos_PN_CORR[[#This Row],[43963]]-Casos_PN_CORR[[#This Row],[43962]]</f>
        <v>0</v>
      </c>
      <c r="BR243">
        <f>+Casos_PN_CORR[[#This Row],[43964]]-Casos_PN_CORR[[#This Row],[43963]]</f>
        <v>0</v>
      </c>
      <c r="BS243">
        <f>+Casos_PN_CORR[[#This Row],[43965]]-Casos_PN_CORR[[#This Row],[43964]]</f>
        <v>0</v>
      </c>
      <c r="BT243">
        <f>+Casos_PN_CORR[[#This Row],[43966]]-Casos_PN_CORR[[#This Row],[43965]]</f>
        <v>0</v>
      </c>
      <c r="BU243">
        <f>+Casos_PN_CORR[[#This Row],[43967]]-Casos_PN_CORR[[#This Row],[43966]]</f>
        <v>0</v>
      </c>
      <c r="BV243">
        <f>+Casos_PN_CORR[[#This Row],[43968]]-Casos_PN_CORR[[#This Row],[43967]]</f>
        <v>0</v>
      </c>
      <c r="BW243">
        <f>+Casos_PN_CORR[[#This Row],[43969]]-Casos_PN_CORR[[#This Row],[43968]]</f>
        <v>0</v>
      </c>
      <c r="BX243">
        <f>+Casos_PN_CORR[[#This Row],[43970]]-Casos_PN_CORR[[#This Row],[43969]]</f>
        <v>0</v>
      </c>
      <c r="BY243">
        <f>+Casos_PN_CORR[[#This Row],[43971]]-Casos_PN_CORR[[#This Row],[43970]]</f>
        <v>0</v>
      </c>
      <c r="BZ243">
        <f>+Casos_PN_CORR[[#This Row],[43972]]-Casos_PN_CORR[[#This Row],[43971]]</f>
        <v>0</v>
      </c>
      <c r="CA243">
        <f>+Casos_PN_CORR[[#This Row],[43973]]-Casos_PN_CORR[[#This Row],[43972]]</f>
        <v>0</v>
      </c>
      <c r="CB243">
        <f>+Casos_PN_CORR[[#This Row],[43974]]-Casos_PN_CORR[[#This Row],[43973]]</f>
        <v>0</v>
      </c>
      <c r="CC243">
        <f>+Casos_PN_CORR[[#This Row],[43975]]-Casos_PN_CORR[[#This Row],[43974]]</f>
        <v>0</v>
      </c>
      <c r="CD243">
        <f>+Casos_PN_CORR[[#This Row],[43976]]-Casos_PN_CORR[[#This Row],[43975]]</f>
        <v>0</v>
      </c>
      <c r="CE243">
        <f>+Casos_PN_CORR[[#This Row],[43977]]-Casos_PN_CORR[[#This Row],[43976]]</f>
        <v>0</v>
      </c>
      <c r="CF243">
        <f>+Casos_PN_CORR[[#This Row],[43978]]-Casos_PN_CORR[[#This Row],[43977]]</f>
        <v>0</v>
      </c>
      <c r="CG243">
        <f>+Casos_PN_CORR[[#This Row],[43979]]-Casos_PN_CORR[[#This Row],[43978]]</f>
        <v>0</v>
      </c>
      <c r="CH243">
        <f>+Casos_PN_CORR[[#This Row],[43980]]-Casos_PN_CORR[[#This Row],[43979]]</f>
        <v>0</v>
      </c>
      <c r="CI243">
        <f>+Casos_PN_CORR[[#This Row],[43981]]-Casos_PN_CORR[[#This Row],[43980]]</f>
        <v>0</v>
      </c>
      <c r="CJ243">
        <f>+Casos_PN_CORR[[#This Row],[43982]]-Casos_PN_CORR[[#This Row],[43981]]</f>
        <v>0</v>
      </c>
      <c r="CK243">
        <f>+Casos_PN_CORR[[#This Row],[43983]]-Casos_PN_CORR[[#This Row],[43982]]</f>
        <v>0</v>
      </c>
      <c r="CL243">
        <f>+Casos_PN_CORR[[#This Row],[43984]]-Casos_PN_CORR[[#This Row],[43983]]</f>
        <v>0</v>
      </c>
      <c r="CM243">
        <f>+Casos_PN_CORR[[#This Row],[43985]]-Casos_PN_CORR[[#This Row],[43984]]</f>
        <v>0</v>
      </c>
      <c r="CN243">
        <f>+Casos_PN_CORR[[#This Row],[43986]]-Casos_PN_CORR[[#This Row],[43985]]</f>
        <v>0</v>
      </c>
      <c r="CO243">
        <f>+Casos_PN_CORR[[#This Row],[43987]]-Casos_PN_CORR[[#This Row],[43986]]</f>
        <v>1</v>
      </c>
      <c r="CP243">
        <f>+Casos_PN_CORR[[#This Row],[43988]]-Casos_PN_CORR[[#This Row],[43987]]</f>
        <v>0</v>
      </c>
      <c r="CQ243">
        <f>+Casos_PN_CORR[[#This Row],[43989]]-Casos_PN_CORR[[#This Row],[43988]]</f>
        <v>0</v>
      </c>
      <c r="CR243">
        <f>+Casos_PN_CORR[[#This Row],[43990]]-Casos_PN_CORR[[#This Row],[43989]]</f>
        <v>0</v>
      </c>
      <c r="CS243">
        <f>+Casos_PN_CORR[[#This Row],[43991]]-Casos_PN_CORR[[#This Row],[43990]]</f>
        <v>0</v>
      </c>
      <c r="CT243">
        <f>+Casos_PN_CORR[[#This Row],[43992]]-Casos_PN_CORR[[#This Row],[43991]]</f>
        <v>0</v>
      </c>
      <c r="CU243">
        <f>+Casos_PN_CORR[[#This Row],[43993]]-Casos_PN_CORR[[#This Row],[43992]]</f>
        <v>0</v>
      </c>
    </row>
    <row r="244" spans="1:99" x14ac:dyDescent="0.3">
      <c r="A244">
        <v>60204</v>
      </c>
      <c r="B244" s="2" t="s">
        <v>158</v>
      </c>
      <c r="C244" s="2" t="s">
        <v>350</v>
      </c>
      <c r="D244" s="2" t="s">
        <v>573</v>
      </c>
      <c r="E244" s="4">
        <f t="shared" si="3"/>
        <v>1</v>
      </c>
      <c r="F244">
        <f>+Casos_PN_CORR[[#This Row],[43900]]</f>
        <v>0</v>
      </c>
      <c r="G244">
        <f>+Casos_PN_CORR[[#This Row],[43901]]-Casos_PN_CORR[[#This Row],[43900]]</f>
        <v>0</v>
      </c>
      <c r="H244">
        <f>+Casos_PN_CORR[[#This Row],[43902]]-Casos_PN_CORR[[#This Row],[43901]]</f>
        <v>0</v>
      </c>
      <c r="I244">
        <f>+Casos_PN_CORR[[#This Row],[43903]]-Casos_PN_CORR[[#This Row],[43902]]</f>
        <v>0</v>
      </c>
      <c r="J244">
        <f>+Casos_PN_CORR[[#This Row],[43904]]-Casos_PN_CORR[[#This Row],[43903]]</f>
        <v>0</v>
      </c>
      <c r="K244">
        <f>+Casos_PN_CORR[[#This Row],[43905]]-Casos_PN_CORR[[#This Row],[43904]]</f>
        <v>0</v>
      </c>
      <c r="L244">
        <f>+Casos_PN_CORR[[#This Row],[43906]]-Casos_PN_CORR[[#This Row],[43905]]</f>
        <v>0</v>
      </c>
      <c r="M244">
        <f>+Casos_PN_CORR[[#This Row],[43907]]-Casos_PN_CORR[[#This Row],[43906]]</f>
        <v>0</v>
      </c>
      <c r="N244">
        <f>+Casos_PN_CORR[[#This Row],[43908]]-Casos_PN_CORR[[#This Row],[43907]]</f>
        <v>0</v>
      </c>
      <c r="O244">
        <f>+Casos_PN_CORR[[#This Row],[43909]]-Casos_PN_CORR[[#This Row],[43908]]</f>
        <v>0</v>
      </c>
      <c r="P244">
        <f>+Casos_PN_CORR[[#This Row],[43910]]-Casos_PN_CORR[[#This Row],[43909]]</f>
        <v>0</v>
      </c>
      <c r="Q244">
        <f>+Casos_PN_CORR[[#This Row],[43911]]-Casos_PN_CORR[[#This Row],[43910]]</f>
        <v>0</v>
      </c>
      <c r="R244">
        <f>+Casos_PN_CORR[[#This Row],[43912]]-Casos_PN_CORR[[#This Row],[43911]]</f>
        <v>0</v>
      </c>
      <c r="S244">
        <f>+Casos_PN_CORR[[#This Row],[43913]]-Casos_PN_CORR[[#This Row],[43912]]</f>
        <v>0</v>
      </c>
      <c r="T244">
        <f>+Casos_PN_CORR[[#This Row],[43914]]-Casos_PN_CORR[[#This Row],[43913]]</f>
        <v>0</v>
      </c>
      <c r="U244">
        <f>+Casos_PN_CORR[[#This Row],[43915]]-Casos_PN_CORR[[#This Row],[43914]]</f>
        <v>0</v>
      </c>
      <c r="V244">
        <f>+Casos_PN_CORR[[#This Row],[43916]]-Casos_PN_CORR[[#This Row],[43915]]</f>
        <v>0</v>
      </c>
      <c r="W244">
        <f>+Casos_PN_CORR[[#This Row],[43917]]-Casos_PN_CORR[[#This Row],[43916]]</f>
        <v>0</v>
      </c>
      <c r="X244">
        <f>+Casos_PN_CORR[[#This Row],[43918]]-Casos_PN_CORR[[#This Row],[43917]]</f>
        <v>0</v>
      </c>
      <c r="Y244">
        <f>+Casos_PN_CORR[[#This Row],[43919]]-Casos_PN_CORR[[#This Row],[43918]]</f>
        <v>0</v>
      </c>
      <c r="Z244">
        <f>+Casos_PN_CORR[[#This Row],[43920]]-Casos_PN_CORR[[#This Row],[43919]]</f>
        <v>0</v>
      </c>
      <c r="AA244">
        <f>+Casos_PN_CORR[[#This Row],[43921]]-Casos_PN_CORR[[#This Row],[43920]]</f>
        <v>0</v>
      </c>
      <c r="AB244">
        <f>+Casos_PN_CORR[[#This Row],[43922]]-Casos_PN_CORR[[#This Row],[43921]]</f>
        <v>0</v>
      </c>
      <c r="AC244">
        <f>+Casos_PN_CORR[[#This Row],[43923]]-Casos_PN_CORR[[#This Row],[43922]]</f>
        <v>0</v>
      </c>
      <c r="AD244">
        <f>+Casos_PN_CORR[[#This Row],[43924]]-Casos_PN_CORR[[#This Row],[43923]]</f>
        <v>0</v>
      </c>
      <c r="AE244">
        <f>+Casos_PN_CORR[[#This Row],[43925]]-Casos_PN_CORR[[#This Row],[43924]]</f>
        <v>0</v>
      </c>
      <c r="AF244">
        <f>+Casos_PN_CORR[[#This Row],[43926]]-Casos_PN_CORR[[#This Row],[43925]]</f>
        <v>0</v>
      </c>
      <c r="AG244">
        <f>+Casos_PN_CORR[[#This Row],[43927]]-Casos_PN_CORR[[#This Row],[43926]]</f>
        <v>0</v>
      </c>
      <c r="AH244">
        <f>+Casos_PN_CORR[[#This Row],[43928]]-Casos_PN_CORR[[#This Row],[43927]]</f>
        <v>0</v>
      </c>
      <c r="AI244">
        <f>+Casos_PN_CORR[[#This Row],[43929]]-Casos_PN_CORR[[#This Row],[43928]]</f>
        <v>0</v>
      </c>
      <c r="AJ244">
        <f>+Casos_PN_CORR[[#This Row],[43930]]-Casos_PN_CORR[[#This Row],[43929]]</f>
        <v>0</v>
      </c>
      <c r="AK244">
        <f>+Casos_PN_CORR[[#This Row],[43931]]-Casos_PN_CORR[[#This Row],[43930]]</f>
        <v>0</v>
      </c>
      <c r="AL244">
        <f>+Casos_PN_CORR[[#This Row],[43932]]-Casos_PN_CORR[[#This Row],[43931]]</f>
        <v>0</v>
      </c>
      <c r="AM244">
        <f>+Casos_PN_CORR[[#This Row],[43933]]-Casos_PN_CORR[[#This Row],[43932]]</f>
        <v>0</v>
      </c>
      <c r="AN244">
        <f>+Casos_PN_CORR[[#This Row],[43934]]-Casos_PN_CORR[[#This Row],[43933]]</f>
        <v>0</v>
      </c>
      <c r="AO244">
        <f>+Casos_PN_CORR[[#This Row],[43935]]-Casos_PN_CORR[[#This Row],[43934]]</f>
        <v>0</v>
      </c>
      <c r="AP244">
        <f>+Casos_PN_CORR[[#This Row],[43936]]-Casos_PN_CORR[[#This Row],[43935]]</f>
        <v>0</v>
      </c>
      <c r="AQ244">
        <f>+Casos_PN_CORR[[#This Row],[43937]]-Casos_PN_CORR[[#This Row],[43936]]</f>
        <v>0</v>
      </c>
      <c r="AR244">
        <f>+Casos_PN_CORR[[#This Row],[43938]]-Casos_PN_CORR[[#This Row],[43937]]</f>
        <v>0</v>
      </c>
      <c r="AS244">
        <f>+Casos_PN_CORR[[#This Row],[43939]]-Casos_PN_CORR[[#This Row],[43938]]</f>
        <v>0</v>
      </c>
      <c r="AT244">
        <f>+Casos_PN_CORR[[#This Row],[43940]]-Casos_PN_CORR[[#This Row],[43939]]</f>
        <v>0</v>
      </c>
      <c r="AU244">
        <f>+Casos_PN_CORR[[#This Row],[43941]]-Casos_PN_CORR[[#This Row],[43940]]</f>
        <v>0</v>
      </c>
      <c r="AV244">
        <f>+Casos_PN_CORR[[#This Row],[43942]]-Casos_PN_CORR[[#This Row],[43941]]</f>
        <v>0</v>
      </c>
      <c r="AW244">
        <f>+Casos_PN_CORR[[#This Row],[43943]]-Casos_PN_CORR[[#This Row],[43942]]</f>
        <v>0</v>
      </c>
      <c r="AX244">
        <f>+Casos_PN_CORR[[#This Row],[43944]]-Casos_PN_CORR[[#This Row],[43943]]</f>
        <v>0</v>
      </c>
      <c r="AY244">
        <f>+Casos_PN_CORR[[#This Row],[43945]]-Casos_PN_CORR[[#This Row],[43944]]</f>
        <v>0</v>
      </c>
      <c r="AZ244">
        <f>+Casos_PN_CORR[[#This Row],[43946]]-Casos_PN_CORR[[#This Row],[43945]]</f>
        <v>0</v>
      </c>
      <c r="BA244">
        <f>+Casos_PN_CORR[[#This Row],[43947]]-Casos_PN_CORR[[#This Row],[43946]]</f>
        <v>0</v>
      </c>
      <c r="BB244">
        <f>+Casos_PN_CORR[[#This Row],[43948]]-Casos_PN_CORR[[#This Row],[43947]]</f>
        <v>0</v>
      </c>
      <c r="BC244">
        <f>+Casos_PN_CORR[[#This Row],[43949]]-Casos_PN_CORR[[#This Row],[43948]]</f>
        <v>0</v>
      </c>
      <c r="BD244">
        <f>+Casos_PN_CORR[[#This Row],[43950]]-Casos_PN_CORR[[#This Row],[43949]]</f>
        <v>0</v>
      </c>
      <c r="BE244">
        <f>+Casos_PN_CORR[[#This Row],[43951]]-Casos_PN_CORR[[#This Row],[43950]]</f>
        <v>0</v>
      </c>
      <c r="BF244">
        <f>+Casos_PN_CORR[[#This Row],[43952]]-Casos_PN_CORR[[#This Row],[43951]]</f>
        <v>0</v>
      </c>
      <c r="BG244">
        <f>+Casos_PN_CORR[[#This Row],[43953]]-Casos_PN_CORR[[#This Row],[43952]]</f>
        <v>0</v>
      </c>
      <c r="BH244">
        <f>+Casos_PN_CORR[[#This Row],[43954]]-Casos_PN_CORR[[#This Row],[43953]]</f>
        <v>0</v>
      </c>
      <c r="BI244">
        <f>+Casos_PN_CORR[[#This Row],[43955]]-Casos_PN_CORR[[#This Row],[43954]]</f>
        <v>0</v>
      </c>
      <c r="BJ244">
        <f>+Casos_PN_CORR[[#This Row],[43956]]-Casos_PN_CORR[[#This Row],[43955]]</f>
        <v>0</v>
      </c>
      <c r="BK244">
        <f>+Casos_PN_CORR[[#This Row],[43957]]-Casos_PN_CORR[[#This Row],[43956]]</f>
        <v>0</v>
      </c>
      <c r="BL244">
        <f>+Casos_PN_CORR[[#This Row],[43958]]-Casos_PN_CORR[[#This Row],[43957]]</f>
        <v>0</v>
      </c>
      <c r="BM244">
        <f>+Casos_PN_CORR[[#This Row],[43959]]-Casos_PN_CORR[[#This Row],[43958]]</f>
        <v>0</v>
      </c>
      <c r="BN244">
        <f>+Casos_PN_CORR[[#This Row],[43960]]-Casos_PN_CORR[[#This Row],[43959]]</f>
        <v>0</v>
      </c>
      <c r="BO244">
        <f>+Casos_PN_CORR[[#This Row],[43961]]-Casos_PN_CORR[[#This Row],[43960]]</f>
        <v>0</v>
      </c>
      <c r="BP244">
        <f>+Casos_PN_CORR[[#This Row],[43962]]-Casos_PN_CORR[[#This Row],[43961]]</f>
        <v>0</v>
      </c>
      <c r="BQ244">
        <f>+Casos_PN_CORR[[#This Row],[43963]]-Casos_PN_CORR[[#This Row],[43962]]</f>
        <v>0</v>
      </c>
      <c r="BR244">
        <f>+Casos_PN_CORR[[#This Row],[43964]]-Casos_PN_CORR[[#This Row],[43963]]</f>
        <v>0</v>
      </c>
      <c r="BS244">
        <f>+Casos_PN_CORR[[#This Row],[43965]]-Casos_PN_CORR[[#This Row],[43964]]</f>
        <v>0</v>
      </c>
      <c r="BT244">
        <f>+Casos_PN_CORR[[#This Row],[43966]]-Casos_PN_CORR[[#This Row],[43965]]</f>
        <v>0</v>
      </c>
      <c r="BU244">
        <f>+Casos_PN_CORR[[#This Row],[43967]]-Casos_PN_CORR[[#This Row],[43966]]</f>
        <v>0</v>
      </c>
      <c r="BV244">
        <f>+Casos_PN_CORR[[#This Row],[43968]]-Casos_PN_CORR[[#This Row],[43967]]</f>
        <v>0</v>
      </c>
      <c r="BW244">
        <f>+Casos_PN_CORR[[#This Row],[43969]]-Casos_PN_CORR[[#This Row],[43968]]</f>
        <v>0</v>
      </c>
      <c r="BX244">
        <f>+Casos_PN_CORR[[#This Row],[43970]]-Casos_PN_CORR[[#This Row],[43969]]</f>
        <v>0</v>
      </c>
      <c r="BY244">
        <f>+Casos_PN_CORR[[#This Row],[43971]]-Casos_PN_CORR[[#This Row],[43970]]</f>
        <v>0</v>
      </c>
      <c r="BZ244">
        <f>+Casos_PN_CORR[[#This Row],[43972]]-Casos_PN_CORR[[#This Row],[43971]]</f>
        <v>0</v>
      </c>
      <c r="CA244">
        <f>+Casos_PN_CORR[[#This Row],[43973]]-Casos_PN_CORR[[#This Row],[43972]]</f>
        <v>0</v>
      </c>
      <c r="CB244">
        <f>+Casos_PN_CORR[[#This Row],[43974]]-Casos_PN_CORR[[#This Row],[43973]]</f>
        <v>0</v>
      </c>
      <c r="CC244">
        <f>+Casos_PN_CORR[[#This Row],[43975]]-Casos_PN_CORR[[#This Row],[43974]]</f>
        <v>0</v>
      </c>
      <c r="CD244">
        <f>+Casos_PN_CORR[[#This Row],[43976]]-Casos_PN_CORR[[#This Row],[43975]]</f>
        <v>0</v>
      </c>
      <c r="CE244">
        <f>+Casos_PN_CORR[[#This Row],[43977]]-Casos_PN_CORR[[#This Row],[43976]]</f>
        <v>0</v>
      </c>
      <c r="CF244">
        <f>+Casos_PN_CORR[[#This Row],[43978]]-Casos_PN_CORR[[#This Row],[43977]]</f>
        <v>0</v>
      </c>
      <c r="CG244">
        <f>+Casos_PN_CORR[[#This Row],[43979]]-Casos_PN_CORR[[#This Row],[43978]]</f>
        <v>0</v>
      </c>
      <c r="CH244">
        <f>+Casos_PN_CORR[[#This Row],[43980]]-Casos_PN_CORR[[#This Row],[43979]]</f>
        <v>0</v>
      </c>
      <c r="CI244">
        <f>+Casos_PN_CORR[[#This Row],[43981]]-Casos_PN_CORR[[#This Row],[43980]]</f>
        <v>0</v>
      </c>
      <c r="CJ244">
        <f>+Casos_PN_CORR[[#This Row],[43982]]-Casos_PN_CORR[[#This Row],[43981]]</f>
        <v>0</v>
      </c>
      <c r="CK244">
        <f>+Casos_PN_CORR[[#This Row],[43983]]-Casos_PN_CORR[[#This Row],[43982]]</f>
        <v>0</v>
      </c>
      <c r="CL244">
        <f>+Casos_PN_CORR[[#This Row],[43984]]-Casos_PN_CORR[[#This Row],[43983]]</f>
        <v>0</v>
      </c>
      <c r="CM244">
        <f>+Casos_PN_CORR[[#This Row],[43985]]-Casos_PN_CORR[[#This Row],[43984]]</f>
        <v>0</v>
      </c>
      <c r="CN244">
        <f>+Casos_PN_CORR[[#This Row],[43986]]-Casos_PN_CORR[[#This Row],[43985]]</f>
        <v>0</v>
      </c>
      <c r="CO244">
        <f>+Casos_PN_CORR[[#This Row],[43987]]-Casos_PN_CORR[[#This Row],[43986]]</f>
        <v>1</v>
      </c>
      <c r="CP244">
        <f>+Casos_PN_CORR[[#This Row],[43988]]-Casos_PN_CORR[[#This Row],[43987]]</f>
        <v>0</v>
      </c>
      <c r="CQ244">
        <f>+Casos_PN_CORR[[#This Row],[43989]]-Casos_PN_CORR[[#This Row],[43988]]</f>
        <v>0</v>
      </c>
      <c r="CR244">
        <f>+Casos_PN_CORR[[#This Row],[43990]]-Casos_PN_CORR[[#This Row],[43989]]</f>
        <v>0</v>
      </c>
      <c r="CS244">
        <f>+Casos_PN_CORR[[#This Row],[43991]]-Casos_PN_CORR[[#This Row],[43990]]</f>
        <v>0</v>
      </c>
      <c r="CT244">
        <f>+Casos_PN_CORR[[#This Row],[43992]]-Casos_PN_CORR[[#This Row],[43991]]</f>
        <v>0</v>
      </c>
      <c r="CU244">
        <f>+Casos_PN_CORR[[#This Row],[43993]]-Casos_PN_CORR[[#This Row],[43992]]</f>
        <v>0</v>
      </c>
    </row>
    <row r="245" spans="1:99" x14ac:dyDescent="0.3">
      <c r="A245">
        <v>20205</v>
      </c>
      <c r="B245" s="2" t="s">
        <v>212</v>
      </c>
      <c r="C245" s="2" t="s">
        <v>217</v>
      </c>
      <c r="D245" s="2" t="s">
        <v>395</v>
      </c>
      <c r="E245" s="4">
        <f t="shared" si="3"/>
        <v>1</v>
      </c>
      <c r="F245">
        <f>+Casos_PN_CORR[[#This Row],[43900]]</f>
        <v>0</v>
      </c>
      <c r="G245">
        <f>+Casos_PN_CORR[[#This Row],[43901]]-Casos_PN_CORR[[#This Row],[43900]]</f>
        <v>0</v>
      </c>
      <c r="H245">
        <f>+Casos_PN_CORR[[#This Row],[43902]]-Casos_PN_CORR[[#This Row],[43901]]</f>
        <v>0</v>
      </c>
      <c r="I245">
        <f>+Casos_PN_CORR[[#This Row],[43903]]-Casos_PN_CORR[[#This Row],[43902]]</f>
        <v>0</v>
      </c>
      <c r="J245">
        <f>+Casos_PN_CORR[[#This Row],[43904]]-Casos_PN_CORR[[#This Row],[43903]]</f>
        <v>0</v>
      </c>
      <c r="K245">
        <f>+Casos_PN_CORR[[#This Row],[43905]]-Casos_PN_CORR[[#This Row],[43904]]</f>
        <v>0</v>
      </c>
      <c r="L245">
        <f>+Casos_PN_CORR[[#This Row],[43906]]-Casos_PN_CORR[[#This Row],[43905]]</f>
        <v>0</v>
      </c>
      <c r="M245">
        <f>+Casos_PN_CORR[[#This Row],[43907]]-Casos_PN_CORR[[#This Row],[43906]]</f>
        <v>0</v>
      </c>
      <c r="N245">
        <f>+Casos_PN_CORR[[#This Row],[43908]]-Casos_PN_CORR[[#This Row],[43907]]</f>
        <v>0</v>
      </c>
      <c r="O245">
        <f>+Casos_PN_CORR[[#This Row],[43909]]-Casos_PN_CORR[[#This Row],[43908]]</f>
        <v>0</v>
      </c>
      <c r="P245">
        <f>+Casos_PN_CORR[[#This Row],[43910]]-Casos_PN_CORR[[#This Row],[43909]]</f>
        <v>0</v>
      </c>
      <c r="Q245">
        <f>+Casos_PN_CORR[[#This Row],[43911]]-Casos_PN_CORR[[#This Row],[43910]]</f>
        <v>0</v>
      </c>
      <c r="R245">
        <f>+Casos_PN_CORR[[#This Row],[43912]]-Casos_PN_CORR[[#This Row],[43911]]</f>
        <v>0</v>
      </c>
      <c r="S245">
        <f>+Casos_PN_CORR[[#This Row],[43913]]-Casos_PN_CORR[[#This Row],[43912]]</f>
        <v>0</v>
      </c>
      <c r="T245">
        <f>+Casos_PN_CORR[[#This Row],[43914]]-Casos_PN_CORR[[#This Row],[43913]]</f>
        <v>0</v>
      </c>
      <c r="U245">
        <f>+Casos_PN_CORR[[#This Row],[43915]]-Casos_PN_CORR[[#This Row],[43914]]</f>
        <v>0</v>
      </c>
      <c r="V245">
        <f>+Casos_PN_CORR[[#This Row],[43916]]-Casos_PN_CORR[[#This Row],[43915]]</f>
        <v>0</v>
      </c>
      <c r="W245">
        <f>+Casos_PN_CORR[[#This Row],[43917]]-Casos_PN_CORR[[#This Row],[43916]]</f>
        <v>0</v>
      </c>
      <c r="X245">
        <f>+Casos_PN_CORR[[#This Row],[43918]]-Casos_PN_CORR[[#This Row],[43917]]</f>
        <v>0</v>
      </c>
      <c r="Y245">
        <f>+Casos_PN_CORR[[#This Row],[43919]]-Casos_PN_CORR[[#This Row],[43918]]</f>
        <v>0</v>
      </c>
      <c r="Z245">
        <f>+Casos_PN_CORR[[#This Row],[43920]]-Casos_PN_CORR[[#This Row],[43919]]</f>
        <v>0</v>
      </c>
      <c r="AA245">
        <f>+Casos_PN_CORR[[#This Row],[43921]]-Casos_PN_CORR[[#This Row],[43920]]</f>
        <v>0</v>
      </c>
      <c r="AB245">
        <f>+Casos_PN_CORR[[#This Row],[43922]]-Casos_PN_CORR[[#This Row],[43921]]</f>
        <v>0</v>
      </c>
      <c r="AC245">
        <f>+Casos_PN_CORR[[#This Row],[43923]]-Casos_PN_CORR[[#This Row],[43922]]</f>
        <v>0</v>
      </c>
      <c r="AD245">
        <f>+Casos_PN_CORR[[#This Row],[43924]]-Casos_PN_CORR[[#This Row],[43923]]</f>
        <v>0</v>
      </c>
      <c r="AE245">
        <f>+Casos_PN_CORR[[#This Row],[43925]]-Casos_PN_CORR[[#This Row],[43924]]</f>
        <v>0</v>
      </c>
      <c r="AF245">
        <f>+Casos_PN_CORR[[#This Row],[43926]]-Casos_PN_CORR[[#This Row],[43925]]</f>
        <v>0</v>
      </c>
      <c r="AG245">
        <f>+Casos_PN_CORR[[#This Row],[43927]]-Casos_PN_CORR[[#This Row],[43926]]</f>
        <v>0</v>
      </c>
      <c r="AH245">
        <f>+Casos_PN_CORR[[#This Row],[43928]]-Casos_PN_CORR[[#This Row],[43927]]</f>
        <v>0</v>
      </c>
      <c r="AI245">
        <f>+Casos_PN_CORR[[#This Row],[43929]]-Casos_PN_CORR[[#This Row],[43928]]</f>
        <v>0</v>
      </c>
      <c r="AJ245">
        <f>+Casos_PN_CORR[[#This Row],[43930]]-Casos_PN_CORR[[#This Row],[43929]]</f>
        <v>0</v>
      </c>
      <c r="AK245">
        <f>+Casos_PN_CORR[[#This Row],[43931]]-Casos_PN_CORR[[#This Row],[43930]]</f>
        <v>0</v>
      </c>
      <c r="AL245">
        <f>+Casos_PN_CORR[[#This Row],[43932]]-Casos_PN_CORR[[#This Row],[43931]]</f>
        <v>0</v>
      </c>
      <c r="AM245">
        <f>+Casos_PN_CORR[[#This Row],[43933]]-Casos_PN_CORR[[#This Row],[43932]]</f>
        <v>0</v>
      </c>
      <c r="AN245">
        <f>+Casos_PN_CORR[[#This Row],[43934]]-Casos_PN_CORR[[#This Row],[43933]]</f>
        <v>0</v>
      </c>
      <c r="AO245">
        <f>+Casos_PN_CORR[[#This Row],[43935]]-Casos_PN_CORR[[#This Row],[43934]]</f>
        <v>0</v>
      </c>
      <c r="AP245">
        <f>+Casos_PN_CORR[[#This Row],[43936]]-Casos_PN_CORR[[#This Row],[43935]]</f>
        <v>0</v>
      </c>
      <c r="AQ245">
        <f>+Casos_PN_CORR[[#This Row],[43937]]-Casos_PN_CORR[[#This Row],[43936]]</f>
        <v>0</v>
      </c>
      <c r="AR245">
        <f>+Casos_PN_CORR[[#This Row],[43938]]-Casos_PN_CORR[[#This Row],[43937]]</f>
        <v>0</v>
      </c>
      <c r="AS245">
        <f>+Casos_PN_CORR[[#This Row],[43939]]-Casos_PN_CORR[[#This Row],[43938]]</f>
        <v>0</v>
      </c>
      <c r="AT245">
        <f>+Casos_PN_CORR[[#This Row],[43940]]-Casos_PN_CORR[[#This Row],[43939]]</f>
        <v>0</v>
      </c>
      <c r="AU245">
        <f>+Casos_PN_CORR[[#This Row],[43941]]-Casos_PN_CORR[[#This Row],[43940]]</f>
        <v>0</v>
      </c>
      <c r="AV245">
        <f>+Casos_PN_CORR[[#This Row],[43942]]-Casos_PN_CORR[[#This Row],[43941]]</f>
        <v>0</v>
      </c>
      <c r="AW245">
        <f>+Casos_PN_CORR[[#This Row],[43943]]-Casos_PN_CORR[[#This Row],[43942]]</f>
        <v>0</v>
      </c>
      <c r="AX245">
        <f>+Casos_PN_CORR[[#This Row],[43944]]-Casos_PN_CORR[[#This Row],[43943]]</f>
        <v>0</v>
      </c>
      <c r="AY245">
        <f>+Casos_PN_CORR[[#This Row],[43945]]-Casos_PN_CORR[[#This Row],[43944]]</f>
        <v>0</v>
      </c>
      <c r="AZ245">
        <f>+Casos_PN_CORR[[#This Row],[43946]]-Casos_PN_CORR[[#This Row],[43945]]</f>
        <v>0</v>
      </c>
      <c r="BA245">
        <f>+Casos_PN_CORR[[#This Row],[43947]]-Casos_PN_CORR[[#This Row],[43946]]</f>
        <v>0</v>
      </c>
      <c r="BB245">
        <f>+Casos_PN_CORR[[#This Row],[43948]]-Casos_PN_CORR[[#This Row],[43947]]</f>
        <v>0</v>
      </c>
      <c r="BC245">
        <f>+Casos_PN_CORR[[#This Row],[43949]]-Casos_PN_CORR[[#This Row],[43948]]</f>
        <v>0</v>
      </c>
      <c r="BD245">
        <f>+Casos_PN_CORR[[#This Row],[43950]]-Casos_PN_CORR[[#This Row],[43949]]</f>
        <v>0</v>
      </c>
      <c r="BE245">
        <f>+Casos_PN_CORR[[#This Row],[43951]]-Casos_PN_CORR[[#This Row],[43950]]</f>
        <v>0</v>
      </c>
      <c r="BF245">
        <f>+Casos_PN_CORR[[#This Row],[43952]]-Casos_PN_CORR[[#This Row],[43951]]</f>
        <v>0</v>
      </c>
      <c r="BG245">
        <f>+Casos_PN_CORR[[#This Row],[43953]]-Casos_PN_CORR[[#This Row],[43952]]</f>
        <v>0</v>
      </c>
      <c r="BH245">
        <f>+Casos_PN_CORR[[#This Row],[43954]]-Casos_PN_CORR[[#This Row],[43953]]</f>
        <v>0</v>
      </c>
      <c r="BI245">
        <f>+Casos_PN_CORR[[#This Row],[43955]]-Casos_PN_CORR[[#This Row],[43954]]</f>
        <v>0</v>
      </c>
      <c r="BJ245">
        <f>+Casos_PN_CORR[[#This Row],[43956]]-Casos_PN_CORR[[#This Row],[43955]]</f>
        <v>0</v>
      </c>
      <c r="BK245">
        <f>+Casos_PN_CORR[[#This Row],[43957]]-Casos_PN_CORR[[#This Row],[43956]]</f>
        <v>0</v>
      </c>
      <c r="BL245">
        <f>+Casos_PN_CORR[[#This Row],[43958]]-Casos_PN_CORR[[#This Row],[43957]]</f>
        <v>0</v>
      </c>
      <c r="BM245">
        <f>+Casos_PN_CORR[[#This Row],[43959]]-Casos_PN_CORR[[#This Row],[43958]]</f>
        <v>0</v>
      </c>
      <c r="BN245">
        <f>+Casos_PN_CORR[[#This Row],[43960]]-Casos_PN_CORR[[#This Row],[43959]]</f>
        <v>0</v>
      </c>
      <c r="BO245">
        <f>+Casos_PN_CORR[[#This Row],[43961]]-Casos_PN_CORR[[#This Row],[43960]]</f>
        <v>0</v>
      </c>
      <c r="BP245">
        <f>+Casos_PN_CORR[[#This Row],[43962]]-Casos_PN_CORR[[#This Row],[43961]]</f>
        <v>0</v>
      </c>
      <c r="BQ245">
        <f>+Casos_PN_CORR[[#This Row],[43963]]-Casos_PN_CORR[[#This Row],[43962]]</f>
        <v>0</v>
      </c>
      <c r="BR245">
        <f>+Casos_PN_CORR[[#This Row],[43964]]-Casos_PN_CORR[[#This Row],[43963]]</f>
        <v>0</v>
      </c>
      <c r="BS245">
        <f>+Casos_PN_CORR[[#This Row],[43965]]-Casos_PN_CORR[[#This Row],[43964]]</f>
        <v>0</v>
      </c>
      <c r="BT245">
        <f>+Casos_PN_CORR[[#This Row],[43966]]-Casos_PN_CORR[[#This Row],[43965]]</f>
        <v>0</v>
      </c>
      <c r="BU245">
        <f>+Casos_PN_CORR[[#This Row],[43967]]-Casos_PN_CORR[[#This Row],[43966]]</f>
        <v>0</v>
      </c>
      <c r="BV245">
        <f>+Casos_PN_CORR[[#This Row],[43968]]-Casos_PN_CORR[[#This Row],[43967]]</f>
        <v>0</v>
      </c>
      <c r="BW245">
        <f>+Casos_PN_CORR[[#This Row],[43969]]-Casos_PN_CORR[[#This Row],[43968]]</f>
        <v>0</v>
      </c>
      <c r="BX245">
        <f>+Casos_PN_CORR[[#This Row],[43970]]-Casos_PN_CORR[[#This Row],[43969]]</f>
        <v>0</v>
      </c>
      <c r="BY245">
        <f>+Casos_PN_CORR[[#This Row],[43971]]-Casos_PN_CORR[[#This Row],[43970]]</f>
        <v>0</v>
      </c>
      <c r="BZ245">
        <f>+Casos_PN_CORR[[#This Row],[43972]]-Casos_PN_CORR[[#This Row],[43971]]</f>
        <v>0</v>
      </c>
      <c r="CA245">
        <f>+Casos_PN_CORR[[#This Row],[43973]]-Casos_PN_CORR[[#This Row],[43972]]</f>
        <v>0</v>
      </c>
      <c r="CB245">
        <f>+Casos_PN_CORR[[#This Row],[43974]]-Casos_PN_CORR[[#This Row],[43973]]</f>
        <v>0</v>
      </c>
      <c r="CC245">
        <f>+Casos_PN_CORR[[#This Row],[43975]]-Casos_PN_CORR[[#This Row],[43974]]</f>
        <v>0</v>
      </c>
      <c r="CD245">
        <f>+Casos_PN_CORR[[#This Row],[43976]]-Casos_PN_CORR[[#This Row],[43975]]</f>
        <v>0</v>
      </c>
      <c r="CE245">
        <f>+Casos_PN_CORR[[#This Row],[43977]]-Casos_PN_CORR[[#This Row],[43976]]</f>
        <v>0</v>
      </c>
      <c r="CF245">
        <f>+Casos_PN_CORR[[#This Row],[43978]]-Casos_PN_CORR[[#This Row],[43977]]</f>
        <v>0</v>
      </c>
      <c r="CG245">
        <f>+Casos_PN_CORR[[#This Row],[43979]]-Casos_PN_CORR[[#This Row],[43978]]</f>
        <v>0</v>
      </c>
      <c r="CH245">
        <f>+Casos_PN_CORR[[#This Row],[43980]]-Casos_PN_CORR[[#This Row],[43979]]</f>
        <v>0</v>
      </c>
      <c r="CI245">
        <f>+Casos_PN_CORR[[#This Row],[43981]]-Casos_PN_CORR[[#This Row],[43980]]</f>
        <v>0</v>
      </c>
      <c r="CJ245">
        <f>+Casos_PN_CORR[[#This Row],[43982]]-Casos_PN_CORR[[#This Row],[43981]]</f>
        <v>0</v>
      </c>
      <c r="CK245">
        <f>+Casos_PN_CORR[[#This Row],[43983]]-Casos_PN_CORR[[#This Row],[43982]]</f>
        <v>0</v>
      </c>
      <c r="CL245">
        <f>+Casos_PN_CORR[[#This Row],[43984]]-Casos_PN_CORR[[#This Row],[43983]]</f>
        <v>0</v>
      </c>
      <c r="CM245">
        <f>+Casos_PN_CORR[[#This Row],[43985]]-Casos_PN_CORR[[#This Row],[43984]]</f>
        <v>0</v>
      </c>
      <c r="CN245">
        <f>+Casos_PN_CORR[[#This Row],[43986]]-Casos_PN_CORR[[#This Row],[43985]]</f>
        <v>0</v>
      </c>
      <c r="CO245">
        <f>+Casos_PN_CORR[[#This Row],[43987]]-Casos_PN_CORR[[#This Row],[43986]]</f>
        <v>1</v>
      </c>
      <c r="CP245">
        <f>+Casos_PN_CORR[[#This Row],[43988]]-Casos_PN_CORR[[#This Row],[43987]]</f>
        <v>0</v>
      </c>
      <c r="CQ245">
        <f>+Casos_PN_CORR[[#This Row],[43989]]-Casos_PN_CORR[[#This Row],[43988]]</f>
        <v>0</v>
      </c>
      <c r="CR245">
        <f>+Casos_PN_CORR[[#This Row],[43990]]-Casos_PN_CORR[[#This Row],[43989]]</f>
        <v>0</v>
      </c>
      <c r="CS245">
        <f>+Casos_PN_CORR[[#This Row],[43991]]-Casos_PN_CORR[[#This Row],[43990]]</f>
        <v>0</v>
      </c>
      <c r="CT245">
        <f>+Casos_PN_CORR[[#This Row],[43992]]-Casos_PN_CORR[[#This Row],[43991]]</f>
        <v>0</v>
      </c>
      <c r="CU245">
        <f>+Casos_PN_CORR[[#This Row],[43993]]-Casos_PN_CORR[[#This Row],[43992]]</f>
        <v>0</v>
      </c>
    </row>
    <row r="246" spans="1:99" x14ac:dyDescent="0.3">
      <c r="A246">
        <v>120106</v>
      </c>
      <c r="B246" s="2" t="s">
        <v>191</v>
      </c>
      <c r="C246" s="2" t="s">
        <v>289</v>
      </c>
      <c r="D246" s="2" t="s">
        <v>574</v>
      </c>
      <c r="E246" s="4">
        <f t="shared" si="3"/>
        <v>1</v>
      </c>
      <c r="F246">
        <f>+Casos_PN_CORR[[#This Row],[43900]]</f>
        <v>0</v>
      </c>
      <c r="G246">
        <f>+Casos_PN_CORR[[#This Row],[43901]]-Casos_PN_CORR[[#This Row],[43900]]</f>
        <v>0</v>
      </c>
      <c r="H246">
        <f>+Casos_PN_CORR[[#This Row],[43902]]-Casos_PN_CORR[[#This Row],[43901]]</f>
        <v>0</v>
      </c>
      <c r="I246">
        <f>+Casos_PN_CORR[[#This Row],[43903]]-Casos_PN_CORR[[#This Row],[43902]]</f>
        <v>0</v>
      </c>
      <c r="J246">
        <f>+Casos_PN_CORR[[#This Row],[43904]]-Casos_PN_CORR[[#This Row],[43903]]</f>
        <v>0</v>
      </c>
      <c r="K246">
        <f>+Casos_PN_CORR[[#This Row],[43905]]-Casos_PN_CORR[[#This Row],[43904]]</f>
        <v>0</v>
      </c>
      <c r="L246">
        <f>+Casos_PN_CORR[[#This Row],[43906]]-Casos_PN_CORR[[#This Row],[43905]]</f>
        <v>0</v>
      </c>
      <c r="M246">
        <f>+Casos_PN_CORR[[#This Row],[43907]]-Casos_PN_CORR[[#This Row],[43906]]</f>
        <v>0</v>
      </c>
      <c r="N246">
        <f>+Casos_PN_CORR[[#This Row],[43908]]-Casos_PN_CORR[[#This Row],[43907]]</f>
        <v>0</v>
      </c>
      <c r="O246">
        <f>+Casos_PN_CORR[[#This Row],[43909]]-Casos_PN_CORR[[#This Row],[43908]]</f>
        <v>0</v>
      </c>
      <c r="P246">
        <f>+Casos_PN_CORR[[#This Row],[43910]]-Casos_PN_CORR[[#This Row],[43909]]</f>
        <v>0</v>
      </c>
      <c r="Q246">
        <f>+Casos_PN_CORR[[#This Row],[43911]]-Casos_PN_CORR[[#This Row],[43910]]</f>
        <v>0</v>
      </c>
      <c r="R246">
        <f>+Casos_PN_CORR[[#This Row],[43912]]-Casos_PN_CORR[[#This Row],[43911]]</f>
        <v>0</v>
      </c>
      <c r="S246">
        <f>+Casos_PN_CORR[[#This Row],[43913]]-Casos_PN_CORR[[#This Row],[43912]]</f>
        <v>0</v>
      </c>
      <c r="T246">
        <f>+Casos_PN_CORR[[#This Row],[43914]]-Casos_PN_CORR[[#This Row],[43913]]</f>
        <v>0</v>
      </c>
      <c r="U246">
        <f>+Casos_PN_CORR[[#This Row],[43915]]-Casos_PN_CORR[[#This Row],[43914]]</f>
        <v>0</v>
      </c>
      <c r="V246">
        <f>+Casos_PN_CORR[[#This Row],[43916]]-Casos_PN_CORR[[#This Row],[43915]]</f>
        <v>0</v>
      </c>
      <c r="W246">
        <f>+Casos_PN_CORR[[#This Row],[43917]]-Casos_PN_CORR[[#This Row],[43916]]</f>
        <v>0</v>
      </c>
      <c r="X246">
        <f>+Casos_PN_CORR[[#This Row],[43918]]-Casos_PN_CORR[[#This Row],[43917]]</f>
        <v>0</v>
      </c>
      <c r="Y246">
        <f>+Casos_PN_CORR[[#This Row],[43919]]-Casos_PN_CORR[[#This Row],[43918]]</f>
        <v>0</v>
      </c>
      <c r="Z246">
        <f>+Casos_PN_CORR[[#This Row],[43920]]-Casos_PN_CORR[[#This Row],[43919]]</f>
        <v>0</v>
      </c>
      <c r="AA246">
        <f>+Casos_PN_CORR[[#This Row],[43921]]-Casos_PN_CORR[[#This Row],[43920]]</f>
        <v>0</v>
      </c>
      <c r="AB246">
        <f>+Casos_PN_CORR[[#This Row],[43922]]-Casos_PN_CORR[[#This Row],[43921]]</f>
        <v>0</v>
      </c>
      <c r="AC246">
        <f>+Casos_PN_CORR[[#This Row],[43923]]-Casos_PN_CORR[[#This Row],[43922]]</f>
        <v>0</v>
      </c>
      <c r="AD246">
        <f>+Casos_PN_CORR[[#This Row],[43924]]-Casos_PN_CORR[[#This Row],[43923]]</f>
        <v>0</v>
      </c>
      <c r="AE246">
        <f>+Casos_PN_CORR[[#This Row],[43925]]-Casos_PN_CORR[[#This Row],[43924]]</f>
        <v>0</v>
      </c>
      <c r="AF246">
        <f>+Casos_PN_CORR[[#This Row],[43926]]-Casos_PN_CORR[[#This Row],[43925]]</f>
        <v>0</v>
      </c>
      <c r="AG246">
        <f>+Casos_PN_CORR[[#This Row],[43927]]-Casos_PN_CORR[[#This Row],[43926]]</f>
        <v>0</v>
      </c>
      <c r="AH246">
        <f>+Casos_PN_CORR[[#This Row],[43928]]-Casos_PN_CORR[[#This Row],[43927]]</f>
        <v>0</v>
      </c>
      <c r="AI246">
        <f>+Casos_PN_CORR[[#This Row],[43929]]-Casos_PN_CORR[[#This Row],[43928]]</f>
        <v>0</v>
      </c>
      <c r="AJ246">
        <f>+Casos_PN_CORR[[#This Row],[43930]]-Casos_PN_CORR[[#This Row],[43929]]</f>
        <v>0</v>
      </c>
      <c r="AK246">
        <f>+Casos_PN_CORR[[#This Row],[43931]]-Casos_PN_CORR[[#This Row],[43930]]</f>
        <v>0</v>
      </c>
      <c r="AL246">
        <f>+Casos_PN_CORR[[#This Row],[43932]]-Casos_PN_CORR[[#This Row],[43931]]</f>
        <v>0</v>
      </c>
      <c r="AM246">
        <f>+Casos_PN_CORR[[#This Row],[43933]]-Casos_PN_CORR[[#This Row],[43932]]</f>
        <v>0</v>
      </c>
      <c r="AN246">
        <f>+Casos_PN_CORR[[#This Row],[43934]]-Casos_PN_CORR[[#This Row],[43933]]</f>
        <v>0</v>
      </c>
      <c r="AO246">
        <f>+Casos_PN_CORR[[#This Row],[43935]]-Casos_PN_CORR[[#This Row],[43934]]</f>
        <v>0</v>
      </c>
      <c r="AP246">
        <f>+Casos_PN_CORR[[#This Row],[43936]]-Casos_PN_CORR[[#This Row],[43935]]</f>
        <v>0</v>
      </c>
      <c r="AQ246">
        <f>+Casos_PN_CORR[[#This Row],[43937]]-Casos_PN_CORR[[#This Row],[43936]]</f>
        <v>0</v>
      </c>
      <c r="AR246">
        <f>+Casos_PN_CORR[[#This Row],[43938]]-Casos_PN_CORR[[#This Row],[43937]]</f>
        <v>0</v>
      </c>
      <c r="AS246">
        <f>+Casos_PN_CORR[[#This Row],[43939]]-Casos_PN_CORR[[#This Row],[43938]]</f>
        <v>0</v>
      </c>
      <c r="AT246">
        <f>+Casos_PN_CORR[[#This Row],[43940]]-Casos_PN_CORR[[#This Row],[43939]]</f>
        <v>0</v>
      </c>
      <c r="AU246">
        <f>+Casos_PN_CORR[[#This Row],[43941]]-Casos_PN_CORR[[#This Row],[43940]]</f>
        <v>0</v>
      </c>
      <c r="AV246">
        <f>+Casos_PN_CORR[[#This Row],[43942]]-Casos_PN_CORR[[#This Row],[43941]]</f>
        <v>0</v>
      </c>
      <c r="AW246">
        <f>+Casos_PN_CORR[[#This Row],[43943]]-Casos_PN_CORR[[#This Row],[43942]]</f>
        <v>0</v>
      </c>
      <c r="AX246">
        <f>+Casos_PN_CORR[[#This Row],[43944]]-Casos_PN_CORR[[#This Row],[43943]]</f>
        <v>0</v>
      </c>
      <c r="AY246">
        <f>+Casos_PN_CORR[[#This Row],[43945]]-Casos_PN_CORR[[#This Row],[43944]]</f>
        <v>0</v>
      </c>
      <c r="AZ246">
        <f>+Casos_PN_CORR[[#This Row],[43946]]-Casos_PN_CORR[[#This Row],[43945]]</f>
        <v>0</v>
      </c>
      <c r="BA246">
        <f>+Casos_PN_CORR[[#This Row],[43947]]-Casos_PN_CORR[[#This Row],[43946]]</f>
        <v>0</v>
      </c>
      <c r="BB246">
        <f>+Casos_PN_CORR[[#This Row],[43948]]-Casos_PN_CORR[[#This Row],[43947]]</f>
        <v>0</v>
      </c>
      <c r="BC246">
        <f>+Casos_PN_CORR[[#This Row],[43949]]-Casos_PN_CORR[[#This Row],[43948]]</f>
        <v>0</v>
      </c>
      <c r="BD246">
        <f>+Casos_PN_CORR[[#This Row],[43950]]-Casos_PN_CORR[[#This Row],[43949]]</f>
        <v>0</v>
      </c>
      <c r="BE246">
        <f>+Casos_PN_CORR[[#This Row],[43951]]-Casos_PN_CORR[[#This Row],[43950]]</f>
        <v>0</v>
      </c>
      <c r="BF246">
        <f>+Casos_PN_CORR[[#This Row],[43952]]-Casos_PN_CORR[[#This Row],[43951]]</f>
        <v>0</v>
      </c>
      <c r="BG246">
        <f>+Casos_PN_CORR[[#This Row],[43953]]-Casos_PN_CORR[[#This Row],[43952]]</f>
        <v>0</v>
      </c>
      <c r="BH246">
        <f>+Casos_PN_CORR[[#This Row],[43954]]-Casos_PN_CORR[[#This Row],[43953]]</f>
        <v>0</v>
      </c>
      <c r="BI246">
        <f>+Casos_PN_CORR[[#This Row],[43955]]-Casos_PN_CORR[[#This Row],[43954]]</f>
        <v>0</v>
      </c>
      <c r="BJ246">
        <f>+Casos_PN_CORR[[#This Row],[43956]]-Casos_PN_CORR[[#This Row],[43955]]</f>
        <v>0</v>
      </c>
      <c r="BK246">
        <f>+Casos_PN_CORR[[#This Row],[43957]]-Casos_PN_CORR[[#This Row],[43956]]</f>
        <v>0</v>
      </c>
      <c r="BL246">
        <f>+Casos_PN_CORR[[#This Row],[43958]]-Casos_PN_CORR[[#This Row],[43957]]</f>
        <v>0</v>
      </c>
      <c r="BM246">
        <f>+Casos_PN_CORR[[#This Row],[43959]]-Casos_PN_CORR[[#This Row],[43958]]</f>
        <v>0</v>
      </c>
      <c r="BN246">
        <f>+Casos_PN_CORR[[#This Row],[43960]]-Casos_PN_CORR[[#This Row],[43959]]</f>
        <v>0</v>
      </c>
      <c r="BO246">
        <f>+Casos_PN_CORR[[#This Row],[43961]]-Casos_PN_CORR[[#This Row],[43960]]</f>
        <v>0</v>
      </c>
      <c r="BP246">
        <f>+Casos_PN_CORR[[#This Row],[43962]]-Casos_PN_CORR[[#This Row],[43961]]</f>
        <v>0</v>
      </c>
      <c r="BQ246">
        <f>+Casos_PN_CORR[[#This Row],[43963]]-Casos_PN_CORR[[#This Row],[43962]]</f>
        <v>0</v>
      </c>
      <c r="BR246">
        <f>+Casos_PN_CORR[[#This Row],[43964]]-Casos_PN_CORR[[#This Row],[43963]]</f>
        <v>0</v>
      </c>
      <c r="BS246">
        <f>+Casos_PN_CORR[[#This Row],[43965]]-Casos_PN_CORR[[#This Row],[43964]]</f>
        <v>0</v>
      </c>
      <c r="BT246">
        <f>+Casos_PN_CORR[[#This Row],[43966]]-Casos_PN_CORR[[#This Row],[43965]]</f>
        <v>0</v>
      </c>
      <c r="BU246">
        <f>+Casos_PN_CORR[[#This Row],[43967]]-Casos_PN_CORR[[#This Row],[43966]]</f>
        <v>0</v>
      </c>
      <c r="BV246">
        <f>+Casos_PN_CORR[[#This Row],[43968]]-Casos_PN_CORR[[#This Row],[43967]]</f>
        <v>0</v>
      </c>
      <c r="BW246">
        <f>+Casos_PN_CORR[[#This Row],[43969]]-Casos_PN_CORR[[#This Row],[43968]]</f>
        <v>0</v>
      </c>
      <c r="BX246">
        <f>+Casos_PN_CORR[[#This Row],[43970]]-Casos_PN_CORR[[#This Row],[43969]]</f>
        <v>0</v>
      </c>
      <c r="BY246">
        <f>+Casos_PN_CORR[[#This Row],[43971]]-Casos_PN_CORR[[#This Row],[43970]]</f>
        <v>0</v>
      </c>
      <c r="BZ246">
        <f>+Casos_PN_CORR[[#This Row],[43972]]-Casos_PN_CORR[[#This Row],[43971]]</f>
        <v>0</v>
      </c>
      <c r="CA246">
        <f>+Casos_PN_CORR[[#This Row],[43973]]-Casos_PN_CORR[[#This Row],[43972]]</f>
        <v>0</v>
      </c>
      <c r="CB246">
        <f>+Casos_PN_CORR[[#This Row],[43974]]-Casos_PN_CORR[[#This Row],[43973]]</f>
        <v>0</v>
      </c>
      <c r="CC246">
        <f>+Casos_PN_CORR[[#This Row],[43975]]-Casos_PN_CORR[[#This Row],[43974]]</f>
        <v>0</v>
      </c>
      <c r="CD246">
        <f>+Casos_PN_CORR[[#This Row],[43976]]-Casos_PN_CORR[[#This Row],[43975]]</f>
        <v>0</v>
      </c>
      <c r="CE246">
        <f>+Casos_PN_CORR[[#This Row],[43977]]-Casos_PN_CORR[[#This Row],[43976]]</f>
        <v>0</v>
      </c>
      <c r="CF246">
        <f>+Casos_PN_CORR[[#This Row],[43978]]-Casos_PN_CORR[[#This Row],[43977]]</f>
        <v>0</v>
      </c>
      <c r="CG246">
        <f>+Casos_PN_CORR[[#This Row],[43979]]-Casos_PN_CORR[[#This Row],[43978]]</f>
        <v>0</v>
      </c>
      <c r="CH246">
        <f>+Casos_PN_CORR[[#This Row],[43980]]-Casos_PN_CORR[[#This Row],[43979]]</f>
        <v>0</v>
      </c>
      <c r="CI246">
        <f>+Casos_PN_CORR[[#This Row],[43981]]-Casos_PN_CORR[[#This Row],[43980]]</f>
        <v>0</v>
      </c>
      <c r="CJ246">
        <f>+Casos_PN_CORR[[#This Row],[43982]]-Casos_PN_CORR[[#This Row],[43981]]</f>
        <v>0</v>
      </c>
      <c r="CK246">
        <f>+Casos_PN_CORR[[#This Row],[43983]]-Casos_PN_CORR[[#This Row],[43982]]</f>
        <v>0</v>
      </c>
      <c r="CL246">
        <f>+Casos_PN_CORR[[#This Row],[43984]]-Casos_PN_CORR[[#This Row],[43983]]</f>
        <v>0</v>
      </c>
      <c r="CM246">
        <f>+Casos_PN_CORR[[#This Row],[43985]]-Casos_PN_CORR[[#This Row],[43984]]</f>
        <v>0</v>
      </c>
      <c r="CN246">
        <f>+Casos_PN_CORR[[#This Row],[43986]]-Casos_PN_CORR[[#This Row],[43985]]</f>
        <v>0</v>
      </c>
      <c r="CO246">
        <f>+Casos_PN_CORR[[#This Row],[43987]]-Casos_PN_CORR[[#This Row],[43986]]</f>
        <v>1</v>
      </c>
      <c r="CP246">
        <f>+Casos_PN_CORR[[#This Row],[43988]]-Casos_PN_CORR[[#This Row],[43987]]</f>
        <v>0</v>
      </c>
      <c r="CQ246">
        <f>+Casos_PN_CORR[[#This Row],[43989]]-Casos_PN_CORR[[#This Row],[43988]]</f>
        <v>0</v>
      </c>
      <c r="CR246">
        <f>+Casos_PN_CORR[[#This Row],[43990]]-Casos_PN_CORR[[#This Row],[43989]]</f>
        <v>0</v>
      </c>
      <c r="CS246">
        <f>+Casos_PN_CORR[[#This Row],[43991]]-Casos_PN_CORR[[#This Row],[43990]]</f>
        <v>0</v>
      </c>
      <c r="CT246">
        <f>+Casos_PN_CORR[[#This Row],[43992]]-Casos_PN_CORR[[#This Row],[43991]]</f>
        <v>0</v>
      </c>
      <c r="CU246">
        <f>+Casos_PN_CORR[[#This Row],[43993]]-Casos_PN_CORR[[#This Row],[43992]]</f>
        <v>0</v>
      </c>
    </row>
    <row r="247" spans="1:99" x14ac:dyDescent="0.3">
      <c r="A247">
        <v>60408</v>
      </c>
      <c r="B247" s="2" t="s">
        <v>158</v>
      </c>
      <c r="C247" s="2" t="s">
        <v>332</v>
      </c>
      <c r="D247" s="2" t="s">
        <v>575</v>
      </c>
      <c r="E247" s="4">
        <f t="shared" si="3"/>
        <v>1</v>
      </c>
      <c r="F247">
        <f>+Casos_PN_CORR[[#This Row],[43900]]</f>
        <v>0</v>
      </c>
      <c r="G247">
        <f>+Casos_PN_CORR[[#This Row],[43901]]-Casos_PN_CORR[[#This Row],[43900]]</f>
        <v>0</v>
      </c>
      <c r="H247">
        <f>+Casos_PN_CORR[[#This Row],[43902]]-Casos_PN_CORR[[#This Row],[43901]]</f>
        <v>0</v>
      </c>
      <c r="I247">
        <f>+Casos_PN_CORR[[#This Row],[43903]]-Casos_PN_CORR[[#This Row],[43902]]</f>
        <v>0</v>
      </c>
      <c r="J247">
        <f>+Casos_PN_CORR[[#This Row],[43904]]-Casos_PN_CORR[[#This Row],[43903]]</f>
        <v>0</v>
      </c>
      <c r="K247">
        <f>+Casos_PN_CORR[[#This Row],[43905]]-Casos_PN_CORR[[#This Row],[43904]]</f>
        <v>0</v>
      </c>
      <c r="L247">
        <f>+Casos_PN_CORR[[#This Row],[43906]]-Casos_PN_CORR[[#This Row],[43905]]</f>
        <v>0</v>
      </c>
      <c r="M247">
        <f>+Casos_PN_CORR[[#This Row],[43907]]-Casos_PN_CORR[[#This Row],[43906]]</f>
        <v>0</v>
      </c>
      <c r="N247">
        <f>+Casos_PN_CORR[[#This Row],[43908]]-Casos_PN_CORR[[#This Row],[43907]]</f>
        <v>0</v>
      </c>
      <c r="O247">
        <f>+Casos_PN_CORR[[#This Row],[43909]]-Casos_PN_CORR[[#This Row],[43908]]</f>
        <v>0</v>
      </c>
      <c r="P247">
        <f>+Casos_PN_CORR[[#This Row],[43910]]-Casos_PN_CORR[[#This Row],[43909]]</f>
        <v>0</v>
      </c>
      <c r="Q247">
        <f>+Casos_PN_CORR[[#This Row],[43911]]-Casos_PN_CORR[[#This Row],[43910]]</f>
        <v>0</v>
      </c>
      <c r="R247">
        <f>+Casos_PN_CORR[[#This Row],[43912]]-Casos_PN_CORR[[#This Row],[43911]]</f>
        <v>0</v>
      </c>
      <c r="S247">
        <f>+Casos_PN_CORR[[#This Row],[43913]]-Casos_PN_CORR[[#This Row],[43912]]</f>
        <v>0</v>
      </c>
      <c r="T247">
        <f>+Casos_PN_CORR[[#This Row],[43914]]-Casos_PN_CORR[[#This Row],[43913]]</f>
        <v>0</v>
      </c>
      <c r="U247">
        <f>+Casos_PN_CORR[[#This Row],[43915]]-Casos_PN_CORR[[#This Row],[43914]]</f>
        <v>0</v>
      </c>
      <c r="V247">
        <f>+Casos_PN_CORR[[#This Row],[43916]]-Casos_PN_CORR[[#This Row],[43915]]</f>
        <v>0</v>
      </c>
      <c r="W247">
        <f>+Casos_PN_CORR[[#This Row],[43917]]-Casos_PN_CORR[[#This Row],[43916]]</f>
        <v>0</v>
      </c>
      <c r="X247">
        <f>+Casos_PN_CORR[[#This Row],[43918]]-Casos_PN_CORR[[#This Row],[43917]]</f>
        <v>0</v>
      </c>
      <c r="Y247">
        <f>+Casos_PN_CORR[[#This Row],[43919]]-Casos_PN_CORR[[#This Row],[43918]]</f>
        <v>0</v>
      </c>
      <c r="Z247">
        <f>+Casos_PN_CORR[[#This Row],[43920]]-Casos_PN_CORR[[#This Row],[43919]]</f>
        <v>0</v>
      </c>
      <c r="AA247">
        <f>+Casos_PN_CORR[[#This Row],[43921]]-Casos_PN_CORR[[#This Row],[43920]]</f>
        <v>0</v>
      </c>
      <c r="AB247">
        <f>+Casos_PN_CORR[[#This Row],[43922]]-Casos_PN_CORR[[#This Row],[43921]]</f>
        <v>0</v>
      </c>
      <c r="AC247">
        <f>+Casos_PN_CORR[[#This Row],[43923]]-Casos_PN_CORR[[#This Row],[43922]]</f>
        <v>0</v>
      </c>
      <c r="AD247">
        <f>+Casos_PN_CORR[[#This Row],[43924]]-Casos_PN_CORR[[#This Row],[43923]]</f>
        <v>0</v>
      </c>
      <c r="AE247">
        <f>+Casos_PN_CORR[[#This Row],[43925]]-Casos_PN_CORR[[#This Row],[43924]]</f>
        <v>0</v>
      </c>
      <c r="AF247">
        <f>+Casos_PN_CORR[[#This Row],[43926]]-Casos_PN_CORR[[#This Row],[43925]]</f>
        <v>0</v>
      </c>
      <c r="AG247">
        <f>+Casos_PN_CORR[[#This Row],[43927]]-Casos_PN_CORR[[#This Row],[43926]]</f>
        <v>0</v>
      </c>
      <c r="AH247">
        <f>+Casos_PN_CORR[[#This Row],[43928]]-Casos_PN_CORR[[#This Row],[43927]]</f>
        <v>0</v>
      </c>
      <c r="AI247">
        <f>+Casos_PN_CORR[[#This Row],[43929]]-Casos_PN_CORR[[#This Row],[43928]]</f>
        <v>0</v>
      </c>
      <c r="AJ247">
        <f>+Casos_PN_CORR[[#This Row],[43930]]-Casos_PN_CORR[[#This Row],[43929]]</f>
        <v>0</v>
      </c>
      <c r="AK247">
        <f>+Casos_PN_CORR[[#This Row],[43931]]-Casos_PN_CORR[[#This Row],[43930]]</f>
        <v>0</v>
      </c>
      <c r="AL247">
        <f>+Casos_PN_CORR[[#This Row],[43932]]-Casos_PN_CORR[[#This Row],[43931]]</f>
        <v>0</v>
      </c>
      <c r="AM247">
        <f>+Casos_PN_CORR[[#This Row],[43933]]-Casos_PN_CORR[[#This Row],[43932]]</f>
        <v>0</v>
      </c>
      <c r="AN247">
        <f>+Casos_PN_CORR[[#This Row],[43934]]-Casos_PN_CORR[[#This Row],[43933]]</f>
        <v>0</v>
      </c>
      <c r="AO247">
        <f>+Casos_PN_CORR[[#This Row],[43935]]-Casos_PN_CORR[[#This Row],[43934]]</f>
        <v>0</v>
      </c>
      <c r="AP247">
        <f>+Casos_PN_CORR[[#This Row],[43936]]-Casos_PN_CORR[[#This Row],[43935]]</f>
        <v>0</v>
      </c>
      <c r="AQ247">
        <f>+Casos_PN_CORR[[#This Row],[43937]]-Casos_PN_CORR[[#This Row],[43936]]</f>
        <v>0</v>
      </c>
      <c r="AR247">
        <f>+Casos_PN_CORR[[#This Row],[43938]]-Casos_PN_CORR[[#This Row],[43937]]</f>
        <v>0</v>
      </c>
      <c r="AS247">
        <f>+Casos_PN_CORR[[#This Row],[43939]]-Casos_PN_CORR[[#This Row],[43938]]</f>
        <v>0</v>
      </c>
      <c r="AT247">
        <f>+Casos_PN_CORR[[#This Row],[43940]]-Casos_PN_CORR[[#This Row],[43939]]</f>
        <v>0</v>
      </c>
      <c r="AU247">
        <f>+Casos_PN_CORR[[#This Row],[43941]]-Casos_PN_CORR[[#This Row],[43940]]</f>
        <v>0</v>
      </c>
      <c r="AV247">
        <f>+Casos_PN_CORR[[#This Row],[43942]]-Casos_PN_CORR[[#This Row],[43941]]</f>
        <v>0</v>
      </c>
      <c r="AW247">
        <f>+Casos_PN_CORR[[#This Row],[43943]]-Casos_PN_CORR[[#This Row],[43942]]</f>
        <v>0</v>
      </c>
      <c r="AX247">
        <f>+Casos_PN_CORR[[#This Row],[43944]]-Casos_PN_CORR[[#This Row],[43943]]</f>
        <v>0</v>
      </c>
      <c r="AY247">
        <f>+Casos_PN_CORR[[#This Row],[43945]]-Casos_PN_CORR[[#This Row],[43944]]</f>
        <v>0</v>
      </c>
      <c r="AZ247">
        <f>+Casos_PN_CORR[[#This Row],[43946]]-Casos_PN_CORR[[#This Row],[43945]]</f>
        <v>0</v>
      </c>
      <c r="BA247">
        <f>+Casos_PN_CORR[[#This Row],[43947]]-Casos_PN_CORR[[#This Row],[43946]]</f>
        <v>0</v>
      </c>
      <c r="BB247">
        <f>+Casos_PN_CORR[[#This Row],[43948]]-Casos_PN_CORR[[#This Row],[43947]]</f>
        <v>0</v>
      </c>
      <c r="BC247">
        <f>+Casos_PN_CORR[[#This Row],[43949]]-Casos_PN_CORR[[#This Row],[43948]]</f>
        <v>0</v>
      </c>
      <c r="BD247">
        <f>+Casos_PN_CORR[[#This Row],[43950]]-Casos_PN_CORR[[#This Row],[43949]]</f>
        <v>0</v>
      </c>
      <c r="BE247">
        <f>+Casos_PN_CORR[[#This Row],[43951]]-Casos_PN_CORR[[#This Row],[43950]]</f>
        <v>0</v>
      </c>
      <c r="BF247">
        <f>+Casos_PN_CORR[[#This Row],[43952]]-Casos_PN_CORR[[#This Row],[43951]]</f>
        <v>0</v>
      </c>
      <c r="BG247">
        <f>+Casos_PN_CORR[[#This Row],[43953]]-Casos_PN_CORR[[#This Row],[43952]]</f>
        <v>0</v>
      </c>
      <c r="BH247">
        <f>+Casos_PN_CORR[[#This Row],[43954]]-Casos_PN_CORR[[#This Row],[43953]]</f>
        <v>0</v>
      </c>
      <c r="BI247">
        <f>+Casos_PN_CORR[[#This Row],[43955]]-Casos_PN_CORR[[#This Row],[43954]]</f>
        <v>0</v>
      </c>
      <c r="BJ247">
        <f>+Casos_PN_CORR[[#This Row],[43956]]-Casos_PN_CORR[[#This Row],[43955]]</f>
        <v>0</v>
      </c>
      <c r="BK247">
        <f>+Casos_PN_CORR[[#This Row],[43957]]-Casos_PN_CORR[[#This Row],[43956]]</f>
        <v>0</v>
      </c>
      <c r="BL247">
        <f>+Casos_PN_CORR[[#This Row],[43958]]-Casos_PN_CORR[[#This Row],[43957]]</f>
        <v>0</v>
      </c>
      <c r="BM247">
        <f>+Casos_PN_CORR[[#This Row],[43959]]-Casos_PN_CORR[[#This Row],[43958]]</f>
        <v>0</v>
      </c>
      <c r="BN247">
        <f>+Casos_PN_CORR[[#This Row],[43960]]-Casos_PN_CORR[[#This Row],[43959]]</f>
        <v>0</v>
      </c>
      <c r="BO247">
        <f>+Casos_PN_CORR[[#This Row],[43961]]-Casos_PN_CORR[[#This Row],[43960]]</f>
        <v>0</v>
      </c>
      <c r="BP247">
        <f>+Casos_PN_CORR[[#This Row],[43962]]-Casos_PN_CORR[[#This Row],[43961]]</f>
        <v>0</v>
      </c>
      <c r="BQ247">
        <f>+Casos_PN_CORR[[#This Row],[43963]]-Casos_PN_CORR[[#This Row],[43962]]</f>
        <v>0</v>
      </c>
      <c r="BR247">
        <f>+Casos_PN_CORR[[#This Row],[43964]]-Casos_PN_CORR[[#This Row],[43963]]</f>
        <v>0</v>
      </c>
      <c r="BS247">
        <f>+Casos_PN_CORR[[#This Row],[43965]]-Casos_PN_CORR[[#This Row],[43964]]</f>
        <v>0</v>
      </c>
      <c r="BT247">
        <f>+Casos_PN_CORR[[#This Row],[43966]]-Casos_PN_CORR[[#This Row],[43965]]</f>
        <v>0</v>
      </c>
      <c r="BU247">
        <f>+Casos_PN_CORR[[#This Row],[43967]]-Casos_PN_CORR[[#This Row],[43966]]</f>
        <v>0</v>
      </c>
      <c r="BV247">
        <f>+Casos_PN_CORR[[#This Row],[43968]]-Casos_PN_CORR[[#This Row],[43967]]</f>
        <v>0</v>
      </c>
      <c r="BW247">
        <f>+Casos_PN_CORR[[#This Row],[43969]]-Casos_PN_CORR[[#This Row],[43968]]</f>
        <v>0</v>
      </c>
      <c r="BX247">
        <f>+Casos_PN_CORR[[#This Row],[43970]]-Casos_PN_CORR[[#This Row],[43969]]</f>
        <v>0</v>
      </c>
      <c r="BY247">
        <f>+Casos_PN_CORR[[#This Row],[43971]]-Casos_PN_CORR[[#This Row],[43970]]</f>
        <v>0</v>
      </c>
      <c r="BZ247">
        <f>+Casos_PN_CORR[[#This Row],[43972]]-Casos_PN_CORR[[#This Row],[43971]]</f>
        <v>0</v>
      </c>
      <c r="CA247">
        <f>+Casos_PN_CORR[[#This Row],[43973]]-Casos_PN_CORR[[#This Row],[43972]]</f>
        <v>0</v>
      </c>
      <c r="CB247">
        <f>+Casos_PN_CORR[[#This Row],[43974]]-Casos_PN_CORR[[#This Row],[43973]]</f>
        <v>0</v>
      </c>
      <c r="CC247">
        <f>+Casos_PN_CORR[[#This Row],[43975]]-Casos_PN_CORR[[#This Row],[43974]]</f>
        <v>0</v>
      </c>
      <c r="CD247">
        <f>+Casos_PN_CORR[[#This Row],[43976]]-Casos_PN_CORR[[#This Row],[43975]]</f>
        <v>0</v>
      </c>
      <c r="CE247">
        <f>+Casos_PN_CORR[[#This Row],[43977]]-Casos_PN_CORR[[#This Row],[43976]]</f>
        <v>0</v>
      </c>
      <c r="CF247">
        <f>+Casos_PN_CORR[[#This Row],[43978]]-Casos_PN_CORR[[#This Row],[43977]]</f>
        <v>0</v>
      </c>
      <c r="CG247">
        <f>+Casos_PN_CORR[[#This Row],[43979]]-Casos_PN_CORR[[#This Row],[43978]]</f>
        <v>0</v>
      </c>
      <c r="CH247">
        <f>+Casos_PN_CORR[[#This Row],[43980]]-Casos_PN_CORR[[#This Row],[43979]]</f>
        <v>0</v>
      </c>
      <c r="CI247">
        <f>+Casos_PN_CORR[[#This Row],[43981]]-Casos_PN_CORR[[#This Row],[43980]]</f>
        <v>0</v>
      </c>
      <c r="CJ247">
        <f>+Casos_PN_CORR[[#This Row],[43982]]-Casos_PN_CORR[[#This Row],[43981]]</f>
        <v>0</v>
      </c>
      <c r="CK247">
        <f>+Casos_PN_CORR[[#This Row],[43983]]-Casos_PN_CORR[[#This Row],[43982]]</f>
        <v>0</v>
      </c>
      <c r="CL247">
        <f>+Casos_PN_CORR[[#This Row],[43984]]-Casos_PN_CORR[[#This Row],[43983]]</f>
        <v>0</v>
      </c>
      <c r="CM247">
        <f>+Casos_PN_CORR[[#This Row],[43985]]-Casos_PN_CORR[[#This Row],[43984]]</f>
        <v>0</v>
      </c>
      <c r="CN247">
        <f>+Casos_PN_CORR[[#This Row],[43986]]-Casos_PN_CORR[[#This Row],[43985]]</f>
        <v>0</v>
      </c>
      <c r="CO247">
        <f>+Casos_PN_CORR[[#This Row],[43987]]-Casos_PN_CORR[[#This Row],[43986]]</f>
        <v>1</v>
      </c>
      <c r="CP247">
        <f>+Casos_PN_CORR[[#This Row],[43988]]-Casos_PN_CORR[[#This Row],[43987]]</f>
        <v>0</v>
      </c>
      <c r="CQ247">
        <f>+Casos_PN_CORR[[#This Row],[43989]]-Casos_PN_CORR[[#This Row],[43988]]</f>
        <v>0</v>
      </c>
      <c r="CR247">
        <f>+Casos_PN_CORR[[#This Row],[43990]]-Casos_PN_CORR[[#This Row],[43989]]</f>
        <v>0</v>
      </c>
      <c r="CS247">
        <f>+Casos_PN_CORR[[#This Row],[43991]]-Casos_PN_CORR[[#This Row],[43990]]</f>
        <v>0</v>
      </c>
      <c r="CT247">
        <f>+Casos_PN_CORR[[#This Row],[43992]]-Casos_PN_CORR[[#This Row],[43991]]</f>
        <v>0</v>
      </c>
      <c r="CU247">
        <f>+Casos_PN_CORR[[#This Row],[43993]]-Casos_PN_CORR[[#This Row],[43992]]</f>
        <v>0</v>
      </c>
    </row>
    <row r="248" spans="1:99" x14ac:dyDescent="0.3">
      <c r="A248">
        <v>80823</v>
      </c>
      <c r="B248" s="2" t="s">
        <v>99</v>
      </c>
      <c r="C248" s="2" t="s">
        <v>99</v>
      </c>
      <c r="D248" s="2" t="s">
        <v>122</v>
      </c>
      <c r="E248" s="4">
        <f t="shared" si="3"/>
        <v>1</v>
      </c>
      <c r="F248">
        <f>+Casos_PN_CORR[[#This Row],[43900]]</f>
        <v>0</v>
      </c>
      <c r="G248">
        <f>+Casos_PN_CORR[[#This Row],[43901]]-Casos_PN_CORR[[#This Row],[43900]]</f>
        <v>0</v>
      </c>
      <c r="H248">
        <f>+Casos_PN_CORR[[#This Row],[43902]]-Casos_PN_CORR[[#This Row],[43901]]</f>
        <v>0</v>
      </c>
      <c r="I248">
        <f>+Casos_PN_CORR[[#This Row],[43903]]-Casos_PN_CORR[[#This Row],[43902]]</f>
        <v>0</v>
      </c>
      <c r="J248">
        <f>+Casos_PN_CORR[[#This Row],[43904]]-Casos_PN_CORR[[#This Row],[43903]]</f>
        <v>0</v>
      </c>
      <c r="K248">
        <f>+Casos_PN_CORR[[#This Row],[43905]]-Casos_PN_CORR[[#This Row],[43904]]</f>
        <v>0</v>
      </c>
      <c r="L248">
        <f>+Casos_PN_CORR[[#This Row],[43906]]-Casos_PN_CORR[[#This Row],[43905]]</f>
        <v>0</v>
      </c>
      <c r="M248">
        <f>+Casos_PN_CORR[[#This Row],[43907]]-Casos_PN_CORR[[#This Row],[43906]]</f>
        <v>0</v>
      </c>
      <c r="N248">
        <f>+Casos_PN_CORR[[#This Row],[43908]]-Casos_PN_CORR[[#This Row],[43907]]</f>
        <v>0</v>
      </c>
      <c r="O248">
        <f>+Casos_PN_CORR[[#This Row],[43909]]-Casos_PN_CORR[[#This Row],[43908]]</f>
        <v>0</v>
      </c>
      <c r="P248">
        <f>+Casos_PN_CORR[[#This Row],[43910]]-Casos_PN_CORR[[#This Row],[43909]]</f>
        <v>0</v>
      </c>
      <c r="Q248">
        <f>+Casos_PN_CORR[[#This Row],[43911]]-Casos_PN_CORR[[#This Row],[43910]]</f>
        <v>0</v>
      </c>
      <c r="R248">
        <f>+Casos_PN_CORR[[#This Row],[43912]]-Casos_PN_CORR[[#This Row],[43911]]</f>
        <v>0</v>
      </c>
      <c r="S248">
        <f>+Casos_PN_CORR[[#This Row],[43913]]-Casos_PN_CORR[[#This Row],[43912]]</f>
        <v>0</v>
      </c>
      <c r="T248">
        <f>+Casos_PN_CORR[[#This Row],[43914]]-Casos_PN_CORR[[#This Row],[43913]]</f>
        <v>0</v>
      </c>
      <c r="U248">
        <f>+Casos_PN_CORR[[#This Row],[43915]]-Casos_PN_CORR[[#This Row],[43914]]</f>
        <v>0</v>
      </c>
      <c r="V248">
        <f>+Casos_PN_CORR[[#This Row],[43916]]-Casos_PN_CORR[[#This Row],[43915]]</f>
        <v>0</v>
      </c>
      <c r="W248">
        <f>+Casos_PN_CORR[[#This Row],[43917]]-Casos_PN_CORR[[#This Row],[43916]]</f>
        <v>0</v>
      </c>
      <c r="X248">
        <f>+Casos_PN_CORR[[#This Row],[43918]]-Casos_PN_CORR[[#This Row],[43917]]</f>
        <v>0</v>
      </c>
      <c r="Y248">
        <f>+Casos_PN_CORR[[#This Row],[43919]]-Casos_PN_CORR[[#This Row],[43918]]</f>
        <v>0</v>
      </c>
      <c r="Z248">
        <f>+Casos_PN_CORR[[#This Row],[43920]]-Casos_PN_CORR[[#This Row],[43919]]</f>
        <v>0</v>
      </c>
      <c r="AA248">
        <f>+Casos_PN_CORR[[#This Row],[43921]]-Casos_PN_CORR[[#This Row],[43920]]</f>
        <v>0</v>
      </c>
      <c r="AB248">
        <f>+Casos_PN_CORR[[#This Row],[43922]]-Casos_PN_CORR[[#This Row],[43921]]</f>
        <v>0</v>
      </c>
      <c r="AC248">
        <f>+Casos_PN_CORR[[#This Row],[43923]]-Casos_PN_CORR[[#This Row],[43922]]</f>
        <v>0</v>
      </c>
      <c r="AD248">
        <f>+Casos_PN_CORR[[#This Row],[43924]]-Casos_PN_CORR[[#This Row],[43923]]</f>
        <v>0</v>
      </c>
      <c r="AE248">
        <f>+Casos_PN_CORR[[#This Row],[43925]]-Casos_PN_CORR[[#This Row],[43924]]</f>
        <v>0</v>
      </c>
      <c r="AF248">
        <f>+Casos_PN_CORR[[#This Row],[43926]]-Casos_PN_CORR[[#This Row],[43925]]</f>
        <v>0</v>
      </c>
      <c r="AG248">
        <f>+Casos_PN_CORR[[#This Row],[43927]]-Casos_PN_CORR[[#This Row],[43926]]</f>
        <v>0</v>
      </c>
      <c r="AH248">
        <f>+Casos_PN_CORR[[#This Row],[43928]]-Casos_PN_CORR[[#This Row],[43927]]</f>
        <v>0</v>
      </c>
      <c r="AI248">
        <f>+Casos_PN_CORR[[#This Row],[43929]]-Casos_PN_CORR[[#This Row],[43928]]</f>
        <v>0</v>
      </c>
      <c r="AJ248">
        <f>+Casos_PN_CORR[[#This Row],[43930]]-Casos_PN_CORR[[#This Row],[43929]]</f>
        <v>0</v>
      </c>
      <c r="AK248">
        <f>+Casos_PN_CORR[[#This Row],[43931]]-Casos_PN_CORR[[#This Row],[43930]]</f>
        <v>0</v>
      </c>
      <c r="AL248">
        <f>+Casos_PN_CORR[[#This Row],[43932]]-Casos_PN_CORR[[#This Row],[43931]]</f>
        <v>0</v>
      </c>
      <c r="AM248">
        <f>+Casos_PN_CORR[[#This Row],[43933]]-Casos_PN_CORR[[#This Row],[43932]]</f>
        <v>0</v>
      </c>
      <c r="AN248">
        <f>+Casos_PN_CORR[[#This Row],[43934]]-Casos_PN_CORR[[#This Row],[43933]]</f>
        <v>0</v>
      </c>
      <c r="AO248">
        <f>+Casos_PN_CORR[[#This Row],[43935]]-Casos_PN_CORR[[#This Row],[43934]]</f>
        <v>0</v>
      </c>
      <c r="AP248">
        <f>+Casos_PN_CORR[[#This Row],[43936]]-Casos_PN_CORR[[#This Row],[43935]]</f>
        <v>0</v>
      </c>
      <c r="AQ248">
        <f>+Casos_PN_CORR[[#This Row],[43937]]-Casos_PN_CORR[[#This Row],[43936]]</f>
        <v>0</v>
      </c>
      <c r="AR248">
        <f>+Casos_PN_CORR[[#This Row],[43938]]-Casos_PN_CORR[[#This Row],[43937]]</f>
        <v>0</v>
      </c>
      <c r="AS248">
        <f>+Casos_PN_CORR[[#This Row],[43939]]-Casos_PN_CORR[[#This Row],[43938]]</f>
        <v>0</v>
      </c>
      <c r="AT248">
        <f>+Casos_PN_CORR[[#This Row],[43940]]-Casos_PN_CORR[[#This Row],[43939]]</f>
        <v>0</v>
      </c>
      <c r="AU248">
        <f>+Casos_PN_CORR[[#This Row],[43941]]-Casos_PN_CORR[[#This Row],[43940]]</f>
        <v>0</v>
      </c>
      <c r="AV248">
        <f>+Casos_PN_CORR[[#This Row],[43942]]-Casos_PN_CORR[[#This Row],[43941]]</f>
        <v>0</v>
      </c>
      <c r="AW248">
        <f>+Casos_PN_CORR[[#This Row],[43943]]-Casos_PN_CORR[[#This Row],[43942]]</f>
        <v>0</v>
      </c>
      <c r="AX248">
        <f>+Casos_PN_CORR[[#This Row],[43944]]-Casos_PN_CORR[[#This Row],[43943]]</f>
        <v>0</v>
      </c>
      <c r="AY248">
        <f>+Casos_PN_CORR[[#This Row],[43945]]-Casos_PN_CORR[[#This Row],[43944]]</f>
        <v>0</v>
      </c>
      <c r="AZ248">
        <f>+Casos_PN_CORR[[#This Row],[43946]]-Casos_PN_CORR[[#This Row],[43945]]</f>
        <v>0</v>
      </c>
      <c r="BA248">
        <f>+Casos_PN_CORR[[#This Row],[43947]]-Casos_PN_CORR[[#This Row],[43946]]</f>
        <v>0</v>
      </c>
      <c r="BB248">
        <f>+Casos_PN_CORR[[#This Row],[43948]]-Casos_PN_CORR[[#This Row],[43947]]</f>
        <v>0</v>
      </c>
      <c r="BC248">
        <f>+Casos_PN_CORR[[#This Row],[43949]]-Casos_PN_CORR[[#This Row],[43948]]</f>
        <v>0</v>
      </c>
      <c r="BD248">
        <f>+Casos_PN_CORR[[#This Row],[43950]]-Casos_PN_CORR[[#This Row],[43949]]</f>
        <v>0</v>
      </c>
      <c r="BE248">
        <f>+Casos_PN_CORR[[#This Row],[43951]]-Casos_PN_CORR[[#This Row],[43950]]</f>
        <v>0</v>
      </c>
      <c r="BF248">
        <f>+Casos_PN_CORR[[#This Row],[43952]]-Casos_PN_CORR[[#This Row],[43951]]</f>
        <v>0</v>
      </c>
      <c r="BG248">
        <f>+Casos_PN_CORR[[#This Row],[43953]]-Casos_PN_CORR[[#This Row],[43952]]</f>
        <v>0</v>
      </c>
      <c r="BH248">
        <f>+Casos_PN_CORR[[#This Row],[43954]]-Casos_PN_CORR[[#This Row],[43953]]</f>
        <v>0</v>
      </c>
      <c r="BI248">
        <f>+Casos_PN_CORR[[#This Row],[43955]]-Casos_PN_CORR[[#This Row],[43954]]</f>
        <v>0</v>
      </c>
      <c r="BJ248">
        <f>+Casos_PN_CORR[[#This Row],[43956]]-Casos_PN_CORR[[#This Row],[43955]]</f>
        <v>0</v>
      </c>
      <c r="BK248">
        <f>+Casos_PN_CORR[[#This Row],[43957]]-Casos_PN_CORR[[#This Row],[43956]]</f>
        <v>0</v>
      </c>
      <c r="BL248">
        <f>+Casos_PN_CORR[[#This Row],[43958]]-Casos_PN_CORR[[#This Row],[43957]]</f>
        <v>0</v>
      </c>
      <c r="BM248">
        <f>+Casos_PN_CORR[[#This Row],[43959]]-Casos_PN_CORR[[#This Row],[43958]]</f>
        <v>0</v>
      </c>
      <c r="BN248">
        <f>+Casos_PN_CORR[[#This Row],[43960]]-Casos_PN_CORR[[#This Row],[43959]]</f>
        <v>0</v>
      </c>
      <c r="BO248">
        <f>+Casos_PN_CORR[[#This Row],[43961]]-Casos_PN_CORR[[#This Row],[43960]]</f>
        <v>0</v>
      </c>
      <c r="BP248">
        <f>+Casos_PN_CORR[[#This Row],[43962]]-Casos_PN_CORR[[#This Row],[43961]]</f>
        <v>0</v>
      </c>
      <c r="BQ248">
        <f>+Casos_PN_CORR[[#This Row],[43963]]-Casos_PN_CORR[[#This Row],[43962]]</f>
        <v>0</v>
      </c>
      <c r="BR248">
        <f>+Casos_PN_CORR[[#This Row],[43964]]-Casos_PN_CORR[[#This Row],[43963]]</f>
        <v>0</v>
      </c>
      <c r="BS248">
        <f>+Casos_PN_CORR[[#This Row],[43965]]-Casos_PN_CORR[[#This Row],[43964]]</f>
        <v>0</v>
      </c>
      <c r="BT248">
        <f>+Casos_PN_CORR[[#This Row],[43966]]-Casos_PN_CORR[[#This Row],[43965]]</f>
        <v>0</v>
      </c>
      <c r="BU248">
        <f>+Casos_PN_CORR[[#This Row],[43967]]-Casos_PN_CORR[[#This Row],[43966]]</f>
        <v>0</v>
      </c>
      <c r="BV248">
        <f>+Casos_PN_CORR[[#This Row],[43968]]-Casos_PN_CORR[[#This Row],[43967]]</f>
        <v>0</v>
      </c>
      <c r="BW248">
        <f>+Casos_PN_CORR[[#This Row],[43969]]-Casos_PN_CORR[[#This Row],[43968]]</f>
        <v>0</v>
      </c>
      <c r="BX248">
        <f>+Casos_PN_CORR[[#This Row],[43970]]-Casos_PN_CORR[[#This Row],[43969]]</f>
        <v>0</v>
      </c>
      <c r="BY248">
        <f>+Casos_PN_CORR[[#This Row],[43971]]-Casos_PN_CORR[[#This Row],[43970]]</f>
        <v>0</v>
      </c>
      <c r="BZ248">
        <f>+Casos_PN_CORR[[#This Row],[43972]]-Casos_PN_CORR[[#This Row],[43971]]</f>
        <v>0</v>
      </c>
      <c r="CA248">
        <f>+Casos_PN_CORR[[#This Row],[43973]]-Casos_PN_CORR[[#This Row],[43972]]</f>
        <v>0</v>
      </c>
      <c r="CB248">
        <f>+Casos_PN_CORR[[#This Row],[43974]]-Casos_PN_CORR[[#This Row],[43973]]</f>
        <v>0</v>
      </c>
      <c r="CC248">
        <f>+Casos_PN_CORR[[#This Row],[43975]]-Casos_PN_CORR[[#This Row],[43974]]</f>
        <v>0</v>
      </c>
      <c r="CD248">
        <f>+Casos_PN_CORR[[#This Row],[43976]]-Casos_PN_CORR[[#This Row],[43975]]</f>
        <v>0</v>
      </c>
      <c r="CE248">
        <f>+Casos_PN_CORR[[#This Row],[43977]]-Casos_PN_CORR[[#This Row],[43976]]</f>
        <v>0</v>
      </c>
      <c r="CF248">
        <f>+Casos_PN_CORR[[#This Row],[43978]]-Casos_PN_CORR[[#This Row],[43977]]</f>
        <v>0</v>
      </c>
      <c r="CG248">
        <f>+Casos_PN_CORR[[#This Row],[43979]]-Casos_PN_CORR[[#This Row],[43978]]</f>
        <v>0</v>
      </c>
      <c r="CH248">
        <f>+Casos_PN_CORR[[#This Row],[43980]]-Casos_PN_CORR[[#This Row],[43979]]</f>
        <v>0</v>
      </c>
      <c r="CI248">
        <f>+Casos_PN_CORR[[#This Row],[43981]]-Casos_PN_CORR[[#This Row],[43980]]</f>
        <v>0</v>
      </c>
      <c r="CJ248">
        <f>+Casos_PN_CORR[[#This Row],[43982]]-Casos_PN_CORR[[#This Row],[43981]]</f>
        <v>0</v>
      </c>
      <c r="CK248">
        <f>+Casos_PN_CORR[[#This Row],[43983]]-Casos_PN_CORR[[#This Row],[43982]]</f>
        <v>0</v>
      </c>
      <c r="CL248">
        <f>+Casos_PN_CORR[[#This Row],[43984]]-Casos_PN_CORR[[#This Row],[43983]]</f>
        <v>0</v>
      </c>
      <c r="CM248">
        <f>+Casos_PN_CORR[[#This Row],[43985]]-Casos_PN_CORR[[#This Row],[43984]]</f>
        <v>0</v>
      </c>
      <c r="CN248">
        <f>+Casos_PN_CORR[[#This Row],[43986]]-Casos_PN_CORR[[#This Row],[43985]]</f>
        <v>0</v>
      </c>
      <c r="CO248">
        <f>+Casos_PN_CORR[[#This Row],[43987]]-Casos_PN_CORR[[#This Row],[43986]]</f>
        <v>1</v>
      </c>
      <c r="CP248">
        <f>+Casos_PN_CORR[[#This Row],[43988]]-Casos_PN_CORR[[#This Row],[43987]]</f>
        <v>0</v>
      </c>
      <c r="CQ248">
        <f>+Casos_PN_CORR[[#This Row],[43989]]-Casos_PN_CORR[[#This Row],[43988]]</f>
        <v>0</v>
      </c>
      <c r="CR248">
        <f>+Casos_PN_CORR[[#This Row],[43990]]-Casos_PN_CORR[[#This Row],[43989]]</f>
        <v>0</v>
      </c>
      <c r="CS248">
        <f>+Casos_PN_CORR[[#This Row],[43991]]-Casos_PN_CORR[[#This Row],[43990]]</f>
        <v>0</v>
      </c>
      <c r="CT248">
        <f>+Casos_PN_CORR[[#This Row],[43992]]-Casos_PN_CORR[[#This Row],[43991]]</f>
        <v>0</v>
      </c>
      <c r="CU248">
        <f>+Casos_PN_CORR[[#This Row],[43993]]-Casos_PN_CORR[[#This Row],[43992]]</f>
        <v>0</v>
      </c>
    </row>
    <row r="249" spans="1:99" x14ac:dyDescent="0.3">
      <c r="A249">
        <v>70407</v>
      </c>
      <c r="B249" s="2" t="s">
        <v>268</v>
      </c>
      <c r="C249" s="2" t="s">
        <v>328</v>
      </c>
      <c r="D249" s="2" t="s">
        <v>576</v>
      </c>
      <c r="E249" s="4">
        <f t="shared" si="3"/>
        <v>1</v>
      </c>
      <c r="F249">
        <f>+Casos_PN_CORR[[#This Row],[43900]]</f>
        <v>0</v>
      </c>
      <c r="G249">
        <f>+Casos_PN_CORR[[#This Row],[43901]]-Casos_PN_CORR[[#This Row],[43900]]</f>
        <v>0</v>
      </c>
      <c r="H249">
        <f>+Casos_PN_CORR[[#This Row],[43902]]-Casos_PN_CORR[[#This Row],[43901]]</f>
        <v>0</v>
      </c>
      <c r="I249">
        <f>+Casos_PN_CORR[[#This Row],[43903]]-Casos_PN_CORR[[#This Row],[43902]]</f>
        <v>0</v>
      </c>
      <c r="J249">
        <f>+Casos_PN_CORR[[#This Row],[43904]]-Casos_PN_CORR[[#This Row],[43903]]</f>
        <v>0</v>
      </c>
      <c r="K249">
        <f>+Casos_PN_CORR[[#This Row],[43905]]-Casos_PN_CORR[[#This Row],[43904]]</f>
        <v>0</v>
      </c>
      <c r="L249">
        <f>+Casos_PN_CORR[[#This Row],[43906]]-Casos_PN_CORR[[#This Row],[43905]]</f>
        <v>0</v>
      </c>
      <c r="M249">
        <f>+Casos_PN_CORR[[#This Row],[43907]]-Casos_PN_CORR[[#This Row],[43906]]</f>
        <v>0</v>
      </c>
      <c r="N249">
        <f>+Casos_PN_CORR[[#This Row],[43908]]-Casos_PN_CORR[[#This Row],[43907]]</f>
        <v>0</v>
      </c>
      <c r="O249">
        <f>+Casos_PN_CORR[[#This Row],[43909]]-Casos_PN_CORR[[#This Row],[43908]]</f>
        <v>0</v>
      </c>
      <c r="P249">
        <f>+Casos_PN_CORR[[#This Row],[43910]]-Casos_PN_CORR[[#This Row],[43909]]</f>
        <v>0</v>
      </c>
      <c r="Q249">
        <f>+Casos_PN_CORR[[#This Row],[43911]]-Casos_PN_CORR[[#This Row],[43910]]</f>
        <v>0</v>
      </c>
      <c r="R249">
        <f>+Casos_PN_CORR[[#This Row],[43912]]-Casos_PN_CORR[[#This Row],[43911]]</f>
        <v>0</v>
      </c>
      <c r="S249">
        <f>+Casos_PN_CORR[[#This Row],[43913]]-Casos_PN_CORR[[#This Row],[43912]]</f>
        <v>0</v>
      </c>
      <c r="T249">
        <f>+Casos_PN_CORR[[#This Row],[43914]]-Casos_PN_CORR[[#This Row],[43913]]</f>
        <v>0</v>
      </c>
      <c r="U249">
        <f>+Casos_PN_CORR[[#This Row],[43915]]-Casos_PN_CORR[[#This Row],[43914]]</f>
        <v>0</v>
      </c>
      <c r="V249">
        <f>+Casos_PN_CORR[[#This Row],[43916]]-Casos_PN_CORR[[#This Row],[43915]]</f>
        <v>0</v>
      </c>
      <c r="W249">
        <f>+Casos_PN_CORR[[#This Row],[43917]]-Casos_PN_CORR[[#This Row],[43916]]</f>
        <v>0</v>
      </c>
      <c r="X249">
        <f>+Casos_PN_CORR[[#This Row],[43918]]-Casos_PN_CORR[[#This Row],[43917]]</f>
        <v>0</v>
      </c>
      <c r="Y249">
        <f>+Casos_PN_CORR[[#This Row],[43919]]-Casos_PN_CORR[[#This Row],[43918]]</f>
        <v>0</v>
      </c>
      <c r="Z249">
        <f>+Casos_PN_CORR[[#This Row],[43920]]-Casos_PN_CORR[[#This Row],[43919]]</f>
        <v>0</v>
      </c>
      <c r="AA249">
        <f>+Casos_PN_CORR[[#This Row],[43921]]-Casos_PN_CORR[[#This Row],[43920]]</f>
        <v>0</v>
      </c>
      <c r="AB249">
        <f>+Casos_PN_CORR[[#This Row],[43922]]-Casos_PN_CORR[[#This Row],[43921]]</f>
        <v>0</v>
      </c>
      <c r="AC249">
        <f>+Casos_PN_CORR[[#This Row],[43923]]-Casos_PN_CORR[[#This Row],[43922]]</f>
        <v>0</v>
      </c>
      <c r="AD249">
        <f>+Casos_PN_CORR[[#This Row],[43924]]-Casos_PN_CORR[[#This Row],[43923]]</f>
        <v>0</v>
      </c>
      <c r="AE249">
        <f>+Casos_PN_CORR[[#This Row],[43925]]-Casos_PN_CORR[[#This Row],[43924]]</f>
        <v>0</v>
      </c>
      <c r="AF249">
        <f>+Casos_PN_CORR[[#This Row],[43926]]-Casos_PN_CORR[[#This Row],[43925]]</f>
        <v>0</v>
      </c>
      <c r="AG249">
        <f>+Casos_PN_CORR[[#This Row],[43927]]-Casos_PN_CORR[[#This Row],[43926]]</f>
        <v>0</v>
      </c>
      <c r="AH249">
        <f>+Casos_PN_CORR[[#This Row],[43928]]-Casos_PN_CORR[[#This Row],[43927]]</f>
        <v>0</v>
      </c>
      <c r="AI249">
        <f>+Casos_PN_CORR[[#This Row],[43929]]-Casos_PN_CORR[[#This Row],[43928]]</f>
        <v>0</v>
      </c>
      <c r="AJ249">
        <f>+Casos_PN_CORR[[#This Row],[43930]]-Casos_PN_CORR[[#This Row],[43929]]</f>
        <v>0</v>
      </c>
      <c r="AK249">
        <f>+Casos_PN_CORR[[#This Row],[43931]]-Casos_PN_CORR[[#This Row],[43930]]</f>
        <v>0</v>
      </c>
      <c r="AL249">
        <f>+Casos_PN_CORR[[#This Row],[43932]]-Casos_PN_CORR[[#This Row],[43931]]</f>
        <v>0</v>
      </c>
      <c r="AM249">
        <f>+Casos_PN_CORR[[#This Row],[43933]]-Casos_PN_CORR[[#This Row],[43932]]</f>
        <v>0</v>
      </c>
      <c r="AN249">
        <f>+Casos_PN_CORR[[#This Row],[43934]]-Casos_PN_CORR[[#This Row],[43933]]</f>
        <v>0</v>
      </c>
      <c r="AO249">
        <f>+Casos_PN_CORR[[#This Row],[43935]]-Casos_PN_CORR[[#This Row],[43934]]</f>
        <v>0</v>
      </c>
      <c r="AP249">
        <f>+Casos_PN_CORR[[#This Row],[43936]]-Casos_PN_CORR[[#This Row],[43935]]</f>
        <v>0</v>
      </c>
      <c r="AQ249">
        <f>+Casos_PN_CORR[[#This Row],[43937]]-Casos_PN_CORR[[#This Row],[43936]]</f>
        <v>0</v>
      </c>
      <c r="AR249">
        <f>+Casos_PN_CORR[[#This Row],[43938]]-Casos_PN_CORR[[#This Row],[43937]]</f>
        <v>0</v>
      </c>
      <c r="AS249">
        <f>+Casos_PN_CORR[[#This Row],[43939]]-Casos_PN_CORR[[#This Row],[43938]]</f>
        <v>0</v>
      </c>
      <c r="AT249">
        <f>+Casos_PN_CORR[[#This Row],[43940]]-Casos_PN_CORR[[#This Row],[43939]]</f>
        <v>0</v>
      </c>
      <c r="AU249">
        <f>+Casos_PN_CORR[[#This Row],[43941]]-Casos_PN_CORR[[#This Row],[43940]]</f>
        <v>0</v>
      </c>
      <c r="AV249">
        <f>+Casos_PN_CORR[[#This Row],[43942]]-Casos_PN_CORR[[#This Row],[43941]]</f>
        <v>0</v>
      </c>
      <c r="AW249">
        <f>+Casos_PN_CORR[[#This Row],[43943]]-Casos_PN_CORR[[#This Row],[43942]]</f>
        <v>0</v>
      </c>
      <c r="AX249">
        <f>+Casos_PN_CORR[[#This Row],[43944]]-Casos_PN_CORR[[#This Row],[43943]]</f>
        <v>0</v>
      </c>
      <c r="AY249">
        <f>+Casos_PN_CORR[[#This Row],[43945]]-Casos_PN_CORR[[#This Row],[43944]]</f>
        <v>0</v>
      </c>
      <c r="AZ249">
        <f>+Casos_PN_CORR[[#This Row],[43946]]-Casos_PN_CORR[[#This Row],[43945]]</f>
        <v>0</v>
      </c>
      <c r="BA249">
        <f>+Casos_PN_CORR[[#This Row],[43947]]-Casos_PN_CORR[[#This Row],[43946]]</f>
        <v>0</v>
      </c>
      <c r="BB249">
        <f>+Casos_PN_CORR[[#This Row],[43948]]-Casos_PN_CORR[[#This Row],[43947]]</f>
        <v>0</v>
      </c>
      <c r="BC249">
        <f>+Casos_PN_CORR[[#This Row],[43949]]-Casos_PN_CORR[[#This Row],[43948]]</f>
        <v>0</v>
      </c>
      <c r="BD249">
        <f>+Casos_PN_CORR[[#This Row],[43950]]-Casos_PN_CORR[[#This Row],[43949]]</f>
        <v>0</v>
      </c>
      <c r="BE249">
        <f>+Casos_PN_CORR[[#This Row],[43951]]-Casos_PN_CORR[[#This Row],[43950]]</f>
        <v>0</v>
      </c>
      <c r="BF249">
        <f>+Casos_PN_CORR[[#This Row],[43952]]-Casos_PN_CORR[[#This Row],[43951]]</f>
        <v>0</v>
      </c>
      <c r="BG249">
        <f>+Casos_PN_CORR[[#This Row],[43953]]-Casos_PN_CORR[[#This Row],[43952]]</f>
        <v>0</v>
      </c>
      <c r="BH249">
        <f>+Casos_PN_CORR[[#This Row],[43954]]-Casos_PN_CORR[[#This Row],[43953]]</f>
        <v>0</v>
      </c>
      <c r="BI249">
        <f>+Casos_PN_CORR[[#This Row],[43955]]-Casos_PN_CORR[[#This Row],[43954]]</f>
        <v>0</v>
      </c>
      <c r="BJ249">
        <f>+Casos_PN_CORR[[#This Row],[43956]]-Casos_PN_CORR[[#This Row],[43955]]</f>
        <v>0</v>
      </c>
      <c r="BK249">
        <f>+Casos_PN_CORR[[#This Row],[43957]]-Casos_PN_CORR[[#This Row],[43956]]</f>
        <v>0</v>
      </c>
      <c r="BL249">
        <f>+Casos_PN_CORR[[#This Row],[43958]]-Casos_PN_CORR[[#This Row],[43957]]</f>
        <v>0</v>
      </c>
      <c r="BM249">
        <f>+Casos_PN_CORR[[#This Row],[43959]]-Casos_PN_CORR[[#This Row],[43958]]</f>
        <v>0</v>
      </c>
      <c r="BN249">
        <f>+Casos_PN_CORR[[#This Row],[43960]]-Casos_PN_CORR[[#This Row],[43959]]</f>
        <v>0</v>
      </c>
      <c r="BO249">
        <f>+Casos_PN_CORR[[#This Row],[43961]]-Casos_PN_CORR[[#This Row],[43960]]</f>
        <v>0</v>
      </c>
      <c r="BP249">
        <f>+Casos_PN_CORR[[#This Row],[43962]]-Casos_PN_CORR[[#This Row],[43961]]</f>
        <v>0</v>
      </c>
      <c r="BQ249">
        <f>+Casos_PN_CORR[[#This Row],[43963]]-Casos_PN_CORR[[#This Row],[43962]]</f>
        <v>0</v>
      </c>
      <c r="BR249">
        <f>+Casos_PN_CORR[[#This Row],[43964]]-Casos_PN_CORR[[#This Row],[43963]]</f>
        <v>0</v>
      </c>
      <c r="BS249">
        <f>+Casos_PN_CORR[[#This Row],[43965]]-Casos_PN_CORR[[#This Row],[43964]]</f>
        <v>0</v>
      </c>
      <c r="BT249">
        <f>+Casos_PN_CORR[[#This Row],[43966]]-Casos_PN_CORR[[#This Row],[43965]]</f>
        <v>0</v>
      </c>
      <c r="BU249">
        <f>+Casos_PN_CORR[[#This Row],[43967]]-Casos_PN_CORR[[#This Row],[43966]]</f>
        <v>0</v>
      </c>
      <c r="BV249">
        <f>+Casos_PN_CORR[[#This Row],[43968]]-Casos_PN_CORR[[#This Row],[43967]]</f>
        <v>0</v>
      </c>
      <c r="BW249">
        <f>+Casos_PN_CORR[[#This Row],[43969]]-Casos_PN_CORR[[#This Row],[43968]]</f>
        <v>0</v>
      </c>
      <c r="BX249">
        <f>+Casos_PN_CORR[[#This Row],[43970]]-Casos_PN_CORR[[#This Row],[43969]]</f>
        <v>0</v>
      </c>
      <c r="BY249">
        <f>+Casos_PN_CORR[[#This Row],[43971]]-Casos_PN_CORR[[#This Row],[43970]]</f>
        <v>0</v>
      </c>
      <c r="BZ249">
        <f>+Casos_PN_CORR[[#This Row],[43972]]-Casos_PN_CORR[[#This Row],[43971]]</f>
        <v>0</v>
      </c>
      <c r="CA249">
        <f>+Casos_PN_CORR[[#This Row],[43973]]-Casos_PN_CORR[[#This Row],[43972]]</f>
        <v>0</v>
      </c>
      <c r="CB249">
        <f>+Casos_PN_CORR[[#This Row],[43974]]-Casos_PN_CORR[[#This Row],[43973]]</f>
        <v>0</v>
      </c>
      <c r="CC249">
        <f>+Casos_PN_CORR[[#This Row],[43975]]-Casos_PN_CORR[[#This Row],[43974]]</f>
        <v>0</v>
      </c>
      <c r="CD249">
        <f>+Casos_PN_CORR[[#This Row],[43976]]-Casos_PN_CORR[[#This Row],[43975]]</f>
        <v>0</v>
      </c>
      <c r="CE249">
        <f>+Casos_PN_CORR[[#This Row],[43977]]-Casos_PN_CORR[[#This Row],[43976]]</f>
        <v>0</v>
      </c>
      <c r="CF249">
        <f>+Casos_PN_CORR[[#This Row],[43978]]-Casos_PN_CORR[[#This Row],[43977]]</f>
        <v>0</v>
      </c>
      <c r="CG249">
        <f>+Casos_PN_CORR[[#This Row],[43979]]-Casos_PN_CORR[[#This Row],[43978]]</f>
        <v>0</v>
      </c>
      <c r="CH249">
        <f>+Casos_PN_CORR[[#This Row],[43980]]-Casos_PN_CORR[[#This Row],[43979]]</f>
        <v>0</v>
      </c>
      <c r="CI249">
        <f>+Casos_PN_CORR[[#This Row],[43981]]-Casos_PN_CORR[[#This Row],[43980]]</f>
        <v>0</v>
      </c>
      <c r="CJ249">
        <f>+Casos_PN_CORR[[#This Row],[43982]]-Casos_PN_CORR[[#This Row],[43981]]</f>
        <v>0</v>
      </c>
      <c r="CK249">
        <f>+Casos_PN_CORR[[#This Row],[43983]]-Casos_PN_CORR[[#This Row],[43982]]</f>
        <v>0</v>
      </c>
      <c r="CL249">
        <f>+Casos_PN_CORR[[#This Row],[43984]]-Casos_PN_CORR[[#This Row],[43983]]</f>
        <v>0</v>
      </c>
      <c r="CM249">
        <f>+Casos_PN_CORR[[#This Row],[43985]]-Casos_PN_CORR[[#This Row],[43984]]</f>
        <v>0</v>
      </c>
      <c r="CN249">
        <f>+Casos_PN_CORR[[#This Row],[43986]]-Casos_PN_CORR[[#This Row],[43985]]</f>
        <v>0</v>
      </c>
      <c r="CO249">
        <f>+Casos_PN_CORR[[#This Row],[43987]]-Casos_PN_CORR[[#This Row],[43986]]</f>
        <v>1</v>
      </c>
      <c r="CP249">
        <f>+Casos_PN_CORR[[#This Row],[43988]]-Casos_PN_CORR[[#This Row],[43987]]</f>
        <v>0</v>
      </c>
      <c r="CQ249">
        <f>+Casos_PN_CORR[[#This Row],[43989]]-Casos_PN_CORR[[#This Row],[43988]]</f>
        <v>0</v>
      </c>
      <c r="CR249">
        <f>+Casos_PN_CORR[[#This Row],[43990]]-Casos_PN_CORR[[#This Row],[43989]]</f>
        <v>0</v>
      </c>
      <c r="CS249">
        <f>+Casos_PN_CORR[[#This Row],[43991]]-Casos_PN_CORR[[#This Row],[43990]]</f>
        <v>0</v>
      </c>
      <c r="CT249">
        <f>+Casos_PN_CORR[[#This Row],[43992]]-Casos_PN_CORR[[#This Row],[43991]]</f>
        <v>0</v>
      </c>
      <c r="CU249">
        <f>+Casos_PN_CORR[[#This Row],[43993]]-Casos_PN_CORR[[#This Row],[43992]]</f>
        <v>0</v>
      </c>
    </row>
    <row r="250" spans="1:99" x14ac:dyDescent="0.3">
      <c r="A250">
        <v>130707</v>
      </c>
      <c r="B250" s="2" t="s">
        <v>102</v>
      </c>
      <c r="C250" s="2" t="s">
        <v>138</v>
      </c>
      <c r="D250" s="2" t="s">
        <v>233</v>
      </c>
      <c r="E250" s="4">
        <f t="shared" si="3"/>
        <v>1</v>
      </c>
      <c r="F250">
        <f>+Casos_PN_CORR[[#This Row],[43900]]</f>
        <v>0</v>
      </c>
      <c r="G250">
        <f>+Casos_PN_CORR[[#This Row],[43901]]-Casos_PN_CORR[[#This Row],[43900]]</f>
        <v>0</v>
      </c>
      <c r="H250">
        <f>+Casos_PN_CORR[[#This Row],[43902]]-Casos_PN_CORR[[#This Row],[43901]]</f>
        <v>0</v>
      </c>
      <c r="I250">
        <f>+Casos_PN_CORR[[#This Row],[43903]]-Casos_PN_CORR[[#This Row],[43902]]</f>
        <v>0</v>
      </c>
      <c r="J250">
        <f>+Casos_PN_CORR[[#This Row],[43904]]-Casos_PN_CORR[[#This Row],[43903]]</f>
        <v>0</v>
      </c>
      <c r="K250">
        <f>+Casos_PN_CORR[[#This Row],[43905]]-Casos_PN_CORR[[#This Row],[43904]]</f>
        <v>0</v>
      </c>
      <c r="L250">
        <f>+Casos_PN_CORR[[#This Row],[43906]]-Casos_PN_CORR[[#This Row],[43905]]</f>
        <v>0</v>
      </c>
      <c r="M250">
        <f>+Casos_PN_CORR[[#This Row],[43907]]-Casos_PN_CORR[[#This Row],[43906]]</f>
        <v>0</v>
      </c>
      <c r="N250">
        <f>+Casos_PN_CORR[[#This Row],[43908]]-Casos_PN_CORR[[#This Row],[43907]]</f>
        <v>0</v>
      </c>
      <c r="O250">
        <f>+Casos_PN_CORR[[#This Row],[43909]]-Casos_PN_CORR[[#This Row],[43908]]</f>
        <v>0</v>
      </c>
      <c r="P250">
        <f>+Casos_PN_CORR[[#This Row],[43910]]-Casos_PN_CORR[[#This Row],[43909]]</f>
        <v>0</v>
      </c>
      <c r="Q250">
        <f>+Casos_PN_CORR[[#This Row],[43911]]-Casos_PN_CORR[[#This Row],[43910]]</f>
        <v>0</v>
      </c>
      <c r="R250">
        <f>+Casos_PN_CORR[[#This Row],[43912]]-Casos_PN_CORR[[#This Row],[43911]]</f>
        <v>0</v>
      </c>
      <c r="S250">
        <f>+Casos_PN_CORR[[#This Row],[43913]]-Casos_PN_CORR[[#This Row],[43912]]</f>
        <v>0</v>
      </c>
      <c r="T250">
        <f>+Casos_PN_CORR[[#This Row],[43914]]-Casos_PN_CORR[[#This Row],[43913]]</f>
        <v>0</v>
      </c>
      <c r="U250">
        <f>+Casos_PN_CORR[[#This Row],[43915]]-Casos_PN_CORR[[#This Row],[43914]]</f>
        <v>0</v>
      </c>
      <c r="V250">
        <f>+Casos_PN_CORR[[#This Row],[43916]]-Casos_PN_CORR[[#This Row],[43915]]</f>
        <v>0</v>
      </c>
      <c r="W250">
        <f>+Casos_PN_CORR[[#This Row],[43917]]-Casos_PN_CORR[[#This Row],[43916]]</f>
        <v>0</v>
      </c>
      <c r="X250">
        <f>+Casos_PN_CORR[[#This Row],[43918]]-Casos_PN_CORR[[#This Row],[43917]]</f>
        <v>0</v>
      </c>
      <c r="Y250">
        <f>+Casos_PN_CORR[[#This Row],[43919]]-Casos_PN_CORR[[#This Row],[43918]]</f>
        <v>0</v>
      </c>
      <c r="Z250">
        <f>+Casos_PN_CORR[[#This Row],[43920]]-Casos_PN_CORR[[#This Row],[43919]]</f>
        <v>0</v>
      </c>
      <c r="AA250">
        <f>+Casos_PN_CORR[[#This Row],[43921]]-Casos_PN_CORR[[#This Row],[43920]]</f>
        <v>0</v>
      </c>
      <c r="AB250">
        <f>+Casos_PN_CORR[[#This Row],[43922]]-Casos_PN_CORR[[#This Row],[43921]]</f>
        <v>0</v>
      </c>
      <c r="AC250">
        <f>+Casos_PN_CORR[[#This Row],[43923]]-Casos_PN_CORR[[#This Row],[43922]]</f>
        <v>0</v>
      </c>
      <c r="AD250">
        <f>+Casos_PN_CORR[[#This Row],[43924]]-Casos_PN_CORR[[#This Row],[43923]]</f>
        <v>0</v>
      </c>
      <c r="AE250">
        <f>+Casos_PN_CORR[[#This Row],[43925]]-Casos_PN_CORR[[#This Row],[43924]]</f>
        <v>0</v>
      </c>
      <c r="AF250">
        <f>+Casos_PN_CORR[[#This Row],[43926]]-Casos_PN_CORR[[#This Row],[43925]]</f>
        <v>0</v>
      </c>
      <c r="AG250">
        <f>+Casos_PN_CORR[[#This Row],[43927]]-Casos_PN_CORR[[#This Row],[43926]]</f>
        <v>0</v>
      </c>
      <c r="AH250">
        <f>+Casos_PN_CORR[[#This Row],[43928]]-Casos_PN_CORR[[#This Row],[43927]]</f>
        <v>0</v>
      </c>
      <c r="AI250">
        <f>+Casos_PN_CORR[[#This Row],[43929]]-Casos_PN_CORR[[#This Row],[43928]]</f>
        <v>0</v>
      </c>
      <c r="AJ250">
        <f>+Casos_PN_CORR[[#This Row],[43930]]-Casos_PN_CORR[[#This Row],[43929]]</f>
        <v>0</v>
      </c>
      <c r="AK250">
        <f>+Casos_PN_CORR[[#This Row],[43931]]-Casos_PN_CORR[[#This Row],[43930]]</f>
        <v>0</v>
      </c>
      <c r="AL250">
        <f>+Casos_PN_CORR[[#This Row],[43932]]-Casos_PN_CORR[[#This Row],[43931]]</f>
        <v>0</v>
      </c>
      <c r="AM250">
        <f>+Casos_PN_CORR[[#This Row],[43933]]-Casos_PN_CORR[[#This Row],[43932]]</f>
        <v>0</v>
      </c>
      <c r="AN250">
        <f>+Casos_PN_CORR[[#This Row],[43934]]-Casos_PN_CORR[[#This Row],[43933]]</f>
        <v>0</v>
      </c>
      <c r="AO250">
        <f>+Casos_PN_CORR[[#This Row],[43935]]-Casos_PN_CORR[[#This Row],[43934]]</f>
        <v>0</v>
      </c>
      <c r="AP250">
        <f>+Casos_PN_CORR[[#This Row],[43936]]-Casos_PN_CORR[[#This Row],[43935]]</f>
        <v>0</v>
      </c>
      <c r="AQ250">
        <f>+Casos_PN_CORR[[#This Row],[43937]]-Casos_PN_CORR[[#This Row],[43936]]</f>
        <v>0</v>
      </c>
      <c r="AR250">
        <f>+Casos_PN_CORR[[#This Row],[43938]]-Casos_PN_CORR[[#This Row],[43937]]</f>
        <v>0</v>
      </c>
      <c r="AS250">
        <f>+Casos_PN_CORR[[#This Row],[43939]]-Casos_PN_CORR[[#This Row],[43938]]</f>
        <v>0</v>
      </c>
      <c r="AT250">
        <f>+Casos_PN_CORR[[#This Row],[43940]]-Casos_PN_CORR[[#This Row],[43939]]</f>
        <v>0</v>
      </c>
      <c r="AU250">
        <f>+Casos_PN_CORR[[#This Row],[43941]]-Casos_PN_CORR[[#This Row],[43940]]</f>
        <v>0</v>
      </c>
      <c r="AV250">
        <f>+Casos_PN_CORR[[#This Row],[43942]]-Casos_PN_CORR[[#This Row],[43941]]</f>
        <v>0</v>
      </c>
      <c r="AW250">
        <f>+Casos_PN_CORR[[#This Row],[43943]]-Casos_PN_CORR[[#This Row],[43942]]</f>
        <v>0</v>
      </c>
      <c r="AX250">
        <f>+Casos_PN_CORR[[#This Row],[43944]]-Casos_PN_CORR[[#This Row],[43943]]</f>
        <v>0</v>
      </c>
      <c r="AY250">
        <f>+Casos_PN_CORR[[#This Row],[43945]]-Casos_PN_CORR[[#This Row],[43944]]</f>
        <v>0</v>
      </c>
      <c r="AZ250">
        <f>+Casos_PN_CORR[[#This Row],[43946]]-Casos_PN_CORR[[#This Row],[43945]]</f>
        <v>0</v>
      </c>
      <c r="BA250">
        <f>+Casos_PN_CORR[[#This Row],[43947]]-Casos_PN_CORR[[#This Row],[43946]]</f>
        <v>0</v>
      </c>
      <c r="BB250">
        <f>+Casos_PN_CORR[[#This Row],[43948]]-Casos_PN_CORR[[#This Row],[43947]]</f>
        <v>0</v>
      </c>
      <c r="BC250">
        <f>+Casos_PN_CORR[[#This Row],[43949]]-Casos_PN_CORR[[#This Row],[43948]]</f>
        <v>0</v>
      </c>
      <c r="BD250">
        <f>+Casos_PN_CORR[[#This Row],[43950]]-Casos_PN_CORR[[#This Row],[43949]]</f>
        <v>0</v>
      </c>
      <c r="BE250">
        <f>+Casos_PN_CORR[[#This Row],[43951]]-Casos_PN_CORR[[#This Row],[43950]]</f>
        <v>0</v>
      </c>
      <c r="BF250">
        <f>+Casos_PN_CORR[[#This Row],[43952]]-Casos_PN_CORR[[#This Row],[43951]]</f>
        <v>0</v>
      </c>
      <c r="BG250">
        <f>+Casos_PN_CORR[[#This Row],[43953]]-Casos_PN_CORR[[#This Row],[43952]]</f>
        <v>0</v>
      </c>
      <c r="BH250">
        <f>+Casos_PN_CORR[[#This Row],[43954]]-Casos_PN_CORR[[#This Row],[43953]]</f>
        <v>0</v>
      </c>
      <c r="BI250">
        <f>+Casos_PN_CORR[[#This Row],[43955]]-Casos_PN_CORR[[#This Row],[43954]]</f>
        <v>0</v>
      </c>
      <c r="BJ250">
        <f>+Casos_PN_CORR[[#This Row],[43956]]-Casos_PN_CORR[[#This Row],[43955]]</f>
        <v>0</v>
      </c>
      <c r="BK250">
        <f>+Casos_PN_CORR[[#This Row],[43957]]-Casos_PN_CORR[[#This Row],[43956]]</f>
        <v>0</v>
      </c>
      <c r="BL250">
        <f>+Casos_PN_CORR[[#This Row],[43958]]-Casos_PN_CORR[[#This Row],[43957]]</f>
        <v>0</v>
      </c>
      <c r="BM250">
        <f>+Casos_PN_CORR[[#This Row],[43959]]-Casos_PN_CORR[[#This Row],[43958]]</f>
        <v>0</v>
      </c>
      <c r="BN250">
        <f>+Casos_PN_CORR[[#This Row],[43960]]-Casos_PN_CORR[[#This Row],[43959]]</f>
        <v>0</v>
      </c>
      <c r="BO250">
        <f>+Casos_PN_CORR[[#This Row],[43961]]-Casos_PN_CORR[[#This Row],[43960]]</f>
        <v>0</v>
      </c>
      <c r="BP250">
        <f>+Casos_PN_CORR[[#This Row],[43962]]-Casos_PN_CORR[[#This Row],[43961]]</f>
        <v>0</v>
      </c>
      <c r="BQ250">
        <f>+Casos_PN_CORR[[#This Row],[43963]]-Casos_PN_CORR[[#This Row],[43962]]</f>
        <v>0</v>
      </c>
      <c r="BR250">
        <f>+Casos_PN_CORR[[#This Row],[43964]]-Casos_PN_CORR[[#This Row],[43963]]</f>
        <v>0</v>
      </c>
      <c r="BS250">
        <f>+Casos_PN_CORR[[#This Row],[43965]]-Casos_PN_CORR[[#This Row],[43964]]</f>
        <v>0</v>
      </c>
      <c r="BT250">
        <f>+Casos_PN_CORR[[#This Row],[43966]]-Casos_PN_CORR[[#This Row],[43965]]</f>
        <v>0</v>
      </c>
      <c r="BU250">
        <f>+Casos_PN_CORR[[#This Row],[43967]]-Casos_PN_CORR[[#This Row],[43966]]</f>
        <v>0</v>
      </c>
      <c r="BV250">
        <f>+Casos_PN_CORR[[#This Row],[43968]]-Casos_PN_CORR[[#This Row],[43967]]</f>
        <v>0</v>
      </c>
      <c r="BW250">
        <f>+Casos_PN_CORR[[#This Row],[43969]]-Casos_PN_CORR[[#This Row],[43968]]</f>
        <v>0</v>
      </c>
      <c r="BX250">
        <f>+Casos_PN_CORR[[#This Row],[43970]]-Casos_PN_CORR[[#This Row],[43969]]</f>
        <v>0</v>
      </c>
      <c r="BY250">
        <f>+Casos_PN_CORR[[#This Row],[43971]]-Casos_PN_CORR[[#This Row],[43970]]</f>
        <v>0</v>
      </c>
      <c r="BZ250">
        <f>+Casos_PN_CORR[[#This Row],[43972]]-Casos_PN_CORR[[#This Row],[43971]]</f>
        <v>0</v>
      </c>
      <c r="CA250">
        <f>+Casos_PN_CORR[[#This Row],[43973]]-Casos_PN_CORR[[#This Row],[43972]]</f>
        <v>0</v>
      </c>
      <c r="CB250">
        <f>+Casos_PN_CORR[[#This Row],[43974]]-Casos_PN_CORR[[#This Row],[43973]]</f>
        <v>0</v>
      </c>
      <c r="CC250">
        <f>+Casos_PN_CORR[[#This Row],[43975]]-Casos_PN_CORR[[#This Row],[43974]]</f>
        <v>0</v>
      </c>
      <c r="CD250">
        <f>+Casos_PN_CORR[[#This Row],[43976]]-Casos_PN_CORR[[#This Row],[43975]]</f>
        <v>0</v>
      </c>
      <c r="CE250">
        <f>+Casos_PN_CORR[[#This Row],[43977]]-Casos_PN_CORR[[#This Row],[43976]]</f>
        <v>0</v>
      </c>
      <c r="CF250">
        <f>+Casos_PN_CORR[[#This Row],[43978]]-Casos_PN_CORR[[#This Row],[43977]]</f>
        <v>0</v>
      </c>
      <c r="CG250">
        <f>+Casos_PN_CORR[[#This Row],[43979]]-Casos_PN_CORR[[#This Row],[43978]]</f>
        <v>0</v>
      </c>
      <c r="CH250">
        <f>+Casos_PN_CORR[[#This Row],[43980]]-Casos_PN_CORR[[#This Row],[43979]]</f>
        <v>0</v>
      </c>
      <c r="CI250">
        <f>+Casos_PN_CORR[[#This Row],[43981]]-Casos_PN_CORR[[#This Row],[43980]]</f>
        <v>0</v>
      </c>
      <c r="CJ250">
        <f>+Casos_PN_CORR[[#This Row],[43982]]-Casos_PN_CORR[[#This Row],[43981]]</f>
        <v>0</v>
      </c>
      <c r="CK250">
        <f>+Casos_PN_CORR[[#This Row],[43983]]-Casos_PN_CORR[[#This Row],[43982]]</f>
        <v>0</v>
      </c>
      <c r="CL250">
        <f>+Casos_PN_CORR[[#This Row],[43984]]-Casos_PN_CORR[[#This Row],[43983]]</f>
        <v>0</v>
      </c>
      <c r="CM250">
        <f>+Casos_PN_CORR[[#This Row],[43985]]-Casos_PN_CORR[[#This Row],[43984]]</f>
        <v>0</v>
      </c>
      <c r="CN250">
        <f>+Casos_PN_CORR[[#This Row],[43986]]-Casos_PN_CORR[[#This Row],[43985]]</f>
        <v>0</v>
      </c>
      <c r="CO250">
        <f>+Casos_PN_CORR[[#This Row],[43987]]-Casos_PN_CORR[[#This Row],[43986]]</f>
        <v>1</v>
      </c>
      <c r="CP250">
        <f>+Casos_PN_CORR[[#This Row],[43988]]-Casos_PN_CORR[[#This Row],[43987]]</f>
        <v>0</v>
      </c>
      <c r="CQ250">
        <f>+Casos_PN_CORR[[#This Row],[43989]]-Casos_PN_CORR[[#This Row],[43988]]</f>
        <v>0</v>
      </c>
      <c r="CR250">
        <f>+Casos_PN_CORR[[#This Row],[43990]]-Casos_PN_CORR[[#This Row],[43989]]</f>
        <v>0</v>
      </c>
      <c r="CS250">
        <f>+Casos_PN_CORR[[#This Row],[43991]]-Casos_PN_CORR[[#This Row],[43990]]</f>
        <v>0</v>
      </c>
      <c r="CT250">
        <f>+Casos_PN_CORR[[#This Row],[43992]]-Casos_PN_CORR[[#This Row],[43991]]</f>
        <v>0</v>
      </c>
      <c r="CU250">
        <f>+Casos_PN_CORR[[#This Row],[43993]]-Casos_PN_CORR[[#This Row],[43992]]</f>
        <v>0</v>
      </c>
    </row>
    <row r="251" spans="1:99" x14ac:dyDescent="0.3">
      <c r="A251">
        <v>10216</v>
      </c>
      <c r="B251" s="2" t="s">
        <v>163</v>
      </c>
      <c r="C251" s="2" t="s">
        <v>164</v>
      </c>
      <c r="D251" s="2" t="s">
        <v>221</v>
      </c>
      <c r="E251" s="4">
        <f t="shared" si="3"/>
        <v>1</v>
      </c>
      <c r="F251">
        <f>+Casos_PN_CORR[[#This Row],[43900]]</f>
        <v>0</v>
      </c>
      <c r="G251">
        <f>+Casos_PN_CORR[[#This Row],[43901]]-Casos_PN_CORR[[#This Row],[43900]]</f>
        <v>0</v>
      </c>
      <c r="H251">
        <f>+Casos_PN_CORR[[#This Row],[43902]]-Casos_PN_CORR[[#This Row],[43901]]</f>
        <v>0</v>
      </c>
      <c r="I251">
        <f>+Casos_PN_CORR[[#This Row],[43903]]-Casos_PN_CORR[[#This Row],[43902]]</f>
        <v>0</v>
      </c>
      <c r="J251">
        <f>+Casos_PN_CORR[[#This Row],[43904]]-Casos_PN_CORR[[#This Row],[43903]]</f>
        <v>0</v>
      </c>
      <c r="K251">
        <f>+Casos_PN_CORR[[#This Row],[43905]]-Casos_PN_CORR[[#This Row],[43904]]</f>
        <v>0</v>
      </c>
      <c r="L251">
        <f>+Casos_PN_CORR[[#This Row],[43906]]-Casos_PN_CORR[[#This Row],[43905]]</f>
        <v>0</v>
      </c>
      <c r="M251">
        <f>+Casos_PN_CORR[[#This Row],[43907]]-Casos_PN_CORR[[#This Row],[43906]]</f>
        <v>0</v>
      </c>
      <c r="N251">
        <f>+Casos_PN_CORR[[#This Row],[43908]]-Casos_PN_CORR[[#This Row],[43907]]</f>
        <v>0</v>
      </c>
      <c r="O251">
        <f>+Casos_PN_CORR[[#This Row],[43909]]-Casos_PN_CORR[[#This Row],[43908]]</f>
        <v>0</v>
      </c>
      <c r="P251">
        <f>+Casos_PN_CORR[[#This Row],[43910]]-Casos_PN_CORR[[#This Row],[43909]]</f>
        <v>0</v>
      </c>
      <c r="Q251">
        <f>+Casos_PN_CORR[[#This Row],[43911]]-Casos_PN_CORR[[#This Row],[43910]]</f>
        <v>0</v>
      </c>
      <c r="R251">
        <f>+Casos_PN_CORR[[#This Row],[43912]]-Casos_PN_CORR[[#This Row],[43911]]</f>
        <v>0</v>
      </c>
      <c r="S251">
        <f>+Casos_PN_CORR[[#This Row],[43913]]-Casos_PN_CORR[[#This Row],[43912]]</f>
        <v>0</v>
      </c>
      <c r="T251">
        <f>+Casos_PN_CORR[[#This Row],[43914]]-Casos_PN_CORR[[#This Row],[43913]]</f>
        <v>0</v>
      </c>
      <c r="U251">
        <f>+Casos_PN_CORR[[#This Row],[43915]]-Casos_PN_CORR[[#This Row],[43914]]</f>
        <v>0</v>
      </c>
      <c r="V251">
        <f>+Casos_PN_CORR[[#This Row],[43916]]-Casos_PN_CORR[[#This Row],[43915]]</f>
        <v>0</v>
      </c>
      <c r="W251">
        <f>+Casos_PN_CORR[[#This Row],[43917]]-Casos_PN_CORR[[#This Row],[43916]]</f>
        <v>0</v>
      </c>
      <c r="X251">
        <f>+Casos_PN_CORR[[#This Row],[43918]]-Casos_PN_CORR[[#This Row],[43917]]</f>
        <v>0</v>
      </c>
      <c r="Y251">
        <f>+Casos_PN_CORR[[#This Row],[43919]]-Casos_PN_CORR[[#This Row],[43918]]</f>
        <v>0</v>
      </c>
      <c r="Z251">
        <f>+Casos_PN_CORR[[#This Row],[43920]]-Casos_PN_CORR[[#This Row],[43919]]</f>
        <v>0</v>
      </c>
      <c r="AA251">
        <f>+Casos_PN_CORR[[#This Row],[43921]]-Casos_PN_CORR[[#This Row],[43920]]</f>
        <v>0</v>
      </c>
      <c r="AB251">
        <f>+Casos_PN_CORR[[#This Row],[43922]]-Casos_PN_CORR[[#This Row],[43921]]</f>
        <v>0</v>
      </c>
      <c r="AC251">
        <f>+Casos_PN_CORR[[#This Row],[43923]]-Casos_PN_CORR[[#This Row],[43922]]</f>
        <v>0</v>
      </c>
      <c r="AD251">
        <f>+Casos_PN_CORR[[#This Row],[43924]]-Casos_PN_CORR[[#This Row],[43923]]</f>
        <v>0</v>
      </c>
      <c r="AE251">
        <f>+Casos_PN_CORR[[#This Row],[43925]]-Casos_PN_CORR[[#This Row],[43924]]</f>
        <v>0</v>
      </c>
      <c r="AF251">
        <f>+Casos_PN_CORR[[#This Row],[43926]]-Casos_PN_CORR[[#This Row],[43925]]</f>
        <v>0</v>
      </c>
      <c r="AG251">
        <f>+Casos_PN_CORR[[#This Row],[43927]]-Casos_PN_CORR[[#This Row],[43926]]</f>
        <v>0</v>
      </c>
      <c r="AH251">
        <f>+Casos_PN_CORR[[#This Row],[43928]]-Casos_PN_CORR[[#This Row],[43927]]</f>
        <v>0</v>
      </c>
      <c r="AI251">
        <f>+Casos_PN_CORR[[#This Row],[43929]]-Casos_PN_CORR[[#This Row],[43928]]</f>
        <v>0</v>
      </c>
      <c r="AJ251">
        <f>+Casos_PN_CORR[[#This Row],[43930]]-Casos_PN_CORR[[#This Row],[43929]]</f>
        <v>0</v>
      </c>
      <c r="AK251">
        <f>+Casos_PN_CORR[[#This Row],[43931]]-Casos_PN_CORR[[#This Row],[43930]]</f>
        <v>0</v>
      </c>
      <c r="AL251">
        <f>+Casos_PN_CORR[[#This Row],[43932]]-Casos_PN_CORR[[#This Row],[43931]]</f>
        <v>0</v>
      </c>
      <c r="AM251">
        <f>+Casos_PN_CORR[[#This Row],[43933]]-Casos_PN_CORR[[#This Row],[43932]]</f>
        <v>0</v>
      </c>
      <c r="AN251">
        <f>+Casos_PN_CORR[[#This Row],[43934]]-Casos_PN_CORR[[#This Row],[43933]]</f>
        <v>0</v>
      </c>
      <c r="AO251">
        <f>+Casos_PN_CORR[[#This Row],[43935]]-Casos_PN_CORR[[#This Row],[43934]]</f>
        <v>0</v>
      </c>
      <c r="AP251">
        <f>+Casos_PN_CORR[[#This Row],[43936]]-Casos_PN_CORR[[#This Row],[43935]]</f>
        <v>0</v>
      </c>
      <c r="AQ251">
        <f>+Casos_PN_CORR[[#This Row],[43937]]-Casos_PN_CORR[[#This Row],[43936]]</f>
        <v>0</v>
      </c>
      <c r="AR251">
        <f>+Casos_PN_CORR[[#This Row],[43938]]-Casos_PN_CORR[[#This Row],[43937]]</f>
        <v>0</v>
      </c>
      <c r="AS251">
        <f>+Casos_PN_CORR[[#This Row],[43939]]-Casos_PN_CORR[[#This Row],[43938]]</f>
        <v>0</v>
      </c>
      <c r="AT251">
        <f>+Casos_PN_CORR[[#This Row],[43940]]-Casos_PN_CORR[[#This Row],[43939]]</f>
        <v>0</v>
      </c>
      <c r="AU251">
        <f>+Casos_PN_CORR[[#This Row],[43941]]-Casos_PN_CORR[[#This Row],[43940]]</f>
        <v>0</v>
      </c>
      <c r="AV251">
        <f>+Casos_PN_CORR[[#This Row],[43942]]-Casos_PN_CORR[[#This Row],[43941]]</f>
        <v>0</v>
      </c>
      <c r="AW251">
        <f>+Casos_PN_CORR[[#This Row],[43943]]-Casos_PN_CORR[[#This Row],[43942]]</f>
        <v>0</v>
      </c>
      <c r="AX251">
        <f>+Casos_PN_CORR[[#This Row],[43944]]-Casos_PN_CORR[[#This Row],[43943]]</f>
        <v>0</v>
      </c>
      <c r="AY251">
        <f>+Casos_PN_CORR[[#This Row],[43945]]-Casos_PN_CORR[[#This Row],[43944]]</f>
        <v>0</v>
      </c>
      <c r="AZ251">
        <f>+Casos_PN_CORR[[#This Row],[43946]]-Casos_PN_CORR[[#This Row],[43945]]</f>
        <v>0</v>
      </c>
      <c r="BA251">
        <f>+Casos_PN_CORR[[#This Row],[43947]]-Casos_PN_CORR[[#This Row],[43946]]</f>
        <v>0</v>
      </c>
      <c r="BB251">
        <f>+Casos_PN_CORR[[#This Row],[43948]]-Casos_PN_CORR[[#This Row],[43947]]</f>
        <v>0</v>
      </c>
      <c r="BC251">
        <f>+Casos_PN_CORR[[#This Row],[43949]]-Casos_PN_CORR[[#This Row],[43948]]</f>
        <v>0</v>
      </c>
      <c r="BD251">
        <f>+Casos_PN_CORR[[#This Row],[43950]]-Casos_PN_CORR[[#This Row],[43949]]</f>
        <v>0</v>
      </c>
      <c r="BE251">
        <f>+Casos_PN_CORR[[#This Row],[43951]]-Casos_PN_CORR[[#This Row],[43950]]</f>
        <v>0</v>
      </c>
      <c r="BF251">
        <f>+Casos_PN_CORR[[#This Row],[43952]]-Casos_PN_CORR[[#This Row],[43951]]</f>
        <v>0</v>
      </c>
      <c r="BG251">
        <f>+Casos_PN_CORR[[#This Row],[43953]]-Casos_PN_CORR[[#This Row],[43952]]</f>
        <v>0</v>
      </c>
      <c r="BH251">
        <f>+Casos_PN_CORR[[#This Row],[43954]]-Casos_PN_CORR[[#This Row],[43953]]</f>
        <v>0</v>
      </c>
      <c r="BI251">
        <f>+Casos_PN_CORR[[#This Row],[43955]]-Casos_PN_CORR[[#This Row],[43954]]</f>
        <v>0</v>
      </c>
      <c r="BJ251">
        <f>+Casos_PN_CORR[[#This Row],[43956]]-Casos_PN_CORR[[#This Row],[43955]]</f>
        <v>0</v>
      </c>
      <c r="BK251">
        <f>+Casos_PN_CORR[[#This Row],[43957]]-Casos_PN_CORR[[#This Row],[43956]]</f>
        <v>0</v>
      </c>
      <c r="BL251">
        <f>+Casos_PN_CORR[[#This Row],[43958]]-Casos_PN_CORR[[#This Row],[43957]]</f>
        <v>0</v>
      </c>
      <c r="BM251">
        <f>+Casos_PN_CORR[[#This Row],[43959]]-Casos_PN_CORR[[#This Row],[43958]]</f>
        <v>0</v>
      </c>
      <c r="BN251">
        <f>+Casos_PN_CORR[[#This Row],[43960]]-Casos_PN_CORR[[#This Row],[43959]]</f>
        <v>0</v>
      </c>
      <c r="BO251">
        <f>+Casos_PN_CORR[[#This Row],[43961]]-Casos_PN_CORR[[#This Row],[43960]]</f>
        <v>0</v>
      </c>
      <c r="BP251">
        <f>+Casos_PN_CORR[[#This Row],[43962]]-Casos_PN_CORR[[#This Row],[43961]]</f>
        <v>0</v>
      </c>
      <c r="BQ251">
        <f>+Casos_PN_CORR[[#This Row],[43963]]-Casos_PN_CORR[[#This Row],[43962]]</f>
        <v>0</v>
      </c>
      <c r="BR251">
        <f>+Casos_PN_CORR[[#This Row],[43964]]-Casos_PN_CORR[[#This Row],[43963]]</f>
        <v>0</v>
      </c>
      <c r="BS251">
        <f>+Casos_PN_CORR[[#This Row],[43965]]-Casos_PN_CORR[[#This Row],[43964]]</f>
        <v>0</v>
      </c>
      <c r="BT251">
        <f>+Casos_PN_CORR[[#This Row],[43966]]-Casos_PN_CORR[[#This Row],[43965]]</f>
        <v>0</v>
      </c>
      <c r="BU251">
        <f>+Casos_PN_CORR[[#This Row],[43967]]-Casos_PN_CORR[[#This Row],[43966]]</f>
        <v>0</v>
      </c>
      <c r="BV251">
        <f>+Casos_PN_CORR[[#This Row],[43968]]-Casos_PN_CORR[[#This Row],[43967]]</f>
        <v>0</v>
      </c>
      <c r="BW251">
        <f>+Casos_PN_CORR[[#This Row],[43969]]-Casos_PN_CORR[[#This Row],[43968]]</f>
        <v>0</v>
      </c>
      <c r="BX251">
        <f>+Casos_PN_CORR[[#This Row],[43970]]-Casos_PN_CORR[[#This Row],[43969]]</f>
        <v>0</v>
      </c>
      <c r="BY251">
        <f>+Casos_PN_CORR[[#This Row],[43971]]-Casos_PN_CORR[[#This Row],[43970]]</f>
        <v>0</v>
      </c>
      <c r="BZ251">
        <f>+Casos_PN_CORR[[#This Row],[43972]]-Casos_PN_CORR[[#This Row],[43971]]</f>
        <v>0</v>
      </c>
      <c r="CA251">
        <f>+Casos_PN_CORR[[#This Row],[43973]]-Casos_PN_CORR[[#This Row],[43972]]</f>
        <v>0</v>
      </c>
      <c r="CB251">
        <f>+Casos_PN_CORR[[#This Row],[43974]]-Casos_PN_CORR[[#This Row],[43973]]</f>
        <v>0</v>
      </c>
      <c r="CC251">
        <f>+Casos_PN_CORR[[#This Row],[43975]]-Casos_PN_CORR[[#This Row],[43974]]</f>
        <v>0</v>
      </c>
      <c r="CD251">
        <f>+Casos_PN_CORR[[#This Row],[43976]]-Casos_PN_CORR[[#This Row],[43975]]</f>
        <v>0</v>
      </c>
      <c r="CE251">
        <f>+Casos_PN_CORR[[#This Row],[43977]]-Casos_PN_CORR[[#This Row],[43976]]</f>
        <v>0</v>
      </c>
      <c r="CF251">
        <f>+Casos_PN_CORR[[#This Row],[43978]]-Casos_PN_CORR[[#This Row],[43977]]</f>
        <v>0</v>
      </c>
      <c r="CG251">
        <f>+Casos_PN_CORR[[#This Row],[43979]]-Casos_PN_CORR[[#This Row],[43978]]</f>
        <v>0</v>
      </c>
      <c r="CH251">
        <f>+Casos_PN_CORR[[#This Row],[43980]]-Casos_PN_CORR[[#This Row],[43979]]</f>
        <v>0</v>
      </c>
      <c r="CI251">
        <f>+Casos_PN_CORR[[#This Row],[43981]]-Casos_PN_CORR[[#This Row],[43980]]</f>
        <v>0</v>
      </c>
      <c r="CJ251">
        <f>+Casos_PN_CORR[[#This Row],[43982]]-Casos_PN_CORR[[#This Row],[43981]]</f>
        <v>0</v>
      </c>
      <c r="CK251">
        <f>+Casos_PN_CORR[[#This Row],[43983]]-Casos_PN_CORR[[#This Row],[43982]]</f>
        <v>0</v>
      </c>
      <c r="CL251">
        <f>+Casos_PN_CORR[[#This Row],[43984]]-Casos_PN_CORR[[#This Row],[43983]]</f>
        <v>0</v>
      </c>
      <c r="CM251">
        <f>+Casos_PN_CORR[[#This Row],[43985]]-Casos_PN_CORR[[#This Row],[43984]]</f>
        <v>0</v>
      </c>
      <c r="CN251">
        <f>+Casos_PN_CORR[[#This Row],[43986]]-Casos_PN_CORR[[#This Row],[43985]]</f>
        <v>0</v>
      </c>
      <c r="CO251">
        <f>+Casos_PN_CORR[[#This Row],[43987]]-Casos_PN_CORR[[#This Row],[43986]]</f>
        <v>1</v>
      </c>
      <c r="CP251">
        <f>+Casos_PN_CORR[[#This Row],[43988]]-Casos_PN_CORR[[#This Row],[43987]]</f>
        <v>0</v>
      </c>
      <c r="CQ251">
        <f>+Casos_PN_CORR[[#This Row],[43989]]-Casos_PN_CORR[[#This Row],[43988]]</f>
        <v>0</v>
      </c>
      <c r="CR251">
        <f>+Casos_PN_CORR[[#This Row],[43990]]-Casos_PN_CORR[[#This Row],[43989]]</f>
        <v>0</v>
      </c>
      <c r="CS251">
        <f>+Casos_PN_CORR[[#This Row],[43991]]-Casos_PN_CORR[[#This Row],[43990]]</f>
        <v>0</v>
      </c>
      <c r="CT251">
        <f>+Casos_PN_CORR[[#This Row],[43992]]-Casos_PN_CORR[[#This Row],[43991]]</f>
        <v>0</v>
      </c>
      <c r="CU251">
        <f>+Casos_PN_CORR[[#This Row],[43993]]-Casos_PN_CORR[[#This Row],[43992]]</f>
        <v>0</v>
      </c>
    </row>
    <row r="252" spans="1:99" x14ac:dyDescent="0.3">
      <c r="A252">
        <v>10215</v>
      </c>
      <c r="B252" s="2" t="s">
        <v>163</v>
      </c>
      <c r="C252" s="2" t="s">
        <v>164</v>
      </c>
      <c r="D252" s="2" t="s">
        <v>240</v>
      </c>
      <c r="E252" s="4">
        <f t="shared" si="3"/>
        <v>1</v>
      </c>
      <c r="F252">
        <f>+Casos_PN_CORR[[#This Row],[43900]]</f>
        <v>0</v>
      </c>
      <c r="G252">
        <f>+Casos_PN_CORR[[#This Row],[43901]]-Casos_PN_CORR[[#This Row],[43900]]</f>
        <v>0</v>
      </c>
      <c r="H252">
        <f>+Casos_PN_CORR[[#This Row],[43902]]-Casos_PN_CORR[[#This Row],[43901]]</f>
        <v>0</v>
      </c>
      <c r="I252">
        <f>+Casos_PN_CORR[[#This Row],[43903]]-Casos_PN_CORR[[#This Row],[43902]]</f>
        <v>0</v>
      </c>
      <c r="J252">
        <f>+Casos_PN_CORR[[#This Row],[43904]]-Casos_PN_CORR[[#This Row],[43903]]</f>
        <v>0</v>
      </c>
      <c r="K252">
        <f>+Casos_PN_CORR[[#This Row],[43905]]-Casos_PN_CORR[[#This Row],[43904]]</f>
        <v>0</v>
      </c>
      <c r="L252">
        <f>+Casos_PN_CORR[[#This Row],[43906]]-Casos_PN_CORR[[#This Row],[43905]]</f>
        <v>0</v>
      </c>
      <c r="M252">
        <f>+Casos_PN_CORR[[#This Row],[43907]]-Casos_PN_CORR[[#This Row],[43906]]</f>
        <v>0</v>
      </c>
      <c r="N252">
        <f>+Casos_PN_CORR[[#This Row],[43908]]-Casos_PN_CORR[[#This Row],[43907]]</f>
        <v>0</v>
      </c>
      <c r="O252">
        <f>+Casos_PN_CORR[[#This Row],[43909]]-Casos_PN_CORR[[#This Row],[43908]]</f>
        <v>0</v>
      </c>
      <c r="P252">
        <f>+Casos_PN_CORR[[#This Row],[43910]]-Casos_PN_CORR[[#This Row],[43909]]</f>
        <v>0</v>
      </c>
      <c r="Q252">
        <f>+Casos_PN_CORR[[#This Row],[43911]]-Casos_PN_CORR[[#This Row],[43910]]</f>
        <v>0</v>
      </c>
      <c r="R252">
        <f>+Casos_PN_CORR[[#This Row],[43912]]-Casos_PN_CORR[[#This Row],[43911]]</f>
        <v>0</v>
      </c>
      <c r="S252">
        <f>+Casos_PN_CORR[[#This Row],[43913]]-Casos_PN_CORR[[#This Row],[43912]]</f>
        <v>0</v>
      </c>
      <c r="T252">
        <f>+Casos_PN_CORR[[#This Row],[43914]]-Casos_PN_CORR[[#This Row],[43913]]</f>
        <v>0</v>
      </c>
      <c r="U252">
        <f>+Casos_PN_CORR[[#This Row],[43915]]-Casos_PN_CORR[[#This Row],[43914]]</f>
        <v>0</v>
      </c>
      <c r="V252">
        <f>+Casos_PN_CORR[[#This Row],[43916]]-Casos_PN_CORR[[#This Row],[43915]]</f>
        <v>0</v>
      </c>
      <c r="W252">
        <f>+Casos_PN_CORR[[#This Row],[43917]]-Casos_PN_CORR[[#This Row],[43916]]</f>
        <v>0</v>
      </c>
      <c r="X252">
        <f>+Casos_PN_CORR[[#This Row],[43918]]-Casos_PN_CORR[[#This Row],[43917]]</f>
        <v>0</v>
      </c>
      <c r="Y252">
        <f>+Casos_PN_CORR[[#This Row],[43919]]-Casos_PN_CORR[[#This Row],[43918]]</f>
        <v>0</v>
      </c>
      <c r="Z252">
        <f>+Casos_PN_CORR[[#This Row],[43920]]-Casos_PN_CORR[[#This Row],[43919]]</f>
        <v>0</v>
      </c>
      <c r="AA252">
        <f>+Casos_PN_CORR[[#This Row],[43921]]-Casos_PN_CORR[[#This Row],[43920]]</f>
        <v>0</v>
      </c>
      <c r="AB252">
        <f>+Casos_PN_CORR[[#This Row],[43922]]-Casos_PN_CORR[[#This Row],[43921]]</f>
        <v>0</v>
      </c>
      <c r="AC252">
        <f>+Casos_PN_CORR[[#This Row],[43923]]-Casos_PN_CORR[[#This Row],[43922]]</f>
        <v>0</v>
      </c>
      <c r="AD252">
        <f>+Casos_PN_CORR[[#This Row],[43924]]-Casos_PN_CORR[[#This Row],[43923]]</f>
        <v>0</v>
      </c>
      <c r="AE252">
        <f>+Casos_PN_CORR[[#This Row],[43925]]-Casos_PN_CORR[[#This Row],[43924]]</f>
        <v>0</v>
      </c>
      <c r="AF252">
        <f>+Casos_PN_CORR[[#This Row],[43926]]-Casos_PN_CORR[[#This Row],[43925]]</f>
        <v>0</v>
      </c>
      <c r="AG252">
        <f>+Casos_PN_CORR[[#This Row],[43927]]-Casos_PN_CORR[[#This Row],[43926]]</f>
        <v>0</v>
      </c>
      <c r="AH252">
        <f>+Casos_PN_CORR[[#This Row],[43928]]-Casos_PN_CORR[[#This Row],[43927]]</f>
        <v>0</v>
      </c>
      <c r="AI252">
        <f>+Casos_PN_CORR[[#This Row],[43929]]-Casos_PN_CORR[[#This Row],[43928]]</f>
        <v>0</v>
      </c>
      <c r="AJ252">
        <f>+Casos_PN_CORR[[#This Row],[43930]]-Casos_PN_CORR[[#This Row],[43929]]</f>
        <v>0</v>
      </c>
      <c r="AK252">
        <f>+Casos_PN_CORR[[#This Row],[43931]]-Casos_PN_CORR[[#This Row],[43930]]</f>
        <v>0</v>
      </c>
      <c r="AL252">
        <f>+Casos_PN_CORR[[#This Row],[43932]]-Casos_PN_CORR[[#This Row],[43931]]</f>
        <v>0</v>
      </c>
      <c r="AM252">
        <f>+Casos_PN_CORR[[#This Row],[43933]]-Casos_PN_CORR[[#This Row],[43932]]</f>
        <v>0</v>
      </c>
      <c r="AN252">
        <f>+Casos_PN_CORR[[#This Row],[43934]]-Casos_PN_CORR[[#This Row],[43933]]</f>
        <v>0</v>
      </c>
      <c r="AO252">
        <f>+Casos_PN_CORR[[#This Row],[43935]]-Casos_PN_CORR[[#This Row],[43934]]</f>
        <v>0</v>
      </c>
      <c r="AP252">
        <f>+Casos_PN_CORR[[#This Row],[43936]]-Casos_PN_CORR[[#This Row],[43935]]</f>
        <v>0</v>
      </c>
      <c r="AQ252">
        <f>+Casos_PN_CORR[[#This Row],[43937]]-Casos_PN_CORR[[#This Row],[43936]]</f>
        <v>0</v>
      </c>
      <c r="AR252">
        <f>+Casos_PN_CORR[[#This Row],[43938]]-Casos_PN_CORR[[#This Row],[43937]]</f>
        <v>0</v>
      </c>
      <c r="AS252">
        <f>+Casos_PN_CORR[[#This Row],[43939]]-Casos_PN_CORR[[#This Row],[43938]]</f>
        <v>0</v>
      </c>
      <c r="AT252">
        <f>+Casos_PN_CORR[[#This Row],[43940]]-Casos_PN_CORR[[#This Row],[43939]]</f>
        <v>0</v>
      </c>
      <c r="AU252">
        <f>+Casos_PN_CORR[[#This Row],[43941]]-Casos_PN_CORR[[#This Row],[43940]]</f>
        <v>0</v>
      </c>
      <c r="AV252">
        <f>+Casos_PN_CORR[[#This Row],[43942]]-Casos_PN_CORR[[#This Row],[43941]]</f>
        <v>0</v>
      </c>
      <c r="AW252">
        <f>+Casos_PN_CORR[[#This Row],[43943]]-Casos_PN_CORR[[#This Row],[43942]]</f>
        <v>0</v>
      </c>
      <c r="AX252">
        <f>+Casos_PN_CORR[[#This Row],[43944]]-Casos_PN_CORR[[#This Row],[43943]]</f>
        <v>0</v>
      </c>
      <c r="AY252">
        <f>+Casos_PN_CORR[[#This Row],[43945]]-Casos_PN_CORR[[#This Row],[43944]]</f>
        <v>0</v>
      </c>
      <c r="AZ252">
        <f>+Casos_PN_CORR[[#This Row],[43946]]-Casos_PN_CORR[[#This Row],[43945]]</f>
        <v>0</v>
      </c>
      <c r="BA252">
        <f>+Casos_PN_CORR[[#This Row],[43947]]-Casos_PN_CORR[[#This Row],[43946]]</f>
        <v>0</v>
      </c>
      <c r="BB252">
        <f>+Casos_PN_CORR[[#This Row],[43948]]-Casos_PN_CORR[[#This Row],[43947]]</f>
        <v>0</v>
      </c>
      <c r="BC252">
        <f>+Casos_PN_CORR[[#This Row],[43949]]-Casos_PN_CORR[[#This Row],[43948]]</f>
        <v>0</v>
      </c>
      <c r="BD252">
        <f>+Casos_PN_CORR[[#This Row],[43950]]-Casos_PN_CORR[[#This Row],[43949]]</f>
        <v>0</v>
      </c>
      <c r="BE252">
        <f>+Casos_PN_CORR[[#This Row],[43951]]-Casos_PN_CORR[[#This Row],[43950]]</f>
        <v>0</v>
      </c>
      <c r="BF252">
        <f>+Casos_PN_CORR[[#This Row],[43952]]-Casos_PN_CORR[[#This Row],[43951]]</f>
        <v>0</v>
      </c>
      <c r="BG252">
        <f>+Casos_PN_CORR[[#This Row],[43953]]-Casos_PN_CORR[[#This Row],[43952]]</f>
        <v>0</v>
      </c>
      <c r="BH252">
        <f>+Casos_PN_CORR[[#This Row],[43954]]-Casos_PN_CORR[[#This Row],[43953]]</f>
        <v>0</v>
      </c>
      <c r="BI252">
        <f>+Casos_PN_CORR[[#This Row],[43955]]-Casos_PN_CORR[[#This Row],[43954]]</f>
        <v>0</v>
      </c>
      <c r="BJ252">
        <f>+Casos_PN_CORR[[#This Row],[43956]]-Casos_PN_CORR[[#This Row],[43955]]</f>
        <v>0</v>
      </c>
      <c r="BK252">
        <f>+Casos_PN_CORR[[#This Row],[43957]]-Casos_PN_CORR[[#This Row],[43956]]</f>
        <v>0</v>
      </c>
      <c r="BL252">
        <f>+Casos_PN_CORR[[#This Row],[43958]]-Casos_PN_CORR[[#This Row],[43957]]</f>
        <v>0</v>
      </c>
      <c r="BM252">
        <f>+Casos_PN_CORR[[#This Row],[43959]]-Casos_PN_CORR[[#This Row],[43958]]</f>
        <v>0</v>
      </c>
      <c r="BN252">
        <f>+Casos_PN_CORR[[#This Row],[43960]]-Casos_PN_CORR[[#This Row],[43959]]</f>
        <v>0</v>
      </c>
      <c r="BO252">
        <f>+Casos_PN_CORR[[#This Row],[43961]]-Casos_PN_CORR[[#This Row],[43960]]</f>
        <v>0</v>
      </c>
      <c r="BP252">
        <f>+Casos_PN_CORR[[#This Row],[43962]]-Casos_PN_CORR[[#This Row],[43961]]</f>
        <v>0</v>
      </c>
      <c r="BQ252">
        <f>+Casos_PN_CORR[[#This Row],[43963]]-Casos_PN_CORR[[#This Row],[43962]]</f>
        <v>0</v>
      </c>
      <c r="BR252">
        <f>+Casos_PN_CORR[[#This Row],[43964]]-Casos_PN_CORR[[#This Row],[43963]]</f>
        <v>0</v>
      </c>
      <c r="BS252">
        <f>+Casos_PN_CORR[[#This Row],[43965]]-Casos_PN_CORR[[#This Row],[43964]]</f>
        <v>0</v>
      </c>
      <c r="BT252">
        <f>+Casos_PN_CORR[[#This Row],[43966]]-Casos_PN_CORR[[#This Row],[43965]]</f>
        <v>0</v>
      </c>
      <c r="BU252">
        <f>+Casos_PN_CORR[[#This Row],[43967]]-Casos_PN_CORR[[#This Row],[43966]]</f>
        <v>0</v>
      </c>
      <c r="BV252">
        <f>+Casos_PN_CORR[[#This Row],[43968]]-Casos_PN_CORR[[#This Row],[43967]]</f>
        <v>0</v>
      </c>
      <c r="BW252">
        <f>+Casos_PN_CORR[[#This Row],[43969]]-Casos_PN_CORR[[#This Row],[43968]]</f>
        <v>0</v>
      </c>
      <c r="BX252">
        <f>+Casos_PN_CORR[[#This Row],[43970]]-Casos_PN_CORR[[#This Row],[43969]]</f>
        <v>0</v>
      </c>
      <c r="BY252">
        <f>+Casos_PN_CORR[[#This Row],[43971]]-Casos_PN_CORR[[#This Row],[43970]]</f>
        <v>0</v>
      </c>
      <c r="BZ252">
        <f>+Casos_PN_CORR[[#This Row],[43972]]-Casos_PN_CORR[[#This Row],[43971]]</f>
        <v>0</v>
      </c>
      <c r="CA252">
        <f>+Casos_PN_CORR[[#This Row],[43973]]-Casos_PN_CORR[[#This Row],[43972]]</f>
        <v>0</v>
      </c>
      <c r="CB252">
        <f>+Casos_PN_CORR[[#This Row],[43974]]-Casos_PN_CORR[[#This Row],[43973]]</f>
        <v>0</v>
      </c>
      <c r="CC252">
        <f>+Casos_PN_CORR[[#This Row],[43975]]-Casos_PN_CORR[[#This Row],[43974]]</f>
        <v>0</v>
      </c>
      <c r="CD252">
        <f>+Casos_PN_CORR[[#This Row],[43976]]-Casos_PN_CORR[[#This Row],[43975]]</f>
        <v>0</v>
      </c>
      <c r="CE252">
        <f>+Casos_PN_CORR[[#This Row],[43977]]-Casos_PN_CORR[[#This Row],[43976]]</f>
        <v>0</v>
      </c>
      <c r="CF252">
        <f>+Casos_PN_CORR[[#This Row],[43978]]-Casos_PN_CORR[[#This Row],[43977]]</f>
        <v>0</v>
      </c>
      <c r="CG252">
        <f>+Casos_PN_CORR[[#This Row],[43979]]-Casos_PN_CORR[[#This Row],[43978]]</f>
        <v>0</v>
      </c>
      <c r="CH252">
        <f>+Casos_PN_CORR[[#This Row],[43980]]-Casos_PN_CORR[[#This Row],[43979]]</f>
        <v>0</v>
      </c>
      <c r="CI252">
        <f>+Casos_PN_CORR[[#This Row],[43981]]-Casos_PN_CORR[[#This Row],[43980]]</f>
        <v>0</v>
      </c>
      <c r="CJ252">
        <f>+Casos_PN_CORR[[#This Row],[43982]]-Casos_PN_CORR[[#This Row],[43981]]</f>
        <v>0</v>
      </c>
      <c r="CK252">
        <f>+Casos_PN_CORR[[#This Row],[43983]]-Casos_PN_CORR[[#This Row],[43982]]</f>
        <v>0</v>
      </c>
      <c r="CL252">
        <f>+Casos_PN_CORR[[#This Row],[43984]]-Casos_PN_CORR[[#This Row],[43983]]</f>
        <v>0</v>
      </c>
      <c r="CM252">
        <f>+Casos_PN_CORR[[#This Row],[43985]]-Casos_PN_CORR[[#This Row],[43984]]</f>
        <v>0</v>
      </c>
      <c r="CN252">
        <f>+Casos_PN_CORR[[#This Row],[43986]]-Casos_PN_CORR[[#This Row],[43985]]</f>
        <v>0</v>
      </c>
      <c r="CO252">
        <f>+Casos_PN_CORR[[#This Row],[43987]]-Casos_PN_CORR[[#This Row],[43986]]</f>
        <v>1</v>
      </c>
      <c r="CP252">
        <f>+Casos_PN_CORR[[#This Row],[43988]]-Casos_PN_CORR[[#This Row],[43987]]</f>
        <v>0</v>
      </c>
      <c r="CQ252">
        <f>+Casos_PN_CORR[[#This Row],[43989]]-Casos_PN_CORR[[#This Row],[43988]]</f>
        <v>0</v>
      </c>
      <c r="CR252">
        <f>+Casos_PN_CORR[[#This Row],[43990]]-Casos_PN_CORR[[#This Row],[43989]]</f>
        <v>0</v>
      </c>
      <c r="CS252">
        <f>+Casos_PN_CORR[[#This Row],[43991]]-Casos_PN_CORR[[#This Row],[43990]]</f>
        <v>0</v>
      </c>
      <c r="CT252">
        <f>+Casos_PN_CORR[[#This Row],[43992]]-Casos_PN_CORR[[#This Row],[43991]]</f>
        <v>0</v>
      </c>
      <c r="CU252">
        <f>+Casos_PN_CORR[[#This Row],[43993]]-Casos_PN_CORR[[#This Row],[43992]]</f>
        <v>0</v>
      </c>
    </row>
    <row r="253" spans="1:99" x14ac:dyDescent="0.3">
      <c r="A253">
        <v>10217</v>
      </c>
      <c r="B253" s="2" t="s">
        <v>163</v>
      </c>
      <c r="C253" s="2" t="s">
        <v>164</v>
      </c>
      <c r="D253" s="2" t="s">
        <v>204</v>
      </c>
      <c r="E253" s="4">
        <f t="shared" si="3"/>
        <v>1</v>
      </c>
      <c r="F253">
        <f>+Casos_PN_CORR[[#This Row],[43900]]</f>
        <v>0</v>
      </c>
      <c r="G253">
        <f>+Casos_PN_CORR[[#This Row],[43901]]-Casos_PN_CORR[[#This Row],[43900]]</f>
        <v>0</v>
      </c>
      <c r="H253">
        <f>+Casos_PN_CORR[[#This Row],[43902]]-Casos_PN_CORR[[#This Row],[43901]]</f>
        <v>0</v>
      </c>
      <c r="I253">
        <f>+Casos_PN_CORR[[#This Row],[43903]]-Casos_PN_CORR[[#This Row],[43902]]</f>
        <v>0</v>
      </c>
      <c r="J253">
        <f>+Casos_PN_CORR[[#This Row],[43904]]-Casos_PN_CORR[[#This Row],[43903]]</f>
        <v>0</v>
      </c>
      <c r="K253">
        <f>+Casos_PN_CORR[[#This Row],[43905]]-Casos_PN_CORR[[#This Row],[43904]]</f>
        <v>0</v>
      </c>
      <c r="L253">
        <f>+Casos_PN_CORR[[#This Row],[43906]]-Casos_PN_CORR[[#This Row],[43905]]</f>
        <v>0</v>
      </c>
      <c r="M253">
        <f>+Casos_PN_CORR[[#This Row],[43907]]-Casos_PN_CORR[[#This Row],[43906]]</f>
        <v>0</v>
      </c>
      <c r="N253">
        <f>+Casos_PN_CORR[[#This Row],[43908]]-Casos_PN_CORR[[#This Row],[43907]]</f>
        <v>0</v>
      </c>
      <c r="O253">
        <f>+Casos_PN_CORR[[#This Row],[43909]]-Casos_PN_CORR[[#This Row],[43908]]</f>
        <v>0</v>
      </c>
      <c r="P253">
        <f>+Casos_PN_CORR[[#This Row],[43910]]-Casos_PN_CORR[[#This Row],[43909]]</f>
        <v>0</v>
      </c>
      <c r="Q253">
        <f>+Casos_PN_CORR[[#This Row],[43911]]-Casos_PN_CORR[[#This Row],[43910]]</f>
        <v>0</v>
      </c>
      <c r="R253">
        <f>+Casos_PN_CORR[[#This Row],[43912]]-Casos_PN_CORR[[#This Row],[43911]]</f>
        <v>0</v>
      </c>
      <c r="S253">
        <f>+Casos_PN_CORR[[#This Row],[43913]]-Casos_PN_CORR[[#This Row],[43912]]</f>
        <v>0</v>
      </c>
      <c r="T253">
        <f>+Casos_PN_CORR[[#This Row],[43914]]-Casos_PN_CORR[[#This Row],[43913]]</f>
        <v>0</v>
      </c>
      <c r="U253">
        <f>+Casos_PN_CORR[[#This Row],[43915]]-Casos_PN_CORR[[#This Row],[43914]]</f>
        <v>0</v>
      </c>
      <c r="V253">
        <f>+Casos_PN_CORR[[#This Row],[43916]]-Casos_PN_CORR[[#This Row],[43915]]</f>
        <v>0</v>
      </c>
      <c r="W253">
        <f>+Casos_PN_CORR[[#This Row],[43917]]-Casos_PN_CORR[[#This Row],[43916]]</f>
        <v>0</v>
      </c>
      <c r="X253">
        <f>+Casos_PN_CORR[[#This Row],[43918]]-Casos_PN_CORR[[#This Row],[43917]]</f>
        <v>0</v>
      </c>
      <c r="Y253">
        <f>+Casos_PN_CORR[[#This Row],[43919]]-Casos_PN_CORR[[#This Row],[43918]]</f>
        <v>0</v>
      </c>
      <c r="Z253">
        <f>+Casos_PN_CORR[[#This Row],[43920]]-Casos_PN_CORR[[#This Row],[43919]]</f>
        <v>0</v>
      </c>
      <c r="AA253">
        <f>+Casos_PN_CORR[[#This Row],[43921]]-Casos_PN_CORR[[#This Row],[43920]]</f>
        <v>0</v>
      </c>
      <c r="AB253">
        <f>+Casos_PN_CORR[[#This Row],[43922]]-Casos_PN_CORR[[#This Row],[43921]]</f>
        <v>0</v>
      </c>
      <c r="AC253">
        <f>+Casos_PN_CORR[[#This Row],[43923]]-Casos_PN_CORR[[#This Row],[43922]]</f>
        <v>0</v>
      </c>
      <c r="AD253">
        <f>+Casos_PN_CORR[[#This Row],[43924]]-Casos_PN_CORR[[#This Row],[43923]]</f>
        <v>0</v>
      </c>
      <c r="AE253">
        <f>+Casos_PN_CORR[[#This Row],[43925]]-Casos_PN_CORR[[#This Row],[43924]]</f>
        <v>0</v>
      </c>
      <c r="AF253">
        <f>+Casos_PN_CORR[[#This Row],[43926]]-Casos_PN_CORR[[#This Row],[43925]]</f>
        <v>0</v>
      </c>
      <c r="AG253">
        <f>+Casos_PN_CORR[[#This Row],[43927]]-Casos_PN_CORR[[#This Row],[43926]]</f>
        <v>0</v>
      </c>
      <c r="AH253">
        <f>+Casos_PN_CORR[[#This Row],[43928]]-Casos_PN_CORR[[#This Row],[43927]]</f>
        <v>0</v>
      </c>
      <c r="AI253">
        <f>+Casos_PN_CORR[[#This Row],[43929]]-Casos_PN_CORR[[#This Row],[43928]]</f>
        <v>0</v>
      </c>
      <c r="AJ253">
        <f>+Casos_PN_CORR[[#This Row],[43930]]-Casos_PN_CORR[[#This Row],[43929]]</f>
        <v>0</v>
      </c>
      <c r="AK253">
        <f>+Casos_PN_CORR[[#This Row],[43931]]-Casos_PN_CORR[[#This Row],[43930]]</f>
        <v>0</v>
      </c>
      <c r="AL253">
        <f>+Casos_PN_CORR[[#This Row],[43932]]-Casos_PN_CORR[[#This Row],[43931]]</f>
        <v>0</v>
      </c>
      <c r="AM253">
        <f>+Casos_PN_CORR[[#This Row],[43933]]-Casos_PN_CORR[[#This Row],[43932]]</f>
        <v>0</v>
      </c>
      <c r="AN253">
        <f>+Casos_PN_CORR[[#This Row],[43934]]-Casos_PN_CORR[[#This Row],[43933]]</f>
        <v>0</v>
      </c>
      <c r="AO253">
        <f>+Casos_PN_CORR[[#This Row],[43935]]-Casos_PN_CORR[[#This Row],[43934]]</f>
        <v>0</v>
      </c>
      <c r="AP253">
        <f>+Casos_PN_CORR[[#This Row],[43936]]-Casos_PN_CORR[[#This Row],[43935]]</f>
        <v>0</v>
      </c>
      <c r="AQ253">
        <f>+Casos_PN_CORR[[#This Row],[43937]]-Casos_PN_CORR[[#This Row],[43936]]</f>
        <v>0</v>
      </c>
      <c r="AR253">
        <f>+Casos_PN_CORR[[#This Row],[43938]]-Casos_PN_CORR[[#This Row],[43937]]</f>
        <v>0</v>
      </c>
      <c r="AS253">
        <f>+Casos_PN_CORR[[#This Row],[43939]]-Casos_PN_CORR[[#This Row],[43938]]</f>
        <v>0</v>
      </c>
      <c r="AT253">
        <f>+Casos_PN_CORR[[#This Row],[43940]]-Casos_PN_CORR[[#This Row],[43939]]</f>
        <v>0</v>
      </c>
      <c r="AU253">
        <f>+Casos_PN_CORR[[#This Row],[43941]]-Casos_PN_CORR[[#This Row],[43940]]</f>
        <v>0</v>
      </c>
      <c r="AV253">
        <f>+Casos_PN_CORR[[#This Row],[43942]]-Casos_PN_CORR[[#This Row],[43941]]</f>
        <v>0</v>
      </c>
      <c r="AW253">
        <f>+Casos_PN_CORR[[#This Row],[43943]]-Casos_PN_CORR[[#This Row],[43942]]</f>
        <v>0</v>
      </c>
      <c r="AX253">
        <f>+Casos_PN_CORR[[#This Row],[43944]]-Casos_PN_CORR[[#This Row],[43943]]</f>
        <v>0</v>
      </c>
      <c r="AY253">
        <f>+Casos_PN_CORR[[#This Row],[43945]]-Casos_PN_CORR[[#This Row],[43944]]</f>
        <v>0</v>
      </c>
      <c r="AZ253">
        <f>+Casos_PN_CORR[[#This Row],[43946]]-Casos_PN_CORR[[#This Row],[43945]]</f>
        <v>0</v>
      </c>
      <c r="BA253">
        <f>+Casos_PN_CORR[[#This Row],[43947]]-Casos_PN_CORR[[#This Row],[43946]]</f>
        <v>0</v>
      </c>
      <c r="BB253">
        <f>+Casos_PN_CORR[[#This Row],[43948]]-Casos_PN_CORR[[#This Row],[43947]]</f>
        <v>0</v>
      </c>
      <c r="BC253">
        <f>+Casos_PN_CORR[[#This Row],[43949]]-Casos_PN_CORR[[#This Row],[43948]]</f>
        <v>0</v>
      </c>
      <c r="BD253">
        <f>+Casos_PN_CORR[[#This Row],[43950]]-Casos_PN_CORR[[#This Row],[43949]]</f>
        <v>0</v>
      </c>
      <c r="BE253">
        <f>+Casos_PN_CORR[[#This Row],[43951]]-Casos_PN_CORR[[#This Row],[43950]]</f>
        <v>0</v>
      </c>
      <c r="BF253">
        <f>+Casos_PN_CORR[[#This Row],[43952]]-Casos_PN_CORR[[#This Row],[43951]]</f>
        <v>0</v>
      </c>
      <c r="BG253">
        <f>+Casos_PN_CORR[[#This Row],[43953]]-Casos_PN_CORR[[#This Row],[43952]]</f>
        <v>0</v>
      </c>
      <c r="BH253">
        <f>+Casos_PN_CORR[[#This Row],[43954]]-Casos_PN_CORR[[#This Row],[43953]]</f>
        <v>0</v>
      </c>
      <c r="BI253">
        <f>+Casos_PN_CORR[[#This Row],[43955]]-Casos_PN_CORR[[#This Row],[43954]]</f>
        <v>0</v>
      </c>
      <c r="BJ253">
        <f>+Casos_PN_CORR[[#This Row],[43956]]-Casos_PN_CORR[[#This Row],[43955]]</f>
        <v>0</v>
      </c>
      <c r="BK253">
        <f>+Casos_PN_CORR[[#This Row],[43957]]-Casos_PN_CORR[[#This Row],[43956]]</f>
        <v>0</v>
      </c>
      <c r="BL253">
        <f>+Casos_PN_CORR[[#This Row],[43958]]-Casos_PN_CORR[[#This Row],[43957]]</f>
        <v>0</v>
      </c>
      <c r="BM253">
        <f>+Casos_PN_CORR[[#This Row],[43959]]-Casos_PN_CORR[[#This Row],[43958]]</f>
        <v>0</v>
      </c>
      <c r="BN253">
        <f>+Casos_PN_CORR[[#This Row],[43960]]-Casos_PN_CORR[[#This Row],[43959]]</f>
        <v>0</v>
      </c>
      <c r="BO253">
        <f>+Casos_PN_CORR[[#This Row],[43961]]-Casos_PN_CORR[[#This Row],[43960]]</f>
        <v>0</v>
      </c>
      <c r="BP253">
        <f>+Casos_PN_CORR[[#This Row],[43962]]-Casos_PN_CORR[[#This Row],[43961]]</f>
        <v>0</v>
      </c>
      <c r="BQ253">
        <f>+Casos_PN_CORR[[#This Row],[43963]]-Casos_PN_CORR[[#This Row],[43962]]</f>
        <v>0</v>
      </c>
      <c r="BR253">
        <f>+Casos_PN_CORR[[#This Row],[43964]]-Casos_PN_CORR[[#This Row],[43963]]</f>
        <v>0</v>
      </c>
      <c r="BS253">
        <f>+Casos_PN_CORR[[#This Row],[43965]]-Casos_PN_CORR[[#This Row],[43964]]</f>
        <v>0</v>
      </c>
      <c r="BT253">
        <f>+Casos_PN_CORR[[#This Row],[43966]]-Casos_PN_CORR[[#This Row],[43965]]</f>
        <v>0</v>
      </c>
      <c r="BU253">
        <f>+Casos_PN_CORR[[#This Row],[43967]]-Casos_PN_CORR[[#This Row],[43966]]</f>
        <v>0</v>
      </c>
      <c r="BV253">
        <f>+Casos_PN_CORR[[#This Row],[43968]]-Casos_PN_CORR[[#This Row],[43967]]</f>
        <v>0</v>
      </c>
      <c r="BW253">
        <f>+Casos_PN_CORR[[#This Row],[43969]]-Casos_PN_CORR[[#This Row],[43968]]</f>
        <v>0</v>
      </c>
      <c r="BX253">
        <f>+Casos_PN_CORR[[#This Row],[43970]]-Casos_PN_CORR[[#This Row],[43969]]</f>
        <v>0</v>
      </c>
      <c r="BY253">
        <f>+Casos_PN_CORR[[#This Row],[43971]]-Casos_PN_CORR[[#This Row],[43970]]</f>
        <v>0</v>
      </c>
      <c r="BZ253">
        <f>+Casos_PN_CORR[[#This Row],[43972]]-Casos_PN_CORR[[#This Row],[43971]]</f>
        <v>0</v>
      </c>
      <c r="CA253">
        <f>+Casos_PN_CORR[[#This Row],[43973]]-Casos_PN_CORR[[#This Row],[43972]]</f>
        <v>0</v>
      </c>
      <c r="CB253">
        <f>+Casos_PN_CORR[[#This Row],[43974]]-Casos_PN_CORR[[#This Row],[43973]]</f>
        <v>0</v>
      </c>
      <c r="CC253">
        <f>+Casos_PN_CORR[[#This Row],[43975]]-Casos_PN_CORR[[#This Row],[43974]]</f>
        <v>0</v>
      </c>
      <c r="CD253">
        <f>+Casos_PN_CORR[[#This Row],[43976]]-Casos_PN_CORR[[#This Row],[43975]]</f>
        <v>0</v>
      </c>
      <c r="CE253">
        <f>+Casos_PN_CORR[[#This Row],[43977]]-Casos_PN_CORR[[#This Row],[43976]]</f>
        <v>0</v>
      </c>
      <c r="CF253">
        <f>+Casos_PN_CORR[[#This Row],[43978]]-Casos_PN_CORR[[#This Row],[43977]]</f>
        <v>0</v>
      </c>
      <c r="CG253">
        <f>+Casos_PN_CORR[[#This Row],[43979]]-Casos_PN_CORR[[#This Row],[43978]]</f>
        <v>0</v>
      </c>
      <c r="CH253">
        <f>+Casos_PN_CORR[[#This Row],[43980]]-Casos_PN_CORR[[#This Row],[43979]]</f>
        <v>0</v>
      </c>
      <c r="CI253">
        <f>+Casos_PN_CORR[[#This Row],[43981]]-Casos_PN_CORR[[#This Row],[43980]]</f>
        <v>0</v>
      </c>
      <c r="CJ253">
        <f>+Casos_PN_CORR[[#This Row],[43982]]-Casos_PN_CORR[[#This Row],[43981]]</f>
        <v>0</v>
      </c>
      <c r="CK253">
        <f>+Casos_PN_CORR[[#This Row],[43983]]-Casos_PN_CORR[[#This Row],[43982]]</f>
        <v>0</v>
      </c>
      <c r="CL253">
        <f>+Casos_PN_CORR[[#This Row],[43984]]-Casos_PN_CORR[[#This Row],[43983]]</f>
        <v>0</v>
      </c>
      <c r="CM253">
        <f>+Casos_PN_CORR[[#This Row],[43985]]-Casos_PN_CORR[[#This Row],[43984]]</f>
        <v>0</v>
      </c>
      <c r="CN253">
        <f>+Casos_PN_CORR[[#This Row],[43986]]-Casos_PN_CORR[[#This Row],[43985]]</f>
        <v>0</v>
      </c>
      <c r="CO253">
        <f>+Casos_PN_CORR[[#This Row],[43987]]-Casos_PN_CORR[[#This Row],[43986]]</f>
        <v>1</v>
      </c>
      <c r="CP253">
        <f>+Casos_PN_CORR[[#This Row],[43988]]-Casos_PN_CORR[[#This Row],[43987]]</f>
        <v>0</v>
      </c>
      <c r="CQ253">
        <f>+Casos_PN_CORR[[#This Row],[43989]]-Casos_PN_CORR[[#This Row],[43988]]</f>
        <v>0</v>
      </c>
      <c r="CR253">
        <f>+Casos_PN_CORR[[#This Row],[43990]]-Casos_PN_CORR[[#This Row],[43989]]</f>
        <v>0</v>
      </c>
      <c r="CS253">
        <f>+Casos_PN_CORR[[#This Row],[43991]]-Casos_PN_CORR[[#This Row],[43990]]</f>
        <v>0</v>
      </c>
      <c r="CT253">
        <f>+Casos_PN_CORR[[#This Row],[43992]]-Casos_PN_CORR[[#This Row],[43991]]</f>
        <v>0</v>
      </c>
      <c r="CU253">
        <f>+Casos_PN_CORR[[#This Row],[43993]]-Casos_PN_CORR[[#This Row],[43992]]</f>
        <v>0</v>
      </c>
    </row>
    <row r="254" spans="1:99" x14ac:dyDescent="0.3">
      <c r="A254">
        <v>70707</v>
      </c>
      <c r="B254" s="2" t="s">
        <v>268</v>
      </c>
      <c r="C254" s="2" t="s">
        <v>453</v>
      </c>
      <c r="D254" s="2" t="s">
        <v>577</v>
      </c>
      <c r="E254" s="4">
        <f t="shared" si="3"/>
        <v>1</v>
      </c>
      <c r="F254">
        <f>+Casos_PN_CORR[[#This Row],[43900]]</f>
        <v>0</v>
      </c>
      <c r="G254">
        <f>+Casos_PN_CORR[[#This Row],[43901]]-Casos_PN_CORR[[#This Row],[43900]]</f>
        <v>0</v>
      </c>
      <c r="H254">
        <f>+Casos_PN_CORR[[#This Row],[43902]]-Casos_PN_CORR[[#This Row],[43901]]</f>
        <v>0</v>
      </c>
      <c r="I254">
        <f>+Casos_PN_CORR[[#This Row],[43903]]-Casos_PN_CORR[[#This Row],[43902]]</f>
        <v>0</v>
      </c>
      <c r="J254">
        <f>+Casos_PN_CORR[[#This Row],[43904]]-Casos_PN_CORR[[#This Row],[43903]]</f>
        <v>0</v>
      </c>
      <c r="K254">
        <f>+Casos_PN_CORR[[#This Row],[43905]]-Casos_PN_CORR[[#This Row],[43904]]</f>
        <v>0</v>
      </c>
      <c r="L254">
        <f>+Casos_PN_CORR[[#This Row],[43906]]-Casos_PN_CORR[[#This Row],[43905]]</f>
        <v>0</v>
      </c>
      <c r="M254">
        <f>+Casos_PN_CORR[[#This Row],[43907]]-Casos_PN_CORR[[#This Row],[43906]]</f>
        <v>0</v>
      </c>
      <c r="N254">
        <f>+Casos_PN_CORR[[#This Row],[43908]]-Casos_PN_CORR[[#This Row],[43907]]</f>
        <v>0</v>
      </c>
      <c r="O254">
        <f>+Casos_PN_CORR[[#This Row],[43909]]-Casos_PN_CORR[[#This Row],[43908]]</f>
        <v>0</v>
      </c>
      <c r="P254">
        <f>+Casos_PN_CORR[[#This Row],[43910]]-Casos_PN_CORR[[#This Row],[43909]]</f>
        <v>0</v>
      </c>
      <c r="Q254">
        <f>+Casos_PN_CORR[[#This Row],[43911]]-Casos_PN_CORR[[#This Row],[43910]]</f>
        <v>0</v>
      </c>
      <c r="R254">
        <f>+Casos_PN_CORR[[#This Row],[43912]]-Casos_PN_CORR[[#This Row],[43911]]</f>
        <v>0</v>
      </c>
      <c r="S254">
        <f>+Casos_PN_CORR[[#This Row],[43913]]-Casos_PN_CORR[[#This Row],[43912]]</f>
        <v>0</v>
      </c>
      <c r="T254">
        <f>+Casos_PN_CORR[[#This Row],[43914]]-Casos_PN_CORR[[#This Row],[43913]]</f>
        <v>0</v>
      </c>
      <c r="U254">
        <f>+Casos_PN_CORR[[#This Row],[43915]]-Casos_PN_CORR[[#This Row],[43914]]</f>
        <v>0</v>
      </c>
      <c r="V254">
        <f>+Casos_PN_CORR[[#This Row],[43916]]-Casos_PN_CORR[[#This Row],[43915]]</f>
        <v>0</v>
      </c>
      <c r="W254">
        <f>+Casos_PN_CORR[[#This Row],[43917]]-Casos_PN_CORR[[#This Row],[43916]]</f>
        <v>0</v>
      </c>
      <c r="X254">
        <f>+Casos_PN_CORR[[#This Row],[43918]]-Casos_PN_CORR[[#This Row],[43917]]</f>
        <v>0</v>
      </c>
      <c r="Y254">
        <f>+Casos_PN_CORR[[#This Row],[43919]]-Casos_PN_CORR[[#This Row],[43918]]</f>
        <v>0</v>
      </c>
      <c r="Z254">
        <f>+Casos_PN_CORR[[#This Row],[43920]]-Casos_PN_CORR[[#This Row],[43919]]</f>
        <v>0</v>
      </c>
      <c r="AA254">
        <f>+Casos_PN_CORR[[#This Row],[43921]]-Casos_PN_CORR[[#This Row],[43920]]</f>
        <v>0</v>
      </c>
      <c r="AB254">
        <f>+Casos_PN_CORR[[#This Row],[43922]]-Casos_PN_CORR[[#This Row],[43921]]</f>
        <v>0</v>
      </c>
      <c r="AC254">
        <f>+Casos_PN_CORR[[#This Row],[43923]]-Casos_PN_CORR[[#This Row],[43922]]</f>
        <v>0</v>
      </c>
      <c r="AD254">
        <f>+Casos_PN_CORR[[#This Row],[43924]]-Casos_PN_CORR[[#This Row],[43923]]</f>
        <v>0</v>
      </c>
      <c r="AE254">
        <f>+Casos_PN_CORR[[#This Row],[43925]]-Casos_PN_CORR[[#This Row],[43924]]</f>
        <v>0</v>
      </c>
      <c r="AF254">
        <f>+Casos_PN_CORR[[#This Row],[43926]]-Casos_PN_CORR[[#This Row],[43925]]</f>
        <v>0</v>
      </c>
      <c r="AG254">
        <f>+Casos_PN_CORR[[#This Row],[43927]]-Casos_PN_CORR[[#This Row],[43926]]</f>
        <v>0</v>
      </c>
      <c r="AH254">
        <f>+Casos_PN_CORR[[#This Row],[43928]]-Casos_PN_CORR[[#This Row],[43927]]</f>
        <v>0</v>
      </c>
      <c r="AI254">
        <f>+Casos_PN_CORR[[#This Row],[43929]]-Casos_PN_CORR[[#This Row],[43928]]</f>
        <v>0</v>
      </c>
      <c r="AJ254">
        <f>+Casos_PN_CORR[[#This Row],[43930]]-Casos_PN_CORR[[#This Row],[43929]]</f>
        <v>0</v>
      </c>
      <c r="AK254">
        <f>+Casos_PN_CORR[[#This Row],[43931]]-Casos_PN_CORR[[#This Row],[43930]]</f>
        <v>0</v>
      </c>
      <c r="AL254">
        <f>+Casos_PN_CORR[[#This Row],[43932]]-Casos_PN_CORR[[#This Row],[43931]]</f>
        <v>0</v>
      </c>
      <c r="AM254">
        <f>+Casos_PN_CORR[[#This Row],[43933]]-Casos_PN_CORR[[#This Row],[43932]]</f>
        <v>0</v>
      </c>
      <c r="AN254">
        <f>+Casos_PN_CORR[[#This Row],[43934]]-Casos_PN_CORR[[#This Row],[43933]]</f>
        <v>0</v>
      </c>
      <c r="AO254">
        <f>+Casos_PN_CORR[[#This Row],[43935]]-Casos_PN_CORR[[#This Row],[43934]]</f>
        <v>0</v>
      </c>
      <c r="AP254">
        <f>+Casos_PN_CORR[[#This Row],[43936]]-Casos_PN_CORR[[#This Row],[43935]]</f>
        <v>0</v>
      </c>
      <c r="AQ254">
        <f>+Casos_PN_CORR[[#This Row],[43937]]-Casos_PN_CORR[[#This Row],[43936]]</f>
        <v>0</v>
      </c>
      <c r="AR254">
        <f>+Casos_PN_CORR[[#This Row],[43938]]-Casos_PN_CORR[[#This Row],[43937]]</f>
        <v>0</v>
      </c>
      <c r="AS254">
        <f>+Casos_PN_CORR[[#This Row],[43939]]-Casos_PN_CORR[[#This Row],[43938]]</f>
        <v>0</v>
      </c>
      <c r="AT254">
        <f>+Casos_PN_CORR[[#This Row],[43940]]-Casos_PN_CORR[[#This Row],[43939]]</f>
        <v>0</v>
      </c>
      <c r="AU254">
        <f>+Casos_PN_CORR[[#This Row],[43941]]-Casos_PN_CORR[[#This Row],[43940]]</f>
        <v>0</v>
      </c>
      <c r="AV254">
        <f>+Casos_PN_CORR[[#This Row],[43942]]-Casos_PN_CORR[[#This Row],[43941]]</f>
        <v>0</v>
      </c>
      <c r="AW254">
        <f>+Casos_PN_CORR[[#This Row],[43943]]-Casos_PN_CORR[[#This Row],[43942]]</f>
        <v>0</v>
      </c>
      <c r="AX254">
        <f>+Casos_PN_CORR[[#This Row],[43944]]-Casos_PN_CORR[[#This Row],[43943]]</f>
        <v>0</v>
      </c>
      <c r="AY254">
        <f>+Casos_PN_CORR[[#This Row],[43945]]-Casos_PN_CORR[[#This Row],[43944]]</f>
        <v>0</v>
      </c>
      <c r="AZ254">
        <f>+Casos_PN_CORR[[#This Row],[43946]]-Casos_PN_CORR[[#This Row],[43945]]</f>
        <v>0</v>
      </c>
      <c r="BA254">
        <f>+Casos_PN_CORR[[#This Row],[43947]]-Casos_PN_CORR[[#This Row],[43946]]</f>
        <v>0</v>
      </c>
      <c r="BB254">
        <f>+Casos_PN_CORR[[#This Row],[43948]]-Casos_PN_CORR[[#This Row],[43947]]</f>
        <v>0</v>
      </c>
      <c r="BC254">
        <f>+Casos_PN_CORR[[#This Row],[43949]]-Casos_PN_CORR[[#This Row],[43948]]</f>
        <v>0</v>
      </c>
      <c r="BD254">
        <f>+Casos_PN_CORR[[#This Row],[43950]]-Casos_PN_CORR[[#This Row],[43949]]</f>
        <v>0</v>
      </c>
      <c r="BE254">
        <f>+Casos_PN_CORR[[#This Row],[43951]]-Casos_PN_CORR[[#This Row],[43950]]</f>
        <v>0</v>
      </c>
      <c r="BF254">
        <f>+Casos_PN_CORR[[#This Row],[43952]]-Casos_PN_CORR[[#This Row],[43951]]</f>
        <v>0</v>
      </c>
      <c r="BG254">
        <f>+Casos_PN_CORR[[#This Row],[43953]]-Casos_PN_CORR[[#This Row],[43952]]</f>
        <v>0</v>
      </c>
      <c r="BH254">
        <f>+Casos_PN_CORR[[#This Row],[43954]]-Casos_PN_CORR[[#This Row],[43953]]</f>
        <v>0</v>
      </c>
      <c r="BI254">
        <f>+Casos_PN_CORR[[#This Row],[43955]]-Casos_PN_CORR[[#This Row],[43954]]</f>
        <v>0</v>
      </c>
      <c r="BJ254">
        <f>+Casos_PN_CORR[[#This Row],[43956]]-Casos_PN_CORR[[#This Row],[43955]]</f>
        <v>0</v>
      </c>
      <c r="BK254">
        <f>+Casos_PN_CORR[[#This Row],[43957]]-Casos_PN_CORR[[#This Row],[43956]]</f>
        <v>0</v>
      </c>
      <c r="BL254">
        <f>+Casos_PN_CORR[[#This Row],[43958]]-Casos_PN_CORR[[#This Row],[43957]]</f>
        <v>0</v>
      </c>
      <c r="BM254">
        <f>+Casos_PN_CORR[[#This Row],[43959]]-Casos_PN_CORR[[#This Row],[43958]]</f>
        <v>0</v>
      </c>
      <c r="BN254">
        <f>+Casos_PN_CORR[[#This Row],[43960]]-Casos_PN_CORR[[#This Row],[43959]]</f>
        <v>0</v>
      </c>
      <c r="BO254">
        <f>+Casos_PN_CORR[[#This Row],[43961]]-Casos_PN_CORR[[#This Row],[43960]]</f>
        <v>0</v>
      </c>
      <c r="BP254">
        <f>+Casos_PN_CORR[[#This Row],[43962]]-Casos_PN_CORR[[#This Row],[43961]]</f>
        <v>0</v>
      </c>
      <c r="BQ254">
        <f>+Casos_PN_CORR[[#This Row],[43963]]-Casos_PN_CORR[[#This Row],[43962]]</f>
        <v>0</v>
      </c>
      <c r="BR254">
        <f>+Casos_PN_CORR[[#This Row],[43964]]-Casos_PN_CORR[[#This Row],[43963]]</f>
        <v>0</v>
      </c>
      <c r="BS254">
        <f>+Casos_PN_CORR[[#This Row],[43965]]-Casos_PN_CORR[[#This Row],[43964]]</f>
        <v>0</v>
      </c>
      <c r="BT254">
        <f>+Casos_PN_CORR[[#This Row],[43966]]-Casos_PN_CORR[[#This Row],[43965]]</f>
        <v>0</v>
      </c>
      <c r="BU254">
        <f>+Casos_PN_CORR[[#This Row],[43967]]-Casos_PN_CORR[[#This Row],[43966]]</f>
        <v>0</v>
      </c>
      <c r="BV254">
        <f>+Casos_PN_CORR[[#This Row],[43968]]-Casos_PN_CORR[[#This Row],[43967]]</f>
        <v>0</v>
      </c>
      <c r="BW254">
        <f>+Casos_PN_CORR[[#This Row],[43969]]-Casos_PN_CORR[[#This Row],[43968]]</f>
        <v>0</v>
      </c>
      <c r="BX254">
        <f>+Casos_PN_CORR[[#This Row],[43970]]-Casos_PN_CORR[[#This Row],[43969]]</f>
        <v>0</v>
      </c>
      <c r="BY254">
        <f>+Casos_PN_CORR[[#This Row],[43971]]-Casos_PN_CORR[[#This Row],[43970]]</f>
        <v>0</v>
      </c>
      <c r="BZ254">
        <f>+Casos_PN_CORR[[#This Row],[43972]]-Casos_PN_CORR[[#This Row],[43971]]</f>
        <v>0</v>
      </c>
      <c r="CA254">
        <f>+Casos_PN_CORR[[#This Row],[43973]]-Casos_PN_CORR[[#This Row],[43972]]</f>
        <v>0</v>
      </c>
      <c r="CB254">
        <f>+Casos_PN_CORR[[#This Row],[43974]]-Casos_PN_CORR[[#This Row],[43973]]</f>
        <v>0</v>
      </c>
      <c r="CC254">
        <f>+Casos_PN_CORR[[#This Row],[43975]]-Casos_PN_CORR[[#This Row],[43974]]</f>
        <v>0</v>
      </c>
      <c r="CD254">
        <f>+Casos_PN_CORR[[#This Row],[43976]]-Casos_PN_CORR[[#This Row],[43975]]</f>
        <v>0</v>
      </c>
      <c r="CE254">
        <f>+Casos_PN_CORR[[#This Row],[43977]]-Casos_PN_CORR[[#This Row],[43976]]</f>
        <v>0</v>
      </c>
      <c r="CF254">
        <f>+Casos_PN_CORR[[#This Row],[43978]]-Casos_PN_CORR[[#This Row],[43977]]</f>
        <v>0</v>
      </c>
      <c r="CG254">
        <f>+Casos_PN_CORR[[#This Row],[43979]]-Casos_PN_CORR[[#This Row],[43978]]</f>
        <v>0</v>
      </c>
      <c r="CH254">
        <f>+Casos_PN_CORR[[#This Row],[43980]]-Casos_PN_CORR[[#This Row],[43979]]</f>
        <v>0</v>
      </c>
      <c r="CI254">
        <f>+Casos_PN_CORR[[#This Row],[43981]]-Casos_PN_CORR[[#This Row],[43980]]</f>
        <v>0</v>
      </c>
      <c r="CJ254">
        <f>+Casos_PN_CORR[[#This Row],[43982]]-Casos_PN_CORR[[#This Row],[43981]]</f>
        <v>0</v>
      </c>
      <c r="CK254">
        <f>+Casos_PN_CORR[[#This Row],[43983]]-Casos_PN_CORR[[#This Row],[43982]]</f>
        <v>0</v>
      </c>
      <c r="CL254">
        <f>+Casos_PN_CORR[[#This Row],[43984]]-Casos_PN_CORR[[#This Row],[43983]]</f>
        <v>0</v>
      </c>
      <c r="CM254">
        <f>+Casos_PN_CORR[[#This Row],[43985]]-Casos_PN_CORR[[#This Row],[43984]]</f>
        <v>0</v>
      </c>
      <c r="CN254">
        <f>+Casos_PN_CORR[[#This Row],[43986]]-Casos_PN_CORR[[#This Row],[43985]]</f>
        <v>0</v>
      </c>
      <c r="CO254">
        <f>+Casos_PN_CORR[[#This Row],[43987]]-Casos_PN_CORR[[#This Row],[43986]]</f>
        <v>1</v>
      </c>
      <c r="CP254">
        <f>+Casos_PN_CORR[[#This Row],[43988]]-Casos_PN_CORR[[#This Row],[43987]]</f>
        <v>0</v>
      </c>
      <c r="CQ254">
        <f>+Casos_PN_CORR[[#This Row],[43989]]-Casos_PN_CORR[[#This Row],[43988]]</f>
        <v>0</v>
      </c>
      <c r="CR254">
        <f>+Casos_PN_CORR[[#This Row],[43990]]-Casos_PN_CORR[[#This Row],[43989]]</f>
        <v>0</v>
      </c>
      <c r="CS254">
        <f>+Casos_PN_CORR[[#This Row],[43991]]-Casos_PN_CORR[[#This Row],[43990]]</f>
        <v>0</v>
      </c>
      <c r="CT254">
        <f>+Casos_PN_CORR[[#This Row],[43992]]-Casos_PN_CORR[[#This Row],[43991]]</f>
        <v>0</v>
      </c>
      <c r="CU254">
        <f>+Casos_PN_CORR[[#This Row],[43993]]-Casos_PN_CORR[[#This Row],[43992]]</f>
        <v>0</v>
      </c>
    </row>
    <row r="255" spans="1:99" x14ac:dyDescent="0.3">
      <c r="A255">
        <v>50104</v>
      </c>
      <c r="B255" s="2" t="s">
        <v>151</v>
      </c>
      <c r="C255" s="2" t="s">
        <v>269</v>
      </c>
      <c r="D255" s="2" t="s">
        <v>578</v>
      </c>
      <c r="E255" s="4">
        <f t="shared" si="3"/>
        <v>1</v>
      </c>
      <c r="F255">
        <f>+Casos_PN_CORR[[#This Row],[43900]]</f>
        <v>0</v>
      </c>
      <c r="G255">
        <f>+Casos_PN_CORR[[#This Row],[43901]]-Casos_PN_CORR[[#This Row],[43900]]</f>
        <v>0</v>
      </c>
      <c r="H255">
        <f>+Casos_PN_CORR[[#This Row],[43902]]-Casos_PN_CORR[[#This Row],[43901]]</f>
        <v>0</v>
      </c>
      <c r="I255">
        <f>+Casos_PN_CORR[[#This Row],[43903]]-Casos_PN_CORR[[#This Row],[43902]]</f>
        <v>0</v>
      </c>
      <c r="J255">
        <f>+Casos_PN_CORR[[#This Row],[43904]]-Casos_PN_CORR[[#This Row],[43903]]</f>
        <v>0</v>
      </c>
      <c r="K255">
        <f>+Casos_PN_CORR[[#This Row],[43905]]-Casos_PN_CORR[[#This Row],[43904]]</f>
        <v>0</v>
      </c>
      <c r="L255">
        <f>+Casos_PN_CORR[[#This Row],[43906]]-Casos_PN_CORR[[#This Row],[43905]]</f>
        <v>0</v>
      </c>
      <c r="M255">
        <f>+Casos_PN_CORR[[#This Row],[43907]]-Casos_PN_CORR[[#This Row],[43906]]</f>
        <v>0</v>
      </c>
      <c r="N255">
        <f>+Casos_PN_CORR[[#This Row],[43908]]-Casos_PN_CORR[[#This Row],[43907]]</f>
        <v>0</v>
      </c>
      <c r="O255">
        <f>+Casos_PN_CORR[[#This Row],[43909]]-Casos_PN_CORR[[#This Row],[43908]]</f>
        <v>0</v>
      </c>
      <c r="P255">
        <f>+Casos_PN_CORR[[#This Row],[43910]]-Casos_PN_CORR[[#This Row],[43909]]</f>
        <v>0</v>
      </c>
      <c r="Q255">
        <f>+Casos_PN_CORR[[#This Row],[43911]]-Casos_PN_CORR[[#This Row],[43910]]</f>
        <v>0</v>
      </c>
      <c r="R255">
        <f>+Casos_PN_CORR[[#This Row],[43912]]-Casos_PN_CORR[[#This Row],[43911]]</f>
        <v>0</v>
      </c>
      <c r="S255">
        <f>+Casos_PN_CORR[[#This Row],[43913]]-Casos_PN_CORR[[#This Row],[43912]]</f>
        <v>0</v>
      </c>
      <c r="T255">
        <f>+Casos_PN_CORR[[#This Row],[43914]]-Casos_PN_CORR[[#This Row],[43913]]</f>
        <v>0</v>
      </c>
      <c r="U255">
        <f>+Casos_PN_CORR[[#This Row],[43915]]-Casos_PN_CORR[[#This Row],[43914]]</f>
        <v>0</v>
      </c>
      <c r="V255">
        <f>+Casos_PN_CORR[[#This Row],[43916]]-Casos_PN_CORR[[#This Row],[43915]]</f>
        <v>0</v>
      </c>
      <c r="W255">
        <f>+Casos_PN_CORR[[#This Row],[43917]]-Casos_PN_CORR[[#This Row],[43916]]</f>
        <v>0</v>
      </c>
      <c r="X255">
        <f>+Casos_PN_CORR[[#This Row],[43918]]-Casos_PN_CORR[[#This Row],[43917]]</f>
        <v>0</v>
      </c>
      <c r="Y255">
        <f>+Casos_PN_CORR[[#This Row],[43919]]-Casos_PN_CORR[[#This Row],[43918]]</f>
        <v>0</v>
      </c>
      <c r="Z255">
        <f>+Casos_PN_CORR[[#This Row],[43920]]-Casos_PN_CORR[[#This Row],[43919]]</f>
        <v>0</v>
      </c>
      <c r="AA255">
        <f>+Casos_PN_CORR[[#This Row],[43921]]-Casos_PN_CORR[[#This Row],[43920]]</f>
        <v>0</v>
      </c>
      <c r="AB255">
        <f>+Casos_PN_CORR[[#This Row],[43922]]-Casos_PN_CORR[[#This Row],[43921]]</f>
        <v>0</v>
      </c>
      <c r="AC255">
        <f>+Casos_PN_CORR[[#This Row],[43923]]-Casos_PN_CORR[[#This Row],[43922]]</f>
        <v>0</v>
      </c>
      <c r="AD255">
        <f>+Casos_PN_CORR[[#This Row],[43924]]-Casos_PN_CORR[[#This Row],[43923]]</f>
        <v>0</v>
      </c>
      <c r="AE255">
        <f>+Casos_PN_CORR[[#This Row],[43925]]-Casos_PN_CORR[[#This Row],[43924]]</f>
        <v>0</v>
      </c>
      <c r="AF255">
        <f>+Casos_PN_CORR[[#This Row],[43926]]-Casos_PN_CORR[[#This Row],[43925]]</f>
        <v>0</v>
      </c>
      <c r="AG255">
        <f>+Casos_PN_CORR[[#This Row],[43927]]-Casos_PN_CORR[[#This Row],[43926]]</f>
        <v>0</v>
      </c>
      <c r="AH255">
        <f>+Casos_PN_CORR[[#This Row],[43928]]-Casos_PN_CORR[[#This Row],[43927]]</f>
        <v>0</v>
      </c>
      <c r="AI255">
        <f>+Casos_PN_CORR[[#This Row],[43929]]-Casos_PN_CORR[[#This Row],[43928]]</f>
        <v>0</v>
      </c>
      <c r="AJ255">
        <f>+Casos_PN_CORR[[#This Row],[43930]]-Casos_PN_CORR[[#This Row],[43929]]</f>
        <v>0</v>
      </c>
      <c r="AK255">
        <f>+Casos_PN_CORR[[#This Row],[43931]]-Casos_PN_CORR[[#This Row],[43930]]</f>
        <v>0</v>
      </c>
      <c r="AL255">
        <f>+Casos_PN_CORR[[#This Row],[43932]]-Casos_PN_CORR[[#This Row],[43931]]</f>
        <v>0</v>
      </c>
      <c r="AM255">
        <f>+Casos_PN_CORR[[#This Row],[43933]]-Casos_PN_CORR[[#This Row],[43932]]</f>
        <v>0</v>
      </c>
      <c r="AN255">
        <f>+Casos_PN_CORR[[#This Row],[43934]]-Casos_PN_CORR[[#This Row],[43933]]</f>
        <v>0</v>
      </c>
      <c r="AO255">
        <f>+Casos_PN_CORR[[#This Row],[43935]]-Casos_PN_CORR[[#This Row],[43934]]</f>
        <v>0</v>
      </c>
      <c r="AP255">
        <f>+Casos_PN_CORR[[#This Row],[43936]]-Casos_PN_CORR[[#This Row],[43935]]</f>
        <v>0</v>
      </c>
      <c r="AQ255">
        <f>+Casos_PN_CORR[[#This Row],[43937]]-Casos_PN_CORR[[#This Row],[43936]]</f>
        <v>0</v>
      </c>
      <c r="AR255">
        <f>+Casos_PN_CORR[[#This Row],[43938]]-Casos_PN_CORR[[#This Row],[43937]]</f>
        <v>0</v>
      </c>
      <c r="AS255">
        <f>+Casos_PN_CORR[[#This Row],[43939]]-Casos_PN_CORR[[#This Row],[43938]]</f>
        <v>0</v>
      </c>
      <c r="AT255">
        <f>+Casos_PN_CORR[[#This Row],[43940]]-Casos_PN_CORR[[#This Row],[43939]]</f>
        <v>0</v>
      </c>
      <c r="AU255">
        <f>+Casos_PN_CORR[[#This Row],[43941]]-Casos_PN_CORR[[#This Row],[43940]]</f>
        <v>0</v>
      </c>
      <c r="AV255">
        <f>+Casos_PN_CORR[[#This Row],[43942]]-Casos_PN_CORR[[#This Row],[43941]]</f>
        <v>0</v>
      </c>
      <c r="AW255">
        <f>+Casos_PN_CORR[[#This Row],[43943]]-Casos_PN_CORR[[#This Row],[43942]]</f>
        <v>0</v>
      </c>
      <c r="AX255">
        <f>+Casos_PN_CORR[[#This Row],[43944]]-Casos_PN_CORR[[#This Row],[43943]]</f>
        <v>0</v>
      </c>
      <c r="AY255">
        <f>+Casos_PN_CORR[[#This Row],[43945]]-Casos_PN_CORR[[#This Row],[43944]]</f>
        <v>0</v>
      </c>
      <c r="AZ255">
        <f>+Casos_PN_CORR[[#This Row],[43946]]-Casos_PN_CORR[[#This Row],[43945]]</f>
        <v>0</v>
      </c>
      <c r="BA255">
        <f>+Casos_PN_CORR[[#This Row],[43947]]-Casos_PN_CORR[[#This Row],[43946]]</f>
        <v>0</v>
      </c>
      <c r="BB255">
        <f>+Casos_PN_CORR[[#This Row],[43948]]-Casos_PN_CORR[[#This Row],[43947]]</f>
        <v>0</v>
      </c>
      <c r="BC255">
        <f>+Casos_PN_CORR[[#This Row],[43949]]-Casos_PN_CORR[[#This Row],[43948]]</f>
        <v>0</v>
      </c>
      <c r="BD255">
        <f>+Casos_PN_CORR[[#This Row],[43950]]-Casos_PN_CORR[[#This Row],[43949]]</f>
        <v>0</v>
      </c>
      <c r="BE255">
        <f>+Casos_PN_CORR[[#This Row],[43951]]-Casos_PN_CORR[[#This Row],[43950]]</f>
        <v>0</v>
      </c>
      <c r="BF255">
        <f>+Casos_PN_CORR[[#This Row],[43952]]-Casos_PN_CORR[[#This Row],[43951]]</f>
        <v>0</v>
      </c>
      <c r="BG255">
        <f>+Casos_PN_CORR[[#This Row],[43953]]-Casos_PN_CORR[[#This Row],[43952]]</f>
        <v>0</v>
      </c>
      <c r="BH255">
        <f>+Casos_PN_CORR[[#This Row],[43954]]-Casos_PN_CORR[[#This Row],[43953]]</f>
        <v>0</v>
      </c>
      <c r="BI255">
        <f>+Casos_PN_CORR[[#This Row],[43955]]-Casos_PN_CORR[[#This Row],[43954]]</f>
        <v>0</v>
      </c>
      <c r="BJ255">
        <f>+Casos_PN_CORR[[#This Row],[43956]]-Casos_PN_CORR[[#This Row],[43955]]</f>
        <v>0</v>
      </c>
      <c r="BK255">
        <f>+Casos_PN_CORR[[#This Row],[43957]]-Casos_PN_CORR[[#This Row],[43956]]</f>
        <v>0</v>
      </c>
      <c r="BL255">
        <f>+Casos_PN_CORR[[#This Row],[43958]]-Casos_PN_CORR[[#This Row],[43957]]</f>
        <v>0</v>
      </c>
      <c r="BM255">
        <f>+Casos_PN_CORR[[#This Row],[43959]]-Casos_PN_CORR[[#This Row],[43958]]</f>
        <v>0</v>
      </c>
      <c r="BN255">
        <f>+Casos_PN_CORR[[#This Row],[43960]]-Casos_PN_CORR[[#This Row],[43959]]</f>
        <v>0</v>
      </c>
      <c r="BO255">
        <f>+Casos_PN_CORR[[#This Row],[43961]]-Casos_PN_CORR[[#This Row],[43960]]</f>
        <v>0</v>
      </c>
      <c r="BP255">
        <f>+Casos_PN_CORR[[#This Row],[43962]]-Casos_PN_CORR[[#This Row],[43961]]</f>
        <v>0</v>
      </c>
      <c r="BQ255">
        <f>+Casos_PN_CORR[[#This Row],[43963]]-Casos_PN_CORR[[#This Row],[43962]]</f>
        <v>0</v>
      </c>
      <c r="BR255">
        <f>+Casos_PN_CORR[[#This Row],[43964]]-Casos_PN_CORR[[#This Row],[43963]]</f>
        <v>0</v>
      </c>
      <c r="BS255">
        <f>+Casos_PN_CORR[[#This Row],[43965]]-Casos_PN_CORR[[#This Row],[43964]]</f>
        <v>0</v>
      </c>
      <c r="BT255">
        <f>+Casos_PN_CORR[[#This Row],[43966]]-Casos_PN_CORR[[#This Row],[43965]]</f>
        <v>0</v>
      </c>
      <c r="BU255">
        <f>+Casos_PN_CORR[[#This Row],[43967]]-Casos_PN_CORR[[#This Row],[43966]]</f>
        <v>0</v>
      </c>
      <c r="BV255">
        <f>+Casos_PN_CORR[[#This Row],[43968]]-Casos_PN_CORR[[#This Row],[43967]]</f>
        <v>0</v>
      </c>
      <c r="BW255">
        <f>+Casos_PN_CORR[[#This Row],[43969]]-Casos_PN_CORR[[#This Row],[43968]]</f>
        <v>0</v>
      </c>
      <c r="BX255">
        <f>+Casos_PN_CORR[[#This Row],[43970]]-Casos_PN_CORR[[#This Row],[43969]]</f>
        <v>0</v>
      </c>
      <c r="BY255">
        <f>+Casos_PN_CORR[[#This Row],[43971]]-Casos_PN_CORR[[#This Row],[43970]]</f>
        <v>0</v>
      </c>
      <c r="BZ255">
        <f>+Casos_PN_CORR[[#This Row],[43972]]-Casos_PN_CORR[[#This Row],[43971]]</f>
        <v>0</v>
      </c>
      <c r="CA255">
        <f>+Casos_PN_CORR[[#This Row],[43973]]-Casos_PN_CORR[[#This Row],[43972]]</f>
        <v>0</v>
      </c>
      <c r="CB255">
        <f>+Casos_PN_CORR[[#This Row],[43974]]-Casos_PN_CORR[[#This Row],[43973]]</f>
        <v>0</v>
      </c>
      <c r="CC255">
        <f>+Casos_PN_CORR[[#This Row],[43975]]-Casos_PN_CORR[[#This Row],[43974]]</f>
        <v>0</v>
      </c>
      <c r="CD255">
        <f>+Casos_PN_CORR[[#This Row],[43976]]-Casos_PN_CORR[[#This Row],[43975]]</f>
        <v>0</v>
      </c>
      <c r="CE255">
        <f>+Casos_PN_CORR[[#This Row],[43977]]-Casos_PN_CORR[[#This Row],[43976]]</f>
        <v>0</v>
      </c>
      <c r="CF255">
        <f>+Casos_PN_CORR[[#This Row],[43978]]-Casos_PN_CORR[[#This Row],[43977]]</f>
        <v>0</v>
      </c>
      <c r="CG255">
        <f>+Casos_PN_CORR[[#This Row],[43979]]-Casos_PN_CORR[[#This Row],[43978]]</f>
        <v>0</v>
      </c>
      <c r="CH255">
        <f>+Casos_PN_CORR[[#This Row],[43980]]-Casos_PN_CORR[[#This Row],[43979]]</f>
        <v>0</v>
      </c>
      <c r="CI255">
        <f>+Casos_PN_CORR[[#This Row],[43981]]-Casos_PN_CORR[[#This Row],[43980]]</f>
        <v>0</v>
      </c>
      <c r="CJ255">
        <f>+Casos_PN_CORR[[#This Row],[43982]]-Casos_PN_CORR[[#This Row],[43981]]</f>
        <v>0</v>
      </c>
      <c r="CK255">
        <f>+Casos_PN_CORR[[#This Row],[43983]]-Casos_PN_CORR[[#This Row],[43982]]</f>
        <v>0</v>
      </c>
      <c r="CL255">
        <f>+Casos_PN_CORR[[#This Row],[43984]]-Casos_PN_CORR[[#This Row],[43983]]</f>
        <v>0</v>
      </c>
      <c r="CM255">
        <f>+Casos_PN_CORR[[#This Row],[43985]]-Casos_PN_CORR[[#This Row],[43984]]</f>
        <v>0</v>
      </c>
      <c r="CN255">
        <f>+Casos_PN_CORR[[#This Row],[43986]]-Casos_PN_CORR[[#This Row],[43985]]</f>
        <v>0</v>
      </c>
      <c r="CO255">
        <f>+Casos_PN_CORR[[#This Row],[43987]]-Casos_PN_CORR[[#This Row],[43986]]</f>
        <v>1</v>
      </c>
      <c r="CP255">
        <f>+Casos_PN_CORR[[#This Row],[43988]]-Casos_PN_CORR[[#This Row],[43987]]</f>
        <v>0</v>
      </c>
      <c r="CQ255">
        <f>+Casos_PN_CORR[[#This Row],[43989]]-Casos_PN_CORR[[#This Row],[43988]]</f>
        <v>0</v>
      </c>
      <c r="CR255">
        <f>+Casos_PN_CORR[[#This Row],[43990]]-Casos_PN_CORR[[#This Row],[43989]]</f>
        <v>0</v>
      </c>
      <c r="CS255">
        <f>+Casos_PN_CORR[[#This Row],[43991]]-Casos_PN_CORR[[#This Row],[43990]]</f>
        <v>0</v>
      </c>
      <c r="CT255">
        <f>+Casos_PN_CORR[[#This Row],[43992]]-Casos_PN_CORR[[#This Row],[43991]]</f>
        <v>0</v>
      </c>
      <c r="CU255">
        <f>+Casos_PN_CORR[[#This Row],[43993]]-Casos_PN_CORR[[#This Row],[43992]]</f>
        <v>0</v>
      </c>
    </row>
    <row r="256" spans="1:99" x14ac:dyDescent="0.3">
      <c r="A256">
        <v>90906</v>
      </c>
      <c r="B256" s="2" t="s">
        <v>114</v>
      </c>
      <c r="C256" s="2" t="s">
        <v>181</v>
      </c>
      <c r="D256" s="2" t="s">
        <v>579</v>
      </c>
      <c r="E256" s="4">
        <f t="shared" si="3"/>
        <v>1</v>
      </c>
      <c r="F256">
        <f>+Casos_PN_CORR[[#This Row],[43900]]</f>
        <v>0</v>
      </c>
      <c r="G256">
        <f>+Casos_PN_CORR[[#This Row],[43901]]-Casos_PN_CORR[[#This Row],[43900]]</f>
        <v>0</v>
      </c>
      <c r="H256">
        <f>+Casos_PN_CORR[[#This Row],[43902]]-Casos_PN_CORR[[#This Row],[43901]]</f>
        <v>0</v>
      </c>
      <c r="I256">
        <f>+Casos_PN_CORR[[#This Row],[43903]]-Casos_PN_CORR[[#This Row],[43902]]</f>
        <v>0</v>
      </c>
      <c r="J256">
        <f>+Casos_PN_CORR[[#This Row],[43904]]-Casos_PN_CORR[[#This Row],[43903]]</f>
        <v>0</v>
      </c>
      <c r="K256">
        <f>+Casos_PN_CORR[[#This Row],[43905]]-Casos_PN_CORR[[#This Row],[43904]]</f>
        <v>0</v>
      </c>
      <c r="L256">
        <f>+Casos_PN_CORR[[#This Row],[43906]]-Casos_PN_CORR[[#This Row],[43905]]</f>
        <v>0</v>
      </c>
      <c r="M256">
        <f>+Casos_PN_CORR[[#This Row],[43907]]-Casos_PN_CORR[[#This Row],[43906]]</f>
        <v>0</v>
      </c>
      <c r="N256">
        <f>+Casos_PN_CORR[[#This Row],[43908]]-Casos_PN_CORR[[#This Row],[43907]]</f>
        <v>0</v>
      </c>
      <c r="O256">
        <f>+Casos_PN_CORR[[#This Row],[43909]]-Casos_PN_CORR[[#This Row],[43908]]</f>
        <v>0</v>
      </c>
      <c r="P256">
        <f>+Casos_PN_CORR[[#This Row],[43910]]-Casos_PN_CORR[[#This Row],[43909]]</f>
        <v>0</v>
      </c>
      <c r="Q256">
        <f>+Casos_PN_CORR[[#This Row],[43911]]-Casos_PN_CORR[[#This Row],[43910]]</f>
        <v>0</v>
      </c>
      <c r="R256">
        <f>+Casos_PN_CORR[[#This Row],[43912]]-Casos_PN_CORR[[#This Row],[43911]]</f>
        <v>0</v>
      </c>
      <c r="S256">
        <f>+Casos_PN_CORR[[#This Row],[43913]]-Casos_PN_CORR[[#This Row],[43912]]</f>
        <v>0</v>
      </c>
      <c r="T256">
        <f>+Casos_PN_CORR[[#This Row],[43914]]-Casos_PN_CORR[[#This Row],[43913]]</f>
        <v>0</v>
      </c>
      <c r="U256">
        <f>+Casos_PN_CORR[[#This Row],[43915]]-Casos_PN_CORR[[#This Row],[43914]]</f>
        <v>0</v>
      </c>
      <c r="V256">
        <f>+Casos_PN_CORR[[#This Row],[43916]]-Casos_PN_CORR[[#This Row],[43915]]</f>
        <v>0</v>
      </c>
      <c r="W256">
        <f>+Casos_PN_CORR[[#This Row],[43917]]-Casos_PN_CORR[[#This Row],[43916]]</f>
        <v>0</v>
      </c>
      <c r="X256">
        <f>+Casos_PN_CORR[[#This Row],[43918]]-Casos_PN_CORR[[#This Row],[43917]]</f>
        <v>0</v>
      </c>
      <c r="Y256">
        <f>+Casos_PN_CORR[[#This Row],[43919]]-Casos_PN_CORR[[#This Row],[43918]]</f>
        <v>0</v>
      </c>
      <c r="Z256">
        <f>+Casos_PN_CORR[[#This Row],[43920]]-Casos_PN_CORR[[#This Row],[43919]]</f>
        <v>0</v>
      </c>
      <c r="AA256">
        <f>+Casos_PN_CORR[[#This Row],[43921]]-Casos_PN_CORR[[#This Row],[43920]]</f>
        <v>0</v>
      </c>
      <c r="AB256">
        <f>+Casos_PN_CORR[[#This Row],[43922]]-Casos_PN_CORR[[#This Row],[43921]]</f>
        <v>0</v>
      </c>
      <c r="AC256">
        <f>+Casos_PN_CORR[[#This Row],[43923]]-Casos_PN_CORR[[#This Row],[43922]]</f>
        <v>0</v>
      </c>
      <c r="AD256">
        <f>+Casos_PN_CORR[[#This Row],[43924]]-Casos_PN_CORR[[#This Row],[43923]]</f>
        <v>0</v>
      </c>
      <c r="AE256">
        <f>+Casos_PN_CORR[[#This Row],[43925]]-Casos_PN_CORR[[#This Row],[43924]]</f>
        <v>0</v>
      </c>
      <c r="AF256">
        <f>+Casos_PN_CORR[[#This Row],[43926]]-Casos_PN_CORR[[#This Row],[43925]]</f>
        <v>0</v>
      </c>
      <c r="AG256">
        <f>+Casos_PN_CORR[[#This Row],[43927]]-Casos_PN_CORR[[#This Row],[43926]]</f>
        <v>0</v>
      </c>
      <c r="AH256">
        <f>+Casos_PN_CORR[[#This Row],[43928]]-Casos_PN_CORR[[#This Row],[43927]]</f>
        <v>0</v>
      </c>
      <c r="AI256">
        <f>+Casos_PN_CORR[[#This Row],[43929]]-Casos_PN_CORR[[#This Row],[43928]]</f>
        <v>0</v>
      </c>
      <c r="AJ256">
        <f>+Casos_PN_CORR[[#This Row],[43930]]-Casos_PN_CORR[[#This Row],[43929]]</f>
        <v>0</v>
      </c>
      <c r="AK256">
        <f>+Casos_PN_CORR[[#This Row],[43931]]-Casos_PN_CORR[[#This Row],[43930]]</f>
        <v>0</v>
      </c>
      <c r="AL256">
        <f>+Casos_PN_CORR[[#This Row],[43932]]-Casos_PN_CORR[[#This Row],[43931]]</f>
        <v>0</v>
      </c>
      <c r="AM256">
        <f>+Casos_PN_CORR[[#This Row],[43933]]-Casos_PN_CORR[[#This Row],[43932]]</f>
        <v>0</v>
      </c>
      <c r="AN256">
        <f>+Casos_PN_CORR[[#This Row],[43934]]-Casos_PN_CORR[[#This Row],[43933]]</f>
        <v>0</v>
      </c>
      <c r="AO256">
        <f>+Casos_PN_CORR[[#This Row],[43935]]-Casos_PN_CORR[[#This Row],[43934]]</f>
        <v>0</v>
      </c>
      <c r="AP256">
        <f>+Casos_PN_CORR[[#This Row],[43936]]-Casos_PN_CORR[[#This Row],[43935]]</f>
        <v>0</v>
      </c>
      <c r="AQ256">
        <f>+Casos_PN_CORR[[#This Row],[43937]]-Casos_PN_CORR[[#This Row],[43936]]</f>
        <v>0</v>
      </c>
      <c r="AR256">
        <f>+Casos_PN_CORR[[#This Row],[43938]]-Casos_PN_CORR[[#This Row],[43937]]</f>
        <v>0</v>
      </c>
      <c r="AS256">
        <f>+Casos_PN_CORR[[#This Row],[43939]]-Casos_PN_CORR[[#This Row],[43938]]</f>
        <v>0</v>
      </c>
      <c r="AT256">
        <f>+Casos_PN_CORR[[#This Row],[43940]]-Casos_PN_CORR[[#This Row],[43939]]</f>
        <v>0</v>
      </c>
      <c r="AU256">
        <f>+Casos_PN_CORR[[#This Row],[43941]]-Casos_PN_CORR[[#This Row],[43940]]</f>
        <v>0</v>
      </c>
      <c r="AV256">
        <f>+Casos_PN_CORR[[#This Row],[43942]]-Casos_PN_CORR[[#This Row],[43941]]</f>
        <v>0</v>
      </c>
      <c r="AW256">
        <f>+Casos_PN_CORR[[#This Row],[43943]]-Casos_PN_CORR[[#This Row],[43942]]</f>
        <v>0</v>
      </c>
      <c r="AX256">
        <f>+Casos_PN_CORR[[#This Row],[43944]]-Casos_PN_CORR[[#This Row],[43943]]</f>
        <v>0</v>
      </c>
      <c r="AY256">
        <f>+Casos_PN_CORR[[#This Row],[43945]]-Casos_PN_CORR[[#This Row],[43944]]</f>
        <v>0</v>
      </c>
      <c r="AZ256">
        <f>+Casos_PN_CORR[[#This Row],[43946]]-Casos_PN_CORR[[#This Row],[43945]]</f>
        <v>0</v>
      </c>
      <c r="BA256">
        <f>+Casos_PN_CORR[[#This Row],[43947]]-Casos_PN_CORR[[#This Row],[43946]]</f>
        <v>0</v>
      </c>
      <c r="BB256">
        <f>+Casos_PN_CORR[[#This Row],[43948]]-Casos_PN_CORR[[#This Row],[43947]]</f>
        <v>0</v>
      </c>
      <c r="BC256">
        <f>+Casos_PN_CORR[[#This Row],[43949]]-Casos_PN_CORR[[#This Row],[43948]]</f>
        <v>0</v>
      </c>
      <c r="BD256">
        <f>+Casos_PN_CORR[[#This Row],[43950]]-Casos_PN_CORR[[#This Row],[43949]]</f>
        <v>0</v>
      </c>
      <c r="BE256">
        <f>+Casos_PN_CORR[[#This Row],[43951]]-Casos_PN_CORR[[#This Row],[43950]]</f>
        <v>0</v>
      </c>
      <c r="BF256">
        <f>+Casos_PN_CORR[[#This Row],[43952]]-Casos_PN_CORR[[#This Row],[43951]]</f>
        <v>0</v>
      </c>
      <c r="BG256">
        <f>+Casos_PN_CORR[[#This Row],[43953]]-Casos_PN_CORR[[#This Row],[43952]]</f>
        <v>0</v>
      </c>
      <c r="BH256">
        <f>+Casos_PN_CORR[[#This Row],[43954]]-Casos_PN_CORR[[#This Row],[43953]]</f>
        <v>0</v>
      </c>
      <c r="BI256">
        <f>+Casos_PN_CORR[[#This Row],[43955]]-Casos_PN_CORR[[#This Row],[43954]]</f>
        <v>0</v>
      </c>
      <c r="BJ256">
        <f>+Casos_PN_CORR[[#This Row],[43956]]-Casos_PN_CORR[[#This Row],[43955]]</f>
        <v>0</v>
      </c>
      <c r="BK256">
        <f>+Casos_PN_CORR[[#This Row],[43957]]-Casos_PN_CORR[[#This Row],[43956]]</f>
        <v>0</v>
      </c>
      <c r="BL256">
        <f>+Casos_PN_CORR[[#This Row],[43958]]-Casos_PN_CORR[[#This Row],[43957]]</f>
        <v>0</v>
      </c>
      <c r="BM256">
        <f>+Casos_PN_CORR[[#This Row],[43959]]-Casos_PN_CORR[[#This Row],[43958]]</f>
        <v>0</v>
      </c>
      <c r="BN256">
        <f>+Casos_PN_CORR[[#This Row],[43960]]-Casos_PN_CORR[[#This Row],[43959]]</f>
        <v>0</v>
      </c>
      <c r="BO256">
        <f>+Casos_PN_CORR[[#This Row],[43961]]-Casos_PN_CORR[[#This Row],[43960]]</f>
        <v>0</v>
      </c>
      <c r="BP256">
        <f>+Casos_PN_CORR[[#This Row],[43962]]-Casos_PN_CORR[[#This Row],[43961]]</f>
        <v>0</v>
      </c>
      <c r="BQ256">
        <f>+Casos_PN_CORR[[#This Row],[43963]]-Casos_PN_CORR[[#This Row],[43962]]</f>
        <v>0</v>
      </c>
      <c r="BR256">
        <f>+Casos_PN_CORR[[#This Row],[43964]]-Casos_PN_CORR[[#This Row],[43963]]</f>
        <v>0</v>
      </c>
      <c r="BS256">
        <f>+Casos_PN_CORR[[#This Row],[43965]]-Casos_PN_CORR[[#This Row],[43964]]</f>
        <v>0</v>
      </c>
      <c r="BT256">
        <f>+Casos_PN_CORR[[#This Row],[43966]]-Casos_PN_CORR[[#This Row],[43965]]</f>
        <v>0</v>
      </c>
      <c r="BU256">
        <f>+Casos_PN_CORR[[#This Row],[43967]]-Casos_PN_CORR[[#This Row],[43966]]</f>
        <v>0</v>
      </c>
      <c r="BV256">
        <f>+Casos_PN_CORR[[#This Row],[43968]]-Casos_PN_CORR[[#This Row],[43967]]</f>
        <v>0</v>
      </c>
      <c r="BW256">
        <f>+Casos_PN_CORR[[#This Row],[43969]]-Casos_PN_CORR[[#This Row],[43968]]</f>
        <v>0</v>
      </c>
      <c r="BX256">
        <f>+Casos_PN_CORR[[#This Row],[43970]]-Casos_PN_CORR[[#This Row],[43969]]</f>
        <v>0</v>
      </c>
      <c r="BY256">
        <f>+Casos_PN_CORR[[#This Row],[43971]]-Casos_PN_CORR[[#This Row],[43970]]</f>
        <v>0</v>
      </c>
      <c r="BZ256">
        <f>+Casos_PN_CORR[[#This Row],[43972]]-Casos_PN_CORR[[#This Row],[43971]]</f>
        <v>0</v>
      </c>
      <c r="CA256">
        <f>+Casos_PN_CORR[[#This Row],[43973]]-Casos_PN_CORR[[#This Row],[43972]]</f>
        <v>0</v>
      </c>
      <c r="CB256">
        <f>+Casos_PN_CORR[[#This Row],[43974]]-Casos_PN_CORR[[#This Row],[43973]]</f>
        <v>0</v>
      </c>
      <c r="CC256">
        <f>+Casos_PN_CORR[[#This Row],[43975]]-Casos_PN_CORR[[#This Row],[43974]]</f>
        <v>0</v>
      </c>
      <c r="CD256">
        <f>+Casos_PN_CORR[[#This Row],[43976]]-Casos_PN_CORR[[#This Row],[43975]]</f>
        <v>0</v>
      </c>
      <c r="CE256">
        <f>+Casos_PN_CORR[[#This Row],[43977]]-Casos_PN_CORR[[#This Row],[43976]]</f>
        <v>0</v>
      </c>
      <c r="CF256">
        <f>+Casos_PN_CORR[[#This Row],[43978]]-Casos_PN_CORR[[#This Row],[43977]]</f>
        <v>0</v>
      </c>
      <c r="CG256">
        <f>+Casos_PN_CORR[[#This Row],[43979]]-Casos_PN_CORR[[#This Row],[43978]]</f>
        <v>0</v>
      </c>
      <c r="CH256">
        <f>+Casos_PN_CORR[[#This Row],[43980]]-Casos_PN_CORR[[#This Row],[43979]]</f>
        <v>0</v>
      </c>
      <c r="CI256">
        <f>+Casos_PN_CORR[[#This Row],[43981]]-Casos_PN_CORR[[#This Row],[43980]]</f>
        <v>0</v>
      </c>
      <c r="CJ256">
        <f>+Casos_PN_CORR[[#This Row],[43982]]-Casos_PN_CORR[[#This Row],[43981]]</f>
        <v>0</v>
      </c>
      <c r="CK256">
        <f>+Casos_PN_CORR[[#This Row],[43983]]-Casos_PN_CORR[[#This Row],[43982]]</f>
        <v>0</v>
      </c>
      <c r="CL256">
        <f>+Casos_PN_CORR[[#This Row],[43984]]-Casos_PN_CORR[[#This Row],[43983]]</f>
        <v>0</v>
      </c>
      <c r="CM256">
        <f>+Casos_PN_CORR[[#This Row],[43985]]-Casos_PN_CORR[[#This Row],[43984]]</f>
        <v>0</v>
      </c>
      <c r="CN256">
        <f>+Casos_PN_CORR[[#This Row],[43986]]-Casos_PN_CORR[[#This Row],[43985]]</f>
        <v>0</v>
      </c>
      <c r="CO256">
        <f>+Casos_PN_CORR[[#This Row],[43987]]-Casos_PN_CORR[[#This Row],[43986]]</f>
        <v>1</v>
      </c>
      <c r="CP256">
        <f>+Casos_PN_CORR[[#This Row],[43988]]-Casos_PN_CORR[[#This Row],[43987]]</f>
        <v>0</v>
      </c>
      <c r="CQ256">
        <f>+Casos_PN_CORR[[#This Row],[43989]]-Casos_PN_CORR[[#This Row],[43988]]</f>
        <v>0</v>
      </c>
      <c r="CR256">
        <f>+Casos_PN_CORR[[#This Row],[43990]]-Casos_PN_CORR[[#This Row],[43989]]</f>
        <v>0</v>
      </c>
      <c r="CS256">
        <f>+Casos_PN_CORR[[#This Row],[43991]]-Casos_PN_CORR[[#This Row],[43990]]</f>
        <v>0</v>
      </c>
      <c r="CT256">
        <f>+Casos_PN_CORR[[#This Row],[43992]]-Casos_PN_CORR[[#This Row],[43991]]</f>
        <v>0</v>
      </c>
      <c r="CU256">
        <f>+Casos_PN_CORR[[#This Row],[43993]]-Casos_PN_CORR[[#This Row],[43992]]</f>
        <v>0</v>
      </c>
    </row>
    <row r="257" spans="1:99" x14ac:dyDescent="0.3">
      <c r="A257">
        <v>30304</v>
      </c>
      <c r="B257" s="2" t="s">
        <v>144</v>
      </c>
      <c r="C257" s="2" t="s">
        <v>424</v>
      </c>
      <c r="D257" s="2" t="s">
        <v>580</v>
      </c>
      <c r="E257" s="4">
        <f t="shared" si="3"/>
        <v>1</v>
      </c>
      <c r="F257">
        <f>+Casos_PN_CORR[[#This Row],[43900]]</f>
        <v>0</v>
      </c>
      <c r="G257">
        <f>+Casos_PN_CORR[[#This Row],[43901]]-Casos_PN_CORR[[#This Row],[43900]]</f>
        <v>0</v>
      </c>
      <c r="H257">
        <f>+Casos_PN_CORR[[#This Row],[43902]]-Casos_PN_CORR[[#This Row],[43901]]</f>
        <v>0</v>
      </c>
      <c r="I257">
        <f>+Casos_PN_CORR[[#This Row],[43903]]-Casos_PN_CORR[[#This Row],[43902]]</f>
        <v>0</v>
      </c>
      <c r="J257">
        <f>+Casos_PN_CORR[[#This Row],[43904]]-Casos_PN_CORR[[#This Row],[43903]]</f>
        <v>0</v>
      </c>
      <c r="K257">
        <f>+Casos_PN_CORR[[#This Row],[43905]]-Casos_PN_CORR[[#This Row],[43904]]</f>
        <v>0</v>
      </c>
      <c r="L257">
        <f>+Casos_PN_CORR[[#This Row],[43906]]-Casos_PN_CORR[[#This Row],[43905]]</f>
        <v>0</v>
      </c>
      <c r="M257">
        <f>+Casos_PN_CORR[[#This Row],[43907]]-Casos_PN_CORR[[#This Row],[43906]]</f>
        <v>0</v>
      </c>
      <c r="N257">
        <f>+Casos_PN_CORR[[#This Row],[43908]]-Casos_PN_CORR[[#This Row],[43907]]</f>
        <v>0</v>
      </c>
      <c r="O257">
        <f>+Casos_PN_CORR[[#This Row],[43909]]-Casos_PN_CORR[[#This Row],[43908]]</f>
        <v>0</v>
      </c>
      <c r="P257">
        <f>+Casos_PN_CORR[[#This Row],[43910]]-Casos_PN_CORR[[#This Row],[43909]]</f>
        <v>0</v>
      </c>
      <c r="Q257">
        <f>+Casos_PN_CORR[[#This Row],[43911]]-Casos_PN_CORR[[#This Row],[43910]]</f>
        <v>0</v>
      </c>
      <c r="R257">
        <f>+Casos_PN_CORR[[#This Row],[43912]]-Casos_PN_CORR[[#This Row],[43911]]</f>
        <v>0</v>
      </c>
      <c r="S257">
        <f>+Casos_PN_CORR[[#This Row],[43913]]-Casos_PN_CORR[[#This Row],[43912]]</f>
        <v>0</v>
      </c>
      <c r="T257">
        <f>+Casos_PN_CORR[[#This Row],[43914]]-Casos_PN_CORR[[#This Row],[43913]]</f>
        <v>0</v>
      </c>
      <c r="U257">
        <f>+Casos_PN_CORR[[#This Row],[43915]]-Casos_PN_CORR[[#This Row],[43914]]</f>
        <v>0</v>
      </c>
      <c r="V257">
        <f>+Casos_PN_CORR[[#This Row],[43916]]-Casos_PN_CORR[[#This Row],[43915]]</f>
        <v>0</v>
      </c>
      <c r="W257">
        <f>+Casos_PN_CORR[[#This Row],[43917]]-Casos_PN_CORR[[#This Row],[43916]]</f>
        <v>0</v>
      </c>
      <c r="X257">
        <f>+Casos_PN_CORR[[#This Row],[43918]]-Casos_PN_CORR[[#This Row],[43917]]</f>
        <v>0</v>
      </c>
      <c r="Y257">
        <f>+Casos_PN_CORR[[#This Row],[43919]]-Casos_PN_CORR[[#This Row],[43918]]</f>
        <v>0</v>
      </c>
      <c r="Z257">
        <f>+Casos_PN_CORR[[#This Row],[43920]]-Casos_PN_CORR[[#This Row],[43919]]</f>
        <v>0</v>
      </c>
      <c r="AA257">
        <f>+Casos_PN_CORR[[#This Row],[43921]]-Casos_PN_CORR[[#This Row],[43920]]</f>
        <v>0</v>
      </c>
      <c r="AB257">
        <f>+Casos_PN_CORR[[#This Row],[43922]]-Casos_PN_CORR[[#This Row],[43921]]</f>
        <v>0</v>
      </c>
      <c r="AC257">
        <f>+Casos_PN_CORR[[#This Row],[43923]]-Casos_PN_CORR[[#This Row],[43922]]</f>
        <v>0</v>
      </c>
      <c r="AD257">
        <f>+Casos_PN_CORR[[#This Row],[43924]]-Casos_PN_CORR[[#This Row],[43923]]</f>
        <v>0</v>
      </c>
      <c r="AE257">
        <f>+Casos_PN_CORR[[#This Row],[43925]]-Casos_PN_CORR[[#This Row],[43924]]</f>
        <v>0</v>
      </c>
      <c r="AF257">
        <f>+Casos_PN_CORR[[#This Row],[43926]]-Casos_PN_CORR[[#This Row],[43925]]</f>
        <v>0</v>
      </c>
      <c r="AG257">
        <f>+Casos_PN_CORR[[#This Row],[43927]]-Casos_PN_CORR[[#This Row],[43926]]</f>
        <v>0</v>
      </c>
      <c r="AH257">
        <f>+Casos_PN_CORR[[#This Row],[43928]]-Casos_PN_CORR[[#This Row],[43927]]</f>
        <v>0</v>
      </c>
      <c r="AI257">
        <f>+Casos_PN_CORR[[#This Row],[43929]]-Casos_PN_CORR[[#This Row],[43928]]</f>
        <v>0</v>
      </c>
      <c r="AJ257">
        <f>+Casos_PN_CORR[[#This Row],[43930]]-Casos_PN_CORR[[#This Row],[43929]]</f>
        <v>0</v>
      </c>
      <c r="AK257">
        <f>+Casos_PN_CORR[[#This Row],[43931]]-Casos_PN_CORR[[#This Row],[43930]]</f>
        <v>0</v>
      </c>
      <c r="AL257">
        <f>+Casos_PN_CORR[[#This Row],[43932]]-Casos_PN_CORR[[#This Row],[43931]]</f>
        <v>0</v>
      </c>
      <c r="AM257">
        <f>+Casos_PN_CORR[[#This Row],[43933]]-Casos_PN_CORR[[#This Row],[43932]]</f>
        <v>0</v>
      </c>
      <c r="AN257">
        <f>+Casos_PN_CORR[[#This Row],[43934]]-Casos_PN_CORR[[#This Row],[43933]]</f>
        <v>0</v>
      </c>
      <c r="AO257">
        <f>+Casos_PN_CORR[[#This Row],[43935]]-Casos_PN_CORR[[#This Row],[43934]]</f>
        <v>0</v>
      </c>
      <c r="AP257">
        <f>+Casos_PN_CORR[[#This Row],[43936]]-Casos_PN_CORR[[#This Row],[43935]]</f>
        <v>0</v>
      </c>
      <c r="AQ257">
        <f>+Casos_PN_CORR[[#This Row],[43937]]-Casos_PN_CORR[[#This Row],[43936]]</f>
        <v>0</v>
      </c>
      <c r="AR257">
        <f>+Casos_PN_CORR[[#This Row],[43938]]-Casos_PN_CORR[[#This Row],[43937]]</f>
        <v>0</v>
      </c>
      <c r="AS257">
        <f>+Casos_PN_CORR[[#This Row],[43939]]-Casos_PN_CORR[[#This Row],[43938]]</f>
        <v>0</v>
      </c>
      <c r="AT257">
        <f>+Casos_PN_CORR[[#This Row],[43940]]-Casos_PN_CORR[[#This Row],[43939]]</f>
        <v>0</v>
      </c>
      <c r="AU257">
        <f>+Casos_PN_CORR[[#This Row],[43941]]-Casos_PN_CORR[[#This Row],[43940]]</f>
        <v>0</v>
      </c>
      <c r="AV257">
        <f>+Casos_PN_CORR[[#This Row],[43942]]-Casos_PN_CORR[[#This Row],[43941]]</f>
        <v>0</v>
      </c>
      <c r="AW257">
        <f>+Casos_PN_CORR[[#This Row],[43943]]-Casos_PN_CORR[[#This Row],[43942]]</f>
        <v>0</v>
      </c>
      <c r="AX257">
        <f>+Casos_PN_CORR[[#This Row],[43944]]-Casos_PN_CORR[[#This Row],[43943]]</f>
        <v>0</v>
      </c>
      <c r="AY257">
        <f>+Casos_PN_CORR[[#This Row],[43945]]-Casos_PN_CORR[[#This Row],[43944]]</f>
        <v>0</v>
      </c>
      <c r="AZ257">
        <f>+Casos_PN_CORR[[#This Row],[43946]]-Casos_PN_CORR[[#This Row],[43945]]</f>
        <v>0</v>
      </c>
      <c r="BA257">
        <f>+Casos_PN_CORR[[#This Row],[43947]]-Casos_PN_CORR[[#This Row],[43946]]</f>
        <v>0</v>
      </c>
      <c r="BB257">
        <f>+Casos_PN_CORR[[#This Row],[43948]]-Casos_PN_CORR[[#This Row],[43947]]</f>
        <v>0</v>
      </c>
      <c r="BC257">
        <f>+Casos_PN_CORR[[#This Row],[43949]]-Casos_PN_CORR[[#This Row],[43948]]</f>
        <v>0</v>
      </c>
      <c r="BD257">
        <f>+Casos_PN_CORR[[#This Row],[43950]]-Casos_PN_CORR[[#This Row],[43949]]</f>
        <v>0</v>
      </c>
      <c r="BE257">
        <f>+Casos_PN_CORR[[#This Row],[43951]]-Casos_PN_CORR[[#This Row],[43950]]</f>
        <v>0</v>
      </c>
      <c r="BF257">
        <f>+Casos_PN_CORR[[#This Row],[43952]]-Casos_PN_CORR[[#This Row],[43951]]</f>
        <v>0</v>
      </c>
      <c r="BG257">
        <f>+Casos_PN_CORR[[#This Row],[43953]]-Casos_PN_CORR[[#This Row],[43952]]</f>
        <v>0</v>
      </c>
      <c r="BH257">
        <f>+Casos_PN_CORR[[#This Row],[43954]]-Casos_PN_CORR[[#This Row],[43953]]</f>
        <v>0</v>
      </c>
      <c r="BI257">
        <f>+Casos_PN_CORR[[#This Row],[43955]]-Casos_PN_CORR[[#This Row],[43954]]</f>
        <v>0</v>
      </c>
      <c r="BJ257">
        <f>+Casos_PN_CORR[[#This Row],[43956]]-Casos_PN_CORR[[#This Row],[43955]]</f>
        <v>0</v>
      </c>
      <c r="BK257">
        <f>+Casos_PN_CORR[[#This Row],[43957]]-Casos_PN_CORR[[#This Row],[43956]]</f>
        <v>0</v>
      </c>
      <c r="BL257">
        <f>+Casos_PN_CORR[[#This Row],[43958]]-Casos_PN_CORR[[#This Row],[43957]]</f>
        <v>0</v>
      </c>
      <c r="BM257">
        <f>+Casos_PN_CORR[[#This Row],[43959]]-Casos_PN_CORR[[#This Row],[43958]]</f>
        <v>0</v>
      </c>
      <c r="BN257">
        <f>+Casos_PN_CORR[[#This Row],[43960]]-Casos_PN_CORR[[#This Row],[43959]]</f>
        <v>0</v>
      </c>
      <c r="BO257">
        <f>+Casos_PN_CORR[[#This Row],[43961]]-Casos_PN_CORR[[#This Row],[43960]]</f>
        <v>0</v>
      </c>
      <c r="BP257">
        <f>+Casos_PN_CORR[[#This Row],[43962]]-Casos_PN_CORR[[#This Row],[43961]]</f>
        <v>0</v>
      </c>
      <c r="BQ257">
        <f>+Casos_PN_CORR[[#This Row],[43963]]-Casos_PN_CORR[[#This Row],[43962]]</f>
        <v>0</v>
      </c>
      <c r="BR257">
        <f>+Casos_PN_CORR[[#This Row],[43964]]-Casos_PN_CORR[[#This Row],[43963]]</f>
        <v>0</v>
      </c>
      <c r="BS257">
        <f>+Casos_PN_CORR[[#This Row],[43965]]-Casos_PN_CORR[[#This Row],[43964]]</f>
        <v>0</v>
      </c>
      <c r="BT257">
        <f>+Casos_PN_CORR[[#This Row],[43966]]-Casos_PN_CORR[[#This Row],[43965]]</f>
        <v>0</v>
      </c>
      <c r="BU257">
        <f>+Casos_PN_CORR[[#This Row],[43967]]-Casos_PN_CORR[[#This Row],[43966]]</f>
        <v>0</v>
      </c>
      <c r="BV257">
        <f>+Casos_PN_CORR[[#This Row],[43968]]-Casos_PN_CORR[[#This Row],[43967]]</f>
        <v>0</v>
      </c>
      <c r="BW257">
        <f>+Casos_PN_CORR[[#This Row],[43969]]-Casos_PN_CORR[[#This Row],[43968]]</f>
        <v>0</v>
      </c>
      <c r="BX257">
        <f>+Casos_PN_CORR[[#This Row],[43970]]-Casos_PN_CORR[[#This Row],[43969]]</f>
        <v>0</v>
      </c>
      <c r="BY257">
        <f>+Casos_PN_CORR[[#This Row],[43971]]-Casos_PN_CORR[[#This Row],[43970]]</f>
        <v>0</v>
      </c>
      <c r="BZ257">
        <f>+Casos_PN_CORR[[#This Row],[43972]]-Casos_PN_CORR[[#This Row],[43971]]</f>
        <v>0</v>
      </c>
      <c r="CA257">
        <f>+Casos_PN_CORR[[#This Row],[43973]]-Casos_PN_CORR[[#This Row],[43972]]</f>
        <v>0</v>
      </c>
      <c r="CB257">
        <f>+Casos_PN_CORR[[#This Row],[43974]]-Casos_PN_CORR[[#This Row],[43973]]</f>
        <v>0</v>
      </c>
      <c r="CC257">
        <f>+Casos_PN_CORR[[#This Row],[43975]]-Casos_PN_CORR[[#This Row],[43974]]</f>
        <v>0</v>
      </c>
      <c r="CD257">
        <f>+Casos_PN_CORR[[#This Row],[43976]]-Casos_PN_CORR[[#This Row],[43975]]</f>
        <v>0</v>
      </c>
      <c r="CE257">
        <f>+Casos_PN_CORR[[#This Row],[43977]]-Casos_PN_CORR[[#This Row],[43976]]</f>
        <v>0</v>
      </c>
      <c r="CF257">
        <f>+Casos_PN_CORR[[#This Row],[43978]]-Casos_PN_CORR[[#This Row],[43977]]</f>
        <v>0</v>
      </c>
      <c r="CG257">
        <f>+Casos_PN_CORR[[#This Row],[43979]]-Casos_PN_CORR[[#This Row],[43978]]</f>
        <v>0</v>
      </c>
      <c r="CH257">
        <f>+Casos_PN_CORR[[#This Row],[43980]]-Casos_PN_CORR[[#This Row],[43979]]</f>
        <v>0</v>
      </c>
      <c r="CI257">
        <f>+Casos_PN_CORR[[#This Row],[43981]]-Casos_PN_CORR[[#This Row],[43980]]</f>
        <v>0</v>
      </c>
      <c r="CJ257">
        <f>+Casos_PN_CORR[[#This Row],[43982]]-Casos_PN_CORR[[#This Row],[43981]]</f>
        <v>0</v>
      </c>
      <c r="CK257">
        <f>+Casos_PN_CORR[[#This Row],[43983]]-Casos_PN_CORR[[#This Row],[43982]]</f>
        <v>0</v>
      </c>
      <c r="CL257">
        <f>+Casos_PN_CORR[[#This Row],[43984]]-Casos_PN_CORR[[#This Row],[43983]]</f>
        <v>0</v>
      </c>
      <c r="CM257">
        <f>+Casos_PN_CORR[[#This Row],[43985]]-Casos_PN_CORR[[#This Row],[43984]]</f>
        <v>0</v>
      </c>
      <c r="CN257">
        <f>+Casos_PN_CORR[[#This Row],[43986]]-Casos_PN_CORR[[#This Row],[43985]]</f>
        <v>0</v>
      </c>
      <c r="CO257">
        <f>+Casos_PN_CORR[[#This Row],[43987]]-Casos_PN_CORR[[#This Row],[43986]]</f>
        <v>1</v>
      </c>
      <c r="CP257">
        <f>+Casos_PN_CORR[[#This Row],[43988]]-Casos_PN_CORR[[#This Row],[43987]]</f>
        <v>0</v>
      </c>
      <c r="CQ257">
        <f>+Casos_PN_CORR[[#This Row],[43989]]-Casos_PN_CORR[[#This Row],[43988]]</f>
        <v>0</v>
      </c>
      <c r="CR257">
        <f>+Casos_PN_CORR[[#This Row],[43990]]-Casos_PN_CORR[[#This Row],[43989]]</f>
        <v>0</v>
      </c>
      <c r="CS257">
        <f>+Casos_PN_CORR[[#This Row],[43991]]-Casos_PN_CORR[[#This Row],[43990]]</f>
        <v>0</v>
      </c>
      <c r="CT257">
        <f>+Casos_PN_CORR[[#This Row],[43992]]-Casos_PN_CORR[[#This Row],[43991]]</f>
        <v>0</v>
      </c>
      <c r="CU257">
        <f>+Casos_PN_CORR[[#This Row],[43993]]-Casos_PN_CORR[[#This Row],[43992]]</f>
        <v>0</v>
      </c>
    </row>
    <row r="258" spans="1:99" x14ac:dyDescent="0.3">
      <c r="A258">
        <v>90602</v>
      </c>
      <c r="B258" s="2" t="s">
        <v>114</v>
      </c>
      <c r="C258" s="2" t="s">
        <v>302</v>
      </c>
      <c r="D258" s="2" t="s">
        <v>581</v>
      </c>
      <c r="E258" s="4">
        <f t="shared" si="3"/>
        <v>1</v>
      </c>
      <c r="F258">
        <f>+Casos_PN_CORR[[#This Row],[43900]]</f>
        <v>0</v>
      </c>
      <c r="G258">
        <f>+Casos_PN_CORR[[#This Row],[43901]]-Casos_PN_CORR[[#This Row],[43900]]</f>
        <v>0</v>
      </c>
      <c r="H258">
        <f>+Casos_PN_CORR[[#This Row],[43902]]-Casos_PN_CORR[[#This Row],[43901]]</f>
        <v>0</v>
      </c>
      <c r="I258">
        <f>+Casos_PN_CORR[[#This Row],[43903]]-Casos_PN_CORR[[#This Row],[43902]]</f>
        <v>0</v>
      </c>
      <c r="J258">
        <f>+Casos_PN_CORR[[#This Row],[43904]]-Casos_PN_CORR[[#This Row],[43903]]</f>
        <v>0</v>
      </c>
      <c r="K258">
        <f>+Casos_PN_CORR[[#This Row],[43905]]-Casos_PN_CORR[[#This Row],[43904]]</f>
        <v>0</v>
      </c>
      <c r="L258">
        <f>+Casos_PN_CORR[[#This Row],[43906]]-Casos_PN_CORR[[#This Row],[43905]]</f>
        <v>0</v>
      </c>
      <c r="M258">
        <f>+Casos_PN_CORR[[#This Row],[43907]]-Casos_PN_CORR[[#This Row],[43906]]</f>
        <v>0</v>
      </c>
      <c r="N258">
        <f>+Casos_PN_CORR[[#This Row],[43908]]-Casos_PN_CORR[[#This Row],[43907]]</f>
        <v>0</v>
      </c>
      <c r="O258">
        <f>+Casos_PN_CORR[[#This Row],[43909]]-Casos_PN_CORR[[#This Row],[43908]]</f>
        <v>0</v>
      </c>
      <c r="P258">
        <f>+Casos_PN_CORR[[#This Row],[43910]]-Casos_PN_CORR[[#This Row],[43909]]</f>
        <v>0</v>
      </c>
      <c r="Q258">
        <f>+Casos_PN_CORR[[#This Row],[43911]]-Casos_PN_CORR[[#This Row],[43910]]</f>
        <v>0</v>
      </c>
      <c r="R258">
        <f>+Casos_PN_CORR[[#This Row],[43912]]-Casos_PN_CORR[[#This Row],[43911]]</f>
        <v>0</v>
      </c>
      <c r="S258">
        <f>+Casos_PN_CORR[[#This Row],[43913]]-Casos_PN_CORR[[#This Row],[43912]]</f>
        <v>0</v>
      </c>
      <c r="T258">
        <f>+Casos_PN_CORR[[#This Row],[43914]]-Casos_PN_CORR[[#This Row],[43913]]</f>
        <v>0</v>
      </c>
      <c r="U258">
        <f>+Casos_PN_CORR[[#This Row],[43915]]-Casos_PN_CORR[[#This Row],[43914]]</f>
        <v>0</v>
      </c>
      <c r="V258">
        <f>+Casos_PN_CORR[[#This Row],[43916]]-Casos_PN_CORR[[#This Row],[43915]]</f>
        <v>0</v>
      </c>
      <c r="W258">
        <f>+Casos_PN_CORR[[#This Row],[43917]]-Casos_PN_CORR[[#This Row],[43916]]</f>
        <v>0</v>
      </c>
      <c r="X258">
        <f>+Casos_PN_CORR[[#This Row],[43918]]-Casos_PN_CORR[[#This Row],[43917]]</f>
        <v>0</v>
      </c>
      <c r="Y258">
        <f>+Casos_PN_CORR[[#This Row],[43919]]-Casos_PN_CORR[[#This Row],[43918]]</f>
        <v>0</v>
      </c>
      <c r="Z258">
        <f>+Casos_PN_CORR[[#This Row],[43920]]-Casos_PN_CORR[[#This Row],[43919]]</f>
        <v>0</v>
      </c>
      <c r="AA258">
        <f>+Casos_PN_CORR[[#This Row],[43921]]-Casos_PN_CORR[[#This Row],[43920]]</f>
        <v>0</v>
      </c>
      <c r="AB258">
        <f>+Casos_PN_CORR[[#This Row],[43922]]-Casos_PN_CORR[[#This Row],[43921]]</f>
        <v>0</v>
      </c>
      <c r="AC258">
        <f>+Casos_PN_CORR[[#This Row],[43923]]-Casos_PN_CORR[[#This Row],[43922]]</f>
        <v>0</v>
      </c>
      <c r="AD258">
        <f>+Casos_PN_CORR[[#This Row],[43924]]-Casos_PN_CORR[[#This Row],[43923]]</f>
        <v>0</v>
      </c>
      <c r="AE258">
        <f>+Casos_PN_CORR[[#This Row],[43925]]-Casos_PN_CORR[[#This Row],[43924]]</f>
        <v>0</v>
      </c>
      <c r="AF258">
        <f>+Casos_PN_CORR[[#This Row],[43926]]-Casos_PN_CORR[[#This Row],[43925]]</f>
        <v>0</v>
      </c>
      <c r="AG258">
        <f>+Casos_PN_CORR[[#This Row],[43927]]-Casos_PN_CORR[[#This Row],[43926]]</f>
        <v>0</v>
      </c>
      <c r="AH258">
        <f>+Casos_PN_CORR[[#This Row],[43928]]-Casos_PN_CORR[[#This Row],[43927]]</f>
        <v>0</v>
      </c>
      <c r="AI258">
        <f>+Casos_PN_CORR[[#This Row],[43929]]-Casos_PN_CORR[[#This Row],[43928]]</f>
        <v>0</v>
      </c>
      <c r="AJ258">
        <f>+Casos_PN_CORR[[#This Row],[43930]]-Casos_PN_CORR[[#This Row],[43929]]</f>
        <v>0</v>
      </c>
      <c r="AK258">
        <f>+Casos_PN_CORR[[#This Row],[43931]]-Casos_PN_CORR[[#This Row],[43930]]</f>
        <v>0</v>
      </c>
      <c r="AL258">
        <f>+Casos_PN_CORR[[#This Row],[43932]]-Casos_PN_CORR[[#This Row],[43931]]</f>
        <v>0</v>
      </c>
      <c r="AM258">
        <f>+Casos_PN_CORR[[#This Row],[43933]]-Casos_PN_CORR[[#This Row],[43932]]</f>
        <v>0</v>
      </c>
      <c r="AN258">
        <f>+Casos_PN_CORR[[#This Row],[43934]]-Casos_PN_CORR[[#This Row],[43933]]</f>
        <v>0</v>
      </c>
      <c r="AO258">
        <f>+Casos_PN_CORR[[#This Row],[43935]]-Casos_PN_CORR[[#This Row],[43934]]</f>
        <v>0</v>
      </c>
      <c r="AP258">
        <f>+Casos_PN_CORR[[#This Row],[43936]]-Casos_PN_CORR[[#This Row],[43935]]</f>
        <v>0</v>
      </c>
      <c r="AQ258">
        <f>+Casos_PN_CORR[[#This Row],[43937]]-Casos_PN_CORR[[#This Row],[43936]]</f>
        <v>0</v>
      </c>
      <c r="AR258">
        <f>+Casos_PN_CORR[[#This Row],[43938]]-Casos_PN_CORR[[#This Row],[43937]]</f>
        <v>0</v>
      </c>
      <c r="AS258">
        <f>+Casos_PN_CORR[[#This Row],[43939]]-Casos_PN_CORR[[#This Row],[43938]]</f>
        <v>0</v>
      </c>
      <c r="AT258">
        <f>+Casos_PN_CORR[[#This Row],[43940]]-Casos_PN_CORR[[#This Row],[43939]]</f>
        <v>0</v>
      </c>
      <c r="AU258">
        <f>+Casos_PN_CORR[[#This Row],[43941]]-Casos_PN_CORR[[#This Row],[43940]]</f>
        <v>0</v>
      </c>
      <c r="AV258">
        <f>+Casos_PN_CORR[[#This Row],[43942]]-Casos_PN_CORR[[#This Row],[43941]]</f>
        <v>0</v>
      </c>
      <c r="AW258">
        <f>+Casos_PN_CORR[[#This Row],[43943]]-Casos_PN_CORR[[#This Row],[43942]]</f>
        <v>0</v>
      </c>
      <c r="AX258">
        <f>+Casos_PN_CORR[[#This Row],[43944]]-Casos_PN_CORR[[#This Row],[43943]]</f>
        <v>0</v>
      </c>
      <c r="AY258">
        <f>+Casos_PN_CORR[[#This Row],[43945]]-Casos_PN_CORR[[#This Row],[43944]]</f>
        <v>0</v>
      </c>
      <c r="AZ258">
        <f>+Casos_PN_CORR[[#This Row],[43946]]-Casos_PN_CORR[[#This Row],[43945]]</f>
        <v>0</v>
      </c>
      <c r="BA258">
        <f>+Casos_PN_CORR[[#This Row],[43947]]-Casos_PN_CORR[[#This Row],[43946]]</f>
        <v>0</v>
      </c>
      <c r="BB258">
        <f>+Casos_PN_CORR[[#This Row],[43948]]-Casos_PN_CORR[[#This Row],[43947]]</f>
        <v>0</v>
      </c>
      <c r="BC258">
        <f>+Casos_PN_CORR[[#This Row],[43949]]-Casos_PN_CORR[[#This Row],[43948]]</f>
        <v>0</v>
      </c>
      <c r="BD258">
        <f>+Casos_PN_CORR[[#This Row],[43950]]-Casos_PN_CORR[[#This Row],[43949]]</f>
        <v>0</v>
      </c>
      <c r="BE258">
        <f>+Casos_PN_CORR[[#This Row],[43951]]-Casos_PN_CORR[[#This Row],[43950]]</f>
        <v>0</v>
      </c>
      <c r="BF258">
        <f>+Casos_PN_CORR[[#This Row],[43952]]-Casos_PN_CORR[[#This Row],[43951]]</f>
        <v>0</v>
      </c>
      <c r="BG258">
        <f>+Casos_PN_CORR[[#This Row],[43953]]-Casos_PN_CORR[[#This Row],[43952]]</f>
        <v>0</v>
      </c>
      <c r="BH258">
        <f>+Casos_PN_CORR[[#This Row],[43954]]-Casos_PN_CORR[[#This Row],[43953]]</f>
        <v>0</v>
      </c>
      <c r="BI258">
        <f>+Casos_PN_CORR[[#This Row],[43955]]-Casos_PN_CORR[[#This Row],[43954]]</f>
        <v>0</v>
      </c>
      <c r="BJ258">
        <f>+Casos_PN_CORR[[#This Row],[43956]]-Casos_PN_CORR[[#This Row],[43955]]</f>
        <v>0</v>
      </c>
      <c r="BK258">
        <f>+Casos_PN_CORR[[#This Row],[43957]]-Casos_PN_CORR[[#This Row],[43956]]</f>
        <v>0</v>
      </c>
      <c r="BL258">
        <f>+Casos_PN_CORR[[#This Row],[43958]]-Casos_PN_CORR[[#This Row],[43957]]</f>
        <v>0</v>
      </c>
      <c r="BM258">
        <f>+Casos_PN_CORR[[#This Row],[43959]]-Casos_PN_CORR[[#This Row],[43958]]</f>
        <v>0</v>
      </c>
      <c r="BN258">
        <f>+Casos_PN_CORR[[#This Row],[43960]]-Casos_PN_CORR[[#This Row],[43959]]</f>
        <v>0</v>
      </c>
      <c r="BO258">
        <f>+Casos_PN_CORR[[#This Row],[43961]]-Casos_PN_CORR[[#This Row],[43960]]</f>
        <v>0</v>
      </c>
      <c r="BP258">
        <f>+Casos_PN_CORR[[#This Row],[43962]]-Casos_PN_CORR[[#This Row],[43961]]</f>
        <v>0</v>
      </c>
      <c r="BQ258">
        <f>+Casos_PN_CORR[[#This Row],[43963]]-Casos_PN_CORR[[#This Row],[43962]]</f>
        <v>0</v>
      </c>
      <c r="BR258">
        <f>+Casos_PN_CORR[[#This Row],[43964]]-Casos_PN_CORR[[#This Row],[43963]]</f>
        <v>0</v>
      </c>
      <c r="BS258">
        <f>+Casos_PN_CORR[[#This Row],[43965]]-Casos_PN_CORR[[#This Row],[43964]]</f>
        <v>0</v>
      </c>
      <c r="BT258">
        <f>+Casos_PN_CORR[[#This Row],[43966]]-Casos_PN_CORR[[#This Row],[43965]]</f>
        <v>0</v>
      </c>
      <c r="BU258">
        <f>+Casos_PN_CORR[[#This Row],[43967]]-Casos_PN_CORR[[#This Row],[43966]]</f>
        <v>0</v>
      </c>
      <c r="BV258">
        <f>+Casos_PN_CORR[[#This Row],[43968]]-Casos_PN_CORR[[#This Row],[43967]]</f>
        <v>0</v>
      </c>
      <c r="BW258">
        <f>+Casos_PN_CORR[[#This Row],[43969]]-Casos_PN_CORR[[#This Row],[43968]]</f>
        <v>0</v>
      </c>
      <c r="BX258">
        <f>+Casos_PN_CORR[[#This Row],[43970]]-Casos_PN_CORR[[#This Row],[43969]]</f>
        <v>0</v>
      </c>
      <c r="BY258">
        <f>+Casos_PN_CORR[[#This Row],[43971]]-Casos_PN_CORR[[#This Row],[43970]]</f>
        <v>0</v>
      </c>
      <c r="BZ258">
        <f>+Casos_PN_CORR[[#This Row],[43972]]-Casos_PN_CORR[[#This Row],[43971]]</f>
        <v>0</v>
      </c>
      <c r="CA258">
        <f>+Casos_PN_CORR[[#This Row],[43973]]-Casos_PN_CORR[[#This Row],[43972]]</f>
        <v>0</v>
      </c>
      <c r="CB258">
        <f>+Casos_PN_CORR[[#This Row],[43974]]-Casos_PN_CORR[[#This Row],[43973]]</f>
        <v>0</v>
      </c>
      <c r="CC258">
        <f>+Casos_PN_CORR[[#This Row],[43975]]-Casos_PN_CORR[[#This Row],[43974]]</f>
        <v>0</v>
      </c>
      <c r="CD258">
        <f>+Casos_PN_CORR[[#This Row],[43976]]-Casos_PN_CORR[[#This Row],[43975]]</f>
        <v>0</v>
      </c>
      <c r="CE258">
        <f>+Casos_PN_CORR[[#This Row],[43977]]-Casos_PN_CORR[[#This Row],[43976]]</f>
        <v>0</v>
      </c>
      <c r="CF258">
        <f>+Casos_PN_CORR[[#This Row],[43978]]-Casos_PN_CORR[[#This Row],[43977]]</f>
        <v>0</v>
      </c>
      <c r="CG258">
        <f>+Casos_PN_CORR[[#This Row],[43979]]-Casos_PN_CORR[[#This Row],[43978]]</f>
        <v>0</v>
      </c>
      <c r="CH258">
        <f>+Casos_PN_CORR[[#This Row],[43980]]-Casos_PN_CORR[[#This Row],[43979]]</f>
        <v>0</v>
      </c>
      <c r="CI258">
        <f>+Casos_PN_CORR[[#This Row],[43981]]-Casos_PN_CORR[[#This Row],[43980]]</f>
        <v>0</v>
      </c>
      <c r="CJ258">
        <f>+Casos_PN_CORR[[#This Row],[43982]]-Casos_PN_CORR[[#This Row],[43981]]</f>
        <v>0</v>
      </c>
      <c r="CK258">
        <f>+Casos_PN_CORR[[#This Row],[43983]]-Casos_PN_CORR[[#This Row],[43982]]</f>
        <v>0</v>
      </c>
      <c r="CL258">
        <f>+Casos_PN_CORR[[#This Row],[43984]]-Casos_PN_CORR[[#This Row],[43983]]</f>
        <v>0</v>
      </c>
      <c r="CM258">
        <f>+Casos_PN_CORR[[#This Row],[43985]]-Casos_PN_CORR[[#This Row],[43984]]</f>
        <v>0</v>
      </c>
      <c r="CN258">
        <f>+Casos_PN_CORR[[#This Row],[43986]]-Casos_PN_CORR[[#This Row],[43985]]</f>
        <v>0</v>
      </c>
      <c r="CO258">
        <f>+Casos_PN_CORR[[#This Row],[43987]]-Casos_PN_CORR[[#This Row],[43986]]</f>
        <v>0</v>
      </c>
      <c r="CP258">
        <f>+Casos_PN_CORR[[#This Row],[43988]]-Casos_PN_CORR[[#This Row],[43987]]</f>
        <v>0</v>
      </c>
      <c r="CQ258">
        <f>+Casos_PN_CORR[[#This Row],[43989]]-Casos_PN_CORR[[#This Row],[43988]]</f>
        <v>0</v>
      </c>
      <c r="CR258">
        <f>+Casos_PN_CORR[[#This Row],[43990]]-Casos_PN_CORR[[#This Row],[43989]]</f>
        <v>0</v>
      </c>
      <c r="CS258">
        <f>+Casos_PN_CORR[[#This Row],[43991]]-Casos_PN_CORR[[#This Row],[43990]]</f>
        <v>1</v>
      </c>
      <c r="CT258">
        <f>+Casos_PN_CORR[[#This Row],[43992]]-Casos_PN_CORR[[#This Row],[43991]]</f>
        <v>0</v>
      </c>
      <c r="CU258">
        <f>+Casos_PN_CORR[[#This Row],[43993]]-Casos_PN_CORR[[#This Row],[43992]]</f>
        <v>0</v>
      </c>
    </row>
    <row r="259" spans="1:99" x14ac:dyDescent="0.3">
      <c r="A259">
        <v>40505</v>
      </c>
      <c r="B259" s="2" t="s">
        <v>154</v>
      </c>
      <c r="C259" s="2" t="s">
        <v>236</v>
      </c>
      <c r="D259" s="2" t="s">
        <v>582</v>
      </c>
      <c r="E259" s="4">
        <f t="shared" si="3"/>
        <v>1</v>
      </c>
      <c r="F259">
        <f>+Casos_PN_CORR[[#This Row],[43900]]</f>
        <v>0</v>
      </c>
      <c r="G259">
        <f>+Casos_PN_CORR[[#This Row],[43901]]-Casos_PN_CORR[[#This Row],[43900]]</f>
        <v>0</v>
      </c>
      <c r="H259">
        <f>+Casos_PN_CORR[[#This Row],[43902]]-Casos_PN_CORR[[#This Row],[43901]]</f>
        <v>0</v>
      </c>
      <c r="I259">
        <f>+Casos_PN_CORR[[#This Row],[43903]]-Casos_PN_CORR[[#This Row],[43902]]</f>
        <v>0</v>
      </c>
      <c r="J259">
        <f>+Casos_PN_CORR[[#This Row],[43904]]-Casos_PN_CORR[[#This Row],[43903]]</f>
        <v>0</v>
      </c>
      <c r="K259">
        <f>+Casos_PN_CORR[[#This Row],[43905]]-Casos_PN_CORR[[#This Row],[43904]]</f>
        <v>0</v>
      </c>
      <c r="L259">
        <f>+Casos_PN_CORR[[#This Row],[43906]]-Casos_PN_CORR[[#This Row],[43905]]</f>
        <v>0</v>
      </c>
      <c r="M259">
        <f>+Casos_PN_CORR[[#This Row],[43907]]-Casos_PN_CORR[[#This Row],[43906]]</f>
        <v>0</v>
      </c>
      <c r="N259">
        <f>+Casos_PN_CORR[[#This Row],[43908]]-Casos_PN_CORR[[#This Row],[43907]]</f>
        <v>0</v>
      </c>
      <c r="O259">
        <f>+Casos_PN_CORR[[#This Row],[43909]]-Casos_PN_CORR[[#This Row],[43908]]</f>
        <v>0</v>
      </c>
      <c r="P259">
        <f>+Casos_PN_CORR[[#This Row],[43910]]-Casos_PN_CORR[[#This Row],[43909]]</f>
        <v>0</v>
      </c>
      <c r="Q259">
        <f>+Casos_PN_CORR[[#This Row],[43911]]-Casos_PN_CORR[[#This Row],[43910]]</f>
        <v>0</v>
      </c>
      <c r="R259">
        <f>+Casos_PN_CORR[[#This Row],[43912]]-Casos_PN_CORR[[#This Row],[43911]]</f>
        <v>0</v>
      </c>
      <c r="S259">
        <f>+Casos_PN_CORR[[#This Row],[43913]]-Casos_PN_CORR[[#This Row],[43912]]</f>
        <v>0</v>
      </c>
      <c r="T259">
        <f>+Casos_PN_CORR[[#This Row],[43914]]-Casos_PN_CORR[[#This Row],[43913]]</f>
        <v>0</v>
      </c>
      <c r="U259">
        <f>+Casos_PN_CORR[[#This Row],[43915]]-Casos_PN_CORR[[#This Row],[43914]]</f>
        <v>0</v>
      </c>
      <c r="V259">
        <f>+Casos_PN_CORR[[#This Row],[43916]]-Casos_PN_CORR[[#This Row],[43915]]</f>
        <v>0</v>
      </c>
      <c r="W259">
        <f>+Casos_PN_CORR[[#This Row],[43917]]-Casos_PN_CORR[[#This Row],[43916]]</f>
        <v>0</v>
      </c>
      <c r="X259">
        <f>+Casos_PN_CORR[[#This Row],[43918]]-Casos_PN_CORR[[#This Row],[43917]]</f>
        <v>0</v>
      </c>
      <c r="Y259">
        <f>+Casos_PN_CORR[[#This Row],[43919]]-Casos_PN_CORR[[#This Row],[43918]]</f>
        <v>0</v>
      </c>
      <c r="Z259">
        <f>+Casos_PN_CORR[[#This Row],[43920]]-Casos_PN_CORR[[#This Row],[43919]]</f>
        <v>0</v>
      </c>
      <c r="AA259">
        <f>+Casos_PN_CORR[[#This Row],[43921]]-Casos_PN_CORR[[#This Row],[43920]]</f>
        <v>0</v>
      </c>
      <c r="AB259">
        <f>+Casos_PN_CORR[[#This Row],[43922]]-Casos_PN_CORR[[#This Row],[43921]]</f>
        <v>0</v>
      </c>
      <c r="AC259">
        <f>+Casos_PN_CORR[[#This Row],[43923]]-Casos_PN_CORR[[#This Row],[43922]]</f>
        <v>0</v>
      </c>
      <c r="AD259">
        <f>+Casos_PN_CORR[[#This Row],[43924]]-Casos_PN_CORR[[#This Row],[43923]]</f>
        <v>0</v>
      </c>
      <c r="AE259">
        <f>+Casos_PN_CORR[[#This Row],[43925]]-Casos_PN_CORR[[#This Row],[43924]]</f>
        <v>0</v>
      </c>
      <c r="AF259">
        <f>+Casos_PN_CORR[[#This Row],[43926]]-Casos_PN_CORR[[#This Row],[43925]]</f>
        <v>0</v>
      </c>
      <c r="AG259">
        <f>+Casos_PN_CORR[[#This Row],[43927]]-Casos_PN_CORR[[#This Row],[43926]]</f>
        <v>0</v>
      </c>
      <c r="AH259">
        <f>+Casos_PN_CORR[[#This Row],[43928]]-Casos_PN_CORR[[#This Row],[43927]]</f>
        <v>0</v>
      </c>
      <c r="AI259">
        <f>+Casos_PN_CORR[[#This Row],[43929]]-Casos_PN_CORR[[#This Row],[43928]]</f>
        <v>0</v>
      </c>
      <c r="AJ259">
        <f>+Casos_PN_CORR[[#This Row],[43930]]-Casos_PN_CORR[[#This Row],[43929]]</f>
        <v>0</v>
      </c>
      <c r="AK259">
        <f>+Casos_PN_CORR[[#This Row],[43931]]-Casos_PN_CORR[[#This Row],[43930]]</f>
        <v>0</v>
      </c>
      <c r="AL259">
        <f>+Casos_PN_CORR[[#This Row],[43932]]-Casos_PN_CORR[[#This Row],[43931]]</f>
        <v>0</v>
      </c>
      <c r="AM259">
        <f>+Casos_PN_CORR[[#This Row],[43933]]-Casos_PN_CORR[[#This Row],[43932]]</f>
        <v>0</v>
      </c>
      <c r="AN259">
        <f>+Casos_PN_CORR[[#This Row],[43934]]-Casos_PN_CORR[[#This Row],[43933]]</f>
        <v>0</v>
      </c>
      <c r="AO259">
        <f>+Casos_PN_CORR[[#This Row],[43935]]-Casos_PN_CORR[[#This Row],[43934]]</f>
        <v>0</v>
      </c>
      <c r="AP259">
        <f>+Casos_PN_CORR[[#This Row],[43936]]-Casos_PN_CORR[[#This Row],[43935]]</f>
        <v>0</v>
      </c>
      <c r="AQ259">
        <f>+Casos_PN_CORR[[#This Row],[43937]]-Casos_PN_CORR[[#This Row],[43936]]</f>
        <v>0</v>
      </c>
      <c r="AR259">
        <f>+Casos_PN_CORR[[#This Row],[43938]]-Casos_PN_CORR[[#This Row],[43937]]</f>
        <v>0</v>
      </c>
      <c r="AS259">
        <f>+Casos_PN_CORR[[#This Row],[43939]]-Casos_PN_CORR[[#This Row],[43938]]</f>
        <v>0</v>
      </c>
      <c r="AT259">
        <f>+Casos_PN_CORR[[#This Row],[43940]]-Casos_PN_CORR[[#This Row],[43939]]</f>
        <v>0</v>
      </c>
      <c r="AU259">
        <f>+Casos_PN_CORR[[#This Row],[43941]]-Casos_PN_CORR[[#This Row],[43940]]</f>
        <v>0</v>
      </c>
      <c r="AV259">
        <f>+Casos_PN_CORR[[#This Row],[43942]]-Casos_PN_CORR[[#This Row],[43941]]</f>
        <v>0</v>
      </c>
      <c r="AW259">
        <f>+Casos_PN_CORR[[#This Row],[43943]]-Casos_PN_CORR[[#This Row],[43942]]</f>
        <v>0</v>
      </c>
      <c r="AX259">
        <f>+Casos_PN_CORR[[#This Row],[43944]]-Casos_PN_CORR[[#This Row],[43943]]</f>
        <v>0</v>
      </c>
      <c r="AY259">
        <f>+Casos_PN_CORR[[#This Row],[43945]]-Casos_PN_CORR[[#This Row],[43944]]</f>
        <v>0</v>
      </c>
      <c r="AZ259">
        <f>+Casos_PN_CORR[[#This Row],[43946]]-Casos_PN_CORR[[#This Row],[43945]]</f>
        <v>0</v>
      </c>
      <c r="BA259">
        <f>+Casos_PN_CORR[[#This Row],[43947]]-Casos_PN_CORR[[#This Row],[43946]]</f>
        <v>0</v>
      </c>
      <c r="BB259">
        <f>+Casos_PN_CORR[[#This Row],[43948]]-Casos_PN_CORR[[#This Row],[43947]]</f>
        <v>0</v>
      </c>
      <c r="BC259">
        <f>+Casos_PN_CORR[[#This Row],[43949]]-Casos_PN_CORR[[#This Row],[43948]]</f>
        <v>0</v>
      </c>
      <c r="BD259">
        <f>+Casos_PN_CORR[[#This Row],[43950]]-Casos_PN_CORR[[#This Row],[43949]]</f>
        <v>0</v>
      </c>
      <c r="BE259">
        <f>+Casos_PN_CORR[[#This Row],[43951]]-Casos_PN_CORR[[#This Row],[43950]]</f>
        <v>0</v>
      </c>
      <c r="BF259">
        <f>+Casos_PN_CORR[[#This Row],[43952]]-Casos_PN_CORR[[#This Row],[43951]]</f>
        <v>0</v>
      </c>
      <c r="BG259">
        <f>+Casos_PN_CORR[[#This Row],[43953]]-Casos_PN_CORR[[#This Row],[43952]]</f>
        <v>0</v>
      </c>
      <c r="BH259">
        <f>+Casos_PN_CORR[[#This Row],[43954]]-Casos_PN_CORR[[#This Row],[43953]]</f>
        <v>0</v>
      </c>
      <c r="BI259">
        <f>+Casos_PN_CORR[[#This Row],[43955]]-Casos_PN_CORR[[#This Row],[43954]]</f>
        <v>0</v>
      </c>
      <c r="BJ259">
        <f>+Casos_PN_CORR[[#This Row],[43956]]-Casos_PN_CORR[[#This Row],[43955]]</f>
        <v>0</v>
      </c>
      <c r="BK259">
        <f>+Casos_PN_CORR[[#This Row],[43957]]-Casos_PN_CORR[[#This Row],[43956]]</f>
        <v>0</v>
      </c>
      <c r="BL259">
        <f>+Casos_PN_CORR[[#This Row],[43958]]-Casos_PN_CORR[[#This Row],[43957]]</f>
        <v>0</v>
      </c>
      <c r="BM259">
        <f>+Casos_PN_CORR[[#This Row],[43959]]-Casos_PN_CORR[[#This Row],[43958]]</f>
        <v>0</v>
      </c>
      <c r="BN259">
        <f>+Casos_PN_CORR[[#This Row],[43960]]-Casos_PN_CORR[[#This Row],[43959]]</f>
        <v>0</v>
      </c>
      <c r="BO259">
        <f>+Casos_PN_CORR[[#This Row],[43961]]-Casos_PN_CORR[[#This Row],[43960]]</f>
        <v>0</v>
      </c>
      <c r="BP259">
        <f>+Casos_PN_CORR[[#This Row],[43962]]-Casos_PN_CORR[[#This Row],[43961]]</f>
        <v>0</v>
      </c>
      <c r="BQ259">
        <f>+Casos_PN_CORR[[#This Row],[43963]]-Casos_PN_CORR[[#This Row],[43962]]</f>
        <v>0</v>
      </c>
      <c r="BR259">
        <f>+Casos_PN_CORR[[#This Row],[43964]]-Casos_PN_CORR[[#This Row],[43963]]</f>
        <v>0</v>
      </c>
      <c r="BS259">
        <f>+Casos_PN_CORR[[#This Row],[43965]]-Casos_PN_CORR[[#This Row],[43964]]</f>
        <v>0</v>
      </c>
      <c r="BT259">
        <f>+Casos_PN_CORR[[#This Row],[43966]]-Casos_PN_CORR[[#This Row],[43965]]</f>
        <v>0</v>
      </c>
      <c r="BU259">
        <f>+Casos_PN_CORR[[#This Row],[43967]]-Casos_PN_CORR[[#This Row],[43966]]</f>
        <v>0</v>
      </c>
      <c r="BV259">
        <f>+Casos_PN_CORR[[#This Row],[43968]]-Casos_PN_CORR[[#This Row],[43967]]</f>
        <v>0</v>
      </c>
      <c r="BW259">
        <f>+Casos_PN_CORR[[#This Row],[43969]]-Casos_PN_CORR[[#This Row],[43968]]</f>
        <v>0</v>
      </c>
      <c r="BX259">
        <f>+Casos_PN_CORR[[#This Row],[43970]]-Casos_PN_CORR[[#This Row],[43969]]</f>
        <v>0</v>
      </c>
      <c r="BY259">
        <f>+Casos_PN_CORR[[#This Row],[43971]]-Casos_PN_CORR[[#This Row],[43970]]</f>
        <v>0</v>
      </c>
      <c r="BZ259">
        <f>+Casos_PN_CORR[[#This Row],[43972]]-Casos_PN_CORR[[#This Row],[43971]]</f>
        <v>0</v>
      </c>
      <c r="CA259">
        <f>+Casos_PN_CORR[[#This Row],[43973]]-Casos_PN_CORR[[#This Row],[43972]]</f>
        <v>0</v>
      </c>
      <c r="CB259">
        <f>+Casos_PN_CORR[[#This Row],[43974]]-Casos_PN_CORR[[#This Row],[43973]]</f>
        <v>0</v>
      </c>
      <c r="CC259">
        <f>+Casos_PN_CORR[[#This Row],[43975]]-Casos_PN_CORR[[#This Row],[43974]]</f>
        <v>0</v>
      </c>
      <c r="CD259">
        <f>+Casos_PN_CORR[[#This Row],[43976]]-Casos_PN_CORR[[#This Row],[43975]]</f>
        <v>0</v>
      </c>
      <c r="CE259">
        <f>+Casos_PN_CORR[[#This Row],[43977]]-Casos_PN_CORR[[#This Row],[43976]]</f>
        <v>0</v>
      </c>
      <c r="CF259">
        <f>+Casos_PN_CORR[[#This Row],[43978]]-Casos_PN_CORR[[#This Row],[43977]]</f>
        <v>0</v>
      </c>
      <c r="CG259">
        <f>+Casos_PN_CORR[[#This Row],[43979]]-Casos_PN_CORR[[#This Row],[43978]]</f>
        <v>0</v>
      </c>
      <c r="CH259">
        <f>+Casos_PN_CORR[[#This Row],[43980]]-Casos_PN_CORR[[#This Row],[43979]]</f>
        <v>0</v>
      </c>
      <c r="CI259">
        <f>+Casos_PN_CORR[[#This Row],[43981]]-Casos_PN_CORR[[#This Row],[43980]]</f>
        <v>0</v>
      </c>
      <c r="CJ259">
        <f>+Casos_PN_CORR[[#This Row],[43982]]-Casos_PN_CORR[[#This Row],[43981]]</f>
        <v>0</v>
      </c>
      <c r="CK259">
        <f>+Casos_PN_CORR[[#This Row],[43983]]-Casos_PN_CORR[[#This Row],[43982]]</f>
        <v>0</v>
      </c>
      <c r="CL259">
        <f>+Casos_PN_CORR[[#This Row],[43984]]-Casos_PN_CORR[[#This Row],[43983]]</f>
        <v>0</v>
      </c>
      <c r="CM259">
        <f>+Casos_PN_CORR[[#This Row],[43985]]-Casos_PN_CORR[[#This Row],[43984]]</f>
        <v>0</v>
      </c>
      <c r="CN259">
        <f>+Casos_PN_CORR[[#This Row],[43986]]-Casos_PN_CORR[[#This Row],[43985]]</f>
        <v>0</v>
      </c>
      <c r="CO259">
        <f>+Casos_PN_CORR[[#This Row],[43987]]-Casos_PN_CORR[[#This Row],[43986]]</f>
        <v>1</v>
      </c>
      <c r="CP259">
        <f>+Casos_PN_CORR[[#This Row],[43988]]-Casos_PN_CORR[[#This Row],[43987]]</f>
        <v>0</v>
      </c>
      <c r="CQ259">
        <f>+Casos_PN_CORR[[#This Row],[43989]]-Casos_PN_CORR[[#This Row],[43988]]</f>
        <v>0</v>
      </c>
      <c r="CR259">
        <f>+Casos_PN_CORR[[#This Row],[43990]]-Casos_PN_CORR[[#This Row],[43989]]</f>
        <v>0</v>
      </c>
      <c r="CS259">
        <f>+Casos_PN_CORR[[#This Row],[43991]]-Casos_PN_CORR[[#This Row],[43990]]</f>
        <v>0</v>
      </c>
      <c r="CT259">
        <f>+Casos_PN_CORR[[#This Row],[43992]]-Casos_PN_CORR[[#This Row],[43991]]</f>
        <v>0</v>
      </c>
      <c r="CU259">
        <f>+Casos_PN_CORR[[#This Row],[43993]]-Casos_PN_CORR[[#This Row],[43992]]</f>
        <v>0</v>
      </c>
    </row>
    <row r="260" spans="1:99" x14ac:dyDescent="0.3">
      <c r="A260">
        <v>80603</v>
      </c>
      <c r="B260" s="2" t="s">
        <v>99</v>
      </c>
      <c r="C260" s="2" t="s">
        <v>471</v>
      </c>
      <c r="D260" s="2" t="s">
        <v>583</v>
      </c>
      <c r="E260" s="4">
        <f t="shared" ref="E260:E323" si="4">SUM(F260:AEZ260)</f>
        <v>1</v>
      </c>
      <c r="F260">
        <f>+Casos_PN_CORR[[#This Row],[43900]]</f>
        <v>0</v>
      </c>
      <c r="G260">
        <f>+Casos_PN_CORR[[#This Row],[43901]]-Casos_PN_CORR[[#This Row],[43900]]</f>
        <v>0</v>
      </c>
      <c r="H260">
        <f>+Casos_PN_CORR[[#This Row],[43902]]-Casos_PN_CORR[[#This Row],[43901]]</f>
        <v>0</v>
      </c>
      <c r="I260">
        <f>+Casos_PN_CORR[[#This Row],[43903]]-Casos_PN_CORR[[#This Row],[43902]]</f>
        <v>0</v>
      </c>
      <c r="J260">
        <f>+Casos_PN_CORR[[#This Row],[43904]]-Casos_PN_CORR[[#This Row],[43903]]</f>
        <v>0</v>
      </c>
      <c r="K260">
        <f>+Casos_PN_CORR[[#This Row],[43905]]-Casos_PN_CORR[[#This Row],[43904]]</f>
        <v>0</v>
      </c>
      <c r="L260">
        <f>+Casos_PN_CORR[[#This Row],[43906]]-Casos_PN_CORR[[#This Row],[43905]]</f>
        <v>0</v>
      </c>
      <c r="M260">
        <f>+Casos_PN_CORR[[#This Row],[43907]]-Casos_PN_CORR[[#This Row],[43906]]</f>
        <v>0</v>
      </c>
      <c r="N260">
        <f>+Casos_PN_CORR[[#This Row],[43908]]-Casos_PN_CORR[[#This Row],[43907]]</f>
        <v>0</v>
      </c>
      <c r="O260">
        <f>+Casos_PN_CORR[[#This Row],[43909]]-Casos_PN_CORR[[#This Row],[43908]]</f>
        <v>0</v>
      </c>
      <c r="P260">
        <f>+Casos_PN_CORR[[#This Row],[43910]]-Casos_PN_CORR[[#This Row],[43909]]</f>
        <v>0</v>
      </c>
      <c r="Q260">
        <f>+Casos_PN_CORR[[#This Row],[43911]]-Casos_PN_CORR[[#This Row],[43910]]</f>
        <v>0</v>
      </c>
      <c r="R260">
        <f>+Casos_PN_CORR[[#This Row],[43912]]-Casos_PN_CORR[[#This Row],[43911]]</f>
        <v>0</v>
      </c>
      <c r="S260">
        <f>+Casos_PN_CORR[[#This Row],[43913]]-Casos_PN_CORR[[#This Row],[43912]]</f>
        <v>0</v>
      </c>
      <c r="T260">
        <f>+Casos_PN_CORR[[#This Row],[43914]]-Casos_PN_CORR[[#This Row],[43913]]</f>
        <v>0</v>
      </c>
      <c r="U260">
        <f>+Casos_PN_CORR[[#This Row],[43915]]-Casos_PN_CORR[[#This Row],[43914]]</f>
        <v>0</v>
      </c>
      <c r="V260">
        <f>+Casos_PN_CORR[[#This Row],[43916]]-Casos_PN_CORR[[#This Row],[43915]]</f>
        <v>0</v>
      </c>
      <c r="W260">
        <f>+Casos_PN_CORR[[#This Row],[43917]]-Casos_PN_CORR[[#This Row],[43916]]</f>
        <v>0</v>
      </c>
      <c r="X260">
        <f>+Casos_PN_CORR[[#This Row],[43918]]-Casos_PN_CORR[[#This Row],[43917]]</f>
        <v>0</v>
      </c>
      <c r="Y260">
        <f>+Casos_PN_CORR[[#This Row],[43919]]-Casos_PN_CORR[[#This Row],[43918]]</f>
        <v>0</v>
      </c>
      <c r="Z260">
        <f>+Casos_PN_CORR[[#This Row],[43920]]-Casos_PN_CORR[[#This Row],[43919]]</f>
        <v>0</v>
      </c>
      <c r="AA260">
        <f>+Casos_PN_CORR[[#This Row],[43921]]-Casos_PN_CORR[[#This Row],[43920]]</f>
        <v>0</v>
      </c>
      <c r="AB260">
        <f>+Casos_PN_CORR[[#This Row],[43922]]-Casos_PN_CORR[[#This Row],[43921]]</f>
        <v>0</v>
      </c>
      <c r="AC260">
        <f>+Casos_PN_CORR[[#This Row],[43923]]-Casos_PN_CORR[[#This Row],[43922]]</f>
        <v>0</v>
      </c>
      <c r="AD260">
        <f>+Casos_PN_CORR[[#This Row],[43924]]-Casos_PN_CORR[[#This Row],[43923]]</f>
        <v>0</v>
      </c>
      <c r="AE260">
        <f>+Casos_PN_CORR[[#This Row],[43925]]-Casos_PN_CORR[[#This Row],[43924]]</f>
        <v>0</v>
      </c>
      <c r="AF260">
        <f>+Casos_PN_CORR[[#This Row],[43926]]-Casos_PN_CORR[[#This Row],[43925]]</f>
        <v>0</v>
      </c>
      <c r="AG260">
        <f>+Casos_PN_CORR[[#This Row],[43927]]-Casos_PN_CORR[[#This Row],[43926]]</f>
        <v>0</v>
      </c>
      <c r="AH260">
        <f>+Casos_PN_CORR[[#This Row],[43928]]-Casos_PN_CORR[[#This Row],[43927]]</f>
        <v>0</v>
      </c>
      <c r="AI260">
        <f>+Casos_PN_CORR[[#This Row],[43929]]-Casos_PN_CORR[[#This Row],[43928]]</f>
        <v>0</v>
      </c>
      <c r="AJ260">
        <f>+Casos_PN_CORR[[#This Row],[43930]]-Casos_PN_CORR[[#This Row],[43929]]</f>
        <v>0</v>
      </c>
      <c r="AK260">
        <f>+Casos_PN_CORR[[#This Row],[43931]]-Casos_PN_CORR[[#This Row],[43930]]</f>
        <v>0</v>
      </c>
      <c r="AL260">
        <f>+Casos_PN_CORR[[#This Row],[43932]]-Casos_PN_CORR[[#This Row],[43931]]</f>
        <v>0</v>
      </c>
      <c r="AM260">
        <f>+Casos_PN_CORR[[#This Row],[43933]]-Casos_PN_CORR[[#This Row],[43932]]</f>
        <v>0</v>
      </c>
      <c r="AN260">
        <f>+Casos_PN_CORR[[#This Row],[43934]]-Casos_PN_CORR[[#This Row],[43933]]</f>
        <v>0</v>
      </c>
      <c r="AO260">
        <f>+Casos_PN_CORR[[#This Row],[43935]]-Casos_PN_CORR[[#This Row],[43934]]</f>
        <v>0</v>
      </c>
      <c r="AP260">
        <f>+Casos_PN_CORR[[#This Row],[43936]]-Casos_PN_CORR[[#This Row],[43935]]</f>
        <v>0</v>
      </c>
      <c r="AQ260">
        <f>+Casos_PN_CORR[[#This Row],[43937]]-Casos_PN_CORR[[#This Row],[43936]]</f>
        <v>0</v>
      </c>
      <c r="AR260">
        <f>+Casos_PN_CORR[[#This Row],[43938]]-Casos_PN_CORR[[#This Row],[43937]]</f>
        <v>0</v>
      </c>
      <c r="AS260">
        <f>+Casos_PN_CORR[[#This Row],[43939]]-Casos_PN_CORR[[#This Row],[43938]]</f>
        <v>0</v>
      </c>
      <c r="AT260">
        <f>+Casos_PN_CORR[[#This Row],[43940]]-Casos_PN_CORR[[#This Row],[43939]]</f>
        <v>0</v>
      </c>
      <c r="AU260">
        <f>+Casos_PN_CORR[[#This Row],[43941]]-Casos_PN_CORR[[#This Row],[43940]]</f>
        <v>0</v>
      </c>
      <c r="AV260">
        <f>+Casos_PN_CORR[[#This Row],[43942]]-Casos_PN_CORR[[#This Row],[43941]]</f>
        <v>0</v>
      </c>
      <c r="AW260">
        <f>+Casos_PN_CORR[[#This Row],[43943]]-Casos_PN_CORR[[#This Row],[43942]]</f>
        <v>0</v>
      </c>
      <c r="AX260">
        <f>+Casos_PN_CORR[[#This Row],[43944]]-Casos_PN_CORR[[#This Row],[43943]]</f>
        <v>0</v>
      </c>
      <c r="AY260">
        <f>+Casos_PN_CORR[[#This Row],[43945]]-Casos_PN_CORR[[#This Row],[43944]]</f>
        <v>0</v>
      </c>
      <c r="AZ260">
        <f>+Casos_PN_CORR[[#This Row],[43946]]-Casos_PN_CORR[[#This Row],[43945]]</f>
        <v>0</v>
      </c>
      <c r="BA260">
        <f>+Casos_PN_CORR[[#This Row],[43947]]-Casos_PN_CORR[[#This Row],[43946]]</f>
        <v>0</v>
      </c>
      <c r="BB260">
        <f>+Casos_PN_CORR[[#This Row],[43948]]-Casos_PN_CORR[[#This Row],[43947]]</f>
        <v>0</v>
      </c>
      <c r="BC260">
        <f>+Casos_PN_CORR[[#This Row],[43949]]-Casos_PN_CORR[[#This Row],[43948]]</f>
        <v>0</v>
      </c>
      <c r="BD260">
        <f>+Casos_PN_CORR[[#This Row],[43950]]-Casos_PN_CORR[[#This Row],[43949]]</f>
        <v>0</v>
      </c>
      <c r="BE260">
        <f>+Casos_PN_CORR[[#This Row],[43951]]-Casos_PN_CORR[[#This Row],[43950]]</f>
        <v>0</v>
      </c>
      <c r="BF260">
        <f>+Casos_PN_CORR[[#This Row],[43952]]-Casos_PN_CORR[[#This Row],[43951]]</f>
        <v>0</v>
      </c>
      <c r="BG260">
        <f>+Casos_PN_CORR[[#This Row],[43953]]-Casos_PN_CORR[[#This Row],[43952]]</f>
        <v>0</v>
      </c>
      <c r="BH260">
        <f>+Casos_PN_CORR[[#This Row],[43954]]-Casos_PN_CORR[[#This Row],[43953]]</f>
        <v>0</v>
      </c>
      <c r="BI260">
        <f>+Casos_PN_CORR[[#This Row],[43955]]-Casos_PN_CORR[[#This Row],[43954]]</f>
        <v>0</v>
      </c>
      <c r="BJ260">
        <f>+Casos_PN_CORR[[#This Row],[43956]]-Casos_PN_CORR[[#This Row],[43955]]</f>
        <v>0</v>
      </c>
      <c r="BK260">
        <f>+Casos_PN_CORR[[#This Row],[43957]]-Casos_PN_CORR[[#This Row],[43956]]</f>
        <v>0</v>
      </c>
      <c r="BL260">
        <f>+Casos_PN_CORR[[#This Row],[43958]]-Casos_PN_CORR[[#This Row],[43957]]</f>
        <v>0</v>
      </c>
      <c r="BM260">
        <f>+Casos_PN_CORR[[#This Row],[43959]]-Casos_PN_CORR[[#This Row],[43958]]</f>
        <v>0</v>
      </c>
      <c r="BN260">
        <f>+Casos_PN_CORR[[#This Row],[43960]]-Casos_PN_CORR[[#This Row],[43959]]</f>
        <v>0</v>
      </c>
      <c r="BO260">
        <f>+Casos_PN_CORR[[#This Row],[43961]]-Casos_PN_CORR[[#This Row],[43960]]</f>
        <v>0</v>
      </c>
      <c r="BP260">
        <f>+Casos_PN_CORR[[#This Row],[43962]]-Casos_PN_CORR[[#This Row],[43961]]</f>
        <v>0</v>
      </c>
      <c r="BQ260">
        <f>+Casos_PN_CORR[[#This Row],[43963]]-Casos_PN_CORR[[#This Row],[43962]]</f>
        <v>0</v>
      </c>
      <c r="BR260">
        <f>+Casos_PN_CORR[[#This Row],[43964]]-Casos_PN_CORR[[#This Row],[43963]]</f>
        <v>0</v>
      </c>
      <c r="BS260">
        <f>+Casos_PN_CORR[[#This Row],[43965]]-Casos_PN_CORR[[#This Row],[43964]]</f>
        <v>0</v>
      </c>
      <c r="BT260">
        <f>+Casos_PN_CORR[[#This Row],[43966]]-Casos_PN_CORR[[#This Row],[43965]]</f>
        <v>0</v>
      </c>
      <c r="BU260">
        <f>+Casos_PN_CORR[[#This Row],[43967]]-Casos_PN_CORR[[#This Row],[43966]]</f>
        <v>0</v>
      </c>
      <c r="BV260">
        <f>+Casos_PN_CORR[[#This Row],[43968]]-Casos_PN_CORR[[#This Row],[43967]]</f>
        <v>0</v>
      </c>
      <c r="BW260">
        <f>+Casos_PN_CORR[[#This Row],[43969]]-Casos_PN_CORR[[#This Row],[43968]]</f>
        <v>0</v>
      </c>
      <c r="BX260">
        <f>+Casos_PN_CORR[[#This Row],[43970]]-Casos_PN_CORR[[#This Row],[43969]]</f>
        <v>0</v>
      </c>
      <c r="BY260">
        <f>+Casos_PN_CORR[[#This Row],[43971]]-Casos_PN_CORR[[#This Row],[43970]]</f>
        <v>0</v>
      </c>
      <c r="BZ260">
        <f>+Casos_PN_CORR[[#This Row],[43972]]-Casos_PN_CORR[[#This Row],[43971]]</f>
        <v>0</v>
      </c>
      <c r="CA260">
        <f>+Casos_PN_CORR[[#This Row],[43973]]-Casos_PN_CORR[[#This Row],[43972]]</f>
        <v>0</v>
      </c>
      <c r="CB260">
        <f>+Casos_PN_CORR[[#This Row],[43974]]-Casos_PN_CORR[[#This Row],[43973]]</f>
        <v>0</v>
      </c>
      <c r="CC260">
        <f>+Casos_PN_CORR[[#This Row],[43975]]-Casos_PN_CORR[[#This Row],[43974]]</f>
        <v>0</v>
      </c>
      <c r="CD260">
        <f>+Casos_PN_CORR[[#This Row],[43976]]-Casos_PN_CORR[[#This Row],[43975]]</f>
        <v>0</v>
      </c>
      <c r="CE260">
        <f>+Casos_PN_CORR[[#This Row],[43977]]-Casos_PN_CORR[[#This Row],[43976]]</f>
        <v>0</v>
      </c>
      <c r="CF260">
        <f>+Casos_PN_CORR[[#This Row],[43978]]-Casos_PN_CORR[[#This Row],[43977]]</f>
        <v>0</v>
      </c>
      <c r="CG260">
        <f>+Casos_PN_CORR[[#This Row],[43979]]-Casos_PN_CORR[[#This Row],[43978]]</f>
        <v>0</v>
      </c>
      <c r="CH260">
        <f>+Casos_PN_CORR[[#This Row],[43980]]-Casos_PN_CORR[[#This Row],[43979]]</f>
        <v>0</v>
      </c>
      <c r="CI260">
        <f>+Casos_PN_CORR[[#This Row],[43981]]-Casos_PN_CORR[[#This Row],[43980]]</f>
        <v>0</v>
      </c>
      <c r="CJ260">
        <f>+Casos_PN_CORR[[#This Row],[43982]]-Casos_PN_CORR[[#This Row],[43981]]</f>
        <v>0</v>
      </c>
      <c r="CK260">
        <f>+Casos_PN_CORR[[#This Row],[43983]]-Casos_PN_CORR[[#This Row],[43982]]</f>
        <v>0</v>
      </c>
      <c r="CL260">
        <f>+Casos_PN_CORR[[#This Row],[43984]]-Casos_PN_CORR[[#This Row],[43983]]</f>
        <v>0</v>
      </c>
      <c r="CM260">
        <f>+Casos_PN_CORR[[#This Row],[43985]]-Casos_PN_CORR[[#This Row],[43984]]</f>
        <v>0</v>
      </c>
      <c r="CN260">
        <f>+Casos_PN_CORR[[#This Row],[43986]]-Casos_PN_CORR[[#This Row],[43985]]</f>
        <v>0</v>
      </c>
      <c r="CO260">
        <f>+Casos_PN_CORR[[#This Row],[43987]]-Casos_PN_CORR[[#This Row],[43986]]</f>
        <v>1</v>
      </c>
      <c r="CP260">
        <f>+Casos_PN_CORR[[#This Row],[43988]]-Casos_PN_CORR[[#This Row],[43987]]</f>
        <v>0</v>
      </c>
      <c r="CQ260">
        <f>+Casos_PN_CORR[[#This Row],[43989]]-Casos_PN_CORR[[#This Row],[43988]]</f>
        <v>0</v>
      </c>
      <c r="CR260">
        <f>+Casos_PN_CORR[[#This Row],[43990]]-Casos_PN_CORR[[#This Row],[43989]]</f>
        <v>0</v>
      </c>
      <c r="CS260">
        <f>+Casos_PN_CORR[[#This Row],[43991]]-Casos_PN_CORR[[#This Row],[43990]]</f>
        <v>0</v>
      </c>
      <c r="CT260">
        <f>+Casos_PN_CORR[[#This Row],[43992]]-Casos_PN_CORR[[#This Row],[43991]]</f>
        <v>0</v>
      </c>
      <c r="CU260">
        <f>+Casos_PN_CORR[[#This Row],[43993]]-Casos_PN_CORR[[#This Row],[43992]]</f>
        <v>0</v>
      </c>
    </row>
    <row r="261" spans="1:99" x14ac:dyDescent="0.3">
      <c r="A261">
        <v>40304</v>
      </c>
      <c r="B261" s="2" t="s">
        <v>154</v>
      </c>
      <c r="C261" s="2" t="s">
        <v>253</v>
      </c>
      <c r="D261" s="2" t="s">
        <v>584</v>
      </c>
      <c r="E261" s="4">
        <f t="shared" si="4"/>
        <v>1</v>
      </c>
      <c r="F261">
        <f>+Casos_PN_CORR[[#This Row],[43900]]</f>
        <v>0</v>
      </c>
      <c r="G261">
        <f>+Casos_PN_CORR[[#This Row],[43901]]-Casos_PN_CORR[[#This Row],[43900]]</f>
        <v>0</v>
      </c>
      <c r="H261">
        <f>+Casos_PN_CORR[[#This Row],[43902]]-Casos_PN_CORR[[#This Row],[43901]]</f>
        <v>0</v>
      </c>
      <c r="I261">
        <f>+Casos_PN_CORR[[#This Row],[43903]]-Casos_PN_CORR[[#This Row],[43902]]</f>
        <v>0</v>
      </c>
      <c r="J261">
        <f>+Casos_PN_CORR[[#This Row],[43904]]-Casos_PN_CORR[[#This Row],[43903]]</f>
        <v>0</v>
      </c>
      <c r="K261">
        <f>+Casos_PN_CORR[[#This Row],[43905]]-Casos_PN_CORR[[#This Row],[43904]]</f>
        <v>0</v>
      </c>
      <c r="L261">
        <f>+Casos_PN_CORR[[#This Row],[43906]]-Casos_PN_CORR[[#This Row],[43905]]</f>
        <v>0</v>
      </c>
      <c r="M261">
        <f>+Casos_PN_CORR[[#This Row],[43907]]-Casos_PN_CORR[[#This Row],[43906]]</f>
        <v>0</v>
      </c>
      <c r="N261">
        <f>+Casos_PN_CORR[[#This Row],[43908]]-Casos_PN_CORR[[#This Row],[43907]]</f>
        <v>0</v>
      </c>
      <c r="O261">
        <f>+Casos_PN_CORR[[#This Row],[43909]]-Casos_PN_CORR[[#This Row],[43908]]</f>
        <v>0</v>
      </c>
      <c r="P261">
        <f>+Casos_PN_CORR[[#This Row],[43910]]-Casos_PN_CORR[[#This Row],[43909]]</f>
        <v>0</v>
      </c>
      <c r="Q261">
        <f>+Casos_PN_CORR[[#This Row],[43911]]-Casos_PN_CORR[[#This Row],[43910]]</f>
        <v>0</v>
      </c>
      <c r="R261">
        <f>+Casos_PN_CORR[[#This Row],[43912]]-Casos_PN_CORR[[#This Row],[43911]]</f>
        <v>0</v>
      </c>
      <c r="S261">
        <f>+Casos_PN_CORR[[#This Row],[43913]]-Casos_PN_CORR[[#This Row],[43912]]</f>
        <v>0</v>
      </c>
      <c r="T261">
        <f>+Casos_PN_CORR[[#This Row],[43914]]-Casos_PN_CORR[[#This Row],[43913]]</f>
        <v>0</v>
      </c>
      <c r="U261">
        <f>+Casos_PN_CORR[[#This Row],[43915]]-Casos_PN_CORR[[#This Row],[43914]]</f>
        <v>0</v>
      </c>
      <c r="V261">
        <f>+Casos_PN_CORR[[#This Row],[43916]]-Casos_PN_CORR[[#This Row],[43915]]</f>
        <v>0</v>
      </c>
      <c r="W261">
        <f>+Casos_PN_CORR[[#This Row],[43917]]-Casos_PN_CORR[[#This Row],[43916]]</f>
        <v>0</v>
      </c>
      <c r="X261">
        <f>+Casos_PN_CORR[[#This Row],[43918]]-Casos_PN_CORR[[#This Row],[43917]]</f>
        <v>0</v>
      </c>
      <c r="Y261">
        <f>+Casos_PN_CORR[[#This Row],[43919]]-Casos_PN_CORR[[#This Row],[43918]]</f>
        <v>0</v>
      </c>
      <c r="Z261">
        <f>+Casos_PN_CORR[[#This Row],[43920]]-Casos_PN_CORR[[#This Row],[43919]]</f>
        <v>0</v>
      </c>
      <c r="AA261">
        <f>+Casos_PN_CORR[[#This Row],[43921]]-Casos_PN_CORR[[#This Row],[43920]]</f>
        <v>0</v>
      </c>
      <c r="AB261">
        <f>+Casos_PN_CORR[[#This Row],[43922]]-Casos_PN_CORR[[#This Row],[43921]]</f>
        <v>0</v>
      </c>
      <c r="AC261">
        <f>+Casos_PN_CORR[[#This Row],[43923]]-Casos_PN_CORR[[#This Row],[43922]]</f>
        <v>0</v>
      </c>
      <c r="AD261">
        <f>+Casos_PN_CORR[[#This Row],[43924]]-Casos_PN_CORR[[#This Row],[43923]]</f>
        <v>0</v>
      </c>
      <c r="AE261">
        <f>+Casos_PN_CORR[[#This Row],[43925]]-Casos_PN_CORR[[#This Row],[43924]]</f>
        <v>0</v>
      </c>
      <c r="AF261">
        <f>+Casos_PN_CORR[[#This Row],[43926]]-Casos_PN_CORR[[#This Row],[43925]]</f>
        <v>0</v>
      </c>
      <c r="AG261">
        <f>+Casos_PN_CORR[[#This Row],[43927]]-Casos_PN_CORR[[#This Row],[43926]]</f>
        <v>0</v>
      </c>
      <c r="AH261">
        <f>+Casos_PN_CORR[[#This Row],[43928]]-Casos_PN_CORR[[#This Row],[43927]]</f>
        <v>0</v>
      </c>
      <c r="AI261">
        <f>+Casos_PN_CORR[[#This Row],[43929]]-Casos_PN_CORR[[#This Row],[43928]]</f>
        <v>0</v>
      </c>
      <c r="AJ261">
        <f>+Casos_PN_CORR[[#This Row],[43930]]-Casos_PN_CORR[[#This Row],[43929]]</f>
        <v>0</v>
      </c>
      <c r="AK261">
        <f>+Casos_PN_CORR[[#This Row],[43931]]-Casos_PN_CORR[[#This Row],[43930]]</f>
        <v>0</v>
      </c>
      <c r="AL261">
        <f>+Casos_PN_CORR[[#This Row],[43932]]-Casos_PN_CORR[[#This Row],[43931]]</f>
        <v>0</v>
      </c>
      <c r="AM261">
        <f>+Casos_PN_CORR[[#This Row],[43933]]-Casos_PN_CORR[[#This Row],[43932]]</f>
        <v>0</v>
      </c>
      <c r="AN261">
        <f>+Casos_PN_CORR[[#This Row],[43934]]-Casos_PN_CORR[[#This Row],[43933]]</f>
        <v>0</v>
      </c>
      <c r="AO261">
        <f>+Casos_PN_CORR[[#This Row],[43935]]-Casos_PN_CORR[[#This Row],[43934]]</f>
        <v>0</v>
      </c>
      <c r="AP261">
        <f>+Casos_PN_CORR[[#This Row],[43936]]-Casos_PN_CORR[[#This Row],[43935]]</f>
        <v>0</v>
      </c>
      <c r="AQ261">
        <f>+Casos_PN_CORR[[#This Row],[43937]]-Casos_PN_CORR[[#This Row],[43936]]</f>
        <v>0</v>
      </c>
      <c r="AR261">
        <f>+Casos_PN_CORR[[#This Row],[43938]]-Casos_PN_CORR[[#This Row],[43937]]</f>
        <v>0</v>
      </c>
      <c r="AS261">
        <f>+Casos_PN_CORR[[#This Row],[43939]]-Casos_PN_CORR[[#This Row],[43938]]</f>
        <v>0</v>
      </c>
      <c r="AT261">
        <f>+Casos_PN_CORR[[#This Row],[43940]]-Casos_PN_CORR[[#This Row],[43939]]</f>
        <v>0</v>
      </c>
      <c r="AU261">
        <f>+Casos_PN_CORR[[#This Row],[43941]]-Casos_PN_CORR[[#This Row],[43940]]</f>
        <v>0</v>
      </c>
      <c r="AV261">
        <f>+Casos_PN_CORR[[#This Row],[43942]]-Casos_PN_CORR[[#This Row],[43941]]</f>
        <v>0</v>
      </c>
      <c r="AW261">
        <f>+Casos_PN_CORR[[#This Row],[43943]]-Casos_PN_CORR[[#This Row],[43942]]</f>
        <v>0</v>
      </c>
      <c r="AX261">
        <f>+Casos_PN_CORR[[#This Row],[43944]]-Casos_PN_CORR[[#This Row],[43943]]</f>
        <v>0</v>
      </c>
      <c r="AY261">
        <f>+Casos_PN_CORR[[#This Row],[43945]]-Casos_PN_CORR[[#This Row],[43944]]</f>
        <v>0</v>
      </c>
      <c r="AZ261">
        <f>+Casos_PN_CORR[[#This Row],[43946]]-Casos_PN_CORR[[#This Row],[43945]]</f>
        <v>0</v>
      </c>
      <c r="BA261">
        <f>+Casos_PN_CORR[[#This Row],[43947]]-Casos_PN_CORR[[#This Row],[43946]]</f>
        <v>0</v>
      </c>
      <c r="BB261">
        <f>+Casos_PN_CORR[[#This Row],[43948]]-Casos_PN_CORR[[#This Row],[43947]]</f>
        <v>0</v>
      </c>
      <c r="BC261">
        <f>+Casos_PN_CORR[[#This Row],[43949]]-Casos_PN_CORR[[#This Row],[43948]]</f>
        <v>0</v>
      </c>
      <c r="BD261">
        <f>+Casos_PN_CORR[[#This Row],[43950]]-Casos_PN_CORR[[#This Row],[43949]]</f>
        <v>0</v>
      </c>
      <c r="BE261">
        <f>+Casos_PN_CORR[[#This Row],[43951]]-Casos_PN_CORR[[#This Row],[43950]]</f>
        <v>0</v>
      </c>
      <c r="BF261">
        <f>+Casos_PN_CORR[[#This Row],[43952]]-Casos_PN_CORR[[#This Row],[43951]]</f>
        <v>0</v>
      </c>
      <c r="BG261">
        <f>+Casos_PN_CORR[[#This Row],[43953]]-Casos_PN_CORR[[#This Row],[43952]]</f>
        <v>0</v>
      </c>
      <c r="BH261">
        <f>+Casos_PN_CORR[[#This Row],[43954]]-Casos_PN_CORR[[#This Row],[43953]]</f>
        <v>0</v>
      </c>
      <c r="BI261">
        <f>+Casos_PN_CORR[[#This Row],[43955]]-Casos_PN_CORR[[#This Row],[43954]]</f>
        <v>0</v>
      </c>
      <c r="BJ261">
        <f>+Casos_PN_CORR[[#This Row],[43956]]-Casos_PN_CORR[[#This Row],[43955]]</f>
        <v>0</v>
      </c>
      <c r="BK261">
        <f>+Casos_PN_CORR[[#This Row],[43957]]-Casos_PN_CORR[[#This Row],[43956]]</f>
        <v>0</v>
      </c>
      <c r="BL261">
        <f>+Casos_PN_CORR[[#This Row],[43958]]-Casos_PN_CORR[[#This Row],[43957]]</f>
        <v>0</v>
      </c>
      <c r="BM261">
        <f>+Casos_PN_CORR[[#This Row],[43959]]-Casos_PN_CORR[[#This Row],[43958]]</f>
        <v>0</v>
      </c>
      <c r="BN261">
        <f>+Casos_PN_CORR[[#This Row],[43960]]-Casos_PN_CORR[[#This Row],[43959]]</f>
        <v>0</v>
      </c>
      <c r="BO261">
        <f>+Casos_PN_CORR[[#This Row],[43961]]-Casos_PN_CORR[[#This Row],[43960]]</f>
        <v>0</v>
      </c>
      <c r="BP261">
        <f>+Casos_PN_CORR[[#This Row],[43962]]-Casos_PN_CORR[[#This Row],[43961]]</f>
        <v>0</v>
      </c>
      <c r="BQ261">
        <f>+Casos_PN_CORR[[#This Row],[43963]]-Casos_PN_CORR[[#This Row],[43962]]</f>
        <v>0</v>
      </c>
      <c r="BR261">
        <f>+Casos_PN_CORR[[#This Row],[43964]]-Casos_PN_CORR[[#This Row],[43963]]</f>
        <v>0</v>
      </c>
      <c r="BS261">
        <f>+Casos_PN_CORR[[#This Row],[43965]]-Casos_PN_CORR[[#This Row],[43964]]</f>
        <v>0</v>
      </c>
      <c r="BT261">
        <f>+Casos_PN_CORR[[#This Row],[43966]]-Casos_PN_CORR[[#This Row],[43965]]</f>
        <v>0</v>
      </c>
      <c r="BU261">
        <f>+Casos_PN_CORR[[#This Row],[43967]]-Casos_PN_CORR[[#This Row],[43966]]</f>
        <v>0</v>
      </c>
      <c r="BV261">
        <f>+Casos_PN_CORR[[#This Row],[43968]]-Casos_PN_CORR[[#This Row],[43967]]</f>
        <v>0</v>
      </c>
      <c r="BW261">
        <f>+Casos_PN_CORR[[#This Row],[43969]]-Casos_PN_CORR[[#This Row],[43968]]</f>
        <v>0</v>
      </c>
      <c r="BX261">
        <f>+Casos_PN_CORR[[#This Row],[43970]]-Casos_PN_CORR[[#This Row],[43969]]</f>
        <v>0</v>
      </c>
      <c r="BY261">
        <f>+Casos_PN_CORR[[#This Row],[43971]]-Casos_PN_CORR[[#This Row],[43970]]</f>
        <v>0</v>
      </c>
      <c r="BZ261">
        <f>+Casos_PN_CORR[[#This Row],[43972]]-Casos_PN_CORR[[#This Row],[43971]]</f>
        <v>0</v>
      </c>
      <c r="CA261">
        <f>+Casos_PN_CORR[[#This Row],[43973]]-Casos_PN_CORR[[#This Row],[43972]]</f>
        <v>0</v>
      </c>
      <c r="CB261">
        <f>+Casos_PN_CORR[[#This Row],[43974]]-Casos_PN_CORR[[#This Row],[43973]]</f>
        <v>0</v>
      </c>
      <c r="CC261">
        <f>+Casos_PN_CORR[[#This Row],[43975]]-Casos_PN_CORR[[#This Row],[43974]]</f>
        <v>0</v>
      </c>
      <c r="CD261">
        <f>+Casos_PN_CORR[[#This Row],[43976]]-Casos_PN_CORR[[#This Row],[43975]]</f>
        <v>0</v>
      </c>
      <c r="CE261">
        <f>+Casos_PN_CORR[[#This Row],[43977]]-Casos_PN_CORR[[#This Row],[43976]]</f>
        <v>0</v>
      </c>
      <c r="CF261">
        <f>+Casos_PN_CORR[[#This Row],[43978]]-Casos_PN_CORR[[#This Row],[43977]]</f>
        <v>0</v>
      </c>
      <c r="CG261">
        <f>+Casos_PN_CORR[[#This Row],[43979]]-Casos_PN_CORR[[#This Row],[43978]]</f>
        <v>0</v>
      </c>
      <c r="CH261">
        <f>+Casos_PN_CORR[[#This Row],[43980]]-Casos_PN_CORR[[#This Row],[43979]]</f>
        <v>0</v>
      </c>
      <c r="CI261">
        <f>+Casos_PN_CORR[[#This Row],[43981]]-Casos_PN_CORR[[#This Row],[43980]]</f>
        <v>0</v>
      </c>
      <c r="CJ261">
        <f>+Casos_PN_CORR[[#This Row],[43982]]-Casos_PN_CORR[[#This Row],[43981]]</f>
        <v>0</v>
      </c>
      <c r="CK261">
        <f>+Casos_PN_CORR[[#This Row],[43983]]-Casos_PN_CORR[[#This Row],[43982]]</f>
        <v>0</v>
      </c>
      <c r="CL261">
        <f>+Casos_PN_CORR[[#This Row],[43984]]-Casos_PN_CORR[[#This Row],[43983]]</f>
        <v>0</v>
      </c>
      <c r="CM261">
        <f>+Casos_PN_CORR[[#This Row],[43985]]-Casos_PN_CORR[[#This Row],[43984]]</f>
        <v>0</v>
      </c>
      <c r="CN261">
        <f>+Casos_PN_CORR[[#This Row],[43986]]-Casos_PN_CORR[[#This Row],[43985]]</f>
        <v>0</v>
      </c>
      <c r="CO261">
        <f>+Casos_PN_CORR[[#This Row],[43987]]-Casos_PN_CORR[[#This Row],[43986]]</f>
        <v>1</v>
      </c>
      <c r="CP261">
        <f>+Casos_PN_CORR[[#This Row],[43988]]-Casos_PN_CORR[[#This Row],[43987]]</f>
        <v>0</v>
      </c>
      <c r="CQ261">
        <f>+Casos_PN_CORR[[#This Row],[43989]]-Casos_PN_CORR[[#This Row],[43988]]</f>
        <v>0</v>
      </c>
      <c r="CR261">
        <f>+Casos_PN_CORR[[#This Row],[43990]]-Casos_PN_CORR[[#This Row],[43989]]</f>
        <v>0</v>
      </c>
      <c r="CS261">
        <f>+Casos_PN_CORR[[#This Row],[43991]]-Casos_PN_CORR[[#This Row],[43990]]</f>
        <v>0</v>
      </c>
      <c r="CT261">
        <f>+Casos_PN_CORR[[#This Row],[43992]]-Casos_PN_CORR[[#This Row],[43991]]</f>
        <v>0</v>
      </c>
      <c r="CU261">
        <f>+Casos_PN_CORR[[#This Row],[43993]]-Casos_PN_CORR[[#This Row],[43992]]</f>
        <v>0</v>
      </c>
    </row>
    <row r="262" spans="1:99" x14ac:dyDescent="0.3">
      <c r="A262">
        <v>10203</v>
      </c>
      <c r="B262" s="2" t="s">
        <v>163</v>
      </c>
      <c r="C262" s="2" t="s">
        <v>164</v>
      </c>
      <c r="D262" s="2" t="s">
        <v>255</v>
      </c>
      <c r="E262" s="4">
        <f t="shared" si="4"/>
        <v>1</v>
      </c>
      <c r="F262">
        <f>+Casos_PN_CORR[[#This Row],[43900]]</f>
        <v>0</v>
      </c>
      <c r="G262">
        <f>+Casos_PN_CORR[[#This Row],[43901]]-Casos_PN_CORR[[#This Row],[43900]]</f>
        <v>0</v>
      </c>
      <c r="H262">
        <f>+Casos_PN_CORR[[#This Row],[43902]]-Casos_PN_CORR[[#This Row],[43901]]</f>
        <v>0</v>
      </c>
      <c r="I262">
        <f>+Casos_PN_CORR[[#This Row],[43903]]-Casos_PN_CORR[[#This Row],[43902]]</f>
        <v>0</v>
      </c>
      <c r="J262">
        <f>+Casos_PN_CORR[[#This Row],[43904]]-Casos_PN_CORR[[#This Row],[43903]]</f>
        <v>0</v>
      </c>
      <c r="K262">
        <f>+Casos_PN_CORR[[#This Row],[43905]]-Casos_PN_CORR[[#This Row],[43904]]</f>
        <v>0</v>
      </c>
      <c r="L262">
        <f>+Casos_PN_CORR[[#This Row],[43906]]-Casos_PN_CORR[[#This Row],[43905]]</f>
        <v>0</v>
      </c>
      <c r="M262">
        <f>+Casos_PN_CORR[[#This Row],[43907]]-Casos_PN_CORR[[#This Row],[43906]]</f>
        <v>0</v>
      </c>
      <c r="N262">
        <f>+Casos_PN_CORR[[#This Row],[43908]]-Casos_PN_CORR[[#This Row],[43907]]</f>
        <v>0</v>
      </c>
      <c r="O262">
        <f>+Casos_PN_CORR[[#This Row],[43909]]-Casos_PN_CORR[[#This Row],[43908]]</f>
        <v>0</v>
      </c>
      <c r="P262">
        <f>+Casos_PN_CORR[[#This Row],[43910]]-Casos_PN_CORR[[#This Row],[43909]]</f>
        <v>0</v>
      </c>
      <c r="Q262">
        <f>+Casos_PN_CORR[[#This Row],[43911]]-Casos_PN_CORR[[#This Row],[43910]]</f>
        <v>0</v>
      </c>
      <c r="R262">
        <f>+Casos_PN_CORR[[#This Row],[43912]]-Casos_PN_CORR[[#This Row],[43911]]</f>
        <v>0</v>
      </c>
      <c r="S262">
        <f>+Casos_PN_CORR[[#This Row],[43913]]-Casos_PN_CORR[[#This Row],[43912]]</f>
        <v>0</v>
      </c>
      <c r="T262">
        <f>+Casos_PN_CORR[[#This Row],[43914]]-Casos_PN_CORR[[#This Row],[43913]]</f>
        <v>0</v>
      </c>
      <c r="U262">
        <f>+Casos_PN_CORR[[#This Row],[43915]]-Casos_PN_CORR[[#This Row],[43914]]</f>
        <v>0</v>
      </c>
      <c r="V262">
        <f>+Casos_PN_CORR[[#This Row],[43916]]-Casos_PN_CORR[[#This Row],[43915]]</f>
        <v>0</v>
      </c>
      <c r="W262">
        <f>+Casos_PN_CORR[[#This Row],[43917]]-Casos_PN_CORR[[#This Row],[43916]]</f>
        <v>0</v>
      </c>
      <c r="X262">
        <f>+Casos_PN_CORR[[#This Row],[43918]]-Casos_PN_CORR[[#This Row],[43917]]</f>
        <v>0</v>
      </c>
      <c r="Y262">
        <f>+Casos_PN_CORR[[#This Row],[43919]]-Casos_PN_CORR[[#This Row],[43918]]</f>
        <v>0</v>
      </c>
      <c r="Z262">
        <f>+Casos_PN_CORR[[#This Row],[43920]]-Casos_PN_CORR[[#This Row],[43919]]</f>
        <v>0</v>
      </c>
      <c r="AA262">
        <f>+Casos_PN_CORR[[#This Row],[43921]]-Casos_PN_CORR[[#This Row],[43920]]</f>
        <v>0</v>
      </c>
      <c r="AB262">
        <f>+Casos_PN_CORR[[#This Row],[43922]]-Casos_PN_CORR[[#This Row],[43921]]</f>
        <v>0</v>
      </c>
      <c r="AC262">
        <f>+Casos_PN_CORR[[#This Row],[43923]]-Casos_PN_CORR[[#This Row],[43922]]</f>
        <v>0</v>
      </c>
      <c r="AD262">
        <f>+Casos_PN_CORR[[#This Row],[43924]]-Casos_PN_CORR[[#This Row],[43923]]</f>
        <v>0</v>
      </c>
      <c r="AE262">
        <f>+Casos_PN_CORR[[#This Row],[43925]]-Casos_PN_CORR[[#This Row],[43924]]</f>
        <v>0</v>
      </c>
      <c r="AF262">
        <f>+Casos_PN_CORR[[#This Row],[43926]]-Casos_PN_CORR[[#This Row],[43925]]</f>
        <v>0</v>
      </c>
      <c r="AG262">
        <f>+Casos_PN_CORR[[#This Row],[43927]]-Casos_PN_CORR[[#This Row],[43926]]</f>
        <v>0</v>
      </c>
      <c r="AH262">
        <f>+Casos_PN_CORR[[#This Row],[43928]]-Casos_PN_CORR[[#This Row],[43927]]</f>
        <v>0</v>
      </c>
      <c r="AI262">
        <f>+Casos_PN_CORR[[#This Row],[43929]]-Casos_PN_CORR[[#This Row],[43928]]</f>
        <v>0</v>
      </c>
      <c r="AJ262">
        <f>+Casos_PN_CORR[[#This Row],[43930]]-Casos_PN_CORR[[#This Row],[43929]]</f>
        <v>0</v>
      </c>
      <c r="AK262">
        <f>+Casos_PN_CORR[[#This Row],[43931]]-Casos_PN_CORR[[#This Row],[43930]]</f>
        <v>0</v>
      </c>
      <c r="AL262">
        <f>+Casos_PN_CORR[[#This Row],[43932]]-Casos_PN_CORR[[#This Row],[43931]]</f>
        <v>0</v>
      </c>
      <c r="AM262">
        <f>+Casos_PN_CORR[[#This Row],[43933]]-Casos_PN_CORR[[#This Row],[43932]]</f>
        <v>0</v>
      </c>
      <c r="AN262">
        <f>+Casos_PN_CORR[[#This Row],[43934]]-Casos_PN_CORR[[#This Row],[43933]]</f>
        <v>0</v>
      </c>
      <c r="AO262">
        <f>+Casos_PN_CORR[[#This Row],[43935]]-Casos_PN_CORR[[#This Row],[43934]]</f>
        <v>0</v>
      </c>
      <c r="AP262">
        <f>+Casos_PN_CORR[[#This Row],[43936]]-Casos_PN_CORR[[#This Row],[43935]]</f>
        <v>0</v>
      </c>
      <c r="AQ262">
        <f>+Casos_PN_CORR[[#This Row],[43937]]-Casos_PN_CORR[[#This Row],[43936]]</f>
        <v>0</v>
      </c>
      <c r="AR262">
        <f>+Casos_PN_CORR[[#This Row],[43938]]-Casos_PN_CORR[[#This Row],[43937]]</f>
        <v>0</v>
      </c>
      <c r="AS262">
        <f>+Casos_PN_CORR[[#This Row],[43939]]-Casos_PN_CORR[[#This Row],[43938]]</f>
        <v>0</v>
      </c>
      <c r="AT262">
        <f>+Casos_PN_CORR[[#This Row],[43940]]-Casos_PN_CORR[[#This Row],[43939]]</f>
        <v>0</v>
      </c>
      <c r="AU262">
        <f>+Casos_PN_CORR[[#This Row],[43941]]-Casos_PN_CORR[[#This Row],[43940]]</f>
        <v>0</v>
      </c>
      <c r="AV262">
        <f>+Casos_PN_CORR[[#This Row],[43942]]-Casos_PN_CORR[[#This Row],[43941]]</f>
        <v>0</v>
      </c>
      <c r="AW262">
        <f>+Casos_PN_CORR[[#This Row],[43943]]-Casos_PN_CORR[[#This Row],[43942]]</f>
        <v>0</v>
      </c>
      <c r="AX262">
        <f>+Casos_PN_CORR[[#This Row],[43944]]-Casos_PN_CORR[[#This Row],[43943]]</f>
        <v>0</v>
      </c>
      <c r="AY262">
        <f>+Casos_PN_CORR[[#This Row],[43945]]-Casos_PN_CORR[[#This Row],[43944]]</f>
        <v>0</v>
      </c>
      <c r="AZ262">
        <f>+Casos_PN_CORR[[#This Row],[43946]]-Casos_PN_CORR[[#This Row],[43945]]</f>
        <v>0</v>
      </c>
      <c r="BA262">
        <f>+Casos_PN_CORR[[#This Row],[43947]]-Casos_PN_CORR[[#This Row],[43946]]</f>
        <v>0</v>
      </c>
      <c r="BB262">
        <f>+Casos_PN_CORR[[#This Row],[43948]]-Casos_PN_CORR[[#This Row],[43947]]</f>
        <v>0</v>
      </c>
      <c r="BC262">
        <f>+Casos_PN_CORR[[#This Row],[43949]]-Casos_PN_CORR[[#This Row],[43948]]</f>
        <v>0</v>
      </c>
      <c r="BD262">
        <f>+Casos_PN_CORR[[#This Row],[43950]]-Casos_PN_CORR[[#This Row],[43949]]</f>
        <v>0</v>
      </c>
      <c r="BE262">
        <f>+Casos_PN_CORR[[#This Row],[43951]]-Casos_PN_CORR[[#This Row],[43950]]</f>
        <v>0</v>
      </c>
      <c r="BF262">
        <f>+Casos_PN_CORR[[#This Row],[43952]]-Casos_PN_CORR[[#This Row],[43951]]</f>
        <v>0</v>
      </c>
      <c r="BG262">
        <f>+Casos_PN_CORR[[#This Row],[43953]]-Casos_PN_CORR[[#This Row],[43952]]</f>
        <v>0</v>
      </c>
      <c r="BH262">
        <f>+Casos_PN_CORR[[#This Row],[43954]]-Casos_PN_CORR[[#This Row],[43953]]</f>
        <v>0</v>
      </c>
      <c r="BI262">
        <f>+Casos_PN_CORR[[#This Row],[43955]]-Casos_PN_CORR[[#This Row],[43954]]</f>
        <v>0</v>
      </c>
      <c r="BJ262">
        <f>+Casos_PN_CORR[[#This Row],[43956]]-Casos_PN_CORR[[#This Row],[43955]]</f>
        <v>0</v>
      </c>
      <c r="BK262">
        <f>+Casos_PN_CORR[[#This Row],[43957]]-Casos_PN_CORR[[#This Row],[43956]]</f>
        <v>0</v>
      </c>
      <c r="BL262">
        <f>+Casos_PN_CORR[[#This Row],[43958]]-Casos_PN_CORR[[#This Row],[43957]]</f>
        <v>0</v>
      </c>
      <c r="BM262">
        <f>+Casos_PN_CORR[[#This Row],[43959]]-Casos_PN_CORR[[#This Row],[43958]]</f>
        <v>0</v>
      </c>
      <c r="BN262">
        <f>+Casos_PN_CORR[[#This Row],[43960]]-Casos_PN_CORR[[#This Row],[43959]]</f>
        <v>0</v>
      </c>
      <c r="BO262">
        <f>+Casos_PN_CORR[[#This Row],[43961]]-Casos_PN_CORR[[#This Row],[43960]]</f>
        <v>0</v>
      </c>
      <c r="BP262">
        <f>+Casos_PN_CORR[[#This Row],[43962]]-Casos_PN_CORR[[#This Row],[43961]]</f>
        <v>0</v>
      </c>
      <c r="BQ262">
        <f>+Casos_PN_CORR[[#This Row],[43963]]-Casos_PN_CORR[[#This Row],[43962]]</f>
        <v>0</v>
      </c>
      <c r="BR262">
        <f>+Casos_PN_CORR[[#This Row],[43964]]-Casos_PN_CORR[[#This Row],[43963]]</f>
        <v>0</v>
      </c>
      <c r="BS262">
        <f>+Casos_PN_CORR[[#This Row],[43965]]-Casos_PN_CORR[[#This Row],[43964]]</f>
        <v>0</v>
      </c>
      <c r="BT262">
        <f>+Casos_PN_CORR[[#This Row],[43966]]-Casos_PN_CORR[[#This Row],[43965]]</f>
        <v>0</v>
      </c>
      <c r="BU262">
        <f>+Casos_PN_CORR[[#This Row],[43967]]-Casos_PN_CORR[[#This Row],[43966]]</f>
        <v>0</v>
      </c>
      <c r="BV262">
        <f>+Casos_PN_CORR[[#This Row],[43968]]-Casos_PN_CORR[[#This Row],[43967]]</f>
        <v>0</v>
      </c>
      <c r="BW262">
        <f>+Casos_PN_CORR[[#This Row],[43969]]-Casos_PN_CORR[[#This Row],[43968]]</f>
        <v>0</v>
      </c>
      <c r="BX262">
        <f>+Casos_PN_CORR[[#This Row],[43970]]-Casos_PN_CORR[[#This Row],[43969]]</f>
        <v>0</v>
      </c>
      <c r="BY262">
        <f>+Casos_PN_CORR[[#This Row],[43971]]-Casos_PN_CORR[[#This Row],[43970]]</f>
        <v>0</v>
      </c>
      <c r="BZ262">
        <f>+Casos_PN_CORR[[#This Row],[43972]]-Casos_PN_CORR[[#This Row],[43971]]</f>
        <v>0</v>
      </c>
      <c r="CA262">
        <f>+Casos_PN_CORR[[#This Row],[43973]]-Casos_PN_CORR[[#This Row],[43972]]</f>
        <v>0</v>
      </c>
      <c r="CB262">
        <f>+Casos_PN_CORR[[#This Row],[43974]]-Casos_PN_CORR[[#This Row],[43973]]</f>
        <v>0</v>
      </c>
      <c r="CC262">
        <f>+Casos_PN_CORR[[#This Row],[43975]]-Casos_PN_CORR[[#This Row],[43974]]</f>
        <v>0</v>
      </c>
      <c r="CD262">
        <f>+Casos_PN_CORR[[#This Row],[43976]]-Casos_PN_CORR[[#This Row],[43975]]</f>
        <v>0</v>
      </c>
      <c r="CE262">
        <f>+Casos_PN_CORR[[#This Row],[43977]]-Casos_PN_CORR[[#This Row],[43976]]</f>
        <v>0</v>
      </c>
      <c r="CF262">
        <f>+Casos_PN_CORR[[#This Row],[43978]]-Casos_PN_CORR[[#This Row],[43977]]</f>
        <v>0</v>
      </c>
      <c r="CG262">
        <f>+Casos_PN_CORR[[#This Row],[43979]]-Casos_PN_CORR[[#This Row],[43978]]</f>
        <v>0</v>
      </c>
      <c r="CH262">
        <f>+Casos_PN_CORR[[#This Row],[43980]]-Casos_PN_CORR[[#This Row],[43979]]</f>
        <v>0</v>
      </c>
      <c r="CI262">
        <f>+Casos_PN_CORR[[#This Row],[43981]]-Casos_PN_CORR[[#This Row],[43980]]</f>
        <v>0</v>
      </c>
      <c r="CJ262">
        <f>+Casos_PN_CORR[[#This Row],[43982]]-Casos_PN_CORR[[#This Row],[43981]]</f>
        <v>0</v>
      </c>
      <c r="CK262">
        <f>+Casos_PN_CORR[[#This Row],[43983]]-Casos_PN_CORR[[#This Row],[43982]]</f>
        <v>0</v>
      </c>
      <c r="CL262">
        <f>+Casos_PN_CORR[[#This Row],[43984]]-Casos_PN_CORR[[#This Row],[43983]]</f>
        <v>0</v>
      </c>
      <c r="CM262">
        <f>+Casos_PN_CORR[[#This Row],[43985]]-Casos_PN_CORR[[#This Row],[43984]]</f>
        <v>0</v>
      </c>
      <c r="CN262">
        <f>+Casos_PN_CORR[[#This Row],[43986]]-Casos_PN_CORR[[#This Row],[43985]]</f>
        <v>0</v>
      </c>
      <c r="CO262">
        <f>+Casos_PN_CORR[[#This Row],[43987]]-Casos_PN_CORR[[#This Row],[43986]]</f>
        <v>0</v>
      </c>
      <c r="CP262">
        <f>+Casos_PN_CORR[[#This Row],[43988]]-Casos_PN_CORR[[#This Row],[43987]]</f>
        <v>0</v>
      </c>
      <c r="CQ262">
        <f>+Casos_PN_CORR[[#This Row],[43989]]-Casos_PN_CORR[[#This Row],[43988]]</f>
        <v>0</v>
      </c>
      <c r="CR262">
        <f>+Casos_PN_CORR[[#This Row],[43990]]-Casos_PN_CORR[[#This Row],[43989]]</f>
        <v>0</v>
      </c>
      <c r="CS262">
        <f>+Casos_PN_CORR[[#This Row],[43991]]-Casos_PN_CORR[[#This Row],[43990]]</f>
        <v>1</v>
      </c>
      <c r="CT262">
        <f>+Casos_PN_CORR[[#This Row],[43992]]-Casos_PN_CORR[[#This Row],[43991]]</f>
        <v>0</v>
      </c>
      <c r="CU262">
        <f>+Casos_PN_CORR[[#This Row],[43993]]-Casos_PN_CORR[[#This Row],[43992]]</f>
        <v>0</v>
      </c>
    </row>
    <row r="263" spans="1:99" x14ac:dyDescent="0.3">
      <c r="A263">
        <v>40605</v>
      </c>
      <c r="B263" s="2" t="s">
        <v>154</v>
      </c>
      <c r="C263" s="2" t="s">
        <v>171</v>
      </c>
      <c r="D263" s="2" t="s">
        <v>585</v>
      </c>
      <c r="E263" s="4">
        <f t="shared" si="4"/>
        <v>1</v>
      </c>
      <c r="F263">
        <f>+Casos_PN_CORR[[#This Row],[43900]]</f>
        <v>0</v>
      </c>
      <c r="G263">
        <f>+Casos_PN_CORR[[#This Row],[43901]]-Casos_PN_CORR[[#This Row],[43900]]</f>
        <v>0</v>
      </c>
      <c r="H263">
        <f>+Casos_PN_CORR[[#This Row],[43902]]-Casos_PN_CORR[[#This Row],[43901]]</f>
        <v>0</v>
      </c>
      <c r="I263">
        <f>+Casos_PN_CORR[[#This Row],[43903]]-Casos_PN_CORR[[#This Row],[43902]]</f>
        <v>0</v>
      </c>
      <c r="J263">
        <f>+Casos_PN_CORR[[#This Row],[43904]]-Casos_PN_CORR[[#This Row],[43903]]</f>
        <v>0</v>
      </c>
      <c r="K263">
        <f>+Casos_PN_CORR[[#This Row],[43905]]-Casos_PN_CORR[[#This Row],[43904]]</f>
        <v>0</v>
      </c>
      <c r="L263">
        <f>+Casos_PN_CORR[[#This Row],[43906]]-Casos_PN_CORR[[#This Row],[43905]]</f>
        <v>0</v>
      </c>
      <c r="M263">
        <f>+Casos_PN_CORR[[#This Row],[43907]]-Casos_PN_CORR[[#This Row],[43906]]</f>
        <v>0</v>
      </c>
      <c r="N263">
        <f>+Casos_PN_CORR[[#This Row],[43908]]-Casos_PN_CORR[[#This Row],[43907]]</f>
        <v>0</v>
      </c>
      <c r="O263">
        <f>+Casos_PN_CORR[[#This Row],[43909]]-Casos_PN_CORR[[#This Row],[43908]]</f>
        <v>0</v>
      </c>
      <c r="P263">
        <f>+Casos_PN_CORR[[#This Row],[43910]]-Casos_PN_CORR[[#This Row],[43909]]</f>
        <v>0</v>
      </c>
      <c r="Q263">
        <f>+Casos_PN_CORR[[#This Row],[43911]]-Casos_PN_CORR[[#This Row],[43910]]</f>
        <v>0</v>
      </c>
      <c r="R263">
        <f>+Casos_PN_CORR[[#This Row],[43912]]-Casos_PN_CORR[[#This Row],[43911]]</f>
        <v>0</v>
      </c>
      <c r="S263">
        <f>+Casos_PN_CORR[[#This Row],[43913]]-Casos_PN_CORR[[#This Row],[43912]]</f>
        <v>0</v>
      </c>
      <c r="T263">
        <f>+Casos_PN_CORR[[#This Row],[43914]]-Casos_PN_CORR[[#This Row],[43913]]</f>
        <v>0</v>
      </c>
      <c r="U263">
        <f>+Casos_PN_CORR[[#This Row],[43915]]-Casos_PN_CORR[[#This Row],[43914]]</f>
        <v>0</v>
      </c>
      <c r="V263">
        <f>+Casos_PN_CORR[[#This Row],[43916]]-Casos_PN_CORR[[#This Row],[43915]]</f>
        <v>0</v>
      </c>
      <c r="W263">
        <f>+Casos_PN_CORR[[#This Row],[43917]]-Casos_PN_CORR[[#This Row],[43916]]</f>
        <v>0</v>
      </c>
      <c r="X263">
        <f>+Casos_PN_CORR[[#This Row],[43918]]-Casos_PN_CORR[[#This Row],[43917]]</f>
        <v>0</v>
      </c>
      <c r="Y263">
        <f>+Casos_PN_CORR[[#This Row],[43919]]-Casos_PN_CORR[[#This Row],[43918]]</f>
        <v>0</v>
      </c>
      <c r="Z263">
        <f>+Casos_PN_CORR[[#This Row],[43920]]-Casos_PN_CORR[[#This Row],[43919]]</f>
        <v>0</v>
      </c>
      <c r="AA263">
        <f>+Casos_PN_CORR[[#This Row],[43921]]-Casos_PN_CORR[[#This Row],[43920]]</f>
        <v>0</v>
      </c>
      <c r="AB263">
        <f>+Casos_PN_CORR[[#This Row],[43922]]-Casos_PN_CORR[[#This Row],[43921]]</f>
        <v>0</v>
      </c>
      <c r="AC263">
        <f>+Casos_PN_CORR[[#This Row],[43923]]-Casos_PN_CORR[[#This Row],[43922]]</f>
        <v>0</v>
      </c>
      <c r="AD263">
        <f>+Casos_PN_CORR[[#This Row],[43924]]-Casos_PN_CORR[[#This Row],[43923]]</f>
        <v>0</v>
      </c>
      <c r="AE263">
        <f>+Casos_PN_CORR[[#This Row],[43925]]-Casos_PN_CORR[[#This Row],[43924]]</f>
        <v>0</v>
      </c>
      <c r="AF263">
        <f>+Casos_PN_CORR[[#This Row],[43926]]-Casos_PN_CORR[[#This Row],[43925]]</f>
        <v>0</v>
      </c>
      <c r="AG263">
        <f>+Casos_PN_CORR[[#This Row],[43927]]-Casos_PN_CORR[[#This Row],[43926]]</f>
        <v>0</v>
      </c>
      <c r="AH263">
        <f>+Casos_PN_CORR[[#This Row],[43928]]-Casos_PN_CORR[[#This Row],[43927]]</f>
        <v>0</v>
      </c>
      <c r="AI263">
        <f>+Casos_PN_CORR[[#This Row],[43929]]-Casos_PN_CORR[[#This Row],[43928]]</f>
        <v>0</v>
      </c>
      <c r="AJ263">
        <f>+Casos_PN_CORR[[#This Row],[43930]]-Casos_PN_CORR[[#This Row],[43929]]</f>
        <v>0</v>
      </c>
      <c r="AK263">
        <f>+Casos_PN_CORR[[#This Row],[43931]]-Casos_PN_CORR[[#This Row],[43930]]</f>
        <v>0</v>
      </c>
      <c r="AL263">
        <f>+Casos_PN_CORR[[#This Row],[43932]]-Casos_PN_CORR[[#This Row],[43931]]</f>
        <v>0</v>
      </c>
      <c r="AM263">
        <f>+Casos_PN_CORR[[#This Row],[43933]]-Casos_PN_CORR[[#This Row],[43932]]</f>
        <v>0</v>
      </c>
      <c r="AN263">
        <f>+Casos_PN_CORR[[#This Row],[43934]]-Casos_PN_CORR[[#This Row],[43933]]</f>
        <v>0</v>
      </c>
      <c r="AO263">
        <f>+Casos_PN_CORR[[#This Row],[43935]]-Casos_PN_CORR[[#This Row],[43934]]</f>
        <v>0</v>
      </c>
      <c r="AP263">
        <f>+Casos_PN_CORR[[#This Row],[43936]]-Casos_PN_CORR[[#This Row],[43935]]</f>
        <v>0</v>
      </c>
      <c r="AQ263">
        <f>+Casos_PN_CORR[[#This Row],[43937]]-Casos_PN_CORR[[#This Row],[43936]]</f>
        <v>0</v>
      </c>
      <c r="AR263">
        <f>+Casos_PN_CORR[[#This Row],[43938]]-Casos_PN_CORR[[#This Row],[43937]]</f>
        <v>0</v>
      </c>
      <c r="AS263">
        <f>+Casos_PN_CORR[[#This Row],[43939]]-Casos_PN_CORR[[#This Row],[43938]]</f>
        <v>0</v>
      </c>
      <c r="AT263">
        <f>+Casos_PN_CORR[[#This Row],[43940]]-Casos_PN_CORR[[#This Row],[43939]]</f>
        <v>0</v>
      </c>
      <c r="AU263">
        <f>+Casos_PN_CORR[[#This Row],[43941]]-Casos_PN_CORR[[#This Row],[43940]]</f>
        <v>0</v>
      </c>
      <c r="AV263">
        <f>+Casos_PN_CORR[[#This Row],[43942]]-Casos_PN_CORR[[#This Row],[43941]]</f>
        <v>0</v>
      </c>
      <c r="AW263">
        <f>+Casos_PN_CORR[[#This Row],[43943]]-Casos_PN_CORR[[#This Row],[43942]]</f>
        <v>0</v>
      </c>
      <c r="AX263">
        <f>+Casos_PN_CORR[[#This Row],[43944]]-Casos_PN_CORR[[#This Row],[43943]]</f>
        <v>0</v>
      </c>
      <c r="AY263">
        <f>+Casos_PN_CORR[[#This Row],[43945]]-Casos_PN_CORR[[#This Row],[43944]]</f>
        <v>0</v>
      </c>
      <c r="AZ263">
        <f>+Casos_PN_CORR[[#This Row],[43946]]-Casos_PN_CORR[[#This Row],[43945]]</f>
        <v>0</v>
      </c>
      <c r="BA263">
        <f>+Casos_PN_CORR[[#This Row],[43947]]-Casos_PN_CORR[[#This Row],[43946]]</f>
        <v>0</v>
      </c>
      <c r="BB263">
        <f>+Casos_PN_CORR[[#This Row],[43948]]-Casos_PN_CORR[[#This Row],[43947]]</f>
        <v>0</v>
      </c>
      <c r="BC263">
        <f>+Casos_PN_CORR[[#This Row],[43949]]-Casos_PN_CORR[[#This Row],[43948]]</f>
        <v>0</v>
      </c>
      <c r="BD263">
        <f>+Casos_PN_CORR[[#This Row],[43950]]-Casos_PN_CORR[[#This Row],[43949]]</f>
        <v>0</v>
      </c>
      <c r="BE263">
        <f>+Casos_PN_CORR[[#This Row],[43951]]-Casos_PN_CORR[[#This Row],[43950]]</f>
        <v>0</v>
      </c>
      <c r="BF263">
        <f>+Casos_PN_CORR[[#This Row],[43952]]-Casos_PN_CORR[[#This Row],[43951]]</f>
        <v>0</v>
      </c>
      <c r="BG263">
        <f>+Casos_PN_CORR[[#This Row],[43953]]-Casos_PN_CORR[[#This Row],[43952]]</f>
        <v>0</v>
      </c>
      <c r="BH263">
        <f>+Casos_PN_CORR[[#This Row],[43954]]-Casos_PN_CORR[[#This Row],[43953]]</f>
        <v>0</v>
      </c>
      <c r="BI263">
        <f>+Casos_PN_CORR[[#This Row],[43955]]-Casos_PN_CORR[[#This Row],[43954]]</f>
        <v>0</v>
      </c>
      <c r="BJ263">
        <f>+Casos_PN_CORR[[#This Row],[43956]]-Casos_PN_CORR[[#This Row],[43955]]</f>
        <v>0</v>
      </c>
      <c r="BK263">
        <f>+Casos_PN_CORR[[#This Row],[43957]]-Casos_PN_CORR[[#This Row],[43956]]</f>
        <v>0</v>
      </c>
      <c r="BL263">
        <f>+Casos_PN_CORR[[#This Row],[43958]]-Casos_PN_CORR[[#This Row],[43957]]</f>
        <v>0</v>
      </c>
      <c r="BM263">
        <f>+Casos_PN_CORR[[#This Row],[43959]]-Casos_PN_CORR[[#This Row],[43958]]</f>
        <v>0</v>
      </c>
      <c r="BN263">
        <f>+Casos_PN_CORR[[#This Row],[43960]]-Casos_PN_CORR[[#This Row],[43959]]</f>
        <v>0</v>
      </c>
      <c r="BO263">
        <f>+Casos_PN_CORR[[#This Row],[43961]]-Casos_PN_CORR[[#This Row],[43960]]</f>
        <v>0</v>
      </c>
      <c r="BP263">
        <f>+Casos_PN_CORR[[#This Row],[43962]]-Casos_PN_CORR[[#This Row],[43961]]</f>
        <v>0</v>
      </c>
      <c r="BQ263">
        <f>+Casos_PN_CORR[[#This Row],[43963]]-Casos_PN_CORR[[#This Row],[43962]]</f>
        <v>0</v>
      </c>
      <c r="BR263">
        <f>+Casos_PN_CORR[[#This Row],[43964]]-Casos_PN_CORR[[#This Row],[43963]]</f>
        <v>0</v>
      </c>
      <c r="BS263">
        <f>+Casos_PN_CORR[[#This Row],[43965]]-Casos_PN_CORR[[#This Row],[43964]]</f>
        <v>0</v>
      </c>
      <c r="BT263">
        <f>+Casos_PN_CORR[[#This Row],[43966]]-Casos_PN_CORR[[#This Row],[43965]]</f>
        <v>0</v>
      </c>
      <c r="BU263">
        <f>+Casos_PN_CORR[[#This Row],[43967]]-Casos_PN_CORR[[#This Row],[43966]]</f>
        <v>0</v>
      </c>
      <c r="BV263">
        <f>+Casos_PN_CORR[[#This Row],[43968]]-Casos_PN_CORR[[#This Row],[43967]]</f>
        <v>0</v>
      </c>
      <c r="BW263">
        <f>+Casos_PN_CORR[[#This Row],[43969]]-Casos_PN_CORR[[#This Row],[43968]]</f>
        <v>0</v>
      </c>
      <c r="BX263">
        <f>+Casos_PN_CORR[[#This Row],[43970]]-Casos_PN_CORR[[#This Row],[43969]]</f>
        <v>0</v>
      </c>
      <c r="BY263">
        <f>+Casos_PN_CORR[[#This Row],[43971]]-Casos_PN_CORR[[#This Row],[43970]]</f>
        <v>0</v>
      </c>
      <c r="BZ263">
        <f>+Casos_PN_CORR[[#This Row],[43972]]-Casos_PN_CORR[[#This Row],[43971]]</f>
        <v>0</v>
      </c>
      <c r="CA263">
        <f>+Casos_PN_CORR[[#This Row],[43973]]-Casos_PN_CORR[[#This Row],[43972]]</f>
        <v>0</v>
      </c>
      <c r="CB263">
        <f>+Casos_PN_CORR[[#This Row],[43974]]-Casos_PN_CORR[[#This Row],[43973]]</f>
        <v>0</v>
      </c>
      <c r="CC263">
        <f>+Casos_PN_CORR[[#This Row],[43975]]-Casos_PN_CORR[[#This Row],[43974]]</f>
        <v>0</v>
      </c>
      <c r="CD263">
        <f>+Casos_PN_CORR[[#This Row],[43976]]-Casos_PN_CORR[[#This Row],[43975]]</f>
        <v>0</v>
      </c>
      <c r="CE263">
        <f>+Casos_PN_CORR[[#This Row],[43977]]-Casos_PN_CORR[[#This Row],[43976]]</f>
        <v>0</v>
      </c>
      <c r="CF263">
        <f>+Casos_PN_CORR[[#This Row],[43978]]-Casos_PN_CORR[[#This Row],[43977]]</f>
        <v>0</v>
      </c>
      <c r="CG263">
        <f>+Casos_PN_CORR[[#This Row],[43979]]-Casos_PN_CORR[[#This Row],[43978]]</f>
        <v>0</v>
      </c>
      <c r="CH263">
        <f>+Casos_PN_CORR[[#This Row],[43980]]-Casos_PN_CORR[[#This Row],[43979]]</f>
        <v>0</v>
      </c>
      <c r="CI263">
        <f>+Casos_PN_CORR[[#This Row],[43981]]-Casos_PN_CORR[[#This Row],[43980]]</f>
        <v>0</v>
      </c>
      <c r="CJ263">
        <f>+Casos_PN_CORR[[#This Row],[43982]]-Casos_PN_CORR[[#This Row],[43981]]</f>
        <v>0</v>
      </c>
      <c r="CK263">
        <f>+Casos_PN_CORR[[#This Row],[43983]]-Casos_PN_CORR[[#This Row],[43982]]</f>
        <v>0</v>
      </c>
      <c r="CL263">
        <f>+Casos_PN_CORR[[#This Row],[43984]]-Casos_PN_CORR[[#This Row],[43983]]</f>
        <v>0</v>
      </c>
      <c r="CM263">
        <f>+Casos_PN_CORR[[#This Row],[43985]]-Casos_PN_CORR[[#This Row],[43984]]</f>
        <v>0</v>
      </c>
      <c r="CN263">
        <f>+Casos_PN_CORR[[#This Row],[43986]]-Casos_PN_CORR[[#This Row],[43985]]</f>
        <v>0</v>
      </c>
      <c r="CO263">
        <f>+Casos_PN_CORR[[#This Row],[43987]]-Casos_PN_CORR[[#This Row],[43986]]</f>
        <v>1</v>
      </c>
      <c r="CP263">
        <f>+Casos_PN_CORR[[#This Row],[43988]]-Casos_PN_CORR[[#This Row],[43987]]</f>
        <v>0</v>
      </c>
      <c r="CQ263">
        <f>+Casos_PN_CORR[[#This Row],[43989]]-Casos_PN_CORR[[#This Row],[43988]]</f>
        <v>0</v>
      </c>
      <c r="CR263">
        <f>+Casos_PN_CORR[[#This Row],[43990]]-Casos_PN_CORR[[#This Row],[43989]]</f>
        <v>0</v>
      </c>
      <c r="CS263">
        <f>+Casos_PN_CORR[[#This Row],[43991]]-Casos_PN_CORR[[#This Row],[43990]]</f>
        <v>0</v>
      </c>
      <c r="CT263">
        <f>+Casos_PN_CORR[[#This Row],[43992]]-Casos_PN_CORR[[#This Row],[43991]]</f>
        <v>0</v>
      </c>
      <c r="CU263">
        <f>+Casos_PN_CORR[[#This Row],[43993]]-Casos_PN_CORR[[#This Row],[43992]]</f>
        <v>0</v>
      </c>
    </row>
    <row r="264" spans="1:99" x14ac:dyDescent="0.3">
      <c r="A264">
        <v>130708</v>
      </c>
      <c r="B264" s="2" t="s">
        <v>102</v>
      </c>
      <c r="C264" s="2" t="s">
        <v>138</v>
      </c>
      <c r="D264" s="2" t="s">
        <v>141</v>
      </c>
      <c r="E264" s="4">
        <f t="shared" si="4"/>
        <v>1</v>
      </c>
      <c r="F264">
        <f>+Casos_PN_CORR[[#This Row],[43900]]</f>
        <v>0</v>
      </c>
      <c r="G264">
        <f>+Casos_PN_CORR[[#This Row],[43901]]-Casos_PN_CORR[[#This Row],[43900]]</f>
        <v>0</v>
      </c>
      <c r="H264">
        <f>+Casos_PN_CORR[[#This Row],[43902]]-Casos_PN_CORR[[#This Row],[43901]]</f>
        <v>0</v>
      </c>
      <c r="I264">
        <f>+Casos_PN_CORR[[#This Row],[43903]]-Casos_PN_CORR[[#This Row],[43902]]</f>
        <v>0</v>
      </c>
      <c r="J264">
        <f>+Casos_PN_CORR[[#This Row],[43904]]-Casos_PN_CORR[[#This Row],[43903]]</f>
        <v>0</v>
      </c>
      <c r="K264">
        <f>+Casos_PN_CORR[[#This Row],[43905]]-Casos_PN_CORR[[#This Row],[43904]]</f>
        <v>0</v>
      </c>
      <c r="L264">
        <f>+Casos_PN_CORR[[#This Row],[43906]]-Casos_PN_CORR[[#This Row],[43905]]</f>
        <v>0</v>
      </c>
      <c r="M264">
        <f>+Casos_PN_CORR[[#This Row],[43907]]-Casos_PN_CORR[[#This Row],[43906]]</f>
        <v>0</v>
      </c>
      <c r="N264">
        <f>+Casos_PN_CORR[[#This Row],[43908]]-Casos_PN_CORR[[#This Row],[43907]]</f>
        <v>0</v>
      </c>
      <c r="O264">
        <f>+Casos_PN_CORR[[#This Row],[43909]]-Casos_PN_CORR[[#This Row],[43908]]</f>
        <v>0</v>
      </c>
      <c r="P264">
        <f>+Casos_PN_CORR[[#This Row],[43910]]-Casos_PN_CORR[[#This Row],[43909]]</f>
        <v>0</v>
      </c>
      <c r="Q264">
        <f>+Casos_PN_CORR[[#This Row],[43911]]-Casos_PN_CORR[[#This Row],[43910]]</f>
        <v>0</v>
      </c>
      <c r="R264">
        <f>+Casos_PN_CORR[[#This Row],[43912]]-Casos_PN_CORR[[#This Row],[43911]]</f>
        <v>0</v>
      </c>
      <c r="S264">
        <f>+Casos_PN_CORR[[#This Row],[43913]]-Casos_PN_CORR[[#This Row],[43912]]</f>
        <v>0</v>
      </c>
      <c r="T264">
        <f>+Casos_PN_CORR[[#This Row],[43914]]-Casos_PN_CORR[[#This Row],[43913]]</f>
        <v>0</v>
      </c>
      <c r="U264">
        <f>+Casos_PN_CORR[[#This Row],[43915]]-Casos_PN_CORR[[#This Row],[43914]]</f>
        <v>0</v>
      </c>
      <c r="V264">
        <f>+Casos_PN_CORR[[#This Row],[43916]]-Casos_PN_CORR[[#This Row],[43915]]</f>
        <v>0</v>
      </c>
      <c r="W264">
        <f>+Casos_PN_CORR[[#This Row],[43917]]-Casos_PN_CORR[[#This Row],[43916]]</f>
        <v>0</v>
      </c>
      <c r="X264">
        <f>+Casos_PN_CORR[[#This Row],[43918]]-Casos_PN_CORR[[#This Row],[43917]]</f>
        <v>0</v>
      </c>
      <c r="Y264">
        <f>+Casos_PN_CORR[[#This Row],[43919]]-Casos_PN_CORR[[#This Row],[43918]]</f>
        <v>0</v>
      </c>
      <c r="Z264">
        <f>+Casos_PN_CORR[[#This Row],[43920]]-Casos_PN_CORR[[#This Row],[43919]]</f>
        <v>0</v>
      </c>
      <c r="AA264">
        <f>+Casos_PN_CORR[[#This Row],[43921]]-Casos_PN_CORR[[#This Row],[43920]]</f>
        <v>0</v>
      </c>
      <c r="AB264">
        <f>+Casos_PN_CORR[[#This Row],[43922]]-Casos_PN_CORR[[#This Row],[43921]]</f>
        <v>0</v>
      </c>
      <c r="AC264">
        <f>+Casos_PN_CORR[[#This Row],[43923]]-Casos_PN_CORR[[#This Row],[43922]]</f>
        <v>0</v>
      </c>
      <c r="AD264">
        <f>+Casos_PN_CORR[[#This Row],[43924]]-Casos_PN_CORR[[#This Row],[43923]]</f>
        <v>0</v>
      </c>
      <c r="AE264">
        <f>+Casos_PN_CORR[[#This Row],[43925]]-Casos_PN_CORR[[#This Row],[43924]]</f>
        <v>0</v>
      </c>
      <c r="AF264">
        <f>+Casos_PN_CORR[[#This Row],[43926]]-Casos_PN_CORR[[#This Row],[43925]]</f>
        <v>0</v>
      </c>
      <c r="AG264">
        <f>+Casos_PN_CORR[[#This Row],[43927]]-Casos_PN_CORR[[#This Row],[43926]]</f>
        <v>0</v>
      </c>
      <c r="AH264">
        <f>+Casos_PN_CORR[[#This Row],[43928]]-Casos_PN_CORR[[#This Row],[43927]]</f>
        <v>0</v>
      </c>
      <c r="AI264">
        <f>+Casos_PN_CORR[[#This Row],[43929]]-Casos_PN_CORR[[#This Row],[43928]]</f>
        <v>0</v>
      </c>
      <c r="AJ264">
        <f>+Casos_PN_CORR[[#This Row],[43930]]-Casos_PN_CORR[[#This Row],[43929]]</f>
        <v>0</v>
      </c>
      <c r="AK264">
        <f>+Casos_PN_CORR[[#This Row],[43931]]-Casos_PN_CORR[[#This Row],[43930]]</f>
        <v>0</v>
      </c>
      <c r="AL264">
        <f>+Casos_PN_CORR[[#This Row],[43932]]-Casos_PN_CORR[[#This Row],[43931]]</f>
        <v>0</v>
      </c>
      <c r="AM264">
        <f>+Casos_PN_CORR[[#This Row],[43933]]-Casos_PN_CORR[[#This Row],[43932]]</f>
        <v>0</v>
      </c>
      <c r="AN264">
        <f>+Casos_PN_CORR[[#This Row],[43934]]-Casos_PN_CORR[[#This Row],[43933]]</f>
        <v>0</v>
      </c>
      <c r="AO264">
        <f>+Casos_PN_CORR[[#This Row],[43935]]-Casos_PN_CORR[[#This Row],[43934]]</f>
        <v>0</v>
      </c>
      <c r="AP264">
        <f>+Casos_PN_CORR[[#This Row],[43936]]-Casos_PN_CORR[[#This Row],[43935]]</f>
        <v>0</v>
      </c>
      <c r="AQ264">
        <f>+Casos_PN_CORR[[#This Row],[43937]]-Casos_PN_CORR[[#This Row],[43936]]</f>
        <v>0</v>
      </c>
      <c r="AR264">
        <f>+Casos_PN_CORR[[#This Row],[43938]]-Casos_PN_CORR[[#This Row],[43937]]</f>
        <v>0</v>
      </c>
      <c r="AS264">
        <f>+Casos_PN_CORR[[#This Row],[43939]]-Casos_PN_CORR[[#This Row],[43938]]</f>
        <v>0</v>
      </c>
      <c r="AT264">
        <f>+Casos_PN_CORR[[#This Row],[43940]]-Casos_PN_CORR[[#This Row],[43939]]</f>
        <v>0</v>
      </c>
      <c r="AU264">
        <f>+Casos_PN_CORR[[#This Row],[43941]]-Casos_PN_CORR[[#This Row],[43940]]</f>
        <v>0</v>
      </c>
      <c r="AV264">
        <f>+Casos_PN_CORR[[#This Row],[43942]]-Casos_PN_CORR[[#This Row],[43941]]</f>
        <v>0</v>
      </c>
      <c r="AW264">
        <f>+Casos_PN_CORR[[#This Row],[43943]]-Casos_PN_CORR[[#This Row],[43942]]</f>
        <v>0</v>
      </c>
      <c r="AX264">
        <f>+Casos_PN_CORR[[#This Row],[43944]]-Casos_PN_CORR[[#This Row],[43943]]</f>
        <v>0</v>
      </c>
      <c r="AY264">
        <f>+Casos_PN_CORR[[#This Row],[43945]]-Casos_PN_CORR[[#This Row],[43944]]</f>
        <v>0</v>
      </c>
      <c r="AZ264">
        <f>+Casos_PN_CORR[[#This Row],[43946]]-Casos_PN_CORR[[#This Row],[43945]]</f>
        <v>0</v>
      </c>
      <c r="BA264">
        <f>+Casos_PN_CORR[[#This Row],[43947]]-Casos_PN_CORR[[#This Row],[43946]]</f>
        <v>0</v>
      </c>
      <c r="BB264">
        <f>+Casos_PN_CORR[[#This Row],[43948]]-Casos_PN_CORR[[#This Row],[43947]]</f>
        <v>0</v>
      </c>
      <c r="BC264">
        <f>+Casos_PN_CORR[[#This Row],[43949]]-Casos_PN_CORR[[#This Row],[43948]]</f>
        <v>0</v>
      </c>
      <c r="BD264">
        <f>+Casos_PN_CORR[[#This Row],[43950]]-Casos_PN_CORR[[#This Row],[43949]]</f>
        <v>0</v>
      </c>
      <c r="BE264">
        <f>+Casos_PN_CORR[[#This Row],[43951]]-Casos_PN_CORR[[#This Row],[43950]]</f>
        <v>0</v>
      </c>
      <c r="BF264">
        <f>+Casos_PN_CORR[[#This Row],[43952]]-Casos_PN_CORR[[#This Row],[43951]]</f>
        <v>0</v>
      </c>
      <c r="BG264">
        <f>+Casos_PN_CORR[[#This Row],[43953]]-Casos_PN_CORR[[#This Row],[43952]]</f>
        <v>0</v>
      </c>
      <c r="BH264">
        <f>+Casos_PN_CORR[[#This Row],[43954]]-Casos_PN_CORR[[#This Row],[43953]]</f>
        <v>0</v>
      </c>
      <c r="BI264">
        <f>+Casos_PN_CORR[[#This Row],[43955]]-Casos_PN_CORR[[#This Row],[43954]]</f>
        <v>0</v>
      </c>
      <c r="BJ264">
        <f>+Casos_PN_CORR[[#This Row],[43956]]-Casos_PN_CORR[[#This Row],[43955]]</f>
        <v>0</v>
      </c>
      <c r="BK264">
        <f>+Casos_PN_CORR[[#This Row],[43957]]-Casos_PN_CORR[[#This Row],[43956]]</f>
        <v>0</v>
      </c>
      <c r="BL264">
        <f>+Casos_PN_CORR[[#This Row],[43958]]-Casos_PN_CORR[[#This Row],[43957]]</f>
        <v>0</v>
      </c>
      <c r="BM264">
        <f>+Casos_PN_CORR[[#This Row],[43959]]-Casos_PN_CORR[[#This Row],[43958]]</f>
        <v>0</v>
      </c>
      <c r="BN264">
        <f>+Casos_PN_CORR[[#This Row],[43960]]-Casos_PN_CORR[[#This Row],[43959]]</f>
        <v>0</v>
      </c>
      <c r="BO264">
        <f>+Casos_PN_CORR[[#This Row],[43961]]-Casos_PN_CORR[[#This Row],[43960]]</f>
        <v>0</v>
      </c>
      <c r="BP264">
        <f>+Casos_PN_CORR[[#This Row],[43962]]-Casos_PN_CORR[[#This Row],[43961]]</f>
        <v>0</v>
      </c>
      <c r="BQ264">
        <f>+Casos_PN_CORR[[#This Row],[43963]]-Casos_PN_CORR[[#This Row],[43962]]</f>
        <v>0</v>
      </c>
      <c r="BR264">
        <f>+Casos_PN_CORR[[#This Row],[43964]]-Casos_PN_CORR[[#This Row],[43963]]</f>
        <v>0</v>
      </c>
      <c r="BS264">
        <f>+Casos_PN_CORR[[#This Row],[43965]]-Casos_PN_CORR[[#This Row],[43964]]</f>
        <v>0</v>
      </c>
      <c r="BT264">
        <f>+Casos_PN_CORR[[#This Row],[43966]]-Casos_PN_CORR[[#This Row],[43965]]</f>
        <v>0</v>
      </c>
      <c r="BU264">
        <f>+Casos_PN_CORR[[#This Row],[43967]]-Casos_PN_CORR[[#This Row],[43966]]</f>
        <v>0</v>
      </c>
      <c r="BV264">
        <f>+Casos_PN_CORR[[#This Row],[43968]]-Casos_PN_CORR[[#This Row],[43967]]</f>
        <v>0</v>
      </c>
      <c r="BW264">
        <f>+Casos_PN_CORR[[#This Row],[43969]]-Casos_PN_CORR[[#This Row],[43968]]</f>
        <v>0</v>
      </c>
      <c r="BX264">
        <f>+Casos_PN_CORR[[#This Row],[43970]]-Casos_PN_CORR[[#This Row],[43969]]</f>
        <v>0</v>
      </c>
      <c r="BY264">
        <f>+Casos_PN_CORR[[#This Row],[43971]]-Casos_PN_CORR[[#This Row],[43970]]</f>
        <v>0</v>
      </c>
      <c r="BZ264">
        <f>+Casos_PN_CORR[[#This Row],[43972]]-Casos_PN_CORR[[#This Row],[43971]]</f>
        <v>0</v>
      </c>
      <c r="CA264">
        <f>+Casos_PN_CORR[[#This Row],[43973]]-Casos_PN_CORR[[#This Row],[43972]]</f>
        <v>0</v>
      </c>
      <c r="CB264">
        <f>+Casos_PN_CORR[[#This Row],[43974]]-Casos_PN_CORR[[#This Row],[43973]]</f>
        <v>0</v>
      </c>
      <c r="CC264">
        <f>+Casos_PN_CORR[[#This Row],[43975]]-Casos_PN_CORR[[#This Row],[43974]]</f>
        <v>0</v>
      </c>
      <c r="CD264">
        <f>+Casos_PN_CORR[[#This Row],[43976]]-Casos_PN_CORR[[#This Row],[43975]]</f>
        <v>0</v>
      </c>
      <c r="CE264">
        <f>+Casos_PN_CORR[[#This Row],[43977]]-Casos_PN_CORR[[#This Row],[43976]]</f>
        <v>0</v>
      </c>
      <c r="CF264">
        <f>+Casos_PN_CORR[[#This Row],[43978]]-Casos_PN_CORR[[#This Row],[43977]]</f>
        <v>0</v>
      </c>
      <c r="CG264">
        <f>+Casos_PN_CORR[[#This Row],[43979]]-Casos_PN_CORR[[#This Row],[43978]]</f>
        <v>0</v>
      </c>
      <c r="CH264">
        <f>+Casos_PN_CORR[[#This Row],[43980]]-Casos_PN_CORR[[#This Row],[43979]]</f>
        <v>0</v>
      </c>
      <c r="CI264">
        <f>+Casos_PN_CORR[[#This Row],[43981]]-Casos_PN_CORR[[#This Row],[43980]]</f>
        <v>0</v>
      </c>
      <c r="CJ264">
        <f>+Casos_PN_CORR[[#This Row],[43982]]-Casos_PN_CORR[[#This Row],[43981]]</f>
        <v>0</v>
      </c>
      <c r="CK264">
        <f>+Casos_PN_CORR[[#This Row],[43983]]-Casos_PN_CORR[[#This Row],[43982]]</f>
        <v>0</v>
      </c>
      <c r="CL264">
        <f>+Casos_PN_CORR[[#This Row],[43984]]-Casos_PN_CORR[[#This Row],[43983]]</f>
        <v>0</v>
      </c>
      <c r="CM264">
        <f>+Casos_PN_CORR[[#This Row],[43985]]-Casos_PN_CORR[[#This Row],[43984]]</f>
        <v>0</v>
      </c>
      <c r="CN264">
        <f>+Casos_PN_CORR[[#This Row],[43986]]-Casos_PN_CORR[[#This Row],[43985]]</f>
        <v>0</v>
      </c>
      <c r="CO264">
        <f>+Casos_PN_CORR[[#This Row],[43987]]-Casos_PN_CORR[[#This Row],[43986]]</f>
        <v>1</v>
      </c>
      <c r="CP264">
        <f>+Casos_PN_CORR[[#This Row],[43988]]-Casos_PN_CORR[[#This Row],[43987]]</f>
        <v>0</v>
      </c>
      <c r="CQ264">
        <f>+Casos_PN_CORR[[#This Row],[43989]]-Casos_PN_CORR[[#This Row],[43988]]</f>
        <v>0</v>
      </c>
      <c r="CR264">
        <f>+Casos_PN_CORR[[#This Row],[43990]]-Casos_PN_CORR[[#This Row],[43989]]</f>
        <v>0</v>
      </c>
      <c r="CS264">
        <f>+Casos_PN_CORR[[#This Row],[43991]]-Casos_PN_CORR[[#This Row],[43990]]</f>
        <v>0</v>
      </c>
      <c r="CT264">
        <f>+Casos_PN_CORR[[#This Row],[43992]]-Casos_PN_CORR[[#This Row],[43991]]</f>
        <v>0</v>
      </c>
      <c r="CU264">
        <f>+Casos_PN_CORR[[#This Row],[43993]]-Casos_PN_CORR[[#This Row],[43992]]</f>
        <v>0</v>
      </c>
    </row>
    <row r="265" spans="1:99" x14ac:dyDescent="0.3">
      <c r="A265">
        <v>40801</v>
      </c>
      <c r="B265" s="2" t="s">
        <v>154</v>
      </c>
      <c r="C265" s="2" t="s">
        <v>280</v>
      </c>
      <c r="D265" s="2" t="s">
        <v>280</v>
      </c>
      <c r="E265" s="4">
        <f t="shared" si="4"/>
        <v>1</v>
      </c>
      <c r="F265">
        <f>+Casos_PN_CORR[[#This Row],[43900]]</f>
        <v>0</v>
      </c>
      <c r="G265">
        <f>+Casos_PN_CORR[[#This Row],[43901]]-Casos_PN_CORR[[#This Row],[43900]]</f>
        <v>0</v>
      </c>
      <c r="H265">
        <f>+Casos_PN_CORR[[#This Row],[43902]]-Casos_PN_CORR[[#This Row],[43901]]</f>
        <v>0</v>
      </c>
      <c r="I265">
        <f>+Casos_PN_CORR[[#This Row],[43903]]-Casos_PN_CORR[[#This Row],[43902]]</f>
        <v>0</v>
      </c>
      <c r="J265">
        <f>+Casos_PN_CORR[[#This Row],[43904]]-Casos_PN_CORR[[#This Row],[43903]]</f>
        <v>0</v>
      </c>
      <c r="K265">
        <f>+Casos_PN_CORR[[#This Row],[43905]]-Casos_PN_CORR[[#This Row],[43904]]</f>
        <v>0</v>
      </c>
      <c r="L265">
        <f>+Casos_PN_CORR[[#This Row],[43906]]-Casos_PN_CORR[[#This Row],[43905]]</f>
        <v>0</v>
      </c>
      <c r="M265">
        <f>+Casos_PN_CORR[[#This Row],[43907]]-Casos_PN_CORR[[#This Row],[43906]]</f>
        <v>0</v>
      </c>
      <c r="N265">
        <f>+Casos_PN_CORR[[#This Row],[43908]]-Casos_PN_CORR[[#This Row],[43907]]</f>
        <v>0</v>
      </c>
      <c r="O265">
        <f>+Casos_PN_CORR[[#This Row],[43909]]-Casos_PN_CORR[[#This Row],[43908]]</f>
        <v>0</v>
      </c>
      <c r="P265">
        <f>+Casos_PN_CORR[[#This Row],[43910]]-Casos_PN_CORR[[#This Row],[43909]]</f>
        <v>0</v>
      </c>
      <c r="Q265">
        <f>+Casos_PN_CORR[[#This Row],[43911]]-Casos_PN_CORR[[#This Row],[43910]]</f>
        <v>0</v>
      </c>
      <c r="R265">
        <f>+Casos_PN_CORR[[#This Row],[43912]]-Casos_PN_CORR[[#This Row],[43911]]</f>
        <v>0</v>
      </c>
      <c r="S265">
        <f>+Casos_PN_CORR[[#This Row],[43913]]-Casos_PN_CORR[[#This Row],[43912]]</f>
        <v>0</v>
      </c>
      <c r="T265">
        <f>+Casos_PN_CORR[[#This Row],[43914]]-Casos_PN_CORR[[#This Row],[43913]]</f>
        <v>0</v>
      </c>
      <c r="U265">
        <f>+Casos_PN_CORR[[#This Row],[43915]]-Casos_PN_CORR[[#This Row],[43914]]</f>
        <v>0</v>
      </c>
      <c r="V265">
        <f>+Casos_PN_CORR[[#This Row],[43916]]-Casos_PN_CORR[[#This Row],[43915]]</f>
        <v>0</v>
      </c>
      <c r="W265">
        <f>+Casos_PN_CORR[[#This Row],[43917]]-Casos_PN_CORR[[#This Row],[43916]]</f>
        <v>0</v>
      </c>
      <c r="X265">
        <f>+Casos_PN_CORR[[#This Row],[43918]]-Casos_PN_CORR[[#This Row],[43917]]</f>
        <v>0</v>
      </c>
      <c r="Y265">
        <f>+Casos_PN_CORR[[#This Row],[43919]]-Casos_PN_CORR[[#This Row],[43918]]</f>
        <v>0</v>
      </c>
      <c r="Z265">
        <f>+Casos_PN_CORR[[#This Row],[43920]]-Casos_PN_CORR[[#This Row],[43919]]</f>
        <v>0</v>
      </c>
      <c r="AA265">
        <f>+Casos_PN_CORR[[#This Row],[43921]]-Casos_PN_CORR[[#This Row],[43920]]</f>
        <v>0</v>
      </c>
      <c r="AB265">
        <f>+Casos_PN_CORR[[#This Row],[43922]]-Casos_PN_CORR[[#This Row],[43921]]</f>
        <v>0</v>
      </c>
      <c r="AC265">
        <f>+Casos_PN_CORR[[#This Row],[43923]]-Casos_PN_CORR[[#This Row],[43922]]</f>
        <v>0</v>
      </c>
      <c r="AD265">
        <f>+Casos_PN_CORR[[#This Row],[43924]]-Casos_PN_CORR[[#This Row],[43923]]</f>
        <v>0</v>
      </c>
      <c r="AE265">
        <f>+Casos_PN_CORR[[#This Row],[43925]]-Casos_PN_CORR[[#This Row],[43924]]</f>
        <v>0</v>
      </c>
      <c r="AF265">
        <f>+Casos_PN_CORR[[#This Row],[43926]]-Casos_PN_CORR[[#This Row],[43925]]</f>
        <v>0</v>
      </c>
      <c r="AG265">
        <f>+Casos_PN_CORR[[#This Row],[43927]]-Casos_PN_CORR[[#This Row],[43926]]</f>
        <v>0</v>
      </c>
      <c r="AH265">
        <f>+Casos_PN_CORR[[#This Row],[43928]]-Casos_PN_CORR[[#This Row],[43927]]</f>
        <v>0</v>
      </c>
      <c r="AI265">
        <f>+Casos_PN_CORR[[#This Row],[43929]]-Casos_PN_CORR[[#This Row],[43928]]</f>
        <v>0</v>
      </c>
      <c r="AJ265">
        <f>+Casos_PN_CORR[[#This Row],[43930]]-Casos_PN_CORR[[#This Row],[43929]]</f>
        <v>0</v>
      </c>
      <c r="AK265">
        <f>+Casos_PN_CORR[[#This Row],[43931]]-Casos_PN_CORR[[#This Row],[43930]]</f>
        <v>0</v>
      </c>
      <c r="AL265">
        <f>+Casos_PN_CORR[[#This Row],[43932]]-Casos_PN_CORR[[#This Row],[43931]]</f>
        <v>0</v>
      </c>
      <c r="AM265">
        <f>+Casos_PN_CORR[[#This Row],[43933]]-Casos_PN_CORR[[#This Row],[43932]]</f>
        <v>0</v>
      </c>
      <c r="AN265">
        <f>+Casos_PN_CORR[[#This Row],[43934]]-Casos_PN_CORR[[#This Row],[43933]]</f>
        <v>0</v>
      </c>
      <c r="AO265">
        <f>+Casos_PN_CORR[[#This Row],[43935]]-Casos_PN_CORR[[#This Row],[43934]]</f>
        <v>0</v>
      </c>
      <c r="AP265">
        <f>+Casos_PN_CORR[[#This Row],[43936]]-Casos_PN_CORR[[#This Row],[43935]]</f>
        <v>0</v>
      </c>
      <c r="AQ265">
        <f>+Casos_PN_CORR[[#This Row],[43937]]-Casos_PN_CORR[[#This Row],[43936]]</f>
        <v>0</v>
      </c>
      <c r="AR265">
        <f>+Casos_PN_CORR[[#This Row],[43938]]-Casos_PN_CORR[[#This Row],[43937]]</f>
        <v>0</v>
      </c>
      <c r="AS265">
        <f>+Casos_PN_CORR[[#This Row],[43939]]-Casos_PN_CORR[[#This Row],[43938]]</f>
        <v>0</v>
      </c>
      <c r="AT265">
        <f>+Casos_PN_CORR[[#This Row],[43940]]-Casos_PN_CORR[[#This Row],[43939]]</f>
        <v>0</v>
      </c>
      <c r="AU265">
        <f>+Casos_PN_CORR[[#This Row],[43941]]-Casos_PN_CORR[[#This Row],[43940]]</f>
        <v>0</v>
      </c>
      <c r="AV265">
        <f>+Casos_PN_CORR[[#This Row],[43942]]-Casos_PN_CORR[[#This Row],[43941]]</f>
        <v>0</v>
      </c>
      <c r="AW265">
        <f>+Casos_PN_CORR[[#This Row],[43943]]-Casos_PN_CORR[[#This Row],[43942]]</f>
        <v>0</v>
      </c>
      <c r="AX265">
        <f>+Casos_PN_CORR[[#This Row],[43944]]-Casos_PN_CORR[[#This Row],[43943]]</f>
        <v>0</v>
      </c>
      <c r="AY265">
        <f>+Casos_PN_CORR[[#This Row],[43945]]-Casos_PN_CORR[[#This Row],[43944]]</f>
        <v>0</v>
      </c>
      <c r="AZ265">
        <f>+Casos_PN_CORR[[#This Row],[43946]]-Casos_PN_CORR[[#This Row],[43945]]</f>
        <v>0</v>
      </c>
      <c r="BA265">
        <f>+Casos_PN_CORR[[#This Row],[43947]]-Casos_PN_CORR[[#This Row],[43946]]</f>
        <v>0</v>
      </c>
      <c r="BB265">
        <f>+Casos_PN_CORR[[#This Row],[43948]]-Casos_PN_CORR[[#This Row],[43947]]</f>
        <v>0</v>
      </c>
      <c r="BC265">
        <f>+Casos_PN_CORR[[#This Row],[43949]]-Casos_PN_CORR[[#This Row],[43948]]</f>
        <v>0</v>
      </c>
      <c r="BD265">
        <f>+Casos_PN_CORR[[#This Row],[43950]]-Casos_PN_CORR[[#This Row],[43949]]</f>
        <v>0</v>
      </c>
      <c r="BE265">
        <f>+Casos_PN_CORR[[#This Row],[43951]]-Casos_PN_CORR[[#This Row],[43950]]</f>
        <v>0</v>
      </c>
      <c r="BF265">
        <f>+Casos_PN_CORR[[#This Row],[43952]]-Casos_PN_CORR[[#This Row],[43951]]</f>
        <v>0</v>
      </c>
      <c r="BG265">
        <f>+Casos_PN_CORR[[#This Row],[43953]]-Casos_PN_CORR[[#This Row],[43952]]</f>
        <v>0</v>
      </c>
      <c r="BH265">
        <f>+Casos_PN_CORR[[#This Row],[43954]]-Casos_PN_CORR[[#This Row],[43953]]</f>
        <v>0</v>
      </c>
      <c r="BI265">
        <f>+Casos_PN_CORR[[#This Row],[43955]]-Casos_PN_CORR[[#This Row],[43954]]</f>
        <v>0</v>
      </c>
      <c r="BJ265">
        <f>+Casos_PN_CORR[[#This Row],[43956]]-Casos_PN_CORR[[#This Row],[43955]]</f>
        <v>0</v>
      </c>
      <c r="BK265">
        <f>+Casos_PN_CORR[[#This Row],[43957]]-Casos_PN_CORR[[#This Row],[43956]]</f>
        <v>0</v>
      </c>
      <c r="BL265">
        <f>+Casos_PN_CORR[[#This Row],[43958]]-Casos_PN_CORR[[#This Row],[43957]]</f>
        <v>0</v>
      </c>
      <c r="BM265">
        <f>+Casos_PN_CORR[[#This Row],[43959]]-Casos_PN_CORR[[#This Row],[43958]]</f>
        <v>0</v>
      </c>
      <c r="BN265">
        <f>+Casos_PN_CORR[[#This Row],[43960]]-Casos_PN_CORR[[#This Row],[43959]]</f>
        <v>0</v>
      </c>
      <c r="BO265">
        <f>+Casos_PN_CORR[[#This Row],[43961]]-Casos_PN_CORR[[#This Row],[43960]]</f>
        <v>0</v>
      </c>
      <c r="BP265">
        <f>+Casos_PN_CORR[[#This Row],[43962]]-Casos_PN_CORR[[#This Row],[43961]]</f>
        <v>0</v>
      </c>
      <c r="BQ265">
        <f>+Casos_PN_CORR[[#This Row],[43963]]-Casos_PN_CORR[[#This Row],[43962]]</f>
        <v>0</v>
      </c>
      <c r="BR265">
        <f>+Casos_PN_CORR[[#This Row],[43964]]-Casos_PN_CORR[[#This Row],[43963]]</f>
        <v>0</v>
      </c>
      <c r="BS265">
        <f>+Casos_PN_CORR[[#This Row],[43965]]-Casos_PN_CORR[[#This Row],[43964]]</f>
        <v>0</v>
      </c>
      <c r="BT265">
        <f>+Casos_PN_CORR[[#This Row],[43966]]-Casos_PN_CORR[[#This Row],[43965]]</f>
        <v>0</v>
      </c>
      <c r="BU265">
        <f>+Casos_PN_CORR[[#This Row],[43967]]-Casos_PN_CORR[[#This Row],[43966]]</f>
        <v>0</v>
      </c>
      <c r="BV265">
        <f>+Casos_PN_CORR[[#This Row],[43968]]-Casos_PN_CORR[[#This Row],[43967]]</f>
        <v>0</v>
      </c>
      <c r="BW265">
        <f>+Casos_PN_CORR[[#This Row],[43969]]-Casos_PN_CORR[[#This Row],[43968]]</f>
        <v>0</v>
      </c>
      <c r="BX265">
        <f>+Casos_PN_CORR[[#This Row],[43970]]-Casos_PN_CORR[[#This Row],[43969]]</f>
        <v>0</v>
      </c>
      <c r="BY265">
        <f>+Casos_PN_CORR[[#This Row],[43971]]-Casos_PN_CORR[[#This Row],[43970]]</f>
        <v>0</v>
      </c>
      <c r="BZ265">
        <f>+Casos_PN_CORR[[#This Row],[43972]]-Casos_PN_CORR[[#This Row],[43971]]</f>
        <v>0</v>
      </c>
      <c r="CA265">
        <f>+Casos_PN_CORR[[#This Row],[43973]]-Casos_PN_CORR[[#This Row],[43972]]</f>
        <v>0</v>
      </c>
      <c r="CB265">
        <f>+Casos_PN_CORR[[#This Row],[43974]]-Casos_PN_CORR[[#This Row],[43973]]</f>
        <v>0</v>
      </c>
      <c r="CC265">
        <f>+Casos_PN_CORR[[#This Row],[43975]]-Casos_PN_CORR[[#This Row],[43974]]</f>
        <v>0</v>
      </c>
      <c r="CD265">
        <f>+Casos_PN_CORR[[#This Row],[43976]]-Casos_PN_CORR[[#This Row],[43975]]</f>
        <v>0</v>
      </c>
      <c r="CE265">
        <f>+Casos_PN_CORR[[#This Row],[43977]]-Casos_PN_CORR[[#This Row],[43976]]</f>
        <v>0</v>
      </c>
      <c r="CF265">
        <f>+Casos_PN_CORR[[#This Row],[43978]]-Casos_PN_CORR[[#This Row],[43977]]</f>
        <v>0</v>
      </c>
      <c r="CG265">
        <f>+Casos_PN_CORR[[#This Row],[43979]]-Casos_PN_CORR[[#This Row],[43978]]</f>
        <v>0</v>
      </c>
      <c r="CH265">
        <f>+Casos_PN_CORR[[#This Row],[43980]]-Casos_PN_CORR[[#This Row],[43979]]</f>
        <v>0</v>
      </c>
      <c r="CI265">
        <f>+Casos_PN_CORR[[#This Row],[43981]]-Casos_PN_CORR[[#This Row],[43980]]</f>
        <v>0</v>
      </c>
      <c r="CJ265">
        <f>+Casos_PN_CORR[[#This Row],[43982]]-Casos_PN_CORR[[#This Row],[43981]]</f>
        <v>0</v>
      </c>
      <c r="CK265">
        <f>+Casos_PN_CORR[[#This Row],[43983]]-Casos_PN_CORR[[#This Row],[43982]]</f>
        <v>0</v>
      </c>
      <c r="CL265">
        <f>+Casos_PN_CORR[[#This Row],[43984]]-Casos_PN_CORR[[#This Row],[43983]]</f>
        <v>0</v>
      </c>
      <c r="CM265">
        <f>+Casos_PN_CORR[[#This Row],[43985]]-Casos_PN_CORR[[#This Row],[43984]]</f>
        <v>0</v>
      </c>
      <c r="CN265">
        <f>+Casos_PN_CORR[[#This Row],[43986]]-Casos_PN_CORR[[#This Row],[43985]]</f>
        <v>0</v>
      </c>
      <c r="CO265">
        <f>+Casos_PN_CORR[[#This Row],[43987]]-Casos_PN_CORR[[#This Row],[43986]]</f>
        <v>1</v>
      </c>
      <c r="CP265">
        <f>+Casos_PN_CORR[[#This Row],[43988]]-Casos_PN_CORR[[#This Row],[43987]]</f>
        <v>0</v>
      </c>
      <c r="CQ265">
        <f>+Casos_PN_CORR[[#This Row],[43989]]-Casos_PN_CORR[[#This Row],[43988]]</f>
        <v>0</v>
      </c>
      <c r="CR265">
        <f>+Casos_PN_CORR[[#This Row],[43990]]-Casos_PN_CORR[[#This Row],[43989]]</f>
        <v>0</v>
      </c>
      <c r="CS265">
        <f>+Casos_PN_CORR[[#This Row],[43991]]-Casos_PN_CORR[[#This Row],[43990]]</f>
        <v>0</v>
      </c>
      <c r="CT265">
        <f>+Casos_PN_CORR[[#This Row],[43992]]-Casos_PN_CORR[[#This Row],[43991]]</f>
        <v>0</v>
      </c>
      <c r="CU265">
        <f>+Casos_PN_CORR[[#This Row],[43993]]-Casos_PN_CORR[[#This Row],[43992]]</f>
        <v>0</v>
      </c>
    </row>
    <row r="266" spans="1:99" x14ac:dyDescent="0.3">
      <c r="A266">
        <v>70708</v>
      </c>
      <c r="B266" s="2" t="s">
        <v>268</v>
      </c>
      <c r="C266" s="2" t="s">
        <v>453</v>
      </c>
      <c r="D266" s="2" t="s">
        <v>586</v>
      </c>
      <c r="E266" s="4">
        <f t="shared" si="4"/>
        <v>1</v>
      </c>
      <c r="F266">
        <f>+Casos_PN_CORR[[#This Row],[43900]]</f>
        <v>0</v>
      </c>
      <c r="G266">
        <f>+Casos_PN_CORR[[#This Row],[43901]]-Casos_PN_CORR[[#This Row],[43900]]</f>
        <v>0</v>
      </c>
      <c r="H266">
        <f>+Casos_PN_CORR[[#This Row],[43902]]-Casos_PN_CORR[[#This Row],[43901]]</f>
        <v>0</v>
      </c>
      <c r="I266">
        <f>+Casos_PN_CORR[[#This Row],[43903]]-Casos_PN_CORR[[#This Row],[43902]]</f>
        <v>0</v>
      </c>
      <c r="J266">
        <f>+Casos_PN_CORR[[#This Row],[43904]]-Casos_PN_CORR[[#This Row],[43903]]</f>
        <v>0</v>
      </c>
      <c r="K266">
        <f>+Casos_PN_CORR[[#This Row],[43905]]-Casos_PN_CORR[[#This Row],[43904]]</f>
        <v>0</v>
      </c>
      <c r="L266">
        <f>+Casos_PN_CORR[[#This Row],[43906]]-Casos_PN_CORR[[#This Row],[43905]]</f>
        <v>0</v>
      </c>
      <c r="M266">
        <f>+Casos_PN_CORR[[#This Row],[43907]]-Casos_PN_CORR[[#This Row],[43906]]</f>
        <v>0</v>
      </c>
      <c r="N266">
        <f>+Casos_PN_CORR[[#This Row],[43908]]-Casos_PN_CORR[[#This Row],[43907]]</f>
        <v>0</v>
      </c>
      <c r="O266">
        <f>+Casos_PN_CORR[[#This Row],[43909]]-Casos_PN_CORR[[#This Row],[43908]]</f>
        <v>0</v>
      </c>
      <c r="P266">
        <f>+Casos_PN_CORR[[#This Row],[43910]]-Casos_PN_CORR[[#This Row],[43909]]</f>
        <v>0</v>
      </c>
      <c r="Q266">
        <f>+Casos_PN_CORR[[#This Row],[43911]]-Casos_PN_CORR[[#This Row],[43910]]</f>
        <v>0</v>
      </c>
      <c r="R266">
        <f>+Casos_PN_CORR[[#This Row],[43912]]-Casos_PN_CORR[[#This Row],[43911]]</f>
        <v>0</v>
      </c>
      <c r="S266">
        <f>+Casos_PN_CORR[[#This Row],[43913]]-Casos_PN_CORR[[#This Row],[43912]]</f>
        <v>0</v>
      </c>
      <c r="T266">
        <f>+Casos_PN_CORR[[#This Row],[43914]]-Casos_PN_CORR[[#This Row],[43913]]</f>
        <v>0</v>
      </c>
      <c r="U266">
        <f>+Casos_PN_CORR[[#This Row],[43915]]-Casos_PN_CORR[[#This Row],[43914]]</f>
        <v>0</v>
      </c>
      <c r="V266">
        <f>+Casos_PN_CORR[[#This Row],[43916]]-Casos_PN_CORR[[#This Row],[43915]]</f>
        <v>0</v>
      </c>
      <c r="W266">
        <f>+Casos_PN_CORR[[#This Row],[43917]]-Casos_PN_CORR[[#This Row],[43916]]</f>
        <v>0</v>
      </c>
      <c r="X266">
        <f>+Casos_PN_CORR[[#This Row],[43918]]-Casos_PN_CORR[[#This Row],[43917]]</f>
        <v>0</v>
      </c>
      <c r="Y266">
        <f>+Casos_PN_CORR[[#This Row],[43919]]-Casos_PN_CORR[[#This Row],[43918]]</f>
        <v>0</v>
      </c>
      <c r="Z266">
        <f>+Casos_PN_CORR[[#This Row],[43920]]-Casos_PN_CORR[[#This Row],[43919]]</f>
        <v>0</v>
      </c>
      <c r="AA266">
        <f>+Casos_PN_CORR[[#This Row],[43921]]-Casos_PN_CORR[[#This Row],[43920]]</f>
        <v>0</v>
      </c>
      <c r="AB266">
        <f>+Casos_PN_CORR[[#This Row],[43922]]-Casos_PN_CORR[[#This Row],[43921]]</f>
        <v>0</v>
      </c>
      <c r="AC266">
        <f>+Casos_PN_CORR[[#This Row],[43923]]-Casos_PN_CORR[[#This Row],[43922]]</f>
        <v>0</v>
      </c>
      <c r="AD266">
        <f>+Casos_PN_CORR[[#This Row],[43924]]-Casos_PN_CORR[[#This Row],[43923]]</f>
        <v>0</v>
      </c>
      <c r="AE266">
        <f>+Casos_PN_CORR[[#This Row],[43925]]-Casos_PN_CORR[[#This Row],[43924]]</f>
        <v>0</v>
      </c>
      <c r="AF266">
        <f>+Casos_PN_CORR[[#This Row],[43926]]-Casos_PN_CORR[[#This Row],[43925]]</f>
        <v>0</v>
      </c>
      <c r="AG266">
        <f>+Casos_PN_CORR[[#This Row],[43927]]-Casos_PN_CORR[[#This Row],[43926]]</f>
        <v>0</v>
      </c>
      <c r="AH266">
        <f>+Casos_PN_CORR[[#This Row],[43928]]-Casos_PN_CORR[[#This Row],[43927]]</f>
        <v>0</v>
      </c>
      <c r="AI266">
        <f>+Casos_PN_CORR[[#This Row],[43929]]-Casos_PN_CORR[[#This Row],[43928]]</f>
        <v>0</v>
      </c>
      <c r="AJ266">
        <f>+Casos_PN_CORR[[#This Row],[43930]]-Casos_PN_CORR[[#This Row],[43929]]</f>
        <v>0</v>
      </c>
      <c r="AK266">
        <f>+Casos_PN_CORR[[#This Row],[43931]]-Casos_PN_CORR[[#This Row],[43930]]</f>
        <v>0</v>
      </c>
      <c r="AL266">
        <f>+Casos_PN_CORR[[#This Row],[43932]]-Casos_PN_CORR[[#This Row],[43931]]</f>
        <v>0</v>
      </c>
      <c r="AM266">
        <f>+Casos_PN_CORR[[#This Row],[43933]]-Casos_PN_CORR[[#This Row],[43932]]</f>
        <v>0</v>
      </c>
      <c r="AN266">
        <f>+Casos_PN_CORR[[#This Row],[43934]]-Casos_PN_CORR[[#This Row],[43933]]</f>
        <v>0</v>
      </c>
      <c r="AO266">
        <f>+Casos_PN_CORR[[#This Row],[43935]]-Casos_PN_CORR[[#This Row],[43934]]</f>
        <v>0</v>
      </c>
      <c r="AP266">
        <f>+Casos_PN_CORR[[#This Row],[43936]]-Casos_PN_CORR[[#This Row],[43935]]</f>
        <v>0</v>
      </c>
      <c r="AQ266">
        <f>+Casos_PN_CORR[[#This Row],[43937]]-Casos_PN_CORR[[#This Row],[43936]]</f>
        <v>0</v>
      </c>
      <c r="AR266">
        <f>+Casos_PN_CORR[[#This Row],[43938]]-Casos_PN_CORR[[#This Row],[43937]]</f>
        <v>0</v>
      </c>
      <c r="AS266">
        <f>+Casos_PN_CORR[[#This Row],[43939]]-Casos_PN_CORR[[#This Row],[43938]]</f>
        <v>0</v>
      </c>
      <c r="AT266">
        <f>+Casos_PN_CORR[[#This Row],[43940]]-Casos_PN_CORR[[#This Row],[43939]]</f>
        <v>0</v>
      </c>
      <c r="AU266">
        <f>+Casos_PN_CORR[[#This Row],[43941]]-Casos_PN_CORR[[#This Row],[43940]]</f>
        <v>0</v>
      </c>
      <c r="AV266">
        <f>+Casos_PN_CORR[[#This Row],[43942]]-Casos_PN_CORR[[#This Row],[43941]]</f>
        <v>0</v>
      </c>
      <c r="AW266">
        <f>+Casos_PN_CORR[[#This Row],[43943]]-Casos_PN_CORR[[#This Row],[43942]]</f>
        <v>0</v>
      </c>
      <c r="AX266">
        <f>+Casos_PN_CORR[[#This Row],[43944]]-Casos_PN_CORR[[#This Row],[43943]]</f>
        <v>0</v>
      </c>
      <c r="AY266">
        <f>+Casos_PN_CORR[[#This Row],[43945]]-Casos_PN_CORR[[#This Row],[43944]]</f>
        <v>0</v>
      </c>
      <c r="AZ266">
        <f>+Casos_PN_CORR[[#This Row],[43946]]-Casos_PN_CORR[[#This Row],[43945]]</f>
        <v>0</v>
      </c>
      <c r="BA266">
        <f>+Casos_PN_CORR[[#This Row],[43947]]-Casos_PN_CORR[[#This Row],[43946]]</f>
        <v>0</v>
      </c>
      <c r="BB266">
        <f>+Casos_PN_CORR[[#This Row],[43948]]-Casos_PN_CORR[[#This Row],[43947]]</f>
        <v>0</v>
      </c>
      <c r="BC266">
        <f>+Casos_PN_CORR[[#This Row],[43949]]-Casos_PN_CORR[[#This Row],[43948]]</f>
        <v>0</v>
      </c>
      <c r="BD266">
        <f>+Casos_PN_CORR[[#This Row],[43950]]-Casos_PN_CORR[[#This Row],[43949]]</f>
        <v>0</v>
      </c>
      <c r="BE266">
        <f>+Casos_PN_CORR[[#This Row],[43951]]-Casos_PN_CORR[[#This Row],[43950]]</f>
        <v>0</v>
      </c>
      <c r="BF266">
        <f>+Casos_PN_CORR[[#This Row],[43952]]-Casos_PN_CORR[[#This Row],[43951]]</f>
        <v>0</v>
      </c>
      <c r="BG266">
        <f>+Casos_PN_CORR[[#This Row],[43953]]-Casos_PN_CORR[[#This Row],[43952]]</f>
        <v>0</v>
      </c>
      <c r="BH266">
        <f>+Casos_PN_CORR[[#This Row],[43954]]-Casos_PN_CORR[[#This Row],[43953]]</f>
        <v>0</v>
      </c>
      <c r="BI266">
        <f>+Casos_PN_CORR[[#This Row],[43955]]-Casos_PN_CORR[[#This Row],[43954]]</f>
        <v>0</v>
      </c>
      <c r="BJ266">
        <f>+Casos_PN_CORR[[#This Row],[43956]]-Casos_PN_CORR[[#This Row],[43955]]</f>
        <v>0</v>
      </c>
      <c r="BK266">
        <f>+Casos_PN_CORR[[#This Row],[43957]]-Casos_PN_CORR[[#This Row],[43956]]</f>
        <v>0</v>
      </c>
      <c r="BL266">
        <f>+Casos_PN_CORR[[#This Row],[43958]]-Casos_PN_CORR[[#This Row],[43957]]</f>
        <v>0</v>
      </c>
      <c r="BM266">
        <f>+Casos_PN_CORR[[#This Row],[43959]]-Casos_PN_CORR[[#This Row],[43958]]</f>
        <v>0</v>
      </c>
      <c r="BN266">
        <f>+Casos_PN_CORR[[#This Row],[43960]]-Casos_PN_CORR[[#This Row],[43959]]</f>
        <v>0</v>
      </c>
      <c r="BO266">
        <f>+Casos_PN_CORR[[#This Row],[43961]]-Casos_PN_CORR[[#This Row],[43960]]</f>
        <v>0</v>
      </c>
      <c r="BP266">
        <f>+Casos_PN_CORR[[#This Row],[43962]]-Casos_PN_CORR[[#This Row],[43961]]</f>
        <v>0</v>
      </c>
      <c r="BQ266">
        <f>+Casos_PN_CORR[[#This Row],[43963]]-Casos_PN_CORR[[#This Row],[43962]]</f>
        <v>0</v>
      </c>
      <c r="BR266">
        <f>+Casos_PN_CORR[[#This Row],[43964]]-Casos_PN_CORR[[#This Row],[43963]]</f>
        <v>0</v>
      </c>
      <c r="BS266">
        <f>+Casos_PN_CORR[[#This Row],[43965]]-Casos_PN_CORR[[#This Row],[43964]]</f>
        <v>0</v>
      </c>
      <c r="BT266">
        <f>+Casos_PN_CORR[[#This Row],[43966]]-Casos_PN_CORR[[#This Row],[43965]]</f>
        <v>0</v>
      </c>
      <c r="BU266">
        <f>+Casos_PN_CORR[[#This Row],[43967]]-Casos_PN_CORR[[#This Row],[43966]]</f>
        <v>0</v>
      </c>
      <c r="BV266">
        <f>+Casos_PN_CORR[[#This Row],[43968]]-Casos_PN_CORR[[#This Row],[43967]]</f>
        <v>0</v>
      </c>
      <c r="BW266">
        <f>+Casos_PN_CORR[[#This Row],[43969]]-Casos_PN_CORR[[#This Row],[43968]]</f>
        <v>0</v>
      </c>
      <c r="BX266">
        <f>+Casos_PN_CORR[[#This Row],[43970]]-Casos_PN_CORR[[#This Row],[43969]]</f>
        <v>0</v>
      </c>
      <c r="BY266">
        <f>+Casos_PN_CORR[[#This Row],[43971]]-Casos_PN_CORR[[#This Row],[43970]]</f>
        <v>0</v>
      </c>
      <c r="BZ266">
        <f>+Casos_PN_CORR[[#This Row],[43972]]-Casos_PN_CORR[[#This Row],[43971]]</f>
        <v>0</v>
      </c>
      <c r="CA266">
        <f>+Casos_PN_CORR[[#This Row],[43973]]-Casos_PN_CORR[[#This Row],[43972]]</f>
        <v>0</v>
      </c>
      <c r="CB266">
        <f>+Casos_PN_CORR[[#This Row],[43974]]-Casos_PN_CORR[[#This Row],[43973]]</f>
        <v>0</v>
      </c>
      <c r="CC266">
        <f>+Casos_PN_CORR[[#This Row],[43975]]-Casos_PN_CORR[[#This Row],[43974]]</f>
        <v>0</v>
      </c>
      <c r="CD266">
        <f>+Casos_PN_CORR[[#This Row],[43976]]-Casos_PN_CORR[[#This Row],[43975]]</f>
        <v>0</v>
      </c>
      <c r="CE266">
        <f>+Casos_PN_CORR[[#This Row],[43977]]-Casos_PN_CORR[[#This Row],[43976]]</f>
        <v>0</v>
      </c>
      <c r="CF266">
        <f>+Casos_PN_CORR[[#This Row],[43978]]-Casos_PN_CORR[[#This Row],[43977]]</f>
        <v>0</v>
      </c>
      <c r="CG266">
        <f>+Casos_PN_CORR[[#This Row],[43979]]-Casos_PN_CORR[[#This Row],[43978]]</f>
        <v>0</v>
      </c>
      <c r="CH266">
        <f>+Casos_PN_CORR[[#This Row],[43980]]-Casos_PN_CORR[[#This Row],[43979]]</f>
        <v>0</v>
      </c>
      <c r="CI266">
        <f>+Casos_PN_CORR[[#This Row],[43981]]-Casos_PN_CORR[[#This Row],[43980]]</f>
        <v>0</v>
      </c>
      <c r="CJ266">
        <f>+Casos_PN_CORR[[#This Row],[43982]]-Casos_PN_CORR[[#This Row],[43981]]</f>
        <v>0</v>
      </c>
      <c r="CK266">
        <f>+Casos_PN_CORR[[#This Row],[43983]]-Casos_PN_CORR[[#This Row],[43982]]</f>
        <v>0</v>
      </c>
      <c r="CL266">
        <f>+Casos_PN_CORR[[#This Row],[43984]]-Casos_PN_CORR[[#This Row],[43983]]</f>
        <v>0</v>
      </c>
      <c r="CM266">
        <f>+Casos_PN_CORR[[#This Row],[43985]]-Casos_PN_CORR[[#This Row],[43984]]</f>
        <v>0</v>
      </c>
      <c r="CN266">
        <f>+Casos_PN_CORR[[#This Row],[43986]]-Casos_PN_CORR[[#This Row],[43985]]</f>
        <v>0</v>
      </c>
      <c r="CO266">
        <f>+Casos_PN_CORR[[#This Row],[43987]]-Casos_PN_CORR[[#This Row],[43986]]</f>
        <v>1</v>
      </c>
      <c r="CP266">
        <f>+Casos_PN_CORR[[#This Row],[43988]]-Casos_PN_CORR[[#This Row],[43987]]</f>
        <v>0</v>
      </c>
      <c r="CQ266">
        <f>+Casos_PN_CORR[[#This Row],[43989]]-Casos_PN_CORR[[#This Row],[43988]]</f>
        <v>0</v>
      </c>
      <c r="CR266">
        <f>+Casos_PN_CORR[[#This Row],[43990]]-Casos_PN_CORR[[#This Row],[43989]]</f>
        <v>0</v>
      </c>
      <c r="CS266">
        <f>+Casos_PN_CORR[[#This Row],[43991]]-Casos_PN_CORR[[#This Row],[43990]]</f>
        <v>0</v>
      </c>
      <c r="CT266">
        <f>+Casos_PN_CORR[[#This Row],[43992]]-Casos_PN_CORR[[#This Row],[43991]]</f>
        <v>0</v>
      </c>
      <c r="CU266">
        <f>+Casos_PN_CORR[[#This Row],[43993]]-Casos_PN_CORR[[#This Row],[43992]]</f>
        <v>0</v>
      </c>
    </row>
    <row r="267" spans="1:99" x14ac:dyDescent="0.3">
      <c r="A267">
        <v>70101</v>
      </c>
      <c r="B267" s="2" t="s">
        <v>268</v>
      </c>
      <c r="C267" s="2" t="s">
        <v>400</v>
      </c>
      <c r="D267" s="2" t="s">
        <v>587</v>
      </c>
      <c r="E267" s="4">
        <f t="shared" si="4"/>
        <v>1</v>
      </c>
      <c r="F267">
        <f>+Casos_PN_CORR[[#This Row],[43900]]</f>
        <v>0</v>
      </c>
      <c r="G267">
        <f>+Casos_PN_CORR[[#This Row],[43901]]-Casos_PN_CORR[[#This Row],[43900]]</f>
        <v>0</v>
      </c>
      <c r="H267">
        <f>+Casos_PN_CORR[[#This Row],[43902]]-Casos_PN_CORR[[#This Row],[43901]]</f>
        <v>0</v>
      </c>
      <c r="I267">
        <f>+Casos_PN_CORR[[#This Row],[43903]]-Casos_PN_CORR[[#This Row],[43902]]</f>
        <v>0</v>
      </c>
      <c r="J267">
        <f>+Casos_PN_CORR[[#This Row],[43904]]-Casos_PN_CORR[[#This Row],[43903]]</f>
        <v>0</v>
      </c>
      <c r="K267">
        <f>+Casos_PN_CORR[[#This Row],[43905]]-Casos_PN_CORR[[#This Row],[43904]]</f>
        <v>0</v>
      </c>
      <c r="L267">
        <f>+Casos_PN_CORR[[#This Row],[43906]]-Casos_PN_CORR[[#This Row],[43905]]</f>
        <v>0</v>
      </c>
      <c r="M267">
        <f>+Casos_PN_CORR[[#This Row],[43907]]-Casos_PN_CORR[[#This Row],[43906]]</f>
        <v>0</v>
      </c>
      <c r="N267">
        <f>+Casos_PN_CORR[[#This Row],[43908]]-Casos_PN_CORR[[#This Row],[43907]]</f>
        <v>0</v>
      </c>
      <c r="O267">
        <f>+Casos_PN_CORR[[#This Row],[43909]]-Casos_PN_CORR[[#This Row],[43908]]</f>
        <v>0</v>
      </c>
      <c r="P267">
        <f>+Casos_PN_CORR[[#This Row],[43910]]-Casos_PN_CORR[[#This Row],[43909]]</f>
        <v>0</v>
      </c>
      <c r="Q267">
        <f>+Casos_PN_CORR[[#This Row],[43911]]-Casos_PN_CORR[[#This Row],[43910]]</f>
        <v>0</v>
      </c>
      <c r="R267">
        <f>+Casos_PN_CORR[[#This Row],[43912]]-Casos_PN_CORR[[#This Row],[43911]]</f>
        <v>0</v>
      </c>
      <c r="S267">
        <f>+Casos_PN_CORR[[#This Row],[43913]]-Casos_PN_CORR[[#This Row],[43912]]</f>
        <v>0</v>
      </c>
      <c r="T267">
        <f>+Casos_PN_CORR[[#This Row],[43914]]-Casos_PN_CORR[[#This Row],[43913]]</f>
        <v>0</v>
      </c>
      <c r="U267">
        <f>+Casos_PN_CORR[[#This Row],[43915]]-Casos_PN_CORR[[#This Row],[43914]]</f>
        <v>0</v>
      </c>
      <c r="V267">
        <f>+Casos_PN_CORR[[#This Row],[43916]]-Casos_PN_CORR[[#This Row],[43915]]</f>
        <v>0</v>
      </c>
      <c r="W267">
        <f>+Casos_PN_CORR[[#This Row],[43917]]-Casos_PN_CORR[[#This Row],[43916]]</f>
        <v>0</v>
      </c>
      <c r="X267">
        <f>+Casos_PN_CORR[[#This Row],[43918]]-Casos_PN_CORR[[#This Row],[43917]]</f>
        <v>0</v>
      </c>
      <c r="Y267">
        <f>+Casos_PN_CORR[[#This Row],[43919]]-Casos_PN_CORR[[#This Row],[43918]]</f>
        <v>0</v>
      </c>
      <c r="Z267">
        <f>+Casos_PN_CORR[[#This Row],[43920]]-Casos_PN_CORR[[#This Row],[43919]]</f>
        <v>0</v>
      </c>
      <c r="AA267">
        <f>+Casos_PN_CORR[[#This Row],[43921]]-Casos_PN_CORR[[#This Row],[43920]]</f>
        <v>0</v>
      </c>
      <c r="AB267">
        <f>+Casos_PN_CORR[[#This Row],[43922]]-Casos_PN_CORR[[#This Row],[43921]]</f>
        <v>0</v>
      </c>
      <c r="AC267">
        <f>+Casos_PN_CORR[[#This Row],[43923]]-Casos_PN_CORR[[#This Row],[43922]]</f>
        <v>0</v>
      </c>
      <c r="AD267">
        <f>+Casos_PN_CORR[[#This Row],[43924]]-Casos_PN_CORR[[#This Row],[43923]]</f>
        <v>0</v>
      </c>
      <c r="AE267">
        <f>+Casos_PN_CORR[[#This Row],[43925]]-Casos_PN_CORR[[#This Row],[43924]]</f>
        <v>0</v>
      </c>
      <c r="AF267">
        <f>+Casos_PN_CORR[[#This Row],[43926]]-Casos_PN_CORR[[#This Row],[43925]]</f>
        <v>0</v>
      </c>
      <c r="AG267">
        <f>+Casos_PN_CORR[[#This Row],[43927]]-Casos_PN_CORR[[#This Row],[43926]]</f>
        <v>0</v>
      </c>
      <c r="AH267">
        <f>+Casos_PN_CORR[[#This Row],[43928]]-Casos_PN_CORR[[#This Row],[43927]]</f>
        <v>0</v>
      </c>
      <c r="AI267">
        <f>+Casos_PN_CORR[[#This Row],[43929]]-Casos_PN_CORR[[#This Row],[43928]]</f>
        <v>0</v>
      </c>
      <c r="AJ267">
        <f>+Casos_PN_CORR[[#This Row],[43930]]-Casos_PN_CORR[[#This Row],[43929]]</f>
        <v>0</v>
      </c>
      <c r="AK267">
        <f>+Casos_PN_CORR[[#This Row],[43931]]-Casos_PN_CORR[[#This Row],[43930]]</f>
        <v>0</v>
      </c>
      <c r="AL267">
        <f>+Casos_PN_CORR[[#This Row],[43932]]-Casos_PN_CORR[[#This Row],[43931]]</f>
        <v>0</v>
      </c>
      <c r="AM267">
        <f>+Casos_PN_CORR[[#This Row],[43933]]-Casos_PN_CORR[[#This Row],[43932]]</f>
        <v>0</v>
      </c>
      <c r="AN267">
        <f>+Casos_PN_CORR[[#This Row],[43934]]-Casos_PN_CORR[[#This Row],[43933]]</f>
        <v>0</v>
      </c>
      <c r="AO267">
        <f>+Casos_PN_CORR[[#This Row],[43935]]-Casos_PN_CORR[[#This Row],[43934]]</f>
        <v>0</v>
      </c>
      <c r="AP267">
        <f>+Casos_PN_CORR[[#This Row],[43936]]-Casos_PN_CORR[[#This Row],[43935]]</f>
        <v>0</v>
      </c>
      <c r="AQ267">
        <f>+Casos_PN_CORR[[#This Row],[43937]]-Casos_PN_CORR[[#This Row],[43936]]</f>
        <v>0</v>
      </c>
      <c r="AR267">
        <f>+Casos_PN_CORR[[#This Row],[43938]]-Casos_PN_CORR[[#This Row],[43937]]</f>
        <v>0</v>
      </c>
      <c r="AS267">
        <f>+Casos_PN_CORR[[#This Row],[43939]]-Casos_PN_CORR[[#This Row],[43938]]</f>
        <v>0</v>
      </c>
      <c r="AT267">
        <f>+Casos_PN_CORR[[#This Row],[43940]]-Casos_PN_CORR[[#This Row],[43939]]</f>
        <v>0</v>
      </c>
      <c r="AU267">
        <f>+Casos_PN_CORR[[#This Row],[43941]]-Casos_PN_CORR[[#This Row],[43940]]</f>
        <v>0</v>
      </c>
      <c r="AV267">
        <f>+Casos_PN_CORR[[#This Row],[43942]]-Casos_PN_CORR[[#This Row],[43941]]</f>
        <v>0</v>
      </c>
      <c r="AW267">
        <f>+Casos_PN_CORR[[#This Row],[43943]]-Casos_PN_CORR[[#This Row],[43942]]</f>
        <v>0</v>
      </c>
      <c r="AX267">
        <f>+Casos_PN_CORR[[#This Row],[43944]]-Casos_PN_CORR[[#This Row],[43943]]</f>
        <v>0</v>
      </c>
      <c r="AY267">
        <f>+Casos_PN_CORR[[#This Row],[43945]]-Casos_PN_CORR[[#This Row],[43944]]</f>
        <v>0</v>
      </c>
      <c r="AZ267">
        <f>+Casos_PN_CORR[[#This Row],[43946]]-Casos_PN_CORR[[#This Row],[43945]]</f>
        <v>0</v>
      </c>
      <c r="BA267">
        <f>+Casos_PN_CORR[[#This Row],[43947]]-Casos_PN_CORR[[#This Row],[43946]]</f>
        <v>0</v>
      </c>
      <c r="BB267">
        <f>+Casos_PN_CORR[[#This Row],[43948]]-Casos_PN_CORR[[#This Row],[43947]]</f>
        <v>0</v>
      </c>
      <c r="BC267">
        <f>+Casos_PN_CORR[[#This Row],[43949]]-Casos_PN_CORR[[#This Row],[43948]]</f>
        <v>0</v>
      </c>
      <c r="BD267">
        <f>+Casos_PN_CORR[[#This Row],[43950]]-Casos_PN_CORR[[#This Row],[43949]]</f>
        <v>0</v>
      </c>
      <c r="BE267">
        <f>+Casos_PN_CORR[[#This Row],[43951]]-Casos_PN_CORR[[#This Row],[43950]]</f>
        <v>0</v>
      </c>
      <c r="BF267">
        <f>+Casos_PN_CORR[[#This Row],[43952]]-Casos_PN_CORR[[#This Row],[43951]]</f>
        <v>0</v>
      </c>
      <c r="BG267">
        <f>+Casos_PN_CORR[[#This Row],[43953]]-Casos_PN_CORR[[#This Row],[43952]]</f>
        <v>0</v>
      </c>
      <c r="BH267">
        <f>+Casos_PN_CORR[[#This Row],[43954]]-Casos_PN_CORR[[#This Row],[43953]]</f>
        <v>0</v>
      </c>
      <c r="BI267">
        <f>+Casos_PN_CORR[[#This Row],[43955]]-Casos_PN_CORR[[#This Row],[43954]]</f>
        <v>0</v>
      </c>
      <c r="BJ267">
        <f>+Casos_PN_CORR[[#This Row],[43956]]-Casos_PN_CORR[[#This Row],[43955]]</f>
        <v>0</v>
      </c>
      <c r="BK267">
        <f>+Casos_PN_CORR[[#This Row],[43957]]-Casos_PN_CORR[[#This Row],[43956]]</f>
        <v>0</v>
      </c>
      <c r="BL267">
        <f>+Casos_PN_CORR[[#This Row],[43958]]-Casos_PN_CORR[[#This Row],[43957]]</f>
        <v>0</v>
      </c>
      <c r="BM267">
        <f>+Casos_PN_CORR[[#This Row],[43959]]-Casos_PN_CORR[[#This Row],[43958]]</f>
        <v>0</v>
      </c>
      <c r="BN267">
        <f>+Casos_PN_CORR[[#This Row],[43960]]-Casos_PN_CORR[[#This Row],[43959]]</f>
        <v>0</v>
      </c>
      <c r="BO267">
        <f>+Casos_PN_CORR[[#This Row],[43961]]-Casos_PN_CORR[[#This Row],[43960]]</f>
        <v>0</v>
      </c>
      <c r="BP267">
        <f>+Casos_PN_CORR[[#This Row],[43962]]-Casos_PN_CORR[[#This Row],[43961]]</f>
        <v>0</v>
      </c>
      <c r="BQ267">
        <f>+Casos_PN_CORR[[#This Row],[43963]]-Casos_PN_CORR[[#This Row],[43962]]</f>
        <v>0</v>
      </c>
      <c r="BR267">
        <f>+Casos_PN_CORR[[#This Row],[43964]]-Casos_PN_CORR[[#This Row],[43963]]</f>
        <v>0</v>
      </c>
      <c r="BS267">
        <f>+Casos_PN_CORR[[#This Row],[43965]]-Casos_PN_CORR[[#This Row],[43964]]</f>
        <v>0</v>
      </c>
      <c r="BT267">
        <f>+Casos_PN_CORR[[#This Row],[43966]]-Casos_PN_CORR[[#This Row],[43965]]</f>
        <v>0</v>
      </c>
      <c r="BU267">
        <f>+Casos_PN_CORR[[#This Row],[43967]]-Casos_PN_CORR[[#This Row],[43966]]</f>
        <v>0</v>
      </c>
      <c r="BV267">
        <f>+Casos_PN_CORR[[#This Row],[43968]]-Casos_PN_CORR[[#This Row],[43967]]</f>
        <v>0</v>
      </c>
      <c r="BW267">
        <f>+Casos_PN_CORR[[#This Row],[43969]]-Casos_PN_CORR[[#This Row],[43968]]</f>
        <v>0</v>
      </c>
      <c r="BX267">
        <f>+Casos_PN_CORR[[#This Row],[43970]]-Casos_PN_CORR[[#This Row],[43969]]</f>
        <v>0</v>
      </c>
      <c r="BY267">
        <f>+Casos_PN_CORR[[#This Row],[43971]]-Casos_PN_CORR[[#This Row],[43970]]</f>
        <v>0</v>
      </c>
      <c r="BZ267">
        <f>+Casos_PN_CORR[[#This Row],[43972]]-Casos_PN_CORR[[#This Row],[43971]]</f>
        <v>0</v>
      </c>
      <c r="CA267">
        <f>+Casos_PN_CORR[[#This Row],[43973]]-Casos_PN_CORR[[#This Row],[43972]]</f>
        <v>0</v>
      </c>
      <c r="CB267">
        <f>+Casos_PN_CORR[[#This Row],[43974]]-Casos_PN_CORR[[#This Row],[43973]]</f>
        <v>0</v>
      </c>
      <c r="CC267">
        <f>+Casos_PN_CORR[[#This Row],[43975]]-Casos_PN_CORR[[#This Row],[43974]]</f>
        <v>0</v>
      </c>
      <c r="CD267">
        <f>+Casos_PN_CORR[[#This Row],[43976]]-Casos_PN_CORR[[#This Row],[43975]]</f>
        <v>0</v>
      </c>
      <c r="CE267">
        <f>+Casos_PN_CORR[[#This Row],[43977]]-Casos_PN_CORR[[#This Row],[43976]]</f>
        <v>0</v>
      </c>
      <c r="CF267">
        <f>+Casos_PN_CORR[[#This Row],[43978]]-Casos_PN_CORR[[#This Row],[43977]]</f>
        <v>0</v>
      </c>
      <c r="CG267">
        <f>+Casos_PN_CORR[[#This Row],[43979]]-Casos_PN_CORR[[#This Row],[43978]]</f>
        <v>0</v>
      </c>
      <c r="CH267">
        <f>+Casos_PN_CORR[[#This Row],[43980]]-Casos_PN_CORR[[#This Row],[43979]]</f>
        <v>0</v>
      </c>
      <c r="CI267">
        <f>+Casos_PN_CORR[[#This Row],[43981]]-Casos_PN_CORR[[#This Row],[43980]]</f>
        <v>0</v>
      </c>
      <c r="CJ267">
        <f>+Casos_PN_CORR[[#This Row],[43982]]-Casos_PN_CORR[[#This Row],[43981]]</f>
        <v>0</v>
      </c>
      <c r="CK267">
        <f>+Casos_PN_CORR[[#This Row],[43983]]-Casos_PN_CORR[[#This Row],[43982]]</f>
        <v>0</v>
      </c>
      <c r="CL267">
        <f>+Casos_PN_CORR[[#This Row],[43984]]-Casos_PN_CORR[[#This Row],[43983]]</f>
        <v>0</v>
      </c>
      <c r="CM267">
        <f>+Casos_PN_CORR[[#This Row],[43985]]-Casos_PN_CORR[[#This Row],[43984]]</f>
        <v>0</v>
      </c>
      <c r="CN267">
        <f>+Casos_PN_CORR[[#This Row],[43986]]-Casos_PN_CORR[[#This Row],[43985]]</f>
        <v>0</v>
      </c>
      <c r="CO267">
        <f>+Casos_PN_CORR[[#This Row],[43987]]-Casos_PN_CORR[[#This Row],[43986]]</f>
        <v>1</v>
      </c>
      <c r="CP267">
        <f>+Casos_PN_CORR[[#This Row],[43988]]-Casos_PN_CORR[[#This Row],[43987]]</f>
        <v>0</v>
      </c>
      <c r="CQ267">
        <f>+Casos_PN_CORR[[#This Row],[43989]]-Casos_PN_CORR[[#This Row],[43988]]</f>
        <v>0</v>
      </c>
      <c r="CR267">
        <f>+Casos_PN_CORR[[#This Row],[43990]]-Casos_PN_CORR[[#This Row],[43989]]</f>
        <v>0</v>
      </c>
      <c r="CS267">
        <f>+Casos_PN_CORR[[#This Row],[43991]]-Casos_PN_CORR[[#This Row],[43990]]</f>
        <v>0</v>
      </c>
      <c r="CT267">
        <f>+Casos_PN_CORR[[#This Row],[43992]]-Casos_PN_CORR[[#This Row],[43991]]</f>
        <v>0</v>
      </c>
      <c r="CU267">
        <f>+Casos_PN_CORR[[#This Row],[43993]]-Casos_PN_CORR[[#This Row],[43992]]</f>
        <v>0</v>
      </c>
    </row>
    <row r="268" spans="1:99" x14ac:dyDescent="0.3">
      <c r="A268">
        <v>70104</v>
      </c>
      <c r="B268" s="2" t="s">
        <v>268</v>
      </c>
      <c r="C268" s="2" t="s">
        <v>400</v>
      </c>
      <c r="D268" s="2" t="s">
        <v>588</v>
      </c>
      <c r="E268" s="4">
        <f t="shared" si="4"/>
        <v>1</v>
      </c>
      <c r="F268">
        <f>+Casos_PN_CORR[[#This Row],[43900]]</f>
        <v>0</v>
      </c>
      <c r="G268">
        <f>+Casos_PN_CORR[[#This Row],[43901]]-Casos_PN_CORR[[#This Row],[43900]]</f>
        <v>0</v>
      </c>
      <c r="H268">
        <f>+Casos_PN_CORR[[#This Row],[43902]]-Casos_PN_CORR[[#This Row],[43901]]</f>
        <v>0</v>
      </c>
      <c r="I268">
        <f>+Casos_PN_CORR[[#This Row],[43903]]-Casos_PN_CORR[[#This Row],[43902]]</f>
        <v>0</v>
      </c>
      <c r="J268">
        <f>+Casos_PN_CORR[[#This Row],[43904]]-Casos_PN_CORR[[#This Row],[43903]]</f>
        <v>0</v>
      </c>
      <c r="K268">
        <f>+Casos_PN_CORR[[#This Row],[43905]]-Casos_PN_CORR[[#This Row],[43904]]</f>
        <v>0</v>
      </c>
      <c r="L268">
        <f>+Casos_PN_CORR[[#This Row],[43906]]-Casos_PN_CORR[[#This Row],[43905]]</f>
        <v>0</v>
      </c>
      <c r="M268">
        <f>+Casos_PN_CORR[[#This Row],[43907]]-Casos_PN_CORR[[#This Row],[43906]]</f>
        <v>0</v>
      </c>
      <c r="N268">
        <f>+Casos_PN_CORR[[#This Row],[43908]]-Casos_PN_CORR[[#This Row],[43907]]</f>
        <v>0</v>
      </c>
      <c r="O268">
        <f>+Casos_PN_CORR[[#This Row],[43909]]-Casos_PN_CORR[[#This Row],[43908]]</f>
        <v>0</v>
      </c>
      <c r="P268">
        <f>+Casos_PN_CORR[[#This Row],[43910]]-Casos_PN_CORR[[#This Row],[43909]]</f>
        <v>0</v>
      </c>
      <c r="Q268">
        <f>+Casos_PN_CORR[[#This Row],[43911]]-Casos_PN_CORR[[#This Row],[43910]]</f>
        <v>0</v>
      </c>
      <c r="R268">
        <f>+Casos_PN_CORR[[#This Row],[43912]]-Casos_PN_CORR[[#This Row],[43911]]</f>
        <v>0</v>
      </c>
      <c r="S268">
        <f>+Casos_PN_CORR[[#This Row],[43913]]-Casos_PN_CORR[[#This Row],[43912]]</f>
        <v>0</v>
      </c>
      <c r="T268">
        <f>+Casos_PN_CORR[[#This Row],[43914]]-Casos_PN_CORR[[#This Row],[43913]]</f>
        <v>0</v>
      </c>
      <c r="U268">
        <f>+Casos_PN_CORR[[#This Row],[43915]]-Casos_PN_CORR[[#This Row],[43914]]</f>
        <v>0</v>
      </c>
      <c r="V268">
        <f>+Casos_PN_CORR[[#This Row],[43916]]-Casos_PN_CORR[[#This Row],[43915]]</f>
        <v>0</v>
      </c>
      <c r="W268">
        <f>+Casos_PN_CORR[[#This Row],[43917]]-Casos_PN_CORR[[#This Row],[43916]]</f>
        <v>0</v>
      </c>
      <c r="X268">
        <f>+Casos_PN_CORR[[#This Row],[43918]]-Casos_PN_CORR[[#This Row],[43917]]</f>
        <v>0</v>
      </c>
      <c r="Y268">
        <f>+Casos_PN_CORR[[#This Row],[43919]]-Casos_PN_CORR[[#This Row],[43918]]</f>
        <v>0</v>
      </c>
      <c r="Z268">
        <f>+Casos_PN_CORR[[#This Row],[43920]]-Casos_PN_CORR[[#This Row],[43919]]</f>
        <v>0</v>
      </c>
      <c r="AA268">
        <f>+Casos_PN_CORR[[#This Row],[43921]]-Casos_PN_CORR[[#This Row],[43920]]</f>
        <v>0</v>
      </c>
      <c r="AB268">
        <f>+Casos_PN_CORR[[#This Row],[43922]]-Casos_PN_CORR[[#This Row],[43921]]</f>
        <v>0</v>
      </c>
      <c r="AC268">
        <f>+Casos_PN_CORR[[#This Row],[43923]]-Casos_PN_CORR[[#This Row],[43922]]</f>
        <v>0</v>
      </c>
      <c r="AD268">
        <f>+Casos_PN_CORR[[#This Row],[43924]]-Casos_PN_CORR[[#This Row],[43923]]</f>
        <v>0</v>
      </c>
      <c r="AE268">
        <f>+Casos_PN_CORR[[#This Row],[43925]]-Casos_PN_CORR[[#This Row],[43924]]</f>
        <v>0</v>
      </c>
      <c r="AF268">
        <f>+Casos_PN_CORR[[#This Row],[43926]]-Casos_PN_CORR[[#This Row],[43925]]</f>
        <v>0</v>
      </c>
      <c r="AG268">
        <f>+Casos_PN_CORR[[#This Row],[43927]]-Casos_PN_CORR[[#This Row],[43926]]</f>
        <v>0</v>
      </c>
      <c r="AH268">
        <f>+Casos_PN_CORR[[#This Row],[43928]]-Casos_PN_CORR[[#This Row],[43927]]</f>
        <v>0</v>
      </c>
      <c r="AI268">
        <f>+Casos_PN_CORR[[#This Row],[43929]]-Casos_PN_CORR[[#This Row],[43928]]</f>
        <v>0</v>
      </c>
      <c r="AJ268">
        <f>+Casos_PN_CORR[[#This Row],[43930]]-Casos_PN_CORR[[#This Row],[43929]]</f>
        <v>0</v>
      </c>
      <c r="AK268">
        <f>+Casos_PN_CORR[[#This Row],[43931]]-Casos_PN_CORR[[#This Row],[43930]]</f>
        <v>0</v>
      </c>
      <c r="AL268">
        <f>+Casos_PN_CORR[[#This Row],[43932]]-Casos_PN_CORR[[#This Row],[43931]]</f>
        <v>0</v>
      </c>
      <c r="AM268">
        <f>+Casos_PN_CORR[[#This Row],[43933]]-Casos_PN_CORR[[#This Row],[43932]]</f>
        <v>0</v>
      </c>
      <c r="AN268">
        <f>+Casos_PN_CORR[[#This Row],[43934]]-Casos_PN_CORR[[#This Row],[43933]]</f>
        <v>0</v>
      </c>
      <c r="AO268">
        <f>+Casos_PN_CORR[[#This Row],[43935]]-Casos_PN_CORR[[#This Row],[43934]]</f>
        <v>0</v>
      </c>
      <c r="AP268">
        <f>+Casos_PN_CORR[[#This Row],[43936]]-Casos_PN_CORR[[#This Row],[43935]]</f>
        <v>0</v>
      </c>
      <c r="AQ268">
        <f>+Casos_PN_CORR[[#This Row],[43937]]-Casos_PN_CORR[[#This Row],[43936]]</f>
        <v>0</v>
      </c>
      <c r="AR268">
        <f>+Casos_PN_CORR[[#This Row],[43938]]-Casos_PN_CORR[[#This Row],[43937]]</f>
        <v>0</v>
      </c>
      <c r="AS268">
        <f>+Casos_PN_CORR[[#This Row],[43939]]-Casos_PN_CORR[[#This Row],[43938]]</f>
        <v>0</v>
      </c>
      <c r="AT268">
        <f>+Casos_PN_CORR[[#This Row],[43940]]-Casos_PN_CORR[[#This Row],[43939]]</f>
        <v>0</v>
      </c>
      <c r="AU268">
        <f>+Casos_PN_CORR[[#This Row],[43941]]-Casos_PN_CORR[[#This Row],[43940]]</f>
        <v>0</v>
      </c>
      <c r="AV268">
        <f>+Casos_PN_CORR[[#This Row],[43942]]-Casos_PN_CORR[[#This Row],[43941]]</f>
        <v>0</v>
      </c>
      <c r="AW268">
        <f>+Casos_PN_CORR[[#This Row],[43943]]-Casos_PN_CORR[[#This Row],[43942]]</f>
        <v>0</v>
      </c>
      <c r="AX268">
        <f>+Casos_PN_CORR[[#This Row],[43944]]-Casos_PN_CORR[[#This Row],[43943]]</f>
        <v>0</v>
      </c>
      <c r="AY268">
        <f>+Casos_PN_CORR[[#This Row],[43945]]-Casos_PN_CORR[[#This Row],[43944]]</f>
        <v>0</v>
      </c>
      <c r="AZ268">
        <f>+Casos_PN_CORR[[#This Row],[43946]]-Casos_PN_CORR[[#This Row],[43945]]</f>
        <v>0</v>
      </c>
      <c r="BA268">
        <f>+Casos_PN_CORR[[#This Row],[43947]]-Casos_PN_CORR[[#This Row],[43946]]</f>
        <v>0</v>
      </c>
      <c r="BB268">
        <f>+Casos_PN_CORR[[#This Row],[43948]]-Casos_PN_CORR[[#This Row],[43947]]</f>
        <v>0</v>
      </c>
      <c r="BC268">
        <f>+Casos_PN_CORR[[#This Row],[43949]]-Casos_PN_CORR[[#This Row],[43948]]</f>
        <v>0</v>
      </c>
      <c r="BD268">
        <f>+Casos_PN_CORR[[#This Row],[43950]]-Casos_PN_CORR[[#This Row],[43949]]</f>
        <v>0</v>
      </c>
      <c r="BE268">
        <f>+Casos_PN_CORR[[#This Row],[43951]]-Casos_PN_CORR[[#This Row],[43950]]</f>
        <v>0</v>
      </c>
      <c r="BF268">
        <f>+Casos_PN_CORR[[#This Row],[43952]]-Casos_PN_CORR[[#This Row],[43951]]</f>
        <v>0</v>
      </c>
      <c r="BG268">
        <f>+Casos_PN_CORR[[#This Row],[43953]]-Casos_PN_CORR[[#This Row],[43952]]</f>
        <v>0</v>
      </c>
      <c r="BH268">
        <f>+Casos_PN_CORR[[#This Row],[43954]]-Casos_PN_CORR[[#This Row],[43953]]</f>
        <v>0</v>
      </c>
      <c r="BI268">
        <f>+Casos_PN_CORR[[#This Row],[43955]]-Casos_PN_CORR[[#This Row],[43954]]</f>
        <v>0</v>
      </c>
      <c r="BJ268">
        <f>+Casos_PN_CORR[[#This Row],[43956]]-Casos_PN_CORR[[#This Row],[43955]]</f>
        <v>0</v>
      </c>
      <c r="BK268">
        <f>+Casos_PN_CORR[[#This Row],[43957]]-Casos_PN_CORR[[#This Row],[43956]]</f>
        <v>0</v>
      </c>
      <c r="BL268">
        <f>+Casos_PN_CORR[[#This Row],[43958]]-Casos_PN_CORR[[#This Row],[43957]]</f>
        <v>0</v>
      </c>
      <c r="BM268">
        <f>+Casos_PN_CORR[[#This Row],[43959]]-Casos_PN_CORR[[#This Row],[43958]]</f>
        <v>0</v>
      </c>
      <c r="BN268">
        <f>+Casos_PN_CORR[[#This Row],[43960]]-Casos_PN_CORR[[#This Row],[43959]]</f>
        <v>0</v>
      </c>
      <c r="BO268">
        <f>+Casos_PN_CORR[[#This Row],[43961]]-Casos_PN_CORR[[#This Row],[43960]]</f>
        <v>0</v>
      </c>
      <c r="BP268">
        <f>+Casos_PN_CORR[[#This Row],[43962]]-Casos_PN_CORR[[#This Row],[43961]]</f>
        <v>0</v>
      </c>
      <c r="BQ268">
        <f>+Casos_PN_CORR[[#This Row],[43963]]-Casos_PN_CORR[[#This Row],[43962]]</f>
        <v>0</v>
      </c>
      <c r="BR268">
        <f>+Casos_PN_CORR[[#This Row],[43964]]-Casos_PN_CORR[[#This Row],[43963]]</f>
        <v>0</v>
      </c>
      <c r="BS268">
        <f>+Casos_PN_CORR[[#This Row],[43965]]-Casos_PN_CORR[[#This Row],[43964]]</f>
        <v>0</v>
      </c>
      <c r="BT268">
        <f>+Casos_PN_CORR[[#This Row],[43966]]-Casos_PN_CORR[[#This Row],[43965]]</f>
        <v>0</v>
      </c>
      <c r="BU268">
        <f>+Casos_PN_CORR[[#This Row],[43967]]-Casos_PN_CORR[[#This Row],[43966]]</f>
        <v>0</v>
      </c>
      <c r="BV268">
        <f>+Casos_PN_CORR[[#This Row],[43968]]-Casos_PN_CORR[[#This Row],[43967]]</f>
        <v>0</v>
      </c>
      <c r="BW268">
        <f>+Casos_PN_CORR[[#This Row],[43969]]-Casos_PN_CORR[[#This Row],[43968]]</f>
        <v>0</v>
      </c>
      <c r="BX268">
        <f>+Casos_PN_CORR[[#This Row],[43970]]-Casos_PN_CORR[[#This Row],[43969]]</f>
        <v>0</v>
      </c>
      <c r="BY268">
        <f>+Casos_PN_CORR[[#This Row],[43971]]-Casos_PN_CORR[[#This Row],[43970]]</f>
        <v>0</v>
      </c>
      <c r="BZ268">
        <f>+Casos_PN_CORR[[#This Row],[43972]]-Casos_PN_CORR[[#This Row],[43971]]</f>
        <v>0</v>
      </c>
      <c r="CA268">
        <f>+Casos_PN_CORR[[#This Row],[43973]]-Casos_PN_CORR[[#This Row],[43972]]</f>
        <v>0</v>
      </c>
      <c r="CB268">
        <f>+Casos_PN_CORR[[#This Row],[43974]]-Casos_PN_CORR[[#This Row],[43973]]</f>
        <v>0</v>
      </c>
      <c r="CC268">
        <f>+Casos_PN_CORR[[#This Row],[43975]]-Casos_PN_CORR[[#This Row],[43974]]</f>
        <v>0</v>
      </c>
      <c r="CD268">
        <f>+Casos_PN_CORR[[#This Row],[43976]]-Casos_PN_CORR[[#This Row],[43975]]</f>
        <v>0</v>
      </c>
      <c r="CE268">
        <f>+Casos_PN_CORR[[#This Row],[43977]]-Casos_PN_CORR[[#This Row],[43976]]</f>
        <v>0</v>
      </c>
      <c r="CF268">
        <f>+Casos_PN_CORR[[#This Row],[43978]]-Casos_PN_CORR[[#This Row],[43977]]</f>
        <v>0</v>
      </c>
      <c r="CG268">
        <f>+Casos_PN_CORR[[#This Row],[43979]]-Casos_PN_CORR[[#This Row],[43978]]</f>
        <v>0</v>
      </c>
      <c r="CH268">
        <f>+Casos_PN_CORR[[#This Row],[43980]]-Casos_PN_CORR[[#This Row],[43979]]</f>
        <v>0</v>
      </c>
      <c r="CI268">
        <f>+Casos_PN_CORR[[#This Row],[43981]]-Casos_PN_CORR[[#This Row],[43980]]</f>
        <v>0</v>
      </c>
      <c r="CJ268">
        <f>+Casos_PN_CORR[[#This Row],[43982]]-Casos_PN_CORR[[#This Row],[43981]]</f>
        <v>0</v>
      </c>
      <c r="CK268">
        <f>+Casos_PN_CORR[[#This Row],[43983]]-Casos_PN_CORR[[#This Row],[43982]]</f>
        <v>0</v>
      </c>
      <c r="CL268">
        <f>+Casos_PN_CORR[[#This Row],[43984]]-Casos_PN_CORR[[#This Row],[43983]]</f>
        <v>0</v>
      </c>
      <c r="CM268">
        <f>+Casos_PN_CORR[[#This Row],[43985]]-Casos_PN_CORR[[#This Row],[43984]]</f>
        <v>0</v>
      </c>
      <c r="CN268">
        <f>+Casos_PN_CORR[[#This Row],[43986]]-Casos_PN_CORR[[#This Row],[43985]]</f>
        <v>0</v>
      </c>
      <c r="CO268">
        <f>+Casos_PN_CORR[[#This Row],[43987]]-Casos_PN_CORR[[#This Row],[43986]]</f>
        <v>1</v>
      </c>
      <c r="CP268">
        <f>+Casos_PN_CORR[[#This Row],[43988]]-Casos_PN_CORR[[#This Row],[43987]]</f>
        <v>0</v>
      </c>
      <c r="CQ268">
        <f>+Casos_PN_CORR[[#This Row],[43989]]-Casos_PN_CORR[[#This Row],[43988]]</f>
        <v>0</v>
      </c>
      <c r="CR268">
        <f>+Casos_PN_CORR[[#This Row],[43990]]-Casos_PN_CORR[[#This Row],[43989]]</f>
        <v>0</v>
      </c>
      <c r="CS268">
        <f>+Casos_PN_CORR[[#This Row],[43991]]-Casos_PN_CORR[[#This Row],[43990]]</f>
        <v>0</v>
      </c>
      <c r="CT268">
        <f>+Casos_PN_CORR[[#This Row],[43992]]-Casos_PN_CORR[[#This Row],[43991]]</f>
        <v>0</v>
      </c>
      <c r="CU268">
        <f>+Casos_PN_CORR[[#This Row],[43993]]-Casos_PN_CORR[[#This Row],[43992]]</f>
        <v>0</v>
      </c>
    </row>
    <row r="269" spans="1:99" x14ac:dyDescent="0.3">
      <c r="A269">
        <v>40104</v>
      </c>
      <c r="B269" s="2" t="s">
        <v>154</v>
      </c>
      <c r="C269" s="2" t="s">
        <v>155</v>
      </c>
      <c r="D269" s="2" t="s">
        <v>396</v>
      </c>
      <c r="E269" s="4">
        <f t="shared" si="4"/>
        <v>1</v>
      </c>
      <c r="F269">
        <f>+Casos_PN_CORR[[#This Row],[43900]]</f>
        <v>0</v>
      </c>
      <c r="G269">
        <f>+Casos_PN_CORR[[#This Row],[43901]]-Casos_PN_CORR[[#This Row],[43900]]</f>
        <v>0</v>
      </c>
      <c r="H269">
        <f>+Casos_PN_CORR[[#This Row],[43902]]-Casos_PN_CORR[[#This Row],[43901]]</f>
        <v>0</v>
      </c>
      <c r="I269">
        <f>+Casos_PN_CORR[[#This Row],[43903]]-Casos_PN_CORR[[#This Row],[43902]]</f>
        <v>0</v>
      </c>
      <c r="J269">
        <f>+Casos_PN_CORR[[#This Row],[43904]]-Casos_PN_CORR[[#This Row],[43903]]</f>
        <v>0</v>
      </c>
      <c r="K269">
        <f>+Casos_PN_CORR[[#This Row],[43905]]-Casos_PN_CORR[[#This Row],[43904]]</f>
        <v>0</v>
      </c>
      <c r="L269">
        <f>+Casos_PN_CORR[[#This Row],[43906]]-Casos_PN_CORR[[#This Row],[43905]]</f>
        <v>0</v>
      </c>
      <c r="M269">
        <f>+Casos_PN_CORR[[#This Row],[43907]]-Casos_PN_CORR[[#This Row],[43906]]</f>
        <v>0</v>
      </c>
      <c r="N269">
        <f>+Casos_PN_CORR[[#This Row],[43908]]-Casos_PN_CORR[[#This Row],[43907]]</f>
        <v>0</v>
      </c>
      <c r="O269">
        <f>+Casos_PN_CORR[[#This Row],[43909]]-Casos_PN_CORR[[#This Row],[43908]]</f>
        <v>0</v>
      </c>
      <c r="P269">
        <f>+Casos_PN_CORR[[#This Row],[43910]]-Casos_PN_CORR[[#This Row],[43909]]</f>
        <v>0</v>
      </c>
      <c r="Q269">
        <f>+Casos_PN_CORR[[#This Row],[43911]]-Casos_PN_CORR[[#This Row],[43910]]</f>
        <v>0</v>
      </c>
      <c r="R269">
        <f>+Casos_PN_CORR[[#This Row],[43912]]-Casos_PN_CORR[[#This Row],[43911]]</f>
        <v>0</v>
      </c>
      <c r="S269">
        <f>+Casos_PN_CORR[[#This Row],[43913]]-Casos_PN_CORR[[#This Row],[43912]]</f>
        <v>0</v>
      </c>
      <c r="T269">
        <f>+Casos_PN_CORR[[#This Row],[43914]]-Casos_PN_CORR[[#This Row],[43913]]</f>
        <v>0</v>
      </c>
      <c r="U269">
        <f>+Casos_PN_CORR[[#This Row],[43915]]-Casos_PN_CORR[[#This Row],[43914]]</f>
        <v>0</v>
      </c>
      <c r="V269">
        <f>+Casos_PN_CORR[[#This Row],[43916]]-Casos_PN_CORR[[#This Row],[43915]]</f>
        <v>0</v>
      </c>
      <c r="W269">
        <f>+Casos_PN_CORR[[#This Row],[43917]]-Casos_PN_CORR[[#This Row],[43916]]</f>
        <v>0</v>
      </c>
      <c r="X269">
        <f>+Casos_PN_CORR[[#This Row],[43918]]-Casos_PN_CORR[[#This Row],[43917]]</f>
        <v>0</v>
      </c>
      <c r="Y269">
        <f>+Casos_PN_CORR[[#This Row],[43919]]-Casos_PN_CORR[[#This Row],[43918]]</f>
        <v>0</v>
      </c>
      <c r="Z269">
        <f>+Casos_PN_CORR[[#This Row],[43920]]-Casos_PN_CORR[[#This Row],[43919]]</f>
        <v>0</v>
      </c>
      <c r="AA269">
        <f>+Casos_PN_CORR[[#This Row],[43921]]-Casos_PN_CORR[[#This Row],[43920]]</f>
        <v>0</v>
      </c>
      <c r="AB269">
        <f>+Casos_PN_CORR[[#This Row],[43922]]-Casos_PN_CORR[[#This Row],[43921]]</f>
        <v>0</v>
      </c>
      <c r="AC269">
        <f>+Casos_PN_CORR[[#This Row],[43923]]-Casos_PN_CORR[[#This Row],[43922]]</f>
        <v>0</v>
      </c>
      <c r="AD269">
        <f>+Casos_PN_CORR[[#This Row],[43924]]-Casos_PN_CORR[[#This Row],[43923]]</f>
        <v>0</v>
      </c>
      <c r="AE269">
        <f>+Casos_PN_CORR[[#This Row],[43925]]-Casos_PN_CORR[[#This Row],[43924]]</f>
        <v>0</v>
      </c>
      <c r="AF269">
        <f>+Casos_PN_CORR[[#This Row],[43926]]-Casos_PN_CORR[[#This Row],[43925]]</f>
        <v>0</v>
      </c>
      <c r="AG269">
        <f>+Casos_PN_CORR[[#This Row],[43927]]-Casos_PN_CORR[[#This Row],[43926]]</f>
        <v>0</v>
      </c>
      <c r="AH269">
        <f>+Casos_PN_CORR[[#This Row],[43928]]-Casos_PN_CORR[[#This Row],[43927]]</f>
        <v>0</v>
      </c>
      <c r="AI269">
        <f>+Casos_PN_CORR[[#This Row],[43929]]-Casos_PN_CORR[[#This Row],[43928]]</f>
        <v>0</v>
      </c>
      <c r="AJ269">
        <f>+Casos_PN_CORR[[#This Row],[43930]]-Casos_PN_CORR[[#This Row],[43929]]</f>
        <v>0</v>
      </c>
      <c r="AK269">
        <f>+Casos_PN_CORR[[#This Row],[43931]]-Casos_PN_CORR[[#This Row],[43930]]</f>
        <v>0</v>
      </c>
      <c r="AL269">
        <f>+Casos_PN_CORR[[#This Row],[43932]]-Casos_PN_CORR[[#This Row],[43931]]</f>
        <v>0</v>
      </c>
      <c r="AM269">
        <f>+Casos_PN_CORR[[#This Row],[43933]]-Casos_PN_CORR[[#This Row],[43932]]</f>
        <v>0</v>
      </c>
      <c r="AN269">
        <f>+Casos_PN_CORR[[#This Row],[43934]]-Casos_PN_CORR[[#This Row],[43933]]</f>
        <v>0</v>
      </c>
      <c r="AO269">
        <f>+Casos_PN_CORR[[#This Row],[43935]]-Casos_PN_CORR[[#This Row],[43934]]</f>
        <v>0</v>
      </c>
      <c r="AP269">
        <f>+Casos_PN_CORR[[#This Row],[43936]]-Casos_PN_CORR[[#This Row],[43935]]</f>
        <v>0</v>
      </c>
      <c r="AQ269">
        <f>+Casos_PN_CORR[[#This Row],[43937]]-Casos_PN_CORR[[#This Row],[43936]]</f>
        <v>0</v>
      </c>
      <c r="AR269">
        <f>+Casos_PN_CORR[[#This Row],[43938]]-Casos_PN_CORR[[#This Row],[43937]]</f>
        <v>0</v>
      </c>
      <c r="AS269">
        <f>+Casos_PN_CORR[[#This Row],[43939]]-Casos_PN_CORR[[#This Row],[43938]]</f>
        <v>0</v>
      </c>
      <c r="AT269">
        <f>+Casos_PN_CORR[[#This Row],[43940]]-Casos_PN_CORR[[#This Row],[43939]]</f>
        <v>0</v>
      </c>
      <c r="AU269">
        <f>+Casos_PN_CORR[[#This Row],[43941]]-Casos_PN_CORR[[#This Row],[43940]]</f>
        <v>0</v>
      </c>
      <c r="AV269">
        <f>+Casos_PN_CORR[[#This Row],[43942]]-Casos_PN_CORR[[#This Row],[43941]]</f>
        <v>0</v>
      </c>
      <c r="AW269">
        <f>+Casos_PN_CORR[[#This Row],[43943]]-Casos_PN_CORR[[#This Row],[43942]]</f>
        <v>0</v>
      </c>
      <c r="AX269">
        <f>+Casos_PN_CORR[[#This Row],[43944]]-Casos_PN_CORR[[#This Row],[43943]]</f>
        <v>0</v>
      </c>
      <c r="AY269">
        <f>+Casos_PN_CORR[[#This Row],[43945]]-Casos_PN_CORR[[#This Row],[43944]]</f>
        <v>0</v>
      </c>
      <c r="AZ269">
        <f>+Casos_PN_CORR[[#This Row],[43946]]-Casos_PN_CORR[[#This Row],[43945]]</f>
        <v>0</v>
      </c>
      <c r="BA269">
        <f>+Casos_PN_CORR[[#This Row],[43947]]-Casos_PN_CORR[[#This Row],[43946]]</f>
        <v>0</v>
      </c>
      <c r="BB269">
        <f>+Casos_PN_CORR[[#This Row],[43948]]-Casos_PN_CORR[[#This Row],[43947]]</f>
        <v>0</v>
      </c>
      <c r="BC269">
        <f>+Casos_PN_CORR[[#This Row],[43949]]-Casos_PN_CORR[[#This Row],[43948]]</f>
        <v>0</v>
      </c>
      <c r="BD269">
        <f>+Casos_PN_CORR[[#This Row],[43950]]-Casos_PN_CORR[[#This Row],[43949]]</f>
        <v>0</v>
      </c>
      <c r="BE269">
        <f>+Casos_PN_CORR[[#This Row],[43951]]-Casos_PN_CORR[[#This Row],[43950]]</f>
        <v>0</v>
      </c>
      <c r="BF269">
        <f>+Casos_PN_CORR[[#This Row],[43952]]-Casos_PN_CORR[[#This Row],[43951]]</f>
        <v>0</v>
      </c>
      <c r="BG269">
        <f>+Casos_PN_CORR[[#This Row],[43953]]-Casos_PN_CORR[[#This Row],[43952]]</f>
        <v>0</v>
      </c>
      <c r="BH269">
        <f>+Casos_PN_CORR[[#This Row],[43954]]-Casos_PN_CORR[[#This Row],[43953]]</f>
        <v>0</v>
      </c>
      <c r="BI269">
        <f>+Casos_PN_CORR[[#This Row],[43955]]-Casos_PN_CORR[[#This Row],[43954]]</f>
        <v>0</v>
      </c>
      <c r="BJ269">
        <f>+Casos_PN_CORR[[#This Row],[43956]]-Casos_PN_CORR[[#This Row],[43955]]</f>
        <v>0</v>
      </c>
      <c r="BK269">
        <f>+Casos_PN_CORR[[#This Row],[43957]]-Casos_PN_CORR[[#This Row],[43956]]</f>
        <v>0</v>
      </c>
      <c r="BL269">
        <f>+Casos_PN_CORR[[#This Row],[43958]]-Casos_PN_CORR[[#This Row],[43957]]</f>
        <v>0</v>
      </c>
      <c r="BM269">
        <f>+Casos_PN_CORR[[#This Row],[43959]]-Casos_PN_CORR[[#This Row],[43958]]</f>
        <v>0</v>
      </c>
      <c r="BN269">
        <f>+Casos_PN_CORR[[#This Row],[43960]]-Casos_PN_CORR[[#This Row],[43959]]</f>
        <v>0</v>
      </c>
      <c r="BO269">
        <f>+Casos_PN_CORR[[#This Row],[43961]]-Casos_PN_CORR[[#This Row],[43960]]</f>
        <v>0</v>
      </c>
      <c r="BP269">
        <f>+Casos_PN_CORR[[#This Row],[43962]]-Casos_PN_CORR[[#This Row],[43961]]</f>
        <v>0</v>
      </c>
      <c r="BQ269">
        <f>+Casos_PN_CORR[[#This Row],[43963]]-Casos_PN_CORR[[#This Row],[43962]]</f>
        <v>0</v>
      </c>
      <c r="BR269">
        <f>+Casos_PN_CORR[[#This Row],[43964]]-Casos_PN_CORR[[#This Row],[43963]]</f>
        <v>0</v>
      </c>
      <c r="BS269">
        <f>+Casos_PN_CORR[[#This Row],[43965]]-Casos_PN_CORR[[#This Row],[43964]]</f>
        <v>0</v>
      </c>
      <c r="BT269">
        <f>+Casos_PN_CORR[[#This Row],[43966]]-Casos_PN_CORR[[#This Row],[43965]]</f>
        <v>0</v>
      </c>
      <c r="BU269">
        <f>+Casos_PN_CORR[[#This Row],[43967]]-Casos_PN_CORR[[#This Row],[43966]]</f>
        <v>0</v>
      </c>
      <c r="BV269">
        <f>+Casos_PN_CORR[[#This Row],[43968]]-Casos_PN_CORR[[#This Row],[43967]]</f>
        <v>0</v>
      </c>
      <c r="BW269">
        <f>+Casos_PN_CORR[[#This Row],[43969]]-Casos_PN_CORR[[#This Row],[43968]]</f>
        <v>0</v>
      </c>
      <c r="BX269">
        <f>+Casos_PN_CORR[[#This Row],[43970]]-Casos_PN_CORR[[#This Row],[43969]]</f>
        <v>0</v>
      </c>
      <c r="BY269">
        <f>+Casos_PN_CORR[[#This Row],[43971]]-Casos_PN_CORR[[#This Row],[43970]]</f>
        <v>0</v>
      </c>
      <c r="BZ269">
        <f>+Casos_PN_CORR[[#This Row],[43972]]-Casos_PN_CORR[[#This Row],[43971]]</f>
        <v>0</v>
      </c>
      <c r="CA269">
        <f>+Casos_PN_CORR[[#This Row],[43973]]-Casos_PN_CORR[[#This Row],[43972]]</f>
        <v>0</v>
      </c>
      <c r="CB269">
        <f>+Casos_PN_CORR[[#This Row],[43974]]-Casos_PN_CORR[[#This Row],[43973]]</f>
        <v>0</v>
      </c>
      <c r="CC269">
        <f>+Casos_PN_CORR[[#This Row],[43975]]-Casos_PN_CORR[[#This Row],[43974]]</f>
        <v>0</v>
      </c>
      <c r="CD269">
        <f>+Casos_PN_CORR[[#This Row],[43976]]-Casos_PN_CORR[[#This Row],[43975]]</f>
        <v>0</v>
      </c>
      <c r="CE269">
        <f>+Casos_PN_CORR[[#This Row],[43977]]-Casos_PN_CORR[[#This Row],[43976]]</f>
        <v>0</v>
      </c>
      <c r="CF269">
        <f>+Casos_PN_CORR[[#This Row],[43978]]-Casos_PN_CORR[[#This Row],[43977]]</f>
        <v>0</v>
      </c>
      <c r="CG269">
        <f>+Casos_PN_CORR[[#This Row],[43979]]-Casos_PN_CORR[[#This Row],[43978]]</f>
        <v>0</v>
      </c>
      <c r="CH269">
        <f>+Casos_PN_CORR[[#This Row],[43980]]-Casos_PN_CORR[[#This Row],[43979]]</f>
        <v>0</v>
      </c>
      <c r="CI269">
        <f>+Casos_PN_CORR[[#This Row],[43981]]-Casos_PN_CORR[[#This Row],[43980]]</f>
        <v>0</v>
      </c>
      <c r="CJ269">
        <f>+Casos_PN_CORR[[#This Row],[43982]]-Casos_PN_CORR[[#This Row],[43981]]</f>
        <v>0</v>
      </c>
      <c r="CK269">
        <f>+Casos_PN_CORR[[#This Row],[43983]]-Casos_PN_CORR[[#This Row],[43982]]</f>
        <v>0</v>
      </c>
      <c r="CL269">
        <f>+Casos_PN_CORR[[#This Row],[43984]]-Casos_PN_CORR[[#This Row],[43983]]</f>
        <v>0</v>
      </c>
      <c r="CM269">
        <f>+Casos_PN_CORR[[#This Row],[43985]]-Casos_PN_CORR[[#This Row],[43984]]</f>
        <v>0</v>
      </c>
      <c r="CN269">
        <f>+Casos_PN_CORR[[#This Row],[43986]]-Casos_PN_CORR[[#This Row],[43985]]</f>
        <v>0</v>
      </c>
      <c r="CO269">
        <f>+Casos_PN_CORR[[#This Row],[43987]]-Casos_PN_CORR[[#This Row],[43986]]</f>
        <v>1</v>
      </c>
      <c r="CP269">
        <f>+Casos_PN_CORR[[#This Row],[43988]]-Casos_PN_CORR[[#This Row],[43987]]</f>
        <v>0</v>
      </c>
      <c r="CQ269">
        <f>+Casos_PN_CORR[[#This Row],[43989]]-Casos_PN_CORR[[#This Row],[43988]]</f>
        <v>0</v>
      </c>
      <c r="CR269">
        <f>+Casos_PN_CORR[[#This Row],[43990]]-Casos_PN_CORR[[#This Row],[43989]]</f>
        <v>0</v>
      </c>
      <c r="CS269">
        <f>+Casos_PN_CORR[[#This Row],[43991]]-Casos_PN_CORR[[#This Row],[43990]]</f>
        <v>0</v>
      </c>
      <c r="CT269">
        <f>+Casos_PN_CORR[[#This Row],[43992]]-Casos_PN_CORR[[#This Row],[43991]]</f>
        <v>0</v>
      </c>
      <c r="CU269">
        <f>+Casos_PN_CORR[[#This Row],[43993]]-Casos_PN_CORR[[#This Row],[43992]]</f>
        <v>0</v>
      </c>
    </row>
    <row r="270" spans="1:99" x14ac:dyDescent="0.3">
      <c r="A270">
        <v>91106</v>
      </c>
      <c r="B270" s="2" t="s">
        <v>114</v>
      </c>
      <c r="C270" s="2" t="s">
        <v>186</v>
      </c>
      <c r="D270" s="2" t="s">
        <v>396</v>
      </c>
      <c r="E270" s="4">
        <f t="shared" si="4"/>
        <v>1</v>
      </c>
      <c r="F270">
        <f>+Casos_PN_CORR[[#This Row],[43900]]</f>
        <v>0</v>
      </c>
      <c r="G270">
        <f>+Casos_PN_CORR[[#This Row],[43901]]-Casos_PN_CORR[[#This Row],[43900]]</f>
        <v>0</v>
      </c>
      <c r="H270">
        <f>+Casos_PN_CORR[[#This Row],[43902]]-Casos_PN_CORR[[#This Row],[43901]]</f>
        <v>0</v>
      </c>
      <c r="I270">
        <f>+Casos_PN_CORR[[#This Row],[43903]]-Casos_PN_CORR[[#This Row],[43902]]</f>
        <v>0</v>
      </c>
      <c r="J270">
        <f>+Casos_PN_CORR[[#This Row],[43904]]-Casos_PN_CORR[[#This Row],[43903]]</f>
        <v>0</v>
      </c>
      <c r="K270">
        <f>+Casos_PN_CORR[[#This Row],[43905]]-Casos_PN_CORR[[#This Row],[43904]]</f>
        <v>0</v>
      </c>
      <c r="L270">
        <f>+Casos_PN_CORR[[#This Row],[43906]]-Casos_PN_CORR[[#This Row],[43905]]</f>
        <v>0</v>
      </c>
      <c r="M270">
        <f>+Casos_PN_CORR[[#This Row],[43907]]-Casos_PN_CORR[[#This Row],[43906]]</f>
        <v>0</v>
      </c>
      <c r="N270">
        <f>+Casos_PN_CORR[[#This Row],[43908]]-Casos_PN_CORR[[#This Row],[43907]]</f>
        <v>0</v>
      </c>
      <c r="O270">
        <f>+Casos_PN_CORR[[#This Row],[43909]]-Casos_PN_CORR[[#This Row],[43908]]</f>
        <v>0</v>
      </c>
      <c r="P270">
        <f>+Casos_PN_CORR[[#This Row],[43910]]-Casos_PN_CORR[[#This Row],[43909]]</f>
        <v>0</v>
      </c>
      <c r="Q270">
        <f>+Casos_PN_CORR[[#This Row],[43911]]-Casos_PN_CORR[[#This Row],[43910]]</f>
        <v>0</v>
      </c>
      <c r="R270">
        <f>+Casos_PN_CORR[[#This Row],[43912]]-Casos_PN_CORR[[#This Row],[43911]]</f>
        <v>0</v>
      </c>
      <c r="S270">
        <f>+Casos_PN_CORR[[#This Row],[43913]]-Casos_PN_CORR[[#This Row],[43912]]</f>
        <v>0</v>
      </c>
      <c r="T270">
        <f>+Casos_PN_CORR[[#This Row],[43914]]-Casos_PN_CORR[[#This Row],[43913]]</f>
        <v>0</v>
      </c>
      <c r="U270">
        <f>+Casos_PN_CORR[[#This Row],[43915]]-Casos_PN_CORR[[#This Row],[43914]]</f>
        <v>0</v>
      </c>
      <c r="V270">
        <f>+Casos_PN_CORR[[#This Row],[43916]]-Casos_PN_CORR[[#This Row],[43915]]</f>
        <v>0</v>
      </c>
      <c r="W270">
        <f>+Casos_PN_CORR[[#This Row],[43917]]-Casos_PN_CORR[[#This Row],[43916]]</f>
        <v>0</v>
      </c>
      <c r="X270">
        <f>+Casos_PN_CORR[[#This Row],[43918]]-Casos_PN_CORR[[#This Row],[43917]]</f>
        <v>0</v>
      </c>
      <c r="Y270">
        <f>+Casos_PN_CORR[[#This Row],[43919]]-Casos_PN_CORR[[#This Row],[43918]]</f>
        <v>0</v>
      </c>
      <c r="Z270">
        <f>+Casos_PN_CORR[[#This Row],[43920]]-Casos_PN_CORR[[#This Row],[43919]]</f>
        <v>0</v>
      </c>
      <c r="AA270">
        <f>+Casos_PN_CORR[[#This Row],[43921]]-Casos_PN_CORR[[#This Row],[43920]]</f>
        <v>0</v>
      </c>
      <c r="AB270">
        <f>+Casos_PN_CORR[[#This Row],[43922]]-Casos_PN_CORR[[#This Row],[43921]]</f>
        <v>0</v>
      </c>
      <c r="AC270">
        <f>+Casos_PN_CORR[[#This Row],[43923]]-Casos_PN_CORR[[#This Row],[43922]]</f>
        <v>0</v>
      </c>
      <c r="AD270">
        <f>+Casos_PN_CORR[[#This Row],[43924]]-Casos_PN_CORR[[#This Row],[43923]]</f>
        <v>0</v>
      </c>
      <c r="AE270">
        <f>+Casos_PN_CORR[[#This Row],[43925]]-Casos_PN_CORR[[#This Row],[43924]]</f>
        <v>0</v>
      </c>
      <c r="AF270">
        <f>+Casos_PN_CORR[[#This Row],[43926]]-Casos_PN_CORR[[#This Row],[43925]]</f>
        <v>0</v>
      </c>
      <c r="AG270">
        <f>+Casos_PN_CORR[[#This Row],[43927]]-Casos_PN_CORR[[#This Row],[43926]]</f>
        <v>0</v>
      </c>
      <c r="AH270">
        <f>+Casos_PN_CORR[[#This Row],[43928]]-Casos_PN_CORR[[#This Row],[43927]]</f>
        <v>0</v>
      </c>
      <c r="AI270">
        <f>+Casos_PN_CORR[[#This Row],[43929]]-Casos_PN_CORR[[#This Row],[43928]]</f>
        <v>0</v>
      </c>
      <c r="AJ270">
        <f>+Casos_PN_CORR[[#This Row],[43930]]-Casos_PN_CORR[[#This Row],[43929]]</f>
        <v>0</v>
      </c>
      <c r="AK270">
        <f>+Casos_PN_CORR[[#This Row],[43931]]-Casos_PN_CORR[[#This Row],[43930]]</f>
        <v>0</v>
      </c>
      <c r="AL270">
        <f>+Casos_PN_CORR[[#This Row],[43932]]-Casos_PN_CORR[[#This Row],[43931]]</f>
        <v>0</v>
      </c>
      <c r="AM270">
        <f>+Casos_PN_CORR[[#This Row],[43933]]-Casos_PN_CORR[[#This Row],[43932]]</f>
        <v>0</v>
      </c>
      <c r="AN270">
        <f>+Casos_PN_CORR[[#This Row],[43934]]-Casos_PN_CORR[[#This Row],[43933]]</f>
        <v>0</v>
      </c>
      <c r="AO270">
        <f>+Casos_PN_CORR[[#This Row],[43935]]-Casos_PN_CORR[[#This Row],[43934]]</f>
        <v>0</v>
      </c>
      <c r="AP270">
        <f>+Casos_PN_CORR[[#This Row],[43936]]-Casos_PN_CORR[[#This Row],[43935]]</f>
        <v>0</v>
      </c>
      <c r="AQ270">
        <f>+Casos_PN_CORR[[#This Row],[43937]]-Casos_PN_CORR[[#This Row],[43936]]</f>
        <v>0</v>
      </c>
      <c r="AR270">
        <f>+Casos_PN_CORR[[#This Row],[43938]]-Casos_PN_CORR[[#This Row],[43937]]</f>
        <v>0</v>
      </c>
      <c r="AS270">
        <f>+Casos_PN_CORR[[#This Row],[43939]]-Casos_PN_CORR[[#This Row],[43938]]</f>
        <v>0</v>
      </c>
      <c r="AT270">
        <f>+Casos_PN_CORR[[#This Row],[43940]]-Casos_PN_CORR[[#This Row],[43939]]</f>
        <v>0</v>
      </c>
      <c r="AU270">
        <f>+Casos_PN_CORR[[#This Row],[43941]]-Casos_PN_CORR[[#This Row],[43940]]</f>
        <v>0</v>
      </c>
      <c r="AV270">
        <f>+Casos_PN_CORR[[#This Row],[43942]]-Casos_PN_CORR[[#This Row],[43941]]</f>
        <v>0</v>
      </c>
      <c r="AW270">
        <f>+Casos_PN_CORR[[#This Row],[43943]]-Casos_PN_CORR[[#This Row],[43942]]</f>
        <v>0</v>
      </c>
      <c r="AX270">
        <f>+Casos_PN_CORR[[#This Row],[43944]]-Casos_PN_CORR[[#This Row],[43943]]</f>
        <v>0</v>
      </c>
      <c r="AY270">
        <f>+Casos_PN_CORR[[#This Row],[43945]]-Casos_PN_CORR[[#This Row],[43944]]</f>
        <v>0</v>
      </c>
      <c r="AZ270">
        <f>+Casos_PN_CORR[[#This Row],[43946]]-Casos_PN_CORR[[#This Row],[43945]]</f>
        <v>0</v>
      </c>
      <c r="BA270">
        <f>+Casos_PN_CORR[[#This Row],[43947]]-Casos_PN_CORR[[#This Row],[43946]]</f>
        <v>0</v>
      </c>
      <c r="BB270">
        <f>+Casos_PN_CORR[[#This Row],[43948]]-Casos_PN_CORR[[#This Row],[43947]]</f>
        <v>0</v>
      </c>
      <c r="BC270">
        <f>+Casos_PN_CORR[[#This Row],[43949]]-Casos_PN_CORR[[#This Row],[43948]]</f>
        <v>0</v>
      </c>
      <c r="BD270">
        <f>+Casos_PN_CORR[[#This Row],[43950]]-Casos_PN_CORR[[#This Row],[43949]]</f>
        <v>0</v>
      </c>
      <c r="BE270">
        <f>+Casos_PN_CORR[[#This Row],[43951]]-Casos_PN_CORR[[#This Row],[43950]]</f>
        <v>0</v>
      </c>
      <c r="BF270">
        <f>+Casos_PN_CORR[[#This Row],[43952]]-Casos_PN_CORR[[#This Row],[43951]]</f>
        <v>0</v>
      </c>
      <c r="BG270">
        <f>+Casos_PN_CORR[[#This Row],[43953]]-Casos_PN_CORR[[#This Row],[43952]]</f>
        <v>0</v>
      </c>
      <c r="BH270">
        <f>+Casos_PN_CORR[[#This Row],[43954]]-Casos_PN_CORR[[#This Row],[43953]]</f>
        <v>0</v>
      </c>
      <c r="BI270">
        <f>+Casos_PN_CORR[[#This Row],[43955]]-Casos_PN_CORR[[#This Row],[43954]]</f>
        <v>0</v>
      </c>
      <c r="BJ270">
        <f>+Casos_PN_CORR[[#This Row],[43956]]-Casos_PN_CORR[[#This Row],[43955]]</f>
        <v>0</v>
      </c>
      <c r="BK270">
        <f>+Casos_PN_CORR[[#This Row],[43957]]-Casos_PN_CORR[[#This Row],[43956]]</f>
        <v>0</v>
      </c>
      <c r="BL270">
        <f>+Casos_PN_CORR[[#This Row],[43958]]-Casos_PN_CORR[[#This Row],[43957]]</f>
        <v>0</v>
      </c>
      <c r="BM270">
        <f>+Casos_PN_CORR[[#This Row],[43959]]-Casos_PN_CORR[[#This Row],[43958]]</f>
        <v>0</v>
      </c>
      <c r="BN270">
        <f>+Casos_PN_CORR[[#This Row],[43960]]-Casos_PN_CORR[[#This Row],[43959]]</f>
        <v>0</v>
      </c>
      <c r="BO270">
        <f>+Casos_PN_CORR[[#This Row],[43961]]-Casos_PN_CORR[[#This Row],[43960]]</f>
        <v>0</v>
      </c>
      <c r="BP270">
        <f>+Casos_PN_CORR[[#This Row],[43962]]-Casos_PN_CORR[[#This Row],[43961]]</f>
        <v>0</v>
      </c>
      <c r="BQ270">
        <f>+Casos_PN_CORR[[#This Row],[43963]]-Casos_PN_CORR[[#This Row],[43962]]</f>
        <v>0</v>
      </c>
      <c r="BR270">
        <f>+Casos_PN_CORR[[#This Row],[43964]]-Casos_PN_CORR[[#This Row],[43963]]</f>
        <v>0</v>
      </c>
      <c r="BS270">
        <f>+Casos_PN_CORR[[#This Row],[43965]]-Casos_PN_CORR[[#This Row],[43964]]</f>
        <v>0</v>
      </c>
      <c r="BT270">
        <f>+Casos_PN_CORR[[#This Row],[43966]]-Casos_PN_CORR[[#This Row],[43965]]</f>
        <v>0</v>
      </c>
      <c r="BU270">
        <f>+Casos_PN_CORR[[#This Row],[43967]]-Casos_PN_CORR[[#This Row],[43966]]</f>
        <v>0</v>
      </c>
      <c r="BV270">
        <f>+Casos_PN_CORR[[#This Row],[43968]]-Casos_PN_CORR[[#This Row],[43967]]</f>
        <v>0</v>
      </c>
      <c r="BW270">
        <f>+Casos_PN_CORR[[#This Row],[43969]]-Casos_PN_CORR[[#This Row],[43968]]</f>
        <v>0</v>
      </c>
      <c r="BX270">
        <f>+Casos_PN_CORR[[#This Row],[43970]]-Casos_PN_CORR[[#This Row],[43969]]</f>
        <v>0</v>
      </c>
      <c r="BY270">
        <f>+Casos_PN_CORR[[#This Row],[43971]]-Casos_PN_CORR[[#This Row],[43970]]</f>
        <v>0</v>
      </c>
      <c r="BZ270">
        <f>+Casos_PN_CORR[[#This Row],[43972]]-Casos_PN_CORR[[#This Row],[43971]]</f>
        <v>0</v>
      </c>
      <c r="CA270">
        <f>+Casos_PN_CORR[[#This Row],[43973]]-Casos_PN_CORR[[#This Row],[43972]]</f>
        <v>0</v>
      </c>
      <c r="CB270">
        <f>+Casos_PN_CORR[[#This Row],[43974]]-Casos_PN_CORR[[#This Row],[43973]]</f>
        <v>0</v>
      </c>
      <c r="CC270">
        <f>+Casos_PN_CORR[[#This Row],[43975]]-Casos_PN_CORR[[#This Row],[43974]]</f>
        <v>0</v>
      </c>
      <c r="CD270">
        <f>+Casos_PN_CORR[[#This Row],[43976]]-Casos_PN_CORR[[#This Row],[43975]]</f>
        <v>0</v>
      </c>
      <c r="CE270">
        <f>+Casos_PN_CORR[[#This Row],[43977]]-Casos_PN_CORR[[#This Row],[43976]]</f>
        <v>0</v>
      </c>
      <c r="CF270">
        <f>+Casos_PN_CORR[[#This Row],[43978]]-Casos_PN_CORR[[#This Row],[43977]]</f>
        <v>0</v>
      </c>
      <c r="CG270">
        <f>+Casos_PN_CORR[[#This Row],[43979]]-Casos_PN_CORR[[#This Row],[43978]]</f>
        <v>0</v>
      </c>
      <c r="CH270">
        <f>+Casos_PN_CORR[[#This Row],[43980]]-Casos_PN_CORR[[#This Row],[43979]]</f>
        <v>0</v>
      </c>
      <c r="CI270">
        <f>+Casos_PN_CORR[[#This Row],[43981]]-Casos_PN_CORR[[#This Row],[43980]]</f>
        <v>0</v>
      </c>
      <c r="CJ270">
        <f>+Casos_PN_CORR[[#This Row],[43982]]-Casos_PN_CORR[[#This Row],[43981]]</f>
        <v>0</v>
      </c>
      <c r="CK270">
        <f>+Casos_PN_CORR[[#This Row],[43983]]-Casos_PN_CORR[[#This Row],[43982]]</f>
        <v>0</v>
      </c>
      <c r="CL270">
        <f>+Casos_PN_CORR[[#This Row],[43984]]-Casos_PN_CORR[[#This Row],[43983]]</f>
        <v>0</v>
      </c>
      <c r="CM270">
        <f>+Casos_PN_CORR[[#This Row],[43985]]-Casos_PN_CORR[[#This Row],[43984]]</f>
        <v>0</v>
      </c>
      <c r="CN270">
        <f>+Casos_PN_CORR[[#This Row],[43986]]-Casos_PN_CORR[[#This Row],[43985]]</f>
        <v>0</v>
      </c>
      <c r="CO270">
        <f>+Casos_PN_CORR[[#This Row],[43987]]-Casos_PN_CORR[[#This Row],[43986]]</f>
        <v>1</v>
      </c>
      <c r="CP270">
        <f>+Casos_PN_CORR[[#This Row],[43988]]-Casos_PN_CORR[[#This Row],[43987]]</f>
        <v>0</v>
      </c>
      <c r="CQ270">
        <f>+Casos_PN_CORR[[#This Row],[43989]]-Casos_PN_CORR[[#This Row],[43988]]</f>
        <v>0</v>
      </c>
      <c r="CR270">
        <f>+Casos_PN_CORR[[#This Row],[43990]]-Casos_PN_CORR[[#This Row],[43989]]</f>
        <v>0</v>
      </c>
      <c r="CS270">
        <f>+Casos_PN_CORR[[#This Row],[43991]]-Casos_PN_CORR[[#This Row],[43990]]</f>
        <v>0</v>
      </c>
      <c r="CT270">
        <f>+Casos_PN_CORR[[#This Row],[43992]]-Casos_PN_CORR[[#This Row],[43991]]</f>
        <v>0</v>
      </c>
      <c r="CU270">
        <f>+Casos_PN_CORR[[#This Row],[43993]]-Casos_PN_CORR[[#This Row],[43992]]</f>
        <v>0</v>
      </c>
    </row>
    <row r="271" spans="1:99" x14ac:dyDescent="0.3">
      <c r="A271">
        <v>40305</v>
      </c>
      <c r="B271" s="2" t="s">
        <v>154</v>
      </c>
      <c r="C271" s="2" t="s">
        <v>253</v>
      </c>
      <c r="D271" s="2" t="s">
        <v>589</v>
      </c>
      <c r="E271" s="4">
        <f t="shared" si="4"/>
        <v>1</v>
      </c>
      <c r="F271">
        <f>+Casos_PN_CORR[[#This Row],[43900]]</f>
        <v>0</v>
      </c>
      <c r="G271">
        <f>+Casos_PN_CORR[[#This Row],[43901]]-Casos_PN_CORR[[#This Row],[43900]]</f>
        <v>0</v>
      </c>
      <c r="H271">
        <f>+Casos_PN_CORR[[#This Row],[43902]]-Casos_PN_CORR[[#This Row],[43901]]</f>
        <v>0</v>
      </c>
      <c r="I271">
        <f>+Casos_PN_CORR[[#This Row],[43903]]-Casos_PN_CORR[[#This Row],[43902]]</f>
        <v>0</v>
      </c>
      <c r="J271">
        <f>+Casos_PN_CORR[[#This Row],[43904]]-Casos_PN_CORR[[#This Row],[43903]]</f>
        <v>0</v>
      </c>
      <c r="K271">
        <f>+Casos_PN_CORR[[#This Row],[43905]]-Casos_PN_CORR[[#This Row],[43904]]</f>
        <v>0</v>
      </c>
      <c r="L271">
        <f>+Casos_PN_CORR[[#This Row],[43906]]-Casos_PN_CORR[[#This Row],[43905]]</f>
        <v>0</v>
      </c>
      <c r="M271">
        <f>+Casos_PN_CORR[[#This Row],[43907]]-Casos_PN_CORR[[#This Row],[43906]]</f>
        <v>0</v>
      </c>
      <c r="N271">
        <f>+Casos_PN_CORR[[#This Row],[43908]]-Casos_PN_CORR[[#This Row],[43907]]</f>
        <v>0</v>
      </c>
      <c r="O271">
        <f>+Casos_PN_CORR[[#This Row],[43909]]-Casos_PN_CORR[[#This Row],[43908]]</f>
        <v>0</v>
      </c>
      <c r="P271">
        <f>+Casos_PN_CORR[[#This Row],[43910]]-Casos_PN_CORR[[#This Row],[43909]]</f>
        <v>0</v>
      </c>
      <c r="Q271">
        <f>+Casos_PN_CORR[[#This Row],[43911]]-Casos_PN_CORR[[#This Row],[43910]]</f>
        <v>0</v>
      </c>
      <c r="R271">
        <f>+Casos_PN_CORR[[#This Row],[43912]]-Casos_PN_CORR[[#This Row],[43911]]</f>
        <v>0</v>
      </c>
      <c r="S271">
        <f>+Casos_PN_CORR[[#This Row],[43913]]-Casos_PN_CORR[[#This Row],[43912]]</f>
        <v>0</v>
      </c>
      <c r="T271">
        <f>+Casos_PN_CORR[[#This Row],[43914]]-Casos_PN_CORR[[#This Row],[43913]]</f>
        <v>0</v>
      </c>
      <c r="U271">
        <f>+Casos_PN_CORR[[#This Row],[43915]]-Casos_PN_CORR[[#This Row],[43914]]</f>
        <v>0</v>
      </c>
      <c r="V271">
        <f>+Casos_PN_CORR[[#This Row],[43916]]-Casos_PN_CORR[[#This Row],[43915]]</f>
        <v>0</v>
      </c>
      <c r="W271">
        <f>+Casos_PN_CORR[[#This Row],[43917]]-Casos_PN_CORR[[#This Row],[43916]]</f>
        <v>0</v>
      </c>
      <c r="X271">
        <f>+Casos_PN_CORR[[#This Row],[43918]]-Casos_PN_CORR[[#This Row],[43917]]</f>
        <v>0</v>
      </c>
      <c r="Y271">
        <f>+Casos_PN_CORR[[#This Row],[43919]]-Casos_PN_CORR[[#This Row],[43918]]</f>
        <v>0</v>
      </c>
      <c r="Z271">
        <f>+Casos_PN_CORR[[#This Row],[43920]]-Casos_PN_CORR[[#This Row],[43919]]</f>
        <v>0</v>
      </c>
      <c r="AA271">
        <f>+Casos_PN_CORR[[#This Row],[43921]]-Casos_PN_CORR[[#This Row],[43920]]</f>
        <v>0</v>
      </c>
      <c r="AB271">
        <f>+Casos_PN_CORR[[#This Row],[43922]]-Casos_PN_CORR[[#This Row],[43921]]</f>
        <v>0</v>
      </c>
      <c r="AC271">
        <f>+Casos_PN_CORR[[#This Row],[43923]]-Casos_PN_CORR[[#This Row],[43922]]</f>
        <v>0</v>
      </c>
      <c r="AD271">
        <f>+Casos_PN_CORR[[#This Row],[43924]]-Casos_PN_CORR[[#This Row],[43923]]</f>
        <v>0</v>
      </c>
      <c r="AE271">
        <f>+Casos_PN_CORR[[#This Row],[43925]]-Casos_PN_CORR[[#This Row],[43924]]</f>
        <v>0</v>
      </c>
      <c r="AF271">
        <f>+Casos_PN_CORR[[#This Row],[43926]]-Casos_PN_CORR[[#This Row],[43925]]</f>
        <v>0</v>
      </c>
      <c r="AG271">
        <f>+Casos_PN_CORR[[#This Row],[43927]]-Casos_PN_CORR[[#This Row],[43926]]</f>
        <v>0</v>
      </c>
      <c r="AH271">
        <f>+Casos_PN_CORR[[#This Row],[43928]]-Casos_PN_CORR[[#This Row],[43927]]</f>
        <v>0</v>
      </c>
      <c r="AI271">
        <f>+Casos_PN_CORR[[#This Row],[43929]]-Casos_PN_CORR[[#This Row],[43928]]</f>
        <v>0</v>
      </c>
      <c r="AJ271">
        <f>+Casos_PN_CORR[[#This Row],[43930]]-Casos_PN_CORR[[#This Row],[43929]]</f>
        <v>0</v>
      </c>
      <c r="AK271">
        <f>+Casos_PN_CORR[[#This Row],[43931]]-Casos_PN_CORR[[#This Row],[43930]]</f>
        <v>0</v>
      </c>
      <c r="AL271">
        <f>+Casos_PN_CORR[[#This Row],[43932]]-Casos_PN_CORR[[#This Row],[43931]]</f>
        <v>0</v>
      </c>
      <c r="AM271">
        <f>+Casos_PN_CORR[[#This Row],[43933]]-Casos_PN_CORR[[#This Row],[43932]]</f>
        <v>0</v>
      </c>
      <c r="AN271">
        <f>+Casos_PN_CORR[[#This Row],[43934]]-Casos_PN_CORR[[#This Row],[43933]]</f>
        <v>0</v>
      </c>
      <c r="AO271">
        <f>+Casos_PN_CORR[[#This Row],[43935]]-Casos_PN_CORR[[#This Row],[43934]]</f>
        <v>0</v>
      </c>
      <c r="AP271">
        <f>+Casos_PN_CORR[[#This Row],[43936]]-Casos_PN_CORR[[#This Row],[43935]]</f>
        <v>0</v>
      </c>
      <c r="AQ271">
        <f>+Casos_PN_CORR[[#This Row],[43937]]-Casos_PN_CORR[[#This Row],[43936]]</f>
        <v>0</v>
      </c>
      <c r="AR271">
        <f>+Casos_PN_CORR[[#This Row],[43938]]-Casos_PN_CORR[[#This Row],[43937]]</f>
        <v>0</v>
      </c>
      <c r="AS271">
        <f>+Casos_PN_CORR[[#This Row],[43939]]-Casos_PN_CORR[[#This Row],[43938]]</f>
        <v>0</v>
      </c>
      <c r="AT271">
        <f>+Casos_PN_CORR[[#This Row],[43940]]-Casos_PN_CORR[[#This Row],[43939]]</f>
        <v>0</v>
      </c>
      <c r="AU271">
        <f>+Casos_PN_CORR[[#This Row],[43941]]-Casos_PN_CORR[[#This Row],[43940]]</f>
        <v>0</v>
      </c>
      <c r="AV271">
        <f>+Casos_PN_CORR[[#This Row],[43942]]-Casos_PN_CORR[[#This Row],[43941]]</f>
        <v>0</v>
      </c>
      <c r="AW271">
        <f>+Casos_PN_CORR[[#This Row],[43943]]-Casos_PN_CORR[[#This Row],[43942]]</f>
        <v>0</v>
      </c>
      <c r="AX271">
        <f>+Casos_PN_CORR[[#This Row],[43944]]-Casos_PN_CORR[[#This Row],[43943]]</f>
        <v>0</v>
      </c>
      <c r="AY271">
        <f>+Casos_PN_CORR[[#This Row],[43945]]-Casos_PN_CORR[[#This Row],[43944]]</f>
        <v>0</v>
      </c>
      <c r="AZ271">
        <f>+Casos_PN_CORR[[#This Row],[43946]]-Casos_PN_CORR[[#This Row],[43945]]</f>
        <v>0</v>
      </c>
      <c r="BA271">
        <f>+Casos_PN_CORR[[#This Row],[43947]]-Casos_PN_CORR[[#This Row],[43946]]</f>
        <v>0</v>
      </c>
      <c r="BB271">
        <f>+Casos_PN_CORR[[#This Row],[43948]]-Casos_PN_CORR[[#This Row],[43947]]</f>
        <v>0</v>
      </c>
      <c r="BC271">
        <f>+Casos_PN_CORR[[#This Row],[43949]]-Casos_PN_CORR[[#This Row],[43948]]</f>
        <v>0</v>
      </c>
      <c r="BD271">
        <f>+Casos_PN_CORR[[#This Row],[43950]]-Casos_PN_CORR[[#This Row],[43949]]</f>
        <v>0</v>
      </c>
      <c r="BE271">
        <f>+Casos_PN_CORR[[#This Row],[43951]]-Casos_PN_CORR[[#This Row],[43950]]</f>
        <v>0</v>
      </c>
      <c r="BF271">
        <f>+Casos_PN_CORR[[#This Row],[43952]]-Casos_PN_CORR[[#This Row],[43951]]</f>
        <v>0</v>
      </c>
      <c r="BG271">
        <f>+Casos_PN_CORR[[#This Row],[43953]]-Casos_PN_CORR[[#This Row],[43952]]</f>
        <v>0</v>
      </c>
      <c r="BH271">
        <f>+Casos_PN_CORR[[#This Row],[43954]]-Casos_PN_CORR[[#This Row],[43953]]</f>
        <v>0</v>
      </c>
      <c r="BI271">
        <f>+Casos_PN_CORR[[#This Row],[43955]]-Casos_PN_CORR[[#This Row],[43954]]</f>
        <v>0</v>
      </c>
      <c r="BJ271">
        <f>+Casos_PN_CORR[[#This Row],[43956]]-Casos_PN_CORR[[#This Row],[43955]]</f>
        <v>0</v>
      </c>
      <c r="BK271">
        <f>+Casos_PN_CORR[[#This Row],[43957]]-Casos_PN_CORR[[#This Row],[43956]]</f>
        <v>0</v>
      </c>
      <c r="BL271">
        <f>+Casos_PN_CORR[[#This Row],[43958]]-Casos_PN_CORR[[#This Row],[43957]]</f>
        <v>0</v>
      </c>
      <c r="BM271">
        <f>+Casos_PN_CORR[[#This Row],[43959]]-Casos_PN_CORR[[#This Row],[43958]]</f>
        <v>0</v>
      </c>
      <c r="BN271">
        <f>+Casos_PN_CORR[[#This Row],[43960]]-Casos_PN_CORR[[#This Row],[43959]]</f>
        <v>0</v>
      </c>
      <c r="BO271">
        <f>+Casos_PN_CORR[[#This Row],[43961]]-Casos_PN_CORR[[#This Row],[43960]]</f>
        <v>0</v>
      </c>
      <c r="BP271">
        <f>+Casos_PN_CORR[[#This Row],[43962]]-Casos_PN_CORR[[#This Row],[43961]]</f>
        <v>0</v>
      </c>
      <c r="BQ271">
        <f>+Casos_PN_CORR[[#This Row],[43963]]-Casos_PN_CORR[[#This Row],[43962]]</f>
        <v>0</v>
      </c>
      <c r="BR271">
        <f>+Casos_PN_CORR[[#This Row],[43964]]-Casos_PN_CORR[[#This Row],[43963]]</f>
        <v>0</v>
      </c>
      <c r="BS271">
        <f>+Casos_PN_CORR[[#This Row],[43965]]-Casos_PN_CORR[[#This Row],[43964]]</f>
        <v>0</v>
      </c>
      <c r="BT271">
        <f>+Casos_PN_CORR[[#This Row],[43966]]-Casos_PN_CORR[[#This Row],[43965]]</f>
        <v>0</v>
      </c>
      <c r="BU271">
        <f>+Casos_PN_CORR[[#This Row],[43967]]-Casos_PN_CORR[[#This Row],[43966]]</f>
        <v>0</v>
      </c>
      <c r="BV271">
        <f>+Casos_PN_CORR[[#This Row],[43968]]-Casos_PN_CORR[[#This Row],[43967]]</f>
        <v>0</v>
      </c>
      <c r="BW271">
        <f>+Casos_PN_CORR[[#This Row],[43969]]-Casos_PN_CORR[[#This Row],[43968]]</f>
        <v>0</v>
      </c>
      <c r="BX271">
        <f>+Casos_PN_CORR[[#This Row],[43970]]-Casos_PN_CORR[[#This Row],[43969]]</f>
        <v>0</v>
      </c>
      <c r="BY271">
        <f>+Casos_PN_CORR[[#This Row],[43971]]-Casos_PN_CORR[[#This Row],[43970]]</f>
        <v>0</v>
      </c>
      <c r="BZ271">
        <f>+Casos_PN_CORR[[#This Row],[43972]]-Casos_PN_CORR[[#This Row],[43971]]</f>
        <v>0</v>
      </c>
      <c r="CA271">
        <f>+Casos_PN_CORR[[#This Row],[43973]]-Casos_PN_CORR[[#This Row],[43972]]</f>
        <v>0</v>
      </c>
      <c r="CB271">
        <f>+Casos_PN_CORR[[#This Row],[43974]]-Casos_PN_CORR[[#This Row],[43973]]</f>
        <v>0</v>
      </c>
      <c r="CC271">
        <f>+Casos_PN_CORR[[#This Row],[43975]]-Casos_PN_CORR[[#This Row],[43974]]</f>
        <v>0</v>
      </c>
      <c r="CD271">
        <f>+Casos_PN_CORR[[#This Row],[43976]]-Casos_PN_CORR[[#This Row],[43975]]</f>
        <v>0</v>
      </c>
      <c r="CE271">
        <f>+Casos_PN_CORR[[#This Row],[43977]]-Casos_PN_CORR[[#This Row],[43976]]</f>
        <v>0</v>
      </c>
      <c r="CF271">
        <f>+Casos_PN_CORR[[#This Row],[43978]]-Casos_PN_CORR[[#This Row],[43977]]</f>
        <v>0</v>
      </c>
      <c r="CG271">
        <f>+Casos_PN_CORR[[#This Row],[43979]]-Casos_PN_CORR[[#This Row],[43978]]</f>
        <v>0</v>
      </c>
      <c r="CH271">
        <f>+Casos_PN_CORR[[#This Row],[43980]]-Casos_PN_CORR[[#This Row],[43979]]</f>
        <v>0</v>
      </c>
      <c r="CI271">
        <f>+Casos_PN_CORR[[#This Row],[43981]]-Casos_PN_CORR[[#This Row],[43980]]</f>
        <v>0</v>
      </c>
      <c r="CJ271">
        <f>+Casos_PN_CORR[[#This Row],[43982]]-Casos_PN_CORR[[#This Row],[43981]]</f>
        <v>0</v>
      </c>
      <c r="CK271">
        <f>+Casos_PN_CORR[[#This Row],[43983]]-Casos_PN_CORR[[#This Row],[43982]]</f>
        <v>0</v>
      </c>
      <c r="CL271">
        <f>+Casos_PN_CORR[[#This Row],[43984]]-Casos_PN_CORR[[#This Row],[43983]]</f>
        <v>0</v>
      </c>
      <c r="CM271">
        <f>+Casos_PN_CORR[[#This Row],[43985]]-Casos_PN_CORR[[#This Row],[43984]]</f>
        <v>0</v>
      </c>
      <c r="CN271">
        <f>+Casos_PN_CORR[[#This Row],[43986]]-Casos_PN_CORR[[#This Row],[43985]]</f>
        <v>0</v>
      </c>
      <c r="CO271">
        <f>+Casos_PN_CORR[[#This Row],[43987]]-Casos_PN_CORR[[#This Row],[43986]]</f>
        <v>1</v>
      </c>
      <c r="CP271">
        <f>+Casos_PN_CORR[[#This Row],[43988]]-Casos_PN_CORR[[#This Row],[43987]]</f>
        <v>0</v>
      </c>
      <c r="CQ271">
        <f>+Casos_PN_CORR[[#This Row],[43989]]-Casos_PN_CORR[[#This Row],[43988]]</f>
        <v>0</v>
      </c>
      <c r="CR271">
        <f>+Casos_PN_CORR[[#This Row],[43990]]-Casos_PN_CORR[[#This Row],[43989]]</f>
        <v>0</v>
      </c>
      <c r="CS271">
        <f>+Casos_PN_CORR[[#This Row],[43991]]-Casos_PN_CORR[[#This Row],[43990]]</f>
        <v>0</v>
      </c>
      <c r="CT271">
        <f>+Casos_PN_CORR[[#This Row],[43992]]-Casos_PN_CORR[[#This Row],[43991]]</f>
        <v>0</v>
      </c>
      <c r="CU271">
        <f>+Casos_PN_CORR[[#This Row],[43993]]-Casos_PN_CORR[[#This Row],[43992]]</f>
        <v>0</v>
      </c>
    </row>
    <row r="272" spans="1:99" x14ac:dyDescent="0.3">
      <c r="A272">
        <v>120508</v>
      </c>
      <c r="B272" s="2" t="s">
        <v>191</v>
      </c>
      <c r="C272" s="2" t="s">
        <v>447</v>
      </c>
      <c r="D272" s="2" t="s">
        <v>590</v>
      </c>
      <c r="E272" s="4">
        <f t="shared" si="4"/>
        <v>1</v>
      </c>
      <c r="F272">
        <f>+Casos_PN_CORR[[#This Row],[43900]]</f>
        <v>0</v>
      </c>
      <c r="G272">
        <f>+Casos_PN_CORR[[#This Row],[43901]]-Casos_PN_CORR[[#This Row],[43900]]</f>
        <v>0</v>
      </c>
      <c r="H272">
        <f>+Casos_PN_CORR[[#This Row],[43902]]-Casos_PN_CORR[[#This Row],[43901]]</f>
        <v>0</v>
      </c>
      <c r="I272">
        <f>+Casos_PN_CORR[[#This Row],[43903]]-Casos_PN_CORR[[#This Row],[43902]]</f>
        <v>0</v>
      </c>
      <c r="J272">
        <f>+Casos_PN_CORR[[#This Row],[43904]]-Casos_PN_CORR[[#This Row],[43903]]</f>
        <v>0</v>
      </c>
      <c r="K272">
        <f>+Casos_PN_CORR[[#This Row],[43905]]-Casos_PN_CORR[[#This Row],[43904]]</f>
        <v>0</v>
      </c>
      <c r="L272">
        <f>+Casos_PN_CORR[[#This Row],[43906]]-Casos_PN_CORR[[#This Row],[43905]]</f>
        <v>0</v>
      </c>
      <c r="M272">
        <f>+Casos_PN_CORR[[#This Row],[43907]]-Casos_PN_CORR[[#This Row],[43906]]</f>
        <v>0</v>
      </c>
      <c r="N272">
        <f>+Casos_PN_CORR[[#This Row],[43908]]-Casos_PN_CORR[[#This Row],[43907]]</f>
        <v>0</v>
      </c>
      <c r="O272">
        <f>+Casos_PN_CORR[[#This Row],[43909]]-Casos_PN_CORR[[#This Row],[43908]]</f>
        <v>0</v>
      </c>
      <c r="P272">
        <f>+Casos_PN_CORR[[#This Row],[43910]]-Casos_PN_CORR[[#This Row],[43909]]</f>
        <v>0</v>
      </c>
      <c r="Q272">
        <f>+Casos_PN_CORR[[#This Row],[43911]]-Casos_PN_CORR[[#This Row],[43910]]</f>
        <v>0</v>
      </c>
      <c r="R272">
        <f>+Casos_PN_CORR[[#This Row],[43912]]-Casos_PN_CORR[[#This Row],[43911]]</f>
        <v>0</v>
      </c>
      <c r="S272">
        <f>+Casos_PN_CORR[[#This Row],[43913]]-Casos_PN_CORR[[#This Row],[43912]]</f>
        <v>0</v>
      </c>
      <c r="T272">
        <f>+Casos_PN_CORR[[#This Row],[43914]]-Casos_PN_CORR[[#This Row],[43913]]</f>
        <v>0</v>
      </c>
      <c r="U272">
        <f>+Casos_PN_CORR[[#This Row],[43915]]-Casos_PN_CORR[[#This Row],[43914]]</f>
        <v>0</v>
      </c>
      <c r="V272">
        <f>+Casos_PN_CORR[[#This Row],[43916]]-Casos_PN_CORR[[#This Row],[43915]]</f>
        <v>0</v>
      </c>
      <c r="W272">
        <f>+Casos_PN_CORR[[#This Row],[43917]]-Casos_PN_CORR[[#This Row],[43916]]</f>
        <v>0</v>
      </c>
      <c r="X272">
        <f>+Casos_PN_CORR[[#This Row],[43918]]-Casos_PN_CORR[[#This Row],[43917]]</f>
        <v>0</v>
      </c>
      <c r="Y272">
        <f>+Casos_PN_CORR[[#This Row],[43919]]-Casos_PN_CORR[[#This Row],[43918]]</f>
        <v>0</v>
      </c>
      <c r="Z272">
        <f>+Casos_PN_CORR[[#This Row],[43920]]-Casos_PN_CORR[[#This Row],[43919]]</f>
        <v>0</v>
      </c>
      <c r="AA272">
        <f>+Casos_PN_CORR[[#This Row],[43921]]-Casos_PN_CORR[[#This Row],[43920]]</f>
        <v>0</v>
      </c>
      <c r="AB272">
        <f>+Casos_PN_CORR[[#This Row],[43922]]-Casos_PN_CORR[[#This Row],[43921]]</f>
        <v>0</v>
      </c>
      <c r="AC272">
        <f>+Casos_PN_CORR[[#This Row],[43923]]-Casos_PN_CORR[[#This Row],[43922]]</f>
        <v>0</v>
      </c>
      <c r="AD272">
        <f>+Casos_PN_CORR[[#This Row],[43924]]-Casos_PN_CORR[[#This Row],[43923]]</f>
        <v>0</v>
      </c>
      <c r="AE272">
        <f>+Casos_PN_CORR[[#This Row],[43925]]-Casos_PN_CORR[[#This Row],[43924]]</f>
        <v>0</v>
      </c>
      <c r="AF272">
        <f>+Casos_PN_CORR[[#This Row],[43926]]-Casos_PN_CORR[[#This Row],[43925]]</f>
        <v>0</v>
      </c>
      <c r="AG272">
        <f>+Casos_PN_CORR[[#This Row],[43927]]-Casos_PN_CORR[[#This Row],[43926]]</f>
        <v>0</v>
      </c>
      <c r="AH272">
        <f>+Casos_PN_CORR[[#This Row],[43928]]-Casos_PN_CORR[[#This Row],[43927]]</f>
        <v>0</v>
      </c>
      <c r="AI272">
        <f>+Casos_PN_CORR[[#This Row],[43929]]-Casos_PN_CORR[[#This Row],[43928]]</f>
        <v>0</v>
      </c>
      <c r="AJ272">
        <f>+Casos_PN_CORR[[#This Row],[43930]]-Casos_PN_CORR[[#This Row],[43929]]</f>
        <v>0</v>
      </c>
      <c r="AK272">
        <f>+Casos_PN_CORR[[#This Row],[43931]]-Casos_PN_CORR[[#This Row],[43930]]</f>
        <v>0</v>
      </c>
      <c r="AL272">
        <f>+Casos_PN_CORR[[#This Row],[43932]]-Casos_PN_CORR[[#This Row],[43931]]</f>
        <v>0</v>
      </c>
      <c r="AM272">
        <f>+Casos_PN_CORR[[#This Row],[43933]]-Casos_PN_CORR[[#This Row],[43932]]</f>
        <v>0</v>
      </c>
      <c r="AN272">
        <f>+Casos_PN_CORR[[#This Row],[43934]]-Casos_PN_CORR[[#This Row],[43933]]</f>
        <v>0</v>
      </c>
      <c r="AO272">
        <f>+Casos_PN_CORR[[#This Row],[43935]]-Casos_PN_CORR[[#This Row],[43934]]</f>
        <v>0</v>
      </c>
      <c r="AP272">
        <f>+Casos_PN_CORR[[#This Row],[43936]]-Casos_PN_CORR[[#This Row],[43935]]</f>
        <v>0</v>
      </c>
      <c r="AQ272">
        <f>+Casos_PN_CORR[[#This Row],[43937]]-Casos_PN_CORR[[#This Row],[43936]]</f>
        <v>0</v>
      </c>
      <c r="AR272">
        <f>+Casos_PN_CORR[[#This Row],[43938]]-Casos_PN_CORR[[#This Row],[43937]]</f>
        <v>0</v>
      </c>
      <c r="AS272">
        <f>+Casos_PN_CORR[[#This Row],[43939]]-Casos_PN_CORR[[#This Row],[43938]]</f>
        <v>0</v>
      </c>
      <c r="AT272">
        <f>+Casos_PN_CORR[[#This Row],[43940]]-Casos_PN_CORR[[#This Row],[43939]]</f>
        <v>0</v>
      </c>
      <c r="AU272">
        <f>+Casos_PN_CORR[[#This Row],[43941]]-Casos_PN_CORR[[#This Row],[43940]]</f>
        <v>0</v>
      </c>
      <c r="AV272">
        <f>+Casos_PN_CORR[[#This Row],[43942]]-Casos_PN_CORR[[#This Row],[43941]]</f>
        <v>0</v>
      </c>
      <c r="AW272">
        <f>+Casos_PN_CORR[[#This Row],[43943]]-Casos_PN_CORR[[#This Row],[43942]]</f>
        <v>0</v>
      </c>
      <c r="AX272">
        <f>+Casos_PN_CORR[[#This Row],[43944]]-Casos_PN_CORR[[#This Row],[43943]]</f>
        <v>0</v>
      </c>
      <c r="AY272">
        <f>+Casos_PN_CORR[[#This Row],[43945]]-Casos_PN_CORR[[#This Row],[43944]]</f>
        <v>0</v>
      </c>
      <c r="AZ272">
        <f>+Casos_PN_CORR[[#This Row],[43946]]-Casos_PN_CORR[[#This Row],[43945]]</f>
        <v>0</v>
      </c>
      <c r="BA272">
        <f>+Casos_PN_CORR[[#This Row],[43947]]-Casos_PN_CORR[[#This Row],[43946]]</f>
        <v>0</v>
      </c>
      <c r="BB272">
        <f>+Casos_PN_CORR[[#This Row],[43948]]-Casos_PN_CORR[[#This Row],[43947]]</f>
        <v>0</v>
      </c>
      <c r="BC272">
        <f>+Casos_PN_CORR[[#This Row],[43949]]-Casos_PN_CORR[[#This Row],[43948]]</f>
        <v>0</v>
      </c>
      <c r="BD272">
        <f>+Casos_PN_CORR[[#This Row],[43950]]-Casos_PN_CORR[[#This Row],[43949]]</f>
        <v>0</v>
      </c>
      <c r="BE272">
        <f>+Casos_PN_CORR[[#This Row],[43951]]-Casos_PN_CORR[[#This Row],[43950]]</f>
        <v>0</v>
      </c>
      <c r="BF272">
        <f>+Casos_PN_CORR[[#This Row],[43952]]-Casos_PN_CORR[[#This Row],[43951]]</f>
        <v>0</v>
      </c>
      <c r="BG272">
        <f>+Casos_PN_CORR[[#This Row],[43953]]-Casos_PN_CORR[[#This Row],[43952]]</f>
        <v>0</v>
      </c>
      <c r="BH272">
        <f>+Casos_PN_CORR[[#This Row],[43954]]-Casos_PN_CORR[[#This Row],[43953]]</f>
        <v>0</v>
      </c>
      <c r="BI272">
        <f>+Casos_PN_CORR[[#This Row],[43955]]-Casos_PN_CORR[[#This Row],[43954]]</f>
        <v>0</v>
      </c>
      <c r="BJ272">
        <f>+Casos_PN_CORR[[#This Row],[43956]]-Casos_PN_CORR[[#This Row],[43955]]</f>
        <v>0</v>
      </c>
      <c r="BK272">
        <f>+Casos_PN_CORR[[#This Row],[43957]]-Casos_PN_CORR[[#This Row],[43956]]</f>
        <v>0</v>
      </c>
      <c r="BL272">
        <f>+Casos_PN_CORR[[#This Row],[43958]]-Casos_PN_CORR[[#This Row],[43957]]</f>
        <v>0</v>
      </c>
      <c r="BM272">
        <f>+Casos_PN_CORR[[#This Row],[43959]]-Casos_PN_CORR[[#This Row],[43958]]</f>
        <v>0</v>
      </c>
      <c r="BN272">
        <f>+Casos_PN_CORR[[#This Row],[43960]]-Casos_PN_CORR[[#This Row],[43959]]</f>
        <v>0</v>
      </c>
      <c r="BO272">
        <f>+Casos_PN_CORR[[#This Row],[43961]]-Casos_PN_CORR[[#This Row],[43960]]</f>
        <v>0</v>
      </c>
      <c r="BP272">
        <f>+Casos_PN_CORR[[#This Row],[43962]]-Casos_PN_CORR[[#This Row],[43961]]</f>
        <v>0</v>
      </c>
      <c r="BQ272">
        <f>+Casos_PN_CORR[[#This Row],[43963]]-Casos_PN_CORR[[#This Row],[43962]]</f>
        <v>0</v>
      </c>
      <c r="BR272">
        <f>+Casos_PN_CORR[[#This Row],[43964]]-Casos_PN_CORR[[#This Row],[43963]]</f>
        <v>0</v>
      </c>
      <c r="BS272">
        <f>+Casos_PN_CORR[[#This Row],[43965]]-Casos_PN_CORR[[#This Row],[43964]]</f>
        <v>0</v>
      </c>
      <c r="BT272">
        <f>+Casos_PN_CORR[[#This Row],[43966]]-Casos_PN_CORR[[#This Row],[43965]]</f>
        <v>0</v>
      </c>
      <c r="BU272">
        <f>+Casos_PN_CORR[[#This Row],[43967]]-Casos_PN_CORR[[#This Row],[43966]]</f>
        <v>0</v>
      </c>
      <c r="BV272">
        <f>+Casos_PN_CORR[[#This Row],[43968]]-Casos_PN_CORR[[#This Row],[43967]]</f>
        <v>0</v>
      </c>
      <c r="BW272">
        <f>+Casos_PN_CORR[[#This Row],[43969]]-Casos_PN_CORR[[#This Row],[43968]]</f>
        <v>0</v>
      </c>
      <c r="BX272">
        <f>+Casos_PN_CORR[[#This Row],[43970]]-Casos_PN_CORR[[#This Row],[43969]]</f>
        <v>0</v>
      </c>
      <c r="BY272">
        <f>+Casos_PN_CORR[[#This Row],[43971]]-Casos_PN_CORR[[#This Row],[43970]]</f>
        <v>0</v>
      </c>
      <c r="BZ272">
        <f>+Casos_PN_CORR[[#This Row],[43972]]-Casos_PN_CORR[[#This Row],[43971]]</f>
        <v>0</v>
      </c>
      <c r="CA272">
        <f>+Casos_PN_CORR[[#This Row],[43973]]-Casos_PN_CORR[[#This Row],[43972]]</f>
        <v>0</v>
      </c>
      <c r="CB272">
        <f>+Casos_PN_CORR[[#This Row],[43974]]-Casos_PN_CORR[[#This Row],[43973]]</f>
        <v>0</v>
      </c>
      <c r="CC272">
        <f>+Casos_PN_CORR[[#This Row],[43975]]-Casos_PN_CORR[[#This Row],[43974]]</f>
        <v>0</v>
      </c>
      <c r="CD272">
        <f>+Casos_PN_CORR[[#This Row],[43976]]-Casos_PN_CORR[[#This Row],[43975]]</f>
        <v>0</v>
      </c>
      <c r="CE272">
        <f>+Casos_PN_CORR[[#This Row],[43977]]-Casos_PN_CORR[[#This Row],[43976]]</f>
        <v>0</v>
      </c>
      <c r="CF272">
        <f>+Casos_PN_CORR[[#This Row],[43978]]-Casos_PN_CORR[[#This Row],[43977]]</f>
        <v>0</v>
      </c>
      <c r="CG272">
        <f>+Casos_PN_CORR[[#This Row],[43979]]-Casos_PN_CORR[[#This Row],[43978]]</f>
        <v>0</v>
      </c>
      <c r="CH272">
        <f>+Casos_PN_CORR[[#This Row],[43980]]-Casos_PN_CORR[[#This Row],[43979]]</f>
        <v>0</v>
      </c>
      <c r="CI272">
        <f>+Casos_PN_CORR[[#This Row],[43981]]-Casos_PN_CORR[[#This Row],[43980]]</f>
        <v>0</v>
      </c>
      <c r="CJ272">
        <f>+Casos_PN_CORR[[#This Row],[43982]]-Casos_PN_CORR[[#This Row],[43981]]</f>
        <v>0</v>
      </c>
      <c r="CK272">
        <f>+Casos_PN_CORR[[#This Row],[43983]]-Casos_PN_CORR[[#This Row],[43982]]</f>
        <v>0</v>
      </c>
      <c r="CL272">
        <f>+Casos_PN_CORR[[#This Row],[43984]]-Casos_PN_CORR[[#This Row],[43983]]</f>
        <v>0</v>
      </c>
      <c r="CM272">
        <f>+Casos_PN_CORR[[#This Row],[43985]]-Casos_PN_CORR[[#This Row],[43984]]</f>
        <v>0</v>
      </c>
      <c r="CN272">
        <f>+Casos_PN_CORR[[#This Row],[43986]]-Casos_PN_CORR[[#This Row],[43985]]</f>
        <v>0</v>
      </c>
      <c r="CO272">
        <f>+Casos_PN_CORR[[#This Row],[43987]]-Casos_PN_CORR[[#This Row],[43986]]</f>
        <v>1</v>
      </c>
      <c r="CP272">
        <f>+Casos_PN_CORR[[#This Row],[43988]]-Casos_PN_CORR[[#This Row],[43987]]</f>
        <v>0</v>
      </c>
      <c r="CQ272">
        <f>+Casos_PN_CORR[[#This Row],[43989]]-Casos_PN_CORR[[#This Row],[43988]]</f>
        <v>0</v>
      </c>
      <c r="CR272">
        <f>+Casos_PN_CORR[[#This Row],[43990]]-Casos_PN_CORR[[#This Row],[43989]]</f>
        <v>0</v>
      </c>
      <c r="CS272">
        <f>+Casos_PN_CORR[[#This Row],[43991]]-Casos_PN_CORR[[#This Row],[43990]]</f>
        <v>0</v>
      </c>
      <c r="CT272">
        <f>+Casos_PN_CORR[[#This Row],[43992]]-Casos_PN_CORR[[#This Row],[43991]]</f>
        <v>0</v>
      </c>
      <c r="CU272">
        <f>+Casos_PN_CORR[[#This Row],[43993]]-Casos_PN_CORR[[#This Row],[43992]]</f>
        <v>0</v>
      </c>
    </row>
    <row r="273" spans="1:99" x14ac:dyDescent="0.3">
      <c r="A273">
        <v>130904</v>
      </c>
      <c r="B273" s="2" t="s">
        <v>102</v>
      </c>
      <c r="C273" s="2" t="s">
        <v>322</v>
      </c>
      <c r="D273" s="2" t="s">
        <v>590</v>
      </c>
      <c r="E273" s="4">
        <f t="shared" si="4"/>
        <v>1</v>
      </c>
      <c r="F273">
        <f>+Casos_PN_CORR[[#This Row],[43900]]</f>
        <v>0</v>
      </c>
      <c r="G273">
        <f>+Casos_PN_CORR[[#This Row],[43901]]-Casos_PN_CORR[[#This Row],[43900]]</f>
        <v>0</v>
      </c>
      <c r="H273">
        <f>+Casos_PN_CORR[[#This Row],[43902]]-Casos_PN_CORR[[#This Row],[43901]]</f>
        <v>0</v>
      </c>
      <c r="I273">
        <f>+Casos_PN_CORR[[#This Row],[43903]]-Casos_PN_CORR[[#This Row],[43902]]</f>
        <v>0</v>
      </c>
      <c r="J273">
        <f>+Casos_PN_CORR[[#This Row],[43904]]-Casos_PN_CORR[[#This Row],[43903]]</f>
        <v>0</v>
      </c>
      <c r="K273">
        <f>+Casos_PN_CORR[[#This Row],[43905]]-Casos_PN_CORR[[#This Row],[43904]]</f>
        <v>0</v>
      </c>
      <c r="L273">
        <f>+Casos_PN_CORR[[#This Row],[43906]]-Casos_PN_CORR[[#This Row],[43905]]</f>
        <v>0</v>
      </c>
      <c r="M273">
        <f>+Casos_PN_CORR[[#This Row],[43907]]-Casos_PN_CORR[[#This Row],[43906]]</f>
        <v>0</v>
      </c>
      <c r="N273">
        <f>+Casos_PN_CORR[[#This Row],[43908]]-Casos_PN_CORR[[#This Row],[43907]]</f>
        <v>0</v>
      </c>
      <c r="O273">
        <f>+Casos_PN_CORR[[#This Row],[43909]]-Casos_PN_CORR[[#This Row],[43908]]</f>
        <v>0</v>
      </c>
      <c r="P273">
        <f>+Casos_PN_CORR[[#This Row],[43910]]-Casos_PN_CORR[[#This Row],[43909]]</f>
        <v>0</v>
      </c>
      <c r="Q273">
        <f>+Casos_PN_CORR[[#This Row],[43911]]-Casos_PN_CORR[[#This Row],[43910]]</f>
        <v>0</v>
      </c>
      <c r="R273">
        <f>+Casos_PN_CORR[[#This Row],[43912]]-Casos_PN_CORR[[#This Row],[43911]]</f>
        <v>0</v>
      </c>
      <c r="S273">
        <f>+Casos_PN_CORR[[#This Row],[43913]]-Casos_PN_CORR[[#This Row],[43912]]</f>
        <v>0</v>
      </c>
      <c r="T273">
        <f>+Casos_PN_CORR[[#This Row],[43914]]-Casos_PN_CORR[[#This Row],[43913]]</f>
        <v>0</v>
      </c>
      <c r="U273">
        <f>+Casos_PN_CORR[[#This Row],[43915]]-Casos_PN_CORR[[#This Row],[43914]]</f>
        <v>0</v>
      </c>
      <c r="V273">
        <f>+Casos_PN_CORR[[#This Row],[43916]]-Casos_PN_CORR[[#This Row],[43915]]</f>
        <v>0</v>
      </c>
      <c r="W273">
        <f>+Casos_PN_CORR[[#This Row],[43917]]-Casos_PN_CORR[[#This Row],[43916]]</f>
        <v>0</v>
      </c>
      <c r="X273">
        <f>+Casos_PN_CORR[[#This Row],[43918]]-Casos_PN_CORR[[#This Row],[43917]]</f>
        <v>0</v>
      </c>
      <c r="Y273">
        <f>+Casos_PN_CORR[[#This Row],[43919]]-Casos_PN_CORR[[#This Row],[43918]]</f>
        <v>0</v>
      </c>
      <c r="Z273">
        <f>+Casos_PN_CORR[[#This Row],[43920]]-Casos_PN_CORR[[#This Row],[43919]]</f>
        <v>0</v>
      </c>
      <c r="AA273">
        <f>+Casos_PN_CORR[[#This Row],[43921]]-Casos_PN_CORR[[#This Row],[43920]]</f>
        <v>0</v>
      </c>
      <c r="AB273">
        <f>+Casos_PN_CORR[[#This Row],[43922]]-Casos_PN_CORR[[#This Row],[43921]]</f>
        <v>0</v>
      </c>
      <c r="AC273">
        <f>+Casos_PN_CORR[[#This Row],[43923]]-Casos_PN_CORR[[#This Row],[43922]]</f>
        <v>0</v>
      </c>
      <c r="AD273">
        <f>+Casos_PN_CORR[[#This Row],[43924]]-Casos_PN_CORR[[#This Row],[43923]]</f>
        <v>0</v>
      </c>
      <c r="AE273">
        <f>+Casos_PN_CORR[[#This Row],[43925]]-Casos_PN_CORR[[#This Row],[43924]]</f>
        <v>0</v>
      </c>
      <c r="AF273">
        <f>+Casos_PN_CORR[[#This Row],[43926]]-Casos_PN_CORR[[#This Row],[43925]]</f>
        <v>0</v>
      </c>
      <c r="AG273">
        <f>+Casos_PN_CORR[[#This Row],[43927]]-Casos_PN_CORR[[#This Row],[43926]]</f>
        <v>0</v>
      </c>
      <c r="AH273">
        <f>+Casos_PN_CORR[[#This Row],[43928]]-Casos_PN_CORR[[#This Row],[43927]]</f>
        <v>0</v>
      </c>
      <c r="AI273">
        <f>+Casos_PN_CORR[[#This Row],[43929]]-Casos_PN_CORR[[#This Row],[43928]]</f>
        <v>0</v>
      </c>
      <c r="AJ273">
        <f>+Casos_PN_CORR[[#This Row],[43930]]-Casos_PN_CORR[[#This Row],[43929]]</f>
        <v>0</v>
      </c>
      <c r="AK273">
        <f>+Casos_PN_CORR[[#This Row],[43931]]-Casos_PN_CORR[[#This Row],[43930]]</f>
        <v>0</v>
      </c>
      <c r="AL273">
        <f>+Casos_PN_CORR[[#This Row],[43932]]-Casos_PN_CORR[[#This Row],[43931]]</f>
        <v>0</v>
      </c>
      <c r="AM273">
        <f>+Casos_PN_CORR[[#This Row],[43933]]-Casos_PN_CORR[[#This Row],[43932]]</f>
        <v>0</v>
      </c>
      <c r="AN273">
        <f>+Casos_PN_CORR[[#This Row],[43934]]-Casos_PN_CORR[[#This Row],[43933]]</f>
        <v>0</v>
      </c>
      <c r="AO273">
        <f>+Casos_PN_CORR[[#This Row],[43935]]-Casos_PN_CORR[[#This Row],[43934]]</f>
        <v>0</v>
      </c>
      <c r="AP273">
        <f>+Casos_PN_CORR[[#This Row],[43936]]-Casos_PN_CORR[[#This Row],[43935]]</f>
        <v>0</v>
      </c>
      <c r="AQ273">
        <f>+Casos_PN_CORR[[#This Row],[43937]]-Casos_PN_CORR[[#This Row],[43936]]</f>
        <v>0</v>
      </c>
      <c r="AR273">
        <f>+Casos_PN_CORR[[#This Row],[43938]]-Casos_PN_CORR[[#This Row],[43937]]</f>
        <v>0</v>
      </c>
      <c r="AS273">
        <f>+Casos_PN_CORR[[#This Row],[43939]]-Casos_PN_CORR[[#This Row],[43938]]</f>
        <v>0</v>
      </c>
      <c r="AT273">
        <f>+Casos_PN_CORR[[#This Row],[43940]]-Casos_PN_CORR[[#This Row],[43939]]</f>
        <v>0</v>
      </c>
      <c r="AU273">
        <f>+Casos_PN_CORR[[#This Row],[43941]]-Casos_PN_CORR[[#This Row],[43940]]</f>
        <v>0</v>
      </c>
      <c r="AV273">
        <f>+Casos_PN_CORR[[#This Row],[43942]]-Casos_PN_CORR[[#This Row],[43941]]</f>
        <v>0</v>
      </c>
      <c r="AW273">
        <f>+Casos_PN_CORR[[#This Row],[43943]]-Casos_PN_CORR[[#This Row],[43942]]</f>
        <v>0</v>
      </c>
      <c r="AX273">
        <f>+Casos_PN_CORR[[#This Row],[43944]]-Casos_PN_CORR[[#This Row],[43943]]</f>
        <v>0</v>
      </c>
      <c r="AY273">
        <f>+Casos_PN_CORR[[#This Row],[43945]]-Casos_PN_CORR[[#This Row],[43944]]</f>
        <v>0</v>
      </c>
      <c r="AZ273">
        <f>+Casos_PN_CORR[[#This Row],[43946]]-Casos_PN_CORR[[#This Row],[43945]]</f>
        <v>0</v>
      </c>
      <c r="BA273">
        <f>+Casos_PN_CORR[[#This Row],[43947]]-Casos_PN_CORR[[#This Row],[43946]]</f>
        <v>0</v>
      </c>
      <c r="BB273">
        <f>+Casos_PN_CORR[[#This Row],[43948]]-Casos_PN_CORR[[#This Row],[43947]]</f>
        <v>0</v>
      </c>
      <c r="BC273">
        <f>+Casos_PN_CORR[[#This Row],[43949]]-Casos_PN_CORR[[#This Row],[43948]]</f>
        <v>0</v>
      </c>
      <c r="BD273">
        <f>+Casos_PN_CORR[[#This Row],[43950]]-Casos_PN_CORR[[#This Row],[43949]]</f>
        <v>0</v>
      </c>
      <c r="BE273">
        <f>+Casos_PN_CORR[[#This Row],[43951]]-Casos_PN_CORR[[#This Row],[43950]]</f>
        <v>0</v>
      </c>
      <c r="BF273">
        <f>+Casos_PN_CORR[[#This Row],[43952]]-Casos_PN_CORR[[#This Row],[43951]]</f>
        <v>0</v>
      </c>
      <c r="BG273">
        <f>+Casos_PN_CORR[[#This Row],[43953]]-Casos_PN_CORR[[#This Row],[43952]]</f>
        <v>0</v>
      </c>
      <c r="BH273">
        <f>+Casos_PN_CORR[[#This Row],[43954]]-Casos_PN_CORR[[#This Row],[43953]]</f>
        <v>0</v>
      </c>
      <c r="BI273">
        <f>+Casos_PN_CORR[[#This Row],[43955]]-Casos_PN_CORR[[#This Row],[43954]]</f>
        <v>0</v>
      </c>
      <c r="BJ273">
        <f>+Casos_PN_CORR[[#This Row],[43956]]-Casos_PN_CORR[[#This Row],[43955]]</f>
        <v>0</v>
      </c>
      <c r="BK273">
        <f>+Casos_PN_CORR[[#This Row],[43957]]-Casos_PN_CORR[[#This Row],[43956]]</f>
        <v>0</v>
      </c>
      <c r="BL273">
        <f>+Casos_PN_CORR[[#This Row],[43958]]-Casos_PN_CORR[[#This Row],[43957]]</f>
        <v>0</v>
      </c>
      <c r="BM273">
        <f>+Casos_PN_CORR[[#This Row],[43959]]-Casos_PN_CORR[[#This Row],[43958]]</f>
        <v>0</v>
      </c>
      <c r="BN273">
        <f>+Casos_PN_CORR[[#This Row],[43960]]-Casos_PN_CORR[[#This Row],[43959]]</f>
        <v>0</v>
      </c>
      <c r="BO273">
        <f>+Casos_PN_CORR[[#This Row],[43961]]-Casos_PN_CORR[[#This Row],[43960]]</f>
        <v>0</v>
      </c>
      <c r="BP273">
        <f>+Casos_PN_CORR[[#This Row],[43962]]-Casos_PN_CORR[[#This Row],[43961]]</f>
        <v>0</v>
      </c>
      <c r="BQ273">
        <f>+Casos_PN_CORR[[#This Row],[43963]]-Casos_PN_CORR[[#This Row],[43962]]</f>
        <v>0</v>
      </c>
      <c r="BR273">
        <f>+Casos_PN_CORR[[#This Row],[43964]]-Casos_PN_CORR[[#This Row],[43963]]</f>
        <v>0</v>
      </c>
      <c r="BS273">
        <f>+Casos_PN_CORR[[#This Row],[43965]]-Casos_PN_CORR[[#This Row],[43964]]</f>
        <v>0</v>
      </c>
      <c r="BT273">
        <f>+Casos_PN_CORR[[#This Row],[43966]]-Casos_PN_CORR[[#This Row],[43965]]</f>
        <v>0</v>
      </c>
      <c r="BU273">
        <f>+Casos_PN_CORR[[#This Row],[43967]]-Casos_PN_CORR[[#This Row],[43966]]</f>
        <v>0</v>
      </c>
      <c r="BV273">
        <f>+Casos_PN_CORR[[#This Row],[43968]]-Casos_PN_CORR[[#This Row],[43967]]</f>
        <v>0</v>
      </c>
      <c r="BW273">
        <f>+Casos_PN_CORR[[#This Row],[43969]]-Casos_PN_CORR[[#This Row],[43968]]</f>
        <v>0</v>
      </c>
      <c r="BX273">
        <f>+Casos_PN_CORR[[#This Row],[43970]]-Casos_PN_CORR[[#This Row],[43969]]</f>
        <v>0</v>
      </c>
      <c r="BY273">
        <f>+Casos_PN_CORR[[#This Row],[43971]]-Casos_PN_CORR[[#This Row],[43970]]</f>
        <v>0</v>
      </c>
      <c r="BZ273">
        <f>+Casos_PN_CORR[[#This Row],[43972]]-Casos_PN_CORR[[#This Row],[43971]]</f>
        <v>0</v>
      </c>
      <c r="CA273">
        <f>+Casos_PN_CORR[[#This Row],[43973]]-Casos_PN_CORR[[#This Row],[43972]]</f>
        <v>0</v>
      </c>
      <c r="CB273">
        <f>+Casos_PN_CORR[[#This Row],[43974]]-Casos_PN_CORR[[#This Row],[43973]]</f>
        <v>0</v>
      </c>
      <c r="CC273">
        <f>+Casos_PN_CORR[[#This Row],[43975]]-Casos_PN_CORR[[#This Row],[43974]]</f>
        <v>0</v>
      </c>
      <c r="CD273">
        <f>+Casos_PN_CORR[[#This Row],[43976]]-Casos_PN_CORR[[#This Row],[43975]]</f>
        <v>0</v>
      </c>
      <c r="CE273">
        <f>+Casos_PN_CORR[[#This Row],[43977]]-Casos_PN_CORR[[#This Row],[43976]]</f>
        <v>0</v>
      </c>
      <c r="CF273">
        <f>+Casos_PN_CORR[[#This Row],[43978]]-Casos_PN_CORR[[#This Row],[43977]]</f>
        <v>0</v>
      </c>
      <c r="CG273">
        <f>+Casos_PN_CORR[[#This Row],[43979]]-Casos_PN_CORR[[#This Row],[43978]]</f>
        <v>0</v>
      </c>
      <c r="CH273">
        <f>+Casos_PN_CORR[[#This Row],[43980]]-Casos_PN_CORR[[#This Row],[43979]]</f>
        <v>0</v>
      </c>
      <c r="CI273">
        <f>+Casos_PN_CORR[[#This Row],[43981]]-Casos_PN_CORR[[#This Row],[43980]]</f>
        <v>0</v>
      </c>
      <c r="CJ273">
        <f>+Casos_PN_CORR[[#This Row],[43982]]-Casos_PN_CORR[[#This Row],[43981]]</f>
        <v>0</v>
      </c>
      <c r="CK273">
        <f>+Casos_PN_CORR[[#This Row],[43983]]-Casos_PN_CORR[[#This Row],[43982]]</f>
        <v>0</v>
      </c>
      <c r="CL273">
        <f>+Casos_PN_CORR[[#This Row],[43984]]-Casos_PN_CORR[[#This Row],[43983]]</f>
        <v>0</v>
      </c>
      <c r="CM273">
        <f>+Casos_PN_CORR[[#This Row],[43985]]-Casos_PN_CORR[[#This Row],[43984]]</f>
        <v>0</v>
      </c>
      <c r="CN273">
        <f>+Casos_PN_CORR[[#This Row],[43986]]-Casos_PN_CORR[[#This Row],[43985]]</f>
        <v>0</v>
      </c>
      <c r="CO273">
        <f>+Casos_PN_CORR[[#This Row],[43987]]-Casos_PN_CORR[[#This Row],[43986]]</f>
        <v>1</v>
      </c>
      <c r="CP273">
        <f>+Casos_PN_CORR[[#This Row],[43988]]-Casos_PN_CORR[[#This Row],[43987]]</f>
        <v>0</v>
      </c>
      <c r="CQ273">
        <f>+Casos_PN_CORR[[#This Row],[43989]]-Casos_PN_CORR[[#This Row],[43988]]</f>
        <v>0</v>
      </c>
      <c r="CR273">
        <f>+Casos_PN_CORR[[#This Row],[43990]]-Casos_PN_CORR[[#This Row],[43989]]</f>
        <v>0</v>
      </c>
      <c r="CS273">
        <f>+Casos_PN_CORR[[#This Row],[43991]]-Casos_PN_CORR[[#This Row],[43990]]</f>
        <v>0</v>
      </c>
      <c r="CT273">
        <f>+Casos_PN_CORR[[#This Row],[43992]]-Casos_PN_CORR[[#This Row],[43991]]</f>
        <v>0</v>
      </c>
      <c r="CU273">
        <f>+Casos_PN_CORR[[#This Row],[43993]]-Casos_PN_CORR[[#This Row],[43992]]</f>
        <v>0</v>
      </c>
    </row>
    <row r="274" spans="1:99" x14ac:dyDescent="0.3">
      <c r="A274">
        <v>120509</v>
      </c>
      <c r="B274" s="2" t="s">
        <v>191</v>
      </c>
      <c r="C274" s="2" t="s">
        <v>447</v>
      </c>
      <c r="D274" s="2" t="s">
        <v>591</v>
      </c>
      <c r="E274" s="4">
        <f t="shared" si="4"/>
        <v>1</v>
      </c>
      <c r="F274">
        <f>+Casos_PN_CORR[[#This Row],[43900]]</f>
        <v>0</v>
      </c>
      <c r="G274">
        <f>+Casos_PN_CORR[[#This Row],[43901]]-Casos_PN_CORR[[#This Row],[43900]]</f>
        <v>0</v>
      </c>
      <c r="H274">
        <f>+Casos_PN_CORR[[#This Row],[43902]]-Casos_PN_CORR[[#This Row],[43901]]</f>
        <v>0</v>
      </c>
      <c r="I274">
        <f>+Casos_PN_CORR[[#This Row],[43903]]-Casos_PN_CORR[[#This Row],[43902]]</f>
        <v>0</v>
      </c>
      <c r="J274">
        <f>+Casos_PN_CORR[[#This Row],[43904]]-Casos_PN_CORR[[#This Row],[43903]]</f>
        <v>0</v>
      </c>
      <c r="K274">
        <f>+Casos_PN_CORR[[#This Row],[43905]]-Casos_PN_CORR[[#This Row],[43904]]</f>
        <v>0</v>
      </c>
      <c r="L274">
        <f>+Casos_PN_CORR[[#This Row],[43906]]-Casos_PN_CORR[[#This Row],[43905]]</f>
        <v>0</v>
      </c>
      <c r="M274">
        <f>+Casos_PN_CORR[[#This Row],[43907]]-Casos_PN_CORR[[#This Row],[43906]]</f>
        <v>0</v>
      </c>
      <c r="N274">
        <f>+Casos_PN_CORR[[#This Row],[43908]]-Casos_PN_CORR[[#This Row],[43907]]</f>
        <v>0</v>
      </c>
      <c r="O274">
        <f>+Casos_PN_CORR[[#This Row],[43909]]-Casos_PN_CORR[[#This Row],[43908]]</f>
        <v>0</v>
      </c>
      <c r="P274">
        <f>+Casos_PN_CORR[[#This Row],[43910]]-Casos_PN_CORR[[#This Row],[43909]]</f>
        <v>0</v>
      </c>
      <c r="Q274">
        <f>+Casos_PN_CORR[[#This Row],[43911]]-Casos_PN_CORR[[#This Row],[43910]]</f>
        <v>0</v>
      </c>
      <c r="R274">
        <f>+Casos_PN_CORR[[#This Row],[43912]]-Casos_PN_CORR[[#This Row],[43911]]</f>
        <v>0</v>
      </c>
      <c r="S274">
        <f>+Casos_PN_CORR[[#This Row],[43913]]-Casos_PN_CORR[[#This Row],[43912]]</f>
        <v>0</v>
      </c>
      <c r="T274">
        <f>+Casos_PN_CORR[[#This Row],[43914]]-Casos_PN_CORR[[#This Row],[43913]]</f>
        <v>0</v>
      </c>
      <c r="U274">
        <f>+Casos_PN_CORR[[#This Row],[43915]]-Casos_PN_CORR[[#This Row],[43914]]</f>
        <v>0</v>
      </c>
      <c r="V274">
        <f>+Casos_PN_CORR[[#This Row],[43916]]-Casos_PN_CORR[[#This Row],[43915]]</f>
        <v>0</v>
      </c>
      <c r="W274">
        <f>+Casos_PN_CORR[[#This Row],[43917]]-Casos_PN_CORR[[#This Row],[43916]]</f>
        <v>0</v>
      </c>
      <c r="X274">
        <f>+Casos_PN_CORR[[#This Row],[43918]]-Casos_PN_CORR[[#This Row],[43917]]</f>
        <v>0</v>
      </c>
      <c r="Y274">
        <f>+Casos_PN_CORR[[#This Row],[43919]]-Casos_PN_CORR[[#This Row],[43918]]</f>
        <v>0</v>
      </c>
      <c r="Z274">
        <f>+Casos_PN_CORR[[#This Row],[43920]]-Casos_PN_CORR[[#This Row],[43919]]</f>
        <v>0</v>
      </c>
      <c r="AA274">
        <f>+Casos_PN_CORR[[#This Row],[43921]]-Casos_PN_CORR[[#This Row],[43920]]</f>
        <v>0</v>
      </c>
      <c r="AB274">
        <f>+Casos_PN_CORR[[#This Row],[43922]]-Casos_PN_CORR[[#This Row],[43921]]</f>
        <v>0</v>
      </c>
      <c r="AC274">
        <f>+Casos_PN_CORR[[#This Row],[43923]]-Casos_PN_CORR[[#This Row],[43922]]</f>
        <v>0</v>
      </c>
      <c r="AD274">
        <f>+Casos_PN_CORR[[#This Row],[43924]]-Casos_PN_CORR[[#This Row],[43923]]</f>
        <v>0</v>
      </c>
      <c r="AE274">
        <f>+Casos_PN_CORR[[#This Row],[43925]]-Casos_PN_CORR[[#This Row],[43924]]</f>
        <v>0</v>
      </c>
      <c r="AF274">
        <f>+Casos_PN_CORR[[#This Row],[43926]]-Casos_PN_CORR[[#This Row],[43925]]</f>
        <v>0</v>
      </c>
      <c r="AG274">
        <f>+Casos_PN_CORR[[#This Row],[43927]]-Casos_PN_CORR[[#This Row],[43926]]</f>
        <v>0</v>
      </c>
      <c r="AH274">
        <f>+Casos_PN_CORR[[#This Row],[43928]]-Casos_PN_CORR[[#This Row],[43927]]</f>
        <v>0</v>
      </c>
      <c r="AI274">
        <f>+Casos_PN_CORR[[#This Row],[43929]]-Casos_PN_CORR[[#This Row],[43928]]</f>
        <v>0</v>
      </c>
      <c r="AJ274">
        <f>+Casos_PN_CORR[[#This Row],[43930]]-Casos_PN_CORR[[#This Row],[43929]]</f>
        <v>0</v>
      </c>
      <c r="AK274">
        <f>+Casos_PN_CORR[[#This Row],[43931]]-Casos_PN_CORR[[#This Row],[43930]]</f>
        <v>0</v>
      </c>
      <c r="AL274">
        <f>+Casos_PN_CORR[[#This Row],[43932]]-Casos_PN_CORR[[#This Row],[43931]]</f>
        <v>0</v>
      </c>
      <c r="AM274">
        <f>+Casos_PN_CORR[[#This Row],[43933]]-Casos_PN_CORR[[#This Row],[43932]]</f>
        <v>0</v>
      </c>
      <c r="AN274">
        <f>+Casos_PN_CORR[[#This Row],[43934]]-Casos_PN_CORR[[#This Row],[43933]]</f>
        <v>0</v>
      </c>
      <c r="AO274">
        <f>+Casos_PN_CORR[[#This Row],[43935]]-Casos_PN_CORR[[#This Row],[43934]]</f>
        <v>0</v>
      </c>
      <c r="AP274">
        <f>+Casos_PN_CORR[[#This Row],[43936]]-Casos_PN_CORR[[#This Row],[43935]]</f>
        <v>0</v>
      </c>
      <c r="AQ274">
        <f>+Casos_PN_CORR[[#This Row],[43937]]-Casos_PN_CORR[[#This Row],[43936]]</f>
        <v>0</v>
      </c>
      <c r="AR274">
        <f>+Casos_PN_CORR[[#This Row],[43938]]-Casos_PN_CORR[[#This Row],[43937]]</f>
        <v>0</v>
      </c>
      <c r="AS274">
        <f>+Casos_PN_CORR[[#This Row],[43939]]-Casos_PN_CORR[[#This Row],[43938]]</f>
        <v>0</v>
      </c>
      <c r="AT274">
        <f>+Casos_PN_CORR[[#This Row],[43940]]-Casos_PN_CORR[[#This Row],[43939]]</f>
        <v>0</v>
      </c>
      <c r="AU274">
        <f>+Casos_PN_CORR[[#This Row],[43941]]-Casos_PN_CORR[[#This Row],[43940]]</f>
        <v>0</v>
      </c>
      <c r="AV274">
        <f>+Casos_PN_CORR[[#This Row],[43942]]-Casos_PN_CORR[[#This Row],[43941]]</f>
        <v>0</v>
      </c>
      <c r="AW274">
        <f>+Casos_PN_CORR[[#This Row],[43943]]-Casos_PN_CORR[[#This Row],[43942]]</f>
        <v>0</v>
      </c>
      <c r="AX274">
        <f>+Casos_PN_CORR[[#This Row],[43944]]-Casos_PN_CORR[[#This Row],[43943]]</f>
        <v>0</v>
      </c>
      <c r="AY274">
        <f>+Casos_PN_CORR[[#This Row],[43945]]-Casos_PN_CORR[[#This Row],[43944]]</f>
        <v>0</v>
      </c>
      <c r="AZ274">
        <f>+Casos_PN_CORR[[#This Row],[43946]]-Casos_PN_CORR[[#This Row],[43945]]</f>
        <v>0</v>
      </c>
      <c r="BA274">
        <f>+Casos_PN_CORR[[#This Row],[43947]]-Casos_PN_CORR[[#This Row],[43946]]</f>
        <v>0</v>
      </c>
      <c r="BB274">
        <f>+Casos_PN_CORR[[#This Row],[43948]]-Casos_PN_CORR[[#This Row],[43947]]</f>
        <v>0</v>
      </c>
      <c r="BC274">
        <f>+Casos_PN_CORR[[#This Row],[43949]]-Casos_PN_CORR[[#This Row],[43948]]</f>
        <v>0</v>
      </c>
      <c r="BD274">
        <f>+Casos_PN_CORR[[#This Row],[43950]]-Casos_PN_CORR[[#This Row],[43949]]</f>
        <v>0</v>
      </c>
      <c r="BE274">
        <f>+Casos_PN_CORR[[#This Row],[43951]]-Casos_PN_CORR[[#This Row],[43950]]</f>
        <v>0</v>
      </c>
      <c r="BF274">
        <f>+Casos_PN_CORR[[#This Row],[43952]]-Casos_PN_CORR[[#This Row],[43951]]</f>
        <v>0</v>
      </c>
      <c r="BG274">
        <f>+Casos_PN_CORR[[#This Row],[43953]]-Casos_PN_CORR[[#This Row],[43952]]</f>
        <v>0</v>
      </c>
      <c r="BH274">
        <f>+Casos_PN_CORR[[#This Row],[43954]]-Casos_PN_CORR[[#This Row],[43953]]</f>
        <v>0</v>
      </c>
      <c r="BI274">
        <f>+Casos_PN_CORR[[#This Row],[43955]]-Casos_PN_CORR[[#This Row],[43954]]</f>
        <v>0</v>
      </c>
      <c r="BJ274">
        <f>+Casos_PN_CORR[[#This Row],[43956]]-Casos_PN_CORR[[#This Row],[43955]]</f>
        <v>0</v>
      </c>
      <c r="BK274">
        <f>+Casos_PN_CORR[[#This Row],[43957]]-Casos_PN_CORR[[#This Row],[43956]]</f>
        <v>0</v>
      </c>
      <c r="BL274">
        <f>+Casos_PN_CORR[[#This Row],[43958]]-Casos_PN_CORR[[#This Row],[43957]]</f>
        <v>0</v>
      </c>
      <c r="BM274">
        <f>+Casos_PN_CORR[[#This Row],[43959]]-Casos_PN_CORR[[#This Row],[43958]]</f>
        <v>0</v>
      </c>
      <c r="BN274">
        <f>+Casos_PN_CORR[[#This Row],[43960]]-Casos_PN_CORR[[#This Row],[43959]]</f>
        <v>0</v>
      </c>
      <c r="BO274">
        <f>+Casos_PN_CORR[[#This Row],[43961]]-Casos_PN_CORR[[#This Row],[43960]]</f>
        <v>0</v>
      </c>
      <c r="BP274">
        <f>+Casos_PN_CORR[[#This Row],[43962]]-Casos_PN_CORR[[#This Row],[43961]]</f>
        <v>0</v>
      </c>
      <c r="BQ274">
        <f>+Casos_PN_CORR[[#This Row],[43963]]-Casos_PN_CORR[[#This Row],[43962]]</f>
        <v>0</v>
      </c>
      <c r="BR274">
        <f>+Casos_PN_CORR[[#This Row],[43964]]-Casos_PN_CORR[[#This Row],[43963]]</f>
        <v>0</v>
      </c>
      <c r="BS274">
        <f>+Casos_PN_CORR[[#This Row],[43965]]-Casos_PN_CORR[[#This Row],[43964]]</f>
        <v>0</v>
      </c>
      <c r="BT274">
        <f>+Casos_PN_CORR[[#This Row],[43966]]-Casos_PN_CORR[[#This Row],[43965]]</f>
        <v>0</v>
      </c>
      <c r="BU274">
        <f>+Casos_PN_CORR[[#This Row],[43967]]-Casos_PN_CORR[[#This Row],[43966]]</f>
        <v>0</v>
      </c>
      <c r="BV274">
        <f>+Casos_PN_CORR[[#This Row],[43968]]-Casos_PN_CORR[[#This Row],[43967]]</f>
        <v>0</v>
      </c>
      <c r="BW274">
        <f>+Casos_PN_CORR[[#This Row],[43969]]-Casos_PN_CORR[[#This Row],[43968]]</f>
        <v>0</v>
      </c>
      <c r="BX274">
        <f>+Casos_PN_CORR[[#This Row],[43970]]-Casos_PN_CORR[[#This Row],[43969]]</f>
        <v>0</v>
      </c>
      <c r="BY274">
        <f>+Casos_PN_CORR[[#This Row],[43971]]-Casos_PN_CORR[[#This Row],[43970]]</f>
        <v>0</v>
      </c>
      <c r="BZ274">
        <f>+Casos_PN_CORR[[#This Row],[43972]]-Casos_PN_CORR[[#This Row],[43971]]</f>
        <v>0</v>
      </c>
      <c r="CA274">
        <f>+Casos_PN_CORR[[#This Row],[43973]]-Casos_PN_CORR[[#This Row],[43972]]</f>
        <v>0</v>
      </c>
      <c r="CB274">
        <f>+Casos_PN_CORR[[#This Row],[43974]]-Casos_PN_CORR[[#This Row],[43973]]</f>
        <v>0</v>
      </c>
      <c r="CC274">
        <f>+Casos_PN_CORR[[#This Row],[43975]]-Casos_PN_CORR[[#This Row],[43974]]</f>
        <v>0</v>
      </c>
      <c r="CD274">
        <f>+Casos_PN_CORR[[#This Row],[43976]]-Casos_PN_CORR[[#This Row],[43975]]</f>
        <v>0</v>
      </c>
      <c r="CE274">
        <f>+Casos_PN_CORR[[#This Row],[43977]]-Casos_PN_CORR[[#This Row],[43976]]</f>
        <v>0</v>
      </c>
      <c r="CF274">
        <f>+Casos_PN_CORR[[#This Row],[43978]]-Casos_PN_CORR[[#This Row],[43977]]</f>
        <v>0</v>
      </c>
      <c r="CG274">
        <f>+Casos_PN_CORR[[#This Row],[43979]]-Casos_PN_CORR[[#This Row],[43978]]</f>
        <v>0</v>
      </c>
      <c r="CH274">
        <f>+Casos_PN_CORR[[#This Row],[43980]]-Casos_PN_CORR[[#This Row],[43979]]</f>
        <v>0</v>
      </c>
      <c r="CI274">
        <f>+Casos_PN_CORR[[#This Row],[43981]]-Casos_PN_CORR[[#This Row],[43980]]</f>
        <v>0</v>
      </c>
      <c r="CJ274">
        <f>+Casos_PN_CORR[[#This Row],[43982]]-Casos_PN_CORR[[#This Row],[43981]]</f>
        <v>0</v>
      </c>
      <c r="CK274">
        <f>+Casos_PN_CORR[[#This Row],[43983]]-Casos_PN_CORR[[#This Row],[43982]]</f>
        <v>0</v>
      </c>
      <c r="CL274">
        <f>+Casos_PN_CORR[[#This Row],[43984]]-Casos_PN_CORR[[#This Row],[43983]]</f>
        <v>0</v>
      </c>
      <c r="CM274">
        <f>+Casos_PN_CORR[[#This Row],[43985]]-Casos_PN_CORR[[#This Row],[43984]]</f>
        <v>0</v>
      </c>
      <c r="CN274">
        <f>+Casos_PN_CORR[[#This Row],[43986]]-Casos_PN_CORR[[#This Row],[43985]]</f>
        <v>0</v>
      </c>
      <c r="CO274">
        <f>+Casos_PN_CORR[[#This Row],[43987]]-Casos_PN_CORR[[#This Row],[43986]]</f>
        <v>1</v>
      </c>
      <c r="CP274">
        <f>+Casos_PN_CORR[[#This Row],[43988]]-Casos_PN_CORR[[#This Row],[43987]]</f>
        <v>0</v>
      </c>
      <c r="CQ274">
        <f>+Casos_PN_CORR[[#This Row],[43989]]-Casos_PN_CORR[[#This Row],[43988]]</f>
        <v>0</v>
      </c>
      <c r="CR274">
        <f>+Casos_PN_CORR[[#This Row],[43990]]-Casos_PN_CORR[[#This Row],[43989]]</f>
        <v>0</v>
      </c>
      <c r="CS274">
        <f>+Casos_PN_CORR[[#This Row],[43991]]-Casos_PN_CORR[[#This Row],[43990]]</f>
        <v>0</v>
      </c>
      <c r="CT274">
        <f>+Casos_PN_CORR[[#This Row],[43992]]-Casos_PN_CORR[[#This Row],[43991]]</f>
        <v>0</v>
      </c>
      <c r="CU274">
        <f>+Casos_PN_CORR[[#This Row],[43993]]-Casos_PN_CORR[[#This Row],[43992]]</f>
        <v>0</v>
      </c>
    </row>
    <row r="275" spans="1:99" x14ac:dyDescent="0.3">
      <c r="A275">
        <v>20404</v>
      </c>
      <c r="B275" s="2" t="s">
        <v>212</v>
      </c>
      <c r="C275" s="2" t="s">
        <v>249</v>
      </c>
      <c r="D275" s="2" t="s">
        <v>592</v>
      </c>
      <c r="E275" s="4">
        <f t="shared" si="4"/>
        <v>1</v>
      </c>
      <c r="F275">
        <f>+Casos_PN_CORR[[#This Row],[43900]]</f>
        <v>0</v>
      </c>
      <c r="G275">
        <f>+Casos_PN_CORR[[#This Row],[43901]]-Casos_PN_CORR[[#This Row],[43900]]</f>
        <v>0</v>
      </c>
      <c r="H275">
        <f>+Casos_PN_CORR[[#This Row],[43902]]-Casos_PN_CORR[[#This Row],[43901]]</f>
        <v>0</v>
      </c>
      <c r="I275">
        <f>+Casos_PN_CORR[[#This Row],[43903]]-Casos_PN_CORR[[#This Row],[43902]]</f>
        <v>0</v>
      </c>
      <c r="J275">
        <f>+Casos_PN_CORR[[#This Row],[43904]]-Casos_PN_CORR[[#This Row],[43903]]</f>
        <v>0</v>
      </c>
      <c r="K275">
        <f>+Casos_PN_CORR[[#This Row],[43905]]-Casos_PN_CORR[[#This Row],[43904]]</f>
        <v>0</v>
      </c>
      <c r="L275">
        <f>+Casos_PN_CORR[[#This Row],[43906]]-Casos_PN_CORR[[#This Row],[43905]]</f>
        <v>0</v>
      </c>
      <c r="M275">
        <f>+Casos_PN_CORR[[#This Row],[43907]]-Casos_PN_CORR[[#This Row],[43906]]</f>
        <v>0</v>
      </c>
      <c r="N275">
        <f>+Casos_PN_CORR[[#This Row],[43908]]-Casos_PN_CORR[[#This Row],[43907]]</f>
        <v>0</v>
      </c>
      <c r="O275">
        <f>+Casos_PN_CORR[[#This Row],[43909]]-Casos_PN_CORR[[#This Row],[43908]]</f>
        <v>0</v>
      </c>
      <c r="P275">
        <f>+Casos_PN_CORR[[#This Row],[43910]]-Casos_PN_CORR[[#This Row],[43909]]</f>
        <v>0</v>
      </c>
      <c r="Q275">
        <f>+Casos_PN_CORR[[#This Row],[43911]]-Casos_PN_CORR[[#This Row],[43910]]</f>
        <v>0</v>
      </c>
      <c r="R275">
        <f>+Casos_PN_CORR[[#This Row],[43912]]-Casos_PN_CORR[[#This Row],[43911]]</f>
        <v>0</v>
      </c>
      <c r="S275">
        <f>+Casos_PN_CORR[[#This Row],[43913]]-Casos_PN_CORR[[#This Row],[43912]]</f>
        <v>0</v>
      </c>
      <c r="T275">
        <f>+Casos_PN_CORR[[#This Row],[43914]]-Casos_PN_CORR[[#This Row],[43913]]</f>
        <v>0</v>
      </c>
      <c r="U275">
        <f>+Casos_PN_CORR[[#This Row],[43915]]-Casos_PN_CORR[[#This Row],[43914]]</f>
        <v>0</v>
      </c>
      <c r="V275">
        <f>+Casos_PN_CORR[[#This Row],[43916]]-Casos_PN_CORR[[#This Row],[43915]]</f>
        <v>0</v>
      </c>
      <c r="W275">
        <f>+Casos_PN_CORR[[#This Row],[43917]]-Casos_PN_CORR[[#This Row],[43916]]</f>
        <v>0</v>
      </c>
      <c r="X275">
        <f>+Casos_PN_CORR[[#This Row],[43918]]-Casos_PN_CORR[[#This Row],[43917]]</f>
        <v>0</v>
      </c>
      <c r="Y275">
        <f>+Casos_PN_CORR[[#This Row],[43919]]-Casos_PN_CORR[[#This Row],[43918]]</f>
        <v>0</v>
      </c>
      <c r="Z275">
        <f>+Casos_PN_CORR[[#This Row],[43920]]-Casos_PN_CORR[[#This Row],[43919]]</f>
        <v>0</v>
      </c>
      <c r="AA275">
        <f>+Casos_PN_CORR[[#This Row],[43921]]-Casos_PN_CORR[[#This Row],[43920]]</f>
        <v>0</v>
      </c>
      <c r="AB275">
        <f>+Casos_PN_CORR[[#This Row],[43922]]-Casos_PN_CORR[[#This Row],[43921]]</f>
        <v>0</v>
      </c>
      <c r="AC275">
        <f>+Casos_PN_CORR[[#This Row],[43923]]-Casos_PN_CORR[[#This Row],[43922]]</f>
        <v>0</v>
      </c>
      <c r="AD275">
        <f>+Casos_PN_CORR[[#This Row],[43924]]-Casos_PN_CORR[[#This Row],[43923]]</f>
        <v>0</v>
      </c>
      <c r="AE275">
        <f>+Casos_PN_CORR[[#This Row],[43925]]-Casos_PN_CORR[[#This Row],[43924]]</f>
        <v>0</v>
      </c>
      <c r="AF275">
        <f>+Casos_PN_CORR[[#This Row],[43926]]-Casos_PN_CORR[[#This Row],[43925]]</f>
        <v>0</v>
      </c>
      <c r="AG275">
        <f>+Casos_PN_CORR[[#This Row],[43927]]-Casos_PN_CORR[[#This Row],[43926]]</f>
        <v>0</v>
      </c>
      <c r="AH275">
        <f>+Casos_PN_CORR[[#This Row],[43928]]-Casos_PN_CORR[[#This Row],[43927]]</f>
        <v>0</v>
      </c>
      <c r="AI275">
        <f>+Casos_PN_CORR[[#This Row],[43929]]-Casos_PN_CORR[[#This Row],[43928]]</f>
        <v>0</v>
      </c>
      <c r="AJ275">
        <f>+Casos_PN_CORR[[#This Row],[43930]]-Casos_PN_CORR[[#This Row],[43929]]</f>
        <v>0</v>
      </c>
      <c r="AK275">
        <f>+Casos_PN_CORR[[#This Row],[43931]]-Casos_PN_CORR[[#This Row],[43930]]</f>
        <v>0</v>
      </c>
      <c r="AL275">
        <f>+Casos_PN_CORR[[#This Row],[43932]]-Casos_PN_CORR[[#This Row],[43931]]</f>
        <v>0</v>
      </c>
      <c r="AM275">
        <f>+Casos_PN_CORR[[#This Row],[43933]]-Casos_PN_CORR[[#This Row],[43932]]</f>
        <v>0</v>
      </c>
      <c r="AN275">
        <f>+Casos_PN_CORR[[#This Row],[43934]]-Casos_PN_CORR[[#This Row],[43933]]</f>
        <v>0</v>
      </c>
      <c r="AO275">
        <f>+Casos_PN_CORR[[#This Row],[43935]]-Casos_PN_CORR[[#This Row],[43934]]</f>
        <v>0</v>
      </c>
      <c r="AP275">
        <f>+Casos_PN_CORR[[#This Row],[43936]]-Casos_PN_CORR[[#This Row],[43935]]</f>
        <v>0</v>
      </c>
      <c r="AQ275">
        <f>+Casos_PN_CORR[[#This Row],[43937]]-Casos_PN_CORR[[#This Row],[43936]]</f>
        <v>0</v>
      </c>
      <c r="AR275">
        <f>+Casos_PN_CORR[[#This Row],[43938]]-Casos_PN_CORR[[#This Row],[43937]]</f>
        <v>0</v>
      </c>
      <c r="AS275">
        <f>+Casos_PN_CORR[[#This Row],[43939]]-Casos_PN_CORR[[#This Row],[43938]]</f>
        <v>0</v>
      </c>
      <c r="AT275">
        <f>+Casos_PN_CORR[[#This Row],[43940]]-Casos_PN_CORR[[#This Row],[43939]]</f>
        <v>0</v>
      </c>
      <c r="AU275">
        <f>+Casos_PN_CORR[[#This Row],[43941]]-Casos_PN_CORR[[#This Row],[43940]]</f>
        <v>0</v>
      </c>
      <c r="AV275">
        <f>+Casos_PN_CORR[[#This Row],[43942]]-Casos_PN_CORR[[#This Row],[43941]]</f>
        <v>0</v>
      </c>
      <c r="AW275">
        <f>+Casos_PN_CORR[[#This Row],[43943]]-Casos_PN_CORR[[#This Row],[43942]]</f>
        <v>0</v>
      </c>
      <c r="AX275">
        <f>+Casos_PN_CORR[[#This Row],[43944]]-Casos_PN_CORR[[#This Row],[43943]]</f>
        <v>0</v>
      </c>
      <c r="AY275">
        <f>+Casos_PN_CORR[[#This Row],[43945]]-Casos_PN_CORR[[#This Row],[43944]]</f>
        <v>0</v>
      </c>
      <c r="AZ275">
        <f>+Casos_PN_CORR[[#This Row],[43946]]-Casos_PN_CORR[[#This Row],[43945]]</f>
        <v>0</v>
      </c>
      <c r="BA275">
        <f>+Casos_PN_CORR[[#This Row],[43947]]-Casos_PN_CORR[[#This Row],[43946]]</f>
        <v>0</v>
      </c>
      <c r="BB275">
        <f>+Casos_PN_CORR[[#This Row],[43948]]-Casos_PN_CORR[[#This Row],[43947]]</f>
        <v>0</v>
      </c>
      <c r="BC275">
        <f>+Casos_PN_CORR[[#This Row],[43949]]-Casos_PN_CORR[[#This Row],[43948]]</f>
        <v>0</v>
      </c>
      <c r="BD275">
        <f>+Casos_PN_CORR[[#This Row],[43950]]-Casos_PN_CORR[[#This Row],[43949]]</f>
        <v>0</v>
      </c>
      <c r="BE275">
        <f>+Casos_PN_CORR[[#This Row],[43951]]-Casos_PN_CORR[[#This Row],[43950]]</f>
        <v>0</v>
      </c>
      <c r="BF275">
        <f>+Casos_PN_CORR[[#This Row],[43952]]-Casos_PN_CORR[[#This Row],[43951]]</f>
        <v>0</v>
      </c>
      <c r="BG275">
        <f>+Casos_PN_CORR[[#This Row],[43953]]-Casos_PN_CORR[[#This Row],[43952]]</f>
        <v>0</v>
      </c>
      <c r="BH275">
        <f>+Casos_PN_CORR[[#This Row],[43954]]-Casos_PN_CORR[[#This Row],[43953]]</f>
        <v>0</v>
      </c>
      <c r="BI275">
        <f>+Casos_PN_CORR[[#This Row],[43955]]-Casos_PN_CORR[[#This Row],[43954]]</f>
        <v>0</v>
      </c>
      <c r="BJ275">
        <f>+Casos_PN_CORR[[#This Row],[43956]]-Casos_PN_CORR[[#This Row],[43955]]</f>
        <v>0</v>
      </c>
      <c r="BK275">
        <f>+Casos_PN_CORR[[#This Row],[43957]]-Casos_PN_CORR[[#This Row],[43956]]</f>
        <v>0</v>
      </c>
      <c r="BL275">
        <f>+Casos_PN_CORR[[#This Row],[43958]]-Casos_PN_CORR[[#This Row],[43957]]</f>
        <v>0</v>
      </c>
      <c r="BM275">
        <f>+Casos_PN_CORR[[#This Row],[43959]]-Casos_PN_CORR[[#This Row],[43958]]</f>
        <v>0</v>
      </c>
      <c r="BN275">
        <f>+Casos_PN_CORR[[#This Row],[43960]]-Casos_PN_CORR[[#This Row],[43959]]</f>
        <v>0</v>
      </c>
      <c r="BO275">
        <f>+Casos_PN_CORR[[#This Row],[43961]]-Casos_PN_CORR[[#This Row],[43960]]</f>
        <v>0</v>
      </c>
      <c r="BP275">
        <f>+Casos_PN_CORR[[#This Row],[43962]]-Casos_PN_CORR[[#This Row],[43961]]</f>
        <v>0</v>
      </c>
      <c r="BQ275">
        <f>+Casos_PN_CORR[[#This Row],[43963]]-Casos_PN_CORR[[#This Row],[43962]]</f>
        <v>0</v>
      </c>
      <c r="BR275">
        <f>+Casos_PN_CORR[[#This Row],[43964]]-Casos_PN_CORR[[#This Row],[43963]]</f>
        <v>0</v>
      </c>
      <c r="BS275">
        <f>+Casos_PN_CORR[[#This Row],[43965]]-Casos_PN_CORR[[#This Row],[43964]]</f>
        <v>0</v>
      </c>
      <c r="BT275">
        <f>+Casos_PN_CORR[[#This Row],[43966]]-Casos_PN_CORR[[#This Row],[43965]]</f>
        <v>0</v>
      </c>
      <c r="BU275">
        <f>+Casos_PN_CORR[[#This Row],[43967]]-Casos_PN_CORR[[#This Row],[43966]]</f>
        <v>0</v>
      </c>
      <c r="BV275">
        <f>+Casos_PN_CORR[[#This Row],[43968]]-Casos_PN_CORR[[#This Row],[43967]]</f>
        <v>0</v>
      </c>
      <c r="BW275">
        <f>+Casos_PN_CORR[[#This Row],[43969]]-Casos_PN_CORR[[#This Row],[43968]]</f>
        <v>0</v>
      </c>
      <c r="BX275">
        <f>+Casos_PN_CORR[[#This Row],[43970]]-Casos_PN_CORR[[#This Row],[43969]]</f>
        <v>0</v>
      </c>
      <c r="BY275">
        <f>+Casos_PN_CORR[[#This Row],[43971]]-Casos_PN_CORR[[#This Row],[43970]]</f>
        <v>0</v>
      </c>
      <c r="BZ275">
        <f>+Casos_PN_CORR[[#This Row],[43972]]-Casos_PN_CORR[[#This Row],[43971]]</f>
        <v>0</v>
      </c>
      <c r="CA275">
        <f>+Casos_PN_CORR[[#This Row],[43973]]-Casos_PN_CORR[[#This Row],[43972]]</f>
        <v>0</v>
      </c>
      <c r="CB275">
        <f>+Casos_PN_CORR[[#This Row],[43974]]-Casos_PN_CORR[[#This Row],[43973]]</f>
        <v>0</v>
      </c>
      <c r="CC275">
        <f>+Casos_PN_CORR[[#This Row],[43975]]-Casos_PN_CORR[[#This Row],[43974]]</f>
        <v>0</v>
      </c>
      <c r="CD275">
        <f>+Casos_PN_CORR[[#This Row],[43976]]-Casos_PN_CORR[[#This Row],[43975]]</f>
        <v>0</v>
      </c>
      <c r="CE275">
        <f>+Casos_PN_CORR[[#This Row],[43977]]-Casos_PN_CORR[[#This Row],[43976]]</f>
        <v>0</v>
      </c>
      <c r="CF275">
        <f>+Casos_PN_CORR[[#This Row],[43978]]-Casos_PN_CORR[[#This Row],[43977]]</f>
        <v>0</v>
      </c>
      <c r="CG275">
        <f>+Casos_PN_CORR[[#This Row],[43979]]-Casos_PN_CORR[[#This Row],[43978]]</f>
        <v>0</v>
      </c>
      <c r="CH275">
        <f>+Casos_PN_CORR[[#This Row],[43980]]-Casos_PN_CORR[[#This Row],[43979]]</f>
        <v>0</v>
      </c>
      <c r="CI275">
        <f>+Casos_PN_CORR[[#This Row],[43981]]-Casos_PN_CORR[[#This Row],[43980]]</f>
        <v>0</v>
      </c>
      <c r="CJ275">
        <f>+Casos_PN_CORR[[#This Row],[43982]]-Casos_PN_CORR[[#This Row],[43981]]</f>
        <v>0</v>
      </c>
      <c r="CK275">
        <f>+Casos_PN_CORR[[#This Row],[43983]]-Casos_PN_CORR[[#This Row],[43982]]</f>
        <v>0</v>
      </c>
      <c r="CL275">
        <f>+Casos_PN_CORR[[#This Row],[43984]]-Casos_PN_CORR[[#This Row],[43983]]</f>
        <v>0</v>
      </c>
      <c r="CM275">
        <f>+Casos_PN_CORR[[#This Row],[43985]]-Casos_PN_CORR[[#This Row],[43984]]</f>
        <v>0</v>
      </c>
      <c r="CN275">
        <f>+Casos_PN_CORR[[#This Row],[43986]]-Casos_PN_CORR[[#This Row],[43985]]</f>
        <v>0</v>
      </c>
      <c r="CO275">
        <f>+Casos_PN_CORR[[#This Row],[43987]]-Casos_PN_CORR[[#This Row],[43986]]</f>
        <v>1</v>
      </c>
      <c r="CP275">
        <f>+Casos_PN_CORR[[#This Row],[43988]]-Casos_PN_CORR[[#This Row],[43987]]</f>
        <v>0</v>
      </c>
      <c r="CQ275">
        <f>+Casos_PN_CORR[[#This Row],[43989]]-Casos_PN_CORR[[#This Row],[43988]]</f>
        <v>0</v>
      </c>
      <c r="CR275">
        <f>+Casos_PN_CORR[[#This Row],[43990]]-Casos_PN_CORR[[#This Row],[43989]]</f>
        <v>0</v>
      </c>
      <c r="CS275">
        <f>+Casos_PN_CORR[[#This Row],[43991]]-Casos_PN_CORR[[#This Row],[43990]]</f>
        <v>0</v>
      </c>
      <c r="CT275">
        <f>+Casos_PN_CORR[[#This Row],[43992]]-Casos_PN_CORR[[#This Row],[43991]]</f>
        <v>0</v>
      </c>
      <c r="CU275">
        <f>+Casos_PN_CORR[[#This Row],[43993]]-Casos_PN_CORR[[#This Row],[43992]]</f>
        <v>0</v>
      </c>
    </row>
    <row r="276" spans="1:99" x14ac:dyDescent="0.3">
      <c r="A276">
        <v>120803</v>
      </c>
      <c r="B276" s="2" t="s">
        <v>191</v>
      </c>
      <c r="C276" s="2" t="s">
        <v>192</v>
      </c>
      <c r="D276" s="2" t="s">
        <v>593</v>
      </c>
      <c r="E276" s="4">
        <f t="shared" si="4"/>
        <v>1</v>
      </c>
      <c r="F276">
        <f>+Casos_PN_CORR[[#This Row],[43900]]</f>
        <v>0</v>
      </c>
      <c r="G276">
        <f>+Casos_PN_CORR[[#This Row],[43901]]-Casos_PN_CORR[[#This Row],[43900]]</f>
        <v>0</v>
      </c>
      <c r="H276">
        <f>+Casos_PN_CORR[[#This Row],[43902]]-Casos_PN_CORR[[#This Row],[43901]]</f>
        <v>0</v>
      </c>
      <c r="I276">
        <f>+Casos_PN_CORR[[#This Row],[43903]]-Casos_PN_CORR[[#This Row],[43902]]</f>
        <v>0</v>
      </c>
      <c r="J276">
        <f>+Casos_PN_CORR[[#This Row],[43904]]-Casos_PN_CORR[[#This Row],[43903]]</f>
        <v>0</v>
      </c>
      <c r="K276">
        <f>+Casos_PN_CORR[[#This Row],[43905]]-Casos_PN_CORR[[#This Row],[43904]]</f>
        <v>0</v>
      </c>
      <c r="L276">
        <f>+Casos_PN_CORR[[#This Row],[43906]]-Casos_PN_CORR[[#This Row],[43905]]</f>
        <v>0</v>
      </c>
      <c r="M276">
        <f>+Casos_PN_CORR[[#This Row],[43907]]-Casos_PN_CORR[[#This Row],[43906]]</f>
        <v>0</v>
      </c>
      <c r="N276">
        <f>+Casos_PN_CORR[[#This Row],[43908]]-Casos_PN_CORR[[#This Row],[43907]]</f>
        <v>0</v>
      </c>
      <c r="O276">
        <f>+Casos_PN_CORR[[#This Row],[43909]]-Casos_PN_CORR[[#This Row],[43908]]</f>
        <v>0</v>
      </c>
      <c r="P276">
        <f>+Casos_PN_CORR[[#This Row],[43910]]-Casos_PN_CORR[[#This Row],[43909]]</f>
        <v>0</v>
      </c>
      <c r="Q276">
        <f>+Casos_PN_CORR[[#This Row],[43911]]-Casos_PN_CORR[[#This Row],[43910]]</f>
        <v>0</v>
      </c>
      <c r="R276">
        <f>+Casos_PN_CORR[[#This Row],[43912]]-Casos_PN_CORR[[#This Row],[43911]]</f>
        <v>0</v>
      </c>
      <c r="S276">
        <f>+Casos_PN_CORR[[#This Row],[43913]]-Casos_PN_CORR[[#This Row],[43912]]</f>
        <v>0</v>
      </c>
      <c r="T276">
        <f>+Casos_PN_CORR[[#This Row],[43914]]-Casos_PN_CORR[[#This Row],[43913]]</f>
        <v>0</v>
      </c>
      <c r="U276">
        <f>+Casos_PN_CORR[[#This Row],[43915]]-Casos_PN_CORR[[#This Row],[43914]]</f>
        <v>0</v>
      </c>
      <c r="V276">
        <f>+Casos_PN_CORR[[#This Row],[43916]]-Casos_PN_CORR[[#This Row],[43915]]</f>
        <v>0</v>
      </c>
      <c r="W276">
        <f>+Casos_PN_CORR[[#This Row],[43917]]-Casos_PN_CORR[[#This Row],[43916]]</f>
        <v>0</v>
      </c>
      <c r="X276">
        <f>+Casos_PN_CORR[[#This Row],[43918]]-Casos_PN_CORR[[#This Row],[43917]]</f>
        <v>0</v>
      </c>
      <c r="Y276">
        <f>+Casos_PN_CORR[[#This Row],[43919]]-Casos_PN_CORR[[#This Row],[43918]]</f>
        <v>0</v>
      </c>
      <c r="Z276">
        <f>+Casos_PN_CORR[[#This Row],[43920]]-Casos_PN_CORR[[#This Row],[43919]]</f>
        <v>0</v>
      </c>
      <c r="AA276">
        <f>+Casos_PN_CORR[[#This Row],[43921]]-Casos_PN_CORR[[#This Row],[43920]]</f>
        <v>0</v>
      </c>
      <c r="AB276">
        <f>+Casos_PN_CORR[[#This Row],[43922]]-Casos_PN_CORR[[#This Row],[43921]]</f>
        <v>0</v>
      </c>
      <c r="AC276">
        <f>+Casos_PN_CORR[[#This Row],[43923]]-Casos_PN_CORR[[#This Row],[43922]]</f>
        <v>0</v>
      </c>
      <c r="AD276">
        <f>+Casos_PN_CORR[[#This Row],[43924]]-Casos_PN_CORR[[#This Row],[43923]]</f>
        <v>0</v>
      </c>
      <c r="AE276">
        <f>+Casos_PN_CORR[[#This Row],[43925]]-Casos_PN_CORR[[#This Row],[43924]]</f>
        <v>0</v>
      </c>
      <c r="AF276">
        <f>+Casos_PN_CORR[[#This Row],[43926]]-Casos_PN_CORR[[#This Row],[43925]]</f>
        <v>0</v>
      </c>
      <c r="AG276">
        <f>+Casos_PN_CORR[[#This Row],[43927]]-Casos_PN_CORR[[#This Row],[43926]]</f>
        <v>0</v>
      </c>
      <c r="AH276">
        <f>+Casos_PN_CORR[[#This Row],[43928]]-Casos_PN_CORR[[#This Row],[43927]]</f>
        <v>0</v>
      </c>
      <c r="AI276">
        <f>+Casos_PN_CORR[[#This Row],[43929]]-Casos_PN_CORR[[#This Row],[43928]]</f>
        <v>0</v>
      </c>
      <c r="AJ276">
        <f>+Casos_PN_CORR[[#This Row],[43930]]-Casos_PN_CORR[[#This Row],[43929]]</f>
        <v>0</v>
      </c>
      <c r="AK276">
        <f>+Casos_PN_CORR[[#This Row],[43931]]-Casos_PN_CORR[[#This Row],[43930]]</f>
        <v>0</v>
      </c>
      <c r="AL276">
        <f>+Casos_PN_CORR[[#This Row],[43932]]-Casos_PN_CORR[[#This Row],[43931]]</f>
        <v>0</v>
      </c>
      <c r="AM276">
        <f>+Casos_PN_CORR[[#This Row],[43933]]-Casos_PN_CORR[[#This Row],[43932]]</f>
        <v>0</v>
      </c>
      <c r="AN276">
        <f>+Casos_PN_CORR[[#This Row],[43934]]-Casos_PN_CORR[[#This Row],[43933]]</f>
        <v>0</v>
      </c>
      <c r="AO276">
        <f>+Casos_PN_CORR[[#This Row],[43935]]-Casos_PN_CORR[[#This Row],[43934]]</f>
        <v>0</v>
      </c>
      <c r="AP276">
        <f>+Casos_PN_CORR[[#This Row],[43936]]-Casos_PN_CORR[[#This Row],[43935]]</f>
        <v>0</v>
      </c>
      <c r="AQ276">
        <f>+Casos_PN_CORR[[#This Row],[43937]]-Casos_PN_CORR[[#This Row],[43936]]</f>
        <v>0</v>
      </c>
      <c r="AR276">
        <f>+Casos_PN_CORR[[#This Row],[43938]]-Casos_PN_CORR[[#This Row],[43937]]</f>
        <v>0</v>
      </c>
      <c r="AS276">
        <f>+Casos_PN_CORR[[#This Row],[43939]]-Casos_PN_CORR[[#This Row],[43938]]</f>
        <v>0</v>
      </c>
      <c r="AT276">
        <f>+Casos_PN_CORR[[#This Row],[43940]]-Casos_PN_CORR[[#This Row],[43939]]</f>
        <v>0</v>
      </c>
      <c r="AU276">
        <f>+Casos_PN_CORR[[#This Row],[43941]]-Casos_PN_CORR[[#This Row],[43940]]</f>
        <v>0</v>
      </c>
      <c r="AV276">
        <f>+Casos_PN_CORR[[#This Row],[43942]]-Casos_PN_CORR[[#This Row],[43941]]</f>
        <v>0</v>
      </c>
      <c r="AW276">
        <f>+Casos_PN_CORR[[#This Row],[43943]]-Casos_PN_CORR[[#This Row],[43942]]</f>
        <v>0</v>
      </c>
      <c r="AX276">
        <f>+Casos_PN_CORR[[#This Row],[43944]]-Casos_PN_CORR[[#This Row],[43943]]</f>
        <v>0</v>
      </c>
      <c r="AY276">
        <f>+Casos_PN_CORR[[#This Row],[43945]]-Casos_PN_CORR[[#This Row],[43944]]</f>
        <v>0</v>
      </c>
      <c r="AZ276">
        <f>+Casos_PN_CORR[[#This Row],[43946]]-Casos_PN_CORR[[#This Row],[43945]]</f>
        <v>0</v>
      </c>
      <c r="BA276">
        <f>+Casos_PN_CORR[[#This Row],[43947]]-Casos_PN_CORR[[#This Row],[43946]]</f>
        <v>0</v>
      </c>
      <c r="BB276">
        <f>+Casos_PN_CORR[[#This Row],[43948]]-Casos_PN_CORR[[#This Row],[43947]]</f>
        <v>0</v>
      </c>
      <c r="BC276">
        <f>+Casos_PN_CORR[[#This Row],[43949]]-Casos_PN_CORR[[#This Row],[43948]]</f>
        <v>0</v>
      </c>
      <c r="BD276">
        <f>+Casos_PN_CORR[[#This Row],[43950]]-Casos_PN_CORR[[#This Row],[43949]]</f>
        <v>0</v>
      </c>
      <c r="BE276">
        <f>+Casos_PN_CORR[[#This Row],[43951]]-Casos_PN_CORR[[#This Row],[43950]]</f>
        <v>0</v>
      </c>
      <c r="BF276">
        <f>+Casos_PN_CORR[[#This Row],[43952]]-Casos_PN_CORR[[#This Row],[43951]]</f>
        <v>0</v>
      </c>
      <c r="BG276">
        <f>+Casos_PN_CORR[[#This Row],[43953]]-Casos_PN_CORR[[#This Row],[43952]]</f>
        <v>0</v>
      </c>
      <c r="BH276">
        <f>+Casos_PN_CORR[[#This Row],[43954]]-Casos_PN_CORR[[#This Row],[43953]]</f>
        <v>0</v>
      </c>
      <c r="BI276">
        <f>+Casos_PN_CORR[[#This Row],[43955]]-Casos_PN_CORR[[#This Row],[43954]]</f>
        <v>0</v>
      </c>
      <c r="BJ276">
        <f>+Casos_PN_CORR[[#This Row],[43956]]-Casos_PN_CORR[[#This Row],[43955]]</f>
        <v>0</v>
      </c>
      <c r="BK276">
        <f>+Casos_PN_CORR[[#This Row],[43957]]-Casos_PN_CORR[[#This Row],[43956]]</f>
        <v>0</v>
      </c>
      <c r="BL276">
        <f>+Casos_PN_CORR[[#This Row],[43958]]-Casos_PN_CORR[[#This Row],[43957]]</f>
        <v>0</v>
      </c>
      <c r="BM276">
        <f>+Casos_PN_CORR[[#This Row],[43959]]-Casos_PN_CORR[[#This Row],[43958]]</f>
        <v>0</v>
      </c>
      <c r="BN276">
        <f>+Casos_PN_CORR[[#This Row],[43960]]-Casos_PN_CORR[[#This Row],[43959]]</f>
        <v>0</v>
      </c>
      <c r="BO276">
        <f>+Casos_PN_CORR[[#This Row],[43961]]-Casos_PN_CORR[[#This Row],[43960]]</f>
        <v>0</v>
      </c>
      <c r="BP276">
        <f>+Casos_PN_CORR[[#This Row],[43962]]-Casos_PN_CORR[[#This Row],[43961]]</f>
        <v>0</v>
      </c>
      <c r="BQ276">
        <f>+Casos_PN_CORR[[#This Row],[43963]]-Casos_PN_CORR[[#This Row],[43962]]</f>
        <v>0</v>
      </c>
      <c r="BR276">
        <f>+Casos_PN_CORR[[#This Row],[43964]]-Casos_PN_CORR[[#This Row],[43963]]</f>
        <v>0</v>
      </c>
      <c r="BS276">
        <f>+Casos_PN_CORR[[#This Row],[43965]]-Casos_PN_CORR[[#This Row],[43964]]</f>
        <v>0</v>
      </c>
      <c r="BT276">
        <f>+Casos_PN_CORR[[#This Row],[43966]]-Casos_PN_CORR[[#This Row],[43965]]</f>
        <v>0</v>
      </c>
      <c r="BU276">
        <f>+Casos_PN_CORR[[#This Row],[43967]]-Casos_PN_CORR[[#This Row],[43966]]</f>
        <v>0</v>
      </c>
      <c r="BV276">
        <f>+Casos_PN_CORR[[#This Row],[43968]]-Casos_PN_CORR[[#This Row],[43967]]</f>
        <v>0</v>
      </c>
      <c r="BW276">
        <f>+Casos_PN_CORR[[#This Row],[43969]]-Casos_PN_CORR[[#This Row],[43968]]</f>
        <v>0</v>
      </c>
      <c r="BX276">
        <f>+Casos_PN_CORR[[#This Row],[43970]]-Casos_PN_CORR[[#This Row],[43969]]</f>
        <v>0</v>
      </c>
      <c r="BY276">
        <f>+Casos_PN_CORR[[#This Row],[43971]]-Casos_PN_CORR[[#This Row],[43970]]</f>
        <v>0</v>
      </c>
      <c r="BZ276">
        <f>+Casos_PN_CORR[[#This Row],[43972]]-Casos_PN_CORR[[#This Row],[43971]]</f>
        <v>0</v>
      </c>
      <c r="CA276">
        <f>+Casos_PN_CORR[[#This Row],[43973]]-Casos_PN_CORR[[#This Row],[43972]]</f>
        <v>0</v>
      </c>
      <c r="CB276">
        <f>+Casos_PN_CORR[[#This Row],[43974]]-Casos_PN_CORR[[#This Row],[43973]]</f>
        <v>0</v>
      </c>
      <c r="CC276">
        <f>+Casos_PN_CORR[[#This Row],[43975]]-Casos_PN_CORR[[#This Row],[43974]]</f>
        <v>0</v>
      </c>
      <c r="CD276">
        <f>+Casos_PN_CORR[[#This Row],[43976]]-Casos_PN_CORR[[#This Row],[43975]]</f>
        <v>0</v>
      </c>
      <c r="CE276">
        <f>+Casos_PN_CORR[[#This Row],[43977]]-Casos_PN_CORR[[#This Row],[43976]]</f>
        <v>0</v>
      </c>
      <c r="CF276">
        <f>+Casos_PN_CORR[[#This Row],[43978]]-Casos_PN_CORR[[#This Row],[43977]]</f>
        <v>0</v>
      </c>
      <c r="CG276">
        <f>+Casos_PN_CORR[[#This Row],[43979]]-Casos_PN_CORR[[#This Row],[43978]]</f>
        <v>0</v>
      </c>
      <c r="CH276">
        <f>+Casos_PN_CORR[[#This Row],[43980]]-Casos_PN_CORR[[#This Row],[43979]]</f>
        <v>0</v>
      </c>
      <c r="CI276">
        <f>+Casos_PN_CORR[[#This Row],[43981]]-Casos_PN_CORR[[#This Row],[43980]]</f>
        <v>0</v>
      </c>
      <c r="CJ276">
        <f>+Casos_PN_CORR[[#This Row],[43982]]-Casos_PN_CORR[[#This Row],[43981]]</f>
        <v>0</v>
      </c>
      <c r="CK276">
        <f>+Casos_PN_CORR[[#This Row],[43983]]-Casos_PN_CORR[[#This Row],[43982]]</f>
        <v>0</v>
      </c>
      <c r="CL276">
        <f>+Casos_PN_CORR[[#This Row],[43984]]-Casos_PN_CORR[[#This Row],[43983]]</f>
        <v>0</v>
      </c>
      <c r="CM276">
        <f>+Casos_PN_CORR[[#This Row],[43985]]-Casos_PN_CORR[[#This Row],[43984]]</f>
        <v>0</v>
      </c>
      <c r="CN276">
        <f>+Casos_PN_CORR[[#This Row],[43986]]-Casos_PN_CORR[[#This Row],[43985]]</f>
        <v>0</v>
      </c>
      <c r="CO276">
        <f>+Casos_PN_CORR[[#This Row],[43987]]-Casos_PN_CORR[[#This Row],[43986]]</f>
        <v>1</v>
      </c>
      <c r="CP276">
        <f>+Casos_PN_CORR[[#This Row],[43988]]-Casos_PN_CORR[[#This Row],[43987]]</f>
        <v>0</v>
      </c>
      <c r="CQ276">
        <f>+Casos_PN_CORR[[#This Row],[43989]]-Casos_PN_CORR[[#This Row],[43988]]</f>
        <v>0</v>
      </c>
      <c r="CR276">
        <f>+Casos_PN_CORR[[#This Row],[43990]]-Casos_PN_CORR[[#This Row],[43989]]</f>
        <v>0</v>
      </c>
      <c r="CS276">
        <f>+Casos_PN_CORR[[#This Row],[43991]]-Casos_PN_CORR[[#This Row],[43990]]</f>
        <v>0</v>
      </c>
      <c r="CT276">
        <f>+Casos_PN_CORR[[#This Row],[43992]]-Casos_PN_CORR[[#This Row],[43991]]</f>
        <v>0</v>
      </c>
      <c r="CU276">
        <f>+Casos_PN_CORR[[#This Row],[43993]]-Casos_PN_CORR[[#This Row],[43992]]</f>
        <v>0</v>
      </c>
    </row>
    <row r="277" spans="1:99" x14ac:dyDescent="0.3">
      <c r="A277">
        <v>120604</v>
      </c>
      <c r="B277" s="2" t="s">
        <v>191</v>
      </c>
      <c r="C277" s="2" t="s">
        <v>299</v>
      </c>
      <c r="D277" s="2" t="s">
        <v>594</v>
      </c>
      <c r="E277" s="4">
        <f t="shared" si="4"/>
        <v>1</v>
      </c>
      <c r="F277">
        <f>+Casos_PN_CORR[[#This Row],[43900]]</f>
        <v>0</v>
      </c>
      <c r="G277">
        <f>+Casos_PN_CORR[[#This Row],[43901]]-Casos_PN_CORR[[#This Row],[43900]]</f>
        <v>0</v>
      </c>
      <c r="H277">
        <f>+Casos_PN_CORR[[#This Row],[43902]]-Casos_PN_CORR[[#This Row],[43901]]</f>
        <v>0</v>
      </c>
      <c r="I277">
        <f>+Casos_PN_CORR[[#This Row],[43903]]-Casos_PN_CORR[[#This Row],[43902]]</f>
        <v>0</v>
      </c>
      <c r="J277">
        <f>+Casos_PN_CORR[[#This Row],[43904]]-Casos_PN_CORR[[#This Row],[43903]]</f>
        <v>0</v>
      </c>
      <c r="K277">
        <f>+Casos_PN_CORR[[#This Row],[43905]]-Casos_PN_CORR[[#This Row],[43904]]</f>
        <v>0</v>
      </c>
      <c r="L277">
        <f>+Casos_PN_CORR[[#This Row],[43906]]-Casos_PN_CORR[[#This Row],[43905]]</f>
        <v>0</v>
      </c>
      <c r="M277">
        <f>+Casos_PN_CORR[[#This Row],[43907]]-Casos_PN_CORR[[#This Row],[43906]]</f>
        <v>0</v>
      </c>
      <c r="N277">
        <f>+Casos_PN_CORR[[#This Row],[43908]]-Casos_PN_CORR[[#This Row],[43907]]</f>
        <v>0</v>
      </c>
      <c r="O277">
        <f>+Casos_PN_CORR[[#This Row],[43909]]-Casos_PN_CORR[[#This Row],[43908]]</f>
        <v>0</v>
      </c>
      <c r="P277">
        <f>+Casos_PN_CORR[[#This Row],[43910]]-Casos_PN_CORR[[#This Row],[43909]]</f>
        <v>0</v>
      </c>
      <c r="Q277">
        <f>+Casos_PN_CORR[[#This Row],[43911]]-Casos_PN_CORR[[#This Row],[43910]]</f>
        <v>0</v>
      </c>
      <c r="R277">
        <f>+Casos_PN_CORR[[#This Row],[43912]]-Casos_PN_CORR[[#This Row],[43911]]</f>
        <v>0</v>
      </c>
      <c r="S277">
        <f>+Casos_PN_CORR[[#This Row],[43913]]-Casos_PN_CORR[[#This Row],[43912]]</f>
        <v>0</v>
      </c>
      <c r="T277">
        <f>+Casos_PN_CORR[[#This Row],[43914]]-Casos_PN_CORR[[#This Row],[43913]]</f>
        <v>0</v>
      </c>
      <c r="U277">
        <f>+Casos_PN_CORR[[#This Row],[43915]]-Casos_PN_CORR[[#This Row],[43914]]</f>
        <v>0</v>
      </c>
      <c r="V277">
        <f>+Casos_PN_CORR[[#This Row],[43916]]-Casos_PN_CORR[[#This Row],[43915]]</f>
        <v>0</v>
      </c>
      <c r="W277">
        <f>+Casos_PN_CORR[[#This Row],[43917]]-Casos_PN_CORR[[#This Row],[43916]]</f>
        <v>0</v>
      </c>
      <c r="X277">
        <f>+Casos_PN_CORR[[#This Row],[43918]]-Casos_PN_CORR[[#This Row],[43917]]</f>
        <v>0</v>
      </c>
      <c r="Y277">
        <f>+Casos_PN_CORR[[#This Row],[43919]]-Casos_PN_CORR[[#This Row],[43918]]</f>
        <v>0</v>
      </c>
      <c r="Z277">
        <f>+Casos_PN_CORR[[#This Row],[43920]]-Casos_PN_CORR[[#This Row],[43919]]</f>
        <v>0</v>
      </c>
      <c r="AA277">
        <f>+Casos_PN_CORR[[#This Row],[43921]]-Casos_PN_CORR[[#This Row],[43920]]</f>
        <v>0</v>
      </c>
      <c r="AB277">
        <f>+Casos_PN_CORR[[#This Row],[43922]]-Casos_PN_CORR[[#This Row],[43921]]</f>
        <v>0</v>
      </c>
      <c r="AC277">
        <f>+Casos_PN_CORR[[#This Row],[43923]]-Casos_PN_CORR[[#This Row],[43922]]</f>
        <v>0</v>
      </c>
      <c r="AD277">
        <f>+Casos_PN_CORR[[#This Row],[43924]]-Casos_PN_CORR[[#This Row],[43923]]</f>
        <v>0</v>
      </c>
      <c r="AE277">
        <f>+Casos_PN_CORR[[#This Row],[43925]]-Casos_PN_CORR[[#This Row],[43924]]</f>
        <v>0</v>
      </c>
      <c r="AF277">
        <f>+Casos_PN_CORR[[#This Row],[43926]]-Casos_PN_CORR[[#This Row],[43925]]</f>
        <v>0</v>
      </c>
      <c r="AG277">
        <f>+Casos_PN_CORR[[#This Row],[43927]]-Casos_PN_CORR[[#This Row],[43926]]</f>
        <v>0</v>
      </c>
      <c r="AH277">
        <f>+Casos_PN_CORR[[#This Row],[43928]]-Casos_PN_CORR[[#This Row],[43927]]</f>
        <v>0</v>
      </c>
      <c r="AI277">
        <f>+Casos_PN_CORR[[#This Row],[43929]]-Casos_PN_CORR[[#This Row],[43928]]</f>
        <v>0</v>
      </c>
      <c r="AJ277">
        <f>+Casos_PN_CORR[[#This Row],[43930]]-Casos_PN_CORR[[#This Row],[43929]]</f>
        <v>0</v>
      </c>
      <c r="AK277">
        <f>+Casos_PN_CORR[[#This Row],[43931]]-Casos_PN_CORR[[#This Row],[43930]]</f>
        <v>0</v>
      </c>
      <c r="AL277">
        <f>+Casos_PN_CORR[[#This Row],[43932]]-Casos_PN_CORR[[#This Row],[43931]]</f>
        <v>0</v>
      </c>
      <c r="AM277">
        <f>+Casos_PN_CORR[[#This Row],[43933]]-Casos_PN_CORR[[#This Row],[43932]]</f>
        <v>0</v>
      </c>
      <c r="AN277">
        <f>+Casos_PN_CORR[[#This Row],[43934]]-Casos_PN_CORR[[#This Row],[43933]]</f>
        <v>0</v>
      </c>
      <c r="AO277">
        <f>+Casos_PN_CORR[[#This Row],[43935]]-Casos_PN_CORR[[#This Row],[43934]]</f>
        <v>0</v>
      </c>
      <c r="AP277">
        <f>+Casos_PN_CORR[[#This Row],[43936]]-Casos_PN_CORR[[#This Row],[43935]]</f>
        <v>0</v>
      </c>
      <c r="AQ277">
        <f>+Casos_PN_CORR[[#This Row],[43937]]-Casos_PN_CORR[[#This Row],[43936]]</f>
        <v>0</v>
      </c>
      <c r="AR277">
        <f>+Casos_PN_CORR[[#This Row],[43938]]-Casos_PN_CORR[[#This Row],[43937]]</f>
        <v>0</v>
      </c>
      <c r="AS277">
        <f>+Casos_PN_CORR[[#This Row],[43939]]-Casos_PN_CORR[[#This Row],[43938]]</f>
        <v>0</v>
      </c>
      <c r="AT277">
        <f>+Casos_PN_CORR[[#This Row],[43940]]-Casos_PN_CORR[[#This Row],[43939]]</f>
        <v>0</v>
      </c>
      <c r="AU277">
        <f>+Casos_PN_CORR[[#This Row],[43941]]-Casos_PN_CORR[[#This Row],[43940]]</f>
        <v>0</v>
      </c>
      <c r="AV277">
        <f>+Casos_PN_CORR[[#This Row],[43942]]-Casos_PN_CORR[[#This Row],[43941]]</f>
        <v>0</v>
      </c>
      <c r="AW277">
        <f>+Casos_PN_CORR[[#This Row],[43943]]-Casos_PN_CORR[[#This Row],[43942]]</f>
        <v>0</v>
      </c>
      <c r="AX277">
        <f>+Casos_PN_CORR[[#This Row],[43944]]-Casos_PN_CORR[[#This Row],[43943]]</f>
        <v>0</v>
      </c>
      <c r="AY277">
        <f>+Casos_PN_CORR[[#This Row],[43945]]-Casos_PN_CORR[[#This Row],[43944]]</f>
        <v>0</v>
      </c>
      <c r="AZ277">
        <f>+Casos_PN_CORR[[#This Row],[43946]]-Casos_PN_CORR[[#This Row],[43945]]</f>
        <v>0</v>
      </c>
      <c r="BA277">
        <f>+Casos_PN_CORR[[#This Row],[43947]]-Casos_PN_CORR[[#This Row],[43946]]</f>
        <v>0</v>
      </c>
      <c r="BB277">
        <f>+Casos_PN_CORR[[#This Row],[43948]]-Casos_PN_CORR[[#This Row],[43947]]</f>
        <v>0</v>
      </c>
      <c r="BC277">
        <f>+Casos_PN_CORR[[#This Row],[43949]]-Casos_PN_CORR[[#This Row],[43948]]</f>
        <v>0</v>
      </c>
      <c r="BD277">
        <f>+Casos_PN_CORR[[#This Row],[43950]]-Casos_PN_CORR[[#This Row],[43949]]</f>
        <v>0</v>
      </c>
      <c r="BE277">
        <f>+Casos_PN_CORR[[#This Row],[43951]]-Casos_PN_CORR[[#This Row],[43950]]</f>
        <v>0</v>
      </c>
      <c r="BF277">
        <f>+Casos_PN_CORR[[#This Row],[43952]]-Casos_PN_CORR[[#This Row],[43951]]</f>
        <v>0</v>
      </c>
      <c r="BG277">
        <f>+Casos_PN_CORR[[#This Row],[43953]]-Casos_PN_CORR[[#This Row],[43952]]</f>
        <v>0</v>
      </c>
      <c r="BH277">
        <f>+Casos_PN_CORR[[#This Row],[43954]]-Casos_PN_CORR[[#This Row],[43953]]</f>
        <v>0</v>
      </c>
      <c r="BI277">
        <f>+Casos_PN_CORR[[#This Row],[43955]]-Casos_PN_CORR[[#This Row],[43954]]</f>
        <v>0</v>
      </c>
      <c r="BJ277">
        <f>+Casos_PN_CORR[[#This Row],[43956]]-Casos_PN_CORR[[#This Row],[43955]]</f>
        <v>0</v>
      </c>
      <c r="BK277">
        <f>+Casos_PN_CORR[[#This Row],[43957]]-Casos_PN_CORR[[#This Row],[43956]]</f>
        <v>0</v>
      </c>
      <c r="BL277">
        <f>+Casos_PN_CORR[[#This Row],[43958]]-Casos_PN_CORR[[#This Row],[43957]]</f>
        <v>0</v>
      </c>
      <c r="BM277">
        <f>+Casos_PN_CORR[[#This Row],[43959]]-Casos_PN_CORR[[#This Row],[43958]]</f>
        <v>0</v>
      </c>
      <c r="BN277">
        <f>+Casos_PN_CORR[[#This Row],[43960]]-Casos_PN_CORR[[#This Row],[43959]]</f>
        <v>0</v>
      </c>
      <c r="BO277">
        <f>+Casos_PN_CORR[[#This Row],[43961]]-Casos_PN_CORR[[#This Row],[43960]]</f>
        <v>0</v>
      </c>
      <c r="BP277">
        <f>+Casos_PN_CORR[[#This Row],[43962]]-Casos_PN_CORR[[#This Row],[43961]]</f>
        <v>0</v>
      </c>
      <c r="BQ277">
        <f>+Casos_PN_CORR[[#This Row],[43963]]-Casos_PN_CORR[[#This Row],[43962]]</f>
        <v>0</v>
      </c>
      <c r="BR277">
        <f>+Casos_PN_CORR[[#This Row],[43964]]-Casos_PN_CORR[[#This Row],[43963]]</f>
        <v>0</v>
      </c>
      <c r="BS277">
        <f>+Casos_PN_CORR[[#This Row],[43965]]-Casos_PN_CORR[[#This Row],[43964]]</f>
        <v>0</v>
      </c>
      <c r="BT277">
        <f>+Casos_PN_CORR[[#This Row],[43966]]-Casos_PN_CORR[[#This Row],[43965]]</f>
        <v>0</v>
      </c>
      <c r="BU277">
        <f>+Casos_PN_CORR[[#This Row],[43967]]-Casos_PN_CORR[[#This Row],[43966]]</f>
        <v>0</v>
      </c>
      <c r="BV277">
        <f>+Casos_PN_CORR[[#This Row],[43968]]-Casos_PN_CORR[[#This Row],[43967]]</f>
        <v>0</v>
      </c>
      <c r="BW277">
        <f>+Casos_PN_CORR[[#This Row],[43969]]-Casos_PN_CORR[[#This Row],[43968]]</f>
        <v>0</v>
      </c>
      <c r="BX277">
        <f>+Casos_PN_CORR[[#This Row],[43970]]-Casos_PN_CORR[[#This Row],[43969]]</f>
        <v>0</v>
      </c>
      <c r="BY277">
        <f>+Casos_PN_CORR[[#This Row],[43971]]-Casos_PN_CORR[[#This Row],[43970]]</f>
        <v>0</v>
      </c>
      <c r="BZ277">
        <f>+Casos_PN_CORR[[#This Row],[43972]]-Casos_PN_CORR[[#This Row],[43971]]</f>
        <v>0</v>
      </c>
      <c r="CA277">
        <f>+Casos_PN_CORR[[#This Row],[43973]]-Casos_PN_CORR[[#This Row],[43972]]</f>
        <v>0</v>
      </c>
      <c r="CB277">
        <f>+Casos_PN_CORR[[#This Row],[43974]]-Casos_PN_CORR[[#This Row],[43973]]</f>
        <v>0</v>
      </c>
      <c r="CC277">
        <f>+Casos_PN_CORR[[#This Row],[43975]]-Casos_PN_CORR[[#This Row],[43974]]</f>
        <v>0</v>
      </c>
      <c r="CD277">
        <f>+Casos_PN_CORR[[#This Row],[43976]]-Casos_PN_CORR[[#This Row],[43975]]</f>
        <v>0</v>
      </c>
      <c r="CE277">
        <f>+Casos_PN_CORR[[#This Row],[43977]]-Casos_PN_CORR[[#This Row],[43976]]</f>
        <v>0</v>
      </c>
      <c r="CF277">
        <f>+Casos_PN_CORR[[#This Row],[43978]]-Casos_PN_CORR[[#This Row],[43977]]</f>
        <v>0</v>
      </c>
      <c r="CG277">
        <f>+Casos_PN_CORR[[#This Row],[43979]]-Casos_PN_CORR[[#This Row],[43978]]</f>
        <v>0</v>
      </c>
      <c r="CH277">
        <f>+Casos_PN_CORR[[#This Row],[43980]]-Casos_PN_CORR[[#This Row],[43979]]</f>
        <v>0</v>
      </c>
      <c r="CI277">
        <f>+Casos_PN_CORR[[#This Row],[43981]]-Casos_PN_CORR[[#This Row],[43980]]</f>
        <v>0</v>
      </c>
      <c r="CJ277">
        <f>+Casos_PN_CORR[[#This Row],[43982]]-Casos_PN_CORR[[#This Row],[43981]]</f>
        <v>0</v>
      </c>
      <c r="CK277">
        <f>+Casos_PN_CORR[[#This Row],[43983]]-Casos_PN_CORR[[#This Row],[43982]]</f>
        <v>0</v>
      </c>
      <c r="CL277">
        <f>+Casos_PN_CORR[[#This Row],[43984]]-Casos_PN_CORR[[#This Row],[43983]]</f>
        <v>0</v>
      </c>
      <c r="CM277">
        <f>+Casos_PN_CORR[[#This Row],[43985]]-Casos_PN_CORR[[#This Row],[43984]]</f>
        <v>0</v>
      </c>
      <c r="CN277">
        <f>+Casos_PN_CORR[[#This Row],[43986]]-Casos_PN_CORR[[#This Row],[43985]]</f>
        <v>0</v>
      </c>
      <c r="CO277">
        <f>+Casos_PN_CORR[[#This Row],[43987]]-Casos_PN_CORR[[#This Row],[43986]]</f>
        <v>1</v>
      </c>
      <c r="CP277">
        <f>+Casos_PN_CORR[[#This Row],[43988]]-Casos_PN_CORR[[#This Row],[43987]]</f>
        <v>0</v>
      </c>
      <c r="CQ277">
        <f>+Casos_PN_CORR[[#This Row],[43989]]-Casos_PN_CORR[[#This Row],[43988]]</f>
        <v>0</v>
      </c>
      <c r="CR277">
        <f>+Casos_PN_CORR[[#This Row],[43990]]-Casos_PN_CORR[[#This Row],[43989]]</f>
        <v>0</v>
      </c>
      <c r="CS277">
        <f>+Casos_PN_CORR[[#This Row],[43991]]-Casos_PN_CORR[[#This Row],[43990]]</f>
        <v>0</v>
      </c>
      <c r="CT277">
        <f>+Casos_PN_CORR[[#This Row],[43992]]-Casos_PN_CORR[[#This Row],[43991]]</f>
        <v>0</v>
      </c>
      <c r="CU277">
        <f>+Casos_PN_CORR[[#This Row],[43993]]-Casos_PN_CORR[[#This Row],[43992]]</f>
        <v>0</v>
      </c>
    </row>
    <row r="278" spans="1:99" x14ac:dyDescent="0.3">
      <c r="A278">
        <v>120402</v>
      </c>
      <c r="B278" s="2" t="s">
        <v>191</v>
      </c>
      <c r="C278" s="2" t="s">
        <v>493</v>
      </c>
      <c r="D278" s="2" t="s">
        <v>595</v>
      </c>
      <c r="E278" s="4">
        <f t="shared" si="4"/>
        <v>1</v>
      </c>
      <c r="F278">
        <f>+Casos_PN_CORR[[#This Row],[43900]]</f>
        <v>0</v>
      </c>
      <c r="G278">
        <f>+Casos_PN_CORR[[#This Row],[43901]]-Casos_PN_CORR[[#This Row],[43900]]</f>
        <v>0</v>
      </c>
      <c r="H278">
        <f>+Casos_PN_CORR[[#This Row],[43902]]-Casos_PN_CORR[[#This Row],[43901]]</f>
        <v>0</v>
      </c>
      <c r="I278">
        <f>+Casos_PN_CORR[[#This Row],[43903]]-Casos_PN_CORR[[#This Row],[43902]]</f>
        <v>0</v>
      </c>
      <c r="J278">
        <f>+Casos_PN_CORR[[#This Row],[43904]]-Casos_PN_CORR[[#This Row],[43903]]</f>
        <v>0</v>
      </c>
      <c r="K278">
        <f>+Casos_PN_CORR[[#This Row],[43905]]-Casos_PN_CORR[[#This Row],[43904]]</f>
        <v>0</v>
      </c>
      <c r="L278">
        <f>+Casos_PN_CORR[[#This Row],[43906]]-Casos_PN_CORR[[#This Row],[43905]]</f>
        <v>0</v>
      </c>
      <c r="M278">
        <f>+Casos_PN_CORR[[#This Row],[43907]]-Casos_PN_CORR[[#This Row],[43906]]</f>
        <v>0</v>
      </c>
      <c r="N278">
        <f>+Casos_PN_CORR[[#This Row],[43908]]-Casos_PN_CORR[[#This Row],[43907]]</f>
        <v>0</v>
      </c>
      <c r="O278">
        <f>+Casos_PN_CORR[[#This Row],[43909]]-Casos_PN_CORR[[#This Row],[43908]]</f>
        <v>0</v>
      </c>
      <c r="P278">
        <f>+Casos_PN_CORR[[#This Row],[43910]]-Casos_PN_CORR[[#This Row],[43909]]</f>
        <v>0</v>
      </c>
      <c r="Q278">
        <f>+Casos_PN_CORR[[#This Row],[43911]]-Casos_PN_CORR[[#This Row],[43910]]</f>
        <v>0</v>
      </c>
      <c r="R278">
        <f>+Casos_PN_CORR[[#This Row],[43912]]-Casos_PN_CORR[[#This Row],[43911]]</f>
        <v>0</v>
      </c>
      <c r="S278">
        <f>+Casos_PN_CORR[[#This Row],[43913]]-Casos_PN_CORR[[#This Row],[43912]]</f>
        <v>0</v>
      </c>
      <c r="T278">
        <f>+Casos_PN_CORR[[#This Row],[43914]]-Casos_PN_CORR[[#This Row],[43913]]</f>
        <v>0</v>
      </c>
      <c r="U278">
        <f>+Casos_PN_CORR[[#This Row],[43915]]-Casos_PN_CORR[[#This Row],[43914]]</f>
        <v>0</v>
      </c>
      <c r="V278">
        <f>+Casos_PN_CORR[[#This Row],[43916]]-Casos_PN_CORR[[#This Row],[43915]]</f>
        <v>0</v>
      </c>
      <c r="W278">
        <f>+Casos_PN_CORR[[#This Row],[43917]]-Casos_PN_CORR[[#This Row],[43916]]</f>
        <v>0</v>
      </c>
      <c r="X278">
        <f>+Casos_PN_CORR[[#This Row],[43918]]-Casos_PN_CORR[[#This Row],[43917]]</f>
        <v>0</v>
      </c>
      <c r="Y278">
        <f>+Casos_PN_CORR[[#This Row],[43919]]-Casos_PN_CORR[[#This Row],[43918]]</f>
        <v>0</v>
      </c>
      <c r="Z278">
        <f>+Casos_PN_CORR[[#This Row],[43920]]-Casos_PN_CORR[[#This Row],[43919]]</f>
        <v>0</v>
      </c>
      <c r="AA278">
        <f>+Casos_PN_CORR[[#This Row],[43921]]-Casos_PN_CORR[[#This Row],[43920]]</f>
        <v>0</v>
      </c>
      <c r="AB278">
        <f>+Casos_PN_CORR[[#This Row],[43922]]-Casos_PN_CORR[[#This Row],[43921]]</f>
        <v>0</v>
      </c>
      <c r="AC278">
        <f>+Casos_PN_CORR[[#This Row],[43923]]-Casos_PN_CORR[[#This Row],[43922]]</f>
        <v>0</v>
      </c>
      <c r="AD278">
        <f>+Casos_PN_CORR[[#This Row],[43924]]-Casos_PN_CORR[[#This Row],[43923]]</f>
        <v>0</v>
      </c>
      <c r="AE278">
        <f>+Casos_PN_CORR[[#This Row],[43925]]-Casos_PN_CORR[[#This Row],[43924]]</f>
        <v>0</v>
      </c>
      <c r="AF278">
        <f>+Casos_PN_CORR[[#This Row],[43926]]-Casos_PN_CORR[[#This Row],[43925]]</f>
        <v>0</v>
      </c>
      <c r="AG278">
        <f>+Casos_PN_CORR[[#This Row],[43927]]-Casos_PN_CORR[[#This Row],[43926]]</f>
        <v>0</v>
      </c>
      <c r="AH278">
        <f>+Casos_PN_CORR[[#This Row],[43928]]-Casos_PN_CORR[[#This Row],[43927]]</f>
        <v>0</v>
      </c>
      <c r="AI278">
        <f>+Casos_PN_CORR[[#This Row],[43929]]-Casos_PN_CORR[[#This Row],[43928]]</f>
        <v>0</v>
      </c>
      <c r="AJ278">
        <f>+Casos_PN_CORR[[#This Row],[43930]]-Casos_PN_CORR[[#This Row],[43929]]</f>
        <v>0</v>
      </c>
      <c r="AK278">
        <f>+Casos_PN_CORR[[#This Row],[43931]]-Casos_PN_CORR[[#This Row],[43930]]</f>
        <v>0</v>
      </c>
      <c r="AL278">
        <f>+Casos_PN_CORR[[#This Row],[43932]]-Casos_PN_CORR[[#This Row],[43931]]</f>
        <v>0</v>
      </c>
      <c r="AM278">
        <f>+Casos_PN_CORR[[#This Row],[43933]]-Casos_PN_CORR[[#This Row],[43932]]</f>
        <v>0</v>
      </c>
      <c r="AN278">
        <f>+Casos_PN_CORR[[#This Row],[43934]]-Casos_PN_CORR[[#This Row],[43933]]</f>
        <v>0</v>
      </c>
      <c r="AO278">
        <f>+Casos_PN_CORR[[#This Row],[43935]]-Casos_PN_CORR[[#This Row],[43934]]</f>
        <v>0</v>
      </c>
      <c r="AP278">
        <f>+Casos_PN_CORR[[#This Row],[43936]]-Casos_PN_CORR[[#This Row],[43935]]</f>
        <v>0</v>
      </c>
      <c r="AQ278">
        <f>+Casos_PN_CORR[[#This Row],[43937]]-Casos_PN_CORR[[#This Row],[43936]]</f>
        <v>0</v>
      </c>
      <c r="AR278">
        <f>+Casos_PN_CORR[[#This Row],[43938]]-Casos_PN_CORR[[#This Row],[43937]]</f>
        <v>0</v>
      </c>
      <c r="AS278">
        <f>+Casos_PN_CORR[[#This Row],[43939]]-Casos_PN_CORR[[#This Row],[43938]]</f>
        <v>0</v>
      </c>
      <c r="AT278">
        <f>+Casos_PN_CORR[[#This Row],[43940]]-Casos_PN_CORR[[#This Row],[43939]]</f>
        <v>0</v>
      </c>
      <c r="AU278">
        <f>+Casos_PN_CORR[[#This Row],[43941]]-Casos_PN_CORR[[#This Row],[43940]]</f>
        <v>0</v>
      </c>
      <c r="AV278">
        <f>+Casos_PN_CORR[[#This Row],[43942]]-Casos_PN_CORR[[#This Row],[43941]]</f>
        <v>0</v>
      </c>
      <c r="AW278">
        <f>+Casos_PN_CORR[[#This Row],[43943]]-Casos_PN_CORR[[#This Row],[43942]]</f>
        <v>0</v>
      </c>
      <c r="AX278">
        <f>+Casos_PN_CORR[[#This Row],[43944]]-Casos_PN_CORR[[#This Row],[43943]]</f>
        <v>0</v>
      </c>
      <c r="AY278">
        <f>+Casos_PN_CORR[[#This Row],[43945]]-Casos_PN_CORR[[#This Row],[43944]]</f>
        <v>0</v>
      </c>
      <c r="AZ278">
        <f>+Casos_PN_CORR[[#This Row],[43946]]-Casos_PN_CORR[[#This Row],[43945]]</f>
        <v>0</v>
      </c>
      <c r="BA278">
        <f>+Casos_PN_CORR[[#This Row],[43947]]-Casos_PN_CORR[[#This Row],[43946]]</f>
        <v>0</v>
      </c>
      <c r="BB278">
        <f>+Casos_PN_CORR[[#This Row],[43948]]-Casos_PN_CORR[[#This Row],[43947]]</f>
        <v>0</v>
      </c>
      <c r="BC278">
        <f>+Casos_PN_CORR[[#This Row],[43949]]-Casos_PN_CORR[[#This Row],[43948]]</f>
        <v>0</v>
      </c>
      <c r="BD278">
        <f>+Casos_PN_CORR[[#This Row],[43950]]-Casos_PN_CORR[[#This Row],[43949]]</f>
        <v>0</v>
      </c>
      <c r="BE278">
        <f>+Casos_PN_CORR[[#This Row],[43951]]-Casos_PN_CORR[[#This Row],[43950]]</f>
        <v>0</v>
      </c>
      <c r="BF278">
        <f>+Casos_PN_CORR[[#This Row],[43952]]-Casos_PN_CORR[[#This Row],[43951]]</f>
        <v>0</v>
      </c>
      <c r="BG278">
        <f>+Casos_PN_CORR[[#This Row],[43953]]-Casos_PN_CORR[[#This Row],[43952]]</f>
        <v>0</v>
      </c>
      <c r="BH278">
        <f>+Casos_PN_CORR[[#This Row],[43954]]-Casos_PN_CORR[[#This Row],[43953]]</f>
        <v>0</v>
      </c>
      <c r="BI278">
        <f>+Casos_PN_CORR[[#This Row],[43955]]-Casos_PN_CORR[[#This Row],[43954]]</f>
        <v>0</v>
      </c>
      <c r="BJ278">
        <f>+Casos_PN_CORR[[#This Row],[43956]]-Casos_PN_CORR[[#This Row],[43955]]</f>
        <v>0</v>
      </c>
      <c r="BK278">
        <f>+Casos_PN_CORR[[#This Row],[43957]]-Casos_PN_CORR[[#This Row],[43956]]</f>
        <v>0</v>
      </c>
      <c r="BL278">
        <f>+Casos_PN_CORR[[#This Row],[43958]]-Casos_PN_CORR[[#This Row],[43957]]</f>
        <v>0</v>
      </c>
      <c r="BM278">
        <f>+Casos_PN_CORR[[#This Row],[43959]]-Casos_PN_CORR[[#This Row],[43958]]</f>
        <v>0</v>
      </c>
      <c r="BN278">
        <f>+Casos_PN_CORR[[#This Row],[43960]]-Casos_PN_CORR[[#This Row],[43959]]</f>
        <v>0</v>
      </c>
      <c r="BO278">
        <f>+Casos_PN_CORR[[#This Row],[43961]]-Casos_PN_CORR[[#This Row],[43960]]</f>
        <v>0</v>
      </c>
      <c r="BP278">
        <f>+Casos_PN_CORR[[#This Row],[43962]]-Casos_PN_CORR[[#This Row],[43961]]</f>
        <v>0</v>
      </c>
      <c r="BQ278">
        <f>+Casos_PN_CORR[[#This Row],[43963]]-Casos_PN_CORR[[#This Row],[43962]]</f>
        <v>0</v>
      </c>
      <c r="BR278">
        <f>+Casos_PN_CORR[[#This Row],[43964]]-Casos_PN_CORR[[#This Row],[43963]]</f>
        <v>0</v>
      </c>
      <c r="BS278">
        <f>+Casos_PN_CORR[[#This Row],[43965]]-Casos_PN_CORR[[#This Row],[43964]]</f>
        <v>0</v>
      </c>
      <c r="BT278">
        <f>+Casos_PN_CORR[[#This Row],[43966]]-Casos_PN_CORR[[#This Row],[43965]]</f>
        <v>0</v>
      </c>
      <c r="BU278">
        <f>+Casos_PN_CORR[[#This Row],[43967]]-Casos_PN_CORR[[#This Row],[43966]]</f>
        <v>0</v>
      </c>
      <c r="BV278">
        <f>+Casos_PN_CORR[[#This Row],[43968]]-Casos_PN_CORR[[#This Row],[43967]]</f>
        <v>0</v>
      </c>
      <c r="BW278">
        <f>+Casos_PN_CORR[[#This Row],[43969]]-Casos_PN_CORR[[#This Row],[43968]]</f>
        <v>0</v>
      </c>
      <c r="BX278">
        <f>+Casos_PN_CORR[[#This Row],[43970]]-Casos_PN_CORR[[#This Row],[43969]]</f>
        <v>0</v>
      </c>
      <c r="BY278">
        <f>+Casos_PN_CORR[[#This Row],[43971]]-Casos_PN_CORR[[#This Row],[43970]]</f>
        <v>0</v>
      </c>
      <c r="BZ278">
        <f>+Casos_PN_CORR[[#This Row],[43972]]-Casos_PN_CORR[[#This Row],[43971]]</f>
        <v>0</v>
      </c>
      <c r="CA278">
        <f>+Casos_PN_CORR[[#This Row],[43973]]-Casos_PN_CORR[[#This Row],[43972]]</f>
        <v>0</v>
      </c>
      <c r="CB278">
        <f>+Casos_PN_CORR[[#This Row],[43974]]-Casos_PN_CORR[[#This Row],[43973]]</f>
        <v>0</v>
      </c>
      <c r="CC278">
        <f>+Casos_PN_CORR[[#This Row],[43975]]-Casos_PN_CORR[[#This Row],[43974]]</f>
        <v>0</v>
      </c>
      <c r="CD278">
        <f>+Casos_PN_CORR[[#This Row],[43976]]-Casos_PN_CORR[[#This Row],[43975]]</f>
        <v>0</v>
      </c>
      <c r="CE278">
        <f>+Casos_PN_CORR[[#This Row],[43977]]-Casos_PN_CORR[[#This Row],[43976]]</f>
        <v>0</v>
      </c>
      <c r="CF278">
        <f>+Casos_PN_CORR[[#This Row],[43978]]-Casos_PN_CORR[[#This Row],[43977]]</f>
        <v>0</v>
      </c>
      <c r="CG278">
        <f>+Casos_PN_CORR[[#This Row],[43979]]-Casos_PN_CORR[[#This Row],[43978]]</f>
        <v>0</v>
      </c>
      <c r="CH278">
        <f>+Casos_PN_CORR[[#This Row],[43980]]-Casos_PN_CORR[[#This Row],[43979]]</f>
        <v>0</v>
      </c>
      <c r="CI278">
        <f>+Casos_PN_CORR[[#This Row],[43981]]-Casos_PN_CORR[[#This Row],[43980]]</f>
        <v>0</v>
      </c>
      <c r="CJ278">
        <f>+Casos_PN_CORR[[#This Row],[43982]]-Casos_PN_CORR[[#This Row],[43981]]</f>
        <v>0</v>
      </c>
      <c r="CK278">
        <f>+Casos_PN_CORR[[#This Row],[43983]]-Casos_PN_CORR[[#This Row],[43982]]</f>
        <v>0</v>
      </c>
      <c r="CL278">
        <f>+Casos_PN_CORR[[#This Row],[43984]]-Casos_PN_CORR[[#This Row],[43983]]</f>
        <v>0</v>
      </c>
      <c r="CM278">
        <f>+Casos_PN_CORR[[#This Row],[43985]]-Casos_PN_CORR[[#This Row],[43984]]</f>
        <v>0</v>
      </c>
      <c r="CN278">
        <f>+Casos_PN_CORR[[#This Row],[43986]]-Casos_PN_CORR[[#This Row],[43985]]</f>
        <v>0</v>
      </c>
      <c r="CO278">
        <f>+Casos_PN_CORR[[#This Row],[43987]]-Casos_PN_CORR[[#This Row],[43986]]</f>
        <v>1</v>
      </c>
      <c r="CP278">
        <f>+Casos_PN_CORR[[#This Row],[43988]]-Casos_PN_CORR[[#This Row],[43987]]</f>
        <v>0</v>
      </c>
      <c r="CQ278">
        <f>+Casos_PN_CORR[[#This Row],[43989]]-Casos_PN_CORR[[#This Row],[43988]]</f>
        <v>0</v>
      </c>
      <c r="CR278">
        <f>+Casos_PN_CORR[[#This Row],[43990]]-Casos_PN_CORR[[#This Row],[43989]]</f>
        <v>0</v>
      </c>
      <c r="CS278">
        <f>+Casos_PN_CORR[[#This Row],[43991]]-Casos_PN_CORR[[#This Row],[43990]]</f>
        <v>0</v>
      </c>
      <c r="CT278">
        <f>+Casos_PN_CORR[[#This Row],[43992]]-Casos_PN_CORR[[#This Row],[43991]]</f>
        <v>0</v>
      </c>
      <c r="CU278">
        <f>+Casos_PN_CORR[[#This Row],[43993]]-Casos_PN_CORR[[#This Row],[43992]]</f>
        <v>0</v>
      </c>
    </row>
    <row r="279" spans="1:99" x14ac:dyDescent="0.3">
      <c r="A279">
        <v>120203</v>
      </c>
      <c r="B279" s="2" t="s">
        <v>191</v>
      </c>
      <c r="C279" s="2" t="s">
        <v>266</v>
      </c>
      <c r="D279" s="2" t="s">
        <v>304</v>
      </c>
      <c r="E279" s="4">
        <f t="shared" si="4"/>
        <v>1</v>
      </c>
      <c r="F279">
        <f>+Casos_PN_CORR[[#This Row],[43900]]</f>
        <v>0</v>
      </c>
      <c r="G279">
        <f>+Casos_PN_CORR[[#This Row],[43901]]-Casos_PN_CORR[[#This Row],[43900]]</f>
        <v>0</v>
      </c>
      <c r="H279">
        <f>+Casos_PN_CORR[[#This Row],[43902]]-Casos_PN_CORR[[#This Row],[43901]]</f>
        <v>0</v>
      </c>
      <c r="I279">
        <f>+Casos_PN_CORR[[#This Row],[43903]]-Casos_PN_CORR[[#This Row],[43902]]</f>
        <v>0</v>
      </c>
      <c r="J279">
        <f>+Casos_PN_CORR[[#This Row],[43904]]-Casos_PN_CORR[[#This Row],[43903]]</f>
        <v>0</v>
      </c>
      <c r="K279">
        <f>+Casos_PN_CORR[[#This Row],[43905]]-Casos_PN_CORR[[#This Row],[43904]]</f>
        <v>0</v>
      </c>
      <c r="L279">
        <f>+Casos_PN_CORR[[#This Row],[43906]]-Casos_PN_CORR[[#This Row],[43905]]</f>
        <v>0</v>
      </c>
      <c r="M279">
        <f>+Casos_PN_CORR[[#This Row],[43907]]-Casos_PN_CORR[[#This Row],[43906]]</f>
        <v>0</v>
      </c>
      <c r="N279">
        <f>+Casos_PN_CORR[[#This Row],[43908]]-Casos_PN_CORR[[#This Row],[43907]]</f>
        <v>0</v>
      </c>
      <c r="O279">
        <f>+Casos_PN_CORR[[#This Row],[43909]]-Casos_PN_CORR[[#This Row],[43908]]</f>
        <v>0</v>
      </c>
      <c r="P279">
        <f>+Casos_PN_CORR[[#This Row],[43910]]-Casos_PN_CORR[[#This Row],[43909]]</f>
        <v>0</v>
      </c>
      <c r="Q279">
        <f>+Casos_PN_CORR[[#This Row],[43911]]-Casos_PN_CORR[[#This Row],[43910]]</f>
        <v>0</v>
      </c>
      <c r="R279">
        <f>+Casos_PN_CORR[[#This Row],[43912]]-Casos_PN_CORR[[#This Row],[43911]]</f>
        <v>0</v>
      </c>
      <c r="S279">
        <f>+Casos_PN_CORR[[#This Row],[43913]]-Casos_PN_CORR[[#This Row],[43912]]</f>
        <v>0</v>
      </c>
      <c r="T279">
        <f>+Casos_PN_CORR[[#This Row],[43914]]-Casos_PN_CORR[[#This Row],[43913]]</f>
        <v>0</v>
      </c>
      <c r="U279">
        <f>+Casos_PN_CORR[[#This Row],[43915]]-Casos_PN_CORR[[#This Row],[43914]]</f>
        <v>0</v>
      </c>
      <c r="V279">
        <f>+Casos_PN_CORR[[#This Row],[43916]]-Casos_PN_CORR[[#This Row],[43915]]</f>
        <v>0</v>
      </c>
      <c r="W279">
        <f>+Casos_PN_CORR[[#This Row],[43917]]-Casos_PN_CORR[[#This Row],[43916]]</f>
        <v>0</v>
      </c>
      <c r="X279">
        <f>+Casos_PN_CORR[[#This Row],[43918]]-Casos_PN_CORR[[#This Row],[43917]]</f>
        <v>0</v>
      </c>
      <c r="Y279">
        <f>+Casos_PN_CORR[[#This Row],[43919]]-Casos_PN_CORR[[#This Row],[43918]]</f>
        <v>0</v>
      </c>
      <c r="Z279">
        <f>+Casos_PN_CORR[[#This Row],[43920]]-Casos_PN_CORR[[#This Row],[43919]]</f>
        <v>0</v>
      </c>
      <c r="AA279">
        <f>+Casos_PN_CORR[[#This Row],[43921]]-Casos_PN_CORR[[#This Row],[43920]]</f>
        <v>0</v>
      </c>
      <c r="AB279">
        <f>+Casos_PN_CORR[[#This Row],[43922]]-Casos_PN_CORR[[#This Row],[43921]]</f>
        <v>0</v>
      </c>
      <c r="AC279">
        <f>+Casos_PN_CORR[[#This Row],[43923]]-Casos_PN_CORR[[#This Row],[43922]]</f>
        <v>0</v>
      </c>
      <c r="AD279">
        <f>+Casos_PN_CORR[[#This Row],[43924]]-Casos_PN_CORR[[#This Row],[43923]]</f>
        <v>0</v>
      </c>
      <c r="AE279">
        <f>+Casos_PN_CORR[[#This Row],[43925]]-Casos_PN_CORR[[#This Row],[43924]]</f>
        <v>0</v>
      </c>
      <c r="AF279">
        <f>+Casos_PN_CORR[[#This Row],[43926]]-Casos_PN_CORR[[#This Row],[43925]]</f>
        <v>0</v>
      </c>
      <c r="AG279">
        <f>+Casos_PN_CORR[[#This Row],[43927]]-Casos_PN_CORR[[#This Row],[43926]]</f>
        <v>0</v>
      </c>
      <c r="AH279">
        <f>+Casos_PN_CORR[[#This Row],[43928]]-Casos_PN_CORR[[#This Row],[43927]]</f>
        <v>0</v>
      </c>
      <c r="AI279">
        <f>+Casos_PN_CORR[[#This Row],[43929]]-Casos_PN_CORR[[#This Row],[43928]]</f>
        <v>0</v>
      </c>
      <c r="AJ279">
        <f>+Casos_PN_CORR[[#This Row],[43930]]-Casos_PN_CORR[[#This Row],[43929]]</f>
        <v>0</v>
      </c>
      <c r="AK279">
        <f>+Casos_PN_CORR[[#This Row],[43931]]-Casos_PN_CORR[[#This Row],[43930]]</f>
        <v>0</v>
      </c>
      <c r="AL279">
        <f>+Casos_PN_CORR[[#This Row],[43932]]-Casos_PN_CORR[[#This Row],[43931]]</f>
        <v>0</v>
      </c>
      <c r="AM279">
        <f>+Casos_PN_CORR[[#This Row],[43933]]-Casos_PN_CORR[[#This Row],[43932]]</f>
        <v>0</v>
      </c>
      <c r="AN279">
        <f>+Casos_PN_CORR[[#This Row],[43934]]-Casos_PN_CORR[[#This Row],[43933]]</f>
        <v>0</v>
      </c>
      <c r="AO279">
        <f>+Casos_PN_CORR[[#This Row],[43935]]-Casos_PN_CORR[[#This Row],[43934]]</f>
        <v>0</v>
      </c>
      <c r="AP279">
        <f>+Casos_PN_CORR[[#This Row],[43936]]-Casos_PN_CORR[[#This Row],[43935]]</f>
        <v>0</v>
      </c>
      <c r="AQ279">
        <f>+Casos_PN_CORR[[#This Row],[43937]]-Casos_PN_CORR[[#This Row],[43936]]</f>
        <v>0</v>
      </c>
      <c r="AR279">
        <f>+Casos_PN_CORR[[#This Row],[43938]]-Casos_PN_CORR[[#This Row],[43937]]</f>
        <v>0</v>
      </c>
      <c r="AS279">
        <f>+Casos_PN_CORR[[#This Row],[43939]]-Casos_PN_CORR[[#This Row],[43938]]</f>
        <v>0</v>
      </c>
      <c r="AT279">
        <f>+Casos_PN_CORR[[#This Row],[43940]]-Casos_PN_CORR[[#This Row],[43939]]</f>
        <v>0</v>
      </c>
      <c r="AU279">
        <f>+Casos_PN_CORR[[#This Row],[43941]]-Casos_PN_CORR[[#This Row],[43940]]</f>
        <v>0</v>
      </c>
      <c r="AV279">
        <f>+Casos_PN_CORR[[#This Row],[43942]]-Casos_PN_CORR[[#This Row],[43941]]</f>
        <v>0</v>
      </c>
      <c r="AW279">
        <f>+Casos_PN_CORR[[#This Row],[43943]]-Casos_PN_CORR[[#This Row],[43942]]</f>
        <v>0</v>
      </c>
      <c r="AX279">
        <f>+Casos_PN_CORR[[#This Row],[43944]]-Casos_PN_CORR[[#This Row],[43943]]</f>
        <v>0</v>
      </c>
      <c r="AY279">
        <f>+Casos_PN_CORR[[#This Row],[43945]]-Casos_PN_CORR[[#This Row],[43944]]</f>
        <v>0</v>
      </c>
      <c r="AZ279">
        <f>+Casos_PN_CORR[[#This Row],[43946]]-Casos_PN_CORR[[#This Row],[43945]]</f>
        <v>0</v>
      </c>
      <c r="BA279">
        <f>+Casos_PN_CORR[[#This Row],[43947]]-Casos_PN_CORR[[#This Row],[43946]]</f>
        <v>0</v>
      </c>
      <c r="BB279">
        <f>+Casos_PN_CORR[[#This Row],[43948]]-Casos_PN_CORR[[#This Row],[43947]]</f>
        <v>0</v>
      </c>
      <c r="BC279">
        <f>+Casos_PN_CORR[[#This Row],[43949]]-Casos_PN_CORR[[#This Row],[43948]]</f>
        <v>0</v>
      </c>
      <c r="BD279">
        <f>+Casos_PN_CORR[[#This Row],[43950]]-Casos_PN_CORR[[#This Row],[43949]]</f>
        <v>0</v>
      </c>
      <c r="BE279">
        <f>+Casos_PN_CORR[[#This Row],[43951]]-Casos_PN_CORR[[#This Row],[43950]]</f>
        <v>0</v>
      </c>
      <c r="BF279">
        <f>+Casos_PN_CORR[[#This Row],[43952]]-Casos_PN_CORR[[#This Row],[43951]]</f>
        <v>0</v>
      </c>
      <c r="BG279">
        <f>+Casos_PN_CORR[[#This Row],[43953]]-Casos_PN_CORR[[#This Row],[43952]]</f>
        <v>0</v>
      </c>
      <c r="BH279">
        <f>+Casos_PN_CORR[[#This Row],[43954]]-Casos_PN_CORR[[#This Row],[43953]]</f>
        <v>0</v>
      </c>
      <c r="BI279">
        <f>+Casos_PN_CORR[[#This Row],[43955]]-Casos_PN_CORR[[#This Row],[43954]]</f>
        <v>0</v>
      </c>
      <c r="BJ279">
        <f>+Casos_PN_CORR[[#This Row],[43956]]-Casos_PN_CORR[[#This Row],[43955]]</f>
        <v>0</v>
      </c>
      <c r="BK279">
        <f>+Casos_PN_CORR[[#This Row],[43957]]-Casos_PN_CORR[[#This Row],[43956]]</f>
        <v>0</v>
      </c>
      <c r="BL279">
        <f>+Casos_PN_CORR[[#This Row],[43958]]-Casos_PN_CORR[[#This Row],[43957]]</f>
        <v>0</v>
      </c>
      <c r="BM279">
        <f>+Casos_PN_CORR[[#This Row],[43959]]-Casos_PN_CORR[[#This Row],[43958]]</f>
        <v>0</v>
      </c>
      <c r="BN279">
        <f>+Casos_PN_CORR[[#This Row],[43960]]-Casos_PN_CORR[[#This Row],[43959]]</f>
        <v>0</v>
      </c>
      <c r="BO279">
        <f>+Casos_PN_CORR[[#This Row],[43961]]-Casos_PN_CORR[[#This Row],[43960]]</f>
        <v>0</v>
      </c>
      <c r="BP279">
        <f>+Casos_PN_CORR[[#This Row],[43962]]-Casos_PN_CORR[[#This Row],[43961]]</f>
        <v>0</v>
      </c>
      <c r="BQ279">
        <f>+Casos_PN_CORR[[#This Row],[43963]]-Casos_PN_CORR[[#This Row],[43962]]</f>
        <v>0</v>
      </c>
      <c r="BR279">
        <f>+Casos_PN_CORR[[#This Row],[43964]]-Casos_PN_CORR[[#This Row],[43963]]</f>
        <v>0</v>
      </c>
      <c r="BS279">
        <f>+Casos_PN_CORR[[#This Row],[43965]]-Casos_PN_CORR[[#This Row],[43964]]</f>
        <v>0</v>
      </c>
      <c r="BT279">
        <f>+Casos_PN_CORR[[#This Row],[43966]]-Casos_PN_CORR[[#This Row],[43965]]</f>
        <v>0</v>
      </c>
      <c r="BU279">
        <f>+Casos_PN_CORR[[#This Row],[43967]]-Casos_PN_CORR[[#This Row],[43966]]</f>
        <v>0</v>
      </c>
      <c r="BV279">
        <f>+Casos_PN_CORR[[#This Row],[43968]]-Casos_PN_CORR[[#This Row],[43967]]</f>
        <v>0</v>
      </c>
      <c r="BW279">
        <f>+Casos_PN_CORR[[#This Row],[43969]]-Casos_PN_CORR[[#This Row],[43968]]</f>
        <v>0</v>
      </c>
      <c r="BX279">
        <f>+Casos_PN_CORR[[#This Row],[43970]]-Casos_PN_CORR[[#This Row],[43969]]</f>
        <v>0</v>
      </c>
      <c r="BY279">
        <f>+Casos_PN_CORR[[#This Row],[43971]]-Casos_PN_CORR[[#This Row],[43970]]</f>
        <v>0</v>
      </c>
      <c r="BZ279">
        <f>+Casos_PN_CORR[[#This Row],[43972]]-Casos_PN_CORR[[#This Row],[43971]]</f>
        <v>0</v>
      </c>
      <c r="CA279">
        <f>+Casos_PN_CORR[[#This Row],[43973]]-Casos_PN_CORR[[#This Row],[43972]]</f>
        <v>0</v>
      </c>
      <c r="CB279">
        <f>+Casos_PN_CORR[[#This Row],[43974]]-Casos_PN_CORR[[#This Row],[43973]]</f>
        <v>0</v>
      </c>
      <c r="CC279">
        <f>+Casos_PN_CORR[[#This Row],[43975]]-Casos_PN_CORR[[#This Row],[43974]]</f>
        <v>0</v>
      </c>
      <c r="CD279">
        <f>+Casos_PN_CORR[[#This Row],[43976]]-Casos_PN_CORR[[#This Row],[43975]]</f>
        <v>0</v>
      </c>
      <c r="CE279">
        <f>+Casos_PN_CORR[[#This Row],[43977]]-Casos_PN_CORR[[#This Row],[43976]]</f>
        <v>0</v>
      </c>
      <c r="CF279">
        <f>+Casos_PN_CORR[[#This Row],[43978]]-Casos_PN_CORR[[#This Row],[43977]]</f>
        <v>0</v>
      </c>
      <c r="CG279">
        <f>+Casos_PN_CORR[[#This Row],[43979]]-Casos_PN_CORR[[#This Row],[43978]]</f>
        <v>0</v>
      </c>
      <c r="CH279">
        <f>+Casos_PN_CORR[[#This Row],[43980]]-Casos_PN_CORR[[#This Row],[43979]]</f>
        <v>0</v>
      </c>
      <c r="CI279">
        <f>+Casos_PN_CORR[[#This Row],[43981]]-Casos_PN_CORR[[#This Row],[43980]]</f>
        <v>0</v>
      </c>
      <c r="CJ279">
        <f>+Casos_PN_CORR[[#This Row],[43982]]-Casos_PN_CORR[[#This Row],[43981]]</f>
        <v>0</v>
      </c>
      <c r="CK279">
        <f>+Casos_PN_CORR[[#This Row],[43983]]-Casos_PN_CORR[[#This Row],[43982]]</f>
        <v>0</v>
      </c>
      <c r="CL279">
        <f>+Casos_PN_CORR[[#This Row],[43984]]-Casos_PN_CORR[[#This Row],[43983]]</f>
        <v>0</v>
      </c>
      <c r="CM279">
        <f>+Casos_PN_CORR[[#This Row],[43985]]-Casos_PN_CORR[[#This Row],[43984]]</f>
        <v>0</v>
      </c>
      <c r="CN279">
        <f>+Casos_PN_CORR[[#This Row],[43986]]-Casos_PN_CORR[[#This Row],[43985]]</f>
        <v>0</v>
      </c>
      <c r="CO279">
        <f>+Casos_PN_CORR[[#This Row],[43987]]-Casos_PN_CORR[[#This Row],[43986]]</f>
        <v>0</v>
      </c>
      <c r="CP279">
        <f>+Casos_PN_CORR[[#This Row],[43988]]-Casos_PN_CORR[[#This Row],[43987]]</f>
        <v>0</v>
      </c>
      <c r="CQ279">
        <f>+Casos_PN_CORR[[#This Row],[43989]]-Casos_PN_CORR[[#This Row],[43988]]</f>
        <v>0</v>
      </c>
      <c r="CR279">
        <f>+Casos_PN_CORR[[#This Row],[43990]]-Casos_PN_CORR[[#This Row],[43989]]</f>
        <v>0</v>
      </c>
      <c r="CS279">
        <f>+Casos_PN_CORR[[#This Row],[43991]]-Casos_PN_CORR[[#This Row],[43990]]</f>
        <v>1</v>
      </c>
      <c r="CT279">
        <f>+Casos_PN_CORR[[#This Row],[43992]]-Casos_PN_CORR[[#This Row],[43991]]</f>
        <v>0</v>
      </c>
      <c r="CU279">
        <f>+Casos_PN_CORR[[#This Row],[43993]]-Casos_PN_CORR[[#This Row],[43992]]</f>
        <v>0</v>
      </c>
    </row>
    <row r="280" spans="1:99" x14ac:dyDescent="0.3">
      <c r="A280">
        <v>120204</v>
      </c>
      <c r="B280" s="2" t="s">
        <v>191</v>
      </c>
      <c r="C280" s="2" t="s">
        <v>266</v>
      </c>
      <c r="D280" s="2" t="s">
        <v>325</v>
      </c>
      <c r="E280" s="4">
        <f t="shared" si="4"/>
        <v>1</v>
      </c>
      <c r="F280">
        <f>+Casos_PN_CORR[[#This Row],[43900]]</f>
        <v>0</v>
      </c>
      <c r="G280">
        <f>+Casos_PN_CORR[[#This Row],[43901]]-Casos_PN_CORR[[#This Row],[43900]]</f>
        <v>0</v>
      </c>
      <c r="H280">
        <f>+Casos_PN_CORR[[#This Row],[43902]]-Casos_PN_CORR[[#This Row],[43901]]</f>
        <v>0</v>
      </c>
      <c r="I280">
        <f>+Casos_PN_CORR[[#This Row],[43903]]-Casos_PN_CORR[[#This Row],[43902]]</f>
        <v>0</v>
      </c>
      <c r="J280">
        <f>+Casos_PN_CORR[[#This Row],[43904]]-Casos_PN_CORR[[#This Row],[43903]]</f>
        <v>0</v>
      </c>
      <c r="K280">
        <f>+Casos_PN_CORR[[#This Row],[43905]]-Casos_PN_CORR[[#This Row],[43904]]</f>
        <v>0</v>
      </c>
      <c r="L280">
        <f>+Casos_PN_CORR[[#This Row],[43906]]-Casos_PN_CORR[[#This Row],[43905]]</f>
        <v>0</v>
      </c>
      <c r="M280">
        <f>+Casos_PN_CORR[[#This Row],[43907]]-Casos_PN_CORR[[#This Row],[43906]]</f>
        <v>0</v>
      </c>
      <c r="N280">
        <f>+Casos_PN_CORR[[#This Row],[43908]]-Casos_PN_CORR[[#This Row],[43907]]</f>
        <v>0</v>
      </c>
      <c r="O280">
        <f>+Casos_PN_CORR[[#This Row],[43909]]-Casos_PN_CORR[[#This Row],[43908]]</f>
        <v>0</v>
      </c>
      <c r="P280">
        <f>+Casos_PN_CORR[[#This Row],[43910]]-Casos_PN_CORR[[#This Row],[43909]]</f>
        <v>0</v>
      </c>
      <c r="Q280">
        <f>+Casos_PN_CORR[[#This Row],[43911]]-Casos_PN_CORR[[#This Row],[43910]]</f>
        <v>0</v>
      </c>
      <c r="R280">
        <f>+Casos_PN_CORR[[#This Row],[43912]]-Casos_PN_CORR[[#This Row],[43911]]</f>
        <v>0</v>
      </c>
      <c r="S280">
        <f>+Casos_PN_CORR[[#This Row],[43913]]-Casos_PN_CORR[[#This Row],[43912]]</f>
        <v>0</v>
      </c>
      <c r="T280">
        <f>+Casos_PN_CORR[[#This Row],[43914]]-Casos_PN_CORR[[#This Row],[43913]]</f>
        <v>0</v>
      </c>
      <c r="U280">
        <f>+Casos_PN_CORR[[#This Row],[43915]]-Casos_PN_CORR[[#This Row],[43914]]</f>
        <v>0</v>
      </c>
      <c r="V280">
        <f>+Casos_PN_CORR[[#This Row],[43916]]-Casos_PN_CORR[[#This Row],[43915]]</f>
        <v>0</v>
      </c>
      <c r="W280">
        <f>+Casos_PN_CORR[[#This Row],[43917]]-Casos_PN_CORR[[#This Row],[43916]]</f>
        <v>0</v>
      </c>
      <c r="X280">
        <f>+Casos_PN_CORR[[#This Row],[43918]]-Casos_PN_CORR[[#This Row],[43917]]</f>
        <v>0</v>
      </c>
      <c r="Y280">
        <f>+Casos_PN_CORR[[#This Row],[43919]]-Casos_PN_CORR[[#This Row],[43918]]</f>
        <v>0</v>
      </c>
      <c r="Z280">
        <f>+Casos_PN_CORR[[#This Row],[43920]]-Casos_PN_CORR[[#This Row],[43919]]</f>
        <v>0</v>
      </c>
      <c r="AA280">
        <f>+Casos_PN_CORR[[#This Row],[43921]]-Casos_PN_CORR[[#This Row],[43920]]</f>
        <v>0</v>
      </c>
      <c r="AB280">
        <f>+Casos_PN_CORR[[#This Row],[43922]]-Casos_PN_CORR[[#This Row],[43921]]</f>
        <v>0</v>
      </c>
      <c r="AC280">
        <f>+Casos_PN_CORR[[#This Row],[43923]]-Casos_PN_CORR[[#This Row],[43922]]</f>
        <v>0</v>
      </c>
      <c r="AD280">
        <f>+Casos_PN_CORR[[#This Row],[43924]]-Casos_PN_CORR[[#This Row],[43923]]</f>
        <v>0</v>
      </c>
      <c r="AE280">
        <f>+Casos_PN_CORR[[#This Row],[43925]]-Casos_PN_CORR[[#This Row],[43924]]</f>
        <v>0</v>
      </c>
      <c r="AF280">
        <f>+Casos_PN_CORR[[#This Row],[43926]]-Casos_PN_CORR[[#This Row],[43925]]</f>
        <v>0</v>
      </c>
      <c r="AG280">
        <f>+Casos_PN_CORR[[#This Row],[43927]]-Casos_PN_CORR[[#This Row],[43926]]</f>
        <v>0</v>
      </c>
      <c r="AH280">
        <f>+Casos_PN_CORR[[#This Row],[43928]]-Casos_PN_CORR[[#This Row],[43927]]</f>
        <v>0</v>
      </c>
      <c r="AI280">
        <f>+Casos_PN_CORR[[#This Row],[43929]]-Casos_PN_CORR[[#This Row],[43928]]</f>
        <v>0</v>
      </c>
      <c r="AJ280">
        <f>+Casos_PN_CORR[[#This Row],[43930]]-Casos_PN_CORR[[#This Row],[43929]]</f>
        <v>0</v>
      </c>
      <c r="AK280">
        <f>+Casos_PN_CORR[[#This Row],[43931]]-Casos_PN_CORR[[#This Row],[43930]]</f>
        <v>0</v>
      </c>
      <c r="AL280">
        <f>+Casos_PN_CORR[[#This Row],[43932]]-Casos_PN_CORR[[#This Row],[43931]]</f>
        <v>0</v>
      </c>
      <c r="AM280">
        <f>+Casos_PN_CORR[[#This Row],[43933]]-Casos_PN_CORR[[#This Row],[43932]]</f>
        <v>0</v>
      </c>
      <c r="AN280">
        <f>+Casos_PN_CORR[[#This Row],[43934]]-Casos_PN_CORR[[#This Row],[43933]]</f>
        <v>0</v>
      </c>
      <c r="AO280">
        <f>+Casos_PN_CORR[[#This Row],[43935]]-Casos_PN_CORR[[#This Row],[43934]]</f>
        <v>0</v>
      </c>
      <c r="AP280">
        <f>+Casos_PN_CORR[[#This Row],[43936]]-Casos_PN_CORR[[#This Row],[43935]]</f>
        <v>0</v>
      </c>
      <c r="AQ280">
        <f>+Casos_PN_CORR[[#This Row],[43937]]-Casos_PN_CORR[[#This Row],[43936]]</f>
        <v>0</v>
      </c>
      <c r="AR280">
        <f>+Casos_PN_CORR[[#This Row],[43938]]-Casos_PN_CORR[[#This Row],[43937]]</f>
        <v>0</v>
      </c>
      <c r="AS280">
        <f>+Casos_PN_CORR[[#This Row],[43939]]-Casos_PN_CORR[[#This Row],[43938]]</f>
        <v>0</v>
      </c>
      <c r="AT280">
        <f>+Casos_PN_CORR[[#This Row],[43940]]-Casos_PN_CORR[[#This Row],[43939]]</f>
        <v>0</v>
      </c>
      <c r="AU280">
        <f>+Casos_PN_CORR[[#This Row],[43941]]-Casos_PN_CORR[[#This Row],[43940]]</f>
        <v>0</v>
      </c>
      <c r="AV280">
        <f>+Casos_PN_CORR[[#This Row],[43942]]-Casos_PN_CORR[[#This Row],[43941]]</f>
        <v>0</v>
      </c>
      <c r="AW280">
        <f>+Casos_PN_CORR[[#This Row],[43943]]-Casos_PN_CORR[[#This Row],[43942]]</f>
        <v>0</v>
      </c>
      <c r="AX280">
        <f>+Casos_PN_CORR[[#This Row],[43944]]-Casos_PN_CORR[[#This Row],[43943]]</f>
        <v>0</v>
      </c>
      <c r="AY280">
        <f>+Casos_PN_CORR[[#This Row],[43945]]-Casos_PN_CORR[[#This Row],[43944]]</f>
        <v>0</v>
      </c>
      <c r="AZ280">
        <f>+Casos_PN_CORR[[#This Row],[43946]]-Casos_PN_CORR[[#This Row],[43945]]</f>
        <v>0</v>
      </c>
      <c r="BA280">
        <f>+Casos_PN_CORR[[#This Row],[43947]]-Casos_PN_CORR[[#This Row],[43946]]</f>
        <v>0</v>
      </c>
      <c r="BB280">
        <f>+Casos_PN_CORR[[#This Row],[43948]]-Casos_PN_CORR[[#This Row],[43947]]</f>
        <v>0</v>
      </c>
      <c r="BC280">
        <f>+Casos_PN_CORR[[#This Row],[43949]]-Casos_PN_CORR[[#This Row],[43948]]</f>
        <v>0</v>
      </c>
      <c r="BD280">
        <f>+Casos_PN_CORR[[#This Row],[43950]]-Casos_PN_CORR[[#This Row],[43949]]</f>
        <v>0</v>
      </c>
      <c r="BE280">
        <f>+Casos_PN_CORR[[#This Row],[43951]]-Casos_PN_CORR[[#This Row],[43950]]</f>
        <v>0</v>
      </c>
      <c r="BF280">
        <f>+Casos_PN_CORR[[#This Row],[43952]]-Casos_PN_CORR[[#This Row],[43951]]</f>
        <v>0</v>
      </c>
      <c r="BG280">
        <f>+Casos_PN_CORR[[#This Row],[43953]]-Casos_PN_CORR[[#This Row],[43952]]</f>
        <v>0</v>
      </c>
      <c r="BH280">
        <f>+Casos_PN_CORR[[#This Row],[43954]]-Casos_PN_CORR[[#This Row],[43953]]</f>
        <v>0</v>
      </c>
      <c r="BI280">
        <f>+Casos_PN_CORR[[#This Row],[43955]]-Casos_PN_CORR[[#This Row],[43954]]</f>
        <v>0</v>
      </c>
      <c r="BJ280">
        <f>+Casos_PN_CORR[[#This Row],[43956]]-Casos_PN_CORR[[#This Row],[43955]]</f>
        <v>0</v>
      </c>
      <c r="BK280">
        <f>+Casos_PN_CORR[[#This Row],[43957]]-Casos_PN_CORR[[#This Row],[43956]]</f>
        <v>0</v>
      </c>
      <c r="BL280">
        <f>+Casos_PN_CORR[[#This Row],[43958]]-Casos_PN_CORR[[#This Row],[43957]]</f>
        <v>0</v>
      </c>
      <c r="BM280">
        <f>+Casos_PN_CORR[[#This Row],[43959]]-Casos_PN_CORR[[#This Row],[43958]]</f>
        <v>0</v>
      </c>
      <c r="BN280">
        <f>+Casos_PN_CORR[[#This Row],[43960]]-Casos_PN_CORR[[#This Row],[43959]]</f>
        <v>0</v>
      </c>
      <c r="BO280">
        <f>+Casos_PN_CORR[[#This Row],[43961]]-Casos_PN_CORR[[#This Row],[43960]]</f>
        <v>0</v>
      </c>
      <c r="BP280">
        <f>+Casos_PN_CORR[[#This Row],[43962]]-Casos_PN_CORR[[#This Row],[43961]]</f>
        <v>0</v>
      </c>
      <c r="BQ280">
        <f>+Casos_PN_CORR[[#This Row],[43963]]-Casos_PN_CORR[[#This Row],[43962]]</f>
        <v>0</v>
      </c>
      <c r="BR280">
        <f>+Casos_PN_CORR[[#This Row],[43964]]-Casos_PN_CORR[[#This Row],[43963]]</f>
        <v>0</v>
      </c>
      <c r="BS280">
        <f>+Casos_PN_CORR[[#This Row],[43965]]-Casos_PN_CORR[[#This Row],[43964]]</f>
        <v>0</v>
      </c>
      <c r="BT280">
        <f>+Casos_PN_CORR[[#This Row],[43966]]-Casos_PN_CORR[[#This Row],[43965]]</f>
        <v>0</v>
      </c>
      <c r="BU280">
        <f>+Casos_PN_CORR[[#This Row],[43967]]-Casos_PN_CORR[[#This Row],[43966]]</f>
        <v>0</v>
      </c>
      <c r="BV280">
        <f>+Casos_PN_CORR[[#This Row],[43968]]-Casos_PN_CORR[[#This Row],[43967]]</f>
        <v>0</v>
      </c>
      <c r="BW280">
        <f>+Casos_PN_CORR[[#This Row],[43969]]-Casos_PN_CORR[[#This Row],[43968]]</f>
        <v>0</v>
      </c>
      <c r="BX280">
        <f>+Casos_PN_CORR[[#This Row],[43970]]-Casos_PN_CORR[[#This Row],[43969]]</f>
        <v>0</v>
      </c>
      <c r="BY280">
        <f>+Casos_PN_CORR[[#This Row],[43971]]-Casos_PN_CORR[[#This Row],[43970]]</f>
        <v>0</v>
      </c>
      <c r="BZ280">
        <f>+Casos_PN_CORR[[#This Row],[43972]]-Casos_PN_CORR[[#This Row],[43971]]</f>
        <v>0</v>
      </c>
      <c r="CA280">
        <f>+Casos_PN_CORR[[#This Row],[43973]]-Casos_PN_CORR[[#This Row],[43972]]</f>
        <v>0</v>
      </c>
      <c r="CB280">
        <f>+Casos_PN_CORR[[#This Row],[43974]]-Casos_PN_CORR[[#This Row],[43973]]</f>
        <v>0</v>
      </c>
      <c r="CC280">
        <f>+Casos_PN_CORR[[#This Row],[43975]]-Casos_PN_CORR[[#This Row],[43974]]</f>
        <v>0</v>
      </c>
      <c r="CD280">
        <f>+Casos_PN_CORR[[#This Row],[43976]]-Casos_PN_CORR[[#This Row],[43975]]</f>
        <v>0</v>
      </c>
      <c r="CE280">
        <f>+Casos_PN_CORR[[#This Row],[43977]]-Casos_PN_CORR[[#This Row],[43976]]</f>
        <v>0</v>
      </c>
      <c r="CF280">
        <f>+Casos_PN_CORR[[#This Row],[43978]]-Casos_PN_CORR[[#This Row],[43977]]</f>
        <v>0</v>
      </c>
      <c r="CG280">
        <f>+Casos_PN_CORR[[#This Row],[43979]]-Casos_PN_CORR[[#This Row],[43978]]</f>
        <v>0</v>
      </c>
      <c r="CH280">
        <f>+Casos_PN_CORR[[#This Row],[43980]]-Casos_PN_CORR[[#This Row],[43979]]</f>
        <v>0</v>
      </c>
      <c r="CI280">
        <f>+Casos_PN_CORR[[#This Row],[43981]]-Casos_PN_CORR[[#This Row],[43980]]</f>
        <v>0</v>
      </c>
      <c r="CJ280">
        <f>+Casos_PN_CORR[[#This Row],[43982]]-Casos_PN_CORR[[#This Row],[43981]]</f>
        <v>0</v>
      </c>
      <c r="CK280">
        <f>+Casos_PN_CORR[[#This Row],[43983]]-Casos_PN_CORR[[#This Row],[43982]]</f>
        <v>0</v>
      </c>
      <c r="CL280">
        <f>+Casos_PN_CORR[[#This Row],[43984]]-Casos_PN_CORR[[#This Row],[43983]]</f>
        <v>0</v>
      </c>
      <c r="CM280">
        <f>+Casos_PN_CORR[[#This Row],[43985]]-Casos_PN_CORR[[#This Row],[43984]]</f>
        <v>0</v>
      </c>
      <c r="CN280">
        <f>+Casos_PN_CORR[[#This Row],[43986]]-Casos_PN_CORR[[#This Row],[43985]]</f>
        <v>0</v>
      </c>
      <c r="CO280">
        <f>+Casos_PN_CORR[[#This Row],[43987]]-Casos_PN_CORR[[#This Row],[43986]]</f>
        <v>0</v>
      </c>
      <c r="CP280">
        <f>+Casos_PN_CORR[[#This Row],[43988]]-Casos_PN_CORR[[#This Row],[43987]]</f>
        <v>0</v>
      </c>
      <c r="CQ280">
        <f>+Casos_PN_CORR[[#This Row],[43989]]-Casos_PN_CORR[[#This Row],[43988]]</f>
        <v>0</v>
      </c>
      <c r="CR280">
        <f>+Casos_PN_CORR[[#This Row],[43990]]-Casos_PN_CORR[[#This Row],[43989]]</f>
        <v>0</v>
      </c>
      <c r="CS280">
        <f>+Casos_PN_CORR[[#This Row],[43991]]-Casos_PN_CORR[[#This Row],[43990]]</f>
        <v>0</v>
      </c>
      <c r="CT280">
        <f>+Casos_PN_CORR[[#This Row],[43992]]-Casos_PN_CORR[[#This Row],[43991]]</f>
        <v>0</v>
      </c>
      <c r="CU280">
        <f>+Casos_PN_CORR[[#This Row],[43993]]-Casos_PN_CORR[[#This Row],[43992]]</f>
        <v>1</v>
      </c>
    </row>
    <row r="281" spans="1:99" x14ac:dyDescent="0.3">
      <c r="A281">
        <v>120205</v>
      </c>
      <c r="B281" s="2" t="s">
        <v>191</v>
      </c>
      <c r="C281" s="2" t="s">
        <v>266</v>
      </c>
      <c r="D281" s="2" t="s">
        <v>397</v>
      </c>
      <c r="E281" s="4">
        <f t="shared" si="4"/>
        <v>1</v>
      </c>
      <c r="F281">
        <f>+Casos_PN_CORR[[#This Row],[43900]]</f>
        <v>0</v>
      </c>
      <c r="G281">
        <f>+Casos_PN_CORR[[#This Row],[43901]]-Casos_PN_CORR[[#This Row],[43900]]</f>
        <v>0</v>
      </c>
      <c r="H281">
        <f>+Casos_PN_CORR[[#This Row],[43902]]-Casos_PN_CORR[[#This Row],[43901]]</f>
        <v>0</v>
      </c>
      <c r="I281">
        <f>+Casos_PN_CORR[[#This Row],[43903]]-Casos_PN_CORR[[#This Row],[43902]]</f>
        <v>0</v>
      </c>
      <c r="J281">
        <f>+Casos_PN_CORR[[#This Row],[43904]]-Casos_PN_CORR[[#This Row],[43903]]</f>
        <v>0</v>
      </c>
      <c r="K281">
        <f>+Casos_PN_CORR[[#This Row],[43905]]-Casos_PN_CORR[[#This Row],[43904]]</f>
        <v>0</v>
      </c>
      <c r="L281">
        <f>+Casos_PN_CORR[[#This Row],[43906]]-Casos_PN_CORR[[#This Row],[43905]]</f>
        <v>0</v>
      </c>
      <c r="M281">
        <f>+Casos_PN_CORR[[#This Row],[43907]]-Casos_PN_CORR[[#This Row],[43906]]</f>
        <v>0</v>
      </c>
      <c r="N281">
        <f>+Casos_PN_CORR[[#This Row],[43908]]-Casos_PN_CORR[[#This Row],[43907]]</f>
        <v>0</v>
      </c>
      <c r="O281">
        <f>+Casos_PN_CORR[[#This Row],[43909]]-Casos_PN_CORR[[#This Row],[43908]]</f>
        <v>0</v>
      </c>
      <c r="P281">
        <f>+Casos_PN_CORR[[#This Row],[43910]]-Casos_PN_CORR[[#This Row],[43909]]</f>
        <v>0</v>
      </c>
      <c r="Q281">
        <f>+Casos_PN_CORR[[#This Row],[43911]]-Casos_PN_CORR[[#This Row],[43910]]</f>
        <v>0</v>
      </c>
      <c r="R281">
        <f>+Casos_PN_CORR[[#This Row],[43912]]-Casos_PN_CORR[[#This Row],[43911]]</f>
        <v>0</v>
      </c>
      <c r="S281">
        <f>+Casos_PN_CORR[[#This Row],[43913]]-Casos_PN_CORR[[#This Row],[43912]]</f>
        <v>0</v>
      </c>
      <c r="T281">
        <f>+Casos_PN_CORR[[#This Row],[43914]]-Casos_PN_CORR[[#This Row],[43913]]</f>
        <v>0</v>
      </c>
      <c r="U281">
        <f>+Casos_PN_CORR[[#This Row],[43915]]-Casos_PN_CORR[[#This Row],[43914]]</f>
        <v>0</v>
      </c>
      <c r="V281">
        <f>+Casos_PN_CORR[[#This Row],[43916]]-Casos_PN_CORR[[#This Row],[43915]]</f>
        <v>0</v>
      </c>
      <c r="W281">
        <f>+Casos_PN_CORR[[#This Row],[43917]]-Casos_PN_CORR[[#This Row],[43916]]</f>
        <v>0</v>
      </c>
      <c r="X281">
        <f>+Casos_PN_CORR[[#This Row],[43918]]-Casos_PN_CORR[[#This Row],[43917]]</f>
        <v>0</v>
      </c>
      <c r="Y281">
        <f>+Casos_PN_CORR[[#This Row],[43919]]-Casos_PN_CORR[[#This Row],[43918]]</f>
        <v>0</v>
      </c>
      <c r="Z281">
        <f>+Casos_PN_CORR[[#This Row],[43920]]-Casos_PN_CORR[[#This Row],[43919]]</f>
        <v>0</v>
      </c>
      <c r="AA281">
        <f>+Casos_PN_CORR[[#This Row],[43921]]-Casos_PN_CORR[[#This Row],[43920]]</f>
        <v>0</v>
      </c>
      <c r="AB281">
        <f>+Casos_PN_CORR[[#This Row],[43922]]-Casos_PN_CORR[[#This Row],[43921]]</f>
        <v>0</v>
      </c>
      <c r="AC281">
        <f>+Casos_PN_CORR[[#This Row],[43923]]-Casos_PN_CORR[[#This Row],[43922]]</f>
        <v>0</v>
      </c>
      <c r="AD281">
        <f>+Casos_PN_CORR[[#This Row],[43924]]-Casos_PN_CORR[[#This Row],[43923]]</f>
        <v>0</v>
      </c>
      <c r="AE281">
        <f>+Casos_PN_CORR[[#This Row],[43925]]-Casos_PN_CORR[[#This Row],[43924]]</f>
        <v>0</v>
      </c>
      <c r="AF281">
        <f>+Casos_PN_CORR[[#This Row],[43926]]-Casos_PN_CORR[[#This Row],[43925]]</f>
        <v>0</v>
      </c>
      <c r="AG281">
        <f>+Casos_PN_CORR[[#This Row],[43927]]-Casos_PN_CORR[[#This Row],[43926]]</f>
        <v>0</v>
      </c>
      <c r="AH281">
        <f>+Casos_PN_CORR[[#This Row],[43928]]-Casos_PN_CORR[[#This Row],[43927]]</f>
        <v>0</v>
      </c>
      <c r="AI281">
        <f>+Casos_PN_CORR[[#This Row],[43929]]-Casos_PN_CORR[[#This Row],[43928]]</f>
        <v>0</v>
      </c>
      <c r="AJ281">
        <f>+Casos_PN_CORR[[#This Row],[43930]]-Casos_PN_CORR[[#This Row],[43929]]</f>
        <v>0</v>
      </c>
      <c r="AK281">
        <f>+Casos_PN_CORR[[#This Row],[43931]]-Casos_PN_CORR[[#This Row],[43930]]</f>
        <v>0</v>
      </c>
      <c r="AL281">
        <f>+Casos_PN_CORR[[#This Row],[43932]]-Casos_PN_CORR[[#This Row],[43931]]</f>
        <v>0</v>
      </c>
      <c r="AM281">
        <f>+Casos_PN_CORR[[#This Row],[43933]]-Casos_PN_CORR[[#This Row],[43932]]</f>
        <v>0</v>
      </c>
      <c r="AN281">
        <f>+Casos_PN_CORR[[#This Row],[43934]]-Casos_PN_CORR[[#This Row],[43933]]</f>
        <v>0</v>
      </c>
      <c r="AO281">
        <f>+Casos_PN_CORR[[#This Row],[43935]]-Casos_PN_CORR[[#This Row],[43934]]</f>
        <v>0</v>
      </c>
      <c r="AP281">
        <f>+Casos_PN_CORR[[#This Row],[43936]]-Casos_PN_CORR[[#This Row],[43935]]</f>
        <v>0</v>
      </c>
      <c r="AQ281">
        <f>+Casos_PN_CORR[[#This Row],[43937]]-Casos_PN_CORR[[#This Row],[43936]]</f>
        <v>0</v>
      </c>
      <c r="AR281">
        <f>+Casos_PN_CORR[[#This Row],[43938]]-Casos_PN_CORR[[#This Row],[43937]]</f>
        <v>0</v>
      </c>
      <c r="AS281">
        <f>+Casos_PN_CORR[[#This Row],[43939]]-Casos_PN_CORR[[#This Row],[43938]]</f>
        <v>0</v>
      </c>
      <c r="AT281">
        <f>+Casos_PN_CORR[[#This Row],[43940]]-Casos_PN_CORR[[#This Row],[43939]]</f>
        <v>0</v>
      </c>
      <c r="AU281">
        <f>+Casos_PN_CORR[[#This Row],[43941]]-Casos_PN_CORR[[#This Row],[43940]]</f>
        <v>0</v>
      </c>
      <c r="AV281">
        <f>+Casos_PN_CORR[[#This Row],[43942]]-Casos_PN_CORR[[#This Row],[43941]]</f>
        <v>0</v>
      </c>
      <c r="AW281">
        <f>+Casos_PN_CORR[[#This Row],[43943]]-Casos_PN_CORR[[#This Row],[43942]]</f>
        <v>0</v>
      </c>
      <c r="AX281">
        <f>+Casos_PN_CORR[[#This Row],[43944]]-Casos_PN_CORR[[#This Row],[43943]]</f>
        <v>0</v>
      </c>
      <c r="AY281">
        <f>+Casos_PN_CORR[[#This Row],[43945]]-Casos_PN_CORR[[#This Row],[43944]]</f>
        <v>0</v>
      </c>
      <c r="AZ281">
        <f>+Casos_PN_CORR[[#This Row],[43946]]-Casos_PN_CORR[[#This Row],[43945]]</f>
        <v>0</v>
      </c>
      <c r="BA281">
        <f>+Casos_PN_CORR[[#This Row],[43947]]-Casos_PN_CORR[[#This Row],[43946]]</f>
        <v>0</v>
      </c>
      <c r="BB281">
        <f>+Casos_PN_CORR[[#This Row],[43948]]-Casos_PN_CORR[[#This Row],[43947]]</f>
        <v>0</v>
      </c>
      <c r="BC281">
        <f>+Casos_PN_CORR[[#This Row],[43949]]-Casos_PN_CORR[[#This Row],[43948]]</f>
        <v>0</v>
      </c>
      <c r="BD281">
        <f>+Casos_PN_CORR[[#This Row],[43950]]-Casos_PN_CORR[[#This Row],[43949]]</f>
        <v>0</v>
      </c>
      <c r="BE281">
        <f>+Casos_PN_CORR[[#This Row],[43951]]-Casos_PN_CORR[[#This Row],[43950]]</f>
        <v>0</v>
      </c>
      <c r="BF281">
        <f>+Casos_PN_CORR[[#This Row],[43952]]-Casos_PN_CORR[[#This Row],[43951]]</f>
        <v>0</v>
      </c>
      <c r="BG281">
        <f>+Casos_PN_CORR[[#This Row],[43953]]-Casos_PN_CORR[[#This Row],[43952]]</f>
        <v>0</v>
      </c>
      <c r="BH281">
        <f>+Casos_PN_CORR[[#This Row],[43954]]-Casos_PN_CORR[[#This Row],[43953]]</f>
        <v>0</v>
      </c>
      <c r="BI281">
        <f>+Casos_PN_CORR[[#This Row],[43955]]-Casos_PN_CORR[[#This Row],[43954]]</f>
        <v>0</v>
      </c>
      <c r="BJ281">
        <f>+Casos_PN_CORR[[#This Row],[43956]]-Casos_PN_CORR[[#This Row],[43955]]</f>
        <v>0</v>
      </c>
      <c r="BK281">
        <f>+Casos_PN_CORR[[#This Row],[43957]]-Casos_PN_CORR[[#This Row],[43956]]</f>
        <v>0</v>
      </c>
      <c r="BL281">
        <f>+Casos_PN_CORR[[#This Row],[43958]]-Casos_PN_CORR[[#This Row],[43957]]</f>
        <v>0</v>
      </c>
      <c r="BM281">
        <f>+Casos_PN_CORR[[#This Row],[43959]]-Casos_PN_CORR[[#This Row],[43958]]</f>
        <v>0</v>
      </c>
      <c r="BN281">
        <f>+Casos_PN_CORR[[#This Row],[43960]]-Casos_PN_CORR[[#This Row],[43959]]</f>
        <v>0</v>
      </c>
      <c r="BO281">
        <f>+Casos_PN_CORR[[#This Row],[43961]]-Casos_PN_CORR[[#This Row],[43960]]</f>
        <v>0</v>
      </c>
      <c r="BP281">
        <f>+Casos_PN_CORR[[#This Row],[43962]]-Casos_PN_CORR[[#This Row],[43961]]</f>
        <v>0</v>
      </c>
      <c r="BQ281">
        <f>+Casos_PN_CORR[[#This Row],[43963]]-Casos_PN_CORR[[#This Row],[43962]]</f>
        <v>0</v>
      </c>
      <c r="BR281">
        <f>+Casos_PN_CORR[[#This Row],[43964]]-Casos_PN_CORR[[#This Row],[43963]]</f>
        <v>0</v>
      </c>
      <c r="BS281">
        <f>+Casos_PN_CORR[[#This Row],[43965]]-Casos_PN_CORR[[#This Row],[43964]]</f>
        <v>0</v>
      </c>
      <c r="BT281">
        <f>+Casos_PN_CORR[[#This Row],[43966]]-Casos_PN_CORR[[#This Row],[43965]]</f>
        <v>0</v>
      </c>
      <c r="BU281">
        <f>+Casos_PN_CORR[[#This Row],[43967]]-Casos_PN_CORR[[#This Row],[43966]]</f>
        <v>0</v>
      </c>
      <c r="BV281">
        <f>+Casos_PN_CORR[[#This Row],[43968]]-Casos_PN_CORR[[#This Row],[43967]]</f>
        <v>0</v>
      </c>
      <c r="BW281">
        <f>+Casos_PN_CORR[[#This Row],[43969]]-Casos_PN_CORR[[#This Row],[43968]]</f>
        <v>0</v>
      </c>
      <c r="BX281">
        <f>+Casos_PN_CORR[[#This Row],[43970]]-Casos_PN_CORR[[#This Row],[43969]]</f>
        <v>0</v>
      </c>
      <c r="BY281">
        <f>+Casos_PN_CORR[[#This Row],[43971]]-Casos_PN_CORR[[#This Row],[43970]]</f>
        <v>0</v>
      </c>
      <c r="BZ281">
        <f>+Casos_PN_CORR[[#This Row],[43972]]-Casos_PN_CORR[[#This Row],[43971]]</f>
        <v>0</v>
      </c>
      <c r="CA281">
        <f>+Casos_PN_CORR[[#This Row],[43973]]-Casos_PN_CORR[[#This Row],[43972]]</f>
        <v>0</v>
      </c>
      <c r="CB281">
        <f>+Casos_PN_CORR[[#This Row],[43974]]-Casos_PN_CORR[[#This Row],[43973]]</f>
        <v>0</v>
      </c>
      <c r="CC281">
        <f>+Casos_PN_CORR[[#This Row],[43975]]-Casos_PN_CORR[[#This Row],[43974]]</f>
        <v>0</v>
      </c>
      <c r="CD281">
        <f>+Casos_PN_CORR[[#This Row],[43976]]-Casos_PN_CORR[[#This Row],[43975]]</f>
        <v>0</v>
      </c>
      <c r="CE281">
        <f>+Casos_PN_CORR[[#This Row],[43977]]-Casos_PN_CORR[[#This Row],[43976]]</f>
        <v>0</v>
      </c>
      <c r="CF281">
        <f>+Casos_PN_CORR[[#This Row],[43978]]-Casos_PN_CORR[[#This Row],[43977]]</f>
        <v>0</v>
      </c>
      <c r="CG281">
        <f>+Casos_PN_CORR[[#This Row],[43979]]-Casos_PN_CORR[[#This Row],[43978]]</f>
        <v>0</v>
      </c>
      <c r="CH281">
        <f>+Casos_PN_CORR[[#This Row],[43980]]-Casos_PN_CORR[[#This Row],[43979]]</f>
        <v>0</v>
      </c>
      <c r="CI281">
        <f>+Casos_PN_CORR[[#This Row],[43981]]-Casos_PN_CORR[[#This Row],[43980]]</f>
        <v>0</v>
      </c>
      <c r="CJ281">
        <f>+Casos_PN_CORR[[#This Row],[43982]]-Casos_PN_CORR[[#This Row],[43981]]</f>
        <v>0</v>
      </c>
      <c r="CK281">
        <f>+Casos_PN_CORR[[#This Row],[43983]]-Casos_PN_CORR[[#This Row],[43982]]</f>
        <v>0</v>
      </c>
      <c r="CL281">
        <f>+Casos_PN_CORR[[#This Row],[43984]]-Casos_PN_CORR[[#This Row],[43983]]</f>
        <v>0</v>
      </c>
      <c r="CM281">
        <f>+Casos_PN_CORR[[#This Row],[43985]]-Casos_PN_CORR[[#This Row],[43984]]</f>
        <v>0</v>
      </c>
      <c r="CN281">
        <f>+Casos_PN_CORR[[#This Row],[43986]]-Casos_PN_CORR[[#This Row],[43985]]</f>
        <v>0</v>
      </c>
      <c r="CO281">
        <f>+Casos_PN_CORR[[#This Row],[43987]]-Casos_PN_CORR[[#This Row],[43986]]</f>
        <v>0</v>
      </c>
      <c r="CP281">
        <f>+Casos_PN_CORR[[#This Row],[43988]]-Casos_PN_CORR[[#This Row],[43987]]</f>
        <v>0</v>
      </c>
      <c r="CQ281">
        <f>+Casos_PN_CORR[[#This Row],[43989]]-Casos_PN_CORR[[#This Row],[43988]]</f>
        <v>0</v>
      </c>
      <c r="CR281">
        <f>+Casos_PN_CORR[[#This Row],[43990]]-Casos_PN_CORR[[#This Row],[43989]]</f>
        <v>0</v>
      </c>
      <c r="CS281">
        <f>+Casos_PN_CORR[[#This Row],[43991]]-Casos_PN_CORR[[#This Row],[43990]]</f>
        <v>0</v>
      </c>
      <c r="CT281">
        <f>+Casos_PN_CORR[[#This Row],[43992]]-Casos_PN_CORR[[#This Row],[43991]]</f>
        <v>0</v>
      </c>
      <c r="CU281">
        <f>+Casos_PN_CORR[[#This Row],[43993]]-Casos_PN_CORR[[#This Row],[43992]]</f>
        <v>1</v>
      </c>
    </row>
    <row r="282" spans="1:99" x14ac:dyDescent="0.3">
      <c r="A282">
        <v>120206</v>
      </c>
      <c r="B282" s="2" t="s">
        <v>191</v>
      </c>
      <c r="C282" s="2" t="s">
        <v>266</v>
      </c>
      <c r="D282" s="2" t="s">
        <v>267</v>
      </c>
      <c r="E282" s="4">
        <f t="shared" si="4"/>
        <v>1</v>
      </c>
      <c r="F282">
        <f>+Casos_PN_CORR[[#This Row],[43900]]</f>
        <v>0</v>
      </c>
      <c r="G282">
        <f>+Casos_PN_CORR[[#This Row],[43901]]-Casos_PN_CORR[[#This Row],[43900]]</f>
        <v>0</v>
      </c>
      <c r="H282">
        <f>+Casos_PN_CORR[[#This Row],[43902]]-Casos_PN_CORR[[#This Row],[43901]]</f>
        <v>0</v>
      </c>
      <c r="I282">
        <f>+Casos_PN_CORR[[#This Row],[43903]]-Casos_PN_CORR[[#This Row],[43902]]</f>
        <v>0</v>
      </c>
      <c r="J282">
        <f>+Casos_PN_CORR[[#This Row],[43904]]-Casos_PN_CORR[[#This Row],[43903]]</f>
        <v>0</v>
      </c>
      <c r="K282">
        <f>+Casos_PN_CORR[[#This Row],[43905]]-Casos_PN_CORR[[#This Row],[43904]]</f>
        <v>0</v>
      </c>
      <c r="L282">
        <f>+Casos_PN_CORR[[#This Row],[43906]]-Casos_PN_CORR[[#This Row],[43905]]</f>
        <v>0</v>
      </c>
      <c r="M282">
        <f>+Casos_PN_CORR[[#This Row],[43907]]-Casos_PN_CORR[[#This Row],[43906]]</f>
        <v>0</v>
      </c>
      <c r="N282">
        <f>+Casos_PN_CORR[[#This Row],[43908]]-Casos_PN_CORR[[#This Row],[43907]]</f>
        <v>0</v>
      </c>
      <c r="O282">
        <f>+Casos_PN_CORR[[#This Row],[43909]]-Casos_PN_CORR[[#This Row],[43908]]</f>
        <v>0</v>
      </c>
      <c r="P282">
        <f>+Casos_PN_CORR[[#This Row],[43910]]-Casos_PN_CORR[[#This Row],[43909]]</f>
        <v>0</v>
      </c>
      <c r="Q282">
        <f>+Casos_PN_CORR[[#This Row],[43911]]-Casos_PN_CORR[[#This Row],[43910]]</f>
        <v>0</v>
      </c>
      <c r="R282">
        <f>+Casos_PN_CORR[[#This Row],[43912]]-Casos_PN_CORR[[#This Row],[43911]]</f>
        <v>0</v>
      </c>
      <c r="S282">
        <f>+Casos_PN_CORR[[#This Row],[43913]]-Casos_PN_CORR[[#This Row],[43912]]</f>
        <v>0</v>
      </c>
      <c r="T282">
        <f>+Casos_PN_CORR[[#This Row],[43914]]-Casos_PN_CORR[[#This Row],[43913]]</f>
        <v>0</v>
      </c>
      <c r="U282">
        <f>+Casos_PN_CORR[[#This Row],[43915]]-Casos_PN_CORR[[#This Row],[43914]]</f>
        <v>0</v>
      </c>
      <c r="V282">
        <f>+Casos_PN_CORR[[#This Row],[43916]]-Casos_PN_CORR[[#This Row],[43915]]</f>
        <v>0</v>
      </c>
      <c r="W282">
        <f>+Casos_PN_CORR[[#This Row],[43917]]-Casos_PN_CORR[[#This Row],[43916]]</f>
        <v>0</v>
      </c>
      <c r="X282">
        <f>+Casos_PN_CORR[[#This Row],[43918]]-Casos_PN_CORR[[#This Row],[43917]]</f>
        <v>0</v>
      </c>
      <c r="Y282">
        <f>+Casos_PN_CORR[[#This Row],[43919]]-Casos_PN_CORR[[#This Row],[43918]]</f>
        <v>0</v>
      </c>
      <c r="Z282">
        <f>+Casos_PN_CORR[[#This Row],[43920]]-Casos_PN_CORR[[#This Row],[43919]]</f>
        <v>0</v>
      </c>
      <c r="AA282">
        <f>+Casos_PN_CORR[[#This Row],[43921]]-Casos_PN_CORR[[#This Row],[43920]]</f>
        <v>0</v>
      </c>
      <c r="AB282">
        <f>+Casos_PN_CORR[[#This Row],[43922]]-Casos_PN_CORR[[#This Row],[43921]]</f>
        <v>0</v>
      </c>
      <c r="AC282">
        <f>+Casos_PN_CORR[[#This Row],[43923]]-Casos_PN_CORR[[#This Row],[43922]]</f>
        <v>0</v>
      </c>
      <c r="AD282">
        <f>+Casos_PN_CORR[[#This Row],[43924]]-Casos_PN_CORR[[#This Row],[43923]]</f>
        <v>0</v>
      </c>
      <c r="AE282">
        <f>+Casos_PN_CORR[[#This Row],[43925]]-Casos_PN_CORR[[#This Row],[43924]]</f>
        <v>0</v>
      </c>
      <c r="AF282">
        <f>+Casos_PN_CORR[[#This Row],[43926]]-Casos_PN_CORR[[#This Row],[43925]]</f>
        <v>0</v>
      </c>
      <c r="AG282">
        <f>+Casos_PN_CORR[[#This Row],[43927]]-Casos_PN_CORR[[#This Row],[43926]]</f>
        <v>0</v>
      </c>
      <c r="AH282">
        <f>+Casos_PN_CORR[[#This Row],[43928]]-Casos_PN_CORR[[#This Row],[43927]]</f>
        <v>0</v>
      </c>
      <c r="AI282">
        <f>+Casos_PN_CORR[[#This Row],[43929]]-Casos_PN_CORR[[#This Row],[43928]]</f>
        <v>0</v>
      </c>
      <c r="AJ282">
        <f>+Casos_PN_CORR[[#This Row],[43930]]-Casos_PN_CORR[[#This Row],[43929]]</f>
        <v>0</v>
      </c>
      <c r="AK282">
        <f>+Casos_PN_CORR[[#This Row],[43931]]-Casos_PN_CORR[[#This Row],[43930]]</f>
        <v>0</v>
      </c>
      <c r="AL282">
        <f>+Casos_PN_CORR[[#This Row],[43932]]-Casos_PN_CORR[[#This Row],[43931]]</f>
        <v>0</v>
      </c>
      <c r="AM282">
        <f>+Casos_PN_CORR[[#This Row],[43933]]-Casos_PN_CORR[[#This Row],[43932]]</f>
        <v>0</v>
      </c>
      <c r="AN282">
        <f>+Casos_PN_CORR[[#This Row],[43934]]-Casos_PN_CORR[[#This Row],[43933]]</f>
        <v>0</v>
      </c>
      <c r="AO282">
        <f>+Casos_PN_CORR[[#This Row],[43935]]-Casos_PN_CORR[[#This Row],[43934]]</f>
        <v>0</v>
      </c>
      <c r="AP282">
        <f>+Casos_PN_CORR[[#This Row],[43936]]-Casos_PN_CORR[[#This Row],[43935]]</f>
        <v>0</v>
      </c>
      <c r="AQ282">
        <f>+Casos_PN_CORR[[#This Row],[43937]]-Casos_PN_CORR[[#This Row],[43936]]</f>
        <v>0</v>
      </c>
      <c r="AR282">
        <f>+Casos_PN_CORR[[#This Row],[43938]]-Casos_PN_CORR[[#This Row],[43937]]</f>
        <v>0</v>
      </c>
      <c r="AS282">
        <f>+Casos_PN_CORR[[#This Row],[43939]]-Casos_PN_CORR[[#This Row],[43938]]</f>
        <v>0</v>
      </c>
      <c r="AT282">
        <f>+Casos_PN_CORR[[#This Row],[43940]]-Casos_PN_CORR[[#This Row],[43939]]</f>
        <v>0</v>
      </c>
      <c r="AU282">
        <f>+Casos_PN_CORR[[#This Row],[43941]]-Casos_PN_CORR[[#This Row],[43940]]</f>
        <v>0</v>
      </c>
      <c r="AV282">
        <f>+Casos_PN_CORR[[#This Row],[43942]]-Casos_PN_CORR[[#This Row],[43941]]</f>
        <v>0</v>
      </c>
      <c r="AW282">
        <f>+Casos_PN_CORR[[#This Row],[43943]]-Casos_PN_CORR[[#This Row],[43942]]</f>
        <v>0</v>
      </c>
      <c r="AX282">
        <f>+Casos_PN_CORR[[#This Row],[43944]]-Casos_PN_CORR[[#This Row],[43943]]</f>
        <v>0</v>
      </c>
      <c r="AY282">
        <f>+Casos_PN_CORR[[#This Row],[43945]]-Casos_PN_CORR[[#This Row],[43944]]</f>
        <v>0</v>
      </c>
      <c r="AZ282">
        <f>+Casos_PN_CORR[[#This Row],[43946]]-Casos_PN_CORR[[#This Row],[43945]]</f>
        <v>0</v>
      </c>
      <c r="BA282">
        <f>+Casos_PN_CORR[[#This Row],[43947]]-Casos_PN_CORR[[#This Row],[43946]]</f>
        <v>0</v>
      </c>
      <c r="BB282">
        <f>+Casos_PN_CORR[[#This Row],[43948]]-Casos_PN_CORR[[#This Row],[43947]]</f>
        <v>0</v>
      </c>
      <c r="BC282">
        <f>+Casos_PN_CORR[[#This Row],[43949]]-Casos_PN_CORR[[#This Row],[43948]]</f>
        <v>0</v>
      </c>
      <c r="BD282">
        <f>+Casos_PN_CORR[[#This Row],[43950]]-Casos_PN_CORR[[#This Row],[43949]]</f>
        <v>0</v>
      </c>
      <c r="BE282">
        <f>+Casos_PN_CORR[[#This Row],[43951]]-Casos_PN_CORR[[#This Row],[43950]]</f>
        <v>0</v>
      </c>
      <c r="BF282">
        <f>+Casos_PN_CORR[[#This Row],[43952]]-Casos_PN_CORR[[#This Row],[43951]]</f>
        <v>0</v>
      </c>
      <c r="BG282">
        <f>+Casos_PN_CORR[[#This Row],[43953]]-Casos_PN_CORR[[#This Row],[43952]]</f>
        <v>0</v>
      </c>
      <c r="BH282">
        <f>+Casos_PN_CORR[[#This Row],[43954]]-Casos_PN_CORR[[#This Row],[43953]]</f>
        <v>0</v>
      </c>
      <c r="BI282">
        <f>+Casos_PN_CORR[[#This Row],[43955]]-Casos_PN_CORR[[#This Row],[43954]]</f>
        <v>0</v>
      </c>
      <c r="BJ282">
        <f>+Casos_PN_CORR[[#This Row],[43956]]-Casos_PN_CORR[[#This Row],[43955]]</f>
        <v>0</v>
      </c>
      <c r="BK282">
        <f>+Casos_PN_CORR[[#This Row],[43957]]-Casos_PN_CORR[[#This Row],[43956]]</f>
        <v>0</v>
      </c>
      <c r="BL282">
        <f>+Casos_PN_CORR[[#This Row],[43958]]-Casos_PN_CORR[[#This Row],[43957]]</f>
        <v>0</v>
      </c>
      <c r="BM282">
        <f>+Casos_PN_CORR[[#This Row],[43959]]-Casos_PN_CORR[[#This Row],[43958]]</f>
        <v>0</v>
      </c>
      <c r="BN282">
        <f>+Casos_PN_CORR[[#This Row],[43960]]-Casos_PN_CORR[[#This Row],[43959]]</f>
        <v>0</v>
      </c>
      <c r="BO282">
        <f>+Casos_PN_CORR[[#This Row],[43961]]-Casos_PN_CORR[[#This Row],[43960]]</f>
        <v>0</v>
      </c>
      <c r="BP282">
        <f>+Casos_PN_CORR[[#This Row],[43962]]-Casos_PN_CORR[[#This Row],[43961]]</f>
        <v>0</v>
      </c>
      <c r="BQ282">
        <f>+Casos_PN_CORR[[#This Row],[43963]]-Casos_PN_CORR[[#This Row],[43962]]</f>
        <v>0</v>
      </c>
      <c r="BR282">
        <f>+Casos_PN_CORR[[#This Row],[43964]]-Casos_PN_CORR[[#This Row],[43963]]</f>
        <v>0</v>
      </c>
      <c r="BS282">
        <f>+Casos_PN_CORR[[#This Row],[43965]]-Casos_PN_CORR[[#This Row],[43964]]</f>
        <v>0</v>
      </c>
      <c r="BT282">
        <f>+Casos_PN_CORR[[#This Row],[43966]]-Casos_PN_CORR[[#This Row],[43965]]</f>
        <v>0</v>
      </c>
      <c r="BU282">
        <f>+Casos_PN_CORR[[#This Row],[43967]]-Casos_PN_CORR[[#This Row],[43966]]</f>
        <v>0</v>
      </c>
      <c r="BV282">
        <f>+Casos_PN_CORR[[#This Row],[43968]]-Casos_PN_CORR[[#This Row],[43967]]</f>
        <v>0</v>
      </c>
      <c r="BW282">
        <f>+Casos_PN_CORR[[#This Row],[43969]]-Casos_PN_CORR[[#This Row],[43968]]</f>
        <v>0</v>
      </c>
      <c r="BX282">
        <f>+Casos_PN_CORR[[#This Row],[43970]]-Casos_PN_CORR[[#This Row],[43969]]</f>
        <v>0</v>
      </c>
      <c r="BY282">
        <f>+Casos_PN_CORR[[#This Row],[43971]]-Casos_PN_CORR[[#This Row],[43970]]</f>
        <v>0</v>
      </c>
      <c r="BZ282">
        <f>+Casos_PN_CORR[[#This Row],[43972]]-Casos_PN_CORR[[#This Row],[43971]]</f>
        <v>0</v>
      </c>
      <c r="CA282">
        <f>+Casos_PN_CORR[[#This Row],[43973]]-Casos_PN_CORR[[#This Row],[43972]]</f>
        <v>0</v>
      </c>
      <c r="CB282">
        <f>+Casos_PN_CORR[[#This Row],[43974]]-Casos_PN_CORR[[#This Row],[43973]]</f>
        <v>0</v>
      </c>
      <c r="CC282">
        <f>+Casos_PN_CORR[[#This Row],[43975]]-Casos_PN_CORR[[#This Row],[43974]]</f>
        <v>0</v>
      </c>
      <c r="CD282">
        <f>+Casos_PN_CORR[[#This Row],[43976]]-Casos_PN_CORR[[#This Row],[43975]]</f>
        <v>0</v>
      </c>
      <c r="CE282">
        <f>+Casos_PN_CORR[[#This Row],[43977]]-Casos_PN_CORR[[#This Row],[43976]]</f>
        <v>0</v>
      </c>
      <c r="CF282">
        <f>+Casos_PN_CORR[[#This Row],[43978]]-Casos_PN_CORR[[#This Row],[43977]]</f>
        <v>0</v>
      </c>
      <c r="CG282">
        <f>+Casos_PN_CORR[[#This Row],[43979]]-Casos_PN_CORR[[#This Row],[43978]]</f>
        <v>0</v>
      </c>
      <c r="CH282">
        <f>+Casos_PN_CORR[[#This Row],[43980]]-Casos_PN_CORR[[#This Row],[43979]]</f>
        <v>0</v>
      </c>
      <c r="CI282">
        <f>+Casos_PN_CORR[[#This Row],[43981]]-Casos_PN_CORR[[#This Row],[43980]]</f>
        <v>0</v>
      </c>
      <c r="CJ282">
        <f>+Casos_PN_CORR[[#This Row],[43982]]-Casos_PN_CORR[[#This Row],[43981]]</f>
        <v>0</v>
      </c>
      <c r="CK282">
        <f>+Casos_PN_CORR[[#This Row],[43983]]-Casos_PN_CORR[[#This Row],[43982]]</f>
        <v>0</v>
      </c>
      <c r="CL282">
        <f>+Casos_PN_CORR[[#This Row],[43984]]-Casos_PN_CORR[[#This Row],[43983]]</f>
        <v>0</v>
      </c>
      <c r="CM282">
        <f>+Casos_PN_CORR[[#This Row],[43985]]-Casos_PN_CORR[[#This Row],[43984]]</f>
        <v>0</v>
      </c>
      <c r="CN282">
        <f>+Casos_PN_CORR[[#This Row],[43986]]-Casos_PN_CORR[[#This Row],[43985]]</f>
        <v>0</v>
      </c>
      <c r="CO282">
        <f>+Casos_PN_CORR[[#This Row],[43987]]-Casos_PN_CORR[[#This Row],[43986]]</f>
        <v>0</v>
      </c>
      <c r="CP282">
        <f>+Casos_PN_CORR[[#This Row],[43988]]-Casos_PN_CORR[[#This Row],[43987]]</f>
        <v>0</v>
      </c>
      <c r="CQ282">
        <f>+Casos_PN_CORR[[#This Row],[43989]]-Casos_PN_CORR[[#This Row],[43988]]</f>
        <v>0</v>
      </c>
      <c r="CR282">
        <f>+Casos_PN_CORR[[#This Row],[43990]]-Casos_PN_CORR[[#This Row],[43989]]</f>
        <v>0</v>
      </c>
      <c r="CS282">
        <f>+Casos_PN_CORR[[#This Row],[43991]]-Casos_PN_CORR[[#This Row],[43990]]</f>
        <v>0</v>
      </c>
      <c r="CT282">
        <f>+Casos_PN_CORR[[#This Row],[43992]]-Casos_PN_CORR[[#This Row],[43991]]</f>
        <v>0</v>
      </c>
      <c r="CU282">
        <f>+Casos_PN_CORR[[#This Row],[43993]]-Casos_PN_CORR[[#This Row],[43992]]</f>
        <v>1</v>
      </c>
    </row>
    <row r="283" spans="1:99" x14ac:dyDescent="0.3">
      <c r="A283">
        <v>120201</v>
      </c>
      <c r="B283" s="2" t="s">
        <v>191</v>
      </c>
      <c r="C283" s="2" t="s">
        <v>266</v>
      </c>
      <c r="D283" s="2" t="s">
        <v>596</v>
      </c>
      <c r="E283" s="4">
        <f t="shared" si="4"/>
        <v>1</v>
      </c>
      <c r="F283">
        <f>+Casos_PN_CORR[[#This Row],[43900]]</f>
        <v>0</v>
      </c>
      <c r="G283">
        <f>+Casos_PN_CORR[[#This Row],[43901]]-Casos_PN_CORR[[#This Row],[43900]]</f>
        <v>0</v>
      </c>
      <c r="H283">
        <f>+Casos_PN_CORR[[#This Row],[43902]]-Casos_PN_CORR[[#This Row],[43901]]</f>
        <v>0</v>
      </c>
      <c r="I283">
        <f>+Casos_PN_CORR[[#This Row],[43903]]-Casos_PN_CORR[[#This Row],[43902]]</f>
        <v>0</v>
      </c>
      <c r="J283">
        <f>+Casos_PN_CORR[[#This Row],[43904]]-Casos_PN_CORR[[#This Row],[43903]]</f>
        <v>0</v>
      </c>
      <c r="K283">
        <f>+Casos_PN_CORR[[#This Row],[43905]]-Casos_PN_CORR[[#This Row],[43904]]</f>
        <v>0</v>
      </c>
      <c r="L283">
        <f>+Casos_PN_CORR[[#This Row],[43906]]-Casos_PN_CORR[[#This Row],[43905]]</f>
        <v>0</v>
      </c>
      <c r="M283">
        <f>+Casos_PN_CORR[[#This Row],[43907]]-Casos_PN_CORR[[#This Row],[43906]]</f>
        <v>0</v>
      </c>
      <c r="N283">
        <f>+Casos_PN_CORR[[#This Row],[43908]]-Casos_PN_CORR[[#This Row],[43907]]</f>
        <v>0</v>
      </c>
      <c r="O283">
        <f>+Casos_PN_CORR[[#This Row],[43909]]-Casos_PN_CORR[[#This Row],[43908]]</f>
        <v>0</v>
      </c>
      <c r="P283">
        <f>+Casos_PN_CORR[[#This Row],[43910]]-Casos_PN_CORR[[#This Row],[43909]]</f>
        <v>0</v>
      </c>
      <c r="Q283">
        <f>+Casos_PN_CORR[[#This Row],[43911]]-Casos_PN_CORR[[#This Row],[43910]]</f>
        <v>0</v>
      </c>
      <c r="R283">
        <f>+Casos_PN_CORR[[#This Row],[43912]]-Casos_PN_CORR[[#This Row],[43911]]</f>
        <v>0</v>
      </c>
      <c r="S283">
        <f>+Casos_PN_CORR[[#This Row],[43913]]-Casos_PN_CORR[[#This Row],[43912]]</f>
        <v>0</v>
      </c>
      <c r="T283">
        <f>+Casos_PN_CORR[[#This Row],[43914]]-Casos_PN_CORR[[#This Row],[43913]]</f>
        <v>0</v>
      </c>
      <c r="U283">
        <f>+Casos_PN_CORR[[#This Row],[43915]]-Casos_PN_CORR[[#This Row],[43914]]</f>
        <v>0</v>
      </c>
      <c r="V283">
        <f>+Casos_PN_CORR[[#This Row],[43916]]-Casos_PN_CORR[[#This Row],[43915]]</f>
        <v>0</v>
      </c>
      <c r="W283">
        <f>+Casos_PN_CORR[[#This Row],[43917]]-Casos_PN_CORR[[#This Row],[43916]]</f>
        <v>0</v>
      </c>
      <c r="X283">
        <f>+Casos_PN_CORR[[#This Row],[43918]]-Casos_PN_CORR[[#This Row],[43917]]</f>
        <v>0</v>
      </c>
      <c r="Y283">
        <f>+Casos_PN_CORR[[#This Row],[43919]]-Casos_PN_CORR[[#This Row],[43918]]</f>
        <v>0</v>
      </c>
      <c r="Z283">
        <f>+Casos_PN_CORR[[#This Row],[43920]]-Casos_PN_CORR[[#This Row],[43919]]</f>
        <v>0</v>
      </c>
      <c r="AA283">
        <f>+Casos_PN_CORR[[#This Row],[43921]]-Casos_PN_CORR[[#This Row],[43920]]</f>
        <v>0</v>
      </c>
      <c r="AB283">
        <f>+Casos_PN_CORR[[#This Row],[43922]]-Casos_PN_CORR[[#This Row],[43921]]</f>
        <v>0</v>
      </c>
      <c r="AC283">
        <f>+Casos_PN_CORR[[#This Row],[43923]]-Casos_PN_CORR[[#This Row],[43922]]</f>
        <v>0</v>
      </c>
      <c r="AD283">
        <f>+Casos_PN_CORR[[#This Row],[43924]]-Casos_PN_CORR[[#This Row],[43923]]</f>
        <v>0</v>
      </c>
      <c r="AE283">
        <f>+Casos_PN_CORR[[#This Row],[43925]]-Casos_PN_CORR[[#This Row],[43924]]</f>
        <v>0</v>
      </c>
      <c r="AF283">
        <f>+Casos_PN_CORR[[#This Row],[43926]]-Casos_PN_CORR[[#This Row],[43925]]</f>
        <v>0</v>
      </c>
      <c r="AG283">
        <f>+Casos_PN_CORR[[#This Row],[43927]]-Casos_PN_CORR[[#This Row],[43926]]</f>
        <v>0</v>
      </c>
      <c r="AH283">
        <f>+Casos_PN_CORR[[#This Row],[43928]]-Casos_PN_CORR[[#This Row],[43927]]</f>
        <v>0</v>
      </c>
      <c r="AI283">
        <f>+Casos_PN_CORR[[#This Row],[43929]]-Casos_PN_CORR[[#This Row],[43928]]</f>
        <v>0</v>
      </c>
      <c r="AJ283">
        <f>+Casos_PN_CORR[[#This Row],[43930]]-Casos_PN_CORR[[#This Row],[43929]]</f>
        <v>0</v>
      </c>
      <c r="AK283">
        <f>+Casos_PN_CORR[[#This Row],[43931]]-Casos_PN_CORR[[#This Row],[43930]]</f>
        <v>0</v>
      </c>
      <c r="AL283">
        <f>+Casos_PN_CORR[[#This Row],[43932]]-Casos_PN_CORR[[#This Row],[43931]]</f>
        <v>0</v>
      </c>
      <c r="AM283">
        <f>+Casos_PN_CORR[[#This Row],[43933]]-Casos_PN_CORR[[#This Row],[43932]]</f>
        <v>0</v>
      </c>
      <c r="AN283">
        <f>+Casos_PN_CORR[[#This Row],[43934]]-Casos_PN_CORR[[#This Row],[43933]]</f>
        <v>0</v>
      </c>
      <c r="AO283">
        <f>+Casos_PN_CORR[[#This Row],[43935]]-Casos_PN_CORR[[#This Row],[43934]]</f>
        <v>0</v>
      </c>
      <c r="AP283">
        <f>+Casos_PN_CORR[[#This Row],[43936]]-Casos_PN_CORR[[#This Row],[43935]]</f>
        <v>0</v>
      </c>
      <c r="AQ283">
        <f>+Casos_PN_CORR[[#This Row],[43937]]-Casos_PN_CORR[[#This Row],[43936]]</f>
        <v>0</v>
      </c>
      <c r="AR283">
        <f>+Casos_PN_CORR[[#This Row],[43938]]-Casos_PN_CORR[[#This Row],[43937]]</f>
        <v>0</v>
      </c>
      <c r="AS283">
        <f>+Casos_PN_CORR[[#This Row],[43939]]-Casos_PN_CORR[[#This Row],[43938]]</f>
        <v>0</v>
      </c>
      <c r="AT283">
        <f>+Casos_PN_CORR[[#This Row],[43940]]-Casos_PN_CORR[[#This Row],[43939]]</f>
        <v>0</v>
      </c>
      <c r="AU283">
        <f>+Casos_PN_CORR[[#This Row],[43941]]-Casos_PN_CORR[[#This Row],[43940]]</f>
        <v>0</v>
      </c>
      <c r="AV283">
        <f>+Casos_PN_CORR[[#This Row],[43942]]-Casos_PN_CORR[[#This Row],[43941]]</f>
        <v>0</v>
      </c>
      <c r="AW283">
        <f>+Casos_PN_CORR[[#This Row],[43943]]-Casos_PN_CORR[[#This Row],[43942]]</f>
        <v>0</v>
      </c>
      <c r="AX283">
        <f>+Casos_PN_CORR[[#This Row],[43944]]-Casos_PN_CORR[[#This Row],[43943]]</f>
        <v>0</v>
      </c>
      <c r="AY283">
        <f>+Casos_PN_CORR[[#This Row],[43945]]-Casos_PN_CORR[[#This Row],[43944]]</f>
        <v>0</v>
      </c>
      <c r="AZ283">
        <f>+Casos_PN_CORR[[#This Row],[43946]]-Casos_PN_CORR[[#This Row],[43945]]</f>
        <v>0</v>
      </c>
      <c r="BA283">
        <f>+Casos_PN_CORR[[#This Row],[43947]]-Casos_PN_CORR[[#This Row],[43946]]</f>
        <v>0</v>
      </c>
      <c r="BB283">
        <f>+Casos_PN_CORR[[#This Row],[43948]]-Casos_PN_CORR[[#This Row],[43947]]</f>
        <v>0</v>
      </c>
      <c r="BC283">
        <f>+Casos_PN_CORR[[#This Row],[43949]]-Casos_PN_CORR[[#This Row],[43948]]</f>
        <v>0</v>
      </c>
      <c r="BD283">
        <f>+Casos_PN_CORR[[#This Row],[43950]]-Casos_PN_CORR[[#This Row],[43949]]</f>
        <v>0</v>
      </c>
      <c r="BE283">
        <f>+Casos_PN_CORR[[#This Row],[43951]]-Casos_PN_CORR[[#This Row],[43950]]</f>
        <v>0</v>
      </c>
      <c r="BF283">
        <f>+Casos_PN_CORR[[#This Row],[43952]]-Casos_PN_CORR[[#This Row],[43951]]</f>
        <v>0</v>
      </c>
      <c r="BG283">
        <f>+Casos_PN_CORR[[#This Row],[43953]]-Casos_PN_CORR[[#This Row],[43952]]</f>
        <v>0</v>
      </c>
      <c r="BH283">
        <f>+Casos_PN_CORR[[#This Row],[43954]]-Casos_PN_CORR[[#This Row],[43953]]</f>
        <v>0</v>
      </c>
      <c r="BI283">
        <f>+Casos_PN_CORR[[#This Row],[43955]]-Casos_PN_CORR[[#This Row],[43954]]</f>
        <v>0</v>
      </c>
      <c r="BJ283">
        <f>+Casos_PN_CORR[[#This Row],[43956]]-Casos_PN_CORR[[#This Row],[43955]]</f>
        <v>0</v>
      </c>
      <c r="BK283">
        <f>+Casos_PN_CORR[[#This Row],[43957]]-Casos_PN_CORR[[#This Row],[43956]]</f>
        <v>0</v>
      </c>
      <c r="BL283">
        <f>+Casos_PN_CORR[[#This Row],[43958]]-Casos_PN_CORR[[#This Row],[43957]]</f>
        <v>0</v>
      </c>
      <c r="BM283">
        <f>+Casos_PN_CORR[[#This Row],[43959]]-Casos_PN_CORR[[#This Row],[43958]]</f>
        <v>0</v>
      </c>
      <c r="BN283">
        <f>+Casos_PN_CORR[[#This Row],[43960]]-Casos_PN_CORR[[#This Row],[43959]]</f>
        <v>0</v>
      </c>
      <c r="BO283">
        <f>+Casos_PN_CORR[[#This Row],[43961]]-Casos_PN_CORR[[#This Row],[43960]]</f>
        <v>0</v>
      </c>
      <c r="BP283">
        <f>+Casos_PN_CORR[[#This Row],[43962]]-Casos_PN_CORR[[#This Row],[43961]]</f>
        <v>0</v>
      </c>
      <c r="BQ283">
        <f>+Casos_PN_CORR[[#This Row],[43963]]-Casos_PN_CORR[[#This Row],[43962]]</f>
        <v>0</v>
      </c>
      <c r="BR283">
        <f>+Casos_PN_CORR[[#This Row],[43964]]-Casos_PN_CORR[[#This Row],[43963]]</f>
        <v>0</v>
      </c>
      <c r="BS283">
        <f>+Casos_PN_CORR[[#This Row],[43965]]-Casos_PN_CORR[[#This Row],[43964]]</f>
        <v>0</v>
      </c>
      <c r="BT283">
        <f>+Casos_PN_CORR[[#This Row],[43966]]-Casos_PN_CORR[[#This Row],[43965]]</f>
        <v>0</v>
      </c>
      <c r="BU283">
        <f>+Casos_PN_CORR[[#This Row],[43967]]-Casos_PN_CORR[[#This Row],[43966]]</f>
        <v>0</v>
      </c>
      <c r="BV283">
        <f>+Casos_PN_CORR[[#This Row],[43968]]-Casos_PN_CORR[[#This Row],[43967]]</f>
        <v>0</v>
      </c>
      <c r="BW283">
        <f>+Casos_PN_CORR[[#This Row],[43969]]-Casos_PN_CORR[[#This Row],[43968]]</f>
        <v>0</v>
      </c>
      <c r="BX283">
        <f>+Casos_PN_CORR[[#This Row],[43970]]-Casos_PN_CORR[[#This Row],[43969]]</f>
        <v>0</v>
      </c>
      <c r="BY283">
        <f>+Casos_PN_CORR[[#This Row],[43971]]-Casos_PN_CORR[[#This Row],[43970]]</f>
        <v>0</v>
      </c>
      <c r="BZ283">
        <f>+Casos_PN_CORR[[#This Row],[43972]]-Casos_PN_CORR[[#This Row],[43971]]</f>
        <v>0</v>
      </c>
      <c r="CA283">
        <f>+Casos_PN_CORR[[#This Row],[43973]]-Casos_PN_CORR[[#This Row],[43972]]</f>
        <v>0</v>
      </c>
      <c r="CB283">
        <f>+Casos_PN_CORR[[#This Row],[43974]]-Casos_PN_CORR[[#This Row],[43973]]</f>
        <v>0</v>
      </c>
      <c r="CC283">
        <f>+Casos_PN_CORR[[#This Row],[43975]]-Casos_PN_CORR[[#This Row],[43974]]</f>
        <v>0</v>
      </c>
      <c r="CD283">
        <f>+Casos_PN_CORR[[#This Row],[43976]]-Casos_PN_CORR[[#This Row],[43975]]</f>
        <v>0</v>
      </c>
      <c r="CE283">
        <f>+Casos_PN_CORR[[#This Row],[43977]]-Casos_PN_CORR[[#This Row],[43976]]</f>
        <v>0</v>
      </c>
      <c r="CF283">
        <f>+Casos_PN_CORR[[#This Row],[43978]]-Casos_PN_CORR[[#This Row],[43977]]</f>
        <v>0</v>
      </c>
      <c r="CG283">
        <f>+Casos_PN_CORR[[#This Row],[43979]]-Casos_PN_CORR[[#This Row],[43978]]</f>
        <v>0</v>
      </c>
      <c r="CH283">
        <f>+Casos_PN_CORR[[#This Row],[43980]]-Casos_PN_CORR[[#This Row],[43979]]</f>
        <v>0</v>
      </c>
      <c r="CI283">
        <f>+Casos_PN_CORR[[#This Row],[43981]]-Casos_PN_CORR[[#This Row],[43980]]</f>
        <v>0</v>
      </c>
      <c r="CJ283">
        <f>+Casos_PN_CORR[[#This Row],[43982]]-Casos_PN_CORR[[#This Row],[43981]]</f>
        <v>0</v>
      </c>
      <c r="CK283">
        <f>+Casos_PN_CORR[[#This Row],[43983]]-Casos_PN_CORR[[#This Row],[43982]]</f>
        <v>0</v>
      </c>
      <c r="CL283">
        <f>+Casos_PN_CORR[[#This Row],[43984]]-Casos_PN_CORR[[#This Row],[43983]]</f>
        <v>0</v>
      </c>
      <c r="CM283">
        <f>+Casos_PN_CORR[[#This Row],[43985]]-Casos_PN_CORR[[#This Row],[43984]]</f>
        <v>0</v>
      </c>
      <c r="CN283">
        <f>+Casos_PN_CORR[[#This Row],[43986]]-Casos_PN_CORR[[#This Row],[43985]]</f>
        <v>0</v>
      </c>
      <c r="CO283">
        <f>+Casos_PN_CORR[[#This Row],[43987]]-Casos_PN_CORR[[#This Row],[43986]]</f>
        <v>0</v>
      </c>
      <c r="CP283">
        <f>+Casos_PN_CORR[[#This Row],[43988]]-Casos_PN_CORR[[#This Row],[43987]]</f>
        <v>0</v>
      </c>
      <c r="CQ283">
        <f>+Casos_PN_CORR[[#This Row],[43989]]-Casos_PN_CORR[[#This Row],[43988]]</f>
        <v>0</v>
      </c>
      <c r="CR283">
        <f>+Casos_PN_CORR[[#This Row],[43990]]-Casos_PN_CORR[[#This Row],[43989]]</f>
        <v>0</v>
      </c>
      <c r="CS283">
        <f>+Casos_PN_CORR[[#This Row],[43991]]-Casos_PN_CORR[[#This Row],[43990]]</f>
        <v>0</v>
      </c>
      <c r="CT283">
        <f>+Casos_PN_CORR[[#This Row],[43992]]-Casos_PN_CORR[[#This Row],[43991]]</f>
        <v>0</v>
      </c>
      <c r="CU283">
        <f>+Casos_PN_CORR[[#This Row],[43993]]-Casos_PN_CORR[[#This Row],[43992]]</f>
        <v>1</v>
      </c>
    </row>
    <row r="284" spans="1:99" x14ac:dyDescent="0.3">
      <c r="A284">
        <v>130709</v>
      </c>
      <c r="B284" s="2" t="s">
        <v>102</v>
      </c>
      <c r="C284" s="2" t="s">
        <v>138</v>
      </c>
      <c r="D284" s="2" t="s">
        <v>158</v>
      </c>
      <c r="E284" s="4">
        <f t="shared" si="4"/>
        <v>1</v>
      </c>
      <c r="F284">
        <f>+Casos_PN_CORR[[#This Row],[43900]]</f>
        <v>0</v>
      </c>
      <c r="G284">
        <f>+Casos_PN_CORR[[#This Row],[43901]]-Casos_PN_CORR[[#This Row],[43900]]</f>
        <v>0</v>
      </c>
      <c r="H284">
        <f>+Casos_PN_CORR[[#This Row],[43902]]-Casos_PN_CORR[[#This Row],[43901]]</f>
        <v>0</v>
      </c>
      <c r="I284">
        <f>+Casos_PN_CORR[[#This Row],[43903]]-Casos_PN_CORR[[#This Row],[43902]]</f>
        <v>0</v>
      </c>
      <c r="J284">
        <f>+Casos_PN_CORR[[#This Row],[43904]]-Casos_PN_CORR[[#This Row],[43903]]</f>
        <v>0</v>
      </c>
      <c r="K284">
        <f>+Casos_PN_CORR[[#This Row],[43905]]-Casos_PN_CORR[[#This Row],[43904]]</f>
        <v>0</v>
      </c>
      <c r="L284">
        <f>+Casos_PN_CORR[[#This Row],[43906]]-Casos_PN_CORR[[#This Row],[43905]]</f>
        <v>0</v>
      </c>
      <c r="M284">
        <f>+Casos_PN_CORR[[#This Row],[43907]]-Casos_PN_CORR[[#This Row],[43906]]</f>
        <v>0</v>
      </c>
      <c r="N284">
        <f>+Casos_PN_CORR[[#This Row],[43908]]-Casos_PN_CORR[[#This Row],[43907]]</f>
        <v>0</v>
      </c>
      <c r="O284">
        <f>+Casos_PN_CORR[[#This Row],[43909]]-Casos_PN_CORR[[#This Row],[43908]]</f>
        <v>0</v>
      </c>
      <c r="P284">
        <f>+Casos_PN_CORR[[#This Row],[43910]]-Casos_PN_CORR[[#This Row],[43909]]</f>
        <v>0</v>
      </c>
      <c r="Q284">
        <f>+Casos_PN_CORR[[#This Row],[43911]]-Casos_PN_CORR[[#This Row],[43910]]</f>
        <v>0</v>
      </c>
      <c r="R284">
        <f>+Casos_PN_CORR[[#This Row],[43912]]-Casos_PN_CORR[[#This Row],[43911]]</f>
        <v>0</v>
      </c>
      <c r="S284">
        <f>+Casos_PN_CORR[[#This Row],[43913]]-Casos_PN_CORR[[#This Row],[43912]]</f>
        <v>0</v>
      </c>
      <c r="T284">
        <f>+Casos_PN_CORR[[#This Row],[43914]]-Casos_PN_CORR[[#This Row],[43913]]</f>
        <v>0</v>
      </c>
      <c r="U284">
        <f>+Casos_PN_CORR[[#This Row],[43915]]-Casos_PN_CORR[[#This Row],[43914]]</f>
        <v>0</v>
      </c>
      <c r="V284">
        <f>+Casos_PN_CORR[[#This Row],[43916]]-Casos_PN_CORR[[#This Row],[43915]]</f>
        <v>0</v>
      </c>
      <c r="W284">
        <f>+Casos_PN_CORR[[#This Row],[43917]]-Casos_PN_CORR[[#This Row],[43916]]</f>
        <v>0</v>
      </c>
      <c r="X284">
        <f>+Casos_PN_CORR[[#This Row],[43918]]-Casos_PN_CORR[[#This Row],[43917]]</f>
        <v>0</v>
      </c>
      <c r="Y284">
        <f>+Casos_PN_CORR[[#This Row],[43919]]-Casos_PN_CORR[[#This Row],[43918]]</f>
        <v>0</v>
      </c>
      <c r="Z284">
        <f>+Casos_PN_CORR[[#This Row],[43920]]-Casos_PN_CORR[[#This Row],[43919]]</f>
        <v>0</v>
      </c>
      <c r="AA284">
        <f>+Casos_PN_CORR[[#This Row],[43921]]-Casos_PN_CORR[[#This Row],[43920]]</f>
        <v>0</v>
      </c>
      <c r="AB284">
        <f>+Casos_PN_CORR[[#This Row],[43922]]-Casos_PN_CORR[[#This Row],[43921]]</f>
        <v>0</v>
      </c>
      <c r="AC284">
        <f>+Casos_PN_CORR[[#This Row],[43923]]-Casos_PN_CORR[[#This Row],[43922]]</f>
        <v>0</v>
      </c>
      <c r="AD284">
        <f>+Casos_PN_CORR[[#This Row],[43924]]-Casos_PN_CORR[[#This Row],[43923]]</f>
        <v>0</v>
      </c>
      <c r="AE284">
        <f>+Casos_PN_CORR[[#This Row],[43925]]-Casos_PN_CORR[[#This Row],[43924]]</f>
        <v>0</v>
      </c>
      <c r="AF284">
        <f>+Casos_PN_CORR[[#This Row],[43926]]-Casos_PN_CORR[[#This Row],[43925]]</f>
        <v>0</v>
      </c>
      <c r="AG284">
        <f>+Casos_PN_CORR[[#This Row],[43927]]-Casos_PN_CORR[[#This Row],[43926]]</f>
        <v>0</v>
      </c>
      <c r="AH284">
        <f>+Casos_PN_CORR[[#This Row],[43928]]-Casos_PN_CORR[[#This Row],[43927]]</f>
        <v>0</v>
      </c>
      <c r="AI284">
        <f>+Casos_PN_CORR[[#This Row],[43929]]-Casos_PN_CORR[[#This Row],[43928]]</f>
        <v>0</v>
      </c>
      <c r="AJ284">
        <f>+Casos_PN_CORR[[#This Row],[43930]]-Casos_PN_CORR[[#This Row],[43929]]</f>
        <v>0</v>
      </c>
      <c r="AK284">
        <f>+Casos_PN_CORR[[#This Row],[43931]]-Casos_PN_CORR[[#This Row],[43930]]</f>
        <v>0</v>
      </c>
      <c r="AL284">
        <f>+Casos_PN_CORR[[#This Row],[43932]]-Casos_PN_CORR[[#This Row],[43931]]</f>
        <v>0</v>
      </c>
      <c r="AM284">
        <f>+Casos_PN_CORR[[#This Row],[43933]]-Casos_PN_CORR[[#This Row],[43932]]</f>
        <v>0</v>
      </c>
      <c r="AN284">
        <f>+Casos_PN_CORR[[#This Row],[43934]]-Casos_PN_CORR[[#This Row],[43933]]</f>
        <v>0</v>
      </c>
      <c r="AO284">
        <f>+Casos_PN_CORR[[#This Row],[43935]]-Casos_PN_CORR[[#This Row],[43934]]</f>
        <v>0</v>
      </c>
      <c r="AP284">
        <f>+Casos_PN_CORR[[#This Row],[43936]]-Casos_PN_CORR[[#This Row],[43935]]</f>
        <v>0</v>
      </c>
      <c r="AQ284">
        <f>+Casos_PN_CORR[[#This Row],[43937]]-Casos_PN_CORR[[#This Row],[43936]]</f>
        <v>0</v>
      </c>
      <c r="AR284">
        <f>+Casos_PN_CORR[[#This Row],[43938]]-Casos_PN_CORR[[#This Row],[43937]]</f>
        <v>0</v>
      </c>
      <c r="AS284">
        <f>+Casos_PN_CORR[[#This Row],[43939]]-Casos_PN_CORR[[#This Row],[43938]]</f>
        <v>0</v>
      </c>
      <c r="AT284">
        <f>+Casos_PN_CORR[[#This Row],[43940]]-Casos_PN_CORR[[#This Row],[43939]]</f>
        <v>0</v>
      </c>
      <c r="AU284">
        <f>+Casos_PN_CORR[[#This Row],[43941]]-Casos_PN_CORR[[#This Row],[43940]]</f>
        <v>0</v>
      </c>
      <c r="AV284">
        <f>+Casos_PN_CORR[[#This Row],[43942]]-Casos_PN_CORR[[#This Row],[43941]]</f>
        <v>0</v>
      </c>
      <c r="AW284">
        <f>+Casos_PN_CORR[[#This Row],[43943]]-Casos_PN_CORR[[#This Row],[43942]]</f>
        <v>0</v>
      </c>
      <c r="AX284">
        <f>+Casos_PN_CORR[[#This Row],[43944]]-Casos_PN_CORR[[#This Row],[43943]]</f>
        <v>0</v>
      </c>
      <c r="AY284">
        <f>+Casos_PN_CORR[[#This Row],[43945]]-Casos_PN_CORR[[#This Row],[43944]]</f>
        <v>0</v>
      </c>
      <c r="AZ284">
        <f>+Casos_PN_CORR[[#This Row],[43946]]-Casos_PN_CORR[[#This Row],[43945]]</f>
        <v>0</v>
      </c>
      <c r="BA284">
        <f>+Casos_PN_CORR[[#This Row],[43947]]-Casos_PN_CORR[[#This Row],[43946]]</f>
        <v>0</v>
      </c>
      <c r="BB284">
        <f>+Casos_PN_CORR[[#This Row],[43948]]-Casos_PN_CORR[[#This Row],[43947]]</f>
        <v>0</v>
      </c>
      <c r="BC284">
        <f>+Casos_PN_CORR[[#This Row],[43949]]-Casos_PN_CORR[[#This Row],[43948]]</f>
        <v>0</v>
      </c>
      <c r="BD284">
        <f>+Casos_PN_CORR[[#This Row],[43950]]-Casos_PN_CORR[[#This Row],[43949]]</f>
        <v>0</v>
      </c>
      <c r="BE284">
        <f>+Casos_PN_CORR[[#This Row],[43951]]-Casos_PN_CORR[[#This Row],[43950]]</f>
        <v>0</v>
      </c>
      <c r="BF284">
        <f>+Casos_PN_CORR[[#This Row],[43952]]-Casos_PN_CORR[[#This Row],[43951]]</f>
        <v>0</v>
      </c>
      <c r="BG284">
        <f>+Casos_PN_CORR[[#This Row],[43953]]-Casos_PN_CORR[[#This Row],[43952]]</f>
        <v>0</v>
      </c>
      <c r="BH284">
        <f>+Casos_PN_CORR[[#This Row],[43954]]-Casos_PN_CORR[[#This Row],[43953]]</f>
        <v>0</v>
      </c>
      <c r="BI284">
        <f>+Casos_PN_CORR[[#This Row],[43955]]-Casos_PN_CORR[[#This Row],[43954]]</f>
        <v>0</v>
      </c>
      <c r="BJ284">
        <f>+Casos_PN_CORR[[#This Row],[43956]]-Casos_PN_CORR[[#This Row],[43955]]</f>
        <v>0</v>
      </c>
      <c r="BK284">
        <f>+Casos_PN_CORR[[#This Row],[43957]]-Casos_PN_CORR[[#This Row],[43956]]</f>
        <v>0</v>
      </c>
      <c r="BL284">
        <f>+Casos_PN_CORR[[#This Row],[43958]]-Casos_PN_CORR[[#This Row],[43957]]</f>
        <v>0</v>
      </c>
      <c r="BM284">
        <f>+Casos_PN_CORR[[#This Row],[43959]]-Casos_PN_CORR[[#This Row],[43958]]</f>
        <v>0</v>
      </c>
      <c r="BN284">
        <f>+Casos_PN_CORR[[#This Row],[43960]]-Casos_PN_CORR[[#This Row],[43959]]</f>
        <v>0</v>
      </c>
      <c r="BO284">
        <f>+Casos_PN_CORR[[#This Row],[43961]]-Casos_PN_CORR[[#This Row],[43960]]</f>
        <v>0</v>
      </c>
      <c r="BP284">
        <f>+Casos_PN_CORR[[#This Row],[43962]]-Casos_PN_CORR[[#This Row],[43961]]</f>
        <v>0</v>
      </c>
      <c r="BQ284">
        <f>+Casos_PN_CORR[[#This Row],[43963]]-Casos_PN_CORR[[#This Row],[43962]]</f>
        <v>0</v>
      </c>
      <c r="BR284">
        <f>+Casos_PN_CORR[[#This Row],[43964]]-Casos_PN_CORR[[#This Row],[43963]]</f>
        <v>0</v>
      </c>
      <c r="BS284">
        <f>+Casos_PN_CORR[[#This Row],[43965]]-Casos_PN_CORR[[#This Row],[43964]]</f>
        <v>0</v>
      </c>
      <c r="BT284">
        <f>+Casos_PN_CORR[[#This Row],[43966]]-Casos_PN_CORR[[#This Row],[43965]]</f>
        <v>0</v>
      </c>
      <c r="BU284">
        <f>+Casos_PN_CORR[[#This Row],[43967]]-Casos_PN_CORR[[#This Row],[43966]]</f>
        <v>0</v>
      </c>
      <c r="BV284">
        <f>+Casos_PN_CORR[[#This Row],[43968]]-Casos_PN_CORR[[#This Row],[43967]]</f>
        <v>0</v>
      </c>
      <c r="BW284">
        <f>+Casos_PN_CORR[[#This Row],[43969]]-Casos_PN_CORR[[#This Row],[43968]]</f>
        <v>0</v>
      </c>
      <c r="BX284">
        <f>+Casos_PN_CORR[[#This Row],[43970]]-Casos_PN_CORR[[#This Row],[43969]]</f>
        <v>0</v>
      </c>
      <c r="BY284">
        <f>+Casos_PN_CORR[[#This Row],[43971]]-Casos_PN_CORR[[#This Row],[43970]]</f>
        <v>0</v>
      </c>
      <c r="BZ284">
        <f>+Casos_PN_CORR[[#This Row],[43972]]-Casos_PN_CORR[[#This Row],[43971]]</f>
        <v>0</v>
      </c>
      <c r="CA284">
        <f>+Casos_PN_CORR[[#This Row],[43973]]-Casos_PN_CORR[[#This Row],[43972]]</f>
        <v>0</v>
      </c>
      <c r="CB284">
        <f>+Casos_PN_CORR[[#This Row],[43974]]-Casos_PN_CORR[[#This Row],[43973]]</f>
        <v>0</v>
      </c>
      <c r="CC284">
        <f>+Casos_PN_CORR[[#This Row],[43975]]-Casos_PN_CORR[[#This Row],[43974]]</f>
        <v>0</v>
      </c>
      <c r="CD284">
        <f>+Casos_PN_CORR[[#This Row],[43976]]-Casos_PN_CORR[[#This Row],[43975]]</f>
        <v>0</v>
      </c>
      <c r="CE284">
        <f>+Casos_PN_CORR[[#This Row],[43977]]-Casos_PN_CORR[[#This Row],[43976]]</f>
        <v>0</v>
      </c>
      <c r="CF284">
        <f>+Casos_PN_CORR[[#This Row],[43978]]-Casos_PN_CORR[[#This Row],[43977]]</f>
        <v>0</v>
      </c>
      <c r="CG284">
        <f>+Casos_PN_CORR[[#This Row],[43979]]-Casos_PN_CORR[[#This Row],[43978]]</f>
        <v>0</v>
      </c>
      <c r="CH284">
        <f>+Casos_PN_CORR[[#This Row],[43980]]-Casos_PN_CORR[[#This Row],[43979]]</f>
        <v>0</v>
      </c>
      <c r="CI284">
        <f>+Casos_PN_CORR[[#This Row],[43981]]-Casos_PN_CORR[[#This Row],[43980]]</f>
        <v>0</v>
      </c>
      <c r="CJ284">
        <f>+Casos_PN_CORR[[#This Row],[43982]]-Casos_PN_CORR[[#This Row],[43981]]</f>
        <v>0</v>
      </c>
      <c r="CK284">
        <f>+Casos_PN_CORR[[#This Row],[43983]]-Casos_PN_CORR[[#This Row],[43982]]</f>
        <v>0</v>
      </c>
      <c r="CL284">
        <f>+Casos_PN_CORR[[#This Row],[43984]]-Casos_PN_CORR[[#This Row],[43983]]</f>
        <v>0</v>
      </c>
      <c r="CM284">
        <f>+Casos_PN_CORR[[#This Row],[43985]]-Casos_PN_CORR[[#This Row],[43984]]</f>
        <v>0</v>
      </c>
      <c r="CN284">
        <f>+Casos_PN_CORR[[#This Row],[43986]]-Casos_PN_CORR[[#This Row],[43985]]</f>
        <v>0</v>
      </c>
      <c r="CO284">
        <f>+Casos_PN_CORR[[#This Row],[43987]]-Casos_PN_CORR[[#This Row],[43986]]</f>
        <v>0</v>
      </c>
      <c r="CP284">
        <f>+Casos_PN_CORR[[#This Row],[43988]]-Casos_PN_CORR[[#This Row],[43987]]</f>
        <v>0</v>
      </c>
      <c r="CQ284">
        <f>+Casos_PN_CORR[[#This Row],[43989]]-Casos_PN_CORR[[#This Row],[43988]]</f>
        <v>0</v>
      </c>
      <c r="CR284">
        <f>+Casos_PN_CORR[[#This Row],[43990]]-Casos_PN_CORR[[#This Row],[43989]]</f>
        <v>0</v>
      </c>
      <c r="CS284">
        <f>+Casos_PN_CORR[[#This Row],[43991]]-Casos_PN_CORR[[#This Row],[43990]]</f>
        <v>0</v>
      </c>
      <c r="CT284">
        <f>+Casos_PN_CORR[[#This Row],[43992]]-Casos_PN_CORR[[#This Row],[43991]]</f>
        <v>0</v>
      </c>
      <c r="CU284">
        <f>+Casos_PN_CORR[[#This Row],[43993]]-Casos_PN_CORR[[#This Row],[43992]]</f>
        <v>1</v>
      </c>
    </row>
    <row r="285" spans="1:99" x14ac:dyDescent="0.3">
      <c r="A285">
        <v>91111</v>
      </c>
      <c r="B285" s="2" t="s">
        <v>114</v>
      </c>
      <c r="C285" s="2" t="s">
        <v>186</v>
      </c>
      <c r="D285" s="2" t="s">
        <v>398</v>
      </c>
      <c r="E285" s="4">
        <f t="shared" si="4"/>
        <v>1</v>
      </c>
      <c r="F285">
        <f>+Casos_PN_CORR[[#This Row],[43900]]</f>
        <v>0</v>
      </c>
      <c r="G285">
        <f>+Casos_PN_CORR[[#This Row],[43901]]-Casos_PN_CORR[[#This Row],[43900]]</f>
        <v>0</v>
      </c>
      <c r="H285">
        <f>+Casos_PN_CORR[[#This Row],[43902]]-Casos_PN_CORR[[#This Row],[43901]]</f>
        <v>0</v>
      </c>
      <c r="I285">
        <f>+Casos_PN_CORR[[#This Row],[43903]]-Casos_PN_CORR[[#This Row],[43902]]</f>
        <v>0</v>
      </c>
      <c r="J285">
        <f>+Casos_PN_CORR[[#This Row],[43904]]-Casos_PN_CORR[[#This Row],[43903]]</f>
        <v>0</v>
      </c>
      <c r="K285">
        <f>+Casos_PN_CORR[[#This Row],[43905]]-Casos_PN_CORR[[#This Row],[43904]]</f>
        <v>0</v>
      </c>
      <c r="L285">
        <f>+Casos_PN_CORR[[#This Row],[43906]]-Casos_PN_CORR[[#This Row],[43905]]</f>
        <v>0</v>
      </c>
      <c r="M285">
        <f>+Casos_PN_CORR[[#This Row],[43907]]-Casos_PN_CORR[[#This Row],[43906]]</f>
        <v>0</v>
      </c>
      <c r="N285">
        <f>+Casos_PN_CORR[[#This Row],[43908]]-Casos_PN_CORR[[#This Row],[43907]]</f>
        <v>0</v>
      </c>
      <c r="O285">
        <f>+Casos_PN_CORR[[#This Row],[43909]]-Casos_PN_CORR[[#This Row],[43908]]</f>
        <v>0</v>
      </c>
      <c r="P285">
        <f>+Casos_PN_CORR[[#This Row],[43910]]-Casos_PN_CORR[[#This Row],[43909]]</f>
        <v>0</v>
      </c>
      <c r="Q285">
        <f>+Casos_PN_CORR[[#This Row],[43911]]-Casos_PN_CORR[[#This Row],[43910]]</f>
        <v>0</v>
      </c>
      <c r="R285">
        <f>+Casos_PN_CORR[[#This Row],[43912]]-Casos_PN_CORR[[#This Row],[43911]]</f>
        <v>0</v>
      </c>
      <c r="S285">
        <f>+Casos_PN_CORR[[#This Row],[43913]]-Casos_PN_CORR[[#This Row],[43912]]</f>
        <v>0</v>
      </c>
      <c r="T285">
        <f>+Casos_PN_CORR[[#This Row],[43914]]-Casos_PN_CORR[[#This Row],[43913]]</f>
        <v>0</v>
      </c>
      <c r="U285">
        <f>+Casos_PN_CORR[[#This Row],[43915]]-Casos_PN_CORR[[#This Row],[43914]]</f>
        <v>0</v>
      </c>
      <c r="V285">
        <f>+Casos_PN_CORR[[#This Row],[43916]]-Casos_PN_CORR[[#This Row],[43915]]</f>
        <v>0</v>
      </c>
      <c r="W285">
        <f>+Casos_PN_CORR[[#This Row],[43917]]-Casos_PN_CORR[[#This Row],[43916]]</f>
        <v>0</v>
      </c>
      <c r="X285">
        <f>+Casos_PN_CORR[[#This Row],[43918]]-Casos_PN_CORR[[#This Row],[43917]]</f>
        <v>0</v>
      </c>
      <c r="Y285">
        <f>+Casos_PN_CORR[[#This Row],[43919]]-Casos_PN_CORR[[#This Row],[43918]]</f>
        <v>0</v>
      </c>
      <c r="Z285">
        <f>+Casos_PN_CORR[[#This Row],[43920]]-Casos_PN_CORR[[#This Row],[43919]]</f>
        <v>0</v>
      </c>
      <c r="AA285">
        <f>+Casos_PN_CORR[[#This Row],[43921]]-Casos_PN_CORR[[#This Row],[43920]]</f>
        <v>0</v>
      </c>
      <c r="AB285">
        <f>+Casos_PN_CORR[[#This Row],[43922]]-Casos_PN_CORR[[#This Row],[43921]]</f>
        <v>0</v>
      </c>
      <c r="AC285">
        <f>+Casos_PN_CORR[[#This Row],[43923]]-Casos_PN_CORR[[#This Row],[43922]]</f>
        <v>0</v>
      </c>
      <c r="AD285">
        <f>+Casos_PN_CORR[[#This Row],[43924]]-Casos_PN_CORR[[#This Row],[43923]]</f>
        <v>0</v>
      </c>
      <c r="AE285">
        <f>+Casos_PN_CORR[[#This Row],[43925]]-Casos_PN_CORR[[#This Row],[43924]]</f>
        <v>0</v>
      </c>
      <c r="AF285">
        <f>+Casos_PN_CORR[[#This Row],[43926]]-Casos_PN_CORR[[#This Row],[43925]]</f>
        <v>0</v>
      </c>
      <c r="AG285">
        <f>+Casos_PN_CORR[[#This Row],[43927]]-Casos_PN_CORR[[#This Row],[43926]]</f>
        <v>0</v>
      </c>
      <c r="AH285">
        <f>+Casos_PN_CORR[[#This Row],[43928]]-Casos_PN_CORR[[#This Row],[43927]]</f>
        <v>0</v>
      </c>
      <c r="AI285">
        <f>+Casos_PN_CORR[[#This Row],[43929]]-Casos_PN_CORR[[#This Row],[43928]]</f>
        <v>0</v>
      </c>
      <c r="AJ285">
        <f>+Casos_PN_CORR[[#This Row],[43930]]-Casos_PN_CORR[[#This Row],[43929]]</f>
        <v>0</v>
      </c>
      <c r="AK285">
        <f>+Casos_PN_CORR[[#This Row],[43931]]-Casos_PN_CORR[[#This Row],[43930]]</f>
        <v>0</v>
      </c>
      <c r="AL285">
        <f>+Casos_PN_CORR[[#This Row],[43932]]-Casos_PN_CORR[[#This Row],[43931]]</f>
        <v>0</v>
      </c>
      <c r="AM285">
        <f>+Casos_PN_CORR[[#This Row],[43933]]-Casos_PN_CORR[[#This Row],[43932]]</f>
        <v>0</v>
      </c>
      <c r="AN285">
        <f>+Casos_PN_CORR[[#This Row],[43934]]-Casos_PN_CORR[[#This Row],[43933]]</f>
        <v>0</v>
      </c>
      <c r="AO285">
        <f>+Casos_PN_CORR[[#This Row],[43935]]-Casos_PN_CORR[[#This Row],[43934]]</f>
        <v>0</v>
      </c>
      <c r="AP285">
        <f>+Casos_PN_CORR[[#This Row],[43936]]-Casos_PN_CORR[[#This Row],[43935]]</f>
        <v>0</v>
      </c>
      <c r="AQ285">
        <f>+Casos_PN_CORR[[#This Row],[43937]]-Casos_PN_CORR[[#This Row],[43936]]</f>
        <v>0</v>
      </c>
      <c r="AR285">
        <f>+Casos_PN_CORR[[#This Row],[43938]]-Casos_PN_CORR[[#This Row],[43937]]</f>
        <v>0</v>
      </c>
      <c r="AS285">
        <f>+Casos_PN_CORR[[#This Row],[43939]]-Casos_PN_CORR[[#This Row],[43938]]</f>
        <v>0</v>
      </c>
      <c r="AT285">
        <f>+Casos_PN_CORR[[#This Row],[43940]]-Casos_PN_CORR[[#This Row],[43939]]</f>
        <v>0</v>
      </c>
      <c r="AU285">
        <f>+Casos_PN_CORR[[#This Row],[43941]]-Casos_PN_CORR[[#This Row],[43940]]</f>
        <v>0</v>
      </c>
      <c r="AV285">
        <f>+Casos_PN_CORR[[#This Row],[43942]]-Casos_PN_CORR[[#This Row],[43941]]</f>
        <v>0</v>
      </c>
      <c r="AW285">
        <f>+Casos_PN_CORR[[#This Row],[43943]]-Casos_PN_CORR[[#This Row],[43942]]</f>
        <v>0</v>
      </c>
      <c r="AX285">
        <f>+Casos_PN_CORR[[#This Row],[43944]]-Casos_PN_CORR[[#This Row],[43943]]</f>
        <v>0</v>
      </c>
      <c r="AY285">
        <f>+Casos_PN_CORR[[#This Row],[43945]]-Casos_PN_CORR[[#This Row],[43944]]</f>
        <v>0</v>
      </c>
      <c r="AZ285">
        <f>+Casos_PN_CORR[[#This Row],[43946]]-Casos_PN_CORR[[#This Row],[43945]]</f>
        <v>0</v>
      </c>
      <c r="BA285">
        <f>+Casos_PN_CORR[[#This Row],[43947]]-Casos_PN_CORR[[#This Row],[43946]]</f>
        <v>0</v>
      </c>
      <c r="BB285">
        <f>+Casos_PN_CORR[[#This Row],[43948]]-Casos_PN_CORR[[#This Row],[43947]]</f>
        <v>0</v>
      </c>
      <c r="BC285">
        <f>+Casos_PN_CORR[[#This Row],[43949]]-Casos_PN_CORR[[#This Row],[43948]]</f>
        <v>0</v>
      </c>
      <c r="BD285">
        <f>+Casos_PN_CORR[[#This Row],[43950]]-Casos_PN_CORR[[#This Row],[43949]]</f>
        <v>0</v>
      </c>
      <c r="BE285">
        <f>+Casos_PN_CORR[[#This Row],[43951]]-Casos_PN_CORR[[#This Row],[43950]]</f>
        <v>0</v>
      </c>
      <c r="BF285">
        <f>+Casos_PN_CORR[[#This Row],[43952]]-Casos_PN_CORR[[#This Row],[43951]]</f>
        <v>0</v>
      </c>
      <c r="BG285">
        <f>+Casos_PN_CORR[[#This Row],[43953]]-Casos_PN_CORR[[#This Row],[43952]]</f>
        <v>0</v>
      </c>
      <c r="BH285">
        <f>+Casos_PN_CORR[[#This Row],[43954]]-Casos_PN_CORR[[#This Row],[43953]]</f>
        <v>0</v>
      </c>
      <c r="BI285">
        <f>+Casos_PN_CORR[[#This Row],[43955]]-Casos_PN_CORR[[#This Row],[43954]]</f>
        <v>0</v>
      </c>
      <c r="BJ285">
        <f>+Casos_PN_CORR[[#This Row],[43956]]-Casos_PN_CORR[[#This Row],[43955]]</f>
        <v>0</v>
      </c>
      <c r="BK285">
        <f>+Casos_PN_CORR[[#This Row],[43957]]-Casos_PN_CORR[[#This Row],[43956]]</f>
        <v>0</v>
      </c>
      <c r="BL285">
        <f>+Casos_PN_CORR[[#This Row],[43958]]-Casos_PN_CORR[[#This Row],[43957]]</f>
        <v>0</v>
      </c>
      <c r="BM285">
        <f>+Casos_PN_CORR[[#This Row],[43959]]-Casos_PN_CORR[[#This Row],[43958]]</f>
        <v>0</v>
      </c>
      <c r="BN285">
        <f>+Casos_PN_CORR[[#This Row],[43960]]-Casos_PN_CORR[[#This Row],[43959]]</f>
        <v>0</v>
      </c>
      <c r="BO285">
        <f>+Casos_PN_CORR[[#This Row],[43961]]-Casos_PN_CORR[[#This Row],[43960]]</f>
        <v>0</v>
      </c>
      <c r="BP285">
        <f>+Casos_PN_CORR[[#This Row],[43962]]-Casos_PN_CORR[[#This Row],[43961]]</f>
        <v>0</v>
      </c>
      <c r="BQ285">
        <f>+Casos_PN_CORR[[#This Row],[43963]]-Casos_PN_CORR[[#This Row],[43962]]</f>
        <v>0</v>
      </c>
      <c r="BR285">
        <f>+Casos_PN_CORR[[#This Row],[43964]]-Casos_PN_CORR[[#This Row],[43963]]</f>
        <v>0</v>
      </c>
      <c r="BS285">
        <f>+Casos_PN_CORR[[#This Row],[43965]]-Casos_PN_CORR[[#This Row],[43964]]</f>
        <v>0</v>
      </c>
      <c r="BT285">
        <f>+Casos_PN_CORR[[#This Row],[43966]]-Casos_PN_CORR[[#This Row],[43965]]</f>
        <v>0</v>
      </c>
      <c r="BU285">
        <f>+Casos_PN_CORR[[#This Row],[43967]]-Casos_PN_CORR[[#This Row],[43966]]</f>
        <v>0</v>
      </c>
      <c r="BV285">
        <f>+Casos_PN_CORR[[#This Row],[43968]]-Casos_PN_CORR[[#This Row],[43967]]</f>
        <v>0</v>
      </c>
      <c r="BW285">
        <f>+Casos_PN_CORR[[#This Row],[43969]]-Casos_PN_CORR[[#This Row],[43968]]</f>
        <v>0</v>
      </c>
      <c r="BX285">
        <f>+Casos_PN_CORR[[#This Row],[43970]]-Casos_PN_CORR[[#This Row],[43969]]</f>
        <v>0</v>
      </c>
      <c r="BY285">
        <f>+Casos_PN_CORR[[#This Row],[43971]]-Casos_PN_CORR[[#This Row],[43970]]</f>
        <v>0</v>
      </c>
      <c r="BZ285">
        <f>+Casos_PN_CORR[[#This Row],[43972]]-Casos_PN_CORR[[#This Row],[43971]]</f>
        <v>0</v>
      </c>
      <c r="CA285">
        <f>+Casos_PN_CORR[[#This Row],[43973]]-Casos_PN_CORR[[#This Row],[43972]]</f>
        <v>0</v>
      </c>
      <c r="CB285">
        <f>+Casos_PN_CORR[[#This Row],[43974]]-Casos_PN_CORR[[#This Row],[43973]]</f>
        <v>0</v>
      </c>
      <c r="CC285">
        <f>+Casos_PN_CORR[[#This Row],[43975]]-Casos_PN_CORR[[#This Row],[43974]]</f>
        <v>0</v>
      </c>
      <c r="CD285">
        <f>+Casos_PN_CORR[[#This Row],[43976]]-Casos_PN_CORR[[#This Row],[43975]]</f>
        <v>0</v>
      </c>
      <c r="CE285">
        <f>+Casos_PN_CORR[[#This Row],[43977]]-Casos_PN_CORR[[#This Row],[43976]]</f>
        <v>0</v>
      </c>
      <c r="CF285">
        <f>+Casos_PN_CORR[[#This Row],[43978]]-Casos_PN_CORR[[#This Row],[43977]]</f>
        <v>0</v>
      </c>
      <c r="CG285">
        <f>+Casos_PN_CORR[[#This Row],[43979]]-Casos_PN_CORR[[#This Row],[43978]]</f>
        <v>0</v>
      </c>
      <c r="CH285">
        <f>+Casos_PN_CORR[[#This Row],[43980]]-Casos_PN_CORR[[#This Row],[43979]]</f>
        <v>0</v>
      </c>
      <c r="CI285">
        <f>+Casos_PN_CORR[[#This Row],[43981]]-Casos_PN_CORR[[#This Row],[43980]]</f>
        <v>0</v>
      </c>
      <c r="CJ285">
        <f>+Casos_PN_CORR[[#This Row],[43982]]-Casos_PN_CORR[[#This Row],[43981]]</f>
        <v>0</v>
      </c>
      <c r="CK285">
        <f>+Casos_PN_CORR[[#This Row],[43983]]-Casos_PN_CORR[[#This Row],[43982]]</f>
        <v>0</v>
      </c>
      <c r="CL285">
        <f>+Casos_PN_CORR[[#This Row],[43984]]-Casos_PN_CORR[[#This Row],[43983]]</f>
        <v>0</v>
      </c>
      <c r="CM285">
        <f>+Casos_PN_CORR[[#This Row],[43985]]-Casos_PN_CORR[[#This Row],[43984]]</f>
        <v>0</v>
      </c>
      <c r="CN285">
        <f>+Casos_PN_CORR[[#This Row],[43986]]-Casos_PN_CORR[[#This Row],[43985]]</f>
        <v>0</v>
      </c>
      <c r="CO285">
        <f>+Casos_PN_CORR[[#This Row],[43987]]-Casos_PN_CORR[[#This Row],[43986]]</f>
        <v>0</v>
      </c>
      <c r="CP285">
        <f>+Casos_PN_CORR[[#This Row],[43988]]-Casos_PN_CORR[[#This Row],[43987]]</f>
        <v>0</v>
      </c>
      <c r="CQ285">
        <f>+Casos_PN_CORR[[#This Row],[43989]]-Casos_PN_CORR[[#This Row],[43988]]</f>
        <v>0</v>
      </c>
      <c r="CR285">
        <f>+Casos_PN_CORR[[#This Row],[43990]]-Casos_PN_CORR[[#This Row],[43989]]</f>
        <v>0</v>
      </c>
      <c r="CS285">
        <f>+Casos_PN_CORR[[#This Row],[43991]]-Casos_PN_CORR[[#This Row],[43990]]</f>
        <v>0</v>
      </c>
      <c r="CT285">
        <f>+Casos_PN_CORR[[#This Row],[43992]]-Casos_PN_CORR[[#This Row],[43991]]</f>
        <v>0</v>
      </c>
      <c r="CU285">
        <f>+Casos_PN_CORR[[#This Row],[43993]]-Casos_PN_CORR[[#This Row],[43992]]</f>
        <v>1</v>
      </c>
    </row>
    <row r="286" spans="1:99" x14ac:dyDescent="0.3">
      <c r="A286">
        <v>41201</v>
      </c>
      <c r="B286" s="2" t="s">
        <v>154</v>
      </c>
      <c r="C286" s="2" t="s">
        <v>430</v>
      </c>
      <c r="D286" s="2" t="s">
        <v>597</v>
      </c>
      <c r="E286" s="4">
        <f t="shared" si="4"/>
        <v>1</v>
      </c>
      <c r="F286">
        <f>+Casos_PN_CORR[[#This Row],[43900]]</f>
        <v>0</v>
      </c>
      <c r="G286">
        <f>+Casos_PN_CORR[[#This Row],[43901]]-Casos_PN_CORR[[#This Row],[43900]]</f>
        <v>0</v>
      </c>
      <c r="H286">
        <f>+Casos_PN_CORR[[#This Row],[43902]]-Casos_PN_CORR[[#This Row],[43901]]</f>
        <v>0</v>
      </c>
      <c r="I286">
        <f>+Casos_PN_CORR[[#This Row],[43903]]-Casos_PN_CORR[[#This Row],[43902]]</f>
        <v>0</v>
      </c>
      <c r="J286">
        <f>+Casos_PN_CORR[[#This Row],[43904]]-Casos_PN_CORR[[#This Row],[43903]]</f>
        <v>0</v>
      </c>
      <c r="K286">
        <f>+Casos_PN_CORR[[#This Row],[43905]]-Casos_PN_CORR[[#This Row],[43904]]</f>
        <v>0</v>
      </c>
      <c r="L286">
        <f>+Casos_PN_CORR[[#This Row],[43906]]-Casos_PN_CORR[[#This Row],[43905]]</f>
        <v>0</v>
      </c>
      <c r="M286">
        <f>+Casos_PN_CORR[[#This Row],[43907]]-Casos_PN_CORR[[#This Row],[43906]]</f>
        <v>0</v>
      </c>
      <c r="N286">
        <f>+Casos_PN_CORR[[#This Row],[43908]]-Casos_PN_CORR[[#This Row],[43907]]</f>
        <v>0</v>
      </c>
      <c r="O286">
        <f>+Casos_PN_CORR[[#This Row],[43909]]-Casos_PN_CORR[[#This Row],[43908]]</f>
        <v>0</v>
      </c>
      <c r="P286">
        <f>+Casos_PN_CORR[[#This Row],[43910]]-Casos_PN_CORR[[#This Row],[43909]]</f>
        <v>0</v>
      </c>
      <c r="Q286">
        <f>+Casos_PN_CORR[[#This Row],[43911]]-Casos_PN_CORR[[#This Row],[43910]]</f>
        <v>0</v>
      </c>
      <c r="R286">
        <f>+Casos_PN_CORR[[#This Row],[43912]]-Casos_PN_CORR[[#This Row],[43911]]</f>
        <v>0</v>
      </c>
      <c r="S286">
        <f>+Casos_PN_CORR[[#This Row],[43913]]-Casos_PN_CORR[[#This Row],[43912]]</f>
        <v>0</v>
      </c>
      <c r="T286">
        <f>+Casos_PN_CORR[[#This Row],[43914]]-Casos_PN_CORR[[#This Row],[43913]]</f>
        <v>0</v>
      </c>
      <c r="U286">
        <f>+Casos_PN_CORR[[#This Row],[43915]]-Casos_PN_CORR[[#This Row],[43914]]</f>
        <v>0</v>
      </c>
      <c r="V286">
        <f>+Casos_PN_CORR[[#This Row],[43916]]-Casos_PN_CORR[[#This Row],[43915]]</f>
        <v>0</v>
      </c>
      <c r="W286">
        <f>+Casos_PN_CORR[[#This Row],[43917]]-Casos_PN_CORR[[#This Row],[43916]]</f>
        <v>0</v>
      </c>
      <c r="X286">
        <f>+Casos_PN_CORR[[#This Row],[43918]]-Casos_PN_CORR[[#This Row],[43917]]</f>
        <v>0</v>
      </c>
      <c r="Y286">
        <f>+Casos_PN_CORR[[#This Row],[43919]]-Casos_PN_CORR[[#This Row],[43918]]</f>
        <v>0</v>
      </c>
      <c r="Z286">
        <f>+Casos_PN_CORR[[#This Row],[43920]]-Casos_PN_CORR[[#This Row],[43919]]</f>
        <v>0</v>
      </c>
      <c r="AA286">
        <f>+Casos_PN_CORR[[#This Row],[43921]]-Casos_PN_CORR[[#This Row],[43920]]</f>
        <v>0</v>
      </c>
      <c r="AB286">
        <f>+Casos_PN_CORR[[#This Row],[43922]]-Casos_PN_CORR[[#This Row],[43921]]</f>
        <v>0</v>
      </c>
      <c r="AC286">
        <f>+Casos_PN_CORR[[#This Row],[43923]]-Casos_PN_CORR[[#This Row],[43922]]</f>
        <v>0</v>
      </c>
      <c r="AD286">
        <f>+Casos_PN_CORR[[#This Row],[43924]]-Casos_PN_CORR[[#This Row],[43923]]</f>
        <v>0</v>
      </c>
      <c r="AE286">
        <f>+Casos_PN_CORR[[#This Row],[43925]]-Casos_PN_CORR[[#This Row],[43924]]</f>
        <v>0</v>
      </c>
      <c r="AF286">
        <f>+Casos_PN_CORR[[#This Row],[43926]]-Casos_PN_CORR[[#This Row],[43925]]</f>
        <v>0</v>
      </c>
      <c r="AG286">
        <f>+Casos_PN_CORR[[#This Row],[43927]]-Casos_PN_CORR[[#This Row],[43926]]</f>
        <v>0</v>
      </c>
      <c r="AH286">
        <f>+Casos_PN_CORR[[#This Row],[43928]]-Casos_PN_CORR[[#This Row],[43927]]</f>
        <v>0</v>
      </c>
      <c r="AI286">
        <f>+Casos_PN_CORR[[#This Row],[43929]]-Casos_PN_CORR[[#This Row],[43928]]</f>
        <v>0</v>
      </c>
      <c r="AJ286">
        <f>+Casos_PN_CORR[[#This Row],[43930]]-Casos_PN_CORR[[#This Row],[43929]]</f>
        <v>0</v>
      </c>
      <c r="AK286">
        <f>+Casos_PN_CORR[[#This Row],[43931]]-Casos_PN_CORR[[#This Row],[43930]]</f>
        <v>0</v>
      </c>
      <c r="AL286">
        <f>+Casos_PN_CORR[[#This Row],[43932]]-Casos_PN_CORR[[#This Row],[43931]]</f>
        <v>0</v>
      </c>
      <c r="AM286">
        <f>+Casos_PN_CORR[[#This Row],[43933]]-Casos_PN_CORR[[#This Row],[43932]]</f>
        <v>0</v>
      </c>
      <c r="AN286">
        <f>+Casos_PN_CORR[[#This Row],[43934]]-Casos_PN_CORR[[#This Row],[43933]]</f>
        <v>0</v>
      </c>
      <c r="AO286">
        <f>+Casos_PN_CORR[[#This Row],[43935]]-Casos_PN_CORR[[#This Row],[43934]]</f>
        <v>0</v>
      </c>
      <c r="AP286">
        <f>+Casos_PN_CORR[[#This Row],[43936]]-Casos_PN_CORR[[#This Row],[43935]]</f>
        <v>0</v>
      </c>
      <c r="AQ286">
        <f>+Casos_PN_CORR[[#This Row],[43937]]-Casos_PN_CORR[[#This Row],[43936]]</f>
        <v>0</v>
      </c>
      <c r="AR286">
        <f>+Casos_PN_CORR[[#This Row],[43938]]-Casos_PN_CORR[[#This Row],[43937]]</f>
        <v>0</v>
      </c>
      <c r="AS286">
        <f>+Casos_PN_CORR[[#This Row],[43939]]-Casos_PN_CORR[[#This Row],[43938]]</f>
        <v>0</v>
      </c>
      <c r="AT286">
        <f>+Casos_PN_CORR[[#This Row],[43940]]-Casos_PN_CORR[[#This Row],[43939]]</f>
        <v>0</v>
      </c>
      <c r="AU286">
        <f>+Casos_PN_CORR[[#This Row],[43941]]-Casos_PN_CORR[[#This Row],[43940]]</f>
        <v>0</v>
      </c>
      <c r="AV286">
        <f>+Casos_PN_CORR[[#This Row],[43942]]-Casos_PN_CORR[[#This Row],[43941]]</f>
        <v>0</v>
      </c>
      <c r="AW286">
        <f>+Casos_PN_CORR[[#This Row],[43943]]-Casos_PN_CORR[[#This Row],[43942]]</f>
        <v>0</v>
      </c>
      <c r="AX286">
        <f>+Casos_PN_CORR[[#This Row],[43944]]-Casos_PN_CORR[[#This Row],[43943]]</f>
        <v>0</v>
      </c>
      <c r="AY286">
        <f>+Casos_PN_CORR[[#This Row],[43945]]-Casos_PN_CORR[[#This Row],[43944]]</f>
        <v>0</v>
      </c>
      <c r="AZ286">
        <f>+Casos_PN_CORR[[#This Row],[43946]]-Casos_PN_CORR[[#This Row],[43945]]</f>
        <v>0</v>
      </c>
      <c r="BA286">
        <f>+Casos_PN_CORR[[#This Row],[43947]]-Casos_PN_CORR[[#This Row],[43946]]</f>
        <v>0</v>
      </c>
      <c r="BB286">
        <f>+Casos_PN_CORR[[#This Row],[43948]]-Casos_PN_CORR[[#This Row],[43947]]</f>
        <v>0</v>
      </c>
      <c r="BC286">
        <f>+Casos_PN_CORR[[#This Row],[43949]]-Casos_PN_CORR[[#This Row],[43948]]</f>
        <v>0</v>
      </c>
      <c r="BD286">
        <f>+Casos_PN_CORR[[#This Row],[43950]]-Casos_PN_CORR[[#This Row],[43949]]</f>
        <v>0</v>
      </c>
      <c r="BE286">
        <f>+Casos_PN_CORR[[#This Row],[43951]]-Casos_PN_CORR[[#This Row],[43950]]</f>
        <v>0</v>
      </c>
      <c r="BF286">
        <f>+Casos_PN_CORR[[#This Row],[43952]]-Casos_PN_CORR[[#This Row],[43951]]</f>
        <v>0</v>
      </c>
      <c r="BG286">
        <f>+Casos_PN_CORR[[#This Row],[43953]]-Casos_PN_CORR[[#This Row],[43952]]</f>
        <v>0</v>
      </c>
      <c r="BH286">
        <f>+Casos_PN_CORR[[#This Row],[43954]]-Casos_PN_CORR[[#This Row],[43953]]</f>
        <v>0</v>
      </c>
      <c r="BI286">
        <f>+Casos_PN_CORR[[#This Row],[43955]]-Casos_PN_CORR[[#This Row],[43954]]</f>
        <v>0</v>
      </c>
      <c r="BJ286">
        <f>+Casos_PN_CORR[[#This Row],[43956]]-Casos_PN_CORR[[#This Row],[43955]]</f>
        <v>0</v>
      </c>
      <c r="BK286">
        <f>+Casos_PN_CORR[[#This Row],[43957]]-Casos_PN_CORR[[#This Row],[43956]]</f>
        <v>0</v>
      </c>
      <c r="BL286">
        <f>+Casos_PN_CORR[[#This Row],[43958]]-Casos_PN_CORR[[#This Row],[43957]]</f>
        <v>0</v>
      </c>
      <c r="BM286">
        <f>+Casos_PN_CORR[[#This Row],[43959]]-Casos_PN_CORR[[#This Row],[43958]]</f>
        <v>0</v>
      </c>
      <c r="BN286">
        <f>+Casos_PN_CORR[[#This Row],[43960]]-Casos_PN_CORR[[#This Row],[43959]]</f>
        <v>0</v>
      </c>
      <c r="BO286">
        <f>+Casos_PN_CORR[[#This Row],[43961]]-Casos_PN_CORR[[#This Row],[43960]]</f>
        <v>0</v>
      </c>
      <c r="BP286">
        <f>+Casos_PN_CORR[[#This Row],[43962]]-Casos_PN_CORR[[#This Row],[43961]]</f>
        <v>0</v>
      </c>
      <c r="BQ286">
        <f>+Casos_PN_CORR[[#This Row],[43963]]-Casos_PN_CORR[[#This Row],[43962]]</f>
        <v>0</v>
      </c>
      <c r="BR286">
        <f>+Casos_PN_CORR[[#This Row],[43964]]-Casos_PN_CORR[[#This Row],[43963]]</f>
        <v>0</v>
      </c>
      <c r="BS286">
        <f>+Casos_PN_CORR[[#This Row],[43965]]-Casos_PN_CORR[[#This Row],[43964]]</f>
        <v>0</v>
      </c>
      <c r="BT286">
        <f>+Casos_PN_CORR[[#This Row],[43966]]-Casos_PN_CORR[[#This Row],[43965]]</f>
        <v>0</v>
      </c>
      <c r="BU286">
        <f>+Casos_PN_CORR[[#This Row],[43967]]-Casos_PN_CORR[[#This Row],[43966]]</f>
        <v>0</v>
      </c>
      <c r="BV286">
        <f>+Casos_PN_CORR[[#This Row],[43968]]-Casos_PN_CORR[[#This Row],[43967]]</f>
        <v>0</v>
      </c>
      <c r="BW286">
        <f>+Casos_PN_CORR[[#This Row],[43969]]-Casos_PN_CORR[[#This Row],[43968]]</f>
        <v>0</v>
      </c>
      <c r="BX286">
        <f>+Casos_PN_CORR[[#This Row],[43970]]-Casos_PN_CORR[[#This Row],[43969]]</f>
        <v>0</v>
      </c>
      <c r="BY286">
        <f>+Casos_PN_CORR[[#This Row],[43971]]-Casos_PN_CORR[[#This Row],[43970]]</f>
        <v>0</v>
      </c>
      <c r="BZ286">
        <f>+Casos_PN_CORR[[#This Row],[43972]]-Casos_PN_CORR[[#This Row],[43971]]</f>
        <v>0</v>
      </c>
      <c r="CA286">
        <f>+Casos_PN_CORR[[#This Row],[43973]]-Casos_PN_CORR[[#This Row],[43972]]</f>
        <v>0</v>
      </c>
      <c r="CB286">
        <f>+Casos_PN_CORR[[#This Row],[43974]]-Casos_PN_CORR[[#This Row],[43973]]</f>
        <v>0</v>
      </c>
      <c r="CC286">
        <f>+Casos_PN_CORR[[#This Row],[43975]]-Casos_PN_CORR[[#This Row],[43974]]</f>
        <v>0</v>
      </c>
      <c r="CD286">
        <f>+Casos_PN_CORR[[#This Row],[43976]]-Casos_PN_CORR[[#This Row],[43975]]</f>
        <v>0</v>
      </c>
      <c r="CE286">
        <f>+Casos_PN_CORR[[#This Row],[43977]]-Casos_PN_CORR[[#This Row],[43976]]</f>
        <v>0</v>
      </c>
      <c r="CF286">
        <f>+Casos_PN_CORR[[#This Row],[43978]]-Casos_PN_CORR[[#This Row],[43977]]</f>
        <v>0</v>
      </c>
      <c r="CG286">
        <f>+Casos_PN_CORR[[#This Row],[43979]]-Casos_PN_CORR[[#This Row],[43978]]</f>
        <v>0</v>
      </c>
      <c r="CH286">
        <f>+Casos_PN_CORR[[#This Row],[43980]]-Casos_PN_CORR[[#This Row],[43979]]</f>
        <v>0</v>
      </c>
      <c r="CI286">
        <f>+Casos_PN_CORR[[#This Row],[43981]]-Casos_PN_CORR[[#This Row],[43980]]</f>
        <v>0</v>
      </c>
      <c r="CJ286">
        <f>+Casos_PN_CORR[[#This Row],[43982]]-Casos_PN_CORR[[#This Row],[43981]]</f>
        <v>0</v>
      </c>
      <c r="CK286">
        <f>+Casos_PN_CORR[[#This Row],[43983]]-Casos_PN_CORR[[#This Row],[43982]]</f>
        <v>0</v>
      </c>
      <c r="CL286">
        <f>+Casos_PN_CORR[[#This Row],[43984]]-Casos_PN_CORR[[#This Row],[43983]]</f>
        <v>0</v>
      </c>
      <c r="CM286">
        <f>+Casos_PN_CORR[[#This Row],[43985]]-Casos_PN_CORR[[#This Row],[43984]]</f>
        <v>0</v>
      </c>
      <c r="CN286">
        <f>+Casos_PN_CORR[[#This Row],[43986]]-Casos_PN_CORR[[#This Row],[43985]]</f>
        <v>0</v>
      </c>
      <c r="CO286">
        <f>+Casos_PN_CORR[[#This Row],[43987]]-Casos_PN_CORR[[#This Row],[43986]]</f>
        <v>0</v>
      </c>
      <c r="CP286">
        <f>+Casos_PN_CORR[[#This Row],[43988]]-Casos_PN_CORR[[#This Row],[43987]]</f>
        <v>0</v>
      </c>
      <c r="CQ286">
        <f>+Casos_PN_CORR[[#This Row],[43989]]-Casos_PN_CORR[[#This Row],[43988]]</f>
        <v>0</v>
      </c>
      <c r="CR286">
        <f>+Casos_PN_CORR[[#This Row],[43990]]-Casos_PN_CORR[[#This Row],[43989]]</f>
        <v>0</v>
      </c>
      <c r="CS286">
        <f>+Casos_PN_CORR[[#This Row],[43991]]-Casos_PN_CORR[[#This Row],[43990]]</f>
        <v>0</v>
      </c>
      <c r="CT286">
        <f>+Casos_PN_CORR[[#This Row],[43992]]-Casos_PN_CORR[[#This Row],[43991]]</f>
        <v>0</v>
      </c>
      <c r="CU286">
        <f>+Casos_PN_CORR[[#This Row],[43993]]-Casos_PN_CORR[[#This Row],[43992]]</f>
        <v>1</v>
      </c>
    </row>
    <row r="287" spans="1:99" x14ac:dyDescent="0.3">
      <c r="A287">
        <v>40802</v>
      </c>
      <c r="B287" s="2" t="s">
        <v>154</v>
      </c>
      <c r="C287" s="2" t="s">
        <v>280</v>
      </c>
      <c r="D287" s="2" t="s">
        <v>598</v>
      </c>
      <c r="E287" s="4">
        <f t="shared" si="4"/>
        <v>0</v>
      </c>
      <c r="F287">
        <f>+Casos_PN_CORR[[#This Row],[43900]]</f>
        <v>0</v>
      </c>
      <c r="G287">
        <f>+Casos_PN_CORR[[#This Row],[43901]]-Casos_PN_CORR[[#This Row],[43900]]</f>
        <v>0</v>
      </c>
      <c r="H287">
        <f>+Casos_PN_CORR[[#This Row],[43902]]-Casos_PN_CORR[[#This Row],[43901]]</f>
        <v>0</v>
      </c>
      <c r="I287">
        <f>+Casos_PN_CORR[[#This Row],[43903]]-Casos_PN_CORR[[#This Row],[43902]]</f>
        <v>0</v>
      </c>
      <c r="J287">
        <f>+Casos_PN_CORR[[#This Row],[43904]]-Casos_PN_CORR[[#This Row],[43903]]</f>
        <v>0</v>
      </c>
      <c r="K287">
        <f>+Casos_PN_CORR[[#This Row],[43905]]-Casos_PN_CORR[[#This Row],[43904]]</f>
        <v>0</v>
      </c>
      <c r="L287">
        <f>+Casos_PN_CORR[[#This Row],[43906]]-Casos_PN_CORR[[#This Row],[43905]]</f>
        <v>0</v>
      </c>
      <c r="M287">
        <f>+Casos_PN_CORR[[#This Row],[43907]]-Casos_PN_CORR[[#This Row],[43906]]</f>
        <v>0</v>
      </c>
      <c r="N287">
        <f>+Casos_PN_CORR[[#This Row],[43908]]-Casos_PN_CORR[[#This Row],[43907]]</f>
        <v>0</v>
      </c>
      <c r="O287">
        <f>+Casos_PN_CORR[[#This Row],[43909]]-Casos_PN_CORR[[#This Row],[43908]]</f>
        <v>0</v>
      </c>
      <c r="P287">
        <f>+Casos_PN_CORR[[#This Row],[43910]]-Casos_PN_CORR[[#This Row],[43909]]</f>
        <v>0</v>
      </c>
      <c r="Q287">
        <f>+Casos_PN_CORR[[#This Row],[43911]]-Casos_PN_CORR[[#This Row],[43910]]</f>
        <v>0</v>
      </c>
      <c r="R287">
        <f>+Casos_PN_CORR[[#This Row],[43912]]-Casos_PN_CORR[[#This Row],[43911]]</f>
        <v>0</v>
      </c>
      <c r="S287">
        <f>+Casos_PN_CORR[[#This Row],[43913]]-Casos_PN_CORR[[#This Row],[43912]]</f>
        <v>0</v>
      </c>
      <c r="T287">
        <f>+Casos_PN_CORR[[#This Row],[43914]]-Casos_PN_CORR[[#This Row],[43913]]</f>
        <v>0</v>
      </c>
      <c r="U287">
        <f>+Casos_PN_CORR[[#This Row],[43915]]-Casos_PN_CORR[[#This Row],[43914]]</f>
        <v>0</v>
      </c>
      <c r="V287">
        <f>+Casos_PN_CORR[[#This Row],[43916]]-Casos_PN_CORR[[#This Row],[43915]]</f>
        <v>0</v>
      </c>
      <c r="W287">
        <f>+Casos_PN_CORR[[#This Row],[43917]]-Casos_PN_CORR[[#This Row],[43916]]</f>
        <v>0</v>
      </c>
      <c r="X287">
        <f>+Casos_PN_CORR[[#This Row],[43918]]-Casos_PN_CORR[[#This Row],[43917]]</f>
        <v>0</v>
      </c>
      <c r="Y287">
        <f>+Casos_PN_CORR[[#This Row],[43919]]-Casos_PN_CORR[[#This Row],[43918]]</f>
        <v>0</v>
      </c>
      <c r="Z287">
        <f>+Casos_PN_CORR[[#This Row],[43920]]-Casos_PN_CORR[[#This Row],[43919]]</f>
        <v>0</v>
      </c>
      <c r="AA287">
        <f>+Casos_PN_CORR[[#This Row],[43921]]-Casos_PN_CORR[[#This Row],[43920]]</f>
        <v>0</v>
      </c>
      <c r="AB287">
        <f>+Casos_PN_CORR[[#This Row],[43922]]-Casos_PN_CORR[[#This Row],[43921]]</f>
        <v>0</v>
      </c>
      <c r="AC287">
        <f>+Casos_PN_CORR[[#This Row],[43923]]-Casos_PN_CORR[[#This Row],[43922]]</f>
        <v>0</v>
      </c>
      <c r="AD287">
        <f>+Casos_PN_CORR[[#This Row],[43924]]-Casos_PN_CORR[[#This Row],[43923]]</f>
        <v>0</v>
      </c>
      <c r="AE287">
        <f>+Casos_PN_CORR[[#This Row],[43925]]-Casos_PN_CORR[[#This Row],[43924]]</f>
        <v>0</v>
      </c>
      <c r="AF287">
        <f>+Casos_PN_CORR[[#This Row],[43926]]-Casos_PN_CORR[[#This Row],[43925]]</f>
        <v>0</v>
      </c>
      <c r="AG287">
        <f>+Casos_PN_CORR[[#This Row],[43927]]-Casos_PN_CORR[[#This Row],[43926]]</f>
        <v>0</v>
      </c>
      <c r="AH287">
        <f>+Casos_PN_CORR[[#This Row],[43928]]-Casos_PN_CORR[[#This Row],[43927]]</f>
        <v>0</v>
      </c>
      <c r="AI287">
        <f>+Casos_PN_CORR[[#This Row],[43929]]-Casos_PN_CORR[[#This Row],[43928]]</f>
        <v>0</v>
      </c>
      <c r="AJ287">
        <f>+Casos_PN_CORR[[#This Row],[43930]]-Casos_PN_CORR[[#This Row],[43929]]</f>
        <v>0</v>
      </c>
      <c r="AK287">
        <f>+Casos_PN_CORR[[#This Row],[43931]]-Casos_PN_CORR[[#This Row],[43930]]</f>
        <v>0</v>
      </c>
      <c r="AL287">
        <f>+Casos_PN_CORR[[#This Row],[43932]]-Casos_PN_CORR[[#This Row],[43931]]</f>
        <v>0</v>
      </c>
      <c r="AM287">
        <f>+Casos_PN_CORR[[#This Row],[43933]]-Casos_PN_CORR[[#This Row],[43932]]</f>
        <v>0</v>
      </c>
      <c r="AN287">
        <f>+Casos_PN_CORR[[#This Row],[43934]]-Casos_PN_CORR[[#This Row],[43933]]</f>
        <v>0</v>
      </c>
      <c r="AO287">
        <f>+Casos_PN_CORR[[#This Row],[43935]]-Casos_PN_CORR[[#This Row],[43934]]</f>
        <v>0</v>
      </c>
      <c r="AP287">
        <f>+Casos_PN_CORR[[#This Row],[43936]]-Casos_PN_CORR[[#This Row],[43935]]</f>
        <v>0</v>
      </c>
      <c r="AQ287">
        <f>+Casos_PN_CORR[[#This Row],[43937]]-Casos_PN_CORR[[#This Row],[43936]]</f>
        <v>0</v>
      </c>
      <c r="AR287">
        <f>+Casos_PN_CORR[[#This Row],[43938]]-Casos_PN_CORR[[#This Row],[43937]]</f>
        <v>0</v>
      </c>
      <c r="AS287">
        <f>+Casos_PN_CORR[[#This Row],[43939]]-Casos_PN_CORR[[#This Row],[43938]]</f>
        <v>0</v>
      </c>
      <c r="AT287">
        <f>+Casos_PN_CORR[[#This Row],[43940]]-Casos_PN_CORR[[#This Row],[43939]]</f>
        <v>0</v>
      </c>
      <c r="AU287">
        <f>+Casos_PN_CORR[[#This Row],[43941]]-Casos_PN_CORR[[#This Row],[43940]]</f>
        <v>0</v>
      </c>
      <c r="AV287">
        <f>+Casos_PN_CORR[[#This Row],[43942]]-Casos_PN_CORR[[#This Row],[43941]]</f>
        <v>0</v>
      </c>
      <c r="AW287">
        <f>+Casos_PN_CORR[[#This Row],[43943]]-Casos_PN_CORR[[#This Row],[43942]]</f>
        <v>0</v>
      </c>
      <c r="AX287">
        <f>+Casos_PN_CORR[[#This Row],[43944]]-Casos_PN_CORR[[#This Row],[43943]]</f>
        <v>0</v>
      </c>
      <c r="AY287">
        <f>+Casos_PN_CORR[[#This Row],[43945]]-Casos_PN_CORR[[#This Row],[43944]]</f>
        <v>0</v>
      </c>
      <c r="AZ287">
        <f>+Casos_PN_CORR[[#This Row],[43946]]-Casos_PN_CORR[[#This Row],[43945]]</f>
        <v>0</v>
      </c>
      <c r="BA287">
        <f>+Casos_PN_CORR[[#This Row],[43947]]-Casos_PN_CORR[[#This Row],[43946]]</f>
        <v>0</v>
      </c>
      <c r="BB287">
        <f>+Casos_PN_CORR[[#This Row],[43948]]-Casos_PN_CORR[[#This Row],[43947]]</f>
        <v>0</v>
      </c>
      <c r="BC287">
        <f>+Casos_PN_CORR[[#This Row],[43949]]-Casos_PN_CORR[[#This Row],[43948]]</f>
        <v>0</v>
      </c>
      <c r="BD287">
        <f>+Casos_PN_CORR[[#This Row],[43950]]-Casos_PN_CORR[[#This Row],[43949]]</f>
        <v>0</v>
      </c>
      <c r="BE287">
        <f>+Casos_PN_CORR[[#This Row],[43951]]-Casos_PN_CORR[[#This Row],[43950]]</f>
        <v>0</v>
      </c>
      <c r="BF287">
        <f>+Casos_PN_CORR[[#This Row],[43952]]-Casos_PN_CORR[[#This Row],[43951]]</f>
        <v>0</v>
      </c>
      <c r="BG287">
        <f>+Casos_PN_CORR[[#This Row],[43953]]-Casos_PN_CORR[[#This Row],[43952]]</f>
        <v>0</v>
      </c>
      <c r="BH287">
        <f>+Casos_PN_CORR[[#This Row],[43954]]-Casos_PN_CORR[[#This Row],[43953]]</f>
        <v>0</v>
      </c>
      <c r="BI287">
        <f>+Casos_PN_CORR[[#This Row],[43955]]-Casos_PN_CORR[[#This Row],[43954]]</f>
        <v>0</v>
      </c>
      <c r="BJ287">
        <f>+Casos_PN_CORR[[#This Row],[43956]]-Casos_PN_CORR[[#This Row],[43955]]</f>
        <v>0</v>
      </c>
      <c r="BK287">
        <f>+Casos_PN_CORR[[#This Row],[43957]]-Casos_PN_CORR[[#This Row],[43956]]</f>
        <v>0</v>
      </c>
      <c r="BL287">
        <f>+Casos_PN_CORR[[#This Row],[43958]]-Casos_PN_CORR[[#This Row],[43957]]</f>
        <v>0</v>
      </c>
      <c r="BM287">
        <f>+Casos_PN_CORR[[#This Row],[43959]]-Casos_PN_CORR[[#This Row],[43958]]</f>
        <v>0</v>
      </c>
      <c r="BN287">
        <f>+Casos_PN_CORR[[#This Row],[43960]]-Casos_PN_CORR[[#This Row],[43959]]</f>
        <v>0</v>
      </c>
      <c r="BO287">
        <f>+Casos_PN_CORR[[#This Row],[43961]]-Casos_PN_CORR[[#This Row],[43960]]</f>
        <v>0</v>
      </c>
      <c r="BP287">
        <f>+Casos_PN_CORR[[#This Row],[43962]]-Casos_PN_CORR[[#This Row],[43961]]</f>
        <v>0</v>
      </c>
      <c r="BQ287">
        <f>+Casos_PN_CORR[[#This Row],[43963]]-Casos_PN_CORR[[#This Row],[43962]]</f>
        <v>0</v>
      </c>
      <c r="BR287">
        <f>+Casos_PN_CORR[[#This Row],[43964]]-Casos_PN_CORR[[#This Row],[43963]]</f>
        <v>0</v>
      </c>
      <c r="BS287">
        <f>+Casos_PN_CORR[[#This Row],[43965]]-Casos_PN_CORR[[#This Row],[43964]]</f>
        <v>0</v>
      </c>
      <c r="BT287">
        <f>+Casos_PN_CORR[[#This Row],[43966]]-Casos_PN_CORR[[#This Row],[43965]]</f>
        <v>0</v>
      </c>
      <c r="BU287">
        <f>+Casos_PN_CORR[[#This Row],[43967]]-Casos_PN_CORR[[#This Row],[43966]]</f>
        <v>0</v>
      </c>
      <c r="BV287">
        <f>+Casos_PN_CORR[[#This Row],[43968]]-Casos_PN_CORR[[#This Row],[43967]]</f>
        <v>0</v>
      </c>
      <c r="BW287">
        <f>+Casos_PN_CORR[[#This Row],[43969]]-Casos_PN_CORR[[#This Row],[43968]]</f>
        <v>0</v>
      </c>
      <c r="BX287">
        <f>+Casos_PN_CORR[[#This Row],[43970]]-Casos_PN_CORR[[#This Row],[43969]]</f>
        <v>0</v>
      </c>
      <c r="BY287">
        <f>+Casos_PN_CORR[[#This Row],[43971]]-Casos_PN_CORR[[#This Row],[43970]]</f>
        <v>0</v>
      </c>
      <c r="BZ287">
        <f>+Casos_PN_CORR[[#This Row],[43972]]-Casos_PN_CORR[[#This Row],[43971]]</f>
        <v>0</v>
      </c>
      <c r="CA287">
        <f>+Casos_PN_CORR[[#This Row],[43973]]-Casos_PN_CORR[[#This Row],[43972]]</f>
        <v>0</v>
      </c>
      <c r="CB287">
        <f>+Casos_PN_CORR[[#This Row],[43974]]-Casos_PN_CORR[[#This Row],[43973]]</f>
        <v>0</v>
      </c>
      <c r="CC287">
        <f>+Casos_PN_CORR[[#This Row],[43975]]-Casos_PN_CORR[[#This Row],[43974]]</f>
        <v>0</v>
      </c>
      <c r="CD287">
        <f>+Casos_PN_CORR[[#This Row],[43976]]-Casos_PN_CORR[[#This Row],[43975]]</f>
        <v>0</v>
      </c>
      <c r="CE287">
        <f>+Casos_PN_CORR[[#This Row],[43977]]-Casos_PN_CORR[[#This Row],[43976]]</f>
        <v>0</v>
      </c>
      <c r="CF287">
        <f>+Casos_PN_CORR[[#This Row],[43978]]-Casos_PN_CORR[[#This Row],[43977]]</f>
        <v>0</v>
      </c>
      <c r="CG287">
        <f>+Casos_PN_CORR[[#This Row],[43979]]-Casos_PN_CORR[[#This Row],[43978]]</f>
        <v>0</v>
      </c>
      <c r="CH287">
        <f>+Casos_PN_CORR[[#This Row],[43980]]-Casos_PN_CORR[[#This Row],[43979]]</f>
        <v>0</v>
      </c>
      <c r="CI287">
        <f>+Casos_PN_CORR[[#This Row],[43981]]-Casos_PN_CORR[[#This Row],[43980]]</f>
        <v>0</v>
      </c>
      <c r="CJ287">
        <f>+Casos_PN_CORR[[#This Row],[43982]]-Casos_PN_CORR[[#This Row],[43981]]</f>
        <v>0</v>
      </c>
      <c r="CK287">
        <f>+Casos_PN_CORR[[#This Row],[43983]]-Casos_PN_CORR[[#This Row],[43982]]</f>
        <v>0</v>
      </c>
      <c r="CL287">
        <f>+Casos_PN_CORR[[#This Row],[43984]]-Casos_PN_CORR[[#This Row],[43983]]</f>
        <v>0</v>
      </c>
      <c r="CM287">
        <f>+Casos_PN_CORR[[#This Row],[43985]]-Casos_PN_CORR[[#This Row],[43984]]</f>
        <v>0</v>
      </c>
      <c r="CN287">
        <f>+Casos_PN_CORR[[#This Row],[43986]]-Casos_PN_CORR[[#This Row],[43985]]</f>
        <v>0</v>
      </c>
      <c r="CO287">
        <f>+Casos_PN_CORR[[#This Row],[43987]]-Casos_PN_CORR[[#This Row],[43986]]</f>
        <v>0</v>
      </c>
      <c r="CP287">
        <f>+Casos_PN_CORR[[#This Row],[43988]]-Casos_PN_CORR[[#This Row],[43987]]</f>
        <v>0</v>
      </c>
      <c r="CQ287">
        <f>+Casos_PN_CORR[[#This Row],[43989]]-Casos_PN_CORR[[#This Row],[43988]]</f>
        <v>0</v>
      </c>
      <c r="CR287">
        <f>+Casos_PN_CORR[[#This Row],[43990]]-Casos_PN_CORR[[#This Row],[43989]]</f>
        <v>0</v>
      </c>
      <c r="CS287">
        <f>+Casos_PN_CORR[[#This Row],[43991]]-Casos_PN_CORR[[#This Row],[43990]]</f>
        <v>0</v>
      </c>
      <c r="CT287">
        <f>+Casos_PN_CORR[[#This Row],[43992]]-Casos_PN_CORR[[#This Row],[43991]]</f>
        <v>0</v>
      </c>
      <c r="CU287">
        <f>+Casos_PN_CORR[[#This Row],[43993]]-Casos_PN_CORR[[#This Row],[43992]]</f>
        <v>0</v>
      </c>
    </row>
    <row r="288" spans="1:99" x14ac:dyDescent="0.3">
      <c r="A288">
        <v>130710</v>
      </c>
      <c r="B288" s="2" t="s">
        <v>102</v>
      </c>
      <c r="C288" s="2" t="s">
        <v>138</v>
      </c>
      <c r="D288" s="2" t="s">
        <v>599</v>
      </c>
      <c r="E288" s="4">
        <f t="shared" si="4"/>
        <v>0</v>
      </c>
      <c r="F288">
        <f>+Casos_PN_CORR[[#This Row],[43900]]</f>
        <v>0</v>
      </c>
      <c r="G288">
        <f>+Casos_PN_CORR[[#This Row],[43901]]-Casos_PN_CORR[[#This Row],[43900]]</f>
        <v>0</v>
      </c>
      <c r="H288">
        <f>+Casos_PN_CORR[[#This Row],[43902]]-Casos_PN_CORR[[#This Row],[43901]]</f>
        <v>0</v>
      </c>
      <c r="I288">
        <f>+Casos_PN_CORR[[#This Row],[43903]]-Casos_PN_CORR[[#This Row],[43902]]</f>
        <v>0</v>
      </c>
      <c r="J288">
        <f>+Casos_PN_CORR[[#This Row],[43904]]-Casos_PN_CORR[[#This Row],[43903]]</f>
        <v>0</v>
      </c>
      <c r="K288">
        <f>+Casos_PN_CORR[[#This Row],[43905]]-Casos_PN_CORR[[#This Row],[43904]]</f>
        <v>0</v>
      </c>
      <c r="L288">
        <f>+Casos_PN_CORR[[#This Row],[43906]]-Casos_PN_CORR[[#This Row],[43905]]</f>
        <v>0</v>
      </c>
      <c r="M288">
        <f>+Casos_PN_CORR[[#This Row],[43907]]-Casos_PN_CORR[[#This Row],[43906]]</f>
        <v>0</v>
      </c>
      <c r="N288">
        <f>+Casos_PN_CORR[[#This Row],[43908]]-Casos_PN_CORR[[#This Row],[43907]]</f>
        <v>0</v>
      </c>
      <c r="O288">
        <f>+Casos_PN_CORR[[#This Row],[43909]]-Casos_PN_CORR[[#This Row],[43908]]</f>
        <v>0</v>
      </c>
      <c r="P288">
        <f>+Casos_PN_CORR[[#This Row],[43910]]-Casos_PN_CORR[[#This Row],[43909]]</f>
        <v>0</v>
      </c>
      <c r="Q288">
        <f>+Casos_PN_CORR[[#This Row],[43911]]-Casos_PN_CORR[[#This Row],[43910]]</f>
        <v>0</v>
      </c>
      <c r="R288">
        <f>+Casos_PN_CORR[[#This Row],[43912]]-Casos_PN_CORR[[#This Row],[43911]]</f>
        <v>0</v>
      </c>
      <c r="S288">
        <f>+Casos_PN_CORR[[#This Row],[43913]]-Casos_PN_CORR[[#This Row],[43912]]</f>
        <v>0</v>
      </c>
      <c r="T288">
        <f>+Casos_PN_CORR[[#This Row],[43914]]-Casos_PN_CORR[[#This Row],[43913]]</f>
        <v>0</v>
      </c>
      <c r="U288">
        <f>+Casos_PN_CORR[[#This Row],[43915]]-Casos_PN_CORR[[#This Row],[43914]]</f>
        <v>0</v>
      </c>
      <c r="V288">
        <f>+Casos_PN_CORR[[#This Row],[43916]]-Casos_PN_CORR[[#This Row],[43915]]</f>
        <v>0</v>
      </c>
      <c r="W288">
        <f>+Casos_PN_CORR[[#This Row],[43917]]-Casos_PN_CORR[[#This Row],[43916]]</f>
        <v>0</v>
      </c>
      <c r="X288">
        <f>+Casos_PN_CORR[[#This Row],[43918]]-Casos_PN_CORR[[#This Row],[43917]]</f>
        <v>0</v>
      </c>
      <c r="Y288">
        <f>+Casos_PN_CORR[[#This Row],[43919]]-Casos_PN_CORR[[#This Row],[43918]]</f>
        <v>0</v>
      </c>
      <c r="Z288">
        <f>+Casos_PN_CORR[[#This Row],[43920]]-Casos_PN_CORR[[#This Row],[43919]]</f>
        <v>0</v>
      </c>
      <c r="AA288">
        <f>+Casos_PN_CORR[[#This Row],[43921]]-Casos_PN_CORR[[#This Row],[43920]]</f>
        <v>0</v>
      </c>
      <c r="AB288">
        <f>+Casos_PN_CORR[[#This Row],[43922]]-Casos_PN_CORR[[#This Row],[43921]]</f>
        <v>0</v>
      </c>
      <c r="AC288">
        <f>+Casos_PN_CORR[[#This Row],[43923]]-Casos_PN_CORR[[#This Row],[43922]]</f>
        <v>0</v>
      </c>
      <c r="AD288">
        <f>+Casos_PN_CORR[[#This Row],[43924]]-Casos_PN_CORR[[#This Row],[43923]]</f>
        <v>0</v>
      </c>
      <c r="AE288">
        <f>+Casos_PN_CORR[[#This Row],[43925]]-Casos_PN_CORR[[#This Row],[43924]]</f>
        <v>0</v>
      </c>
      <c r="AF288">
        <f>+Casos_PN_CORR[[#This Row],[43926]]-Casos_PN_CORR[[#This Row],[43925]]</f>
        <v>0</v>
      </c>
      <c r="AG288">
        <f>+Casos_PN_CORR[[#This Row],[43927]]-Casos_PN_CORR[[#This Row],[43926]]</f>
        <v>0</v>
      </c>
      <c r="AH288">
        <f>+Casos_PN_CORR[[#This Row],[43928]]-Casos_PN_CORR[[#This Row],[43927]]</f>
        <v>0</v>
      </c>
      <c r="AI288">
        <f>+Casos_PN_CORR[[#This Row],[43929]]-Casos_PN_CORR[[#This Row],[43928]]</f>
        <v>0</v>
      </c>
      <c r="AJ288">
        <f>+Casos_PN_CORR[[#This Row],[43930]]-Casos_PN_CORR[[#This Row],[43929]]</f>
        <v>0</v>
      </c>
      <c r="AK288">
        <f>+Casos_PN_CORR[[#This Row],[43931]]-Casos_PN_CORR[[#This Row],[43930]]</f>
        <v>0</v>
      </c>
      <c r="AL288">
        <f>+Casos_PN_CORR[[#This Row],[43932]]-Casos_PN_CORR[[#This Row],[43931]]</f>
        <v>0</v>
      </c>
      <c r="AM288">
        <f>+Casos_PN_CORR[[#This Row],[43933]]-Casos_PN_CORR[[#This Row],[43932]]</f>
        <v>0</v>
      </c>
      <c r="AN288">
        <f>+Casos_PN_CORR[[#This Row],[43934]]-Casos_PN_CORR[[#This Row],[43933]]</f>
        <v>0</v>
      </c>
      <c r="AO288">
        <f>+Casos_PN_CORR[[#This Row],[43935]]-Casos_PN_CORR[[#This Row],[43934]]</f>
        <v>0</v>
      </c>
      <c r="AP288">
        <f>+Casos_PN_CORR[[#This Row],[43936]]-Casos_PN_CORR[[#This Row],[43935]]</f>
        <v>0</v>
      </c>
      <c r="AQ288">
        <f>+Casos_PN_CORR[[#This Row],[43937]]-Casos_PN_CORR[[#This Row],[43936]]</f>
        <v>0</v>
      </c>
      <c r="AR288">
        <f>+Casos_PN_CORR[[#This Row],[43938]]-Casos_PN_CORR[[#This Row],[43937]]</f>
        <v>0</v>
      </c>
      <c r="AS288">
        <f>+Casos_PN_CORR[[#This Row],[43939]]-Casos_PN_CORR[[#This Row],[43938]]</f>
        <v>0</v>
      </c>
      <c r="AT288">
        <f>+Casos_PN_CORR[[#This Row],[43940]]-Casos_PN_CORR[[#This Row],[43939]]</f>
        <v>0</v>
      </c>
      <c r="AU288">
        <f>+Casos_PN_CORR[[#This Row],[43941]]-Casos_PN_CORR[[#This Row],[43940]]</f>
        <v>0</v>
      </c>
      <c r="AV288">
        <f>+Casos_PN_CORR[[#This Row],[43942]]-Casos_PN_CORR[[#This Row],[43941]]</f>
        <v>0</v>
      </c>
      <c r="AW288">
        <f>+Casos_PN_CORR[[#This Row],[43943]]-Casos_PN_CORR[[#This Row],[43942]]</f>
        <v>0</v>
      </c>
      <c r="AX288">
        <f>+Casos_PN_CORR[[#This Row],[43944]]-Casos_PN_CORR[[#This Row],[43943]]</f>
        <v>0</v>
      </c>
      <c r="AY288">
        <f>+Casos_PN_CORR[[#This Row],[43945]]-Casos_PN_CORR[[#This Row],[43944]]</f>
        <v>0</v>
      </c>
      <c r="AZ288">
        <f>+Casos_PN_CORR[[#This Row],[43946]]-Casos_PN_CORR[[#This Row],[43945]]</f>
        <v>0</v>
      </c>
      <c r="BA288">
        <f>+Casos_PN_CORR[[#This Row],[43947]]-Casos_PN_CORR[[#This Row],[43946]]</f>
        <v>0</v>
      </c>
      <c r="BB288">
        <f>+Casos_PN_CORR[[#This Row],[43948]]-Casos_PN_CORR[[#This Row],[43947]]</f>
        <v>0</v>
      </c>
      <c r="BC288">
        <f>+Casos_PN_CORR[[#This Row],[43949]]-Casos_PN_CORR[[#This Row],[43948]]</f>
        <v>0</v>
      </c>
      <c r="BD288">
        <f>+Casos_PN_CORR[[#This Row],[43950]]-Casos_PN_CORR[[#This Row],[43949]]</f>
        <v>0</v>
      </c>
      <c r="BE288">
        <f>+Casos_PN_CORR[[#This Row],[43951]]-Casos_PN_CORR[[#This Row],[43950]]</f>
        <v>0</v>
      </c>
      <c r="BF288">
        <f>+Casos_PN_CORR[[#This Row],[43952]]-Casos_PN_CORR[[#This Row],[43951]]</f>
        <v>0</v>
      </c>
      <c r="BG288">
        <f>+Casos_PN_CORR[[#This Row],[43953]]-Casos_PN_CORR[[#This Row],[43952]]</f>
        <v>0</v>
      </c>
      <c r="BH288">
        <f>+Casos_PN_CORR[[#This Row],[43954]]-Casos_PN_CORR[[#This Row],[43953]]</f>
        <v>0</v>
      </c>
      <c r="BI288">
        <f>+Casos_PN_CORR[[#This Row],[43955]]-Casos_PN_CORR[[#This Row],[43954]]</f>
        <v>0</v>
      </c>
      <c r="BJ288">
        <f>+Casos_PN_CORR[[#This Row],[43956]]-Casos_PN_CORR[[#This Row],[43955]]</f>
        <v>0</v>
      </c>
      <c r="BK288">
        <f>+Casos_PN_CORR[[#This Row],[43957]]-Casos_PN_CORR[[#This Row],[43956]]</f>
        <v>0</v>
      </c>
      <c r="BL288">
        <f>+Casos_PN_CORR[[#This Row],[43958]]-Casos_PN_CORR[[#This Row],[43957]]</f>
        <v>0</v>
      </c>
      <c r="BM288">
        <f>+Casos_PN_CORR[[#This Row],[43959]]-Casos_PN_CORR[[#This Row],[43958]]</f>
        <v>0</v>
      </c>
      <c r="BN288">
        <f>+Casos_PN_CORR[[#This Row],[43960]]-Casos_PN_CORR[[#This Row],[43959]]</f>
        <v>0</v>
      </c>
      <c r="BO288">
        <f>+Casos_PN_CORR[[#This Row],[43961]]-Casos_PN_CORR[[#This Row],[43960]]</f>
        <v>0</v>
      </c>
      <c r="BP288">
        <f>+Casos_PN_CORR[[#This Row],[43962]]-Casos_PN_CORR[[#This Row],[43961]]</f>
        <v>0</v>
      </c>
      <c r="BQ288">
        <f>+Casos_PN_CORR[[#This Row],[43963]]-Casos_PN_CORR[[#This Row],[43962]]</f>
        <v>0</v>
      </c>
      <c r="BR288">
        <f>+Casos_PN_CORR[[#This Row],[43964]]-Casos_PN_CORR[[#This Row],[43963]]</f>
        <v>0</v>
      </c>
      <c r="BS288">
        <f>+Casos_PN_CORR[[#This Row],[43965]]-Casos_PN_CORR[[#This Row],[43964]]</f>
        <v>0</v>
      </c>
      <c r="BT288">
        <f>+Casos_PN_CORR[[#This Row],[43966]]-Casos_PN_CORR[[#This Row],[43965]]</f>
        <v>0</v>
      </c>
      <c r="BU288">
        <f>+Casos_PN_CORR[[#This Row],[43967]]-Casos_PN_CORR[[#This Row],[43966]]</f>
        <v>0</v>
      </c>
      <c r="BV288">
        <f>+Casos_PN_CORR[[#This Row],[43968]]-Casos_PN_CORR[[#This Row],[43967]]</f>
        <v>0</v>
      </c>
      <c r="BW288">
        <f>+Casos_PN_CORR[[#This Row],[43969]]-Casos_PN_CORR[[#This Row],[43968]]</f>
        <v>0</v>
      </c>
      <c r="BX288">
        <f>+Casos_PN_CORR[[#This Row],[43970]]-Casos_PN_CORR[[#This Row],[43969]]</f>
        <v>0</v>
      </c>
      <c r="BY288">
        <f>+Casos_PN_CORR[[#This Row],[43971]]-Casos_PN_CORR[[#This Row],[43970]]</f>
        <v>0</v>
      </c>
      <c r="BZ288">
        <f>+Casos_PN_CORR[[#This Row],[43972]]-Casos_PN_CORR[[#This Row],[43971]]</f>
        <v>0</v>
      </c>
      <c r="CA288">
        <f>+Casos_PN_CORR[[#This Row],[43973]]-Casos_PN_CORR[[#This Row],[43972]]</f>
        <v>0</v>
      </c>
      <c r="CB288">
        <f>+Casos_PN_CORR[[#This Row],[43974]]-Casos_PN_CORR[[#This Row],[43973]]</f>
        <v>0</v>
      </c>
      <c r="CC288">
        <f>+Casos_PN_CORR[[#This Row],[43975]]-Casos_PN_CORR[[#This Row],[43974]]</f>
        <v>0</v>
      </c>
      <c r="CD288">
        <f>+Casos_PN_CORR[[#This Row],[43976]]-Casos_PN_CORR[[#This Row],[43975]]</f>
        <v>0</v>
      </c>
      <c r="CE288">
        <f>+Casos_PN_CORR[[#This Row],[43977]]-Casos_PN_CORR[[#This Row],[43976]]</f>
        <v>0</v>
      </c>
      <c r="CF288">
        <f>+Casos_PN_CORR[[#This Row],[43978]]-Casos_PN_CORR[[#This Row],[43977]]</f>
        <v>0</v>
      </c>
      <c r="CG288">
        <f>+Casos_PN_CORR[[#This Row],[43979]]-Casos_PN_CORR[[#This Row],[43978]]</f>
        <v>0</v>
      </c>
      <c r="CH288">
        <f>+Casos_PN_CORR[[#This Row],[43980]]-Casos_PN_CORR[[#This Row],[43979]]</f>
        <v>0</v>
      </c>
      <c r="CI288">
        <f>+Casos_PN_CORR[[#This Row],[43981]]-Casos_PN_CORR[[#This Row],[43980]]</f>
        <v>0</v>
      </c>
      <c r="CJ288">
        <f>+Casos_PN_CORR[[#This Row],[43982]]-Casos_PN_CORR[[#This Row],[43981]]</f>
        <v>0</v>
      </c>
      <c r="CK288">
        <f>+Casos_PN_CORR[[#This Row],[43983]]-Casos_PN_CORR[[#This Row],[43982]]</f>
        <v>0</v>
      </c>
      <c r="CL288">
        <f>+Casos_PN_CORR[[#This Row],[43984]]-Casos_PN_CORR[[#This Row],[43983]]</f>
        <v>0</v>
      </c>
      <c r="CM288">
        <f>+Casos_PN_CORR[[#This Row],[43985]]-Casos_PN_CORR[[#This Row],[43984]]</f>
        <v>0</v>
      </c>
      <c r="CN288">
        <f>+Casos_PN_CORR[[#This Row],[43986]]-Casos_PN_CORR[[#This Row],[43985]]</f>
        <v>0</v>
      </c>
      <c r="CO288">
        <f>+Casos_PN_CORR[[#This Row],[43987]]-Casos_PN_CORR[[#This Row],[43986]]</f>
        <v>0</v>
      </c>
      <c r="CP288">
        <f>+Casos_PN_CORR[[#This Row],[43988]]-Casos_PN_CORR[[#This Row],[43987]]</f>
        <v>0</v>
      </c>
      <c r="CQ288">
        <f>+Casos_PN_CORR[[#This Row],[43989]]-Casos_PN_CORR[[#This Row],[43988]]</f>
        <v>0</v>
      </c>
      <c r="CR288">
        <f>+Casos_PN_CORR[[#This Row],[43990]]-Casos_PN_CORR[[#This Row],[43989]]</f>
        <v>0</v>
      </c>
      <c r="CS288">
        <f>+Casos_PN_CORR[[#This Row],[43991]]-Casos_PN_CORR[[#This Row],[43990]]</f>
        <v>0</v>
      </c>
      <c r="CT288">
        <f>+Casos_PN_CORR[[#This Row],[43992]]-Casos_PN_CORR[[#This Row],[43991]]</f>
        <v>0</v>
      </c>
      <c r="CU288">
        <f>+Casos_PN_CORR[[#This Row],[43993]]-Casos_PN_CORR[[#This Row],[43992]]</f>
        <v>0</v>
      </c>
    </row>
    <row r="289" spans="1:99" x14ac:dyDescent="0.3">
      <c r="A289">
        <v>70711</v>
      </c>
      <c r="B289" s="2" t="s">
        <v>268</v>
      </c>
      <c r="C289" s="2" t="s">
        <v>453</v>
      </c>
      <c r="D289" s="2" t="s">
        <v>600</v>
      </c>
      <c r="E289" s="4">
        <f t="shared" si="4"/>
        <v>0</v>
      </c>
      <c r="F289">
        <f>+Casos_PN_CORR[[#This Row],[43900]]</f>
        <v>0</v>
      </c>
      <c r="G289">
        <f>+Casos_PN_CORR[[#This Row],[43901]]-Casos_PN_CORR[[#This Row],[43900]]</f>
        <v>0</v>
      </c>
      <c r="H289">
        <f>+Casos_PN_CORR[[#This Row],[43902]]-Casos_PN_CORR[[#This Row],[43901]]</f>
        <v>0</v>
      </c>
      <c r="I289">
        <f>+Casos_PN_CORR[[#This Row],[43903]]-Casos_PN_CORR[[#This Row],[43902]]</f>
        <v>0</v>
      </c>
      <c r="J289">
        <f>+Casos_PN_CORR[[#This Row],[43904]]-Casos_PN_CORR[[#This Row],[43903]]</f>
        <v>0</v>
      </c>
      <c r="K289">
        <f>+Casos_PN_CORR[[#This Row],[43905]]-Casos_PN_CORR[[#This Row],[43904]]</f>
        <v>0</v>
      </c>
      <c r="L289">
        <f>+Casos_PN_CORR[[#This Row],[43906]]-Casos_PN_CORR[[#This Row],[43905]]</f>
        <v>0</v>
      </c>
      <c r="M289">
        <f>+Casos_PN_CORR[[#This Row],[43907]]-Casos_PN_CORR[[#This Row],[43906]]</f>
        <v>0</v>
      </c>
      <c r="N289">
        <f>+Casos_PN_CORR[[#This Row],[43908]]-Casos_PN_CORR[[#This Row],[43907]]</f>
        <v>0</v>
      </c>
      <c r="O289">
        <f>+Casos_PN_CORR[[#This Row],[43909]]-Casos_PN_CORR[[#This Row],[43908]]</f>
        <v>0</v>
      </c>
      <c r="P289">
        <f>+Casos_PN_CORR[[#This Row],[43910]]-Casos_PN_CORR[[#This Row],[43909]]</f>
        <v>0</v>
      </c>
      <c r="Q289">
        <f>+Casos_PN_CORR[[#This Row],[43911]]-Casos_PN_CORR[[#This Row],[43910]]</f>
        <v>0</v>
      </c>
      <c r="R289">
        <f>+Casos_PN_CORR[[#This Row],[43912]]-Casos_PN_CORR[[#This Row],[43911]]</f>
        <v>0</v>
      </c>
      <c r="S289">
        <f>+Casos_PN_CORR[[#This Row],[43913]]-Casos_PN_CORR[[#This Row],[43912]]</f>
        <v>0</v>
      </c>
      <c r="T289">
        <f>+Casos_PN_CORR[[#This Row],[43914]]-Casos_PN_CORR[[#This Row],[43913]]</f>
        <v>0</v>
      </c>
      <c r="U289">
        <f>+Casos_PN_CORR[[#This Row],[43915]]-Casos_PN_CORR[[#This Row],[43914]]</f>
        <v>0</v>
      </c>
      <c r="V289">
        <f>+Casos_PN_CORR[[#This Row],[43916]]-Casos_PN_CORR[[#This Row],[43915]]</f>
        <v>0</v>
      </c>
      <c r="W289">
        <f>+Casos_PN_CORR[[#This Row],[43917]]-Casos_PN_CORR[[#This Row],[43916]]</f>
        <v>0</v>
      </c>
      <c r="X289">
        <f>+Casos_PN_CORR[[#This Row],[43918]]-Casos_PN_CORR[[#This Row],[43917]]</f>
        <v>0</v>
      </c>
      <c r="Y289">
        <f>+Casos_PN_CORR[[#This Row],[43919]]-Casos_PN_CORR[[#This Row],[43918]]</f>
        <v>0</v>
      </c>
      <c r="Z289">
        <f>+Casos_PN_CORR[[#This Row],[43920]]-Casos_PN_CORR[[#This Row],[43919]]</f>
        <v>0</v>
      </c>
      <c r="AA289">
        <f>+Casos_PN_CORR[[#This Row],[43921]]-Casos_PN_CORR[[#This Row],[43920]]</f>
        <v>0</v>
      </c>
      <c r="AB289">
        <f>+Casos_PN_CORR[[#This Row],[43922]]-Casos_PN_CORR[[#This Row],[43921]]</f>
        <v>0</v>
      </c>
      <c r="AC289">
        <f>+Casos_PN_CORR[[#This Row],[43923]]-Casos_PN_CORR[[#This Row],[43922]]</f>
        <v>0</v>
      </c>
      <c r="AD289">
        <f>+Casos_PN_CORR[[#This Row],[43924]]-Casos_PN_CORR[[#This Row],[43923]]</f>
        <v>0</v>
      </c>
      <c r="AE289">
        <f>+Casos_PN_CORR[[#This Row],[43925]]-Casos_PN_CORR[[#This Row],[43924]]</f>
        <v>0</v>
      </c>
      <c r="AF289">
        <f>+Casos_PN_CORR[[#This Row],[43926]]-Casos_PN_CORR[[#This Row],[43925]]</f>
        <v>0</v>
      </c>
      <c r="AG289">
        <f>+Casos_PN_CORR[[#This Row],[43927]]-Casos_PN_CORR[[#This Row],[43926]]</f>
        <v>0</v>
      </c>
      <c r="AH289">
        <f>+Casos_PN_CORR[[#This Row],[43928]]-Casos_PN_CORR[[#This Row],[43927]]</f>
        <v>0</v>
      </c>
      <c r="AI289">
        <f>+Casos_PN_CORR[[#This Row],[43929]]-Casos_PN_CORR[[#This Row],[43928]]</f>
        <v>0</v>
      </c>
      <c r="AJ289">
        <f>+Casos_PN_CORR[[#This Row],[43930]]-Casos_PN_CORR[[#This Row],[43929]]</f>
        <v>0</v>
      </c>
      <c r="AK289">
        <f>+Casos_PN_CORR[[#This Row],[43931]]-Casos_PN_CORR[[#This Row],[43930]]</f>
        <v>0</v>
      </c>
      <c r="AL289">
        <f>+Casos_PN_CORR[[#This Row],[43932]]-Casos_PN_CORR[[#This Row],[43931]]</f>
        <v>0</v>
      </c>
      <c r="AM289">
        <f>+Casos_PN_CORR[[#This Row],[43933]]-Casos_PN_CORR[[#This Row],[43932]]</f>
        <v>0</v>
      </c>
      <c r="AN289">
        <f>+Casos_PN_CORR[[#This Row],[43934]]-Casos_PN_CORR[[#This Row],[43933]]</f>
        <v>0</v>
      </c>
      <c r="AO289">
        <f>+Casos_PN_CORR[[#This Row],[43935]]-Casos_PN_CORR[[#This Row],[43934]]</f>
        <v>0</v>
      </c>
      <c r="AP289">
        <f>+Casos_PN_CORR[[#This Row],[43936]]-Casos_PN_CORR[[#This Row],[43935]]</f>
        <v>0</v>
      </c>
      <c r="AQ289">
        <f>+Casos_PN_CORR[[#This Row],[43937]]-Casos_PN_CORR[[#This Row],[43936]]</f>
        <v>0</v>
      </c>
      <c r="AR289">
        <f>+Casos_PN_CORR[[#This Row],[43938]]-Casos_PN_CORR[[#This Row],[43937]]</f>
        <v>0</v>
      </c>
      <c r="AS289">
        <f>+Casos_PN_CORR[[#This Row],[43939]]-Casos_PN_CORR[[#This Row],[43938]]</f>
        <v>0</v>
      </c>
      <c r="AT289">
        <f>+Casos_PN_CORR[[#This Row],[43940]]-Casos_PN_CORR[[#This Row],[43939]]</f>
        <v>0</v>
      </c>
      <c r="AU289">
        <f>+Casos_PN_CORR[[#This Row],[43941]]-Casos_PN_CORR[[#This Row],[43940]]</f>
        <v>0</v>
      </c>
      <c r="AV289">
        <f>+Casos_PN_CORR[[#This Row],[43942]]-Casos_PN_CORR[[#This Row],[43941]]</f>
        <v>0</v>
      </c>
      <c r="AW289">
        <f>+Casos_PN_CORR[[#This Row],[43943]]-Casos_PN_CORR[[#This Row],[43942]]</f>
        <v>0</v>
      </c>
      <c r="AX289">
        <f>+Casos_PN_CORR[[#This Row],[43944]]-Casos_PN_CORR[[#This Row],[43943]]</f>
        <v>0</v>
      </c>
      <c r="AY289">
        <f>+Casos_PN_CORR[[#This Row],[43945]]-Casos_PN_CORR[[#This Row],[43944]]</f>
        <v>0</v>
      </c>
      <c r="AZ289">
        <f>+Casos_PN_CORR[[#This Row],[43946]]-Casos_PN_CORR[[#This Row],[43945]]</f>
        <v>0</v>
      </c>
      <c r="BA289">
        <f>+Casos_PN_CORR[[#This Row],[43947]]-Casos_PN_CORR[[#This Row],[43946]]</f>
        <v>0</v>
      </c>
      <c r="BB289">
        <f>+Casos_PN_CORR[[#This Row],[43948]]-Casos_PN_CORR[[#This Row],[43947]]</f>
        <v>0</v>
      </c>
      <c r="BC289">
        <f>+Casos_PN_CORR[[#This Row],[43949]]-Casos_PN_CORR[[#This Row],[43948]]</f>
        <v>0</v>
      </c>
      <c r="BD289">
        <f>+Casos_PN_CORR[[#This Row],[43950]]-Casos_PN_CORR[[#This Row],[43949]]</f>
        <v>0</v>
      </c>
      <c r="BE289">
        <f>+Casos_PN_CORR[[#This Row],[43951]]-Casos_PN_CORR[[#This Row],[43950]]</f>
        <v>0</v>
      </c>
      <c r="BF289">
        <f>+Casos_PN_CORR[[#This Row],[43952]]-Casos_PN_CORR[[#This Row],[43951]]</f>
        <v>0</v>
      </c>
      <c r="BG289">
        <f>+Casos_PN_CORR[[#This Row],[43953]]-Casos_PN_CORR[[#This Row],[43952]]</f>
        <v>0</v>
      </c>
      <c r="BH289">
        <f>+Casos_PN_CORR[[#This Row],[43954]]-Casos_PN_CORR[[#This Row],[43953]]</f>
        <v>0</v>
      </c>
      <c r="BI289">
        <f>+Casos_PN_CORR[[#This Row],[43955]]-Casos_PN_CORR[[#This Row],[43954]]</f>
        <v>0</v>
      </c>
      <c r="BJ289">
        <f>+Casos_PN_CORR[[#This Row],[43956]]-Casos_PN_CORR[[#This Row],[43955]]</f>
        <v>0</v>
      </c>
      <c r="BK289">
        <f>+Casos_PN_CORR[[#This Row],[43957]]-Casos_PN_CORR[[#This Row],[43956]]</f>
        <v>0</v>
      </c>
      <c r="BL289">
        <f>+Casos_PN_CORR[[#This Row],[43958]]-Casos_PN_CORR[[#This Row],[43957]]</f>
        <v>0</v>
      </c>
      <c r="BM289">
        <f>+Casos_PN_CORR[[#This Row],[43959]]-Casos_PN_CORR[[#This Row],[43958]]</f>
        <v>0</v>
      </c>
      <c r="BN289">
        <f>+Casos_PN_CORR[[#This Row],[43960]]-Casos_PN_CORR[[#This Row],[43959]]</f>
        <v>0</v>
      </c>
      <c r="BO289">
        <f>+Casos_PN_CORR[[#This Row],[43961]]-Casos_PN_CORR[[#This Row],[43960]]</f>
        <v>0</v>
      </c>
      <c r="BP289">
        <f>+Casos_PN_CORR[[#This Row],[43962]]-Casos_PN_CORR[[#This Row],[43961]]</f>
        <v>0</v>
      </c>
      <c r="BQ289">
        <f>+Casos_PN_CORR[[#This Row],[43963]]-Casos_PN_CORR[[#This Row],[43962]]</f>
        <v>0</v>
      </c>
      <c r="BR289">
        <f>+Casos_PN_CORR[[#This Row],[43964]]-Casos_PN_CORR[[#This Row],[43963]]</f>
        <v>0</v>
      </c>
      <c r="BS289">
        <f>+Casos_PN_CORR[[#This Row],[43965]]-Casos_PN_CORR[[#This Row],[43964]]</f>
        <v>0</v>
      </c>
      <c r="BT289">
        <f>+Casos_PN_CORR[[#This Row],[43966]]-Casos_PN_CORR[[#This Row],[43965]]</f>
        <v>0</v>
      </c>
      <c r="BU289">
        <f>+Casos_PN_CORR[[#This Row],[43967]]-Casos_PN_CORR[[#This Row],[43966]]</f>
        <v>0</v>
      </c>
      <c r="BV289">
        <f>+Casos_PN_CORR[[#This Row],[43968]]-Casos_PN_CORR[[#This Row],[43967]]</f>
        <v>0</v>
      </c>
      <c r="BW289">
        <f>+Casos_PN_CORR[[#This Row],[43969]]-Casos_PN_CORR[[#This Row],[43968]]</f>
        <v>0</v>
      </c>
      <c r="BX289">
        <f>+Casos_PN_CORR[[#This Row],[43970]]-Casos_PN_CORR[[#This Row],[43969]]</f>
        <v>0</v>
      </c>
      <c r="BY289">
        <f>+Casos_PN_CORR[[#This Row],[43971]]-Casos_PN_CORR[[#This Row],[43970]]</f>
        <v>0</v>
      </c>
      <c r="BZ289">
        <f>+Casos_PN_CORR[[#This Row],[43972]]-Casos_PN_CORR[[#This Row],[43971]]</f>
        <v>0</v>
      </c>
      <c r="CA289">
        <f>+Casos_PN_CORR[[#This Row],[43973]]-Casos_PN_CORR[[#This Row],[43972]]</f>
        <v>0</v>
      </c>
      <c r="CB289">
        <f>+Casos_PN_CORR[[#This Row],[43974]]-Casos_PN_CORR[[#This Row],[43973]]</f>
        <v>0</v>
      </c>
      <c r="CC289">
        <f>+Casos_PN_CORR[[#This Row],[43975]]-Casos_PN_CORR[[#This Row],[43974]]</f>
        <v>0</v>
      </c>
      <c r="CD289">
        <f>+Casos_PN_CORR[[#This Row],[43976]]-Casos_PN_CORR[[#This Row],[43975]]</f>
        <v>0</v>
      </c>
      <c r="CE289">
        <f>+Casos_PN_CORR[[#This Row],[43977]]-Casos_PN_CORR[[#This Row],[43976]]</f>
        <v>0</v>
      </c>
      <c r="CF289">
        <f>+Casos_PN_CORR[[#This Row],[43978]]-Casos_PN_CORR[[#This Row],[43977]]</f>
        <v>0</v>
      </c>
      <c r="CG289">
        <f>+Casos_PN_CORR[[#This Row],[43979]]-Casos_PN_CORR[[#This Row],[43978]]</f>
        <v>0</v>
      </c>
      <c r="CH289">
        <f>+Casos_PN_CORR[[#This Row],[43980]]-Casos_PN_CORR[[#This Row],[43979]]</f>
        <v>0</v>
      </c>
      <c r="CI289">
        <f>+Casos_PN_CORR[[#This Row],[43981]]-Casos_PN_CORR[[#This Row],[43980]]</f>
        <v>0</v>
      </c>
      <c r="CJ289">
        <f>+Casos_PN_CORR[[#This Row],[43982]]-Casos_PN_CORR[[#This Row],[43981]]</f>
        <v>0</v>
      </c>
      <c r="CK289">
        <f>+Casos_PN_CORR[[#This Row],[43983]]-Casos_PN_CORR[[#This Row],[43982]]</f>
        <v>0</v>
      </c>
      <c r="CL289">
        <f>+Casos_PN_CORR[[#This Row],[43984]]-Casos_PN_CORR[[#This Row],[43983]]</f>
        <v>0</v>
      </c>
      <c r="CM289">
        <f>+Casos_PN_CORR[[#This Row],[43985]]-Casos_PN_CORR[[#This Row],[43984]]</f>
        <v>0</v>
      </c>
      <c r="CN289">
        <f>+Casos_PN_CORR[[#This Row],[43986]]-Casos_PN_CORR[[#This Row],[43985]]</f>
        <v>0</v>
      </c>
      <c r="CO289">
        <f>+Casos_PN_CORR[[#This Row],[43987]]-Casos_PN_CORR[[#This Row],[43986]]</f>
        <v>0</v>
      </c>
      <c r="CP289">
        <f>+Casos_PN_CORR[[#This Row],[43988]]-Casos_PN_CORR[[#This Row],[43987]]</f>
        <v>0</v>
      </c>
      <c r="CQ289">
        <f>+Casos_PN_CORR[[#This Row],[43989]]-Casos_PN_CORR[[#This Row],[43988]]</f>
        <v>0</v>
      </c>
      <c r="CR289">
        <f>+Casos_PN_CORR[[#This Row],[43990]]-Casos_PN_CORR[[#This Row],[43989]]</f>
        <v>0</v>
      </c>
      <c r="CS289">
        <f>+Casos_PN_CORR[[#This Row],[43991]]-Casos_PN_CORR[[#This Row],[43990]]</f>
        <v>0</v>
      </c>
      <c r="CT289">
        <f>+Casos_PN_CORR[[#This Row],[43992]]-Casos_PN_CORR[[#This Row],[43991]]</f>
        <v>0</v>
      </c>
      <c r="CU289">
        <f>+Casos_PN_CORR[[#This Row],[43993]]-Casos_PN_CORR[[#This Row],[43992]]</f>
        <v>0</v>
      </c>
    </row>
    <row r="290" spans="1:99" x14ac:dyDescent="0.3">
      <c r="A290">
        <v>30404</v>
      </c>
      <c r="B290" s="2" t="s">
        <v>144</v>
      </c>
      <c r="C290" s="2" t="s">
        <v>330</v>
      </c>
      <c r="D290" s="2" t="s">
        <v>601</v>
      </c>
      <c r="E290" s="4">
        <f t="shared" si="4"/>
        <v>0</v>
      </c>
      <c r="F290">
        <f>+Casos_PN_CORR[[#This Row],[43900]]</f>
        <v>0</v>
      </c>
      <c r="G290">
        <f>+Casos_PN_CORR[[#This Row],[43901]]-Casos_PN_CORR[[#This Row],[43900]]</f>
        <v>0</v>
      </c>
      <c r="H290">
        <f>+Casos_PN_CORR[[#This Row],[43902]]-Casos_PN_CORR[[#This Row],[43901]]</f>
        <v>0</v>
      </c>
      <c r="I290">
        <f>+Casos_PN_CORR[[#This Row],[43903]]-Casos_PN_CORR[[#This Row],[43902]]</f>
        <v>0</v>
      </c>
      <c r="J290">
        <f>+Casos_PN_CORR[[#This Row],[43904]]-Casos_PN_CORR[[#This Row],[43903]]</f>
        <v>0</v>
      </c>
      <c r="K290">
        <f>+Casos_PN_CORR[[#This Row],[43905]]-Casos_PN_CORR[[#This Row],[43904]]</f>
        <v>0</v>
      </c>
      <c r="L290">
        <f>+Casos_PN_CORR[[#This Row],[43906]]-Casos_PN_CORR[[#This Row],[43905]]</f>
        <v>0</v>
      </c>
      <c r="M290">
        <f>+Casos_PN_CORR[[#This Row],[43907]]-Casos_PN_CORR[[#This Row],[43906]]</f>
        <v>0</v>
      </c>
      <c r="N290">
        <f>+Casos_PN_CORR[[#This Row],[43908]]-Casos_PN_CORR[[#This Row],[43907]]</f>
        <v>0</v>
      </c>
      <c r="O290">
        <f>+Casos_PN_CORR[[#This Row],[43909]]-Casos_PN_CORR[[#This Row],[43908]]</f>
        <v>0</v>
      </c>
      <c r="P290">
        <f>+Casos_PN_CORR[[#This Row],[43910]]-Casos_PN_CORR[[#This Row],[43909]]</f>
        <v>0</v>
      </c>
      <c r="Q290">
        <f>+Casos_PN_CORR[[#This Row],[43911]]-Casos_PN_CORR[[#This Row],[43910]]</f>
        <v>0</v>
      </c>
      <c r="R290">
        <f>+Casos_PN_CORR[[#This Row],[43912]]-Casos_PN_CORR[[#This Row],[43911]]</f>
        <v>0</v>
      </c>
      <c r="S290">
        <f>+Casos_PN_CORR[[#This Row],[43913]]-Casos_PN_CORR[[#This Row],[43912]]</f>
        <v>0</v>
      </c>
      <c r="T290">
        <f>+Casos_PN_CORR[[#This Row],[43914]]-Casos_PN_CORR[[#This Row],[43913]]</f>
        <v>0</v>
      </c>
      <c r="U290">
        <f>+Casos_PN_CORR[[#This Row],[43915]]-Casos_PN_CORR[[#This Row],[43914]]</f>
        <v>0</v>
      </c>
      <c r="V290">
        <f>+Casos_PN_CORR[[#This Row],[43916]]-Casos_PN_CORR[[#This Row],[43915]]</f>
        <v>0</v>
      </c>
      <c r="W290">
        <f>+Casos_PN_CORR[[#This Row],[43917]]-Casos_PN_CORR[[#This Row],[43916]]</f>
        <v>0</v>
      </c>
      <c r="X290">
        <f>+Casos_PN_CORR[[#This Row],[43918]]-Casos_PN_CORR[[#This Row],[43917]]</f>
        <v>0</v>
      </c>
      <c r="Y290">
        <f>+Casos_PN_CORR[[#This Row],[43919]]-Casos_PN_CORR[[#This Row],[43918]]</f>
        <v>0</v>
      </c>
      <c r="Z290">
        <f>+Casos_PN_CORR[[#This Row],[43920]]-Casos_PN_CORR[[#This Row],[43919]]</f>
        <v>0</v>
      </c>
      <c r="AA290">
        <f>+Casos_PN_CORR[[#This Row],[43921]]-Casos_PN_CORR[[#This Row],[43920]]</f>
        <v>0</v>
      </c>
      <c r="AB290">
        <f>+Casos_PN_CORR[[#This Row],[43922]]-Casos_PN_CORR[[#This Row],[43921]]</f>
        <v>0</v>
      </c>
      <c r="AC290">
        <f>+Casos_PN_CORR[[#This Row],[43923]]-Casos_PN_CORR[[#This Row],[43922]]</f>
        <v>0</v>
      </c>
      <c r="AD290">
        <f>+Casos_PN_CORR[[#This Row],[43924]]-Casos_PN_CORR[[#This Row],[43923]]</f>
        <v>0</v>
      </c>
      <c r="AE290">
        <f>+Casos_PN_CORR[[#This Row],[43925]]-Casos_PN_CORR[[#This Row],[43924]]</f>
        <v>0</v>
      </c>
      <c r="AF290">
        <f>+Casos_PN_CORR[[#This Row],[43926]]-Casos_PN_CORR[[#This Row],[43925]]</f>
        <v>0</v>
      </c>
      <c r="AG290">
        <f>+Casos_PN_CORR[[#This Row],[43927]]-Casos_PN_CORR[[#This Row],[43926]]</f>
        <v>0</v>
      </c>
      <c r="AH290">
        <f>+Casos_PN_CORR[[#This Row],[43928]]-Casos_PN_CORR[[#This Row],[43927]]</f>
        <v>0</v>
      </c>
      <c r="AI290">
        <f>+Casos_PN_CORR[[#This Row],[43929]]-Casos_PN_CORR[[#This Row],[43928]]</f>
        <v>0</v>
      </c>
      <c r="AJ290">
        <f>+Casos_PN_CORR[[#This Row],[43930]]-Casos_PN_CORR[[#This Row],[43929]]</f>
        <v>0</v>
      </c>
      <c r="AK290">
        <f>+Casos_PN_CORR[[#This Row],[43931]]-Casos_PN_CORR[[#This Row],[43930]]</f>
        <v>0</v>
      </c>
      <c r="AL290">
        <f>+Casos_PN_CORR[[#This Row],[43932]]-Casos_PN_CORR[[#This Row],[43931]]</f>
        <v>0</v>
      </c>
      <c r="AM290">
        <f>+Casos_PN_CORR[[#This Row],[43933]]-Casos_PN_CORR[[#This Row],[43932]]</f>
        <v>0</v>
      </c>
      <c r="AN290">
        <f>+Casos_PN_CORR[[#This Row],[43934]]-Casos_PN_CORR[[#This Row],[43933]]</f>
        <v>0</v>
      </c>
      <c r="AO290">
        <f>+Casos_PN_CORR[[#This Row],[43935]]-Casos_PN_CORR[[#This Row],[43934]]</f>
        <v>0</v>
      </c>
      <c r="AP290">
        <f>+Casos_PN_CORR[[#This Row],[43936]]-Casos_PN_CORR[[#This Row],[43935]]</f>
        <v>0</v>
      </c>
      <c r="AQ290">
        <f>+Casos_PN_CORR[[#This Row],[43937]]-Casos_PN_CORR[[#This Row],[43936]]</f>
        <v>0</v>
      </c>
      <c r="AR290">
        <f>+Casos_PN_CORR[[#This Row],[43938]]-Casos_PN_CORR[[#This Row],[43937]]</f>
        <v>0</v>
      </c>
      <c r="AS290">
        <f>+Casos_PN_CORR[[#This Row],[43939]]-Casos_PN_CORR[[#This Row],[43938]]</f>
        <v>0</v>
      </c>
      <c r="AT290">
        <f>+Casos_PN_CORR[[#This Row],[43940]]-Casos_PN_CORR[[#This Row],[43939]]</f>
        <v>0</v>
      </c>
      <c r="AU290">
        <f>+Casos_PN_CORR[[#This Row],[43941]]-Casos_PN_CORR[[#This Row],[43940]]</f>
        <v>0</v>
      </c>
      <c r="AV290">
        <f>+Casos_PN_CORR[[#This Row],[43942]]-Casos_PN_CORR[[#This Row],[43941]]</f>
        <v>0</v>
      </c>
      <c r="AW290">
        <f>+Casos_PN_CORR[[#This Row],[43943]]-Casos_PN_CORR[[#This Row],[43942]]</f>
        <v>0</v>
      </c>
      <c r="AX290">
        <f>+Casos_PN_CORR[[#This Row],[43944]]-Casos_PN_CORR[[#This Row],[43943]]</f>
        <v>0</v>
      </c>
      <c r="AY290">
        <f>+Casos_PN_CORR[[#This Row],[43945]]-Casos_PN_CORR[[#This Row],[43944]]</f>
        <v>0</v>
      </c>
      <c r="AZ290">
        <f>+Casos_PN_CORR[[#This Row],[43946]]-Casos_PN_CORR[[#This Row],[43945]]</f>
        <v>0</v>
      </c>
      <c r="BA290">
        <f>+Casos_PN_CORR[[#This Row],[43947]]-Casos_PN_CORR[[#This Row],[43946]]</f>
        <v>0</v>
      </c>
      <c r="BB290">
        <f>+Casos_PN_CORR[[#This Row],[43948]]-Casos_PN_CORR[[#This Row],[43947]]</f>
        <v>0</v>
      </c>
      <c r="BC290">
        <f>+Casos_PN_CORR[[#This Row],[43949]]-Casos_PN_CORR[[#This Row],[43948]]</f>
        <v>0</v>
      </c>
      <c r="BD290">
        <f>+Casos_PN_CORR[[#This Row],[43950]]-Casos_PN_CORR[[#This Row],[43949]]</f>
        <v>0</v>
      </c>
      <c r="BE290">
        <f>+Casos_PN_CORR[[#This Row],[43951]]-Casos_PN_CORR[[#This Row],[43950]]</f>
        <v>0</v>
      </c>
      <c r="BF290">
        <f>+Casos_PN_CORR[[#This Row],[43952]]-Casos_PN_CORR[[#This Row],[43951]]</f>
        <v>0</v>
      </c>
      <c r="BG290">
        <f>+Casos_PN_CORR[[#This Row],[43953]]-Casos_PN_CORR[[#This Row],[43952]]</f>
        <v>0</v>
      </c>
      <c r="BH290">
        <f>+Casos_PN_CORR[[#This Row],[43954]]-Casos_PN_CORR[[#This Row],[43953]]</f>
        <v>0</v>
      </c>
      <c r="BI290">
        <f>+Casos_PN_CORR[[#This Row],[43955]]-Casos_PN_CORR[[#This Row],[43954]]</f>
        <v>0</v>
      </c>
      <c r="BJ290">
        <f>+Casos_PN_CORR[[#This Row],[43956]]-Casos_PN_CORR[[#This Row],[43955]]</f>
        <v>0</v>
      </c>
      <c r="BK290">
        <f>+Casos_PN_CORR[[#This Row],[43957]]-Casos_PN_CORR[[#This Row],[43956]]</f>
        <v>0</v>
      </c>
      <c r="BL290">
        <f>+Casos_PN_CORR[[#This Row],[43958]]-Casos_PN_CORR[[#This Row],[43957]]</f>
        <v>0</v>
      </c>
      <c r="BM290">
        <f>+Casos_PN_CORR[[#This Row],[43959]]-Casos_PN_CORR[[#This Row],[43958]]</f>
        <v>0</v>
      </c>
      <c r="BN290">
        <f>+Casos_PN_CORR[[#This Row],[43960]]-Casos_PN_CORR[[#This Row],[43959]]</f>
        <v>0</v>
      </c>
      <c r="BO290">
        <f>+Casos_PN_CORR[[#This Row],[43961]]-Casos_PN_CORR[[#This Row],[43960]]</f>
        <v>0</v>
      </c>
      <c r="BP290">
        <f>+Casos_PN_CORR[[#This Row],[43962]]-Casos_PN_CORR[[#This Row],[43961]]</f>
        <v>0</v>
      </c>
      <c r="BQ290">
        <f>+Casos_PN_CORR[[#This Row],[43963]]-Casos_PN_CORR[[#This Row],[43962]]</f>
        <v>0</v>
      </c>
      <c r="BR290">
        <f>+Casos_PN_CORR[[#This Row],[43964]]-Casos_PN_CORR[[#This Row],[43963]]</f>
        <v>0</v>
      </c>
      <c r="BS290">
        <f>+Casos_PN_CORR[[#This Row],[43965]]-Casos_PN_CORR[[#This Row],[43964]]</f>
        <v>0</v>
      </c>
      <c r="BT290">
        <f>+Casos_PN_CORR[[#This Row],[43966]]-Casos_PN_CORR[[#This Row],[43965]]</f>
        <v>0</v>
      </c>
      <c r="BU290">
        <f>+Casos_PN_CORR[[#This Row],[43967]]-Casos_PN_CORR[[#This Row],[43966]]</f>
        <v>0</v>
      </c>
      <c r="BV290">
        <f>+Casos_PN_CORR[[#This Row],[43968]]-Casos_PN_CORR[[#This Row],[43967]]</f>
        <v>0</v>
      </c>
      <c r="BW290">
        <f>+Casos_PN_CORR[[#This Row],[43969]]-Casos_PN_CORR[[#This Row],[43968]]</f>
        <v>0</v>
      </c>
      <c r="BX290">
        <f>+Casos_PN_CORR[[#This Row],[43970]]-Casos_PN_CORR[[#This Row],[43969]]</f>
        <v>0</v>
      </c>
      <c r="BY290">
        <f>+Casos_PN_CORR[[#This Row],[43971]]-Casos_PN_CORR[[#This Row],[43970]]</f>
        <v>0</v>
      </c>
      <c r="BZ290">
        <f>+Casos_PN_CORR[[#This Row],[43972]]-Casos_PN_CORR[[#This Row],[43971]]</f>
        <v>0</v>
      </c>
      <c r="CA290">
        <f>+Casos_PN_CORR[[#This Row],[43973]]-Casos_PN_CORR[[#This Row],[43972]]</f>
        <v>0</v>
      </c>
      <c r="CB290">
        <f>+Casos_PN_CORR[[#This Row],[43974]]-Casos_PN_CORR[[#This Row],[43973]]</f>
        <v>0</v>
      </c>
      <c r="CC290">
        <f>+Casos_PN_CORR[[#This Row],[43975]]-Casos_PN_CORR[[#This Row],[43974]]</f>
        <v>0</v>
      </c>
      <c r="CD290">
        <f>+Casos_PN_CORR[[#This Row],[43976]]-Casos_PN_CORR[[#This Row],[43975]]</f>
        <v>0</v>
      </c>
      <c r="CE290">
        <f>+Casos_PN_CORR[[#This Row],[43977]]-Casos_PN_CORR[[#This Row],[43976]]</f>
        <v>0</v>
      </c>
      <c r="CF290">
        <f>+Casos_PN_CORR[[#This Row],[43978]]-Casos_PN_CORR[[#This Row],[43977]]</f>
        <v>0</v>
      </c>
      <c r="CG290">
        <f>+Casos_PN_CORR[[#This Row],[43979]]-Casos_PN_CORR[[#This Row],[43978]]</f>
        <v>0</v>
      </c>
      <c r="CH290">
        <f>+Casos_PN_CORR[[#This Row],[43980]]-Casos_PN_CORR[[#This Row],[43979]]</f>
        <v>0</v>
      </c>
      <c r="CI290">
        <f>+Casos_PN_CORR[[#This Row],[43981]]-Casos_PN_CORR[[#This Row],[43980]]</f>
        <v>0</v>
      </c>
      <c r="CJ290">
        <f>+Casos_PN_CORR[[#This Row],[43982]]-Casos_PN_CORR[[#This Row],[43981]]</f>
        <v>0</v>
      </c>
      <c r="CK290">
        <f>+Casos_PN_CORR[[#This Row],[43983]]-Casos_PN_CORR[[#This Row],[43982]]</f>
        <v>0</v>
      </c>
      <c r="CL290">
        <f>+Casos_PN_CORR[[#This Row],[43984]]-Casos_PN_CORR[[#This Row],[43983]]</f>
        <v>0</v>
      </c>
      <c r="CM290">
        <f>+Casos_PN_CORR[[#This Row],[43985]]-Casos_PN_CORR[[#This Row],[43984]]</f>
        <v>0</v>
      </c>
      <c r="CN290">
        <f>+Casos_PN_CORR[[#This Row],[43986]]-Casos_PN_CORR[[#This Row],[43985]]</f>
        <v>0</v>
      </c>
      <c r="CO290">
        <f>+Casos_PN_CORR[[#This Row],[43987]]-Casos_PN_CORR[[#This Row],[43986]]</f>
        <v>0</v>
      </c>
      <c r="CP290">
        <f>+Casos_PN_CORR[[#This Row],[43988]]-Casos_PN_CORR[[#This Row],[43987]]</f>
        <v>0</v>
      </c>
      <c r="CQ290">
        <f>+Casos_PN_CORR[[#This Row],[43989]]-Casos_PN_CORR[[#This Row],[43988]]</f>
        <v>0</v>
      </c>
      <c r="CR290">
        <f>+Casos_PN_CORR[[#This Row],[43990]]-Casos_PN_CORR[[#This Row],[43989]]</f>
        <v>0</v>
      </c>
      <c r="CS290">
        <f>+Casos_PN_CORR[[#This Row],[43991]]-Casos_PN_CORR[[#This Row],[43990]]</f>
        <v>0</v>
      </c>
      <c r="CT290">
        <f>+Casos_PN_CORR[[#This Row],[43992]]-Casos_PN_CORR[[#This Row],[43991]]</f>
        <v>0</v>
      </c>
      <c r="CU290">
        <f>+Casos_PN_CORR[[#This Row],[43993]]-Casos_PN_CORR[[#This Row],[43992]]</f>
        <v>0</v>
      </c>
    </row>
    <row r="291" spans="1:99" x14ac:dyDescent="0.3">
      <c r="A291">
        <v>130711</v>
      </c>
      <c r="B291" s="2" t="s">
        <v>102</v>
      </c>
      <c r="C291" s="2" t="s">
        <v>138</v>
      </c>
      <c r="D291" s="2" t="s">
        <v>437</v>
      </c>
      <c r="E291" s="4">
        <f t="shared" si="4"/>
        <v>0</v>
      </c>
      <c r="F291">
        <f>+Casos_PN_CORR[[#This Row],[43900]]</f>
        <v>0</v>
      </c>
      <c r="G291">
        <f>+Casos_PN_CORR[[#This Row],[43901]]-Casos_PN_CORR[[#This Row],[43900]]</f>
        <v>0</v>
      </c>
      <c r="H291">
        <f>+Casos_PN_CORR[[#This Row],[43902]]-Casos_PN_CORR[[#This Row],[43901]]</f>
        <v>0</v>
      </c>
      <c r="I291">
        <f>+Casos_PN_CORR[[#This Row],[43903]]-Casos_PN_CORR[[#This Row],[43902]]</f>
        <v>0</v>
      </c>
      <c r="J291">
        <f>+Casos_PN_CORR[[#This Row],[43904]]-Casos_PN_CORR[[#This Row],[43903]]</f>
        <v>0</v>
      </c>
      <c r="K291">
        <f>+Casos_PN_CORR[[#This Row],[43905]]-Casos_PN_CORR[[#This Row],[43904]]</f>
        <v>0</v>
      </c>
      <c r="L291">
        <f>+Casos_PN_CORR[[#This Row],[43906]]-Casos_PN_CORR[[#This Row],[43905]]</f>
        <v>0</v>
      </c>
      <c r="M291">
        <f>+Casos_PN_CORR[[#This Row],[43907]]-Casos_PN_CORR[[#This Row],[43906]]</f>
        <v>0</v>
      </c>
      <c r="N291">
        <f>+Casos_PN_CORR[[#This Row],[43908]]-Casos_PN_CORR[[#This Row],[43907]]</f>
        <v>0</v>
      </c>
      <c r="O291">
        <f>+Casos_PN_CORR[[#This Row],[43909]]-Casos_PN_CORR[[#This Row],[43908]]</f>
        <v>0</v>
      </c>
      <c r="P291">
        <f>+Casos_PN_CORR[[#This Row],[43910]]-Casos_PN_CORR[[#This Row],[43909]]</f>
        <v>0</v>
      </c>
      <c r="Q291">
        <f>+Casos_PN_CORR[[#This Row],[43911]]-Casos_PN_CORR[[#This Row],[43910]]</f>
        <v>0</v>
      </c>
      <c r="R291">
        <f>+Casos_PN_CORR[[#This Row],[43912]]-Casos_PN_CORR[[#This Row],[43911]]</f>
        <v>0</v>
      </c>
      <c r="S291">
        <f>+Casos_PN_CORR[[#This Row],[43913]]-Casos_PN_CORR[[#This Row],[43912]]</f>
        <v>0</v>
      </c>
      <c r="T291">
        <f>+Casos_PN_CORR[[#This Row],[43914]]-Casos_PN_CORR[[#This Row],[43913]]</f>
        <v>0</v>
      </c>
      <c r="U291">
        <f>+Casos_PN_CORR[[#This Row],[43915]]-Casos_PN_CORR[[#This Row],[43914]]</f>
        <v>0</v>
      </c>
      <c r="V291">
        <f>+Casos_PN_CORR[[#This Row],[43916]]-Casos_PN_CORR[[#This Row],[43915]]</f>
        <v>0</v>
      </c>
      <c r="W291">
        <f>+Casos_PN_CORR[[#This Row],[43917]]-Casos_PN_CORR[[#This Row],[43916]]</f>
        <v>0</v>
      </c>
      <c r="X291">
        <f>+Casos_PN_CORR[[#This Row],[43918]]-Casos_PN_CORR[[#This Row],[43917]]</f>
        <v>0</v>
      </c>
      <c r="Y291">
        <f>+Casos_PN_CORR[[#This Row],[43919]]-Casos_PN_CORR[[#This Row],[43918]]</f>
        <v>0</v>
      </c>
      <c r="Z291">
        <f>+Casos_PN_CORR[[#This Row],[43920]]-Casos_PN_CORR[[#This Row],[43919]]</f>
        <v>0</v>
      </c>
      <c r="AA291">
        <f>+Casos_PN_CORR[[#This Row],[43921]]-Casos_PN_CORR[[#This Row],[43920]]</f>
        <v>0</v>
      </c>
      <c r="AB291">
        <f>+Casos_PN_CORR[[#This Row],[43922]]-Casos_PN_CORR[[#This Row],[43921]]</f>
        <v>0</v>
      </c>
      <c r="AC291">
        <f>+Casos_PN_CORR[[#This Row],[43923]]-Casos_PN_CORR[[#This Row],[43922]]</f>
        <v>0</v>
      </c>
      <c r="AD291">
        <f>+Casos_PN_CORR[[#This Row],[43924]]-Casos_PN_CORR[[#This Row],[43923]]</f>
        <v>0</v>
      </c>
      <c r="AE291">
        <f>+Casos_PN_CORR[[#This Row],[43925]]-Casos_PN_CORR[[#This Row],[43924]]</f>
        <v>0</v>
      </c>
      <c r="AF291">
        <f>+Casos_PN_CORR[[#This Row],[43926]]-Casos_PN_CORR[[#This Row],[43925]]</f>
        <v>0</v>
      </c>
      <c r="AG291">
        <f>+Casos_PN_CORR[[#This Row],[43927]]-Casos_PN_CORR[[#This Row],[43926]]</f>
        <v>0</v>
      </c>
      <c r="AH291">
        <f>+Casos_PN_CORR[[#This Row],[43928]]-Casos_PN_CORR[[#This Row],[43927]]</f>
        <v>0</v>
      </c>
      <c r="AI291">
        <f>+Casos_PN_CORR[[#This Row],[43929]]-Casos_PN_CORR[[#This Row],[43928]]</f>
        <v>0</v>
      </c>
      <c r="AJ291">
        <f>+Casos_PN_CORR[[#This Row],[43930]]-Casos_PN_CORR[[#This Row],[43929]]</f>
        <v>0</v>
      </c>
      <c r="AK291">
        <f>+Casos_PN_CORR[[#This Row],[43931]]-Casos_PN_CORR[[#This Row],[43930]]</f>
        <v>0</v>
      </c>
      <c r="AL291">
        <f>+Casos_PN_CORR[[#This Row],[43932]]-Casos_PN_CORR[[#This Row],[43931]]</f>
        <v>0</v>
      </c>
      <c r="AM291">
        <f>+Casos_PN_CORR[[#This Row],[43933]]-Casos_PN_CORR[[#This Row],[43932]]</f>
        <v>0</v>
      </c>
      <c r="AN291">
        <f>+Casos_PN_CORR[[#This Row],[43934]]-Casos_PN_CORR[[#This Row],[43933]]</f>
        <v>0</v>
      </c>
      <c r="AO291">
        <f>+Casos_PN_CORR[[#This Row],[43935]]-Casos_PN_CORR[[#This Row],[43934]]</f>
        <v>0</v>
      </c>
      <c r="AP291">
        <f>+Casos_PN_CORR[[#This Row],[43936]]-Casos_PN_CORR[[#This Row],[43935]]</f>
        <v>0</v>
      </c>
      <c r="AQ291">
        <f>+Casos_PN_CORR[[#This Row],[43937]]-Casos_PN_CORR[[#This Row],[43936]]</f>
        <v>0</v>
      </c>
      <c r="AR291">
        <f>+Casos_PN_CORR[[#This Row],[43938]]-Casos_PN_CORR[[#This Row],[43937]]</f>
        <v>0</v>
      </c>
      <c r="AS291">
        <f>+Casos_PN_CORR[[#This Row],[43939]]-Casos_PN_CORR[[#This Row],[43938]]</f>
        <v>0</v>
      </c>
      <c r="AT291">
        <f>+Casos_PN_CORR[[#This Row],[43940]]-Casos_PN_CORR[[#This Row],[43939]]</f>
        <v>0</v>
      </c>
      <c r="AU291">
        <f>+Casos_PN_CORR[[#This Row],[43941]]-Casos_PN_CORR[[#This Row],[43940]]</f>
        <v>0</v>
      </c>
      <c r="AV291">
        <f>+Casos_PN_CORR[[#This Row],[43942]]-Casos_PN_CORR[[#This Row],[43941]]</f>
        <v>0</v>
      </c>
      <c r="AW291">
        <f>+Casos_PN_CORR[[#This Row],[43943]]-Casos_PN_CORR[[#This Row],[43942]]</f>
        <v>0</v>
      </c>
      <c r="AX291">
        <f>+Casos_PN_CORR[[#This Row],[43944]]-Casos_PN_CORR[[#This Row],[43943]]</f>
        <v>0</v>
      </c>
      <c r="AY291">
        <f>+Casos_PN_CORR[[#This Row],[43945]]-Casos_PN_CORR[[#This Row],[43944]]</f>
        <v>0</v>
      </c>
      <c r="AZ291">
        <f>+Casos_PN_CORR[[#This Row],[43946]]-Casos_PN_CORR[[#This Row],[43945]]</f>
        <v>0</v>
      </c>
      <c r="BA291">
        <f>+Casos_PN_CORR[[#This Row],[43947]]-Casos_PN_CORR[[#This Row],[43946]]</f>
        <v>0</v>
      </c>
      <c r="BB291">
        <f>+Casos_PN_CORR[[#This Row],[43948]]-Casos_PN_CORR[[#This Row],[43947]]</f>
        <v>0</v>
      </c>
      <c r="BC291">
        <f>+Casos_PN_CORR[[#This Row],[43949]]-Casos_PN_CORR[[#This Row],[43948]]</f>
        <v>0</v>
      </c>
      <c r="BD291">
        <f>+Casos_PN_CORR[[#This Row],[43950]]-Casos_PN_CORR[[#This Row],[43949]]</f>
        <v>0</v>
      </c>
      <c r="BE291">
        <f>+Casos_PN_CORR[[#This Row],[43951]]-Casos_PN_CORR[[#This Row],[43950]]</f>
        <v>0</v>
      </c>
      <c r="BF291">
        <f>+Casos_PN_CORR[[#This Row],[43952]]-Casos_PN_CORR[[#This Row],[43951]]</f>
        <v>0</v>
      </c>
      <c r="BG291">
        <f>+Casos_PN_CORR[[#This Row],[43953]]-Casos_PN_CORR[[#This Row],[43952]]</f>
        <v>0</v>
      </c>
      <c r="BH291">
        <f>+Casos_PN_CORR[[#This Row],[43954]]-Casos_PN_CORR[[#This Row],[43953]]</f>
        <v>0</v>
      </c>
      <c r="BI291">
        <f>+Casos_PN_CORR[[#This Row],[43955]]-Casos_PN_CORR[[#This Row],[43954]]</f>
        <v>0</v>
      </c>
      <c r="BJ291">
        <f>+Casos_PN_CORR[[#This Row],[43956]]-Casos_PN_CORR[[#This Row],[43955]]</f>
        <v>0</v>
      </c>
      <c r="BK291">
        <f>+Casos_PN_CORR[[#This Row],[43957]]-Casos_PN_CORR[[#This Row],[43956]]</f>
        <v>0</v>
      </c>
      <c r="BL291">
        <f>+Casos_PN_CORR[[#This Row],[43958]]-Casos_PN_CORR[[#This Row],[43957]]</f>
        <v>0</v>
      </c>
      <c r="BM291">
        <f>+Casos_PN_CORR[[#This Row],[43959]]-Casos_PN_CORR[[#This Row],[43958]]</f>
        <v>0</v>
      </c>
      <c r="BN291">
        <f>+Casos_PN_CORR[[#This Row],[43960]]-Casos_PN_CORR[[#This Row],[43959]]</f>
        <v>0</v>
      </c>
      <c r="BO291">
        <f>+Casos_PN_CORR[[#This Row],[43961]]-Casos_PN_CORR[[#This Row],[43960]]</f>
        <v>0</v>
      </c>
      <c r="BP291">
        <f>+Casos_PN_CORR[[#This Row],[43962]]-Casos_PN_CORR[[#This Row],[43961]]</f>
        <v>0</v>
      </c>
      <c r="BQ291">
        <f>+Casos_PN_CORR[[#This Row],[43963]]-Casos_PN_CORR[[#This Row],[43962]]</f>
        <v>0</v>
      </c>
      <c r="BR291">
        <f>+Casos_PN_CORR[[#This Row],[43964]]-Casos_PN_CORR[[#This Row],[43963]]</f>
        <v>0</v>
      </c>
      <c r="BS291">
        <f>+Casos_PN_CORR[[#This Row],[43965]]-Casos_PN_CORR[[#This Row],[43964]]</f>
        <v>0</v>
      </c>
      <c r="BT291">
        <f>+Casos_PN_CORR[[#This Row],[43966]]-Casos_PN_CORR[[#This Row],[43965]]</f>
        <v>0</v>
      </c>
      <c r="BU291">
        <f>+Casos_PN_CORR[[#This Row],[43967]]-Casos_PN_CORR[[#This Row],[43966]]</f>
        <v>0</v>
      </c>
      <c r="BV291">
        <f>+Casos_PN_CORR[[#This Row],[43968]]-Casos_PN_CORR[[#This Row],[43967]]</f>
        <v>0</v>
      </c>
      <c r="BW291">
        <f>+Casos_PN_CORR[[#This Row],[43969]]-Casos_PN_CORR[[#This Row],[43968]]</f>
        <v>0</v>
      </c>
      <c r="BX291">
        <f>+Casos_PN_CORR[[#This Row],[43970]]-Casos_PN_CORR[[#This Row],[43969]]</f>
        <v>0</v>
      </c>
      <c r="BY291">
        <f>+Casos_PN_CORR[[#This Row],[43971]]-Casos_PN_CORR[[#This Row],[43970]]</f>
        <v>0</v>
      </c>
      <c r="BZ291">
        <f>+Casos_PN_CORR[[#This Row],[43972]]-Casos_PN_CORR[[#This Row],[43971]]</f>
        <v>0</v>
      </c>
      <c r="CA291">
        <f>+Casos_PN_CORR[[#This Row],[43973]]-Casos_PN_CORR[[#This Row],[43972]]</f>
        <v>0</v>
      </c>
      <c r="CB291">
        <f>+Casos_PN_CORR[[#This Row],[43974]]-Casos_PN_CORR[[#This Row],[43973]]</f>
        <v>0</v>
      </c>
      <c r="CC291">
        <f>+Casos_PN_CORR[[#This Row],[43975]]-Casos_PN_CORR[[#This Row],[43974]]</f>
        <v>0</v>
      </c>
      <c r="CD291">
        <f>+Casos_PN_CORR[[#This Row],[43976]]-Casos_PN_CORR[[#This Row],[43975]]</f>
        <v>0</v>
      </c>
      <c r="CE291">
        <f>+Casos_PN_CORR[[#This Row],[43977]]-Casos_PN_CORR[[#This Row],[43976]]</f>
        <v>0</v>
      </c>
      <c r="CF291">
        <f>+Casos_PN_CORR[[#This Row],[43978]]-Casos_PN_CORR[[#This Row],[43977]]</f>
        <v>0</v>
      </c>
      <c r="CG291">
        <f>+Casos_PN_CORR[[#This Row],[43979]]-Casos_PN_CORR[[#This Row],[43978]]</f>
        <v>0</v>
      </c>
      <c r="CH291">
        <f>+Casos_PN_CORR[[#This Row],[43980]]-Casos_PN_CORR[[#This Row],[43979]]</f>
        <v>0</v>
      </c>
      <c r="CI291">
        <f>+Casos_PN_CORR[[#This Row],[43981]]-Casos_PN_CORR[[#This Row],[43980]]</f>
        <v>0</v>
      </c>
      <c r="CJ291">
        <f>+Casos_PN_CORR[[#This Row],[43982]]-Casos_PN_CORR[[#This Row],[43981]]</f>
        <v>0</v>
      </c>
      <c r="CK291">
        <f>+Casos_PN_CORR[[#This Row],[43983]]-Casos_PN_CORR[[#This Row],[43982]]</f>
        <v>0</v>
      </c>
      <c r="CL291">
        <f>+Casos_PN_CORR[[#This Row],[43984]]-Casos_PN_CORR[[#This Row],[43983]]</f>
        <v>0</v>
      </c>
      <c r="CM291">
        <f>+Casos_PN_CORR[[#This Row],[43985]]-Casos_PN_CORR[[#This Row],[43984]]</f>
        <v>0</v>
      </c>
      <c r="CN291">
        <f>+Casos_PN_CORR[[#This Row],[43986]]-Casos_PN_CORR[[#This Row],[43985]]</f>
        <v>0</v>
      </c>
      <c r="CO291">
        <f>+Casos_PN_CORR[[#This Row],[43987]]-Casos_PN_CORR[[#This Row],[43986]]</f>
        <v>0</v>
      </c>
      <c r="CP291">
        <f>+Casos_PN_CORR[[#This Row],[43988]]-Casos_PN_CORR[[#This Row],[43987]]</f>
        <v>0</v>
      </c>
      <c r="CQ291">
        <f>+Casos_PN_CORR[[#This Row],[43989]]-Casos_PN_CORR[[#This Row],[43988]]</f>
        <v>0</v>
      </c>
      <c r="CR291">
        <f>+Casos_PN_CORR[[#This Row],[43990]]-Casos_PN_CORR[[#This Row],[43989]]</f>
        <v>0</v>
      </c>
      <c r="CS291">
        <f>+Casos_PN_CORR[[#This Row],[43991]]-Casos_PN_CORR[[#This Row],[43990]]</f>
        <v>0</v>
      </c>
      <c r="CT291">
        <f>+Casos_PN_CORR[[#This Row],[43992]]-Casos_PN_CORR[[#This Row],[43991]]</f>
        <v>0</v>
      </c>
      <c r="CU291">
        <f>+Casos_PN_CORR[[#This Row],[43993]]-Casos_PN_CORR[[#This Row],[43992]]</f>
        <v>0</v>
      </c>
    </row>
    <row r="292" spans="1:99" x14ac:dyDescent="0.3">
      <c r="A292">
        <v>120403</v>
      </c>
      <c r="B292" s="2" t="s">
        <v>191</v>
      </c>
      <c r="C292" s="2" t="s">
        <v>493</v>
      </c>
      <c r="D292" s="2" t="s">
        <v>602</v>
      </c>
      <c r="E292" s="4">
        <f t="shared" si="4"/>
        <v>0</v>
      </c>
      <c r="F292">
        <f>+Casos_PN_CORR[[#This Row],[43900]]</f>
        <v>0</v>
      </c>
      <c r="G292">
        <f>+Casos_PN_CORR[[#This Row],[43901]]-Casos_PN_CORR[[#This Row],[43900]]</f>
        <v>0</v>
      </c>
      <c r="H292">
        <f>+Casos_PN_CORR[[#This Row],[43902]]-Casos_PN_CORR[[#This Row],[43901]]</f>
        <v>0</v>
      </c>
      <c r="I292">
        <f>+Casos_PN_CORR[[#This Row],[43903]]-Casos_PN_CORR[[#This Row],[43902]]</f>
        <v>0</v>
      </c>
      <c r="J292">
        <f>+Casos_PN_CORR[[#This Row],[43904]]-Casos_PN_CORR[[#This Row],[43903]]</f>
        <v>0</v>
      </c>
      <c r="K292">
        <f>+Casos_PN_CORR[[#This Row],[43905]]-Casos_PN_CORR[[#This Row],[43904]]</f>
        <v>0</v>
      </c>
      <c r="L292">
        <f>+Casos_PN_CORR[[#This Row],[43906]]-Casos_PN_CORR[[#This Row],[43905]]</f>
        <v>0</v>
      </c>
      <c r="M292">
        <f>+Casos_PN_CORR[[#This Row],[43907]]-Casos_PN_CORR[[#This Row],[43906]]</f>
        <v>0</v>
      </c>
      <c r="N292">
        <f>+Casos_PN_CORR[[#This Row],[43908]]-Casos_PN_CORR[[#This Row],[43907]]</f>
        <v>0</v>
      </c>
      <c r="O292">
        <f>+Casos_PN_CORR[[#This Row],[43909]]-Casos_PN_CORR[[#This Row],[43908]]</f>
        <v>0</v>
      </c>
      <c r="P292">
        <f>+Casos_PN_CORR[[#This Row],[43910]]-Casos_PN_CORR[[#This Row],[43909]]</f>
        <v>0</v>
      </c>
      <c r="Q292">
        <f>+Casos_PN_CORR[[#This Row],[43911]]-Casos_PN_CORR[[#This Row],[43910]]</f>
        <v>0</v>
      </c>
      <c r="R292">
        <f>+Casos_PN_CORR[[#This Row],[43912]]-Casos_PN_CORR[[#This Row],[43911]]</f>
        <v>0</v>
      </c>
      <c r="S292">
        <f>+Casos_PN_CORR[[#This Row],[43913]]-Casos_PN_CORR[[#This Row],[43912]]</f>
        <v>0</v>
      </c>
      <c r="T292">
        <f>+Casos_PN_CORR[[#This Row],[43914]]-Casos_PN_CORR[[#This Row],[43913]]</f>
        <v>0</v>
      </c>
      <c r="U292">
        <f>+Casos_PN_CORR[[#This Row],[43915]]-Casos_PN_CORR[[#This Row],[43914]]</f>
        <v>0</v>
      </c>
      <c r="V292">
        <f>+Casos_PN_CORR[[#This Row],[43916]]-Casos_PN_CORR[[#This Row],[43915]]</f>
        <v>0</v>
      </c>
      <c r="W292">
        <f>+Casos_PN_CORR[[#This Row],[43917]]-Casos_PN_CORR[[#This Row],[43916]]</f>
        <v>0</v>
      </c>
      <c r="X292">
        <f>+Casos_PN_CORR[[#This Row],[43918]]-Casos_PN_CORR[[#This Row],[43917]]</f>
        <v>0</v>
      </c>
      <c r="Y292">
        <f>+Casos_PN_CORR[[#This Row],[43919]]-Casos_PN_CORR[[#This Row],[43918]]</f>
        <v>0</v>
      </c>
      <c r="Z292">
        <f>+Casos_PN_CORR[[#This Row],[43920]]-Casos_PN_CORR[[#This Row],[43919]]</f>
        <v>0</v>
      </c>
      <c r="AA292">
        <f>+Casos_PN_CORR[[#This Row],[43921]]-Casos_PN_CORR[[#This Row],[43920]]</f>
        <v>0</v>
      </c>
      <c r="AB292">
        <f>+Casos_PN_CORR[[#This Row],[43922]]-Casos_PN_CORR[[#This Row],[43921]]</f>
        <v>0</v>
      </c>
      <c r="AC292">
        <f>+Casos_PN_CORR[[#This Row],[43923]]-Casos_PN_CORR[[#This Row],[43922]]</f>
        <v>0</v>
      </c>
      <c r="AD292">
        <f>+Casos_PN_CORR[[#This Row],[43924]]-Casos_PN_CORR[[#This Row],[43923]]</f>
        <v>0</v>
      </c>
      <c r="AE292">
        <f>+Casos_PN_CORR[[#This Row],[43925]]-Casos_PN_CORR[[#This Row],[43924]]</f>
        <v>0</v>
      </c>
      <c r="AF292">
        <f>+Casos_PN_CORR[[#This Row],[43926]]-Casos_PN_CORR[[#This Row],[43925]]</f>
        <v>0</v>
      </c>
      <c r="AG292">
        <f>+Casos_PN_CORR[[#This Row],[43927]]-Casos_PN_CORR[[#This Row],[43926]]</f>
        <v>0</v>
      </c>
      <c r="AH292">
        <f>+Casos_PN_CORR[[#This Row],[43928]]-Casos_PN_CORR[[#This Row],[43927]]</f>
        <v>0</v>
      </c>
      <c r="AI292">
        <f>+Casos_PN_CORR[[#This Row],[43929]]-Casos_PN_CORR[[#This Row],[43928]]</f>
        <v>0</v>
      </c>
      <c r="AJ292">
        <f>+Casos_PN_CORR[[#This Row],[43930]]-Casos_PN_CORR[[#This Row],[43929]]</f>
        <v>0</v>
      </c>
      <c r="AK292">
        <f>+Casos_PN_CORR[[#This Row],[43931]]-Casos_PN_CORR[[#This Row],[43930]]</f>
        <v>0</v>
      </c>
      <c r="AL292">
        <f>+Casos_PN_CORR[[#This Row],[43932]]-Casos_PN_CORR[[#This Row],[43931]]</f>
        <v>0</v>
      </c>
      <c r="AM292">
        <f>+Casos_PN_CORR[[#This Row],[43933]]-Casos_PN_CORR[[#This Row],[43932]]</f>
        <v>0</v>
      </c>
      <c r="AN292">
        <f>+Casos_PN_CORR[[#This Row],[43934]]-Casos_PN_CORR[[#This Row],[43933]]</f>
        <v>0</v>
      </c>
      <c r="AO292">
        <f>+Casos_PN_CORR[[#This Row],[43935]]-Casos_PN_CORR[[#This Row],[43934]]</f>
        <v>0</v>
      </c>
      <c r="AP292">
        <f>+Casos_PN_CORR[[#This Row],[43936]]-Casos_PN_CORR[[#This Row],[43935]]</f>
        <v>0</v>
      </c>
      <c r="AQ292">
        <f>+Casos_PN_CORR[[#This Row],[43937]]-Casos_PN_CORR[[#This Row],[43936]]</f>
        <v>0</v>
      </c>
      <c r="AR292">
        <f>+Casos_PN_CORR[[#This Row],[43938]]-Casos_PN_CORR[[#This Row],[43937]]</f>
        <v>0</v>
      </c>
      <c r="AS292">
        <f>+Casos_PN_CORR[[#This Row],[43939]]-Casos_PN_CORR[[#This Row],[43938]]</f>
        <v>0</v>
      </c>
      <c r="AT292">
        <f>+Casos_PN_CORR[[#This Row],[43940]]-Casos_PN_CORR[[#This Row],[43939]]</f>
        <v>0</v>
      </c>
      <c r="AU292">
        <f>+Casos_PN_CORR[[#This Row],[43941]]-Casos_PN_CORR[[#This Row],[43940]]</f>
        <v>0</v>
      </c>
      <c r="AV292">
        <f>+Casos_PN_CORR[[#This Row],[43942]]-Casos_PN_CORR[[#This Row],[43941]]</f>
        <v>0</v>
      </c>
      <c r="AW292">
        <f>+Casos_PN_CORR[[#This Row],[43943]]-Casos_PN_CORR[[#This Row],[43942]]</f>
        <v>0</v>
      </c>
      <c r="AX292">
        <f>+Casos_PN_CORR[[#This Row],[43944]]-Casos_PN_CORR[[#This Row],[43943]]</f>
        <v>0</v>
      </c>
      <c r="AY292">
        <f>+Casos_PN_CORR[[#This Row],[43945]]-Casos_PN_CORR[[#This Row],[43944]]</f>
        <v>0</v>
      </c>
      <c r="AZ292">
        <f>+Casos_PN_CORR[[#This Row],[43946]]-Casos_PN_CORR[[#This Row],[43945]]</f>
        <v>0</v>
      </c>
      <c r="BA292">
        <f>+Casos_PN_CORR[[#This Row],[43947]]-Casos_PN_CORR[[#This Row],[43946]]</f>
        <v>0</v>
      </c>
      <c r="BB292">
        <f>+Casos_PN_CORR[[#This Row],[43948]]-Casos_PN_CORR[[#This Row],[43947]]</f>
        <v>0</v>
      </c>
      <c r="BC292">
        <f>+Casos_PN_CORR[[#This Row],[43949]]-Casos_PN_CORR[[#This Row],[43948]]</f>
        <v>0</v>
      </c>
      <c r="BD292">
        <f>+Casos_PN_CORR[[#This Row],[43950]]-Casos_PN_CORR[[#This Row],[43949]]</f>
        <v>0</v>
      </c>
      <c r="BE292">
        <f>+Casos_PN_CORR[[#This Row],[43951]]-Casos_PN_CORR[[#This Row],[43950]]</f>
        <v>0</v>
      </c>
      <c r="BF292">
        <f>+Casos_PN_CORR[[#This Row],[43952]]-Casos_PN_CORR[[#This Row],[43951]]</f>
        <v>0</v>
      </c>
      <c r="BG292">
        <f>+Casos_PN_CORR[[#This Row],[43953]]-Casos_PN_CORR[[#This Row],[43952]]</f>
        <v>0</v>
      </c>
      <c r="BH292">
        <f>+Casos_PN_CORR[[#This Row],[43954]]-Casos_PN_CORR[[#This Row],[43953]]</f>
        <v>0</v>
      </c>
      <c r="BI292">
        <f>+Casos_PN_CORR[[#This Row],[43955]]-Casos_PN_CORR[[#This Row],[43954]]</f>
        <v>0</v>
      </c>
      <c r="BJ292">
        <f>+Casos_PN_CORR[[#This Row],[43956]]-Casos_PN_CORR[[#This Row],[43955]]</f>
        <v>0</v>
      </c>
      <c r="BK292">
        <f>+Casos_PN_CORR[[#This Row],[43957]]-Casos_PN_CORR[[#This Row],[43956]]</f>
        <v>0</v>
      </c>
      <c r="BL292">
        <f>+Casos_PN_CORR[[#This Row],[43958]]-Casos_PN_CORR[[#This Row],[43957]]</f>
        <v>0</v>
      </c>
      <c r="BM292">
        <f>+Casos_PN_CORR[[#This Row],[43959]]-Casos_PN_CORR[[#This Row],[43958]]</f>
        <v>0</v>
      </c>
      <c r="BN292">
        <f>+Casos_PN_CORR[[#This Row],[43960]]-Casos_PN_CORR[[#This Row],[43959]]</f>
        <v>0</v>
      </c>
      <c r="BO292">
        <f>+Casos_PN_CORR[[#This Row],[43961]]-Casos_PN_CORR[[#This Row],[43960]]</f>
        <v>0</v>
      </c>
      <c r="BP292">
        <f>+Casos_PN_CORR[[#This Row],[43962]]-Casos_PN_CORR[[#This Row],[43961]]</f>
        <v>0</v>
      </c>
      <c r="BQ292">
        <f>+Casos_PN_CORR[[#This Row],[43963]]-Casos_PN_CORR[[#This Row],[43962]]</f>
        <v>0</v>
      </c>
      <c r="BR292">
        <f>+Casos_PN_CORR[[#This Row],[43964]]-Casos_PN_CORR[[#This Row],[43963]]</f>
        <v>0</v>
      </c>
      <c r="BS292">
        <f>+Casos_PN_CORR[[#This Row],[43965]]-Casos_PN_CORR[[#This Row],[43964]]</f>
        <v>0</v>
      </c>
      <c r="BT292">
        <f>+Casos_PN_CORR[[#This Row],[43966]]-Casos_PN_CORR[[#This Row],[43965]]</f>
        <v>0</v>
      </c>
      <c r="BU292">
        <f>+Casos_PN_CORR[[#This Row],[43967]]-Casos_PN_CORR[[#This Row],[43966]]</f>
        <v>0</v>
      </c>
      <c r="BV292">
        <f>+Casos_PN_CORR[[#This Row],[43968]]-Casos_PN_CORR[[#This Row],[43967]]</f>
        <v>0</v>
      </c>
      <c r="BW292">
        <f>+Casos_PN_CORR[[#This Row],[43969]]-Casos_PN_CORR[[#This Row],[43968]]</f>
        <v>0</v>
      </c>
      <c r="BX292">
        <f>+Casos_PN_CORR[[#This Row],[43970]]-Casos_PN_CORR[[#This Row],[43969]]</f>
        <v>0</v>
      </c>
      <c r="BY292">
        <f>+Casos_PN_CORR[[#This Row],[43971]]-Casos_PN_CORR[[#This Row],[43970]]</f>
        <v>0</v>
      </c>
      <c r="BZ292">
        <f>+Casos_PN_CORR[[#This Row],[43972]]-Casos_PN_CORR[[#This Row],[43971]]</f>
        <v>0</v>
      </c>
      <c r="CA292">
        <f>+Casos_PN_CORR[[#This Row],[43973]]-Casos_PN_CORR[[#This Row],[43972]]</f>
        <v>0</v>
      </c>
      <c r="CB292">
        <f>+Casos_PN_CORR[[#This Row],[43974]]-Casos_PN_CORR[[#This Row],[43973]]</f>
        <v>0</v>
      </c>
      <c r="CC292">
        <f>+Casos_PN_CORR[[#This Row],[43975]]-Casos_PN_CORR[[#This Row],[43974]]</f>
        <v>0</v>
      </c>
      <c r="CD292">
        <f>+Casos_PN_CORR[[#This Row],[43976]]-Casos_PN_CORR[[#This Row],[43975]]</f>
        <v>0</v>
      </c>
      <c r="CE292">
        <f>+Casos_PN_CORR[[#This Row],[43977]]-Casos_PN_CORR[[#This Row],[43976]]</f>
        <v>0</v>
      </c>
      <c r="CF292">
        <f>+Casos_PN_CORR[[#This Row],[43978]]-Casos_PN_CORR[[#This Row],[43977]]</f>
        <v>0</v>
      </c>
      <c r="CG292">
        <f>+Casos_PN_CORR[[#This Row],[43979]]-Casos_PN_CORR[[#This Row],[43978]]</f>
        <v>0</v>
      </c>
      <c r="CH292">
        <f>+Casos_PN_CORR[[#This Row],[43980]]-Casos_PN_CORR[[#This Row],[43979]]</f>
        <v>0</v>
      </c>
      <c r="CI292">
        <f>+Casos_PN_CORR[[#This Row],[43981]]-Casos_PN_CORR[[#This Row],[43980]]</f>
        <v>0</v>
      </c>
      <c r="CJ292">
        <f>+Casos_PN_CORR[[#This Row],[43982]]-Casos_PN_CORR[[#This Row],[43981]]</f>
        <v>0</v>
      </c>
      <c r="CK292">
        <f>+Casos_PN_CORR[[#This Row],[43983]]-Casos_PN_CORR[[#This Row],[43982]]</f>
        <v>0</v>
      </c>
      <c r="CL292">
        <f>+Casos_PN_CORR[[#This Row],[43984]]-Casos_PN_CORR[[#This Row],[43983]]</f>
        <v>0</v>
      </c>
      <c r="CM292">
        <f>+Casos_PN_CORR[[#This Row],[43985]]-Casos_PN_CORR[[#This Row],[43984]]</f>
        <v>0</v>
      </c>
      <c r="CN292">
        <f>+Casos_PN_CORR[[#This Row],[43986]]-Casos_PN_CORR[[#This Row],[43985]]</f>
        <v>0</v>
      </c>
      <c r="CO292">
        <f>+Casos_PN_CORR[[#This Row],[43987]]-Casos_PN_CORR[[#This Row],[43986]]</f>
        <v>0</v>
      </c>
      <c r="CP292">
        <f>+Casos_PN_CORR[[#This Row],[43988]]-Casos_PN_CORR[[#This Row],[43987]]</f>
        <v>0</v>
      </c>
      <c r="CQ292">
        <f>+Casos_PN_CORR[[#This Row],[43989]]-Casos_PN_CORR[[#This Row],[43988]]</f>
        <v>0</v>
      </c>
      <c r="CR292">
        <f>+Casos_PN_CORR[[#This Row],[43990]]-Casos_PN_CORR[[#This Row],[43989]]</f>
        <v>0</v>
      </c>
      <c r="CS292">
        <f>+Casos_PN_CORR[[#This Row],[43991]]-Casos_PN_CORR[[#This Row],[43990]]</f>
        <v>0</v>
      </c>
      <c r="CT292">
        <f>+Casos_PN_CORR[[#This Row],[43992]]-Casos_PN_CORR[[#This Row],[43991]]</f>
        <v>0</v>
      </c>
      <c r="CU292">
        <f>+Casos_PN_CORR[[#This Row],[43993]]-Casos_PN_CORR[[#This Row],[43992]]</f>
        <v>0</v>
      </c>
    </row>
    <row r="293" spans="1:99" x14ac:dyDescent="0.3">
      <c r="A293">
        <v>50105</v>
      </c>
      <c r="B293" s="2" t="s">
        <v>151</v>
      </c>
      <c r="C293" s="2" t="s">
        <v>269</v>
      </c>
      <c r="D293" s="2" t="s">
        <v>603</v>
      </c>
      <c r="E293" s="4">
        <f t="shared" si="4"/>
        <v>0</v>
      </c>
      <c r="F293">
        <f>+Casos_PN_CORR[[#This Row],[43900]]</f>
        <v>0</v>
      </c>
      <c r="G293">
        <f>+Casos_PN_CORR[[#This Row],[43901]]-Casos_PN_CORR[[#This Row],[43900]]</f>
        <v>0</v>
      </c>
      <c r="H293">
        <f>+Casos_PN_CORR[[#This Row],[43902]]-Casos_PN_CORR[[#This Row],[43901]]</f>
        <v>0</v>
      </c>
      <c r="I293">
        <f>+Casos_PN_CORR[[#This Row],[43903]]-Casos_PN_CORR[[#This Row],[43902]]</f>
        <v>0</v>
      </c>
      <c r="J293">
        <f>+Casos_PN_CORR[[#This Row],[43904]]-Casos_PN_CORR[[#This Row],[43903]]</f>
        <v>0</v>
      </c>
      <c r="K293">
        <f>+Casos_PN_CORR[[#This Row],[43905]]-Casos_PN_CORR[[#This Row],[43904]]</f>
        <v>0</v>
      </c>
      <c r="L293">
        <f>+Casos_PN_CORR[[#This Row],[43906]]-Casos_PN_CORR[[#This Row],[43905]]</f>
        <v>0</v>
      </c>
      <c r="M293">
        <f>+Casos_PN_CORR[[#This Row],[43907]]-Casos_PN_CORR[[#This Row],[43906]]</f>
        <v>0</v>
      </c>
      <c r="N293">
        <f>+Casos_PN_CORR[[#This Row],[43908]]-Casos_PN_CORR[[#This Row],[43907]]</f>
        <v>0</v>
      </c>
      <c r="O293">
        <f>+Casos_PN_CORR[[#This Row],[43909]]-Casos_PN_CORR[[#This Row],[43908]]</f>
        <v>0</v>
      </c>
      <c r="P293">
        <f>+Casos_PN_CORR[[#This Row],[43910]]-Casos_PN_CORR[[#This Row],[43909]]</f>
        <v>0</v>
      </c>
      <c r="Q293">
        <f>+Casos_PN_CORR[[#This Row],[43911]]-Casos_PN_CORR[[#This Row],[43910]]</f>
        <v>0</v>
      </c>
      <c r="R293">
        <f>+Casos_PN_CORR[[#This Row],[43912]]-Casos_PN_CORR[[#This Row],[43911]]</f>
        <v>0</v>
      </c>
      <c r="S293">
        <f>+Casos_PN_CORR[[#This Row],[43913]]-Casos_PN_CORR[[#This Row],[43912]]</f>
        <v>0</v>
      </c>
      <c r="T293">
        <f>+Casos_PN_CORR[[#This Row],[43914]]-Casos_PN_CORR[[#This Row],[43913]]</f>
        <v>0</v>
      </c>
      <c r="U293">
        <f>+Casos_PN_CORR[[#This Row],[43915]]-Casos_PN_CORR[[#This Row],[43914]]</f>
        <v>0</v>
      </c>
      <c r="V293">
        <f>+Casos_PN_CORR[[#This Row],[43916]]-Casos_PN_CORR[[#This Row],[43915]]</f>
        <v>0</v>
      </c>
      <c r="W293">
        <f>+Casos_PN_CORR[[#This Row],[43917]]-Casos_PN_CORR[[#This Row],[43916]]</f>
        <v>0</v>
      </c>
      <c r="X293">
        <f>+Casos_PN_CORR[[#This Row],[43918]]-Casos_PN_CORR[[#This Row],[43917]]</f>
        <v>0</v>
      </c>
      <c r="Y293">
        <f>+Casos_PN_CORR[[#This Row],[43919]]-Casos_PN_CORR[[#This Row],[43918]]</f>
        <v>0</v>
      </c>
      <c r="Z293">
        <f>+Casos_PN_CORR[[#This Row],[43920]]-Casos_PN_CORR[[#This Row],[43919]]</f>
        <v>0</v>
      </c>
      <c r="AA293">
        <f>+Casos_PN_CORR[[#This Row],[43921]]-Casos_PN_CORR[[#This Row],[43920]]</f>
        <v>0</v>
      </c>
      <c r="AB293">
        <f>+Casos_PN_CORR[[#This Row],[43922]]-Casos_PN_CORR[[#This Row],[43921]]</f>
        <v>0</v>
      </c>
      <c r="AC293">
        <f>+Casos_PN_CORR[[#This Row],[43923]]-Casos_PN_CORR[[#This Row],[43922]]</f>
        <v>0</v>
      </c>
      <c r="AD293">
        <f>+Casos_PN_CORR[[#This Row],[43924]]-Casos_PN_CORR[[#This Row],[43923]]</f>
        <v>0</v>
      </c>
      <c r="AE293">
        <f>+Casos_PN_CORR[[#This Row],[43925]]-Casos_PN_CORR[[#This Row],[43924]]</f>
        <v>0</v>
      </c>
      <c r="AF293">
        <f>+Casos_PN_CORR[[#This Row],[43926]]-Casos_PN_CORR[[#This Row],[43925]]</f>
        <v>0</v>
      </c>
      <c r="AG293">
        <f>+Casos_PN_CORR[[#This Row],[43927]]-Casos_PN_CORR[[#This Row],[43926]]</f>
        <v>0</v>
      </c>
      <c r="AH293">
        <f>+Casos_PN_CORR[[#This Row],[43928]]-Casos_PN_CORR[[#This Row],[43927]]</f>
        <v>0</v>
      </c>
      <c r="AI293">
        <f>+Casos_PN_CORR[[#This Row],[43929]]-Casos_PN_CORR[[#This Row],[43928]]</f>
        <v>0</v>
      </c>
      <c r="AJ293">
        <f>+Casos_PN_CORR[[#This Row],[43930]]-Casos_PN_CORR[[#This Row],[43929]]</f>
        <v>0</v>
      </c>
      <c r="AK293">
        <f>+Casos_PN_CORR[[#This Row],[43931]]-Casos_PN_CORR[[#This Row],[43930]]</f>
        <v>0</v>
      </c>
      <c r="AL293">
        <f>+Casos_PN_CORR[[#This Row],[43932]]-Casos_PN_CORR[[#This Row],[43931]]</f>
        <v>0</v>
      </c>
      <c r="AM293">
        <f>+Casos_PN_CORR[[#This Row],[43933]]-Casos_PN_CORR[[#This Row],[43932]]</f>
        <v>0</v>
      </c>
      <c r="AN293">
        <f>+Casos_PN_CORR[[#This Row],[43934]]-Casos_PN_CORR[[#This Row],[43933]]</f>
        <v>0</v>
      </c>
      <c r="AO293">
        <f>+Casos_PN_CORR[[#This Row],[43935]]-Casos_PN_CORR[[#This Row],[43934]]</f>
        <v>0</v>
      </c>
      <c r="AP293">
        <f>+Casos_PN_CORR[[#This Row],[43936]]-Casos_PN_CORR[[#This Row],[43935]]</f>
        <v>0</v>
      </c>
      <c r="AQ293">
        <f>+Casos_PN_CORR[[#This Row],[43937]]-Casos_PN_CORR[[#This Row],[43936]]</f>
        <v>0</v>
      </c>
      <c r="AR293">
        <f>+Casos_PN_CORR[[#This Row],[43938]]-Casos_PN_CORR[[#This Row],[43937]]</f>
        <v>0</v>
      </c>
      <c r="AS293">
        <f>+Casos_PN_CORR[[#This Row],[43939]]-Casos_PN_CORR[[#This Row],[43938]]</f>
        <v>0</v>
      </c>
      <c r="AT293">
        <f>+Casos_PN_CORR[[#This Row],[43940]]-Casos_PN_CORR[[#This Row],[43939]]</f>
        <v>0</v>
      </c>
      <c r="AU293">
        <f>+Casos_PN_CORR[[#This Row],[43941]]-Casos_PN_CORR[[#This Row],[43940]]</f>
        <v>0</v>
      </c>
      <c r="AV293">
        <f>+Casos_PN_CORR[[#This Row],[43942]]-Casos_PN_CORR[[#This Row],[43941]]</f>
        <v>0</v>
      </c>
      <c r="AW293">
        <f>+Casos_PN_CORR[[#This Row],[43943]]-Casos_PN_CORR[[#This Row],[43942]]</f>
        <v>0</v>
      </c>
      <c r="AX293">
        <f>+Casos_PN_CORR[[#This Row],[43944]]-Casos_PN_CORR[[#This Row],[43943]]</f>
        <v>0</v>
      </c>
      <c r="AY293">
        <f>+Casos_PN_CORR[[#This Row],[43945]]-Casos_PN_CORR[[#This Row],[43944]]</f>
        <v>0</v>
      </c>
      <c r="AZ293">
        <f>+Casos_PN_CORR[[#This Row],[43946]]-Casos_PN_CORR[[#This Row],[43945]]</f>
        <v>0</v>
      </c>
      <c r="BA293">
        <f>+Casos_PN_CORR[[#This Row],[43947]]-Casos_PN_CORR[[#This Row],[43946]]</f>
        <v>0</v>
      </c>
      <c r="BB293">
        <f>+Casos_PN_CORR[[#This Row],[43948]]-Casos_PN_CORR[[#This Row],[43947]]</f>
        <v>0</v>
      </c>
      <c r="BC293">
        <f>+Casos_PN_CORR[[#This Row],[43949]]-Casos_PN_CORR[[#This Row],[43948]]</f>
        <v>0</v>
      </c>
      <c r="BD293">
        <f>+Casos_PN_CORR[[#This Row],[43950]]-Casos_PN_CORR[[#This Row],[43949]]</f>
        <v>0</v>
      </c>
      <c r="BE293">
        <f>+Casos_PN_CORR[[#This Row],[43951]]-Casos_PN_CORR[[#This Row],[43950]]</f>
        <v>0</v>
      </c>
      <c r="BF293">
        <f>+Casos_PN_CORR[[#This Row],[43952]]-Casos_PN_CORR[[#This Row],[43951]]</f>
        <v>0</v>
      </c>
      <c r="BG293">
        <f>+Casos_PN_CORR[[#This Row],[43953]]-Casos_PN_CORR[[#This Row],[43952]]</f>
        <v>0</v>
      </c>
      <c r="BH293">
        <f>+Casos_PN_CORR[[#This Row],[43954]]-Casos_PN_CORR[[#This Row],[43953]]</f>
        <v>0</v>
      </c>
      <c r="BI293">
        <f>+Casos_PN_CORR[[#This Row],[43955]]-Casos_PN_CORR[[#This Row],[43954]]</f>
        <v>0</v>
      </c>
      <c r="BJ293">
        <f>+Casos_PN_CORR[[#This Row],[43956]]-Casos_PN_CORR[[#This Row],[43955]]</f>
        <v>0</v>
      </c>
      <c r="BK293">
        <f>+Casos_PN_CORR[[#This Row],[43957]]-Casos_PN_CORR[[#This Row],[43956]]</f>
        <v>0</v>
      </c>
      <c r="BL293">
        <f>+Casos_PN_CORR[[#This Row],[43958]]-Casos_PN_CORR[[#This Row],[43957]]</f>
        <v>0</v>
      </c>
      <c r="BM293">
        <f>+Casos_PN_CORR[[#This Row],[43959]]-Casos_PN_CORR[[#This Row],[43958]]</f>
        <v>0</v>
      </c>
      <c r="BN293">
        <f>+Casos_PN_CORR[[#This Row],[43960]]-Casos_PN_CORR[[#This Row],[43959]]</f>
        <v>0</v>
      </c>
      <c r="BO293">
        <f>+Casos_PN_CORR[[#This Row],[43961]]-Casos_PN_CORR[[#This Row],[43960]]</f>
        <v>0</v>
      </c>
      <c r="BP293">
        <f>+Casos_PN_CORR[[#This Row],[43962]]-Casos_PN_CORR[[#This Row],[43961]]</f>
        <v>0</v>
      </c>
      <c r="BQ293">
        <f>+Casos_PN_CORR[[#This Row],[43963]]-Casos_PN_CORR[[#This Row],[43962]]</f>
        <v>0</v>
      </c>
      <c r="BR293">
        <f>+Casos_PN_CORR[[#This Row],[43964]]-Casos_PN_CORR[[#This Row],[43963]]</f>
        <v>0</v>
      </c>
      <c r="BS293">
        <f>+Casos_PN_CORR[[#This Row],[43965]]-Casos_PN_CORR[[#This Row],[43964]]</f>
        <v>0</v>
      </c>
      <c r="BT293">
        <f>+Casos_PN_CORR[[#This Row],[43966]]-Casos_PN_CORR[[#This Row],[43965]]</f>
        <v>0</v>
      </c>
      <c r="BU293">
        <f>+Casos_PN_CORR[[#This Row],[43967]]-Casos_PN_CORR[[#This Row],[43966]]</f>
        <v>0</v>
      </c>
      <c r="BV293">
        <f>+Casos_PN_CORR[[#This Row],[43968]]-Casos_PN_CORR[[#This Row],[43967]]</f>
        <v>0</v>
      </c>
      <c r="BW293">
        <f>+Casos_PN_CORR[[#This Row],[43969]]-Casos_PN_CORR[[#This Row],[43968]]</f>
        <v>0</v>
      </c>
      <c r="BX293">
        <f>+Casos_PN_CORR[[#This Row],[43970]]-Casos_PN_CORR[[#This Row],[43969]]</f>
        <v>0</v>
      </c>
      <c r="BY293">
        <f>+Casos_PN_CORR[[#This Row],[43971]]-Casos_PN_CORR[[#This Row],[43970]]</f>
        <v>0</v>
      </c>
      <c r="BZ293">
        <f>+Casos_PN_CORR[[#This Row],[43972]]-Casos_PN_CORR[[#This Row],[43971]]</f>
        <v>0</v>
      </c>
      <c r="CA293">
        <f>+Casos_PN_CORR[[#This Row],[43973]]-Casos_PN_CORR[[#This Row],[43972]]</f>
        <v>0</v>
      </c>
      <c r="CB293">
        <f>+Casos_PN_CORR[[#This Row],[43974]]-Casos_PN_CORR[[#This Row],[43973]]</f>
        <v>0</v>
      </c>
      <c r="CC293">
        <f>+Casos_PN_CORR[[#This Row],[43975]]-Casos_PN_CORR[[#This Row],[43974]]</f>
        <v>0</v>
      </c>
      <c r="CD293">
        <f>+Casos_PN_CORR[[#This Row],[43976]]-Casos_PN_CORR[[#This Row],[43975]]</f>
        <v>0</v>
      </c>
      <c r="CE293">
        <f>+Casos_PN_CORR[[#This Row],[43977]]-Casos_PN_CORR[[#This Row],[43976]]</f>
        <v>0</v>
      </c>
      <c r="CF293">
        <f>+Casos_PN_CORR[[#This Row],[43978]]-Casos_PN_CORR[[#This Row],[43977]]</f>
        <v>0</v>
      </c>
      <c r="CG293">
        <f>+Casos_PN_CORR[[#This Row],[43979]]-Casos_PN_CORR[[#This Row],[43978]]</f>
        <v>0</v>
      </c>
      <c r="CH293">
        <f>+Casos_PN_CORR[[#This Row],[43980]]-Casos_PN_CORR[[#This Row],[43979]]</f>
        <v>0</v>
      </c>
      <c r="CI293">
        <f>+Casos_PN_CORR[[#This Row],[43981]]-Casos_PN_CORR[[#This Row],[43980]]</f>
        <v>0</v>
      </c>
      <c r="CJ293">
        <f>+Casos_PN_CORR[[#This Row],[43982]]-Casos_PN_CORR[[#This Row],[43981]]</f>
        <v>0</v>
      </c>
      <c r="CK293">
        <f>+Casos_PN_CORR[[#This Row],[43983]]-Casos_PN_CORR[[#This Row],[43982]]</f>
        <v>0</v>
      </c>
      <c r="CL293">
        <f>+Casos_PN_CORR[[#This Row],[43984]]-Casos_PN_CORR[[#This Row],[43983]]</f>
        <v>0</v>
      </c>
      <c r="CM293">
        <f>+Casos_PN_CORR[[#This Row],[43985]]-Casos_PN_CORR[[#This Row],[43984]]</f>
        <v>0</v>
      </c>
      <c r="CN293">
        <f>+Casos_PN_CORR[[#This Row],[43986]]-Casos_PN_CORR[[#This Row],[43985]]</f>
        <v>0</v>
      </c>
      <c r="CO293">
        <f>+Casos_PN_CORR[[#This Row],[43987]]-Casos_PN_CORR[[#This Row],[43986]]</f>
        <v>0</v>
      </c>
      <c r="CP293">
        <f>+Casos_PN_CORR[[#This Row],[43988]]-Casos_PN_CORR[[#This Row],[43987]]</f>
        <v>0</v>
      </c>
      <c r="CQ293">
        <f>+Casos_PN_CORR[[#This Row],[43989]]-Casos_PN_CORR[[#This Row],[43988]]</f>
        <v>0</v>
      </c>
      <c r="CR293">
        <f>+Casos_PN_CORR[[#This Row],[43990]]-Casos_PN_CORR[[#This Row],[43989]]</f>
        <v>0</v>
      </c>
      <c r="CS293">
        <f>+Casos_PN_CORR[[#This Row],[43991]]-Casos_PN_CORR[[#This Row],[43990]]</f>
        <v>0</v>
      </c>
      <c r="CT293">
        <f>+Casos_PN_CORR[[#This Row],[43992]]-Casos_PN_CORR[[#This Row],[43991]]</f>
        <v>0</v>
      </c>
      <c r="CU293">
        <f>+Casos_PN_CORR[[#This Row],[43993]]-Casos_PN_CORR[[#This Row],[43992]]</f>
        <v>0</v>
      </c>
    </row>
    <row r="294" spans="1:99" x14ac:dyDescent="0.3">
      <c r="A294">
        <v>40405</v>
      </c>
      <c r="B294" s="2" t="s">
        <v>154</v>
      </c>
      <c r="C294" s="2" t="s">
        <v>234</v>
      </c>
      <c r="D294" s="2" t="s">
        <v>604</v>
      </c>
      <c r="E294" s="4">
        <f t="shared" si="4"/>
        <v>0</v>
      </c>
      <c r="F294">
        <f>+Casos_PN_CORR[[#This Row],[43900]]</f>
        <v>0</v>
      </c>
      <c r="G294">
        <f>+Casos_PN_CORR[[#This Row],[43901]]-Casos_PN_CORR[[#This Row],[43900]]</f>
        <v>0</v>
      </c>
      <c r="H294">
        <f>+Casos_PN_CORR[[#This Row],[43902]]-Casos_PN_CORR[[#This Row],[43901]]</f>
        <v>0</v>
      </c>
      <c r="I294">
        <f>+Casos_PN_CORR[[#This Row],[43903]]-Casos_PN_CORR[[#This Row],[43902]]</f>
        <v>0</v>
      </c>
      <c r="J294">
        <f>+Casos_PN_CORR[[#This Row],[43904]]-Casos_PN_CORR[[#This Row],[43903]]</f>
        <v>0</v>
      </c>
      <c r="K294">
        <f>+Casos_PN_CORR[[#This Row],[43905]]-Casos_PN_CORR[[#This Row],[43904]]</f>
        <v>0</v>
      </c>
      <c r="L294">
        <f>+Casos_PN_CORR[[#This Row],[43906]]-Casos_PN_CORR[[#This Row],[43905]]</f>
        <v>0</v>
      </c>
      <c r="M294">
        <f>+Casos_PN_CORR[[#This Row],[43907]]-Casos_PN_CORR[[#This Row],[43906]]</f>
        <v>0</v>
      </c>
      <c r="N294">
        <f>+Casos_PN_CORR[[#This Row],[43908]]-Casos_PN_CORR[[#This Row],[43907]]</f>
        <v>0</v>
      </c>
      <c r="O294">
        <f>+Casos_PN_CORR[[#This Row],[43909]]-Casos_PN_CORR[[#This Row],[43908]]</f>
        <v>0</v>
      </c>
      <c r="P294">
        <f>+Casos_PN_CORR[[#This Row],[43910]]-Casos_PN_CORR[[#This Row],[43909]]</f>
        <v>0</v>
      </c>
      <c r="Q294">
        <f>+Casos_PN_CORR[[#This Row],[43911]]-Casos_PN_CORR[[#This Row],[43910]]</f>
        <v>0</v>
      </c>
      <c r="R294">
        <f>+Casos_PN_CORR[[#This Row],[43912]]-Casos_PN_CORR[[#This Row],[43911]]</f>
        <v>0</v>
      </c>
      <c r="S294">
        <f>+Casos_PN_CORR[[#This Row],[43913]]-Casos_PN_CORR[[#This Row],[43912]]</f>
        <v>0</v>
      </c>
      <c r="T294">
        <f>+Casos_PN_CORR[[#This Row],[43914]]-Casos_PN_CORR[[#This Row],[43913]]</f>
        <v>0</v>
      </c>
      <c r="U294">
        <f>+Casos_PN_CORR[[#This Row],[43915]]-Casos_PN_CORR[[#This Row],[43914]]</f>
        <v>0</v>
      </c>
      <c r="V294">
        <f>+Casos_PN_CORR[[#This Row],[43916]]-Casos_PN_CORR[[#This Row],[43915]]</f>
        <v>0</v>
      </c>
      <c r="W294">
        <f>+Casos_PN_CORR[[#This Row],[43917]]-Casos_PN_CORR[[#This Row],[43916]]</f>
        <v>0</v>
      </c>
      <c r="X294">
        <f>+Casos_PN_CORR[[#This Row],[43918]]-Casos_PN_CORR[[#This Row],[43917]]</f>
        <v>0</v>
      </c>
      <c r="Y294">
        <f>+Casos_PN_CORR[[#This Row],[43919]]-Casos_PN_CORR[[#This Row],[43918]]</f>
        <v>0</v>
      </c>
      <c r="Z294">
        <f>+Casos_PN_CORR[[#This Row],[43920]]-Casos_PN_CORR[[#This Row],[43919]]</f>
        <v>0</v>
      </c>
      <c r="AA294">
        <f>+Casos_PN_CORR[[#This Row],[43921]]-Casos_PN_CORR[[#This Row],[43920]]</f>
        <v>0</v>
      </c>
      <c r="AB294">
        <f>+Casos_PN_CORR[[#This Row],[43922]]-Casos_PN_CORR[[#This Row],[43921]]</f>
        <v>0</v>
      </c>
      <c r="AC294">
        <f>+Casos_PN_CORR[[#This Row],[43923]]-Casos_PN_CORR[[#This Row],[43922]]</f>
        <v>0</v>
      </c>
      <c r="AD294">
        <f>+Casos_PN_CORR[[#This Row],[43924]]-Casos_PN_CORR[[#This Row],[43923]]</f>
        <v>0</v>
      </c>
      <c r="AE294">
        <f>+Casos_PN_CORR[[#This Row],[43925]]-Casos_PN_CORR[[#This Row],[43924]]</f>
        <v>0</v>
      </c>
      <c r="AF294">
        <f>+Casos_PN_CORR[[#This Row],[43926]]-Casos_PN_CORR[[#This Row],[43925]]</f>
        <v>0</v>
      </c>
      <c r="AG294">
        <f>+Casos_PN_CORR[[#This Row],[43927]]-Casos_PN_CORR[[#This Row],[43926]]</f>
        <v>0</v>
      </c>
      <c r="AH294">
        <f>+Casos_PN_CORR[[#This Row],[43928]]-Casos_PN_CORR[[#This Row],[43927]]</f>
        <v>0</v>
      </c>
      <c r="AI294">
        <f>+Casos_PN_CORR[[#This Row],[43929]]-Casos_PN_CORR[[#This Row],[43928]]</f>
        <v>0</v>
      </c>
      <c r="AJ294">
        <f>+Casos_PN_CORR[[#This Row],[43930]]-Casos_PN_CORR[[#This Row],[43929]]</f>
        <v>0</v>
      </c>
      <c r="AK294">
        <f>+Casos_PN_CORR[[#This Row],[43931]]-Casos_PN_CORR[[#This Row],[43930]]</f>
        <v>0</v>
      </c>
      <c r="AL294">
        <f>+Casos_PN_CORR[[#This Row],[43932]]-Casos_PN_CORR[[#This Row],[43931]]</f>
        <v>0</v>
      </c>
      <c r="AM294">
        <f>+Casos_PN_CORR[[#This Row],[43933]]-Casos_PN_CORR[[#This Row],[43932]]</f>
        <v>0</v>
      </c>
      <c r="AN294">
        <f>+Casos_PN_CORR[[#This Row],[43934]]-Casos_PN_CORR[[#This Row],[43933]]</f>
        <v>0</v>
      </c>
      <c r="AO294">
        <f>+Casos_PN_CORR[[#This Row],[43935]]-Casos_PN_CORR[[#This Row],[43934]]</f>
        <v>0</v>
      </c>
      <c r="AP294">
        <f>+Casos_PN_CORR[[#This Row],[43936]]-Casos_PN_CORR[[#This Row],[43935]]</f>
        <v>0</v>
      </c>
      <c r="AQ294">
        <f>+Casos_PN_CORR[[#This Row],[43937]]-Casos_PN_CORR[[#This Row],[43936]]</f>
        <v>0</v>
      </c>
      <c r="AR294">
        <f>+Casos_PN_CORR[[#This Row],[43938]]-Casos_PN_CORR[[#This Row],[43937]]</f>
        <v>0</v>
      </c>
      <c r="AS294">
        <f>+Casos_PN_CORR[[#This Row],[43939]]-Casos_PN_CORR[[#This Row],[43938]]</f>
        <v>0</v>
      </c>
      <c r="AT294">
        <f>+Casos_PN_CORR[[#This Row],[43940]]-Casos_PN_CORR[[#This Row],[43939]]</f>
        <v>0</v>
      </c>
      <c r="AU294">
        <f>+Casos_PN_CORR[[#This Row],[43941]]-Casos_PN_CORR[[#This Row],[43940]]</f>
        <v>0</v>
      </c>
      <c r="AV294">
        <f>+Casos_PN_CORR[[#This Row],[43942]]-Casos_PN_CORR[[#This Row],[43941]]</f>
        <v>0</v>
      </c>
      <c r="AW294">
        <f>+Casos_PN_CORR[[#This Row],[43943]]-Casos_PN_CORR[[#This Row],[43942]]</f>
        <v>0</v>
      </c>
      <c r="AX294">
        <f>+Casos_PN_CORR[[#This Row],[43944]]-Casos_PN_CORR[[#This Row],[43943]]</f>
        <v>0</v>
      </c>
      <c r="AY294">
        <f>+Casos_PN_CORR[[#This Row],[43945]]-Casos_PN_CORR[[#This Row],[43944]]</f>
        <v>0</v>
      </c>
      <c r="AZ294">
        <f>+Casos_PN_CORR[[#This Row],[43946]]-Casos_PN_CORR[[#This Row],[43945]]</f>
        <v>0</v>
      </c>
      <c r="BA294">
        <f>+Casos_PN_CORR[[#This Row],[43947]]-Casos_PN_CORR[[#This Row],[43946]]</f>
        <v>0</v>
      </c>
      <c r="BB294">
        <f>+Casos_PN_CORR[[#This Row],[43948]]-Casos_PN_CORR[[#This Row],[43947]]</f>
        <v>0</v>
      </c>
      <c r="BC294">
        <f>+Casos_PN_CORR[[#This Row],[43949]]-Casos_PN_CORR[[#This Row],[43948]]</f>
        <v>0</v>
      </c>
      <c r="BD294">
        <f>+Casos_PN_CORR[[#This Row],[43950]]-Casos_PN_CORR[[#This Row],[43949]]</f>
        <v>0</v>
      </c>
      <c r="BE294">
        <f>+Casos_PN_CORR[[#This Row],[43951]]-Casos_PN_CORR[[#This Row],[43950]]</f>
        <v>0</v>
      </c>
      <c r="BF294">
        <f>+Casos_PN_CORR[[#This Row],[43952]]-Casos_PN_CORR[[#This Row],[43951]]</f>
        <v>0</v>
      </c>
      <c r="BG294">
        <f>+Casos_PN_CORR[[#This Row],[43953]]-Casos_PN_CORR[[#This Row],[43952]]</f>
        <v>0</v>
      </c>
      <c r="BH294">
        <f>+Casos_PN_CORR[[#This Row],[43954]]-Casos_PN_CORR[[#This Row],[43953]]</f>
        <v>0</v>
      </c>
      <c r="BI294">
        <f>+Casos_PN_CORR[[#This Row],[43955]]-Casos_PN_CORR[[#This Row],[43954]]</f>
        <v>0</v>
      </c>
      <c r="BJ294">
        <f>+Casos_PN_CORR[[#This Row],[43956]]-Casos_PN_CORR[[#This Row],[43955]]</f>
        <v>0</v>
      </c>
      <c r="BK294">
        <f>+Casos_PN_CORR[[#This Row],[43957]]-Casos_PN_CORR[[#This Row],[43956]]</f>
        <v>0</v>
      </c>
      <c r="BL294">
        <f>+Casos_PN_CORR[[#This Row],[43958]]-Casos_PN_CORR[[#This Row],[43957]]</f>
        <v>0</v>
      </c>
      <c r="BM294">
        <f>+Casos_PN_CORR[[#This Row],[43959]]-Casos_PN_CORR[[#This Row],[43958]]</f>
        <v>0</v>
      </c>
      <c r="BN294">
        <f>+Casos_PN_CORR[[#This Row],[43960]]-Casos_PN_CORR[[#This Row],[43959]]</f>
        <v>0</v>
      </c>
      <c r="BO294">
        <f>+Casos_PN_CORR[[#This Row],[43961]]-Casos_PN_CORR[[#This Row],[43960]]</f>
        <v>0</v>
      </c>
      <c r="BP294">
        <f>+Casos_PN_CORR[[#This Row],[43962]]-Casos_PN_CORR[[#This Row],[43961]]</f>
        <v>0</v>
      </c>
      <c r="BQ294">
        <f>+Casos_PN_CORR[[#This Row],[43963]]-Casos_PN_CORR[[#This Row],[43962]]</f>
        <v>0</v>
      </c>
      <c r="BR294">
        <f>+Casos_PN_CORR[[#This Row],[43964]]-Casos_PN_CORR[[#This Row],[43963]]</f>
        <v>0</v>
      </c>
      <c r="BS294">
        <f>+Casos_PN_CORR[[#This Row],[43965]]-Casos_PN_CORR[[#This Row],[43964]]</f>
        <v>0</v>
      </c>
      <c r="BT294">
        <f>+Casos_PN_CORR[[#This Row],[43966]]-Casos_PN_CORR[[#This Row],[43965]]</f>
        <v>0</v>
      </c>
      <c r="BU294">
        <f>+Casos_PN_CORR[[#This Row],[43967]]-Casos_PN_CORR[[#This Row],[43966]]</f>
        <v>0</v>
      </c>
      <c r="BV294">
        <f>+Casos_PN_CORR[[#This Row],[43968]]-Casos_PN_CORR[[#This Row],[43967]]</f>
        <v>0</v>
      </c>
      <c r="BW294">
        <f>+Casos_PN_CORR[[#This Row],[43969]]-Casos_PN_CORR[[#This Row],[43968]]</f>
        <v>0</v>
      </c>
      <c r="BX294">
        <f>+Casos_PN_CORR[[#This Row],[43970]]-Casos_PN_CORR[[#This Row],[43969]]</f>
        <v>0</v>
      </c>
      <c r="BY294">
        <f>+Casos_PN_CORR[[#This Row],[43971]]-Casos_PN_CORR[[#This Row],[43970]]</f>
        <v>0</v>
      </c>
      <c r="BZ294">
        <f>+Casos_PN_CORR[[#This Row],[43972]]-Casos_PN_CORR[[#This Row],[43971]]</f>
        <v>0</v>
      </c>
      <c r="CA294">
        <f>+Casos_PN_CORR[[#This Row],[43973]]-Casos_PN_CORR[[#This Row],[43972]]</f>
        <v>0</v>
      </c>
      <c r="CB294">
        <f>+Casos_PN_CORR[[#This Row],[43974]]-Casos_PN_CORR[[#This Row],[43973]]</f>
        <v>0</v>
      </c>
      <c r="CC294">
        <f>+Casos_PN_CORR[[#This Row],[43975]]-Casos_PN_CORR[[#This Row],[43974]]</f>
        <v>0</v>
      </c>
      <c r="CD294">
        <f>+Casos_PN_CORR[[#This Row],[43976]]-Casos_PN_CORR[[#This Row],[43975]]</f>
        <v>0</v>
      </c>
      <c r="CE294">
        <f>+Casos_PN_CORR[[#This Row],[43977]]-Casos_PN_CORR[[#This Row],[43976]]</f>
        <v>0</v>
      </c>
      <c r="CF294">
        <f>+Casos_PN_CORR[[#This Row],[43978]]-Casos_PN_CORR[[#This Row],[43977]]</f>
        <v>0</v>
      </c>
      <c r="CG294">
        <f>+Casos_PN_CORR[[#This Row],[43979]]-Casos_PN_CORR[[#This Row],[43978]]</f>
        <v>0</v>
      </c>
      <c r="CH294">
        <f>+Casos_PN_CORR[[#This Row],[43980]]-Casos_PN_CORR[[#This Row],[43979]]</f>
        <v>0</v>
      </c>
      <c r="CI294">
        <f>+Casos_PN_CORR[[#This Row],[43981]]-Casos_PN_CORR[[#This Row],[43980]]</f>
        <v>0</v>
      </c>
      <c r="CJ294">
        <f>+Casos_PN_CORR[[#This Row],[43982]]-Casos_PN_CORR[[#This Row],[43981]]</f>
        <v>0</v>
      </c>
      <c r="CK294">
        <f>+Casos_PN_CORR[[#This Row],[43983]]-Casos_PN_CORR[[#This Row],[43982]]</f>
        <v>0</v>
      </c>
      <c r="CL294">
        <f>+Casos_PN_CORR[[#This Row],[43984]]-Casos_PN_CORR[[#This Row],[43983]]</f>
        <v>0</v>
      </c>
      <c r="CM294">
        <f>+Casos_PN_CORR[[#This Row],[43985]]-Casos_PN_CORR[[#This Row],[43984]]</f>
        <v>0</v>
      </c>
      <c r="CN294">
        <f>+Casos_PN_CORR[[#This Row],[43986]]-Casos_PN_CORR[[#This Row],[43985]]</f>
        <v>0</v>
      </c>
      <c r="CO294">
        <f>+Casos_PN_CORR[[#This Row],[43987]]-Casos_PN_CORR[[#This Row],[43986]]</f>
        <v>0</v>
      </c>
      <c r="CP294">
        <f>+Casos_PN_CORR[[#This Row],[43988]]-Casos_PN_CORR[[#This Row],[43987]]</f>
        <v>0</v>
      </c>
      <c r="CQ294">
        <f>+Casos_PN_CORR[[#This Row],[43989]]-Casos_PN_CORR[[#This Row],[43988]]</f>
        <v>0</v>
      </c>
      <c r="CR294">
        <f>+Casos_PN_CORR[[#This Row],[43990]]-Casos_PN_CORR[[#This Row],[43989]]</f>
        <v>0</v>
      </c>
      <c r="CS294">
        <f>+Casos_PN_CORR[[#This Row],[43991]]-Casos_PN_CORR[[#This Row],[43990]]</f>
        <v>0</v>
      </c>
      <c r="CT294">
        <f>+Casos_PN_CORR[[#This Row],[43992]]-Casos_PN_CORR[[#This Row],[43991]]</f>
        <v>0</v>
      </c>
      <c r="CU294">
        <f>+Casos_PN_CORR[[#This Row],[43993]]-Casos_PN_CORR[[#This Row],[43992]]</f>
        <v>0</v>
      </c>
    </row>
    <row r="295" spans="1:99" x14ac:dyDescent="0.3">
      <c r="A295">
        <v>110202</v>
      </c>
      <c r="B295" s="2" t="s">
        <v>188</v>
      </c>
      <c r="C295" s="2" t="s">
        <v>426</v>
      </c>
      <c r="D295" s="2" t="s">
        <v>605</v>
      </c>
      <c r="E295" s="4">
        <f t="shared" si="4"/>
        <v>0</v>
      </c>
      <c r="F295">
        <f>+Casos_PN_CORR[[#This Row],[43900]]</f>
        <v>0</v>
      </c>
      <c r="G295">
        <f>+Casos_PN_CORR[[#This Row],[43901]]-Casos_PN_CORR[[#This Row],[43900]]</f>
        <v>0</v>
      </c>
      <c r="H295">
        <f>+Casos_PN_CORR[[#This Row],[43902]]-Casos_PN_CORR[[#This Row],[43901]]</f>
        <v>0</v>
      </c>
      <c r="I295">
        <f>+Casos_PN_CORR[[#This Row],[43903]]-Casos_PN_CORR[[#This Row],[43902]]</f>
        <v>0</v>
      </c>
      <c r="J295">
        <f>+Casos_PN_CORR[[#This Row],[43904]]-Casos_PN_CORR[[#This Row],[43903]]</f>
        <v>0</v>
      </c>
      <c r="K295">
        <f>+Casos_PN_CORR[[#This Row],[43905]]-Casos_PN_CORR[[#This Row],[43904]]</f>
        <v>0</v>
      </c>
      <c r="L295">
        <f>+Casos_PN_CORR[[#This Row],[43906]]-Casos_PN_CORR[[#This Row],[43905]]</f>
        <v>0</v>
      </c>
      <c r="M295">
        <f>+Casos_PN_CORR[[#This Row],[43907]]-Casos_PN_CORR[[#This Row],[43906]]</f>
        <v>0</v>
      </c>
      <c r="N295">
        <f>+Casos_PN_CORR[[#This Row],[43908]]-Casos_PN_CORR[[#This Row],[43907]]</f>
        <v>0</v>
      </c>
      <c r="O295">
        <f>+Casos_PN_CORR[[#This Row],[43909]]-Casos_PN_CORR[[#This Row],[43908]]</f>
        <v>0</v>
      </c>
      <c r="P295">
        <f>+Casos_PN_CORR[[#This Row],[43910]]-Casos_PN_CORR[[#This Row],[43909]]</f>
        <v>0</v>
      </c>
      <c r="Q295">
        <f>+Casos_PN_CORR[[#This Row],[43911]]-Casos_PN_CORR[[#This Row],[43910]]</f>
        <v>0</v>
      </c>
      <c r="R295">
        <f>+Casos_PN_CORR[[#This Row],[43912]]-Casos_PN_CORR[[#This Row],[43911]]</f>
        <v>0</v>
      </c>
      <c r="S295">
        <f>+Casos_PN_CORR[[#This Row],[43913]]-Casos_PN_CORR[[#This Row],[43912]]</f>
        <v>0</v>
      </c>
      <c r="T295">
        <f>+Casos_PN_CORR[[#This Row],[43914]]-Casos_PN_CORR[[#This Row],[43913]]</f>
        <v>0</v>
      </c>
      <c r="U295">
        <f>+Casos_PN_CORR[[#This Row],[43915]]-Casos_PN_CORR[[#This Row],[43914]]</f>
        <v>0</v>
      </c>
      <c r="V295">
        <f>+Casos_PN_CORR[[#This Row],[43916]]-Casos_PN_CORR[[#This Row],[43915]]</f>
        <v>0</v>
      </c>
      <c r="W295">
        <f>+Casos_PN_CORR[[#This Row],[43917]]-Casos_PN_CORR[[#This Row],[43916]]</f>
        <v>0</v>
      </c>
      <c r="X295">
        <f>+Casos_PN_CORR[[#This Row],[43918]]-Casos_PN_CORR[[#This Row],[43917]]</f>
        <v>0</v>
      </c>
      <c r="Y295">
        <f>+Casos_PN_CORR[[#This Row],[43919]]-Casos_PN_CORR[[#This Row],[43918]]</f>
        <v>0</v>
      </c>
      <c r="Z295">
        <f>+Casos_PN_CORR[[#This Row],[43920]]-Casos_PN_CORR[[#This Row],[43919]]</f>
        <v>0</v>
      </c>
      <c r="AA295">
        <f>+Casos_PN_CORR[[#This Row],[43921]]-Casos_PN_CORR[[#This Row],[43920]]</f>
        <v>0</v>
      </c>
      <c r="AB295">
        <f>+Casos_PN_CORR[[#This Row],[43922]]-Casos_PN_CORR[[#This Row],[43921]]</f>
        <v>0</v>
      </c>
      <c r="AC295">
        <f>+Casos_PN_CORR[[#This Row],[43923]]-Casos_PN_CORR[[#This Row],[43922]]</f>
        <v>0</v>
      </c>
      <c r="AD295">
        <f>+Casos_PN_CORR[[#This Row],[43924]]-Casos_PN_CORR[[#This Row],[43923]]</f>
        <v>0</v>
      </c>
      <c r="AE295">
        <f>+Casos_PN_CORR[[#This Row],[43925]]-Casos_PN_CORR[[#This Row],[43924]]</f>
        <v>0</v>
      </c>
      <c r="AF295">
        <f>+Casos_PN_CORR[[#This Row],[43926]]-Casos_PN_CORR[[#This Row],[43925]]</f>
        <v>0</v>
      </c>
      <c r="AG295">
        <f>+Casos_PN_CORR[[#This Row],[43927]]-Casos_PN_CORR[[#This Row],[43926]]</f>
        <v>0</v>
      </c>
      <c r="AH295">
        <f>+Casos_PN_CORR[[#This Row],[43928]]-Casos_PN_CORR[[#This Row],[43927]]</f>
        <v>0</v>
      </c>
      <c r="AI295">
        <f>+Casos_PN_CORR[[#This Row],[43929]]-Casos_PN_CORR[[#This Row],[43928]]</f>
        <v>0</v>
      </c>
      <c r="AJ295">
        <f>+Casos_PN_CORR[[#This Row],[43930]]-Casos_PN_CORR[[#This Row],[43929]]</f>
        <v>0</v>
      </c>
      <c r="AK295">
        <f>+Casos_PN_CORR[[#This Row],[43931]]-Casos_PN_CORR[[#This Row],[43930]]</f>
        <v>0</v>
      </c>
      <c r="AL295">
        <f>+Casos_PN_CORR[[#This Row],[43932]]-Casos_PN_CORR[[#This Row],[43931]]</f>
        <v>0</v>
      </c>
      <c r="AM295">
        <f>+Casos_PN_CORR[[#This Row],[43933]]-Casos_PN_CORR[[#This Row],[43932]]</f>
        <v>0</v>
      </c>
      <c r="AN295">
        <f>+Casos_PN_CORR[[#This Row],[43934]]-Casos_PN_CORR[[#This Row],[43933]]</f>
        <v>0</v>
      </c>
      <c r="AO295">
        <f>+Casos_PN_CORR[[#This Row],[43935]]-Casos_PN_CORR[[#This Row],[43934]]</f>
        <v>0</v>
      </c>
      <c r="AP295">
        <f>+Casos_PN_CORR[[#This Row],[43936]]-Casos_PN_CORR[[#This Row],[43935]]</f>
        <v>0</v>
      </c>
      <c r="AQ295">
        <f>+Casos_PN_CORR[[#This Row],[43937]]-Casos_PN_CORR[[#This Row],[43936]]</f>
        <v>0</v>
      </c>
      <c r="AR295">
        <f>+Casos_PN_CORR[[#This Row],[43938]]-Casos_PN_CORR[[#This Row],[43937]]</f>
        <v>0</v>
      </c>
      <c r="AS295">
        <f>+Casos_PN_CORR[[#This Row],[43939]]-Casos_PN_CORR[[#This Row],[43938]]</f>
        <v>0</v>
      </c>
      <c r="AT295">
        <f>+Casos_PN_CORR[[#This Row],[43940]]-Casos_PN_CORR[[#This Row],[43939]]</f>
        <v>0</v>
      </c>
      <c r="AU295">
        <f>+Casos_PN_CORR[[#This Row],[43941]]-Casos_PN_CORR[[#This Row],[43940]]</f>
        <v>0</v>
      </c>
      <c r="AV295">
        <f>+Casos_PN_CORR[[#This Row],[43942]]-Casos_PN_CORR[[#This Row],[43941]]</f>
        <v>0</v>
      </c>
      <c r="AW295">
        <f>+Casos_PN_CORR[[#This Row],[43943]]-Casos_PN_CORR[[#This Row],[43942]]</f>
        <v>0</v>
      </c>
      <c r="AX295">
        <f>+Casos_PN_CORR[[#This Row],[43944]]-Casos_PN_CORR[[#This Row],[43943]]</f>
        <v>0</v>
      </c>
      <c r="AY295">
        <f>+Casos_PN_CORR[[#This Row],[43945]]-Casos_PN_CORR[[#This Row],[43944]]</f>
        <v>0</v>
      </c>
      <c r="AZ295">
        <f>+Casos_PN_CORR[[#This Row],[43946]]-Casos_PN_CORR[[#This Row],[43945]]</f>
        <v>0</v>
      </c>
      <c r="BA295">
        <f>+Casos_PN_CORR[[#This Row],[43947]]-Casos_PN_CORR[[#This Row],[43946]]</f>
        <v>0</v>
      </c>
      <c r="BB295">
        <f>+Casos_PN_CORR[[#This Row],[43948]]-Casos_PN_CORR[[#This Row],[43947]]</f>
        <v>0</v>
      </c>
      <c r="BC295">
        <f>+Casos_PN_CORR[[#This Row],[43949]]-Casos_PN_CORR[[#This Row],[43948]]</f>
        <v>0</v>
      </c>
      <c r="BD295">
        <f>+Casos_PN_CORR[[#This Row],[43950]]-Casos_PN_CORR[[#This Row],[43949]]</f>
        <v>0</v>
      </c>
      <c r="BE295">
        <f>+Casos_PN_CORR[[#This Row],[43951]]-Casos_PN_CORR[[#This Row],[43950]]</f>
        <v>0</v>
      </c>
      <c r="BF295">
        <f>+Casos_PN_CORR[[#This Row],[43952]]-Casos_PN_CORR[[#This Row],[43951]]</f>
        <v>0</v>
      </c>
      <c r="BG295">
        <f>+Casos_PN_CORR[[#This Row],[43953]]-Casos_PN_CORR[[#This Row],[43952]]</f>
        <v>0</v>
      </c>
      <c r="BH295">
        <f>+Casos_PN_CORR[[#This Row],[43954]]-Casos_PN_CORR[[#This Row],[43953]]</f>
        <v>0</v>
      </c>
      <c r="BI295">
        <f>+Casos_PN_CORR[[#This Row],[43955]]-Casos_PN_CORR[[#This Row],[43954]]</f>
        <v>0</v>
      </c>
      <c r="BJ295">
        <f>+Casos_PN_CORR[[#This Row],[43956]]-Casos_PN_CORR[[#This Row],[43955]]</f>
        <v>0</v>
      </c>
      <c r="BK295">
        <f>+Casos_PN_CORR[[#This Row],[43957]]-Casos_PN_CORR[[#This Row],[43956]]</f>
        <v>0</v>
      </c>
      <c r="BL295">
        <f>+Casos_PN_CORR[[#This Row],[43958]]-Casos_PN_CORR[[#This Row],[43957]]</f>
        <v>0</v>
      </c>
      <c r="BM295">
        <f>+Casos_PN_CORR[[#This Row],[43959]]-Casos_PN_CORR[[#This Row],[43958]]</f>
        <v>0</v>
      </c>
      <c r="BN295">
        <f>+Casos_PN_CORR[[#This Row],[43960]]-Casos_PN_CORR[[#This Row],[43959]]</f>
        <v>0</v>
      </c>
      <c r="BO295">
        <f>+Casos_PN_CORR[[#This Row],[43961]]-Casos_PN_CORR[[#This Row],[43960]]</f>
        <v>0</v>
      </c>
      <c r="BP295">
        <f>+Casos_PN_CORR[[#This Row],[43962]]-Casos_PN_CORR[[#This Row],[43961]]</f>
        <v>0</v>
      </c>
      <c r="BQ295">
        <f>+Casos_PN_CORR[[#This Row],[43963]]-Casos_PN_CORR[[#This Row],[43962]]</f>
        <v>0</v>
      </c>
      <c r="BR295">
        <f>+Casos_PN_CORR[[#This Row],[43964]]-Casos_PN_CORR[[#This Row],[43963]]</f>
        <v>0</v>
      </c>
      <c r="BS295">
        <f>+Casos_PN_CORR[[#This Row],[43965]]-Casos_PN_CORR[[#This Row],[43964]]</f>
        <v>0</v>
      </c>
      <c r="BT295">
        <f>+Casos_PN_CORR[[#This Row],[43966]]-Casos_PN_CORR[[#This Row],[43965]]</f>
        <v>0</v>
      </c>
      <c r="BU295">
        <f>+Casos_PN_CORR[[#This Row],[43967]]-Casos_PN_CORR[[#This Row],[43966]]</f>
        <v>0</v>
      </c>
      <c r="BV295">
        <f>+Casos_PN_CORR[[#This Row],[43968]]-Casos_PN_CORR[[#This Row],[43967]]</f>
        <v>0</v>
      </c>
      <c r="BW295">
        <f>+Casos_PN_CORR[[#This Row],[43969]]-Casos_PN_CORR[[#This Row],[43968]]</f>
        <v>0</v>
      </c>
      <c r="BX295">
        <f>+Casos_PN_CORR[[#This Row],[43970]]-Casos_PN_CORR[[#This Row],[43969]]</f>
        <v>0</v>
      </c>
      <c r="BY295">
        <f>+Casos_PN_CORR[[#This Row],[43971]]-Casos_PN_CORR[[#This Row],[43970]]</f>
        <v>0</v>
      </c>
      <c r="BZ295">
        <f>+Casos_PN_CORR[[#This Row],[43972]]-Casos_PN_CORR[[#This Row],[43971]]</f>
        <v>0</v>
      </c>
      <c r="CA295">
        <f>+Casos_PN_CORR[[#This Row],[43973]]-Casos_PN_CORR[[#This Row],[43972]]</f>
        <v>0</v>
      </c>
      <c r="CB295">
        <f>+Casos_PN_CORR[[#This Row],[43974]]-Casos_PN_CORR[[#This Row],[43973]]</f>
        <v>0</v>
      </c>
      <c r="CC295">
        <f>+Casos_PN_CORR[[#This Row],[43975]]-Casos_PN_CORR[[#This Row],[43974]]</f>
        <v>0</v>
      </c>
      <c r="CD295">
        <f>+Casos_PN_CORR[[#This Row],[43976]]-Casos_PN_CORR[[#This Row],[43975]]</f>
        <v>0</v>
      </c>
      <c r="CE295">
        <f>+Casos_PN_CORR[[#This Row],[43977]]-Casos_PN_CORR[[#This Row],[43976]]</f>
        <v>0</v>
      </c>
      <c r="CF295">
        <f>+Casos_PN_CORR[[#This Row],[43978]]-Casos_PN_CORR[[#This Row],[43977]]</f>
        <v>0</v>
      </c>
      <c r="CG295">
        <f>+Casos_PN_CORR[[#This Row],[43979]]-Casos_PN_CORR[[#This Row],[43978]]</f>
        <v>0</v>
      </c>
      <c r="CH295">
        <f>+Casos_PN_CORR[[#This Row],[43980]]-Casos_PN_CORR[[#This Row],[43979]]</f>
        <v>0</v>
      </c>
      <c r="CI295">
        <f>+Casos_PN_CORR[[#This Row],[43981]]-Casos_PN_CORR[[#This Row],[43980]]</f>
        <v>0</v>
      </c>
      <c r="CJ295">
        <f>+Casos_PN_CORR[[#This Row],[43982]]-Casos_PN_CORR[[#This Row],[43981]]</f>
        <v>0</v>
      </c>
      <c r="CK295">
        <f>+Casos_PN_CORR[[#This Row],[43983]]-Casos_PN_CORR[[#This Row],[43982]]</f>
        <v>0</v>
      </c>
      <c r="CL295">
        <f>+Casos_PN_CORR[[#This Row],[43984]]-Casos_PN_CORR[[#This Row],[43983]]</f>
        <v>0</v>
      </c>
      <c r="CM295">
        <f>+Casos_PN_CORR[[#This Row],[43985]]-Casos_PN_CORR[[#This Row],[43984]]</f>
        <v>0</v>
      </c>
      <c r="CN295">
        <f>+Casos_PN_CORR[[#This Row],[43986]]-Casos_PN_CORR[[#This Row],[43985]]</f>
        <v>0</v>
      </c>
      <c r="CO295">
        <f>+Casos_PN_CORR[[#This Row],[43987]]-Casos_PN_CORR[[#This Row],[43986]]</f>
        <v>0</v>
      </c>
      <c r="CP295">
        <f>+Casos_PN_CORR[[#This Row],[43988]]-Casos_PN_CORR[[#This Row],[43987]]</f>
        <v>0</v>
      </c>
      <c r="CQ295">
        <f>+Casos_PN_CORR[[#This Row],[43989]]-Casos_PN_CORR[[#This Row],[43988]]</f>
        <v>0</v>
      </c>
      <c r="CR295">
        <f>+Casos_PN_CORR[[#This Row],[43990]]-Casos_PN_CORR[[#This Row],[43989]]</f>
        <v>0</v>
      </c>
      <c r="CS295">
        <f>+Casos_PN_CORR[[#This Row],[43991]]-Casos_PN_CORR[[#This Row],[43990]]</f>
        <v>0</v>
      </c>
      <c r="CT295">
        <f>+Casos_PN_CORR[[#This Row],[43992]]-Casos_PN_CORR[[#This Row],[43991]]</f>
        <v>0</v>
      </c>
      <c r="CU295">
        <f>+Casos_PN_CORR[[#This Row],[43993]]-Casos_PN_CORR[[#This Row],[43992]]</f>
        <v>0</v>
      </c>
    </row>
    <row r="296" spans="1:99" x14ac:dyDescent="0.3">
      <c r="A296">
        <v>81003</v>
      </c>
      <c r="B296" s="2" t="s">
        <v>99</v>
      </c>
      <c r="C296" s="2" t="s">
        <v>106</v>
      </c>
      <c r="D296" s="2" t="s">
        <v>140</v>
      </c>
      <c r="E296" s="4">
        <f t="shared" si="4"/>
        <v>0</v>
      </c>
      <c r="F296">
        <f>+Casos_PN_CORR[[#This Row],[43900]]</f>
        <v>0</v>
      </c>
      <c r="G296">
        <f>+Casos_PN_CORR[[#This Row],[43901]]-Casos_PN_CORR[[#This Row],[43900]]</f>
        <v>0</v>
      </c>
      <c r="H296">
        <f>+Casos_PN_CORR[[#This Row],[43902]]-Casos_PN_CORR[[#This Row],[43901]]</f>
        <v>0</v>
      </c>
      <c r="I296">
        <f>+Casos_PN_CORR[[#This Row],[43903]]-Casos_PN_CORR[[#This Row],[43902]]</f>
        <v>0</v>
      </c>
      <c r="J296">
        <f>+Casos_PN_CORR[[#This Row],[43904]]-Casos_PN_CORR[[#This Row],[43903]]</f>
        <v>0</v>
      </c>
      <c r="K296">
        <f>+Casos_PN_CORR[[#This Row],[43905]]-Casos_PN_CORR[[#This Row],[43904]]</f>
        <v>0</v>
      </c>
      <c r="L296">
        <f>+Casos_PN_CORR[[#This Row],[43906]]-Casos_PN_CORR[[#This Row],[43905]]</f>
        <v>0</v>
      </c>
      <c r="M296">
        <f>+Casos_PN_CORR[[#This Row],[43907]]-Casos_PN_CORR[[#This Row],[43906]]</f>
        <v>0</v>
      </c>
      <c r="N296">
        <f>+Casos_PN_CORR[[#This Row],[43908]]-Casos_PN_CORR[[#This Row],[43907]]</f>
        <v>0</v>
      </c>
      <c r="O296">
        <f>+Casos_PN_CORR[[#This Row],[43909]]-Casos_PN_CORR[[#This Row],[43908]]</f>
        <v>0</v>
      </c>
      <c r="P296">
        <f>+Casos_PN_CORR[[#This Row],[43910]]-Casos_PN_CORR[[#This Row],[43909]]</f>
        <v>0</v>
      </c>
      <c r="Q296">
        <f>+Casos_PN_CORR[[#This Row],[43911]]-Casos_PN_CORR[[#This Row],[43910]]</f>
        <v>0</v>
      </c>
      <c r="R296">
        <f>+Casos_PN_CORR[[#This Row],[43912]]-Casos_PN_CORR[[#This Row],[43911]]</f>
        <v>0</v>
      </c>
      <c r="S296">
        <f>+Casos_PN_CORR[[#This Row],[43913]]-Casos_PN_CORR[[#This Row],[43912]]</f>
        <v>0</v>
      </c>
      <c r="T296">
        <f>+Casos_PN_CORR[[#This Row],[43914]]-Casos_PN_CORR[[#This Row],[43913]]</f>
        <v>0</v>
      </c>
      <c r="U296">
        <f>+Casos_PN_CORR[[#This Row],[43915]]-Casos_PN_CORR[[#This Row],[43914]]</f>
        <v>0</v>
      </c>
      <c r="V296">
        <f>+Casos_PN_CORR[[#This Row],[43916]]-Casos_PN_CORR[[#This Row],[43915]]</f>
        <v>0</v>
      </c>
      <c r="W296">
        <f>+Casos_PN_CORR[[#This Row],[43917]]-Casos_PN_CORR[[#This Row],[43916]]</f>
        <v>0</v>
      </c>
      <c r="X296">
        <f>+Casos_PN_CORR[[#This Row],[43918]]-Casos_PN_CORR[[#This Row],[43917]]</f>
        <v>0</v>
      </c>
      <c r="Y296">
        <f>+Casos_PN_CORR[[#This Row],[43919]]-Casos_PN_CORR[[#This Row],[43918]]</f>
        <v>0</v>
      </c>
      <c r="Z296">
        <f>+Casos_PN_CORR[[#This Row],[43920]]-Casos_PN_CORR[[#This Row],[43919]]</f>
        <v>0</v>
      </c>
      <c r="AA296">
        <f>+Casos_PN_CORR[[#This Row],[43921]]-Casos_PN_CORR[[#This Row],[43920]]</f>
        <v>0</v>
      </c>
      <c r="AB296">
        <f>+Casos_PN_CORR[[#This Row],[43922]]-Casos_PN_CORR[[#This Row],[43921]]</f>
        <v>0</v>
      </c>
      <c r="AC296">
        <f>+Casos_PN_CORR[[#This Row],[43923]]-Casos_PN_CORR[[#This Row],[43922]]</f>
        <v>0</v>
      </c>
      <c r="AD296">
        <f>+Casos_PN_CORR[[#This Row],[43924]]-Casos_PN_CORR[[#This Row],[43923]]</f>
        <v>0</v>
      </c>
      <c r="AE296">
        <f>+Casos_PN_CORR[[#This Row],[43925]]-Casos_PN_CORR[[#This Row],[43924]]</f>
        <v>0</v>
      </c>
      <c r="AF296">
        <f>+Casos_PN_CORR[[#This Row],[43926]]-Casos_PN_CORR[[#This Row],[43925]]</f>
        <v>0</v>
      </c>
      <c r="AG296">
        <f>+Casos_PN_CORR[[#This Row],[43927]]-Casos_PN_CORR[[#This Row],[43926]]</f>
        <v>0</v>
      </c>
      <c r="AH296">
        <f>+Casos_PN_CORR[[#This Row],[43928]]-Casos_PN_CORR[[#This Row],[43927]]</f>
        <v>0</v>
      </c>
      <c r="AI296">
        <f>+Casos_PN_CORR[[#This Row],[43929]]-Casos_PN_CORR[[#This Row],[43928]]</f>
        <v>0</v>
      </c>
      <c r="AJ296">
        <f>+Casos_PN_CORR[[#This Row],[43930]]-Casos_PN_CORR[[#This Row],[43929]]</f>
        <v>0</v>
      </c>
      <c r="AK296">
        <f>+Casos_PN_CORR[[#This Row],[43931]]-Casos_PN_CORR[[#This Row],[43930]]</f>
        <v>0</v>
      </c>
      <c r="AL296">
        <f>+Casos_PN_CORR[[#This Row],[43932]]-Casos_PN_CORR[[#This Row],[43931]]</f>
        <v>0</v>
      </c>
      <c r="AM296">
        <f>+Casos_PN_CORR[[#This Row],[43933]]-Casos_PN_CORR[[#This Row],[43932]]</f>
        <v>0</v>
      </c>
      <c r="AN296">
        <f>+Casos_PN_CORR[[#This Row],[43934]]-Casos_PN_CORR[[#This Row],[43933]]</f>
        <v>0</v>
      </c>
      <c r="AO296">
        <f>+Casos_PN_CORR[[#This Row],[43935]]-Casos_PN_CORR[[#This Row],[43934]]</f>
        <v>0</v>
      </c>
      <c r="AP296">
        <f>+Casos_PN_CORR[[#This Row],[43936]]-Casos_PN_CORR[[#This Row],[43935]]</f>
        <v>0</v>
      </c>
      <c r="AQ296">
        <f>+Casos_PN_CORR[[#This Row],[43937]]-Casos_PN_CORR[[#This Row],[43936]]</f>
        <v>0</v>
      </c>
      <c r="AR296">
        <f>+Casos_PN_CORR[[#This Row],[43938]]-Casos_PN_CORR[[#This Row],[43937]]</f>
        <v>0</v>
      </c>
      <c r="AS296">
        <f>+Casos_PN_CORR[[#This Row],[43939]]-Casos_PN_CORR[[#This Row],[43938]]</f>
        <v>0</v>
      </c>
      <c r="AT296">
        <f>+Casos_PN_CORR[[#This Row],[43940]]-Casos_PN_CORR[[#This Row],[43939]]</f>
        <v>0</v>
      </c>
      <c r="AU296">
        <f>+Casos_PN_CORR[[#This Row],[43941]]-Casos_PN_CORR[[#This Row],[43940]]</f>
        <v>0</v>
      </c>
      <c r="AV296">
        <f>+Casos_PN_CORR[[#This Row],[43942]]-Casos_PN_CORR[[#This Row],[43941]]</f>
        <v>0</v>
      </c>
      <c r="AW296">
        <f>+Casos_PN_CORR[[#This Row],[43943]]-Casos_PN_CORR[[#This Row],[43942]]</f>
        <v>0</v>
      </c>
      <c r="AX296">
        <f>+Casos_PN_CORR[[#This Row],[43944]]-Casos_PN_CORR[[#This Row],[43943]]</f>
        <v>0</v>
      </c>
      <c r="AY296">
        <f>+Casos_PN_CORR[[#This Row],[43945]]-Casos_PN_CORR[[#This Row],[43944]]</f>
        <v>0</v>
      </c>
      <c r="AZ296">
        <f>+Casos_PN_CORR[[#This Row],[43946]]-Casos_PN_CORR[[#This Row],[43945]]</f>
        <v>0</v>
      </c>
      <c r="BA296">
        <f>+Casos_PN_CORR[[#This Row],[43947]]-Casos_PN_CORR[[#This Row],[43946]]</f>
        <v>0</v>
      </c>
      <c r="BB296">
        <f>+Casos_PN_CORR[[#This Row],[43948]]-Casos_PN_CORR[[#This Row],[43947]]</f>
        <v>0</v>
      </c>
      <c r="BC296">
        <f>+Casos_PN_CORR[[#This Row],[43949]]-Casos_PN_CORR[[#This Row],[43948]]</f>
        <v>0</v>
      </c>
      <c r="BD296">
        <f>+Casos_PN_CORR[[#This Row],[43950]]-Casos_PN_CORR[[#This Row],[43949]]</f>
        <v>0</v>
      </c>
      <c r="BE296">
        <f>+Casos_PN_CORR[[#This Row],[43951]]-Casos_PN_CORR[[#This Row],[43950]]</f>
        <v>0</v>
      </c>
      <c r="BF296">
        <f>+Casos_PN_CORR[[#This Row],[43952]]-Casos_PN_CORR[[#This Row],[43951]]</f>
        <v>0</v>
      </c>
      <c r="BG296">
        <f>+Casos_PN_CORR[[#This Row],[43953]]-Casos_PN_CORR[[#This Row],[43952]]</f>
        <v>0</v>
      </c>
      <c r="BH296">
        <f>+Casos_PN_CORR[[#This Row],[43954]]-Casos_PN_CORR[[#This Row],[43953]]</f>
        <v>0</v>
      </c>
      <c r="BI296">
        <f>+Casos_PN_CORR[[#This Row],[43955]]-Casos_PN_CORR[[#This Row],[43954]]</f>
        <v>0</v>
      </c>
      <c r="BJ296">
        <f>+Casos_PN_CORR[[#This Row],[43956]]-Casos_PN_CORR[[#This Row],[43955]]</f>
        <v>0</v>
      </c>
      <c r="BK296">
        <f>+Casos_PN_CORR[[#This Row],[43957]]-Casos_PN_CORR[[#This Row],[43956]]</f>
        <v>0</v>
      </c>
      <c r="BL296">
        <f>+Casos_PN_CORR[[#This Row],[43958]]-Casos_PN_CORR[[#This Row],[43957]]</f>
        <v>0</v>
      </c>
      <c r="BM296">
        <f>+Casos_PN_CORR[[#This Row],[43959]]-Casos_PN_CORR[[#This Row],[43958]]</f>
        <v>0</v>
      </c>
      <c r="BN296">
        <f>+Casos_PN_CORR[[#This Row],[43960]]-Casos_PN_CORR[[#This Row],[43959]]</f>
        <v>0</v>
      </c>
      <c r="BO296">
        <f>+Casos_PN_CORR[[#This Row],[43961]]-Casos_PN_CORR[[#This Row],[43960]]</f>
        <v>0</v>
      </c>
      <c r="BP296">
        <f>+Casos_PN_CORR[[#This Row],[43962]]-Casos_PN_CORR[[#This Row],[43961]]</f>
        <v>0</v>
      </c>
      <c r="BQ296">
        <f>+Casos_PN_CORR[[#This Row],[43963]]-Casos_PN_CORR[[#This Row],[43962]]</f>
        <v>0</v>
      </c>
      <c r="BR296">
        <f>+Casos_PN_CORR[[#This Row],[43964]]-Casos_PN_CORR[[#This Row],[43963]]</f>
        <v>0</v>
      </c>
      <c r="BS296">
        <f>+Casos_PN_CORR[[#This Row],[43965]]-Casos_PN_CORR[[#This Row],[43964]]</f>
        <v>0</v>
      </c>
      <c r="BT296">
        <f>+Casos_PN_CORR[[#This Row],[43966]]-Casos_PN_CORR[[#This Row],[43965]]</f>
        <v>0</v>
      </c>
      <c r="BU296">
        <f>+Casos_PN_CORR[[#This Row],[43967]]-Casos_PN_CORR[[#This Row],[43966]]</f>
        <v>0</v>
      </c>
      <c r="BV296">
        <f>+Casos_PN_CORR[[#This Row],[43968]]-Casos_PN_CORR[[#This Row],[43967]]</f>
        <v>0</v>
      </c>
      <c r="BW296">
        <f>+Casos_PN_CORR[[#This Row],[43969]]-Casos_PN_CORR[[#This Row],[43968]]</f>
        <v>0</v>
      </c>
      <c r="BX296">
        <f>+Casos_PN_CORR[[#This Row],[43970]]-Casos_PN_CORR[[#This Row],[43969]]</f>
        <v>0</v>
      </c>
      <c r="BY296">
        <f>+Casos_PN_CORR[[#This Row],[43971]]-Casos_PN_CORR[[#This Row],[43970]]</f>
        <v>0</v>
      </c>
      <c r="BZ296">
        <f>+Casos_PN_CORR[[#This Row],[43972]]-Casos_PN_CORR[[#This Row],[43971]]</f>
        <v>0</v>
      </c>
      <c r="CA296">
        <f>+Casos_PN_CORR[[#This Row],[43973]]-Casos_PN_CORR[[#This Row],[43972]]</f>
        <v>0</v>
      </c>
      <c r="CB296">
        <f>+Casos_PN_CORR[[#This Row],[43974]]-Casos_PN_CORR[[#This Row],[43973]]</f>
        <v>0</v>
      </c>
      <c r="CC296">
        <f>+Casos_PN_CORR[[#This Row],[43975]]-Casos_PN_CORR[[#This Row],[43974]]</f>
        <v>0</v>
      </c>
      <c r="CD296">
        <f>+Casos_PN_CORR[[#This Row],[43976]]-Casos_PN_CORR[[#This Row],[43975]]</f>
        <v>0</v>
      </c>
      <c r="CE296">
        <f>+Casos_PN_CORR[[#This Row],[43977]]-Casos_PN_CORR[[#This Row],[43976]]</f>
        <v>0</v>
      </c>
      <c r="CF296">
        <f>+Casos_PN_CORR[[#This Row],[43978]]-Casos_PN_CORR[[#This Row],[43977]]</f>
        <v>0</v>
      </c>
      <c r="CG296">
        <f>+Casos_PN_CORR[[#This Row],[43979]]-Casos_PN_CORR[[#This Row],[43978]]</f>
        <v>0</v>
      </c>
      <c r="CH296">
        <f>+Casos_PN_CORR[[#This Row],[43980]]-Casos_PN_CORR[[#This Row],[43979]]</f>
        <v>0</v>
      </c>
      <c r="CI296">
        <f>+Casos_PN_CORR[[#This Row],[43981]]-Casos_PN_CORR[[#This Row],[43980]]</f>
        <v>0</v>
      </c>
      <c r="CJ296">
        <f>+Casos_PN_CORR[[#This Row],[43982]]-Casos_PN_CORR[[#This Row],[43981]]</f>
        <v>0</v>
      </c>
      <c r="CK296">
        <f>+Casos_PN_CORR[[#This Row],[43983]]-Casos_PN_CORR[[#This Row],[43982]]</f>
        <v>0</v>
      </c>
      <c r="CL296">
        <f>+Casos_PN_CORR[[#This Row],[43984]]-Casos_PN_CORR[[#This Row],[43983]]</f>
        <v>0</v>
      </c>
      <c r="CM296">
        <f>+Casos_PN_CORR[[#This Row],[43985]]-Casos_PN_CORR[[#This Row],[43984]]</f>
        <v>0</v>
      </c>
      <c r="CN296">
        <f>+Casos_PN_CORR[[#This Row],[43986]]-Casos_PN_CORR[[#This Row],[43985]]</f>
        <v>0</v>
      </c>
      <c r="CO296">
        <f>+Casos_PN_CORR[[#This Row],[43987]]-Casos_PN_CORR[[#This Row],[43986]]</f>
        <v>0</v>
      </c>
      <c r="CP296">
        <f>+Casos_PN_CORR[[#This Row],[43988]]-Casos_PN_CORR[[#This Row],[43987]]</f>
        <v>0</v>
      </c>
      <c r="CQ296">
        <f>+Casos_PN_CORR[[#This Row],[43989]]-Casos_PN_CORR[[#This Row],[43988]]</f>
        <v>0</v>
      </c>
      <c r="CR296">
        <f>+Casos_PN_CORR[[#This Row],[43990]]-Casos_PN_CORR[[#This Row],[43989]]</f>
        <v>0</v>
      </c>
      <c r="CS296">
        <f>+Casos_PN_CORR[[#This Row],[43991]]-Casos_PN_CORR[[#This Row],[43990]]</f>
        <v>0</v>
      </c>
      <c r="CT296">
        <f>+Casos_PN_CORR[[#This Row],[43992]]-Casos_PN_CORR[[#This Row],[43991]]</f>
        <v>0</v>
      </c>
      <c r="CU296">
        <f>+Casos_PN_CORR[[#This Row],[43993]]-Casos_PN_CORR[[#This Row],[43992]]</f>
        <v>0</v>
      </c>
    </row>
    <row r="297" spans="1:99" x14ac:dyDescent="0.3">
      <c r="A297">
        <v>130102</v>
      </c>
      <c r="B297" s="2" t="s">
        <v>102</v>
      </c>
      <c r="C297" s="2" t="s">
        <v>103</v>
      </c>
      <c r="D297" s="2" t="s">
        <v>126</v>
      </c>
      <c r="E297" s="4">
        <f t="shared" si="4"/>
        <v>0</v>
      </c>
      <c r="F297">
        <f>+Casos_PN_CORR[[#This Row],[43900]]</f>
        <v>0</v>
      </c>
      <c r="G297">
        <f>+Casos_PN_CORR[[#This Row],[43901]]-Casos_PN_CORR[[#This Row],[43900]]</f>
        <v>0</v>
      </c>
      <c r="H297">
        <f>+Casos_PN_CORR[[#This Row],[43902]]-Casos_PN_CORR[[#This Row],[43901]]</f>
        <v>0</v>
      </c>
      <c r="I297">
        <f>+Casos_PN_CORR[[#This Row],[43903]]-Casos_PN_CORR[[#This Row],[43902]]</f>
        <v>0</v>
      </c>
      <c r="J297">
        <f>+Casos_PN_CORR[[#This Row],[43904]]-Casos_PN_CORR[[#This Row],[43903]]</f>
        <v>0</v>
      </c>
      <c r="K297">
        <f>+Casos_PN_CORR[[#This Row],[43905]]-Casos_PN_CORR[[#This Row],[43904]]</f>
        <v>0</v>
      </c>
      <c r="L297">
        <f>+Casos_PN_CORR[[#This Row],[43906]]-Casos_PN_CORR[[#This Row],[43905]]</f>
        <v>0</v>
      </c>
      <c r="M297">
        <f>+Casos_PN_CORR[[#This Row],[43907]]-Casos_PN_CORR[[#This Row],[43906]]</f>
        <v>0</v>
      </c>
      <c r="N297">
        <f>+Casos_PN_CORR[[#This Row],[43908]]-Casos_PN_CORR[[#This Row],[43907]]</f>
        <v>0</v>
      </c>
      <c r="O297">
        <f>+Casos_PN_CORR[[#This Row],[43909]]-Casos_PN_CORR[[#This Row],[43908]]</f>
        <v>0</v>
      </c>
      <c r="P297">
        <f>+Casos_PN_CORR[[#This Row],[43910]]-Casos_PN_CORR[[#This Row],[43909]]</f>
        <v>0</v>
      </c>
      <c r="Q297">
        <f>+Casos_PN_CORR[[#This Row],[43911]]-Casos_PN_CORR[[#This Row],[43910]]</f>
        <v>0</v>
      </c>
      <c r="R297">
        <f>+Casos_PN_CORR[[#This Row],[43912]]-Casos_PN_CORR[[#This Row],[43911]]</f>
        <v>0</v>
      </c>
      <c r="S297">
        <f>+Casos_PN_CORR[[#This Row],[43913]]-Casos_PN_CORR[[#This Row],[43912]]</f>
        <v>0</v>
      </c>
      <c r="T297">
        <f>+Casos_PN_CORR[[#This Row],[43914]]-Casos_PN_CORR[[#This Row],[43913]]</f>
        <v>0</v>
      </c>
      <c r="U297">
        <f>+Casos_PN_CORR[[#This Row],[43915]]-Casos_PN_CORR[[#This Row],[43914]]</f>
        <v>0</v>
      </c>
      <c r="V297">
        <f>+Casos_PN_CORR[[#This Row],[43916]]-Casos_PN_CORR[[#This Row],[43915]]</f>
        <v>0</v>
      </c>
      <c r="W297">
        <f>+Casos_PN_CORR[[#This Row],[43917]]-Casos_PN_CORR[[#This Row],[43916]]</f>
        <v>0</v>
      </c>
      <c r="X297">
        <f>+Casos_PN_CORR[[#This Row],[43918]]-Casos_PN_CORR[[#This Row],[43917]]</f>
        <v>0</v>
      </c>
      <c r="Y297">
        <f>+Casos_PN_CORR[[#This Row],[43919]]-Casos_PN_CORR[[#This Row],[43918]]</f>
        <v>0</v>
      </c>
      <c r="Z297">
        <f>+Casos_PN_CORR[[#This Row],[43920]]-Casos_PN_CORR[[#This Row],[43919]]</f>
        <v>0</v>
      </c>
      <c r="AA297">
        <f>+Casos_PN_CORR[[#This Row],[43921]]-Casos_PN_CORR[[#This Row],[43920]]</f>
        <v>0</v>
      </c>
      <c r="AB297">
        <f>+Casos_PN_CORR[[#This Row],[43922]]-Casos_PN_CORR[[#This Row],[43921]]</f>
        <v>0</v>
      </c>
      <c r="AC297">
        <f>+Casos_PN_CORR[[#This Row],[43923]]-Casos_PN_CORR[[#This Row],[43922]]</f>
        <v>0</v>
      </c>
      <c r="AD297">
        <f>+Casos_PN_CORR[[#This Row],[43924]]-Casos_PN_CORR[[#This Row],[43923]]</f>
        <v>0</v>
      </c>
      <c r="AE297">
        <f>+Casos_PN_CORR[[#This Row],[43925]]-Casos_PN_CORR[[#This Row],[43924]]</f>
        <v>0</v>
      </c>
      <c r="AF297">
        <f>+Casos_PN_CORR[[#This Row],[43926]]-Casos_PN_CORR[[#This Row],[43925]]</f>
        <v>0</v>
      </c>
      <c r="AG297">
        <f>+Casos_PN_CORR[[#This Row],[43927]]-Casos_PN_CORR[[#This Row],[43926]]</f>
        <v>0</v>
      </c>
      <c r="AH297">
        <f>+Casos_PN_CORR[[#This Row],[43928]]-Casos_PN_CORR[[#This Row],[43927]]</f>
        <v>0</v>
      </c>
      <c r="AI297">
        <f>+Casos_PN_CORR[[#This Row],[43929]]-Casos_PN_CORR[[#This Row],[43928]]</f>
        <v>0</v>
      </c>
      <c r="AJ297">
        <f>+Casos_PN_CORR[[#This Row],[43930]]-Casos_PN_CORR[[#This Row],[43929]]</f>
        <v>0</v>
      </c>
      <c r="AK297">
        <f>+Casos_PN_CORR[[#This Row],[43931]]-Casos_PN_CORR[[#This Row],[43930]]</f>
        <v>0</v>
      </c>
      <c r="AL297">
        <f>+Casos_PN_CORR[[#This Row],[43932]]-Casos_PN_CORR[[#This Row],[43931]]</f>
        <v>0</v>
      </c>
      <c r="AM297">
        <f>+Casos_PN_CORR[[#This Row],[43933]]-Casos_PN_CORR[[#This Row],[43932]]</f>
        <v>0</v>
      </c>
      <c r="AN297">
        <f>+Casos_PN_CORR[[#This Row],[43934]]-Casos_PN_CORR[[#This Row],[43933]]</f>
        <v>0</v>
      </c>
      <c r="AO297">
        <f>+Casos_PN_CORR[[#This Row],[43935]]-Casos_PN_CORR[[#This Row],[43934]]</f>
        <v>0</v>
      </c>
      <c r="AP297">
        <f>+Casos_PN_CORR[[#This Row],[43936]]-Casos_PN_CORR[[#This Row],[43935]]</f>
        <v>0</v>
      </c>
      <c r="AQ297">
        <f>+Casos_PN_CORR[[#This Row],[43937]]-Casos_PN_CORR[[#This Row],[43936]]</f>
        <v>0</v>
      </c>
      <c r="AR297">
        <f>+Casos_PN_CORR[[#This Row],[43938]]-Casos_PN_CORR[[#This Row],[43937]]</f>
        <v>0</v>
      </c>
      <c r="AS297">
        <f>+Casos_PN_CORR[[#This Row],[43939]]-Casos_PN_CORR[[#This Row],[43938]]</f>
        <v>0</v>
      </c>
      <c r="AT297">
        <f>+Casos_PN_CORR[[#This Row],[43940]]-Casos_PN_CORR[[#This Row],[43939]]</f>
        <v>0</v>
      </c>
      <c r="AU297">
        <f>+Casos_PN_CORR[[#This Row],[43941]]-Casos_PN_CORR[[#This Row],[43940]]</f>
        <v>0</v>
      </c>
      <c r="AV297">
        <f>+Casos_PN_CORR[[#This Row],[43942]]-Casos_PN_CORR[[#This Row],[43941]]</f>
        <v>0</v>
      </c>
      <c r="AW297">
        <f>+Casos_PN_CORR[[#This Row],[43943]]-Casos_PN_CORR[[#This Row],[43942]]</f>
        <v>0</v>
      </c>
      <c r="AX297">
        <f>+Casos_PN_CORR[[#This Row],[43944]]-Casos_PN_CORR[[#This Row],[43943]]</f>
        <v>0</v>
      </c>
      <c r="AY297">
        <f>+Casos_PN_CORR[[#This Row],[43945]]-Casos_PN_CORR[[#This Row],[43944]]</f>
        <v>0</v>
      </c>
      <c r="AZ297">
        <f>+Casos_PN_CORR[[#This Row],[43946]]-Casos_PN_CORR[[#This Row],[43945]]</f>
        <v>0</v>
      </c>
      <c r="BA297">
        <f>+Casos_PN_CORR[[#This Row],[43947]]-Casos_PN_CORR[[#This Row],[43946]]</f>
        <v>0</v>
      </c>
      <c r="BB297">
        <f>+Casos_PN_CORR[[#This Row],[43948]]-Casos_PN_CORR[[#This Row],[43947]]</f>
        <v>0</v>
      </c>
      <c r="BC297">
        <f>+Casos_PN_CORR[[#This Row],[43949]]-Casos_PN_CORR[[#This Row],[43948]]</f>
        <v>0</v>
      </c>
      <c r="BD297">
        <f>+Casos_PN_CORR[[#This Row],[43950]]-Casos_PN_CORR[[#This Row],[43949]]</f>
        <v>0</v>
      </c>
      <c r="BE297">
        <f>+Casos_PN_CORR[[#This Row],[43951]]-Casos_PN_CORR[[#This Row],[43950]]</f>
        <v>0</v>
      </c>
      <c r="BF297">
        <f>+Casos_PN_CORR[[#This Row],[43952]]-Casos_PN_CORR[[#This Row],[43951]]</f>
        <v>0</v>
      </c>
      <c r="BG297">
        <f>+Casos_PN_CORR[[#This Row],[43953]]-Casos_PN_CORR[[#This Row],[43952]]</f>
        <v>0</v>
      </c>
      <c r="BH297">
        <f>+Casos_PN_CORR[[#This Row],[43954]]-Casos_PN_CORR[[#This Row],[43953]]</f>
        <v>0</v>
      </c>
      <c r="BI297">
        <f>+Casos_PN_CORR[[#This Row],[43955]]-Casos_PN_CORR[[#This Row],[43954]]</f>
        <v>0</v>
      </c>
      <c r="BJ297">
        <f>+Casos_PN_CORR[[#This Row],[43956]]-Casos_PN_CORR[[#This Row],[43955]]</f>
        <v>0</v>
      </c>
      <c r="BK297">
        <f>+Casos_PN_CORR[[#This Row],[43957]]-Casos_PN_CORR[[#This Row],[43956]]</f>
        <v>0</v>
      </c>
      <c r="BL297">
        <f>+Casos_PN_CORR[[#This Row],[43958]]-Casos_PN_CORR[[#This Row],[43957]]</f>
        <v>0</v>
      </c>
      <c r="BM297">
        <f>+Casos_PN_CORR[[#This Row],[43959]]-Casos_PN_CORR[[#This Row],[43958]]</f>
        <v>0</v>
      </c>
      <c r="BN297">
        <f>+Casos_PN_CORR[[#This Row],[43960]]-Casos_PN_CORR[[#This Row],[43959]]</f>
        <v>0</v>
      </c>
      <c r="BO297">
        <f>+Casos_PN_CORR[[#This Row],[43961]]-Casos_PN_CORR[[#This Row],[43960]]</f>
        <v>0</v>
      </c>
      <c r="BP297">
        <f>+Casos_PN_CORR[[#This Row],[43962]]-Casos_PN_CORR[[#This Row],[43961]]</f>
        <v>0</v>
      </c>
      <c r="BQ297">
        <f>+Casos_PN_CORR[[#This Row],[43963]]-Casos_PN_CORR[[#This Row],[43962]]</f>
        <v>0</v>
      </c>
      <c r="BR297">
        <f>+Casos_PN_CORR[[#This Row],[43964]]-Casos_PN_CORR[[#This Row],[43963]]</f>
        <v>0</v>
      </c>
      <c r="BS297">
        <f>+Casos_PN_CORR[[#This Row],[43965]]-Casos_PN_CORR[[#This Row],[43964]]</f>
        <v>0</v>
      </c>
      <c r="BT297">
        <f>+Casos_PN_CORR[[#This Row],[43966]]-Casos_PN_CORR[[#This Row],[43965]]</f>
        <v>0</v>
      </c>
      <c r="BU297">
        <f>+Casos_PN_CORR[[#This Row],[43967]]-Casos_PN_CORR[[#This Row],[43966]]</f>
        <v>0</v>
      </c>
      <c r="BV297">
        <f>+Casos_PN_CORR[[#This Row],[43968]]-Casos_PN_CORR[[#This Row],[43967]]</f>
        <v>0</v>
      </c>
      <c r="BW297">
        <f>+Casos_PN_CORR[[#This Row],[43969]]-Casos_PN_CORR[[#This Row],[43968]]</f>
        <v>0</v>
      </c>
      <c r="BX297">
        <f>+Casos_PN_CORR[[#This Row],[43970]]-Casos_PN_CORR[[#This Row],[43969]]</f>
        <v>0</v>
      </c>
      <c r="BY297">
        <f>+Casos_PN_CORR[[#This Row],[43971]]-Casos_PN_CORR[[#This Row],[43970]]</f>
        <v>0</v>
      </c>
      <c r="BZ297">
        <f>+Casos_PN_CORR[[#This Row],[43972]]-Casos_PN_CORR[[#This Row],[43971]]</f>
        <v>0</v>
      </c>
      <c r="CA297">
        <f>+Casos_PN_CORR[[#This Row],[43973]]-Casos_PN_CORR[[#This Row],[43972]]</f>
        <v>0</v>
      </c>
      <c r="CB297">
        <f>+Casos_PN_CORR[[#This Row],[43974]]-Casos_PN_CORR[[#This Row],[43973]]</f>
        <v>0</v>
      </c>
      <c r="CC297">
        <f>+Casos_PN_CORR[[#This Row],[43975]]-Casos_PN_CORR[[#This Row],[43974]]</f>
        <v>0</v>
      </c>
      <c r="CD297">
        <f>+Casos_PN_CORR[[#This Row],[43976]]-Casos_PN_CORR[[#This Row],[43975]]</f>
        <v>0</v>
      </c>
      <c r="CE297">
        <f>+Casos_PN_CORR[[#This Row],[43977]]-Casos_PN_CORR[[#This Row],[43976]]</f>
        <v>0</v>
      </c>
      <c r="CF297">
        <f>+Casos_PN_CORR[[#This Row],[43978]]-Casos_PN_CORR[[#This Row],[43977]]</f>
        <v>0</v>
      </c>
      <c r="CG297">
        <f>+Casos_PN_CORR[[#This Row],[43979]]-Casos_PN_CORR[[#This Row],[43978]]</f>
        <v>0</v>
      </c>
      <c r="CH297">
        <f>+Casos_PN_CORR[[#This Row],[43980]]-Casos_PN_CORR[[#This Row],[43979]]</f>
        <v>0</v>
      </c>
      <c r="CI297">
        <f>+Casos_PN_CORR[[#This Row],[43981]]-Casos_PN_CORR[[#This Row],[43980]]</f>
        <v>0</v>
      </c>
      <c r="CJ297">
        <f>+Casos_PN_CORR[[#This Row],[43982]]-Casos_PN_CORR[[#This Row],[43981]]</f>
        <v>0</v>
      </c>
      <c r="CK297">
        <f>+Casos_PN_CORR[[#This Row],[43983]]-Casos_PN_CORR[[#This Row],[43982]]</f>
        <v>0</v>
      </c>
      <c r="CL297">
        <f>+Casos_PN_CORR[[#This Row],[43984]]-Casos_PN_CORR[[#This Row],[43983]]</f>
        <v>0</v>
      </c>
      <c r="CM297">
        <f>+Casos_PN_CORR[[#This Row],[43985]]-Casos_PN_CORR[[#This Row],[43984]]</f>
        <v>0</v>
      </c>
      <c r="CN297">
        <f>+Casos_PN_CORR[[#This Row],[43986]]-Casos_PN_CORR[[#This Row],[43985]]</f>
        <v>0</v>
      </c>
      <c r="CO297">
        <f>+Casos_PN_CORR[[#This Row],[43987]]-Casos_PN_CORR[[#This Row],[43986]]</f>
        <v>0</v>
      </c>
      <c r="CP297">
        <f>+Casos_PN_CORR[[#This Row],[43988]]-Casos_PN_CORR[[#This Row],[43987]]</f>
        <v>0</v>
      </c>
      <c r="CQ297">
        <f>+Casos_PN_CORR[[#This Row],[43989]]-Casos_PN_CORR[[#This Row],[43988]]</f>
        <v>0</v>
      </c>
      <c r="CR297">
        <f>+Casos_PN_CORR[[#This Row],[43990]]-Casos_PN_CORR[[#This Row],[43989]]</f>
        <v>0</v>
      </c>
      <c r="CS297">
        <f>+Casos_PN_CORR[[#This Row],[43991]]-Casos_PN_CORR[[#This Row],[43990]]</f>
        <v>0</v>
      </c>
      <c r="CT297">
        <f>+Casos_PN_CORR[[#This Row],[43992]]-Casos_PN_CORR[[#This Row],[43991]]</f>
        <v>0</v>
      </c>
      <c r="CU297">
        <f>+Casos_PN_CORR[[#This Row],[43993]]-Casos_PN_CORR[[#This Row],[43992]]</f>
        <v>0</v>
      </c>
    </row>
    <row r="298" spans="1:99" x14ac:dyDescent="0.3">
      <c r="A298">
        <v>20206</v>
      </c>
      <c r="B298" s="2" t="s">
        <v>212</v>
      </c>
      <c r="C298" s="2" t="s">
        <v>217</v>
      </c>
      <c r="D298" s="2" t="s">
        <v>111</v>
      </c>
      <c r="E298" s="4">
        <f t="shared" si="4"/>
        <v>0</v>
      </c>
      <c r="F298">
        <f>+Casos_PN_CORR[[#This Row],[43900]]</f>
        <v>0</v>
      </c>
      <c r="G298">
        <f>+Casos_PN_CORR[[#This Row],[43901]]-Casos_PN_CORR[[#This Row],[43900]]</f>
        <v>0</v>
      </c>
      <c r="H298">
        <f>+Casos_PN_CORR[[#This Row],[43902]]-Casos_PN_CORR[[#This Row],[43901]]</f>
        <v>0</v>
      </c>
      <c r="I298">
        <f>+Casos_PN_CORR[[#This Row],[43903]]-Casos_PN_CORR[[#This Row],[43902]]</f>
        <v>0</v>
      </c>
      <c r="J298">
        <f>+Casos_PN_CORR[[#This Row],[43904]]-Casos_PN_CORR[[#This Row],[43903]]</f>
        <v>0</v>
      </c>
      <c r="K298">
        <f>+Casos_PN_CORR[[#This Row],[43905]]-Casos_PN_CORR[[#This Row],[43904]]</f>
        <v>0</v>
      </c>
      <c r="L298">
        <f>+Casos_PN_CORR[[#This Row],[43906]]-Casos_PN_CORR[[#This Row],[43905]]</f>
        <v>0</v>
      </c>
      <c r="M298">
        <f>+Casos_PN_CORR[[#This Row],[43907]]-Casos_PN_CORR[[#This Row],[43906]]</f>
        <v>0</v>
      </c>
      <c r="N298">
        <f>+Casos_PN_CORR[[#This Row],[43908]]-Casos_PN_CORR[[#This Row],[43907]]</f>
        <v>0</v>
      </c>
      <c r="O298">
        <f>+Casos_PN_CORR[[#This Row],[43909]]-Casos_PN_CORR[[#This Row],[43908]]</f>
        <v>0</v>
      </c>
      <c r="P298">
        <f>+Casos_PN_CORR[[#This Row],[43910]]-Casos_PN_CORR[[#This Row],[43909]]</f>
        <v>0</v>
      </c>
      <c r="Q298">
        <f>+Casos_PN_CORR[[#This Row],[43911]]-Casos_PN_CORR[[#This Row],[43910]]</f>
        <v>0</v>
      </c>
      <c r="R298">
        <f>+Casos_PN_CORR[[#This Row],[43912]]-Casos_PN_CORR[[#This Row],[43911]]</f>
        <v>0</v>
      </c>
      <c r="S298">
        <f>+Casos_PN_CORR[[#This Row],[43913]]-Casos_PN_CORR[[#This Row],[43912]]</f>
        <v>0</v>
      </c>
      <c r="T298">
        <f>+Casos_PN_CORR[[#This Row],[43914]]-Casos_PN_CORR[[#This Row],[43913]]</f>
        <v>0</v>
      </c>
      <c r="U298">
        <f>+Casos_PN_CORR[[#This Row],[43915]]-Casos_PN_CORR[[#This Row],[43914]]</f>
        <v>0</v>
      </c>
      <c r="V298">
        <f>+Casos_PN_CORR[[#This Row],[43916]]-Casos_PN_CORR[[#This Row],[43915]]</f>
        <v>0</v>
      </c>
      <c r="W298">
        <f>+Casos_PN_CORR[[#This Row],[43917]]-Casos_PN_CORR[[#This Row],[43916]]</f>
        <v>0</v>
      </c>
      <c r="X298">
        <f>+Casos_PN_CORR[[#This Row],[43918]]-Casos_PN_CORR[[#This Row],[43917]]</f>
        <v>0</v>
      </c>
      <c r="Y298">
        <f>+Casos_PN_CORR[[#This Row],[43919]]-Casos_PN_CORR[[#This Row],[43918]]</f>
        <v>0</v>
      </c>
      <c r="Z298">
        <f>+Casos_PN_CORR[[#This Row],[43920]]-Casos_PN_CORR[[#This Row],[43919]]</f>
        <v>0</v>
      </c>
      <c r="AA298">
        <f>+Casos_PN_CORR[[#This Row],[43921]]-Casos_PN_CORR[[#This Row],[43920]]</f>
        <v>0</v>
      </c>
      <c r="AB298">
        <f>+Casos_PN_CORR[[#This Row],[43922]]-Casos_PN_CORR[[#This Row],[43921]]</f>
        <v>0</v>
      </c>
      <c r="AC298">
        <f>+Casos_PN_CORR[[#This Row],[43923]]-Casos_PN_CORR[[#This Row],[43922]]</f>
        <v>0</v>
      </c>
      <c r="AD298">
        <f>+Casos_PN_CORR[[#This Row],[43924]]-Casos_PN_CORR[[#This Row],[43923]]</f>
        <v>0</v>
      </c>
      <c r="AE298">
        <f>+Casos_PN_CORR[[#This Row],[43925]]-Casos_PN_CORR[[#This Row],[43924]]</f>
        <v>0</v>
      </c>
      <c r="AF298">
        <f>+Casos_PN_CORR[[#This Row],[43926]]-Casos_PN_CORR[[#This Row],[43925]]</f>
        <v>0</v>
      </c>
      <c r="AG298">
        <f>+Casos_PN_CORR[[#This Row],[43927]]-Casos_PN_CORR[[#This Row],[43926]]</f>
        <v>0</v>
      </c>
      <c r="AH298">
        <f>+Casos_PN_CORR[[#This Row],[43928]]-Casos_PN_CORR[[#This Row],[43927]]</f>
        <v>0</v>
      </c>
      <c r="AI298">
        <f>+Casos_PN_CORR[[#This Row],[43929]]-Casos_PN_CORR[[#This Row],[43928]]</f>
        <v>0</v>
      </c>
      <c r="AJ298">
        <f>+Casos_PN_CORR[[#This Row],[43930]]-Casos_PN_CORR[[#This Row],[43929]]</f>
        <v>0</v>
      </c>
      <c r="AK298">
        <f>+Casos_PN_CORR[[#This Row],[43931]]-Casos_PN_CORR[[#This Row],[43930]]</f>
        <v>0</v>
      </c>
      <c r="AL298">
        <f>+Casos_PN_CORR[[#This Row],[43932]]-Casos_PN_CORR[[#This Row],[43931]]</f>
        <v>0</v>
      </c>
      <c r="AM298">
        <f>+Casos_PN_CORR[[#This Row],[43933]]-Casos_PN_CORR[[#This Row],[43932]]</f>
        <v>0</v>
      </c>
      <c r="AN298">
        <f>+Casos_PN_CORR[[#This Row],[43934]]-Casos_PN_CORR[[#This Row],[43933]]</f>
        <v>0</v>
      </c>
      <c r="AO298">
        <f>+Casos_PN_CORR[[#This Row],[43935]]-Casos_PN_CORR[[#This Row],[43934]]</f>
        <v>0</v>
      </c>
      <c r="AP298">
        <f>+Casos_PN_CORR[[#This Row],[43936]]-Casos_PN_CORR[[#This Row],[43935]]</f>
        <v>0</v>
      </c>
      <c r="AQ298">
        <f>+Casos_PN_CORR[[#This Row],[43937]]-Casos_PN_CORR[[#This Row],[43936]]</f>
        <v>0</v>
      </c>
      <c r="AR298">
        <f>+Casos_PN_CORR[[#This Row],[43938]]-Casos_PN_CORR[[#This Row],[43937]]</f>
        <v>0</v>
      </c>
      <c r="AS298">
        <f>+Casos_PN_CORR[[#This Row],[43939]]-Casos_PN_CORR[[#This Row],[43938]]</f>
        <v>0</v>
      </c>
      <c r="AT298">
        <f>+Casos_PN_CORR[[#This Row],[43940]]-Casos_PN_CORR[[#This Row],[43939]]</f>
        <v>0</v>
      </c>
      <c r="AU298">
        <f>+Casos_PN_CORR[[#This Row],[43941]]-Casos_PN_CORR[[#This Row],[43940]]</f>
        <v>0</v>
      </c>
      <c r="AV298">
        <f>+Casos_PN_CORR[[#This Row],[43942]]-Casos_PN_CORR[[#This Row],[43941]]</f>
        <v>0</v>
      </c>
      <c r="AW298">
        <f>+Casos_PN_CORR[[#This Row],[43943]]-Casos_PN_CORR[[#This Row],[43942]]</f>
        <v>0</v>
      </c>
      <c r="AX298">
        <f>+Casos_PN_CORR[[#This Row],[43944]]-Casos_PN_CORR[[#This Row],[43943]]</f>
        <v>0</v>
      </c>
      <c r="AY298">
        <f>+Casos_PN_CORR[[#This Row],[43945]]-Casos_PN_CORR[[#This Row],[43944]]</f>
        <v>0</v>
      </c>
      <c r="AZ298">
        <f>+Casos_PN_CORR[[#This Row],[43946]]-Casos_PN_CORR[[#This Row],[43945]]</f>
        <v>0</v>
      </c>
      <c r="BA298">
        <f>+Casos_PN_CORR[[#This Row],[43947]]-Casos_PN_CORR[[#This Row],[43946]]</f>
        <v>0</v>
      </c>
      <c r="BB298">
        <f>+Casos_PN_CORR[[#This Row],[43948]]-Casos_PN_CORR[[#This Row],[43947]]</f>
        <v>0</v>
      </c>
      <c r="BC298">
        <f>+Casos_PN_CORR[[#This Row],[43949]]-Casos_PN_CORR[[#This Row],[43948]]</f>
        <v>0</v>
      </c>
      <c r="BD298">
        <f>+Casos_PN_CORR[[#This Row],[43950]]-Casos_PN_CORR[[#This Row],[43949]]</f>
        <v>0</v>
      </c>
      <c r="BE298">
        <f>+Casos_PN_CORR[[#This Row],[43951]]-Casos_PN_CORR[[#This Row],[43950]]</f>
        <v>0</v>
      </c>
      <c r="BF298">
        <f>+Casos_PN_CORR[[#This Row],[43952]]-Casos_PN_CORR[[#This Row],[43951]]</f>
        <v>0</v>
      </c>
      <c r="BG298">
        <f>+Casos_PN_CORR[[#This Row],[43953]]-Casos_PN_CORR[[#This Row],[43952]]</f>
        <v>0</v>
      </c>
      <c r="BH298">
        <f>+Casos_PN_CORR[[#This Row],[43954]]-Casos_PN_CORR[[#This Row],[43953]]</f>
        <v>0</v>
      </c>
      <c r="BI298">
        <f>+Casos_PN_CORR[[#This Row],[43955]]-Casos_PN_CORR[[#This Row],[43954]]</f>
        <v>0</v>
      </c>
      <c r="BJ298">
        <f>+Casos_PN_CORR[[#This Row],[43956]]-Casos_PN_CORR[[#This Row],[43955]]</f>
        <v>0</v>
      </c>
      <c r="BK298">
        <f>+Casos_PN_CORR[[#This Row],[43957]]-Casos_PN_CORR[[#This Row],[43956]]</f>
        <v>0</v>
      </c>
      <c r="BL298">
        <f>+Casos_PN_CORR[[#This Row],[43958]]-Casos_PN_CORR[[#This Row],[43957]]</f>
        <v>0</v>
      </c>
      <c r="BM298">
        <f>+Casos_PN_CORR[[#This Row],[43959]]-Casos_PN_CORR[[#This Row],[43958]]</f>
        <v>0</v>
      </c>
      <c r="BN298">
        <f>+Casos_PN_CORR[[#This Row],[43960]]-Casos_PN_CORR[[#This Row],[43959]]</f>
        <v>0</v>
      </c>
      <c r="BO298">
        <f>+Casos_PN_CORR[[#This Row],[43961]]-Casos_PN_CORR[[#This Row],[43960]]</f>
        <v>0</v>
      </c>
      <c r="BP298">
        <f>+Casos_PN_CORR[[#This Row],[43962]]-Casos_PN_CORR[[#This Row],[43961]]</f>
        <v>0</v>
      </c>
      <c r="BQ298">
        <f>+Casos_PN_CORR[[#This Row],[43963]]-Casos_PN_CORR[[#This Row],[43962]]</f>
        <v>0</v>
      </c>
      <c r="BR298">
        <f>+Casos_PN_CORR[[#This Row],[43964]]-Casos_PN_CORR[[#This Row],[43963]]</f>
        <v>0</v>
      </c>
      <c r="BS298">
        <f>+Casos_PN_CORR[[#This Row],[43965]]-Casos_PN_CORR[[#This Row],[43964]]</f>
        <v>0</v>
      </c>
      <c r="BT298">
        <f>+Casos_PN_CORR[[#This Row],[43966]]-Casos_PN_CORR[[#This Row],[43965]]</f>
        <v>0</v>
      </c>
      <c r="BU298">
        <f>+Casos_PN_CORR[[#This Row],[43967]]-Casos_PN_CORR[[#This Row],[43966]]</f>
        <v>0</v>
      </c>
      <c r="BV298">
        <f>+Casos_PN_CORR[[#This Row],[43968]]-Casos_PN_CORR[[#This Row],[43967]]</f>
        <v>0</v>
      </c>
      <c r="BW298">
        <f>+Casos_PN_CORR[[#This Row],[43969]]-Casos_PN_CORR[[#This Row],[43968]]</f>
        <v>0</v>
      </c>
      <c r="BX298">
        <f>+Casos_PN_CORR[[#This Row],[43970]]-Casos_PN_CORR[[#This Row],[43969]]</f>
        <v>0</v>
      </c>
      <c r="BY298">
        <f>+Casos_PN_CORR[[#This Row],[43971]]-Casos_PN_CORR[[#This Row],[43970]]</f>
        <v>0</v>
      </c>
      <c r="BZ298">
        <f>+Casos_PN_CORR[[#This Row],[43972]]-Casos_PN_CORR[[#This Row],[43971]]</f>
        <v>0</v>
      </c>
      <c r="CA298">
        <f>+Casos_PN_CORR[[#This Row],[43973]]-Casos_PN_CORR[[#This Row],[43972]]</f>
        <v>0</v>
      </c>
      <c r="CB298">
        <f>+Casos_PN_CORR[[#This Row],[43974]]-Casos_PN_CORR[[#This Row],[43973]]</f>
        <v>0</v>
      </c>
      <c r="CC298">
        <f>+Casos_PN_CORR[[#This Row],[43975]]-Casos_PN_CORR[[#This Row],[43974]]</f>
        <v>0</v>
      </c>
      <c r="CD298">
        <f>+Casos_PN_CORR[[#This Row],[43976]]-Casos_PN_CORR[[#This Row],[43975]]</f>
        <v>0</v>
      </c>
      <c r="CE298">
        <f>+Casos_PN_CORR[[#This Row],[43977]]-Casos_PN_CORR[[#This Row],[43976]]</f>
        <v>0</v>
      </c>
      <c r="CF298">
        <f>+Casos_PN_CORR[[#This Row],[43978]]-Casos_PN_CORR[[#This Row],[43977]]</f>
        <v>0</v>
      </c>
      <c r="CG298">
        <f>+Casos_PN_CORR[[#This Row],[43979]]-Casos_PN_CORR[[#This Row],[43978]]</f>
        <v>0</v>
      </c>
      <c r="CH298">
        <f>+Casos_PN_CORR[[#This Row],[43980]]-Casos_PN_CORR[[#This Row],[43979]]</f>
        <v>0</v>
      </c>
      <c r="CI298">
        <f>+Casos_PN_CORR[[#This Row],[43981]]-Casos_PN_CORR[[#This Row],[43980]]</f>
        <v>0</v>
      </c>
      <c r="CJ298">
        <f>+Casos_PN_CORR[[#This Row],[43982]]-Casos_PN_CORR[[#This Row],[43981]]</f>
        <v>0</v>
      </c>
      <c r="CK298">
        <f>+Casos_PN_CORR[[#This Row],[43983]]-Casos_PN_CORR[[#This Row],[43982]]</f>
        <v>0</v>
      </c>
      <c r="CL298">
        <f>+Casos_PN_CORR[[#This Row],[43984]]-Casos_PN_CORR[[#This Row],[43983]]</f>
        <v>0</v>
      </c>
      <c r="CM298">
        <f>+Casos_PN_CORR[[#This Row],[43985]]-Casos_PN_CORR[[#This Row],[43984]]</f>
        <v>0</v>
      </c>
      <c r="CN298">
        <f>+Casos_PN_CORR[[#This Row],[43986]]-Casos_PN_CORR[[#This Row],[43985]]</f>
        <v>0</v>
      </c>
      <c r="CO298">
        <f>+Casos_PN_CORR[[#This Row],[43987]]-Casos_PN_CORR[[#This Row],[43986]]</f>
        <v>0</v>
      </c>
      <c r="CP298">
        <f>+Casos_PN_CORR[[#This Row],[43988]]-Casos_PN_CORR[[#This Row],[43987]]</f>
        <v>0</v>
      </c>
      <c r="CQ298">
        <f>+Casos_PN_CORR[[#This Row],[43989]]-Casos_PN_CORR[[#This Row],[43988]]</f>
        <v>0</v>
      </c>
      <c r="CR298">
        <f>+Casos_PN_CORR[[#This Row],[43990]]-Casos_PN_CORR[[#This Row],[43989]]</f>
        <v>0</v>
      </c>
      <c r="CS298">
        <f>+Casos_PN_CORR[[#This Row],[43991]]-Casos_PN_CORR[[#This Row],[43990]]</f>
        <v>0</v>
      </c>
      <c r="CT298">
        <f>+Casos_PN_CORR[[#This Row],[43992]]-Casos_PN_CORR[[#This Row],[43991]]</f>
        <v>0</v>
      </c>
      <c r="CU298">
        <f>+Casos_PN_CORR[[#This Row],[43993]]-Casos_PN_CORR[[#This Row],[43992]]</f>
        <v>0</v>
      </c>
    </row>
    <row r="299" spans="1:99" x14ac:dyDescent="0.3">
      <c r="A299">
        <v>80812</v>
      </c>
      <c r="B299" s="2" t="s">
        <v>99</v>
      </c>
      <c r="C299" s="2" t="s">
        <v>99</v>
      </c>
      <c r="D299" s="2" t="s">
        <v>111</v>
      </c>
      <c r="E299" s="4">
        <f t="shared" si="4"/>
        <v>0</v>
      </c>
      <c r="F299">
        <f>+Casos_PN_CORR[[#This Row],[43900]]</f>
        <v>0</v>
      </c>
      <c r="G299">
        <f>+Casos_PN_CORR[[#This Row],[43901]]-Casos_PN_CORR[[#This Row],[43900]]</f>
        <v>0</v>
      </c>
      <c r="H299">
        <f>+Casos_PN_CORR[[#This Row],[43902]]-Casos_PN_CORR[[#This Row],[43901]]</f>
        <v>0</v>
      </c>
      <c r="I299">
        <f>+Casos_PN_CORR[[#This Row],[43903]]-Casos_PN_CORR[[#This Row],[43902]]</f>
        <v>0</v>
      </c>
      <c r="J299">
        <f>+Casos_PN_CORR[[#This Row],[43904]]-Casos_PN_CORR[[#This Row],[43903]]</f>
        <v>0</v>
      </c>
      <c r="K299">
        <f>+Casos_PN_CORR[[#This Row],[43905]]-Casos_PN_CORR[[#This Row],[43904]]</f>
        <v>0</v>
      </c>
      <c r="L299">
        <f>+Casos_PN_CORR[[#This Row],[43906]]-Casos_PN_CORR[[#This Row],[43905]]</f>
        <v>0</v>
      </c>
      <c r="M299">
        <f>+Casos_PN_CORR[[#This Row],[43907]]-Casos_PN_CORR[[#This Row],[43906]]</f>
        <v>0</v>
      </c>
      <c r="N299">
        <f>+Casos_PN_CORR[[#This Row],[43908]]-Casos_PN_CORR[[#This Row],[43907]]</f>
        <v>0</v>
      </c>
      <c r="O299">
        <f>+Casos_PN_CORR[[#This Row],[43909]]-Casos_PN_CORR[[#This Row],[43908]]</f>
        <v>0</v>
      </c>
      <c r="P299">
        <f>+Casos_PN_CORR[[#This Row],[43910]]-Casos_PN_CORR[[#This Row],[43909]]</f>
        <v>0</v>
      </c>
      <c r="Q299">
        <f>+Casos_PN_CORR[[#This Row],[43911]]-Casos_PN_CORR[[#This Row],[43910]]</f>
        <v>0</v>
      </c>
      <c r="R299">
        <f>+Casos_PN_CORR[[#This Row],[43912]]-Casos_PN_CORR[[#This Row],[43911]]</f>
        <v>0</v>
      </c>
      <c r="S299">
        <f>+Casos_PN_CORR[[#This Row],[43913]]-Casos_PN_CORR[[#This Row],[43912]]</f>
        <v>0</v>
      </c>
      <c r="T299">
        <f>+Casos_PN_CORR[[#This Row],[43914]]-Casos_PN_CORR[[#This Row],[43913]]</f>
        <v>0</v>
      </c>
      <c r="U299">
        <f>+Casos_PN_CORR[[#This Row],[43915]]-Casos_PN_CORR[[#This Row],[43914]]</f>
        <v>0</v>
      </c>
      <c r="V299">
        <f>+Casos_PN_CORR[[#This Row],[43916]]-Casos_PN_CORR[[#This Row],[43915]]</f>
        <v>0</v>
      </c>
      <c r="W299">
        <f>+Casos_PN_CORR[[#This Row],[43917]]-Casos_PN_CORR[[#This Row],[43916]]</f>
        <v>0</v>
      </c>
      <c r="X299">
        <f>+Casos_PN_CORR[[#This Row],[43918]]-Casos_PN_CORR[[#This Row],[43917]]</f>
        <v>0</v>
      </c>
      <c r="Y299">
        <f>+Casos_PN_CORR[[#This Row],[43919]]-Casos_PN_CORR[[#This Row],[43918]]</f>
        <v>0</v>
      </c>
      <c r="Z299">
        <f>+Casos_PN_CORR[[#This Row],[43920]]-Casos_PN_CORR[[#This Row],[43919]]</f>
        <v>0</v>
      </c>
      <c r="AA299">
        <f>+Casos_PN_CORR[[#This Row],[43921]]-Casos_PN_CORR[[#This Row],[43920]]</f>
        <v>0</v>
      </c>
      <c r="AB299">
        <f>+Casos_PN_CORR[[#This Row],[43922]]-Casos_PN_CORR[[#This Row],[43921]]</f>
        <v>0</v>
      </c>
      <c r="AC299">
        <f>+Casos_PN_CORR[[#This Row],[43923]]-Casos_PN_CORR[[#This Row],[43922]]</f>
        <v>0</v>
      </c>
      <c r="AD299">
        <f>+Casos_PN_CORR[[#This Row],[43924]]-Casos_PN_CORR[[#This Row],[43923]]</f>
        <v>0</v>
      </c>
      <c r="AE299">
        <f>+Casos_PN_CORR[[#This Row],[43925]]-Casos_PN_CORR[[#This Row],[43924]]</f>
        <v>0</v>
      </c>
      <c r="AF299">
        <f>+Casos_PN_CORR[[#This Row],[43926]]-Casos_PN_CORR[[#This Row],[43925]]</f>
        <v>0</v>
      </c>
      <c r="AG299">
        <f>+Casos_PN_CORR[[#This Row],[43927]]-Casos_PN_CORR[[#This Row],[43926]]</f>
        <v>0</v>
      </c>
      <c r="AH299">
        <f>+Casos_PN_CORR[[#This Row],[43928]]-Casos_PN_CORR[[#This Row],[43927]]</f>
        <v>0</v>
      </c>
      <c r="AI299">
        <f>+Casos_PN_CORR[[#This Row],[43929]]-Casos_PN_CORR[[#This Row],[43928]]</f>
        <v>0</v>
      </c>
      <c r="AJ299">
        <f>+Casos_PN_CORR[[#This Row],[43930]]-Casos_PN_CORR[[#This Row],[43929]]</f>
        <v>0</v>
      </c>
      <c r="AK299">
        <f>+Casos_PN_CORR[[#This Row],[43931]]-Casos_PN_CORR[[#This Row],[43930]]</f>
        <v>0</v>
      </c>
      <c r="AL299">
        <f>+Casos_PN_CORR[[#This Row],[43932]]-Casos_PN_CORR[[#This Row],[43931]]</f>
        <v>0</v>
      </c>
      <c r="AM299">
        <f>+Casos_PN_CORR[[#This Row],[43933]]-Casos_PN_CORR[[#This Row],[43932]]</f>
        <v>0</v>
      </c>
      <c r="AN299">
        <f>+Casos_PN_CORR[[#This Row],[43934]]-Casos_PN_CORR[[#This Row],[43933]]</f>
        <v>0</v>
      </c>
      <c r="AO299">
        <f>+Casos_PN_CORR[[#This Row],[43935]]-Casos_PN_CORR[[#This Row],[43934]]</f>
        <v>0</v>
      </c>
      <c r="AP299">
        <f>+Casos_PN_CORR[[#This Row],[43936]]-Casos_PN_CORR[[#This Row],[43935]]</f>
        <v>0</v>
      </c>
      <c r="AQ299">
        <f>+Casos_PN_CORR[[#This Row],[43937]]-Casos_PN_CORR[[#This Row],[43936]]</f>
        <v>0</v>
      </c>
      <c r="AR299">
        <f>+Casos_PN_CORR[[#This Row],[43938]]-Casos_PN_CORR[[#This Row],[43937]]</f>
        <v>0</v>
      </c>
      <c r="AS299">
        <f>+Casos_PN_CORR[[#This Row],[43939]]-Casos_PN_CORR[[#This Row],[43938]]</f>
        <v>0</v>
      </c>
      <c r="AT299">
        <f>+Casos_PN_CORR[[#This Row],[43940]]-Casos_PN_CORR[[#This Row],[43939]]</f>
        <v>0</v>
      </c>
      <c r="AU299">
        <f>+Casos_PN_CORR[[#This Row],[43941]]-Casos_PN_CORR[[#This Row],[43940]]</f>
        <v>0</v>
      </c>
      <c r="AV299">
        <f>+Casos_PN_CORR[[#This Row],[43942]]-Casos_PN_CORR[[#This Row],[43941]]</f>
        <v>0</v>
      </c>
      <c r="AW299">
        <f>+Casos_PN_CORR[[#This Row],[43943]]-Casos_PN_CORR[[#This Row],[43942]]</f>
        <v>0</v>
      </c>
      <c r="AX299">
        <f>+Casos_PN_CORR[[#This Row],[43944]]-Casos_PN_CORR[[#This Row],[43943]]</f>
        <v>0</v>
      </c>
      <c r="AY299">
        <f>+Casos_PN_CORR[[#This Row],[43945]]-Casos_PN_CORR[[#This Row],[43944]]</f>
        <v>0</v>
      </c>
      <c r="AZ299">
        <f>+Casos_PN_CORR[[#This Row],[43946]]-Casos_PN_CORR[[#This Row],[43945]]</f>
        <v>0</v>
      </c>
      <c r="BA299">
        <f>+Casos_PN_CORR[[#This Row],[43947]]-Casos_PN_CORR[[#This Row],[43946]]</f>
        <v>0</v>
      </c>
      <c r="BB299">
        <f>+Casos_PN_CORR[[#This Row],[43948]]-Casos_PN_CORR[[#This Row],[43947]]</f>
        <v>0</v>
      </c>
      <c r="BC299">
        <f>+Casos_PN_CORR[[#This Row],[43949]]-Casos_PN_CORR[[#This Row],[43948]]</f>
        <v>0</v>
      </c>
      <c r="BD299">
        <f>+Casos_PN_CORR[[#This Row],[43950]]-Casos_PN_CORR[[#This Row],[43949]]</f>
        <v>0</v>
      </c>
      <c r="BE299">
        <f>+Casos_PN_CORR[[#This Row],[43951]]-Casos_PN_CORR[[#This Row],[43950]]</f>
        <v>0</v>
      </c>
      <c r="BF299">
        <f>+Casos_PN_CORR[[#This Row],[43952]]-Casos_PN_CORR[[#This Row],[43951]]</f>
        <v>0</v>
      </c>
      <c r="BG299">
        <f>+Casos_PN_CORR[[#This Row],[43953]]-Casos_PN_CORR[[#This Row],[43952]]</f>
        <v>0</v>
      </c>
      <c r="BH299">
        <f>+Casos_PN_CORR[[#This Row],[43954]]-Casos_PN_CORR[[#This Row],[43953]]</f>
        <v>0</v>
      </c>
      <c r="BI299">
        <f>+Casos_PN_CORR[[#This Row],[43955]]-Casos_PN_CORR[[#This Row],[43954]]</f>
        <v>0</v>
      </c>
      <c r="BJ299">
        <f>+Casos_PN_CORR[[#This Row],[43956]]-Casos_PN_CORR[[#This Row],[43955]]</f>
        <v>0</v>
      </c>
      <c r="BK299">
        <f>+Casos_PN_CORR[[#This Row],[43957]]-Casos_PN_CORR[[#This Row],[43956]]</f>
        <v>0</v>
      </c>
      <c r="BL299">
        <f>+Casos_PN_CORR[[#This Row],[43958]]-Casos_PN_CORR[[#This Row],[43957]]</f>
        <v>0</v>
      </c>
      <c r="BM299">
        <f>+Casos_PN_CORR[[#This Row],[43959]]-Casos_PN_CORR[[#This Row],[43958]]</f>
        <v>0</v>
      </c>
      <c r="BN299">
        <f>+Casos_PN_CORR[[#This Row],[43960]]-Casos_PN_CORR[[#This Row],[43959]]</f>
        <v>0</v>
      </c>
      <c r="BO299">
        <f>+Casos_PN_CORR[[#This Row],[43961]]-Casos_PN_CORR[[#This Row],[43960]]</f>
        <v>0</v>
      </c>
      <c r="BP299">
        <f>+Casos_PN_CORR[[#This Row],[43962]]-Casos_PN_CORR[[#This Row],[43961]]</f>
        <v>0</v>
      </c>
      <c r="BQ299">
        <f>+Casos_PN_CORR[[#This Row],[43963]]-Casos_PN_CORR[[#This Row],[43962]]</f>
        <v>0</v>
      </c>
      <c r="BR299">
        <f>+Casos_PN_CORR[[#This Row],[43964]]-Casos_PN_CORR[[#This Row],[43963]]</f>
        <v>0</v>
      </c>
      <c r="BS299">
        <f>+Casos_PN_CORR[[#This Row],[43965]]-Casos_PN_CORR[[#This Row],[43964]]</f>
        <v>0</v>
      </c>
      <c r="BT299">
        <f>+Casos_PN_CORR[[#This Row],[43966]]-Casos_PN_CORR[[#This Row],[43965]]</f>
        <v>0</v>
      </c>
      <c r="BU299">
        <f>+Casos_PN_CORR[[#This Row],[43967]]-Casos_PN_CORR[[#This Row],[43966]]</f>
        <v>0</v>
      </c>
      <c r="BV299">
        <f>+Casos_PN_CORR[[#This Row],[43968]]-Casos_PN_CORR[[#This Row],[43967]]</f>
        <v>0</v>
      </c>
      <c r="BW299">
        <f>+Casos_PN_CORR[[#This Row],[43969]]-Casos_PN_CORR[[#This Row],[43968]]</f>
        <v>0</v>
      </c>
      <c r="BX299">
        <f>+Casos_PN_CORR[[#This Row],[43970]]-Casos_PN_CORR[[#This Row],[43969]]</f>
        <v>0</v>
      </c>
      <c r="BY299">
        <f>+Casos_PN_CORR[[#This Row],[43971]]-Casos_PN_CORR[[#This Row],[43970]]</f>
        <v>0</v>
      </c>
      <c r="BZ299">
        <f>+Casos_PN_CORR[[#This Row],[43972]]-Casos_PN_CORR[[#This Row],[43971]]</f>
        <v>0</v>
      </c>
      <c r="CA299">
        <f>+Casos_PN_CORR[[#This Row],[43973]]-Casos_PN_CORR[[#This Row],[43972]]</f>
        <v>0</v>
      </c>
      <c r="CB299">
        <f>+Casos_PN_CORR[[#This Row],[43974]]-Casos_PN_CORR[[#This Row],[43973]]</f>
        <v>0</v>
      </c>
      <c r="CC299">
        <f>+Casos_PN_CORR[[#This Row],[43975]]-Casos_PN_CORR[[#This Row],[43974]]</f>
        <v>0</v>
      </c>
      <c r="CD299">
        <f>+Casos_PN_CORR[[#This Row],[43976]]-Casos_PN_CORR[[#This Row],[43975]]</f>
        <v>0</v>
      </c>
      <c r="CE299">
        <f>+Casos_PN_CORR[[#This Row],[43977]]-Casos_PN_CORR[[#This Row],[43976]]</f>
        <v>0</v>
      </c>
      <c r="CF299">
        <f>+Casos_PN_CORR[[#This Row],[43978]]-Casos_PN_CORR[[#This Row],[43977]]</f>
        <v>0</v>
      </c>
      <c r="CG299">
        <f>+Casos_PN_CORR[[#This Row],[43979]]-Casos_PN_CORR[[#This Row],[43978]]</f>
        <v>0</v>
      </c>
      <c r="CH299">
        <f>+Casos_PN_CORR[[#This Row],[43980]]-Casos_PN_CORR[[#This Row],[43979]]</f>
        <v>0</v>
      </c>
      <c r="CI299">
        <f>+Casos_PN_CORR[[#This Row],[43981]]-Casos_PN_CORR[[#This Row],[43980]]</f>
        <v>0</v>
      </c>
      <c r="CJ299">
        <f>+Casos_PN_CORR[[#This Row],[43982]]-Casos_PN_CORR[[#This Row],[43981]]</f>
        <v>0</v>
      </c>
      <c r="CK299">
        <f>+Casos_PN_CORR[[#This Row],[43983]]-Casos_PN_CORR[[#This Row],[43982]]</f>
        <v>0</v>
      </c>
      <c r="CL299">
        <f>+Casos_PN_CORR[[#This Row],[43984]]-Casos_PN_CORR[[#This Row],[43983]]</f>
        <v>0</v>
      </c>
      <c r="CM299">
        <f>+Casos_PN_CORR[[#This Row],[43985]]-Casos_PN_CORR[[#This Row],[43984]]</f>
        <v>0</v>
      </c>
      <c r="CN299">
        <f>+Casos_PN_CORR[[#This Row],[43986]]-Casos_PN_CORR[[#This Row],[43985]]</f>
        <v>0</v>
      </c>
      <c r="CO299">
        <f>+Casos_PN_CORR[[#This Row],[43987]]-Casos_PN_CORR[[#This Row],[43986]]</f>
        <v>0</v>
      </c>
      <c r="CP299">
        <f>+Casos_PN_CORR[[#This Row],[43988]]-Casos_PN_CORR[[#This Row],[43987]]</f>
        <v>0</v>
      </c>
      <c r="CQ299">
        <f>+Casos_PN_CORR[[#This Row],[43989]]-Casos_PN_CORR[[#This Row],[43988]]</f>
        <v>0</v>
      </c>
      <c r="CR299">
        <f>+Casos_PN_CORR[[#This Row],[43990]]-Casos_PN_CORR[[#This Row],[43989]]</f>
        <v>0</v>
      </c>
      <c r="CS299">
        <f>+Casos_PN_CORR[[#This Row],[43991]]-Casos_PN_CORR[[#This Row],[43990]]</f>
        <v>0</v>
      </c>
      <c r="CT299">
        <f>+Casos_PN_CORR[[#This Row],[43992]]-Casos_PN_CORR[[#This Row],[43991]]</f>
        <v>0</v>
      </c>
      <c r="CU299">
        <f>+Casos_PN_CORR[[#This Row],[43993]]-Casos_PN_CORR[[#This Row],[43992]]</f>
        <v>0</v>
      </c>
    </row>
    <row r="300" spans="1:99" x14ac:dyDescent="0.3">
      <c r="A300">
        <v>41102</v>
      </c>
      <c r="B300" s="2" t="s">
        <v>154</v>
      </c>
      <c r="C300" s="2" t="s">
        <v>258</v>
      </c>
      <c r="D300" s="2" t="s">
        <v>606</v>
      </c>
      <c r="E300" s="4">
        <f t="shared" si="4"/>
        <v>0</v>
      </c>
      <c r="F300">
        <f>+Casos_PN_CORR[[#This Row],[43900]]</f>
        <v>0</v>
      </c>
      <c r="G300">
        <f>+Casos_PN_CORR[[#This Row],[43901]]-Casos_PN_CORR[[#This Row],[43900]]</f>
        <v>0</v>
      </c>
      <c r="H300">
        <f>+Casos_PN_CORR[[#This Row],[43902]]-Casos_PN_CORR[[#This Row],[43901]]</f>
        <v>0</v>
      </c>
      <c r="I300">
        <f>+Casos_PN_CORR[[#This Row],[43903]]-Casos_PN_CORR[[#This Row],[43902]]</f>
        <v>0</v>
      </c>
      <c r="J300">
        <f>+Casos_PN_CORR[[#This Row],[43904]]-Casos_PN_CORR[[#This Row],[43903]]</f>
        <v>0</v>
      </c>
      <c r="K300">
        <f>+Casos_PN_CORR[[#This Row],[43905]]-Casos_PN_CORR[[#This Row],[43904]]</f>
        <v>0</v>
      </c>
      <c r="L300">
        <f>+Casos_PN_CORR[[#This Row],[43906]]-Casos_PN_CORR[[#This Row],[43905]]</f>
        <v>0</v>
      </c>
      <c r="M300">
        <f>+Casos_PN_CORR[[#This Row],[43907]]-Casos_PN_CORR[[#This Row],[43906]]</f>
        <v>0</v>
      </c>
      <c r="N300">
        <f>+Casos_PN_CORR[[#This Row],[43908]]-Casos_PN_CORR[[#This Row],[43907]]</f>
        <v>0</v>
      </c>
      <c r="O300">
        <f>+Casos_PN_CORR[[#This Row],[43909]]-Casos_PN_CORR[[#This Row],[43908]]</f>
        <v>0</v>
      </c>
      <c r="P300">
        <f>+Casos_PN_CORR[[#This Row],[43910]]-Casos_PN_CORR[[#This Row],[43909]]</f>
        <v>0</v>
      </c>
      <c r="Q300">
        <f>+Casos_PN_CORR[[#This Row],[43911]]-Casos_PN_CORR[[#This Row],[43910]]</f>
        <v>0</v>
      </c>
      <c r="R300">
        <f>+Casos_PN_CORR[[#This Row],[43912]]-Casos_PN_CORR[[#This Row],[43911]]</f>
        <v>0</v>
      </c>
      <c r="S300">
        <f>+Casos_PN_CORR[[#This Row],[43913]]-Casos_PN_CORR[[#This Row],[43912]]</f>
        <v>0</v>
      </c>
      <c r="T300">
        <f>+Casos_PN_CORR[[#This Row],[43914]]-Casos_PN_CORR[[#This Row],[43913]]</f>
        <v>0</v>
      </c>
      <c r="U300">
        <f>+Casos_PN_CORR[[#This Row],[43915]]-Casos_PN_CORR[[#This Row],[43914]]</f>
        <v>0</v>
      </c>
      <c r="V300">
        <f>+Casos_PN_CORR[[#This Row],[43916]]-Casos_PN_CORR[[#This Row],[43915]]</f>
        <v>0</v>
      </c>
      <c r="W300">
        <f>+Casos_PN_CORR[[#This Row],[43917]]-Casos_PN_CORR[[#This Row],[43916]]</f>
        <v>0</v>
      </c>
      <c r="X300">
        <f>+Casos_PN_CORR[[#This Row],[43918]]-Casos_PN_CORR[[#This Row],[43917]]</f>
        <v>0</v>
      </c>
      <c r="Y300">
        <f>+Casos_PN_CORR[[#This Row],[43919]]-Casos_PN_CORR[[#This Row],[43918]]</f>
        <v>0</v>
      </c>
      <c r="Z300">
        <f>+Casos_PN_CORR[[#This Row],[43920]]-Casos_PN_CORR[[#This Row],[43919]]</f>
        <v>0</v>
      </c>
      <c r="AA300">
        <f>+Casos_PN_CORR[[#This Row],[43921]]-Casos_PN_CORR[[#This Row],[43920]]</f>
        <v>0</v>
      </c>
      <c r="AB300">
        <f>+Casos_PN_CORR[[#This Row],[43922]]-Casos_PN_CORR[[#This Row],[43921]]</f>
        <v>0</v>
      </c>
      <c r="AC300">
        <f>+Casos_PN_CORR[[#This Row],[43923]]-Casos_PN_CORR[[#This Row],[43922]]</f>
        <v>0</v>
      </c>
      <c r="AD300">
        <f>+Casos_PN_CORR[[#This Row],[43924]]-Casos_PN_CORR[[#This Row],[43923]]</f>
        <v>0</v>
      </c>
      <c r="AE300">
        <f>+Casos_PN_CORR[[#This Row],[43925]]-Casos_PN_CORR[[#This Row],[43924]]</f>
        <v>0</v>
      </c>
      <c r="AF300">
        <f>+Casos_PN_CORR[[#This Row],[43926]]-Casos_PN_CORR[[#This Row],[43925]]</f>
        <v>0</v>
      </c>
      <c r="AG300">
        <f>+Casos_PN_CORR[[#This Row],[43927]]-Casos_PN_CORR[[#This Row],[43926]]</f>
        <v>0</v>
      </c>
      <c r="AH300">
        <f>+Casos_PN_CORR[[#This Row],[43928]]-Casos_PN_CORR[[#This Row],[43927]]</f>
        <v>0</v>
      </c>
      <c r="AI300">
        <f>+Casos_PN_CORR[[#This Row],[43929]]-Casos_PN_CORR[[#This Row],[43928]]</f>
        <v>0</v>
      </c>
      <c r="AJ300">
        <f>+Casos_PN_CORR[[#This Row],[43930]]-Casos_PN_CORR[[#This Row],[43929]]</f>
        <v>0</v>
      </c>
      <c r="AK300">
        <f>+Casos_PN_CORR[[#This Row],[43931]]-Casos_PN_CORR[[#This Row],[43930]]</f>
        <v>0</v>
      </c>
      <c r="AL300">
        <f>+Casos_PN_CORR[[#This Row],[43932]]-Casos_PN_CORR[[#This Row],[43931]]</f>
        <v>0</v>
      </c>
      <c r="AM300">
        <f>+Casos_PN_CORR[[#This Row],[43933]]-Casos_PN_CORR[[#This Row],[43932]]</f>
        <v>0</v>
      </c>
      <c r="AN300">
        <f>+Casos_PN_CORR[[#This Row],[43934]]-Casos_PN_CORR[[#This Row],[43933]]</f>
        <v>0</v>
      </c>
      <c r="AO300">
        <f>+Casos_PN_CORR[[#This Row],[43935]]-Casos_PN_CORR[[#This Row],[43934]]</f>
        <v>0</v>
      </c>
      <c r="AP300">
        <f>+Casos_PN_CORR[[#This Row],[43936]]-Casos_PN_CORR[[#This Row],[43935]]</f>
        <v>0</v>
      </c>
      <c r="AQ300">
        <f>+Casos_PN_CORR[[#This Row],[43937]]-Casos_PN_CORR[[#This Row],[43936]]</f>
        <v>0</v>
      </c>
      <c r="AR300">
        <f>+Casos_PN_CORR[[#This Row],[43938]]-Casos_PN_CORR[[#This Row],[43937]]</f>
        <v>0</v>
      </c>
      <c r="AS300">
        <f>+Casos_PN_CORR[[#This Row],[43939]]-Casos_PN_CORR[[#This Row],[43938]]</f>
        <v>0</v>
      </c>
      <c r="AT300">
        <f>+Casos_PN_CORR[[#This Row],[43940]]-Casos_PN_CORR[[#This Row],[43939]]</f>
        <v>0</v>
      </c>
      <c r="AU300">
        <f>+Casos_PN_CORR[[#This Row],[43941]]-Casos_PN_CORR[[#This Row],[43940]]</f>
        <v>0</v>
      </c>
      <c r="AV300">
        <f>+Casos_PN_CORR[[#This Row],[43942]]-Casos_PN_CORR[[#This Row],[43941]]</f>
        <v>0</v>
      </c>
      <c r="AW300">
        <f>+Casos_PN_CORR[[#This Row],[43943]]-Casos_PN_CORR[[#This Row],[43942]]</f>
        <v>0</v>
      </c>
      <c r="AX300">
        <f>+Casos_PN_CORR[[#This Row],[43944]]-Casos_PN_CORR[[#This Row],[43943]]</f>
        <v>0</v>
      </c>
      <c r="AY300">
        <f>+Casos_PN_CORR[[#This Row],[43945]]-Casos_PN_CORR[[#This Row],[43944]]</f>
        <v>0</v>
      </c>
      <c r="AZ300">
        <f>+Casos_PN_CORR[[#This Row],[43946]]-Casos_PN_CORR[[#This Row],[43945]]</f>
        <v>0</v>
      </c>
      <c r="BA300">
        <f>+Casos_PN_CORR[[#This Row],[43947]]-Casos_PN_CORR[[#This Row],[43946]]</f>
        <v>0</v>
      </c>
      <c r="BB300">
        <f>+Casos_PN_CORR[[#This Row],[43948]]-Casos_PN_CORR[[#This Row],[43947]]</f>
        <v>0</v>
      </c>
      <c r="BC300">
        <f>+Casos_PN_CORR[[#This Row],[43949]]-Casos_PN_CORR[[#This Row],[43948]]</f>
        <v>0</v>
      </c>
      <c r="BD300">
        <f>+Casos_PN_CORR[[#This Row],[43950]]-Casos_PN_CORR[[#This Row],[43949]]</f>
        <v>0</v>
      </c>
      <c r="BE300">
        <f>+Casos_PN_CORR[[#This Row],[43951]]-Casos_PN_CORR[[#This Row],[43950]]</f>
        <v>0</v>
      </c>
      <c r="BF300">
        <f>+Casos_PN_CORR[[#This Row],[43952]]-Casos_PN_CORR[[#This Row],[43951]]</f>
        <v>0</v>
      </c>
      <c r="BG300">
        <f>+Casos_PN_CORR[[#This Row],[43953]]-Casos_PN_CORR[[#This Row],[43952]]</f>
        <v>0</v>
      </c>
      <c r="BH300">
        <f>+Casos_PN_CORR[[#This Row],[43954]]-Casos_PN_CORR[[#This Row],[43953]]</f>
        <v>0</v>
      </c>
      <c r="BI300">
        <f>+Casos_PN_CORR[[#This Row],[43955]]-Casos_PN_CORR[[#This Row],[43954]]</f>
        <v>0</v>
      </c>
      <c r="BJ300">
        <f>+Casos_PN_CORR[[#This Row],[43956]]-Casos_PN_CORR[[#This Row],[43955]]</f>
        <v>0</v>
      </c>
      <c r="BK300">
        <f>+Casos_PN_CORR[[#This Row],[43957]]-Casos_PN_CORR[[#This Row],[43956]]</f>
        <v>0</v>
      </c>
      <c r="BL300">
        <f>+Casos_PN_CORR[[#This Row],[43958]]-Casos_PN_CORR[[#This Row],[43957]]</f>
        <v>0</v>
      </c>
      <c r="BM300">
        <f>+Casos_PN_CORR[[#This Row],[43959]]-Casos_PN_CORR[[#This Row],[43958]]</f>
        <v>0</v>
      </c>
      <c r="BN300">
        <f>+Casos_PN_CORR[[#This Row],[43960]]-Casos_PN_CORR[[#This Row],[43959]]</f>
        <v>0</v>
      </c>
      <c r="BO300">
        <f>+Casos_PN_CORR[[#This Row],[43961]]-Casos_PN_CORR[[#This Row],[43960]]</f>
        <v>0</v>
      </c>
      <c r="BP300">
        <f>+Casos_PN_CORR[[#This Row],[43962]]-Casos_PN_CORR[[#This Row],[43961]]</f>
        <v>0</v>
      </c>
      <c r="BQ300">
        <f>+Casos_PN_CORR[[#This Row],[43963]]-Casos_PN_CORR[[#This Row],[43962]]</f>
        <v>0</v>
      </c>
      <c r="BR300">
        <f>+Casos_PN_CORR[[#This Row],[43964]]-Casos_PN_CORR[[#This Row],[43963]]</f>
        <v>0</v>
      </c>
      <c r="BS300">
        <f>+Casos_PN_CORR[[#This Row],[43965]]-Casos_PN_CORR[[#This Row],[43964]]</f>
        <v>0</v>
      </c>
      <c r="BT300">
        <f>+Casos_PN_CORR[[#This Row],[43966]]-Casos_PN_CORR[[#This Row],[43965]]</f>
        <v>0</v>
      </c>
      <c r="BU300">
        <f>+Casos_PN_CORR[[#This Row],[43967]]-Casos_PN_CORR[[#This Row],[43966]]</f>
        <v>0</v>
      </c>
      <c r="BV300">
        <f>+Casos_PN_CORR[[#This Row],[43968]]-Casos_PN_CORR[[#This Row],[43967]]</f>
        <v>0</v>
      </c>
      <c r="BW300">
        <f>+Casos_PN_CORR[[#This Row],[43969]]-Casos_PN_CORR[[#This Row],[43968]]</f>
        <v>0</v>
      </c>
      <c r="BX300">
        <f>+Casos_PN_CORR[[#This Row],[43970]]-Casos_PN_CORR[[#This Row],[43969]]</f>
        <v>0</v>
      </c>
      <c r="BY300">
        <f>+Casos_PN_CORR[[#This Row],[43971]]-Casos_PN_CORR[[#This Row],[43970]]</f>
        <v>0</v>
      </c>
      <c r="BZ300">
        <f>+Casos_PN_CORR[[#This Row],[43972]]-Casos_PN_CORR[[#This Row],[43971]]</f>
        <v>0</v>
      </c>
      <c r="CA300">
        <f>+Casos_PN_CORR[[#This Row],[43973]]-Casos_PN_CORR[[#This Row],[43972]]</f>
        <v>0</v>
      </c>
      <c r="CB300">
        <f>+Casos_PN_CORR[[#This Row],[43974]]-Casos_PN_CORR[[#This Row],[43973]]</f>
        <v>0</v>
      </c>
      <c r="CC300">
        <f>+Casos_PN_CORR[[#This Row],[43975]]-Casos_PN_CORR[[#This Row],[43974]]</f>
        <v>0</v>
      </c>
      <c r="CD300">
        <f>+Casos_PN_CORR[[#This Row],[43976]]-Casos_PN_CORR[[#This Row],[43975]]</f>
        <v>0</v>
      </c>
      <c r="CE300">
        <f>+Casos_PN_CORR[[#This Row],[43977]]-Casos_PN_CORR[[#This Row],[43976]]</f>
        <v>0</v>
      </c>
      <c r="CF300">
        <f>+Casos_PN_CORR[[#This Row],[43978]]-Casos_PN_CORR[[#This Row],[43977]]</f>
        <v>0</v>
      </c>
      <c r="CG300">
        <f>+Casos_PN_CORR[[#This Row],[43979]]-Casos_PN_CORR[[#This Row],[43978]]</f>
        <v>0</v>
      </c>
      <c r="CH300">
        <f>+Casos_PN_CORR[[#This Row],[43980]]-Casos_PN_CORR[[#This Row],[43979]]</f>
        <v>0</v>
      </c>
      <c r="CI300">
        <f>+Casos_PN_CORR[[#This Row],[43981]]-Casos_PN_CORR[[#This Row],[43980]]</f>
        <v>0</v>
      </c>
      <c r="CJ300">
        <f>+Casos_PN_CORR[[#This Row],[43982]]-Casos_PN_CORR[[#This Row],[43981]]</f>
        <v>0</v>
      </c>
      <c r="CK300">
        <f>+Casos_PN_CORR[[#This Row],[43983]]-Casos_PN_CORR[[#This Row],[43982]]</f>
        <v>0</v>
      </c>
      <c r="CL300">
        <f>+Casos_PN_CORR[[#This Row],[43984]]-Casos_PN_CORR[[#This Row],[43983]]</f>
        <v>0</v>
      </c>
      <c r="CM300">
        <f>+Casos_PN_CORR[[#This Row],[43985]]-Casos_PN_CORR[[#This Row],[43984]]</f>
        <v>0</v>
      </c>
      <c r="CN300">
        <f>+Casos_PN_CORR[[#This Row],[43986]]-Casos_PN_CORR[[#This Row],[43985]]</f>
        <v>0</v>
      </c>
      <c r="CO300">
        <f>+Casos_PN_CORR[[#This Row],[43987]]-Casos_PN_CORR[[#This Row],[43986]]</f>
        <v>0</v>
      </c>
      <c r="CP300">
        <f>+Casos_PN_CORR[[#This Row],[43988]]-Casos_PN_CORR[[#This Row],[43987]]</f>
        <v>0</v>
      </c>
      <c r="CQ300">
        <f>+Casos_PN_CORR[[#This Row],[43989]]-Casos_PN_CORR[[#This Row],[43988]]</f>
        <v>0</v>
      </c>
      <c r="CR300">
        <f>+Casos_PN_CORR[[#This Row],[43990]]-Casos_PN_CORR[[#This Row],[43989]]</f>
        <v>0</v>
      </c>
      <c r="CS300">
        <f>+Casos_PN_CORR[[#This Row],[43991]]-Casos_PN_CORR[[#This Row],[43990]]</f>
        <v>0</v>
      </c>
      <c r="CT300">
        <f>+Casos_PN_CORR[[#This Row],[43992]]-Casos_PN_CORR[[#This Row],[43991]]</f>
        <v>0</v>
      </c>
      <c r="CU300">
        <f>+Casos_PN_CORR[[#This Row],[43993]]-Casos_PN_CORR[[#This Row],[43992]]</f>
        <v>0</v>
      </c>
    </row>
    <row r="301" spans="1:99" x14ac:dyDescent="0.3">
      <c r="A301">
        <v>41305</v>
      </c>
      <c r="B301" s="2" t="s">
        <v>154</v>
      </c>
      <c r="C301" s="2" t="s">
        <v>441</v>
      </c>
      <c r="D301" s="2" t="s">
        <v>607</v>
      </c>
      <c r="E301" s="4">
        <f t="shared" si="4"/>
        <v>0</v>
      </c>
      <c r="F301">
        <f>+Casos_PN_CORR[[#This Row],[43900]]</f>
        <v>0</v>
      </c>
      <c r="G301">
        <f>+Casos_PN_CORR[[#This Row],[43901]]-Casos_PN_CORR[[#This Row],[43900]]</f>
        <v>0</v>
      </c>
      <c r="H301">
        <f>+Casos_PN_CORR[[#This Row],[43902]]-Casos_PN_CORR[[#This Row],[43901]]</f>
        <v>0</v>
      </c>
      <c r="I301">
        <f>+Casos_PN_CORR[[#This Row],[43903]]-Casos_PN_CORR[[#This Row],[43902]]</f>
        <v>0</v>
      </c>
      <c r="J301">
        <f>+Casos_PN_CORR[[#This Row],[43904]]-Casos_PN_CORR[[#This Row],[43903]]</f>
        <v>0</v>
      </c>
      <c r="K301">
        <f>+Casos_PN_CORR[[#This Row],[43905]]-Casos_PN_CORR[[#This Row],[43904]]</f>
        <v>0</v>
      </c>
      <c r="L301">
        <f>+Casos_PN_CORR[[#This Row],[43906]]-Casos_PN_CORR[[#This Row],[43905]]</f>
        <v>0</v>
      </c>
      <c r="M301">
        <f>+Casos_PN_CORR[[#This Row],[43907]]-Casos_PN_CORR[[#This Row],[43906]]</f>
        <v>0</v>
      </c>
      <c r="N301">
        <f>+Casos_PN_CORR[[#This Row],[43908]]-Casos_PN_CORR[[#This Row],[43907]]</f>
        <v>0</v>
      </c>
      <c r="O301">
        <f>+Casos_PN_CORR[[#This Row],[43909]]-Casos_PN_CORR[[#This Row],[43908]]</f>
        <v>0</v>
      </c>
      <c r="P301">
        <f>+Casos_PN_CORR[[#This Row],[43910]]-Casos_PN_CORR[[#This Row],[43909]]</f>
        <v>0</v>
      </c>
      <c r="Q301">
        <f>+Casos_PN_CORR[[#This Row],[43911]]-Casos_PN_CORR[[#This Row],[43910]]</f>
        <v>0</v>
      </c>
      <c r="R301">
        <f>+Casos_PN_CORR[[#This Row],[43912]]-Casos_PN_CORR[[#This Row],[43911]]</f>
        <v>0</v>
      </c>
      <c r="S301">
        <f>+Casos_PN_CORR[[#This Row],[43913]]-Casos_PN_CORR[[#This Row],[43912]]</f>
        <v>0</v>
      </c>
      <c r="T301">
        <f>+Casos_PN_CORR[[#This Row],[43914]]-Casos_PN_CORR[[#This Row],[43913]]</f>
        <v>0</v>
      </c>
      <c r="U301">
        <f>+Casos_PN_CORR[[#This Row],[43915]]-Casos_PN_CORR[[#This Row],[43914]]</f>
        <v>0</v>
      </c>
      <c r="V301">
        <f>+Casos_PN_CORR[[#This Row],[43916]]-Casos_PN_CORR[[#This Row],[43915]]</f>
        <v>0</v>
      </c>
      <c r="W301">
        <f>+Casos_PN_CORR[[#This Row],[43917]]-Casos_PN_CORR[[#This Row],[43916]]</f>
        <v>0</v>
      </c>
      <c r="X301">
        <f>+Casos_PN_CORR[[#This Row],[43918]]-Casos_PN_CORR[[#This Row],[43917]]</f>
        <v>0</v>
      </c>
      <c r="Y301">
        <f>+Casos_PN_CORR[[#This Row],[43919]]-Casos_PN_CORR[[#This Row],[43918]]</f>
        <v>0</v>
      </c>
      <c r="Z301">
        <f>+Casos_PN_CORR[[#This Row],[43920]]-Casos_PN_CORR[[#This Row],[43919]]</f>
        <v>0</v>
      </c>
      <c r="AA301">
        <f>+Casos_PN_CORR[[#This Row],[43921]]-Casos_PN_CORR[[#This Row],[43920]]</f>
        <v>0</v>
      </c>
      <c r="AB301">
        <f>+Casos_PN_CORR[[#This Row],[43922]]-Casos_PN_CORR[[#This Row],[43921]]</f>
        <v>0</v>
      </c>
      <c r="AC301">
        <f>+Casos_PN_CORR[[#This Row],[43923]]-Casos_PN_CORR[[#This Row],[43922]]</f>
        <v>0</v>
      </c>
      <c r="AD301">
        <f>+Casos_PN_CORR[[#This Row],[43924]]-Casos_PN_CORR[[#This Row],[43923]]</f>
        <v>0</v>
      </c>
      <c r="AE301">
        <f>+Casos_PN_CORR[[#This Row],[43925]]-Casos_PN_CORR[[#This Row],[43924]]</f>
        <v>0</v>
      </c>
      <c r="AF301">
        <f>+Casos_PN_CORR[[#This Row],[43926]]-Casos_PN_CORR[[#This Row],[43925]]</f>
        <v>0</v>
      </c>
      <c r="AG301">
        <f>+Casos_PN_CORR[[#This Row],[43927]]-Casos_PN_CORR[[#This Row],[43926]]</f>
        <v>0</v>
      </c>
      <c r="AH301">
        <f>+Casos_PN_CORR[[#This Row],[43928]]-Casos_PN_CORR[[#This Row],[43927]]</f>
        <v>0</v>
      </c>
      <c r="AI301">
        <f>+Casos_PN_CORR[[#This Row],[43929]]-Casos_PN_CORR[[#This Row],[43928]]</f>
        <v>0</v>
      </c>
      <c r="AJ301">
        <f>+Casos_PN_CORR[[#This Row],[43930]]-Casos_PN_CORR[[#This Row],[43929]]</f>
        <v>0</v>
      </c>
      <c r="AK301">
        <f>+Casos_PN_CORR[[#This Row],[43931]]-Casos_PN_CORR[[#This Row],[43930]]</f>
        <v>0</v>
      </c>
      <c r="AL301">
        <f>+Casos_PN_CORR[[#This Row],[43932]]-Casos_PN_CORR[[#This Row],[43931]]</f>
        <v>0</v>
      </c>
      <c r="AM301">
        <f>+Casos_PN_CORR[[#This Row],[43933]]-Casos_PN_CORR[[#This Row],[43932]]</f>
        <v>0</v>
      </c>
      <c r="AN301">
        <f>+Casos_PN_CORR[[#This Row],[43934]]-Casos_PN_CORR[[#This Row],[43933]]</f>
        <v>0</v>
      </c>
      <c r="AO301">
        <f>+Casos_PN_CORR[[#This Row],[43935]]-Casos_PN_CORR[[#This Row],[43934]]</f>
        <v>0</v>
      </c>
      <c r="AP301">
        <f>+Casos_PN_CORR[[#This Row],[43936]]-Casos_PN_CORR[[#This Row],[43935]]</f>
        <v>0</v>
      </c>
      <c r="AQ301">
        <f>+Casos_PN_CORR[[#This Row],[43937]]-Casos_PN_CORR[[#This Row],[43936]]</f>
        <v>0</v>
      </c>
      <c r="AR301">
        <f>+Casos_PN_CORR[[#This Row],[43938]]-Casos_PN_CORR[[#This Row],[43937]]</f>
        <v>0</v>
      </c>
      <c r="AS301">
        <f>+Casos_PN_CORR[[#This Row],[43939]]-Casos_PN_CORR[[#This Row],[43938]]</f>
        <v>0</v>
      </c>
      <c r="AT301">
        <f>+Casos_PN_CORR[[#This Row],[43940]]-Casos_PN_CORR[[#This Row],[43939]]</f>
        <v>0</v>
      </c>
      <c r="AU301">
        <f>+Casos_PN_CORR[[#This Row],[43941]]-Casos_PN_CORR[[#This Row],[43940]]</f>
        <v>0</v>
      </c>
      <c r="AV301">
        <f>+Casos_PN_CORR[[#This Row],[43942]]-Casos_PN_CORR[[#This Row],[43941]]</f>
        <v>0</v>
      </c>
      <c r="AW301">
        <f>+Casos_PN_CORR[[#This Row],[43943]]-Casos_PN_CORR[[#This Row],[43942]]</f>
        <v>0</v>
      </c>
      <c r="AX301">
        <f>+Casos_PN_CORR[[#This Row],[43944]]-Casos_PN_CORR[[#This Row],[43943]]</f>
        <v>0</v>
      </c>
      <c r="AY301">
        <f>+Casos_PN_CORR[[#This Row],[43945]]-Casos_PN_CORR[[#This Row],[43944]]</f>
        <v>0</v>
      </c>
      <c r="AZ301">
        <f>+Casos_PN_CORR[[#This Row],[43946]]-Casos_PN_CORR[[#This Row],[43945]]</f>
        <v>0</v>
      </c>
      <c r="BA301">
        <f>+Casos_PN_CORR[[#This Row],[43947]]-Casos_PN_CORR[[#This Row],[43946]]</f>
        <v>0</v>
      </c>
      <c r="BB301">
        <f>+Casos_PN_CORR[[#This Row],[43948]]-Casos_PN_CORR[[#This Row],[43947]]</f>
        <v>0</v>
      </c>
      <c r="BC301">
        <f>+Casos_PN_CORR[[#This Row],[43949]]-Casos_PN_CORR[[#This Row],[43948]]</f>
        <v>0</v>
      </c>
      <c r="BD301">
        <f>+Casos_PN_CORR[[#This Row],[43950]]-Casos_PN_CORR[[#This Row],[43949]]</f>
        <v>0</v>
      </c>
      <c r="BE301">
        <f>+Casos_PN_CORR[[#This Row],[43951]]-Casos_PN_CORR[[#This Row],[43950]]</f>
        <v>0</v>
      </c>
      <c r="BF301">
        <f>+Casos_PN_CORR[[#This Row],[43952]]-Casos_PN_CORR[[#This Row],[43951]]</f>
        <v>0</v>
      </c>
      <c r="BG301">
        <f>+Casos_PN_CORR[[#This Row],[43953]]-Casos_PN_CORR[[#This Row],[43952]]</f>
        <v>0</v>
      </c>
      <c r="BH301">
        <f>+Casos_PN_CORR[[#This Row],[43954]]-Casos_PN_CORR[[#This Row],[43953]]</f>
        <v>0</v>
      </c>
      <c r="BI301">
        <f>+Casos_PN_CORR[[#This Row],[43955]]-Casos_PN_CORR[[#This Row],[43954]]</f>
        <v>0</v>
      </c>
      <c r="BJ301">
        <f>+Casos_PN_CORR[[#This Row],[43956]]-Casos_PN_CORR[[#This Row],[43955]]</f>
        <v>0</v>
      </c>
      <c r="BK301">
        <f>+Casos_PN_CORR[[#This Row],[43957]]-Casos_PN_CORR[[#This Row],[43956]]</f>
        <v>0</v>
      </c>
      <c r="BL301">
        <f>+Casos_PN_CORR[[#This Row],[43958]]-Casos_PN_CORR[[#This Row],[43957]]</f>
        <v>0</v>
      </c>
      <c r="BM301">
        <f>+Casos_PN_CORR[[#This Row],[43959]]-Casos_PN_CORR[[#This Row],[43958]]</f>
        <v>0</v>
      </c>
      <c r="BN301">
        <f>+Casos_PN_CORR[[#This Row],[43960]]-Casos_PN_CORR[[#This Row],[43959]]</f>
        <v>0</v>
      </c>
      <c r="BO301">
        <f>+Casos_PN_CORR[[#This Row],[43961]]-Casos_PN_CORR[[#This Row],[43960]]</f>
        <v>0</v>
      </c>
      <c r="BP301">
        <f>+Casos_PN_CORR[[#This Row],[43962]]-Casos_PN_CORR[[#This Row],[43961]]</f>
        <v>0</v>
      </c>
      <c r="BQ301">
        <f>+Casos_PN_CORR[[#This Row],[43963]]-Casos_PN_CORR[[#This Row],[43962]]</f>
        <v>0</v>
      </c>
      <c r="BR301">
        <f>+Casos_PN_CORR[[#This Row],[43964]]-Casos_PN_CORR[[#This Row],[43963]]</f>
        <v>0</v>
      </c>
      <c r="BS301">
        <f>+Casos_PN_CORR[[#This Row],[43965]]-Casos_PN_CORR[[#This Row],[43964]]</f>
        <v>0</v>
      </c>
      <c r="BT301">
        <f>+Casos_PN_CORR[[#This Row],[43966]]-Casos_PN_CORR[[#This Row],[43965]]</f>
        <v>0</v>
      </c>
      <c r="BU301">
        <f>+Casos_PN_CORR[[#This Row],[43967]]-Casos_PN_CORR[[#This Row],[43966]]</f>
        <v>0</v>
      </c>
      <c r="BV301">
        <f>+Casos_PN_CORR[[#This Row],[43968]]-Casos_PN_CORR[[#This Row],[43967]]</f>
        <v>0</v>
      </c>
      <c r="BW301">
        <f>+Casos_PN_CORR[[#This Row],[43969]]-Casos_PN_CORR[[#This Row],[43968]]</f>
        <v>0</v>
      </c>
      <c r="BX301">
        <f>+Casos_PN_CORR[[#This Row],[43970]]-Casos_PN_CORR[[#This Row],[43969]]</f>
        <v>0</v>
      </c>
      <c r="BY301">
        <f>+Casos_PN_CORR[[#This Row],[43971]]-Casos_PN_CORR[[#This Row],[43970]]</f>
        <v>0</v>
      </c>
      <c r="BZ301">
        <f>+Casos_PN_CORR[[#This Row],[43972]]-Casos_PN_CORR[[#This Row],[43971]]</f>
        <v>0</v>
      </c>
      <c r="CA301">
        <f>+Casos_PN_CORR[[#This Row],[43973]]-Casos_PN_CORR[[#This Row],[43972]]</f>
        <v>0</v>
      </c>
      <c r="CB301">
        <f>+Casos_PN_CORR[[#This Row],[43974]]-Casos_PN_CORR[[#This Row],[43973]]</f>
        <v>0</v>
      </c>
      <c r="CC301">
        <f>+Casos_PN_CORR[[#This Row],[43975]]-Casos_PN_CORR[[#This Row],[43974]]</f>
        <v>0</v>
      </c>
      <c r="CD301">
        <f>+Casos_PN_CORR[[#This Row],[43976]]-Casos_PN_CORR[[#This Row],[43975]]</f>
        <v>0</v>
      </c>
      <c r="CE301">
        <f>+Casos_PN_CORR[[#This Row],[43977]]-Casos_PN_CORR[[#This Row],[43976]]</f>
        <v>0</v>
      </c>
      <c r="CF301">
        <f>+Casos_PN_CORR[[#This Row],[43978]]-Casos_PN_CORR[[#This Row],[43977]]</f>
        <v>0</v>
      </c>
      <c r="CG301">
        <f>+Casos_PN_CORR[[#This Row],[43979]]-Casos_PN_CORR[[#This Row],[43978]]</f>
        <v>0</v>
      </c>
      <c r="CH301">
        <f>+Casos_PN_CORR[[#This Row],[43980]]-Casos_PN_CORR[[#This Row],[43979]]</f>
        <v>0</v>
      </c>
      <c r="CI301">
        <f>+Casos_PN_CORR[[#This Row],[43981]]-Casos_PN_CORR[[#This Row],[43980]]</f>
        <v>0</v>
      </c>
      <c r="CJ301">
        <f>+Casos_PN_CORR[[#This Row],[43982]]-Casos_PN_CORR[[#This Row],[43981]]</f>
        <v>0</v>
      </c>
      <c r="CK301">
        <f>+Casos_PN_CORR[[#This Row],[43983]]-Casos_PN_CORR[[#This Row],[43982]]</f>
        <v>0</v>
      </c>
      <c r="CL301">
        <f>+Casos_PN_CORR[[#This Row],[43984]]-Casos_PN_CORR[[#This Row],[43983]]</f>
        <v>0</v>
      </c>
      <c r="CM301">
        <f>+Casos_PN_CORR[[#This Row],[43985]]-Casos_PN_CORR[[#This Row],[43984]]</f>
        <v>0</v>
      </c>
      <c r="CN301">
        <f>+Casos_PN_CORR[[#This Row],[43986]]-Casos_PN_CORR[[#This Row],[43985]]</f>
        <v>0</v>
      </c>
      <c r="CO301">
        <f>+Casos_PN_CORR[[#This Row],[43987]]-Casos_PN_CORR[[#This Row],[43986]]</f>
        <v>12</v>
      </c>
      <c r="CP301">
        <f>+Casos_PN_CORR[[#This Row],[43988]]-Casos_PN_CORR[[#This Row],[43987]]</f>
        <v>0</v>
      </c>
      <c r="CQ301">
        <f>+Casos_PN_CORR[[#This Row],[43989]]-Casos_PN_CORR[[#This Row],[43988]]</f>
        <v>0</v>
      </c>
      <c r="CR301">
        <f>+Casos_PN_CORR[[#This Row],[43990]]-Casos_PN_CORR[[#This Row],[43989]]</f>
        <v>0</v>
      </c>
      <c r="CS301">
        <f>+Casos_PN_CORR[[#This Row],[43991]]-Casos_PN_CORR[[#This Row],[43990]]</f>
        <v>-12</v>
      </c>
      <c r="CT301">
        <f>+Casos_PN_CORR[[#This Row],[43992]]-Casos_PN_CORR[[#This Row],[43991]]</f>
        <v>0</v>
      </c>
      <c r="CU301">
        <f>+Casos_PN_CORR[[#This Row],[43993]]-Casos_PN_CORR[[#This Row],[43992]]</f>
        <v>0</v>
      </c>
    </row>
    <row r="302" spans="1:99" x14ac:dyDescent="0.3">
      <c r="A302">
        <v>120605</v>
      </c>
      <c r="B302" s="2" t="s">
        <v>191</v>
      </c>
      <c r="C302" s="2" t="s">
        <v>299</v>
      </c>
      <c r="D302" s="2" t="s">
        <v>299</v>
      </c>
      <c r="E302" s="4">
        <f t="shared" si="4"/>
        <v>0</v>
      </c>
      <c r="F302">
        <f>+Casos_PN_CORR[[#This Row],[43900]]</f>
        <v>0</v>
      </c>
      <c r="G302">
        <f>+Casos_PN_CORR[[#This Row],[43901]]-Casos_PN_CORR[[#This Row],[43900]]</f>
        <v>0</v>
      </c>
      <c r="H302">
        <f>+Casos_PN_CORR[[#This Row],[43902]]-Casos_PN_CORR[[#This Row],[43901]]</f>
        <v>0</v>
      </c>
      <c r="I302">
        <f>+Casos_PN_CORR[[#This Row],[43903]]-Casos_PN_CORR[[#This Row],[43902]]</f>
        <v>0</v>
      </c>
      <c r="J302">
        <f>+Casos_PN_CORR[[#This Row],[43904]]-Casos_PN_CORR[[#This Row],[43903]]</f>
        <v>0</v>
      </c>
      <c r="K302">
        <f>+Casos_PN_CORR[[#This Row],[43905]]-Casos_PN_CORR[[#This Row],[43904]]</f>
        <v>0</v>
      </c>
      <c r="L302">
        <f>+Casos_PN_CORR[[#This Row],[43906]]-Casos_PN_CORR[[#This Row],[43905]]</f>
        <v>0</v>
      </c>
      <c r="M302">
        <f>+Casos_PN_CORR[[#This Row],[43907]]-Casos_PN_CORR[[#This Row],[43906]]</f>
        <v>0</v>
      </c>
      <c r="N302">
        <f>+Casos_PN_CORR[[#This Row],[43908]]-Casos_PN_CORR[[#This Row],[43907]]</f>
        <v>0</v>
      </c>
      <c r="O302">
        <f>+Casos_PN_CORR[[#This Row],[43909]]-Casos_PN_CORR[[#This Row],[43908]]</f>
        <v>0</v>
      </c>
      <c r="P302">
        <f>+Casos_PN_CORR[[#This Row],[43910]]-Casos_PN_CORR[[#This Row],[43909]]</f>
        <v>0</v>
      </c>
      <c r="Q302">
        <f>+Casos_PN_CORR[[#This Row],[43911]]-Casos_PN_CORR[[#This Row],[43910]]</f>
        <v>0</v>
      </c>
      <c r="R302">
        <f>+Casos_PN_CORR[[#This Row],[43912]]-Casos_PN_CORR[[#This Row],[43911]]</f>
        <v>0</v>
      </c>
      <c r="S302">
        <f>+Casos_PN_CORR[[#This Row],[43913]]-Casos_PN_CORR[[#This Row],[43912]]</f>
        <v>0</v>
      </c>
      <c r="T302">
        <f>+Casos_PN_CORR[[#This Row],[43914]]-Casos_PN_CORR[[#This Row],[43913]]</f>
        <v>0</v>
      </c>
      <c r="U302">
        <f>+Casos_PN_CORR[[#This Row],[43915]]-Casos_PN_CORR[[#This Row],[43914]]</f>
        <v>0</v>
      </c>
      <c r="V302">
        <f>+Casos_PN_CORR[[#This Row],[43916]]-Casos_PN_CORR[[#This Row],[43915]]</f>
        <v>0</v>
      </c>
      <c r="W302">
        <f>+Casos_PN_CORR[[#This Row],[43917]]-Casos_PN_CORR[[#This Row],[43916]]</f>
        <v>0</v>
      </c>
      <c r="X302">
        <f>+Casos_PN_CORR[[#This Row],[43918]]-Casos_PN_CORR[[#This Row],[43917]]</f>
        <v>0</v>
      </c>
      <c r="Y302">
        <f>+Casos_PN_CORR[[#This Row],[43919]]-Casos_PN_CORR[[#This Row],[43918]]</f>
        <v>0</v>
      </c>
      <c r="Z302">
        <f>+Casos_PN_CORR[[#This Row],[43920]]-Casos_PN_CORR[[#This Row],[43919]]</f>
        <v>0</v>
      </c>
      <c r="AA302">
        <f>+Casos_PN_CORR[[#This Row],[43921]]-Casos_PN_CORR[[#This Row],[43920]]</f>
        <v>0</v>
      </c>
      <c r="AB302">
        <f>+Casos_PN_CORR[[#This Row],[43922]]-Casos_PN_CORR[[#This Row],[43921]]</f>
        <v>0</v>
      </c>
      <c r="AC302">
        <f>+Casos_PN_CORR[[#This Row],[43923]]-Casos_PN_CORR[[#This Row],[43922]]</f>
        <v>0</v>
      </c>
      <c r="AD302">
        <f>+Casos_PN_CORR[[#This Row],[43924]]-Casos_PN_CORR[[#This Row],[43923]]</f>
        <v>0</v>
      </c>
      <c r="AE302">
        <f>+Casos_PN_CORR[[#This Row],[43925]]-Casos_PN_CORR[[#This Row],[43924]]</f>
        <v>0</v>
      </c>
      <c r="AF302">
        <f>+Casos_PN_CORR[[#This Row],[43926]]-Casos_PN_CORR[[#This Row],[43925]]</f>
        <v>0</v>
      </c>
      <c r="AG302">
        <f>+Casos_PN_CORR[[#This Row],[43927]]-Casos_PN_CORR[[#This Row],[43926]]</f>
        <v>0</v>
      </c>
      <c r="AH302">
        <f>+Casos_PN_CORR[[#This Row],[43928]]-Casos_PN_CORR[[#This Row],[43927]]</f>
        <v>0</v>
      </c>
      <c r="AI302">
        <f>+Casos_PN_CORR[[#This Row],[43929]]-Casos_PN_CORR[[#This Row],[43928]]</f>
        <v>0</v>
      </c>
      <c r="AJ302">
        <f>+Casos_PN_CORR[[#This Row],[43930]]-Casos_PN_CORR[[#This Row],[43929]]</f>
        <v>0</v>
      </c>
      <c r="AK302">
        <f>+Casos_PN_CORR[[#This Row],[43931]]-Casos_PN_CORR[[#This Row],[43930]]</f>
        <v>0</v>
      </c>
      <c r="AL302">
        <f>+Casos_PN_CORR[[#This Row],[43932]]-Casos_PN_CORR[[#This Row],[43931]]</f>
        <v>0</v>
      </c>
      <c r="AM302">
        <f>+Casos_PN_CORR[[#This Row],[43933]]-Casos_PN_CORR[[#This Row],[43932]]</f>
        <v>0</v>
      </c>
      <c r="AN302">
        <f>+Casos_PN_CORR[[#This Row],[43934]]-Casos_PN_CORR[[#This Row],[43933]]</f>
        <v>0</v>
      </c>
      <c r="AO302">
        <f>+Casos_PN_CORR[[#This Row],[43935]]-Casos_PN_CORR[[#This Row],[43934]]</f>
        <v>0</v>
      </c>
      <c r="AP302">
        <f>+Casos_PN_CORR[[#This Row],[43936]]-Casos_PN_CORR[[#This Row],[43935]]</f>
        <v>0</v>
      </c>
      <c r="AQ302">
        <f>+Casos_PN_CORR[[#This Row],[43937]]-Casos_PN_CORR[[#This Row],[43936]]</f>
        <v>0</v>
      </c>
      <c r="AR302">
        <f>+Casos_PN_CORR[[#This Row],[43938]]-Casos_PN_CORR[[#This Row],[43937]]</f>
        <v>0</v>
      </c>
      <c r="AS302">
        <f>+Casos_PN_CORR[[#This Row],[43939]]-Casos_PN_CORR[[#This Row],[43938]]</f>
        <v>0</v>
      </c>
      <c r="AT302">
        <f>+Casos_PN_CORR[[#This Row],[43940]]-Casos_PN_CORR[[#This Row],[43939]]</f>
        <v>0</v>
      </c>
      <c r="AU302">
        <f>+Casos_PN_CORR[[#This Row],[43941]]-Casos_PN_CORR[[#This Row],[43940]]</f>
        <v>0</v>
      </c>
      <c r="AV302">
        <f>+Casos_PN_CORR[[#This Row],[43942]]-Casos_PN_CORR[[#This Row],[43941]]</f>
        <v>0</v>
      </c>
      <c r="AW302">
        <f>+Casos_PN_CORR[[#This Row],[43943]]-Casos_PN_CORR[[#This Row],[43942]]</f>
        <v>0</v>
      </c>
      <c r="AX302">
        <f>+Casos_PN_CORR[[#This Row],[43944]]-Casos_PN_CORR[[#This Row],[43943]]</f>
        <v>0</v>
      </c>
      <c r="AY302">
        <f>+Casos_PN_CORR[[#This Row],[43945]]-Casos_PN_CORR[[#This Row],[43944]]</f>
        <v>0</v>
      </c>
      <c r="AZ302">
        <f>+Casos_PN_CORR[[#This Row],[43946]]-Casos_PN_CORR[[#This Row],[43945]]</f>
        <v>0</v>
      </c>
      <c r="BA302">
        <f>+Casos_PN_CORR[[#This Row],[43947]]-Casos_PN_CORR[[#This Row],[43946]]</f>
        <v>0</v>
      </c>
      <c r="BB302">
        <f>+Casos_PN_CORR[[#This Row],[43948]]-Casos_PN_CORR[[#This Row],[43947]]</f>
        <v>0</v>
      </c>
      <c r="BC302">
        <f>+Casos_PN_CORR[[#This Row],[43949]]-Casos_PN_CORR[[#This Row],[43948]]</f>
        <v>0</v>
      </c>
      <c r="BD302">
        <f>+Casos_PN_CORR[[#This Row],[43950]]-Casos_PN_CORR[[#This Row],[43949]]</f>
        <v>0</v>
      </c>
      <c r="BE302">
        <f>+Casos_PN_CORR[[#This Row],[43951]]-Casos_PN_CORR[[#This Row],[43950]]</f>
        <v>0</v>
      </c>
      <c r="BF302">
        <f>+Casos_PN_CORR[[#This Row],[43952]]-Casos_PN_CORR[[#This Row],[43951]]</f>
        <v>0</v>
      </c>
      <c r="BG302">
        <f>+Casos_PN_CORR[[#This Row],[43953]]-Casos_PN_CORR[[#This Row],[43952]]</f>
        <v>0</v>
      </c>
      <c r="BH302">
        <f>+Casos_PN_CORR[[#This Row],[43954]]-Casos_PN_CORR[[#This Row],[43953]]</f>
        <v>0</v>
      </c>
      <c r="BI302">
        <f>+Casos_PN_CORR[[#This Row],[43955]]-Casos_PN_CORR[[#This Row],[43954]]</f>
        <v>0</v>
      </c>
      <c r="BJ302">
        <f>+Casos_PN_CORR[[#This Row],[43956]]-Casos_PN_CORR[[#This Row],[43955]]</f>
        <v>0</v>
      </c>
      <c r="BK302">
        <f>+Casos_PN_CORR[[#This Row],[43957]]-Casos_PN_CORR[[#This Row],[43956]]</f>
        <v>0</v>
      </c>
      <c r="BL302">
        <f>+Casos_PN_CORR[[#This Row],[43958]]-Casos_PN_CORR[[#This Row],[43957]]</f>
        <v>0</v>
      </c>
      <c r="BM302">
        <f>+Casos_PN_CORR[[#This Row],[43959]]-Casos_PN_CORR[[#This Row],[43958]]</f>
        <v>0</v>
      </c>
      <c r="BN302">
        <f>+Casos_PN_CORR[[#This Row],[43960]]-Casos_PN_CORR[[#This Row],[43959]]</f>
        <v>0</v>
      </c>
      <c r="BO302">
        <f>+Casos_PN_CORR[[#This Row],[43961]]-Casos_PN_CORR[[#This Row],[43960]]</f>
        <v>0</v>
      </c>
      <c r="BP302">
        <f>+Casos_PN_CORR[[#This Row],[43962]]-Casos_PN_CORR[[#This Row],[43961]]</f>
        <v>0</v>
      </c>
      <c r="BQ302">
        <f>+Casos_PN_CORR[[#This Row],[43963]]-Casos_PN_CORR[[#This Row],[43962]]</f>
        <v>0</v>
      </c>
      <c r="BR302">
        <f>+Casos_PN_CORR[[#This Row],[43964]]-Casos_PN_CORR[[#This Row],[43963]]</f>
        <v>0</v>
      </c>
      <c r="BS302">
        <f>+Casos_PN_CORR[[#This Row],[43965]]-Casos_PN_CORR[[#This Row],[43964]]</f>
        <v>0</v>
      </c>
      <c r="BT302">
        <f>+Casos_PN_CORR[[#This Row],[43966]]-Casos_PN_CORR[[#This Row],[43965]]</f>
        <v>0</v>
      </c>
      <c r="BU302">
        <f>+Casos_PN_CORR[[#This Row],[43967]]-Casos_PN_CORR[[#This Row],[43966]]</f>
        <v>0</v>
      </c>
      <c r="BV302">
        <f>+Casos_PN_CORR[[#This Row],[43968]]-Casos_PN_CORR[[#This Row],[43967]]</f>
        <v>0</v>
      </c>
      <c r="BW302">
        <f>+Casos_PN_CORR[[#This Row],[43969]]-Casos_PN_CORR[[#This Row],[43968]]</f>
        <v>0</v>
      </c>
      <c r="BX302">
        <f>+Casos_PN_CORR[[#This Row],[43970]]-Casos_PN_CORR[[#This Row],[43969]]</f>
        <v>0</v>
      </c>
      <c r="BY302">
        <f>+Casos_PN_CORR[[#This Row],[43971]]-Casos_PN_CORR[[#This Row],[43970]]</f>
        <v>0</v>
      </c>
      <c r="BZ302">
        <f>+Casos_PN_CORR[[#This Row],[43972]]-Casos_PN_CORR[[#This Row],[43971]]</f>
        <v>0</v>
      </c>
      <c r="CA302">
        <f>+Casos_PN_CORR[[#This Row],[43973]]-Casos_PN_CORR[[#This Row],[43972]]</f>
        <v>0</v>
      </c>
      <c r="CB302">
        <f>+Casos_PN_CORR[[#This Row],[43974]]-Casos_PN_CORR[[#This Row],[43973]]</f>
        <v>0</v>
      </c>
      <c r="CC302">
        <f>+Casos_PN_CORR[[#This Row],[43975]]-Casos_PN_CORR[[#This Row],[43974]]</f>
        <v>0</v>
      </c>
      <c r="CD302">
        <f>+Casos_PN_CORR[[#This Row],[43976]]-Casos_PN_CORR[[#This Row],[43975]]</f>
        <v>0</v>
      </c>
      <c r="CE302">
        <f>+Casos_PN_CORR[[#This Row],[43977]]-Casos_PN_CORR[[#This Row],[43976]]</f>
        <v>0</v>
      </c>
      <c r="CF302">
        <f>+Casos_PN_CORR[[#This Row],[43978]]-Casos_PN_CORR[[#This Row],[43977]]</f>
        <v>0</v>
      </c>
      <c r="CG302">
        <f>+Casos_PN_CORR[[#This Row],[43979]]-Casos_PN_CORR[[#This Row],[43978]]</f>
        <v>0</v>
      </c>
      <c r="CH302">
        <f>+Casos_PN_CORR[[#This Row],[43980]]-Casos_PN_CORR[[#This Row],[43979]]</f>
        <v>0</v>
      </c>
      <c r="CI302">
        <f>+Casos_PN_CORR[[#This Row],[43981]]-Casos_PN_CORR[[#This Row],[43980]]</f>
        <v>0</v>
      </c>
      <c r="CJ302">
        <f>+Casos_PN_CORR[[#This Row],[43982]]-Casos_PN_CORR[[#This Row],[43981]]</f>
        <v>0</v>
      </c>
      <c r="CK302">
        <f>+Casos_PN_CORR[[#This Row],[43983]]-Casos_PN_CORR[[#This Row],[43982]]</f>
        <v>0</v>
      </c>
      <c r="CL302">
        <f>+Casos_PN_CORR[[#This Row],[43984]]-Casos_PN_CORR[[#This Row],[43983]]</f>
        <v>0</v>
      </c>
      <c r="CM302">
        <f>+Casos_PN_CORR[[#This Row],[43985]]-Casos_PN_CORR[[#This Row],[43984]]</f>
        <v>0</v>
      </c>
      <c r="CN302">
        <f>+Casos_PN_CORR[[#This Row],[43986]]-Casos_PN_CORR[[#This Row],[43985]]</f>
        <v>0</v>
      </c>
      <c r="CO302">
        <f>+Casos_PN_CORR[[#This Row],[43987]]-Casos_PN_CORR[[#This Row],[43986]]</f>
        <v>0</v>
      </c>
      <c r="CP302">
        <f>+Casos_PN_CORR[[#This Row],[43988]]-Casos_PN_CORR[[#This Row],[43987]]</f>
        <v>0</v>
      </c>
      <c r="CQ302">
        <f>+Casos_PN_CORR[[#This Row],[43989]]-Casos_PN_CORR[[#This Row],[43988]]</f>
        <v>0</v>
      </c>
      <c r="CR302">
        <f>+Casos_PN_CORR[[#This Row],[43990]]-Casos_PN_CORR[[#This Row],[43989]]</f>
        <v>0</v>
      </c>
      <c r="CS302">
        <f>+Casos_PN_CORR[[#This Row],[43991]]-Casos_PN_CORR[[#This Row],[43990]]</f>
        <v>0</v>
      </c>
      <c r="CT302">
        <f>+Casos_PN_CORR[[#This Row],[43992]]-Casos_PN_CORR[[#This Row],[43991]]</f>
        <v>0</v>
      </c>
      <c r="CU302">
        <f>+Casos_PN_CORR[[#This Row],[43993]]-Casos_PN_CORR[[#This Row],[43992]]</f>
        <v>0</v>
      </c>
    </row>
    <row r="303" spans="1:99" x14ac:dyDescent="0.3">
      <c r="A303">
        <v>120306</v>
      </c>
      <c r="B303" s="2" t="s">
        <v>191</v>
      </c>
      <c r="C303" s="2" t="s">
        <v>380</v>
      </c>
      <c r="D303" s="2" t="s">
        <v>608</v>
      </c>
      <c r="E303" s="4">
        <f t="shared" si="4"/>
        <v>0</v>
      </c>
      <c r="F303">
        <f>+Casos_PN_CORR[[#This Row],[43900]]</f>
        <v>0</v>
      </c>
      <c r="G303">
        <f>+Casos_PN_CORR[[#This Row],[43901]]-Casos_PN_CORR[[#This Row],[43900]]</f>
        <v>0</v>
      </c>
      <c r="H303">
        <f>+Casos_PN_CORR[[#This Row],[43902]]-Casos_PN_CORR[[#This Row],[43901]]</f>
        <v>0</v>
      </c>
      <c r="I303">
        <f>+Casos_PN_CORR[[#This Row],[43903]]-Casos_PN_CORR[[#This Row],[43902]]</f>
        <v>0</v>
      </c>
      <c r="J303">
        <f>+Casos_PN_CORR[[#This Row],[43904]]-Casos_PN_CORR[[#This Row],[43903]]</f>
        <v>0</v>
      </c>
      <c r="K303">
        <f>+Casos_PN_CORR[[#This Row],[43905]]-Casos_PN_CORR[[#This Row],[43904]]</f>
        <v>0</v>
      </c>
      <c r="L303">
        <f>+Casos_PN_CORR[[#This Row],[43906]]-Casos_PN_CORR[[#This Row],[43905]]</f>
        <v>0</v>
      </c>
      <c r="M303">
        <f>+Casos_PN_CORR[[#This Row],[43907]]-Casos_PN_CORR[[#This Row],[43906]]</f>
        <v>0</v>
      </c>
      <c r="N303">
        <f>+Casos_PN_CORR[[#This Row],[43908]]-Casos_PN_CORR[[#This Row],[43907]]</f>
        <v>0</v>
      </c>
      <c r="O303">
        <f>+Casos_PN_CORR[[#This Row],[43909]]-Casos_PN_CORR[[#This Row],[43908]]</f>
        <v>0</v>
      </c>
      <c r="P303">
        <f>+Casos_PN_CORR[[#This Row],[43910]]-Casos_PN_CORR[[#This Row],[43909]]</f>
        <v>0</v>
      </c>
      <c r="Q303">
        <f>+Casos_PN_CORR[[#This Row],[43911]]-Casos_PN_CORR[[#This Row],[43910]]</f>
        <v>0</v>
      </c>
      <c r="R303">
        <f>+Casos_PN_CORR[[#This Row],[43912]]-Casos_PN_CORR[[#This Row],[43911]]</f>
        <v>0</v>
      </c>
      <c r="S303">
        <f>+Casos_PN_CORR[[#This Row],[43913]]-Casos_PN_CORR[[#This Row],[43912]]</f>
        <v>0</v>
      </c>
      <c r="T303">
        <f>+Casos_PN_CORR[[#This Row],[43914]]-Casos_PN_CORR[[#This Row],[43913]]</f>
        <v>0</v>
      </c>
      <c r="U303">
        <f>+Casos_PN_CORR[[#This Row],[43915]]-Casos_PN_CORR[[#This Row],[43914]]</f>
        <v>0</v>
      </c>
      <c r="V303">
        <f>+Casos_PN_CORR[[#This Row],[43916]]-Casos_PN_CORR[[#This Row],[43915]]</f>
        <v>0</v>
      </c>
      <c r="W303">
        <f>+Casos_PN_CORR[[#This Row],[43917]]-Casos_PN_CORR[[#This Row],[43916]]</f>
        <v>0</v>
      </c>
      <c r="X303">
        <f>+Casos_PN_CORR[[#This Row],[43918]]-Casos_PN_CORR[[#This Row],[43917]]</f>
        <v>0</v>
      </c>
      <c r="Y303">
        <f>+Casos_PN_CORR[[#This Row],[43919]]-Casos_PN_CORR[[#This Row],[43918]]</f>
        <v>0</v>
      </c>
      <c r="Z303">
        <f>+Casos_PN_CORR[[#This Row],[43920]]-Casos_PN_CORR[[#This Row],[43919]]</f>
        <v>0</v>
      </c>
      <c r="AA303">
        <f>+Casos_PN_CORR[[#This Row],[43921]]-Casos_PN_CORR[[#This Row],[43920]]</f>
        <v>0</v>
      </c>
      <c r="AB303">
        <f>+Casos_PN_CORR[[#This Row],[43922]]-Casos_PN_CORR[[#This Row],[43921]]</f>
        <v>0</v>
      </c>
      <c r="AC303">
        <f>+Casos_PN_CORR[[#This Row],[43923]]-Casos_PN_CORR[[#This Row],[43922]]</f>
        <v>0</v>
      </c>
      <c r="AD303">
        <f>+Casos_PN_CORR[[#This Row],[43924]]-Casos_PN_CORR[[#This Row],[43923]]</f>
        <v>0</v>
      </c>
      <c r="AE303">
        <f>+Casos_PN_CORR[[#This Row],[43925]]-Casos_PN_CORR[[#This Row],[43924]]</f>
        <v>0</v>
      </c>
      <c r="AF303">
        <f>+Casos_PN_CORR[[#This Row],[43926]]-Casos_PN_CORR[[#This Row],[43925]]</f>
        <v>0</v>
      </c>
      <c r="AG303">
        <f>+Casos_PN_CORR[[#This Row],[43927]]-Casos_PN_CORR[[#This Row],[43926]]</f>
        <v>0</v>
      </c>
      <c r="AH303">
        <f>+Casos_PN_CORR[[#This Row],[43928]]-Casos_PN_CORR[[#This Row],[43927]]</f>
        <v>0</v>
      </c>
      <c r="AI303">
        <f>+Casos_PN_CORR[[#This Row],[43929]]-Casos_PN_CORR[[#This Row],[43928]]</f>
        <v>0</v>
      </c>
      <c r="AJ303">
        <f>+Casos_PN_CORR[[#This Row],[43930]]-Casos_PN_CORR[[#This Row],[43929]]</f>
        <v>0</v>
      </c>
      <c r="AK303">
        <f>+Casos_PN_CORR[[#This Row],[43931]]-Casos_PN_CORR[[#This Row],[43930]]</f>
        <v>0</v>
      </c>
      <c r="AL303">
        <f>+Casos_PN_CORR[[#This Row],[43932]]-Casos_PN_CORR[[#This Row],[43931]]</f>
        <v>0</v>
      </c>
      <c r="AM303">
        <f>+Casos_PN_CORR[[#This Row],[43933]]-Casos_PN_CORR[[#This Row],[43932]]</f>
        <v>0</v>
      </c>
      <c r="AN303">
        <f>+Casos_PN_CORR[[#This Row],[43934]]-Casos_PN_CORR[[#This Row],[43933]]</f>
        <v>0</v>
      </c>
      <c r="AO303">
        <f>+Casos_PN_CORR[[#This Row],[43935]]-Casos_PN_CORR[[#This Row],[43934]]</f>
        <v>0</v>
      </c>
      <c r="AP303">
        <f>+Casos_PN_CORR[[#This Row],[43936]]-Casos_PN_CORR[[#This Row],[43935]]</f>
        <v>0</v>
      </c>
      <c r="AQ303">
        <f>+Casos_PN_CORR[[#This Row],[43937]]-Casos_PN_CORR[[#This Row],[43936]]</f>
        <v>0</v>
      </c>
      <c r="AR303">
        <f>+Casos_PN_CORR[[#This Row],[43938]]-Casos_PN_CORR[[#This Row],[43937]]</f>
        <v>0</v>
      </c>
      <c r="AS303">
        <f>+Casos_PN_CORR[[#This Row],[43939]]-Casos_PN_CORR[[#This Row],[43938]]</f>
        <v>0</v>
      </c>
      <c r="AT303">
        <f>+Casos_PN_CORR[[#This Row],[43940]]-Casos_PN_CORR[[#This Row],[43939]]</f>
        <v>0</v>
      </c>
      <c r="AU303">
        <f>+Casos_PN_CORR[[#This Row],[43941]]-Casos_PN_CORR[[#This Row],[43940]]</f>
        <v>0</v>
      </c>
      <c r="AV303">
        <f>+Casos_PN_CORR[[#This Row],[43942]]-Casos_PN_CORR[[#This Row],[43941]]</f>
        <v>0</v>
      </c>
      <c r="AW303">
        <f>+Casos_PN_CORR[[#This Row],[43943]]-Casos_PN_CORR[[#This Row],[43942]]</f>
        <v>0</v>
      </c>
      <c r="AX303">
        <f>+Casos_PN_CORR[[#This Row],[43944]]-Casos_PN_CORR[[#This Row],[43943]]</f>
        <v>0</v>
      </c>
      <c r="AY303">
        <f>+Casos_PN_CORR[[#This Row],[43945]]-Casos_PN_CORR[[#This Row],[43944]]</f>
        <v>0</v>
      </c>
      <c r="AZ303">
        <f>+Casos_PN_CORR[[#This Row],[43946]]-Casos_PN_CORR[[#This Row],[43945]]</f>
        <v>0</v>
      </c>
      <c r="BA303">
        <f>+Casos_PN_CORR[[#This Row],[43947]]-Casos_PN_CORR[[#This Row],[43946]]</f>
        <v>0</v>
      </c>
      <c r="BB303">
        <f>+Casos_PN_CORR[[#This Row],[43948]]-Casos_PN_CORR[[#This Row],[43947]]</f>
        <v>0</v>
      </c>
      <c r="BC303">
        <f>+Casos_PN_CORR[[#This Row],[43949]]-Casos_PN_CORR[[#This Row],[43948]]</f>
        <v>0</v>
      </c>
      <c r="BD303">
        <f>+Casos_PN_CORR[[#This Row],[43950]]-Casos_PN_CORR[[#This Row],[43949]]</f>
        <v>0</v>
      </c>
      <c r="BE303">
        <f>+Casos_PN_CORR[[#This Row],[43951]]-Casos_PN_CORR[[#This Row],[43950]]</f>
        <v>0</v>
      </c>
      <c r="BF303">
        <f>+Casos_PN_CORR[[#This Row],[43952]]-Casos_PN_CORR[[#This Row],[43951]]</f>
        <v>0</v>
      </c>
      <c r="BG303">
        <f>+Casos_PN_CORR[[#This Row],[43953]]-Casos_PN_CORR[[#This Row],[43952]]</f>
        <v>0</v>
      </c>
      <c r="BH303">
        <f>+Casos_PN_CORR[[#This Row],[43954]]-Casos_PN_CORR[[#This Row],[43953]]</f>
        <v>0</v>
      </c>
      <c r="BI303">
        <f>+Casos_PN_CORR[[#This Row],[43955]]-Casos_PN_CORR[[#This Row],[43954]]</f>
        <v>0</v>
      </c>
      <c r="BJ303">
        <f>+Casos_PN_CORR[[#This Row],[43956]]-Casos_PN_CORR[[#This Row],[43955]]</f>
        <v>0</v>
      </c>
      <c r="BK303">
        <f>+Casos_PN_CORR[[#This Row],[43957]]-Casos_PN_CORR[[#This Row],[43956]]</f>
        <v>0</v>
      </c>
      <c r="BL303">
        <f>+Casos_PN_CORR[[#This Row],[43958]]-Casos_PN_CORR[[#This Row],[43957]]</f>
        <v>0</v>
      </c>
      <c r="BM303">
        <f>+Casos_PN_CORR[[#This Row],[43959]]-Casos_PN_CORR[[#This Row],[43958]]</f>
        <v>0</v>
      </c>
      <c r="BN303">
        <f>+Casos_PN_CORR[[#This Row],[43960]]-Casos_PN_CORR[[#This Row],[43959]]</f>
        <v>0</v>
      </c>
      <c r="BO303">
        <f>+Casos_PN_CORR[[#This Row],[43961]]-Casos_PN_CORR[[#This Row],[43960]]</f>
        <v>0</v>
      </c>
      <c r="BP303">
        <f>+Casos_PN_CORR[[#This Row],[43962]]-Casos_PN_CORR[[#This Row],[43961]]</f>
        <v>0</v>
      </c>
      <c r="BQ303">
        <f>+Casos_PN_CORR[[#This Row],[43963]]-Casos_PN_CORR[[#This Row],[43962]]</f>
        <v>0</v>
      </c>
      <c r="BR303">
        <f>+Casos_PN_CORR[[#This Row],[43964]]-Casos_PN_CORR[[#This Row],[43963]]</f>
        <v>0</v>
      </c>
      <c r="BS303">
        <f>+Casos_PN_CORR[[#This Row],[43965]]-Casos_PN_CORR[[#This Row],[43964]]</f>
        <v>0</v>
      </c>
      <c r="BT303">
        <f>+Casos_PN_CORR[[#This Row],[43966]]-Casos_PN_CORR[[#This Row],[43965]]</f>
        <v>0</v>
      </c>
      <c r="BU303">
        <f>+Casos_PN_CORR[[#This Row],[43967]]-Casos_PN_CORR[[#This Row],[43966]]</f>
        <v>0</v>
      </c>
      <c r="BV303">
        <f>+Casos_PN_CORR[[#This Row],[43968]]-Casos_PN_CORR[[#This Row],[43967]]</f>
        <v>0</v>
      </c>
      <c r="BW303">
        <f>+Casos_PN_CORR[[#This Row],[43969]]-Casos_PN_CORR[[#This Row],[43968]]</f>
        <v>0</v>
      </c>
      <c r="BX303">
        <f>+Casos_PN_CORR[[#This Row],[43970]]-Casos_PN_CORR[[#This Row],[43969]]</f>
        <v>0</v>
      </c>
      <c r="BY303">
        <f>+Casos_PN_CORR[[#This Row],[43971]]-Casos_PN_CORR[[#This Row],[43970]]</f>
        <v>0</v>
      </c>
      <c r="BZ303">
        <f>+Casos_PN_CORR[[#This Row],[43972]]-Casos_PN_CORR[[#This Row],[43971]]</f>
        <v>0</v>
      </c>
      <c r="CA303">
        <f>+Casos_PN_CORR[[#This Row],[43973]]-Casos_PN_CORR[[#This Row],[43972]]</f>
        <v>0</v>
      </c>
      <c r="CB303">
        <f>+Casos_PN_CORR[[#This Row],[43974]]-Casos_PN_CORR[[#This Row],[43973]]</f>
        <v>0</v>
      </c>
      <c r="CC303">
        <f>+Casos_PN_CORR[[#This Row],[43975]]-Casos_PN_CORR[[#This Row],[43974]]</f>
        <v>0</v>
      </c>
      <c r="CD303">
        <f>+Casos_PN_CORR[[#This Row],[43976]]-Casos_PN_CORR[[#This Row],[43975]]</f>
        <v>0</v>
      </c>
      <c r="CE303">
        <f>+Casos_PN_CORR[[#This Row],[43977]]-Casos_PN_CORR[[#This Row],[43976]]</f>
        <v>0</v>
      </c>
      <c r="CF303">
        <f>+Casos_PN_CORR[[#This Row],[43978]]-Casos_PN_CORR[[#This Row],[43977]]</f>
        <v>0</v>
      </c>
      <c r="CG303">
        <f>+Casos_PN_CORR[[#This Row],[43979]]-Casos_PN_CORR[[#This Row],[43978]]</f>
        <v>0</v>
      </c>
      <c r="CH303">
        <f>+Casos_PN_CORR[[#This Row],[43980]]-Casos_PN_CORR[[#This Row],[43979]]</f>
        <v>0</v>
      </c>
      <c r="CI303">
        <f>+Casos_PN_CORR[[#This Row],[43981]]-Casos_PN_CORR[[#This Row],[43980]]</f>
        <v>0</v>
      </c>
      <c r="CJ303">
        <f>+Casos_PN_CORR[[#This Row],[43982]]-Casos_PN_CORR[[#This Row],[43981]]</f>
        <v>0</v>
      </c>
      <c r="CK303">
        <f>+Casos_PN_CORR[[#This Row],[43983]]-Casos_PN_CORR[[#This Row],[43982]]</f>
        <v>0</v>
      </c>
      <c r="CL303">
        <f>+Casos_PN_CORR[[#This Row],[43984]]-Casos_PN_CORR[[#This Row],[43983]]</f>
        <v>0</v>
      </c>
      <c r="CM303">
        <f>+Casos_PN_CORR[[#This Row],[43985]]-Casos_PN_CORR[[#This Row],[43984]]</f>
        <v>0</v>
      </c>
      <c r="CN303">
        <f>+Casos_PN_CORR[[#This Row],[43986]]-Casos_PN_CORR[[#This Row],[43985]]</f>
        <v>0</v>
      </c>
      <c r="CO303">
        <f>+Casos_PN_CORR[[#This Row],[43987]]-Casos_PN_CORR[[#This Row],[43986]]</f>
        <v>0</v>
      </c>
      <c r="CP303">
        <f>+Casos_PN_CORR[[#This Row],[43988]]-Casos_PN_CORR[[#This Row],[43987]]</f>
        <v>0</v>
      </c>
      <c r="CQ303">
        <f>+Casos_PN_CORR[[#This Row],[43989]]-Casos_PN_CORR[[#This Row],[43988]]</f>
        <v>0</v>
      </c>
      <c r="CR303">
        <f>+Casos_PN_CORR[[#This Row],[43990]]-Casos_PN_CORR[[#This Row],[43989]]</f>
        <v>0</v>
      </c>
      <c r="CS303">
        <f>+Casos_PN_CORR[[#This Row],[43991]]-Casos_PN_CORR[[#This Row],[43990]]</f>
        <v>0</v>
      </c>
      <c r="CT303">
        <f>+Casos_PN_CORR[[#This Row],[43992]]-Casos_PN_CORR[[#This Row],[43991]]</f>
        <v>0</v>
      </c>
      <c r="CU303">
        <f>+Casos_PN_CORR[[#This Row],[43993]]-Casos_PN_CORR[[#This Row],[43992]]</f>
        <v>0</v>
      </c>
    </row>
    <row r="304" spans="1:99" x14ac:dyDescent="0.3">
      <c r="A304">
        <v>120701</v>
      </c>
      <c r="B304" s="2" t="s">
        <v>191</v>
      </c>
      <c r="C304" s="2" t="s">
        <v>296</v>
      </c>
      <c r="D304" s="2" t="s">
        <v>296</v>
      </c>
      <c r="E304" s="4">
        <f t="shared" si="4"/>
        <v>0</v>
      </c>
      <c r="F304">
        <f>+Casos_PN_CORR[[#This Row],[43900]]</f>
        <v>0</v>
      </c>
      <c r="G304">
        <f>+Casos_PN_CORR[[#This Row],[43901]]-Casos_PN_CORR[[#This Row],[43900]]</f>
        <v>0</v>
      </c>
      <c r="H304">
        <f>+Casos_PN_CORR[[#This Row],[43902]]-Casos_PN_CORR[[#This Row],[43901]]</f>
        <v>0</v>
      </c>
      <c r="I304">
        <f>+Casos_PN_CORR[[#This Row],[43903]]-Casos_PN_CORR[[#This Row],[43902]]</f>
        <v>0</v>
      </c>
      <c r="J304">
        <f>+Casos_PN_CORR[[#This Row],[43904]]-Casos_PN_CORR[[#This Row],[43903]]</f>
        <v>0</v>
      </c>
      <c r="K304">
        <f>+Casos_PN_CORR[[#This Row],[43905]]-Casos_PN_CORR[[#This Row],[43904]]</f>
        <v>0</v>
      </c>
      <c r="L304">
        <f>+Casos_PN_CORR[[#This Row],[43906]]-Casos_PN_CORR[[#This Row],[43905]]</f>
        <v>0</v>
      </c>
      <c r="M304">
        <f>+Casos_PN_CORR[[#This Row],[43907]]-Casos_PN_CORR[[#This Row],[43906]]</f>
        <v>0</v>
      </c>
      <c r="N304">
        <f>+Casos_PN_CORR[[#This Row],[43908]]-Casos_PN_CORR[[#This Row],[43907]]</f>
        <v>0</v>
      </c>
      <c r="O304">
        <f>+Casos_PN_CORR[[#This Row],[43909]]-Casos_PN_CORR[[#This Row],[43908]]</f>
        <v>0</v>
      </c>
      <c r="P304">
        <f>+Casos_PN_CORR[[#This Row],[43910]]-Casos_PN_CORR[[#This Row],[43909]]</f>
        <v>0</v>
      </c>
      <c r="Q304">
        <f>+Casos_PN_CORR[[#This Row],[43911]]-Casos_PN_CORR[[#This Row],[43910]]</f>
        <v>0</v>
      </c>
      <c r="R304">
        <f>+Casos_PN_CORR[[#This Row],[43912]]-Casos_PN_CORR[[#This Row],[43911]]</f>
        <v>0</v>
      </c>
      <c r="S304">
        <f>+Casos_PN_CORR[[#This Row],[43913]]-Casos_PN_CORR[[#This Row],[43912]]</f>
        <v>0</v>
      </c>
      <c r="T304">
        <f>+Casos_PN_CORR[[#This Row],[43914]]-Casos_PN_CORR[[#This Row],[43913]]</f>
        <v>0</v>
      </c>
      <c r="U304">
        <f>+Casos_PN_CORR[[#This Row],[43915]]-Casos_PN_CORR[[#This Row],[43914]]</f>
        <v>0</v>
      </c>
      <c r="V304">
        <f>+Casos_PN_CORR[[#This Row],[43916]]-Casos_PN_CORR[[#This Row],[43915]]</f>
        <v>0</v>
      </c>
      <c r="W304">
        <f>+Casos_PN_CORR[[#This Row],[43917]]-Casos_PN_CORR[[#This Row],[43916]]</f>
        <v>0</v>
      </c>
      <c r="X304">
        <f>+Casos_PN_CORR[[#This Row],[43918]]-Casos_PN_CORR[[#This Row],[43917]]</f>
        <v>0</v>
      </c>
      <c r="Y304">
        <f>+Casos_PN_CORR[[#This Row],[43919]]-Casos_PN_CORR[[#This Row],[43918]]</f>
        <v>0</v>
      </c>
      <c r="Z304">
        <f>+Casos_PN_CORR[[#This Row],[43920]]-Casos_PN_CORR[[#This Row],[43919]]</f>
        <v>0</v>
      </c>
      <c r="AA304">
        <f>+Casos_PN_CORR[[#This Row],[43921]]-Casos_PN_CORR[[#This Row],[43920]]</f>
        <v>0</v>
      </c>
      <c r="AB304">
        <f>+Casos_PN_CORR[[#This Row],[43922]]-Casos_PN_CORR[[#This Row],[43921]]</f>
        <v>0</v>
      </c>
      <c r="AC304">
        <f>+Casos_PN_CORR[[#This Row],[43923]]-Casos_PN_CORR[[#This Row],[43922]]</f>
        <v>0</v>
      </c>
      <c r="AD304">
        <f>+Casos_PN_CORR[[#This Row],[43924]]-Casos_PN_CORR[[#This Row],[43923]]</f>
        <v>0</v>
      </c>
      <c r="AE304">
        <f>+Casos_PN_CORR[[#This Row],[43925]]-Casos_PN_CORR[[#This Row],[43924]]</f>
        <v>0</v>
      </c>
      <c r="AF304">
        <f>+Casos_PN_CORR[[#This Row],[43926]]-Casos_PN_CORR[[#This Row],[43925]]</f>
        <v>0</v>
      </c>
      <c r="AG304">
        <f>+Casos_PN_CORR[[#This Row],[43927]]-Casos_PN_CORR[[#This Row],[43926]]</f>
        <v>0</v>
      </c>
      <c r="AH304">
        <f>+Casos_PN_CORR[[#This Row],[43928]]-Casos_PN_CORR[[#This Row],[43927]]</f>
        <v>0</v>
      </c>
      <c r="AI304">
        <f>+Casos_PN_CORR[[#This Row],[43929]]-Casos_PN_CORR[[#This Row],[43928]]</f>
        <v>0</v>
      </c>
      <c r="AJ304">
        <f>+Casos_PN_CORR[[#This Row],[43930]]-Casos_PN_CORR[[#This Row],[43929]]</f>
        <v>0</v>
      </c>
      <c r="AK304">
        <f>+Casos_PN_CORR[[#This Row],[43931]]-Casos_PN_CORR[[#This Row],[43930]]</f>
        <v>0</v>
      </c>
      <c r="AL304">
        <f>+Casos_PN_CORR[[#This Row],[43932]]-Casos_PN_CORR[[#This Row],[43931]]</f>
        <v>0</v>
      </c>
      <c r="AM304">
        <f>+Casos_PN_CORR[[#This Row],[43933]]-Casos_PN_CORR[[#This Row],[43932]]</f>
        <v>0</v>
      </c>
      <c r="AN304">
        <f>+Casos_PN_CORR[[#This Row],[43934]]-Casos_PN_CORR[[#This Row],[43933]]</f>
        <v>0</v>
      </c>
      <c r="AO304">
        <f>+Casos_PN_CORR[[#This Row],[43935]]-Casos_PN_CORR[[#This Row],[43934]]</f>
        <v>0</v>
      </c>
      <c r="AP304">
        <f>+Casos_PN_CORR[[#This Row],[43936]]-Casos_PN_CORR[[#This Row],[43935]]</f>
        <v>0</v>
      </c>
      <c r="AQ304">
        <f>+Casos_PN_CORR[[#This Row],[43937]]-Casos_PN_CORR[[#This Row],[43936]]</f>
        <v>0</v>
      </c>
      <c r="AR304">
        <f>+Casos_PN_CORR[[#This Row],[43938]]-Casos_PN_CORR[[#This Row],[43937]]</f>
        <v>0</v>
      </c>
      <c r="AS304">
        <f>+Casos_PN_CORR[[#This Row],[43939]]-Casos_PN_CORR[[#This Row],[43938]]</f>
        <v>0</v>
      </c>
      <c r="AT304">
        <f>+Casos_PN_CORR[[#This Row],[43940]]-Casos_PN_CORR[[#This Row],[43939]]</f>
        <v>0</v>
      </c>
      <c r="AU304">
        <f>+Casos_PN_CORR[[#This Row],[43941]]-Casos_PN_CORR[[#This Row],[43940]]</f>
        <v>0</v>
      </c>
      <c r="AV304">
        <f>+Casos_PN_CORR[[#This Row],[43942]]-Casos_PN_CORR[[#This Row],[43941]]</f>
        <v>0</v>
      </c>
      <c r="AW304">
        <f>+Casos_PN_CORR[[#This Row],[43943]]-Casos_PN_CORR[[#This Row],[43942]]</f>
        <v>0</v>
      </c>
      <c r="AX304">
        <f>+Casos_PN_CORR[[#This Row],[43944]]-Casos_PN_CORR[[#This Row],[43943]]</f>
        <v>0</v>
      </c>
      <c r="AY304">
        <f>+Casos_PN_CORR[[#This Row],[43945]]-Casos_PN_CORR[[#This Row],[43944]]</f>
        <v>0</v>
      </c>
      <c r="AZ304">
        <f>+Casos_PN_CORR[[#This Row],[43946]]-Casos_PN_CORR[[#This Row],[43945]]</f>
        <v>0</v>
      </c>
      <c r="BA304">
        <f>+Casos_PN_CORR[[#This Row],[43947]]-Casos_PN_CORR[[#This Row],[43946]]</f>
        <v>0</v>
      </c>
      <c r="BB304">
        <f>+Casos_PN_CORR[[#This Row],[43948]]-Casos_PN_CORR[[#This Row],[43947]]</f>
        <v>0</v>
      </c>
      <c r="BC304">
        <f>+Casos_PN_CORR[[#This Row],[43949]]-Casos_PN_CORR[[#This Row],[43948]]</f>
        <v>0</v>
      </c>
      <c r="BD304">
        <f>+Casos_PN_CORR[[#This Row],[43950]]-Casos_PN_CORR[[#This Row],[43949]]</f>
        <v>0</v>
      </c>
      <c r="BE304">
        <f>+Casos_PN_CORR[[#This Row],[43951]]-Casos_PN_CORR[[#This Row],[43950]]</f>
        <v>0</v>
      </c>
      <c r="BF304">
        <f>+Casos_PN_CORR[[#This Row],[43952]]-Casos_PN_CORR[[#This Row],[43951]]</f>
        <v>0</v>
      </c>
      <c r="BG304">
        <f>+Casos_PN_CORR[[#This Row],[43953]]-Casos_PN_CORR[[#This Row],[43952]]</f>
        <v>0</v>
      </c>
      <c r="BH304">
        <f>+Casos_PN_CORR[[#This Row],[43954]]-Casos_PN_CORR[[#This Row],[43953]]</f>
        <v>0</v>
      </c>
      <c r="BI304">
        <f>+Casos_PN_CORR[[#This Row],[43955]]-Casos_PN_CORR[[#This Row],[43954]]</f>
        <v>0</v>
      </c>
      <c r="BJ304">
        <f>+Casos_PN_CORR[[#This Row],[43956]]-Casos_PN_CORR[[#This Row],[43955]]</f>
        <v>0</v>
      </c>
      <c r="BK304">
        <f>+Casos_PN_CORR[[#This Row],[43957]]-Casos_PN_CORR[[#This Row],[43956]]</f>
        <v>0</v>
      </c>
      <c r="BL304">
        <f>+Casos_PN_CORR[[#This Row],[43958]]-Casos_PN_CORR[[#This Row],[43957]]</f>
        <v>0</v>
      </c>
      <c r="BM304">
        <f>+Casos_PN_CORR[[#This Row],[43959]]-Casos_PN_CORR[[#This Row],[43958]]</f>
        <v>0</v>
      </c>
      <c r="BN304">
        <f>+Casos_PN_CORR[[#This Row],[43960]]-Casos_PN_CORR[[#This Row],[43959]]</f>
        <v>0</v>
      </c>
      <c r="BO304">
        <f>+Casos_PN_CORR[[#This Row],[43961]]-Casos_PN_CORR[[#This Row],[43960]]</f>
        <v>0</v>
      </c>
      <c r="BP304">
        <f>+Casos_PN_CORR[[#This Row],[43962]]-Casos_PN_CORR[[#This Row],[43961]]</f>
        <v>0</v>
      </c>
      <c r="BQ304">
        <f>+Casos_PN_CORR[[#This Row],[43963]]-Casos_PN_CORR[[#This Row],[43962]]</f>
        <v>0</v>
      </c>
      <c r="BR304">
        <f>+Casos_PN_CORR[[#This Row],[43964]]-Casos_PN_CORR[[#This Row],[43963]]</f>
        <v>0</v>
      </c>
      <c r="BS304">
        <f>+Casos_PN_CORR[[#This Row],[43965]]-Casos_PN_CORR[[#This Row],[43964]]</f>
        <v>0</v>
      </c>
      <c r="BT304">
        <f>+Casos_PN_CORR[[#This Row],[43966]]-Casos_PN_CORR[[#This Row],[43965]]</f>
        <v>0</v>
      </c>
      <c r="BU304">
        <f>+Casos_PN_CORR[[#This Row],[43967]]-Casos_PN_CORR[[#This Row],[43966]]</f>
        <v>0</v>
      </c>
      <c r="BV304">
        <f>+Casos_PN_CORR[[#This Row],[43968]]-Casos_PN_CORR[[#This Row],[43967]]</f>
        <v>0</v>
      </c>
      <c r="BW304">
        <f>+Casos_PN_CORR[[#This Row],[43969]]-Casos_PN_CORR[[#This Row],[43968]]</f>
        <v>0</v>
      </c>
      <c r="BX304">
        <f>+Casos_PN_CORR[[#This Row],[43970]]-Casos_PN_CORR[[#This Row],[43969]]</f>
        <v>0</v>
      </c>
      <c r="BY304">
        <f>+Casos_PN_CORR[[#This Row],[43971]]-Casos_PN_CORR[[#This Row],[43970]]</f>
        <v>0</v>
      </c>
      <c r="BZ304">
        <f>+Casos_PN_CORR[[#This Row],[43972]]-Casos_PN_CORR[[#This Row],[43971]]</f>
        <v>0</v>
      </c>
      <c r="CA304">
        <f>+Casos_PN_CORR[[#This Row],[43973]]-Casos_PN_CORR[[#This Row],[43972]]</f>
        <v>0</v>
      </c>
      <c r="CB304">
        <f>+Casos_PN_CORR[[#This Row],[43974]]-Casos_PN_CORR[[#This Row],[43973]]</f>
        <v>0</v>
      </c>
      <c r="CC304">
        <f>+Casos_PN_CORR[[#This Row],[43975]]-Casos_PN_CORR[[#This Row],[43974]]</f>
        <v>0</v>
      </c>
      <c r="CD304">
        <f>+Casos_PN_CORR[[#This Row],[43976]]-Casos_PN_CORR[[#This Row],[43975]]</f>
        <v>0</v>
      </c>
      <c r="CE304">
        <f>+Casos_PN_CORR[[#This Row],[43977]]-Casos_PN_CORR[[#This Row],[43976]]</f>
        <v>0</v>
      </c>
      <c r="CF304">
        <f>+Casos_PN_CORR[[#This Row],[43978]]-Casos_PN_CORR[[#This Row],[43977]]</f>
        <v>0</v>
      </c>
      <c r="CG304">
        <f>+Casos_PN_CORR[[#This Row],[43979]]-Casos_PN_CORR[[#This Row],[43978]]</f>
        <v>0</v>
      </c>
      <c r="CH304">
        <f>+Casos_PN_CORR[[#This Row],[43980]]-Casos_PN_CORR[[#This Row],[43979]]</f>
        <v>0</v>
      </c>
      <c r="CI304">
        <f>+Casos_PN_CORR[[#This Row],[43981]]-Casos_PN_CORR[[#This Row],[43980]]</f>
        <v>0</v>
      </c>
      <c r="CJ304">
        <f>+Casos_PN_CORR[[#This Row],[43982]]-Casos_PN_CORR[[#This Row],[43981]]</f>
        <v>0</v>
      </c>
      <c r="CK304">
        <f>+Casos_PN_CORR[[#This Row],[43983]]-Casos_PN_CORR[[#This Row],[43982]]</f>
        <v>0</v>
      </c>
      <c r="CL304">
        <f>+Casos_PN_CORR[[#This Row],[43984]]-Casos_PN_CORR[[#This Row],[43983]]</f>
        <v>0</v>
      </c>
      <c r="CM304">
        <f>+Casos_PN_CORR[[#This Row],[43985]]-Casos_PN_CORR[[#This Row],[43984]]</f>
        <v>0</v>
      </c>
      <c r="CN304">
        <f>+Casos_PN_CORR[[#This Row],[43986]]-Casos_PN_CORR[[#This Row],[43985]]</f>
        <v>0</v>
      </c>
      <c r="CO304">
        <f>+Casos_PN_CORR[[#This Row],[43987]]-Casos_PN_CORR[[#This Row],[43986]]</f>
        <v>0</v>
      </c>
      <c r="CP304">
        <f>+Casos_PN_CORR[[#This Row],[43988]]-Casos_PN_CORR[[#This Row],[43987]]</f>
        <v>0</v>
      </c>
      <c r="CQ304">
        <f>+Casos_PN_CORR[[#This Row],[43989]]-Casos_PN_CORR[[#This Row],[43988]]</f>
        <v>0</v>
      </c>
      <c r="CR304">
        <f>+Casos_PN_CORR[[#This Row],[43990]]-Casos_PN_CORR[[#This Row],[43989]]</f>
        <v>0</v>
      </c>
      <c r="CS304">
        <f>+Casos_PN_CORR[[#This Row],[43991]]-Casos_PN_CORR[[#This Row],[43990]]</f>
        <v>0</v>
      </c>
      <c r="CT304">
        <f>+Casos_PN_CORR[[#This Row],[43992]]-Casos_PN_CORR[[#This Row],[43991]]</f>
        <v>0</v>
      </c>
      <c r="CU304">
        <f>+Casos_PN_CORR[[#This Row],[43993]]-Casos_PN_CORR[[#This Row],[43992]]</f>
        <v>0</v>
      </c>
    </row>
    <row r="305" spans="1:99" x14ac:dyDescent="0.3">
      <c r="A305">
        <v>60102</v>
      </c>
      <c r="B305" s="2" t="s">
        <v>158</v>
      </c>
      <c r="C305" s="2" t="s">
        <v>297</v>
      </c>
      <c r="D305" s="2" t="s">
        <v>326</v>
      </c>
      <c r="E305" s="4">
        <f t="shared" si="4"/>
        <v>0</v>
      </c>
      <c r="F305">
        <f>+Casos_PN_CORR[[#This Row],[43900]]</f>
        <v>0</v>
      </c>
      <c r="G305">
        <f>+Casos_PN_CORR[[#This Row],[43901]]-Casos_PN_CORR[[#This Row],[43900]]</f>
        <v>0</v>
      </c>
      <c r="H305">
        <f>+Casos_PN_CORR[[#This Row],[43902]]-Casos_PN_CORR[[#This Row],[43901]]</f>
        <v>0</v>
      </c>
      <c r="I305">
        <f>+Casos_PN_CORR[[#This Row],[43903]]-Casos_PN_CORR[[#This Row],[43902]]</f>
        <v>0</v>
      </c>
      <c r="J305">
        <f>+Casos_PN_CORR[[#This Row],[43904]]-Casos_PN_CORR[[#This Row],[43903]]</f>
        <v>0</v>
      </c>
      <c r="K305">
        <f>+Casos_PN_CORR[[#This Row],[43905]]-Casos_PN_CORR[[#This Row],[43904]]</f>
        <v>0</v>
      </c>
      <c r="L305">
        <f>+Casos_PN_CORR[[#This Row],[43906]]-Casos_PN_CORR[[#This Row],[43905]]</f>
        <v>0</v>
      </c>
      <c r="M305">
        <f>+Casos_PN_CORR[[#This Row],[43907]]-Casos_PN_CORR[[#This Row],[43906]]</f>
        <v>0</v>
      </c>
      <c r="N305">
        <f>+Casos_PN_CORR[[#This Row],[43908]]-Casos_PN_CORR[[#This Row],[43907]]</f>
        <v>0</v>
      </c>
      <c r="O305">
        <f>+Casos_PN_CORR[[#This Row],[43909]]-Casos_PN_CORR[[#This Row],[43908]]</f>
        <v>0</v>
      </c>
      <c r="P305">
        <f>+Casos_PN_CORR[[#This Row],[43910]]-Casos_PN_CORR[[#This Row],[43909]]</f>
        <v>0</v>
      </c>
      <c r="Q305">
        <f>+Casos_PN_CORR[[#This Row],[43911]]-Casos_PN_CORR[[#This Row],[43910]]</f>
        <v>0</v>
      </c>
      <c r="R305">
        <f>+Casos_PN_CORR[[#This Row],[43912]]-Casos_PN_CORR[[#This Row],[43911]]</f>
        <v>0</v>
      </c>
      <c r="S305">
        <f>+Casos_PN_CORR[[#This Row],[43913]]-Casos_PN_CORR[[#This Row],[43912]]</f>
        <v>0</v>
      </c>
      <c r="T305">
        <f>+Casos_PN_CORR[[#This Row],[43914]]-Casos_PN_CORR[[#This Row],[43913]]</f>
        <v>0</v>
      </c>
      <c r="U305">
        <f>+Casos_PN_CORR[[#This Row],[43915]]-Casos_PN_CORR[[#This Row],[43914]]</f>
        <v>0</v>
      </c>
      <c r="V305">
        <f>+Casos_PN_CORR[[#This Row],[43916]]-Casos_PN_CORR[[#This Row],[43915]]</f>
        <v>0</v>
      </c>
      <c r="W305">
        <f>+Casos_PN_CORR[[#This Row],[43917]]-Casos_PN_CORR[[#This Row],[43916]]</f>
        <v>0</v>
      </c>
      <c r="X305">
        <f>+Casos_PN_CORR[[#This Row],[43918]]-Casos_PN_CORR[[#This Row],[43917]]</f>
        <v>0</v>
      </c>
      <c r="Y305">
        <f>+Casos_PN_CORR[[#This Row],[43919]]-Casos_PN_CORR[[#This Row],[43918]]</f>
        <v>0</v>
      </c>
      <c r="Z305">
        <f>+Casos_PN_CORR[[#This Row],[43920]]-Casos_PN_CORR[[#This Row],[43919]]</f>
        <v>0</v>
      </c>
      <c r="AA305">
        <f>+Casos_PN_CORR[[#This Row],[43921]]-Casos_PN_CORR[[#This Row],[43920]]</f>
        <v>0</v>
      </c>
      <c r="AB305">
        <f>+Casos_PN_CORR[[#This Row],[43922]]-Casos_PN_CORR[[#This Row],[43921]]</f>
        <v>0</v>
      </c>
      <c r="AC305">
        <f>+Casos_PN_CORR[[#This Row],[43923]]-Casos_PN_CORR[[#This Row],[43922]]</f>
        <v>0</v>
      </c>
      <c r="AD305">
        <f>+Casos_PN_CORR[[#This Row],[43924]]-Casos_PN_CORR[[#This Row],[43923]]</f>
        <v>0</v>
      </c>
      <c r="AE305">
        <f>+Casos_PN_CORR[[#This Row],[43925]]-Casos_PN_CORR[[#This Row],[43924]]</f>
        <v>0</v>
      </c>
      <c r="AF305">
        <f>+Casos_PN_CORR[[#This Row],[43926]]-Casos_PN_CORR[[#This Row],[43925]]</f>
        <v>0</v>
      </c>
      <c r="AG305">
        <f>+Casos_PN_CORR[[#This Row],[43927]]-Casos_PN_CORR[[#This Row],[43926]]</f>
        <v>0</v>
      </c>
      <c r="AH305">
        <f>+Casos_PN_CORR[[#This Row],[43928]]-Casos_PN_CORR[[#This Row],[43927]]</f>
        <v>0</v>
      </c>
      <c r="AI305">
        <f>+Casos_PN_CORR[[#This Row],[43929]]-Casos_PN_CORR[[#This Row],[43928]]</f>
        <v>0</v>
      </c>
      <c r="AJ305">
        <f>+Casos_PN_CORR[[#This Row],[43930]]-Casos_PN_CORR[[#This Row],[43929]]</f>
        <v>0</v>
      </c>
      <c r="AK305">
        <f>+Casos_PN_CORR[[#This Row],[43931]]-Casos_PN_CORR[[#This Row],[43930]]</f>
        <v>0</v>
      </c>
      <c r="AL305">
        <f>+Casos_PN_CORR[[#This Row],[43932]]-Casos_PN_CORR[[#This Row],[43931]]</f>
        <v>0</v>
      </c>
      <c r="AM305">
        <f>+Casos_PN_CORR[[#This Row],[43933]]-Casos_PN_CORR[[#This Row],[43932]]</f>
        <v>0</v>
      </c>
      <c r="AN305">
        <f>+Casos_PN_CORR[[#This Row],[43934]]-Casos_PN_CORR[[#This Row],[43933]]</f>
        <v>0</v>
      </c>
      <c r="AO305">
        <f>+Casos_PN_CORR[[#This Row],[43935]]-Casos_PN_CORR[[#This Row],[43934]]</f>
        <v>0</v>
      </c>
      <c r="AP305">
        <f>+Casos_PN_CORR[[#This Row],[43936]]-Casos_PN_CORR[[#This Row],[43935]]</f>
        <v>0</v>
      </c>
      <c r="AQ305">
        <f>+Casos_PN_CORR[[#This Row],[43937]]-Casos_PN_CORR[[#This Row],[43936]]</f>
        <v>0</v>
      </c>
      <c r="AR305">
        <f>+Casos_PN_CORR[[#This Row],[43938]]-Casos_PN_CORR[[#This Row],[43937]]</f>
        <v>0</v>
      </c>
      <c r="AS305">
        <f>+Casos_PN_CORR[[#This Row],[43939]]-Casos_PN_CORR[[#This Row],[43938]]</f>
        <v>0</v>
      </c>
      <c r="AT305">
        <f>+Casos_PN_CORR[[#This Row],[43940]]-Casos_PN_CORR[[#This Row],[43939]]</f>
        <v>0</v>
      </c>
      <c r="AU305">
        <f>+Casos_PN_CORR[[#This Row],[43941]]-Casos_PN_CORR[[#This Row],[43940]]</f>
        <v>0</v>
      </c>
      <c r="AV305">
        <f>+Casos_PN_CORR[[#This Row],[43942]]-Casos_PN_CORR[[#This Row],[43941]]</f>
        <v>0</v>
      </c>
      <c r="AW305">
        <f>+Casos_PN_CORR[[#This Row],[43943]]-Casos_PN_CORR[[#This Row],[43942]]</f>
        <v>0</v>
      </c>
      <c r="AX305">
        <f>+Casos_PN_CORR[[#This Row],[43944]]-Casos_PN_CORR[[#This Row],[43943]]</f>
        <v>0</v>
      </c>
      <c r="AY305">
        <f>+Casos_PN_CORR[[#This Row],[43945]]-Casos_PN_CORR[[#This Row],[43944]]</f>
        <v>0</v>
      </c>
      <c r="AZ305">
        <f>+Casos_PN_CORR[[#This Row],[43946]]-Casos_PN_CORR[[#This Row],[43945]]</f>
        <v>0</v>
      </c>
      <c r="BA305">
        <f>+Casos_PN_CORR[[#This Row],[43947]]-Casos_PN_CORR[[#This Row],[43946]]</f>
        <v>0</v>
      </c>
      <c r="BB305">
        <f>+Casos_PN_CORR[[#This Row],[43948]]-Casos_PN_CORR[[#This Row],[43947]]</f>
        <v>0</v>
      </c>
      <c r="BC305">
        <f>+Casos_PN_CORR[[#This Row],[43949]]-Casos_PN_CORR[[#This Row],[43948]]</f>
        <v>0</v>
      </c>
      <c r="BD305">
        <f>+Casos_PN_CORR[[#This Row],[43950]]-Casos_PN_CORR[[#This Row],[43949]]</f>
        <v>0</v>
      </c>
      <c r="BE305">
        <f>+Casos_PN_CORR[[#This Row],[43951]]-Casos_PN_CORR[[#This Row],[43950]]</f>
        <v>0</v>
      </c>
      <c r="BF305">
        <f>+Casos_PN_CORR[[#This Row],[43952]]-Casos_PN_CORR[[#This Row],[43951]]</f>
        <v>0</v>
      </c>
      <c r="BG305">
        <f>+Casos_PN_CORR[[#This Row],[43953]]-Casos_PN_CORR[[#This Row],[43952]]</f>
        <v>0</v>
      </c>
      <c r="BH305">
        <f>+Casos_PN_CORR[[#This Row],[43954]]-Casos_PN_CORR[[#This Row],[43953]]</f>
        <v>0</v>
      </c>
      <c r="BI305">
        <f>+Casos_PN_CORR[[#This Row],[43955]]-Casos_PN_CORR[[#This Row],[43954]]</f>
        <v>0</v>
      </c>
      <c r="BJ305">
        <f>+Casos_PN_CORR[[#This Row],[43956]]-Casos_PN_CORR[[#This Row],[43955]]</f>
        <v>0</v>
      </c>
      <c r="BK305">
        <f>+Casos_PN_CORR[[#This Row],[43957]]-Casos_PN_CORR[[#This Row],[43956]]</f>
        <v>0</v>
      </c>
      <c r="BL305">
        <f>+Casos_PN_CORR[[#This Row],[43958]]-Casos_PN_CORR[[#This Row],[43957]]</f>
        <v>0</v>
      </c>
      <c r="BM305">
        <f>+Casos_PN_CORR[[#This Row],[43959]]-Casos_PN_CORR[[#This Row],[43958]]</f>
        <v>0</v>
      </c>
      <c r="BN305">
        <f>+Casos_PN_CORR[[#This Row],[43960]]-Casos_PN_CORR[[#This Row],[43959]]</f>
        <v>0</v>
      </c>
      <c r="BO305">
        <f>+Casos_PN_CORR[[#This Row],[43961]]-Casos_PN_CORR[[#This Row],[43960]]</f>
        <v>0</v>
      </c>
      <c r="BP305">
        <f>+Casos_PN_CORR[[#This Row],[43962]]-Casos_PN_CORR[[#This Row],[43961]]</f>
        <v>0</v>
      </c>
      <c r="BQ305">
        <f>+Casos_PN_CORR[[#This Row],[43963]]-Casos_PN_CORR[[#This Row],[43962]]</f>
        <v>0</v>
      </c>
      <c r="BR305">
        <f>+Casos_PN_CORR[[#This Row],[43964]]-Casos_PN_CORR[[#This Row],[43963]]</f>
        <v>0</v>
      </c>
      <c r="BS305">
        <f>+Casos_PN_CORR[[#This Row],[43965]]-Casos_PN_CORR[[#This Row],[43964]]</f>
        <v>0</v>
      </c>
      <c r="BT305">
        <f>+Casos_PN_CORR[[#This Row],[43966]]-Casos_PN_CORR[[#This Row],[43965]]</f>
        <v>0</v>
      </c>
      <c r="BU305">
        <f>+Casos_PN_CORR[[#This Row],[43967]]-Casos_PN_CORR[[#This Row],[43966]]</f>
        <v>0</v>
      </c>
      <c r="BV305">
        <f>+Casos_PN_CORR[[#This Row],[43968]]-Casos_PN_CORR[[#This Row],[43967]]</f>
        <v>0</v>
      </c>
      <c r="BW305">
        <f>+Casos_PN_CORR[[#This Row],[43969]]-Casos_PN_CORR[[#This Row],[43968]]</f>
        <v>0</v>
      </c>
      <c r="BX305">
        <f>+Casos_PN_CORR[[#This Row],[43970]]-Casos_PN_CORR[[#This Row],[43969]]</f>
        <v>0</v>
      </c>
      <c r="BY305">
        <f>+Casos_PN_CORR[[#This Row],[43971]]-Casos_PN_CORR[[#This Row],[43970]]</f>
        <v>0</v>
      </c>
      <c r="BZ305">
        <f>+Casos_PN_CORR[[#This Row],[43972]]-Casos_PN_CORR[[#This Row],[43971]]</f>
        <v>0</v>
      </c>
      <c r="CA305">
        <f>+Casos_PN_CORR[[#This Row],[43973]]-Casos_PN_CORR[[#This Row],[43972]]</f>
        <v>0</v>
      </c>
      <c r="CB305">
        <f>+Casos_PN_CORR[[#This Row],[43974]]-Casos_PN_CORR[[#This Row],[43973]]</f>
        <v>0</v>
      </c>
      <c r="CC305">
        <f>+Casos_PN_CORR[[#This Row],[43975]]-Casos_PN_CORR[[#This Row],[43974]]</f>
        <v>0</v>
      </c>
      <c r="CD305">
        <f>+Casos_PN_CORR[[#This Row],[43976]]-Casos_PN_CORR[[#This Row],[43975]]</f>
        <v>0</v>
      </c>
      <c r="CE305">
        <f>+Casos_PN_CORR[[#This Row],[43977]]-Casos_PN_CORR[[#This Row],[43976]]</f>
        <v>0</v>
      </c>
      <c r="CF305">
        <f>+Casos_PN_CORR[[#This Row],[43978]]-Casos_PN_CORR[[#This Row],[43977]]</f>
        <v>0</v>
      </c>
      <c r="CG305">
        <f>+Casos_PN_CORR[[#This Row],[43979]]-Casos_PN_CORR[[#This Row],[43978]]</f>
        <v>0</v>
      </c>
      <c r="CH305">
        <f>+Casos_PN_CORR[[#This Row],[43980]]-Casos_PN_CORR[[#This Row],[43979]]</f>
        <v>0</v>
      </c>
      <c r="CI305">
        <f>+Casos_PN_CORR[[#This Row],[43981]]-Casos_PN_CORR[[#This Row],[43980]]</f>
        <v>0</v>
      </c>
      <c r="CJ305">
        <f>+Casos_PN_CORR[[#This Row],[43982]]-Casos_PN_CORR[[#This Row],[43981]]</f>
        <v>0</v>
      </c>
      <c r="CK305">
        <f>+Casos_PN_CORR[[#This Row],[43983]]-Casos_PN_CORR[[#This Row],[43982]]</f>
        <v>0</v>
      </c>
      <c r="CL305">
        <f>+Casos_PN_CORR[[#This Row],[43984]]-Casos_PN_CORR[[#This Row],[43983]]</f>
        <v>0</v>
      </c>
      <c r="CM305">
        <f>+Casos_PN_CORR[[#This Row],[43985]]-Casos_PN_CORR[[#This Row],[43984]]</f>
        <v>0</v>
      </c>
      <c r="CN305">
        <f>+Casos_PN_CORR[[#This Row],[43986]]-Casos_PN_CORR[[#This Row],[43985]]</f>
        <v>0</v>
      </c>
      <c r="CO305">
        <f>+Casos_PN_CORR[[#This Row],[43987]]-Casos_PN_CORR[[#This Row],[43986]]</f>
        <v>0</v>
      </c>
      <c r="CP305">
        <f>+Casos_PN_CORR[[#This Row],[43988]]-Casos_PN_CORR[[#This Row],[43987]]</f>
        <v>0</v>
      </c>
      <c r="CQ305">
        <f>+Casos_PN_CORR[[#This Row],[43989]]-Casos_PN_CORR[[#This Row],[43988]]</f>
        <v>0</v>
      </c>
      <c r="CR305">
        <f>+Casos_PN_CORR[[#This Row],[43990]]-Casos_PN_CORR[[#This Row],[43989]]</f>
        <v>0</v>
      </c>
      <c r="CS305">
        <f>+Casos_PN_CORR[[#This Row],[43991]]-Casos_PN_CORR[[#This Row],[43990]]</f>
        <v>0</v>
      </c>
      <c r="CT305">
        <f>+Casos_PN_CORR[[#This Row],[43992]]-Casos_PN_CORR[[#This Row],[43991]]</f>
        <v>0</v>
      </c>
      <c r="CU305">
        <f>+Casos_PN_CORR[[#This Row],[43993]]-Casos_PN_CORR[[#This Row],[43992]]</f>
        <v>0</v>
      </c>
    </row>
    <row r="306" spans="1:99" x14ac:dyDescent="0.3">
      <c r="A306">
        <v>60305</v>
      </c>
      <c r="B306" s="2" t="s">
        <v>158</v>
      </c>
      <c r="C306" s="2" t="s">
        <v>406</v>
      </c>
      <c r="D306" s="2" t="s">
        <v>326</v>
      </c>
      <c r="E306" s="4">
        <f t="shared" si="4"/>
        <v>0</v>
      </c>
      <c r="F306">
        <f>+Casos_PN_CORR[[#This Row],[43900]]</f>
        <v>0</v>
      </c>
      <c r="G306">
        <f>+Casos_PN_CORR[[#This Row],[43901]]-Casos_PN_CORR[[#This Row],[43900]]</f>
        <v>0</v>
      </c>
      <c r="H306">
        <f>+Casos_PN_CORR[[#This Row],[43902]]-Casos_PN_CORR[[#This Row],[43901]]</f>
        <v>0</v>
      </c>
      <c r="I306">
        <f>+Casos_PN_CORR[[#This Row],[43903]]-Casos_PN_CORR[[#This Row],[43902]]</f>
        <v>0</v>
      </c>
      <c r="J306">
        <f>+Casos_PN_CORR[[#This Row],[43904]]-Casos_PN_CORR[[#This Row],[43903]]</f>
        <v>0</v>
      </c>
      <c r="K306">
        <f>+Casos_PN_CORR[[#This Row],[43905]]-Casos_PN_CORR[[#This Row],[43904]]</f>
        <v>0</v>
      </c>
      <c r="L306">
        <f>+Casos_PN_CORR[[#This Row],[43906]]-Casos_PN_CORR[[#This Row],[43905]]</f>
        <v>0</v>
      </c>
      <c r="M306">
        <f>+Casos_PN_CORR[[#This Row],[43907]]-Casos_PN_CORR[[#This Row],[43906]]</f>
        <v>0</v>
      </c>
      <c r="N306">
        <f>+Casos_PN_CORR[[#This Row],[43908]]-Casos_PN_CORR[[#This Row],[43907]]</f>
        <v>0</v>
      </c>
      <c r="O306">
        <f>+Casos_PN_CORR[[#This Row],[43909]]-Casos_PN_CORR[[#This Row],[43908]]</f>
        <v>0</v>
      </c>
      <c r="P306">
        <f>+Casos_PN_CORR[[#This Row],[43910]]-Casos_PN_CORR[[#This Row],[43909]]</f>
        <v>0</v>
      </c>
      <c r="Q306">
        <f>+Casos_PN_CORR[[#This Row],[43911]]-Casos_PN_CORR[[#This Row],[43910]]</f>
        <v>0</v>
      </c>
      <c r="R306">
        <f>+Casos_PN_CORR[[#This Row],[43912]]-Casos_PN_CORR[[#This Row],[43911]]</f>
        <v>0</v>
      </c>
      <c r="S306">
        <f>+Casos_PN_CORR[[#This Row],[43913]]-Casos_PN_CORR[[#This Row],[43912]]</f>
        <v>0</v>
      </c>
      <c r="T306">
        <f>+Casos_PN_CORR[[#This Row],[43914]]-Casos_PN_CORR[[#This Row],[43913]]</f>
        <v>0</v>
      </c>
      <c r="U306">
        <f>+Casos_PN_CORR[[#This Row],[43915]]-Casos_PN_CORR[[#This Row],[43914]]</f>
        <v>0</v>
      </c>
      <c r="V306">
        <f>+Casos_PN_CORR[[#This Row],[43916]]-Casos_PN_CORR[[#This Row],[43915]]</f>
        <v>0</v>
      </c>
      <c r="W306">
        <f>+Casos_PN_CORR[[#This Row],[43917]]-Casos_PN_CORR[[#This Row],[43916]]</f>
        <v>0</v>
      </c>
      <c r="X306">
        <f>+Casos_PN_CORR[[#This Row],[43918]]-Casos_PN_CORR[[#This Row],[43917]]</f>
        <v>0</v>
      </c>
      <c r="Y306">
        <f>+Casos_PN_CORR[[#This Row],[43919]]-Casos_PN_CORR[[#This Row],[43918]]</f>
        <v>0</v>
      </c>
      <c r="Z306">
        <f>+Casos_PN_CORR[[#This Row],[43920]]-Casos_PN_CORR[[#This Row],[43919]]</f>
        <v>0</v>
      </c>
      <c r="AA306">
        <f>+Casos_PN_CORR[[#This Row],[43921]]-Casos_PN_CORR[[#This Row],[43920]]</f>
        <v>0</v>
      </c>
      <c r="AB306">
        <f>+Casos_PN_CORR[[#This Row],[43922]]-Casos_PN_CORR[[#This Row],[43921]]</f>
        <v>0</v>
      </c>
      <c r="AC306">
        <f>+Casos_PN_CORR[[#This Row],[43923]]-Casos_PN_CORR[[#This Row],[43922]]</f>
        <v>0</v>
      </c>
      <c r="AD306">
        <f>+Casos_PN_CORR[[#This Row],[43924]]-Casos_PN_CORR[[#This Row],[43923]]</f>
        <v>0</v>
      </c>
      <c r="AE306">
        <f>+Casos_PN_CORR[[#This Row],[43925]]-Casos_PN_CORR[[#This Row],[43924]]</f>
        <v>0</v>
      </c>
      <c r="AF306">
        <f>+Casos_PN_CORR[[#This Row],[43926]]-Casos_PN_CORR[[#This Row],[43925]]</f>
        <v>0</v>
      </c>
      <c r="AG306">
        <f>+Casos_PN_CORR[[#This Row],[43927]]-Casos_PN_CORR[[#This Row],[43926]]</f>
        <v>0</v>
      </c>
      <c r="AH306">
        <f>+Casos_PN_CORR[[#This Row],[43928]]-Casos_PN_CORR[[#This Row],[43927]]</f>
        <v>0</v>
      </c>
      <c r="AI306">
        <f>+Casos_PN_CORR[[#This Row],[43929]]-Casos_PN_CORR[[#This Row],[43928]]</f>
        <v>0</v>
      </c>
      <c r="AJ306">
        <f>+Casos_PN_CORR[[#This Row],[43930]]-Casos_PN_CORR[[#This Row],[43929]]</f>
        <v>0</v>
      </c>
      <c r="AK306">
        <f>+Casos_PN_CORR[[#This Row],[43931]]-Casos_PN_CORR[[#This Row],[43930]]</f>
        <v>0</v>
      </c>
      <c r="AL306">
        <f>+Casos_PN_CORR[[#This Row],[43932]]-Casos_PN_CORR[[#This Row],[43931]]</f>
        <v>0</v>
      </c>
      <c r="AM306">
        <f>+Casos_PN_CORR[[#This Row],[43933]]-Casos_PN_CORR[[#This Row],[43932]]</f>
        <v>0</v>
      </c>
      <c r="AN306">
        <f>+Casos_PN_CORR[[#This Row],[43934]]-Casos_PN_CORR[[#This Row],[43933]]</f>
        <v>0</v>
      </c>
      <c r="AO306">
        <f>+Casos_PN_CORR[[#This Row],[43935]]-Casos_PN_CORR[[#This Row],[43934]]</f>
        <v>0</v>
      </c>
      <c r="AP306">
        <f>+Casos_PN_CORR[[#This Row],[43936]]-Casos_PN_CORR[[#This Row],[43935]]</f>
        <v>0</v>
      </c>
      <c r="AQ306">
        <f>+Casos_PN_CORR[[#This Row],[43937]]-Casos_PN_CORR[[#This Row],[43936]]</f>
        <v>0</v>
      </c>
      <c r="AR306">
        <f>+Casos_PN_CORR[[#This Row],[43938]]-Casos_PN_CORR[[#This Row],[43937]]</f>
        <v>0</v>
      </c>
      <c r="AS306">
        <f>+Casos_PN_CORR[[#This Row],[43939]]-Casos_PN_CORR[[#This Row],[43938]]</f>
        <v>0</v>
      </c>
      <c r="AT306">
        <f>+Casos_PN_CORR[[#This Row],[43940]]-Casos_PN_CORR[[#This Row],[43939]]</f>
        <v>0</v>
      </c>
      <c r="AU306">
        <f>+Casos_PN_CORR[[#This Row],[43941]]-Casos_PN_CORR[[#This Row],[43940]]</f>
        <v>0</v>
      </c>
      <c r="AV306">
        <f>+Casos_PN_CORR[[#This Row],[43942]]-Casos_PN_CORR[[#This Row],[43941]]</f>
        <v>0</v>
      </c>
      <c r="AW306">
        <f>+Casos_PN_CORR[[#This Row],[43943]]-Casos_PN_CORR[[#This Row],[43942]]</f>
        <v>0</v>
      </c>
      <c r="AX306">
        <f>+Casos_PN_CORR[[#This Row],[43944]]-Casos_PN_CORR[[#This Row],[43943]]</f>
        <v>0</v>
      </c>
      <c r="AY306">
        <f>+Casos_PN_CORR[[#This Row],[43945]]-Casos_PN_CORR[[#This Row],[43944]]</f>
        <v>0</v>
      </c>
      <c r="AZ306">
        <f>+Casos_PN_CORR[[#This Row],[43946]]-Casos_PN_CORR[[#This Row],[43945]]</f>
        <v>0</v>
      </c>
      <c r="BA306">
        <f>+Casos_PN_CORR[[#This Row],[43947]]-Casos_PN_CORR[[#This Row],[43946]]</f>
        <v>0</v>
      </c>
      <c r="BB306">
        <f>+Casos_PN_CORR[[#This Row],[43948]]-Casos_PN_CORR[[#This Row],[43947]]</f>
        <v>0</v>
      </c>
      <c r="BC306">
        <f>+Casos_PN_CORR[[#This Row],[43949]]-Casos_PN_CORR[[#This Row],[43948]]</f>
        <v>0</v>
      </c>
      <c r="BD306">
        <f>+Casos_PN_CORR[[#This Row],[43950]]-Casos_PN_CORR[[#This Row],[43949]]</f>
        <v>0</v>
      </c>
      <c r="BE306">
        <f>+Casos_PN_CORR[[#This Row],[43951]]-Casos_PN_CORR[[#This Row],[43950]]</f>
        <v>0</v>
      </c>
      <c r="BF306">
        <f>+Casos_PN_CORR[[#This Row],[43952]]-Casos_PN_CORR[[#This Row],[43951]]</f>
        <v>0</v>
      </c>
      <c r="BG306">
        <f>+Casos_PN_CORR[[#This Row],[43953]]-Casos_PN_CORR[[#This Row],[43952]]</f>
        <v>0</v>
      </c>
      <c r="BH306">
        <f>+Casos_PN_CORR[[#This Row],[43954]]-Casos_PN_CORR[[#This Row],[43953]]</f>
        <v>0</v>
      </c>
      <c r="BI306">
        <f>+Casos_PN_CORR[[#This Row],[43955]]-Casos_PN_CORR[[#This Row],[43954]]</f>
        <v>0</v>
      </c>
      <c r="BJ306">
        <f>+Casos_PN_CORR[[#This Row],[43956]]-Casos_PN_CORR[[#This Row],[43955]]</f>
        <v>0</v>
      </c>
      <c r="BK306">
        <f>+Casos_PN_CORR[[#This Row],[43957]]-Casos_PN_CORR[[#This Row],[43956]]</f>
        <v>0</v>
      </c>
      <c r="BL306">
        <f>+Casos_PN_CORR[[#This Row],[43958]]-Casos_PN_CORR[[#This Row],[43957]]</f>
        <v>0</v>
      </c>
      <c r="BM306">
        <f>+Casos_PN_CORR[[#This Row],[43959]]-Casos_PN_CORR[[#This Row],[43958]]</f>
        <v>0</v>
      </c>
      <c r="BN306">
        <f>+Casos_PN_CORR[[#This Row],[43960]]-Casos_PN_CORR[[#This Row],[43959]]</f>
        <v>0</v>
      </c>
      <c r="BO306">
        <f>+Casos_PN_CORR[[#This Row],[43961]]-Casos_PN_CORR[[#This Row],[43960]]</f>
        <v>0</v>
      </c>
      <c r="BP306">
        <f>+Casos_PN_CORR[[#This Row],[43962]]-Casos_PN_CORR[[#This Row],[43961]]</f>
        <v>0</v>
      </c>
      <c r="BQ306">
        <f>+Casos_PN_CORR[[#This Row],[43963]]-Casos_PN_CORR[[#This Row],[43962]]</f>
        <v>0</v>
      </c>
      <c r="BR306">
        <f>+Casos_PN_CORR[[#This Row],[43964]]-Casos_PN_CORR[[#This Row],[43963]]</f>
        <v>0</v>
      </c>
      <c r="BS306">
        <f>+Casos_PN_CORR[[#This Row],[43965]]-Casos_PN_CORR[[#This Row],[43964]]</f>
        <v>0</v>
      </c>
      <c r="BT306">
        <f>+Casos_PN_CORR[[#This Row],[43966]]-Casos_PN_CORR[[#This Row],[43965]]</f>
        <v>0</v>
      </c>
      <c r="BU306">
        <f>+Casos_PN_CORR[[#This Row],[43967]]-Casos_PN_CORR[[#This Row],[43966]]</f>
        <v>0</v>
      </c>
      <c r="BV306">
        <f>+Casos_PN_CORR[[#This Row],[43968]]-Casos_PN_CORR[[#This Row],[43967]]</f>
        <v>0</v>
      </c>
      <c r="BW306">
        <f>+Casos_PN_CORR[[#This Row],[43969]]-Casos_PN_CORR[[#This Row],[43968]]</f>
        <v>0</v>
      </c>
      <c r="BX306">
        <f>+Casos_PN_CORR[[#This Row],[43970]]-Casos_PN_CORR[[#This Row],[43969]]</f>
        <v>0</v>
      </c>
      <c r="BY306">
        <f>+Casos_PN_CORR[[#This Row],[43971]]-Casos_PN_CORR[[#This Row],[43970]]</f>
        <v>0</v>
      </c>
      <c r="BZ306">
        <f>+Casos_PN_CORR[[#This Row],[43972]]-Casos_PN_CORR[[#This Row],[43971]]</f>
        <v>0</v>
      </c>
      <c r="CA306">
        <f>+Casos_PN_CORR[[#This Row],[43973]]-Casos_PN_CORR[[#This Row],[43972]]</f>
        <v>0</v>
      </c>
      <c r="CB306">
        <f>+Casos_PN_CORR[[#This Row],[43974]]-Casos_PN_CORR[[#This Row],[43973]]</f>
        <v>0</v>
      </c>
      <c r="CC306">
        <f>+Casos_PN_CORR[[#This Row],[43975]]-Casos_PN_CORR[[#This Row],[43974]]</f>
        <v>0</v>
      </c>
      <c r="CD306">
        <f>+Casos_PN_CORR[[#This Row],[43976]]-Casos_PN_CORR[[#This Row],[43975]]</f>
        <v>0</v>
      </c>
      <c r="CE306">
        <f>+Casos_PN_CORR[[#This Row],[43977]]-Casos_PN_CORR[[#This Row],[43976]]</f>
        <v>0</v>
      </c>
      <c r="CF306">
        <f>+Casos_PN_CORR[[#This Row],[43978]]-Casos_PN_CORR[[#This Row],[43977]]</f>
        <v>0</v>
      </c>
      <c r="CG306">
        <f>+Casos_PN_CORR[[#This Row],[43979]]-Casos_PN_CORR[[#This Row],[43978]]</f>
        <v>0</v>
      </c>
      <c r="CH306">
        <f>+Casos_PN_CORR[[#This Row],[43980]]-Casos_PN_CORR[[#This Row],[43979]]</f>
        <v>0</v>
      </c>
      <c r="CI306">
        <f>+Casos_PN_CORR[[#This Row],[43981]]-Casos_PN_CORR[[#This Row],[43980]]</f>
        <v>0</v>
      </c>
      <c r="CJ306">
        <f>+Casos_PN_CORR[[#This Row],[43982]]-Casos_PN_CORR[[#This Row],[43981]]</f>
        <v>0</v>
      </c>
      <c r="CK306">
        <f>+Casos_PN_CORR[[#This Row],[43983]]-Casos_PN_CORR[[#This Row],[43982]]</f>
        <v>0</v>
      </c>
      <c r="CL306">
        <f>+Casos_PN_CORR[[#This Row],[43984]]-Casos_PN_CORR[[#This Row],[43983]]</f>
        <v>0</v>
      </c>
      <c r="CM306">
        <f>+Casos_PN_CORR[[#This Row],[43985]]-Casos_PN_CORR[[#This Row],[43984]]</f>
        <v>0</v>
      </c>
      <c r="CN306">
        <f>+Casos_PN_CORR[[#This Row],[43986]]-Casos_PN_CORR[[#This Row],[43985]]</f>
        <v>0</v>
      </c>
      <c r="CO306">
        <f>+Casos_PN_CORR[[#This Row],[43987]]-Casos_PN_CORR[[#This Row],[43986]]</f>
        <v>0</v>
      </c>
      <c r="CP306">
        <f>+Casos_PN_CORR[[#This Row],[43988]]-Casos_PN_CORR[[#This Row],[43987]]</f>
        <v>0</v>
      </c>
      <c r="CQ306">
        <f>+Casos_PN_CORR[[#This Row],[43989]]-Casos_PN_CORR[[#This Row],[43988]]</f>
        <v>0</v>
      </c>
      <c r="CR306">
        <f>+Casos_PN_CORR[[#This Row],[43990]]-Casos_PN_CORR[[#This Row],[43989]]</f>
        <v>0</v>
      </c>
      <c r="CS306">
        <f>+Casos_PN_CORR[[#This Row],[43991]]-Casos_PN_CORR[[#This Row],[43990]]</f>
        <v>0</v>
      </c>
      <c r="CT306">
        <f>+Casos_PN_CORR[[#This Row],[43992]]-Casos_PN_CORR[[#This Row],[43991]]</f>
        <v>0</v>
      </c>
      <c r="CU306">
        <f>+Casos_PN_CORR[[#This Row],[43993]]-Casos_PN_CORR[[#This Row],[43992]]</f>
        <v>0</v>
      </c>
    </row>
    <row r="307" spans="1:99" x14ac:dyDescent="0.3">
      <c r="A307">
        <v>90104</v>
      </c>
      <c r="B307" s="2" t="s">
        <v>114</v>
      </c>
      <c r="C307" s="2" t="s">
        <v>197</v>
      </c>
      <c r="D307" s="2" t="s">
        <v>609</v>
      </c>
      <c r="E307" s="4">
        <f t="shared" si="4"/>
        <v>0</v>
      </c>
      <c r="F307">
        <f>+Casos_PN_CORR[[#This Row],[43900]]</f>
        <v>0</v>
      </c>
      <c r="G307">
        <f>+Casos_PN_CORR[[#This Row],[43901]]-Casos_PN_CORR[[#This Row],[43900]]</f>
        <v>0</v>
      </c>
      <c r="H307">
        <f>+Casos_PN_CORR[[#This Row],[43902]]-Casos_PN_CORR[[#This Row],[43901]]</f>
        <v>0</v>
      </c>
      <c r="I307">
        <f>+Casos_PN_CORR[[#This Row],[43903]]-Casos_PN_CORR[[#This Row],[43902]]</f>
        <v>0</v>
      </c>
      <c r="J307">
        <f>+Casos_PN_CORR[[#This Row],[43904]]-Casos_PN_CORR[[#This Row],[43903]]</f>
        <v>0</v>
      </c>
      <c r="K307">
        <f>+Casos_PN_CORR[[#This Row],[43905]]-Casos_PN_CORR[[#This Row],[43904]]</f>
        <v>0</v>
      </c>
      <c r="L307">
        <f>+Casos_PN_CORR[[#This Row],[43906]]-Casos_PN_CORR[[#This Row],[43905]]</f>
        <v>0</v>
      </c>
      <c r="M307">
        <f>+Casos_PN_CORR[[#This Row],[43907]]-Casos_PN_CORR[[#This Row],[43906]]</f>
        <v>0</v>
      </c>
      <c r="N307">
        <f>+Casos_PN_CORR[[#This Row],[43908]]-Casos_PN_CORR[[#This Row],[43907]]</f>
        <v>0</v>
      </c>
      <c r="O307">
        <f>+Casos_PN_CORR[[#This Row],[43909]]-Casos_PN_CORR[[#This Row],[43908]]</f>
        <v>0</v>
      </c>
      <c r="P307">
        <f>+Casos_PN_CORR[[#This Row],[43910]]-Casos_PN_CORR[[#This Row],[43909]]</f>
        <v>0</v>
      </c>
      <c r="Q307">
        <f>+Casos_PN_CORR[[#This Row],[43911]]-Casos_PN_CORR[[#This Row],[43910]]</f>
        <v>0</v>
      </c>
      <c r="R307">
        <f>+Casos_PN_CORR[[#This Row],[43912]]-Casos_PN_CORR[[#This Row],[43911]]</f>
        <v>0</v>
      </c>
      <c r="S307">
        <f>+Casos_PN_CORR[[#This Row],[43913]]-Casos_PN_CORR[[#This Row],[43912]]</f>
        <v>0</v>
      </c>
      <c r="T307">
        <f>+Casos_PN_CORR[[#This Row],[43914]]-Casos_PN_CORR[[#This Row],[43913]]</f>
        <v>0</v>
      </c>
      <c r="U307">
        <f>+Casos_PN_CORR[[#This Row],[43915]]-Casos_PN_CORR[[#This Row],[43914]]</f>
        <v>0</v>
      </c>
      <c r="V307">
        <f>+Casos_PN_CORR[[#This Row],[43916]]-Casos_PN_CORR[[#This Row],[43915]]</f>
        <v>0</v>
      </c>
      <c r="W307">
        <f>+Casos_PN_CORR[[#This Row],[43917]]-Casos_PN_CORR[[#This Row],[43916]]</f>
        <v>0</v>
      </c>
      <c r="X307">
        <f>+Casos_PN_CORR[[#This Row],[43918]]-Casos_PN_CORR[[#This Row],[43917]]</f>
        <v>0</v>
      </c>
      <c r="Y307">
        <f>+Casos_PN_CORR[[#This Row],[43919]]-Casos_PN_CORR[[#This Row],[43918]]</f>
        <v>0</v>
      </c>
      <c r="Z307">
        <f>+Casos_PN_CORR[[#This Row],[43920]]-Casos_PN_CORR[[#This Row],[43919]]</f>
        <v>0</v>
      </c>
      <c r="AA307">
        <f>+Casos_PN_CORR[[#This Row],[43921]]-Casos_PN_CORR[[#This Row],[43920]]</f>
        <v>0</v>
      </c>
      <c r="AB307">
        <f>+Casos_PN_CORR[[#This Row],[43922]]-Casos_PN_CORR[[#This Row],[43921]]</f>
        <v>0</v>
      </c>
      <c r="AC307">
        <f>+Casos_PN_CORR[[#This Row],[43923]]-Casos_PN_CORR[[#This Row],[43922]]</f>
        <v>0</v>
      </c>
      <c r="AD307">
        <f>+Casos_PN_CORR[[#This Row],[43924]]-Casos_PN_CORR[[#This Row],[43923]]</f>
        <v>0</v>
      </c>
      <c r="AE307">
        <f>+Casos_PN_CORR[[#This Row],[43925]]-Casos_PN_CORR[[#This Row],[43924]]</f>
        <v>0</v>
      </c>
      <c r="AF307">
        <f>+Casos_PN_CORR[[#This Row],[43926]]-Casos_PN_CORR[[#This Row],[43925]]</f>
        <v>0</v>
      </c>
      <c r="AG307">
        <f>+Casos_PN_CORR[[#This Row],[43927]]-Casos_PN_CORR[[#This Row],[43926]]</f>
        <v>0</v>
      </c>
      <c r="AH307">
        <f>+Casos_PN_CORR[[#This Row],[43928]]-Casos_PN_CORR[[#This Row],[43927]]</f>
        <v>0</v>
      </c>
      <c r="AI307">
        <f>+Casos_PN_CORR[[#This Row],[43929]]-Casos_PN_CORR[[#This Row],[43928]]</f>
        <v>0</v>
      </c>
      <c r="AJ307">
        <f>+Casos_PN_CORR[[#This Row],[43930]]-Casos_PN_CORR[[#This Row],[43929]]</f>
        <v>0</v>
      </c>
      <c r="AK307">
        <f>+Casos_PN_CORR[[#This Row],[43931]]-Casos_PN_CORR[[#This Row],[43930]]</f>
        <v>0</v>
      </c>
      <c r="AL307">
        <f>+Casos_PN_CORR[[#This Row],[43932]]-Casos_PN_CORR[[#This Row],[43931]]</f>
        <v>0</v>
      </c>
      <c r="AM307">
        <f>+Casos_PN_CORR[[#This Row],[43933]]-Casos_PN_CORR[[#This Row],[43932]]</f>
        <v>0</v>
      </c>
      <c r="AN307">
        <f>+Casos_PN_CORR[[#This Row],[43934]]-Casos_PN_CORR[[#This Row],[43933]]</f>
        <v>0</v>
      </c>
      <c r="AO307">
        <f>+Casos_PN_CORR[[#This Row],[43935]]-Casos_PN_CORR[[#This Row],[43934]]</f>
        <v>0</v>
      </c>
      <c r="AP307">
        <f>+Casos_PN_CORR[[#This Row],[43936]]-Casos_PN_CORR[[#This Row],[43935]]</f>
        <v>0</v>
      </c>
      <c r="AQ307">
        <f>+Casos_PN_CORR[[#This Row],[43937]]-Casos_PN_CORR[[#This Row],[43936]]</f>
        <v>0</v>
      </c>
      <c r="AR307">
        <f>+Casos_PN_CORR[[#This Row],[43938]]-Casos_PN_CORR[[#This Row],[43937]]</f>
        <v>0</v>
      </c>
      <c r="AS307">
        <f>+Casos_PN_CORR[[#This Row],[43939]]-Casos_PN_CORR[[#This Row],[43938]]</f>
        <v>0</v>
      </c>
      <c r="AT307">
        <f>+Casos_PN_CORR[[#This Row],[43940]]-Casos_PN_CORR[[#This Row],[43939]]</f>
        <v>0</v>
      </c>
      <c r="AU307">
        <f>+Casos_PN_CORR[[#This Row],[43941]]-Casos_PN_CORR[[#This Row],[43940]]</f>
        <v>0</v>
      </c>
      <c r="AV307">
        <f>+Casos_PN_CORR[[#This Row],[43942]]-Casos_PN_CORR[[#This Row],[43941]]</f>
        <v>0</v>
      </c>
      <c r="AW307">
        <f>+Casos_PN_CORR[[#This Row],[43943]]-Casos_PN_CORR[[#This Row],[43942]]</f>
        <v>0</v>
      </c>
      <c r="AX307">
        <f>+Casos_PN_CORR[[#This Row],[43944]]-Casos_PN_CORR[[#This Row],[43943]]</f>
        <v>0</v>
      </c>
      <c r="AY307">
        <f>+Casos_PN_CORR[[#This Row],[43945]]-Casos_PN_CORR[[#This Row],[43944]]</f>
        <v>0</v>
      </c>
      <c r="AZ307">
        <f>+Casos_PN_CORR[[#This Row],[43946]]-Casos_PN_CORR[[#This Row],[43945]]</f>
        <v>0</v>
      </c>
      <c r="BA307">
        <f>+Casos_PN_CORR[[#This Row],[43947]]-Casos_PN_CORR[[#This Row],[43946]]</f>
        <v>0</v>
      </c>
      <c r="BB307">
        <f>+Casos_PN_CORR[[#This Row],[43948]]-Casos_PN_CORR[[#This Row],[43947]]</f>
        <v>0</v>
      </c>
      <c r="BC307">
        <f>+Casos_PN_CORR[[#This Row],[43949]]-Casos_PN_CORR[[#This Row],[43948]]</f>
        <v>0</v>
      </c>
      <c r="BD307">
        <f>+Casos_PN_CORR[[#This Row],[43950]]-Casos_PN_CORR[[#This Row],[43949]]</f>
        <v>0</v>
      </c>
      <c r="BE307">
        <f>+Casos_PN_CORR[[#This Row],[43951]]-Casos_PN_CORR[[#This Row],[43950]]</f>
        <v>0</v>
      </c>
      <c r="BF307">
        <f>+Casos_PN_CORR[[#This Row],[43952]]-Casos_PN_CORR[[#This Row],[43951]]</f>
        <v>0</v>
      </c>
      <c r="BG307">
        <f>+Casos_PN_CORR[[#This Row],[43953]]-Casos_PN_CORR[[#This Row],[43952]]</f>
        <v>0</v>
      </c>
      <c r="BH307">
        <f>+Casos_PN_CORR[[#This Row],[43954]]-Casos_PN_CORR[[#This Row],[43953]]</f>
        <v>0</v>
      </c>
      <c r="BI307">
        <f>+Casos_PN_CORR[[#This Row],[43955]]-Casos_PN_CORR[[#This Row],[43954]]</f>
        <v>0</v>
      </c>
      <c r="BJ307">
        <f>+Casos_PN_CORR[[#This Row],[43956]]-Casos_PN_CORR[[#This Row],[43955]]</f>
        <v>0</v>
      </c>
      <c r="BK307">
        <f>+Casos_PN_CORR[[#This Row],[43957]]-Casos_PN_CORR[[#This Row],[43956]]</f>
        <v>0</v>
      </c>
      <c r="BL307">
        <f>+Casos_PN_CORR[[#This Row],[43958]]-Casos_PN_CORR[[#This Row],[43957]]</f>
        <v>0</v>
      </c>
      <c r="BM307">
        <f>+Casos_PN_CORR[[#This Row],[43959]]-Casos_PN_CORR[[#This Row],[43958]]</f>
        <v>0</v>
      </c>
      <c r="BN307">
        <f>+Casos_PN_CORR[[#This Row],[43960]]-Casos_PN_CORR[[#This Row],[43959]]</f>
        <v>0</v>
      </c>
      <c r="BO307">
        <f>+Casos_PN_CORR[[#This Row],[43961]]-Casos_PN_CORR[[#This Row],[43960]]</f>
        <v>0</v>
      </c>
      <c r="BP307">
        <f>+Casos_PN_CORR[[#This Row],[43962]]-Casos_PN_CORR[[#This Row],[43961]]</f>
        <v>0</v>
      </c>
      <c r="BQ307">
        <f>+Casos_PN_CORR[[#This Row],[43963]]-Casos_PN_CORR[[#This Row],[43962]]</f>
        <v>0</v>
      </c>
      <c r="BR307">
        <f>+Casos_PN_CORR[[#This Row],[43964]]-Casos_PN_CORR[[#This Row],[43963]]</f>
        <v>0</v>
      </c>
      <c r="BS307">
        <f>+Casos_PN_CORR[[#This Row],[43965]]-Casos_PN_CORR[[#This Row],[43964]]</f>
        <v>0</v>
      </c>
      <c r="BT307">
        <f>+Casos_PN_CORR[[#This Row],[43966]]-Casos_PN_CORR[[#This Row],[43965]]</f>
        <v>0</v>
      </c>
      <c r="BU307">
        <f>+Casos_PN_CORR[[#This Row],[43967]]-Casos_PN_CORR[[#This Row],[43966]]</f>
        <v>0</v>
      </c>
      <c r="BV307">
        <f>+Casos_PN_CORR[[#This Row],[43968]]-Casos_PN_CORR[[#This Row],[43967]]</f>
        <v>0</v>
      </c>
      <c r="BW307">
        <f>+Casos_PN_CORR[[#This Row],[43969]]-Casos_PN_CORR[[#This Row],[43968]]</f>
        <v>0</v>
      </c>
      <c r="BX307">
        <f>+Casos_PN_CORR[[#This Row],[43970]]-Casos_PN_CORR[[#This Row],[43969]]</f>
        <v>0</v>
      </c>
      <c r="BY307">
        <f>+Casos_PN_CORR[[#This Row],[43971]]-Casos_PN_CORR[[#This Row],[43970]]</f>
        <v>0</v>
      </c>
      <c r="BZ307">
        <f>+Casos_PN_CORR[[#This Row],[43972]]-Casos_PN_CORR[[#This Row],[43971]]</f>
        <v>0</v>
      </c>
      <c r="CA307">
        <f>+Casos_PN_CORR[[#This Row],[43973]]-Casos_PN_CORR[[#This Row],[43972]]</f>
        <v>0</v>
      </c>
      <c r="CB307">
        <f>+Casos_PN_CORR[[#This Row],[43974]]-Casos_PN_CORR[[#This Row],[43973]]</f>
        <v>0</v>
      </c>
      <c r="CC307">
        <f>+Casos_PN_CORR[[#This Row],[43975]]-Casos_PN_CORR[[#This Row],[43974]]</f>
        <v>0</v>
      </c>
      <c r="CD307">
        <f>+Casos_PN_CORR[[#This Row],[43976]]-Casos_PN_CORR[[#This Row],[43975]]</f>
        <v>0</v>
      </c>
      <c r="CE307">
        <f>+Casos_PN_CORR[[#This Row],[43977]]-Casos_PN_CORR[[#This Row],[43976]]</f>
        <v>0</v>
      </c>
      <c r="CF307">
        <f>+Casos_PN_CORR[[#This Row],[43978]]-Casos_PN_CORR[[#This Row],[43977]]</f>
        <v>0</v>
      </c>
      <c r="CG307">
        <f>+Casos_PN_CORR[[#This Row],[43979]]-Casos_PN_CORR[[#This Row],[43978]]</f>
        <v>0</v>
      </c>
      <c r="CH307">
        <f>+Casos_PN_CORR[[#This Row],[43980]]-Casos_PN_CORR[[#This Row],[43979]]</f>
        <v>0</v>
      </c>
      <c r="CI307">
        <f>+Casos_PN_CORR[[#This Row],[43981]]-Casos_PN_CORR[[#This Row],[43980]]</f>
        <v>0</v>
      </c>
      <c r="CJ307">
        <f>+Casos_PN_CORR[[#This Row],[43982]]-Casos_PN_CORR[[#This Row],[43981]]</f>
        <v>0</v>
      </c>
      <c r="CK307">
        <f>+Casos_PN_CORR[[#This Row],[43983]]-Casos_PN_CORR[[#This Row],[43982]]</f>
        <v>0</v>
      </c>
      <c r="CL307">
        <f>+Casos_PN_CORR[[#This Row],[43984]]-Casos_PN_CORR[[#This Row],[43983]]</f>
        <v>0</v>
      </c>
      <c r="CM307">
        <f>+Casos_PN_CORR[[#This Row],[43985]]-Casos_PN_CORR[[#This Row],[43984]]</f>
        <v>0</v>
      </c>
      <c r="CN307">
        <f>+Casos_PN_CORR[[#This Row],[43986]]-Casos_PN_CORR[[#This Row],[43985]]</f>
        <v>0</v>
      </c>
      <c r="CO307">
        <f>+Casos_PN_CORR[[#This Row],[43987]]-Casos_PN_CORR[[#This Row],[43986]]</f>
        <v>0</v>
      </c>
      <c r="CP307">
        <f>+Casos_PN_CORR[[#This Row],[43988]]-Casos_PN_CORR[[#This Row],[43987]]</f>
        <v>0</v>
      </c>
      <c r="CQ307">
        <f>+Casos_PN_CORR[[#This Row],[43989]]-Casos_PN_CORR[[#This Row],[43988]]</f>
        <v>0</v>
      </c>
      <c r="CR307">
        <f>+Casos_PN_CORR[[#This Row],[43990]]-Casos_PN_CORR[[#This Row],[43989]]</f>
        <v>0</v>
      </c>
      <c r="CS307">
        <f>+Casos_PN_CORR[[#This Row],[43991]]-Casos_PN_CORR[[#This Row],[43990]]</f>
        <v>0</v>
      </c>
      <c r="CT307">
        <f>+Casos_PN_CORR[[#This Row],[43992]]-Casos_PN_CORR[[#This Row],[43991]]</f>
        <v>0</v>
      </c>
      <c r="CU307">
        <f>+Casos_PN_CORR[[#This Row],[43993]]-Casos_PN_CORR[[#This Row],[43992]]</f>
        <v>0</v>
      </c>
    </row>
    <row r="308" spans="1:99" x14ac:dyDescent="0.3">
      <c r="A308">
        <v>70303</v>
      </c>
      <c r="B308" s="2" t="s">
        <v>268</v>
      </c>
      <c r="C308" s="2" t="s">
        <v>268</v>
      </c>
      <c r="D308" s="2" t="s">
        <v>257</v>
      </c>
      <c r="E308" s="4">
        <f t="shared" si="4"/>
        <v>0</v>
      </c>
      <c r="F308">
        <f>+Casos_PN_CORR[[#This Row],[43900]]</f>
        <v>0</v>
      </c>
      <c r="G308">
        <f>+Casos_PN_CORR[[#This Row],[43901]]-Casos_PN_CORR[[#This Row],[43900]]</f>
        <v>0</v>
      </c>
      <c r="H308">
        <f>+Casos_PN_CORR[[#This Row],[43902]]-Casos_PN_CORR[[#This Row],[43901]]</f>
        <v>0</v>
      </c>
      <c r="I308">
        <f>+Casos_PN_CORR[[#This Row],[43903]]-Casos_PN_CORR[[#This Row],[43902]]</f>
        <v>0</v>
      </c>
      <c r="J308">
        <f>+Casos_PN_CORR[[#This Row],[43904]]-Casos_PN_CORR[[#This Row],[43903]]</f>
        <v>0</v>
      </c>
      <c r="K308">
        <f>+Casos_PN_CORR[[#This Row],[43905]]-Casos_PN_CORR[[#This Row],[43904]]</f>
        <v>0</v>
      </c>
      <c r="L308">
        <f>+Casos_PN_CORR[[#This Row],[43906]]-Casos_PN_CORR[[#This Row],[43905]]</f>
        <v>0</v>
      </c>
      <c r="M308">
        <f>+Casos_PN_CORR[[#This Row],[43907]]-Casos_PN_CORR[[#This Row],[43906]]</f>
        <v>0</v>
      </c>
      <c r="N308">
        <f>+Casos_PN_CORR[[#This Row],[43908]]-Casos_PN_CORR[[#This Row],[43907]]</f>
        <v>0</v>
      </c>
      <c r="O308">
        <f>+Casos_PN_CORR[[#This Row],[43909]]-Casos_PN_CORR[[#This Row],[43908]]</f>
        <v>0</v>
      </c>
      <c r="P308">
        <f>+Casos_PN_CORR[[#This Row],[43910]]-Casos_PN_CORR[[#This Row],[43909]]</f>
        <v>0</v>
      </c>
      <c r="Q308">
        <f>+Casos_PN_CORR[[#This Row],[43911]]-Casos_PN_CORR[[#This Row],[43910]]</f>
        <v>0</v>
      </c>
      <c r="R308">
        <f>+Casos_PN_CORR[[#This Row],[43912]]-Casos_PN_CORR[[#This Row],[43911]]</f>
        <v>0</v>
      </c>
      <c r="S308">
        <f>+Casos_PN_CORR[[#This Row],[43913]]-Casos_PN_CORR[[#This Row],[43912]]</f>
        <v>0</v>
      </c>
      <c r="T308">
        <f>+Casos_PN_CORR[[#This Row],[43914]]-Casos_PN_CORR[[#This Row],[43913]]</f>
        <v>0</v>
      </c>
      <c r="U308">
        <f>+Casos_PN_CORR[[#This Row],[43915]]-Casos_PN_CORR[[#This Row],[43914]]</f>
        <v>0</v>
      </c>
      <c r="V308">
        <f>+Casos_PN_CORR[[#This Row],[43916]]-Casos_PN_CORR[[#This Row],[43915]]</f>
        <v>0</v>
      </c>
      <c r="W308">
        <f>+Casos_PN_CORR[[#This Row],[43917]]-Casos_PN_CORR[[#This Row],[43916]]</f>
        <v>0</v>
      </c>
      <c r="X308">
        <f>+Casos_PN_CORR[[#This Row],[43918]]-Casos_PN_CORR[[#This Row],[43917]]</f>
        <v>0</v>
      </c>
      <c r="Y308">
        <f>+Casos_PN_CORR[[#This Row],[43919]]-Casos_PN_CORR[[#This Row],[43918]]</f>
        <v>0</v>
      </c>
      <c r="Z308">
        <f>+Casos_PN_CORR[[#This Row],[43920]]-Casos_PN_CORR[[#This Row],[43919]]</f>
        <v>0</v>
      </c>
      <c r="AA308">
        <f>+Casos_PN_CORR[[#This Row],[43921]]-Casos_PN_CORR[[#This Row],[43920]]</f>
        <v>0</v>
      </c>
      <c r="AB308">
        <f>+Casos_PN_CORR[[#This Row],[43922]]-Casos_PN_CORR[[#This Row],[43921]]</f>
        <v>0</v>
      </c>
      <c r="AC308">
        <f>+Casos_PN_CORR[[#This Row],[43923]]-Casos_PN_CORR[[#This Row],[43922]]</f>
        <v>0</v>
      </c>
      <c r="AD308">
        <f>+Casos_PN_CORR[[#This Row],[43924]]-Casos_PN_CORR[[#This Row],[43923]]</f>
        <v>0</v>
      </c>
      <c r="AE308">
        <f>+Casos_PN_CORR[[#This Row],[43925]]-Casos_PN_CORR[[#This Row],[43924]]</f>
        <v>0</v>
      </c>
      <c r="AF308">
        <f>+Casos_PN_CORR[[#This Row],[43926]]-Casos_PN_CORR[[#This Row],[43925]]</f>
        <v>0</v>
      </c>
      <c r="AG308">
        <f>+Casos_PN_CORR[[#This Row],[43927]]-Casos_PN_CORR[[#This Row],[43926]]</f>
        <v>0</v>
      </c>
      <c r="AH308">
        <f>+Casos_PN_CORR[[#This Row],[43928]]-Casos_PN_CORR[[#This Row],[43927]]</f>
        <v>0</v>
      </c>
      <c r="AI308">
        <f>+Casos_PN_CORR[[#This Row],[43929]]-Casos_PN_CORR[[#This Row],[43928]]</f>
        <v>0</v>
      </c>
      <c r="AJ308">
        <f>+Casos_PN_CORR[[#This Row],[43930]]-Casos_PN_CORR[[#This Row],[43929]]</f>
        <v>0</v>
      </c>
      <c r="AK308">
        <f>+Casos_PN_CORR[[#This Row],[43931]]-Casos_PN_CORR[[#This Row],[43930]]</f>
        <v>0</v>
      </c>
      <c r="AL308">
        <f>+Casos_PN_CORR[[#This Row],[43932]]-Casos_PN_CORR[[#This Row],[43931]]</f>
        <v>0</v>
      </c>
      <c r="AM308">
        <f>+Casos_PN_CORR[[#This Row],[43933]]-Casos_PN_CORR[[#This Row],[43932]]</f>
        <v>0</v>
      </c>
      <c r="AN308">
        <f>+Casos_PN_CORR[[#This Row],[43934]]-Casos_PN_CORR[[#This Row],[43933]]</f>
        <v>0</v>
      </c>
      <c r="AO308">
        <f>+Casos_PN_CORR[[#This Row],[43935]]-Casos_PN_CORR[[#This Row],[43934]]</f>
        <v>0</v>
      </c>
      <c r="AP308">
        <f>+Casos_PN_CORR[[#This Row],[43936]]-Casos_PN_CORR[[#This Row],[43935]]</f>
        <v>0</v>
      </c>
      <c r="AQ308">
        <f>+Casos_PN_CORR[[#This Row],[43937]]-Casos_PN_CORR[[#This Row],[43936]]</f>
        <v>0</v>
      </c>
      <c r="AR308">
        <f>+Casos_PN_CORR[[#This Row],[43938]]-Casos_PN_CORR[[#This Row],[43937]]</f>
        <v>0</v>
      </c>
      <c r="AS308">
        <f>+Casos_PN_CORR[[#This Row],[43939]]-Casos_PN_CORR[[#This Row],[43938]]</f>
        <v>0</v>
      </c>
      <c r="AT308">
        <f>+Casos_PN_CORR[[#This Row],[43940]]-Casos_PN_CORR[[#This Row],[43939]]</f>
        <v>0</v>
      </c>
      <c r="AU308">
        <f>+Casos_PN_CORR[[#This Row],[43941]]-Casos_PN_CORR[[#This Row],[43940]]</f>
        <v>0</v>
      </c>
      <c r="AV308">
        <f>+Casos_PN_CORR[[#This Row],[43942]]-Casos_PN_CORR[[#This Row],[43941]]</f>
        <v>0</v>
      </c>
      <c r="AW308">
        <f>+Casos_PN_CORR[[#This Row],[43943]]-Casos_PN_CORR[[#This Row],[43942]]</f>
        <v>0</v>
      </c>
      <c r="AX308">
        <f>+Casos_PN_CORR[[#This Row],[43944]]-Casos_PN_CORR[[#This Row],[43943]]</f>
        <v>0</v>
      </c>
      <c r="AY308">
        <f>+Casos_PN_CORR[[#This Row],[43945]]-Casos_PN_CORR[[#This Row],[43944]]</f>
        <v>0</v>
      </c>
      <c r="AZ308">
        <f>+Casos_PN_CORR[[#This Row],[43946]]-Casos_PN_CORR[[#This Row],[43945]]</f>
        <v>0</v>
      </c>
      <c r="BA308">
        <f>+Casos_PN_CORR[[#This Row],[43947]]-Casos_PN_CORR[[#This Row],[43946]]</f>
        <v>0</v>
      </c>
      <c r="BB308">
        <f>+Casos_PN_CORR[[#This Row],[43948]]-Casos_PN_CORR[[#This Row],[43947]]</f>
        <v>0</v>
      </c>
      <c r="BC308">
        <f>+Casos_PN_CORR[[#This Row],[43949]]-Casos_PN_CORR[[#This Row],[43948]]</f>
        <v>0</v>
      </c>
      <c r="BD308">
        <f>+Casos_PN_CORR[[#This Row],[43950]]-Casos_PN_CORR[[#This Row],[43949]]</f>
        <v>0</v>
      </c>
      <c r="BE308">
        <f>+Casos_PN_CORR[[#This Row],[43951]]-Casos_PN_CORR[[#This Row],[43950]]</f>
        <v>0</v>
      </c>
      <c r="BF308">
        <f>+Casos_PN_CORR[[#This Row],[43952]]-Casos_PN_CORR[[#This Row],[43951]]</f>
        <v>0</v>
      </c>
      <c r="BG308">
        <f>+Casos_PN_CORR[[#This Row],[43953]]-Casos_PN_CORR[[#This Row],[43952]]</f>
        <v>0</v>
      </c>
      <c r="BH308">
        <f>+Casos_PN_CORR[[#This Row],[43954]]-Casos_PN_CORR[[#This Row],[43953]]</f>
        <v>0</v>
      </c>
      <c r="BI308">
        <f>+Casos_PN_CORR[[#This Row],[43955]]-Casos_PN_CORR[[#This Row],[43954]]</f>
        <v>0</v>
      </c>
      <c r="BJ308">
        <f>+Casos_PN_CORR[[#This Row],[43956]]-Casos_PN_CORR[[#This Row],[43955]]</f>
        <v>0</v>
      </c>
      <c r="BK308">
        <f>+Casos_PN_CORR[[#This Row],[43957]]-Casos_PN_CORR[[#This Row],[43956]]</f>
        <v>0</v>
      </c>
      <c r="BL308">
        <f>+Casos_PN_CORR[[#This Row],[43958]]-Casos_PN_CORR[[#This Row],[43957]]</f>
        <v>0</v>
      </c>
      <c r="BM308">
        <f>+Casos_PN_CORR[[#This Row],[43959]]-Casos_PN_CORR[[#This Row],[43958]]</f>
        <v>0</v>
      </c>
      <c r="BN308">
        <f>+Casos_PN_CORR[[#This Row],[43960]]-Casos_PN_CORR[[#This Row],[43959]]</f>
        <v>0</v>
      </c>
      <c r="BO308">
        <f>+Casos_PN_CORR[[#This Row],[43961]]-Casos_PN_CORR[[#This Row],[43960]]</f>
        <v>0</v>
      </c>
      <c r="BP308">
        <f>+Casos_PN_CORR[[#This Row],[43962]]-Casos_PN_CORR[[#This Row],[43961]]</f>
        <v>0</v>
      </c>
      <c r="BQ308">
        <f>+Casos_PN_CORR[[#This Row],[43963]]-Casos_PN_CORR[[#This Row],[43962]]</f>
        <v>0</v>
      </c>
      <c r="BR308">
        <f>+Casos_PN_CORR[[#This Row],[43964]]-Casos_PN_CORR[[#This Row],[43963]]</f>
        <v>0</v>
      </c>
      <c r="BS308">
        <f>+Casos_PN_CORR[[#This Row],[43965]]-Casos_PN_CORR[[#This Row],[43964]]</f>
        <v>0</v>
      </c>
      <c r="BT308">
        <f>+Casos_PN_CORR[[#This Row],[43966]]-Casos_PN_CORR[[#This Row],[43965]]</f>
        <v>0</v>
      </c>
      <c r="BU308">
        <f>+Casos_PN_CORR[[#This Row],[43967]]-Casos_PN_CORR[[#This Row],[43966]]</f>
        <v>0</v>
      </c>
      <c r="BV308">
        <f>+Casos_PN_CORR[[#This Row],[43968]]-Casos_PN_CORR[[#This Row],[43967]]</f>
        <v>0</v>
      </c>
      <c r="BW308">
        <f>+Casos_PN_CORR[[#This Row],[43969]]-Casos_PN_CORR[[#This Row],[43968]]</f>
        <v>0</v>
      </c>
      <c r="BX308">
        <f>+Casos_PN_CORR[[#This Row],[43970]]-Casos_PN_CORR[[#This Row],[43969]]</f>
        <v>0</v>
      </c>
      <c r="BY308">
        <f>+Casos_PN_CORR[[#This Row],[43971]]-Casos_PN_CORR[[#This Row],[43970]]</f>
        <v>0</v>
      </c>
      <c r="BZ308">
        <f>+Casos_PN_CORR[[#This Row],[43972]]-Casos_PN_CORR[[#This Row],[43971]]</f>
        <v>0</v>
      </c>
      <c r="CA308">
        <f>+Casos_PN_CORR[[#This Row],[43973]]-Casos_PN_CORR[[#This Row],[43972]]</f>
        <v>0</v>
      </c>
      <c r="CB308">
        <f>+Casos_PN_CORR[[#This Row],[43974]]-Casos_PN_CORR[[#This Row],[43973]]</f>
        <v>0</v>
      </c>
      <c r="CC308">
        <f>+Casos_PN_CORR[[#This Row],[43975]]-Casos_PN_CORR[[#This Row],[43974]]</f>
        <v>0</v>
      </c>
      <c r="CD308">
        <f>+Casos_PN_CORR[[#This Row],[43976]]-Casos_PN_CORR[[#This Row],[43975]]</f>
        <v>0</v>
      </c>
      <c r="CE308">
        <f>+Casos_PN_CORR[[#This Row],[43977]]-Casos_PN_CORR[[#This Row],[43976]]</f>
        <v>0</v>
      </c>
      <c r="CF308">
        <f>+Casos_PN_CORR[[#This Row],[43978]]-Casos_PN_CORR[[#This Row],[43977]]</f>
        <v>0</v>
      </c>
      <c r="CG308">
        <f>+Casos_PN_CORR[[#This Row],[43979]]-Casos_PN_CORR[[#This Row],[43978]]</f>
        <v>0</v>
      </c>
      <c r="CH308">
        <f>+Casos_PN_CORR[[#This Row],[43980]]-Casos_PN_CORR[[#This Row],[43979]]</f>
        <v>0</v>
      </c>
      <c r="CI308">
        <f>+Casos_PN_CORR[[#This Row],[43981]]-Casos_PN_CORR[[#This Row],[43980]]</f>
        <v>0</v>
      </c>
      <c r="CJ308">
        <f>+Casos_PN_CORR[[#This Row],[43982]]-Casos_PN_CORR[[#This Row],[43981]]</f>
        <v>0</v>
      </c>
      <c r="CK308">
        <f>+Casos_PN_CORR[[#This Row],[43983]]-Casos_PN_CORR[[#This Row],[43982]]</f>
        <v>0</v>
      </c>
      <c r="CL308">
        <f>+Casos_PN_CORR[[#This Row],[43984]]-Casos_PN_CORR[[#This Row],[43983]]</f>
        <v>0</v>
      </c>
      <c r="CM308">
        <f>+Casos_PN_CORR[[#This Row],[43985]]-Casos_PN_CORR[[#This Row],[43984]]</f>
        <v>0</v>
      </c>
      <c r="CN308">
        <f>+Casos_PN_CORR[[#This Row],[43986]]-Casos_PN_CORR[[#This Row],[43985]]</f>
        <v>0</v>
      </c>
      <c r="CO308">
        <f>+Casos_PN_CORR[[#This Row],[43987]]-Casos_PN_CORR[[#This Row],[43986]]</f>
        <v>0</v>
      </c>
      <c r="CP308">
        <f>+Casos_PN_CORR[[#This Row],[43988]]-Casos_PN_CORR[[#This Row],[43987]]</f>
        <v>0</v>
      </c>
      <c r="CQ308">
        <f>+Casos_PN_CORR[[#This Row],[43989]]-Casos_PN_CORR[[#This Row],[43988]]</f>
        <v>0</v>
      </c>
      <c r="CR308">
        <f>+Casos_PN_CORR[[#This Row],[43990]]-Casos_PN_CORR[[#This Row],[43989]]</f>
        <v>0</v>
      </c>
      <c r="CS308">
        <f>+Casos_PN_CORR[[#This Row],[43991]]-Casos_PN_CORR[[#This Row],[43990]]</f>
        <v>0</v>
      </c>
      <c r="CT308">
        <f>+Casos_PN_CORR[[#This Row],[43992]]-Casos_PN_CORR[[#This Row],[43991]]</f>
        <v>0</v>
      </c>
      <c r="CU308">
        <f>+Casos_PN_CORR[[#This Row],[43993]]-Casos_PN_CORR[[#This Row],[43992]]</f>
        <v>0</v>
      </c>
    </row>
    <row r="309" spans="1:99" x14ac:dyDescent="0.3">
      <c r="A309">
        <v>91002</v>
      </c>
      <c r="B309" s="2" t="s">
        <v>114</v>
      </c>
      <c r="C309" s="2" t="s">
        <v>115</v>
      </c>
      <c r="D309" s="2" t="s">
        <v>257</v>
      </c>
      <c r="E309" s="4">
        <f t="shared" si="4"/>
        <v>0</v>
      </c>
      <c r="F309">
        <f>+Casos_PN_CORR[[#This Row],[43900]]</f>
        <v>0</v>
      </c>
      <c r="G309">
        <f>+Casos_PN_CORR[[#This Row],[43901]]-Casos_PN_CORR[[#This Row],[43900]]</f>
        <v>0</v>
      </c>
      <c r="H309">
        <f>+Casos_PN_CORR[[#This Row],[43902]]-Casos_PN_CORR[[#This Row],[43901]]</f>
        <v>0</v>
      </c>
      <c r="I309">
        <f>+Casos_PN_CORR[[#This Row],[43903]]-Casos_PN_CORR[[#This Row],[43902]]</f>
        <v>0</v>
      </c>
      <c r="J309">
        <f>+Casos_PN_CORR[[#This Row],[43904]]-Casos_PN_CORR[[#This Row],[43903]]</f>
        <v>0</v>
      </c>
      <c r="K309">
        <f>+Casos_PN_CORR[[#This Row],[43905]]-Casos_PN_CORR[[#This Row],[43904]]</f>
        <v>0</v>
      </c>
      <c r="L309">
        <f>+Casos_PN_CORR[[#This Row],[43906]]-Casos_PN_CORR[[#This Row],[43905]]</f>
        <v>0</v>
      </c>
      <c r="M309">
        <f>+Casos_PN_CORR[[#This Row],[43907]]-Casos_PN_CORR[[#This Row],[43906]]</f>
        <v>0</v>
      </c>
      <c r="N309">
        <f>+Casos_PN_CORR[[#This Row],[43908]]-Casos_PN_CORR[[#This Row],[43907]]</f>
        <v>0</v>
      </c>
      <c r="O309">
        <f>+Casos_PN_CORR[[#This Row],[43909]]-Casos_PN_CORR[[#This Row],[43908]]</f>
        <v>0</v>
      </c>
      <c r="P309">
        <f>+Casos_PN_CORR[[#This Row],[43910]]-Casos_PN_CORR[[#This Row],[43909]]</f>
        <v>0</v>
      </c>
      <c r="Q309">
        <f>+Casos_PN_CORR[[#This Row],[43911]]-Casos_PN_CORR[[#This Row],[43910]]</f>
        <v>0</v>
      </c>
      <c r="R309">
        <f>+Casos_PN_CORR[[#This Row],[43912]]-Casos_PN_CORR[[#This Row],[43911]]</f>
        <v>0</v>
      </c>
      <c r="S309">
        <f>+Casos_PN_CORR[[#This Row],[43913]]-Casos_PN_CORR[[#This Row],[43912]]</f>
        <v>0</v>
      </c>
      <c r="T309">
        <f>+Casos_PN_CORR[[#This Row],[43914]]-Casos_PN_CORR[[#This Row],[43913]]</f>
        <v>0</v>
      </c>
      <c r="U309">
        <f>+Casos_PN_CORR[[#This Row],[43915]]-Casos_PN_CORR[[#This Row],[43914]]</f>
        <v>0</v>
      </c>
      <c r="V309">
        <f>+Casos_PN_CORR[[#This Row],[43916]]-Casos_PN_CORR[[#This Row],[43915]]</f>
        <v>0</v>
      </c>
      <c r="W309">
        <f>+Casos_PN_CORR[[#This Row],[43917]]-Casos_PN_CORR[[#This Row],[43916]]</f>
        <v>0</v>
      </c>
      <c r="X309">
        <f>+Casos_PN_CORR[[#This Row],[43918]]-Casos_PN_CORR[[#This Row],[43917]]</f>
        <v>0</v>
      </c>
      <c r="Y309">
        <f>+Casos_PN_CORR[[#This Row],[43919]]-Casos_PN_CORR[[#This Row],[43918]]</f>
        <v>0</v>
      </c>
      <c r="Z309">
        <f>+Casos_PN_CORR[[#This Row],[43920]]-Casos_PN_CORR[[#This Row],[43919]]</f>
        <v>0</v>
      </c>
      <c r="AA309">
        <f>+Casos_PN_CORR[[#This Row],[43921]]-Casos_PN_CORR[[#This Row],[43920]]</f>
        <v>0</v>
      </c>
      <c r="AB309">
        <f>+Casos_PN_CORR[[#This Row],[43922]]-Casos_PN_CORR[[#This Row],[43921]]</f>
        <v>0</v>
      </c>
      <c r="AC309">
        <f>+Casos_PN_CORR[[#This Row],[43923]]-Casos_PN_CORR[[#This Row],[43922]]</f>
        <v>0</v>
      </c>
      <c r="AD309">
        <f>+Casos_PN_CORR[[#This Row],[43924]]-Casos_PN_CORR[[#This Row],[43923]]</f>
        <v>0</v>
      </c>
      <c r="AE309">
        <f>+Casos_PN_CORR[[#This Row],[43925]]-Casos_PN_CORR[[#This Row],[43924]]</f>
        <v>0</v>
      </c>
      <c r="AF309">
        <f>+Casos_PN_CORR[[#This Row],[43926]]-Casos_PN_CORR[[#This Row],[43925]]</f>
        <v>0</v>
      </c>
      <c r="AG309">
        <f>+Casos_PN_CORR[[#This Row],[43927]]-Casos_PN_CORR[[#This Row],[43926]]</f>
        <v>0</v>
      </c>
      <c r="AH309">
        <f>+Casos_PN_CORR[[#This Row],[43928]]-Casos_PN_CORR[[#This Row],[43927]]</f>
        <v>0</v>
      </c>
      <c r="AI309">
        <f>+Casos_PN_CORR[[#This Row],[43929]]-Casos_PN_CORR[[#This Row],[43928]]</f>
        <v>0</v>
      </c>
      <c r="AJ309">
        <f>+Casos_PN_CORR[[#This Row],[43930]]-Casos_PN_CORR[[#This Row],[43929]]</f>
        <v>0</v>
      </c>
      <c r="AK309">
        <f>+Casos_PN_CORR[[#This Row],[43931]]-Casos_PN_CORR[[#This Row],[43930]]</f>
        <v>0</v>
      </c>
      <c r="AL309">
        <f>+Casos_PN_CORR[[#This Row],[43932]]-Casos_PN_CORR[[#This Row],[43931]]</f>
        <v>0</v>
      </c>
      <c r="AM309">
        <f>+Casos_PN_CORR[[#This Row],[43933]]-Casos_PN_CORR[[#This Row],[43932]]</f>
        <v>0</v>
      </c>
      <c r="AN309">
        <f>+Casos_PN_CORR[[#This Row],[43934]]-Casos_PN_CORR[[#This Row],[43933]]</f>
        <v>0</v>
      </c>
      <c r="AO309">
        <f>+Casos_PN_CORR[[#This Row],[43935]]-Casos_PN_CORR[[#This Row],[43934]]</f>
        <v>0</v>
      </c>
      <c r="AP309">
        <f>+Casos_PN_CORR[[#This Row],[43936]]-Casos_PN_CORR[[#This Row],[43935]]</f>
        <v>0</v>
      </c>
      <c r="AQ309">
        <f>+Casos_PN_CORR[[#This Row],[43937]]-Casos_PN_CORR[[#This Row],[43936]]</f>
        <v>0</v>
      </c>
      <c r="AR309">
        <f>+Casos_PN_CORR[[#This Row],[43938]]-Casos_PN_CORR[[#This Row],[43937]]</f>
        <v>0</v>
      </c>
      <c r="AS309">
        <f>+Casos_PN_CORR[[#This Row],[43939]]-Casos_PN_CORR[[#This Row],[43938]]</f>
        <v>0</v>
      </c>
      <c r="AT309">
        <f>+Casos_PN_CORR[[#This Row],[43940]]-Casos_PN_CORR[[#This Row],[43939]]</f>
        <v>0</v>
      </c>
      <c r="AU309">
        <f>+Casos_PN_CORR[[#This Row],[43941]]-Casos_PN_CORR[[#This Row],[43940]]</f>
        <v>0</v>
      </c>
      <c r="AV309">
        <f>+Casos_PN_CORR[[#This Row],[43942]]-Casos_PN_CORR[[#This Row],[43941]]</f>
        <v>0</v>
      </c>
      <c r="AW309">
        <f>+Casos_PN_CORR[[#This Row],[43943]]-Casos_PN_CORR[[#This Row],[43942]]</f>
        <v>0</v>
      </c>
      <c r="AX309">
        <f>+Casos_PN_CORR[[#This Row],[43944]]-Casos_PN_CORR[[#This Row],[43943]]</f>
        <v>0</v>
      </c>
      <c r="AY309">
        <f>+Casos_PN_CORR[[#This Row],[43945]]-Casos_PN_CORR[[#This Row],[43944]]</f>
        <v>0</v>
      </c>
      <c r="AZ309">
        <f>+Casos_PN_CORR[[#This Row],[43946]]-Casos_PN_CORR[[#This Row],[43945]]</f>
        <v>0</v>
      </c>
      <c r="BA309">
        <f>+Casos_PN_CORR[[#This Row],[43947]]-Casos_PN_CORR[[#This Row],[43946]]</f>
        <v>0</v>
      </c>
      <c r="BB309">
        <f>+Casos_PN_CORR[[#This Row],[43948]]-Casos_PN_CORR[[#This Row],[43947]]</f>
        <v>0</v>
      </c>
      <c r="BC309">
        <f>+Casos_PN_CORR[[#This Row],[43949]]-Casos_PN_CORR[[#This Row],[43948]]</f>
        <v>0</v>
      </c>
      <c r="BD309">
        <f>+Casos_PN_CORR[[#This Row],[43950]]-Casos_PN_CORR[[#This Row],[43949]]</f>
        <v>0</v>
      </c>
      <c r="BE309">
        <f>+Casos_PN_CORR[[#This Row],[43951]]-Casos_PN_CORR[[#This Row],[43950]]</f>
        <v>0</v>
      </c>
      <c r="BF309">
        <f>+Casos_PN_CORR[[#This Row],[43952]]-Casos_PN_CORR[[#This Row],[43951]]</f>
        <v>0</v>
      </c>
      <c r="BG309">
        <f>+Casos_PN_CORR[[#This Row],[43953]]-Casos_PN_CORR[[#This Row],[43952]]</f>
        <v>0</v>
      </c>
      <c r="BH309">
        <f>+Casos_PN_CORR[[#This Row],[43954]]-Casos_PN_CORR[[#This Row],[43953]]</f>
        <v>0</v>
      </c>
      <c r="BI309">
        <f>+Casos_PN_CORR[[#This Row],[43955]]-Casos_PN_CORR[[#This Row],[43954]]</f>
        <v>0</v>
      </c>
      <c r="BJ309">
        <f>+Casos_PN_CORR[[#This Row],[43956]]-Casos_PN_CORR[[#This Row],[43955]]</f>
        <v>0</v>
      </c>
      <c r="BK309">
        <f>+Casos_PN_CORR[[#This Row],[43957]]-Casos_PN_CORR[[#This Row],[43956]]</f>
        <v>0</v>
      </c>
      <c r="BL309">
        <f>+Casos_PN_CORR[[#This Row],[43958]]-Casos_PN_CORR[[#This Row],[43957]]</f>
        <v>0</v>
      </c>
      <c r="BM309">
        <f>+Casos_PN_CORR[[#This Row],[43959]]-Casos_PN_CORR[[#This Row],[43958]]</f>
        <v>0</v>
      </c>
      <c r="BN309">
        <f>+Casos_PN_CORR[[#This Row],[43960]]-Casos_PN_CORR[[#This Row],[43959]]</f>
        <v>0</v>
      </c>
      <c r="BO309">
        <f>+Casos_PN_CORR[[#This Row],[43961]]-Casos_PN_CORR[[#This Row],[43960]]</f>
        <v>0</v>
      </c>
      <c r="BP309">
        <f>+Casos_PN_CORR[[#This Row],[43962]]-Casos_PN_CORR[[#This Row],[43961]]</f>
        <v>0</v>
      </c>
      <c r="BQ309">
        <f>+Casos_PN_CORR[[#This Row],[43963]]-Casos_PN_CORR[[#This Row],[43962]]</f>
        <v>0</v>
      </c>
      <c r="BR309">
        <f>+Casos_PN_CORR[[#This Row],[43964]]-Casos_PN_CORR[[#This Row],[43963]]</f>
        <v>0</v>
      </c>
      <c r="BS309">
        <f>+Casos_PN_CORR[[#This Row],[43965]]-Casos_PN_CORR[[#This Row],[43964]]</f>
        <v>0</v>
      </c>
      <c r="BT309">
        <f>+Casos_PN_CORR[[#This Row],[43966]]-Casos_PN_CORR[[#This Row],[43965]]</f>
        <v>0</v>
      </c>
      <c r="BU309">
        <f>+Casos_PN_CORR[[#This Row],[43967]]-Casos_PN_CORR[[#This Row],[43966]]</f>
        <v>0</v>
      </c>
      <c r="BV309">
        <f>+Casos_PN_CORR[[#This Row],[43968]]-Casos_PN_CORR[[#This Row],[43967]]</f>
        <v>0</v>
      </c>
      <c r="BW309">
        <f>+Casos_PN_CORR[[#This Row],[43969]]-Casos_PN_CORR[[#This Row],[43968]]</f>
        <v>0</v>
      </c>
      <c r="BX309">
        <f>+Casos_PN_CORR[[#This Row],[43970]]-Casos_PN_CORR[[#This Row],[43969]]</f>
        <v>0</v>
      </c>
      <c r="BY309">
        <f>+Casos_PN_CORR[[#This Row],[43971]]-Casos_PN_CORR[[#This Row],[43970]]</f>
        <v>0</v>
      </c>
      <c r="BZ309">
        <f>+Casos_PN_CORR[[#This Row],[43972]]-Casos_PN_CORR[[#This Row],[43971]]</f>
        <v>0</v>
      </c>
      <c r="CA309">
        <f>+Casos_PN_CORR[[#This Row],[43973]]-Casos_PN_CORR[[#This Row],[43972]]</f>
        <v>0</v>
      </c>
      <c r="CB309">
        <f>+Casos_PN_CORR[[#This Row],[43974]]-Casos_PN_CORR[[#This Row],[43973]]</f>
        <v>0</v>
      </c>
      <c r="CC309">
        <f>+Casos_PN_CORR[[#This Row],[43975]]-Casos_PN_CORR[[#This Row],[43974]]</f>
        <v>0</v>
      </c>
      <c r="CD309">
        <f>+Casos_PN_CORR[[#This Row],[43976]]-Casos_PN_CORR[[#This Row],[43975]]</f>
        <v>0</v>
      </c>
      <c r="CE309">
        <f>+Casos_PN_CORR[[#This Row],[43977]]-Casos_PN_CORR[[#This Row],[43976]]</f>
        <v>0</v>
      </c>
      <c r="CF309">
        <f>+Casos_PN_CORR[[#This Row],[43978]]-Casos_PN_CORR[[#This Row],[43977]]</f>
        <v>0</v>
      </c>
      <c r="CG309">
        <f>+Casos_PN_CORR[[#This Row],[43979]]-Casos_PN_CORR[[#This Row],[43978]]</f>
        <v>0</v>
      </c>
      <c r="CH309">
        <f>+Casos_PN_CORR[[#This Row],[43980]]-Casos_PN_CORR[[#This Row],[43979]]</f>
        <v>0</v>
      </c>
      <c r="CI309">
        <f>+Casos_PN_CORR[[#This Row],[43981]]-Casos_PN_CORR[[#This Row],[43980]]</f>
        <v>0</v>
      </c>
      <c r="CJ309">
        <f>+Casos_PN_CORR[[#This Row],[43982]]-Casos_PN_CORR[[#This Row],[43981]]</f>
        <v>0</v>
      </c>
      <c r="CK309">
        <f>+Casos_PN_CORR[[#This Row],[43983]]-Casos_PN_CORR[[#This Row],[43982]]</f>
        <v>0</v>
      </c>
      <c r="CL309">
        <f>+Casos_PN_CORR[[#This Row],[43984]]-Casos_PN_CORR[[#This Row],[43983]]</f>
        <v>0</v>
      </c>
      <c r="CM309">
        <f>+Casos_PN_CORR[[#This Row],[43985]]-Casos_PN_CORR[[#This Row],[43984]]</f>
        <v>0</v>
      </c>
      <c r="CN309">
        <f>+Casos_PN_CORR[[#This Row],[43986]]-Casos_PN_CORR[[#This Row],[43985]]</f>
        <v>0</v>
      </c>
      <c r="CO309">
        <f>+Casos_PN_CORR[[#This Row],[43987]]-Casos_PN_CORR[[#This Row],[43986]]</f>
        <v>0</v>
      </c>
      <c r="CP309">
        <f>+Casos_PN_CORR[[#This Row],[43988]]-Casos_PN_CORR[[#This Row],[43987]]</f>
        <v>0</v>
      </c>
      <c r="CQ309">
        <f>+Casos_PN_CORR[[#This Row],[43989]]-Casos_PN_CORR[[#This Row],[43988]]</f>
        <v>0</v>
      </c>
      <c r="CR309">
        <f>+Casos_PN_CORR[[#This Row],[43990]]-Casos_PN_CORR[[#This Row],[43989]]</f>
        <v>0</v>
      </c>
      <c r="CS309">
        <f>+Casos_PN_CORR[[#This Row],[43991]]-Casos_PN_CORR[[#This Row],[43990]]</f>
        <v>0</v>
      </c>
      <c r="CT309">
        <f>+Casos_PN_CORR[[#This Row],[43992]]-Casos_PN_CORR[[#This Row],[43991]]</f>
        <v>0</v>
      </c>
      <c r="CU309">
        <f>+Casos_PN_CORR[[#This Row],[43993]]-Casos_PN_CORR[[#This Row],[43992]]</f>
        <v>0</v>
      </c>
    </row>
    <row r="310" spans="1:99" x14ac:dyDescent="0.3">
      <c r="A310">
        <v>40501</v>
      </c>
      <c r="B310" s="2" t="s">
        <v>154</v>
      </c>
      <c r="C310" s="2" t="s">
        <v>236</v>
      </c>
      <c r="D310" s="2" t="s">
        <v>281</v>
      </c>
      <c r="E310" s="4">
        <f t="shared" si="4"/>
        <v>0</v>
      </c>
      <c r="F310">
        <f>+Casos_PN_CORR[[#This Row],[43900]]</f>
        <v>0</v>
      </c>
      <c r="G310">
        <f>+Casos_PN_CORR[[#This Row],[43901]]-Casos_PN_CORR[[#This Row],[43900]]</f>
        <v>0</v>
      </c>
      <c r="H310">
        <f>+Casos_PN_CORR[[#This Row],[43902]]-Casos_PN_CORR[[#This Row],[43901]]</f>
        <v>0</v>
      </c>
      <c r="I310">
        <f>+Casos_PN_CORR[[#This Row],[43903]]-Casos_PN_CORR[[#This Row],[43902]]</f>
        <v>0</v>
      </c>
      <c r="J310">
        <f>+Casos_PN_CORR[[#This Row],[43904]]-Casos_PN_CORR[[#This Row],[43903]]</f>
        <v>0</v>
      </c>
      <c r="K310">
        <f>+Casos_PN_CORR[[#This Row],[43905]]-Casos_PN_CORR[[#This Row],[43904]]</f>
        <v>0</v>
      </c>
      <c r="L310">
        <f>+Casos_PN_CORR[[#This Row],[43906]]-Casos_PN_CORR[[#This Row],[43905]]</f>
        <v>0</v>
      </c>
      <c r="M310">
        <f>+Casos_PN_CORR[[#This Row],[43907]]-Casos_PN_CORR[[#This Row],[43906]]</f>
        <v>0</v>
      </c>
      <c r="N310">
        <f>+Casos_PN_CORR[[#This Row],[43908]]-Casos_PN_CORR[[#This Row],[43907]]</f>
        <v>0</v>
      </c>
      <c r="O310">
        <f>+Casos_PN_CORR[[#This Row],[43909]]-Casos_PN_CORR[[#This Row],[43908]]</f>
        <v>0</v>
      </c>
      <c r="P310">
        <f>+Casos_PN_CORR[[#This Row],[43910]]-Casos_PN_CORR[[#This Row],[43909]]</f>
        <v>0</v>
      </c>
      <c r="Q310">
        <f>+Casos_PN_CORR[[#This Row],[43911]]-Casos_PN_CORR[[#This Row],[43910]]</f>
        <v>0</v>
      </c>
      <c r="R310">
        <f>+Casos_PN_CORR[[#This Row],[43912]]-Casos_PN_CORR[[#This Row],[43911]]</f>
        <v>0</v>
      </c>
      <c r="S310">
        <f>+Casos_PN_CORR[[#This Row],[43913]]-Casos_PN_CORR[[#This Row],[43912]]</f>
        <v>0</v>
      </c>
      <c r="T310">
        <f>+Casos_PN_CORR[[#This Row],[43914]]-Casos_PN_CORR[[#This Row],[43913]]</f>
        <v>0</v>
      </c>
      <c r="U310">
        <f>+Casos_PN_CORR[[#This Row],[43915]]-Casos_PN_CORR[[#This Row],[43914]]</f>
        <v>0</v>
      </c>
      <c r="V310">
        <f>+Casos_PN_CORR[[#This Row],[43916]]-Casos_PN_CORR[[#This Row],[43915]]</f>
        <v>0</v>
      </c>
      <c r="W310">
        <f>+Casos_PN_CORR[[#This Row],[43917]]-Casos_PN_CORR[[#This Row],[43916]]</f>
        <v>0</v>
      </c>
      <c r="X310">
        <f>+Casos_PN_CORR[[#This Row],[43918]]-Casos_PN_CORR[[#This Row],[43917]]</f>
        <v>0</v>
      </c>
      <c r="Y310">
        <f>+Casos_PN_CORR[[#This Row],[43919]]-Casos_PN_CORR[[#This Row],[43918]]</f>
        <v>0</v>
      </c>
      <c r="Z310">
        <f>+Casos_PN_CORR[[#This Row],[43920]]-Casos_PN_CORR[[#This Row],[43919]]</f>
        <v>0</v>
      </c>
      <c r="AA310">
        <f>+Casos_PN_CORR[[#This Row],[43921]]-Casos_PN_CORR[[#This Row],[43920]]</f>
        <v>0</v>
      </c>
      <c r="AB310">
        <f>+Casos_PN_CORR[[#This Row],[43922]]-Casos_PN_CORR[[#This Row],[43921]]</f>
        <v>0</v>
      </c>
      <c r="AC310">
        <f>+Casos_PN_CORR[[#This Row],[43923]]-Casos_PN_CORR[[#This Row],[43922]]</f>
        <v>0</v>
      </c>
      <c r="AD310">
        <f>+Casos_PN_CORR[[#This Row],[43924]]-Casos_PN_CORR[[#This Row],[43923]]</f>
        <v>0</v>
      </c>
      <c r="AE310">
        <f>+Casos_PN_CORR[[#This Row],[43925]]-Casos_PN_CORR[[#This Row],[43924]]</f>
        <v>0</v>
      </c>
      <c r="AF310">
        <f>+Casos_PN_CORR[[#This Row],[43926]]-Casos_PN_CORR[[#This Row],[43925]]</f>
        <v>0</v>
      </c>
      <c r="AG310">
        <f>+Casos_PN_CORR[[#This Row],[43927]]-Casos_PN_CORR[[#This Row],[43926]]</f>
        <v>0</v>
      </c>
      <c r="AH310">
        <f>+Casos_PN_CORR[[#This Row],[43928]]-Casos_PN_CORR[[#This Row],[43927]]</f>
        <v>0</v>
      </c>
      <c r="AI310">
        <f>+Casos_PN_CORR[[#This Row],[43929]]-Casos_PN_CORR[[#This Row],[43928]]</f>
        <v>0</v>
      </c>
      <c r="AJ310">
        <f>+Casos_PN_CORR[[#This Row],[43930]]-Casos_PN_CORR[[#This Row],[43929]]</f>
        <v>0</v>
      </c>
      <c r="AK310">
        <f>+Casos_PN_CORR[[#This Row],[43931]]-Casos_PN_CORR[[#This Row],[43930]]</f>
        <v>0</v>
      </c>
      <c r="AL310">
        <f>+Casos_PN_CORR[[#This Row],[43932]]-Casos_PN_CORR[[#This Row],[43931]]</f>
        <v>0</v>
      </c>
      <c r="AM310">
        <f>+Casos_PN_CORR[[#This Row],[43933]]-Casos_PN_CORR[[#This Row],[43932]]</f>
        <v>0</v>
      </c>
      <c r="AN310">
        <f>+Casos_PN_CORR[[#This Row],[43934]]-Casos_PN_CORR[[#This Row],[43933]]</f>
        <v>0</v>
      </c>
      <c r="AO310">
        <f>+Casos_PN_CORR[[#This Row],[43935]]-Casos_PN_CORR[[#This Row],[43934]]</f>
        <v>0</v>
      </c>
      <c r="AP310">
        <f>+Casos_PN_CORR[[#This Row],[43936]]-Casos_PN_CORR[[#This Row],[43935]]</f>
        <v>0</v>
      </c>
      <c r="AQ310">
        <f>+Casos_PN_CORR[[#This Row],[43937]]-Casos_PN_CORR[[#This Row],[43936]]</f>
        <v>0</v>
      </c>
      <c r="AR310">
        <f>+Casos_PN_CORR[[#This Row],[43938]]-Casos_PN_CORR[[#This Row],[43937]]</f>
        <v>0</v>
      </c>
      <c r="AS310">
        <f>+Casos_PN_CORR[[#This Row],[43939]]-Casos_PN_CORR[[#This Row],[43938]]</f>
        <v>0</v>
      </c>
      <c r="AT310">
        <f>+Casos_PN_CORR[[#This Row],[43940]]-Casos_PN_CORR[[#This Row],[43939]]</f>
        <v>0</v>
      </c>
      <c r="AU310">
        <f>+Casos_PN_CORR[[#This Row],[43941]]-Casos_PN_CORR[[#This Row],[43940]]</f>
        <v>0</v>
      </c>
      <c r="AV310">
        <f>+Casos_PN_CORR[[#This Row],[43942]]-Casos_PN_CORR[[#This Row],[43941]]</f>
        <v>0</v>
      </c>
      <c r="AW310">
        <f>+Casos_PN_CORR[[#This Row],[43943]]-Casos_PN_CORR[[#This Row],[43942]]</f>
        <v>0</v>
      </c>
      <c r="AX310">
        <f>+Casos_PN_CORR[[#This Row],[43944]]-Casos_PN_CORR[[#This Row],[43943]]</f>
        <v>0</v>
      </c>
      <c r="AY310">
        <f>+Casos_PN_CORR[[#This Row],[43945]]-Casos_PN_CORR[[#This Row],[43944]]</f>
        <v>0</v>
      </c>
      <c r="AZ310">
        <f>+Casos_PN_CORR[[#This Row],[43946]]-Casos_PN_CORR[[#This Row],[43945]]</f>
        <v>0</v>
      </c>
      <c r="BA310">
        <f>+Casos_PN_CORR[[#This Row],[43947]]-Casos_PN_CORR[[#This Row],[43946]]</f>
        <v>0</v>
      </c>
      <c r="BB310">
        <f>+Casos_PN_CORR[[#This Row],[43948]]-Casos_PN_CORR[[#This Row],[43947]]</f>
        <v>0</v>
      </c>
      <c r="BC310">
        <f>+Casos_PN_CORR[[#This Row],[43949]]-Casos_PN_CORR[[#This Row],[43948]]</f>
        <v>0</v>
      </c>
      <c r="BD310">
        <f>+Casos_PN_CORR[[#This Row],[43950]]-Casos_PN_CORR[[#This Row],[43949]]</f>
        <v>0</v>
      </c>
      <c r="BE310">
        <f>+Casos_PN_CORR[[#This Row],[43951]]-Casos_PN_CORR[[#This Row],[43950]]</f>
        <v>0</v>
      </c>
      <c r="BF310">
        <f>+Casos_PN_CORR[[#This Row],[43952]]-Casos_PN_CORR[[#This Row],[43951]]</f>
        <v>0</v>
      </c>
      <c r="BG310">
        <f>+Casos_PN_CORR[[#This Row],[43953]]-Casos_PN_CORR[[#This Row],[43952]]</f>
        <v>0</v>
      </c>
      <c r="BH310">
        <f>+Casos_PN_CORR[[#This Row],[43954]]-Casos_PN_CORR[[#This Row],[43953]]</f>
        <v>0</v>
      </c>
      <c r="BI310">
        <f>+Casos_PN_CORR[[#This Row],[43955]]-Casos_PN_CORR[[#This Row],[43954]]</f>
        <v>0</v>
      </c>
      <c r="BJ310">
        <f>+Casos_PN_CORR[[#This Row],[43956]]-Casos_PN_CORR[[#This Row],[43955]]</f>
        <v>0</v>
      </c>
      <c r="BK310">
        <f>+Casos_PN_CORR[[#This Row],[43957]]-Casos_PN_CORR[[#This Row],[43956]]</f>
        <v>0</v>
      </c>
      <c r="BL310">
        <f>+Casos_PN_CORR[[#This Row],[43958]]-Casos_PN_CORR[[#This Row],[43957]]</f>
        <v>0</v>
      </c>
      <c r="BM310">
        <f>+Casos_PN_CORR[[#This Row],[43959]]-Casos_PN_CORR[[#This Row],[43958]]</f>
        <v>0</v>
      </c>
      <c r="BN310">
        <f>+Casos_PN_CORR[[#This Row],[43960]]-Casos_PN_CORR[[#This Row],[43959]]</f>
        <v>0</v>
      </c>
      <c r="BO310">
        <f>+Casos_PN_CORR[[#This Row],[43961]]-Casos_PN_CORR[[#This Row],[43960]]</f>
        <v>0</v>
      </c>
      <c r="BP310">
        <f>+Casos_PN_CORR[[#This Row],[43962]]-Casos_PN_CORR[[#This Row],[43961]]</f>
        <v>0</v>
      </c>
      <c r="BQ310">
        <f>+Casos_PN_CORR[[#This Row],[43963]]-Casos_PN_CORR[[#This Row],[43962]]</f>
        <v>0</v>
      </c>
      <c r="BR310">
        <f>+Casos_PN_CORR[[#This Row],[43964]]-Casos_PN_CORR[[#This Row],[43963]]</f>
        <v>0</v>
      </c>
      <c r="BS310">
        <f>+Casos_PN_CORR[[#This Row],[43965]]-Casos_PN_CORR[[#This Row],[43964]]</f>
        <v>0</v>
      </c>
      <c r="BT310">
        <f>+Casos_PN_CORR[[#This Row],[43966]]-Casos_PN_CORR[[#This Row],[43965]]</f>
        <v>0</v>
      </c>
      <c r="BU310">
        <f>+Casos_PN_CORR[[#This Row],[43967]]-Casos_PN_CORR[[#This Row],[43966]]</f>
        <v>0</v>
      </c>
      <c r="BV310">
        <f>+Casos_PN_CORR[[#This Row],[43968]]-Casos_PN_CORR[[#This Row],[43967]]</f>
        <v>0</v>
      </c>
      <c r="BW310">
        <f>+Casos_PN_CORR[[#This Row],[43969]]-Casos_PN_CORR[[#This Row],[43968]]</f>
        <v>0</v>
      </c>
      <c r="BX310">
        <f>+Casos_PN_CORR[[#This Row],[43970]]-Casos_PN_CORR[[#This Row],[43969]]</f>
        <v>0</v>
      </c>
      <c r="BY310">
        <f>+Casos_PN_CORR[[#This Row],[43971]]-Casos_PN_CORR[[#This Row],[43970]]</f>
        <v>0</v>
      </c>
      <c r="BZ310">
        <f>+Casos_PN_CORR[[#This Row],[43972]]-Casos_PN_CORR[[#This Row],[43971]]</f>
        <v>0</v>
      </c>
      <c r="CA310">
        <f>+Casos_PN_CORR[[#This Row],[43973]]-Casos_PN_CORR[[#This Row],[43972]]</f>
        <v>0</v>
      </c>
      <c r="CB310">
        <f>+Casos_PN_CORR[[#This Row],[43974]]-Casos_PN_CORR[[#This Row],[43973]]</f>
        <v>0</v>
      </c>
      <c r="CC310">
        <f>+Casos_PN_CORR[[#This Row],[43975]]-Casos_PN_CORR[[#This Row],[43974]]</f>
        <v>0</v>
      </c>
      <c r="CD310">
        <f>+Casos_PN_CORR[[#This Row],[43976]]-Casos_PN_CORR[[#This Row],[43975]]</f>
        <v>0</v>
      </c>
      <c r="CE310">
        <f>+Casos_PN_CORR[[#This Row],[43977]]-Casos_PN_CORR[[#This Row],[43976]]</f>
        <v>0</v>
      </c>
      <c r="CF310">
        <f>+Casos_PN_CORR[[#This Row],[43978]]-Casos_PN_CORR[[#This Row],[43977]]</f>
        <v>0</v>
      </c>
      <c r="CG310">
        <f>+Casos_PN_CORR[[#This Row],[43979]]-Casos_PN_CORR[[#This Row],[43978]]</f>
        <v>0</v>
      </c>
      <c r="CH310">
        <f>+Casos_PN_CORR[[#This Row],[43980]]-Casos_PN_CORR[[#This Row],[43979]]</f>
        <v>0</v>
      </c>
      <c r="CI310">
        <f>+Casos_PN_CORR[[#This Row],[43981]]-Casos_PN_CORR[[#This Row],[43980]]</f>
        <v>0</v>
      </c>
      <c r="CJ310">
        <f>+Casos_PN_CORR[[#This Row],[43982]]-Casos_PN_CORR[[#This Row],[43981]]</f>
        <v>0</v>
      </c>
      <c r="CK310">
        <f>+Casos_PN_CORR[[#This Row],[43983]]-Casos_PN_CORR[[#This Row],[43982]]</f>
        <v>0</v>
      </c>
      <c r="CL310">
        <f>+Casos_PN_CORR[[#This Row],[43984]]-Casos_PN_CORR[[#This Row],[43983]]</f>
        <v>0</v>
      </c>
      <c r="CM310">
        <f>+Casos_PN_CORR[[#This Row],[43985]]-Casos_PN_CORR[[#This Row],[43984]]</f>
        <v>0</v>
      </c>
      <c r="CN310">
        <f>+Casos_PN_CORR[[#This Row],[43986]]-Casos_PN_CORR[[#This Row],[43985]]</f>
        <v>0</v>
      </c>
      <c r="CO310">
        <f>+Casos_PN_CORR[[#This Row],[43987]]-Casos_PN_CORR[[#This Row],[43986]]</f>
        <v>0</v>
      </c>
      <c r="CP310">
        <f>+Casos_PN_CORR[[#This Row],[43988]]-Casos_PN_CORR[[#This Row],[43987]]</f>
        <v>0</v>
      </c>
      <c r="CQ310">
        <f>+Casos_PN_CORR[[#This Row],[43989]]-Casos_PN_CORR[[#This Row],[43988]]</f>
        <v>0</v>
      </c>
      <c r="CR310">
        <f>+Casos_PN_CORR[[#This Row],[43990]]-Casos_PN_CORR[[#This Row],[43989]]</f>
        <v>0</v>
      </c>
      <c r="CS310">
        <f>+Casos_PN_CORR[[#This Row],[43991]]-Casos_PN_CORR[[#This Row],[43990]]</f>
        <v>0</v>
      </c>
      <c r="CT310">
        <f>+Casos_PN_CORR[[#This Row],[43992]]-Casos_PN_CORR[[#This Row],[43991]]</f>
        <v>0</v>
      </c>
      <c r="CU310">
        <f>+Casos_PN_CORR[[#This Row],[43993]]-Casos_PN_CORR[[#This Row],[43992]]</f>
        <v>0</v>
      </c>
    </row>
    <row r="311" spans="1:99" x14ac:dyDescent="0.3">
      <c r="A311">
        <v>30204</v>
      </c>
      <c r="B311" s="2" t="s">
        <v>144</v>
      </c>
      <c r="C311" s="2" t="s">
        <v>414</v>
      </c>
      <c r="D311" s="2" t="s">
        <v>610</v>
      </c>
      <c r="E311" s="4">
        <f t="shared" si="4"/>
        <v>0</v>
      </c>
      <c r="F311">
        <f>+Casos_PN_CORR[[#This Row],[43900]]</f>
        <v>0</v>
      </c>
      <c r="G311">
        <f>+Casos_PN_CORR[[#This Row],[43901]]-Casos_PN_CORR[[#This Row],[43900]]</f>
        <v>0</v>
      </c>
      <c r="H311">
        <f>+Casos_PN_CORR[[#This Row],[43902]]-Casos_PN_CORR[[#This Row],[43901]]</f>
        <v>0</v>
      </c>
      <c r="I311">
        <f>+Casos_PN_CORR[[#This Row],[43903]]-Casos_PN_CORR[[#This Row],[43902]]</f>
        <v>0</v>
      </c>
      <c r="J311">
        <f>+Casos_PN_CORR[[#This Row],[43904]]-Casos_PN_CORR[[#This Row],[43903]]</f>
        <v>0</v>
      </c>
      <c r="K311">
        <f>+Casos_PN_CORR[[#This Row],[43905]]-Casos_PN_CORR[[#This Row],[43904]]</f>
        <v>0</v>
      </c>
      <c r="L311">
        <f>+Casos_PN_CORR[[#This Row],[43906]]-Casos_PN_CORR[[#This Row],[43905]]</f>
        <v>0</v>
      </c>
      <c r="M311">
        <f>+Casos_PN_CORR[[#This Row],[43907]]-Casos_PN_CORR[[#This Row],[43906]]</f>
        <v>0</v>
      </c>
      <c r="N311">
        <f>+Casos_PN_CORR[[#This Row],[43908]]-Casos_PN_CORR[[#This Row],[43907]]</f>
        <v>0</v>
      </c>
      <c r="O311">
        <f>+Casos_PN_CORR[[#This Row],[43909]]-Casos_PN_CORR[[#This Row],[43908]]</f>
        <v>0</v>
      </c>
      <c r="P311">
        <f>+Casos_PN_CORR[[#This Row],[43910]]-Casos_PN_CORR[[#This Row],[43909]]</f>
        <v>0</v>
      </c>
      <c r="Q311">
        <f>+Casos_PN_CORR[[#This Row],[43911]]-Casos_PN_CORR[[#This Row],[43910]]</f>
        <v>0</v>
      </c>
      <c r="R311">
        <f>+Casos_PN_CORR[[#This Row],[43912]]-Casos_PN_CORR[[#This Row],[43911]]</f>
        <v>0</v>
      </c>
      <c r="S311">
        <f>+Casos_PN_CORR[[#This Row],[43913]]-Casos_PN_CORR[[#This Row],[43912]]</f>
        <v>0</v>
      </c>
      <c r="T311">
        <f>+Casos_PN_CORR[[#This Row],[43914]]-Casos_PN_CORR[[#This Row],[43913]]</f>
        <v>0</v>
      </c>
      <c r="U311">
        <f>+Casos_PN_CORR[[#This Row],[43915]]-Casos_PN_CORR[[#This Row],[43914]]</f>
        <v>0</v>
      </c>
      <c r="V311">
        <f>+Casos_PN_CORR[[#This Row],[43916]]-Casos_PN_CORR[[#This Row],[43915]]</f>
        <v>0</v>
      </c>
      <c r="W311">
        <f>+Casos_PN_CORR[[#This Row],[43917]]-Casos_PN_CORR[[#This Row],[43916]]</f>
        <v>0</v>
      </c>
      <c r="X311">
        <f>+Casos_PN_CORR[[#This Row],[43918]]-Casos_PN_CORR[[#This Row],[43917]]</f>
        <v>0</v>
      </c>
      <c r="Y311">
        <f>+Casos_PN_CORR[[#This Row],[43919]]-Casos_PN_CORR[[#This Row],[43918]]</f>
        <v>0</v>
      </c>
      <c r="Z311">
        <f>+Casos_PN_CORR[[#This Row],[43920]]-Casos_PN_CORR[[#This Row],[43919]]</f>
        <v>0</v>
      </c>
      <c r="AA311">
        <f>+Casos_PN_CORR[[#This Row],[43921]]-Casos_PN_CORR[[#This Row],[43920]]</f>
        <v>0</v>
      </c>
      <c r="AB311">
        <f>+Casos_PN_CORR[[#This Row],[43922]]-Casos_PN_CORR[[#This Row],[43921]]</f>
        <v>0</v>
      </c>
      <c r="AC311">
        <f>+Casos_PN_CORR[[#This Row],[43923]]-Casos_PN_CORR[[#This Row],[43922]]</f>
        <v>0</v>
      </c>
      <c r="AD311">
        <f>+Casos_PN_CORR[[#This Row],[43924]]-Casos_PN_CORR[[#This Row],[43923]]</f>
        <v>0</v>
      </c>
      <c r="AE311">
        <f>+Casos_PN_CORR[[#This Row],[43925]]-Casos_PN_CORR[[#This Row],[43924]]</f>
        <v>0</v>
      </c>
      <c r="AF311">
        <f>+Casos_PN_CORR[[#This Row],[43926]]-Casos_PN_CORR[[#This Row],[43925]]</f>
        <v>0</v>
      </c>
      <c r="AG311">
        <f>+Casos_PN_CORR[[#This Row],[43927]]-Casos_PN_CORR[[#This Row],[43926]]</f>
        <v>0</v>
      </c>
      <c r="AH311">
        <f>+Casos_PN_CORR[[#This Row],[43928]]-Casos_PN_CORR[[#This Row],[43927]]</f>
        <v>0</v>
      </c>
      <c r="AI311">
        <f>+Casos_PN_CORR[[#This Row],[43929]]-Casos_PN_CORR[[#This Row],[43928]]</f>
        <v>0</v>
      </c>
      <c r="AJ311">
        <f>+Casos_PN_CORR[[#This Row],[43930]]-Casos_PN_CORR[[#This Row],[43929]]</f>
        <v>0</v>
      </c>
      <c r="AK311">
        <f>+Casos_PN_CORR[[#This Row],[43931]]-Casos_PN_CORR[[#This Row],[43930]]</f>
        <v>0</v>
      </c>
      <c r="AL311">
        <f>+Casos_PN_CORR[[#This Row],[43932]]-Casos_PN_CORR[[#This Row],[43931]]</f>
        <v>0</v>
      </c>
      <c r="AM311">
        <f>+Casos_PN_CORR[[#This Row],[43933]]-Casos_PN_CORR[[#This Row],[43932]]</f>
        <v>0</v>
      </c>
      <c r="AN311">
        <f>+Casos_PN_CORR[[#This Row],[43934]]-Casos_PN_CORR[[#This Row],[43933]]</f>
        <v>0</v>
      </c>
      <c r="AO311">
        <f>+Casos_PN_CORR[[#This Row],[43935]]-Casos_PN_CORR[[#This Row],[43934]]</f>
        <v>0</v>
      </c>
      <c r="AP311">
        <f>+Casos_PN_CORR[[#This Row],[43936]]-Casos_PN_CORR[[#This Row],[43935]]</f>
        <v>0</v>
      </c>
      <c r="AQ311">
        <f>+Casos_PN_CORR[[#This Row],[43937]]-Casos_PN_CORR[[#This Row],[43936]]</f>
        <v>0</v>
      </c>
      <c r="AR311">
        <f>+Casos_PN_CORR[[#This Row],[43938]]-Casos_PN_CORR[[#This Row],[43937]]</f>
        <v>0</v>
      </c>
      <c r="AS311">
        <f>+Casos_PN_CORR[[#This Row],[43939]]-Casos_PN_CORR[[#This Row],[43938]]</f>
        <v>0</v>
      </c>
      <c r="AT311">
        <f>+Casos_PN_CORR[[#This Row],[43940]]-Casos_PN_CORR[[#This Row],[43939]]</f>
        <v>0</v>
      </c>
      <c r="AU311">
        <f>+Casos_PN_CORR[[#This Row],[43941]]-Casos_PN_CORR[[#This Row],[43940]]</f>
        <v>0</v>
      </c>
      <c r="AV311">
        <f>+Casos_PN_CORR[[#This Row],[43942]]-Casos_PN_CORR[[#This Row],[43941]]</f>
        <v>0</v>
      </c>
      <c r="AW311">
        <f>+Casos_PN_CORR[[#This Row],[43943]]-Casos_PN_CORR[[#This Row],[43942]]</f>
        <v>0</v>
      </c>
      <c r="AX311">
        <f>+Casos_PN_CORR[[#This Row],[43944]]-Casos_PN_CORR[[#This Row],[43943]]</f>
        <v>0</v>
      </c>
      <c r="AY311">
        <f>+Casos_PN_CORR[[#This Row],[43945]]-Casos_PN_CORR[[#This Row],[43944]]</f>
        <v>0</v>
      </c>
      <c r="AZ311">
        <f>+Casos_PN_CORR[[#This Row],[43946]]-Casos_PN_CORR[[#This Row],[43945]]</f>
        <v>0</v>
      </c>
      <c r="BA311">
        <f>+Casos_PN_CORR[[#This Row],[43947]]-Casos_PN_CORR[[#This Row],[43946]]</f>
        <v>0</v>
      </c>
      <c r="BB311">
        <f>+Casos_PN_CORR[[#This Row],[43948]]-Casos_PN_CORR[[#This Row],[43947]]</f>
        <v>0</v>
      </c>
      <c r="BC311">
        <f>+Casos_PN_CORR[[#This Row],[43949]]-Casos_PN_CORR[[#This Row],[43948]]</f>
        <v>0</v>
      </c>
      <c r="BD311">
        <f>+Casos_PN_CORR[[#This Row],[43950]]-Casos_PN_CORR[[#This Row],[43949]]</f>
        <v>0</v>
      </c>
      <c r="BE311">
        <f>+Casos_PN_CORR[[#This Row],[43951]]-Casos_PN_CORR[[#This Row],[43950]]</f>
        <v>0</v>
      </c>
      <c r="BF311">
        <f>+Casos_PN_CORR[[#This Row],[43952]]-Casos_PN_CORR[[#This Row],[43951]]</f>
        <v>0</v>
      </c>
      <c r="BG311">
        <f>+Casos_PN_CORR[[#This Row],[43953]]-Casos_PN_CORR[[#This Row],[43952]]</f>
        <v>0</v>
      </c>
      <c r="BH311">
        <f>+Casos_PN_CORR[[#This Row],[43954]]-Casos_PN_CORR[[#This Row],[43953]]</f>
        <v>0</v>
      </c>
      <c r="BI311">
        <f>+Casos_PN_CORR[[#This Row],[43955]]-Casos_PN_CORR[[#This Row],[43954]]</f>
        <v>0</v>
      </c>
      <c r="BJ311">
        <f>+Casos_PN_CORR[[#This Row],[43956]]-Casos_PN_CORR[[#This Row],[43955]]</f>
        <v>0</v>
      </c>
      <c r="BK311">
        <f>+Casos_PN_CORR[[#This Row],[43957]]-Casos_PN_CORR[[#This Row],[43956]]</f>
        <v>0</v>
      </c>
      <c r="BL311">
        <f>+Casos_PN_CORR[[#This Row],[43958]]-Casos_PN_CORR[[#This Row],[43957]]</f>
        <v>0</v>
      </c>
      <c r="BM311">
        <f>+Casos_PN_CORR[[#This Row],[43959]]-Casos_PN_CORR[[#This Row],[43958]]</f>
        <v>0</v>
      </c>
      <c r="BN311">
        <f>+Casos_PN_CORR[[#This Row],[43960]]-Casos_PN_CORR[[#This Row],[43959]]</f>
        <v>0</v>
      </c>
      <c r="BO311">
        <f>+Casos_PN_CORR[[#This Row],[43961]]-Casos_PN_CORR[[#This Row],[43960]]</f>
        <v>0</v>
      </c>
      <c r="BP311">
        <f>+Casos_PN_CORR[[#This Row],[43962]]-Casos_PN_CORR[[#This Row],[43961]]</f>
        <v>0</v>
      </c>
      <c r="BQ311">
        <f>+Casos_PN_CORR[[#This Row],[43963]]-Casos_PN_CORR[[#This Row],[43962]]</f>
        <v>0</v>
      </c>
      <c r="BR311">
        <f>+Casos_PN_CORR[[#This Row],[43964]]-Casos_PN_CORR[[#This Row],[43963]]</f>
        <v>0</v>
      </c>
      <c r="BS311">
        <f>+Casos_PN_CORR[[#This Row],[43965]]-Casos_PN_CORR[[#This Row],[43964]]</f>
        <v>0</v>
      </c>
      <c r="BT311">
        <f>+Casos_PN_CORR[[#This Row],[43966]]-Casos_PN_CORR[[#This Row],[43965]]</f>
        <v>0</v>
      </c>
      <c r="BU311">
        <f>+Casos_PN_CORR[[#This Row],[43967]]-Casos_PN_CORR[[#This Row],[43966]]</f>
        <v>0</v>
      </c>
      <c r="BV311">
        <f>+Casos_PN_CORR[[#This Row],[43968]]-Casos_PN_CORR[[#This Row],[43967]]</f>
        <v>0</v>
      </c>
      <c r="BW311">
        <f>+Casos_PN_CORR[[#This Row],[43969]]-Casos_PN_CORR[[#This Row],[43968]]</f>
        <v>0</v>
      </c>
      <c r="BX311">
        <f>+Casos_PN_CORR[[#This Row],[43970]]-Casos_PN_CORR[[#This Row],[43969]]</f>
        <v>0</v>
      </c>
      <c r="BY311">
        <f>+Casos_PN_CORR[[#This Row],[43971]]-Casos_PN_CORR[[#This Row],[43970]]</f>
        <v>0</v>
      </c>
      <c r="BZ311">
        <f>+Casos_PN_CORR[[#This Row],[43972]]-Casos_PN_CORR[[#This Row],[43971]]</f>
        <v>0</v>
      </c>
      <c r="CA311">
        <f>+Casos_PN_CORR[[#This Row],[43973]]-Casos_PN_CORR[[#This Row],[43972]]</f>
        <v>0</v>
      </c>
      <c r="CB311">
        <f>+Casos_PN_CORR[[#This Row],[43974]]-Casos_PN_CORR[[#This Row],[43973]]</f>
        <v>0</v>
      </c>
      <c r="CC311">
        <f>+Casos_PN_CORR[[#This Row],[43975]]-Casos_PN_CORR[[#This Row],[43974]]</f>
        <v>0</v>
      </c>
      <c r="CD311">
        <f>+Casos_PN_CORR[[#This Row],[43976]]-Casos_PN_CORR[[#This Row],[43975]]</f>
        <v>0</v>
      </c>
      <c r="CE311">
        <f>+Casos_PN_CORR[[#This Row],[43977]]-Casos_PN_CORR[[#This Row],[43976]]</f>
        <v>0</v>
      </c>
      <c r="CF311">
        <f>+Casos_PN_CORR[[#This Row],[43978]]-Casos_PN_CORR[[#This Row],[43977]]</f>
        <v>0</v>
      </c>
      <c r="CG311">
        <f>+Casos_PN_CORR[[#This Row],[43979]]-Casos_PN_CORR[[#This Row],[43978]]</f>
        <v>0</v>
      </c>
      <c r="CH311">
        <f>+Casos_PN_CORR[[#This Row],[43980]]-Casos_PN_CORR[[#This Row],[43979]]</f>
        <v>0</v>
      </c>
      <c r="CI311">
        <f>+Casos_PN_CORR[[#This Row],[43981]]-Casos_PN_CORR[[#This Row],[43980]]</f>
        <v>0</v>
      </c>
      <c r="CJ311">
        <f>+Casos_PN_CORR[[#This Row],[43982]]-Casos_PN_CORR[[#This Row],[43981]]</f>
        <v>0</v>
      </c>
      <c r="CK311">
        <f>+Casos_PN_CORR[[#This Row],[43983]]-Casos_PN_CORR[[#This Row],[43982]]</f>
        <v>0</v>
      </c>
      <c r="CL311">
        <f>+Casos_PN_CORR[[#This Row],[43984]]-Casos_PN_CORR[[#This Row],[43983]]</f>
        <v>0</v>
      </c>
      <c r="CM311">
        <f>+Casos_PN_CORR[[#This Row],[43985]]-Casos_PN_CORR[[#This Row],[43984]]</f>
        <v>0</v>
      </c>
      <c r="CN311">
        <f>+Casos_PN_CORR[[#This Row],[43986]]-Casos_PN_CORR[[#This Row],[43985]]</f>
        <v>0</v>
      </c>
      <c r="CO311">
        <f>+Casos_PN_CORR[[#This Row],[43987]]-Casos_PN_CORR[[#This Row],[43986]]</f>
        <v>0</v>
      </c>
      <c r="CP311">
        <f>+Casos_PN_CORR[[#This Row],[43988]]-Casos_PN_CORR[[#This Row],[43987]]</f>
        <v>0</v>
      </c>
      <c r="CQ311">
        <f>+Casos_PN_CORR[[#This Row],[43989]]-Casos_PN_CORR[[#This Row],[43988]]</f>
        <v>0</v>
      </c>
      <c r="CR311">
        <f>+Casos_PN_CORR[[#This Row],[43990]]-Casos_PN_CORR[[#This Row],[43989]]</f>
        <v>0</v>
      </c>
      <c r="CS311">
        <f>+Casos_PN_CORR[[#This Row],[43991]]-Casos_PN_CORR[[#This Row],[43990]]</f>
        <v>0</v>
      </c>
      <c r="CT311">
        <f>+Casos_PN_CORR[[#This Row],[43992]]-Casos_PN_CORR[[#This Row],[43991]]</f>
        <v>0</v>
      </c>
      <c r="CU311">
        <f>+Casos_PN_CORR[[#This Row],[43993]]-Casos_PN_CORR[[#This Row],[43992]]</f>
        <v>0</v>
      </c>
    </row>
    <row r="312" spans="1:99" x14ac:dyDescent="0.3">
      <c r="A312">
        <v>70105</v>
      </c>
      <c r="B312" s="2" t="s">
        <v>268</v>
      </c>
      <c r="C312" s="2" t="s">
        <v>400</v>
      </c>
      <c r="D312" s="2" t="s">
        <v>611</v>
      </c>
      <c r="E312" s="4">
        <f t="shared" si="4"/>
        <v>0</v>
      </c>
      <c r="F312">
        <f>+Casos_PN_CORR[[#This Row],[43900]]</f>
        <v>0</v>
      </c>
      <c r="G312">
        <f>+Casos_PN_CORR[[#This Row],[43901]]-Casos_PN_CORR[[#This Row],[43900]]</f>
        <v>0</v>
      </c>
      <c r="H312">
        <f>+Casos_PN_CORR[[#This Row],[43902]]-Casos_PN_CORR[[#This Row],[43901]]</f>
        <v>0</v>
      </c>
      <c r="I312">
        <f>+Casos_PN_CORR[[#This Row],[43903]]-Casos_PN_CORR[[#This Row],[43902]]</f>
        <v>0</v>
      </c>
      <c r="J312">
        <f>+Casos_PN_CORR[[#This Row],[43904]]-Casos_PN_CORR[[#This Row],[43903]]</f>
        <v>0</v>
      </c>
      <c r="K312">
        <f>+Casos_PN_CORR[[#This Row],[43905]]-Casos_PN_CORR[[#This Row],[43904]]</f>
        <v>0</v>
      </c>
      <c r="L312">
        <f>+Casos_PN_CORR[[#This Row],[43906]]-Casos_PN_CORR[[#This Row],[43905]]</f>
        <v>0</v>
      </c>
      <c r="M312">
        <f>+Casos_PN_CORR[[#This Row],[43907]]-Casos_PN_CORR[[#This Row],[43906]]</f>
        <v>0</v>
      </c>
      <c r="N312">
        <f>+Casos_PN_CORR[[#This Row],[43908]]-Casos_PN_CORR[[#This Row],[43907]]</f>
        <v>0</v>
      </c>
      <c r="O312">
        <f>+Casos_PN_CORR[[#This Row],[43909]]-Casos_PN_CORR[[#This Row],[43908]]</f>
        <v>0</v>
      </c>
      <c r="P312">
        <f>+Casos_PN_CORR[[#This Row],[43910]]-Casos_PN_CORR[[#This Row],[43909]]</f>
        <v>0</v>
      </c>
      <c r="Q312">
        <f>+Casos_PN_CORR[[#This Row],[43911]]-Casos_PN_CORR[[#This Row],[43910]]</f>
        <v>0</v>
      </c>
      <c r="R312">
        <f>+Casos_PN_CORR[[#This Row],[43912]]-Casos_PN_CORR[[#This Row],[43911]]</f>
        <v>0</v>
      </c>
      <c r="S312">
        <f>+Casos_PN_CORR[[#This Row],[43913]]-Casos_PN_CORR[[#This Row],[43912]]</f>
        <v>0</v>
      </c>
      <c r="T312">
        <f>+Casos_PN_CORR[[#This Row],[43914]]-Casos_PN_CORR[[#This Row],[43913]]</f>
        <v>0</v>
      </c>
      <c r="U312">
        <f>+Casos_PN_CORR[[#This Row],[43915]]-Casos_PN_CORR[[#This Row],[43914]]</f>
        <v>0</v>
      </c>
      <c r="V312">
        <f>+Casos_PN_CORR[[#This Row],[43916]]-Casos_PN_CORR[[#This Row],[43915]]</f>
        <v>0</v>
      </c>
      <c r="W312">
        <f>+Casos_PN_CORR[[#This Row],[43917]]-Casos_PN_CORR[[#This Row],[43916]]</f>
        <v>0</v>
      </c>
      <c r="X312">
        <f>+Casos_PN_CORR[[#This Row],[43918]]-Casos_PN_CORR[[#This Row],[43917]]</f>
        <v>0</v>
      </c>
      <c r="Y312">
        <f>+Casos_PN_CORR[[#This Row],[43919]]-Casos_PN_CORR[[#This Row],[43918]]</f>
        <v>0</v>
      </c>
      <c r="Z312">
        <f>+Casos_PN_CORR[[#This Row],[43920]]-Casos_PN_CORR[[#This Row],[43919]]</f>
        <v>0</v>
      </c>
      <c r="AA312">
        <f>+Casos_PN_CORR[[#This Row],[43921]]-Casos_PN_CORR[[#This Row],[43920]]</f>
        <v>0</v>
      </c>
      <c r="AB312">
        <f>+Casos_PN_CORR[[#This Row],[43922]]-Casos_PN_CORR[[#This Row],[43921]]</f>
        <v>0</v>
      </c>
      <c r="AC312">
        <f>+Casos_PN_CORR[[#This Row],[43923]]-Casos_PN_CORR[[#This Row],[43922]]</f>
        <v>0</v>
      </c>
      <c r="AD312">
        <f>+Casos_PN_CORR[[#This Row],[43924]]-Casos_PN_CORR[[#This Row],[43923]]</f>
        <v>0</v>
      </c>
      <c r="AE312">
        <f>+Casos_PN_CORR[[#This Row],[43925]]-Casos_PN_CORR[[#This Row],[43924]]</f>
        <v>0</v>
      </c>
      <c r="AF312">
        <f>+Casos_PN_CORR[[#This Row],[43926]]-Casos_PN_CORR[[#This Row],[43925]]</f>
        <v>0</v>
      </c>
      <c r="AG312">
        <f>+Casos_PN_CORR[[#This Row],[43927]]-Casos_PN_CORR[[#This Row],[43926]]</f>
        <v>0</v>
      </c>
      <c r="AH312">
        <f>+Casos_PN_CORR[[#This Row],[43928]]-Casos_PN_CORR[[#This Row],[43927]]</f>
        <v>0</v>
      </c>
      <c r="AI312">
        <f>+Casos_PN_CORR[[#This Row],[43929]]-Casos_PN_CORR[[#This Row],[43928]]</f>
        <v>0</v>
      </c>
      <c r="AJ312">
        <f>+Casos_PN_CORR[[#This Row],[43930]]-Casos_PN_CORR[[#This Row],[43929]]</f>
        <v>0</v>
      </c>
      <c r="AK312">
        <f>+Casos_PN_CORR[[#This Row],[43931]]-Casos_PN_CORR[[#This Row],[43930]]</f>
        <v>0</v>
      </c>
      <c r="AL312">
        <f>+Casos_PN_CORR[[#This Row],[43932]]-Casos_PN_CORR[[#This Row],[43931]]</f>
        <v>0</v>
      </c>
      <c r="AM312">
        <f>+Casos_PN_CORR[[#This Row],[43933]]-Casos_PN_CORR[[#This Row],[43932]]</f>
        <v>0</v>
      </c>
      <c r="AN312">
        <f>+Casos_PN_CORR[[#This Row],[43934]]-Casos_PN_CORR[[#This Row],[43933]]</f>
        <v>0</v>
      </c>
      <c r="AO312">
        <f>+Casos_PN_CORR[[#This Row],[43935]]-Casos_PN_CORR[[#This Row],[43934]]</f>
        <v>0</v>
      </c>
      <c r="AP312">
        <f>+Casos_PN_CORR[[#This Row],[43936]]-Casos_PN_CORR[[#This Row],[43935]]</f>
        <v>0</v>
      </c>
      <c r="AQ312">
        <f>+Casos_PN_CORR[[#This Row],[43937]]-Casos_PN_CORR[[#This Row],[43936]]</f>
        <v>0</v>
      </c>
      <c r="AR312">
        <f>+Casos_PN_CORR[[#This Row],[43938]]-Casos_PN_CORR[[#This Row],[43937]]</f>
        <v>0</v>
      </c>
      <c r="AS312">
        <f>+Casos_PN_CORR[[#This Row],[43939]]-Casos_PN_CORR[[#This Row],[43938]]</f>
        <v>0</v>
      </c>
      <c r="AT312">
        <f>+Casos_PN_CORR[[#This Row],[43940]]-Casos_PN_CORR[[#This Row],[43939]]</f>
        <v>0</v>
      </c>
      <c r="AU312">
        <f>+Casos_PN_CORR[[#This Row],[43941]]-Casos_PN_CORR[[#This Row],[43940]]</f>
        <v>0</v>
      </c>
      <c r="AV312">
        <f>+Casos_PN_CORR[[#This Row],[43942]]-Casos_PN_CORR[[#This Row],[43941]]</f>
        <v>0</v>
      </c>
      <c r="AW312">
        <f>+Casos_PN_CORR[[#This Row],[43943]]-Casos_PN_CORR[[#This Row],[43942]]</f>
        <v>0</v>
      </c>
      <c r="AX312">
        <f>+Casos_PN_CORR[[#This Row],[43944]]-Casos_PN_CORR[[#This Row],[43943]]</f>
        <v>0</v>
      </c>
      <c r="AY312">
        <f>+Casos_PN_CORR[[#This Row],[43945]]-Casos_PN_CORR[[#This Row],[43944]]</f>
        <v>0</v>
      </c>
      <c r="AZ312">
        <f>+Casos_PN_CORR[[#This Row],[43946]]-Casos_PN_CORR[[#This Row],[43945]]</f>
        <v>0</v>
      </c>
      <c r="BA312">
        <f>+Casos_PN_CORR[[#This Row],[43947]]-Casos_PN_CORR[[#This Row],[43946]]</f>
        <v>0</v>
      </c>
      <c r="BB312">
        <f>+Casos_PN_CORR[[#This Row],[43948]]-Casos_PN_CORR[[#This Row],[43947]]</f>
        <v>0</v>
      </c>
      <c r="BC312">
        <f>+Casos_PN_CORR[[#This Row],[43949]]-Casos_PN_CORR[[#This Row],[43948]]</f>
        <v>0</v>
      </c>
      <c r="BD312">
        <f>+Casos_PN_CORR[[#This Row],[43950]]-Casos_PN_CORR[[#This Row],[43949]]</f>
        <v>0</v>
      </c>
      <c r="BE312">
        <f>+Casos_PN_CORR[[#This Row],[43951]]-Casos_PN_CORR[[#This Row],[43950]]</f>
        <v>0</v>
      </c>
      <c r="BF312">
        <f>+Casos_PN_CORR[[#This Row],[43952]]-Casos_PN_CORR[[#This Row],[43951]]</f>
        <v>0</v>
      </c>
      <c r="BG312">
        <f>+Casos_PN_CORR[[#This Row],[43953]]-Casos_PN_CORR[[#This Row],[43952]]</f>
        <v>0</v>
      </c>
      <c r="BH312">
        <f>+Casos_PN_CORR[[#This Row],[43954]]-Casos_PN_CORR[[#This Row],[43953]]</f>
        <v>0</v>
      </c>
      <c r="BI312">
        <f>+Casos_PN_CORR[[#This Row],[43955]]-Casos_PN_CORR[[#This Row],[43954]]</f>
        <v>0</v>
      </c>
      <c r="BJ312">
        <f>+Casos_PN_CORR[[#This Row],[43956]]-Casos_PN_CORR[[#This Row],[43955]]</f>
        <v>0</v>
      </c>
      <c r="BK312">
        <f>+Casos_PN_CORR[[#This Row],[43957]]-Casos_PN_CORR[[#This Row],[43956]]</f>
        <v>0</v>
      </c>
      <c r="BL312">
        <f>+Casos_PN_CORR[[#This Row],[43958]]-Casos_PN_CORR[[#This Row],[43957]]</f>
        <v>0</v>
      </c>
      <c r="BM312">
        <f>+Casos_PN_CORR[[#This Row],[43959]]-Casos_PN_CORR[[#This Row],[43958]]</f>
        <v>0</v>
      </c>
      <c r="BN312">
        <f>+Casos_PN_CORR[[#This Row],[43960]]-Casos_PN_CORR[[#This Row],[43959]]</f>
        <v>0</v>
      </c>
      <c r="BO312">
        <f>+Casos_PN_CORR[[#This Row],[43961]]-Casos_PN_CORR[[#This Row],[43960]]</f>
        <v>0</v>
      </c>
      <c r="BP312">
        <f>+Casos_PN_CORR[[#This Row],[43962]]-Casos_PN_CORR[[#This Row],[43961]]</f>
        <v>0</v>
      </c>
      <c r="BQ312">
        <f>+Casos_PN_CORR[[#This Row],[43963]]-Casos_PN_CORR[[#This Row],[43962]]</f>
        <v>0</v>
      </c>
      <c r="BR312">
        <f>+Casos_PN_CORR[[#This Row],[43964]]-Casos_PN_CORR[[#This Row],[43963]]</f>
        <v>0</v>
      </c>
      <c r="BS312">
        <f>+Casos_PN_CORR[[#This Row],[43965]]-Casos_PN_CORR[[#This Row],[43964]]</f>
        <v>0</v>
      </c>
      <c r="BT312">
        <f>+Casos_PN_CORR[[#This Row],[43966]]-Casos_PN_CORR[[#This Row],[43965]]</f>
        <v>0</v>
      </c>
      <c r="BU312">
        <f>+Casos_PN_CORR[[#This Row],[43967]]-Casos_PN_CORR[[#This Row],[43966]]</f>
        <v>0</v>
      </c>
      <c r="BV312">
        <f>+Casos_PN_CORR[[#This Row],[43968]]-Casos_PN_CORR[[#This Row],[43967]]</f>
        <v>0</v>
      </c>
      <c r="BW312">
        <f>+Casos_PN_CORR[[#This Row],[43969]]-Casos_PN_CORR[[#This Row],[43968]]</f>
        <v>0</v>
      </c>
      <c r="BX312">
        <f>+Casos_PN_CORR[[#This Row],[43970]]-Casos_PN_CORR[[#This Row],[43969]]</f>
        <v>0</v>
      </c>
      <c r="BY312">
        <f>+Casos_PN_CORR[[#This Row],[43971]]-Casos_PN_CORR[[#This Row],[43970]]</f>
        <v>0</v>
      </c>
      <c r="BZ312">
        <f>+Casos_PN_CORR[[#This Row],[43972]]-Casos_PN_CORR[[#This Row],[43971]]</f>
        <v>0</v>
      </c>
      <c r="CA312">
        <f>+Casos_PN_CORR[[#This Row],[43973]]-Casos_PN_CORR[[#This Row],[43972]]</f>
        <v>0</v>
      </c>
      <c r="CB312">
        <f>+Casos_PN_CORR[[#This Row],[43974]]-Casos_PN_CORR[[#This Row],[43973]]</f>
        <v>0</v>
      </c>
      <c r="CC312">
        <f>+Casos_PN_CORR[[#This Row],[43975]]-Casos_PN_CORR[[#This Row],[43974]]</f>
        <v>0</v>
      </c>
      <c r="CD312">
        <f>+Casos_PN_CORR[[#This Row],[43976]]-Casos_PN_CORR[[#This Row],[43975]]</f>
        <v>0</v>
      </c>
      <c r="CE312">
        <f>+Casos_PN_CORR[[#This Row],[43977]]-Casos_PN_CORR[[#This Row],[43976]]</f>
        <v>0</v>
      </c>
      <c r="CF312">
        <f>+Casos_PN_CORR[[#This Row],[43978]]-Casos_PN_CORR[[#This Row],[43977]]</f>
        <v>0</v>
      </c>
      <c r="CG312">
        <f>+Casos_PN_CORR[[#This Row],[43979]]-Casos_PN_CORR[[#This Row],[43978]]</f>
        <v>0</v>
      </c>
      <c r="CH312">
        <f>+Casos_PN_CORR[[#This Row],[43980]]-Casos_PN_CORR[[#This Row],[43979]]</f>
        <v>0</v>
      </c>
      <c r="CI312">
        <f>+Casos_PN_CORR[[#This Row],[43981]]-Casos_PN_CORR[[#This Row],[43980]]</f>
        <v>0</v>
      </c>
      <c r="CJ312">
        <f>+Casos_PN_CORR[[#This Row],[43982]]-Casos_PN_CORR[[#This Row],[43981]]</f>
        <v>0</v>
      </c>
      <c r="CK312">
        <f>+Casos_PN_CORR[[#This Row],[43983]]-Casos_PN_CORR[[#This Row],[43982]]</f>
        <v>0</v>
      </c>
      <c r="CL312">
        <f>+Casos_PN_CORR[[#This Row],[43984]]-Casos_PN_CORR[[#This Row],[43983]]</f>
        <v>0</v>
      </c>
      <c r="CM312">
        <f>+Casos_PN_CORR[[#This Row],[43985]]-Casos_PN_CORR[[#This Row],[43984]]</f>
        <v>0</v>
      </c>
      <c r="CN312">
        <f>+Casos_PN_CORR[[#This Row],[43986]]-Casos_PN_CORR[[#This Row],[43985]]</f>
        <v>0</v>
      </c>
      <c r="CO312">
        <f>+Casos_PN_CORR[[#This Row],[43987]]-Casos_PN_CORR[[#This Row],[43986]]</f>
        <v>0</v>
      </c>
      <c r="CP312">
        <f>+Casos_PN_CORR[[#This Row],[43988]]-Casos_PN_CORR[[#This Row],[43987]]</f>
        <v>0</v>
      </c>
      <c r="CQ312">
        <f>+Casos_PN_CORR[[#This Row],[43989]]-Casos_PN_CORR[[#This Row],[43988]]</f>
        <v>0</v>
      </c>
      <c r="CR312">
        <f>+Casos_PN_CORR[[#This Row],[43990]]-Casos_PN_CORR[[#This Row],[43989]]</f>
        <v>0</v>
      </c>
      <c r="CS312">
        <f>+Casos_PN_CORR[[#This Row],[43991]]-Casos_PN_CORR[[#This Row],[43990]]</f>
        <v>0</v>
      </c>
      <c r="CT312">
        <f>+Casos_PN_CORR[[#This Row],[43992]]-Casos_PN_CORR[[#This Row],[43991]]</f>
        <v>0</v>
      </c>
      <c r="CU312">
        <f>+Casos_PN_CORR[[#This Row],[43993]]-Casos_PN_CORR[[#This Row],[43992]]</f>
        <v>0</v>
      </c>
    </row>
    <row r="313" spans="1:99" x14ac:dyDescent="0.3">
      <c r="A313">
        <v>80202</v>
      </c>
      <c r="B313" s="2" t="s">
        <v>99</v>
      </c>
      <c r="C313" s="2" t="s">
        <v>612</v>
      </c>
      <c r="D313" s="2" t="s">
        <v>613</v>
      </c>
      <c r="E313" s="4">
        <f t="shared" si="4"/>
        <v>0</v>
      </c>
      <c r="F313">
        <f>+Casos_PN_CORR[[#This Row],[43900]]</f>
        <v>0</v>
      </c>
      <c r="G313">
        <f>+Casos_PN_CORR[[#This Row],[43901]]-Casos_PN_CORR[[#This Row],[43900]]</f>
        <v>0</v>
      </c>
      <c r="H313">
        <f>+Casos_PN_CORR[[#This Row],[43902]]-Casos_PN_CORR[[#This Row],[43901]]</f>
        <v>0</v>
      </c>
      <c r="I313">
        <f>+Casos_PN_CORR[[#This Row],[43903]]-Casos_PN_CORR[[#This Row],[43902]]</f>
        <v>0</v>
      </c>
      <c r="J313">
        <f>+Casos_PN_CORR[[#This Row],[43904]]-Casos_PN_CORR[[#This Row],[43903]]</f>
        <v>0</v>
      </c>
      <c r="K313">
        <f>+Casos_PN_CORR[[#This Row],[43905]]-Casos_PN_CORR[[#This Row],[43904]]</f>
        <v>0</v>
      </c>
      <c r="L313">
        <f>+Casos_PN_CORR[[#This Row],[43906]]-Casos_PN_CORR[[#This Row],[43905]]</f>
        <v>0</v>
      </c>
      <c r="M313">
        <f>+Casos_PN_CORR[[#This Row],[43907]]-Casos_PN_CORR[[#This Row],[43906]]</f>
        <v>0</v>
      </c>
      <c r="N313">
        <f>+Casos_PN_CORR[[#This Row],[43908]]-Casos_PN_CORR[[#This Row],[43907]]</f>
        <v>0</v>
      </c>
      <c r="O313">
        <f>+Casos_PN_CORR[[#This Row],[43909]]-Casos_PN_CORR[[#This Row],[43908]]</f>
        <v>0</v>
      </c>
      <c r="P313">
        <f>+Casos_PN_CORR[[#This Row],[43910]]-Casos_PN_CORR[[#This Row],[43909]]</f>
        <v>0</v>
      </c>
      <c r="Q313">
        <f>+Casos_PN_CORR[[#This Row],[43911]]-Casos_PN_CORR[[#This Row],[43910]]</f>
        <v>0</v>
      </c>
      <c r="R313">
        <f>+Casos_PN_CORR[[#This Row],[43912]]-Casos_PN_CORR[[#This Row],[43911]]</f>
        <v>0</v>
      </c>
      <c r="S313">
        <f>+Casos_PN_CORR[[#This Row],[43913]]-Casos_PN_CORR[[#This Row],[43912]]</f>
        <v>0</v>
      </c>
      <c r="T313">
        <f>+Casos_PN_CORR[[#This Row],[43914]]-Casos_PN_CORR[[#This Row],[43913]]</f>
        <v>0</v>
      </c>
      <c r="U313">
        <f>+Casos_PN_CORR[[#This Row],[43915]]-Casos_PN_CORR[[#This Row],[43914]]</f>
        <v>0</v>
      </c>
      <c r="V313">
        <f>+Casos_PN_CORR[[#This Row],[43916]]-Casos_PN_CORR[[#This Row],[43915]]</f>
        <v>0</v>
      </c>
      <c r="W313">
        <f>+Casos_PN_CORR[[#This Row],[43917]]-Casos_PN_CORR[[#This Row],[43916]]</f>
        <v>0</v>
      </c>
      <c r="X313">
        <f>+Casos_PN_CORR[[#This Row],[43918]]-Casos_PN_CORR[[#This Row],[43917]]</f>
        <v>0</v>
      </c>
      <c r="Y313">
        <f>+Casos_PN_CORR[[#This Row],[43919]]-Casos_PN_CORR[[#This Row],[43918]]</f>
        <v>0</v>
      </c>
      <c r="Z313">
        <f>+Casos_PN_CORR[[#This Row],[43920]]-Casos_PN_CORR[[#This Row],[43919]]</f>
        <v>0</v>
      </c>
      <c r="AA313">
        <f>+Casos_PN_CORR[[#This Row],[43921]]-Casos_PN_CORR[[#This Row],[43920]]</f>
        <v>0</v>
      </c>
      <c r="AB313">
        <f>+Casos_PN_CORR[[#This Row],[43922]]-Casos_PN_CORR[[#This Row],[43921]]</f>
        <v>0</v>
      </c>
      <c r="AC313">
        <f>+Casos_PN_CORR[[#This Row],[43923]]-Casos_PN_CORR[[#This Row],[43922]]</f>
        <v>0</v>
      </c>
      <c r="AD313">
        <f>+Casos_PN_CORR[[#This Row],[43924]]-Casos_PN_CORR[[#This Row],[43923]]</f>
        <v>0</v>
      </c>
      <c r="AE313">
        <f>+Casos_PN_CORR[[#This Row],[43925]]-Casos_PN_CORR[[#This Row],[43924]]</f>
        <v>0</v>
      </c>
      <c r="AF313">
        <f>+Casos_PN_CORR[[#This Row],[43926]]-Casos_PN_CORR[[#This Row],[43925]]</f>
        <v>0</v>
      </c>
      <c r="AG313">
        <f>+Casos_PN_CORR[[#This Row],[43927]]-Casos_PN_CORR[[#This Row],[43926]]</f>
        <v>0</v>
      </c>
      <c r="AH313">
        <f>+Casos_PN_CORR[[#This Row],[43928]]-Casos_PN_CORR[[#This Row],[43927]]</f>
        <v>0</v>
      </c>
      <c r="AI313">
        <f>+Casos_PN_CORR[[#This Row],[43929]]-Casos_PN_CORR[[#This Row],[43928]]</f>
        <v>0</v>
      </c>
      <c r="AJ313">
        <f>+Casos_PN_CORR[[#This Row],[43930]]-Casos_PN_CORR[[#This Row],[43929]]</f>
        <v>0</v>
      </c>
      <c r="AK313">
        <f>+Casos_PN_CORR[[#This Row],[43931]]-Casos_PN_CORR[[#This Row],[43930]]</f>
        <v>0</v>
      </c>
      <c r="AL313">
        <f>+Casos_PN_CORR[[#This Row],[43932]]-Casos_PN_CORR[[#This Row],[43931]]</f>
        <v>0</v>
      </c>
      <c r="AM313">
        <f>+Casos_PN_CORR[[#This Row],[43933]]-Casos_PN_CORR[[#This Row],[43932]]</f>
        <v>0</v>
      </c>
      <c r="AN313">
        <f>+Casos_PN_CORR[[#This Row],[43934]]-Casos_PN_CORR[[#This Row],[43933]]</f>
        <v>0</v>
      </c>
      <c r="AO313">
        <f>+Casos_PN_CORR[[#This Row],[43935]]-Casos_PN_CORR[[#This Row],[43934]]</f>
        <v>0</v>
      </c>
      <c r="AP313">
        <f>+Casos_PN_CORR[[#This Row],[43936]]-Casos_PN_CORR[[#This Row],[43935]]</f>
        <v>0</v>
      </c>
      <c r="AQ313">
        <f>+Casos_PN_CORR[[#This Row],[43937]]-Casos_PN_CORR[[#This Row],[43936]]</f>
        <v>0</v>
      </c>
      <c r="AR313">
        <f>+Casos_PN_CORR[[#This Row],[43938]]-Casos_PN_CORR[[#This Row],[43937]]</f>
        <v>0</v>
      </c>
      <c r="AS313">
        <f>+Casos_PN_CORR[[#This Row],[43939]]-Casos_PN_CORR[[#This Row],[43938]]</f>
        <v>0</v>
      </c>
      <c r="AT313">
        <f>+Casos_PN_CORR[[#This Row],[43940]]-Casos_PN_CORR[[#This Row],[43939]]</f>
        <v>0</v>
      </c>
      <c r="AU313">
        <f>+Casos_PN_CORR[[#This Row],[43941]]-Casos_PN_CORR[[#This Row],[43940]]</f>
        <v>0</v>
      </c>
      <c r="AV313">
        <f>+Casos_PN_CORR[[#This Row],[43942]]-Casos_PN_CORR[[#This Row],[43941]]</f>
        <v>0</v>
      </c>
      <c r="AW313">
        <f>+Casos_PN_CORR[[#This Row],[43943]]-Casos_PN_CORR[[#This Row],[43942]]</f>
        <v>0</v>
      </c>
      <c r="AX313">
        <f>+Casos_PN_CORR[[#This Row],[43944]]-Casos_PN_CORR[[#This Row],[43943]]</f>
        <v>0</v>
      </c>
      <c r="AY313">
        <f>+Casos_PN_CORR[[#This Row],[43945]]-Casos_PN_CORR[[#This Row],[43944]]</f>
        <v>0</v>
      </c>
      <c r="AZ313">
        <f>+Casos_PN_CORR[[#This Row],[43946]]-Casos_PN_CORR[[#This Row],[43945]]</f>
        <v>0</v>
      </c>
      <c r="BA313">
        <f>+Casos_PN_CORR[[#This Row],[43947]]-Casos_PN_CORR[[#This Row],[43946]]</f>
        <v>0</v>
      </c>
      <c r="BB313">
        <f>+Casos_PN_CORR[[#This Row],[43948]]-Casos_PN_CORR[[#This Row],[43947]]</f>
        <v>0</v>
      </c>
      <c r="BC313">
        <f>+Casos_PN_CORR[[#This Row],[43949]]-Casos_PN_CORR[[#This Row],[43948]]</f>
        <v>0</v>
      </c>
      <c r="BD313">
        <f>+Casos_PN_CORR[[#This Row],[43950]]-Casos_PN_CORR[[#This Row],[43949]]</f>
        <v>0</v>
      </c>
      <c r="BE313">
        <f>+Casos_PN_CORR[[#This Row],[43951]]-Casos_PN_CORR[[#This Row],[43950]]</f>
        <v>0</v>
      </c>
      <c r="BF313">
        <f>+Casos_PN_CORR[[#This Row],[43952]]-Casos_PN_CORR[[#This Row],[43951]]</f>
        <v>0</v>
      </c>
      <c r="BG313">
        <f>+Casos_PN_CORR[[#This Row],[43953]]-Casos_PN_CORR[[#This Row],[43952]]</f>
        <v>0</v>
      </c>
      <c r="BH313">
        <f>+Casos_PN_CORR[[#This Row],[43954]]-Casos_PN_CORR[[#This Row],[43953]]</f>
        <v>0</v>
      </c>
      <c r="BI313">
        <f>+Casos_PN_CORR[[#This Row],[43955]]-Casos_PN_CORR[[#This Row],[43954]]</f>
        <v>0</v>
      </c>
      <c r="BJ313">
        <f>+Casos_PN_CORR[[#This Row],[43956]]-Casos_PN_CORR[[#This Row],[43955]]</f>
        <v>0</v>
      </c>
      <c r="BK313">
        <f>+Casos_PN_CORR[[#This Row],[43957]]-Casos_PN_CORR[[#This Row],[43956]]</f>
        <v>0</v>
      </c>
      <c r="BL313">
        <f>+Casos_PN_CORR[[#This Row],[43958]]-Casos_PN_CORR[[#This Row],[43957]]</f>
        <v>0</v>
      </c>
      <c r="BM313">
        <f>+Casos_PN_CORR[[#This Row],[43959]]-Casos_PN_CORR[[#This Row],[43958]]</f>
        <v>0</v>
      </c>
      <c r="BN313">
        <f>+Casos_PN_CORR[[#This Row],[43960]]-Casos_PN_CORR[[#This Row],[43959]]</f>
        <v>0</v>
      </c>
      <c r="BO313">
        <f>+Casos_PN_CORR[[#This Row],[43961]]-Casos_PN_CORR[[#This Row],[43960]]</f>
        <v>0</v>
      </c>
      <c r="BP313">
        <f>+Casos_PN_CORR[[#This Row],[43962]]-Casos_PN_CORR[[#This Row],[43961]]</f>
        <v>0</v>
      </c>
      <c r="BQ313">
        <f>+Casos_PN_CORR[[#This Row],[43963]]-Casos_PN_CORR[[#This Row],[43962]]</f>
        <v>0</v>
      </c>
      <c r="BR313">
        <f>+Casos_PN_CORR[[#This Row],[43964]]-Casos_PN_CORR[[#This Row],[43963]]</f>
        <v>0</v>
      </c>
      <c r="BS313">
        <f>+Casos_PN_CORR[[#This Row],[43965]]-Casos_PN_CORR[[#This Row],[43964]]</f>
        <v>0</v>
      </c>
      <c r="BT313">
        <f>+Casos_PN_CORR[[#This Row],[43966]]-Casos_PN_CORR[[#This Row],[43965]]</f>
        <v>0</v>
      </c>
      <c r="BU313">
        <f>+Casos_PN_CORR[[#This Row],[43967]]-Casos_PN_CORR[[#This Row],[43966]]</f>
        <v>0</v>
      </c>
      <c r="BV313">
        <f>+Casos_PN_CORR[[#This Row],[43968]]-Casos_PN_CORR[[#This Row],[43967]]</f>
        <v>0</v>
      </c>
      <c r="BW313">
        <f>+Casos_PN_CORR[[#This Row],[43969]]-Casos_PN_CORR[[#This Row],[43968]]</f>
        <v>0</v>
      </c>
      <c r="BX313">
        <f>+Casos_PN_CORR[[#This Row],[43970]]-Casos_PN_CORR[[#This Row],[43969]]</f>
        <v>0</v>
      </c>
      <c r="BY313">
        <f>+Casos_PN_CORR[[#This Row],[43971]]-Casos_PN_CORR[[#This Row],[43970]]</f>
        <v>0</v>
      </c>
      <c r="BZ313">
        <f>+Casos_PN_CORR[[#This Row],[43972]]-Casos_PN_CORR[[#This Row],[43971]]</f>
        <v>0</v>
      </c>
      <c r="CA313">
        <f>+Casos_PN_CORR[[#This Row],[43973]]-Casos_PN_CORR[[#This Row],[43972]]</f>
        <v>0</v>
      </c>
      <c r="CB313">
        <f>+Casos_PN_CORR[[#This Row],[43974]]-Casos_PN_CORR[[#This Row],[43973]]</f>
        <v>0</v>
      </c>
      <c r="CC313">
        <f>+Casos_PN_CORR[[#This Row],[43975]]-Casos_PN_CORR[[#This Row],[43974]]</f>
        <v>0</v>
      </c>
      <c r="CD313">
        <f>+Casos_PN_CORR[[#This Row],[43976]]-Casos_PN_CORR[[#This Row],[43975]]</f>
        <v>0</v>
      </c>
      <c r="CE313">
        <f>+Casos_PN_CORR[[#This Row],[43977]]-Casos_PN_CORR[[#This Row],[43976]]</f>
        <v>0</v>
      </c>
      <c r="CF313">
        <f>+Casos_PN_CORR[[#This Row],[43978]]-Casos_PN_CORR[[#This Row],[43977]]</f>
        <v>0</v>
      </c>
      <c r="CG313">
        <f>+Casos_PN_CORR[[#This Row],[43979]]-Casos_PN_CORR[[#This Row],[43978]]</f>
        <v>0</v>
      </c>
      <c r="CH313">
        <f>+Casos_PN_CORR[[#This Row],[43980]]-Casos_PN_CORR[[#This Row],[43979]]</f>
        <v>0</v>
      </c>
      <c r="CI313">
        <f>+Casos_PN_CORR[[#This Row],[43981]]-Casos_PN_CORR[[#This Row],[43980]]</f>
        <v>0</v>
      </c>
      <c r="CJ313">
        <f>+Casos_PN_CORR[[#This Row],[43982]]-Casos_PN_CORR[[#This Row],[43981]]</f>
        <v>0</v>
      </c>
      <c r="CK313">
        <f>+Casos_PN_CORR[[#This Row],[43983]]-Casos_PN_CORR[[#This Row],[43982]]</f>
        <v>0</v>
      </c>
      <c r="CL313">
        <f>+Casos_PN_CORR[[#This Row],[43984]]-Casos_PN_CORR[[#This Row],[43983]]</f>
        <v>0</v>
      </c>
      <c r="CM313">
        <f>+Casos_PN_CORR[[#This Row],[43985]]-Casos_PN_CORR[[#This Row],[43984]]</f>
        <v>0</v>
      </c>
      <c r="CN313">
        <f>+Casos_PN_CORR[[#This Row],[43986]]-Casos_PN_CORR[[#This Row],[43985]]</f>
        <v>0</v>
      </c>
      <c r="CO313">
        <f>+Casos_PN_CORR[[#This Row],[43987]]-Casos_PN_CORR[[#This Row],[43986]]</f>
        <v>0</v>
      </c>
      <c r="CP313">
        <f>+Casos_PN_CORR[[#This Row],[43988]]-Casos_PN_CORR[[#This Row],[43987]]</f>
        <v>0</v>
      </c>
      <c r="CQ313">
        <f>+Casos_PN_CORR[[#This Row],[43989]]-Casos_PN_CORR[[#This Row],[43988]]</f>
        <v>0</v>
      </c>
      <c r="CR313">
        <f>+Casos_PN_CORR[[#This Row],[43990]]-Casos_PN_CORR[[#This Row],[43989]]</f>
        <v>0</v>
      </c>
      <c r="CS313">
        <f>+Casos_PN_CORR[[#This Row],[43991]]-Casos_PN_CORR[[#This Row],[43990]]</f>
        <v>0</v>
      </c>
      <c r="CT313">
        <f>+Casos_PN_CORR[[#This Row],[43992]]-Casos_PN_CORR[[#This Row],[43991]]</f>
        <v>0</v>
      </c>
      <c r="CU313">
        <f>+Casos_PN_CORR[[#This Row],[43993]]-Casos_PN_CORR[[#This Row],[43992]]</f>
        <v>0</v>
      </c>
    </row>
    <row r="314" spans="1:99" x14ac:dyDescent="0.3">
      <c r="A314">
        <v>130905</v>
      </c>
      <c r="B314" s="2" t="s">
        <v>102</v>
      </c>
      <c r="C314" s="2" t="s">
        <v>322</v>
      </c>
      <c r="D314" s="2" t="s">
        <v>614</v>
      </c>
      <c r="E314" s="4">
        <f t="shared" si="4"/>
        <v>0</v>
      </c>
      <c r="F314">
        <f>+Casos_PN_CORR[[#This Row],[43900]]</f>
        <v>0</v>
      </c>
      <c r="G314">
        <f>+Casos_PN_CORR[[#This Row],[43901]]-Casos_PN_CORR[[#This Row],[43900]]</f>
        <v>0</v>
      </c>
      <c r="H314">
        <f>+Casos_PN_CORR[[#This Row],[43902]]-Casos_PN_CORR[[#This Row],[43901]]</f>
        <v>0</v>
      </c>
      <c r="I314">
        <f>+Casos_PN_CORR[[#This Row],[43903]]-Casos_PN_CORR[[#This Row],[43902]]</f>
        <v>0</v>
      </c>
      <c r="J314">
        <f>+Casos_PN_CORR[[#This Row],[43904]]-Casos_PN_CORR[[#This Row],[43903]]</f>
        <v>0</v>
      </c>
      <c r="K314">
        <f>+Casos_PN_CORR[[#This Row],[43905]]-Casos_PN_CORR[[#This Row],[43904]]</f>
        <v>0</v>
      </c>
      <c r="L314">
        <f>+Casos_PN_CORR[[#This Row],[43906]]-Casos_PN_CORR[[#This Row],[43905]]</f>
        <v>0</v>
      </c>
      <c r="M314">
        <f>+Casos_PN_CORR[[#This Row],[43907]]-Casos_PN_CORR[[#This Row],[43906]]</f>
        <v>0</v>
      </c>
      <c r="N314">
        <f>+Casos_PN_CORR[[#This Row],[43908]]-Casos_PN_CORR[[#This Row],[43907]]</f>
        <v>0</v>
      </c>
      <c r="O314">
        <f>+Casos_PN_CORR[[#This Row],[43909]]-Casos_PN_CORR[[#This Row],[43908]]</f>
        <v>0</v>
      </c>
      <c r="P314">
        <f>+Casos_PN_CORR[[#This Row],[43910]]-Casos_PN_CORR[[#This Row],[43909]]</f>
        <v>0</v>
      </c>
      <c r="Q314">
        <f>+Casos_PN_CORR[[#This Row],[43911]]-Casos_PN_CORR[[#This Row],[43910]]</f>
        <v>0</v>
      </c>
      <c r="R314">
        <f>+Casos_PN_CORR[[#This Row],[43912]]-Casos_PN_CORR[[#This Row],[43911]]</f>
        <v>0</v>
      </c>
      <c r="S314">
        <f>+Casos_PN_CORR[[#This Row],[43913]]-Casos_PN_CORR[[#This Row],[43912]]</f>
        <v>0</v>
      </c>
      <c r="T314">
        <f>+Casos_PN_CORR[[#This Row],[43914]]-Casos_PN_CORR[[#This Row],[43913]]</f>
        <v>0</v>
      </c>
      <c r="U314">
        <f>+Casos_PN_CORR[[#This Row],[43915]]-Casos_PN_CORR[[#This Row],[43914]]</f>
        <v>0</v>
      </c>
      <c r="V314">
        <f>+Casos_PN_CORR[[#This Row],[43916]]-Casos_PN_CORR[[#This Row],[43915]]</f>
        <v>0</v>
      </c>
      <c r="W314">
        <f>+Casos_PN_CORR[[#This Row],[43917]]-Casos_PN_CORR[[#This Row],[43916]]</f>
        <v>0</v>
      </c>
      <c r="X314">
        <f>+Casos_PN_CORR[[#This Row],[43918]]-Casos_PN_CORR[[#This Row],[43917]]</f>
        <v>0</v>
      </c>
      <c r="Y314">
        <f>+Casos_PN_CORR[[#This Row],[43919]]-Casos_PN_CORR[[#This Row],[43918]]</f>
        <v>0</v>
      </c>
      <c r="Z314">
        <f>+Casos_PN_CORR[[#This Row],[43920]]-Casos_PN_CORR[[#This Row],[43919]]</f>
        <v>0</v>
      </c>
      <c r="AA314">
        <f>+Casos_PN_CORR[[#This Row],[43921]]-Casos_PN_CORR[[#This Row],[43920]]</f>
        <v>0</v>
      </c>
      <c r="AB314">
        <f>+Casos_PN_CORR[[#This Row],[43922]]-Casos_PN_CORR[[#This Row],[43921]]</f>
        <v>0</v>
      </c>
      <c r="AC314">
        <f>+Casos_PN_CORR[[#This Row],[43923]]-Casos_PN_CORR[[#This Row],[43922]]</f>
        <v>0</v>
      </c>
      <c r="AD314">
        <f>+Casos_PN_CORR[[#This Row],[43924]]-Casos_PN_CORR[[#This Row],[43923]]</f>
        <v>0</v>
      </c>
      <c r="AE314">
        <f>+Casos_PN_CORR[[#This Row],[43925]]-Casos_PN_CORR[[#This Row],[43924]]</f>
        <v>0</v>
      </c>
      <c r="AF314">
        <f>+Casos_PN_CORR[[#This Row],[43926]]-Casos_PN_CORR[[#This Row],[43925]]</f>
        <v>0</v>
      </c>
      <c r="AG314">
        <f>+Casos_PN_CORR[[#This Row],[43927]]-Casos_PN_CORR[[#This Row],[43926]]</f>
        <v>0</v>
      </c>
      <c r="AH314">
        <f>+Casos_PN_CORR[[#This Row],[43928]]-Casos_PN_CORR[[#This Row],[43927]]</f>
        <v>0</v>
      </c>
      <c r="AI314">
        <f>+Casos_PN_CORR[[#This Row],[43929]]-Casos_PN_CORR[[#This Row],[43928]]</f>
        <v>0</v>
      </c>
      <c r="AJ314">
        <f>+Casos_PN_CORR[[#This Row],[43930]]-Casos_PN_CORR[[#This Row],[43929]]</f>
        <v>0</v>
      </c>
      <c r="AK314">
        <f>+Casos_PN_CORR[[#This Row],[43931]]-Casos_PN_CORR[[#This Row],[43930]]</f>
        <v>0</v>
      </c>
      <c r="AL314">
        <f>+Casos_PN_CORR[[#This Row],[43932]]-Casos_PN_CORR[[#This Row],[43931]]</f>
        <v>0</v>
      </c>
      <c r="AM314">
        <f>+Casos_PN_CORR[[#This Row],[43933]]-Casos_PN_CORR[[#This Row],[43932]]</f>
        <v>0</v>
      </c>
      <c r="AN314">
        <f>+Casos_PN_CORR[[#This Row],[43934]]-Casos_PN_CORR[[#This Row],[43933]]</f>
        <v>0</v>
      </c>
      <c r="AO314">
        <f>+Casos_PN_CORR[[#This Row],[43935]]-Casos_PN_CORR[[#This Row],[43934]]</f>
        <v>0</v>
      </c>
      <c r="AP314">
        <f>+Casos_PN_CORR[[#This Row],[43936]]-Casos_PN_CORR[[#This Row],[43935]]</f>
        <v>0</v>
      </c>
      <c r="AQ314">
        <f>+Casos_PN_CORR[[#This Row],[43937]]-Casos_PN_CORR[[#This Row],[43936]]</f>
        <v>0</v>
      </c>
      <c r="AR314">
        <f>+Casos_PN_CORR[[#This Row],[43938]]-Casos_PN_CORR[[#This Row],[43937]]</f>
        <v>0</v>
      </c>
      <c r="AS314">
        <f>+Casos_PN_CORR[[#This Row],[43939]]-Casos_PN_CORR[[#This Row],[43938]]</f>
        <v>0</v>
      </c>
      <c r="AT314">
        <f>+Casos_PN_CORR[[#This Row],[43940]]-Casos_PN_CORR[[#This Row],[43939]]</f>
        <v>0</v>
      </c>
      <c r="AU314">
        <f>+Casos_PN_CORR[[#This Row],[43941]]-Casos_PN_CORR[[#This Row],[43940]]</f>
        <v>0</v>
      </c>
      <c r="AV314">
        <f>+Casos_PN_CORR[[#This Row],[43942]]-Casos_PN_CORR[[#This Row],[43941]]</f>
        <v>0</v>
      </c>
      <c r="AW314">
        <f>+Casos_PN_CORR[[#This Row],[43943]]-Casos_PN_CORR[[#This Row],[43942]]</f>
        <v>0</v>
      </c>
      <c r="AX314">
        <f>+Casos_PN_CORR[[#This Row],[43944]]-Casos_PN_CORR[[#This Row],[43943]]</f>
        <v>0</v>
      </c>
      <c r="AY314">
        <f>+Casos_PN_CORR[[#This Row],[43945]]-Casos_PN_CORR[[#This Row],[43944]]</f>
        <v>0</v>
      </c>
      <c r="AZ314">
        <f>+Casos_PN_CORR[[#This Row],[43946]]-Casos_PN_CORR[[#This Row],[43945]]</f>
        <v>0</v>
      </c>
      <c r="BA314">
        <f>+Casos_PN_CORR[[#This Row],[43947]]-Casos_PN_CORR[[#This Row],[43946]]</f>
        <v>0</v>
      </c>
      <c r="BB314">
        <f>+Casos_PN_CORR[[#This Row],[43948]]-Casos_PN_CORR[[#This Row],[43947]]</f>
        <v>0</v>
      </c>
      <c r="BC314">
        <f>+Casos_PN_CORR[[#This Row],[43949]]-Casos_PN_CORR[[#This Row],[43948]]</f>
        <v>0</v>
      </c>
      <c r="BD314">
        <f>+Casos_PN_CORR[[#This Row],[43950]]-Casos_PN_CORR[[#This Row],[43949]]</f>
        <v>0</v>
      </c>
      <c r="BE314">
        <f>+Casos_PN_CORR[[#This Row],[43951]]-Casos_PN_CORR[[#This Row],[43950]]</f>
        <v>0</v>
      </c>
      <c r="BF314">
        <f>+Casos_PN_CORR[[#This Row],[43952]]-Casos_PN_CORR[[#This Row],[43951]]</f>
        <v>0</v>
      </c>
      <c r="BG314">
        <f>+Casos_PN_CORR[[#This Row],[43953]]-Casos_PN_CORR[[#This Row],[43952]]</f>
        <v>0</v>
      </c>
      <c r="BH314">
        <f>+Casos_PN_CORR[[#This Row],[43954]]-Casos_PN_CORR[[#This Row],[43953]]</f>
        <v>0</v>
      </c>
      <c r="BI314">
        <f>+Casos_PN_CORR[[#This Row],[43955]]-Casos_PN_CORR[[#This Row],[43954]]</f>
        <v>0</v>
      </c>
      <c r="BJ314">
        <f>+Casos_PN_CORR[[#This Row],[43956]]-Casos_PN_CORR[[#This Row],[43955]]</f>
        <v>0</v>
      </c>
      <c r="BK314">
        <f>+Casos_PN_CORR[[#This Row],[43957]]-Casos_PN_CORR[[#This Row],[43956]]</f>
        <v>0</v>
      </c>
      <c r="BL314">
        <f>+Casos_PN_CORR[[#This Row],[43958]]-Casos_PN_CORR[[#This Row],[43957]]</f>
        <v>0</v>
      </c>
      <c r="BM314">
        <f>+Casos_PN_CORR[[#This Row],[43959]]-Casos_PN_CORR[[#This Row],[43958]]</f>
        <v>0</v>
      </c>
      <c r="BN314">
        <f>+Casos_PN_CORR[[#This Row],[43960]]-Casos_PN_CORR[[#This Row],[43959]]</f>
        <v>0</v>
      </c>
      <c r="BO314">
        <f>+Casos_PN_CORR[[#This Row],[43961]]-Casos_PN_CORR[[#This Row],[43960]]</f>
        <v>0</v>
      </c>
      <c r="BP314">
        <f>+Casos_PN_CORR[[#This Row],[43962]]-Casos_PN_CORR[[#This Row],[43961]]</f>
        <v>0</v>
      </c>
      <c r="BQ314">
        <f>+Casos_PN_CORR[[#This Row],[43963]]-Casos_PN_CORR[[#This Row],[43962]]</f>
        <v>0</v>
      </c>
      <c r="BR314">
        <f>+Casos_PN_CORR[[#This Row],[43964]]-Casos_PN_CORR[[#This Row],[43963]]</f>
        <v>0</v>
      </c>
      <c r="BS314">
        <f>+Casos_PN_CORR[[#This Row],[43965]]-Casos_PN_CORR[[#This Row],[43964]]</f>
        <v>0</v>
      </c>
      <c r="BT314">
        <f>+Casos_PN_CORR[[#This Row],[43966]]-Casos_PN_CORR[[#This Row],[43965]]</f>
        <v>0</v>
      </c>
      <c r="BU314">
        <f>+Casos_PN_CORR[[#This Row],[43967]]-Casos_PN_CORR[[#This Row],[43966]]</f>
        <v>0</v>
      </c>
      <c r="BV314">
        <f>+Casos_PN_CORR[[#This Row],[43968]]-Casos_PN_CORR[[#This Row],[43967]]</f>
        <v>0</v>
      </c>
      <c r="BW314">
        <f>+Casos_PN_CORR[[#This Row],[43969]]-Casos_PN_CORR[[#This Row],[43968]]</f>
        <v>0</v>
      </c>
      <c r="BX314">
        <f>+Casos_PN_CORR[[#This Row],[43970]]-Casos_PN_CORR[[#This Row],[43969]]</f>
        <v>0</v>
      </c>
      <c r="BY314">
        <f>+Casos_PN_CORR[[#This Row],[43971]]-Casos_PN_CORR[[#This Row],[43970]]</f>
        <v>0</v>
      </c>
      <c r="BZ314">
        <f>+Casos_PN_CORR[[#This Row],[43972]]-Casos_PN_CORR[[#This Row],[43971]]</f>
        <v>0</v>
      </c>
      <c r="CA314">
        <f>+Casos_PN_CORR[[#This Row],[43973]]-Casos_PN_CORR[[#This Row],[43972]]</f>
        <v>0</v>
      </c>
      <c r="CB314">
        <f>+Casos_PN_CORR[[#This Row],[43974]]-Casos_PN_CORR[[#This Row],[43973]]</f>
        <v>0</v>
      </c>
      <c r="CC314">
        <f>+Casos_PN_CORR[[#This Row],[43975]]-Casos_PN_CORR[[#This Row],[43974]]</f>
        <v>0</v>
      </c>
      <c r="CD314">
        <f>+Casos_PN_CORR[[#This Row],[43976]]-Casos_PN_CORR[[#This Row],[43975]]</f>
        <v>0</v>
      </c>
      <c r="CE314">
        <f>+Casos_PN_CORR[[#This Row],[43977]]-Casos_PN_CORR[[#This Row],[43976]]</f>
        <v>0</v>
      </c>
      <c r="CF314">
        <f>+Casos_PN_CORR[[#This Row],[43978]]-Casos_PN_CORR[[#This Row],[43977]]</f>
        <v>0</v>
      </c>
      <c r="CG314">
        <f>+Casos_PN_CORR[[#This Row],[43979]]-Casos_PN_CORR[[#This Row],[43978]]</f>
        <v>0</v>
      </c>
      <c r="CH314">
        <f>+Casos_PN_CORR[[#This Row],[43980]]-Casos_PN_CORR[[#This Row],[43979]]</f>
        <v>0</v>
      </c>
      <c r="CI314">
        <f>+Casos_PN_CORR[[#This Row],[43981]]-Casos_PN_CORR[[#This Row],[43980]]</f>
        <v>0</v>
      </c>
      <c r="CJ314">
        <f>+Casos_PN_CORR[[#This Row],[43982]]-Casos_PN_CORR[[#This Row],[43981]]</f>
        <v>0</v>
      </c>
      <c r="CK314">
        <f>+Casos_PN_CORR[[#This Row],[43983]]-Casos_PN_CORR[[#This Row],[43982]]</f>
        <v>0</v>
      </c>
      <c r="CL314">
        <f>+Casos_PN_CORR[[#This Row],[43984]]-Casos_PN_CORR[[#This Row],[43983]]</f>
        <v>0</v>
      </c>
      <c r="CM314">
        <f>+Casos_PN_CORR[[#This Row],[43985]]-Casos_PN_CORR[[#This Row],[43984]]</f>
        <v>0</v>
      </c>
      <c r="CN314">
        <f>+Casos_PN_CORR[[#This Row],[43986]]-Casos_PN_CORR[[#This Row],[43985]]</f>
        <v>0</v>
      </c>
      <c r="CO314">
        <f>+Casos_PN_CORR[[#This Row],[43987]]-Casos_PN_CORR[[#This Row],[43986]]</f>
        <v>0</v>
      </c>
      <c r="CP314">
        <f>+Casos_PN_CORR[[#This Row],[43988]]-Casos_PN_CORR[[#This Row],[43987]]</f>
        <v>0</v>
      </c>
      <c r="CQ314">
        <f>+Casos_PN_CORR[[#This Row],[43989]]-Casos_PN_CORR[[#This Row],[43988]]</f>
        <v>0</v>
      </c>
      <c r="CR314">
        <f>+Casos_PN_CORR[[#This Row],[43990]]-Casos_PN_CORR[[#This Row],[43989]]</f>
        <v>0</v>
      </c>
      <c r="CS314">
        <f>+Casos_PN_CORR[[#This Row],[43991]]-Casos_PN_CORR[[#This Row],[43990]]</f>
        <v>0</v>
      </c>
      <c r="CT314">
        <f>+Casos_PN_CORR[[#This Row],[43992]]-Casos_PN_CORR[[#This Row],[43991]]</f>
        <v>0</v>
      </c>
      <c r="CU314">
        <f>+Casos_PN_CORR[[#This Row],[43993]]-Casos_PN_CORR[[#This Row],[43992]]</f>
        <v>0</v>
      </c>
    </row>
    <row r="315" spans="1:99" x14ac:dyDescent="0.3">
      <c r="A315">
        <v>80203</v>
      </c>
      <c r="B315" s="2" t="s">
        <v>99</v>
      </c>
      <c r="C315" s="2" t="s">
        <v>612</v>
      </c>
      <c r="D315" s="2" t="s">
        <v>615</v>
      </c>
      <c r="E315" s="4">
        <f t="shared" si="4"/>
        <v>0</v>
      </c>
      <c r="F315">
        <f>+Casos_PN_CORR[[#This Row],[43900]]</f>
        <v>0</v>
      </c>
      <c r="G315">
        <f>+Casos_PN_CORR[[#This Row],[43901]]-Casos_PN_CORR[[#This Row],[43900]]</f>
        <v>0</v>
      </c>
      <c r="H315">
        <f>+Casos_PN_CORR[[#This Row],[43902]]-Casos_PN_CORR[[#This Row],[43901]]</f>
        <v>0</v>
      </c>
      <c r="I315">
        <f>+Casos_PN_CORR[[#This Row],[43903]]-Casos_PN_CORR[[#This Row],[43902]]</f>
        <v>0</v>
      </c>
      <c r="J315">
        <f>+Casos_PN_CORR[[#This Row],[43904]]-Casos_PN_CORR[[#This Row],[43903]]</f>
        <v>0</v>
      </c>
      <c r="K315">
        <f>+Casos_PN_CORR[[#This Row],[43905]]-Casos_PN_CORR[[#This Row],[43904]]</f>
        <v>0</v>
      </c>
      <c r="L315">
        <f>+Casos_PN_CORR[[#This Row],[43906]]-Casos_PN_CORR[[#This Row],[43905]]</f>
        <v>0</v>
      </c>
      <c r="M315">
        <f>+Casos_PN_CORR[[#This Row],[43907]]-Casos_PN_CORR[[#This Row],[43906]]</f>
        <v>0</v>
      </c>
      <c r="N315">
        <f>+Casos_PN_CORR[[#This Row],[43908]]-Casos_PN_CORR[[#This Row],[43907]]</f>
        <v>0</v>
      </c>
      <c r="O315">
        <f>+Casos_PN_CORR[[#This Row],[43909]]-Casos_PN_CORR[[#This Row],[43908]]</f>
        <v>0</v>
      </c>
      <c r="P315">
        <f>+Casos_PN_CORR[[#This Row],[43910]]-Casos_PN_CORR[[#This Row],[43909]]</f>
        <v>0</v>
      </c>
      <c r="Q315">
        <f>+Casos_PN_CORR[[#This Row],[43911]]-Casos_PN_CORR[[#This Row],[43910]]</f>
        <v>0</v>
      </c>
      <c r="R315">
        <f>+Casos_PN_CORR[[#This Row],[43912]]-Casos_PN_CORR[[#This Row],[43911]]</f>
        <v>0</v>
      </c>
      <c r="S315">
        <f>+Casos_PN_CORR[[#This Row],[43913]]-Casos_PN_CORR[[#This Row],[43912]]</f>
        <v>0</v>
      </c>
      <c r="T315">
        <f>+Casos_PN_CORR[[#This Row],[43914]]-Casos_PN_CORR[[#This Row],[43913]]</f>
        <v>0</v>
      </c>
      <c r="U315">
        <f>+Casos_PN_CORR[[#This Row],[43915]]-Casos_PN_CORR[[#This Row],[43914]]</f>
        <v>0</v>
      </c>
      <c r="V315">
        <f>+Casos_PN_CORR[[#This Row],[43916]]-Casos_PN_CORR[[#This Row],[43915]]</f>
        <v>0</v>
      </c>
      <c r="W315">
        <f>+Casos_PN_CORR[[#This Row],[43917]]-Casos_PN_CORR[[#This Row],[43916]]</f>
        <v>0</v>
      </c>
      <c r="X315">
        <f>+Casos_PN_CORR[[#This Row],[43918]]-Casos_PN_CORR[[#This Row],[43917]]</f>
        <v>0</v>
      </c>
      <c r="Y315">
        <f>+Casos_PN_CORR[[#This Row],[43919]]-Casos_PN_CORR[[#This Row],[43918]]</f>
        <v>0</v>
      </c>
      <c r="Z315">
        <f>+Casos_PN_CORR[[#This Row],[43920]]-Casos_PN_CORR[[#This Row],[43919]]</f>
        <v>0</v>
      </c>
      <c r="AA315">
        <f>+Casos_PN_CORR[[#This Row],[43921]]-Casos_PN_CORR[[#This Row],[43920]]</f>
        <v>0</v>
      </c>
      <c r="AB315">
        <f>+Casos_PN_CORR[[#This Row],[43922]]-Casos_PN_CORR[[#This Row],[43921]]</f>
        <v>0</v>
      </c>
      <c r="AC315">
        <f>+Casos_PN_CORR[[#This Row],[43923]]-Casos_PN_CORR[[#This Row],[43922]]</f>
        <v>0</v>
      </c>
      <c r="AD315">
        <f>+Casos_PN_CORR[[#This Row],[43924]]-Casos_PN_CORR[[#This Row],[43923]]</f>
        <v>0</v>
      </c>
      <c r="AE315">
        <f>+Casos_PN_CORR[[#This Row],[43925]]-Casos_PN_CORR[[#This Row],[43924]]</f>
        <v>0</v>
      </c>
      <c r="AF315">
        <f>+Casos_PN_CORR[[#This Row],[43926]]-Casos_PN_CORR[[#This Row],[43925]]</f>
        <v>0</v>
      </c>
      <c r="AG315">
        <f>+Casos_PN_CORR[[#This Row],[43927]]-Casos_PN_CORR[[#This Row],[43926]]</f>
        <v>0</v>
      </c>
      <c r="AH315">
        <f>+Casos_PN_CORR[[#This Row],[43928]]-Casos_PN_CORR[[#This Row],[43927]]</f>
        <v>0</v>
      </c>
      <c r="AI315">
        <f>+Casos_PN_CORR[[#This Row],[43929]]-Casos_PN_CORR[[#This Row],[43928]]</f>
        <v>0</v>
      </c>
      <c r="AJ315">
        <f>+Casos_PN_CORR[[#This Row],[43930]]-Casos_PN_CORR[[#This Row],[43929]]</f>
        <v>0</v>
      </c>
      <c r="AK315">
        <f>+Casos_PN_CORR[[#This Row],[43931]]-Casos_PN_CORR[[#This Row],[43930]]</f>
        <v>0</v>
      </c>
      <c r="AL315">
        <f>+Casos_PN_CORR[[#This Row],[43932]]-Casos_PN_CORR[[#This Row],[43931]]</f>
        <v>0</v>
      </c>
      <c r="AM315">
        <f>+Casos_PN_CORR[[#This Row],[43933]]-Casos_PN_CORR[[#This Row],[43932]]</f>
        <v>0</v>
      </c>
      <c r="AN315">
        <f>+Casos_PN_CORR[[#This Row],[43934]]-Casos_PN_CORR[[#This Row],[43933]]</f>
        <v>0</v>
      </c>
      <c r="AO315">
        <f>+Casos_PN_CORR[[#This Row],[43935]]-Casos_PN_CORR[[#This Row],[43934]]</f>
        <v>0</v>
      </c>
      <c r="AP315">
        <f>+Casos_PN_CORR[[#This Row],[43936]]-Casos_PN_CORR[[#This Row],[43935]]</f>
        <v>0</v>
      </c>
      <c r="AQ315">
        <f>+Casos_PN_CORR[[#This Row],[43937]]-Casos_PN_CORR[[#This Row],[43936]]</f>
        <v>0</v>
      </c>
      <c r="AR315">
        <f>+Casos_PN_CORR[[#This Row],[43938]]-Casos_PN_CORR[[#This Row],[43937]]</f>
        <v>0</v>
      </c>
      <c r="AS315">
        <f>+Casos_PN_CORR[[#This Row],[43939]]-Casos_PN_CORR[[#This Row],[43938]]</f>
        <v>0</v>
      </c>
      <c r="AT315">
        <f>+Casos_PN_CORR[[#This Row],[43940]]-Casos_PN_CORR[[#This Row],[43939]]</f>
        <v>0</v>
      </c>
      <c r="AU315">
        <f>+Casos_PN_CORR[[#This Row],[43941]]-Casos_PN_CORR[[#This Row],[43940]]</f>
        <v>0</v>
      </c>
      <c r="AV315">
        <f>+Casos_PN_CORR[[#This Row],[43942]]-Casos_PN_CORR[[#This Row],[43941]]</f>
        <v>0</v>
      </c>
      <c r="AW315">
        <f>+Casos_PN_CORR[[#This Row],[43943]]-Casos_PN_CORR[[#This Row],[43942]]</f>
        <v>0</v>
      </c>
      <c r="AX315">
        <f>+Casos_PN_CORR[[#This Row],[43944]]-Casos_PN_CORR[[#This Row],[43943]]</f>
        <v>0</v>
      </c>
      <c r="AY315">
        <f>+Casos_PN_CORR[[#This Row],[43945]]-Casos_PN_CORR[[#This Row],[43944]]</f>
        <v>0</v>
      </c>
      <c r="AZ315">
        <f>+Casos_PN_CORR[[#This Row],[43946]]-Casos_PN_CORR[[#This Row],[43945]]</f>
        <v>0</v>
      </c>
      <c r="BA315">
        <f>+Casos_PN_CORR[[#This Row],[43947]]-Casos_PN_CORR[[#This Row],[43946]]</f>
        <v>0</v>
      </c>
      <c r="BB315">
        <f>+Casos_PN_CORR[[#This Row],[43948]]-Casos_PN_CORR[[#This Row],[43947]]</f>
        <v>0</v>
      </c>
      <c r="BC315">
        <f>+Casos_PN_CORR[[#This Row],[43949]]-Casos_PN_CORR[[#This Row],[43948]]</f>
        <v>0</v>
      </c>
      <c r="BD315">
        <f>+Casos_PN_CORR[[#This Row],[43950]]-Casos_PN_CORR[[#This Row],[43949]]</f>
        <v>0</v>
      </c>
      <c r="BE315">
        <f>+Casos_PN_CORR[[#This Row],[43951]]-Casos_PN_CORR[[#This Row],[43950]]</f>
        <v>0</v>
      </c>
      <c r="BF315">
        <f>+Casos_PN_CORR[[#This Row],[43952]]-Casos_PN_CORR[[#This Row],[43951]]</f>
        <v>0</v>
      </c>
      <c r="BG315">
        <f>+Casos_PN_CORR[[#This Row],[43953]]-Casos_PN_CORR[[#This Row],[43952]]</f>
        <v>0</v>
      </c>
      <c r="BH315">
        <f>+Casos_PN_CORR[[#This Row],[43954]]-Casos_PN_CORR[[#This Row],[43953]]</f>
        <v>0</v>
      </c>
      <c r="BI315">
        <f>+Casos_PN_CORR[[#This Row],[43955]]-Casos_PN_CORR[[#This Row],[43954]]</f>
        <v>0</v>
      </c>
      <c r="BJ315">
        <f>+Casos_PN_CORR[[#This Row],[43956]]-Casos_PN_CORR[[#This Row],[43955]]</f>
        <v>0</v>
      </c>
      <c r="BK315">
        <f>+Casos_PN_CORR[[#This Row],[43957]]-Casos_PN_CORR[[#This Row],[43956]]</f>
        <v>0</v>
      </c>
      <c r="BL315">
        <f>+Casos_PN_CORR[[#This Row],[43958]]-Casos_PN_CORR[[#This Row],[43957]]</f>
        <v>0</v>
      </c>
      <c r="BM315">
        <f>+Casos_PN_CORR[[#This Row],[43959]]-Casos_PN_CORR[[#This Row],[43958]]</f>
        <v>0</v>
      </c>
      <c r="BN315">
        <f>+Casos_PN_CORR[[#This Row],[43960]]-Casos_PN_CORR[[#This Row],[43959]]</f>
        <v>0</v>
      </c>
      <c r="BO315">
        <f>+Casos_PN_CORR[[#This Row],[43961]]-Casos_PN_CORR[[#This Row],[43960]]</f>
        <v>0</v>
      </c>
      <c r="BP315">
        <f>+Casos_PN_CORR[[#This Row],[43962]]-Casos_PN_CORR[[#This Row],[43961]]</f>
        <v>0</v>
      </c>
      <c r="BQ315">
        <f>+Casos_PN_CORR[[#This Row],[43963]]-Casos_PN_CORR[[#This Row],[43962]]</f>
        <v>0</v>
      </c>
      <c r="BR315">
        <f>+Casos_PN_CORR[[#This Row],[43964]]-Casos_PN_CORR[[#This Row],[43963]]</f>
        <v>0</v>
      </c>
      <c r="BS315">
        <f>+Casos_PN_CORR[[#This Row],[43965]]-Casos_PN_CORR[[#This Row],[43964]]</f>
        <v>0</v>
      </c>
      <c r="BT315">
        <f>+Casos_PN_CORR[[#This Row],[43966]]-Casos_PN_CORR[[#This Row],[43965]]</f>
        <v>0</v>
      </c>
      <c r="BU315">
        <f>+Casos_PN_CORR[[#This Row],[43967]]-Casos_PN_CORR[[#This Row],[43966]]</f>
        <v>0</v>
      </c>
      <c r="BV315">
        <f>+Casos_PN_CORR[[#This Row],[43968]]-Casos_PN_CORR[[#This Row],[43967]]</f>
        <v>0</v>
      </c>
      <c r="BW315">
        <f>+Casos_PN_CORR[[#This Row],[43969]]-Casos_PN_CORR[[#This Row],[43968]]</f>
        <v>0</v>
      </c>
      <c r="BX315">
        <f>+Casos_PN_CORR[[#This Row],[43970]]-Casos_PN_CORR[[#This Row],[43969]]</f>
        <v>0</v>
      </c>
      <c r="BY315">
        <f>+Casos_PN_CORR[[#This Row],[43971]]-Casos_PN_CORR[[#This Row],[43970]]</f>
        <v>0</v>
      </c>
      <c r="BZ315">
        <f>+Casos_PN_CORR[[#This Row],[43972]]-Casos_PN_CORR[[#This Row],[43971]]</f>
        <v>0</v>
      </c>
      <c r="CA315">
        <f>+Casos_PN_CORR[[#This Row],[43973]]-Casos_PN_CORR[[#This Row],[43972]]</f>
        <v>0</v>
      </c>
      <c r="CB315">
        <f>+Casos_PN_CORR[[#This Row],[43974]]-Casos_PN_CORR[[#This Row],[43973]]</f>
        <v>0</v>
      </c>
      <c r="CC315">
        <f>+Casos_PN_CORR[[#This Row],[43975]]-Casos_PN_CORR[[#This Row],[43974]]</f>
        <v>0</v>
      </c>
      <c r="CD315">
        <f>+Casos_PN_CORR[[#This Row],[43976]]-Casos_PN_CORR[[#This Row],[43975]]</f>
        <v>0</v>
      </c>
      <c r="CE315">
        <f>+Casos_PN_CORR[[#This Row],[43977]]-Casos_PN_CORR[[#This Row],[43976]]</f>
        <v>0</v>
      </c>
      <c r="CF315">
        <f>+Casos_PN_CORR[[#This Row],[43978]]-Casos_PN_CORR[[#This Row],[43977]]</f>
        <v>0</v>
      </c>
      <c r="CG315">
        <f>+Casos_PN_CORR[[#This Row],[43979]]-Casos_PN_CORR[[#This Row],[43978]]</f>
        <v>0</v>
      </c>
      <c r="CH315">
        <f>+Casos_PN_CORR[[#This Row],[43980]]-Casos_PN_CORR[[#This Row],[43979]]</f>
        <v>0</v>
      </c>
      <c r="CI315">
        <f>+Casos_PN_CORR[[#This Row],[43981]]-Casos_PN_CORR[[#This Row],[43980]]</f>
        <v>0</v>
      </c>
      <c r="CJ315">
        <f>+Casos_PN_CORR[[#This Row],[43982]]-Casos_PN_CORR[[#This Row],[43981]]</f>
        <v>0</v>
      </c>
      <c r="CK315">
        <f>+Casos_PN_CORR[[#This Row],[43983]]-Casos_PN_CORR[[#This Row],[43982]]</f>
        <v>0</v>
      </c>
      <c r="CL315">
        <f>+Casos_PN_CORR[[#This Row],[43984]]-Casos_PN_CORR[[#This Row],[43983]]</f>
        <v>0</v>
      </c>
      <c r="CM315">
        <f>+Casos_PN_CORR[[#This Row],[43985]]-Casos_PN_CORR[[#This Row],[43984]]</f>
        <v>0</v>
      </c>
      <c r="CN315">
        <f>+Casos_PN_CORR[[#This Row],[43986]]-Casos_PN_CORR[[#This Row],[43985]]</f>
        <v>0</v>
      </c>
      <c r="CO315">
        <f>+Casos_PN_CORR[[#This Row],[43987]]-Casos_PN_CORR[[#This Row],[43986]]</f>
        <v>0</v>
      </c>
      <c r="CP315">
        <f>+Casos_PN_CORR[[#This Row],[43988]]-Casos_PN_CORR[[#This Row],[43987]]</f>
        <v>0</v>
      </c>
      <c r="CQ315">
        <f>+Casos_PN_CORR[[#This Row],[43989]]-Casos_PN_CORR[[#This Row],[43988]]</f>
        <v>0</v>
      </c>
      <c r="CR315">
        <f>+Casos_PN_CORR[[#This Row],[43990]]-Casos_PN_CORR[[#This Row],[43989]]</f>
        <v>0</v>
      </c>
      <c r="CS315">
        <f>+Casos_PN_CORR[[#This Row],[43991]]-Casos_PN_CORR[[#This Row],[43990]]</f>
        <v>0</v>
      </c>
      <c r="CT315">
        <f>+Casos_PN_CORR[[#This Row],[43992]]-Casos_PN_CORR[[#This Row],[43991]]</f>
        <v>0</v>
      </c>
      <c r="CU315">
        <f>+Casos_PN_CORR[[#This Row],[43993]]-Casos_PN_CORR[[#This Row],[43992]]</f>
        <v>0</v>
      </c>
    </row>
    <row r="316" spans="1:99" x14ac:dyDescent="0.3">
      <c r="A316">
        <v>70304</v>
      </c>
      <c r="B316" s="2" t="s">
        <v>268</v>
      </c>
      <c r="C316" s="2" t="s">
        <v>268</v>
      </c>
      <c r="D316" s="2" t="s">
        <v>616</v>
      </c>
      <c r="E316" s="4">
        <f t="shared" si="4"/>
        <v>0</v>
      </c>
      <c r="F316">
        <f>+Casos_PN_CORR[[#This Row],[43900]]</f>
        <v>0</v>
      </c>
      <c r="G316">
        <f>+Casos_PN_CORR[[#This Row],[43901]]-Casos_PN_CORR[[#This Row],[43900]]</f>
        <v>0</v>
      </c>
      <c r="H316">
        <f>+Casos_PN_CORR[[#This Row],[43902]]-Casos_PN_CORR[[#This Row],[43901]]</f>
        <v>0</v>
      </c>
      <c r="I316">
        <f>+Casos_PN_CORR[[#This Row],[43903]]-Casos_PN_CORR[[#This Row],[43902]]</f>
        <v>0</v>
      </c>
      <c r="J316">
        <f>+Casos_PN_CORR[[#This Row],[43904]]-Casos_PN_CORR[[#This Row],[43903]]</f>
        <v>0</v>
      </c>
      <c r="K316">
        <f>+Casos_PN_CORR[[#This Row],[43905]]-Casos_PN_CORR[[#This Row],[43904]]</f>
        <v>0</v>
      </c>
      <c r="L316">
        <f>+Casos_PN_CORR[[#This Row],[43906]]-Casos_PN_CORR[[#This Row],[43905]]</f>
        <v>0</v>
      </c>
      <c r="M316">
        <f>+Casos_PN_CORR[[#This Row],[43907]]-Casos_PN_CORR[[#This Row],[43906]]</f>
        <v>0</v>
      </c>
      <c r="N316">
        <f>+Casos_PN_CORR[[#This Row],[43908]]-Casos_PN_CORR[[#This Row],[43907]]</f>
        <v>0</v>
      </c>
      <c r="O316">
        <f>+Casos_PN_CORR[[#This Row],[43909]]-Casos_PN_CORR[[#This Row],[43908]]</f>
        <v>0</v>
      </c>
      <c r="P316">
        <f>+Casos_PN_CORR[[#This Row],[43910]]-Casos_PN_CORR[[#This Row],[43909]]</f>
        <v>0</v>
      </c>
      <c r="Q316">
        <f>+Casos_PN_CORR[[#This Row],[43911]]-Casos_PN_CORR[[#This Row],[43910]]</f>
        <v>0</v>
      </c>
      <c r="R316">
        <f>+Casos_PN_CORR[[#This Row],[43912]]-Casos_PN_CORR[[#This Row],[43911]]</f>
        <v>0</v>
      </c>
      <c r="S316">
        <f>+Casos_PN_CORR[[#This Row],[43913]]-Casos_PN_CORR[[#This Row],[43912]]</f>
        <v>0</v>
      </c>
      <c r="T316">
        <f>+Casos_PN_CORR[[#This Row],[43914]]-Casos_PN_CORR[[#This Row],[43913]]</f>
        <v>0</v>
      </c>
      <c r="U316">
        <f>+Casos_PN_CORR[[#This Row],[43915]]-Casos_PN_CORR[[#This Row],[43914]]</f>
        <v>0</v>
      </c>
      <c r="V316">
        <f>+Casos_PN_CORR[[#This Row],[43916]]-Casos_PN_CORR[[#This Row],[43915]]</f>
        <v>0</v>
      </c>
      <c r="W316">
        <f>+Casos_PN_CORR[[#This Row],[43917]]-Casos_PN_CORR[[#This Row],[43916]]</f>
        <v>0</v>
      </c>
      <c r="X316">
        <f>+Casos_PN_CORR[[#This Row],[43918]]-Casos_PN_CORR[[#This Row],[43917]]</f>
        <v>0</v>
      </c>
      <c r="Y316">
        <f>+Casos_PN_CORR[[#This Row],[43919]]-Casos_PN_CORR[[#This Row],[43918]]</f>
        <v>0</v>
      </c>
      <c r="Z316">
        <f>+Casos_PN_CORR[[#This Row],[43920]]-Casos_PN_CORR[[#This Row],[43919]]</f>
        <v>0</v>
      </c>
      <c r="AA316">
        <f>+Casos_PN_CORR[[#This Row],[43921]]-Casos_PN_CORR[[#This Row],[43920]]</f>
        <v>0</v>
      </c>
      <c r="AB316">
        <f>+Casos_PN_CORR[[#This Row],[43922]]-Casos_PN_CORR[[#This Row],[43921]]</f>
        <v>0</v>
      </c>
      <c r="AC316">
        <f>+Casos_PN_CORR[[#This Row],[43923]]-Casos_PN_CORR[[#This Row],[43922]]</f>
        <v>0</v>
      </c>
      <c r="AD316">
        <f>+Casos_PN_CORR[[#This Row],[43924]]-Casos_PN_CORR[[#This Row],[43923]]</f>
        <v>0</v>
      </c>
      <c r="AE316">
        <f>+Casos_PN_CORR[[#This Row],[43925]]-Casos_PN_CORR[[#This Row],[43924]]</f>
        <v>0</v>
      </c>
      <c r="AF316">
        <f>+Casos_PN_CORR[[#This Row],[43926]]-Casos_PN_CORR[[#This Row],[43925]]</f>
        <v>0</v>
      </c>
      <c r="AG316">
        <f>+Casos_PN_CORR[[#This Row],[43927]]-Casos_PN_CORR[[#This Row],[43926]]</f>
        <v>0</v>
      </c>
      <c r="AH316">
        <f>+Casos_PN_CORR[[#This Row],[43928]]-Casos_PN_CORR[[#This Row],[43927]]</f>
        <v>0</v>
      </c>
      <c r="AI316">
        <f>+Casos_PN_CORR[[#This Row],[43929]]-Casos_PN_CORR[[#This Row],[43928]]</f>
        <v>0</v>
      </c>
      <c r="AJ316">
        <f>+Casos_PN_CORR[[#This Row],[43930]]-Casos_PN_CORR[[#This Row],[43929]]</f>
        <v>0</v>
      </c>
      <c r="AK316">
        <f>+Casos_PN_CORR[[#This Row],[43931]]-Casos_PN_CORR[[#This Row],[43930]]</f>
        <v>0</v>
      </c>
      <c r="AL316">
        <f>+Casos_PN_CORR[[#This Row],[43932]]-Casos_PN_CORR[[#This Row],[43931]]</f>
        <v>0</v>
      </c>
      <c r="AM316">
        <f>+Casos_PN_CORR[[#This Row],[43933]]-Casos_PN_CORR[[#This Row],[43932]]</f>
        <v>0</v>
      </c>
      <c r="AN316">
        <f>+Casos_PN_CORR[[#This Row],[43934]]-Casos_PN_CORR[[#This Row],[43933]]</f>
        <v>0</v>
      </c>
      <c r="AO316">
        <f>+Casos_PN_CORR[[#This Row],[43935]]-Casos_PN_CORR[[#This Row],[43934]]</f>
        <v>0</v>
      </c>
      <c r="AP316">
        <f>+Casos_PN_CORR[[#This Row],[43936]]-Casos_PN_CORR[[#This Row],[43935]]</f>
        <v>0</v>
      </c>
      <c r="AQ316">
        <f>+Casos_PN_CORR[[#This Row],[43937]]-Casos_PN_CORR[[#This Row],[43936]]</f>
        <v>0</v>
      </c>
      <c r="AR316">
        <f>+Casos_PN_CORR[[#This Row],[43938]]-Casos_PN_CORR[[#This Row],[43937]]</f>
        <v>0</v>
      </c>
      <c r="AS316">
        <f>+Casos_PN_CORR[[#This Row],[43939]]-Casos_PN_CORR[[#This Row],[43938]]</f>
        <v>0</v>
      </c>
      <c r="AT316">
        <f>+Casos_PN_CORR[[#This Row],[43940]]-Casos_PN_CORR[[#This Row],[43939]]</f>
        <v>0</v>
      </c>
      <c r="AU316">
        <f>+Casos_PN_CORR[[#This Row],[43941]]-Casos_PN_CORR[[#This Row],[43940]]</f>
        <v>0</v>
      </c>
      <c r="AV316">
        <f>+Casos_PN_CORR[[#This Row],[43942]]-Casos_PN_CORR[[#This Row],[43941]]</f>
        <v>0</v>
      </c>
      <c r="AW316">
        <f>+Casos_PN_CORR[[#This Row],[43943]]-Casos_PN_CORR[[#This Row],[43942]]</f>
        <v>0</v>
      </c>
      <c r="AX316">
        <f>+Casos_PN_CORR[[#This Row],[43944]]-Casos_PN_CORR[[#This Row],[43943]]</f>
        <v>0</v>
      </c>
      <c r="AY316">
        <f>+Casos_PN_CORR[[#This Row],[43945]]-Casos_PN_CORR[[#This Row],[43944]]</f>
        <v>0</v>
      </c>
      <c r="AZ316">
        <f>+Casos_PN_CORR[[#This Row],[43946]]-Casos_PN_CORR[[#This Row],[43945]]</f>
        <v>0</v>
      </c>
      <c r="BA316">
        <f>+Casos_PN_CORR[[#This Row],[43947]]-Casos_PN_CORR[[#This Row],[43946]]</f>
        <v>0</v>
      </c>
      <c r="BB316">
        <f>+Casos_PN_CORR[[#This Row],[43948]]-Casos_PN_CORR[[#This Row],[43947]]</f>
        <v>0</v>
      </c>
      <c r="BC316">
        <f>+Casos_PN_CORR[[#This Row],[43949]]-Casos_PN_CORR[[#This Row],[43948]]</f>
        <v>0</v>
      </c>
      <c r="BD316">
        <f>+Casos_PN_CORR[[#This Row],[43950]]-Casos_PN_CORR[[#This Row],[43949]]</f>
        <v>0</v>
      </c>
      <c r="BE316">
        <f>+Casos_PN_CORR[[#This Row],[43951]]-Casos_PN_CORR[[#This Row],[43950]]</f>
        <v>0</v>
      </c>
      <c r="BF316">
        <f>+Casos_PN_CORR[[#This Row],[43952]]-Casos_PN_CORR[[#This Row],[43951]]</f>
        <v>0</v>
      </c>
      <c r="BG316">
        <f>+Casos_PN_CORR[[#This Row],[43953]]-Casos_PN_CORR[[#This Row],[43952]]</f>
        <v>0</v>
      </c>
      <c r="BH316">
        <f>+Casos_PN_CORR[[#This Row],[43954]]-Casos_PN_CORR[[#This Row],[43953]]</f>
        <v>0</v>
      </c>
      <c r="BI316">
        <f>+Casos_PN_CORR[[#This Row],[43955]]-Casos_PN_CORR[[#This Row],[43954]]</f>
        <v>0</v>
      </c>
      <c r="BJ316">
        <f>+Casos_PN_CORR[[#This Row],[43956]]-Casos_PN_CORR[[#This Row],[43955]]</f>
        <v>0</v>
      </c>
      <c r="BK316">
        <f>+Casos_PN_CORR[[#This Row],[43957]]-Casos_PN_CORR[[#This Row],[43956]]</f>
        <v>0</v>
      </c>
      <c r="BL316">
        <f>+Casos_PN_CORR[[#This Row],[43958]]-Casos_PN_CORR[[#This Row],[43957]]</f>
        <v>0</v>
      </c>
      <c r="BM316">
        <f>+Casos_PN_CORR[[#This Row],[43959]]-Casos_PN_CORR[[#This Row],[43958]]</f>
        <v>0</v>
      </c>
      <c r="BN316">
        <f>+Casos_PN_CORR[[#This Row],[43960]]-Casos_PN_CORR[[#This Row],[43959]]</f>
        <v>0</v>
      </c>
      <c r="BO316">
        <f>+Casos_PN_CORR[[#This Row],[43961]]-Casos_PN_CORR[[#This Row],[43960]]</f>
        <v>0</v>
      </c>
      <c r="BP316">
        <f>+Casos_PN_CORR[[#This Row],[43962]]-Casos_PN_CORR[[#This Row],[43961]]</f>
        <v>0</v>
      </c>
      <c r="BQ316">
        <f>+Casos_PN_CORR[[#This Row],[43963]]-Casos_PN_CORR[[#This Row],[43962]]</f>
        <v>0</v>
      </c>
      <c r="BR316">
        <f>+Casos_PN_CORR[[#This Row],[43964]]-Casos_PN_CORR[[#This Row],[43963]]</f>
        <v>0</v>
      </c>
      <c r="BS316">
        <f>+Casos_PN_CORR[[#This Row],[43965]]-Casos_PN_CORR[[#This Row],[43964]]</f>
        <v>0</v>
      </c>
      <c r="BT316">
        <f>+Casos_PN_CORR[[#This Row],[43966]]-Casos_PN_CORR[[#This Row],[43965]]</f>
        <v>0</v>
      </c>
      <c r="BU316">
        <f>+Casos_PN_CORR[[#This Row],[43967]]-Casos_PN_CORR[[#This Row],[43966]]</f>
        <v>0</v>
      </c>
      <c r="BV316">
        <f>+Casos_PN_CORR[[#This Row],[43968]]-Casos_PN_CORR[[#This Row],[43967]]</f>
        <v>0</v>
      </c>
      <c r="BW316">
        <f>+Casos_PN_CORR[[#This Row],[43969]]-Casos_PN_CORR[[#This Row],[43968]]</f>
        <v>0</v>
      </c>
      <c r="BX316">
        <f>+Casos_PN_CORR[[#This Row],[43970]]-Casos_PN_CORR[[#This Row],[43969]]</f>
        <v>0</v>
      </c>
      <c r="BY316">
        <f>+Casos_PN_CORR[[#This Row],[43971]]-Casos_PN_CORR[[#This Row],[43970]]</f>
        <v>0</v>
      </c>
      <c r="BZ316">
        <f>+Casos_PN_CORR[[#This Row],[43972]]-Casos_PN_CORR[[#This Row],[43971]]</f>
        <v>0</v>
      </c>
      <c r="CA316">
        <f>+Casos_PN_CORR[[#This Row],[43973]]-Casos_PN_CORR[[#This Row],[43972]]</f>
        <v>0</v>
      </c>
      <c r="CB316">
        <f>+Casos_PN_CORR[[#This Row],[43974]]-Casos_PN_CORR[[#This Row],[43973]]</f>
        <v>0</v>
      </c>
      <c r="CC316">
        <f>+Casos_PN_CORR[[#This Row],[43975]]-Casos_PN_CORR[[#This Row],[43974]]</f>
        <v>0</v>
      </c>
      <c r="CD316">
        <f>+Casos_PN_CORR[[#This Row],[43976]]-Casos_PN_CORR[[#This Row],[43975]]</f>
        <v>0</v>
      </c>
      <c r="CE316">
        <f>+Casos_PN_CORR[[#This Row],[43977]]-Casos_PN_CORR[[#This Row],[43976]]</f>
        <v>0</v>
      </c>
      <c r="CF316">
        <f>+Casos_PN_CORR[[#This Row],[43978]]-Casos_PN_CORR[[#This Row],[43977]]</f>
        <v>0</v>
      </c>
      <c r="CG316">
        <f>+Casos_PN_CORR[[#This Row],[43979]]-Casos_PN_CORR[[#This Row],[43978]]</f>
        <v>0</v>
      </c>
      <c r="CH316">
        <f>+Casos_PN_CORR[[#This Row],[43980]]-Casos_PN_CORR[[#This Row],[43979]]</f>
        <v>0</v>
      </c>
      <c r="CI316">
        <f>+Casos_PN_CORR[[#This Row],[43981]]-Casos_PN_CORR[[#This Row],[43980]]</f>
        <v>0</v>
      </c>
      <c r="CJ316">
        <f>+Casos_PN_CORR[[#This Row],[43982]]-Casos_PN_CORR[[#This Row],[43981]]</f>
        <v>0</v>
      </c>
      <c r="CK316">
        <f>+Casos_PN_CORR[[#This Row],[43983]]-Casos_PN_CORR[[#This Row],[43982]]</f>
        <v>0</v>
      </c>
      <c r="CL316">
        <f>+Casos_PN_CORR[[#This Row],[43984]]-Casos_PN_CORR[[#This Row],[43983]]</f>
        <v>0</v>
      </c>
      <c r="CM316">
        <f>+Casos_PN_CORR[[#This Row],[43985]]-Casos_PN_CORR[[#This Row],[43984]]</f>
        <v>0</v>
      </c>
      <c r="CN316">
        <f>+Casos_PN_CORR[[#This Row],[43986]]-Casos_PN_CORR[[#This Row],[43985]]</f>
        <v>0</v>
      </c>
      <c r="CO316">
        <f>+Casos_PN_CORR[[#This Row],[43987]]-Casos_PN_CORR[[#This Row],[43986]]</f>
        <v>0</v>
      </c>
      <c r="CP316">
        <f>+Casos_PN_CORR[[#This Row],[43988]]-Casos_PN_CORR[[#This Row],[43987]]</f>
        <v>0</v>
      </c>
      <c r="CQ316">
        <f>+Casos_PN_CORR[[#This Row],[43989]]-Casos_PN_CORR[[#This Row],[43988]]</f>
        <v>0</v>
      </c>
      <c r="CR316">
        <f>+Casos_PN_CORR[[#This Row],[43990]]-Casos_PN_CORR[[#This Row],[43989]]</f>
        <v>0</v>
      </c>
      <c r="CS316">
        <f>+Casos_PN_CORR[[#This Row],[43991]]-Casos_PN_CORR[[#This Row],[43990]]</f>
        <v>0</v>
      </c>
      <c r="CT316">
        <f>+Casos_PN_CORR[[#This Row],[43992]]-Casos_PN_CORR[[#This Row],[43991]]</f>
        <v>0</v>
      </c>
      <c r="CU316">
        <f>+Casos_PN_CORR[[#This Row],[43993]]-Casos_PN_CORR[[#This Row],[43992]]</f>
        <v>0</v>
      </c>
    </row>
    <row r="317" spans="1:99" x14ac:dyDescent="0.3">
      <c r="A317">
        <v>40506</v>
      </c>
      <c r="B317" s="2" t="s">
        <v>154</v>
      </c>
      <c r="C317" s="2" t="s">
        <v>236</v>
      </c>
      <c r="D317" s="2" t="s">
        <v>399</v>
      </c>
      <c r="E317" s="4">
        <f t="shared" si="4"/>
        <v>0</v>
      </c>
      <c r="F317">
        <f>+Casos_PN_CORR[[#This Row],[43900]]</f>
        <v>0</v>
      </c>
      <c r="G317">
        <f>+Casos_PN_CORR[[#This Row],[43901]]-Casos_PN_CORR[[#This Row],[43900]]</f>
        <v>0</v>
      </c>
      <c r="H317">
        <f>+Casos_PN_CORR[[#This Row],[43902]]-Casos_PN_CORR[[#This Row],[43901]]</f>
        <v>0</v>
      </c>
      <c r="I317">
        <f>+Casos_PN_CORR[[#This Row],[43903]]-Casos_PN_CORR[[#This Row],[43902]]</f>
        <v>0</v>
      </c>
      <c r="J317">
        <f>+Casos_PN_CORR[[#This Row],[43904]]-Casos_PN_CORR[[#This Row],[43903]]</f>
        <v>0</v>
      </c>
      <c r="K317">
        <f>+Casos_PN_CORR[[#This Row],[43905]]-Casos_PN_CORR[[#This Row],[43904]]</f>
        <v>0</v>
      </c>
      <c r="L317">
        <f>+Casos_PN_CORR[[#This Row],[43906]]-Casos_PN_CORR[[#This Row],[43905]]</f>
        <v>0</v>
      </c>
      <c r="M317">
        <f>+Casos_PN_CORR[[#This Row],[43907]]-Casos_PN_CORR[[#This Row],[43906]]</f>
        <v>0</v>
      </c>
      <c r="N317">
        <f>+Casos_PN_CORR[[#This Row],[43908]]-Casos_PN_CORR[[#This Row],[43907]]</f>
        <v>0</v>
      </c>
      <c r="O317">
        <f>+Casos_PN_CORR[[#This Row],[43909]]-Casos_PN_CORR[[#This Row],[43908]]</f>
        <v>0</v>
      </c>
      <c r="P317">
        <f>+Casos_PN_CORR[[#This Row],[43910]]-Casos_PN_CORR[[#This Row],[43909]]</f>
        <v>0</v>
      </c>
      <c r="Q317">
        <f>+Casos_PN_CORR[[#This Row],[43911]]-Casos_PN_CORR[[#This Row],[43910]]</f>
        <v>0</v>
      </c>
      <c r="R317">
        <f>+Casos_PN_CORR[[#This Row],[43912]]-Casos_PN_CORR[[#This Row],[43911]]</f>
        <v>0</v>
      </c>
      <c r="S317">
        <f>+Casos_PN_CORR[[#This Row],[43913]]-Casos_PN_CORR[[#This Row],[43912]]</f>
        <v>0</v>
      </c>
      <c r="T317">
        <f>+Casos_PN_CORR[[#This Row],[43914]]-Casos_PN_CORR[[#This Row],[43913]]</f>
        <v>0</v>
      </c>
      <c r="U317">
        <f>+Casos_PN_CORR[[#This Row],[43915]]-Casos_PN_CORR[[#This Row],[43914]]</f>
        <v>0</v>
      </c>
      <c r="V317">
        <f>+Casos_PN_CORR[[#This Row],[43916]]-Casos_PN_CORR[[#This Row],[43915]]</f>
        <v>0</v>
      </c>
      <c r="W317">
        <f>+Casos_PN_CORR[[#This Row],[43917]]-Casos_PN_CORR[[#This Row],[43916]]</f>
        <v>0</v>
      </c>
      <c r="X317">
        <f>+Casos_PN_CORR[[#This Row],[43918]]-Casos_PN_CORR[[#This Row],[43917]]</f>
        <v>0</v>
      </c>
      <c r="Y317">
        <f>+Casos_PN_CORR[[#This Row],[43919]]-Casos_PN_CORR[[#This Row],[43918]]</f>
        <v>0</v>
      </c>
      <c r="Z317">
        <f>+Casos_PN_CORR[[#This Row],[43920]]-Casos_PN_CORR[[#This Row],[43919]]</f>
        <v>0</v>
      </c>
      <c r="AA317">
        <f>+Casos_PN_CORR[[#This Row],[43921]]-Casos_PN_CORR[[#This Row],[43920]]</f>
        <v>0</v>
      </c>
      <c r="AB317">
        <f>+Casos_PN_CORR[[#This Row],[43922]]-Casos_PN_CORR[[#This Row],[43921]]</f>
        <v>0</v>
      </c>
      <c r="AC317">
        <f>+Casos_PN_CORR[[#This Row],[43923]]-Casos_PN_CORR[[#This Row],[43922]]</f>
        <v>0</v>
      </c>
      <c r="AD317">
        <f>+Casos_PN_CORR[[#This Row],[43924]]-Casos_PN_CORR[[#This Row],[43923]]</f>
        <v>0</v>
      </c>
      <c r="AE317">
        <f>+Casos_PN_CORR[[#This Row],[43925]]-Casos_PN_CORR[[#This Row],[43924]]</f>
        <v>0</v>
      </c>
      <c r="AF317">
        <f>+Casos_PN_CORR[[#This Row],[43926]]-Casos_PN_CORR[[#This Row],[43925]]</f>
        <v>0</v>
      </c>
      <c r="AG317">
        <f>+Casos_PN_CORR[[#This Row],[43927]]-Casos_PN_CORR[[#This Row],[43926]]</f>
        <v>0</v>
      </c>
      <c r="AH317">
        <f>+Casos_PN_CORR[[#This Row],[43928]]-Casos_PN_CORR[[#This Row],[43927]]</f>
        <v>0</v>
      </c>
      <c r="AI317">
        <f>+Casos_PN_CORR[[#This Row],[43929]]-Casos_PN_CORR[[#This Row],[43928]]</f>
        <v>0</v>
      </c>
      <c r="AJ317">
        <f>+Casos_PN_CORR[[#This Row],[43930]]-Casos_PN_CORR[[#This Row],[43929]]</f>
        <v>0</v>
      </c>
      <c r="AK317">
        <f>+Casos_PN_CORR[[#This Row],[43931]]-Casos_PN_CORR[[#This Row],[43930]]</f>
        <v>0</v>
      </c>
      <c r="AL317">
        <f>+Casos_PN_CORR[[#This Row],[43932]]-Casos_PN_CORR[[#This Row],[43931]]</f>
        <v>0</v>
      </c>
      <c r="AM317">
        <f>+Casos_PN_CORR[[#This Row],[43933]]-Casos_PN_CORR[[#This Row],[43932]]</f>
        <v>0</v>
      </c>
      <c r="AN317">
        <f>+Casos_PN_CORR[[#This Row],[43934]]-Casos_PN_CORR[[#This Row],[43933]]</f>
        <v>0</v>
      </c>
      <c r="AO317">
        <f>+Casos_PN_CORR[[#This Row],[43935]]-Casos_PN_CORR[[#This Row],[43934]]</f>
        <v>0</v>
      </c>
      <c r="AP317">
        <f>+Casos_PN_CORR[[#This Row],[43936]]-Casos_PN_CORR[[#This Row],[43935]]</f>
        <v>0</v>
      </c>
      <c r="AQ317">
        <f>+Casos_PN_CORR[[#This Row],[43937]]-Casos_PN_CORR[[#This Row],[43936]]</f>
        <v>0</v>
      </c>
      <c r="AR317">
        <f>+Casos_PN_CORR[[#This Row],[43938]]-Casos_PN_CORR[[#This Row],[43937]]</f>
        <v>0</v>
      </c>
      <c r="AS317">
        <f>+Casos_PN_CORR[[#This Row],[43939]]-Casos_PN_CORR[[#This Row],[43938]]</f>
        <v>0</v>
      </c>
      <c r="AT317">
        <f>+Casos_PN_CORR[[#This Row],[43940]]-Casos_PN_CORR[[#This Row],[43939]]</f>
        <v>0</v>
      </c>
      <c r="AU317">
        <f>+Casos_PN_CORR[[#This Row],[43941]]-Casos_PN_CORR[[#This Row],[43940]]</f>
        <v>0</v>
      </c>
      <c r="AV317">
        <f>+Casos_PN_CORR[[#This Row],[43942]]-Casos_PN_CORR[[#This Row],[43941]]</f>
        <v>0</v>
      </c>
      <c r="AW317">
        <f>+Casos_PN_CORR[[#This Row],[43943]]-Casos_PN_CORR[[#This Row],[43942]]</f>
        <v>0</v>
      </c>
      <c r="AX317">
        <f>+Casos_PN_CORR[[#This Row],[43944]]-Casos_PN_CORR[[#This Row],[43943]]</f>
        <v>0</v>
      </c>
      <c r="AY317">
        <f>+Casos_PN_CORR[[#This Row],[43945]]-Casos_PN_CORR[[#This Row],[43944]]</f>
        <v>0</v>
      </c>
      <c r="AZ317">
        <f>+Casos_PN_CORR[[#This Row],[43946]]-Casos_PN_CORR[[#This Row],[43945]]</f>
        <v>0</v>
      </c>
      <c r="BA317">
        <f>+Casos_PN_CORR[[#This Row],[43947]]-Casos_PN_CORR[[#This Row],[43946]]</f>
        <v>0</v>
      </c>
      <c r="BB317">
        <f>+Casos_PN_CORR[[#This Row],[43948]]-Casos_PN_CORR[[#This Row],[43947]]</f>
        <v>0</v>
      </c>
      <c r="BC317">
        <f>+Casos_PN_CORR[[#This Row],[43949]]-Casos_PN_CORR[[#This Row],[43948]]</f>
        <v>0</v>
      </c>
      <c r="BD317">
        <f>+Casos_PN_CORR[[#This Row],[43950]]-Casos_PN_CORR[[#This Row],[43949]]</f>
        <v>0</v>
      </c>
      <c r="BE317">
        <f>+Casos_PN_CORR[[#This Row],[43951]]-Casos_PN_CORR[[#This Row],[43950]]</f>
        <v>0</v>
      </c>
      <c r="BF317">
        <f>+Casos_PN_CORR[[#This Row],[43952]]-Casos_PN_CORR[[#This Row],[43951]]</f>
        <v>0</v>
      </c>
      <c r="BG317">
        <f>+Casos_PN_CORR[[#This Row],[43953]]-Casos_PN_CORR[[#This Row],[43952]]</f>
        <v>0</v>
      </c>
      <c r="BH317">
        <f>+Casos_PN_CORR[[#This Row],[43954]]-Casos_PN_CORR[[#This Row],[43953]]</f>
        <v>0</v>
      </c>
      <c r="BI317">
        <f>+Casos_PN_CORR[[#This Row],[43955]]-Casos_PN_CORR[[#This Row],[43954]]</f>
        <v>0</v>
      </c>
      <c r="BJ317">
        <f>+Casos_PN_CORR[[#This Row],[43956]]-Casos_PN_CORR[[#This Row],[43955]]</f>
        <v>0</v>
      </c>
      <c r="BK317">
        <f>+Casos_PN_CORR[[#This Row],[43957]]-Casos_PN_CORR[[#This Row],[43956]]</f>
        <v>0</v>
      </c>
      <c r="BL317">
        <f>+Casos_PN_CORR[[#This Row],[43958]]-Casos_PN_CORR[[#This Row],[43957]]</f>
        <v>0</v>
      </c>
      <c r="BM317">
        <f>+Casos_PN_CORR[[#This Row],[43959]]-Casos_PN_CORR[[#This Row],[43958]]</f>
        <v>0</v>
      </c>
      <c r="BN317">
        <f>+Casos_PN_CORR[[#This Row],[43960]]-Casos_PN_CORR[[#This Row],[43959]]</f>
        <v>0</v>
      </c>
      <c r="BO317">
        <f>+Casos_PN_CORR[[#This Row],[43961]]-Casos_PN_CORR[[#This Row],[43960]]</f>
        <v>0</v>
      </c>
      <c r="BP317">
        <f>+Casos_PN_CORR[[#This Row],[43962]]-Casos_PN_CORR[[#This Row],[43961]]</f>
        <v>0</v>
      </c>
      <c r="BQ317">
        <f>+Casos_PN_CORR[[#This Row],[43963]]-Casos_PN_CORR[[#This Row],[43962]]</f>
        <v>0</v>
      </c>
      <c r="BR317">
        <f>+Casos_PN_CORR[[#This Row],[43964]]-Casos_PN_CORR[[#This Row],[43963]]</f>
        <v>0</v>
      </c>
      <c r="BS317">
        <f>+Casos_PN_CORR[[#This Row],[43965]]-Casos_PN_CORR[[#This Row],[43964]]</f>
        <v>0</v>
      </c>
      <c r="BT317">
        <f>+Casos_PN_CORR[[#This Row],[43966]]-Casos_PN_CORR[[#This Row],[43965]]</f>
        <v>0</v>
      </c>
      <c r="BU317">
        <f>+Casos_PN_CORR[[#This Row],[43967]]-Casos_PN_CORR[[#This Row],[43966]]</f>
        <v>0</v>
      </c>
      <c r="BV317">
        <f>+Casos_PN_CORR[[#This Row],[43968]]-Casos_PN_CORR[[#This Row],[43967]]</f>
        <v>0</v>
      </c>
      <c r="BW317">
        <f>+Casos_PN_CORR[[#This Row],[43969]]-Casos_PN_CORR[[#This Row],[43968]]</f>
        <v>0</v>
      </c>
      <c r="BX317">
        <f>+Casos_PN_CORR[[#This Row],[43970]]-Casos_PN_CORR[[#This Row],[43969]]</f>
        <v>0</v>
      </c>
      <c r="BY317">
        <f>+Casos_PN_CORR[[#This Row],[43971]]-Casos_PN_CORR[[#This Row],[43970]]</f>
        <v>0</v>
      </c>
      <c r="BZ317">
        <f>+Casos_PN_CORR[[#This Row],[43972]]-Casos_PN_CORR[[#This Row],[43971]]</f>
        <v>0</v>
      </c>
      <c r="CA317">
        <f>+Casos_PN_CORR[[#This Row],[43973]]-Casos_PN_CORR[[#This Row],[43972]]</f>
        <v>0</v>
      </c>
      <c r="CB317">
        <f>+Casos_PN_CORR[[#This Row],[43974]]-Casos_PN_CORR[[#This Row],[43973]]</f>
        <v>0</v>
      </c>
      <c r="CC317">
        <f>+Casos_PN_CORR[[#This Row],[43975]]-Casos_PN_CORR[[#This Row],[43974]]</f>
        <v>0</v>
      </c>
      <c r="CD317">
        <f>+Casos_PN_CORR[[#This Row],[43976]]-Casos_PN_CORR[[#This Row],[43975]]</f>
        <v>0</v>
      </c>
      <c r="CE317">
        <f>+Casos_PN_CORR[[#This Row],[43977]]-Casos_PN_CORR[[#This Row],[43976]]</f>
        <v>0</v>
      </c>
      <c r="CF317">
        <f>+Casos_PN_CORR[[#This Row],[43978]]-Casos_PN_CORR[[#This Row],[43977]]</f>
        <v>0</v>
      </c>
      <c r="CG317">
        <f>+Casos_PN_CORR[[#This Row],[43979]]-Casos_PN_CORR[[#This Row],[43978]]</f>
        <v>0</v>
      </c>
      <c r="CH317">
        <f>+Casos_PN_CORR[[#This Row],[43980]]-Casos_PN_CORR[[#This Row],[43979]]</f>
        <v>0</v>
      </c>
      <c r="CI317">
        <f>+Casos_PN_CORR[[#This Row],[43981]]-Casos_PN_CORR[[#This Row],[43980]]</f>
        <v>0</v>
      </c>
      <c r="CJ317">
        <f>+Casos_PN_CORR[[#This Row],[43982]]-Casos_PN_CORR[[#This Row],[43981]]</f>
        <v>0</v>
      </c>
      <c r="CK317">
        <f>+Casos_PN_CORR[[#This Row],[43983]]-Casos_PN_CORR[[#This Row],[43982]]</f>
        <v>0</v>
      </c>
      <c r="CL317">
        <f>+Casos_PN_CORR[[#This Row],[43984]]-Casos_PN_CORR[[#This Row],[43983]]</f>
        <v>0</v>
      </c>
      <c r="CM317">
        <f>+Casos_PN_CORR[[#This Row],[43985]]-Casos_PN_CORR[[#This Row],[43984]]</f>
        <v>0</v>
      </c>
      <c r="CN317">
        <f>+Casos_PN_CORR[[#This Row],[43986]]-Casos_PN_CORR[[#This Row],[43985]]</f>
        <v>0</v>
      </c>
      <c r="CO317">
        <f>+Casos_PN_CORR[[#This Row],[43987]]-Casos_PN_CORR[[#This Row],[43986]]</f>
        <v>0</v>
      </c>
      <c r="CP317">
        <f>+Casos_PN_CORR[[#This Row],[43988]]-Casos_PN_CORR[[#This Row],[43987]]</f>
        <v>0</v>
      </c>
      <c r="CQ317">
        <f>+Casos_PN_CORR[[#This Row],[43989]]-Casos_PN_CORR[[#This Row],[43988]]</f>
        <v>0</v>
      </c>
      <c r="CR317">
        <f>+Casos_PN_CORR[[#This Row],[43990]]-Casos_PN_CORR[[#This Row],[43989]]</f>
        <v>0</v>
      </c>
      <c r="CS317">
        <f>+Casos_PN_CORR[[#This Row],[43991]]-Casos_PN_CORR[[#This Row],[43990]]</f>
        <v>0</v>
      </c>
      <c r="CT317">
        <f>+Casos_PN_CORR[[#This Row],[43992]]-Casos_PN_CORR[[#This Row],[43991]]</f>
        <v>0</v>
      </c>
      <c r="CU317">
        <f>+Casos_PN_CORR[[#This Row],[43993]]-Casos_PN_CORR[[#This Row],[43992]]</f>
        <v>0</v>
      </c>
    </row>
    <row r="318" spans="1:99" x14ac:dyDescent="0.3">
      <c r="A318">
        <v>80804</v>
      </c>
      <c r="B318" s="2" t="s">
        <v>99</v>
      </c>
      <c r="C318" s="2" t="s">
        <v>99</v>
      </c>
      <c r="D318" s="2" t="s">
        <v>128</v>
      </c>
      <c r="E318" s="4">
        <f t="shared" si="4"/>
        <v>0</v>
      </c>
      <c r="F318">
        <f>+Casos_PN_CORR[[#This Row],[43900]]</f>
        <v>0</v>
      </c>
      <c r="G318">
        <f>+Casos_PN_CORR[[#This Row],[43901]]-Casos_PN_CORR[[#This Row],[43900]]</f>
        <v>0</v>
      </c>
      <c r="H318">
        <f>+Casos_PN_CORR[[#This Row],[43902]]-Casos_PN_CORR[[#This Row],[43901]]</f>
        <v>0</v>
      </c>
      <c r="I318">
        <f>+Casos_PN_CORR[[#This Row],[43903]]-Casos_PN_CORR[[#This Row],[43902]]</f>
        <v>0</v>
      </c>
      <c r="J318">
        <f>+Casos_PN_CORR[[#This Row],[43904]]-Casos_PN_CORR[[#This Row],[43903]]</f>
        <v>0</v>
      </c>
      <c r="K318">
        <f>+Casos_PN_CORR[[#This Row],[43905]]-Casos_PN_CORR[[#This Row],[43904]]</f>
        <v>0</v>
      </c>
      <c r="L318">
        <f>+Casos_PN_CORR[[#This Row],[43906]]-Casos_PN_CORR[[#This Row],[43905]]</f>
        <v>0</v>
      </c>
      <c r="M318">
        <f>+Casos_PN_CORR[[#This Row],[43907]]-Casos_PN_CORR[[#This Row],[43906]]</f>
        <v>0</v>
      </c>
      <c r="N318">
        <f>+Casos_PN_CORR[[#This Row],[43908]]-Casos_PN_CORR[[#This Row],[43907]]</f>
        <v>0</v>
      </c>
      <c r="O318">
        <f>+Casos_PN_CORR[[#This Row],[43909]]-Casos_PN_CORR[[#This Row],[43908]]</f>
        <v>0</v>
      </c>
      <c r="P318">
        <f>+Casos_PN_CORR[[#This Row],[43910]]-Casos_PN_CORR[[#This Row],[43909]]</f>
        <v>0</v>
      </c>
      <c r="Q318">
        <f>+Casos_PN_CORR[[#This Row],[43911]]-Casos_PN_CORR[[#This Row],[43910]]</f>
        <v>0</v>
      </c>
      <c r="R318">
        <f>+Casos_PN_CORR[[#This Row],[43912]]-Casos_PN_CORR[[#This Row],[43911]]</f>
        <v>0</v>
      </c>
      <c r="S318">
        <f>+Casos_PN_CORR[[#This Row],[43913]]-Casos_PN_CORR[[#This Row],[43912]]</f>
        <v>0</v>
      </c>
      <c r="T318">
        <f>+Casos_PN_CORR[[#This Row],[43914]]-Casos_PN_CORR[[#This Row],[43913]]</f>
        <v>0</v>
      </c>
      <c r="U318">
        <f>+Casos_PN_CORR[[#This Row],[43915]]-Casos_PN_CORR[[#This Row],[43914]]</f>
        <v>0</v>
      </c>
      <c r="V318">
        <f>+Casos_PN_CORR[[#This Row],[43916]]-Casos_PN_CORR[[#This Row],[43915]]</f>
        <v>0</v>
      </c>
      <c r="W318">
        <f>+Casos_PN_CORR[[#This Row],[43917]]-Casos_PN_CORR[[#This Row],[43916]]</f>
        <v>0</v>
      </c>
      <c r="X318">
        <f>+Casos_PN_CORR[[#This Row],[43918]]-Casos_PN_CORR[[#This Row],[43917]]</f>
        <v>0</v>
      </c>
      <c r="Y318">
        <f>+Casos_PN_CORR[[#This Row],[43919]]-Casos_PN_CORR[[#This Row],[43918]]</f>
        <v>0</v>
      </c>
      <c r="Z318">
        <f>+Casos_PN_CORR[[#This Row],[43920]]-Casos_PN_CORR[[#This Row],[43919]]</f>
        <v>0</v>
      </c>
      <c r="AA318">
        <f>+Casos_PN_CORR[[#This Row],[43921]]-Casos_PN_CORR[[#This Row],[43920]]</f>
        <v>0</v>
      </c>
      <c r="AB318">
        <f>+Casos_PN_CORR[[#This Row],[43922]]-Casos_PN_CORR[[#This Row],[43921]]</f>
        <v>0</v>
      </c>
      <c r="AC318">
        <f>+Casos_PN_CORR[[#This Row],[43923]]-Casos_PN_CORR[[#This Row],[43922]]</f>
        <v>0</v>
      </c>
      <c r="AD318">
        <f>+Casos_PN_CORR[[#This Row],[43924]]-Casos_PN_CORR[[#This Row],[43923]]</f>
        <v>0</v>
      </c>
      <c r="AE318">
        <f>+Casos_PN_CORR[[#This Row],[43925]]-Casos_PN_CORR[[#This Row],[43924]]</f>
        <v>0</v>
      </c>
      <c r="AF318">
        <f>+Casos_PN_CORR[[#This Row],[43926]]-Casos_PN_CORR[[#This Row],[43925]]</f>
        <v>0</v>
      </c>
      <c r="AG318">
        <f>+Casos_PN_CORR[[#This Row],[43927]]-Casos_PN_CORR[[#This Row],[43926]]</f>
        <v>0</v>
      </c>
      <c r="AH318">
        <f>+Casos_PN_CORR[[#This Row],[43928]]-Casos_PN_CORR[[#This Row],[43927]]</f>
        <v>0</v>
      </c>
      <c r="AI318">
        <f>+Casos_PN_CORR[[#This Row],[43929]]-Casos_PN_CORR[[#This Row],[43928]]</f>
        <v>0</v>
      </c>
      <c r="AJ318">
        <f>+Casos_PN_CORR[[#This Row],[43930]]-Casos_PN_CORR[[#This Row],[43929]]</f>
        <v>0</v>
      </c>
      <c r="AK318">
        <f>+Casos_PN_CORR[[#This Row],[43931]]-Casos_PN_CORR[[#This Row],[43930]]</f>
        <v>0</v>
      </c>
      <c r="AL318">
        <f>+Casos_PN_CORR[[#This Row],[43932]]-Casos_PN_CORR[[#This Row],[43931]]</f>
        <v>0</v>
      </c>
      <c r="AM318">
        <f>+Casos_PN_CORR[[#This Row],[43933]]-Casos_PN_CORR[[#This Row],[43932]]</f>
        <v>0</v>
      </c>
      <c r="AN318">
        <f>+Casos_PN_CORR[[#This Row],[43934]]-Casos_PN_CORR[[#This Row],[43933]]</f>
        <v>0</v>
      </c>
      <c r="AO318">
        <f>+Casos_PN_CORR[[#This Row],[43935]]-Casos_PN_CORR[[#This Row],[43934]]</f>
        <v>0</v>
      </c>
      <c r="AP318">
        <f>+Casos_PN_CORR[[#This Row],[43936]]-Casos_PN_CORR[[#This Row],[43935]]</f>
        <v>0</v>
      </c>
      <c r="AQ318">
        <f>+Casos_PN_CORR[[#This Row],[43937]]-Casos_PN_CORR[[#This Row],[43936]]</f>
        <v>0</v>
      </c>
      <c r="AR318">
        <f>+Casos_PN_CORR[[#This Row],[43938]]-Casos_PN_CORR[[#This Row],[43937]]</f>
        <v>0</v>
      </c>
      <c r="AS318">
        <f>+Casos_PN_CORR[[#This Row],[43939]]-Casos_PN_CORR[[#This Row],[43938]]</f>
        <v>0</v>
      </c>
      <c r="AT318">
        <f>+Casos_PN_CORR[[#This Row],[43940]]-Casos_PN_CORR[[#This Row],[43939]]</f>
        <v>0</v>
      </c>
      <c r="AU318">
        <f>+Casos_PN_CORR[[#This Row],[43941]]-Casos_PN_CORR[[#This Row],[43940]]</f>
        <v>0</v>
      </c>
      <c r="AV318">
        <f>+Casos_PN_CORR[[#This Row],[43942]]-Casos_PN_CORR[[#This Row],[43941]]</f>
        <v>0</v>
      </c>
      <c r="AW318">
        <f>+Casos_PN_CORR[[#This Row],[43943]]-Casos_PN_CORR[[#This Row],[43942]]</f>
        <v>0</v>
      </c>
      <c r="AX318">
        <f>+Casos_PN_CORR[[#This Row],[43944]]-Casos_PN_CORR[[#This Row],[43943]]</f>
        <v>0</v>
      </c>
      <c r="AY318">
        <f>+Casos_PN_CORR[[#This Row],[43945]]-Casos_PN_CORR[[#This Row],[43944]]</f>
        <v>0</v>
      </c>
      <c r="AZ318">
        <f>+Casos_PN_CORR[[#This Row],[43946]]-Casos_PN_CORR[[#This Row],[43945]]</f>
        <v>0</v>
      </c>
      <c r="BA318">
        <f>+Casos_PN_CORR[[#This Row],[43947]]-Casos_PN_CORR[[#This Row],[43946]]</f>
        <v>0</v>
      </c>
      <c r="BB318">
        <f>+Casos_PN_CORR[[#This Row],[43948]]-Casos_PN_CORR[[#This Row],[43947]]</f>
        <v>0</v>
      </c>
      <c r="BC318">
        <f>+Casos_PN_CORR[[#This Row],[43949]]-Casos_PN_CORR[[#This Row],[43948]]</f>
        <v>0</v>
      </c>
      <c r="BD318">
        <f>+Casos_PN_CORR[[#This Row],[43950]]-Casos_PN_CORR[[#This Row],[43949]]</f>
        <v>0</v>
      </c>
      <c r="BE318">
        <f>+Casos_PN_CORR[[#This Row],[43951]]-Casos_PN_CORR[[#This Row],[43950]]</f>
        <v>0</v>
      </c>
      <c r="BF318">
        <f>+Casos_PN_CORR[[#This Row],[43952]]-Casos_PN_CORR[[#This Row],[43951]]</f>
        <v>0</v>
      </c>
      <c r="BG318">
        <f>+Casos_PN_CORR[[#This Row],[43953]]-Casos_PN_CORR[[#This Row],[43952]]</f>
        <v>0</v>
      </c>
      <c r="BH318">
        <f>+Casos_PN_CORR[[#This Row],[43954]]-Casos_PN_CORR[[#This Row],[43953]]</f>
        <v>0</v>
      </c>
      <c r="BI318">
        <f>+Casos_PN_CORR[[#This Row],[43955]]-Casos_PN_CORR[[#This Row],[43954]]</f>
        <v>0</v>
      </c>
      <c r="BJ318">
        <f>+Casos_PN_CORR[[#This Row],[43956]]-Casos_PN_CORR[[#This Row],[43955]]</f>
        <v>0</v>
      </c>
      <c r="BK318">
        <f>+Casos_PN_CORR[[#This Row],[43957]]-Casos_PN_CORR[[#This Row],[43956]]</f>
        <v>0</v>
      </c>
      <c r="BL318">
        <f>+Casos_PN_CORR[[#This Row],[43958]]-Casos_PN_CORR[[#This Row],[43957]]</f>
        <v>0</v>
      </c>
      <c r="BM318">
        <f>+Casos_PN_CORR[[#This Row],[43959]]-Casos_PN_CORR[[#This Row],[43958]]</f>
        <v>0</v>
      </c>
      <c r="BN318">
        <f>+Casos_PN_CORR[[#This Row],[43960]]-Casos_PN_CORR[[#This Row],[43959]]</f>
        <v>0</v>
      </c>
      <c r="BO318">
        <f>+Casos_PN_CORR[[#This Row],[43961]]-Casos_PN_CORR[[#This Row],[43960]]</f>
        <v>0</v>
      </c>
      <c r="BP318">
        <f>+Casos_PN_CORR[[#This Row],[43962]]-Casos_PN_CORR[[#This Row],[43961]]</f>
        <v>0</v>
      </c>
      <c r="BQ318">
        <f>+Casos_PN_CORR[[#This Row],[43963]]-Casos_PN_CORR[[#This Row],[43962]]</f>
        <v>0</v>
      </c>
      <c r="BR318">
        <f>+Casos_PN_CORR[[#This Row],[43964]]-Casos_PN_CORR[[#This Row],[43963]]</f>
        <v>0</v>
      </c>
      <c r="BS318">
        <f>+Casos_PN_CORR[[#This Row],[43965]]-Casos_PN_CORR[[#This Row],[43964]]</f>
        <v>0</v>
      </c>
      <c r="BT318">
        <f>+Casos_PN_CORR[[#This Row],[43966]]-Casos_PN_CORR[[#This Row],[43965]]</f>
        <v>0</v>
      </c>
      <c r="BU318">
        <f>+Casos_PN_CORR[[#This Row],[43967]]-Casos_PN_CORR[[#This Row],[43966]]</f>
        <v>0</v>
      </c>
      <c r="BV318">
        <f>+Casos_PN_CORR[[#This Row],[43968]]-Casos_PN_CORR[[#This Row],[43967]]</f>
        <v>0</v>
      </c>
      <c r="BW318">
        <f>+Casos_PN_CORR[[#This Row],[43969]]-Casos_PN_CORR[[#This Row],[43968]]</f>
        <v>0</v>
      </c>
      <c r="BX318">
        <f>+Casos_PN_CORR[[#This Row],[43970]]-Casos_PN_CORR[[#This Row],[43969]]</f>
        <v>0</v>
      </c>
      <c r="BY318">
        <f>+Casos_PN_CORR[[#This Row],[43971]]-Casos_PN_CORR[[#This Row],[43970]]</f>
        <v>0</v>
      </c>
      <c r="BZ318">
        <f>+Casos_PN_CORR[[#This Row],[43972]]-Casos_PN_CORR[[#This Row],[43971]]</f>
        <v>0</v>
      </c>
      <c r="CA318">
        <f>+Casos_PN_CORR[[#This Row],[43973]]-Casos_PN_CORR[[#This Row],[43972]]</f>
        <v>0</v>
      </c>
      <c r="CB318">
        <f>+Casos_PN_CORR[[#This Row],[43974]]-Casos_PN_CORR[[#This Row],[43973]]</f>
        <v>0</v>
      </c>
      <c r="CC318">
        <f>+Casos_PN_CORR[[#This Row],[43975]]-Casos_PN_CORR[[#This Row],[43974]]</f>
        <v>0</v>
      </c>
      <c r="CD318">
        <f>+Casos_PN_CORR[[#This Row],[43976]]-Casos_PN_CORR[[#This Row],[43975]]</f>
        <v>0</v>
      </c>
      <c r="CE318">
        <f>+Casos_PN_CORR[[#This Row],[43977]]-Casos_PN_CORR[[#This Row],[43976]]</f>
        <v>0</v>
      </c>
      <c r="CF318">
        <f>+Casos_PN_CORR[[#This Row],[43978]]-Casos_PN_CORR[[#This Row],[43977]]</f>
        <v>0</v>
      </c>
      <c r="CG318">
        <f>+Casos_PN_CORR[[#This Row],[43979]]-Casos_PN_CORR[[#This Row],[43978]]</f>
        <v>0</v>
      </c>
      <c r="CH318">
        <f>+Casos_PN_CORR[[#This Row],[43980]]-Casos_PN_CORR[[#This Row],[43979]]</f>
        <v>0</v>
      </c>
      <c r="CI318">
        <f>+Casos_PN_CORR[[#This Row],[43981]]-Casos_PN_CORR[[#This Row],[43980]]</f>
        <v>0</v>
      </c>
      <c r="CJ318">
        <f>+Casos_PN_CORR[[#This Row],[43982]]-Casos_PN_CORR[[#This Row],[43981]]</f>
        <v>0</v>
      </c>
      <c r="CK318">
        <f>+Casos_PN_CORR[[#This Row],[43983]]-Casos_PN_CORR[[#This Row],[43982]]</f>
        <v>0</v>
      </c>
      <c r="CL318">
        <f>+Casos_PN_CORR[[#This Row],[43984]]-Casos_PN_CORR[[#This Row],[43983]]</f>
        <v>0</v>
      </c>
      <c r="CM318">
        <f>+Casos_PN_CORR[[#This Row],[43985]]-Casos_PN_CORR[[#This Row],[43984]]</f>
        <v>0</v>
      </c>
      <c r="CN318">
        <f>+Casos_PN_CORR[[#This Row],[43986]]-Casos_PN_CORR[[#This Row],[43985]]</f>
        <v>0</v>
      </c>
      <c r="CO318">
        <f>+Casos_PN_CORR[[#This Row],[43987]]-Casos_PN_CORR[[#This Row],[43986]]</f>
        <v>0</v>
      </c>
      <c r="CP318">
        <f>+Casos_PN_CORR[[#This Row],[43988]]-Casos_PN_CORR[[#This Row],[43987]]</f>
        <v>0</v>
      </c>
      <c r="CQ318">
        <f>+Casos_PN_CORR[[#This Row],[43989]]-Casos_PN_CORR[[#This Row],[43988]]</f>
        <v>0</v>
      </c>
      <c r="CR318">
        <f>+Casos_PN_CORR[[#This Row],[43990]]-Casos_PN_CORR[[#This Row],[43989]]</f>
        <v>0</v>
      </c>
      <c r="CS318">
        <f>+Casos_PN_CORR[[#This Row],[43991]]-Casos_PN_CORR[[#This Row],[43990]]</f>
        <v>0</v>
      </c>
      <c r="CT318">
        <f>+Casos_PN_CORR[[#This Row],[43992]]-Casos_PN_CORR[[#This Row],[43991]]</f>
        <v>0</v>
      </c>
      <c r="CU318">
        <f>+Casos_PN_CORR[[#This Row],[43993]]-Casos_PN_CORR[[#This Row],[43992]]</f>
        <v>0</v>
      </c>
    </row>
    <row r="319" spans="1:99" x14ac:dyDescent="0.3">
      <c r="A319">
        <v>90603</v>
      </c>
      <c r="B319" s="2" t="s">
        <v>114</v>
      </c>
      <c r="C319" s="2" t="s">
        <v>302</v>
      </c>
      <c r="D319" s="2" t="s">
        <v>617</v>
      </c>
      <c r="E319" s="4">
        <f t="shared" si="4"/>
        <v>0</v>
      </c>
      <c r="F319">
        <f>+Casos_PN_CORR[[#This Row],[43900]]</f>
        <v>0</v>
      </c>
      <c r="G319">
        <f>+Casos_PN_CORR[[#This Row],[43901]]-Casos_PN_CORR[[#This Row],[43900]]</f>
        <v>0</v>
      </c>
      <c r="H319">
        <f>+Casos_PN_CORR[[#This Row],[43902]]-Casos_PN_CORR[[#This Row],[43901]]</f>
        <v>0</v>
      </c>
      <c r="I319">
        <f>+Casos_PN_CORR[[#This Row],[43903]]-Casos_PN_CORR[[#This Row],[43902]]</f>
        <v>0</v>
      </c>
      <c r="J319">
        <f>+Casos_PN_CORR[[#This Row],[43904]]-Casos_PN_CORR[[#This Row],[43903]]</f>
        <v>0</v>
      </c>
      <c r="K319">
        <f>+Casos_PN_CORR[[#This Row],[43905]]-Casos_PN_CORR[[#This Row],[43904]]</f>
        <v>0</v>
      </c>
      <c r="L319">
        <f>+Casos_PN_CORR[[#This Row],[43906]]-Casos_PN_CORR[[#This Row],[43905]]</f>
        <v>0</v>
      </c>
      <c r="M319">
        <f>+Casos_PN_CORR[[#This Row],[43907]]-Casos_PN_CORR[[#This Row],[43906]]</f>
        <v>0</v>
      </c>
      <c r="N319">
        <f>+Casos_PN_CORR[[#This Row],[43908]]-Casos_PN_CORR[[#This Row],[43907]]</f>
        <v>0</v>
      </c>
      <c r="O319">
        <f>+Casos_PN_CORR[[#This Row],[43909]]-Casos_PN_CORR[[#This Row],[43908]]</f>
        <v>0</v>
      </c>
      <c r="P319">
        <f>+Casos_PN_CORR[[#This Row],[43910]]-Casos_PN_CORR[[#This Row],[43909]]</f>
        <v>0</v>
      </c>
      <c r="Q319">
        <f>+Casos_PN_CORR[[#This Row],[43911]]-Casos_PN_CORR[[#This Row],[43910]]</f>
        <v>0</v>
      </c>
      <c r="R319">
        <f>+Casos_PN_CORR[[#This Row],[43912]]-Casos_PN_CORR[[#This Row],[43911]]</f>
        <v>0</v>
      </c>
      <c r="S319">
        <f>+Casos_PN_CORR[[#This Row],[43913]]-Casos_PN_CORR[[#This Row],[43912]]</f>
        <v>0</v>
      </c>
      <c r="T319">
        <f>+Casos_PN_CORR[[#This Row],[43914]]-Casos_PN_CORR[[#This Row],[43913]]</f>
        <v>0</v>
      </c>
      <c r="U319">
        <f>+Casos_PN_CORR[[#This Row],[43915]]-Casos_PN_CORR[[#This Row],[43914]]</f>
        <v>0</v>
      </c>
      <c r="V319">
        <f>+Casos_PN_CORR[[#This Row],[43916]]-Casos_PN_CORR[[#This Row],[43915]]</f>
        <v>0</v>
      </c>
      <c r="W319">
        <f>+Casos_PN_CORR[[#This Row],[43917]]-Casos_PN_CORR[[#This Row],[43916]]</f>
        <v>0</v>
      </c>
      <c r="X319">
        <f>+Casos_PN_CORR[[#This Row],[43918]]-Casos_PN_CORR[[#This Row],[43917]]</f>
        <v>0</v>
      </c>
      <c r="Y319">
        <f>+Casos_PN_CORR[[#This Row],[43919]]-Casos_PN_CORR[[#This Row],[43918]]</f>
        <v>0</v>
      </c>
      <c r="Z319">
        <f>+Casos_PN_CORR[[#This Row],[43920]]-Casos_PN_CORR[[#This Row],[43919]]</f>
        <v>0</v>
      </c>
      <c r="AA319">
        <f>+Casos_PN_CORR[[#This Row],[43921]]-Casos_PN_CORR[[#This Row],[43920]]</f>
        <v>0</v>
      </c>
      <c r="AB319">
        <f>+Casos_PN_CORR[[#This Row],[43922]]-Casos_PN_CORR[[#This Row],[43921]]</f>
        <v>0</v>
      </c>
      <c r="AC319">
        <f>+Casos_PN_CORR[[#This Row],[43923]]-Casos_PN_CORR[[#This Row],[43922]]</f>
        <v>0</v>
      </c>
      <c r="AD319">
        <f>+Casos_PN_CORR[[#This Row],[43924]]-Casos_PN_CORR[[#This Row],[43923]]</f>
        <v>0</v>
      </c>
      <c r="AE319">
        <f>+Casos_PN_CORR[[#This Row],[43925]]-Casos_PN_CORR[[#This Row],[43924]]</f>
        <v>0</v>
      </c>
      <c r="AF319">
        <f>+Casos_PN_CORR[[#This Row],[43926]]-Casos_PN_CORR[[#This Row],[43925]]</f>
        <v>0</v>
      </c>
      <c r="AG319">
        <f>+Casos_PN_CORR[[#This Row],[43927]]-Casos_PN_CORR[[#This Row],[43926]]</f>
        <v>0</v>
      </c>
      <c r="AH319">
        <f>+Casos_PN_CORR[[#This Row],[43928]]-Casos_PN_CORR[[#This Row],[43927]]</f>
        <v>0</v>
      </c>
      <c r="AI319">
        <f>+Casos_PN_CORR[[#This Row],[43929]]-Casos_PN_CORR[[#This Row],[43928]]</f>
        <v>0</v>
      </c>
      <c r="AJ319">
        <f>+Casos_PN_CORR[[#This Row],[43930]]-Casos_PN_CORR[[#This Row],[43929]]</f>
        <v>0</v>
      </c>
      <c r="AK319">
        <f>+Casos_PN_CORR[[#This Row],[43931]]-Casos_PN_CORR[[#This Row],[43930]]</f>
        <v>0</v>
      </c>
      <c r="AL319">
        <f>+Casos_PN_CORR[[#This Row],[43932]]-Casos_PN_CORR[[#This Row],[43931]]</f>
        <v>0</v>
      </c>
      <c r="AM319">
        <f>+Casos_PN_CORR[[#This Row],[43933]]-Casos_PN_CORR[[#This Row],[43932]]</f>
        <v>0</v>
      </c>
      <c r="AN319">
        <f>+Casos_PN_CORR[[#This Row],[43934]]-Casos_PN_CORR[[#This Row],[43933]]</f>
        <v>0</v>
      </c>
      <c r="AO319">
        <f>+Casos_PN_CORR[[#This Row],[43935]]-Casos_PN_CORR[[#This Row],[43934]]</f>
        <v>0</v>
      </c>
      <c r="AP319">
        <f>+Casos_PN_CORR[[#This Row],[43936]]-Casos_PN_CORR[[#This Row],[43935]]</f>
        <v>0</v>
      </c>
      <c r="AQ319">
        <f>+Casos_PN_CORR[[#This Row],[43937]]-Casos_PN_CORR[[#This Row],[43936]]</f>
        <v>0</v>
      </c>
      <c r="AR319">
        <f>+Casos_PN_CORR[[#This Row],[43938]]-Casos_PN_CORR[[#This Row],[43937]]</f>
        <v>0</v>
      </c>
      <c r="AS319">
        <f>+Casos_PN_CORR[[#This Row],[43939]]-Casos_PN_CORR[[#This Row],[43938]]</f>
        <v>0</v>
      </c>
      <c r="AT319">
        <f>+Casos_PN_CORR[[#This Row],[43940]]-Casos_PN_CORR[[#This Row],[43939]]</f>
        <v>0</v>
      </c>
      <c r="AU319">
        <f>+Casos_PN_CORR[[#This Row],[43941]]-Casos_PN_CORR[[#This Row],[43940]]</f>
        <v>0</v>
      </c>
      <c r="AV319">
        <f>+Casos_PN_CORR[[#This Row],[43942]]-Casos_PN_CORR[[#This Row],[43941]]</f>
        <v>0</v>
      </c>
      <c r="AW319">
        <f>+Casos_PN_CORR[[#This Row],[43943]]-Casos_PN_CORR[[#This Row],[43942]]</f>
        <v>0</v>
      </c>
      <c r="AX319">
        <f>+Casos_PN_CORR[[#This Row],[43944]]-Casos_PN_CORR[[#This Row],[43943]]</f>
        <v>0</v>
      </c>
      <c r="AY319">
        <f>+Casos_PN_CORR[[#This Row],[43945]]-Casos_PN_CORR[[#This Row],[43944]]</f>
        <v>0</v>
      </c>
      <c r="AZ319">
        <f>+Casos_PN_CORR[[#This Row],[43946]]-Casos_PN_CORR[[#This Row],[43945]]</f>
        <v>0</v>
      </c>
      <c r="BA319">
        <f>+Casos_PN_CORR[[#This Row],[43947]]-Casos_PN_CORR[[#This Row],[43946]]</f>
        <v>0</v>
      </c>
      <c r="BB319">
        <f>+Casos_PN_CORR[[#This Row],[43948]]-Casos_PN_CORR[[#This Row],[43947]]</f>
        <v>0</v>
      </c>
      <c r="BC319">
        <f>+Casos_PN_CORR[[#This Row],[43949]]-Casos_PN_CORR[[#This Row],[43948]]</f>
        <v>0</v>
      </c>
      <c r="BD319">
        <f>+Casos_PN_CORR[[#This Row],[43950]]-Casos_PN_CORR[[#This Row],[43949]]</f>
        <v>0</v>
      </c>
      <c r="BE319">
        <f>+Casos_PN_CORR[[#This Row],[43951]]-Casos_PN_CORR[[#This Row],[43950]]</f>
        <v>0</v>
      </c>
      <c r="BF319">
        <f>+Casos_PN_CORR[[#This Row],[43952]]-Casos_PN_CORR[[#This Row],[43951]]</f>
        <v>0</v>
      </c>
      <c r="BG319">
        <f>+Casos_PN_CORR[[#This Row],[43953]]-Casos_PN_CORR[[#This Row],[43952]]</f>
        <v>0</v>
      </c>
      <c r="BH319">
        <f>+Casos_PN_CORR[[#This Row],[43954]]-Casos_PN_CORR[[#This Row],[43953]]</f>
        <v>0</v>
      </c>
      <c r="BI319">
        <f>+Casos_PN_CORR[[#This Row],[43955]]-Casos_PN_CORR[[#This Row],[43954]]</f>
        <v>0</v>
      </c>
      <c r="BJ319">
        <f>+Casos_PN_CORR[[#This Row],[43956]]-Casos_PN_CORR[[#This Row],[43955]]</f>
        <v>0</v>
      </c>
      <c r="BK319">
        <f>+Casos_PN_CORR[[#This Row],[43957]]-Casos_PN_CORR[[#This Row],[43956]]</f>
        <v>0</v>
      </c>
      <c r="BL319">
        <f>+Casos_PN_CORR[[#This Row],[43958]]-Casos_PN_CORR[[#This Row],[43957]]</f>
        <v>0</v>
      </c>
      <c r="BM319">
        <f>+Casos_PN_CORR[[#This Row],[43959]]-Casos_PN_CORR[[#This Row],[43958]]</f>
        <v>0</v>
      </c>
      <c r="BN319">
        <f>+Casos_PN_CORR[[#This Row],[43960]]-Casos_PN_CORR[[#This Row],[43959]]</f>
        <v>0</v>
      </c>
      <c r="BO319">
        <f>+Casos_PN_CORR[[#This Row],[43961]]-Casos_PN_CORR[[#This Row],[43960]]</f>
        <v>0</v>
      </c>
      <c r="BP319">
        <f>+Casos_PN_CORR[[#This Row],[43962]]-Casos_PN_CORR[[#This Row],[43961]]</f>
        <v>0</v>
      </c>
      <c r="BQ319">
        <f>+Casos_PN_CORR[[#This Row],[43963]]-Casos_PN_CORR[[#This Row],[43962]]</f>
        <v>0</v>
      </c>
      <c r="BR319">
        <f>+Casos_PN_CORR[[#This Row],[43964]]-Casos_PN_CORR[[#This Row],[43963]]</f>
        <v>0</v>
      </c>
      <c r="BS319">
        <f>+Casos_PN_CORR[[#This Row],[43965]]-Casos_PN_CORR[[#This Row],[43964]]</f>
        <v>0</v>
      </c>
      <c r="BT319">
        <f>+Casos_PN_CORR[[#This Row],[43966]]-Casos_PN_CORR[[#This Row],[43965]]</f>
        <v>0</v>
      </c>
      <c r="BU319">
        <f>+Casos_PN_CORR[[#This Row],[43967]]-Casos_PN_CORR[[#This Row],[43966]]</f>
        <v>0</v>
      </c>
      <c r="BV319">
        <f>+Casos_PN_CORR[[#This Row],[43968]]-Casos_PN_CORR[[#This Row],[43967]]</f>
        <v>0</v>
      </c>
      <c r="BW319">
        <f>+Casos_PN_CORR[[#This Row],[43969]]-Casos_PN_CORR[[#This Row],[43968]]</f>
        <v>0</v>
      </c>
      <c r="BX319">
        <f>+Casos_PN_CORR[[#This Row],[43970]]-Casos_PN_CORR[[#This Row],[43969]]</f>
        <v>0</v>
      </c>
      <c r="BY319">
        <f>+Casos_PN_CORR[[#This Row],[43971]]-Casos_PN_CORR[[#This Row],[43970]]</f>
        <v>0</v>
      </c>
      <c r="BZ319">
        <f>+Casos_PN_CORR[[#This Row],[43972]]-Casos_PN_CORR[[#This Row],[43971]]</f>
        <v>0</v>
      </c>
      <c r="CA319">
        <f>+Casos_PN_CORR[[#This Row],[43973]]-Casos_PN_CORR[[#This Row],[43972]]</f>
        <v>0</v>
      </c>
      <c r="CB319">
        <f>+Casos_PN_CORR[[#This Row],[43974]]-Casos_PN_CORR[[#This Row],[43973]]</f>
        <v>0</v>
      </c>
      <c r="CC319">
        <f>+Casos_PN_CORR[[#This Row],[43975]]-Casos_PN_CORR[[#This Row],[43974]]</f>
        <v>0</v>
      </c>
      <c r="CD319">
        <f>+Casos_PN_CORR[[#This Row],[43976]]-Casos_PN_CORR[[#This Row],[43975]]</f>
        <v>0</v>
      </c>
      <c r="CE319">
        <f>+Casos_PN_CORR[[#This Row],[43977]]-Casos_PN_CORR[[#This Row],[43976]]</f>
        <v>0</v>
      </c>
      <c r="CF319">
        <f>+Casos_PN_CORR[[#This Row],[43978]]-Casos_PN_CORR[[#This Row],[43977]]</f>
        <v>0</v>
      </c>
      <c r="CG319">
        <f>+Casos_PN_CORR[[#This Row],[43979]]-Casos_PN_CORR[[#This Row],[43978]]</f>
        <v>0</v>
      </c>
      <c r="CH319">
        <f>+Casos_PN_CORR[[#This Row],[43980]]-Casos_PN_CORR[[#This Row],[43979]]</f>
        <v>0</v>
      </c>
      <c r="CI319">
        <f>+Casos_PN_CORR[[#This Row],[43981]]-Casos_PN_CORR[[#This Row],[43980]]</f>
        <v>0</v>
      </c>
      <c r="CJ319">
        <f>+Casos_PN_CORR[[#This Row],[43982]]-Casos_PN_CORR[[#This Row],[43981]]</f>
        <v>0</v>
      </c>
      <c r="CK319">
        <f>+Casos_PN_CORR[[#This Row],[43983]]-Casos_PN_CORR[[#This Row],[43982]]</f>
        <v>0</v>
      </c>
      <c r="CL319">
        <f>+Casos_PN_CORR[[#This Row],[43984]]-Casos_PN_CORR[[#This Row],[43983]]</f>
        <v>0</v>
      </c>
      <c r="CM319">
        <f>+Casos_PN_CORR[[#This Row],[43985]]-Casos_PN_CORR[[#This Row],[43984]]</f>
        <v>0</v>
      </c>
      <c r="CN319">
        <f>+Casos_PN_CORR[[#This Row],[43986]]-Casos_PN_CORR[[#This Row],[43985]]</f>
        <v>0</v>
      </c>
      <c r="CO319">
        <f>+Casos_PN_CORR[[#This Row],[43987]]-Casos_PN_CORR[[#This Row],[43986]]</f>
        <v>0</v>
      </c>
      <c r="CP319">
        <f>+Casos_PN_CORR[[#This Row],[43988]]-Casos_PN_CORR[[#This Row],[43987]]</f>
        <v>0</v>
      </c>
      <c r="CQ319">
        <f>+Casos_PN_CORR[[#This Row],[43989]]-Casos_PN_CORR[[#This Row],[43988]]</f>
        <v>0</v>
      </c>
      <c r="CR319">
        <f>+Casos_PN_CORR[[#This Row],[43990]]-Casos_PN_CORR[[#This Row],[43989]]</f>
        <v>0</v>
      </c>
      <c r="CS319">
        <f>+Casos_PN_CORR[[#This Row],[43991]]-Casos_PN_CORR[[#This Row],[43990]]</f>
        <v>0</v>
      </c>
      <c r="CT319">
        <f>+Casos_PN_CORR[[#This Row],[43992]]-Casos_PN_CORR[[#This Row],[43991]]</f>
        <v>0</v>
      </c>
      <c r="CU319">
        <f>+Casos_PN_CORR[[#This Row],[43993]]-Casos_PN_CORR[[#This Row],[43992]]</f>
        <v>0</v>
      </c>
    </row>
    <row r="320" spans="1:99" x14ac:dyDescent="0.3">
      <c r="A320">
        <v>10209</v>
      </c>
      <c r="B320" s="2" t="s">
        <v>163</v>
      </c>
      <c r="C320" s="2" t="s">
        <v>164</v>
      </c>
      <c r="D320" s="2" t="s">
        <v>345</v>
      </c>
      <c r="E320" s="4">
        <f t="shared" si="4"/>
        <v>0</v>
      </c>
      <c r="F320">
        <f>+Casos_PN_CORR[[#This Row],[43900]]</f>
        <v>0</v>
      </c>
      <c r="G320">
        <f>+Casos_PN_CORR[[#This Row],[43901]]-Casos_PN_CORR[[#This Row],[43900]]</f>
        <v>0</v>
      </c>
      <c r="H320">
        <f>+Casos_PN_CORR[[#This Row],[43902]]-Casos_PN_CORR[[#This Row],[43901]]</f>
        <v>0</v>
      </c>
      <c r="I320">
        <f>+Casos_PN_CORR[[#This Row],[43903]]-Casos_PN_CORR[[#This Row],[43902]]</f>
        <v>0</v>
      </c>
      <c r="J320">
        <f>+Casos_PN_CORR[[#This Row],[43904]]-Casos_PN_CORR[[#This Row],[43903]]</f>
        <v>0</v>
      </c>
      <c r="K320">
        <f>+Casos_PN_CORR[[#This Row],[43905]]-Casos_PN_CORR[[#This Row],[43904]]</f>
        <v>0</v>
      </c>
      <c r="L320">
        <f>+Casos_PN_CORR[[#This Row],[43906]]-Casos_PN_CORR[[#This Row],[43905]]</f>
        <v>0</v>
      </c>
      <c r="M320">
        <f>+Casos_PN_CORR[[#This Row],[43907]]-Casos_PN_CORR[[#This Row],[43906]]</f>
        <v>0</v>
      </c>
      <c r="N320">
        <f>+Casos_PN_CORR[[#This Row],[43908]]-Casos_PN_CORR[[#This Row],[43907]]</f>
        <v>0</v>
      </c>
      <c r="O320">
        <f>+Casos_PN_CORR[[#This Row],[43909]]-Casos_PN_CORR[[#This Row],[43908]]</f>
        <v>0</v>
      </c>
      <c r="P320">
        <f>+Casos_PN_CORR[[#This Row],[43910]]-Casos_PN_CORR[[#This Row],[43909]]</f>
        <v>0</v>
      </c>
      <c r="Q320">
        <f>+Casos_PN_CORR[[#This Row],[43911]]-Casos_PN_CORR[[#This Row],[43910]]</f>
        <v>0</v>
      </c>
      <c r="R320">
        <f>+Casos_PN_CORR[[#This Row],[43912]]-Casos_PN_CORR[[#This Row],[43911]]</f>
        <v>0</v>
      </c>
      <c r="S320">
        <f>+Casos_PN_CORR[[#This Row],[43913]]-Casos_PN_CORR[[#This Row],[43912]]</f>
        <v>0</v>
      </c>
      <c r="T320">
        <f>+Casos_PN_CORR[[#This Row],[43914]]-Casos_PN_CORR[[#This Row],[43913]]</f>
        <v>0</v>
      </c>
      <c r="U320">
        <f>+Casos_PN_CORR[[#This Row],[43915]]-Casos_PN_CORR[[#This Row],[43914]]</f>
        <v>0</v>
      </c>
      <c r="V320">
        <f>+Casos_PN_CORR[[#This Row],[43916]]-Casos_PN_CORR[[#This Row],[43915]]</f>
        <v>0</v>
      </c>
      <c r="W320">
        <f>+Casos_PN_CORR[[#This Row],[43917]]-Casos_PN_CORR[[#This Row],[43916]]</f>
        <v>0</v>
      </c>
      <c r="X320">
        <f>+Casos_PN_CORR[[#This Row],[43918]]-Casos_PN_CORR[[#This Row],[43917]]</f>
        <v>0</v>
      </c>
      <c r="Y320">
        <f>+Casos_PN_CORR[[#This Row],[43919]]-Casos_PN_CORR[[#This Row],[43918]]</f>
        <v>0</v>
      </c>
      <c r="Z320">
        <f>+Casos_PN_CORR[[#This Row],[43920]]-Casos_PN_CORR[[#This Row],[43919]]</f>
        <v>0</v>
      </c>
      <c r="AA320">
        <f>+Casos_PN_CORR[[#This Row],[43921]]-Casos_PN_CORR[[#This Row],[43920]]</f>
        <v>0</v>
      </c>
      <c r="AB320">
        <f>+Casos_PN_CORR[[#This Row],[43922]]-Casos_PN_CORR[[#This Row],[43921]]</f>
        <v>0</v>
      </c>
      <c r="AC320">
        <f>+Casos_PN_CORR[[#This Row],[43923]]-Casos_PN_CORR[[#This Row],[43922]]</f>
        <v>0</v>
      </c>
      <c r="AD320">
        <f>+Casos_PN_CORR[[#This Row],[43924]]-Casos_PN_CORR[[#This Row],[43923]]</f>
        <v>0</v>
      </c>
      <c r="AE320">
        <f>+Casos_PN_CORR[[#This Row],[43925]]-Casos_PN_CORR[[#This Row],[43924]]</f>
        <v>0</v>
      </c>
      <c r="AF320">
        <f>+Casos_PN_CORR[[#This Row],[43926]]-Casos_PN_CORR[[#This Row],[43925]]</f>
        <v>0</v>
      </c>
      <c r="AG320">
        <f>+Casos_PN_CORR[[#This Row],[43927]]-Casos_PN_CORR[[#This Row],[43926]]</f>
        <v>0</v>
      </c>
      <c r="AH320">
        <f>+Casos_PN_CORR[[#This Row],[43928]]-Casos_PN_CORR[[#This Row],[43927]]</f>
        <v>0</v>
      </c>
      <c r="AI320">
        <f>+Casos_PN_CORR[[#This Row],[43929]]-Casos_PN_CORR[[#This Row],[43928]]</f>
        <v>0</v>
      </c>
      <c r="AJ320">
        <f>+Casos_PN_CORR[[#This Row],[43930]]-Casos_PN_CORR[[#This Row],[43929]]</f>
        <v>0</v>
      </c>
      <c r="AK320">
        <f>+Casos_PN_CORR[[#This Row],[43931]]-Casos_PN_CORR[[#This Row],[43930]]</f>
        <v>0</v>
      </c>
      <c r="AL320">
        <f>+Casos_PN_CORR[[#This Row],[43932]]-Casos_PN_CORR[[#This Row],[43931]]</f>
        <v>0</v>
      </c>
      <c r="AM320">
        <f>+Casos_PN_CORR[[#This Row],[43933]]-Casos_PN_CORR[[#This Row],[43932]]</f>
        <v>0</v>
      </c>
      <c r="AN320">
        <f>+Casos_PN_CORR[[#This Row],[43934]]-Casos_PN_CORR[[#This Row],[43933]]</f>
        <v>0</v>
      </c>
      <c r="AO320">
        <f>+Casos_PN_CORR[[#This Row],[43935]]-Casos_PN_CORR[[#This Row],[43934]]</f>
        <v>0</v>
      </c>
      <c r="AP320">
        <f>+Casos_PN_CORR[[#This Row],[43936]]-Casos_PN_CORR[[#This Row],[43935]]</f>
        <v>0</v>
      </c>
      <c r="AQ320">
        <f>+Casos_PN_CORR[[#This Row],[43937]]-Casos_PN_CORR[[#This Row],[43936]]</f>
        <v>0</v>
      </c>
      <c r="AR320">
        <f>+Casos_PN_CORR[[#This Row],[43938]]-Casos_PN_CORR[[#This Row],[43937]]</f>
        <v>0</v>
      </c>
      <c r="AS320">
        <f>+Casos_PN_CORR[[#This Row],[43939]]-Casos_PN_CORR[[#This Row],[43938]]</f>
        <v>0</v>
      </c>
      <c r="AT320">
        <f>+Casos_PN_CORR[[#This Row],[43940]]-Casos_PN_CORR[[#This Row],[43939]]</f>
        <v>0</v>
      </c>
      <c r="AU320">
        <f>+Casos_PN_CORR[[#This Row],[43941]]-Casos_PN_CORR[[#This Row],[43940]]</f>
        <v>0</v>
      </c>
      <c r="AV320">
        <f>+Casos_PN_CORR[[#This Row],[43942]]-Casos_PN_CORR[[#This Row],[43941]]</f>
        <v>0</v>
      </c>
      <c r="AW320">
        <f>+Casos_PN_CORR[[#This Row],[43943]]-Casos_PN_CORR[[#This Row],[43942]]</f>
        <v>0</v>
      </c>
      <c r="AX320">
        <f>+Casos_PN_CORR[[#This Row],[43944]]-Casos_PN_CORR[[#This Row],[43943]]</f>
        <v>0</v>
      </c>
      <c r="AY320">
        <f>+Casos_PN_CORR[[#This Row],[43945]]-Casos_PN_CORR[[#This Row],[43944]]</f>
        <v>0</v>
      </c>
      <c r="AZ320">
        <f>+Casos_PN_CORR[[#This Row],[43946]]-Casos_PN_CORR[[#This Row],[43945]]</f>
        <v>0</v>
      </c>
      <c r="BA320">
        <f>+Casos_PN_CORR[[#This Row],[43947]]-Casos_PN_CORR[[#This Row],[43946]]</f>
        <v>0</v>
      </c>
      <c r="BB320">
        <f>+Casos_PN_CORR[[#This Row],[43948]]-Casos_PN_CORR[[#This Row],[43947]]</f>
        <v>0</v>
      </c>
      <c r="BC320">
        <f>+Casos_PN_CORR[[#This Row],[43949]]-Casos_PN_CORR[[#This Row],[43948]]</f>
        <v>0</v>
      </c>
      <c r="BD320">
        <f>+Casos_PN_CORR[[#This Row],[43950]]-Casos_PN_CORR[[#This Row],[43949]]</f>
        <v>0</v>
      </c>
      <c r="BE320">
        <f>+Casos_PN_CORR[[#This Row],[43951]]-Casos_PN_CORR[[#This Row],[43950]]</f>
        <v>0</v>
      </c>
      <c r="BF320">
        <f>+Casos_PN_CORR[[#This Row],[43952]]-Casos_PN_CORR[[#This Row],[43951]]</f>
        <v>0</v>
      </c>
      <c r="BG320">
        <f>+Casos_PN_CORR[[#This Row],[43953]]-Casos_PN_CORR[[#This Row],[43952]]</f>
        <v>0</v>
      </c>
      <c r="BH320">
        <f>+Casos_PN_CORR[[#This Row],[43954]]-Casos_PN_CORR[[#This Row],[43953]]</f>
        <v>0</v>
      </c>
      <c r="BI320">
        <f>+Casos_PN_CORR[[#This Row],[43955]]-Casos_PN_CORR[[#This Row],[43954]]</f>
        <v>0</v>
      </c>
      <c r="BJ320">
        <f>+Casos_PN_CORR[[#This Row],[43956]]-Casos_PN_CORR[[#This Row],[43955]]</f>
        <v>0</v>
      </c>
      <c r="BK320">
        <f>+Casos_PN_CORR[[#This Row],[43957]]-Casos_PN_CORR[[#This Row],[43956]]</f>
        <v>0</v>
      </c>
      <c r="BL320">
        <f>+Casos_PN_CORR[[#This Row],[43958]]-Casos_PN_CORR[[#This Row],[43957]]</f>
        <v>0</v>
      </c>
      <c r="BM320">
        <f>+Casos_PN_CORR[[#This Row],[43959]]-Casos_PN_CORR[[#This Row],[43958]]</f>
        <v>0</v>
      </c>
      <c r="BN320">
        <f>+Casos_PN_CORR[[#This Row],[43960]]-Casos_PN_CORR[[#This Row],[43959]]</f>
        <v>0</v>
      </c>
      <c r="BO320">
        <f>+Casos_PN_CORR[[#This Row],[43961]]-Casos_PN_CORR[[#This Row],[43960]]</f>
        <v>0</v>
      </c>
      <c r="BP320">
        <f>+Casos_PN_CORR[[#This Row],[43962]]-Casos_PN_CORR[[#This Row],[43961]]</f>
        <v>0</v>
      </c>
      <c r="BQ320">
        <f>+Casos_PN_CORR[[#This Row],[43963]]-Casos_PN_CORR[[#This Row],[43962]]</f>
        <v>0</v>
      </c>
      <c r="BR320">
        <f>+Casos_PN_CORR[[#This Row],[43964]]-Casos_PN_CORR[[#This Row],[43963]]</f>
        <v>0</v>
      </c>
      <c r="BS320">
        <f>+Casos_PN_CORR[[#This Row],[43965]]-Casos_PN_CORR[[#This Row],[43964]]</f>
        <v>0</v>
      </c>
      <c r="BT320">
        <f>+Casos_PN_CORR[[#This Row],[43966]]-Casos_PN_CORR[[#This Row],[43965]]</f>
        <v>0</v>
      </c>
      <c r="BU320">
        <f>+Casos_PN_CORR[[#This Row],[43967]]-Casos_PN_CORR[[#This Row],[43966]]</f>
        <v>0</v>
      </c>
      <c r="BV320">
        <f>+Casos_PN_CORR[[#This Row],[43968]]-Casos_PN_CORR[[#This Row],[43967]]</f>
        <v>0</v>
      </c>
      <c r="BW320">
        <f>+Casos_PN_CORR[[#This Row],[43969]]-Casos_PN_CORR[[#This Row],[43968]]</f>
        <v>0</v>
      </c>
      <c r="BX320">
        <f>+Casos_PN_CORR[[#This Row],[43970]]-Casos_PN_CORR[[#This Row],[43969]]</f>
        <v>0</v>
      </c>
      <c r="BY320">
        <f>+Casos_PN_CORR[[#This Row],[43971]]-Casos_PN_CORR[[#This Row],[43970]]</f>
        <v>0</v>
      </c>
      <c r="BZ320">
        <f>+Casos_PN_CORR[[#This Row],[43972]]-Casos_PN_CORR[[#This Row],[43971]]</f>
        <v>0</v>
      </c>
      <c r="CA320">
        <f>+Casos_PN_CORR[[#This Row],[43973]]-Casos_PN_CORR[[#This Row],[43972]]</f>
        <v>0</v>
      </c>
      <c r="CB320">
        <f>+Casos_PN_CORR[[#This Row],[43974]]-Casos_PN_CORR[[#This Row],[43973]]</f>
        <v>0</v>
      </c>
      <c r="CC320">
        <f>+Casos_PN_CORR[[#This Row],[43975]]-Casos_PN_CORR[[#This Row],[43974]]</f>
        <v>0</v>
      </c>
      <c r="CD320">
        <f>+Casos_PN_CORR[[#This Row],[43976]]-Casos_PN_CORR[[#This Row],[43975]]</f>
        <v>0</v>
      </c>
      <c r="CE320">
        <f>+Casos_PN_CORR[[#This Row],[43977]]-Casos_PN_CORR[[#This Row],[43976]]</f>
        <v>0</v>
      </c>
      <c r="CF320">
        <f>+Casos_PN_CORR[[#This Row],[43978]]-Casos_PN_CORR[[#This Row],[43977]]</f>
        <v>0</v>
      </c>
      <c r="CG320">
        <f>+Casos_PN_CORR[[#This Row],[43979]]-Casos_PN_CORR[[#This Row],[43978]]</f>
        <v>0</v>
      </c>
      <c r="CH320">
        <f>+Casos_PN_CORR[[#This Row],[43980]]-Casos_PN_CORR[[#This Row],[43979]]</f>
        <v>0</v>
      </c>
      <c r="CI320">
        <f>+Casos_PN_CORR[[#This Row],[43981]]-Casos_PN_CORR[[#This Row],[43980]]</f>
        <v>0</v>
      </c>
      <c r="CJ320">
        <f>+Casos_PN_CORR[[#This Row],[43982]]-Casos_PN_CORR[[#This Row],[43981]]</f>
        <v>0</v>
      </c>
      <c r="CK320">
        <f>+Casos_PN_CORR[[#This Row],[43983]]-Casos_PN_CORR[[#This Row],[43982]]</f>
        <v>0</v>
      </c>
      <c r="CL320">
        <f>+Casos_PN_CORR[[#This Row],[43984]]-Casos_PN_CORR[[#This Row],[43983]]</f>
        <v>0</v>
      </c>
      <c r="CM320">
        <f>+Casos_PN_CORR[[#This Row],[43985]]-Casos_PN_CORR[[#This Row],[43984]]</f>
        <v>0</v>
      </c>
      <c r="CN320">
        <f>+Casos_PN_CORR[[#This Row],[43986]]-Casos_PN_CORR[[#This Row],[43985]]</f>
        <v>0</v>
      </c>
      <c r="CO320">
        <f>+Casos_PN_CORR[[#This Row],[43987]]-Casos_PN_CORR[[#This Row],[43986]]</f>
        <v>0</v>
      </c>
      <c r="CP320">
        <f>+Casos_PN_CORR[[#This Row],[43988]]-Casos_PN_CORR[[#This Row],[43987]]</f>
        <v>0</v>
      </c>
      <c r="CQ320">
        <f>+Casos_PN_CORR[[#This Row],[43989]]-Casos_PN_CORR[[#This Row],[43988]]</f>
        <v>0</v>
      </c>
      <c r="CR320">
        <f>+Casos_PN_CORR[[#This Row],[43990]]-Casos_PN_CORR[[#This Row],[43989]]</f>
        <v>0</v>
      </c>
      <c r="CS320">
        <f>+Casos_PN_CORR[[#This Row],[43991]]-Casos_PN_CORR[[#This Row],[43990]]</f>
        <v>0</v>
      </c>
      <c r="CT320">
        <f>+Casos_PN_CORR[[#This Row],[43992]]-Casos_PN_CORR[[#This Row],[43991]]</f>
        <v>0</v>
      </c>
      <c r="CU320">
        <f>+Casos_PN_CORR[[#This Row],[43993]]-Casos_PN_CORR[[#This Row],[43992]]</f>
        <v>0</v>
      </c>
    </row>
    <row r="321" spans="1:99" x14ac:dyDescent="0.3">
      <c r="A321">
        <v>80204</v>
      </c>
      <c r="B321" s="2" t="s">
        <v>99</v>
      </c>
      <c r="C321" s="2" t="s">
        <v>612</v>
      </c>
      <c r="D321" s="2" t="s">
        <v>618</v>
      </c>
      <c r="E321" s="4">
        <f t="shared" si="4"/>
        <v>0</v>
      </c>
      <c r="F321">
        <f>+Casos_PN_CORR[[#This Row],[43900]]</f>
        <v>0</v>
      </c>
      <c r="G321">
        <f>+Casos_PN_CORR[[#This Row],[43901]]-Casos_PN_CORR[[#This Row],[43900]]</f>
        <v>0</v>
      </c>
      <c r="H321">
        <f>+Casos_PN_CORR[[#This Row],[43902]]-Casos_PN_CORR[[#This Row],[43901]]</f>
        <v>0</v>
      </c>
      <c r="I321">
        <f>+Casos_PN_CORR[[#This Row],[43903]]-Casos_PN_CORR[[#This Row],[43902]]</f>
        <v>0</v>
      </c>
      <c r="J321">
        <f>+Casos_PN_CORR[[#This Row],[43904]]-Casos_PN_CORR[[#This Row],[43903]]</f>
        <v>0</v>
      </c>
      <c r="K321">
        <f>+Casos_PN_CORR[[#This Row],[43905]]-Casos_PN_CORR[[#This Row],[43904]]</f>
        <v>0</v>
      </c>
      <c r="L321">
        <f>+Casos_PN_CORR[[#This Row],[43906]]-Casos_PN_CORR[[#This Row],[43905]]</f>
        <v>0</v>
      </c>
      <c r="M321">
        <f>+Casos_PN_CORR[[#This Row],[43907]]-Casos_PN_CORR[[#This Row],[43906]]</f>
        <v>0</v>
      </c>
      <c r="N321">
        <f>+Casos_PN_CORR[[#This Row],[43908]]-Casos_PN_CORR[[#This Row],[43907]]</f>
        <v>0</v>
      </c>
      <c r="O321">
        <f>+Casos_PN_CORR[[#This Row],[43909]]-Casos_PN_CORR[[#This Row],[43908]]</f>
        <v>0</v>
      </c>
      <c r="P321">
        <f>+Casos_PN_CORR[[#This Row],[43910]]-Casos_PN_CORR[[#This Row],[43909]]</f>
        <v>0</v>
      </c>
      <c r="Q321">
        <f>+Casos_PN_CORR[[#This Row],[43911]]-Casos_PN_CORR[[#This Row],[43910]]</f>
        <v>0</v>
      </c>
      <c r="R321">
        <f>+Casos_PN_CORR[[#This Row],[43912]]-Casos_PN_CORR[[#This Row],[43911]]</f>
        <v>0</v>
      </c>
      <c r="S321">
        <f>+Casos_PN_CORR[[#This Row],[43913]]-Casos_PN_CORR[[#This Row],[43912]]</f>
        <v>0</v>
      </c>
      <c r="T321">
        <f>+Casos_PN_CORR[[#This Row],[43914]]-Casos_PN_CORR[[#This Row],[43913]]</f>
        <v>0</v>
      </c>
      <c r="U321">
        <f>+Casos_PN_CORR[[#This Row],[43915]]-Casos_PN_CORR[[#This Row],[43914]]</f>
        <v>0</v>
      </c>
      <c r="V321">
        <f>+Casos_PN_CORR[[#This Row],[43916]]-Casos_PN_CORR[[#This Row],[43915]]</f>
        <v>0</v>
      </c>
      <c r="W321">
        <f>+Casos_PN_CORR[[#This Row],[43917]]-Casos_PN_CORR[[#This Row],[43916]]</f>
        <v>0</v>
      </c>
      <c r="X321">
        <f>+Casos_PN_CORR[[#This Row],[43918]]-Casos_PN_CORR[[#This Row],[43917]]</f>
        <v>0</v>
      </c>
      <c r="Y321">
        <f>+Casos_PN_CORR[[#This Row],[43919]]-Casos_PN_CORR[[#This Row],[43918]]</f>
        <v>0</v>
      </c>
      <c r="Z321">
        <f>+Casos_PN_CORR[[#This Row],[43920]]-Casos_PN_CORR[[#This Row],[43919]]</f>
        <v>0</v>
      </c>
      <c r="AA321">
        <f>+Casos_PN_CORR[[#This Row],[43921]]-Casos_PN_CORR[[#This Row],[43920]]</f>
        <v>0</v>
      </c>
      <c r="AB321">
        <f>+Casos_PN_CORR[[#This Row],[43922]]-Casos_PN_CORR[[#This Row],[43921]]</f>
        <v>0</v>
      </c>
      <c r="AC321">
        <f>+Casos_PN_CORR[[#This Row],[43923]]-Casos_PN_CORR[[#This Row],[43922]]</f>
        <v>0</v>
      </c>
      <c r="AD321">
        <f>+Casos_PN_CORR[[#This Row],[43924]]-Casos_PN_CORR[[#This Row],[43923]]</f>
        <v>0</v>
      </c>
      <c r="AE321">
        <f>+Casos_PN_CORR[[#This Row],[43925]]-Casos_PN_CORR[[#This Row],[43924]]</f>
        <v>0</v>
      </c>
      <c r="AF321">
        <f>+Casos_PN_CORR[[#This Row],[43926]]-Casos_PN_CORR[[#This Row],[43925]]</f>
        <v>0</v>
      </c>
      <c r="AG321">
        <f>+Casos_PN_CORR[[#This Row],[43927]]-Casos_PN_CORR[[#This Row],[43926]]</f>
        <v>0</v>
      </c>
      <c r="AH321">
        <f>+Casos_PN_CORR[[#This Row],[43928]]-Casos_PN_CORR[[#This Row],[43927]]</f>
        <v>0</v>
      </c>
      <c r="AI321">
        <f>+Casos_PN_CORR[[#This Row],[43929]]-Casos_PN_CORR[[#This Row],[43928]]</f>
        <v>0</v>
      </c>
      <c r="AJ321">
        <f>+Casos_PN_CORR[[#This Row],[43930]]-Casos_PN_CORR[[#This Row],[43929]]</f>
        <v>0</v>
      </c>
      <c r="AK321">
        <f>+Casos_PN_CORR[[#This Row],[43931]]-Casos_PN_CORR[[#This Row],[43930]]</f>
        <v>0</v>
      </c>
      <c r="AL321">
        <f>+Casos_PN_CORR[[#This Row],[43932]]-Casos_PN_CORR[[#This Row],[43931]]</f>
        <v>0</v>
      </c>
      <c r="AM321">
        <f>+Casos_PN_CORR[[#This Row],[43933]]-Casos_PN_CORR[[#This Row],[43932]]</f>
        <v>0</v>
      </c>
      <c r="AN321">
        <f>+Casos_PN_CORR[[#This Row],[43934]]-Casos_PN_CORR[[#This Row],[43933]]</f>
        <v>0</v>
      </c>
      <c r="AO321">
        <f>+Casos_PN_CORR[[#This Row],[43935]]-Casos_PN_CORR[[#This Row],[43934]]</f>
        <v>0</v>
      </c>
      <c r="AP321">
        <f>+Casos_PN_CORR[[#This Row],[43936]]-Casos_PN_CORR[[#This Row],[43935]]</f>
        <v>0</v>
      </c>
      <c r="AQ321">
        <f>+Casos_PN_CORR[[#This Row],[43937]]-Casos_PN_CORR[[#This Row],[43936]]</f>
        <v>0</v>
      </c>
      <c r="AR321">
        <f>+Casos_PN_CORR[[#This Row],[43938]]-Casos_PN_CORR[[#This Row],[43937]]</f>
        <v>0</v>
      </c>
      <c r="AS321">
        <f>+Casos_PN_CORR[[#This Row],[43939]]-Casos_PN_CORR[[#This Row],[43938]]</f>
        <v>0</v>
      </c>
      <c r="AT321">
        <f>+Casos_PN_CORR[[#This Row],[43940]]-Casos_PN_CORR[[#This Row],[43939]]</f>
        <v>0</v>
      </c>
      <c r="AU321">
        <f>+Casos_PN_CORR[[#This Row],[43941]]-Casos_PN_CORR[[#This Row],[43940]]</f>
        <v>0</v>
      </c>
      <c r="AV321">
        <f>+Casos_PN_CORR[[#This Row],[43942]]-Casos_PN_CORR[[#This Row],[43941]]</f>
        <v>0</v>
      </c>
      <c r="AW321">
        <f>+Casos_PN_CORR[[#This Row],[43943]]-Casos_PN_CORR[[#This Row],[43942]]</f>
        <v>0</v>
      </c>
      <c r="AX321">
        <f>+Casos_PN_CORR[[#This Row],[43944]]-Casos_PN_CORR[[#This Row],[43943]]</f>
        <v>0</v>
      </c>
      <c r="AY321">
        <f>+Casos_PN_CORR[[#This Row],[43945]]-Casos_PN_CORR[[#This Row],[43944]]</f>
        <v>0</v>
      </c>
      <c r="AZ321">
        <f>+Casos_PN_CORR[[#This Row],[43946]]-Casos_PN_CORR[[#This Row],[43945]]</f>
        <v>0</v>
      </c>
      <c r="BA321">
        <f>+Casos_PN_CORR[[#This Row],[43947]]-Casos_PN_CORR[[#This Row],[43946]]</f>
        <v>0</v>
      </c>
      <c r="BB321">
        <f>+Casos_PN_CORR[[#This Row],[43948]]-Casos_PN_CORR[[#This Row],[43947]]</f>
        <v>0</v>
      </c>
      <c r="BC321">
        <f>+Casos_PN_CORR[[#This Row],[43949]]-Casos_PN_CORR[[#This Row],[43948]]</f>
        <v>0</v>
      </c>
      <c r="BD321">
        <f>+Casos_PN_CORR[[#This Row],[43950]]-Casos_PN_CORR[[#This Row],[43949]]</f>
        <v>0</v>
      </c>
      <c r="BE321">
        <f>+Casos_PN_CORR[[#This Row],[43951]]-Casos_PN_CORR[[#This Row],[43950]]</f>
        <v>0</v>
      </c>
      <c r="BF321">
        <f>+Casos_PN_CORR[[#This Row],[43952]]-Casos_PN_CORR[[#This Row],[43951]]</f>
        <v>0</v>
      </c>
      <c r="BG321">
        <f>+Casos_PN_CORR[[#This Row],[43953]]-Casos_PN_CORR[[#This Row],[43952]]</f>
        <v>0</v>
      </c>
      <c r="BH321">
        <f>+Casos_PN_CORR[[#This Row],[43954]]-Casos_PN_CORR[[#This Row],[43953]]</f>
        <v>0</v>
      </c>
      <c r="BI321">
        <f>+Casos_PN_CORR[[#This Row],[43955]]-Casos_PN_CORR[[#This Row],[43954]]</f>
        <v>0</v>
      </c>
      <c r="BJ321">
        <f>+Casos_PN_CORR[[#This Row],[43956]]-Casos_PN_CORR[[#This Row],[43955]]</f>
        <v>0</v>
      </c>
      <c r="BK321">
        <f>+Casos_PN_CORR[[#This Row],[43957]]-Casos_PN_CORR[[#This Row],[43956]]</f>
        <v>0</v>
      </c>
      <c r="BL321">
        <f>+Casos_PN_CORR[[#This Row],[43958]]-Casos_PN_CORR[[#This Row],[43957]]</f>
        <v>0</v>
      </c>
      <c r="BM321">
        <f>+Casos_PN_CORR[[#This Row],[43959]]-Casos_PN_CORR[[#This Row],[43958]]</f>
        <v>0</v>
      </c>
      <c r="BN321">
        <f>+Casos_PN_CORR[[#This Row],[43960]]-Casos_PN_CORR[[#This Row],[43959]]</f>
        <v>0</v>
      </c>
      <c r="BO321">
        <f>+Casos_PN_CORR[[#This Row],[43961]]-Casos_PN_CORR[[#This Row],[43960]]</f>
        <v>0</v>
      </c>
      <c r="BP321">
        <f>+Casos_PN_CORR[[#This Row],[43962]]-Casos_PN_CORR[[#This Row],[43961]]</f>
        <v>0</v>
      </c>
      <c r="BQ321">
        <f>+Casos_PN_CORR[[#This Row],[43963]]-Casos_PN_CORR[[#This Row],[43962]]</f>
        <v>0</v>
      </c>
      <c r="BR321">
        <f>+Casos_PN_CORR[[#This Row],[43964]]-Casos_PN_CORR[[#This Row],[43963]]</f>
        <v>0</v>
      </c>
      <c r="BS321">
        <f>+Casos_PN_CORR[[#This Row],[43965]]-Casos_PN_CORR[[#This Row],[43964]]</f>
        <v>0</v>
      </c>
      <c r="BT321">
        <f>+Casos_PN_CORR[[#This Row],[43966]]-Casos_PN_CORR[[#This Row],[43965]]</f>
        <v>0</v>
      </c>
      <c r="BU321">
        <f>+Casos_PN_CORR[[#This Row],[43967]]-Casos_PN_CORR[[#This Row],[43966]]</f>
        <v>0</v>
      </c>
      <c r="BV321">
        <f>+Casos_PN_CORR[[#This Row],[43968]]-Casos_PN_CORR[[#This Row],[43967]]</f>
        <v>0</v>
      </c>
      <c r="BW321">
        <f>+Casos_PN_CORR[[#This Row],[43969]]-Casos_PN_CORR[[#This Row],[43968]]</f>
        <v>0</v>
      </c>
      <c r="BX321">
        <f>+Casos_PN_CORR[[#This Row],[43970]]-Casos_PN_CORR[[#This Row],[43969]]</f>
        <v>0</v>
      </c>
      <c r="BY321">
        <f>+Casos_PN_CORR[[#This Row],[43971]]-Casos_PN_CORR[[#This Row],[43970]]</f>
        <v>0</v>
      </c>
      <c r="BZ321">
        <f>+Casos_PN_CORR[[#This Row],[43972]]-Casos_PN_CORR[[#This Row],[43971]]</f>
        <v>0</v>
      </c>
      <c r="CA321">
        <f>+Casos_PN_CORR[[#This Row],[43973]]-Casos_PN_CORR[[#This Row],[43972]]</f>
        <v>0</v>
      </c>
      <c r="CB321">
        <f>+Casos_PN_CORR[[#This Row],[43974]]-Casos_PN_CORR[[#This Row],[43973]]</f>
        <v>0</v>
      </c>
      <c r="CC321">
        <f>+Casos_PN_CORR[[#This Row],[43975]]-Casos_PN_CORR[[#This Row],[43974]]</f>
        <v>0</v>
      </c>
      <c r="CD321">
        <f>+Casos_PN_CORR[[#This Row],[43976]]-Casos_PN_CORR[[#This Row],[43975]]</f>
        <v>0</v>
      </c>
      <c r="CE321">
        <f>+Casos_PN_CORR[[#This Row],[43977]]-Casos_PN_CORR[[#This Row],[43976]]</f>
        <v>0</v>
      </c>
      <c r="CF321">
        <f>+Casos_PN_CORR[[#This Row],[43978]]-Casos_PN_CORR[[#This Row],[43977]]</f>
        <v>0</v>
      </c>
      <c r="CG321">
        <f>+Casos_PN_CORR[[#This Row],[43979]]-Casos_PN_CORR[[#This Row],[43978]]</f>
        <v>0</v>
      </c>
      <c r="CH321">
        <f>+Casos_PN_CORR[[#This Row],[43980]]-Casos_PN_CORR[[#This Row],[43979]]</f>
        <v>0</v>
      </c>
      <c r="CI321">
        <f>+Casos_PN_CORR[[#This Row],[43981]]-Casos_PN_CORR[[#This Row],[43980]]</f>
        <v>0</v>
      </c>
      <c r="CJ321">
        <f>+Casos_PN_CORR[[#This Row],[43982]]-Casos_PN_CORR[[#This Row],[43981]]</f>
        <v>0</v>
      </c>
      <c r="CK321">
        <f>+Casos_PN_CORR[[#This Row],[43983]]-Casos_PN_CORR[[#This Row],[43982]]</f>
        <v>0</v>
      </c>
      <c r="CL321">
        <f>+Casos_PN_CORR[[#This Row],[43984]]-Casos_PN_CORR[[#This Row],[43983]]</f>
        <v>0</v>
      </c>
      <c r="CM321">
        <f>+Casos_PN_CORR[[#This Row],[43985]]-Casos_PN_CORR[[#This Row],[43984]]</f>
        <v>0</v>
      </c>
      <c r="CN321">
        <f>+Casos_PN_CORR[[#This Row],[43986]]-Casos_PN_CORR[[#This Row],[43985]]</f>
        <v>0</v>
      </c>
      <c r="CO321">
        <f>+Casos_PN_CORR[[#This Row],[43987]]-Casos_PN_CORR[[#This Row],[43986]]</f>
        <v>0</v>
      </c>
      <c r="CP321">
        <f>+Casos_PN_CORR[[#This Row],[43988]]-Casos_PN_CORR[[#This Row],[43987]]</f>
        <v>0</v>
      </c>
      <c r="CQ321">
        <f>+Casos_PN_CORR[[#This Row],[43989]]-Casos_PN_CORR[[#This Row],[43988]]</f>
        <v>0</v>
      </c>
      <c r="CR321">
        <f>+Casos_PN_CORR[[#This Row],[43990]]-Casos_PN_CORR[[#This Row],[43989]]</f>
        <v>0</v>
      </c>
      <c r="CS321">
        <f>+Casos_PN_CORR[[#This Row],[43991]]-Casos_PN_CORR[[#This Row],[43990]]</f>
        <v>0</v>
      </c>
      <c r="CT321">
        <f>+Casos_PN_CORR[[#This Row],[43992]]-Casos_PN_CORR[[#This Row],[43991]]</f>
        <v>0</v>
      </c>
      <c r="CU321">
        <f>+Casos_PN_CORR[[#This Row],[43993]]-Casos_PN_CORR[[#This Row],[43992]]</f>
        <v>0</v>
      </c>
    </row>
    <row r="322" spans="1:99" x14ac:dyDescent="0.3">
      <c r="A322">
        <v>90206</v>
      </c>
      <c r="B322" s="2" t="s">
        <v>114</v>
      </c>
      <c r="C322" s="2" t="s">
        <v>435</v>
      </c>
      <c r="D322" s="2" t="s">
        <v>346</v>
      </c>
      <c r="E322" s="4">
        <f t="shared" si="4"/>
        <v>0</v>
      </c>
      <c r="F322">
        <f>+Casos_PN_CORR[[#This Row],[43900]]</f>
        <v>0</v>
      </c>
      <c r="G322">
        <f>+Casos_PN_CORR[[#This Row],[43901]]-Casos_PN_CORR[[#This Row],[43900]]</f>
        <v>0</v>
      </c>
      <c r="H322">
        <f>+Casos_PN_CORR[[#This Row],[43902]]-Casos_PN_CORR[[#This Row],[43901]]</f>
        <v>0</v>
      </c>
      <c r="I322">
        <f>+Casos_PN_CORR[[#This Row],[43903]]-Casos_PN_CORR[[#This Row],[43902]]</f>
        <v>0</v>
      </c>
      <c r="J322">
        <f>+Casos_PN_CORR[[#This Row],[43904]]-Casos_PN_CORR[[#This Row],[43903]]</f>
        <v>0</v>
      </c>
      <c r="K322">
        <f>+Casos_PN_CORR[[#This Row],[43905]]-Casos_PN_CORR[[#This Row],[43904]]</f>
        <v>0</v>
      </c>
      <c r="L322">
        <f>+Casos_PN_CORR[[#This Row],[43906]]-Casos_PN_CORR[[#This Row],[43905]]</f>
        <v>0</v>
      </c>
      <c r="M322">
        <f>+Casos_PN_CORR[[#This Row],[43907]]-Casos_PN_CORR[[#This Row],[43906]]</f>
        <v>0</v>
      </c>
      <c r="N322">
        <f>+Casos_PN_CORR[[#This Row],[43908]]-Casos_PN_CORR[[#This Row],[43907]]</f>
        <v>0</v>
      </c>
      <c r="O322">
        <f>+Casos_PN_CORR[[#This Row],[43909]]-Casos_PN_CORR[[#This Row],[43908]]</f>
        <v>0</v>
      </c>
      <c r="P322">
        <f>+Casos_PN_CORR[[#This Row],[43910]]-Casos_PN_CORR[[#This Row],[43909]]</f>
        <v>0</v>
      </c>
      <c r="Q322">
        <f>+Casos_PN_CORR[[#This Row],[43911]]-Casos_PN_CORR[[#This Row],[43910]]</f>
        <v>0</v>
      </c>
      <c r="R322">
        <f>+Casos_PN_CORR[[#This Row],[43912]]-Casos_PN_CORR[[#This Row],[43911]]</f>
        <v>0</v>
      </c>
      <c r="S322">
        <f>+Casos_PN_CORR[[#This Row],[43913]]-Casos_PN_CORR[[#This Row],[43912]]</f>
        <v>0</v>
      </c>
      <c r="T322">
        <f>+Casos_PN_CORR[[#This Row],[43914]]-Casos_PN_CORR[[#This Row],[43913]]</f>
        <v>0</v>
      </c>
      <c r="U322">
        <f>+Casos_PN_CORR[[#This Row],[43915]]-Casos_PN_CORR[[#This Row],[43914]]</f>
        <v>0</v>
      </c>
      <c r="V322">
        <f>+Casos_PN_CORR[[#This Row],[43916]]-Casos_PN_CORR[[#This Row],[43915]]</f>
        <v>0</v>
      </c>
      <c r="W322">
        <f>+Casos_PN_CORR[[#This Row],[43917]]-Casos_PN_CORR[[#This Row],[43916]]</f>
        <v>0</v>
      </c>
      <c r="X322">
        <f>+Casos_PN_CORR[[#This Row],[43918]]-Casos_PN_CORR[[#This Row],[43917]]</f>
        <v>0</v>
      </c>
      <c r="Y322">
        <f>+Casos_PN_CORR[[#This Row],[43919]]-Casos_PN_CORR[[#This Row],[43918]]</f>
        <v>0</v>
      </c>
      <c r="Z322">
        <f>+Casos_PN_CORR[[#This Row],[43920]]-Casos_PN_CORR[[#This Row],[43919]]</f>
        <v>0</v>
      </c>
      <c r="AA322">
        <f>+Casos_PN_CORR[[#This Row],[43921]]-Casos_PN_CORR[[#This Row],[43920]]</f>
        <v>0</v>
      </c>
      <c r="AB322">
        <f>+Casos_PN_CORR[[#This Row],[43922]]-Casos_PN_CORR[[#This Row],[43921]]</f>
        <v>0</v>
      </c>
      <c r="AC322">
        <f>+Casos_PN_CORR[[#This Row],[43923]]-Casos_PN_CORR[[#This Row],[43922]]</f>
        <v>0</v>
      </c>
      <c r="AD322">
        <f>+Casos_PN_CORR[[#This Row],[43924]]-Casos_PN_CORR[[#This Row],[43923]]</f>
        <v>0</v>
      </c>
      <c r="AE322">
        <f>+Casos_PN_CORR[[#This Row],[43925]]-Casos_PN_CORR[[#This Row],[43924]]</f>
        <v>0</v>
      </c>
      <c r="AF322">
        <f>+Casos_PN_CORR[[#This Row],[43926]]-Casos_PN_CORR[[#This Row],[43925]]</f>
        <v>0</v>
      </c>
      <c r="AG322">
        <f>+Casos_PN_CORR[[#This Row],[43927]]-Casos_PN_CORR[[#This Row],[43926]]</f>
        <v>0</v>
      </c>
      <c r="AH322">
        <f>+Casos_PN_CORR[[#This Row],[43928]]-Casos_PN_CORR[[#This Row],[43927]]</f>
        <v>0</v>
      </c>
      <c r="AI322">
        <f>+Casos_PN_CORR[[#This Row],[43929]]-Casos_PN_CORR[[#This Row],[43928]]</f>
        <v>0</v>
      </c>
      <c r="AJ322">
        <f>+Casos_PN_CORR[[#This Row],[43930]]-Casos_PN_CORR[[#This Row],[43929]]</f>
        <v>0</v>
      </c>
      <c r="AK322">
        <f>+Casos_PN_CORR[[#This Row],[43931]]-Casos_PN_CORR[[#This Row],[43930]]</f>
        <v>0</v>
      </c>
      <c r="AL322">
        <f>+Casos_PN_CORR[[#This Row],[43932]]-Casos_PN_CORR[[#This Row],[43931]]</f>
        <v>0</v>
      </c>
      <c r="AM322">
        <f>+Casos_PN_CORR[[#This Row],[43933]]-Casos_PN_CORR[[#This Row],[43932]]</f>
        <v>0</v>
      </c>
      <c r="AN322">
        <f>+Casos_PN_CORR[[#This Row],[43934]]-Casos_PN_CORR[[#This Row],[43933]]</f>
        <v>0</v>
      </c>
      <c r="AO322">
        <f>+Casos_PN_CORR[[#This Row],[43935]]-Casos_PN_CORR[[#This Row],[43934]]</f>
        <v>0</v>
      </c>
      <c r="AP322">
        <f>+Casos_PN_CORR[[#This Row],[43936]]-Casos_PN_CORR[[#This Row],[43935]]</f>
        <v>0</v>
      </c>
      <c r="AQ322">
        <f>+Casos_PN_CORR[[#This Row],[43937]]-Casos_PN_CORR[[#This Row],[43936]]</f>
        <v>0</v>
      </c>
      <c r="AR322">
        <f>+Casos_PN_CORR[[#This Row],[43938]]-Casos_PN_CORR[[#This Row],[43937]]</f>
        <v>0</v>
      </c>
      <c r="AS322">
        <f>+Casos_PN_CORR[[#This Row],[43939]]-Casos_PN_CORR[[#This Row],[43938]]</f>
        <v>0</v>
      </c>
      <c r="AT322">
        <f>+Casos_PN_CORR[[#This Row],[43940]]-Casos_PN_CORR[[#This Row],[43939]]</f>
        <v>0</v>
      </c>
      <c r="AU322">
        <f>+Casos_PN_CORR[[#This Row],[43941]]-Casos_PN_CORR[[#This Row],[43940]]</f>
        <v>0</v>
      </c>
      <c r="AV322">
        <f>+Casos_PN_CORR[[#This Row],[43942]]-Casos_PN_CORR[[#This Row],[43941]]</f>
        <v>0</v>
      </c>
      <c r="AW322">
        <f>+Casos_PN_CORR[[#This Row],[43943]]-Casos_PN_CORR[[#This Row],[43942]]</f>
        <v>0</v>
      </c>
      <c r="AX322">
        <f>+Casos_PN_CORR[[#This Row],[43944]]-Casos_PN_CORR[[#This Row],[43943]]</f>
        <v>0</v>
      </c>
      <c r="AY322">
        <f>+Casos_PN_CORR[[#This Row],[43945]]-Casos_PN_CORR[[#This Row],[43944]]</f>
        <v>0</v>
      </c>
      <c r="AZ322">
        <f>+Casos_PN_CORR[[#This Row],[43946]]-Casos_PN_CORR[[#This Row],[43945]]</f>
        <v>0</v>
      </c>
      <c r="BA322">
        <f>+Casos_PN_CORR[[#This Row],[43947]]-Casos_PN_CORR[[#This Row],[43946]]</f>
        <v>0</v>
      </c>
      <c r="BB322">
        <f>+Casos_PN_CORR[[#This Row],[43948]]-Casos_PN_CORR[[#This Row],[43947]]</f>
        <v>0</v>
      </c>
      <c r="BC322">
        <f>+Casos_PN_CORR[[#This Row],[43949]]-Casos_PN_CORR[[#This Row],[43948]]</f>
        <v>0</v>
      </c>
      <c r="BD322">
        <f>+Casos_PN_CORR[[#This Row],[43950]]-Casos_PN_CORR[[#This Row],[43949]]</f>
        <v>0</v>
      </c>
      <c r="BE322">
        <f>+Casos_PN_CORR[[#This Row],[43951]]-Casos_PN_CORR[[#This Row],[43950]]</f>
        <v>0</v>
      </c>
      <c r="BF322">
        <f>+Casos_PN_CORR[[#This Row],[43952]]-Casos_PN_CORR[[#This Row],[43951]]</f>
        <v>0</v>
      </c>
      <c r="BG322">
        <f>+Casos_PN_CORR[[#This Row],[43953]]-Casos_PN_CORR[[#This Row],[43952]]</f>
        <v>0</v>
      </c>
      <c r="BH322">
        <f>+Casos_PN_CORR[[#This Row],[43954]]-Casos_PN_CORR[[#This Row],[43953]]</f>
        <v>0</v>
      </c>
      <c r="BI322">
        <f>+Casos_PN_CORR[[#This Row],[43955]]-Casos_PN_CORR[[#This Row],[43954]]</f>
        <v>0</v>
      </c>
      <c r="BJ322">
        <f>+Casos_PN_CORR[[#This Row],[43956]]-Casos_PN_CORR[[#This Row],[43955]]</f>
        <v>0</v>
      </c>
      <c r="BK322">
        <f>+Casos_PN_CORR[[#This Row],[43957]]-Casos_PN_CORR[[#This Row],[43956]]</f>
        <v>0</v>
      </c>
      <c r="BL322">
        <f>+Casos_PN_CORR[[#This Row],[43958]]-Casos_PN_CORR[[#This Row],[43957]]</f>
        <v>0</v>
      </c>
      <c r="BM322">
        <f>+Casos_PN_CORR[[#This Row],[43959]]-Casos_PN_CORR[[#This Row],[43958]]</f>
        <v>0</v>
      </c>
      <c r="BN322">
        <f>+Casos_PN_CORR[[#This Row],[43960]]-Casos_PN_CORR[[#This Row],[43959]]</f>
        <v>0</v>
      </c>
      <c r="BO322">
        <f>+Casos_PN_CORR[[#This Row],[43961]]-Casos_PN_CORR[[#This Row],[43960]]</f>
        <v>0</v>
      </c>
      <c r="BP322">
        <f>+Casos_PN_CORR[[#This Row],[43962]]-Casos_PN_CORR[[#This Row],[43961]]</f>
        <v>0</v>
      </c>
      <c r="BQ322">
        <f>+Casos_PN_CORR[[#This Row],[43963]]-Casos_PN_CORR[[#This Row],[43962]]</f>
        <v>0</v>
      </c>
      <c r="BR322">
        <f>+Casos_PN_CORR[[#This Row],[43964]]-Casos_PN_CORR[[#This Row],[43963]]</f>
        <v>0</v>
      </c>
      <c r="BS322">
        <f>+Casos_PN_CORR[[#This Row],[43965]]-Casos_PN_CORR[[#This Row],[43964]]</f>
        <v>0</v>
      </c>
      <c r="BT322">
        <f>+Casos_PN_CORR[[#This Row],[43966]]-Casos_PN_CORR[[#This Row],[43965]]</f>
        <v>0</v>
      </c>
      <c r="BU322">
        <f>+Casos_PN_CORR[[#This Row],[43967]]-Casos_PN_CORR[[#This Row],[43966]]</f>
        <v>0</v>
      </c>
      <c r="BV322">
        <f>+Casos_PN_CORR[[#This Row],[43968]]-Casos_PN_CORR[[#This Row],[43967]]</f>
        <v>0</v>
      </c>
      <c r="BW322">
        <f>+Casos_PN_CORR[[#This Row],[43969]]-Casos_PN_CORR[[#This Row],[43968]]</f>
        <v>0</v>
      </c>
      <c r="BX322">
        <f>+Casos_PN_CORR[[#This Row],[43970]]-Casos_PN_CORR[[#This Row],[43969]]</f>
        <v>0</v>
      </c>
      <c r="BY322">
        <f>+Casos_PN_CORR[[#This Row],[43971]]-Casos_PN_CORR[[#This Row],[43970]]</f>
        <v>0</v>
      </c>
      <c r="BZ322">
        <f>+Casos_PN_CORR[[#This Row],[43972]]-Casos_PN_CORR[[#This Row],[43971]]</f>
        <v>0</v>
      </c>
      <c r="CA322">
        <f>+Casos_PN_CORR[[#This Row],[43973]]-Casos_PN_CORR[[#This Row],[43972]]</f>
        <v>0</v>
      </c>
      <c r="CB322">
        <f>+Casos_PN_CORR[[#This Row],[43974]]-Casos_PN_CORR[[#This Row],[43973]]</f>
        <v>0</v>
      </c>
      <c r="CC322">
        <f>+Casos_PN_CORR[[#This Row],[43975]]-Casos_PN_CORR[[#This Row],[43974]]</f>
        <v>0</v>
      </c>
      <c r="CD322">
        <f>+Casos_PN_CORR[[#This Row],[43976]]-Casos_PN_CORR[[#This Row],[43975]]</f>
        <v>0</v>
      </c>
      <c r="CE322">
        <f>+Casos_PN_CORR[[#This Row],[43977]]-Casos_PN_CORR[[#This Row],[43976]]</f>
        <v>0</v>
      </c>
      <c r="CF322">
        <f>+Casos_PN_CORR[[#This Row],[43978]]-Casos_PN_CORR[[#This Row],[43977]]</f>
        <v>0</v>
      </c>
      <c r="CG322">
        <f>+Casos_PN_CORR[[#This Row],[43979]]-Casos_PN_CORR[[#This Row],[43978]]</f>
        <v>0</v>
      </c>
      <c r="CH322">
        <f>+Casos_PN_CORR[[#This Row],[43980]]-Casos_PN_CORR[[#This Row],[43979]]</f>
        <v>0</v>
      </c>
      <c r="CI322">
        <f>+Casos_PN_CORR[[#This Row],[43981]]-Casos_PN_CORR[[#This Row],[43980]]</f>
        <v>0</v>
      </c>
      <c r="CJ322">
        <f>+Casos_PN_CORR[[#This Row],[43982]]-Casos_PN_CORR[[#This Row],[43981]]</f>
        <v>0</v>
      </c>
      <c r="CK322">
        <f>+Casos_PN_CORR[[#This Row],[43983]]-Casos_PN_CORR[[#This Row],[43982]]</f>
        <v>0</v>
      </c>
      <c r="CL322">
        <f>+Casos_PN_CORR[[#This Row],[43984]]-Casos_PN_CORR[[#This Row],[43983]]</f>
        <v>0</v>
      </c>
      <c r="CM322">
        <f>+Casos_PN_CORR[[#This Row],[43985]]-Casos_PN_CORR[[#This Row],[43984]]</f>
        <v>0</v>
      </c>
      <c r="CN322">
        <f>+Casos_PN_CORR[[#This Row],[43986]]-Casos_PN_CORR[[#This Row],[43985]]</f>
        <v>0</v>
      </c>
      <c r="CO322">
        <f>+Casos_PN_CORR[[#This Row],[43987]]-Casos_PN_CORR[[#This Row],[43986]]</f>
        <v>0</v>
      </c>
      <c r="CP322">
        <f>+Casos_PN_CORR[[#This Row],[43988]]-Casos_PN_CORR[[#This Row],[43987]]</f>
        <v>0</v>
      </c>
      <c r="CQ322">
        <f>+Casos_PN_CORR[[#This Row],[43989]]-Casos_PN_CORR[[#This Row],[43988]]</f>
        <v>0</v>
      </c>
      <c r="CR322">
        <f>+Casos_PN_CORR[[#This Row],[43990]]-Casos_PN_CORR[[#This Row],[43989]]</f>
        <v>0</v>
      </c>
      <c r="CS322">
        <f>+Casos_PN_CORR[[#This Row],[43991]]-Casos_PN_CORR[[#This Row],[43990]]</f>
        <v>0</v>
      </c>
      <c r="CT322">
        <f>+Casos_PN_CORR[[#This Row],[43992]]-Casos_PN_CORR[[#This Row],[43991]]</f>
        <v>0</v>
      </c>
      <c r="CU322">
        <f>+Casos_PN_CORR[[#This Row],[43993]]-Casos_PN_CORR[[#This Row],[43992]]</f>
        <v>0</v>
      </c>
    </row>
    <row r="323" spans="1:99" x14ac:dyDescent="0.3">
      <c r="A323">
        <v>130906</v>
      </c>
      <c r="B323" s="2" t="s">
        <v>102</v>
      </c>
      <c r="C323" s="2" t="s">
        <v>322</v>
      </c>
      <c r="D323" s="2" t="s">
        <v>346</v>
      </c>
      <c r="E323" s="4">
        <f t="shared" si="4"/>
        <v>0</v>
      </c>
      <c r="F323">
        <f>+Casos_PN_CORR[[#This Row],[43900]]</f>
        <v>0</v>
      </c>
      <c r="G323">
        <f>+Casos_PN_CORR[[#This Row],[43901]]-Casos_PN_CORR[[#This Row],[43900]]</f>
        <v>0</v>
      </c>
      <c r="H323">
        <f>+Casos_PN_CORR[[#This Row],[43902]]-Casos_PN_CORR[[#This Row],[43901]]</f>
        <v>0</v>
      </c>
      <c r="I323">
        <f>+Casos_PN_CORR[[#This Row],[43903]]-Casos_PN_CORR[[#This Row],[43902]]</f>
        <v>0</v>
      </c>
      <c r="J323">
        <f>+Casos_PN_CORR[[#This Row],[43904]]-Casos_PN_CORR[[#This Row],[43903]]</f>
        <v>0</v>
      </c>
      <c r="K323">
        <f>+Casos_PN_CORR[[#This Row],[43905]]-Casos_PN_CORR[[#This Row],[43904]]</f>
        <v>0</v>
      </c>
      <c r="L323">
        <f>+Casos_PN_CORR[[#This Row],[43906]]-Casos_PN_CORR[[#This Row],[43905]]</f>
        <v>0</v>
      </c>
      <c r="M323">
        <f>+Casos_PN_CORR[[#This Row],[43907]]-Casos_PN_CORR[[#This Row],[43906]]</f>
        <v>0</v>
      </c>
      <c r="N323">
        <f>+Casos_PN_CORR[[#This Row],[43908]]-Casos_PN_CORR[[#This Row],[43907]]</f>
        <v>0</v>
      </c>
      <c r="O323">
        <f>+Casos_PN_CORR[[#This Row],[43909]]-Casos_PN_CORR[[#This Row],[43908]]</f>
        <v>0</v>
      </c>
      <c r="P323">
        <f>+Casos_PN_CORR[[#This Row],[43910]]-Casos_PN_CORR[[#This Row],[43909]]</f>
        <v>0</v>
      </c>
      <c r="Q323">
        <f>+Casos_PN_CORR[[#This Row],[43911]]-Casos_PN_CORR[[#This Row],[43910]]</f>
        <v>0</v>
      </c>
      <c r="R323">
        <f>+Casos_PN_CORR[[#This Row],[43912]]-Casos_PN_CORR[[#This Row],[43911]]</f>
        <v>0</v>
      </c>
      <c r="S323">
        <f>+Casos_PN_CORR[[#This Row],[43913]]-Casos_PN_CORR[[#This Row],[43912]]</f>
        <v>0</v>
      </c>
      <c r="T323">
        <f>+Casos_PN_CORR[[#This Row],[43914]]-Casos_PN_CORR[[#This Row],[43913]]</f>
        <v>0</v>
      </c>
      <c r="U323">
        <f>+Casos_PN_CORR[[#This Row],[43915]]-Casos_PN_CORR[[#This Row],[43914]]</f>
        <v>0</v>
      </c>
      <c r="V323">
        <f>+Casos_PN_CORR[[#This Row],[43916]]-Casos_PN_CORR[[#This Row],[43915]]</f>
        <v>0</v>
      </c>
      <c r="W323">
        <f>+Casos_PN_CORR[[#This Row],[43917]]-Casos_PN_CORR[[#This Row],[43916]]</f>
        <v>0</v>
      </c>
      <c r="X323">
        <f>+Casos_PN_CORR[[#This Row],[43918]]-Casos_PN_CORR[[#This Row],[43917]]</f>
        <v>0</v>
      </c>
      <c r="Y323">
        <f>+Casos_PN_CORR[[#This Row],[43919]]-Casos_PN_CORR[[#This Row],[43918]]</f>
        <v>0</v>
      </c>
      <c r="Z323">
        <f>+Casos_PN_CORR[[#This Row],[43920]]-Casos_PN_CORR[[#This Row],[43919]]</f>
        <v>0</v>
      </c>
      <c r="AA323">
        <f>+Casos_PN_CORR[[#This Row],[43921]]-Casos_PN_CORR[[#This Row],[43920]]</f>
        <v>0</v>
      </c>
      <c r="AB323">
        <f>+Casos_PN_CORR[[#This Row],[43922]]-Casos_PN_CORR[[#This Row],[43921]]</f>
        <v>0</v>
      </c>
      <c r="AC323">
        <f>+Casos_PN_CORR[[#This Row],[43923]]-Casos_PN_CORR[[#This Row],[43922]]</f>
        <v>0</v>
      </c>
      <c r="AD323">
        <f>+Casos_PN_CORR[[#This Row],[43924]]-Casos_PN_CORR[[#This Row],[43923]]</f>
        <v>0</v>
      </c>
      <c r="AE323">
        <f>+Casos_PN_CORR[[#This Row],[43925]]-Casos_PN_CORR[[#This Row],[43924]]</f>
        <v>0</v>
      </c>
      <c r="AF323">
        <f>+Casos_PN_CORR[[#This Row],[43926]]-Casos_PN_CORR[[#This Row],[43925]]</f>
        <v>0</v>
      </c>
      <c r="AG323">
        <f>+Casos_PN_CORR[[#This Row],[43927]]-Casos_PN_CORR[[#This Row],[43926]]</f>
        <v>0</v>
      </c>
      <c r="AH323">
        <f>+Casos_PN_CORR[[#This Row],[43928]]-Casos_PN_CORR[[#This Row],[43927]]</f>
        <v>0</v>
      </c>
      <c r="AI323">
        <f>+Casos_PN_CORR[[#This Row],[43929]]-Casos_PN_CORR[[#This Row],[43928]]</f>
        <v>0</v>
      </c>
      <c r="AJ323">
        <f>+Casos_PN_CORR[[#This Row],[43930]]-Casos_PN_CORR[[#This Row],[43929]]</f>
        <v>0</v>
      </c>
      <c r="AK323">
        <f>+Casos_PN_CORR[[#This Row],[43931]]-Casos_PN_CORR[[#This Row],[43930]]</f>
        <v>0</v>
      </c>
      <c r="AL323">
        <f>+Casos_PN_CORR[[#This Row],[43932]]-Casos_PN_CORR[[#This Row],[43931]]</f>
        <v>0</v>
      </c>
      <c r="AM323">
        <f>+Casos_PN_CORR[[#This Row],[43933]]-Casos_PN_CORR[[#This Row],[43932]]</f>
        <v>0</v>
      </c>
      <c r="AN323">
        <f>+Casos_PN_CORR[[#This Row],[43934]]-Casos_PN_CORR[[#This Row],[43933]]</f>
        <v>0</v>
      </c>
      <c r="AO323">
        <f>+Casos_PN_CORR[[#This Row],[43935]]-Casos_PN_CORR[[#This Row],[43934]]</f>
        <v>0</v>
      </c>
      <c r="AP323">
        <f>+Casos_PN_CORR[[#This Row],[43936]]-Casos_PN_CORR[[#This Row],[43935]]</f>
        <v>0</v>
      </c>
      <c r="AQ323">
        <f>+Casos_PN_CORR[[#This Row],[43937]]-Casos_PN_CORR[[#This Row],[43936]]</f>
        <v>0</v>
      </c>
      <c r="AR323">
        <f>+Casos_PN_CORR[[#This Row],[43938]]-Casos_PN_CORR[[#This Row],[43937]]</f>
        <v>0</v>
      </c>
      <c r="AS323">
        <f>+Casos_PN_CORR[[#This Row],[43939]]-Casos_PN_CORR[[#This Row],[43938]]</f>
        <v>0</v>
      </c>
      <c r="AT323">
        <f>+Casos_PN_CORR[[#This Row],[43940]]-Casos_PN_CORR[[#This Row],[43939]]</f>
        <v>0</v>
      </c>
      <c r="AU323">
        <f>+Casos_PN_CORR[[#This Row],[43941]]-Casos_PN_CORR[[#This Row],[43940]]</f>
        <v>0</v>
      </c>
      <c r="AV323">
        <f>+Casos_PN_CORR[[#This Row],[43942]]-Casos_PN_CORR[[#This Row],[43941]]</f>
        <v>0</v>
      </c>
      <c r="AW323">
        <f>+Casos_PN_CORR[[#This Row],[43943]]-Casos_PN_CORR[[#This Row],[43942]]</f>
        <v>0</v>
      </c>
      <c r="AX323">
        <f>+Casos_PN_CORR[[#This Row],[43944]]-Casos_PN_CORR[[#This Row],[43943]]</f>
        <v>0</v>
      </c>
      <c r="AY323">
        <f>+Casos_PN_CORR[[#This Row],[43945]]-Casos_PN_CORR[[#This Row],[43944]]</f>
        <v>0</v>
      </c>
      <c r="AZ323">
        <f>+Casos_PN_CORR[[#This Row],[43946]]-Casos_PN_CORR[[#This Row],[43945]]</f>
        <v>0</v>
      </c>
      <c r="BA323">
        <f>+Casos_PN_CORR[[#This Row],[43947]]-Casos_PN_CORR[[#This Row],[43946]]</f>
        <v>0</v>
      </c>
      <c r="BB323">
        <f>+Casos_PN_CORR[[#This Row],[43948]]-Casos_PN_CORR[[#This Row],[43947]]</f>
        <v>0</v>
      </c>
      <c r="BC323">
        <f>+Casos_PN_CORR[[#This Row],[43949]]-Casos_PN_CORR[[#This Row],[43948]]</f>
        <v>0</v>
      </c>
      <c r="BD323">
        <f>+Casos_PN_CORR[[#This Row],[43950]]-Casos_PN_CORR[[#This Row],[43949]]</f>
        <v>0</v>
      </c>
      <c r="BE323">
        <f>+Casos_PN_CORR[[#This Row],[43951]]-Casos_PN_CORR[[#This Row],[43950]]</f>
        <v>0</v>
      </c>
      <c r="BF323">
        <f>+Casos_PN_CORR[[#This Row],[43952]]-Casos_PN_CORR[[#This Row],[43951]]</f>
        <v>0</v>
      </c>
      <c r="BG323">
        <f>+Casos_PN_CORR[[#This Row],[43953]]-Casos_PN_CORR[[#This Row],[43952]]</f>
        <v>0</v>
      </c>
      <c r="BH323">
        <f>+Casos_PN_CORR[[#This Row],[43954]]-Casos_PN_CORR[[#This Row],[43953]]</f>
        <v>0</v>
      </c>
      <c r="BI323">
        <f>+Casos_PN_CORR[[#This Row],[43955]]-Casos_PN_CORR[[#This Row],[43954]]</f>
        <v>0</v>
      </c>
      <c r="BJ323">
        <f>+Casos_PN_CORR[[#This Row],[43956]]-Casos_PN_CORR[[#This Row],[43955]]</f>
        <v>0</v>
      </c>
      <c r="BK323">
        <f>+Casos_PN_CORR[[#This Row],[43957]]-Casos_PN_CORR[[#This Row],[43956]]</f>
        <v>0</v>
      </c>
      <c r="BL323">
        <f>+Casos_PN_CORR[[#This Row],[43958]]-Casos_PN_CORR[[#This Row],[43957]]</f>
        <v>0</v>
      </c>
      <c r="BM323">
        <f>+Casos_PN_CORR[[#This Row],[43959]]-Casos_PN_CORR[[#This Row],[43958]]</f>
        <v>0</v>
      </c>
      <c r="BN323">
        <f>+Casos_PN_CORR[[#This Row],[43960]]-Casos_PN_CORR[[#This Row],[43959]]</f>
        <v>0</v>
      </c>
      <c r="BO323">
        <f>+Casos_PN_CORR[[#This Row],[43961]]-Casos_PN_CORR[[#This Row],[43960]]</f>
        <v>0</v>
      </c>
      <c r="BP323">
        <f>+Casos_PN_CORR[[#This Row],[43962]]-Casos_PN_CORR[[#This Row],[43961]]</f>
        <v>0</v>
      </c>
      <c r="BQ323">
        <f>+Casos_PN_CORR[[#This Row],[43963]]-Casos_PN_CORR[[#This Row],[43962]]</f>
        <v>0</v>
      </c>
      <c r="BR323">
        <f>+Casos_PN_CORR[[#This Row],[43964]]-Casos_PN_CORR[[#This Row],[43963]]</f>
        <v>0</v>
      </c>
      <c r="BS323">
        <f>+Casos_PN_CORR[[#This Row],[43965]]-Casos_PN_CORR[[#This Row],[43964]]</f>
        <v>0</v>
      </c>
      <c r="BT323">
        <f>+Casos_PN_CORR[[#This Row],[43966]]-Casos_PN_CORR[[#This Row],[43965]]</f>
        <v>0</v>
      </c>
      <c r="BU323">
        <f>+Casos_PN_CORR[[#This Row],[43967]]-Casos_PN_CORR[[#This Row],[43966]]</f>
        <v>0</v>
      </c>
      <c r="BV323">
        <f>+Casos_PN_CORR[[#This Row],[43968]]-Casos_PN_CORR[[#This Row],[43967]]</f>
        <v>0</v>
      </c>
      <c r="BW323">
        <f>+Casos_PN_CORR[[#This Row],[43969]]-Casos_PN_CORR[[#This Row],[43968]]</f>
        <v>0</v>
      </c>
      <c r="BX323">
        <f>+Casos_PN_CORR[[#This Row],[43970]]-Casos_PN_CORR[[#This Row],[43969]]</f>
        <v>0</v>
      </c>
      <c r="BY323">
        <f>+Casos_PN_CORR[[#This Row],[43971]]-Casos_PN_CORR[[#This Row],[43970]]</f>
        <v>0</v>
      </c>
      <c r="BZ323">
        <f>+Casos_PN_CORR[[#This Row],[43972]]-Casos_PN_CORR[[#This Row],[43971]]</f>
        <v>0</v>
      </c>
      <c r="CA323">
        <f>+Casos_PN_CORR[[#This Row],[43973]]-Casos_PN_CORR[[#This Row],[43972]]</f>
        <v>0</v>
      </c>
      <c r="CB323">
        <f>+Casos_PN_CORR[[#This Row],[43974]]-Casos_PN_CORR[[#This Row],[43973]]</f>
        <v>0</v>
      </c>
      <c r="CC323">
        <f>+Casos_PN_CORR[[#This Row],[43975]]-Casos_PN_CORR[[#This Row],[43974]]</f>
        <v>0</v>
      </c>
      <c r="CD323">
        <f>+Casos_PN_CORR[[#This Row],[43976]]-Casos_PN_CORR[[#This Row],[43975]]</f>
        <v>0</v>
      </c>
      <c r="CE323">
        <f>+Casos_PN_CORR[[#This Row],[43977]]-Casos_PN_CORR[[#This Row],[43976]]</f>
        <v>0</v>
      </c>
      <c r="CF323">
        <f>+Casos_PN_CORR[[#This Row],[43978]]-Casos_PN_CORR[[#This Row],[43977]]</f>
        <v>0</v>
      </c>
      <c r="CG323">
        <f>+Casos_PN_CORR[[#This Row],[43979]]-Casos_PN_CORR[[#This Row],[43978]]</f>
        <v>0</v>
      </c>
      <c r="CH323">
        <f>+Casos_PN_CORR[[#This Row],[43980]]-Casos_PN_CORR[[#This Row],[43979]]</f>
        <v>0</v>
      </c>
      <c r="CI323">
        <f>+Casos_PN_CORR[[#This Row],[43981]]-Casos_PN_CORR[[#This Row],[43980]]</f>
        <v>0</v>
      </c>
      <c r="CJ323">
        <f>+Casos_PN_CORR[[#This Row],[43982]]-Casos_PN_CORR[[#This Row],[43981]]</f>
        <v>0</v>
      </c>
      <c r="CK323">
        <f>+Casos_PN_CORR[[#This Row],[43983]]-Casos_PN_CORR[[#This Row],[43982]]</f>
        <v>0</v>
      </c>
      <c r="CL323">
        <f>+Casos_PN_CORR[[#This Row],[43984]]-Casos_PN_CORR[[#This Row],[43983]]</f>
        <v>0</v>
      </c>
      <c r="CM323">
        <f>+Casos_PN_CORR[[#This Row],[43985]]-Casos_PN_CORR[[#This Row],[43984]]</f>
        <v>0</v>
      </c>
      <c r="CN323">
        <f>+Casos_PN_CORR[[#This Row],[43986]]-Casos_PN_CORR[[#This Row],[43985]]</f>
        <v>0</v>
      </c>
      <c r="CO323">
        <f>+Casos_PN_CORR[[#This Row],[43987]]-Casos_PN_CORR[[#This Row],[43986]]</f>
        <v>0</v>
      </c>
      <c r="CP323">
        <f>+Casos_PN_CORR[[#This Row],[43988]]-Casos_PN_CORR[[#This Row],[43987]]</f>
        <v>0</v>
      </c>
      <c r="CQ323">
        <f>+Casos_PN_CORR[[#This Row],[43989]]-Casos_PN_CORR[[#This Row],[43988]]</f>
        <v>0</v>
      </c>
      <c r="CR323">
        <f>+Casos_PN_CORR[[#This Row],[43990]]-Casos_PN_CORR[[#This Row],[43989]]</f>
        <v>0</v>
      </c>
      <c r="CS323">
        <f>+Casos_PN_CORR[[#This Row],[43991]]-Casos_PN_CORR[[#This Row],[43990]]</f>
        <v>0</v>
      </c>
      <c r="CT323">
        <f>+Casos_PN_CORR[[#This Row],[43992]]-Casos_PN_CORR[[#This Row],[43991]]</f>
        <v>0</v>
      </c>
      <c r="CU323">
        <f>+Casos_PN_CORR[[#This Row],[43993]]-Casos_PN_CORR[[#This Row],[43992]]</f>
        <v>0</v>
      </c>
    </row>
    <row r="324" spans="1:99" x14ac:dyDescent="0.3">
      <c r="A324">
        <v>70209</v>
      </c>
      <c r="B324" s="2" t="s">
        <v>268</v>
      </c>
      <c r="C324" s="2" t="s">
        <v>348</v>
      </c>
      <c r="D324" s="2" t="s">
        <v>619</v>
      </c>
      <c r="E324" s="4">
        <f t="shared" ref="E324:E387" si="5">SUM(F324:AEZ324)</f>
        <v>0</v>
      </c>
      <c r="F324">
        <f>+Casos_PN_CORR[[#This Row],[43900]]</f>
        <v>0</v>
      </c>
      <c r="G324">
        <f>+Casos_PN_CORR[[#This Row],[43901]]-Casos_PN_CORR[[#This Row],[43900]]</f>
        <v>0</v>
      </c>
      <c r="H324">
        <f>+Casos_PN_CORR[[#This Row],[43902]]-Casos_PN_CORR[[#This Row],[43901]]</f>
        <v>0</v>
      </c>
      <c r="I324">
        <f>+Casos_PN_CORR[[#This Row],[43903]]-Casos_PN_CORR[[#This Row],[43902]]</f>
        <v>0</v>
      </c>
      <c r="J324">
        <f>+Casos_PN_CORR[[#This Row],[43904]]-Casos_PN_CORR[[#This Row],[43903]]</f>
        <v>0</v>
      </c>
      <c r="K324">
        <f>+Casos_PN_CORR[[#This Row],[43905]]-Casos_PN_CORR[[#This Row],[43904]]</f>
        <v>0</v>
      </c>
      <c r="L324">
        <f>+Casos_PN_CORR[[#This Row],[43906]]-Casos_PN_CORR[[#This Row],[43905]]</f>
        <v>0</v>
      </c>
      <c r="M324">
        <f>+Casos_PN_CORR[[#This Row],[43907]]-Casos_PN_CORR[[#This Row],[43906]]</f>
        <v>0</v>
      </c>
      <c r="N324">
        <f>+Casos_PN_CORR[[#This Row],[43908]]-Casos_PN_CORR[[#This Row],[43907]]</f>
        <v>0</v>
      </c>
      <c r="O324">
        <f>+Casos_PN_CORR[[#This Row],[43909]]-Casos_PN_CORR[[#This Row],[43908]]</f>
        <v>0</v>
      </c>
      <c r="P324">
        <f>+Casos_PN_CORR[[#This Row],[43910]]-Casos_PN_CORR[[#This Row],[43909]]</f>
        <v>0</v>
      </c>
      <c r="Q324">
        <f>+Casos_PN_CORR[[#This Row],[43911]]-Casos_PN_CORR[[#This Row],[43910]]</f>
        <v>0</v>
      </c>
      <c r="R324">
        <f>+Casos_PN_CORR[[#This Row],[43912]]-Casos_PN_CORR[[#This Row],[43911]]</f>
        <v>0</v>
      </c>
      <c r="S324">
        <f>+Casos_PN_CORR[[#This Row],[43913]]-Casos_PN_CORR[[#This Row],[43912]]</f>
        <v>0</v>
      </c>
      <c r="T324">
        <f>+Casos_PN_CORR[[#This Row],[43914]]-Casos_PN_CORR[[#This Row],[43913]]</f>
        <v>0</v>
      </c>
      <c r="U324">
        <f>+Casos_PN_CORR[[#This Row],[43915]]-Casos_PN_CORR[[#This Row],[43914]]</f>
        <v>0</v>
      </c>
      <c r="V324">
        <f>+Casos_PN_CORR[[#This Row],[43916]]-Casos_PN_CORR[[#This Row],[43915]]</f>
        <v>0</v>
      </c>
      <c r="W324">
        <f>+Casos_PN_CORR[[#This Row],[43917]]-Casos_PN_CORR[[#This Row],[43916]]</f>
        <v>0</v>
      </c>
      <c r="X324">
        <f>+Casos_PN_CORR[[#This Row],[43918]]-Casos_PN_CORR[[#This Row],[43917]]</f>
        <v>0</v>
      </c>
      <c r="Y324">
        <f>+Casos_PN_CORR[[#This Row],[43919]]-Casos_PN_CORR[[#This Row],[43918]]</f>
        <v>0</v>
      </c>
      <c r="Z324">
        <f>+Casos_PN_CORR[[#This Row],[43920]]-Casos_PN_CORR[[#This Row],[43919]]</f>
        <v>0</v>
      </c>
      <c r="AA324">
        <f>+Casos_PN_CORR[[#This Row],[43921]]-Casos_PN_CORR[[#This Row],[43920]]</f>
        <v>0</v>
      </c>
      <c r="AB324">
        <f>+Casos_PN_CORR[[#This Row],[43922]]-Casos_PN_CORR[[#This Row],[43921]]</f>
        <v>0</v>
      </c>
      <c r="AC324">
        <f>+Casos_PN_CORR[[#This Row],[43923]]-Casos_PN_CORR[[#This Row],[43922]]</f>
        <v>0</v>
      </c>
      <c r="AD324">
        <f>+Casos_PN_CORR[[#This Row],[43924]]-Casos_PN_CORR[[#This Row],[43923]]</f>
        <v>0</v>
      </c>
      <c r="AE324">
        <f>+Casos_PN_CORR[[#This Row],[43925]]-Casos_PN_CORR[[#This Row],[43924]]</f>
        <v>0</v>
      </c>
      <c r="AF324">
        <f>+Casos_PN_CORR[[#This Row],[43926]]-Casos_PN_CORR[[#This Row],[43925]]</f>
        <v>0</v>
      </c>
      <c r="AG324">
        <f>+Casos_PN_CORR[[#This Row],[43927]]-Casos_PN_CORR[[#This Row],[43926]]</f>
        <v>0</v>
      </c>
      <c r="AH324">
        <f>+Casos_PN_CORR[[#This Row],[43928]]-Casos_PN_CORR[[#This Row],[43927]]</f>
        <v>0</v>
      </c>
      <c r="AI324">
        <f>+Casos_PN_CORR[[#This Row],[43929]]-Casos_PN_CORR[[#This Row],[43928]]</f>
        <v>0</v>
      </c>
      <c r="AJ324">
        <f>+Casos_PN_CORR[[#This Row],[43930]]-Casos_PN_CORR[[#This Row],[43929]]</f>
        <v>0</v>
      </c>
      <c r="AK324">
        <f>+Casos_PN_CORR[[#This Row],[43931]]-Casos_PN_CORR[[#This Row],[43930]]</f>
        <v>0</v>
      </c>
      <c r="AL324">
        <f>+Casos_PN_CORR[[#This Row],[43932]]-Casos_PN_CORR[[#This Row],[43931]]</f>
        <v>0</v>
      </c>
      <c r="AM324">
        <f>+Casos_PN_CORR[[#This Row],[43933]]-Casos_PN_CORR[[#This Row],[43932]]</f>
        <v>0</v>
      </c>
      <c r="AN324">
        <f>+Casos_PN_CORR[[#This Row],[43934]]-Casos_PN_CORR[[#This Row],[43933]]</f>
        <v>0</v>
      </c>
      <c r="AO324">
        <f>+Casos_PN_CORR[[#This Row],[43935]]-Casos_PN_CORR[[#This Row],[43934]]</f>
        <v>0</v>
      </c>
      <c r="AP324">
        <f>+Casos_PN_CORR[[#This Row],[43936]]-Casos_PN_CORR[[#This Row],[43935]]</f>
        <v>0</v>
      </c>
      <c r="AQ324">
        <f>+Casos_PN_CORR[[#This Row],[43937]]-Casos_PN_CORR[[#This Row],[43936]]</f>
        <v>0</v>
      </c>
      <c r="AR324">
        <f>+Casos_PN_CORR[[#This Row],[43938]]-Casos_PN_CORR[[#This Row],[43937]]</f>
        <v>0</v>
      </c>
      <c r="AS324">
        <f>+Casos_PN_CORR[[#This Row],[43939]]-Casos_PN_CORR[[#This Row],[43938]]</f>
        <v>0</v>
      </c>
      <c r="AT324">
        <f>+Casos_PN_CORR[[#This Row],[43940]]-Casos_PN_CORR[[#This Row],[43939]]</f>
        <v>0</v>
      </c>
      <c r="AU324">
        <f>+Casos_PN_CORR[[#This Row],[43941]]-Casos_PN_CORR[[#This Row],[43940]]</f>
        <v>0</v>
      </c>
      <c r="AV324">
        <f>+Casos_PN_CORR[[#This Row],[43942]]-Casos_PN_CORR[[#This Row],[43941]]</f>
        <v>0</v>
      </c>
      <c r="AW324">
        <f>+Casos_PN_CORR[[#This Row],[43943]]-Casos_PN_CORR[[#This Row],[43942]]</f>
        <v>0</v>
      </c>
      <c r="AX324">
        <f>+Casos_PN_CORR[[#This Row],[43944]]-Casos_PN_CORR[[#This Row],[43943]]</f>
        <v>0</v>
      </c>
      <c r="AY324">
        <f>+Casos_PN_CORR[[#This Row],[43945]]-Casos_PN_CORR[[#This Row],[43944]]</f>
        <v>0</v>
      </c>
      <c r="AZ324">
        <f>+Casos_PN_CORR[[#This Row],[43946]]-Casos_PN_CORR[[#This Row],[43945]]</f>
        <v>0</v>
      </c>
      <c r="BA324">
        <f>+Casos_PN_CORR[[#This Row],[43947]]-Casos_PN_CORR[[#This Row],[43946]]</f>
        <v>0</v>
      </c>
      <c r="BB324">
        <f>+Casos_PN_CORR[[#This Row],[43948]]-Casos_PN_CORR[[#This Row],[43947]]</f>
        <v>0</v>
      </c>
      <c r="BC324">
        <f>+Casos_PN_CORR[[#This Row],[43949]]-Casos_PN_CORR[[#This Row],[43948]]</f>
        <v>0</v>
      </c>
      <c r="BD324">
        <f>+Casos_PN_CORR[[#This Row],[43950]]-Casos_PN_CORR[[#This Row],[43949]]</f>
        <v>0</v>
      </c>
      <c r="BE324">
        <f>+Casos_PN_CORR[[#This Row],[43951]]-Casos_PN_CORR[[#This Row],[43950]]</f>
        <v>0</v>
      </c>
      <c r="BF324">
        <f>+Casos_PN_CORR[[#This Row],[43952]]-Casos_PN_CORR[[#This Row],[43951]]</f>
        <v>0</v>
      </c>
      <c r="BG324">
        <f>+Casos_PN_CORR[[#This Row],[43953]]-Casos_PN_CORR[[#This Row],[43952]]</f>
        <v>0</v>
      </c>
      <c r="BH324">
        <f>+Casos_PN_CORR[[#This Row],[43954]]-Casos_PN_CORR[[#This Row],[43953]]</f>
        <v>0</v>
      </c>
      <c r="BI324">
        <f>+Casos_PN_CORR[[#This Row],[43955]]-Casos_PN_CORR[[#This Row],[43954]]</f>
        <v>0</v>
      </c>
      <c r="BJ324">
        <f>+Casos_PN_CORR[[#This Row],[43956]]-Casos_PN_CORR[[#This Row],[43955]]</f>
        <v>0</v>
      </c>
      <c r="BK324">
        <f>+Casos_PN_CORR[[#This Row],[43957]]-Casos_PN_CORR[[#This Row],[43956]]</f>
        <v>0</v>
      </c>
      <c r="BL324">
        <f>+Casos_PN_CORR[[#This Row],[43958]]-Casos_PN_CORR[[#This Row],[43957]]</f>
        <v>0</v>
      </c>
      <c r="BM324">
        <f>+Casos_PN_CORR[[#This Row],[43959]]-Casos_PN_CORR[[#This Row],[43958]]</f>
        <v>0</v>
      </c>
      <c r="BN324">
        <f>+Casos_PN_CORR[[#This Row],[43960]]-Casos_PN_CORR[[#This Row],[43959]]</f>
        <v>0</v>
      </c>
      <c r="BO324">
        <f>+Casos_PN_CORR[[#This Row],[43961]]-Casos_PN_CORR[[#This Row],[43960]]</f>
        <v>0</v>
      </c>
      <c r="BP324">
        <f>+Casos_PN_CORR[[#This Row],[43962]]-Casos_PN_CORR[[#This Row],[43961]]</f>
        <v>0</v>
      </c>
      <c r="BQ324">
        <f>+Casos_PN_CORR[[#This Row],[43963]]-Casos_PN_CORR[[#This Row],[43962]]</f>
        <v>0</v>
      </c>
      <c r="BR324">
        <f>+Casos_PN_CORR[[#This Row],[43964]]-Casos_PN_CORR[[#This Row],[43963]]</f>
        <v>0</v>
      </c>
      <c r="BS324">
        <f>+Casos_PN_CORR[[#This Row],[43965]]-Casos_PN_CORR[[#This Row],[43964]]</f>
        <v>0</v>
      </c>
      <c r="BT324">
        <f>+Casos_PN_CORR[[#This Row],[43966]]-Casos_PN_CORR[[#This Row],[43965]]</f>
        <v>0</v>
      </c>
      <c r="BU324">
        <f>+Casos_PN_CORR[[#This Row],[43967]]-Casos_PN_CORR[[#This Row],[43966]]</f>
        <v>0</v>
      </c>
      <c r="BV324">
        <f>+Casos_PN_CORR[[#This Row],[43968]]-Casos_PN_CORR[[#This Row],[43967]]</f>
        <v>0</v>
      </c>
      <c r="BW324">
        <f>+Casos_PN_CORR[[#This Row],[43969]]-Casos_PN_CORR[[#This Row],[43968]]</f>
        <v>0</v>
      </c>
      <c r="BX324">
        <f>+Casos_PN_CORR[[#This Row],[43970]]-Casos_PN_CORR[[#This Row],[43969]]</f>
        <v>0</v>
      </c>
      <c r="BY324">
        <f>+Casos_PN_CORR[[#This Row],[43971]]-Casos_PN_CORR[[#This Row],[43970]]</f>
        <v>0</v>
      </c>
      <c r="BZ324">
        <f>+Casos_PN_CORR[[#This Row],[43972]]-Casos_PN_CORR[[#This Row],[43971]]</f>
        <v>0</v>
      </c>
      <c r="CA324">
        <f>+Casos_PN_CORR[[#This Row],[43973]]-Casos_PN_CORR[[#This Row],[43972]]</f>
        <v>0</v>
      </c>
      <c r="CB324">
        <f>+Casos_PN_CORR[[#This Row],[43974]]-Casos_PN_CORR[[#This Row],[43973]]</f>
        <v>0</v>
      </c>
      <c r="CC324">
        <f>+Casos_PN_CORR[[#This Row],[43975]]-Casos_PN_CORR[[#This Row],[43974]]</f>
        <v>0</v>
      </c>
      <c r="CD324">
        <f>+Casos_PN_CORR[[#This Row],[43976]]-Casos_PN_CORR[[#This Row],[43975]]</f>
        <v>0</v>
      </c>
      <c r="CE324">
        <f>+Casos_PN_CORR[[#This Row],[43977]]-Casos_PN_CORR[[#This Row],[43976]]</f>
        <v>0</v>
      </c>
      <c r="CF324">
        <f>+Casos_PN_CORR[[#This Row],[43978]]-Casos_PN_CORR[[#This Row],[43977]]</f>
        <v>0</v>
      </c>
      <c r="CG324">
        <f>+Casos_PN_CORR[[#This Row],[43979]]-Casos_PN_CORR[[#This Row],[43978]]</f>
        <v>0</v>
      </c>
      <c r="CH324">
        <f>+Casos_PN_CORR[[#This Row],[43980]]-Casos_PN_CORR[[#This Row],[43979]]</f>
        <v>0</v>
      </c>
      <c r="CI324">
        <f>+Casos_PN_CORR[[#This Row],[43981]]-Casos_PN_CORR[[#This Row],[43980]]</f>
        <v>0</v>
      </c>
      <c r="CJ324">
        <f>+Casos_PN_CORR[[#This Row],[43982]]-Casos_PN_CORR[[#This Row],[43981]]</f>
        <v>0</v>
      </c>
      <c r="CK324">
        <f>+Casos_PN_CORR[[#This Row],[43983]]-Casos_PN_CORR[[#This Row],[43982]]</f>
        <v>0</v>
      </c>
      <c r="CL324">
        <f>+Casos_PN_CORR[[#This Row],[43984]]-Casos_PN_CORR[[#This Row],[43983]]</f>
        <v>0</v>
      </c>
      <c r="CM324">
        <f>+Casos_PN_CORR[[#This Row],[43985]]-Casos_PN_CORR[[#This Row],[43984]]</f>
        <v>0</v>
      </c>
      <c r="CN324">
        <f>+Casos_PN_CORR[[#This Row],[43986]]-Casos_PN_CORR[[#This Row],[43985]]</f>
        <v>0</v>
      </c>
      <c r="CO324">
        <f>+Casos_PN_CORR[[#This Row],[43987]]-Casos_PN_CORR[[#This Row],[43986]]</f>
        <v>0</v>
      </c>
      <c r="CP324">
        <f>+Casos_PN_CORR[[#This Row],[43988]]-Casos_PN_CORR[[#This Row],[43987]]</f>
        <v>0</v>
      </c>
      <c r="CQ324">
        <f>+Casos_PN_CORR[[#This Row],[43989]]-Casos_PN_CORR[[#This Row],[43988]]</f>
        <v>0</v>
      </c>
      <c r="CR324">
        <f>+Casos_PN_CORR[[#This Row],[43990]]-Casos_PN_CORR[[#This Row],[43989]]</f>
        <v>0</v>
      </c>
      <c r="CS324">
        <f>+Casos_PN_CORR[[#This Row],[43991]]-Casos_PN_CORR[[#This Row],[43990]]</f>
        <v>0</v>
      </c>
      <c r="CT324">
        <f>+Casos_PN_CORR[[#This Row],[43992]]-Casos_PN_CORR[[#This Row],[43991]]</f>
        <v>0</v>
      </c>
      <c r="CU324">
        <f>+Casos_PN_CORR[[#This Row],[43993]]-Casos_PN_CORR[[#This Row],[43992]]</f>
        <v>0</v>
      </c>
    </row>
    <row r="325" spans="1:99" x14ac:dyDescent="0.3">
      <c r="A325">
        <v>70408</v>
      </c>
      <c r="B325" s="2" t="s">
        <v>268</v>
      </c>
      <c r="C325" s="2" t="s">
        <v>328</v>
      </c>
      <c r="D325" s="2" t="s">
        <v>238</v>
      </c>
      <c r="E325" s="4">
        <f t="shared" si="5"/>
        <v>0</v>
      </c>
      <c r="F325">
        <f>+Casos_PN_CORR[[#This Row],[43900]]</f>
        <v>0</v>
      </c>
      <c r="G325">
        <f>+Casos_PN_CORR[[#This Row],[43901]]-Casos_PN_CORR[[#This Row],[43900]]</f>
        <v>0</v>
      </c>
      <c r="H325">
        <f>+Casos_PN_CORR[[#This Row],[43902]]-Casos_PN_CORR[[#This Row],[43901]]</f>
        <v>0</v>
      </c>
      <c r="I325">
        <f>+Casos_PN_CORR[[#This Row],[43903]]-Casos_PN_CORR[[#This Row],[43902]]</f>
        <v>0</v>
      </c>
      <c r="J325">
        <f>+Casos_PN_CORR[[#This Row],[43904]]-Casos_PN_CORR[[#This Row],[43903]]</f>
        <v>0</v>
      </c>
      <c r="K325">
        <f>+Casos_PN_CORR[[#This Row],[43905]]-Casos_PN_CORR[[#This Row],[43904]]</f>
        <v>0</v>
      </c>
      <c r="L325">
        <f>+Casos_PN_CORR[[#This Row],[43906]]-Casos_PN_CORR[[#This Row],[43905]]</f>
        <v>0</v>
      </c>
      <c r="M325">
        <f>+Casos_PN_CORR[[#This Row],[43907]]-Casos_PN_CORR[[#This Row],[43906]]</f>
        <v>0</v>
      </c>
      <c r="N325">
        <f>+Casos_PN_CORR[[#This Row],[43908]]-Casos_PN_CORR[[#This Row],[43907]]</f>
        <v>0</v>
      </c>
      <c r="O325">
        <f>+Casos_PN_CORR[[#This Row],[43909]]-Casos_PN_CORR[[#This Row],[43908]]</f>
        <v>0</v>
      </c>
      <c r="P325">
        <f>+Casos_PN_CORR[[#This Row],[43910]]-Casos_PN_CORR[[#This Row],[43909]]</f>
        <v>0</v>
      </c>
      <c r="Q325">
        <f>+Casos_PN_CORR[[#This Row],[43911]]-Casos_PN_CORR[[#This Row],[43910]]</f>
        <v>0</v>
      </c>
      <c r="R325">
        <f>+Casos_PN_CORR[[#This Row],[43912]]-Casos_PN_CORR[[#This Row],[43911]]</f>
        <v>0</v>
      </c>
      <c r="S325">
        <f>+Casos_PN_CORR[[#This Row],[43913]]-Casos_PN_CORR[[#This Row],[43912]]</f>
        <v>0</v>
      </c>
      <c r="T325">
        <f>+Casos_PN_CORR[[#This Row],[43914]]-Casos_PN_CORR[[#This Row],[43913]]</f>
        <v>0</v>
      </c>
      <c r="U325">
        <f>+Casos_PN_CORR[[#This Row],[43915]]-Casos_PN_CORR[[#This Row],[43914]]</f>
        <v>0</v>
      </c>
      <c r="V325">
        <f>+Casos_PN_CORR[[#This Row],[43916]]-Casos_PN_CORR[[#This Row],[43915]]</f>
        <v>0</v>
      </c>
      <c r="W325">
        <f>+Casos_PN_CORR[[#This Row],[43917]]-Casos_PN_CORR[[#This Row],[43916]]</f>
        <v>0</v>
      </c>
      <c r="X325">
        <f>+Casos_PN_CORR[[#This Row],[43918]]-Casos_PN_CORR[[#This Row],[43917]]</f>
        <v>0</v>
      </c>
      <c r="Y325">
        <f>+Casos_PN_CORR[[#This Row],[43919]]-Casos_PN_CORR[[#This Row],[43918]]</f>
        <v>0</v>
      </c>
      <c r="Z325">
        <f>+Casos_PN_CORR[[#This Row],[43920]]-Casos_PN_CORR[[#This Row],[43919]]</f>
        <v>0</v>
      </c>
      <c r="AA325">
        <f>+Casos_PN_CORR[[#This Row],[43921]]-Casos_PN_CORR[[#This Row],[43920]]</f>
        <v>0</v>
      </c>
      <c r="AB325">
        <f>+Casos_PN_CORR[[#This Row],[43922]]-Casos_PN_CORR[[#This Row],[43921]]</f>
        <v>0</v>
      </c>
      <c r="AC325">
        <f>+Casos_PN_CORR[[#This Row],[43923]]-Casos_PN_CORR[[#This Row],[43922]]</f>
        <v>0</v>
      </c>
      <c r="AD325">
        <f>+Casos_PN_CORR[[#This Row],[43924]]-Casos_PN_CORR[[#This Row],[43923]]</f>
        <v>0</v>
      </c>
      <c r="AE325">
        <f>+Casos_PN_CORR[[#This Row],[43925]]-Casos_PN_CORR[[#This Row],[43924]]</f>
        <v>0</v>
      </c>
      <c r="AF325">
        <f>+Casos_PN_CORR[[#This Row],[43926]]-Casos_PN_CORR[[#This Row],[43925]]</f>
        <v>0</v>
      </c>
      <c r="AG325">
        <f>+Casos_PN_CORR[[#This Row],[43927]]-Casos_PN_CORR[[#This Row],[43926]]</f>
        <v>0</v>
      </c>
      <c r="AH325">
        <f>+Casos_PN_CORR[[#This Row],[43928]]-Casos_PN_CORR[[#This Row],[43927]]</f>
        <v>0</v>
      </c>
      <c r="AI325">
        <f>+Casos_PN_CORR[[#This Row],[43929]]-Casos_PN_CORR[[#This Row],[43928]]</f>
        <v>0</v>
      </c>
      <c r="AJ325">
        <f>+Casos_PN_CORR[[#This Row],[43930]]-Casos_PN_CORR[[#This Row],[43929]]</f>
        <v>0</v>
      </c>
      <c r="AK325">
        <f>+Casos_PN_CORR[[#This Row],[43931]]-Casos_PN_CORR[[#This Row],[43930]]</f>
        <v>0</v>
      </c>
      <c r="AL325">
        <f>+Casos_PN_CORR[[#This Row],[43932]]-Casos_PN_CORR[[#This Row],[43931]]</f>
        <v>0</v>
      </c>
      <c r="AM325">
        <f>+Casos_PN_CORR[[#This Row],[43933]]-Casos_PN_CORR[[#This Row],[43932]]</f>
        <v>0</v>
      </c>
      <c r="AN325">
        <f>+Casos_PN_CORR[[#This Row],[43934]]-Casos_PN_CORR[[#This Row],[43933]]</f>
        <v>0</v>
      </c>
      <c r="AO325">
        <f>+Casos_PN_CORR[[#This Row],[43935]]-Casos_PN_CORR[[#This Row],[43934]]</f>
        <v>0</v>
      </c>
      <c r="AP325">
        <f>+Casos_PN_CORR[[#This Row],[43936]]-Casos_PN_CORR[[#This Row],[43935]]</f>
        <v>0</v>
      </c>
      <c r="AQ325">
        <f>+Casos_PN_CORR[[#This Row],[43937]]-Casos_PN_CORR[[#This Row],[43936]]</f>
        <v>0</v>
      </c>
      <c r="AR325">
        <f>+Casos_PN_CORR[[#This Row],[43938]]-Casos_PN_CORR[[#This Row],[43937]]</f>
        <v>0</v>
      </c>
      <c r="AS325">
        <f>+Casos_PN_CORR[[#This Row],[43939]]-Casos_PN_CORR[[#This Row],[43938]]</f>
        <v>0</v>
      </c>
      <c r="AT325">
        <f>+Casos_PN_CORR[[#This Row],[43940]]-Casos_PN_CORR[[#This Row],[43939]]</f>
        <v>0</v>
      </c>
      <c r="AU325">
        <f>+Casos_PN_CORR[[#This Row],[43941]]-Casos_PN_CORR[[#This Row],[43940]]</f>
        <v>0</v>
      </c>
      <c r="AV325">
        <f>+Casos_PN_CORR[[#This Row],[43942]]-Casos_PN_CORR[[#This Row],[43941]]</f>
        <v>0</v>
      </c>
      <c r="AW325">
        <f>+Casos_PN_CORR[[#This Row],[43943]]-Casos_PN_CORR[[#This Row],[43942]]</f>
        <v>0</v>
      </c>
      <c r="AX325">
        <f>+Casos_PN_CORR[[#This Row],[43944]]-Casos_PN_CORR[[#This Row],[43943]]</f>
        <v>0</v>
      </c>
      <c r="AY325">
        <f>+Casos_PN_CORR[[#This Row],[43945]]-Casos_PN_CORR[[#This Row],[43944]]</f>
        <v>0</v>
      </c>
      <c r="AZ325">
        <f>+Casos_PN_CORR[[#This Row],[43946]]-Casos_PN_CORR[[#This Row],[43945]]</f>
        <v>0</v>
      </c>
      <c r="BA325">
        <f>+Casos_PN_CORR[[#This Row],[43947]]-Casos_PN_CORR[[#This Row],[43946]]</f>
        <v>0</v>
      </c>
      <c r="BB325">
        <f>+Casos_PN_CORR[[#This Row],[43948]]-Casos_PN_CORR[[#This Row],[43947]]</f>
        <v>0</v>
      </c>
      <c r="BC325">
        <f>+Casos_PN_CORR[[#This Row],[43949]]-Casos_PN_CORR[[#This Row],[43948]]</f>
        <v>0</v>
      </c>
      <c r="BD325">
        <f>+Casos_PN_CORR[[#This Row],[43950]]-Casos_PN_CORR[[#This Row],[43949]]</f>
        <v>0</v>
      </c>
      <c r="BE325">
        <f>+Casos_PN_CORR[[#This Row],[43951]]-Casos_PN_CORR[[#This Row],[43950]]</f>
        <v>0</v>
      </c>
      <c r="BF325">
        <f>+Casos_PN_CORR[[#This Row],[43952]]-Casos_PN_CORR[[#This Row],[43951]]</f>
        <v>0</v>
      </c>
      <c r="BG325">
        <f>+Casos_PN_CORR[[#This Row],[43953]]-Casos_PN_CORR[[#This Row],[43952]]</f>
        <v>0</v>
      </c>
      <c r="BH325">
        <f>+Casos_PN_CORR[[#This Row],[43954]]-Casos_PN_CORR[[#This Row],[43953]]</f>
        <v>0</v>
      </c>
      <c r="BI325">
        <f>+Casos_PN_CORR[[#This Row],[43955]]-Casos_PN_CORR[[#This Row],[43954]]</f>
        <v>0</v>
      </c>
      <c r="BJ325">
        <f>+Casos_PN_CORR[[#This Row],[43956]]-Casos_PN_CORR[[#This Row],[43955]]</f>
        <v>0</v>
      </c>
      <c r="BK325">
        <f>+Casos_PN_CORR[[#This Row],[43957]]-Casos_PN_CORR[[#This Row],[43956]]</f>
        <v>0</v>
      </c>
      <c r="BL325">
        <f>+Casos_PN_CORR[[#This Row],[43958]]-Casos_PN_CORR[[#This Row],[43957]]</f>
        <v>0</v>
      </c>
      <c r="BM325">
        <f>+Casos_PN_CORR[[#This Row],[43959]]-Casos_PN_CORR[[#This Row],[43958]]</f>
        <v>0</v>
      </c>
      <c r="BN325">
        <f>+Casos_PN_CORR[[#This Row],[43960]]-Casos_PN_CORR[[#This Row],[43959]]</f>
        <v>0</v>
      </c>
      <c r="BO325">
        <f>+Casos_PN_CORR[[#This Row],[43961]]-Casos_PN_CORR[[#This Row],[43960]]</f>
        <v>0</v>
      </c>
      <c r="BP325">
        <f>+Casos_PN_CORR[[#This Row],[43962]]-Casos_PN_CORR[[#This Row],[43961]]</f>
        <v>0</v>
      </c>
      <c r="BQ325">
        <f>+Casos_PN_CORR[[#This Row],[43963]]-Casos_PN_CORR[[#This Row],[43962]]</f>
        <v>0</v>
      </c>
      <c r="BR325">
        <f>+Casos_PN_CORR[[#This Row],[43964]]-Casos_PN_CORR[[#This Row],[43963]]</f>
        <v>0</v>
      </c>
      <c r="BS325">
        <f>+Casos_PN_CORR[[#This Row],[43965]]-Casos_PN_CORR[[#This Row],[43964]]</f>
        <v>0</v>
      </c>
      <c r="BT325">
        <f>+Casos_PN_CORR[[#This Row],[43966]]-Casos_PN_CORR[[#This Row],[43965]]</f>
        <v>0</v>
      </c>
      <c r="BU325">
        <f>+Casos_PN_CORR[[#This Row],[43967]]-Casos_PN_CORR[[#This Row],[43966]]</f>
        <v>0</v>
      </c>
      <c r="BV325">
        <f>+Casos_PN_CORR[[#This Row],[43968]]-Casos_PN_CORR[[#This Row],[43967]]</f>
        <v>0</v>
      </c>
      <c r="BW325">
        <f>+Casos_PN_CORR[[#This Row],[43969]]-Casos_PN_CORR[[#This Row],[43968]]</f>
        <v>0</v>
      </c>
      <c r="BX325">
        <f>+Casos_PN_CORR[[#This Row],[43970]]-Casos_PN_CORR[[#This Row],[43969]]</f>
        <v>0</v>
      </c>
      <c r="BY325">
        <f>+Casos_PN_CORR[[#This Row],[43971]]-Casos_PN_CORR[[#This Row],[43970]]</f>
        <v>0</v>
      </c>
      <c r="BZ325">
        <f>+Casos_PN_CORR[[#This Row],[43972]]-Casos_PN_CORR[[#This Row],[43971]]</f>
        <v>0</v>
      </c>
      <c r="CA325">
        <f>+Casos_PN_CORR[[#This Row],[43973]]-Casos_PN_CORR[[#This Row],[43972]]</f>
        <v>0</v>
      </c>
      <c r="CB325">
        <f>+Casos_PN_CORR[[#This Row],[43974]]-Casos_PN_CORR[[#This Row],[43973]]</f>
        <v>0</v>
      </c>
      <c r="CC325">
        <f>+Casos_PN_CORR[[#This Row],[43975]]-Casos_PN_CORR[[#This Row],[43974]]</f>
        <v>0</v>
      </c>
      <c r="CD325">
        <f>+Casos_PN_CORR[[#This Row],[43976]]-Casos_PN_CORR[[#This Row],[43975]]</f>
        <v>0</v>
      </c>
      <c r="CE325">
        <f>+Casos_PN_CORR[[#This Row],[43977]]-Casos_PN_CORR[[#This Row],[43976]]</f>
        <v>0</v>
      </c>
      <c r="CF325">
        <f>+Casos_PN_CORR[[#This Row],[43978]]-Casos_PN_CORR[[#This Row],[43977]]</f>
        <v>0</v>
      </c>
      <c r="CG325">
        <f>+Casos_PN_CORR[[#This Row],[43979]]-Casos_PN_CORR[[#This Row],[43978]]</f>
        <v>0</v>
      </c>
      <c r="CH325">
        <f>+Casos_PN_CORR[[#This Row],[43980]]-Casos_PN_CORR[[#This Row],[43979]]</f>
        <v>0</v>
      </c>
      <c r="CI325">
        <f>+Casos_PN_CORR[[#This Row],[43981]]-Casos_PN_CORR[[#This Row],[43980]]</f>
        <v>0</v>
      </c>
      <c r="CJ325">
        <f>+Casos_PN_CORR[[#This Row],[43982]]-Casos_PN_CORR[[#This Row],[43981]]</f>
        <v>0</v>
      </c>
      <c r="CK325">
        <f>+Casos_PN_CORR[[#This Row],[43983]]-Casos_PN_CORR[[#This Row],[43982]]</f>
        <v>0</v>
      </c>
      <c r="CL325">
        <f>+Casos_PN_CORR[[#This Row],[43984]]-Casos_PN_CORR[[#This Row],[43983]]</f>
        <v>0</v>
      </c>
      <c r="CM325">
        <f>+Casos_PN_CORR[[#This Row],[43985]]-Casos_PN_CORR[[#This Row],[43984]]</f>
        <v>0</v>
      </c>
      <c r="CN325">
        <f>+Casos_PN_CORR[[#This Row],[43986]]-Casos_PN_CORR[[#This Row],[43985]]</f>
        <v>0</v>
      </c>
      <c r="CO325">
        <f>+Casos_PN_CORR[[#This Row],[43987]]-Casos_PN_CORR[[#This Row],[43986]]</f>
        <v>0</v>
      </c>
      <c r="CP325">
        <f>+Casos_PN_CORR[[#This Row],[43988]]-Casos_PN_CORR[[#This Row],[43987]]</f>
        <v>0</v>
      </c>
      <c r="CQ325">
        <f>+Casos_PN_CORR[[#This Row],[43989]]-Casos_PN_CORR[[#This Row],[43988]]</f>
        <v>0</v>
      </c>
      <c r="CR325">
        <f>+Casos_PN_CORR[[#This Row],[43990]]-Casos_PN_CORR[[#This Row],[43989]]</f>
        <v>0</v>
      </c>
      <c r="CS325">
        <f>+Casos_PN_CORR[[#This Row],[43991]]-Casos_PN_CORR[[#This Row],[43990]]</f>
        <v>0</v>
      </c>
      <c r="CT325">
        <f>+Casos_PN_CORR[[#This Row],[43992]]-Casos_PN_CORR[[#This Row],[43991]]</f>
        <v>0</v>
      </c>
      <c r="CU325">
        <f>+Casos_PN_CORR[[#This Row],[43993]]-Casos_PN_CORR[[#This Row],[43992]]</f>
        <v>0</v>
      </c>
    </row>
    <row r="326" spans="1:99" x14ac:dyDescent="0.3">
      <c r="A326">
        <v>90401</v>
      </c>
      <c r="B326" s="2" t="s">
        <v>114</v>
      </c>
      <c r="C326" s="2" t="s">
        <v>238</v>
      </c>
      <c r="D326" s="2" t="s">
        <v>239</v>
      </c>
      <c r="E326" s="4">
        <f t="shared" si="5"/>
        <v>0</v>
      </c>
      <c r="F326">
        <f>+Casos_PN_CORR[[#This Row],[43900]]</f>
        <v>0</v>
      </c>
      <c r="G326">
        <f>+Casos_PN_CORR[[#This Row],[43901]]-Casos_PN_CORR[[#This Row],[43900]]</f>
        <v>0</v>
      </c>
      <c r="H326">
        <f>+Casos_PN_CORR[[#This Row],[43902]]-Casos_PN_CORR[[#This Row],[43901]]</f>
        <v>0</v>
      </c>
      <c r="I326">
        <f>+Casos_PN_CORR[[#This Row],[43903]]-Casos_PN_CORR[[#This Row],[43902]]</f>
        <v>0</v>
      </c>
      <c r="J326">
        <f>+Casos_PN_CORR[[#This Row],[43904]]-Casos_PN_CORR[[#This Row],[43903]]</f>
        <v>0</v>
      </c>
      <c r="K326">
        <f>+Casos_PN_CORR[[#This Row],[43905]]-Casos_PN_CORR[[#This Row],[43904]]</f>
        <v>0</v>
      </c>
      <c r="L326">
        <f>+Casos_PN_CORR[[#This Row],[43906]]-Casos_PN_CORR[[#This Row],[43905]]</f>
        <v>0</v>
      </c>
      <c r="M326">
        <f>+Casos_PN_CORR[[#This Row],[43907]]-Casos_PN_CORR[[#This Row],[43906]]</f>
        <v>0</v>
      </c>
      <c r="N326">
        <f>+Casos_PN_CORR[[#This Row],[43908]]-Casos_PN_CORR[[#This Row],[43907]]</f>
        <v>0</v>
      </c>
      <c r="O326">
        <f>+Casos_PN_CORR[[#This Row],[43909]]-Casos_PN_CORR[[#This Row],[43908]]</f>
        <v>0</v>
      </c>
      <c r="P326">
        <f>+Casos_PN_CORR[[#This Row],[43910]]-Casos_PN_CORR[[#This Row],[43909]]</f>
        <v>0</v>
      </c>
      <c r="Q326">
        <f>+Casos_PN_CORR[[#This Row],[43911]]-Casos_PN_CORR[[#This Row],[43910]]</f>
        <v>0</v>
      </c>
      <c r="R326">
        <f>+Casos_PN_CORR[[#This Row],[43912]]-Casos_PN_CORR[[#This Row],[43911]]</f>
        <v>0</v>
      </c>
      <c r="S326">
        <f>+Casos_PN_CORR[[#This Row],[43913]]-Casos_PN_CORR[[#This Row],[43912]]</f>
        <v>0</v>
      </c>
      <c r="T326">
        <f>+Casos_PN_CORR[[#This Row],[43914]]-Casos_PN_CORR[[#This Row],[43913]]</f>
        <v>0</v>
      </c>
      <c r="U326">
        <f>+Casos_PN_CORR[[#This Row],[43915]]-Casos_PN_CORR[[#This Row],[43914]]</f>
        <v>0</v>
      </c>
      <c r="V326">
        <f>+Casos_PN_CORR[[#This Row],[43916]]-Casos_PN_CORR[[#This Row],[43915]]</f>
        <v>0</v>
      </c>
      <c r="W326">
        <f>+Casos_PN_CORR[[#This Row],[43917]]-Casos_PN_CORR[[#This Row],[43916]]</f>
        <v>0</v>
      </c>
      <c r="X326">
        <f>+Casos_PN_CORR[[#This Row],[43918]]-Casos_PN_CORR[[#This Row],[43917]]</f>
        <v>0</v>
      </c>
      <c r="Y326">
        <f>+Casos_PN_CORR[[#This Row],[43919]]-Casos_PN_CORR[[#This Row],[43918]]</f>
        <v>0</v>
      </c>
      <c r="Z326">
        <f>+Casos_PN_CORR[[#This Row],[43920]]-Casos_PN_CORR[[#This Row],[43919]]</f>
        <v>0</v>
      </c>
      <c r="AA326">
        <f>+Casos_PN_CORR[[#This Row],[43921]]-Casos_PN_CORR[[#This Row],[43920]]</f>
        <v>0</v>
      </c>
      <c r="AB326">
        <f>+Casos_PN_CORR[[#This Row],[43922]]-Casos_PN_CORR[[#This Row],[43921]]</f>
        <v>0</v>
      </c>
      <c r="AC326">
        <f>+Casos_PN_CORR[[#This Row],[43923]]-Casos_PN_CORR[[#This Row],[43922]]</f>
        <v>0</v>
      </c>
      <c r="AD326">
        <f>+Casos_PN_CORR[[#This Row],[43924]]-Casos_PN_CORR[[#This Row],[43923]]</f>
        <v>0</v>
      </c>
      <c r="AE326">
        <f>+Casos_PN_CORR[[#This Row],[43925]]-Casos_PN_CORR[[#This Row],[43924]]</f>
        <v>0</v>
      </c>
      <c r="AF326">
        <f>+Casos_PN_CORR[[#This Row],[43926]]-Casos_PN_CORR[[#This Row],[43925]]</f>
        <v>0</v>
      </c>
      <c r="AG326">
        <f>+Casos_PN_CORR[[#This Row],[43927]]-Casos_PN_CORR[[#This Row],[43926]]</f>
        <v>0</v>
      </c>
      <c r="AH326">
        <f>+Casos_PN_CORR[[#This Row],[43928]]-Casos_PN_CORR[[#This Row],[43927]]</f>
        <v>0</v>
      </c>
      <c r="AI326">
        <f>+Casos_PN_CORR[[#This Row],[43929]]-Casos_PN_CORR[[#This Row],[43928]]</f>
        <v>0</v>
      </c>
      <c r="AJ326">
        <f>+Casos_PN_CORR[[#This Row],[43930]]-Casos_PN_CORR[[#This Row],[43929]]</f>
        <v>0</v>
      </c>
      <c r="AK326">
        <f>+Casos_PN_CORR[[#This Row],[43931]]-Casos_PN_CORR[[#This Row],[43930]]</f>
        <v>0</v>
      </c>
      <c r="AL326">
        <f>+Casos_PN_CORR[[#This Row],[43932]]-Casos_PN_CORR[[#This Row],[43931]]</f>
        <v>0</v>
      </c>
      <c r="AM326">
        <f>+Casos_PN_CORR[[#This Row],[43933]]-Casos_PN_CORR[[#This Row],[43932]]</f>
        <v>0</v>
      </c>
      <c r="AN326">
        <f>+Casos_PN_CORR[[#This Row],[43934]]-Casos_PN_CORR[[#This Row],[43933]]</f>
        <v>0</v>
      </c>
      <c r="AO326">
        <f>+Casos_PN_CORR[[#This Row],[43935]]-Casos_PN_CORR[[#This Row],[43934]]</f>
        <v>0</v>
      </c>
      <c r="AP326">
        <f>+Casos_PN_CORR[[#This Row],[43936]]-Casos_PN_CORR[[#This Row],[43935]]</f>
        <v>0</v>
      </c>
      <c r="AQ326">
        <f>+Casos_PN_CORR[[#This Row],[43937]]-Casos_PN_CORR[[#This Row],[43936]]</f>
        <v>0</v>
      </c>
      <c r="AR326">
        <f>+Casos_PN_CORR[[#This Row],[43938]]-Casos_PN_CORR[[#This Row],[43937]]</f>
        <v>0</v>
      </c>
      <c r="AS326">
        <f>+Casos_PN_CORR[[#This Row],[43939]]-Casos_PN_CORR[[#This Row],[43938]]</f>
        <v>0</v>
      </c>
      <c r="AT326">
        <f>+Casos_PN_CORR[[#This Row],[43940]]-Casos_PN_CORR[[#This Row],[43939]]</f>
        <v>0</v>
      </c>
      <c r="AU326">
        <f>+Casos_PN_CORR[[#This Row],[43941]]-Casos_PN_CORR[[#This Row],[43940]]</f>
        <v>0</v>
      </c>
      <c r="AV326">
        <f>+Casos_PN_CORR[[#This Row],[43942]]-Casos_PN_CORR[[#This Row],[43941]]</f>
        <v>0</v>
      </c>
      <c r="AW326">
        <f>+Casos_PN_CORR[[#This Row],[43943]]-Casos_PN_CORR[[#This Row],[43942]]</f>
        <v>0</v>
      </c>
      <c r="AX326">
        <f>+Casos_PN_CORR[[#This Row],[43944]]-Casos_PN_CORR[[#This Row],[43943]]</f>
        <v>0</v>
      </c>
      <c r="AY326">
        <f>+Casos_PN_CORR[[#This Row],[43945]]-Casos_PN_CORR[[#This Row],[43944]]</f>
        <v>0</v>
      </c>
      <c r="AZ326">
        <f>+Casos_PN_CORR[[#This Row],[43946]]-Casos_PN_CORR[[#This Row],[43945]]</f>
        <v>0</v>
      </c>
      <c r="BA326">
        <f>+Casos_PN_CORR[[#This Row],[43947]]-Casos_PN_CORR[[#This Row],[43946]]</f>
        <v>0</v>
      </c>
      <c r="BB326">
        <f>+Casos_PN_CORR[[#This Row],[43948]]-Casos_PN_CORR[[#This Row],[43947]]</f>
        <v>0</v>
      </c>
      <c r="BC326">
        <f>+Casos_PN_CORR[[#This Row],[43949]]-Casos_PN_CORR[[#This Row],[43948]]</f>
        <v>0</v>
      </c>
      <c r="BD326">
        <f>+Casos_PN_CORR[[#This Row],[43950]]-Casos_PN_CORR[[#This Row],[43949]]</f>
        <v>0</v>
      </c>
      <c r="BE326">
        <f>+Casos_PN_CORR[[#This Row],[43951]]-Casos_PN_CORR[[#This Row],[43950]]</f>
        <v>0</v>
      </c>
      <c r="BF326">
        <f>+Casos_PN_CORR[[#This Row],[43952]]-Casos_PN_CORR[[#This Row],[43951]]</f>
        <v>0</v>
      </c>
      <c r="BG326">
        <f>+Casos_PN_CORR[[#This Row],[43953]]-Casos_PN_CORR[[#This Row],[43952]]</f>
        <v>0</v>
      </c>
      <c r="BH326">
        <f>+Casos_PN_CORR[[#This Row],[43954]]-Casos_PN_CORR[[#This Row],[43953]]</f>
        <v>0</v>
      </c>
      <c r="BI326">
        <f>+Casos_PN_CORR[[#This Row],[43955]]-Casos_PN_CORR[[#This Row],[43954]]</f>
        <v>0</v>
      </c>
      <c r="BJ326">
        <f>+Casos_PN_CORR[[#This Row],[43956]]-Casos_PN_CORR[[#This Row],[43955]]</f>
        <v>0</v>
      </c>
      <c r="BK326">
        <f>+Casos_PN_CORR[[#This Row],[43957]]-Casos_PN_CORR[[#This Row],[43956]]</f>
        <v>0</v>
      </c>
      <c r="BL326">
        <f>+Casos_PN_CORR[[#This Row],[43958]]-Casos_PN_CORR[[#This Row],[43957]]</f>
        <v>0</v>
      </c>
      <c r="BM326">
        <f>+Casos_PN_CORR[[#This Row],[43959]]-Casos_PN_CORR[[#This Row],[43958]]</f>
        <v>0</v>
      </c>
      <c r="BN326">
        <f>+Casos_PN_CORR[[#This Row],[43960]]-Casos_PN_CORR[[#This Row],[43959]]</f>
        <v>0</v>
      </c>
      <c r="BO326">
        <f>+Casos_PN_CORR[[#This Row],[43961]]-Casos_PN_CORR[[#This Row],[43960]]</f>
        <v>0</v>
      </c>
      <c r="BP326">
        <f>+Casos_PN_CORR[[#This Row],[43962]]-Casos_PN_CORR[[#This Row],[43961]]</f>
        <v>0</v>
      </c>
      <c r="BQ326">
        <f>+Casos_PN_CORR[[#This Row],[43963]]-Casos_PN_CORR[[#This Row],[43962]]</f>
        <v>0</v>
      </c>
      <c r="BR326">
        <f>+Casos_PN_CORR[[#This Row],[43964]]-Casos_PN_CORR[[#This Row],[43963]]</f>
        <v>0</v>
      </c>
      <c r="BS326">
        <f>+Casos_PN_CORR[[#This Row],[43965]]-Casos_PN_CORR[[#This Row],[43964]]</f>
        <v>0</v>
      </c>
      <c r="BT326">
        <f>+Casos_PN_CORR[[#This Row],[43966]]-Casos_PN_CORR[[#This Row],[43965]]</f>
        <v>0</v>
      </c>
      <c r="BU326">
        <f>+Casos_PN_CORR[[#This Row],[43967]]-Casos_PN_CORR[[#This Row],[43966]]</f>
        <v>0</v>
      </c>
      <c r="BV326">
        <f>+Casos_PN_CORR[[#This Row],[43968]]-Casos_PN_CORR[[#This Row],[43967]]</f>
        <v>0</v>
      </c>
      <c r="BW326">
        <f>+Casos_PN_CORR[[#This Row],[43969]]-Casos_PN_CORR[[#This Row],[43968]]</f>
        <v>0</v>
      </c>
      <c r="BX326">
        <f>+Casos_PN_CORR[[#This Row],[43970]]-Casos_PN_CORR[[#This Row],[43969]]</f>
        <v>0</v>
      </c>
      <c r="BY326">
        <f>+Casos_PN_CORR[[#This Row],[43971]]-Casos_PN_CORR[[#This Row],[43970]]</f>
        <v>0</v>
      </c>
      <c r="BZ326">
        <f>+Casos_PN_CORR[[#This Row],[43972]]-Casos_PN_CORR[[#This Row],[43971]]</f>
        <v>0</v>
      </c>
      <c r="CA326">
        <f>+Casos_PN_CORR[[#This Row],[43973]]-Casos_PN_CORR[[#This Row],[43972]]</f>
        <v>0</v>
      </c>
      <c r="CB326">
        <f>+Casos_PN_CORR[[#This Row],[43974]]-Casos_PN_CORR[[#This Row],[43973]]</f>
        <v>0</v>
      </c>
      <c r="CC326">
        <f>+Casos_PN_CORR[[#This Row],[43975]]-Casos_PN_CORR[[#This Row],[43974]]</f>
        <v>0</v>
      </c>
      <c r="CD326">
        <f>+Casos_PN_CORR[[#This Row],[43976]]-Casos_PN_CORR[[#This Row],[43975]]</f>
        <v>0</v>
      </c>
      <c r="CE326">
        <f>+Casos_PN_CORR[[#This Row],[43977]]-Casos_PN_CORR[[#This Row],[43976]]</f>
        <v>0</v>
      </c>
      <c r="CF326">
        <f>+Casos_PN_CORR[[#This Row],[43978]]-Casos_PN_CORR[[#This Row],[43977]]</f>
        <v>0</v>
      </c>
      <c r="CG326">
        <f>+Casos_PN_CORR[[#This Row],[43979]]-Casos_PN_CORR[[#This Row],[43978]]</f>
        <v>0</v>
      </c>
      <c r="CH326">
        <f>+Casos_PN_CORR[[#This Row],[43980]]-Casos_PN_CORR[[#This Row],[43979]]</f>
        <v>0</v>
      </c>
      <c r="CI326">
        <f>+Casos_PN_CORR[[#This Row],[43981]]-Casos_PN_CORR[[#This Row],[43980]]</f>
        <v>0</v>
      </c>
      <c r="CJ326">
        <f>+Casos_PN_CORR[[#This Row],[43982]]-Casos_PN_CORR[[#This Row],[43981]]</f>
        <v>0</v>
      </c>
      <c r="CK326">
        <f>+Casos_PN_CORR[[#This Row],[43983]]-Casos_PN_CORR[[#This Row],[43982]]</f>
        <v>0</v>
      </c>
      <c r="CL326">
        <f>+Casos_PN_CORR[[#This Row],[43984]]-Casos_PN_CORR[[#This Row],[43983]]</f>
        <v>0</v>
      </c>
      <c r="CM326">
        <f>+Casos_PN_CORR[[#This Row],[43985]]-Casos_PN_CORR[[#This Row],[43984]]</f>
        <v>0</v>
      </c>
      <c r="CN326">
        <f>+Casos_PN_CORR[[#This Row],[43986]]-Casos_PN_CORR[[#This Row],[43985]]</f>
        <v>0</v>
      </c>
      <c r="CO326">
        <f>+Casos_PN_CORR[[#This Row],[43987]]-Casos_PN_CORR[[#This Row],[43986]]</f>
        <v>0</v>
      </c>
      <c r="CP326">
        <f>+Casos_PN_CORR[[#This Row],[43988]]-Casos_PN_CORR[[#This Row],[43987]]</f>
        <v>0</v>
      </c>
      <c r="CQ326">
        <f>+Casos_PN_CORR[[#This Row],[43989]]-Casos_PN_CORR[[#This Row],[43988]]</f>
        <v>0</v>
      </c>
      <c r="CR326">
        <f>+Casos_PN_CORR[[#This Row],[43990]]-Casos_PN_CORR[[#This Row],[43989]]</f>
        <v>0</v>
      </c>
      <c r="CS326">
        <f>+Casos_PN_CORR[[#This Row],[43991]]-Casos_PN_CORR[[#This Row],[43990]]</f>
        <v>0</v>
      </c>
      <c r="CT326">
        <f>+Casos_PN_CORR[[#This Row],[43992]]-Casos_PN_CORR[[#This Row],[43991]]</f>
        <v>0</v>
      </c>
      <c r="CU326">
        <f>+Casos_PN_CORR[[#This Row],[43993]]-Casos_PN_CORR[[#This Row],[43992]]</f>
        <v>0</v>
      </c>
    </row>
    <row r="327" spans="1:99" x14ac:dyDescent="0.3">
      <c r="A327">
        <v>70210</v>
      </c>
      <c r="B327" s="2" t="s">
        <v>268</v>
      </c>
      <c r="C327" s="2" t="s">
        <v>348</v>
      </c>
      <c r="D327" s="2" t="s">
        <v>620</v>
      </c>
      <c r="E327" s="4">
        <f t="shared" si="5"/>
        <v>0</v>
      </c>
      <c r="F327">
        <f>+Casos_PN_CORR[[#This Row],[43900]]</f>
        <v>0</v>
      </c>
      <c r="G327">
        <f>+Casos_PN_CORR[[#This Row],[43901]]-Casos_PN_CORR[[#This Row],[43900]]</f>
        <v>0</v>
      </c>
      <c r="H327">
        <f>+Casos_PN_CORR[[#This Row],[43902]]-Casos_PN_CORR[[#This Row],[43901]]</f>
        <v>0</v>
      </c>
      <c r="I327">
        <f>+Casos_PN_CORR[[#This Row],[43903]]-Casos_PN_CORR[[#This Row],[43902]]</f>
        <v>0</v>
      </c>
      <c r="J327">
        <f>+Casos_PN_CORR[[#This Row],[43904]]-Casos_PN_CORR[[#This Row],[43903]]</f>
        <v>0</v>
      </c>
      <c r="K327">
        <f>+Casos_PN_CORR[[#This Row],[43905]]-Casos_PN_CORR[[#This Row],[43904]]</f>
        <v>0</v>
      </c>
      <c r="L327">
        <f>+Casos_PN_CORR[[#This Row],[43906]]-Casos_PN_CORR[[#This Row],[43905]]</f>
        <v>0</v>
      </c>
      <c r="M327">
        <f>+Casos_PN_CORR[[#This Row],[43907]]-Casos_PN_CORR[[#This Row],[43906]]</f>
        <v>0</v>
      </c>
      <c r="N327">
        <f>+Casos_PN_CORR[[#This Row],[43908]]-Casos_PN_CORR[[#This Row],[43907]]</f>
        <v>0</v>
      </c>
      <c r="O327">
        <f>+Casos_PN_CORR[[#This Row],[43909]]-Casos_PN_CORR[[#This Row],[43908]]</f>
        <v>0</v>
      </c>
      <c r="P327">
        <f>+Casos_PN_CORR[[#This Row],[43910]]-Casos_PN_CORR[[#This Row],[43909]]</f>
        <v>0</v>
      </c>
      <c r="Q327">
        <f>+Casos_PN_CORR[[#This Row],[43911]]-Casos_PN_CORR[[#This Row],[43910]]</f>
        <v>0</v>
      </c>
      <c r="R327">
        <f>+Casos_PN_CORR[[#This Row],[43912]]-Casos_PN_CORR[[#This Row],[43911]]</f>
        <v>0</v>
      </c>
      <c r="S327">
        <f>+Casos_PN_CORR[[#This Row],[43913]]-Casos_PN_CORR[[#This Row],[43912]]</f>
        <v>0</v>
      </c>
      <c r="T327">
        <f>+Casos_PN_CORR[[#This Row],[43914]]-Casos_PN_CORR[[#This Row],[43913]]</f>
        <v>0</v>
      </c>
      <c r="U327">
        <f>+Casos_PN_CORR[[#This Row],[43915]]-Casos_PN_CORR[[#This Row],[43914]]</f>
        <v>0</v>
      </c>
      <c r="V327">
        <f>+Casos_PN_CORR[[#This Row],[43916]]-Casos_PN_CORR[[#This Row],[43915]]</f>
        <v>0</v>
      </c>
      <c r="W327">
        <f>+Casos_PN_CORR[[#This Row],[43917]]-Casos_PN_CORR[[#This Row],[43916]]</f>
        <v>0</v>
      </c>
      <c r="X327">
        <f>+Casos_PN_CORR[[#This Row],[43918]]-Casos_PN_CORR[[#This Row],[43917]]</f>
        <v>0</v>
      </c>
      <c r="Y327">
        <f>+Casos_PN_CORR[[#This Row],[43919]]-Casos_PN_CORR[[#This Row],[43918]]</f>
        <v>0</v>
      </c>
      <c r="Z327">
        <f>+Casos_PN_CORR[[#This Row],[43920]]-Casos_PN_CORR[[#This Row],[43919]]</f>
        <v>0</v>
      </c>
      <c r="AA327">
        <f>+Casos_PN_CORR[[#This Row],[43921]]-Casos_PN_CORR[[#This Row],[43920]]</f>
        <v>0</v>
      </c>
      <c r="AB327">
        <f>+Casos_PN_CORR[[#This Row],[43922]]-Casos_PN_CORR[[#This Row],[43921]]</f>
        <v>0</v>
      </c>
      <c r="AC327">
        <f>+Casos_PN_CORR[[#This Row],[43923]]-Casos_PN_CORR[[#This Row],[43922]]</f>
        <v>0</v>
      </c>
      <c r="AD327">
        <f>+Casos_PN_CORR[[#This Row],[43924]]-Casos_PN_CORR[[#This Row],[43923]]</f>
        <v>0</v>
      </c>
      <c r="AE327">
        <f>+Casos_PN_CORR[[#This Row],[43925]]-Casos_PN_CORR[[#This Row],[43924]]</f>
        <v>0</v>
      </c>
      <c r="AF327">
        <f>+Casos_PN_CORR[[#This Row],[43926]]-Casos_PN_CORR[[#This Row],[43925]]</f>
        <v>0</v>
      </c>
      <c r="AG327">
        <f>+Casos_PN_CORR[[#This Row],[43927]]-Casos_PN_CORR[[#This Row],[43926]]</f>
        <v>0</v>
      </c>
      <c r="AH327">
        <f>+Casos_PN_CORR[[#This Row],[43928]]-Casos_PN_CORR[[#This Row],[43927]]</f>
        <v>0</v>
      </c>
      <c r="AI327">
        <f>+Casos_PN_CORR[[#This Row],[43929]]-Casos_PN_CORR[[#This Row],[43928]]</f>
        <v>0</v>
      </c>
      <c r="AJ327">
        <f>+Casos_PN_CORR[[#This Row],[43930]]-Casos_PN_CORR[[#This Row],[43929]]</f>
        <v>0</v>
      </c>
      <c r="AK327">
        <f>+Casos_PN_CORR[[#This Row],[43931]]-Casos_PN_CORR[[#This Row],[43930]]</f>
        <v>0</v>
      </c>
      <c r="AL327">
        <f>+Casos_PN_CORR[[#This Row],[43932]]-Casos_PN_CORR[[#This Row],[43931]]</f>
        <v>0</v>
      </c>
      <c r="AM327">
        <f>+Casos_PN_CORR[[#This Row],[43933]]-Casos_PN_CORR[[#This Row],[43932]]</f>
        <v>0</v>
      </c>
      <c r="AN327">
        <f>+Casos_PN_CORR[[#This Row],[43934]]-Casos_PN_CORR[[#This Row],[43933]]</f>
        <v>0</v>
      </c>
      <c r="AO327">
        <f>+Casos_PN_CORR[[#This Row],[43935]]-Casos_PN_CORR[[#This Row],[43934]]</f>
        <v>0</v>
      </c>
      <c r="AP327">
        <f>+Casos_PN_CORR[[#This Row],[43936]]-Casos_PN_CORR[[#This Row],[43935]]</f>
        <v>0</v>
      </c>
      <c r="AQ327">
        <f>+Casos_PN_CORR[[#This Row],[43937]]-Casos_PN_CORR[[#This Row],[43936]]</f>
        <v>0</v>
      </c>
      <c r="AR327">
        <f>+Casos_PN_CORR[[#This Row],[43938]]-Casos_PN_CORR[[#This Row],[43937]]</f>
        <v>0</v>
      </c>
      <c r="AS327">
        <f>+Casos_PN_CORR[[#This Row],[43939]]-Casos_PN_CORR[[#This Row],[43938]]</f>
        <v>0</v>
      </c>
      <c r="AT327">
        <f>+Casos_PN_CORR[[#This Row],[43940]]-Casos_PN_CORR[[#This Row],[43939]]</f>
        <v>0</v>
      </c>
      <c r="AU327">
        <f>+Casos_PN_CORR[[#This Row],[43941]]-Casos_PN_CORR[[#This Row],[43940]]</f>
        <v>0</v>
      </c>
      <c r="AV327">
        <f>+Casos_PN_CORR[[#This Row],[43942]]-Casos_PN_CORR[[#This Row],[43941]]</f>
        <v>0</v>
      </c>
      <c r="AW327">
        <f>+Casos_PN_CORR[[#This Row],[43943]]-Casos_PN_CORR[[#This Row],[43942]]</f>
        <v>0</v>
      </c>
      <c r="AX327">
        <f>+Casos_PN_CORR[[#This Row],[43944]]-Casos_PN_CORR[[#This Row],[43943]]</f>
        <v>0</v>
      </c>
      <c r="AY327">
        <f>+Casos_PN_CORR[[#This Row],[43945]]-Casos_PN_CORR[[#This Row],[43944]]</f>
        <v>0</v>
      </c>
      <c r="AZ327">
        <f>+Casos_PN_CORR[[#This Row],[43946]]-Casos_PN_CORR[[#This Row],[43945]]</f>
        <v>0</v>
      </c>
      <c r="BA327">
        <f>+Casos_PN_CORR[[#This Row],[43947]]-Casos_PN_CORR[[#This Row],[43946]]</f>
        <v>0</v>
      </c>
      <c r="BB327">
        <f>+Casos_PN_CORR[[#This Row],[43948]]-Casos_PN_CORR[[#This Row],[43947]]</f>
        <v>0</v>
      </c>
      <c r="BC327">
        <f>+Casos_PN_CORR[[#This Row],[43949]]-Casos_PN_CORR[[#This Row],[43948]]</f>
        <v>0</v>
      </c>
      <c r="BD327">
        <f>+Casos_PN_CORR[[#This Row],[43950]]-Casos_PN_CORR[[#This Row],[43949]]</f>
        <v>0</v>
      </c>
      <c r="BE327">
        <f>+Casos_PN_CORR[[#This Row],[43951]]-Casos_PN_CORR[[#This Row],[43950]]</f>
        <v>0</v>
      </c>
      <c r="BF327">
        <f>+Casos_PN_CORR[[#This Row],[43952]]-Casos_PN_CORR[[#This Row],[43951]]</f>
        <v>0</v>
      </c>
      <c r="BG327">
        <f>+Casos_PN_CORR[[#This Row],[43953]]-Casos_PN_CORR[[#This Row],[43952]]</f>
        <v>0</v>
      </c>
      <c r="BH327">
        <f>+Casos_PN_CORR[[#This Row],[43954]]-Casos_PN_CORR[[#This Row],[43953]]</f>
        <v>0</v>
      </c>
      <c r="BI327">
        <f>+Casos_PN_CORR[[#This Row],[43955]]-Casos_PN_CORR[[#This Row],[43954]]</f>
        <v>0</v>
      </c>
      <c r="BJ327">
        <f>+Casos_PN_CORR[[#This Row],[43956]]-Casos_PN_CORR[[#This Row],[43955]]</f>
        <v>0</v>
      </c>
      <c r="BK327">
        <f>+Casos_PN_CORR[[#This Row],[43957]]-Casos_PN_CORR[[#This Row],[43956]]</f>
        <v>0</v>
      </c>
      <c r="BL327">
        <f>+Casos_PN_CORR[[#This Row],[43958]]-Casos_PN_CORR[[#This Row],[43957]]</f>
        <v>0</v>
      </c>
      <c r="BM327">
        <f>+Casos_PN_CORR[[#This Row],[43959]]-Casos_PN_CORR[[#This Row],[43958]]</f>
        <v>0</v>
      </c>
      <c r="BN327">
        <f>+Casos_PN_CORR[[#This Row],[43960]]-Casos_PN_CORR[[#This Row],[43959]]</f>
        <v>0</v>
      </c>
      <c r="BO327">
        <f>+Casos_PN_CORR[[#This Row],[43961]]-Casos_PN_CORR[[#This Row],[43960]]</f>
        <v>0</v>
      </c>
      <c r="BP327">
        <f>+Casos_PN_CORR[[#This Row],[43962]]-Casos_PN_CORR[[#This Row],[43961]]</f>
        <v>0</v>
      </c>
      <c r="BQ327">
        <f>+Casos_PN_CORR[[#This Row],[43963]]-Casos_PN_CORR[[#This Row],[43962]]</f>
        <v>0</v>
      </c>
      <c r="BR327">
        <f>+Casos_PN_CORR[[#This Row],[43964]]-Casos_PN_CORR[[#This Row],[43963]]</f>
        <v>0</v>
      </c>
      <c r="BS327">
        <f>+Casos_PN_CORR[[#This Row],[43965]]-Casos_PN_CORR[[#This Row],[43964]]</f>
        <v>0</v>
      </c>
      <c r="BT327">
        <f>+Casos_PN_CORR[[#This Row],[43966]]-Casos_PN_CORR[[#This Row],[43965]]</f>
        <v>0</v>
      </c>
      <c r="BU327">
        <f>+Casos_PN_CORR[[#This Row],[43967]]-Casos_PN_CORR[[#This Row],[43966]]</f>
        <v>0</v>
      </c>
      <c r="BV327">
        <f>+Casos_PN_CORR[[#This Row],[43968]]-Casos_PN_CORR[[#This Row],[43967]]</f>
        <v>0</v>
      </c>
      <c r="BW327">
        <f>+Casos_PN_CORR[[#This Row],[43969]]-Casos_PN_CORR[[#This Row],[43968]]</f>
        <v>0</v>
      </c>
      <c r="BX327">
        <f>+Casos_PN_CORR[[#This Row],[43970]]-Casos_PN_CORR[[#This Row],[43969]]</f>
        <v>0</v>
      </c>
      <c r="BY327">
        <f>+Casos_PN_CORR[[#This Row],[43971]]-Casos_PN_CORR[[#This Row],[43970]]</f>
        <v>0</v>
      </c>
      <c r="BZ327">
        <f>+Casos_PN_CORR[[#This Row],[43972]]-Casos_PN_CORR[[#This Row],[43971]]</f>
        <v>0</v>
      </c>
      <c r="CA327">
        <f>+Casos_PN_CORR[[#This Row],[43973]]-Casos_PN_CORR[[#This Row],[43972]]</f>
        <v>0</v>
      </c>
      <c r="CB327">
        <f>+Casos_PN_CORR[[#This Row],[43974]]-Casos_PN_CORR[[#This Row],[43973]]</f>
        <v>0</v>
      </c>
      <c r="CC327">
        <f>+Casos_PN_CORR[[#This Row],[43975]]-Casos_PN_CORR[[#This Row],[43974]]</f>
        <v>0</v>
      </c>
      <c r="CD327">
        <f>+Casos_PN_CORR[[#This Row],[43976]]-Casos_PN_CORR[[#This Row],[43975]]</f>
        <v>0</v>
      </c>
      <c r="CE327">
        <f>+Casos_PN_CORR[[#This Row],[43977]]-Casos_PN_CORR[[#This Row],[43976]]</f>
        <v>0</v>
      </c>
      <c r="CF327">
        <f>+Casos_PN_CORR[[#This Row],[43978]]-Casos_PN_CORR[[#This Row],[43977]]</f>
        <v>0</v>
      </c>
      <c r="CG327">
        <f>+Casos_PN_CORR[[#This Row],[43979]]-Casos_PN_CORR[[#This Row],[43978]]</f>
        <v>0</v>
      </c>
      <c r="CH327">
        <f>+Casos_PN_CORR[[#This Row],[43980]]-Casos_PN_CORR[[#This Row],[43979]]</f>
        <v>0</v>
      </c>
      <c r="CI327">
        <f>+Casos_PN_CORR[[#This Row],[43981]]-Casos_PN_CORR[[#This Row],[43980]]</f>
        <v>0</v>
      </c>
      <c r="CJ327">
        <f>+Casos_PN_CORR[[#This Row],[43982]]-Casos_PN_CORR[[#This Row],[43981]]</f>
        <v>0</v>
      </c>
      <c r="CK327">
        <f>+Casos_PN_CORR[[#This Row],[43983]]-Casos_PN_CORR[[#This Row],[43982]]</f>
        <v>0</v>
      </c>
      <c r="CL327">
        <f>+Casos_PN_CORR[[#This Row],[43984]]-Casos_PN_CORR[[#This Row],[43983]]</f>
        <v>0</v>
      </c>
      <c r="CM327">
        <f>+Casos_PN_CORR[[#This Row],[43985]]-Casos_PN_CORR[[#This Row],[43984]]</f>
        <v>0</v>
      </c>
      <c r="CN327">
        <f>+Casos_PN_CORR[[#This Row],[43986]]-Casos_PN_CORR[[#This Row],[43985]]</f>
        <v>0</v>
      </c>
      <c r="CO327">
        <f>+Casos_PN_CORR[[#This Row],[43987]]-Casos_PN_CORR[[#This Row],[43986]]</f>
        <v>0</v>
      </c>
      <c r="CP327">
        <f>+Casos_PN_CORR[[#This Row],[43988]]-Casos_PN_CORR[[#This Row],[43987]]</f>
        <v>0</v>
      </c>
      <c r="CQ327">
        <f>+Casos_PN_CORR[[#This Row],[43989]]-Casos_PN_CORR[[#This Row],[43988]]</f>
        <v>0</v>
      </c>
      <c r="CR327">
        <f>+Casos_PN_CORR[[#This Row],[43990]]-Casos_PN_CORR[[#This Row],[43989]]</f>
        <v>0</v>
      </c>
      <c r="CS327">
        <f>+Casos_PN_CORR[[#This Row],[43991]]-Casos_PN_CORR[[#This Row],[43990]]</f>
        <v>0</v>
      </c>
      <c r="CT327">
        <f>+Casos_PN_CORR[[#This Row],[43992]]-Casos_PN_CORR[[#This Row],[43991]]</f>
        <v>0</v>
      </c>
      <c r="CU327">
        <f>+Casos_PN_CORR[[#This Row],[43993]]-Casos_PN_CORR[[#This Row],[43992]]</f>
        <v>0</v>
      </c>
    </row>
    <row r="328" spans="1:99" x14ac:dyDescent="0.3">
      <c r="A328">
        <v>90103</v>
      </c>
      <c r="B328" s="2" t="s">
        <v>114</v>
      </c>
      <c r="C328" s="2" t="s">
        <v>197</v>
      </c>
      <c r="D328" s="2" t="s">
        <v>621</v>
      </c>
      <c r="E328" s="4">
        <f t="shared" si="5"/>
        <v>0</v>
      </c>
      <c r="F328">
        <f>+Casos_PN_CORR[[#This Row],[43900]]</f>
        <v>0</v>
      </c>
      <c r="G328">
        <f>+Casos_PN_CORR[[#This Row],[43901]]-Casos_PN_CORR[[#This Row],[43900]]</f>
        <v>0</v>
      </c>
      <c r="H328">
        <f>+Casos_PN_CORR[[#This Row],[43902]]-Casos_PN_CORR[[#This Row],[43901]]</f>
        <v>0</v>
      </c>
      <c r="I328">
        <f>+Casos_PN_CORR[[#This Row],[43903]]-Casos_PN_CORR[[#This Row],[43902]]</f>
        <v>0</v>
      </c>
      <c r="J328">
        <f>+Casos_PN_CORR[[#This Row],[43904]]-Casos_PN_CORR[[#This Row],[43903]]</f>
        <v>0</v>
      </c>
      <c r="K328">
        <f>+Casos_PN_CORR[[#This Row],[43905]]-Casos_PN_CORR[[#This Row],[43904]]</f>
        <v>0</v>
      </c>
      <c r="L328">
        <f>+Casos_PN_CORR[[#This Row],[43906]]-Casos_PN_CORR[[#This Row],[43905]]</f>
        <v>0</v>
      </c>
      <c r="M328">
        <f>+Casos_PN_CORR[[#This Row],[43907]]-Casos_PN_CORR[[#This Row],[43906]]</f>
        <v>0</v>
      </c>
      <c r="N328">
        <f>+Casos_PN_CORR[[#This Row],[43908]]-Casos_PN_CORR[[#This Row],[43907]]</f>
        <v>0</v>
      </c>
      <c r="O328">
        <f>+Casos_PN_CORR[[#This Row],[43909]]-Casos_PN_CORR[[#This Row],[43908]]</f>
        <v>0</v>
      </c>
      <c r="P328">
        <f>+Casos_PN_CORR[[#This Row],[43910]]-Casos_PN_CORR[[#This Row],[43909]]</f>
        <v>0</v>
      </c>
      <c r="Q328">
        <f>+Casos_PN_CORR[[#This Row],[43911]]-Casos_PN_CORR[[#This Row],[43910]]</f>
        <v>0</v>
      </c>
      <c r="R328">
        <f>+Casos_PN_CORR[[#This Row],[43912]]-Casos_PN_CORR[[#This Row],[43911]]</f>
        <v>0</v>
      </c>
      <c r="S328">
        <f>+Casos_PN_CORR[[#This Row],[43913]]-Casos_PN_CORR[[#This Row],[43912]]</f>
        <v>0</v>
      </c>
      <c r="T328">
        <f>+Casos_PN_CORR[[#This Row],[43914]]-Casos_PN_CORR[[#This Row],[43913]]</f>
        <v>0</v>
      </c>
      <c r="U328">
        <f>+Casos_PN_CORR[[#This Row],[43915]]-Casos_PN_CORR[[#This Row],[43914]]</f>
        <v>0</v>
      </c>
      <c r="V328">
        <f>+Casos_PN_CORR[[#This Row],[43916]]-Casos_PN_CORR[[#This Row],[43915]]</f>
        <v>0</v>
      </c>
      <c r="W328">
        <f>+Casos_PN_CORR[[#This Row],[43917]]-Casos_PN_CORR[[#This Row],[43916]]</f>
        <v>0</v>
      </c>
      <c r="X328">
        <f>+Casos_PN_CORR[[#This Row],[43918]]-Casos_PN_CORR[[#This Row],[43917]]</f>
        <v>0</v>
      </c>
      <c r="Y328">
        <f>+Casos_PN_CORR[[#This Row],[43919]]-Casos_PN_CORR[[#This Row],[43918]]</f>
        <v>0</v>
      </c>
      <c r="Z328">
        <f>+Casos_PN_CORR[[#This Row],[43920]]-Casos_PN_CORR[[#This Row],[43919]]</f>
        <v>0</v>
      </c>
      <c r="AA328">
        <f>+Casos_PN_CORR[[#This Row],[43921]]-Casos_PN_CORR[[#This Row],[43920]]</f>
        <v>0</v>
      </c>
      <c r="AB328">
        <f>+Casos_PN_CORR[[#This Row],[43922]]-Casos_PN_CORR[[#This Row],[43921]]</f>
        <v>0</v>
      </c>
      <c r="AC328">
        <f>+Casos_PN_CORR[[#This Row],[43923]]-Casos_PN_CORR[[#This Row],[43922]]</f>
        <v>0</v>
      </c>
      <c r="AD328">
        <f>+Casos_PN_CORR[[#This Row],[43924]]-Casos_PN_CORR[[#This Row],[43923]]</f>
        <v>0</v>
      </c>
      <c r="AE328">
        <f>+Casos_PN_CORR[[#This Row],[43925]]-Casos_PN_CORR[[#This Row],[43924]]</f>
        <v>0</v>
      </c>
      <c r="AF328">
        <f>+Casos_PN_CORR[[#This Row],[43926]]-Casos_PN_CORR[[#This Row],[43925]]</f>
        <v>0</v>
      </c>
      <c r="AG328">
        <f>+Casos_PN_CORR[[#This Row],[43927]]-Casos_PN_CORR[[#This Row],[43926]]</f>
        <v>0</v>
      </c>
      <c r="AH328">
        <f>+Casos_PN_CORR[[#This Row],[43928]]-Casos_PN_CORR[[#This Row],[43927]]</f>
        <v>0</v>
      </c>
      <c r="AI328">
        <f>+Casos_PN_CORR[[#This Row],[43929]]-Casos_PN_CORR[[#This Row],[43928]]</f>
        <v>0</v>
      </c>
      <c r="AJ328">
        <f>+Casos_PN_CORR[[#This Row],[43930]]-Casos_PN_CORR[[#This Row],[43929]]</f>
        <v>0</v>
      </c>
      <c r="AK328">
        <f>+Casos_PN_CORR[[#This Row],[43931]]-Casos_PN_CORR[[#This Row],[43930]]</f>
        <v>0</v>
      </c>
      <c r="AL328">
        <f>+Casos_PN_CORR[[#This Row],[43932]]-Casos_PN_CORR[[#This Row],[43931]]</f>
        <v>0</v>
      </c>
      <c r="AM328">
        <f>+Casos_PN_CORR[[#This Row],[43933]]-Casos_PN_CORR[[#This Row],[43932]]</f>
        <v>0</v>
      </c>
      <c r="AN328">
        <f>+Casos_PN_CORR[[#This Row],[43934]]-Casos_PN_CORR[[#This Row],[43933]]</f>
        <v>0</v>
      </c>
      <c r="AO328">
        <f>+Casos_PN_CORR[[#This Row],[43935]]-Casos_PN_CORR[[#This Row],[43934]]</f>
        <v>0</v>
      </c>
      <c r="AP328">
        <f>+Casos_PN_CORR[[#This Row],[43936]]-Casos_PN_CORR[[#This Row],[43935]]</f>
        <v>0</v>
      </c>
      <c r="AQ328">
        <f>+Casos_PN_CORR[[#This Row],[43937]]-Casos_PN_CORR[[#This Row],[43936]]</f>
        <v>0</v>
      </c>
      <c r="AR328">
        <f>+Casos_PN_CORR[[#This Row],[43938]]-Casos_PN_CORR[[#This Row],[43937]]</f>
        <v>0</v>
      </c>
      <c r="AS328">
        <f>+Casos_PN_CORR[[#This Row],[43939]]-Casos_PN_CORR[[#This Row],[43938]]</f>
        <v>0</v>
      </c>
      <c r="AT328">
        <f>+Casos_PN_CORR[[#This Row],[43940]]-Casos_PN_CORR[[#This Row],[43939]]</f>
        <v>0</v>
      </c>
      <c r="AU328">
        <f>+Casos_PN_CORR[[#This Row],[43941]]-Casos_PN_CORR[[#This Row],[43940]]</f>
        <v>0</v>
      </c>
      <c r="AV328">
        <f>+Casos_PN_CORR[[#This Row],[43942]]-Casos_PN_CORR[[#This Row],[43941]]</f>
        <v>0</v>
      </c>
      <c r="AW328">
        <f>+Casos_PN_CORR[[#This Row],[43943]]-Casos_PN_CORR[[#This Row],[43942]]</f>
        <v>0</v>
      </c>
      <c r="AX328">
        <f>+Casos_PN_CORR[[#This Row],[43944]]-Casos_PN_CORR[[#This Row],[43943]]</f>
        <v>0</v>
      </c>
      <c r="AY328">
        <f>+Casos_PN_CORR[[#This Row],[43945]]-Casos_PN_CORR[[#This Row],[43944]]</f>
        <v>0</v>
      </c>
      <c r="AZ328">
        <f>+Casos_PN_CORR[[#This Row],[43946]]-Casos_PN_CORR[[#This Row],[43945]]</f>
        <v>0</v>
      </c>
      <c r="BA328">
        <f>+Casos_PN_CORR[[#This Row],[43947]]-Casos_PN_CORR[[#This Row],[43946]]</f>
        <v>0</v>
      </c>
      <c r="BB328">
        <f>+Casos_PN_CORR[[#This Row],[43948]]-Casos_PN_CORR[[#This Row],[43947]]</f>
        <v>0</v>
      </c>
      <c r="BC328">
        <f>+Casos_PN_CORR[[#This Row],[43949]]-Casos_PN_CORR[[#This Row],[43948]]</f>
        <v>0</v>
      </c>
      <c r="BD328">
        <f>+Casos_PN_CORR[[#This Row],[43950]]-Casos_PN_CORR[[#This Row],[43949]]</f>
        <v>0</v>
      </c>
      <c r="BE328">
        <f>+Casos_PN_CORR[[#This Row],[43951]]-Casos_PN_CORR[[#This Row],[43950]]</f>
        <v>0</v>
      </c>
      <c r="BF328">
        <f>+Casos_PN_CORR[[#This Row],[43952]]-Casos_PN_CORR[[#This Row],[43951]]</f>
        <v>0</v>
      </c>
      <c r="BG328">
        <f>+Casos_PN_CORR[[#This Row],[43953]]-Casos_PN_CORR[[#This Row],[43952]]</f>
        <v>0</v>
      </c>
      <c r="BH328">
        <f>+Casos_PN_CORR[[#This Row],[43954]]-Casos_PN_CORR[[#This Row],[43953]]</f>
        <v>0</v>
      </c>
      <c r="BI328">
        <f>+Casos_PN_CORR[[#This Row],[43955]]-Casos_PN_CORR[[#This Row],[43954]]</f>
        <v>0</v>
      </c>
      <c r="BJ328">
        <f>+Casos_PN_CORR[[#This Row],[43956]]-Casos_PN_CORR[[#This Row],[43955]]</f>
        <v>0</v>
      </c>
      <c r="BK328">
        <f>+Casos_PN_CORR[[#This Row],[43957]]-Casos_PN_CORR[[#This Row],[43956]]</f>
        <v>0</v>
      </c>
      <c r="BL328">
        <f>+Casos_PN_CORR[[#This Row],[43958]]-Casos_PN_CORR[[#This Row],[43957]]</f>
        <v>0</v>
      </c>
      <c r="BM328">
        <f>+Casos_PN_CORR[[#This Row],[43959]]-Casos_PN_CORR[[#This Row],[43958]]</f>
        <v>0</v>
      </c>
      <c r="BN328">
        <f>+Casos_PN_CORR[[#This Row],[43960]]-Casos_PN_CORR[[#This Row],[43959]]</f>
        <v>0</v>
      </c>
      <c r="BO328">
        <f>+Casos_PN_CORR[[#This Row],[43961]]-Casos_PN_CORR[[#This Row],[43960]]</f>
        <v>0</v>
      </c>
      <c r="BP328">
        <f>+Casos_PN_CORR[[#This Row],[43962]]-Casos_PN_CORR[[#This Row],[43961]]</f>
        <v>0</v>
      </c>
      <c r="BQ328">
        <f>+Casos_PN_CORR[[#This Row],[43963]]-Casos_PN_CORR[[#This Row],[43962]]</f>
        <v>0</v>
      </c>
      <c r="BR328">
        <f>+Casos_PN_CORR[[#This Row],[43964]]-Casos_PN_CORR[[#This Row],[43963]]</f>
        <v>0</v>
      </c>
      <c r="BS328">
        <f>+Casos_PN_CORR[[#This Row],[43965]]-Casos_PN_CORR[[#This Row],[43964]]</f>
        <v>0</v>
      </c>
      <c r="BT328">
        <f>+Casos_PN_CORR[[#This Row],[43966]]-Casos_PN_CORR[[#This Row],[43965]]</f>
        <v>0</v>
      </c>
      <c r="BU328">
        <f>+Casos_PN_CORR[[#This Row],[43967]]-Casos_PN_CORR[[#This Row],[43966]]</f>
        <v>0</v>
      </c>
      <c r="BV328">
        <f>+Casos_PN_CORR[[#This Row],[43968]]-Casos_PN_CORR[[#This Row],[43967]]</f>
        <v>0</v>
      </c>
      <c r="BW328">
        <f>+Casos_PN_CORR[[#This Row],[43969]]-Casos_PN_CORR[[#This Row],[43968]]</f>
        <v>0</v>
      </c>
      <c r="BX328">
        <f>+Casos_PN_CORR[[#This Row],[43970]]-Casos_PN_CORR[[#This Row],[43969]]</f>
        <v>0</v>
      </c>
      <c r="BY328">
        <f>+Casos_PN_CORR[[#This Row],[43971]]-Casos_PN_CORR[[#This Row],[43970]]</f>
        <v>0</v>
      </c>
      <c r="BZ328">
        <f>+Casos_PN_CORR[[#This Row],[43972]]-Casos_PN_CORR[[#This Row],[43971]]</f>
        <v>0</v>
      </c>
      <c r="CA328">
        <f>+Casos_PN_CORR[[#This Row],[43973]]-Casos_PN_CORR[[#This Row],[43972]]</f>
        <v>0</v>
      </c>
      <c r="CB328">
        <f>+Casos_PN_CORR[[#This Row],[43974]]-Casos_PN_CORR[[#This Row],[43973]]</f>
        <v>0</v>
      </c>
      <c r="CC328">
        <f>+Casos_PN_CORR[[#This Row],[43975]]-Casos_PN_CORR[[#This Row],[43974]]</f>
        <v>0</v>
      </c>
      <c r="CD328">
        <f>+Casos_PN_CORR[[#This Row],[43976]]-Casos_PN_CORR[[#This Row],[43975]]</f>
        <v>0</v>
      </c>
      <c r="CE328">
        <f>+Casos_PN_CORR[[#This Row],[43977]]-Casos_PN_CORR[[#This Row],[43976]]</f>
        <v>0</v>
      </c>
      <c r="CF328">
        <f>+Casos_PN_CORR[[#This Row],[43978]]-Casos_PN_CORR[[#This Row],[43977]]</f>
        <v>0</v>
      </c>
      <c r="CG328">
        <f>+Casos_PN_CORR[[#This Row],[43979]]-Casos_PN_CORR[[#This Row],[43978]]</f>
        <v>0</v>
      </c>
      <c r="CH328">
        <f>+Casos_PN_CORR[[#This Row],[43980]]-Casos_PN_CORR[[#This Row],[43979]]</f>
        <v>0</v>
      </c>
      <c r="CI328">
        <f>+Casos_PN_CORR[[#This Row],[43981]]-Casos_PN_CORR[[#This Row],[43980]]</f>
        <v>0</v>
      </c>
      <c r="CJ328">
        <f>+Casos_PN_CORR[[#This Row],[43982]]-Casos_PN_CORR[[#This Row],[43981]]</f>
        <v>0</v>
      </c>
      <c r="CK328">
        <f>+Casos_PN_CORR[[#This Row],[43983]]-Casos_PN_CORR[[#This Row],[43982]]</f>
        <v>0</v>
      </c>
      <c r="CL328">
        <f>+Casos_PN_CORR[[#This Row],[43984]]-Casos_PN_CORR[[#This Row],[43983]]</f>
        <v>0</v>
      </c>
      <c r="CM328">
        <f>+Casos_PN_CORR[[#This Row],[43985]]-Casos_PN_CORR[[#This Row],[43984]]</f>
        <v>0</v>
      </c>
      <c r="CN328">
        <f>+Casos_PN_CORR[[#This Row],[43986]]-Casos_PN_CORR[[#This Row],[43985]]</f>
        <v>0</v>
      </c>
      <c r="CO328">
        <f>+Casos_PN_CORR[[#This Row],[43987]]-Casos_PN_CORR[[#This Row],[43986]]</f>
        <v>0</v>
      </c>
      <c r="CP328">
        <f>+Casos_PN_CORR[[#This Row],[43988]]-Casos_PN_CORR[[#This Row],[43987]]</f>
        <v>0</v>
      </c>
      <c r="CQ328">
        <f>+Casos_PN_CORR[[#This Row],[43989]]-Casos_PN_CORR[[#This Row],[43988]]</f>
        <v>0</v>
      </c>
      <c r="CR328">
        <f>+Casos_PN_CORR[[#This Row],[43990]]-Casos_PN_CORR[[#This Row],[43989]]</f>
        <v>0</v>
      </c>
      <c r="CS328">
        <f>+Casos_PN_CORR[[#This Row],[43991]]-Casos_PN_CORR[[#This Row],[43990]]</f>
        <v>0</v>
      </c>
      <c r="CT328">
        <f>+Casos_PN_CORR[[#This Row],[43992]]-Casos_PN_CORR[[#This Row],[43991]]</f>
        <v>0</v>
      </c>
      <c r="CU328">
        <f>+Casos_PN_CORR[[#This Row],[43993]]-Casos_PN_CORR[[#This Row],[43992]]</f>
        <v>0</v>
      </c>
    </row>
    <row r="329" spans="1:99" x14ac:dyDescent="0.3">
      <c r="A329">
        <v>70211</v>
      </c>
      <c r="B329" s="2" t="s">
        <v>268</v>
      </c>
      <c r="C329" s="2" t="s">
        <v>348</v>
      </c>
      <c r="D329" s="2" t="s">
        <v>622</v>
      </c>
      <c r="E329" s="4">
        <f t="shared" si="5"/>
        <v>0</v>
      </c>
      <c r="F329">
        <f>+Casos_PN_CORR[[#This Row],[43900]]</f>
        <v>0</v>
      </c>
      <c r="G329">
        <f>+Casos_PN_CORR[[#This Row],[43901]]-Casos_PN_CORR[[#This Row],[43900]]</f>
        <v>0</v>
      </c>
      <c r="H329">
        <f>+Casos_PN_CORR[[#This Row],[43902]]-Casos_PN_CORR[[#This Row],[43901]]</f>
        <v>0</v>
      </c>
      <c r="I329">
        <f>+Casos_PN_CORR[[#This Row],[43903]]-Casos_PN_CORR[[#This Row],[43902]]</f>
        <v>0</v>
      </c>
      <c r="J329">
        <f>+Casos_PN_CORR[[#This Row],[43904]]-Casos_PN_CORR[[#This Row],[43903]]</f>
        <v>0</v>
      </c>
      <c r="K329">
        <f>+Casos_PN_CORR[[#This Row],[43905]]-Casos_PN_CORR[[#This Row],[43904]]</f>
        <v>0</v>
      </c>
      <c r="L329">
        <f>+Casos_PN_CORR[[#This Row],[43906]]-Casos_PN_CORR[[#This Row],[43905]]</f>
        <v>0</v>
      </c>
      <c r="M329">
        <f>+Casos_PN_CORR[[#This Row],[43907]]-Casos_PN_CORR[[#This Row],[43906]]</f>
        <v>0</v>
      </c>
      <c r="N329">
        <f>+Casos_PN_CORR[[#This Row],[43908]]-Casos_PN_CORR[[#This Row],[43907]]</f>
        <v>0</v>
      </c>
      <c r="O329">
        <f>+Casos_PN_CORR[[#This Row],[43909]]-Casos_PN_CORR[[#This Row],[43908]]</f>
        <v>0</v>
      </c>
      <c r="P329">
        <f>+Casos_PN_CORR[[#This Row],[43910]]-Casos_PN_CORR[[#This Row],[43909]]</f>
        <v>0</v>
      </c>
      <c r="Q329">
        <f>+Casos_PN_CORR[[#This Row],[43911]]-Casos_PN_CORR[[#This Row],[43910]]</f>
        <v>0</v>
      </c>
      <c r="R329">
        <f>+Casos_PN_CORR[[#This Row],[43912]]-Casos_PN_CORR[[#This Row],[43911]]</f>
        <v>0</v>
      </c>
      <c r="S329">
        <f>+Casos_PN_CORR[[#This Row],[43913]]-Casos_PN_CORR[[#This Row],[43912]]</f>
        <v>0</v>
      </c>
      <c r="T329">
        <f>+Casos_PN_CORR[[#This Row],[43914]]-Casos_PN_CORR[[#This Row],[43913]]</f>
        <v>0</v>
      </c>
      <c r="U329">
        <f>+Casos_PN_CORR[[#This Row],[43915]]-Casos_PN_CORR[[#This Row],[43914]]</f>
        <v>0</v>
      </c>
      <c r="V329">
        <f>+Casos_PN_CORR[[#This Row],[43916]]-Casos_PN_CORR[[#This Row],[43915]]</f>
        <v>0</v>
      </c>
      <c r="W329">
        <f>+Casos_PN_CORR[[#This Row],[43917]]-Casos_PN_CORR[[#This Row],[43916]]</f>
        <v>0</v>
      </c>
      <c r="X329">
        <f>+Casos_PN_CORR[[#This Row],[43918]]-Casos_PN_CORR[[#This Row],[43917]]</f>
        <v>0</v>
      </c>
      <c r="Y329">
        <f>+Casos_PN_CORR[[#This Row],[43919]]-Casos_PN_CORR[[#This Row],[43918]]</f>
        <v>0</v>
      </c>
      <c r="Z329">
        <f>+Casos_PN_CORR[[#This Row],[43920]]-Casos_PN_CORR[[#This Row],[43919]]</f>
        <v>0</v>
      </c>
      <c r="AA329">
        <f>+Casos_PN_CORR[[#This Row],[43921]]-Casos_PN_CORR[[#This Row],[43920]]</f>
        <v>0</v>
      </c>
      <c r="AB329">
        <f>+Casos_PN_CORR[[#This Row],[43922]]-Casos_PN_CORR[[#This Row],[43921]]</f>
        <v>0</v>
      </c>
      <c r="AC329">
        <f>+Casos_PN_CORR[[#This Row],[43923]]-Casos_PN_CORR[[#This Row],[43922]]</f>
        <v>0</v>
      </c>
      <c r="AD329">
        <f>+Casos_PN_CORR[[#This Row],[43924]]-Casos_PN_CORR[[#This Row],[43923]]</f>
        <v>0</v>
      </c>
      <c r="AE329">
        <f>+Casos_PN_CORR[[#This Row],[43925]]-Casos_PN_CORR[[#This Row],[43924]]</f>
        <v>0</v>
      </c>
      <c r="AF329">
        <f>+Casos_PN_CORR[[#This Row],[43926]]-Casos_PN_CORR[[#This Row],[43925]]</f>
        <v>0</v>
      </c>
      <c r="AG329">
        <f>+Casos_PN_CORR[[#This Row],[43927]]-Casos_PN_CORR[[#This Row],[43926]]</f>
        <v>0</v>
      </c>
      <c r="AH329">
        <f>+Casos_PN_CORR[[#This Row],[43928]]-Casos_PN_CORR[[#This Row],[43927]]</f>
        <v>0</v>
      </c>
      <c r="AI329">
        <f>+Casos_PN_CORR[[#This Row],[43929]]-Casos_PN_CORR[[#This Row],[43928]]</f>
        <v>0</v>
      </c>
      <c r="AJ329">
        <f>+Casos_PN_CORR[[#This Row],[43930]]-Casos_PN_CORR[[#This Row],[43929]]</f>
        <v>0</v>
      </c>
      <c r="AK329">
        <f>+Casos_PN_CORR[[#This Row],[43931]]-Casos_PN_CORR[[#This Row],[43930]]</f>
        <v>0</v>
      </c>
      <c r="AL329">
        <f>+Casos_PN_CORR[[#This Row],[43932]]-Casos_PN_CORR[[#This Row],[43931]]</f>
        <v>0</v>
      </c>
      <c r="AM329">
        <f>+Casos_PN_CORR[[#This Row],[43933]]-Casos_PN_CORR[[#This Row],[43932]]</f>
        <v>0</v>
      </c>
      <c r="AN329">
        <f>+Casos_PN_CORR[[#This Row],[43934]]-Casos_PN_CORR[[#This Row],[43933]]</f>
        <v>0</v>
      </c>
      <c r="AO329">
        <f>+Casos_PN_CORR[[#This Row],[43935]]-Casos_PN_CORR[[#This Row],[43934]]</f>
        <v>0</v>
      </c>
      <c r="AP329">
        <f>+Casos_PN_CORR[[#This Row],[43936]]-Casos_PN_CORR[[#This Row],[43935]]</f>
        <v>0</v>
      </c>
      <c r="AQ329">
        <f>+Casos_PN_CORR[[#This Row],[43937]]-Casos_PN_CORR[[#This Row],[43936]]</f>
        <v>0</v>
      </c>
      <c r="AR329">
        <f>+Casos_PN_CORR[[#This Row],[43938]]-Casos_PN_CORR[[#This Row],[43937]]</f>
        <v>0</v>
      </c>
      <c r="AS329">
        <f>+Casos_PN_CORR[[#This Row],[43939]]-Casos_PN_CORR[[#This Row],[43938]]</f>
        <v>0</v>
      </c>
      <c r="AT329">
        <f>+Casos_PN_CORR[[#This Row],[43940]]-Casos_PN_CORR[[#This Row],[43939]]</f>
        <v>0</v>
      </c>
      <c r="AU329">
        <f>+Casos_PN_CORR[[#This Row],[43941]]-Casos_PN_CORR[[#This Row],[43940]]</f>
        <v>0</v>
      </c>
      <c r="AV329">
        <f>+Casos_PN_CORR[[#This Row],[43942]]-Casos_PN_CORR[[#This Row],[43941]]</f>
        <v>0</v>
      </c>
      <c r="AW329">
        <f>+Casos_PN_CORR[[#This Row],[43943]]-Casos_PN_CORR[[#This Row],[43942]]</f>
        <v>0</v>
      </c>
      <c r="AX329">
        <f>+Casos_PN_CORR[[#This Row],[43944]]-Casos_PN_CORR[[#This Row],[43943]]</f>
        <v>0</v>
      </c>
      <c r="AY329">
        <f>+Casos_PN_CORR[[#This Row],[43945]]-Casos_PN_CORR[[#This Row],[43944]]</f>
        <v>0</v>
      </c>
      <c r="AZ329">
        <f>+Casos_PN_CORR[[#This Row],[43946]]-Casos_PN_CORR[[#This Row],[43945]]</f>
        <v>0</v>
      </c>
      <c r="BA329">
        <f>+Casos_PN_CORR[[#This Row],[43947]]-Casos_PN_CORR[[#This Row],[43946]]</f>
        <v>0</v>
      </c>
      <c r="BB329">
        <f>+Casos_PN_CORR[[#This Row],[43948]]-Casos_PN_CORR[[#This Row],[43947]]</f>
        <v>0</v>
      </c>
      <c r="BC329">
        <f>+Casos_PN_CORR[[#This Row],[43949]]-Casos_PN_CORR[[#This Row],[43948]]</f>
        <v>0</v>
      </c>
      <c r="BD329">
        <f>+Casos_PN_CORR[[#This Row],[43950]]-Casos_PN_CORR[[#This Row],[43949]]</f>
        <v>0</v>
      </c>
      <c r="BE329">
        <f>+Casos_PN_CORR[[#This Row],[43951]]-Casos_PN_CORR[[#This Row],[43950]]</f>
        <v>0</v>
      </c>
      <c r="BF329">
        <f>+Casos_PN_CORR[[#This Row],[43952]]-Casos_PN_CORR[[#This Row],[43951]]</f>
        <v>0</v>
      </c>
      <c r="BG329">
        <f>+Casos_PN_CORR[[#This Row],[43953]]-Casos_PN_CORR[[#This Row],[43952]]</f>
        <v>0</v>
      </c>
      <c r="BH329">
        <f>+Casos_PN_CORR[[#This Row],[43954]]-Casos_PN_CORR[[#This Row],[43953]]</f>
        <v>0</v>
      </c>
      <c r="BI329">
        <f>+Casos_PN_CORR[[#This Row],[43955]]-Casos_PN_CORR[[#This Row],[43954]]</f>
        <v>0</v>
      </c>
      <c r="BJ329">
        <f>+Casos_PN_CORR[[#This Row],[43956]]-Casos_PN_CORR[[#This Row],[43955]]</f>
        <v>0</v>
      </c>
      <c r="BK329">
        <f>+Casos_PN_CORR[[#This Row],[43957]]-Casos_PN_CORR[[#This Row],[43956]]</f>
        <v>0</v>
      </c>
      <c r="BL329">
        <f>+Casos_PN_CORR[[#This Row],[43958]]-Casos_PN_CORR[[#This Row],[43957]]</f>
        <v>0</v>
      </c>
      <c r="BM329">
        <f>+Casos_PN_CORR[[#This Row],[43959]]-Casos_PN_CORR[[#This Row],[43958]]</f>
        <v>0</v>
      </c>
      <c r="BN329">
        <f>+Casos_PN_CORR[[#This Row],[43960]]-Casos_PN_CORR[[#This Row],[43959]]</f>
        <v>0</v>
      </c>
      <c r="BO329">
        <f>+Casos_PN_CORR[[#This Row],[43961]]-Casos_PN_CORR[[#This Row],[43960]]</f>
        <v>0</v>
      </c>
      <c r="BP329">
        <f>+Casos_PN_CORR[[#This Row],[43962]]-Casos_PN_CORR[[#This Row],[43961]]</f>
        <v>0</v>
      </c>
      <c r="BQ329">
        <f>+Casos_PN_CORR[[#This Row],[43963]]-Casos_PN_CORR[[#This Row],[43962]]</f>
        <v>0</v>
      </c>
      <c r="BR329">
        <f>+Casos_PN_CORR[[#This Row],[43964]]-Casos_PN_CORR[[#This Row],[43963]]</f>
        <v>0</v>
      </c>
      <c r="BS329">
        <f>+Casos_PN_CORR[[#This Row],[43965]]-Casos_PN_CORR[[#This Row],[43964]]</f>
        <v>0</v>
      </c>
      <c r="BT329">
        <f>+Casos_PN_CORR[[#This Row],[43966]]-Casos_PN_CORR[[#This Row],[43965]]</f>
        <v>0</v>
      </c>
      <c r="BU329">
        <f>+Casos_PN_CORR[[#This Row],[43967]]-Casos_PN_CORR[[#This Row],[43966]]</f>
        <v>0</v>
      </c>
      <c r="BV329">
        <f>+Casos_PN_CORR[[#This Row],[43968]]-Casos_PN_CORR[[#This Row],[43967]]</f>
        <v>0</v>
      </c>
      <c r="BW329">
        <f>+Casos_PN_CORR[[#This Row],[43969]]-Casos_PN_CORR[[#This Row],[43968]]</f>
        <v>0</v>
      </c>
      <c r="BX329">
        <f>+Casos_PN_CORR[[#This Row],[43970]]-Casos_PN_CORR[[#This Row],[43969]]</f>
        <v>0</v>
      </c>
      <c r="BY329">
        <f>+Casos_PN_CORR[[#This Row],[43971]]-Casos_PN_CORR[[#This Row],[43970]]</f>
        <v>0</v>
      </c>
      <c r="BZ329">
        <f>+Casos_PN_CORR[[#This Row],[43972]]-Casos_PN_CORR[[#This Row],[43971]]</f>
        <v>0</v>
      </c>
      <c r="CA329">
        <f>+Casos_PN_CORR[[#This Row],[43973]]-Casos_PN_CORR[[#This Row],[43972]]</f>
        <v>0</v>
      </c>
      <c r="CB329">
        <f>+Casos_PN_CORR[[#This Row],[43974]]-Casos_PN_CORR[[#This Row],[43973]]</f>
        <v>0</v>
      </c>
      <c r="CC329">
        <f>+Casos_PN_CORR[[#This Row],[43975]]-Casos_PN_CORR[[#This Row],[43974]]</f>
        <v>0</v>
      </c>
      <c r="CD329">
        <f>+Casos_PN_CORR[[#This Row],[43976]]-Casos_PN_CORR[[#This Row],[43975]]</f>
        <v>0</v>
      </c>
      <c r="CE329">
        <f>+Casos_PN_CORR[[#This Row],[43977]]-Casos_PN_CORR[[#This Row],[43976]]</f>
        <v>0</v>
      </c>
      <c r="CF329">
        <f>+Casos_PN_CORR[[#This Row],[43978]]-Casos_PN_CORR[[#This Row],[43977]]</f>
        <v>0</v>
      </c>
      <c r="CG329">
        <f>+Casos_PN_CORR[[#This Row],[43979]]-Casos_PN_CORR[[#This Row],[43978]]</f>
        <v>0</v>
      </c>
      <c r="CH329">
        <f>+Casos_PN_CORR[[#This Row],[43980]]-Casos_PN_CORR[[#This Row],[43979]]</f>
        <v>0</v>
      </c>
      <c r="CI329">
        <f>+Casos_PN_CORR[[#This Row],[43981]]-Casos_PN_CORR[[#This Row],[43980]]</f>
        <v>0</v>
      </c>
      <c r="CJ329">
        <f>+Casos_PN_CORR[[#This Row],[43982]]-Casos_PN_CORR[[#This Row],[43981]]</f>
        <v>0</v>
      </c>
      <c r="CK329">
        <f>+Casos_PN_CORR[[#This Row],[43983]]-Casos_PN_CORR[[#This Row],[43982]]</f>
        <v>0</v>
      </c>
      <c r="CL329">
        <f>+Casos_PN_CORR[[#This Row],[43984]]-Casos_PN_CORR[[#This Row],[43983]]</f>
        <v>0</v>
      </c>
      <c r="CM329">
        <f>+Casos_PN_CORR[[#This Row],[43985]]-Casos_PN_CORR[[#This Row],[43984]]</f>
        <v>0</v>
      </c>
      <c r="CN329">
        <f>+Casos_PN_CORR[[#This Row],[43986]]-Casos_PN_CORR[[#This Row],[43985]]</f>
        <v>0</v>
      </c>
      <c r="CO329">
        <f>+Casos_PN_CORR[[#This Row],[43987]]-Casos_PN_CORR[[#This Row],[43986]]</f>
        <v>0</v>
      </c>
      <c r="CP329">
        <f>+Casos_PN_CORR[[#This Row],[43988]]-Casos_PN_CORR[[#This Row],[43987]]</f>
        <v>0</v>
      </c>
      <c r="CQ329">
        <f>+Casos_PN_CORR[[#This Row],[43989]]-Casos_PN_CORR[[#This Row],[43988]]</f>
        <v>0</v>
      </c>
      <c r="CR329">
        <f>+Casos_PN_CORR[[#This Row],[43990]]-Casos_PN_CORR[[#This Row],[43989]]</f>
        <v>0</v>
      </c>
      <c r="CS329">
        <f>+Casos_PN_CORR[[#This Row],[43991]]-Casos_PN_CORR[[#This Row],[43990]]</f>
        <v>0</v>
      </c>
      <c r="CT329">
        <f>+Casos_PN_CORR[[#This Row],[43992]]-Casos_PN_CORR[[#This Row],[43991]]</f>
        <v>0</v>
      </c>
      <c r="CU329">
        <f>+Casos_PN_CORR[[#This Row],[43993]]-Casos_PN_CORR[[#This Row],[43992]]</f>
        <v>0</v>
      </c>
    </row>
    <row r="330" spans="1:99" x14ac:dyDescent="0.3">
      <c r="A330">
        <v>50101</v>
      </c>
      <c r="B330" s="2" t="s">
        <v>151</v>
      </c>
      <c r="C330" s="2" t="s">
        <v>269</v>
      </c>
      <c r="D330" s="2" t="s">
        <v>270</v>
      </c>
      <c r="E330" s="4">
        <f t="shared" si="5"/>
        <v>0</v>
      </c>
      <c r="F330">
        <f>+Casos_PN_CORR[[#This Row],[43900]]</f>
        <v>0</v>
      </c>
      <c r="G330">
        <f>+Casos_PN_CORR[[#This Row],[43901]]-Casos_PN_CORR[[#This Row],[43900]]</f>
        <v>0</v>
      </c>
      <c r="H330">
        <f>+Casos_PN_CORR[[#This Row],[43902]]-Casos_PN_CORR[[#This Row],[43901]]</f>
        <v>0</v>
      </c>
      <c r="I330">
        <f>+Casos_PN_CORR[[#This Row],[43903]]-Casos_PN_CORR[[#This Row],[43902]]</f>
        <v>0</v>
      </c>
      <c r="J330">
        <f>+Casos_PN_CORR[[#This Row],[43904]]-Casos_PN_CORR[[#This Row],[43903]]</f>
        <v>0</v>
      </c>
      <c r="K330">
        <f>+Casos_PN_CORR[[#This Row],[43905]]-Casos_PN_CORR[[#This Row],[43904]]</f>
        <v>0</v>
      </c>
      <c r="L330">
        <f>+Casos_PN_CORR[[#This Row],[43906]]-Casos_PN_CORR[[#This Row],[43905]]</f>
        <v>0</v>
      </c>
      <c r="M330">
        <f>+Casos_PN_CORR[[#This Row],[43907]]-Casos_PN_CORR[[#This Row],[43906]]</f>
        <v>0</v>
      </c>
      <c r="N330">
        <f>+Casos_PN_CORR[[#This Row],[43908]]-Casos_PN_CORR[[#This Row],[43907]]</f>
        <v>0</v>
      </c>
      <c r="O330">
        <f>+Casos_PN_CORR[[#This Row],[43909]]-Casos_PN_CORR[[#This Row],[43908]]</f>
        <v>0</v>
      </c>
      <c r="P330">
        <f>+Casos_PN_CORR[[#This Row],[43910]]-Casos_PN_CORR[[#This Row],[43909]]</f>
        <v>0</v>
      </c>
      <c r="Q330">
        <f>+Casos_PN_CORR[[#This Row],[43911]]-Casos_PN_CORR[[#This Row],[43910]]</f>
        <v>0</v>
      </c>
      <c r="R330">
        <f>+Casos_PN_CORR[[#This Row],[43912]]-Casos_PN_CORR[[#This Row],[43911]]</f>
        <v>0</v>
      </c>
      <c r="S330">
        <f>+Casos_PN_CORR[[#This Row],[43913]]-Casos_PN_CORR[[#This Row],[43912]]</f>
        <v>0</v>
      </c>
      <c r="T330">
        <f>+Casos_PN_CORR[[#This Row],[43914]]-Casos_PN_CORR[[#This Row],[43913]]</f>
        <v>0</v>
      </c>
      <c r="U330">
        <f>+Casos_PN_CORR[[#This Row],[43915]]-Casos_PN_CORR[[#This Row],[43914]]</f>
        <v>0</v>
      </c>
      <c r="V330">
        <f>+Casos_PN_CORR[[#This Row],[43916]]-Casos_PN_CORR[[#This Row],[43915]]</f>
        <v>0</v>
      </c>
      <c r="W330">
        <f>+Casos_PN_CORR[[#This Row],[43917]]-Casos_PN_CORR[[#This Row],[43916]]</f>
        <v>0</v>
      </c>
      <c r="X330">
        <f>+Casos_PN_CORR[[#This Row],[43918]]-Casos_PN_CORR[[#This Row],[43917]]</f>
        <v>0</v>
      </c>
      <c r="Y330">
        <f>+Casos_PN_CORR[[#This Row],[43919]]-Casos_PN_CORR[[#This Row],[43918]]</f>
        <v>0</v>
      </c>
      <c r="Z330">
        <f>+Casos_PN_CORR[[#This Row],[43920]]-Casos_PN_CORR[[#This Row],[43919]]</f>
        <v>0</v>
      </c>
      <c r="AA330">
        <f>+Casos_PN_CORR[[#This Row],[43921]]-Casos_PN_CORR[[#This Row],[43920]]</f>
        <v>0</v>
      </c>
      <c r="AB330">
        <f>+Casos_PN_CORR[[#This Row],[43922]]-Casos_PN_CORR[[#This Row],[43921]]</f>
        <v>0</v>
      </c>
      <c r="AC330">
        <f>+Casos_PN_CORR[[#This Row],[43923]]-Casos_PN_CORR[[#This Row],[43922]]</f>
        <v>0</v>
      </c>
      <c r="AD330">
        <f>+Casos_PN_CORR[[#This Row],[43924]]-Casos_PN_CORR[[#This Row],[43923]]</f>
        <v>0</v>
      </c>
      <c r="AE330">
        <f>+Casos_PN_CORR[[#This Row],[43925]]-Casos_PN_CORR[[#This Row],[43924]]</f>
        <v>0</v>
      </c>
      <c r="AF330">
        <f>+Casos_PN_CORR[[#This Row],[43926]]-Casos_PN_CORR[[#This Row],[43925]]</f>
        <v>0</v>
      </c>
      <c r="AG330">
        <f>+Casos_PN_CORR[[#This Row],[43927]]-Casos_PN_CORR[[#This Row],[43926]]</f>
        <v>0</v>
      </c>
      <c r="AH330">
        <f>+Casos_PN_CORR[[#This Row],[43928]]-Casos_PN_CORR[[#This Row],[43927]]</f>
        <v>0</v>
      </c>
      <c r="AI330">
        <f>+Casos_PN_CORR[[#This Row],[43929]]-Casos_PN_CORR[[#This Row],[43928]]</f>
        <v>0</v>
      </c>
      <c r="AJ330">
        <f>+Casos_PN_CORR[[#This Row],[43930]]-Casos_PN_CORR[[#This Row],[43929]]</f>
        <v>0</v>
      </c>
      <c r="AK330">
        <f>+Casos_PN_CORR[[#This Row],[43931]]-Casos_PN_CORR[[#This Row],[43930]]</f>
        <v>0</v>
      </c>
      <c r="AL330">
        <f>+Casos_PN_CORR[[#This Row],[43932]]-Casos_PN_CORR[[#This Row],[43931]]</f>
        <v>0</v>
      </c>
      <c r="AM330">
        <f>+Casos_PN_CORR[[#This Row],[43933]]-Casos_PN_CORR[[#This Row],[43932]]</f>
        <v>0</v>
      </c>
      <c r="AN330">
        <f>+Casos_PN_CORR[[#This Row],[43934]]-Casos_PN_CORR[[#This Row],[43933]]</f>
        <v>0</v>
      </c>
      <c r="AO330">
        <f>+Casos_PN_CORR[[#This Row],[43935]]-Casos_PN_CORR[[#This Row],[43934]]</f>
        <v>0</v>
      </c>
      <c r="AP330">
        <f>+Casos_PN_CORR[[#This Row],[43936]]-Casos_PN_CORR[[#This Row],[43935]]</f>
        <v>0</v>
      </c>
      <c r="AQ330">
        <f>+Casos_PN_CORR[[#This Row],[43937]]-Casos_PN_CORR[[#This Row],[43936]]</f>
        <v>0</v>
      </c>
      <c r="AR330">
        <f>+Casos_PN_CORR[[#This Row],[43938]]-Casos_PN_CORR[[#This Row],[43937]]</f>
        <v>0</v>
      </c>
      <c r="AS330">
        <f>+Casos_PN_CORR[[#This Row],[43939]]-Casos_PN_CORR[[#This Row],[43938]]</f>
        <v>0</v>
      </c>
      <c r="AT330">
        <f>+Casos_PN_CORR[[#This Row],[43940]]-Casos_PN_CORR[[#This Row],[43939]]</f>
        <v>0</v>
      </c>
      <c r="AU330">
        <f>+Casos_PN_CORR[[#This Row],[43941]]-Casos_PN_CORR[[#This Row],[43940]]</f>
        <v>0</v>
      </c>
      <c r="AV330">
        <f>+Casos_PN_CORR[[#This Row],[43942]]-Casos_PN_CORR[[#This Row],[43941]]</f>
        <v>0</v>
      </c>
      <c r="AW330">
        <f>+Casos_PN_CORR[[#This Row],[43943]]-Casos_PN_CORR[[#This Row],[43942]]</f>
        <v>0</v>
      </c>
      <c r="AX330">
        <f>+Casos_PN_CORR[[#This Row],[43944]]-Casos_PN_CORR[[#This Row],[43943]]</f>
        <v>0</v>
      </c>
      <c r="AY330">
        <f>+Casos_PN_CORR[[#This Row],[43945]]-Casos_PN_CORR[[#This Row],[43944]]</f>
        <v>0</v>
      </c>
      <c r="AZ330">
        <f>+Casos_PN_CORR[[#This Row],[43946]]-Casos_PN_CORR[[#This Row],[43945]]</f>
        <v>0</v>
      </c>
      <c r="BA330">
        <f>+Casos_PN_CORR[[#This Row],[43947]]-Casos_PN_CORR[[#This Row],[43946]]</f>
        <v>0</v>
      </c>
      <c r="BB330">
        <f>+Casos_PN_CORR[[#This Row],[43948]]-Casos_PN_CORR[[#This Row],[43947]]</f>
        <v>0</v>
      </c>
      <c r="BC330">
        <f>+Casos_PN_CORR[[#This Row],[43949]]-Casos_PN_CORR[[#This Row],[43948]]</f>
        <v>0</v>
      </c>
      <c r="BD330">
        <f>+Casos_PN_CORR[[#This Row],[43950]]-Casos_PN_CORR[[#This Row],[43949]]</f>
        <v>0</v>
      </c>
      <c r="BE330">
        <f>+Casos_PN_CORR[[#This Row],[43951]]-Casos_PN_CORR[[#This Row],[43950]]</f>
        <v>0</v>
      </c>
      <c r="BF330">
        <f>+Casos_PN_CORR[[#This Row],[43952]]-Casos_PN_CORR[[#This Row],[43951]]</f>
        <v>0</v>
      </c>
      <c r="BG330">
        <f>+Casos_PN_CORR[[#This Row],[43953]]-Casos_PN_CORR[[#This Row],[43952]]</f>
        <v>0</v>
      </c>
      <c r="BH330">
        <f>+Casos_PN_CORR[[#This Row],[43954]]-Casos_PN_CORR[[#This Row],[43953]]</f>
        <v>0</v>
      </c>
      <c r="BI330">
        <f>+Casos_PN_CORR[[#This Row],[43955]]-Casos_PN_CORR[[#This Row],[43954]]</f>
        <v>0</v>
      </c>
      <c r="BJ330">
        <f>+Casos_PN_CORR[[#This Row],[43956]]-Casos_PN_CORR[[#This Row],[43955]]</f>
        <v>0</v>
      </c>
      <c r="BK330">
        <f>+Casos_PN_CORR[[#This Row],[43957]]-Casos_PN_CORR[[#This Row],[43956]]</f>
        <v>0</v>
      </c>
      <c r="BL330">
        <f>+Casos_PN_CORR[[#This Row],[43958]]-Casos_PN_CORR[[#This Row],[43957]]</f>
        <v>0</v>
      </c>
      <c r="BM330">
        <f>+Casos_PN_CORR[[#This Row],[43959]]-Casos_PN_CORR[[#This Row],[43958]]</f>
        <v>0</v>
      </c>
      <c r="BN330">
        <f>+Casos_PN_CORR[[#This Row],[43960]]-Casos_PN_CORR[[#This Row],[43959]]</f>
        <v>0</v>
      </c>
      <c r="BO330">
        <f>+Casos_PN_CORR[[#This Row],[43961]]-Casos_PN_CORR[[#This Row],[43960]]</f>
        <v>0</v>
      </c>
      <c r="BP330">
        <f>+Casos_PN_CORR[[#This Row],[43962]]-Casos_PN_CORR[[#This Row],[43961]]</f>
        <v>0</v>
      </c>
      <c r="BQ330">
        <f>+Casos_PN_CORR[[#This Row],[43963]]-Casos_PN_CORR[[#This Row],[43962]]</f>
        <v>0</v>
      </c>
      <c r="BR330">
        <f>+Casos_PN_CORR[[#This Row],[43964]]-Casos_PN_CORR[[#This Row],[43963]]</f>
        <v>0</v>
      </c>
      <c r="BS330">
        <f>+Casos_PN_CORR[[#This Row],[43965]]-Casos_PN_CORR[[#This Row],[43964]]</f>
        <v>0</v>
      </c>
      <c r="BT330">
        <f>+Casos_PN_CORR[[#This Row],[43966]]-Casos_PN_CORR[[#This Row],[43965]]</f>
        <v>0</v>
      </c>
      <c r="BU330">
        <f>+Casos_PN_CORR[[#This Row],[43967]]-Casos_PN_CORR[[#This Row],[43966]]</f>
        <v>0</v>
      </c>
      <c r="BV330">
        <f>+Casos_PN_CORR[[#This Row],[43968]]-Casos_PN_CORR[[#This Row],[43967]]</f>
        <v>0</v>
      </c>
      <c r="BW330">
        <f>+Casos_PN_CORR[[#This Row],[43969]]-Casos_PN_CORR[[#This Row],[43968]]</f>
        <v>0</v>
      </c>
      <c r="BX330">
        <f>+Casos_PN_CORR[[#This Row],[43970]]-Casos_PN_CORR[[#This Row],[43969]]</f>
        <v>0</v>
      </c>
      <c r="BY330">
        <f>+Casos_PN_CORR[[#This Row],[43971]]-Casos_PN_CORR[[#This Row],[43970]]</f>
        <v>0</v>
      </c>
      <c r="BZ330">
        <f>+Casos_PN_CORR[[#This Row],[43972]]-Casos_PN_CORR[[#This Row],[43971]]</f>
        <v>0</v>
      </c>
      <c r="CA330">
        <f>+Casos_PN_CORR[[#This Row],[43973]]-Casos_PN_CORR[[#This Row],[43972]]</f>
        <v>0</v>
      </c>
      <c r="CB330">
        <f>+Casos_PN_CORR[[#This Row],[43974]]-Casos_PN_CORR[[#This Row],[43973]]</f>
        <v>0</v>
      </c>
      <c r="CC330">
        <f>+Casos_PN_CORR[[#This Row],[43975]]-Casos_PN_CORR[[#This Row],[43974]]</f>
        <v>0</v>
      </c>
      <c r="CD330">
        <f>+Casos_PN_CORR[[#This Row],[43976]]-Casos_PN_CORR[[#This Row],[43975]]</f>
        <v>0</v>
      </c>
      <c r="CE330">
        <f>+Casos_PN_CORR[[#This Row],[43977]]-Casos_PN_CORR[[#This Row],[43976]]</f>
        <v>0</v>
      </c>
      <c r="CF330">
        <f>+Casos_PN_CORR[[#This Row],[43978]]-Casos_PN_CORR[[#This Row],[43977]]</f>
        <v>0</v>
      </c>
      <c r="CG330">
        <f>+Casos_PN_CORR[[#This Row],[43979]]-Casos_PN_CORR[[#This Row],[43978]]</f>
        <v>0</v>
      </c>
      <c r="CH330">
        <f>+Casos_PN_CORR[[#This Row],[43980]]-Casos_PN_CORR[[#This Row],[43979]]</f>
        <v>0</v>
      </c>
      <c r="CI330">
        <f>+Casos_PN_CORR[[#This Row],[43981]]-Casos_PN_CORR[[#This Row],[43980]]</f>
        <v>0</v>
      </c>
      <c r="CJ330">
        <f>+Casos_PN_CORR[[#This Row],[43982]]-Casos_PN_CORR[[#This Row],[43981]]</f>
        <v>0</v>
      </c>
      <c r="CK330">
        <f>+Casos_PN_CORR[[#This Row],[43983]]-Casos_PN_CORR[[#This Row],[43982]]</f>
        <v>0</v>
      </c>
      <c r="CL330">
        <f>+Casos_PN_CORR[[#This Row],[43984]]-Casos_PN_CORR[[#This Row],[43983]]</f>
        <v>0</v>
      </c>
      <c r="CM330">
        <f>+Casos_PN_CORR[[#This Row],[43985]]-Casos_PN_CORR[[#This Row],[43984]]</f>
        <v>0</v>
      </c>
      <c r="CN330">
        <f>+Casos_PN_CORR[[#This Row],[43986]]-Casos_PN_CORR[[#This Row],[43985]]</f>
        <v>0</v>
      </c>
      <c r="CO330">
        <f>+Casos_PN_CORR[[#This Row],[43987]]-Casos_PN_CORR[[#This Row],[43986]]</f>
        <v>0</v>
      </c>
      <c r="CP330">
        <f>+Casos_PN_CORR[[#This Row],[43988]]-Casos_PN_CORR[[#This Row],[43987]]</f>
        <v>0</v>
      </c>
      <c r="CQ330">
        <f>+Casos_PN_CORR[[#This Row],[43989]]-Casos_PN_CORR[[#This Row],[43988]]</f>
        <v>0</v>
      </c>
      <c r="CR330">
        <f>+Casos_PN_CORR[[#This Row],[43990]]-Casos_PN_CORR[[#This Row],[43989]]</f>
        <v>0</v>
      </c>
      <c r="CS330">
        <f>+Casos_PN_CORR[[#This Row],[43991]]-Casos_PN_CORR[[#This Row],[43990]]</f>
        <v>0</v>
      </c>
      <c r="CT330">
        <f>+Casos_PN_CORR[[#This Row],[43992]]-Casos_PN_CORR[[#This Row],[43991]]</f>
        <v>0</v>
      </c>
      <c r="CU330">
        <f>+Casos_PN_CORR[[#This Row],[43993]]-Casos_PN_CORR[[#This Row],[43992]]</f>
        <v>0</v>
      </c>
    </row>
    <row r="331" spans="1:99" x14ac:dyDescent="0.3">
      <c r="A331">
        <v>70106</v>
      </c>
      <c r="B331" s="2" t="s">
        <v>268</v>
      </c>
      <c r="C331" s="2" t="s">
        <v>400</v>
      </c>
      <c r="D331" s="2" t="s">
        <v>401</v>
      </c>
      <c r="E331" s="4">
        <f t="shared" si="5"/>
        <v>0</v>
      </c>
      <c r="F331">
        <f>+Casos_PN_CORR[[#This Row],[43900]]</f>
        <v>0</v>
      </c>
      <c r="G331">
        <f>+Casos_PN_CORR[[#This Row],[43901]]-Casos_PN_CORR[[#This Row],[43900]]</f>
        <v>0</v>
      </c>
      <c r="H331">
        <f>+Casos_PN_CORR[[#This Row],[43902]]-Casos_PN_CORR[[#This Row],[43901]]</f>
        <v>0</v>
      </c>
      <c r="I331">
        <f>+Casos_PN_CORR[[#This Row],[43903]]-Casos_PN_CORR[[#This Row],[43902]]</f>
        <v>0</v>
      </c>
      <c r="J331">
        <f>+Casos_PN_CORR[[#This Row],[43904]]-Casos_PN_CORR[[#This Row],[43903]]</f>
        <v>0</v>
      </c>
      <c r="K331">
        <f>+Casos_PN_CORR[[#This Row],[43905]]-Casos_PN_CORR[[#This Row],[43904]]</f>
        <v>0</v>
      </c>
      <c r="L331">
        <f>+Casos_PN_CORR[[#This Row],[43906]]-Casos_PN_CORR[[#This Row],[43905]]</f>
        <v>0</v>
      </c>
      <c r="M331">
        <f>+Casos_PN_CORR[[#This Row],[43907]]-Casos_PN_CORR[[#This Row],[43906]]</f>
        <v>0</v>
      </c>
      <c r="N331">
        <f>+Casos_PN_CORR[[#This Row],[43908]]-Casos_PN_CORR[[#This Row],[43907]]</f>
        <v>0</v>
      </c>
      <c r="O331">
        <f>+Casos_PN_CORR[[#This Row],[43909]]-Casos_PN_CORR[[#This Row],[43908]]</f>
        <v>0</v>
      </c>
      <c r="P331">
        <f>+Casos_PN_CORR[[#This Row],[43910]]-Casos_PN_CORR[[#This Row],[43909]]</f>
        <v>0</v>
      </c>
      <c r="Q331">
        <f>+Casos_PN_CORR[[#This Row],[43911]]-Casos_PN_CORR[[#This Row],[43910]]</f>
        <v>0</v>
      </c>
      <c r="R331">
        <f>+Casos_PN_CORR[[#This Row],[43912]]-Casos_PN_CORR[[#This Row],[43911]]</f>
        <v>0</v>
      </c>
      <c r="S331">
        <f>+Casos_PN_CORR[[#This Row],[43913]]-Casos_PN_CORR[[#This Row],[43912]]</f>
        <v>0</v>
      </c>
      <c r="T331">
        <f>+Casos_PN_CORR[[#This Row],[43914]]-Casos_PN_CORR[[#This Row],[43913]]</f>
        <v>0</v>
      </c>
      <c r="U331">
        <f>+Casos_PN_CORR[[#This Row],[43915]]-Casos_PN_CORR[[#This Row],[43914]]</f>
        <v>0</v>
      </c>
      <c r="V331">
        <f>+Casos_PN_CORR[[#This Row],[43916]]-Casos_PN_CORR[[#This Row],[43915]]</f>
        <v>0</v>
      </c>
      <c r="W331">
        <f>+Casos_PN_CORR[[#This Row],[43917]]-Casos_PN_CORR[[#This Row],[43916]]</f>
        <v>0</v>
      </c>
      <c r="X331">
        <f>+Casos_PN_CORR[[#This Row],[43918]]-Casos_PN_CORR[[#This Row],[43917]]</f>
        <v>0</v>
      </c>
      <c r="Y331">
        <f>+Casos_PN_CORR[[#This Row],[43919]]-Casos_PN_CORR[[#This Row],[43918]]</f>
        <v>0</v>
      </c>
      <c r="Z331">
        <f>+Casos_PN_CORR[[#This Row],[43920]]-Casos_PN_CORR[[#This Row],[43919]]</f>
        <v>0</v>
      </c>
      <c r="AA331">
        <f>+Casos_PN_CORR[[#This Row],[43921]]-Casos_PN_CORR[[#This Row],[43920]]</f>
        <v>0</v>
      </c>
      <c r="AB331">
        <f>+Casos_PN_CORR[[#This Row],[43922]]-Casos_PN_CORR[[#This Row],[43921]]</f>
        <v>0</v>
      </c>
      <c r="AC331">
        <f>+Casos_PN_CORR[[#This Row],[43923]]-Casos_PN_CORR[[#This Row],[43922]]</f>
        <v>0</v>
      </c>
      <c r="AD331">
        <f>+Casos_PN_CORR[[#This Row],[43924]]-Casos_PN_CORR[[#This Row],[43923]]</f>
        <v>0</v>
      </c>
      <c r="AE331">
        <f>+Casos_PN_CORR[[#This Row],[43925]]-Casos_PN_CORR[[#This Row],[43924]]</f>
        <v>0</v>
      </c>
      <c r="AF331">
        <f>+Casos_PN_CORR[[#This Row],[43926]]-Casos_PN_CORR[[#This Row],[43925]]</f>
        <v>0</v>
      </c>
      <c r="AG331">
        <f>+Casos_PN_CORR[[#This Row],[43927]]-Casos_PN_CORR[[#This Row],[43926]]</f>
        <v>0</v>
      </c>
      <c r="AH331">
        <f>+Casos_PN_CORR[[#This Row],[43928]]-Casos_PN_CORR[[#This Row],[43927]]</f>
        <v>0</v>
      </c>
      <c r="AI331">
        <f>+Casos_PN_CORR[[#This Row],[43929]]-Casos_PN_CORR[[#This Row],[43928]]</f>
        <v>0</v>
      </c>
      <c r="AJ331">
        <f>+Casos_PN_CORR[[#This Row],[43930]]-Casos_PN_CORR[[#This Row],[43929]]</f>
        <v>0</v>
      </c>
      <c r="AK331">
        <f>+Casos_PN_CORR[[#This Row],[43931]]-Casos_PN_CORR[[#This Row],[43930]]</f>
        <v>0</v>
      </c>
      <c r="AL331">
        <f>+Casos_PN_CORR[[#This Row],[43932]]-Casos_PN_CORR[[#This Row],[43931]]</f>
        <v>0</v>
      </c>
      <c r="AM331">
        <f>+Casos_PN_CORR[[#This Row],[43933]]-Casos_PN_CORR[[#This Row],[43932]]</f>
        <v>0</v>
      </c>
      <c r="AN331">
        <f>+Casos_PN_CORR[[#This Row],[43934]]-Casos_PN_CORR[[#This Row],[43933]]</f>
        <v>0</v>
      </c>
      <c r="AO331">
        <f>+Casos_PN_CORR[[#This Row],[43935]]-Casos_PN_CORR[[#This Row],[43934]]</f>
        <v>0</v>
      </c>
      <c r="AP331">
        <f>+Casos_PN_CORR[[#This Row],[43936]]-Casos_PN_CORR[[#This Row],[43935]]</f>
        <v>0</v>
      </c>
      <c r="AQ331">
        <f>+Casos_PN_CORR[[#This Row],[43937]]-Casos_PN_CORR[[#This Row],[43936]]</f>
        <v>0</v>
      </c>
      <c r="AR331">
        <f>+Casos_PN_CORR[[#This Row],[43938]]-Casos_PN_CORR[[#This Row],[43937]]</f>
        <v>0</v>
      </c>
      <c r="AS331">
        <f>+Casos_PN_CORR[[#This Row],[43939]]-Casos_PN_CORR[[#This Row],[43938]]</f>
        <v>0</v>
      </c>
      <c r="AT331">
        <f>+Casos_PN_CORR[[#This Row],[43940]]-Casos_PN_CORR[[#This Row],[43939]]</f>
        <v>0</v>
      </c>
      <c r="AU331">
        <f>+Casos_PN_CORR[[#This Row],[43941]]-Casos_PN_CORR[[#This Row],[43940]]</f>
        <v>0</v>
      </c>
      <c r="AV331">
        <f>+Casos_PN_CORR[[#This Row],[43942]]-Casos_PN_CORR[[#This Row],[43941]]</f>
        <v>0</v>
      </c>
      <c r="AW331">
        <f>+Casos_PN_CORR[[#This Row],[43943]]-Casos_PN_CORR[[#This Row],[43942]]</f>
        <v>0</v>
      </c>
      <c r="AX331">
        <f>+Casos_PN_CORR[[#This Row],[43944]]-Casos_PN_CORR[[#This Row],[43943]]</f>
        <v>0</v>
      </c>
      <c r="AY331">
        <f>+Casos_PN_CORR[[#This Row],[43945]]-Casos_PN_CORR[[#This Row],[43944]]</f>
        <v>0</v>
      </c>
      <c r="AZ331">
        <f>+Casos_PN_CORR[[#This Row],[43946]]-Casos_PN_CORR[[#This Row],[43945]]</f>
        <v>0</v>
      </c>
      <c r="BA331">
        <f>+Casos_PN_CORR[[#This Row],[43947]]-Casos_PN_CORR[[#This Row],[43946]]</f>
        <v>0</v>
      </c>
      <c r="BB331">
        <f>+Casos_PN_CORR[[#This Row],[43948]]-Casos_PN_CORR[[#This Row],[43947]]</f>
        <v>0</v>
      </c>
      <c r="BC331">
        <f>+Casos_PN_CORR[[#This Row],[43949]]-Casos_PN_CORR[[#This Row],[43948]]</f>
        <v>0</v>
      </c>
      <c r="BD331">
        <f>+Casos_PN_CORR[[#This Row],[43950]]-Casos_PN_CORR[[#This Row],[43949]]</f>
        <v>0</v>
      </c>
      <c r="BE331">
        <f>+Casos_PN_CORR[[#This Row],[43951]]-Casos_PN_CORR[[#This Row],[43950]]</f>
        <v>0</v>
      </c>
      <c r="BF331">
        <f>+Casos_PN_CORR[[#This Row],[43952]]-Casos_PN_CORR[[#This Row],[43951]]</f>
        <v>0</v>
      </c>
      <c r="BG331">
        <f>+Casos_PN_CORR[[#This Row],[43953]]-Casos_PN_CORR[[#This Row],[43952]]</f>
        <v>0</v>
      </c>
      <c r="BH331">
        <f>+Casos_PN_CORR[[#This Row],[43954]]-Casos_PN_CORR[[#This Row],[43953]]</f>
        <v>0</v>
      </c>
      <c r="BI331">
        <f>+Casos_PN_CORR[[#This Row],[43955]]-Casos_PN_CORR[[#This Row],[43954]]</f>
        <v>0</v>
      </c>
      <c r="BJ331">
        <f>+Casos_PN_CORR[[#This Row],[43956]]-Casos_PN_CORR[[#This Row],[43955]]</f>
        <v>0</v>
      </c>
      <c r="BK331">
        <f>+Casos_PN_CORR[[#This Row],[43957]]-Casos_PN_CORR[[#This Row],[43956]]</f>
        <v>0</v>
      </c>
      <c r="BL331">
        <f>+Casos_PN_CORR[[#This Row],[43958]]-Casos_PN_CORR[[#This Row],[43957]]</f>
        <v>0</v>
      </c>
      <c r="BM331">
        <f>+Casos_PN_CORR[[#This Row],[43959]]-Casos_PN_CORR[[#This Row],[43958]]</f>
        <v>0</v>
      </c>
      <c r="BN331">
        <f>+Casos_PN_CORR[[#This Row],[43960]]-Casos_PN_CORR[[#This Row],[43959]]</f>
        <v>0</v>
      </c>
      <c r="BO331">
        <f>+Casos_PN_CORR[[#This Row],[43961]]-Casos_PN_CORR[[#This Row],[43960]]</f>
        <v>0</v>
      </c>
      <c r="BP331">
        <f>+Casos_PN_CORR[[#This Row],[43962]]-Casos_PN_CORR[[#This Row],[43961]]</f>
        <v>0</v>
      </c>
      <c r="BQ331">
        <f>+Casos_PN_CORR[[#This Row],[43963]]-Casos_PN_CORR[[#This Row],[43962]]</f>
        <v>0</v>
      </c>
      <c r="BR331">
        <f>+Casos_PN_CORR[[#This Row],[43964]]-Casos_PN_CORR[[#This Row],[43963]]</f>
        <v>0</v>
      </c>
      <c r="BS331">
        <f>+Casos_PN_CORR[[#This Row],[43965]]-Casos_PN_CORR[[#This Row],[43964]]</f>
        <v>0</v>
      </c>
      <c r="BT331">
        <f>+Casos_PN_CORR[[#This Row],[43966]]-Casos_PN_CORR[[#This Row],[43965]]</f>
        <v>0</v>
      </c>
      <c r="BU331">
        <f>+Casos_PN_CORR[[#This Row],[43967]]-Casos_PN_CORR[[#This Row],[43966]]</f>
        <v>0</v>
      </c>
      <c r="BV331">
        <f>+Casos_PN_CORR[[#This Row],[43968]]-Casos_PN_CORR[[#This Row],[43967]]</f>
        <v>0</v>
      </c>
      <c r="BW331">
        <f>+Casos_PN_CORR[[#This Row],[43969]]-Casos_PN_CORR[[#This Row],[43968]]</f>
        <v>0</v>
      </c>
      <c r="BX331">
        <f>+Casos_PN_CORR[[#This Row],[43970]]-Casos_PN_CORR[[#This Row],[43969]]</f>
        <v>0</v>
      </c>
      <c r="BY331">
        <f>+Casos_PN_CORR[[#This Row],[43971]]-Casos_PN_CORR[[#This Row],[43970]]</f>
        <v>0</v>
      </c>
      <c r="BZ331">
        <f>+Casos_PN_CORR[[#This Row],[43972]]-Casos_PN_CORR[[#This Row],[43971]]</f>
        <v>0</v>
      </c>
      <c r="CA331">
        <f>+Casos_PN_CORR[[#This Row],[43973]]-Casos_PN_CORR[[#This Row],[43972]]</f>
        <v>0</v>
      </c>
      <c r="CB331">
        <f>+Casos_PN_CORR[[#This Row],[43974]]-Casos_PN_CORR[[#This Row],[43973]]</f>
        <v>0</v>
      </c>
      <c r="CC331">
        <f>+Casos_PN_CORR[[#This Row],[43975]]-Casos_PN_CORR[[#This Row],[43974]]</f>
        <v>0</v>
      </c>
      <c r="CD331">
        <f>+Casos_PN_CORR[[#This Row],[43976]]-Casos_PN_CORR[[#This Row],[43975]]</f>
        <v>0</v>
      </c>
      <c r="CE331">
        <f>+Casos_PN_CORR[[#This Row],[43977]]-Casos_PN_CORR[[#This Row],[43976]]</f>
        <v>0</v>
      </c>
      <c r="CF331">
        <f>+Casos_PN_CORR[[#This Row],[43978]]-Casos_PN_CORR[[#This Row],[43977]]</f>
        <v>0</v>
      </c>
      <c r="CG331">
        <f>+Casos_PN_CORR[[#This Row],[43979]]-Casos_PN_CORR[[#This Row],[43978]]</f>
        <v>0</v>
      </c>
      <c r="CH331">
        <f>+Casos_PN_CORR[[#This Row],[43980]]-Casos_PN_CORR[[#This Row],[43979]]</f>
        <v>0</v>
      </c>
      <c r="CI331">
        <f>+Casos_PN_CORR[[#This Row],[43981]]-Casos_PN_CORR[[#This Row],[43980]]</f>
        <v>0</v>
      </c>
      <c r="CJ331">
        <f>+Casos_PN_CORR[[#This Row],[43982]]-Casos_PN_CORR[[#This Row],[43981]]</f>
        <v>0</v>
      </c>
      <c r="CK331">
        <f>+Casos_PN_CORR[[#This Row],[43983]]-Casos_PN_CORR[[#This Row],[43982]]</f>
        <v>0</v>
      </c>
      <c r="CL331">
        <f>+Casos_PN_CORR[[#This Row],[43984]]-Casos_PN_CORR[[#This Row],[43983]]</f>
        <v>0</v>
      </c>
      <c r="CM331">
        <f>+Casos_PN_CORR[[#This Row],[43985]]-Casos_PN_CORR[[#This Row],[43984]]</f>
        <v>0</v>
      </c>
      <c r="CN331">
        <f>+Casos_PN_CORR[[#This Row],[43986]]-Casos_PN_CORR[[#This Row],[43985]]</f>
        <v>0</v>
      </c>
      <c r="CO331">
        <f>+Casos_PN_CORR[[#This Row],[43987]]-Casos_PN_CORR[[#This Row],[43986]]</f>
        <v>0</v>
      </c>
      <c r="CP331">
        <f>+Casos_PN_CORR[[#This Row],[43988]]-Casos_PN_CORR[[#This Row],[43987]]</f>
        <v>0</v>
      </c>
      <c r="CQ331">
        <f>+Casos_PN_CORR[[#This Row],[43989]]-Casos_PN_CORR[[#This Row],[43988]]</f>
        <v>0</v>
      </c>
      <c r="CR331">
        <f>+Casos_PN_CORR[[#This Row],[43990]]-Casos_PN_CORR[[#This Row],[43989]]</f>
        <v>0</v>
      </c>
      <c r="CS331">
        <f>+Casos_PN_CORR[[#This Row],[43991]]-Casos_PN_CORR[[#This Row],[43990]]</f>
        <v>0</v>
      </c>
      <c r="CT331">
        <f>+Casos_PN_CORR[[#This Row],[43992]]-Casos_PN_CORR[[#This Row],[43991]]</f>
        <v>0</v>
      </c>
      <c r="CU331">
        <f>+Casos_PN_CORR[[#This Row],[43993]]-Casos_PN_CORR[[#This Row],[43992]]</f>
        <v>0</v>
      </c>
    </row>
    <row r="332" spans="1:99" x14ac:dyDescent="0.3">
      <c r="A332">
        <v>20505</v>
      </c>
      <c r="B332" s="2" t="s">
        <v>212</v>
      </c>
      <c r="C332" s="2" t="s">
        <v>357</v>
      </c>
      <c r="D332" s="2" t="s">
        <v>402</v>
      </c>
      <c r="E332" s="4">
        <f t="shared" si="5"/>
        <v>0</v>
      </c>
      <c r="F332">
        <f>+Casos_PN_CORR[[#This Row],[43900]]</f>
        <v>0</v>
      </c>
      <c r="G332">
        <f>+Casos_PN_CORR[[#This Row],[43901]]-Casos_PN_CORR[[#This Row],[43900]]</f>
        <v>0</v>
      </c>
      <c r="H332">
        <f>+Casos_PN_CORR[[#This Row],[43902]]-Casos_PN_CORR[[#This Row],[43901]]</f>
        <v>0</v>
      </c>
      <c r="I332">
        <f>+Casos_PN_CORR[[#This Row],[43903]]-Casos_PN_CORR[[#This Row],[43902]]</f>
        <v>0</v>
      </c>
      <c r="J332">
        <f>+Casos_PN_CORR[[#This Row],[43904]]-Casos_PN_CORR[[#This Row],[43903]]</f>
        <v>0</v>
      </c>
      <c r="K332">
        <f>+Casos_PN_CORR[[#This Row],[43905]]-Casos_PN_CORR[[#This Row],[43904]]</f>
        <v>0</v>
      </c>
      <c r="L332">
        <f>+Casos_PN_CORR[[#This Row],[43906]]-Casos_PN_CORR[[#This Row],[43905]]</f>
        <v>0</v>
      </c>
      <c r="M332">
        <f>+Casos_PN_CORR[[#This Row],[43907]]-Casos_PN_CORR[[#This Row],[43906]]</f>
        <v>0</v>
      </c>
      <c r="N332">
        <f>+Casos_PN_CORR[[#This Row],[43908]]-Casos_PN_CORR[[#This Row],[43907]]</f>
        <v>0</v>
      </c>
      <c r="O332">
        <f>+Casos_PN_CORR[[#This Row],[43909]]-Casos_PN_CORR[[#This Row],[43908]]</f>
        <v>0</v>
      </c>
      <c r="P332">
        <f>+Casos_PN_CORR[[#This Row],[43910]]-Casos_PN_CORR[[#This Row],[43909]]</f>
        <v>0</v>
      </c>
      <c r="Q332">
        <f>+Casos_PN_CORR[[#This Row],[43911]]-Casos_PN_CORR[[#This Row],[43910]]</f>
        <v>0</v>
      </c>
      <c r="R332">
        <f>+Casos_PN_CORR[[#This Row],[43912]]-Casos_PN_CORR[[#This Row],[43911]]</f>
        <v>0</v>
      </c>
      <c r="S332">
        <f>+Casos_PN_CORR[[#This Row],[43913]]-Casos_PN_CORR[[#This Row],[43912]]</f>
        <v>0</v>
      </c>
      <c r="T332">
        <f>+Casos_PN_CORR[[#This Row],[43914]]-Casos_PN_CORR[[#This Row],[43913]]</f>
        <v>0</v>
      </c>
      <c r="U332">
        <f>+Casos_PN_CORR[[#This Row],[43915]]-Casos_PN_CORR[[#This Row],[43914]]</f>
        <v>0</v>
      </c>
      <c r="V332">
        <f>+Casos_PN_CORR[[#This Row],[43916]]-Casos_PN_CORR[[#This Row],[43915]]</f>
        <v>0</v>
      </c>
      <c r="W332">
        <f>+Casos_PN_CORR[[#This Row],[43917]]-Casos_PN_CORR[[#This Row],[43916]]</f>
        <v>0</v>
      </c>
      <c r="X332">
        <f>+Casos_PN_CORR[[#This Row],[43918]]-Casos_PN_CORR[[#This Row],[43917]]</f>
        <v>0</v>
      </c>
      <c r="Y332">
        <f>+Casos_PN_CORR[[#This Row],[43919]]-Casos_PN_CORR[[#This Row],[43918]]</f>
        <v>0</v>
      </c>
      <c r="Z332">
        <f>+Casos_PN_CORR[[#This Row],[43920]]-Casos_PN_CORR[[#This Row],[43919]]</f>
        <v>0</v>
      </c>
      <c r="AA332">
        <f>+Casos_PN_CORR[[#This Row],[43921]]-Casos_PN_CORR[[#This Row],[43920]]</f>
        <v>0</v>
      </c>
      <c r="AB332">
        <f>+Casos_PN_CORR[[#This Row],[43922]]-Casos_PN_CORR[[#This Row],[43921]]</f>
        <v>0</v>
      </c>
      <c r="AC332">
        <f>+Casos_PN_CORR[[#This Row],[43923]]-Casos_PN_CORR[[#This Row],[43922]]</f>
        <v>0</v>
      </c>
      <c r="AD332">
        <f>+Casos_PN_CORR[[#This Row],[43924]]-Casos_PN_CORR[[#This Row],[43923]]</f>
        <v>0</v>
      </c>
      <c r="AE332">
        <f>+Casos_PN_CORR[[#This Row],[43925]]-Casos_PN_CORR[[#This Row],[43924]]</f>
        <v>0</v>
      </c>
      <c r="AF332">
        <f>+Casos_PN_CORR[[#This Row],[43926]]-Casos_PN_CORR[[#This Row],[43925]]</f>
        <v>0</v>
      </c>
      <c r="AG332">
        <f>+Casos_PN_CORR[[#This Row],[43927]]-Casos_PN_CORR[[#This Row],[43926]]</f>
        <v>0</v>
      </c>
      <c r="AH332">
        <f>+Casos_PN_CORR[[#This Row],[43928]]-Casos_PN_CORR[[#This Row],[43927]]</f>
        <v>0</v>
      </c>
      <c r="AI332">
        <f>+Casos_PN_CORR[[#This Row],[43929]]-Casos_PN_CORR[[#This Row],[43928]]</f>
        <v>0</v>
      </c>
      <c r="AJ332">
        <f>+Casos_PN_CORR[[#This Row],[43930]]-Casos_PN_CORR[[#This Row],[43929]]</f>
        <v>0</v>
      </c>
      <c r="AK332">
        <f>+Casos_PN_CORR[[#This Row],[43931]]-Casos_PN_CORR[[#This Row],[43930]]</f>
        <v>0</v>
      </c>
      <c r="AL332">
        <f>+Casos_PN_CORR[[#This Row],[43932]]-Casos_PN_CORR[[#This Row],[43931]]</f>
        <v>0</v>
      </c>
      <c r="AM332">
        <f>+Casos_PN_CORR[[#This Row],[43933]]-Casos_PN_CORR[[#This Row],[43932]]</f>
        <v>0</v>
      </c>
      <c r="AN332">
        <f>+Casos_PN_CORR[[#This Row],[43934]]-Casos_PN_CORR[[#This Row],[43933]]</f>
        <v>0</v>
      </c>
      <c r="AO332">
        <f>+Casos_PN_CORR[[#This Row],[43935]]-Casos_PN_CORR[[#This Row],[43934]]</f>
        <v>0</v>
      </c>
      <c r="AP332">
        <f>+Casos_PN_CORR[[#This Row],[43936]]-Casos_PN_CORR[[#This Row],[43935]]</f>
        <v>0</v>
      </c>
      <c r="AQ332">
        <f>+Casos_PN_CORR[[#This Row],[43937]]-Casos_PN_CORR[[#This Row],[43936]]</f>
        <v>0</v>
      </c>
      <c r="AR332">
        <f>+Casos_PN_CORR[[#This Row],[43938]]-Casos_PN_CORR[[#This Row],[43937]]</f>
        <v>0</v>
      </c>
      <c r="AS332">
        <f>+Casos_PN_CORR[[#This Row],[43939]]-Casos_PN_CORR[[#This Row],[43938]]</f>
        <v>0</v>
      </c>
      <c r="AT332">
        <f>+Casos_PN_CORR[[#This Row],[43940]]-Casos_PN_CORR[[#This Row],[43939]]</f>
        <v>0</v>
      </c>
      <c r="AU332">
        <f>+Casos_PN_CORR[[#This Row],[43941]]-Casos_PN_CORR[[#This Row],[43940]]</f>
        <v>0</v>
      </c>
      <c r="AV332">
        <f>+Casos_PN_CORR[[#This Row],[43942]]-Casos_PN_CORR[[#This Row],[43941]]</f>
        <v>0</v>
      </c>
      <c r="AW332">
        <f>+Casos_PN_CORR[[#This Row],[43943]]-Casos_PN_CORR[[#This Row],[43942]]</f>
        <v>0</v>
      </c>
      <c r="AX332">
        <f>+Casos_PN_CORR[[#This Row],[43944]]-Casos_PN_CORR[[#This Row],[43943]]</f>
        <v>0</v>
      </c>
      <c r="AY332">
        <f>+Casos_PN_CORR[[#This Row],[43945]]-Casos_PN_CORR[[#This Row],[43944]]</f>
        <v>0</v>
      </c>
      <c r="AZ332">
        <f>+Casos_PN_CORR[[#This Row],[43946]]-Casos_PN_CORR[[#This Row],[43945]]</f>
        <v>0</v>
      </c>
      <c r="BA332">
        <f>+Casos_PN_CORR[[#This Row],[43947]]-Casos_PN_CORR[[#This Row],[43946]]</f>
        <v>0</v>
      </c>
      <c r="BB332">
        <f>+Casos_PN_CORR[[#This Row],[43948]]-Casos_PN_CORR[[#This Row],[43947]]</f>
        <v>0</v>
      </c>
      <c r="BC332">
        <f>+Casos_PN_CORR[[#This Row],[43949]]-Casos_PN_CORR[[#This Row],[43948]]</f>
        <v>0</v>
      </c>
      <c r="BD332">
        <f>+Casos_PN_CORR[[#This Row],[43950]]-Casos_PN_CORR[[#This Row],[43949]]</f>
        <v>0</v>
      </c>
      <c r="BE332">
        <f>+Casos_PN_CORR[[#This Row],[43951]]-Casos_PN_CORR[[#This Row],[43950]]</f>
        <v>0</v>
      </c>
      <c r="BF332">
        <f>+Casos_PN_CORR[[#This Row],[43952]]-Casos_PN_CORR[[#This Row],[43951]]</f>
        <v>0</v>
      </c>
      <c r="BG332">
        <f>+Casos_PN_CORR[[#This Row],[43953]]-Casos_PN_CORR[[#This Row],[43952]]</f>
        <v>0</v>
      </c>
      <c r="BH332">
        <f>+Casos_PN_CORR[[#This Row],[43954]]-Casos_PN_CORR[[#This Row],[43953]]</f>
        <v>0</v>
      </c>
      <c r="BI332">
        <f>+Casos_PN_CORR[[#This Row],[43955]]-Casos_PN_CORR[[#This Row],[43954]]</f>
        <v>0</v>
      </c>
      <c r="BJ332">
        <f>+Casos_PN_CORR[[#This Row],[43956]]-Casos_PN_CORR[[#This Row],[43955]]</f>
        <v>0</v>
      </c>
      <c r="BK332">
        <f>+Casos_PN_CORR[[#This Row],[43957]]-Casos_PN_CORR[[#This Row],[43956]]</f>
        <v>0</v>
      </c>
      <c r="BL332">
        <f>+Casos_PN_CORR[[#This Row],[43958]]-Casos_PN_CORR[[#This Row],[43957]]</f>
        <v>0</v>
      </c>
      <c r="BM332">
        <f>+Casos_PN_CORR[[#This Row],[43959]]-Casos_PN_CORR[[#This Row],[43958]]</f>
        <v>0</v>
      </c>
      <c r="BN332">
        <f>+Casos_PN_CORR[[#This Row],[43960]]-Casos_PN_CORR[[#This Row],[43959]]</f>
        <v>0</v>
      </c>
      <c r="BO332">
        <f>+Casos_PN_CORR[[#This Row],[43961]]-Casos_PN_CORR[[#This Row],[43960]]</f>
        <v>0</v>
      </c>
      <c r="BP332">
        <f>+Casos_PN_CORR[[#This Row],[43962]]-Casos_PN_CORR[[#This Row],[43961]]</f>
        <v>0</v>
      </c>
      <c r="BQ332">
        <f>+Casos_PN_CORR[[#This Row],[43963]]-Casos_PN_CORR[[#This Row],[43962]]</f>
        <v>0</v>
      </c>
      <c r="BR332">
        <f>+Casos_PN_CORR[[#This Row],[43964]]-Casos_PN_CORR[[#This Row],[43963]]</f>
        <v>0</v>
      </c>
      <c r="BS332">
        <f>+Casos_PN_CORR[[#This Row],[43965]]-Casos_PN_CORR[[#This Row],[43964]]</f>
        <v>0</v>
      </c>
      <c r="BT332">
        <f>+Casos_PN_CORR[[#This Row],[43966]]-Casos_PN_CORR[[#This Row],[43965]]</f>
        <v>0</v>
      </c>
      <c r="BU332">
        <f>+Casos_PN_CORR[[#This Row],[43967]]-Casos_PN_CORR[[#This Row],[43966]]</f>
        <v>0</v>
      </c>
      <c r="BV332">
        <f>+Casos_PN_CORR[[#This Row],[43968]]-Casos_PN_CORR[[#This Row],[43967]]</f>
        <v>0</v>
      </c>
      <c r="BW332">
        <f>+Casos_PN_CORR[[#This Row],[43969]]-Casos_PN_CORR[[#This Row],[43968]]</f>
        <v>0</v>
      </c>
      <c r="BX332">
        <f>+Casos_PN_CORR[[#This Row],[43970]]-Casos_PN_CORR[[#This Row],[43969]]</f>
        <v>0</v>
      </c>
      <c r="BY332">
        <f>+Casos_PN_CORR[[#This Row],[43971]]-Casos_PN_CORR[[#This Row],[43970]]</f>
        <v>0</v>
      </c>
      <c r="BZ332">
        <f>+Casos_PN_CORR[[#This Row],[43972]]-Casos_PN_CORR[[#This Row],[43971]]</f>
        <v>0</v>
      </c>
      <c r="CA332">
        <f>+Casos_PN_CORR[[#This Row],[43973]]-Casos_PN_CORR[[#This Row],[43972]]</f>
        <v>0</v>
      </c>
      <c r="CB332">
        <f>+Casos_PN_CORR[[#This Row],[43974]]-Casos_PN_CORR[[#This Row],[43973]]</f>
        <v>0</v>
      </c>
      <c r="CC332">
        <f>+Casos_PN_CORR[[#This Row],[43975]]-Casos_PN_CORR[[#This Row],[43974]]</f>
        <v>0</v>
      </c>
      <c r="CD332">
        <f>+Casos_PN_CORR[[#This Row],[43976]]-Casos_PN_CORR[[#This Row],[43975]]</f>
        <v>0</v>
      </c>
      <c r="CE332">
        <f>+Casos_PN_CORR[[#This Row],[43977]]-Casos_PN_CORR[[#This Row],[43976]]</f>
        <v>0</v>
      </c>
      <c r="CF332">
        <f>+Casos_PN_CORR[[#This Row],[43978]]-Casos_PN_CORR[[#This Row],[43977]]</f>
        <v>0</v>
      </c>
      <c r="CG332">
        <f>+Casos_PN_CORR[[#This Row],[43979]]-Casos_PN_CORR[[#This Row],[43978]]</f>
        <v>0</v>
      </c>
      <c r="CH332">
        <f>+Casos_PN_CORR[[#This Row],[43980]]-Casos_PN_CORR[[#This Row],[43979]]</f>
        <v>0</v>
      </c>
      <c r="CI332">
        <f>+Casos_PN_CORR[[#This Row],[43981]]-Casos_PN_CORR[[#This Row],[43980]]</f>
        <v>0</v>
      </c>
      <c r="CJ332">
        <f>+Casos_PN_CORR[[#This Row],[43982]]-Casos_PN_CORR[[#This Row],[43981]]</f>
        <v>0</v>
      </c>
      <c r="CK332">
        <f>+Casos_PN_CORR[[#This Row],[43983]]-Casos_PN_CORR[[#This Row],[43982]]</f>
        <v>0</v>
      </c>
      <c r="CL332">
        <f>+Casos_PN_CORR[[#This Row],[43984]]-Casos_PN_CORR[[#This Row],[43983]]</f>
        <v>0</v>
      </c>
      <c r="CM332">
        <f>+Casos_PN_CORR[[#This Row],[43985]]-Casos_PN_CORR[[#This Row],[43984]]</f>
        <v>0</v>
      </c>
      <c r="CN332">
        <f>+Casos_PN_CORR[[#This Row],[43986]]-Casos_PN_CORR[[#This Row],[43985]]</f>
        <v>0</v>
      </c>
      <c r="CO332">
        <f>+Casos_PN_CORR[[#This Row],[43987]]-Casos_PN_CORR[[#This Row],[43986]]</f>
        <v>0</v>
      </c>
      <c r="CP332">
        <f>+Casos_PN_CORR[[#This Row],[43988]]-Casos_PN_CORR[[#This Row],[43987]]</f>
        <v>0</v>
      </c>
      <c r="CQ332">
        <f>+Casos_PN_CORR[[#This Row],[43989]]-Casos_PN_CORR[[#This Row],[43988]]</f>
        <v>0</v>
      </c>
      <c r="CR332">
        <f>+Casos_PN_CORR[[#This Row],[43990]]-Casos_PN_CORR[[#This Row],[43989]]</f>
        <v>0</v>
      </c>
      <c r="CS332">
        <f>+Casos_PN_CORR[[#This Row],[43991]]-Casos_PN_CORR[[#This Row],[43990]]</f>
        <v>0</v>
      </c>
      <c r="CT332">
        <f>+Casos_PN_CORR[[#This Row],[43992]]-Casos_PN_CORR[[#This Row],[43991]]</f>
        <v>0</v>
      </c>
      <c r="CU332">
        <f>+Casos_PN_CORR[[#This Row],[43993]]-Casos_PN_CORR[[#This Row],[43992]]</f>
        <v>0</v>
      </c>
    </row>
    <row r="333" spans="1:99" x14ac:dyDescent="0.3">
      <c r="A333">
        <v>91003</v>
      </c>
      <c r="B333" s="2" t="s">
        <v>114</v>
      </c>
      <c r="C333" s="2" t="s">
        <v>115</v>
      </c>
      <c r="D333" s="2" t="s">
        <v>216</v>
      </c>
      <c r="E333" s="4">
        <f t="shared" si="5"/>
        <v>0</v>
      </c>
      <c r="F333">
        <f>+Casos_PN_CORR[[#This Row],[43900]]</f>
        <v>0</v>
      </c>
      <c r="G333">
        <f>+Casos_PN_CORR[[#This Row],[43901]]-Casos_PN_CORR[[#This Row],[43900]]</f>
        <v>0</v>
      </c>
      <c r="H333">
        <f>+Casos_PN_CORR[[#This Row],[43902]]-Casos_PN_CORR[[#This Row],[43901]]</f>
        <v>0</v>
      </c>
      <c r="I333">
        <f>+Casos_PN_CORR[[#This Row],[43903]]-Casos_PN_CORR[[#This Row],[43902]]</f>
        <v>0</v>
      </c>
      <c r="J333">
        <f>+Casos_PN_CORR[[#This Row],[43904]]-Casos_PN_CORR[[#This Row],[43903]]</f>
        <v>0</v>
      </c>
      <c r="K333">
        <f>+Casos_PN_CORR[[#This Row],[43905]]-Casos_PN_CORR[[#This Row],[43904]]</f>
        <v>0</v>
      </c>
      <c r="L333">
        <f>+Casos_PN_CORR[[#This Row],[43906]]-Casos_PN_CORR[[#This Row],[43905]]</f>
        <v>0</v>
      </c>
      <c r="M333">
        <f>+Casos_PN_CORR[[#This Row],[43907]]-Casos_PN_CORR[[#This Row],[43906]]</f>
        <v>0</v>
      </c>
      <c r="N333">
        <f>+Casos_PN_CORR[[#This Row],[43908]]-Casos_PN_CORR[[#This Row],[43907]]</f>
        <v>0</v>
      </c>
      <c r="O333">
        <f>+Casos_PN_CORR[[#This Row],[43909]]-Casos_PN_CORR[[#This Row],[43908]]</f>
        <v>0</v>
      </c>
      <c r="P333">
        <f>+Casos_PN_CORR[[#This Row],[43910]]-Casos_PN_CORR[[#This Row],[43909]]</f>
        <v>0</v>
      </c>
      <c r="Q333">
        <f>+Casos_PN_CORR[[#This Row],[43911]]-Casos_PN_CORR[[#This Row],[43910]]</f>
        <v>0</v>
      </c>
      <c r="R333">
        <f>+Casos_PN_CORR[[#This Row],[43912]]-Casos_PN_CORR[[#This Row],[43911]]</f>
        <v>0</v>
      </c>
      <c r="S333">
        <f>+Casos_PN_CORR[[#This Row],[43913]]-Casos_PN_CORR[[#This Row],[43912]]</f>
        <v>0</v>
      </c>
      <c r="T333">
        <f>+Casos_PN_CORR[[#This Row],[43914]]-Casos_PN_CORR[[#This Row],[43913]]</f>
        <v>0</v>
      </c>
      <c r="U333">
        <f>+Casos_PN_CORR[[#This Row],[43915]]-Casos_PN_CORR[[#This Row],[43914]]</f>
        <v>0</v>
      </c>
      <c r="V333">
        <f>+Casos_PN_CORR[[#This Row],[43916]]-Casos_PN_CORR[[#This Row],[43915]]</f>
        <v>0</v>
      </c>
      <c r="W333">
        <f>+Casos_PN_CORR[[#This Row],[43917]]-Casos_PN_CORR[[#This Row],[43916]]</f>
        <v>0</v>
      </c>
      <c r="X333">
        <f>+Casos_PN_CORR[[#This Row],[43918]]-Casos_PN_CORR[[#This Row],[43917]]</f>
        <v>0</v>
      </c>
      <c r="Y333">
        <f>+Casos_PN_CORR[[#This Row],[43919]]-Casos_PN_CORR[[#This Row],[43918]]</f>
        <v>0</v>
      </c>
      <c r="Z333">
        <f>+Casos_PN_CORR[[#This Row],[43920]]-Casos_PN_CORR[[#This Row],[43919]]</f>
        <v>0</v>
      </c>
      <c r="AA333">
        <f>+Casos_PN_CORR[[#This Row],[43921]]-Casos_PN_CORR[[#This Row],[43920]]</f>
        <v>0</v>
      </c>
      <c r="AB333">
        <f>+Casos_PN_CORR[[#This Row],[43922]]-Casos_PN_CORR[[#This Row],[43921]]</f>
        <v>0</v>
      </c>
      <c r="AC333">
        <f>+Casos_PN_CORR[[#This Row],[43923]]-Casos_PN_CORR[[#This Row],[43922]]</f>
        <v>0</v>
      </c>
      <c r="AD333">
        <f>+Casos_PN_CORR[[#This Row],[43924]]-Casos_PN_CORR[[#This Row],[43923]]</f>
        <v>0</v>
      </c>
      <c r="AE333">
        <f>+Casos_PN_CORR[[#This Row],[43925]]-Casos_PN_CORR[[#This Row],[43924]]</f>
        <v>0</v>
      </c>
      <c r="AF333">
        <f>+Casos_PN_CORR[[#This Row],[43926]]-Casos_PN_CORR[[#This Row],[43925]]</f>
        <v>0</v>
      </c>
      <c r="AG333">
        <f>+Casos_PN_CORR[[#This Row],[43927]]-Casos_PN_CORR[[#This Row],[43926]]</f>
        <v>0</v>
      </c>
      <c r="AH333">
        <f>+Casos_PN_CORR[[#This Row],[43928]]-Casos_PN_CORR[[#This Row],[43927]]</f>
        <v>0</v>
      </c>
      <c r="AI333">
        <f>+Casos_PN_CORR[[#This Row],[43929]]-Casos_PN_CORR[[#This Row],[43928]]</f>
        <v>0</v>
      </c>
      <c r="AJ333">
        <f>+Casos_PN_CORR[[#This Row],[43930]]-Casos_PN_CORR[[#This Row],[43929]]</f>
        <v>0</v>
      </c>
      <c r="AK333">
        <f>+Casos_PN_CORR[[#This Row],[43931]]-Casos_PN_CORR[[#This Row],[43930]]</f>
        <v>0</v>
      </c>
      <c r="AL333">
        <f>+Casos_PN_CORR[[#This Row],[43932]]-Casos_PN_CORR[[#This Row],[43931]]</f>
        <v>0</v>
      </c>
      <c r="AM333">
        <f>+Casos_PN_CORR[[#This Row],[43933]]-Casos_PN_CORR[[#This Row],[43932]]</f>
        <v>0</v>
      </c>
      <c r="AN333">
        <f>+Casos_PN_CORR[[#This Row],[43934]]-Casos_PN_CORR[[#This Row],[43933]]</f>
        <v>0</v>
      </c>
      <c r="AO333">
        <f>+Casos_PN_CORR[[#This Row],[43935]]-Casos_PN_CORR[[#This Row],[43934]]</f>
        <v>0</v>
      </c>
      <c r="AP333">
        <f>+Casos_PN_CORR[[#This Row],[43936]]-Casos_PN_CORR[[#This Row],[43935]]</f>
        <v>0</v>
      </c>
      <c r="AQ333">
        <f>+Casos_PN_CORR[[#This Row],[43937]]-Casos_PN_CORR[[#This Row],[43936]]</f>
        <v>0</v>
      </c>
      <c r="AR333">
        <f>+Casos_PN_CORR[[#This Row],[43938]]-Casos_PN_CORR[[#This Row],[43937]]</f>
        <v>0</v>
      </c>
      <c r="AS333">
        <f>+Casos_PN_CORR[[#This Row],[43939]]-Casos_PN_CORR[[#This Row],[43938]]</f>
        <v>0</v>
      </c>
      <c r="AT333">
        <f>+Casos_PN_CORR[[#This Row],[43940]]-Casos_PN_CORR[[#This Row],[43939]]</f>
        <v>0</v>
      </c>
      <c r="AU333">
        <f>+Casos_PN_CORR[[#This Row],[43941]]-Casos_PN_CORR[[#This Row],[43940]]</f>
        <v>0</v>
      </c>
      <c r="AV333">
        <f>+Casos_PN_CORR[[#This Row],[43942]]-Casos_PN_CORR[[#This Row],[43941]]</f>
        <v>0</v>
      </c>
      <c r="AW333">
        <f>+Casos_PN_CORR[[#This Row],[43943]]-Casos_PN_CORR[[#This Row],[43942]]</f>
        <v>0</v>
      </c>
      <c r="AX333">
        <f>+Casos_PN_CORR[[#This Row],[43944]]-Casos_PN_CORR[[#This Row],[43943]]</f>
        <v>0</v>
      </c>
      <c r="AY333">
        <f>+Casos_PN_CORR[[#This Row],[43945]]-Casos_PN_CORR[[#This Row],[43944]]</f>
        <v>0</v>
      </c>
      <c r="AZ333">
        <f>+Casos_PN_CORR[[#This Row],[43946]]-Casos_PN_CORR[[#This Row],[43945]]</f>
        <v>0</v>
      </c>
      <c r="BA333">
        <f>+Casos_PN_CORR[[#This Row],[43947]]-Casos_PN_CORR[[#This Row],[43946]]</f>
        <v>0</v>
      </c>
      <c r="BB333">
        <f>+Casos_PN_CORR[[#This Row],[43948]]-Casos_PN_CORR[[#This Row],[43947]]</f>
        <v>0</v>
      </c>
      <c r="BC333">
        <f>+Casos_PN_CORR[[#This Row],[43949]]-Casos_PN_CORR[[#This Row],[43948]]</f>
        <v>0</v>
      </c>
      <c r="BD333">
        <f>+Casos_PN_CORR[[#This Row],[43950]]-Casos_PN_CORR[[#This Row],[43949]]</f>
        <v>0</v>
      </c>
      <c r="BE333">
        <f>+Casos_PN_CORR[[#This Row],[43951]]-Casos_PN_CORR[[#This Row],[43950]]</f>
        <v>0</v>
      </c>
      <c r="BF333">
        <f>+Casos_PN_CORR[[#This Row],[43952]]-Casos_PN_CORR[[#This Row],[43951]]</f>
        <v>0</v>
      </c>
      <c r="BG333">
        <f>+Casos_PN_CORR[[#This Row],[43953]]-Casos_PN_CORR[[#This Row],[43952]]</f>
        <v>0</v>
      </c>
      <c r="BH333">
        <f>+Casos_PN_CORR[[#This Row],[43954]]-Casos_PN_CORR[[#This Row],[43953]]</f>
        <v>0</v>
      </c>
      <c r="BI333">
        <f>+Casos_PN_CORR[[#This Row],[43955]]-Casos_PN_CORR[[#This Row],[43954]]</f>
        <v>0</v>
      </c>
      <c r="BJ333">
        <f>+Casos_PN_CORR[[#This Row],[43956]]-Casos_PN_CORR[[#This Row],[43955]]</f>
        <v>0</v>
      </c>
      <c r="BK333">
        <f>+Casos_PN_CORR[[#This Row],[43957]]-Casos_PN_CORR[[#This Row],[43956]]</f>
        <v>0</v>
      </c>
      <c r="BL333">
        <f>+Casos_PN_CORR[[#This Row],[43958]]-Casos_PN_CORR[[#This Row],[43957]]</f>
        <v>0</v>
      </c>
      <c r="BM333">
        <f>+Casos_PN_CORR[[#This Row],[43959]]-Casos_PN_CORR[[#This Row],[43958]]</f>
        <v>0</v>
      </c>
      <c r="BN333">
        <f>+Casos_PN_CORR[[#This Row],[43960]]-Casos_PN_CORR[[#This Row],[43959]]</f>
        <v>0</v>
      </c>
      <c r="BO333">
        <f>+Casos_PN_CORR[[#This Row],[43961]]-Casos_PN_CORR[[#This Row],[43960]]</f>
        <v>0</v>
      </c>
      <c r="BP333">
        <f>+Casos_PN_CORR[[#This Row],[43962]]-Casos_PN_CORR[[#This Row],[43961]]</f>
        <v>0</v>
      </c>
      <c r="BQ333">
        <f>+Casos_PN_CORR[[#This Row],[43963]]-Casos_PN_CORR[[#This Row],[43962]]</f>
        <v>0</v>
      </c>
      <c r="BR333">
        <f>+Casos_PN_CORR[[#This Row],[43964]]-Casos_PN_CORR[[#This Row],[43963]]</f>
        <v>0</v>
      </c>
      <c r="BS333">
        <f>+Casos_PN_CORR[[#This Row],[43965]]-Casos_PN_CORR[[#This Row],[43964]]</f>
        <v>0</v>
      </c>
      <c r="BT333">
        <f>+Casos_PN_CORR[[#This Row],[43966]]-Casos_PN_CORR[[#This Row],[43965]]</f>
        <v>0</v>
      </c>
      <c r="BU333">
        <f>+Casos_PN_CORR[[#This Row],[43967]]-Casos_PN_CORR[[#This Row],[43966]]</f>
        <v>0</v>
      </c>
      <c r="BV333">
        <f>+Casos_PN_CORR[[#This Row],[43968]]-Casos_PN_CORR[[#This Row],[43967]]</f>
        <v>0</v>
      </c>
      <c r="BW333">
        <f>+Casos_PN_CORR[[#This Row],[43969]]-Casos_PN_CORR[[#This Row],[43968]]</f>
        <v>0</v>
      </c>
      <c r="BX333">
        <f>+Casos_PN_CORR[[#This Row],[43970]]-Casos_PN_CORR[[#This Row],[43969]]</f>
        <v>0</v>
      </c>
      <c r="BY333">
        <f>+Casos_PN_CORR[[#This Row],[43971]]-Casos_PN_CORR[[#This Row],[43970]]</f>
        <v>0</v>
      </c>
      <c r="BZ333">
        <f>+Casos_PN_CORR[[#This Row],[43972]]-Casos_PN_CORR[[#This Row],[43971]]</f>
        <v>0</v>
      </c>
      <c r="CA333">
        <f>+Casos_PN_CORR[[#This Row],[43973]]-Casos_PN_CORR[[#This Row],[43972]]</f>
        <v>0</v>
      </c>
      <c r="CB333">
        <f>+Casos_PN_CORR[[#This Row],[43974]]-Casos_PN_CORR[[#This Row],[43973]]</f>
        <v>0</v>
      </c>
      <c r="CC333">
        <f>+Casos_PN_CORR[[#This Row],[43975]]-Casos_PN_CORR[[#This Row],[43974]]</f>
        <v>0</v>
      </c>
      <c r="CD333">
        <f>+Casos_PN_CORR[[#This Row],[43976]]-Casos_PN_CORR[[#This Row],[43975]]</f>
        <v>0</v>
      </c>
      <c r="CE333">
        <f>+Casos_PN_CORR[[#This Row],[43977]]-Casos_PN_CORR[[#This Row],[43976]]</f>
        <v>0</v>
      </c>
      <c r="CF333">
        <f>+Casos_PN_CORR[[#This Row],[43978]]-Casos_PN_CORR[[#This Row],[43977]]</f>
        <v>0</v>
      </c>
      <c r="CG333">
        <f>+Casos_PN_CORR[[#This Row],[43979]]-Casos_PN_CORR[[#This Row],[43978]]</f>
        <v>0</v>
      </c>
      <c r="CH333">
        <f>+Casos_PN_CORR[[#This Row],[43980]]-Casos_PN_CORR[[#This Row],[43979]]</f>
        <v>0</v>
      </c>
      <c r="CI333">
        <f>+Casos_PN_CORR[[#This Row],[43981]]-Casos_PN_CORR[[#This Row],[43980]]</f>
        <v>0</v>
      </c>
      <c r="CJ333">
        <f>+Casos_PN_CORR[[#This Row],[43982]]-Casos_PN_CORR[[#This Row],[43981]]</f>
        <v>0</v>
      </c>
      <c r="CK333">
        <f>+Casos_PN_CORR[[#This Row],[43983]]-Casos_PN_CORR[[#This Row],[43982]]</f>
        <v>0</v>
      </c>
      <c r="CL333">
        <f>+Casos_PN_CORR[[#This Row],[43984]]-Casos_PN_CORR[[#This Row],[43983]]</f>
        <v>0</v>
      </c>
      <c r="CM333">
        <f>+Casos_PN_CORR[[#This Row],[43985]]-Casos_PN_CORR[[#This Row],[43984]]</f>
        <v>0</v>
      </c>
      <c r="CN333">
        <f>+Casos_PN_CORR[[#This Row],[43986]]-Casos_PN_CORR[[#This Row],[43985]]</f>
        <v>0</v>
      </c>
      <c r="CO333">
        <f>+Casos_PN_CORR[[#This Row],[43987]]-Casos_PN_CORR[[#This Row],[43986]]</f>
        <v>0</v>
      </c>
      <c r="CP333">
        <f>+Casos_PN_CORR[[#This Row],[43988]]-Casos_PN_CORR[[#This Row],[43987]]</f>
        <v>0</v>
      </c>
      <c r="CQ333">
        <f>+Casos_PN_CORR[[#This Row],[43989]]-Casos_PN_CORR[[#This Row],[43988]]</f>
        <v>0</v>
      </c>
      <c r="CR333">
        <f>+Casos_PN_CORR[[#This Row],[43990]]-Casos_PN_CORR[[#This Row],[43989]]</f>
        <v>0</v>
      </c>
      <c r="CS333">
        <f>+Casos_PN_CORR[[#This Row],[43991]]-Casos_PN_CORR[[#This Row],[43990]]</f>
        <v>0</v>
      </c>
      <c r="CT333">
        <f>+Casos_PN_CORR[[#This Row],[43992]]-Casos_PN_CORR[[#This Row],[43991]]</f>
        <v>0</v>
      </c>
      <c r="CU333">
        <f>+Casos_PN_CORR[[#This Row],[43993]]-Casos_PN_CORR[[#This Row],[43992]]</f>
        <v>0</v>
      </c>
    </row>
    <row r="334" spans="1:99" x14ac:dyDescent="0.3">
      <c r="A334">
        <v>20301</v>
      </c>
      <c r="B334" s="2" t="s">
        <v>212</v>
      </c>
      <c r="C334" s="2" t="s">
        <v>245</v>
      </c>
      <c r="D334" s="2" t="s">
        <v>246</v>
      </c>
      <c r="E334" s="4">
        <f t="shared" si="5"/>
        <v>0</v>
      </c>
      <c r="F334">
        <f>+Casos_PN_CORR[[#This Row],[43900]]</f>
        <v>0</v>
      </c>
      <c r="G334">
        <f>+Casos_PN_CORR[[#This Row],[43901]]-Casos_PN_CORR[[#This Row],[43900]]</f>
        <v>0</v>
      </c>
      <c r="H334">
        <f>+Casos_PN_CORR[[#This Row],[43902]]-Casos_PN_CORR[[#This Row],[43901]]</f>
        <v>0</v>
      </c>
      <c r="I334">
        <f>+Casos_PN_CORR[[#This Row],[43903]]-Casos_PN_CORR[[#This Row],[43902]]</f>
        <v>0</v>
      </c>
      <c r="J334">
        <f>+Casos_PN_CORR[[#This Row],[43904]]-Casos_PN_CORR[[#This Row],[43903]]</f>
        <v>0</v>
      </c>
      <c r="K334">
        <f>+Casos_PN_CORR[[#This Row],[43905]]-Casos_PN_CORR[[#This Row],[43904]]</f>
        <v>0</v>
      </c>
      <c r="L334">
        <f>+Casos_PN_CORR[[#This Row],[43906]]-Casos_PN_CORR[[#This Row],[43905]]</f>
        <v>0</v>
      </c>
      <c r="M334">
        <f>+Casos_PN_CORR[[#This Row],[43907]]-Casos_PN_CORR[[#This Row],[43906]]</f>
        <v>0</v>
      </c>
      <c r="N334">
        <f>+Casos_PN_CORR[[#This Row],[43908]]-Casos_PN_CORR[[#This Row],[43907]]</f>
        <v>0</v>
      </c>
      <c r="O334">
        <f>+Casos_PN_CORR[[#This Row],[43909]]-Casos_PN_CORR[[#This Row],[43908]]</f>
        <v>0</v>
      </c>
      <c r="P334">
        <f>+Casos_PN_CORR[[#This Row],[43910]]-Casos_PN_CORR[[#This Row],[43909]]</f>
        <v>0</v>
      </c>
      <c r="Q334">
        <f>+Casos_PN_CORR[[#This Row],[43911]]-Casos_PN_CORR[[#This Row],[43910]]</f>
        <v>0</v>
      </c>
      <c r="R334">
        <f>+Casos_PN_CORR[[#This Row],[43912]]-Casos_PN_CORR[[#This Row],[43911]]</f>
        <v>0</v>
      </c>
      <c r="S334">
        <f>+Casos_PN_CORR[[#This Row],[43913]]-Casos_PN_CORR[[#This Row],[43912]]</f>
        <v>0</v>
      </c>
      <c r="T334">
        <f>+Casos_PN_CORR[[#This Row],[43914]]-Casos_PN_CORR[[#This Row],[43913]]</f>
        <v>0</v>
      </c>
      <c r="U334">
        <f>+Casos_PN_CORR[[#This Row],[43915]]-Casos_PN_CORR[[#This Row],[43914]]</f>
        <v>0</v>
      </c>
      <c r="V334">
        <f>+Casos_PN_CORR[[#This Row],[43916]]-Casos_PN_CORR[[#This Row],[43915]]</f>
        <v>0</v>
      </c>
      <c r="W334">
        <f>+Casos_PN_CORR[[#This Row],[43917]]-Casos_PN_CORR[[#This Row],[43916]]</f>
        <v>0</v>
      </c>
      <c r="X334">
        <f>+Casos_PN_CORR[[#This Row],[43918]]-Casos_PN_CORR[[#This Row],[43917]]</f>
        <v>0</v>
      </c>
      <c r="Y334">
        <f>+Casos_PN_CORR[[#This Row],[43919]]-Casos_PN_CORR[[#This Row],[43918]]</f>
        <v>0</v>
      </c>
      <c r="Z334">
        <f>+Casos_PN_CORR[[#This Row],[43920]]-Casos_PN_CORR[[#This Row],[43919]]</f>
        <v>0</v>
      </c>
      <c r="AA334">
        <f>+Casos_PN_CORR[[#This Row],[43921]]-Casos_PN_CORR[[#This Row],[43920]]</f>
        <v>0</v>
      </c>
      <c r="AB334">
        <f>+Casos_PN_CORR[[#This Row],[43922]]-Casos_PN_CORR[[#This Row],[43921]]</f>
        <v>0</v>
      </c>
      <c r="AC334">
        <f>+Casos_PN_CORR[[#This Row],[43923]]-Casos_PN_CORR[[#This Row],[43922]]</f>
        <v>0</v>
      </c>
      <c r="AD334">
        <f>+Casos_PN_CORR[[#This Row],[43924]]-Casos_PN_CORR[[#This Row],[43923]]</f>
        <v>0</v>
      </c>
      <c r="AE334">
        <f>+Casos_PN_CORR[[#This Row],[43925]]-Casos_PN_CORR[[#This Row],[43924]]</f>
        <v>0</v>
      </c>
      <c r="AF334">
        <f>+Casos_PN_CORR[[#This Row],[43926]]-Casos_PN_CORR[[#This Row],[43925]]</f>
        <v>0</v>
      </c>
      <c r="AG334">
        <f>+Casos_PN_CORR[[#This Row],[43927]]-Casos_PN_CORR[[#This Row],[43926]]</f>
        <v>0</v>
      </c>
      <c r="AH334">
        <f>+Casos_PN_CORR[[#This Row],[43928]]-Casos_PN_CORR[[#This Row],[43927]]</f>
        <v>0</v>
      </c>
      <c r="AI334">
        <f>+Casos_PN_CORR[[#This Row],[43929]]-Casos_PN_CORR[[#This Row],[43928]]</f>
        <v>0</v>
      </c>
      <c r="AJ334">
        <f>+Casos_PN_CORR[[#This Row],[43930]]-Casos_PN_CORR[[#This Row],[43929]]</f>
        <v>0</v>
      </c>
      <c r="AK334">
        <f>+Casos_PN_CORR[[#This Row],[43931]]-Casos_PN_CORR[[#This Row],[43930]]</f>
        <v>0</v>
      </c>
      <c r="AL334">
        <f>+Casos_PN_CORR[[#This Row],[43932]]-Casos_PN_CORR[[#This Row],[43931]]</f>
        <v>0</v>
      </c>
      <c r="AM334">
        <f>+Casos_PN_CORR[[#This Row],[43933]]-Casos_PN_CORR[[#This Row],[43932]]</f>
        <v>0</v>
      </c>
      <c r="AN334">
        <f>+Casos_PN_CORR[[#This Row],[43934]]-Casos_PN_CORR[[#This Row],[43933]]</f>
        <v>0</v>
      </c>
      <c r="AO334">
        <f>+Casos_PN_CORR[[#This Row],[43935]]-Casos_PN_CORR[[#This Row],[43934]]</f>
        <v>0</v>
      </c>
      <c r="AP334">
        <f>+Casos_PN_CORR[[#This Row],[43936]]-Casos_PN_CORR[[#This Row],[43935]]</f>
        <v>0</v>
      </c>
      <c r="AQ334">
        <f>+Casos_PN_CORR[[#This Row],[43937]]-Casos_PN_CORR[[#This Row],[43936]]</f>
        <v>0</v>
      </c>
      <c r="AR334">
        <f>+Casos_PN_CORR[[#This Row],[43938]]-Casos_PN_CORR[[#This Row],[43937]]</f>
        <v>0</v>
      </c>
      <c r="AS334">
        <f>+Casos_PN_CORR[[#This Row],[43939]]-Casos_PN_CORR[[#This Row],[43938]]</f>
        <v>0</v>
      </c>
      <c r="AT334">
        <f>+Casos_PN_CORR[[#This Row],[43940]]-Casos_PN_CORR[[#This Row],[43939]]</f>
        <v>0</v>
      </c>
      <c r="AU334">
        <f>+Casos_PN_CORR[[#This Row],[43941]]-Casos_PN_CORR[[#This Row],[43940]]</f>
        <v>0</v>
      </c>
      <c r="AV334">
        <f>+Casos_PN_CORR[[#This Row],[43942]]-Casos_PN_CORR[[#This Row],[43941]]</f>
        <v>0</v>
      </c>
      <c r="AW334">
        <f>+Casos_PN_CORR[[#This Row],[43943]]-Casos_PN_CORR[[#This Row],[43942]]</f>
        <v>0</v>
      </c>
      <c r="AX334">
        <f>+Casos_PN_CORR[[#This Row],[43944]]-Casos_PN_CORR[[#This Row],[43943]]</f>
        <v>0</v>
      </c>
      <c r="AY334">
        <f>+Casos_PN_CORR[[#This Row],[43945]]-Casos_PN_CORR[[#This Row],[43944]]</f>
        <v>0</v>
      </c>
      <c r="AZ334">
        <f>+Casos_PN_CORR[[#This Row],[43946]]-Casos_PN_CORR[[#This Row],[43945]]</f>
        <v>0</v>
      </c>
      <c r="BA334">
        <f>+Casos_PN_CORR[[#This Row],[43947]]-Casos_PN_CORR[[#This Row],[43946]]</f>
        <v>0</v>
      </c>
      <c r="BB334">
        <f>+Casos_PN_CORR[[#This Row],[43948]]-Casos_PN_CORR[[#This Row],[43947]]</f>
        <v>0</v>
      </c>
      <c r="BC334">
        <f>+Casos_PN_CORR[[#This Row],[43949]]-Casos_PN_CORR[[#This Row],[43948]]</f>
        <v>0</v>
      </c>
      <c r="BD334">
        <f>+Casos_PN_CORR[[#This Row],[43950]]-Casos_PN_CORR[[#This Row],[43949]]</f>
        <v>0</v>
      </c>
      <c r="BE334">
        <f>+Casos_PN_CORR[[#This Row],[43951]]-Casos_PN_CORR[[#This Row],[43950]]</f>
        <v>0</v>
      </c>
      <c r="BF334">
        <f>+Casos_PN_CORR[[#This Row],[43952]]-Casos_PN_CORR[[#This Row],[43951]]</f>
        <v>0</v>
      </c>
      <c r="BG334">
        <f>+Casos_PN_CORR[[#This Row],[43953]]-Casos_PN_CORR[[#This Row],[43952]]</f>
        <v>0</v>
      </c>
      <c r="BH334">
        <f>+Casos_PN_CORR[[#This Row],[43954]]-Casos_PN_CORR[[#This Row],[43953]]</f>
        <v>0</v>
      </c>
      <c r="BI334">
        <f>+Casos_PN_CORR[[#This Row],[43955]]-Casos_PN_CORR[[#This Row],[43954]]</f>
        <v>0</v>
      </c>
      <c r="BJ334">
        <f>+Casos_PN_CORR[[#This Row],[43956]]-Casos_PN_CORR[[#This Row],[43955]]</f>
        <v>0</v>
      </c>
      <c r="BK334">
        <f>+Casos_PN_CORR[[#This Row],[43957]]-Casos_PN_CORR[[#This Row],[43956]]</f>
        <v>0</v>
      </c>
      <c r="BL334">
        <f>+Casos_PN_CORR[[#This Row],[43958]]-Casos_PN_CORR[[#This Row],[43957]]</f>
        <v>0</v>
      </c>
      <c r="BM334">
        <f>+Casos_PN_CORR[[#This Row],[43959]]-Casos_PN_CORR[[#This Row],[43958]]</f>
        <v>0</v>
      </c>
      <c r="BN334">
        <f>+Casos_PN_CORR[[#This Row],[43960]]-Casos_PN_CORR[[#This Row],[43959]]</f>
        <v>0</v>
      </c>
      <c r="BO334">
        <f>+Casos_PN_CORR[[#This Row],[43961]]-Casos_PN_CORR[[#This Row],[43960]]</f>
        <v>0</v>
      </c>
      <c r="BP334">
        <f>+Casos_PN_CORR[[#This Row],[43962]]-Casos_PN_CORR[[#This Row],[43961]]</f>
        <v>0</v>
      </c>
      <c r="BQ334">
        <f>+Casos_PN_CORR[[#This Row],[43963]]-Casos_PN_CORR[[#This Row],[43962]]</f>
        <v>0</v>
      </c>
      <c r="BR334">
        <f>+Casos_PN_CORR[[#This Row],[43964]]-Casos_PN_CORR[[#This Row],[43963]]</f>
        <v>0</v>
      </c>
      <c r="BS334">
        <f>+Casos_PN_CORR[[#This Row],[43965]]-Casos_PN_CORR[[#This Row],[43964]]</f>
        <v>0</v>
      </c>
      <c r="BT334">
        <f>+Casos_PN_CORR[[#This Row],[43966]]-Casos_PN_CORR[[#This Row],[43965]]</f>
        <v>0</v>
      </c>
      <c r="BU334">
        <f>+Casos_PN_CORR[[#This Row],[43967]]-Casos_PN_CORR[[#This Row],[43966]]</f>
        <v>0</v>
      </c>
      <c r="BV334">
        <f>+Casos_PN_CORR[[#This Row],[43968]]-Casos_PN_CORR[[#This Row],[43967]]</f>
        <v>0</v>
      </c>
      <c r="BW334">
        <f>+Casos_PN_CORR[[#This Row],[43969]]-Casos_PN_CORR[[#This Row],[43968]]</f>
        <v>0</v>
      </c>
      <c r="BX334">
        <f>+Casos_PN_CORR[[#This Row],[43970]]-Casos_PN_CORR[[#This Row],[43969]]</f>
        <v>0</v>
      </c>
      <c r="BY334">
        <f>+Casos_PN_CORR[[#This Row],[43971]]-Casos_PN_CORR[[#This Row],[43970]]</f>
        <v>0</v>
      </c>
      <c r="BZ334">
        <f>+Casos_PN_CORR[[#This Row],[43972]]-Casos_PN_CORR[[#This Row],[43971]]</f>
        <v>0</v>
      </c>
      <c r="CA334">
        <f>+Casos_PN_CORR[[#This Row],[43973]]-Casos_PN_CORR[[#This Row],[43972]]</f>
        <v>0</v>
      </c>
      <c r="CB334">
        <f>+Casos_PN_CORR[[#This Row],[43974]]-Casos_PN_CORR[[#This Row],[43973]]</f>
        <v>0</v>
      </c>
      <c r="CC334">
        <f>+Casos_PN_CORR[[#This Row],[43975]]-Casos_PN_CORR[[#This Row],[43974]]</f>
        <v>0</v>
      </c>
      <c r="CD334">
        <f>+Casos_PN_CORR[[#This Row],[43976]]-Casos_PN_CORR[[#This Row],[43975]]</f>
        <v>0</v>
      </c>
      <c r="CE334">
        <f>+Casos_PN_CORR[[#This Row],[43977]]-Casos_PN_CORR[[#This Row],[43976]]</f>
        <v>0</v>
      </c>
      <c r="CF334">
        <f>+Casos_PN_CORR[[#This Row],[43978]]-Casos_PN_CORR[[#This Row],[43977]]</f>
        <v>0</v>
      </c>
      <c r="CG334">
        <f>+Casos_PN_CORR[[#This Row],[43979]]-Casos_PN_CORR[[#This Row],[43978]]</f>
        <v>0</v>
      </c>
      <c r="CH334">
        <f>+Casos_PN_CORR[[#This Row],[43980]]-Casos_PN_CORR[[#This Row],[43979]]</f>
        <v>0</v>
      </c>
      <c r="CI334">
        <f>+Casos_PN_CORR[[#This Row],[43981]]-Casos_PN_CORR[[#This Row],[43980]]</f>
        <v>0</v>
      </c>
      <c r="CJ334">
        <f>+Casos_PN_CORR[[#This Row],[43982]]-Casos_PN_CORR[[#This Row],[43981]]</f>
        <v>0</v>
      </c>
      <c r="CK334">
        <f>+Casos_PN_CORR[[#This Row],[43983]]-Casos_PN_CORR[[#This Row],[43982]]</f>
        <v>0</v>
      </c>
      <c r="CL334">
        <f>+Casos_PN_CORR[[#This Row],[43984]]-Casos_PN_CORR[[#This Row],[43983]]</f>
        <v>0</v>
      </c>
      <c r="CM334">
        <f>+Casos_PN_CORR[[#This Row],[43985]]-Casos_PN_CORR[[#This Row],[43984]]</f>
        <v>0</v>
      </c>
      <c r="CN334">
        <f>+Casos_PN_CORR[[#This Row],[43986]]-Casos_PN_CORR[[#This Row],[43985]]</f>
        <v>0</v>
      </c>
      <c r="CO334">
        <f>+Casos_PN_CORR[[#This Row],[43987]]-Casos_PN_CORR[[#This Row],[43986]]</f>
        <v>0</v>
      </c>
      <c r="CP334">
        <f>+Casos_PN_CORR[[#This Row],[43988]]-Casos_PN_CORR[[#This Row],[43987]]</f>
        <v>0</v>
      </c>
      <c r="CQ334">
        <f>+Casos_PN_CORR[[#This Row],[43989]]-Casos_PN_CORR[[#This Row],[43988]]</f>
        <v>0</v>
      </c>
      <c r="CR334">
        <f>+Casos_PN_CORR[[#This Row],[43990]]-Casos_PN_CORR[[#This Row],[43989]]</f>
        <v>0</v>
      </c>
      <c r="CS334">
        <f>+Casos_PN_CORR[[#This Row],[43991]]-Casos_PN_CORR[[#This Row],[43990]]</f>
        <v>0</v>
      </c>
      <c r="CT334">
        <f>+Casos_PN_CORR[[#This Row],[43992]]-Casos_PN_CORR[[#This Row],[43991]]</f>
        <v>0</v>
      </c>
      <c r="CU334">
        <f>+Casos_PN_CORR[[#This Row],[43993]]-Casos_PN_CORR[[#This Row],[43992]]</f>
        <v>0</v>
      </c>
    </row>
    <row r="335" spans="1:99" x14ac:dyDescent="0.3">
      <c r="A335">
        <v>60306</v>
      </c>
      <c r="B335" s="2" t="s">
        <v>158</v>
      </c>
      <c r="C335" s="2" t="s">
        <v>406</v>
      </c>
      <c r="D335" s="2" t="s">
        <v>623</v>
      </c>
      <c r="E335" s="4">
        <f t="shared" si="5"/>
        <v>0</v>
      </c>
      <c r="F335">
        <f>+Casos_PN_CORR[[#This Row],[43900]]</f>
        <v>0</v>
      </c>
      <c r="G335">
        <f>+Casos_PN_CORR[[#This Row],[43901]]-Casos_PN_CORR[[#This Row],[43900]]</f>
        <v>0</v>
      </c>
      <c r="H335">
        <f>+Casos_PN_CORR[[#This Row],[43902]]-Casos_PN_CORR[[#This Row],[43901]]</f>
        <v>0</v>
      </c>
      <c r="I335">
        <f>+Casos_PN_CORR[[#This Row],[43903]]-Casos_PN_CORR[[#This Row],[43902]]</f>
        <v>0</v>
      </c>
      <c r="J335">
        <f>+Casos_PN_CORR[[#This Row],[43904]]-Casos_PN_CORR[[#This Row],[43903]]</f>
        <v>0</v>
      </c>
      <c r="K335">
        <f>+Casos_PN_CORR[[#This Row],[43905]]-Casos_PN_CORR[[#This Row],[43904]]</f>
        <v>0</v>
      </c>
      <c r="L335">
        <f>+Casos_PN_CORR[[#This Row],[43906]]-Casos_PN_CORR[[#This Row],[43905]]</f>
        <v>0</v>
      </c>
      <c r="M335">
        <f>+Casos_PN_CORR[[#This Row],[43907]]-Casos_PN_CORR[[#This Row],[43906]]</f>
        <v>0</v>
      </c>
      <c r="N335">
        <f>+Casos_PN_CORR[[#This Row],[43908]]-Casos_PN_CORR[[#This Row],[43907]]</f>
        <v>0</v>
      </c>
      <c r="O335">
        <f>+Casos_PN_CORR[[#This Row],[43909]]-Casos_PN_CORR[[#This Row],[43908]]</f>
        <v>0</v>
      </c>
      <c r="P335">
        <f>+Casos_PN_CORR[[#This Row],[43910]]-Casos_PN_CORR[[#This Row],[43909]]</f>
        <v>0</v>
      </c>
      <c r="Q335">
        <f>+Casos_PN_CORR[[#This Row],[43911]]-Casos_PN_CORR[[#This Row],[43910]]</f>
        <v>0</v>
      </c>
      <c r="R335">
        <f>+Casos_PN_CORR[[#This Row],[43912]]-Casos_PN_CORR[[#This Row],[43911]]</f>
        <v>0</v>
      </c>
      <c r="S335">
        <f>+Casos_PN_CORR[[#This Row],[43913]]-Casos_PN_CORR[[#This Row],[43912]]</f>
        <v>0</v>
      </c>
      <c r="T335">
        <f>+Casos_PN_CORR[[#This Row],[43914]]-Casos_PN_CORR[[#This Row],[43913]]</f>
        <v>0</v>
      </c>
      <c r="U335">
        <f>+Casos_PN_CORR[[#This Row],[43915]]-Casos_PN_CORR[[#This Row],[43914]]</f>
        <v>0</v>
      </c>
      <c r="V335">
        <f>+Casos_PN_CORR[[#This Row],[43916]]-Casos_PN_CORR[[#This Row],[43915]]</f>
        <v>0</v>
      </c>
      <c r="W335">
        <f>+Casos_PN_CORR[[#This Row],[43917]]-Casos_PN_CORR[[#This Row],[43916]]</f>
        <v>0</v>
      </c>
      <c r="X335">
        <f>+Casos_PN_CORR[[#This Row],[43918]]-Casos_PN_CORR[[#This Row],[43917]]</f>
        <v>0</v>
      </c>
      <c r="Y335">
        <f>+Casos_PN_CORR[[#This Row],[43919]]-Casos_PN_CORR[[#This Row],[43918]]</f>
        <v>0</v>
      </c>
      <c r="Z335">
        <f>+Casos_PN_CORR[[#This Row],[43920]]-Casos_PN_CORR[[#This Row],[43919]]</f>
        <v>0</v>
      </c>
      <c r="AA335">
        <f>+Casos_PN_CORR[[#This Row],[43921]]-Casos_PN_CORR[[#This Row],[43920]]</f>
        <v>0</v>
      </c>
      <c r="AB335">
        <f>+Casos_PN_CORR[[#This Row],[43922]]-Casos_PN_CORR[[#This Row],[43921]]</f>
        <v>0</v>
      </c>
      <c r="AC335">
        <f>+Casos_PN_CORR[[#This Row],[43923]]-Casos_PN_CORR[[#This Row],[43922]]</f>
        <v>0</v>
      </c>
      <c r="AD335">
        <f>+Casos_PN_CORR[[#This Row],[43924]]-Casos_PN_CORR[[#This Row],[43923]]</f>
        <v>0</v>
      </c>
      <c r="AE335">
        <f>+Casos_PN_CORR[[#This Row],[43925]]-Casos_PN_CORR[[#This Row],[43924]]</f>
        <v>0</v>
      </c>
      <c r="AF335">
        <f>+Casos_PN_CORR[[#This Row],[43926]]-Casos_PN_CORR[[#This Row],[43925]]</f>
        <v>0</v>
      </c>
      <c r="AG335">
        <f>+Casos_PN_CORR[[#This Row],[43927]]-Casos_PN_CORR[[#This Row],[43926]]</f>
        <v>0</v>
      </c>
      <c r="AH335">
        <f>+Casos_PN_CORR[[#This Row],[43928]]-Casos_PN_CORR[[#This Row],[43927]]</f>
        <v>0</v>
      </c>
      <c r="AI335">
        <f>+Casos_PN_CORR[[#This Row],[43929]]-Casos_PN_CORR[[#This Row],[43928]]</f>
        <v>0</v>
      </c>
      <c r="AJ335">
        <f>+Casos_PN_CORR[[#This Row],[43930]]-Casos_PN_CORR[[#This Row],[43929]]</f>
        <v>0</v>
      </c>
      <c r="AK335">
        <f>+Casos_PN_CORR[[#This Row],[43931]]-Casos_PN_CORR[[#This Row],[43930]]</f>
        <v>0</v>
      </c>
      <c r="AL335">
        <f>+Casos_PN_CORR[[#This Row],[43932]]-Casos_PN_CORR[[#This Row],[43931]]</f>
        <v>0</v>
      </c>
      <c r="AM335">
        <f>+Casos_PN_CORR[[#This Row],[43933]]-Casos_PN_CORR[[#This Row],[43932]]</f>
        <v>0</v>
      </c>
      <c r="AN335">
        <f>+Casos_PN_CORR[[#This Row],[43934]]-Casos_PN_CORR[[#This Row],[43933]]</f>
        <v>0</v>
      </c>
      <c r="AO335">
        <f>+Casos_PN_CORR[[#This Row],[43935]]-Casos_PN_CORR[[#This Row],[43934]]</f>
        <v>0</v>
      </c>
      <c r="AP335">
        <f>+Casos_PN_CORR[[#This Row],[43936]]-Casos_PN_CORR[[#This Row],[43935]]</f>
        <v>0</v>
      </c>
      <c r="AQ335">
        <f>+Casos_PN_CORR[[#This Row],[43937]]-Casos_PN_CORR[[#This Row],[43936]]</f>
        <v>0</v>
      </c>
      <c r="AR335">
        <f>+Casos_PN_CORR[[#This Row],[43938]]-Casos_PN_CORR[[#This Row],[43937]]</f>
        <v>0</v>
      </c>
      <c r="AS335">
        <f>+Casos_PN_CORR[[#This Row],[43939]]-Casos_PN_CORR[[#This Row],[43938]]</f>
        <v>0</v>
      </c>
      <c r="AT335">
        <f>+Casos_PN_CORR[[#This Row],[43940]]-Casos_PN_CORR[[#This Row],[43939]]</f>
        <v>0</v>
      </c>
      <c r="AU335">
        <f>+Casos_PN_CORR[[#This Row],[43941]]-Casos_PN_CORR[[#This Row],[43940]]</f>
        <v>0</v>
      </c>
      <c r="AV335">
        <f>+Casos_PN_CORR[[#This Row],[43942]]-Casos_PN_CORR[[#This Row],[43941]]</f>
        <v>0</v>
      </c>
      <c r="AW335">
        <f>+Casos_PN_CORR[[#This Row],[43943]]-Casos_PN_CORR[[#This Row],[43942]]</f>
        <v>0</v>
      </c>
      <c r="AX335">
        <f>+Casos_PN_CORR[[#This Row],[43944]]-Casos_PN_CORR[[#This Row],[43943]]</f>
        <v>0</v>
      </c>
      <c r="AY335">
        <f>+Casos_PN_CORR[[#This Row],[43945]]-Casos_PN_CORR[[#This Row],[43944]]</f>
        <v>0</v>
      </c>
      <c r="AZ335">
        <f>+Casos_PN_CORR[[#This Row],[43946]]-Casos_PN_CORR[[#This Row],[43945]]</f>
        <v>0</v>
      </c>
      <c r="BA335">
        <f>+Casos_PN_CORR[[#This Row],[43947]]-Casos_PN_CORR[[#This Row],[43946]]</f>
        <v>0</v>
      </c>
      <c r="BB335">
        <f>+Casos_PN_CORR[[#This Row],[43948]]-Casos_PN_CORR[[#This Row],[43947]]</f>
        <v>0</v>
      </c>
      <c r="BC335">
        <f>+Casos_PN_CORR[[#This Row],[43949]]-Casos_PN_CORR[[#This Row],[43948]]</f>
        <v>0</v>
      </c>
      <c r="BD335">
        <f>+Casos_PN_CORR[[#This Row],[43950]]-Casos_PN_CORR[[#This Row],[43949]]</f>
        <v>0</v>
      </c>
      <c r="BE335">
        <f>+Casos_PN_CORR[[#This Row],[43951]]-Casos_PN_CORR[[#This Row],[43950]]</f>
        <v>0</v>
      </c>
      <c r="BF335">
        <f>+Casos_PN_CORR[[#This Row],[43952]]-Casos_PN_CORR[[#This Row],[43951]]</f>
        <v>0</v>
      </c>
      <c r="BG335">
        <f>+Casos_PN_CORR[[#This Row],[43953]]-Casos_PN_CORR[[#This Row],[43952]]</f>
        <v>0</v>
      </c>
      <c r="BH335">
        <f>+Casos_PN_CORR[[#This Row],[43954]]-Casos_PN_CORR[[#This Row],[43953]]</f>
        <v>0</v>
      </c>
      <c r="BI335">
        <f>+Casos_PN_CORR[[#This Row],[43955]]-Casos_PN_CORR[[#This Row],[43954]]</f>
        <v>0</v>
      </c>
      <c r="BJ335">
        <f>+Casos_PN_CORR[[#This Row],[43956]]-Casos_PN_CORR[[#This Row],[43955]]</f>
        <v>0</v>
      </c>
      <c r="BK335">
        <f>+Casos_PN_CORR[[#This Row],[43957]]-Casos_PN_CORR[[#This Row],[43956]]</f>
        <v>0</v>
      </c>
      <c r="BL335">
        <f>+Casos_PN_CORR[[#This Row],[43958]]-Casos_PN_CORR[[#This Row],[43957]]</f>
        <v>0</v>
      </c>
      <c r="BM335">
        <f>+Casos_PN_CORR[[#This Row],[43959]]-Casos_PN_CORR[[#This Row],[43958]]</f>
        <v>0</v>
      </c>
      <c r="BN335">
        <f>+Casos_PN_CORR[[#This Row],[43960]]-Casos_PN_CORR[[#This Row],[43959]]</f>
        <v>0</v>
      </c>
      <c r="BO335">
        <f>+Casos_PN_CORR[[#This Row],[43961]]-Casos_PN_CORR[[#This Row],[43960]]</f>
        <v>0</v>
      </c>
      <c r="BP335">
        <f>+Casos_PN_CORR[[#This Row],[43962]]-Casos_PN_CORR[[#This Row],[43961]]</f>
        <v>0</v>
      </c>
      <c r="BQ335">
        <f>+Casos_PN_CORR[[#This Row],[43963]]-Casos_PN_CORR[[#This Row],[43962]]</f>
        <v>0</v>
      </c>
      <c r="BR335">
        <f>+Casos_PN_CORR[[#This Row],[43964]]-Casos_PN_CORR[[#This Row],[43963]]</f>
        <v>0</v>
      </c>
      <c r="BS335">
        <f>+Casos_PN_CORR[[#This Row],[43965]]-Casos_PN_CORR[[#This Row],[43964]]</f>
        <v>0</v>
      </c>
      <c r="BT335">
        <f>+Casos_PN_CORR[[#This Row],[43966]]-Casos_PN_CORR[[#This Row],[43965]]</f>
        <v>0</v>
      </c>
      <c r="BU335">
        <f>+Casos_PN_CORR[[#This Row],[43967]]-Casos_PN_CORR[[#This Row],[43966]]</f>
        <v>0</v>
      </c>
      <c r="BV335">
        <f>+Casos_PN_CORR[[#This Row],[43968]]-Casos_PN_CORR[[#This Row],[43967]]</f>
        <v>0</v>
      </c>
      <c r="BW335">
        <f>+Casos_PN_CORR[[#This Row],[43969]]-Casos_PN_CORR[[#This Row],[43968]]</f>
        <v>0</v>
      </c>
      <c r="BX335">
        <f>+Casos_PN_CORR[[#This Row],[43970]]-Casos_PN_CORR[[#This Row],[43969]]</f>
        <v>0</v>
      </c>
      <c r="BY335">
        <f>+Casos_PN_CORR[[#This Row],[43971]]-Casos_PN_CORR[[#This Row],[43970]]</f>
        <v>0</v>
      </c>
      <c r="BZ335">
        <f>+Casos_PN_CORR[[#This Row],[43972]]-Casos_PN_CORR[[#This Row],[43971]]</f>
        <v>0</v>
      </c>
      <c r="CA335">
        <f>+Casos_PN_CORR[[#This Row],[43973]]-Casos_PN_CORR[[#This Row],[43972]]</f>
        <v>0</v>
      </c>
      <c r="CB335">
        <f>+Casos_PN_CORR[[#This Row],[43974]]-Casos_PN_CORR[[#This Row],[43973]]</f>
        <v>0</v>
      </c>
      <c r="CC335">
        <f>+Casos_PN_CORR[[#This Row],[43975]]-Casos_PN_CORR[[#This Row],[43974]]</f>
        <v>0</v>
      </c>
      <c r="CD335">
        <f>+Casos_PN_CORR[[#This Row],[43976]]-Casos_PN_CORR[[#This Row],[43975]]</f>
        <v>0</v>
      </c>
      <c r="CE335">
        <f>+Casos_PN_CORR[[#This Row],[43977]]-Casos_PN_CORR[[#This Row],[43976]]</f>
        <v>0</v>
      </c>
      <c r="CF335">
        <f>+Casos_PN_CORR[[#This Row],[43978]]-Casos_PN_CORR[[#This Row],[43977]]</f>
        <v>0</v>
      </c>
      <c r="CG335">
        <f>+Casos_PN_CORR[[#This Row],[43979]]-Casos_PN_CORR[[#This Row],[43978]]</f>
        <v>0</v>
      </c>
      <c r="CH335">
        <f>+Casos_PN_CORR[[#This Row],[43980]]-Casos_PN_CORR[[#This Row],[43979]]</f>
        <v>0</v>
      </c>
      <c r="CI335">
        <f>+Casos_PN_CORR[[#This Row],[43981]]-Casos_PN_CORR[[#This Row],[43980]]</f>
        <v>0</v>
      </c>
      <c r="CJ335">
        <f>+Casos_PN_CORR[[#This Row],[43982]]-Casos_PN_CORR[[#This Row],[43981]]</f>
        <v>0</v>
      </c>
      <c r="CK335">
        <f>+Casos_PN_CORR[[#This Row],[43983]]-Casos_PN_CORR[[#This Row],[43982]]</f>
        <v>0</v>
      </c>
      <c r="CL335">
        <f>+Casos_PN_CORR[[#This Row],[43984]]-Casos_PN_CORR[[#This Row],[43983]]</f>
        <v>0</v>
      </c>
      <c r="CM335">
        <f>+Casos_PN_CORR[[#This Row],[43985]]-Casos_PN_CORR[[#This Row],[43984]]</f>
        <v>0</v>
      </c>
      <c r="CN335">
        <f>+Casos_PN_CORR[[#This Row],[43986]]-Casos_PN_CORR[[#This Row],[43985]]</f>
        <v>0</v>
      </c>
      <c r="CO335">
        <f>+Casos_PN_CORR[[#This Row],[43987]]-Casos_PN_CORR[[#This Row],[43986]]</f>
        <v>0</v>
      </c>
      <c r="CP335">
        <f>+Casos_PN_CORR[[#This Row],[43988]]-Casos_PN_CORR[[#This Row],[43987]]</f>
        <v>0</v>
      </c>
      <c r="CQ335">
        <f>+Casos_PN_CORR[[#This Row],[43989]]-Casos_PN_CORR[[#This Row],[43988]]</f>
        <v>0</v>
      </c>
      <c r="CR335">
        <f>+Casos_PN_CORR[[#This Row],[43990]]-Casos_PN_CORR[[#This Row],[43989]]</f>
        <v>0</v>
      </c>
      <c r="CS335">
        <f>+Casos_PN_CORR[[#This Row],[43991]]-Casos_PN_CORR[[#This Row],[43990]]</f>
        <v>0</v>
      </c>
      <c r="CT335">
        <f>+Casos_PN_CORR[[#This Row],[43992]]-Casos_PN_CORR[[#This Row],[43991]]</f>
        <v>0</v>
      </c>
      <c r="CU335">
        <f>+Casos_PN_CORR[[#This Row],[43993]]-Casos_PN_CORR[[#This Row],[43992]]</f>
        <v>0</v>
      </c>
    </row>
    <row r="336" spans="1:99" x14ac:dyDescent="0.3">
      <c r="A336">
        <v>90207</v>
      </c>
      <c r="B336" s="2" t="s">
        <v>114</v>
      </c>
      <c r="C336" s="2" t="s">
        <v>435</v>
      </c>
      <c r="D336" s="2" t="s">
        <v>624</v>
      </c>
      <c r="E336" s="4">
        <f t="shared" si="5"/>
        <v>0</v>
      </c>
      <c r="F336">
        <f>+Casos_PN_CORR[[#This Row],[43900]]</f>
        <v>0</v>
      </c>
      <c r="G336">
        <f>+Casos_PN_CORR[[#This Row],[43901]]-Casos_PN_CORR[[#This Row],[43900]]</f>
        <v>0</v>
      </c>
      <c r="H336">
        <f>+Casos_PN_CORR[[#This Row],[43902]]-Casos_PN_CORR[[#This Row],[43901]]</f>
        <v>0</v>
      </c>
      <c r="I336">
        <f>+Casos_PN_CORR[[#This Row],[43903]]-Casos_PN_CORR[[#This Row],[43902]]</f>
        <v>0</v>
      </c>
      <c r="J336">
        <f>+Casos_PN_CORR[[#This Row],[43904]]-Casos_PN_CORR[[#This Row],[43903]]</f>
        <v>0</v>
      </c>
      <c r="K336">
        <f>+Casos_PN_CORR[[#This Row],[43905]]-Casos_PN_CORR[[#This Row],[43904]]</f>
        <v>0</v>
      </c>
      <c r="L336">
        <f>+Casos_PN_CORR[[#This Row],[43906]]-Casos_PN_CORR[[#This Row],[43905]]</f>
        <v>0</v>
      </c>
      <c r="M336">
        <f>+Casos_PN_CORR[[#This Row],[43907]]-Casos_PN_CORR[[#This Row],[43906]]</f>
        <v>0</v>
      </c>
      <c r="N336">
        <f>+Casos_PN_CORR[[#This Row],[43908]]-Casos_PN_CORR[[#This Row],[43907]]</f>
        <v>0</v>
      </c>
      <c r="O336">
        <f>+Casos_PN_CORR[[#This Row],[43909]]-Casos_PN_CORR[[#This Row],[43908]]</f>
        <v>0</v>
      </c>
      <c r="P336">
        <f>+Casos_PN_CORR[[#This Row],[43910]]-Casos_PN_CORR[[#This Row],[43909]]</f>
        <v>0</v>
      </c>
      <c r="Q336">
        <f>+Casos_PN_CORR[[#This Row],[43911]]-Casos_PN_CORR[[#This Row],[43910]]</f>
        <v>0</v>
      </c>
      <c r="R336">
        <f>+Casos_PN_CORR[[#This Row],[43912]]-Casos_PN_CORR[[#This Row],[43911]]</f>
        <v>0</v>
      </c>
      <c r="S336">
        <f>+Casos_PN_CORR[[#This Row],[43913]]-Casos_PN_CORR[[#This Row],[43912]]</f>
        <v>0</v>
      </c>
      <c r="T336">
        <f>+Casos_PN_CORR[[#This Row],[43914]]-Casos_PN_CORR[[#This Row],[43913]]</f>
        <v>0</v>
      </c>
      <c r="U336">
        <f>+Casos_PN_CORR[[#This Row],[43915]]-Casos_PN_CORR[[#This Row],[43914]]</f>
        <v>0</v>
      </c>
      <c r="V336">
        <f>+Casos_PN_CORR[[#This Row],[43916]]-Casos_PN_CORR[[#This Row],[43915]]</f>
        <v>0</v>
      </c>
      <c r="W336">
        <f>+Casos_PN_CORR[[#This Row],[43917]]-Casos_PN_CORR[[#This Row],[43916]]</f>
        <v>0</v>
      </c>
      <c r="X336">
        <f>+Casos_PN_CORR[[#This Row],[43918]]-Casos_PN_CORR[[#This Row],[43917]]</f>
        <v>0</v>
      </c>
      <c r="Y336">
        <f>+Casos_PN_CORR[[#This Row],[43919]]-Casos_PN_CORR[[#This Row],[43918]]</f>
        <v>0</v>
      </c>
      <c r="Z336">
        <f>+Casos_PN_CORR[[#This Row],[43920]]-Casos_PN_CORR[[#This Row],[43919]]</f>
        <v>0</v>
      </c>
      <c r="AA336">
        <f>+Casos_PN_CORR[[#This Row],[43921]]-Casos_PN_CORR[[#This Row],[43920]]</f>
        <v>0</v>
      </c>
      <c r="AB336">
        <f>+Casos_PN_CORR[[#This Row],[43922]]-Casos_PN_CORR[[#This Row],[43921]]</f>
        <v>0</v>
      </c>
      <c r="AC336">
        <f>+Casos_PN_CORR[[#This Row],[43923]]-Casos_PN_CORR[[#This Row],[43922]]</f>
        <v>0</v>
      </c>
      <c r="AD336">
        <f>+Casos_PN_CORR[[#This Row],[43924]]-Casos_PN_CORR[[#This Row],[43923]]</f>
        <v>0</v>
      </c>
      <c r="AE336">
        <f>+Casos_PN_CORR[[#This Row],[43925]]-Casos_PN_CORR[[#This Row],[43924]]</f>
        <v>0</v>
      </c>
      <c r="AF336">
        <f>+Casos_PN_CORR[[#This Row],[43926]]-Casos_PN_CORR[[#This Row],[43925]]</f>
        <v>0</v>
      </c>
      <c r="AG336">
        <f>+Casos_PN_CORR[[#This Row],[43927]]-Casos_PN_CORR[[#This Row],[43926]]</f>
        <v>0</v>
      </c>
      <c r="AH336">
        <f>+Casos_PN_CORR[[#This Row],[43928]]-Casos_PN_CORR[[#This Row],[43927]]</f>
        <v>0</v>
      </c>
      <c r="AI336">
        <f>+Casos_PN_CORR[[#This Row],[43929]]-Casos_PN_CORR[[#This Row],[43928]]</f>
        <v>0</v>
      </c>
      <c r="AJ336">
        <f>+Casos_PN_CORR[[#This Row],[43930]]-Casos_PN_CORR[[#This Row],[43929]]</f>
        <v>0</v>
      </c>
      <c r="AK336">
        <f>+Casos_PN_CORR[[#This Row],[43931]]-Casos_PN_CORR[[#This Row],[43930]]</f>
        <v>0</v>
      </c>
      <c r="AL336">
        <f>+Casos_PN_CORR[[#This Row],[43932]]-Casos_PN_CORR[[#This Row],[43931]]</f>
        <v>0</v>
      </c>
      <c r="AM336">
        <f>+Casos_PN_CORR[[#This Row],[43933]]-Casos_PN_CORR[[#This Row],[43932]]</f>
        <v>0</v>
      </c>
      <c r="AN336">
        <f>+Casos_PN_CORR[[#This Row],[43934]]-Casos_PN_CORR[[#This Row],[43933]]</f>
        <v>0</v>
      </c>
      <c r="AO336">
        <f>+Casos_PN_CORR[[#This Row],[43935]]-Casos_PN_CORR[[#This Row],[43934]]</f>
        <v>0</v>
      </c>
      <c r="AP336">
        <f>+Casos_PN_CORR[[#This Row],[43936]]-Casos_PN_CORR[[#This Row],[43935]]</f>
        <v>0</v>
      </c>
      <c r="AQ336">
        <f>+Casos_PN_CORR[[#This Row],[43937]]-Casos_PN_CORR[[#This Row],[43936]]</f>
        <v>0</v>
      </c>
      <c r="AR336">
        <f>+Casos_PN_CORR[[#This Row],[43938]]-Casos_PN_CORR[[#This Row],[43937]]</f>
        <v>0</v>
      </c>
      <c r="AS336">
        <f>+Casos_PN_CORR[[#This Row],[43939]]-Casos_PN_CORR[[#This Row],[43938]]</f>
        <v>0</v>
      </c>
      <c r="AT336">
        <f>+Casos_PN_CORR[[#This Row],[43940]]-Casos_PN_CORR[[#This Row],[43939]]</f>
        <v>0</v>
      </c>
      <c r="AU336">
        <f>+Casos_PN_CORR[[#This Row],[43941]]-Casos_PN_CORR[[#This Row],[43940]]</f>
        <v>0</v>
      </c>
      <c r="AV336">
        <f>+Casos_PN_CORR[[#This Row],[43942]]-Casos_PN_CORR[[#This Row],[43941]]</f>
        <v>0</v>
      </c>
      <c r="AW336">
        <f>+Casos_PN_CORR[[#This Row],[43943]]-Casos_PN_CORR[[#This Row],[43942]]</f>
        <v>0</v>
      </c>
      <c r="AX336">
        <f>+Casos_PN_CORR[[#This Row],[43944]]-Casos_PN_CORR[[#This Row],[43943]]</f>
        <v>0</v>
      </c>
      <c r="AY336">
        <f>+Casos_PN_CORR[[#This Row],[43945]]-Casos_PN_CORR[[#This Row],[43944]]</f>
        <v>0</v>
      </c>
      <c r="AZ336">
        <f>+Casos_PN_CORR[[#This Row],[43946]]-Casos_PN_CORR[[#This Row],[43945]]</f>
        <v>0</v>
      </c>
      <c r="BA336">
        <f>+Casos_PN_CORR[[#This Row],[43947]]-Casos_PN_CORR[[#This Row],[43946]]</f>
        <v>0</v>
      </c>
      <c r="BB336">
        <f>+Casos_PN_CORR[[#This Row],[43948]]-Casos_PN_CORR[[#This Row],[43947]]</f>
        <v>0</v>
      </c>
      <c r="BC336">
        <f>+Casos_PN_CORR[[#This Row],[43949]]-Casos_PN_CORR[[#This Row],[43948]]</f>
        <v>0</v>
      </c>
      <c r="BD336">
        <f>+Casos_PN_CORR[[#This Row],[43950]]-Casos_PN_CORR[[#This Row],[43949]]</f>
        <v>0</v>
      </c>
      <c r="BE336">
        <f>+Casos_PN_CORR[[#This Row],[43951]]-Casos_PN_CORR[[#This Row],[43950]]</f>
        <v>0</v>
      </c>
      <c r="BF336">
        <f>+Casos_PN_CORR[[#This Row],[43952]]-Casos_PN_CORR[[#This Row],[43951]]</f>
        <v>0</v>
      </c>
      <c r="BG336">
        <f>+Casos_PN_CORR[[#This Row],[43953]]-Casos_PN_CORR[[#This Row],[43952]]</f>
        <v>0</v>
      </c>
      <c r="BH336">
        <f>+Casos_PN_CORR[[#This Row],[43954]]-Casos_PN_CORR[[#This Row],[43953]]</f>
        <v>0</v>
      </c>
      <c r="BI336">
        <f>+Casos_PN_CORR[[#This Row],[43955]]-Casos_PN_CORR[[#This Row],[43954]]</f>
        <v>0</v>
      </c>
      <c r="BJ336">
        <f>+Casos_PN_CORR[[#This Row],[43956]]-Casos_PN_CORR[[#This Row],[43955]]</f>
        <v>0</v>
      </c>
      <c r="BK336">
        <f>+Casos_PN_CORR[[#This Row],[43957]]-Casos_PN_CORR[[#This Row],[43956]]</f>
        <v>0</v>
      </c>
      <c r="BL336">
        <f>+Casos_PN_CORR[[#This Row],[43958]]-Casos_PN_CORR[[#This Row],[43957]]</f>
        <v>0</v>
      </c>
      <c r="BM336">
        <f>+Casos_PN_CORR[[#This Row],[43959]]-Casos_PN_CORR[[#This Row],[43958]]</f>
        <v>0</v>
      </c>
      <c r="BN336">
        <f>+Casos_PN_CORR[[#This Row],[43960]]-Casos_PN_CORR[[#This Row],[43959]]</f>
        <v>0</v>
      </c>
      <c r="BO336">
        <f>+Casos_PN_CORR[[#This Row],[43961]]-Casos_PN_CORR[[#This Row],[43960]]</f>
        <v>0</v>
      </c>
      <c r="BP336">
        <f>+Casos_PN_CORR[[#This Row],[43962]]-Casos_PN_CORR[[#This Row],[43961]]</f>
        <v>0</v>
      </c>
      <c r="BQ336">
        <f>+Casos_PN_CORR[[#This Row],[43963]]-Casos_PN_CORR[[#This Row],[43962]]</f>
        <v>0</v>
      </c>
      <c r="BR336">
        <f>+Casos_PN_CORR[[#This Row],[43964]]-Casos_PN_CORR[[#This Row],[43963]]</f>
        <v>0</v>
      </c>
      <c r="BS336">
        <f>+Casos_PN_CORR[[#This Row],[43965]]-Casos_PN_CORR[[#This Row],[43964]]</f>
        <v>0</v>
      </c>
      <c r="BT336">
        <f>+Casos_PN_CORR[[#This Row],[43966]]-Casos_PN_CORR[[#This Row],[43965]]</f>
        <v>0</v>
      </c>
      <c r="BU336">
        <f>+Casos_PN_CORR[[#This Row],[43967]]-Casos_PN_CORR[[#This Row],[43966]]</f>
        <v>0</v>
      </c>
      <c r="BV336">
        <f>+Casos_PN_CORR[[#This Row],[43968]]-Casos_PN_CORR[[#This Row],[43967]]</f>
        <v>0</v>
      </c>
      <c r="BW336">
        <f>+Casos_PN_CORR[[#This Row],[43969]]-Casos_PN_CORR[[#This Row],[43968]]</f>
        <v>0</v>
      </c>
      <c r="BX336">
        <f>+Casos_PN_CORR[[#This Row],[43970]]-Casos_PN_CORR[[#This Row],[43969]]</f>
        <v>0</v>
      </c>
      <c r="BY336">
        <f>+Casos_PN_CORR[[#This Row],[43971]]-Casos_PN_CORR[[#This Row],[43970]]</f>
        <v>0</v>
      </c>
      <c r="BZ336">
        <f>+Casos_PN_CORR[[#This Row],[43972]]-Casos_PN_CORR[[#This Row],[43971]]</f>
        <v>0</v>
      </c>
      <c r="CA336">
        <f>+Casos_PN_CORR[[#This Row],[43973]]-Casos_PN_CORR[[#This Row],[43972]]</f>
        <v>0</v>
      </c>
      <c r="CB336">
        <f>+Casos_PN_CORR[[#This Row],[43974]]-Casos_PN_CORR[[#This Row],[43973]]</f>
        <v>0</v>
      </c>
      <c r="CC336">
        <f>+Casos_PN_CORR[[#This Row],[43975]]-Casos_PN_CORR[[#This Row],[43974]]</f>
        <v>0</v>
      </c>
      <c r="CD336">
        <f>+Casos_PN_CORR[[#This Row],[43976]]-Casos_PN_CORR[[#This Row],[43975]]</f>
        <v>0</v>
      </c>
      <c r="CE336">
        <f>+Casos_PN_CORR[[#This Row],[43977]]-Casos_PN_CORR[[#This Row],[43976]]</f>
        <v>0</v>
      </c>
      <c r="CF336">
        <f>+Casos_PN_CORR[[#This Row],[43978]]-Casos_PN_CORR[[#This Row],[43977]]</f>
        <v>0</v>
      </c>
      <c r="CG336">
        <f>+Casos_PN_CORR[[#This Row],[43979]]-Casos_PN_CORR[[#This Row],[43978]]</f>
        <v>0</v>
      </c>
      <c r="CH336">
        <f>+Casos_PN_CORR[[#This Row],[43980]]-Casos_PN_CORR[[#This Row],[43979]]</f>
        <v>0</v>
      </c>
      <c r="CI336">
        <f>+Casos_PN_CORR[[#This Row],[43981]]-Casos_PN_CORR[[#This Row],[43980]]</f>
        <v>0</v>
      </c>
      <c r="CJ336">
        <f>+Casos_PN_CORR[[#This Row],[43982]]-Casos_PN_CORR[[#This Row],[43981]]</f>
        <v>0</v>
      </c>
      <c r="CK336">
        <f>+Casos_PN_CORR[[#This Row],[43983]]-Casos_PN_CORR[[#This Row],[43982]]</f>
        <v>0</v>
      </c>
      <c r="CL336">
        <f>+Casos_PN_CORR[[#This Row],[43984]]-Casos_PN_CORR[[#This Row],[43983]]</f>
        <v>0</v>
      </c>
      <c r="CM336">
        <f>+Casos_PN_CORR[[#This Row],[43985]]-Casos_PN_CORR[[#This Row],[43984]]</f>
        <v>0</v>
      </c>
      <c r="CN336">
        <f>+Casos_PN_CORR[[#This Row],[43986]]-Casos_PN_CORR[[#This Row],[43985]]</f>
        <v>0</v>
      </c>
      <c r="CO336">
        <f>+Casos_PN_CORR[[#This Row],[43987]]-Casos_PN_CORR[[#This Row],[43986]]</f>
        <v>0</v>
      </c>
      <c r="CP336">
        <f>+Casos_PN_CORR[[#This Row],[43988]]-Casos_PN_CORR[[#This Row],[43987]]</f>
        <v>0</v>
      </c>
      <c r="CQ336">
        <f>+Casos_PN_CORR[[#This Row],[43989]]-Casos_PN_CORR[[#This Row],[43988]]</f>
        <v>0</v>
      </c>
      <c r="CR336">
        <f>+Casos_PN_CORR[[#This Row],[43990]]-Casos_PN_CORR[[#This Row],[43989]]</f>
        <v>0</v>
      </c>
      <c r="CS336">
        <f>+Casos_PN_CORR[[#This Row],[43991]]-Casos_PN_CORR[[#This Row],[43990]]</f>
        <v>0</v>
      </c>
      <c r="CT336">
        <f>+Casos_PN_CORR[[#This Row],[43992]]-Casos_PN_CORR[[#This Row],[43991]]</f>
        <v>0</v>
      </c>
      <c r="CU336">
        <f>+Casos_PN_CORR[[#This Row],[43993]]-Casos_PN_CORR[[#This Row],[43992]]</f>
        <v>0</v>
      </c>
    </row>
    <row r="337" spans="1:99" x14ac:dyDescent="0.3">
      <c r="A337">
        <v>91004</v>
      </c>
      <c r="B337" s="2" t="s">
        <v>114</v>
      </c>
      <c r="C337" s="2" t="s">
        <v>115</v>
      </c>
      <c r="D337" s="2" t="s">
        <v>625</v>
      </c>
      <c r="E337" s="4">
        <f t="shared" si="5"/>
        <v>0</v>
      </c>
      <c r="F337">
        <f>+Casos_PN_CORR[[#This Row],[43900]]</f>
        <v>0</v>
      </c>
      <c r="G337">
        <f>+Casos_PN_CORR[[#This Row],[43901]]-Casos_PN_CORR[[#This Row],[43900]]</f>
        <v>0</v>
      </c>
      <c r="H337">
        <f>+Casos_PN_CORR[[#This Row],[43902]]-Casos_PN_CORR[[#This Row],[43901]]</f>
        <v>0</v>
      </c>
      <c r="I337">
        <f>+Casos_PN_CORR[[#This Row],[43903]]-Casos_PN_CORR[[#This Row],[43902]]</f>
        <v>0</v>
      </c>
      <c r="J337">
        <f>+Casos_PN_CORR[[#This Row],[43904]]-Casos_PN_CORR[[#This Row],[43903]]</f>
        <v>0</v>
      </c>
      <c r="K337">
        <f>+Casos_PN_CORR[[#This Row],[43905]]-Casos_PN_CORR[[#This Row],[43904]]</f>
        <v>0</v>
      </c>
      <c r="L337">
        <f>+Casos_PN_CORR[[#This Row],[43906]]-Casos_PN_CORR[[#This Row],[43905]]</f>
        <v>0</v>
      </c>
      <c r="M337">
        <f>+Casos_PN_CORR[[#This Row],[43907]]-Casos_PN_CORR[[#This Row],[43906]]</f>
        <v>0</v>
      </c>
      <c r="N337">
        <f>+Casos_PN_CORR[[#This Row],[43908]]-Casos_PN_CORR[[#This Row],[43907]]</f>
        <v>0</v>
      </c>
      <c r="O337">
        <f>+Casos_PN_CORR[[#This Row],[43909]]-Casos_PN_CORR[[#This Row],[43908]]</f>
        <v>0</v>
      </c>
      <c r="P337">
        <f>+Casos_PN_CORR[[#This Row],[43910]]-Casos_PN_CORR[[#This Row],[43909]]</f>
        <v>0</v>
      </c>
      <c r="Q337">
        <f>+Casos_PN_CORR[[#This Row],[43911]]-Casos_PN_CORR[[#This Row],[43910]]</f>
        <v>0</v>
      </c>
      <c r="R337">
        <f>+Casos_PN_CORR[[#This Row],[43912]]-Casos_PN_CORR[[#This Row],[43911]]</f>
        <v>0</v>
      </c>
      <c r="S337">
        <f>+Casos_PN_CORR[[#This Row],[43913]]-Casos_PN_CORR[[#This Row],[43912]]</f>
        <v>0</v>
      </c>
      <c r="T337">
        <f>+Casos_PN_CORR[[#This Row],[43914]]-Casos_PN_CORR[[#This Row],[43913]]</f>
        <v>0</v>
      </c>
      <c r="U337">
        <f>+Casos_PN_CORR[[#This Row],[43915]]-Casos_PN_CORR[[#This Row],[43914]]</f>
        <v>0</v>
      </c>
      <c r="V337">
        <f>+Casos_PN_CORR[[#This Row],[43916]]-Casos_PN_CORR[[#This Row],[43915]]</f>
        <v>0</v>
      </c>
      <c r="W337">
        <f>+Casos_PN_CORR[[#This Row],[43917]]-Casos_PN_CORR[[#This Row],[43916]]</f>
        <v>0</v>
      </c>
      <c r="X337">
        <f>+Casos_PN_CORR[[#This Row],[43918]]-Casos_PN_CORR[[#This Row],[43917]]</f>
        <v>0</v>
      </c>
      <c r="Y337">
        <f>+Casos_PN_CORR[[#This Row],[43919]]-Casos_PN_CORR[[#This Row],[43918]]</f>
        <v>0</v>
      </c>
      <c r="Z337">
        <f>+Casos_PN_CORR[[#This Row],[43920]]-Casos_PN_CORR[[#This Row],[43919]]</f>
        <v>0</v>
      </c>
      <c r="AA337">
        <f>+Casos_PN_CORR[[#This Row],[43921]]-Casos_PN_CORR[[#This Row],[43920]]</f>
        <v>0</v>
      </c>
      <c r="AB337">
        <f>+Casos_PN_CORR[[#This Row],[43922]]-Casos_PN_CORR[[#This Row],[43921]]</f>
        <v>0</v>
      </c>
      <c r="AC337">
        <f>+Casos_PN_CORR[[#This Row],[43923]]-Casos_PN_CORR[[#This Row],[43922]]</f>
        <v>0</v>
      </c>
      <c r="AD337">
        <f>+Casos_PN_CORR[[#This Row],[43924]]-Casos_PN_CORR[[#This Row],[43923]]</f>
        <v>0</v>
      </c>
      <c r="AE337">
        <f>+Casos_PN_CORR[[#This Row],[43925]]-Casos_PN_CORR[[#This Row],[43924]]</f>
        <v>0</v>
      </c>
      <c r="AF337">
        <f>+Casos_PN_CORR[[#This Row],[43926]]-Casos_PN_CORR[[#This Row],[43925]]</f>
        <v>0</v>
      </c>
      <c r="AG337">
        <f>+Casos_PN_CORR[[#This Row],[43927]]-Casos_PN_CORR[[#This Row],[43926]]</f>
        <v>0</v>
      </c>
      <c r="AH337">
        <f>+Casos_PN_CORR[[#This Row],[43928]]-Casos_PN_CORR[[#This Row],[43927]]</f>
        <v>0</v>
      </c>
      <c r="AI337">
        <f>+Casos_PN_CORR[[#This Row],[43929]]-Casos_PN_CORR[[#This Row],[43928]]</f>
        <v>0</v>
      </c>
      <c r="AJ337">
        <f>+Casos_PN_CORR[[#This Row],[43930]]-Casos_PN_CORR[[#This Row],[43929]]</f>
        <v>0</v>
      </c>
      <c r="AK337">
        <f>+Casos_PN_CORR[[#This Row],[43931]]-Casos_PN_CORR[[#This Row],[43930]]</f>
        <v>0</v>
      </c>
      <c r="AL337">
        <f>+Casos_PN_CORR[[#This Row],[43932]]-Casos_PN_CORR[[#This Row],[43931]]</f>
        <v>0</v>
      </c>
      <c r="AM337">
        <f>+Casos_PN_CORR[[#This Row],[43933]]-Casos_PN_CORR[[#This Row],[43932]]</f>
        <v>0</v>
      </c>
      <c r="AN337">
        <f>+Casos_PN_CORR[[#This Row],[43934]]-Casos_PN_CORR[[#This Row],[43933]]</f>
        <v>0</v>
      </c>
      <c r="AO337">
        <f>+Casos_PN_CORR[[#This Row],[43935]]-Casos_PN_CORR[[#This Row],[43934]]</f>
        <v>0</v>
      </c>
      <c r="AP337">
        <f>+Casos_PN_CORR[[#This Row],[43936]]-Casos_PN_CORR[[#This Row],[43935]]</f>
        <v>0</v>
      </c>
      <c r="AQ337">
        <f>+Casos_PN_CORR[[#This Row],[43937]]-Casos_PN_CORR[[#This Row],[43936]]</f>
        <v>0</v>
      </c>
      <c r="AR337">
        <f>+Casos_PN_CORR[[#This Row],[43938]]-Casos_PN_CORR[[#This Row],[43937]]</f>
        <v>0</v>
      </c>
      <c r="AS337">
        <f>+Casos_PN_CORR[[#This Row],[43939]]-Casos_PN_CORR[[#This Row],[43938]]</f>
        <v>0</v>
      </c>
      <c r="AT337">
        <f>+Casos_PN_CORR[[#This Row],[43940]]-Casos_PN_CORR[[#This Row],[43939]]</f>
        <v>0</v>
      </c>
      <c r="AU337">
        <f>+Casos_PN_CORR[[#This Row],[43941]]-Casos_PN_CORR[[#This Row],[43940]]</f>
        <v>0</v>
      </c>
      <c r="AV337">
        <f>+Casos_PN_CORR[[#This Row],[43942]]-Casos_PN_CORR[[#This Row],[43941]]</f>
        <v>0</v>
      </c>
      <c r="AW337">
        <f>+Casos_PN_CORR[[#This Row],[43943]]-Casos_PN_CORR[[#This Row],[43942]]</f>
        <v>0</v>
      </c>
      <c r="AX337">
        <f>+Casos_PN_CORR[[#This Row],[43944]]-Casos_PN_CORR[[#This Row],[43943]]</f>
        <v>0</v>
      </c>
      <c r="AY337">
        <f>+Casos_PN_CORR[[#This Row],[43945]]-Casos_PN_CORR[[#This Row],[43944]]</f>
        <v>0</v>
      </c>
      <c r="AZ337">
        <f>+Casos_PN_CORR[[#This Row],[43946]]-Casos_PN_CORR[[#This Row],[43945]]</f>
        <v>0</v>
      </c>
      <c r="BA337">
        <f>+Casos_PN_CORR[[#This Row],[43947]]-Casos_PN_CORR[[#This Row],[43946]]</f>
        <v>0</v>
      </c>
      <c r="BB337">
        <f>+Casos_PN_CORR[[#This Row],[43948]]-Casos_PN_CORR[[#This Row],[43947]]</f>
        <v>0</v>
      </c>
      <c r="BC337">
        <f>+Casos_PN_CORR[[#This Row],[43949]]-Casos_PN_CORR[[#This Row],[43948]]</f>
        <v>0</v>
      </c>
      <c r="BD337">
        <f>+Casos_PN_CORR[[#This Row],[43950]]-Casos_PN_CORR[[#This Row],[43949]]</f>
        <v>0</v>
      </c>
      <c r="BE337">
        <f>+Casos_PN_CORR[[#This Row],[43951]]-Casos_PN_CORR[[#This Row],[43950]]</f>
        <v>0</v>
      </c>
      <c r="BF337">
        <f>+Casos_PN_CORR[[#This Row],[43952]]-Casos_PN_CORR[[#This Row],[43951]]</f>
        <v>0</v>
      </c>
      <c r="BG337">
        <f>+Casos_PN_CORR[[#This Row],[43953]]-Casos_PN_CORR[[#This Row],[43952]]</f>
        <v>0</v>
      </c>
      <c r="BH337">
        <f>+Casos_PN_CORR[[#This Row],[43954]]-Casos_PN_CORR[[#This Row],[43953]]</f>
        <v>0</v>
      </c>
      <c r="BI337">
        <f>+Casos_PN_CORR[[#This Row],[43955]]-Casos_PN_CORR[[#This Row],[43954]]</f>
        <v>0</v>
      </c>
      <c r="BJ337">
        <f>+Casos_PN_CORR[[#This Row],[43956]]-Casos_PN_CORR[[#This Row],[43955]]</f>
        <v>0</v>
      </c>
      <c r="BK337">
        <f>+Casos_PN_CORR[[#This Row],[43957]]-Casos_PN_CORR[[#This Row],[43956]]</f>
        <v>0</v>
      </c>
      <c r="BL337">
        <f>+Casos_PN_CORR[[#This Row],[43958]]-Casos_PN_CORR[[#This Row],[43957]]</f>
        <v>0</v>
      </c>
      <c r="BM337">
        <f>+Casos_PN_CORR[[#This Row],[43959]]-Casos_PN_CORR[[#This Row],[43958]]</f>
        <v>0</v>
      </c>
      <c r="BN337">
        <f>+Casos_PN_CORR[[#This Row],[43960]]-Casos_PN_CORR[[#This Row],[43959]]</f>
        <v>0</v>
      </c>
      <c r="BO337">
        <f>+Casos_PN_CORR[[#This Row],[43961]]-Casos_PN_CORR[[#This Row],[43960]]</f>
        <v>0</v>
      </c>
      <c r="BP337">
        <f>+Casos_PN_CORR[[#This Row],[43962]]-Casos_PN_CORR[[#This Row],[43961]]</f>
        <v>0</v>
      </c>
      <c r="BQ337">
        <f>+Casos_PN_CORR[[#This Row],[43963]]-Casos_PN_CORR[[#This Row],[43962]]</f>
        <v>0</v>
      </c>
      <c r="BR337">
        <f>+Casos_PN_CORR[[#This Row],[43964]]-Casos_PN_CORR[[#This Row],[43963]]</f>
        <v>0</v>
      </c>
      <c r="BS337">
        <f>+Casos_PN_CORR[[#This Row],[43965]]-Casos_PN_CORR[[#This Row],[43964]]</f>
        <v>0</v>
      </c>
      <c r="BT337">
        <f>+Casos_PN_CORR[[#This Row],[43966]]-Casos_PN_CORR[[#This Row],[43965]]</f>
        <v>0</v>
      </c>
      <c r="BU337">
        <f>+Casos_PN_CORR[[#This Row],[43967]]-Casos_PN_CORR[[#This Row],[43966]]</f>
        <v>0</v>
      </c>
      <c r="BV337">
        <f>+Casos_PN_CORR[[#This Row],[43968]]-Casos_PN_CORR[[#This Row],[43967]]</f>
        <v>0</v>
      </c>
      <c r="BW337">
        <f>+Casos_PN_CORR[[#This Row],[43969]]-Casos_PN_CORR[[#This Row],[43968]]</f>
        <v>0</v>
      </c>
      <c r="BX337">
        <f>+Casos_PN_CORR[[#This Row],[43970]]-Casos_PN_CORR[[#This Row],[43969]]</f>
        <v>0</v>
      </c>
      <c r="BY337">
        <f>+Casos_PN_CORR[[#This Row],[43971]]-Casos_PN_CORR[[#This Row],[43970]]</f>
        <v>0</v>
      </c>
      <c r="BZ337">
        <f>+Casos_PN_CORR[[#This Row],[43972]]-Casos_PN_CORR[[#This Row],[43971]]</f>
        <v>0</v>
      </c>
      <c r="CA337">
        <f>+Casos_PN_CORR[[#This Row],[43973]]-Casos_PN_CORR[[#This Row],[43972]]</f>
        <v>0</v>
      </c>
      <c r="CB337">
        <f>+Casos_PN_CORR[[#This Row],[43974]]-Casos_PN_CORR[[#This Row],[43973]]</f>
        <v>0</v>
      </c>
      <c r="CC337">
        <f>+Casos_PN_CORR[[#This Row],[43975]]-Casos_PN_CORR[[#This Row],[43974]]</f>
        <v>0</v>
      </c>
      <c r="CD337">
        <f>+Casos_PN_CORR[[#This Row],[43976]]-Casos_PN_CORR[[#This Row],[43975]]</f>
        <v>0</v>
      </c>
      <c r="CE337">
        <f>+Casos_PN_CORR[[#This Row],[43977]]-Casos_PN_CORR[[#This Row],[43976]]</f>
        <v>0</v>
      </c>
      <c r="CF337">
        <f>+Casos_PN_CORR[[#This Row],[43978]]-Casos_PN_CORR[[#This Row],[43977]]</f>
        <v>0</v>
      </c>
      <c r="CG337">
        <f>+Casos_PN_CORR[[#This Row],[43979]]-Casos_PN_CORR[[#This Row],[43978]]</f>
        <v>0</v>
      </c>
      <c r="CH337">
        <f>+Casos_PN_CORR[[#This Row],[43980]]-Casos_PN_CORR[[#This Row],[43979]]</f>
        <v>0</v>
      </c>
      <c r="CI337">
        <f>+Casos_PN_CORR[[#This Row],[43981]]-Casos_PN_CORR[[#This Row],[43980]]</f>
        <v>0</v>
      </c>
      <c r="CJ337">
        <f>+Casos_PN_CORR[[#This Row],[43982]]-Casos_PN_CORR[[#This Row],[43981]]</f>
        <v>0</v>
      </c>
      <c r="CK337">
        <f>+Casos_PN_CORR[[#This Row],[43983]]-Casos_PN_CORR[[#This Row],[43982]]</f>
        <v>0</v>
      </c>
      <c r="CL337">
        <f>+Casos_PN_CORR[[#This Row],[43984]]-Casos_PN_CORR[[#This Row],[43983]]</f>
        <v>0</v>
      </c>
      <c r="CM337">
        <f>+Casos_PN_CORR[[#This Row],[43985]]-Casos_PN_CORR[[#This Row],[43984]]</f>
        <v>0</v>
      </c>
      <c r="CN337">
        <f>+Casos_PN_CORR[[#This Row],[43986]]-Casos_PN_CORR[[#This Row],[43985]]</f>
        <v>0</v>
      </c>
      <c r="CO337">
        <f>+Casos_PN_CORR[[#This Row],[43987]]-Casos_PN_CORR[[#This Row],[43986]]</f>
        <v>0</v>
      </c>
      <c r="CP337">
        <f>+Casos_PN_CORR[[#This Row],[43988]]-Casos_PN_CORR[[#This Row],[43987]]</f>
        <v>0</v>
      </c>
      <c r="CQ337">
        <f>+Casos_PN_CORR[[#This Row],[43989]]-Casos_PN_CORR[[#This Row],[43988]]</f>
        <v>0</v>
      </c>
      <c r="CR337">
        <f>+Casos_PN_CORR[[#This Row],[43990]]-Casos_PN_CORR[[#This Row],[43989]]</f>
        <v>0</v>
      </c>
      <c r="CS337">
        <f>+Casos_PN_CORR[[#This Row],[43991]]-Casos_PN_CORR[[#This Row],[43990]]</f>
        <v>0</v>
      </c>
      <c r="CT337">
        <f>+Casos_PN_CORR[[#This Row],[43992]]-Casos_PN_CORR[[#This Row],[43991]]</f>
        <v>0</v>
      </c>
      <c r="CU337">
        <f>+Casos_PN_CORR[[#This Row],[43993]]-Casos_PN_CORR[[#This Row],[43992]]</f>
        <v>0</v>
      </c>
    </row>
    <row r="338" spans="1:99" x14ac:dyDescent="0.3">
      <c r="A338">
        <v>130712</v>
      </c>
      <c r="B338" s="2" t="s">
        <v>102</v>
      </c>
      <c r="C338" s="2" t="s">
        <v>138</v>
      </c>
      <c r="D338" s="2" t="s">
        <v>347</v>
      </c>
      <c r="E338" s="4">
        <f t="shared" si="5"/>
        <v>0</v>
      </c>
      <c r="F338">
        <f>+Casos_PN_CORR[[#This Row],[43900]]</f>
        <v>0</v>
      </c>
      <c r="G338">
        <f>+Casos_PN_CORR[[#This Row],[43901]]-Casos_PN_CORR[[#This Row],[43900]]</f>
        <v>0</v>
      </c>
      <c r="H338">
        <f>+Casos_PN_CORR[[#This Row],[43902]]-Casos_PN_CORR[[#This Row],[43901]]</f>
        <v>0</v>
      </c>
      <c r="I338">
        <f>+Casos_PN_CORR[[#This Row],[43903]]-Casos_PN_CORR[[#This Row],[43902]]</f>
        <v>0</v>
      </c>
      <c r="J338">
        <f>+Casos_PN_CORR[[#This Row],[43904]]-Casos_PN_CORR[[#This Row],[43903]]</f>
        <v>0</v>
      </c>
      <c r="K338">
        <f>+Casos_PN_CORR[[#This Row],[43905]]-Casos_PN_CORR[[#This Row],[43904]]</f>
        <v>0</v>
      </c>
      <c r="L338">
        <f>+Casos_PN_CORR[[#This Row],[43906]]-Casos_PN_CORR[[#This Row],[43905]]</f>
        <v>0</v>
      </c>
      <c r="M338">
        <f>+Casos_PN_CORR[[#This Row],[43907]]-Casos_PN_CORR[[#This Row],[43906]]</f>
        <v>0</v>
      </c>
      <c r="N338">
        <f>+Casos_PN_CORR[[#This Row],[43908]]-Casos_PN_CORR[[#This Row],[43907]]</f>
        <v>0</v>
      </c>
      <c r="O338">
        <f>+Casos_PN_CORR[[#This Row],[43909]]-Casos_PN_CORR[[#This Row],[43908]]</f>
        <v>0</v>
      </c>
      <c r="P338">
        <f>+Casos_PN_CORR[[#This Row],[43910]]-Casos_PN_CORR[[#This Row],[43909]]</f>
        <v>0</v>
      </c>
      <c r="Q338">
        <f>+Casos_PN_CORR[[#This Row],[43911]]-Casos_PN_CORR[[#This Row],[43910]]</f>
        <v>0</v>
      </c>
      <c r="R338">
        <f>+Casos_PN_CORR[[#This Row],[43912]]-Casos_PN_CORR[[#This Row],[43911]]</f>
        <v>0</v>
      </c>
      <c r="S338">
        <f>+Casos_PN_CORR[[#This Row],[43913]]-Casos_PN_CORR[[#This Row],[43912]]</f>
        <v>0</v>
      </c>
      <c r="T338">
        <f>+Casos_PN_CORR[[#This Row],[43914]]-Casos_PN_CORR[[#This Row],[43913]]</f>
        <v>0</v>
      </c>
      <c r="U338">
        <f>+Casos_PN_CORR[[#This Row],[43915]]-Casos_PN_CORR[[#This Row],[43914]]</f>
        <v>0</v>
      </c>
      <c r="V338">
        <f>+Casos_PN_CORR[[#This Row],[43916]]-Casos_PN_CORR[[#This Row],[43915]]</f>
        <v>0</v>
      </c>
      <c r="W338">
        <f>+Casos_PN_CORR[[#This Row],[43917]]-Casos_PN_CORR[[#This Row],[43916]]</f>
        <v>0</v>
      </c>
      <c r="X338">
        <f>+Casos_PN_CORR[[#This Row],[43918]]-Casos_PN_CORR[[#This Row],[43917]]</f>
        <v>0</v>
      </c>
      <c r="Y338">
        <f>+Casos_PN_CORR[[#This Row],[43919]]-Casos_PN_CORR[[#This Row],[43918]]</f>
        <v>0</v>
      </c>
      <c r="Z338">
        <f>+Casos_PN_CORR[[#This Row],[43920]]-Casos_PN_CORR[[#This Row],[43919]]</f>
        <v>0</v>
      </c>
      <c r="AA338">
        <f>+Casos_PN_CORR[[#This Row],[43921]]-Casos_PN_CORR[[#This Row],[43920]]</f>
        <v>0</v>
      </c>
      <c r="AB338">
        <f>+Casos_PN_CORR[[#This Row],[43922]]-Casos_PN_CORR[[#This Row],[43921]]</f>
        <v>0</v>
      </c>
      <c r="AC338">
        <f>+Casos_PN_CORR[[#This Row],[43923]]-Casos_PN_CORR[[#This Row],[43922]]</f>
        <v>0</v>
      </c>
      <c r="AD338">
        <f>+Casos_PN_CORR[[#This Row],[43924]]-Casos_PN_CORR[[#This Row],[43923]]</f>
        <v>0</v>
      </c>
      <c r="AE338">
        <f>+Casos_PN_CORR[[#This Row],[43925]]-Casos_PN_CORR[[#This Row],[43924]]</f>
        <v>0</v>
      </c>
      <c r="AF338">
        <f>+Casos_PN_CORR[[#This Row],[43926]]-Casos_PN_CORR[[#This Row],[43925]]</f>
        <v>0</v>
      </c>
      <c r="AG338">
        <f>+Casos_PN_CORR[[#This Row],[43927]]-Casos_PN_CORR[[#This Row],[43926]]</f>
        <v>0</v>
      </c>
      <c r="AH338">
        <f>+Casos_PN_CORR[[#This Row],[43928]]-Casos_PN_CORR[[#This Row],[43927]]</f>
        <v>0</v>
      </c>
      <c r="AI338">
        <f>+Casos_PN_CORR[[#This Row],[43929]]-Casos_PN_CORR[[#This Row],[43928]]</f>
        <v>0</v>
      </c>
      <c r="AJ338">
        <f>+Casos_PN_CORR[[#This Row],[43930]]-Casos_PN_CORR[[#This Row],[43929]]</f>
        <v>0</v>
      </c>
      <c r="AK338">
        <f>+Casos_PN_CORR[[#This Row],[43931]]-Casos_PN_CORR[[#This Row],[43930]]</f>
        <v>0</v>
      </c>
      <c r="AL338">
        <f>+Casos_PN_CORR[[#This Row],[43932]]-Casos_PN_CORR[[#This Row],[43931]]</f>
        <v>0</v>
      </c>
      <c r="AM338">
        <f>+Casos_PN_CORR[[#This Row],[43933]]-Casos_PN_CORR[[#This Row],[43932]]</f>
        <v>0</v>
      </c>
      <c r="AN338">
        <f>+Casos_PN_CORR[[#This Row],[43934]]-Casos_PN_CORR[[#This Row],[43933]]</f>
        <v>0</v>
      </c>
      <c r="AO338">
        <f>+Casos_PN_CORR[[#This Row],[43935]]-Casos_PN_CORR[[#This Row],[43934]]</f>
        <v>0</v>
      </c>
      <c r="AP338">
        <f>+Casos_PN_CORR[[#This Row],[43936]]-Casos_PN_CORR[[#This Row],[43935]]</f>
        <v>0</v>
      </c>
      <c r="AQ338">
        <f>+Casos_PN_CORR[[#This Row],[43937]]-Casos_PN_CORR[[#This Row],[43936]]</f>
        <v>0</v>
      </c>
      <c r="AR338">
        <f>+Casos_PN_CORR[[#This Row],[43938]]-Casos_PN_CORR[[#This Row],[43937]]</f>
        <v>0</v>
      </c>
      <c r="AS338">
        <f>+Casos_PN_CORR[[#This Row],[43939]]-Casos_PN_CORR[[#This Row],[43938]]</f>
        <v>0</v>
      </c>
      <c r="AT338">
        <f>+Casos_PN_CORR[[#This Row],[43940]]-Casos_PN_CORR[[#This Row],[43939]]</f>
        <v>0</v>
      </c>
      <c r="AU338">
        <f>+Casos_PN_CORR[[#This Row],[43941]]-Casos_PN_CORR[[#This Row],[43940]]</f>
        <v>0</v>
      </c>
      <c r="AV338">
        <f>+Casos_PN_CORR[[#This Row],[43942]]-Casos_PN_CORR[[#This Row],[43941]]</f>
        <v>0</v>
      </c>
      <c r="AW338">
        <f>+Casos_PN_CORR[[#This Row],[43943]]-Casos_PN_CORR[[#This Row],[43942]]</f>
        <v>0</v>
      </c>
      <c r="AX338">
        <f>+Casos_PN_CORR[[#This Row],[43944]]-Casos_PN_CORR[[#This Row],[43943]]</f>
        <v>0</v>
      </c>
      <c r="AY338">
        <f>+Casos_PN_CORR[[#This Row],[43945]]-Casos_PN_CORR[[#This Row],[43944]]</f>
        <v>0</v>
      </c>
      <c r="AZ338">
        <f>+Casos_PN_CORR[[#This Row],[43946]]-Casos_PN_CORR[[#This Row],[43945]]</f>
        <v>0</v>
      </c>
      <c r="BA338">
        <f>+Casos_PN_CORR[[#This Row],[43947]]-Casos_PN_CORR[[#This Row],[43946]]</f>
        <v>0</v>
      </c>
      <c r="BB338">
        <f>+Casos_PN_CORR[[#This Row],[43948]]-Casos_PN_CORR[[#This Row],[43947]]</f>
        <v>0</v>
      </c>
      <c r="BC338">
        <f>+Casos_PN_CORR[[#This Row],[43949]]-Casos_PN_CORR[[#This Row],[43948]]</f>
        <v>0</v>
      </c>
      <c r="BD338">
        <f>+Casos_PN_CORR[[#This Row],[43950]]-Casos_PN_CORR[[#This Row],[43949]]</f>
        <v>0</v>
      </c>
      <c r="BE338">
        <f>+Casos_PN_CORR[[#This Row],[43951]]-Casos_PN_CORR[[#This Row],[43950]]</f>
        <v>0</v>
      </c>
      <c r="BF338">
        <f>+Casos_PN_CORR[[#This Row],[43952]]-Casos_PN_CORR[[#This Row],[43951]]</f>
        <v>0</v>
      </c>
      <c r="BG338">
        <f>+Casos_PN_CORR[[#This Row],[43953]]-Casos_PN_CORR[[#This Row],[43952]]</f>
        <v>0</v>
      </c>
      <c r="BH338">
        <f>+Casos_PN_CORR[[#This Row],[43954]]-Casos_PN_CORR[[#This Row],[43953]]</f>
        <v>0</v>
      </c>
      <c r="BI338">
        <f>+Casos_PN_CORR[[#This Row],[43955]]-Casos_PN_CORR[[#This Row],[43954]]</f>
        <v>0</v>
      </c>
      <c r="BJ338">
        <f>+Casos_PN_CORR[[#This Row],[43956]]-Casos_PN_CORR[[#This Row],[43955]]</f>
        <v>0</v>
      </c>
      <c r="BK338">
        <f>+Casos_PN_CORR[[#This Row],[43957]]-Casos_PN_CORR[[#This Row],[43956]]</f>
        <v>0</v>
      </c>
      <c r="BL338">
        <f>+Casos_PN_CORR[[#This Row],[43958]]-Casos_PN_CORR[[#This Row],[43957]]</f>
        <v>0</v>
      </c>
      <c r="BM338">
        <f>+Casos_PN_CORR[[#This Row],[43959]]-Casos_PN_CORR[[#This Row],[43958]]</f>
        <v>0</v>
      </c>
      <c r="BN338">
        <f>+Casos_PN_CORR[[#This Row],[43960]]-Casos_PN_CORR[[#This Row],[43959]]</f>
        <v>0</v>
      </c>
      <c r="BO338">
        <f>+Casos_PN_CORR[[#This Row],[43961]]-Casos_PN_CORR[[#This Row],[43960]]</f>
        <v>0</v>
      </c>
      <c r="BP338">
        <f>+Casos_PN_CORR[[#This Row],[43962]]-Casos_PN_CORR[[#This Row],[43961]]</f>
        <v>0</v>
      </c>
      <c r="BQ338">
        <f>+Casos_PN_CORR[[#This Row],[43963]]-Casos_PN_CORR[[#This Row],[43962]]</f>
        <v>0</v>
      </c>
      <c r="BR338">
        <f>+Casos_PN_CORR[[#This Row],[43964]]-Casos_PN_CORR[[#This Row],[43963]]</f>
        <v>0</v>
      </c>
      <c r="BS338">
        <f>+Casos_PN_CORR[[#This Row],[43965]]-Casos_PN_CORR[[#This Row],[43964]]</f>
        <v>0</v>
      </c>
      <c r="BT338">
        <f>+Casos_PN_CORR[[#This Row],[43966]]-Casos_PN_CORR[[#This Row],[43965]]</f>
        <v>0</v>
      </c>
      <c r="BU338">
        <f>+Casos_PN_CORR[[#This Row],[43967]]-Casos_PN_CORR[[#This Row],[43966]]</f>
        <v>0</v>
      </c>
      <c r="BV338">
        <f>+Casos_PN_CORR[[#This Row],[43968]]-Casos_PN_CORR[[#This Row],[43967]]</f>
        <v>0</v>
      </c>
      <c r="BW338">
        <f>+Casos_PN_CORR[[#This Row],[43969]]-Casos_PN_CORR[[#This Row],[43968]]</f>
        <v>0</v>
      </c>
      <c r="BX338">
        <f>+Casos_PN_CORR[[#This Row],[43970]]-Casos_PN_CORR[[#This Row],[43969]]</f>
        <v>0</v>
      </c>
      <c r="BY338">
        <f>+Casos_PN_CORR[[#This Row],[43971]]-Casos_PN_CORR[[#This Row],[43970]]</f>
        <v>0</v>
      </c>
      <c r="BZ338">
        <f>+Casos_PN_CORR[[#This Row],[43972]]-Casos_PN_CORR[[#This Row],[43971]]</f>
        <v>0</v>
      </c>
      <c r="CA338">
        <f>+Casos_PN_CORR[[#This Row],[43973]]-Casos_PN_CORR[[#This Row],[43972]]</f>
        <v>0</v>
      </c>
      <c r="CB338">
        <f>+Casos_PN_CORR[[#This Row],[43974]]-Casos_PN_CORR[[#This Row],[43973]]</f>
        <v>0</v>
      </c>
      <c r="CC338">
        <f>+Casos_PN_CORR[[#This Row],[43975]]-Casos_PN_CORR[[#This Row],[43974]]</f>
        <v>0</v>
      </c>
      <c r="CD338">
        <f>+Casos_PN_CORR[[#This Row],[43976]]-Casos_PN_CORR[[#This Row],[43975]]</f>
        <v>0</v>
      </c>
      <c r="CE338">
        <f>+Casos_PN_CORR[[#This Row],[43977]]-Casos_PN_CORR[[#This Row],[43976]]</f>
        <v>0</v>
      </c>
      <c r="CF338">
        <f>+Casos_PN_CORR[[#This Row],[43978]]-Casos_PN_CORR[[#This Row],[43977]]</f>
        <v>0</v>
      </c>
      <c r="CG338">
        <f>+Casos_PN_CORR[[#This Row],[43979]]-Casos_PN_CORR[[#This Row],[43978]]</f>
        <v>0</v>
      </c>
      <c r="CH338">
        <f>+Casos_PN_CORR[[#This Row],[43980]]-Casos_PN_CORR[[#This Row],[43979]]</f>
        <v>0</v>
      </c>
      <c r="CI338">
        <f>+Casos_PN_CORR[[#This Row],[43981]]-Casos_PN_CORR[[#This Row],[43980]]</f>
        <v>0</v>
      </c>
      <c r="CJ338">
        <f>+Casos_PN_CORR[[#This Row],[43982]]-Casos_PN_CORR[[#This Row],[43981]]</f>
        <v>0</v>
      </c>
      <c r="CK338">
        <f>+Casos_PN_CORR[[#This Row],[43983]]-Casos_PN_CORR[[#This Row],[43982]]</f>
        <v>0</v>
      </c>
      <c r="CL338">
        <f>+Casos_PN_CORR[[#This Row],[43984]]-Casos_PN_CORR[[#This Row],[43983]]</f>
        <v>0</v>
      </c>
      <c r="CM338">
        <f>+Casos_PN_CORR[[#This Row],[43985]]-Casos_PN_CORR[[#This Row],[43984]]</f>
        <v>0</v>
      </c>
      <c r="CN338">
        <f>+Casos_PN_CORR[[#This Row],[43986]]-Casos_PN_CORR[[#This Row],[43985]]</f>
        <v>0</v>
      </c>
      <c r="CO338">
        <f>+Casos_PN_CORR[[#This Row],[43987]]-Casos_PN_CORR[[#This Row],[43986]]</f>
        <v>0</v>
      </c>
      <c r="CP338">
        <f>+Casos_PN_CORR[[#This Row],[43988]]-Casos_PN_CORR[[#This Row],[43987]]</f>
        <v>0</v>
      </c>
      <c r="CQ338">
        <f>+Casos_PN_CORR[[#This Row],[43989]]-Casos_PN_CORR[[#This Row],[43988]]</f>
        <v>0</v>
      </c>
      <c r="CR338">
        <f>+Casos_PN_CORR[[#This Row],[43990]]-Casos_PN_CORR[[#This Row],[43989]]</f>
        <v>0</v>
      </c>
      <c r="CS338">
        <f>+Casos_PN_CORR[[#This Row],[43991]]-Casos_PN_CORR[[#This Row],[43990]]</f>
        <v>0</v>
      </c>
      <c r="CT338">
        <f>+Casos_PN_CORR[[#This Row],[43992]]-Casos_PN_CORR[[#This Row],[43991]]</f>
        <v>0</v>
      </c>
      <c r="CU338">
        <f>+Casos_PN_CORR[[#This Row],[43993]]-Casos_PN_CORR[[#This Row],[43992]]</f>
        <v>0</v>
      </c>
    </row>
    <row r="339" spans="1:99" x14ac:dyDescent="0.3">
      <c r="A339">
        <v>91107</v>
      </c>
      <c r="B339" s="2" t="s">
        <v>114</v>
      </c>
      <c r="C339" s="2" t="s">
        <v>186</v>
      </c>
      <c r="D339" s="2" t="s">
        <v>305</v>
      </c>
      <c r="E339" s="4">
        <f t="shared" si="5"/>
        <v>0</v>
      </c>
      <c r="F339">
        <f>+Casos_PN_CORR[[#This Row],[43900]]</f>
        <v>0</v>
      </c>
      <c r="G339">
        <f>+Casos_PN_CORR[[#This Row],[43901]]-Casos_PN_CORR[[#This Row],[43900]]</f>
        <v>0</v>
      </c>
      <c r="H339">
        <f>+Casos_PN_CORR[[#This Row],[43902]]-Casos_PN_CORR[[#This Row],[43901]]</f>
        <v>0</v>
      </c>
      <c r="I339">
        <f>+Casos_PN_CORR[[#This Row],[43903]]-Casos_PN_CORR[[#This Row],[43902]]</f>
        <v>0</v>
      </c>
      <c r="J339">
        <f>+Casos_PN_CORR[[#This Row],[43904]]-Casos_PN_CORR[[#This Row],[43903]]</f>
        <v>0</v>
      </c>
      <c r="K339">
        <f>+Casos_PN_CORR[[#This Row],[43905]]-Casos_PN_CORR[[#This Row],[43904]]</f>
        <v>0</v>
      </c>
      <c r="L339">
        <f>+Casos_PN_CORR[[#This Row],[43906]]-Casos_PN_CORR[[#This Row],[43905]]</f>
        <v>0</v>
      </c>
      <c r="M339">
        <f>+Casos_PN_CORR[[#This Row],[43907]]-Casos_PN_CORR[[#This Row],[43906]]</f>
        <v>0</v>
      </c>
      <c r="N339">
        <f>+Casos_PN_CORR[[#This Row],[43908]]-Casos_PN_CORR[[#This Row],[43907]]</f>
        <v>0</v>
      </c>
      <c r="O339">
        <f>+Casos_PN_CORR[[#This Row],[43909]]-Casos_PN_CORR[[#This Row],[43908]]</f>
        <v>0</v>
      </c>
      <c r="P339">
        <f>+Casos_PN_CORR[[#This Row],[43910]]-Casos_PN_CORR[[#This Row],[43909]]</f>
        <v>0</v>
      </c>
      <c r="Q339">
        <f>+Casos_PN_CORR[[#This Row],[43911]]-Casos_PN_CORR[[#This Row],[43910]]</f>
        <v>0</v>
      </c>
      <c r="R339">
        <f>+Casos_PN_CORR[[#This Row],[43912]]-Casos_PN_CORR[[#This Row],[43911]]</f>
        <v>0</v>
      </c>
      <c r="S339">
        <f>+Casos_PN_CORR[[#This Row],[43913]]-Casos_PN_CORR[[#This Row],[43912]]</f>
        <v>0</v>
      </c>
      <c r="T339">
        <f>+Casos_PN_CORR[[#This Row],[43914]]-Casos_PN_CORR[[#This Row],[43913]]</f>
        <v>0</v>
      </c>
      <c r="U339">
        <f>+Casos_PN_CORR[[#This Row],[43915]]-Casos_PN_CORR[[#This Row],[43914]]</f>
        <v>0</v>
      </c>
      <c r="V339">
        <f>+Casos_PN_CORR[[#This Row],[43916]]-Casos_PN_CORR[[#This Row],[43915]]</f>
        <v>0</v>
      </c>
      <c r="W339">
        <f>+Casos_PN_CORR[[#This Row],[43917]]-Casos_PN_CORR[[#This Row],[43916]]</f>
        <v>0</v>
      </c>
      <c r="X339">
        <f>+Casos_PN_CORR[[#This Row],[43918]]-Casos_PN_CORR[[#This Row],[43917]]</f>
        <v>0</v>
      </c>
      <c r="Y339">
        <f>+Casos_PN_CORR[[#This Row],[43919]]-Casos_PN_CORR[[#This Row],[43918]]</f>
        <v>0</v>
      </c>
      <c r="Z339">
        <f>+Casos_PN_CORR[[#This Row],[43920]]-Casos_PN_CORR[[#This Row],[43919]]</f>
        <v>0</v>
      </c>
      <c r="AA339">
        <f>+Casos_PN_CORR[[#This Row],[43921]]-Casos_PN_CORR[[#This Row],[43920]]</f>
        <v>0</v>
      </c>
      <c r="AB339">
        <f>+Casos_PN_CORR[[#This Row],[43922]]-Casos_PN_CORR[[#This Row],[43921]]</f>
        <v>0</v>
      </c>
      <c r="AC339">
        <f>+Casos_PN_CORR[[#This Row],[43923]]-Casos_PN_CORR[[#This Row],[43922]]</f>
        <v>0</v>
      </c>
      <c r="AD339">
        <f>+Casos_PN_CORR[[#This Row],[43924]]-Casos_PN_CORR[[#This Row],[43923]]</f>
        <v>0</v>
      </c>
      <c r="AE339">
        <f>+Casos_PN_CORR[[#This Row],[43925]]-Casos_PN_CORR[[#This Row],[43924]]</f>
        <v>0</v>
      </c>
      <c r="AF339">
        <f>+Casos_PN_CORR[[#This Row],[43926]]-Casos_PN_CORR[[#This Row],[43925]]</f>
        <v>0</v>
      </c>
      <c r="AG339">
        <f>+Casos_PN_CORR[[#This Row],[43927]]-Casos_PN_CORR[[#This Row],[43926]]</f>
        <v>0</v>
      </c>
      <c r="AH339">
        <f>+Casos_PN_CORR[[#This Row],[43928]]-Casos_PN_CORR[[#This Row],[43927]]</f>
        <v>0</v>
      </c>
      <c r="AI339">
        <f>+Casos_PN_CORR[[#This Row],[43929]]-Casos_PN_CORR[[#This Row],[43928]]</f>
        <v>0</v>
      </c>
      <c r="AJ339">
        <f>+Casos_PN_CORR[[#This Row],[43930]]-Casos_PN_CORR[[#This Row],[43929]]</f>
        <v>0</v>
      </c>
      <c r="AK339">
        <f>+Casos_PN_CORR[[#This Row],[43931]]-Casos_PN_CORR[[#This Row],[43930]]</f>
        <v>0</v>
      </c>
      <c r="AL339">
        <f>+Casos_PN_CORR[[#This Row],[43932]]-Casos_PN_CORR[[#This Row],[43931]]</f>
        <v>0</v>
      </c>
      <c r="AM339">
        <f>+Casos_PN_CORR[[#This Row],[43933]]-Casos_PN_CORR[[#This Row],[43932]]</f>
        <v>0</v>
      </c>
      <c r="AN339">
        <f>+Casos_PN_CORR[[#This Row],[43934]]-Casos_PN_CORR[[#This Row],[43933]]</f>
        <v>0</v>
      </c>
      <c r="AO339">
        <f>+Casos_PN_CORR[[#This Row],[43935]]-Casos_PN_CORR[[#This Row],[43934]]</f>
        <v>0</v>
      </c>
      <c r="AP339">
        <f>+Casos_PN_CORR[[#This Row],[43936]]-Casos_PN_CORR[[#This Row],[43935]]</f>
        <v>0</v>
      </c>
      <c r="AQ339">
        <f>+Casos_PN_CORR[[#This Row],[43937]]-Casos_PN_CORR[[#This Row],[43936]]</f>
        <v>0</v>
      </c>
      <c r="AR339">
        <f>+Casos_PN_CORR[[#This Row],[43938]]-Casos_PN_CORR[[#This Row],[43937]]</f>
        <v>0</v>
      </c>
      <c r="AS339">
        <f>+Casos_PN_CORR[[#This Row],[43939]]-Casos_PN_CORR[[#This Row],[43938]]</f>
        <v>0</v>
      </c>
      <c r="AT339">
        <f>+Casos_PN_CORR[[#This Row],[43940]]-Casos_PN_CORR[[#This Row],[43939]]</f>
        <v>0</v>
      </c>
      <c r="AU339">
        <f>+Casos_PN_CORR[[#This Row],[43941]]-Casos_PN_CORR[[#This Row],[43940]]</f>
        <v>0</v>
      </c>
      <c r="AV339">
        <f>+Casos_PN_CORR[[#This Row],[43942]]-Casos_PN_CORR[[#This Row],[43941]]</f>
        <v>0</v>
      </c>
      <c r="AW339">
        <f>+Casos_PN_CORR[[#This Row],[43943]]-Casos_PN_CORR[[#This Row],[43942]]</f>
        <v>0</v>
      </c>
      <c r="AX339">
        <f>+Casos_PN_CORR[[#This Row],[43944]]-Casos_PN_CORR[[#This Row],[43943]]</f>
        <v>0</v>
      </c>
      <c r="AY339">
        <f>+Casos_PN_CORR[[#This Row],[43945]]-Casos_PN_CORR[[#This Row],[43944]]</f>
        <v>0</v>
      </c>
      <c r="AZ339">
        <f>+Casos_PN_CORR[[#This Row],[43946]]-Casos_PN_CORR[[#This Row],[43945]]</f>
        <v>0</v>
      </c>
      <c r="BA339">
        <f>+Casos_PN_CORR[[#This Row],[43947]]-Casos_PN_CORR[[#This Row],[43946]]</f>
        <v>0</v>
      </c>
      <c r="BB339">
        <f>+Casos_PN_CORR[[#This Row],[43948]]-Casos_PN_CORR[[#This Row],[43947]]</f>
        <v>0</v>
      </c>
      <c r="BC339">
        <f>+Casos_PN_CORR[[#This Row],[43949]]-Casos_PN_CORR[[#This Row],[43948]]</f>
        <v>0</v>
      </c>
      <c r="BD339">
        <f>+Casos_PN_CORR[[#This Row],[43950]]-Casos_PN_CORR[[#This Row],[43949]]</f>
        <v>0</v>
      </c>
      <c r="BE339">
        <f>+Casos_PN_CORR[[#This Row],[43951]]-Casos_PN_CORR[[#This Row],[43950]]</f>
        <v>0</v>
      </c>
      <c r="BF339">
        <f>+Casos_PN_CORR[[#This Row],[43952]]-Casos_PN_CORR[[#This Row],[43951]]</f>
        <v>0</v>
      </c>
      <c r="BG339">
        <f>+Casos_PN_CORR[[#This Row],[43953]]-Casos_PN_CORR[[#This Row],[43952]]</f>
        <v>0</v>
      </c>
      <c r="BH339">
        <f>+Casos_PN_CORR[[#This Row],[43954]]-Casos_PN_CORR[[#This Row],[43953]]</f>
        <v>0</v>
      </c>
      <c r="BI339">
        <f>+Casos_PN_CORR[[#This Row],[43955]]-Casos_PN_CORR[[#This Row],[43954]]</f>
        <v>0</v>
      </c>
      <c r="BJ339">
        <f>+Casos_PN_CORR[[#This Row],[43956]]-Casos_PN_CORR[[#This Row],[43955]]</f>
        <v>0</v>
      </c>
      <c r="BK339">
        <f>+Casos_PN_CORR[[#This Row],[43957]]-Casos_PN_CORR[[#This Row],[43956]]</f>
        <v>0</v>
      </c>
      <c r="BL339">
        <f>+Casos_PN_CORR[[#This Row],[43958]]-Casos_PN_CORR[[#This Row],[43957]]</f>
        <v>0</v>
      </c>
      <c r="BM339">
        <f>+Casos_PN_CORR[[#This Row],[43959]]-Casos_PN_CORR[[#This Row],[43958]]</f>
        <v>0</v>
      </c>
      <c r="BN339">
        <f>+Casos_PN_CORR[[#This Row],[43960]]-Casos_PN_CORR[[#This Row],[43959]]</f>
        <v>0</v>
      </c>
      <c r="BO339">
        <f>+Casos_PN_CORR[[#This Row],[43961]]-Casos_PN_CORR[[#This Row],[43960]]</f>
        <v>0</v>
      </c>
      <c r="BP339">
        <f>+Casos_PN_CORR[[#This Row],[43962]]-Casos_PN_CORR[[#This Row],[43961]]</f>
        <v>0</v>
      </c>
      <c r="BQ339">
        <f>+Casos_PN_CORR[[#This Row],[43963]]-Casos_PN_CORR[[#This Row],[43962]]</f>
        <v>0</v>
      </c>
      <c r="BR339">
        <f>+Casos_PN_CORR[[#This Row],[43964]]-Casos_PN_CORR[[#This Row],[43963]]</f>
        <v>0</v>
      </c>
      <c r="BS339">
        <f>+Casos_PN_CORR[[#This Row],[43965]]-Casos_PN_CORR[[#This Row],[43964]]</f>
        <v>0</v>
      </c>
      <c r="BT339">
        <f>+Casos_PN_CORR[[#This Row],[43966]]-Casos_PN_CORR[[#This Row],[43965]]</f>
        <v>0</v>
      </c>
      <c r="BU339">
        <f>+Casos_PN_CORR[[#This Row],[43967]]-Casos_PN_CORR[[#This Row],[43966]]</f>
        <v>0</v>
      </c>
      <c r="BV339">
        <f>+Casos_PN_CORR[[#This Row],[43968]]-Casos_PN_CORR[[#This Row],[43967]]</f>
        <v>0</v>
      </c>
      <c r="BW339">
        <f>+Casos_PN_CORR[[#This Row],[43969]]-Casos_PN_CORR[[#This Row],[43968]]</f>
        <v>0</v>
      </c>
      <c r="BX339">
        <f>+Casos_PN_CORR[[#This Row],[43970]]-Casos_PN_CORR[[#This Row],[43969]]</f>
        <v>0</v>
      </c>
      <c r="BY339">
        <f>+Casos_PN_CORR[[#This Row],[43971]]-Casos_PN_CORR[[#This Row],[43970]]</f>
        <v>0</v>
      </c>
      <c r="BZ339">
        <f>+Casos_PN_CORR[[#This Row],[43972]]-Casos_PN_CORR[[#This Row],[43971]]</f>
        <v>0</v>
      </c>
      <c r="CA339">
        <f>+Casos_PN_CORR[[#This Row],[43973]]-Casos_PN_CORR[[#This Row],[43972]]</f>
        <v>0</v>
      </c>
      <c r="CB339">
        <f>+Casos_PN_CORR[[#This Row],[43974]]-Casos_PN_CORR[[#This Row],[43973]]</f>
        <v>0</v>
      </c>
      <c r="CC339">
        <f>+Casos_PN_CORR[[#This Row],[43975]]-Casos_PN_CORR[[#This Row],[43974]]</f>
        <v>0</v>
      </c>
      <c r="CD339">
        <f>+Casos_PN_CORR[[#This Row],[43976]]-Casos_PN_CORR[[#This Row],[43975]]</f>
        <v>0</v>
      </c>
      <c r="CE339">
        <f>+Casos_PN_CORR[[#This Row],[43977]]-Casos_PN_CORR[[#This Row],[43976]]</f>
        <v>0</v>
      </c>
      <c r="CF339">
        <f>+Casos_PN_CORR[[#This Row],[43978]]-Casos_PN_CORR[[#This Row],[43977]]</f>
        <v>0</v>
      </c>
      <c r="CG339">
        <f>+Casos_PN_CORR[[#This Row],[43979]]-Casos_PN_CORR[[#This Row],[43978]]</f>
        <v>0</v>
      </c>
      <c r="CH339">
        <f>+Casos_PN_CORR[[#This Row],[43980]]-Casos_PN_CORR[[#This Row],[43979]]</f>
        <v>0</v>
      </c>
      <c r="CI339">
        <f>+Casos_PN_CORR[[#This Row],[43981]]-Casos_PN_CORR[[#This Row],[43980]]</f>
        <v>0</v>
      </c>
      <c r="CJ339">
        <f>+Casos_PN_CORR[[#This Row],[43982]]-Casos_PN_CORR[[#This Row],[43981]]</f>
        <v>0</v>
      </c>
      <c r="CK339">
        <f>+Casos_PN_CORR[[#This Row],[43983]]-Casos_PN_CORR[[#This Row],[43982]]</f>
        <v>0</v>
      </c>
      <c r="CL339">
        <f>+Casos_PN_CORR[[#This Row],[43984]]-Casos_PN_CORR[[#This Row],[43983]]</f>
        <v>0</v>
      </c>
      <c r="CM339">
        <f>+Casos_PN_CORR[[#This Row],[43985]]-Casos_PN_CORR[[#This Row],[43984]]</f>
        <v>0</v>
      </c>
      <c r="CN339">
        <f>+Casos_PN_CORR[[#This Row],[43986]]-Casos_PN_CORR[[#This Row],[43985]]</f>
        <v>0</v>
      </c>
      <c r="CO339">
        <f>+Casos_PN_CORR[[#This Row],[43987]]-Casos_PN_CORR[[#This Row],[43986]]</f>
        <v>0</v>
      </c>
      <c r="CP339">
        <f>+Casos_PN_CORR[[#This Row],[43988]]-Casos_PN_CORR[[#This Row],[43987]]</f>
        <v>0</v>
      </c>
      <c r="CQ339">
        <f>+Casos_PN_CORR[[#This Row],[43989]]-Casos_PN_CORR[[#This Row],[43988]]</f>
        <v>0</v>
      </c>
      <c r="CR339">
        <f>+Casos_PN_CORR[[#This Row],[43990]]-Casos_PN_CORR[[#This Row],[43989]]</f>
        <v>0</v>
      </c>
      <c r="CS339">
        <f>+Casos_PN_CORR[[#This Row],[43991]]-Casos_PN_CORR[[#This Row],[43990]]</f>
        <v>0</v>
      </c>
      <c r="CT339">
        <f>+Casos_PN_CORR[[#This Row],[43992]]-Casos_PN_CORR[[#This Row],[43991]]</f>
        <v>0</v>
      </c>
      <c r="CU339">
        <f>+Casos_PN_CORR[[#This Row],[43993]]-Casos_PN_CORR[[#This Row],[43992]]</f>
        <v>0</v>
      </c>
    </row>
    <row r="340" spans="1:99" x14ac:dyDescent="0.3">
      <c r="A340">
        <v>90208</v>
      </c>
      <c r="B340" s="2" t="s">
        <v>114</v>
      </c>
      <c r="C340" s="2" t="s">
        <v>435</v>
      </c>
      <c r="D340" s="2" t="s">
        <v>626</v>
      </c>
      <c r="E340" s="4">
        <f t="shared" si="5"/>
        <v>0</v>
      </c>
      <c r="F340">
        <f>+Casos_PN_CORR[[#This Row],[43900]]</f>
        <v>0</v>
      </c>
      <c r="G340">
        <f>+Casos_PN_CORR[[#This Row],[43901]]-Casos_PN_CORR[[#This Row],[43900]]</f>
        <v>0</v>
      </c>
      <c r="H340">
        <f>+Casos_PN_CORR[[#This Row],[43902]]-Casos_PN_CORR[[#This Row],[43901]]</f>
        <v>0</v>
      </c>
      <c r="I340">
        <f>+Casos_PN_CORR[[#This Row],[43903]]-Casos_PN_CORR[[#This Row],[43902]]</f>
        <v>0</v>
      </c>
      <c r="J340">
        <f>+Casos_PN_CORR[[#This Row],[43904]]-Casos_PN_CORR[[#This Row],[43903]]</f>
        <v>0</v>
      </c>
      <c r="K340">
        <f>+Casos_PN_CORR[[#This Row],[43905]]-Casos_PN_CORR[[#This Row],[43904]]</f>
        <v>0</v>
      </c>
      <c r="L340">
        <f>+Casos_PN_CORR[[#This Row],[43906]]-Casos_PN_CORR[[#This Row],[43905]]</f>
        <v>0</v>
      </c>
      <c r="M340">
        <f>+Casos_PN_CORR[[#This Row],[43907]]-Casos_PN_CORR[[#This Row],[43906]]</f>
        <v>0</v>
      </c>
      <c r="N340">
        <f>+Casos_PN_CORR[[#This Row],[43908]]-Casos_PN_CORR[[#This Row],[43907]]</f>
        <v>0</v>
      </c>
      <c r="O340">
        <f>+Casos_PN_CORR[[#This Row],[43909]]-Casos_PN_CORR[[#This Row],[43908]]</f>
        <v>0</v>
      </c>
      <c r="P340">
        <f>+Casos_PN_CORR[[#This Row],[43910]]-Casos_PN_CORR[[#This Row],[43909]]</f>
        <v>0</v>
      </c>
      <c r="Q340">
        <f>+Casos_PN_CORR[[#This Row],[43911]]-Casos_PN_CORR[[#This Row],[43910]]</f>
        <v>0</v>
      </c>
      <c r="R340">
        <f>+Casos_PN_CORR[[#This Row],[43912]]-Casos_PN_CORR[[#This Row],[43911]]</f>
        <v>0</v>
      </c>
      <c r="S340">
        <f>+Casos_PN_CORR[[#This Row],[43913]]-Casos_PN_CORR[[#This Row],[43912]]</f>
        <v>0</v>
      </c>
      <c r="T340">
        <f>+Casos_PN_CORR[[#This Row],[43914]]-Casos_PN_CORR[[#This Row],[43913]]</f>
        <v>0</v>
      </c>
      <c r="U340">
        <f>+Casos_PN_CORR[[#This Row],[43915]]-Casos_PN_CORR[[#This Row],[43914]]</f>
        <v>0</v>
      </c>
      <c r="V340">
        <f>+Casos_PN_CORR[[#This Row],[43916]]-Casos_PN_CORR[[#This Row],[43915]]</f>
        <v>0</v>
      </c>
      <c r="W340">
        <f>+Casos_PN_CORR[[#This Row],[43917]]-Casos_PN_CORR[[#This Row],[43916]]</f>
        <v>0</v>
      </c>
      <c r="X340">
        <f>+Casos_PN_CORR[[#This Row],[43918]]-Casos_PN_CORR[[#This Row],[43917]]</f>
        <v>0</v>
      </c>
      <c r="Y340">
        <f>+Casos_PN_CORR[[#This Row],[43919]]-Casos_PN_CORR[[#This Row],[43918]]</f>
        <v>0</v>
      </c>
      <c r="Z340">
        <f>+Casos_PN_CORR[[#This Row],[43920]]-Casos_PN_CORR[[#This Row],[43919]]</f>
        <v>0</v>
      </c>
      <c r="AA340">
        <f>+Casos_PN_CORR[[#This Row],[43921]]-Casos_PN_CORR[[#This Row],[43920]]</f>
        <v>0</v>
      </c>
      <c r="AB340">
        <f>+Casos_PN_CORR[[#This Row],[43922]]-Casos_PN_CORR[[#This Row],[43921]]</f>
        <v>0</v>
      </c>
      <c r="AC340">
        <f>+Casos_PN_CORR[[#This Row],[43923]]-Casos_PN_CORR[[#This Row],[43922]]</f>
        <v>0</v>
      </c>
      <c r="AD340">
        <f>+Casos_PN_CORR[[#This Row],[43924]]-Casos_PN_CORR[[#This Row],[43923]]</f>
        <v>0</v>
      </c>
      <c r="AE340">
        <f>+Casos_PN_CORR[[#This Row],[43925]]-Casos_PN_CORR[[#This Row],[43924]]</f>
        <v>0</v>
      </c>
      <c r="AF340">
        <f>+Casos_PN_CORR[[#This Row],[43926]]-Casos_PN_CORR[[#This Row],[43925]]</f>
        <v>0</v>
      </c>
      <c r="AG340">
        <f>+Casos_PN_CORR[[#This Row],[43927]]-Casos_PN_CORR[[#This Row],[43926]]</f>
        <v>0</v>
      </c>
      <c r="AH340">
        <f>+Casos_PN_CORR[[#This Row],[43928]]-Casos_PN_CORR[[#This Row],[43927]]</f>
        <v>0</v>
      </c>
      <c r="AI340">
        <f>+Casos_PN_CORR[[#This Row],[43929]]-Casos_PN_CORR[[#This Row],[43928]]</f>
        <v>0</v>
      </c>
      <c r="AJ340">
        <f>+Casos_PN_CORR[[#This Row],[43930]]-Casos_PN_CORR[[#This Row],[43929]]</f>
        <v>0</v>
      </c>
      <c r="AK340">
        <f>+Casos_PN_CORR[[#This Row],[43931]]-Casos_PN_CORR[[#This Row],[43930]]</f>
        <v>0</v>
      </c>
      <c r="AL340">
        <f>+Casos_PN_CORR[[#This Row],[43932]]-Casos_PN_CORR[[#This Row],[43931]]</f>
        <v>0</v>
      </c>
      <c r="AM340">
        <f>+Casos_PN_CORR[[#This Row],[43933]]-Casos_PN_CORR[[#This Row],[43932]]</f>
        <v>0</v>
      </c>
      <c r="AN340">
        <f>+Casos_PN_CORR[[#This Row],[43934]]-Casos_PN_CORR[[#This Row],[43933]]</f>
        <v>0</v>
      </c>
      <c r="AO340">
        <f>+Casos_PN_CORR[[#This Row],[43935]]-Casos_PN_CORR[[#This Row],[43934]]</f>
        <v>0</v>
      </c>
      <c r="AP340">
        <f>+Casos_PN_CORR[[#This Row],[43936]]-Casos_PN_CORR[[#This Row],[43935]]</f>
        <v>0</v>
      </c>
      <c r="AQ340">
        <f>+Casos_PN_CORR[[#This Row],[43937]]-Casos_PN_CORR[[#This Row],[43936]]</f>
        <v>0</v>
      </c>
      <c r="AR340">
        <f>+Casos_PN_CORR[[#This Row],[43938]]-Casos_PN_CORR[[#This Row],[43937]]</f>
        <v>0</v>
      </c>
      <c r="AS340">
        <f>+Casos_PN_CORR[[#This Row],[43939]]-Casos_PN_CORR[[#This Row],[43938]]</f>
        <v>0</v>
      </c>
      <c r="AT340">
        <f>+Casos_PN_CORR[[#This Row],[43940]]-Casos_PN_CORR[[#This Row],[43939]]</f>
        <v>0</v>
      </c>
      <c r="AU340">
        <f>+Casos_PN_CORR[[#This Row],[43941]]-Casos_PN_CORR[[#This Row],[43940]]</f>
        <v>0</v>
      </c>
      <c r="AV340">
        <f>+Casos_PN_CORR[[#This Row],[43942]]-Casos_PN_CORR[[#This Row],[43941]]</f>
        <v>0</v>
      </c>
      <c r="AW340">
        <f>+Casos_PN_CORR[[#This Row],[43943]]-Casos_PN_CORR[[#This Row],[43942]]</f>
        <v>0</v>
      </c>
      <c r="AX340">
        <f>+Casos_PN_CORR[[#This Row],[43944]]-Casos_PN_CORR[[#This Row],[43943]]</f>
        <v>0</v>
      </c>
      <c r="AY340">
        <f>+Casos_PN_CORR[[#This Row],[43945]]-Casos_PN_CORR[[#This Row],[43944]]</f>
        <v>0</v>
      </c>
      <c r="AZ340">
        <f>+Casos_PN_CORR[[#This Row],[43946]]-Casos_PN_CORR[[#This Row],[43945]]</f>
        <v>0</v>
      </c>
      <c r="BA340">
        <f>+Casos_PN_CORR[[#This Row],[43947]]-Casos_PN_CORR[[#This Row],[43946]]</f>
        <v>0</v>
      </c>
      <c r="BB340">
        <f>+Casos_PN_CORR[[#This Row],[43948]]-Casos_PN_CORR[[#This Row],[43947]]</f>
        <v>0</v>
      </c>
      <c r="BC340">
        <f>+Casos_PN_CORR[[#This Row],[43949]]-Casos_PN_CORR[[#This Row],[43948]]</f>
        <v>0</v>
      </c>
      <c r="BD340">
        <f>+Casos_PN_CORR[[#This Row],[43950]]-Casos_PN_CORR[[#This Row],[43949]]</f>
        <v>0</v>
      </c>
      <c r="BE340">
        <f>+Casos_PN_CORR[[#This Row],[43951]]-Casos_PN_CORR[[#This Row],[43950]]</f>
        <v>0</v>
      </c>
      <c r="BF340">
        <f>+Casos_PN_CORR[[#This Row],[43952]]-Casos_PN_CORR[[#This Row],[43951]]</f>
        <v>0</v>
      </c>
      <c r="BG340">
        <f>+Casos_PN_CORR[[#This Row],[43953]]-Casos_PN_CORR[[#This Row],[43952]]</f>
        <v>0</v>
      </c>
      <c r="BH340">
        <f>+Casos_PN_CORR[[#This Row],[43954]]-Casos_PN_CORR[[#This Row],[43953]]</f>
        <v>0</v>
      </c>
      <c r="BI340">
        <f>+Casos_PN_CORR[[#This Row],[43955]]-Casos_PN_CORR[[#This Row],[43954]]</f>
        <v>0</v>
      </c>
      <c r="BJ340">
        <f>+Casos_PN_CORR[[#This Row],[43956]]-Casos_PN_CORR[[#This Row],[43955]]</f>
        <v>0</v>
      </c>
      <c r="BK340">
        <f>+Casos_PN_CORR[[#This Row],[43957]]-Casos_PN_CORR[[#This Row],[43956]]</f>
        <v>0</v>
      </c>
      <c r="BL340">
        <f>+Casos_PN_CORR[[#This Row],[43958]]-Casos_PN_CORR[[#This Row],[43957]]</f>
        <v>0</v>
      </c>
      <c r="BM340">
        <f>+Casos_PN_CORR[[#This Row],[43959]]-Casos_PN_CORR[[#This Row],[43958]]</f>
        <v>0</v>
      </c>
      <c r="BN340">
        <f>+Casos_PN_CORR[[#This Row],[43960]]-Casos_PN_CORR[[#This Row],[43959]]</f>
        <v>0</v>
      </c>
      <c r="BO340">
        <f>+Casos_PN_CORR[[#This Row],[43961]]-Casos_PN_CORR[[#This Row],[43960]]</f>
        <v>0</v>
      </c>
      <c r="BP340">
        <f>+Casos_PN_CORR[[#This Row],[43962]]-Casos_PN_CORR[[#This Row],[43961]]</f>
        <v>0</v>
      </c>
      <c r="BQ340">
        <f>+Casos_PN_CORR[[#This Row],[43963]]-Casos_PN_CORR[[#This Row],[43962]]</f>
        <v>0</v>
      </c>
      <c r="BR340">
        <f>+Casos_PN_CORR[[#This Row],[43964]]-Casos_PN_CORR[[#This Row],[43963]]</f>
        <v>0</v>
      </c>
      <c r="BS340">
        <f>+Casos_PN_CORR[[#This Row],[43965]]-Casos_PN_CORR[[#This Row],[43964]]</f>
        <v>0</v>
      </c>
      <c r="BT340">
        <f>+Casos_PN_CORR[[#This Row],[43966]]-Casos_PN_CORR[[#This Row],[43965]]</f>
        <v>0</v>
      </c>
      <c r="BU340">
        <f>+Casos_PN_CORR[[#This Row],[43967]]-Casos_PN_CORR[[#This Row],[43966]]</f>
        <v>0</v>
      </c>
      <c r="BV340">
        <f>+Casos_PN_CORR[[#This Row],[43968]]-Casos_PN_CORR[[#This Row],[43967]]</f>
        <v>0</v>
      </c>
      <c r="BW340">
        <f>+Casos_PN_CORR[[#This Row],[43969]]-Casos_PN_CORR[[#This Row],[43968]]</f>
        <v>0</v>
      </c>
      <c r="BX340">
        <f>+Casos_PN_CORR[[#This Row],[43970]]-Casos_PN_CORR[[#This Row],[43969]]</f>
        <v>0</v>
      </c>
      <c r="BY340">
        <f>+Casos_PN_CORR[[#This Row],[43971]]-Casos_PN_CORR[[#This Row],[43970]]</f>
        <v>0</v>
      </c>
      <c r="BZ340">
        <f>+Casos_PN_CORR[[#This Row],[43972]]-Casos_PN_CORR[[#This Row],[43971]]</f>
        <v>0</v>
      </c>
      <c r="CA340">
        <f>+Casos_PN_CORR[[#This Row],[43973]]-Casos_PN_CORR[[#This Row],[43972]]</f>
        <v>0</v>
      </c>
      <c r="CB340">
        <f>+Casos_PN_CORR[[#This Row],[43974]]-Casos_PN_CORR[[#This Row],[43973]]</f>
        <v>0</v>
      </c>
      <c r="CC340">
        <f>+Casos_PN_CORR[[#This Row],[43975]]-Casos_PN_CORR[[#This Row],[43974]]</f>
        <v>0</v>
      </c>
      <c r="CD340">
        <f>+Casos_PN_CORR[[#This Row],[43976]]-Casos_PN_CORR[[#This Row],[43975]]</f>
        <v>0</v>
      </c>
      <c r="CE340">
        <f>+Casos_PN_CORR[[#This Row],[43977]]-Casos_PN_CORR[[#This Row],[43976]]</f>
        <v>0</v>
      </c>
      <c r="CF340">
        <f>+Casos_PN_CORR[[#This Row],[43978]]-Casos_PN_CORR[[#This Row],[43977]]</f>
        <v>0</v>
      </c>
      <c r="CG340">
        <f>+Casos_PN_CORR[[#This Row],[43979]]-Casos_PN_CORR[[#This Row],[43978]]</f>
        <v>0</v>
      </c>
      <c r="CH340">
        <f>+Casos_PN_CORR[[#This Row],[43980]]-Casos_PN_CORR[[#This Row],[43979]]</f>
        <v>0</v>
      </c>
      <c r="CI340">
        <f>+Casos_PN_CORR[[#This Row],[43981]]-Casos_PN_CORR[[#This Row],[43980]]</f>
        <v>0</v>
      </c>
      <c r="CJ340">
        <f>+Casos_PN_CORR[[#This Row],[43982]]-Casos_PN_CORR[[#This Row],[43981]]</f>
        <v>0</v>
      </c>
      <c r="CK340">
        <f>+Casos_PN_CORR[[#This Row],[43983]]-Casos_PN_CORR[[#This Row],[43982]]</f>
        <v>0</v>
      </c>
      <c r="CL340">
        <f>+Casos_PN_CORR[[#This Row],[43984]]-Casos_PN_CORR[[#This Row],[43983]]</f>
        <v>0</v>
      </c>
      <c r="CM340">
        <f>+Casos_PN_CORR[[#This Row],[43985]]-Casos_PN_CORR[[#This Row],[43984]]</f>
        <v>0</v>
      </c>
      <c r="CN340">
        <f>+Casos_PN_CORR[[#This Row],[43986]]-Casos_PN_CORR[[#This Row],[43985]]</f>
        <v>0</v>
      </c>
      <c r="CO340">
        <f>+Casos_PN_CORR[[#This Row],[43987]]-Casos_PN_CORR[[#This Row],[43986]]</f>
        <v>0</v>
      </c>
      <c r="CP340">
        <f>+Casos_PN_CORR[[#This Row],[43988]]-Casos_PN_CORR[[#This Row],[43987]]</f>
        <v>0</v>
      </c>
      <c r="CQ340">
        <f>+Casos_PN_CORR[[#This Row],[43989]]-Casos_PN_CORR[[#This Row],[43988]]</f>
        <v>0</v>
      </c>
      <c r="CR340">
        <f>+Casos_PN_CORR[[#This Row],[43990]]-Casos_PN_CORR[[#This Row],[43989]]</f>
        <v>0</v>
      </c>
      <c r="CS340">
        <f>+Casos_PN_CORR[[#This Row],[43991]]-Casos_PN_CORR[[#This Row],[43990]]</f>
        <v>0</v>
      </c>
      <c r="CT340">
        <f>+Casos_PN_CORR[[#This Row],[43992]]-Casos_PN_CORR[[#This Row],[43991]]</f>
        <v>0</v>
      </c>
      <c r="CU340">
        <f>+Casos_PN_CORR[[#This Row],[43993]]-Casos_PN_CORR[[#This Row],[43992]]</f>
        <v>0</v>
      </c>
    </row>
    <row r="341" spans="1:99" x14ac:dyDescent="0.3">
      <c r="A341">
        <v>70212</v>
      </c>
      <c r="B341" s="2" t="s">
        <v>268</v>
      </c>
      <c r="C341" s="2" t="s">
        <v>348</v>
      </c>
      <c r="D341" s="2" t="s">
        <v>627</v>
      </c>
      <c r="E341" s="4">
        <f t="shared" si="5"/>
        <v>0</v>
      </c>
      <c r="F341">
        <f>+Casos_PN_CORR[[#This Row],[43900]]</f>
        <v>0</v>
      </c>
      <c r="G341">
        <f>+Casos_PN_CORR[[#This Row],[43901]]-Casos_PN_CORR[[#This Row],[43900]]</f>
        <v>0</v>
      </c>
      <c r="H341">
        <f>+Casos_PN_CORR[[#This Row],[43902]]-Casos_PN_CORR[[#This Row],[43901]]</f>
        <v>0</v>
      </c>
      <c r="I341">
        <f>+Casos_PN_CORR[[#This Row],[43903]]-Casos_PN_CORR[[#This Row],[43902]]</f>
        <v>0</v>
      </c>
      <c r="J341">
        <f>+Casos_PN_CORR[[#This Row],[43904]]-Casos_PN_CORR[[#This Row],[43903]]</f>
        <v>0</v>
      </c>
      <c r="K341">
        <f>+Casos_PN_CORR[[#This Row],[43905]]-Casos_PN_CORR[[#This Row],[43904]]</f>
        <v>0</v>
      </c>
      <c r="L341">
        <f>+Casos_PN_CORR[[#This Row],[43906]]-Casos_PN_CORR[[#This Row],[43905]]</f>
        <v>0</v>
      </c>
      <c r="M341">
        <f>+Casos_PN_CORR[[#This Row],[43907]]-Casos_PN_CORR[[#This Row],[43906]]</f>
        <v>0</v>
      </c>
      <c r="N341">
        <f>+Casos_PN_CORR[[#This Row],[43908]]-Casos_PN_CORR[[#This Row],[43907]]</f>
        <v>0</v>
      </c>
      <c r="O341">
        <f>+Casos_PN_CORR[[#This Row],[43909]]-Casos_PN_CORR[[#This Row],[43908]]</f>
        <v>0</v>
      </c>
      <c r="P341">
        <f>+Casos_PN_CORR[[#This Row],[43910]]-Casos_PN_CORR[[#This Row],[43909]]</f>
        <v>0</v>
      </c>
      <c r="Q341">
        <f>+Casos_PN_CORR[[#This Row],[43911]]-Casos_PN_CORR[[#This Row],[43910]]</f>
        <v>0</v>
      </c>
      <c r="R341">
        <f>+Casos_PN_CORR[[#This Row],[43912]]-Casos_PN_CORR[[#This Row],[43911]]</f>
        <v>0</v>
      </c>
      <c r="S341">
        <f>+Casos_PN_CORR[[#This Row],[43913]]-Casos_PN_CORR[[#This Row],[43912]]</f>
        <v>0</v>
      </c>
      <c r="T341">
        <f>+Casos_PN_CORR[[#This Row],[43914]]-Casos_PN_CORR[[#This Row],[43913]]</f>
        <v>0</v>
      </c>
      <c r="U341">
        <f>+Casos_PN_CORR[[#This Row],[43915]]-Casos_PN_CORR[[#This Row],[43914]]</f>
        <v>0</v>
      </c>
      <c r="V341">
        <f>+Casos_PN_CORR[[#This Row],[43916]]-Casos_PN_CORR[[#This Row],[43915]]</f>
        <v>0</v>
      </c>
      <c r="W341">
        <f>+Casos_PN_CORR[[#This Row],[43917]]-Casos_PN_CORR[[#This Row],[43916]]</f>
        <v>0</v>
      </c>
      <c r="X341">
        <f>+Casos_PN_CORR[[#This Row],[43918]]-Casos_PN_CORR[[#This Row],[43917]]</f>
        <v>0</v>
      </c>
      <c r="Y341">
        <f>+Casos_PN_CORR[[#This Row],[43919]]-Casos_PN_CORR[[#This Row],[43918]]</f>
        <v>0</v>
      </c>
      <c r="Z341">
        <f>+Casos_PN_CORR[[#This Row],[43920]]-Casos_PN_CORR[[#This Row],[43919]]</f>
        <v>0</v>
      </c>
      <c r="AA341">
        <f>+Casos_PN_CORR[[#This Row],[43921]]-Casos_PN_CORR[[#This Row],[43920]]</f>
        <v>0</v>
      </c>
      <c r="AB341">
        <f>+Casos_PN_CORR[[#This Row],[43922]]-Casos_PN_CORR[[#This Row],[43921]]</f>
        <v>0</v>
      </c>
      <c r="AC341">
        <f>+Casos_PN_CORR[[#This Row],[43923]]-Casos_PN_CORR[[#This Row],[43922]]</f>
        <v>0</v>
      </c>
      <c r="AD341">
        <f>+Casos_PN_CORR[[#This Row],[43924]]-Casos_PN_CORR[[#This Row],[43923]]</f>
        <v>0</v>
      </c>
      <c r="AE341">
        <f>+Casos_PN_CORR[[#This Row],[43925]]-Casos_PN_CORR[[#This Row],[43924]]</f>
        <v>0</v>
      </c>
      <c r="AF341">
        <f>+Casos_PN_CORR[[#This Row],[43926]]-Casos_PN_CORR[[#This Row],[43925]]</f>
        <v>0</v>
      </c>
      <c r="AG341">
        <f>+Casos_PN_CORR[[#This Row],[43927]]-Casos_PN_CORR[[#This Row],[43926]]</f>
        <v>0</v>
      </c>
      <c r="AH341">
        <f>+Casos_PN_CORR[[#This Row],[43928]]-Casos_PN_CORR[[#This Row],[43927]]</f>
        <v>0</v>
      </c>
      <c r="AI341">
        <f>+Casos_PN_CORR[[#This Row],[43929]]-Casos_PN_CORR[[#This Row],[43928]]</f>
        <v>0</v>
      </c>
      <c r="AJ341">
        <f>+Casos_PN_CORR[[#This Row],[43930]]-Casos_PN_CORR[[#This Row],[43929]]</f>
        <v>0</v>
      </c>
      <c r="AK341">
        <f>+Casos_PN_CORR[[#This Row],[43931]]-Casos_PN_CORR[[#This Row],[43930]]</f>
        <v>0</v>
      </c>
      <c r="AL341">
        <f>+Casos_PN_CORR[[#This Row],[43932]]-Casos_PN_CORR[[#This Row],[43931]]</f>
        <v>0</v>
      </c>
      <c r="AM341">
        <f>+Casos_PN_CORR[[#This Row],[43933]]-Casos_PN_CORR[[#This Row],[43932]]</f>
        <v>0</v>
      </c>
      <c r="AN341">
        <f>+Casos_PN_CORR[[#This Row],[43934]]-Casos_PN_CORR[[#This Row],[43933]]</f>
        <v>0</v>
      </c>
      <c r="AO341">
        <f>+Casos_PN_CORR[[#This Row],[43935]]-Casos_PN_CORR[[#This Row],[43934]]</f>
        <v>0</v>
      </c>
      <c r="AP341">
        <f>+Casos_PN_CORR[[#This Row],[43936]]-Casos_PN_CORR[[#This Row],[43935]]</f>
        <v>0</v>
      </c>
      <c r="AQ341">
        <f>+Casos_PN_CORR[[#This Row],[43937]]-Casos_PN_CORR[[#This Row],[43936]]</f>
        <v>0</v>
      </c>
      <c r="AR341">
        <f>+Casos_PN_CORR[[#This Row],[43938]]-Casos_PN_CORR[[#This Row],[43937]]</f>
        <v>0</v>
      </c>
      <c r="AS341">
        <f>+Casos_PN_CORR[[#This Row],[43939]]-Casos_PN_CORR[[#This Row],[43938]]</f>
        <v>0</v>
      </c>
      <c r="AT341">
        <f>+Casos_PN_CORR[[#This Row],[43940]]-Casos_PN_CORR[[#This Row],[43939]]</f>
        <v>0</v>
      </c>
      <c r="AU341">
        <f>+Casos_PN_CORR[[#This Row],[43941]]-Casos_PN_CORR[[#This Row],[43940]]</f>
        <v>0</v>
      </c>
      <c r="AV341">
        <f>+Casos_PN_CORR[[#This Row],[43942]]-Casos_PN_CORR[[#This Row],[43941]]</f>
        <v>0</v>
      </c>
      <c r="AW341">
        <f>+Casos_PN_CORR[[#This Row],[43943]]-Casos_PN_CORR[[#This Row],[43942]]</f>
        <v>0</v>
      </c>
      <c r="AX341">
        <f>+Casos_PN_CORR[[#This Row],[43944]]-Casos_PN_CORR[[#This Row],[43943]]</f>
        <v>0</v>
      </c>
      <c r="AY341">
        <f>+Casos_PN_CORR[[#This Row],[43945]]-Casos_PN_CORR[[#This Row],[43944]]</f>
        <v>0</v>
      </c>
      <c r="AZ341">
        <f>+Casos_PN_CORR[[#This Row],[43946]]-Casos_PN_CORR[[#This Row],[43945]]</f>
        <v>0</v>
      </c>
      <c r="BA341">
        <f>+Casos_PN_CORR[[#This Row],[43947]]-Casos_PN_CORR[[#This Row],[43946]]</f>
        <v>0</v>
      </c>
      <c r="BB341">
        <f>+Casos_PN_CORR[[#This Row],[43948]]-Casos_PN_CORR[[#This Row],[43947]]</f>
        <v>0</v>
      </c>
      <c r="BC341">
        <f>+Casos_PN_CORR[[#This Row],[43949]]-Casos_PN_CORR[[#This Row],[43948]]</f>
        <v>0</v>
      </c>
      <c r="BD341">
        <f>+Casos_PN_CORR[[#This Row],[43950]]-Casos_PN_CORR[[#This Row],[43949]]</f>
        <v>0</v>
      </c>
      <c r="BE341">
        <f>+Casos_PN_CORR[[#This Row],[43951]]-Casos_PN_CORR[[#This Row],[43950]]</f>
        <v>0</v>
      </c>
      <c r="BF341">
        <f>+Casos_PN_CORR[[#This Row],[43952]]-Casos_PN_CORR[[#This Row],[43951]]</f>
        <v>0</v>
      </c>
      <c r="BG341">
        <f>+Casos_PN_CORR[[#This Row],[43953]]-Casos_PN_CORR[[#This Row],[43952]]</f>
        <v>0</v>
      </c>
      <c r="BH341">
        <f>+Casos_PN_CORR[[#This Row],[43954]]-Casos_PN_CORR[[#This Row],[43953]]</f>
        <v>0</v>
      </c>
      <c r="BI341">
        <f>+Casos_PN_CORR[[#This Row],[43955]]-Casos_PN_CORR[[#This Row],[43954]]</f>
        <v>0</v>
      </c>
      <c r="BJ341">
        <f>+Casos_PN_CORR[[#This Row],[43956]]-Casos_PN_CORR[[#This Row],[43955]]</f>
        <v>0</v>
      </c>
      <c r="BK341">
        <f>+Casos_PN_CORR[[#This Row],[43957]]-Casos_PN_CORR[[#This Row],[43956]]</f>
        <v>0</v>
      </c>
      <c r="BL341">
        <f>+Casos_PN_CORR[[#This Row],[43958]]-Casos_PN_CORR[[#This Row],[43957]]</f>
        <v>0</v>
      </c>
      <c r="BM341">
        <f>+Casos_PN_CORR[[#This Row],[43959]]-Casos_PN_CORR[[#This Row],[43958]]</f>
        <v>0</v>
      </c>
      <c r="BN341">
        <f>+Casos_PN_CORR[[#This Row],[43960]]-Casos_PN_CORR[[#This Row],[43959]]</f>
        <v>0</v>
      </c>
      <c r="BO341">
        <f>+Casos_PN_CORR[[#This Row],[43961]]-Casos_PN_CORR[[#This Row],[43960]]</f>
        <v>0</v>
      </c>
      <c r="BP341">
        <f>+Casos_PN_CORR[[#This Row],[43962]]-Casos_PN_CORR[[#This Row],[43961]]</f>
        <v>0</v>
      </c>
      <c r="BQ341">
        <f>+Casos_PN_CORR[[#This Row],[43963]]-Casos_PN_CORR[[#This Row],[43962]]</f>
        <v>0</v>
      </c>
      <c r="BR341">
        <f>+Casos_PN_CORR[[#This Row],[43964]]-Casos_PN_CORR[[#This Row],[43963]]</f>
        <v>0</v>
      </c>
      <c r="BS341">
        <f>+Casos_PN_CORR[[#This Row],[43965]]-Casos_PN_CORR[[#This Row],[43964]]</f>
        <v>0</v>
      </c>
      <c r="BT341">
        <f>+Casos_PN_CORR[[#This Row],[43966]]-Casos_PN_CORR[[#This Row],[43965]]</f>
        <v>0</v>
      </c>
      <c r="BU341">
        <f>+Casos_PN_CORR[[#This Row],[43967]]-Casos_PN_CORR[[#This Row],[43966]]</f>
        <v>0</v>
      </c>
      <c r="BV341">
        <f>+Casos_PN_CORR[[#This Row],[43968]]-Casos_PN_CORR[[#This Row],[43967]]</f>
        <v>0</v>
      </c>
      <c r="BW341">
        <f>+Casos_PN_CORR[[#This Row],[43969]]-Casos_PN_CORR[[#This Row],[43968]]</f>
        <v>0</v>
      </c>
      <c r="BX341">
        <f>+Casos_PN_CORR[[#This Row],[43970]]-Casos_PN_CORR[[#This Row],[43969]]</f>
        <v>0</v>
      </c>
      <c r="BY341">
        <f>+Casos_PN_CORR[[#This Row],[43971]]-Casos_PN_CORR[[#This Row],[43970]]</f>
        <v>0</v>
      </c>
      <c r="BZ341">
        <f>+Casos_PN_CORR[[#This Row],[43972]]-Casos_PN_CORR[[#This Row],[43971]]</f>
        <v>0</v>
      </c>
      <c r="CA341">
        <f>+Casos_PN_CORR[[#This Row],[43973]]-Casos_PN_CORR[[#This Row],[43972]]</f>
        <v>0</v>
      </c>
      <c r="CB341">
        <f>+Casos_PN_CORR[[#This Row],[43974]]-Casos_PN_CORR[[#This Row],[43973]]</f>
        <v>0</v>
      </c>
      <c r="CC341">
        <f>+Casos_PN_CORR[[#This Row],[43975]]-Casos_PN_CORR[[#This Row],[43974]]</f>
        <v>0</v>
      </c>
      <c r="CD341">
        <f>+Casos_PN_CORR[[#This Row],[43976]]-Casos_PN_CORR[[#This Row],[43975]]</f>
        <v>0</v>
      </c>
      <c r="CE341">
        <f>+Casos_PN_CORR[[#This Row],[43977]]-Casos_PN_CORR[[#This Row],[43976]]</f>
        <v>0</v>
      </c>
      <c r="CF341">
        <f>+Casos_PN_CORR[[#This Row],[43978]]-Casos_PN_CORR[[#This Row],[43977]]</f>
        <v>0</v>
      </c>
      <c r="CG341">
        <f>+Casos_PN_CORR[[#This Row],[43979]]-Casos_PN_CORR[[#This Row],[43978]]</f>
        <v>0</v>
      </c>
      <c r="CH341">
        <f>+Casos_PN_CORR[[#This Row],[43980]]-Casos_PN_CORR[[#This Row],[43979]]</f>
        <v>0</v>
      </c>
      <c r="CI341">
        <f>+Casos_PN_CORR[[#This Row],[43981]]-Casos_PN_CORR[[#This Row],[43980]]</f>
        <v>0</v>
      </c>
      <c r="CJ341">
        <f>+Casos_PN_CORR[[#This Row],[43982]]-Casos_PN_CORR[[#This Row],[43981]]</f>
        <v>0</v>
      </c>
      <c r="CK341">
        <f>+Casos_PN_CORR[[#This Row],[43983]]-Casos_PN_CORR[[#This Row],[43982]]</f>
        <v>0</v>
      </c>
      <c r="CL341">
        <f>+Casos_PN_CORR[[#This Row],[43984]]-Casos_PN_CORR[[#This Row],[43983]]</f>
        <v>0</v>
      </c>
      <c r="CM341">
        <f>+Casos_PN_CORR[[#This Row],[43985]]-Casos_PN_CORR[[#This Row],[43984]]</f>
        <v>0</v>
      </c>
      <c r="CN341">
        <f>+Casos_PN_CORR[[#This Row],[43986]]-Casos_PN_CORR[[#This Row],[43985]]</f>
        <v>0</v>
      </c>
      <c r="CO341">
        <f>+Casos_PN_CORR[[#This Row],[43987]]-Casos_PN_CORR[[#This Row],[43986]]</f>
        <v>0</v>
      </c>
      <c r="CP341">
        <f>+Casos_PN_CORR[[#This Row],[43988]]-Casos_PN_CORR[[#This Row],[43987]]</f>
        <v>0</v>
      </c>
      <c r="CQ341">
        <f>+Casos_PN_CORR[[#This Row],[43989]]-Casos_PN_CORR[[#This Row],[43988]]</f>
        <v>0</v>
      </c>
      <c r="CR341">
        <f>+Casos_PN_CORR[[#This Row],[43990]]-Casos_PN_CORR[[#This Row],[43989]]</f>
        <v>0</v>
      </c>
      <c r="CS341">
        <f>+Casos_PN_CORR[[#This Row],[43991]]-Casos_PN_CORR[[#This Row],[43990]]</f>
        <v>0</v>
      </c>
      <c r="CT341">
        <f>+Casos_PN_CORR[[#This Row],[43992]]-Casos_PN_CORR[[#This Row],[43991]]</f>
        <v>0</v>
      </c>
      <c r="CU341">
        <f>+Casos_PN_CORR[[#This Row],[43993]]-Casos_PN_CORR[[#This Row],[43992]]</f>
        <v>0</v>
      </c>
    </row>
    <row r="342" spans="1:99" x14ac:dyDescent="0.3">
      <c r="A342">
        <v>91112</v>
      </c>
      <c r="B342" s="2" t="s">
        <v>114</v>
      </c>
      <c r="C342" s="2" t="s">
        <v>186</v>
      </c>
      <c r="D342" s="2" t="s">
        <v>327</v>
      </c>
      <c r="E342" s="4">
        <f t="shared" si="5"/>
        <v>0</v>
      </c>
      <c r="F342">
        <f>+Casos_PN_CORR[[#This Row],[43900]]</f>
        <v>0</v>
      </c>
      <c r="G342">
        <f>+Casos_PN_CORR[[#This Row],[43901]]-Casos_PN_CORR[[#This Row],[43900]]</f>
        <v>0</v>
      </c>
      <c r="H342">
        <f>+Casos_PN_CORR[[#This Row],[43902]]-Casos_PN_CORR[[#This Row],[43901]]</f>
        <v>0</v>
      </c>
      <c r="I342">
        <f>+Casos_PN_CORR[[#This Row],[43903]]-Casos_PN_CORR[[#This Row],[43902]]</f>
        <v>0</v>
      </c>
      <c r="J342">
        <f>+Casos_PN_CORR[[#This Row],[43904]]-Casos_PN_CORR[[#This Row],[43903]]</f>
        <v>0</v>
      </c>
      <c r="K342">
        <f>+Casos_PN_CORR[[#This Row],[43905]]-Casos_PN_CORR[[#This Row],[43904]]</f>
        <v>0</v>
      </c>
      <c r="L342">
        <f>+Casos_PN_CORR[[#This Row],[43906]]-Casos_PN_CORR[[#This Row],[43905]]</f>
        <v>0</v>
      </c>
      <c r="M342">
        <f>+Casos_PN_CORR[[#This Row],[43907]]-Casos_PN_CORR[[#This Row],[43906]]</f>
        <v>0</v>
      </c>
      <c r="N342">
        <f>+Casos_PN_CORR[[#This Row],[43908]]-Casos_PN_CORR[[#This Row],[43907]]</f>
        <v>0</v>
      </c>
      <c r="O342">
        <f>+Casos_PN_CORR[[#This Row],[43909]]-Casos_PN_CORR[[#This Row],[43908]]</f>
        <v>0</v>
      </c>
      <c r="P342">
        <f>+Casos_PN_CORR[[#This Row],[43910]]-Casos_PN_CORR[[#This Row],[43909]]</f>
        <v>0</v>
      </c>
      <c r="Q342">
        <f>+Casos_PN_CORR[[#This Row],[43911]]-Casos_PN_CORR[[#This Row],[43910]]</f>
        <v>0</v>
      </c>
      <c r="R342">
        <f>+Casos_PN_CORR[[#This Row],[43912]]-Casos_PN_CORR[[#This Row],[43911]]</f>
        <v>0</v>
      </c>
      <c r="S342">
        <f>+Casos_PN_CORR[[#This Row],[43913]]-Casos_PN_CORR[[#This Row],[43912]]</f>
        <v>0</v>
      </c>
      <c r="T342">
        <f>+Casos_PN_CORR[[#This Row],[43914]]-Casos_PN_CORR[[#This Row],[43913]]</f>
        <v>0</v>
      </c>
      <c r="U342">
        <f>+Casos_PN_CORR[[#This Row],[43915]]-Casos_PN_CORR[[#This Row],[43914]]</f>
        <v>0</v>
      </c>
      <c r="V342">
        <f>+Casos_PN_CORR[[#This Row],[43916]]-Casos_PN_CORR[[#This Row],[43915]]</f>
        <v>0</v>
      </c>
      <c r="W342">
        <f>+Casos_PN_CORR[[#This Row],[43917]]-Casos_PN_CORR[[#This Row],[43916]]</f>
        <v>0</v>
      </c>
      <c r="X342">
        <f>+Casos_PN_CORR[[#This Row],[43918]]-Casos_PN_CORR[[#This Row],[43917]]</f>
        <v>0</v>
      </c>
      <c r="Y342">
        <f>+Casos_PN_CORR[[#This Row],[43919]]-Casos_PN_CORR[[#This Row],[43918]]</f>
        <v>0</v>
      </c>
      <c r="Z342">
        <f>+Casos_PN_CORR[[#This Row],[43920]]-Casos_PN_CORR[[#This Row],[43919]]</f>
        <v>0</v>
      </c>
      <c r="AA342">
        <f>+Casos_PN_CORR[[#This Row],[43921]]-Casos_PN_CORR[[#This Row],[43920]]</f>
        <v>0</v>
      </c>
      <c r="AB342">
        <f>+Casos_PN_CORR[[#This Row],[43922]]-Casos_PN_CORR[[#This Row],[43921]]</f>
        <v>0</v>
      </c>
      <c r="AC342">
        <f>+Casos_PN_CORR[[#This Row],[43923]]-Casos_PN_CORR[[#This Row],[43922]]</f>
        <v>0</v>
      </c>
      <c r="AD342">
        <f>+Casos_PN_CORR[[#This Row],[43924]]-Casos_PN_CORR[[#This Row],[43923]]</f>
        <v>0</v>
      </c>
      <c r="AE342">
        <f>+Casos_PN_CORR[[#This Row],[43925]]-Casos_PN_CORR[[#This Row],[43924]]</f>
        <v>0</v>
      </c>
      <c r="AF342">
        <f>+Casos_PN_CORR[[#This Row],[43926]]-Casos_PN_CORR[[#This Row],[43925]]</f>
        <v>0</v>
      </c>
      <c r="AG342">
        <f>+Casos_PN_CORR[[#This Row],[43927]]-Casos_PN_CORR[[#This Row],[43926]]</f>
        <v>0</v>
      </c>
      <c r="AH342">
        <f>+Casos_PN_CORR[[#This Row],[43928]]-Casos_PN_CORR[[#This Row],[43927]]</f>
        <v>0</v>
      </c>
      <c r="AI342">
        <f>+Casos_PN_CORR[[#This Row],[43929]]-Casos_PN_CORR[[#This Row],[43928]]</f>
        <v>0</v>
      </c>
      <c r="AJ342">
        <f>+Casos_PN_CORR[[#This Row],[43930]]-Casos_PN_CORR[[#This Row],[43929]]</f>
        <v>0</v>
      </c>
      <c r="AK342">
        <f>+Casos_PN_CORR[[#This Row],[43931]]-Casos_PN_CORR[[#This Row],[43930]]</f>
        <v>0</v>
      </c>
      <c r="AL342">
        <f>+Casos_PN_CORR[[#This Row],[43932]]-Casos_PN_CORR[[#This Row],[43931]]</f>
        <v>0</v>
      </c>
      <c r="AM342">
        <f>+Casos_PN_CORR[[#This Row],[43933]]-Casos_PN_CORR[[#This Row],[43932]]</f>
        <v>0</v>
      </c>
      <c r="AN342">
        <f>+Casos_PN_CORR[[#This Row],[43934]]-Casos_PN_CORR[[#This Row],[43933]]</f>
        <v>0</v>
      </c>
      <c r="AO342">
        <f>+Casos_PN_CORR[[#This Row],[43935]]-Casos_PN_CORR[[#This Row],[43934]]</f>
        <v>0</v>
      </c>
      <c r="AP342">
        <f>+Casos_PN_CORR[[#This Row],[43936]]-Casos_PN_CORR[[#This Row],[43935]]</f>
        <v>0</v>
      </c>
      <c r="AQ342">
        <f>+Casos_PN_CORR[[#This Row],[43937]]-Casos_PN_CORR[[#This Row],[43936]]</f>
        <v>0</v>
      </c>
      <c r="AR342">
        <f>+Casos_PN_CORR[[#This Row],[43938]]-Casos_PN_CORR[[#This Row],[43937]]</f>
        <v>0</v>
      </c>
      <c r="AS342">
        <f>+Casos_PN_CORR[[#This Row],[43939]]-Casos_PN_CORR[[#This Row],[43938]]</f>
        <v>0</v>
      </c>
      <c r="AT342">
        <f>+Casos_PN_CORR[[#This Row],[43940]]-Casos_PN_CORR[[#This Row],[43939]]</f>
        <v>0</v>
      </c>
      <c r="AU342">
        <f>+Casos_PN_CORR[[#This Row],[43941]]-Casos_PN_CORR[[#This Row],[43940]]</f>
        <v>0</v>
      </c>
      <c r="AV342">
        <f>+Casos_PN_CORR[[#This Row],[43942]]-Casos_PN_CORR[[#This Row],[43941]]</f>
        <v>0</v>
      </c>
      <c r="AW342">
        <f>+Casos_PN_CORR[[#This Row],[43943]]-Casos_PN_CORR[[#This Row],[43942]]</f>
        <v>0</v>
      </c>
      <c r="AX342">
        <f>+Casos_PN_CORR[[#This Row],[43944]]-Casos_PN_CORR[[#This Row],[43943]]</f>
        <v>0</v>
      </c>
      <c r="AY342">
        <f>+Casos_PN_CORR[[#This Row],[43945]]-Casos_PN_CORR[[#This Row],[43944]]</f>
        <v>0</v>
      </c>
      <c r="AZ342">
        <f>+Casos_PN_CORR[[#This Row],[43946]]-Casos_PN_CORR[[#This Row],[43945]]</f>
        <v>0</v>
      </c>
      <c r="BA342">
        <f>+Casos_PN_CORR[[#This Row],[43947]]-Casos_PN_CORR[[#This Row],[43946]]</f>
        <v>0</v>
      </c>
      <c r="BB342">
        <f>+Casos_PN_CORR[[#This Row],[43948]]-Casos_PN_CORR[[#This Row],[43947]]</f>
        <v>0</v>
      </c>
      <c r="BC342">
        <f>+Casos_PN_CORR[[#This Row],[43949]]-Casos_PN_CORR[[#This Row],[43948]]</f>
        <v>0</v>
      </c>
      <c r="BD342">
        <f>+Casos_PN_CORR[[#This Row],[43950]]-Casos_PN_CORR[[#This Row],[43949]]</f>
        <v>0</v>
      </c>
      <c r="BE342">
        <f>+Casos_PN_CORR[[#This Row],[43951]]-Casos_PN_CORR[[#This Row],[43950]]</f>
        <v>0</v>
      </c>
      <c r="BF342">
        <f>+Casos_PN_CORR[[#This Row],[43952]]-Casos_PN_CORR[[#This Row],[43951]]</f>
        <v>0</v>
      </c>
      <c r="BG342">
        <f>+Casos_PN_CORR[[#This Row],[43953]]-Casos_PN_CORR[[#This Row],[43952]]</f>
        <v>0</v>
      </c>
      <c r="BH342">
        <f>+Casos_PN_CORR[[#This Row],[43954]]-Casos_PN_CORR[[#This Row],[43953]]</f>
        <v>0</v>
      </c>
      <c r="BI342">
        <f>+Casos_PN_CORR[[#This Row],[43955]]-Casos_PN_CORR[[#This Row],[43954]]</f>
        <v>0</v>
      </c>
      <c r="BJ342">
        <f>+Casos_PN_CORR[[#This Row],[43956]]-Casos_PN_CORR[[#This Row],[43955]]</f>
        <v>0</v>
      </c>
      <c r="BK342">
        <f>+Casos_PN_CORR[[#This Row],[43957]]-Casos_PN_CORR[[#This Row],[43956]]</f>
        <v>0</v>
      </c>
      <c r="BL342">
        <f>+Casos_PN_CORR[[#This Row],[43958]]-Casos_PN_CORR[[#This Row],[43957]]</f>
        <v>0</v>
      </c>
      <c r="BM342">
        <f>+Casos_PN_CORR[[#This Row],[43959]]-Casos_PN_CORR[[#This Row],[43958]]</f>
        <v>0</v>
      </c>
      <c r="BN342">
        <f>+Casos_PN_CORR[[#This Row],[43960]]-Casos_PN_CORR[[#This Row],[43959]]</f>
        <v>0</v>
      </c>
      <c r="BO342">
        <f>+Casos_PN_CORR[[#This Row],[43961]]-Casos_PN_CORR[[#This Row],[43960]]</f>
        <v>0</v>
      </c>
      <c r="BP342">
        <f>+Casos_PN_CORR[[#This Row],[43962]]-Casos_PN_CORR[[#This Row],[43961]]</f>
        <v>0</v>
      </c>
      <c r="BQ342">
        <f>+Casos_PN_CORR[[#This Row],[43963]]-Casos_PN_CORR[[#This Row],[43962]]</f>
        <v>0</v>
      </c>
      <c r="BR342">
        <f>+Casos_PN_CORR[[#This Row],[43964]]-Casos_PN_CORR[[#This Row],[43963]]</f>
        <v>0</v>
      </c>
      <c r="BS342">
        <f>+Casos_PN_CORR[[#This Row],[43965]]-Casos_PN_CORR[[#This Row],[43964]]</f>
        <v>0</v>
      </c>
      <c r="BT342">
        <f>+Casos_PN_CORR[[#This Row],[43966]]-Casos_PN_CORR[[#This Row],[43965]]</f>
        <v>0</v>
      </c>
      <c r="BU342">
        <f>+Casos_PN_CORR[[#This Row],[43967]]-Casos_PN_CORR[[#This Row],[43966]]</f>
        <v>0</v>
      </c>
      <c r="BV342">
        <f>+Casos_PN_CORR[[#This Row],[43968]]-Casos_PN_CORR[[#This Row],[43967]]</f>
        <v>0</v>
      </c>
      <c r="BW342">
        <f>+Casos_PN_CORR[[#This Row],[43969]]-Casos_PN_CORR[[#This Row],[43968]]</f>
        <v>0</v>
      </c>
      <c r="BX342">
        <f>+Casos_PN_CORR[[#This Row],[43970]]-Casos_PN_CORR[[#This Row],[43969]]</f>
        <v>0</v>
      </c>
      <c r="BY342">
        <f>+Casos_PN_CORR[[#This Row],[43971]]-Casos_PN_CORR[[#This Row],[43970]]</f>
        <v>0</v>
      </c>
      <c r="BZ342">
        <f>+Casos_PN_CORR[[#This Row],[43972]]-Casos_PN_CORR[[#This Row],[43971]]</f>
        <v>0</v>
      </c>
      <c r="CA342">
        <f>+Casos_PN_CORR[[#This Row],[43973]]-Casos_PN_CORR[[#This Row],[43972]]</f>
        <v>0</v>
      </c>
      <c r="CB342">
        <f>+Casos_PN_CORR[[#This Row],[43974]]-Casos_PN_CORR[[#This Row],[43973]]</f>
        <v>0</v>
      </c>
      <c r="CC342">
        <f>+Casos_PN_CORR[[#This Row],[43975]]-Casos_PN_CORR[[#This Row],[43974]]</f>
        <v>0</v>
      </c>
      <c r="CD342">
        <f>+Casos_PN_CORR[[#This Row],[43976]]-Casos_PN_CORR[[#This Row],[43975]]</f>
        <v>0</v>
      </c>
      <c r="CE342">
        <f>+Casos_PN_CORR[[#This Row],[43977]]-Casos_PN_CORR[[#This Row],[43976]]</f>
        <v>0</v>
      </c>
      <c r="CF342">
        <f>+Casos_PN_CORR[[#This Row],[43978]]-Casos_PN_CORR[[#This Row],[43977]]</f>
        <v>0</v>
      </c>
      <c r="CG342">
        <f>+Casos_PN_CORR[[#This Row],[43979]]-Casos_PN_CORR[[#This Row],[43978]]</f>
        <v>0</v>
      </c>
      <c r="CH342">
        <f>+Casos_PN_CORR[[#This Row],[43980]]-Casos_PN_CORR[[#This Row],[43979]]</f>
        <v>0</v>
      </c>
      <c r="CI342">
        <f>+Casos_PN_CORR[[#This Row],[43981]]-Casos_PN_CORR[[#This Row],[43980]]</f>
        <v>0</v>
      </c>
      <c r="CJ342">
        <f>+Casos_PN_CORR[[#This Row],[43982]]-Casos_PN_CORR[[#This Row],[43981]]</f>
        <v>0</v>
      </c>
      <c r="CK342">
        <f>+Casos_PN_CORR[[#This Row],[43983]]-Casos_PN_CORR[[#This Row],[43982]]</f>
        <v>0</v>
      </c>
      <c r="CL342">
        <f>+Casos_PN_CORR[[#This Row],[43984]]-Casos_PN_CORR[[#This Row],[43983]]</f>
        <v>0</v>
      </c>
      <c r="CM342">
        <f>+Casos_PN_CORR[[#This Row],[43985]]-Casos_PN_CORR[[#This Row],[43984]]</f>
        <v>0</v>
      </c>
      <c r="CN342">
        <f>+Casos_PN_CORR[[#This Row],[43986]]-Casos_PN_CORR[[#This Row],[43985]]</f>
        <v>0</v>
      </c>
      <c r="CO342">
        <f>+Casos_PN_CORR[[#This Row],[43987]]-Casos_PN_CORR[[#This Row],[43986]]</f>
        <v>0</v>
      </c>
      <c r="CP342">
        <f>+Casos_PN_CORR[[#This Row],[43988]]-Casos_PN_CORR[[#This Row],[43987]]</f>
        <v>0</v>
      </c>
      <c r="CQ342">
        <f>+Casos_PN_CORR[[#This Row],[43989]]-Casos_PN_CORR[[#This Row],[43988]]</f>
        <v>0</v>
      </c>
      <c r="CR342">
        <f>+Casos_PN_CORR[[#This Row],[43990]]-Casos_PN_CORR[[#This Row],[43989]]</f>
        <v>0</v>
      </c>
      <c r="CS342">
        <f>+Casos_PN_CORR[[#This Row],[43991]]-Casos_PN_CORR[[#This Row],[43990]]</f>
        <v>0</v>
      </c>
      <c r="CT342">
        <f>+Casos_PN_CORR[[#This Row],[43992]]-Casos_PN_CORR[[#This Row],[43991]]</f>
        <v>0</v>
      </c>
      <c r="CU342">
        <f>+Casos_PN_CORR[[#This Row],[43993]]-Casos_PN_CORR[[#This Row],[43992]]</f>
        <v>0</v>
      </c>
    </row>
    <row r="343" spans="1:99" x14ac:dyDescent="0.3">
      <c r="A343">
        <v>130308</v>
      </c>
      <c r="B343" s="2" t="s">
        <v>102</v>
      </c>
      <c r="C343" s="2" t="s">
        <v>222</v>
      </c>
      <c r="D343" s="2" t="s">
        <v>628</v>
      </c>
      <c r="E343" s="4">
        <f t="shared" si="5"/>
        <v>0</v>
      </c>
      <c r="F343">
        <f>+Casos_PN_CORR[[#This Row],[43900]]</f>
        <v>0</v>
      </c>
      <c r="G343">
        <f>+Casos_PN_CORR[[#This Row],[43901]]-Casos_PN_CORR[[#This Row],[43900]]</f>
        <v>0</v>
      </c>
      <c r="H343">
        <f>+Casos_PN_CORR[[#This Row],[43902]]-Casos_PN_CORR[[#This Row],[43901]]</f>
        <v>0</v>
      </c>
      <c r="I343">
        <f>+Casos_PN_CORR[[#This Row],[43903]]-Casos_PN_CORR[[#This Row],[43902]]</f>
        <v>0</v>
      </c>
      <c r="J343">
        <f>+Casos_PN_CORR[[#This Row],[43904]]-Casos_PN_CORR[[#This Row],[43903]]</f>
        <v>0</v>
      </c>
      <c r="K343">
        <f>+Casos_PN_CORR[[#This Row],[43905]]-Casos_PN_CORR[[#This Row],[43904]]</f>
        <v>0</v>
      </c>
      <c r="L343">
        <f>+Casos_PN_CORR[[#This Row],[43906]]-Casos_PN_CORR[[#This Row],[43905]]</f>
        <v>0</v>
      </c>
      <c r="M343">
        <f>+Casos_PN_CORR[[#This Row],[43907]]-Casos_PN_CORR[[#This Row],[43906]]</f>
        <v>0</v>
      </c>
      <c r="N343">
        <f>+Casos_PN_CORR[[#This Row],[43908]]-Casos_PN_CORR[[#This Row],[43907]]</f>
        <v>0</v>
      </c>
      <c r="O343">
        <f>+Casos_PN_CORR[[#This Row],[43909]]-Casos_PN_CORR[[#This Row],[43908]]</f>
        <v>0</v>
      </c>
      <c r="P343">
        <f>+Casos_PN_CORR[[#This Row],[43910]]-Casos_PN_CORR[[#This Row],[43909]]</f>
        <v>0</v>
      </c>
      <c r="Q343">
        <f>+Casos_PN_CORR[[#This Row],[43911]]-Casos_PN_CORR[[#This Row],[43910]]</f>
        <v>0</v>
      </c>
      <c r="R343">
        <f>+Casos_PN_CORR[[#This Row],[43912]]-Casos_PN_CORR[[#This Row],[43911]]</f>
        <v>0</v>
      </c>
      <c r="S343">
        <f>+Casos_PN_CORR[[#This Row],[43913]]-Casos_PN_CORR[[#This Row],[43912]]</f>
        <v>0</v>
      </c>
      <c r="T343">
        <f>+Casos_PN_CORR[[#This Row],[43914]]-Casos_PN_CORR[[#This Row],[43913]]</f>
        <v>0</v>
      </c>
      <c r="U343">
        <f>+Casos_PN_CORR[[#This Row],[43915]]-Casos_PN_CORR[[#This Row],[43914]]</f>
        <v>0</v>
      </c>
      <c r="V343">
        <f>+Casos_PN_CORR[[#This Row],[43916]]-Casos_PN_CORR[[#This Row],[43915]]</f>
        <v>0</v>
      </c>
      <c r="W343">
        <f>+Casos_PN_CORR[[#This Row],[43917]]-Casos_PN_CORR[[#This Row],[43916]]</f>
        <v>0</v>
      </c>
      <c r="X343">
        <f>+Casos_PN_CORR[[#This Row],[43918]]-Casos_PN_CORR[[#This Row],[43917]]</f>
        <v>0</v>
      </c>
      <c r="Y343">
        <f>+Casos_PN_CORR[[#This Row],[43919]]-Casos_PN_CORR[[#This Row],[43918]]</f>
        <v>0</v>
      </c>
      <c r="Z343">
        <f>+Casos_PN_CORR[[#This Row],[43920]]-Casos_PN_CORR[[#This Row],[43919]]</f>
        <v>0</v>
      </c>
      <c r="AA343">
        <f>+Casos_PN_CORR[[#This Row],[43921]]-Casos_PN_CORR[[#This Row],[43920]]</f>
        <v>0</v>
      </c>
      <c r="AB343">
        <f>+Casos_PN_CORR[[#This Row],[43922]]-Casos_PN_CORR[[#This Row],[43921]]</f>
        <v>0</v>
      </c>
      <c r="AC343">
        <f>+Casos_PN_CORR[[#This Row],[43923]]-Casos_PN_CORR[[#This Row],[43922]]</f>
        <v>0</v>
      </c>
      <c r="AD343">
        <f>+Casos_PN_CORR[[#This Row],[43924]]-Casos_PN_CORR[[#This Row],[43923]]</f>
        <v>0</v>
      </c>
      <c r="AE343">
        <f>+Casos_PN_CORR[[#This Row],[43925]]-Casos_PN_CORR[[#This Row],[43924]]</f>
        <v>0</v>
      </c>
      <c r="AF343">
        <f>+Casos_PN_CORR[[#This Row],[43926]]-Casos_PN_CORR[[#This Row],[43925]]</f>
        <v>0</v>
      </c>
      <c r="AG343">
        <f>+Casos_PN_CORR[[#This Row],[43927]]-Casos_PN_CORR[[#This Row],[43926]]</f>
        <v>0</v>
      </c>
      <c r="AH343">
        <f>+Casos_PN_CORR[[#This Row],[43928]]-Casos_PN_CORR[[#This Row],[43927]]</f>
        <v>0</v>
      </c>
      <c r="AI343">
        <f>+Casos_PN_CORR[[#This Row],[43929]]-Casos_PN_CORR[[#This Row],[43928]]</f>
        <v>0</v>
      </c>
      <c r="AJ343">
        <f>+Casos_PN_CORR[[#This Row],[43930]]-Casos_PN_CORR[[#This Row],[43929]]</f>
        <v>0</v>
      </c>
      <c r="AK343">
        <f>+Casos_PN_CORR[[#This Row],[43931]]-Casos_PN_CORR[[#This Row],[43930]]</f>
        <v>0</v>
      </c>
      <c r="AL343">
        <f>+Casos_PN_CORR[[#This Row],[43932]]-Casos_PN_CORR[[#This Row],[43931]]</f>
        <v>0</v>
      </c>
      <c r="AM343">
        <f>+Casos_PN_CORR[[#This Row],[43933]]-Casos_PN_CORR[[#This Row],[43932]]</f>
        <v>0</v>
      </c>
      <c r="AN343">
        <f>+Casos_PN_CORR[[#This Row],[43934]]-Casos_PN_CORR[[#This Row],[43933]]</f>
        <v>0</v>
      </c>
      <c r="AO343">
        <f>+Casos_PN_CORR[[#This Row],[43935]]-Casos_PN_CORR[[#This Row],[43934]]</f>
        <v>0</v>
      </c>
      <c r="AP343">
        <f>+Casos_PN_CORR[[#This Row],[43936]]-Casos_PN_CORR[[#This Row],[43935]]</f>
        <v>0</v>
      </c>
      <c r="AQ343">
        <f>+Casos_PN_CORR[[#This Row],[43937]]-Casos_PN_CORR[[#This Row],[43936]]</f>
        <v>0</v>
      </c>
      <c r="AR343">
        <f>+Casos_PN_CORR[[#This Row],[43938]]-Casos_PN_CORR[[#This Row],[43937]]</f>
        <v>0</v>
      </c>
      <c r="AS343">
        <f>+Casos_PN_CORR[[#This Row],[43939]]-Casos_PN_CORR[[#This Row],[43938]]</f>
        <v>0</v>
      </c>
      <c r="AT343">
        <f>+Casos_PN_CORR[[#This Row],[43940]]-Casos_PN_CORR[[#This Row],[43939]]</f>
        <v>0</v>
      </c>
      <c r="AU343">
        <f>+Casos_PN_CORR[[#This Row],[43941]]-Casos_PN_CORR[[#This Row],[43940]]</f>
        <v>0</v>
      </c>
      <c r="AV343">
        <f>+Casos_PN_CORR[[#This Row],[43942]]-Casos_PN_CORR[[#This Row],[43941]]</f>
        <v>0</v>
      </c>
      <c r="AW343">
        <f>+Casos_PN_CORR[[#This Row],[43943]]-Casos_PN_CORR[[#This Row],[43942]]</f>
        <v>0</v>
      </c>
      <c r="AX343">
        <f>+Casos_PN_CORR[[#This Row],[43944]]-Casos_PN_CORR[[#This Row],[43943]]</f>
        <v>0</v>
      </c>
      <c r="AY343">
        <f>+Casos_PN_CORR[[#This Row],[43945]]-Casos_PN_CORR[[#This Row],[43944]]</f>
        <v>0</v>
      </c>
      <c r="AZ343">
        <f>+Casos_PN_CORR[[#This Row],[43946]]-Casos_PN_CORR[[#This Row],[43945]]</f>
        <v>0</v>
      </c>
      <c r="BA343">
        <f>+Casos_PN_CORR[[#This Row],[43947]]-Casos_PN_CORR[[#This Row],[43946]]</f>
        <v>0</v>
      </c>
      <c r="BB343">
        <f>+Casos_PN_CORR[[#This Row],[43948]]-Casos_PN_CORR[[#This Row],[43947]]</f>
        <v>0</v>
      </c>
      <c r="BC343">
        <f>+Casos_PN_CORR[[#This Row],[43949]]-Casos_PN_CORR[[#This Row],[43948]]</f>
        <v>0</v>
      </c>
      <c r="BD343">
        <f>+Casos_PN_CORR[[#This Row],[43950]]-Casos_PN_CORR[[#This Row],[43949]]</f>
        <v>0</v>
      </c>
      <c r="BE343">
        <f>+Casos_PN_CORR[[#This Row],[43951]]-Casos_PN_CORR[[#This Row],[43950]]</f>
        <v>0</v>
      </c>
      <c r="BF343">
        <f>+Casos_PN_CORR[[#This Row],[43952]]-Casos_PN_CORR[[#This Row],[43951]]</f>
        <v>0</v>
      </c>
      <c r="BG343">
        <f>+Casos_PN_CORR[[#This Row],[43953]]-Casos_PN_CORR[[#This Row],[43952]]</f>
        <v>0</v>
      </c>
      <c r="BH343">
        <f>+Casos_PN_CORR[[#This Row],[43954]]-Casos_PN_CORR[[#This Row],[43953]]</f>
        <v>0</v>
      </c>
      <c r="BI343">
        <f>+Casos_PN_CORR[[#This Row],[43955]]-Casos_PN_CORR[[#This Row],[43954]]</f>
        <v>0</v>
      </c>
      <c r="BJ343">
        <f>+Casos_PN_CORR[[#This Row],[43956]]-Casos_PN_CORR[[#This Row],[43955]]</f>
        <v>0</v>
      </c>
      <c r="BK343">
        <f>+Casos_PN_CORR[[#This Row],[43957]]-Casos_PN_CORR[[#This Row],[43956]]</f>
        <v>0</v>
      </c>
      <c r="BL343">
        <f>+Casos_PN_CORR[[#This Row],[43958]]-Casos_PN_CORR[[#This Row],[43957]]</f>
        <v>0</v>
      </c>
      <c r="BM343">
        <f>+Casos_PN_CORR[[#This Row],[43959]]-Casos_PN_CORR[[#This Row],[43958]]</f>
        <v>0</v>
      </c>
      <c r="BN343">
        <f>+Casos_PN_CORR[[#This Row],[43960]]-Casos_PN_CORR[[#This Row],[43959]]</f>
        <v>0</v>
      </c>
      <c r="BO343">
        <f>+Casos_PN_CORR[[#This Row],[43961]]-Casos_PN_CORR[[#This Row],[43960]]</f>
        <v>0</v>
      </c>
      <c r="BP343">
        <f>+Casos_PN_CORR[[#This Row],[43962]]-Casos_PN_CORR[[#This Row],[43961]]</f>
        <v>0</v>
      </c>
      <c r="BQ343">
        <f>+Casos_PN_CORR[[#This Row],[43963]]-Casos_PN_CORR[[#This Row],[43962]]</f>
        <v>0</v>
      </c>
      <c r="BR343">
        <f>+Casos_PN_CORR[[#This Row],[43964]]-Casos_PN_CORR[[#This Row],[43963]]</f>
        <v>0</v>
      </c>
      <c r="BS343">
        <f>+Casos_PN_CORR[[#This Row],[43965]]-Casos_PN_CORR[[#This Row],[43964]]</f>
        <v>0</v>
      </c>
      <c r="BT343">
        <f>+Casos_PN_CORR[[#This Row],[43966]]-Casos_PN_CORR[[#This Row],[43965]]</f>
        <v>0</v>
      </c>
      <c r="BU343">
        <f>+Casos_PN_CORR[[#This Row],[43967]]-Casos_PN_CORR[[#This Row],[43966]]</f>
        <v>0</v>
      </c>
      <c r="BV343">
        <f>+Casos_PN_CORR[[#This Row],[43968]]-Casos_PN_CORR[[#This Row],[43967]]</f>
        <v>0</v>
      </c>
      <c r="BW343">
        <f>+Casos_PN_CORR[[#This Row],[43969]]-Casos_PN_CORR[[#This Row],[43968]]</f>
        <v>0</v>
      </c>
      <c r="BX343">
        <f>+Casos_PN_CORR[[#This Row],[43970]]-Casos_PN_CORR[[#This Row],[43969]]</f>
        <v>0</v>
      </c>
      <c r="BY343">
        <f>+Casos_PN_CORR[[#This Row],[43971]]-Casos_PN_CORR[[#This Row],[43970]]</f>
        <v>0</v>
      </c>
      <c r="BZ343">
        <f>+Casos_PN_CORR[[#This Row],[43972]]-Casos_PN_CORR[[#This Row],[43971]]</f>
        <v>0</v>
      </c>
      <c r="CA343">
        <f>+Casos_PN_CORR[[#This Row],[43973]]-Casos_PN_CORR[[#This Row],[43972]]</f>
        <v>0</v>
      </c>
      <c r="CB343">
        <f>+Casos_PN_CORR[[#This Row],[43974]]-Casos_PN_CORR[[#This Row],[43973]]</f>
        <v>0</v>
      </c>
      <c r="CC343">
        <f>+Casos_PN_CORR[[#This Row],[43975]]-Casos_PN_CORR[[#This Row],[43974]]</f>
        <v>0</v>
      </c>
      <c r="CD343">
        <f>+Casos_PN_CORR[[#This Row],[43976]]-Casos_PN_CORR[[#This Row],[43975]]</f>
        <v>0</v>
      </c>
      <c r="CE343">
        <f>+Casos_PN_CORR[[#This Row],[43977]]-Casos_PN_CORR[[#This Row],[43976]]</f>
        <v>0</v>
      </c>
      <c r="CF343">
        <f>+Casos_PN_CORR[[#This Row],[43978]]-Casos_PN_CORR[[#This Row],[43977]]</f>
        <v>0</v>
      </c>
      <c r="CG343">
        <f>+Casos_PN_CORR[[#This Row],[43979]]-Casos_PN_CORR[[#This Row],[43978]]</f>
        <v>0</v>
      </c>
      <c r="CH343">
        <f>+Casos_PN_CORR[[#This Row],[43980]]-Casos_PN_CORR[[#This Row],[43979]]</f>
        <v>0</v>
      </c>
      <c r="CI343">
        <f>+Casos_PN_CORR[[#This Row],[43981]]-Casos_PN_CORR[[#This Row],[43980]]</f>
        <v>0</v>
      </c>
      <c r="CJ343">
        <f>+Casos_PN_CORR[[#This Row],[43982]]-Casos_PN_CORR[[#This Row],[43981]]</f>
        <v>0</v>
      </c>
      <c r="CK343">
        <f>+Casos_PN_CORR[[#This Row],[43983]]-Casos_PN_CORR[[#This Row],[43982]]</f>
        <v>0</v>
      </c>
      <c r="CL343">
        <f>+Casos_PN_CORR[[#This Row],[43984]]-Casos_PN_CORR[[#This Row],[43983]]</f>
        <v>0</v>
      </c>
      <c r="CM343">
        <f>+Casos_PN_CORR[[#This Row],[43985]]-Casos_PN_CORR[[#This Row],[43984]]</f>
        <v>0</v>
      </c>
      <c r="CN343">
        <f>+Casos_PN_CORR[[#This Row],[43986]]-Casos_PN_CORR[[#This Row],[43985]]</f>
        <v>0</v>
      </c>
      <c r="CO343">
        <f>+Casos_PN_CORR[[#This Row],[43987]]-Casos_PN_CORR[[#This Row],[43986]]</f>
        <v>0</v>
      </c>
      <c r="CP343">
        <f>+Casos_PN_CORR[[#This Row],[43988]]-Casos_PN_CORR[[#This Row],[43987]]</f>
        <v>0</v>
      </c>
      <c r="CQ343">
        <f>+Casos_PN_CORR[[#This Row],[43989]]-Casos_PN_CORR[[#This Row],[43988]]</f>
        <v>0</v>
      </c>
      <c r="CR343">
        <f>+Casos_PN_CORR[[#This Row],[43990]]-Casos_PN_CORR[[#This Row],[43989]]</f>
        <v>0</v>
      </c>
      <c r="CS343">
        <f>+Casos_PN_CORR[[#This Row],[43991]]-Casos_PN_CORR[[#This Row],[43990]]</f>
        <v>0</v>
      </c>
      <c r="CT343">
        <f>+Casos_PN_CORR[[#This Row],[43992]]-Casos_PN_CORR[[#This Row],[43991]]</f>
        <v>0</v>
      </c>
      <c r="CU343">
        <f>+Casos_PN_CORR[[#This Row],[43993]]-Casos_PN_CORR[[#This Row],[43992]]</f>
        <v>0</v>
      </c>
    </row>
    <row r="344" spans="1:99" x14ac:dyDescent="0.3">
      <c r="A344">
        <v>70709</v>
      </c>
      <c r="B344" s="2" t="s">
        <v>268</v>
      </c>
      <c r="C344" s="2" t="s">
        <v>453</v>
      </c>
      <c r="D344" s="2" t="s">
        <v>629</v>
      </c>
      <c r="E344" s="4">
        <f t="shared" si="5"/>
        <v>0</v>
      </c>
      <c r="F344">
        <f>+Casos_PN_CORR[[#This Row],[43900]]</f>
        <v>0</v>
      </c>
      <c r="G344">
        <f>+Casos_PN_CORR[[#This Row],[43901]]-Casos_PN_CORR[[#This Row],[43900]]</f>
        <v>0</v>
      </c>
      <c r="H344">
        <f>+Casos_PN_CORR[[#This Row],[43902]]-Casos_PN_CORR[[#This Row],[43901]]</f>
        <v>0</v>
      </c>
      <c r="I344">
        <f>+Casos_PN_CORR[[#This Row],[43903]]-Casos_PN_CORR[[#This Row],[43902]]</f>
        <v>0</v>
      </c>
      <c r="J344">
        <f>+Casos_PN_CORR[[#This Row],[43904]]-Casos_PN_CORR[[#This Row],[43903]]</f>
        <v>0</v>
      </c>
      <c r="K344">
        <f>+Casos_PN_CORR[[#This Row],[43905]]-Casos_PN_CORR[[#This Row],[43904]]</f>
        <v>0</v>
      </c>
      <c r="L344">
        <f>+Casos_PN_CORR[[#This Row],[43906]]-Casos_PN_CORR[[#This Row],[43905]]</f>
        <v>0</v>
      </c>
      <c r="M344">
        <f>+Casos_PN_CORR[[#This Row],[43907]]-Casos_PN_CORR[[#This Row],[43906]]</f>
        <v>0</v>
      </c>
      <c r="N344">
        <f>+Casos_PN_CORR[[#This Row],[43908]]-Casos_PN_CORR[[#This Row],[43907]]</f>
        <v>0</v>
      </c>
      <c r="O344">
        <f>+Casos_PN_CORR[[#This Row],[43909]]-Casos_PN_CORR[[#This Row],[43908]]</f>
        <v>0</v>
      </c>
      <c r="P344">
        <f>+Casos_PN_CORR[[#This Row],[43910]]-Casos_PN_CORR[[#This Row],[43909]]</f>
        <v>0</v>
      </c>
      <c r="Q344">
        <f>+Casos_PN_CORR[[#This Row],[43911]]-Casos_PN_CORR[[#This Row],[43910]]</f>
        <v>0</v>
      </c>
      <c r="R344">
        <f>+Casos_PN_CORR[[#This Row],[43912]]-Casos_PN_CORR[[#This Row],[43911]]</f>
        <v>0</v>
      </c>
      <c r="S344">
        <f>+Casos_PN_CORR[[#This Row],[43913]]-Casos_PN_CORR[[#This Row],[43912]]</f>
        <v>0</v>
      </c>
      <c r="T344">
        <f>+Casos_PN_CORR[[#This Row],[43914]]-Casos_PN_CORR[[#This Row],[43913]]</f>
        <v>0</v>
      </c>
      <c r="U344">
        <f>+Casos_PN_CORR[[#This Row],[43915]]-Casos_PN_CORR[[#This Row],[43914]]</f>
        <v>0</v>
      </c>
      <c r="V344">
        <f>+Casos_PN_CORR[[#This Row],[43916]]-Casos_PN_CORR[[#This Row],[43915]]</f>
        <v>0</v>
      </c>
      <c r="W344">
        <f>+Casos_PN_CORR[[#This Row],[43917]]-Casos_PN_CORR[[#This Row],[43916]]</f>
        <v>0</v>
      </c>
      <c r="X344">
        <f>+Casos_PN_CORR[[#This Row],[43918]]-Casos_PN_CORR[[#This Row],[43917]]</f>
        <v>0</v>
      </c>
      <c r="Y344">
        <f>+Casos_PN_CORR[[#This Row],[43919]]-Casos_PN_CORR[[#This Row],[43918]]</f>
        <v>0</v>
      </c>
      <c r="Z344">
        <f>+Casos_PN_CORR[[#This Row],[43920]]-Casos_PN_CORR[[#This Row],[43919]]</f>
        <v>0</v>
      </c>
      <c r="AA344">
        <f>+Casos_PN_CORR[[#This Row],[43921]]-Casos_PN_CORR[[#This Row],[43920]]</f>
        <v>0</v>
      </c>
      <c r="AB344">
        <f>+Casos_PN_CORR[[#This Row],[43922]]-Casos_PN_CORR[[#This Row],[43921]]</f>
        <v>0</v>
      </c>
      <c r="AC344">
        <f>+Casos_PN_CORR[[#This Row],[43923]]-Casos_PN_CORR[[#This Row],[43922]]</f>
        <v>0</v>
      </c>
      <c r="AD344">
        <f>+Casos_PN_CORR[[#This Row],[43924]]-Casos_PN_CORR[[#This Row],[43923]]</f>
        <v>0</v>
      </c>
      <c r="AE344">
        <f>+Casos_PN_CORR[[#This Row],[43925]]-Casos_PN_CORR[[#This Row],[43924]]</f>
        <v>0</v>
      </c>
      <c r="AF344">
        <f>+Casos_PN_CORR[[#This Row],[43926]]-Casos_PN_CORR[[#This Row],[43925]]</f>
        <v>0</v>
      </c>
      <c r="AG344">
        <f>+Casos_PN_CORR[[#This Row],[43927]]-Casos_PN_CORR[[#This Row],[43926]]</f>
        <v>0</v>
      </c>
      <c r="AH344">
        <f>+Casos_PN_CORR[[#This Row],[43928]]-Casos_PN_CORR[[#This Row],[43927]]</f>
        <v>0</v>
      </c>
      <c r="AI344">
        <f>+Casos_PN_CORR[[#This Row],[43929]]-Casos_PN_CORR[[#This Row],[43928]]</f>
        <v>0</v>
      </c>
      <c r="AJ344">
        <f>+Casos_PN_CORR[[#This Row],[43930]]-Casos_PN_CORR[[#This Row],[43929]]</f>
        <v>0</v>
      </c>
      <c r="AK344">
        <f>+Casos_PN_CORR[[#This Row],[43931]]-Casos_PN_CORR[[#This Row],[43930]]</f>
        <v>0</v>
      </c>
      <c r="AL344">
        <f>+Casos_PN_CORR[[#This Row],[43932]]-Casos_PN_CORR[[#This Row],[43931]]</f>
        <v>0</v>
      </c>
      <c r="AM344">
        <f>+Casos_PN_CORR[[#This Row],[43933]]-Casos_PN_CORR[[#This Row],[43932]]</f>
        <v>0</v>
      </c>
      <c r="AN344">
        <f>+Casos_PN_CORR[[#This Row],[43934]]-Casos_PN_CORR[[#This Row],[43933]]</f>
        <v>0</v>
      </c>
      <c r="AO344">
        <f>+Casos_PN_CORR[[#This Row],[43935]]-Casos_PN_CORR[[#This Row],[43934]]</f>
        <v>0</v>
      </c>
      <c r="AP344">
        <f>+Casos_PN_CORR[[#This Row],[43936]]-Casos_PN_CORR[[#This Row],[43935]]</f>
        <v>0</v>
      </c>
      <c r="AQ344">
        <f>+Casos_PN_CORR[[#This Row],[43937]]-Casos_PN_CORR[[#This Row],[43936]]</f>
        <v>0</v>
      </c>
      <c r="AR344">
        <f>+Casos_PN_CORR[[#This Row],[43938]]-Casos_PN_CORR[[#This Row],[43937]]</f>
        <v>0</v>
      </c>
      <c r="AS344">
        <f>+Casos_PN_CORR[[#This Row],[43939]]-Casos_PN_CORR[[#This Row],[43938]]</f>
        <v>0</v>
      </c>
      <c r="AT344">
        <f>+Casos_PN_CORR[[#This Row],[43940]]-Casos_PN_CORR[[#This Row],[43939]]</f>
        <v>0</v>
      </c>
      <c r="AU344">
        <f>+Casos_PN_CORR[[#This Row],[43941]]-Casos_PN_CORR[[#This Row],[43940]]</f>
        <v>0</v>
      </c>
      <c r="AV344">
        <f>+Casos_PN_CORR[[#This Row],[43942]]-Casos_PN_CORR[[#This Row],[43941]]</f>
        <v>0</v>
      </c>
      <c r="AW344">
        <f>+Casos_PN_CORR[[#This Row],[43943]]-Casos_PN_CORR[[#This Row],[43942]]</f>
        <v>0</v>
      </c>
      <c r="AX344">
        <f>+Casos_PN_CORR[[#This Row],[43944]]-Casos_PN_CORR[[#This Row],[43943]]</f>
        <v>0</v>
      </c>
      <c r="AY344">
        <f>+Casos_PN_CORR[[#This Row],[43945]]-Casos_PN_CORR[[#This Row],[43944]]</f>
        <v>0</v>
      </c>
      <c r="AZ344">
        <f>+Casos_PN_CORR[[#This Row],[43946]]-Casos_PN_CORR[[#This Row],[43945]]</f>
        <v>0</v>
      </c>
      <c r="BA344">
        <f>+Casos_PN_CORR[[#This Row],[43947]]-Casos_PN_CORR[[#This Row],[43946]]</f>
        <v>0</v>
      </c>
      <c r="BB344">
        <f>+Casos_PN_CORR[[#This Row],[43948]]-Casos_PN_CORR[[#This Row],[43947]]</f>
        <v>0</v>
      </c>
      <c r="BC344">
        <f>+Casos_PN_CORR[[#This Row],[43949]]-Casos_PN_CORR[[#This Row],[43948]]</f>
        <v>0</v>
      </c>
      <c r="BD344">
        <f>+Casos_PN_CORR[[#This Row],[43950]]-Casos_PN_CORR[[#This Row],[43949]]</f>
        <v>0</v>
      </c>
      <c r="BE344">
        <f>+Casos_PN_CORR[[#This Row],[43951]]-Casos_PN_CORR[[#This Row],[43950]]</f>
        <v>0</v>
      </c>
      <c r="BF344">
        <f>+Casos_PN_CORR[[#This Row],[43952]]-Casos_PN_CORR[[#This Row],[43951]]</f>
        <v>0</v>
      </c>
      <c r="BG344">
        <f>+Casos_PN_CORR[[#This Row],[43953]]-Casos_PN_CORR[[#This Row],[43952]]</f>
        <v>0</v>
      </c>
      <c r="BH344">
        <f>+Casos_PN_CORR[[#This Row],[43954]]-Casos_PN_CORR[[#This Row],[43953]]</f>
        <v>0</v>
      </c>
      <c r="BI344">
        <f>+Casos_PN_CORR[[#This Row],[43955]]-Casos_PN_CORR[[#This Row],[43954]]</f>
        <v>0</v>
      </c>
      <c r="BJ344">
        <f>+Casos_PN_CORR[[#This Row],[43956]]-Casos_PN_CORR[[#This Row],[43955]]</f>
        <v>0</v>
      </c>
      <c r="BK344">
        <f>+Casos_PN_CORR[[#This Row],[43957]]-Casos_PN_CORR[[#This Row],[43956]]</f>
        <v>0</v>
      </c>
      <c r="BL344">
        <f>+Casos_PN_CORR[[#This Row],[43958]]-Casos_PN_CORR[[#This Row],[43957]]</f>
        <v>0</v>
      </c>
      <c r="BM344">
        <f>+Casos_PN_CORR[[#This Row],[43959]]-Casos_PN_CORR[[#This Row],[43958]]</f>
        <v>0</v>
      </c>
      <c r="BN344">
        <f>+Casos_PN_CORR[[#This Row],[43960]]-Casos_PN_CORR[[#This Row],[43959]]</f>
        <v>0</v>
      </c>
      <c r="BO344">
        <f>+Casos_PN_CORR[[#This Row],[43961]]-Casos_PN_CORR[[#This Row],[43960]]</f>
        <v>0</v>
      </c>
      <c r="BP344">
        <f>+Casos_PN_CORR[[#This Row],[43962]]-Casos_PN_CORR[[#This Row],[43961]]</f>
        <v>0</v>
      </c>
      <c r="BQ344">
        <f>+Casos_PN_CORR[[#This Row],[43963]]-Casos_PN_CORR[[#This Row],[43962]]</f>
        <v>0</v>
      </c>
      <c r="BR344">
        <f>+Casos_PN_CORR[[#This Row],[43964]]-Casos_PN_CORR[[#This Row],[43963]]</f>
        <v>0</v>
      </c>
      <c r="BS344">
        <f>+Casos_PN_CORR[[#This Row],[43965]]-Casos_PN_CORR[[#This Row],[43964]]</f>
        <v>0</v>
      </c>
      <c r="BT344">
        <f>+Casos_PN_CORR[[#This Row],[43966]]-Casos_PN_CORR[[#This Row],[43965]]</f>
        <v>0</v>
      </c>
      <c r="BU344">
        <f>+Casos_PN_CORR[[#This Row],[43967]]-Casos_PN_CORR[[#This Row],[43966]]</f>
        <v>0</v>
      </c>
      <c r="BV344">
        <f>+Casos_PN_CORR[[#This Row],[43968]]-Casos_PN_CORR[[#This Row],[43967]]</f>
        <v>0</v>
      </c>
      <c r="BW344">
        <f>+Casos_PN_CORR[[#This Row],[43969]]-Casos_PN_CORR[[#This Row],[43968]]</f>
        <v>0</v>
      </c>
      <c r="BX344">
        <f>+Casos_PN_CORR[[#This Row],[43970]]-Casos_PN_CORR[[#This Row],[43969]]</f>
        <v>0</v>
      </c>
      <c r="BY344">
        <f>+Casos_PN_CORR[[#This Row],[43971]]-Casos_PN_CORR[[#This Row],[43970]]</f>
        <v>0</v>
      </c>
      <c r="BZ344">
        <f>+Casos_PN_CORR[[#This Row],[43972]]-Casos_PN_CORR[[#This Row],[43971]]</f>
        <v>0</v>
      </c>
      <c r="CA344">
        <f>+Casos_PN_CORR[[#This Row],[43973]]-Casos_PN_CORR[[#This Row],[43972]]</f>
        <v>0</v>
      </c>
      <c r="CB344">
        <f>+Casos_PN_CORR[[#This Row],[43974]]-Casos_PN_CORR[[#This Row],[43973]]</f>
        <v>0</v>
      </c>
      <c r="CC344">
        <f>+Casos_PN_CORR[[#This Row],[43975]]-Casos_PN_CORR[[#This Row],[43974]]</f>
        <v>0</v>
      </c>
      <c r="CD344">
        <f>+Casos_PN_CORR[[#This Row],[43976]]-Casos_PN_CORR[[#This Row],[43975]]</f>
        <v>0</v>
      </c>
      <c r="CE344">
        <f>+Casos_PN_CORR[[#This Row],[43977]]-Casos_PN_CORR[[#This Row],[43976]]</f>
        <v>0</v>
      </c>
      <c r="CF344">
        <f>+Casos_PN_CORR[[#This Row],[43978]]-Casos_PN_CORR[[#This Row],[43977]]</f>
        <v>0</v>
      </c>
      <c r="CG344">
        <f>+Casos_PN_CORR[[#This Row],[43979]]-Casos_PN_CORR[[#This Row],[43978]]</f>
        <v>0</v>
      </c>
      <c r="CH344">
        <f>+Casos_PN_CORR[[#This Row],[43980]]-Casos_PN_CORR[[#This Row],[43979]]</f>
        <v>0</v>
      </c>
      <c r="CI344">
        <f>+Casos_PN_CORR[[#This Row],[43981]]-Casos_PN_CORR[[#This Row],[43980]]</f>
        <v>0</v>
      </c>
      <c r="CJ344">
        <f>+Casos_PN_CORR[[#This Row],[43982]]-Casos_PN_CORR[[#This Row],[43981]]</f>
        <v>0</v>
      </c>
      <c r="CK344">
        <f>+Casos_PN_CORR[[#This Row],[43983]]-Casos_PN_CORR[[#This Row],[43982]]</f>
        <v>0</v>
      </c>
      <c r="CL344">
        <f>+Casos_PN_CORR[[#This Row],[43984]]-Casos_PN_CORR[[#This Row],[43983]]</f>
        <v>0</v>
      </c>
      <c r="CM344">
        <f>+Casos_PN_CORR[[#This Row],[43985]]-Casos_PN_CORR[[#This Row],[43984]]</f>
        <v>0</v>
      </c>
      <c r="CN344">
        <f>+Casos_PN_CORR[[#This Row],[43986]]-Casos_PN_CORR[[#This Row],[43985]]</f>
        <v>0</v>
      </c>
      <c r="CO344">
        <f>+Casos_PN_CORR[[#This Row],[43987]]-Casos_PN_CORR[[#This Row],[43986]]</f>
        <v>0</v>
      </c>
      <c r="CP344">
        <f>+Casos_PN_CORR[[#This Row],[43988]]-Casos_PN_CORR[[#This Row],[43987]]</f>
        <v>0</v>
      </c>
      <c r="CQ344">
        <f>+Casos_PN_CORR[[#This Row],[43989]]-Casos_PN_CORR[[#This Row],[43988]]</f>
        <v>0</v>
      </c>
      <c r="CR344">
        <f>+Casos_PN_CORR[[#This Row],[43990]]-Casos_PN_CORR[[#This Row],[43989]]</f>
        <v>0</v>
      </c>
      <c r="CS344">
        <f>+Casos_PN_CORR[[#This Row],[43991]]-Casos_PN_CORR[[#This Row],[43990]]</f>
        <v>0</v>
      </c>
      <c r="CT344">
        <f>+Casos_PN_CORR[[#This Row],[43992]]-Casos_PN_CORR[[#This Row],[43991]]</f>
        <v>0</v>
      </c>
      <c r="CU344">
        <f>+Casos_PN_CORR[[#This Row],[43993]]-Casos_PN_CORR[[#This Row],[43992]]</f>
        <v>0</v>
      </c>
    </row>
    <row r="345" spans="1:99" ht="24" x14ac:dyDescent="0.3">
      <c r="A345">
        <v>70301</v>
      </c>
      <c r="B345" s="2" t="s">
        <v>268</v>
      </c>
      <c r="C345" s="2" t="s">
        <v>268</v>
      </c>
      <c r="D345" s="2" t="s">
        <v>306</v>
      </c>
      <c r="E345" s="4">
        <f t="shared" si="5"/>
        <v>0</v>
      </c>
      <c r="F345">
        <f>+Casos_PN_CORR[[#This Row],[43900]]</f>
        <v>0</v>
      </c>
      <c r="G345">
        <f>+Casos_PN_CORR[[#This Row],[43901]]-Casos_PN_CORR[[#This Row],[43900]]</f>
        <v>0</v>
      </c>
      <c r="H345">
        <f>+Casos_PN_CORR[[#This Row],[43902]]-Casos_PN_CORR[[#This Row],[43901]]</f>
        <v>0</v>
      </c>
      <c r="I345">
        <f>+Casos_PN_CORR[[#This Row],[43903]]-Casos_PN_CORR[[#This Row],[43902]]</f>
        <v>0</v>
      </c>
      <c r="J345">
        <f>+Casos_PN_CORR[[#This Row],[43904]]-Casos_PN_CORR[[#This Row],[43903]]</f>
        <v>0</v>
      </c>
      <c r="K345">
        <f>+Casos_PN_CORR[[#This Row],[43905]]-Casos_PN_CORR[[#This Row],[43904]]</f>
        <v>0</v>
      </c>
      <c r="L345">
        <f>+Casos_PN_CORR[[#This Row],[43906]]-Casos_PN_CORR[[#This Row],[43905]]</f>
        <v>0</v>
      </c>
      <c r="M345">
        <f>+Casos_PN_CORR[[#This Row],[43907]]-Casos_PN_CORR[[#This Row],[43906]]</f>
        <v>0</v>
      </c>
      <c r="N345">
        <f>+Casos_PN_CORR[[#This Row],[43908]]-Casos_PN_CORR[[#This Row],[43907]]</f>
        <v>0</v>
      </c>
      <c r="O345">
        <f>+Casos_PN_CORR[[#This Row],[43909]]-Casos_PN_CORR[[#This Row],[43908]]</f>
        <v>0</v>
      </c>
      <c r="P345">
        <f>+Casos_PN_CORR[[#This Row],[43910]]-Casos_PN_CORR[[#This Row],[43909]]</f>
        <v>0</v>
      </c>
      <c r="Q345">
        <f>+Casos_PN_CORR[[#This Row],[43911]]-Casos_PN_CORR[[#This Row],[43910]]</f>
        <v>0</v>
      </c>
      <c r="R345">
        <f>+Casos_PN_CORR[[#This Row],[43912]]-Casos_PN_CORR[[#This Row],[43911]]</f>
        <v>0</v>
      </c>
      <c r="S345">
        <f>+Casos_PN_CORR[[#This Row],[43913]]-Casos_PN_CORR[[#This Row],[43912]]</f>
        <v>0</v>
      </c>
      <c r="T345">
        <f>+Casos_PN_CORR[[#This Row],[43914]]-Casos_PN_CORR[[#This Row],[43913]]</f>
        <v>0</v>
      </c>
      <c r="U345">
        <f>+Casos_PN_CORR[[#This Row],[43915]]-Casos_PN_CORR[[#This Row],[43914]]</f>
        <v>0</v>
      </c>
      <c r="V345">
        <f>+Casos_PN_CORR[[#This Row],[43916]]-Casos_PN_CORR[[#This Row],[43915]]</f>
        <v>0</v>
      </c>
      <c r="W345">
        <f>+Casos_PN_CORR[[#This Row],[43917]]-Casos_PN_CORR[[#This Row],[43916]]</f>
        <v>0</v>
      </c>
      <c r="X345">
        <f>+Casos_PN_CORR[[#This Row],[43918]]-Casos_PN_CORR[[#This Row],[43917]]</f>
        <v>0</v>
      </c>
      <c r="Y345">
        <f>+Casos_PN_CORR[[#This Row],[43919]]-Casos_PN_CORR[[#This Row],[43918]]</f>
        <v>0</v>
      </c>
      <c r="Z345">
        <f>+Casos_PN_CORR[[#This Row],[43920]]-Casos_PN_CORR[[#This Row],[43919]]</f>
        <v>0</v>
      </c>
      <c r="AA345">
        <f>+Casos_PN_CORR[[#This Row],[43921]]-Casos_PN_CORR[[#This Row],[43920]]</f>
        <v>0</v>
      </c>
      <c r="AB345">
        <f>+Casos_PN_CORR[[#This Row],[43922]]-Casos_PN_CORR[[#This Row],[43921]]</f>
        <v>0</v>
      </c>
      <c r="AC345">
        <f>+Casos_PN_CORR[[#This Row],[43923]]-Casos_PN_CORR[[#This Row],[43922]]</f>
        <v>0</v>
      </c>
      <c r="AD345">
        <f>+Casos_PN_CORR[[#This Row],[43924]]-Casos_PN_CORR[[#This Row],[43923]]</f>
        <v>0</v>
      </c>
      <c r="AE345">
        <f>+Casos_PN_CORR[[#This Row],[43925]]-Casos_PN_CORR[[#This Row],[43924]]</f>
        <v>0</v>
      </c>
      <c r="AF345">
        <f>+Casos_PN_CORR[[#This Row],[43926]]-Casos_PN_CORR[[#This Row],[43925]]</f>
        <v>0</v>
      </c>
      <c r="AG345">
        <f>+Casos_PN_CORR[[#This Row],[43927]]-Casos_PN_CORR[[#This Row],[43926]]</f>
        <v>0</v>
      </c>
      <c r="AH345">
        <f>+Casos_PN_CORR[[#This Row],[43928]]-Casos_PN_CORR[[#This Row],[43927]]</f>
        <v>0</v>
      </c>
      <c r="AI345">
        <f>+Casos_PN_CORR[[#This Row],[43929]]-Casos_PN_CORR[[#This Row],[43928]]</f>
        <v>0</v>
      </c>
      <c r="AJ345">
        <f>+Casos_PN_CORR[[#This Row],[43930]]-Casos_PN_CORR[[#This Row],[43929]]</f>
        <v>0</v>
      </c>
      <c r="AK345">
        <f>+Casos_PN_CORR[[#This Row],[43931]]-Casos_PN_CORR[[#This Row],[43930]]</f>
        <v>0</v>
      </c>
      <c r="AL345">
        <f>+Casos_PN_CORR[[#This Row],[43932]]-Casos_PN_CORR[[#This Row],[43931]]</f>
        <v>0</v>
      </c>
      <c r="AM345">
        <f>+Casos_PN_CORR[[#This Row],[43933]]-Casos_PN_CORR[[#This Row],[43932]]</f>
        <v>0</v>
      </c>
      <c r="AN345">
        <f>+Casos_PN_CORR[[#This Row],[43934]]-Casos_PN_CORR[[#This Row],[43933]]</f>
        <v>0</v>
      </c>
      <c r="AO345">
        <f>+Casos_PN_CORR[[#This Row],[43935]]-Casos_PN_CORR[[#This Row],[43934]]</f>
        <v>0</v>
      </c>
      <c r="AP345">
        <f>+Casos_PN_CORR[[#This Row],[43936]]-Casos_PN_CORR[[#This Row],[43935]]</f>
        <v>0</v>
      </c>
      <c r="AQ345">
        <f>+Casos_PN_CORR[[#This Row],[43937]]-Casos_PN_CORR[[#This Row],[43936]]</f>
        <v>0</v>
      </c>
      <c r="AR345">
        <f>+Casos_PN_CORR[[#This Row],[43938]]-Casos_PN_CORR[[#This Row],[43937]]</f>
        <v>0</v>
      </c>
      <c r="AS345">
        <f>+Casos_PN_CORR[[#This Row],[43939]]-Casos_PN_CORR[[#This Row],[43938]]</f>
        <v>0</v>
      </c>
      <c r="AT345">
        <f>+Casos_PN_CORR[[#This Row],[43940]]-Casos_PN_CORR[[#This Row],[43939]]</f>
        <v>0</v>
      </c>
      <c r="AU345">
        <f>+Casos_PN_CORR[[#This Row],[43941]]-Casos_PN_CORR[[#This Row],[43940]]</f>
        <v>0</v>
      </c>
      <c r="AV345">
        <f>+Casos_PN_CORR[[#This Row],[43942]]-Casos_PN_CORR[[#This Row],[43941]]</f>
        <v>0</v>
      </c>
      <c r="AW345">
        <f>+Casos_PN_CORR[[#This Row],[43943]]-Casos_PN_CORR[[#This Row],[43942]]</f>
        <v>0</v>
      </c>
      <c r="AX345">
        <f>+Casos_PN_CORR[[#This Row],[43944]]-Casos_PN_CORR[[#This Row],[43943]]</f>
        <v>0</v>
      </c>
      <c r="AY345">
        <f>+Casos_PN_CORR[[#This Row],[43945]]-Casos_PN_CORR[[#This Row],[43944]]</f>
        <v>0</v>
      </c>
      <c r="AZ345">
        <f>+Casos_PN_CORR[[#This Row],[43946]]-Casos_PN_CORR[[#This Row],[43945]]</f>
        <v>0</v>
      </c>
      <c r="BA345">
        <f>+Casos_PN_CORR[[#This Row],[43947]]-Casos_PN_CORR[[#This Row],[43946]]</f>
        <v>0</v>
      </c>
      <c r="BB345">
        <f>+Casos_PN_CORR[[#This Row],[43948]]-Casos_PN_CORR[[#This Row],[43947]]</f>
        <v>0</v>
      </c>
      <c r="BC345">
        <f>+Casos_PN_CORR[[#This Row],[43949]]-Casos_PN_CORR[[#This Row],[43948]]</f>
        <v>0</v>
      </c>
      <c r="BD345">
        <f>+Casos_PN_CORR[[#This Row],[43950]]-Casos_PN_CORR[[#This Row],[43949]]</f>
        <v>0</v>
      </c>
      <c r="BE345">
        <f>+Casos_PN_CORR[[#This Row],[43951]]-Casos_PN_CORR[[#This Row],[43950]]</f>
        <v>0</v>
      </c>
      <c r="BF345">
        <f>+Casos_PN_CORR[[#This Row],[43952]]-Casos_PN_CORR[[#This Row],[43951]]</f>
        <v>0</v>
      </c>
      <c r="BG345">
        <f>+Casos_PN_CORR[[#This Row],[43953]]-Casos_PN_CORR[[#This Row],[43952]]</f>
        <v>0</v>
      </c>
      <c r="BH345">
        <f>+Casos_PN_CORR[[#This Row],[43954]]-Casos_PN_CORR[[#This Row],[43953]]</f>
        <v>0</v>
      </c>
      <c r="BI345">
        <f>+Casos_PN_CORR[[#This Row],[43955]]-Casos_PN_CORR[[#This Row],[43954]]</f>
        <v>0</v>
      </c>
      <c r="BJ345">
        <f>+Casos_PN_CORR[[#This Row],[43956]]-Casos_PN_CORR[[#This Row],[43955]]</f>
        <v>0</v>
      </c>
      <c r="BK345">
        <f>+Casos_PN_CORR[[#This Row],[43957]]-Casos_PN_CORR[[#This Row],[43956]]</f>
        <v>0</v>
      </c>
      <c r="BL345">
        <f>+Casos_PN_CORR[[#This Row],[43958]]-Casos_PN_CORR[[#This Row],[43957]]</f>
        <v>0</v>
      </c>
      <c r="BM345">
        <f>+Casos_PN_CORR[[#This Row],[43959]]-Casos_PN_CORR[[#This Row],[43958]]</f>
        <v>0</v>
      </c>
      <c r="BN345">
        <f>+Casos_PN_CORR[[#This Row],[43960]]-Casos_PN_CORR[[#This Row],[43959]]</f>
        <v>0</v>
      </c>
      <c r="BO345">
        <f>+Casos_PN_CORR[[#This Row],[43961]]-Casos_PN_CORR[[#This Row],[43960]]</f>
        <v>0</v>
      </c>
      <c r="BP345">
        <f>+Casos_PN_CORR[[#This Row],[43962]]-Casos_PN_CORR[[#This Row],[43961]]</f>
        <v>0</v>
      </c>
      <c r="BQ345">
        <f>+Casos_PN_CORR[[#This Row],[43963]]-Casos_PN_CORR[[#This Row],[43962]]</f>
        <v>0</v>
      </c>
      <c r="BR345">
        <f>+Casos_PN_CORR[[#This Row],[43964]]-Casos_PN_CORR[[#This Row],[43963]]</f>
        <v>0</v>
      </c>
      <c r="BS345">
        <f>+Casos_PN_CORR[[#This Row],[43965]]-Casos_PN_CORR[[#This Row],[43964]]</f>
        <v>0</v>
      </c>
      <c r="BT345">
        <f>+Casos_PN_CORR[[#This Row],[43966]]-Casos_PN_CORR[[#This Row],[43965]]</f>
        <v>0</v>
      </c>
      <c r="BU345">
        <f>+Casos_PN_CORR[[#This Row],[43967]]-Casos_PN_CORR[[#This Row],[43966]]</f>
        <v>0</v>
      </c>
      <c r="BV345">
        <f>+Casos_PN_CORR[[#This Row],[43968]]-Casos_PN_CORR[[#This Row],[43967]]</f>
        <v>0</v>
      </c>
      <c r="BW345">
        <f>+Casos_PN_CORR[[#This Row],[43969]]-Casos_PN_CORR[[#This Row],[43968]]</f>
        <v>0</v>
      </c>
      <c r="BX345">
        <f>+Casos_PN_CORR[[#This Row],[43970]]-Casos_PN_CORR[[#This Row],[43969]]</f>
        <v>0</v>
      </c>
      <c r="BY345">
        <f>+Casos_PN_CORR[[#This Row],[43971]]-Casos_PN_CORR[[#This Row],[43970]]</f>
        <v>0</v>
      </c>
      <c r="BZ345">
        <f>+Casos_PN_CORR[[#This Row],[43972]]-Casos_PN_CORR[[#This Row],[43971]]</f>
        <v>0</v>
      </c>
      <c r="CA345">
        <f>+Casos_PN_CORR[[#This Row],[43973]]-Casos_PN_CORR[[#This Row],[43972]]</f>
        <v>0</v>
      </c>
      <c r="CB345">
        <f>+Casos_PN_CORR[[#This Row],[43974]]-Casos_PN_CORR[[#This Row],[43973]]</f>
        <v>0</v>
      </c>
      <c r="CC345">
        <f>+Casos_PN_CORR[[#This Row],[43975]]-Casos_PN_CORR[[#This Row],[43974]]</f>
        <v>0</v>
      </c>
      <c r="CD345">
        <f>+Casos_PN_CORR[[#This Row],[43976]]-Casos_PN_CORR[[#This Row],[43975]]</f>
        <v>0</v>
      </c>
      <c r="CE345">
        <f>+Casos_PN_CORR[[#This Row],[43977]]-Casos_PN_CORR[[#This Row],[43976]]</f>
        <v>0</v>
      </c>
      <c r="CF345">
        <f>+Casos_PN_CORR[[#This Row],[43978]]-Casos_PN_CORR[[#This Row],[43977]]</f>
        <v>0</v>
      </c>
      <c r="CG345">
        <f>+Casos_PN_CORR[[#This Row],[43979]]-Casos_PN_CORR[[#This Row],[43978]]</f>
        <v>0</v>
      </c>
      <c r="CH345">
        <f>+Casos_PN_CORR[[#This Row],[43980]]-Casos_PN_CORR[[#This Row],[43979]]</f>
        <v>0</v>
      </c>
      <c r="CI345">
        <f>+Casos_PN_CORR[[#This Row],[43981]]-Casos_PN_CORR[[#This Row],[43980]]</f>
        <v>0</v>
      </c>
      <c r="CJ345">
        <f>+Casos_PN_CORR[[#This Row],[43982]]-Casos_PN_CORR[[#This Row],[43981]]</f>
        <v>0</v>
      </c>
      <c r="CK345">
        <f>+Casos_PN_CORR[[#This Row],[43983]]-Casos_PN_CORR[[#This Row],[43982]]</f>
        <v>0</v>
      </c>
      <c r="CL345">
        <f>+Casos_PN_CORR[[#This Row],[43984]]-Casos_PN_CORR[[#This Row],[43983]]</f>
        <v>0</v>
      </c>
      <c r="CM345">
        <f>+Casos_PN_CORR[[#This Row],[43985]]-Casos_PN_CORR[[#This Row],[43984]]</f>
        <v>0</v>
      </c>
      <c r="CN345">
        <f>+Casos_PN_CORR[[#This Row],[43986]]-Casos_PN_CORR[[#This Row],[43985]]</f>
        <v>0</v>
      </c>
      <c r="CO345">
        <f>+Casos_PN_CORR[[#This Row],[43987]]-Casos_PN_CORR[[#This Row],[43986]]</f>
        <v>0</v>
      </c>
      <c r="CP345">
        <f>+Casos_PN_CORR[[#This Row],[43988]]-Casos_PN_CORR[[#This Row],[43987]]</f>
        <v>0</v>
      </c>
      <c r="CQ345">
        <f>+Casos_PN_CORR[[#This Row],[43989]]-Casos_PN_CORR[[#This Row],[43988]]</f>
        <v>0</v>
      </c>
      <c r="CR345">
        <f>+Casos_PN_CORR[[#This Row],[43990]]-Casos_PN_CORR[[#This Row],[43989]]</f>
        <v>0</v>
      </c>
      <c r="CS345">
        <f>+Casos_PN_CORR[[#This Row],[43991]]-Casos_PN_CORR[[#This Row],[43990]]</f>
        <v>0</v>
      </c>
      <c r="CT345">
        <f>+Casos_PN_CORR[[#This Row],[43992]]-Casos_PN_CORR[[#This Row],[43991]]</f>
        <v>0</v>
      </c>
      <c r="CU345">
        <f>+Casos_PN_CORR[[#This Row],[43993]]-Casos_PN_CORR[[#This Row],[43992]]</f>
        <v>0</v>
      </c>
    </row>
    <row r="346" spans="1:99" x14ac:dyDescent="0.3">
      <c r="A346">
        <v>90209</v>
      </c>
      <c r="B346" s="2" t="s">
        <v>114</v>
      </c>
      <c r="C346" s="2" t="s">
        <v>435</v>
      </c>
      <c r="D346" s="2" t="s">
        <v>630</v>
      </c>
      <c r="E346" s="4">
        <f t="shared" si="5"/>
        <v>0</v>
      </c>
      <c r="F346">
        <f>+Casos_PN_CORR[[#This Row],[43900]]</f>
        <v>0</v>
      </c>
      <c r="G346">
        <f>+Casos_PN_CORR[[#This Row],[43901]]-Casos_PN_CORR[[#This Row],[43900]]</f>
        <v>0</v>
      </c>
      <c r="H346">
        <f>+Casos_PN_CORR[[#This Row],[43902]]-Casos_PN_CORR[[#This Row],[43901]]</f>
        <v>0</v>
      </c>
      <c r="I346">
        <f>+Casos_PN_CORR[[#This Row],[43903]]-Casos_PN_CORR[[#This Row],[43902]]</f>
        <v>0</v>
      </c>
      <c r="J346">
        <f>+Casos_PN_CORR[[#This Row],[43904]]-Casos_PN_CORR[[#This Row],[43903]]</f>
        <v>0</v>
      </c>
      <c r="K346">
        <f>+Casos_PN_CORR[[#This Row],[43905]]-Casos_PN_CORR[[#This Row],[43904]]</f>
        <v>0</v>
      </c>
      <c r="L346">
        <f>+Casos_PN_CORR[[#This Row],[43906]]-Casos_PN_CORR[[#This Row],[43905]]</f>
        <v>0</v>
      </c>
      <c r="M346">
        <f>+Casos_PN_CORR[[#This Row],[43907]]-Casos_PN_CORR[[#This Row],[43906]]</f>
        <v>0</v>
      </c>
      <c r="N346">
        <f>+Casos_PN_CORR[[#This Row],[43908]]-Casos_PN_CORR[[#This Row],[43907]]</f>
        <v>0</v>
      </c>
      <c r="O346">
        <f>+Casos_PN_CORR[[#This Row],[43909]]-Casos_PN_CORR[[#This Row],[43908]]</f>
        <v>0</v>
      </c>
      <c r="P346">
        <f>+Casos_PN_CORR[[#This Row],[43910]]-Casos_PN_CORR[[#This Row],[43909]]</f>
        <v>0</v>
      </c>
      <c r="Q346">
        <f>+Casos_PN_CORR[[#This Row],[43911]]-Casos_PN_CORR[[#This Row],[43910]]</f>
        <v>0</v>
      </c>
      <c r="R346">
        <f>+Casos_PN_CORR[[#This Row],[43912]]-Casos_PN_CORR[[#This Row],[43911]]</f>
        <v>0</v>
      </c>
      <c r="S346">
        <f>+Casos_PN_CORR[[#This Row],[43913]]-Casos_PN_CORR[[#This Row],[43912]]</f>
        <v>0</v>
      </c>
      <c r="T346">
        <f>+Casos_PN_CORR[[#This Row],[43914]]-Casos_PN_CORR[[#This Row],[43913]]</f>
        <v>0</v>
      </c>
      <c r="U346">
        <f>+Casos_PN_CORR[[#This Row],[43915]]-Casos_PN_CORR[[#This Row],[43914]]</f>
        <v>0</v>
      </c>
      <c r="V346">
        <f>+Casos_PN_CORR[[#This Row],[43916]]-Casos_PN_CORR[[#This Row],[43915]]</f>
        <v>0</v>
      </c>
      <c r="W346">
        <f>+Casos_PN_CORR[[#This Row],[43917]]-Casos_PN_CORR[[#This Row],[43916]]</f>
        <v>0</v>
      </c>
      <c r="X346">
        <f>+Casos_PN_CORR[[#This Row],[43918]]-Casos_PN_CORR[[#This Row],[43917]]</f>
        <v>0</v>
      </c>
      <c r="Y346">
        <f>+Casos_PN_CORR[[#This Row],[43919]]-Casos_PN_CORR[[#This Row],[43918]]</f>
        <v>0</v>
      </c>
      <c r="Z346">
        <f>+Casos_PN_CORR[[#This Row],[43920]]-Casos_PN_CORR[[#This Row],[43919]]</f>
        <v>0</v>
      </c>
      <c r="AA346">
        <f>+Casos_PN_CORR[[#This Row],[43921]]-Casos_PN_CORR[[#This Row],[43920]]</f>
        <v>0</v>
      </c>
      <c r="AB346">
        <f>+Casos_PN_CORR[[#This Row],[43922]]-Casos_PN_CORR[[#This Row],[43921]]</f>
        <v>0</v>
      </c>
      <c r="AC346">
        <f>+Casos_PN_CORR[[#This Row],[43923]]-Casos_PN_CORR[[#This Row],[43922]]</f>
        <v>0</v>
      </c>
      <c r="AD346">
        <f>+Casos_PN_CORR[[#This Row],[43924]]-Casos_PN_CORR[[#This Row],[43923]]</f>
        <v>0</v>
      </c>
      <c r="AE346">
        <f>+Casos_PN_CORR[[#This Row],[43925]]-Casos_PN_CORR[[#This Row],[43924]]</f>
        <v>0</v>
      </c>
      <c r="AF346">
        <f>+Casos_PN_CORR[[#This Row],[43926]]-Casos_PN_CORR[[#This Row],[43925]]</f>
        <v>0</v>
      </c>
      <c r="AG346">
        <f>+Casos_PN_CORR[[#This Row],[43927]]-Casos_PN_CORR[[#This Row],[43926]]</f>
        <v>0</v>
      </c>
      <c r="AH346">
        <f>+Casos_PN_CORR[[#This Row],[43928]]-Casos_PN_CORR[[#This Row],[43927]]</f>
        <v>0</v>
      </c>
      <c r="AI346">
        <f>+Casos_PN_CORR[[#This Row],[43929]]-Casos_PN_CORR[[#This Row],[43928]]</f>
        <v>0</v>
      </c>
      <c r="AJ346">
        <f>+Casos_PN_CORR[[#This Row],[43930]]-Casos_PN_CORR[[#This Row],[43929]]</f>
        <v>0</v>
      </c>
      <c r="AK346">
        <f>+Casos_PN_CORR[[#This Row],[43931]]-Casos_PN_CORR[[#This Row],[43930]]</f>
        <v>0</v>
      </c>
      <c r="AL346">
        <f>+Casos_PN_CORR[[#This Row],[43932]]-Casos_PN_CORR[[#This Row],[43931]]</f>
        <v>0</v>
      </c>
      <c r="AM346">
        <f>+Casos_PN_CORR[[#This Row],[43933]]-Casos_PN_CORR[[#This Row],[43932]]</f>
        <v>0</v>
      </c>
      <c r="AN346">
        <f>+Casos_PN_CORR[[#This Row],[43934]]-Casos_PN_CORR[[#This Row],[43933]]</f>
        <v>0</v>
      </c>
      <c r="AO346">
        <f>+Casos_PN_CORR[[#This Row],[43935]]-Casos_PN_CORR[[#This Row],[43934]]</f>
        <v>0</v>
      </c>
      <c r="AP346">
        <f>+Casos_PN_CORR[[#This Row],[43936]]-Casos_PN_CORR[[#This Row],[43935]]</f>
        <v>0</v>
      </c>
      <c r="AQ346">
        <f>+Casos_PN_CORR[[#This Row],[43937]]-Casos_PN_CORR[[#This Row],[43936]]</f>
        <v>0</v>
      </c>
      <c r="AR346">
        <f>+Casos_PN_CORR[[#This Row],[43938]]-Casos_PN_CORR[[#This Row],[43937]]</f>
        <v>0</v>
      </c>
      <c r="AS346">
        <f>+Casos_PN_CORR[[#This Row],[43939]]-Casos_PN_CORR[[#This Row],[43938]]</f>
        <v>0</v>
      </c>
      <c r="AT346">
        <f>+Casos_PN_CORR[[#This Row],[43940]]-Casos_PN_CORR[[#This Row],[43939]]</f>
        <v>0</v>
      </c>
      <c r="AU346">
        <f>+Casos_PN_CORR[[#This Row],[43941]]-Casos_PN_CORR[[#This Row],[43940]]</f>
        <v>0</v>
      </c>
      <c r="AV346">
        <f>+Casos_PN_CORR[[#This Row],[43942]]-Casos_PN_CORR[[#This Row],[43941]]</f>
        <v>0</v>
      </c>
      <c r="AW346">
        <f>+Casos_PN_CORR[[#This Row],[43943]]-Casos_PN_CORR[[#This Row],[43942]]</f>
        <v>0</v>
      </c>
      <c r="AX346">
        <f>+Casos_PN_CORR[[#This Row],[43944]]-Casos_PN_CORR[[#This Row],[43943]]</f>
        <v>0</v>
      </c>
      <c r="AY346">
        <f>+Casos_PN_CORR[[#This Row],[43945]]-Casos_PN_CORR[[#This Row],[43944]]</f>
        <v>0</v>
      </c>
      <c r="AZ346">
        <f>+Casos_PN_CORR[[#This Row],[43946]]-Casos_PN_CORR[[#This Row],[43945]]</f>
        <v>0</v>
      </c>
      <c r="BA346">
        <f>+Casos_PN_CORR[[#This Row],[43947]]-Casos_PN_CORR[[#This Row],[43946]]</f>
        <v>0</v>
      </c>
      <c r="BB346">
        <f>+Casos_PN_CORR[[#This Row],[43948]]-Casos_PN_CORR[[#This Row],[43947]]</f>
        <v>0</v>
      </c>
      <c r="BC346">
        <f>+Casos_PN_CORR[[#This Row],[43949]]-Casos_PN_CORR[[#This Row],[43948]]</f>
        <v>0</v>
      </c>
      <c r="BD346">
        <f>+Casos_PN_CORR[[#This Row],[43950]]-Casos_PN_CORR[[#This Row],[43949]]</f>
        <v>0</v>
      </c>
      <c r="BE346">
        <f>+Casos_PN_CORR[[#This Row],[43951]]-Casos_PN_CORR[[#This Row],[43950]]</f>
        <v>0</v>
      </c>
      <c r="BF346">
        <f>+Casos_PN_CORR[[#This Row],[43952]]-Casos_PN_CORR[[#This Row],[43951]]</f>
        <v>0</v>
      </c>
      <c r="BG346">
        <f>+Casos_PN_CORR[[#This Row],[43953]]-Casos_PN_CORR[[#This Row],[43952]]</f>
        <v>0</v>
      </c>
      <c r="BH346">
        <f>+Casos_PN_CORR[[#This Row],[43954]]-Casos_PN_CORR[[#This Row],[43953]]</f>
        <v>0</v>
      </c>
      <c r="BI346">
        <f>+Casos_PN_CORR[[#This Row],[43955]]-Casos_PN_CORR[[#This Row],[43954]]</f>
        <v>0</v>
      </c>
      <c r="BJ346">
        <f>+Casos_PN_CORR[[#This Row],[43956]]-Casos_PN_CORR[[#This Row],[43955]]</f>
        <v>0</v>
      </c>
      <c r="BK346">
        <f>+Casos_PN_CORR[[#This Row],[43957]]-Casos_PN_CORR[[#This Row],[43956]]</f>
        <v>0</v>
      </c>
      <c r="BL346">
        <f>+Casos_PN_CORR[[#This Row],[43958]]-Casos_PN_CORR[[#This Row],[43957]]</f>
        <v>0</v>
      </c>
      <c r="BM346">
        <f>+Casos_PN_CORR[[#This Row],[43959]]-Casos_PN_CORR[[#This Row],[43958]]</f>
        <v>0</v>
      </c>
      <c r="BN346">
        <f>+Casos_PN_CORR[[#This Row],[43960]]-Casos_PN_CORR[[#This Row],[43959]]</f>
        <v>0</v>
      </c>
      <c r="BO346">
        <f>+Casos_PN_CORR[[#This Row],[43961]]-Casos_PN_CORR[[#This Row],[43960]]</f>
        <v>0</v>
      </c>
      <c r="BP346">
        <f>+Casos_PN_CORR[[#This Row],[43962]]-Casos_PN_CORR[[#This Row],[43961]]</f>
        <v>0</v>
      </c>
      <c r="BQ346">
        <f>+Casos_PN_CORR[[#This Row],[43963]]-Casos_PN_CORR[[#This Row],[43962]]</f>
        <v>0</v>
      </c>
      <c r="BR346">
        <f>+Casos_PN_CORR[[#This Row],[43964]]-Casos_PN_CORR[[#This Row],[43963]]</f>
        <v>0</v>
      </c>
      <c r="BS346">
        <f>+Casos_PN_CORR[[#This Row],[43965]]-Casos_PN_CORR[[#This Row],[43964]]</f>
        <v>0</v>
      </c>
      <c r="BT346">
        <f>+Casos_PN_CORR[[#This Row],[43966]]-Casos_PN_CORR[[#This Row],[43965]]</f>
        <v>0</v>
      </c>
      <c r="BU346">
        <f>+Casos_PN_CORR[[#This Row],[43967]]-Casos_PN_CORR[[#This Row],[43966]]</f>
        <v>0</v>
      </c>
      <c r="BV346">
        <f>+Casos_PN_CORR[[#This Row],[43968]]-Casos_PN_CORR[[#This Row],[43967]]</f>
        <v>0</v>
      </c>
      <c r="BW346">
        <f>+Casos_PN_CORR[[#This Row],[43969]]-Casos_PN_CORR[[#This Row],[43968]]</f>
        <v>0</v>
      </c>
      <c r="BX346">
        <f>+Casos_PN_CORR[[#This Row],[43970]]-Casos_PN_CORR[[#This Row],[43969]]</f>
        <v>0</v>
      </c>
      <c r="BY346">
        <f>+Casos_PN_CORR[[#This Row],[43971]]-Casos_PN_CORR[[#This Row],[43970]]</f>
        <v>0</v>
      </c>
      <c r="BZ346">
        <f>+Casos_PN_CORR[[#This Row],[43972]]-Casos_PN_CORR[[#This Row],[43971]]</f>
        <v>0</v>
      </c>
      <c r="CA346">
        <f>+Casos_PN_CORR[[#This Row],[43973]]-Casos_PN_CORR[[#This Row],[43972]]</f>
        <v>0</v>
      </c>
      <c r="CB346">
        <f>+Casos_PN_CORR[[#This Row],[43974]]-Casos_PN_CORR[[#This Row],[43973]]</f>
        <v>0</v>
      </c>
      <c r="CC346">
        <f>+Casos_PN_CORR[[#This Row],[43975]]-Casos_PN_CORR[[#This Row],[43974]]</f>
        <v>0</v>
      </c>
      <c r="CD346">
        <f>+Casos_PN_CORR[[#This Row],[43976]]-Casos_PN_CORR[[#This Row],[43975]]</f>
        <v>0</v>
      </c>
      <c r="CE346">
        <f>+Casos_PN_CORR[[#This Row],[43977]]-Casos_PN_CORR[[#This Row],[43976]]</f>
        <v>0</v>
      </c>
      <c r="CF346">
        <f>+Casos_PN_CORR[[#This Row],[43978]]-Casos_PN_CORR[[#This Row],[43977]]</f>
        <v>0</v>
      </c>
      <c r="CG346">
        <f>+Casos_PN_CORR[[#This Row],[43979]]-Casos_PN_CORR[[#This Row],[43978]]</f>
        <v>0</v>
      </c>
      <c r="CH346">
        <f>+Casos_PN_CORR[[#This Row],[43980]]-Casos_PN_CORR[[#This Row],[43979]]</f>
        <v>0</v>
      </c>
      <c r="CI346">
        <f>+Casos_PN_CORR[[#This Row],[43981]]-Casos_PN_CORR[[#This Row],[43980]]</f>
        <v>0</v>
      </c>
      <c r="CJ346">
        <f>+Casos_PN_CORR[[#This Row],[43982]]-Casos_PN_CORR[[#This Row],[43981]]</f>
        <v>0</v>
      </c>
      <c r="CK346">
        <f>+Casos_PN_CORR[[#This Row],[43983]]-Casos_PN_CORR[[#This Row],[43982]]</f>
        <v>0</v>
      </c>
      <c r="CL346">
        <f>+Casos_PN_CORR[[#This Row],[43984]]-Casos_PN_CORR[[#This Row],[43983]]</f>
        <v>0</v>
      </c>
      <c r="CM346">
        <f>+Casos_PN_CORR[[#This Row],[43985]]-Casos_PN_CORR[[#This Row],[43984]]</f>
        <v>0</v>
      </c>
      <c r="CN346">
        <f>+Casos_PN_CORR[[#This Row],[43986]]-Casos_PN_CORR[[#This Row],[43985]]</f>
        <v>0</v>
      </c>
      <c r="CO346">
        <f>+Casos_PN_CORR[[#This Row],[43987]]-Casos_PN_CORR[[#This Row],[43986]]</f>
        <v>0</v>
      </c>
      <c r="CP346">
        <f>+Casos_PN_CORR[[#This Row],[43988]]-Casos_PN_CORR[[#This Row],[43987]]</f>
        <v>0</v>
      </c>
      <c r="CQ346">
        <f>+Casos_PN_CORR[[#This Row],[43989]]-Casos_PN_CORR[[#This Row],[43988]]</f>
        <v>0</v>
      </c>
      <c r="CR346">
        <f>+Casos_PN_CORR[[#This Row],[43990]]-Casos_PN_CORR[[#This Row],[43989]]</f>
        <v>0</v>
      </c>
      <c r="CS346">
        <f>+Casos_PN_CORR[[#This Row],[43991]]-Casos_PN_CORR[[#This Row],[43990]]</f>
        <v>0</v>
      </c>
      <c r="CT346">
        <f>+Casos_PN_CORR[[#This Row],[43992]]-Casos_PN_CORR[[#This Row],[43991]]</f>
        <v>0</v>
      </c>
      <c r="CU346">
        <f>+Casos_PN_CORR[[#This Row],[43993]]-Casos_PN_CORR[[#This Row],[43992]]</f>
        <v>0</v>
      </c>
    </row>
    <row r="347" spans="1:99" x14ac:dyDescent="0.3">
      <c r="A347">
        <v>70603</v>
      </c>
      <c r="B347" s="2" t="s">
        <v>268</v>
      </c>
      <c r="C347" s="2" t="s">
        <v>248</v>
      </c>
      <c r="D347" s="2" t="s">
        <v>631</v>
      </c>
      <c r="E347" s="4">
        <f t="shared" si="5"/>
        <v>0</v>
      </c>
      <c r="F347">
        <f>+Casos_PN_CORR[[#This Row],[43900]]</f>
        <v>0</v>
      </c>
      <c r="G347">
        <f>+Casos_PN_CORR[[#This Row],[43901]]-Casos_PN_CORR[[#This Row],[43900]]</f>
        <v>0</v>
      </c>
      <c r="H347">
        <f>+Casos_PN_CORR[[#This Row],[43902]]-Casos_PN_CORR[[#This Row],[43901]]</f>
        <v>0</v>
      </c>
      <c r="I347">
        <f>+Casos_PN_CORR[[#This Row],[43903]]-Casos_PN_CORR[[#This Row],[43902]]</f>
        <v>0</v>
      </c>
      <c r="J347">
        <f>+Casos_PN_CORR[[#This Row],[43904]]-Casos_PN_CORR[[#This Row],[43903]]</f>
        <v>0</v>
      </c>
      <c r="K347">
        <f>+Casos_PN_CORR[[#This Row],[43905]]-Casos_PN_CORR[[#This Row],[43904]]</f>
        <v>0</v>
      </c>
      <c r="L347">
        <f>+Casos_PN_CORR[[#This Row],[43906]]-Casos_PN_CORR[[#This Row],[43905]]</f>
        <v>0</v>
      </c>
      <c r="M347">
        <f>+Casos_PN_CORR[[#This Row],[43907]]-Casos_PN_CORR[[#This Row],[43906]]</f>
        <v>0</v>
      </c>
      <c r="N347">
        <f>+Casos_PN_CORR[[#This Row],[43908]]-Casos_PN_CORR[[#This Row],[43907]]</f>
        <v>0</v>
      </c>
      <c r="O347">
        <f>+Casos_PN_CORR[[#This Row],[43909]]-Casos_PN_CORR[[#This Row],[43908]]</f>
        <v>0</v>
      </c>
      <c r="P347">
        <f>+Casos_PN_CORR[[#This Row],[43910]]-Casos_PN_CORR[[#This Row],[43909]]</f>
        <v>0</v>
      </c>
      <c r="Q347">
        <f>+Casos_PN_CORR[[#This Row],[43911]]-Casos_PN_CORR[[#This Row],[43910]]</f>
        <v>0</v>
      </c>
      <c r="R347">
        <f>+Casos_PN_CORR[[#This Row],[43912]]-Casos_PN_CORR[[#This Row],[43911]]</f>
        <v>0</v>
      </c>
      <c r="S347">
        <f>+Casos_PN_CORR[[#This Row],[43913]]-Casos_PN_CORR[[#This Row],[43912]]</f>
        <v>0</v>
      </c>
      <c r="T347">
        <f>+Casos_PN_CORR[[#This Row],[43914]]-Casos_PN_CORR[[#This Row],[43913]]</f>
        <v>0</v>
      </c>
      <c r="U347">
        <f>+Casos_PN_CORR[[#This Row],[43915]]-Casos_PN_CORR[[#This Row],[43914]]</f>
        <v>0</v>
      </c>
      <c r="V347">
        <f>+Casos_PN_CORR[[#This Row],[43916]]-Casos_PN_CORR[[#This Row],[43915]]</f>
        <v>0</v>
      </c>
      <c r="W347">
        <f>+Casos_PN_CORR[[#This Row],[43917]]-Casos_PN_CORR[[#This Row],[43916]]</f>
        <v>0</v>
      </c>
      <c r="X347">
        <f>+Casos_PN_CORR[[#This Row],[43918]]-Casos_PN_CORR[[#This Row],[43917]]</f>
        <v>0</v>
      </c>
      <c r="Y347">
        <f>+Casos_PN_CORR[[#This Row],[43919]]-Casos_PN_CORR[[#This Row],[43918]]</f>
        <v>0</v>
      </c>
      <c r="Z347">
        <f>+Casos_PN_CORR[[#This Row],[43920]]-Casos_PN_CORR[[#This Row],[43919]]</f>
        <v>0</v>
      </c>
      <c r="AA347">
        <f>+Casos_PN_CORR[[#This Row],[43921]]-Casos_PN_CORR[[#This Row],[43920]]</f>
        <v>0</v>
      </c>
      <c r="AB347">
        <f>+Casos_PN_CORR[[#This Row],[43922]]-Casos_PN_CORR[[#This Row],[43921]]</f>
        <v>0</v>
      </c>
      <c r="AC347">
        <f>+Casos_PN_CORR[[#This Row],[43923]]-Casos_PN_CORR[[#This Row],[43922]]</f>
        <v>0</v>
      </c>
      <c r="AD347">
        <f>+Casos_PN_CORR[[#This Row],[43924]]-Casos_PN_CORR[[#This Row],[43923]]</f>
        <v>0</v>
      </c>
      <c r="AE347">
        <f>+Casos_PN_CORR[[#This Row],[43925]]-Casos_PN_CORR[[#This Row],[43924]]</f>
        <v>0</v>
      </c>
      <c r="AF347">
        <f>+Casos_PN_CORR[[#This Row],[43926]]-Casos_PN_CORR[[#This Row],[43925]]</f>
        <v>0</v>
      </c>
      <c r="AG347">
        <f>+Casos_PN_CORR[[#This Row],[43927]]-Casos_PN_CORR[[#This Row],[43926]]</f>
        <v>0</v>
      </c>
      <c r="AH347">
        <f>+Casos_PN_CORR[[#This Row],[43928]]-Casos_PN_CORR[[#This Row],[43927]]</f>
        <v>0</v>
      </c>
      <c r="AI347">
        <f>+Casos_PN_CORR[[#This Row],[43929]]-Casos_PN_CORR[[#This Row],[43928]]</f>
        <v>0</v>
      </c>
      <c r="AJ347">
        <f>+Casos_PN_CORR[[#This Row],[43930]]-Casos_PN_CORR[[#This Row],[43929]]</f>
        <v>0</v>
      </c>
      <c r="AK347">
        <f>+Casos_PN_CORR[[#This Row],[43931]]-Casos_PN_CORR[[#This Row],[43930]]</f>
        <v>0</v>
      </c>
      <c r="AL347">
        <f>+Casos_PN_CORR[[#This Row],[43932]]-Casos_PN_CORR[[#This Row],[43931]]</f>
        <v>0</v>
      </c>
      <c r="AM347">
        <f>+Casos_PN_CORR[[#This Row],[43933]]-Casos_PN_CORR[[#This Row],[43932]]</f>
        <v>0</v>
      </c>
      <c r="AN347">
        <f>+Casos_PN_CORR[[#This Row],[43934]]-Casos_PN_CORR[[#This Row],[43933]]</f>
        <v>0</v>
      </c>
      <c r="AO347">
        <f>+Casos_PN_CORR[[#This Row],[43935]]-Casos_PN_CORR[[#This Row],[43934]]</f>
        <v>0</v>
      </c>
      <c r="AP347">
        <f>+Casos_PN_CORR[[#This Row],[43936]]-Casos_PN_CORR[[#This Row],[43935]]</f>
        <v>0</v>
      </c>
      <c r="AQ347">
        <f>+Casos_PN_CORR[[#This Row],[43937]]-Casos_PN_CORR[[#This Row],[43936]]</f>
        <v>0</v>
      </c>
      <c r="AR347">
        <f>+Casos_PN_CORR[[#This Row],[43938]]-Casos_PN_CORR[[#This Row],[43937]]</f>
        <v>0</v>
      </c>
      <c r="AS347">
        <f>+Casos_PN_CORR[[#This Row],[43939]]-Casos_PN_CORR[[#This Row],[43938]]</f>
        <v>0</v>
      </c>
      <c r="AT347">
        <f>+Casos_PN_CORR[[#This Row],[43940]]-Casos_PN_CORR[[#This Row],[43939]]</f>
        <v>0</v>
      </c>
      <c r="AU347">
        <f>+Casos_PN_CORR[[#This Row],[43941]]-Casos_PN_CORR[[#This Row],[43940]]</f>
        <v>0</v>
      </c>
      <c r="AV347">
        <f>+Casos_PN_CORR[[#This Row],[43942]]-Casos_PN_CORR[[#This Row],[43941]]</f>
        <v>0</v>
      </c>
      <c r="AW347">
        <f>+Casos_PN_CORR[[#This Row],[43943]]-Casos_PN_CORR[[#This Row],[43942]]</f>
        <v>0</v>
      </c>
      <c r="AX347">
        <f>+Casos_PN_CORR[[#This Row],[43944]]-Casos_PN_CORR[[#This Row],[43943]]</f>
        <v>0</v>
      </c>
      <c r="AY347">
        <f>+Casos_PN_CORR[[#This Row],[43945]]-Casos_PN_CORR[[#This Row],[43944]]</f>
        <v>0</v>
      </c>
      <c r="AZ347">
        <f>+Casos_PN_CORR[[#This Row],[43946]]-Casos_PN_CORR[[#This Row],[43945]]</f>
        <v>0</v>
      </c>
      <c r="BA347">
        <f>+Casos_PN_CORR[[#This Row],[43947]]-Casos_PN_CORR[[#This Row],[43946]]</f>
        <v>0</v>
      </c>
      <c r="BB347">
        <f>+Casos_PN_CORR[[#This Row],[43948]]-Casos_PN_CORR[[#This Row],[43947]]</f>
        <v>0</v>
      </c>
      <c r="BC347">
        <f>+Casos_PN_CORR[[#This Row],[43949]]-Casos_PN_CORR[[#This Row],[43948]]</f>
        <v>0</v>
      </c>
      <c r="BD347">
        <f>+Casos_PN_CORR[[#This Row],[43950]]-Casos_PN_CORR[[#This Row],[43949]]</f>
        <v>0</v>
      </c>
      <c r="BE347">
        <f>+Casos_PN_CORR[[#This Row],[43951]]-Casos_PN_CORR[[#This Row],[43950]]</f>
        <v>0</v>
      </c>
      <c r="BF347">
        <f>+Casos_PN_CORR[[#This Row],[43952]]-Casos_PN_CORR[[#This Row],[43951]]</f>
        <v>0</v>
      </c>
      <c r="BG347">
        <f>+Casos_PN_CORR[[#This Row],[43953]]-Casos_PN_CORR[[#This Row],[43952]]</f>
        <v>0</v>
      </c>
      <c r="BH347">
        <f>+Casos_PN_CORR[[#This Row],[43954]]-Casos_PN_CORR[[#This Row],[43953]]</f>
        <v>0</v>
      </c>
      <c r="BI347">
        <f>+Casos_PN_CORR[[#This Row],[43955]]-Casos_PN_CORR[[#This Row],[43954]]</f>
        <v>0</v>
      </c>
      <c r="BJ347">
        <f>+Casos_PN_CORR[[#This Row],[43956]]-Casos_PN_CORR[[#This Row],[43955]]</f>
        <v>0</v>
      </c>
      <c r="BK347">
        <f>+Casos_PN_CORR[[#This Row],[43957]]-Casos_PN_CORR[[#This Row],[43956]]</f>
        <v>0</v>
      </c>
      <c r="BL347">
        <f>+Casos_PN_CORR[[#This Row],[43958]]-Casos_PN_CORR[[#This Row],[43957]]</f>
        <v>0</v>
      </c>
      <c r="BM347">
        <f>+Casos_PN_CORR[[#This Row],[43959]]-Casos_PN_CORR[[#This Row],[43958]]</f>
        <v>0</v>
      </c>
      <c r="BN347">
        <f>+Casos_PN_CORR[[#This Row],[43960]]-Casos_PN_CORR[[#This Row],[43959]]</f>
        <v>0</v>
      </c>
      <c r="BO347">
        <f>+Casos_PN_CORR[[#This Row],[43961]]-Casos_PN_CORR[[#This Row],[43960]]</f>
        <v>0</v>
      </c>
      <c r="BP347">
        <f>+Casos_PN_CORR[[#This Row],[43962]]-Casos_PN_CORR[[#This Row],[43961]]</f>
        <v>0</v>
      </c>
      <c r="BQ347">
        <f>+Casos_PN_CORR[[#This Row],[43963]]-Casos_PN_CORR[[#This Row],[43962]]</f>
        <v>0</v>
      </c>
      <c r="BR347">
        <f>+Casos_PN_CORR[[#This Row],[43964]]-Casos_PN_CORR[[#This Row],[43963]]</f>
        <v>0</v>
      </c>
      <c r="BS347">
        <f>+Casos_PN_CORR[[#This Row],[43965]]-Casos_PN_CORR[[#This Row],[43964]]</f>
        <v>0</v>
      </c>
      <c r="BT347">
        <f>+Casos_PN_CORR[[#This Row],[43966]]-Casos_PN_CORR[[#This Row],[43965]]</f>
        <v>0</v>
      </c>
      <c r="BU347">
        <f>+Casos_PN_CORR[[#This Row],[43967]]-Casos_PN_CORR[[#This Row],[43966]]</f>
        <v>0</v>
      </c>
      <c r="BV347">
        <f>+Casos_PN_CORR[[#This Row],[43968]]-Casos_PN_CORR[[#This Row],[43967]]</f>
        <v>0</v>
      </c>
      <c r="BW347">
        <f>+Casos_PN_CORR[[#This Row],[43969]]-Casos_PN_CORR[[#This Row],[43968]]</f>
        <v>0</v>
      </c>
      <c r="BX347">
        <f>+Casos_PN_CORR[[#This Row],[43970]]-Casos_PN_CORR[[#This Row],[43969]]</f>
        <v>0</v>
      </c>
      <c r="BY347">
        <f>+Casos_PN_CORR[[#This Row],[43971]]-Casos_PN_CORR[[#This Row],[43970]]</f>
        <v>0</v>
      </c>
      <c r="BZ347">
        <f>+Casos_PN_CORR[[#This Row],[43972]]-Casos_PN_CORR[[#This Row],[43971]]</f>
        <v>0</v>
      </c>
      <c r="CA347">
        <f>+Casos_PN_CORR[[#This Row],[43973]]-Casos_PN_CORR[[#This Row],[43972]]</f>
        <v>0</v>
      </c>
      <c r="CB347">
        <f>+Casos_PN_CORR[[#This Row],[43974]]-Casos_PN_CORR[[#This Row],[43973]]</f>
        <v>0</v>
      </c>
      <c r="CC347">
        <f>+Casos_PN_CORR[[#This Row],[43975]]-Casos_PN_CORR[[#This Row],[43974]]</f>
        <v>0</v>
      </c>
      <c r="CD347">
        <f>+Casos_PN_CORR[[#This Row],[43976]]-Casos_PN_CORR[[#This Row],[43975]]</f>
        <v>0</v>
      </c>
      <c r="CE347">
        <f>+Casos_PN_CORR[[#This Row],[43977]]-Casos_PN_CORR[[#This Row],[43976]]</f>
        <v>0</v>
      </c>
      <c r="CF347">
        <f>+Casos_PN_CORR[[#This Row],[43978]]-Casos_PN_CORR[[#This Row],[43977]]</f>
        <v>0</v>
      </c>
      <c r="CG347">
        <f>+Casos_PN_CORR[[#This Row],[43979]]-Casos_PN_CORR[[#This Row],[43978]]</f>
        <v>0</v>
      </c>
      <c r="CH347">
        <f>+Casos_PN_CORR[[#This Row],[43980]]-Casos_PN_CORR[[#This Row],[43979]]</f>
        <v>0</v>
      </c>
      <c r="CI347">
        <f>+Casos_PN_CORR[[#This Row],[43981]]-Casos_PN_CORR[[#This Row],[43980]]</f>
        <v>0</v>
      </c>
      <c r="CJ347">
        <f>+Casos_PN_CORR[[#This Row],[43982]]-Casos_PN_CORR[[#This Row],[43981]]</f>
        <v>0</v>
      </c>
      <c r="CK347">
        <f>+Casos_PN_CORR[[#This Row],[43983]]-Casos_PN_CORR[[#This Row],[43982]]</f>
        <v>0</v>
      </c>
      <c r="CL347">
        <f>+Casos_PN_CORR[[#This Row],[43984]]-Casos_PN_CORR[[#This Row],[43983]]</f>
        <v>0</v>
      </c>
      <c r="CM347">
        <f>+Casos_PN_CORR[[#This Row],[43985]]-Casos_PN_CORR[[#This Row],[43984]]</f>
        <v>0</v>
      </c>
      <c r="CN347">
        <f>+Casos_PN_CORR[[#This Row],[43986]]-Casos_PN_CORR[[#This Row],[43985]]</f>
        <v>0</v>
      </c>
      <c r="CO347">
        <f>+Casos_PN_CORR[[#This Row],[43987]]-Casos_PN_CORR[[#This Row],[43986]]</f>
        <v>0</v>
      </c>
      <c r="CP347">
        <f>+Casos_PN_CORR[[#This Row],[43988]]-Casos_PN_CORR[[#This Row],[43987]]</f>
        <v>0</v>
      </c>
      <c r="CQ347">
        <f>+Casos_PN_CORR[[#This Row],[43989]]-Casos_PN_CORR[[#This Row],[43988]]</f>
        <v>0</v>
      </c>
      <c r="CR347">
        <f>+Casos_PN_CORR[[#This Row],[43990]]-Casos_PN_CORR[[#This Row],[43989]]</f>
        <v>0</v>
      </c>
      <c r="CS347">
        <f>+Casos_PN_CORR[[#This Row],[43991]]-Casos_PN_CORR[[#This Row],[43990]]</f>
        <v>0</v>
      </c>
      <c r="CT347">
        <f>+Casos_PN_CORR[[#This Row],[43992]]-Casos_PN_CORR[[#This Row],[43991]]</f>
        <v>0</v>
      </c>
      <c r="CU347">
        <f>+Casos_PN_CORR[[#This Row],[43993]]-Casos_PN_CORR[[#This Row],[43992]]</f>
        <v>0</v>
      </c>
    </row>
    <row r="348" spans="1:99" x14ac:dyDescent="0.3">
      <c r="A348">
        <v>41103</v>
      </c>
      <c r="B348" s="2" t="s">
        <v>154</v>
      </c>
      <c r="C348" s="2" t="s">
        <v>258</v>
      </c>
      <c r="D348" s="2" t="s">
        <v>632</v>
      </c>
      <c r="E348" s="4">
        <f t="shared" si="5"/>
        <v>0</v>
      </c>
      <c r="F348">
        <f>+Casos_PN_CORR[[#This Row],[43900]]</f>
        <v>0</v>
      </c>
      <c r="G348">
        <f>+Casos_PN_CORR[[#This Row],[43901]]-Casos_PN_CORR[[#This Row],[43900]]</f>
        <v>0</v>
      </c>
      <c r="H348">
        <f>+Casos_PN_CORR[[#This Row],[43902]]-Casos_PN_CORR[[#This Row],[43901]]</f>
        <v>0</v>
      </c>
      <c r="I348">
        <f>+Casos_PN_CORR[[#This Row],[43903]]-Casos_PN_CORR[[#This Row],[43902]]</f>
        <v>0</v>
      </c>
      <c r="J348">
        <f>+Casos_PN_CORR[[#This Row],[43904]]-Casos_PN_CORR[[#This Row],[43903]]</f>
        <v>0</v>
      </c>
      <c r="K348">
        <f>+Casos_PN_CORR[[#This Row],[43905]]-Casos_PN_CORR[[#This Row],[43904]]</f>
        <v>0</v>
      </c>
      <c r="L348">
        <f>+Casos_PN_CORR[[#This Row],[43906]]-Casos_PN_CORR[[#This Row],[43905]]</f>
        <v>0</v>
      </c>
      <c r="M348">
        <f>+Casos_PN_CORR[[#This Row],[43907]]-Casos_PN_CORR[[#This Row],[43906]]</f>
        <v>0</v>
      </c>
      <c r="N348">
        <f>+Casos_PN_CORR[[#This Row],[43908]]-Casos_PN_CORR[[#This Row],[43907]]</f>
        <v>0</v>
      </c>
      <c r="O348">
        <f>+Casos_PN_CORR[[#This Row],[43909]]-Casos_PN_CORR[[#This Row],[43908]]</f>
        <v>0</v>
      </c>
      <c r="P348">
        <f>+Casos_PN_CORR[[#This Row],[43910]]-Casos_PN_CORR[[#This Row],[43909]]</f>
        <v>0</v>
      </c>
      <c r="Q348">
        <f>+Casos_PN_CORR[[#This Row],[43911]]-Casos_PN_CORR[[#This Row],[43910]]</f>
        <v>0</v>
      </c>
      <c r="R348">
        <f>+Casos_PN_CORR[[#This Row],[43912]]-Casos_PN_CORR[[#This Row],[43911]]</f>
        <v>0</v>
      </c>
      <c r="S348">
        <f>+Casos_PN_CORR[[#This Row],[43913]]-Casos_PN_CORR[[#This Row],[43912]]</f>
        <v>0</v>
      </c>
      <c r="T348">
        <f>+Casos_PN_CORR[[#This Row],[43914]]-Casos_PN_CORR[[#This Row],[43913]]</f>
        <v>0</v>
      </c>
      <c r="U348">
        <f>+Casos_PN_CORR[[#This Row],[43915]]-Casos_PN_CORR[[#This Row],[43914]]</f>
        <v>0</v>
      </c>
      <c r="V348">
        <f>+Casos_PN_CORR[[#This Row],[43916]]-Casos_PN_CORR[[#This Row],[43915]]</f>
        <v>0</v>
      </c>
      <c r="W348">
        <f>+Casos_PN_CORR[[#This Row],[43917]]-Casos_PN_CORR[[#This Row],[43916]]</f>
        <v>0</v>
      </c>
      <c r="X348">
        <f>+Casos_PN_CORR[[#This Row],[43918]]-Casos_PN_CORR[[#This Row],[43917]]</f>
        <v>0</v>
      </c>
      <c r="Y348">
        <f>+Casos_PN_CORR[[#This Row],[43919]]-Casos_PN_CORR[[#This Row],[43918]]</f>
        <v>0</v>
      </c>
      <c r="Z348">
        <f>+Casos_PN_CORR[[#This Row],[43920]]-Casos_PN_CORR[[#This Row],[43919]]</f>
        <v>0</v>
      </c>
      <c r="AA348">
        <f>+Casos_PN_CORR[[#This Row],[43921]]-Casos_PN_CORR[[#This Row],[43920]]</f>
        <v>0</v>
      </c>
      <c r="AB348">
        <f>+Casos_PN_CORR[[#This Row],[43922]]-Casos_PN_CORR[[#This Row],[43921]]</f>
        <v>0</v>
      </c>
      <c r="AC348">
        <f>+Casos_PN_CORR[[#This Row],[43923]]-Casos_PN_CORR[[#This Row],[43922]]</f>
        <v>0</v>
      </c>
      <c r="AD348">
        <f>+Casos_PN_CORR[[#This Row],[43924]]-Casos_PN_CORR[[#This Row],[43923]]</f>
        <v>0</v>
      </c>
      <c r="AE348">
        <f>+Casos_PN_CORR[[#This Row],[43925]]-Casos_PN_CORR[[#This Row],[43924]]</f>
        <v>0</v>
      </c>
      <c r="AF348">
        <f>+Casos_PN_CORR[[#This Row],[43926]]-Casos_PN_CORR[[#This Row],[43925]]</f>
        <v>0</v>
      </c>
      <c r="AG348">
        <f>+Casos_PN_CORR[[#This Row],[43927]]-Casos_PN_CORR[[#This Row],[43926]]</f>
        <v>0</v>
      </c>
      <c r="AH348">
        <f>+Casos_PN_CORR[[#This Row],[43928]]-Casos_PN_CORR[[#This Row],[43927]]</f>
        <v>0</v>
      </c>
      <c r="AI348">
        <f>+Casos_PN_CORR[[#This Row],[43929]]-Casos_PN_CORR[[#This Row],[43928]]</f>
        <v>0</v>
      </c>
      <c r="AJ348">
        <f>+Casos_PN_CORR[[#This Row],[43930]]-Casos_PN_CORR[[#This Row],[43929]]</f>
        <v>0</v>
      </c>
      <c r="AK348">
        <f>+Casos_PN_CORR[[#This Row],[43931]]-Casos_PN_CORR[[#This Row],[43930]]</f>
        <v>0</v>
      </c>
      <c r="AL348">
        <f>+Casos_PN_CORR[[#This Row],[43932]]-Casos_PN_CORR[[#This Row],[43931]]</f>
        <v>0</v>
      </c>
      <c r="AM348">
        <f>+Casos_PN_CORR[[#This Row],[43933]]-Casos_PN_CORR[[#This Row],[43932]]</f>
        <v>0</v>
      </c>
      <c r="AN348">
        <f>+Casos_PN_CORR[[#This Row],[43934]]-Casos_PN_CORR[[#This Row],[43933]]</f>
        <v>0</v>
      </c>
      <c r="AO348">
        <f>+Casos_PN_CORR[[#This Row],[43935]]-Casos_PN_CORR[[#This Row],[43934]]</f>
        <v>0</v>
      </c>
      <c r="AP348">
        <f>+Casos_PN_CORR[[#This Row],[43936]]-Casos_PN_CORR[[#This Row],[43935]]</f>
        <v>0</v>
      </c>
      <c r="AQ348">
        <f>+Casos_PN_CORR[[#This Row],[43937]]-Casos_PN_CORR[[#This Row],[43936]]</f>
        <v>0</v>
      </c>
      <c r="AR348">
        <f>+Casos_PN_CORR[[#This Row],[43938]]-Casos_PN_CORR[[#This Row],[43937]]</f>
        <v>0</v>
      </c>
      <c r="AS348">
        <f>+Casos_PN_CORR[[#This Row],[43939]]-Casos_PN_CORR[[#This Row],[43938]]</f>
        <v>0</v>
      </c>
      <c r="AT348">
        <f>+Casos_PN_CORR[[#This Row],[43940]]-Casos_PN_CORR[[#This Row],[43939]]</f>
        <v>0</v>
      </c>
      <c r="AU348">
        <f>+Casos_PN_CORR[[#This Row],[43941]]-Casos_PN_CORR[[#This Row],[43940]]</f>
        <v>0</v>
      </c>
      <c r="AV348">
        <f>+Casos_PN_CORR[[#This Row],[43942]]-Casos_PN_CORR[[#This Row],[43941]]</f>
        <v>0</v>
      </c>
      <c r="AW348">
        <f>+Casos_PN_CORR[[#This Row],[43943]]-Casos_PN_CORR[[#This Row],[43942]]</f>
        <v>0</v>
      </c>
      <c r="AX348">
        <f>+Casos_PN_CORR[[#This Row],[43944]]-Casos_PN_CORR[[#This Row],[43943]]</f>
        <v>0</v>
      </c>
      <c r="AY348">
        <f>+Casos_PN_CORR[[#This Row],[43945]]-Casos_PN_CORR[[#This Row],[43944]]</f>
        <v>0</v>
      </c>
      <c r="AZ348">
        <f>+Casos_PN_CORR[[#This Row],[43946]]-Casos_PN_CORR[[#This Row],[43945]]</f>
        <v>0</v>
      </c>
      <c r="BA348">
        <f>+Casos_PN_CORR[[#This Row],[43947]]-Casos_PN_CORR[[#This Row],[43946]]</f>
        <v>0</v>
      </c>
      <c r="BB348">
        <f>+Casos_PN_CORR[[#This Row],[43948]]-Casos_PN_CORR[[#This Row],[43947]]</f>
        <v>0</v>
      </c>
      <c r="BC348">
        <f>+Casos_PN_CORR[[#This Row],[43949]]-Casos_PN_CORR[[#This Row],[43948]]</f>
        <v>0</v>
      </c>
      <c r="BD348">
        <f>+Casos_PN_CORR[[#This Row],[43950]]-Casos_PN_CORR[[#This Row],[43949]]</f>
        <v>0</v>
      </c>
      <c r="BE348">
        <f>+Casos_PN_CORR[[#This Row],[43951]]-Casos_PN_CORR[[#This Row],[43950]]</f>
        <v>0</v>
      </c>
      <c r="BF348">
        <f>+Casos_PN_CORR[[#This Row],[43952]]-Casos_PN_CORR[[#This Row],[43951]]</f>
        <v>0</v>
      </c>
      <c r="BG348">
        <f>+Casos_PN_CORR[[#This Row],[43953]]-Casos_PN_CORR[[#This Row],[43952]]</f>
        <v>0</v>
      </c>
      <c r="BH348">
        <f>+Casos_PN_CORR[[#This Row],[43954]]-Casos_PN_CORR[[#This Row],[43953]]</f>
        <v>0</v>
      </c>
      <c r="BI348">
        <f>+Casos_PN_CORR[[#This Row],[43955]]-Casos_PN_CORR[[#This Row],[43954]]</f>
        <v>0</v>
      </c>
      <c r="BJ348">
        <f>+Casos_PN_CORR[[#This Row],[43956]]-Casos_PN_CORR[[#This Row],[43955]]</f>
        <v>0</v>
      </c>
      <c r="BK348">
        <f>+Casos_PN_CORR[[#This Row],[43957]]-Casos_PN_CORR[[#This Row],[43956]]</f>
        <v>0</v>
      </c>
      <c r="BL348">
        <f>+Casos_PN_CORR[[#This Row],[43958]]-Casos_PN_CORR[[#This Row],[43957]]</f>
        <v>0</v>
      </c>
      <c r="BM348">
        <f>+Casos_PN_CORR[[#This Row],[43959]]-Casos_PN_CORR[[#This Row],[43958]]</f>
        <v>0</v>
      </c>
      <c r="BN348">
        <f>+Casos_PN_CORR[[#This Row],[43960]]-Casos_PN_CORR[[#This Row],[43959]]</f>
        <v>0</v>
      </c>
      <c r="BO348">
        <f>+Casos_PN_CORR[[#This Row],[43961]]-Casos_PN_CORR[[#This Row],[43960]]</f>
        <v>0</v>
      </c>
      <c r="BP348">
        <f>+Casos_PN_CORR[[#This Row],[43962]]-Casos_PN_CORR[[#This Row],[43961]]</f>
        <v>0</v>
      </c>
      <c r="BQ348">
        <f>+Casos_PN_CORR[[#This Row],[43963]]-Casos_PN_CORR[[#This Row],[43962]]</f>
        <v>0</v>
      </c>
      <c r="BR348">
        <f>+Casos_PN_CORR[[#This Row],[43964]]-Casos_PN_CORR[[#This Row],[43963]]</f>
        <v>0</v>
      </c>
      <c r="BS348">
        <f>+Casos_PN_CORR[[#This Row],[43965]]-Casos_PN_CORR[[#This Row],[43964]]</f>
        <v>0</v>
      </c>
      <c r="BT348">
        <f>+Casos_PN_CORR[[#This Row],[43966]]-Casos_PN_CORR[[#This Row],[43965]]</f>
        <v>0</v>
      </c>
      <c r="BU348">
        <f>+Casos_PN_CORR[[#This Row],[43967]]-Casos_PN_CORR[[#This Row],[43966]]</f>
        <v>0</v>
      </c>
      <c r="BV348">
        <f>+Casos_PN_CORR[[#This Row],[43968]]-Casos_PN_CORR[[#This Row],[43967]]</f>
        <v>0</v>
      </c>
      <c r="BW348">
        <f>+Casos_PN_CORR[[#This Row],[43969]]-Casos_PN_CORR[[#This Row],[43968]]</f>
        <v>0</v>
      </c>
      <c r="BX348">
        <f>+Casos_PN_CORR[[#This Row],[43970]]-Casos_PN_CORR[[#This Row],[43969]]</f>
        <v>0</v>
      </c>
      <c r="BY348">
        <f>+Casos_PN_CORR[[#This Row],[43971]]-Casos_PN_CORR[[#This Row],[43970]]</f>
        <v>0</v>
      </c>
      <c r="BZ348">
        <f>+Casos_PN_CORR[[#This Row],[43972]]-Casos_PN_CORR[[#This Row],[43971]]</f>
        <v>0</v>
      </c>
      <c r="CA348">
        <f>+Casos_PN_CORR[[#This Row],[43973]]-Casos_PN_CORR[[#This Row],[43972]]</f>
        <v>0</v>
      </c>
      <c r="CB348">
        <f>+Casos_PN_CORR[[#This Row],[43974]]-Casos_PN_CORR[[#This Row],[43973]]</f>
        <v>0</v>
      </c>
      <c r="CC348">
        <f>+Casos_PN_CORR[[#This Row],[43975]]-Casos_PN_CORR[[#This Row],[43974]]</f>
        <v>0</v>
      </c>
      <c r="CD348">
        <f>+Casos_PN_CORR[[#This Row],[43976]]-Casos_PN_CORR[[#This Row],[43975]]</f>
        <v>0</v>
      </c>
      <c r="CE348">
        <f>+Casos_PN_CORR[[#This Row],[43977]]-Casos_PN_CORR[[#This Row],[43976]]</f>
        <v>0</v>
      </c>
      <c r="CF348">
        <f>+Casos_PN_CORR[[#This Row],[43978]]-Casos_PN_CORR[[#This Row],[43977]]</f>
        <v>0</v>
      </c>
      <c r="CG348">
        <f>+Casos_PN_CORR[[#This Row],[43979]]-Casos_PN_CORR[[#This Row],[43978]]</f>
        <v>0</v>
      </c>
      <c r="CH348">
        <f>+Casos_PN_CORR[[#This Row],[43980]]-Casos_PN_CORR[[#This Row],[43979]]</f>
        <v>0</v>
      </c>
      <c r="CI348">
        <f>+Casos_PN_CORR[[#This Row],[43981]]-Casos_PN_CORR[[#This Row],[43980]]</f>
        <v>0</v>
      </c>
      <c r="CJ348">
        <f>+Casos_PN_CORR[[#This Row],[43982]]-Casos_PN_CORR[[#This Row],[43981]]</f>
        <v>0</v>
      </c>
      <c r="CK348">
        <f>+Casos_PN_CORR[[#This Row],[43983]]-Casos_PN_CORR[[#This Row],[43982]]</f>
        <v>0</v>
      </c>
      <c r="CL348">
        <f>+Casos_PN_CORR[[#This Row],[43984]]-Casos_PN_CORR[[#This Row],[43983]]</f>
        <v>0</v>
      </c>
      <c r="CM348">
        <f>+Casos_PN_CORR[[#This Row],[43985]]-Casos_PN_CORR[[#This Row],[43984]]</f>
        <v>0</v>
      </c>
      <c r="CN348">
        <f>+Casos_PN_CORR[[#This Row],[43986]]-Casos_PN_CORR[[#This Row],[43985]]</f>
        <v>0</v>
      </c>
      <c r="CO348">
        <f>+Casos_PN_CORR[[#This Row],[43987]]-Casos_PN_CORR[[#This Row],[43986]]</f>
        <v>0</v>
      </c>
      <c r="CP348">
        <f>+Casos_PN_CORR[[#This Row],[43988]]-Casos_PN_CORR[[#This Row],[43987]]</f>
        <v>0</v>
      </c>
      <c r="CQ348">
        <f>+Casos_PN_CORR[[#This Row],[43989]]-Casos_PN_CORR[[#This Row],[43988]]</f>
        <v>0</v>
      </c>
      <c r="CR348">
        <f>+Casos_PN_CORR[[#This Row],[43990]]-Casos_PN_CORR[[#This Row],[43989]]</f>
        <v>0</v>
      </c>
      <c r="CS348">
        <f>+Casos_PN_CORR[[#This Row],[43991]]-Casos_PN_CORR[[#This Row],[43990]]</f>
        <v>0</v>
      </c>
      <c r="CT348">
        <f>+Casos_PN_CORR[[#This Row],[43992]]-Casos_PN_CORR[[#This Row],[43991]]</f>
        <v>0</v>
      </c>
      <c r="CU348">
        <f>+Casos_PN_CORR[[#This Row],[43993]]-Casos_PN_CORR[[#This Row],[43992]]</f>
        <v>0</v>
      </c>
    </row>
    <row r="349" spans="1:99" x14ac:dyDescent="0.3">
      <c r="A349">
        <v>110102</v>
      </c>
      <c r="B349" s="2" t="s">
        <v>188</v>
      </c>
      <c r="C349" s="2" t="s">
        <v>189</v>
      </c>
      <c r="D349" s="2" t="s">
        <v>190</v>
      </c>
      <c r="E349" s="4">
        <f t="shared" si="5"/>
        <v>0</v>
      </c>
      <c r="F349">
        <f>+Casos_PN_CORR[[#This Row],[43900]]</f>
        <v>0</v>
      </c>
      <c r="G349">
        <f>+Casos_PN_CORR[[#This Row],[43901]]-Casos_PN_CORR[[#This Row],[43900]]</f>
        <v>0</v>
      </c>
      <c r="H349">
        <f>+Casos_PN_CORR[[#This Row],[43902]]-Casos_PN_CORR[[#This Row],[43901]]</f>
        <v>0</v>
      </c>
      <c r="I349">
        <f>+Casos_PN_CORR[[#This Row],[43903]]-Casos_PN_CORR[[#This Row],[43902]]</f>
        <v>0</v>
      </c>
      <c r="J349">
        <f>+Casos_PN_CORR[[#This Row],[43904]]-Casos_PN_CORR[[#This Row],[43903]]</f>
        <v>0</v>
      </c>
      <c r="K349">
        <f>+Casos_PN_CORR[[#This Row],[43905]]-Casos_PN_CORR[[#This Row],[43904]]</f>
        <v>0</v>
      </c>
      <c r="L349">
        <f>+Casos_PN_CORR[[#This Row],[43906]]-Casos_PN_CORR[[#This Row],[43905]]</f>
        <v>0</v>
      </c>
      <c r="M349">
        <f>+Casos_PN_CORR[[#This Row],[43907]]-Casos_PN_CORR[[#This Row],[43906]]</f>
        <v>0</v>
      </c>
      <c r="N349">
        <f>+Casos_PN_CORR[[#This Row],[43908]]-Casos_PN_CORR[[#This Row],[43907]]</f>
        <v>0</v>
      </c>
      <c r="O349">
        <f>+Casos_PN_CORR[[#This Row],[43909]]-Casos_PN_CORR[[#This Row],[43908]]</f>
        <v>0</v>
      </c>
      <c r="P349">
        <f>+Casos_PN_CORR[[#This Row],[43910]]-Casos_PN_CORR[[#This Row],[43909]]</f>
        <v>0</v>
      </c>
      <c r="Q349">
        <f>+Casos_PN_CORR[[#This Row],[43911]]-Casos_PN_CORR[[#This Row],[43910]]</f>
        <v>0</v>
      </c>
      <c r="R349">
        <f>+Casos_PN_CORR[[#This Row],[43912]]-Casos_PN_CORR[[#This Row],[43911]]</f>
        <v>0</v>
      </c>
      <c r="S349">
        <f>+Casos_PN_CORR[[#This Row],[43913]]-Casos_PN_CORR[[#This Row],[43912]]</f>
        <v>0</v>
      </c>
      <c r="T349">
        <f>+Casos_PN_CORR[[#This Row],[43914]]-Casos_PN_CORR[[#This Row],[43913]]</f>
        <v>0</v>
      </c>
      <c r="U349">
        <f>+Casos_PN_CORR[[#This Row],[43915]]-Casos_PN_CORR[[#This Row],[43914]]</f>
        <v>0</v>
      </c>
      <c r="V349">
        <f>+Casos_PN_CORR[[#This Row],[43916]]-Casos_PN_CORR[[#This Row],[43915]]</f>
        <v>0</v>
      </c>
      <c r="W349">
        <f>+Casos_PN_CORR[[#This Row],[43917]]-Casos_PN_CORR[[#This Row],[43916]]</f>
        <v>0</v>
      </c>
      <c r="X349">
        <f>+Casos_PN_CORR[[#This Row],[43918]]-Casos_PN_CORR[[#This Row],[43917]]</f>
        <v>0</v>
      </c>
      <c r="Y349">
        <f>+Casos_PN_CORR[[#This Row],[43919]]-Casos_PN_CORR[[#This Row],[43918]]</f>
        <v>0</v>
      </c>
      <c r="Z349">
        <f>+Casos_PN_CORR[[#This Row],[43920]]-Casos_PN_CORR[[#This Row],[43919]]</f>
        <v>0</v>
      </c>
      <c r="AA349">
        <f>+Casos_PN_CORR[[#This Row],[43921]]-Casos_PN_CORR[[#This Row],[43920]]</f>
        <v>0</v>
      </c>
      <c r="AB349">
        <f>+Casos_PN_CORR[[#This Row],[43922]]-Casos_PN_CORR[[#This Row],[43921]]</f>
        <v>0</v>
      </c>
      <c r="AC349">
        <f>+Casos_PN_CORR[[#This Row],[43923]]-Casos_PN_CORR[[#This Row],[43922]]</f>
        <v>0</v>
      </c>
      <c r="AD349">
        <f>+Casos_PN_CORR[[#This Row],[43924]]-Casos_PN_CORR[[#This Row],[43923]]</f>
        <v>0</v>
      </c>
      <c r="AE349">
        <f>+Casos_PN_CORR[[#This Row],[43925]]-Casos_PN_CORR[[#This Row],[43924]]</f>
        <v>0</v>
      </c>
      <c r="AF349">
        <f>+Casos_PN_CORR[[#This Row],[43926]]-Casos_PN_CORR[[#This Row],[43925]]</f>
        <v>0</v>
      </c>
      <c r="AG349">
        <f>+Casos_PN_CORR[[#This Row],[43927]]-Casos_PN_CORR[[#This Row],[43926]]</f>
        <v>0</v>
      </c>
      <c r="AH349">
        <f>+Casos_PN_CORR[[#This Row],[43928]]-Casos_PN_CORR[[#This Row],[43927]]</f>
        <v>0</v>
      </c>
      <c r="AI349">
        <f>+Casos_PN_CORR[[#This Row],[43929]]-Casos_PN_CORR[[#This Row],[43928]]</f>
        <v>0</v>
      </c>
      <c r="AJ349">
        <f>+Casos_PN_CORR[[#This Row],[43930]]-Casos_PN_CORR[[#This Row],[43929]]</f>
        <v>0</v>
      </c>
      <c r="AK349">
        <f>+Casos_PN_CORR[[#This Row],[43931]]-Casos_PN_CORR[[#This Row],[43930]]</f>
        <v>0</v>
      </c>
      <c r="AL349">
        <f>+Casos_PN_CORR[[#This Row],[43932]]-Casos_PN_CORR[[#This Row],[43931]]</f>
        <v>0</v>
      </c>
      <c r="AM349">
        <f>+Casos_PN_CORR[[#This Row],[43933]]-Casos_PN_CORR[[#This Row],[43932]]</f>
        <v>0</v>
      </c>
      <c r="AN349">
        <f>+Casos_PN_CORR[[#This Row],[43934]]-Casos_PN_CORR[[#This Row],[43933]]</f>
        <v>0</v>
      </c>
      <c r="AO349">
        <f>+Casos_PN_CORR[[#This Row],[43935]]-Casos_PN_CORR[[#This Row],[43934]]</f>
        <v>0</v>
      </c>
      <c r="AP349">
        <f>+Casos_PN_CORR[[#This Row],[43936]]-Casos_PN_CORR[[#This Row],[43935]]</f>
        <v>0</v>
      </c>
      <c r="AQ349">
        <f>+Casos_PN_CORR[[#This Row],[43937]]-Casos_PN_CORR[[#This Row],[43936]]</f>
        <v>0</v>
      </c>
      <c r="AR349">
        <f>+Casos_PN_CORR[[#This Row],[43938]]-Casos_PN_CORR[[#This Row],[43937]]</f>
        <v>0</v>
      </c>
      <c r="AS349">
        <f>+Casos_PN_CORR[[#This Row],[43939]]-Casos_PN_CORR[[#This Row],[43938]]</f>
        <v>0</v>
      </c>
      <c r="AT349">
        <f>+Casos_PN_CORR[[#This Row],[43940]]-Casos_PN_CORR[[#This Row],[43939]]</f>
        <v>0</v>
      </c>
      <c r="AU349">
        <f>+Casos_PN_CORR[[#This Row],[43941]]-Casos_PN_CORR[[#This Row],[43940]]</f>
        <v>0</v>
      </c>
      <c r="AV349">
        <f>+Casos_PN_CORR[[#This Row],[43942]]-Casos_PN_CORR[[#This Row],[43941]]</f>
        <v>0</v>
      </c>
      <c r="AW349">
        <f>+Casos_PN_CORR[[#This Row],[43943]]-Casos_PN_CORR[[#This Row],[43942]]</f>
        <v>0</v>
      </c>
      <c r="AX349">
        <f>+Casos_PN_CORR[[#This Row],[43944]]-Casos_PN_CORR[[#This Row],[43943]]</f>
        <v>0</v>
      </c>
      <c r="AY349">
        <f>+Casos_PN_CORR[[#This Row],[43945]]-Casos_PN_CORR[[#This Row],[43944]]</f>
        <v>0</v>
      </c>
      <c r="AZ349">
        <f>+Casos_PN_CORR[[#This Row],[43946]]-Casos_PN_CORR[[#This Row],[43945]]</f>
        <v>0</v>
      </c>
      <c r="BA349">
        <f>+Casos_PN_CORR[[#This Row],[43947]]-Casos_PN_CORR[[#This Row],[43946]]</f>
        <v>0</v>
      </c>
      <c r="BB349">
        <f>+Casos_PN_CORR[[#This Row],[43948]]-Casos_PN_CORR[[#This Row],[43947]]</f>
        <v>0</v>
      </c>
      <c r="BC349">
        <f>+Casos_PN_CORR[[#This Row],[43949]]-Casos_PN_CORR[[#This Row],[43948]]</f>
        <v>0</v>
      </c>
      <c r="BD349">
        <f>+Casos_PN_CORR[[#This Row],[43950]]-Casos_PN_CORR[[#This Row],[43949]]</f>
        <v>0</v>
      </c>
      <c r="BE349">
        <f>+Casos_PN_CORR[[#This Row],[43951]]-Casos_PN_CORR[[#This Row],[43950]]</f>
        <v>0</v>
      </c>
      <c r="BF349">
        <f>+Casos_PN_CORR[[#This Row],[43952]]-Casos_PN_CORR[[#This Row],[43951]]</f>
        <v>0</v>
      </c>
      <c r="BG349">
        <f>+Casos_PN_CORR[[#This Row],[43953]]-Casos_PN_CORR[[#This Row],[43952]]</f>
        <v>0</v>
      </c>
      <c r="BH349">
        <f>+Casos_PN_CORR[[#This Row],[43954]]-Casos_PN_CORR[[#This Row],[43953]]</f>
        <v>0</v>
      </c>
      <c r="BI349">
        <f>+Casos_PN_CORR[[#This Row],[43955]]-Casos_PN_CORR[[#This Row],[43954]]</f>
        <v>0</v>
      </c>
      <c r="BJ349">
        <f>+Casos_PN_CORR[[#This Row],[43956]]-Casos_PN_CORR[[#This Row],[43955]]</f>
        <v>0</v>
      </c>
      <c r="BK349">
        <f>+Casos_PN_CORR[[#This Row],[43957]]-Casos_PN_CORR[[#This Row],[43956]]</f>
        <v>0</v>
      </c>
      <c r="BL349">
        <f>+Casos_PN_CORR[[#This Row],[43958]]-Casos_PN_CORR[[#This Row],[43957]]</f>
        <v>0</v>
      </c>
      <c r="BM349">
        <f>+Casos_PN_CORR[[#This Row],[43959]]-Casos_PN_CORR[[#This Row],[43958]]</f>
        <v>0</v>
      </c>
      <c r="BN349">
        <f>+Casos_PN_CORR[[#This Row],[43960]]-Casos_PN_CORR[[#This Row],[43959]]</f>
        <v>0</v>
      </c>
      <c r="BO349">
        <f>+Casos_PN_CORR[[#This Row],[43961]]-Casos_PN_CORR[[#This Row],[43960]]</f>
        <v>0</v>
      </c>
      <c r="BP349">
        <f>+Casos_PN_CORR[[#This Row],[43962]]-Casos_PN_CORR[[#This Row],[43961]]</f>
        <v>0</v>
      </c>
      <c r="BQ349">
        <f>+Casos_PN_CORR[[#This Row],[43963]]-Casos_PN_CORR[[#This Row],[43962]]</f>
        <v>0</v>
      </c>
      <c r="BR349">
        <f>+Casos_PN_CORR[[#This Row],[43964]]-Casos_PN_CORR[[#This Row],[43963]]</f>
        <v>0</v>
      </c>
      <c r="BS349">
        <f>+Casos_PN_CORR[[#This Row],[43965]]-Casos_PN_CORR[[#This Row],[43964]]</f>
        <v>0</v>
      </c>
      <c r="BT349">
        <f>+Casos_PN_CORR[[#This Row],[43966]]-Casos_PN_CORR[[#This Row],[43965]]</f>
        <v>0</v>
      </c>
      <c r="BU349">
        <f>+Casos_PN_CORR[[#This Row],[43967]]-Casos_PN_CORR[[#This Row],[43966]]</f>
        <v>0</v>
      </c>
      <c r="BV349">
        <f>+Casos_PN_CORR[[#This Row],[43968]]-Casos_PN_CORR[[#This Row],[43967]]</f>
        <v>0</v>
      </c>
      <c r="BW349">
        <f>+Casos_PN_CORR[[#This Row],[43969]]-Casos_PN_CORR[[#This Row],[43968]]</f>
        <v>0</v>
      </c>
      <c r="BX349">
        <f>+Casos_PN_CORR[[#This Row],[43970]]-Casos_PN_CORR[[#This Row],[43969]]</f>
        <v>0</v>
      </c>
      <c r="BY349">
        <f>+Casos_PN_CORR[[#This Row],[43971]]-Casos_PN_CORR[[#This Row],[43970]]</f>
        <v>0</v>
      </c>
      <c r="BZ349">
        <f>+Casos_PN_CORR[[#This Row],[43972]]-Casos_PN_CORR[[#This Row],[43971]]</f>
        <v>0</v>
      </c>
      <c r="CA349">
        <f>+Casos_PN_CORR[[#This Row],[43973]]-Casos_PN_CORR[[#This Row],[43972]]</f>
        <v>0</v>
      </c>
      <c r="CB349">
        <f>+Casos_PN_CORR[[#This Row],[43974]]-Casos_PN_CORR[[#This Row],[43973]]</f>
        <v>0</v>
      </c>
      <c r="CC349">
        <f>+Casos_PN_CORR[[#This Row],[43975]]-Casos_PN_CORR[[#This Row],[43974]]</f>
        <v>0</v>
      </c>
      <c r="CD349">
        <f>+Casos_PN_CORR[[#This Row],[43976]]-Casos_PN_CORR[[#This Row],[43975]]</f>
        <v>0</v>
      </c>
      <c r="CE349">
        <f>+Casos_PN_CORR[[#This Row],[43977]]-Casos_PN_CORR[[#This Row],[43976]]</f>
        <v>0</v>
      </c>
      <c r="CF349">
        <f>+Casos_PN_CORR[[#This Row],[43978]]-Casos_PN_CORR[[#This Row],[43977]]</f>
        <v>0</v>
      </c>
      <c r="CG349">
        <f>+Casos_PN_CORR[[#This Row],[43979]]-Casos_PN_CORR[[#This Row],[43978]]</f>
        <v>0</v>
      </c>
      <c r="CH349">
        <f>+Casos_PN_CORR[[#This Row],[43980]]-Casos_PN_CORR[[#This Row],[43979]]</f>
        <v>0</v>
      </c>
      <c r="CI349">
        <f>+Casos_PN_CORR[[#This Row],[43981]]-Casos_PN_CORR[[#This Row],[43980]]</f>
        <v>0</v>
      </c>
      <c r="CJ349">
        <f>+Casos_PN_CORR[[#This Row],[43982]]-Casos_PN_CORR[[#This Row],[43981]]</f>
        <v>0</v>
      </c>
      <c r="CK349">
        <f>+Casos_PN_CORR[[#This Row],[43983]]-Casos_PN_CORR[[#This Row],[43982]]</f>
        <v>0</v>
      </c>
      <c r="CL349">
        <f>+Casos_PN_CORR[[#This Row],[43984]]-Casos_PN_CORR[[#This Row],[43983]]</f>
        <v>0</v>
      </c>
      <c r="CM349">
        <f>+Casos_PN_CORR[[#This Row],[43985]]-Casos_PN_CORR[[#This Row],[43984]]</f>
        <v>0</v>
      </c>
      <c r="CN349">
        <f>+Casos_PN_CORR[[#This Row],[43986]]-Casos_PN_CORR[[#This Row],[43985]]</f>
        <v>0</v>
      </c>
      <c r="CO349">
        <f>+Casos_PN_CORR[[#This Row],[43987]]-Casos_PN_CORR[[#This Row],[43986]]</f>
        <v>0</v>
      </c>
      <c r="CP349">
        <f>+Casos_PN_CORR[[#This Row],[43988]]-Casos_PN_CORR[[#This Row],[43987]]</f>
        <v>0</v>
      </c>
      <c r="CQ349">
        <f>+Casos_PN_CORR[[#This Row],[43989]]-Casos_PN_CORR[[#This Row],[43988]]</f>
        <v>0</v>
      </c>
      <c r="CR349">
        <f>+Casos_PN_CORR[[#This Row],[43990]]-Casos_PN_CORR[[#This Row],[43989]]</f>
        <v>0</v>
      </c>
      <c r="CS349">
        <f>+Casos_PN_CORR[[#This Row],[43991]]-Casos_PN_CORR[[#This Row],[43990]]</f>
        <v>0</v>
      </c>
      <c r="CT349">
        <f>+Casos_PN_CORR[[#This Row],[43992]]-Casos_PN_CORR[[#This Row],[43991]]</f>
        <v>0</v>
      </c>
      <c r="CU349">
        <f>+Casos_PN_CORR[[#This Row],[43993]]-Casos_PN_CORR[[#This Row],[43992]]</f>
        <v>0</v>
      </c>
    </row>
    <row r="350" spans="1:99" x14ac:dyDescent="0.3">
      <c r="A350">
        <v>41306</v>
      </c>
      <c r="B350" s="2" t="s">
        <v>154</v>
      </c>
      <c r="C350" s="2" t="s">
        <v>441</v>
      </c>
      <c r="D350" s="2" t="s">
        <v>633</v>
      </c>
      <c r="E350" s="4">
        <f t="shared" si="5"/>
        <v>0</v>
      </c>
      <c r="F350">
        <f>+Casos_PN_CORR[[#This Row],[43900]]</f>
        <v>0</v>
      </c>
      <c r="G350">
        <f>+Casos_PN_CORR[[#This Row],[43901]]-Casos_PN_CORR[[#This Row],[43900]]</f>
        <v>0</v>
      </c>
      <c r="H350">
        <f>+Casos_PN_CORR[[#This Row],[43902]]-Casos_PN_CORR[[#This Row],[43901]]</f>
        <v>0</v>
      </c>
      <c r="I350">
        <f>+Casos_PN_CORR[[#This Row],[43903]]-Casos_PN_CORR[[#This Row],[43902]]</f>
        <v>0</v>
      </c>
      <c r="J350">
        <f>+Casos_PN_CORR[[#This Row],[43904]]-Casos_PN_CORR[[#This Row],[43903]]</f>
        <v>0</v>
      </c>
      <c r="K350">
        <f>+Casos_PN_CORR[[#This Row],[43905]]-Casos_PN_CORR[[#This Row],[43904]]</f>
        <v>0</v>
      </c>
      <c r="L350">
        <f>+Casos_PN_CORR[[#This Row],[43906]]-Casos_PN_CORR[[#This Row],[43905]]</f>
        <v>0</v>
      </c>
      <c r="M350">
        <f>+Casos_PN_CORR[[#This Row],[43907]]-Casos_PN_CORR[[#This Row],[43906]]</f>
        <v>0</v>
      </c>
      <c r="N350">
        <f>+Casos_PN_CORR[[#This Row],[43908]]-Casos_PN_CORR[[#This Row],[43907]]</f>
        <v>0</v>
      </c>
      <c r="O350">
        <f>+Casos_PN_CORR[[#This Row],[43909]]-Casos_PN_CORR[[#This Row],[43908]]</f>
        <v>0</v>
      </c>
      <c r="P350">
        <f>+Casos_PN_CORR[[#This Row],[43910]]-Casos_PN_CORR[[#This Row],[43909]]</f>
        <v>0</v>
      </c>
      <c r="Q350">
        <f>+Casos_PN_CORR[[#This Row],[43911]]-Casos_PN_CORR[[#This Row],[43910]]</f>
        <v>0</v>
      </c>
      <c r="R350">
        <f>+Casos_PN_CORR[[#This Row],[43912]]-Casos_PN_CORR[[#This Row],[43911]]</f>
        <v>0</v>
      </c>
      <c r="S350">
        <f>+Casos_PN_CORR[[#This Row],[43913]]-Casos_PN_CORR[[#This Row],[43912]]</f>
        <v>0</v>
      </c>
      <c r="T350">
        <f>+Casos_PN_CORR[[#This Row],[43914]]-Casos_PN_CORR[[#This Row],[43913]]</f>
        <v>0</v>
      </c>
      <c r="U350">
        <f>+Casos_PN_CORR[[#This Row],[43915]]-Casos_PN_CORR[[#This Row],[43914]]</f>
        <v>0</v>
      </c>
      <c r="V350">
        <f>+Casos_PN_CORR[[#This Row],[43916]]-Casos_PN_CORR[[#This Row],[43915]]</f>
        <v>0</v>
      </c>
      <c r="W350">
        <f>+Casos_PN_CORR[[#This Row],[43917]]-Casos_PN_CORR[[#This Row],[43916]]</f>
        <v>0</v>
      </c>
      <c r="X350">
        <f>+Casos_PN_CORR[[#This Row],[43918]]-Casos_PN_CORR[[#This Row],[43917]]</f>
        <v>0</v>
      </c>
      <c r="Y350">
        <f>+Casos_PN_CORR[[#This Row],[43919]]-Casos_PN_CORR[[#This Row],[43918]]</f>
        <v>0</v>
      </c>
      <c r="Z350">
        <f>+Casos_PN_CORR[[#This Row],[43920]]-Casos_PN_CORR[[#This Row],[43919]]</f>
        <v>0</v>
      </c>
      <c r="AA350">
        <f>+Casos_PN_CORR[[#This Row],[43921]]-Casos_PN_CORR[[#This Row],[43920]]</f>
        <v>0</v>
      </c>
      <c r="AB350">
        <f>+Casos_PN_CORR[[#This Row],[43922]]-Casos_PN_CORR[[#This Row],[43921]]</f>
        <v>0</v>
      </c>
      <c r="AC350">
        <f>+Casos_PN_CORR[[#This Row],[43923]]-Casos_PN_CORR[[#This Row],[43922]]</f>
        <v>0</v>
      </c>
      <c r="AD350">
        <f>+Casos_PN_CORR[[#This Row],[43924]]-Casos_PN_CORR[[#This Row],[43923]]</f>
        <v>0</v>
      </c>
      <c r="AE350">
        <f>+Casos_PN_CORR[[#This Row],[43925]]-Casos_PN_CORR[[#This Row],[43924]]</f>
        <v>0</v>
      </c>
      <c r="AF350">
        <f>+Casos_PN_CORR[[#This Row],[43926]]-Casos_PN_CORR[[#This Row],[43925]]</f>
        <v>0</v>
      </c>
      <c r="AG350">
        <f>+Casos_PN_CORR[[#This Row],[43927]]-Casos_PN_CORR[[#This Row],[43926]]</f>
        <v>0</v>
      </c>
      <c r="AH350">
        <f>+Casos_PN_CORR[[#This Row],[43928]]-Casos_PN_CORR[[#This Row],[43927]]</f>
        <v>0</v>
      </c>
      <c r="AI350">
        <f>+Casos_PN_CORR[[#This Row],[43929]]-Casos_PN_CORR[[#This Row],[43928]]</f>
        <v>0</v>
      </c>
      <c r="AJ350">
        <f>+Casos_PN_CORR[[#This Row],[43930]]-Casos_PN_CORR[[#This Row],[43929]]</f>
        <v>0</v>
      </c>
      <c r="AK350">
        <f>+Casos_PN_CORR[[#This Row],[43931]]-Casos_PN_CORR[[#This Row],[43930]]</f>
        <v>0</v>
      </c>
      <c r="AL350">
        <f>+Casos_PN_CORR[[#This Row],[43932]]-Casos_PN_CORR[[#This Row],[43931]]</f>
        <v>0</v>
      </c>
      <c r="AM350">
        <f>+Casos_PN_CORR[[#This Row],[43933]]-Casos_PN_CORR[[#This Row],[43932]]</f>
        <v>0</v>
      </c>
      <c r="AN350">
        <f>+Casos_PN_CORR[[#This Row],[43934]]-Casos_PN_CORR[[#This Row],[43933]]</f>
        <v>0</v>
      </c>
      <c r="AO350">
        <f>+Casos_PN_CORR[[#This Row],[43935]]-Casos_PN_CORR[[#This Row],[43934]]</f>
        <v>0</v>
      </c>
      <c r="AP350">
        <f>+Casos_PN_CORR[[#This Row],[43936]]-Casos_PN_CORR[[#This Row],[43935]]</f>
        <v>0</v>
      </c>
      <c r="AQ350">
        <f>+Casos_PN_CORR[[#This Row],[43937]]-Casos_PN_CORR[[#This Row],[43936]]</f>
        <v>0</v>
      </c>
      <c r="AR350">
        <f>+Casos_PN_CORR[[#This Row],[43938]]-Casos_PN_CORR[[#This Row],[43937]]</f>
        <v>0</v>
      </c>
      <c r="AS350">
        <f>+Casos_PN_CORR[[#This Row],[43939]]-Casos_PN_CORR[[#This Row],[43938]]</f>
        <v>0</v>
      </c>
      <c r="AT350">
        <f>+Casos_PN_CORR[[#This Row],[43940]]-Casos_PN_CORR[[#This Row],[43939]]</f>
        <v>0</v>
      </c>
      <c r="AU350">
        <f>+Casos_PN_CORR[[#This Row],[43941]]-Casos_PN_CORR[[#This Row],[43940]]</f>
        <v>0</v>
      </c>
      <c r="AV350">
        <f>+Casos_PN_CORR[[#This Row],[43942]]-Casos_PN_CORR[[#This Row],[43941]]</f>
        <v>0</v>
      </c>
      <c r="AW350">
        <f>+Casos_PN_CORR[[#This Row],[43943]]-Casos_PN_CORR[[#This Row],[43942]]</f>
        <v>0</v>
      </c>
      <c r="AX350">
        <f>+Casos_PN_CORR[[#This Row],[43944]]-Casos_PN_CORR[[#This Row],[43943]]</f>
        <v>0</v>
      </c>
      <c r="AY350">
        <f>+Casos_PN_CORR[[#This Row],[43945]]-Casos_PN_CORR[[#This Row],[43944]]</f>
        <v>0</v>
      </c>
      <c r="AZ350">
        <f>+Casos_PN_CORR[[#This Row],[43946]]-Casos_PN_CORR[[#This Row],[43945]]</f>
        <v>0</v>
      </c>
      <c r="BA350">
        <f>+Casos_PN_CORR[[#This Row],[43947]]-Casos_PN_CORR[[#This Row],[43946]]</f>
        <v>0</v>
      </c>
      <c r="BB350">
        <f>+Casos_PN_CORR[[#This Row],[43948]]-Casos_PN_CORR[[#This Row],[43947]]</f>
        <v>0</v>
      </c>
      <c r="BC350">
        <f>+Casos_PN_CORR[[#This Row],[43949]]-Casos_PN_CORR[[#This Row],[43948]]</f>
        <v>0</v>
      </c>
      <c r="BD350">
        <f>+Casos_PN_CORR[[#This Row],[43950]]-Casos_PN_CORR[[#This Row],[43949]]</f>
        <v>0</v>
      </c>
      <c r="BE350">
        <f>+Casos_PN_CORR[[#This Row],[43951]]-Casos_PN_CORR[[#This Row],[43950]]</f>
        <v>0</v>
      </c>
      <c r="BF350">
        <f>+Casos_PN_CORR[[#This Row],[43952]]-Casos_PN_CORR[[#This Row],[43951]]</f>
        <v>0</v>
      </c>
      <c r="BG350">
        <f>+Casos_PN_CORR[[#This Row],[43953]]-Casos_PN_CORR[[#This Row],[43952]]</f>
        <v>0</v>
      </c>
      <c r="BH350">
        <f>+Casos_PN_CORR[[#This Row],[43954]]-Casos_PN_CORR[[#This Row],[43953]]</f>
        <v>0</v>
      </c>
      <c r="BI350">
        <f>+Casos_PN_CORR[[#This Row],[43955]]-Casos_PN_CORR[[#This Row],[43954]]</f>
        <v>0</v>
      </c>
      <c r="BJ350">
        <f>+Casos_PN_CORR[[#This Row],[43956]]-Casos_PN_CORR[[#This Row],[43955]]</f>
        <v>0</v>
      </c>
      <c r="BK350">
        <f>+Casos_PN_CORR[[#This Row],[43957]]-Casos_PN_CORR[[#This Row],[43956]]</f>
        <v>0</v>
      </c>
      <c r="BL350">
        <f>+Casos_PN_CORR[[#This Row],[43958]]-Casos_PN_CORR[[#This Row],[43957]]</f>
        <v>0</v>
      </c>
      <c r="BM350">
        <f>+Casos_PN_CORR[[#This Row],[43959]]-Casos_PN_CORR[[#This Row],[43958]]</f>
        <v>0</v>
      </c>
      <c r="BN350">
        <f>+Casos_PN_CORR[[#This Row],[43960]]-Casos_PN_CORR[[#This Row],[43959]]</f>
        <v>0</v>
      </c>
      <c r="BO350">
        <f>+Casos_PN_CORR[[#This Row],[43961]]-Casos_PN_CORR[[#This Row],[43960]]</f>
        <v>0</v>
      </c>
      <c r="BP350">
        <f>+Casos_PN_CORR[[#This Row],[43962]]-Casos_PN_CORR[[#This Row],[43961]]</f>
        <v>0</v>
      </c>
      <c r="BQ350">
        <f>+Casos_PN_CORR[[#This Row],[43963]]-Casos_PN_CORR[[#This Row],[43962]]</f>
        <v>0</v>
      </c>
      <c r="BR350">
        <f>+Casos_PN_CORR[[#This Row],[43964]]-Casos_PN_CORR[[#This Row],[43963]]</f>
        <v>0</v>
      </c>
      <c r="BS350">
        <f>+Casos_PN_CORR[[#This Row],[43965]]-Casos_PN_CORR[[#This Row],[43964]]</f>
        <v>0</v>
      </c>
      <c r="BT350">
        <f>+Casos_PN_CORR[[#This Row],[43966]]-Casos_PN_CORR[[#This Row],[43965]]</f>
        <v>0</v>
      </c>
      <c r="BU350">
        <f>+Casos_PN_CORR[[#This Row],[43967]]-Casos_PN_CORR[[#This Row],[43966]]</f>
        <v>0</v>
      </c>
      <c r="BV350">
        <f>+Casos_PN_CORR[[#This Row],[43968]]-Casos_PN_CORR[[#This Row],[43967]]</f>
        <v>0</v>
      </c>
      <c r="BW350">
        <f>+Casos_PN_CORR[[#This Row],[43969]]-Casos_PN_CORR[[#This Row],[43968]]</f>
        <v>0</v>
      </c>
      <c r="BX350">
        <f>+Casos_PN_CORR[[#This Row],[43970]]-Casos_PN_CORR[[#This Row],[43969]]</f>
        <v>0</v>
      </c>
      <c r="BY350">
        <f>+Casos_PN_CORR[[#This Row],[43971]]-Casos_PN_CORR[[#This Row],[43970]]</f>
        <v>0</v>
      </c>
      <c r="BZ350">
        <f>+Casos_PN_CORR[[#This Row],[43972]]-Casos_PN_CORR[[#This Row],[43971]]</f>
        <v>0</v>
      </c>
      <c r="CA350">
        <f>+Casos_PN_CORR[[#This Row],[43973]]-Casos_PN_CORR[[#This Row],[43972]]</f>
        <v>0</v>
      </c>
      <c r="CB350">
        <f>+Casos_PN_CORR[[#This Row],[43974]]-Casos_PN_CORR[[#This Row],[43973]]</f>
        <v>0</v>
      </c>
      <c r="CC350">
        <f>+Casos_PN_CORR[[#This Row],[43975]]-Casos_PN_CORR[[#This Row],[43974]]</f>
        <v>0</v>
      </c>
      <c r="CD350">
        <f>+Casos_PN_CORR[[#This Row],[43976]]-Casos_PN_CORR[[#This Row],[43975]]</f>
        <v>0</v>
      </c>
      <c r="CE350">
        <f>+Casos_PN_CORR[[#This Row],[43977]]-Casos_PN_CORR[[#This Row],[43976]]</f>
        <v>0</v>
      </c>
      <c r="CF350">
        <f>+Casos_PN_CORR[[#This Row],[43978]]-Casos_PN_CORR[[#This Row],[43977]]</f>
        <v>0</v>
      </c>
      <c r="CG350">
        <f>+Casos_PN_CORR[[#This Row],[43979]]-Casos_PN_CORR[[#This Row],[43978]]</f>
        <v>0</v>
      </c>
      <c r="CH350">
        <f>+Casos_PN_CORR[[#This Row],[43980]]-Casos_PN_CORR[[#This Row],[43979]]</f>
        <v>0</v>
      </c>
      <c r="CI350">
        <f>+Casos_PN_CORR[[#This Row],[43981]]-Casos_PN_CORR[[#This Row],[43980]]</f>
        <v>0</v>
      </c>
      <c r="CJ350">
        <f>+Casos_PN_CORR[[#This Row],[43982]]-Casos_PN_CORR[[#This Row],[43981]]</f>
        <v>0</v>
      </c>
      <c r="CK350">
        <f>+Casos_PN_CORR[[#This Row],[43983]]-Casos_PN_CORR[[#This Row],[43982]]</f>
        <v>0</v>
      </c>
      <c r="CL350">
        <f>+Casos_PN_CORR[[#This Row],[43984]]-Casos_PN_CORR[[#This Row],[43983]]</f>
        <v>0</v>
      </c>
      <c r="CM350">
        <f>+Casos_PN_CORR[[#This Row],[43985]]-Casos_PN_CORR[[#This Row],[43984]]</f>
        <v>0</v>
      </c>
      <c r="CN350">
        <f>+Casos_PN_CORR[[#This Row],[43986]]-Casos_PN_CORR[[#This Row],[43985]]</f>
        <v>0</v>
      </c>
      <c r="CO350">
        <f>+Casos_PN_CORR[[#This Row],[43987]]-Casos_PN_CORR[[#This Row],[43986]]</f>
        <v>0</v>
      </c>
      <c r="CP350">
        <f>+Casos_PN_CORR[[#This Row],[43988]]-Casos_PN_CORR[[#This Row],[43987]]</f>
        <v>0</v>
      </c>
      <c r="CQ350">
        <f>+Casos_PN_CORR[[#This Row],[43989]]-Casos_PN_CORR[[#This Row],[43988]]</f>
        <v>0</v>
      </c>
      <c r="CR350">
        <f>+Casos_PN_CORR[[#This Row],[43990]]-Casos_PN_CORR[[#This Row],[43989]]</f>
        <v>0</v>
      </c>
      <c r="CS350">
        <f>+Casos_PN_CORR[[#This Row],[43991]]-Casos_PN_CORR[[#This Row],[43990]]</f>
        <v>0</v>
      </c>
      <c r="CT350">
        <f>+Casos_PN_CORR[[#This Row],[43992]]-Casos_PN_CORR[[#This Row],[43991]]</f>
        <v>0</v>
      </c>
      <c r="CU350">
        <f>+Casos_PN_CORR[[#This Row],[43993]]-Casos_PN_CORR[[#This Row],[43992]]</f>
        <v>0</v>
      </c>
    </row>
    <row r="351" spans="1:99" x14ac:dyDescent="0.3">
      <c r="A351">
        <v>120404</v>
      </c>
      <c r="B351" s="2" t="s">
        <v>191</v>
      </c>
      <c r="C351" s="2" t="s">
        <v>493</v>
      </c>
      <c r="D351" s="2" t="s">
        <v>634</v>
      </c>
      <c r="E351" s="4">
        <f t="shared" si="5"/>
        <v>0</v>
      </c>
      <c r="F351">
        <f>+Casos_PN_CORR[[#This Row],[43900]]</f>
        <v>0</v>
      </c>
      <c r="G351">
        <f>+Casos_PN_CORR[[#This Row],[43901]]-Casos_PN_CORR[[#This Row],[43900]]</f>
        <v>0</v>
      </c>
      <c r="H351">
        <f>+Casos_PN_CORR[[#This Row],[43902]]-Casos_PN_CORR[[#This Row],[43901]]</f>
        <v>0</v>
      </c>
      <c r="I351">
        <f>+Casos_PN_CORR[[#This Row],[43903]]-Casos_PN_CORR[[#This Row],[43902]]</f>
        <v>0</v>
      </c>
      <c r="J351">
        <f>+Casos_PN_CORR[[#This Row],[43904]]-Casos_PN_CORR[[#This Row],[43903]]</f>
        <v>0</v>
      </c>
      <c r="K351">
        <f>+Casos_PN_CORR[[#This Row],[43905]]-Casos_PN_CORR[[#This Row],[43904]]</f>
        <v>0</v>
      </c>
      <c r="L351">
        <f>+Casos_PN_CORR[[#This Row],[43906]]-Casos_PN_CORR[[#This Row],[43905]]</f>
        <v>0</v>
      </c>
      <c r="M351">
        <f>+Casos_PN_CORR[[#This Row],[43907]]-Casos_PN_CORR[[#This Row],[43906]]</f>
        <v>0</v>
      </c>
      <c r="N351">
        <f>+Casos_PN_CORR[[#This Row],[43908]]-Casos_PN_CORR[[#This Row],[43907]]</f>
        <v>0</v>
      </c>
      <c r="O351">
        <f>+Casos_PN_CORR[[#This Row],[43909]]-Casos_PN_CORR[[#This Row],[43908]]</f>
        <v>0</v>
      </c>
      <c r="P351">
        <f>+Casos_PN_CORR[[#This Row],[43910]]-Casos_PN_CORR[[#This Row],[43909]]</f>
        <v>0</v>
      </c>
      <c r="Q351">
        <f>+Casos_PN_CORR[[#This Row],[43911]]-Casos_PN_CORR[[#This Row],[43910]]</f>
        <v>0</v>
      </c>
      <c r="R351">
        <f>+Casos_PN_CORR[[#This Row],[43912]]-Casos_PN_CORR[[#This Row],[43911]]</f>
        <v>0</v>
      </c>
      <c r="S351">
        <f>+Casos_PN_CORR[[#This Row],[43913]]-Casos_PN_CORR[[#This Row],[43912]]</f>
        <v>0</v>
      </c>
      <c r="T351">
        <f>+Casos_PN_CORR[[#This Row],[43914]]-Casos_PN_CORR[[#This Row],[43913]]</f>
        <v>0</v>
      </c>
      <c r="U351">
        <f>+Casos_PN_CORR[[#This Row],[43915]]-Casos_PN_CORR[[#This Row],[43914]]</f>
        <v>0</v>
      </c>
      <c r="V351">
        <f>+Casos_PN_CORR[[#This Row],[43916]]-Casos_PN_CORR[[#This Row],[43915]]</f>
        <v>0</v>
      </c>
      <c r="W351">
        <f>+Casos_PN_CORR[[#This Row],[43917]]-Casos_PN_CORR[[#This Row],[43916]]</f>
        <v>0</v>
      </c>
      <c r="X351">
        <f>+Casos_PN_CORR[[#This Row],[43918]]-Casos_PN_CORR[[#This Row],[43917]]</f>
        <v>0</v>
      </c>
      <c r="Y351">
        <f>+Casos_PN_CORR[[#This Row],[43919]]-Casos_PN_CORR[[#This Row],[43918]]</f>
        <v>0</v>
      </c>
      <c r="Z351">
        <f>+Casos_PN_CORR[[#This Row],[43920]]-Casos_PN_CORR[[#This Row],[43919]]</f>
        <v>0</v>
      </c>
      <c r="AA351">
        <f>+Casos_PN_CORR[[#This Row],[43921]]-Casos_PN_CORR[[#This Row],[43920]]</f>
        <v>0</v>
      </c>
      <c r="AB351">
        <f>+Casos_PN_CORR[[#This Row],[43922]]-Casos_PN_CORR[[#This Row],[43921]]</f>
        <v>0</v>
      </c>
      <c r="AC351">
        <f>+Casos_PN_CORR[[#This Row],[43923]]-Casos_PN_CORR[[#This Row],[43922]]</f>
        <v>0</v>
      </c>
      <c r="AD351">
        <f>+Casos_PN_CORR[[#This Row],[43924]]-Casos_PN_CORR[[#This Row],[43923]]</f>
        <v>0</v>
      </c>
      <c r="AE351">
        <f>+Casos_PN_CORR[[#This Row],[43925]]-Casos_PN_CORR[[#This Row],[43924]]</f>
        <v>0</v>
      </c>
      <c r="AF351">
        <f>+Casos_PN_CORR[[#This Row],[43926]]-Casos_PN_CORR[[#This Row],[43925]]</f>
        <v>0</v>
      </c>
      <c r="AG351">
        <f>+Casos_PN_CORR[[#This Row],[43927]]-Casos_PN_CORR[[#This Row],[43926]]</f>
        <v>0</v>
      </c>
      <c r="AH351">
        <f>+Casos_PN_CORR[[#This Row],[43928]]-Casos_PN_CORR[[#This Row],[43927]]</f>
        <v>0</v>
      </c>
      <c r="AI351">
        <f>+Casos_PN_CORR[[#This Row],[43929]]-Casos_PN_CORR[[#This Row],[43928]]</f>
        <v>0</v>
      </c>
      <c r="AJ351">
        <f>+Casos_PN_CORR[[#This Row],[43930]]-Casos_PN_CORR[[#This Row],[43929]]</f>
        <v>0</v>
      </c>
      <c r="AK351">
        <f>+Casos_PN_CORR[[#This Row],[43931]]-Casos_PN_CORR[[#This Row],[43930]]</f>
        <v>0</v>
      </c>
      <c r="AL351">
        <f>+Casos_PN_CORR[[#This Row],[43932]]-Casos_PN_CORR[[#This Row],[43931]]</f>
        <v>0</v>
      </c>
      <c r="AM351">
        <f>+Casos_PN_CORR[[#This Row],[43933]]-Casos_PN_CORR[[#This Row],[43932]]</f>
        <v>0</v>
      </c>
      <c r="AN351">
        <f>+Casos_PN_CORR[[#This Row],[43934]]-Casos_PN_CORR[[#This Row],[43933]]</f>
        <v>0</v>
      </c>
      <c r="AO351">
        <f>+Casos_PN_CORR[[#This Row],[43935]]-Casos_PN_CORR[[#This Row],[43934]]</f>
        <v>0</v>
      </c>
      <c r="AP351">
        <f>+Casos_PN_CORR[[#This Row],[43936]]-Casos_PN_CORR[[#This Row],[43935]]</f>
        <v>0</v>
      </c>
      <c r="AQ351">
        <f>+Casos_PN_CORR[[#This Row],[43937]]-Casos_PN_CORR[[#This Row],[43936]]</f>
        <v>0</v>
      </c>
      <c r="AR351">
        <f>+Casos_PN_CORR[[#This Row],[43938]]-Casos_PN_CORR[[#This Row],[43937]]</f>
        <v>0</v>
      </c>
      <c r="AS351">
        <f>+Casos_PN_CORR[[#This Row],[43939]]-Casos_PN_CORR[[#This Row],[43938]]</f>
        <v>0</v>
      </c>
      <c r="AT351">
        <f>+Casos_PN_CORR[[#This Row],[43940]]-Casos_PN_CORR[[#This Row],[43939]]</f>
        <v>0</v>
      </c>
      <c r="AU351">
        <f>+Casos_PN_CORR[[#This Row],[43941]]-Casos_PN_CORR[[#This Row],[43940]]</f>
        <v>0</v>
      </c>
      <c r="AV351">
        <f>+Casos_PN_CORR[[#This Row],[43942]]-Casos_PN_CORR[[#This Row],[43941]]</f>
        <v>0</v>
      </c>
      <c r="AW351">
        <f>+Casos_PN_CORR[[#This Row],[43943]]-Casos_PN_CORR[[#This Row],[43942]]</f>
        <v>0</v>
      </c>
      <c r="AX351">
        <f>+Casos_PN_CORR[[#This Row],[43944]]-Casos_PN_CORR[[#This Row],[43943]]</f>
        <v>0</v>
      </c>
      <c r="AY351">
        <f>+Casos_PN_CORR[[#This Row],[43945]]-Casos_PN_CORR[[#This Row],[43944]]</f>
        <v>0</v>
      </c>
      <c r="AZ351">
        <f>+Casos_PN_CORR[[#This Row],[43946]]-Casos_PN_CORR[[#This Row],[43945]]</f>
        <v>0</v>
      </c>
      <c r="BA351">
        <f>+Casos_PN_CORR[[#This Row],[43947]]-Casos_PN_CORR[[#This Row],[43946]]</f>
        <v>0</v>
      </c>
      <c r="BB351">
        <f>+Casos_PN_CORR[[#This Row],[43948]]-Casos_PN_CORR[[#This Row],[43947]]</f>
        <v>0</v>
      </c>
      <c r="BC351">
        <f>+Casos_PN_CORR[[#This Row],[43949]]-Casos_PN_CORR[[#This Row],[43948]]</f>
        <v>0</v>
      </c>
      <c r="BD351">
        <f>+Casos_PN_CORR[[#This Row],[43950]]-Casos_PN_CORR[[#This Row],[43949]]</f>
        <v>0</v>
      </c>
      <c r="BE351">
        <f>+Casos_PN_CORR[[#This Row],[43951]]-Casos_PN_CORR[[#This Row],[43950]]</f>
        <v>0</v>
      </c>
      <c r="BF351">
        <f>+Casos_PN_CORR[[#This Row],[43952]]-Casos_PN_CORR[[#This Row],[43951]]</f>
        <v>0</v>
      </c>
      <c r="BG351">
        <f>+Casos_PN_CORR[[#This Row],[43953]]-Casos_PN_CORR[[#This Row],[43952]]</f>
        <v>0</v>
      </c>
      <c r="BH351">
        <f>+Casos_PN_CORR[[#This Row],[43954]]-Casos_PN_CORR[[#This Row],[43953]]</f>
        <v>0</v>
      </c>
      <c r="BI351">
        <f>+Casos_PN_CORR[[#This Row],[43955]]-Casos_PN_CORR[[#This Row],[43954]]</f>
        <v>0</v>
      </c>
      <c r="BJ351">
        <f>+Casos_PN_CORR[[#This Row],[43956]]-Casos_PN_CORR[[#This Row],[43955]]</f>
        <v>0</v>
      </c>
      <c r="BK351">
        <f>+Casos_PN_CORR[[#This Row],[43957]]-Casos_PN_CORR[[#This Row],[43956]]</f>
        <v>0</v>
      </c>
      <c r="BL351">
        <f>+Casos_PN_CORR[[#This Row],[43958]]-Casos_PN_CORR[[#This Row],[43957]]</f>
        <v>0</v>
      </c>
      <c r="BM351">
        <f>+Casos_PN_CORR[[#This Row],[43959]]-Casos_PN_CORR[[#This Row],[43958]]</f>
        <v>0</v>
      </c>
      <c r="BN351">
        <f>+Casos_PN_CORR[[#This Row],[43960]]-Casos_PN_CORR[[#This Row],[43959]]</f>
        <v>0</v>
      </c>
      <c r="BO351">
        <f>+Casos_PN_CORR[[#This Row],[43961]]-Casos_PN_CORR[[#This Row],[43960]]</f>
        <v>0</v>
      </c>
      <c r="BP351">
        <f>+Casos_PN_CORR[[#This Row],[43962]]-Casos_PN_CORR[[#This Row],[43961]]</f>
        <v>0</v>
      </c>
      <c r="BQ351">
        <f>+Casos_PN_CORR[[#This Row],[43963]]-Casos_PN_CORR[[#This Row],[43962]]</f>
        <v>0</v>
      </c>
      <c r="BR351">
        <f>+Casos_PN_CORR[[#This Row],[43964]]-Casos_PN_CORR[[#This Row],[43963]]</f>
        <v>0</v>
      </c>
      <c r="BS351">
        <f>+Casos_PN_CORR[[#This Row],[43965]]-Casos_PN_CORR[[#This Row],[43964]]</f>
        <v>0</v>
      </c>
      <c r="BT351">
        <f>+Casos_PN_CORR[[#This Row],[43966]]-Casos_PN_CORR[[#This Row],[43965]]</f>
        <v>0</v>
      </c>
      <c r="BU351">
        <f>+Casos_PN_CORR[[#This Row],[43967]]-Casos_PN_CORR[[#This Row],[43966]]</f>
        <v>0</v>
      </c>
      <c r="BV351">
        <f>+Casos_PN_CORR[[#This Row],[43968]]-Casos_PN_CORR[[#This Row],[43967]]</f>
        <v>0</v>
      </c>
      <c r="BW351">
        <f>+Casos_PN_CORR[[#This Row],[43969]]-Casos_PN_CORR[[#This Row],[43968]]</f>
        <v>0</v>
      </c>
      <c r="BX351">
        <f>+Casos_PN_CORR[[#This Row],[43970]]-Casos_PN_CORR[[#This Row],[43969]]</f>
        <v>0</v>
      </c>
      <c r="BY351">
        <f>+Casos_PN_CORR[[#This Row],[43971]]-Casos_PN_CORR[[#This Row],[43970]]</f>
        <v>0</v>
      </c>
      <c r="BZ351">
        <f>+Casos_PN_CORR[[#This Row],[43972]]-Casos_PN_CORR[[#This Row],[43971]]</f>
        <v>0</v>
      </c>
      <c r="CA351">
        <f>+Casos_PN_CORR[[#This Row],[43973]]-Casos_PN_CORR[[#This Row],[43972]]</f>
        <v>0</v>
      </c>
      <c r="CB351">
        <f>+Casos_PN_CORR[[#This Row],[43974]]-Casos_PN_CORR[[#This Row],[43973]]</f>
        <v>0</v>
      </c>
      <c r="CC351">
        <f>+Casos_PN_CORR[[#This Row],[43975]]-Casos_PN_CORR[[#This Row],[43974]]</f>
        <v>0</v>
      </c>
      <c r="CD351">
        <f>+Casos_PN_CORR[[#This Row],[43976]]-Casos_PN_CORR[[#This Row],[43975]]</f>
        <v>0</v>
      </c>
      <c r="CE351">
        <f>+Casos_PN_CORR[[#This Row],[43977]]-Casos_PN_CORR[[#This Row],[43976]]</f>
        <v>0</v>
      </c>
      <c r="CF351">
        <f>+Casos_PN_CORR[[#This Row],[43978]]-Casos_PN_CORR[[#This Row],[43977]]</f>
        <v>0</v>
      </c>
      <c r="CG351">
        <f>+Casos_PN_CORR[[#This Row],[43979]]-Casos_PN_CORR[[#This Row],[43978]]</f>
        <v>0</v>
      </c>
      <c r="CH351">
        <f>+Casos_PN_CORR[[#This Row],[43980]]-Casos_PN_CORR[[#This Row],[43979]]</f>
        <v>0</v>
      </c>
      <c r="CI351">
        <f>+Casos_PN_CORR[[#This Row],[43981]]-Casos_PN_CORR[[#This Row],[43980]]</f>
        <v>0</v>
      </c>
      <c r="CJ351">
        <f>+Casos_PN_CORR[[#This Row],[43982]]-Casos_PN_CORR[[#This Row],[43981]]</f>
        <v>0</v>
      </c>
      <c r="CK351">
        <f>+Casos_PN_CORR[[#This Row],[43983]]-Casos_PN_CORR[[#This Row],[43982]]</f>
        <v>0</v>
      </c>
      <c r="CL351">
        <f>+Casos_PN_CORR[[#This Row],[43984]]-Casos_PN_CORR[[#This Row],[43983]]</f>
        <v>0</v>
      </c>
      <c r="CM351">
        <f>+Casos_PN_CORR[[#This Row],[43985]]-Casos_PN_CORR[[#This Row],[43984]]</f>
        <v>0</v>
      </c>
      <c r="CN351">
        <f>+Casos_PN_CORR[[#This Row],[43986]]-Casos_PN_CORR[[#This Row],[43985]]</f>
        <v>0</v>
      </c>
      <c r="CO351">
        <f>+Casos_PN_CORR[[#This Row],[43987]]-Casos_PN_CORR[[#This Row],[43986]]</f>
        <v>0</v>
      </c>
      <c r="CP351">
        <f>+Casos_PN_CORR[[#This Row],[43988]]-Casos_PN_CORR[[#This Row],[43987]]</f>
        <v>0</v>
      </c>
      <c r="CQ351">
        <f>+Casos_PN_CORR[[#This Row],[43989]]-Casos_PN_CORR[[#This Row],[43988]]</f>
        <v>0</v>
      </c>
      <c r="CR351">
        <f>+Casos_PN_CORR[[#This Row],[43990]]-Casos_PN_CORR[[#This Row],[43989]]</f>
        <v>0</v>
      </c>
      <c r="CS351">
        <f>+Casos_PN_CORR[[#This Row],[43991]]-Casos_PN_CORR[[#This Row],[43990]]</f>
        <v>0</v>
      </c>
      <c r="CT351">
        <f>+Casos_PN_CORR[[#This Row],[43992]]-Casos_PN_CORR[[#This Row],[43991]]</f>
        <v>0</v>
      </c>
      <c r="CU351">
        <f>+Casos_PN_CORR[[#This Row],[43993]]-Casos_PN_CORR[[#This Row],[43992]]</f>
        <v>0</v>
      </c>
    </row>
    <row r="352" spans="1:99" x14ac:dyDescent="0.3">
      <c r="A352">
        <v>60602</v>
      </c>
      <c r="B352" s="2" t="s">
        <v>158</v>
      </c>
      <c r="C352" s="2" t="s">
        <v>342</v>
      </c>
      <c r="D352" s="2" t="s">
        <v>635</v>
      </c>
      <c r="E352" s="4">
        <f t="shared" si="5"/>
        <v>0</v>
      </c>
      <c r="F352">
        <f>+Casos_PN_CORR[[#This Row],[43900]]</f>
        <v>0</v>
      </c>
      <c r="G352">
        <f>+Casos_PN_CORR[[#This Row],[43901]]-Casos_PN_CORR[[#This Row],[43900]]</f>
        <v>0</v>
      </c>
      <c r="H352">
        <f>+Casos_PN_CORR[[#This Row],[43902]]-Casos_PN_CORR[[#This Row],[43901]]</f>
        <v>0</v>
      </c>
      <c r="I352">
        <f>+Casos_PN_CORR[[#This Row],[43903]]-Casos_PN_CORR[[#This Row],[43902]]</f>
        <v>0</v>
      </c>
      <c r="J352">
        <f>+Casos_PN_CORR[[#This Row],[43904]]-Casos_PN_CORR[[#This Row],[43903]]</f>
        <v>0</v>
      </c>
      <c r="K352">
        <f>+Casos_PN_CORR[[#This Row],[43905]]-Casos_PN_CORR[[#This Row],[43904]]</f>
        <v>0</v>
      </c>
      <c r="L352">
        <f>+Casos_PN_CORR[[#This Row],[43906]]-Casos_PN_CORR[[#This Row],[43905]]</f>
        <v>0</v>
      </c>
      <c r="M352">
        <f>+Casos_PN_CORR[[#This Row],[43907]]-Casos_PN_CORR[[#This Row],[43906]]</f>
        <v>0</v>
      </c>
      <c r="N352">
        <f>+Casos_PN_CORR[[#This Row],[43908]]-Casos_PN_CORR[[#This Row],[43907]]</f>
        <v>0</v>
      </c>
      <c r="O352">
        <f>+Casos_PN_CORR[[#This Row],[43909]]-Casos_PN_CORR[[#This Row],[43908]]</f>
        <v>0</v>
      </c>
      <c r="P352">
        <f>+Casos_PN_CORR[[#This Row],[43910]]-Casos_PN_CORR[[#This Row],[43909]]</f>
        <v>0</v>
      </c>
      <c r="Q352">
        <f>+Casos_PN_CORR[[#This Row],[43911]]-Casos_PN_CORR[[#This Row],[43910]]</f>
        <v>0</v>
      </c>
      <c r="R352">
        <f>+Casos_PN_CORR[[#This Row],[43912]]-Casos_PN_CORR[[#This Row],[43911]]</f>
        <v>0</v>
      </c>
      <c r="S352">
        <f>+Casos_PN_CORR[[#This Row],[43913]]-Casos_PN_CORR[[#This Row],[43912]]</f>
        <v>0</v>
      </c>
      <c r="T352">
        <f>+Casos_PN_CORR[[#This Row],[43914]]-Casos_PN_CORR[[#This Row],[43913]]</f>
        <v>0</v>
      </c>
      <c r="U352">
        <f>+Casos_PN_CORR[[#This Row],[43915]]-Casos_PN_CORR[[#This Row],[43914]]</f>
        <v>0</v>
      </c>
      <c r="V352">
        <f>+Casos_PN_CORR[[#This Row],[43916]]-Casos_PN_CORR[[#This Row],[43915]]</f>
        <v>0</v>
      </c>
      <c r="W352">
        <f>+Casos_PN_CORR[[#This Row],[43917]]-Casos_PN_CORR[[#This Row],[43916]]</f>
        <v>0</v>
      </c>
      <c r="X352">
        <f>+Casos_PN_CORR[[#This Row],[43918]]-Casos_PN_CORR[[#This Row],[43917]]</f>
        <v>0</v>
      </c>
      <c r="Y352">
        <f>+Casos_PN_CORR[[#This Row],[43919]]-Casos_PN_CORR[[#This Row],[43918]]</f>
        <v>0</v>
      </c>
      <c r="Z352">
        <f>+Casos_PN_CORR[[#This Row],[43920]]-Casos_PN_CORR[[#This Row],[43919]]</f>
        <v>0</v>
      </c>
      <c r="AA352">
        <f>+Casos_PN_CORR[[#This Row],[43921]]-Casos_PN_CORR[[#This Row],[43920]]</f>
        <v>0</v>
      </c>
      <c r="AB352">
        <f>+Casos_PN_CORR[[#This Row],[43922]]-Casos_PN_CORR[[#This Row],[43921]]</f>
        <v>0</v>
      </c>
      <c r="AC352">
        <f>+Casos_PN_CORR[[#This Row],[43923]]-Casos_PN_CORR[[#This Row],[43922]]</f>
        <v>0</v>
      </c>
      <c r="AD352">
        <f>+Casos_PN_CORR[[#This Row],[43924]]-Casos_PN_CORR[[#This Row],[43923]]</f>
        <v>0</v>
      </c>
      <c r="AE352">
        <f>+Casos_PN_CORR[[#This Row],[43925]]-Casos_PN_CORR[[#This Row],[43924]]</f>
        <v>0</v>
      </c>
      <c r="AF352">
        <f>+Casos_PN_CORR[[#This Row],[43926]]-Casos_PN_CORR[[#This Row],[43925]]</f>
        <v>0</v>
      </c>
      <c r="AG352">
        <f>+Casos_PN_CORR[[#This Row],[43927]]-Casos_PN_CORR[[#This Row],[43926]]</f>
        <v>0</v>
      </c>
      <c r="AH352">
        <f>+Casos_PN_CORR[[#This Row],[43928]]-Casos_PN_CORR[[#This Row],[43927]]</f>
        <v>0</v>
      </c>
      <c r="AI352">
        <f>+Casos_PN_CORR[[#This Row],[43929]]-Casos_PN_CORR[[#This Row],[43928]]</f>
        <v>0</v>
      </c>
      <c r="AJ352">
        <f>+Casos_PN_CORR[[#This Row],[43930]]-Casos_PN_CORR[[#This Row],[43929]]</f>
        <v>0</v>
      </c>
      <c r="AK352">
        <f>+Casos_PN_CORR[[#This Row],[43931]]-Casos_PN_CORR[[#This Row],[43930]]</f>
        <v>0</v>
      </c>
      <c r="AL352">
        <f>+Casos_PN_CORR[[#This Row],[43932]]-Casos_PN_CORR[[#This Row],[43931]]</f>
        <v>0</v>
      </c>
      <c r="AM352">
        <f>+Casos_PN_CORR[[#This Row],[43933]]-Casos_PN_CORR[[#This Row],[43932]]</f>
        <v>0</v>
      </c>
      <c r="AN352">
        <f>+Casos_PN_CORR[[#This Row],[43934]]-Casos_PN_CORR[[#This Row],[43933]]</f>
        <v>0</v>
      </c>
      <c r="AO352">
        <f>+Casos_PN_CORR[[#This Row],[43935]]-Casos_PN_CORR[[#This Row],[43934]]</f>
        <v>0</v>
      </c>
      <c r="AP352">
        <f>+Casos_PN_CORR[[#This Row],[43936]]-Casos_PN_CORR[[#This Row],[43935]]</f>
        <v>0</v>
      </c>
      <c r="AQ352">
        <f>+Casos_PN_CORR[[#This Row],[43937]]-Casos_PN_CORR[[#This Row],[43936]]</f>
        <v>0</v>
      </c>
      <c r="AR352">
        <f>+Casos_PN_CORR[[#This Row],[43938]]-Casos_PN_CORR[[#This Row],[43937]]</f>
        <v>0</v>
      </c>
      <c r="AS352">
        <f>+Casos_PN_CORR[[#This Row],[43939]]-Casos_PN_CORR[[#This Row],[43938]]</f>
        <v>0</v>
      </c>
      <c r="AT352">
        <f>+Casos_PN_CORR[[#This Row],[43940]]-Casos_PN_CORR[[#This Row],[43939]]</f>
        <v>0</v>
      </c>
      <c r="AU352">
        <f>+Casos_PN_CORR[[#This Row],[43941]]-Casos_PN_CORR[[#This Row],[43940]]</f>
        <v>0</v>
      </c>
      <c r="AV352">
        <f>+Casos_PN_CORR[[#This Row],[43942]]-Casos_PN_CORR[[#This Row],[43941]]</f>
        <v>0</v>
      </c>
      <c r="AW352">
        <f>+Casos_PN_CORR[[#This Row],[43943]]-Casos_PN_CORR[[#This Row],[43942]]</f>
        <v>0</v>
      </c>
      <c r="AX352">
        <f>+Casos_PN_CORR[[#This Row],[43944]]-Casos_PN_CORR[[#This Row],[43943]]</f>
        <v>0</v>
      </c>
      <c r="AY352">
        <f>+Casos_PN_CORR[[#This Row],[43945]]-Casos_PN_CORR[[#This Row],[43944]]</f>
        <v>0</v>
      </c>
      <c r="AZ352">
        <f>+Casos_PN_CORR[[#This Row],[43946]]-Casos_PN_CORR[[#This Row],[43945]]</f>
        <v>0</v>
      </c>
      <c r="BA352">
        <f>+Casos_PN_CORR[[#This Row],[43947]]-Casos_PN_CORR[[#This Row],[43946]]</f>
        <v>0</v>
      </c>
      <c r="BB352">
        <f>+Casos_PN_CORR[[#This Row],[43948]]-Casos_PN_CORR[[#This Row],[43947]]</f>
        <v>0</v>
      </c>
      <c r="BC352">
        <f>+Casos_PN_CORR[[#This Row],[43949]]-Casos_PN_CORR[[#This Row],[43948]]</f>
        <v>0</v>
      </c>
      <c r="BD352">
        <f>+Casos_PN_CORR[[#This Row],[43950]]-Casos_PN_CORR[[#This Row],[43949]]</f>
        <v>0</v>
      </c>
      <c r="BE352">
        <f>+Casos_PN_CORR[[#This Row],[43951]]-Casos_PN_CORR[[#This Row],[43950]]</f>
        <v>0</v>
      </c>
      <c r="BF352">
        <f>+Casos_PN_CORR[[#This Row],[43952]]-Casos_PN_CORR[[#This Row],[43951]]</f>
        <v>0</v>
      </c>
      <c r="BG352">
        <f>+Casos_PN_CORR[[#This Row],[43953]]-Casos_PN_CORR[[#This Row],[43952]]</f>
        <v>0</v>
      </c>
      <c r="BH352">
        <f>+Casos_PN_CORR[[#This Row],[43954]]-Casos_PN_CORR[[#This Row],[43953]]</f>
        <v>0</v>
      </c>
      <c r="BI352">
        <f>+Casos_PN_CORR[[#This Row],[43955]]-Casos_PN_CORR[[#This Row],[43954]]</f>
        <v>0</v>
      </c>
      <c r="BJ352">
        <f>+Casos_PN_CORR[[#This Row],[43956]]-Casos_PN_CORR[[#This Row],[43955]]</f>
        <v>0</v>
      </c>
      <c r="BK352">
        <f>+Casos_PN_CORR[[#This Row],[43957]]-Casos_PN_CORR[[#This Row],[43956]]</f>
        <v>0</v>
      </c>
      <c r="BL352">
        <f>+Casos_PN_CORR[[#This Row],[43958]]-Casos_PN_CORR[[#This Row],[43957]]</f>
        <v>0</v>
      </c>
      <c r="BM352">
        <f>+Casos_PN_CORR[[#This Row],[43959]]-Casos_PN_CORR[[#This Row],[43958]]</f>
        <v>0</v>
      </c>
      <c r="BN352">
        <f>+Casos_PN_CORR[[#This Row],[43960]]-Casos_PN_CORR[[#This Row],[43959]]</f>
        <v>0</v>
      </c>
      <c r="BO352">
        <f>+Casos_PN_CORR[[#This Row],[43961]]-Casos_PN_CORR[[#This Row],[43960]]</f>
        <v>0</v>
      </c>
      <c r="BP352">
        <f>+Casos_PN_CORR[[#This Row],[43962]]-Casos_PN_CORR[[#This Row],[43961]]</f>
        <v>0</v>
      </c>
      <c r="BQ352">
        <f>+Casos_PN_CORR[[#This Row],[43963]]-Casos_PN_CORR[[#This Row],[43962]]</f>
        <v>0</v>
      </c>
      <c r="BR352">
        <f>+Casos_PN_CORR[[#This Row],[43964]]-Casos_PN_CORR[[#This Row],[43963]]</f>
        <v>0</v>
      </c>
      <c r="BS352">
        <f>+Casos_PN_CORR[[#This Row],[43965]]-Casos_PN_CORR[[#This Row],[43964]]</f>
        <v>0</v>
      </c>
      <c r="BT352">
        <f>+Casos_PN_CORR[[#This Row],[43966]]-Casos_PN_CORR[[#This Row],[43965]]</f>
        <v>0</v>
      </c>
      <c r="BU352">
        <f>+Casos_PN_CORR[[#This Row],[43967]]-Casos_PN_CORR[[#This Row],[43966]]</f>
        <v>0</v>
      </c>
      <c r="BV352">
        <f>+Casos_PN_CORR[[#This Row],[43968]]-Casos_PN_CORR[[#This Row],[43967]]</f>
        <v>0</v>
      </c>
      <c r="BW352">
        <f>+Casos_PN_CORR[[#This Row],[43969]]-Casos_PN_CORR[[#This Row],[43968]]</f>
        <v>0</v>
      </c>
      <c r="BX352">
        <f>+Casos_PN_CORR[[#This Row],[43970]]-Casos_PN_CORR[[#This Row],[43969]]</f>
        <v>0</v>
      </c>
      <c r="BY352">
        <f>+Casos_PN_CORR[[#This Row],[43971]]-Casos_PN_CORR[[#This Row],[43970]]</f>
        <v>0</v>
      </c>
      <c r="BZ352">
        <f>+Casos_PN_CORR[[#This Row],[43972]]-Casos_PN_CORR[[#This Row],[43971]]</f>
        <v>0</v>
      </c>
      <c r="CA352">
        <f>+Casos_PN_CORR[[#This Row],[43973]]-Casos_PN_CORR[[#This Row],[43972]]</f>
        <v>0</v>
      </c>
      <c r="CB352">
        <f>+Casos_PN_CORR[[#This Row],[43974]]-Casos_PN_CORR[[#This Row],[43973]]</f>
        <v>0</v>
      </c>
      <c r="CC352">
        <f>+Casos_PN_CORR[[#This Row],[43975]]-Casos_PN_CORR[[#This Row],[43974]]</f>
        <v>0</v>
      </c>
      <c r="CD352">
        <f>+Casos_PN_CORR[[#This Row],[43976]]-Casos_PN_CORR[[#This Row],[43975]]</f>
        <v>0</v>
      </c>
      <c r="CE352">
        <f>+Casos_PN_CORR[[#This Row],[43977]]-Casos_PN_CORR[[#This Row],[43976]]</f>
        <v>0</v>
      </c>
      <c r="CF352">
        <f>+Casos_PN_CORR[[#This Row],[43978]]-Casos_PN_CORR[[#This Row],[43977]]</f>
        <v>0</v>
      </c>
      <c r="CG352">
        <f>+Casos_PN_CORR[[#This Row],[43979]]-Casos_PN_CORR[[#This Row],[43978]]</f>
        <v>0</v>
      </c>
      <c r="CH352">
        <f>+Casos_PN_CORR[[#This Row],[43980]]-Casos_PN_CORR[[#This Row],[43979]]</f>
        <v>0</v>
      </c>
      <c r="CI352">
        <f>+Casos_PN_CORR[[#This Row],[43981]]-Casos_PN_CORR[[#This Row],[43980]]</f>
        <v>0</v>
      </c>
      <c r="CJ352">
        <f>+Casos_PN_CORR[[#This Row],[43982]]-Casos_PN_CORR[[#This Row],[43981]]</f>
        <v>0</v>
      </c>
      <c r="CK352">
        <f>+Casos_PN_CORR[[#This Row],[43983]]-Casos_PN_CORR[[#This Row],[43982]]</f>
        <v>0</v>
      </c>
      <c r="CL352">
        <f>+Casos_PN_CORR[[#This Row],[43984]]-Casos_PN_CORR[[#This Row],[43983]]</f>
        <v>0</v>
      </c>
      <c r="CM352">
        <f>+Casos_PN_CORR[[#This Row],[43985]]-Casos_PN_CORR[[#This Row],[43984]]</f>
        <v>0</v>
      </c>
      <c r="CN352">
        <f>+Casos_PN_CORR[[#This Row],[43986]]-Casos_PN_CORR[[#This Row],[43985]]</f>
        <v>0</v>
      </c>
      <c r="CO352">
        <f>+Casos_PN_CORR[[#This Row],[43987]]-Casos_PN_CORR[[#This Row],[43986]]</f>
        <v>0</v>
      </c>
      <c r="CP352">
        <f>+Casos_PN_CORR[[#This Row],[43988]]-Casos_PN_CORR[[#This Row],[43987]]</f>
        <v>0</v>
      </c>
      <c r="CQ352">
        <f>+Casos_PN_CORR[[#This Row],[43989]]-Casos_PN_CORR[[#This Row],[43988]]</f>
        <v>0</v>
      </c>
      <c r="CR352">
        <f>+Casos_PN_CORR[[#This Row],[43990]]-Casos_PN_CORR[[#This Row],[43989]]</f>
        <v>0</v>
      </c>
      <c r="CS352">
        <f>+Casos_PN_CORR[[#This Row],[43991]]-Casos_PN_CORR[[#This Row],[43990]]</f>
        <v>0</v>
      </c>
      <c r="CT352">
        <f>+Casos_PN_CORR[[#This Row],[43992]]-Casos_PN_CORR[[#This Row],[43991]]</f>
        <v>0</v>
      </c>
      <c r="CU352">
        <f>+Casos_PN_CORR[[#This Row],[43993]]-Casos_PN_CORR[[#This Row],[43992]]</f>
        <v>0</v>
      </c>
    </row>
    <row r="353" spans="1:99" x14ac:dyDescent="0.3">
      <c r="A353">
        <v>70305</v>
      </c>
      <c r="B353" s="2" t="s">
        <v>268</v>
      </c>
      <c r="C353" s="2" t="s">
        <v>268</v>
      </c>
      <c r="D353" s="2" t="s">
        <v>636</v>
      </c>
      <c r="E353" s="4">
        <f t="shared" si="5"/>
        <v>0</v>
      </c>
      <c r="F353">
        <f>+Casos_PN_CORR[[#This Row],[43900]]</f>
        <v>0</v>
      </c>
      <c r="G353">
        <f>+Casos_PN_CORR[[#This Row],[43901]]-Casos_PN_CORR[[#This Row],[43900]]</f>
        <v>0</v>
      </c>
      <c r="H353">
        <f>+Casos_PN_CORR[[#This Row],[43902]]-Casos_PN_CORR[[#This Row],[43901]]</f>
        <v>0</v>
      </c>
      <c r="I353">
        <f>+Casos_PN_CORR[[#This Row],[43903]]-Casos_PN_CORR[[#This Row],[43902]]</f>
        <v>0</v>
      </c>
      <c r="J353">
        <f>+Casos_PN_CORR[[#This Row],[43904]]-Casos_PN_CORR[[#This Row],[43903]]</f>
        <v>0</v>
      </c>
      <c r="K353">
        <f>+Casos_PN_CORR[[#This Row],[43905]]-Casos_PN_CORR[[#This Row],[43904]]</f>
        <v>0</v>
      </c>
      <c r="L353">
        <f>+Casos_PN_CORR[[#This Row],[43906]]-Casos_PN_CORR[[#This Row],[43905]]</f>
        <v>0</v>
      </c>
      <c r="M353">
        <f>+Casos_PN_CORR[[#This Row],[43907]]-Casos_PN_CORR[[#This Row],[43906]]</f>
        <v>0</v>
      </c>
      <c r="N353">
        <f>+Casos_PN_CORR[[#This Row],[43908]]-Casos_PN_CORR[[#This Row],[43907]]</f>
        <v>0</v>
      </c>
      <c r="O353">
        <f>+Casos_PN_CORR[[#This Row],[43909]]-Casos_PN_CORR[[#This Row],[43908]]</f>
        <v>0</v>
      </c>
      <c r="P353">
        <f>+Casos_PN_CORR[[#This Row],[43910]]-Casos_PN_CORR[[#This Row],[43909]]</f>
        <v>0</v>
      </c>
      <c r="Q353">
        <f>+Casos_PN_CORR[[#This Row],[43911]]-Casos_PN_CORR[[#This Row],[43910]]</f>
        <v>0</v>
      </c>
      <c r="R353">
        <f>+Casos_PN_CORR[[#This Row],[43912]]-Casos_PN_CORR[[#This Row],[43911]]</f>
        <v>0</v>
      </c>
      <c r="S353">
        <f>+Casos_PN_CORR[[#This Row],[43913]]-Casos_PN_CORR[[#This Row],[43912]]</f>
        <v>0</v>
      </c>
      <c r="T353">
        <f>+Casos_PN_CORR[[#This Row],[43914]]-Casos_PN_CORR[[#This Row],[43913]]</f>
        <v>0</v>
      </c>
      <c r="U353">
        <f>+Casos_PN_CORR[[#This Row],[43915]]-Casos_PN_CORR[[#This Row],[43914]]</f>
        <v>0</v>
      </c>
      <c r="V353">
        <f>+Casos_PN_CORR[[#This Row],[43916]]-Casos_PN_CORR[[#This Row],[43915]]</f>
        <v>0</v>
      </c>
      <c r="W353">
        <f>+Casos_PN_CORR[[#This Row],[43917]]-Casos_PN_CORR[[#This Row],[43916]]</f>
        <v>0</v>
      </c>
      <c r="X353">
        <f>+Casos_PN_CORR[[#This Row],[43918]]-Casos_PN_CORR[[#This Row],[43917]]</f>
        <v>0</v>
      </c>
      <c r="Y353">
        <f>+Casos_PN_CORR[[#This Row],[43919]]-Casos_PN_CORR[[#This Row],[43918]]</f>
        <v>0</v>
      </c>
      <c r="Z353">
        <f>+Casos_PN_CORR[[#This Row],[43920]]-Casos_PN_CORR[[#This Row],[43919]]</f>
        <v>0</v>
      </c>
      <c r="AA353">
        <f>+Casos_PN_CORR[[#This Row],[43921]]-Casos_PN_CORR[[#This Row],[43920]]</f>
        <v>0</v>
      </c>
      <c r="AB353">
        <f>+Casos_PN_CORR[[#This Row],[43922]]-Casos_PN_CORR[[#This Row],[43921]]</f>
        <v>0</v>
      </c>
      <c r="AC353">
        <f>+Casos_PN_CORR[[#This Row],[43923]]-Casos_PN_CORR[[#This Row],[43922]]</f>
        <v>0</v>
      </c>
      <c r="AD353">
        <f>+Casos_PN_CORR[[#This Row],[43924]]-Casos_PN_CORR[[#This Row],[43923]]</f>
        <v>0</v>
      </c>
      <c r="AE353">
        <f>+Casos_PN_CORR[[#This Row],[43925]]-Casos_PN_CORR[[#This Row],[43924]]</f>
        <v>0</v>
      </c>
      <c r="AF353">
        <f>+Casos_PN_CORR[[#This Row],[43926]]-Casos_PN_CORR[[#This Row],[43925]]</f>
        <v>0</v>
      </c>
      <c r="AG353">
        <f>+Casos_PN_CORR[[#This Row],[43927]]-Casos_PN_CORR[[#This Row],[43926]]</f>
        <v>0</v>
      </c>
      <c r="AH353">
        <f>+Casos_PN_CORR[[#This Row],[43928]]-Casos_PN_CORR[[#This Row],[43927]]</f>
        <v>0</v>
      </c>
      <c r="AI353">
        <f>+Casos_PN_CORR[[#This Row],[43929]]-Casos_PN_CORR[[#This Row],[43928]]</f>
        <v>0</v>
      </c>
      <c r="AJ353">
        <f>+Casos_PN_CORR[[#This Row],[43930]]-Casos_PN_CORR[[#This Row],[43929]]</f>
        <v>0</v>
      </c>
      <c r="AK353">
        <f>+Casos_PN_CORR[[#This Row],[43931]]-Casos_PN_CORR[[#This Row],[43930]]</f>
        <v>0</v>
      </c>
      <c r="AL353">
        <f>+Casos_PN_CORR[[#This Row],[43932]]-Casos_PN_CORR[[#This Row],[43931]]</f>
        <v>0</v>
      </c>
      <c r="AM353">
        <f>+Casos_PN_CORR[[#This Row],[43933]]-Casos_PN_CORR[[#This Row],[43932]]</f>
        <v>0</v>
      </c>
      <c r="AN353">
        <f>+Casos_PN_CORR[[#This Row],[43934]]-Casos_PN_CORR[[#This Row],[43933]]</f>
        <v>0</v>
      </c>
      <c r="AO353">
        <f>+Casos_PN_CORR[[#This Row],[43935]]-Casos_PN_CORR[[#This Row],[43934]]</f>
        <v>0</v>
      </c>
      <c r="AP353">
        <f>+Casos_PN_CORR[[#This Row],[43936]]-Casos_PN_CORR[[#This Row],[43935]]</f>
        <v>0</v>
      </c>
      <c r="AQ353">
        <f>+Casos_PN_CORR[[#This Row],[43937]]-Casos_PN_CORR[[#This Row],[43936]]</f>
        <v>0</v>
      </c>
      <c r="AR353">
        <f>+Casos_PN_CORR[[#This Row],[43938]]-Casos_PN_CORR[[#This Row],[43937]]</f>
        <v>0</v>
      </c>
      <c r="AS353">
        <f>+Casos_PN_CORR[[#This Row],[43939]]-Casos_PN_CORR[[#This Row],[43938]]</f>
        <v>0</v>
      </c>
      <c r="AT353">
        <f>+Casos_PN_CORR[[#This Row],[43940]]-Casos_PN_CORR[[#This Row],[43939]]</f>
        <v>0</v>
      </c>
      <c r="AU353">
        <f>+Casos_PN_CORR[[#This Row],[43941]]-Casos_PN_CORR[[#This Row],[43940]]</f>
        <v>0</v>
      </c>
      <c r="AV353">
        <f>+Casos_PN_CORR[[#This Row],[43942]]-Casos_PN_CORR[[#This Row],[43941]]</f>
        <v>0</v>
      </c>
      <c r="AW353">
        <f>+Casos_PN_CORR[[#This Row],[43943]]-Casos_PN_CORR[[#This Row],[43942]]</f>
        <v>0</v>
      </c>
      <c r="AX353">
        <f>+Casos_PN_CORR[[#This Row],[43944]]-Casos_PN_CORR[[#This Row],[43943]]</f>
        <v>0</v>
      </c>
      <c r="AY353">
        <f>+Casos_PN_CORR[[#This Row],[43945]]-Casos_PN_CORR[[#This Row],[43944]]</f>
        <v>0</v>
      </c>
      <c r="AZ353">
        <f>+Casos_PN_CORR[[#This Row],[43946]]-Casos_PN_CORR[[#This Row],[43945]]</f>
        <v>0</v>
      </c>
      <c r="BA353">
        <f>+Casos_PN_CORR[[#This Row],[43947]]-Casos_PN_CORR[[#This Row],[43946]]</f>
        <v>0</v>
      </c>
      <c r="BB353">
        <f>+Casos_PN_CORR[[#This Row],[43948]]-Casos_PN_CORR[[#This Row],[43947]]</f>
        <v>0</v>
      </c>
      <c r="BC353">
        <f>+Casos_PN_CORR[[#This Row],[43949]]-Casos_PN_CORR[[#This Row],[43948]]</f>
        <v>0</v>
      </c>
      <c r="BD353">
        <f>+Casos_PN_CORR[[#This Row],[43950]]-Casos_PN_CORR[[#This Row],[43949]]</f>
        <v>0</v>
      </c>
      <c r="BE353">
        <f>+Casos_PN_CORR[[#This Row],[43951]]-Casos_PN_CORR[[#This Row],[43950]]</f>
        <v>0</v>
      </c>
      <c r="BF353">
        <f>+Casos_PN_CORR[[#This Row],[43952]]-Casos_PN_CORR[[#This Row],[43951]]</f>
        <v>0</v>
      </c>
      <c r="BG353">
        <f>+Casos_PN_CORR[[#This Row],[43953]]-Casos_PN_CORR[[#This Row],[43952]]</f>
        <v>0</v>
      </c>
      <c r="BH353">
        <f>+Casos_PN_CORR[[#This Row],[43954]]-Casos_PN_CORR[[#This Row],[43953]]</f>
        <v>0</v>
      </c>
      <c r="BI353">
        <f>+Casos_PN_CORR[[#This Row],[43955]]-Casos_PN_CORR[[#This Row],[43954]]</f>
        <v>0</v>
      </c>
      <c r="BJ353">
        <f>+Casos_PN_CORR[[#This Row],[43956]]-Casos_PN_CORR[[#This Row],[43955]]</f>
        <v>0</v>
      </c>
      <c r="BK353">
        <f>+Casos_PN_CORR[[#This Row],[43957]]-Casos_PN_CORR[[#This Row],[43956]]</f>
        <v>0</v>
      </c>
      <c r="BL353">
        <f>+Casos_PN_CORR[[#This Row],[43958]]-Casos_PN_CORR[[#This Row],[43957]]</f>
        <v>0</v>
      </c>
      <c r="BM353">
        <f>+Casos_PN_CORR[[#This Row],[43959]]-Casos_PN_CORR[[#This Row],[43958]]</f>
        <v>0</v>
      </c>
      <c r="BN353">
        <f>+Casos_PN_CORR[[#This Row],[43960]]-Casos_PN_CORR[[#This Row],[43959]]</f>
        <v>0</v>
      </c>
      <c r="BO353">
        <f>+Casos_PN_CORR[[#This Row],[43961]]-Casos_PN_CORR[[#This Row],[43960]]</f>
        <v>0</v>
      </c>
      <c r="BP353">
        <f>+Casos_PN_CORR[[#This Row],[43962]]-Casos_PN_CORR[[#This Row],[43961]]</f>
        <v>0</v>
      </c>
      <c r="BQ353">
        <f>+Casos_PN_CORR[[#This Row],[43963]]-Casos_PN_CORR[[#This Row],[43962]]</f>
        <v>0</v>
      </c>
      <c r="BR353">
        <f>+Casos_PN_CORR[[#This Row],[43964]]-Casos_PN_CORR[[#This Row],[43963]]</f>
        <v>0</v>
      </c>
      <c r="BS353">
        <f>+Casos_PN_CORR[[#This Row],[43965]]-Casos_PN_CORR[[#This Row],[43964]]</f>
        <v>0</v>
      </c>
      <c r="BT353">
        <f>+Casos_PN_CORR[[#This Row],[43966]]-Casos_PN_CORR[[#This Row],[43965]]</f>
        <v>0</v>
      </c>
      <c r="BU353">
        <f>+Casos_PN_CORR[[#This Row],[43967]]-Casos_PN_CORR[[#This Row],[43966]]</f>
        <v>0</v>
      </c>
      <c r="BV353">
        <f>+Casos_PN_CORR[[#This Row],[43968]]-Casos_PN_CORR[[#This Row],[43967]]</f>
        <v>0</v>
      </c>
      <c r="BW353">
        <f>+Casos_PN_CORR[[#This Row],[43969]]-Casos_PN_CORR[[#This Row],[43968]]</f>
        <v>0</v>
      </c>
      <c r="BX353">
        <f>+Casos_PN_CORR[[#This Row],[43970]]-Casos_PN_CORR[[#This Row],[43969]]</f>
        <v>0</v>
      </c>
      <c r="BY353">
        <f>+Casos_PN_CORR[[#This Row],[43971]]-Casos_PN_CORR[[#This Row],[43970]]</f>
        <v>0</v>
      </c>
      <c r="BZ353">
        <f>+Casos_PN_CORR[[#This Row],[43972]]-Casos_PN_CORR[[#This Row],[43971]]</f>
        <v>0</v>
      </c>
      <c r="CA353">
        <f>+Casos_PN_CORR[[#This Row],[43973]]-Casos_PN_CORR[[#This Row],[43972]]</f>
        <v>0</v>
      </c>
      <c r="CB353">
        <f>+Casos_PN_CORR[[#This Row],[43974]]-Casos_PN_CORR[[#This Row],[43973]]</f>
        <v>0</v>
      </c>
      <c r="CC353">
        <f>+Casos_PN_CORR[[#This Row],[43975]]-Casos_PN_CORR[[#This Row],[43974]]</f>
        <v>0</v>
      </c>
      <c r="CD353">
        <f>+Casos_PN_CORR[[#This Row],[43976]]-Casos_PN_CORR[[#This Row],[43975]]</f>
        <v>0</v>
      </c>
      <c r="CE353">
        <f>+Casos_PN_CORR[[#This Row],[43977]]-Casos_PN_CORR[[#This Row],[43976]]</f>
        <v>0</v>
      </c>
      <c r="CF353">
        <f>+Casos_PN_CORR[[#This Row],[43978]]-Casos_PN_CORR[[#This Row],[43977]]</f>
        <v>0</v>
      </c>
      <c r="CG353">
        <f>+Casos_PN_CORR[[#This Row],[43979]]-Casos_PN_CORR[[#This Row],[43978]]</f>
        <v>0</v>
      </c>
      <c r="CH353">
        <f>+Casos_PN_CORR[[#This Row],[43980]]-Casos_PN_CORR[[#This Row],[43979]]</f>
        <v>0</v>
      </c>
      <c r="CI353">
        <f>+Casos_PN_CORR[[#This Row],[43981]]-Casos_PN_CORR[[#This Row],[43980]]</f>
        <v>0</v>
      </c>
      <c r="CJ353">
        <f>+Casos_PN_CORR[[#This Row],[43982]]-Casos_PN_CORR[[#This Row],[43981]]</f>
        <v>0</v>
      </c>
      <c r="CK353">
        <f>+Casos_PN_CORR[[#This Row],[43983]]-Casos_PN_CORR[[#This Row],[43982]]</f>
        <v>0</v>
      </c>
      <c r="CL353">
        <f>+Casos_PN_CORR[[#This Row],[43984]]-Casos_PN_CORR[[#This Row],[43983]]</f>
        <v>0</v>
      </c>
      <c r="CM353">
        <f>+Casos_PN_CORR[[#This Row],[43985]]-Casos_PN_CORR[[#This Row],[43984]]</f>
        <v>0</v>
      </c>
      <c r="CN353">
        <f>+Casos_PN_CORR[[#This Row],[43986]]-Casos_PN_CORR[[#This Row],[43985]]</f>
        <v>0</v>
      </c>
      <c r="CO353">
        <f>+Casos_PN_CORR[[#This Row],[43987]]-Casos_PN_CORR[[#This Row],[43986]]</f>
        <v>0</v>
      </c>
      <c r="CP353">
        <f>+Casos_PN_CORR[[#This Row],[43988]]-Casos_PN_CORR[[#This Row],[43987]]</f>
        <v>0</v>
      </c>
      <c r="CQ353">
        <f>+Casos_PN_CORR[[#This Row],[43989]]-Casos_PN_CORR[[#This Row],[43988]]</f>
        <v>0</v>
      </c>
      <c r="CR353">
        <f>+Casos_PN_CORR[[#This Row],[43990]]-Casos_PN_CORR[[#This Row],[43989]]</f>
        <v>0</v>
      </c>
      <c r="CS353">
        <f>+Casos_PN_CORR[[#This Row],[43991]]-Casos_PN_CORR[[#This Row],[43990]]</f>
        <v>0</v>
      </c>
      <c r="CT353">
        <f>+Casos_PN_CORR[[#This Row],[43992]]-Casos_PN_CORR[[#This Row],[43991]]</f>
        <v>0</v>
      </c>
      <c r="CU353">
        <f>+Casos_PN_CORR[[#This Row],[43993]]-Casos_PN_CORR[[#This Row],[43992]]</f>
        <v>0</v>
      </c>
    </row>
    <row r="354" spans="1:99" x14ac:dyDescent="0.3">
      <c r="A354">
        <v>90308</v>
      </c>
      <c r="B354" s="2" t="s">
        <v>114</v>
      </c>
      <c r="C354" s="2" t="s">
        <v>284</v>
      </c>
      <c r="D354" s="2" t="s">
        <v>636</v>
      </c>
      <c r="E354" s="4">
        <f t="shared" si="5"/>
        <v>0</v>
      </c>
      <c r="F354">
        <f>+Casos_PN_CORR[[#This Row],[43900]]</f>
        <v>0</v>
      </c>
      <c r="G354">
        <f>+Casos_PN_CORR[[#This Row],[43901]]-Casos_PN_CORR[[#This Row],[43900]]</f>
        <v>0</v>
      </c>
      <c r="H354">
        <f>+Casos_PN_CORR[[#This Row],[43902]]-Casos_PN_CORR[[#This Row],[43901]]</f>
        <v>0</v>
      </c>
      <c r="I354">
        <f>+Casos_PN_CORR[[#This Row],[43903]]-Casos_PN_CORR[[#This Row],[43902]]</f>
        <v>0</v>
      </c>
      <c r="J354">
        <f>+Casos_PN_CORR[[#This Row],[43904]]-Casos_PN_CORR[[#This Row],[43903]]</f>
        <v>0</v>
      </c>
      <c r="K354">
        <f>+Casos_PN_CORR[[#This Row],[43905]]-Casos_PN_CORR[[#This Row],[43904]]</f>
        <v>0</v>
      </c>
      <c r="L354">
        <f>+Casos_PN_CORR[[#This Row],[43906]]-Casos_PN_CORR[[#This Row],[43905]]</f>
        <v>0</v>
      </c>
      <c r="M354">
        <f>+Casos_PN_CORR[[#This Row],[43907]]-Casos_PN_CORR[[#This Row],[43906]]</f>
        <v>0</v>
      </c>
      <c r="N354">
        <f>+Casos_PN_CORR[[#This Row],[43908]]-Casos_PN_CORR[[#This Row],[43907]]</f>
        <v>0</v>
      </c>
      <c r="O354">
        <f>+Casos_PN_CORR[[#This Row],[43909]]-Casos_PN_CORR[[#This Row],[43908]]</f>
        <v>0</v>
      </c>
      <c r="P354">
        <f>+Casos_PN_CORR[[#This Row],[43910]]-Casos_PN_CORR[[#This Row],[43909]]</f>
        <v>0</v>
      </c>
      <c r="Q354">
        <f>+Casos_PN_CORR[[#This Row],[43911]]-Casos_PN_CORR[[#This Row],[43910]]</f>
        <v>0</v>
      </c>
      <c r="R354">
        <f>+Casos_PN_CORR[[#This Row],[43912]]-Casos_PN_CORR[[#This Row],[43911]]</f>
        <v>0</v>
      </c>
      <c r="S354">
        <f>+Casos_PN_CORR[[#This Row],[43913]]-Casos_PN_CORR[[#This Row],[43912]]</f>
        <v>0</v>
      </c>
      <c r="T354">
        <f>+Casos_PN_CORR[[#This Row],[43914]]-Casos_PN_CORR[[#This Row],[43913]]</f>
        <v>0</v>
      </c>
      <c r="U354">
        <f>+Casos_PN_CORR[[#This Row],[43915]]-Casos_PN_CORR[[#This Row],[43914]]</f>
        <v>0</v>
      </c>
      <c r="V354">
        <f>+Casos_PN_CORR[[#This Row],[43916]]-Casos_PN_CORR[[#This Row],[43915]]</f>
        <v>0</v>
      </c>
      <c r="W354">
        <f>+Casos_PN_CORR[[#This Row],[43917]]-Casos_PN_CORR[[#This Row],[43916]]</f>
        <v>0</v>
      </c>
      <c r="X354">
        <f>+Casos_PN_CORR[[#This Row],[43918]]-Casos_PN_CORR[[#This Row],[43917]]</f>
        <v>0</v>
      </c>
      <c r="Y354">
        <f>+Casos_PN_CORR[[#This Row],[43919]]-Casos_PN_CORR[[#This Row],[43918]]</f>
        <v>0</v>
      </c>
      <c r="Z354">
        <f>+Casos_PN_CORR[[#This Row],[43920]]-Casos_PN_CORR[[#This Row],[43919]]</f>
        <v>0</v>
      </c>
      <c r="AA354">
        <f>+Casos_PN_CORR[[#This Row],[43921]]-Casos_PN_CORR[[#This Row],[43920]]</f>
        <v>0</v>
      </c>
      <c r="AB354">
        <f>+Casos_PN_CORR[[#This Row],[43922]]-Casos_PN_CORR[[#This Row],[43921]]</f>
        <v>0</v>
      </c>
      <c r="AC354">
        <f>+Casos_PN_CORR[[#This Row],[43923]]-Casos_PN_CORR[[#This Row],[43922]]</f>
        <v>0</v>
      </c>
      <c r="AD354">
        <f>+Casos_PN_CORR[[#This Row],[43924]]-Casos_PN_CORR[[#This Row],[43923]]</f>
        <v>0</v>
      </c>
      <c r="AE354">
        <f>+Casos_PN_CORR[[#This Row],[43925]]-Casos_PN_CORR[[#This Row],[43924]]</f>
        <v>0</v>
      </c>
      <c r="AF354">
        <f>+Casos_PN_CORR[[#This Row],[43926]]-Casos_PN_CORR[[#This Row],[43925]]</f>
        <v>0</v>
      </c>
      <c r="AG354">
        <f>+Casos_PN_CORR[[#This Row],[43927]]-Casos_PN_CORR[[#This Row],[43926]]</f>
        <v>0</v>
      </c>
      <c r="AH354">
        <f>+Casos_PN_CORR[[#This Row],[43928]]-Casos_PN_CORR[[#This Row],[43927]]</f>
        <v>0</v>
      </c>
      <c r="AI354">
        <f>+Casos_PN_CORR[[#This Row],[43929]]-Casos_PN_CORR[[#This Row],[43928]]</f>
        <v>0</v>
      </c>
      <c r="AJ354">
        <f>+Casos_PN_CORR[[#This Row],[43930]]-Casos_PN_CORR[[#This Row],[43929]]</f>
        <v>0</v>
      </c>
      <c r="AK354">
        <f>+Casos_PN_CORR[[#This Row],[43931]]-Casos_PN_CORR[[#This Row],[43930]]</f>
        <v>0</v>
      </c>
      <c r="AL354">
        <f>+Casos_PN_CORR[[#This Row],[43932]]-Casos_PN_CORR[[#This Row],[43931]]</f>
        <v>0</v>
      </c>
      <c r="AM354">
        <f>+Casos_PN_CORR[[#This Row],[43933]]-Casos_PN_CORR[[#This Row],[43932]]</f>
        <v>0</v>
      </c>
      <c r="AN354">
        <f>+Casos_PN_CORR[[#This Row],[43934]]-Casos_PN_CORR[[#This Row],[43933]]</f>
        <v>0</v>
      </c>
      <c r="AO354">
        <f>+Casos_PN_CORR[[#This Row],[43935]]-Casos_PN_CORR[[#This Row],[43934]]</f>
        <v>0</v>
      </c>
      <c r="AP354">
        <f>+Casos_PN_CORR[[#This Row],[43936]]-Casos_PN_CORR[[#This Row],[43935]]</f>
        <v>0</v>
      </c>
      <c r="AQ354">
        <f>+Casos_PN_CORR[[#This Row],[43937]]-Casos_PN_CORR[[#This Row],[43936]]</f>
        <v>0</v>
      </c>
      <c r="AR354">
        <f>+Casos_PN_CORR[[#This Row],[43938]]-Casos_PN_CORR[[#This Row],[43937]]</f>
        <v>0</v>
      </c>
      <c r="AS354">
        <f>+Casos_PN_CORR[[#This Row],[43939]]-Casos_PN_CORR[[#This Row],[43938]]</f>
        <v>0</v>
      </c>
      <c r="AT354">
        <f>+Casos_PN_CORR[[#This Row],[43940]]-Casos_PN_CORR[[#This Row],[43939]]</f>
        <v>0</v>
      </c>
      <c r="AU354">
        <f>+Casos_PN_CORR[[#This Row],[43941]]-Casos_PN_CORR[[#This Row],[43940]]</f>
        <v>0</v>
      </c>
      <c r="AV354">
        <f>+Casos_PN_CORR[[#This Row],[43942]]-Casos_PN_CORR[[#This Row],[43941]]</f>
        <v>0</v>
      </c>
      <c r="AW354">
        <f>+Casos_PN_CORR[[#This Row],[43943]]-Casos_PN_CORR[[#This Row],[43942]]</f>
        <v>0</v>
      </c>
      <c r="AX354">
        <f>+Casos_PN_CORR[[#This Row],[43944]]-Casos_PN_CORR[[#This Row],[43943]]</f>
        <v>0</v>
      </c>
      <c r="AY354">
        <f>+Casos_PN_CORR[[#This Row],[43945]]-Casos_PN_CORR[[#This Row],[43944]]</f>
        <v>0</v>
      </c>
      <c r="AZ354">
        <f>+Casos_PN_CORR[[#This Row],[43946]]-Casos_PN_CORR[[#This Row],[43945]]</f>
        <v>0</v>
      </c>
      <c r="BA354">
        <f>+Casos_PN_CORR[[#This Row],[43947]]-Casos_PN_CORR[[#This Row],[43946]]</f>
        <v>0</v>
      </c>
      <c r="BB354">
        <f>+Casos_PN_CORR[[#This Row],[43948]]-Casos_PN_CORR[[#This Row],[43947]]</f>
        <v>0</v>
      </c>
      <c r="BC354">
        <f>+Casos_PN_CORR[[#This Row],[43949]]-Casos_PN_CORR[[#This Row],[43948]]</f>
        <v>0</v>
      </c>
      <c r="BD354">
        <f>+Casos_PN_CORR[[#This Row],[43950]]-Casos_PN_CORR[[#This Row],[43949]]</f>
        <v>0</v>
      </c>
      <c r="BE354">
        <f>+Casos_PN_CORR[[#This Row],[43951]]-Casos_PN_CORR[[#This Row],[43950]]</f>
        <v>0</v>
      </c>
      <c r="BF354">
        <f>+Casos_PN_CORR[[#This Row],[43952]]-Casos_PN_CORR[[#This Row],[43951]]</f>
        <v>0</v>
      </c>
      <c r="BG354">
        <f>+Casos_PN_CORR[[#This Row],[43953]]-Casos_PN_CORR[[#This Row],[43952]]</f>
        <v>0</v>
      </c>
      <c r="BH354">
        <f>+Casos_PN_CORR[[#This Row],[43954]]-Casos_PN_CORR[[#This Row],[43953]]</f>
        <v>0</v>
      </c>
      <c r="BI354">
        <f>+Casos_PN_CORR[[#This Row],[43955]]-Casos_PN_CORR[[#This Row],[43954]]</f>
        <v>0</v>
      </c>
      <c r="BJ354">
        <f>+Casos_PN_CORR[[#This Row],[43956]]-Casos_PN_CORR[[#This Row],[43955]]</f>
        <v>0</v>
      </c>
      <c r="BK354">
        <f>+Casos_PN_CORR[[#This Row],[43957]]-Casos_PN_CORR[[#This Row],[43956]]</f>
        <v>0</v>
      </c>
      <c r="BL354">
        <f>+Casos_PN_CORR[[#This Row],[43958]]-Casos_PN_CORR[[#This Row],[43957]]</f>
        <v>0</v>
      </c>
      <c r="BM354">
        <f>+Casos_PN_CORR[[#This Row],[43959]]-Casos_PN_CORR[[#This Row],[43958]]</f>
        <v>0</v>
      </c>
      <c r="BN354">
        <f>+Casos_PN_CORR[[#This Row],[43960]]-Casos_PN_CORR[[#This Row],[43959]]</f>
        <v>0</v>
      </c>
      <c r="BO354">
        <f>+Casos_PN_CORR[[#This Row],[43961]]-Casos_PN_CORR[[#This Row],[43960]]</f>
        <v>0</v>
      </c>
      <c r="BP354">
        <f>+Casos_PN_CORR[[#This Row],[43962]]-Casos_PN_CORR[[#This Row],[43961]]</f>
        <v>0</v>
      </c>
      <c r="BQ354">
        <f>+Casos_PN_CORR[[#This Row],[43963]]-Casos_PN_CORR[[#This Row],[43962]]</f>
        <v>0</v>
      </c>
      <c r="BR354">
        <f>+Casos_PN_CORR[[#This Row],[43964]]-Casos_PN_CORR[[#This Row],[43963]]</f>
        <v>0</v>
      </c>
      <c r="BS354">
        <f>+Casos_PN_CORR[[#This Row],[43965]]-Casos_PN_CORR[[#This Row],[43964]]</f>
        <v>0</v>
      </c>
      <c r="BT354">
        <f>+Casos_PN_CORR[[#This Row],[43966]]-Casos_PN_CORR[[#This Row],[43965]]</f>
        <v>0</v>
      </c>
      <c r="BU354">
        <f>+Casos_PN_CORR[[#This Row],[43967]]-Casos_PN_CORR[[#This Row],[43966]]</f>
        <v>0</v>
      </c>
      <c r="BV354">
        <f>+Casos_PN_CORR[[#This Row],[43968]]-Casos_PN_CORR[[#This Row],[43967]]</f>
        <v>0</v>
      </c>
      <c r="BW354">
        <f>+Casos_PN_CORR[[#This Row],[43969]]-Casos_PN_CORR[[#This Row],[43968]]</f>
        <v>0</v>
      </c>
      <c r="BX354">
        <f>+Casos_PN_CORR[[#This Row],[43970]]-Casos_PN_CORR[[#This Row],[43969]]</f>
        <v>0</v>
      </c>
      <c r="BY354">
        <f>+Casos_PN_CORR[[#This Row],[43971]]-Casos_PN_CORR[[#This Row],[43970]]</f>
        <v>0</v>
      </c>
      <c r="BZ354">
        <f>+Casos_PN_CORR[[#This Row],[43972]]-Casos_PN_CORR[[#This Row],[43971]]</f>
        <v>0</v>
      </c>
      <c r="CA354">
        <f>+Casos_PN_CORR[[#This Row],[43973]]-Casos_PN_CORR[[#This Row],[43972]]</f>
        <v>0</v>
      </c>
      <c r="CB354">
        <f>+Casos_PN_CORR[[#This Row],[43974]]-Casos_PN_CORR[[#This Row],[43973]]</f>
        <v>0</v>
      </c>
      <c r="CC354">
        <f>+Casos_PN_CORR[[#This Row],[43975]]-Casos_PN_CORR[[#This Row],[43974]]</f>
        <v>0</v>
      </c>
      <c r="CD354">
        <f>+Casos_PN_CORR[[#This Row],[43976]]-Casos_PN_CORR[[#This Row],[43975]]</f>
        <v>0</v>
      </c>
      <c r="CE354">
        <f>+Casos_PN_CORR[[#This Row],[43977]]-Casos_PN_CORR[[#This Row],[43976]]</f>
        <v>0</v>
      </c>
      <c r="CF354">
        <f>+Casos_PN_CORR[[#This Row],[43978]]-Casos_PN_CORR[[#This Row],[43977]]</f>
        <v>0</v>
      </c>
      <c r="CG354">
        <f>+Casos_PN_CORR[[#This Row],[43979]]-Casos_PN_CORR[[#This Row],[43978]]</f>
        <v>0</v>
      </c>
      <c r="CH354">
        <f>+Casos_PN_CORR[[#This Row],[43980]]-Casos_PN_CORR[[#This Row],[43979]]</f>
        <v>0</v>
      </c>
      <c r="CI354">
        <f>+Casos_PN_CORR[[#This Row],[43981]]-Casos_PN_CORR[[#This Row],[43980]]</f>
        <v>0</v>
      </c>
      <c r="CJ354">
        <f>+Casos_PN_CORR[[#This Row],[43982]]-Casos_PN_CORR[[#This Row],[43981]]</f>
        <v>0</v>
      </c>
      <c r="CK354">
        <f>+Casos_PN_CORR[[#This Row],[43983]]-Casos_PN_CORR[[#This Row],[43982]]</f>
        <v>0</v>
      </c>
      <c r="CL354">
        <f>+Casos_PN_CORR[[#This Row],[43984]]-Casos_PN_CORR[[#This Row],[43983]]</f>
        <v>0</v>
      </c>
      <c r="CM354">
        <f>+Casos_PN_CORR[[#This Row],[43985]]-Casos_PN_CORR[[#This Row],[43984]]</f>
        <v>0</v>
      </c>
      <c r="CN354">
        <f>+Casos_PN_CORR[[#This Row],[43986]]-Casos_PN_CORR[[#This Row],[43985]]</f>
        <v>0</v>
      </c>
      <c r="CO354">
        <f>+Casos_PN_CORR[[#This Row],[43987]]-Casos_PN_CORR[[#This Row],[43986]]</f>
        <v>0</v>
      </c>
      <c r="CP354">
        <f>+Casos_PN_CORR[[#This Row],[43988]]-Casos_PN_CORR[[#This Row],[43987]]</f>
        <v>0</v>
      </c>
      <c r="CQ354">
        <f>+Casos_PN_CORR[[#This Row],[43989]]-Casos_PN_CORR[[#This Row],[43988]]</f>
        <v>0</v>
      </c>
      <c r="CR354">
        <f>+Casos_PN_CORR[[#This Row],[43990]]-Casos_PN_CORR[[#This Row],[43989]]</f>
        <v>0</v>
      </c>
      <c r="CS354">
        <f>+Casos_PN_CORR[[#This Row],[43991]]-Casos_PN_CORR[[#This Row],[43990]]</f>
        <v>0</v>
      </c>
      <c r="CT354">
        <f>+Casos_PN_CORR[[#This Row],[43992]]-Casos_PN_CORR[[#This Row],[43991]]</f>
        <v>0</v>
      </c>
      <c r="CU354">
        <f>+Casos_PN_CORR[[#This Row],[43993]]-Casos_PN_CORR[[#This Row],[43992]]</f>
        <v>0</v>
      </c>
    </row>
    <row r="355" spans="1:99" x14ac:dyDescent="0.3">
      <c r="A355">
        <v>80816</v>
      </c>
      <c r="B355" s="2" t="s">
        <v>99</v>
      </c>
      <c r="C355" s="2" t="s">
        <v>99</v>
      </c>
      <c r="D355" s="2" t="s">
        <v>129</v>
      </c>
      <c r="E355" s="4">
        <f t="shared" si="5"/>
        <v>0</v>
      </c>
      <c r="F355">
        <f>+Casos_PN_CORR[[#This Row],[43900]]</f>
        <v>0</v>
      </c>
      <c r="G355">
        <f>+Casos_PN_CORR[[#This Row],[43901]]-Casos_PN_CORR[[#This Row],[43900]]</f>
        <v>0</v>
      </c>
      <c r="H355">
        <f>+Casos_PN_CORR[[#This Row],[43902]]-Casos_PN_CORR[[#This Row],[43901]]</f>
        <v>0</v>
      </c>
      <c r="I355">
        <f>+Casos_PN_CORR[[#This Row],[43903]]-Casos_PN_CORR[[#This Row],[43902]]</f>
        <v>0</v>
      </c>
      <c r="J355">
        <f>+Casos_PN_CORR[[#This Row],[43904]]-Casos_PN_CORR[[#This Row],[43903]]</f>
        <v>0</v>
      </c>
      <c r="K355">
        <f>+Casos_PN_CORR[[#This Row],[43905]]-Casos_PN_CORR[[#This Row],[43904]]</f>
        <v>0</v>
      </c>
      <c r="L355">
        <f>+Casos_PN_CORR[[#This Row],[43906]]-Casos_PN_CORR[[#This Row],[43905]]</f>
        <v>0</v>
      </c>
      <c r="M355">
        <f>+Casos_PN_CORR[[#This Row],[43907]]-Casos_PN_CORR[[#This Row],[43906]]</f>
        <v>0</v>
      </c>
      <c r="N355">
        <f>+Casos_PN_CORR[[#This Row],[43908]]-Casos_PN_CORR[[#This Row],[43907]]</f>
        <v>0</v>
      </c>
      <c r="O355">
        <f>+Casos_PN_CORR[[#This Row],[43909]]-Casos_PN_CORR[[#This Row],[43908]]</f>
        <v>0</v>
      </c>
      <c r="P355">
        <f>+Casos_PN_CORR[[#This Row],[43910]]-Casos_PN_CORR[[#This Row],[43909]]</f>
        <v>0</v>
      </c>
      <c r="Q355">
        <f>+Casos_PN_CORR[[#This Row],[43911]]-Casos_PN_CORR[[#This Row],[43910]]</f>
        <v>0</v>
      </c>
      <c r="R355">
        <f>+Casos_PN_CORR[[#This Row],[43912]]-Casos_PN_CORR[[#This Row],[43911]]</f>
        <v>0</v>
      </c>
      <c r="S355">
        <f>+Casos_PN_CORR[[#This Row],[43913]]-Casos_PN_CORR[[#This Row],[43912]]</f>
        <v>0</v>
      </c>
      <c r="T355">
        <f>+Casos_PN_CORR[[#This Row],[43914]]-Casos_PN_CORR[[#This Row],[43913]]</f>
        <v>0</v>
      </c>
      <c r="U355">
        <f>+Casos_PN_CORR[[#This Row],[43915]]-Casos_PN_CORR[[#This Row],[43914]]</f>
        <v>0</v>
      </c>
      <c r="V355">
        <f>+Casos_PN_CORR[[#This Row],[43916]]-Casos_PN_CORR[[#This Row],[43915]]</f>
        <v>0</v>
      </c>
      <c r="W355">
        <f>+Casos_PN_CORR[[#This Row],[43917]]-Casos_PN_CORR[[#This Row],[43916]]</f>
        <v>0</v>
      </c>
      <c r="X355">
        <f>+Casos_PN_CORR[[#This Row],[43918]]-Casos_PN_CORR[[#This Row],[43917]]</f>
        <v>0</v>
      </c>
      <c r="Y355">
        <f>+Casos_PN_CORR[[#This Row],[43919]]-Casos_PN_CORR[[#This Row],[43918]]</f>
        <v>0</v>
      </c>
      <c r="Z355">
        <f>+Casos_PN_CORR[[#This Row],[43920]]-Casos_PN_CORR[[#This Row],[43919]]</f>
        <v>0</v>
      </c>
      <c r="AA355">
        <f>+Casos_PN_CORR[[#This Row],[43921]]-Casos_PN_CORR[[#This Row],[43920]]</f>
        <v>0</v>
      </c>
      <c r="AB355">
        <f>+Casos_PN_CORR[[#This Row],[43922]]-Casos_PN_CORR[[#This Row],[43921]]</f>
        <v>0</v>
      </c>
      <c r="AC355">
        <f>+Casos_PN_CORR[[#This Row],[43923]]-Casos_PN_CORR[[#This Row],[43922]]</f>
        <v>0</v>
      </c>
      <c r="AD355">
        <f>+Casos_PN_CORR[[#This Row],[43924]]-Casos_PN_CORR[[#This Row],[43923]]</f>
        <v>0</v>
      </c>
      <c r="AE355">
        <f>+Casos_PN_CORR[[#This Row],[43925]]-Casos_PN_CORR[[#This Row],[43924]]</f>
        <v>0</v>
      </c>
      <c r="AF355">
        <f>+Casos_PN_CORR[[#This Row],[43926]]-Casos_PN_CORR[[#This Row],[43925]]</f>
        <v>0</v>
      </c>
      <c r="AG355">
        <f>+Casos_PN_CORR[[#This Row],[43927]]-Casos_PN_CORR[[#This Row],[43926]]</f>
        <v>0</v>
      </c>
      <c r="AH355">
        <f>+Casos_PN_CORR[[#This Row],[43928]]-Casos_PN_CORR[[#This Row],[43927]]</f>
        <v>0</v>
      </c>
      <c r="AI355">
        <f>+Casos_PN_CORR[[#This Row],[43929]]-Casos_PN_CORR[[#This Row],[43928]]</f>
        <v>0</v>
      </c>
      <c r="AJ355">
        <f>+Casos_PN_CORR[[#This Row],[43930]]-Casos_PN_CORR[[#This Row],[43929]]</f>
        <v>0</v>
      </c>
      <c r="AK355">
        <f>+Casos_PN_CORR[[#This Row],[43931]]-Casos_PN_CORR[[#This Row],[43930]]</f>
        <v>0</v>
      </c>
      <c r="AL355">
        <f>+Casos_PN_CORR[[#This Row],[43932]]-Casos_PN_CORR[[#This Row],[43931]]</f>
        <v>0</v>
      </c>
      <c r="AM355">
        <f>+Casos_PN_CORR[[#This Row],[43933]]-Casos_PN_CORR[[#This Row],[43932]]</f>
        <v>0</v>
      </c>
      <c r="AN355">
        <f>+Casos_PN_CORR[[#This Row],[43934]]-Casos_PN_CORR[[#This Row],[43933]]</f>
        <v>0</v>
      </c>
      <c r="AO355">
        <f>+Casos_PN_CORR[[#This Row],[43935]]-Casos_PN_CORR[[#This Row],[43934]]</f>
        <v>0</v>
      </c>
      <c r="AP355">
        <f>+Casos_PN_CORR[[#This Row],[43936]]-Casos_PN_CORR[[#This Row],[43935]]</f>
        <v>0</v>
      </c>
      <c r="AQ355">
        <f>+Casos_PN_CORR[[#This Row],[43937]]-Casos_PN_CORR[[#This Row],[43936]]</f>
        <v>0</v>
      </c>
      <c r="AR355">
        <f>+Casos_PN_CORR[[#This Row],[43938]]-Casos_PN_CORR[[#This Row],[43937]]</f>
        <v>0</v>
      </c>
      <c r="AS355">
        <f>+Casos_PN_CORR[[#This Row],[43939]]-Casos_PN_CORR[[#This Row],[43938]]</f>
        <v>0</v>
      </c>
      <c r="AT355">
        <f>+Casos_PN_CORR[[#This Row],[43940]]-Casos_PN_CORR[[#This Row],[43939]]</f>
        <v>0</v>
      </c>
      <c r="AU355">
        <f>+Casos_PN_CORR[[#This Row],[43941]]-Casos_PN_CORR[[#This Row],[43940]]</f>
        <v>0</v>
      </c>
      <c r="AV355">
        <f>+Casos_PN_CORR[[#This Row],[43942]]-Casos_PN_CORR[[#This Row],[43941]]</f>
        <v>0</v>
      </c>
      <c r="AW355">
        <f>+Casos_PN_CORR[[#This Row],[43943]]-Casos_PN_CORR[[#This Row],[43942]]</f>
        <v>0</v>
      </c>
      <c r="AX355">
        <f>+Casos_PN_CORR[[#This Row],[43944]]-Casos_PN_CORR[[#This Row],[43943]]</f>
        <v>0</v>
      </c>
      <c r="AY355">
        <f>+Casos_PN_CORR[[#This Row],[43945]]-Casos_PN_CORR[[#This Row],[43944]]</f>
        <v>0</v>
      </c>
      <c r="AZ355">
        <f>+Casos_PN_CORR[[#This Row],[43946]]-Casos_PN_CORR[[#This Row],[43945]]</f>
        <v>0</v>
      </c>
      <c r="BA355">
        <f>+Casos_PN_CORR[[#This Row],[43947]]-Casos_PN_CORR[[#This Row],[43946]]</f>
        <v>0</v>
      </c>
      <c r="BB355">
        <f>+Casos_PN_CORR[[#This Row],[43948]]-Casos_PN_CORR[[#This Row],[43947]]</f>
        <v>0</v>
      </c>
      <c r="BC355">
        <f>+Casos_PN_CORR[[#This Row],[43949]]-Casos_PN_CORR[[#This Row],[43948]]</f>
        <v>0</v>
      </c>
      <c r="BD355">
        <f>+Casos_PN_CORR[[#This Row],[43950]]-Casos_PN_CORR[[#This Row],[43949]]</f>
        <v>0</v>
      </c>
      <c r="BE355">
        <f>+Casos_PN_CORR[[#This Row],[43951]]-Casos_PN_CORR[[#This Row],[43950]]</f>
        <v>0</v>
      </c>
      <c r="BF355">
        <f>+Casos_PN_CORR[[#This Row],[43952]]-Casos_PN_CORR[[#This Row],[43951]]</f>
        <v>0</v>
      </c>
      <c r="BG355">
        <f>+Casos_PN_CORR[[#This Row],[43953]]-Casos_PN_CORR[[#This Row],[43952]]</f>
        <v>0</v>
      </c>
      <c r="BH355">
        <f>+Casos_PN_CORR[[#This Row],[43954]]-Casos_PN_CORR[[#This Row],[43953]]</f>
        <v>0</v>
      </c>
      <c r="BI355">
        <f>+Casos_PN_CORR[[#This Row],[43955]]-Casos_PN_CORR[[#This Row],[43954]]</f>
        <v>0</v>
      </c>
      <c r="BJ355">
        <f>+Casos_PN_CORR[[#This Row],[43956]]-Casos_PN_CORR[[#This Row],[43955]]</f>
        <v>0</v>
      </c>
      <c r="BK355">
        <f>+Casos_PN_CORR[[#This Row],[43957]]-Casos_PN_CORR[[#This Row],[43956]]</f>
        <v>0</v>
      </c>
      <c r="BL355">
        <f>+Casos_PN_CORR[[#This Row],[43958]]-Casos_PN_CORR[[#This Row],[43957]]</f>
        <v>0</v>
      </c>
      <c r="BM355">
        <f>+Casos_PN_CORR[[#This Row],[43959]]-Casos_PN_CORR[[#This Row],[43958]]</f>
        <v>0</v>
      </c>
      <c r="BN355">
        <f>+Casos_PN_CORR[[#This Row],[43960]]-Casos_PN_CORR[[#This Row],[43959]]</f>
        <v>0</v>
      </c>
      <c r="BO355">
        <f>+Casos_PN_CORR[[#This Row],[43961]]-Casos_PN_CORR[[#This Row],[43960]]</f>
        <v>0</v>
      </c>
      <c r="BP355">
        <f>+Casos_PN_CORR[[#This Row],[43962]]-Casos_PN_CORR[[#This Row],[43961]]</f>
        <v>0</v>
      </c>
      <c r="BQ355">
        <f>+Casos_PN_CORR[[#This Row],[43963]]-Casos_PN_CORR[[#This Row],[43962]]</f>
        <v>0</v>
      </c>
      <c r="BR355">
        <f>+Casos_PN_CORR[[#This Row],[43964]]-Casos_PN_CORR[[#This Row],[43963]]</f>
        <v>0</v>
      </c>
      <c r="BS355">
        <f>+Casos_PN_CORR[[#This Row],[43965]]-Casos_PN_CORR[[#This Row],[43964]]</f>
        <v>0</v>
      </c>
      <c r="BT355">
        <f>+Casos_PN_CORR[[#This Row],[43966]]-Casos_PN_CORR[[#This Row],[43965]]</f>
        <v>0</v>
      </c>
      <c r="BU355">
        <f>+Casos_PN_CORR[[#This Row],[43967]]-Casos_PN_CORR[[#This Row],[43966]]</f>
        <v>0</v>
      </c>
      <c r="BV355">
        <f>+Casos_PN_CORR[[#This Row],[43968]]-Casos_PN_CORR[[#This Row],[43967]]</f>
        <v>0</v>
      </c>
      <c r="BW355">
        <f>+Casos_PN_CORR[[#This Row],[43969]]-Casos_PN_CORR[[#This Row],[43968]]</f>
        <v>0</v>
      </c>
      <c r="BX355">
        <f>+Casos_PN_CORR[[#This Row],[43970]]-Casos_PN_CORR[[#This Row],[43969]]</f>
        <v>0</v>
      </c>
      <c r="BY355">
        <f>+Casos_PN_CORR[[#This Row],[43971]]-Casos_PN_CORR[[#This Row],[43970]]</f>
        <v>0</v>
      </c>
      <c r="BZ355">
        <f>+Casos_PN_CORR[[#This Row],[43972]]-Casos_PN_CORR[[#This Row],[43971]]</f>
        <v>0</v>
      </c>
      <c r="CA355">
        <f>+Casos_PN_CORR[[#This Row],[43973]]-Casos_PN_CORR[[#This Row],[43972]]</f>
        <v>0</v>
      </c>
      <c r="CB355">
        <f>+Casos_PN_CORR[[#This Row],[43974]]-Casos_PN_CORR[[#This Row],[43973]]</f>
        <v>0</v>
      </c>
      <c r="CC355">
        <f>+Casos_PN_CORR[[#This Row],[43975]]-Casos_PN_CORR[[#This Row],[43974]]</f>
        <v>0</v>
      </c>
      <c r="CD355">
        <f>+Casos_PN_CORR[[#This Row],[43976]]-Casos_PN_CORR[[#This Row],[43975]]</f>
        <v>0</v>
      </c>
      <c r="CE355">
        <f>+Casos_PN_CORR[[#This Row],[43977]]-Casos_PN_CORR[[#This Row],[43976]]</f>
        <v>0</v>
      </c>
      <c r="CF355">
        <f>+Casos_PN_CORR[[#This Row],[43978]]-Casos_PN_CORR[[#This Row],[43977]]</f>
        <v>0</v>
      </c>
      <c r="CG355">
        <f>+Casos_PN_CORR[[#This Row],[43979]]-Casos_PN_CORR[[#This Row],[43978]]</f>
        <v>0</v>
      </c>
      <c r="CH355">
        <f>+Casos_PN_CORR[[#This Row],[43980]]-Casos_PN_CORR[[#This Row],[43979]]</f>
        <v>0</v>
      </c>
      <c r="CI355">
        <f>+Casos_PN_CORR[[#This Row],[43981]]-Casos_PN_CORR[[#This Row],[43980]]</f>
        <v>0</v>
      </c>
      <c r="CJ355">
        <f>+Casos_PN_CORR[[#This Row],[43982]]-Casos_PN_CORR[[#This Row],[43981]]</f>
        <v>0</v>
      </c>
      <c r="CK355">
        <f>+Casos_PN_CORR[[#This Row],[43983]]-Casos_PN_CORR[[#This Row],[43982]]</f>
        <v>0</v>
      </c>
      <c r="CL355">
        <f>+Casos_PN_CORR[[#This Row],[43984]]-Casos_PN_CORR[[#This Row],[43983]]</f>
        <v>0</v>
      </c>
      <c r="CM355">
        <f>+Casos_PN_CORR[[#This Row],[43985]]-Casos_PN_CORR[[#This Row],[43984]]</f>
        <v>0</v>
      </c>
      <c r="CN355">
        <f>+Casos_PN_CORR[[#This Row],[43986]]-Casos_PN_CORR[[#This Row],[43985]]</f>
        <v>0</v>
      </c>
      <c r="CO355">
        <f>+Casos_PN_CORR[[#This Row],[43987]]-Casos_PN_CORR[[#This Row],[43986]]</f>
        <v>0</v>
      </c>
      <c r="CP355">
        <f>+Casos_PN_CORR[[#This Row],[43988]]-Casos_PN_CORR[[#This Row],[43987]]</f>
        <v>0</v>
      </c>
      <c r="CQ355">
        <f>+Casos_PN_CORR[[#This Row],[43989]]-Casos_PN_CORR[[#This Row],[43988]]</f>
        <v>0</v>
      </c>
      <c r="CR355">
        <f>+Casos_PN_CORR[[#This Row],[43990]]-Casos_PN_CORR[[#This Row],[43989]]</f>
        <v>0</v>
      </c>
      <c r="CS355">
        <f>+Casos_PN_CORR[[#This Row],[43991]]-Casos_PN_CORR[[#This Row],[43990]]</f>
        <v>0</v>
      </c>
      <c r="CT355">
        <f>+Casos_PN_CORR[[#This Row],[43992]]-Casos_PN_CORR[[#This Row],[43991]]</f>
        <v>0</v>
      </c>
      <c r="CU355">
        <f>+Casos_PN_CORR[[#This Row],[43993]]-Casos_PN_CORR[[#This Row],[43992]]</f>
        <v>0</v>
      </c>
    </row>
    <row r="356" spans="1:99" x14ac:dyDescent="0.3">
      <c r="A356">
        <v>10210</v>
      </c>
      <c r="B356" s="2" t="s">
        <v>163</v>
      </c>
      <c r="C356" s="2" t="s">
        <v>164</v>
      </c>
      <c r="D356" s="2" t="s">
        <v>637</v>
      </c>
      <c r="E356" s="4">
        <f t="shared" si="5"/>
        <v>0</v>
      </c>
      <c r="F356">
        <f>+Casos_PN_CORR[[#This Row],[43900]]</f>
        <v>0</v>
      </c>
      <c r="G356">
        <f>+Casos_PN_CORR[[#This Row],[43901]]-Casos_PN_CORR[[#This Row],[43900]]</f>
        <v>0</v>
      </c>
      <c r="H356">
        <f>+Casos_PN_CORR[[#This Row],[43902]]-Casos_PN_CORR[[#This Row],[43901]]</f>
        <v>0</v>
      </c>
      <c r="I356">
        <f>+Casos_PN_CORR[[#This Row],[43903]]-Casos_PN_CORR[[#This Row],[43902]]</f>
        <v>0</v>
      </c>
      <c r="J356">
        <f>+Casos_PN_CORR[[#This Row],[43904]]-Casos_PN_CORR[[#This Row],[43903]]</f>
        <v>0</v>
      </c>
      <c r="K356">
        <f>+Casos_PN_CORR[[#This Row],[43905]]-Casos_PN_CORR[[#This Row],[43904]]</f>
        <v>0</v>
      </c>
      <c r="L356">
        <f>+Casos_PN_CORR[[#This Row],[43906]]-Casos_PN_CORR[[#This Row],[43905]]</f>
        <v>0</v>
      </c>
      <c r="M356">
        <f>+Casos_PN_CORR[[#This Row],[43907]]-Casos_PN_CORR[[#This Row],[43906]]</f>
        <v>0</v>
      </c>
      <c r="N356">
        <f>+Casos_PN_CORR[[#This Row],[43908]]-Casos_PN_CORR[[#This Row],[43907]]</f>
        <v>0</v>
      </c>
      <c r="O356">
        <f>+Casos_PN_CORR[[#This Row],[43909]]-Casos_PN_CORR[[#This Row],[43908]]</f>
        <v>0</v>
      </c>
      <c r="P356">
        <f>+Casos_PN_CORR[[#This Row],[43910]]-Casos_PN_CORR[[#This Row],[43909]]</f>
        <v>0</v>
      </c>
      <c r="Q356">
        <f>+Casos_PN_CORR[[#This Row],[43911]]-Casos_PN_CORR[[#This Row],[43910]]</f>
        <v>0</v>
      </c>
      <c r="R356">
        <f>+Casos_PN_CORR[[#This Row],[43912]]-Casos_PN_CORR[[#This Row],[43911]]</f>
        <v>0</v>
      </c>
      <c r="S356">
        <f>+Casos_PN_CORR[[#This Row],[43913]]-Casos_PN_CORR[[#This Row],[43912]]</f>
        <v>0</v>
      </c>
      <c r="T356">
        <f>+Casos_PN_CORR[[#This Row],[43914]]-Casos_PN_CORR[[#This Row],[43913]]</f>
        <v>0</v>
      </c>
      <c r="U356">
        <f>+Casos_PN_CORR[[#This Row],[43915]]-Casos_PN_CORR[[#This Row],[43914]]</f>
        <v>0</v>
      </c>
      <c r="V356">
        <f>+Casos_PN_CORR[[#This Row],[43916]]-Casos_PN_CORR[[#This Row],[43915]]</f>
        <v>0</v>
      </c>
      <c r="W356">
        <f>+Casos_PN_CORR[[#This Row],[43917]]-Casos_PN_CORR[[#This Row],[43916]]</f>
        <v>0</v>
      </c>
      <c r="X356">
        <f>+Casos_PN_CORR[[#This Row],[43918]]-Casos_PN_CORR[[#This Row],[43917]]</f>
        <v>0</v>
      </c>
      <c r="Y356">
        <f>+Casos_PN_CORR[[#This Row],[43919]]-Casos_PN_CORR[[#This Row],[43918]]</f>
        <v>0</v>
      </c>
      <c r="Z356">
        <f>+Casos_PN_CORR[[#This Row],[43920]]-Casos_PN_CORR[[#This Row],[43919]]</f>
        <v>0</v>
      </c>
      <c r="AA356">
        <f>+Casos_PN_CORR[[#This Row],[43921]]-Casos_PN_CORR[[#This Row],[43920]]</f>
        <v>0</v>
      </c>
      <c r="AB356">
        <f>+Casos_PN_CORR[[#This Row],[43922]]-Casos_PN_CORR[[#This Row],[43921]]</f>
        <v>0</v>
      </c>
      <c r="AC356">
        <f>+Casos_PN_CORR[[#This Row],[43923]]-Casos_PN_CORR[[#This Row],[43922]]</f>
        <v>0</v>
      </c>
      <c r="AD356">
        <f>+Casos_PN_CORR[[#This Row],[43924]]-Casos_PN_CORR[[#This Row],[43923]]</f>
        <v>0</v>
      </c>
      <c r="AE356">
        <f>+Casos_PN_CORR[[#This Row],[43925]]-Casos_PN_CORR[[#This Row],[43924]]</f>
        <v>0</v>
      </c>
      <c r="AF356">
        <f>+Casos_PN_CORR[[#This Row],[43926]]-Casos_PN_CORR[[#This Row],[43925]]</f>
        <v>0</v>
      </c>
      <c r="AG356">
        <f>+Casos_PN_CORR[[#This Row],[43927]]-Casos_PN_CORR[[#This Row],[43926]]</f>
        <v>0</v>
      </c>
      <c r="AH356">
        <f>+Casos_PN_CORR[[#This Row],[43928]]-Casos_PN_CORR[[#This Row],[43927]]</f>
        <v>0</v>
      </c>
      <c r="AI356">
        <f>+Casos_PN_CORR[[#This Row],[43929]]-Casos_PN_CORR[[#This Row],[43928]]</f>
        <v>0</v>
      </c>
      <c r="AJ356">
        <f>+Casos_PN_CORR[[#This Row],[43930]]-Casos_PN_CORR[[#This Row],[43929]]</f>
        <v>0</v>
      </c>
      <c r="AK356">
        <f>+Casos_PN_CORR[[#This Row],[43931]]-Casos_PN_CORR[[#This Row],[43930]]</f>
        <v>0</v>
      </c>
      <c r="AL356">
        <f>+Casos_PN_CORR[[#This Row],[43932]]-Casos_PN_CORR[[#This Row],[43931]]</f>
        <v>0</v>
      </c>
      <c r="AM356">
        <f>+Casos_PN_CORR[[#This Row],[43933]]-Casos_PN_CORR[[#This Row],[43932]]</f>
        <v>0</v>
      </c>
      <c r="AN356">
        <f>+Casos_PN_CORR[[#This Row],[43934]]-Casos_PN_CORR[[#This Row],[43933]]</f>
        <v>0</v>
      </c>
      <c r="AO356">
        <f>+Casos_PN_CORR[[#This Row],[43935]]-Casos_PN_CORR[[#This Row],[43934]]</f>
        <v>0</v>
      </c>
      <c r="AP356">
        <f>+Casos_PN_CORR[[#This Row],[43936]]-Casos_PN_CORR[[#This Row],[43935]]</f>
        <v>0</v>
      </c>
      <c r="AQ356">
        <f>+Casos_PN_CORR[[#This Row],[43937]]-Casos_PN_CORR[[#This Row],[43936]]</f>
        <v>0</v>
      </c>
      <c r="AR356">
        <f>+Casos_PN_CORR[[#This Row],[43938]]-Casos_PN_CORR[[#This Row],[43937]]</f>
        <v>0</v>
      </c>
      <c r="AS356">
        <f>+Casos_PN_CORR[[#This Row],[43939]]-Casos_PN_CORR[[#This Row],[43938]]</f>
        <v>0</v>
      </c>
      <c r="AT356">
        <f>+Casos_PN_CORR[[#This Row],[43940]]-Casos_PN_CORR[[#This Row],[43939]]</f>
        <v>0</v>
      </c>
      <c r="AU356">
        <f>+Casos_PN_CORR[[#This Row],[43941]]-Casos_PN_CORR[[#This Row],[43940]]</f>
        <v>0</v>
      </c>
      <c r="AV356">
        <f>+Casos_PN_CORR[[#This Row],[43942]]-Casos_PN_CORR[[#This Row],[43941]]</f>
        <v>0</v>
      </c>
      <c r="AW356">
        <f>+Casos_PN_CORR[[#This Row],[43943]]-Casos_PN_CORR[[#This Row],[43942]]</f>
        <v>0</v>
      </c>
      <c r="AX356">
        <f>+Casos_PN_CORR[[#This Row],[43944]]-Casos_PN_CORR[[#This Row],[43943]]</f>
        <v>0</v>
      </c>
      <c r="AY356">
        <f>+Casos_PN_CORR[[#This Row],[43945]]-Casos_PN_CORR[[#This Row],[43944]]</f>
        <v>0</v>
      </c>
      <c r="AZ356">
        <f>+Casos_PN_CORR[[#This Row],[43946]]-Casos_PN_CORR[[#This Row],[43945]]</f>
        <v>0</v>
      </c>
      <c r="BA356">
        <f>+Casos_PN_CORR[[#This Row],[43947]]-Casos_PN_CORR[[#This Row],[43946]]</f>
        <v>0</v>
      </c>
      <c r="BB356">
        <f>+Casos_PN_CORR[[#This Row],[43948]]-Casos_PN_CORR[[#This Row],[43947]]</f>
        <v>0</v>
      </c>
      <c r="BC356">
        <f>+Casos_PN_CORR[[#This Row],[43949]]-Casos_PN_CORR[[#This Row],[43948]]</f>
        <v>0</v>
      </c>
      <c r="BD356">
        <f>+Casos_PN_CORR[[#This Row],[43950]]-Casos_PN_CORR[[#This Row],[43949]]</f>
        <v>0</v>
      </c>
      <c r="BE356">
        <f>+Casos_PN_CORR[[#This Row],[43951]]-Casos_PN_CORR[[#This Row],[43950]]</f>
        <v>0</v>
      </c>
      <c r="BF356">
        <f>+Casos_PN_CORR[[#This Row],[43952]]-Casos_PN_CORR[[#This Row],[43951]]</f>
        <v>0</v>
      </c>
      <c r="BG356">
        <f>+Casos_PN_CORR[[#This Row],[43953]]-Casos_PN_CORR[[#This Row],[43952]]</f>
        <v>0</v>
      </c>
      <c r="BH356">
        <f>+Casos_PN_CORR[[#This Row],[43954]]-Casos_PN_CORR[[#This Row],[43953]]</f>
        <v>0</v>
      </c>
      <c r="BI356">
        <f>+Casos_PN_CORR[[#This Row],[43955]]-Casos_PN_CORR[[#This Row],[43954]]</f>
        <v>0</v>
      </c>
      <c r="BJ356">
        <f>+Casos_PN_CORR[[#This Row],[43956]]-Casos_PN_CORR[[#This Row],[43955]]</f>
        <v>0</v>
      </c>
      <c r="BK356">
        <f>+Casos_PN_CORR[[#This Row],[43957]]-Casos_PN_CORR[[#This Row],[43956]]</f>
        <v>0</v>
      </c>
      <c r="BL356">
        <f>+Casos_PN_CORR[[#This Row],[43958]]-Casos_PN_CORR[[#This Row],[43957]]</f>
        <v>0</v>
      </c>
      <c r="BM356">
        <f>+Casos_PN_CORR[[#This Row],[43959]]-Casos_PN_CORR[[#This Row],[43958]]</f>
        <v>0</v>
      </c>
      <c r="BN356">
        <f>+Casos_PN_CORR[[#This Row],[43960]]-Casos_PN_CORR[[#This Row],[43959]]</f>
        <v>0</v>
      </c>
      <c r="BO356">
        <f>+Casos_PN_CORR[[#This Row],[43961]]-Casos_PN_CORR[[#This Row],[43960]]</f>
        <v>0</v>
      </c>
      <c r="BP356">
        <f>+Casos_PN_CORR[[#This Row],[43962]]-Casos_PN_CORR[[#This Row],[43961]]</f>
        <v>0</v>
      </c>
      <c r="BQ356">
        <f>+Casos_PN_CORR[[#This Row],[43963]]-Casos_PN_CORR[[#This Row],[43962]]</f>
        <v>0</v>
      </c>
      <c r="BR356">
        <f>+Casos_PN_CORR[[#This Row],[43964]]-Casos_PN_CORR[[#This Row],[43963]]</f>
        <v>0</v>
      </c>
      <c r="BS356">
        <f>+Casos_PN_CORR[[#This Row],[43965]]-Casos_PN_CORR[[#This Row],[43964]]</f>
        <v>0</v>
      </c>
      <c r="BT356">
        <f>+Casos_PN_CORR[[#This Row],[43966]]-Casos_PN_CORR[[#This Row],[43965]]</f>
        <v>0</v>
      </c>
      <c r="BU356">
        <f>+Casos_PN_CORR[[#This Row],[43967]]-Casos_PN_CORR[[#This Row],[43966]]</f>
        <v>0</v>
      </c>
      <c r="BV356">
        <f>+Casos_PN_CORR[[#This Row],[43968]]-Casos_PN_CORR[[#This Row],[43967]]</f>
        <v>0</v>
      </c>
      <c r="BW356">
        <f>+Casos_PN_CORR[[#This Row],[43969]]-Casos_PN_CORR[[#This Row],[43968]]</f>
        <v>0</v>
      </c>
      <c r="BX356">
        <f>+Casos_PN_CORR[[#This Row],[43970]]-Casos_PN_CORR[[#This Row],[43969]]</f>
        <v>0</v>
      </c>
      <c r="BY356">
        <f>+Casos_PN_CORR[[#This Row],[43971]]-Casos_PN_CORR[[#This Row],[43970]]</f>
        <v>0</v>
      </c>
      <c r="BZ356">
        <f>+Casos_PN_CORR[[#This Row],[43972]]-Casos_PN_CORR[[#This Row],[43971]]</f>
        <v>0</v>
      </c>
      <c r="CA356">
        <f>+Casos_PN_CORR[[#This Row],[43973]]-Casos_PN_CORR[[#This Row],[43972]]</f>
        <v>0</v>
      </c>
      <c r="CB356">
        <f>+Casos_PN_CORR[[#This Row],[43974]]-Casos_PN_CORR[[#This Row],[43973]]</f>
        <v>0</v>
      </c>
      <c r="CC356">
        <f>+Casos_PN_CORR[[#This Row],[43975]]-Casos_PN_CORR[[#This Row],[43974]]</f>
        <v>0</v>
      </c>
      <c r="CD356">
        <f>+Casos_PN_CORR[[#This Row],[43976]]-Casos_PN_CORR[[#This Row],[43975]]</f>
        <v>0</v>
      </c>
      <c r="CE356">
        <f>+Casos_PN_CORR[[#This Row],[43977]]-Casos_PN_CORR[[#This Row],[43976]]</f>
        <v>0</v>
      </c>
      <c r="CF356">
        <f>+Casos_PN_CORR[[#This Row],[43978]]-Casos_PN_CORR[[#This Row],[43977]]</f>
        <v>0</v>
      </c>
      <c r="CG356">
        <f>+Casos_PN_CORR[[#This Row],[43979]]-Casos_PN_CORR[[#This Row],[43978]]</f>
        <v>0</v>
      </c>
      <c r="CH356">
        <f>+Casos_PN_CORR[[#This Row],[43980]]-Casos_PN_CORR[[#This Row],[43979]]</f>
        <v>0</v>
      </c>
      <c r="CI356">
        <f>+Casos_PN_CORR[[#This Row],[43981]]-Casos_PN_CORR[[#This Row],[43980]]</f>
        <v>0</v>
      </c>
      <c r="CJ356">
        <f>+Casos_PN_CORR[[#This Row],[43982]]-Casos_PN_CORR[[#This Row],[43981]]</f>
        <v>0</v>
      </c>
      <c r="CK356">
        <f>+Casos_PN_CORR[[#This Row],[43983]]-Casos_PN_CORR[[#This Row],[43982]]</f>
        <v>0</v>
      </c>
      <c r="CL356">
        <f>+Casos_PN_CORR[[#This Row],[43984]]-Casos_PN_CORR[[#This Row],[43983]]</f>
        <v>0</v>
      </c>
      <c r="CM356">
        <f>+Casos_PN_CORR[[#This Row],[43985]]-Casos_PN_CORR[[#This Row],[43984]]</f>
        <v>0</v>
      </c>
      <c r="CN356">
        <f>+Casos_PN_CORR[[#This Row],[43986]]-Casos_PN_CORR[[#This Row],[43985]]</f>
        <v>0</v>
      </c>
      <c r="CO356">
        <f>+Casos_PN_CORR[[#This Row],[43987]]-Casos_PN_CORR[[#This Row],[43986]]</f>
        <v>0</v>
      </c>
      <c r="CP356">
        <f>+Casos_PN_CORR[[#This Row],[43988]]-Casos_PN_CORR[[#This Row],[43987]]</f>
        <v>0</v>
      </c>
      <c r="CQ356">
        <f>+Casos_PN_CORR[[#This Row],[43989]]-Casos_PN_CORR[[#This Row],[43988]]</f>
        <v>0</v>
      </c>
      <c r="CR356">
        <f>+Casos_PN_CORR[[#This Row],[43990]]-Casos_PN_CORR[[#This Row],[43989]]</f>
        <v>0</v>
      </c>
      <c r="CS356">
        <f>+Casos_PN_CORR[[#This Row],[43991]]-Casos_PN_CORR[[#This Row],[43990]]</f>
        <v>0</v>
      </c>
      <c r="CT356">
        <f>+Casos_PN_CORR[[#This Row],[43992]]-Casos_PN_CORR[[#This Row],[43991]]</f>
        <v>0</v>
      </c>
      <c r="CU356">
        <f>+Casos_PN_CORR[[#This Row],[43993]]-Casos_PN_CORR[[#This Row],[43992]]</f>
        <v>0</v>
      </c>
    </row>
    <row r="357" spans="1:99" x14ac:dyDescent="0.3">
      <c r="A357">
        <v>70306</v>
      </c>
      <c r="B357" s="2" t="s">
        <v>268</v>
      </c>
      <c r="C357" s="2" t="s">
        <v>268</v>
      </c>
      <c r="D357" s="2" t="s">
        <v>638</v>
      </c>
      <c r="E357" s="4">
        <f t="shared" si="5"/>
        <v>0</v>
      </c>
      <c r="F357">
        <f>+Casos_PN_CORR[[#This Row],[43900]]</f>
        <v>0</v>
      </c>
      <c r="G357">
        <f>+Casos_PN_CORR[[#This Row],[43901]]-Casos_PN_CORR[[#This Row],[43900]]</f>
        <v>0</v>
      </c>
      <c r="H357">
        <f>+Casos_PN_CORR[[#This Row],[43902]]-Casos_PN_CORR[[#This Row],[43901]]</f>
        <v>0</v>
      </c>
      <c r="I357">
        <f>+Casos_PN_CORR[[#This Row],[43903]]-Casos_PN_CORR[[#This Row],[43902]]</f>
        <v>0</v>
      </c>
      <c r="J357">
        <f>+Casos_PN_CORR[[#This Row],[43904]]-Casos_PN_CORR[[#This Row],[43903]]</f>
        <v>0</v>
      </c>
      <c r="K357">
        <f>+Casos_PN_CORR[[#This Row],[43905]]-Casos_PN_CORR[[#This Row],[43904]]</f>
        <v>0</v>
      </c>
      <c r="L357">
        <f>+Casos_PN_CORR[[#This Row],[43906]]-Casos_PN_CORR[[#This Row],[43905]]</f>
        <v>0</v>
      </c>
      <c r="M357">
        <f>+Casos_PN_CORR[[#This Row],[43907]]-Casos_PN_CORR[[#This Row],[43906]]</f>
        <v>0</v>
      </c>
      <c r="N357">
        <f>+Casos_PN_CORR[[#This Row],[43908]]-Casos_PN_CORR[[#This Row],[43907]]</f>
        <v>0</v>
      </c>
      <c r="O357">
        <f>+Casos_PN_CORR[[#This Row],[43909]]-Casos_PN_CORR[[#This Row],[43908]]</f>
        <v>0</v>
      </c>
      <c r="P357">
        <f>+Casos_PN_CORR[[#This Row],[43910]]-Casos_PN_CORR[[#This Row],[43909]]</f>
        <v>0</v>
      </c>
      <c r="Q357">
        <f>+Casos_PN_CORR[[#This Row],[43911]]-Casos_PN_CORR[[#This Row],[43910]]</f>
        <v>0</v>
      </c>
      <c r="R357">
        <f>+Casos_PN_CORR[[#This Row],[43912]]-Casos_PN_CORR[[#This Row],[43911]]</f>
        <v>0</v>
      </c>
      <c r="S357">
        <f>+Casos_PN_CORR[[#This Row],[43913]]-Casos_PN_CORR[[#This Row],[43912]]</f>
        <v>0</v>
      </c>
      <c r="T357">
        <f>+Casos_PN_CORR[[#This Row],[43914]]-Casos_PN_CORR[[#This Row],[43913]]</f>
        <v>0</v>
      </c>
      <c r="U357">
        <f>+Casos_PN_CORR[[#This Row],[43915]]-Casos_PN_CORR[[#This Row],[43914]]</f>
        <v>0</v>
      </c>
      <c r="V357">
        <f>+Casos_PN_CORR[[#This Row],[43916]]-Casos_PN_CORR[[#This Row],[43915]]</f>
        <v>0</v>
      </c>
      <c r="W357">
        <f>+Casos_PN_CORR[[#This Row],[43917]]-Casos_PN_CORR[[#This Row],[43916]]</f>
        <v>0</v>
      </c>
      <c r="X357">
        <f>+Casos_PN_CORR[[#This Row],[43918]]-Casos_PN_CORR[[#This Row],[43917]]</f>
        <v>0</v>
      </c>
      <c r="Y357">
        <f>+Casos_PN_CORR[[#This Row],[43919]]-Casos_PN_CORR[[#This Row],[43918]]</f>
        <v>0</v>
      </c>
      <c r="Z357">
        <f>+Casos_PN_CORR[[#This Row],[43920]]-Casos_PN_CORR[[#This Row],[43919]]</f>
        <v>0</v>
      </c>
      <c r="AA357">
        <f>+Casos_PN_CORR[[#This Row],[43921]]-Casos_PN_CORR[[#This Row],[43920]]</f>
        <v>0</v>
      </c>
      <c r="AB357">
        <f>+Casos_PN_CORR[[#This Row],[43922]]-Casos_PN_CORR[[#This Row],[43921]]</f>
        <v>0</v>
      </c>
      <c r="AC357">
        <f>+Casos_PN_CORR[[#This Row],[43923]]-Casos_PN_CORR[[#This Row],[43922]]</f>
        <v>0</v>
      </c>
      <c r="AD357">
        <f>+Casos_PN_CORR[[#This Row],[43924]]-Casos_PN_CORR[[#This Row],[43923]]</f>
        <v>0</v>
      </c>
      <c r="AE357">
        <f>+Casos_PN_CORR[[#This Row],[43925]]-Casos_PN_CORR[[#This Row],[43924]]</f>
        <v>0</v>
      </c>
      <c r="AF357">
        <f>+Casos_PN_CORR[[#This Row],[43926]]-Casos_PN_CORR[[#This Row],[43925]]</f>
        <v>0</v>
      </c>
      <c r="AG357">
        <f>+Casos_PN_CORR[[#This Row],[43927]]-Casos_PN_CORR[[#This Row],[43926]]</f>
        <v>0</v>
      </c>
      <c r="AH357">
        <f>+Casos_PN_CORR[[#This Row],[43928]]-Casos_PN_CORR[[#This Row],[43927]]</f>
        <v>0</v>
      </c>
      <c r="AI357">
        <f>+Casos_PN_CORR[[#This Row],[43929]]-Casos_PN_CORR[[#This Row],[43928]]</f>
        <v>0</v>
      </c>
      <c r="AJ357">
        <f>+Casos_PN_CORR[[#This Row],[43930]]-Casos_PN_CORR[[#This Row],[43929]]</f>
        <v>0</v>
      </c>
      <c r="AK357">
        <f>+Casos_PN_CORR[[#This Row],[43931]]-Casos_PN_CORR[[#This Row],[43930]]</f>
        <v>0</v>
      </c>
      <c r="AL357">
        <f>+Casos_PN_CORR[[#This Row],[43932]]-Casos_PN_CORR[[#This Row],[43931]]</f>
        <v>0</v>
      </c>
      <c r="AM357">
        <f>+Casos_PN_CORR[[#This Row],[43933]]-Casos_PN_CORR[[#This Row],[43932]]</f>
        <v>0</v>
      </c>
      <c r="AN357">
        <f>+Casos_PN_CORR[[#This Row],[43934]]-Casos_PN_CORR[[#This Row],[43933]]</f>
        <v>0</v>
      </c>
      <c r="AO357">
        <f>+Casos_PN_CORR[[#This Row],[43935]]-Casos_PN_CORR[[#This Row],[43934]]</f>
        <v>0</v>
      </c>
      <c r="AP357">
        <f>+Casos_PN_CORR[[#This Row],[43936]]-Casos_PN_CORR[[#This Row],[43935]]</f>
        <v>0</v>
      </c>
      <c r="AQ357">
        <f>+Casos_PN_CORR[[#This Row],[43937]]-Casos_PN_CORR[[#This Row],[43936]]</f>
        <v>0</v>
      </c>
      <c r="AR357">
        <f>+Casos_PN_CORR[[#This Row],[43938]]-Casos_PN_CORR[[#This Row],[43937]]</f>
        <v>0</v>
      </c>
      <c r="AS357">
        <f>+Casos_PN_CORR[[#This Row],[43939]]-Casos_PN_CORR[[#This Row],[43938]]</f>
        <v>0</v>
      </c>
      <c r="AT357">
        <f>+Casos_PN_CORR[[#This Row],[43940]]-Casos_PN_CORR[[#This Row],[43939]]</f>
        <v>0</v>
      </c>
      <c r="AU357">
        <f>+Casos_PN_CORR[[#This Row],[43941]]-Casos_PN_CORR[[#This Row],[43940]]</f>
        <v>0</v>
      </c>
      <c r="AV357">
        <f>+Casos_PN_CORR[[#This Row],[43942]]-Casos_PN_CORR[[#This Row],[43941]]</f>
        <v>0</v>
      </c>
      <c r="AW357">
        <f>+Casos_PN_CORR[[#This Row],[43943]]-Casos_PN_CORR[[#This Row],[43942]]</f>
        <v>0</v>
      </c>
      <c r="AX357">
        <f>+Casos_PN_CORR[[#This Row],[43944]]-Casos_PN_CORR[[#This Row],[43943]]</f>
        <v>0</v>
      </c>
      <c r="AY357">
        <f>+Casos_PN_CORR[[#This Row],[43945]]-Casos_PN_CORR[[#This Row],[43944]]</f>
        <v>0</v>
      </c>
      <c r="AZ357">
        <f>+Casos_PN_CORR[[#This Row],[43946]]-Casos_PN_CORR[[#This Row],[43945]]</f>
        <v>0</v>
      </c>
      <c r="BA357">
        <f>+Casos_PN_CORR[[#This Row],[43947]]-Casos_PN_CORR[[#This Row],[43946]]</f>
        <v>0</v>
      </c>
      <c r="BB357">
        <f>+Casos_PN_CORR[[#This Row],[43948]]-Casos_PN_CORR[[#This Row],[43947]]</f>
        <v>0</v>
      </c>
      <c r="BC357">
        <f>+Casos_PN_CORR[[#This Row],[43949]]-Casos_PN_CORR[[#This Row],[43948]]</f>
        <v>0</v>
      </c>
      <c r="BD357">
        <f>+Casos_PN_CORR[[#This Row],[43950]]-Casos_PN_CORR[[#This Row],[43949]]</f>
        <v>0</v>
      </c>
      <c r="BE357">
        <f>+Casos_PN_CORR[[#This Row],[43951]]-Casos_PN_CORR[[#This Row],[43950]]</f>
        <v>0</v>
      </c>
      <c r="BF357">
        <f>+Casos_PN_CORR[[#This Row],[43952]]-Casos_PN_CORR[[#This Row],[43951]]</f>
        <v>0</v>
      </c>
      <c r="BG357">
        <f>+Casos_PN_CORR[[#This Row],[43953]]-Casos_PN_CORR[[#This Row],[43952]]</f>
        <v>0</v>
      </c>
      <c r="BH357">
        <f>+Casos_PN_CORR[[#This Row],[43954]]-Casos_PN_CORR[[#This Row],[43953]]</f>
        <v>0</v>
      </c>
      <c r="BI357">
        <f>+Casos_PN_CORR[[#This Row],[43955]]-Casos_PN_CORR[[#This Row],[43954]]</f>
        <v>0</v>
      </c>
      <c r="BJ357">
        <f>+Casos_PN_CORR[[#This Row],[43956]]-Casos_PN_CORR[[#This Row],[43955]]</f>
        <v>0</v>
      </c>
      <c r="BK357">
        <f>+Casos_PN_CORR[[#This Row],[43957]]-Casos_PN_CORR[[#This Row],[43956]]</f>
        <v>0</v>
      </c>
      <c r="BL357">
        <f>+Casos_PN_CORR[[#This Row],[43958]]-Casos_PN_CORR[[#This Row],[43957]]</f>
        <v>0</v>
      </c>
      <c r="BM357">
        <f>+Casos_PN_CORR[[#This Row],[43959]]-Casos_PN_CORR[[#This Row],[43958]]</f>
        <v>0</v>
      </c>
      <c r="BN357">
        <f>+Casos_PN_CORR[[#This Row],[43960]]-Casos_PN_CORR[[#This Row],[43959]]</f>
        <v>0</v>
      </c>
      <c r="BO357">
        <f>+Casos_PN_CORR[[#This Row],[43961]]-Casos_PN_CORR[[#This Row],[43960]]</f>
        <v>0</v>
      </c>
      <c r="BP357">
        <f>+Casos_PN_CORR[[#This Row],[43962]]-Casos_PN_CORR[[#This Row],[43961]]</f>
        <v>0</v>
      </c>
      <c r="BQ357">
        <f>+Casos_PN_CORR[[#This Row],[43963]]-Casos_PN_CORR[[#This Row],[43962]]</f>
        <v>0</v>
      </c>
      <c r="BR357">
        <f>+Casos_PN_CORR[[#This Row],[43964]]-Casos_PN_CORR[[#This Row],[43963]]</f>
        <v>0</v>
      </c>
      <c r="BS357">
        <f>+Casos_PN_CORR[[#This Row],[43965]]-Casos_PN_CORR[[#This Row],[43964]]</f>
        <v>0</v>
      </c>
      <c r="BT357">
        <f>+Casos_PN_CORR[[#This Row],[43966]]-Casos_PN_CORR[[#This Row],[43965]]</f>
        <v>0</v>
      </c>
      <c r="BU357">
        <f>+Casos_PN_CORR[[#This Row],[43967]]-Casos_PN_CORR[[#This Row],[43966]]</f>
        <v>0</v>
      </c>
      <c r="BV357">
        <f>+Casos_PN_CORR[[#This Row],[43968]]-Casos_PN_CORR[[#This Row],[43967]]</f>
        <v>0</v>
      </c>
      <c r="BW357">
        <f>+Casos_PN_CORR[[#This Row],[43969]]-Casos_PN_CORR[[#This Row],[43968]]</f>
        <v>0</v>
      </c>
      <c r="BX357">
        <f>+Casos_PN_CORR[[#This Row],[43970]]-Casos_PN_CORR[[#This Row],[43969]]</f>
        <v>0</v>
      </c>
      <c r="BY357">
        <f>+Casos_PN_CORR[[#This Row],[43971]]-Casos_PN_CORR[[#This Row],[43970]]</f>
        <v>0</v>
      </c>
      <c r="BZ357">
        <f>+Casos_PN_CORR[[#This Row],[43972]]-Casos_PN_CORR[[#This Row],[43971]]</f>
        <v>0</v>
      </c>
      <c r="CA357">
        <f>+Casos_PN_CORR[[#This Row],[43973]]-Casos_PN_CORR[[#This Row],[43972]]</f>
        <v>0</v>
      </c>
      <c r="CB357">
        <f>+Casos_PN_CORR[[#This Row],[43974]]-Casos_PN_CORR[[#This Row],[43973]]</f>
        <v>0</v>
      </c>
      <c r="CC357">
        <f>+Casos_PN_CORR[[#This Row],[43975]]-Casos_PN_CORR[[#This Row],[43974]]</f>
        <v>0</v>
      </c>
      <c r="CD357">
        <f>+Casos_PN_CORR[[#This Row],[43976]]-Casos_PN_CORR[[#This Row],[43975]]</f>
        <v>0</v>
      </c>
      <c r="CE357">
        <f>+Casos_PN_CORR[[#This Row],[43977]]-Casos_PN_CORR[[#This Row],[43976]]</f>
        <v>0</v>
      </c>
      <c r="CF357">
        <f>+Casos_PN_CORR[[#This Row],[43978]]-Casos_PN_CORR[[#This Row],[43977]]</f>
        <v>0</v>
      </c>
      <c r="CG357">
        <f>+Casos_PN_CORR[[#This Row],[43979]]-Casos_PN_CORR[[#This Row],[43978]]</f>
        <v>0</v>
      </c>
      <c r="CH357">
        <f>+Casos_PN_CORR[[#This Row],[43980]]-Casos_PN_CORR[[#This Row],[43979]]</f>
        <v>0</v>
      </c>
      <c r="CI357">
        <f>+Casos_PN_CORR[[#This Row],[43981]]-Casos_PN_CORR[[#This Row],[43980]]</f>
        <v>0</v>
      </c>
      <c r="CJ357">
        <f>+Casos_PN_CORR[[#This Row],[43982]]-Casos_PN_CORR[[#This Row],[43981]]</f>
        <v>0</v>
      </c>
      <c r="CK357">
        <f>+Casos_PN_CORR[[#This Row],[43983]]-Casos_PN_CORR[[#This Row],[43982]]</f>
        <v>0</v>
      </c>
      <c r="CL357">
        <f>+Casos_PN_CORR[[#This Row],[43984]]-Casos_PN_CORR[[#This Row],[43983]]</f>
        <v>0</v>
      </c>
      <c r="CM357">
        <f>+Casos_PN_CORR[[#This Row],[43985]]-Casos_PN_CORR[[#This Row],[43984]]</f>
        <v>0</v>
      </c>
      <c r="CN357">
        <f>+Casos_PN_CORR[[#This Row],[43986]]-Casos_PN_CORR[[#This Row],[43985]]</f>
        <v>0</v>
      </c>
      <c r="CO357">
        <f>+Casos_PN_CORR[[#This Row],[43987]]-Casos_PN_CORR[[#This Row],[43986]]</f>
        <v>0</v>
      </c>
      <c r="CP357">
        <f>+Casos_PN_CORR[[#This Row],[43988]]-Casos_PN_CORR[[#This Row],[43987]]</f>
        <v>0</v>
      </c>
      <c r="CQ357">
        <f>+Casos_PN_CORR[[#This Row],[43989]]-Casos_PN_CORR[[#This Row],[43988]]</f>
        <v>0</v>
      </c>
      <c r="CR357">
        <f>+Casos_PN_CORR[[#This Row],[43990]]-Casos_PN_CORR[[#This Row],[43989]]</f>
        <v>0</v>
      </c>
      <c r="CS357">
        <f>+Casos_PN_CORR[[#This Row],[43991]]-Casos_PN_CORR[[#This Row],[43990]]</f>
        <v>0</v>
      </c>
      <c r="CT357">
        <f>+Casos_PN_CORR[[#This Row],[43992]]-Casos_PN_CORR[[#This Row],[43991]]</f>
        <v>0</v>
      </c>
      <c r="CU357">
        <f>+Casos_PN_CORR[[#This Row],[43993]]-Casos_PN_CORR[[#This Row],[43992]]</f>
        <v>0</v>
      </c>
    </row>
    <row r="358" spans="1:99" x14ac:dyDescent="0.3">
      <c r="A358">
        <v>90210</v>
      </c>
      <c r="B358" s="2" t="s">
        <v>114</v>
      </c>
      <c r="C358" s="2" t="s">
        <v>435</v>
      </c>
      <c r="D358" s="2" t="s">
        <v>639</v>
      </c>
      <c r="E358" s="4">
        <f t="shared" si="5"/>
        <v>0</v>
      </c>
      <c r="F358">
        <f>+Casos_PN_CORR[[#This Row],[43900]]</f>
        <v>0</v>
      </c>
      <c r="G358">
        <f>+Casos_PN_CORR[[#This Row],[43901]]-Casos_PN_CORR[[#This Row],[43900]]</f>
        <v>0</v>
      </c>
      <c r="H358">
        <f>+Casos_PN_CORR[[#This Row],[43902]]-Casos_PN_CORR[[#This Row],[43901]]</f>
        <v>0</v>
      </c>
      <c r="I358">
        <f>+Casos_PN_CORR[[#This Row],[43903]]-Casos_PN_CORR[[#This Row],[43902]]</f>
        <v>0</v>
      </c>
      <c r="J358">
        <f>+Casos_PN_CORR[[#This Row],[43904]]-Casos_PN_CORR[[#This Row],[43903]]</f>
        <v>0</v>
      </c>
      <c r="K358">
        <f>+Casos_PN_CORR[[#This Row],[43905]]-Casos_PN_CORR[[#This Row],[43904]]</f>
        <v>0</v>
      </c>
      <c r="L358">
        <f>+Casos_PN_CORR[[#This Row],[43906]]-Casos_PN_CORR[[#This Row],[43905]]</f>
        <v>0</v>
      </c>
      <c r="M358">
        <f>+Casos_PN_CORR[[#This Row],[43907]]-Casos_PN_CORR[[#This Row],[43906]]</f>
        <v>0</v>
      </c>
      <c r="N358">
        <f>+Casos_PN_CORR[[#This Row],[43908]]-Casos_PN_CORR[[#This Row],[43907]]</f>
        <v>0</v>
      </c>
      <c r="O358">
        <f>+Casos_PN_CORR[[#This Row],[43909]]-Casos_PN_CORR[[#This Row],[43908]]</f>
        <v>0</v>
      </c>
      <c r="P358">
        <f>+Casos_PN_CORR[[#This Row],[43910]]-Casos_PN_CORR[[#This Row],[43909]]</f>
        <v>0</v>
      </c>
      <c r="Q358">
        <f>+Casos_PN_CORR[[#This Row],[43911]]-Casos_PN_CORR[[#This Row],[43910]]</f>
        <v>0</v>
      </c>
      <c r="R358">
        <f>+Casos_PN_CORR[[#This Row],[43912]]-Casos_PN_CORR[[#This Row],[43911]]</f>
        <v>0</v>
      </c>
      <c r="S358">
        <f>+Casos_PN_CORR[[#This Row],[43913]]-Casos_PN_CORR[[#This Row],[43912]]</f>
        <v>0</v>
      </c>
      <c r="T358">
        <f>+Casos_PN_CORR[[#This Row],[43914]]-Casos_PN_CORR[[#This Row],[43913]]</f>
        <v>0</v>
      </c>
      <c r="U358">
        <f>+Casos_PN_CORR[[#This Row],[43915]]-Casos_PN_CORR[[#This Row],[43914]]</f>
        <v>0</v>
      </c>
      <c r="V358">
        <f>+Casos_PN_CORR[[#This Row],[43916]]-Casos_PN_CORR[[#This Row],[43915]]</f>
        <v>0</v>
      </c>
      <c r="W358">
        <f>+Casos_PN_CORR[[#This Row],[43917]]-Casos_PN_CORR[[#This Row],[43916]]</f>
        <v>0</v>
      </c>
      <c r="X358">
        <f>+Casos_PN_CORR[[#This Row],[43918]]-Casos_PN_CORR[[#This Row],[43917]]</f>
        <v>0</v>
      </c>
      <c r="Y358">
        <f>+Casos_PN_CORR[[#This Row],[43919]]-Casos_PN_CORR[[#This Row],[43918]]</f>
        <v>0</v>
      </c>
      <c r="Z358">
        <f>+Casos_PN_CORR[[#This Row],[43920]]-Casos_PN_CORR[[#This Row],[43919]]</f>
        <v>0</v>
      </c>
      <c r="AA358">
        <f>+Casos_PN_CORR[[#This Row],[43921]]-Casos_PN_CORR[[#This Row],[43920]]</f>
        <v>0</v>
      </c>
      <c r="AB358">
        <f>+Casos_PN_CORR[[#This Row],[43922]]-Casos_PN_CORR[[#This Row],[43921]]</f>
        <v>0</v>
      </c>
      <c r="AC358">
        <f>+Casos_PN_CORR[[#This Row],[43923]]-Casos_PN_CORR[[#This Row],[43922]]</f>
        <v>0</v>
      </c>
      <c r="AD358">
        <f>+Casos_PN_CORR[[#This Row],[43924]]-Casos_PN_CORR[[#This Row],[43923]]</f>
        <v>0</v>
      </c>
      <c r="AE358">
        <f>+Casos_PN_CORR[[#This Row],[43925]]-Casos_PN_CORR[[#This Row],[43924]]</f>
        <v>0</v>
      </c>
      <c r="AF358">
        <f>+Casos_PN_CORR[[#This Row],[43926]]-Casos_PN_CORR[[#This Row],[43925]]</f>
        <v>0</v>
      </c>
      <c r="AG358">
        <f>+Casos_PN_CORR[[#This Row],[43927]]-Casos_PN_CORR[[#This Row],[43926]]</f>
        <v>0</v>
      </c>
      <c r="AH358">
        <f>+Casos_PN_CORR[[#This Row],[43928]]-Casos_PN_CORR[[#This Row],[43927]]</f>
        <v>0</v>
      </c>
      <c r="AI358">
        <f>+Casos_PN_CORR[[#This Row],[43929]]-Casos_PN_CORR[[#This Row],[43928]]</f>
        <v>0</v>
      </c>
      <c r="AJ358">
        <f>+Casos_PN_CORR[[#This Row],[43930]]-Casos_PN_CORR[[#This Row],[43929]]</f>
        <v>0</v>
      </c>
      <c r="AK358">
        <f>+Casos_PN_CORR[[#This Row],[43931]]-Casos_PN_CORR[[#This Row],[43930]]</f>
        <v>0</v>
      </c>
      <c r="AL358">
        <f>+Casos_PN_CORR[[#This Row],[43932]]-Casos_PN_CORR[[#This Row],[43931]]</f>
        <v>0</v>
      </c>
      <c r="AM358">
        <f>+Casos_PN_CORR[[#This Row],[43933]]-Casos_PN_CORR[[#This Row],[43932]]</f>
        <v>0</v>
      </c>
      <c r="AN358">
        <f>+Casos_PN_CORR[[#This Row],[43934]]-Casos_PN_CORR[[#This Row],[43933]]</f>
        <v>0</v>
      </c>
      <c r="AO358">
        <f>+Casos_PN_CORR[[#This Row],[43935]]-Casos_PN_CORR[[#This Row],[43934]]</f>
        <v>0</v>
      </c>
      <c r="AP358">
        <f>+Casos_PN_CORR[[#This Row],[43936]]-Casos_PN_CORR[[#This Row],[43935]]</f>
        <v>0</v>
      </c>
      <c r="AQ358">
        <f>+Casos_PN_CORR[[#This Row],[43937]]-Casos_PN_CORR[[#This Row],[43936]]</f>
        <v>0</v>
      </c>
      <c r="AR358">
        <f>+Casos_PN_CORR[[#This Row],[43938]]-Casos_PN_CORR[[#This Row],[43937]]</f>
        <v>0</v>
      </c>
      <c r="AS358">
        <f>+Casos_PN_CORR[[#This Row],[43939]]-Casos_PN_CORR[[#This Row],[43938]]</f>
        <v>0</v>
      </c>
      <c r="AT358">
        <f>+Casos_PN_CORR[[#This Row],[43940]]-Casos_PN_CORR[[#This Row],[43939]]</f>
        <v>0</v>
      </c>
      <c r="AU358">
        <f>+Casos_PN_CORR[[#This Row],[43941]]-Casos_PN_CORR[[#This Row],[43940]]</f>
        <v>0</v>
      </c>
      <c r="AV358">
        <f>+Casos_PN_CORR[[#This Row],[43942]]-Casos_PN_CORR[[#This Row],[43941]]</f>
        <v>0</v>
      </c>
      <c r="AW358">
        <f>+Casos_PN_CORR[[#This Row],[43943]]-Casos_PN_CORR[[#This Row],[43942]]</f>
        <v>0</v>
      </c>
      <c r="AX358">
        <f>+Casos_PN_CORR[[#This Row],[43944]]-Casos_PN_CORR[[#This Row],[43943]]</f>
        <v>0</v>
      </c>
      <c r="AY358">
        <f>+Casos_PN_CORR[[#This Row],[43945]]-Casos_PN_CORR[[#This Row],[43944]]</f>
        <v>0</v>
      </c>
      <c r="AZ358">
        <f>+Casos_PN_CORR[[#This Row],[43946]]-Casos_PN_CORR[[#This Row],[43945]]</f>
        <v>0</v>
      </c>
      <c r="BA358">
        <f>+Casos_PN_CORR[[#This Row],[43947]]-Casos_PN_CORR[[#This Row],[43946]]</f>
        <v>0</v>
      </c>
      <c r="BB358">
        <f>+Casos_PN_CORR[[#This Row],[43948]]-Casos_PN_CORR[[#This Row],[43947]]</f>
        <v>0</v>
      </c>
      <c r="BC358">
        <f>+Casos_PN_CORR[[#This Row],[43949]]-Casos_PN_CORR[[#This Row],[43948]]</f>
        <v>0</v>
      </c>
      <c r="BD358">
        <f>+Casos_PN_CORR[[#This Row],[43950]]-Casos_PN_CORR[[#This Row],[43949]]</f>
        <v>0</v>
      </c>
      <c r="BE358">
        <f>+Casos_PN_CORR[[#This Row],[43951]]-Casos_PN_CORR[[#This Row],[43950]]</f>
        <v>0</v>
      </c>
      <c r="BF358">
        <f>+Casos_PN_CORR[[#This Row],[43952]]-Casos_PN_CORR[[#This Row],[43951]]</f>
        <v>0</v>
      </c>
      <c r="BG358">
        <f>+Casos_PN_CORR[[#This Row],[43953]]-Casos_PN_CORR[[#This Row],[43952]]</f>
        <v>0</v>
      </c>
      <c r="BH358">
        <f>+Casos_PN_CORR[[#This Row],[43954]]-Casos_PN_CORR[[#This Row],[43953]]</f>
        <v>0</v>
      </c>
      <c r="BI358">
        <f>+Casos_PN_CORR[[#This Row],[43955]]-Casos_PN_CORR[[#This Row],[43954]]</f>
        <v>0</v>
      </c>
      <c r="BJ358">
        <f>+Casos_PN_CORR[[#This Row],[43956]]-Casos_PN_CORR[[#This Row],[43955]]</f>
        <v>0</v>
      </c>
      <c r="BK358">
        <f>+Casos_PN_CORR[[#This Row],[43957]]-Casos_PN_CORR[[#This Row],[43956]]</f>
        <v>0</v>
      </c>
      <c r="BL358">
        <f>+Casos_PN_CORR[[#This Row],[43958]]-Casos_PN_CORR[[#This Row],[43957]]</f>
        <v>0</v>
      </c>
      <c r="BM358">
        <f>+Casos_PN_CORR[[#This Row],[43959]]-Casos_PN_CORR[[#This Row],[43958]]</f>
        <v>0</v>
      </c>
      <c r="BN358">
        <f>+Casos_PN_CORR[[#This Row],[43960]]-Casos_PN_CORR[[#This Row],[43959]]</f>
        <v>0</v>
      </c>
      <c r="BO358">
        <f>+Casos_PN_CORR[[#This Row],[43961]]-Casos_PN_CORR[[#This Row],[43960]]</f>
        <v>0</v>
      </c>
      <c r="BP358">
        <f>+Casos_PN_CORR[[#This Row],[43962]]-Casos_PN_CORR[[#This Row],[43961]]</f>
        <v>0</v>
      </c>
      <c r="BQ358">
        <f>+Casos_PN_CORR[[#This Row],[43963]]-Casos_PN_CORR[[#This Row],[43962]]</f>
        <v>0</v>
      </c>
      <c r="BR358">
        <f>+Casos_PN_CORR[[#This Row],[43964]]-Casos_PN_CORR[[#This Row],[43963]]</f>
        <v>0</v>
      </c>
      <c r="BS358">
        <f>+Casos_PN_CORR[[#This Row],[43965]]-Casos_PN_CORR[[#This Row],[43964]]</f>
        <v>0</v>
      </c>
      <c r="BT358">
        <f>+Casos_PN_CORR[[#This Row],[43966]]-Casos_PN_CORR[[#This Row],[43965]]</f>
        <v>0</v>
      </c>
      <c r="BU358">
        <f>+Casos_PN_CORR[[#This Row],[43967]]-Casos_PN_CORR[[#This Row],[43966]]</f>
        <v>0</v>
      </c>
      <c r="BV358">
        <f>+Casos_PN_CORR[[#This Row],[43968]]-Casos_PN_CORR[[#This Row],[43967]]</f>
        <v>0</v>
      </c>
      <c r="BW358">
        <f>+Casos_PN_CORR[[#This Row],[43969]]-Casos_PN_CORR[[#This Row],[43968]]</f>
        <v>0</v>
      </c>
      <c r="BX358">
        <f>+Casos_PN_CORR[[#This Row],[43970]]-Casos_PN_CORR[[#This Row],[43969]]</f>
        <v>0</v>
      </c>
      <c r="BY358">
        <f>+Casos_PN_CORR[[#This Row],[43971]]-Casos_PN_CORR[[#This Row],[43970]]</f>
        <v>0</v>
      </c>
      <c r="BZ358">
        <f>+Casos_PN_CORR[[#This Row],[43972]]-Casos_PN_CORR[[#This Row],[43971]]</f>
        <v>0</v>
      </c>
      <c r="CA358">
        <f>+Casos_PN_CORR[[#This Row],[43973]]-Casos_PN_CORR[[#This Row],[43972]]</f>
        <v>0</v>
      </c>
      <c r="CB358">
        <f>+Casos_PN_CORR[[#This Row],[43974]]-Casos_PN_CORR[[#This Row],[43973]]</f>
        <v>0</v>
      </c>
      <c r="CC358">
        <f>+Casos_PN_CORR[[#This Row],[43975]]-Casos_PN_CORR[[#This Row],[43974]]</f>
        <v>0</v>
      </c>
      <c r="CD358">
        <f>+Casos_PN_CORR[[#This Row],[43976]]-Casos_PN_CORR[[#This Row],[43975]]</f>
        <v>0</v>
      </c>
      <c r="CE358">
        <f>+Casos_PN_CORR[[#This Row],[43977]]-Casos_PN_CORR[[#This Row],[43976]]</f>
        <v>0</v>
      </c>
      <c r="CF358">
        <f>+Casos_PN_CORR[[#This Row],[43978]]-Casos_PN_CORR[[#This Row],[43977]]</f>
        <v>0</v>
      </c>
      <c r="CG358">
        <f>+Casos_PN_CORR[[#This Row],[43979]]-Casos_PN_CORR[[#This Row],[43978]]</f>
        <v>0</v>
      </c>
      <c r="CH358">
        <f>+Casos_PN_CORR[[#This Row],[43980]]-Casos_PN_CORR[[#This Row],[43979]]</f>
        <v>0</v>
      </c>
      <c r="CI358">
        <f>+Casos_PN_CORR[[#This Row],[43981]]-Casos_PN_CORR[[#This Row],[43980]]</f>
        <v>0</v>
      </c>
      <c r="CJ358">
        <f>+Casos_PN_CORR[[#This Row],[43982]]-Casos_PN_CORR[[#This Row],[43981]]</f>
        <v>0</v>
      </c>
      <c r="CK358">
        <f>+Casos_PN_CORR[[#This Row],[43983]]-Casos_PN_CORR[[#This Row],[43982]]</f>
        <v>0</v>
      </c>
      <c r="CL358">
        <f>+Casos_PN_CORR[[#This Row],[43984]]-Casos_PN_CORR[[#This Row],[43983]]</f>
        <v>0</v>
      </c>
      <c r="CM358">
        <f>+Casos_PN_CORR[[#This Row],[43985]]-Casos_PN_CORR[[#This Row],[43984]]</f>
        <v>0</v>
      </c>
      <c r="CN358">
        <f>+Casos_PN_CORR[[#This Row],[43986]]-Casos_PN_CORR[[#This Row],[43985]]</f>
        <v>0</v>
      </c>
      <c r="CO358">
        <f>+Casos_PN_CORR[[#This Row],[43987]]-Casos_PN_CORR[[#This Row],[43986]]</f>
        <v>0</v>
      </c>
      <c r="CP358">
        <f>+Casos_PN_CORR[[#This Row],[43988]]-Casos_PN_CORR[[#This Row],[43987]]</f>
        <v>0</v>
      </c>
      <c r="CQ358">
        <f>+Casos_PN_CORR[[#This Row],[43989]]-Casos_PN_CORR[[#This Row],[43988]]</f>
        <v>0</v>
      </c>
      <c r="CR358">
        <f>+Casos_PN_CORR[[#This Row],[43990]]-Casos_PN_CORR[[#This Row],[43989]]</f>
        <v>0</v>
      </c>
      <c r="CS358">
        <f>+Casos_PN_CORR[[#This Row],[43991]]-Casos_PN_CORR[[#This Row],[43990]]</f>
        <v>0</v>
      </c>
      <c r="CT358">
        <f>+Casos_PN_CORR[[#This Row],[43992]]-Casos_PN_CORR[[#This Row],[43991]]</f>
        <v>0</v>
      </c>
      <c r="CU358">
        <f>+Casos_PN_CORR[[#This Row],[43993]]-Casos_PN_CORR[[#This Row],[43992]]</f>
        <v>0</v>
      </c>
    </row>
    <row r="359" spans="1:99" x14ac:dyDescent="0.3">
      <c r="A359">
        <v>20405</v>
      </c>
      <c r="B359" s="2" t="s">
        <v>212</v>
      </c>
      <c r="C359" s="2" t="s">
        <v>249</v>
      </c>
      <c r="D359" s="2" t="s">
        <v>640</v>
      </c>
      <c r="E359" s="4">
        <f t="shared" si="5"/>
        <v>0</v>
      </c>
      <c r="F359">
        <f>+Casos_PN_CORR[[#This Row],[43900]]</f>
        <v>0</v>
      </c>
      <c r="G359">
        <f>+Casos_PN_CORR[[#This Row],[43901]]-Casos_PN_CORR[[#This Row],[43900]]</f>
        <v>0</v>
      </c>
      <c r="H359">
        <f>+Casos_PN_CORR[[#This Row],[43902]]-Casos_PN_CORR[[#This Row],[43901]]</f>
        <v>0</v>
      </c>
      <c r="I359">
        <f>+Casos_PN_CORR[[#This Row],[43903]]-Casos_PN_CORR[[#This Row],[43902]]</f>
        <v>0</v>
      </c>
      <c r="J359">
        <f>+Casos_PN_CORR[[#This Row],[43904]]-Casos_PN_CORR[[#This Row],[43903]]</f>
        <v>0</v>
      </c>
      <c r="K359">
        <f>+Casos_PN_CORR[[#This Row],[43905]]-Casos_PN_CORR[[#This Row],[43904]]</f>
        <v>0</v>
      </c>
      <c r="L359">
        <f>+Casos_PN_CORR[[#This Row],[43906]]-Casos_PN_CORR[[#This Row],[43905]]</f>
        <v>0</v>
      </c>
      <c r="M359">
        <f>+Casos_PN_CORR[[#This Row],[43907]]-Casos_PN_CORR[[#This Row],[43906]]</f>
        <v>0</v>
      </c>
      <c r="N359">
        <f>+Casos_PN_CORR[[#This Row],[43908]]-Casos_PN_CORR[[#This Row],[43907]]</f>
        <v>0</v>
      </c>
      <c r="O359">
        <f>+Casos_PN_CORR[[#This Row],[43909]]-Casos_PN_CORR[[#This Row],[43908]]</f>
        <v>0</v>
      </c>
      <c r="P359">
        <f>+Casos_PN_CORR[[#This Row],[43910]]-Casos_PN_CORR[[#This Row],[43909]]</f>
        <v>0</v>
      </c>
      <c r="Q359">
        <f>+Casos_PN_CORR[[#This Row],[43911]]-Casos_PN_CORR[[#This Row],[43910]]</f>
        <v>0</v>
      </c>
      <c r="R359">
        <f>+Casos_PN_CORR[[#This Row],[43912]]-Casos_PN_CORR[[#This Row],[43911]]</f>
        <v>0</v>
      </c>
      <c r="S359">
        <f>+Casos_PN_CORR[[#This Row],[43913]]-Casos_PN_CORR[[#This Row],[43912]]</f>
        <v>0</v>
      </c>
      <c r="T359">
        <f>+Casos_PN_CORR[[#This Row],[43914]]-Casos_PN_CORR[[#This Row],[43913]]</f>
        <v>0</v>
      </c>
      <c r="U359">
        <f>+Casos_PN_CORR[[#This Row],[43915]]-Casos_PN_CORR[[#This Row],[43914]]</f>
        <v>0</v>
      </c>
      <c r="V359">
        <f>+Casos_PN_CORR[[#This Row],[43916]]-Casos_PN_CORR[[#This Row],[43915]]</f>
        <v>0</v>
      </c>
      <c r="W359">
        <f>+Casos_PN_CORR[[#This Row],[43917]]-Casos_PN_CORR[[#This Row],[43916]]</f>
        <v>0</v>
      </c>
      <c r="X359">
        <f>+Casos_PN_CORR[[#This Row],[43918]]-Casos_PN_CORR[[#This Row],[43917]]</f>
        <v>0</v>
      </c>
      <c r="Y359">
        <f>+Casos_PN_CORR[[#This Row],[43919]]-Casos_PN_CORR[[#This Row],[43918]]</f>
        <v>0</v>
      </c>
      <c r="Z359">
        <f>+Casos_PN_CORR[[#This Row],[43920]]-Casos_PN_CORR[[#This Row],[43919]]</f>
        <v>0</v>
      </c>
      <c r="AA359">
        <f>+Casos_PN_CORR[[#This Row],[43921]]-Casos_PN_CORR[[#This Row],[43920]]</f>
        <v>0</v>
      </c>
      <c r="AB359">
        <f>+Casos_PN_CORR[[#This Row],[43922]]-Casos_PN_CORR[[#This Row],[43921]]</f>
        <v>0</v>
      </c>
      <c r="AC359">
        <f>+Casos_PN_CORR[[#This Row],[43923]]-Casos_PN_CORR[[#This Row],[43922]]</f>
        <v>0</v>
      </c>
      <c r="AD359">
        <f>+Casos_PN_CORR[[#This Row],[43924]]-Casos_PN_CORR[[#This Row],[43923]]</f>
        <v>0</v>
      </c>
      <c r="AE359">
        <f>+Casos_PN_CORR[[#This Row],[43925]]-Casos_PN_CORR[[#This Row],[43924]]</f>
        <v>0</v>
      </c>
      <c r="AF359">
        <f>+Casos_PN_CORR[[#This Row],[43926]]-Casos_PN_CORR[[#This Row],[43925]]</f>
        <v>0</v>
      </c>
      <c r="AG359">
        <f>+Casos_PN_CORR[[#This Row],[43927]]-Casos_PN_CORR[[#This Row],[43926]]</f>
        <v>0</v>
      </c>
      <c r="AH359">
        <f>+Casos_PN_CORR[[#This Row],[43928]]-Casos_PN_CORR[[#This Row],[43927]]</f>
        <v>0</v>
      </c>
      <c r="AI359">
        <f>+Casos_PN_CORR[[#This Row],[43929]]-Casos_PN_CORR[[#This Row],[43928]]</f>
        <v>0</v>
      </c>
      <c r="AJ359">
        <f>+Casos_PN_CORR[[#This Row],[43930]]-Casos_PN_CORR[[#This Row],[43929]]</f>
        <v>0</v>
      </c>
      <c r="AK359">
        <f>+Casos_PN_CORR[[#This Row],[43931]]-Casos_PN_CORR[[#This Row],[43930]]</f>
        <v>0</v>
      </c>
      <c r="AL359">
        <f>+Casos_PN_CORR[[#This Row],[43932]]-Casos_PN_CORR[[#This Row],[43931]]</f>
        <v>0</v>
      </c>
      <c r="AM359">
        <f>+Casos_PN_CORR[[#This Row],[43933]]-Casos_PN_CORR[[#This Row],[43932]]</f>
        <v>0</v>
      </c>
      <c r="AN359">
        <f>+Casos_PN_CORR[[#This Row],[43934]]-Casos_PN_CORR[[#This Row],[43933]]</f>
        <v>0</v>
      </c>
      <c r="AO359">
        <f>+Casos_PN_CORR[[#This Row],[43935]]-Casos_PN_CORR[[#This Row],[43934]]</f>
        <v>0</v>
      </c>
      <c r="AP359">
        <f>+Casos_PN_CORR[[#This Row],[43936]]-Casos_PN_CORR[[#This Row],[43935]]</f>
        <v>0</v>
      </c>
      <c r="AQ359">
        <f>+Casos_PN_CORR[[#This Row],[43937]]-Casos_PN_CORR[[#This Row],[43936]]</f>
        <v>0</v>
      </c>
      <c r="AR359">
        <f>+Casos_PN_CORR[[#This Row],[43938]]-Casos_PN_CORR[[#This Row],[43937]]</f>
        <v>0</v>
      </c>
      <c r="AS359">
        <f>+Casos_PN_CORR[[#This Row],[43939]]-Casos_PN_CORR[[#This Row],[43938]]</f>
        <v>0</v>
      </c>
      <c r="AT359">
        <f>+Casos_PN_CORR[[#This Row],[43940]]-Casos_PN_CORR[[#This Row],[43939]]</f>
        <v>0</v>
      </c>
      <c r="AU359">
        <f>+Casos_PN_CORR[[#This Row],[43941]]-Casos_PN_CORR[[#This Row],[43940]]</f>
        <v>0</v>
      </c>
      <c r="AV359">
        <f>+Casos_PN_CORR[[#This Row],[43942]]-Casos_PN_CORR[[#This Row],[43941]]</f>
        <v>0</v>
      </c>
      <c r="AW359">
        <f>+Casos_PN_CORR[[#This Row],[43943]]-Casos_PN_CORR[[#This Row],[43942]]</f>
        <v>0</v>
      </c>
      <c r="AX359">
        <f>+Casos_PN_CORR[[#This Row],[43944]]-Casos_PN_CORR[[#This Row],[43943]]</f>
        <v>0</v>
      </c>
      <c r="AY359">
        <f>+Casos_PN_CORR[[#This Row],[43945]]-Casos_PN_CORR[[#This Row],[43944]]</f>
        <v>0</v>
      </c>
      <c r="AZ359">
        <f>+Casos_PN_CORR[[#This Row],[43946]]-Casos_PN_CORR[[#This Row],[43945]]</f>
        <v>0</v>
      </c>
      <c r="BA359">
        <f>+Casos_PN_CORR[[#This Row],[43947]]-Casos_PN_CORR[[#This Row],[43946]]</f>
        <v>0</v>
      </c>
      <c r="BB359">
        <f>+Casos_PN_CORR[[#This Row],[43948]]-Casos_PN_CORR[[#This Row],[43947]]</f>
        <v>0</v>
      </c>
      <c r="BC359">
        <f>+Casos_PN_CORR[[#This Row],[43949]]-Casos_PN_CORR[[#This Row],[43948]]</f>
        <v>0</v>
      </c>
      <c r="BD359">
        <f>+Casos_PN_CORR[[#This Row],[43950]]-Casos_PN_CORR[[#This Row],[43949]]</f>
        <v>0</v>
      </c>
      <c r="BE359">
        <f>+Casos_PN_CORR[[#This Row],[43951]]-Casos_PN_CORR[[#This Row],[43950]]</f>
        <v>0</v>
      </c>
      <c r="BF359">
        <f>+Casos_PN_CORR[[#This Row],[43952]]-Casos_PN_CORR[[#This Row],[43951]]</f>
        <v>0</v>
      </c>
      <c r="BG359">
        <f>+Casos_PN_CORR[[#This Row],[43953]]-Casos_PN_CORR[[#This Row],[43952]]</f>
        <v>0</v>
      </c>
      <c r="BH359">
        <f>+Casos_PN_CORR[[#This Row],[43954]]-Casos_PN_CORR[[#This Row],[43953]]</f>
        <v>0</v>
      </c>
      <c r="BI359">
        <f>+Casos_PN_CORR[[#This Row],[43955]]-Casos_PN_CORR[[#This Row],[43954]]</f>
        <v>0</v>
      </c>
      <c r="BJ359">
        <f>+Casos_PN_CORR[[#This Row],[43956]]-Casos_PN_CORR[[#This Row],[43955]]</f>
        <v>0</v>
      </c>
      <c r="BK359">
        <f>+Casos_PN_CORR[[#This Row],[43957]]-Casos_PN_CORR[[#This Row],[43956]]</f>
        <v>0</v>
      </c>
      <c r="BL359">
        <f>+Casos_PN_CORR[[#This Row],[43958]]-Casos_PN_CORR[[#This Row],[43957]]</f>
        <v>0</v>
      </c>
      <c r="BM359">
        <f>+Casos_PN_CORR[[#This Row],[43959]]-Casos_PN_CORR[[#This Row],[43958]]</f>
        <v>0</v>
      </c>
      <c r="BN359">
        <f>+Casos_PN_CORR[[#This Row],[43960]]-Casos_PN_CORR[[#This Row],[43959]]</f>
        <v>0</v>
      </c>
      <c r="BO359">
        <f>+Casos_PN_CORR[[#This Row],[43961]]-Casos_PN_CORR[[#This Row],[43960]]</f>
        <v>0</v>
      </c>
      <c r="BP359">
        <f>+Casos_PN_CORR[[#This Row],[43962]]-Casos_PN_CORR[[#This Row],[43961]]</f>
        <v>0</v>
      </c>
      <c r="BQ359">
        <f>+Casos_PN_CORR[[#This Row],[43963]]-Casos_PN_CORR[[#This Row],[43962]]</f>
        <v>0</v>
      </c>
      <c r="BR359">
        <f>+Casos_PN_CORR[[#This Row],[43964]]-Casos_PN_CORR[[#This Row],[43963]]</f>
        <v>0</v>
      </c>
      <c r="BS359">
        <f>+Casos_PN_CORR[[#This Row],[43965]]-Casos_PN_CORR[[#This Row],[43964]]</f>
        <v>0</v>
      </c>
      <c r="BT359">
        <f>+Casos_PN_CORR[[#This Row],[43966]]-Casos_PN_CORR[[#This Row],[43965]]</f>
        <v>0</v>
      </c>
      <c r="BU359">
        <f>+Casos_PN_CORR[[#This Row],[43967]]-Casos_PN_CORR[[#This Row],[43966]]</f>
        <v>0</v>
      </c>
      <c r="BV359">
        <f>+Casos_PN_CORR[[#This Row],[43968]]-Casos_PN_CORR[[#This Row],[43967]]</f>
        <v>0</v>
      </c>
      <c r="BW359">
        <f>+Casos_PN_CORR[[#This Row],[43969]]-Casos_PN_CORR[[#This Row],[43968]]</f>
        <v>0</v>
      </c>
      <c r="BX359">
        <f>+Casos_PN_CORR[[#This Row],[43970]]-Casos_PN_CORR[[#This Row],[43969]]</f>
        <v>0</v>
      </c>
      <c r="BY359">
        <f>+Casos_PN_CORR[[#This Row],[43971]]-Casos_PN_CORR[[#This Row],[43970]]</f>
        <v>0</v>
      </c>
      <c r="BZ359">
        <f>+Casos_PN_CORR[[#This Row],[43972]]-Casos_PN_CORR[[#This Row],[43971]]</f>
        <v>0</v>
      </c>
      <c r="CA359">
        <f>+Casos_PN_CORR[[#This Row],[43973]]-Casos_PN_CORR[[#This Row],[43972]]</f>
        <v>0</v>
      </c>
      <c r="CB359">
        <f>+Casos_PN_CORR[[#This Row],[43974]]-Casos_PN_CORR[[#This Row],[43973]]</f>
        <v>0</v>
      </c>
      <c r="CC359">
        <f>+Casos_PN_CORR[[#This Row],[43975]]-Casos_PN_CORR[[#This Row],[43974]]</f>
        <v>0</v>
      </c>
      <c r="CD359">
        <f>+Casos_PN_CORR[[#This Row],[43976]]-Casos_PN_CORR[[#This Row],[43975]]</f>
        <v>0</v>
      </c>
      <c r="CE359">
        <f>+Casos_PN_CORR[[#This Row],[43977]]-Casos_PN_CORR[[#This Row],[43976]]</f>
        <v>0</v>
      </c>
      <c r="CF359">
        <f>+Casos_PN_CORR[[#This Row],[43978]]-Casos_PN_CORR[[#This Row],[43977]]</f>
        <v>0</v>
      </c>
      <c r="CG359">
        <f>+Casos_PN_CORR[[#This Row],[43979]]-Casos_PN_CORR[[#This Row],[43978]]</f>
        <v>0</v>
      </c>
      <c r="CH359">
        <f>+Casos_PN_CORR[[#This Row],[43980]]-Casos_PN_CORR[[#This Row],[43979]]</f>
        <v>0</v>
      </c>
      <c r="CI359">
        <f>+Casos_PN_CORR[[#This Row],[43981]]-Casos_PN_CORR[[#This Row],[43980]]</f>
        <v>0</v>
      </c>
      <c r="CJ359">
        <f>+Casos_PN_CORR[[#This Row],[43982]]-Casos_PN_CORR[[#This Row],[43981]]</f>
        <v>0</v>
      </c>
      <c r="CK359">
        <f>+Casos_PN_CORR[[#This Row],[43983]]-Casos_PN_CORR[[#This Row],[43982]]</f>
        <v>0</v>
      </c>
      <c r="CL359">
        <f>+Casos_PN_CORR[[#This Row],[43984]]-Casos_PN_CORR[[#This Row],[43983]]</f>
        <v>0</v>
      </c>
      <c r="CM359">
        <f>+Casos_PN_CORR[[#This Row],[43985]]-Casos_PN_CORR[[#This Row],[43984]]</f>
        <v>0</v>
      </c>
      <c r="CN359">
        <f>+Casos_PN_CORR[[#This Row],[43986]]-Casos_PN_CORR[[#This Row],[43985]]</f>
        <v>0</v>
      </c>
      <c r="CO359">
        <f>+Casos_PN_CORR[[#This Row],[43987]]-Casos_PN_CORR[[#This Row],[43986]]</f>
        <v>0</v>
      </c>
      <c r="CP359">
        <f>+Casos_PN_CORR[[#This Row],[43988]]-Casos_PN_CORR[[#This Row],[43987]]</f>
        <v>0</v>
      </c>
      <c r="CQ359">
        <f>+Casos_PN_CORR[[#This Row],[43989]]-Casos_PN_CORR[[#This Row],[43988]]</f>
        <v>0</v>
      </c>
      <c r="CR359">
        <f>+Casos_PN_CORR[[#This Row],[43990]]-Casos_PN_CORR[[#This Row],[43989]]</f>
        <v>0</v>
      </c>
      <c r="CS359">
        <f>+Casos_PN_CORR[[#This Row],[43991]]-Casos_PN_CORR[[#This Row],[43990]]</f>
        <v>0</v>
      </c>
      <c r="CT359">
        <f>+Casos_PN_CORR[[#This Row],[43992]]-Casos_PN_CORR[[#This Row],[43991]]</f>
        <v>0</v>
      </c>
      <c r="CU359">
        <f>+Casos_PN_CORR[[#This Row],[43993]]-Casos_PN_CORR[[#This Row],[43992]]</f>
        <v>0</v>
      </c>
    </row>
    <row r="360" spans="1:99" x14ac:dyDescent="0.3">
      <c r="A360">
        <v>90702</v>
      </c>
      <c r="B360" s="2" t="s">
        <v>114</v>
      </c>
      <c r="C360" s="2" t="s">
        <v>363</v>
      </c>
      <c r="D360" s="2" t="s">
        <v>640</v>
      </c>
      <c r="E360" s="4">
        <f t="shared" si="5"/>
        <v>0</v>
      </c>
      <c r="F360">
        <f>+Casos_PN_CORR[[#This Row],[43900]]</f>
        <v>0</v>
      </c>
      <c r="G360">
        <f>+Casos_PN_CORR[[#This Row],[43901]]-Casos_PN_CORR[[#This Row],[43900]]</f>
        <v>0</v>
      </c>
      <c r="H360">
        <f>+Casos_PN_CORR[[#This Row],[43902]]-Casos_PN_CORR[[#This Row],[43901]]</f>
        <v>0</v>
      </c>
      <c r="I360">
        <f>+Casos_PN_CORR[[#This Row],[43903]]-Casos_PN_CORR[[#This Row],[43902]]</f>
        <v>0</v>
      </c>
      <c r="J360">
        <f>+Casos_PN_CORR[[#This Row],[43904]]-Casos_PN_CORR[[#This Row],[43903]]</f>
        <v>0</v>
      </c>
      <c r="K360">
        <f>+Casos_PN_CORR[[#This Row],[43905]]-Casos_PN_CORR[[#This Row],[43904]]</f>
        <v>0</v>
      </c>
      <c r="L360">
        <f>+Casos_PN_CORR[[#This Row],[43906]]-Casos_PN_CORR[[#This Row],[43905]]</f>
        <v>0</v>
      </c>
      <c r="M360">
        <f>+Casos_PN_CORR[[#This Row],[43907]]-Casos_PN_CORR[[#This Row],[43906]]</f>
        <v>0</v>
      </c>
      <c r="N360">
        <f>+Casos_PN_CORR[[#This Row],[43908]]-Casos_PN_CORR[[#This Row],[43907]]</f>
        <v>0</v>
      </c>
      <c r="O360">
        <f>+Casos_PN_CORR[[#This Row],[43909]]-Casos_PN_CORR[[#This Row],[43908]]</f>
        <v>0</v>
      </c>
      <c r="P360">
        <f>+Casos_PN_CORR[[#This Row],[43910]]-Casos_PN_CORR[[#This Row],[43909]]</f>
        <v>0</v>
      </c>
      <c r="Q360">
        <f>+Casos_PN_CORR[[#This Row],[43911]]-Casos_PN_CORR[[#This Row],[43910]]</f>
        <v>0</v>
      </c>
      <c r="R360">
        <f>+Casos_PN_CORR[[#This Row],[43912]]-Casos_PN_CORR[[#This Row],[43911]]</f>
        <v>0</v>
      </c>
      <c r="S360">
        <f>+Casos_PN_CORR[[#This Row],[43913]]-Casos_PN_CORR[[#This Row],[43912]]</f>
        <v>0</v>
      </c>
      <c r="T360">
        <f>+Casos_PN_CORR[[#This Row],[43914]]-Casos_PN_CORR[[#This Row],[43913]]</f>
        <v>0</v>
      </c>
      <c r="U360">
        <f>+Casos_PN_CORR[[#This Row],[43915]]-Casos_PN_CORR[[#This Row],[43914]]</f>
        <v>0</v>
      </c>
      <c r="V360">
        <f>+Casos_PN_CORR[[#This Row],[43916]]-Casos_PN_CORR[[#This Row],[43915]]</f>
        <v>0</v>
      </c>
      <c r="W360">
        <f>+Casos_PN_CORR[[#This Row],[43917]]-Casos_PN_CORR[[#This Row],[43916]]</f>
        <v>0</v>
      </c>
      <c r="X360">
        <f>+Casos_PN_CORR[[#This Row],[43918]]-Casos_PN_CORR[[#This Row],[43917]]</f>
        <v>0</v>
      </c>
      <c r="Y360">
        <f>+Casos_PN_CORR[[#This Row],[43919]]-Casos_PN_CORR[[#This Row],[43918]]</f>
        <v>0</v>
      </c>
      <c r="Z360">
        <f>+Casos_PN_CORR[[#This Row],[43920]]-Casos_PN_CORR[[#This Row],[43919]]</f>
        <v>0</v>
      </c>
      <c r="AA360">
        <f>+Casos_PN_CORR[[#This Row],[43921]]-Casos_PN_CORR[[#This Row],[43920]]</f>
        <v>0</v>
      </c>
      <c r="AB360">
        <f>+Casos_PN_CORR[[#This Row],[43922]]-Casos_PN_CORR[[#This Row],[43921]]</f>
        <v>0</v>
      </c>
      <c r="AC360">
        <f>+Casos_PN_CORR[[#This Row],[43923]]-Casos_PN_CORR[[#This Row],[43922]]</f>
        <v>0</v>
      </c>
      <c r="AD360">
        <f>+Casos_PN_CORR[[#This Row],[43924]]-Casos_PN_CORR[[#This Row],[43923]]</f>
        <v>0</v>
      </c>
      <c r="AE360">
        <f>+Casos_PN_CORR[[#This Row],[43925]]-Casos_PN_CORR[[#This Row],[43924]]</f>
        <v>0</v>
      </c>
      <c r="AF360">
        <f>+Casos_PN_CORR[[#This Row],[43926]]-Casos_PN_CORR[[#This Row],[43925]]</f>
        <v>0</v>
      </c>
      <c r="AG360">
        <f>+Casos_PN_CORR[[#This Row],[43927]]-Casos_PN_CORR[[#This Row],[43926]]</f>
        <v>0</v>
      </c>
      <c r="AH360">
        <f>+Casos_PN_CORR[[#This Row],[43928]]-Casos_PN_CORR[[#This Row],[43927]]</f>
        <v>0</v>
      </c>
      <c r="AI360">
        <f>+Casos_PN_CORR[[#This Row],[43929]]-Casos_PN_CORR[[#This Row],[43928]]</f>
        <v>0</v>
      </c>
      <c r="AJ360">
        <f>+Casos_PN_CORR[[#This Row],[43930]]-Casos_PN_CORR[[#This Row],[43929]]</f>
        <v>0</v>
      </c>
      <c r="AK360">
        <f>+Casos_PN_CORR[[#This Row],[43931]]-Casos_PN_CORR[[#This Row],[43930]]</f>
        <v>0</v>
      </c>
      <c r="AL360">
        <f>+Casos_PN_CORR[[#This Row],[43932]]-Casos_PN_CORR[[#This Row],[43931]]</f>
        <v>0</v>
      </c>
      <c r="AM360">
        <f>+Casos_PN_CORR[[#This Row],[43933]]-Casos_PN_CORR[[#This Row],[43932]]</f>
        <v>0</v>
      </c>
      <c r="AN360">
        <f>+Casos_PN_CORR[[#This Row],[43934]]-Casos_PN_CORR[[#This Row],[43933]]</f>
        <v>0</v>
      </c>
      <c r="AO360">
        <f>+Casos_PN_CORR[[#This Row],[43935]]-Casos_PN_CORR[[#This Row],[43934]]</f>
        <v>0</v>
      </c>
      <c r="AP360">
        <f>+Casos_PN_CORR[[#This Row],[43936]]-Casos_PN_CORR[[#This Row],[43935]]</f>
        <v>0</v>
      </c>
      <c r="AQ360">
        <f>+Casos_PN_CORR[[#This Row],[43937]]-Casos_PN_CORR[[#This Row],[43936]]</f>
        <v>0</v>
      </c>
      <c r="AR360">
        <f>+Casos_PN_CORR[[#This Row],[43938]]-Casos_PN_CORR[[#This Row],[43937]]</f>
        <v>0</v>
      </c>
      <c r="AS360">
        <f>+Casos_PN_CORR[[#This Row],[43939]]-Casos_PN_CORR[[#This Row],[43938]]</f>
        <v>0</v>
      </c>
      <c r="AT360">
        <f>+Casos_PN_CORR[[#This Row],[43940]]-Casos_PN_CORR[[#This Row],[43939]]</f>
        <v>0</v>
      </c>
      <c r="AU360">
        <f>+Casos_PN_CORR[[#This Row],[43941]]-Casos_PN_CORR[[#This Row],[43940]]</f>
        <v>0</v>
      </c>
      <c r="AV360">
        <f>+Casos_PN_CORR[[#This Row],[43942]]-Casos_PN_CORR[[#This Row],[43941]]</f>
        <v>0</v>
      </c>
      <c r="AW360">
        <f>+Casos_PN_CORR[[#This Row],[43943]]-Casos_PN_CORR[[#This Row],[43942]]</f>
        <v>0</v>
      </c>
      <c r="AX360">
        <f>+Casos_PN_CORR[[#This Row],[43944]]-Casos_PN_CORR[[#This Row],[43943]]</f>
        <v>0</v>
      </c>
      <c r="AY360">
        <f>+Casos_PN_CORR[[#This Row],[43945]]-Casos_PN_CORR[[#This Row],[43944]]</f>
        <v>0</v>
      </c>
      <c r="AZ360">
        <f>+Casos_PN_CORR[[#This Row],[43946]]-Casos_PN_CORR[[#This Row],[43945]]</f>
        <v>0</v>
      </c>
      <c r="BA360">
        <f>+Casos_PN_CORR[[#This Row],[43947]]-Casos_PN_CORR[[#This Row],[43946]]</f>
        <v>0</v>
      </c>
      <c r="BB360">
        <f>+Casos_PN_CORR[[#This Row],[43948]]-Casos_PN_CORR[[#This Row],[43947]]</f>
        <v>0</v>
      </c>
      <c r="BC360">
        <f>+Casos_PN_CORR[[#This Row],[43949]]-Casos_PN_CORR[[#This Row],[43948]]</f>
        <v>0</v>
      </c>
      <c r="BD360">
        <f>+Casos_PN_CORR[[#This Row],[43950]]-Casos_PN_CORR[[#This Row],[43949]]</f>
        <v>0</v>
      </c>
      <c r="BE360">
        <f>+Casos_PN_CORR[[#This Row],[43951]]-Casos_PN_CORR[[#This Row],[43950]]</f>
        <v>0</v>
      </c>
      <c r="BF360">
        <f>+Casos_PN_CORR[[#This Row],[43952]]-Casos_PN_CORR[[#This Row],[43951]]</f>
        <v>0</v>
      </c>
      <c r="BG360">
        <f>+Casos_PN_CORR[[#This Row],[43953]]-Casos_PN_CORR[[#This Row],[43952]]</f>
        <v>0</v>
      </c>
      <c r="BH360">
        <f>+Casos_PN_CORR[[#This Row],[43954]]-Casos_PN_CORR[[#This Row],[43953]]</f>
        <v>0</v>
      </c>
      <c r="BI360">
        <f>+Casos_PN_CORR[[#This Row],[43955]]-Casos_PN_CORR[[#This Row],[43954]]</f>
        <v>0</v>
      </c>
      <c r="BJ360">
        <f>+Casos_PN_CORR[[#This Row],[43956]]-Casos_PN_CORR[[#This Row],[43955]]</f>
        <v>0</v>
      </c>
      <c r="BK360">
        <f>+Casos_PN_CORR[[#This Row],[43957]]-Casos_PN_CORR[[#This Row],[43956]]</f>
        <v>0</v>
      </c>
      <c r="BL360">
        <f>+Casos_PN_CORR[[#This Row],[43958]]-Casos_PN_CORR[[#This Row],[43957]]</f>
        <v>0</v>
      </c>
      <c r="BM360">
        <f>+Casos_PN_CORR[[#This Row],[43959]]-Casos_PN_CORR[[#This Row],[43958]]</f>
        <v>0</v>
      </c>
      <c r="BN360">
        <f>+Casos_PN_CORR[[#This Row],[43960]]-Casos_PN_CORR[[#This Row],[43959]]</f>
        <v>0</v>
      </c>
      <c r="BO360">
        <f>+Casos_PN_CORR[[#This Row],[43961]]-Casos_PN_CORR[[#This Row],[43960]]</f>
        <v>0</v>
      </c>
      <c r="BP360">
        <f>+Casos_PN_CORR[[#This Row],[43962]]-Casos_PN_CORR[[#This Row],[43961]]</f>
        <v>0</v>
      </c>
      <c r="BQ360">
        <f>+Casos_PN_CORR[[#This Row],[43963]]-Casos_PN_CORR[[#This Row],[43962]]</f>
        <v>0</v>
      </c>
      <c r="BR360">
        <f>+Casos_PN_CORR[[#This Row],[43964]]-Casos_PN_CORR[[#This Row],[43963]]</f>
        <v>0</v>
      </c>
      <c r="BS360">
        <f>+Casos_PN_CORR[[#This Row],[43965]]-Casos_PN_CORR[[#This Row],[43964]]</f>
        <v>0</v>
      </c>
      <c r="BT360">
        <f>+Casos_PN_CORR[[#This Row],[43966]]-Casos_PN_CORR[[#This Row],[43965]]</f>
        <v>0</v>
      </c>
      <c r="BU360">
        <f>+Casos_PN_CORR[[#This Row],[43967]]-Casos_PN_CORR[[#This Row],[43966]]</f>
        <v>0</v>
      </c>
      <c r="BV360">
        <f>+Casos_PN_CORR[[#This Row],[43968]]-Casos_PN_CORR[[#This Row],[43967]]</f>
        <v>0</v>
      </c>
      <c r="BW360">
        <f>+Casos_PN_CORR[[#This Row],[43969]]-Casos_PN_CORR[[#This Row],[43968]]</f>
        <v>0</v>
      </c>
      <c r="BX360">
        <f>+Casos_PN_CORR[[#This Row],[43970]]-Casos_PN_CORR[[#This Row],[43969]]</f>
        <v>0</v>
      </c>
      <c r="BY360">
        <f>+Casos_PN_CORR[[#This Row],[43971]]-Casos_PN_CORR[[#This Row],[43970]]</f>
        <v>0</v>
      </c>
      <c r="BZ360">
        <f>+Casos_PN_CORR[[#This Row],[43972]]-Casos_PN_CORR[[#This Row],[43971]]</f>
        <v>0</v>
      </c>
      <c r="CA360">
        <f>+Casos_PN_CORR[[#This Row],[43973]]-Casos_PN_CORR[[#This Row],[43972]]</f>
        <v>0</v>
      </c>
      <c r="CB360">
        <f>+Casos_PN_CORR[[#This Row],[43974]]-Casos_PN_CORR[[#This Row],[43973]]</f>
        <v>0</v>
      </c>
      <c r="CC360">
        <f>+Casos_PN_CORR[[#This Row],[43975]]-Casos_PN_CORR[[#This Row],[43974]]</f>
        <v>0</v>
      </c>
      <c r="CD360">
        <f>+Casos_PN_CORR[[#This Row],[43976]]-Casos_PN_CORR[[#This Row],[43975]]</f>
        <v>0</v>
      </c>
      <c r="CE360">
        <f>+Casos_PN_CORR[[#This Row],[43977]]-Casos_PN_CORR[[#This Row],[43976]]</f>
        <v>0</v>
      </c>
      <c r="CF360">
        <f>+Casos_PN_CORR[[#This Row],[43978]]-Casos_PN_CORR[[#This Row],[43977]]</f>
        <v>0</v>
      </c>
      <c r="CG360">
        <f>+Casos_PN_CORR[[#This Row],[43979]]-Casos_PN_CORR[[#This Row],[43978]]</f>
        <v>0</v>
      </c>
      <c r="CH360">
        <f>+Casos_PN_CORR[[#This Row],[43980]]-Casos_PN_CORR[[#This Row],[43979]]</f>
        <v>0</v>
      </c>
      <c r="CI360">
        <f>+Casos_PN_CORR[[#This Row],[43981]]-Casos_PN_CORR[[#This Row],[43980]]</f>
        <v>0</v>
      </c>
      <c r="CJ360">
        <f>+Casos_PN_CORR[[#This Row],[43982]]-Casos_PN_CORR[[#This Row],[43981]]</f>
        <v>0</v>
      </c>
      <c r="CK360">
        <f>+Casos_PN_CORR[[#This Row],[43983]]-Casos_PN_CORR[[#This Row],[43982]]</f>
        <v>0</v>
      </c>
      <c r="CL360">
        <f>+Casos_PN_CORR[[#This Row],[43984]]-Casos_PN_CORR[[#This Row],[43983]]</f>
        <v>0</v>
      </c>
      <c r="CM360">
        <f>+Casos_PN_CORR[[#This Row],[43985]]-Casos_PN_CORR[[#This Row],[43984]]</f>
        <v>0</v>
      </c>
      <c r="CN360">
        <f>+Casos_PN_CORR[[#This Row],[43986]]-Casos_PN_CORR[[#This Row],[43985]]</f>
        <v>0</v>
      </c>
      <c r="CO360">
        <f>+Casos_PN_CORR[[#This Row],[43987]]-Casos_PN_CORR[[#This Row],[43986]]</f>
        <v>0</v>
      </c>
      <c r="CP360">
        <f>+Casos_PN_CORR[[#This Row],[43988]]-Casos_PN_CORR[[#This Row],[43987]]</f>
        <v>0</v>
      </c>
      <c r="CQ360">
        <f>+Casos_PN_CORR[[#This Row],[43989]]-Casos_PN_CORR[[#This Row],[43988]]</f>
        <v>0</v>
      </c>
      <c r="CR360">
        <f>+Casos_PN_CORR[[#This Row],[43990]]-Casos_PN_CORR[[#This Row],[43989]]</f>
        <v>0</v>
      </c>
      <c r="CS360">
        <f>+Casos_PN_CORR[[#This Row],[43991]]-Casos_PN_CORR[[#This Row],[43990]]</f>
        <v>0</v>
      </c>
      <c r="CT360">
        <f>+Casos_PN_CORR[[#This Row],[43992]]-Casos_PN_CORR[[#This Row],[43991]]</f>
        <v>0</v>
      </c>
      <c r="CU360">
        <f>+Casos_PN_CORR[[#This Row],[43993]]-Casos_PN_CORR[[#This Row],[43992]]</f>
        <v>0</v>
      </c>
    </row>
    <row r="361" spans="1:99" x14ac:dyDescent="0.3">
      <c r="A361">
        <v>41101</v>
      </c>
      <c r="B361" s="2" t="s">
        <v>154</v>
      </c>
      <c r="C361" s="2" t="s">
        <v>258</v>
      </c>
      <c r="D361" s="2" t="s">
        <v>403</v>
      </c>
      <c r="E361" s="4">
        <f t="shared" si="5"/>
        <v>0</v>
      </c>
      <c r="F361">
        <f>+Casos_PN_CORR[[#This Row],[43900]]</f>
        <v>0</v>
      </c>
      <c r="G361">
        <f>+Casos_PN_CORR[[#This Row],[43901]]-Casos_PN_CORR[[#This Row],[43900]]</f>
        <v>0</v>
      </c>
      <c r="H361">
        <f>+Casos_PN_CORR[[#This Row],[43902]]-Casos_PN_CORR[[#This Row],[43901]]</f>
        <v>0</v>
      </c>
      <c r="I361">
        <f>+Casos_PN_CORR[[#This Row],[43903]]-Casos_PN_CORR[[#This Row],[43902]]</f>
        <v>0</v>
      </c>
      <c r="J361">
        <f>+Casos_PN_CORR[[#This Row],[43904]]-Casos_PN_CORR[[#This Row],[43903]]</f>
        <v>0</v>
      </c>
      <c r="K361">
        <f>+Casos_PN_CORR[[#This Row],[43905]]-Casos_PN_CORR[[#This Row],[43904]]</f>
        <v>0</v>
      </c>
      <c r="L361">
        <f>+Casos_PN_CORR[[#This Row],[43906]]-Casos_PN_CORR[[#This Row],[43905]]</f>
        <v>0</v>
      </c>
      <c r="M361">
        <f>+Casos_PN_CORR[[#This Row],[43907]]-Casos_PN_CORR[[#This Row],[43906]]</f>
        <v>0</v>
      </c>
      <c r="N361">
        <f>+Casos_PN_CORR[[#This Row],[43908]]-Casos_PN_CORR[[#This Row],[43907]]</f>
        <v>0</v>
      </c>
      <c r="O361">
        <f>+Casos_PN_CORR[[#This Row],[43909]]-Casos_PN_CORR[[#This Row],[43908]]</f>
        <v>0</v>
      </c>
      <c r="P361">
        <f>+Casos_PN_CORR[[#This Row],[43910]]-Casos_PN_CORR[[#This Row],[43909]]</f>
        <v>0</v>
      </c>
      <c r="Q361">
        <f>+Casos_PN_CORR[[#This Row],[43911]]-Casos_PN_CORR[[#This Row],[43910]]</f>
        <v>0</v>
      </c>
      <c r="R361">
        <f>+Casos_PN_CORR[[#This Row],[43912]]-Casos_PN_CORR[[#This Row],[43911]]</f>
        <v>0</v>
      </c>
      <c r="S361">
        <f>+Casos_PN_CORR[[#This Row],[43913]]-Casos_PN_CORR[[#This Row],[43912]]</f>
        <v>0</v>
      </c>
      <c r="T361">
        <f>+Casos_PN_CORR[[#This Row],[43914]]-Casos_PN_CORR[[#This Row],[43913]]</f>
        <v>0</v>
      </c>
      <c r="U361">
        <f>+Casos_PN_CORR[[#This Row],[43915]]-Casos_PN_CORR[[#This Row],[43914]]</f>
        <v>0</v>
      </c>
      <c r="V361">
        <f>+Casos_PN_CORR[[#This Row],[43916]]-Casos_PN_CORR[[#This Row],[43915]]</f>
        <v>0</v>
      </c>
      <c r="W361">
        <f>+Casos_PN_CORR[[#This Row],[43917]]-Casos_PN_CORR[[#This Row],[43916]]</f>
        <v>0</v>
      </c>
      <c r="X361">
        <f>+Casos_PN_CORR[[#This Row],[43918]]-Casos_PN_CORR[[#This Row],[43917]]</f>
        <v>0</v>
      </c>
      <c r="Y361">
        <f>+Casos_PN_CORR[[#This Row],[43919]]-Casos_PN_CORR[[#This Row],[43918]]</f>
        <v>0</v>
      </c>
      <c r="Z361">
        <f>+Casos_PN_CORR[[#This Row],[43920]]-Casos_PN_CORR[[#This Row],[43919]]</f>
        <v>0</v>
      </c>
      <c r="AA361">
        <f>+Casos_PN_CORR[[#This Row],[43921]]-Casos_PN_CORR[[#This Row],[43920]]</f>
        <v>0</v>
      </c>
      <c r="AB361">
        <f>+Casos_PN_CORR[[#This Row],[43922]]-Casos_PN_CORR[[#This Row],[43921]]</f>
        <v>0</v>
      </c>
      <c r="AC361">
        <f>+Casos_PN_CORR[[#This Row],[43923]]-Casos_PN_CORR[[#This Row],[43922]]</f>
        <v>0</v>
      </c>
      <c r="AD361">
        <f>+Casos_PN_CORR[[#This Row],[43924]]-Casos_PN_CORR[[#This Row],[43923]]</f>
        <v>0</v>
      </c>
      <c r="AE361">
        <f>+Casos_PN_CORR[[#This Row],[43925]]-Casos_PN_CORR[[#This Row],[43924]]</f>
        <v>0</v>
      </c>
      <c r="AF361">
        <f>+Casos_PN_CORR[[#This Row],[43926]]-Casos_PN_CORR[[#This Row],[43925]]</f>
        <v>0</v>
      </c>
      <c r="AG361">
        <f>+Casos_PN_CORR[[#This Row],[43927]]-Casos_PN_CORR[[#This Row],[43926]]</f>
        <v>0</v>
      </c>
      <c r="AH361">
        <f>+Casos_PN_CORR[[#This Row],[43928]]-Casos_PN_CORR[[#This Row],[43927]]</f>
        <v>0</v>
      </c>
      <c r="AI361">
        <f>+Casos_PN_CORR[[#This Row],[43929]]-Casos_PN_CORR[[#This Row],[43928]]</f>
        <v>0</v>
      </c>
      <c r="AJ361">
        <f>+Casos_PN_CORR[[#This Row],[43930]]-Casos_PN_CORR[[#This Row],[43929]]</f>
        <v>0</v>
      </c>
      <c r="AK361">
        <f>+Casos_PN_CORR[[#This Row],[43931]]-Casos_PN_CORR[[#This Row],[43930]]</f>
        <v>0</v>
      </c>
      <c r="AL361">
        <f>+Casos_PN_CORR[[#This Row],[43932]]-Casos_PN_CORR[[#This Row],[43931]]</f>
        <v>0</v>
      </c>
      <c r="AM361">
        <f>+Casos_PN_CORR[[#This Row],[43933]]-Casos_PN_CORR[[#This Row],[43932]]</f>
        <v>0</v>
      </c>
      <c r="AN361">
        <f>+Casos_PN_CORR[[#This Row],[43934]]-Casos_PN_CORR[[#This Row],[43933]]</f>
        <v>0</v>
      </c>
      <c r="AO361">
        <f>+Casos_PN_CORR[[#This Row],[43935]]-Casos_PN_CORR[[#This Row],[43934]]</f>
        <v>0</v>
      </c>
      <c r="AP361">
        <f>+Casos_PN_CORR[[#This Row],[43936]]-Casos_PN_CORR[[#This Row],[43935]]</f>
        <v>0</v>
      </c>
      <c r="AQ361">
        <f>+Casos_PN_CORR[[#This Row],[43937]]-Casos_PN_CORR[[#This Row],[43936]]</f>
        <v>0</v>
      </c>
      <c r="AR361">
        <f>+Casos_PN_CORR[[#This Row],[43938]]-Casos_PN_CORR[[#This Row],[43937]]</f>
        <v>0</v>
      </c>
      <c r="AS361">
        <f>+Casos_PN_CORR[[#This Row],[43939]]-Casos_PN_CORR[[#This Row],[43938]]</f>
        <v>0</v>
      </c>
      <c r="AT361">
        <f>+Casos_PN_CORR[[#This Row],[43940]]-Casos_PN_CORR[[#This Row],[43939]]</f>
        <v>0</v>
      </c>
      <c r="AU361">
        <f>+Casos_PN_CORR[[#This Row],[43941]]-Casos_PN_CORR[[#This Row],[43940]]</f>
        <v>0</v>
      </c>
      <c r="AV361">
        <f>+Casos_PN_CORR[[#This Row],[43942]]-Casos_PN_CORR[[#This Row],[43941]]</f>
        <v>0</v>
      </c>
      <c r="AW361">
        <f>+Casos_PN_CORR[[#This Row],[43943]]-Casos_PN_CORR[[#This Row],[43942]]</f>
        <v>0</v>
      </c>
      <c r="AX361">
        <f>+Casos_PN_CORR[[#This Row],[43944]]-Casos_PN_CORR[[#This Row],[43943]]</f>
        <v>0</v>
      </c>
      <c r="AY361">
        <f>+Casos_PN_CORR[[#This Row],[43945]]-Casos_PN_CORR[[#This Row],[43944]]</f>
        <v>0</v>
      </c>
      <c r="AZ361">
        <f>+Casos_PN_CORR[[#This Row],[43946]]-Casos_PN_CORR[[#This Row],[43945]]</f>
        <v>0</v>
      </c>
      <c r="BA361">
        <f>+Casos_PN_CORR[[#This Row],[43947]]-Casos_PN_CORR[[#This Row],[43946]]</f>
        <v>0</v>
      </c>
      <c r="BB361">
        <f>+Casos_PN_CORR[[#This Row],[43948]]-Casos_PN_CORR[[#This Row],[43947]]</f>
        <v>0</v>
      </c>
      <c r="BC361">
        <f>+Casos_PN_CORR[[#This Row],[43949]]-Casos_PN_CORR[[#This Row],[43948]]</f>
        <v>0</v>
      </c>
      <c r="BD361">
        <f>+Casos_PN_CORR[[#This Row],[43950]]-Casos_PN_CORR[[#This Row],[43949]]</f>
        <v>0</v>
      </c>
      <c r="BE361">
        <f>+Casos_PN_CORR[[#This Row],[43951]]-Casos_PN_CORR[[#This Row],[43950]]</f>
        <v>0</v>
      </c>
      <c r="BF361">
        <f>+Casos_PN_CORR[[#This Row],[43952]]-Casos_PN_CORR[[#This Row],[43951]]</f>
        <v>0</v>
      </c>
      <c r="BG361">
        <f>+Casos_PN_CORR[[#This Row],[43953]]-Casos_PN_CORR[[#This Row],[43952]]</f>
        <v>0</v>
      </c>
      <c r="BH361">
        <f>+Casos_PN_CORR[[#This Row],[43954]]-Casos_PN_CORR[[#This Row],[43953]]</f>
        <v>0</v>
      </c>
      <c r="BI361">
        <f>+Casos_PN_CORR[[#This Row],[43955]]-Casos_PN_CORR[[#This Row],[43954]]</f>
        <v>0</v>
      </c>
      <c r="BJ361">
        <f>+Casos_PN_CORR[[#This Row],[43956]]-Casos_PN_CORR[[#This Row],[43955]]</f>
        <v>0</v>
      </c>
      <c r="BK361">
        <f>+Casos_PN_CORR[[#This Row],[43957]]-Casos_PN_CORR[[#This Row],[43956]]</f>
        <v>0</v>
      </c>
      <c r="BL361">
        <f>+Casos_PN_CORR[[#This Row],[43958]]-Casos_PN_CORR[[#This Row],[43957]]</f>
        <v>0</v>
      </c>
      <c r="BM361">
        <f>+Casos_PN_CORR[[#This Row],[43959]]-Casos_PN_CORR[[#This Row],[43958]]</f>
        <v>0</v>
      </c>
      <c r="BN361">
        <f>+Casos_PN_CORR[[#This Row],[43960]]-Casos_PN_CORR[[#This Row],[43959]]</f>
        <v>0</v>
      </c>
      <c r="BO361">
        <f>+Casos_PN_CORR[[#This Row],[43961]]-Casos_PN_CORR[[#This Row],[43960]]</f>
        <v>0</v>
      </c>
      <c r="BP361">
        <f>+Casos_PN_CORR[[#This Row],[43962]]-Casos_PN_CORR[[#This Row],[43961]]</f>
        <v>0</v>
      </c>
      <c r="BQ361">
        <f>+Casos_PN_CORR[[#This Row],[43963]]-Casos_PN_CORR[[#This Row],[43962]]</f>
        <v>0</v>
      </c>
      <c r="BR361">
        <f>+Casos_PN_CORR[[#This Row],[43964]]-Casos_PN_CORR[[#This Row],[43963]]</f>
        <v>0</v>
      </c>
      <c r="BS361">
        <f>+Casos_PN_CORR[[#This Row],[43965]]-Casos_PN_CORR[[#This Row],[43964]]</f>
        <v>0</v>
      </c>
      <c r="BT361">
        <f>+Casos_PN_CORR[[#This Row],[43966]]-Casos_PN_CORR[[#This Row],[43965]]</f>
        <v>0</v>
      </c>
      <c r="BU361">
        <f>+Casos_PN_CORR[[#This Row],[43967]]-Casos_PN_CORR[[#This Row],[43966]]</f>
        <v>0</v>
      </c>
      <c r="BV361">
        <f>+Casos_PN_CORR[[#This Row],[43968]]-Casos_PN_CORR[[#This Row],[43967]]</f>
        <v>0</v>
      </c>
      <c r="BW361">
        <f>+Casos_PN_CORR[[#This Row],[43969]]-Casos_PN_CORR[[#This Row],[43968]]</f>
        <v>0</v>
      </c>
      <c r="BX361">
        <f>+Casos_PN_CORR[[#This Row],[43970]]-Casos_PN_CORR[[#This Row],[43969]]</f>
        <v>0</v>
      </c>
      <c r="BY361">
        <f>+Casos_PN_CORR[[#This Row],[43971]]-Casos_PN_CORR[[#This Row],[43970]]</f>
        <v>0</v>
      </c>
      <c r="BZ361">
        <f>+Casos_PN_CORR[[#This Row],[43972]]-Casos_PN_CORR[[#This Row],[43971]]</f>
        <v>0</v>
      </c>
      <c r="CA361">
        <f>+Casos_PN_CORR[[#This Row],[43973]]-Casos_PN_CORR[[#This Row],[43972]]</f>
        <v>0</v>
      </c>
      <c r="CB361">
        <f>+Casos_PN_CORR[[#This Row],[43974]]-Casos_PN_CORR[[#This Row],[43973]]</f>
        <v>0</v>
      </c>
      <c r="CC361">
        <f>+Casos_PN_CORR[[#This Row],[43975]]-Casos_PN_CORR[[#This Row],[43974]]</f>
        <v>0</v>
      </c>
      <c r="CD361">
        <f>+Casos_PN_CORR[[#This Row],[43976]]-Casos_PN_CORR[[#This Row],[43975]]</f>
        <v>0</v>
      </c>
      <c r="CE361">
        <f>+Casos_PN_CORR[[#This Row],[43977]]-Casos_PN_CORR[[#This Row],[43976]]</f>
        <v>0</v>
      </c>
      <c r="CF361">
        <f>+Casos_PN_CORR[[#This Row],[43978]]-Casos_PN_CORR[[#This Row],[43977]]</f>
        <v>0</v>
      </c>
      <c r="CG361">
        <f>+Casos_PN_CORR[[#This Row],[43979]]-Casos_PN_CORR[[#This Row],[43978]]</f>
        <v>0</v>
      </c>
      <c r="CH361">
        <f>+Casos_PN_CORR[[#This Row],[43980]]-Casos_PN_CORR[[#This Row],[43979]]</f>
        <v>0</v>
      </c>
      <c r="CI361">
        <f>+Casos_PN_CORR[[#This Row],[43981]]-Casos_PN_CORR[[#This Row],[43980]]</f>
        <v>0</v>
      </c>
      <c r="CJ361">
        <f>+Casos_PN_CORR[[#This Row],[43982]]-Casos_PN_CORR[[#This Row],[43981]]</f>
        <v>0</v>
      </c>
      <c r="CK361">
        <f>+Casos_PN_CORR[[#This Row],[43983]]-Casos_PN_CORR[[#This Row],[43982]]</f>
        <v>0</v>
      </c>
      <c r="CL361">
        <f>+Casos_PN_CORR[[#This Row],[43984]]-Casos_PN_CORR[[#This Row],[43983]]</f>
        <v>0</v>
      </c>
      <c r="CM361">
        <f>+Casos_PN_CORR[[#This Row],[43985]]-Casos_PN_CORR[[#This Row],[43984]]</f>
        <v>0</v>
      </c>
      <c r="CN361">
        <f>+Casos_PN_CORR[[#This Row],[43986]]-Casos_PN_CORR[[#This Row],[43985]]</f>
        <v>0</v>
      </c>
      <c r="CO361">
        <f>+Casos_PN_CORR[[#This Row],[43987]]-Casos_PN_CORR[[#This Row],[43986]]</f>
        <v>0</v>
      </c>
      <c r="CP361">
        <f>+Casos_PN_CORR[[#This Row],[43988]]-Casos_PN_CORR[[#This Row],[43987]]</f>
        <v>0</v>
      </c>
      <c r="CQ361">
        <f>+Casos_PN_CORR[[#This Row],[43989]]-Casos_PN_CORR[[#This Row],[43988]]</f>
        <v>0</v>
      </c>
      <c r="CR361">
        <f>+Casos_PN_CORR[[#This Row],[43990]]-Casos_PN_CORR[[#This Row],[43989]]</f>
        <v>0</v>
      </c>
      <c r="CS361">
        <f>+Casos_PN_CORR[[#This Row],[43991]]-Casos_PN_CORR[[#This Row],[43990]]</f>
        <v>0</v>
      </c>
      <c r="CT361">
        <f>+Casos_PN_CORR[[#This Row],[43992]]-Casos_PN_CORR[[#This Row],[43991]]</f>
        <v>0</v>
      </c>
      <c r="CU361">
        <f>+Casos_PN_CORR[[#This Row],[43993]]-Casos_PN_CORR[[#This Row],[43992]]</f>
        <v>0</v>
      </c>
    </row>
    <row r="362" spans="1:99" x14ac:dyDescent="0.3">
      <c r="A362">
        <v>130407</v>
      </c>
      <c r="B362" s="2" t="s">
        <v>102</v>
      </c>
      <c r="C362" s="2" t="s">
        <v>259</v>
      </c>
      <c r="D362" s="2" t="s">
        <v>403</v>
      </c>
      <c r="E362" s="4">
        <f t="shared" si="5"/>
        <v>0</v>
      </c>
      <c r="F362">
        <f>+Casos_PN_CORR[[#This Row],[43900]]</f>
        <v>0</v>
      </c>
      <c r="G362">
        <f>+Casos_PN_CORR[[#This Row],[43901]]-Casos_PN_CORR[[#This Row],[43900]]</f>
        <v>0</v>
      </c>
      <c r="H362">
        <f>+Casos_PN_CORR[[#This Row],[43902]]-Casos_PN_CORR[[#This Row],[43901]]</f>
        <v>0</v>
      </c>
      <c r="I362">
        <f>+Casos_PN_CORR[[#This Row],[43903]]-Casos_PN_CORR[[#This Row],[43902]]</f>
        <v>0</v>
      </c>
      <c r="J362">
        <f>+Casos_PN_CORR[[#This Row],[43904]]-Casos_PN_CORR[[#This Row],[43903]]</f>
        <v>0</v>
      </c>
      <c r="K362">
        <f>+Casos_PN_CORR[[#This Row],[43905]]-Casos_PN_CORR[[#This Row],[43904]]</f>
        <v>0</v>
      </c>
      <c r="L362">
        <f>+Casos_PN_CORR[[#This Row],[43906]]-Casos_PN_CORR[[#This Row],[43905]]</f>
        <v>0</v>
      </c>
      <c r="M362">
        <f>+Casos_PN_CORR[[#This Row],[43907]]-Casos_PN_CORR[[#This Row],[43906]]</f>
        <v>0</v>
      </c>
      <c r="N362">
        <f>+Casos_PN_CORR[[#This Row],[43908]]-Casos_PN_CORR[[#This Row],[43907]]</f>
        <v>0</v>
      </c>
      <c r="O362">
        <f>+Casos_PN_CORR[[#This Row],[43909]]-Casos_PN_CORR[[#This Row],[43908]]</f>
        <v>0</v>
      </c>
      <c r="P362">
        <f>+Casos_PN_CORR[[#This Row],[43910]]-Casos_PN_CORR[[#This Row],[43909]]</f>
        <v>0</v>
      </c>
      <c r="Q362">
        <f>+Casos_PN_CORR[[#This Row],[43911]]-Casos_PN_CORR[[#This Row],[43910]]</f>
        <v>0</v>
      </c>
      <c r="R362">
        <f>+Casos_PN_CORR[[#This Row],[43912]]-Casos_PN_CORR[[#This Row],[43911]]</f>
        <v>0</v>
      </c>
      <c r="S362">
        <f>+Casos_PN_CORR[[#This Row],[43913]]-Casos_PN_CORR[[#This Row],[43912]]</f>
        <v>0</v>
      </c>
      <c r="T362">
        <f>+Casos_PN_CORR[[#This Row],[43914]]-Casos_PN_CORR[[#This Row],[43913]]</f>
        <v>0</v>
      </c>
      <c r="U362">
        <f>+Casos_PN_CORR[[#This Row],[43915]]-Casos_PN_CORR[[#This Row],[43914]]</f>
        <v>0</v>
      </c>
      <c r="V362">
        <f>+Casos_PN_CORR[[#This Row],[43916]]-Casos_PN_CORR[[#This Row],[43915]]</f>
        <v>0</v>
      </c>
      <c r="W362">
        <f>+Casos_PN_CORR[[#This Row],[43917]]-Casos_PN_CORR[[#This Row],[43916]]</f>
        <v>0</v>
      </c>
      <c r="X362">
        <f>+Casos_PN_CORR[[#This Row],[43918]]-Casos_PN_CORR[[#This Row],[43917]]</f>
        <v>0</v>
      </c>
      <c r="Y362">
        <f>+Casos_PN_CORR[[#This Row],[43919]]-Casos_PN_CORR[[#This Row],[43918]]</f>
        <v>0</v>
      </c>
      <c r="Z362">
        <f>+Casos_PN_CORR[[#This Row],[43920]]-Casos_PN_CORR[[#This Row],[43919]]</f>
        <v>0</v>
      </c>
      <c r="AA362">
        <f>+Casos_PN_CORR[[#This Row],[43921]]-Casos_PN_CORR[[#This Row],[43920]]</f>
        <v>0</v>
      </c>
      <c r="AB362">
        <f>+Casos_PN_CORR[[#This Row],[43922]]-Casos_PN_CORR[[#This Row],[43921]]</f>
        <v>0</v>
      </c>
      <c r="AC362">
        <f>+Casos_PN_CORR[[#This Row],[43923]]-Casos_PN_CORR[[#This Row],[43922]]</f>
        <v>0</v>
      </c>
      <c r="AD362">
        <f>+Casos_PN_CORR[[#This Row],[43924]]-Casos_PN_CORR[[#This Row],[43923]]</f>
        <v>0</v>
      </c>
      <c r="AE362">
        <f>+Casos_PN_CORR[[#This Row],[43925]]-Casos_PN_CORR[[#This Row],[43924]]</f>
        <v>0</v>
      </c>
      <c r="AF362">
        <f>+Casos_PN_CORR[[#This Row],[43926]]-Casos_PN_CORR[[#This Row],[43925]]</f>
        <v>0</v>
      </c>
      <c r="AG362">
        <f>+Casos_PN_CORR[[#This Row],[43927]]-Casos_PN_CORR[[#This Row],[43926]]</f>
        <v>0</v>
      </c>
      <c r="AH362">
        <f>+Casos_PN_CORR[[#This Row],[43928]]-Casos_PN_CORR[[#This Row],[43927]]</f>
        <v>0</v>
      </c>
      <c r="AI362">
        <f>+Casos_PN_CORR[[#This Row],[43929]]-Casos_PN_CORR[[#This Row],[43928]]</f>
        <v>0</v>
      </c>
      <c r="AJ362">
        <f>+Casos_PN_CORR[[#This Row],[43930]]-Casos_PN_CORR[[#This Row],[43929]]</f>
        <v>0</v>
      </c>
      <c r="AK362">
        <f>+Casos_PN_CORR[[#This Row],[43931]]-Casos_PN_CORR[[#This Row],[43930]]</f>
        <v>0</v>
      </c>
      <c r="AL362">
        <f>+Casos_PN_CORR[[#This Row],[43932]]-Casos_PN_CORR[[#This Row],[43931]]</f>
        <v>0</v>
      </c>
      <c r="AM362">
        <f>+Casos_PN_CORR[[#This Row],[43933]]-Casos_PN_CORR[[#This Row],[43932]]</f>
        <v>0</v>
      </c>
      <c r="AN362">
        <f>+Casos_PN_CORR[[#This Row],[43934]]-Casos_PN_CORR[[#This Row],[43933]]</f>
        <v>0</v>
      </c>
      <c r="AO362">
        <f>+Casos_PN_CORR[[#This Row],[43935]]-Casos_PN_CORR[[#This Row],[43934]]</f>
        <v>0</v>
      </c>
      <c r="AP362">
        <f>+Casos_PN_CORR[[#This Row],[43936]]-Casos_PN_CORR[[#This Row],[43935]]</f>
        <v>0</v>
      </c>
      <c r="AQ362">
        <f>+Casos_PN_CORR[[#This Row],[43937]]-Casos_PN_CORR[[#This Row],[43936]]</f>
        <v>0</v>
      </c>
      <c r="AR362">
        <f>+Casos_PN_CORR[[#This Row],[43938]]-Casos_PN_CORR[[#This Row],[43937]]</f>
        <v>0</v>
      </c>
      <c r="AS362">
        <f>+Casos_PN_CORR[[#This Row],[43939]]-Casos_PN_CORR[[#This Row],[43938]]</f>
        <v>0</v>
      </c>
      <c r="AT362">
        <f>+Casos_PN_CORR[[#This Row],[43940]]-Casos_PN_CORR[[#This Row],[43939]]</f>
        <v>0</v>
      </c>
      <c r="AU362">
        <f>+Casos_PN_CORR[[#This Row],[43941]]-Casos_PN_CORR[[#This Row],[43940]]</f>
        <v>0</v>
      </c>
      <c r="AV362">
        <f>+Casos_PN_CORR[[#This Row],[43942]]-Casos_PN_CORR[[#This Row],[43941]]</f>
        <v>0</v>
      </c>
      <c r="AW362">
        <f>+Casos_PN_CORR[[#This Row],[43943]]-Casos_PN_CORR[[#This Row],[43942]]</f>
        <v>0</v>
      </c>
      <c r="AX362">
        <f>+Casos_PN_CORR[[#This Row],[43944]]-Casos_PN_CORR[[#This Row],[43943]]</f>
        <v>0</v>
      </c>
      <c r="AY362">
        <f>+Casos_PN_CORR[[#This Row],[43945]]-Casos_PN_CORR[[#This Row],[43944]]</f>
        <v>0</v>
      </c>
      <c r="AZ362">
        <f>+Casos_PN_CORR[[#This Row],[43946]]-Casos_PN_CORR[[#This Row],[43945]]</f>
        <v>0</v>
      </c>
      <c r="BA362">
        <f>+Casos_PN_CORR[[#This Row],[43947]]-Casos_PN_CORR[[#This Row],[43946]]</f>
        <v>0</v>
      </c>
      <c r="BB362">
        <f>+Casos_PN_CORR[[#This Row],[43948]]-Casos_PN_CORR[[#This Row],[43947]]</f>
        <v>0</v>
      </c>
      <c r="BC362">
        <f>+Casos_PN_CORR[[#This Row],[43949]]-Casos_PN_CORR[[#This Row],[43948]]</f>
        <v>0</v>
      </c>
      <c r="BD362">
        <f>+Casos_PN_CORR[[#This Row],[43950]]-Casos_PN_CORR[[#This Row],[43949]]</f>
        <v>0</v>
      </c>
      <c r="BE362">
        <f>+Casos_PN_CORR[[#This Row],[43951]]-Casos_PN_CORR[[#This Row],[43950]]</f>
        <v>0</v>
      </c>
      <c r="BF362">
        <f>+Casos_PN_CORR[[#This Row],[43952]]-Casos_PN_CORR[[#This Row],[43951]]</f>
        <v>0</v>
      </c>
      <c r="BG362">
        <f>+Casos_PN_CORR[[#This Row],[43953]]-Casos_PN_CORR[[#This Row],[43952]]</f>
        <v>0</v>
      </c>
      <c r="BH362">
        <f>+Casos_PN_CORR[[#This Row],[43954]]-Casos_PN_CORR[[#This Row],[43953]]</f>
        <v>0</v>
      </c>
      <c r="BI362">
        <f>+Casos_PN_CORR[[#This Row],[43955]]-Casos_PN_CORR[[#This Row],[43954]]</f>
        <v>0</v>
      </c>
      <c r="BJ362">
        <f>+Casos_PN_CORR[[#This Row],[43956]]-Casos_PN_CORR[[#This Row],[43955]]</f>
        <v>0</v>
      </c>
      <c r="BK362">
        <f>+Casos_PN_CORR[[#This Row],[43957]]-Casos_PN_CORR[[#This Row],[43956]]</f>
        <v>0</v>
      </c>
      <c r="BL362">
        <f>+Casos_PN_CORR[[#This Row],[43958]]-Casos_PN_CORR[[#This Row],[43957]]</f>
        <v>0</v>
      </c>
      <c r="BM362">
        <f>+Casos_PN_CORR[[#This Row],[43959]]-Casos_PN_CORR[[#This Row],[43958]]</f>
        <v>0</v>
      </c>
      <c r="BN362">
        <f>+Casos_PN_CORR[[#This Row],[43960]]-Casos_PN_CORR[[#This Row],[43959]]</f>
        <v>0</v>
      </c>
      <c r="BO362">
        <f>+Casos_PN_CORR[[#This Row],[43961]]-Casos_PN_CORR[[#This Row],[43960]]</f>
        <v>0</v>
      </c>
      <c r="BP362">
        <f>+Casos_PN_CORR[[#This Row],[43962]]-Casos_PN_CORR[[#This Row],[43961]]</f>
        <v>0</v>
      </c>
      <c r="BQ362">
        <f>+Casos_PN_CORR[[#This Row],[43963]]-Casos_PN_CORR[[#This Row],[43962]]</f>
        <v>0</v>
      </c>
      <c r="BR362">
        <f>+Casos_PN_CORR[[#This Row],[43964]]-Casos_PN_CORR[[#This Row],[43963]]</f>
        <v>0</v>
      </c>
      <c r="BS362">
        <f>+Casos_PN_CORR[[#This Row],[43965]]-Casos_PN_CORR[[#This Row],[43964]]</f>
        <v>0</v>
      </c>
      <c r="BT362">
        <f>+Casos_PN_CORR[[#This Row],[43966]]-Casos_PN_CORR[[#This Row],[43965]]</f>
        <v>0</v>
      </c>
      <c r="BU362">
        <f>+Casos_PN_CORR[[#This Row],[43967]]-Casos_PN_CORR[[#This Row],[43966]]</f>
        <v>0</v>
      </c>
      <c r="BV362">
        <f>+Casos_PN_CORR[[#This Row],[43968]]-Casos_PN_CORR[[#This Row],[43967]]</f>
        <v>0</v>
      </c>
      <c r="BW362">
        <f>+Casos_PN_CORR[[#This Row],[43969]]-Casos_PN_CORR[[#This Row],[43968]]</f>
        <v>0</v>
      </c>
      <c r="BX362">
        <f>+Casos_PN_CORR[[#This Row],[43970]]-Casos_PN_CORR[[#This Row],[43969]]</f>
        <v>0</v>
      </c>
      <c r="BY362">
        <f>+Casos_PN_CORR[[#This Row],[43971]]-Casos_PN_CORR[[#This Row],[43970]]</f>
        <v>0</v>
      </c>
      <c r="BZ362">
        <f>+Casos_PN_CORR[[#This Row],[43972]]-Casos_PN_CORR[[#This Row],[43971]]</f>
        <v>0</v>
      </c>
      <c r="CA362">
        <f>+Casos_PN_CORR[[#This Row],[43973]]-Casos_PN_CORR[[#This Row],[43972]]</f>
        <v>0</v>
      </c>
      <c r="CB362">
        <f>+Casos_PN_CORR[[#This Row],[43974]]-Casos_PN_CORR[[#This Row],[43973]]</f>
        <v>0</v>
      </c>
      <c r="CC362">
        <f>+Casos_PN_CORR[[#This Row],[43975]]-Casos_PN_CORR[[#This Row],[43974]]</f>
        <v>0</v>
      </c>
      <c r="CD362">
        <f>+Casos_PN_CORR[[#This Row],[43976]]-Casos_PN_CORR[[#This Row],[43975]]</f>
        <v>0</v>
      </c>
      <c r="CE362">
        <f>+Casos_PN_CORR[[#This Row],[43977]]-Casos_PN_CORR[[#This Row],[43976]]</f>
        <v>0</v>
      </c>
      <c r="CF362">
        <f>+Casos_PN_CORR[[#This Row],[43978]]-Casos_PN_CORR[[#This Row],[43977]]</f>
        <v>0</v>
      </c>
      <c r="CG362">
        <f>+Casos_PN_CORR[[#This Row],[43979]]-Casos_PN_CORR[[#This Row],[43978]]</f>
        <v>0</v>
      </c>
      <c r="CH362">
        <f>+Casos_PN_CORR[[#This Row],[43980]]-Casos_PN_CORR[[#This Row],[43979]]</f>
        <v>0</v>
      </c>
      <c r="CI362">
        <f>+Casos_PN_CORR[[#This Row],[43981]]-Casos_PN_CORR[[#This Row],[43980]]</f>
        <v>0</v>
      </c>
      <c r="CJ362">
        <f>+Casos_PN_CORR[[#This Row],[43982]]-Casos_PN_CORR[[#This Row],[43981]]</f>
        <v>0</v>
      </c>
      <c r="CK362">
        <f>+Casos_PN_CORR[[#This Row],[43983]]-Casos_PN_CORR[[#This Row],[43982]]</f>
        <v>0</v>
      </c>
      <c r="CL362">
        <f>+Casos_PN_CORR[[#This Row],[43984]]-Casos_PN_CORR[[#This Row],[43983]]</f>
        <v>0</v>
      </c>
      <c r="CM362">
        <f>+Casos_PN_CORR[[#This Row],[43985]]-Casos_PN_CORR[[#This Row],[43984]]</f>
        <v>0</v>
      </c>
      <c r="CN362">
        <f>+Casos_PN_CORR[[#This Row],[43986]]-Casos_PN_CORR[[#This Row],[43985]]</f>
        <v>0</v>
      </c>
      <c r="CO362">
        <f>+Casos_PN_CORR[[#This Row],[43987]]-Casos_PN_CORR[[#This Row],[43986]]</f>
        <v>0</v>
      </c>
      <c r="CP362">
        <f>+Casos_PN_CORR[[#This Row],[43988]]-Casos_PN_CORR[[#This Row],[43987]]</f>
        <v>0</v>
      </c>
      <c r="CQ362">
        <f>+Casos_PN_CORR[[#This Row],[43989]]-Casos_PN_CORR[[#This Row],[43988]]</f>
        <v>0</v>
      </c>
      <c r="CR362">
        <f>+Casos_PN_CORR[[#This Row],[43990]]-Casos_PN_CORR[[#This Row],[43989]]</f>
        <v>0</v>
      </c>
      <c r="CS362">
        <f>+Casos_PN_CORR[[#This Row],[43991]]-Casos_PN_CORR[[#This Row],[43990]]</f>
        <v>0</v>
      </c>
      <c r="CT362">
        <f>+Casos_PN_CORR[[#This Row],[43992]]-Casos_PN_CORR[[#This Row],[43991]]</f>
        <v>0</v>
      </c>
      <c r="CU362">
        <f>+Casos_PN_CORR[[#This Row],[43993]]-Casos_PN_CORR[[#This Row],[43992]]</f>
        <v>0</v>
      </c>
    </row>
    <row r="363" spans="1:99" x14ac:dyDescent="0.3">
      <c r="A363">
        <v>60309</v>
      </c>
      <c r="B363" s="2" t="s">
        <v>158</v>
      </c>
      <c r="C363" s="2" t="s">
        <v>406</v>
      </c>
      <c r="D363" s="2" t="s">
        <v>641</v>
      </c>
      <c r="E363" s="4">
        <f t="shared" si="5"/>
        <v>0</v>
      </c>
      <c r="F363">
        <f>+Casos_PN_CORR[[#This Row],[43900]]</f>
        <v>0</v>
      </c>
      <c r="G363">
        <f>+Casos_PN_CORR[[#This Row],[43901]]-Casos_PN_CORR[[#This Row],[43900]]</f>
        <v>0</v>
      </c>
      <c r="H363">
        <f>+Casos_PN_CORR[[#This Row],[43902]]-Casos_PN_CORR[[#This Row],[43901]]</f>
        <v>0</v>
      </c>
      <c r="I363">
        <f>+Casos_PN_CORR[[#This Row],[43903]]-Casos_PN_CORR[[#This Row],[43902]]</f>
        <v>0</v>
      </c>
      <c r="J363">
        <f>+Casos_PN_CORR[[#This Row],[43904]]-Casos_PN_CORR[[#This Row],[43903]]</f>
        <v>0</v>
      </c>
      <c r="K363">
        <f>+Casos_PN_CORR[[#This Row],[43905]]-Casos_PN_CORR[[#This Row],[43904]]</f>
        <v>0</v>
      </c>
      <c r="L363">
        <f>+Casos_PN_CORR[[#This Row],[43906]]-Casos_PN_CORR[[#This Row],[43905]]</f>
        <v>0</v>
      </c>
      <c r="M363">
        <f>+Casos_PN_CORR[[#This Row],[43907]]-Casos_PN_CORR[[#This Row],[43906]]</f>
        <v>0</v>
      </c>
      <c r="N363">
        <f>+Casos_PN_CORR[[#This Row],[43908]]-Casos_PN_CORR[[#This Row],[43907]]</f>
        <v>0</v>
      </c>
      <c r="O363">
        <f>+Casos_PN_CORR[[#This Row],[43909]]-Casos_PN_CORR[[#This Row],[43908]]</f>
        <v>0</v>
      </c>
      <c r="P363">
        <f>+Casos_PN_CORR[[#This Row],[43910]]-Casos_PN_CORR[[#This Row],[43909]]</f>
        <v>0</v>
      </c>
      <c r="Q363">
        <f>+Casos_PN_CORR[[#This Row],[43911]]-Casos_PN_CORR[[#This Row],[43910]]</f>
        <v>0</v>
      </c>
      <c r="R363">
        <f>+Casos_PN_CORR[[#This Row],[43912]]-Casos_PN_CORR[[#This Row],[43911]]</f>
        <v>0</v>
      </c>
      <c r="S363">
        <f>+Casos_PN_CORR[[#This Row],[43913]]-Casos_PN_CORR[[#This Row],[43912]]</f>
        <v>0</v>
      </c>
      <c r="T363">
        <f>+Casos_PN_CORR[[#This Row],[43914]]-Casos_PN_CORR[[#This Row],[43913]]</f>
        <v>0</v>
      </c>
      <c r="U363">
        <f>+Casos_PN_CORR[[#This Row],[43915]]-Casos_PN_CORR[[#This Row],[43914]]</f>
        <v>0</v>
      </c>
      <c r="V363">
        <f>+Casos_PN_CORR[[#This Row],[43916]]-Casos_PN_CORR[[#This Row],[43915]]</f>
        <v>0</v>
      </c>
      <c r="W363">
        <f>+Casos_PN_CORR[[#This Row],[43917]]-Casos_PN_CORR[[#This Row],[43916]]</f>
        <v>0</v>
      </c>
      <c r="X363">
        <f>+Casos_PN_CORR[[#This Row],[43918]]-Casos_PN_CORR[[#This Row],[43917]]</f>
        <v>0</v>
      </c>
      <c r="Y363">
        <f>+Casos_PN_CORR[[#This Row],[43919]]-Casos_PN_CORR[[#This Row],[43918]]</f>
        <v>0</v>
      </c>
      <c r="Z363">
        <f>+Casos_PN_CORR[[#This Row],[43920]]-Casos_PN_CORR[[#This Row],[43919]]</f>
        <v>0</v>
      </c>
      <c r="AA363">
        <f>+Casos_PN_CORR[[#This Row],[43921]]-Casos_PN_CORR[[#This Row],[43920]]</f>
        <v>0</v>
      </c>
      <c r="AB363">
        <f>+Casos_PN_CORR[[#This Row],[43922]]-Casos_PN_CORR[[#This Row],[43921]]</f>
        <v>0</v>
      </c>
      <c r="AC363">
        <f>+Casos_PN_CORR[[#This Row],[43923]]-Casos_PN_CORR[[#This Row],[43922]]</f>
        <v>0</v>
      </c>
      <c r="AD363">
        <f>+Casos_PN_CORR[[#This Row],[43924]]-Casos_PN_CORR[[#This Row],[43923]]</f>
        <v>0</v>
      </c>
      <c r="AE363">
        <f>+Casos_PN_CORR[[#This Row],[43925]]-Casos_PN_CORR[[#This Row],[43924]]</f>
        <v>0</v>
      </c>
      <c r="AF363">
        <f>+Casos_PN_CORR[[#This Row],[43926]]-Casos_PN_CORR[[#This Row],[43925]]</f>
        <v>0</v>
      </c>
      <c r="AG363">
        <f>+Casos_PN_CORR[[#This Row],[43927]]-Casos_PN_CORR[[#This Row],[43926]]</f>
        <v>0</v>
      </c>
      <c r="AH363">
        <f>+Casos_PN_CORR[[#This Row],[43928]]-Casos_PN_CORR[[#This Row],[43927]]</f>
        <v>0</v>
      </c>
      <c r="AI363">
        <f>+Casos_PN_CORR[[#This Row],[43929]]-Casos_PN_CORR[[#This Row],[43928]]</f>
        <v>0</v>
      </c>
      <c r="AJ363">
        <f>+Casos_PN_CORR[[#This Row],[43930]]-Casos_PN_CORR[[#This Row],[43929]]</f>
        <v>0</v>
      </c>
      <c r="AK363">
        <f>+Casos_PN_CORR[[#This Row],[43931]]-Casos_PN_CORR[[#This Row],[43930]]</f>
        <v>0</v>
      </c>
      <c r="AL363">
        <f>+Casos_PN_CORR[[#This Row],[43932]]-Casos_PN_CORR[[#This Row],[43931]]</f>
        <v>0</v>
      </c>
      <c r="AM363">
        <f>+Casos_PN_CORR[[#This Row],[43933]]-Casos_PN_CORR[[#This Row],[43932]]</f>
        <v>0</v>
      </c>
      <c r="AN363">
        <f>+Casos_PN_CORR[[#This Row],[43934]]-Casos_PN_CORR[[#This Row],[43933]]</f>
        <v>0</v>
      </c>
      <c r="AO363">
        <f>+Casos_PN_CORR[[#This Row],[43935]]-Casos_PN_CORR[[#This Row],[43934]]</f>
        <v>0</v>
      </c>
      <c r="AP363">
        <f>+Casos_PN_CORR[[#This Row],[43936]]-Casos_PN_CORR[[#This Row],[43935]]</f>
        <v>0</v>
      </c>
      <c r="AQ363">
        <f>+Casos_PN_CORR[[#This Row],[43937]]-Casos_PN_CORR[[#This Row],[43936]]</f>
        <v>0</v>
      </c>
      <c r="AR363">
        <f>+Casos_PN_CORR[[#This Row],[43938]]-Casos_PN_CORR[[#This Row],[43937]]</f>
        <v>0</v>
      </c>
      <c r="AS363">
        <f>+Casos_PN_CORR[[#This Row],[43939]]-Casos_PN_CORR[[#This Row],[43938]]</f>
        <v>0</v>
      </c>
      <c r="AT363">
        <f>+Casos_PN_CORR[[#This Row],[43940]]-Casos_PN_CORR[[#This Row],[43939]]</f>
        <v>0</v>
      </c>
      <c r="AU363">
        <f>+Casos_PN_CORR[[#This Row],[43941]]-Casos_PN_CORR[[#This Row],[43940]]</f>
        <v>0</v>
      </c>
      <c r="AV363">
        <f>+Casos_PN_CORR[[#This Row],[43942]]-Casos_PN_CORR[[#This Row],[43941]]</f>
        <v>0</v>
      </c>
      <c r="AW363">
        <f>+Casos_PN_CORR[[#This Row],[43943]]-Casos_PN_CORR[[#This Row],[43942]]</f>
        <v>0</v>
      </c>
      <c r="AX363">
        <f>+Casos_PN_CORR[[#This Row],[43944]]-Casos_PN_CORR[[#This Row],[43943]]</f>
        <v>0</v>
      </c>
      <c r="AY363">
        <f>+Casos_PN_CORR[[#This Row],[43945]]-Casos_PN_CORR[[#This Row],[43944]]</f>
        <v>0</v>
      </c>
      <c r="AZ363">
        <f>+Casos_PN_CORR[[#This Row],[43946]]-Casos_PN_CORR[[#This Row],[43945]]</f>
        <v>0</v>
      </c>
      <c r="BA363">
        <f>+Casos_PN_CORR[[#This Row],[43947]]-Casos_PN_CORR[[#This Row],[43946]]</f>
        <v>0</v>
      </c>
      <c r="BB363">
        <f>+Casos_PN_CORR[[#This Row],[43948]]-Casos_PN_CORR[[#This Row],[43947]]</f>
        <v>0</v>
      </c>
      <c r="BC363">
        <f>+Casos_PN_CORR[[#This Row],[43949]]-Casos_PN_CORR[[#This Row],[43948]]</f>
        <v>0</v>
      </c>
      <c r="BD363">
        <f>+Casos_PN_CORR[[#This Row],[43950]]-Casos_PN_CORR[[#This Row],[43949]]</f>
        <v>0</v>
      </c>
      <c r="BE363">
        <f>+Casos_PN_CORR[[#This Row],[43951]]-Casos_PN_CORR[[#This Row],[43950]]</f>
        <v>0</v>
      </c>
      <c r="BF363">
        <f>+Casos_PN_CORR[[#This Row],[43952]]-Casos_PN_CORR[[#This Row],[43951]]</f>
        <v>0</v>
      </c>
      <c r="BG363">
        <f>+Casos_PN_CORR[[#This Row],[43953]]-Casos_PN_CORR[[#This Row],[43952]]</f>
        <v>0</v>
      </c>
      <c r="BH363">
        <f>+Casos_PN_CORR[[#This Row],[43954]]-Casos_PN_CORR[[#This Row],[43953]]</f>
        <v>0</v>
      </c>
      <c r="BI363">
        <f>+Casos_PN_CORR[[#This Row],[43955]]-Casos_PN_CORR[[#This Row],[43954]]</f>
        <v>0</v>
      </c>
      <c r="BJ363">
        <f>+Casos_PN_CORR[[#This Row],[43956]]-Casos_PN_CORR[[#This Row],[43955]]</f>
        <v>0</v>
      </c>
      <c r="BK363">
        <f>+Casos_PN_CORR[[#This Row],[43957]]-Casos_PN_CORR[[#This Row],[43956]]</f>
        <v>0</v>
      </c>
      <c r="BL363">
        <f>+Casos_PN_CORR[[#This Row],[43958]]-Casos_PN_CORR[[#This Row],[43957]]</f>
        <v>0</v>
      </c>
      <c r="BM363">
        <f>+Casos_PN_CORR[[#This Row],[43959]]-Casos_PN_CORR[[#This Row],[43958]]</f>
        <v>0</v>
      </c>
      <c r="BN363">
        <f>+Casos_PN_CORR[[#This Row],[43960]]-Casos_PN_CORR[[#This Row],[43959]]</f>
        <v>0</v>
      </c>
      <c r="BO363">
        <f>+Casos_PN_CORR[[#This Row],[43961]]-Casos_PN_CORR[[#This Row],[43960]]</f>
        <v>0</v>
      </c>
      <c r="BP363">
        <f>+Casos_PN_CORR[[#This Row],[43962]]-Casos_PN_CORR[[#This Row],[43961]]</f>
        <v>0</v>
      </c>
      <c r="BQ363">
        <f>+Casos_PN_CORR[[#This Row],[43963]]-Casos_PN_CORR[[#This Row],[43962]]</f>
        <v>0</v>
      </c>
      <c r="BR363">
        <f>+Casos_PN_CORR[[#This Row],[43964]]-Casos_PN_CORR[[#This Row],[43963]]</f>
        <v>0</v>
      </c>
      <c r="BS363">
        <f>+Casos_PN_CORR[[#This Row],[43965]]-Casos_PN_CORR[[#This Row],[43964]]</f>
        <v>0</v>
      </c>
      <c r="BT363">
        <f>+Casos_PN_CORR[[#This Row],[43966]]-Casos_PN_CORR[[#This Row],[43965]]</f>
        <v>0</v>
      </c>
      <c r="BU363">
        <f>+Casos_PN_CORR[[#This Row],[43967]]-Casos_PN_CORR[[#This Row],[43966]]</f>
        <v>0</v>
      </c>
      <c r="BV363">
        <f>+Casos_PN_CORR[[#This Row],[43968]]-Casos_PN_CORR[[#This Row],[43967]]</f>
        <v>0</v>
      </c>
      <c r="BW363">
        <f>+Casos_PN_CORR[[#This Row],[43969]]-Casos_PN_CORR[[#This Row],[43968]]</f>
        <v>0</v>
      </c>
      <c r="BX363">
        <f>+Casos_PN_CORR[[#This Row],[43970]]-Casos_PN_CORR[[#This Row],[43969]]</f>
        <v>0</v>
      </c>
      <c r="BY363">
        <f>+Casos_PN_CORR[[#This Row],[43971]]-Casos_PN_CORR[[#This Row],[43970]]</f>
        <v>0</v>
      </c>
      <c r="BZ363">
        <f>+Casos_PN_CORR[[#This Row],[43972]]-Casos_PN_CORR[[#This Row],[43971]]</f>
        <v>0</v>
      </c>
      <c r="CA363">
        <f>+Casos_PN_CORR[[#This Row],[43973]]-Casos_PN_CORR[[#This Row],[43972]]</f>
        <v>0</v>
      </c>
      <c r="CB363">
        <f>+Casos_PN_CORR[[#This Row],[43974]]-Casos_PN_CORR[[#This Row],[43973]]</f>
        <v>0</v>
      </c>
      <c r="CC363">
        <f>+Casos_PN_CORR[[#This Row],[43975]]-Casos_PN_CORR[[#This Row],[43974]]</f>
        <v>0</v>
      </c>
      <c r="CD363">
        <f>+Casos_PN_CORR[[#This Row],[43976]]-Casos_PN_CORR[[#This Row],[43975]]</f>
        <v>0</v>
      </c>
      <c r="CE363">
        <f>+Casos_PN_CORR[[#This Row],[43977]]-Casos_PN_CORR[[#This Row],[43976]]</f>
        <v>0</v>
      </c>
      <c r="CF363">
        <f>+Casos_PN_CORR[[#This Row],[43978]]-Casos_PN_CORR[[#This Row],[43977]]</f>
        <v>0</v>
      </c>
      <c r="CG363">
        <f>+Casos_PN_CORR[[#This Row],[43979]]-Casos_PN_CORR[[#This Row],[43978]]</f>
        <v>0</v>
      </c>
      <c r="CH363">
        <f>+Casos_PN_CORR[[#This Row],[43980]]-Casos_PN_CORR[[#This Row],[43979]]</f>
        <v>0</v>
      </c>
      <c r="CI363">
        <f>+Casos_PN_CORR[[#This Row],[43981]]-Casos_PN_CORR[[#This Row],[43980]]</f>
        <v>0</v>
      </c>
      <c r="CJ363">
        <f>+Casos_PN_CORR[[#This Row],[43982]]-Casos_PN_CORR[[#This Row],[43981]]</f>
        <v>0</v>
      </c>
      <c r="CK363">
        <f>+Casos_PN_CORR[[#This Row],[43983]]-Casos_PN_CORR[[#This Row],[43982]]</f>
        <v>0</v>
      </c>
      <c r="CL363">
        <f>+Casos_PN_CORR[[#This Row],[43984]]-Casos_PN_CORR[[#This Row],[43983]]</f>
        <v>0</v>
      </c>
      <c r="CM363">
        <f>+Casos_PN_CORR[[#This Row],[43985]]-Casos_PN_CORR[[#This Row],[43984]]</f>
        <v>0</v>
      </c>
      <c r="CN363">
        <f>+Casos_PN_CORR[[#This Row],[43986]]-Casos_PN_CORR[[#This Row],[43985]]</f>
        <v>0</v>
      </c>
      <c r="CO363">
        <f>+Casos_PN_CORR[[#This Row],[43987]]-Casos_PN_CORR[[#This Row],[43986]]</f>
        <v>0</v>
      </c>
      <c r="CP363">
        <f>+Casos_PN_CORR[[#This Row],[43988]]-Casos_PN_CORR[[#This Row],[43987]]</f>
        <v>0</v>
      </c>
      <c r="CQ363">
        <f>+Casos_PN_CORR[[#This Row],[43989]]-Casos_PN_CORR[[#This Row],[43988]]</f>
        <v>0</v>
      </c>
      <c r="CR363">
        <f>+Casos_PN_CORR[[#This Row],[43990]]-Casos_PN_CORR[[#This Row],[43989]]</f>
        <v>0</v>
      </c>
      <c r="CS363">
        <f>+Casos_PN_CORR[[#This Row],[43991]]-Casos_PN_CORR[[#This Row],[43990]]</f>
        <v>0</v>
      </c>
      <c r="CT363">
        <f>+Casos_PN_CORR[[#This Row],[43992]]-Casos_PN_CORR[[#This Row],[43991]]</f>
        <v>0</v>
      </c>
      <c r="CU363">
        <f>+Casos_PN_CORR[[#This Row],[43993]]-Casos_PN_CORR[[#This Row],[43992]]</f>
        <v>0</v>
      </c>
    </row>
    <row r="364" spans="1:99" x14ac:dyDescent="0.3">
      <c r="A364">
        <v>20306</v>
      </c>
      <c r="B364" s="2" t="s">
        <v>212</v>
      </c>
      <c r="C364" s="2" t="s">
        <v>245</v>
      </c>
      <c r="D364" s="2" t="s">
        <v>224</v>
      </c>
      <c r="E364" s="4">
        <f t="shared" si="5"/>
        <v>0</v>
      </c>
      <c r="F364">
        <f>+Casos_PN_CORR[[#This Row],[43900]]</f>
        <v>0</v>
      </c>
      <c r="G364">
        <f>+Casos_PN_CORR[[#This Row],[43901]]-Casos_PN_CORR[[#This Row],[43900]]</f>
        <v>0</v>
      </c>
      <c r="H364">
        <f>+Casos_PN_CORR[[#This Row],[43902]]-Casos_PN_CORR[[#This Row],[43901]]</f>
        <v>0</v>
      </c>
      <c r="I364">
        <f>+Casos_PN_CORR[[#This Row],[43903]]-Casos_PN_CORR[[#This Row],[43902]]</f>
        <v>0</v>
      </c>
      <c r="J364">
        <f>+Casos_PN_CORR[[#This Row],[43904]]-Casos_PN_CORR[[#This Row],[43903]]</f>
        <v>0</v>
      </c>
      <c r="K364">
        <f>+Casos_PN_CORR[[#This Row],[43905]]-Casos_PN_CORR[[#This Row],[43904]]</f>
        <v>0</v>
      </c>
      <c r="L364">
        <f>+Casos_PN_CORR[[#This Row],[43906]]-Casos_PN_CORR[[#This Row],[43905]]</f>
        <v>0</v>
      </c>
      <c r="M364">
        <f>+Casos_PN_CORR[[#This Row],[43907]]-Casos_PN_CORR[[#This Row],[43906]]</f>
        <v>0</v>
      </c>
      <c r="N364">
        <f>+Casos_PN_CORR[[#This Row],[43908]]-Casos_PN_CORR[[#This Row],[43907]]</f>
        <v>0</v>
      </c>
      <c r="O364">
        <f>+Casos_PN_CORR[[#This Row],[43909]]-Casos_PN_CORR[[#This Row],[43908]]</f>
        <v>0</v>
      </c>
      <c r="P364">
        <f>+Casos_PN_CORR[[#This Row],[43910]]-Casos_PN_CORR[[#This Row],[43909]]</f>
        <v>0</v>
      </c>
      <c r="Q364">
        <f>+Casos_PN_CORR[[#This Row],[43911]]-Casos_PN_CORR[[#This Row],[43910]]</f>
        <v>0</v>
      </c>
      <c r="R364">
        <f>+Casos_PN_CORR[[#This Row],[43912]]-Casos_PN_CORR[[#This Row],[43911]]</f>
        <v>0</v>
      </c>
      <c r="S364">
        <f>+Casos_PN_CORR[[#This Row],[43913]]-Casos_PN_CORR[[#This Row],[43912]]</f>
        <v>0</v>
      </c>
      <c r="T364">
        <f>+Casos_PN_CORR[[#This Row],[43914]]-Casos_PN_CORR[[#This Row],[43913]]</f>
        <v>0</v>
      </c>
      <c r="U364">
        <f>+Casos_PN_CORR[[#This Row],[43915]]-Casos_PN_CORR[[#This Row],[43914]]</f>
        <v>0</v>
      </c>
      <c r="V364">
        <f>+Casos_PN_CORR[[#This Row],[43916]]-Casos_PN_CORR[[#This Row],[43915]]</f>
        <v>0</v>
      </c>
      <c r="W364">
        <f>+Casos_PN_CORR[[#This Row],[43917]]-Casos_PN_CORR[[#This Row],[43916]]</f>
        <v>0</v>
      </c>
      <c r="X364">
        <f>+Casos_PN_CORR[[#This Row],[43918]]-Casos_PN_CORR[[#This Row],[43917]]</f>
        <v>0</v>
      </c>
      <c r="Y364">
        <f>+Casos_PN_CORR[[#This Row],[43919]]-Casos_PN_CORR[[#This Row],[43918]]</f>
        <v>0</v>
      </c>
      <c r="Z364">
        <f>+Casos_PN_CORR[[#This Row],[43920]]-Casos_PN_CORR[[#This Row],[43919]]</f>
        <v>0</v>
      </c>
      <c r="AA364">
        <f>+Casos_PN_CORR[[#This Row],[43921]]-Casos_PN_CORR[[#This Row],[43920]]</f>
        <v>0</v>
      </c>
      <c r="AB364">
        <f>+Casos_PN_CORR[[#This Row],[43922]]-Casos_PN_CORR[[#This Row],[43921]]</f>
        <v>0</v>
      </c>
      <c r="AC364">
        <f>+Casos_PN_CORR[[#This Row],[43923]]-Casos_PN_CORR[[#This Row],[43922]]</f>
        <v>0</v>
      </c>
      <c r="AD364">
        <f>+Casos_PN_CORR[[#This Row],[43924]]-Casos_PN_CORR[[#This Row],[43923]]</f>
        <v>0</v>
      </c>
      <c r="AE364">
        <f>+Casos_PN_CORR[[#This Row],[43925]]-Casos_PN_CORR[[#This Row],[43924]]</f>
        <v>0</v>
      </c>
      <c r="AF364">
        <f>+Casos_PN_CORR[[#This Row],[43926]]-Casos_PN_CORR[[#This Row],[43925]]</f>
        <v>0</v>
      </c>
      <c r="AG364">
        <f>+Casos_PN_CORR[[#This Row],[43927]]-Casos_PN_CORR[[#This Row],[43926]]</f>
        <v>0</v>
      </c>
      <c r="AH364">
        <f>+Casos_PN_CORR[[#This Row],[43928]]-Casos_PN_CORR[[#This Row],[43927]]</f>
        <v>0</v>
      </c>
      <c r="AI364">
        <f>+Casos_PN_CORR[[#This Row],[43929]]-Casos_PN_CORR[[#This Row],[43928]]</f>
        <v>0</v>
      </c>
      <c r="AJ364">
        <f>+Casos_PN_CORR[[#This Row],[43930]]-Casos_PN_CORR[[#This Row],[43929]]</f>
        <v>0</v>
      </c>
      <c r="AK364">
        <f>+Casos_PN_CORR[[#This Row],[43931]]-Casos_PN_CORR[[#This Row],[43930]]</f>
        <v>0</v>
      </c>
      <c r="AL364">
        <f>+Casos_PN_CORR[[#This Row],[43932]]-Casos_PN_CORR[[#This Row],[43931]]</f>
        <v>0</v>
      </c>
      <c r="AM364">
        <f>+Casos_PN_CORR[[#This Row],[43933]]-Casos_PN_CORR[[#This Row],[43932]]</f>
        <v>0</v>
      </c>
      <c r="AN364">
        <f>+Casos_PN_CORR[[#This Row],[43934]]-Casos_PN_CORR[[#This Row],[43933]]</f>
        <v>0</v>
      </c>
      <c r="AO364">
        <f>+Casos_PN_CORR[[#This Row],[43935]]-Casos_PN_CORR[[#This Row],[43934]]</f>
        <v>0</v>
      </c>
      <c r="AP364">
        <f>+Casos_PN_CORR[[#This Row],[43936]]-Casos_PN_CORR[[#This Row],[43935]]</f>
        <v>0</v>
      </c>
      <c r="AQ364">
        <f>+Casos_PN_CORR[[#This Row],[43937]]-Casos_PN_CORR[[#This Row],[43936]]</f>
        <v>0</v>
      </c>
      <c r="AR364">
        <f>+Casos_PN_CORR[[#This Row],[43938]]-Casos_PN_CORR[[#This Row],[43937]]</f>
        <v>0</v>
      </c>
      <c r="AS364">
        <f>+Casos_PN_CORR[[#This Row],[43939]]-Casos_PN_CORR[[#This Row],[43938]]</f>
        <v>0</v>
      </c>
      <c r="AT364">
        <f>+Casos_PN_CORR[[#This Row],[43940]]-Casos_PN_CORR[[#This Row],[43939]]</f>
        <v>0</v>
      </c>
      <c r="AU364">
        <f>+Casos_PN_CORR[[#This Row],[43941]]-Casos_PN_CORR[[#This Row],[43940]]</f>
        <v>0</v>
      </c>
      <c r="AV364">
        <f>+Casos_PN_CORR[[#This Row],[43942]]-Casos_PN_CORR[[#This Row],[43941]]</f>
        <v>0</v>
      </c>
      <c r="AW364">
        <f>+Casos_PN_CORR[[#This Row],[43943]]-Casos_PN_CORR[[#This Row],[43942]]</f>
        <v>0</v>
      </c>
      <c r="AX364">
        <f>+Casos_PN_CORR[[#This Row],[43944]]-Casos_PN_CORR[[#This Row],[43943]]</f>
        <v>0</v>
      </c>
      <c r="AY364">
        <f>+Casos_PN_CORR[[#This Row],[43945]]-Casos_PN_CORR[[#This Row],[43944]]</f>
        <v>0</v>
      </c>
      <c r="AZ364">
        <f>+Casos_PN_CORR[[#This Row],[43946]]-Casos_PN_CORR[[#This Row],[43945]]</f>
        <v>0</v>
      </c>
      <c r="BA364">
        <f>+Casos_PN_CORR[[#This Row],[43947]]-Casos_PN_CORR[[#This Row],[43946]]</f>
        <v>0</v>
      </c>
      <c r="BB364">
        <f>+Casos_PN_CORR[[#This Row],[43948]]-Casos_PN_CORR[[#This Row],[43947]]</f>
        <v>0</v>
      </c>
      <c r="BC364">
        <f>+Casos_PN_CORR[[#This Row],[43949]]-Casos_PN_CORR[[#This Row],[43948]]</f>
        <v>0</v>
      </c>
      <c r="BD364">
        <f>+Casos_PN_CORR[[#This Row],[43950]]-Casos_PN_CORR[[#This Row],[43949]]</f>
        <v>0</v>
      </c>
      <c r="BE364">
        <f>+Casos_PN_CORR[[#This Row],[43951]]-Casos_PN_CORR[[#This Row],[43950]]</f>
        <v>0</v>
      </c>
      <c r="BF364">
        <f>+Casos_PN_CORR[[#This Row],[43952]]-Casos_PN_CORR[[#This Row],[43951]]</f>
        <v>0</v>
      </c>
      <c r="BG364">
        <f>+Casos_PN_CORR[[#This Row],[43953]]-Casos_PN_CORR[[#This Row],[43952]]</f>
        <v>0</v>
      </c>
      <c r="BH364">
        <f>+Casos_PN_CORR[[#This Row],[43954]]-Casos_PN_CORR[[#This Row],[43953]]</f>
        <v>0</v>
      </c>
      <c r="BI364">
        <f>+Casos_PN_CORR[[#This Row],[43955]]-Casos_PN_CORR[[#This Row],[43954]]</f>
        <v>0</v>
      </c>
      <c r="BJ364">
        <f>+Casos_PN_CORR[[#This Row],[43956]]-Casos_PN_CORR[[#This Row],[43955]]</f>
        <v>0</v>
      </c>
      <c r="BK364">
        <f>+Casos_PN_CORR[[#This Row],[43957]]-Casos_PN_CORR[[#This Row],[43956]]</f>
        <v>0</v>
      </c>
      <c r="BL364">
        <f>+Casos_PN_CORR[[#This Row],[43958]]-Casos_PN_CORR[[#This Row],[43957]]</f>
        <v>0</v>
      </c>
      <c r="BM364">
        <f>+Casos_PN_CORR[[#This Row],[43959]]-Casos_PN_CORR[[#This Row],[43958]]</f>
        <v>0</v>
      </c>
      <c r="BN364">
        <f>+Casos_PN_CORR[[#This Row],[43960]]-Casos_PN_CORR[[#This Row],[43959]]</f>
        <v>0</v>
      </c>
      <c r="BO364">
        <f>+Casos_PN_CORR[[#This Row],[43961]]-Casos_PN_CORR[[#This Row],[43960]]</f>
        <v>0</v>
      </c>
      <c r="BP364">
        <f>+Casos_PN_CORR[[#This Row],[43962]]-Casos_PN_CORR[[#This Row],[43961]]</f>
        <v>0</v>
      </c>
      <c r="BQ364">
        <f>+Casos_PN_CORR[[#This Row],[43963]]-Casos_PN_CORR[[#This Row],[43962]]</f>
        <v>0</v>
      </c>
      <c r="BR364">
        <f>+Casos_PN_CORR[[#This Row],[43964]]-Casos_PN_CORR[[#This Row],[43963]]</f>
        <v>0</v>
      </c>
      <c r="BS364">
        <f>+Casos_PN_CORR[[#This Row],[43965]]-Casos_PN_CORR[[#This Row],[43964]]</f>
        <v>0</v>
      </c>
      <c r="BT364">
        <f>+Casos_PN_CORR[[#This Row],[43966]]-Casos_PN_CORR[[#This Row],[43965]]</f>
        <v>0</v>
      </c>
      <c r="BU364">
        <f>+Casos_PN_CORR[[#This Row],[43967]]-Casos_PN_CORR[[#This Row],[43966]]</f>
        <v>0</v>
      </c>
      <c r="BV364">
        <f>+Casos_PN_CORR[[#This Row],[43968]]-Casos_PN_CORR[[#This Row],[43967]]</f>
        <v>0</v>
      </c>
      <c r="BW364">
        <f>+Casos_PN_CORR[[#This Row],[43969]]-Casos_PN_CORR[[#This Row],[43968]]</f>
        <v>0</v>
      </c>
      <c r="BX364">
        <f>+Casos_PN_CORR[[#This Row],[43970]]-Casos_PN_CORR[[#This Row],[43969]]</f>
        <v>0</v>
      </c>
      <c r="BY364">
        <f>+Casos_PN_CORR[[#This Row],[43971]]-Casos_PN_CORR[[#This Row],[43970]]</f>
        <v>0</v>
      </c>
      <c r="BZ364">
        <f>+Casos_PN_CORR[[#This Row],[43972]]-Casos_PN_CORR[[#This Row],[43971]]</f>
        <v>0</v>
      </c>
      <c r="CA364">
        <f>+Casos_PN_CORR[[#This Row],[43973]]-Casos_PN_CORR[[#This Row],[43972]]</f>
        <v>0</v>
      </c>
      <c r="CB364">
        <f>+Casos_PN_CORR[[#This Row],[43974]]-Casos_PN_CORR[[#This Row],[43973]]</f>
        <v>0</v>
      </c>
      <c r="CC364">
        <f>+Casos_PN_CORR[[#This Row],[43975]]-Casos_PN_CORR[[#This Row],[43974]]</f>
        <v>0</v>
      </c>
      <c r="CD364">
        <f>+Casos_PN_CORR[[#This Row],[43976]]-Casos_PN_CORR[[#This Row],[43975]]</f>
        <v>0</v>
      </c>
      <c r="CE364">
        <f>+Casos_PN_CORR[[#This Row],[43977]]-Casos_PN_CORR[[#This Row],[43976]]</f>
        <v>0</v>
      </c>
      <c r="CF364">
        <f>+Casos_PN_CORR[[#This Row],[43978]]-Casos_PN_CORR[[#This Row],[43977]]</f>
        <v>0</v>
      </c>
      <c r="CG364">
        <f>+Casos_PN_CORR[[#This Row],[43979]]-Casos_PN_CORR[[#This Row],[43978]]</f>
        <v>0</v>
      </c>
      <c r="CH364">
        <f>+Casos_PN_CORR[[#This Row],[43980]]-Casos_PN_CORR[[#This Row],[43979]]</f>
        <v>0</v>
      </c>
      <c r="CI364">
        <f>+Casos_PN_CORR[[#This Row],[43981]]-Casos_PN_CORR[[#This Row],[43980]]</f>
        <v>0</v>
      </c>
      <c r="CJ364">
        <f>+Casos_PN_CORR[[#This Row],[43982]]-Casos_PN_CORR[[#This Row],[43981]]</f>
        <v>0</v>
      </c>
      <c r="CK364">
        <f>+Casos_PN_CORR[[#This Row],[43983]]-Casos_PN_CORR[[#This Row],[43982]]</f>
        <v>0</v>
      </c>
      <c r="CL364">
        <f>+Casos_PN_CORR[[#This Row],[43984]]-Casos_PN_CORR[[#This Row],[43983]]</f>
        <v>0</v>
      </c>
      <c r="CM364">
        <f>+Casos_PN_CORR[[#This Row],[43985]]-Casos_PN_CORR[[#This Row],[43984]]</f>
        <v>0</v>
      </c>
      <c r="CN364">
        <f>+Casos_PN_CORR[[#This Row],[43986]]-Casos_PN_CORR[[#This Row],[43985]]</f>
        <v>0</v>
      </c>
      <c r="CO364">
        <f>+Casos_PN_CORR[[#This Row],[43987]]-Casos_PN_CORR[[#This Row],[43986]]</f>
        <v>0</v>
      </c>
      <c r="CP364">
        <f>+Casos_PN_CORR[[#This Row],[43988]]-Casos_PN_CORR[[#This Row],[43987]]</f>
        <v>0</v>
      </c>
      <c r="CQ364">
        <f>+Casos_PN_CORR[[#This Row],[43989]]-Casos_PN_CORR[[#This Row],[43988]]</f>
        <v>0</v>
      </c>
      <c r="CR364">
        <f>+Casos_PN_CORR[[#This Row],[43990]]-Casos_PN_CORR[[#This Row],[43989]]</f>
        <v>0</v>
      </c>
      <c r="CS364">
        <f>+Casos_PN_CORR[[#This Row],[43991]]-Casos_PN_CORR[[#This Row],[43990]]</f>
        <v>0</v>
      </c>
      <c r="CT364">
        <f>+Casos_PN_CORR[[#This Row],[43992]]-Casos_PN_CORR[[#This Row],[43991]]</f>
        <v>0</v>
      </c>
      <c r="CU364">
        <f>+Casos_PN_CORR[[#This Row],[43993]]-Casos_PN_CORR[[#This Row],[43992]]</f>
        <v>0</v>
      </c>
    </row>
    <row r="365" spans="1:99" x14ac:dyDescent="0.3">
      <c r="A365">
        <v>40606</v>
      </c>
      <c r="B365" s="2" t="s">
        <v>154</v>
      </c>
      <c r="C365" s="2" t="s">
        <v>171</v>
      </c>
      <c r="D365" s="2" t="s">
        <v>224</v>
      </c>
      <c r="E365" s="4">
        <f t="shared" si="5"/>
        <v>0</v>
      </c>
      <c r="F365">
        <f>+Casos_PN_CORR[[#This Row],[43900]]</f>
        <v>0</v>
      </c>
      <c r="G365">
        <f>+Casos_PN_CORR[[#This Row],[43901]]-Casos_PN_CORR[[#This Row],[43900]]</f>
        <v>0</v>
      </c>
      <c r="H365">
        <f>+Casos_PN_CORR[[#This Row],[43902]]-Casos_PN_CORR[[#This Row],[43901]]</f>
        <v>0</v>
      </c>
      <c r="I365">
        <f>+Casos_PN_CORR[[#This Row],[43903]]-Casos_PN_CORR[[#This Row],[43902]]</f>
        <v>0</v>
      </c>
      <c r="J365">
        <f>+Casos_PN_CORR[[#This Row],[43904]]-Casos_PN_CORR[[#This Row],[43903]]</f>
        <v>0</v>
      </c>
      <c r="K365">
        <f>+Casos_PN_CORR[[#This Row],[43905]]-Casos_PN_CORR[[#This Row],[43904]]</f>
        <v>0</v>
      </c>
      <c r="L365">
        <f>+Casos_PN_CORR[[#This Row],[43906]]-Casos_PN_CORR[[#This Row],[43905]]</f>
        <v>0</v>
      </c>
      <c r="M365">
        <f>+Casos_PN_CORR[[#This Row],[43907]]-Casos_PN_CORR[[#This Row],[43906]]</f>
        <v>0</v>
      </c>
      <c r="N365">
        <f>+Casos_PN_CORR[[#This Row],[43908]]-Casos_PN_CORR[[#This Row],[43907]]</f>
        <v>0</v>
      </c>
      <c r="O365">
        <f>+Casos_PN_CORR[[#This Row],[43909]]-Casos_PN_CORR[[#This Row],[43908]]</f>
        <v>0</v>
      </c>
      <c r="P365">
        <f>+Casos_PN_CORR[[#This Row],[43910]]-Casos_PN_CORR[[#This Row],[43909]]</f>
        <v>0</v>
      </c>
      <c r="Q365">
        <f>+Casos_PN_CORR[[#This Row],[43911]]-Casos_PN_CORR[[#This Row],[43910]]</f>
        <v>0</v>
      </c>
      <c r="R365">
        <f>+Casos_PN_CORR[[#This Row],[43912]]-Casos_PN_CORR[[#This Row],[43911]]</f>
        <v>0</v>
      </c>
      <c r="S365">
        <f>+Casos_PN_CORR[[#This Row],[43913]]-Casos_PN_CORR[[#This Row],[43912]]</f>
        <v>0</v>
      </c>
      <c r="T365">
        <f>+Casos_PN_CORR[[#This Row],[43914]]-Casos_PN_CORR[[#This Row],[43913]]</f>
        <v>0</v>
      </c>
      <c r="U365">
        <f>+Casos_PN_CORR[[#This Row],[43915]]-Casos_PN_CORR[[#This Row],[43914]]</f>
        <v>0</v>
      </c>
      <c r="V365">
        <f>+Casos_PN_CORR[[#This Row],[43916]]-Casos_PN_CORR[[#This Row],[43915]]</f>
        <v>0</v>
      </c>
      <c r="W365">
        <f>+Casos_PN_CORR[[#This Row],[43917]]-Casos_PN_CORR[[#This Row],[43916]]</f>
        <v>0</v>
      </c>
      <c r="X365">
        <f>+Casos_PN_CORR[[#This Row],[43918]]-Casos_PN_CORR[[#This Row],[43917]]</f>
        <v>0</v>
      </c>
      <c r="Y365">
        <f>+Casos_PN_CORR[[#This Row],[43919]]-Casos_PN_CORR[[#This Row],[43918]]</f>
        <v>0</v>
      </c>
      <c r="Z365">
        <f>+Casos_PN_CORR[[#This Row],[43920]]-Casos_PN_CORR[[#This Row],[43919]]</f>
        <v>0</v>
      </c>
      <c r="AA365">
        <f>+Casos_PN_CORR[[#This Row],[43921]]-Casos_PN_CORR[[#This Row],[43920]]</f>
        <v>0</v>
      </c>
      <c r="AB365">
        <f>+Casos_PN_CORR[[#This Row],[43922]]-Casos_PN_CORR[[#This Row],[43921]]</f>
        <v>0</v>
      </c>
      <c r="AC365">
        <f>+Casos_PN_CORR[[#This Row],[43923]]-Casos_PN_CORR[[#This Row],[43922]]</f>
        <v>0</v>
      </c>
      <c r="AD365">
        <f>+Casos_PN_CORR[[#This Row],[43924]]-Casos_PN_CORR[[#This Row],[43923]]</f>
        <v>0</v>
      </c>
      <c r="AE365">
        <f>+Casos_PN_CORR[[#This Row],[43925]]-Casos_PN_CORR[[#This Row],[43924]]</f>
        <v>0</v>
      </c>
      <c r="AF365">
        <f>+Casos_PN_CORR[[#This Row],[43926]]-Casos_PN_CORR[[#This Row],[43925]]</f>
        <v>0</v>
      </c>
      <c r="AG365">
        <f>+Casos_PN_CORR[[#This Row],[43927]]-Casos_PN_CORR[[#This Row],[43926]]</f>
        <v>0</v>
      </c>
      <c r="AH365">
        <f>+Casos_PN_CORR[[#This Row],[43928]]-Casos_PN_CORR[[#This Row],[43927]]</f>
        <v>0</v>
      </c>
      <c r="AI365">
        <f>+Casos_PN_CORR[[#This Row],[43929]]-Casos_PN_CORR[[#This Row],[43928]]</f>
        <v>0</v>
      </c>
      <c r="AJ365">
        <f>+Casos_PN_CORR[[#This Row],[43930]]-Casos_PN_CORR[[#This Row],[43929]]</f>
        <v>0</v>
      </c>
      <c r="AK365">
        <f>+Casos_PN_CORR[[#This Row],[43931]]-Casos_PN_CORR[[#This Row],[43930]]</f>
        <v>0</v>
      </c>
      <c r="AL365">
        <f>+Casos_PN_CORR[[#This Row],[43932]]-Casos_PN_CORR[[#This Row],[43931]]</f>
        <v>0</v>
      </c>
      <c r="AM365">
        <f>+Casos_PN_CORR[[#This Row],[43933]]-Casos_PN_CORR[[#This Row],[43932]]</f>
        <v>0</v>
      </c>
      <c r="AN365">
        <f>+Casos_PN_CORR[[#This Row],[43934]]-Casos_PN_CORR[[#This Row],[43933]]</f>
        <v>0</v>
      </c>
      <c r="AO365">
        <f>+Casos_PN_CORR[[#This Row],[43935]]-Casos_PN_CORR[[#This Row],[43934]]</f>
        <v>0</v>
      </c>
      <c r="AP365">
        <f>+Casos_PN_CORR[[#This Row],[43936]]-Casos_PN_CORR[[#This Row],[43935]]</f>
        <v>0</v>
      </c>
      <c r="AQ365">
        <f>+Casos_PN_CORR[[#This Row],[43937]]-Casos_PN_CORR[[#This Row],[43936]]</f>
        <v>0</v>
      </c>
      <c r="AR365">
        <f>+Casos_PN_CORR[[#This Row],[43938]]-Casos_PN_CORR[[#This Row],[43937]]</f>
        <v>0</v>
      </c>
      <c r="AS365">
        <f>+Casos_PN_CORR[[#This Row],[43939]]-Casos_PN_CORR[[#This Row],[43938]]</f>
        <v>0</v>
      </c>
      <c r="AT365">
        <f>+Casos_PN_CORR[[#This Row],[43940]]-Casos_PN_CORR[[#This Row],[43939]]</f>
        <v>0</v>
      </c>
      <c r="AU365">
        <f>+Casos_PN_CORR[[#This Row],[43941]]-Casos_PN_CORR[[#This Row],[43940]]</f>
        <v>0</v>
      </c>
      <c r="AV365">
        <f>+Casos_PN_CORR[[#This Row],[43942]]-Casos_PN_CORR[[#This Row],[43941]]</f>
        <v>0</v>
      </c>
      <c r="AW365">
        <f>+Casos_PN_CORR[[#This Row],[43943]]-Casos_PN_CORR[[#This Row],[43942]]</f>
        <v>0</v>
      </c>
      <c r="AX365">
        <f>+Casos_PN_CORR[[#This Row],[43944]]-Casos_PN_CORR[[#This Row],[43943]]</f>
        <v>0</v>
      </c>
      <c r="AY365">
        <f>+Casos_PN_CORR[[#This Row],[43945]]-Casos_PN_CORR[[#This Row],[43944]]</f>
        <v>0</v>
      </c>
      <c r="AZ365">
        <f>+Casos_PN_CORR[[#This Row],[43946]]-Casos_PN_CORR[[#This Row],[43945]]</f>
        <v>0</v>
      </c>
      <c r="BA365">
        <f>+Casos_PN_CORR[[#This Row],[43947]]-Casos_PN_CORR[[#This Row],[43946]]</f>
        <v>0</v>
      </c>
      <c r="BB365">
        <f>+Casos_PN_CORR[[#This Row],[43948]]-Casos_PN_CORR[[#This Row],[43947]]</f>
        <v>0</v>
      </c>
      <c r="BC365">
        <f>+Casos_PN_CORR[[#This Row],[43949]]-Casos_PN_CORR[[#This Row],[43948]]</f>
        <v>0</v>
      </c>
      <c r="BD365">
        <f>+Casos_PN_CORR[[#This Row],[43950]]-Casos_PN_CORR[[#This Row],[43949]]</f>
        <v>0</v>
      </c>
      <c r="BE365">
        <f>+Casos_PN_CORR[[#This Row],[43951]]-Casos_PN_CORR[[#This Row],[43950]]</f>
        <v>0</v>
      </c>
      <c r="BF365">
        <f>+Casos_PN_CORR[[#This Row],[43952]]-Casos_PN_CORR[[#This Row],[43951]]</f>
        <v>0</v>
      </c>
      <c r="BG365">
        <f>+Casos_PN_CORR[[#This Row],[43953]]-Casos_PN_CORR[[#This Row],[43952]]</f>
        <v>0</v>
      </c>
      <c r="BH365">
        <f>+Casos_PN_CORR[[#This Row],[43954]]-Casos_PN_CORR[[#This Row],[43953]]</f>
        <v>0</v>
      </c>
      <c r="BI365">
        <f>+Casos_PN_CORR[[#This Row],[43955]]-Casos_PN_CORR[[#This Row],[43954]]</f>
        <v>0</v>
      </c>
      <c r="BJ365">
        <f>+Casos_PN_CORR[[#This Row],[43956]]-Casos_PN_CORR[[#This Row],[43955]]</f>
        <v>0</v>
      </c>
      <c r="BK365">
        <f>+Casos_PN_CORR[[#This Row],[43957]]-Casos_PN_CORR[[#This Row],[43956]]</f>
        <v>0</v>
      </c>
      <c r="BL365">
        <f>+Casos_PN_CORR[[#This Row],[43958]]-Casos_PN_CORR[[#This Row],[43957]]</f>
        <v>0</v>
      </c>
      <c r="BM365">
        <f>+Casos_PN_CORR[[#This Row],[43959]]-Casos_PN_CORR[[#This Row],[43958]]</f>
        <v>0</v>
      </c>
      <c r="BN365">
        <f>+Casos_PN_CORR[[#This Row],[43960]]-Casos_PN_CORR[[#This Row],[43959]]</f>
        <v>0</v>
      </c>
      <c r="BO365">
        <f>+Casos_PN_CORR[[#This Row],[43961]]-Casos_PN_CORR[[#This Row],[43960]]</f>
        <v>0</v>
      </c>
      <c r="BP365">
        <f>+Casos_PN_CORR[[#This Row],[43962]]-Casos_PN_CORR[[#This Row],[43961]]</f>
        <v>0</v>
      </c>
      <c r="BQ365">
        <f>+Casos_PN_CORR[[#This Row],[43963]]-Casos_PN_CORR[[#This Row],[43962]]</f>
        <v>0</v>
      </c>
      <c r="BR365">
        <f>+Casos_PN_CORR[[#This Row],[43964]]-Casos_PN_CORR[[#This Row],[43963]]</f>
        <v>0</v>
      </c>
      <c r="BS365">
        <f>+Casos_PN_CORR[[#This Row],[43965]]-Casos_PN_CORR[[#This Row],[43964]]</f>
        <v>0</v>
      </c>
      <c r="BT365">
        <f>+Casos_PN_CORR[[#This Row],[43966]]-Casos_PN_CORR[[#This Row],[43965]]</f>
        <v>0</v>
      </c>
      <c r="BU365">
        <f>+Casos_PN_CORR[[#This Row],[43967]]-Casos_PN_CORR[[#This Row],[43966]]</f>
        <v>0</v>
      </c>
      <c r="BV365">
        <f>+Casos_PN_CORR[[#This Row],[43968]]-Casos_PN_CORR[[#This Row],[43967]]</f>
        <v>0</v>
      </c>
      <c r="BW365">
        <f>+Casos_PN_CORR[[#This Row],[43969]]-Casos_PN_CORR[[#This Row],[43968]]</f>
        <v>0</v>
      </c>
      <c r="BX365">
        <f>+Casos_PN_CORR[[#This Row],[43970]]-Casos_PN_CORR[[#This Row],[43969]]</f>
        <v>0</v>
      </c>
      <c r="BY365">
        <f>+Casos_PN_CORR[[#This Row],[43971]]-Casos_PN_CORR[[#This Row],[43970]]</f>
        <v>0</v>
      </c>
      <c r="BZ365">
        <f>+Casos_PN_CORR[[#This Row],[43972]]-Casos_PN_CORR[[#This Row],[43971]]</f>
        <v>0</v>
      </c>
      <c r="CA365">
        <f>+Casos_PN_CORR[[#This Row],[43973]]-Casos_PN_CORR[[#This Row],[43972]]</f>
        <v>0</v>
      </c>
      <c r="CB365">
        <f>+Casos_PN_CORR[[#This Row],[43974]]-Casos_PN_CORR[[#This Row],[43973]]</f>
        <v>0</v>
      </c>
      <c r="CC365">
        <f>+Casos_PN_CORR[[#This Row],[43975]]-Casos_PN_CORR[[#This Row],[43974]]</f>
        <v>0</v>
      </c>
      <c r="CD365">
        <f>+Casos_PN_CORR[[#This Row],[43976]]-Casos_PN_CORR[[#This Row],[43975]]</f>
        <v>0</v>
      </c>
      <c r="CE365">
        <f>+Casos_PN_CORR[[#This Row],[43977]]-Casos_PN_CORR[[#This Row],[43976]]</f>
        <v>0</v>
      </c>
      <c r="CF365">
        <f>+Casos_PN_CORR[[#This Row],[43978]]-Casos_PN_CORR[[#This Row],[43977]]</f>
        <v>0</v>
      </c>
      <c r="CG365">
        <f>+Casos_PN_CORR[[#This Row],[43979]]-Casos_PN_CORR[[#This Row],[43978]]</f>
        <v>0</v>
      </c>
      <c r="CH365">
        <f>+Casos_PN_CORR[[#This Row],[43980]]-Casos_PN_CORR[[#This Row],[43979]]</f>
        <v>0</v>
      </c>
      <c r="CI365">
        <f>+Casos_PN_CORR[[#This Row],[43981]]-Casos_PN_CORR[[#This Row],[43980]]</f>
        <v>0</v>
      </c>
      <c r="CJ365">
        <f>+Casos_PN_CORR[[#This Row],[43982]]-Casos_PN_CORR[[#This Row],[43981]]</f>
        <v>0</v>
      </c>
      <c r="CK365">
        <f>+Casos_PN_CORR[[#This Row],[43983]]-Casos_PN_CORR[[#This Row],[43982]]</f>
        <v>0</v>
      </c>
      <c r="CL365">
        <f>+Casos_PN_CORR[[#This Row],[43984]]-Casos_PN_CORR[[#This Row],[43983]]</f>
        <v>0</v>
      </c>
      <c r="CM365">
        <f>+Casos_PN_CORR[[#This Row],[43985]]-Casos_PN_CORR[[#This Row],[43984]]</f>
        <v>0</v>
      </c>
      <c r="CN365">
        <f>+Casos_PN_CORR[[#This Row],[43986]]-Casos_PN_CORR[[#This Row],[43985]]</f>
        <v>0</v>
      </c>
      <c r="CO365">
        <f>+Casos_PN_CORR[[#This Row],[43987]]-Casos_PN_CORR[[#This Row],[43986]]</f>
        <v>0</v>
      </c>
      <c r="CP365">
        <f>+Casos_PN_CORR[[#This Row],[43988]]-Casos_PN_CORR[[#This Row],[43987]]</f>
        <v>0</v>
      </c>
      <c r="CQ365">
        <f>+Casos_PN_CORR[[#This Row],[43989]]-Casos_PN_CORR[[#This Row],[43988]]</f>
        <v>0</v>
      </c>
      <c r="CR365">
        <f>+Casos_PN_CORR[[#This Row],[43990]]-Casos_PN_CORR[[#This Row],[43989]]</f>
        <v>0</v>
      </c>
      <c r="CS365">
        <f>+Casos_PN_CORR[[#This Row],[43991]]-Casos_PN_CORR[[#This Row],[43990]]</f>
        <v>0</v>
      </c>
      <c r="CT365">
        <f>+Casos_PN_CORR[[#This Row],[43992]]-Casos_PN_CORR[[#This Row],[43991]]</f>
        <v>0</v>
      </c>
      <c r="CU365">
        <f>+Casos_PN_CORR[[#This Row],[43993]]-Casos_PN_CORR[[#This Row],[43992]]</f>
        <v>0</v>
      </c>
    </row>
    <row r="366" spans="1:99" x14ac:dyDescent="0.3">
      <c r="A366">
        <v>80820</v>
      </c>
      <c r="B366" s="2" t="s">
        <v>99</v>
      </c>
      <c r="C366" s="2" t="s">
        <v>99</v>
      </c>
      <c r="D366" s="2" t="s">
        <v>125</v>
      </c>
      <c r="E366" s="4">
        <f t="shared" si="5"/>
        <v>0</v>
      </c>
      <c r="F366">
        <f>+Casos_PN_CORR[[#This Row],[43900]]</f>
        <v>0</v>
      </c>
      <c r="G366">
        <f>+Casos_PN_CORR[[#This Row],[43901]]-Casos_PN_CORR[[#This Row],[43900]]</f>
        <v>0</v>
      </c>
      <c r="H366">
        <f>+Casos_PN_CORR[[#This Row],[43902]]-Casos_PN_CORR[[#This Row],[43901]]</f>
        <v>0</v>
      </c>
      <c r="I366">
        <f>+Casos_PN_CORR[[#This Row],[43903]]-Casos_PN_CORR[[#This Row],[43902]]</f>
        <v>0</v>
      </c>
      <c r="J366">
        <f>+Casos_PN_CORR[[#This Row],[43904]]-Casos_PN_CORR[[#This Row],[43903]]</f>
        <v>0</v>
      </c>
      <c r="K366">
        <f>+Casos_PN_CORR[[#This Row],[43905]]-Casos_PN_CORR[[#This Row],[43904]]</f>
        <v>0</v>
      </c>
      <c r="L366">
        <f>+Casos_PN_CORR[[#This Row],[43906]]-Casos_PN_CORR[[#This Row],[43905]]</f>
        <v>0</v>
      </c>
      <c r="M366">
        <f>+Casos_PN_CORR[[#This Row],[43907]]-Casos_PN_CORR[[#This Row],[43906]]</f>
        <v>0</v>
      </c>
      <c r="N366">
        <f>+Casos_PN_CORR[[#This Row],[43908]]-Casos_PN_CORR[[#This Row],[43907]]</f>
        <v>0</v>
      </c>
      <c r="O366">
        <f>+Casos_PN_CORR[[#This Row],[43909]]-Casos_PN_CORR[[#This Row],[43908]]</f>
        <v>0</v>
      </c>
      <c r="P366">
        <f>+Casos_PN_CORR[[#This Row],[43910]]-Casos_PN_CORR[[#This Row],[43909]]</f>
        <v>0</v>
      </c>
      <c r="Q366">
        <f>+Casos_PN_CORR[[#This Row],[43911]]-Casos_PN_CORR[[#This Row],[43910]]</f>
        <v>0</v>
      </c>
      <c r="R366">
        <f>+Casos_PN_CORR[[#This Row],[43912]]-Casos_PN_CORR[[#This Row],[43911]]</f>
        <v>0</v>
      </c>
      <c r="S366">
        <f>+Casos_PN_CORR[[#This Row],[43913]]-Casos_PN_CORR[[#This Row],[43912]]</f>
        <v>0</v>
      </c>
      <c r="T366">
        <f>+Casos_PN_CORR[[#This Row],[43914]]-Casos_PN_CORR[[#This Row],[43913]]</f>
        <v>0</v>
      </c>
      <c r="U366">
        <f>+Casos_PN_CORR[[#This Row],[43915]]-Casos_PN_CORR[[#This Row],[43914]]</f>
        <v>0</v>
      </c>
      <c r="V366">
        <f>+Casos_PN_CORR[[#This Row],[43916]]-Casos_PN_CORR[[#This Row],[43915]]</f>
        <v>0</v>
      </c>
      <c r="W366">
        <f>+Casos_PN_CORR[[#This Row],[43917]]-Casos_PN_CORR[[#This Row],[43916]]</f>
        <v>0</v>
      </c>
      <c r="X366">
        <f>+Casos_PN_CORR[[#This Row],[43918]]-Casos_PN_CORR[[#This Row],[43917]]</f>
        <v>0</v>
      </c>
      <c r="Y366">
        <f>+Casos_PN_CORR[[#This Row],[43919]]-Casos_PN_CORR[[#This Row],[43918]]</f>
        <v>0</v>
      </c>
      <c r="Z366">
        <f>+Casos_PN_CORR[[#This Row],[43920]]-Casos_PN_CORR[[#This Row],[43919]]</f>
        <v>0</v>
      </c>
      <c r="AA366">
        <f>+Casos_PN_CORR[[#This Row],[43921]]-Casos_PN_CORR[[#This Row],[43920]]</f>
        <v>0</v>
      </c>
      <c r="AB366">
        <f>+Casos_PN_CORR[[#This Row],[43922]]-Casos_PN_CORR[[#This Row],[43921]]</f>
        <v>0</v>
      </c>
      <c r="AC366">
        <f>+Casos_PN_CORR[[#This Row],[43923]]-Casos_PN_CORR[[#This Row],[43922]]</f>
        <v>0</v>
      </c>
      <c r="AD366">
        <f>+Casos_PN_CORR[[#This Row],[43924]]-Casos_PN_CORR[[#This Row],[43923]]</f>
        <v>0</v>
      </c>
      <c r="AE366">
        <f>+Casos_PN_CORR[[#This Row],[43925]]-Casos_PN_CORR[[#This Row],[43924]]</f>
        <v>0</v>
      </c>
      <c r="AF366">
        <f>+Casos_PN_CORR[[#This Row],[43926]]-Casos_PN_CORR[[#This Row],[43925]]</f>
        <v>0</v>
      </c>
      <c r="AG366">
        <f>+Casos_PN_CORR[[#This Row],[43927]]-Casos_PN_CORR[[#This Row],[43926]]</f>
        <v>0</v>
      </c>
      <c r="AH366">
        <f>+Casos_PN_CORR[[#This Row],[43928]]-Casos_PN_CORR[[#This Row],[43927]]</f>
        <v>0</v>
      </c>
      <c r="AI366">
        <f>+Casos_PN_CORR[[#This Row],[43929]]-Casos_PN_CORR[[#This Row],[43928]]</f>
        <v>0</v>
      </c>
      <c r="AJ366">
        <f>+Casos_PN_CORR[[#This Row],[43930]]-Casos_PN_CORR[[#This Row],[43929]]</f>
        <v>0</v>
      </c>
      <c r="AK366">
        <f>+Casos_PN_CORR[[#This Row],[43931]]-Casos_PN_CORR[[#This Row],[43930]]</f>
        <v>0</v>
      </c>
      <c r="AL366">
        <f>+Casos_PN_CORR[[#This Row],[43932]]-Casos_PN_CORR[[#This Row],[43931]]</f>
        <v>0</v>
      </c>
      <c r="AM366">
        <f>+Casos_PN_CORR[[#This Row],[43933]]-Casos_PN_CORR[[#This Row],[43932]]</f>
        <v>0</v>
      </c>
      <c r="AN366">
        <f>+Casos_PN_CORR[[#This Row],[43934]]-Casos_PN_CORR[[#This Row],[43933]]</f>
        <v>0</v>
      </c>
      <c r="AO366">
        <f>+Casos_PN_CORR[[#This Row],[43935]]-Casos_PN_CORR[[#This Row],[43934]]</f>
        <v>0</v>
      </c>
      <c r="AP366">
        <f>+Casos_PN_CORR[[#This Row],[43936]]-Casos_PN_CORR[[#This Row],[43935]]</f>
        <v>0</v>
      </c>
      <c r="AQ366">
        <f>+Casos_PN_CORR[[#This Row],[43937]]-Casos_PN_CORR[[#This Row],[43936]]</f>
        <v>0</v>
      </c>
      <c r="AR366">
        <f>+Casos_PN_CORR[[#This Row],[43938]]-Casos_PN_CORR[[#This Row],[43937]]</f>
        <v>0</v>
      </c>
      <c r="AS366">
        <f>+Casos_PN_CORR[[#This Row],[43939]]-Casos_PN_CORR[[#This Row],[43938]]</f>
        <v>0</v>
      </c>
      <c r="AT366">
        <f>+Casos_PN_CORR[[#This Row],[43940]]-Casos_PN_CORR[[#This Row],[43939]]</f>
        <v>0</v>
      </c>
      <c r="AU366">
        <f>+Casos_PN_CORR[[#This Row],[43941]]-Casos_PN_CORR[[#This Row],[43940]]</f>
        <v>0</v>
      </c>
      <c r="AV366">
        <f>+Casos_PN_CORR[[#This Row],[43942]]-Casos_PN_CORR[[#This Row],[43941]]</f>
        <v>0</v>
      </c>
      <c r="AW366">
        <f>+Casos_PN_CORR[[#This Row],[43943]]-Casos_PN_CORR[[#This Row],[43942]]</f>
        <v>0</v>
      </c>
      <c r="AX366">
        <f>+Casos_PN_CORR[[#This Row],[43944]]-Casos_PN_CORR[[#This Row],[43943]]</f>
        <v>0</v>
      </c>
      <c r="AY366">
        <f>+Casos_PN_CORR[[#This Row],[43945]]-Casos_PN_CORR[[#This Row],[43944]]</f>
        <v>0</v>
      </c>
      <c r="AZ366">
        <f>+Casos_PN_CORR[[#This Row],[43946]]-Casos_PN_CORR[[#This Row],[43945]]</f>
        <v>0</v>
      </c>
      <c r="BA366">
        <f>+Casos_PN_CORR[[#This Row],[43947]]-Casos_PN_CORR[[#This Row],[43946]]</f>
        <v>0</v>
      </c>
      <c r="BB366">
        <f>+Casos_PN_CORR[[#This Row],[43948]]-Casos_PN_CORR[[#This Row],[43947]]</f>
        <v>0</v>
      </c>
      <c r="BC366">
        <f>+Casos_PN_CORR[[#This Row],[43949]]-Casos_PN_CORR[[#This Row],[43948]]</f>
        <v>0</v>
      </c>
      <c r="BD366">
        <f>+Casos_PN_CORR[[#This Row],[43950]]-Casos_PN_CORR[[#This Row],[43949]]</f>
        <v>0</v>
      </c>
      <c r="BE366">
        <f>+Casos_PN_CORR[[#This Row],[43951]]-Casos_PN_CORR[[#This Row],[43950]]</f>
        <v>0</v>
      </c>
      <c r="BF366">
        <f>+Casos_PN_CORR[[#This Row],[43952]]-Casos_PN_CORR[[#This Row],[43951]]</f>
        <v>0</v>
      </c>
      <c r="BG366">
        <f>+Casos_PN_CORR[[#This Row],[43953]]-Casos_PN_CORR[[#This Row],[43952]]</f>
        <v>0</v>
      </c>
      <c r="BH366">
        <f>+Casos_PN_CORR[[#This Row],[43954]]-Casos_PN_CORR[[#This Row],[43953]]</f>
        <v>0</v>
      </c>
      <c r="BI366">
        <f>+Casos_PN_CORR[[#This Row],[43955]]-Casos_PN_CORR[[#This Row],[43954]]</f>
        <v>0</v>
      </c>
      <c r="BJ366">
        <f>+Casos_PN_CORR[[#This Row],[43956]]-Casos_PN_CORR[[#This Row],[43955]]</f>
        <v>0</v>
      </c>
      <c r="BK366">
        <f>+Casos_PN_CORR[[#This Row],[43957]]-Casos_PN_CORR[[#This Row],[43956]]</f>
        <v>0</v>
      </c>
      <c r="BL366">
        <f>+Casos_PN_CORR[[#This Row],[43958]]-Casos_PN_CORR[[#This Row],[43957]]</f>
        <v>0</v>
      </c>
      <c r="BM366">
        <f>+Casos_PN_CORR[[#This Row],[43959]]-Casos_PN_CORR[[#This Row],[43958]]</f>
        <v>0</v>
      </c>
      <c r="BN366">
        <f>+Casos_PN_CORR[[#This Row],[43960]]-Casos_PN_CORR[[#This Row],[43959]]</f>
        <v>0</v>
      </c>
      <c r="BO366">
        <f>+Casos_PN_CORR[[#This Row],[43961]]-Casos_PN_CORR[[#This Row],[43960]]</f>
        <v>0</v>
      </c>
      <c r="BP366">
        <f>+Casos_PN_CORR[[#This Row],[43962]]-Casos_PN_CORR[[#This Row],[43961]]</f>
        <v>0</v>
      </c>
      <c r="BQ366">
        <f>+Casos_PN_CORR[[#This Row],[43963]]-Casos_PN_CORR[[#This Row],[43962]]</f>
        <v>0</v>
      </c>
      <c r="BR366">
        <f>+Casos_PN_CORR[[#This Row],[43964]]-Casos_PN_CORR[[#This Row],[43963]]</f>
        <v>0</v>
      </c>
      <c r="BS366">
        <f>+Casos_PN_CORR[[#This Row],[43965]]-Casos_PN_CORR[[#This Row],[43964]]</f>
        <v>0</v>
      </c>
      <c r="BT366">
        <f>+Casos_PN_CORR[[#This Row],[43966]]-Casos_PN_CORR[[#This Row],[43965]]</f>
        <v>0</v>
      </c>
      <c r="BU366">
        <f>+Casos_PN_CORR[[#This Row],[43967]]-Casos_PN_CORR[[#This Row],[43966]]</f>
        <v>0</v>
      </c>
      <c r="BV366">
        <f>+Casos_PN_CORR[[#This Row],[43968]]-Casos_PN_CORR[[#This Row],[43967]]</f>
        <v>0</v>
      </c>
      <c r="BW366">
        <f>+Casos_PN_CORR[[#This Row],[43969]]-Casos_PN_CORR[[#This Row],[43968]]</f>
        <v>0</v>
      </c>
      <c r="BX366">
        <f>+Casos_PN_CORR[[#This Row],[43970]]-Casos_PN_CORR[[#This Row],[43969]]</f>
        <v>0</v>
      </c>
      <c r="BY366">
        <f>+Casos_PN_CORR[[#This Row],[43971]]-Casos_PN_CORR[[#This Row],[43970]]</f>
        <v>0</v>
      </c>
      <c r="BZ366">
        <f>+Casos_PN_CORR[[#This Row],[43972]]-Casos_PN_CORR[[#This Row],[43971]]</f>
        <v>0</v>
      </c>
      <c r="CA366">
        <f>+Casos_PN_CORR[[#This Row],[43973]]-Casos_PN_CORR[[#This Row],[43972]]</f>
        <v>0</v>
      </c>
      <c r="CB366">
        <f>+Casos_PN_CORR[[#This Row],[43974]]-Casos_PN_CORR[[#This Row],[43973]]</f>
        <v>0</v>
      </c>
      <c r="CC366">
        <f>+Casos_PN_CORR[[#This Row],[43975]]-Casos_PN_CORR[[#This Row],[43974]]</f>
        <v>0</v>
      </c>
      <c r="CD366">
        <f>+Casos_PN_CORR[[#This Row],[43976]]-Casos_PN_CORR[[#This Row],[43975]]</f>
        <v>0</v>
      </c>
      <c r="CE366">
        <f>+Casos_PN_CORR[[#This Row],[43977]]-Casos_PN_CORR[[#This Row],[43976]]</f>
        <v>0</v>
      </c>
      <c r="CF366">
        <f>+Casos_PN_CORR[[#This Row],[43978]]-Casos_PN_CORR[[#This Row],[43977]]</f>
        <v>0</v>
      </c>
      <c r="CG366">
        <f>+Casos_PN_CORR[[#This Row],[43979]]-Casos_PN_CORR[[#This Row],[43978]]</f>
        <v>0</v>
      </c>
      <c r="CH366">
        <f>+Casos_PN_CORR[[#This Row],[43980]]-Casos_PN_CORR[[#This Row],[43979]]</f>
        <v>0</v>
      </c>
      <c r="CI366">
        <f>+Casos_PN_CORR[[#This Row],[43981]]-Casos_PN_CORR[[#This Row],[43980]]</f>
        <v>0</v>
      </c>
      <c r="CJ366">
        <f>+Casos_PN_CORR[[#This Row],[43982]]-Casos_PN_CORR[[#This Row],[43981]]</f>
        <v>0</v>
      </c>
      <c r="CK366">
        <f>+Casos_PN_CORR[[#This Row],[43983]]-Casos_PN_CORR[[#This Row],[43982]]</f>
        <v>0</v>
      </c>
      <c r="CL366">
        <f>+Casos_PN_CORR[[#This Row],[43984]]-Casos_PN_CORR[[#This Row],[43983]]</f>
        <v>0</v>
      </c>
      <c r="CM366">
        <f>+Casos_PN_CORR[[#This Row],[43985]]-Casos_PN_CORR[[#This Row],[43984]]</f>
        <v>0</v>
      </c>
      <c r="CN366">
        <f>+Casos_PN_CORR[[#This Row],[43986]]-Casos_PN_CORR[[#This Row],[43985]]</f>
        <v>0</v>
      </c>
      <c r="CO366">
        <f>+Casos_PN_CORR[[#This Row],[43987]]-Casos_PN_CORR[[#This Row],[43986]]</f>
        <v>0</v>
      </c>
      <c r="CP366">
        <f>+Casos_PN_CORR[[#This Row],[43988]]-Casos_PN_CORR[[#This Row],[43987]]</f>
        <v>0</v>
      </c>
      <c r="CQ366">
        <f>+Casos_PN_CORR[[#This Row],[43989]]-Casos_PN_CORR[[#This Row],[43988]]</f>
        <v>0</v>
      </c>
      <c r="CR366">
        <f>+Casos_PN_CORR[[#This Row],[43990]]-Casos_PN_CORR[[#This Row],[43989]]</f>
        <v>0</v>
      </c>
      <c r="CS366">
        <f>+Casos_PN_CORR[[#This Row],[43991]]-Casos_PN_CORR[[#This Row],[43990]]</f>
        <v>0</v>
      </c>
      <c r="CT366">
        <f>+Casos_PN_CORR[[#This Row],[43992]]-Casos_PN_CORR[[#This Row],[43991]]</f>
        <v>0</v>
      </c>
      <c r="CU366">
        <f>+Casos_PN_CORR[[#This Row],[43993]]-Casos_PN_CORR[[#This Row],[43992]]</f>
        <v>0</v>
      </c>
    </row>
    <row r="367" spans="1:99" x14ac:dyDescent="0.3">
      <c r="A367">
        <v>80505</v>
      </c>
      <c r="B367" s="2" t="s">
        <v>99</v>
      </c>
      <c r="C367" s="2" t="s">
        <v>134</v>
      </c>
      <c r="D367" s="2" t="s">
        <v>208</v>
      </c>
      <c r="E367" s="4">
        <f t="shared" si="5"/>
        <v>0</v>
      </c>
      <c r="F367">
        <f>+Casos_PN_CORR[[#This Row],[43900]]</f>
        <v>0</v>
      </c>
      <c r="G367">
        <f>+Casos_PN_CORR[[#This Row],[43901]]-Casos_PN_CORR[[#This Row],[43900]]</f>
        <v>0</v>
      </c>
      <c r="H367">
        <f>+Casos_PN_CORR[[#This Row],[43902]]-Casos_PN_CORR[[#This Row],[43901]]</f>
        <v>0</v>
      </c>
      <c r="I367">
        <f>+Casos_PN_CORR[[#This Row],[43903]]-Casos_PN_CORR[[#This Row],[43902]]</f>
        <v>0</v>
      </c>
      <c r="J367">
        <f>+Casos_PN_CORR[[#This Row],[43904]]-Casos_PN_CORR[[#This Row],[43903]]</f>
        <v>0</v>
      </c>
      <c r="K367">
        <f>+Casos_PN_CORR[[#This Row],[43905]]-Casos_PN_CORR[[#This Row],[43904]]</f>
        <v>0</v>
      </c>
      <c r="L367">
        <f>+Casos_PN_CORR[[#This Row],[43906]]-Casos_PN_CORR[[#This Row],[43905]]</f>
        <v>0</v>
      </c>
      <c r="M367">
        <f>+Casos_PN_CORR[[#This Row],[43907]]-Casos_PN_CORR[[#This Row],[43906]]</f>
        <v>0</v>
      </c>
      <c r="N367">
        <f>+Casos_PN_CORR[[#This Row],[43908]]-Casos_PN_CORR[[#This Row],[43907]]</f>
        <v>0</v>
      </c>
      <c r="O367">
        <f>+Casos_PN_CORR[[#This Row],[43909]]-Casos_PN_CORR[[#This Row],[43908]]</f>
        <v>0</v>
      </c>
      <c r="P367">
        <f>+Casos_PN_CORR[[#This Row],[43910]]-Casos_PN_CORR[[#This Row],[43909]]</f>
        <v>0</v>
      </c>
      <c r="Q367">
        <f>+Casos_PN_CORR[[#This Row],[43911]]-Casos_PN_CORR[[#This Row],[43910]]</f>
        <v>0</v>
      </c>
      <c r="R367">
        <f>+Casos_PN_CORR[[#This Row],[43912]]-Casos_PN_CORR[[#This Row],[43911]]</f>
        <v>0</v>
      </c>
      <c r="S367">
        <f>+Casos_PN_CORR[[#This Row],[43913]]-Casos_PN_CORR[[#This Row],[43912]]</f>
        <v>0</v>
      </c>
      <c r="T367">
        <f>+Casos_PN_CORR[[#This Row],[43914]]-Casos_PN_CORR[[#This Row],[43913]]</f>
        <v>0</v>
      </c>
      <c r="U367">
        <f>+Casos_PN_CORR[[#This Row],[43915]]-Casos_PN_CORR[[#This Row],[43914]]</f>
        <v>0</v>
      </c>
      <c r="V367">
        <f>+Casos_PN_CORR[[#This Row],[43916]]-Casos_PN_CORR[[#This Row],[43915]]</f>
        <v>0</v>
      </c>
      <c r="W367">
        <f>+Casos_PN_CORR[[#This Row],[43917]]-Casos_PN_CORR[[#This Row],[43916]]</f>
        <v>0</v>
      </c>
      <c r="X367">
        <f>+Casos_PN_CORR[[#This Row],[43918]]-Casos_PN_CORR[[#This Row],[43917]]</f>
        <v>0</v>
      </c>
      <c r="Y367">
        <f>+Casos_PN_CORR[[#This Row],[43919]]-Casos_PN_CORR[[#This Row],[43918]]</f>
        <v>0</v>
      </c>
      <c r="Z367">
        <f>+Casos_PN_CORR[[#This Row],[43920]]-Casos_PN_CORR[[#This Row],[43919]]</f>
        <v>0</v>
      </c>
      <c r="AA367">
        <f>+Casos_PN_CORR[[#This Row],[43921]]-Casos_PN_CORR[[#This Row],[43920]]</f>
        <v>0</v>
      </c>
      <c r="AB367">
        <f>+Casos_PN_CORR[[#This Row],[43922]]-Casos_PN_CORR[[#This Row],[43921]]</f>
        <v>0</v>
      </c>
      <c r="AC367">
        <f>+Casos_PN_CORR[[#This Row],[43923]]-Casos_PN_CORR[[#This Row],[43922]]</f>
        <v>0</v>
      </c>
      <c r="AD367">
        <f>+Casos_PN_CORR[[#This Row],[43924]]-Casos_PN_CORR[[#This Row],[43923]]</f>
        <v>0</v>
      </c>
      <c r="AE367">
        <f>+Casos_PN_CORR[[#This Row],[43925]]-Casos_PN_CORR[[#This Row],[43924]]</f>
        <v>0</v>
      </c>
      <c r="AF367">
        <f>+Casos_PN_CORR[[#This Row],[43926]]-Casos_PN_CORR[[#This Row],[43925]]</f>
        <v>0</v>
      </c>
      <c r="AG367">
        <f>+Casos_PN_CORR[[#This Row],[43927]]-Casos_PN_CORR[[#This Row],[43926]]</f>
        <v>0</v>
      </c>
      <c r="AH367">
        <f>+Casos_PN_CORR[[#This Row],[43928]]-Casos_PN_CORR[[#This Row],[43927]]</f>
        <v>0</v>
      </c>
      <c r="AI367">
        <f>+Casos_PN_CORR[[#This Row],[43929]]-Casos_PN_CORR[[#This Row],[43928]]</f>
        <v>0</v>
      </c>
      <c r="AJ367">
        <f>+Casos_PN_CORR[[#This Row],[43930]]-Casos_PN_CORR[[#This Row],[43929]]</f>
        <v>0</v>
      </c>
      <c r="AK367">
        <f>+Casos_PN_CORR[[#This Row],[43931]]-Casos_PN_CORR[[#This Row],[43930]]</f>
        <v>0</v>
      </c>
      <c r="AL367">
        <f>+Casos_PN_CORR[[#This Row],[43932]]-Casos_PN_CORR[[#This Row],[43931]]</f>
        <v>0</v>
      </c>
      <c r="AM367">
        <f>+Casos_PN_CORR[[#This Row],[43933]]-Casos_PN_CORR[[#This Row],[43932]]</f>
        <v>0</v>
      </c>
      <c r="AN367">
        <f>+Casos_PN_CORR[[#This Row],[43934]]-Casos_PN_CORR[[#This Row],[43933]]</f>
        <v>0</v>
      </c>
      <c r="AO367">
        <f>+Casos_PN_CORR[[#This Row],[43935]]-Casos_PN_CORR[[#This Row],[43934]]</f>
        <v>0</v>
      </c>
      <c r="AP367">
        <f>+Casos_PN_CORR[[#This Row],[43936]]-Casos_PN_CORR[[#This Row],[43935]]</f>
        <v>0</v>
      </c>
      <c r="AQ367">
        <f>+Casos_PN_CORR[[#This Row],[43937]]-Casos_PN_CORR[[#This Row],[43936]]</f>
        <v>0</v>
      </c>
      <c r="AR367">
        <f>+Casos_PN_CORR[[#This Row],[43938]]-Casos_PN_CORR[[#This Row],[43937]]</f>
        <v>0</v>
      </c>
      <c r="AS367">
        <f>+Casos_PN_CORR[[#This Row],[43939]]-Casos_PN_CORR[[#This Row],[43938]]</f>
        <v>0</v>
      </c>
      <c r="AT367">
        <f>+Casos_PN_CORR[[#This Row],[43940]]-Casos_PN_CORR[[#This Row],[43939]]</f>
        <v>0</v>
      </c>
      <c r="AU367">
        <f>+Casos_PN_CORR[[#This Row],[43941]]-Casos_PN_CORR[[#This Row],[43940]]</f>
        <v>0</v>
      </c>
      <c r="AV367">
        <f>+Casos_PN_CORR[[#This Row],[43942]]-Casos_PN_CORR[[#This Row],[43941]]</f>
        <v>0</v>
      </c>
      <c r="AW367">
        <f>+Casos_PN_CORR[[#This Row],[43943]]-Casos_PN_CORR[[#This Row],[43942]]</f>
        <v>0</v>
      </c>
      <c r="AX367">
        <f>+Casos_PN_CORR[[#This Row],[43944]]-Casos_PN_CORR[[#This Row],[43943]]</f>
        <v>0</v>
      </c>
      <c r="AY367">
        <f>+Casos_PN_CORR[[#This Row],[43945]]-Casos_PN_CORR[[#This Row],[43944]]</f>
        <v>0</v>
      </c>
      <c r="AZ367">
        <f>+Casos_PN_CORR[[#This Row],[43946]]-Casos_PN_CORR[[#This Row],[43945]]</f>
        <v>0</v>
      </c>
      <c r="BA367">
        <f>+Casos_PN_CORR[[#This Row],[43947]]-Casos_PN_CORR[[#This Row],[43946]]</f>
        <v>0</v>
      </c>
      <c r="BB367">
        <f>+Casos_PN_CORR[[#This Row],[43948]]-Casos_PN_CORR[[#This Row],[43947]]</f>
        <v>0</v>
      </c>
      <c r="BC367">
        <f>+Casos_PN_CORR[[#This Row],[43949]]-Casos_PN_CORR[[#This Row],[43948]]</f>
        <v>0</v>
      </c>
      <c r="BD367">
        <f>+Casos_PN_CORR[[#This Row],[43950]]-Casos_PN_CORR[[#This Row],[43949]]</f>
        <v>0</v>
      </c>
      <c r="BE367">
        <f>+Casos_PN_CORR[[#This Row],[43951]]-Casos_PN_CORR[[#This Row],[43950]]</f>
        <v>0</v>
      </c>
      <c r="BF367">
        <f>+Casos_PN_CORR[[#This Row],[43952]]-Casos_PN_CORR[[#This Row],[43951]]</f>
        <v>0</v>
      </c>
      <c r="BG367">
        <f>+Casos_PN_CORR[[#This Row],[43953]]-Casos_PN_CORR[[#This Row],[43952]]</f>
        <v>0</v>
      </c>
      <c r="BH367">
        <f>+Casos_PN_CORR[[#This Row],[43954]]-Casos_PN_CORR[[#This Row],[43953]]</f>
        <v>0</v>
      </c>
      <c r="BI367">
        <f>+Casos_PN_CORR[[#This Row],[43955]]-Casos_PN_CORR[[#This Row],[43954]]</f>
        <v>0</v>
      </c>
      <c r="BJ367">
        <f>+Casos_PN_CORR[[#This Row],[43956]]-Casos_PN_CORR[[#This Row],[43955]]</f>
        <v>0</v>
      </c>
      <c r="BK367">
        <f>+Casos_PN_CORR[[#This Row],[43957]]-Casos_PN_CORR[[#This Row],[43956]]</f>
        <v>0</v>
      </c>
      <c r="BL367">
        <f>+Casos_PN_CORR[[#This Row],[43958]]-Casos_PN_CORR[[#This Row],[43957]]</f>
        <v>0</v>
      </c>
      <c r="BM367">
        <f>+Casos_PN_CORR[[#This Row],[43959]]-Casos_PN_CORR[[#This Row],[43958]]</f>
        <v>0</v>
      </c>
      <c r="BN367">
        <f>+Casos_PN_CORR[[#This Row],[43960]]-Casos_PN_CORR[[#This Row],[43959]]</f>
        <v>0</v>
      </c>
      <c r="BO367">
        <f>+Casos_PN_CORR[[#This Row],[43961]]-Casos_PN_CORR[[#This Row],[43960]]</f>
        <v>0</v>
      </c>
      <c r="BP367">
        <f>+Casos_PN_CORR[[#This Row],[43962]]-Casos_PN_CORR[[#This Row],[43961]]</f>
        <v>0</v>
      </c>
      <c r="BQ367">
        <f>+Casos_PN_CORR[[#This Row],[43963]]-Casos_PN_CORR[[#This Row],[43962]]</f>
        <v>0</v>
      </c>
      <c r="BR367">
        <f>+Casos_PN_CORR[[#This Row],[43964]]-Casos_PN_CORR[[#This Row],[43963]]</f>
        <v>0</v>
      </c>
      <c r="BS367">
        <f>+Casos_PN_CORR[[#This Row],[43965]]-Casos_PN_CORR[[#This Row],[43964]]</f>
        <v>0</v>
      </c>
      <c r="BT367">
        <f>+Casos_PN_CORR[[#This Row],[43966]]-Casos_PN_CORR[[#This Row],[43965]]</f>
        <v>0</v>
      </c>
      <c r="BU367">
        <f>+Casos_PN_CORR[[#This Row],[43967]]-Casos_PN_CORR[[#This Row],[43966]]</f>
        <v>0</v>
      </c>
      <c r="BV367">
        <f>+Casos_PN_CORR[[#This Row],[43968]]-Casos_PN_CORR[[#This Row],[43967]]</f>
        <v>0</v>
      </c>
      <c r="BW367">
        <f>+Casos_PN_CORR[[#This Row],[43969]]-Casos_PN_CORR[[#This Row],[43968]]</f>
        <v>0</v>
      </c>
      <c r="BX367">
        <f>+Casos_PN_CORR[[#This Row],[43970]]-Casos_PN_CORR[[#This Row],[43969]]</f>
        <v>0</v>
      </c>
      <c r="BY367">
        <f>+Casos_PN_CORR[[#This Row],[43971]]-Casos_PN_CORR[[#This Row],[43970]]</f>
        <v>0</v>
      </c>
      <c r="BZ367">
        <f>+Casos_PN_CORR[[#This Row],[43972]]-Casos_PN_CORR[[#This Row],[43971]]</f>
        <v>0</v>
      </c>
      <c r="CA367">
        <f>+Casos_PN_CORR[[#This Row],[43973]]-Casos_PN_CORR[[#This Row],[43972]]</f>
        <v>0</v>
      </c>
      <c r="CB367">
        <f>+Casos_PN_CORR[[#This Row],[43974]]-Casos_PN_CORR[[#This Row],[43973]]</f>
        <v>0</v>
      </c>
      <c r="CC367">
        <f>+Casos_PN_CORR[[#This Row],[43975]]-Casos_PN_CORR[[#This Row],[43974]]</f>
        <v>0</v>
      </c>
      <c r="CD367">
        <f>+Casos_PN_CORR[[#This Row],[43976]]-Casos_PN_CORR[[#This Row],[43975]]</f>
        <v>0</v>
      </c>
      <c r="CE367">
        <f>+Casos_PN_CORR[[#This Row],[43977]]-Casos_PN_CORR[[#This Row],[43976]]</f>
        <v>0</v>
      </c>
      <c r="CF367">
        <f>+Casos_PN_CORR[[#This Row],[43978]]-Casos_PN_CORR[[#This Row],[43977]]</f>
        <v>0</v>
      </c>
      <c r="CG367">
        <f>+Casos_PN_CORR[[#This Row],[43979]]-Casos_PN_CORR[[#This Row],[43978]]</f>
        <v>0</v>
      </c>
      <c r="CH367">
        <f>+Casos_PN_CORR[[#This Row],[43980]]-Casos_PN_CORR[[#This Row],[43979]]</f>
        <v>0</v>
      </c>
      <c r="CI367">
        <f>+Casos_PN_CORR[[#This Row],[43981]]-Casos_PN_CORR[[#This Row],[43980]]</f>
        <v>0</v>
      </c>
      <c r="CJ367">
        <f>+Casos_PN_CORR[[#This Row],[43982]]-Casos_PN_CORR[[#This Row],[43981]]</f>
        <v>0</v>
      </c>
      <c r="CK367">
        <f>+Casos_PN_CORR[[#This Row],[43983]]-Casos_PN_CORR[[#This Row],[43982]]</f>
        <v>0</v>
      </c>
      <c r="CL367">
        <f>+Casos_PN_CORR[[#This Row],[43984]]-Casos_PN_CORR[[#This Row],[43983]]</f>
        <v>0</v>
      </c>
      <c r="CM367">
        <f>+Casos_PN_CORR[[#This Row],[43985]]-Casos_PN_CORR[[#This Row],[43984]]</f>
        <v>0</v>
      </c>
      <c r="CN367">
        <f>+Casos_PN_CORR[[#This Row],[43986]]-Casos_PN_CORR[[#This Row],[43985]]</f>
        <v>0</v>
      </c>
      <c r="CO367">
        <f>+Casos_PN_CORR[[#This Row],[43987]]-Casos_PN_CORR[[#This Row],[43986]]</f>
        <v>0</v>
      </c>
      <c r="CP367">
        <f>+Casos_PN_CORR[[#This Row],[43988]]-Casos_PN_CORR[[#This Row],[43987]]</f>
        <v>0</v>
      </c>
      <c r="CQ367">
        <f>+Casos_PN_CORR[[#This Row],[43989]]-Casos_PN_CORR[[#This Row],[43988]]</f>
        <v>0</v>
      </c>
      <c r="CR367">
        <f>+Casos_PN_CORR[[#This Row],[43990]]-Casos_PN_CORR[[#This Row],[43989]]</f>
        <v>0</v>
      </c>
      <c r="CS367">
        <f>+Casos_PN_CORR[[#This Row],[43991]]-Casos_PN_CORR[[#This Row],[43990]]</f>
        <v>0</v>
      </c>
      <c r="CT367">
        <f>+Casos_PN_CORR[[#This Row],[43992]]-Casos_PN_CORR[[#This Row],[43991]]</f>
        <v>0</v>
      </c>
      <c r="CU367">
        <f>+Casos_PN_CORR[[#This Row],[43993]]-Casos_PN_CORR[[#This Row],[43992]]</f>
        <v>0</v>
      </c>
    </row>
    <row r="368" spans="1:99" x14ac:dyDescent="0.3">
      <c r="A368">
        <v>60201</v>
      </c>
      <c r="B368" s="2" t="s">
        <v>158</v>
      </c>
      <c r="C368" s="2" t="s">
        <v>350</v>
      </c>
      <c r="D368" s="2" t="s">
        <v>642</v>
      </c>
      <c r="E368" s="4">
        <f t="shared" si="5"/>
        <v>0</v>
      </c>
      <c r="F368">
        <f>+Casos_PN_CORR[[#This Row],[43900]]</f>
        <v>0</v>
      </c>
      <c r="G368">
        <f>+Casos_PN_CORR[[#This Row],[43901]]-Casos_PN_CORR[[#This Row],[43900]]</f>
        <v>0</v>
      </c>
      <c r="H368">
        <f>+Casos_PN_CORR[[#This Row],[43902]]-Casos_PN_CORR[[#This Row],[43901]]</f>
        <v>0</v>
      </c>
      <c r="I368">
        <f>+Casos_PN_CORR[[#This Row],[43903]]-Casos_PN_CORR[[#This Row],[43902]]</f>
        <v>0</v>
      </c>
      <c r="J368">
        <f>+Casos_PN_CORR[[#This Row],[43904]]-Casos_PN_CORR[[#This Row],[43903]]</f>
        <v>0</v>
      </c>
      <c r="K368">
        <f>+Casos_PN_CORR[[#This Row],[43905]]-Casos_PN_CORR[[#This Row],[43904]]</f>
        <v>0</v>
      </c>
      <c r="L368">
        <f>+Casos_PN_CORR[[#This Row],[43906]]-Casos_PN_CORR[[#This Row],[43905]]</f>
        <v>0</v>
      </c>
      <c r="M368">
        <f>+Casos_PN_CORR[[#This Row],[43907]]-Casos_PN_CORR[[#This Row],[43906]]</f>
        <v>0</v>
      </c>
      <c r="N368">
        <f>+Casos_PN_CORR[[#This Row],[43908]]-Casos_PN_CORR[[#This Row],[43907]]</f>
        <v>0</v>
      </c>
      <c r="O368">
        <f>+Casos_PN_CORR[[#This Row],[43909]]-Casos_PN_CORR[[#This Row],[43908]]</f>
        <v>0</v>
      </c>
      <c r="P368">
        <f>+Casos_PN_CORR[[#This Row],[43910]]-Casos_PN_CORR[[#This Row],[43909]]</f>
        <v>0</v>
      </c>
      <c r="Q368">
        <f>+Casos_PN_CORR[[#This Row],[43911]]-Casos_PN_CORR[[#This Row],[43910]]</f>
        <v>0</v>
      </c>
      <c r="R368">
        <f>+Casos_PN_CORR[[#This Row],[43912]]-Casos_PN_CORR[[#This Row],[43911]]</f>
        <v>0</v>
      </c>
      <c r="S368">
        <f>+Casos_PN_CORR[[#This Row],[43913]]-Casos_PN_CORR[[#This Row],[43912]]</f>
        <v>0</v>
      </c>
      <c r="T368">
        <f>+Casos_PN_CORR[[#This Row],[43914]]-Casos_PN_CORR[[#This Row],[43913]]</f>
        <v>0</v>
      </c>
      <c r="U368">
        <f>+Casos_PN_CORR[[#This Row],[43915]]-Casos_PN_CORR[[#This Row],[43914]]</f>
        <v>0</v>
      </c>
      <c r="V368">
        <f>+Casos_PN_CORR[[#This Row],[43916]]-Casos_PN_CORR[[#This Row],[43915]]</f>
        <v>0</v>
      </c>
      <c r="W368">
        <f>+Casos_PN_CORR[[#This Row],[43917]]-Casos_PN_CORR[[#This Row],[43916]]</f>
        <v>0</v>
      </c>
      <c r="X368">
        <f>+Casos_PN_CORR[[#This Row],[43918]]-Casos_PN_CORR[[#This Row],[43917]]</f>
        <v>0</v>
      </c>
      <c r="Y368">
        <f>+Casos_PN_CORR[[#This Row],[43919]]-Casos_PN_CORR[[#This Row],[43918]]</f>
        <v>0</v>
      </c>
      <c r="Z368">
        <f>+Casos_PN_CORR[[#This Row],[43920]]-Casos_PN_CORR[[#This Row],[43919]]</f>
        <v>0</v>
      </c>
      <c r="AA368">
        <f>+Casos_PN_CORR[[#This Row],[43921]]-Casos_PN_CORR[[#This Row],[43920]]</f>
        <v>0</v>
      </c>
      <c r="AB368">
        <f>+Casos_PN_CORR[[#This Row],[43922]]-Casos_PN_CORR[[#This Row],[43921]]</f>
        <v>0</v>
      </c>
      <c r="AC368">
        <f>+Casos_PN_CORR[[#This Row],[43923]]-Casos_PN_CORR[[#This Row],[43922]]</f>
        <v>0</v>
      </c>
      <c r="AD368">
        <f>+Casos_PN_CORR[[#This Row],[43924]]-Casos_PN_CORR[[#This Row],[43923]]</f>
        <v>0</v>
      </c>
      <c r="AE368">
        <f>+Casos_PN_CORR[[#This Row],[43925]]-Casos_PN_CORR[[#This Row],[43924]]</f>
        <v>0</v>
      </c>
      <c r="AF368">
        <f>+Casos_PN_CORR[[#This Row],[43926]]-Casos_PN_CORR[[#This Row],[43925]]</f>
        <v>0</v>
      </c>
      <c r="AG368">
        <f>+Casos_PN_CORR[[#This Row],[43927]]-Casos_PN_CORR[[#This Row],[43926]]</f>
        <v>0</v>
      </c>
      <c r="AH368">
        <f>+Casos_PN_CORR[[#This Row],[43928]]-Casos_PN_CORR[[#This Row],[43927]]</f>
        <v>0</v>
      </c>
      <c r="AI368">
        <f>+Casos_PN_CORR[[#This Row],[43929]]-Casos_PN_CORR[[#This Row],[43928]]</f>
        <v>0</v>
      </c>
      <c r="AJ368">
        <f>+Casos_PN_CORR[[#This Row],[43930]]-Casos_PN_CORR[[#This Row],[43929]]</f>
        <v>0</v>
      </c>
      <c r="AK368">
        <f>+Casos_PN_CORR[[#This Row],[43931]]-Casos_PN_CORR[[#This Row],[43930]]</f>
        <v>0</v>
      </c>
      <c r="AL368">
        <f>+Casos_PN_CORR[[#This Row],[43932]]-Casos_PN_CORR[[#This Row],[43931]]</f>
        <v>0</v>
      </c>
      <c r="AM368">
        <f>+Casos_PN_CORR[[#This Row],[43933]]-Casos_PN_CORR[[#This Row],[43932]]</f>
        <v>0</v>
      </c>
      <c r="AN368">
        <f>+Casos_PN_CORR[[#This Row],[43934]]-Casos_PN_CORR[[#This Row],[43933]]</f>
        <v>0</v>
      </c>
      <c r="AO368">
        <f>+Casos_PN_CORR[[#This Row],[43935]]-Casos_PN_CORR[[#This Row],[43934]]</f>
        <v>0</v>
      </c>
      <c r="AP368">
        <f>+Casos_PN_CORR[[#This Row],[43936]]-Casos_PN_CORR[[#This Row],[43935]]</f>
        <v>0</v>
      </c>
      <c r="AQ368">
        <f>+Casos_PN_CORR[[#This Row],[43937]]-Casos_PN_CORR[[#This Row],[43936]]</f>
        <v>0</v>
      </c>
      <c r="AR368">
        <f>+Casos_PN_CORR[[#This Row],[43938]]-Casos_PN_CORR[[#This Row],[43937]]</f>
        <v>0</v>
      </c>
      <c r="AS368">
        <f>+Casos_PN_CORR[[#This Row],[43939]]-Casos_PN_CORR[[#This Row],[43938]]</f>
        <v>0</v>
      </c>
      <c r="AT368">
        <f>+Casos_PN_CORR[[#This Row],[43940]]-Casos_PN_CORR[[#This Row],[43939]]</f>
        <v>0</v>
      </c>
      <c r="AU368">
        <f>+Casos_PN_CORR[[#This Row],[43941]]-Casos_PN_CORR[[#This Row],[43940]]</f>
        <v>0</v>
      </c>
      <c r="AV368">
        <f>+Casos_PN_CORR[[#This Row],[43942]]-Casos_PN_CORR[[#This Row],[43941]]</f>
        <v>0</v>
      </c>
      <c r="AW368">
        <f>+Casos_PN_CORR[[#This Row],[43943]]-Casos_PN_CORR[[#This Row],[43942]]</f>
        <v>0</v>
      </c>
      <c r="AX368">
        <f>+Casos_PN_CORR[[#This Row],[43944]]-Casos_PN_CORR[[#This Row],[43943]]</f>
        <v>0</v>
      </c>
      <c r="AY368">
        <f>+Casos_PN_CORR[[#This Row],[43945]]-Casos_PN_CORR[[#This Row],[43944]]</f>
        <v>0</v>
      </c>
      <c r="AZ368">
        <f>+Casos_PN_CORR[[#This Row],[43946]]-Casos_PN_CORR[[#This Row],[43945]]</f>
        <v>0</v>
      </c>
      <c r="BA368">
        <f>+Casos_PN_CORR[[#This Row],[43947]]-Casos_PN_CORR[[#This Row],[43946]]</f>
        <v>0</v>
      </c>
      <c r="BB368">
        <f>+Casos_PN_CORR[[#This Row],[43948]]-Casos_PN_CORR[[#This Row],[43947]]</f>
        <v>0</v>
      </c>
      <c r="BC368">
        <f>+Casos_PN_CORR[[#This Row],[43949]]-Casos_PN_CORR[[#This Row],[43948]]</f>
        <v>0</v>
      </c>
      <c r="BD368">
        <f>+Casos_PN_CORR[[#This Row],[43950]]-Casos_PN_CORR[[#This Row],[43949]]</f>
        <v>0</v>
      </c>
      <c r="BE368">
        <f>+Casos_PN_CORR[[#This Row],[43951]]-Casos_PN_CORR[[#This Row],[43950]]</f>
        <v>0</v>
      </c>
      <c r="BF368">
        <f>+Casos_PN_CORR[[#This Row],[43952]]-Casos_PN_CORR[[#This Row],[43951]]</f>
        <v>0</v>
      </c>
      <c r="BG368">
        <f>+Casos_PN_CORR[[#This Row],[43953]]-Casos_PN_CORR[[#This Row],[43952]]</f>
        <v>0</v>
      </c>
      <c r="BH368">
        <f>+Casos_PN_CORR[[#This Row],[43954]]-Casos_PN_CORR[[#This Row],[43953]]</f>
        <v>0</v>
      </c>
      <c r="BI368">
        <f>+Casos_PN_CORR[[#This Row],[43955]]-Casos_PN_CORR[[#This Row],[43954]]</f>
        <v>0</v>
      </c>
      <c r="BJ368">
        <f>+Casos_PN_CORR[[#This Row],[43956]]-Casos_PN_CORR[[#This Row],[43955]]</f>
        <v>0</v>
      </c>
      <c r="BK368">
        <f>+Casos_PN_CORR[[#This Row],[43957]]-Casos_PN_CORR[[#This Row],[43956]]</f>
        <v>0</v>
      </c>
      <c r="BL368">
        <f>+Casos_PN_CORR[[#This Row],[43958]]-Casos_PN_CORR[[#This Row],[43957]]</f>
        <v>0</v>
      </c>
      <c r="BM368">
        <f>+Casos_PN_CORR[[#This Row],[43959]]-Casos_PN_CORR[[#This Row],[43958]]</f>
        <v>0</v>
      </c>
      <c r="BN368">
        <f>+Casos_PN_CORR[[#This Row],[43960]]-Casos_PN_CORR[[#This Row],[43959]]</f>
        <v>0</v>
      </c>
      <c r="BO368">
        <f>+Casos_PN_CORR[[#This Row],[43961]]-Casos_PN_CORR[[#This Row],[43960]]</f>
        <v>0</v>
      </c>
      <c r="BP368">
        <f>+Casos_PN_CORR[[#This Row],[43962]]-Casos_PN_CORR[[#This Row],[43961]]</f>
        <v>0</v>
      </c>
      <c r="BQ368">
        <f>+Casos_PN_CORR[[#This Row],[43963]]-Casos_PN_CORR[[#This Row],[43962]]</f>
        <v>0</v>
      </c>
      <c r="BR368">
        <f>+Casos_PN_CORR[[#This Row],[43964]]-Casos_PN_CORR[[#This Row],[43963]]</f>
        <v>0</v>
      </c>
      <c r="BS368">
        <f>+Casos_PN_CORR[[#This Row],[43965]]-Casos_PN_CORR[[#This Row],[43964]]</f>
        <v>0</v>
      </c>
      <c r="BT368">
        <f>+Casos_PN_CORR[[#This Row],[43966]]-Casos_PN_CORR[[#This Row],[43965]]</f>
        <v>0</v>
      </c>
      <c r="BU368">
        <f>+Casos_PN_CORR[[#This Row],[43967]]-Casos_PN_CORR[[#This Row],[43966]]</f>
        <v>0</v>
      </c>
      <c r="BV368">
        <f>+Casos_PN_CORR[[#This Row],[43968]]-Casos_PN_CORR[[#This Row],[43967]]</f>
        <v>0</v>
      </c>
      <c r="BW368">
        <f>+Casos_PN_CORR[[#This Row],[43969]]-Casos_PN_CORR[[#This Row],[43968]]</f>
        <v>0</v>
      </c>
      <c r="BX368">
        <f>+Casos_PN_CORR[[#This Row],[43970]]-Casos_PN_CORR[[#This Row],[43969]]</f>
        <v>0</v>
      </c>
      <c r="BY368">
        <f>+Casos_PN_CORR[[#This Row],[43971]]-Casos_PN_CORR[[#This Row],[43970]]</f>
        <v>0</v>
      </c>
      <c r="BZ368">
        <f>+Casos_PN_CORR[[#This Row],[43972]]-Casos_PN_CORR[[#This Row],[43971]]</f>
        <v>0</v>
      </c>
      <c r="CA368">
        <f>+Casos_PN_CORR[[#This Row],[43973]]-Casos_PN_CORR[[#This Row],[43972]]</f>
        <v>0</v>
      </c>
      <c r="CB368">
        <f>+Casos_PN_CORR[[#This Row],[43974]]-Casos_PN_CORR[[#This Row],[43973]]</f>
        <v>0</v>
      </c>
      <c r="CC368">
        <f>+Casos_PN_CORR[[#This Row],[43975]]-Casos_PN_CORR[[#This Row],[43974]]</f>
        <v>0</v>
      </c>
      <c r="CD368">
        <f>+Casos_PN_CORR[[#This Row],[43976]]-Casos_PN_CORR[[#This Row],[43975]]</f>
        <v>0</v>
      </c>
      <c r="CE368">
        <f>+Casos_PN_CORR[[#This Row],[43977]]-Casos_PN_CORR[[#This Row],[43976]]</f>
        <v>0</v>
      </c>
      <c r="CF368">
        <f>+Casos_PN_CORR[[#This Row],[43978]]-Casos_PN_CORR[[#This Row],[43977]]</f>
        <v>0</v>
      </c>
      <c r="CG368">
        <f>+Casos_PN_CORR[[#This Row],[43979]]-Casos_PN_CORR[[#This Row],[43978]]</f>
        <v>0</v>
      </c>
      <c r="CH368">
        <f>+Casos_PN_CORR[[#This Row],[43980]]-Casos_PN_CORR[[#This Row],[43979]]</f>
        <v>0</v>
      </c>
      <c r="CI368">
        <f>+Casos_PN_CORR[[#This Row],[43981]]-Casos_PN_CORR[[#This Row],[43980]]</f>
        <v>0</v>
      </c>
      <c r="CJ368">
        <f>+Casos_PN_CORR[[#This Row],[43982]]-Casos_PN_CORR[[#This Row],[43981]]</f>
        <v>0</v>
      </c>
      <c r="CK368">
        <f>+Casos_PN_CORR[[#This Row],[43983]]-Casos_PN_CORR[[#This Row],[43982]]</f>
        <v>0</v>
      </c>
      <c r="CL368">
        <f>+Casos_PN_CORR[[#This Row],[43984]]-Casos_PN_CORR[[#This Row],[43983]]</f>
        <v>0</v>
      </c>
      <c r="CM368">
        <f>+Casos_PN_CORR[[#This Row],[43985]]-Casos_PN_CORR[[#This Row],[43984]]</f>
        <v>0</v>
      </c>
      <c r="CN368">
        <f>+Casos_PN_CORR[[#This Row],[43986]]-Casos_PN_CORR[[#This Row],[43985]]</f>
        <v>0</v>
      </c>
      <c r="CO368">
        <f>+Casos_PN_CORR[[#This Row],[43987]]-Casos_PN_CORR[[#This Row],[43986]]</f>
        <v>0</v>
      </c>
      <c r="CP368">
        <f>+Casos_PN_CORR[[#This Row],[43988]]-Casos_PN_CORR[[#This Row],[43987]]</f>
        <v>0</v>
      </c>
      <c r="CQ368">
        <f>+Casos_PN_CORR[[#This Row],[43989]]-Casos_PN_CORR[[#This Row],[43988]]</f>
        <v>0</v>
      </c>
      <c r="CR368">
        <f>+Casos_PN_CORR[[#This Row],[43990]]-Casos_PN_CORR[[#This Row],[43989]]</f>
        <v>0</v>
      </c>
      <c r="CS368">
        <f>+Casos_PN_CORR[[#This Row],[43991]]-Casos_PN_CORR[[#This Row],[43990]]</f>
        <v>0</v>
      </c>
      <c r="CT368">
        <f>+Casos_PN_CORR[[#This Row],[43992]]-Casos_PN_CORR[[#This Row],[43991]]</f>
        <v>0</v>
      </c>
      <c r="CU368">
        <f>+Casos_PN_CORR[[#This Row],[43993]]-Casos_PN_CORR[[#This Row],[43992]]</f>
        <v>0</v>
      </c>
    </row>
    <row r="369" spans="1:99" x14ac:dyDescent="0.3">
      <c r="A369">
        <v>130309</v>
      </c>
      <c r="B369" s="2" t="s">
        <v>102</v>
      </c>
      <c r="C369" s="2" t="s">
        <v>222</v>
      </c>
      <c r="D369" s="2" t="s">
        <v>307</v>
      </c>
      <c r="E369" s="4">
        <f t="shared" si="5"/>
        <v>0</v>
      </c>
      <c r="F369">
        <f>+Casos_PN_CORR[[#This Row],[43900]]</f>
        <v>0</v>
      </c>
      <c r="G369">
        <f>+Casos_PN_CORR[[#This Row],[43901]]-Casos_PN_CORR[[#This Row],[43900]]</f>
        <v>0</v>
      </c>
      <c r="H369">
        <f>+Casos_PN_CORR[[#This Row],[43902]]-Casos_PN_CORR[[#This Row],[43901]]</f>
        <v>0</v>
      </c>
      <c r="I369">
        <f>+Casos_PN_CORR[[#This Row],[43903]]-Casos_PN_CORR[[#This Row],[43902]]</f>
        <v>0</v>
      </c>
      <c r="J369">
        <f>+Casos_PN_CORR[[#This Row],[43904]]-Casos_PN_CORR[[#This Row],[43903]]</f>
        <v>0</v>
      </c>
      <c r="K369">
        <f>+Casos_PN_CORR[[#This Row],[43905]]-Casos_PN_CORR[[#This Row],[43904]]</f>
        <v>0</v>
      </c>
      <c r="L369">
        <f>+Casos_PN_CORR[[#This Row],[43906]]-Casos_PN_CORR[[#This Row],[43905]]</f>
        <v>0</v>
      </c>
      <c r="M369">
        <f>+Casos_PN_CORR[[#This Row],[43907]]-Casos_PN_CORR[[#This Row],[43906]]</f>
        <v>0</v>
      </c>
      <c r="N369">
        <f>+Casos_PN_CORR[[#This Row],[43908]]-Casos_PN_CORR[[#This Row],[43907]]</f>
        <v>0</v>
      </c>
      <c r="O369">
        <f>+Casos_PN_CORR[[#This Row],[43909]]-Casos_PN_CORR[[#This Row],[43908]]</f>
        <v>0</v>
      </c>
      <c r="P369">
        <f>+Casos_PN_CORR[[#This Row],[43910]]-Casos_PN_CORR[[#This Row],[43909]]</f>
        <v>0</v>
      </c>
      <c r="Q369">
        <f>+Casos_PN_CORR[[#This Row],[43911]]-Casos_PN_CORR[[#This Row],[43910]]</f>
        <v>0</v>
      </c>
      <c r="R369">
        <f>+Casos_PN_CORR[[#This Row],[43912]]-Casos_PN_CORR[[#This Row],[43911]]</f>
        <v>0</v>
      </c>
      <c r="S369">
        <f>+Casos_PN_CORR[[#This Row],[43913]]-Casos_PN_CORR[[#This Row],[43912]]</f>
        <v>0</v>
      </c>
      <c r="T369">
        <f>+Casos_PN_CORR[[#This Row],[43914]]-Casos_PN_CORR[[#This Row],[43913]]</f>
        <v>0</v>
      </c>
      <c r="U369">
        <f>+Casos_PN_CORR[[#This Row],[43915]]-Casos_PN_CORR[[#This Row],[43914]]</f>
        <v>0</v>
      </c>
      <c r="V369">
        <f>+Casos_PN_CORR[[#This Row],[43916]]-Casos_PN_CORR[[#This Row],[43915]]</f>
        <v>0</v>
      </c>
      <c r="W369">
        <f>+Casos_PN_CORR[[#This Row],[43917]]-Casos_PN_CORR[[#This Row],[43916]]</f>
        <v>0</v>
      </c>
      <c r="X369">
        <f>+Casos_PN_CORR[[#This Row],[43918]]-Casos_PN_CORR[[#This Row],[43917]]</f>
        <v>0</v>
      </c>
      <c r="Y369">
        <f>+Casos_PN_CORR[[#This Row],[43919]]-Casos_PN_CORR[[#This Row],[43918]]</f>
        <v>0</v>
      </c>
      <c r="Z369">
        <f>+Casos_PN_CORR[[#This Row],[43920]]-Casos_PN_CORR[[#This Row],[43919]]</f>
        <v>0</v>
      </c>
      <c r="AA369">
        <f>+Casos_PN_CORR[[#This Row],[43921]]-Casos_PN_CORR[[#This Row],[43920]]</f>
        <v>0</v>
      </c>
      <c r="AB369">
        <f>+Casos_PN_CORR[[#This Row],[43922]]-Casos_PN_CORR[[#This Row],[43921]]</f>
        <v>0</v>
      </c>
      <c r="AC369">
        <f>+Casos_PN_CORR[[#This Row],[43923]]-Casos_PN_CORR[[#This Row],[43922]]</f>
        <v>0</v>
      </c>
      <c r="AD369">
        <f>+Casos_PN_CORR[[#This Row],[43924]]-Casos_PN_CORR[[#This Row],[43923]]</f>
        <v>0</v>
      </c>
      <c r="AE369">
        <f>+Casos_PN_CORR[[#This Row],[43925]]-Casos_PN_CORR[[#This Row],[43924]]</f>
        <v>0</v>
      </c>
      <c r="AF369">
        <f>+Casos_PN_CORR[[#This Row],[43926]]-Casos_PN_CORR[[#This Row],[43925]]</f>
        <v>0</v>
      </c>
      <c r="AG369">
        <f>+Casos_PN_CORR[[#This Row],[43927]]-Casos_PN_CORR[[#This Row],[43926]]</f>
        <v>0</v>
      </c>
      <c r="AH369">
        <f>+Casos_PN_CORR[[#This Row],[43928]]-Casos_PN_CORR[[#This Row],[43927]]</f>
        <v>0</v>
      </c>
      <c r="AI369">
        <f>+Casos_PN_CORR[[#This Row],[43929]]-Casos_PN_CORR[[#This Row],[43928]]</f>
        <v>0</v>
      </c>
      <c r="AJ369">
        <f>+Casos_PN_CORR[[#This Row],[43930]]-Casos_PN_CORR[[#This Row],[43929]]</f>
        <v>0</v>
      </c>
      <c r="AK369">
        <f>+Casos_PN_CORR[[#This Row],[43931]]-Casos_PN_CORR[[#This Row],[43930]]</f>
        <v>0</v>
      </c>
      <c r="AL369">
        <f>+Casos_PN_CORR[[#This Row],[43932]]-Casos_PN_CORR[[#This Row],[43931]]</f>
        <v>0</v>
      </c>
      <c r="AM369">
        <f>+Casos_PN_CORR[[#This Row],[43933]]-Casos_PN_CORR[[#This Row],[43932]]</f>
        <v>0</v>
      </c>
      <c r="AN369">
        <f>+Casos_PN_CORR[[#This Row],[43934]]-Casos_PN_CORR[[#This Row],[43933]]</f>
        <v>0</v>
      </c>
      <c r="AO369">
        <f>+Casos_PN_CORR[[#This Row],[43935]]-Casos_PN_CORR[[#This Row],[43934]]</f>
        <v>0</v>
      </c>
      <c r="AP369">
        <f>+Casos_PN_CORR[[#This Row],[43936]]-Casos_PN_CORR[[#This Row],[43935]]</f>
        <v>0</v>
      </c>
      <c r="AQ369">
        <f>+Casos_PN_CORR[[#This Row],[43937]]-Casos_PN_CORR[[#This Row],[43936]]</f>
        <v>0</v>
      </c>
      <c r="AR369">
        <f>+Casos_PN_CORR[[#This Row],[43938]]-Casos_PN_CORR[[#This Row],[43937]]</f>
        <v>0</v>
      </c>
      <c r="AS369">
        <f>+Casos_PN_CORR[[#This Row],[43939]]-Casos_PN_CORR[[#This Row],[43938]]</f>
        <v>0</v>
      </c>
      <c r="AT369">
        <f>+Casos_PN_CORR[[#This Row],[43940]]-Casos_PN_CORR[[#This Row],[43939]]</f>
        <v>0</v>
      </c>
      <c r="AU369">
        <f>+Casos_PN_CORR[[#This Row],[43941]]-Casos_PN_CORR[[#This Row],[43940]]</f>
        <v>0</v>
      </c>
      <c r="AV369">
        <f>+Casos_PN_CORR[[#This Row],[43942]]-Casos_PN_CORR[[#This Row],[43941]]</f>
        <v>0</v>
      </c>
      <c r="AW369">
        <f>+Casos_PN_CORR[[#This Row],[43943]]-Casos_PN_CORR[[#This Row],[43942]]</f>
        <v>0</v>
      </c>
      <c r="AX369">
        <f>+Casos_PN_CORR[[#This Row],[43944]]-Casos_PN_CORR[[#This Row],[43943]]</f>
        <v>0</v>
      </c>
      <c r="AY369">
        <f>+Casos_PN_CORR[[#This Row],[43945]]-Casos_PN_CORR[[#This Row],[43944]]</f>
        <v>0</v>
      </c>
      <c r="AZ369">
        <f>+Casos_PN_CORR[[#This Row],[43946]]-Casos_PN_CORR[[#This Row],[43945]]</f>
        <v>0</v>
      </c>
      <c r="BA369">
        <f>+Casos_PN_CORR[[#This Row],[43947]]-Casos_PN_CORR[[#This Row],[43946]]</f>
        <v>0</v>
      </c>
      <c r="BB369">
        <f>+Casos_PN_CORR[[#This Row],[43948]]-Casos_PN_CORR[[#This Row],[43947]]</f>
        <v>0</v>
      </c>
      <c r="BC369">
        <f>+Casos_PN_CORR[[#This Row],[43949]]-Casos_PN_CORR[[#This Row],[43948]]</f>
        <v>0</v>
      </c>
      <c r="BD369">
        <f>+Casos_PN_CORR[[#This Row],[43950]]-Casos_PN_CORR[[#This Row],[43949]]</f>
        <v>0</v>
      </c>
      <c r="BE369">
        <f>+Casos_PN_CORR[[#This Row],[43951]]-Casos_PN_CORR[[#This Row],[43950]]</f>
        <v>0</v>
      </c>
      <c r="BF369">
        <f>+Casos_PN_CORR[[#This Row],[43952]]-Casos_PN_CORR[[#This Row],[43951]]</f>
        <v>0</v>
      </c>
      <c r="BG369">
        <f>+Casos_PN_CORR[[#This Row],[43953]]-Casos_PN_CORR[[#This Row],[43952]]</f>
        <v>0</v>
      </c>
      <c r="BH369">
        <f>+Casos_PN_CORR[[#This Row],[43954]]-Casos_PN_CORR[[#This Row],[43953]]</f>
        <v>0</v>
      </c>
      <c r="BI369">
        <f>+Casos_PN_CORR[[#This Row],[43955]]-Casos_PN_CORR[[#This Row],[43954]]</f>
        <v>0</v>
      </c>
      <c r="BJ369">
        <f>+Casos_PN_CORR[[#This Row],[43956]]-Casos_PN_CORR[[#This Row],[43955]]</f>
        <v>0</v>
      </c>
      <c r="BK369">
        <f>+Casos_PN_CORR[[#This Row],[43957]]-Casos_PN_CORR[[#This Row],[43956]]</f>
        <v>0</v>
      </c>
      <c r="BL369">
        <f>+Casos_PN_CORR[[#This Row],[43958]]-Casos_PN_CORR[[#This Row],[43957]]</f>
        <v>0</v>
      </c>
      <c r="BM369">
        <f>+Casos_PN_CORR[[#This Row],[43959]]-Casos_PN_CORR[[#This Row],[43958]]</f>
        <v>0</v>
      </c>
      <c r="BN369">
        <f>+Casos_PN_CORR[[#This Row],[43960]]-Casos_PN_CORR[[#This Row],[43959]]</f>
        <v>0</v>
      </c>
      <c r="BO369">
        <f>+Casos_PN_CORR[[#This Row],[43961]]-Casos_PN_CORR[[#This Row],[43960]]</f>
        <v>0</v>
      </c>
      <c r="BP369">
        <f>+Casos_PN_CORR[[#This Row],[43962]]-Casos_PN_CORR[[#This Row],[43961]]</f>
        <v>0</v>
      </c>
      <c r="BQ369">
        <f>+Casos_PN_CORR[[#This Row],[43963]]-Casos_PN_CORR[[#This Row],[43962]]</f>
        <v>0</v>
      </c>
      <c r="BR369">
        <f>+Casos_PN_CORR[[#This Row],[43964]]-Casos_PN_CORR[[#This Row],[43963]]</f>
        <v>0</v>
      </c>
      <c r="BS369">
        <f>+Casos_PN_CORR[[#This Row],[43965]]-Casos_PN_CORR[[#This Row],[43964]]</f>
        <v>0</v>
      </c>
      <c r="BT369">
        <f>+Casos_PN_CORR[[#This Row],[43966]]-Casos_PN_CORR[[#This Row],[43965]]</f>
        <v>0</v>
      </c>
      <c r="BU369">
        <f>+Casos_PN_CORR[[#This Row],[43967]]-Casos_PN_CORR[[#This Row],[43966]]</f>
        <v>0</v>
      </c>
      <c r="BV369">
        <f>+Casos_PN_CORR[[#This Row],[43968]]-Casos_PN_CORR[[#This Row],[43967]]</f>
        <v>0</v>
      </c>
      <c r="BW369">
        <f>+Casos_PN_CORR[[#This Row],[43969]]-Casos_PN_CORR[[#This Row],[43968]]</f>
        <v>0</v>
      </c>
      <c r="BX369">
        <f>+Casos_PN_CORR[[#This Row],[43970]]-Casos_PN_CORR[[#This Row],[43969]]</f>
        <v>0</v>
      </c>
      <c r="BY369">
        <f>+Casos_PN_CORR[[#This Row],[43971]]-Casos_PN_CORR[[#This Row],[43970]]</f>
        <v>0</v>
      </c>
      <c r="BZ369">
        <f>+Casos_PN_CORR[[#This Row],[43972]]-Casos_PN_CORR[[#This Row],[43971]]</f>
        <v>0</v>
      </c>
      <c r="CA369">
        <f>+Casos_PN_CORR[[#This Row],[43973]]-Casos_PN_CORR[[#This Row],[43972]]</f>
        <v>0</v>
      </c>
      <c r="CB369">
        <f>+Casos_PN_CORR[[#This Row],[43974]]-Casos_PN_CORR[[#This Row],[43973]]</f>
        <v>0</v>
      </c>
      <c r="CC369">
        <f>+Casos_PN_CORR[[#This Row],[43975]]-Casos_PN_CORR[[#This Row],[43974]]</f>
        <v>0</v>
      </c>
      <c r="CD369">
        <f>+Casos_PN_CORR[[#This Row],[43976]]-Casos_PN_CORR[[#This Row],[43975]]</f>
        <v>0</v>
      </c>
      <c r="CE369">
        <f>+Casos_PN_CORR[[#This Row],[43977]]-Casos_PN_CORR[[#This Row],[43976]]</f>
        <v>0</v>
      </c>
      <c r="CF369">
        <f>+Casos_PN_CORR[[#This Row],[43978]]-Casos_PN_CORR[[#This Row],[43977]]</f>
        <v>0</v>
      </c>
      <c r="CG369">
        <f>+Casos_PN_CORR[[#This Row],[43979]]-Casos_PN_CORR[[#This Row],[43978]]</f>
        <v>0</v>
      </c>
      <c r="CH369">
        <f>+Casos_PN_CORR[[#This Row],[43980]]-Casos_PN_CORR[[#This Row],[43979]]</f>
        <v>0</v>
      </c>
      <c r="CI369">
        <f>+Casos_PN_CORR[[#This Row],[43981]]-Casos_PN_CORR[[#This Row],[43980]]</f>
        <v>0</v>
      </c>
      <c r="CJ369">
        <f>+Casos_PN_CORR[[#This Row],[43982]]-Casos_PN_CORR[[#This Row],[43981]]</f>
        <v>0</v>
      </c>
      <c r="CK369">
        <f>+Casos_PN_CORR[[#This Row],[43983]]-Casos_PN_CORR[[#This Row],[43982]]</f>
        <v>0</v>
      </c>
      <c r="CL369">
        <f>+Casos_PN_CORR[[#This Row],[43984]]-Casos_PN_CORR[[#This Row],[43983]]</f>
        <v>0</v>
      </c>
      <c r="CM369">
        <f>+Casos_PN_CORR[[#This Row],[43985]]-Casos_PN_CORR[[#This Row],[43984]]</f>
        <v>0</v>
      </c>
      <c r="CN369">
        <f>+Casos_PN_CORR[[#This Row],[43986]]-Casos_PN_CORR[[#This Row],[43985]]</f>
        <v>0</v>
      </c>
      <c r="CO369">
        <f>+Casos_PN_CORR[[#This Row],[43987]]-Casos_PN_CORR[[#This Row],[43986]]</f>
        <v>0</v>
      </c>
      <c r="CP369">
        <f>+Casos_PN_CORR[[#This Row],[43988]]-Casos_PN_CORR[[#This Row],[43987]]</f>
        <v>0</v>
      </c>
      <c r="CQ369">
        <f>+Casos_PN_CORR[[#This Row],[43989]]-Casos_PN_CORR[[#This Row],[43988]]</f>
        <v>0</v>
      </c>
      <c r="CR369">
        <f>+Casos_PN_CORR[[#This Row],[43990]]-Casos_PN_CORR[[#This Row],[43989]]</f>
        <v>0</v>
      </c>
      <c r="CS369">
        <f>+Casos_PN_CORR[[#This Row],[43991]]-Casos_PN_CORR[[#This Row],[43990]]</f>
        <v>0</v>
      </c>
      <c r="CT369">
        <f>+Casos_PN_CORR[[#This Row],[43992]]-Casos_PN_CORR[[#This Row],[43991]]</f>
        <v>0</v>
      </c>
      <c r="CU369">
        <f>+Casos_PN_CORR[[#This Row],[43993]]-Casos_PN_CORR[[#This Row],[43992]]</f>
        <v>0</v>
      </c>
    </row>
    <row r="370" spans="1:99" x14ac:dyDescent="0.3">
      <c r="A370">
        <v>70409</v>
      </c>
      <c r="B370" s="2" t="s">
        <v>268</v>
      </c>
      <c r="C370" s="2" t="s">
        <v>328</v>
      </c>
      <c r="D370" s="2" t="s">
        <v>308</v>
      </c>
      <c r="E370" s="4">
        <f t="shared" si="5"/>
        <v>0</v>
      </c>
      <c r="F370">
        <f>+Casos_PN_CORR[[#This Row],[43900]]</f>
        <v>0</v>
      </c>
      <c r="G370">
        <f>+Casos_PN_CORR[[#This Row],[43901]]-Casos_PN_CORR[[#This Row],[43900]]</f>
        <v>0</v>
      </c>
      <c r="H370">
        <f>+Casos_PN_CORR[[#This Row],[43902]]-Casos_PN_CORR[[#This Row],[43901]]</f>
        <v>0</v>
      </c>
      <c r="I370">
        <f>+Casos_PN_CORR[[#This Row],[43903]]-Casos_PN_CORR[[#This Row],[43902]]</f>
        <v>0</v>
      </c>
      <c r="J370">
        <f>+Casos_PN_CORR[[#This Row],[43904]]-Casos_PN_CORR[[#This Row],[43903]]</f>
        <v>0</v>
      </c>
      <c r="K370">
        <f>+Casos_PN_CORR[[#This Row],[43905]]-Casos_PN_CORR[[#This Row],[43904]]</f>
        <v>0</v>
      </c>
      <c r="L370">
        <f>+Casos_PN_CORR[[#This Row],[43906]]-Casos_PN_CORR[[#This Row],[43905]]</f>
        <v>0</v>
      </c>
      <c r="M370">
        <f>+Casos_PN_CORR[[#This Row],[43907]]-Casos_PN_CORR[[#This Row],[43906]]</f>
        <v>0</v>
      </c>
      <c r="N370">
        <f>+Casos_PN_CORR[[#This Row],[43908]]-Casos_PN_CORR[[#This Row],[43907]]</f>
        <v>0</v>
      </c>
      <c r="O370">
        <f>+Casos_PN_CORR[[#This Row],[43909]]-Casos_PN_CORR[[#This Row],[43908]]</f>
        <v>0</v>
      </c>
      <c r="P370">
        <f>+Casos_PN_CORR[[#This Row],[43910]]-Casos_PN_CORR[[#This Row],[43909]]</f>
        <v>0</v>
      </c>
      <c r="Q370">
        <f>+Casos_PN_CORR[[#This Row],[43911]]-Casos_PN_CORR[[#This Row],[43910]]</f>
        <v>0</v>
      </c>
      <c r="R370">
        <f>+Casos_PN_CORR[[#This Row],[43912]]-Casos_PN_CORR[[#This Row],[43911]]</f>
        <v>0</v>
      </c>
      <c r="S370">
        <f>+Casos_PN_CORR[[#This Row],[43913]]-Casos_PN_CORR[[#This Row],[43912]]</f>
        <v>0</v>
      </c>
      <c r="T370">
        <f>+Casos_PN_CORR[[#This Row],[43914]]-Casos_PN_CORR[[#This Row],[43913]]</f>
        <v>0</v>
      </c>
      <c r="U370">
        <f>+Casos_PN_CORR[[#This Row],[43915]]-Casos_PN_CORR[[#This Row],[43914]]</f>
        <v>0</v>
      </c>
      <c r="V370">
        <f>+Casos_PN_CORR[[#This Row],[43916]]-Casos_PN_CORR[[#This Row],[43915]]</f>
        <v>0</v>
      </c>
      <c r="W370">
        <f>+Casos_PN_CORR[[#This Row],[43917]]-Casos_PN_CORR[[#This Row],[43916]]</f>
        <v>0</v>
      </c>
      <c r="X370">
        <f>+Casos_PN_CORR[[#This Row],[43918]]-Casos_PN_CORR[[#This Row],[43917]]</f>
        <v>0</v>
      </c>
      <c r="Y370">
        <f>+Casos_PN_CORR[[#This Row],[43919]]-Casos_PN_CORR[[#This Row],[43918]]</f>
        <v>0</v>
      </c>
      <c r="Z370">
        <f>+Casos_PN_CORR[[#This Row],[43920]]-Casos_PN_CORR[[#This Row],[43919]]</f>
        <v>0</v>
      </c>
      <c r="AA370">
        <f>+Casos_PN_CORR[[#This Row],[43921]]-Casos_PN_CORR[[#This Row],[43920]]</f>
        <v>0</v>
      </c>
      <c r="AB370">
        <f>+Casos_PN_CORR[[#This Row],[43922]]-Casos_PN_CORR[[#This Row],[43921]]</f>
        <v>0</v>
      </c>
      <c r="AC370">
        <f>+Casos_PN_CORR[[#This Row],[43923]]-Casos_PN_CORR[[#This Row],[43922]]</f>
        <v>0</v>
      </c>
      <c r="AD370">
        <f>+Casos_PN_CORR[[#This Row],[43924]]-Casos_PN_CORR[[#This Row],[43923]]</f>
        <v>0</v>
      </c>
      <c r="AE370">
        <f>+Casos_PN_CORR[[#This Row],[43925]]-Casos_PN_CORR[[#This Row],[43924]]</f>
        <v>0</v>
      </c>
      <c r="AF370">
        <f>+Casos_PN_CORR[[#This Row],[43926]]-Casos_PN_CORR[[#This Row],[43925]]</f>
        <v>0</v>
      </c>
      <c r="AG370">
        <f>+Casos_PN_CORR[[#This Row],[43927]]-Casos_PN_CORR[[#This Row],[43926]]</f>
        <v>0</v>
      </c>
      <c r="AH370">
        <f>+Casos_PN_CORR[[#This Row],[43928]]-Casos_PN_CORR[[#This Row],[43927]]</f>
        <v>0</v>
      </c>
      <c r="AI370">
        <f>+Casos_PN_CORR[[#This Row],[43929]]-Casos_PN_CORR[[#This Row],[43928]]</f>
        <v>0</v>
      </c>
      <c r="AJ370">
        <f>+Casos_PN_CORR[[#This Row],[43930]]-Casos_PN_CORR[[#This Row],[43929]]</f>
        <v>0</v>
      </c>
      <c r="AK370">
        <f>+Casos_PN_CORR[[#This Row],[43931]]-Casos_PN_CORR[[#This Row],[43930]]</f>
        <v>0</v>
      </c>
      <c r="AL370">
        <f>+Casos_PN_CORR[[#This Row],[43932]]-Casos_PN_CORR[[#This Row],[43931]]</f>
        <v>0</v>
      </c>
      <c r="AM370">
        <f>+Casos_PN_CORR[[#This Row],[43933]]-Casos_PN_CORR[[#This Row],[43932]]</f>
        <v>0</v>
      </c>
      <c r="AN370">
        <f>+Casos_PN_CORR[[#This Row],[43934]]-Casos_PN_CORR[[#This Row],[43933]]</f>
        <v>0</v>
      </c>
      <c r="AO370">
        <f>+Casos_PN_CORR[[#This Row],[43935]]-Casos_PN_CORR[[#This Row],[43934]]</f>
        <v>0</v>
      </c>
      <c r="AP370">
        <f>+Casos_PN_CORR[[#This Row],[43936]]-Casos_PN_CORR[[#This Row],[43935]]</f>
        <v>0</v>
      </c>
      <c r="AQ370">
        <f>+Casos_PN_CORR[[#This Row],[43937]]-Casos_PN_CORR[[#This Row],[43936]]</f>
        <v>0</v>
      </c>
      <c r="AR370">
        <f>+Casos_PN_CORR[[#This Row],[43938]]-Casos_PN_CORR[[#This Row],[43937]]</f>
        <v>0</v>
      </c>
      <c r="AS370">
        <f>+Casos_PN_CORR[[#This Row],[43939]]-Casos_PN_CORR[[#This Row],[43938]]</f>
        <v>0</v>
      </c>
      <c r="AT370">
        <f>+Casos_PN_CORR[[#This Row],[43940]]-Casos_PN_CORR[[#This Row],[43939]]</f>
        <v>0</v>
      </c>
      <c r="AU370">
        <f>+Casos_PN_CORR[[#This Row],[43941]]-Casos_PN_CORR[[#This Row],[43940]]</f>
        <v>0</v>
      </c>
      <c r="AV370">
        <f>+Casos_PN_CORR[[#This Row],[43942]]-Casos_PN_CORR[[#This Row],[43941]]</f>
        <v>0</v>
      </c>
      <c r="AW370">
        <f>+Casos_PN_CORR[[#This Row],[43943]]-Casos_PN_CORR[[#This Row],[43942]]</f>
        <v>0</v>
      </c>
      <c r="AX370">
        <f>+Casos_PN_CORR[[#This Row],[43944]]-Casos_PN_CORR[[#This Row],[43943]]</f>
        <v>0</v>
      </c>
      <c r="AY370">
        <f>+Casos_PN_CORR[[#This Row],[43945]]-Casos_PN_CORR[[#This Row],[43944]]</f>
        <v>0</v>
      </c>
      <c r="AZ370">
        <f>+Casos_PN_CORR[[#This Row],[43946]]-Casos_PN_CORR[[#This Row],[43945]]</f>
        <v>0</v>
      </c>
      <c r="BA370">
        <f>+Casos_PN_CORR[[#This Row],[43947]]-Casos_PN_CORR[[#This Row],[43946]]</f>
        <v>0</v>
      </c>
      <c r="BB370">
        <f>+Casos_PN_CORR[[#This Row],[43948]]-Casos_PN_CORR[[#This Row],[43947]]</f>
        <v>0</v>
      </c>
      <c r="BC370">
        <f>+Casos_PN_CORR[[#This Row],[43949]]-Casos_PN_CORR[[#This Row],[43948]]</f>
        <v>0</v>
      </c>
      <c r="BD370">
        <f>+Casos_PN_CORR[[#This Row],[43950]]-Casos_PN_CORR[[#This Row],[43949]]</f>
        <v>0</v>
      </c>
      <c r="BE370">
        <f>+Casos_PN_CORR[[#This Row],[43951]]-Casos_PN_CORR[[#This Row],[43950]]</f>
        <v>0</v>
      </c>
      <c r="BF370">
        <f>+Casos_PN_CORR[[#This Row],[43952]]-Casos_PN_CORR[[#This Row],[43951]]</f>
        <v>0</v>
      </c>
      <c r="BG370">
        <f>+Casos_PN_CORR[[#This Row],[43953]]-Casos_PN_CORR[[#This Row],[43952]]</f>
        <v>0</v>
      </c>
      <c r="BH370">
        <f>+Casos_PN_CORR[[#This Row],[43954]]-Casos_PN_CORR[[#This Row],[43953]]</f>
        <v>0</v>
      </c>
      <c r="BI370">
        <f>+Casos_PN_CORR[[#This Row],[43955]]-Casos_PN_CORR[[#This Row],[43954]]</f>
        <v>0</v>
      </c>
      <c r="BJ370">
        <f>+Casos_PN_CORR[[#This Row],[43956]]-Casos_PN_CORR[[#This Row],[43955]]</f>
        <v>0</v>
      </c>
      <c r="BK370">
        <f>+Casos_PN_CORR[[#This Row],[43957]]-Casos_PN_CORR[[#This Row],[43956]]</f>
        <v>0</v>
      </c>
      <c r="BL370">
        <f>+Casos_PN_CORR[[#This Row],[43958]]-Casos_PN_CORR[[#This Row],[43957]]</f>
        <v>0</v>
      </c>
      <c r="BM370">
        <f>+Casos_PN_CORR[[#This Row],[43959]]-Casos_PN_CORR[[#This Row],[43958]]</f>
        <v>0</v>
      </c>
      <c r="BN370">
        <f>+Casos_PN_CORR[[#This Row],[43960]]-Casos_PN_CORR[[#This Row],[43959]]</f>
        <v>0</v>
      </c>
      <c r="BO370">
        <f>+Casos_PN_CORR[[#This Row],[43961]]-Casos_PN_CORR[[#This Row],[43960]]</f>
        <v>0</v>
      </c>
      <c r="BP370">
        <f>+Casos_PN_CORR[[#This Row],[43962]]-Casos_PN_CORR[[#This Row],[43961]]</f>
        <v>0</v>
      </c>
      <c r="BQ370">
        <f>+Casos_PN_CORR[[#This Row],[43963]]-Casos_PN_CORR[[#This Row],[43962]]</f>
        <v>0</v>
      </c>
      <c r="BR370">
        <f>+Casos_PN_CORR[[#This Row],[43964]]-Casos_PN_CORR[[#This Row],[43963]]</f>
        <v>0</v>
      </c>
      <c r="BS370">
        <f>+Casos_PN_CORR[[#This Row],[43965]]-Casos_PN_CORR[[#This Row],[43964]]</f>
        <v>0</v>
      </c>
      <c r="BT370">
        <f>+Casos_PN_CORR[[#This Row],[43966]]-Casos_PN_CORR[[#This Row],[43965]]</f>
        <v>0</v>
      </c>
      <c r="BU370">
        <f>+Casos_PN_CORR[[#This Row],[43967]]-Casos_PN_CORR[[#This Row],[43966]]</f>
        <v>0</v>
      </c>
      <c r="BV370">
        <f>+Casos_PN_CORR[[#This Row],[43968]]-Casos_PN_CORR[[#This Row],[43967]]</f>
        <v>0</v>
      </c>
      <c r="BW370">
        <f>+Casos_PN_CORR[[#This Row],[43969]]-Casos_PN_CORR[[#This Row],[43968]]</f>
        <v>0</v>
      </c>
      <c r="BX370">
        <f>+Casos_PN_CORR[[#This Row],[43970]]-Casos_PN_CORR[[#This Row],[43969]]</f>
        <v>0</v>
      </c>
      <c r="BY370">
        <f>+Casos_PN_CORR[[#This Row],[43971]]-Casos_PN_CORR[[#This Row],[43970]]</f>
        <v>0</v>
      </c>
      <c r="BZ370">
        <f>+Casos_PN_CORR[[#This Row],[43972]]-Casos_PN_CORR[[#This Row],[43971]]</f>
        <v>0</v>
      </c>
      <c r="CA370">
        <f>+Casos_PN_CORR[[#This Row],[43973]]-Casos_PN_CORR[[#This Row],[43972]]</f>
        <v>0</v>
      </c>
      <c r="CB370">
        <f>+Casos_PN_CORR[[#This Row],[43974]]-Casos_PN_CORR[[#This Row],[43973]]</f>
        <v>0</v>
      </c>
      <c r="CC370">
        <f>+Casos_PN_CORR[[#This Row],[43975]]-Casos_PN_CORR[[#This Row],[43974]]</f>
        <v>0</v>
      </c>
      <c r="CD370">
        <f>+Casos_PN_CORR[[#This Row],[43976]]-Casos_PN_CORR[[#This Row],[43975]]</f>
        <v>0</v>
      </c>
      <c r="CE370">
        <f>+Casos_PN_CORR[[#This Row],[43977]]-Casos_PN_CORR[[#This Row],[43976]]</f>
        <v>0</v>
      </c>
      <c r="CF370">
        <f>+Casos_PN_CORR[[#This Row],[43978]]-Casos_PN_CORR[[#This Row],[43977]]</f>
        <v>0</v>
      </c>
      <c r="CG370">
        <f>+Casos_PN_CORR[[#This Row],[43979]]-Casos_PN_CORR[[#This Row],[43978]]</f>
        <v>0</v>
      </c>
      <c r="CH370">
        <f>+Casos_PN_CORR[[#This Row],[43980]]-Casos_PN_CORR[[#This Row],[43979]]</f>
        <v>0</v>
      </c>
      <c r="CI370">
        <f>+Casos_PN_CORR[[#This Row],[43981]]-Casos_PN_CORR[[#This Row],[43980]]</f>
        <v>0</v>
      </c>
      <c r="CJ370">
        <f>+Casos_PN_CORR[[#This Row],[43982]]-Casos_PN_CORR[[#This Row],[43981]]</f>
        <v>0</v>
      </c>
      <c r="CK370">
        <f>+Casos_PN_CORR[[#This Row],[43983]]-Casos_PN_CORR[[#This Row],[43982]]</f>
        <v>0</v>
      </c>
      <c r="CL370">
        <f>+Casos_PN_CORR[[#This Row],[43984]]-Casos_PN_CORR[[#This Row],[43983]]</f>
        <v>0</v>
      </c>
      <c r="CM370">
        <f>+Casos_PN_CORR[[#This Row],[43985]]-Casos_PN_CORR[[#This Row],[43984]]</f>
        <v>0</v>
      </c>
      <c r="CN370">
        <f>+Casos_PN_CORR[[#This Row],[43986]]-Casos_PN_CORR[[#This Row],[43985]]</f>
        <v>0</v>
      </c>
      <c r="CO370">
        <f>+Casos_PN_CORR[[#This Row],[43987]]-Casos_PN_CORR[[#This Row],[43986]]</f>
        <v>0</v>
      </c>
      <c r="CP370">
        <f>+Casos_PN_CORR[[#This Row],[43988]]-Casos_PN_CORR[[#This Row],[43987]]</f>
        <v>0</v>
      </c>
      <c r="CQ370">
        <f>+Casos_PN_CORR[[#This Row],[43989]]-Casos_PN_CORR[[#This Row],[43988]]</f>
        <v>0</v>
      </c>
      <c r="CR370">
        <f>+Casos_PN_CORR[[#This Row],[43990]]-Casos_PN_CORR[[#This Row],[43989]]</f>
        <v>0</v>
      </c>
      <c r="CS370">
        <f>+Casos_PN_CORR[[#This Row],[43991]]-Casos_PN_CORR[[#This Row],[43990]]</f>
        <v>0</v>
      </c>
      <c r="CT370">
        <f>+Casos_PN_CORR[[#This Row],[43992]]-Casos_PN_CORR[[#This Row],[43991]]</f>
        <v>0</v>
      </c>
      <c r="CU370">
        <f>+Casos_PN_CORR[[#This Row],[43993]]-Casos_PN_CORR[[#This Row],[43992]]</f>
        <v>0</v>
      </c>
    </row>
    <row r="371" spans="1:99" x14ac:dyDescent="0.3">
      <c r="A371">
        <v>90501</v>
      </c>
      <c r="B371" s="2" t="s">
        <v>114</v>
      </c>
      <c r="C371" s="2" t="s">
        <v>308</v>
      </c>
      <c r="D371" s="2" t="s">
        <v>309</v>
      </c>
      <c r="E371" s="4">
        <f t="shared" si="5"/>
        <v>0</v>
      </c>
      <c r="F371">
        <f>+Casos_PN_CORR[[#This Row],[43900]]</f>
        <v>0</v>
      </c>
      <c r="G371">
        <f>+Casos_PN_CORR[[#This Row],[43901]]-Casos_PN_CORR[[#This Row],[43900]]</f>
        <v>0</v>
      </c>
      <c r="H371">
        <f>+Casos_PN_CORR[[#This Row],[43902]]-Casos_PN_CORR[[#This Row],[43901]]</f>
        <v>0</v>
      </c>
      <c r="I371">
        <f>+Casos_PN_CORR[[#This Row],[43903]]-Casos_PN_CORR[[#This Row],[43902]]</f>
        <v>0</v>
      </c>
      <c r="J371">
        <f>+Casos_PN_CORR[[#This Row],[43904]]-Casos_PN_CORR[[#This Row],[43903]]</f>
        <v>0</v>
      </c>
      <c r="K371">
        <f>+Casos_PN_CORR[[#This Row],[43905]]-Casos_PN_CORR[[#This Row],[43904]]</f>
        <v>0</v>
      </c>
      <c r="L371">
        <f>+Casos_PN_CORR[[#This Row],[43906]]-Casos_PN_CORR[[#This Row],[43905]]</f>
        <v>0</v>
      </c>
      <c r="M371">
        <f>+Casos_PN_CORR[[#This Row],[43907]]-Casos_PN_CORR[[#This Row],[43906]]</f>
        <v>0</v>
      </c>
      <c r="N371">
        <f>+Casos_PN_CORR[[#This Row],[43908]]-Casos_PN_CORR[[#This Row],[43907]]</f>
        <v>0</v>
      </c>
      <c r="O371">
        <f>+Casos_PN_CORR[[#This Row],[43909]]-Casos_PN_CORR[[#This Row],[43908]]</f>
        <v>0</v>
      </c>
      <c r="P371">
        <f>+Casos_PN_CORR[[#This Row],[43910]]-Casos_PN_CORR[[#This Row],[43909]]</f>
        <v>0</v>
      </c>
      <c r="Q371">
        <f>+Casos_PN_CORR[[#This Row],[43911]]-Casos_PN_CORR[[#This Row],[43910]]</f>
        <v>0</v>
      </c>
      <c r="R371">
        <f>+Casos_PN_CORR[[#This Row],[43912]]-Casos_PN_CORR[[#This Row],[43911]]</f>
        <v>0</v>
      </c>
      <c r="S371">
        <f>+Casos_PN_CORR[[#This Row],[43913]]-Casos_PN_CORR[[#This Row],[43912]]</f>
        <v>0</v>
      </c>
      <c r="T371">
        <f>+Casos_PN_CORR[[#This Row],[43914]]-Casos_PN_CORR[[#This Row],[43913]]</f>
        <v>0</v>
      </c>
      <c r="U371">
        <f>+Casos_PN_CORR[[#This Row],[43915]]-Casos_PN_CORR[[#This Row],[43914]]</f>
        <v>0</v>
      </c>
      <c r="V371">
        <f>+Casos_PN_CORR[[#This Row],[43916]]-Casos_PN_CORR[[#This Row],[43915]]</f>
        <v>0</v>
      </c>
      <c r="W371">
        <f>+Casos_PN_CORR[[#This Row],[43917]]-Casos_PN_CORR[[#This Row],[43916]]</f>
        <v>0</v>
      </c>
      <c r="X371">
        <f>+Casos_PN_CORR[[#This Row],[43918]]-Casos_PN_CORR[[#This Row],[43917]]</f>
        <v>0</v>
      </c>
      <c r="Y371">
        <f>+Casos_PN_CORR[[#This Row],[43919]]-Casos_PN_CORR[[#This Row],[43918]]</f>
        <v>0</v>
      </c>
      <c r="Z371">
        <f>+Casos_PN_CORR[[#This Row],[43920]]-Casos_PN_CORR[[#This Row],[43919]]</f>
        <v>0</v>
      </c>
      <c r="AA371">
        <f>+Casos_PN_CORR[[#This Row],[43921]]-Casos_PN_CORR[[#This Row],[43920]]</f>
        <v>0</v>
      </c>
      <c r="AB371">
        <f>+Casos_PN_CORR[[#This Row],[43922]]-Casos_PN_CORR[[#This Row],[43921]]</f>
        <v>0</v>
      </c>
      <c r="AC371">
        <f>+Casos_PN_CORR[[#This Row],[43923]]-Casos_PN_CORR[[#This Row],[43922]]</f>
        <v>0</v>
      </c>
      <c r="AD371">
        <f>+Casos_PN_CORR[[#This Row],[43924]]-Casos_PN_CORR[[#This Row],[43923]]</f>
        <v>0</v>
      </c>
      <c r="AE371">
        <f>+Casos_PN_CORR[[#This Row],[43925]]-Casos_PN_CORR[[#This Row],[43924]]</f>
        <v>0</v>
      </c>
      <c r="AF371">
        <f>+Casos_PN_CORR[[#This Row],[43926]]-Casos_PN_CORR[[#This Row],[43925]]</f>
        <v>0</v>
      </c>
      <c r="AG371">
        <f>+Casos_PN_CORR[[#This Row],[43927]]-Casos_PN_CORR[[#This Row],[43926]]</f>
        <v>0</v>
      </c>
      <c r="AH371">
        <f>+Casos_PN_CORR[[#This Row],[43928]]-Casos_PN_CORR[[#This Row],[43927]]</f>
        <v>0</v>
      </c>
      <c r="AI371">
        <f>+Casos_PN_CORR[[#This Row],[43929]]-Casos_PN_CORR[[#This Row],[43928]]</f>
        <v>0</v>
      </c>
      <c r="AJ371">
        <f>+Casos_PN_CORR[[#This Row],[43930]]-Casos_PN_CORR[[#This Row],[43929]]</f>
        <v>0</v>
      </c>
      <c r="AK371">
        <f>+Casos_PN_CORR[[#This Row],[43931]]-Casos_PN_CORR[[#This Row],[43930]]</f>
        <v>0</v>
      </c>
      <c r="AL371">
        <f>+Casos_PN_CORR[[#This Row],[43932]]-Casos_PN_CORR[[#This Row],[43931]]</f>
        <v>0</v>
      </c>
      <c r="AM371">
        <f>+Casos_PN_CORR[[#This Row],[43933]]-Casos_PN_CORR[[#This Row],[43932]]</f>
        <v>0</v>
      </c>
      <c r="AN371">
        <f>+Casos_PN_CORR[[#This Row],[43934]]-Casos_PN_CORR[[#This Row],[43933]]</f>
        <v>0</v>
      </c>
      <c r="AO371">
        <f>+Casos_PN_CORR[[#This Row],[43935]]-Casos_PN_CORR[[#This Row],[43934]]</f>
        <v>0</v>
      </c>
      <c r="AP371">
        <f>+Casos_PN_CORR[[#This Row],[43936]]-Casos_PN_CORR[[#This Row],[43935]]</f>
        <v>0</v>
      </c>
      <c r="AQ371">
        <f>+Casos_PN_CORR[[#This Row],[43937]]-Casos_PN_CORR[[#This Row],[43936]]</f>
        <v>0</v>
      </c>
      <c r="AR371">
        <f>+Casos_PN_CORR[[#This Row],[43938]]-Casos_PN_CORR[[#This Row],[43937]]</f>
        <v>0</v>
      </c>
      <c r="AS371">
        <f>+Casos_PN_CORR[[#This Row],[43939]]-Casos_PN_CORR[[#This Row],[43938]]</f>
        <v>0</v>
      </c>
      <c r="AT371">
        <f>+Casos_PN_CORR[[#This Row],[43940]]-Casos_PN_CORR[[#This Row],[43939]]</f>
        <v>0</v>
      </c>
      <c r="AU371">
        <f>+Casos_PN_CORR[[#This Row],[43941]]-Casos_PN_CORR[[#This Row],[43940]]</f>
        <v>0</v>
      </c>
      <c r="AV371">
        <f>+Casos_PN_CORR[[#This Row],[43942]]-Casos_PN_CORR[[#This Row],[43941]]</f>
        <v>0</v>
      </c>
      <c r="AW371">
        <f>+Casos_PN_CORR[[#This Row],[43943]]-Casos_PN_CORR[[#This Row],[43942]]</f>
        <v>0</v>
      </c>
      <c r="AX371">
        <f>+Casos_PN_CORR[[#This Row],[43944]]-Casos_PN_CORR[[#This Row],[43943]]</f>
        <v>0</v>
      </c>
      <c r="AY371">
        <f>+Casos_PN_CORR[[#This Row],[43945]]-Casos_PN_CORR[[#This Row],[43944]]</f>
        <v>0</v>
      </c>
      <c r="AZ371">
        <f>+Casos_PN_CORR[[#This Row],[43946]]-Casos_PN_CORR[[#This Row],[43945]]</f>
        <v>0</v>
      </c>
      <c r="BA371">
        <f>+Casos_PN_CORR[[#This Row],[43947]]-Casos_PN_CORR[[#This Row],[43946]]</f>
        <v>0</v>
      </c>
      <c r="BB371">
        <f>+Casos_PN_CORR[[#This Row],[43948]]-Casos_PN_CORR[[#This Row],[43947]]</f>
        <v>0</v>
      </c>
      <c r="BC371">
        <f>+Casos_PN_CORR[[#This Row],[43949]]-Casos_PN_CORR[[#This Row],[43948]]</f>
        <v>0</v>
      </c>
      <c r="BD371">
        <f>+Casos_PN_CORR[[#This Row],[43950]]-Casos_PN_CORR[[#This Row],[43949]]</f>
        <v>0</v>
      </c>
      <c r="BE371">
        <f>+Casos_PN_CORR[[#This Row],[43951]]-Casos_PN_CORR[[#This Row],[43950]]</f>
        <v>0</v>
      </c>
      <c r="BF371">
        <f>+Casos_PN_CORR[[#This Row],[43952]]-Casos_PN_CORR[[#This Row],[43951]]</f>
        <v>0</v>
      </c>
      <c r="BG371">
        <f>+Casos_PN_CORR[[#This Row],[43953]]-Casos_PN_CORR[[#This Row],[43952]]</f>
        <v>0</v>
      </c>
      <c r="BH371">
        <f>+Casos_PN_CORR[[#This Row],[43954]]-Casos_PN_CORR[[#This Row],[43953]]</f>
        <v>0</v>
      </c>
      <c r="BI371">
        <f>+Casos_PN_CORR[[#This Row],[43955]]-Casos_PN_CORR[[#This Row],[43954]]</f>
        <v>0</v>
      </c>
      <c r="BJ371">
        <f>+Casos_PN_CORR[[#This Row],[43956]]-Casos_PN_CORR[[#This Row],[43955]]</f>
        <v>0</v>
      </c>
      <c r="BK371">
        <f>+Casos_PN_CORR[[#This Row],[43957]]-Casos_PN_CORR[[#This Row],[43956]]</f>
        <v>0</v>
      </c>
      <c r="BL371">
        <f>+Casos_PN_CORR[[#This Row],[43958]]-Casos_PN_CORR[[#This Row],[43957]]</f>
        <v>0</v>
      </c>
      <c r="BM371">
        <f>+Casos_PN_CORR[[#This Row],[43959]]-Casos_PN_CORR[[#This Row],[43958]]</f>
        <v>0</v>
      </c>
      <c r="BN371">
        <f>+Casos_PN_CORR[[#This Row],[43960]]-Casos_PN_CORR[[#This Row],[43959]]</f>
        <v>0</v>
      </c>
      <c r="BO371">
        <f>+Casos_PN_CORR[[#This Row],[43961]]-Casos_PN_CORR[[#This Row],[43960]]</f>
        <v>0</v>
      </c>
      <c r="BP371">
        <f>+Casos_PN_CORR[[#This Row],[43962]]-Casos_PN_CORR[[#This Row],[43961]]</f>
        <v>0</v>
      </c>
      <c r="BQ371">
        <f>+Casos_PN_CORR[[#This Row],[43963]]-Casos_PN_CORR[[#This Row],[43962]]</f>
        <v>0</v>
      </c>
      <c r="BR371">
        <f>+Casos_PN_CORR[[#This Row],[43964]]-Casos_PN_CORR[[#This Row],[43963]]</f>
        <v>0</v>
      </c>
      <c r="BS371">
        <f>+Casos_PN_CORR[[#This Row],[43965]]-Casos_PN_CORR[[#This Row],[43964]]</f>
        <v>0</v>
      </c>
      <c r="BT371">
        <f>+Casos_PN_CORR[[#This Row],[43966]]-Casos_PN_CORR[[#This Row],[43965]]</f>
        <v>0</v>
      </c>
      <c r="BU371">
        <f>+Casos_PN_CORR[[#This Row],[43967]]-Casos_PN_CORR[[#This Row],[43966]]</f>
        <v>0</v>
      </c>
      <c r="BV371">
        <f>+Casos_PN_CORR[[#This Row],[43968]]-Casos_PN_CORR[[#This Row],[43967]]</f>
        <v>0</v>
      </c>
      <c r="BW371">
        <f>+Casos_PN_CORR[[#This Row],[43969]]-Casos_PN_CORR[[#This Row],[43968]]</f>
        <v>0</v>
      </c>
      <c r="BX371">
        <f>+Casos_PN_CORR[[#This Row],[43970]]-Casos_PN_CORR[[#This Row],[43969]]</f>
        <v>0</v>
      </c>
      <c r="BY371">
        <f>+Casos_PN_CORR[[#This Row],[43971]]-Casos_PN_CORR[[#This Row],[43970]]</f>
        <v>0</v>
      </c>
      <c r="BZ371">
        <f>+Casos_PN_CORR[[#This Row],[43972]]-Casos_PN_CORR[[#This Row],[43971]]</f>
        <v>0</v>
      </c>
      <c r="CA371">
        <f>+Casos_PN_CORR[[#This Row],[43973]]-Casos_PN_CORR[[#This Row],[43972]]</f>
        <v>0</v>
      </c>
      <c r="CB371">
        <f>+Casos_PN_CORR[[#This Row],[43974]]-Casos_PN_CORR[[#This Row],[43973]]</f>
        <v>0</v>
      </c>
      <c r="CC371">
        <f>+Casos_PN_CORR[[#This Row],[43975]]-Casos_PN_CORR[[#This Row],[43974]]</f>
        <v>0</v>
      </c>
      <c r="CD371">
        <f>+Casos_PN_CORR[[#This Row],[43976]]-Casos_PN_CORR[[#This Row],[43975]]</f>
        <v>0</v>
      </c>
      <c r="CE371">
        <f>+Casos_PN_CORR[[#This Row],[43977]]-Casos_PN_CORR[[#This Row],[43976]]</f>
        <v>0</v>
      </c>
      <c r="CF371">
        <f>+Casos_PN_CORR[[#This Row],[43978]]-Casos_PN_CORR[[#This Row],[43977]]</f>
        <v>0</v>
      </c>
      <c r="CG371">
        <f>+Casos_PN_CORR[[#This Row],[43979]]-Casos_PN_CORR[[#This Row],[43978]]</f>
        <v>0</v>
      </c>
      <c r="CH371">
        <f>+Casos_PN_CORR[[#This Row],[43980]]-Casos_PN_CORR[[#This Row],[43979]]</f>
        <v>0</v>
      </c>
      <c r="CI371">
        <f>+Casos_PN_CORR[[#This Row],[43981]]-Casos_PN_CORR[[#This Row],[43980]]</f>
        <v>0</v>
      </c>
      <c r="CJ371">
        <f>+Casos_PN_CORR[[#This Row],[43982]]-Casos_PN_CORR[[#This Row],[43981]]</f>
        <v>0</v>
      </c>
      <c r="CK371">
        <f>+Casos_PN_CORR[[#This Row],[43983]]-Casos_PN_CORR[[#This Row],[43982]]</f>
        <v>0</v>
      </c>
      <c r="CL371">
        <f>+Casos_PN_CORR[[#This Row],[43984]]-Casos_PN_CORR[[#This Row],[43983]]</f>
        <v>0</v>
      </c>
      <c r="CM371">
        <f>+Casos_PN_CORR[[#This Row],[43985]]-Casos_PN_CORR[[#This Row],[43984]]</f>
        <v>0</v>
      </c>
      <c r="CN371">
        <f>+Casos_PN_CORR[[#This Row],[43986]]-Casos_PN_CORR[[#This Row],[43985]]</f>
        <v>0</v>
      </c>
      <c r="CO371">
        <f>+Casos_PN_CORR[[#This Row],[43987]]-Casos_PN_CORR[[#This Row],[43986]]</f>
        <v>0</v>
      </c>
      <c r="CP371">
        <f>+Casos_PN_CORR[[#This Row],[43988]]-Casos_PN_CORR[[#This Row],[43987]]</f>
        <v>0</v>
      </c>
      <c r="CQ371">
        <f>+Casos_PN_CORR[[#This Row],[43989]]-Casos_PN_CORR[[#This Row],[43988]]</f>
        <v>0</v>
      </c>
      <c r="CR371">
        <f>+Casos_PN_CORR[[#This Row],[43990]]-Casos_PN_CORR[[#This Row],[43989]]</f>
        <v>0</v>
      </c>
      <c r="CS371">
        <f>+Casos_PN_CORR[[#This Row],[43991]]-Casos_PN_CORR[[#This Row],[43990]]</f>
        <v>0</v>
      </c>
      <c r="CT371">
        <f>+Casos_PN_CORR[[#This Row],[43992]]-Casos_PN_CORR[[#This Row],[43991]]</f>
        <v>0</v>
      </c>
      <c r="CU371">
        <f>+Casos_PN_CORR[[#This Row],[43993]]-Casos_PN_CORR[[#This Row],[43992]]</f>
        <v>0</v>
      </c>
    </row>
    <row r="372" spans="1:99" x14ac:dyDescent="0.3">
      <c r="A372">
        <v>70213</v>
      </c>
      <c r="B372" s="2" t="s">
        <v>268</v>
      </c>
      <c r="C372" s="2" t="s">
        <v>348</v>
      </c>
      <c r="D372" s="2" t="s">
        <v>643</v>
      </c>
      <c r="E372" s="4">
        <f t="shared" si="5"/>
        <v>0</v>
      </c>
      <c r="F372">
        <f>+Casos_PN_CORR[[#This Row],[43900]]</f>
        <v>0</v>
      </c>
      <c r="G372">
        <f>+Casos_PN_CORR[[#This Row],[43901]]-Casos_PN_CORR[[#This Row],[43900]]</f>
        <v>0</v>
      </c>
      <c r="H372">
        <f>+Casos_PN_CORR[[#This Row],[43902]]-Casos_PN_CORR[[#This Row],[43901]]</f>
        <v>0</v>
      </c>
      <c r="I372">
        <f>+Casos_PN_CORR[[#This Row],[43903]]-Casos_PN_CORR[[#This Row],[43902]]</f>
        <v>0</v>
      </c>
      <c r="J372">
        <f>+Casos_PN_CORR[[#This Row],[43904]]-Casos_PN_CORR[[#This Row],[43903]]</f>
        <v>0</v>
      </c>
      <c r="K372">
        <f>+Casos_PN_CORR[[#This Row],[43905]]-Casos_PN_CORR[[#This Row],[43904]]</f>
        <v>0</v>
      </c>
      <c r="L372">
        <f>+Casos_PN_CORR[[#This Row],[43906]]-Casos_PN_CORR[[#This Row],[43905]]</f>
        <v>0</v>
      </c>
      <c r="M372">
        <f>+Casos_PN_CORR[[#This Row],[43907]]-Casos_PN_CORR[[#This Row],[43906]]</f>
        <v>0</v>
      </c>
      <c r="N372">
        <f>+Casos_PN_CORR[[#This Row],[43908]]-Casos_PN_CORR[[#This Row],[43907]]</f>
        <v>0</v>
      </c>
      <c r="O372">
        <f>+Casos_PN_CORR[[#This Row],[43909]]-Casos_PN_CORR[[#This Row],[43908]]</f>
        <v>0</v>
      </c>
      <c r="P372">
        <f>+Casos_PN_CORR[[#This Row],[43910]]-Casos_PN_CORR[[#This Row],[43909]]</f>
        <v>0</v>
      </c>
      <c r="Q372">
        <f>+Casos_PN_CORR[[#This Row],[43911]]-Casos_PN_CORR[[#This Row],[43910]]</f>
        <v>0</v>
      </c>
      <c r="R372">
        <f>+Casos_PN_CORR[[#This Row],[43912]]-Casos_PN_CORR[[#This Row],[43911]]</f>
        <v>0</v>
      </c>
      <c r="S372">
        <f>+Casos_PN_CORR[[#This Row],[43913]]-Casos_PN_CORR[[#This Row],[43912]]</f>
        <v>0</v>
      </c>
      <c r="T372">
        <f>+Casos_PN_CORR[[#This Row],[43914]]-Casos_PN_CORR[[#This Row],[43913]]</f>
        <v>0</v>
      </c>
      <c r="U372">
        <f>+Casos_PN_CORR[[#This Row],[43915]]-Casos_PN_CORR[[#This Row],[43914]]</f>
        <v>0</v>
      </c>
      <c r="V372">
        <f>+Casos_PN_CORR[[#This Row],[43916]]-Casos_PN_CORR[[#This Row],[43915]]</f>
        <v>0</v>
      </c>
      <c r="W372">
        <f>+Casos_PN_CORR[[#This Row],[43917]]-Casos_PN_CORR[[#This Row],[43916]]</f>
        <v>0</v>
      </c>
      <c r="X372">
        <f>+Casos_PN_CORR[[#This Row],[43918]]-Casos_PN_CORR[[#This Row],[43917]]</f>
        <v>0</v>
      </c>
      <c r="Y372">
        <f>+Casos_PN_CORR[[#This Row],[43919]]-Casos_PN_CORR[[#This Row],[43918]]</f>
        <v>0</v>
      </c>
      <c r="Z372">
        <f>+Casos_PN_CORR[[#This Row],[43920]]-Casos_PN_CORR[[#This Row],[43919]]</f>
        <v>0</v>
      </c>
      <c r="AA372">
        <f>+Casos_PN_CORR[[#This Row],[43921]]-Casos_PN_CORR[[#This Row],[43920]]</f>
        <v>0</v>
      </c>
      <c r="AB372">
        <f>+Casos_PN_CORR[[#This Row],[43922]]-Casos_PN_CORR[[#This Row],[43921]]</f>
        <v>0</v>
      </c>
      <c r="AC372">
        <f>+Casos_PN_CORR[[#This Row],[43923]]-Casos_PN_CORR[[#This Row],[43922]]</f>
        <v>0</v>
      </c>
      <c r="AD372">
        <f>+Casos_PN_CORR[[#This Row],[43924]]-Casos_PN_CORR[[#This Row],[43923]]</f>
        <v>0</v>
      </c>
      <c r="AE372">
        <f>+Casos_PN_CORR[[#This Row],[43925]]-Casos_PN_CORR[[#This Row],[43924]]</f>
        <v>0</v>
      </c>
      <c r="AF372">
        <f>+Casos_PN_CORR[[#This Row],[43926]]-Casos_PN_CORR[[#This Row],[43925]]</f>
        <v>0</v>
      </c>
      <c r="AG372">
        <f>+Casos_PN_CORR[[#This Row],[43927]]-Casos_PN_CORR[[#This Row],[43926]]</f>
        <v>0</v>
      </c>
      <c r="AH372">
        <f>+Casos_PN_CORR[[#This Row],[43928]]-Casos_PN_CORR[[#This Row],[43927]]</f>
        <v>0</v>
      </c>
      <c r="AI372">
        <f>+Casos_PN_CORR[[#This Row],[43929]]-Casos_PN_CORR[[#This Row],[43928]]</f>
        <v>0</v>
      </c>
      <c r="AJ372">
        <f>+Casos_PN_CORR[[#This Row],[43930]]-Casos_PN_CORR[[#This Row],[43929]]</f>
        <v>0</v>
      </c>
      <c r="AK372">
        <f>+Casos_PN_CORR[[#This Row],[43931]]-Casos_PN_CORR[[#This Row],[43930]]</f>
        <v>0</v>
      </c>
      <c r="AL372">
        <f>+Casos_PN_CORR[[#This Row],[43932]]-Casos_PN_CORR[[#This Row],[43931]]</f>
        <v>0</v>
      </c>
      <c r="AM372">
        <f>+Casos_PN_CORR[[#This Row],[43933]]-Casos_PN_CORR[[#This Row],[43932]]</f>
        <v>0</v>
      </c>
      <c r="AN372">
        <f>+Casos_PN_CORR[[#This Row],[43934]]-Casos_PN_CORR[[#This Row],[43933]]</f>
        <v>0</v>
      </c>
      <c r="AO372">
        <f>+Casos_PN_CORR[[#This Row],[43935]]-Casos_PN_CORR[[#This Row],[43934]]</f>
        <v>0</v>
      </c>
      <c r="AP372">
        <f>+Casos_PN_CORR[[#This Row],[43936]]-Casos_PN_CORR[[#This Row],[43935]]</f>
        <v>0</v>
      </c>
      <c r="AQ372">
        <f>+Casos_PN_CORR[[#This Row],[43937]]-Casos_PN_CORR[[#This Row],[43936]]</f>
        <v>0</v>
      </c>
      <c r="AR372">
        <f>+Casos_PN_CORR[[#This Row],[43938]]-Casos_PN_CORR[[#This Row],[43937]]</f>
        <v>0</v>
      </c>
      <c r="AS372">
        <f>+Casos_PN_CORR[[#This Row],[43939]]-Casos_PN_CORR[[#This Row],[43938]]</f>
        <v>0</v>
      </c>
      <c r="AT372">
        <f>+Casos_PN_CORR[[#This Row],[43940]]-Casos_PN_CORR[[#This Row],[43939]]</f>
        <v>0</v>
      </c>
      <c r="AU372">
        <f>+Casos_PN_CORR[[#This Row],[43941]]-Casos_PN_CORR[[#This Row],[43940]]</f>
        <v>0</v>
      </c>
      <c r="AV372">
        <f>+Casos_PN_CORR[[#This Row],[43942]]-Casos_PN_CORR[[#This Row],[43941]]</f>
        <v>0</v>
      </c>
      <c r="AW372">
        <f>+Casos_PN_CORR[[#This Row],[43943]]-Casos_PN_CORR[[#This Row],[43942]]</f>
        <v>0</v>
      </c>
      <c r="AX372">
        <f>+Casos_PN_CORR[[#This Row],[43944]]-Casos_PN_CORR[[#This Row],[43943]]</f>
        <v>0</v>
      </c>
      <c r="AY372">
        <f>+Casos_PN_CORR[[#This Row],[43945]]-Casos_PN_CORR[[#This Row],[43944]]</f>
        <v>0</v>
      </c>
      <c r="AZ372">
        <f>+Casos_PN_CORR[[#This Row],[43946]]-Casos_PN_CORR[[#This Row],[43945]]</f>
        <v>0</v>
      </c>
      <c r="BA372">
        <f>+Casos_PN_CORR[[#This Row],[43947]]-Casos_PN_CORR[[#This Row],[43946]]</f>
        <v>0</v>
      </c>
      <c r="BB372">
        <f>+Casos_PN_CORR[[#This Row],[43948]]-Casos_PN_CORR[[#This Row],[43947]]</f>
        <v>0</v>
      </c>
      <c r="BC372">
        <f>+Casos_PN_CORR[[#This Row],[43949]]-Casos_PN_CORR[[#This Row],[43948]]</f>
        <v>0</v>
      </c>
      <c r="BD372">
        <f>+Casos_PN_CORR[[#This Row],[43950]]-Casos_PN_CORR[[#This Row],[43949]]</f>
        <v>0</v>
      </c>
      <c r="BE372">
        <f>+Casos_PN_CORR[[#This Row],[43951]]-Casos_PN_CORR[[#This Row],[43950]]</f>
        <v>0</v>
      </c>
      <c r="BF372">
        <f>+Casos_PN_CORR[[#This Row],[43952]]-Casos_PN_CORR[[#This Row],[43951]]</f>
        <v>0</v>
      </c>
      <c r="BG372">
        <f>+Casos_PN_CORR[[#This Row],[43953]]-Casos_PN_CORR[[#This Row],[43952]]</f>
        <v>0</v>
      </c>
      <c r="BH372">
        <f>+Casos_PN_CORR[[#This Row],[43954]]-Casos_PN_CORR[[#This Row],[43953]]</f>
        <v>0</v>
      </c>
      <c r="BI372">
        <f>+Casos_PN_CORR[[#This Row],[43955]]-Casos_PN_CORR[[#This Row],[43954]]</f>
        <v>0</v>
      </c>
      <c r="BJ372">
        <f>+Casos_PN_CORR[[#This Row],[43956]]-Casos_PN_CORR[[#This Row],[43955]]</f>
        <v>0</v>
      </c>
      <c r="BK372">
        <f>+Casos_PN_CORR[[#This Row],[43957]]-Casos_PN_CORR[[#This Row],[43956]]</f>
        <v>0</v>
      </c>
      <c r="BL372">
        <f>+Casos_PN_CORR[[#This Row],[43958]]-Casos_PN_CORR[[#This Row],[43957]]</f>
        <v>0</v>
      </c>
      <c r="BM372">
        <f>+Casos_PN_CORR[[#This Row],[43959]]-Casos_PN_CORR[[#This Row],[43958]]</f>
        <v>0</v>
      </c>
      <c r="BN372">
        <f>+Casos_PN_CORR[[#This Row],[43960]]-Casos_PN_CORR[[#This Row],[43959]]</f>
        <v>0</v>
      </c>
      <c r="BO372">
        <f>+Casos_PN_CORR[[#This Row],[43961]]-Casos_PN_CORR[[#This Row],[43960]]</f>
        <v>0</v>
      </c>
      <c r="BP372">
        <f>+Casos_PN_CORR[[#This Row],[43962]]-Casos_PN_CORR[[#This Row],[43961]]</f>
        <v>0</v>
      </c>
      <c r="BQ372">
        <f>+Casos_PN_CORR[[#This Row],[43963]]-Casos_PN_CORR[[#This Row],[43962]]</f>
        <v>0</v>
      </c>
      <c r="BR372">
        <f>+Casos_PN_CORR[[#This Row],[43964]]-Casos_PN_CORR[[#This Row],[43963]]</f>
        <v>0</v>
      </c>
      <c r="BS372">
        <f>+Casos_PN_CORR[[#This Row],[43965]]-Casos_PN_CORR[[#This Row],[43964]]</f>
        <v>0</v>
      </c>
      <c r="BT372">
        <f>+Casos_PN_CORR[[#This Row],[43966]]-Casos_PN_CORR[[#This Row],[43965]]</f>
        <v>0</v>
      </c>
      <c r="BU372">
        <f>+Casos_PN_CORR[[#This Row],[43967]]-Casos_PN_CORR[[#This Row],[43966]]</f>
        <v>0</v>
      </c>
      <c r="BV372">
        <f>+Casos_PN_CORR[[#This Row],[43968]]-Casos_PN_CORR[[#This Row],[43967]]</f>
        <v>0</v>
      </c>
      <c r="BW372">
        <f>+Casos_PN_CORR[[#This Row],[43969]]-Casos_PN_CORR[[#This Row],[43968]]</f>
        <v>0</v>
      </c>
      <c r="BX372">
        <f>+Casos_PN_CORR[[#This Row],[43970]]-Casos_PN_CORR[[#This Row],[43969]]</f>
        <v>0</v>
      </c>
      <c r="BY372">
        <f>+Casos_PN_CORR[[#This Row],[43971]]-Casos_PN_CORR[[#This Row],[43970]]</f>
        <v>0</v>
      </c>
      <c r="BZ372">
        <f>+Casos_PN_CORR[[#This Row],[43972]]-Casos_PN_CORR[[#This Row],[43971]]</f>
        <v>0</v>
      </c>
      <c r="CA372">
        <f>+Casos_PN_CORR[[#This Row],[43973]]-Casos_PN_CORR[[#This Row],[43972]]</f>
        <v>0</v>
      </c>
      <c r="CB372">
        <f>+Casos_PN_CORR[[#This Row],[43974]]-Casos_PN_CORR[[#This Row],[43973]]</f>
        <v>0</v>
      </c>
      <c r="CC372">
        <f>+Casos_PN_CORR[[#This Row],[43975]]-Casos_PN_CORR[[#This Row],[43974]]</f>
        <v>0</v>
      </c>
      <c r="CD372">
        <f>+Casos_PN_CORR[[#This Row],[43976]]-Casos_PN_CORR[[#This Row],[43975]]</f>
        <v>0</v>
      </c>
      <c r="CE372">
        <f>+Casos_PN_CORR[[#This Row],[43977]]-Casos_PN_CORR[[#This Row],[43976]]</f>
        <v>0</v>
      </c>
      <c r="CF372">
        <f>+Casos_PN_CORR[[#This Row],[43978]]-Casos_PN_CORR[[#This Row],[43977]]</f>
        <v>0</v>
      </c>
      <c r="CG372">
        <f>+Casos_PN_CORR[[#This Row],[43979]]-Casos_PN_CORR[[#This Row],[43978]]</f>
        <v>0</v>
      </c>
      <c r="CH372">
        <f>+Casos_PN_CORR[[#This Row],[43980]]-Casos_PN_CORR[[#This Row],[43979]]</f>
        <v>0</v>
      </c>
      <c r="CI372">
        <f>+Casos_PN_CORR[[#This Row],[43981]]-Casos_PN_CORR[[#This Row],[43980]]</f>
        <v>0</v>
      </c>
      <c r="CJ372">
        <f>+Casos_PN_CORR[[#This Row],[43982]]-Casos_PN_CORR[[#This Row],[43981]]</f>
        <v>0</v>
      </c>
      <c r="CK372">
        <f>+Casos_PN_CORR[[#This Row],[43983]]-Casos_PN_CORR[[#This Row],[43982]]</f>
        <v>0</v>
      </c>
      <c r="CL372">
        <f>+Casos_PN_CORR[[#This Row],[43984]]-Casos_PN_CORR[[#This Row],[43983]]</f>
        <v>0</v>
      </c>
      <c r="CM372">
        <f>+Casos_PN_CORR[[#This Row],[43985]]-Casos_PN_CORR[[#This Row],[43984]]</f>
        <v>0</v>
      </c>
      <c r="CN372">
        <f>+Casos_PN_CORR[[#This Row],[43986]]-Casos_PN_CORR[[#This Row],[43985]]</f>
        <v>0</v>
      </c>
      <c r="CO372">
        <f>+Casos_PN_CORR[[#This Row],[43987]]-Casos_PN_CORR[[#This Row],[43986]]</f>
        <v>0</v>
      </c>
      <c r="CP372">
        <f>+Casos_PN_CORR[[#This Row],[43988]]-Casos_PN_CORR[[#This Row],[43987]]</f>
        <v>0</v>
      </c>
      <c r="CQ372">
        <f>+Casos_PN_CORR[[#This Row],[43989]]-Casos_PN_CORR[[#This Row],[43988]]</f>
        <v>0</v>
      </c>
      <c r="CR372">
        <f>+Casos_PN_CORR[[#This Row],[43990]]-Casos_PN_CORR[[#This Row],[43989]]</f>
        <v>0</v>
      </c>
      <c r="CS372">
        <f>+Casos_PN_CORR[[#This Row],[43991]]-Casos_PN_CORR[[#This Row],[43990]]</f>
        <v>0</v>
      </c>
      <c r="CT372">
        <f>+Casos_PN_CORR[[#This Row],[43992]]-Casos_PN_CORR[[#This Row],[43991]]</f>
        <v>0</v>
      </c>
      <c r="CU372">
        <f>+Casos_PN_CORR[[#This Row],[43993]]-Casos_PN_CORR[[#This Row],[43992]]</f>
        <v>0</v>
      </c>
    </row>
    <row r="373" spans="1:99" x14ac:dyDescent="0.3">
      <c r="A373">
        <v>10207</v>
      </c>
      <c r="B373" s="2" t="s">
        <v>163</v>
      </c>
      <c r="C373" s="2" t="s">
        <v>164</v>
      </c>
      <c r="D373" s="2" t="s">
        <v>348</v>
      </c>
      <c r="E373" s="4">
        <f t="shared" si="5"/>
        <v>0</v>
      </c>
      <c r="F373">
        <f>+Casos_PN_CORR[[#This Row],[43900]]</f>
        <v>0</v>
      </c>
      <c r="G373">
        <f>+Casos_PN_CORR[[#This Row],[43901]]-Casos_PN_CORR[[#This Row],[43900]]</f>
        <v>0</v>
      </c>
      <c r="H373">
        <f>+Casos_PN_CORR[[#This Row],[43902]]-Casos_PN_CORR[[#This Row],[43901]]</f>
        <v>0</v>
      </c>
      <c r="I373">
        <f>+Casos_PN_CORR[[#This Row],[43903]]-Casos_PN_CORR[[#This Row],[43902]]</f>
        <v>0</v>
      </c>
      <c r="J373">
        <f>+Casos_PN_CORR[[#This Row],[43904]]-Casos_PN_CORR[[#This Row],[43903]]</f>
        <v>0</v>
      </c>
      <c r="K373">
        <f>+Casos_PN_CORR[[#This Row],[43905]]-Casos_PN_CORR[[#This Row],[43904]]</f>
        <v>0</v>
      </c>
      <c r="L373">
        <f>+Casos_PN_CORR[[#This Row],[43906]]-Casos_PN_CORR[[#This Row],[43905]]</f>
        <v>0</v>
      </c>
      <c r="M373">
        <f>+Casos_PN_CORR[[#This Row],[43907]]-Casos_PN_CORR[[#This Row],[43906]]</f>
        <v>0</v>
      </c>
      <c r="N373">
        <f>+Casos_PN_CORR[[#This Row],[43908]]-Casos_PN_CORR[[#This Row],[43907]]</f>
        <v>0</v>
      </c>
      <c r="O373">
        <f>+Casos_PN_CORR[[#This Row],[43909]]-Casos_PN_CORR[[#This Row],[43908]]</f>
        <v>0</v>
      </c>
      <c r="P373">
        <f>+Casos_PN_CORR[[#This Row],[43910]]-Casos_PN_CORR[[#This Row],[43909]]</f>
        <v>0</v>
      </c>
      <c r="Q373">
        <f>+Casos_PN_CORR[[#This Row],[43911]]-Casos_PN_CORR[[#This Row],[43910]]</f>
        <v>0</v>
      </c>
      <c r="R373">
        <f>+Casos_PN_CORR[[#This Row],[43912]]-Casos_PN_CORR[[#This Row],[43911]]</f>
        <v>0</v>
      </c>
      <c r="S373">
        <f>+Casos_PN_CORR[[#This Row],[43913]]-Casos_PN_CORR[[#This Row],[43912]]</f>
        <v>0</v>
      </c>
      <c r="T373">
        <f>+Casos_PN_CORR[[#This Row],[43914]]-Casos_PN_CORR[[#This Row],[43913]]</f>
        <v>0</v>
      </c>
      <c r="U373">
        <f>+Casos_PN_CORR[[#This Row],[43915]]-Casos_PN_CORR[[#This Row],[43914]]</f>
        <v>0</v>
      </c>
      <c r="V373">
        <f>+Casos_PN_CORR[[#This Row],[43916]]-Casos_PN_CORR[[#This Row],[43915]]</f>
        <v>0</v>
      </c>
      <c r="W373">
        <f>+Casos_PN_CORR[[#This Row],[43917]]-Casos_PN_CORR[[#This Row],[43916]]</f>
        <v>0</v>
      </c>
      <c r="X373">
        <f>+Casos_PN_CORR[[#This Row],[43918]]-Casos_PN_CORR[[#This Row],[43917]]</f>
        <v>0</v>
      </c>
      <c r="Y373">
        <f>+Casos_PN_CORR[[#This Row],[43919]]-Casos_PN_CORR[[#This Row],[43918]]</f>
        <v>0</v>
      </c>
      <c r="Z373">
        <f>+Casos_PN_CORR[[#This Row],[43920]]-Casos_PN_CORR[[#This Row],[43919]]</f>
        <v>0</v>
      </c>
      <c r="AA373">
        <f>+Casos_PN_CORR[[#This Row],[43921]]-Casos_PN_CORR[[#This Row],[43920]]</f>
        <v>0</v>
      </c>
      <c r="AB373">
        <f>+Casos_PN_CORR[[#This Row],[43922]]-Casos_PN_CORR[[#This Row],[43921]]</f>
        <v>0</v>
      </c>
      <c r="AC373">
        <f>+Casos_PN_CORR[[#This Row],[43923]]-Casos_PN_CORR[[#This Row],[43922]]</f>
        <v>0</v>
      </c>
      <c r="AD373">
        <f>+Casos_PN_CORR[[#This Row],[43924]]-Casos_PN_CORR[[#This Row],[43923]]</f>
        <v>0</v>
      </c>
      <c r="AE373">
        <f>+Casos_PN_CORR[[#This Row],[43925]]-Casos_PN_CORR[[#This Row],[43924]]</f>
        <v>0</v>
      </c>
      <c r="AF373">
        <f>+Casos_PN_CORR[[#This Row],[43926]]-Casos_PN_CORR[[#This Row],[43925]]</f>
        <v>0</v>
      </c>
      <c r="AG373">
        <f>+Casos_PN_CORR[[#This Row],[43927]]-Casos_PN_CORR[[#This Row],[43926]]</f>
        <v>0</v>
      </c>
      <c r="AH373">
        <f>+Casos_PN_CORR[[#This Row],[43928]]-Casos_PN_CORR[[#This Row],[43927]]</f>
        <v>0</v>
      </c>
      <c r="AI373">
        <f>+Casos_PN_CORR[[#This Row],[43929]]-Casos_PN_CORR[[#This Row],[43928]]</f>
        <v>0</v>
      </c>
      <c r="AJ373">
        <f>+Casos_PN_CORR[[#This Row],[43930]]-Casos_PN_CORR[[#This Row],[43929]]</f>
        <v>0</v>
      </c>
      <c r="AK373">
        <f>+Casos_PN_CORR[[#This Row],[43931]]-Casos_PN_CORR[[#This Row],[43930]]</f>
        <v>0</v>
      </c>
      <c r="AL373">
        <f>+Casos_PN_CORR[[#This Row],[43932]]-Casos_PN_CORR[[#This Row],[43931]]</f>
        <v>0</v>
      </c>
      <c r="AM373">
        <f>+Casos_PN_CORR[[#This Row],[43933]]-Casos_PN_CORR[[#This Row],[43932]]</f>
        <v>0</v>
      </c>
      <c r="AN373">
        <f>+Casos_PN_CORR[[#This Row],[43934]]-Casos_PN_CORR[[#This Row],[43933]]</f>
        <v>0</v>
      </c>
      <c r="AO373">
        <f>+Casos_PN_CORR[[#This Row],[43935]]-Casos_PN_CORR[[#This Row],[43934]]</f>
        <v>0</v>
      </c>
      <c r="AP373">
        <f>+Casos_PN_CORR[[#This Row],[43936]]-Casos_PN_CORR[[#This Row],[43935]]</f>
        <v>0</v>
      </c>
      <c r="AQ373">
        <f>+Casos_PN_CORR[[#This Row],[43937]]-Casos_PN_CORR[[#This Row],[43936]]</f>
        <v>0</v>
      </c>
      <c r="AR373">
        <f>+Casos_PN_CORR[[#This Row],[43938]]-Casos_PN_CORR[[#This Row],[43937]]</f>
        <v>0</v>
      </c>
      <c r="AS373">
        <f>+Casos_PN_CORR[[#This Row],[43939]]-Casos_PN_CORR[[#This Row],[43938]]</f>
        <v>0</v>
      </c>
      <c r="AT373">
        <f>+Casos_PN_CORR[[#This Row],[43940]]-Casos_PN_CORR[[#This Row],[43939]]</f>
        <v>0</v>
      </c>
      <c r="AU373">
        <f>+Casos_PN_CORR[[#This Row],[43941]]-Casos_PN_CORR[[#This Row],[43940]]</f>
        <v>0</v>
      </c>
      <c r="AV373">
        <f>+Casos_PN_CORR[[#This Row],[43942]]-Casos_PN_CORR[[#This Row],[43941]]</f>
        <v>0</v>
      </c>
      <c r="AW373">
        <f>+Casos_PN_CORR[[#This Row],[43943]]-Casos_PN_CORR[[#This Row],[43942]]</f>
        <v>0</v>
      </c>
      <c r="AX373">
        <f>+Casos_PN_CORR[[#This Row],[43944]]-Casos_PN_CORR[[#This Row],[43943]]</f>
        <v>0</v>
      </c>
      <c r="AY373">
        <f>+Casos_PN_CORR[[#This Row],[43945]]-Casos_PN_CORR[[#This Row],[43944]]</f>
        <v>0</v>
      </c>
      <c r="AZ373">
        <f>+Casos_PN_CORR[[#This Row],[43946]]-Casos_PN_CORR[[#This Row],[43945]]</f>
        <v>0</v>
      </c>
      <c r="BA373">
        <f>+Casos_PN_CORR[[#This Row],[43947]]-Casos_PN_CORR[[#This Row],[43946]]</f>
        <v>0</v>
      </c>
      <c r="BB373">
        <f>+Casos_PN_CORR[[#This Row],[43948]]-Casos_PN_CORR[[#This Row],[43947]]</f>
        <v>0</v>
      </c>
      <c r="BC373">
        <f>+Casos_PN_CORR[[#This Row],[43949]]-Casos_PN_CORR[[#This Row],[43948]]</f>
        <v>0</v>
      </c>
      <c r="BD373">
        <f>+Casos_PN_CORR[[#This Row],[43950]]-Casos_PN_CORR[[#This Row],[43949]]</f>
        <v>0</v>
      </c>
      <c r="BE373">
        <f>+Casos_PN_CORR[[#This Row],[43951]]-Casos_PN_CORR[[#This Row],[43950]]</f>
        <v>0</v>
      </c>
      <c r="BF373">
        <f>+Casos_PN_CORR[[#This Row],[43952]]-Casos_PN_CORR[[#This Row],[43951]]</f>
        <v>0</v>
      </c>
      <c r="BG373">
        <f>+Casos_PN_CORR[[#This Row],[43953]]-Casos_PN_CORR[[#This Row],[43952]]</f>
        <v>0</v>
      </c>
      <c r="BH373">
        <f>+Casos_PN_CORR[[#This Row],[43954]]-Casos_PN_CORR[[#This Row],[43953]]</f>
        <v>0</v>
      </c>
      <c r="BI373">
        <f>+Casos_PN_CORR[[#This Row],[43955]]-Casos_PN_CORR[[#This Row],[43954]]</f>
        <v>0</v>
      </c>
      <c r="BJ373">
        <f>+Casos_PN_CORR[[#This Row],[43956]]-Casos_PN_CORR[[#This Row],[43955]]</f>
        <v>0</v>
      </c>
      <c r="BK373">
        <f>+Casos_PN_CORR[[#This Row],[43957]]-Casos_PN_CORR[[#This Row],[43956]]</f>
        <v>0</v>
      </c>
      <c r="BL373">
        <f>+Casos_PN_CORR[[#This Row],[43958]]-Casos_PN_CORR[[#This Row],[43957]]</f>
        <v>0</v>
      </c>
      <c r="BM373">
        <f>+Casos_PN_CORR[[#This Row],[43959]]-Casos_PN_CORR[[#This Row],[43958]]</f>
        <v>0</v>
      </c>
      <c r="BN373">
        <f>+Casos_PN_CORR[[#This Row],[43960]]-Casos_PN_CORR[[#This Row],[43959]]</f>
        <v>0</v>
      </c>
      <c r="BO373">
        <f>+Casos_PN_CORR[[#This Row],[43961]]-Casos_PN_CORR[[#This Row],[43960]]</f>
        <v>0</v>
      </c>
      <c r="BP373">
        <f>+Casos_PN_CORR[[#This Row],[43962]]-Casos_PN_CORR[[#This Row],[43961]]</f>
        <v>0</v>
      </c>
      <c r="BQ373">
        <f>+Casos_PN_CORR[[#This Row],[43963]]-Casos_PN_CORR[[#This Row],[43962]]</f>
        <v>0</v>
      </c>
      <c r="BR373">
        <f>+Casos_PN_CORR[[#This Row],[43964]]-Casos_PN_CORR[[#This Row],[43963]]</f>
        <v>0</v>
      </c>
      <c r="BS373">
        <f>+Casos_PN_CORR[[#This Row],[43965]]-Casos_PN_CORR[[#This Row],[43964]]</f>
        <v>0</v>
      </c>
      <c r="BT373">
        <f>+Casos_PN_CORR[[#This Row],[43966]]-Casos_PN_CORR[[#This Row],[43965]]</f>
        <v>0</v>
      </c>
      <c r="BU373">
        <f>+Casos_PN_CORR[[#This Row],[43967]]-Casos_PN_CORR[[#This Row],[43966]]</f>
        <v>0</v>
      </c>
      <c r="BV373">
        <f>+Casos_PN_CORR[[#This Row],[43968]]-Casos_PN_CORR[[#This Row],[43967]]</f>
        <v>0</v>
      </c>
      <c r="BW373">
        <f>+Casos_PN_CORR[[#This Row],[43969]]-Casos_PN_CORR[[#This Row],[43968]]</f>
        <v>0</v>
      </c>
      <c r="BX373">
        <f>+Casos_PN_CORR[[#This Row],[43970]]-Casos_PN_CORR[[#This Row],[43969]]</f>
        <v>0</v>
      </c>
      <c r="BY373">
        <f>+Casos_PN_CORR[[#This Row],[43971]]-Casos_PN_CORR[[#This Row],[43970]]</f>
        <v>0</v>
      </c>
      <c r="BZ373">
        <f>+Casos_PN_CORR[[#This Row],[43972]]-Casos_PN_CORR[[#This Row],[43971]]</f>
        <v>0</v>
      </c>
      <c r="CA373">
        <f>+Casos_PN_CORR[[#This Row],[43973]]-Casos_PN_CORR[[#This Row],[43972]]</f>
        <v>0</v>
      </c>
      <c r="CB373">
        <f>+Casos_PN_CORR[[#This Row],[43974]]-Casos_PN_CORR[[#This Row],[43973]]</f>
        <v>0</v>
      </c>
      <c r="CC373">
        <f>+Casos_PN_CORR[[#This Row],[43975]]-Casos_PN_CORR[[#This Row],[43974]]</f>
        <v>0</v>
      </c>
      <c r="CD373">
        <f>+Casos_PN_CORR[[#This Row],[43976]]-Casos_PN_CORR[[#This Row],[43975]]</f>
        <v>0</v>
      </c>
      <c r="CE373">
        <f>+Casos_PN_CORR[[#This Row],[43977]]-Casos_PN_CORR[[#This Row],[43976]]</f>
        <v>0</v>
      </c>
      <c r="CF373">
        <f>+Casos_PN_CORR[[#This Row],[43978]]-Casos_PN_CORR[[#This Row],[43977]]</f>
        <v>0</v>
      </c>
      <c r="CG373">
        <f>+Casos_PN_CORR[[#This Row],[43979]]-Casos_PN_CORR[[#This Row],[43978]]</f>
        <v>0</v>
      </c>
      <c r="CH373">
        <f>+Casos_PN_CORR[[#This Row],[43980]]-Casos_PN_CORR[[#This Row],[43979]]</f>
        <v>0</v>
      </c>
      <c r="CI373">
        <f>+Casos_PN_CORR[[#This Row],[43981]]-Casos_PN_CORR[[#This Row],[43980]]</f>
        <v>0</v>
      </c>
      <c r="CJ373">
        <f>+Casos_PN_CORR[[#This Row],[43982]]-Casos_PN_CORR[[#This Row],[43981]]</f>
        <v>0</v>
      </c>
      <c r="CK373">
        <f>+Casos_PN_CORR[[#This Row],[43983]]-Casos_PN_CORR[[#This Row],[43982]]</f>
        <v>0</v>
      </c>
      <c r="CL373">
        <f>+Casos_PN_CORR[[#This Row],[43984]]-Casos_PN_CORR[[#This Row],[43983]]</f>
        <v>0</v>
      </c>
      <c r="CM373">
        <f>+Casos_PN_CORR[[#This Row],[43985]]-Casos_PN_CORR[[#This Row],[43984]]</f>
        <v>0</v>
      </c>
      <c r="CN373">
        <f>+Casos_PN_CORR[[#This Row],[43986]]-Casos_PN_CORR[[#This Row],[43985]]</f>
        <v>0</v>
      </c>
      <c r="CO373">
        <f>+Casos_PN_CORR[[#This Row],[43987]]-Casos_PN_CORR[[#This Row],[43986]]</f>
        <v>0</v>
      </c>
      <c r="CP373">
        <f>+Casos_PN_CORR[[#This Row],[43988]]-Casos_PN_CORR[[#This Row],[43987]]</f>
        <v>0</v>
      </c>
      <c r="CQ373">
        <f>+Casos_PN_CORR[[#This Row],[43989]]-Casos_PN_CORR[[#This Row],[43988]]</f>
        <v>0</v>
      </c>
      <c r="CR373">
        <f>+Casos_PN_CORR[[#This Row],[43990]]-Casos_PN_CORR[[#This Row],[43989]]</f>
        <v>0</v>
      </c>
      <c r="CS373">
        <f>+Casos_PN_CORR[[#This Row],[43991]]-Casos_PN_CORR[[#This Row],[43990]]</f>
        <v>0</v>
      </c>
      <c r="CT373">
        <f>+Casos_PN_CORR[[#This Row],[43992]]-Casos_PN_CORR[[#This Row],[43991]]</f>
        <v>0</v>
      </c>
      <c r="CU373">
        <f>+Casos_PN_CORR[[#This Row],[43993]]-Casos_PN_CORR[[#This Row],[43992]]</f>
        <v>0</v>
      </c>
    </row>
    <row r="374" spans="1:99" x14ac:dyDescent="0.3">
      <c r="A374">
        <v>70201</v>
      </c>
      <c r="B374" s="2" t="s">
        <v>268</v>
      </c>
      <c r="C374" s="2" t="s">
        <v>348</v>
      </c>
      <c r="D374" s="2" t="s">
        <v>349</v>
      </c>
      <c r="E374" s="4">
        <f t="shared" si="5"/>
        <v>0</v>
      </c>
      <c r="F374">
        <f>+Casos_PN_CORR[[#This Row],[43900]]</f>
        <v>0</v>
      </c>
      <c r="G374">
        <f>+Casos_PN_CORR[[#This Row],[43901]]-Casos_PN_CORR[[#This Row],[43900]]</f>
        <v>0</v>
      </c>
      <c r="H374">
        <f>+Casos_PN_CORR[[#This Row],[43902]]-Casos_PN_CORR[[#This Row],[43901]]</f>
        <v>0</v>
      </c>
      <c r="I374">
        <f>+Casos_PN_CORR[[#This Row],[43903]]-Casos_PN_CORR[[#This Row],[43902]]</f>
        <v>0</v>
      </c>
      <c r="J374">
        <f>+Casos_PN_CORR[[#This Row],[43904]]-Casos_PN_CORR[[#This Row],[43903]]</f>
        <v>0</v>
      </c>
      <c r="K374">
        <f>+Casos_PN_CORR[[#This Row],[43905]]-Casos_PN_CORR[[#This Row],[43904]]</f>
        <v>0</v>
      </c>
      <c r="L374">
        <f>+Casos_PN_CORR[[#This Row],[43906]]-Casos_PN_CORR[[#This Row],[43905]]</f>
        <v>0</v>
      </c>
      <c r="M374">
        <f>+Casos_PN_CORR[[#This Row],[43907]]-Casos_PN_CORR[[#This Row],[43906]]</f>
        <v>0</v>
      </c>
      <c r="N374">
        <f>+Casos_PN_CORR[[#This Row],[43908]]-Casos_PN_CORR[[#This Row],[43907]]</f>
        <v>0</v>
      </c>
      <c r="O374">
        <f>+Casos_PN_CORR[[#This Row],[43909]]-Casos_PN_CORR[[#This Row],[43908]]</f>
        <v>0</v>
      </c>
      <c r="P374">
        <f>+Casos_PN_CORR[[#This Row],[43910]]-Casos_PN_CORR[[#This Row],[43909]]</f>
        <v>0</v>
      </c>
      <c r="Q374">
        <f>+Casos_PN_CORR[[#This Row],[43911]]-Casos_PN_CORR[[#This Row],[43910]]</f>
        <v>0</v>
      </c>
      <c r="R374">
        <f>+Casos_PN_CORR[[#This Row],[43912]]-Casos_PN_CORR[[#This Row],[43911]]</f>
        <v>0</v>
      </c>
      <c r="S374">
        <f>+Casos_PN_CORR[[#This Row],[43913]]-Casos_PN_CORR[[#This Row],[43912]]</f>
        <v>0</v>
      </c>
      <c r="T374">
        <f>+Casos_PN_CORR[[#This Row],[43914]]-Casos_PN_CORR[[#This Row],[43913]]</f>
        <v>0</v>
      </c>
      <c r="U374">
        <f>+Casos_PN_CORR[[#This Row],[43915]]-Casos_PN_CORR[[#This Row],[43914]]</f>
        <v>0</v>
      </c>
      <c r="V374">
        <f>+Casos_PN_CORR[[#This Row],[43916]]-Casos_PN_CORR[[#This Row],[43915]]</f>
        <v>0</v>
      </c>
      <c r="W374">
        <f>+Casos_PN_CORR[[#This Row],[43917]]-Casos_PN_CORR[[#This Row],[43916]]</f>
        <v>0</v>
      </c>
      <c r="X374">
        <f>+Casos_PN_CORR[[#This Row],[43918]]-Casos_PN_CORR[[#This Row],[43917]]</f>
        <v>0</v>
      </c>
      <c r="Y374">
        <f>+Casos_PN_CORR[[#This Row],[43919]]-Casos_PN_CORR[[#This Row],[43918]]</f>
        <v>0</v>
      </c>
      <c r="Z374">
        <f>+Casos_PN_CORR[[#This Row],[43920]]-Casos_PN_CORR[[#This Row],[43919]]</f>
        <v>0</v>
      </c>
      <c r="AA374">
        <f>+Casos_PN_CORR[[#This Row],[43921]]-Casos_PN_CORR[[#This Row],[43920]]</f>
        <v>0</v>
      </c>
      <c r="AB374">
        <f>+Casos_PN_CORR[[#This Row],[43922]]-Casos_PN_CORR[[#This Row],[43921]]</f>
        <v>0</v>
      </c>
      <c r="AC374">
        <f>+Casos_PN_CORR[[#This Row],[43923]]-Casos_PN_CORR[[#This Row],[43922]]</f>
        <v>0</v>
      </c>
      <c r="AD374">
        <f>+Casos_PN_CORR[[#This Row],[43924]]-Casos_PN_CORR[[#This Row],[43923]]</f>
        <v>0</v>
      </c>
      <c r="AE374">
        <f>+Casos_PN_CORR[[#This Row],[43925]]-Casos_PN_CORR[[#This Row],[43924]]</f>
        <v>0</v>
      </c>
      <c r="AF374">
        <f>+Casos_PN_CORR[[#This Row],[43926]]-Casos_PN_CORR[[#This Row],[43925]]</f>
        <v>0</v>
      </c>
      <c r="AG374">
        <f>+Casos_PN_CORR[[#This Row],[43927]]-Casos_PN_CORR[[#This Row],[43926]]</f>
        <v>0</v>
      </c>
      <c r="AH374">
        <f>+Casos_PN_CORR[[#This Row],[43928]]-Casos_PN_CORR[[#This Row],[43927]]</f>
        <v>0</v>
      </c>
      <c r="AI374">
        <f>+Casos_PN_CORR[[#This Row],[43929]]-Casos_PN_CORR[[#This Row],[43928]]</f>
        <v>0</v>
      </c>
      <c r="AJ374">
        <f>+Casos_PN_CORR[[#This Row],[43930]]-Casos_PN_CORR[[#This Row],[43929]]</f>
        <v>0</v>
      </c>
      <c r="AK374">
        <f>+Casos_PN_CORR[[#This Row],[43931]]-Casos_PN_CORR[[#This Row],[43930]]</f>
        <v>0</v>
      </c>
      <c r="AL374">
        <f>+Casos_PN_CORR[[#This Row],[43932]]-Casos_PN_CORR[[#This Row],[43931]]</f>
        <v>0</v>
      </c>
      <c r="AM374">
        <f>+Casos_PN_CORR[[#This Row],[43933]]-Casos_PN_CORR[[#This Row],[43932]]</f>
        <v>0</v>
      </c>
      <c r="AN374">
        <f>+Casos_PN_CORR[[#This Row],[43934]]-Casos_PN_CORR[[#This Row],[43933]]</f>
        <v>0</v>
      </c>
      <c r="AO374">
        <f>+Casos_PN_CORR[[#This Row],[43935]]-Casos_PN_CORR[[#This Row],[43934]]</f>
        <v>0</v>
      </c>
      <c r="AP374">
        <f>+Casos_PN_CORR[[#This Row],[43936]]-Casos_PN_CORR[[#This Row],[43935]]</f>
        <v>0</v>
      </c>
      <c r="AQ374">
        <f>+Casos_PN_CORR[[#This Row],[43937]]-Casos_PN_CORR[[#This Row],[43936]]</f>
        <v>0</v>
      </c>
      <c r="AR374">
        <f>+Casos_PN_CORR[[#This Row],[43938]]-Casos_PN_CORR[[#This Row],[43937]]</f>
        <v>0</v>
      </c>
      <c r="AS374">
        <f>+Casos_PN_CORR[[#This Row],[43939]]-Casos_PN_CORR[[#This Row],[43938]]</f>
        <v>0</v>
      </c>
      <c r="AT374">
        <f>+Casos_PN_CORR[[#This Row],[43940]]-Casos_PN_CORR[[#This Row],[43939]]</f>
        <v>0</v>
      </c>
      <c r="AU374">
        <f>+Casos_PN_CORR[[#This Row],[43941]]-Casos_PN_CORR[[#This Row],[43940]]</f>
        <v>0</v>
      </c>
      <c r="AV374">
        <f>+Casos_PN_CORR[[#This Row],[43942]]-Casos_PN_CORR[[#This Row],[43941]]</f>
        <v>0</v>
      </c>
      <c r="AW374">
        <f>+Casos_PN_CORR[[#This Row],[43943]]-Casos_PN_CORR[[#This Row],[43942]]</f>
        <v>0</v>
      </c>
      <c r="AX374">
        <f>+Casos_PN_CORR[[#This Row],[43944]]-Casos_PN_CORR[[#This Row],[43943]]</f>
        <v>0</v>
      </c>
      <c r="AY374">
        <f>+Casos_PN_CORR[[#This Row],[43945]]-Casos_PN_CORR[[#This Row],[43944]]</f>
        <v>0</v>
      </c>
      <c r="AZ374">
        <f>+Casos_PN_CORR[[#This Row],[43946]]-Casos_PN_CORR[[#This Row],[43945]]</f>
        <v>0</v>
      </c>
      <c r="BA374">
        <f>+Casos_PN_CORR[[#This Row],[43947]]-Casos_PN_CORR[[#This Row],[43946]]</f>
        <v>0</v>
      </c>
      <c r="BB374">
        <f>+Casos_PN_CORR[[#This Row],[43948]]-Casos_PN_CORR[[#This Row],[43947]]</f>
        <v>0</v>
      </c>
      <c r="BC374">
        <f>+Casos_PN_CORR[[#This Row],[43949]]-Casos_PN_CORR[[#This Row],[43948]]</f>
        <v>0</v>
      </c>
      <c r="BD374">
        <f>+Casos_PN_CORR[[#This Row],[43950]]-Casos_PN_CORR[[#This Row],[43949]]</f>
        <v>0</v>
      </c>
      <c r="BE374">
        <f>+Casos_PN_CORR[[#This Row],[43951]]-Casos_PN_CORR[[#This Row],[43950]]</f>
        <v>0</v>
      </c>
      <c r="BF374">
        <f>+Casos_PN_CORR[[#This Row],[43952]]-Casos_PN_CORR[[#This Row],[43951]]</f>
        <v>0</v>
      </c>
      <c r="BG374">
        <f>+Casos_PN_CORR[[#This Row],[43953]]-Casos_PN_CORR[[#This Row],[43952]]</f>
        <v>0</v>
      </c>
      <c r="BH374">
        <f>+Casos_PN_CORR[[#This Row],[43954]]-Casos_PN_CORR[[#This Row],[43953]]</f>
        <v>0</v>
      </c>
      <c r="BI374">
        <f>+Casos_PN_CORR[[#This Row],[43955]]-Casos_PN_CORR[[#This Row],[43954]]</f>
        <v>0</v>
      </c>
      <c r="BJ374">
        <f>+Casos_PN_CORR[[#This Row],[43956]]-Casos_PN_CORR[[#This Row],[43955]]</f>
        <v>0</v>
      </c>
      <c r="BK374">
        <f>+Casos_PN_CORR[[#This Row],[43957]]-Casos_PN_CORR[[#This Row],[43956]]</f>
        <v>0</v>
      </c>
      <c r="BL374">
        <f>+Casos_PN_CORR[[#This Row],[43958]]-Casos_PN_CORR[[#This Row],[43957]]</f>
        <v>0</v>
      </c>
      <c r="BM374">
        <f>+Casos_PN_CORR[[#This Row],[43959]]-Casos_PN_CORR[[#This Row],[43958]]</f>
        <v>0</v>
      </c>
      <c r="BN374">
        <f>+Casos_PN_CORR[[#This Row],[43960]]-Casos_PN_CORR[[#This Row],[43959]]</f>
        <v>0</v>
      </c>
      <c r="BO374">
        <f>+Casos_PN_CORR[[#This Row],[43961]]-Casos_PN_CORR[[#This Row],[43960]]</f>
        <v>0</v>
      </c>
      <c r="BP374">
        <f>+Casos_PN_CORR[[#This Row],[43962]]-Casos_PN_CORR[[#This Row],[43961]]</f>
        <v>0</v>
      </c>
      <c r="BQ374">
        <f>+Casos_PN_CORR[[#This Row],[43963]]-Casos_PN_CORR[[#This Row],[43962]]</f>
        <v>0</v>
      </c>
      <c r="BR374">
        <f>+Casos_PN_CORR[[#This Row],[43964]]-Casos_PN_CORR[[#This Row],[43963]]</f>
        <v>0</v>
      </c>
      <c r="BS374">
        <f>+Casos_PN_CORR[[#This Row],[43965]]-Casos_PN_CORR[[#This Row],[43964]]</f>
        <v>0</v>
      </c>
      <c r="BT374">
        <f>+Casos_PN_CORR[[#This Row],[43966]]-Casos_PN_CORR[[#This Row],[43965]]</f>
        <v>0</v>
      </c>
      <c r="BU374">
        <f>+Casos_PN_CORR[[#This Row],[43967]]-Casos_PN_CORR[[#This Row],[43966]]</f>
        <v>0</v>
      </c>
      <c r="BV374">
        <f>+Casos_PN_CORR[[#This Row],[43968]]-Casos_PN_CORR[[#This Row],[43967]]</f>
        <v>0</v>
      </c>
      <c r="BW374">
        <f>+Casos_PN_CORR[[#This Row],[43969]]-Casos_PN_CORR[[#This Row],[43968]]</f>
        <v>0</v>
      </c>
      <c r="BX374">
        <f>+Casos_PN_CORR[[#This Row],[43970]]-Casos_PN_CORR[[#This Row],[43969]]</f>
        <v>0</v>
      </c>
      <c r="BY374">
        <f>+Casos_PN_CORR[[#This Row],[43971]]-Casos_PN_CORR[[#This Row],[43970]]</f>
        <v>0</v>
      </c>
      <c r="BZ374">
        <f>+Casos_PN_CORR[[#This Row],[43972]]-Casos_PN_CORR[[#This Row],[43971]]</f>
        <v>0</v>
      </c>
      <c r="CA374">
        <f>+Casos_PN_CORR[[#This Row],[43973]]-Casos_PN_CORR[[#This Row],[43972]]</f>
        <v>0</v>
      </c>
      <c r="CB374">
        <f>+Casos_PN_CORR[[#This Row],[43974]]-Casos_PN_CORR[[#This Row],[43973]]</f>
        <v>0</v>
      </c>
      <c r="CC374">
        <f>+Casos_PN_CORR[[#This Row],[43975]]-Casos_PN_CORR[[#This Row],[43974]]</f>
        <v>0</v>
      </c>
      <c r="CD374">
        <f>+Casos_PN_CORR[[#This Row],[43976]]-Casos_PN_CORR[[#This Row],[43975]]</f>
        <v>0</v>
      </c>
      <c r="CE374">
        <f>+Casos_PN_CORR[[#This Row],[43977]]-Casos_PN_CORR[[#This Row],[43976]]</f>
        <v>0</v>
      </c>
      <c r="CF374">
        <f>+Casos_PN_CORR[[#This Row],[43978]]-Casos_PN_CORR[[#This Row],[43977]]</f>
        <v>0</v>
      </c>
      <c r="CG374">
        <f>+Casos_PN_CORR[[#This Row],[43979]]-Casos_PN_CORR[[#This Row],[43978]]</f>
        <v>0</v>
      </c>
      <c r="CH374">
        <f>+Casos_PN_CORR[[#This Row],[43980]]-Casos_PN_CORR[[#This Row],[43979]]</f>
        <v>0</v>
      </c>
      <c r="CI374">
        <f>+Casos_PN_CORR[[#This Row],[43981]]-Casos_PN_CORR[[#This Row],[43980]]</f>
        <v>0</v>
      </c>
      <c r="CJ374">
        <f>+Casos_PN_CORR[[#This Row],[43982]]-Casos_PN_CORR[[#This Row],[43981]]</f>
        <v>0</v>
      </c>
      <c r="CK374">
        <f>+Casos_PN_CORR[[#This Row],[43983]]-Casos_PN_CORR[[#This Row],[43982]]</f>
        <v>0</v>
      </c>
      <c r="CL374">
        <f>+Casos_PN_CORR[[#This Row],[43984]]-Casos_PN_CORR[[#This Row],[43983]]</f>
        <v>0</v>
      </c>
      <c r="CM374">
        <f>+Casos_PN_CORR[[#This Row],[43985]]-Casos_PN_CORR[[#This Row],[43984]]</f>
        <v>0</v>
      </c>
      <c r="CN374">
        <f>+Casos_PN_CORR[[#This Row],[43986]]-Casos_PN_CORR[[#This Row],[43985]]</f>
        <v>0</v>
      </c>
      <c r="CO374">
        <f>+Casos_PN_CORR[[#This Row],[43987]]-Casos_PN_CORR[[#This Row],[43986]]</f>
        <v>0</v>
      </c>
      <c r="CP374">
        <f>+Casos_PN_CORR[[#This Row],[43988]]-Casos_PN_CORR[[#This Row],[43987]]</f>
        <v>0</v>
      </c>
      <c r="CQ374">
        <f>+Casos_PN_CORR[[#This Row],[43989]]-Casos_PN_CORR[[#This Row],[43988]]</f>
        <v>0</v>
      </c>
      <c r="CR374">
        <f>+Casos_PN_CORR[[#This Row],[43990]]-Casos_PN_CORR[[#This Row],[43989]]</f>
        <v>0</v>
      </c>
      <c r="CS374">
        <f>+Casos_PN_CORR[[#This Row],[43991]]-Casos_PN_CORR[[#This Row],[43990]]</f>
        <v>0</v>
      </c>
      <c r="CT374">
        <f>+Casos_PN_CORR[[#This Row],[43992]]-Casos_PN_CORR[[#This Row],[43991]]</f>
        <v>0</v>
      </c>
      <c r="CU374">
        <f>+Casos_PN_CORR[[#This Row],[43993]]-Casos_PN_CORR[[#This Row],[43992]]</f>
        <v>0</v>
      </c>
    </row>
    <row r="375" spans="1:99" x14ac:dyDescent="0.3">
      <c r="A375">
        <v>70214</v>
      </c>
      <c r="B375" s="2" t="s">
        <v>268</v>
      </c>
      <c r="C375" s="2" t="s">
        <v>348</v>
      </c>
      <c r="D375" s="2" t="s">
        <v>644</v>
      </c>
      <c r="E375" s="4">
        <f t="shared" si="5"/>
        <v>0</v>
      </c>
      <c r="F375">
        <f>+Casos_PN_CORR[[#This Row],[43900]]</f>
        <v>0</v>
      </c>
      <c r="G375">
        <f>+Casos_PN_CORR[[#This Row],[43901]]-Casos_PN_CORR[[#This Row],[43900]]</f>
        <v>0</v>
      </c>
      <c r="H375">
        <f>+Casos_PN_CORR[[#This Row],[43902]]-Casos_PN_CORR[[#This Row],[43901]]</f>
        <v>0</v>
      </c>
      <c r="I375">
        <f>+Casos_PN_CORR[[#This Row],[43903]]-Casos_PN_CORR[[#This Row],[43902]]</f>
        <v>0</v>
      </c>
      <c r="J375">
        <f>+Casos_PN_CORR[[#This Row],[43904]]-Casos_PN_CORR[[#This Row],[43903]]</f>
        <v>0</v>
      </c>
      <c r="K375">
        <f>+Casos_PN_CORR[[#This Row],[43905]]-Casos_PN_CORR[[#This Row],[43904]]</f>
        <v>0</v>
      </c>
      <c r="L375">
        <f>+Casos_PN_CORR[[#This Row],[43906]]-Casos_PN_CORR[[#This Row],[43905]]</f>
        <v>0</v>
      </c>
      <c r="M375">
        <f>+Casos_PN_CORR[[#This Row],[43907]]-Casos_PN_CORR[[#This Row],[43906]]</f>
        <v>0</v>
      </c>
      <c r="N375">
        <f>+Casos_PN_CORR[[#This Row],[43908]]-Casos_PN_CORR[[#This Row],[43907]]</f>
        <v>0</v>
      </c>
      <c r="O375">
        <f>+Casos_PN_CORR[[#This Row],[43909]]-Casos_PN_CORR[[#This Row],[43908]]</f>
        <v>0</v>
      </c>
      <c r="P375">
        <f>+Casos_PN_CORR[[#This Row],[43910]]-Casos_PN_CORR[[#This Row],[43909]]</f>
        <v>0</v>
      </c>
      <c r="Q375">
        <f>+Casos_PN_CORR[[#This Row],[43911]]-Casos_PN_CORR[[#This Row],[43910]]</f>
        <v>0</v>
      </c>
      <c r="R375">
        <f>+Casos_PN_CORR[[#This Row],[43912]]-Casos_PN_CORR[[#This Row],[43911]]</f>
        <v>0</v>
      </c>
      <c r="S375">
        <f>+Casos_PN_CORR[[#This Row],[43913]]-Casos_PN_CORR[[#This Row],[43912]]</f>
        <v>0</v>
      </c>
      <c r="T375">
        <f>+Casos_PN_CORR[[#This Row],[43914]]-Casos_PN_CORR[[#This Row],[43913]]</f>
        <v>0</v>
      </c>
      <c r="U375">
        <f>+Casos_PN_CORR[[#This Row],[43915]]-Casos_PN_CORR[[#This Row],[43914]]</f>
        <v>0</v>
      </c>
      <c r="V375">
        <f>+Casos_PN_CORR[[#This Row],[43916]]-Casos_PN_CORR[[#This Row],[43915]]</f>
        <v>0</v>
      </c>
      <c r="W375">
        <f>+Casos_PN_CORR[[#This Row],[43917]]-Casos_PN_CORR[[#This Row],[43916]]</f>
        <v>0</v>
      </c>
      <c r="X375">
        <f>+Casos_PN_CORR[[#This Row],[43918]]-Casos_PN_CORR[[#This Row],[43917]]</f>
        <v>0</v>
      </c>
      <c r="Y375">
        <f>+Casos_PN_CORR[[#This Row],[43919]]-Casos_PN_CORR[[#This Row],[43918]]</f>
        <v>0</v>
      </c>
      <c r="Z375">
        <f>+Casos_PN_CORR[[#This Row],[43920]]-Casos_PN_CORR[[#This Row],[43919]]</f>
        <v>0</v>
      </c>
      <c r="AA375">
        <f>+Casos_PN_CORR[[#This Row],[43921]]-Casos_PN_CORR[[#This Row],[43920]]</f>
        <v>0</v>
      </c>
      <c r="AB375">
        <f>+Casos_PN_CORR[[#This Row],[43922]]-Casos_PN_CORR[[#This Row],[43921]]</f>
        <v>0</v>
      </c>
      <c r="AC375">
        <f>+Casos_PN_CORR[[#This Row],[43923]]-Casos_PN_CORR[[#This Row],[43922]]</f>
        <v>0</v>
      </c>
      <c r="AD375">
        <f>+Casos_PN_CORR[[#This Row],[43924]]-Casos_PN_CORR[[#This Row],[43923]]</f>
        <v>0</v>
      </c>
      <c r="AE375">
        <f>+Casos_PN_CORR[[#This Row],[43925]]-Casos_PN_CORR[[#This Row],[43924]]</f>
        <v>0</v>
      </c>
      <c r="AF375">
        <f>+Casos_PN_CORR[[#This Row],[43926]]-Casos_PN_CORR[[#This Row],[43925]]</f>
        <v>0</v>
      </c>
      <c r="AG375">
        <f>+Casos_PN_CORR[[#This Row],[43927]]-Casos_PN_CORR[[#This Row],[43926]]</f>
        <v>0</v>
      </c>
      <c r="AH375">
        <f>+Casos_PN_CORR[[#This Row],[43928]]-Casos_PN_CORR[[#This Row],[43927]]</f>
        <v>0</v>
      </c>
      <c r="AI375">
        <f>+Casos_PN_CORR[[#This Row],[43929]]-Casos_PN_CORR[[#This Row],[43928]]</f>
        <v>0</v>
      </c>
      <c r="AJ375">
        <f>+Casos_PN_CORR[[#This Row],[43930]]-Casos_PN_CORR[[#This Row],[43929]]</f>
        <v>0</v>
      </c>
      <c r="AK375">
        <f>+Casos_PN_CORR[[#This Row],[43931]]-Casos_PN_CORR[[#This Row],[43930]]</f>
        <v>0</v>
      </c>
      <c r="AL375">
        <f>+Casos_PN_CORR[[#This Row],[43932]]-Casos_PN_CORR[[#This Row],[43931]]</f>
        <v>0</v>
      </c>
      <c r="AM375">
        <f>+Casos_PN_CORR[[#This Row],[43933]]-Casos_PN_CORR[[#This Row],[43932]]</f>
        <v>0</v>
      </c>
      <c r="AN375">
        <f>+Casos_PN_CORR[[#This Row],[43934]]-Casos_PN_CORR[[#This Row],[43933]]</f>
        <v>0</v>
      </c>
      <c r="AO375">
        <f>+Casos_PN_CORR[[#This Row],[43935]]-Casos_PN_CORR[[#This Row],[43934]]</f>
        <v>0</v>
      </c>
      <c r="AP375">
        <f>+Casos_PN_CORR[[#This Row],[43936]]-Casos_PN_CORR[[#This Row],[43935]]</f>
        <v>0</v>
      </c>
      <c r="AQ375">
        <f>+Casos_PN_CORR[[#This Row],[43937]]-Casos_PN_CORR[[#This Row],[43936]]</f>
        <v>0</v>
      </c>
      <c r="AR375">
        <f>+Casos_PN_CORR[[#This Row],[43938]]-Casos_PN_CORR[[#This Row],[43937]]</f>
        <v>0</v>
      </c>
      <c r="AS375">
        <f>+Casos_PN_CORR[[#This Row],[43939]]-Casos_PN_CORR[[#This Row],[43938]]</f>
        <v>0</v>
      </c>
      <c r="AT375">
        <f>+Casos_PN_CORR[[#This Row],[43940]]-Casos_PN_CORR[[#This Row],[43939]]</f>
        <v>0</v>
      </c>
      <c r="AU375">
        <f>+Casos_PN_CORR[[#This Row],[43941]]-Casos_PN_CORR[[#This Row],[43940]]</f>
        <v>0</v>
      </c>
      <c r="AV375">
        <f>+Casos_PN_CORR[[#This Row],[43942]]-Casos_PN_CORR[[#This Row],[43941]]</f>
        <v>0</v>
      </c>
      <c r="AW375">
        <f>+Casos_PN_CORR[[#This Row],[43943]]-Casos_PN_CORR[[#This Row],[43942]]</f>
        <v>0</v>
      </c>
      <c r="AX375">
        <f>+Casos_PN_CORR[[#This Row],[43944]]-Casos_PN_CORR[[#This Row],[43943]]</f>
        <v>0</v>
      </c>
      <c r="AY375">
        <f>+Casos_PN_CORR[[#This Row],[43945]]-Casos_PN_CORR[[#This Row],[43944]]</f>
        <v>0</v>
      </c>
      <c r="AZ375">
        <f>+Casos_PN_CORR[[#This Row],[43946]]-Casos_PN_CORR[[#This Row],[43945]]</f>
        <v>0</v>
      </c>
      <c r="BA375">
        <f>+Casos_PN_CORR[[#This Row],[43947]]-Casos_PN_CORR[[#This Row],[43946]]</f>
        <v>0</v>
      </c>
      <c r="BB375">
        <f>+Casos_PN_CORR[[#This Row],[43948]]-Casos_PN_CORR[[#This Row],[43947]]</f>
        <v>0</v>
      </c>
      <c r="BC375">
        <f>+Casos_PN_CORR[[#This Row],[43949]]-Casos_PN_CORR[[#This Row],[43948]]</f>
        <v>0</v>
      </c>
      <c r="BD375">
        <f>+Casos_PN_CORR[[#This Row],[43950]]-Casos_PN_CORR[[#This Row],[43949]]</f>
        <v>0</v>
      </c>
      <c r="BE375">
        <f>+Casos_PN_CORR[[#This Row],[43951]]-Casos_PN_CORR[[#This Row],[43950]]</f>
        <v>0</v>
      </c>
      <c r="BF375">
        <f>+Casos_PN_CORR[[#This Row],[43952]]-Casos_PN_CORR[[#This Row],[43951]]</f>
        <v>0</v>
      </c>
      <c r="BG375">
        <f>+Casos_PN_CORR[[#This Row],[43953]]-Casos_PN_CORR[[#This Row],[43952]]</f>
        <v>0</v>
      </c>
      <c r="BH375">
        <f>+Casos_PN_CORR[[#This Row],[43954]]-Casos_PN_CORR[[#This Row],[43953]]</f>
        <v>0</v>
      </c>
      <c r="BI375">
        <f>+Casos_PN_CORR[[#This Row],[43955]]-Casos_PN_CORR[[#This Row],[43954]]</f>
        <v>0</v>
      </c>
      <c r="BJ375">
        <f>+Casos_PN_CORR[[#This Row],[43956]]-Casos_PN_CORR[[#This Row],[43955]]</f>
        <v>0</v>
      </c>
      <c r="BK375">
        <f>+Casos_PN_CORR[[#This Row],[43957]]-Casos_PN_CORR[[#This Row],[43956]]</f>
        <v>0</v>
      </c>
      <c r="BL375">
        <f>+Casos_PN_CORR[[#This Row],[43958]]-Casos_PN_CORR[[#This Row],[43957]]</f>
        <v>0</v>
      </c>
      <c r="BM375">
        <f>+Casos_PN_CORR[[#This Row],[43959]]-Casos_PN_CORR[[#This Row],[43958]]</f>
        <v>0</v>
      </c>
      <c r="BN375">
        <f>+Casos_PN_CORR[[#This Row],[43960]]-Casos_PN_CORR[[#This Row],[43959]]</f>
        <v>0</v>
      </c>
      <c r="BO375">
        <f>+Casos_PN_CORR[[#This Row],[43961]]-Casos_PN_CORR[[#This Row],[43960]]</f>
        <v>0</v>
      </c>
      <c r="BP375">
        <f>+Casos_PN_CORR[[#This Row],[43962]]-Casos_PN_CORR[[#This Row],[43961]]</f>
        <v>0</v>
      </c>
      <c r="BQ375">
        <f>+Casos_PN_CORR[[#This Row],[43963]]-Casos_PN_CORR[[#This Row],[43962]]</f>
        <v>0</v>
      </c>
      <c r="BR375">
        <f>+Casos_PN_CORR[[#This Row],[43964]]-Casos_PN_CORR[[#This Row],[43963]]</f>
        <v>0</v>
      </c>
      <c r="BS375">
        <f>+Casos_PN_CORR[[#This Row],[43965]]-Casos_PN_CORR[[#This Row],[43964]]</f>
        <v>0</v>
      </c>
      <c r="BT375">
        <f>+Casos_PN_CORR[[#This Row],[43966]]-Casos_PN_CORR[[#This Row],[43965]]</f>
        <v>0</v>
      </c>
      <c r="BU375">
        <f>+Casos_PN_CORR[[#This Row],[43967]]-Casos_PN_CORR[[#This Row],[43966]]</f>
        <v>0</v>
      </c>
      <c r="BV375">
        <f>+Casos_PN_CORR[[#This Row],[43968]]-Casos_PN_CORR[[#This Row],[43967]]</f>
        <v>0</v>
      </c>
      <c r="BW375">
        <f>+Casos_PN_CORR[[#This Row],[43969]]-Casos_PN_CORR[[#This Row],[43968]]</f>
        <v>0</v>
      </c>
      <c r="BX375">
        <f>+Casos_PN_CORR[[#This Row],[43970]]-Casos_PN_CORR[[#This Row],[43969]]</f>
        <v>0</v>
      </c>
      <c r="BY375">
        <f>+Casos_PN_CORR[[#This Row],[43971]]-Casos_PN_CORR[[#This Row],[43970]]</f>
        <v>0</v>
      </c>
      <c r="BZ375">
        <f>+Casos_PN_CORR[[#This Row],[43972]]-Casos_PN_CORR[[#This Row],[43971]]</f>
        <v>0</v>
      </c>
      <c r="CA375">
        <f>+Casos_PN_CORR[[#This Row],[43973]]-Casos_PN_CORR[[#This Row],[43972]]</f>
        <v>0</v>
      </c>
      <c r="CB375">
        <f>+Casos_PN_CORR[[#This Row],[43974]]-Casos_PN_CORR[[#This Row],[43973]]</f>
        <v>0</v>
      </c>
      <c r="CC375">
        <f>+Casos_PN_CORR[[#This Row],[43975]]-Casos_PN_CORR[[#This Row],[43974]]</f>
        <v>0</v>
      </c>
      <c r="CD375">
        <f>+Casos_PN_CORR[[#This Row],[43976]]-Casos_PN_CORR[[#This Row],[43975]]</f>
        <v>0</v>
      </c>
      <c r="CE375">
        <f>+Casos_PN_CORR[[#This Row],[43977]]-Casos_PN_CORR[[#This Row],[43976]]</f>
        <v>0</v>
      </c>
      <c r="CF375">
        <f>+Casos_PN_CORR[[#This Row],[43978]]-Casos_PN_CORR[[#This Row],[43977]]</f>
        <v>0</v>
      </c>
      <c r="CG375">
        <f>+Casos_PN_CORR[[#This Row],[43979]]-Casos_PN_CORR[[#This Row],[43978]]</f>
        <v>0</v>
      </c>
      <c r="CH375">
        <f>+Casos_PN_CORR[[#This Row],[43980]]-Casos_PN_CORR[[#This Row],[43979]]</f>
        <v>0</v>
      </c>
      <c r="CI375">
        <f>+Casos_PN_CORR[[#This Row],[43981]]-Casos_PN_CORR[[#This Row],[43980]]</f>
        <v>0</v>
      </c>
      <c r="CJ375">
        <f>+Casos_PN_CORR[[#This Row],[43982]]-Casos_PN_CORR[[#This Row],[43981]]</f>
        <v>0</v>
      </c>
      <c r="CK375">
        <f>+Casos_PN_CORR[[#This Row],[43983]]-Casos_PN_CORR[[#This Row],[43982]]</f>
        <v>0</v>
      </c>
      <c r="CL375">
        <f>+Casos_PN_CORR[[#This Row],[43984]]-Casos_PN_CORR[[#This Row],[43983]]</f>
        <v>0</v>
      </c>
      <c r="CM375">
        <f>+Casos_PN_CORR[[#This Row],[43985]]-Casos_PN_CORR[[#This Row],[43984]]</f>
        <v>0</v>
      </c>
      <c r="CN375">
        <f>+Casos_PN_CORR[[#This Row],[43986]]-Casos_PN_CORR[[#This Row],[43985]]</f>
        <v>0</v>
      </c>
      <c r="CO375">
        <f>+Casos_PN_CORR[[#This Row],[43987]]-Casos_PN_CORR[[#This Row],[43986]]</f>
        <v>0</v>
      </c>
      <c r="CP375">
        <f>+Casos_PN_CORR[[#This Row],[43988]]-Casos_PN_CORR[[#This Row],[43987]]</f>
        <v>0</v>
      </c>
      <c r="CQ375">
        <f>+Casos_PN_CORR[[#This Row],[43989]]-Casos_PN_CORR[[#This Row],[43988]]</f>
        <v>0</v>
      </c>
      <c r="CR375">
        <f>+Casos_PN_CORR[[#This Row],[43990]]-Casos_PN_CORR[[#This Row],[43989]]</f>
        <v>0</v>
      </c>
      <c r="CS375">
        <f>+Casos_PN_CORR[[#This Row],[43991]]-Casos_PN_CORR[[#This Row],[43990]]</f>
        <v>0</v>
      </c>
      <c r="CT375">
        <f>+Casos_PN_CORR[[#This Row],[43992]]-Casos_PN_CORR[[#This Row],[43991]]</f>
        <v>0</v>
      </c>
      <c r="CU375">
        <f>+Casos_PN_CORR[[#This Row],[43993]]-Casos_PN_CORR[[#This Row],[43992]]</f>
        <v>0</v>
      </c>
    </row>
    <row r="376" spans="1:99" x14ac:dyDescent="0.3">
      <c r="A376">
        <v>70107</v>
      </c>
      <c r="B376" s="2" t="s">
        <v>268</v>
      </c>
      <c r="C376" s="2" t="s">
        <v>400</v>
      </c>
      <c r="D376" s="2" t="s">
        <v>645</v>
      </c>
      <c r="E376" s="4">
        <f t="shared" si="5"/>
        <v>0</v>
      </c>
      <c r="F376">
        <f>+Casos_PN_CORR[[#This Row],[43900]]</f>
        <v>0</v>
      </c>
      <c r="G376">
        <f>+Casos_PN_CORR[[#This Row],[43901]]-Casos_PN_CORR[[#This Row],[43900]]</f>
        <v>0</v>
      </c>
      <c r="H376">
        <f>+Casos_PN_CORR[[#This Row],[43902]]-Casos_PN_CORR[[#This Row],[43901]]</f>
        <v>0</v>
      </c>
      <c r="I376">
        <f>+Casos_PN_CORR[[#This Row],[43903]]-Casos_PN_CORR[[#This Row],[43902]]</f>
        <v>0</v>
      </c>
      <c r="J376">
        <f>+Casos_PN_CORR[[#This Row],[43904]]-Casos_PN_CORR[[#This Row],[43903]]</f>
        <v>0</v>
      </c>
      <c r="K376">
        <f>+Casos_PN_CORR[[#This Row],[43905]]-Casos_PN_CORR[[#This Row],[43904]]</f>
        <v>0</v>
      </c>
      <c r="L376">
        <f>+Casos_PN_CORR[[#This Row],[43906]]-Casos_PN_CORR[[#This Row],[43905]]</f>
        <v>0</v>
      </c>
      <c r="M376">
        <f>+Casos_PN_CORR[[#This Row],[43907]]-Casos_PN_CORR[[#This Row],[43906]]</f>
        <v>0</v>
      </c>
      <c r="N376">
        <f>+Casos_PN_CORR[[#This Row],[43908]]-Casos_PN_CORR[[#This Row],[43907]]</f>
        <v>0</v>
      </c>
      <c r="O376">
        <f>+Casos_PN_CORR[[#This Row],[43909]]-Casos_PN_CORR[[#This Row],[43908]]</f>
        <v>0</v>
      </c>
      <c r="P376">
        <f>+Casos_PN_CORR[[#This Row],[43910]]-Casos_PN_CORR[[#This Row],[43909]]</f>
        <v>0</v>
      </c>
      <c r="Q376">
        <f>+Casos_PN_CORR[[#This Row],[43911]]-Casos_PN_CORR[[#This Row],[43910]]</f>
        <v>0</v>
      </c>
      <c r="R376">
        <f>+Casos_PN_CORR[[#This Row],[43912]]-Casos_PN_CORR[[#This Row],[43911]]</f>
        <v>0</v>
      </c>
      <c r="S376">
        <f>+Casos_PN_CORR[[#This Row],[43913]]-Casos_PN_CORR[[#This Row],[43912]]</f>
        <v>0</v>
      </c>
      <c r="T376">
        <f>+Casos_PN_CORR[[#This Row],[43914]]-Casos_PN_CORR[[#This Row],[43913]]</f>
        <v>0</v>
      </c>
      <c r="U376">
        <f>+Casos_PN_CORR[[#This Row],[43915]]-Casos_PN_CORR[[#This Row],[43914]]</f>
        <v>0</v>
      </c>
      <c r="V376">
        <f>+Casos_PN_CORR[[#This Row],[43916]]-Casos_PN_CORR[[#This Row],[43915]]</f>
        <v>0</v>
      </c>
      <c r="W376">
        <f>+Casos_PN_CORR[[#This Row],[43917]]-Casos_PN_CORR[[#This Row],[43916]]</f>
        <v>0</v>
      </c>
      <c r="X376">
        <f>+Casos_PN_CORR[[#This Row],[43918]]-Casos_PN_CORR[[#This Row],[43917]]</f>
        <v>0</v>
      </c>
      <c r="Y376">
        <f>+Casos_PN_CORR[[#This Row],[43919]]-Casos_PN_CORR[[#This Row],[43918]]</f>
        <v>0</v>
      </c>
      <c r="Z376">
        <f>+Casos_PN_CORR[[#This Row],[43920]]-Casos_PN_CORR[[#This Row],[43919]]</f>
        <v>0</v>
      </c>
      <c r="AA376">
        <f>+Casos_PN_CORR[[#This Row],[43921]]-Casos_PN_CORR[[#This Row],[43920]]</f>
        <v>0</v>
      </c>
      <c r="AB376">
        <f>+Casos_PN_CORR[[#This Row],[43922]]-Casos_PN_CORR[[#This Row],[43921]]</f>
        <v>0</v>
      </c>
      <c r="AC376">
        <f>+Casos_PN_CORR[[#This Row],[43923]]-Casos_PN_CORR[[#This Row],[43922]]</f>
        <v>0</v>
      </c>
      <c r="AD376">
        <f>+Casos_PN_CORR[[#This Row],[43924]]-Casos_PN_CORR[[#This Row],[43923]]</f>
        <v>0</v>
      </c>
      <c r="AE376">
        <f>+Casos_PN_CORR[[#This Row],[43925]]-Casos_PN_CORR[[#This Row],[43924]]</f>
        <v>0</v>
      </c>
      <c r="AF376">
        <f>+Casos_PN_CORR[[#This Row],[43926]]-Casos_PN_CORR[[#This Row],[43925]]</f>
        <v>0</v>
      </c>
      <c r="AG376">
        <f>+Casos_PN_CORR[[#This Row],[43927]]-Casos_PN_CORR[[#This Row],[43926]]</f>
        <v>0</v>
      </c>
      <c r="AH376">
        <f>+Casos_PN_CORR[[#This Row],[43928]]-Casos_PN_CORR[[#This Row],[43927]]</f>
        <v>0</v>
      </c>
      <c r="AI376">
        <f>+Casos_PN_CORR[[#This Row],[43929]]-Casos_PN_CORR[[#This Row],[43928]]</f>
        <v>0</v>
      </c>
      <c r="AJ376">
        <f>+Casos_PN_CORR[[#This Row],[43930]]-Casos_PN_CORR[[#This Row],[43929]]</f>
        <v>0</v>
      </c>
      <c r="AK376">
        <f>+Casos_PN_CORR[[#This Row],[43931]]-Casos_PN_CORR[[#This Row],[43930]]</f>
        <v>0</v>
      </c>
      <c r="AL376">
        <f>+Casos_PN_CORR[[#This Row],[43932]]-Casos_PN_CORR[[#This Row],[43931]]</f>
        <v>0</v>
      </c>
      <c r="AM376">
        <f>+Casos_PN_CORR[[#This Row],[43933]]-Casos_PN_CORR[[#This Row],[43932]]</f>
        <v>0</v>
      </c>
      <c r="AN376">
        <f>+Casos_PN_CORR[[#This Row],[43934]]-Casos_PN_CORR[[#This Row],[43933]]</f>
        <v>0</v>
      </c>
      <c r="AO376">
        <f>+Casos_PN_CORR[[#This Row],[43935]]-Casos_PN_CORR[[#This Row],[43934]]</f>
        <v>0</v>
      </c>
      <c r="AP376">
        <f>+Casos_PN_CORR[[#This Row],[43936]]-Casos_PN_CORR[[#This Row],[43935]]</f>
        <v>0</v>
      </c>
      <c r="AQ376">
        <f>+Casos_PN_CORR[[#This Row],[43937]]-Casos_PN_CORR[[#This Row],[43936]]</f>
        <v>0</v>
      </c>
      <c r="AR376">
        <f>+Casos_PN_CORR[[#This Row],[43938]]-Casos_PN_CORR[[#This Row],[43937]]</f>
        <v>0</v>
      </c>
      <c r="AS376">
        <f>+Casos_PN_CORR[[#This Row],[43939]]-Casos_PN_CORR[[#This Row],[43938]]</f>
        <v>0</v>
      </c>
      <c r="AT376">
        <f>+Casos_PN_CORR[[#This Row],[43940]]-Casos_PN_CORR[[#This Row],[43939]]</f>
        <v>0</v>
      </c>
      <c r="AU376">
        <f>+Casos_PN_CORR[[#This Row],[43941]]-Casos_PN_CORR[[#This Row],[43940]]</f>
        <v>0</v>
      </c>
      <c r="AV376">
        <f>+Casos_PN_CORR[[#This Row],[43942]]-Casos_PN_CORR[[#This Row],[43941]]</f>
        <v>0</v>
      </c>
      <c r="AW376">
        <f>+Casos_PN_CORR[[#This Row],[43943]]-Casos_PN_CORR[[#This Row],[43942]]</f>
        <v>0</v>
      </c>
      <c r="AX376">
        <f>+Casos_PN_CORR[[#This Row],[43944]]-Casos_PN_CORR[[#This Row],[43943]]</f>
        <v>0</v>
      </c>
      <c r="AY376">
        <f>+Casos_PN_CORR[[#This Row],[43945]]-Casos_PN_CORR[[#This Row],[43944]]</f>
        <v>0</v>
      </c>
      <c r="AZ376">
        <f>+Casos_PN_CORR[[#This Row],[43946]]-Casos_PN_CORR[[#This Row],[43945]]</f>
        <v>0</v>
      </c>
      <c r="BA376">
        <f>+Casos_PN_CORR[[#This Row],[43947]]-Casos_PN_CORR[[#This Row],[43946]]</f>
        <v>0</v>
      </c>
      <c r="BB376">
        <f>+Casos_PN_CORR[[#This Row],[43948]]-Casos_PN_CORR[[#This Row],[43947]]</f>
        <v>0</v>
      </c>
      <c r="BC376">
        <f>+Casos_PN_CORR[[#This Row],[43949]]-Casos_PN_CORR[[#This Row],[43948]]</f>
        <v>0</v>
      </c>
      <c r="BD376">
        <f>+Casos_PN_CORR[[#This Row],[43950]]-Casos_PN_CORR[[#This Row],[43949]]</f>
        <v>0</v>
      </c>
      <c r="BE376">
        <f>+Casos_PN_CORR[[#This Row],[43951]]-Casos_PN_CORR[[#This Row],[43950]]</f>
        <v>0</v>
      </c>
      <c r="BF376">
        <f>+Casos_PN_CORR[[#This Row],[43952]]-Casos_PN_CORR[[#This Row],[43951]]</f>
        <v>0</v>
      </c>
      <c r="BG376">
        <f>+Casos_PN_CORR[[#This Row],[43953]]-Casos_PN_CORR[[#This Row],[43952]]</f>
        <v>0</v>
      </c>
      <c r="BH376">
        <f>+Casos_PN_CORR[[#This Row],[43954]]-Casos_PN_CORR[[#This Row],[43953]]</f>
        <v>0</v>
      </c>
      <c r="BI376">
        <f>+Casos_PN_CORR[[#This Row],[43955]]-Casos_PN_CORR[[#This Row],[43954]]</f>
        <v>0</v>
      </c>
      <c r="BJ376">
        <f>+Casos_PN_CORR[[#This Row],[43956]]-Casos_PN_CORR[[#This Row],[43955]]</f>
        <v>0</v>
      </c>
      <c r="BK376">
        <f>+Casos_PN_CORR[[#This Row],[43957]]-Casos_PN_CORR[[#This Row],[43956]]</f>
        <v>0</v>
      </c>
      <c r="BL376">
        <f>+Casos_PN_CORR[[#This Row],[43958]]-Casos_PN_CORR[[#This Row],[43957]]</f>
        <v>0</v>
      </c>
      <c r="BM376">
        <f>+Casos_PN_CORR[[#This Row],[43959]]-Casos_PN_CORR[[#This Row],[43958]]</f>
        <v>0</v>
      </c>
      <c r="BN376">
        <f>+Casos_PN_CORR[[#This Row],[43960]]-Casos_PN_CORR[[#This Row],[43959]]</f>
        <v>0</v>
      </c>
      <c r="BO376">
        <f>+Casos_PN_CORR[[#This Row],[43961]]-Casos_PN_CORR[[#This Row],[43960]]</f>
        <v>0</v>
      </c>
      <c r="BP376">
        <f>+Casos_PN_CORR[[#This Row],[43962]]-Casos_PN_CORR[[#This Row],[43961]]</f>
        <v>0</v>
      </c>
      <c r="BQ376">
        <f>+Casos_PN_CORR[[#This Row],[43963]]-Casos_PN_CORR[[#This Row],[43962]]</f>
        <v>0</v>
      </c>
      <c r="BR376">
        <f>+Casos_PN_CORR[[#This Row],[43964]]-Casos_PN_CORR[[#This Row],[43963]]</f>
        <v>0</v>
      </c>
      <c r="BS376">
        <f>+Casos_PN_CORR[[#This Row],[43965]]-Casos_PN_CORR[[#This Row],[43964]]</f>
        <v>0</v>
      </c>
      <c r="BT376">
        <f>+Casos_PN_CORR[[#This Row],[43966]]-Casos_PN_CORR[[#This Row],[43965]]</f>
        <v>0</v>
      </c>
      <c r="BU376">
        <f>+Casos_PN_CORR[[#This Row],[43967]]-Casos_PN_CORR[[#This Row],[43966]]</f>
        <v>0</v>
      </c>
      <c r="BV376">
        <f>+Casos_PN_CORR[[#This Row],[43968]]-Casos_PN_CORR[[#This Row],[43967]]</f>
        <v>0</v>
      </c>
      <c r="BW376">
        <f>+Casos_PN_CORR[[#This Row],[43969]]-Casos_PN_CORR[[#This Row],[43968]]</f>
        <v>0</v>
      </c>
      <c r="BX376">
        <f>+Casos_PN_CORR[[#This Row],[43970]]-Casos_PN_CORR[[#This Row],[43969]]</f>
        <v>0</v>
      </c>
      <c r="BY376">
        <f>+Casos_PN_CORR[[#This Row],[43971]]-Casos_PN_CORR[[#This Row],[43970]]</f>
        <v>0</v>
      </c>
      <c r="BZ376">
        <f>+Casos_PN_CORR[[#This Row],[43972]]-Casos_PN_CORR[[#This Row],[43971]]</f>
        <v>0</v>
      </c>
      <c r="CA376">
        <f>+Casos_PN_CORR[[#This Row],[43973]]-Casos_PN_CORR[[#This Row],[43972]]</f>
        <v>0</v>
      </c>
      <c r="CB376">
        <f>+Casos_PN_CORR[[#This Row],[43974]]-Casos_PN_CORR[[#This Row],[43973]]</f>
        <v>0</v>
      </c>
      <c r="CC376">
        <f>+Casos_PN_CORR[[#This Row],[43975]]-Casos_PN_CORR[[#This Row],[43974]]</f>
        <v>0</v>
      </c>
      <c r="CD376">
        <f>+Casos_PN_CORR[[#This Row],[43976]]-Casos_PN_CORR[[#This Row],[43975]]</f>
        <v>0</v>
      </c>
      <c r="CE376">
        <f>+Casos_PN_CORR[[#This Row],[43977]]-Casos_PN_CORR[[#This Row],[43976]]</f>
        <v>0</v>
      </c>
      <c r="CF376">
        <f>+Casos_PN_CORR[[#This Row],[43978]]-Casos_PN_CORR[[#This Row],[43977]]</f>
        <v>0</v>
      </c>
      <c r="CG376">
        <f>+Casos_PN_CORR[[#This Row],[43979]]-Casos_PN_CORR[[#This Row],[43978]]</f>
        <v>0</v>
      </c>
      <c r="CH376">
        <f>+Casos_PN_CORR[[#This Row],[43980]]-Casos_PN_CORR[[#This Row],[43979]]</f>
        <v>0</v>
      </c>
      <c r="CI376">
        <f>+Casos_PN_CORR[[#This Row],[43981]]-Casos_PN_CORR[[#This Row],[43980]]</f>
        <v>0</v>
      </c>
      <c r="CJ376">
        <f>+Casos_PN_CORR[[#This Row],[43982]]-Casos_PN_CORR[[#This Row],[43981]]</f>
        <v>0</v>
      </c>
      <c r="CK376">
        <f>+Casos_PN_CORR[[#This Row],[43983]]-Casos_PN_CORR[[#This Row],[43982]]</f>
        <v>0</v>
      </c>
      <c r="CL376">
        <f>+Casos_PN_CORR[[#This Row],[43984]]-Casos_PN_CORR[[#This Row],[43983]]</f>
        <v>0</v>
      </c>
      <c r="CM376">
        <f>+Casos_PN_CORR[[#This Row],[43985]]-Casos_PN_CORR[[#This Row],[43984]]</f>
        <v>0</v>
      </c>
      <c r="CN376">
        <f>+Casos_PN_CORR[[#This Row],[43986]]-Casos_PN_CORR[[#This Row],[43985]]</f>
        <v>0</v>
      </c>
      <c r="CO376">
        <f>+Casos_PN_CORR[[#This Row],[43987]]-Casos_PN_CORR[[#This Row],[43986]]</f>
        <v>0</v>
      </c>
      <c r="CP376">
        <f>+Casos_PN_CORR[[#This Row],[43988]]-Casos_PN_CORR[[#This Row],[43987]]</f>
        <v>0</v>
      </c>
      <c r="CQ376">
        <f>+Casos_PN_CORR[[#This Row],[43989]]-Casos_PN_CORR[[#This Row],[43988]]</f>
        <v>0</v>
      </c>
      <c r="CR376">
        <f>+Casos_PN_CORR[[#This Row],[43990]]-Casos_PN_CORR[[#This Row],[43989]]</f>
        <v>0</v>
      </c>
      <c r="CS376">
        <f>+Casos_PN_CORR[[#This Row],[43991]]-Casos_PN_CORR[[#This Row],[43990]]</f>
        <v>0</v>
      </c>
      <c r="CT376">
        <f>+Casos_PN_CORR[[#This Row],[43992]]-Casos_PN_CORR[[#This Row],[43991]]</f>
        <v>0</v>
      </c>
      <c r="CU376">
        <f>+Casos_PN_CORR[[#This Row],[43993]]-Casos_PN_CORR[[#This Row],[43992]]</f>
        <v>0</v>
      </c>
    </row>
    <row r="377" spans="1:99" x14ac:dyDescent="0.3">
      <c r="A377">
        <v>130907</v>
      </c>
      <c r="B377" s="2" t="s">
        <v>102</v>
      </c>
      <c r="C377" s="2" t="s">
        <v>322</v>
      </c>
      <c r="D377" s="2" t="s">
        <v>646</v>
      </c>
      <c r="E377" s="4">
        <f t="shared" si="5"/>
        <v>0</v>
      </c>
      <c r="F377">
        <f>+Casos_PN_CORR[[#This Row],[43900]]</f>
        <v>0</v>
      </c>
      <c r="G377">
        <f>+Casos_PN_CORR[[#This Row],[43901]]-Casos_PN_CORR[[#This Row],[43900]]</f>
        <v>0</v>
      </c>
      <c r="H377">
        <f>+Casos_PN_CORR[[#This Row],[43902]]-Casos_PN_CORR[[#This Row],[43901]]</f>
        <v>0</v>
      </c>
      <c r="I377">
        <f>+Casos_PN_CORR[[#This Row],[43903]]-Casos_PN_CORR[[#This Row],[43902]]</f>
        <v>0</v>
      </c>
      <c r="J377">
        <f>+Casos_PN_CORR[[#This Row],[43904]]-Casos_PN_CORR[[#This Row],[43903]]</f>
        <v>0</v>
      </c>
      <c r="K377">
        <f>+Casos_PN_CORR[[#This Row],[43905]]-Casos_PN_CORR[[#This Row],[43904]]</f>
        <v>0</v>
      </c>
      <c r="L377">
        <f>+Casos_PN_CORR[[#This Row],[43906]]-Casos_PN_CORR[[#This Row],[43905]]</f>
        <v>0</v>
      </c>
      <c r="M377">
        <f>+Casos_PN_CORR[[#This Row],[43907]]-Casos_PN_CORR[[#This Row],[43906]]</f>
        <v>0</v>
      </c>
      <c r="N377">
        <f>+Casos_PN_CORR[[#This Row],[43908]]-Casos_PN_CORR[[#This Row],[43907]]</f>
        <v>0</v>
      </c>
      <c r="O377">
        <f>+Casos_PN_CORR[[#This Row],[43909]]-Casos_PN_CORR[[#This Row],[43908]]</f>
        <v>0</v>
      </c>
      <c r="P377">
        <f>+Casos_PN_CORR[[#This Row],[43910]]-Casos_PN_CORR[[#This Row],[43909]]</f>
        <v>0</v>
      </c>
      <c r="Q377">
        <f>+Casos_PN_CORR[[#This Row],[43911]]-Casos_PN_CORR[[#This Row],[43910]]</f>
        <v>0</v>
      </c>
      <c r="R377">
        <f>+Casos_PN_CORR[[#This Row],[43912]]-Casos_PN_CORR[[#This Row],[43911]]</f>
        <v>0</v>
      </c>
      <c r="S377">
        <f>+Casos_PN_CORR[[#This Row],[43913]]-Casos_PN_CORR[[#This Row],[43912]]</f>
        <v>0</v>
      </c>
      <c r="T377">
        <f>+Casos_PN_CORR[[#This Row],[43914]]-Casos_PN_CORR[[#This Row],[43913]]</f>
        <v>0</v>
      </c>
      <c r="U377">
        <f>+Casos_PN_CORR[[#This Row],[43915]]-Casos_PN_CORR[[#This Row],[43914]]</f>
        <v>0</v>
      </c>
      <c r="V377">
        <f>+Casos_PN_CORR[[#This Row],[43916]]-Casos_PN_CORR[[#This Row],[43915]]</f>
        <v>0</v>
      </c>
      <c r="W377">
        <f>+Casos_PN_CORR[[#This Row],[43917]]-Casos_PN_CORR[[#This Row],[43916]]</f>
        <v>0</v>
      </c>
      <c r="X377">
        <f>+Casos_PN_CORR[[#This Row],[43918]]-Casos_PN_CORR[[#This Row],[43917]]</f>
        <v>0</v>
      </c>
      <c r="Y377">
        <f>+Casos_PN_CORR[[#This Row],[43919]]-Casos_PN_CORR[[#This Row],[43918]]</f>
        <v>0</v>
      </c>
      <c r="Z377">
        <f>+Casos_PN_CORR[[#This Row],[43920]]-Casos_PN_CORR[[#This Row],[43919]]</f>
        <v>0</v>
      </c>
      <c r="AA377">
        <f>+Casos_PN_CORR[[#This Row],[43921]]-Casos_PN_CORR[[#This Row],[43920]]</f>
        <v>0</v>
      </c>
      <c r="AB377">
        <f>+Casos_PN_CORR[[#This Row],[43922]]-Casos_PN_CORR[[#This Row],[43921]]</f>
        <v>0</v>
      </c>
      <c r="AC377">
        <f>+Casos_PN_CORR[[#This Row],[43923]]-Casos_PN_CORR[[#This Row],[43922]]</f>
        <v>0</v>
      </c>
      <c r="AD377">
        <f>+Casos_PN_CORR[[#This Row],[43924]]-Casos_PN_CORR[[#This Row],[43923]]</f>
        <v>0</v>
      </c>
      <c r="AE377">
        <f>+Casos_PN_CORR[[#This Row],[43925]]-Casos_PN_CORR[[#This Row],[43924]]</f>
        <v>0</v>
      </c>
      <c r="AF377">
        <f>+Casos_PN_CORR[[#This Row],[43926]]-Casos_PN_CORR[[#This Row],[43925]]</f>
        <v>0</v>
      </c>
      <c r="AG377">
        <f>+Casos_PN_CORR[[#This Row],[43927]]-Casos_PN_CORR[[#This Row],[43926]]</f>
        <v>0</v>
      </c>
      <c r="AH377">
        <f>+Casos_PN_CORR[[#This Row],[43928]]-Casos_PN_CORR[[#This Row],[43927]]</f>
        <v>0</v>
      </c>
      <c r="AI377">
        <f>+Casos_PN_CORR[[#This Row],[43929]]-Casos_PN_CORR[[#This Row],[43928]]</f>
        <v>0</v>
      </c>
      <c r="AJ377">
        <f>+Casos_PN_CORR[[#This Row],[43930]]-Casos_PN_CORR[[#This Row],[43929]]</f>
        <v>0</v>
      </c>
      <c r="AK377">
        <f>+Casos_PN_CORR[[#This Row],[43931]]-Casos_PN_CORR[[#This Row],[43930]]</f>
        <v>0</v>
      </c>
      <c r="AL377">
        <f>+Casos_PN_CORR[[#This Row],[43932]]-Casos_PN_CORR[[#This Row],[43931]]</f>
        <v>0</v>
      </c>
      <c r="AM377">
        <f>+Casos_PN_CORR[[#This Row],[43933]]-Casos_PN_CORR[[#This Row],[43932]]</f>
        <v>0</v>
      </c>
      <c r="AN377">
        <f>+Casos_PN_CORR[[#This Row],[43934]]-Casos_PN_CORR[[#This Row],[43933]]</f>
        <v>0</v>
      </c>
      <c r="AO377">
        <f>+Casos_PN_CORR[[#This Row],[43935]]-Casos_PN_CORR[[#This Row],[43934]]</f>
        <v>0</v>
      </c>
      <c r="AP377">
        <f>+Casos_PN_CORR[[#This Row],[43936]]-Casos_PN_CORR[[#This Row],[43935]]</f>
        <v>0</v>
      </c>
      <c r="AQ377">
        <f>+Casos_PN_CORR[[#This Row],[43937]]-Casos_PN_CORR[[#This Row],[43936]]</f>
        <v>0</v>
      </c>
      <c r="AR377">
        <f>+Casos_PN_CORR[[#This Row],[43938]]-Casos_PN_CORR[[#This Row],[43937]]</f>
        <v>0</v>
      </c>
      <c r="AS377">
        <f>+Casos_PN_CORR[[#This Row],[43939]]-Casos_PN_CORR[[#This Row],[43938]]</f>
        <v>0</v>
      </c>
      <c r="AT377">
        <f>+Casos_PN_CORR[[#This Row],[43940]]-Casos_PN_CORR[[#This Row],[43939]]</f>
        <v>0</v>
      </c>
      <c r="AU377">
        <f>+Casos_PN_CORR[[#This Row],[43941]]-Casos_PN_CORR[[#This Row],[43940]]</f>
        <v>0</v>
      </c>
      <c r="AV377">
        <f>+Casos_PN_CORR[[#This Row],[43942]]-Casos_PN_CORR[[#This Row],[43941]]</f>
        <v>0</v>
      </c>
      <c r="AW377">
        <f>+Casos_PN_CORR[[#This Row],[43943]]-Casos_PN_CORR[[#This Row],[43942]]</f>
        <v>0</v>
      </c>
      <c r="AX377">
        <f>+Casos_PN_CORR[[#This Row],[43944]]-Casos_PN_CORR[[#This Row],[43943]]</f>
        <v>0</v>
      </c>
      <c r="AY377">
        <f>+Casos_PN_CORR[[#This Row],[43945]]-Casos_PN_CORR[[#This Row],[43944]]</f>
        <v>0</v>
      </c>
      <c r="AZ377">
        <f>+Casos_PN_CORR[[#This Row],[43946]]-Casos_PN_CORR[[#This Row],[43945]]</f>
        <v>0</v>
      </c>
      <c r="BA377">
        <f>+Casos_PN_CORR[[#This Row],[43947]]-Casos_PN_CORR[[#This Row],[43946]]</f>
        <v>0</v>
      </c>
      <c r="BB377">
        <f>+Casos_PN_CORR[[#This Row],[43948]]-Casos_PN_CORR[[#This Row],[43947]]</f>
        <v>0</v>
      </c>
      <c r="BC377">
        <f>+Casos_PN_CORR[[#This Row],[43949]]-Casos_PN_CORR[[#This Row],[43948]]</f>
        <v>0</v>
      </c>
      <c r="BD377">
        <f>+Casos_PN_CORR[[#This Row],[43950]]-Casos_PN_CORR[[#This Row],[43949]]</f>
        <v>0</v>
      </c>
      <c r="BE377">
        <f>+Casos_PN_CORR[[#This Row],[43951]]-Casos_PN_CORR[[#This Row],[43950]]</f>
        <v>0</v>
      </c>
      <c r="BF377">
        <f>+Casos_PN_CORR[[#This Row],[43952]]-Casos_PN_CORR[[#This Row],[43951]]</f>
        <v>0</v>
      </c>
      <c r="BG377">
        <f>+Casos_PN_CORR[[#This Row],[43953]]-Casos_PN_CORR[[#This Row],[43952]]</f>
        <v>0</v>
      </c>
      <c r="BH377">
        <f>+Casos_PN_CORR[[#This Row],[43954]]-Casos_PN_CORR[[#This Row],[43953]]</f>
        <v>0</v>
      </c>
      <c r="BI377">
        <f>+Casos_PN_CORR[[#This Row],[43955]]-Casos_PN_CORR[[#This Row],[43954]]</f>
        <v>0</v>
      </c>
      <c r="BJ377">
        <f>+Casos_PN_CORR[[#This Row],[43956]]-Casos_PN_CORR[[#This Row],[43955]]</f>
        <v>0</v>
      </c>
      <c r="BK377">
        <f>+Casos_PN_CORR[[#This Row],[43957]]-Casos_PN_CORR[[#This Row],[43956]]</f>
        <v>0</v>
      </c>
      <c r="BL377">
        <f>+Casos_PN_CORR[[#This Row],[43958]]-Casos_PN_CORR[[#This Row],[43957]]</f>
        <v>0</v>
      </c>
      <c r="BM377">
        <f>+Casos_PN_CORR[[#This Row],[43959]]-Casos_PN_CORR[[#This Row],[43958]]</f>
        <v>0</v>
      </c>
      <c r="BN377">
        <f>+Casos_PN_CORR[[#This Row],[43960]]-Casos_PN_CORR[[#This Row],[43959]]</f>
        <v>0</v>
      </c>
      <c r="BO377">
        <f>+Casos_PN_CORR[[#This Row],[43961]]-Casos_PN_CORR[[#This Row],[43960]]</f>
        <v>0</v>
      </c>
      <c r="BP377">
        <f>+Casos_PN_CORR[[#This Row],[43962]]-Casos_PN_CORR[[#This Row],[43961]]</f>
        <v>0</v>
      </c>
      <c r="BQ377">
        <f>+Casos_PN_CORR[[#This Row],[43963]]-Casos_PN_CORR[[#This Row],[43962]]</f>
        <v>0</v>
      </c>
      <c r="BR377">
        <f>+Casos_PN_CORR[[#This Row],[43964]]-Casos_PN_CORR[[#This Row],[43963]]</f>
        <v>0</v>
      </c>
      <c r="BS377">
        <f>+Casos_PN_CORR[[#This Row],[43965]]-Casos_PN_CORR[[#This Row],[43964]]</f>
        <v>0</v>
      </c>
      <c r="BT377">
        <f>+Casos_PN_CORR[[#This Row],[43966]]-Casos_PN_CORR[[#This Row],[43965]]</f>
        <v>0</v>
      </c>
      <c r="BU377">
        <f>+Casos_PN_CORR[[#This Row],[43967]]-Casos_PN_CORR[[#This Row],[43966]]</f>
        <v>0</v>
      </c>
      <c r="BV377">
        <f>+Casos_PN_CORR[[#This Row],[43968]]-Casos_PN_CORR[[#This Row],[43967]]</f>
        <v>0</v>
      </c>
      <c r="BW377">
        <f>+Casos_PN_CORR[[#This Row],[43969]]-Casos_PN_CORR[[#This Row],[43968]]</f>
        <v>0</v>
      </c>
      <c r="BX377">
        <f>+Casos_PN_CORR[[#This Row],[43970]]-Casos_PN_CORR[[#This Row],[43969]]</f>
        <v>0</v>
      </c>
      <c r="BY377">
        <f>+Casos_PN_CORR[[#This Row],[43971]]-Casos_PN_CORR[[#This Row],[43970]]</f>
        <v>0</v>
      </c>
      <c r="BZ377">
        <f>+Casos_PN_CORR[[#This Row],[43972]]-Casos_PN_CORR[[#This Row],[43971]]</f>
        <v>0</v>
      </c>
      <c r="CA377">
        <f>+Casos_PN_CORR[[#This Row],[43973]]-Casos_PN_CORR[[#This Row],[43972]]</f>
        <v>0</v>
      </c>
      <c r="CB377">
        <f>+Casos_PN_CORR[[#This Row],[43974]]-Casos_PN_CORR[[#This Row],[43973]]</f>
        <v>0</v>
      </c>
      <c r="CC377">
        <f>+Casos_PN_CORR[[#This Row],[43975]]-Casos_PN_CORR[[#This Row],[43974]]</f>
        <v>0</v>
      </c>
      <c r="CD377">
        <f>+Casos_PN_CORR[[#This Row],[43976]]-Casos_PN_CORR[[#This Row],[43975]]</f>
        <v>0</v>
      </c>
      <c r="CE377">
        <f>+Casos_PN_CORR[[#This Row],[43977]]-Casos_PN_CORR[[#This Row],[43976]]</f>
        <v>0</v>
      </c>
      <c r="CF377">
        <f>+Casos_PN_CORR[[#This Row],[43978]]-Casos_PN_CORR[[#This Row],[43977]]</f>
        <v>0</v>
      </c>
      <c r="CG377">
        <f>+Casos_PN_CORR[[#This Row],[43979]]-Casos_PN_CORR[[#This Row],[43978]]</f>
        <v>0</v>
      </c>
      <c r="CH377">
        <f>+Casos_PN_CORR[[#This Row],[43980]]-Casos_PN_CORR[[#This Row],[43979]]</f>
        <v>0</v>
      </c>
      <c r="CI377">
        <f>+Casos_PN_CORR[[#This Row],[43981]]-Casos_PN_CORR[[#This Row],[43980]]</f>
        <v>0</v>
      </c>
      <c r="CJ377">
        <f>+Casos_PN_CORR[[#This Row],[43982]]-Casos_PN_CORR[[#This Row],[43981]]</f>
        <v>0</v>
      </c>
      <c r="CK377">
        <f>+Casos_PN_CORR[[#This Row],[43983]]-Casos_PN_CORR[[#This Row],[43982]]</f>
        <v>0</v>
      </c>
      <c r="CL377">
        <f>+Casos_PN_CORR[[#This Row],[43984]]-Casos_PN_CORR[[#This Row],[43983]]</f>
        <v>0</v>
      </c>
      <c r="CM377">
        <f>+Casos_PN_CORR[[#This Row],[43985]]-Casos_PN_CORR[[#This Row],[43984]]</f>
        <v>0</v>
      </c>
      <c r="CN377">
        <f>+Casos_PN_CORR[[#This Row],[43986]]-Casos_PN_CORR[[#This Row],[43985]]</f>
        <v>0</v>
      </c>
      <c r="CO377">
        <f>+Casos_PN_CORR[[#This Row],[43987]]-Casos_PN_CORR[[#This Row],[43986]]</f>
        <v>0</v>
      </c>
      <c r="CP377">
        <f>+Casos_PN_CORR[[#This Row],[43988]]-Casos_PN_CORR[[#This Row],[43987]]</f>
        <v>0</v>
      </c>
      <c r="CQ377">
        <f>+Casos_PN_CORR[[#This Row],[43989]]-Casos_PN_CORR[[#This Row],[43988]]</f>
        <v>0</v>
      </c>
      <c r="CR377">
        <f>+Casos_PN_CORR[[#This Row],[43990]]-Casos_PN_CORR[[#This Row],[43989]]</f>
        <v>0</v>
      </c>
      <c r="CS377">
        <f>+Casos_PN_CORR[[#This Row],[43991]]-Casos_PN_CORR[[#This Row],[43990]]</f>
        <v>0</v>
      </c>
      <c r="CT377">
        <f>+Casos_PN_CORR[[#This Row],[43992]]-Casos_PN_CORR[[#This Row],[43991]]</f>
        <v>0</v>
      </c>
      <c r="CU377">
        <f>+Casos_PN_CORR[[#This Row],[43993]]-Casos_PN_CORR[[#This Row],[43992]]</f>
        <v>0</v>
      </c>
    </row>
    <row r="378" spans="1:99" x14ac:dyDescent="0.3">
      <c r="A378">
        <v>60205</v>
      </c>
      <c r="B378" s="2" t="s">
        <v>158</v>
      </c>
      <c r="C378" s="2" t="s">
        <v>350</v>
      </c>
      <c r="D378" s="2" t="s">
        <v>351</v>
      </c>
      <c r="E378" s="4">
        <f t="shared" si="5"/>
        <v>0</v>
      </c>
      <c r="F378">
        <f>+Casos_PN_CORR[[#This Row],[43900]]</f>
        <v>0</v>
      </c>
      <c r="G378">
        <f>+Casos_PN_CORR[[#This Row],[43901]]-Casos_PN_CORR[[#This Row],[43900]]</f>
        <v>0</v>
      </c>
      <c r="H378">
        <f>+Casos_PN_CORR[[#This Row],[43902]]-Casos_PN_CORR[[#This Row],[43901]]</f>
        <v>0</v>
      </c>
      <c r="I378">
        <f>+Casos_PN_CORR[[#This Row],[43903]]-Casos_PN_CORR[[#This Row],[43902]]</f>
        <v>0</v>
      </c>
      <c r="J378">
        <f>+Casos_PN_CORR[[#This Row],[43904]]-Casos_PN_CORR[[#This Row],[43903]]</f>
        <v>0</v>
      </c>
      <c r="K378">
        <f>+Casos_PN_CORR[[#This Row],[43905]]-Casos_PN_CORR[[#This Row],[43904]]</f>
        <v>0</v>
      </c>
      <c r="L378">
        <f>+Casos_PN_CORR[[#This Row],[43906]]-Casos_PN_CORR[[#This Row],[43905]]</f>
        <v>0</v>
      </c>
      <c r="M378">
        <f>+Casos_PN_CORR[[#This Row],[43907]]-Casos_PN_CORR[[#This Row],[43906]]</f>
        <v>0</v>
      </c>
      <c r="N378">
        <f>+Casos_PN_CORR[[#This Row],[43908]]-Casos_PN_CORR[[#This Row],[43907]]</f>
        <v>0</v>
      </c>
      <c r="O378">
        <f>+Casos_PN_CORR[[#This Row],[43909]]-Casos_PN_CORR[[#This Row],[43908]]</f>
        <v>0</v>
      </c>
      <c r="P378">
        <f>+Casos_PN_CORR[[#This Row],[43910]]-Casos_PN_CORR[[#This Row],[43909]]</f>
        <v>0</v>
      </c>
      <c r="Q378">
        <f>+Casos_PN_CORR[[#This Row],[43911]]-Casos_PN_CORR[[#This Row],[43910]]</f>
        <v>0</v>
      </c>
      <c r="R378">
        <f>+Casos_PN_CORR[[#This Row],[43912]]-Casos_PN_CORR[[#This Row],[43911]]</f>
        <v>0</v>
      </c>
      <c r="S378">
        <f>+Casos_PN_CORR[[#This Row],[43913]]-Casos_PN_CORR[[#This Row],[43912]]</f>
        <v>0</v>
      </c>
      <c r="T378">
        <f>+Casos_PN_CORR[[#This Row],[43914]]-Casos_PN_CORR[[#This Row],[43913]]</f>
        <v>0</v>
      </c>
      <c r="U378">
        <f>+Casos_PN_CORR[[#This Row],[43915]]-Casos_PN_CORR[[#This Row],[43914]]</f>
        <v>0</v>
      </c>
      <c r="V378">
        <f>+Casos_PN_CORR[[#This Row],[43916]]-Casos_PN_CORR[[#This Row],[43915]]</f>
        <v>0</v>
      </c>
      <c r="W378">
        <f>+Casos_PN_CORR[[#This Row],[43917]]-Casos_PN_CORR[[#This Row],[43916]]</f>
        <v>0</v>
      </c>
      <c r="X378">
        <f>+Casos_PN_CORR[[#This Row],[43918]]-Casos_PN_CORR[[#This Row],[43917]]</f>
        <v>0</v>
      </c>
      <c r="Y378">
        <f>+Casos_PN_CORR[[#This Row],[43919]]-Casos_PN_CORR[[#This Row],[43918]]</f>
        <v>0</v>
      </c>
      <c r="Z378">
        <f>+Casos_PN_CORR[[#This Row],[43920]]-Casos_PN_CORR[[#This Row],[43919]]</f>
        <v>0</v>
      </c>
      <c r="AA378">
        <f>+Casos_PN_CORR[[#This Row],[43921]]-Casos_PN_CORR[[#This Row],[43920]]</f>
        <v>0</v>
      </c>
      <c r="AB378">
        <f>+Casos_PN_CORR[[#This Row],[43922]]-Casos_PN_CORR[[#This Row],[43921]]</f>
        <v>0</v>
      </c>
      <c r="AC378">
        <f>+Casos_PN_CORR[[#This Row],[43923]]-Casos_PN_CORR[[#This Row],[43922]]</f>
        <v>0</v>
      </c>
      <c r="AD378">
        <f>+Casos_PN_CORR[[#This Row],[43924]]-Casos_PN_CORR[[#This Row],[43923]]</f>
        <v>0</v>
      </c>
      <c r="AE378">
        <f>+Casos_PN_CORR[[#This Row],[43925]]-Casos_PN_CORR[[#This Row],[43924]]</f>
        <v>0</v>
      </c>
      <c r="AF378">
        <f>+Casos_PN_CORR[[#This Row],[43926]]-Casos_PN_CORR[[#This Row],[43925]]</f>
        <v>0</v>
      </c>
      <c r="AG378">
        <f>+Casos_PN_CORR[[#This Row],[43927]]-Casos_PN_CORR[[#This Row],[43926]]</f>
        <v>0</v>
      </c>
      <c r="AH378">
        <f>+Casos_PN_CORR[[#This Row],[43928]]-Casos_PN_CORR[[#This Row],[43927]]</f>
        <v>0</v>
      </c>
      <c r="AI378">
        <f>+Casos_PN_CORR[[#This Row],[43929]]-Casos_PN_CORR[[#This Row],[43928]]</f>
        <v>0</v>
      </c>
      <c r="AJ378">
        <f>+Casos_PN_CORR[[#This Row],[43930]]-Casos_PN_CORR[[#This Row],[43929]]</f>
        <v>0</v>
      </c>
      <c r="AK378">
        <f>+Casos_PN_CORR[[#This Row],[43931]]-Casos_PN_CORR[[#This Row],[43930]]</f>
        <v>0</v>
      </c>
      <c r="AL378">
        <f>+Casos_PN_CORR[[#This Row],[43932]]-Casos_PN_CORR[[#This Row],[43931]]</f>
        <v>0</v>
      </c>
      <c r="AM378">
        <f>+Casos_PN_CORR[[#This Row],[43933]]-Casos_PN_CORR[[#This Row],[43932]]</f>
        <v>0</v>
      </c>
      <c r="AN378">
        <f>+Casos_PN_CORR[[#This Row],[43934]]-Casos_PN_CORR[[#This Row],[43933]]</f>
        <v>0</v>
      </c>
      <c r="AO378">
        <f>+Casos_PN_CORR[[#This Row],[43935]]-Casos_PN_CORR[[#This Row],[43934]]</f>
        <v>0</v>
      </c>
      <c r="AP378">
        <f>+Casos_PN_CORR[[#This Row],[43936]]-Casos_PN_CORR[[#This Row],[43935]]</f>
        <v>0</v>
      </c>
      <c r="AQ378">
        <f>+Casos_PN_CORR[[#This Row],[43937]]-Casos_PN_CORR[[#This Row],[43936]]</f>
        <v>0</v>
      </c>
      <c r="AR378">
        <f>+Casos_PN_CORR[[#This Row],[43938]]-Casos_PN_CORR[[#This Row],[43937]]</f>
        <v>0</v>
      </c>
      <c r="AS378">
        <f>+Casos_PN_CORR[[#This Row],[43939]]-Casos_PN_CORR[[#This Row],[43938]]</f>
        <v>0</v>
      </c>
      <c r="AT378">
        <f>+Casos_PN_CORR[[#This Row],[43940]]-Casos_PN_CORR[[#This Row],[43939]]</f>
        <v>0</v>
      </c>
      <c r="AU378">
        <f>+Casos_PN_CORR[[#This Row],[43941]]-Casos_PN_CORR[[#This Row],[43940]]</f>
        <v>0</v>
      </c>
      <c r="AV378">
        <f>+Casos_PN_CORR[[#This Row],[43942]]-Casos_PN_CORR[[#This Row],[43941]]</f>
        <v>0</v>
      </c>
      <c r="AW378">
        <f>+Casos_PN_CORR[[#This Row],[43943]]-Casos_PN_CORR[[#This Row],[43942]]</f>
        <v>0</v>
      </c>
      <c r="AX378">
        <f>+Casos_PN_CORR[[#This Row],[43944]]-Casos_PN_CORR[[#This Row],[43943]]</f>
        <v>0</v>
      </c>
      <c r="AY378">
        <f>+Casos_PN_CORR[[#This Row],[43945]]-Casos_PN_CORR[[#This Row],[43944]]</f>
        <v>0</v>
      </c>
      <c r="AZ378">
        <f>+Casos_PN_CORR[[#This Row],[43946]]-Casos_PN_CORR[[#This Row],[43945]]</f>
        <v>0</v>
      </c>
      <c r="BA378">
        <f>+Casos_PN_CORR[[#This Row],[43947]]-Casos_PN_CORR[[#This Row],[43946]]</f>
        <v>0</v>
      </c>
      <c r="BB378">
        <f>+Casos_PN_CORR[[#This Row],[43948]]-Casos_PN_CORR[[#This Row],[43947]]</f>
        <v>0</v>
      </c>
      <c r="BC378">
        <f>+Casos_PN_CORR[[#This Row],[43949]]-Casos_PN_CORR[[#This Row],[43948]]</f>
        <v>0</v>
      </c>
      <c r="BD378">
        <f>+Casos_PN_CORR[[#This Row],[43950]]-Casos_PN_CORR[[#This Row],[43949]]</f>
        <v>0</v>
      </c>
      <c r="BE378">
        <f>+Casos_PN_CORR[[#This Row],[43951]]-Casos_PN_CORR[[#This Row],[43950]]</f>
        <v>0</v>
      </c>
      <c r="BF378">
        <f>+Casos_PN_CORR[[#This Row],[43952]]-Casos_PN_CORR[[#This Row],[43951]]</f>
        <v>0</v>
      </c>
      <c r="BG378">
        <f>+Casos_PN_CORR[[#This Row],[43953]]-Casos_PN_CORR[[#This Row],[43952]]</f>
        <v>0</v>
      </c>
      <c r="BH378">
        <f>+Casos_PN_CORR[[#This Row],[43954]]-Casos_PN_CORR[[#This Row],[43953]]</f>
        <v>0</v>
      </c>
      <c r="BI378">
        <f>+Casos_PN_CORR[[#This Row],[43955]]-Casos_PN_CORR[[#This Row],[43954]]</f>
        <v>0</v>
      </c>
      <c r="BJ378">
        <f>+Casos_PN_CORR[[#This Row],[43956]]-Casos_PN_CORR[[#This Row],[43955]]</f>
        <v>0</v>
      </c>
      <c r="BK378">
        <f>+Casos_PN_CORR[[#This Row],[43957]]-Casos_PN_CORR[[#This Row],[43956]]</f>
        <v>0</v>
      </c>
      <c r="BL378">
        <f>+Casos_PN_CORR[[#This Row],[43958]]-Casos_PN_CORR[[#This Row],[43957]]</f>
        <v>0</v>
      </c>
      <c r="BM378">
        <f>+Casos_PN_CORR[[#This Row],[43959]]-Casos_PN_CORR[[#This Row],[43958]]</f>
        <v>0</v>
      </c>
      <c r="BN378">
        <f>+Casos_PN_CORR[[#This Row],[43960]]-Casos_PN_CORR[[#This Row],[43959]]</f>
        <v>0</v>
      </c>
      <c r="BO378">
        <f>+Casos_PN_CORR[[#This Row],[43961]]-Casos_PN_CORR[[#This Row],[43960]]</f>
        <v>0</v>
      </c>
      <c r="BP378">
        <f>+Casos_PN_CORR[[#This Row],[43962]]-Casos_PN_CORR[[#This Row],[43961]]</f>
        <v>0</v>
      </c>
      <c r="BQ378">
        <f>+Casos_PN_CORR[[#This Row],[43963]]-Casos_PN_CORR[[#This Row],[43962]]</f>
        <v>0</v>
      </c>
      <c r="BR378">
        <f>+Casos_PN_CORR[[#This Row],[43964]]-Casos_PN_CORR[[#This Row],[43963]]</f>
        <v>0</v>
      </c>
      <c r="BS378">
        <f>+Casos_PN_CORR[[#This Row],[43965]]-Casos_PN_CORR[[#This Row],[43964]]</f>
        <v>0</v>
      </c>
      <c r="BT378">
        <f>+Casos_PN_CORR[[#This Row],[43966]]-Casos_PN_CORR[[#This Row],[43965]]</f>
        <v>0</v>
      </c>
      <c r="BU378">
        <f>+Casos_PN_CORR[[#This Row],[43967]]-Casos_PN_CORR[[#This Row],[43966]]</f>
        <v>0</v>
      </c>
      <c r="BV378">
        <f>+Casos_PN_CORR[[#This Row],[43968]]-Casos_PN_CORR[[#This Row],[43967]]</f>
        <v>0</v>
      </c>
      <c r="BW378">
        <f>+Casos_PN_CORR[[#This Row],[43969]]-Casos_PN_CORR[[#This Row],[43968]]</f>
        <v>0</v>
      </c>
      <c r="BX378">
        <f>+Casos_PN_CORR[[#This Row],[43970]]-Casos_PN_CORR[[#This Row],[43969]]</f>
        <v>0</v>
      </c>
      <c r="BY378">
        <f>+Casos_PN_CORR[[#This Row],[43971]]-Casos_PN_CORR[[#This Row],[43970]]</f>
        <v>0</v>
      </c>
      <c r="BZ378">
        <f>+Casos_PN_CORR[[#This Row],[43972]]-Casos_PN_CORR[[#This Row],[43971]]</f>
        <v>0</v>
      </c>
      <c r="CA378">
        <f>+Casos_PN_CORR[[#This Row],[43973]]-Casos_PN_CORR[[#This Row],[43972]]</f>
        <v>0</v>
      </c>
      <c r="CB378">
        <f>+Casos_PN_CORR[[#This Row],[43974]]-Casos_PN_CORR[[#This Row],[43973]]</f>
        <v>0</v>
      </c>
      <c r="CC378">
        <f>+Casos_PN_CORR[[#This Row],[43975]]-Casos_PN_CORR[[#This Row],[43974]]</f>
        <v>0</v>
      </c>
      <c r="CD378">
        <f>+Casos_PN_CORR[[#This Row],[43976]]-Casos_PN_CORR[[#This Row],[43975]]</f>
        <v>0</v>
      </c>
      <c r="CE378">
        <f>+Casos_PN_CORR[[#This Row],[43977]]-Casos_PN_CORR[[#This Row],[43976]]</f>
        <v>0</v>
      </c>
      <c r="CF378">
        <f>+Casos_PN_CORR[[#This Row],[43978]]-Casos_PN_CORR[[#This Row],[43977]]</f>
        <v>0</v>
      </c>
      <c r="CG378">
        <f>+Casos_PN_CORR[[#This Row],[43979]]-Casos_PN_CORR[[#This Row],[43978]]</f>
        <v>0</v>
      </c>
      <c r="CH378">
        <f>+Casos_PN_CORR[[#This Row],[43980]]-Casos_PN_CORR[[#This Row],[43979]]</f>
        <v>0</v>
      </c>
      <c r="CI378">
        <f>+Casos_PN_CORR[[#This Row],[43981]]-Casos_PN_CORR[[#This Row],[43980]]</f>
        <v>0</v>
      </c>
      <c r="CJ378">
        <f>+Casos_PN_CORR[[#This Row],[43982]]-Casos_PN_CORR[[#This Row],[43981]]</f>
        <v>0</v>
      </c>
      <c r="CK378">
        <f>+Casos_PN_CORR[[#This Row],[43983]]-Casos_PN_CORR[[#This Row],[43982]]</f>
        <v>0</v>
      </c>
      <c r="CL378">
        <f>+Casos_PN_CORR[[#This Row],[43984]]-Casos_PN_CORR[[#This Row],[43983]]</f>
        <v>0</v>
      </c>
      <c r="CM378">
        <f>+Casos_PN_CORR[[#This Row],[43985]]-Casos_PN_CORR[[#This Row],[43984]]</f>
        <v>0</v>
      </c>
      <c r="CN378">
        <f>+Casos_PN_CORR[[#This Row],[43986]]-Casos_PN_CORR[[#This Row],[43985]]</f>
        <v>0</v>
      </c>
      <c r="CO378">
        <f>+Casos_PN_CORR[[#This Row],[43987]]-Casos_PN_CORR[[#This Row],[43986]]</f>
        <v>0</v>
      </c>
      <c r="CP378">
        <f>+Casos_PN_CORR[[#This Row],[43988]]-Casos_PN_CORR[[#This Row],[43987]]</f>
        <v>0</v>
      </c>
      <c r="CQ378">
        <f>+Casos_PN_CORR[[#This Row],[43989]]-Casos_PN_CORR[[#This Row],[43988]]</f>
        <v>0</v>
      </c>
      <c r="CR378">
        <f>+Casos_PN_CORR[[#This Row],[43990]]-Casos_PN_CORR[[#This Row],[43989]]</f>
        <v>0</v>
      </c>
      <c r="CS378">
        <f>+Casos_PN_CORR[[#This Row],[43991]]-Casos_PN_CORR[[#This Row],[43990]]</f>
        <v>0</v>
      </c>
      <c r="CT378">
        <f>+Casos_PN_CORR[[#This Row],[43992]]-Casos_PN_CORR[[#This Row],[43991]]</f>
        <v>0</v>
      </c>
      <c r="CU378">
        <f>+Casos_PN_CORR[[#This Row],[43993]]-Casos_PN_CORR[[#This Row],[43992]]</f>
        <v>0</v>
      </c>
    </row>
    <row r="379" spans="1:99" x14ac:dyDescent="0.3">
      <c r="A379">
        <v>90604</v>
      </c>
      <c r="B379" s="2" t="s">
        <v>114</v>
      </c>
      <c r="C379" s="2" t="s">
        <v>302</v>
      </c>
      <c r="D379" s="2" t="s">
        <v>351</v>
      </c>
      <c r="E379" s="4">
        <f t="shared" si="5"/>
        <v>0</v>
      </c>
      <c r="F379">
        <f>+Casos_PN_CORR[[#This Row],[43900]]</f>
        <v>0</v>
      </c>
      <c r="G379">
        <f>+Casos_PN_CORR[[#This Row],[43901]]-Casos_PN_CORR[[#This Row],[43900]]</f>
        <v>0</v>
      </c>
      <c r="H379">
        <f>+Casos_PN_CORR[[#This Row],[43902]]-Casos_PN_CORR[[#This Row],[43901]]</f>
        <v>0</v>
      </c>
      <c r="I379">
        <f>+Casos_PN_CORR[[#This Row],[43903]]-Casos_PN_CORR[[#This Row],[43902]]</f>
        <v>0</v>
      </c>
      <c r="J379">
        <f>+Casos_PN_CORR[[#This Row],[43904]]-Casos_PN_CORR[[#This Row],[43903]]</f>
        <v>0</v>
      </c>
      <c r="K379">
        <f>+Casos_PN_CORR[[#This Row],[43905]]-Casos_PN_CORR[[#This Row],[43904]]</f>
        <v>0</v>
      </c>
      <c r="L379">
        <f>+Casos_PN_CORR[[#This Row],[43906]]-Casos_PN_CORR[[#This Row],[43905]]</f>
        <v>0</v>
      </c>
      <c r="M379">
        <f>+Casos_PN_CORR[[#This Row],[43907]]-Casos_PN_CORR[[#This Row],[43906]]</f>
        <v>0</v>
      </c>
      <c r="N379">
        <f>+Casos_PN_CORR[[#This Row],[43908]]-Casos_PN_CORR[[#This Row],[43907]]</f>
        <v>0</v>
      </c>
      <c r="O379">
        <f>+Casos_PN_CORR[[#This Row],[43909]]-Casos_PN_CORR[[#This Row],[43908]]</f>
        <v>0</v>
      </c>
      <c r="P379">
        <f>+Casos_PN_CORR[[#This Row],[43910]]-Casos_PN_CORR[[#This Row],[43909]]</f>
        <v>0</v>
      </c>
      <c r="Q379">
        <f>+Casos_PN_CORR[[#This Row],[43911]]-Casos_PN_CORR[[#This Row],[43910]]</f>
        <v>0</v>
      </c>
      <c r="R379">
        <f>+Casos_PN_CORR[[#This Row],[43912]]-Casos_PN_CORR[[#This Row],[43911]]</f>
        <v>0</v>
      </c>
      <c r="S379">
        <f>+Casos_PN_CORR[[#This Row],[43913]]-Casos_PN_CORR[[#This Row],[43912]]</f>
        <v>0</v>
      </c>
      <c r="T379">
        <f>+Casos_PN_CORR[[#This Row],[43914]]-Casos_PN_CORR[[#This Row],[43913]]</f>
        <v>0</v>
      </c>
      <c r="U379">
        <f>+Casos_PN_CORR[[#This Row],[43915]]-Casos_PN_CORR[[#This Row],[43914]]</f>
        <v>0</v>
      </c>
      <c r="V379">
        <f>+Casos_PN_CORR[[#This Row],[43916]]-Casos_PN_CORR[[#This Row],[43915]]</f>
        <v>0</v>
      </c>
      <c r="W379">
        <f>+Casos_PN_CORR[[#This Row],[43917]]-Casos_PN_CORR[[#This Row],[43916]]</f>
        <v>0</v>
      </c>
      <c r="X379">
        <f>+Casos_PN_CORR[[#This Row],[43918]]-Casos_PN_CORR[[#This Row],[43917]]</f>
        <v>0</v>
      </c>
      <c r="Y379">
        <f>+Casos_PN_CORR[[#This Row],[43919]]-Casos_PN_CORR[[#This Row],[43918]]</f>
        <v>0</v>
      </c>
      <c r="Z379">
        <f>+Casos_PN_CORR[[#This Row],[43920]]-Casos_PN_CORR[[#This Row],[43919]]</f>
        <v>0</v>
      </c>
      <c r="AA379">
        <f>+Casos_PN_CORR[[#This Row],[43921]]-Casos_PN_CORR[[#This Row],[43920]]</f>
        <v>0</v>
      </c>
      <c r="AB379">
        <f>+Casos_PN_CORR[[#This Row],[43922]]-Casos_PN_CORR[[#This Row],[43921]]</f>
        <v>0</v>
      </c>
      <c r="AC379">
        <f>+Casos_PN_CORR[[#This Row],[43923]]-Casos_PN_CORR[[#This Row],[43922]]</f>
        <v>0</v>
      </c>
      <c r="AD379">
        <f>+Casos_PN_CORR[[#This Row],[43924]]-Casos_PN_CORR[[#This Row],[43923]]</f>
        <v>0</v>
      </c>
      <c r="AE379">
        <f>+Casos_PN_CORR[[#This Row],[43925]]-Casos_PN_CORR[[#This Row],[43924]]</f>
        <v>0</v>
      </c>
      <c r="AF379">
        <f>+Casos_PN_CORR[[#This Row],[43926]]-Casos_PN_CORR[[#This Row],[43925]]</f>
        <v>0</v>
      </c>
      <c r="AG379">
        <f>+Casos_PN_CORR[[#This Row],[43927]]-Casos_PN_CORR[[#This Row],[43926]]</f>
        <v>0</v>
      </c>
      <c r="AH379">
        <f>+Casos_PN_CORR[[#This Row],[43928]]-Casos_PN_CORR[[#This Row],[43927]]</f>
        <v>0</v>
      </c>
      <c r="AI379">
        <f>+Casos_PN_CORR[[#This Row],[43929]]-Casos_PN_CORR[[#This Row],[43928]]</f>
        <v>0</v>
      </c>
      <c r="AJ379">
        <f>+Casos_PN_CORR[[#This Row],[43930]]-Casos_PN_CORR[[#This Row],[43929]]</f>
        <v>0</v>
      </c>
      <c r="AK379">
        <f>+Casos_PN_CORR[[#This Row],[43931]]-Casos_PN_CORR[[#This Row],[43930]]</f>
        <v>0</v>
      </c>
      <c r="AL379">
        <f>+Casos_PN_CORR[[#This Row],[43932]]-Casos_PN_CORR[[#This Row],[43931]]</f>
        <v>0</v>
      </c>
      <c r="AM379">
        <f>+Casos_PN_CORR[[#This Row],[43933]]-Casos_PN_CORR[[#This Row],[43932]]</f>
        <v>0</v>
      </c>
      <c r="AN379">
        <f>+Casos_PN_CORR[[#This Row],[43934]]-Casos_PN_CORR[[#This Row],[43933]]</f>
        <v>0</v>
      </c>
      <c r="AO379">
        <f>+Casos_PN_CORR[[#This Row],[43935]]-Casos_PN_CORR[[#This Row],[43934]]</f>
        <v>0</v>
      </c>
      <c r="AP379">
        <f>+Casos_PN_CORR[[#This Row],[43936]]-Casos_PN_CORR[[#This Row],[43935]]</f>
        <v>0</v>
      </c>
      <c r="AQ379">
        <f>+Casos_PN_CORR[[#This Row],[43937]]-Casos_PN_CORR[[#This Row],[43936]]</f>
        <v>0</v>
      </c>
      <c r="AR379">
        <f>+Casos_PN_CORR[[#This Row],[43938]]-Casos_PN_CORR[[#This Row],[43937]]</f>
        <v>0</v>
      </c>
      <c r="AS379">
        <f>+Casos_PN_CORR[[#This Row],[43939]]-Casos_PN_CORR[[#This Row],[43938]]</f>
        <v>0</v>
      </c>
      <c r="AT379">
        <f>+Casos_PN_CORR[[#This Row],[43940]]-Casos_PN_CORR[[#This Row],[43939]]</f>
        <v>0</v>
      </c>
      <c r="AU379">
        <f>+Casos_PN_CORR[[#This Row],[43941]]-Casos_PN_CORR[[#This Row],[43940]]</f>
        <v>0</v>
      </c>
      <c r="AV379">
        <f>+Casos_PN_CORR[[#This Row],[43942]]-Casos_PN_CORR[[#This Row],[43941]]</f>
        <v>0</v>
      </c>
      <c r="AW379">
        <f>+Casos_PN_CORR[[#This Row],[43943]]-Casos_PN_CORR[[#This Row],[43942]]</f>
        <v>0</v>
      </c>
      <c r="AX379">
        <f>+Casos_PN_CORR[[#This Row],[43944]]-Casos_PN_CORR[[#This Row],[43943]]</f>
        <v>0</v>
      </c>
      <c r="AY379">
        <f>+Casos_PN_CORR[[#This Row],[43945]]-Casos_PN_CORR[[#This Row],[43944]]</f>
        <v>0</v>
      </c>
      <c r="AZ379">
        <f>+Casos_PN_CORR[[#This Row],[43946]]-Casos_PN_CORR[[#This Row],[43945]]</f>
        <v>0</v>
      </c>
      <c r="BA379">
        <f>+Casos_PN_CORR[[#This Row],[43947]]-Casos_PN_CORR[[#This Row],[43946]]</f>
        <v>0</v>
      </c>
      <c r="BB379">
        <f>+Casos_PN_CORR[[#This Row],[43948]]-Casos_PN_CORR[[#This Row],[43947]]</f>
        <v>0</v>
      </c>
      <c r="BC379">
        <f>+Casos_PN_CORR[[#This Row],[43949]]-Casos_PN_CORR[[#This Row],[43948]]</f>
        <v>0</v>
      </c>
      <c r="BD379">
        <f>+Casos_PN_CORR[[#This Row],[43950]]-Casos_PN_CORR[[#This Row],[43949]]</f>
        <v>0</v>
      </c>
      <c r="BE379">
        <f>+Casos_PN_CORR[[#This Row],[43951]]-Casos_PN_CORR[[#This Row],[43950]]</f>
        <v>0</v>
      </c>
      <c r="BF379">
        <f>+Casos_PN_CORR[[#This Row],[43952]]-Casos_PN_CORR[[#This Row],[43951]]</f>
        <v>0</v>
      </c>
      <c r="BG379">
        <f>+Casos_PN_CORR[[#This Row],[43953]]-Casos_PN_CORR[[#This Row],[43952]]</f>
        <v>0</v>
      </c>
      <c r="BH379">
        <f>+Casos_PN_CORR[[#This Row],[43954]]-Casos_PN_CORR[[#This Row],[43953]]</f>
        <v>0</v>
      </c>
      <c r="BI379">
        <f>+Casos_PN_CORR[[#This Row],[43955]]-Casos_PN_CORR[[#This Row],[43954]]</f>
        <v>0</v>
      </c>
      <c r="BJ379">
        <f>+Casos_PN_CORR[[#This Row],[43956]]-Casos_PN_CORR[[#This Row],[43955]]</f>
        <v>0</v>
      </c>
      <c r="BK379">
        <f>+Casos_PN_CORR[[#This Row],[43957]]-Casos_PN_CORR[[#This Row],[43956]]</f>
        <v>0</v>
      </c>
      <c r="BL379">
        <f>+Casos_PN_CORR[[#This Row],[43958]]-Casos_PN_CORR[[#This Row],[43957]]</f>
        <v>0</v>
      </c>
      <c r="BM379">
        <f>+Casos_PN_CORR[[#This Row],[43959]]-Casos_PN_CORR[[#This Row],[43958]]</f>
        <v>0</v>
      </c>
      <c r="BN379">
        <f>+Casos_PN_CORR[[#This Row],[43960]]-Casos_PN_CORR[[#This Row],[43959]]</f>
        <v>0</v>
      </c>
      <c r="BO379">
        <f>+Casos_PN_CORR[[#This Row],[43961]]-Casos_PN_CORR[[#This Row],[43960]]</f>
        <v>0</v>
      </c>
      <c r="BP379">
        <f>+Casos_PN_CORR[[#This Row],[43962]]-Casos_PN_CORR[[#This Row],[43961]]</f>
        <v>0</v>
      </c>
      <c r="BQ379">
        <f>+Casos_PN_CORR[[#This Row],[43963]]-Casos_PN_CORR[[#This Row],[43962]]</f>
        <v>0</v>
      </c>
      <c r="BR379">
        <f>+Casos_PN_CORR[[#This Row],[43964]]-Casos_PN_CORR[[#This Row],[43963]]</f>
        <v>0</v>
      </c>
      <c r="BS379">
        <f>+Casos_PN_CORR[[#This Row],[43965]]-Casos_PN_CORR[[#This Row],[43964]]</f>
        <v>0</v>
      </c>
      <c r="BT379">
        <f>+Casos_PN_CORR[[#This Row],[43966]]-Casos_PN_CORR[[#This Row],[43965]]</f>
        <v>0</v>
      </c>
      <c r="BU379">
        <f>+Casos_PN_CORR[[#This Row],[43967]]-Casos_PN_CORR[[#This Row],[43966]]</f>
        <v>0</v>
      </c>
      <c r="BV379">
        <f>+Casos_PN_CORR[[#This Row],[43968]]-Casos_PN_CORR[[#This Row],[43967]]</f>
        <v>0</v>
      </c>
      <c r="BW379">
        <f>+Casos_PN_CORR[[#This Row],[43969]]-Casos_PN_CORR[[#This Row],[43968]]</f>
        <v>0</v>
      </c>
      <c r="BX379">
        <f>+Casos_PN_CORR[[#This Row],[43970]]-Casos_PN_CORR[[#This Row],[43969]]</f>
        <v>0</v>
      </c>
      <c r="BY379">
        <f>+Casos_PN_CORR[[#This Row],[43971]]-Casos_PN_CORR[[#This Row],[43970]]</f>
        <v>0</v>
      </c>
      <c r="BZ379">
        <f>+Casos_PN_CORR[[#This Row],[43972]]-Casos_PN_CORR[[#This Row],[43971]]</f>
        <v>0</v>
      </c>
      <c r="CA379">
        <f>+Casos_PN_CORR[[#This Row],[43973]]-Casos_PN_CORR[[#This Row],[43972]]</f>
        <v>0</v>
      </c>
      <c r="CB379">
        <f>+Casos_PN_CORR[[#This Row],[43974]]-Casos_PN_CORR[[#This Row],[43973]]</f>
        <v>0</v>
      </c>
      <c r="CC379">
        <f>+Casos_PN_CORR[[#This Row],[43975]]-Casos_PN_CORR[[#This Row],[43974]]</f>
        <v>0</v>
      </c>
      <c r="CD379">
        <f>+Casos_PN_CORR[[#This Row],[43976]]-Casos_PN_CORR[[#This Row],[43975]]</f>
        <v>0</v>
      </c>
      <c r="CE379">
        <f>+Casos_PN_CORR[[#This Row],[43977]]-Casos_PN_CORR[[#This Row],[43976]]</f>
        <v>0</v>
      </c>
      <c r="CF379">
        <f>+Casos_PN_CORR[[#This Row],[43978]]-Casos_PN_CORR[[#This Row],[43977]]</f>
        <v>0</v>
      </c>
      <c r="CG379">
        <f>+Casos_PN_CORR[[#This Row],[43979]]-Casos_PN_CORR[[#This Row],[43978]]</f>
        <v>0</v>
      </c>
      <c r="CH379">
        <f>+Casos_PN_CORR[[#This Row],[43980]]-Casos_PN_CORR[[#This Row],[43979]]</f>
        <v>0</v>
      </c>
      <c r="CI379">
        <f>+Casos_PN_CORR[[#This Row],[43981]]-Casos_PN_CORR[[#This Row],[43980]]</f>
        <v>0</v>
      </c>
      <c r="CJ379">
        <f>+Casos_PN_CORR[[#This Row],[43982]]-Casos_PN_CORR[[#This Row],[43981]]</f>
        <v>0</v>
      </c>
      <c r="CK379">
        <f>+Casos_PN_CORR[[#This Row],[43983]]-Casos_PN_CORR[[#This Row],[43982]]</f>
        <v>0</v>
      </c>
      <c r="CL379">
        <f>+Casos_PN_CORR[[#This Row],[43984]]-Casos_PN_CORR[[#This Row],[43983]]</f>
        <v>0</v>
      </c>
      <c r="CM379">
        <f>+Casos_PN_CORR[[#This Row],[43985]]-Casos_PN_CORR[[#This Row],[43984]]</f>
        <v>0</v>
      </c>
      <c r="CN379">
        <f>+Casos_PN_CORR[[#This Row],[43986]]-Casos_PN_CORR[[#This Row],[43985]]</f>
        <v>0</v>
      </c>
      <c r="CO379">
        <f>+Casos_PN_CORR[[#This Row],[43987]]-Casos_PN_CORR[[#This Row],[43986]]</f>
        <v>0</v>
      </c>
      <c r="CP379">
        <f>+Casos_PN_CORR[[#This Row],[43988]]-Casos_PN_CORR[[#This Row],[43987]]</f>
        <v>0</v>
      </c>
      <c r="CQ379">
        <f>+Casos_PN_CORR[[#This Row],[43989]]-Casos_PN_CORR[[#This Row],[43988]]</f>
        <v>0</v>
      </c>
      <c r="CR379">
        <f>+Casos_PN_CORR[[#This Row],[43990]]-Casos_PN_CORR[[#This Row],[43989]]</f>
        <v>0</v>
      </c>
      <c r="CS379">
        <f>+Casos_PN_CORR[[#This Row],[43991]]-Casos_PN_CORR[[#This Row],[43990]]</f>
        <v>0</v>
      </c>
      <c r="CT379">
        <f>+Casos_PN_CORR[[#This Row],[43992]]-Casos_PN_CORR[[#This Row],[43991]]</f>
        <v>0</v>
      </c>
      <c r="CU379">
        <f>+Casos_PN_CORR[[#This Row],[43993]]-Casos_PN_CORR[[#This Row],[43992]]</f>
        <v>0</v>
      </c>
    </row>
    <row r="380" spans="1:99" x14ac:dyDescent="0.3">
      <c r="A380">
        <v>130310</v>
      </c>
      <c r="B380" s="2" t="s">
        <v>102</v>
      </c>
      <c r="C380" s="2" t="s">
        <v>222</v>
      </c>
      <c r="D380" s="2" t="s">
        <v>223</v>
      </c>
      <c r="E380" s="4">
        <f t="shared" si="5"/>
        <v>0</v>
      </c>
      <c r="F380">
        <f>+Casos_PN_CORR[[#This Row],[43900]]</f>
        <v>0</v>
      </c>
      <c r="G380">
        <f>+Casos_PN_CORR[[#This Row],[43901]]-Casos_PN_CORR[[#This Row],[43900]]</f>
        <v>0</v>
      </c>
      <c r="H380">
        <f>+Casos_PN_CORR[[#This Row],[43902]]-Casos_PN_CORR[[#This Row],[43901]]</f>
        <v>0</v>
      </c>
      <c r="I380">
        <f>+Casos_PN_CORR[[#This Row],[43903]]-Casos_PN_CORR[[#This Row],[43902]]</f>
        <v>0</v>
      </c>
      <c r="J380">
        <f>+Casos_PN_CORR[[#This Row],[43904]]-Casos_PN_CORR[[#This Row],[43903]]</f>
        <v>0</v>
      </c>
      <c r="K380">
        <f>+Casos_PN_CORR[[#This Row],[43905]]-Casos_PN_CORR[[#This Row],[43904]]</f>
        <v>0</v>
      </c>
      <c r="L380">
        <f>+Casos_PN_CORR[[#This Row],[43906]]-Casos_PN_CORR[[#This Row],[43905]]</f>
        <v>0</v>
      </c>
      <c r="M380">
        <f>+Casos_PN_CORR[[#This Row],[43907]]-Casos_PN_CORR[[#This Row],[43906]]</f>
        <v>0</v>
      </c>
      <c r="N380">
        <f>+Casos_PN_CORR[[#This Row],[43908]]-Casos_PN_CORR[[#This Row],[43907]]</f>
        <v>0</v>
      </c>
      <c r="O380">
        <f>+Casos_PN_CORR[[#This Row],[43909]]-Casos_PN_CORR[[#This Row],[43908]]</f>
        <v>0</v>
      </c>
      <c r="P380">
        <f>+Casos_PN_CORR[[#This Row],[43910]]-Casos_PN_CORR[[#This Row],[43909]]</f>
        <v>0</v>
      </c>
      <c r="Q380">
        <f>+Casos_PN_CORR[[#This Row],[43911]]-Casos_PN_CORR[[#This Row],[43910]]</f>
        <v>0</v>
      </c>
      <c r="R380">
        <f>+Casos_PN_CORR[[#This Row],[43912]]-Casos_PN_CORR[[#This Row],[43911]]</f>
        <v>0</v>
      </c>
      <c r="S380">
        <f>+Casos_PN_CORR[[#This Row],[43913]]-Casos_PN_CORR[[#This Row],[43912]]</f>
        <v>0</v>
      </c>
      <c r="T380">
        <f>+Casos_PN_CORR[[#This Row],[43914]]-Casos_PN_CORR[[#This Row],[43913]]</f>
        <v>0</v>
      </c>
      <c r="U380">
        <f>+Casos_PN_CORR[[#This Row],[43915]]-Casos_PN_CORR[[#This Row],[43914]]</f>
        <v>0</v>
      </c>
      <c r="V380">
        <f>+Casos_PN_CORR[[#This Row],[43916]]-Casos_PN_CORR[[#This Row],[43915]]</f>
        <v>0</v>
      </c>
      <c r="W380">
        <f>+Casos_PN_CORR[[#This Row],[43917]]-Casos_PN_CORR[[#This Row],[43916]]</f>
        <v>0</v>
      </c>
      <c r="X380">
        <f>+Casos_PN_CORR[[#This Row],[43918]]-Casos_PN_CORR[[#This Row],[43917]]</f>
        <v>0</v>
      </c>
      <c r="Y380">
        <f>+Casos_PN_CORR[[#This Row],[43919]]-Casos_PN_CORR[[#This Row],[43918]]</f>
        <v>0</v>
      </c>
      <c r="Z380">
        <f>+Casos_PN_CORR[[#This Row],[43920]]-Casos_PN_CORR[[#This Row],[43919]]</f>
        <v>0</v>
      </c>
      <c r="AA380">
        <f>+Casos_PN_CORR[[#This Row],[43921]]-Casos_PN_CORR[[#This Row],[43920]]</f>
        <v>0</v>
      </c>
      <c r="AB380">
        <f>+Casos_PN_CORR[[#This Row],[43922]]-Casos_PN_CORR[[#This Row],[43921]]</f>
        <v>0</v>
      </c>
      <c r="AC380">
        <f>+Casos_PN_CORR[[#This Row],[43923]]-Casos_PN_CORR[[#This Row],[43922]]</f>
        <v>0</v>
      </c>
      <c r="AD380">
        <f>+Casos_PN_CORR[[#This Row],[43924]]-Casos_PN_CORR[[#This Row],[43923]]</f>
        <v>0</v>
      </c>
      <c r="AE380">
        <f>+Casos_PN_CORR[[#This Row],[43925]]-Casos_PN_CORR[[#This Row],[43924]]</f>
        <v>0</v>
      </c>
      <c r="AF380">
        <f>+Casos_PN_CORR[[#This Row],[43926]]-Casos_PN_CORR[[#This Row],[43925]]</f>
        <v>0</v>
      </c>
      <c r="AG380">
        <f>+Casos_PN_CORR[[#This Row],[43927]]-Casos_PN_CORR[[#This Row],[43926]]</f>
        <v>0</v>
      </c>
      <c r="AH380">
        <f>+Casos_PN_CORR[[#This Row],[43928]]-Casos_PN_CORR[[#This Row],[43927]]</f>
        <v>0</v>
      </c>
      <c r="AI380">
        <f>+Casos_PN_CORR[[#This Row],[43929]]-Casos_PN_CORR[[#This Row],[43928]]</f>
        <v>0</v>
      </c>
      <c r="AJ380">
        <f>+Casos_PN_CORR[[#This Row],[43930]]-Casos_PN_CORR[[#This Row],[43929]]</f>
        <v>0</v>
      </c>
      <c r="AK380">
        <f>+Casos_PN_CORR[[#This Row],[43931]]-Casos_PN_CORR[[#This Row],[43930]]</f>
        <v>0</v>
      </c>
      <c r="AL380">
        <f>+Casos_PN_CORR[[#This Row],[43932]]-Casos_PN_CORR[[#This Row],[43931]]</f>
        <v>0</v>
      </c>
      <c r="AM380">
        <f>+Casos_PN_CORR[[#This Row],[43933]]-Casos_PN_CORR[[#This Row],[43932]]</f>
        <v>0</v>
      </c>
      <c r="AN380">
        <f>+Casos_PN_CORR[[#This Row],[43934]]-Casos_PN_CORR[[#This Row],[43933]]</f>
        <v>0</v>
      </c>
      <c r="AO380">
        <f>+Casos_PN_CORR[[#This Row],[43935]]-Casos_PN_CORR[[#This Row],[43934]]</f>
        <v>0</v>
      </c>
      <c r="AP380">
        <f>+Casos_PN_CORR[[#This Row],[43936]]-Casos_PN_CORR[[#This Row],[43935]]</f>
        <v>0</v>
      </c>
      <c r="AQ380">
        <f>+Casos_PN_CORR[[#This Row],[43937]]-Casos_PN_CORR[[#This Row],[43936]]</f>
        <v>0</v>
      </c>
      <c r="AR380">
        <f>+Casos_PN_CORR[[#This Row],[43938]]-Casos_PN_CORR[[#This Row],[43937]]</f>
        <v>0</v>
      </c>
      <c r="AS380">
        <f>+Casos_PN_CORR[[#This Row],[43939]]-Casos_PN_CORR[[#This Row],[43938]]</f>
        <v>0</v>
      </c>
      <c r="AT380">
        <f>+Casos_PN_CORR[[#This Row],[43940]]-Casos_PN_CORR[[#This Row],[43939]]</f>
        <v>0</v>
      </c>
      <c r="AU380">
        <f>+Casos_PN_CORR[[#This Row],[43941]]-Casos_PN_CORR[[#This Row],[43940]]</f>
        <v>0</v>
      </c>
      <c r="AV380">
        <f>+Casos_PN_CORR[[#This Row],[43942]]-Casos_PN_CORR[[#This Row],[43941]]</f>
        <v>0</v>
      </c>
      <c r="AW380">
        <f>+Casos_PN_CORR[[#This Row],[43943]]-Casos_PN_CORR[[#This Row],[43942]]</f>
        <v>0</v>
      </c>
      <c r="AX380">
        <f>+Casos_PN_CORR[[#This Row],[43944]]-Casos_PN_CORR[[#This Row],[43943]]</f>
        <v>0</v>
      </c>
      <c r="AY380">
        <f>+Casos_PN_CORR[[#This Row],[43945]]-Casos_PN_CORR[[#This Row],[43944]]</f>
        <v>0</v>
      </c>
      <c r="AZ380">
        <f>+Casos_PN_CORR[[#This Row],[43946]]-Casos_PN_CORR[[#This Row],[43945]]</f>
        <v>0</v>
      </c>
      <c r="BA380">
        <f>+Casos_PN_CORR[[#This Row],[43947]]-Casos_PN_CORR[[#This Row],[43946]]</f>
        <v>0</v>
      </c>
      <c r="BB380">
        <f>+Casos_PN_CORR[[#This Row],[43948]]-Casos_PN_CORR[[#This Row],[43947]]</f>
        <v>0</v>
      </c>
      <c r="BC380">
        <f>+Casos_PN_CORR[[#This Row],[43949]]-Casos_PN_CORR[[#This Row],[43948]]</f>
        <v>0</v>
      </c>
      <c r="BD380">
        <f>+Casos_PN_CORR[[#This Row],[43950]]-Casos_PN_CORR[[#This Row],[43949]]</f>
        <v>0</v>
      </c>
      <c r="BE380">
        <f>+Casos_PN_CORR[[#This Row],[43951]]-Casos_PN_CORR[[#This Row],[43950]]</f>
        <v>0</v>
      </c>
      <c r="BF380">
        <f>+Casos_PN_CORR[[#This Row],[43952]]-Casos_PN_CORR[[#This Row],[43951]]</f>
        <v>0</v>
      </c>
      <c r="BG380">
        <f>+Casos_PN_CORR[[#This Row],[43953]]-Casos_PN_CORR[[#This Row],[43952]]</f>
        <v>0</v>
      </c>
      <c r="BH380">
        <f>+Casos_PN_CORR[[#This Row],[43954]]-Casos_PN_CORR[[#This Row],[43953]]</f>
        <v>0</v>
      </c>
      <c r="BI380">
        <f>+Casos_PN_CORR[[#This Row],[43955]]-Casos_PN_CORR[[#This Row],[43954]]</f>
        <v>0</v>
      </c>
      <c r="BJ380">
        <f>+Casos_PN_CORR[[#This Row],[43956]]-Casos_PN_CORR[[#This Row],[43955]]</f>
        <v>0</v>
      </c>
      <c r="BK380">
        <f>+Casos_PN_CORR[[#This Row],[43957]]-Casos_PN_CORR[[#This Row],[43956]]</f>
        <v>0</v>
      </c>
      <c r="BL380">
        <f>+Casos_PN_CORR[[#This Row],[43958]]-Casos_PN_CORR[[#This Row],[43957]]</f>
        <v>0</v>
      </c>
      <c r="BM380">
        <f>+Casos_PN_CORR[[#This Row],[43959]]-Casos_PN_CORR[[#This Row],[43958]]</f>
        <v>0</v>
      </c>
      <c r="BN380">
        <f>+Casos_PN_CORR[[#This Row],[43960]]-Casos_PN_CORR[[#This Row],[43959]]</f>
        <v>0</v>
      </c>
      <c r="BO380">
        <f>+Casos_PN_CORR[[#This Row],[43961]]-Casos_PN_CORR[[#This Row],[43960]]</f>
        <v>0</v>
      </c>
      <c r="BP380">
        <f>+Casos_PN_CORR[[#This Row],[43962]]-Casos_PN_CORR[[#This Row],[43961]]</f>
        <v>0</v>
      </c>
      <c r="BQ380">
        <f>+Casos_PN_CORR[[#This Row],[43963]]-Casos_PN_CORR[[#This Row],[43962]]</f>
        <v>0</v>
      </c>
      <c r="BR380">
        <f>+Casos_PN_CORR[[#This Row],[43964]]-Casos_PN_CORR[[#This Row],[43963]]</f>
        <v>0</v>
      </c>
      <c r="BS380">
        <f>+Casos_PN_CORR[[#This Row],[43965]]-Casos_PN_CORR[[#This Row],[43964]]</f>
        <v>0</v>
      </c>
      <c r="BT380">
        <f>+Casos_PN_CORR[[#This Row],[43966]]-Casos_PN_CORR[[#This Row],[43965]]</f>
        <v>0</v>
      </c>
      <c r="BU380">
        <f>+Casos_PN_CORR[[#This Row],[43967]]-Casos_PN_CORR[[#This Row],[43966]]</f>
        <v>0</v>
      </c>
      <c r="BV380">
        <f>+Casos_PN_CORR[[#This Row],[43968]]-Casos_PN_CORR[[#This Row],[43967]]</f>
        <v>0</v>
      </c>
      <c r="BW380">
        <f>+Casos_PN_CORR[[#This Row],[43969]]-Casos_PN_CORR[[#This Row],[43968]]</f>
        <v>0</v>
      </c>
      <c r="BX380">
        <f>+Casos_PN_CORR[[#This Row],[43970]]-Casos_PN_CORR[[#This Row],[43969]]</f>
        <v>0</v>
      </c>
      <c r="BY380">
        <f>+Casos_PN_CORR[[#This Row],[43971]]-Casos_PN_CORR[[#This Row],[43970]]</f>
        <v>0</v>
      </c>
      <c r="BZ380">
        <f>+Casos_PN_CORR[[#This Row],[43972]]-Casos_PN_CORR[[#This Row],[43971]]</f>
        <v>0</v>
      </c>
      <c r="CA380">
        <f>+Casos_PN_CORR[[#This Row],[43973]]-Casos_PN_CORR[[#This Row],[43972]]</f>
        <v>0</v>
      </c>
      <c r="CB380">
        <f>+Casos_PN_CORR[[#This Row],[43974]]-Casos_PN_CORR[[#This Row],[43973]]</f>
        <v>0</v>
      </c>
      <c r="CC380">
        <f>+Casos_PN_CORR[[#This Row],[43975]]-Casos_PN_CORR[[#This Row],[43974]]</f>
        <v>0</v>
      </c>
      <c r="CD380">
        <f>+Casos_PN_CORR[[#This Row],[43976]]-Casos_PN_CORR[[#This Row],[43975]]</f>
        <v>0</v>
      </c>
      <c r="CE380">
        <f>+Casos_PN_CORR[[#This Row],[43977]]-Casos_PN_CORR[[#This Row],[43976]]</f>
        <v>0</v>
      </c>
      <c r="CF380">
        <f>+Casos_PN_CORR[[#This Row],[43978]]-Casos_PN_CORR[[#This Row],[43977]]</f>
        <v>0</v>
      </c>
      <c r="CG380">
        <f>+Casos_PN_CORR[[#This Row],[43979]]-Casos_PN_CORR[[#This Row],[43978]]</f>
        <v>0</v>
      </c>
      <c r="CH380">
        <f>+Casos_PN_CORR[[#This Row],[43980]]-Casos_PN_CORR[[#This Row],[43979]]</f>
        <v>0</v>
      </c>
      <c r="CI380">
        <f>+Casos_PN_CORR[[#This Row],[43981]]-Casos_PN_CORR[[#This Row],[43980]]</f>
        <v>0</v>
      </c>
      <c r="CJ380">
        <f>+Casos_PN_CORR[[#This Row],[43982]]-Casos_PN_CORR[[#This Row],[43981]]</f>
        <v>0</v>
      </c>
      <c r="CK380">
        <f>+Casos_PN_CORR[[#This Row],[43983]]-Casos_PN_CORR[[#This Row],[43982]]</f>
        <v>0</v>
      </c>
      <c r="CL380">
        <f>+Casos_PN_CORR[[#This Row],[43984]]-Casos_PN_CORR[[#This Row],[43983]]</f>
        <v>0</v>
      </c>
      <c r="CM380">
        <f>+Casos_PN_CORR[[#This Row],[43985]]-Casos_PN_CORR[[#This Row],[43984]]</f>
        <v>0</v>
      </c>
      <c r="CN380">
        <f>+Casos_PN_CORR[[#This Row],[43986]]-Casos_PN_CORR[[#This Row],[43985]]</f>
        <v>0</v>
      </c>
      <c r="CO380">
        <f>+Casos_PN_CORR[[#This Row],[43987]]-Casos_PN_CORR[[#This Row],[43986]]</f>
        <v>0</v>
      </c>
      <c r="CP380">
        <f>+Casos_PN_CORR[[#This Row],[43988]]-Casos_PN_CORR[[#This Row],[43987]]</f>
        <v>0</v>
      </c>
      <c r="CQ380">
        <f>+Casos_PN_CORR[[#This Row],[43989]]-Casos_PN_CORR[[#This Row],[43988]]</f>
        <v>0</v>
      </c>
      <c r="CR380">
        <f>+Casos_PN_CORR[[#This Row],[43990]]-Casos_PN_CORR[[#This Row],[43989]]</f>
        <v>0</v>
      </c>
      <c r="CS380">
        <f>+Casos_PN_CORR[[#This Row],[43991]]-Casos_PN_CORR[[#This Row],[43990]]</f>
        <v>0</v>
      </c>
      <c r="CT380">
        <f>+Casos_PN_CORR[[#This Row],[43992]]-Casos_PN_CORR[[#This Row],[43991]]</f>
        <v>0</v>
      </c>
      <c r="CU380">
        <f>+Casos_PN_CORR[[#This Row],[43993]]-Casos_PN_CORR[[#This Row],[43992]]</f>
        <v>0</v>
      </c>
    </row>
    <row r="381" spans="1:99" x14ac:dyDescent="0.3">
      <c r="A381">
        <v>30108</v>
      </c>
      <c r="B381" s="2" t="s">
        <v>144</v>
      </c>
      <c r="C381" s="2" t="s">
        <v>144</v>
      </c>
      <c r="D381" s="2" t="s">
        <v>310</v>
      </c>
      <c r="E381" s="4">
        <f t="shared" si="5"/>
        <v>0</v>
      </c>
      <c r="F381">
        <f>+Casos_PN_CORR[[#This Row],[43900]]</f>
        <v>0</v>
      </c>
      <c r="G381">
        <f>+Casos_PN_CORR[[#This Row],[43901]]-Casos_PN_CORR[[#This Row],[43900]]</f>
        <v>0</v>
      </c>
      <c r="H381">
        <f>+Casos_PN_CORR[[#This Row],[43902]]-Casos_PN_CORR[[#This Row],[43901]]</f>
        <v>0</v>
      </c>
      <c r="I381">
        <f>+Casos_PN_CORR[[#This Row],[43903]]-Casos_PN_CORR[[#This Row],[43902]]</f>
        <v>0</v>
      </c>
      <c r="J381">
        <f>+Casos_PN_CORR[[#This Row],[43904]]-Casos_PN_CORR[[#This Row],[43903]]</f>
        <v>0</v>
      </c>
      <c r="K381">
        <f>+Casos_PN_CORR[[#This Row],[43905]]-Casos_PN_CORR[[#This Row],[43904]]</f>
        <v>0</v>
      </c>
      <c r="L381">
        <f>+Casos_PN_CORR[[#This Row],[43906]]-Casos_PN_CORR[[#This Row],[43905]]</f>
        <v>0</v>
      </c>
      <c r="M381">
        <f>+Casos_PN_CORR[[#This Row],[43907]]-Casos_PN_CORR[[#This Row],[43906]]</f>
        <v>0</v>
      </c>
      <c r="N381">
        <f>+Casos_PN_CORR[[#This Row],[43908]]-Casos_PN_CORR[[#This Row],[43907]]</f>
        <v>0</v>
      </c>
      <c r="O381">
        <f>+Casos_PN_CORR[[#This Row],[43909]]-Casos_PN_CORR[[#This Row],[43908]]</f>
        <v>0</v>
      </c>
      <c r="P381">
        <f>+Casos_PN_CORR[[#This Row],[43910]]-Casos_PN_CORR[[#This Row],[43909]]</f>
        <v>0</v>
      </c>
      <c r="Q381">
        <f>+Casos_PN_CORR[[#This Row],[43911]]-Casos_PN_CORR[[#This Row],[43910]]</f>
        <v>0</v>
      </c>
      <c r="R381">
        <f>+Casos_PN_CORR[[#This Row],[43912]]-Casos_PN_CORR[[#This Row],[43911]]</f>
        <v>0</v>
      </c>
      <c r="S381">
        <f>+Casos_PN_CORR[[#This Row],[43913]]-Casos_PN_CORR[[#This Row],[43912]]</f>
        <v>0</v>
      </c>
      <c r="T381">
        <f>+Casos_PN_CORR[[#This Row],[43914]]-Casos_PN_CORR[[#This Row],[43913]]</f>
        <v>0</v>
      </c>
      <c r="U381">
        <f>+Casos_PN_CORR[[#This Row],[43915]]-Casos_PN_CORR[[#This Row],[43914]]</f>
        <v>0</v>
      </c>
      <c r="V381">
        <f>+Casos_PN_CORR[[#This Row],[43916]]-Casos_PN_CORR[[#This Row],[43915]]</f>
        <v>0</v>
      </c>
      <c r="W381">
        <f>+Casos_PN_CORR[[#This Row],[43917]]-Casos_PN_CORR[[#This Row],[43916]]</f>
        <v>0</v>
      </c>
      <c r="X381">
        <f>+Casos_PN_CORR[[#This Row],[43918]]-Casos_PN_CORR[[#This Row],[43917]]</f>
        <v>0</v>
      </c>
      <c r="Y381">
        <f>+Casos_PN_CORR[[#This Row],[43919]]-Casos_PN_CORR[[#This Row],[43918]]</f>
        <v>0</v>
      </c>
      <c r="Z381">
        <f>+Casos_PN_CORR[[#This Row],[43920]]-Casos_PN_CORR[[#This Row],[43919]]</f>
        <v>0</v>
      </c>
      <c r="AA381">
        <f>+Casos_PN_CORR[[#This Row],[43921]]-Casos_PN_CORR[[#This Row],[43920]]</f>
        <v>0</v>
      </c>
      <c r="AB381">
        <f>+Casos_PN_CORR[[#This Row],[43922]]-Casos_PN_CORR[[#This Row],[43921]]</f>
        <v>0</v>
      </c>
      <c r="AC381">
        <f>+Casos_PN_CORR[[#This Row],[43923]]-Casos_PN_CORR[[#This Row],[43922]]</f>
        <v>0</v>
      </c>
      <c r="AD381">
        <f>+Casos_PN_CORR[[#This Row],[43924]]-Casos_PN_CORR[[#This Row],[43923]]</f>
        <v>0</v>
      </c>
      <c r="AE381">
        <f>+Casos_PN_CORR[[#This Row],[43925]]-Casos_PN_CORR[[#This Row],[43924]]</f>
        <v>0</v>
      </c>
      <c r="AF381">
        <f>+Casos_PN_CORR[[#This Row],[43926]]-Casos_PN_CORR[[#This Row],[43925]]</f>
        <v>0</v>
      </c>
      <c r="AG381">
        <f>+Casos_PN_CORR[[#This Row],[43927]]-Casos_PN_CORR[[#This Row],[43926]]</f>
        <v>0</v>
      </c>
      <c r="AH381">
        <f>+Casos_PN_CORR[[#This Row],[43928]]-Casos_PN_CORR[[#This Row],[43927]]</f>
        <v>0</v>
      </c>
      <c r="AI381">
        <f>+Casos_PN_CORR[[#This Row],[43929]]-Casos_PN_CORR[[#This Row],[43928]]</f>
        <v>0</v>
      </c>
      <c r="AJ381">
        <f>+Casos_PN_CORR[[#This Row],[43930]]-Casos_PN_CORR[[#This Row],[43929]]</f>
        <v>0</v>
      </c>
      <c r="AK381">
        <f>+Casos_PN_CORR[[#This Row],[43931]]-Casos_PN_CORR[[#This Row],[43930]]</f>
        <v>0</v>
      </c>
      <c r="AL381">
        <f>+Casos_PN_CORR[[#This Row],[43932]]-Casos_PN_CORR[[#This Row],[43931]]</f>
        <v>0</v>
      </c>
      <c r="AM381">
        <f>+Casos_PN_CORR[[#This Row],[43933]]-Casos_PN_CORR[[#This Row],[43932]]</f>
        <v>0</v>
      </c>
      <c r="AN381">
        <f>+Casos_PN_CORR[[#This Row],[43934]]-Casos_PN_CORR[[#This Row],[43933]]</f>
        <v>0</v>
      </c>
      <c r="AO381">
        <f>+Casos_PN_CORR[[#This Row],[43935]]-Casos_PN_CORR[[#This Row],[43934]]</f>
        <v>0</v>
      </c>
      <c r="AP381">
        <f>+Casos_PN_CORR[[#This Row],[43936]]-Casos_PN_CORR[[#This Row],[43935]]</f>
        <v>0</v>
      </c>
      <c r="AQ381">
        <f>+Casos_PN_CORR[[#This Row],[43937]]-Casos_PN_CORR[[#This Row],[43936]]</f>
        <v>0</v>
      </c>
      <c r="AR381">
        <f>+Casos_PN_CORR[[#This Row],[43938]]-Casos_PN_CORR[[#This Row],[43937]]</f>
        <v>0</v>
      </c>
      <c r="AS381">
        <f>+Casos_PN_CORR[[#This Row],[43939]]-Casos_PN_CORR[[#This Row],[43938]]</f>
        <v>0</v>
      </c>
      <c r="AT381">
        <f>+Casos_PN_CORR[[#This Row],[43940]]-Casos_PN_CORR[[#This Row],[43939]]</f>
        <v>0</v>
      </c>
      <c r="AU381">
        <f>+Casos_PN_CORR[[#This Row],[43941]]-Casos_PN_CORR[[#This Row],[43940]]</f>
        <v>0</v>
      </c>
      <c r="AV381">
        <f>+Casos_PN_CORR[[#This Row],[43942]]-Casos_PN_CORR[[#This Row],[43941]]</f>
        <v>0</v>
      </c>
      <c r="AW381">
        <f>+Casos_PN_CORR[[#This Row],[43943]]-Casos_PN_CORR[[#This Row],[43942]]</f>
        <v>0</v>
      </c>
      <c r="AX381">
        <f>+Casos_PN_CORR[[#This Row],[43944]]-Casos_PN_CORR[[#This Row],[43943]]</f>
        <v>0</v>
      </c>
      <c r="AY381">
        <f>+Casos_PN_CORR[[#This Row],[43945]]-Casos_PN_CORR[[#This Row],[43944]]</f>
        <v>0</v>
      </c>
      <c r="AZ381">
        <f>+Casos_PN_CORR[[#This Row],[43946]]-Casos_PN_CORR[[#This Row],[43945]]</f>
        <v>0</v>
      </c>
      <c r="BA381">
        <f>+Casos_PN_CORR[[#This Row],[43947]]-Casos_PN_CORR[[#This Row],[43946]]</f>
        <v>0</v>
      </c>
      <c r="BB381">
        <f>+Casos_PN_CORR[[#This Row],[43948]]-Casos_PN_CORR[[#This Row],[43947]]</f>
        <v>0</v>
      </c>
      <c r="BC381">
        <f>+Casos_PN_CORR[[#This Row],[43949]]-Casos_PN_CORR[[#This Row],[43948]]</f>
        <v>0</v>
      </c>
      <c r="BD381">
        <f>+Casos_PN_CORR[[#This Row],[43950]]-Casos_PN_CORR[[#This Row],[43949]]</f>
        <v>0</v>
      </c>
      <c r="BE381">
        <f>+Casos_PN_CORR[[#This Row],[43951]]-Casos_PN_CORR[[#This Row],[43950]]</f>
        <v>0</v>
      </c>
      <c r="BF381">
        <f>+Casos_PN_CORR[[#This Row],[43952]]-Casos_PN_CORR[[#This Row],[43951]]</f>
        <v>0</v>
      </c>
      <c r="BG381">
        <f>+Casos_PN_CORR[[#This Row],[43953]]-Casos_PN_CORR[[#This Row],[43952]]</f>
        <v>0</v>
      </c>
      <c r="BH381">
        <f>+Casos_PN_CORR[[#This Row],[43954]]-Casos_PN_CORR[[#This Row],[43953]]</f>
        <v>0</v>
      </c>
      <c r="BI381">
        <f>+Casos_PN_CORR[[#This Row],[43955]]-Casos_PN_CORR[[#This Row],[43954]]</f>
        <v>0</v>
      </c>
      <c r="BJ381">
        <f>+Casos_PN_CORR[[#This Row],[43956]]-Casos_PN_CORR[[#This Row],[43955]]</f>
        <v>0</v>
      </c>
      <c r="BK381">
        <f>+Casos_PN_CORR[[#This Row],[43957]]-Casos_PN_CORR[[#This Row],[43956]]</f>
        <v>0</v>
      </c>
      <c r="BL381">
        <f>+Casos_PN_CORR[[#This Row],[43958]]-Casos_PN_CORR[[#This Row],[43957]]</f>
        <v>0</v>
      </c>
      <c r="BM381">
        <f>+Casos_PN_CORR[[#This Row],[43959]]-Casos_PN_CORR[[#This Row],[43958]]</f>
        <v>0</v>
      </c>
      <c r="BN381">
        <f>+Casos_PN_CORR[[#This Row],[43960]]-Casos_PN_CORR[[#This Row],[43959]]</f>
        <v>0</v>
      </c>
      <c r="BO381">
        <f>+Casos_PN_CORR[[#This Row],[43961]]-Casos_PN_CORR[[#This Row],[43960]]</f>
        <v>0</v>
      </c>
      <c r="BP381">
        <f>+Casos_PN_CORR[[#This Row],[43962]]-Casos_PN_CORR[[#This Row],[43961]]</f>
        <v>0</v>
      </c>
      <c r="BQ381">
        <f>+Casos_PN_CORR[[#This Row],[43963]]-Casos_PN_CORR[[#This Row],[43962]]</f>
        <v>0</v>
      </c>
      <c r="BR381">
        <f>+Casos_PN_CORR[[#This Row],[43964]]-Casos_PN_CORR[[#This Row],[43963]]</f>
        <v>0</v>
      </c>
      <c r="BS381">
        <f>+Casos_PN_CORR[[#This Row],[43965]]-Casos_PN_CORR[[#This Row],[43964]]</f>
        <v>0</v>
      </c>
      <c r="BT381">
        <f>+Casos_PN_CORR[[#This Row],[43966]]-Casos_PN_CORR[[#This Row],[43965]]</f>
        <v>0</v>
      </c>
      <c r="BU381">
        <f>+Casos_PN_CORR[[#This Row],[43967]]-Casos_PN_CORR[[#This Row],[43966]]</f>
        <v>0</v>
      </c>
      <c r="BV381">
        <f>+Casos_PN_CORR[[#This Row],[43968]]-Casos_PN_CORR[[#This Row],[43967]]</f>
        <v>0</v>
      </c>
      <c r="BW381">
        <f>+Casos_PN_CORR[[#This Row],[43969]]-Casos_PN_CORR[[#This Row],[43968]]</f>
        <v>0</v>
      </c>
      <c r="BX381">
        <f>+Casos_PN_CORR[[#This Row],[43970]]-Casos_PN_CORR[[#This Row],[43969]]</f>
        <v>0</v>
      </c>
      <c r="BY381">
        <f>+Casos_PN_CORR[[#This Row],[43971]]-Casos_PN_CORR[[#This Row],[43970]]</f>
        <v>0</v>
      </c>
      <c r="BZ381">
        <f>+Casos_PN_CORR[[#This Row],[43972]]-Casos_PN_CORR[[#This Row],[43971]]</f>
        <v>0</v>
      </c>
      <c r="CA381">
        <f>+Casos_PN_CORR[[#This Row],[43973]]-Casos_PN_CORR[[#This Row],[43972]]</f>
        <v>0</v>
      </c>
      <c r="CB381">
        <f>+Casos_PN_CORR[[#This Row],[43974]]-Casos_PN_CORR[[#This Row],[43973]]</f>
        <v>0</v>
      </c>
      <c r="CC381">
        <f>+Casos_PN_CORR[[#This Row],[43975]]-Casos_PN_CORR[[#This Row],[43974]]</f>
        <v>0</v>
      </c>
      <c r="CD381">
        <f>+Casos_PN_CORR[[#This Row],[43976]]-Casos_PN_CORR[[#This Row],[43975]]</f>
        <v>0</v>
      </c>
      <c r="CE381">
        <f>+Casos_PN_CORR[[#This Row],[43977]]-Casos_PN_CORR[[#This Row],[43976]]</f>
        <v>0</v>
      </c>
      <c r="CF381">
        <f>+Casos_PN_CORR[[#This Row],[43978]]-Casos_PN_CORR[[#This Row],[43977]]</f>
        <v>0</v>
      </c>
      <c r="CG381">
        <f>+Casos_PN_CORR[[#This Row],[43979]]-Casos_PN_CORR[[#This Row],[43978]]</f>
        <v>0</v>
      </c>
      <c r="CH381">
        <f>+Casos_PN_CORR[[#This Row],[43980]]-Casos_PN_CORR[[#This Row],[43979]]</f>
        <v>0</v>
      </c>
      <c r="CI381">
        <f>+Casos_PN_CORR[[#This Row],[43981]]-Casos_PN_CORR[[#This Row],[43980]]</f>
        <v>0</v>
      </c>
      <c r="CJ381">
        <f>+Casos_PN_CORR[[#This Row],[43982]]-Casos_PN_CORR[[#This Row],[43981]]</f>
        <v>0</v>
      </c>
      <c r="CK381">
        <f>+Casos_PN_CORR[[#This Row],[43983]]-Casos_PN_CORR[[#This Row],[43982]]</f>
        <v>0</v>
      </c>
      <c r="CL381">
        <f>+Casos_PN_CORR[[#This Row],[43984]]-Casos_PN_CORR[[#This Row],[43983]]</f>
        <v>0</v>
      </c>
      <c r="CM381">
        <f>+Casos_PN_CORR[[#This Row],[43985]]-Casos_PN_CORR[[#This Row],[43984]]</f>
        <v>0</v>
      </c>
      <c r="CN381">
        <f>+Casos_PN_CORR[[#This Row],[43986]]-Casos_PN_CORR[[#This Row],[43985]]</f>
        <v>0</v>
      </c>
      <c r="CO381">
        <f>+Casos_PN_CORR[[#This Row],[43987]]-Casos_PN_CORR[[#This Row],[43986]]</f>
        <v>0</v>
      </c>
      <c r="CP381">
        <f>+Casos_PN_CORR[[#This Row],[43988]]-Casos_PN_CORR[[#This Row],[43987]]</f>
        <v>0</v>
      </c>
      <c r="CQ381">
        <f>+Casos_PN_CORR[[#This Row],[43989]]-Casos_PN_CORR[[#This Row],[43988]]</f>
        <v>0</v>
      </c>
      <c r="CR381">
        <f>+Casos_PN_CORR[[#This Row],[43990]]-Casos_PN_CORR[[#This Row],[43989]]</f>
        <v>0</v>
      </c>
      <c r="CS381">
        <f>+Casos_PN_CORR[[#This Row],[43991]]-Casos_PN_CORR[[#This Row],[43990]]</f>
        <v>0</v>
      </c>
      <c r="CT381">
        <f>+Casos_PN_CORR[[#This Row],[43992]]-Casos_PN_CORR[[#This Row],[43991]]</f>
        <v>0</v>
      </c>
      <c r="CU381">
        <f>+Casos_PN_CORR[[#This Row],[43993]]-Casos_PN_CORR[[#This Row],[43992]]</f>
        <v>0</v>
      </c>
    </row>
    <row r="382" spans="1:99" x14ac:dyDescent="0.3">
      <c r="A382">
        <v>40202</v>
      </c>
      <c r="B382" s="2" t="s">
        <v>154</v>
      </c>
      <c r="C382" s="2" t="s">
        <v>195</v>
      </c>
      <c r="D382" s="2" t="s">
        <v>647</v>
      </c>
      <c r="E382" s="4">
        <f t="shared" si="5"/>
        <v>0</v>
      </c>
      <c r="F382">
        <f>+Casos_PN_CORR[[#This Row],[43900]]</f>
        <v>0</v>
      </c>
      <c r="G382">
        <f>+Casos_PN_CORR[[#This Row],[43901]]-Casos_PN_CORR[[#This Row],[43900]]</f>
        <v>0</v>
      </c>
      <c r="H382">
        <f>+Casos_PN_CORR[[#This Row],[43902]]-Casos_PN_CORR[[#This Row],[43901]]</f>
        <v>0</v>
      </c>
      <c r="I382">
        <f>+Casos_PN_CORR[[#This Row],[43903]]-Casos_PN_CORR[[#This Row],[43902]]</f>
        <v>0</v>
      </c>
      <c r="J382">
        <f>+Casos_PN_CORR[[#This Row],[43904]]-Casos_PN_CORR[[#This Row],[43903]]</f>
        <v>0</v>
      </c>
      <c r="K382">
        <f>+Casos_PN_CORR[[#This Row],[43905]]-Casos_PN_CORR[[#This Row],[43904]]</f>
        <v>0</v>
      </c>
      <c r="L382">
        <f>+Casos_PN_CORR[[#This Row],[43906]]-Casos_PN_CORR[[#This Row],[43905]]</f>
        <v>0</v>
      </c>
      <c r="M382">
        <f>+Casos_PN_CORR[[#This Row],[43907]]-Casos_PN_CORR[[#This Row],[43906]]</f>
        <v>0</v>
      </c>
      <c r="N382">
        <f>+Casos_PN_CORR[[#This Row],[43908]]-Casos_PN_CORR[[#This Row],[43907]]</f>
        <v>0</v>
      </c>
      <c r="O382">
        <f>+Casos_PN_CORR[[#This Row],[43909]]-Casos_PN_CORR[[#This Row],[43908]]</f>
        <v>0</v>
      </c>
      <c r="P382">
        <f>+Casos_PN_CORR[[#This Row],[43910]]-Casos_PN_CORR[[#This Row],[43909]]</f>
        <v>0</v>
      </c>
      <c r="Q382">
        <f>+Casos_PN_CORR[[#This Row],[43911]]-Casos_PN_CORR[[#This Row],[43910]]</f>
        <v>0</v>
      </c>
      <c r="R382">
        <f>+Casos_PN_CORR[[#This Row],[43912]]-Casos_PN_CORR[[#This Row],[43911]]</f>
        <v>0</v>
      </c>
      <c r="S382">
        <f>+Casos_PN_CORR[[#This Row],[43913]]-Casos_PN_CORR[[#This Row],[43912]]</f>
        <v>0</v>
      </c>
      <c r="T382">
        <f>+Casos_PN_CORR[[#This Row],[43914]]-Casos_PN_CORR[[#This Row],[43913]]</f>
        <v>0</v>
      </c>
      <c r="U382">
        <f>+Casos_PN_CORR[[#This Row],[43915]]-Casos_PN_CORR[[#This Row],[43914]]</f>
        <v>0</v>
      </c>
      <c r="V382">
        <f>+Casos_PN_CORR[[#This Row],[43916]]-Casos_PN_CORR[[#This Row],[43915]]</f>
        <v>0</v>
      </c>
      <c r="W382">
        <f>+Casos_PN_CORR[[#This Row],[43917]]-Casos_PN_CORR[[#This Row],[43916]]</f>
        <v>0</v>
      </c>
      <c r="X382">
        <f>+Casos_PN_CORR[[#This Row],[43918]]-Casos_PN_CORR[[#This Row],[43917]]</f>
        <v>0</v>
      </c>
      <c r="Y382">
        <f>+Casos_PN_CORR[[#This Row],[43919]]-Casos_PN_CORR[[#This Row],[43918]]</f>
        <v>0</v>
      </c>
      <c r="Z382">
        <f>+Casos_PN_CORR[[#This Row],[43920]]-Casos_PN_CORR[[#This Row],[43919]]</f>
        <v>0</v>
      </c>
      <c r="AA382">
        <f>+Casos_PN_CORR[[#This Row],[43921]]-Casos_PN_CORR[[#This Row],[43920]]</f>
        <v>0</v>
      </c>
      <c r="AB382">
        <f>+Casos_PN_CORR[[#This Row],[43922]]-Casos_PN_CORR[[#This Row],[43921]]</f>
        <v>0</v>
      </c>
      <c r="AC382">
        <f>+Casos_PN_CORR[[#This Row],[43923]]-Casos_PN_CORR[[#This Row],[43922]]</f>
        <v>0</v>
      </c>
      <c r="AD382">
        <f>+Casos_PN_CORR[[#This Row],[43924]]-Casos_PN_CORR[[#This Row],[43923]]</f>
        <v>0</v>
      </c>
      <c r="AE382">
        <f>+Casos_PN_CORR[[#This Row],[43925]]-Casos_PN_CORR[[#This Row],[43924]]</f>
        <v>0</v>
      </c>
      <c r="AF382">
        <f>+Casos_PN_CORR[[#This Row],[43926]]-Casos_PN_CORR[[#This Row],[43925]]</f>
        <v>0</v>
      </c>
      <c r="AG382">
        <f>+Casos_PN_CORR[[#This Row],[43927]]-Casos_PN_CORR[[#This Row],[43926]]</f>
        <v>0</v>
      </c>
      <c r="AH382">
        <f>+Casos_PN_CORR[[#This Row],[43928]]-Casos_PN_CORR[[#This Row],[43927]]</f>
        <v>0</v>
      </c>
      <c r="AI382">
        <f>+Casos_PN_CORR[[#This Row],[43929]]-Casos_PN_CORR[[#This Row],[43928]]</f>
        <v>0</v>
      </c>
      <c r="AJ382">
        <f>+Casos_PN_CORR[[#This Row],[43930]]-Casos_PN_CORR[[#This Row],[43929]]</f>
        <v>0</v>
      </c>
      <c r="AK382">
        <f>+Casos_PN_CORR[[#This Row],[43931]]-Casos_PN_CORR[[#This Row],[43930]]</f>
        <v>0</v>
      </c>
      <c r="AL382">
        <f>+Casos_PN_CORR[[#This Row],[43932]]-Casos_PN_CORR[[#This Row],[43931]]</f>
        <v>0</v>
      </c>
      <c r="AM382">
        <f>+Casos_PN_CORR[[#This Row],[43933]]-Casos_PN_CORR[[#This Row],[43932]]</f>
        <v>0</v>
      </c>
      <c r="AN382">
        <f>+Casos_PN_CORR[[#This Row],[43934]]-Casos_PN_CORR[[#This Row],[43933]]</f>
        <v>0</v>
      </c>
      <c r="AO382">
        <f>+Casos_PN_CORR[[#This Row],[43935]]-Casos_PN_CORR[[#This Row],[43934]]</f>
        <v>0</v>
      </c>
      <c r="AP382">
        <f>+Casos_PN_CORR[[#This Row],[43936]]-Casos_PN_CORR[[#This Row],[43935]]</f>
        <v>0</v>
      </c>
      <c r="AQ382">
        <f>+Casos_PN_CORR[[#This Row],[43937]]-Casos_PN_CORR[[#This Row],[43936]]</f>
        <v>0</v>
      </c>
      <c r="AR382">
        <f>+Casos_PN_CORR[[#This Row],[43938]]-Casos_PN_CORR[[#This Row],[43937]]</f>
        <v>0</v>
      </c>
      <c r="AS382">
        <f>+Casos_PN_CORR[[#This Row],[43939]]-Casos_PN_CORR[[#This Row],[43938]]</f>
        <v>0</v>
      </c>
      <c r="AT382">
        <f>+Casos_PN_CORR[[#This Row],[43940]]-Casos_PN_CORR[[#This Row],[43939]]</f>
        <v>0</v>
      </c>
      <c r="AU382">
        <f>+Casos_PN_CORR[[#This Row],[43941]]-Casos_PN_CORR[[#This Row],[43940]]</f>
        <v>0</v>
      </c>
      <c r="AV382">
        <f>+Casos_PN_CORR[[#This Row],[43942]]-Casos_PN_CORR[[#This Row],[43941]]</f>
        <v>0</v>
      </c>
      <c r="AW382">
        <f>+Casos_PN_CORR[[#This Row],[43943]]-Casos_PN_CORR[[#This Row],[43942]]</f>
        <v>0</v>
      </c>
      <c r="AX382">
        <f>+Casos_PN_CORR[[#This Row],[43944]]-Casos_PN_CORR[[#This Row],[43943]]</f>
        <v>0</v>
      </c>
      <c r="AY382">
        <f>+Casos_PN_CORR[[#This Row],[43945]]-Casos_PN_CORR[[#This Row],[43944]]</f>
        <v>0</v>
      </c>
      <c r="AZ382">
        <f>+Casos_PN_CORR[[#This Row],[43946]]-Casos_PN_CORR[[#This Row],[43945]]</f>
        <v>0</v>
      </c>
      <c r="BA382">
        <f>+Casos_PN_CORR[[#This Row],[43947]]-Casos_PN_CORR[[#This Row],[43946]]</f>
        <v>0</v>
      </c>
      <c r="BB382">
        <f>+Casos_PN_CORR[[#This Row],[43948]]-Casos_PN_CORR[[#This Row],[43947]]</f>
        <v>0</v>
      </c>
      <c r="BC382">
        <f>+Casos_PN_CORR[[#This Row],[43949]]-Casos_PN_CORR[[#This Row],[43948]]</f>
        <v>0</v>
      </c>
      <c r="BD382">
        <f>+Casos_PN_CORR[[#This Row],[43950]]-Casos_PN_CORR[[#This Row],[43949]]</f>
        <v>0</v>
      </c>
      <c r="BE382">
        <f>+Casos_PN_CORR[[#This Row],[43951]]-Casos_PN_CORR[[#This Row],[43950]]</f>
        <v>0</v>
      </c>
      <c r="BF382">
        <f>+Casos_PN_CORR[[#This Row],[43952]]-Casos_PN_CORR[[#This Row],[43951]]</f>
        <v>0</v>
      </c>
      <c r="BG382">
        <f>+Casos_PN_CORR[[#This Row],[43953]]-Casos_PN_CORR[[#This Row],[43952]]</f>
        <v>0</v>
      </c>
      <c r="BH382">
        <f>+Casos_PN_CORR[[#This Row],[43954]]-Casos_PN_CORR[[#This Row],[43953]]</f>
        <v>0</v>
      </c>
      <c r="BI382">
        <f>+Casos_PN_CORR[[#This Row],[43955]]-Casos_PN_CORR[[#This Row],[43954]]</f>
        <v>0</v>
      </c>
      <c r="BJ382">
        <f>+Casos_PN_CORR[[#This Row],[43956]]-Casos_PN_CORR[[#This Row],[43955]]</f>
        <v>0</v>
      </c>
      <c r="BK382">
        <f>+Casos_PN_CORR[[#This Row],[43957]]-Casos_PN_CORR[[#This Row],[43956]]</f>
        <v>0</v>
      </c>
      <c r="BL382">
        <f>+Casos_PN_CORR[[#This Row],[43958]]-Casos_PN_CORR[[#This Row],[43957]]</f>
        <v>0</v>
      </c>
      <c r="BM382">
        <f>+Casos_PN_CORR[[#This Row],[43959]]-Casos_PN_CORR[[#This Row],[43958]]</f>
        <v>0</v>
      </c>
      <c r="BN382">
        <f>+Casos_PN_CORR[[#This Row],[43960]]-Casos_PN_CORR[[#This Row],[43959]]</f>
        <v>0</v>
      </c>
      <c r="BO382">
        <f>+Casos_PN_CORR[[#This Row],[43961]]-Casos_PN_CORR[[#This Row],[43960]]</f>
        <v>0</v>
      </c>
      <c r="BP382">
        <f>+Casos_PN_CORR[[#This Row],[43962]]-Casos_PN_CORR[[#This Row],[43961]]</f>
        <v>0</v>
      </c>
      <c r="BQ382">
        <f>+Casos_PN_CORR[[#This Row],[43963]]-Casos_PN_CORR[[#This Row],[43962]]</f>
        <v>0</v>
      </c>
      <c r="BR382">
        <f>+Casos_PN_CORR[[#This Row],[43964]]-Casos_PN_CORR[[#This Row],[43963]]</f>
        <v>0</v>
      </c>
      <c r="BS382">
        <f>+Casos_PN_CORR[[#This Row],[43965]]-Casos_PN_CORR[[#This Row],[43964]]</f>
        <v>0</v>
      </c>
      <c r="BT382">
        <f>+Casos_PN_CORR[[#This Row],[43966]]-Casos_PN_CORR[[#This Row],[43965]]</f>
        <v>0</v>
      </c>
      <c r="BU382">
        <f>+Casos_PN_CORR[[#This Row],[43967]]-Casos_PN_CORR[[#This Row],[43966]]</f>
        <v>0</v>
      </c>
      <c r="BV382">
        <f>+Casos_PN_CORR[[#This Row],[43968]]-Casos_PN_CORR[[#This Row],[43967]]</f>
        <v>0</v>
      </c>
      <c r="BW382">
        <f>+Casos_PN_CORR[[#This Row],[43969]]-Casos_PN_CORR[[#This Row],[43968]]</f>
        <v>0</v>
      </c>
      <c r="BX382">
        <f>+Casos_PN_CORR[[#This Row],[43970]]-Casos_PN_CORR[[#This Row],[43969]]</f>
        <v>0</v>
      </c>
      <c r="BY382">
        <f>+Casos_PN_CORR[[#This Row],[43971]]-Casos_PN_CORR[[#This Row],[43970]]</f>
        <v>0</v>
      </c>
      <c r="BZ382">
        <f>+Casos_PN_CORR[[#This Row],[43972]]-Casos_PN_CORR[[#This Row],[43971]]</f>
        <v>0</v>
      </c>
      <c r="CA382">
        <f>+Casos_PN_CORR[[#This Row],[43973]]-Casos_PN_CORR[[#This Row],[43972]]</f>
        <v>0</v>
      </c>
      <c r="CB382">
        <f>+Casos_PN_CORR[[#This Row],[43974]]-Casos_PN_CORR[[#This Row],[43973]]</f>
        <v>0</v>
      </c>
      <c r="CC382">
        <f>+Casos_PN_CORR[[#This Row],[43975]]-Casos_PN_CORR[[#This Row],[43974]]</f>
        <v>0</v>
      </c>
      <c r="CD382">
        <f>+Casos_PN_CORR[[#This Row],[43976]]-Casos_PN_CORR[[#This Row],[43975]]</f>
        <v>0</v>
      </c>
      <c r="CE382">
        <f>+Casos_PN_CORR[[#This Row],[43977]]-Casos_PN_CORR[[#This Row],[43976]]</f>
        <v>0</v>
      </c>
      <c r="CF382">
        <f>+Casos_PN_CORR[[#This Row],[43978]]-Casos_PN_CORR[[#This Row],[43977]]</f>
        <v>0</v>
      </c>
      <c r="CG382">
        <f>+Casos_PN_CORR[[#This Row],[43979]]-Casos_PN_CORR[[#This Row],[43978]]</f>
        <v>0</v>
      </c>
      <c r="CH382">
        <f>+Casos_PN_CORR[[#This Row],[43980]]-Casos_PN_CORR[[#This Row],[43979]]</f>
        <v>0</v>
      </c>
      <c r="CI382">
        <f>+Casos_PN_CORR[[#This Row],[43981]]-Casos_PN_CORR[[#This Row],[43980]]</f>
        <v>0</v>
      </c>
      <c r="CJ382">
        <f>+Casos_PN_CORR[[#This Row],[43982]]-Casos_PN_CORR[[#This Row],[43981]]</f>
        <v>0</v>
      </c>
      <c r="CK382">
        <f>+Casos_PN_CORR[[#This Row],[43983]]-Casos_PN_CORR[[#This Row],[43982]]</f>
        <v>0</v>
      </c>
      <c r="CL382">
        <f>+Casos_PN_CORR[[#This Row],[43984]]-Casos_PN_CORR[[#This Row],[43983]]</f>
        <v>0</v>
      </c>
      <c r="CM382">
        <f>+Casos_PN_CORR[[#This Row],[43985]]-Casos_PN_CORR[[#This Row],[43984]]</f>
        <v>0</v>
      </c>
      <c r="CN382">
        <f>+Casos_PN_CORR[[#This Row],[43986]]-Casos_PN_CORR[[#This Row],[43985]]</f>
        <v>0</v>
      </c>
      <c r="CO382">
        <f>+Casos_PN_CORR[[#This Row],[43987]]-Casos_PN_CORR[[#This Row],[43986]]</f>
        <v>0</v>
      </c>
      <c r="CP382">
        <f>+Casos_PN_CORR[[#This Row],[43988]]-Casos_PN_CORR[[#This Row],[43987]]</f>
        <v>0</v>
      </c>
      <c r="CQ382">
        <f>+Casos_PN_CORR[[#This Row],[43989]]-Casos_PN_CORR[[#This Row],[43988]]</f>
        <v>0</v>
      </c>
      <c r="CR382">
        <f>+Casos_PN_CORR[[#This Row],[43990]]-Casos_PN_CORR[[#This Row],[43989]]</f>
        <v>0</v>
      </c>
      <c r="CS382">
        <f>+Casos_PN_CORR[[#This Row],[43991]]-Casos_PN_CORR[[#This Row],[43990]]</f>
        <v>0</v>
      </c>
      <c r="CT382">
        <f>+Casos_PN_CORR[[#This Row],[43992]]-Casos_PN_CORR[[#This Row],[43991]]</f>
        <v>0</v>
      </c>
      <c r="CU382">
        <f>+Casos_PN_CORR[[#This Row],[43993]]-Casos_PN_CORR[[#This Row],[43992]]</f>
        <v>0</v>
      </c>
    </row>
    <row r="383" spans="1:99" x14ac:dyDescent="0.3">
      <c r="A383">
        <v>70108</v>
      </c>
      <c r="B383" s="2" t="s">
        <v>268</v>
      </c>
      <c r="C383" s="2" t="s">
        <v>400</v>
      </c>
      <c r="D383" s="2" t="s">
        <v>648</v>
      </c>
      <c r="E383" s="4">
        <f t="shared" si="5"/>
        <v>0</v>
      </c>
      <c r="F383">
        <f>+Casos_PN_CORR[[#This Row],[43900]]</f>
        <v>0</v>
      </c>
      <c r="G383">
        <f>+Casos_PN_CORR[[#This Row],[43901]]-Casos_PN_CORR[[#This Row],[43900]]</f>
        <v>0</v>
      </c>
      <c r="H383">
        <f>+Casos_PN_CORR[[#This Row],[43902]]-Casos_PN_CORR[[#This Row],[43901]]</f>
        <v>0</v>
      </c>
      <c r="I383">
        <f>+Casos_PN_CORR[[#This Row],[43903]]-Casos_PN_CORR[[#This Row],[43902]]</f>
        <v>0</v>
      </c>
      <c r="J383">
        <f>+Casos_PN_CORR[[#This Row],[43904]]-Casos_PN_CORR[[#This Row],[43903]]</f>
        <v>0</v>
      </c>
      <c r="K383">
        <f>+Casos_PN_CORR[[#This Row],[43905]]-Casos_PN_CORR[[#This Row],[43904]]</f>
        <v>0</v>
      </c>
      <c r="L383">
        <f>+Casos_PN_CORR[[#This Row],[43906]]-Casos_PN_CORR[[#This Row],[43905]]</f>
        <v>0</v>
      </c>
      <c r="M383">
        <f>+Casos_PN_CORR[[#This Row],[43907]]-Casos_PN_CORR[[#This Row],[43906]]</f>
        <v>0</v>
      </c>
      <c r="N383">
        <f>+Casos_PN_CORR[[#This Row],[43908]]-Casos_PN_CORR[[#This Row],[43907]]</f>
        <v>0</v>
      </c>
      <c r="O383">
        <f>+Casos_PN_CORR[[#This Row],[43909]]-Casos_PN_CORR[[#This Row],[43908]]</f>
        <v>0</v>
      </c>
      <c r="P383">
        <f>+Casos_PN_CORR[[#This Row],[43910]]-Casos_PN_CORR[[#This Row],[43909]]</f>
        <v>0</v>
      </c>
      <c r="Q383">
        <f>+Casos_PN_CORR[[#This Row],[43911]]-Casos_PN_CORR[[#This Row],[43910]]</f>
        <v>0</v>
      </c>
      <c r="R383">
        <f>+Casos_PN_CORR[[#This Row],[43912]]-Casos_PN_CORR[[#This Row],[43911]]</f>
        <v>0</v>
      </c>
      <c r="S383">
        <f>+Casos_PN_CORR[[#This Row],[43913]]-Casos_PN_CORR[[#This Row],[43912]]</f>
        <v>0</v>
      </c>
      <c r="T383">
        <f>+Casos_PN_CORR[[#This Row],[43914]]-Casos_PN_CORR[[#This Row],[43913]]</f>
        <v>0</v>
      </c>
      <c r="U383">
        <f>+Casos_PN_CORR[[#This Row],[43915]]-Casos_PN_CORR[[#This Row],[43914]]</f>
        <v>0</v>
      </c>
      <c r="V383">
        <f>+Casos_PN_CORR[[#This Row],[43916]]-Casos_PN_CORR[[#This Row],[43915]]</f>
        <v>0</v>
      </c>
      <c r="W383">
        <f>+Casos_PN_CORR[[#This Row],[43917]]-Casos_PN_CORR[[#This Row],[43916]]</f>
        <v>0</v>
      </c>
      <c r="X383">
        <f>+Casos_PN_CORR[[#This Row],[43918]]-Casos_PN_CORR[[#This Row],[43917]]</f>
        <v>0</v>
      </c>
      <c r="Y383">
        <f>+Casos_PN_CORR[[#This Row],[43919]]-Casos_PN_CORR[[#This Row],[43918]]</f>
        <v>0</v>
      </c>
      <c r="Z383">
        <f>+Casos_PN_CORR[[#This Row],[43920]]-Casos_PN_CORR[[#This Row],[43919]]</f>
        <v>0</v>
      </c>
      <c r="AA383">
        <f>+Casos_PN_CORR[[#This Row],[43921]]-Casos_PN_CORR[[#This Row],[43920]]</f>
        <v>0</v>
      </c>
      <c r="AB383">
        <f>+Casos_PN_CORR[[#This Row],[43922]]-Casos_PN_CORR[[#This Row],[43921]]</f>
        <v>0</v>
      </c>
      <c r="AC383">
        <f>+Casos_PN_CORR[[#This Row],[43923]]-Casos_PN_CORR[[#This Row],[43922]]</f>
        <v>0</v>
      </c>
      <c r="AD383">
        <f>+Casos_PN_CORR[[#This Row],[43924]]-Casos_PN_CORR[[#This Row],[43923]]</f>
        <v>0</v>
      </c>
      <c r="AE383">
        <f>+Casos_PN_CORR[[#This Row],[43925]]-Casos_PN_CORR[[#This Row],[43924]]</f>
        <v>0</v>
      </c>
      <c r="AF383">
        <f>+Casos_PN_CORR[[#This Row],[43926]]-Casos_PN_CORR[[#This Row],[43925]]</f>
        <v>0</v>
      </c>
      <c r="AG383">
        <f>+Casos_PN_CORR[[#This Row],[43927]]-Casos_PN_CORR[[#This Row],[43926]]</f>
        <v>0</v>
      </c>
      <c r="AH383">
        <f>+Casos_PN_CORR[[#This Row],[43928]]-Casos_PN_CORR[[#This Row],[43927]]</f>
        <v>0</v>
      </c>
      <c r="AI383">
        <f>+Casos_PN_CORR[[#This Row],[43929]]-Casos_PN_CORR[[#This Row],[43928]]</f>
        <v>0</v>
      </c>
      <c r="AJ383">
        <f>+Casos_PN_CORR[[#This Row],[43930]]-Casos_PN_CORR[[#This Row],[43929]]</f>
        <v>0</v>
      </c>
      <c r="AK383">
        <f>+Casos_PN_CORR[[#This Row],[43931]]-Casos_PN_CORR[[#This Row],[43930]]</f>
        <v>0</v>
      </c>
      <c r="AL383">
        <f>+Casos_PN_CORR[[#This Row],[43932]]-Casos_PN_CORR[[#This Row],[43931]]</f>
        <v>0</v>
      </c>
      <c r="AM383">
        <f>+Casos_PN_CORR[[#This Row],[43933]]-Casos_PN_CORR[[#This Row],[43932]]</f>
        <v>0</v>
      </c>
      <c r="AN383">
        <f>+Casos_PN_CORR[[#This Row],[43934]]-Casos_PN_CORR[[#This Row],[43933]]</f>
        <v>0</v>
      </c>
      <c r="AO383">
        <f>+Casos_PN_CORR[[#This Row],[43935]]-Casos_PN_CORR[[#This Row],[43934]]</f>
        <v>0</v>
      </c>
      <c r="AP383">
        <f>+Casos_PN_CORR[[#This Row],[43936]]-Casos_PN_CORR[[#This Row],[43935]]</f>
        <v>0</v>
      </c>
      <c r="AQ383">
        <f>+Casos_PN_CORR[[#This Row],[43937]]-Casos_PN_CORR[[#This Row],[43936]]</f>
        <v>0</v>
      </c>
      <c r="AR383">
        <f>+Casos_PN_CORR[[#This Row],[43938]]-Casos_PN_CORR[[#This Row],[43937]]</f>
        <v>0</v>
      </c>
      <c r="AS383">
        <f>+Casos_PN_CORR[[#This Row],[43939]]-Casos_PN_CORR[[#This Row],[43938]]</f>
        <v>0</v>
      </c>
      <c r="AT383">
        <f>+Casos_PN_CORR[[#This Row],[43940]]-Casos_PN_CORR[[#This Row],[43939]]</f>
        <v>0</v>
      </c>
      <c r="AU383">
        <f>+Casos_PN_CORR[[#This Row],[43941]]-Casos_PN_CORR[[#This Row],[43940]]</f>
        <v>0</v>
      </c>
      <c r="AV383">
        <f>+Casos_PN_CORR[[#This Row],[43942]]-Casos_PN_CORR[[#This Row],[43941]]</f>
        <v>0</v>
      </c>
      <c r="AW383">
        <f>+Casos_PN_CORR[[#This Row],[43943]]-Casos_PN_CORR[[#This Row],[43942]]</f>
        <v>0</v>
      </c>
      <c r="AX383">
        <f>+Casos_PN_CORR[[#This Row],[43944]]-Casos_PN_CORR[[#This Row],[43943]]</f>
        <v>0</v>
      </c>
      <c r="AY383">
        <f>+Casos_PN_CORR[[#This Row],[43945]]-Casos_PN_CORR[[#This Row],[43944]]</f>
        <v>0</v>
      </c>
      <c r="AZ383">
        <f>+Casos_PN_CORR[[#This Row],[43946]]-Casos_PN_CORR[[#This Row],[43945]]</f>
        <v>0</v>
      </c>
      <c r="BA383">
        <f>+Casos_PN_CORR[[#This Row],[43947]]-Casos_PN_CORR[[#This Row],[43946]]</f>
        <v>0</v>
      </c>
      <c r="BB383">
        <f>+Casos_PN_CORR[[#This Row],[43948]]-Casos_PN_CORR[[#This Row],[43947]]</f>
        <v>0</v>
      </c>
      <c r="BC383">
        <f>+Casos_PN_CORR[[#This Row],[43949]]-Casos_PN_CORR[[#This Row],[43948]]</f>
        <v>0</v>
      </c>
      <c r="BD383">
        <f>+Casos_PN_CORR[[#This Row],[43950]]-Casos_PN_CORR[[#This Row],[43949]]</f>
        <v>0</v>
      </c>
      <c r="BE383">
        <f>+Casos_PN_CORR[[#This Row],[43951]]-Casos_PN_CORR[[#This Row],[43950]]</f>
        <v>0</v>
      </c>
      <c r="BF383">
        <f>+Casos_PN_CORR[[#This Row],[43952]]-Casos_PN_CORR[[#This Row],[43951]]</f>
        <v>0</v>
      </c>
      <c r="BG383">
        <f>+Casos_PN_CORR[[#This Row],[43953]]-Casos_PN_CORR[[#This Row],[43952]]</f>
        <v>0</v>
      </c>
      <c r="BH383">
        <f>+Casos_PN_CORR[[#This Row],[43954]]-Casos_PN_CORR[[#This Row],[43953]]</f>
        <v>0</v>
      </c>
      <c r="BI383">
        <f>+Casos_PN_CORR[[#This Row],[43955]]-Casos_PN_CORR[[#This Row],[43954]]</f>
        <v>0</v>
      </c>
      <c r="BJ383">
        <f>+Casos_PN_CORR[[#This Row],[43956]]-Casos_PN_CORR[[#This Row],[43955]]</f>
        <v>0</v>
      </c>
      <c r="BK383">
        <f>+Casos_PN_CORR[[#This Row],[43957]]-Casos_PN_CORR[[#This Row],[43956]]</f>
        <v>0</v>
      </c>
      <c r="BL383">
        <f>+Casos_PN_CORR[[#This Row],[43958]]-Casos_PN_CORR[[#This Row],[43957]]</f>
        <v>0</v>
      </c>
      <c r="BM383">
        <f>+Casos_PN_CORR[[#This Row],[43959]]-Casos_PN_CORR[[#This Row],[43958]]</f>
        <v>0</v>
      </c>
      <c r="BN383">
        <f>+Casos_PN_CORR[[#This Row],[43960]]-Casos_PN_CORR[[#This Row],[43959]]</f>
        <v>0</v>
      </c>
      <c r="BO383">
        <f>+Casos_PN_CORR[[#This Row],[43961]]-Casos_PN_CORR[[#This Row],[43960]]</f>
        <v>0</v>
      </c>
      <c r="BP383">
        <f>+Casos_PN_CORR[[#This Row],[43962]]-Casos_PN_CORR[[#This Row],[43961]]</f>
        <v>0</v>
      </c>
      <c r="BQ383">
        <f>+Casos_PN_CORR[[#This Row],[43963]]-Casos_PN_CORR[[#This Row],[43962]]</f>
        <v>0</v>
      </c>
      <c r="BR383">
        <f>+Casos_PN_CORR[[#This Row],[43964]]-Casos_PN_CORR[[#This Row],[43963]]</f>
        <v>0</v>
      </c>
      <c r="BS383">
        <f>+Casos_PN_CORR[[#This Row],[43965]]-Casos_PN_CORR[[#This Row],[43964]]</f>
        <v>0</v>
      </c>
      <c r="BT383">
        <f>+Casos_PN_CORR[[#This Row],[43966]]-Casos_PN_CORR[[#This Row],[43965]]</f>
        <v>0</v>
      </c>
      <c r="BU383">
        <f>+Casos_PN_CORR[[#This Row],[43967]]-Casos_PN_CORR[[#This Row],[43966]]</f>
        <v>0</v>
      </c>
      <c r="BV383">
        <f>+Casos_PN_CORR[[#This Row],[43968]]-Casos_PN_CORR[[#This Row],[43967]]</f>
        <v>0</v>
      </c>
      <c r="BW383">
        <f>+Casos_PN_CORR[[#This Row],[43969]]-Casos_PN_CORR[[#This Row],[43968]]</f>
        <v>0</v>
      </c>
      <c r="BX383">
        <f>+Casos_PN_CORR[[#This Row],[43970]]-Casos_PN_CORR[[#This Row],[43969]]</f>
        <v>0</v>
      </c>
      <c r="BY383">
        <f>+Casos_PN_CORR[[#This Row],[43971]]-Casos_PN_CORR[[#This Row],[43970]]</f>
        <v>0</v>
      </c>
      <c r="BZ383">
        <f>+Casos_PN_CORR[[#This Row],[43972]]-Casos_PN_CORR[[#This Row],[43971]]</f>
        <v>0</v>
      </c>
      <c r="CA383">
        <f>+Casos_PN_CORR[[#This Row],[43973]]-Casos_PN_CORR[[#This Row],[43972]]</f>
        <v>0</v>
      </c>
      <c r="CB383">
        <f>+Casos_PN_CORR[[#This Row],[43974]]-Casos_PN_CORR[[#This Row],[43973]]</f>
        <v>0</v>
      </c>
      <c r="CC383">
        <f>+Casos_PN_CORR[[#This Row],[43975]]-Casos_PN_CORR[[#This Row],[43974]]</f>
        <v>0</v>
      </c>
      <c r="CD383">
        <f>+Casos_PN_CORR[[#This Row],[43976]]-Casos_PN_CORR[[#This Row],[43975]]</f>
        <v>0</v>
      </c>
      <c r="CE383">
        <f>+Casos_PN_CORR[[#This Row],[43977]]-Casos_PN_CORR[[#This Row],[43976]]</f>
        <v>0</v>
      </c>
      <c r="CF383">
        <f>+Casos_PN_CORR[[#This Row],[43978]]-Casos_PN_CORR[[#This Row],[43977]]</f>
        <v>0</v>
      </c>
      <c r="CG383">
        <f>+Casos_PN_CORR[[#This Row],[43979]]-Casos_PN_CORR[[#This Row],[43978]]</f>
        <v>0</v>
      </c>
      <c r="CH383">
        <f>+Casos_PN_CORR[[#This Row],[43980]]-Casos_PN_CORR[[#This Row],[43979]]</f>
        <v>0</v>
      </c>
      <c r="CI383">
        <f>+Casos_PN_CORR[[#This Row],[43981]]-Casos_PN_CORR[[#This Row],[43980]]</f>
        <v>0</v>
      </c>
      <c r="CJ383">
        <f>+Casos_PN_CORR[[#This Row],[43982]]-Casos_PN_CORR[[#This Row],[43981]]</f>
        <v>0</v>
      </c>
      <c r="CK383">
        <f>+Casos_PN_CORR[[#This Row],[43983]]-Casos_PN_CORR[[#This Row],[43982]]</f>
        <v>0</v>
      </c>
      <c r="CL383">
        <f>+Casos_PN_CORR[[#This Row],[43984]]-Casos_PN_CORR[[#This Row],[43983]]</f>
        <v>0</v>
      </c>
      <c r="CM383">
        <f>+Casos_PN_CORR[[#This Row],[43985]]-Casos_PN_CORR[[#This Row],[43984]]</f>
        <v>0</v>
      </c>
      <c r="CN383">
        <f>+Casos_PN_CORR[[#This Row],[43986]]-Casos_PN_CORR[[#This Row],[43985]]</f>
        <v>0</v>
      </c>
      <c r="CO383">
        <f>+Casos_PN_CORR[[#This Row],[43987]]-Casos_PN_CORR[[#This Row],[43986]]</f>
        <v>0</v>
      </c>
      <c r="CP383">
        <f>+Casos_PN_CORR[[#This Row],[43988]]-Casos_PN_CORR[[#This Row],[43987]]</f>
        <v>0</v>
      </c>
      <c r="CQ383">
        <f>+Casos_PN_CORR[[#This Row],[43989]]-Casos_PN_CORR[[#This Row],[43988]]</f>
        <v>0</v>
      </c>
      <c r="CR383">
        <f>+Casos_PN_CORR[[#This Row],[43990]]-Casos_PN_CORR[[#This Row],[43989]]</f>
        <v>0</v>
      </c>
      <c r="CS383">
        <f>+Casos_PN_CORR[[#This Row],[43991]]-Casos_PN_CORR[[#This Row],[43990]]</f>
        <v>0</v>
      </c>
      <c r="CT383">
        <f>+Casos_PN_CORR[[#This Row],[43992]]-Casos_PN_CORR[[#This Row],[43991]]</f>
        <v>0</v>
      </c>
      <c r="CU383">
        <f>+Casos_PN_CORR[[#This Row],[43993]]-Casos_PN_CORR[[#This Row],[43992]]</f>
        <v>0</v>
      </c>
    </row>
    <row r="384" spans="1:99" x14ac:dyDescent="0.3">
      <c r="A384">
        <v>60104</v>
      </c>
      <c r="B384" s="2" t="s">
        <v>158</v>
      </c>
      <c r="C384" s="2" t="s">
        <v>297</v>
      </c>
      <c r="D384" s="2" t="s">
        <v>298</v>
      </c>
      <c r="E384" s="4">
        <f t="shared" si="5"/>
        <v>0</v>
      </c>
      <c r="F384">
        <f>+Casos_PN_CORR[[#This Row],[43900]]</f>
        <v>0</v>
      </c>
      <c r="G384">
        <f>+Casos_PN_CORR[[#This Row],[43901]]-Casos_PN_CORR[[#This Row],[43900]]</f>
        <v>0</v>
      </c>
      <c r="H384">
        <f>+Casos_PN_CORR[[#This Row],[43902]]-Casos_PN_CORR[[#This Row],[43901]]</f>
        <v>0</v>
      </c>
      <c r="I384">
        <f>+Casos_PN_CORR[[#This Row],[43903]]-Casos_PN_CORR[[#This Row],[43902]]</f>
        <v>0</v>
      </c>
      <c r="J384">
        <f>+Casos_PN_CORR[[#This Row],[43904]]-Casos_PN_CORR[[#This Row],[43903]]</f>
        <v>0</v>
      </c>
      <c r="K384">
        <f>+Casos_PN_CORR[[#This Row],[43905]]-Casos_PN_CORR[[#This Row],[43904]]</f>
        <v>0</v>
      </c>
      <c r="L384">
        <f>+Casos_PN_CORR[[#This Row],[43906]]-Casos_PN_CORR[[#This Row],[43905]]</f>
        <v>0</v>
      </c>
      <c r="M384">
        <f>+Casos_PN_CORR[[#This Row],[43907]]-Casos_PN_CORR[[#This Row],[43906]]</f>
        <v>0</v>
      </c>
      <c r="N384">
        <f>+Casos_PN_CORR[[#This Row],[43908]]-Casos_PN_CORR[[#This Row],[43907]]</f>
        <v>0</v>
      </c>
      <c r="O384">
        <f>+Casos_PN_CORR[[#This Row],[43909]]-Casos_PN_CORR[[#This Row],[43908]]</f>
        <v>0</v>
      </c>
      <c r="P384">
        <f>+Casos_PN_CORR[[#This Row],[43910]]-Casos_PN_CORR[[#This Row],[43909]]</f>
        <v>0</v>
      </c>
      <c r="Q384">
        <f>+Casos_PN_CORR[[#This Row],[43911]]-Casos_PN_CORR[[#This Row],[43910]]</f>
        <v>0</v>
      </c>
      <c r="R384">
        <f>+Casos_PN_CORR[[#This Row],[43912]]-Casos_PN_CORR[[#This Row],[43911]]</f>
        <v>0</v>
      </c>
      <c r="S384">
        <f>+Casos_PN_CORR[[#This Row],[43913]]-Casos_PN_CORR[[#This Row],[43912]]</f>
        <v>0</v>
      </c>
      <c r="T384">
        <f>+Casos_PN_CORR[[#This Row],[43914]]-Casos_PN_CORR[[#This Row],[43913]]</f>
        <v>0</v>
      </c>
      <c r="U384">
        <f>+Casos_PN_CORR[[#This Row],[43915]]-Casos_PN_CORR[[#This Row],[43914]]</f>
        <v>0</v>
      </c>
      <c r="V384">
        <f>+Casos_PN_CORR[[#This Row],[43916]]-Casos_PN_CORR[[#This Row],[43915]]</f>
        <v>0</v>
      </c>
      <c r="W384">
        <f>+Casos_PN_CORR[[#This Row],[43917]]-Casos_PN_CORR[[#This Row],[43916]]</f>
        <v>0</v>
      </c>
      <c r="X384">
        <f>+Casos_PN_CORR[[#This Row],[43918]]-Casos_PN_CORR[[#This Row],[43917]]</f>
        <v>0</v>
      </c>
      <c r="Y384">
        <f>+Casos_PN_CORR[[#This Row],[43919]]-Casos_PN_CORR[[#This Row],[43918]]</f>
        <v>0</v>
      </c>
      <c r="Z384">
        <f>+Casos_PN_CORR[[#This Row],[43920]]-Casos_PN_CORR[[#This Row],[43919]]</f>
        <v>0</v>
      </c>
      <c r="AA384">
        <f>+Casos_PN_CORR[[#This Row],[43921]]-Casos_PN_CORR[[#This Row],[43920]]</f>
        <v>0</v>
      </c>
      <c r="AB384">
        <f>+Casos_PN_CORR[[#This Row],[43922]]-Casos_PN_CORR[[#This Row],[43921]]</f>
        <v>0</v>
      </c>
      <c r="AC384">
        <f>+Casos_PN_CORR[[#This Row],[43923]]-Casos_PN_CORR[[#This Row],[43922]]</f>
        <v>0</v>
      </c>
      <c r="AD384">
        <f>+Casos_PN_CORR[[#This Row],[43924]]-Casos_PN_CORR[[#This Row],[43923]]</f>
        <v>0</v>
      </c>
      <c r="AE384">
        <f>+Casos_PN_CORR[[#This Row],[43925]]-Casos_PN_CORR[[#This Row],[43924]]</f>
        <v>0</v>
      </c>
      <c r="AF384">
        <f>+Casos_PN_CORR[[#This Row],[43926]]-Casos_PN_CORR[[#This Row],[43925]]</f>
        <v>0</v>
      </c>
      <c r="AG384">
        <f>+Casos_PN_CORR[[#This Row],[43927]]-Casos_PN_CORR[[#This Row],[43926]]</f>
        <v>0</v>
      </c>
      <c r="AH384">
        <f>+Casos_PN_CORR[[#This Row],[43928]]-Casos_PN_CORR[[#This Row],[43927]]</f>
        <v>0</v>
      </c>
      <c r="AI384">
        <f>+Casos_PN_CORR[[#This Row],[43929]]-Casos_PN_CORR[[#This Row],[43928]]</f>
        <v>0</v>
      </c>
      <c r="AJ384">
        <f>+Casos_PN_CORR[[#This Row],[43930]]-Casos_PN_CORR[[#This Row],[43929]]</f>
        <v>0</v>
      </c>
      <c r="AK384">
        <f>+Casos_PN_CORR[[#This Row],[43931]]-Casos_PN_CORR[[#This Row],[43930]]</f>
        <v>0</v>
      </c>
      <c r="AL384">
        <f>+Casos_PN_CORR[[#This Row],[43932]]-Casos_PN_CORR[[#This Row],[43931]]</f>
        <v>0</v>
      </c>
      <c r="AM384">
        <f>+Casos_PN_CORR[[#This Row],[43933]]-Casos_PN_CORR[[#This Row],[43932]]</f>
        <v>0</v>
      </c>
      <c r="AN384">
        <f>+Casos_PN_CORR[[#This Row],[43934]]-Casos_PN_CORR[[#This Row],[43933]]</f>
        <v>0</v>
      </c>
      <c r="AO384">
        <f>+Casos_PN_CORR[[#This Row],[43935]]-Casos_PN_CORR[[#This Row],[43934]]</f>
        <v>0</v>
      </c>
      <c r="AP384">
        <f>+Casos_PN_CORR[[#This Row],[43936]]-Casos_PN_CORR[[#This Row],[43935]]</f>
        <v>0</v>
      </c>
      <c r="AQ384">
        <f>+Casos_PN_CORR[[#This Row],[43937]]-Casos_PN_CORR[[#This Row],[43936]]</f>
        <v>0</v>
      </c>
      <c r="AR384">
        <f>+Casos_PN_CORR[[#This Row],[43938]]-Casos_PN_CORR[[#This Row],[43937]]</f>
        <v>0</v>
      </c>
      <c r="AS384">
        <f>+Casos_PN_CORR[[#This Row],[43939]]-Casos_PN_CORR[[#This Row],[43938]]</f>
        <v>0</v>
      </c>
      <c r="AT384">
        <f>+Casos_PN_CORR[[#This Row],[43940]]-Casos_PN_CORR[[#This Row],[43939]]</f>
        <v>0</v>
      </c>
      <c r="AU384">
        <f>+Casos_PN_CORR[[#This Row],[43941]]-Casos_PN_CORR[[#This Row],[43940]]</f>
        <v>0</v>
      </c>
      <c r="AV384">
        <f>+Casos_PN_CORR[[#This Row],[43942]]-Casos_PN_CORR[[#This Row],[43941]]</f>
        <v>0</v>
      </c>
      <c r="AW384">
        <f>+Casos_PN_CORR[[#This Row],[43943]]-Casos_PN_CORR[[#This Row],[43942]]</f>
        <v>0</v>
      </c>
      <c r="AX384">
        <f>+Casos_PN_CORR[[#This Row],[43944]]-Casos_PN_CORR[[#This Row],[43943]]</f>
        <v>0</v>
      </c>
      <c r="AY384">
        <f>+Casos_PN_CORR[[#This Row],[43945]]-Casos_PN_CORR[[#This Row],[43944]]</f>
        <v>0</v>
      </c>
      <c r="AZ384">
        <f>+Casos_PN_CORR[[#This Row],[43946]]-Casos_PN_CORR[[#This Row],[43945]]</f>
        <v>0</v>
      </c>
      <c r="BA384">
        <f>+Casos_PN_CORR[[#This Row],[43947]]-Casos_PN_CORR[[#This Row],[43946]]</f>
        <v>0</v>
      </c>
      <c r="BB384">
        <f>+Casos_PN_CORR[[#This Row],[43948]]-Casos_PN_CORR[[#This Row],[43947]]</f>
        <v>0</v>
      </c>
      <c r="BC384">
        <f>+Casos_PN_CORR[[#This Row],[43949]]-Casos_PN_CORR[[#This Row],[43948]]</f>
        <v>0</v>
      </c>
      <c r="BD384">
        <f>+Casos_PN_CORR[[#This Row],[43950]]-Casos_PN_CORR[[#This Row],[43949]]</f>
        <v>0</v>
      </c>
      <c r="BE384">
        <f>+Casos_PN_CORR[[#This Row],[43951]]-Casos_PN_CORR[[#This Row],[43950]]</f>
        <v>0</v>
      </c>
      <c r="BF384">
        <f>+Casos_PN_CORR[[#This Row],[43952]]-Casos_PN_CORR[[#This Row],[43951]]</f>
        <v>0</v>
      </c>
      <c r="BG384">
        <f>+Casos_PN_CORR[[#This Row],[43953]]-Casos_PN_CORR[[#This Row],[43952]]</f>
        <v>0</v>
      </c>
      <c r="BH384">
        <f>+Casos_PN_CORR[[#This Row],[43954]]-Casos_PN_CORR[[#This Row],[43953]]</f>
        <v>0</v>
      </c>
      <c r="BI384">
        <f>+Casos_PN_CORR[[#This Row],[43955]]-Casos_PN_CORR[[#This Row],[43954]]</f>
        <v>0</v>
      </c>
      <c r="BJ384">
        <f>+Casos_PN_CORR[[#This Row],[43956]]-Casos_PN_CORR[[#This Row],[43955]]</f>
        <v>0</v>
      </c>
      <c r="BK384">
        <f>+Casos_PN_CORR[[#This Row],[43957]]-Casos_PN_CORR[[#This Row],[43956]]</f>
        <v>0</v>
      </c>
      <c r="BL384">
        <f>+Casos_PN_CORR[[#This Row],[43958]]-Casos_PN_CORR[[#This Row],[43957]]</f>
        <v>0</v>
      </c>
      <c r="BM384">
        <f>+Casos_PN_CORR[[#This Row],[43959]]-Casos_PN_CORR[[#This Row],[43958]]</f>
        <v>0</v>
      </c>
      <c r="BN384">
        <f>+Casos_PN_CORR[[#This Row],[43960]]-Casos_PN_CORR[[#This Row],[43959]]</f>
        <v>0</v>
      </c>
      <c r="BO384">
        <f>+Casos_PN_CORR[[#This Row],[43961]]-Casos_PN_CORR[[#This Row],[43960]]</f>
        <v>0</v>
      </c>
      <c r="BP384">
        <f>+Casos_PN_CORR[[#This Row],[43962]]-Casos_PN_CORR[[#This Row],[43961]]</f>
        <v>0</v>
      </c>
      <c r="BQ384">
        <f>+Casos_PN_CORR[[#This Row],[43963]]-Casos_PN_CORR[[#This Row],[43962]]</f>
        <v>0</v>
      </c>
      <c r="BR384">
        <f>+Casos_PN_CORR[[#This Row],[43964]]-Casos_PN_CORR[[#This Row],[43963]]</f>
        <v>0</v>
      </c>
      <c r="BS384">
        <f>+Casos_PN_CORR[[#This Row],[43965]]-Casos_PN_CORR[[#This Row],[43964]]</f>
        <v>0</v>
      </c>
      <c r="BT384">
        <f>+Casos_PN_CORR[[#This Row],[43966]]-Casos_PN_CORR[[#This Row],[43965]]</f>
        <v>0</v>
      </c>
      <c r="BU384">
        <f>+Casos_PN_CORR[[#This Row],[43967]]-Casos_PN_CORR[[#This Row],[43966]]</f>
        <v>0</v>
      </c>
      <c r="BV384">
        <f>+Casos_PN_CORR[[#This Row],[43968]]-Casos_PN_CORR[[#This Row],[43967]]</f>
        <v>0</v>
      </c>
      <c r="BW384">
        <f>+Casos_PN_CORR[[#This Row],[43969]]-Casos_PN_CORR[[#This Row],[43968]]</f>
        <v>0</v>
      </c>
      <c r="BX384">
        <f>+Casos_PN_CORR[[#This Row],[43970]]-Casos_PN_CORR[[#This Row],[43969]]</f>
        <v>0</v>
      </c>
      <c r="BY384">
        <f>+Casos_PN_CORR[[#This Row],[43971]]-Casos_PN_CORR[[#This Row],[43970]]</f>
        <v>0</v>
      </c>
      <c r="BZ384">
        <f>+Casos_PN_CORR[[#This Row],[43972]]-Casos_PN_CORR[[#This Row],[43971]]</f>
        <v>0</v>
      </c>
      <c r="CA384">
        <f>+Casos_PN_CORR[[#This Row],[43973]]-Casos_PN_CORR[[#This Row],[43972]]</f>
        <v>0</v>
      </c>
      <c r="CB384">
        <f>+Casos_PN_CORR[[#This Row],[43974]]-Casos_PN_CORR[[#This Row],[43973]]</f>
        <v>0</v>
      </c>
      <c r="CC384">
        <f>+Casos_PN_CORR[[#This Row],[43975]]-Casos_PN_CORR[[#This Row],[43974]]</f>
        <v>0</v>
      </c>
      <c r="CD384">
        <f>+Casos_PN_CORR[[#This Row],[43976]]-Casos_PN_CORR[[#This Row],[43975]]</f>
        <v>0</v>
      </c>
      <c r="CE384">
        <f>+Casos_PN_CORR[[#This Row],[43977]]-Casos_PN_CORR[[#This Row],[43976]]</f>
        <v>0</v>
      </c>
      <c r="CF384">
        <f>+Casos_PN_CORR[[#This Row],[43978]]-Casos_PN_CORR[[#This Row],[43977]]</f>
        <v>0</v>
      </c>
      <c r="CG384">
        <f>+Casos_PN_CORR[[#This Row],[43979]]-Casos_PN_CORR[[#This Row],[43978]]</f>
        <v>0</v>
      </c>
      <c r="CH384">
        <f>+Casos_PN_CORR[[#This Row],[43980]]-Casos_PN_CORR[[#This Row],[43979]]</f>
        <v>0</v>
      </c>
      <c r="CI384">
        <f>+Casos_PN_CORR[[#This Row],[43981]]-Casos_PN_CORR[[#This Row],[43980]]</f>
        <v>0</v>
      </c>
      <c r="CJ384">
        <f>+Casos_PN_CORR[[#This Row],[43982]]-Casos_PN_CORR[[#This Row],[43981]]</f>
        <v>0</v>
      </c>
      <c r="CK384">
        <f>+Casos_PN_CORR[[#This Row],[43983]]-Casos_PN_CORR[[#This Row],[43982]]</f>
        <v>0</v>
      </c>
      <c r="CL384">
        <f>+Casos_PN_CORR[[#This Row],[43984]]-Casos_PN_CORR[[#This Row],[43983]]</f>
        <v>0</v>
      </c>
      <c r="CM384">
        <f>+Casos_PN_CORR[[#This Row],[43985]]-Casos_PN_CORR[[#This Row],[43984]]</f>
        <v>0</v>
      </c>
      <c r="CN384">
        <f>+Casos_PN_CORR[[#This Row],[43986]]-Casos_PN_CORR[[#This Row],[43985]]</f>
        <v>0</v>
      </c>
      <c r="CO384">
        <f>+Casos_PN_CORR[[#This Row],[43987]]-Casos_PN_CORR[[#This Row],[43986]]</f>
        <v>0</v>
      </c>
      <c r="CP384">
        <f>+Casos_PN_CORR[[#This Row],[43988]]-Casos_PN_CORR[[#This Row],[43987]]</f>
        <v>0</v>
      </c>
      <c r="CQ384">
        <f>+Casos_PN_CORR[[#This Row],[43989]]-Casos_PN_CORR[[#This Row],[43988]]</f>
        <v>0</v>
      </c>
      <c r="CR384">
        <f>+Casos_PN_CORR[[#This Row],[43990]]-Casos_PN_CORR[[#This Row],[43989]]</f>
        <v>0</v>
      </c>
      <c r="CS384">
        <f>+Casos_PN_CORR[[#This Row],[43991]]-Casos_PN_CORR[[#This Row],[43990]]</f>
        <v>0</v>
      </c>
      <c r="CT384">
        <f>+Casos_PN_CORR[[#This Row],[43992]]-Casos_PN_CORR[[#This Row],[43991]]</f>
        <v>0</v>
      </c>
      <c r="CU384">
        <f>+Casos_PN_CORR[[#This Row],[43993]]-Casos_PN_CORR[[#This Row],[43992]]</f>
        <v>0</v>
      </c>
    </row>
    <row r="385" spans="1:99" ht="24" x14ac:dyDescent="0.3">
      <c r="A385">
        <v>91201</v>
      </c>
      <c r="B385" s="2" t="s">
        <v>114</v>
      </c>
      <c r="C385" s="2" t="s">
        <v>242</v>
      </c>
      <c r="D385" s="2" t="s">
        <v>243</v>
      </c>
      <c r="E385" s="4">
        <f t="shared" si="5"/>
        <v>0</v>
      </c>
      <c r="F385">
        <f>+Casos_PN_CORR[[#This Row],[43900]]</f>
        <v>0</v>
      </c>
      <c r="G385">
        <f>+Casos_PN_CORR[[#This Row],[43901]]-Casos_PN_CORR[[#This Row],[43900]]</f>
        <v>0</v>
      </c>
      <c r="H385">
        <f>+Casos_PN_CORR[[#This Row],[43902]]-Casos_PN_CORR[[#This Row],[43901]]</f>
        <v>0</v>
      </c>
      <c r="I385">
        <f>+Casos_PN_CORR[[#This Row],[43903]]-Casos_PN_CORR[[#This Row],[43902]]</f>
        <v>0</v>
      </c>
      <c r="J385">
        <f>+Casos_PN_CORR[[#This Row],[43904]]-Casos_PN_CORR[[#This Row],[43903]]</f>
        <v>0</v>
      </c>
      <c r="K385">
        <f>+Casos_PN_CORR[[#This Row],[43905]]-Casos_PN_CORR[[#This Row],[43904]]</f>
        <v>0</v>
      </c>
      <c r="L385">
        <f>+Casos_PN_CORR[[#This Row],[43906]]-Casos_PN_CORR[[#This Row],[43905]]</f>
        <v>0</v>
      </c>
      <c r="M385">
        <f>+Casos_PN_CORR[[#This Row],[43907]]-Casos_PN_CORR[[#This Row],[43906]]</f>
        <v>0</v>
      </c>
      <c r="N385">
        <f>+Casos_PN_CORR[[#This Row],[43908]]-Casos_PN_CORR[[#This Row],[43907]]</f>
        <v>0</v>
      </c>
      <c r="O385">
        <f>+Casos_PN_CORR[[#This Row],[43909]]-Casos_PN_CORR[[#This Row],[43908]]</f>
        <v>0</v>
      </c>
      <c r="P385">
        <f>+Casos_PN_CORR[[#This Row],[43910]]-Casos_PN_CORR[[#This Row],[43909]]</f>
        <v>0</v>
      </c>
      <c r="Q385">
        <f>+Casos_PN_CORR[[#This Row],[43911]]-Casos_PN_CORR[[#This Row],[43910]]</f>
        <v>0</v>
      </c>
      <c r="R385">
        <f>+Casos_PN_CORR[[#This Row],[43912]]-Casos_PN_CORR[[#This Row],[43911]]</f>
        <v>0</v>
      </c>
      <c r="S385">
        <f>+Casos_PN_CORR[[#This Row],[43913]]-Casos_PN_CORR[[#This Row],[43912]]</f>
        <v>0</v>
      </c>
      <c r="T385">
        <f>+Casos_PN_CORR[[#This Row],[43914]]-Casos_PN_CORR[[#This Row],[43913]]</f>
        <v>0</v>
      </c>
      <c r="U385">
        <f>+Casos_PN_CORR[[#This Row],[43915]]-Casos_PN_CORR[[#This Row],[43914]]</f>
        <v>0</v>
      </c>
      <c r="V385">
        <f>+Casos_PN_CORR[[#This Row],[43916]]-Casos_PN_CORR[[#This Row],[43915]]</f>
        <v>0</v>
      </c>
      <c r="W385">
        <f>+Casos_PN_CORR[[#This Row],[43917]]-Casos_PN_CORR[[#This Row],[43916]]</f>
        <v>0</v>
      </c>
      <c r="X385">
        <f>+Casos_PN_CORR[[#This Row],[43918]]-Casos_PN_CORR[[#This Row],[43917]]</f>
        <v>0</v>
      </c>
      <c r="Y385">
        <f>+Casos_PN_CORR[[#This Row],[43919]]-Casos_PN_CORR[[#This Row],[43918]]</f>
        <v>0</v>
      </c>
      <c r="Z385">
        <f>+Casos_PN_CORR[[#This Row],[43920]]-Casos_PN_CORR[[#This Row],[43919]]</f>
        <v>0</v>
      </c>
      <c r="AA385">
        <f>+Casos_PN_CORR[[#This Row],[43921]]-Casos_PN_CORR[[#This Row],[43920]]</f>
        <v>0</v>
      </c>
      <c r="AB385">
        <f>+Casos_PN_CORR[[#This Row],[43922]]-Casos_PN_CORR[[#This Row],[43921]]</f>
        <v>0</v>
      </c>
      <c r="AC385">
        <f>+Casos_PN_CORR[[#This Row],[43923]]-Casos_PN_CORR[[#This Row],[43922]]</f>
        <v>0</v>
      </c>
      <c r="AD385">
        <f>+Casos_PN_CORR[[#This Row],[43924]]-Casos_PN_CORR[[#This Row],[43923]]</f>
        <v>0</v>
      </c>
      <c r="AE385">
        <f>+Casos_PN_CORR[[#This Row],[43925]]-Casos_PN_CORR[[#This Row],[43924]]</f>
        <v>0</v>
      </c>
      <c r="AF385">
        <f>+Casos_PN_CORR[[#This Row],[43926]]-Casos_PN_CORR[[#This Row],[43925]]</f>
        <v>0</v>
      </c>
      <c r="AG385">
        <f>+Casos_PN_CORR[[#This Row],[43927]]-Casos_PN_CORR[[#This Row],[43926]]</f>
        <v>0</v>
      </c>
      <c r="AH385">
        <f>+Casos_PN_CORR[[#This Row],[43928]]-Casos_PN_CORR[[#This Row],[43927]]</f>
        <v>0</v>
      </c>
      <c r="AI385">
        <f>+Casos_PN_CORR[[#This Row],[43929]]-Casos_PN_CORR[[#This Row],[43928]]</f>
        <v>0</v>
      </c>
      <c r="AJ385">
        <f>+Casos_PN_CORR[[#This Row],[43930]]-Casos_PN_CORR[[#This Row],[43929]]</f>
        <v>0</v>
      </c>
      <c r="AK385">
        <f>+Casos_PN_CORR[[#This Row],[43931]]-Casos_PN_CORR[[#This Row],[43930]]</f>
        <v>0</v>
      </c>
      <c r="AL385">
        <f>+Casos_PN_CORR[[#This Row],[43932]]-Casos_PN_CORR[[#This Row],[43931]]</f>
        <v>0</v>
      </c>
      <c r="AM385">
        <f>+Casos_PN_CORR[[#This Row],[43933]]-Casos_PN_CORR[[#This Row],[43932]]</f>
        <v>0</v>
      </c>
      <c r="AN385">
        <f>+Casos_PN_CORR[[#This Row],[43934]]-Casos_PN_CORR[[#This Row],[43933]]</f>
        <v>0</v>
      </c>
      <c r="AO385">
        <f>+Casos_PN_CORR[[#This Row],[43935]]-Casos_PN_CORR[[#This Row],[43934]]</f>
        <v>0</v>
      </c>
      <c r="AP385">
        <f>+Casos_PN_CORR[[#This Row],[43936]]-Casos_PN_CORR[[#This Row],[43935]]</f>
        <v>0</v>
      </c>
      <c r="AQ385">
        <f>+Casos_PN_CORR[[#This Row],[43937]]-Casos_PN_CORR[[#This Row],[43936]]</f>
        <v>0</v>
      </c>
      <c r="AR385">
        <f>+Casos_PN_CORR[[#This Row],[43938]]-Casos_PN_CORR[[#This Row],[43937]]</f>
        <v>0</v>
      </c>
      <c r="AS385">
        <f>+Casos_PN_CORR[[#This Row],[43939]]-Casos_PN_CORR[[#This Row],[43938]]</f>
        <v>0</v>
      </c>
      <c r="AT385">
        <f>+Casos_PN_CORR[[#This Row],[43940]]-Casos_PN_CORR[[#This Row],[43939]]</f>
        <v>0</v>
      </c>
      <c r="AU385">
        <f>+Casos_PN_CORR[[#This Row],[43941]]-Casos_PN_CORR[[#This Row],[43940]]</f>
        <v>0</v>
      </c>
      <c r="AV385">
        <f>+Casos_PN_CORR[[#This Row],[43942]]-Casos_PN_CORR[[#This Row],[43941]]</f>
        <v>0</v>
      </c>
      <c r="AW385">
        <f>+Casos_PN_CORR[[#This Row],[43943]]-Casos_PN_CORR[[#This Row],[43942]]</f>
        <v>0</v>
      </c>
      <c r="AX385">
        <f>+Casos_PN_CORR[[#This Row],[43944]]-Casos_PN_CORR[[#This Row],[43943]]</f>
        <v>0</v>
      </c>
      <c r="AY385">
        <f>+Casos_PN_CORR[[#This Row],[43945]]-Casos_PN_CORR[[#This Row],[43944]]</f>
        <v>0</v>
      </c>
      <c r="AZ385">
        <f>+Casos_PN_CORR[[#This Row],[43946]]-Casos_PN_CORR[[#This Row],[43945]]</f>
        <v>0</v>
      </c>
      <c r="BA385">
        <f>+Casos_PN_CORR[[#This Row],[43947]]-Casos_PN_CORR[[#This Row],[43946]]</f>
        <v>0</v>
      </c>
      <c r="BB385">
        <f>+Casos_PN_CORR[[#This Row],[43948]]-Casos_PN_CORR[[#This Row],[43947]]</f>
        <v>0</v>
      </c>
      <c r="BC385">
        <f>+Casos_PN_CORR[[#This Row],[43949]]-Casos_PN_CORR[[#This Row],[43948]]</f>
        <v>0</v>
      </c>
      <c r="BD385">
        <f>+Casos_PN_CORR[[#This Row],[43950]]-Casos_PN_CORR[[#This Row],[43949]]</f>
        <v>0</v>
      </c>
      <c r="BE385">
        <f>+Casos_PN_CORR[[#This Row],[43951]]-Casos_PN_CORR[[#This Row],[43950]]</f>
        <v>0</v>
      </c>
      <c r="BF385">
        <f>+Casos_PN_CORR[[#This Row],[43952]]-Casos_PN_CORR[[#This Row],[43951]]</f>
        <v>0</v>
      </c>
      <c r="BG385">
        <f>+Casos_PN_CORR[[#This Row],[43953]]-Casos_PN_CORR[[#This Row],[43952]]</f>
        <v>0</v>
      </c>
      <c r="BH385">
        <f>+Casos_PN_CORR[[#This Row],[43954]]-Casos_PN_CORR[[#This Row],[43953]]</f>
        <v>0</v>
      </c>
      <c r="BI385">
        <f>+Casos_PN_CORR[[#This Row],[43955]]-Casos_PN_CORR[[#This Row],[43954]]</f>
        <v>0</v>
      </c>
      <c r="BJ385">
        <f>+Casos_PN_CORR[[#This Row],[43956]]-Casos_PN_CORR[[#This Row],[43955]]</f>
        <v>0</v>
      </c>
      <c r="BK385">
        <f>+Casos_PN_CORR[[#This Row],[43957]]-Casos_PN_CORR[[#This Row],[43956]]</f>
        <v>0</v>
      </c>
      <c r="BL385">
        <f>+Casos_PN_CORR[[#This Row],[43958]]-Casos_PN_CORR[[#This Row],[43957]]</f>
        <v>0</v>
      </c>
      <c r="BM385">
        <f>+Casos_PN_CORR[[#This Row],[43959]]-Casos_PN_CORR[[#This Row],[43958]]</f>
        <v>0</v>
      </c>
      <c r="BN385">
        <f>+Casos_PN_CORR[[#This Row],[43960]]-Casos_PN_CORR[[#This Row],[43959]]</f>
        <v>0</v>
      </c>
      <c r="BO385">
        <f>+Casos_PN_CORR[[#This Row],[43961]]-Casos_PN_CORR[[#This Row],[43960]]</f>
        <v>0</v>
      </c>
      <c r="BP385">
        <f>+Casos_PN_CORR[[#This Row],[43962]]-Casos_PN_CORR[[#This Row],[43961]]</f>
        <v>0</v>
      </c>
      <c r="BQ385">
        <f>+Casos_PN_CORR[[#This Row],[43963]]-Casos_PN_CORR[[#This Row],[43962]]</f>
        <v>0</v>
      </c>
      <c r="BR385">
        <f>+Casos_PN_CORR[[#This Row],[43964]]-Casos_PN_CORR[[#This Row],[43963]]</f>
        <v>0</v>
      </c>
      <c r="BS385">
        <f>+Casos_PN_CORR[[#This Row],[43965]]-Casos_PN_CORR[[#This Row],[43964]]</f>
        <v>0</v>
      </c>
      <c r="BT385">
        <f>+Casos_PN_CORR[[#This Row],[43966]]-Casos_PN_CORR[[#This Row],[43965]]</f>
        <v>0</v>
      </c>
      <c r="BU385">
        <f>+Casos_PN_CORR[[#This Row],[43967]]-Casos_PN_CORR[[#This Row],[43966]]</f>
        <v>0</v>
      </c>
      <c r="BV385">
        <f>+Casos_PN_CORR[[#This Row],[43968]]-Casos_PN_CORR[[#This Row],[43967]]</f>
        <v>0</v>
      </c>
      <c r="BW385">
        <f>+Casos_PN_CORR[[#This Row],[43969]]-Casos_PN_CORR[[#This Row],[43968]]</f>
        <v>0</v>
      </c>
      <c r="BX385">
        <f>+Casos_PN_CORR[[#This Row],[43970]]-Casos_PN_CORR[[#This Row],[43969]]</f>
        <v>0</v>
      </c>
      <c r="BY385">
        <f>+Casos_PN_CORR[[#This Row],[43971]]-Casos_PN_CORR[[#This Row],[43970]]</f>
        <v>0</v>
      </c>
      <c r="BZ385">
        <f>+Casos_PN_CORR[[#This Row],[43972]]-Casos_PN_CORR[[#This Row],[43971]]</f>
        <v>0</v>
      </c>
      <c r="CA385">
        <f>+Casos_PN_CORR[[#This Row],[43973]]-Casos_PN_CORR[[#This Row],[43972]]</f>
        <v>0</v>
      </c>
      <c r="CB385">
        <f>+Casos_PN_CORR[[#This Row],[43974]]-Casos_PN_CORR[[#This Row],[43973]]</f>
        <v>0</v>
      </c>
      <c r="CC385">
        <f>+Casos_PN_CORR[[#This Row],[43975]]-Casos_PN_CORR[[#This Row],[43974]]</f>
        <v>0</v>
      </c>
      <c r="CD385">
        <f>+Casos_PN_CORR[[#This Row],[43976]]-Casos_PN_CORR[[#This Row],[43975]]</f>
        <v>0</v>
      </c>
      <c r="CE385">
        <f>+Casos_PN_CORR[[#This Row],[43977]]-Casos_PN_CORR[[#This Row],[43976]]</f>
        <v>0</v>
      </c>
      <c r="CF385">
        <f>+Casos_PN_CORR[[#This Row],[43978]]-Casos_PN_CORR[[#This Row],[43977]]</f>
        <v>0</v>
      </c>
      <c r="CG385">
        <f>+Casos_PN_CORR[[#This Row],[43979]]-Casos_PN_CORR[[#This Row],[43978]]</f>
        <v>0</v>
      </c>
      <c r="CH385">
        <f>+Casos_PN_CORR[[#This Row],[43980]]-Casos_PN_CORR[[#This Row],[43979]]</f>
        <v>0</v>
      </c>
      <c r="CI385">
        <f>+Casos_PN_CORR[[#This Row],[43981]]-Casos_PN_CORR[[#This Row],[43980]]</f>
        <v>0</v>
      </c>
      <c r="CJ385">
        <f>+Casos_PN_CORR[[#This Row],[43982]]-Casos_PN_CORR[[#This Row],[43981]]</f>
        <v>0</v>
      </c>
      <c r="CK385">
        <f>+Casos_PN_CORR[[#This Row],[43983]]-Casos_PN_CORR[[#This Row],[43982]]</f>
        <v>0</v>
      </c>
      <c r="CL385">
        <f>+Casos_PN_CORR[[#This Row],[43984]]-Casos_PN_CORR[[#This Row],[43983]]</f>
        <v>0</v>
      </c>
      <c r="CM385">
        <f>+Casos_PN_CORR[[#This Row],[43985]]-Casos_PN_CORR[[#This Row],[43984]]</f>
        <v>0</v>
      </c>
      <c r="CN385">
        <f>+Casos_PN_CORR[[#This Row],[43986]]-Casos_PN_CORR[[#This Row],[43985]]</f>
        <v>0</v>
      </c>
      <c r="CO385">
        <f>+Casos_PN_CORR[[#This Row],[43987]]-Casos_PN_CORR[[#This Row],[43986]]</f>
        <v>0</v>
      </c>
      <c r="CP385">
        <f>+Casos_PN_CORR[[#This Row],[43988]]-Casos_PN_CORR[[#This Row],[43987]]</f>
        <v>0</v>
      </c>
      <c r="CQ385">
        <f>+Casos_PN_CORR[[#This Row],[43989]]-Casos_PN_CORR[[#This Row],[43988]]</f>
        <v>0</v>
      </c>
      <c r="CR385">
        <f>+Casos_PN_CORR[[#This Row],[43990]]-Casos_PN_CORR[[#This Row],[43989]]</f>
        <v>0</v>
      </c>
      <c r="CS385">
        <f>+Casos_PN_CORR[[#This Row],[43991]]-Casos_PN_CORR[[#This Row],[43990]]</f>
        <v>0</v>
      </c>
      <c r="CT385">
        <f>+Casos_PN_CORR[[#This Row],[43992]]-Casos_PN_CORR[[#This Row],[43991]]</f>
        <v>0</v>
      </c>
      <c r="CU385">
        <f>+Casos_PN_CORR[[#This Row],[43993]]-Casos_PN_CORR[[#This Row],[43992]]</f>
        <v>0</v>
      </c>
    </row>
    <row r="386" spans="1:99" x14ac:dyDescent="0.3">
      <c r="A386">
        <v>60504</v>
      </c>
      <c r="B386" s="2" t="s">
        <v>158</v>
      </c>
      <c r="C386" s="2" t="s">
        <v>417</v>
      </c>
      <c r="D386" s="2" t="s">
        <v>649</v>
      </c>
      <c r="E386" s="4">
        <f t="shared" si="5"/>
        <v>0</v>
      </c>
      <c r="F386">
        <f>+Casos_PN_CORR[[#This Row],[43900]]</f>
        <v>0</v>
      </c>
      <c r="G386">
        <f>+Casos_PN_CORR[[#This Row],[43901]]-Casos_PN_CORR[[#This Row],[43900]]</f>
        <v>0</v>
      </c>
      <c r="H386">
        <f>+Casos_PN_CORR[[#This Row],[43902]]-Casos_PN_CORR[[#This Row],[43901]]</f>
        <v>0</v>
      </c>
      <c r="I386">
        <f>+Casos_PN_CORR[[#This Row],[43903]]-Casos_PN_CORR[[#This Row],[43902]]</f>
        <v>0</v>
      </c>
      <c r="J386">
        <f>+Casos_PN_CORR[[#This Row],[43904]]-Casos_PN_CORR[[#This Row],[43903]]</f>
        <v>0</v>
      </c>
      <c r="K386">
        <f>+Casos_PN_CORR[[#This Row],[43905]]-Casos_PN_CORR[[#This Row],[43904]]</f>
        <v>0</v>
      </c>
      <c r="L386">
        <f>+Casos_PN_CORR[[#This Row],[43906]]-Casos_PN_CORR[[#This Row],[43905]]</f>
        <v>0</v>
      </c>
      <c r="M386">
        <f>+Casos_PN_CORR[[#This Row],[43907]]-Casos_PN_CORR[[#This Row],[43906]]</f>
        <v>0</v>
      </c>
      <c r="N386">
        <f>+Casos_PN_CORR[[#This Row],[43908]]-Casos_PN_CORR[[#This Row],[43907]]</f>
        <v>0</v>
      </c>
      <c r="O386">
        <f>+Casos_PN_CORR[[#This Row],[43909]]-Casos_PN_CORR[[#This Row],[43908]]</f>
        <v>0</v>
      </c>
      <c r="P386">
        <f>+Casos_PN_CORR[[#This Row],[43910]]-Casos_PN_CORR[[#This Row],[43909]]</f>
        <v>0</v>
      </c>
      <c r="Q386">
        <f>+Casos_PN_CORR[[#This Row],[43911]]-Casos_PN_CORR[[#This Row],[43910]]</f>
        <v>0</v>
      </c>
      <c r="R386">
        <f>+Casos_PN_CORR[[#This Row],[43912]]-Casos_PN_CORR[[#This Row],[43911]]</f>
        <v>0</v>
      </c>
      <c r="S386">
        <f>+Casos_PN_CORR[[#This Row],[43913]]-Casos_PN_CORR[[#This Row],[43912]]</f>
        <v>0</v>
      </c>
      <c r="T386">
        <f>+Casos_PN_CORR[[#This Row],[43914]]-Casos_PN_CORR[[#This Row],[43913]]</f>
        <v>0</v>
      </c>
      <c r="U386">
        <f>+Casos_PN_CORR[[#This Row],[43915]]-Casos_PN_CORR[[#This Row],[43914]]</f>
        <v>0</v>
      </c>
      <c r="V386">
        <f>+Casos_PN_CORR[[#This Row],[43916]]-Casos_PN_CORR[[#This Row],[43915]]</f>
        <v>0</v>
      </c>
      <c r="W386">
        <f>+Casos_PN_CORR[[#This Row],[43917]]-Casos_PN_CORR[[#This Row],[43916]]</f>
        <v>0</v>
      </c>
      <c r="X386">
        <f>+Casos_PN_CORR[[#This Row],[43918]]-Casos_PN_CORR[[#This Row],[43917]]</f>
        <v>0</v>
      </c>
      <c r="Y386">
        <f>+Casos_PN_CORR[[#This Row],[43919]]-Casos_PN_CORR[[#This Row],[43918]]</f>
        <v>0</v>
      </c>
      <c r="Z386">
        <f>+Casos_PN_CORR[[#This Row],[43920]]-Casos_PN_CORR[[#This Row],[43919]]</f>
        <v>0</v>
      </c>
      <c r="AA386">
        <f>+Casos_PN_CORR[[#This Row],[43921]]-Casos_PN_CORR[[#This Row],[43920]]</f>
        <v>0</v>
      </c>
      <c r="AB386">
        <f>+Casos_PN_CORR[[#This Row],[43922]]-Casos_PN_CORR[[#This Row],[43921]]</f>
        <v>0</v>
      </c>
      <c r="AC386">
        <f>+Casos_PN_CORR[[#This Row],[43923]]-Casos_PN_CORR[[#This Row],[43922]]</f>
        <v>0</v>
      </c>
      <c r="AD386">
        <f>+Casos_PN_CORR[[#This Row],[43924]]-Casos_PN_CORR[[#This Row],[43923]]</f>
        <v>0</v>
      </c>
      <c r="AE386">
        <f>+Casos_PN_CORR[[#This Row],[43925]]-Casos_PN_CORR[[#This Row],[43924]]</f>
        <v>0</v>
      </c>
      <c r="AF386">
        <f>+Casos_PN_CORR[[#This Row],[43926]]-Casos_PN_CORR[[#This Row],[43925]]</f>
        <v>0</v>
      </c>
      <c r="AG386">
        <f>+Casos_PN_CORR[[#This Row],[43927]]-Casos_PN_CORR[[#This Row],[43926]]</f>
        <v>0</v>
      </c>
      <c r="AH386">
        <f>+Casos_PN_CORR[[#This Row],[43928]]-Casos_PN_CORR[[#This Row],[43927]]</f>
        <v>0</v>
      </c>
      <c r="AI386">
        <f>+Casos_PN_CORR[[#This Row],[43929]]-Casos_PN_CORR[[#This Row],[43928]]</f>
        <v>0</v>
      </c>
      <c r="AJ386">
        <f>+Casos_PN_CORR[[#This Row],[43930]]-Casos_PN_CORR[[#This Row],[43929]]</f>
        <v>0</v>
      </c>
      <c r="AK386">
        <f>+Casos_PN_CORR[[#This Row],[43931]]-Casos_PN_CORR[[#This Row],[43930]]</f>
        <v>0</v>
      </c>
      <c r="AL386">
        <f>+Casos_PN_CORR[[#This Row],[43932]]-Casos_PN_CORR[[#This Row],[43931]]</f>
        <v>0</v>
      </c>
      <c r="AM386">
        <f>+Casos_PN_CORR[[#This Row],[43933]]-Casos_PN_CORR[[#This Row],[43932]]</f>
        <v>0</v>
      </c>
      <c r="AN386">
        <f>+Casos_PN_CORR[[#This Row],[43934]]-Casos_PN_CORR[[#This Row],[43933]]</f>
        <v>0</v>
      </c>
      <c r="AO386">
        <f>+Casos_PN_CORR[[#This Row],[43935]]-Casos_PN_CORR[[#This Row],[43934]]</f>
        <v>0</v>
      </c>
      <c r="AP386">
        <f>+Casos_PN_CORR[[#This Row],[43936]]-Casos_PN_CORR[[#This Row],[43935]]</f>
        <v>0</v>
      </c>
      <c r="AQ386">
        <f>+Casos_PN_CORR[[#This Row],[43937]]-Casos_PN_CORR[[#This Row],[43936]]</f>
        <v>0</v>
      </c>
      <c r="AR386">
        <f>+Casos_PN_CORR[[#This Row],[43938]]-Casos_PN_CORR[[#This Row],[43937]]</f>
        <v>0</v>
      </c>
      <c r="AS386">
        <f>+Casos_PN_CORR[[#This Row],[43939]]-Casos_PN_CORR[[#This Row],[43938]]</f>
        <v>0</v>
      </c>
      <c r="AT386">
        <f>+Casos_PN_CORR[[#This Row],[43940]]-Casos_PN_CORR[[#This Row],[43939]]</f>
        <v>0</v>
      </c>
      <c r="AU386">
        <f>+Casos_PN_CORR[[#This Row],[43941]]-Casos_PN_CORR[[#This Row],[43940]]</f>
        <v>0</v>
      </c>
      <c r="AV386">
        <f>+Casos_PN_CORR[[#This Row],[43942]]-Casos_PN_CORR[[#This Row],[43941]]</f>
        <v>0</v>
      </c>
      <c r="AW386">
        <f>+Casos_PN_CORR[[#This Row],[43943]]-Casos_PN_CORR[[#This Row],[43942]]</f>
        <v>0</v>
      </c>
      <c r="AX386">
        <f>+Casos_PN_CORR[[#This Row],[43944]]-Casos_PN_CORR[[#This Row],[43943]]</f>
        <v>0</v>
      </c>
      <c r="AY386">
        <f>+Casos_PN_CORR[[#This Row],[43945]]-Casos_PN_CORR[[#This Row],[43944]]</f>
        <v>0</v>
      </c>
      <c r="AZ386">
        <f>+Casos_PN_CORR[[#This Row],[43946]]-Casos_PN_CORR[[#This Row],[43945]]</f>
        <v>0</v>
      </c>
      <c r="BA386">
        <f>+Casos_PN_CORR[[#This Row],[43947]]-Casos_PN_CORR[[#This Row],[43946]]</f>
        <v>0</v>
      </c>
      <c r="BB386">
        <f>+Casos_PN_CORR[[#This Row],[43948]]-Casos_PN_CORR[[#This Row],[43947]]</f>
        <v>0</v>
      </c>
      <c r="BC386">
        <f>+Casos_PN_CORR[[#This Row],[43949]]-Casos_PN_CORR[[#This Row],[43948]]</f>
        <v>0</v>
      </c>
      <c r="BD386">
        <f>+Casos_PN_CORR[[#This Row],[43950]]-Casos_PN_CORR[[#This Row],[43949]]</f>
        <v>0</v>
      </c>
      <c r="BE386">
        <f>+Casos_PN_CORR[[#This Row],[43951]]-Casos_PN_CORR[[#This Row],[43950]]</f>
        <v>0</v>
      </c>
      <c r="BF386">
        <f>+Casos_PN_CORR[[#This Row],[43952]]-Casos_PN_CORR[[#This Row],[43951]]</f>
        <v>0</v>
      </c>
      <c r="BG386">
        <f>+Casos_PN_CORR[[#This Row],[43953]]-Casos_PN_CORR[[#This Row],[43952]]</f>
        <v>0</v>
      </c>
      <c r="BH386">
        <f>+Casos_PN_CORR[[#This Row],[43954]]-Casos_PN_CORR[[#This Row],[43953]]</f>
        <v>0</v>
      </c>
      <c r="BI386">
        <f>+Casos_PN_CORR[[#This Row],[43955]]-Casos_PN_CORR[[#This Row],[43954]]</f>
        <v>0</v>
      </c>
      <c r="BJ386">
        <f>+Casos_PN_CORR[[#This Row],[43956]]-Casos_PN_CORR[[#This Row],[43955]]</f>
        <v>0</v>
      </c>
      <c r="BK386">
        <f>+Casos_PN_CORR[[#This Row],[43957]]-Casos_PN_CORR[[#This Row],[43956]]</f>
        <v>0</v>
      </c>
      <c r="BL386">
        <f>+Casos_PN_CORR[[#This Row],[43958]]-Casos_PN_CORR[[#This Row],[43957]]</f>
        <v>0</v>
      </c>
      <c r="BM386">
        <f>+Casos_PN_CORR[[#This Row],[43959]]-Casos_PN_CORR[[#This Row],[43958]]</f>
        <v>0</v>
      </c>
      <c r="BN386">
        <f>+Casos_PN_CORR[[#This Row],[43960]]-Casos_PN_CORR[[#This Row],[43959]]</f>
        <v>0</v>
      </c>
      <c r="BO386">
        <f>+Casos_PN_CORR[[#This Row],[43961]]-Casos_PN_CORR[[#This Row],[43960]]</f>
        <v>0</v>
      </c>
      <c r="BP386">
        <f>+Casos_PN_CORR[[#This Row],[43962]]-Casos_PN_CORR[[#This Row],[43961]]</f>
        <v>0</v>
      </c>
      <c r="BQ386">
        <f>+Casos_PN_CORR[[#This Row],[43963]]-Casos_PN_CORR[[#This Row],[43962]]</f>
        <v>0</v>
      </c>
      <c r="BR386">
        <f>+Casos_PN_CORR[[#This Row],[43964]]-Casos_PN_CORR[[#This Row],[43963]]</f>
        <v>0</v>
      </c>
      <c r="BS386">
        <f>+Casos_PN_CORR[[#This Row],[43965]]-Casos_PN_CORR[[#This Row],[43964]]</f>
        <v>0</v>
      </c>
      <c r="BT386">
        <f>+Casos_PN_CORR[[#This Row],[43966]]-Casos_PN_CORR[[#This Row],[43965]]</f>
        <v>0</v>
      </c>
      <c r="BU386">
        <f>+Casos_PN_CORR[[#This Row],[43967]]-Casos_PN_CORR[[#This Row],[43966]]</f>
        <v>0</v>
      </c>
      <c r="BV386">
        <f>+Casos_PN_CORR[[#This Row],[43968]]-Casos_PN_CORR[[#This Row],[43967]]</f>
        <v>0</v>
      </c>
      <c r="BW386">
        <f>+Casos_PN_CORR[[#This Row],[43969]]-Casos_PN_CORR[[#This Row],[43968]]</f>
        <v>0</v>
      </c>
      <c r="BX386">
        <f>+Casos_PN_CORR[[#This Row],[43970]]-Casos_PN_CORR[[#This Row],[43969]]</f>
        <v>0</v>
      </c>
      <c r="BY386">
        <f>+Casos_PN_CORR[[#This Row],[43971]]-Casos_PN_CORR[[#This Row],[43970]]</f>
        <v>0</v>
      </c>
      <c r="BZ386">
        <f>+Casos_PN_CORR[[#This Row],[43972]]-Casos_PN_CORR[[#This Row],[43971]]</f>
        <v>0</v>
      </c>
      <c r="CA386">
        <f>+Casos_PN_CORR[[#This Row],[43973]]-Casos_PN_CORR[[#This Row],[43972]]</f>
        <v>0</v>
      </c>
      <c r="CB386">
        <f>+Casos_PN_CORR[[#This Row],[43974]]-Casos_PN_CORR[[#This Row],[43973]]</f>
        <v>0</v>
      </c>
      <c r="CC386">
        <f>+Casos_PN_CORR[[#This Row],[43975]]-Casos_PN_CORR[[#This Row],[43974]]</f>
        <v>0</v>
      </c>
      <c r="CD386">
        <f>+Casos_PN_CORR[[#This Row],[43976]]-Casos_PN_CORR[[#This Row],[43975]]</f>
        <v>0</v>
      </c>
      <c r="CE386">
        <f>+Casos_PN_CORR[[#This Row],[43977]]-Casos_PN_CORR[[#This Row],[43976]]</f>
        <v>0</v>
      </c>
      <c r="CF386">
        <f>+Casos_PN_CORR[[#This Row],[43978]]-Casos_PN_CORR[[#This Row],[43977]]</f>
        <v>0</v>
      </c>
      <c r="CG386">
        <f>+Casos_PN_CORR[[#This Row],[43979]]-Casos_PN_CORR[[#This Row],[43978]]</f>
        <v>0</v>
      </c>
      <c r="CH386">
        <f>+Casos_PN_CORR[[#This Row],[43980]]-Casos_PN_CORR[[#This Row],[43979]]</f>
        <v>0</v>
      </c>
      <c r="CI386">
        <f>+Casos_PN_CORR[[#This Row],[43981]]-Casos_PN_CORR[[#This Row],[43980]]</f>
        <v>0</v>
      </c>
      <c r="CJ386">
        <f>+Casos_PN_CORR[[#This Row],[43982]]-Casos_PN_CORR[[#This Row],[43981]]</f>
        <v>0</v>
      </c>
      <c r="CK386">
        <f>+Casos_PN_CORR[[#This Row],[43983]]-Casos_PN_CORR[[#This Row],[43982]]</f>
        <v>0</v>
      </c>
      <c r="CL386">
        <f>+Casos_PN_CORR[[#This Row],[43984]]-Casos_PN_CORR[[#This Row],[43983]]</f>
        <v>0</v>
      </c>
      <c r="CM386">
        <f>+Casos_PN_CORR[[#This Row],[43985]]-Casos_PN_CORR[[#This Row],[43984]]</f>
        <v>0</v>
      </c>
      <c r="CN386">
        <f>+Casos_PN_CORR[[#This Row],[43986]]-Casos_PN_CORR[[#This Row],[43985]]</f>
        <v>0</v>
      </c>
      <c r="CO386">
        <f>+Casos_PN_CORR[[#This Row],[43987]]-Casos_PN_CORR[[#This Row],[43986]]</f>
        <v>0</v>
      </c>
      <c r="CP386">
        <f>+Casos_PN_CORR[[#This Row],[43988]]-Casos_PN_CORR[[#This Row],[43987]]</f>
        <v>0</v>
      </c>
      <c r="CQ386">
        <f>+Casos_PN_CORR[[#This Row],[43989]]-Casos_PN_CORR[[#This Row],[43988]]</f>
        <v>0</v>
      </c>
      <c r="CR386">
        <f>+Casos_PN_CORR[[#This Row],[43990]]-Casos_PN_CORR[[#This Row],[43989]]</f>
        <v>0</v>
      </c>
      <c r="CS386">
        <f>+Casos_PN_CORR[[#This Row],[43991]]-Casos_PN_CORR[[#This Row],[43990]]</f>
        <v>0</v>
      </c>
      <c r="CT386">
        <f>+Casos_PN_CORR[[#This Row],[43992]]-Casos_PN_CORR[[#This Row],[43991]]</f>
        <v>0</v>
      </c>
      <c r="CU386">
        <f>+Casos_PN_CORR[[#This Row],[43993]]-Casos_PN_CORR[[#This Row],[43992]]</f>
        <v>0</v>
      </c>
    </row>
    <row r="387" spans="1:99" x14ac:dyDescent="0.3">
      <c r="A387">
        <v>70410</v>
      </c>
      <c r="B387" s="2" t="s">
        <v>268</v>
      </c>
      <c r="C387" s="2" t="s">
        <v>328</v>
      </c>
      <c r="D387" s="2" t="s">
        <v>650</v>
      </c>
      <c r="E387" s="4">
        <f t="shared" si="5"/>
        <v>0</v>
      </c>
      <c r="F387">
        <f>+Casos_PN_CORR[[#This Row],[43900]]</f>
        <v>0</v>
      </c>
      <c r="G387">
        <f>+Casos_PN_CORR[[#This Row],[43901]]-Casos_PN_CORR[[#This Row],[43900]]</f>
        <v>0</v>
      </c>
      <c r="H387">
        <f>+Casos_PN_CORR[[#This Row],[43902]]-Casos_PN_CORR[[#This Row],[43901]]</f>
        <v>0</v>
      </c>
      <c r="I387">
        <f>+Casos_PN_CORR[[#This Row],[43903]]-Casos_PN_CORR[[#This Row],[43902]]</f>
        <v>0</v>
      </c>
      <c r="J387">
        <f>+Casos_PN_CORR[[#This Row],[43904]]-Casos_PN_CORR[[#This Row],[43903]]</f>
        <v>0</v>
      </c>
      <c r="K387">
        <f>+Casos_PN_CORR[[#This Row],[43905]]-Casos_PN_CORR[[#This Row],[43904]]</f>
        <v>0</v>
      </c>
      <c r="L387">
        <f>+Casos_PN_CORR[[#This Row],[43906]]-Casos_PN_CORR[[#This Row],[43905]]</f>
        <v>0</v>
      </c>
      <c r="M387">
        <f>+Casos_PN_CORR[[#This Row],[43907]]-Casos_PN_CORR[[#This Row],[43906]]</f>
        <v>0</v>
      </c>
      <c r="N387">
        <f>+Casos_PN_CORR[[#This Row],[43908]]-Casos_PN_CORR[[#This Row],[43907]]</f>
        <v>0</v>
      </c>
      <c r="O387">
        <f>+Casos_PN_CORR[[#This Row],[43909]]-Casos_PN_CORR[[#This Row],[43908]]</f>
        <v>0</v>
      </c>
      <c r="P387">
        <f>+Casos_PN_CORR[[#This Row],[43910]]-Casos_PN_CORR[[#This Row],[43909]]</f>
        <v>0</v>
      </c>
      <c r="Q387">
        <f>+Casos_PN_CORR[[#This Row],[43911]]-Casos_PN_CORR[[#This Row],[43910]]</f>
        <v>0</v>
      </c>
      <c r="R387">
        <f>+Casos_PN_CORR[[#This Row],[43912]]-Casos_PN_CORR[[#This Row],[43911]]</f>
        <v>0</v>
      </c>
      <c r="S387">
        <f>+Casos_PN_CORR[[#This Row],[43913]]-Casos_PN_CORR[[#This Row],[43912]]</f>
        <v>0</v>
      </c>
      <c r="T387">
        <f>+Casos_PN_CORR[[#This Row],[43914]]-Casos_PN_CORR[[#This Row],[43913]]</f>
        <v>0</v>
      </c>
      <c r="U387">
        <f>+Casos_PN_CORR[[#This Row],[43915]]-Casos_PN_CORR[[#This Row],[43914]]</f>
        <v>0</v>
      </c>
      <c r="V387">
        <f>+Casos_PN_CORR[[#This Row],[43916]]-Casos_PN_CORR[[#This Row],[43915]]</f>
        <v>0</v>
      </c>
      <c r="W387">
        <f>+Casos_PN_CORR[[#This Row],[43917]]-Casos_PN_CORR[[#This Row],[43916]]</f>
        <v>0</v>
      </c>
      <c r="X387">
        <f>+Casos_PN_CORR[[#This Row],[43918]]-Casos_PN_CORR[[#This Row],[43917]]</f>
        <v>0</v>
      </c>
      <c r="Y387">
        <f>+Casos_PN_CORR[[#This Row],[43919]]-Casos_PN_CORR[[#This Row],[43918]]</f>
        <v>0</v>
      </c>
      <c r="Z387">
        <f>+Casos_PN_CORR[[#This Row],[43920]]-Casos_PN_CORR[[#This Row],[43919]]</f>
        <v>0</v>
      </c>
      <c r="AA387">
        <f>+Casos_PN_CORR[[#This Row],[43921]]-Casos_PN_CORR[[#This Row],[43920]]</f>
        <v>0</v>
      </c>
      <c r="AB387">
        <f>+Casos_PN_CORR[[#This Row],[43922]]-Casos_PN_CORR[[#This Row],[43921]]</f>
        <v>0</v>
      </c>
      <c r="AC387">
        <f>+Casos_PN_CORR[[#This Row],[43923]]-Casos_PN_CORR[[#This Row],[43922]]</f>
        <v>0</v>
      </c>
      <c r="AD387">
        <f>+Casos_PN_CORR[[#This Row],[43924]]-Casos_PN_CORR[[#This Row],[43923]]</f>
        <v>0</v>
      </c>
      <c r="AE387">
        <f>+Casos_PN_CORR[[#This Row],[43925]]-Casos_PN_CORR[[#This Row],[43924]]</f>
        <v>0</v>
      </c>
      <c r="AF387">
        <f>+Casos_PN_CORR[[#This Row],[43926]]-Casos_PN_CORR[[#This Row],[43925]]</f>
        <v>0</v>
      </c>
      <c r="AG387">
        <f>+Casos_PN_CORR[[#This Row],[43927]]-Casos_PN_CORR[[#This Row],[43926]]</f>
        <v>0</v>
      </c>
      <c r="AH387">
        <f>+Casos_PN_CORR[[#This Row],[43928]]-Casos_PN_CORR[[#This Row],[43927]]</f>
        <v>0</v>
      </c>
      <c r="AI387">
        <f>+Casos_PN_CORR[[#This Row],[43929]]-Casos_PN_CORR[[#This Row],[43928]]</f>
        <v>0</v>
      </c>
      <c r="AJ387">
        <f>+Casos_PN_CORR[[#This Row],[43930]]-Casos_PN_CORR[[#This Row],[43929]]</f>
        <v>0</v>
      </c>
      <c r="AK387">
        <f>+Casos_PN_CORR[[#This Row],[43931]]-Casos_PN_CORR[[#This Row],[43930]]</f>
        <v>0</v>
      </c>
      <c r="AL387">
        <f>+Casos_PN_CORR[[#This Row],[43932]]-Casos_PN_CORR[[#This Row],[43931]]</f>
        <v>0</v>
      </c>
      <c r="AM387">
        <f>+Casos_PN_CORR[[#This Row],[43933]]-Casos_PN_CORR[[#This Row],[43932]]</f>
        <v>0</v>
      </c>
      <c r="AN387">
        <f>+Casos_PN_CORR[[#This Row],[43934]]-Casos_PN_CORR[[#This Row],[43933]]</f>
        <v>0</v>
      </c>
      <c r="AO387">
        <f>+Casos_PN_CORR[[#This Row],[43935]]-Casos_PN_CORR[[#This Row],[43934]]</f>
        <v>0</v>
      </c>
      <c r="AP387">
        <f>+Casos_PN_CORR[[#This Row],[43936]]-Casos_PN_CORR[[#This Row],[43935]]</f>
        <v>0</v>
      </c>
      <c r="AQ387">
        <f>+Casos_PN_CORR[[#This Row],[43937]]-Casos_PN_CORR[[#This Row],[43936]]</f>
        <v>0</v>
      </c>
      <c r="AR387">
        <f>+Casos_PN_CORR[[#This Row],[43938]]-Casos_PN_CORR[[#This Row],[43937]]</f>
        <v>0</v>
      </c>
      <c r="AS387">
        <f>+Casos_PN_CORR[[#This Row],[43939]]-Casos_PN_CORR[[#This Row],[43938]]</f>
        <v>0</v>
      </c>
      <c r="AT387">
        <f>+Casos_PN_CORR[[#This Row],[43940]]-Casos_PN_CORR[[#This Row],[43939]]</f>
        <v>0</v>
      </c>
      <c r="AU387">
        <f>+Casos_PN_CORR[[#This Row],[43941]]-Casos_PN_CORR[[#This Row],[43940]]</f>
        <v>0</v>
      </c>
      <c r="AV387">
        <f>+Casos_PN_CORR[[#This Row],[43942]]-Casos_PN_CORR[[#This Row],[43941]]</f>
        <v>0</v>
      </c>
      <c r="AW387">
        <f>+Casos_PN_CORR[[#This Row],[43943]]-Casos_PN_CORR[[#This Row],[43942]]</f>
        <v>0</v>
      </c>
      <c r="AX387">
        <f>+Casos_PN_CORR[[#This Row],[43944]]-Casos_PN_CORR[[#This Row],[43943]]</f>
        <v>0</v>
      </c>
      <c r="AY387">
        <f>+Casos_PN_CORR[[#This Row],[43945]]-Casos_PN_CORR[[#This Row],[43944]]</f>
        <v>0</v>
      </c>
      <c r="AZ387">
        <f>+Casos_PN_CORR[[#This Row],[43946]]-Casos_PN_CORR[[#This Row],[43945]]</f>
        <v>0</v>
      </c>
      <c r="BA387">
        <f>+Casos_PN_CORR[[#This Row],[43947]]-Casos_PN_CORR[[#This Row],[43946]]</f>
        <v>0</v>
      </c>
      <c r="BB387">
        <f>+Casos_PN_CORR[[#This Row],[43948]]-Casos_PN_CORR[[#This Row],[43947]]</f>
        <v>0</v>
      </c>
      <c r="BC387">
        <f>+Casos_PN_CORR[[#This Row],[43949]]-Casos_PN_CORR[[#This Row],[43948]]</f>
        <v>0</v>
      </c>
      <c r="BD387">
        <f>+Casos_PN_CORR[[#This Row],[43950]]-Casos_PN_CORR[[#This Row],[43949]]</f>
        <v>0</v>
      </c>
      <c r="BE387">
        <f>+Casos_PN_CORR[[#This Row],[43951]]-Casos_PN_CORR[[#This Row],[43950]]</f>
        <v>0</v>
      </c>
      <c r="BF387">
        <f>+Casos_PN_CORR[[#This Row],[43952]]-Casos_PN_CORR[[#This Row],[43951]]</f>
        <v>0</v>
      </c>
      <c r="BG387">
        <f>+Casos_PN_CORR[[#This Row],[43953]]-Casos_PN_CORR[[#This Row],[43952]]</f>
        <v>0</v>
      </c>
      <c r="BH387">
        <f>+Casos_PN_CORR[[#This Row],[43954]]-Casos_PN_CORR[[#This Row],[43953]]</f>
        <v>0</v>
      </c>
      <c r="BI387">
        <f>+Casos_PN_CORR[[#This Row],[43955]]-Casos_PN_CORR[[#This Row],[43954]]</f>
        <v>0</v>
      </c>
      <c r="BJ387">
        <f>+Casos_PN_CORR[[#This Row],[43956]]-Casos_PN_CORR[[#This Row],[43955]]</f>
        <v>0</v>
      </c>
      <c r="BK387">
        <f>+Casos_PN_CORR[[#This Row],[43957]]-Casos_PN_CORR[[#This Row],[43956]]</f>
        <v>0</v>
      </c>
      <c r="BL387">
        <f>+Casos_PN_CORR[[#This Row],[43958]]-Casos_PN_CORR[[#This Row],[43957]]</f>
        <v>0</v>
      </c>
      <c r="BM387">
        <f>+Casos_PN_CORR[[#This Row],[43959]]-Casos_PN_CORR[[#This Row],[43958]]</f>
        <v>0</v>
      </c>
      <c r="BN387">
        <f>+Casos_PN_CORR[[#This Row],[43960]]-Casos_PN_CORR[[#This Row],[43959]]</f>
        <v>0</v>
      </c>
      <c r="BO387">
        <f>+Casos_PN_CORR[[#This Row],[43961]]-Casos_PN_CORR[[#This Row],[43960]]</f>
        <v>0</v>
      </c>
      <c r="BP387">
        <f>+Casos_PN_CORR[[#This Row],[43962]]-Casos_PN_CORR[[#This Row],[43961]]</f>
        <v>0</v>
      </c>
      <c r="BQ387">
        <f>+Casos_PN_CORR[[#This Row],[43963]]-Casos_PN_CORR[[#This Row],[43962]]</f>
        <v>0</v>
      </c>
      <c r="BR387">
        <f>+Casos_PN_CORR[[#This Row],[43964]]-Casos_PN_CORR[[#This Row],[43963]]</f>
        <v>0</v>
      </c>
      <c r="BS387">
        <f>+Casos_PN_CORR[[#This Row],[43965]]-Casos_PN_CORR[[#This Row],[43964]]</f>
        <v>0</v>
      </c>
      <c r="BT387">
        <f>+Casos_PN_CORR[[#This Row],[43966]]-Casos_PN_CORR[[#This Row],[43965]]</f>
        <v>0</v>
      </c>
      <c r="BU387">
        <f>+Casos_PN_CORR[[#This Row],[43967]]-Casos_PN_CORR[[#This Row],[43966]]</f>
        <v>0</v>
      </c>
      <c r="BV387">
        <f>+Casos_PN_CORR[[#This Row],[43968]]-Casos_PN_CORR[[#This Row],[43967]]</f>
        <v>0</v>
      </c>
      <c r="BW387">
        <f>+Casos_PN_CORR[[#This Row],[43969]]-Casos_PN_CORR[[#This Row],[43968]]</f>
        <v>0</v>
      </c>
      <c r="BX387">
        <f>+Casos_PN_CORR[[#This Row],[43970]]-Casos_PN_CORR[[#This Row],[43969]]</f>
        <v>0</v>
      </c>
      <c r="BY387">
        <f>+Casos_PN_CORR[[#This Row],[43971]]-Casos_PN_CORR[[#This Row],[43970]]</f>
        <v>0</v>
      </c>
      <c r="BZ387">
        <f>+Casos_PN_CORR[[#This Row],[43972]]-Casos_PN_CORR[[#This Row],[43971]]</f>
        <v>0</v>
      </c>
      <c r="CA387">
        <f>+Casos_PN_CORR[[#This Row],[43973]]-Casos_PN_CORR[[#This Row],[43972]]</f>
        <v>0</v>
      </c>
      <c r="CB387">
        <f>+Casos_PN_CORR[[#This Row],[43974]]-Casos_PN_CORR[[#This Row],[43973]]</f>
        <v>0</v>
      </c>
      <c r="CC387">
        <f>+Casos_PN_CORR[[#This Row],[43975]]-Casos_PN_CORR[[#This Row],[43974]]</f>
        <v>0</v>
      </c>
      <c r="CD387">
        <f>+Casos_PN_CORR[[#This Row],[43976]]-Casos_PN_CORR[[#This Row],[43975]]</f>
        <v>0</v>
      </c>
      <c r="CE387">
        <f>+Casos_PN_CORR[[#This Row],[43977]]-Casos_PN_CORR[[#This Row],[43976]]</f>
        <v>0</v>
      </c>
      <c r="CF387">
        <f>+Casos_PN_CORR[[#This Row],[43978]]-Casos_PN_CORR[[#This Row],[43977]]</f>
        <v>0</v>
      </c>
      <c r="CG387">
        <f>+Casos_PN_CORR[[#This Row],[43979]]-Casos_PN_CORR[[#This Row],[43978]]</f>
        <v>0</v>
      </c>
      <c r="CH387">
        <f>+Casos_PN_CORR[[#This Row],[43980]]-Casos_PN_CORR[[#This Row],[43979]]</f>
        <v>0</v>
      </c>
      <c r="CI387">
        <f>+Casos_PN_CORR[[#This Row],[43981]]-Casos_PN_CORR[[#This Row],[43980]]</f>
        <v>0</v>
      </c>
      <c r="CJ387">
        <f>+Casos_PN_CORR[[#This Row],[43982]]-Casos_PN_CORR[[#This Row],[43981]]</f>
        <v>0</v>
      </c>
      <c r="CK387">
        <f>+Casos_PN_CORR[[#This Row],[43983]]-Casos_PN_CORR[[#This Row],[43982]]</f>
        <v>0</v>
      </c>
      <c r="CL387">
        <f>+Casos_PN_CORR[[#This Row],[43984]]-Casos_PN_CORR[[#This Row],[43983]]</f>
        <v>0</v>
      </c>
      <c r="CM387">
        <f>+Casos_PN_CORR[[#This Row],[43985]]-Casos_PN_CORR[[#This Row],[43984]]</f>
        <v>0</v>
      </c>
      <c r="CN387">
        <f>+Casos_PN_CORR[[#This Row],[43986]]-Casos_PN_CORR[[#This Row],[43985]]</f>
        <v>0</v>
      </c>
      <c r="CO387">
        <f>+Casos_PN_CORR[[#This Row],[43987]]-Casos_PN_CORR[[#This Row],[43986]]</f>
        <v>0</v>
      </c>
      <c r="CP387">
        <f>+Casos_PN_CORR[[#This Row],[43988]]-Casos_PN_CORR[[#This Row],[43987]]</f>
        <v>0</v>
      </c>
      <c r="CQ387">
        <f>+Casos_PN_CORR[[#This Row],[43989]]-Casos_PN_CORR[[#This Row],[43988]]</f>
        <v>0</v>
      </c>
      <c r="CR387">
        <f>+Casos_PN_CORR[[#This Row],[43990]]-Casos_PN_CORR[[#This Row],[43989]]</f>
        <v>0</v>
      </c>
      <c r="CS387">
        <f>+Casos_PN_CORR[[#This Row],[43991]]-Casos_PN_CORR[[#This Row],[43990]]</f>
        <v>0</v>
      </c>
      <c r="CT387">
        <f>+Casos_PN_CORR[[#This Row],[43992]]-Casos_PN_CORR[[#This Row],[43991]]</f>
        <v>0</v>
      </c>
      <c r="CU387">
        <f>+Casos_PN_CORR[[#This Row],[43993]]-Casos_PN_CORR[[#This Row],[43992]]</f>
        <v>0</v>
      </c>
    </row>
    <row r="388" spans="1:99" x14ac:dyDescent="0.3">
      <c r="A388">
        <v>20304</v>
      </c>
      <c r="B388" s="2" t="s">
        <v>212</v>
      </c>
      <c r="C388" s="2" t="s">
        <v>245</v>
      </c>
      <c r="D388" s="2" t="s">
        <v>651</v>
      </c>
      <c r="E388" s="4">
        <f t="shared" ref="E388:E451" si="6">SUM(F388:AEZ388)</f>
        <v>0</v>
      </c>
      <c r="F388">
        <f>+Casos_PN_CORR[[#This Row],[43900]]</f>
        <v>0</v>
      </c>
      <c r="G388">
        <f>+Casos_PN_CORR[[#This Row],[43901]]-Casos_PN_CORR[[#This Row],[43900]]</f>
        <v>0</v>
      </c>
      <c r="H388">
        <f>+Casos_PN_CORR[[#This Row],[43902]]-Casos_PN_CORR[[#This Row],[43901]]</f>
        <v>0</v>
      </c>
      <c r="I388">
        <f>+Casos_PN_CORR[[#This Row],[43903]]-Casos_PN_CORR[[#This Row],[43902]]</f>
        <v>0</v>
      </c>
      <c r="J388">
        <f>+Casos_PN_CORR[[#This Row],[43904]]-Casos_PN_CORR[[#This Row],[43903]]</f>
        <v>0</v>
      </c>
      <c r="K388">
        <f>+Casos_PN_CORR[[#This Row],[43905]]-Casos_PN_CORR[[#This Row],[43904]]</f>
        <v>0</v>
      </c>
      <c r="L388">
        <f>+Casos_PN_CORR[[#This Row],[43906]]-Casos_PN_CORR[[#This Row],[43905]]</f>
        <v>0</v>
      </c>
      <c r="M388">
        <f>+Casos_PN_CORR[[#This Row],[43907]]-Casos_PN_CORR[[#This Row],[43906]]</f>
        <v>0</v>
      </c>
      <c r="N388">
        <f>+Casos_PN_CORR[[#This Row],[43908]]-Casos_PN_CORR[[#This Row],[43907]]</f>
        <v>0</v>
      </c>
      <c r="O388">
        <f>+Casos_PN_CORR[[#This Row],[43909]]-Casos_PN_CORR[[#This Row],[43908]]</f>
        <v>0</v>
      </c>
      <c r="P388">
        <f>+Casos_PN_CORR[[#This Row],[43910]]-Casos_PN_CORR[[#This Row],[43909]]</f>
        <v>0</v>
      </c>
      <c r="Q388">
        <f>+Casos_PN_CORR[[#This Row],[43911]]-Casos_PN_CORR[[#This Row],[43910]]</f>
        <v>0</v>
      </c>
      <c r="R388">
        <f>+Casos_PN_CORR[[#This Row],[43912]]-Casos_PN_CORR[[#This Row],[43911]]</f>
        <v>0</v>
      </c>
      <c r="S388">
        <f>+Casos_PN_CORR[[#This Row],[43913]]-Casos_PN_CORR[[#This Row],[43912]]</f>
        <v>0</v>
      </c>
      <c r="T388">
        <f>+Casos_PN_CORR[[#This Row],[43914]]-Casos_PN_CORR[[#This Row],[43913]]</f>
        <v>0</v>
      </c>
      <c r="U388">
        <f>+Casos_PN_CORR[[#This Row],[43915]]-Casos_PN_CORR[[#This Row],[43914]]</f>
        <v>0</v>
      </c>
      <c r="V388">
        <f>+Casos_PN_CORR[[#This Row],[43916]]-Casos_PN_CORR[[#This Row],[43915]]</f>
        <v>0</v>
      </c>
      <c r="W388">
        <f>+Casos_PN_CORR[[#This Row],[43917]]-Casos_PN_CORR[[#This Row],[43916]]</f>
        <v>0</v>
      </c>
      <c r="X388">
        <f>+Casos_PN_CORR[[#This Row],[43918]]-Casos_PN_CORR[[#This Row],[43917]]</f>
        <v>0</v>
      </c>
      <c r="Y388">
        <f>+Casos_PN_CORR[[#This Row],[43919]]-Casos_PN_CORR[[#This Row],[43918]]</f>
        <v>0</v>
      </c>
      <c r="Z388">
        <f>+Casos_PN_CORR[[#This Row],[43920]]-Casos_PN_CORR[[#This Row],[43919]]</f>
        <v>0</v>
      </c>
      <c r="AA388">
        <f>+Casos_PN_CORR[[#This Row],[43921]]-Casos_PN_CORR[[#This Row],[43920]]</f>
        <v>0</v>
      </c>
      <c r="AB388">
        <f>+Casos_PN_CORR[[#This Row],[43922]]-Casos_PN_CORR[[#This Row],[43921]]</f>
        <v>0</v>
      </c>
      <c r="AC388">
        <f>+Casos_PN_CORR[[#This Row],[43923]]-Casos_PN_CORR[[#This Row],[43922]]</f>
        <v>0</v>
      </c>
      <c r="AD388">
        <f>+Casos_PN_CORR[[#This Row],[43924]]-Casos_PN_CORR[[#This Row],[43923]]</f>
        <v>0</v>
      </c>
      <c r="AE388">
        <f>+Casos_PN_CORR[[#This Row],[43925]]-Casos_PN_CORR[[#This Row],[43924]]</f>
        <v>0</v>
      </c>
      <c r="AF388">
        <f>+Casos_PN_CORR[[#This Row],[43926]]-Casos_PN_CORR[[#This Row],[43925]]</f>
        <v>0</v>
      </c>
      <c r="AG388">
        <f>+Casos_PN_CORR[[#This Row],[43927]]-Casos_PN_CORR[[#This Row],[43926]]</f>
        <v>0</v>
      </c>
      <c r="AH388">
        <f>+Casos_PN_CORR[[#This Row],[43928]]-Casos_PN_CORR[[#This Row],[43927]]</f>
        <v>0</v>
      </c>
      <c r="AI388">
        <f>+Casos_PN_CORR[[#This Row],[43929]]-Casos_PN_CORR[[#This Row],[43928]]</f>
        <v>0</v>
      </c>
      <c r="AJ388">
        <f>+Casos_PN_CORR[[#This Row],[43930]]-Casos_PN_CORR[[#This Row],[43929]]</f>
        <v>0</v>
      </c>
      <c r="AK388">
        <f>+Casos_PN_CORR[[#This Row],[43931]]-Casos_PN_CORR[[#This Row],[43930]]</f>
        <v>0</v>
      </c>
      <c r="AL388">
        <f>+Casos_PN_CORR[[#This Row],[43932]]-Casos_PN_CORR[[#This Row],[43931]]</f>
        <v>0</v>
      </c>
      <c r="AM388">
        <f>+Casos_PN_CORR[[#This Row],[43933]]-Casos_PN_CORR[[#This Row],[43932]]</f>
        <v>0</v>
      </c>
      <c r="AN388">
        <f>+Casos_PN_CORR[[#This Row],[43934]]-Casos_PN_CORR[[#This Row],[43933]]</f>
        <v>0</v>
      </c>
      <c r="AO388">
        <f>+Casos_PN_CORR[[#This Row],[43935]]-Casos_PN_CORR[[#This Row],[43934]]</f>
        <v>0</v>
      </c>
      <c r="AP388">
        <f>+Casos_PN_CORR[[#This Row],[43936]]-Casos_PN_CORR[[#This Row],[43935]]</f>
        <v>0</v>
      </c>
      <c r="AQ388">
        <f>+Casos_PN_CORR[[#This Row],[43937]]-Casos_PN_CORR[[#This Row],[43936]]</f>
        <v>0</v>
      </c>
      <c r="AR388">
        <f>+Casos_PN_CORR[[#This Row],[43938]]-Casos_PN_CORR[[#This Row],[43937]]</f>
        <v>0</v>
      </c>
      <c r="AS388">
        <f>+Casos_PN_CORR[[#This Row],[43939]]-Casos_PN_CORR[[#This Row],[43938]]</f>
        <v>0</v>
      </c>
      <c r="AT388">
        <f>+Casos_PN_CORR[[#This Row],[43940]]-Casos_PN_CORR[[#This Row],[43939]]</f>
        <v>0</v>
      </c>
      <c r="AU388">
        <f>+Casos_PN_CORR[[#This Row],[43941]]-Casos_PN_CORR[[#This Row],[43940]]</f>
        <v>0</v>
      </c>
      <c r="AV388">
        <f>+Casos_PN_CORR[[#This Row],[43942]]-Casos_PN_CORR[[#This Row],[43941]]</f>
        <v>0</v>
      </c>
      <c r="AW388">
        <f>+Casos_PN_CORR[[#This Row],[43943]]-Casos_PN_CORR[[#This Row],[43942]]</f>
        <v>0</v>
      </c>
      <c r="AX388">
        <f>+Casos_PN_CORR[[#This Row],[43944]]-Casos_PN_CORR[[#This Row],[43943]]</f>
        <v>0</v>
      </c>
      <c r="AY388">
        <f>+Casos_PN_CORR[[#This Row],[43945]]-Casos_PN_CORR[[#This Row],[43944]]</f>
        <v>0</v>
      </c>
      <c r="AZ388">
        <f>+Casos_PN_CORR[[#This Row],[43946]]-Casos_PN_CORR[[#This Row],[43945]]</f>
        <v>0</v>
      </c>
      <c r="BA388">
        <f>+Casos_PN_CORR[[#This Row],[43947]]-Casos_PN_CORR[[#This Row],[43946]]</f>
        <v>0</v>
      </c>
      <c r="BB388">
        <f>+Casos_PN_CORR[[#This Row],[43948]]-Casos_PN_CORR[[#This Row],[43947]]</f>
        <v>0</v>
      </c>
      <c r="BC388">
        <f>+Casos_PN_CORR[[#This Row],[43949]]-Casos_PN_CORR[[#This Row],[43948]]</f>
        <v>0</v>
      </c>
      <c r="BD388">
        <f>+Casos_PN_CORR[[#This Row],[43950]]-Casos_PN_CORR[[#This Row],[43949]]</f>
        <v>0</v>
      </c>
      <c r="BE388">
        <f>+Casos_PN_CORR[[#This Row],[43951]]-Casos_PN_CORR[[#This Row],[43950]]</f>
        <v>0</v>
      </c>
      <c r="BF388">
        <f>+Casos_PN_CORR[[#This Row],[43952]]-Casos_PN_CORR[[#This Row],[43951]]</f>
        <v>0</v>
      </c>
      <c r="BG388">
        <f>+Casos_PN_CORR[[#This Row],[43953]]-Casos_PN_CORR[[#This Row],[43952]]</f>
        <v>0</v>
      </c>
      <c r="BH388">
        <f>+Casos_PN_CORR[[#This Row],[43954]]-Casos_PN_CORR[[#This Row],[43953]]</f>
        <v>0</v>
      </c>
      <c r="BI388">
        <f>+Casos_PN_CORR[[#This Row],[43955]]-Casos_PN_CORR[[#This Row],[43954]]</f>
        <v>0</v>
      </c>
      <c r="BJ388">
        <f>+Casos_PN_CORR[[#This Row],[43956]]-Casos_PN_CORR[[#This Row],[43955]]</f>
        <v>0</v>
      </c>
      <c r="BK388">
        <f>+Casos_PN_CORR[[#This Row],[43957]]-Casos_PN_CORR[[#This Row],[43956]]</f>
        <v>0</v>
      </c>
      <c r="BL388">
        <f>+Casos_PN_CORR[[#This Row],[43958]]-Casos_PN_CORR[[#This Row],[43957]]</f>
        <v>0</v>
      </c>
      <c r="BM388">
        <f>+Casos_PN_CORR[[#This Row],[43959]]-Casos_PN_CORR[[#This Row],[43958]]</f>
        <v>0</v>
      </c>
      <c r="BN388">
        <f>+Casos_PN_CORR[[#This Row],[43960]]-Casos_PN_CORR[[#This Row],[43959]]</f>
        <v>0</v>
      </c>
      <c r="BO388">
        <f>+Casos_PN_CORR[[#This Row],[43961]]-Casos_PN_CORR[[#This Row],[43960]]</f>
        <v>0</v>
      </c>
      <c r="BP388">
        <f>+Casos_PN_CORR[[#This Row],[43962]]-Casos_PN_CORR[[#This Row],[43961]]</f>
        <v>0</v>
      </c>
      <c r="BQ388">
        <f>+Casos_PN_CORR[[#This Row],[43963]]-Casos_PN_CORR[[#This Row],[43962]]</f>
        <v>0</v>
      </c>
      <c r="BR388">
        <f>+Casos_PN_CORR[[#This Row],[43964]]-Casos_PN_CORR[[#This Row],[43963]]</f>
        <v>0</v>
      </c>
      <c r="BS388">
        <f>+Casos_PN_CORR[[#This Row],[43965]]-Casos_PN_CORR[[#This Row],[43964]]</f>
        <v>0</v>
      </c>
      <c r="BT388">
        <f>+Casos_PN_CORR[[#This Row],[43966]]-Casos_PN_CORR[[#This Row],[43965]]</f>
        <v>0</v>
      </c>
      <c r="BU388">
        <f>+Casos_PN_CORR[[#This Row],[43967]]-Casos_PN_CORR[[#This Row],[43966]]</f>
        <v>0</v>
      </c>
      <c r="BV388">
        <f>+Casos_PN_CORR[[#This Row],[43968]]-Casos_PN_CORR[[#This Row],[43967]]</f>
        <v>0</v>
      </c>
      <c r="BW388">
        <f>+Casos_PN_CORR[[#This Row],[43969]]-Casos_PN_CORR[[#This Row],[43968]]</f>
        <v>0</v>
      </c>
      <c r="BX388">
        <f>+Casos_PN_CORR[[#This Row],[43970]]-Casos_PN_CORR[[#This Row],[43969]]</f>
        <v>0</v>
      </c>
      <c r="BY388">
        <f>+Casos_PN_CORR[[#This Row],[43971]]-Casos_PN_CORR[[#This Row],[43970]]</f>
        <v>0</v>
      </c>
      <c r="BZ388">
        <f>+Casos_PN_CORR[[#This Row],[43972]]-Casos_PN_CORR[[#This Row],[43971]]</f>
        <v>0</v>
      </c>
      <c r="CA388">
        <f>+Casos_PN_CORR[[#This Row],[43973]]-Casos_PN_CORR[[#This Row],[43972]]</f>
        <v>0</v>
      </c>
      <c r="CB388">
        <f>+Casos_PN_CORR[[#This Row],[43974]]-Casos_PN_CORR[[#This Row],[43973]]</f>
        <v>0</v>
      </c>
      <c r="CC388">
        <f>+Casos_PN_CORR[[#This Row],[43975]]-Casos_PN_CORR[[#This Row],[43974]]</f>
        <v>0</v>
      </c>
      <c r="CD388">
        <f>+Casos_PN_CORR[[#This Row],[43976]]-Casos_PN_CORR[[#This Row],[43975]]</f>
        <v>0</v>
      </c>
      <c r="CE388">
        <f>+Casos_PN_CORR[[#This Row],[43977]]-Casos_PN_CORR[[#This Row],[43976]]</f>
        <v>0</v>
      </c>
      <c r="CF388">
        <f>+Casos_PN_CORR[[#This Row],[43978]]-Casos_PN_CORR[[#This Row],[43977]]</f>
        <v>0</v>
      </c>
      <c r="CG388">
        <f>+Casos_PN_CORR[[#This Row],[43979]]-Casos_PN_CORR[[#This Row],[43978]]</f>
        <v>0</v>
      </c>
      <c r="CH388">
        <f>+Casos_PN_CORR[[#This Row],[43980]]-Casos_PN_CORR[[#This Row],[43979]]</f>
        <v>0</v>
      </c>
      <c r="CI388">
        <f>+Casos_PN_CORR[[#This Row],[43981]]-Casos_PN_CORR[[#This Row],[43980]]</f>
        <v>0</v>
      </c>
      <c r="CJ388">
        <f>+Casos_PN_CORR[[#This Row],[43982]]-Casos_PN_CORR[[#This Row],[43981]]</f>
        <v>0</v>
      </c>
      <c r="CK388">
        <f>+Casos_PN_CORR[[#This Row],[43983]]-Casos_PN_CORR[[#This Row],[43982]]</f>
        <v>0</v>
      </c>
      <c r="CL388">
        <f>+Casos_PN_CORR[[#This Row],[43984]]-Casos_PN_CORR[[#This Row],[43983]]</f>
        <v>0</v>
      </c>
      <c r="CM388">
        <f>+Casos_PN_CORR[[#This Row],[43985]]-Casos_PN_CORR[[#This Row],[43984]]</f>
        <v>0</v>
      </c>
      <c r="CN388">
        <f>+Casos_PN_CORR[[#This Row],[43986]]-Casos_PN_CORR[[#This Row],[43985]]</f>
        <v>0</v>
      </c>
      <c r="CO388">
        <f>+Casos_PN_CORR[[#This Row],[43987]]-Casos_PN_CORR[[#This Row],[43986]]</f>
        <v>0</v>
      </c>
      <c r="CP388">
        <f>+Casos_PN_CORR[[#This Row],[43988]]-Casos_PN_CORR[[#This Row],[43987]]</f>
        <v>0</v>
      </c>
      <c r="CQ388">
        <f>+Casos_PN_CORR[[#This Row],[43989]]-Casos_PN_CORR[[#This Row],[43988]]</f>
        <v>0</v>
      </c>
      <c r="CR388">
        <f>+Casos_PN_CORR[[#This Row],[43990]]-Casos_PN_CORR[[#This Row],[43989]]</f>
        <v>0</v>
      </c>
      <c r="CS388">
        <f>+Casos_PN_CORR[[#This Row],[43991]]-Casos_PN_CORR[[#This Row],[43990]]</f>
        <v>0</v>
      </c>
      <c r="CT388">
        <f>+Casos_PN_CORR[[#This Row],[43992]]-Casos_PN_CORR[[#This Row],[43991]]</f>
        <v>0</v>
      </c>
      <c r="CU388">
        <f>+Casos_PN_CORR[[#This Row],[43993]]-Casos_PN_CORR[[#This Row],[43992]]</f>
        <v>0</v>
      </c>
    </row>
    <row r="389" spans="1:99" x14ac:dyDescent="0.3">
      <c r="A389">
        <v>60404</v>
      </c>
      <c r="B389" s="2" t="s">
        <v>158</v>
      </c>
      <c r="C389" s="2" t="s">
        <v>332</v>
      </c>
      <c r="D389" s="2" t="s">
        <v>651</v>
      </c>
      <c r="E389" s="4">
        <f t="shared" si="6"/>
        <v>0</v>
      </c>
      <c r="F389">
        <f>+Casos_PN_CORR[[#This Row],[43900]]</f>
        <v>0</v>
      </c>
      <c r="G389">
        <f>+Casos_PN_CORR[[#This Row],[43901]]-Casos_PN_CORR[[#This Row],[43900]]</f>
        <v>0</v>
      </c>
      <c r="H389">
        <f>+Casos_PN_CORR[[#This Row],[43902]]-Casos_PN_CORR[[#This Row],[43901]]</f>
        <v>0</v>
      </c>
      <c r="I389">
        <f>+Casos_PN_CORR[[#This Row],[43903]]-Casos_PN_CORR[[#This Row],[43902]]</f>
        <v>0</v>
      </c>
      <c r="J389">
        <f>+Casos_PN_CORR[[#This Row],[43904]]-Casos_PN_CORR[[#This Row],[43903]]</f>
        <v>0</v>
      </c>
      <c r="K389">
        <f>+Casos_PN_CORR[[#This Row],[43905]]-Casos_PN_CORR[[#This Row],[43904]]</f>
        <v>0</v>
      </c>
      <c r="L389">
        <f>+Casos_PN_CORR[[#This Row],[43906]]-Casos_PN_CORR[[#This Row],[43905]]</f>
        <v>0</v>
      </c>
      <c r="M389">
        <f>+Casos_PN_CORR[[#This Row],[43907]]-Casos_PN_CORR[[#This Row],[43906]]</f>
        <v>0</v>
      </c>
      <c r="N389">
        <f>+Casos_PN_CORR[[#This Row],[43908]]-Casos_PN_CORR[[#This Row],[43907]]</f>
        <v>0</v>
      </c>
      <c r="O389">
        <f>+Casos_PN_CORR[[#This Row],[43909]]-Casos_PN_CORR[[#This Row],[43908]]</f>
        <v>0</v>
      </c>
      <c r="P389">
        <f>+Casos_PN_CORR[[#This Row],[43910]]-Casos_PN_CORR[[#This Row],[43909]]</f>
        <v>0</v>
      </c>
      <c r="Q389">
        <f>+Casos_PN_CORR[[#This Row],[43911]]-Casos_PN_CORR[[#This Row],[43910]]</f>
        <v>0</v>
      </c>
      <c r="R389">
        <f>+Casos_PN_CORR[[#This Row],[43912]]-Casos_PN_CORR[[#This Row],[43911]]</f>
        <v>0</v>
      </c>
      <c r="S389">
        <f>+Casos_PN_CORR[[#This Row],[43913]]-Casos_PN_CORR[[#This Row],[43912]]</f>
        <v>0</v>
      </c>
      <c r="T389">
        <f>+Casos_PN_CORR[[#This Row],[43914]]-Casos_PN_CORR[[#This Row],[43913]]</f>
        <v>0</v>
      </c>
      <c r="U389">
        <f>+Casos_PN_CORR[[#This Row],[43915]]-Casos_PN_CORR[[#This Row],[43914]]</f>
        <v>0</v>
      </c>
      <c r="V389">
        <f>+Casos_PN_CORR[[#This Row],[43916]]-Casos_PN_CORR[[#This Row],[43915]]</f>
        <v>0</v>
      </c>
      <c r="W389">
        <f>+Casos_PN_CORR[[#This Row],[43917]]-Casos_PN_CORR[[#This Row],[43916]]</f>
        <v>0</v>
      </c>
      <c r="X389">
        <f>+Casos_PN_CORR[[#This Row],[43918]]-Casos_PN_CORR[[#This Row],[43917]]</f>
        <v>0</v>
      </c>
      <c r="Y389">
        <f>+Casos_PN_CORR[[#This Row],[43919]]-Casos_PN_CORR[[#This Row],[43918]]</f>
        <v>0</v>
      </c>
      <c r="Z389">
        <f>+Casos_PN_CORR[[#This Row],[43920]]-Casos_PN_CORR[[#This Row],[43919]]</f>
        <v>0</v>
      </c>
      <c r="AA389">
        <f>+Casos_PN_CORR[[#This Row],[43921]]-Casos_PN_CORR[[#This Row],[43920]]</f>
        <v>0</v>
      </c>
      <c r="AB389">
        <f>+Casos_PN_CORR[[#This Row],[43922]]-Casos_PN_CORR[[#This Row],[43921]]</f>
        <v>0</v>
      </c>
      <c r="AC389">
        <f>+Casos_PN_CORR[[#This Row],[43923]]-Casos_PN_CORR[[#This Row],[43922]]</f>
        <v>0</v>
      </c>
      <c r="AD389">
        <f>+Casos_PN_CORR[[#This Row],[43924]]-Casos_PN_CORR[[#This Row],[43923]]</f>
        <v>0</v>
      </c>
      <c r="AE389">
        <f>+Casos_PN_CORR[[#This Row],[43925]]-Casos_PN_CORR[[#This Row],[43924]]</f>
        <v>0</v>
      </c>
      <c r="AF389">
        <f>+Casos_PN_CORR[[#This Row],[43926]]-Casos_PN_CORR[[#This Row],[43925]]</f>
        <v>0</v>
      </c>
      <c r="AG389">
        <f>+Casos_PN_CORR[[#This Row],[43927]]-Casos_PN_CORR[[#This Row],[43926]]</f>
        <v>0</v>
      </c>
      <c r="AH389">
        <f>+Casos_PN_CORR[[#This Row],[43928]]-Casos_PN_CORR[[#This Row],[43927]]</f>
        <v>0</v>
      </c>
      <c r="AI389">
        <f>+Casos_PN_CORR[[#This Row],[43929]]-Casos_PN_CORR[[#This Row],[43928]]</f>
        <v>0</v>
      </c>
      <c r="AJ389">
        <f>+Casos_PN_CORR[[#This Row],[43930]]-Casos_PN_CORR[[#This Row],[43929]]</f>
        <v>0</v>
      </c>
      <c r="AK389">
        <f>+Casos_PN_CORR[[#This Row],[43931]]-Casos_PN_CORR[[#This Row],[43930]]</f>
        <v>0</v>
      </c>
      <c r="AL389">
        <f>+Casos_PN_CORR[[#This Row],[43932]]-Casos_PN_CORR[[#This Row],[43931]]</f>
        <v>0</v>
      </c>
      <c r="AM389">
        <f>+Casos_PN_CORR[[#This Row],[43933]]-Casos_PN_CORR[[#This Row],[43932]]</f>
        <v>0</v>
      </c>
      <c r="AN389">
        <f>+Casos_PN_CORR[[#This Row],[43934]]-Casos_PN_CORR[[#This Row],[43933]]</f>
        <v>0</v>
      </c>
      <c r="AO389">
        <f>+Casos_PN_CORR[[#This Row],[43935]]-Casos_PN_CORR[[#This Row],[43934]]</f>
        <v>0</v>
      </c>
      <c r="AP389">
        <f>+Casos_PN_CORR[[#This Row],[43936]]-Casos_PN_CORR[[#This Row],[43935]]</f>
        <v>0</v>
      </c>
      <c r="AQ389">
        <f>+Casos_PN_CORR[[#This Row],[43937]]-Casos_PN_CORR[[#This Row],[43936]]</f>
        <v>0</v>
      </c>
      <c r="AR389">
        <f>+Casos_PN_CORR[[#This Row],[43938]]-Casos_PN_CORR[[#This Row],[43937]]</f>
        <v>0</v>
      </c>
      <c r="AS389">
        <f>+Casos_PN_CORR[[#This Row],[43939]]-Casos_PN_CORR[[#This Row],[43938]]</f>
        <v>0</v>
      </c>
      <c r="AT389">
        <f>+Casos_PN_CORR[[#This Row],[43940]]-Casos_PN_CORR[[#This Row],[43939]]</f>
        <v>0</v>
      </c>
      <c r="AU389">
        <f>+Casos_PN_CORR[[#This Row],[43941]]-Casos_PN_CORR[[#This Row],[43940]]</f>
        <v>0</v>
      </c>
      <c r="AV389">
        <f>+Casos_PN_CORR[[#This Row],[43942]]-Casos_PN_CORR[[#This Row],[43941]]</f>
        <v>0</v>
      </c>
      <c r="AW389">
        <f>+Casos_PN_CORR[[#This Row],[43943]]-Casos_PN_CORR[[#This Row],[43942]]</f>
        <v>0</v>
      </c>
      <c r="AX389">
        <f>+Casos_PN_CORR[[#This Row],[43944]]-Casos_PN_CORR[[#This Row],[43943]]</f>
        <v>0</v>
      </c>
      <c r="AY389">
        <f>+Casos_PN_CORR[[#This Row],[43945]]-Casos_PN_CORR[[#This Row],[43944]]</f>
        <v>0</v>
      </c>
      <c r="AZ389">
        <f>+Casos_PN_CORR[[#This Row],[43946]]-Casos_PN_CORR[[#This Row],[43945]]</f>
        <v>0</v>
      </c>
      <c r="BA389">
        <f>+Casos_PN_CORR[[#This Row],[43947]]-Casos_PN_CORR[[#This Row],[43946]]</f>
        <v>0</v>
      </c>
      <c r="BB389">
        <f>+Casos_PN_CORR[[#This Row],[43948]]-Casos_PN_CORR[[#This Row],[43947]]</f>
        <v>0</v>
      </c>
      <c r="BC389">
        <f>+Casos_PN_CORR[[#This Row],[43949]]-Casos_PN_CORR[[#This Row],[43948]]</f>
        <v>0</v>
      </c>
      <c r="BD389">
        <f>+Casos_PN_CORR[[#This Row],[43950]]-Casos_PN_CORR[[#This Row],[43949]]</f>
        <v>0</v>
      </c>
      <c r="BE389">
        <f>+Casos_PN_CORR[[#This Row],[43951]]-Casos_PN_CORR[[#This Row],[43950]]</f>
        <v>0</v>
      </c>
      <c r="BF389">
        <f>+Casos_PN_CORR[[#This Row],[43952]]-Casos_PN_CORR[[#This Row],[43951]]</f>
        <v>0</v>
      </c>
      <c r="BG389">
        <f>+Casos_PN_CORR[[#This Row],[43953]]-Casos_PN_CORR[[#This Row],[43952]]</f>
        <v>0</v>
      </c>
      <c r="BH389">
        <f>+Casos_PN_CORR[[#This Row],[43954]]-Casos_PN_CORR[[#This Row],[43953]]</f>
        <v>0</v>
      </c>
      <c r="BI389">
        <f>+Casos_PN_CORR[[#This Row],[43955]]-Casos_PN_CORR[[#This Row],[43954]]</f>
        <v>0</v>
      </c>
      <c r="BJ389">
        <f>+Casos_PN_CORR[[#This Row],[43956]]-Casos_PN_CORR[[#This Row],[43955]]</f>
        <v>0</v>
      </c>
      <c r="BK389">
        <f>+Casos_PN_CORR[[#This Row],[43957]]-Casos_PN_CORR[[#This Row],[43956]]</f>
        <v>0</v>
      </c>
      <c r="BL389">
        <f>+Casos_PN_CORR[[#This Row],[43958]]-Casos_PN_CORR[[#This Row],[43957]]</f>
        <v>0</v>
      </c>
      <c r="BM389">
        <f>+Casos_PN_CORR[[#This Row],[43959]]-Casos_PN_CORR[[#This Row],[43958]]</f>
        <v>0</v>
      </c>
      <c r="BN389">
        <f>+Casos_PN_CORR[[#This Row],[43960]]-Casos_PN_CORR[[#This Row],[43959]]</f>
        <v>0</v>
      </c>
      <c r="BO389">
        <f>+Casos_PN_CORR[[#This Row],[43961]]-Casos_PN_CORR[[#This Row],[43960]]</f>
        <v>0</v>
      </c>
      <c r="BP389">
        <f>+Casos_PN_CORR[[#This Row],[43962]]-Casos_PN_CORR[[#This Row],[43961]]</f>
        <v>0</v>
      </c>
      <c r="BQ389">
        <f>+Casos_PN_CORR[[#This Row],[43963]]-Casos_PN_CORR[[#This Row],[43962]]</f>
        <v>0</v>
      </c>
      <c r="BR389">
        <f>+Casos_PN_CORR[[#This Row],[43964]]-Casos_PN_CORR[[#This Row],[43963]]</f>
        <v>0</v>
      </c>
      <c r="BS389">
        <f>+Casos_PN_CORR[[#This Row],[43965]]-Casos_PN_CORR[[#This Row],[43964]]</f>
        <v>0</v>
      </c>
      <c r="BT389">
        <f>+Casos_PN_CORR[[#This Row],[43966]]-Casos_PN_CORR[[#This Row],[43965]]</f>
        <v>0</v>
      </c>
      <c r="BU389">
        <f>+Casos_PN_CORR[[#This Row],[43967]]-Casos_PN_CORR[[#This Row],[43966]]</f>
        <v>0</v>
      </c>
      <c r="BV389">
        <f>+Casos_PN_CORR[[#This Row],[43968]]-Casos_PN_CORR[[#This Row],[43967]]</f>
        <v>0</v>
      </c>
      <c r="BW389">
        <f>+Casos_PN_CORR[[#This Row],[43969]]-Casos_PN_CORR[[#This Row],[43968]]</f>
        <v>0</v>
      </c>
      <c r="BX389">
        <f>+Casos_PN_CORR[[#This Row],[43970]]-Casos_PN_CORR[[#This Row],[43969]]</f>
        <v>0</v>
      </c>
      <c r="BY389">
        <f>+Casos_PN_CORR[[#This Row],[43971]]-Casos_PN_CORR[[#This Row],[43970]]</f>
        <v>0</v>
      </c>
      <c r="BZ389">
        <f>+Casos_PN_CORR[[#This Row],[43972]]-Casos_PN_CORR[[#This Row],[43971]]</f>
        <v>0</v>
      </c>
      <c r="CA389">
        <f>+Casos_PN_CORR[[#This Row],[43973]]-Casos_PN_CORR[[#This Row],[43972]]</f>
        <v>0</v>
      </c>
      <c r="CB389">
        <f>+Casos_PN_CORR[[#This Row],[43974]]-Casos_PN_CORR[[#This Row],[43973]]</f>
        <v>0</v>
      </c>
      <c r="CC389">
        <f>+Casos_PN_CORR[[#This Row],[43975]]-Casos_PN_CORR[[#This Row],[43974]]</f>
        <v>0</v>
      </c>
      <c r="CD389">
        <f>+Casos_PN_CORR[[#This Row],[43976]]-Casos_PN_CORR[[#This Row],[43975]]</f>
        <v>0</v>
      </c>
      <c r="CE389">
        <f>+Casos_PN_CORR[[#This Row],[43977]]-Casos_PN_CORR[[#This Row],[43976]]</f>
        <v>0</v>
      </c>
      <c r="CF389">
        <f>+Casos_PN_CORR[[#This Row],[43978]]-Casos_PN_CORR[[#This Row],[43977]]</f>
        <v>0</v>
      </c>
      <c r="CG389">
        <f>+Casos_PN_CORR[[#This Row],[43979]]-Casos_PN_CORR[[#This Row],[43978]]</f>
        <v>0</v>
      </c>
      <c r="CH389">
        <f>+Casos_PN_CORR[[#This Row],[43980]]-Casos_PN_CORR[[#This Row],[43979]]</f>
        <v>0</v>
      </c>
      <c r="CI389">
        <f>+Casos_PN_CORR[[#This Row],[43981]]-Casos_PN_CORR[[#This Row],[43980]]</f>
        <v>0</v>
      </c>
      <c r="CJ389">
        <f>+Casos_PN_CORR[[#This Row],[43982]]-Casos_PN_CORR[[#This Row],[43981]]</f>
        <v>0</v>
      </c>
      <c r="CK389">
        <f>+Casos_PN_CORR[[#This Row],[43983]]-Casos_PN_CORR[[#This Row],[43982]]</f>
        <v>0</v>
      </c>
      <c r="CL389">
        <f>+Casos_PN_CORR[[#This Row],[43984]]-Casos_PN_CORR[[#This Row],[43983]]</f>
        <v>0</v>
      </c>
      <c r="CM389">
        <f>+Casos_PN_CORR[[#This Row],[43985]]-Casos_PN_CORR[[#This Row],[43984]]</f>
        <v>0</v>
      </c>
      <c r="CN389">
        <f>+Casos_PN_CORR[[#This Row],[43986]]-Casos_PN_CORR[[#This Row],[43985]]</f>
        <v>0</v>
      </c>
      <c r="CO389">
        <f>+Casos_PN_CORR[[#This Row],[43987]]-Casos_PN_CORR[[#This Row],[43986]]</f>
        <v>0</v>
      </c>
      <c r="CP389">
        <f>+Casos_PN_CORR[[#This Row],[43988]]-Casos_PN_CORR[[#This Row],[43987]]</f>
        <v>0</v>
      </c>
      <c r="CQ389">
        <f>+Casos_PN_CORR[[#This Row],[43989]]-Casos_PN_CORR[[#This Row],[43988]]</f>
        <v>0</v>
      </c>
      <c r="CR389">
        <f>+Casos_PN_CORR[[#This Row],[43990]]-Casos_PN_CORR[[#This Row],[43989]]</f>
        <v>0</v>
      </c>
      <c r="CS389">
        <f>+Casos_PN_CORR[[#This Row],[43991]]-Casos_PN_CORR[[#This Row],[43990]]</f>
        <v>0</v>
      </c>
      <c r="CT389">
        <f>+Casos_PN_CORR[[#This Row],[43992]]-Casos_PN_CORR[[#This Row],[43991]]</f>
        <v>0</v>
      </c>
      <c r="CU389">
        <f>+Casos_PN_CORR[[#This Row],[43993]]-Casos_PN_CORR[[#This Row],[43992]]</f>
        <v>0</v>
      </c>
    </row>
    <row r="390" spans="1:99" x14ac:dyDescent="0.3">
      <c r="A390">
        <v>90404</v>
      </c>
      <c r="B390" s="2" t="s">
        <v>114</v>
      </c>
      <c r="C390" s="2" t="s">
        <v>238</v>
      </c>
      <c r="D390" s="2" t="s">
        <v>651</v>
      </c>
      <c r="E390" s="4">
        <f t="shared" si="6"/>
        <v>0</v>
      </c>
      <c r="F390">
        <f>+Casos_PN_CORR[[#This Row],[43900]]</f>
        <v>0</v>
      </c>
      <c r="G390">
        <f>+Casos_PN_CORR[[#This Row],[43901]]-Casos_PN_CORR[[#This Row],[43900]]</f>
        <v>0</v>
      </c>
      <c r="H390">
        <f>+Casos_PN_CORR[[#This Row],[43902]]-Casos_PN_CORR[[#This Row],[43901]]</f>
        <v>0</v>
      </c>
      <c r="I390">
        <f>+Casos_PN_CORR[[#This Row],[43903]]-Casos_PN_CORR[[#This Row],[43902]]</f>
        <v>0</v>
      </c>
      <c r="J390">
        <f>+Casos_PN_CORR[[#This Row],[43904]]-Casos_PN_CORR[[#This Row],[43903]]</f>
        <v>0</v>
      </c>
      <c r="K390">
        <f>+Casos_PN_CORR[[#This Row],[43905]]-Casos_PN_CORR[[#This Row],[43904]]</f>
        <v>0</v>
      </c>
      <c r="L390">
        <f>+Casos_PN_CORR[[#This Row],[43906]]-Casos_PN_CORR[[#This Row],[43905]]</f>
        <v>0</v>
      </c>
      <c r="M390">
        <f>+Casos_PN_CORR[[#This Row],[43907]]-Casos_PN_CORR[[#This Row],[43906]]</f>
        <v>0</v>
      </c>
      <c r="N390">
        <f>+Casos_PN_CORR[[#This Row],[43908]]-Casos_PN_CORR[[#This Row],[43907]]</f>
        <v>0</v>
      </c>
      <c r="O390">
        <f>+Casos_PN_CORR[[#This Row],[43909]]-Casos_PN_CORR[[#This Row],[43908]]</f>
        <v>0</v>
      </c>
      <c r="P390">
        <f>+Casos_PN_CORR[[#This Row],[43910]]-Casos_PN_CORR[[#This Row],[43909]]</f>
        <v>0</v>
      </c>
      <c r="Q390">
        <f>+Casos_PN_CORR[[#This Row],[43911]]-Casos_PN_CORR[[#This Row],[43910]]</f>
        <v>0</v>
      </c>
      <c r="R390">
        <f>+Casos_PN_CORR[[#This Row],[43912]]-Casos_PN_CORR[[#This Row],[43911]]</f>
        <v>0</v>
      </c>
      <c r="S390">
        <f>+Casos_PN_CORR[[#This Row],[43913]]-Casos_PN_CORR[[#This Row],[43912]]</f>
        <v>0</v>
      </c>
      <c r="T390">
        <f>+Casos_PN_CORR[[#This Row],[43914]]-Casos_PN_CORR[[#This Row],[43913]]</f>
        <v>0</v>
      </c>
      <c r="U390">
        <f>+Casos_PN_CORR[[#This Row],[43915]]-Casos_PN_CORR[[#This Row],[43914]]</f>
        <v>0</v>
      </c>
      <c r="V390">
        <f>+Casos_PN_CORR[[#This Row],[43916]]-Casos_PN_CORR[[#This Row],[43915]]</f>
        <v>0</v>
      </c>
      <c r="W390">
        <f>+Casos_PN_CORR[[#This Row],[43917]]-Casos_PN_CORR[[#This Row],[43916]]</f>
        <v>0</v>
      </c>
      <c r="X390">
        <f>+Casos_PN_CORR[[#This Row],[43918]]-Casos_PN_CORR[[#This Row],[43917]]</f>
        <v>0</v>
      </c>
      <c r="Y390">
        <f>+Casos_PN_CORR[[#This Row],[43919]]-Casos_PN_CORR[[#This Row],[43918]]</f>
        <v>0</v>
      </c>
      <c r="Z390">
        <f>+Casos_PN_CORR[[#This Row],[43920]]-Casos_PN_CORR[[#This Row],[43919]]</f>
        <v>0</v>
      </c>
      <c r="AA390">
        <f>+Casos_PN_CORR[[#This Row],[43921]]-Casos_PN_CORR[[#This Row],[43920]]</f>
        <v>0</v>
      </c>
      <c r="AB390">
        <f>+Casos_PN_CORR[[#This Row],[43922]]-Casos_PN_CORR[[#This Row],[43921]]</f>
        <v>0</v>
      </c>
      <c r="AC390">
        <f>+Casos_PN_CORR[[#This Row],[43923]]-Casos_PN_CORR[[#This Row],[43922]]</f>
        <v>0</v>
      </c>
      <c r="AD390">
        <f>+Casos_PN_CORR[[#This Row],[43924]]-Casos_PN_CORR[[#This Row],[43923]]</f>
        <v>0</v>
      </c>
      <c r="AE390">
        <f>+Casos_PN_CORR[[#This Row],[43925]]-Casos_PN_CORR[[#This Row],[43924]]</f>
        <v>0</v>
      </c>
      <c r="AF390">
        <f>+Casos_PN_CORR[[#This Row],[43926]]-Casos_PN_CORR[[#This Row],[43925]]</f>
        <v>0</v>
      </c>
      <c r="AG390">
        <f>+Casos_PN_CORR[[#This Row],[43927]]-Casos_PN_CORR[[#This Row],[43926]]</f>
        <v>0</v>
      </c>
      <c r="AH390">
        <f>+Casos_PN_CORR[[#This Row],[43928]]-Casos_PN_CORR[[#This Row],[43927]]</f>
        <v>0</v>
      </c>
      <c r="AI390">
        <f>+Casos_PN_CORR[[#This Row],[43929]]-Casos_PN_CORR[[#This Row],[43928]]</f>
        <v>0</v>
      </c>
      <c r="AJ390">
        <f>+Casos_PN_CORR[[#This Row],[43930]]-Casos_PN_CORR[[#This Row],[43929]]</f>
        <v>0</v>
      </c>
      <c r="AK390">
        <f>+Casos_PN_CORR[[#This Row],[43931]]-Casos_PN_CORR[[#This Row],[43930]]</f>
        <v>0</v>
      </c>
      <c r="AL390">
        <f>+Casos_PN_CORR[[#This Row],[43932]]-Casos_PN_CORR[[#This Row],[43931]]</f>
        <v>0</v>
      </c>
      <c r="AM390">
        <f>+Casos_PN_CORR[[#This Row],[43933]]-Casos_PN_CORR[[#This Row],[43932]]</f>
        <v>0</v>
      </c>
      <c r="AN390">
        <f>+Casos_PN_CORR[[#This Row],[43934]]-Casos_PN_CORR[[#This Row],[43933]]</f>
        <v>0</v>
      </c>
      <c r="AO390">
        <f>+Casos_PN_CORR[[#This Row],[43935]]-Casos_PN_CORR[[#This Row],[43934]]</f>
        <v>0</v>
      </c>
      <c r="AP390">
        <f>+Casos_PN_CORR[[#This Row],[43936]]-Casos_PN_CORR[[#This Row],[43935]]</f>
        <v>0</v>
      </c>
      <c r="AQ390">
        <f>+Casos_PN_CORR[[#This Row],[43937]]-Casos_PN_CORR[[#This Row],[43936]]</f>
        <v>0</v>
      </c>
      <c r="AR390">
        <f>+Casos_PN_CORR[[#This Row],[43938]]-Casos_PN_CORR[[#This Row],[43937]]</f>
        <v>0</v>
      </c>
      <c r="AS390">
        <f>+Casos_PN_CORR[[#This Row],[43939]]-Casos_PN_CORR[[#This Row],[43938]]</f>
        <v>0</v>
      </c>
      <c r="AT390">
        <f>+Casos_PN_CORR[[#This Row],[43940]]-Casos_PN_CORR[[#This Row],[43939]]</f>
        <v>0</v>
      </c>
      <c r="AU390">
        <f>+Casos_PN_CORR[[#This Row],[43941]]-Casos_PN_CORR[[#This Row],[43940]]</f>
        <v>0</v>
      </c>
      <c r="AV390">
        <f>+Casos_PN_CORR[[#This Row],[43942]]-Casos_PN_CORR[[#This Row],[43941]]</f>
        <v>0</v>
      </c>
      <c r="AW390">
        <f>+Casos_PN_CORR[[#This Row],[43943]]-Casos_PN_CORR[[#This Row],[43942]]</f>
        <v>0</v>
      </c>
      <c r="AX390">
        <f>+Casos_PN_CORR[[#This Row],[43944]]-Casos_PN_CORR[[#This Row],[43943]]</f>
        <v>0</v>
      </c>
      <c r="AY390">
        <f>+Casos_PN_CORR[[#This Row],[43945]]-Casos_PN_CORR[[#This Row],[43944]]</f>
        <v>0</v>
      </c>
      <c r="AZ390">
        <f>+Casos_PN_CORR[[#This Row],[43946]]-Casos_PN_CORR[[#This Row],[43945]]</f>
        <v>0</v>
      </c>
      <c r="BA390">
        <f>+Casos_PN_CORR[[#This Row],[43947]]-Casos_PN_CORR[[#This Row],[43946]]</f>
        <v>0</v>
      </c>
      <c r="BB390">
        <f>+Casos_PN_CORR[[#This Row],[43948]]-Casos_PN_CORR[[#This Row],[43947]]</f>
        <v>0</v>
      </c>
      <c r="BC390">
        <f>+Casos_PN_CORR[[#This Row],[43949]]-Casos_PN_CORR[[#This Row],[43948]]</f>
        <v>0</v>
      </c>
      <c r="BD390">
        <f>+Casos_PN_CORR[[#This Row],[43950]]-Casos_PN_CORR[[#This Row],[43949]]</f>
        <v>0</v>
      </c>
      <c r="BE390">
        <f>+Casos_PN_CORR[[#This Row],[43951]]-Casos_PN_CORR[[#This Row],[43950]]</f>
        <v>0</v>
      </c>
      <c r="BF390">
        <f>+Casos_PN_CORR[[#This Row],[43952]]-Casos_PN_CORR[[#This Row],[43951]]</f>
        <v>0</v>
      </c>
      <c r="BG390">
        <f>+Casos_PN_CORR[[#This Row],[43953]]-Casos_PN_CORR[[#This Row],[43952]]</f>
        <v>0</v>
      </c>
      <c r="BH390">
        <f>+Casos_PN_CORR[[#This Row],[43954]]-Casos_PN_CORR[[#This Row],[43953]]</f>
        <v>0</v>
      </c>
      <c r="BI390">
        <f>+Casos_PN_CORR[[#This Row],[43955]]-Casos_PN_CORR[[#This Row],[43954]]</f>
        <v>0</v>
      </c>
      <c r="BJ390">
        <f>+Casos_PN_CORR[[#This Row],[43956]]-Casos_PN_CORR[[#This Row],[43955]]</f>
        <v>0</v>
      </c>
      <c r="BK390">
        <f>+Casos_PN_CORR[[#This Row],[43957]]-Casos_PN_CORR[[#This Row],[43956]]</f>
        <v>0</v>
      </c>
      <c r="BL390">
        <f>+Casos_PN_CORR[[#This Row],[43958]]-Casos_PN_CORR[[#This Row],[43957]]</f>
        <v>0</v>
      </c>
      <c r="BM390">
        <f>+Casos_PN_CORR[[#This Row],[43959]]-Casos_PN_CORR[[#This Row],[43958]]</f>
        <v>0</v>
      </c>
      <c r="BN390">
        <f>+Casos_PN_CORR[[#This Row],[43960]]-Casos_PN_CORR[[#This Row],[43959]]</f>
        <v>0</v>
      </c>
      <c r="BO390">
        <f>+Casos_PN_CORR[[#This Row],[43961]]-Casos_PN_CORR[[#This Row],[43960]]</f>
        <v>0</v>
      </c>
      <c r="BP390">
        <f>+Casos_PN_CORR[[#This Row],[43962]]-Casos_PN_CORR[[#This Row],[43961]]</f>
        <v>0</v>
      </c>
      <c r="BQ390">
        <f>+Casos_PN_CORR[[#This Row],[43963]]-Casos_PN_CORR[[#This Row],[43962]]</f>
        <v>0</v>
      </c>
      <c r="BR390">
        <f>+Casos_PN_CORR[[#This Row],[43964]]-Casos_PN_CORR[[#This Row],[43963]]</f>
        <v>0</v>
      </c>
      <c r="BS390">
        <f>+Casos_PN_CORR[[#This Row],[43965]]-Casos_PN_CORR[[#This Row],[43964]]</f>
        <v>0</v>
      </c>
      <c r="BT390">
        <f>+Casos_PN_CORR[[#This Row],[43966]]-Casos_PN_CORR[[#This Row],[43965]]</f>
        <v>0</v>
      </c>
      <c r="BU390">
        <f>+Casos_PN_CORR[[#This Row],[43967]]-Casos_PN_CORR[[#This Row],[43966]]</f>
        <v>0</v>
      </c>
      <c r="BV390">
        <f>+Casos_PN_CORR[[#This Row],[43968]]-Casos_PN_CORR[[#This Row],[43967]]</f>
        <v>0</v>
      </c>
      <c r="BW390">
        <f>+Casos_PN_CORR[[#This Row],[43969]]-Casos_PN_CORR[[#This Row],[43968]]</f>
        <v>0</v>
      </c>
      <c r="BX390">
        <f>+Casos_PN_CORR[[#This Row],[43970]]-Casos_PN_CORR[[#This Row],[43969]]</f>
        <v>0</v>
      </c>
      <c r="BY390">
        <f>+Casos_PN_CORR[[#This Row],[43971]]-Casos_PN_CORR[[#This Row],[43970]]</f>
        <v>0</v>
      </c>
      <c r="BZ390">
        <f>+Casos_PN_CORR[[#This Row],[43972]]-Casos_PN_CORR[[#This Row],[43971]]</f>
        <v>0</v>
      </c>
      <c r="CA390">
        <f>+Casos_PN_CORR[[#This Row],[43973]]-Casos_PN_CORR[[#This Row],[43972]]</f>
        <v>0</v>
      </c>
      <c r="CB390">
        <f>+Casos_PN_CORR[[#This Row],[43974]]-Casos_PN_CORR[[#This Row],[43973]]</f>
        <v>0</v>
      </c>
      <c r="CC390">
        <f>+Casos_PN_CORR[[#This Row],[43975]]-Casos_PN_CORR[[#This Row],[43974]]</f>
        <v>0</v>
      </c>
      <c r="CD390">
        <f>+Casos_PN_CORR[[#This Row],[43976]]-Casos_PN_CORR[[#This Row],[43975]]</f>
        <v>0</v>
      </c>
      <c r="CE390">
        <f>+Casos_PN_CORR[[#This Row],[43977]]-Casos_PN_CORR[[#This Row],[43976]]</f>
        <v>0</v>
      </c>
      <c r="CF390">
        <f>+Casos_PN_CORR[[#This Row],[43978]]-Casos_PN_CORR[[#This Row],[43977]]</f>
        <v>0</v>
      </c>
      <c r="CG390">
        <f>+Casos_PN_CORR[[#This Row],[43979]]-Casos_PN_CORR[[#This Row],[43978]]</f>
        <v>0</v>
      </c>
      <c r="CH390">
        <f>+Casos_PN_CORR[[#This Row],[43980]]-Casos_PN_CORR[[#This Row],[43979]]</f>
        <v>0</v>
      </c>
      <c r="CI390">
        <f>+Casos_PN_CORR[[#This Row],[43981]]-Casos_PN_CORR[[#This Row],[43980]]</f>
        <v>0</v>
      </c>
      <c r="CJ390">
        <f>+Casos_PN_CORR[[#This Row],[43982]]-Casos_PN_CORR[[#This Row],[43981]]</f>
        <v>0</v>
      </c>
      <c r="CK390">
        <f>+Casos_PN_CORR[[#This Row],[43983]]-Casos_PN_CORR[[#This Row],[43982]]</f>
        <v>0</v>
      </c>
      <c r="CL390">
        <f>+Casos_PN_CORR[[#This Row],[43984]]-Casos_PN_CORR[[#This Row],[43983]]</f>
        <v>0</v>
      </c>
      <c r="CM390">
        <f>+Casos_PN_CORR[[#This Row],[43985]]-Casos_PN_CORR[[#This Row],[43984]]</f>
        <v>0</v>
      </c>
      <c r="CN390">
        <f>+Casos_PN_CORR[[#This Row],[43986]]-Casos_PN_CORR[[#This Row],[43985]]</f>
        <v>0</v>
      </c>
      <c r="CO390">
        <f>+Casos_PN_CORR[[#This Row],[43987]]-Casos_PN_CORR[[#This Row],[43986]]</f>
        <v>0</v>
      </c>
      <c r="CP390">
        <f>+Casos_PN_CORR[[#This Row],[43988]]-Casos_PN_CORR[[#This Row],[43987]]</f>
        <v>0</v>
      </c>
      <c r="CQ390">
        <f>+Casos_PN_CORR[[#This Row],[43989]]-Casos_PN_CORR[[#This Row],[43988]]</f>
        <v>0</v>
      </c>
      <c r="CR390">
        <f>+Casos_PN_CORR[[#This Row],[43990]]-Casos_PN_CORR[[#This Row],[43989]]</f>
        <v>0</v>
      </c>
      <c r="CS390">
        <f>+Casos_PN_CORR[[#This Row],[43991]]-Casos_PN_CORR[[#This Row],[43990]]</f>
        <v>0</v>
      </c>
      <c r="CT390">
        <f>+Casos_PN_CORR[[#This Row],[43992]]-Casos_PN_CORR[[#This Row],[43991]]</f>
        <v>0</v>
      </c>
      <c r="CU390">
        <f>+Casos_PN_CORR[[#This Row],[43993]]-Casos_PN_CORR[[#This Row],[43992]]</f>
        <v>0</v>
      </c>
    </row>
    <row r="391" spans="1:99" x14ac:dyDescent="0.3">
      <c r="A391">
        <v>70309</v>
      </c>
      <c r="B391" s="2" t="s">
        <v>268</v>
      </c>
      <c r="C391" s="2" t="s">
        <v>268</v>
      </c>
      <c r="D391" s="2" t="s">
        <v>652</v>
      </c>
      <c r="E391" s="4">
        <f t="shared" si="6"/>
        <v>0</v>
      </c>
      <c r="F391">
        <f>+Casos_PN_CORR[[#This Row],[43900]]</f>
        <v>0</v>
      </c>
      <c r="G391">
        <f>+Casos_PN_CORR[[#This Row],[43901]]-Casos_PN_CORR[[#This Row],[43900]]</f>
        <v>0</v>
      </c>
      <c r="H391">
        <f>+Casos_PN_CORR[[#This Row],[43902]]-Casos_PN_CORR[[#This Row],[43901]]</f>
        <v>0</v>
      </c>
      <c r="I391">
        <f>+Casos_PN_CORR[[#This Row],[43903]]-Casos_PN_CORR[[#This Row],[43902]]</f>
        <v>0</v>
      </c>
      <c r="J391">
        <f>+Casos_PN_CORR[[#This Row],[43904]]-Casos_PN_CORR[[#This Row],[43903]]</f>
        <v>0</v>
      </c>
      <c r="K391">
        <f>+Casos_PN_CORR[[#This Row],[43905]]-Casos_PN_CORR[[#This Row],[43904]]</f>
        <v>0</v>
      </c>
      <c r="L391">
        <f>+Casos_PN_CORR[[#This Row],[43906]]-Casos_PN_CORR[[#This Row],[43905]]</f>
        <v>0</v>
      </c>
      <c r="M391">
        <f>+Casos_PN_CORR[[#This Row],[43907]]-Casos_PN_CORR[[#This Row],[43906]]</f>
        <v>0</v>
      </c>
      <c r="N391">
        <f>+Casos_PN_CORR[[#This Row],[43908]]-Casos_PN_CORR[[#This Row],[43907]]</f>
        <v>0</v>
      </c>
      <c r="O391">
        <f>+Casos_PN_CORR[[#This Row],[43909]]-Casos_PN_CORR[[#This Row],[43908]]</f>
        <v>0</v>
      </c>
      <c r="P391">
        <f>+Casos_PN_CORR[[#This Row],[43910]]-Casos_PN_CORR[[#This Row],[43909]]</f>
        <v>0</v>
      </c>
      <c r="Q391">
        <f>+Casos_PN_CORR[[#This Row],[43911]]-Casos_PN_CORR[[#This Row],[43910]]</f>
        <v>0</v>
      </c>
      <c r="R391">
        <f>+Casos_PN_CORR[[#This Row],[43912]]-Casos_PN_CORR[[#This Row],[43911]]</f>
        <v>0</v>
      </c>
      <c r="S391">
        <f>+Casos_PN_CORR[[#This Row],[43913]]-Casos_PN_CORR[[#This Row],[43912]]</f>
        <v>0</v>
      </c>
      <c r="T391">
        <f>+Casos_PN_CORR[[#This Row],[43914]]-Casos_PN_CORR[[#This Row],[43913]]</f>
        <v>0</v>
      </c>
      <c r="U391">
        <f>+Casos_PN_CORR[[#This Row],[43915]]-Casos_PN_CORR[[#This Row],[43914]]</f>
        <v>0</v>
      </c>
      <c r="V391">
        <f>+Casos_PN_CORR[[#This Row],[43916]]-Casos_PN_CORR[[#This Row],[43915]]</f>
        <v>0</v>
      </c>
      <c r="W391">
        <f>+Casos_PN_CORR[[#This Row],[43917]]-Casos_PN_CORR[[#This Row],[43916]]</f>
        <v>0</v>
      </c>
      <c r="X391">
        <f>+Casos_PN_CORR[[#This Row],[43918]]-Casos_PN_CORR[[#This Row],[43917]]</f>
        <v>0</v>
      </c>
      <c r="Y391">
        <f>+Casos_PN_CORR[[#This Row],[43919]]-Casos_PN_CORR[[#This Row],[43918]]</f>
        <v>0</v>
      </c>
      <c r="Z391">
        <f>+Casos_PN_CORR[[#This Row],[43920]]-Casos_PN_CORR[[#This Row],[43919]]</f>
        <v>0</v>
      </c>
      <c r="AA391">
        <f>+Casos_PN_CORR[[#This Row],[43921]]-Casos_PN_CORR[[#This Row],[43920]]</f>
        <v>0</v>
      </c>
      <c r="AB391">
        <f>+Casos_PN_CORR[[#This Row],[43922]]-Casos_PN_CORR[[#This Row],[43921]]</f>
        <v>0</v>
      </c>
      <c r="AC391">
        <f>+Casos_PN_CORR[[#This Row],[43923]]-Casos_PN_CORR[[#This Row],[43922]]</f>
        <v>0</v>
      </c>
      <c r="AD391">
        <f>+Casos_PN_CORR[[#This Row],[43924]]-Casos_PN_CORR[[#This Row],[43923]]</f>
        <v>0</v>
      </c>
      <c r="AE391">
        <f>+Casos_PN_CORR[[#This Row],[43925]]-Casos_PN_CORR[[#This Row],[43924]]</f>
        <v>0</v>
      </c>
      <c r="AF391">
        <f>+Casos_PN_CORR[[#This Row],[43926]]-Casos_PN_CORR[[#This Row],[43925]]</f>
        <v>0</v>
      </c>
      <c r="AG391">
        <f>+Casos_PN_CORR[[#This Row],[43927]]-Casos_PN_CORR[[#This Row],[43926]]</f>
        <v>0</v>
      </c>
      <c r="AH391">
        <f>+Casos_PN_CORR[[#This Row],[43928]]-Casos_PN_CORR[[#This Row],[43927]]</f>
        <v>0</v>
      </c>
      <c r="AI391">
        <f>+Casos_PN_CORR[[#This Row],[43929]]-Casos_PN_CORR[[#This Row],[43928]]</f>
        <v>0</v>
      </c>
      <c r="AJ391">
        <f>+Casos_PN_CORR[[#This Row],[43930]]-Casos_PN_CORR[[#This Row],[43929]]</f>
        <v>0</v>
      </c>
      <c r="AK391">
        <f>+Casos_PN_CORR[[#This Row],[43931]]-Casos_PN_CORR[[#This Row],[43930]]</f>
        <v>0</v>
      </c>
      <c r="AL391">
        <f>+Casos_PN_CORR[[#This Row],[43932]]-Casos_PN_CORR[[#This Row],[43931]]</f>
        <v>0</v>
      </c>
      <c r="AM391">
        <f>+Casos_PN_CORR[[#This Row],[43933]]-Casos_PN_CORR[[#This Row],[43932]]</f>
        <v>0</v>
      </c>
      <c r="AN391">
        <f>+Casos_PN_CORR[[#This Row],[43934]]-Casos_PN_CORR[[#This Row],[43933]]</f>
        <v>0</v>
      </c>
      <c r="AO391">
        <f>+Casos_PN_CORR[[#This Row],[43935]]-Casos_PN_CORR[[#This Row],[43934]]</f>
        <v>0</v>
      </c>
      <c r="AP391">
        <f>+Casos_PN_CORR[[#This Row],[43936]]-Casos_PN_CORR[[#This Row],[43935]]</f>
        <v>0</v>
      </c>
      <c r="AQ391">
        <f>+Casos_PN_CORR[[#This Row],[43937]]-Casos_PN_CORR[[#This Row],[43936]]</f>
        <v>0</v>
      </c>
      <c r="AR391">
        <f>+Casos_PN_CORR[[#This Row],[43938]]-Casos_PN_CORR[[#This Row],[43937]]</f>
        <v>0</v>
      </c>
      <c r="AS391">
        <f>+Casos_PN_CORR[[#This Row],[43939]]-Casos_PN_CORR[[#This Row],[43938]]</f>
        <v>0</v>
      </c>
      <c r="AT391">
        <f>+Casos_PN_CORR[[#This Row],[43940]]-Casos_PN_CORR[[#This Row],[43939]]</f>
        <v>0</v>
      </c>
      <c r="AU391">
        <f>+Casos_PN_CORR[[#This Row],[43941]]-Casos_PN_CORR[[#This Row],[43940]]</f>
        <v>0</v>
      </c>
      <c r="AV391">
        <f>+Casos_PN_CORR[[#This Row],[43942]]-Casos_PN_CORR[[#This Row],[43941]]</f>
        <v>0</v>
      </c>
      <c r="AW391">
        <f>+Casos_PN_CORR[[#This Row],[43943]]-Casos_PN_CORR[[#This Row],[43942]]</f>
        <v>0</v>
      </c>
      <c r="AX391">
        <f>+Casos_PN_CORR[[#This Row],[43944]]-Casos_PN_CORR[[#This Row],[43943]]</f>
        <v>0</v>
      </c>
      <c r="AY391">
        <f>+Casos_PN_CORR[[#This Row],[43945]]-Casos_PN_CORR[[#This Row],[43944]]</f>
        <v>0</v>
      </c>
      <c r="AZ391">
        <f>+Casos_PN_CORR[[#This Row],[43946]]-Casos_PN_CORR[[#This Row],[43945]]</f>
        <v>0</v>
      </c>
      <c r="BA391">
        <f>+Casos_PN_CORR[[#This Row],[43947]]-Casos_PN_CORR[[#This Row],[43946]]</f>
        <v>0</v>
      </c>
      <c r="BB391">
        <f>+Casos_PN_CORR[[#This Row],[43948]]-Casos_PN_CORR[[#This Row],[43947]]</f>
        <v>0</v>
      </c>
      <c r="BC391">
        <f>+Casos_PN_CORR[[#This Row],[43949]]-Casos_PN_CORR[[#This Row],[43948]]</f>
        <v>0</v>
      </c>
      <c r="BD391">
        <f>+Casos_PN_CORR[[#This Row],[43950]]-Casos_PN_CORR[[#This Row],[43949]]</f>
        <v>0</v>
      </c>
      <c r="BE391">
        <f>+Casos_PN_CORR[[#This Row],[43951]]-Casos_PN_CORR[[#This Row],[43950]]</f>
        <v>0</v>
      </c>
      <c r="BF391">
        <f>+Casos_PN_CORR[[#This Row],[43952]]-Casos_PN_CORR[[#This Row],[43951]]</f>
        <v>0</v>
      </c>
      <c r="BG391">
        <f>+Casos_PN_CORR[[#This Row],[43953]]-Casos_PN_CORR[[#This Row],[43952]]</f>
        <v>0</v>
      </c>
      <c r="BH391">
        <f>+Casos_PN_CORR[[#This Row],[43954]]-Casos_PN_CORR[[#This Row],[43953]]</f>
        <v>0</v>
      </c>
      <c r="BI391">
        <f>+Casos_PN_CORR[[#This Row],[43955]]-Casos_PN_CORR[[#This Row],[43954]]</f>
        <v>0</v>
      </c>
      <c r="BJ391">
        <f>+Casos_PN_CORR[[#This Row],[43956]]-Casos_PN_CORR[[#This Row],[43955]]</f>
        <v>0</v>
      </c>
      <c r="BK391">
        <f>+Casos_PN_CORR[[#This Row],[43957]]-Casos_PN_CORR[[#This Row],[43956]]</f>
        <v>0</v>
      </c>
      <c r="BL391">
        <f>+Casos_PN_CORR[[#This Row],[43958]]-Casos_PN_CORR[[#This Row],[43957]]</f>
        <v>0</v>
      </c>
      <c r="BM391">
        <f>+Casos_PN_CORR[[#This Row],[43959]]-Casos_PN_CORR[[#This Row],[43958]]</f>
        <v>0</v>
      </c>
      <c r="BN391">
        <f>+Casos_PN_CORR[[#This Row],[43960]]-Casos_PN_CORR[[#This Row],[43959]]</f>
        <v>0</v>
      </c>
      <c r="BO391">
        <f>+Casos_PN_CORR[[#This Row],[43961]]-Casos_PN_CORR[[#This Row],[43960]]</f>
        <v>0</v>
      </c>
      <c r="BP391">
        <f>+Casos_PN_CORR[[#This Row],[43962]]-Casos_PN_CORR[[#This Row],[43961]]</f>
        <v>0</v>
      </c>
      <c r="BQ391">
        <f>+Casos_PN_CORR[[#This Row],[43963]]-Casos_PN_CORR[[#This Row],[43962]]</f>
        <v>0</v>
      </c>
      <c r="BR391">
        <f>+Casos_PN_CORR[[#This Row],[43964]]-Casos_PN_CORR[[#This Row],[43963]]</f>
        <v>0</v>
      </c>
      <c r="BS391">
        <f>+Casos_PN_CORR[[#This Row],[43965]]-Casos_PN_CORR[[#This Row],[43964]]</f>
        <v>0</v>
      </c>
      <c r="BT391">
        <f>+Casos_PN_CORR[[#This Row],[43966]]-Casos_PN_CORR[[#This Row],[43965]]</f>
        <v>0</v>
      </c>
      <c r="BU391">
        <f>+Casos_PN_CORR[[#This Row],[43967]]-Casos_PN_CORR[[#This Row],[43966]]</f>
        <v>0</v>
      </c>
      <c r="BV391">
        <f>+Casos_PN_CORR[[#This Row],[43968]]-Casos_PN_CORR[[#This Row],[43967]]</f>
        <v>0</v>
      </c>
      <c r="BW391">
        <f>+Casos_PN_CORR[[#This Row],[43969]]-Casos_PN_CORR[[#This Row],[43968]]</f>
        <v>0</v>
      </c>
      <c r="BX391">
        <f>+Casos_PN_CORR[[#This Row],[43970]]-Casos_PN_CORR[[#This Row],[43969]]</f>
        <v>0</v>
      </c>
      <c r="BY391">
        <f>+Casos_PN_CORR[[#This Row],[43971]]-Casos_PN_CORR[[#This Row],[43970]]</f>
        <v>0</v>
      </c>
      <c r="BZ391">
        <f>+Casos_PN_CORR[[#This Row],[43972]]-Casos_PN_CORR[[#This Row],[43971]]</f>
        <v>0</v>
      </c>
      <c r="CA391">
        <f>+Casos_PN_CORR[[#This Row],[43973]]-Casos_PN_CORR[[#This Row],[43972]]</f>
        <v>0</v>
      </c>
      <c r="CB391">
        <f>+Casos_PN_CORR[[#This Row],[43974]]-Casos_PN_CORR[[#This Row],[43973]]</f>
        <v>0</v>
      </c>
      <c r="CC391">
        <f>+Casos_PN_CORR[[#This Row],[43975]]-Casos_PN_CORR[[#This Row],[43974]]</f>
        <v>0</v>
      </c>
      <c r="CD391">
        <f>+Casos_PN_CORR[[#This Row],[43976]]-Casos_PN_CORR[[#This Row],[43975]]</f>
        <v>0</v>
      </c>
      <c r="CE391">
        <f>+Casos_PN_CORR[[#This Row],[43977]]-Casos_PN_CORR[[#This Row],[43976]]</f>
        <v>0</v>
      </c>
      <c r="CF391">
        <f>+Casos_PN_CORR[[#This Row],[43978]]-Casos_PN_CORR[[#This Row],[43977]]</f>
        <v>0</v>
      </c>
      <c r="CG391">
        <f>+Casos_PN_CORR[[#This Row],[43979]]-Casos_PN_CORR[[#This Row],[43978]]</f>
        <v>0</v>
      </c>
      <c r="CH391">
        <f>+Casos_PN_CORR[[#This Row],[43980]]-Casos_PN_CORR[[#This Row],[43979]]</f>
        <v>0</v>
      </c>
      <c r="CI391">
        <f>+Casos_PN_CORR[[#This Row],[43981]]-Casos_PN_CORR[[#This Row],[43980]]</f>
        <v>0</v>
      </c>
      <c r="CJ391">
        <f>+Casos_PN_CORR[[#This Row],[43982]]-Casos_PN_CORR[[#This Row],[43981]]</f>
        <v>0</v>
      </c>
      <c r="CK391">
        <f>+Casos_PN_CORR[[#This Row],[43983]]-Casos_PN_CORR[[#This Row],[43982]]</f>
        <v>0</v>
      </c>
      <c r="CL391">
        <f>+Casos_PN_CORR[[#This Row],[43984]]-Casos_PN_CORR[[#This Row],[43983]]</f>
        <v>0</v>
      </c>
      <c r="CM391">
        <f>+Casos_PN_CORR[[#This Row],[43985]]-Casos_PN_CORR[[#This Row],[43984]]</f>
        <v>0</v>
      </c>
      <c r="CN391">
        <f>+Casos_PN_CORR[[#This Row],[43986]]-Casos_PN_CORR[[#This Row],[43985]]</f>
        <v>0</v>
      </c>
      <c r="CO391">
        <f>+Casos_PN_CORR[[#This Row],[43987]]-Casos_PN_CORR[[#This Row],[43986]]</f>
        <v>0</v>
      </c>
      <c r="CP391">
        <f>+Casos_PN_CORR[[#This Row],[43988]]-Casos_PN_CORR[[#This Row],[43987]]</f>
        <v>0</v>
      </c>
      <c r="CQ391">
        <f>+Casos_PN_CORR[[#This Row],[43989]]-Casos_PN_CORR[[#This Row],[43988]]</f>
        <v>0</v>
      </c>
      <c r="CR391">
        <f>+Casos_PN_CORR[[#This Row],[43990]]-Casos_PN_CORR[[#This Row],[43989]]</f>
        <v>0</v>
      </c>
      <c r="CS391">
        <f>+Casos_PN_CORR[[#This Row],[43991]]-Casos_PN_CORR[[#This Row],[43990]]</f>
        <v>0</v>
      </c>
      <c r="CT391">
        <f>+Casos_PN_CORR[[#This Row],[43992]]-Casos_PN_CORR[[#This Row],[43991]]</f>
        <v>0</v>
      </c>
      <c r="CU391">
        <f>+Casos_PN_CORR[[#This Row],[43993]]-Casos_PN_CORR[[#This Row],[43992]]</f>
        <v>0</v>
      </c>
    </row>
    <row r="392" spans="1:99" x14ac:dyDescent="0.3">
      <c r="A392">
        <v>20307</v>
      </c>
      <c r="B392" s="2" t="s">
        <v>212</v>
      </c>
      <c r="C392" s="2" t="s">
        <v>245</v>
      </c>
      <c r="D392" s="2" t="s">
        <v>653</v>
      </c>
      <c r="E392" s="4">
        <f t="shared" si="6"/>
        <v>0</v>
      </c>
      <c r="F392">
        <f>+Casos_PN_CORR[[#This Row],[43900]]</f>
        <v>0</v>
      </c>
      <c r="G392">
        <f>+Casos_PN_CORR[[#This Row],[43901]]-Casos_PN_CORR[[#This Row],[43900]]</f>
        <v>0</v>
      </c>
      <c r="H392">
        <f>+Casos_PN_CORR[[#This Row],[43902]]-Casos_PN_CORR[[#This Row],[43901]]</f>
        <v>0</v>
      </c>
      <c r="I392">
        <f>+Casos_PN_CORR[[#This Row],[43903]]-Casos_PN_CORR[[#This Row],[43902]]</f>
        <v>0</v>
      </c>
      <c r="J392">
        <f>+Casos_PN_CORR[[#This Row],[43904]]-Casos_PN_CORR[[#This Row],[43903]]</f>
        <v>0</v>
      </c>
      <c r="K392">
        <f>+Casos_PN_CORR[[#This Row],[43905]]-Casos_PN_CORR[[#This Row],[43904]]</f>
        <v>0</v>
      </c>
      <c r="L392">
        <f>+Casos_PN_CORR[[#This Row],[43906]]-Casos_PN_CORR[[#This Row],[43905]]</f>
        <v>0</v>
      </c>
      <c r="M392">
        <f>+Casos_PN_CORR[[#This Row],[43907]]-Casos_PN_CORR[[#This Row],[43906]]</f>
        <v>0</v>
      </c>
      <c r="N392">
        <f>+Casos_PN_CORR[[#This Row],[43908]]-Casos_PN_CORR[[#This Row],[43907]]</f>
        <v>0</v>
      </c>
      <c r="O392">
        <f>+Casos_PN_CORR[[#This Row],[43909]]-Casos_PN_CORR[[#This Row],[43908]]</f>
        <v>0</v>
      </c>
      <c r="P392">
        <f>+Casos_PN_CORR[[#This Row],[43910]]-Casos_PN_CORR[[#This Row],[43909]]</f>
        <v>0</v>
      </c>
      <c r="Q392">
        <f>+Casos_PN_CORR[[#This Row],[43911]]-Casos_PN_CORR[[#This Row],[43910]]</f>
        <v>0</v>
      </c>
      <c r="R392">
        <f>+Casos_PN_CORR[[#This Row],[43912]]-Casos_PN_CORR[[#This Row],[43911]]</f>
        <v>0</v>
      </c>
      <c r="S392">
        <f>+Casos_PN_CORR[[#This Row],[43913]]-Casos_PN_CORR[[#This Row],[43912]]</f>
        <v>0</v>
      </c>
      <c r="T392">
        <f>+Casos_PN_CORR[[#This Row],[43914]]-Casos_PN_CORR[[#This Row],[43913]]</f>
        <v>0</v>
      </c>
      <c r="U392">
        <f>+Casos_PN_CORR[[#This Row],[43915]]-Casos_PN_CORR[[#This Row],[43914]]</f>
        <v>0</v>
      </c>
      <c r="V392">
        <f>+Casos_PN_CORR[[#This Row],[43916]]-Casos_PN_CORR[[#This Row],[43915]]</f>
        <v>0</v>
      </c>
      <c r="W392">
        <f>+Casos_PN_CORR[[#This Row],[43917]]-Casos_PN_CORR[[#This Row],[43916]]</f>
        <v>0</v>
      </c>
      <c r="X392">
        <f>+Casos_PN_CORR[[#This Row],[43918]]-Casos_PN_CORR[[#This Row],[43917]]</f>
        <v>0</v>
      </c>
      <c r="Y392">
        <f>+Casos_PN_CORR[[#This Row],[43919]]-Casos_PN_CORR[[#This Row],[43918]]</f>
        <v>0</v>
      </c>
      <c r="Z392">
        <f>+Casos_PN_CORR[[#This Row],[43920]]-Casos_PN_CORR[[#This Row],[43919]]</f>
        <v>0</v>
      </c>
      <c r="AA392">
        <f>+Casos_PN_CORR[[#This Row],[43921]]-Casos_PN_CORR[[#This Row],[43920]]</f>
        <v>0</v>
      </c>
      <c r="AB392">
        <f>+Casos_PN_CORR[[#This Row],[43922]]-Casos_PN_CORR[[#This Row],[43921]]</f>
        <v>0</v>
      </c>
      <c r="AC392">
        <f>+Casos_PN_CORR[[#This Row],[43923]]-Casos_PN_CORR[[#This Row],[43922]]</f>
        <v>0</v>
      </c>
      <c r="AD392">
        <f>+Casos_PN_CORR[[#This Row],[43924]]-Casos_PN_CORR[[#This Row],[43923]]</f>
        <v>0</v>
      </c>
      <c r="AE392">
        <f>+Casos_PN_CORR[[#This Row],[43925]]-Casos_PN_CORR[[#This Row],[43924]]</f>
        <v>0</v>
      </c>
      <c r="AF392">
        <f>+Casos_PN_CORR[[#This Row],[43926]]-Casos_PN_CORR[[#This Row],[43925]]</f>
        <v>0</v>
      </c>
      <c r="AG392">
        <f>+Casos_PN_CORR[[#This Row],[43927]]-Casos_PN_CORR[[#This Row],[43926]]</f>
        <v>0</v>
      </c>
      <c r="AH392">
        <f>+Casos_PN_CORR[[#This Row],[43928]]-Casos_PN_CORR[[#This Row],[43927]]</f>
        <v>0</v>
      </c>
      <c r="AI392">
        <f>+Casos_PN_CORR[[#This Row],[43929]]-Casos_PN_CORR[[#This Row],[43928]]</f>
        <v>0</v>
      </c>
      <c r="AJ392">
        <f>+Casos_PN_CORR[[#This Row],[43930]]-Casos_PN_CORR[[#This Row],[43929]]</f>
        <v>0</v>
      </c>
      <c r="AK392">
        <f>+Casos_PN_CORR[[#This Row],[43931]]-Casos_PN_CORR[[#This Row],[43930]]</f>
        <v>0</v>
      </c>
      <c r="AL392">
        <f>+Casos_PN_CORR[[#This Row],[43932]]-Casos_PN_CORR[[#This Row],[43931]]</f>
        <v>0</v>
      </c>
      <c r="AM392">
        <f>+Casos_PN_CORR[[#This Row],[43933]]-Casos_PN_CORR[[#This Row],[43932]]</f>
        <v>0</v>
      </c>
      <c r="AN392">
        <f>+Casos_PN_CORR[[#This Row],[43934]]-Casos_PN_CORR[[#This Row],[43933]]</f>
        <v>0</v>
      </c>
      <c r="AO392">
        <f>+Casos_PN_CORR[[#This Row],[43935]]-Casos_PN_CORR[[#This Row],[43934]]</f>
        <v>0</v>
      </c>
      <c r="AP392">
        <f>+Casos_PN_CORR[[#This Row],[43936]]-Casos_PN_CORR[[#This Row],[43935]]</f>
        <v>0</v>
      </c>
      <c r="AQ392">
        <f>+Casos_PN_CORR[[#This Row],[43937]]-Casos_PN_CORR[[#This Row],[43936]]</f>
        <v>0</v>
      </c>
      <c r="AR392">
        <f>+Casos_PN_CORR[[#This Row],[43938]]-Casos_PN_CORR[[#This Row],[43937]]</f>
        <v>0</v>
      </c>
      <c r="AS392">
        <f>+Casos_PN_CORR[[#This Row],[43939]]-Casos_PN_CORR[[#This Row],[43938]]</f>
        <v>0</v>
      </c>
      <c r="AT392">
        <f>+Casos_PN_CORR[[#This Row],[43940]]-Casos_PN_CORR[[#This Row],[43939]]</f>
        <v>0</v>
      </c>
      <c r="AU392">
        <f>+Casos_PN_CORR[[#This Row],[43941]]-Casos_PN_CORR[[#This Row],[43940]]</f>
        <v>0</v>
      </c>
      <c r="AV392">
        <f>+Casos_PN_CORR[[#This Row],[43942]]-Casos_PN_CORR[[#This Row],[43941]]</f>
        <v>0</v>
      </c>
      <c r="AW392">
        <f>+Casos_PN_CORR[[#This Row],[43943]]-Casos_PN_CORR[[#This Row],[43942]]</f>
        <v>0</v>
      </c>
      <c r="AX392">
        <f>+Casos_PN_CORR[[#This Row],[43944]]-Casos_PN_CORR[[#This Row],[43943]]</f>
        <v>0</v>
      </c>
      <c r="AY392">
        <f>+Casos_PN_CORR[[#This Row],[43945]]-Casos_PN_CORR[[#This Row],[43944]]</f>
        <v>0</v>
      </c>
      <c r="AZ392">
        <f>+Casos_PN_CORR[[#This Row],[43946]]-Casos_PN_CORR[[#This Row],[43945]]</f>
        <v>0</v>
      </c>
      <c r="BA392">
        <f>+Casos_PN_CORR[[#This Row],[43947]]-Casos_PN_CORR[[#This Row],[43946]]</f>
        <v>0</v>
      </c>
      <c r="BB392">
        <f>+Casos_PN_CORR[[#This Row],[43948]]-Casos_PN_CORR[[#This Row],[43947]]</f>
        <v>0</v>
      </c>
      <c r="BC392">
        <f>+Casos_PN_CORR[[#This Row],[43949]]-Casos_PN_CORR[[#This Row],[43948]]</f>
        <v>0</v>
      </c>
      <c r="BD392">
        <f>+Casos_PN_CORR[[#This Row],[43950]]-Casos_PN_CORR[[#This Row],[43949]]</f>
        <v>0</v>
      </c>
      <c r="BE392">
        <f>+Casos_PN_CORR[[#This Row],[43951]]-Casos_PN_CORR[[#This Row],[43950]]</f>
        <v>0</v>
      </c>
      <c r="BF392">
        <f>+Casos_PN_CORR[[#This Row],[43952]]-Casos_PN_CORR[[#This Row],[43951]]</f>
        <v>0</v>
      </c>
      <c r="BG392">
        <f>+Casos_PN_CORR[[#This Row],[43953]]-Casos_PN_CORR[[#This Row],[43952]]</f>
        <v>0</v>
      </c>
      <c r="BH392">
        <f>+Casos_PN_CORR[[#This Row],[43954]]-Casos_PN_CORR[[#This Row],[43953]]</f>
        <v>0</v>
      </c>
      <c r="BI392">
        <f>+Casos_PN_CORR[[#This Row],[43955]]-Casos_PN_CORR[[#This Row],[43954]]</f>
        <v>0</v>
      </c>
      <c r="BJ392">
        <f>+Casos_PN_CORR[[#This Row],[43956]]-Casos_PN_CORR[[#This Row],[43955]]</f>
        <v>0</v>
      </c>
      <c r="BK392">
        <f>+Casos_PN_CORR[[#This Row],[43957]]-Casos_PN_CORR[[#This Row],[43956]]</f>
        <v>0</v>
      </c>
      <c r="BL392">
        <f>+Casos_PN_CORR[[#This Row],[43958]]-Casos_PN_CORR[[#This Row],[43957]]</f>
        <v>0</v>
      </c>
      <c r="BM392">
        <f>+Casos_PN_CORR[[#This Row],[43959]]-Casos_PN_CORR[[#This Row],[43958]]</f>
        <v>0</v>
      </c>
      <c r="BN392">
        <f>+Casos_PN_CORR[[#This Row],[43960]]-Casos_PN_CORR[[#This Row],[43959]]</f>
        <v>0</v>
      </c>
      <c r="BO392">
        <f>+Casos_PN_CORR[[#This Row],[43961]]-Casos_PN_CORR[[#This Row],[43960]]</f>
        <v>0</v>
      </c>
      <c r="BP392">
        <f>+Casos_PN_CORR[[#This Row],[43962]]-Casos_PN_CORR[[#This Row],[43961]]</f>
        <v>0</v>
      </c>
      <c r="BQ392">
        <f>+Casos_PN_CORR[[#This Row],[43963]]-Casos_PN_CORR[[#This Row],[43962]]</f>
        <v>0</v>
      </c>
      <c r="BR392">
        <f>+Casos_PN_CORR[[#This Row],[43964]]-Casos_PN_CORR[[#This Row],[43963]]</f>
        <v>0</v>
      </c>
      <c r="BS392">
        <f>+Casos_PN_CORR[[#This Row],[43965]]-Casos_PN_CORR[[#This Row],[43964]]</f>
        <v>0</v>
      </c>
      <c r="BT392">
        <f>+Casos_PN_CORR[[#This Row],[43966]]-Casos_PN_CORR[[#This Row],[43965]]</f>
        <v>0</v>
      </c>
      <c r="BU392">
        <f>+Casos_PN_CORR[[#This Row],[43967]]-Casos_PN_CORR[[#This Row],[43966]]</f>
        <v>0</v>
      </c>
      <c r="BV392">
        <f>+Casos_PN_CORR[[#This Row],[43968]]-Casos_PN_CORR[[#This Row],[43967]]</f>
        <v>0</v>
      </c>
      <c r="BW392">
        <f>+Casos_PN_CORR[[#This Row],[43969]]-Casos_PN_CORR[[#This Row],[43968]]</f>
        <v>0</v>
      </c>
      <c r="BX392">
        <f>+Casos_PN_CORR[[#This Row],[43970]]-Casos_PN_CORR[[#This Row],[43969]]</f>
        <v>0</v>
      </c>
      <c r="BY392">
        <f>+Casos_PN_CORR[[#This Row],[43971]]-Casos_PN_CORR[[#This Row],[43970]]</f>
        <v>0</v>
      </c>
      <c r="BZ392">
        <f>+Casos_PN_CORR[[#This Row],[43972]]-Casos_PN_CORR[[#This Row],[43971]]</f>
        <v>0</v>
      </c>
      <c r="CA392">
        <f>+Casos_PN_CORR[[#This Row],[43973]]-Casos_PN_CORR[[#This Row],[43972]]</f>
        <v>0</v>
      </c>
      <c r="CB392">
        <f>+Casos_PN_CORR[[#This Row],[43974]]-Casos_PN_CORR[[#This Row],[43973]]</f>
        <v>0</v>
      </c>
      <c r="CC392">
        <f>+Casos_PN_CORR[[#This Row],[43975]]-Casos_PN_CORR[[#This Row],[43974]]</f>
        <v>0</v>
      </c>
      <c r="CD392">
        <f>+Casos_PN_CORR[[#This Row],[43976]]-Casos_PN_CORR[[#This Row],[43975]]</f>
        <v>0</v>
      </c>
      <c r="CE392">
        <f>+Casos_PN_CORR[[#This Row],[43977]]-Casos_PN_CORR[[#This Row],[43976]]</f>
        <v>0</v>
      </c>
      <c r="CF392">
        <f>+Casos_PN_CORR[[#This Row],[43978]]-Casos_PN_CORR[[#This Row],[43977]]</f>
        <v>0</v>
      </c>
      <c r="CG392">
        <f>+Casos_PN_CORR[[#This Row],[43979]]-Casos_PN_CORR[[#This Row],[43978]]</f>
        <v>0</v>
      </c>
      <c r="CH392">
        <f>+Casos_PN_CORR[[#This Row],[43980]]-Casos_PN_CORR[[#This Row],[43979]]</f>
        <v>0</v>
      </c>
      <c r="CI392">
        <f>+Casos_PN_CORR[[#This Row],[43981]]-Casos_PN_CORR[[#This Row],[43980]]</f>
        <v>0</v>
      </c>
      <c r="CJ392">
        <f>+Casos_PN_CORR[[#This Row],[43982]]-Casos_PN_CORR[[#This Row],[43981]]</f>
        <v>0</v>
      </c>
      <c r="CK392">
        <f>+Casos_PN_CORR[[#This Row],[43983]]-Casos_PN_CORR[[#This Row],[43982]]</f>
        <v>0</v>
      </c>
      <c r="CL392">
        <f>+Casos_PN_CORR[[#This Row],[43984]]-Casos_PN_CORR[[#This Row],[43983]]</f>
        <v>0</v>
      </c>
      <c r="CM392">
        <f>+Casos_PN_CORR[[#This Row],[43985]]-Casos_PN_CORR[[#This Row],[43984]]</f>
        <v>0</v>
      </c>
      <c r="CN392">
        <f>+Casos_PN_CORR[[#This Row],[43986]]-Casos_PN_CORR[[#This Row],[43985]]</f>
        <v>0</v>
      </c>
      <c r="CO392">
        <f>+Casos_PN_CORR[[#This Row],[43987]]-Casos_PN_CORR[[#This Row],[43986]]</f>
        <v>0</v>
      </c>
      <c r="CP392">
        <f>+Casos_PN_CORR[[#This Row],[43988]]-Casos_PN_CORR[[#This Row],[43987]]</f>
        <v>0</v>
      </c>
      <c r="CQ392">
        <f>+Casos_PN_CORR[[#This Row],[43989]]-Casos_PN_CORR[[#This Row],[43988]]</f>
        <v>0</v>
      </c>
      <c r="CR392">
        <f>+Casos_PN_CORR[[#This Row],[43990]]-Casos_PN_CORR[[#This Row],[43989]]</f>
        <v>0</v>
      </c>
      <c r="CS392">
        <f>+Casos_PN_CORR[[#This Row],[43991]]-Casos_PN_CORR[[#This Row],[43990]]</f>
        <v>0</v>
      </c>
      <c r="CT392">
        <f>+Casos_PN_CORR[[#This Row],[43992]]-Casos_PN_CORR[[#This Row],[43991]]</f>
        <v>0</v>
      </c>
      <c r="CU392">
        <f>+Casos_PN_CORR[[#This Row],[43993]]-Casos_PN_CORR[[#This Row],[43992]]</f>
        <v>0</v>
      </c>
    </row>
    <row r="393" spans="1:99" x14ac:dyDescent="0.3">
      <c r="A393">
        <v>90507</v>
      </c>
      <c r="B393" s="2" t="s">
        <v>114</v>
      </c>
      <c r="C393" s="2" t="s">
        <v>308</v>
      </c>
      <c r="D393" s="2" t="s">
        <v>654</v>
      </c>
      <c r="E393" s="4">
        <f t="shared" si="6"/>
        <v>0</v>
      </c>
      <c r="F393">
        <f>+Casos_PN_CORR[[#This Row],[43900]]</f>
        <v>0</v>
      </c>
      <c r="G393">
        <f>+Casos_PN_CORR[[#This Row],[43901]]-Casos_PN_CORR[[#This Row],[43900]]</f>
        <v>0</v>
      </c>
      <c r="H393">
        <f>+Casos_PN_CORR[[#This Row],[43902]]-Casos_PN_CORR[[#This Row],[43901]]</f>
        <v>0</v>
      </c>
      <c r="I393">
        <f>+Casos_PN_CORR[[#This Row],[43903]]-Casos_PN_CORR[[#This Row],[43902]]</f>
        <v>0</v>
      </c>
      <c r="J393">
        <f>+Casos_PN_CORR[[#This Row],[43904]]-Casos_PN_CORR[[#This Row],[43903]]</f>
        <v>0</v>
      </c>
      <c r="K393">
        <f>+Casos_PN_CORR[[#This Row],[43905]]-Casos_PN_CORR[[#This Row],[43904]]</f>
        <v>0</v>
      </c>
      <c r="L393">
        <f>+Casos_PN_CORR[[#This Row],[43906]]-Casos_PN_CORR[[#This Row],[43905]]</f>
        <v>0</v>
      </c>
      <c r="M393">
        <f>+Casos_PN_CORR[[#This Row],[43907]]-Casos_PN_CORR[[#This Row],[43906]]</f>
        <v>0</v>
      </c>
      <c r="N393">
        <f>+Casos_PN_CORR[[#This Row],[43908]]-Casos_PN_CORR[[#This Row],[43907]]</f>
        <v>0</v>
      </c>
      <c r="O393">
        <f>+Casos_PN_CORR[[#This Row],[43909]]-Casos_PN_CORR[[#This Row],[43908]]</f>
        <v>0</v>
      </c>
      <c r="P393">
        <f>+Casos_PN_CORR[[#This Row],[43910]]-Casos_PN_CORR[[#This Row],[43909]]</f>
        <v>0</v>
      </c>
      <c r="Q393">
        <f>+Casos_PN_CORR[[#This Row],[43911]]-Casos_PN_CORR[[#This Row],[43910]]</f>
        <v>0</v>
      </c>
      <c r="R393">
        <f>+Casos_PN_CORR[[#This Row],[43912]]-Casos_PN_CORR[[#This Row],[43911]]</f>
        <v>0</v>
      </c>
      <c r="S393">
        <f>+Casos_PN_CORR[[#This Row],[43913]]-Casos_PN_CORR[[#This Row],[43912]]</f>
        <v>0</v>
      </c>
      <c r="T393">
        <f>+Casos_PN_CORR[[#This Row],[43914]]-Casos_PN_CORR[[#This Row],[43913]]</f>
        <v>0</v>
      </c>
      <c r="U393">
        <f>+Casos_PN_CORR[[#This Row],[43915]]-Casos_PN_CORR[[#This Row],[43914]]</f>
        <v>0</v>
      </c>
      <c r="V393">
        <f>+Casos_PN_CORR[[#This Row],[43916]]-Casos_PN_CORR[[#This Row],[43915]]</f>
        <v>0</v>
      </c>
      <c r="W393">
        <f>+Casos_PN_CORR[[#This Row],[43917]]-Casos_PN_CORR[[#This Row],[43916]]</f>
        <v>0</v>
      </c>
      <c r="X393">
        <f>+Casos_PN_CORR[[#This Row],[43918]]-Casos_PN_CORR[[#This Row],[43917]]</f>
        <v>0</v>
      </c>
      <c r="Y393">
        <f>+Casos_PN_CORR[[#This Row],[43919]]-Casos_PN_CORR[[#This Row],[43918]]</f>
        <v>0</v>
      </c>
      <c r="Z393">
        <f>+Casos_PN_CORR[[#This Row],[43920]]-Casos_PN_CORR[[#This Row],[43919]]</f>
        <v>0</v>
      </c>
      <c r="AA393">
        <f>+Casos_PN_CORR[[#This Row],[43921]]-Casos_PN_CORR[[#This Row],[43920]]</f>
        <v>0</v>
      </c>
      <c r="AB393">
        <f>+Casos_PN_CORR[[#This Row],[43922]]-Casos_PN_CORR[[#This Row],[43921]]</f>
        <v>0</v>
      </c>
      <c r="AC393">
        <f>+Casos_PN_CORR[[#This Row],[43923]]-Casos_PN_CORR[[#This Row],[43922]]</f>
        <v>0</v>
      </c>
      <c r="AD393">
        <f>+Casos_PN_CORR[[#This Row],[43924]]-Casos_PN_CORR[[#This Row],[43923]]</f>
        <v>0</v>
      </c>
      <c r="AE393">
        <f>+Casos_PN_CORR[[#This Row],[43925]]-Casos_PN_CORR[[#This Row],[43924]]</f>
        <v>0</v>
      </c>
      <c r="AF393">
        <f>+Casos_PN_CORR[[#This Row],[43926]]-Casos_PN_CORR[[#This Row],[43925]]</f>
        <v>0</v>
      </c>
      <c r="AG393">
        <f>+Casos_PN_CORR[[#This Row],[43927]]-Casos_PN_CORR[[#This Row],[43926]]</f>
        <v>0</v>
      </c>
      <c r="AH393">
        <f>+Casos_PN_CORR[[#This Row],[43928]]-Casos_PN_CORR[[#This Row],[43927]]</f>
        <v>0</v>
      </c>
      <c r="AI393">
        <f>+Casos_PN_CORR[[#This Row],[43929]]-Casos_PN_CORR[[#This Row],[43928]]</f>
        <v>0</v>
      </c>
      <c r="AJ393">
        <f>+Casos_PN_CORR[[#This Row],[43930]]-Casos_PN_CORR[[#This Row],[43929]]</f>
        <v>0</v>
      </c>
      <c r="AK393">
        <f>+Casos_PN_CORR[[#This Row],[43931]]-Casos_PN_CORR[[#This Row],[43930]]</f>
        <v>0</v>
      </c>
      <c r="AL393">
        <f>+Casos_PN_CORR[[#This Row],[43932]]-Casos_PN_CORR[[#This Row],[43931]]</f>
        <v>0</v>
      </c>
      <c r="AM393">
        <f>+Casos_PN_CORR[[#This Row],[43933]]-Casos_PN_CORR[[#This Row],[43932]]</f>
        <v>0</v>
      </c>
      <c r="AN393">
        <f>+Casos_PN_CORR[[#This Row],[43934]]-Casos_PN_CORR[[#This Row],[43933]]</f>
        <v>0</v>
      </c>
      <c r="AO393">
        <f>+Casos_PN_CORR[[#This Row],[43935]]-Casos_PN_CORR[[#This Row],[43934]]</f>
        <v>0</v>
      </c>
      <c r="AP393">
        <f>+Casos_PN_CORR[[#This Row],[43936]]-Casos_PN_CORR[[#This Row],[43935]]</f>
        <v>0</v>
      </c>
      <c r="AQ393">
        <f>+Casos_PN_CORR[[#This Row],[43937]]-Casos_PN_CORR[[#This Row],[43936]]</f>
        <v>0</v>
      </c>
      <c r="AR393">
        <f>+Casos_PN_CORR[[#This Row],[43938]]-Casos_PN_CORR[[#This Row],[43937]]</f>
        <v>0</v>
      </c>
      <c r="AS393">
        <f>+Casos_PN_CORR[[#This Row],[43939]]-Casos_PN_CORR[[#This Row],[43938]]</f>
        <v>0</v>
      </c>
      <c r="AT393">
        <f>+Casos_PN_CORR[[#This Row],[43940]]-Casos_PN_CORR[[#This Row],[43939]]</f>
        <v>0</v>
      </c>
      <c r="AU393">
        <f>+Casos_PN_CORR[[#This Row],[43941]]-Casos_PN_CORR[[#This Row],[43940]]</f>
        <v>0</v>
      </c>
      <c r="AV393">
        <f>+Casos_PN_CORR[[#This Row],[43942]]-Casos_PN_CORR[[#This Row],[43941]]</f>
        <v>0</v>
      </c>
      <c r="AW393">
        <f>+Casos_PN_CORR[[#This Row],[43943]]-Casos_PN_CORR[[#This Row],[43942]]</f>
        <v>0</v>
      </c>
      <c r="AX393">
        <f>+Casos_PN_CORR[[#This Row],[43944]]-Casos_PN_CORR[[#This Row],[43943]]</f>
        <v>0</v>
      </c>
      <c r="AY393">
        <f>+Casos_PN_CORR[[#This Row],[43945]]-Casos_PN_CORR[[#This Row],[43944]]</f>
        <v>0</v>
      </c>
      <c r="AZ393">
        <f>+Casos_PN_CORR[[#This Row],[43946]]-Casos_PN_CORR[[#This Row],[43945]]</f>
        <v>0</v>
      </c>
      <c r="BA393">
        <f>+Casos_PN_CORR[[#This Row],[43947]]-Casos_PN_CORR[[#This Row],[43946]]</f>
        <v>0</v>
      </c>
      <c r="BB393">
        <f>+Casos_PN_CORR[[#This Row],[43948]]-Casos_PN_CORR[[#This Row],[43947]]</f>
        <v>0</v>
      </c>
      <c r="BC393">
        <f>+Casos_PN_CORR[[#This Row],[43949]]-Casos_PN_CORR[[#This Row],[43948]]</f>
        <v>0</v>
      </c>
      <c r="BD393">
        <f>+Casos_PN_CORR[[#This Row],[43950]]-Casos_PN_CORR[[#This Row],[43949]]</f>
        <v>0</v>
      </c>
      <c r="BE393">
        <f>+Casos_PN_CORR[[#This Row],[43951]]-Casos_PN_CORR[[#This Row],[43950]]</f>
        <v>0</v>
      </c>
      <c r="BF393">
        <f>+Casos_PN_CORR[[#This Row],[43952]]-Casos_PN_CORR[[#This Row],[43951]]</f>
        <v>0</v>
      </c>
      <c r="BG393">
        <f>+Casos_PN_CORR[[#This Row],[43953]]-Casos_PN_CORR[[#This Row],[43952]]</f>
        <v>0</v>
      </c>
      <c r="BH393">
        <f>+Casos_PN_CORR[[#This Row],[43954]]-Casos_PN_CORR[[#This Row],[43953]]</f>
        <v>0</v>
      </c>
      <c r="BI393">
        <f>+Casos_PN_CORR[[#This Row],[43955]]-Casos_PN_CORR[[#This Row],[43954]]</f>
        <v>0</v>
      </c>
      <c r="BJ393">
        <f>+Casos_PN_CORR[[#This Row],[43956]]-Casos_PN_CORR[[#This Row],[43955]]</f>
        <v>0</v>
      </c>
      <c r="BK393">
        <f>+Casos_PN_CORR[[#This Row],[43957]]-Casos_PN_CORR[[#This Row],[43956]]</f>
        <v>0</v>
      </c>
      <c r="BL393">
        <f>+Casos_PN_CORR[[#This Row],[43958]]-Casos_PN_CORR[[#This Row],[43957]]</f>
        <v>0</v>
      </c>
      <c r="BM393">
        <f>+Casos_PN_CORR[[#This Row],[43959]]-Casos_PN_CORR[[#This Row],[43958]]</f>
        <v>0</v>
      </c>
      <c r="BN393">
        <f>+Casos_PN_CORR[[#This Row],[43960]]-Casos_PN_CORR[[#This Row],[43959]]</f>
        <v>0</v>
      </c>
      <c r="BO393">
        <f>+Casos_PN_CORR[[#This Row],[43961]]-Casos_PN_CORR[[#This Row],[43960]]</f>
        <v>0</v>
      </c>
      <c r="BP393">
        <f>+Casos_PN_CORR[[#This Row],[43962]]-Casos_PN_CORR[[#This Row],[43961]]</f>
        <v>0</v>
      </c>
      <c r="BQ393">
        <f>+Casos_PN_CORR[[#This Row],[43963]]-Casos_PN_CORR[[#This Row],[43962]]</f>
        <v>0</v>
      </c>
      <c r="BR393">
        <f>+Casos_PN_CORR[[#This Row],[43964]]-Casos_PN_CORR[[#This Row],[43963]]</f>
        <v>0</v>
      </c>
      <c r="BS393">
        <f>+Casos_PN_CORR[[#This Row],[43965]]-Casos_PN_CORR[[#This Row],[43964]]</f>
        <v>0</v>
      </c>
      <c r="BT393">
        <f>+Casos_PN_CORR[[#This Row],[43966]]-Casos_PN_CORR[[#This Row],[43965]]</f>
        <v>0</v>
      </c>
      <c r="BU393">
        <f>+Casos_PN_CORR[[#This Row],[43967]]-Casos_PN_CORR[[#This Row],[43966]]</f>
        <v>0</v>
      </c>
      <c r="BV393">
        <f>+Casos_PN_CORR[[#This Row],[43968]]-Casos_PN_CORR[[#This Row],[43967]]</f>
        <v>0</v>
      </c>
      <c r="BW393">
        <f>+Casos_PN_CORR[[#This Row],[43969]]-Casos_PN_CORR[[#This Row],[43968]]</f>
        <v>0</v>
      </c>
      <c r="BX393">
        <f>+Casos_PN_CORR[[#This Row],[43970]]-Casos_PN_CORR[[#This Row],[43969]]</f>
        <v>0</v>
      </c>
      <c r="BY393">
        <f>+Casos_PN_CORR[[#This Row],[43971]]-Casos_PN_CORR[[#This Row],[43970]]</f>
        <v>0</v>
      </c>
      <c r="BZ393">
        <f>+Casos_PN_CORR[[#This Row],[43972]]-Casos_PN_CORR[[#This Row],[43971]]</f>
        <v>0</v>
      </c>
      <c r="CA393">
        <f>+Casos_PN_CORR[[#This Row],[43973]]-Casos_PN_CORR[[#This Row],[43972]]</f>
        <v>0</v>
      </c>
      <c r="CB393">
        <f>+Casos_PN_CORR[[#This Row],[43974]]-Casos_PN_CORR[[#This Row],[43973]]</f>
        <v>0</v>
      </c>
      <c r="CC393">
        <f>+Casos_PN_CORR[[#This Row],[43975]]-Casos_PN_CORR[[#This Row],[43974]]</f>
        <v>0</v>
      </c>
      <c r="CD393">
        <f>+Casos_PN_CORR[[#This Row],[43976]]-Casos_PN_CORR[[#This Row],[43975]]</f>
        <v>0</v>
      </c>
      <c r="CE393">
        <f>+Casos_PN_CORR[[#This Row],[43977]]-Casos_PN_CORR[[#This Row],[43976]]</f>
        <v>0</v>
      </c>
      <c r="CF393">
        <f>+Casos_PN_CORR[[#This Row],[43978]]-Casos_PN_CORR[[#This Row],[43977]]</f>
        <v>0</v>
      </c>
      <c r="CG393">
        <f>+Casos_PN_CORR[[#This Row],[43979]]-Casos_PN_CORR[[#This Row],[43978]]</f>
        <v>0</v>
      </c>
      <c r="CH393">
        <f>+Casos_PN_CORR[[#This Row],[43980]]-Casos_PN_CORR[[#This Row],[43979]]</f>
        <v>0</v>
      </c>
      <c r="CI393">
        <f>+Casos_PN_CORR[[#This Row],[43981]]-Casos_PN_CORR[[#This Row],[43980]]</f>
        <v>0</v>
      </c>
      <c r="CJ393">
        <f>+Casos_PN_CORR[[#This Row],[43982]]-Casos_PN_CORR[[#This Row],[43981]]</f>
        <v>0</v>
      </c>
      <c r="CK393">
        <f>+Casos_PN_CORR[[#This Row],[43983]]-Casos_PN_CORR[[#This Row],[43982]]</f>
        <v>0</v>
      </c>
      <c r="CL393">
        <f>+Casos_PN_CORR[[#This Row],[43984]]-Casos_PN_CORR[[#This Row],[43983]]</f>
        <v>0</v>
      </c>
      <c r="CM393">
        <f>+Casos_PN_CORR[[#This Row],[43985]]-Casos_PN_CORR[[#This Row],[43984]]</f>
        <v>0</v>
      </c>
      <c r="CN393">
        <f>+Casos_PN_CORR[[#This Row],[43986]]-Casos_PN_CORR[[#This Row],[43985]]</f>
        <v>0</v>
      </c>
      <c r="CO393">
        <f>+Casos_PN_CORR[[#This Row],[43987]]-Casos_PN_CORR[[#This Row],[43986]]</f>
        <v>0</v>
      </c>
      <c r="CP393">
        <f>+Casos_PN_CORR[[#This Row],[43988]]-Casos_PN_CORR[[#This Row],[43987]]</f>
        <v>0</v>
      </c>
      <c r="CQ393">
        <f>+Casos_PN_CORR[[#This Row],[43989]]-Casos_PN_CORR[[#This Row],[43988]]</f>
        <v>0</v>
      </c>
      <c r="CR393">
        <f>+Casos_PN_CORR[[#This Row],[43990]]-Casos_PN_CORR[[#This Row],[43989]]</f>
        <v>0</v>
      </c>
      <c r="CS393">
        <f>+Casos_PN_CORR[[#This Row],[43991]]-Casos_PN_CORR[[#This Row],[43990]]</f>
        <v>0</v>
      </c>
      <c r="CT393">
        <f>+Casos_PN_CORR[[#This Row],[43992]]-Casos_PN_CORR[[#This Row],[43991]]</f>
        <v>0</v>
      </c>
      <c r="CU393">
        <f>+Casos_PN_CORR[[#This Row],[43993]]-Casos_PN_CORR[[#This Row],[43992]]</f>
        <v>0</v>
      </c>
    </row>
    <row r="394" spans="1:99" x14ac:dyDescent="0.3">
      <c r="A394">
        <v>120903</v>
      </c>
      <c r="B394" s="2" t="s">
        <v>191</v>
      </c>
      <c r="C394" s="2" t="s">
        <v>449</v>
      </c>
      <c r="D394" s="2" t="s">
        <v>655</v>
      </c>
      <c r="E394" s="4">
        <f t="shared" si="6"/>
        <v>0</v>
      </c>
      <c r="F394">
        <f>+Casos_PN_CORR[[#This Row],[43900]]</f>
        <v>0</v>
      </c>
      <c r="G394">
        <f>+Casos_PN_CORR[[#This Row],[43901]]-Casos_PN_CORR[[#This Row],[43900]]</f>
        <v>0</v>
      </c>
      <c r="H394">
        <f>+Casos_PN_CORR[[#This Row],[43902]]-Casos_PN_CORR[[#This Row],[43901]]</f>
        <v>0</v>
      </c>
      <c r="I394">
        <f>+Casos_PN_CORR[[#This Row],[43903]]-Casos_PN_CORR[[#This Row],[43902]]</f>
        <v>0</v>
      </c>
      <c r="J394">
        <f>+Casos_PN_CORR[[#This Row],[43904]]-Casos_PN_CORR[[#This Row],[43903]]</f>
        <v>0</v>
      </c>
      <c r="K394">
        <f>+Casos_PN_CORR[[#This Row],[43905]]-Casos_PN_CORR[[#This Row],[43904]]</f>
        <v>0</v>
      </c>
      <c r="L394">
        <f>+Casos_PN_CORR[[#This Row],[43906]]-Casos_PN_CORR[[#This Row],[43905]]</f>
        <v>0</v>
      </c>
      <c r="M394">
        <f>+Casos_PN_CORR[[#This Row],[43907]]-Casos_PN_CORR[[#This Row],[43906]]</f>
        <v>0</v>
      </c>
      <c r="N394">
        <f>+Casos_PN_CORR[[#This Row],[43908]]-Casos_PN_CORR[[#This Row],[43907]]</f>
        <v>0</v>
      </c>
      <c r="O394">
        <f>+Casos_PN_CORR[[#This Row],[43909]]-Casos_PN_CORR[[#This Row],[43908]]</f>
        <v>0</v>
      </c>
      <c r="P394">
        <f>+Casos_PN_CORR[[#This Row],[43910]]-Casos_PN_CORR[[#This Row],[43909]]</f>
        <v>0</v>
      </c>
      <c r="Q394">
        <f>+Casos_PN_CORR[[#This Row],[43911]]-Casos_PN_CORR[[#This Row],[43910]]</f>
        <v>0</v>
      </c>
      <c r="R394">
        <f>+Casos_PN_CORR[[#This Row],[43912]]-Casos_PN_CORR[[#This Row],[43911]]</f>
        <v>0</v>
      </c>
      <c r="S394">
        <f>+Casos_PN_CORR[[#This Row],[43913]]-Casos_PN_CORR[[#This Row],[43912]]</f>
        <v>0</v>
      </c>
      <c r="T394">
        <f>+Casos_PN_CORR[[#This Row],[43914]]-Casos_PN_CORR[[#This Row],[43913]]</f>
        <v>0</v>
      </c>
      <c r="U394">
        <f>+Casos_PN_CORR[[#This Row],[43915]]-Casos_PN_CORR[[#This Row],[43914]]</f>
        <v>0</v>
      </c>
      <c r="V394">
        <f>+Casos_PN_CORR[[#This Row],[43916]]-Casos_PN_CORR[[#This Row],[43915]]</f>
        <v>0</v>
      </c>
      <c r="W394">
        <f>+Casos_PN_CORR[[#This Row],[43917]]-Casos_PN_CORR[[#This Row],[43916]]</f>
        <v>0</v>
      </c>
      <c r="X394">
        <f>+Casos_PN_CORR[[#This Row],[43918]]-Casos_PN_CORR[[#This Row],[43917]]</f>
        <v>0</v>
      </c>
      <c r="Y394">
        <f>+Casos_PN_CORR[[#This Row],[43919]]-Casos_PN_CORR[[#This Row],[43918]]</f>
        <v>0</v>
      </c>
      <c r="Z394">
        <f>+Casos_PN_CORR[[#This Row],[43920]]-Casos_PN_CORR[[#This Row],[43919]]</f>
        <v>0</v>
      </c>
      <c r="AA394">
        <f>+Casos_PN_CORR[[#This Row],[43921]]-Casos_PN_CORR[[#This Row],[43920]]</f>
        <v>0</v>
      </c>
      <c r="AB394">
        <f>+Casos_PN_CORR[[#This Row],[43922]]-Casos_PN_CORR[[#This Row],[43921]]</f>
        <v>0</v>
      </c>
      <c r="AC394">
        <f>+Casos_PN_CORR[[#This Row],[43923]]-Casos_PN_CORR[[#This Row],[43922]]</f>
        <v>0</v>
      </c>
      <c r="AD394">
        <f>+Casos_PN_CORR[[#This Row],[43924]]-Casos_PN_CORR[[#This Row],[43923]]</f>
        <v>0</v>
      </c>
      <c r="AE394">
        <f>+Casos_PN_CORR[[#This Row],[43925]]-Casos_PN_CORR[[#This Row],[43924]]</f>
        <v>0</v>
      </c>
      <c r="AF394">
        <f>+Casos_PN_CORR[[#This Row],[43926]]-Casos_PN_CORR[[#This Row],[43925]]</f>
        <v>0</v>
      </c>
      <c r="AG394">
        <f>+Casos_PN_CORR[[#This Row],[43927]]-Casos_PN_CORR[[#This Row],[43926]]</f>
        <v>0</v>
      </c>
      <c r="AH394">
        <f>+Casos_PN_CORR[[#This Row],[43928]]-Casos_PN_CORR[[#This Row],[43927]]</f>
        <v>0</v>
      </c>
      <c r="AI394">
        <f>+Casos_PN_CORR[[#This Row],[43929]]-Casos_PN_CORR[[#This Row],[43928]]</f>
        <v>0</v>
      </c>
      <c r="AJ394">
        <f>+Casos_PN_CORR[[#This Row],[43930]]-Casos_PN_CORR[[#This Row],[43929]]</f>
        <v>0</v>
      </c>
      <c r="AK394">
        <f>+Casos_PN_CORR[[#This Row],[43931]]-Casos_PN_CORR[[#This Row],[43930]]</f>
        <v>0</v>
      </c>
      <c r="AL394">
        <f>+Casos_PN_CORR[[#This Row],[43932]]-Casos_PN_CORR[[#This Row],[43931]]</f>
        <v>0</v>
      </c>
      <c r="AM394">
        <f>+Casos_PN_CORR[[#This Row],[43933]]-Casos_PN_CORR[[#This Row],[43932]]</f>
        <v>0</v>
      </c>
      <c r="AN394">
        <f>+Casos_PN_CORR[[#This Row],[43934]]-Casos_PN_CORR[[#This Row],[43933]]</f>
        <v>0</v>
      </c>
      <c r="AO394">
        <f>+Casos_PN_CORR[[#This Row],[43935]]-Casos_PN_CORR[[#This Row],[43934]]</f>
        <v>0</v>
      </c>
      <c r="AP394">
        <f>+Casos_PN_CORR[[#This Row],[43936]]-Casos_PN_CORR[[#This Row],[43935]]</f>
        <v>0</v>
      </c>
      <c r="AQ394">
        <f>+Casos_PN_CORR[[#This Row],[43937]]-Casos_PN_CORR[[#This Row],[43936]]</f>
        <v>0</v>
      </c>
      <c r="AR394">
        <f>+Casos_PN_CORR[[#This Row],[43938]]-Casos_PN_CORR[[#This Row],[43937]]</f>
        <v>0</v>
      </c>
      <c r="AS394">
        <f>+Casos_PN_CORR[[#This Row],[43939]]-Casos_PN_CORR[[#This Row],[43938]]</f>
        <v>0</v>
      </c>
      <c r="AT394">
        <f>+Casos_PN_CORR[[#This Row],[43940]]-Casos_PN_CORR[[#This Row],[43939]]</f>
        <v>0</v>
      </c>
      <c r="AU394">
        <f>+Casos_PN_CORR[[#This Row],[43941]]-Casos_PN_CORR[[#This Row],[43940]]</f>
        <v>0</v>
      </c>
      <c r="AV394">
        <f>+Casos_PN_CORR[[#This Row],[43942]]-Casos_PN_CORR[[#This Row],[43941]]</f>
        <v>0</v>
      </c>
      <c r="AW394">
        <f>+Casos_PN_CORR[[#This Row],[43943]]-Casos_PN_CORR[[#This Row],[43942]]</f>
        <v>0</v>
      </c>
      <c r="AX394">
        <f>+Casos_PN_CORR[[#This Row],[43944]]-Casos_PN_CORR[[#This Row],[43943]]</f>
        <v>0</v>
      </c>
      <c r="AY394">
        <f>+Casos_PN_CORR[[#This Row],[43945]]-Casos_PN_CORR[[#This Row],[43944]]</f>
        <v>0</v>
      </c>
      <c r="AZ394">
        <f>+Casos_PN_CORR[[#This Row],[43946]]-Casos_PN_CORR[[#This Row],[43945]]</f>
        <v>0</v>
      </c>
      <c r="BA394">
        <f>+Casos_PN_CORR[[#This Row],[43947]]-Casos_PN_CORR[[#This Row],[43946]]</f>
        <v>0</v>
      </c>
      <c r="BB394">
        <f>+Casos_PN_CORR[[#This Row],[43948]]-Casos_PN_CORR[[#This Row],[43947]]</f>
        <v>0</v>
      </c>
      <c r="BC394">
        <f>+Casos_PN_CORR[[#This Row],[43949]]-Casos_PN_CORR[[#This Row],[43948]]</f>
        <v>0</v>
      </c>
      <c r="BD394">
        <f>+Casos_PN_CORR[[#This Row],[43950]]-Casos_PN_CORR[[#This Row],[43949]]</f>
        <v>0</v>
      </c>
      <c r="BE394">
        <f>+Casos_PN_CORR[[#This Row],[43951]]-Casos_PN_CORR[[#This Row],[43950]]</f>
        <v>0</v>
      </c>
      <c r="BF394">
        <f>+Casos_PN_CORR[[#This Row],[43952]]-Casos_PN_CORR[[#This Row],[43951]]</f>
        <v>0</v>
      </c>
      <c r="BG394">
        <f>+Casos_PN_CORR[[#This Row],[43953]]-Casos_PN_CORR[[#This Row],[43952]]</f>
        <v>0</v>
      </c>
      <c r="BH394">
        <f>+Casos_PN_CORR[[#This Row],[43954]]-Casos_PN_CORR[[#This Row],[43953]]</f>
        <v>0</v>
      </c>
      <c r="BI394">
        <f>+Casos_PN_CORR[[#This Row],[43955]]-Casos_PN_CORR[[#This Row],[43954]]</f>
        <v>0</v>
      </c>
      <c r="BJ394">
        <f>+Casos_PN_CORR[[#This Row],[43956]]-Casos_PN_CORR[[#This Row],[43955]]</f>
        <v>0</v>
      </c>
      <c r="BK394">
        <f>+Casos_PN_CORR[[#This Row],[43957]]-Casos_PN_CORR[[#This Row],[43956]]</f>
        <v>0</v>
      </c>
      <c r="BL394">
        <f>+Casos_PN_CORR[[#This Row],[43958]]-Casos_PN_CORR[[#This Row],[43957]]</f>
        <v>0</v>
      </c>
      <c r="BM394">
        <f>+Casos_PN_CORR[[#This Row],[43959]]-Casos_PN_CORR[[#This Row],[43958]]</f>
        <v>0</v>
      </c>
      <c r="BN394">
        <f>+Casos_PN_CORR[[#This Row],[43960]]-Casos_PN_CORR[[#This Row],[43959]]</f>
        <v>0</v>
      </c>
      <c r="BO394">
        <f>+Casos_PN_CORR[[#This Row],[43961]]-Casos_PN_CORR[[#This Row],[43960]]</f>
        <v>0</v>
      </c>
      <c r="BP394">
        <f>+Casos_PN_CORR[[#This Row],[43962]]-Casos_PN_CORR[[#This Row],[43961]]</f>
        <v>0</v>
      </c>
      <c r="BQ394">
        <f>+Casos_PN_CORR[[#This Row],[43963]]-Casos_PN_CORR[[#This Row],[43962]]</f>
        <v>0</v>
      </c>
      <c r="BR394">
        <f>+Casos_PN_CORR[[#This Row],[43964]]-Casos_PN_CORR[[#This Row],[43963]]</f>
        <v>0</v>
      </c>
      <c r="BS394">
        <f>+Casos_PN_CORR[[#This Row],[43965]]-Casos_PN_CORR[[#This Row],[43964]]</f>
        <v>0</v>
      </c>
      <c r="BT394">
        <f>+Casos_PN_CORR[[#This Row],[43966]]-Casos_PN_CORR[[#This Row],[43965]]</f>
        <v>0</v>
      </c>
      <c r="BU394">
        <f>+Casos_PN_CORR[[#This Row],[43967]]-Casos_PN_CORR[[#This Row],[43966]]</f>
        <v>0</v>
      </c>
      <c r="BV394">
        <f>+Casos_PN_CORR[[#This Row],[43968]]-Casos_PN_CORR[[#This Row],[43967]]</f>
        <v>0</v>
      </c>
      <c r="BW394">
        <f>+Casos_PN_CORR[[#This Row],[43969]]-Casos_PN_CORR[[#This Row],[43968]]</f>
        <v>0</v>
      </c>
      <c r="BX394">
        <f>+Casos_PN_CORR[[#This Row],[43970]]-Casos_PN_CORR[[#This Row],[43969]]</f>
        <v>0</v>
      </c>
      <c r="BY394">
        <f>+Casos_PN_CORR[[#This Row],[43971]]-Casos_PN_CORR[[#This Row],[43970]]</f>
        <v>0</v>
      </c>
      <c r="BZ394">
        <f>+Casos_PN_CORR[[#This Row],[43972]]-Casos_PN_CORR[[#This Row],[43971]]</f>
        <v>0</v>
      </c>
      <c r="CA394">
        <f>+Casos_PN_CORR[[#This Row],[43973]]-Casos_PN_CORR[[#This Row],[43972]]</f>
        <v>0</v>
      </c>
      <c r="CB394">
        <f>+Casos_PN_CORR[[#This Row],[43974]]-Casos_PN_CORR[[#This Row],[43973]]</f>
        <v>0</v>
      </c>
      <c r="CC394">
        <f>+Casos_PN_CORR[[#This Row],[43975]]-Casos_PN_CORR[[#This Row],[43974]]</f>
        <v>0</v>
      </c>
      <c r="CD394">
        <f>+Casos_PN_CORR[[#This Row],[43976]]-Casos_PN_CORR[[#This Row],[43975]]</f>
        <v>0</v>
      </c>
      <c r="CE394">
        <f>+Casos_PN_CORR[[#This Row],[43977]]-Casos_PN_CORR[[#This Row],[43976]]</f>
        <v>0</v>
      </c>
      <c r="CF394">
        <f>+Casos_PN_CORR[[#This Row],[43978]]-Casos_PN_CORR[[#This Row],[43977]]</f>
        <v>0</v>
      </c>
      <c r="CG394">
        <f>+Casos_PN_CORR[[#This Row],[43979]]-Casos_PN_CORR[[#This Row],[43978]]</f>
        <v>0</v>
      </c>
      <c r="CH394">
        <f>+Casos_PN_CORR[[#This Row],[43980]]-Casos_PN_CORR[[#This Row],[43979]]</f>
        <v>0</v>
      </c>
      <c r="CI394">
        <f>+Casos_PN_CORR[[#This Row],[43981]]-Casos_PN_CORR[[#This Row],[43980]]</f>
        <v>0</v>
      </c>
      <c r="CJ394">
        <f>+Casos_PN_CORR[[#This Row],[43982]]-Casos_PN_CORR[[#This Row],[43981]]</f>
        <v>0</v>
      </c>
      <c r="CK394">
        <f>+Casos_PN_CORR[[#This Row],[43983]]-Casos_PN_CORR[[#This Row],[43982]]</f>
        <v>0</v>
      </c>
      <c r="CL394">
        <f>+Casos_PN_CORR[[#This Row],[43984]]-Casos_PN_CORR[[#This Row],[43983]]</f>
        <v>0</v>
      </c>
      <c r="CM394">
        <f>+Casos_PN_CORR[[#This Row],[43985]]-Casos_PN_CORR[[#This Row],[43984]]</f>
        <v>0</v>
      </c>
      <c r="CN394">
        <f>+Casos_PN_CORR[[#This Row],[43986]]-Casos_PN_CORR[[#This Row],[43985]]</f>
        <v>0</v>
      </c>
      <c r="CO394">
        <f>+Casos_PN_CORR[[#This Row],[43987]]-Casos_PN_CORR[[#This Row],[43986]]</f>
        <v>0</v>
      </c>
      <c r="CP394">
        <f>+Casos_PN_CORR[[#This Row],[43988]]-Casos_PN_CORR[[#This Row],[43987]]</f>
        <v>0</v>
      </c>
      <c r="CQ394">
        <f>+Casos_PN_CORR[[#This Row],[43989]]-Casos_PN_CORR[[#This Row],[43988]]</f>
        <v>0</v>
      </c>
      <c r="CR394">
        <f>+Casos_PN_CORR[[#This Row],[43990]]-Casos_PN_CORR[[#This Row],[43989]]</f>
        <v>0</v>
      </c>
      <c r="CS394">
        <f>+Casos_PN_CORR[[#This Row],[43991]]-Casos_PN_CORR[[#This Row],[43990]]</f>
        <v>0</v>
      </c>
      <c r="CT394">
        <f>+Casos_PN_CORR[[#This Row],[43992]]-Casos_PN_CORR[[#This Row],[43991]]</f>
        <v>0</v>
      </c>
      <c r="CU394">
        <f>+Casos_PN_CORR[[#This Row],[43993]]-Casos_PN_CORR[[#This Row],[43992]]</f>
        <v>0</v>
      </c>
    </row>
    <row r="395" spans="1:99" x14ac:dyDescent="0.3">
      <c r="A395">
        <v>40708</v>
      </c>
      <c r="B395" s="2" t="s">
        <v>154</v>
      </c>
      <c r="C395" s="2" t="s">
        <v>286</v>
      </c>
      <c r="D395" s="2" t="s">
        <v>205</v>
      </c>
      <c r="E395" s="4">
        <f t="shared" si="6"/>
        <v>0</v>
      </c>
      <c r="F395">
        <f>+Casos_PN_CORR[[#This Row],[43900]]</f>
        <v>0</v>
      </c>
      <c r="G395">
        <f>+Casos_PN_CORR[[#This Row],[43901]]-Casos_PN_CORR[[#This Row],[43900]]</f>
        <v>0</v>
      </c>
      <c r="H395">
        <f>+Casos_PN_CORR[[#This Row],[43902]]-Casos_PN_CORR[[#This Row],[43901]]</f>
        <v>0</v>
      </c>
      <c r="I395">
        <f>+Casos_PN_CORR[[#This Row],[43903]]-Casos_PN_CORR[[#This Row],[43902]]</f>
        <v>0</v>
      </c>
      <c r="J395">
        <f>+Casos_PN_CORR[[#This Row],[43904]]-Casos_PN_CORR[[#This Row],[43903]]</f>
        <v>0</v>
      </c>
      <c r="K395">
        <f>+Casos_PN_CORR[[#This Row],[43905]]-Casos_PN_CORR[[#This Row],[43904]]</f>
        <v>0</v>
      </c>
      <c r="L395">
        <f>+Casos_PN_CORR[[#This Row],[43906]]-Casos_PN_CORR[[#This Row],[43905]]</f>
        <v>0</v>
      </c>
      <c r="M395">
        <f>+Casos_PN_CORR[[#This Row],[43907]]-Casos_PN_CORR[[#This Row],[43906]]</f>
        <v>0</v>
      </c>
      <c r="N395">
        <f>+Casos_PN_CORR[[#This Row],[43908]]-Casos_PN_CORR[[#This Row],[43907]]</f>
        <v>0</v>
      </c>
      <c r="O395">
        <f>+Casos_PN_CORR[[#This Row],[43909]]-Casos_PN_CORR[[#This Row],[43908]]</f>
        <v>0</v>
      </c>
      <c r="P395">
        <f>+Casos_PN_CORR[[#This Row],[43910]]-Casos_PN_CORR[[#This Row],[43909]]</f>
        <v>0</v>
      </c>
      <c r="Q395">
        <f>+Casos_PN_CORR[[#This Row],[43911]]-Casos_PN_CORR[[#This Row],[43910]]</f>
        <v>0</v>
      </c>
      <c r="R395">
        <f>+Casos_PN_CORR[[#This Row],[43912]]-Casos_PN_CORR[[#This Row],[43911]]</f>
        <v>0</v>
      </c>
      <c r="S395">
        <f>+Casos_PN_CORR[[#This Row],[43913]]-Casos_PN_CORR[[#This Row],[43912]]</f>
        <v>0</v>
      </c>
      <c r="T395">
        <f>+Casos_PN_CORR[[#This Row],[43914]]-Casos_PN_CORR[[#This Row],[43913]]</f>
        <v>0</v>
      </c>
      <c r="U395">
        <f>+Casos_PN_CORR[[#This Row],[43915]]-Casos_PN_CORR[[#This Row],[43914]]</f>
        <v>0</v>
      </c>
      <c r="V395">
        <f>+Casos_PN_CORR[[#This Row],[43916]]-Casos_PN_CORR[[#This Row],[43915]]</f>
        <v>0</v>
      </c>
      <c r="W395">
        <f>+Casos_PN_CORR[[#This Row],[43917]]-Casos_PN_CORR[[#This Row],[43916]]</f>
        <v>0</v>
      </c>
      <c r="X395">
        <f>+Casos_PN_CORR[[#This Row],[43918]]-Casos_PN_CORR[[#This Row],[43917]]</f>
        <v>0</v>
      </c>
      <c r="Y395">
        <f>+Casos_PN_CORR[[#This Row],[43919]]-Casos_PN_CORR[[#This Row],[43918]]</f>
        <v>0</v>
      </c>
      <c r="Z395">
        <f>+Casos_PN_CORR[[#This Row],[43920]]-Casos_PN_CORR[[#This Row],[43919]]</f>
        <v>0</v>
      </c>
      <c r="AA395">
        <f>+Casos_PN_CORR[[#This Row],[43921]]-Casos_PN_CORR[[#This Row],[43920]]</f>
        <v>0</v>
      </c>
      <c r="AB395">
        <f>+Casos_PN_CORR[[#This Row],[43922]]-Casos_PN_CORR[[#This Row],[43921]]</f>
        <v>0</v>
      </c>
      <c r="AC395">
        <f>+Casos_PN_CORR[[#This Row],[43923]]-Casos_PN_CORR[[#This Row],[43922]]</f>
        <v>0</v>
      </c>
      <c r="AD395">
        <f>+Casos_PN_CORR[[#This Row],[43924]]-Casos_PN_CORR[[#This Row],[43923]]</f>
        <v>0</v>
      </c>
      <c r="AE395">
        <f>+Casos_PN_CORR[[#This Row],[43925]]-Casos_PN_CORR[[#This Row],[43924]]</f>
        <v>0</v>
      </c>
      <c r="AF395">
        <f>+Casos_PN_CORR[[#This Row],[43926]]-Casos_PN_CORR[[#This Row],[43925]]</f>
        <v>0</v>
      </c>
      <c r="AG395">
        <f>+Casos_PN_CORR[[#This Row],[43927]]-Casos_PN_CORR[[#This Row],[43926]]</f>
        <v>0</v>
      </c>
      <c r="AH395">
        <f>+Casos_PN_CORR[[#This Row],[43928]]-Casos_PN_CORR[[#This Row],[43927]]</f>
        <v>0</v>
      </c>
      <c r="AI395">
        <f>+Casos_PN_CORR[[#This Row],[43929]]-Casos_PN_CORR[[#This Row],[43928]]</f>
        <v>0</v>
      </c>
      <c r="AJ395">
        <f>+Casos_PN_CORR[[#This Row],[43930]]-Casos_PN_CORR[[#This Row],[43929]]</f>
        <v>0</v>
      </c>
      <c r="AK395">
        <f>+Casos_PN_CORR[[#This Row],[43931]]-Casos_PN_CORR[[#This Row],[43930]]</f>
        <v>0</v>
      </c>
      <c r="AL395">
        <f>+Casos_PN_CORR[[#This Row],[43932]]-Casos_PN_CORR[[#This Row],[43931]]</f>
        <v>0</v>
      </c>
      <c r="AM395">
        <f>+Casos_PN_CORR[[#This Row],[43933]]-Casos_PN_CORR[[#This Row],[43932]]</f>
        <v>0</v>
      </c>
      <c r="AN395">
        <f>+Casos_PN_CORR[[#This Row],[43934]]-Casos_PN_CORR[[#This Row],[43933]]</f>
        <v>0</v>
      </c>
      <c r="AO395">
        <f>+Casos_PN_CORR[[#This Row],[43935]]-Casos_PN_CORR[[#This Row],[43934]]</f>
        <v>0</v>
      </c>
      <c r="AP395">
        <f>+Casos_PN_CORR[[#This Row],[43936]]-Casos_PN_CORR[[#This Row],[43935]]</f>
        <v>0</v>
      </c>
      <c r="AQ395">
        <f>+Casos_PN_CORR[[#This Row],[43937]]-Casos_PN_CORR[[#This Row],[43936]]</f>
        <v>0</v>
      </c>
      <c r="AR395">
        <f>+Casos_PN_CORR[[#This Row],[43938]]-Casos_PN_CORR[[#This Row],[43937]]</f>
        <v>0</v>
      </c>
      <c r="AS395">
        <f>+Casos_PN_CORR[[#This Row],[43939]]-Casos_PN_CORR[[#This Row],[43938]]</f>
        <v>0</v>
      </c>
      <c r="AT395">
        <f>+Casos_PN_CORR[[#This Row],[43940]]-Casos_PN_CORR[[#This Row],[43939]]</f>
        <v>0</v>
      </c>
      <c r="AU395">
        <f>+Casos_PN_CORR[[#This Row],[43941]]-Casos_PN_CORR[[#This Row],[43940]]</f>
        <v>0</v>
      </c>
      <c r="AV395">
        <f>+Casos_PN_CORR[[#This Row],[43942]]-Casos_PN_CORR[[#This Row],[43941]]</f>
        <v>0</v>
      </c>
      <c r="AW395">
        <f>+Casos_PN_CORR[[#This Row],[43943]]-Casos_PN_CORR[[#This Row],[43942]]</f>
        <v>0</v>
      </c>
      <c r="AX395">
        <f>+Casos_PN_CORR[[#This Row],[43944]]-Casos_PN_CORR[[#This Row],[43943]]</f>
        <v>0</v>
      </c>
      <c r="AY395">
        <f>+Casos_PN_CORR[[#This Row],[43945]]-Casos_PN_CORR[[#This Row],[43944]]</f>
        <v>0</v>
      </c>
      <c r="AZ395">
        <f>+Casos_PN_CORR[[#This Row],[43946]]-Casos_PN_CORR[[#This Row],[43945]]</f>
        <v>0</v>
      </c>
      <c r="BA395">
        <f>+Casos_PN_CORR[[#This Row],[43947]]-Casos_PN_CORR[[#This Row],[43946]]</f>
        <v>0</v>
      </c>
      <c r="BB395">
        <f>+Casos_PN_CORR[[#This Row],[43948]]-Casos_PN_CORR[[#This Row],[43947]]</f>
        <v>0</v>
      </c>
      <c r="BC395">
        <f>+Casos_PN_CORR[[#This Row],[43949]]-Casos_PN_CORR[[#This Row],[43948]]</f>
        <v>0</v>
      </c>
      <c r="BD395">
        <f>+Casos_PN_CORR[[#This Row],[43950]]-Casos_PN_CORR[[#This Row],[43949]]</f>
        <v>0</v>
      </c>
      <c r="BE395">
        <f>+Casos_PN_CORR[[#This Row],[43951]]-Casos_PN_CORR[[#This Row],[43950]]</f>
        <v>0</v>
      </c>
      <c r="BF395">
        <f>+Casos_PN_CORR[[#This Row],[43952]]-Casos_PN_CORR[[#This Row],[43951]]</f>
        <v>0</v>
      </c>
      <c r="BG395">
        <f>+Casos_PN_CORR[[#This Row],[43953]]-Casos_PN_CORR[[#This Row],[43952]]</f>
        <v>0</v>
      </c>
      <c r="BH395">
        <f>+Casos_PN_CORR[[#This Row],[43954]]-Casos_PN_CORR[[#This Row],[43953]]</f>
        <v>0</v>
      </c>
      <c r="BI395">
        <f>+Casos_PN_CORR[[#This Row],[43955]]-Casos_PN_CORR[[#This Row],[43954]]</f>
        <v>0</v>
      </c>
      <c r="BJ395">
        <f>+Casos_PN_CORR[[#This Row],[43956]]-Casos_PN_CORR[[#This Row],[43955]]</f>
        <v>0</v>
      </c>
      <c r="BK395">
        <f>+Casos_PN_CORR[[#This Row],[43957]]-Casos_PN_CORR[[#This Row],[43956]]</f>
        <v>0</v>
      </c>
      <c r="BL395">
        <f>+Casos_PN_CORR[[#This Row],[43958]]-Casos_PN_CORR[[#This Row],[43957]]</f>
        <v>0</v>
      </c>
      <c r="BM395">
        <f>+Casos_PN_CORR[[#This Row],[43959]]-Casos_PN_CORR[[#This Row],[43958]]</f>
        <v>0</v>
      </c>
      <c r="BN395">
        <f>+Casos_PN_CORR[[#This Row],[43960]]-Casos_PN_CORR[[#This Row],[43959]]</f>
        <v>0</v>
      </c>
      <c r="BO395">
        <f>+Casos_PN_CORR[[#This Row],[43961]]-Casos_PN_CORR[[#This Row],[43960]]</f>
        <v>0</v>
      </c>
      <c r="BP395">
        <f>+Casos_PN_CORR[[#This Row],[43962]]-Casos_PN_CORR[[#This Row],[43961]]</f>
        <v>0</v>
      </c>
      <c r="BQ395">
        <f>+Casos_PN_CORR[[#This Row],[43963]]-Casos_PN_CORR[[#This Row],[43962]]</f>
        <v>0</v>
      </c>
      <c r="BR395">
        <f>+Casos_PN_CORR[[#This Row],[43964]]-Casos_PN_CORR[[#This Row],[43963]]</f>
        <v>0</v>
      </c>
      <c r="BS395">
        <f>+Casos_PN_CORR[[#This Row],[43965]]-Casos_PN_CORR[[#This Row],[43964]]</f>
        <v>0</v>
      </c>
      <c r="BT395">
        <f>+Casos_PN_CORR[[#This Row],[43966]]-Casos_PN_CORR[[#This Row],[43965]]</f>
        <v>0</v>
      </c>
      <c r="BU395">
        <f>+Casos_PN_CORR[[#This Row],[43967]]-Casos_PN_CORR[[#This Row],[43966]]</f>
        <v>0</v>
      </c>
      <c r="BV395">
        <f>+Casos_PN_CORR[[#This Row],[43968]]-Casos_PN_CORR[[#This Row],[43967]]</f>
        <v>0</v>
      </c>
      <c r="BW395">
        <f>+Casos_PN_CORR[[#This Row],[43969]]-Casos_PN_CORR[[#This Row],[43968]]</f>
        <v>0</v>
      </c>
      <c r="BX395">
        <f>+Casos_PN_CORR[[#This Row],[43970]]-Casos_PN_CORR[[#This Row],[43969]]</f>
        <v>0</v>
      </c>
      <c r="BY395">
        <f>+Casos_PN_CORR[[#This Row],[43971]]-Casos_PN_CORR[[#This Row],[43970]]</f>
        <v>0</v>
      </c>
      <c r="BZ395">
        <f>+Casos_PN_CORR[[#This Row],[43972]]-Casos_PN_CORR[[#This Row],[43971]]</f>
        <v>0</v>
      </c>
      <c r="CA395">
        <f>+Casos_PN_CORR[[#This Row],[43973]]-Casos_PN_CORR[[#This Row],[43972]]</f>
        <v>0</v>
      </c>
      <c r="CB395">
        <f>+Casos_PN_CORR[[#This Row],[43974]]-Casos_PN_CORR[[#This Row],[43973]]</f>
        <v>0</v>
      </c>
      <c r="CC395">
        <f>+Casos_PN_CORR[[#This Row],[43975]]-Casos_PN_CORR[[#This Row],[43974]]</f>
        <v>0</v>
      </c>
      <c r="CD395">
        <f>+Casos_PN_CORR[[#This Row],[43976]]-Casos_PN_CORR[[#This Row],[43975]]</f>
        <v>0</v>
      </c>
      <c r="CE395">
        <f>+Casos_PN_CORR[[#This Row],[43977]]-Casos_PN_CORR[[#This Row],[43976]]</f>
        <v>0</v>
      </c>
      <c r="CF395">
        <f>+Casos_PN_CORR[[#This Row],[43978]]-Casos_PN_CORR[[#This Row],[43977]]</f>
        <v>0</v>
      </c>
      <c r="CG395">
        <f>+Casos_PN_CORR[[#This Row],[43979]]-Casos_PN_CORR[[#This Row],[43978]]</f>
        <v>0</v>
      </c>
      <c r="CH395">
        <f>+Casos_PN_CORR[[#This Row],[43980]]-Casos_PN_CORR[[#This Row],[43979]]</f>
        <v>0</v>
      </c>
      <c r="CI395">
        <f>+Casos_PN_CORR[[#This Row],[43981]]-Casos_PN_CORR[[#This Row],[43980]]</f>
        <v>0</v>
      </c>
      <c r="CJ395">
        <f>+Casos_PN_CORR[[#This Row],[43982]]-Casos_PN_CORR[[#This Row],[43981]]</f>
        <v>0</v>
      </c>
      <c r="CK395">
        <f>+Casos_PN_CORR[[#This Row],[43983]]-Casos_PN_CORR[[#This Row],[43982]]</f>
        <v>0</v>
      </c>
      <c r="CL395">
        <f>+Casos_PN_CORR[[#This Row],[43984]]-Casos_PN_CORR[[#This Row],[43983]]</f>
        <v>0</v>
      </c>
      <c r="CM395">
        <f>+Casos_PN_CORR[[#This Row],[43985]]-Casos_PN_CORR[[#This Row],[43984]]</f>
        <v>0</v>
      </c>
      <c r="CN395">
        <f>+Casos_PN_CORR[[#This Row],[43986]]-Casos_PN_CORR[[#This Row],[43985]]</f>
        <v>0</v>
      </c>
      <c r="CO395">
        <f>+Casos_PN_CORR[[#This Row],[43987]]-Casos_PN_CORR[[#This Row],[43986]]</f>
        <v>0</v>
      </c>
      <c r="CP395">
        <f>+Casos_PN_CORR[[#This Row],[43988]]-Casos_PN_CORR[[#This Row],[43987]]</f>
        <v>0</v>
      </c>
      <c r="CQ395">
        <f>+Casos_PN_CORR[[#This Row],[43989]]-Casos_PN_CORR[[#This Row],[43988]]</f>
        <v>0</v>
      </c>
      <c r="CR395">
        <f>+Casos_PN_CORR[[#This Row],[43990]]-Casos_PN_CORR[[#This Row],[43989]]</f>
        <v>0</v>
      </c>
      <c r="CS395">
        <f>+Casos_PN_CORR[[#This Row],[43991]]-Casos_PN_CORR[[#This Row],[43990]]</f>
        <v>0</v>
      </c>
      <c r="CT395">
        <f>+Casos_PN_CORR[[#This Row],[43992]]-Casos_PN_CORR[[#This Row],[43991]]</f>
        <v>0</v>
      </c>
      <c r="CU395">
        <f>+Casos_PN_CORR[[#This Row],[43993]]-Casos_PN_CORR[[#This Row],[43992]]</f>
        <v>0</v>
      </c>
    </row>
    <row r="396" spans="1:99" x14ac:dyDescent="0.3">
      <c r="A396">
        <v>91008</v>
      </c>
      <c r="B396" s="2" t="s">
        <v>114</v>
      </c>
      <c r="C396" s="2" t="s">
        <v>115</v>
      </c>
      <c r="D396" s="2" t="s">
        <v>205</v>
      </c>
      <c r="E396" s="4">
        <f t="shared" si="6"/>
        <v>0</v>
      </c>
      <c r="F396">
        <f>+Casos_PN_CORR[[#This Row],[43900]]</f>
        <v>0</v>
      </c>
      <c r="G396">
        <f>+Casos_PN_CORR[[#This Row],[43901]]-Casos_PN_CORR[[#This Row],[43900]]</f>
        <v>0</v>
      </c>
      <c r="H396">
        <f>+Casos_PN_CORR[[#This Row],[43902]]-Casos_PN_CORR[[#This Row],[43901]]</f>
        <v>0</v>
      </c>
      <c r="I396">
        <f>+Casos_PN_CORR[[#This Row],[43903]]-Casos_PN_CORR[[#This Row],[43902]]</f>
        <v>0</v>
      </c>
      <c r="J396">
        <f>+Casos_PN_CORR[[#This Row],[43904]]-Casos_PN_CORR[[#This Row],[43903]]</f>
        <v>0</v>
      </c>
      <c r="K396">
        <f>+Casos_PN_CORR[[#This Row],[43905]]-Casos_PN_CORR[[#This Row],[43904]]</f>
        <v>0</v>
      </c>
      <c r="L396">
        <f>+Casos_PN_CORR[[#This Row],[43906]]-Casos_PN_CORR[[#This Row],[43905]]</f>
        <v>0</v>
      </c>
      <c r="M396">
        <f>+Casos_PN_CORR[[#This Row],[43907]]-Casos_PN_CORR[[#This Row],[43906]]</f>
        <v>0</v>
      </c>
      <c r="N396">
        <f>+Casos_PN_CORR[[#This Row],[43908]]-Casos_PN_CORR[[#This Row],[43907]]</f>
        <v>0</v>
      </c>
      <c r="O396">
        <f>+Casos_PN_CORR[[#This Row],[43909]]-Casos_PN_CORR[[#This Row],[43908]]</f>
        <v>0</v>
      </c>
      <c r="P396">
        <f>+Casos_PN_CORR[[#This Row],[43910]]-Casos_PN_CORR[[#This Row],[43909]]</f>
        <v>0</v>
      </c>
      <c r="Q396">
        <f>+Casos_PN_CORR[[#This Row],[43911]]-Casos_PN_CORR[[#This Row],[43910]]</f>
        <v>0</v>
      </c>
      <c r="R396">
        <f>+Casos_PN_CORR[[#This Row],[43912]]-Casos_PN_CORR[[#This Row],[43911]]</f>
        <v>0</v>
      </c>
      <c r="S396">
        <f>+Casos_PN_CORR[[#This Row],[43913]]-Casos_PN_CORR[[#This Row],[43912]]</f>
        <v>0</v>
      </c>
      <c r="T396">
        <f>+Casos_PN_CORR[[#This Row],[43914]]-Casos_PN_CORR[[#This Row],[43913]]</f>
        <v>0</v>
      </c>
      <c r="U396">
        <f>+Casos_PN_CORR[[#This Row],[43915]]-Casos_PN_CORR[[#This Row],[43914]]</f>
        <v>0</v>
      </c>
      <c r="V396">
        <f>+Casos_PN_CORR[[#This Row],[43916]]-Casos_PN_CORR[[#This Row],[43915]]</f>
        <v>0</v>
      </c>
      <c r="W396">
        <f>+Casos_PN_CORR[[#This Row],[43917]]-Casos_PN_CORR[[#This Row],[43916]]</f>
        <v>0</v>
      </c>
      <c r="X396">
        <f>+Casos_PN_CORR[[#This Row],[43918]]-Casos_PN_CORR[[#This Row],[43917]]</f>
        <v>0</v>
      </c>
      <c r="Y396">
        <f>+Casos_PN_CORR[[#This Row],[43919]]-Casos_PN_CORR[[#This Row],[43918]]</f>
        <v>0</v>
      </c>
      <c r="Z396">
        <f>+Casos_PN_CORR[[#This Row],[43920]]-Casos_PN_CORR[[#This Row],[43919]]</f>
        <v>0</v>
      </c>
      <c r="AA396">
        <f>+Casos_PN_CORR[[#This Row],[43921]]-Casos_PN_CORR[[#This Row],[43920]]</f>
        <v>0</v>
      </c>
      <c r="AB396">
        <f>+Casos_PN_CORR[[#This Row],[43922]]-Casos_PN_CORR[[#This Row],[43921]]</f>
        <v>0</v>
      </c>
      <c r="AC396">
        <f>+Casos_PN_CORR[[#This Row],[43923]]-Casos_PN_CORR[[#This Row],[43922]]</f>
        <v>0</v>
      </c>
      <c r="AD396">
        <f>+Casos_PN_CORR[[#This Row],[43924]]-Casos_PN_CORR[[#This Row],[43923]]</f>
        <v>0</v>
      </c>
      <c r="AE396">
        <f>+Casos_PN_CORR[[#This Row],[43925]]-Casos_PN_CORR[[#This Row],[43924]]</f>
        <v>0</v>
      </c>
      <c r="AF396">
        <f>+Casos_PN_CORR[[#This Row],[43926]]-Casos_PN_CORR[[#This Row],[43925]]</f>
        <v>0</v>
      </c>
      <c r="AG396">
        <f>+Casos_PN_CORR[[#This Row],[43927]]-Casos_PN_CORR[[#This Row],[43926]]</f>
        <v>0</v>
      </c>
      <c r="AH396">
        <f>+Casos_PN_CORR[[#This Row],[43928]]-Casos_PN_CORR[[#This Row],[43927]]</f>
        <v>0</v>
      </c>
      <c r="AI396">
        <f>+Casos_PN_CORR[[#This Row],[43929]]-Casos_PN_CORR[[#This Row],[43928]]</f>
        <v>0</v>
      </c>
      <c r="AJ396">
        <f>+Casos_PN_CORR[[#This Row],[43930]]-Casos_PN_CORR[[#This Row],[43929]]</f>
        <v>0</v>
      </c>
      <c r="AK396">
        <f>+Casos_PN_CORR[[#This Row],[43931]]-Casos_PN_CORR[[#This Row],[43930]]</f>
        <v>0</v>
      </c>
      <c r="AL396">
        <f>+Casos_PN_CORR[[#This Row],[43932]]-Casos_PN_CORR[[#This Row],[43931]]</f>
        <v>0</v>
      </c>
      <c r="AM396">
        <f>+Casos_PN_CORR[[#This Row],[43933]]-Casos_PN_CORR[[#This Row],[43932]]</f>
        <v>0</v>
      </c>
      <c r="AN396">
        <f>+Casos_PN_CORR[[#This Row],[43934]]-Casos_PN_CORR[[#This Row],[43933]]</f>
        <v>0</v>
      </c>
      <c r="AO396">
        <f>+Casos_PN_CORR[[#This Row],[43935]]-Casos_PN_CORR[[#This Row],[43934]]</f>
        <v>0</v>
      </c>
      <c r="AP396">
        <f>+Casos_PN_CORR[[#This Row],[43936]]-Casos_PN_CORR[[#This Row],[43935]]</f>
        <v>0</v>
      </c>
      <c r="AQ396">
        <f>+Casos_PN_CORR[[#This Row],[43937]]-Casos_PN_CORR[[#This Row],[43936]]</f>
        <v>0</v>
      </c>
      <c r="AR396">
        <f>+Casos_PN_CORR[[#This Row],[43938]]-Casos_PN_CORR[[#This Row],[43937]]</f>
        <v>0</v>
      </c>
      <c r="AS396">
        <f>+Casos_PN_CORR[[#This Row],[43939]]-Casos_PN_CORR[[#This Row],[43938]]</f>
        <v>0</v>
      </c>
      <c r="AT396">
        <f>+Casos_PN_CORR[[#This Row],[43940]]-Casos_PN_CORR[[#This Row],[43939]]</f>
        <v>0</v>
      </c>
      <c r="AU396">
        <f>+Casos_PN_CORR[[#This Row],[43941]]-Casos_PN_CORR[[#This Row],[43940]]</f>
        <v>0</v>
      </c>
      <c r="AV396">
        <f>+Casos_PN_CORR[[#This Row],[43942]]-Casos_PN_CORR[[#This Row],[43941]]</f>
        <v>0</v>
      </c>
      <c r="AW396">
        <f>+Casos_PN_CORR[[#This Row],[43943]]-Casos_PN_CORR[[#This Row],[43942]]</f>
        <v>0</v>
      </c>
      <c r="AX396">
        <f>+Casos_PN_CORR[[#This Row],[43944]]-Casos_PN_CORR[[#This Row],[43943]]</f>
        <v>0</v>
      </c>
      <c r="AY396">
        <f>+Casos_PN_CORR[[#This Row],[43945]]-Casos_PN_CORR[[#This Row],[43944]]</f>
        <v>0</v>
      </c>
      <c r="AZ396">
        <f>+Casos_PN_CORR[[#This Row],[43946]]-Casos_PN_CORR[[#This Row],[43945]]</f>
        <v>0</v>
      </c>
      <c r="BA396">
        <f>+Casos_PN_CORR[[#This Row],[43947]]-Casos_PN_CORR[[#This Row],[43946]]</f>
        <v>0</v>
      </c>
      <c r="BB396">
        <f>+Casos_PN_CORR[[#This Row],[43948]]-Casos_PN_CORR[[#This Row],[43947]]</f>
        <v>0</v>
      </c>
      <c r="BC396">
        <f>+Casos_PN_CORR[[#This Row],[43949]]-Casos_PN_CORR[[#This Row],[43948]]</f>
        <v>0</v>
      </c>
      <c r="BD396">
        <f>+Casos_PN_CORR[[#This Row],[43950]]-Casos_PN_CORR[[#This Row],[43949]]</f>
        <v>0</v>
      </c>
      <c r="BE396">
        <f>+Casos_PN_CORR[[#This Row],[43951]]-Casos_PN_CORR[[#This Row],[43950]]</f>
        <v>0</v>
      </c>
      <c r="BF396">
        <f>+Casos_PN_CORR[[#This Row],[43952]]-Casos_PN_CORR[[#This Row],[43951]]</f>
        <v>0</v>
      </c>
      <c r="BG396">
        <f>+Casos_PN_CORR[[#This Row],[43953]]-Casos_PN_CORR[[#This Row],[43952]]</f>
        <v>0</v>
      </c>
      <c r="BH396">
        <f>+Casos_PN_CORR[[#This Row],[43954]]-Casos_PN_CORR[[#This Row],[43953]]</f>
        <v>0</v>
      </c>
      <c r="BI396">
        <f>+Casos_PN_CORR[[#This Row],[43955]]-Casos_PN_CORR[[#This Row],[43954]]</f>
        <v>0</v>
      </c>
      <c r="BJ396">
        <f>+Casos_PN_CORR[[#This Row],[43956]]-Casos_PN_CORR[[#This Row],[43955]]</f>
        <v>0</v>
      </c>
      <c r="BK396">
        <f>+Casos_PN_CORR[[#This Row],[43957]]-Casos_PN_CORR[[#This Row],[43956]]</f>
        <v>0</v>
      </c>
      <c r="BL396">
        <f>+Casos_PN_CORR[[#This Row],[43958]]-Casos_PN_CORR[[#This Row],[43957]]</f>
        <v>0</v>
      </c>
      <c r="BM396">
        <f>+Casos_PN_CORR[[#This Row],[43959]]-Casos_PN_CORR[[#This Row],[43958]]</f>
        <v>0</v>
      </c>
      <c r="BN396">
        <f>+Casos_PN_CORR[[#This Row],[43960]]-Casos_PN_CORR[[#This Row],[43959]]</f>
        <v>0</v>
      </c>
      <c r="BO396">
        <f>+Casos_PN_CORR[[#This Row],[43961]]-Casos_PN_CORR[[#This Row],[43960]]</f>
        <v>0</v>
      </c>
      <c r="BP396">
        <f>+Casos_PN_CORR[[#This Row],[43962]]-Casos_PN_CORR[[#This Row],[43961]]</f>
        <v>0</v>
      </c>
      <c r="BQ396">
        <f>+Casos_PN_CORR[[#This Row],[43963]]-Casos_PN_CORR[[#This Row],[43962]]</f>
        <v>0</v>
      </c>
      <c r="BR396">
        <f>+Casos_PN_CORR[[#This Row],[43964]]-Casos_PN_CORR[[#This Row],[43963]]</f>
        <v>0</v>
      </c>
      <c r="BS396">
        <f>+Casos_PN_CORR[[#This Row],[43965]]-Casos_PN_CORR[[#This Row],[43964]]</f>
        <v>0</v>
      </c>
      <c r="BT396">
        <f>+Casos_PN_CORR[[#This Row],[43966]]-Casos_PN_CORR[[#This Row],[43965]]</f>
        <v>0</v>
      </c>
      <c r="BU396">
        <f>+Casos_PN_CORR[[#This Row],[43967]]-Casos_PN_CORR[[#This Row],[43966]]</f>
        <v>0</v>
      </c>
      <c r="BV396">
        <f>+Casos_PN_CORR[[#This Row],[43968]]-Casos_PN_CORR[[#This Row],[43967]]</f>
        <v>0</v>
      </c>
      <c r="BW396">
        <f>+Casos_PN_CORR[[#This Row],[43969]]-Casos_PN_CORR[[#This Row],[43968]]</f>
        <v>0</v>
      </c>
      <c r="BX396">
        <f>+Casos_PN_CORR[[#This Row],[43970]]-Casos_PN_CORR[[#This Row],[43969]]</f>
        <v>0</v>
      </c>
      <c r="BY396">
        <f>+Casos_PN_CORR[[#This Row],[43971]]-Casos_PN_CORR[[#This Row],[43970]]</f>
        <v>0</v>
      </c>
      <c r="BZ396">
        <f>+Casos_PN_CORR[[#This Row],[43972]]-Casos_PN_CORR[[#This Row],[43971]]</f>
        <v>0</v>
      </c>
      <c r="CA396">
        <f>+Casos_PN_CORR[[#This Row],[43973]]-Casos_PN_CORR[[#This Row],[43972]]</f>
        <v>0</v>
      </c>
      <c r="CB396">
        <f>+Casos_PN_CORR[[#This Row],[43974]]-Casos_PN_CORR[[#This Row],[43973]]</f>
        <v>0</v>
      </c>
      <c r="CC396">
        <f>+Casos_PN_CORR[[#This Row],[43975]]-Casos_PN_CORR[[#This Row],[43974]]</f>
        <v>0</v>
      </c>
      <c r="CD396">
        <f>+Casos_PN_CORR[[#This Row],[43976]]-Casos_PN_CORR[[#This Row],[43975]]</f>
        <v>0</v>
      </c>
      <c r="CE396">
        <f>+Casos_PN_CORR[[#This Row],[43977]]-Casos_PN_CORR[[#This Row],[43976]]</f>
        <v>0</v>
      </c>
      <c r="CF396">
        <f>+Casos_PN_CORR[[#This Row],[43978]]-Casos_PN_CORR[[#This Row],[43977]]</f>
        <v>0</v>
      </c>
      <c r="CG396">
        <f>+Casos_PN_CORR[[#This Row],[43979]]-Casos_PN_CORR[[#This Row],[43978]]</f>
        <v>0</v>
      </c>
      <c r="CH396">
        <f>+Casos_PN_CORR[[#This Row],[43980]]-Casos_PN_CORR[[#This Row],[43979]]</f>
        <v>0</v>
      </c>
      <c r="CI396">
        <f>+Casos_PN_CORR[[#This Row],[43981]]-Casos_PN_CORR[[#This Row],[43980]]</f>
        <v>0</v>
      </c>
      <c r="CJ396">
        <f>+Casos_PN_CORR[[#This Row],[43982]]-Casos_PN_CORR[[#This Row],[43981]]</f>
        <v>0</v>
      </c>
      <c r="CK396">
        <f>+Casos_PN_CORR[[#This Row],[43983]]-Casos_PN_CORR[[#This Row],[43982]]</f>
        <v>0</v>
      </c>
      <c r="CL396">
        <f>+Casos_PN_CORR[[#This Row],[43984]]-Casos_PN_CORR[[#This Row],[43983]]</f>
        <v>0</v>
      </c>
      <c r="CM396">
        <f>+Casos_PN_CORR[[#This Row],[43985]]-Casos_PN_CORR[[#This Row],[43984]]</f>
        <v>0</v>
      </c>
      <c r="CN396">
        <f>+Casos_PN_CORR[[#This Row],[43986]]-Casos_PN_CORR[[#This Row],[43985]]</f>
        <v>0</v>
      </c>
      <c r="CO396">
        <f>+Casos_PN_CORR[[#This Row],[43987]]-Casos_PN_CORR[[#This Row],[43986]]</f>
        <v>0</v>
      </c>
      <c r="CP396">
        <f>+Casos_PN_CORR[[#This Row],[43988]]-Casos_PN_CORR[[#This Row],[43987]]</f>
        <v>0</v>
      </c>
      <c r="CQ396">
        <f>+Casos_PN_CORR[[#This Row],[43989]]-Casos_PN_CORR[[#This Row],[43988]]</f>
        <v>0</v>
      </c>
      <c r="CR396">
        <f>+Casos_PN_CORR[[#This Row],[43990]]-Casos_PN_CORR[[#This Row],[43989]]</f>
        <v>0</v>
      </c>
      <c r="CS396">
        <f>+Casos_PN_CORR[[#This Row],[43991]]-Casos_PN_CORR[[#This Row],[43990]]</f>
        <v>0</v>
      </c>
      <c r="CT396">
        <f>+Casos_PN_CORR[[#This Row],[43992]]-Casos_PN_CORR[[#This Row],[43991]]</f>
        <v>0</v>
      </c>
      <c r="CU396">
        <f>+Casos_PN_CORR[[#This Row],[43993]]-Casos_PN_CORR[[#This Row],[43992]]</f>
        <v>0</v>
      </c>
    </row>
    <row r="397" spans="1:99" x14ac:dyDescent="0.3">
      <c r="A397">
        <v>40703</v>
      </c>
      <c r="B397" s="2" t="s">
        <v>154</v>
      </c>
      <c r="C397" s="2" t="s">
        <v>286</v>
      </c>
      <c r="D397" s="2" t="s">
        <v>438</v>
      </c>
      <c r="E397" s="4">
        <f t="shared" si="6"/>
        <v>0</v>
      </c>
      <c r="F397">
        <f>+Casos_PN_CORR[[#This Row],[43900]]</f>
        <v>0</v>
      </c>
      <c r="G397">
        <f>+Casos_PN_CORR[[#This Row],[43901]]-Casos_PN_CORR[[#This Row],[43900]]</f>
        <v>0</v>
      </c>
      <c r="H397">
        <f>+Casos_PN_CORR[[#This Row],[43902]]-Casos_PN_CORR[[#This Row],[43901]]</f>
        <v>0</v>
      </c>
      <c r="I397">
        <f>+Casos_PN_CORR[[#This Row],[43903]]-Casos_PN_CORR[[#This Row],[43902]]</f>
        <v>0</v>
      </c>
      <c r="J397">
        <f>+Casos_PN_CORR[[#This Row],[43904]]-Casos_PN_CORR[[#This Row],[43903]]</f>
        <v>0</v>
      </c>
      <c r="K397">
        <f>+Casos_PN_CORR[[#This Row],[43905]]-Casos_PN_CORR[[#This Row],[43904]]</f>
        <v>0</v>
      </c>
      <c r="L397">
        <f>+Casos_PN_CORR[[#This Row],[43906]]-Casos_PN_CORR[[#This Row],[43905]]</f>
        <v>0</v>
      </c>
      <c r="M397">
        <f>+Casos_PN_CORR[[#This Row],[43907]]-Casos_PN_CORR[[#This Row],[43906]]</f>
        <v>0</v>
      </c>
      <c r="N397">
        <f>+Casos_PN_CORR[[#This Row],[43908]]-Casos_PN_CORR[[#This Row],[43907]]</f>
        <v>0</v>
      </c>
      <c r="O397">
        <f>+Casos_PN_CORR[[#This Row],[43909]]-Casos_PN_CORR[[#This Row],[43908]]</f>
        <v>0</v>
      </c>
      <c r="P397">
        <f>+Casos_PN_CORR[[#This Row],[43910]]-Casos_PN_CORR[[#This Row],[43909]]</f>
        <v>0</v>
      </c>
      <c r="Q397">
        <f>+Casos_PN_CORR[[#This Row],[43911]]-Casos_PN_CORR[[#This Row],[43910]]</f>
        <v>0</v>
      </c>
      <c r="R397">
        <f>+Casos_PN_CORR[[#This Row],[43912]]-Casos_PN_CORR[[#This Row],[43911]]</f>
        <v>0</v>
      </c>
      <c r="S397">
        <f>+Casos_PN_CORR[[#This Row],[43913]]-Casos_PN_CORR[[#This Row],[43912]]</f>
        <v>0</v>
      </c>
      <c r="T397">
        <f>+Casos_PN_CORR[[#This Row],[43914]]-Casos_PN_CORR[[#This Row],[43913]]</f>
        <v>0</v>
      </c>
      <c r="U397">
        <f>+Casos_PN_CORR[[#This Row],[43915]]-Casos_PN_CORR[[#This Row],[43914]]</f>
        <v>0</v>
      </c>
      <c r="V397">
        <f>+Casos_PN_CORR[[#This Row],[43916]]-Casos_PN_CORR[[#This Row],[43915]]</f>
        <v>0</v>
      </c>
      <c r="W397">
        <f>+Casos_PN_CORR[[#This Row],[43917]]-Casos_PN_CORR[[#This Row],[43916]]</f>
        <v>0</v>
      </c>
      <c r="X397">
        <f>+Casos_PN_CORR[[#This Row],[43918]]-Casos_PN_CORR[[#This Row],[43917]]</f>
        <v>0</v>
      </c>
      <c r="Y397">
        <f>+Casos_PN_CORR[[#This Row],[43919]]-Casos_PN_CORR[[#This Row],[43918]]</f>
        <v>0</v>
      </c>
      <c r="Z397">
        <f>+Casos_PN_CORR[[#This Row],[43920]]-Casos_PN_CORR[[#This Row],[43919]]</f>
        <v>0</v>
      </c>
      <c r="AA397">
        <f>+Casos_PN_CORR[[#This Row],[43921]]-Casos_PN_CORR[[#This Row],[43920]]</f>
        <v>0</v>
      </c>
      <c r="AB397">
        <f>+Casos_PN_CORR[[#This Row],[43922]]-Casos_PN_CORR[[#This Row],[43921]]</f>
        <v>0</v>
      </c>
      <c r="AC397">
        <f>+Casos_PN_CORR[[#This Row],[43923]]-Casos_PN_CORR[[#This Row],[43922]]</f>
        <v>0</v>
      </c>
      <c r="AD397">
        <f>+Casos_PN_CORR[[#This Row],[43924]]-Casos_PN_CORR[[#This Row],[43923]]</f>
        <v>0</v>
      </c>
      <c r="AE397">
        <f>+Casos_PN_CORR[[#This Row],[43925]]-Casos_PN_CORR[[#This Row],[43924]]</f>
        <v>0</v>
      </c>
      <c r="AF397">
        <f>+Casos_PN_CORR[[#This Row],[43926]]-Casos_PN_CORR[[#This Row],[43925]]</f>
        <v>0</v>
      </c>
      <c r="AG397">
        <f>+Casos_PN_CORR[[#This Row],[43927]]-Casos_PN_CORR[[#This Row],[43926]]</f>
        <v>0</v>
      </c>
      <c r="AH397">
        <f>+Casos_PN_CORR[[#This Row],[43928]]-Casos_PN_CORR[[#This Row],[43927]]</f>
        <v>0</v>
      </c>
      <c r="AI397">
        <f>+Casos_PN_CORR[[#This Row],[43929]]-Casos_PN_CORR[[#This Row],[43928]]</f>
        <v>0</v>
      </c>
      <c r="AJ397">
        <f>+Casos_PN_CORR[[#This Row],[43930]]-Casos_PN_CORR[[#This Row],[43929]]</f>
        <v>0</v>
      </c>
      <c r="AK397">
        <f>+Casos_PN_CORR[[#This Row],[43931]]-Casos_PN_CORR[[#This Row],[43930]]</f>
        <v>0</v>
      </c>
      <c r="AL397">
        <f>+Casos_PN_CORR[[#This Row],[43932]]-Casos_PN_CORR[[#This Row],[43931]]</f>
        <v>0</v>
      </c>
      <c r="AM397">
        <f>+Casos_PN_CORR[[#This Row],[43933]]-Casos_PN_CORR[[#This Row],[43932]]</f>
        <v>0</v>
      </c>
      <c r="AN397">
        <f>+Casos_PN_CORR[[#This Row],[43934]]-Casos_PN_CORR[[#This Row],[43933]]</f>
        <v>0</v>
      </c>
      <c r="AO397">
        <f>+Casos_PN_CORR[[#This Row],[43935]]-Casos_PN_CORR[[#This Row],[43934]]</f>
        <v>0</v>
      </c>
      <c r="AP397">
        <f>+Casos_PN_CORR[[#This Row],[43936]]-Casos_PN_CORR[[#This Row],[43935]]</f>
        <v>0</v>
      </c>
      <c r="AQ397">
        <f>+Casos_PN_CORR[[#This Row],[43937]]-Casos_PN_CORR[[#This Row],[43936]]</f>
        <v>0</v>
      </c>
      <c r="AR397">
        <f>+Casos_PN_CORR[[#This Row],[43938]]-Casos_PN_CORR[[#This Row],[43937]]</f>
        <v>0</v>
      </c>
      <c r="AS397">
        <f>+Casos_PN_CORR[[#This Row],[43939]]-Casos_PN_CORR[[#This Row],[43938]]</f>
        <v>0</v>
      </c>
      <c r="AT397">
        <f>+Casos_PN_CORR[[#This Row],[43940]]-Casos_PN_CORR[[#This Row],[43939]]</f>
        <v>0</v>
      </c>
      <c r="AU397">
        <f>+Casos_PN_CORR[[#This Row],[43941]]-Casos_PN_CORR[[#This Row],[43940]]</f>
        <v>0</v>
      </c>
      <c r="AV397">
        <f>+Casos_PN_CORR[[#This Row],[43942]]-Casos_PN_CORR[[#This Row],[43941]]</f>
        <v>0</v>
      </c>
      <c r="AW397">
        <f>+Casos_PN_CORR[[#This Row],[43943]]-Casos_PN_CORR[[#This Row],[43942]]</f>
        <v>0</v>
      </c>
      <c r="AX397">
        <f>+Casos_PN_CORR[[#This Row],[43944]]-Casos_PN_CORR[[#This Row],[43943]]</f>
        <v>0</v>
      </c>
      <c r="AY397">
        <f>+Casos_PN_CORR[[#This Row],[43945]]-Casos_PN_CORR[[#This Row],[43944]]</f>
        <v>0</v>
      </c>
      <c r="AZ397">
        <f>+Casos_PN_CORR[[#This Row],[43946]]-Casos_PN_CORR[[#This Row],[43945]]</f>
        <v>0</v>
      </c>
      <c r="BA397">
        <f>+Casos_PN_CORR[[#This Row],[43947]]-Casos_PN_CORR[[#This Row],[43946]]</f>
        <v>0</v>
      </c>
      <c r="BB397">
        <f>+Casos_PN_CORR[[#This Row],[43948]]-Casos_PN_CORR[[#This Row],[43947]]</f>
        <v>0</v>
      </c>
      <c r="BC397">
        <f>+Casos_PN_CORR[[#This Row],[43949]]-Casos_PN_CORR[[#This Row],[43948]]</f>
        <v>0</v>
      </c>
      <c r="BD397">
        <f>+Casos_PN_CORR[[#This Row],[43950]]-Casos_PN_CORR[[#This Row],[43949]]</f>
        <v>0</v>
      </c>
      <c r="BE397">
        <f>+Casos_PN_CORR[[#This Row],[43951]]-Casos_PN_CORR[[#This Row],[43950]]</f>
        <v>0</v>
      </c>
      <c r="BF397">
        <f>+Casos_PN_CORR[[#This Row],[43952]]-Casos_PN_CORR[[#This Row],[43951]]</f>
        <v>0</v>
      </c>
      <c r="BG397">
        <f>+Casos_PN_CORR[[#This Row],[43953]]-Casos_PN_CORR[[#This Row],[43952]]</f>
        <v>0</v>
      </c>
      <c r="BH397">
        <f>+Casos_PN_CORR[[#This Row],[43954]]-Casos_PN_CORR[[#This Row],[43953]]</f>
        <v>0</v>
      </c>
      <c r="BI397">
        <f>+Casos_PN_CORR[[#This Row],[43955]]-Casos_PN_CORR[[#This Row],[43954]]</f>
        <v>0</v>
      </c>
      <c r="BJ397">
        <f>+Casos_PN_CORR[[#This Row],[43956]]-Casos_PN_CORR[[#This Row],[43955]]</f>
        <v>0</v>
      </c>
      <c r="BK397">
        <f>+Casos_PN_CORR[[#This Row],[43957]]-Casos_PN_CORR[[#This Row],[43956]]</f>
        <v>0</v>
      </c>
      <c r="BL397">
        <f>+Casos_PN_CORR[[#This Row],[43958]]-Casos_PN_CORR[[#This Row],[43957]]</f>
        <v>0</v>
      </c>
      <c r="BM397">
        <f>+Casos_PN_CORR[[#This Row],[43959]]-Casos_PN_CORR[[#This Row],[43958]]</f>
        <v>0</v>
      </c>
      <c r="BN397">
        <f>+Casos_PN_CORR[[#This Row],[43960]]-Casos_PN_CORR[[#This Row],[43959]]</f>
        <v>0</v>
      </c>
      <c r="BO397">
        <f>+Casos_PN_CORR[[#This Row],[43961]]-Casos_PN_CORR[[#This Row],[43960]]</f>
        <v>0</v>
      </c>
      <c r="BP397">
        <f>+Casos_PN_CORR[[#This Row],[43962]]-Casos_PN_CORR[[#This Row],[43961]]</f>
        <v>0</v>
      </c>
      <c r="BQ397">
        <f>+Casos_PN_CORR[[#This Row],[43963]]-Casos_PN_CORR[[#This Row],[43962]]</f>
        <v>0</v>
      </c>
      <c r="BR397">
        <f>+Casos_PN_CORR[[#This Row],[43964]]-Casos_PN_CORR[[#This Row],[43963]]</f>
        <v>0</v>
      </c>
      <c r="BS397">
        <f>+Casos_PN_CORR[[#This Row],[43965]]-Casos_PN_CORR[[#This Row],[43964]]</f>
        <v>0</v>
      </c>
      <c r="BT397">
        <f>+Casos_PN_CORR[[#This Row],[43966]]-Casos_PN_CORR[[#This Row],[43965]]</f>
        <v>0</v>
      </c>
      <c r="BU397">
        <f>+Casos_PN_CORR[[#This Row],[43967]]-Casos_PN_CORR[[#This Row],[43966]]</f>
        <v>0</v>
      </c>
      <c r="BV397">
        <f>+Casos_PN_CORR[[#This Row],[43968]]-Casos_PN_CORR[[#This Row],[43967]]</f>
        <v>0</v>
      </c>
      <c r="BW397">
        <f>+Casos_PN_CORR[[#This Row],[43969]]-Casos_PN_CORR[[#This Row],[43968]]</f>
        <v>0</v>
      </c>
      <c r="BX397">
        <f>+Casos_PN_CORR[[#This Row],[43970]]-Casos_PN_CORR[[#This Row],[43969]]</f>
        <v>0</v>
      </c>
      <c r="BY397">
        <f>+Casos_PN_CORR[[#This Row],[43971]]-Casos_PN_CORR[[#This Row],[43970]]</f>
        <v>0</v>
      </c>
      <c r="BZ397">
        <f>+Casos_PN_CORR[[#This Row],[43972]]-Casos_PN_CORR[[#This Row],[43971]]</f>
        <v>0</v>
      </c>
      <c r="CA397">
        <f>+Casos_PN_CORR[[#This Row],[43973]]-Casos_PN_CORR[[#This Row],[43972]]</f>
        <v>0</v>
      </c>
      <c r="CB397">
        <f>+Casos_PN_CORR[[#This Row],[43974]]-Casos_PN_CORR[[#This Row],[43973]]</f>
        <v>0</v>
      </c>
      <c r="CC397">
        <f>+Casos_PN_CORR[[#This Row],[43975]]-Casos_PN_CORR[[#This Row],[43974]]</f>
        <v>0</v>
      </c>
      <c r="CD397">
        <f>+Casos_PN_CORR[[#This Row],[43976]]-Casos_PN_CORR[[#This Row],[43975]]</f>
        <v>0</v>
      </c>
      <c r="CE397">
        <f>+Casos_PN_CORR[[#This Row],[43977]]-Casos_PN_CORR[[#This Row],[43976]]</f>
        <v>0</v>
      </c>
      <c r="CF397">
        <f>+Casos_PN_CORR[[#This Row],[43978]]-Casos_PN_CORR[[#This Row],[43977]]</f>
        <v>0</v>
      </c>
      <c r="CG397">
        <f>+Casos_PN_CORR[[#This Row],[43979]]-Casos_PN_CORR[[#This Row],[43978]]</f>
        <v>0</v>
      </c>
      <c r="CH397">
        <f>+Casos_PN_CORR[[#This Row],[43980]]-Casos_PN_CORR[[#This Row],[43979]]</f>
        <v>0</v>
      </c>
      <c r="CI397">
        <f>+Casos_PN_CORR[[#This Row],[43981]]-Casos_PN_CORR[[#This Row],[43980]]</f>
        <v>0</v>
      </c>
      <c r="CJ397">
        <f>+Casos_PN_CORR[[#This Row],[43982]]-Casos_PN_CORR[[#This Row],[43981]]</f>
        <v>0</v>
      </c>
      <c r="CK397">
        <f>+Casos_PN_CORR[[#This Row],[43983]]-Casos_PN_CORR[[#This Row],[43982]]</f>
        <v>0</v>
      </c>
      <c r="CL397">
        <f>+Casos_PN_CORR[[#This Row],[43984]]-Casos_PN_CORR[[#This Row],[43983]]</f>
        <v>0</v>
      </c>
      <c r="CM397">
        <f>+Casos_PN_CORR[[#This Row],[43985]]-Casos_PN_CORR[[#This Row],[43984]]</f>
        <v>0</v>
      </c>
      <c r="CN397">
        <f>+Casos_PN_CORR[[#This Row],[43986]]-Casos_PN_CORR[[#This Row],[43985]]</f>
        <v>0</v>
      </c>
      <c r="CO397">
        <f>+Casos_PN_CORR[[#This Row],[43987]]-Casos_PN_CORR[[#This Row],[43986]]</f>
        <v>0</v>
      </c>
      <c r="CP397">
        <f>+Casos_PN_CORR[[#This Row],[43988]]-Casos_PN_CORR[[#This Row],[43987]]</f>
        <v>0</v>
      </c>
      <c r="CQ397">
        <f>+Casos_PN_CORR[[#This Row],[43989]]-Casos_PN_CORR[[#This Row],[43988]]</f>
        <v>0</v>
      </c>
      <c r="CR397">
        <f>+Casos_PN_CORR[[#This Row],[43990]]-Casos_PN_CORR[[#This Row],[43989]]</f>
        <v>0</v>
      </c>
      <c r="CS397">
        <f>+Casos_PN_CORR[[#This Row],[43991]]-Casos_PN_CORR[[#This Row],[43990]]</f>
        <v>0</v>
      </c>
      <c r="CT397">
        <f>+Casos_PN_CORR[[#This Row],[43992]]-Casos_PN_CORR[[#This Row],[43991]]</f>
        <v>0</v>
      </c>
      <c r="CU397">
        <f>+Casos_PN_CORR[[#This Row],[43993]]-Casos_PN_CORR[[#This Row],[43992]]</f>
        <v>0</v>
      </c>
    </row>
    <row r="398" spans="1:99" x14ac:dyDescent="0.3">
      <c r="A398">
        <v>40803</v>
      </c>
      <c r="B398" s="2" t="s">
        <v>154</v>
      </c>
      <c r="C398" s="2" t="s">
        <v>280</v>
      </c>
      <c r="D398" s="2" t="s">
        <v>352</v>
      </c>
      <c r="E398" s="4">
        <f t="shared" si="6"/>
        <v>0</v>
      </c>
      <c r="F398">
        <f>+Casos_PN_CORR[[#This Row],[43900]]</f>
        <v>0</v>
      </c>
      <c r="G398">
        <f>+Casos_PN_CORR[[#This Row],[43901]]-Casos_PN_CORR[[#This Row],[43900]]</f>
        <v>0</v>
      </c>
      <c r="H398">
        <f>+Casos_PN_CORR[[#This Row],[43902]]-Casos_PN_CORR[[#This Row],[43901]]</f>
        <v>0</v>
      </c>
      <c r="I398">
        <f>+Casos_PN_CORR[[#This Row],[43903]]-Casos_PN_CORR[[#This Row],[43902]]</f>
        <v>0</v>
      </c>
      <c r="J398">
        <f>+Casos_PN_CORR[[#This Row],[43904]]-Casos_PN_CORR[[#This Row],[43903]]</f>
        <v>0</v>
      </c>
      <c r="K398">
        <f>+Casos_PN_CORR[[#This Row],[43905]]-Casos_PN_CORR[[#This Row],[43904]]</f>
        <v>0</v>
      </c>
      <c r="L398">
        <f>+Casos_PN_CORR[[#This Row],[43906]]-Casos_PN_CORR[[#This Row],[43905]]</f>
        <v>0</v>
      </c>
      <c r="M398">
        <f>+Casos_PN_CORR[[#This Row],[43907]]-Casos_PN_CORR[[#This Row],[43906]]</f>
        <v>0</v>
      </c>
      <c r="N398">
        <f>+Casos_PN_CORR[[#This Row],[43908]]-Casos_PN_CORR[[#This Row],[43907]]</f>
        <v>0</v>
      </c>
      <c r="O398">
        <f>+Casos_PN_CORR[[#This Row],[43909]]-Casos_PN_CORR[[#This Row],[43908]]</f>
        <v>0</v>
      </c>
      <c r="P398">
        <f>+Casos_PN_CORR[[#This Row],[43910]]-Casos_PN_CORR[[#This Row],[43909]]</f>
        <v>0</v>
      </c>
      <c r="Q398">
        <f>+Casos_PN_CORR[[#This Row],[43911]]-Casos_PN_CORR[[#This Row],[43910]]</f>
        <v>0</v>
      </c>
      <c r="R398">
        <f>+Casos_PN_CORR[[#This Row],[43912]]-Casos_PN_CORR[[#This Row],[43911]]</f>
        <v>0</v>
      </c>
      <c r="S398">
        <f>+Casos_PN_CORR[[#This Row],[43913]]-Casos_PN_CORR[[#This Row],[43912]]</f>
        <v>0</v>
      </c>
      <c r="T398">
        <f>+Casos_PN_CORR[[#This Row],[43914]]-Casos_PN_CORR[[#This Row],[43913]]</f>
        <v>0</v>
      </c>
      <c r="U398">
        <f>+Casos_PN_CORR[[#This Row],[43915]]-Casos_PN_CORR[[#This Row],[43914]]</f>
        <v>0</v>
      </c>
      <c r="V398">
        <f>+Casos_PN_CORR[[#This Row],[43916]]-Casos_PN_CORR[[#This Row],[43915]]</f>
        <v>0</v>
      </c>
      <c r="W398">
        <f>+Casos_PN_CORR[[#This Row],[43917]]-Casos_PN_CORR[[#This Row],[43916]]</f>
        <v>0</v>
      </c>
      <c r="X398">
        <f>+Casos_PN_CORR[[#This Row],[43918]]-Casos_PN_CORR[[#This Row],[43917]]</f>
        <v>0</v>
      </c>
      <c r="Y398">
        <f>+Casos_PN_CORR[[#This Row],[43919]]-Casos_PN_CORR[[#This Row],[43918]]</f>
        <v>0</v>
      </c>
      <c r="Z398">
        <f>+Casos_PN_CORR[[#This Row],[43920]]-Casos_PN_CORR[[#This Row],[43919]]</f>
        <v>0</v>
      </c>
      <c r="AA398">
        <f>+Casos_PN_CORR[[#This Row],[43921]]-Casos_PN_CORR[[#This Row],[43920]]</f>
        <v>0</v>
      </c>
      <c r="AB398">
        <f>+Casos_PN_CORR[[#This Row],[43922]]-Casos_PN_CORR[[#This Row],[43921]]</f>
        <v>0</v>
      </c>
      <c r="AC398">
        <f>+Casos_PN_CORR[[#This Row],[43923]]-Casos_PN_CORR[[#This Row],[43922]]</f>
        <v>0</v>
      </c>
      <c r="AD398">
        <f>+Casos_PN_CORR[[#This Row],[43924]]-Casos_PN_CORR[[#This Row],[43923]]</f>
        <v>0</v>
      </c>
      <c r="AE398">
        <f>+Casos_PN_CORR[[#This Row],[43925]]-Casos_PN_CORR[[#This Row],[43924]]</f>
        <v>0</v>
      </c>
      <c r="AF398">
        <f>+Casos_PN_CORR[[#This Row],[43926]]-Casos_PN_CORR[[#This Row],[43925]]</f>
        <v>0</v>
      </c>
      <c r="AG398">
        <f>+Casos_PN_CORR[[#This Row],[43927]]-Casos_PN_CORR[[#This Row],[43926]]</f>
        <v>0</v>
      </c>
      <c r="AH398">
        <f>+Casos_PN_CORR[[#This Row],[43928]]-Casos_PN_CORR[[#This Row],[43927]]</f>
        <v>0</v>
      </c>
      <c r="AI398">
        <f>+Casos_PN_CORR[[#This Row],[43929]]-Casos_PN_CORR[[#This Row],[43928]]</f>
        <v>0</v>
      </c>
      <c r="AJ398">
        <f>+Casos_PN_CORR[[#This Row],[43930]]-Casos_PN_CORR[[#This Row],[43929]]</f>
        <v>0</v>
      </c>
      <c r="AK398">
        <f>+Casos_PN_CORR[[#This Row],[43931]]-Casos_PN_CORR[[#This Row],[43930]]</f>
        <v>0</v>
      </c>
      <c r="AL398">
        <f>+Casos_PN_CORR[[#This Row],[43932]]-Casos_PN_CORR[[#This Row],[43931]]</f>
        <v>0</v>
      </c>
      <c r="AM398">
        <f>+Casos_PN_CORR[[#This Row],[43933]]-Casos_PN_CORR[[#This Row],[43932]]</f>
        <v>0</v>
      </c>
      <c r="AN398">
        <f>+Casos_PN_CORR[[#This Row],[43934]]-Casos_PN_CORR[[#This Row],[43933]]</f>
        <v>0</v>
      </c>
      <c r="AO398">
        <f>+Casos_PN_CORR[[#This Row],[43935]]-Casos_PN_CORR[[#This Row],[43934]]</f>
        <v>0</v>
      </c>
      <c r="AP398">
        <f>+Casos_PN_CORR[[#This Row],[43936]]-Casos_PN_CORR[[#This Row],[43935]]</f>
        <v>0</v>
      </c>
      <c r="AQ398">
        <f>+Casos_PN_CORR[[#This Row],[43937]]-Casos_PN_CORR[[#This Row],[43936]]</f>
        <v>0</v>
      </c>
      <c r="AR398">
        <f>+Casos_PN_CORR[[#This Row],[43938]]-Casos_PN_CORR[[#This Row],[43937]]</f>
        <v>0</v>
      </c>
      <c r="AS398">
        <f>+Casos_PN_CORR[[#This Row],[43939]]-Casos_PN_CORR[[#This Row],[43938]]</f>
        <v>0</v>
      </c>
      <c r="AT398">
        <f>+Casos_PN_CORR[[#This Row],[43940]]-Casos_PN_CORR[[#This Row],[43939]]</f>
        <v>0</v>
      </c>
      <c r="AU398">
        <f>+Casos_PN_CORR[[#This Row],[43941]]-Casos_PN_CORR[[#This Row],[43940]]</f>
        <v>0</v>
      </c>
      <c r="AV398">
        <f>+Casos_PN_CORR[[#This Row],[43942]]-Casos_PN_CORR[[#This Row],[43941]]</f>
        <v>0</v>
      </c>
      <c r="AW398">
        <f>+Casos_PN_CORR[[#This Row],[43943]]-Casos_PN_CORR[[#This Row],[43942]]</f>
        <v>0</v>
      </c>
      <c r="AX398">
        <f>+Casos_PN_CORR[[#This Row],[43944]]-Casos_PN_CORR[[#This Row],[43943]]</f>
        <v>0</v>
      </c>
      <c r="AY398">
        <f>+Casos_PN_CORR[[#This Row],[43945]]-Casos_PN_CORR[[#This Row],[43944]]</f>
        <v>0</v>
      </c>
      <c r="AZ398">
        <f>+Casos_PN_CORR[[#This Row],[43946]]-Casos_PN_CORR[[#This Row],[43945]]</f>
        <v>0</v>
      </c>
      <c r="BA398">
        <f>+Casos_PN_CORR[[#This Row],[43947]]-Casos_PN_CORR[[#This Row],[43946]]</f>
        <v>0</v>
      </c>
      <c r="BB398">
        <f>+Casos_PN_CORR[[#This Row],[43948]]-Casos_PN_CORR[[#This Row],[43947]]</f>
        <v>0</v>
      </c>
      <c r="BC398">
        <f>+Casos_PN_CORR[[#This Row],[43949]]-Casos_PN_CORR[[#This Row],[43948]]</f>
        <v>0</v>
      </c>
      <c r="BD398">
        <f>+Casos_PN_CORR[[#This Row],[43950]]-Casos_PN_CORR[[#This Row],[43949]]</f>
        <v>0</v>
      </c>
      <c r="BE398">
        <f>+Casos_PN_CORR[[#This Row],[43951]]-Casos_PN_CORR[[#This Row],[43950]]</f>
        <v>0</v>
      </c>
      <c r="BF398">
        <f>+Casos_PN_CORR[[#This Row],[43952]]-Casos_PN_CORR[[#This Row],[43951]]</f>
        <v>0</v>
      </c>
      <c r="BG398">
        <f>+Casos_PN_CORR[[#This Row],[43953]]-Casos_PN_CORR[[#This Row],[43952]]</f>
        <v>0</v>
      </c>
      <c r="BH398">
        <f>+Casos_PN_CORR[[#This Row],[43954]]-Casos_PN_CORR[[#This Row],[43953]]</f>
        <v>0</v>
      </c>
      <c r="BI398">
        <f>+Casos_PN_CORR[[#This Row],[43955]]-Casos_PN_CORR[[#This Row],[43954]]</f>
        <v>0</v>
      </c>
      <c r="BJ398">
        <f>+Casos_PN_CORR[[#This Row],[43956]]-Casos_PN_CORR[[#This Row],[43955]]</f>
        <v>0</v>
      </c>
      <c r="BK398">
        <f>+Casos_PN_CORR[[#This Row],[43957]]-Casos_PN_CORR[[#This Row],[43956]]</f>
        <v>0</v>
      </c>
      <c r="BL398">
        <f>+Casos_PN_CORR[[#This Row],[43958]]-Casos_PN_CORR[[#This Row],[43957]]</f>
        <v>0</v>
      </c>
      <c r="BM398">
        <f>+Casos_PN_CORR[[#This Row],[43959]]-Casos_PN_CORR[[#This Row],[43958]]</f>
        <v>0</v>
      </c>
      <c r="BN398">
        <f>+Casos_PN_CORR[[#This Row],[43960]]-Casos_PN_CORR[[#This Row],[43959]]</f>
        <v>0</v>
      </c>
      <c r="BO398">
        <f>+Casos_PN_CORR[[#This Row],[43961]]-Casos_PN_CORR[[#This Row],[43960]]</f>
        <v>0</v>
      </c>
      <c r="BP398">
        <f>+Casos_PN_CORR[[#This Row],[43962]]-Casos_PN_CORR[[#This Row],[43961]]</f>
        <v>0</v>
      </c>
      <c r="BQ398">
        <f>+Casos_PN_CORR[[#This Row],[43963]]-Casos_PN_CORR[[#This Row],[43962]]</f>
        <v>0</v>
      </c>
      <c r="BR398">
        <f>+Casos_PN_CORR[[#This Row],[43964]]-Casos_PN_CORR[[#This Row],[43963]]</f>
        <v>0</v>
      </c>
      <c r="BS398">
        <f>+Casos_PN_CORR[[#This Row],[43965]]-Casos_PN_CORR[[#This Row],[43964]]</f>
        <v>0</v>
      </c>
      <c r="BT398">
        <f>+Casos_PN_CORR[[#This Row],[43966]]-Casos_PN_CORR[[#This Row],[43965]]</f>
        <v>0</v>
      </c>
      <c r="BU398">
        <f>+Casos_PN_CORR[[#This Row],[43967]]-Casos_PN_CORR[[#This Row],[43966]]</f>
        <v>0</v>
      </c>
      <c r="BV398">
        <f>+Casos_PN_CORR[[#This Row],[43968]]-Casos_PN_CORR[[#This Row],[43967]]</f>
        <v>0</v>
      </c>
      <c r="BW398">
        <f>+Casos_PN_CORR[[#This Row],[43969]]-Casos_PN_CORR[[#This Row],[43968]]</f>
        <v>0</v>
      </c>
      <c r="BX398">
        <f>+Casos_PN_CORR[[#This Row],[43970]]-Casos_PN_CORR[[#This Row],[43969]]</f>
        <v>0</v>
      </c>
      <c r="BY398">
        <f>+Casos_PN_CORR[[#This Row],[43971]]-Casos_PN_CORR[[#This Row],[43970]]</f>
        <v>0</v>
      </c>
      <c r="BZ398">
        <f>+Casos_PN_CORR[[#This Row],[43972]]-Casos_PN_CORR[[#This Row],[43971]]</f>
        <v>0</v>
      </c>
      <c r="CA398">
        <f>+Casos_PN_CORR[[#This Row],[43973]]-Casos_PN_CORR[[#This Row],[43972]]</f>
        <v>0</v>
      </c>
      <c r="CB398">
        <f>+Casos_PN_CORR[[#This Row],[43974]]-Casos_PN_CORR[[#This Row],[43973]]</f>
        <v>0</v>
      </c>
      <c r="CC398">
        <f>+Casos_PN_CORR[[#This Row],[43975]]-Casos_PN_CORR[[#This Row],[43974]]</f>
        <v>0</v>
      </c>
      <c r="CD398">
        <f>+Casos_PN_CORR[[#This Row],[43976]]-Casos_PN_CORR[[#This Row],[43975]]</f>
        <v>0</v>
      </c>
      <c r="CE398">
        <f>+Casos_PN_CORR[[#This Row],[43977]]-Casos_PN_CORR[[#This Row],[43976]]</f>
        <v>0</v>
      </c>
      <c r="CF398">
        <f>+Casos_PN_CORR[[#This Row],[43978]]-Casos_PN_CORR[[#This Row],[43977]]</f>
        <v>0</v>
      </c>
      <c r="CG398">
        <f>+Casos_PN_CORR[[#This Row],[43979]]-Casos_PN_CORR[[#This Row],[43978]]</f>
        <v>0</v>
      </c>
      <c r="CH398">
        <f>+Casos_PN_CORR[[#This Row],[43980]]-Casos_PN_CORR[[#This Row],[43979]]</f>
        <v>0</v>
      </c>
      <c r="CI398">
        <f>+Casos_PN_CORR[[#This Row],[43981]]-Casos_PN_CORR[[#This Row],[43980]]</f>
        <v>0</v>
      </c>
      <c r="CJ398">
        <f>+Casos_PN_CORR[[#This Row],[43982]]-Casos_PN_CORR[[#This Row],[43981]]</f>
        <v>0</v>
      </c>
      <c r="CK398">
        <f>+Casos_PN_CORR[[#This Row],[43983]]-Casos_PN_CORR[[#This Row],[43982]]</f>
        <v>0</v>
      </c>
      <c r="CL398">
        <f>+Casos_PN_CORR[[#This Row],[43984]]-Casos_PN_CORR[[#This Row],[43983]]</f>
        <v>0</v>
      </c>
      <c r="CM398">
        <f>+Casos_PN_CORR[[#This Row],[43985]]-Casos_PN_CORR[[#This Row],[43984]]</f>
        <v>0</v>
      </c>
      <c r="CN398">
        <f>+Casos_PN_CORR[[#This Row],[43986]]-Casos_PN_CORR[[#This Row],[43985]]</f>
        <v>0</v>
      </c>
      <c r="CO398">
        <f>+Casos_PN_CORR[[#This Row],[43987]]-Casos_PN_CORR[[#This Row],[43986]]</f>
        <v>0</v>
      </c>
      <c r="CP398">
        <f>+Casos_PN_CORR[[#This Row],[43988]]-Casos_PN_CORR[[#This Row],[43987]]</f>
        <v>0</v>
      </c>
      <c r="CQ398">
        <f>+Casos_PN_CORR[[#This Row],[43989]]-Casos_PN_CORR[[#This Row],[43988]]</f>
        <v>0</v>
      </c>
      <c r="CR398">
        <f>+Casos_PN_CORR[[#This Row],[43990]]-Casos_PN_CORR[[#This Row],[43989]]</f>
        <v>0</v>
      </c>
      <c r="CS398">
        <f>+Casos_PN_CORR[[#This Row],[43991]]-Casos_PN_CORR[[#This Row],[43990]]</f>
        <v>0</v>
      </c>
      <c r="CT398">
        <f>+Casos_PN_CORR[[#This Row],[43992]]-Casos_PN_CORR[[#This Row],[43991]]</f>
        <v>0</v>
      </c>
      <c r="CU398">
        <f>+Casos_PN_CORR[[#This Row],[43993]]-Casos_PN_CORR[[#This Row],[43992]]</f>
        <v>0</v>
      </c>
    </row>
    <row r="399" spans="1:99" x14ac:dyDescent="0.3">
      <c r="A399">
        <v>70307</v>
      </c>
      <c r="B399" s="2" t="s">
        <v>268</v>
      </c>
      <c r="C399" s="2" t="s">
        <v>268</v>
      </c>
      <c r="D399" s="2" t="s">
        <v>352</v>
      </c>
      <c r="E399" s="4">
        <f t="shared" si="6"/>
        <v>0</v>
      </c>
      <c r="F399">
        <f>+Casos_PN_CORR[[#This Row],[43900]]</f>
        <v>0</v>
      </c>
      <c r="G399">
        <f>+Casos_PN_CORR[[#This Row],[43901]]-Casos_PN_CORR[[#This Row],[43900]]</f>
        <v>0</v>
      </c>
      <c r="H399">
        <f>+Casos_PN_CORR[[#This Row],[43902]]-Casos_PN_CORR[[#This Row],[43901]]</f>
        <v>0</v>
      </c>
      <c r="I399">
        <f>+Casos_PN_CORR[[#This Row],[43903]]-Casos_PN_CORR[[#This Row],[43902]]</f>
        <v>0</v>
      </c>
      <c r="J399">
        <f>+Casos_PN_CORR[[#This Row],[43904]]-Casos_PN_CORR[[#This Row],[43903]]</f>
        <v>0</v>
      </c>
      <c r="K399">
        <f>+Casos_PN_CORR[[#This Row],[43905]]-Casos_PN_CORR[[#This Row],[43904]]</f>
        <v>0</v>
      </c>
      <c r="L399">
        <f>+Casos_PN_CORR[[#This Row],[43906]]-Casos_PN_CORR[[#This Row],[43905]]</f>
        <v>0</v>
      </c>
      <c r="M399">
        <f>+Casos_PN_CORR[[#This Row],[43907]]-Casos_PN_CORR[[#This Row],[43906]]</f>
        <v>0</v>
      </c>
      <c r="N399">
        <f>+Casos_PN_CORR[[#This Row],[43908]]-Casos_PN_CORR[[#This Row],[43907]]</f>
        <v>0</v>
      </c>
      <c r="O399">
        <f>+Casos_PN_CORR[[#This Row],[43909]]-Casos_PN_CORR[[#This Row],[43908]]</f>
        <v>0</v>
      </c>
      <c r="P399">
        <f>+Casos_PN_CORR[[#This Row],[43910]]-Casos_PN_CORR[[#This Row],[43909]]</f>
        <v>0</v>
      </c>
      <c r="Q399">
        <f>+Casos_PN_CORR[[#This Row],[43911]]-Casos_PN_CORR[[#This Row],[43910]]</f>
        <v>0</v>
      </c>
      <c r="R399">
        <f>+Casos_PN_CORR[[#This Row],[43912]]-Casos_PN_CORR[[#This Row],[43911]]</f>
        <v>0</v>
      </c>
      <c r="S399">
        <f>+Casos_PN_CORR[[#This Row],[43913]]-Casos_PN_CORR[[#This Row],[43912]]</f>
        <v>0</v>
      </c>
      <c r="T399">
        <f>+Casos_PN_CORR[[#This Row],[43914]]-Casos_PN_CORR[[#This Row],[43913]]</f>
        <v>0</v>
      </c>
      <c r="U399">
        <f>+Casos_PN_CORR[[#This Row],[43915]]-Casos_PN_CORR[[#This Row],[43914]]</f>
        <v>0</v>
      </c>
      <c r="V399">
        <f>+Casos_PN_CORR[[#This Row],[43916]]-Casos_PN_CORR[[#This Row],[43915]]</f>
        <v>0</v>
      </c>
      <c r="W399">
        <f>+Casos_PN_CORR[[#This Row],[43917]]-Casos_PN_CORR[[#This Row],[43916]]</f>
        <v>0</v>
      </c>
      <c r="X399">
        <f>+Casos_PN_CORR[[#This Row],[43918]]-Casos_PN_CORR[[#This Row],[43917]]</f>
        <v>0</v>
      </c>
      <c r="Y399">
        <f>+Casos_PN_CORR[[#This Row],[43919]]-Casos_PN_CORR[[#This Row],[43918]]</f>
        <v>0</v>
      </c>
      <c r="Z399">
        <f>+Casos_PN_CORR[[#This Row],[43920]]-Casos_PN_CORR[[#This Row],[43919]]</f>
        <v>0</v>
      </c>
      <c r="AA399">
        <f>+Casos_PN_CORR[[#This Row],[43921]]-Casos_PN_CORR[[#This Row],[43920]]</f>
        <v>0</v>
      </c>
      <c r="AB399">
        <f>+Casos_PN_CORR[[#This Row],[43922]]-Casos_PN_CORR[[#This Row],[43921]]</f>
        <v>0</v>
      </c>
      <c r="AC399">
        <f>+Casos_PN_CORR[[#This Row],[43923]]-Casos_PN_CORR[[#This Row],[43922]]</f>
        <v>0</v>
      </c>
      <c r="AD399">
        <f>+Casos_PN_CORR[[#This Row],[43924]]-Casos_PN_CORR[[#This Row],[43923]]</f>
        <v>0</v>
      </c>
      <c r="AE399">
        <f>+Casos_PN_CORR[[#This Row],[43925]]-Casos_PN_CORR[[#This Row],[43924]]</f>
        <v>0</v>
      </c>
      <c r="AF399">
        <f>+Casos_PN_CORR[[#This Row],[43926]]-Casos_PN_CORR[[#This Row],[43925]]</f>
        <v>0</v>
      </c>
      <c r="AG399">
        <f>+Casos_PN_CORR[[#This Row],[43927]]-Casos_PN_CORR[[#This Row],[43926]]</f>
        <v>0</v>
      </c>
      <c r="AH399">
        <f>+Casos_PN_CORR[[#This Row],[43928]]-Casos_PN_CORR[[#This Row],[43927]]</f>
        <v>0</v>
      </c>
      <c r="AI399">
        <f>+Casos_PN_CORR[[#This Row],[43929]]-Casos_PN_CORR[[#This Row],[43928]]</f>
        <v>0</v>
      </c>
      <c r="AJ399">
        <f>+Casos_PN_CORR[[#This Row],[43930]]-Casos_PN_CORR[[#This Row],[43929]]</f>
        <v>0</v>
      </c>
      <c r="AK399">
        <f>+Casos_PN_CORR[[#This Row],[43931]]-Casos_PN_CORR[[#This Row],[43930]]</f>
        <v>0</v>
      </c>
      <c r="AL399">
        <f>+Casos_PN_CORR[[#This Row],[43932]]-Casos_PN_CORR[[#This Row],[43931]]</f>
        <v>0</v>
      </c>
      <c r="AM399">
        <f>+Casos_PN_CORR[[#This Row],[43933]]-Casos_PN_CORR[[#This Row],[43932]]</f>
        <v>0</v>
      </c>
      <c r="AN399">
        <f>+Casos_PN_CORR[[#This Row],[43934]]-Casos_PN_CORR[[#This Row],[43933]]</f>
        <v>0</v>
      </c>
      <c r="AO399">
        <f>+Casos_PN_CORR[[#This Row],[43935]]-Casos_PN_CORR[[#This Row],[43934]]</f>
        <v>0</v>
      </c>
      <c r="AP399">
        <f>+Casos_PN_CORR[[#This Row],[43936]]-Casos_PN_CORR[[#This Row],[43935]]</f>
        <v>0</v>
      </c>
      <c r="AQ399">
        <f>+Casos_PN_CORR[[#This Row],[43937]]-Casos_PN_CORR[[#This Row],[43936]]</f>
        <v>0</v>
      </c>
      <c r="AR399">
        <f>+Casos_PN_CORR[[#This Row],[43938]]-Casos_PN_CORR[[#This Row],[43937]]</f>
        <v>0</v>
      </c>
      <c r="AS399">
        <f>+Casos_PN_CORR[[#This Row],[43939]]-Casos_PN_CORR[[#This Row],[43938]]</f>
        <v>0</v>
      </c>
      <c r="AT399">
        <f>+Casos_PN_CORR[[#This Row],[43940]]-Casos_PN_CORR[[#This Row],[43939]]</f>
        <v>0</v>
      </c>
      <c r="AU399">
        <f>+Casos_PN_CORR[[#This Row],[43941]]-Casos_PN_CORR[[#This Row],[43940]]</f>
        <v>0</v>
      </c>
      <c r="AV399">
        <f>+Casos_PN_CORR[[#This Row],[43942]]-Casos_PN_CORR[[#This Row],[43941]]</f>
        <v>0</v>
      </c>
      <c r="AW399">
        <f>+Casos_PN_CORR[[#This Row],[43943]]-Casos_PN_CORR[[#This Row],[43942]]</f>
        <v>0</v>
      </c>
      <c r="AX399">
        <f>+Casos_PN_CORR[[#This Row],[43944]]-Casos_PN_CORR[[#This Row],[43943]]</f>
        <v>0</v>
      </c>
      <c r="AY399">
        <f>+Casos_PN_CORR[[#This Row],[43945]]-Casos_PN_CORR[[#This Row],[43944]]</f>
        <v>0</v>
      </c>
      <c r="AZ399">
        <f>+Casos_PN_CORR[[#This Row],[43946]]-Casos_PN_CORR[[#This Row],[43945]]</f>
        <v>0</v>
      </c>
      <c r="BA399">
        <f>+Casos_PN_CORR[[#This Row],[43947]]-Casos_PN_CORR[[#This Row],[43946]]</f>
        <v>0</v>
      </c>
      <c r="BB399">
        <f>+Casos_PN_CORR[[#This Row],[43948]]-Casos_PN_CORR[[#This Row],[43947]]</f>
        <v>0</v>
      </c>
      <c r="BC399">
        <f>+Casos_PN_CORR[[#This Row],[43949]]-Casos_PN_CORR[[#This Row],[43948]]</f>
        <v>0</v>
      </c>
      <c r="BD399">
        <f>+Casos_PN_CORR[[#This Row],[43950]]-Casos_PN_CORR[[#This Row],[43949]]</f>
        <v>0</v>
      </c>
      <c r="BE399">
        <f>+Casos_PN_CORR[[#This Row],[43951]]-Casos_PN_CORR[[#This Row],[43950]]</f>
        <v>0</v>
      </c>
      <c r="BF399">
        <f>+Casos_PN_CORR[[#This Row],[43952]]-Casos_PN_CORR[[#This Row],[43951]]</f>
        <v>0</v>
      </c>
      <c r="BG399">
        <f>+Casos_PN_CORR[[#This Row],[43953]]-Casos_PN_CORR[[#This Row],[43952]]</f>
        <v>0</v>
      </c>
      <c r="BH399">
        <f>+Casos_PN_CORR[[#This Row],[43954]]-Casos_PN_CORR[[#This Row],[43953]]</f>
        <v>0</v>
      </c>
      <c r="BI399">
        <f>+Casos_PN_CORR[[#This Row],[43955]]-Casos_PN_CORR[[#This Row],[43954]]</f>
        <v>0</v>
      </c>
      <c r="BJ399">
        <f>+Casos_PN_CORR[[#This Row],[43956]]-Casos_PN_CORR[[#This Row],[43955]]</f>
        <v>0</v>
      </c>
      <c r="BK399">
        <f>+Casos_PN_CORR[[#This Row],[43957]]-Casos_PN_CORR[[#This Row],[43956]]</f>
        <v>0</v>
      </c>
      <c r="BL399">
        <f>+Casos_PN_CORR[[#This Row],[43958]]-Casos_PN_CORR[[#This Row],[43957]]</f>
        <v>0</v>
      </c>
      <c r="BM399">
        <f>+Casos_PN_CORR[[#This Row],[43959]]-Casos_PN_CORR[[#This Row],[43958]]</f>
        <v>0</v>
      </c>
      <c r="BN399">
        <f>+Casos_PN_CORR[[#This Row],[43960]]-Casos_PN_CORR[[#This Row],[43959]]</f>
        <v>0</v>
      </c>
      <c r="BO399">
        <f>+Casos_PN_CORR[[#This Row],[43961]]-Casos_PN_CORR[[#This Row],[43960]]</f>
        <v>0</v>
      </c>
      <c r="BP399">
        <f>+Casos_PN_CORR[[#This Row],[43962]]-Casos_PN_CORR[[#This Row],[43961]]</f>
        <v>0</v>
      </c>
      <c r="BQ399">
        <f>+Casos_PN_CORR[[#This Row],[43963]]-Casos_PN_CORR[[#This Row],[43962]]</f>
        <v>0</v>
      </c>
      <c r="BR399">
        <f>+Casos_PN_CORR[[#This Row],[43964]]-Casos_PN_CORR[[#This Row],[43963]]</f>
        <v>0</v>
      </c>
      <c r="BS399">
        <f>+Casos_PN_CORR[[#This Row],[43965]]-Casos_PN_CORR[[#This Row],[43964]]</f>
        <v>0</v>
      </c>
      <c r="BT399">
        <f>+Casos_PN_CORR[[#This Row],[43966]]-Casos_PN_CORR[[#This Row],[43965]]</f>
        <v>0</v>
      </c>
      <c r="BU399">
        <f>+Casos_PN_CORR[[#This Row],[43967]]-Casos_PN_CORR[[#This Row],[43966]]</f>
        <v>0</v>
      </c>
      <c r="BV399">
        <f>+Casos_PN_CORR[[#This Row],[43968]]-Casos_PN_CORR[[#This Row],[43967]]</f>
        <v>0</v>
      </c>
      <c r="BW399">
        <f>+Casos_PN_CORR[[#This Row],[43969]]-Casos_PN_CORR[[#This Row],[43968]]</f>
        <v>0</v>
      </c>
      <c r="BX399">
        <f>+Casos_PN_CORR[[#This Row],[43970]]-Casos_PN_CORR[[#This Row],[43969]]</f>
        <v>0</v>
      </c>
      <c r="BY399">
        <f>+Casos_PN_CORR[[#This Row],[43971]]-Casos_PN_CORR[[#This Row],[43970]]</f>
        <v>0</v>
      </c>
      <c r="BZ399">
        <f>+Casos_PN_CORR[[#This Row],[43972]]-Casos_PN_CORR[[#This Row],[43971]]</f>
        <v>0</v>
      </c>
      <c r="CA399">
        <f>+Casos_PN_CORR[[#This Row],[43973]]-Casos_PN_CORR[[#This Row],[43972]]</f>
        <v>0</v>
      </c>
      <c r="CB399">
        <f>+Casos_PN_CORR[[#This Row],[43974]]-Casos_PN_CORR[[#This Row],[43973]]</f>
        <v>0</v>
      </c>
      <c r="CC399">
        <f>+Casos_PN_CORR[[#This Row],[43975]]-Casos_PN_CORR[[#This Row],[43974]]</f>
        <v>0</v>
      </c>
      <c r="CD399">
        <f>+Casos_PN_CORR[[#This Row],[43976]]-Casos_PN_CORR[[#This Row],[43975]]</f>
        <v>0</v>
      </c>
      <c r="CE399">
        <f>+Casos_PN_CORR[[#This Row],[43977]]-Casos_PN_CORR[[#This Row],[43976]]</f>
        <v>0</v>
      </c>
      <c r="CF399">
        <f>+Casos_PN_CORR[[#This Row],[43978]]-Casos_PN_CORR[[#This Row],[43977]]</f>
        <v>0</v>
      </c>
      <c r="CG399">
        <f>+Casos_PN_CORR[[#This Row],[43979]]-Casos_PN_CORR[[#This Row],[43978]]</f>
        <v>0</v>
      </c>
      <c r="CH399">
        <f>+Casos_PN_CORR[[#This Row],[43980]]-Casos_PN_CORR[[#This Row],[43979]]</f>
        <v>0</v>
      </c>
      <c r="CI399">
        <f>+Casos_PN_CORR[[#This Row],[43981]]-Casos_PN_CORR[[#This Row],[43980]]</f>
        <v>0</v>
      </c>
      <c r="CJ399">
        <f>+Casos_PN_CORR[[#This Row],[43982]]-Casos_PN_CORR[[#This Row],[43981]]</f>
        <v>0</v>
      </c>
      <c r="CK399">
        <f>+Casos_PN_CORR[[#This Row],[43983]]-Casos_PN_CORR[[#This Row],[43982]]</f>
        <v>0</v>
      </c>
      <c r="CL399">
        <f>+Casos_PN_CORR[[#This Row],[43984]]-Casos_PN_CORR[[#This Row],[43983]]</f>
        <v>0</v>
      </c>
      <c r="CM399">
        <f>+Casos_PN_CORR[[#This Row],[43985]]-Casos_PN_CORR[[#This Row],[43984]]</f>
        <v>0</v>
      </c>
      <c r="CN399">
        <f>+Casos_PN_CORR[[#This Row],[43986]]-Casos_PN_CORR[[#This Row],[43985]]</f>
        <v>0</v>
      </c>
      <c r="CO399">
        <f>+Casos_PN_CORR[[#This Row],[43987]]-Casos_PN_CORR[[#This Row],[43986]]</f>
        <v>0</v>
      </c>
      <c r="CP399">
        <f>+Casos_PN_CORR[[#This Row],[43988]]-Casos_PN_CORR[[#This Row],[43987]]</f>
        <v>0</v>
      </c>
      <c r="CQ399">
        <f>+Casos_PN_CORR[[#This Row],[43989]]-Casos_PN_CORR[[#This Row],[43988]]</f>
        <v>0</v>
      </c>
      <c r="CR399">
        <f>+Casos_PN_CORR[[#This Row],[43990]]-Casos_PN_CORR[[#This Row],[43989]]</f>
        <v>0</v>
      </c>
      <c r="CS399">
        <f>+Casos_PN_CORR[[#This Row],[43991]]-Casos_PN_CORR[[#This Row],[43990]]</f>
        <v>0</v>
      </c>
      <c r="CT399">
        <f>+Casos_PN_CORR[[#This Row],[43992]]-Casos_PN_CORR[[#This Row],[43991]]</f>
        <v>0</v>
      </c>
      <c r="CU399">
        <f>+Casos_PN_CORR[[#This Row],[43993]]-Casos_PN_CORR[[#This Row],[43992]]</f>
        <v>0</v>
      </c>
    </row>
    <row r="400" spans="1:99" x14ac:dyDescent="0.3">
      <c r="A400">
        <v>70502</v>
      </c>
      <c r="B400" s="2" t="s">
        <v>268</v>
      </c>
      <c r="C400" s="2" t="s">
        <v>656</v>
      </c>
      <c r="D400" s="2" t="s">
        <v>657</v>
      </c>
      <c r="E400" s="4">
        <f t="shared" si="6"/>
        <v>0</v>
      </c>
      <c r="F400">
        <f>+Casos_PN_CORR[[#This Row],[43900]]</f>
        <v>0</v>
      </c>
      <c r="G400">
        <f>+Casos_PN_CORR[[#This Row],[43901]]-Casos_PN_CORR[[#This Row],[43900]]</f>
        <v>0</v>
      </c>
      <c r="H400">
        <f>+Casos_PN_CORR[[#This Row],[43902]]-Casos_PN_CORR[[#This Row],[43901]]</f>
        <v>0</v>
      </c>
      <c r="I400">
        <f>+Casos_PN_CORR[[#This Row],[43903]]-Casos_PN_CORR[[#This Row],[43902]]</f>
        <v>0</v>
      </c>
      <c r="J400">
        <f>+Casos_PN_CORR[[#This Row],[43904]]-Casos_PN_CORR[[#This Row],[43903]]</f>
        <v>0</v>
      </c>
      <c r="K400">
        <f>+Casos_PN_CORR[[#This Row],[43905]]-Casos_PN_CORR[[#This Row],[43904]]</f>
        <v>0</v>
      </c>
      <c r="L400">
        <f>+Casos_PN_CORR[[#This Row],[43906]]-Casos_PN_CORR[[#This Row],[43905]]</f>
        <v>0</v>
      </c>
      <c r="M400">
        <f>+Casos_PN_CORR[[#This Row],[43907]]-Casos_PN_CORR[[#This Row],[43906]]</f>
        <v>0</v>
      </c>
      <c r="N400">
        <f>+Casos_PN_CORR[[#This Row],[43908]]-Casos_PN_CORR[[#This Row],[43907]]</f>
        <v>0</v>
      </c>
      <c r="O400">
        <f>+Casos_PN_CORR[[#This Row],[43909]]-Casos_PN_CORR[[#This Row],[43908]]</f>
        <v>0</v>
      </c>
      <c r="P400">
        <f>+Casos_PN_CORR[[#This Row],[43910]]-Casos_PN_CORR[[#This Row],[43909]]</f>
        <v>0</v>
      </c>
      <c r="Q400">
        <f>+Casos_PN_CORR[[#This Row],[43911]]-Casos_PN_CORR[[#This Row],[43910]]</f>
        <v>0</v>
      </c>
      <c r="R400">
        <f>+Casos_PN_CORR[[#This Row],[43912]]-Casos_PN_CORR[[#This Row],[43911]]</f>
        <v>0</v>
      </c>
      <c r="S400">
        <f>+Casos_PN_CORR[[#This Row],[43913]]-Casos_PN_CORR[[#This Row],[43912]]</f>
        <v>0</v>
      </c>
      <c r="T400">
        <f>+Casos_PN_CORR[[#This Row],[43914]]-Casos_PN_CORR[[#This Row],[43913]]</f>
        <v>0</v>
      </c>
      <c r="U400">
        <f>+Casos_PN_CORR[[#This Row],[43915]]-Casos_PN_CORR[[#This Row],[43914]]</f>
        <v>0</v>
      </c>
      <c r="V400">
        <f>+Casos_PN_CORR[[#This Row],[43916]]-Casos_PN_CORR[[#This Row],[43915]]</f>
        <v>0</v>
      </c>
      <c r="W400">
        <f>+Casos_PN_CORR[[#This Row],[43917]]-Casos_PN_CORR[[#This Row],[43916]]</f>
        <v>0</v>
      </c>
      <c r="X400">
        <f>+Casos_PN_CORR[[#This Row],[43918]]-Casos_PN_CORR[[#This Row],[43917]]</f>
        <v>0</v>
      </c>
      <c r="Y400">
        <f>+Casos_PN_CORR[[#This Row],[43919]]-Casos_PN_CORR[[#This Row],[43918]]</f>
        <v>0</v>
      </c>
      <c r="Z400">
        <f>+Casos_PN_CORR[[#This Row],[43920]]-Casos_PN_CORR[[#This Row],[43919]]</f>
        <v>0</v>
      </c>
      <c r="AA400">
        <f>+Casos_PN_CORR[[#This Row],[43921]]-Casos_PN_CORR[[#This Row],[43920]]</f>
        <v>0</v>
      </c>
      <c r="AB400">
        <f>+Casos_PN_CORR[[#This Row],[43922]]-Casos_PN_CORR[[#This Row],[43921]]</f>
        <v>0</v>
      </c>
      <c r="AC400">
        <f>+Casos_PN_CORR[[#This Row],[43923]]-Casos_PN_CORR[[#This Row],[43922]]</f>
        <v>0</v>
      </c>
      <c r="AD400">
        <f>+Casos_PN_CORR[[#This Row],[43924]]-Casos_PN_CORR[[#This Row],[43923]]</f>
        <v>0</v>
      </c>
      <c r="AE400">
        <f>+Casos_PN_CORR[[#This Row],[43925]]-Casos_PN_CORR[[#This Row],[43924]]</f>
        <v>0</v>
      </c>
      <c r="AF400">
        <f>+Casos_PN_CORR[[#This Row],[43926]]-Casos_PN_CORR[[#This Row],[43925]]</f>
        <v>0</v>
      </c>
      <c r="AG400">
        <f>+Casos_PN_CORR[[#This Row],[43927]]-Casos_PN_CORR[[#This Row],[43926]]</f>
        <v>0</v>
      </c>
      <c r="AH400">
        <f>+Casos_PN_CORR[[#This Row],[43928]]-Casos_PN_CORR[[#This Row],[43927]]</f>
        <v>0</v>
      </c>
      <c r="AI400">
        <f>+Casos_PN_CORR[[#This Row],[43929]]-Casos_PN_CORR[[#This Row],[43928]]</f>
        <v>0</v>
      </c>
      <c r="AJ400">
        <f>+Casos_PN_CORR[[#This Row],[43930]]-Casos_PN_CORR[[#This Row],[43929]]</f>
        <v>0</v>
      </c>
      <c r="AK400">
        <f>+Casos_PN_CORR[[#This Row],[43931]]-Casos_PN_CORR[[#This Row],[43930]]</f>
        <v>0</v>
      </c>
      <c r="AL400">
        <f>+Casos_PN_CORR[[#This Row],[43932]]-Casos_PN_CORR[[#This Row],[43931]]</f>
        <v>0</v>
      </c>
      <c r="AM400">
        <f>+Casos_PN_CORR[[#This Row],[43933]]-Casos_PN_CORR[[#This Row],[43932]]</f>
        <v>0</v>
      </c>
      <c r="AN400">
        <f>+Casos_PN_CORR[[#This Row],[43934]]-Casos_PN_CORR[[#This Row],[43933]]</f>
        <v>0</v>
      </c>
      <c r="AO400">
        <f>+Casos_PN_CORR[[#This Row],[43935]]-Casos_PN_CORR[[#This Row],[43934]]</f>
        <v>0</v>
      </c>
      <c r="AP400">
        <f>+Casos_PN_CORR[[#This Row],[43936]]-Casos_PN_CORR[[#This Row],[43935]]</f>
        <v>0</v>
      </c>
      <c r="AQ400">
        <f>+Casos_PN_CORR[[#This Row],[43937]]-Casos_PN_CORR[[#This Row],[43936]]</f>
        <v>0</v>
      </c>
      <c r="AR400">
        <f>+Casos_PN_CORR[[#This Row],[43938]]-Casos_PN_CORR[[#This Row],[43937]]</f>
        <v>0</v>
      </c>
      <c r="AS400">
        <f>+Casos_PN_CORR[[#This Row],[43939]]-Casos_PN_CORR[[#This Row],[43938]]</f>
        <v>0</v>
      </c>
      <c r="AT400">
        <f>+Casos_PN_CORR[[#This Row],[43940]]-Casos_PN_CORR[[#This Row],[43939]]</f>
        <v>0</v>
      </c>
      <c r="AU400">
        <f>+Casos_PN_CORR[[#This Row],[43941]]-Casos_PN_CORR[[#This Row],[43940]]</f>
        <v>0</v>
      </c>
      <c r="AV400">
        <f>+Casos_PN_CORR[[#This Row],[43942]]-Casos_PN_CORR[[#This Row],[43941]]</f>
        <v>0</v>
      </c>
      <c r="AW400">
        <f>+Casos_PN_CORR[[#This Row],[43943]]-Casos_PN_CORR[[#This Row],[43942]]</f>
        <v>0</v>
      </c>
      <c r="AX400">
        <f>+Casos_PN_CORR[[#This Row],[43944]]-Casos_PN_CORR[[#This Row],[43943]]</f>
        <v>0</v>
      </c>
      <c r="AY400">
        <f>+Casos_PN_CORR[[#This Row],[43945]]-Casos_PN_CORR[[#This Row],[43944]]</f>
        <v>0</v>
      </c>
      <c r="AZ400">
        <f>+Casos_PN_CORR[[#This Row],[43946]]-Casos_PN_CORR[[#This Row],[43945]]</f>
        <v>0</v>
      </c>
      <c r="BA400">
        <f>+Casos_PN_CORR[[#This Row],[43947]]-Casos_PN_CORR[[#This Row],[43946]]</f>
        <v>0</v>
      </c>
      <c r="BB400">
        <f>+Casos_PN_CORR[[#This Row],[43948]]-Casos_PN_CORR[[#This Row],[43947]]</f>
        <v>0</v>
      </c>
      <c r="BC400">
        <f>+Casos_PN_CORR[[#This Row],[43949]]-Casos_PN_CORR[[#This Row],[43948]]</f>
        <v>0</v>
      </c>
      <c r="BD400">
        <f>+Casos_PN_CORR[[#This Row],[43950]]-Casos_PN_CORR[[#This Row],[43949]]</f>
        <v>0</v>
      </c>
      <c r="BE400">
        <f>+Casos_PN_CORR[[#This Row],[43951]]-Casos_PN_CORR[[#This Row],[43950]]</f>
        <v>0</v>
      </c>
      <c r="BF400">
        <f>+Casos_PN_CORR[[#This Row],[43952]]-Casos_PN_CORR[[#This Row],[43951]]</f>
        <v>0</v>
      </c>
      <c r="BG400">
        <f>+Casos_PN_CORR[[#This Row],[43953]]-Casos_PN_CORR[[#This Row],[43952]]</f>
        <v>0</v>
      </c>
      <c r="BH400">
        <f>+Casos_PN_CORR[[#This Row],[43954]]-Casos_PN_CORR[[#This Row],[43953]]</f>
        <v>0</v>
      </c>
      <c r="BI400">
        <f>+Casos_PN_CORR[[#This Row],[43955]]-Casos_PN_CORR[[#This Row],[43954]]</f>
        <v>0</v>
      </c>
      <c r="BJ400">
        <f>+Casos_PN_CORR[[#This Row],[43956]]-Casos_PN_CORR[[#This Row],[43955]]</f>
        <v>0</v>
      </c>
      <c r="BK400">
        <f>+Casos_PN_CORR[[#This Row],[43957]]-Casos_PN_CORR[[#This Row],[43956]]</f>
        <v>0</v>
      </c>
      <c r="BL400">
        <f>+Casos_PN_CORR[[#This Row],[43958]]-Casos_PN_CORR[[#This Row],[43957]]</f>
        <v>0</v>
      </c>
      <c r="BM400">
        <f>+Casos_PN_CORR[[#This Row],[43959]]-Casos_PN_CORR[[#This Row],[43958]]</f>
        <v>0</v>
      </c>
      <c r="BN400">
        <f>+Casos_PN_CORR[[#This Row],[43960]]-Casos_PN_CORR[[#This Row],[43959]]</f>
        <v>0</v>
      </c>
      <c r="BO400">
        <f>+Casos_PN_CORR[[#This Row],[43961]]-Casos_PN_CORR[[#This Row],[43960]]</f>
        <v>0</v>
      </c>
      <c r="BP400">
        <f>+Casos_PN_CORR[[#This Row],[43962]]-Casos_PN_CORR[[#This Row],[43961]]</f>
        <v>0</v>
      </c>
      <c r="BQ400">
        <f>+Casos_PN_CORR[[#This Row],[43963]]-Casos_PN_CORR[[#This Row],[43962]]</f>
        <v>0</v>
      </c>
      <c r="BR400">
        <f>+Casos_PN_CORR[[#This Row],[43964]]-Casos_PN_CORR[[#This Row],[43963]]</f>
        <v>0</v>
      </c>
      <c r="BS400">
        <f>+Casos_PN_CORR[[#This Row],[43965]]-Casos_PN_CORR[[#This Row],[43964]]</f>
        <v>0</v>
      </c>
      <c r="BT400">
        <f>+Casos_PN_CORR[[#This Row],[43966]]-Casos_PN_CORR[[#This Row],[43965]]</f>
        <v>0</v>
      </c>
      <c r="BU400">
        <f>+Casos_PN_CORR[[#This Row],[43967]]-Casos_PN_CORR[[#This Row],[43966]]</f>
        <v>0</v>
      </c>
      <c r="BV400">
        <f>+Casos_PN_CORR[[#This Row],[43968]]-Casos_PN_CORR[[#This Row],[43967]]</f>
        <v>0</v>
      </c>
      <c r="BW400">
        <f>+Casos_PN_CORR[[#This Row],[43969]]-Casos_PN_CORR[[#This Row],[43968]]</f>
        <v>0</v>
      </c>
      <c r="BX400">
        <f>+Casos_PN_CORR[[#This Row],[43970]]-Casos_PN_CORR[[#This Row],[43969]]</f>
        <v>0</v>
      </c>
      <c r="BY400">
        <f>+Casos_PN_CORR[[#This Row],[43971]]-Casos_PN_CORR[[#This Row],[43970]]</f>
        <v>0</v>
      </c>
      <c r="BZ400">
        <f>+Casos_PN_CORR[[#This Row],[43972]]-Casos_PN_CORR[[#This Row],[43971]]</f>
        <v>0</v>
      </c>
      <c r="CA400">
        <f>+Casos_PN_CORR[[#This Row],[43973]]-Casos_PN_CORR[[#This Row],[43972]]</f>
        <v>0</v>
      </c>
      <c r="CB400">
        <f>+Casos_PN_CORR[[#This Row],[43974]]-Casos_PN_CORR[[#This Row],[43973]]</f>
        <v>0</v>
      </c>
      <c r="CC400">
        <f>+Casos_PN_CORR[[#This Row],[43975]]-Casos_PN_CORR[[#This Row],[43974]]</f>
        <v>0</v>
      </c>
      <c r="CD400">
        <f>+Casos_PN_CORR[[#This Row],[43976]]-Casos_PN_CORR[[#This Row],[43975]]</f>
        <v>0</v>
      </c>
      <c r="CE400">
        <f>+Casos_PN_CORR[[#This Row],[43977]]-Casos_PN_CORR[[#This Row],[43976]]</f>
        <v>0</v>
      </c>
      <c r="CF400">
        <f>+Casos_PN_CORR[[#This Row],[43978]]-Casos_PN_CORR[[#This Row],[43977]]</f>
        <v>0</v>
      </c>
      <c r="CG400">
        <f>+Casos_PN_CORR[[#This Row],[43979]]-Casos_PN_CORR[[#This Row],[43978]]</f>
        <v>0</v>
      </c>
      <c r="CH400">
        <f>+Casos_PN_CORR[[#This Row],[43980]]-Casos_PN_CORR[[#This Row],[43979]]</f>
        <v>0</v>
      </c>
      <c r="CI400">
        <f>+Casos_PN_CORR[[#This Row],[43981]]-Casos_PN_CORR[[#This Row],[43980]]</f>
        <v>0</v>
      </c>
      <c r="CJ400">
        <f>+Casos_PN_CORR[[#This Row],[43982]]-Casos_PN_CORR[[#This Row],[43981]]</f>
        <v>0</v>
      </c>
      <c r="CK400">
        <f>+Casos_PN_CORR[[#This Row],[43983]]-Casos_PN_CORR[[#This Row],[43982]]</f>
        <v>0</v>
      </c>
      <c r="CL400">
        <f>+Casos_PN_CORR[[#This Row],[43984]]-Casos_PN_CORR[[#This Row],[43983]]</f>
        <v>0</v>
      </c>
      <c r="CM400">
        <f>+Casos_PN_CORR[[#This Row],[43985]]-Casos_PN_CORR[[#This Row],[43984]]</f>
        <v>0</v>
      </c>
      <c r="CN400">
        <f>+Casos_PN_CORR[[#This Row],[43986]]-Casos_PN_CORR[[#This Row],[43985]]</f>
        <v>0</v>
      </c>
      <c r="CO400">
        <f>+Casos_PN_CORR[[#This Row],[43987]]-Casos_PN_CORR[[#This Row],[43986]]</f>
        <v>0</v>
      </c>
      <c r="CP400">
        <f>+Casos_PN_CORR[[#This Row],[43988]]-Casos_PN_CORR[[#This Row],[43987]]</f>
        <v>0</v>
      </c>
      <c r="CQ400">
        <f>+Casos_PN_CORR[[#This Row],[43989]]-Casos_PN_CORR[[#This Row],[43988]]</f>
        <v>0</v>
      </c>
      <c r="CR400">
        <f>+Casos_PN_CORR[[#This Row],[43990]]-Casos_PN_CORR[[#This Row],[43989]]</f>
        <v>0</v>
      </c>
      <c r="CS400">
        <f>+Casos_PN_CORR[[#This Row],[43991]]-Casos_PN_CORR[[#This Row],[43990]]</f>
        <v>0</v>
      </c>
      <c r="CT400">
        <f>+Casos_PN_CORR[[#This Row],[43992]]-Casos_PN_CORR[[#This Row],[43991]]</f>
        <v>0</v>
      </c>
      <c r="CU400">
        <f>+Casos_PN_CORR[[#This Row],[43993]]-Casos_PN_CORR[[#This Row],[43992]]</f>
        <v>0</v>
      </c>
    </row>
    <row r="401" spans="1:99" x14ac:dyDescent="0.3">
      <c r="A401">
        <v>60705</v>
      </c>
      <c r="B401" s="2" t="s">
        <v>158</v>
      </c>
      <c r="C401" s="2" t="s">
        <v>353</v>
      </c>
      <c r="D401" s="2" t="s">
        <v>354</v>
      </c>
      <c r="E401" s="4">
        <f t="shared" si="6"/>
        <v>0</v>
      </c>
      <c r="F401">
        <f>+Casos_PN_CORR[[#This Row],[43900]]</f>
        <v>0</v>
      </c>
      <c r="G401">
        <f>+Casos_PN_CORR[[#This Row],[43901]]-Casos_PN_CORR[[#This Row],[43900]]</f>
        <v>0</v>
      </c>
      <c r="H401">
        <f>+Casos_PN_CORR[[#This Row],[43902]]-Casos_PN_CORR[[#This Row],[43901]]</f>
        <v>0</v>
      </c>
      <c r="I401">
        <f>+Casos_PN_CORR[[#This Row],[43903]]-Casos_PN_CORR[[#This Row],[43902]]</f>
        <v>0</v>
      </c>
      <c r="J401">
        <f>+Casos_PN_CORR[[#This Row],[43904]]-Casos_PN_CORR[[#This Row],[43903]]</f>
        <v>0</v>
      </c>
      <c r="K401">
        <f>+Casos_PN_CORR[[#This Row],[43905]]-Casos_PN_CORR[[#This Row],[43904]]</f>
        <v>0</v>
      </c>
      <c r="L401">
        <f>+Casos_PN_CORR[[#This Row],[43906]]-Casos_PN_CORR[[#This Row],[43905]]</f>
        <v>0</v>
      </c>
      <c r="M401">
        <f>+Casos_PN_CORR[[#This Row],[43907]]-Casos_PN_CORR[[#This Row],[43906]]</f>
        <v>0</v>
      </c>
      <c r="N401">
        <f>+Casos_PN_CORR[[#This Row],[43908]]-Casos_PN_CORR[[#This Row],[43907]]</f>
        <v>0</v>
      </c>
      <c r="O401">
        <f>+Casos_PN_CORR[[#This Row],[43909]]-Casos_PN_CORR[[#This Row],[43908]]</f>
        <v>0</v>
      </c>
      <c r="P401">
        <f>+Casos_PN_CORR[[#This Row],[43910]]-Casos_PN_CORR[[#This Row],[43909]]</f>
        <v>0</v>
      </c>
      <c r="Q401">
        <f>+Casos_PN_CORR[[#This Row],[43911]]-Casos_PN_CORR[[#This Row],[43910]]</f>
        <v>0</v>
      </c>
      <c r="R401">
        <f>+Casos_PN_CORR[[#This Row],[43912]]-Casos_PN_CORR[[#This Row],[43911]]</f>
        <v>0</v>
      </c>
      <c r="S401">
        <f>+Casos_PN_CORR[[#This Row],[43913]]-Casos_PN_CORR[[#This Row],[43912]]</f>
        <v>0</v>
      </c>
      <c r="T401">
        <f>+Casos_PN_CORR[[#This Row],[43914]]-Casos_PN_CORR[[#This Row],[43913]]</f>
        <v>0</v>
      </c>
      <c r="U401">
        <f>+Casos_PN_CORR[[#This Row],[43915]]-Casos_PN_CORR[[#This Row],[43914]]</f>
        <v>0</v>
      </c>
      <c r="V401">
        <f>+Casos_PN_CORR[[#This Row],[43916]]-Casos_PN_CORR[[#This Row],[43915]]</f>
        <v>0</v>
      </c>
      <c r="W401">
        <f>+Casos_PN_CORR[[#This Row],[43917]]-Casos_PN_CORR[[#This Row],[43916]]</f>
        <v>0</v>
      </c>
      <c r="X401">
        <f>+Casos_PN_CORR[[#This Row],[43918]]-Casos_PN_CORR[[#This Row],[43917]]</f>
        <v>0</v>
      </c>
      <c r="Y401">
        <f>+Casos_PN_CORR[[#This Row],[43919]]-Casos_PN_CORR[[#This Row],[43918]]</f>
        <v>0</v>
      </c>
      <c r="Z401">
        <f>+Casos_PN_CORR[[#This Row],[43920]]-Casos_PN_CORR[[#This Row],[43919]]</f>
        <v>0</v>
      </c>
      <c r="AA401">
        <f>+Casos_PN_CORR[[#This Row],[43921]]-Casos_PN_CORR[[#This Row],[43920]]</f>
        <v>0</v>
      </c>
      <c r="AB401">
        <f>+Casos_PN_CORR[[#This Row],[43922]]-Casos_PN_CORR[[#This Row],[43921]]</f>
        <v>0</v>
      </c>
      <c r="AC401">
        <f>+Casos_PN_CORR[[#This Row],[43923]]-Casos_PN_CORR[[#This Row],[43922]]</f>
        <v>0</v>
      </c>
      <c r="AD401">
        <f>+Casos_PN_CORR[[#This Row],[43924]]-Casos_PN_CORR[[#This Row],[43923]]</f>
        <v>0</v>
      </c>
      <c r="AE401">
        <f>+Casos_PN_CORR[[#This Row],[43925]]-Casos_PN_CORR[[#This Row],[43924]]</f>
        <v>0</v>
      </c>
      <c r="AF401">
        <f>+Casos_PN_CORR[[#This Row],[43926]]-Casos_PN_CORR[[#This Row],[43925]]</f>
        <v>0</v>
      </c>
      <c r="AG401">
        <f>+Casos_PN_CORR[[#This Row],[43927]]-Casos_PN_CORR[[#This Row],[43926]]</f>
        <v>0</v>
      </c>
      <c r="AH401">
        <f>+Casos_PN_CORR[[#This Row],[43928]]-Casos_PN_CORR[[#This Row],[43927]]</f>
        <v>0</v>
      </c>
      <c r="AI401">
        <f>+Casos_PN_CORR[[#This Row],[43929]]-Casos_PN_CORR[[#This Row],[43928]]</f>
        <v>0</v>
      </c>
      <c r="AJ401">
        <f>+Casos_PN_CORR[[#This Row],[43930]]-Casos_PN_CORR[[#This Row],[43929]]</f>
        <v>0</v>
      </c>
      <c r="AK401">
        <f>+Casos_PN_CORR[[#This Row],[43931]]-Casos_PN_CORR[[#This Row],[43930]]</f>
        <v>0</v>
      </c>
      <c r="AL401">
        <f>+Casos_PN_CORR[[#This Row],[43932]]-Casos_PN_CORR[[#This Row],[43931]]</f>
        <v>0</v>
      </c>
      <c r="AM401">
        <f>+Casos_PN_CORR[[#This Row],[43933]]-Casos_PN_CORR[[#This Row],[43932]]</f>
        <v>0</v>
      </c>
      <c r="AN401">
        <f>+Casos_PN_CORR[[#This Row],[43934]]-Casos_PN_CORR[[#This Row],[43933]]</f>
        <v>0</v>
      </c>
      <c r="AO401">
        <f>+Casos_PN_CORR[[#This Row],[43935]]-Casos_PN_CORR[[#This Row],[43934]]</f>
        <v>0</v>
      </c>
      <c r="AP401">
        <f>+Casos_PN_CORR[[#This Row],[43936]]-Casos_PN_CORR[[#This Row],[43935]]</f>
        <v>0</v>
      </c>
      <c r="AQ401">
        <f>+Casos_PN_CORR[[#This Row],[43937]]-Casos_PN_CORR[[#This Row],[43936]]</f>
        <v>0</v>
      </c>
      <c r="AR401">
        <f>+Casos_PN_CORR[[#This Row],[43938]]-Casos_PN_CORR[[#This Row],[43937]]</f>
        <v>0</v>
      </c>
      <c r="AS401">
        <f>+Casos_PN_CORR[[#This Row],[43939]]-Casos_PN_CORR[[#This Row],[43938]]</f>
        <v>0</v>
      </c>
      <c r="AT401">
        <f>+Casos_PN_CORR[[#This Row],[43940]]-Casos_PN_CORR[[#This Row],[43939]]</f>
        <v>0</v>
      </c>
      <c r="AU401">
        <f>+Casos_PN_CORR[[#This Row],[43941]]-Casos_PN_CORR[[#This Row],[43940]]</f>
        <v>0</v>
      </c>
      <c r="AV401">
        <f>+Casos_PN_CORR[[#This Row],[43942]]-Casos_PN_CORR[[#This Row],[43941]]</f>
        <v>0</v>
      </c>
      <c r="AW401">
        <f>+Casos_PN_CORR[[#This Row],[43943]]-Casos_PN_CORR[[#This Row],[43942]]</f>
        <v>0</v>
      </c>
      <c r="AX401">
        <f>+Casos_PN_CORR[[#This Row],[43944]]-Casos_PN_CORR[[#This Row],[43943]]</f>
        <v>0</v>
      </c>
      <c r="AY401">
        <f>+Casos_PN_CORR[[#This Row],[43945]]-Casos_PN_CORR[[#This Row],[43944]]</f>
        <v>0</v>
      </c>
      <c r="AZ401">
        <f>+Casos_PN_CORR[[#This Row],[43946]]-Casos_PN_CORR[[#This Row],[43945]]</f>
        <v>0</v>
      </c>
      <c r="BA401">
        <f>+Casos_PN_CORR[[#This Row],[43947]]-Casos_PN_CORR[[#This Row],[43946]]</f>
        <v>0</v>
      </c>
      <c r="BB401">
        <f>+Casos_PN_CORR[[#This Row],[43948]]-Casos_PN_CORR[[#This Row],[43947]]</f>
        <v>0</v>
      </c>
      <c r="BC401">
        <f>+Casos_PN_CORR[[#This Row],[43949]]-Casos_PN_CORR[[#This Row],[43948]]</f>
        <v>0</v>
      </c>
      <c r="BD401">
        <f>+Casos_PN_CORR[[#This Row],[43950]]-Casos_PN_CORR[[#This Row],[43949]]</f>
        <v>0</v>
      </c>
      <c r="BE401">
        <f>+Casos_PN_CORR[[#This Row],[43951]]-Casos_PN_CORR[[#This Row],[43950]]</f>
        <v>0</v>
      </c>
      <c r="BF401">
        <f>+Casos_PN_CORR[[#This Row],[43952]]-Casos_PN_CORR[[#This Row],[43951]]</f>
        <v>0</v>
      </c>
      <c r="BG401">
        <f>+Casos_PN_CORR[[#This Row],[43953]]-Casos_PN_CORR[[#This Row],[43952]]</f>
        <v>0</v>
      </c>
      <c r="BH401">
        <f>+Casos_PN_CORR[[#This Row],[43954]]-Casos_PN_CORR[[#This Row],[43953]]</f>
        <v>0</v>
      </c>
      <c r="BI401">
        <f>+Casos_PN_CORR[[#This Row],[43955]]-Casos_PN_CORR[[#This Row],[43954]]</f>
        <v>0</v>
      </c>
      <c r="BJ401">
        <f>+Casos_PN_CORR[[#This Row],[43956]]-Casos_PN_CORR[[#This Row],[43955]]</f>
        <v>0</v>
      </c>
      <c r="BK401">
        <f>+Casos_PN_CORR[[#This Row],[43957]]-Casos_PN_CORR[[#This Row],[43956]]</f>
        <v>0</v>
      </c>
      <c r="BL401">
        <f>+Casos_PN_CORR[[#This Row],[43958]]-Casos_PN_CORR[[#This Row],[43957]]</f>
        <v>0</v>
      </c>
      <c r="BM401">
        <f>+Casos_PN_CORR[[#This Row],[43959]]-Casos_PN_CORR[[#This Row],[43958]]</f>
        <v>0</v>
      </c>
      <c r="BN401">
        <f>+Casos_PN_CORR[[#This Row],[43960]]-Casos_PN_CORR[[#This Row],[43959]]</f>
        <v>0</v>
      </c>
      <c r="BO401">
        <f>+Casos_PN_CORR[[#This Row],[43961]]-Casos_PN_CORR[[#This Row],[43960]]</f>
        <v>0</v>
      </c>
      <c r="BP401">
        <f>+Casos_PN_CORR[[#This Row],[43962]]-Casos_PN_CORR[[#This Row],[43961]]</f>
        <v>0</v>
      </c>
      <c r="BQ401">
        <f>+Casos_PN_CORR[[#This Row],[43963]]-Casos_PN_CORR[[#This Row],[43962]]</f>
        <v>0</v>
      </c>
      <c r="BR401">
        <f>+Casos_PN_CORR[[#This Row],[43964]]-Casos_PN_CORR[[#This Row],[43963]]</f>
        <v>0</v>
      </c>
      <c r="BS401">
        <f>+Casos_PN_CORR[[#This Row],[43965]]-Casos_PN_CORR[[#This Row],[43964]]</f>
        <v>0</v>
      </c>
      <c r="BT401">
        <f>+Casos_PN_CORR[[#This Row],[43966]]-Casos_PN_CORR[[#This Row],[43965]]</f>
        <v>0</v>
      </c>
      <c r="BU401">
        <f>+Casos_PN_CORR[[#This Row],[43967]]-Casos_PN_CORR[[#This Row],[43966]]</f>
        <v>0</v>
      </c>
      <c r="BV401">
        <f>+Casos_PN_CORR[[#This Row],[43968]]-Casos_PN_CORR[[#This Row],[43967]]</f>
        <v>0</v>
      </c>
      <c r="BW401">
        <f>+Casos_PN_CORR[[#This Row],[43969]]-Casos_PN_CORR[[#This Row],[43968]]</f>
        <v>0</v>
      </c>
      <c r="BX401">
        <f>+Casos_PN_CORR[[#This Row],[43970]]-Casos_PN_CORR[[#This Row],[43969]]</f>
        <v>0</v>
      </c>
      <c r="BY401">
        <f>+Casos_PN_CORR[[#This Row],[43971]]-Casos_PN_CORR[[#This Row],[43970]]</f>
        <v>0</v>
      </c>
      <c r="BZ401">
        <f>+Casos_PN_CORR[[#This Row],[43972]]-Casos_PN_CORR[[#This Row],[43971]]</f>
        <v>0</v>
      </c>
      <c r="CA401">
        <f>+Casos_PN_CORR[[#This Row],[43973]]-Casos_PN_CORR[[#This Row],[43972]]</f>
        <v>0</v>
      </c>
      <c r="CB401">
        <f>+Casos_PN_CORR[[#This Row],[43974]]-Casos_PN_CORR[[#This Row],[43973]]</f>
        <v>0</v>
      </c>
      <c r="CC401">
        <f>+Casos_PN_CORR[[#This Row],[43975]]-Casos_PN_CORR[[#This Row],[43974]]</f>
        <v>0</v>
      </c>
      <c r="CD401">
        <f>+Casos_PN_CORR[[#This Row],[43976]]-Casos_PN_CORR[[#This Row],[43975]]</f>
        <v>0</v>
      </c>
      <c r="CE401">
        <f>+Casos_PN_CORR[[#This Row],[43977]]-Casos_PN_CORR[[#This Row],[43976]]</f>
        <v>0</v>
      </c>
      <c r="CF401">
        <f>+Casos_PN_CORR[[#This Row],[43978]]-Casos_PN_CORR[[#This Row],[43977]]</f>
        <v>0</v>
      </c>
      <c r="CG401">
        <f>+Casos_PN_CORR[[#This Row],[43979]]-Casos_PN_CORR[[#This Row],[43978]]</f>
        <v>0</v>
      </c>
      <c r="CH401">
        <f>+Casos_PN_CORR[[#This Row],[43980]]-Casos_PN_CORR[[#This Row],[43979]]</f>
        <v>0</v>
      </c>
      <c r="CI401">
        <f>+Casos_PN_CORR[[#This Row],[43981]]-Casos_PN_CORR[[#This Row],[43980]]</f>
        <v>0</v>
      </c>
      <c r="CJ401">
        <f>+Casos_PN_CORR[[#This Row],[43982]]-Casos_PN_CORR[[#This Row],[43981]]</f>
        <v>0</v>
      </c>
      <c r="CK401">
        <f>+Casos_PN_CORR[[#This Row],[43983]]-Casos_PN_CORR[[#This Row],[43982]]</f>
        <v>0</v>
      </c>
      <c r="CL401">
        <f>+Casos_PN_CORR[[#This Row],[43984]]-Casos_PN_CORR[[#This Row],[43983]]</f>
        <v>0</v>
      </c>
      <c r="CM401">
        <f>+Casos_PN_CORR[[#This Row],[43985]]-Casos_PN_CORR[[#This Row],[43984]]</f>
        <v>0</v>
      </c>
      <c r="CN401">
        <f>+Casos_PN_CORR[[#This Row],[43986]]-Casos_PN_CORR[[#This Row],[43985]]</f>
        <v>0</v>
      </c>
      <c r="CO401">
        <f>+Casos_PN_CORR[[#This Row],[43987]]-Casos_PN_CORR[[#This Row],[43986]]</f>
        <v>0</v>
      </c>
      <c r="CP401">
        <f>+Casos_PN_CORR[[#This Row],[43988]]-Casos_PN_CORR[[#This Row],[43987]]</f>
        <v>0</v>
      </c>
      <c r="CQ401">
        <f>+Casos_PN_CORR[[#This Row],[43989]]-Casos_PN_CORR[[#This Row],[43988]]</f>
        <v>0</v>
      </c>
      <c r="CR401">
        <f>+Casos_PN_CORR[[#This Row],[43990]]-Casos_PN_CORR[[#This Row],[43989]]</f>
        <v>0</v>
      </c>
      <c r="CS401">
        <f>+Casos_PN_CORR[[#This Row],[43991]]-Casos_PN_CORR[[#This Row],[43990]]</f>
        <v>0</v>
      </c>
      <c r="CT401">
        <f>+Casos_PN_CORR[[#This Row],[43992]]-Casos_PN_CORR[[#This Row],[43991]]</f>
        <v>0</v>
      </c>
      <c r="CU401">
        <f>+Casos_PN_CORR[[#This Row],[43993]]-Casos_PN_CORR[[#This Row],[43992]]</f>
        <v>0</v>
      </c>
    </row>
    <row r="402" spans="1:99" x14ac:dyDescent="0.3">
      <c r="A402">
        <v>60503</v>
      </c>
      <c r="B402" s="2" t="s">
        <v>158</v>
      </c>
      <c r="C402" s="2" t="s">
        <v>417</v>
      </c>
      <c r="D402" s="2" t="s">
        <v>658</v>
      </c>
      <c r="E402" s="4">
        <f t="shared" si="6"/>
        <v>0</v>
      </c>
      <c r="F402">
        <f>+Casos_PN_CORR[[#This Row],[43900]]</f>
        <v>0</v>
      </c>
      <c r="G402">
        <f>+Casos_PN_CORR[[#This Row],[43901]]-Casos_PN_CORR[[#This Row],[43900]]</f>
        <v>0</v>
      </c>
      <c r="H402">
        <f>+Casos_PN_CORR[[#This Row],[43902]]-Casos_PN_CORR[[#This Row],[43901]]</f>
        <v>0</v>
      </c>
      <c r="I402">
        <f>+Casos_PN_CORR[[#This Row],[43903]]-Casos_PN_CORR[[#This Row],[43902]]</f>
        <v>0</v>
      </c>
      <c r="J402">
        <f>+Casos_PN_CORR[[#This Row],[43904]]-Casos_PN_CORR[[#This Row],[43903]]</f>
        <v>0</v>
      </c>
      <c r="K402">
        <f>+Casos_PN_CORR[[#This Row],[43905]]-Casos_PN_CORR[[#This Row],[43904]]</f>
        <v>0</v>
      </c>
      <c r="L402">
        <f>+Casos_PN_CORR[[#This Row],[43906]]-Casos_PN_CORR[[#This Row],[43905]]</f>
        <v>0</v>
      </c>
      <c r="M402">
        <f>+Casos_PN_CORR[[#This Row],[43907]]-Casos_PN_CORR[[#This Row],[43906]]</f>
        <v>0</v>
      </c>
      <c r="N402">
        <f>+Casos_PN_CORR[[#This Row],[43908]]-Casos_PN_CORR[[#This Row],[43907]]</f>
        <v>0</v>
      </c>
      <c r="O402">
        <f>+Casos_PN_CORR[[#This Row],[43909]]-Casos_PN_CORR[[#This Row],[43908]]</f>
        <v>0</v>
      </c>
      <c r="P402">
        <f>+Casos_PN_CORR[[#This Row],[43910]]-Casos_PN_CORR[[#This Row],[43909]]</f>
        <v>0</v>
      </c>
      <c r="Q402">
        <f>+Casos_PN_CORR[[#This Row],[43911]]-Casos_PN_CORR[[#This Row],[43910]]</f>
        <v>0</v>
      </c>
      <c r="R402">
        <f>+Casos_PN_CORR[[#This Row],[43912]]-Casos_PN_CORR[[#This Row],[43911]]</f>
        <v>0</v>
      </c>
      <c r="S402">
        <f>+Casos_PN_CORR[[#This Row],[43913]]-Casos_PN_CORR[[#This Row],[43912]]</f>
        <v>0</v>
      </c>
      <c r="T402">
        <f>+Casos_PN_CORR[[#This Row],[43914]]-Casos_PN_CORR[[#This Row],[43913]]</f>
        <v>0</v>
      </c>
      <c r="U402">
        <f>+Casos_PN_CORR[[#This Row],[43915]]-Casos_PN_CORR[[#This Row],[43914]]</f>
        <v>0</v>
      </c>
      <c r="V402">
        <f>+Casos_PN_CORR[[#This Row],[43916]]-Casos_PN_CORR[[#This Row],[43915]]</f>
        <v>0</v>
      </c>
      <c r="W402">
        <f>+Casos_PN_CORR[[#This Row],[43917]]-Casos_PN_CORR[[#This Row],[43916]]</f>
        <v>0</v>
      </c>
      <c r="X402">
        <f>+Casos_PN_CORR[[#This Row],[43918]]-Casos_PN_CORR[[#This Row],[43917]]</f>
        <v>0</v>
      </c>
      <c r="Y402">
        <f>+Casos_PN_CORR[[#This Row],[43919]]-Casos_PN_CORR[[#This Row],[43918]]</f>
        <v>0</v>
      </c>
      <c r="Z402">
        <f>+Casos_PN_CORR[[#This Row],[43920]]-Casos_PN_CORR[[#This Row],[43919]]</f>
        <v>0</v>
      </c>
      <c r="AA402">
        <f>+Casos_PN_CORR[[#This Row],[43921]]-Casos_PN_CORR[[#This Row],[43920]]</f>
        <v>0</v>
      </c>
      <c r="AB402">
        <f>+Casos_PN_CORR[[#This Row],[43922]]-Casos_PN_CORR[[#This Row],[43921]]</f>
        <v>0</v>
      </c>
      <c r="AC402">
        <f>+Casos_PN_CORR[[#This Row],[43923]]-Casos_PN_CORR[[#This Row],[43922]]</f>
        <v>0</v>
      </c>
      <c r="AD402">
        <f>+Casos_PN_CORR[[#This Row],[43924]]-Casos_PN_CORR[[#This Row],[43923]]</f>
        <v>0</v>
      </c>
      <c r="AE402">
        <f>+Casos_PN_CORR[[#This Row],[43925]]-Casos_PN_CORR[[#This Row],[43924]]</f>
        <v>0</v>
      </c>
      <c r="AF402">
        <f>+Casos_PN_CORR[[#This Row],[43926]]-Casos_PN_CORR[[#This Row],[43925]]</f>
        <v>0</v>
      </c>
      <c r="AG402">
        <f>+Casos_PN_CORR[[#This Row],[43927]]-Casos_PN_CORR[[#This Row],[43926]]</f>
        <v>0</v>
      </c>
      <c r="AH402">
        <f>+Casos_PN_CORR[[#This Row],[43928]]-Casos_PN_CORR[[#This Row],[43927]]</f>
        <v>0</v>
      </c>
      <c r="AI402">
        <f>+Casos_PN_CORR[[#This Row],[43929]]-Casos_PN_CORR[[#This Row],[43928]]</f>
        <v>0</v>
      </c>
      <c r="AJ402">
        <f>+Casos_PN_CORR[[#This Row],[43930]]-Casos_PN_CORR[[#This Row],[43929]]</f>
        <v>0</v>
      </c>
      <c r="AK402">
        <f>+Casos_PN_CORR[[#This Row],[43931]]-Casos_PN_CORR[[#This Row],[43930]]</f>
        <v>0</v>
      </c>
      <c r="AL402">
        <f>+Casos_PN_CORR[[#This Row],[43932]]-Casos_PN_CORR[[#This Row],[43931]]</f>
        <v>0</v>
      </c>
      <c r="AM402">
        <f>+Casos_PN_CORR[[#This Row],[43933]]-Casos_PN_CORR[[#This Row],[43932]]</f>
        <v>0</v>
      </c>
      <c r="AN402">
        <f>+Casos_PN_CORR[[#This Row],[43934]]-Casos_PN_CORR[[#This Row],[43933]]</f>
        <v>0</v>
      </c>
      <c r="AO402">
        <f>+Casos_PN_CORR[[#This Row],[43935]]-Casos_PN_CORR[[#This Row],[43934]]</f>
        <v>0</v>
      </c>
      <c r="AP402">
        <f>+Casos_PN_CORR[[#This Row],[43936]]-Casos_PN_CORR[[#This Row],[43935]]</f>
        <v>0</v>
      </c>
      <c r="AQ402">
        <f>+Casos_PN_CORR[[#This Row],[43937]]-Casos_PN_CORR[[#This Row],[43936]]</f>
        <v>0</v>
      </c>
      <c r="AR402">
        <f>+Casos_PN_CORR[[#This Row],[43938]]-Casos_PN_CORR[[#This Row],[43937]]</f>
        <v>0</v>
      </c>
      <c r="AS402">
        <f>+Casos_PN_CORR[[#This Row],[43939]]-Casos_PN_CORR[[#This Row],[43938]]</f>
        <v>0</v>
      </c>
      <c r="AT402">
        <f>+Casos_PN_CORR[[#This Row],[43940]]-Casos_PN_CORR[[#This Row],[43939]]</f>
        <v>0</v>
      </c>
      <c r="AU402">
        <f>+Casos_PN_CORR[[#This Row],[43941]]-Casos_PN_CORR[[#This Row],[43940]]</f>
        <v>0</v>
      </c>
      <c r="AV402">
        <f>+Casos_PN_CORR[[#This Row],[43942]]-Casos_PN_CORR[[#This Row],[43941]]</f>
        <v>0</v>
      </c>
      <c r="AW402">
        <f>+Casos_PN_CORR[[#This Row],[43943]]-Casos_PN_CORR[[#This Row],[43942]]</f>
        <v>0</v>
      </c>
      <c r="AX402">
        <f>+Casos_PN_CORR[[#This Row],[43944]]-Casos_PN_CORR[[#This Row],[43943]]</f>
        <v>0</v>
      </c>
      <c r="AY402">
        <f>+Casos_PN_CORR[[#This Row],[43945]]-Casos_PN_CORR[[#This Row],[43944]]</f>
        <v>0</v>
      </c>
      <c r="AZ402">
        <f>+Casos_PN_CORR[[#This Row],[43946]]-Casos_PN_CORR[[#This Row],[43945]]</f>
        <v>0</v>
      </c>
      <c r="BA402">
        <f>+Casos_PN_CORR[[#This Row],[43947]]-Casos_PN_CORR[[#This Row],[43946]]</f>
        <v>0</v>
      </c>
      <c r="BB402">
        <f>+Casos_PN_CORR[[#This Row],[43948]]-Casos_PN_CORR[[#This Row],[43947]]</f>
        <v>0</v>
      </c>
      <c r="BC402">
        <f>+Casos_PN_CORR[[#This Row],[43949]]-Casos_PN_CORR[[#This Row],[43948]]</f>
        <v>0</v>
      </c>
      <c r="BD402">
        <f>+Casos_PN_CORR[[#This Row],[43950]]-Casos_PN_CORR[[#This Row],[43949]]</f>
        <v>0</v>
      </c>
      <c r="BE402">
        <f>+Casos_PN_CORR[[#This Row],[43951]]-Casos_PN_CORR[[#This Row],[43950]]</f>
        <v>0</v>
      </c>
      <c r="BF402">
        <f>+Casos_PN_CORR[[#This Row],[43952]]-Casos_PN_CORR[[#This Row],[43951]]</f>
        <v>0</v>
      </c>
      <c r="BG402">
        <f>+Casos_PN_CORR[[#This Row],[43953]]-Casos_PN_CORR[[#This Row],[43952]]</f>
        <v>0</v>
      </c>
      <c r="BH402">
        <f>+Casos_PN_CORR[[#This Row],[43954]]-Casos_PN_CORR[[#This Row],[43953]]</f>
        <v>0</v>
      </c>
      <c r="BI402">
        <f>+Casos_PN_CORR[[#This Row],[43955]]-Casos_PN_CORR[[#This Row],[43954]]</f>
        <v>0</v>
      </c>
      <c r="BJ402">
        <f>+Casos_PN_CORR[[#This Row],[43956]]-Casos_PN_CORR[[#This Row],[43955]]</f>
        <v>0</v>
      </c>
      <c r="BK402">
        <f>+Casos_PN_CORR[[#This Row],[43957]]-Casos_PN_CORR[[#This Row],[43956]]</f>
        <v>0</v>
      </c>
      <c r="BL402">
        <f>+Casos_PN_CORR[[#This Row],[43958]]-Casos_PN_CORR[[#This Row],[43957]]</f>
        <v>0</v>
      </c>
      <c r="BM402">
        <f>+Casos_PN_CORR[[#This Row],[43959]]-Casos_PN_CORR[[#This Row],[43958]]</f>
        <v>0</v>
      </c>
      <c r="BN402">
        <f>+Casos_PN_CORR[[#This Row],[43960]]-Casos_PN_CORR[[#This Row],[43959]]</f>
        <v>0</v>
      </c>
      <c r="BO402">
        <f>+Casos_PN_CORR[[#This Row],[43961]]-Casos_PN_CORR[[#This Row],[43960]]</f>
        <v>0</v>
      </c>
      <c r="BP402">
        <f>+Casos_PN_CORR[[#This Row],[43962]]-Casos_PN_CORR[[#This Row],[43961]]</f>
        <v>0</v>
      </c>
      <c r="BQ402">
        <f>+Casos_PN_CORR[[#This Row],[43963]]-Casos_PN_CORR[[#This Row],[43962]]</f>
        <v>0</v>
      </c>
      <c r="BR402">
        <f>+Casos_PN_CORR[[#This Row],[43964]]-Casos_PN_CORR[[#This Row],[43963]]</f>
        <v>0</v>
      </c>
      <c r="BS402">
        <f>+Casos_PN_CORR[[#This Row],[43965]]-Casos_PN_CORR[[#This Row],[43964]]</f>
        <v>0</v>
      </c>
      <c r="BT402">
        <f>+Casos_PN_CORR[[#This Row],[43966]]-Casos_PN_CORR[[#This Row],[43965]]</f>
        <v>0</v>
      </c>
      <c r="BU402">
        <f>+Casos_PN_CORR[[#This Row],[43967]]-Casos_PN_CORR[[#This Row],[43966]]</f>
        <v>0</v>
      </c>
      <c r="BV402">
        <f>+Casos_PN_CORR[[#This Row],[43968]]-Casos_PN_CORR[[#This Row],[43967]]</f>
        <v>0</v>
      </c>
      <c r="BW402">
        <f>+Casos_PN_CORR[[#This Row],[43969]]-Casos_PN_CORR[[#This Row],[43968]]</f>
        <v>0</v>
      </c>
      <c r="BX402">
        <f>+Casos_PN_CORR[[#This Row],[43970]]-Casos_PN_CORR[[#This Row],[43969]]</f>
        <v>0</v>
      </c>
      <c r="BY402">
        <f>+Casos_PN_CORR[[#This Row],[43971]]-Casos_PN_CORR[[#This Row],[43970]]</f>
        <v>0</v>
      </c>
      <c r="BZ402">
        <f>+Casos_PN_CORR[[#This Row],[43972]]-Casos_PN_CORR[[#This Row],[43971]]</f>
        <v>0</v>
      </c>
      <c r="CA402">
        <f>+Casos_PN_CORR[[#This Row],[43973]]-Casos_PN_CORR[[#This Row],[43972]]</f>
        <v>0</v>
      </c>
      <c r="CB402">
        <f>+Casos_PN_CORR[[#This Row],[43974]]-Casos_PN_CORR[[#This Row],[43973]]</f>
        <v>0</v>
      </c>
      <c r="CC402">
        <f>+Casos_PN_CORR[[#This Row],[43975]]-Casos_PN_CORR[[#This Row],[43974]]</f>
        <v>0</v>
      </c>
      <c r="CD402">
        <f>+Casos_PN_CORR[[#This Row],[43976]]-Casos_PN_CORR[[#This Row],[43975]]</f>
        <v>0</v>
      </c>
      <c r="CE402">
        <f>+Casos_PN_CORR[[#This Row],[43977]]-Casos_PN_CORR[[#This Row],[43976]]</f>
        <v>0</v>
      </c>
      <c r="CF402">
        <f>+Casos_PN_CORR[[#This Row],[43978]]-Casos_PN_CORR[[#This Row],[43977]]</f>
        <v>0</v>
      </c>
      <c r="CG402">
        <f>+Casos_PN_CORR[[#This Row],[43979]]-Casos_PN_CORR[[#This Row],[43978]]</f>
        <v>0</v>
      </c>
      <c r="CH402">
        <f>+Casos_PN_CORR[[#This Row],[43980]]-Casos_PN_CORR[[#This Row],[43979]]</f>
        <v>0</v>
      </c>
      <c r="CI402">
        <f>+Casos_PN_CORR[[#This Row],[43981]]-Casos_PN_CORR[[#This Row],[43980]]</f>
        <v>0</v>
      </c>
      <c r="CJ402">
        <f>+Casos_PN_CORR[[#This Row],[43982]]-Casos_PN_CORR[[#This Row],[43981]]</f>
        <v>0</v>
      </c>
      <c r="CK402">
        <f>+Casos_PN_CORR[[#This Row],[43983]]-Casos_PN_CORR[[#This Row],[43982]]</f>
        <v>0</v>
      </c>
      <c r="CL402">
        <f>+Casos_PN_CORR[[#This Row],[43984]]-Casos_PN_CORR[[#This Row],[43983]]</f>
        <v>0</v>
      </c>
      <c r="CM402">
        <f>+Casos_PN_CORR[[#This Row],[43985]]-Casos_PN_CORR[[#This Row],[43984]]</f>
        <v>0</v>
      </c>
      <c r="CN402">
        <f>+Casos_PN_CORR[[#This Row],[43986]]-Casos_PN_CORR[[#This Row],[43985]]</f>
        <v>0</v>
      </c>
      <c r="CO402">
        <f>+Casos_PN_CORR[[#This Row],[43987]]-Casos_PN_CORR[[#This Row],[43986]]</f>
        <v>0</v>
      </c>
      <c r="CP402">
        <f>+Casos_PN_CORR[[#This Row],[43988]]-Casos_PN_CORR[[#This Row],[43987]]</f>
        <v>0</v>
      </c>
      <c r="CQ402">
        <f>+Casos_PN_CORR[[#This Row],[43989]]-Casos_PN_CORR[[#This Row],[43988]]</f>
        <v>0</v>
      </c>
      <c r="CR402">
        <f>+Casos_PN_CORR[[#This Row],[43990]]-Casos_PN_CORR[[#This Row],[43989]]</f>
        <v>0</v>
      </c>
      <c r="CS402">
        <f>+Casos_PN_CORR[[#This Row],[43991]]-Casos_PN_CORR[[#This Row],[43990]]</f>
        <v>0</v>
      </c>
      <c r="CT402">
        <f>+Casos_PN_CORR[[#This Row],[43992]]-Casos_PN_CORR[[#This Row],[43991]]</f>
        <v>0</v>
      </c>
      <c r="CU402">
        <f>+Casos_PN_CORR[[#This Row],[43993]]-Casos_PN_CORR[[#This Row],[43992]]</f>
        <v>0</v>
      </c>
    </row>
    <row r="403" spans="1:99" x14ac:dyDescent="0.3">
      <c r="A403">
        <v>90703</v>
      </c>
      <c r="B403" s="2" t="s">
        <v>114</v>
      </c>
      <c r="C403" s="2" t="s">
        <v>363</v>
      </c>
      <c r="D403" s="2" t="s">
        <v>658</v>
      </c>
      <c r="E403" s="4">
        <f t="shared" si="6"/>
        <v>0</v>
      </c>
      <c r="F403">
        <f>+Casos_PN_CORR[[#This Row],[43900]]</f>
        <v>0</v>
      </c>
      <c r="G403">
        <f>+Casos_PN_CORR[[#This Row],[43901]]-Casos_PN_CORR[[#This Row],[43900]]</f>
        <v>0</v>
      </c>
      <c r="H403">
        <f>+Casos_PN_CORR[[#This Row],[43902]]-Casos_PN_CORR[[#This Row],[43901]]</f>
        <v>0</v>
      </c>
      <c r="I403">
        <f>+Casos_PN_CORR[[#This Row],[43903]]-Casos_PN_CORR[[#This Row],[43902]]</f>
        <v>0</v>
      </c>
      <c r="J403">
        <f>+Casos_PN_CORR[[#This Row],[43904]]-Casos_PN_CORR[[#This Row],[43903]]</f>
        <v>0</v>
      </c>
      <c r="K403">
        <f>+Casos_PN_CORR[[#This Row],[43905]]-Casos_PN_CORR[[#This Row],[43904]]</f>
        <v>0</v>
      </c>
      <c r="L403">
        <f>+Casos_PN_CORR[[#This Row],[43906]]-Casos_PN_CORR[[#This Row],[43905]]</f>
        <v>0</v>
      </c>
      <c r="M403">
        <f>+Casos_PN_CORR[[#This Row],[43907]]-Casos_PN_CORR[[#This Row],[43906]]</f>
        <v>0</v>
      </c>
      <c r="N403">
        <f>+Casos_PN_CORR[[#This Row],[43908]]-Casos_PN_CORR[[#This Row],[43907]]</f>
        <v>0</v>
      </c>
      <c r="O403">
        <f>+Casos_PN_CORR[[#This Row],[43909]]-Casos_PN_CORR[[#This Row],[43908]]</f>
        <v>0</v>
      </c>
      <c r="P403">
        <f>+Casos_PN_CORR[[#This Row],[43910]]-Casos_PN_CORR[[#This Row],[43909]]</f>
        <v>0</v>
      </c>
      <c r="Q403">
        <f>+Casos_PN_CORR[[#This Row],[43911]]-Casos_PN_CORR[[#This Row],[43910]]</f>
        <v>0</v>
      </c>
      <c r="R403">
        <f>+Casos_PN_CORR[[#This Row],[43912]]-Casos_PN_CORR[[#This Row],[43911]]</f>
        <v>0</v>
      </c>
      <c r="S403">
        <f>+Casos_PN_CORR[[#This Row],[43913]]-Casos_PN_CORR[[#This Row],[43912]]</f>
        <v>0</v>
      </c>
      <c r="T403">
        <f>+Casos_PN_CORR[[#This Row],[43914]]-Casos_PN_CORR[[#This Row],[43913]]</f>
        <v>0</v>
      </c>
      <c r="U403">
        <f>+Casos_PN_CORR[[#This Row],[43915]]-Casos_PN_CORR[[#This Row],[43914]]</f>
        <v>0</v>
      </c>
      <c r="V403">
        <f>+Casos_PN_CORR[[#This Row],[43916]]-Casos_PN_CORR[[#This Row],[43915]]</f>
        <v>0</v>
      </c>
      <c r="W403">
        <f>+Casos_PN_CORR[[#This Row],[43917]]-Casos_PN_CORR[[#This Row],[43916]]</f>
        <v>0</v>
      </c>
      <c r="X403">
        <f>+Casos_PN_CORR[[#This Row],[43918]]-Casos_PN_CORR[[#This Row],[43917]]</f>
        <v>0</v>
      </c>
      <c r="Y403">
        <f>+Casos_PN_CORR[[#This Row],[43919]]-Casos_PN_CORR[[#This Row],[43918]]</f>
        <v>0</v>
      </c>
      <c r="Z403">
        <f>+Casos_PN_CORR[[#This Row],[43920]]-Casos_PN_CORR[[#This Row],[43919]]</f>
        <v>0</v>
      </c>
      <c r="AA403">
        <f>+Casos_PN_CORR[[#This Row],[43921]]-Casos_PN_CORR[[#This Row],[43920]]</f>
        <v>0</v>
      </c>
      <c r="AB403">
        <f>+Casos_PN_CORR[[#This Row],[43922]]-Casos_PN_CORR[[#This Row],[43921]]</f>
        <v>0</v>
      </c>
      <c r="AC403">
        <f>+Casos_PN_CORR[[#This Row],[43923]]-Casos_PN_CORR[[#This Row],[43922]]</f>
        <v>0</v>
      </c>
      <c r="AD403">
        <f>+Casos_PN_CORR[[#This Row],[43924]]-Casos_PN_CORR[[#This Row],[43923]]</f>
        <v>0</v>
      </c>
      <c r="AE403">
        <f>+Casos_PN_CORR[[#This Row],[43925]]-Casos_PN_CORR[[#This Row],[43924]]</f>
        <v>0</v>
      </c>
      <c r="AF403">
        <f>+Casos_PN_CORR[[#This Row],[43926]]-Casos_PN_CORR[[#This Row],[43925]]</f>
        <v>0</v>
      </c>
      <c r="AG403">
        <f>+Casos_PN_CORR[[#This Row],[43927]]-Casos_PN_CORR[[#This Row],[43926]]</f>
        <v>0</v>
      </c>
      <c r="AH403">
        <f>+Casos_PN_CORR[[#This Row],[43928]]-Casos_PN_CORR[[#This Row],[43927]]</f>
        <v>0</v>
      </c>
      <c r="AI403">
        <f>+Casos_PN_CORR[[#This Row],[43929]]-Casos_PN_CORR[[#This Row],[43928]]</f>
        <v>0</v>
      </c>
      <c r="AJ403">
        <f>+Casos_PN_CORR[[#This Row],[43930]]-Casos_PN_CORR[[#This Row],[43929]]</f>
        <v>0</v>
      </c>
      <c r="AK403">
        <f>+Casos_PN_CORR[[#This Row],[43931]]-Casos_PN_CORR[[#This Row],[43930]]</f>
        <v>0</v>
      </c>
      <c r="AL403">
        <f>+Casos_PN_CORR[[#This Row],[43932]]-Casos_PN_CORR[[#This Row],[43931]]</f>
        <v>0</v>
      </c>
      <c r="AM403">
        <f>+Casos_PN_CORR[[#This Row],[43933]]-Casos_PN_CORR[[#This Row],[43932]]</f>
        <v>0</v>
      </c>
      <c r="AN403">
        <f>+Casos_PN_CORR[[#This Row],[43934]]-Casos_PN_CORR[[#This Row],[43933]]</f>
        <v>0</v>
      </c>
      <c r="AO403">
        <f>+Casos_PN_CORR[[#This Row],[43935]]-Casos_PN_CORR[[#This Row],[43934]]</f>
        <v>0</v>
      </c>
      <c r="AP403">
        <f>+Casos_PN_CORR[[#This Row],[43936]]-Casos_PN_CORR[[#This Row],[43935]]</f>
        <v>0</v>
      </c>
      <c r="AQ403">
        <f>+Casos_PN_CORR[[#This Row],[43937]]-Casos_PN_CORR[[#This Row],[43936]]</f>
        <v>0</v>
      </c>
      <c r="AR403">
        <f>+Casos_PN_CORR[[#This Row],[43938]]-Casos_PN_CORR[[#This Row],[43937]]</f>
        <v>0</v>
      </c>
      <c r="AS403">
        <f>+Casos_PN_CORR[[#This Row],[43939]]-Casos_PN_CORR[[#This Row],[43938]]</f>
        <v>0</v>
      </c>
      <c r="AT403">
        <f>+Casos_PN_CORR[[#This Row],[43940]]-Casos_PN_CORR[[#This Row],[43939]]</f>
        <v>0</v>
      </c>
      <c r="AU403">
        <f>+Casos_PN_CORR[[#This Row],[43941]]-Casos_PN_CORR[[#This Row],[43940]]</f>
        <v>0</v>
      </c>
      <c r="AV403">
        <f>+Casos_PN_CORR[[#This Row],[43942]]-Casos_PN_CORR[[#This Row],[43941]]</f>
        <v>0</v>
      </c>
      <c r="AW403">
        <f>+Casos_PN_CORR[[#This Row],[43943]]-Casos_PN_CORR[[#This Row],[43942]]</f>
        <v>0</v>
      </c>
      <c r="AX403">
        <f>+Casos_PN_CORR[[#This Row],[43944]]-Casos_PN_CORR[[#This Row],[43943]]</f>
        <v>0</v>
      </c>
      <c r="AY403">
        <f>+Casos_PN_CORR[[#This Row],[43945]]-Casos_PN_CORR[[#This Row],[43944]]</f>
        <v>0</v>
      </c>
      <c r="AZ403">
        <f>+Casos_PN_CORR[[#This Row],[43946]]-Casos_PN_CORR[[#This Row],[43945]]</f>
        <v>0</v>
      </c>
      <c r="BA403">
        <f>+Casos_PN_CORR[[#This Row],[43947]]-Casos_PN_CORR[[#This Row],[43946]]</f>
        <v>0</v>
      </c>
      <c r="BB403">
        <f>+Casos_PN_CORR[[#This Row],[43948]]-Casos_PN_CORR[[#This Row],[43947]]</f>
        <v>0</v>
      </c>
      <c r="BC403">
        <f>+Casos_PN_CORR[[#This Row],[43949]]-Casos_PN_CORR[[#This Row],[43948]]</f>
        <v>0</v>
      </c>
      <c r="BD403">
        <f>+Casos_PN_CORR[[#This Row],[43950]]-Casos_PN_CORR[[#This Row],[43949]]</f>
        <v>0</v>
      </c>
      <c r="BE403">
        <f>+Casos_PN_CORR[[#This Row],[43951]]-Casos_PN_CORR[[#This Row],[43950]]</f>
        <v>0</v>
      </c>
      <c r="BF403">
        <f>+Casos_PN_CORR[[#This Row],[43952]]-Casos_PN_CORR[[#This Row],[43951]]</f>
        <v>0</v>
      </c>
      <c r="BG403">
        <f>+Casos_PN_CORR[[#This Row],[43953]]-Casos_PN_CORR[[#This Row],[43952]]</f>
        <v>0</v>
      </c>
      <c r="BH403">
        <f>+Casos_PN_CORR[[#This Row],[43954]]-Casos_PN_CORR[[#This Row],[43953]]</f>
        <v>0</v>
      </c>
      <c r="BI403">
        <f>+Casos_PN_CORR[[#This Row],[43955]]-Casos_PN_CORR[[#This Row],[43954]]</f>
        <v>0</v>
      </c>
      <c r="BJ403">
        <f>+Casos_PN_CORR[[#This Row],[43956]]-Casos_PN_CORR[[#This Row],[43955]]</f>
        <v>0</v>
      </c>
      <c r="BK403">
        <f>+Casos_PN_CORR[[#This Row],[43957]]-Casos_PN_CORR[[#This Row],[43956]]</f>
        <v>0</v>
      </c>
      <c r="BL403">
        <f>+Casos_PN_CORR[[#This Row],[43958]]-Casos_PN_CORR[[#This Row],[43957]]</f>
        <v>0</v>
      </c>
      <c r="BM403">
        <f>+Casos_PN_CORR[[#This Row],[43959]]-Casos_PN_CORR[[#This Row],[43958]]</f>
        <v>0</v>
      </c>
      <c r="BN403">
        <f>+Casos_PN_CORR[[#This Row],[43960]]-Casos_PN_CORR[[#This Row],[43959]]</f>
        <v>0</v>
      </c>
      <c r="BO403">
        <f>+Casos_PN_CORR[[#This Row],[43961]]-Casos_PN_CORR[[#This Row],[43960]]</f>
        <v>0</v>
      </c>
      <c r="BP403">
        <f>+Casos_PN_CORR[[#This Row],[43962]]-Casos_PN_CORR[[#This Row],[43961]]</f>
        <v>0</v>
      </c>
      <c r="BQ403">
        <f>+Casos_PN_CORR[[#This Row],[43963]]-Casos_PN_CORR[[#This Row],[43962]]</f>
        <v>0</v>
      </c>
      <c r="BR403">
        <f>+Casos_PN_CORR[[#This Row],[43964]]-Casos_PN_CORR[[#This Row],[43963]]</f>
        <v>0</v>
      </c>
      <c r="BS403">
        <f>+Casos_PN_CORR[[#This Row],[43965]]-Casos_PN_CORR[[#This Row],[43964]]</f>
        <v>0</v>
      </c>
      <c r="BT403">
        <f>+Casos_PN_CORR[[#This Row],[43966]]-Casos_PN_CORR[[#This Row],[43965]]</f>
        <v>0</v>
      </c>
      <c r="BU403">
        <f>+Casos_PN_CORR[[#This Row],[43967]]-Casos_PN_CORR[[#This Row],[43966]]</f>
        <v>0</v>
      </c>
      <c r="BV403">
        <f>+Casos_PN_CORR[[#This Row],[43968]]-Casos_PN_CORR[[#This Row],[43967]]</f>
        <v>0</v>
      </c>
      <c r="BW403">
        <f>+Casos_PN_CORR[[#This Row],[43969]]-Casos_PN_CORR[[#This Row],[43968]]</f>
        <v>0</v>
      </c>
      <c r="BX403">
        <f>+Casos_PN_CORR[[#This Row],[43970]]-Casos_PN_CORR[[#This Row],[43969]]</f>
        <v>0</v>
      </c>
      <c r="BY403">
        <f>+Casos_PN_CORR[[#This Row],[43971]]-Casos_PN_CORR[[#This Row],[43970]]</f>
        <v>0</v>
      </c>
      <c r="BZ403">
        <f>+Casos_PN_CORR[[#This Row],[43972]]-Casos_PN_CORR[[#This Row],[43971]]</f>
        <v>0</v>
      </c>
      <c r="CA403">
        <f>+Casos_PN_CORR[[#This Row],[43973]]-Casos_PN_CORR[[#This Row],[43972]]</f>
        <v>0</v>
      </c>
      <c r="CB403">
        <f>+Casos_PN_CORR[[#This Row],[43974]]-Casos_PN_CORR[[#This Row],[43973]]</f>
        <v>0</v>
      </c>
      <c r="CC403">
        <f>+Casos_PN_CORR[[#This Row],[43975]]-Casos_PN_CORR[[#This Row],[43974]]</f>
        <v>0</v>
      </c>
      <c r="CD403">
        <f>+Casos_PN_CORR[[#This Row],[43976]]-Casos_PN_CORR[[#This Row],[43975]]</f>
        <v>0</v>
      </c>
      <c r="CE403">
        <f>+Casos_PN_CORR[[#This Row],[43977]]-Casos_PN_CORR[[#This Row],[43976]]</f>
        <v>0</v>
      </c>
      <c r="CF403">
        <f>+Casos_PN_CORR[[#This Row],[43978]]-Casos_PN_CORR[[#This Row],[43977]]</f>
        <v>0</v>
      </c>
      <c r="CG403">
        <f>+Casos_PN_CORR[[#This Row],[43979]]-Casos_PN_CORR[[#This Row],[43978]]</f>
        <v>0</v>
      </c>
      <c r="CH403">
        <f>+Casos_PN_CORR[[#This Row],[43980]]-Casos_PN_CORR[[#This Row],[43979]]</f>
        <v>0</v>
      </c>
      <c r="CI403">
        <f>+Casos_PN_CORR[[#This Row],[43981]]-Casos_PN_CORR[[#This Row],[43980]]</f>
        <v>0</v>
      </c>
      <c r="CJ403">
        <f>+Casos_PN_CORR[[#This Row],[43982]]-Casos_PN_CORR[[#This Row],[43981]]</f>
        <v>0</v>
      </c>
      <c r="CK403">
        <f>+Casos_PN_CORR[[#This Row],[43983]]-Casos_PN_CORR[[#This Row],[43982]]</f>
        <v>0</v>
      </c>
      <c r="CL403">
        <f>+Casos_PN_CORR[[#This Row],[43984]]-Casos_PN_CORR[[#This Row],[43983]]</f>
        <v>0</v>
      </c>
      <c r="CM403">
        <f>+Casos_PN_CORR[[#This Row],[43985]]-Casos_PN_CORR[[#This Row],[43984]]</f>
        <v>0</v>
      </c>
      <c r="CN403">
        <f>+Casos_PN_CORR[[#This Row],[43986]]-Casos_PN_CORR[[#This Row],[43985]]</f>
        <v>0</v>
      </c>
      <c r="CO403">
        <f>+Casos_PN_CORR[[#This Row],[43987]]-Casos_PN_CORR[[#This Row],[43986]]</f>
        <v>0</v>
      </c>
      <c r="CP403">
        <f>+Casos_PN_CORR[[#This Row],[43988]]-Casos_PN_CORR[[#This Row],[43987]]</f>
        <v>0</v>
      </c>
      <c r="CQ403">
        <f>+Casos_PN_CORR[[#This Row],[43989]]-Casos_PN_CORR[[#This Row],[43988]]</f>
        <v>0</v>
      </c>
      <c r="CR403">
        <f>+Casos_PN_CORR[[#This Row],[43990]]-Casos_PN_CORR[[#This Row],[43989]]</f>
        <v>0</v>
      </c>
      <c r="CS403">
        <f>+Casos_PN_CORR[[#This Row],[43991]]-Casos_PN_CORR[[#This Row],[43990]]</f>
        <v>0</v>
      </c>
      <c r="CT403">
        <f>+Casos_PN_CORR[[#This Row],[43992]]-Casos_PN_CORR[[#This Row],[43991]]</f>
        <v>0</v>
      </c>
      <c r="CU403">
        <f>+Casos_PN_CORR[[#This Row],[43993]]-Casos_PN_CORR[[#This Row],[43992]]</f>
        <v>0</v>
      </c>
    </row>
    <row r="404" spans="1:99" x14ac:dyDescent="0.3">
      <c r="A404">
        <v>60307</v>
      </c>
      <c r="B404" s="2" t="s">
        <v>158</v>
      </c>
      <c r="C404" s="2" t="s">
        <v>406</v>
      </c>
      <c r="D404" s="2" t="s">
        <v>659</v>
      </c>
      <c r="E404" s="4">
        <f t="shared" si="6"/>
        <v>0</v>
      </c>
      <c r="F404">
        <f>+Casos_PN_CORR[[#This Row],[43900]]</f>
        <v>0</v>
      </c>
      <c r="G404">
        <f>+Casos_PN_CORR[[#This Row],[43901]]-Casos_PN_CORR[[#This Row],[43900]]</f>
        <v>0</v>
      </c>
      <c r="H404">
        <f>+Casos_PN_CORR[[#This Row],[43902]]-Casos_PN_CORR[[#This Row],[43901]]</f>
        <v>0</v>
      </c>
      <c r="I404">
        <f>+Casos_PN_CORR[[#This Row],[43903]]-Casos_PN_CORR[[#This Row],[43902]]</f>
        <v>0</v>
      </c>
      <c r="J404">
        <f>+Casos_PN_CORR[[#This Row],[43904]]-Casos_PN_CORR[[#This Row],[43903]]</f>
        <v>0</v>
      </c>
      <c r="K404">
        <f>+Casos_PN_CORR[[#This Row],[43905]]-Casos_PN_CORR[[#This Row],[43904]]</f>
        <v>0</v>
      </c>
      <c r="L404">
        <f>+Casos_PN_CORR[[#This Row],[43906]]-Casos_PN_CORR[[#This Row],[43905]]</f>
        <v>0</v>
      </c>
      <c r="M404">
        <f>+Casos_PN_CORR[[#This Row],[43907]]-Casos_PN_CORR[[#This Row],[43906]]</f>
        <v>0</v>
      </c>
      <c r="N404">
        <f>+Casos_PN_CORR[[#This Row],[43908]]-Casos_PN_CORR[[#This Row],[43907]]</f>
        <v>0</v>
      </c>
      <c r="O404">
        <f>+Casos_PN_CORR[[#This Row],[43909]]-Casos_PN_CORR[[#This Row],[43908]]</f>
        <v>0</v>
      </c>
      <c r="P404">
        <f>+Casos_PN_CORR[[#This Row],[43910]]-Casos_PN_CORR[[#This Row],[43909]]</f>
        <v>0</v>
      </c>
      <c r="Q404">
        <f>+Casos_PN_CORR[[#This Row],[43911]]-Casos_PN_CORR[[#This Row],[43910]]</f>
        <v>0</v>
      </c>
      <c r="R404">
        <f>+Casos_PN_CORR[[#This Row],[43912]]-Casos_PN_CORR[[#This Row],[43911]]</f>
        <v>0</v>
      </c>
      <c r="S404">
        <f>+Casos_PN_CORR[[#This Row],[43913]]-Casos_PN_CORR[[#This Row],[43912]]</f>
        <v>0</v>
      </c>
      <c r="T404">
        <f>+Casos_PN_CORR[[#This Row],[43914]]-Casos_PN_CORR[[#This Row],[43913]]</f>
        <v>0</v>
      </c>
      <c r="U404">
        <f>+Casos_PN_CORR[[#This Row],[43915]]-Casos_PN_CORR[[#This Row],[43914]]</f>
        <v>0</v>
      </c>
      <c r="V404">
        <f>+Casos_PN_CORR[[#This Row],[43916]]-Casos_PN_CORR[[#This Row],[43915]]</f>
        <v>0</v>
      </c>
      <c r="W404">
        <f>+Casos_PN_CORR[[#This Row],[43917]]-Casos_PN_CORR[[#This Row],[43916]]</f>
        <v>0</v>
      </c>
      <c r="X404">
        <f>+Casos_PN_CORR[[#This Row],[43918]]-Casos_PN_CORR[[#This Row],[43917]]</f>
        <v>0</v>
      </c>
      <c r="Y404">
        <f>+Casos_PN_CORR[[#This Row],[43919]]-Casos_PN_CORR[[#This Row],[43918]]</f>
        <v>0</v>
      </c>
      <c r="Z404">
        <f>+Casos_PN_CORR[[#This Row],[43920]]-Casos_PN_CORR[[#This Row],[43919]]</f>
        <v>0</v>
      </c>
      <c r="AA404">
        <f>+Casos_PN_CORR[[#This Row],[43921]]-Casos_PN_CORR[[#This Row],[43920]]</f>
        <v>0</v>
      </c>
      <c r="AB404">
        <f>+Casos_PN_CORR[[#This Row],[43922]]-Casos_PN_CORR[[#This Row],[43921]]</f>
        <v>0</v>
      </c>
      <c r="AC404">
        <f>+Casos_PN_CORR[[#This Row],[43923]]-Casos_PN_CORR[[#This Row],[43922]]</f>
        <v>0</v>
      </c>
      <c r="AD404">
        <f>+Casos_PN_CORR[[#This Row],[43924]]-Casos_PN_CORR[[#This Row],[43923]]</f>
        <v>0</v>
      </c>
      <c r="AE404">
        <f>+Casos_PN_CORR[[#This Row],[43925]]-Casos_PN_CORR[[#This Row],[43924]]</f>
        <v>0</v>
      </c>
      <c r="AF404">
        <f>+Casos_PN_CORR[[#This Row],[43926]]-Casos_PN_CORR[[#This Row],[43925]]</f>
        <v>0</v>
      </c>
      <c r="AG404">
        <f>+Casos_PN_CORR[[#This Row],[43927]]-Casos_PN_CORR[[#This Row],[43926]]</f>
        <v>0</v>
      </c>
      <c r="AH404">
        <f>+Casos_PN_CORR[[#This Row],[43928]]-Casos_PN_CORR[[#This Row],[43927]]</f>
        <v>0</v>
      </c>
      <c r="AI404">
        <f>+Casos_PN_CORR[[#This Row],[43929]]-Casos_PN_CORR[[#This Row],[43928]]</f>
        <v>0</v>
      </c>
      <c r="AJ404">
        <f>+Casos_PN_CORR[[#This Row],[43930]]-Casos_PN_CORR[[#This Row],[43929]]</f>
        <v>0</v>
      </c>
      <c r="AK404">
        <f>+Casos_PN_CORR[[#This Row],[43931]]-Casos_PN_CORR[[#This Row],[43930]]</f>
        <v>0</v>
      </c>
      <c r="AL404">
        <f>+Casos_PN_CORR[[#This Row],[43932]]-Casos_PN_CORR[[#This Row],[43931]]</f>
        <v>0</v>
      </c>
      <c r="AM404">
        <f>+Casos_PN_CORR[[#This Row],[43933]]-Casos_PN_CORR[[#This Row],[43932]]</f>
        <v>0</v>
      </c>
      <c r="AN404">
        <f>+Casos_PN_CORR[[#This Row],[43934]]-Casos_PN_CORR[[#This Row],[43933]]</f>
        <v>0</v>
      </c>
      <c r="AO404">
        <f>+Casos_PN_CORR[[#This Row],[43935]]-Casos_PN_CORR[[#This Row],[43934]]</f>
        <v>0</v>
      </c>
      <c r="AP404">
        <f>+Casos_PN_CORR[[#This Row],[43936]]-Casos_PN_CORR[[#This Row],[43935]]</f>
        <v>0</v>
      </c>
      <c r="AQ404">
        <f>+Casos_PN_CORR[[#This Row],[43937]]-Casos_PN_CORR[[#This Row],[43936]]</f>
        <v>0</v>
      </c>
      <c r="AR404">
        <f>+Casos_PN_CORR[[#This Row],[43938]]-Casos_PN_CORR[[#This Row],[43937]]</f>
        <v>0</v>
      </c>
      <c r="AS404">
        <f>+Casos_PN_CORR[[#This Row],[43939]]-Casos_PN_CORR[[#This Row],[43938]]</f>
        <v>0</v>
      </c>
      <c r="AT404">
        <f>+Casos_PN_CORR[[#This Row],[43940]]-Casos_PN_CORR[[#This Row],[43939]]</f>
        <v>0</v>
      </c>
      <c r="AU404">
        <f>+Casos_PN_CORR[[#This Row],[43941]]-Casos_PN_CORR[[#This Row],[43940]]</f>
        <v>0</v>
      </c>
      <c r="AV404">
        <f>+Casos_PN_CORR[[#This Row],[43942]]-Casos_PN_CORR[[#This Row],[43941]]</f>
        <v>0</v>
      </c>
      <c r="AW404">
        <f>+Casos_PN_CORR[[#This Row],[43943]]-Casos_PN_CORR[[#This Row],[43942]]</f>
        <v>0</v>
      </c>
      <c r="AX404">
        <f>+Casos_PN_CORR[[#This Row],[43944]]-Casos_PN_CORR[[#This Row],[43943]]</f>
        <v>0</v>
      </c>
      <c r="AY404">
        <f>+Casos_PN_CORR[[#This Row],[43945]]-Casos_PN_CORR[[#This Row],[43944]]</f>
        <v>0</v>
      </c>
      <c r="AZ404">
        <f>+Casos_PN_CORR[[#This Row],[43946]]-Casos_PN_CORR[[#This Row],[43945]]</f>
        <v>0</v>
      </c>
      <c r="BA404">
        <f>+Casos_PN_CORR[[#This Row],[43947]]-Casos_PN_CORR[[#This Row],[43946]]</f>
        <v>0</v>
      </c>
      <c r="BB404">
        <f>+Casos_PN_CORR[[#This Row],[43948]]-Casos_PN_CORR[[#This Row],[43947]]</f>
        <v>0</v>
      </c>
      <c r="BC404">
        <f>+Casos_PN_CORR[[#This Row],[43949]]-Casos_PN_CORR[[#This Row],[43948]]</f>
        <v>0</v>
      </c>
      <c r="BD404">
        <f>+Casos_PN_CORR[[#This Row],[43950]]-Casos_PN_CORR[[#This Row],[43949]]</f>
        <v>0</v>
      </c>
      <c r="BE404">
        <f>+Casos_PN_CORR[[#This Row],[43951]]-Casos_PN_CORR[[#This Row],[43950]]</f>
        <v>0</v>
      </c>
      <c r="BF404">
        <f>+Casos_PN_CORR[[#This Row],[43952]]-Casos_PN_CORR[[#This Row],[43951]]</f>
        <v>0</v>
      </c>
      <c r="BG404">
        <f>+Casos_PN_CORR[[#This Row],[43953]]-Casos_PN_CORR[[#This Row],[43952]]</f>
        <v>0</v>
      </c>
      <c r="BH404">
        <f>+Casos_PN_CORR[[#This Row],[43954]]-Casos_PN_CORR[[#This Row],[43953]]</f>
        <v>0</v>
      </c>
      <c r="BI404">
        <f>+Casos_PN_CORR[[#This Row],[43955]]-Casos_PN_CORR[[#This Row],[43954]]</f>
        <v>0</v>
      </c>
      <c r="BJ404">
        <f>+Casos_PN_CORR[[#This Row],[43956]]-Casos_PN_CORR[[#This Row],[43955]]</f>
        <v>0</v>
      </c>
      <c r="BK404">
        <f>+Casos_PN_CORR[[#This Row],[43957]]-Casos_PN_CORR[[#This Row],[43956]]</f>
        <v>0</v>
      </c>
      <c r="BL404">
        <f>+Casos_PN_CORR[[#This Row],[43958]]-Casos_PN_CORR[[#This Row],[43957]]</f>
        <v>0</v>
      </c>
      <c r="BM404">
        <f>+Casos_PN_CORR[[#This Row],[43959]]-Casos_PN_CORR[[#This Row],[43958]]</f>
        <v>0</v>
      </c>
      <c r="BN404">
        <f>+Casos_PN_CORR[[#This Row],[43960]]-Casos_PN_CORR[[#This Row],[43959]]</f>
        <v>0</v>
      </c>
      <c r="BO404">
        <f>+Casos_PN_CORR[[#This Row],[43961]]-Casos_PN_CORR[[#This Row],[43960]]</f>
        <v>0</v>
      </c>
      <c r="BP404">
        <f>+Casos_PN_CORR[[#This Row],[43962]]-Casos_PN_CORR[[#This Row],[43961]]</f>
        <v>0</v>
      </c>
      <c r="BQ404">
        <f>+Casos_PN_CORR[[#This Row],[43963]]-Casos_PN_CORR[[#This Row],[43962]]</f>
        <v>0</v>
      </c>
      <c r="BR404">
        <f>+Casos_PN_CORR[[#This Row],[43964]]-Casos_PN_CORR[[#This Row],[43963]]</f>
        <v>0</v>
      </c>
      <c r="BS404">
        <f>+Casos_PN_CORR[[#This Row],[43965]]-Casos_PN_CORR[[#This Row],[43964]]</f>
        <v>0</v>
      </c>
      <c r="BT404">
        <f>+Casos_PN_CORR[[#This Row],[43966]]-Casos_PN_CORR[[#This Row],[43965]]</f>
        <v>0</v>
      </c>
      <c r="BU404">
        <f>+Casos_PN_CORR[[#This Row],[43967]]-Casos_PN_CORR[[#This Row],[43966]]</f>
        <v>0</v>
      </c>
      <c r="BV404">
        <f>+Casos_PN_CORR[[#This Row],[43968]]-Casos_PN_CORR[[#This Row],[43967]]</f>
        <v>0</v>
      </c>
      <c r="BW404">
        <f>+Casos_PN_CORR[[#This Row],[43969]]-Casos_PN_CORR[[#This Row],[43968]]</f>
        <v>0</v>
      </c>
      <c r="BX404">
        <f>+Casos_PN_CORR[[#This Row],[43970]]-Casos_PN_CORR[[#This Row],[43969]]</f>
        <v>0</v>
      </c>
      <c r="BY404">
        <f>+Casos_PN_CORR[[#This Row],[43971]]-Casos_PN_CORR[[#This Row],[43970]]</f>
        <v>0</v>
      </c>
      <c r="BZ404">
        <f>+Casos_PN_CORR[[#This Row],[43972]]-Casos_PN_CORR[[#This Row],[43971]]</f>
        <v>0</v>
      </c>
      <c r="CA404">
        <f>+Casos_PN_CORR[[#This Row],[43973]]-Casos_PN_CORR[[#This Row],[43972]]</f>
        <v>0</v>
      </c>
      <c r="CB404">
        <f>+Casos_PN_CORR[[#This Row],[43974]]-Casos_PN_CORR[[#This Row],[43973]]</f>
        <v>0</v>
      </c>
      <c r="CC404">
        <f>+Casos_PN_CORR[[#This Row],[43975]]-Casos_PN_CORR[[#This Row],[43974]]</f>
        <v>0</v>
      </c>
      <c r="CD404">
        <f>+Casos_PN_CORR[[#This Row],[43976]]-Casos_PN_CORR[[#This Row],[43975]]</f>
        <v>0</v>
      </c>
      <c r="CE404">
        <f>+Casos_PN_CORR[[#This Row],[43977]]-Casos_PN_CORR[[#This Row],[43976]]</f>
        <v>0</v>
      </c>
      <c r="CF404">
        <f>+Casos_PN_CORR[[#This Row],[43978]]-Casos_PN_CORR[[#This Row],[43977]]</f>
        <v>0</v>
      </c>
      <c r="CG404">
        <f>+Casos_PN_CORR[[#This Row],[43979]]-Casos_PN_CORR[[#This Row],[43978]]</f>
        <v>0</v>
      </c>
      <c r="CH404">
        <f>+Casos_PN_CORR[[#This Row],[43980]]-Casos_PN_CORR[[#This Row],[43979]]</f>
        <v>0</v>
      </c>
      <c r="CI404">
        <f>+Casos_PN_CORR[[#This Row],[43981]]-Casos_PN_CORR[[#This Row],[43980]]</f>
        <v>0</v>
      </c>
      <c r="CJ404">
        <f>+Casos_PN_CORR[[#This Row],[43982]]-Casos_PN_CORR[[#This Row],[43981]]</f>
        <v>0</v>
      </c>
      <c r="CK404">
        <f>+Casos_PN_CORR[[#This Row],[43983]]-Casos_PN_CORR[[#This Row],[43982]]</f>
        <v>0</v>
      </c>
      <c r="CL404">
        <f>+Casos_PN_CORR[[#This Row],[43984]]-Casos_PN_CORR[[#This Row],[43983]]</f>
        <v>0</v>
      </c>
      <c r="CM404">
        <f>+Casos_PN_CORR[[#This Row],[43985]]-Casos_PN_CORR[[#This Row],[43984]]</f>
        <v>0</v>
      </c>
      <c r="CN404">
        <f>+Casos_PN_CORR[[#This Row],[43986]]-Casos_PN_CORR[[#This Row],[43985]]</f>
        <v>0</v>
      </c>
      <c r="CO404">
        <f>+Casos_PN_CORR[[#This Row],[43987]]-Casos_PN_CORR[[#This Row],[43986]]</f>
        <v>0</v>
      </c>
      <c r="CP404">
        <f>+Casos_PN_CORR[[#This Row],[43988]]-Casos_PN_CORR[[#This Row],[43987]]</f>
        <v>0</v>
      </c>
      <c r="CQ404">
        <f>+Casos_PN_CORR[[#This Row],[43989]]-Casos_PN_CORR[[#This Row],[43988]]</f>
        <v>0</v>
      </c>
      <c r="CR404">
        <f>+Casos_PN_CORR[[#This Row],[43990]]-Casos_PN_CORR[[#This Row],[43989]]</f>
        <v>0</v>
      </c>
      <c r="CS404">
        <f>+Casos_PN_CORR[[#This Row],[43991]]-Casos_PN_CORR[[#This Row],[43990]]</f>
        <v>0</v>
      </c>
      <c r="CT404">
        <f>+Casos_PN_CORR[[#This Row],[43992]]-Casos_PN_CORR[[#This Row],[43991]]</f>
        <v>0</v>
      </c>
      <c r="CU404">
        <f>+Casos_PN_CORR[[#This Row],[43993]]-Casos_PN_CORR[[#This Row],[43992]]</f>
        <v>0</v>
      </c>
    </row>
    <row r="405" spans="1:99" x14ac:dyDescent="0.3">
      <c r="A405">
        <v>60308</v>
      </c>
      <c r="B405" s="2" t="s">
        <v>158</v>
      </c>
      <c r="C405" s="2" t="s">
        <v>406</v>
      </c>
      <c r="D405" s="2" t="s">
        <v>660</v>
      </c>
      <c r="E405" s="4">
        <f t="shared" si="6"/>
        <v>0</v>
      </c>
      <c r="F405">
        <f>+Casos_PN_CORR[[#This Row],[43900]]</f>
        <v>0</v>
      </c>
      <c r="G405">
        <f>+Casos_PN_CORR[[#This Row],[43901]]-Casos_PN_CORR[[#This Row],[43900]]</f>
        <v>0</v>
      </c>
      <c r="H405">
        <f>+Casos_PN_CORR[[#This Row],[43902]]-Casos_PN_CORR[[#This Row],[43901]]</f>
        <v>0</v>
      </c>
      <c r="I405">
        <f>+Casos_PN_CORR[[#This Row],[43903]]-Casos_PN_CORR[[#This Row],[43902]]</f>
        <v>0</v>
      </c>
      <c r="J405">
        <f>+Casos_PN_CORR[[#This Row],[43904]]-Casos_PN_CORR[[#This Row],[43903]]</f>
        <v>0</v>
      </c>
      <c r="K405">
        <f>+Casos_PN_CORR[[#This Row],[43905]]-Casos_PN_CORR[[#This Row],[43904]]</f>
        <v>0</v>
      </c>
      <c r="L405">
        <f>+Casos_PN_CORR[[#This Row],[43906]]-Casos_PN_CORR[[#This Row],[43905]]</f>
        <v>0</v>
      </c>
      <c r="M405">
        <f>+Casos_PN_CORR[[#This Row],[43907]]-Casos_PN_CORR[[#This Row],[43906]]</f>
        <v>0</v>
      </c>
      <c r="N405">
        <f>+Casos_PN_CORR[[#This Row],[43908]]-Casos_PN_CORR[[#This Row],[43907]]</f>
        <v>0</v>
      </c>
      <c r="O405">
        <f>+Casos_PN_CORR[[#This Row],[43909]]-Casos_PN_CORR[[#This Row],[43908]]</f>
        <v>0</v>
      </c>
      <c r="P405">
        <f>+Casos_PN_CORR[[#This Row],[43910]]-Casos_PN_CORR[[#This Row],[43909]]</f>
        <v>0</v>
      </c>
      <c r="Q405">
        <f>+Casos_PN_CORR[[#This Row],[43911]]-Casos_PN_CORR[[#This Row],[43910]]</f>
        <v>0</v>
      </c>
      <c r="R405">
        <f>+Casos_PN_CORR[[#This Row],[43912]]-Casos_PN_CORR[[#This Row],[43911]]</f>
        <v>0</v>
      </c>
      <c r="S405">
        <f>+Casos_PN_CORR[[#This Row],[43913]]-Casos_PN_CORR[[#This Row],[43912]]</f>
        <v>0</v>
      </c>
      <c r="T405">
        <f>+Casos_PN_CORR[[#This Row],[43914]]-Casos_PN_CORR[[#This Row],[43913]]</f>
        <v>0</v>
      </c>
      <c r="U405">
        <f>+Casos_PN_CORR[[#This Row],[43915]]-Casos_PN_CORR[[#This Row],[43914]]</f>
        <v>0</v>
      </c>
      <c r="V405">
        <f>+Casos_PN_CORR[[#This Row],[43916]]-Casos_PN_CORR[[#This Row],[43915]]</f>
        <v>0</v>
      </c>
      <c r="W405">
        <f>+Casos_PN_CORR[[#This Row],[43917]]-Casos_PN_CORR[[#This Row],[43916]]</f>
        <v>0</v>
      </c>
      <c r="X405">
        <f>+Casos_PN_CORR[[#This Row],[43918]]-Casos_PN_CORR[[#This Row],[43917]]</f>
        <v>0</v>
      </c>
      <c r="Y405">
        <f>+Casos_PN_CORR[[#This Row],[43919]]-Casos_PN_CORR[[#This Row],[43918]]</f>
        <v>0</v>
      </c>
      <c r="Z405">
        <f>+Casos_PN_CORR[[#This Row],[43920]]-Casos_PN_CORR[[#This Row],[43919]]</f>
        <v>0</v>
      </c>
      <c r="AA405">
        <f>+Casos_PN_CORR[[#This Row],[43921]]-Casos_PN_CORR[[#This Row],[43920]]</f>
        <v>0</v>
      </c>
      <c r="AB405">
        <f>+Casos_PN_CORR[[#This Row],[43922]]-Casos_PN_CORR[[#This Row],[43921]]</f>
        <v>0</v>
      </c>
      <c r="AC405">
        <f>+Casos_PN_CORR[[#This Row],[43923]]-Casos_PN_CORR[[#This Row],[43922]]</f>
        <v>0</v>
      </c>
      <c r="AD405">
        <f>+Casos_PN_CORR[[#This Row],[43924]]-Casos_PN_CORR[[#This Row],[43923]]</f>
        <v>0</v>
      </c>
      <c r="AE405">
        <f>+Casos_PN_CORR[[#This Row],[43925]]-Casos_PN_CORR[[#This Row],[43924]]</f>
        <v>0</v>
      </c>
      <c r="AF405">
        <f>+Casos_PN_CORR[[#This Row],[43926]]-Casos_PN_CORR[[#This Row],[43925]]</f>
        <v>0</v>
      </c>
      <c r="AG405">
        <f>+Casos_PN_CORR[[#This Row],[43927]]-Casos_PN_CORR[[#This Row],[43926]]</f>
        <v>0</v>
      </c>
      <c r="AH405">
        <f>+Casos_PN_CORR[[#This Row],[43928]]-Casos_PN_CORR[[#This Row],[43927]]</f>
        <v>0</v>
      </c>
      <c r="AI405">
        <f>+Casos_PN_CORR[[#This Row],[43929]]-Casos_PN_CORR[[#This Row],[43928]]</f>
        <v>0</v>
      </c>
      <c r="AJ405">
        <f>+Casos_PN_CORR[[#This Row],[43930]]-Casos_PN_CORR[[#This Row],[43929]]</f>
        <v>0</v>
      </c>
      <c r="AK405">
        <f>+Casos_PN_CORR[[#This Row],[43931]]-Casos_PN_CORR[[#This Row],[43930]]</f>
        <v>0</v>
      </c>
      <c r="AL405">
        <f>+Casos_PN_CORR[[#This Row],[43932]]-Casos_PN_CORR[[#This Row],[43931]]</f>
        <v>0</v>
      </c>
      <c r="AM405">
        <f>+Casos_PN_CORR[[#This Row],[43933]]-Casos_PN_CORR[[#This Row],[43932]]</f>
        <v>0</v>
      </c>
      <c r="AN405">
        <f>+Casos_PN_CORR[[#This Row],[43934]]-Casos_PN_CORR[[#This Row],[43933]]</f>
        <v>0</v>
      </c>
      <c r="AO405">
        <f>+Casos_PN_CORR[[#This Row],[43935]]-Casos_PN_CORR[[#This Row],[43934]]</f>
        <v>0</v>
      </c>
      <c r="AP405">
        <f>+Casos_PN_CORR[[#This Row],[43936]]-Casos_PN_CORR[[#This Row],[43935]]</f>
        <v>0</v>
      </c>
      <c r="AQ405">
        <f>+Casos_PN_CORR[[#This Row],[43937]]-Casos_PN_CORR[[#This Row],[43936]]</f>
        <v>0</v>
      </c>
      <c r="AR405">
        <f>+Casos_PN_CORR[[#This Row],[43938]]-Casos_PN_CORR[[#This Row],[43937]]</f>
        <v>0</v>
      </c>
      <c r="AS405">
        <f>+Casos_PN_CORR[[#This Row],[43939]]-Casos_PN_CORR[[#This Row],[43938]]</f>
        <v>0</v>
      </c>
      <c r="AT405">
        <f>+Casos_PN_CORR[[#This Row],[43940]]-Casos_PN_CORR[[#This Row],[43939]]</f>
        <v>0</v>
      </c>
      <c r="AU405">
        <f>+Casos_PN_CORR[[#This Row],[43941]]-Casos_PN_CORR[[#This Row],[43940]]</f>
        <v>0</v>
      </c>
      <c r="AV405">
        <f>+Casos_PN_CORR[[#This Row],[43942]]-Casos_PN_CORR[[#This Row],[43941]]</f>
        <v>0</v>
      </c>
      <c r="AW405">
        <f>+Casos_PN_CORR[[#This Row],[43943]]-Casos_PN_CORR[[#This Row],[43942]]</f>
        <v>0</v>
      </c>
      <c r="AX405">
        <f>+Casos_PN_CORR[[#This Row],[43944]]-Casos_PN_CORR[[#This Row],[43943]]</f>
        <v>0</v>
      </c>
      <c r="AY405">
        <f>+Casos_PN_CORR[[#This Row],[43945]]-Casos_PN_CORR[[#This Row],[43944]]</f>
        <v>0</v>
      </c>
      <c r="AZ405">
        <f>+Casos_PN_CORR[[#This Row],[43946]]-Casos_PN_CORR[[#This Row],[43945]]</f>
        <v>0</v>
      </c>
      <c r="BA405">
        <f>+Casos_PN_CORR[[#This Row],[43947]]-Casos_PN_CORR[[#This Row],[43946]]</f>
        <v>0</v>
      </c>
      <c r="BB405">
        <f>+Casos_PN_CORR[[#This Row],[43948]]-Casos_PN_CORR[[#This Row],[43947]]</f>
        <v>0</v>
      </c>
      <c r="BC405">
        <f>+Casos_PN_CORR[[#This Row],[43949]]-Casos_PN_CORR[[#This Row],[43948]]</f>
        <v>0</v>
      </c>
      <c r="BD405">
        <f>+Casos_PN_CORR[[#This Row],[43950]]-Casos_PN_CORR[[#This Row],[43949]]</f>
        <v>0</v>
      </c>
      <c r="BE405">
        <f>+Casos_PN_CORR[[#This Row],[43951]]-Casos_PN_CORR[[#This Row],[43950]]</f>
        <v>0</v>
      </c>
      <c r="BF405">
        <f>+Casos_PN_CORR[[#This Row],[43952]]-Casos_PN_CORR[[#This Row],[43951]]</f>
        <v>0</v>
      </c>
      <c r="BG405">
        <f>+Casos_PN_CORR[[#This Row],[43953]]-Casos_PN_CORR[[#This Row],[43952]]</f>
        <v>0</v>
      </c>
      <c r="BH405">
        <f>+Casos_PN_CORR[[#This Row],[43954]]-Casos_PN_CORR[[#This Row],[43953]]</f>
        <v>0</v>
      </c>
      <c r="BI405">
        <f>+Casos_PN_CORR[[#This Row],[43955]]-Casos_PN_CORR[[#This Row],[43954]]</f>
        <v>0</v>
      </c>
      <c r="BJ405">
        <f>+Casos_PN_CORR[[#This Row],[43956]]-Casos_PN_CORR[[#This Row],[43955]]</f>
        <v>0</v>
      </c>
      <c r="BK405">
        <f>+Casos_PN_CORR[[#This Row],[43957]]-Casos_PN_CORR[[#This Row],[43956]]</f>
        <v>0</v>
      </c>
      <c r="BL405">
        <f>+Casos_PN_CORR[[#This Row],[43958]]-Casos_PN_CORR[[#This Row],[43957]]</f>
        <v>0</v>
      </c>
      <c r="BM405">
        <f>+Casos_PN_CORR[[#This Row],[43959]]-Casos_PN_CORR[[#This Row],[43958]]</f>
        <v>0</v>
      </c>
      <c r="BN405">
        <f>+Casos_PN_CORR[[#This Row],[43960]]-Casos_PN_CORR[[#This Row],[43959]]</f>
        <v>0</v>
      </c>
      <c r="BO405">
        <f>+Casos_PN_CORR[[#This Row],[43961]]-Casos_PN_CORR[[#This Row],[43960]]</f>
        <v>0</v>
      </c>
      <c r="BP405">
        <f>+Casos_PN_CORR[[#This Row],[43962]]-Casos_PN_CORR[[#This Row],[43961]]</f>
        <v>0</v>
      </c>
      <c r="BQ405">
        <f>+Casos_PN_CORR[[#This Row],[43963]]-Casos_PN_CORR[[#This Row],[43962]]</f>
        <v>0</v>
      </c>
      <c r="BR405">
        <f>+Casos_PN_CORR[[#This Row],[43964]]-Casos_PN_CORR[[#This Row],[43963]]</f>
        <v>0</v>
      </c>
      <c r="BS405">
        <f>+Casos_PN_CORR[[#This Row],[43965]]-Casos_PN_CORR[[#This Row],[43964]]</f>
        <v>0</v>
      </c>
      <c r="BT405">
        <f>+Casos_PN_CORR[[#This Row],[43966]]-Casos_PN_CORR[[#This Row],[43965]]</f>
        <v>0</v>
      </c>
      <c r="BU405">
        <f>+Casos_PN_CORR[[#This Row],[43967]]-Casos_PN_CORR[[#This Row],[43966]]</f>
        <v>0</v>
      </c>
      <c r="BV405">
        <f>+Casos_PN_CORR[[#This Row],[43968]]-Casos_PN_CORR[[#This Row],[43967]]</f>
        <v>0</v>
      </c>
      <c r="BW405">
        <f>+Casos_PN_CORR[[#This Row],[43969]]-Casos_PN_CORR[[#This Row],[43968]]</f>
        <v>0</v>
      </c>
      <c r="BX405">
        <f>+Casos_PN_CORR[[#This Row],[43970]]-Casos_PN_CORR[[#This Row],[43969]]</f>
        <v>0</v>
      </c>
      <c r="BY405">
        <f>+Casos_PN_CORR[[#This Row],[43971]]-Casos_PN_CORR[[#This Row],[43970]]</f>
        <v>0</v>
      </c>
      <c r="BZ405">
        <f>+Casos_PN_CORR[[#This Row],[43972]]-Casos_PN_CORR[[#This Row],[43971]]</f>
        <v>0</v>
      </c>
      <c r="CA405">
        <f>+Casos_PN_CORR[[#This Row],[43973]]-Casos_PN_CORR[[#This Row],[43972]]</f>
        <v>0</v>
      </c>
      <c r="CB405">
        <f>+Casos_PN_CORR[[#This Row],[43974]]-Casos_PN_CORR[[#This Row],[43973]]</f>
        <v>0</v>
      </c>
      <c r="CC405">
        <f>+Casos_PN_CORR[[#This Row],[43975]]-Casos_PN_CORR[[#This Row],[43974]]</f>
        <v>0</v>
      </c>
      <c r="CD405">
        <f>+Casos_PN_CORR[[#This Row],[43976]]-Casos_PN_CORR[[#This Row],[43975]]</f>
        <v>0</v>
      </c>
      <c r="CE405">
        <f>+Casos_PN_CORR[[#This Row],[43977]]-Casos_PN_CORR[[#This Row],[43976]]</f>
        <v>0</v>
      </c>
      <c r="CF405">
        <f>+Casos_PN_CORR[[#This Row],[43978]]-Casos_PN_CORR[[#This Row],[43977]]</f>
        <v>0</v>
      </c>
      <c r="CG405">
        <f>+Casos_PN_CORR[[#This Row],[43979]]-Casos_PN_CORR[[#This Row],[43978]]</f>
        <v>0</v>
      </c>
      <c r="CH405">
        <f>+Casos_PN_CORR[[#This Row],[43980]]-Casos_PN_CORR[[#This Row],[43979]]</f>
        <v>0</v>
      </c>
      <c r="CI405">
        <f>+Casos_PN_CORR[[#This Row],[43981]]-Casos_PN_CORR[[#This Row],[43980]]</f>
        <v>0</v>
      </c>
      <c r="CJ405">
        <f>+Casos_PN_CORR[[#This Row],[43982]]-Casos_PN_CORR[[#This Row],[43981]]</f>
        <v>0</v>
      </c>
      <c r="CK405">
        <f>+Casos_PN_CORR[[#This Row],[43983]]-Casos_PN_CORR[[#This Row],[43982]]</f>
        <v>0</v>
      </c>
      <c r="CL405">
        <f>+Casos_PN_CORR[[#This Row],[43984]]-Casos_PN_CORR[[#This Row],[43983]]</f>
        <v>0</v>
      </c>
      <c r="CM405">
        <f>+Casos_PN_CORR[[#This Row],[43985]]-Casos_PN_CORR[[#This Row],[43984]]</f>
        <v>0</v>
      </c>
      <c r="CN405">
        <f>+Casos_PN_CORR[[#This Row],[43986]]-Casos_PN_CORR[[#This Row],[43985]]</f>
        <v>0</v>
      </c>
      <c r="CO405">
        <f>+Casos_PN_CORR[[#This Row],[43987]]-Casos_PN_CORR[[#This Row],[43986]]</f>
        <v>0</v>
      </c>
      <c r="CP405">
        <f>+Casos_PN_CORR[[#This Row],[43988]]-Casos_PN_CORR[[#This Row],[43987]]</f>
        <v>0</v>
      </c>
      <c r="CQ405">
        <f>+Casos_PN_CORR[[#This Row],[43989]]-Casos_PN_CORR[[#This Row],[43988]]</f>
        <v>0</v>
      </c>
      <c r="CR405">
        <f>+Casos_PN_CORR[[#This Row],[43990]]-Casos_PN_CORR[[#This Row],[43989]]</f>
        <v>0</v>
      </c>
      <c r="CS405">
        <f>+Casos_PN_CORR[[#This Row],[43991]]-Casos_PN_CORR[[#This Row],[43990]]</f>
        <v>0</v>
      </c>
      <c r="CT405">
        <f>+Casos_PN_CORR[[#This Row],[43992]]-Casos_PN_CORR[[#This Row],[43991]]</f>
        <v>0</v>
      </c>
      <c r="CU405">
        <f>+Casos_PN_CORR[[#This Row],[43993]]-Casos_PN_CORR[[#This Row],[43992]]</f>
        <v>0</v>
      </c>
    </row>
    <row r="406" spans="1:99" x14ac:dyDescent="0.3">
      <c r="A406">
        <v>130713</v>
      </c>
      <c r="B406" s="2" t="s">
        <v>102</v>
      </c>
      <c r="C406" s="2" t="s">
        <v>138</v>
      </c>
      <c r="D406" s="2" t="s">
        <v>355</v>
      </c>
      <c r="E406" s="4">
        <f t="shared" si="6"/>
        <v>0</v>
      </c>
      <c r="F406">
        <f>+Casos_PN_CORR[[#This Row],[43900]]</f>
        <v>0</v>
      </c>
      <c r="G406">
        <f>+Casos_PN_CORR[[#This Row],[43901]]-Casos_PN_CORR[[#This Row],[43900]]</f>
        <v>0</v>
      </c>
      <c r="H406">
        <f>+Casos_PN_CORR[[#This Row],[43902]]-Casos_PN_CORR[[#This Row],[43901]]</f>
        <v>0</v>
      </c>
      <c r="I406">
        <f>+Casos_PN_CORR[[#This Row],[43903]]-Casos_PN_CORR[[#This Row],[43902]]</f>
        <v>0</v>
      </c>
      <c r="J406">
        <f>+Casos_PN_CORR[[#This Row],[43904]]-Casos_PN_CORR[[#This Row],[43903]]</f>
        <v>0</v>
      </c>
      <c r="K406">
        <f>+Casos_PN_CORR[[#This Row],[43905]]-Casos_PN_CORR[[#This Row],[43904]]</f>
        <v>0</v>
      </c>
      <c r="L406">
        <f>+Casos_PN_CORR[[#This Row],[43906]]-Casos_PN_CORR[[#This Row],[43905]]</f>
        <v>0</v>
      </c>
      <c r="M406">
        <f>+Casos_PN_CORR[[#This Row],[43907]]-Casos_PN_CORR[[#This Row],[43906]]</f>
        <v>0</v>
      </c>
      <c r="N406">
        <f>+Casos_PN_CORR[[#This Row],[43908]]-Casos_PN_CORR[[#This Row],[43907]]</f>
        <v>0</v>
      </c>
      <c r="O406">
        <f>+Casos_PN_CORR[[#This Row],[43909]]-Casos_PN_CORR[[#This Row],[43908]]</f>
        <v>0</v>
      </c>
      <c r="P406">
        <f>+Casos_PN_CORR[[#This Row],[43910]]-Casos_PN_CORR[[#This Row],[43909]]</f>
        <v>0</v>
      </c>
      <c r="Q406">
        <f>+Casos_PN_CORR[[#This Row],[43911]]-Casos_PN_CORR[[#This Row],[43910]]</f>
        <v>0</v>
      </c>
      <c r="R406">
        <f>+Casos_PN_CORR[[#This Row],[43912]]-Casos_PN_CORR[[#This Row],[43911]]</f>
        <v>0</v>
      </c>
      <c r="S406">
        <f>+Casos_PN_CORR[[#This Row],[43913]]-Casos_PN_CORR[[#This Row],[43912]]</f>
        <v>0</v>
      </c>
      <c r="T406">
        <f>+Casos_PN_CORR[[#This Row],[43914]]-Casos_PN_CORR[[#This Row],[43913]]</f>
        <v>0</v>
      </c>
      <c r="U406">
        <f>+Casos_PN_CORR[[#This Row],[43915]]-Casos_PN_CORR[[#This Row],[43914]]</f>
        <v>0</v>
      </c>
      <c r="V406">
        <f>+Casos_PN_CORR[[#This Row],[43916]]-Casos_PN_CORR[[#This Row],[43915]]</f>
        <v>0</v>
      </c>
      <c r="W406">
        <f>+Casos_PN_CORR[[#This Row],[43917]]-Casos_PN_CORR[[#This Row],[43916]]</f>
        <v>0</v>
      </c>
      <c r="X406">
        <f>+Casos_PN_CORR[[#This Row],[43918]]-Casos_PN_CORR[[#This Row],[43917]]</f>
        <v>0</v>
      </c>
      <c r="Y406">
        <f>+Casos_PN_CORR[[#This Row],[43919]]-Casos_PN_CORR[[#This Row],[43918]]</f>
        <v>0</v>
      </c>
      <c r="Z406">
        <f>+Casos_PN_CORR[[#This Row],[43920]]-Casos_PN_CORR[[#This Row],[43919]]</f>
        <v>0</v>
      </c>
      <c r="AA406">
        <f>+Casos_PN_CORR[[#This Row],[43921]]-Casos_PN_CORR[[#This Row],[43920]]</f>
        <v>0</v>
      </c>
      <c r="AB406">
        <f>+Casos_PN_CORR[[#This Row],[43922]]-Casos_PN_CORR[[#This Row],[43921]]</f>
        <v>0</v>
      </c>
      <c r="AC406">
        <f>+Casos_PN_CORR[[#This Row],[43923]]-Casos_PN_CORR[[#This Row],[43922]]</f>
        <v>0</v>
      </c>
      <c r="AD406">
        <f>+Casos_PN_CORR[[#This Row],[43924]]-Casos_PN_CORR[[#This Row],[43923]]</f>
        <v>0</v>
      </c>
      <c r="AE406">
        <f>+Casos_PN_CORR[[#This Row],[43925]]-Casos_PN_CORR[[#This Row],[43924]]</f>
        <v>0</v>
      </c>
      <c r="AF406">
        <f>+Casos_PN_CORR[[#This Row],[43926]]-Casos_PN_CORR[[#This Row],[43925]]</f>
        <v>0</v>
      </c>
      <c r="AG406">
        <f>+Casos_PN_CORR[[#This Row],[43927]]-Casos_PN_CORR[[#This Row],[43926]]</f>
        <v>0</v>
      </c>
      <c r="AH406">
        <f>+Casos_PN_CORR[[#This Row],[43928]]-Casos_PN_CORR[[#This Row],[43927]]</f>
        <v>0</v>
      </c>
      <c r="AI406">
        <f>+Casos_PN_CORR[[#This Row],[43929]]-Casos_PN_CORR[[#This Row],[43928]]</f>
        <v>0</v>
      </c>
      <c r="AJ406">
        <f>+Casos_PN_CORR[[#This Row],[43930]]-Casos_PN_CORR[[#This Row],[43929]]</f>
        <v>0</v>
      </c>
      <c r="AK406">
        <f>+Casos_PN_CORR[[#This Row],[43931]]-Casos_PN_CORR[[#This Row],[43930]]</f>
        <v>0</v>
      </c>
      <c r="AL406">
        <f>+Casos_PN_CORR[[#This Row],[43932]]-Casos_PN_CORR[[#This Row],[43931]]</f>
        <v>0</v>
      </c>
      <c r="AM406">
        <f>+Casos_PN_CORR[[#This Row],[43933]]-Casos_PN_CORR[[#This Row],[43932]]</f>
        <v>0</v>
      </c>
      <c r="AN406">
        <f>+Casos_PN_CORR[[#This Row],[43934]]-Casos_PN_CORR[[#This Row],[43933]]</f>
        <v>0</v>
      </c>
      <c r="AO406">
        <f>+Casos_PN_CORR[[#This Row],[43935]]-Casos_PN_CORR[[#This Row],[43934]]</f>
        <v>0</v>
      </c>
      <c r="AP406">
        <f>+Casos_PN_CORR[[#This Row],[43936]]-Casos_PN_CORR[[#This Row],[43935]]</f>
        <v>0</v>
      </c>
      <c r="AQ406">
        <f>+Casos_PN_CORR[[#This Row],[43937]]-Casos_PN_CORR[[#This Row],[43936]]</f>
        <v>0</v>
      </c>
      <c r="AR406">
        <f>+Casos_PN_CORR[[#This Row],[43938]]-Casos_PN_CORR[[#This Row],[43937]]</f>
        <v>0</v>
      </c>
      <c r="AS406">
        <f>+Casos_PN_CORR[[#This Row],[43939]]-Casos_PN_CORR[[#This Row],[43938]]</f>
        <v>0</v>
      </c>
      <c r="AT406">
        <f>+Casos_PN_CORR[[#This Row],[43940]]-Casos_PN_CORR[[#This Row],[43939]]</f>
        <v>0</v>
      </c>
      <c r="AU406">
        <f>+Casos_PN_CORR[[#This Row],[43941]]-Casos_PN_CORR[[#This Row],[43940]]</f>
        <v>0</v>
      </c>
      <c r="AV406">
        <f>+Casos_PN_CORR[[#This Row],[43942]]-Casos_PN_CORR[[#This Row],[43941]]</f>
        <v>0</v>
      </c>
      <c r="AW406">
        <f>+Casos_PN_CORR[[#This Row],[43943]]-Casos_PN_CORR[[#This Row],[43942]]</f>
        <v>0</v>
      </c>
      <c r="AX406">
        <f>+Casos_PN_CORR[[#This Row],[43944]]-Casos_PN_CORR[[#This Row],[43943]]</f>
        <v>0</v>
      </c>
      <c r="AY406">
        <f>+Casos_PN_CORR[[#This Row],[43945]]-Casos_PN_CORR[[#This Row],[43944]]</f>
        <v>0</v>
      </c>
      <c r="AZ406">
        <f>+Casos_PN_CORR[[#This Row],[43946]]-Casos_PN_CORR[[#This Row],[43945]]</f>
        <v>0</v>
      </c>
      <c r="BA406">
        <f>+Casos_PN_CORR[[#This Row],[43947]]-Casos_PN_CORR[[#This Row],[43946]]</f>
        <v>0</v>
      </c>
      <c r="BB406">
        <f>+Casos_PN_CORR[[#This Row],[43948]]-Casos_PN_CORR[[#This Row],[43947]]</f>
        <v>0</v>
      </c>
      <c r="BC406">
        <f>+Casos_PN_CORR[[#This Row],[43949]]-Casos_PN_CORR[[#This Row],[43948]]</f>
        <v>0</v>
      </c>
      <c r="BD406">
        <f>+Casos_PN_CORR[[#This Row],[43950]]-Casos_PN_CORR[[#This Row],[43949]]</f>
        <v>0</v>
      </c>
      <c r="BE406">
        <f>+Casos_PN_CORR[[#This Row],[43951]]-Casos_PN_CORR[[#This Row],[43950]]</f>
        <v>0</v>
      </c>
      <c r="BF406">
        <f>+Casos_PN_CORR[[#This Row],[43952]]-Casos_PN_CORR[[#This Row],[43951]]</f>
        <v>0</v>
      </c>
      <c r="BG406">
        <f>+Casos_PN_CORR[[#This Row],[43953]]-Casos_PN_CORR[[#This Row],[43952]]</f>
        <v>0</v>
      </c>
      <c r="BH406">
        <f>+Casos_PN_CORR[[#This Row],[43954]]-Casos_PN_CORR[[#This Row],[43953]]</f>
        <v>0</v>
      </c>
      <c r="BI406">
        <f>+Casos_PN_CORR[[#This Row],[43955]]-Casos_PN_CORR[[#This Row],[43954]]</f>
        <v>0</v>
      </c>
      <c r="BJ406">
        <f>+Casos_PN_CORR[[#This Row],[43956]]-Casos_PN_CORR[[#This Row],[43955]]</f>
        <v>0</v>
      </c>
      <c r="BK406">
        <f>+Casos_PN_CORR[[#This Row],[43957]]-Casos_PN_CORR[[#This Row],[43956]]</f>
        <v>0</v>
      </c>
      <c r="BL406">
        <f>+Casos_PN_CORR[[#This Row],[43958]]-Casos_PN_CORR[[#This Row],[43957]]</f>
        <v>0</v>
      </c>
      <c r="BM406">
        <f>+Casos_PN_CORR[[#This Row],[43959]]-Casos_PN_CORR[[#This Row],[43958]]</f>
        <v>0</v>
      </c>
      <c r="BN406">
        <f>+Casos_PN_CORR[[#This Row],[43960]]-Casos_PN_CORR[[#This Row],[43959]]</f>
        <v>0</v>
      </c>
      <c r="BO406">
        <f>+Casos_PN_CORR[[#This Row],[43961]]-Casos_PN_CORR[[#This Row],[43960]]</f>
        <v>0</v>
      </c>
      <c r="BP406">
        <f>+Casos_PN_CORR[[#This Row],[43962]]-Casos_PN_CORR[[#This Row],[43961]]</f>
        <v>0</v>
      </c>
      <c r="BQ406">
        <f>+Casos_PN_CORR[[#This Row],[43963]]-Casos_PN_CORR[[#This Row],[43962]]</f>
        <v>0</v>
      </c>
      <c r="BR406">
        <f>+Casos_PN_CORR[[#This Row],[43964]]-Casos_PN_CORR[[#This Row],[43963]]</f>
        <v>0</v>
      </c>
      <c r="BS406">
        <f>+Casos_PN_CORR[[#This Row],[43965]]-Casos_PN_CORR[[#This Row],[43964]]</f>
        <v>0</v>
      </c>
      <c r="BT406">
        <f>+Casos_PN_CORR[[#This Row],[43966]]-Casos_PN_CORR[[#This Row],[43965]]</f>
        <v>0</v>
      </c>
      <c r="BU406">
        <f>+Casos_PN_CORR[[#This Row],[43967]]-Casos_PN_CORR[[#This Row],[43966]]</f>
        <v>0</v>
      </c>
      <c r="BV406">
        <f>+Casos_PN_CORR[[#This Row],[43968]]-Casos_PN_CORR[[#This Row],[43967]]</f>
        <v>0</v>
      </c>
      <c r="BW406">
        <f>+Casos_PN_CORR[[#This Row],[43969]]-Casos_PN_CORR[[#This Row],[43968]]</f>
        <v>0</v>
      </c>
      <c r="BX406">
        <f>+Casos_PN_CORR[[#This Row],[43970]]-Casos_PN_CORR[[#This Row],[43969]]</f>
        <v>0</v>
      </c>
      <c r="BY406">
        <f>+Casos_PN_CORR[[#This Row],[43971]]-Casos_PN_CORR[[#This Row],[43970]]</f>
        <v>0</v>
      </c>
      <c r="BZ406">
        <f>+Casos_PN_CORR[[#This Row],[43972]]-Casos_PN_CORR[[#This Row],[43971]]</f>
        <v>0</v>
      </c>
      <c r="CA406">
        <f>+Casos_PN_CORR[[#This Row],[43973]]-Casos_PN_CORR[[#This Row],[43972]]</f>
        <v>0</v>
      </c>
      <c r="CB406">
        <f>+Casos_PN_CORR[[#This Row],[43974]]-Casos_PN_CORR[[#This Row],[43973]]</f>
        <v>0</v>
      </c>
      <c r="CC406">
        <f>+Casos_PN_CORR[[#This Row],[43975]]-Casos_PN_CORR[[#This Row],[43974]]</f>
        <v>0</v>
      </c>
      <c r="CD406">
        <f>+Casos_PN_CORR[[#This Row],[43976]]-Casos_PN_CORR[[#This Row],[43975]]</f>
        <v>0</v>
      </c>
      <c r="CE406">
        <f>+Casos_PN_CORR[[#This Row],[43977]]-Casos_PN_CORR[[#This Row],[43976]]</f>
        <v>0</v>
      </c>
      <c r="CF406">
        <f>+Casos_PN_CORR[[#This Row],[43978]]-Casos_PN_CORR[[#This Row],[43977]]</f>
        <v>0</v>
      </c>
      <c r="CG406">
        <f>+Casos_PN_CORR[[#This Row],[43979]]-Casos_PN_CORR[[#This Row],[43978]]</f>
        <v>0</v>
      </c>
      <c r="CH406">
        <f>+Casos_PN_CORR[[#This Row],[43980]]-Casos_PN_CORR[[#This Row],[43979]]</f>
        <v>0</v>
      </c>
      <c r="CI406">
        <f>+Casos_PN_CORR[[#This Row],[43981]]-Casos_PN_CORR[[#This Row],[43980]]</f>
        <v>0</v>
      </c>
      <c r="CJ406">
        <f>+Casos_PN_CORR[[#This Row],[43982]]-Casos_PN_CORR[[#This Row],[43981]]</f>
        <v>0</v>
      </c>
      <c r="CK406">
        <f>+Casos_PN_CORR[[#This Row],[43983]]-Casos_PN_CORR[[#This Row],[43982]]</f>
        <v>0</v>
      </c>
      <c r="CL406">
        <f>+Casos_PN_CORR[[#This Row],[43984]]-Casos_PN_CORR[[#This Row],[43983]]</f>
        <v>0</v>
      </c>
      <c r="CM406">
        <f>+Casos_PN_CORR[[#This Row],[43985]]-Casos_PN_CORR[[#This Row],[43984]]</f>
        <v>0</v>
      </c>
      <c r="CN406">
        <f>+Casos_PN_CORR[[#This Row],[43986]]-Casos_PN_CORR[[#This Row],[43985]]</f>
        <v>0</v>
      </c>
      <c r="CO406">
        <f>+Casos_PN_CORR[[#This Row],[43987]]-Casos_PN_CORR[[#This Row],[43986]]</f>
        <v>0</v>
      </c>
      <c r="CP406">
        <f>+Casos_PN_CORR[[#This Row],[43988]]-Casos_PN_CORR[[#This Row],[43987]]</f>
        <v>0</v>
      </c>
      <c r="CQ406">
        <f>+Casos_PN_CORR[[#This Row],[43989]]-Casos_PN_CORR[[#This Row],[43988]]</f>
        <v>0</v>
      </c>
      <c r="CR406">
        <f>+Casos_PN_CORR[[#This Row],[43990]]-Casos_PN_CORR[[#This Row],[43989]]</f>
        <v>0</v>
      </c>
      <c r="CS406">
        <f>+Casos_PN_CORR[[#This Row],[43991]]-Casos_PN_CORR[[#This Row],[43990]]</f>
        <v>0</v>
      </c>
      <c r="CT406">
        <f>+Casos_PN_CORR[[#This Row],[43992]]-Casos_PN_CORR[[#This Row],[43991]]</f>
        <v>0</v>
      </c>
      <c r="CU406">
        <f>+Casos_PN_CORR[[#This Row],[43993]]-Casos_PN_CORR[[#This Row],[43992]]</f>
        <v>0</v>
      </c>
    </row>
    <row r="407" spans="1:99" x14ac:dyDescent="0.3">
      <c r="A407">
        <v>90803</v>
      </c>
      <c r="B407" s="2" t="s">
        <v>114</v>
      </c>
      <c r="C407" s="2" t="s">
        <v>118</v>
      </c>
      <c r="D407" s="2" t="s">
        <v>661</v>
      </c>
      <c r="E407" s="4">
        <f t="shared" si="6"/>
        <v>0</v>
      </c>
      <c r="F407">
        <f>+Casos_PN_CORR[[#This Row],[43900]]</f>
        <v>0</v>
      </c>
      <c r="G407">
        <f>+Casos_PN_CORR[[#This Row],[43901]]-Casos_PN_CORR[[#This Row],[43900]]</f>
        <v>0</v>
      </c>
      <c r="H407">
        <f>+Casos_PN_CORR[[#This Row],[43902]]-Casos_PN_CORR[[#This Row],[43901]]</f>
        <v>0</v>
      </c>
      <c r="I407">
        <f>+Casos_PN_CORR[[#This Row],[43903]]-Casos_PN_CORR[[#This Row],[43902]]</f>
        <v>0</v>
      </c>
      <c r="J407">
        <f>+Casos_PN_CORR[[#This Row],[43904]]-Casos_PN_CORR[[#This Row],[43903]]</f>
        <v>0</v>
      </c>
      <c r="K407">
        <f>+Casos_PN_CORR[[#This Row],[43905]]-Casos_PN_CORR[[#This Row],[43904]]</f>
        <v>0</v>
      </c>
      <c r="L407">
        <f>+Casos_PN_CORR[[#This Row],[43906]]-Casos_PN_CORR[[#This Row],[43905]]</f>
        <v>0</v>
      </c>
      <c r="M407">
        <f>+Casos_PN_CORR[[#This Row],[43907]]-Casos_PN_CORR[[#This Row],[43906]]</f>
        <v>0</v>
      </c>
      <c r="N407">
        <f>+Casos_PN_CORR[[#This Row],[43908]]-Casos_PN_CORR[[#This Row],[43907]]</f>
        <v>0</v>
      </c>
      <c r="O407">
        <f>+Casos_PN_CORR[[#This Row],[43909]]-Casos_PN_CORR[[#This Row],[43908]]</f>
        <v>0</v>
      </c>
      <c r="P407">
        <f>+Casos_PN_CORR[[#This Row],[43910]]-Casos_PN_CORR[[#This Row],[43909]]</f>
        <v>0</v>
      </c>
      <c r="Q407">
        <f>+Casos_PN_CORR[[#This Row],[43911]]-Casos_PN_CORR[[#This Row],[43910]]</f>
        <v>0</v>
      </c>
      <c r="R407">
        <f>+Casos_PN_CORR[[#This Row],[43912]]-Casos_PN_CORR[[#This Row],[43911]]</f>
        <v>0</v>
      </c>
      <c r="S407">
        <f>+Casos_PN_CORR[[#This Row],[43913]]-Casos_PN_CORR[[#This Row],[43912]]</f>
        <v>0</v>
      </c>
      <c r="T407">
        <f>+Casos_PN_CORR[[#This Row],[43914]]-Casos_PN_CORR[[#This Row],[43913]]</f>
        <v>0</v>
      </c>
      <c r="U407">
        <f>+Casos_PN_CORR[[#This Row],[43915]]-Casos_PN_CORR[[#This Row],[43914]]</f>
        <v>0</v>
      </c>
      <c r="V407">
        <f>+Casos_PN_CORR[[#This Row],[43916]]-Casos_PN_CORR[[#This Row],[43915]]</f>
        <v>0</v>
      </c>
      <c r="W407">
        <f>+Casos_PN_CORR[[#This Row],[43917]]-Casos_PN_CORR[[#This Row],[43916]]</f>
        <v>0</v>
      </c>
      <c r="X407">
        <f>+Casos_PN_CORR[[#This Row],[43918]]-Casos_PN_CORR[[#This Row],[43917]]</f>
        <v>0</v>
      </c>
      <c r="Y407">
        <f>+Casos_PN_CORR[[#This Row],[43919]]-Casos_PN_CORR[[#This Row],[43918]]</f>
        <v>0</v>
      </c>
      <c r="Z407">
        <f>+Casos_PN_CORR[[#This Row],[43920]]-Casos_PN_CORR[[#This Row],[43919]]</f>
        <v>0</v>
      </c>
      <c r="AA407">
        <f>+Casos_PN_CORR[[#This Row],[43921]]-Casos_PN_CORR[[#This Row],[43920]]</f>
        <v>0</v>
      </c>
      <c r="AB407">
        <f>+Casos_PN_CORR[[#This Row],[43922]]-Casos_PN_CORR[[#This Row],[43921]]</f>
        <v>0</v>
      </c>
      <c r="AC407">
        <f>+Casos_PN_CORR[[#This Row],[43923]]-Casos_PN_CORR[[#This Row],[43922]]</f>
        <v>0</v>
      </c>
      <c r="AD407">
        <f>+Casos_PN_CORR[[#This Row],[43924]]-Casos_PN_CORR[[#This Row],[43923]]</f>
        <v>0</v>
      </c>
      <c r="AE407">
        <f>+Casos_PN_CORR[[#This Row],[43925]]-Casos_PN_CORR[[#This Row],[43924]]</f>
        <v>0</v>
      </c>
      <c r="AF407">
        <f>+Casos_PN_CORR[[#This Row],[43926]]-Casos_PN_CORR[[#This Row],[43925]]</f>
        <v>0</v>
      </c>
      <c r="AG407">
        <f>+Casos_PN_CORR[[#This Row],[43927]]-Casos_PN_CORR[[#This Row],[43926]]</f>
        <v>0</v>
      </c>
      <c r="AH407">
        <f>+Casos_PN_CORR[[#This Row],[43928]]-Casos_PN_CORR[[#This Row],[43927]]</f>
        <v>0</v>
      </c>
      <c r="AI407">
        <f>+Casos_PN_CORR[[#This Row],[43929]]-Casos_PN_CORR[[#This Row],[43928]]</f>
        <v>0</v>
      </c>
      <c r="AJ407">
        <f>+Casos_PN_CORR[[#This Row],[43930]]-Casos_PN_CORR[[#This Row],[43929]]</f>
        <v>0</v>
      </c>
      <c r="AK407">
        <f>+Casos_PN_CORR[[#This Row],[43931]]-Casos_PN_CORR[[#This Row],[43930]]</f>
        <v>0</v>
      </c>
      <c r="AL407">
        <f>+Casos_PN_CORR[[#This Row],[43932]]-Casos_PN_CORR[[#This Row],[43931]]</f>
        <v>0</v>
      </c>
      <c r="AM407">
        <f>+Casos_PN_CORR[[#This Row],[43933]]-Casos_PN_CORR[[#This Row],[43932]]</f>
        <v>0</v>
      </c>
      <c r="AN407">
        <f>+Casos_PN_CORR[[#This Row],[43934]]-Casos_PN_CORR[[#This Row],[43933]]</f>
        <v>0</v>
      </c>
      <c r="AO407">
        <f>+Casos_PN_CORR[[#This Row],[43935]]-Casos_PN_CORR[[#This Row],[43934]]</f>
        <v>0</v>
      </c>
      <c r="AP407">
        <f>+Casos_PN_CORR[[#This Row],[43936]]-Casos_PN_CORR[[#This Row],[43935]]</f>
        <v>0</v>
      </c>
      <c r="AQ407">
        <f>+Casos_PN_CORR[[#This Row],[43937]]-Casos_PN_CORR[[#This Row],[43936]]</f>
        <v>0</v>
      </c>
      <c r="AR407">
        <f>+Casos_PN_CORR[[#This Row],[43938]]-Casos_PN_CORR[[#This Row],[43937]]</f>
        <v>0</v>
      </c>
      <c r="AS407">
        <f>+Casos_PN_CORR[[#This Row],[43939]]-Casos_PN_CORR[[#This Row],[43938]]</f>
        <v>0</v>
      </c>
      <c r="AT407">
        <f>+Casos_PN_CORR[[#This Row],[43940]]-Casos_PN_CORR[[#This Row],[43939]]</f>
        <v>0</v>
      </c>
      <c r="AU407">
        <f>+Casos_PN_CORR[[#This Row],[43941]]-Casos_PN_CORR[[#This Row],[43940]]</f>
        <v>0</v>
      </c>
      <c r="AV407">
        <f>+Casos_PN_CORR[[#This Row],[43942]]-Casos_PN_CORR[[#This Row],[43941]]</f>
        <v>0</v>
      </c>
      <c r="AW407">
        <f>+Casos_PN_CORR[[#This Row],[43943]]-Casos_PN_CORR[[#This Row],[43942]]</f>
        <v>0</v>
      </c>
      <c r="AX407">
        <f>+Casos_PN_CORR[[#This Row],[43944]]-Casos_PN_CORR[[#This Row],[43943]]</f>
        <v>0</v>
      </c>
      <c r="AY407">
        <f>+Casos_PN_CORR[[#This Row],[43945]]-Casos_PN_CORR[[#This Row],[43944]]</f>
        <v>0</v>
      </c>
      <c r="AZ407">
        <f>+Casos_PN_CORR[[#This Row],[43946]]-Casos_PN_CORR[[#This Row],[43945]]</f>
        <v>0</v>
      </c>
      <c r="BA407">
        <f>+Casos_PN_CORR[[#This Row],[43947]]-Casos_PN_CORR[[#This Row],[43946]]</f>
        <v>0</v>
      </c>
      <c r="BB407">
        <f>+Casos_PN_CORR[[#This Row],[43948]]-Casos_PN_CORR[[#This Row],[43947]]</f>
        <v>0</v>
      </c>
      <c r="BC407">
        <f>+Casos_PN_CORR[[#This Row],[43949]]-Casos_PN_CORR[[#This Row],[43948]]</f>
        <v>0</v>
      </c>
      <c r="BD407">
        <f>+Casos_PN_CORR[[#This Row],[43950]]-Casos_PN_CORR[[#This Row],[43949]]</f>
        <v>0</v>
      </c>
      <c r="BE407">
        <f>+Casos_PN_CORR[[#This Row],[43951]]-Casos_PN_CORR[[#This Row],[43950]]</f>
        <v>0</v>
      </c>
      <c r="BF407">
        <f>+Casos_PN_CORR[[#This Row],[43952]]-Casos_PN_CORR[[#This Row],[43951]]</f>
        <v>0</v>
      </c>
      <c r="BG407">
        <f>+Casos_PN_CORR[[#This Row],[43953]]-Casos_PN_CORR[[#This Row],[43952]]</f>
        <v>0</v>
      </c>
      <c r="BH407">
        <f>+Casos_PN_CORR[[#This Row],[43954]]-Casos_PN_CORR[[#This Row],[43953]]</f>
        <v>0</v>
      </c>
      <c r="BI407">
        <f>+Casos_PN_CORR[[#This Row],[43955]]-Casos_PN_CORR[[#This Row],[43954]]</f>
        <v>0</v>
      </c>
      <c r="BJ407">
        <f>+Casos_PN_CORR[[#This Row],[43956]]-Casos_PN_CORR[[#This Row],[43955]]</f>
        <v>0</v>
      </c>
      <c r="BK407">
        <f>+Casos_PN_CORR[[#This Row],[43957]]-Casos_PN_CORR[[#This Row],[43956]]</f>
        <v>0</v>
      </c>
      <c r="BL407">
        <f>+Casos_PN_CORR[[#This Row],[43958]]-Casos_PN_CORR[[#This Row],[43957]]</f>
        <v>0</v>
      </c>
      <c r="BM407">
        <f>+Casos_PN_CORR[[#This Row],[43959]]-Casos_PN_CORR[[#This Row],[43958]]</f>
        <v>0</v>
      </c>
      <c r="BN407">
        <f>+Casos_PN_CORR[[#This Row],[43960]]-Casos_PN_CORR[[#This Row],[43959]]</f>
        <v>0</v>
      </c>
      <c r="BO407">
        <f>+Casos_PN_CORR[[#This Row],[43961]]-Casos_PN_CORR[[#This Row],[43960]]</f>
        <v>0</v>
      </c>
      <c r="BP407">
        <f>+Casos_PN_CORR[[#This Row],[43962]]-Casos_PN_CORR[[#This Row],[43961]]</f>
        <v>0</v>
      </c>
      <c r="BQ407">
        <f>+Casos_PN_CORR[[#This Row],[43963]]-Casos_PN_CORR[[#This Row],[43962]]</f>
        <v>0</v>
      </c>
      <c r="BR407">
        <f>+Casos_PN_CORR[[#This Row],[43964]]-Casos_PN_CORR[[#This Row],[43963]]</f>
        <v>0</v>
      </c>
      <c r="BS407">
        <f>+Casos_PN_CORR[[#This Row],[43965]]-Casos_PN_CORR[[#This Row],[43964]]</f>
        <v>0</v>
      </c>
      <c r="BT407">
        <f>+Casos_PN_CORR[[#This Row],[43966]]-Casos_PN_CORR[[#This Row],[43965]]</f>
        <v>0</v>
      </c>
      <c r="BU407">
        <f>+Casos_PN_CORR[[#This Row],[43967]]-Casos_PN_CORR[[#This Row],[43966]]</f>
        <v>0</v>
      </c>
      <c r="BV407">
        <f>+Casos_PN_CORR[[#This Row],[43968]]-Casos_PN_CORR[[#This Row],[43967]]</f>
        <v>0</v>
      </c>
      <c r="BW407">
        <f>+Casos_PN_CORR[[#This Row],[43969]]-Casos_PN_CORR[[#This Row],[43968]]</f>
        <v>0</v>
      </c>
      <c r="BX407">
        <f>+Casos_PN_CORR[[#This Row],[43970]]-Casos_PN_CORR[[#This Row],[43969]]</f>
        <v>0</v>
      </c>
      <c r="BY407">
        <f>+Casos_PN_CORR[[#This Row],[43971]]-Casos_PN_CORR[[#This Row],[43970]]</f>
        <v>0</v>
      </c>
      <c r="BZ407">
        <f>+Casos_PN_CORR[[#This Row],[43972]]-Casos_PN_CORR[[#This Row],[43971]]</f>
        <v>0</v>
      </c>
      <c r="CA407">
        <f>+Casos_PN_CORR[[#This Row],[43973]]-Casos_PN_CORR[[#This Row],[43972]]</f>
        <v>0</v>
      </c>
      <c r="CB407">
        <f>+Casos_PN_CORR[[#This Row],[43974]]-Casos_PN_CORR[[#This Row],[43973]]</f>
        <v>0</v>
      </c>
      <c r="CC407">
        <f>+Casos_PN_CORR[[#This Row],[43975]]-Casos_PN_CORR[[#This Row],[43974]]</f>
        <v>0</v>
      </c>
      <c r="CD407">
        <f>+Casos_PN_CORR[[#This Row],[43976]]-Casos_PN_CORR[[#This Row],[43975]]</f>
        <v>0</v>
      </c>
      <c r="CE407">
        <f>+Casos_PN_CORR[[#This Row],[43977]]-Casos_PN_CORR[[#This Row],[43976]]</f>
        <v>0</v>
      </c>
      <c r="CF407">
        <f>+Casos_PN_CORR[[#This Row],[43978]]-Casos_PN_CORR[[#This Row],[43977]]</f>
        <v>0</v>
      </c>
      <c r="CG407">
        <f>+Casos_PN_CORR[[#This Row],[43979]]-Casos_PN_CORR[[#This Row],[43978]]</f>
        <v>0</v>
      </c>
      <c r="CH407">
        <f>+Casos_PN_CORR[[#This Row],[43980]]-Casos_PN_CORR[[#This Row],[43979]]</f>
        <v>0</v>
      </c>
      <c r="CI407">
        <f>+Casos_PN_CORR[[#This Row],[43981]]-Casos_PN_CORR[[#This Row],[43980]]</f>
        <v>0</v>
      </c>
      <c r="CJ407">
        <f>+Casos_PN_CORR[[#This Row],[43982]]-Casos_PN_CORR[[#This Row],[43981]]</f>
        <v>0</v>
      </c>
      <c r="CK407">
        <f>+Casos_PN_CORR[[#This Row],[43983]]-Casos_PN_CORR[[#This Row],[43982]]</f>
        <v>0</v>
      </c>
      <c r="CL407">
        <f>+Casos_PN_CORR[[#This Row],[43984]]-Casos_PN_CORR[[#This Row],[43983]]</f>
        <v>0</v>
      </c>
      <c r="CM407">
        <f>+Casos_PN_CORR[[#This Row],[43985]]-Casos_PN_CORR[[#This Row],[43984]]</f>
        <v>0</v>
      </c>
      <c r="CN407">
        <f>+Casos_PN_CORR[[#This Row],[43986]]-Casos_PN_CORR[[#This Row],[43985]]</f>
        <v>0</v>
      </c>
      <c r="CO407">
        <f>+Casos_PN_CORR[[#This Row],[43987]]-Casos_PN_CORR[[#This Row],[43986]]</f>
        <v>0</v>
      </c>
      <c r="CP407">
        <f>+Casos_PN_CORR[[#This Row],[43988]]-Casos_PN_CORR[[#This Row],[43987]]</f>
        <v>0</v>
      </c>
      <c r="CQ407">
        <f>+Casos_PN_CORR[[#This Row],[43989]]-Casos_PN_CORR[[#This Row],[43988]]</f>
        <v>0</v>
      </c>
      <c r="CR407">
        <f>+Casos_PN_CORR[[#This Row],[43990]]-Casos_PN_CORR[[#This Row],[43989]]</f>
        <v>0</v>
      </c>
      <c r="CS407">
        <f>+Casos_PN_CORR[[#This Row],[43991]]-Casos_PN_CORR[[#This Row],[43990]]</f>
        <v>0</v>
      </c>
      <c r="CT407">
        <f>+Casos_PN_CORR[[#This Row],[43992]]-Casos_PN_CORR[[#This Row],[43991]]</f>
        <v>0</v>
      </c>
      <c r="CU407">
        <f>+Casos_PN_CORR[[#This Row],[43993]]-Casos_PN_CORR[[#This Row],[43992]]</f>
        <v>0</v>
      </c>
    </row>
    <row r="408" spans="1:99" x14ac:dyDescent="0.3">
      <c r="A408">
        <v>130908</v>
      </c>
      <c r="B408" s="2" t="s">
        <v>102</v>
      </c>
      <c r="C408" s="2" t="s">
        <v>322</v>
      </c>
      <c r="D408" s="2" t="s">
        <v>404</v>
      </c>
      <c r="E408" s="4">
        <f t="shared" si="6"/>
        <v>0</v>
      </c>
      <c r="F408">
        <f>+Casos_PN_CORR[[#This Row],[43900]]</f>
        <v>0</v>
      </c>
      <c r="G408">
        <f>+Casos_PN_CORR[[#This Row],[43901]]-Casos_PN_CORR[[#This Row],[43900]]</f>
        <v>0</v>
      </c>
      <c r="H408">
        <f>+Casos_PN_CORR[[#This Row],[43902]]-Casos_PN_CORR[[#This Row],[43901]]</f>
        <v>0</v>
      </c>
      <c r="I408">
        <f>+Casos_PN_CORR[[#This Row],[43903]]-Casos_PN_CORR[[#This Row],[43902]]</f>
        <v>0</v>
      </c>
      <c r="J408">
        <f>+Casos_PN_CORR[[#This Row],[43904]]-Casos_PN_CORR[[#This Row],[43903]]</f>
        <v>0</v>
      </c>
      <c r="K408">
        <f>+Casos_PN_CORR[[#This Row],[43905]]-Casos_PN_CORR[[#This Row],[43904]]</f>
        <v>0</v>
      </c>
      <c r="L408">
        <f>+Casos_PN_CORR[[#This Row],[43906]]-Casos_PN_CORR[[#This Row],[43905]]</f>
        <v>0</v>
      </c>
      <c r="M408">
        <f>+Casos_PN_CORR[[#This Row],[43907]]-Casos_PN_CORR[[#This Row],[43906]]</f>
        <v>0</v>
      </c>
      <c r="N408">
        <f>+Casos_PN_CORR[[#This Row],[43908]]-Casos_PN_CORR[[#This Row],[43907]]</f>
        <v>0</v>
      </c>
      <c r="O408">
        <f>+Casos_PN_CORR[[#This Row],[43909]]-Casos_PN_CORR[[#This Row],[43908]]</f>
        <v>0</v>
      </c>
      <c r="P408">
        <f>+Casos_PN_CORR[[#This Row],[43910]]-Casos_PN_CORR[[#This Row],[43909]]</f>
        <v>0</v>
      </c>
      <c r="Q408">
        <f>+Casos_PN_CORR[[#This Row],[43911]]-Casos_PN_CORR[[#This Row],[43910]]</f>
        <v>0</v>
      </c>
      <c r="R408">
        <f>+Casos_PN_CORR[[#This Row],[43912]]-Casos_PN_CORR[[#This Row],[43911]]</f>
        <v>0</v>
      </c>
      <c r="S408">
        <f>+Casos_PN_CORR[[#This Row],[43913]]-Casos_PN_CORR[[#This Row],[43912]]</f>
        <v>0</v>
      </c>
      <c r="T408">
        <f>+Casos_PN_CORR[[#This Row],[43914]]-Casos_PN_CORR[[#This Row],[43913]]</f>
        <v>0</v>
      </c>
      <c r="U408">
        <f>+Casos_PN_CORR[[#This Row],[43915]]-Casos_PN_CORR[[#This Row],[43914]]</f>
        <v>0</v>
      </c>
      <c r="V408">
        <f>+Casos_PN_CORR[[#This Row],[43916]]-Casos_PN_CORR[[#This Row],[43915]]</f>
        <v>0</v>
      </c>
      <c r="W408">
        <f>+Casos_PN_CORR[[#This Row],[43917]]-Casos_PN_CORR[[#This Row],[43916]]</f>
        <v>0</v>
      </c>
      <c r="X408">
        <f>+Casos_PN_CORR[[#This Row],[43918]]-Casos_PN_CORR[[#This Row],[43917]]</f>
        <v>0</v>
      </c>
      <c r="Y408">
        <f>+Casos_PN_CORR[[#This Row],[43919]]-Casos_PN_CORR[[#This Row],[43918]]</f>
        <v>0</v>
      </c>
      <c r="Z408">
        <f>+Casos_PN_CORR[[#This Row],[43920]]-Casos_PN_CORR[[#This Row],[43919]]</f>
        <v>0</v>
      </c>
      <c r="AA408">
        <f>+Casos_PN_CORR[[#This Row],[43921]]-Casos_PN_CORR[[#This Row],[43920]]</f>
        <v>0</v>
      </c>
      <c r="AB408">
        <f>+Casos_PN_CORR[[#This Row],[43922]]-Casos_PN_CORR[[#This Row],[43921]]</f>
        <v>0</v>
      </c>
      <c r="AC408">
        <f>+Casos_PN_CORR[[#This Row],[43923]]-Casos_PN_CORR[[#This Row],[43922]]</f>
        <v>0</v>
      </c>
      <c r="AD408">
        <f>+Casos_PN_CORR[[#This Row],[43924]]-Casos_PN_CORR[[#This Row],[43923]]</f>
        <v>0</v>
      </c>
      <c r="AE408">
        <f>+Casos_PN_CORR[[#This Row],[43925]]-Casos_PN_CORR[[#This Row],[43924]]</f>
        <v>0</v>
      </c>
      <c r="AF408">
        <f>+Casos_PN_CORR[[#This Row],[43926]]-Casos_PN_CORR[[#This Row],[43925]]</f>
        <v>0</v>
      </c>
      <c r="AG408">
        <f>+Casos_PN_CORR[[#This Row],[43927]]-Casos_PN_CORR[[#This Row],[43926]]</f>
        <v>0</v>
      </c>
      <c r="AH408">
        <f>+Casos_PN_CORR[[#This Row],[43928]]-Casos_PN_CORR[[#This Row],[43927]]</f>
        <v>0</v>
      </c>
      <c r="AI408">
        <f>+Casos_PN_CORR[[#This Row],[43929]]-Casos_PN_CORR[[#This Row],[43928]]</f>
        <v>0</v>
      </c>
      <c r="AJ408">
        <f>+Casos_PN_CORR[[#This Row],[43930]]-Casos_PN_CORR[[#This Row],[43929]]</f>
        <v>0</v>
      </c>
      <c r="AK408">
        <f>+Casos_PN_CORR[[#This Row],[43931]]-Casos_PN_CORR[[#This Row],[43930]]</f>
        <v>0</v>
      </c>
      <c r="AL408">
        <f>+Casos_PN_CORR[[#This Row],[43932]]-Casos_PN_CORR[[#This Row],[43931]]</f>
        <v>0</v>
      </c>
      <c r="AM408">
        <f>+Casos_PN_CORR[[#This Row],[43933]]-Casos_PN_CORR[[#This Row],[43932]]</f>
        <v>0</v>
      </c>
      <c r="AN408">
        <f>+Casos_PN_CORR[[#This Row],[43934]]-Casos_PN_CORR[[#This Row],[43933]]</f>
        <v>0</v>
      </c>
      <c r="AO408">
        <f>+Casos_PN_CORR[[#This Row],[43935]]-Casos_PN_CORR[[#This Row],[43934]]</f>
        <v>0</v>
      </c>
      <c r="AP408">
        <f>+Casos_PN_CORR[[#This Row],[43936]]-Casos_PN_CORR[[#This Row],[43935]]</f>
        <v>0</v>
      </c>
      <c r="AQ408">
        <f>+Casos_PN_CORR[[#This Row],[43937]]-Casos_PN_CORR[[#This Row],[43936]]</f>
        <v>0</v>
      </c>
      <c r="AR408">
        <f>+Casos_PN_CORR[[#This Row],[43938]]-Casos_PN_CORR[[#This Row],[43937]]</f>
        <v>0</v>
      </c>
      <c r="AS408">
        <f>+Casos_PN_CORR[[#This Row],[43939]]-Casos_PN_CORR[[#This Row],[43938]]</f>
        <v>0</v>
      </c>
      <c r="AT408">
        <f>+Casos_PN_CORR[[#This Row],[43940]]-Casos_PN_CORR[[#This Row],[43939]]</f>
        <v>0</v>
      </c>
      <c r="AU408">
        <f>+Casos_PN_CORR[[#This Row],[43941]]-Casos_PN_CORR[[#This Row],[43940]]</f>
        <v>0</v>
      </c>
      <c r="AV408">
        <f>+Casos_PN_CORR[[#This Row],[43942]]-Casos_PN_CORR[[#This Row],[43941]]</f>
        <v>0</v>
      </c>
      <c r="AW408">
        <f>+Casos_PN_CORR[[#This Row],[43943]]-Casos_PN_CORR[[#This Row],[43942]]</f>
        <v>0</v>
      </c>
      <c r="AX408">
        <f>+Casos_PN_CORR[[#This Row],[43944]]-Casos_PN_CORR[[#This Row],[43943]]</f>
        <v>0</v>
      </c>
      <c r="AY408">
        <f>+Casos_PN_CORR[[#This Row],[43945]]-Casos_PN_CORR[[#This Row],[43944]]</f>
        <v>0</v>
      </c>
      <c r="AZ408">
        <f>+Casos_PN_CORR[[#This Row],[43946]]-Casos_PN_CORR[[#This Row],[43945]]</f>
        <v>0</v>
      </c>
      <c r="BA408">
        <f>+Casos_PN_CORR[[#This Row],[43947]]-Casos_PN_CORR[[#This Row],[43946]]</f>
        <v>0</v>
      </c>
      <c r="BB408">
        <f>+Casos_PN_CORR[[#This Row],[43948]]-Casos_PN_CORR[[#This Row],[43947]]</f>
        <v>0</v>
      </c>
      <c r="BC408">
        <f>+Casos_PN_CORR[[#This Row],[43949]]-Casos_PN_CORR[[#This Row],[43948]]</f>
        <v>0</v>
      </c>
      <c r="BD408">
        <f>+Casos_PN_CORR[[#This Row],[43950]]-Casos_PN_CORR[[#This Row],[43949]]</f>
        <v>0</v>
      </c>
      <c r="BE408">
        <f>+Casos_PN_CORR[[#This Row],[43951]]-Casos_PN_CORR[[#This Row],[43950]]</f>
        <v>0</v>
      </c>
      <c r="BF408">
        <f>+Casos_PN_CORR[[#This Row],[43952]]-Casos_PN_CORR[[#This Row],[43951]]</f>
        <v>0</v>
      </c>
      <c r="BG408">
        <f>+Casos_PN_CORR[[#This Row],[43953]]-Casos_PN_CORR[[#This Row],[43952]]</f>
        <v>0</v>
      </c>
      <c r="BH408">
        <f>+Casos_PN_CORR[[#This Row],[43954]]-Casos_PN_CORR[[#This Row],[43953]]</f>
        <v>0</v>
      </c>
      <c r="BI408">
        <f>+Casos_PN_CORR[[#This Row],[43955]]-Casos_PN_CORR[[#This Row],[43954]]</f>
        <v>0</v>
      </c>
      <c r="BJ408">
        <f>+Casos_PN_CORR[[#This Row],[43956]]-Casos_PN_CORR[[#This Row],[43955]]</f>
        <v>0</v>
      </c>
      <c r="BK408">
        <f>+Casos_PN_CORR[[#This Row],[43957]]-Casos_PN_CORR[[#This Row],[43956]]</f>
        <v>0</v>
      </c>
      <c r="BL408">
        <f>+Casos_PN_CORR[[#This Row],[43958]]-Casos_PN_CORR[[#This Row],[43957]]</f>
        <v>0</v>
      </c>
      <c r="BM408">
        <f>+Casos_PN_CORR[[#This Row],[43959]]-Casos_PN_CORR[[#This Row],[43958]]</f>
        <v>0</v>
      </c>
      <c r="BN408">
        <f>+Casos_PN_CORR[[#This Row],[43960]]-Casos_PN_CORR[[#This Row],[43959]]</f>
        <v>0</v>
      </c>
      <c r="BO408">
        <f>+Casos_PN_CORR[[#This Row],[43961]]-Casos_PN_CORR[[#This Row],[43960]]</f>
        <v>0</v>
      </c>
      <c r="BP408">
        <f>+Casos_PN_CORR[[#This Row],[43962]]-Casos_PN_CORR[[#This Row],[43961]]</f>
        <v>0</v>
      </c>
      <c r="BQ408">
        <f>+Casos_PN_CORR[[#This Row],[43963]]-Casos_PN_CORR[[#This Row],[43962]]</f>
        <v>0</v>
      </c>
      <c r="BR408">
        <f>+Casos_PN_CORR[[#This Row],[43964]]-Casos_PN_CORR[[#This Row],[43963]]</f>
        <v>0</v>
      </c>
      <c r="BS408">
        <f>+Casos_PN_CORR[[#This Row],[43965]]-Casos_PN_CORR[[#This Row],[43964]]</f>
        <v>0</v>
      </c>
      <c r="BT408">
        <f>+Casos_PN_CORR[[#This Row],[43966]]-Casos_PN_CORR[[#This Row],[43965]]</f>
        <v>0</v>
      </c>
      <c r="BU408">
        <f>+Casos_PN_CORR[[#This Row],[43967]]-Casos_PN_CORR[[#This Row],[43966]]</f>
        <v>0</v>
      </c>
      <c r="BV408">
        <f>+Casos_PN_CORR[[#This Row],[43968]]-Casos_PN_CORR[[#This Row],[43967]]</f>
        <v>0</v>
      </c>
      <c r="BW408">
        <f>+Casos_PN_CORR[[#This Row],[43969]]-Casos_PN_CORR[[#This Row],[43968]]</f>
        <v>0</v>
      </c>
      <c r="BX408">
        <f>+Casos_PN_CORR[[#This Row],[43970]]-Casos_PN_CORR[[#This Row],[43969]]</f>
        <v>0</v>
      </c>
      <c r="BY408">
        <f>+Casos_PN_CORR[[#This Row],[43971]]-Casos_PN_CORR[[#This Row],[43970]]</f>
        <v>0</v>
      </c>
      <c r="BZ408">
        <f>+Casos_PN_CORR[[#This Row],[43972]]-Casos_PN_CORR[[#This Row],[43971]]</f>
        <v>0</v>
      </c>
      <c r="CA408">
        <f>+Casos_PN_CORR[[#This Row],[43973]]-Casos_PN_CORR[[#This Row],[43972]]</f>
        <v>0</v>
      </c>
      <c r="CB408">
        <f>+Casos_PN_CORR[[#This Row],[43974]]-Casos_PN_CORR[[#This Row],[43973]]</f>
        <v>0</v>
      </c>
      <c r="CC408">
        <f>+Casos_PN_CORR[[#This Row],[43975]]-Casos_PN_CORR[[#This Row],[43974]]</f>
        <v>0</v>
      </c>
      <c r="CD408">
        <f>+Casos_PN_CORR[[#This Row],[43976]]-Casos_PN_CORR[[#This Row],[43975]]</f>
        <v>0</v>
      </c>
      <c r="CE408">
        <f>+Casos_PN_CORR[[#This Row],[43977]]-Casos_PN_CORR[[#This Row],[43976]]</f>
        <v>0</v>
      </c>
      <c r="CF408">
        <f>+Casos_PN_CORR[[#This Row],[43978]]-Casos_PN_CORR[[#This Row],[43977]]</f>
        <v>0</v>
      </c>
      <c r="CG408">
        <f>+Casos_PN_CORR[[#This Row],[43979]]-Casos_PN_CORR[[#This Row],[43978]]</f>
        <v>0</v>
      </c>
      <c r="CH408">
        <f>+Casos_PN_CORR[[#This Row],[43980]]-Casos_PN_CORR[[#This Row],[43979]]</f>
        <v>0</v>
      </c>
      <c r="CI408">
        <f>+Casos_PN_CORR[[#This Row],[43981]]-Casos_PN_CORR[[#This Row],[43980]]</f>
        <v>0</v>
      </c>
      <c r="CJ408">
        <f>+Casos_PN_CORR[[#This Row],[43982]]-Casos_PN_CORR[[#This Row],[43981]]</f>
        <v>0</v>
      </c>
      <c r="CK408">
        <f>+Casos_PN_CORR[[#This Row],[43983]]-Casos_PN_CORR[[#This Row],[43982]]</f>
        <v>0</v>
      </c>
      <c r="CL408">
        <f>+Casos_PN_CORR[[#This Row],[43984]]-Casos_PN_CORR[[#This Row],[43983]]</f>
        <v>0</v>
      </c>
      <c r="CM408">
        <f>+Casos_PN_CORR[[#This Row],[43985]]-Casos_PN_CORR[[#This Row],[43984]]</f>
        <v>0</v>
      </c>
      <c r="CN408">
        <f>+Casos_PN_CORR[[#This Row],[43986]]-Casos_PN_CORR[[#This Row],[43985]]</f>
        <v>0</v>
      </c>
      <c r="CO408">
        <f>+Casos_PN_CORR[[#This Row],[43987]]-Casos_PN_CORR[[#This Row],[43986]]</f>
        <v>0</v>
      </c>
      <c r="CP408">
        <f>+Casos_PN_CORR[[#This Row],[43988]]-Casos_PN_CORR[[#This Row],[43987]]</f>
        <v>0</v>
      </c>
      <c r="CQ408">
        <f>+Casos_PN_CORR[[#This Row],[43989]]-Casos_PN_CORR[[#This Row],[43988]]</f>
        <v>0</v>
      </c>
      <c r="CR408">
        <f>+Casos_PN_CORR[[#This Row],[43990]]-Casos_PN_CORR[[#This Row],[43989]]</f>
        <v>0</v>
      </c>
      <c r="CS408">
        <f>+Casos_PN_CORR[[#This Row],[43991]]-Casos_PN_CORR[[#This Row],[43990]]</f>
        <v>0</v>
      </c>
      <c r="CT408">
        <f>+Casos_PN_CORR[[#This Row],[43992]]-Casos_PN_CORR[[#This Row],[43991]]</f>
        <v>0</v>
      </c>
      <c r="CU408">
        <f>+Casos_PN_CORR[[#This Row],[43993]]-Casos_PN_CORR[[#This Row],[43992]]</f>
        <v>0</v>
      </c>
    </row>
    <row r="409" spans="1:99" x14ac:dyDescent="0.3">
      <c r="A409">
        <v>60403</v>
      </c>
      <c r="B409" s="2" t="s">
        <v>158</v>
      </c>
      <c r="C409" s="2" t="s">
        <v>332</v>
      </c>
      <c r="D409" s="2" t="s">
        <v>662</v>
      </c>
      <c r="E409" s="4">
        <f t="shared" si="6"/>
        <v>0</v>
      </c>
      <c r="F409">
        <f>+Casos_PN_CORR[[#This Row],[43900]]</f>
        <v>0</v>
      </c>
      <c r="G409">
        <f>+Casos_PN_CORR[[#This Row],[43901]]-Casos_PN_CORR[[#This Row],[43900]]</f>
        <v>0</v>
      </c>
      <c r="H409">
        <f>+Casos_PN_CORR[[#This Row],[43902]]-Casos_PN_CORR[[#This Row],[43901]]</f>
        <v>0</v>
      </c>
      <c r="I409">
        <f>+Casos_PN_CORR[[#This Row],[43903]]-Casos_PN_CORR[[#This Row],[43902]]</f>
        <v>0</v>
      </c>
      <c r="J409">
        <f>+Casos_PN_CORR[[#This Row],[43904]]-Casos_PN_CORR[[#This Row],[43903]]</f>
        <v>0</v>
      </c>
      <c r="K409">
        <f>+Casos_PN_CORR[[#This Row],[43905]]-Casos_PN_CORR[[#This Row],[43904]]</f>
        <v>0</v>
      </c>
      <c r="L409">
        <f>+Casos_PN_CORR[[#This Row],[43906]]-Casos_PN_CORR[[#This Row],[43905]]</f>
        <v>0</v>
      </c>
      <c r="M409">
        <f>+Casos_PN_CORR[[#This Row],[43907]]-Casos_PN_CORR[[#This Row],[43906]]</f>
        <v>0</v>
      </c>
      <c r="N409">
        <f>+Casos_PN_CORR[[#This Row],[43908]]-Casos_PN_CORR[[#This Row],[43907]]</f>
        <v>0</v>
      </c>
      <c r="O409">
        <f>+Casos_PN_CORR[[#This Row],[43909]]-Casos_PN_CORR[[#This Row],[43908]]</f>
        <v>0</v>
      </c>
      <c r="P409">
        <f>+Casos_PN_CORR[[#This Row],[43910]]-Casos_PN_CORR[[#This Row],[43909]]</f>
        <v>0</v>
      </c>
      <c r="Q409">
        <f>+Casos_PN_CORR[[#This Row],[43911]]-Casos_PN_CORR[[#This Row],[43910]]</f>
        <v>0</v>
      </c>
      <c r="R409">
        <f>+Casos_PN_CORR[[#This Row],[43912]]-Casos_PN_CORR[[#This Row],[43911]]</f>
        <v>0</v>
      </c>
      <c r="S409">
        <f>+Casos_PN_CORR[[#This Row],[43913]]-Casos_PN_CORR[[#This Row],[43912]]</f>
        <v>0</v>
      </c>
      <c r="T409">
        <f>+Casos_PN_CORR[[#This Row],[43914]]-Casos_PN_CORR[[#This Row],[43913]]</f>
        <v>0</v>
      </c>
      <c r="U409">
        <f>+Casos_PN_CORR[[#This Row],[43915]]-Casos_PN_CORR[[#This Row],[43914]]</f>
        <v>0</v>
      </c>
      <c r="V409">
        <f>+Casos_PN_CORR[[#This Row],[43916]]-Casos_PN_CORR[[#This Row],[43915]]</f>
        <v>0</v>
      </c>
      <c r="W409">
        <f>+Casos_PN_CORR[[#This Row],[43917]]-Casos_PN_CORR[[#This Row],[43916]]</f>
        <v>0</v>
      </c>
      <c r="X409">
        <f>+Casos_PN_CORR[[#This Row],[43918]]-Casos_PN_CORR[[#This Row],[43917]]</f>
        <v>0</v>
      </c>
      <c r="Y409">
        <f>+Casos_PN_CORR[[#This Row],[43919]]-Casos_PN_CORR[[#This Row],[43918]]</f>
        <v>0</v>
      </c>
      <c r="Z409">
        <f>+Casos_PN_CORR[[#This Row],[43920]]-Casos_PN_CORR[[#This Row],[43919]]</f>
        <v>0</v>
      </c>
      <c r="AA409">
        <f>+Casos_PN_CORR[[#This Row],[43921]]-Casos_PN_CORR[[#This Row],[43920]]</f>
        <v>0</v>
      </c>
      <c r="AB409">
        <f>+Casos_PN_CORR[[#This Row],[43922]]-Casos_PN_CORR[[#This Row],[43921]]</f>
        <v>0</v>
      </c>
      <c r="AC409">
        <f>+Casos_PN_CORR[[#This Row],[43923]]-Casos_PN_CORR[[#This Row],[43922]]</f>
        <v>0</v>
      </c>
      <c r="AD409">
        <f>+Casos_PN_CORR[[#This Row],[43924]]-Casos_PN_CORR[[#This Row],[43923]]</f>
        <v>0</v>
      </c>
      <c r="AE409">
        <f>+Casos_PN_CORR[[#This Row],[43925]]-Casos_PN_CORR[[#This Row],[43924]]</f>
        <v>0</v>
      </c>
      <c r="AF409">
        <f>+Casos_PN_CORR[[#This Row],[43926]]-Casos_PN_CORR[[#This Row],[43925]]</f>
        <v>0</v>
      </c>
      <c r="AG409">
        <f>+Casos_PN_CORR[[#This Row],[43927]]-Casos_PN_CORR[[#This Row],[43926]]</f>
        <v>0</v>
      </c>
      <c r="AH409">
        <f>+Casos_PN_CORR[[#This Row],[43928]]-Casos_PN_CORR[[#This Row],[43927]]</f>
        <v>0</v>
      </c>
      <c r="AI409">
        <f>+Casos_PN_CORR[[#This Row],[43929]]-Casos_PN_CORR[[#This Row],[43928]]</f>
        <v>0</v>
      </c>
      <c r="AJ409">
        <f>+Casos_PN_CORR[[#This Row],[43930]]-Casos_PN_CORR[[#This Row],[43929]]</f>
        <v>0</v>
      </c>
      <c r="AK409">
        <f>+Casos_PN_CORR[[#This Row],[43931]]-Casos_PN_CORR[[#This Row],[43930]]</f>
        <v>0</v>
      </c>
      <c r="AL409">
        <f>+Casos_PN_CORR[[#This Row],[43932]]-Casos_PN_CORR[[#This Row],[43931]]</f>
        <v>0</v>
      </c>
      <c r="AM409">
        <f>+Casos_PN_CORR[[#This Row],[43933]]-Casos_PN_CORR[[#This Row],[43932]]</f>
        <v>0</v>
      </c>
      <c r="AN409">
        <f>+Casos_PN_CORR[[#This Row],[43934]]-Casos_PN_CORR[[#This Row],[43933]]</f>
        <v>0</v>
      </c>
      <c r="AO409">
        <f>+Casos_PN_CORR[[#This Row],[43935]]-Casos_PN_CORR[[#This Row],[43934]]</f>
        <v>0</v>
      </c>
      <c r="AP409">
        <f>+Casos_PN_CORR[[#This Row],[43936]]-Casos_PN_CORR[[#This Row],[43935]]</f>
        <v>0</v>
      </c>
      <c r="AQ409">
        <f>+Casos_PN_CORR[[#This Row],[43937]]-Casos_PN_CORR[[#This Row],[43936]]</f>
        <v>0</v>
      </c>
      <c r="AR409">
        <f>+Casos_PN_CORR[[#This Row],[43938]]-Casos_PN_CORR[[#This Row],[43937]]</f>
        <v>0</v>
      </c>
      <c r="AS409">
        <f>+Casos_PN_CORR[[#This Row],[43939]]-Casos_PN_CORR[[#This Row],[43938]]</f>
        <v>0</v>
      </c>
      <c r="AT409">
        <f>+Casos_PN_CORR[[#This Row],[43940]]-Casos_PN_CORR[[#This Row],[43939]]</f>
        <v>0</v>
      </c>
      <c r="AU409">
        <f>+Casos_PN_CORR[[#This Row],[43941]]-Casos_PN_CORR[[#This Row],[43940]]</f>
        <v>0</v>
      </c>
      <c r="AV409">
        <f>+Casos_PN_CORR[[#This Row],[43942]]-Casos_PN_CORR[[#This Row],[43941]]</f>
        <v>0</v>
      </c>
      <c r="AW409">
        <f>+Casos_PN_CORR[[#This Row],[43943]]-Casos_PN_CORR[[#This Row],[43942]]</f>
        <v>0</v>
      </c>
      <c r="AX409">
        <f>+Casos_PN_CORR[[#This Row],[43944]]-Casos_PN_CORR[[#This Row],[43943]]</f>
        <v>0</v>
      </c>
      <c r="AY409">
        <f>+Casos_PN_CORR[[#This Row],[43945]]-Casos_PN_CORR[[#This Row],[43944]]</f>
        <v>0</v>
      </c>
      <c r="AZ409">
        <f>+Casos_PN_CORR[[#This Row],[43946]]-Casos_PN_CORR[[#This Row],[43945]]</f>
        <v>0</v>
      </c>
      <c r="BA409">
        <f>+Casos_PN_CORR[[#This Row],[43947]]-Casos_PN_CORR[[#This Row],[43946]]</f>
        <v>0</v>
      </c>
      <c r="BB409">
        <f>+Casos_PN_CORR[[#This Row],[43948]]-Casos_PN_CORR[[#This Row],[43947]]</f>
        <v>0</v>
      </c>
      <c r="BC409">
        <f>+Casos_PN_CORR[[#This Row],[43949]]-Casos_PN_CORR[[#This Row],[43948]]</f>
        <v>0</v>
      </c>
      <c r="BD409">
        <f>+Casos_PN_CORR[[#This Row],[43950]]-Casos_PN_CORR[[#This Row],[43949]]</f>
        <v>0</v>
      </c>
      <c r="BE409">
        <f>+Casos_PN_CORR[[#This Row],[43951]]-Casos_PN_CORR[[#This Row],[43950]]</f>
        <v>0</v>
      </c>
      <c r="BF409">
        <f>+Casos_PN_CORR[[#This Row],[43952]]-Casos_PN_CORR[[#This Row],[43951]]</f>
        <v>0</v>
      </c>
      <c r="BG409">
        <f>+Casos_PN_CORR[[#This Row],[43953]]-Casos_PN_CORR[[#This Row],[43952]]</f>
        <v>0</v>
      </c>
      <c r="BH409">
        <f>+Casos_PN_CORR[[#This Row],[43954]]-Casos_PN_CORR[[#This Row],[43953]]</f>
        <v>0</v>
      </c>
      <c r="BI409">
        <f>+Casos_PN_CORR[[#This Row],[43955]]-Casos_PN_CORR[[#This Row],[43954]]</f>
        <v>0</v>
      </c>
      <c r="BJ409">
        <f>+Casos_PN_CORR[[#This Row],[43956]]-Casos_PN_CORR[[#This Row],[43955]]</f>
        <v>0</v>
      </c>
      <c r="BK409">
        <f>+Casos_PN_CORR[[#This Row],[43957]]-Casos_PN_CORR[[#This Row],[43956]]</f>
        <v>0</v>
      </c>
      <c r="BL409">
        <f>+Casos_PN_CORR[[#This Row],[43958]]-Casos_PN_CORR[[#This Row],[43957]]</f>
        <v>0</v>
      </c>
      <c r="BM409">
        <f>+Casos_PN_CORR[[#This Row],[43959]]-Casos_PN_CORR[[#This Row],[43958]]</f>
        <v>0</v>
      </c>
      <c r="BN409">
        <f>+Casos_PN_CORR[[#This Row],[43960]]-Casos_PN_CORR[[#This Row],[43959]]</f>
        <v>0</v>
      </c>
      <c r="BO409">
        <f>+Casos_PN_CORR[[#This Row],[43961]]-Casos_PN_CORR[[#This Row],[43960]]</f>
        <v>0</v>
      </c>
      <c r="BP409">
        <f>+Casos_PN_CORR[[#This Row],[43962]]-Casos_PN_CORR[[#This Row],[43961]]</f>
        <v>0</v>
      </c>
      <c r="BQ409">
        <f>+Casos_PN_CORR[[#This Row],[43963]]-Casos_PN_CORR[[#This Row],[43962]]</f>
        <v>0</v>
      </c>
      <c r="BR409">
        <f>+Casos_PN_CORR[[#This Row],[43964]]-Casos_PN_CORR[[#This Row],[43963]]</f>
        <v>0</v>
      </c>
      <c r="BS409">
        <f>+Casos_PN_CORR[[#This Row],[43965]]-Casos_PN_CORR[[#This Row],[43964]]</f>
        <v>0</v>
      </c>
      <c r="BT409">
        <f>+Casos_PN_CORR[[#This Row],[43966]]-Casos_PN_CORR[[#This Row],[43965]]</f>
        <v>0</v>
      </c>
      <c r="BU409">
        <f>+Casos_PN_CORR[[#This Row],[43967]]-Casos_PN_CORR[[#This Row],[43966]]</f>
        <v>0</v>
      </c>
      <c r="BV409">
        <f>+Casos_PN_CORR[[#This Row],[43968]]-Casos_PN_CORR[[#This Row],[43967]]</f>
        <v>0</v>
      </c>
      <c r="BW409">
        <f>+Casos_PN_CORR[[#This Row],[43969]]-Casos_PN_CORR[[#This Row],[43968]]</f>
        <v>0</v>
      </c>
      <c r="BX409">
        <f>+Casos_PN_CORR[[#This Row],[43970]]-Casos_PN_CORR[[#This Row],[43969]]</f>
        <v>0</v>
      </c>
      <c r="BY409">
        <f>+Casos_PN_CORR[[#This Row],[43971]]-Casos_PN_CORR[[#This Row],[43970]]</f>
        <v>0</v>
      </c>
      <c r="BZ409">
        <f>+Casos_PN_CORR[[#This Row],[43972]]-Casos_PN_CORR[[#This Row],[43971]]</f>
        <v>0</v>
      </c>
      <c r="CA409">
        <f>+Casos_PN_CORR[[#This Row],[43973]]-Casos_PN_CORR[[#This Row],[43972]]</f>
        <v>0</v>
      </c>
      <c r="CB409">
        <f>+Casos_PN_CORR[[#This Row],[43974]]-Casos_PN_CORR[[#This Row],[43973]]</f>
        <v>0</v>
      </c>
      <c r="CC409">
        <f>+Casos_PN_CORR[[#This Row],[43975]]-Casos_PN_CORR[[#This Row],[43974]]</f>
        <v>0</v>
      </c>
      <c r="CD409">
        <f>+Casos_PN_CORR[[#This Row],[43976]]-Casos_PN_CORR[[#This Row],[43975]]</f>
        <v>0</v>
      </c>
      <c r="CE409">
        <f>+Casos_PN_CORR[[#This Row],[43977]]-Casos_PN_CORR[[#This Row],[43976]]</f>
        <v>0</v>
      </c>
      <c r="CF409">
        <f>+Casos_PN_CORR[[#This Row],[43978]]-Casos_PN_CORR[[#This Row],[43977]]</f>
        <v>0</v>
      </c>
      <c r="CG409">
        <f>+Casos_PN_CORR[[#This Row],[43979]]-Casos_PN_CORR[[#This Row],[43978]]</f>
        <v>0</v>
      </c>
      <c r="CH409">
        <f>+Casos_PN_CORR[[#This Row],[43980]]-Casos_PN_CORR[[#This Row],[43979]]</f>
        <v>0</v>
      </c>
      <c r="CI409">
        <f>+Casos_PN_CORR[[#This Row],[43981]]-Casos_PN_CORR[[#This Row],[43980]]</f>
        <v>0</v>
      </c>
      <c r="CJ409">
        <f>+Casos_PN_CORR[[#This Row],[43982]]-Casos_PN_CORR[[#This Row],[43981]]</f>
        <v>0</v>
      </c>
      <c r="CK409">
        <f>+Casos_PN_CORR[[#This Row],[43983]]-Casos_PN_CORR[[#This Row],[43982]]</f>
        <v>0</v>
      </c>
      <c r="CL409">
        <f>+Casos_PN_CORR[[#This Row],[43984]]-Casos_PN_CORR[[#This Row],[43983]]</f>
        <v>0</v>
      </c>
      <c r="CM409">
        <f>+Casos_PN_CORR[[#This Row],[43985]]-Casos_PN_CORR[[#This Row],[43984]]</f>
        <v>0</v>
      </c>
      <c r="CN409">
        <f>+Casos_PN_CORR[[#This Row],[43986]]-Casos_PN_CORR[[#This Row],[43985]]</f>
        <v>0</v>
      </c>
      <c r="CO409">
        <f>+Casos_PN_CORR[[#This Row],[43987]]-Casos_PN_CORR[[#This Row],[43986]]</f>
        <v>0</v>
      </c>
      <c r="CP409">
        <f>+Casos_PN_CORR[[#This Row],[43988]]-Casos_PN_CORR[[#This Row],[43987]]</f>
        <v>0</v>
      </c>
      <c r="CQ409">
        <f>+Casos_PN_CORR[[#This Row],[43989]]-Casos_PN_CORR[[#This Row],[43988]]</f>
        <v>0</v>
      </c>
      <c r="CR409">
        <f>+Casos_PN_CORR[[#This Row],[43990]]-Casos_PN_CORR[[#This Row],[43989]]</f>
        <v>0</v>
      </c>
      <c r="CS409">
        <f>+Casos_PN_CORR[[#This Row],[43991]]-Casos_PN_CORR[[#This Row],[43990]]</f>
        <v>0</v>
      </c>
      <c r="CT409">
        <f>+Casos_PN_CORR[[#This Row],[43992]]-Casos_PN_CORR[[#This Row],[43991]]</f>
        <v>0</v>
      </c>
      <c r="CU409">
        <f>+Casos_PN_CORR[[#This Row],[43993]]-Casos_PN_CORR[[#This Row],[43992]]</f>
        <v>0</v>
      </c>
    </row>
    <row r="410" spans="1:99" x14ac:dyDescent="0.3">
      <c r="A410">
        <v>90406</v>
      </c>
      <c r="B410" s="2" t="s">
        <v>114</v>
      </c>
      <c r="C410" s="2" t="s">
        <v>238</v>
      </c>
      <c r="D410" s="2" t="s">
        <v>356</v>
      </c>
      <c r="E410" s="4">
        <f t="shared" si="6"/>
        <v>0</v>
      </c>
      <c r="F410">
        <f>+Casos_PN_CORR[[#This Row],[43900]]</f>
        <v>0</v>
      </c>
      <c r="G410">
        <f>+Casos_PN_CORR[[#This Row],[43901]]-Casos_PN_CORR[[#This Row],[43900]]</f>
        <v>0</v>
      </c>
      <c r="H410">
        <f>+Casos_PN_CORR[[#This Row],[43902]]-Casos_PN_CORR[[#This Row],[43901]]</f>
        <v>0</v>
      </c>
      <c r="I410">
        <f>+Casos_PN_CORR[[#This Row],[43903]]-Casos_PN_CORR[[#This Row],[43902]]</f>
        <v>0</v>
      </c>
      <c r="J410">
        <f>+Casos_PN_CORR[[#This Row],[43904]]-Casos_PN_CORR[[#This Row],[43903]]</f>
        <v>0</v>
      </c>
      <c r="K410">
        <f>+Casos_PN_CORR[[#This Row],[43905]]-Casos_PN_CORR[[#This Row],[43904]]</f>
        <v>0</v>
      </c>
      <c r="L410">
        <f>+Casos_PN_CORR[[#This Row],[43906]]-Casos_PN_CORR[[#This Row],[43905]]</f>
        <v>0</v>
      </c>
      <c r="M410">
        <f>+Casos_PN_CORR[[#This Row],[43907]]-Casos_PN_CORR[[#This Row],[43906]]</f>
        <v>0</v>
      </c>
      <c r="N410">
        <f>+Casos_PN_CORR[[#This Row],[43908]]-Casos_PN_CORR[[#This Row],[43907]]</f>
        <v>0</v>
      </c>
      <c r="O410">
        <f>+Casos_PN_CORR[[#This Row],[43909]]-Casos_PN_CORR[[#This Row],[43908]]</f>
        <v>0</v>
      </c>
      <c r="P410">
        <f>+Casos_PN_CORR[[#This Row],[43910]]-Casos_PN_CORR[[#This Row],[43909]]</f>
        <v>0</v>
      </c>
      <c r="Q410">
        <f>+Casos_PN_CORR[[#This Row],[43911]]-Casos_PN_CORR[[#This Row],[43910]]</f>
        <v>0</v>
      </c>
      <c r="R410">
        <f>+Casos_PN_CORR[[#This Row],[43912]]-Casos_PN_CORR[[#This Row],[43911]]</f>
        <v>0</v>
      </c>
      <c r="S410">
        <f>+Casos_PN_CORR[[#This Row],[43913]]-Casos_PN_CORR[[#This Row],[43912]]</f>
        <v>0</v>
      </c>
      <c r="T410">
        <f>+Casos_PN_CORR[[#This Row],[43914]]-Casos_PN_CORR[[#This Row],[43913]]</f>
        <v>0</v>
      </c>
      <c r="U410">
        <f>+Casos_PN_CORR[[#This Row],[43915]]-Casos_PN_CORR[[#This Row],[43914]]</f>
        <v>0</v>
      </c>
      <c r="V410">
        <f>+Casos_PN_CORR[[#This Row],[43916]]-Casos_PN_CORR[[#This Row],[43915]]</f>
        <v>0</v>
      </c>
      <c r="W410">
        <f>+Casos_PN_CORR[[#This Row],[43917]]-Casos_PN_CORR[[#This Row],[43916]]</f>
        <v>0</v>
      </c>
      <c r="X410">
        <f>+Casos_PN_CORR[[#This Row],[43918]]-Casos_PN_CORR[[#This Row],[43917]]</f>
        <v>0</v>
      </c>
      <c r="Y410">
        <f>+Casos_PN_CORR[[#This Row],[43919]]-Casos_PN_CORR[[#This Row],[43918]]</f>
        <v>0</v>
      </c>
      <c r="Z410">
        <f>+Casos_PN_CORR[[#This Row],[43920]]-Casos_PN_CORR[[#This Row],[43919]]</f>
        <v>0</v>
      </c>
      <c r="AA410">
        <f>+Casos_PN_CORR[[#This Row],[43921]]-Casos_PN_CORR[[#This Row],[43920]]</f>
        <v>0</v>
      </c>
      <c r="AB410">
        <f>+Casos_PN_CORR[[#This Row],[43922]]-Casos_PN_CORR[[#This Row],[43921]]</f>
        <v>0</v>
      </c>
      <c r="AC410">
        <f>+Casos_PN_CORR[[#This Row],[43923]]-Casos_PN_CORR[[#This Row],[43922]]</f>
        <v>0</v>
      </c>
      <c r="AD410">
        <f>+Casos_PN_CORR[[#This Row],[43924]]-Casos_PN_CORR[[#This Row],[43923]]</f>
        <v>0</v>
      </c>
      <c r="AE410">
        <f>+Casos_PN_CORR[[#This Row],[43925]]-Casos_PN_CORR[[#This Row],[43924]]</f>
        <v>0</v>
      </c>
      <c r="AF410">
        <f>+Casos_PN_CORR[[#This Row],[43926]]-Casos_PN_CORR[[#This Row],[43925]]</f>
        <v>0</v>
      </c>
      <c r="AG410">
        <f>+Casos_PN_CORR[[#This Row],[43927]]-Casos_PN_CORR[[#This Row],[43926]]</f>
        <v>0</v>
      </c>
      <c r="AH410">
        <f>+Casos_PN_CORR[[#This Row],[43928]]-Casos_PN_CORR[[#This Row],[43927]]</f>
        <v>0</v>
      </c>
      <c r="AI410">
        <f>+Casos_PN_CORR[[#This Row],[43929]]-Casos_PN_CORR[[#This Row],[43928]]</f>
        <v>0</v>
      </c>
      <c r="AJ410">
        <f>+Casos_PN_CORR[[#This Row],[43930]]-Casos_PN_CORR[[#This Row],[43929]]</f>
        <v>0</v>
      </c>
      <c r="AK410">
        <f>+Casos_PN_CORR[[#This Row],[43931]]-Casos_PN_CORR[[#This Row],[43930]]</f>
        <v>0</v>
      </c>
      <c r="AL410">
        <f>+Casos_PN_CORR[[#This Row],[43932]]-Casos_PN_CORR[[#This Row],[43931]]</f>
        <v>0</v>
      </c>
      <c r="AM410">
        <f>+Casos_PN_CORR[[#This Row],[43933]]-Casos_PN_CORR[[#This Row],[43932]]</f>
        <v>0</v>
      </c>
      <c r="AN410">
        <f>+Casos_PN_CORR[[#This Row],[43934]]-Casos_PN_CORR[[#This Row],[43933]]</f>
        <v>0</v>
      </c>
      <c r="AO410">
        <f>+Casos_PN_CORR[[#This Row],[43935]]-Casos_PN_CORR[[#This Row],[43934]]</f>
        <v>0</v>
      </c>
      <c r="AP410">
        <f>+Casos_PN_CORR[[#This Row],[43936]]-Casos_PN_CORR[[#This Row],[43935]]</f>
        <v>0</v>
      </c>
      <c r="AQ410">
        <f>+Casos_PN_CORR[[#This Row],[43937]]-Casos_PN_CORR[[#This Row],[43936]]</f>
        <v>0</v>
      </c>
      <c r="AR410">
        <f>+Casos_PN_CORR[[#This Row],[43938]]-Casos_PN_CORR[[#This Row],[43937]]</f>
        <v>0</v>
      </c>
      <c r="AS410">
        <f>+Casos_PN_CORR[[#This Row],[43939]]-Casos_PN_CORR[[#This Row],[43938]]</f>
        <v>0</v>
      </c>
      <c r="AT410">
        <f>+Casos_PN_CORR[[#This Row],[43940]]-Casos_PN_CORR[[#This Row],[43939]]</f>
        <v>0</v>
      </c>
      <c r="AU410">
        <f>+Casos_PN_CORR[[#This Row],[43941]]-Casos_PN_CORR[[#This Row],[43940]]</f>
        <v>0</v>
      </c>
      <c r="AV410">
        <f>+Casos_PN_CORR[[#This Row],[43942]]-Casos_PN_CORR[[#This Row],[43941]]</f>
        <v>0</v>
      </c>
      <c r="AW410">
        <f>+Casos_PN_CORR[[#This Row],[43943]]-Casos_PN_CORR[[#This Row],[43942]]</f>
        <v>0</v>
      </c>
      <c r="AX410">
        <f>+Casos_PN_CORR[[#This Row],[43944]]-Casos_PN_CORR[[#This Row],[43943]]</f>
        <v>0</v>
      </c>
      <c r="AY410">
        <f>+Casos_PN_CORR[[#This Row],[43945]]-Casos_PN_CORR[[#This Row],[43944]]</f>
        <v>0</v>
      </c>
      <c r="AZ410">
        <f>+Casos_PN_CORR[[#This Row],[43946]]-Casos_PN_CORR[[#This Row],[43945]]</f>
        <v>0</v>
      </c>
      <c r="BA410">
        <f>+Casos_PN_CORR[[#This Row],[43947]]-Casos_PN_CORR[[#This Row],[43946]]</f>
        <v>0</v>
      </c>
      <c r="BB410">
        <f>+Casos_PN_CORR[[#This Row],[43948]]-Casos_PN_CORR[[#This Row],[43947]]</f>
        <v>0</v>
      </c>
      <c r="BC410">
        <f>+Casos_PN_CORR[[#This Row],[43949]]-Casos_PN_CORR[[#This Row],[43948]]</f>
        <v>0</v>
      </c>
      <c r="BD410">
        <f>+Casos_PN_CORR[[#This Row],[43950]]-Casos_PN_CORR[[#This Row],[43949]]</f>
        <v>0</v>
      </c>
      <c r="BE410">
        <f>+Casos_PN_CORR[[#This Row],[43951]]-Casos_PN_CORR[[#This Row],[43950]]</f>
        <v>0</v>
      </c>
      <c r="BF410">
        <f>+Casos_PN_CORR[[#This Row],[43952]]-Casos_PN_CORR[[#This Row],[43951]]</f>
        <v>0</v>
      </c>
      <c r="BG410">
        <f>+Casos_PN_CORR[[#This Row],[43953]]-Casos_PN_CORR[[#This Row],[43952]]</f>
        <v>0</v>
      </c>
      <c r="BH410">
        <f>+Casos_PN_CORR[[#This Row],[43954]]-Casos_PN_CORR[[#This Row],[43953]]</f>
        <v>0</v>
      </c>
      <c r="BI410">
        <f>+Casos_PN_CORR[[#This Row],[43955]]-Casos_PN_CORR[[#This Row],[43954]]</f>
        <v>0</v>
      </c>
      <c r="BJ410">
        <f>+Casos_PN_CORR[[#This Row],[43956]]-Casos_PN_CORR[[#This Row],[43955]]</f>
        <v>0</v>
      </c>
      <c r="BK410">
        <f>+Casos_PN_CORR[[#This Row],[43957]]-Casos_PN_CORR[[#This Row],[43956]]</f>
        <v>0</v>
      </c>
      <c r="BL410">
        <f>+Casos_PN_CORR[[#This Row],[43958]]-Casos_PN_CORR[[#This Row],[43957]]</f>
        <v>0</v>
      </c>
      <c r="BM410">
        <f>+Casos_PN_CORR[[#This Row],[43959]]-Casos_PN_CORR[[#This Row],[43958]]</f>
        <v>0</v>
      </c>
      <c r="BN410">
        <f>+Casos_PN_CORR[[#This Row],[43960]]-Casos_PN_CORR[[#This Row],[43959]]</f>
        <v>0</v>
      </c>
      <c r="BO410">
        <f>+Casos_PN_CORR[[#This Row],[43961]]-Casos_PN_CORR[[#This Row],[43960]]</f>
        <v>0</v>
      </c>
      <c r="BP410">
        <f>+Casos_PN_CORR[[#This Row],[43962]]-Casos_PN_CORR[[#This Row],[43961]]</f>
        <v>0</v>
      </c>
      <c r="BQ410">
        <f>+Casos_PN_CORR[[#This Row],[43963]]-Casos_PN_CORR[[#This Row],[43962]]</f>
        <v>0</v>
      </c>
      <c r="BR410">
        <f>+Casos_PN_CORR[[#This Row],[43964]]-Casos_PN_CORR[[#This Row],[43963]]</f>
        <v>0</v>
      </c>
      <c r="BS410">
        <f>+Casos_PN_CORR[[#This Row],[43965]]-Casos_PN_CORR[[#This Row],[43964]]</f>
        <v>0</v>
      </c>
      <c r="BT410">
        <f>+Casos_PN_CORR[[#This Row],[43966]]-Casos_PN_CORR[[#This Row],[43965]]</f>
        <v>0</v>
      </c>
      <c r="BU410">
        <f>+Casos_PN_CORR[[#This Row],[43967]]-Casos_PN_CORR[[#This Row],[43966]]</f>
        <v>0</v>
      </c>
      <c r="BV410">
        <f>+Casos_PN_CORR[[#This Row],[43968]]-Casos_PN_CORR[[#This Row],[43967]]</f>
        <v>0</v>
      </c>
      <c r="BW410">
        <f>+Casos_PN_CORR[[#This Row],[43969]]-Casos_PN_CORR[[#This Row],[43968]]</f>
        <v>0</v>
      </c>
      <c r="BX410">
        <f>+Casos_PN_CORR[[#This Row],[43970]]-Casos_PN_CORR[[#This Row],[43969]]</f>
        <v>0</v>
      </c>
      <c r="BY410">
        <f>+Casos_PN_CORR[[#This Row],[43971]]-Casos_PN_CORR[[#This Row],[43970]]</f>
        <v>0</v>
      </c>
      <c r="BZ410">
        <f>+Casos_PN_CORR[[#This Row],[43972]]-Casos_PN_CORR[[#This Row],[43971]]</f>
        <v>0</v>
      </c>
      <c r="CA410">
        <f>+Casos_PN_CORR[[#This Row],[43973]]-Casos_PN_CORR[[#This Row],[43972]]</f>
        <v>0</v>
      </c>
      <c r="CB410">
        <f>+Casos_PN_CORR[[#This Row],[43974]]-Casos_PN_CORR[[#This Row],[43973]]</f>
        <v>0</v>
      </c>
      <c r="CC410">
        <f>+Casos_PN_CORR[[#This Row],[43975]]-Casos_PN_CORR[[#This Row],[43974]]</f>
        <v>0</v>
      </c>
      <c r="CD410">
        <f>+Casos_PN_CORR[[#This Row],[43976]]-Casos_PN_CORR[[#This Row],[43975]]</f>
        <v>0</v>
      </c>
      <c r="CE410">
        <f>+Casos_PN_CORR[[#This Row],[43977]]-Casos_PN_CORR[[#This Row],[43976]]</f>
        <v>0</v>
      </c>
      <c r="CF410">
        <f>+Casos_PN_CORR[[#This Row],[43978]]-Casos_PN_CORR[[#This Row],[43977]]</f>
        <v>0</v>
      </c>
      <c r="CG410">
        <f>+Casos_PN_CORR[[#This Row],[43979]]-Casos_PN_CORR[[#This Row],[43978]]</f>
        <v>0</v>
      </c>
      <c r="CH410">
        <f>+Casos_PN_CORR[[#This Row],[43980]]-Casos_PN_CORR[[#This Row],[43979]]</f>
        <v>0</v>
      </c>
      <c r="CI410">
        <f>+Casos_PN_CORR[[#This Row],[43981]]-Casos_PN_CORR[[#This Row],[43980]]</f>
        <v>0</v>
      </c>
      <c r="CJ410">
        <f>+Casos_PN_CORR[[#This Row],[43982]]-Casos_PN_CORR[[#This Row],[43981]]</f>
        <v>0</v>
      </c>
      <c r="CK410">
        <f>+Casos_PN_CORR[[#This Row],[43983]]-Casos_PN_CORR[[#This Row],[43982]]</f>
        <v>0</v>
      </c>
      <c r="CL410">
        <f>+Casos_PN_CORR[[#This Row],[43984]]-Casos_PN_CORR[[#This Row],[43983]]</f>
        <v>0</v>
      </c>
      <c r="CM410">
        <f>+Casos_PN_CORR[[#This Row],[43985]]-Casos_PN_CORR[[#This Row],[43984]]</f>
        <v>0</v>
      </c>
      <c r="CN410">
        <f>+Casos_PN_CORR[[#This Row],[43986]]-Casos_PN_CORR[[#This Row],[43985]]</f>
        <v>0</v>
      </c>
      <c r="CO410">
        <f>+Casos_PN_CORR[[#This Row],[43987]]-Casos_PN_CORR[[#This Row],[43986]]</f>
        <v>0</v>
      </c>
      <c r="CP410">
        <f>+Casos_PN_CORR[[#This Row],[43988]]-Casos_PN_CORR[[#This Row],[43987]]</f>
        <v>0</v>
      </c>
      <c r="CQ410">
        <f>+Casos_PN_CORR[[#This Row],[43989]]-Casos_PN_CORR[[#This Row],[43988]]</f>
        <v>0</v>
      </c>
      <c r="CR410">
        <f>+Casos_PN_CORR[[#This Row],[43990]]-Casos_PN_CORR[[#This Row],[43989]]</f>
        <v>0</v>
      </c>
      <c r="CS410">
        <f>+Casos_PN_CORR[[#This Row],[43991]]-Casos_PN_CORR[[#This Row],[43990]]</f>
        <v>0</v>
      </c>
      <c r="CT410">
        <f>+Casos_PN_CORR[[#This Row],[43992]]-Casos_PN_CORR[[#This Row],[43991]]</f>
        <v>0</v>
      </c>
      <c r="CU410">
        <f>+Casos_PN_CORR[[#This Row],[43993]]-Casos_PN_CORR[[#This Row],[43992]]</f>
        <v>0</v>
      </c>
    </row>
    <row r="411" spans="1:99" x14ac:dyDescent="0.3">
      <c r="A411">
        <v>40406</v>
      </c>
      <c r="B411" s="2" t="s">
        <v>154</v>
      </c>
      <c r="C411" s="2" t="s">
        <v>234</v>
      </c>
      <c r="D411" s="2" t="s">
        <v>663</v>
      </c>
      <c r="E411" s="4">
        <f t="shared" si="6"/>
        <v>0</v>
      </c>
      <c r="F411">
        <f>+Casos_PN_CORR[[#This Row],[43900]]</f>
        <v>0</v>
      </c>
      <c r="G411">
        <f>+Casos_PN_CORR[[#This Row],[43901]]-Casos_PN_CORR[[#This Row],[43900]]</f>
        <v>0</v>
      </c>
      <c r="H411">
        <f>+Casos_PN_CORR[[#This Row],[43902]]-Casos_PN_CORR[[#This Row],[43901]]</f>
        <v>0</v>
      </c>
      <c r="I411">
        <f>+Casos_PN_CORR[[#This Row],[43903]]-Casos_PN_CORR[[#This Row],[43902]]</f>
        <v>0</v>
      </c>
      <c r="J411">
        <f>+Casos_PN_CORR[[#This Row],[43904]]-Casos_PN_CORR[[#This Row],[43903]]</f>
        <v>0</v>
      </c>
      <c r="K411">
        <f>+Casos_PN_CORR[[#This Row],[43905]]-Casos_PN_CORR[[#This Row],[43904]]</f>
        <v>0</v>
      </c>
      <c r="L411">
        <f>+Casos_PN_CORR[[#This Row],[43906]]-Casos_PN_CORR[[#This Row],[43905]]</f>
        <v>0</v>
      </c>
      <c r="M411">
        <f>+Casos_PN_CORR[[#This Row],[43907]]-Casos_PN_CORR[[#This Row],[43906]]</f>
        <v>0</v>
      </c>
      <c r="N411">
        <f>+Casos_PN_CORR[[#This Row],[43908]]-Casos_PN_CORR[[#This Row],[43907]]</f>
        <v>0</v>
      </c>
      <c r="O411">
        <f>+Casos_PN_CORR[[#This Row],[43909]]-Casos_PN_CORR[[#This Row],[43908]]</f>
        <v>0</v>
      </c>
      <c r="P411">
        <f>+Casos_PN_CORR[[#This Row],[43910]]-Casos_PN_CORR[[#This Row],[43909]]</f>
        <v>0</v>
      </c>
      <c r="Q411">
        <f>+Casos_PN_CORR[[#This Row],[43911]]-Casos_PN_CORR[[#This Row],[43910]]</f>
        <v>0</v>
      </c>
      <c r="R411">
        <f>+Casos_PN_CORR[[#This Row],[43912]]-Casos_PN_CORR[[#This Row],[43911]]</f>
        <v>0</v>
      </c>
      <c r="S411">
        <f>+Casos_PN_CORR[[#This Row],[43913]]-Casos_PN_CORR[[#This Row],[43912]]</f>
        <v>0</v>
      </c>
      <c r="T411">
        <f>+Casos_PN_CORR[[#This Row],[43914]]-Casos_PN_CORR[[#This Row],[43913]]</f>
        <v>0</v>
      </c>
      <c r="U411">
        <f>+Casos_PN_CORR[[#This Row],[43915]]-Casos_PN_CORR[[#This Row],[43914]]</f>
        <v>0</v>
      </c>
      <c r="V411">
        <f>+Casos_PN_CORR[[#This Row],[43916]]-Casos_PN_CORR[[#This Row],[43915]]</f>
        <v>0</v>
      </c>
      <c r="W411">
        <f>+Casos_PN_CORR[[#This Row],[43917]]-Casos_PN_CORR[[#This Row],[43916]]</f>
        <v>0</v>
      </c>
      <c r="X411">
        <f>+Casos_PN_CORR[[#This Row],[43918]]-Casos_PN_CORR[[#This Row],[43917]]</f>
        <v>0</v>
      </c>
      <c r="Y411">
        <f>+Casos_PN_CORR[[#This Row],[43919]]-Casos_PN_CORR[[#This Row],[43918]]</f>
        <v>0</v>
      </c>
      <c r="Z411">
        <f>+Casos_PN_CORR[[#This Row],[43920]]-Casos_PN_CORR[[#This Row],[43919]]</f>
        <v>0</v>
      </c>
      <c r="AA411">
        <f>+Casos_PN_CORR[[#This Row],[43921]]-Casos_PN_CORR[[#This Row],[43920]]</f>
        <v>0</v>
      </c>
      <c r="AB411">
        <f>+Casos_PN_CORR[[#This Row],[43922]]-Casos_PN_CORR[[#This Row],[43921]]</f>
        <v>0</v>
      </c>
      <c r="AC411">
        <f>+Casos_PN_CORR[[#This Row],[43923]]-Casos_PN_CORR[[#This Row],[43922]]</f>
        <v>0</v>
      </c>
      <c r="AD411">
        <f>+Casos_PN_CORR[[#This Row],[43924]]-Casos_PN_CORR[[#This Row],[43923]]</f>
        <v>0</v>
      </c>
      <c r="AE411">
        <f>+Casos_PN_CORR[[#This Row],[43925]]-Casos_PN_CORR[[#This Row],[43924]]</f>
        <v>0</v>
      </c>
      <c r="AF411">
        <f>+Casos_PN_CORR[[#This Row],[43926]]-Casos_PN_CORR[[#This Row],[43925]]</f>
        <v>0</v>
      </c>
      <c r="AG411">
        <f>+Casos_PN_CORR[[#This Row],[43927]]-Casos_PN_CORR[[#This Row],[43926]]</f>
        <v>0</v>
      </c>
      <c r="AH411">
        <f>+Casos_PN_CORR[[#This Row],[43928]]-Casos_PN_CORR[[#This Row],[43927]]</f>
        <v>0</v>
      </c>
      <c r="AI411">
        <f>+Casos_PN_CORR[[#This Row],[43929]]-Casos_PN_CORR[[#This Row],[43928]]</f>
        <v>0</v>
      </c>
      <c r="AJ411">
        <f>+Casos_PN_CORR[[#This Row],[43930]]-Casos_PN_CORR[[#This Row],[43929]]</f>
        <v>0</v>
      </c>
      <c r="AK411">
        <f>+Casos_PN_CORR[[#This Row],[43931]]-Casos_PN_CORR[[#This Row],[43930]]</f>
        <v>0</v>
      </c>
      <c r="AL411">
        <f>+Casos_PN_CORR[[#This Row],[43932]]-Casos_PN_CORR[[#This Row],[43931]]</f>
        <v>0</v>
      </c>
      <c r="AM411">
        <f>+Casos_PN_CORR[[#This Row],[43933]]-Casos_PN_CORR[[#This Row],[43932]]</f>
        <v>0</v>
      </c>
      <c r="AN411">
        <f>+Casos_PN_CORR[[#This Row],[43934]]-Casos_PN_CORR[[#This Row],[43933]]</f>
        <v>0</v>
      </c>
      <c r="AO411">
        <f>+Casos_PN_CORR[[#This Row],[43935]]-Casos_PN_CORR[[#This Row],[43934]]</f>
        <v>0</v>
      </c>
      <c r="AP411">
        <f>+Casos_PN_CORR[[#This Row],[43936]]-Casos_PN_CORR[[#This Row],[43935]]</f>
        <v>0</v>
      </c>
      <c r="AQ411">
        <f>+Casos_PN_CORR[[#This Row],[43937]]-Casos_PN_CORR[[#This Row],[43936]]</f>
        <v>0</v>
      </c>
      <c r="AR411">
        <f>+Casos_PN_CORR[[#This Row],[43938]]-Casos_PN_CORR[[#This Row],[43937]]</f>
        <v>0</v>
      </c>
      <c r="AS411">
        <f>+Casos_PN_CORR[[#This Row],[43939]]-Casos_PN_CORR[[#This Row],[43938]]</f>
        <v>0</v>
      </c>
      <c r="AT411">
        <f>+Casos_PN_CORR[[#This Row],[43940]]-Casos_PN_CORR[[#This Row],[43939]]</f>
        <v>0</v>
      </c>
      <c r="AU411">
        <f>+Casos_PN_CORR[[#This Row],[43941]]-Casos_PN_CORR[[#This Row],[43940]]</f>
        <v>0</v>
      </c>
      <c r="AV411">
        <f>+Casos_PN_CORR[[#This Row],[43942]]-Casos_PN_CORR[[#This Row],[43941]]</f>
        <v>0</v>
      </c>
      <c r="AW411">
        <f>+Casos_PN_CORR[[#This Row],[43943]]-Casos_PN_CORR[[#This Row],[43942]]</f>
        <v>0</v>
      </c>
      <c r="AX411">
        <f>+Casos_PN_CORR[[#This Row],[43944]]-Casos_PN_CORR[[#This Row],[43943]]</f>
        <v>0</v>
      </c>
      <c r="AY411">
        <f>+Casos_PN_CORR[[#This Row],[43945]]-Casos_PN_CORR[[#This Row],[43944]]</f>
        <v>0</v>
      </c>
      <c r="AZ411">
        <f>+Casos_PN_CORR[[#This Row],[43946]]-Casos_PN_CORR[[#This Row],[43945]]</f>
        <v>0</v>
      </c>
      <c r="BA411">
        <f>+Casos_PN_CORR[[#This Row],[43947]]-Casos_PN_CORR[[#This Row],[43946]]</f>
        <v>0</v>
      </c>
      <c r="BB411">
        <f>+Casos_PN_CORR[[#This Row],[43948]]-Casos_PN_CORR[[#This Row],[43947]]</f>
        <v>0</v>
      </c>
      <c r="BC411">
        <f>+Casos_PN_CORR[[#This Row],[43949]]-Casos_PN_CORR[[#This Row],[43948]]</f>
        <v>0</v>
      </c>
      <c r="BD411">
        <f>+Casos_PN_CORR[[#This Row],[43950]]-Casos_PN_CORR[[#This Row],[43949]]</f>
        <v>0</v>
      </c>
      <c r="BE411">
        <f>+Casos_PN_CORR[[#This Row],[43951]]-Casos_PN_CORR[[#This Row],[43950]]</f>
        <v>0</v>
      </c>
      <c r="BF411">
        <f>+Casos_PN_CORR[[#This Row],[43952]]-Casos_PN_CORR[[#This Row],[43951]]</f>
        <v>0</v>
      </c>
      <c r="BG411">
        <f>+Casos_PN_CORR[[#This Row],[43953]]-Casos_PN_CORR[[#This Row],[43952]]</f>
        <v>0</v>
      </c>
      <c r="BH411">
        <f>+Casos_PN_CORR[[#This Row],[43954]]-Casos_PN_CORR[[#This Row],[43953]]</f>
        <v>0</v>
      </c>
      <c r="BI411">
        <f>+Casos_PN_CORR[[#This Row],[43955]]-Casos_PN_CORR[[#This Row],[43954]]</f>
        <v>0</v>
      </c>
      <c r="BJ411">
        <f>+Casos_PN_CORR[[#This Row],[43956]]-Casos_PN_CORR[[#This Row],[43955]]</f>
        <v>0</v>
      </c>
      <c r="BK411">
        <f>+Casos_PN_CORR[[#This Row],[43957]]-Casos_PN_CORR[[#This Row],[43956]]</f>
        <v>0</v>
      </c>
      <c r="BL411">
        <f>+Casos_PN_CORR[[#This Row],[43958]]-Casos_PN_CORR[[#This Row],[43957]]</f>
        <v>0</v>
      </c>
      <c r="BM411">
        <f>+Casos_PN_CORR[[#This Row],[43959]]-Casos_PN_CORR[[#This Row],[43958]]</f>
        <v>0</v>
      </c>
      <c r="BN411">
        <f>+Casos_PN_CORR[[#This Row],[43960]]-Casos_PN_CORR[[#This Row],[43959]]</f>
        <v>0</v>
      </c>
      <c r="BO411">
        <f>+Casos_PN_CORR[[#This Row],[43961]]-Casos_PN_CORR[[#This Row],[43960]]</f>
        <v>0</v>
      </c>
      <c r="BP411">
        <f>+Casos_PN_CORR[[#This Row],[43962]]-Casos_PN_CORR[[#This Row],[43961]]</f>
        <v>0</v>
      </c>
      <c r="BQ411">
        <f>+Casos_PN_CORR[[#This Row],[43963]]-Casos_PN_CORR[[#This Row],[43962]]</f>
        <v>0</v>
      </c>
      <c r="BR411">
        <f>+Casos_PN_CORR[[#This Row],[43964]]-Casos_PN_CORR[[#This Row],[43963]]</f>
        <v>0</v>
      </c>
      <c r="BS411">
        <f>+Casos_PN_CORR[[#This Row],[43965]]-Casos_PN_CORR[[#This Row],[43964]]</f>
        <v>0</v>
      </c>
      <c r="BT411">
        <f>+Casos_PN_CORR[[#This Row],[43966]]-Casos_PN_CORR[[#This Row],[43965]]</f>
        <v>0</v>
      </c>
      <c r="BU411">
        <f>+Casos_PN_CORR[[#This Row],[43967]]-Casos_PN_CORR[[#This Row],[43966]]</f>
        <v>0</v>
      </c>
      <c r="BV411">
        <f>+Casos_PN_CORR[[#This Row],[43968]]-Casos_PN_CORR[[#This Row],[43967]]</f>
        <v>0</v>
      </c>
      <c r="BW411">
        <f>+Casos_PN_CORR[[#This Row],[43969]]-Casos_PN_CORR[[#This Row],[43968]]</f>
        <v>0</v>
      </c>
      <c r="BX411">
        <f>+Casos_PN_CORR[[#This Row],[43970]]-Casos_PN_CORR[[#This Row],[43969]]</f>
        <v>0</v>
      </c>
      <c r="BY411">
        <f>+Casos_PN_CORR[[#This Row],[43971]]-Casos_PN_CORR[[#This Row],[43970]]</f>
        <v>0</v>
      </c>
      <c r="BZ411">
        <f>+Casos_PN_CORR[[#This Row],[43972]]-Casos_PN_CORR[[#This Row],[43971]]</f>
        <v>0</v>
      </c>
      <c r="CA411">
        <f>+Casos_PN_CORR[[#This Row],[43973]]-Casos_PN_CORR[[#This Row],[43972]]</f>
        <v>0</v>
      </c>
      <c r="CB411">
        <f>+Casos_PN_CORR[[#This Row],[43974]]-Casos_PN_CORR[[#This Row],[43973]]</f>
        <v>0</v>
      </c>
      <c r="CC411">
        <f>+Casos_PN_CORR[[#This Row],[43975]]-Casos_PN_CORR[[#This Row],[43974]]</f>
        <v>0</v>
      </c>
      <c r="CD411">
        <f>+Casos_PN_CORR[[#This Row],[43976]]-Casos_PN_CORR[[#This Row],[43975]]</f>
        <v>0</v>
      </c>
      <c r="CE411">
        <f>+Casos_PN_CORR[[#This Row],[43977]]-Casos_PN_CORR[[#This Row],[43976]]</f>
        <v>0</v>
      </c>
      <c r="CF411">
        <f>+Casos_PN_CORR[[#This Row],[43978]]-Casos_PN_CORR[[#This Row],[43977]]</f>
        <v>0</v>
      </c>
      <c r="CG411">
        <f>+Casos_PN_CORR[[#This Row],[43979]]-Casos_PN_CORR[[#This Row],[43978]]</f>
        <v>0</v>
      </c>
      <c r="CH411">
        <f>+Casos_PN_CORR[[#This Row],[43980]]-Casos_PN_CORR[[#This Row],[43979]]</f>
        <v>0</v>
      </c>
      <c r="CI411">
        <f>+Casos_PN_CORR[[#This Row],[43981]]-Casos_PN_CORR[[#This Row],[43980]]</f>
        <v>0</v>
      </c>
      <c r="CJ411">
        <f>+Casos_PN_CORR[[#This Row],[43982]]-Casos_PN_CORR[[#This Row],[43981]]</f>
        <v>0</v>
      </c>
      <c r="CK411">
        <f>+Casos_PN_CORR[[#This Row],[43983]]-Casos_PN_CORR[[#This Row],[43982]]</f>
        <v>0</v>
      </c>
      <c r="CL411">
        <f>+Casos_PN_CORR[[#This Row],[43984]]-Casos_PN_CORR[[#This Row],[43983]]</f>
        <v>0</v>
      </c>
      <c r="CM411">
        <f>+Casos_PN_CORR[[#This Row],[43985]]-Casos_PN_CORR[[#This Row],[43984]]</f>
        <v>0</v>
      </c>
      <c r="CN411">
        <f>+Casos_PN_CORR[[#This Row],[43986]]-Casos_PN_CORR[[#This Row],[43985]]</f>
        <v>0</v>
      </c>
      <c r="CO411">
        <f>+Casos_PN_CORR[[#This Row],[43987]]-Casos_PN_CORR[[#This Row],[43986]]</f>
        <v>0</v>
      </c>
      <c r="CP411">
        <f>+Casos_PN_CORR[[#This Row],[43988]]-Casos_PN_CORR[[#This Row],[43987]]</f>
        <v>0</v>
      </c>
      <c r="CQ411">
        <f>+Casos_PN_CORR[[#This Row],[43989]]-Casos_PN_CORR[[#This Row],[43988]]</f>
        <v>0</v>
      </c>
      <c r="CR411">
        <f>+Casos_PN_CORR[[#This Row],[43990]]-Casos_PN_CORR[[#This Row],[43989]]</f>
        <v>0</v>
      </c>
      <c r="CS411">
        <f>+Casos_PN_CORR[[#This Row],[43991]]-Casos_PN_CORR[[#This Row],[43990]]</f>
        <v>0</v>
      </c>
      <c r="CT411">
        <f>+Casos_PN_CORR[[#This Row],[43992]]-Casos_PN_CORR[[#This Row],[43991]]</f>
        <v>0</v>
      </c>
      <c r="CU411">
        <f>+Casos_PN_CORR[[#This Row],[43993]]-Casos_PN_CORR[[#This Row],[43992]]</f>
        <v>0</v>
      </c>
    </row>
    <row r="412" spans="1:99" x14ac:dyDescent="0.3">
      <c r="A412">
        <v>70308</v>
      </c>
      <c r="B412" s="2" t="s">
        <v>268</v>
      </c>
      <c r="C412" s="2" t="s">
        <v>268</v>
      </c>
      <c r="D412" s="2" t="s">
        <v>405</v>
      </c>
      <c r="E412" s="4">
        <f t="shared" si="6"/>
        <v>0</v>
      </c>
      <c r="F412">
        <f>+Casos_PN_CORR[[#This Row],[43900]]</f>
        <v>0</v>
      </c>
      <c r="G412">
        <f>+Casos_PN_CORR[[#This Row],[43901]]-Casos_PN_CORR[[#This Row],[43900]]</f>
        <v>0</v>
      </c>
      <c r="H412">
        <f>+Casos_PN_CORR[[#This Row],[43902]]-Casos_PN_CORR[[#This Row],[43901]]</f>
        <v>0</v>
      </c>
      <c r="I412">
        <f>+Casos_PN_CORR[[#This Row],[43903]]-Casos_PN_CORR[[#This Row],[43902]]</f>
        <v>0</v>
      </c>
      <c r="J412">
        <f>+Casos_PN_CORR[[#This Row],[43904]]-Casos_PN_CORR[[#This Row],[43903]]</f>
        <v>0</v>
      </c>
      <c r="K412">
        <f>+Casos_PN_CORR[[#This Row],[43905]]-Casos_PN_CORR[[#This Row],[43904]]</f>
        <v>0</v>
      </c>
      <c r="L412">
        <f>+Casos_PN_CORR[[#This Row],[43906]]-Casos_PN_CORR[[#This Row],[43905]]</f>
        <v>0</v>
      </c>
      <c r="M412">
        <f>+Casos_PN_CORR[[#This Row],[43907]]-Casos_PN_CORR[[#This Row],[43906]]</f>
        <v>0</v>
      </c>
      <c r="N412">
        <f>+Casos_PN_CORR[[#This Row],[43908]]-Casos_PN_CORR[[#This Row],[43907]]</f>
        <v>0</v>
      </c>
      <c r="O412">
        <f>+Casos_PN_CORR[[#This Row],[43909]]-Casos_PN_CORR[[#This Row],[43908]]</f>
        <v>0</v>
      </c>
      <c r="P412">
        <f>+Casos_PN_CORR[[#This Row],[43910]]-Casos_PN_CORR[[#This Row],[43909]]</f>
        <v>0</v>
      </c>
      <c r="Q412">
        <f>+Casos_PN_CORR[[#This Row],[43911]]-Casos_PN_CORR[[#This Row],[43910]]</f>
        <v>0</v>
      </c>
      <c r="R412">
        <f>+Casos_PN_CORR[[#This Row],[43912]]-Casos_PN_CORR[[#This Row],[43911]]</f>
        <v>0</v>
      </c>
      <c r="S412">
        <f>+Casos_PN_CORR[[#This Row],[43913]]-Casos_PN_CORR[[#This Row],[43912]]</f>
        <v>0</v>
      </c>
      <c r="T412">
        <f>+Casos_PN_CORR[[#This Row],[43914]]-Casos_PN_CORR[[#This Row],[43913]]</f>
        <v>0</v>
      </c>
      <c r="U412">
        <f>+Casos_PN_CORR[[#This Row],[43915]]-Casos_PN_CORR[[#This Row],[43914]]</f>
        <v>0</v>
      </c>
      <c r="V412">
        <f>+Casos_PN_CORR[[#This Row],[43916]]-Casos_PN_CORR[[#This Row],[43915]]</f>
        <v>0</v>
      </c>
      <c r="W412">
        <f>+Casos_PN_CORR[[#This Row],[43917]]-Casos_PN_CORR[[#This Row],[43916]]</f>
        <v>0</v>
      </c>
      <c r="X412">
        <f>+Casos_PN_CORR[[#This Row],[43918]]-Casos_PN_CORR[[#This Row],[43917]]</f>
        <v>0</v>
      </c>
      <c r="Y412">
        <f>+Casos_PN_CORR[[#This Row],[43919]]-Casos_PN_CORR[[#This Row],[43918]]</f>
        <v>0</v>
      </c>
      <c r="Z412">
        <f>+Casos_PN_CORR[[#This Row],[43920]]-Casos_PN_CORR[[#This Row],[43919]]</f>
        <v>0</v>
      </c>
      <c r="AA412">
        <f>+Casos_PN_CORR[[#This Row],[43921]]-Casos_PN_CORR[[#This Row],[43920]]</f>
        <v>0</v>
      </c>
      <c r="AB412">
        <f>+Casos_PN_CORR[[#This Row],[43922]]-Casos_PN_CORR[[#This Row],[43921]]</f>
        <v>0</v>
      </c>
      <c r="AC412">
        <f>+Casos_PN_CORR[[#This Row],[43923]]-Casos_PN_CORR[[#This Row],[43922]]</f>
        <v>0</v>
      </c>
      <c r="AD412">
        <f>+Casos_PN_CORR[[#This Row],[43924]]-Casos_PN_CORR[[#This Row],[43923]]</f>
        <v>0</v>
      </c>
      <c r="AE412">
        <f>+Casos_PN_CORR[[#This Row],[43925]]-Casos_PN_CORR[[#This Row],[43924]]</f>
        <v>0</v>
      </c>
      <c r="AF412">
        <f>+Casos_PN_CORR[[#This Row],[43926]]-Casos_PN_CORR[[#This Row],[43925]]</f>
        <v>0</v>
      </c>
      <c r="AG412">
        <f>+Casos_PN_CORR[[#This Row],[43927]]-Casos_PN_CORR[[#This Row],[43926]]</f>
        <v>0</v>
      </c>
      <c r="AH412">
        <f>+Casos_PN_CORR[[#This Row],[43928]]-Casos_PN_CORR[[#This Row],[43927]]</f>
        <v>0</v>
      </c>
      <c r="AI412">
        <f>+Casos_PN_CORR[[#This Row],[43929]]-Casos_PN_CORR[[#This Row],[43928]]</f>
        <v>0</v>
      </c>
      <c r="AJ412">
        <f>+Casos_PN_CORR[[#This Row],[43930]]-Casos_PN_CORR[[#This Row],[43929]]</f>
        <v>0</v>
      </c>
      <c r="AK412">
        <f>+Casos_PN_CORR[[#This Row],[43931]]-Casos_PN_CORR[[#This Row],[43930]]</f>
        <v>0</v>
      </c>
      <c r="AL412">
        <f>+Casos_PN_CORR[[#This Row],[43932]]-Casos_PN_CORR[[#This Row],[43931]]</f>
        <v>0</v>
      </c>
      <c r="AM412">
        <f>+Casos_PN_CORR[[#This Row],[43933]]-Casos_PN_CORR[[#This Row],[43932]]</f>
        <v>0</v>
      </c>
      <c r="AN412">
        <f>+Casos_PN_CORR[[#This Row],[43934]]-Casos_PN_CORR[[#This Row],[43933]]</f>
        <v>0</v>
      </c>
      <c r="AO412">
        <f>+Casos_PN_CORR[[#This Row],[43935]]-Casos_PN_CORR[[#This Row],[43934]]</f>
        <v>0</v>
      </c>
      <c r="AP412">
        <f>+Casos_PN_CORR[[#This Row],[43936]]-Casos_PN_CORR[[#This Row],[43935]]</f>
        <v>0</v>
      </c>
      <c r="AQ412">
        <f>+Casos_PN_CORR[[#This Row],[43937]]-Casos_PN_CORR[[#This Row],[43936]]</f>
        <v>0</v>
      </c>
      <c r="AR412">
        <f>+Casos_PN_CORR[[#This Row],[43938]]-Casos_PN_CORR[[#This Row],[43937]]</f>
        <v>0</v>
      </c>
      <c r="AS412">
        <f>+Casos_PN_CORR[[#This Row],[43939]]-Casos_PN_CORR[[#This Row],[43938]]</f>
        <v>0</v>
      </c>
      <c r="AT412">
        <f>+Casos_PN_CORR[[#This Row],[43940]]-Casos_PN_CORR[[#This Row],[43939]]</f>
        <v>0</v>
      </c>
      <c r="AU412">
        <f>+Casos_PN_CORR[[#This Row],[43941]]-Casos_PN_CORR[[#This Row],[43940]]</f>
        <v>0</v>
      </c>
      <c r="AV412">
        <f>+Casos_PN_CORR[[#This Row],[43942]]-Casos_PN_CORR[[#This Row],[43941]]</f>
        <v>0</v>
      </c>
      <c r="AW412">
        <f>+Casos_PN_CORR[[#This Row],[43943]]-Casos_PN_CORR[[#This Row],[43942]]</f>
        <v>0</v>
      </c>
      <c r="AX412">
        <f>+Casos_PN_CORR[[#This Row],[43944]]-Casos_PN_CORR[[#This Row],[43943]]</f>
        <v>0</v>
      </c>
      <c r="AY412">
        <f>+Casos_PN_CORR[[#This Row],[43945]]-Casos_PN_CORR[[#This Row],[43944]]</f>
        <v>0</v>
      </c>
      <c r="AZ412">
        <f>+Casos_PN_CORR[[#This Row],[43946]]-Casos_PN_CORR[[#This Row],[43945]]</f>
        <v>0</v>
      </c>
      <c r="BA412">
        <f>+Casos_PN_CORR[[#This Row],[43947]]-Casos_PN_CORR[[#This Row],[43946]]</f>
        <v>0</v>
      </c>
      <c r="BB412">
        <f>+Casos_PN_CORR[[#This Row],[43948]]-Casos_PN_CORR[[#This Row],[43947]]</f>
        <v>0</v>
      </c>
      <c r="BC412">
        <f>+Casos_PN_CORR[[#This Row],[43949]]-Casos_PN_CORR[[#This Row],[43948]]</f>
        <v>0</v>
      </c>
      <c r="BD412">
        <f>+Casos_PN_CORR[[#This Row],[43950]]-Casos_PN_CORR[[#This Row],[43949]]</f>
        <v>0</v>
      </c>
      <c r="BE412">
        <f>+Casos_PN_CORR[[#This Row],[43951]]-Casos_PN_CORR[[#This Row],[43950]]</f>
        <v>0</v>
      </c>
      <c r="BF412">
        <f>+Casos_PN_CORR[[#This Row],[43952]]-Casos_PN_CORR[[#This Row],[43951]]</f>
        <v>0</v>
      </c>
      <c r="BG412">
        <f>+Casos_PN_CORR[[#This Row],[43953]]-Casos_PN_CORR[[#This Row],[43952]]</f>
        <v>0</v>
      </c>
      <c r="BH412">
        <f>+Casos_PN_CORR[[#This Row],[43954]]-Casos_PN_CORR[[#This Row],[43953]]</f>
        <v>0</v>
      </c>
      <c r="BI412">
        <f>+Casos_PN_CORR[[#This Row],[43955]]-Casos_PN_CORR[[#This Row],[43954]]</f>
        <v>0</v>
      </c>
      <c r="BJ412">
        <f>+Casos_PN_CORR[[#This Row],[43956]]-Casos_PN_CORR[[#This Row],[43955]]</f>
        <v>0</v>
      </c>
      <c r="BK412">
        <f>+Casos_PN_CORR[[#This Row],[43957]]-Casos_PN_CORR[[#This Row],[43956]]</f>
        <v>0</v>
      </c>
      <c r="BL412">
        <f>+Casos_PN_CORR[[#This Row],[43958]]-Casos_PN_CORR[[#This Row],[43957]]</f>
        <v>0</v>
      </c>
      <c r="BM412">
        <f>+Casos_PN_CORR[[#This Row],[43959]]-Casos_PN_CORR[[#This Row],[43958]]</f>
        <v>0</v>
      </c>
      <c r="BN412">
        <f>+Casos_PN_CORR[[#This Row],[43960]]-Casos_PN_CORR[[#This Row],[43959]]</f>
        <v>0</v>
      </c>
      <c r="BO412">
        <f>+Casos_PN_CORR[[#This Row],[43961]]-Casos_PN_CORR[[#This Row],[43960]]</f>
        <v>0</v>
      </c>
      <c r="BP412">
        <f>+Casos_PN_CORR[[#This Row],[43962]]-Casos_PN_CORR[[#This Row],[43961]]</f>
        <v>0</v>
      </c>
      <c r="BQ412">
        <f>+Casos_PN_CORR[[#This Row],[43963]]-Casos_PN_CORR[[#This Row],[43962]]</f>
        <v>0</v>
      </c>
      <c r="BR412">
        <f>+Casos_PN_CORR[[#This Row],[43964]]-Casos_PN_CORR[[#This Row],[43963]]</f>
        <v>0</v>
      </c>
      <c r="BS412">
        <f>+Casos_PN_CORR[[#This Row],[43965]]-Casos_PN_CORR[[#This Row],[43964]]</f>
        <v>0</v>
      </c>
      <c r="BT412">
        <f>+Casos_PN_CORR[[#This Row],[43966]]-Casos_PN_CORR[[#This Row],[43965]]</f>
        <v>0</v>
      </c>
      <c r="BU412">
        <f>+Casos_PN_CORR[[#This Row],[43967]]-Casos_PN_CORR[[#This Row],[43966]]</f>
        <v>0</v>
      </c>
      <c r="BV412">
        <f>+Casos_PN_CORR[[#This Row],[43968]]-Casos_PN_CORR[[#This Row],[43967]]</f>
        <v>0</v>
      </c>
      <c r="BW412">
        <f>+Casos_PN_CORR[[#This Row],[43969]]-Casos_PN_CORR[[#This Row],[43968]]</f>
        <v>0</v>
      </c>
      <c r="BX412">
        <f>+Casos_PN_CORR[[#This Row],[43970]]-Casos_PN_CORR[[#This Row],[43969]]</f>
        <v>0</v>
      </c>
      <c r="BY412">
        <f>+Casos_PN_CORR[[#This Row],[43971]]-Casos_PN_CORR[[#This Row],[43970]]</f>
        <v>0</v>
      </c>
      <c r="BZ412">
        <f>+Casos_PN_CORR[[#This Row],[43972]]-Casos_PN_CORR[[#This Row],[43971]]</f>
        <v>0</v>
      </c>
      <c r="CA412">
        <f>+Casos_PN_CORR[[#This Row],[43973]]-Casos_PN_CORR[[#This Row],[43972]]</f>
        <v>0</v>
      </c>
      <c r="CB412">
        <f>+Casos_PN_CORR[[#This Row],[43974]]-Casos_PN_CORR[[#This Row],[43973]]</f>
        <v>0</v>
      </c>
      <c r="CC412">
        <f>+Casos_PN_CORR[[#This Row],[43975]]-Casos_PN_CORR[[#This Row],[43974]]</f>
        <v>0</v>
      </c>
      <c r="CD412">
        <f>+Casos_PN_CORR[[#This Row],[43976]]-Casos_PN_CORR[[#This Row],[43975]]</f>
        <v>0</v>
      </c>
      <c r="CE412">
        <f>+Casos_PN_CORR[[#This Row],[43977]]-Casos_PN_CORR[[#This Row],[43976]]</f>
        <v>0</v>
      </c>
      <c r="CF412">
        <f>+Casos_PN_CORR[[#This Row],[43978]]-Casos_PN_CORR[[#This Row],[43977]]</f>
        <v>0</v>
      </c>
      <c r="CG412">
        <f>+Casos_PN_CORR[[#This Row],[43979]]-Casos_PN_CORR[[#This Row],[43978]]</f>
        <v>0</v>
      </c>
      <c r="CH412">
        <f>+Casos_PN_CORR[[#This Row],[43980]]-Casos_PN_CORR[[#This Row],[43979]]</f>
        <v>0</v>
      </c>
      <c r="CI412">
        <f>+Casos_PN_CORR[[#This Row],[43981]]-Casos_PN_CORR[[#This Row],[43980]]</f>
        <v>0</v>
      </c>
      <c r="CJ412">
        <f>+Casos_PN_CORR[[#This Row],[43982]]-Casos_PN_CORR[[#This Row],[43981]]</f>
        <v>0</v>
      </c>
      <c r="CK412">
        <f>+Casos_PN_CORR[[#This Row],[43983]]-Casos_PN_CORR[[#This Row],[43982]]</f>
        <v>0</v>
      </c>
      <c r="CL412">
        <f>+Casos_PN_CORR[[#This Row],[43984]]-Casos_PN_CORR[[#This Row],[43983]]</f>
        <v>0</v>
      </c>
      <c r="CM412">
        <f>+Casos_PN_CORR[[#This Row],[43985]]-Casos_PN_CORR[[#This Row],[43984]]</f>
        <v>0</v>
      </c>
      <c r="CN412">
        <f>+Casos_PN_CORR[[#This Row],[43986]]-Casos_PN_CORR[[#This Row],[43985]]</f>
        <v>0</v>
      </c>
      <c r="CO412">
        <f>+Casos_PN_CORR[[#This Row],[43987]]-Casos_PN_CORR[[#This Row],[43986]]</f>
        <v>0</v>
      </c>
      <c r="CP412">
        <f>+Casos_PN_CORR[[#This Row],[43988]]-Casos_PN_CORR[[#This Row],[43987]]</f>
        <v>0</v>
      </c>
      <c r="CQ412">
        <f>+Casos_PN_CORR[[#This Row],[43989]]-Casos_PN_CORR[[#This Row],[43988]]</f>
        <v>0</v>
      </c>
      <c r="CR412">
        <f>+Casos_PN_CORR[[#This Row],[43990]]-Casos_PN_CORR[[#This Row],[43989]]</f>
        <v>0</v>
      </c>
      <c r="CS412">
        <f>+Casos_PN_CORR[[#This Row],[43991]]-Casos_PN_CORR[[#This Row],[43990]]</f>
        <v>0</v>
      </c>
      <c r="CT412">
        <f>+Casos_PN_CORR[[#This Row],[43992]]-Casos_PN_CORR[[#This Row],[43991]]</f>
        <v>0</v>
      </c>
      <c r="CU412">
        <f>+Casos_PN_CORR[[#This Row],[43993]]-Casos_PN_CORR[[#This Row],[43992]]</f>
        <v>0</v>
      </c>
    </row>
    <row r="413" spans="1:99" x14ac:dyDescent="0.3">
      <c r="A413">
        <v>60301</v>
      </c>
      <c r="B413" s="2" t="s">
        <v>158</v>
      </c>
      <c r="C413" s="2" t="s">
        <v>406</v>
      </c>
      <c r="D413" s="2" t="s">
        <v>407</v>
      </c>
      <c r="E413" s="4">
        <f t="shared" si="6"/>
        <v>0</v>
      </c>
      <c r="F413">
        <f>+Casos_PN_CORR[[#This Row],[43900]]</f>
        <v>0</v>
      </c>
      <c r="G413">
        <f>+Casos_PN_CORR[[#This Row],[43901]]-Casos_PN_CORR[[#This Row],[43900]]</f>
        <v>0</v>
      </c>
      <c r="H413">
        <f>+Casos_PN_CORR[[#This Row],[43902]]-Casos_PN_CORR[[#This Row],[43901]]</f>
        <v>0</v>
      </c>
      <c r="I413">
        <f>+Casos_PN_CORR[[#This Row],[43903]]-Casos_PN_CORR[[#This Row],[43902]]</f>
        <v>0</v>
      </c>
      <c r="J413">
        <f>+Casos_PN_CORR[[#This Row],[43904]]-Casos_PN_CORR[[#This Row],[43903]]</f>
        <v>0</v>
      </c>
      <c r="K413">
        <f>+Casos_PN_CORR[[#This Row],[43905]]-Casos_PN_CORR[[#This Row],[43904]]</f>
        <v>0</v>
      </c>
      <c r="L413">
        <f>+Casos_PN_CORR[[#This Row],[43906]]-Casos_PN_CORR[[#This Row],[43905]]</f>
        <v>0</v>
      </c>
      <c r="M413">
        <f>+Casos_PN_CORR[[#This Row],[43907]]-Casos_PN_CORR[[#This Row],[43906]]</f>
        <v>0</v>
      </c>
      <c r="N413">
        <f>+Casos_PN_CORR[[#This Row],[43908]]-Casos_PN_CORR[[#This Row],[43907]]</f>
        <v>0</v>
      </c>
      <c r="O413">
        <f>+Casos_PN_CORR[[#This Row],[43909]]-Casos_PN_CORR[[#This Row],[43908]]</f>
        <v>0</v>
      </c>
      <c r="P413">
        <f>+Casos_PN_CORR[[#This Row],[43910]]-Casos_PN_CORR[[#This Row],[43909]]</f>
        <v>0</v>
      </c>
      <c r="Q413">
        <f>+Casos_PN_CORR[[#This Row],[43911]]-Casos_PN_CORR[[#This Row],[43910]]</f>
        <v>0</v>
      </c>
      <c r="R413">
        <f>+Casos_PN_CORR[[#This Row],[43912]]-Casos_PN_CORR[[#This Row],[43911]]</f>
        <v>0</v>
      </c>
      <c r="S413">
        <f>+Casos_PN_CORR[[#This Row],[43913]]-Casos_PN_CORR[[#This Row],[43912]]</f>
        <v>0</v>
      </c>
      <c r="T413">
        <f>+Casos_PN_CORR[[#This Row],[43914]]-Casos_PN_CORR[[#This Row],[43913]]</f>
        <v>0</v>
      </c>
      <c r="U413">
        <f>+Casos_PN_CORR[[#This Row],[43915]]-Casos_PN_CORR[[#This Row],[43914]]</f>
        <v>0</v>
      </c>
      <c r="V413">
        <f>+Casos_PN_CORR[[#This Row],[43916]]-Casos_PN_CORR[[#This Row],[43915]]</f>
        <v>0</v>
      </c>
      <c r="W413">
        <f>+Casos_PN_CORR[[#This Row],[43917]]-Casos_PN_CORR[[#This Row],[43916]]</f>
        <v>0</v>
      </c>
      <c r="X413">
        <f>+Casos_PN_CORR[[#This Row],[43918]]-Casos_PN_CORR[[#This Row],[43917]]</f>
        <v>0</v>
      </c>
      <c r="Y413">
        <f>+Casos_PN_CORR[[#This Row],[43919]]-Casos_PN_CORR[[#This Row],[43918]]</f>
        <v>0</v>
      </c>
      <c r="Z413">
        <f>+Casos_PN_CORR[[#This Row],[43920]]-Casos_PN_CORR[[#This Row],[43919]]</f>
        <v>0</v>
      </c>
      <c r="AA413">
        <f>+Casos_PN_CORR[[#This Row],[43921]]-Casos_PN_CORR[[#This Row],[43920]]</f>
        <v>0</v>
      </c>
      <c r="AB413">
        <f>+Casos_PN_CORR[[#This Row],[43922]]-Casos_PN_CORR[[#This Row],[43921]]</f>
        <v>0</v>
      </c>
      <c r="AC413">
        <f>+Casos_PN_CORR[[#This Row],[43923]]-Casos_PN_CORR[[#This Row],[43922]]</f>
        <v>0</v>
      </c>
      <c r="AD413">
        <f>+Casos_PN_CORR[[#This Row],[43924]]-Casos_PN_CORR[[#This Row],[43923]]</f>
        <v>0</v>
      </c>
      <c r="AE413">
        <f>+Casos_PN_CORR[[#This Row],[43925]]-Casos_PN_CORR[[#This Row],[43924]]</f>
        <v>0</v>
      </c>
      <c r="AF413">
        <f>+Casos_PN_CORR[[#This Row],[43926]]-Casos_PN_CORR[[#This Row],[43925]]</f>
        <v>0</v>
      </c>
      <c r="AG413">
        <f>+Casos_PN_CORR[[#This Row],[43927]]-Casos_PN_CORR[[#This Row],[43926]]</f>
        <v>0</v>
      </c>
      <c r="AH413">
        <f>+Casos_PN_CORR[[#This Row],[43928]]-Casos_PN_CORR[[#This Row],[43927]]</f>
        <v>0</v>
      </c>
      <c r="AI413">
        <f>+Casos_PN_CORR[[#This Row],[43929]]-Casos_PN_CORR[[#This Row],[43928]]</f>
        <v>0</v>
      </c>
      <c r="AJ413">
        <f>+Casos_PN_CORR[[#This Row],[43930]]-Casos_PN_CORR[[#This Row],[43929]]</f>
        <v>0</v>
      </c>
      <c r="AK413">
        <f>+Casos_PN_CORR[[#This Row],[43931]]-Casos_PN_CORR[[#This Row],[43930]]</f>
        <v>0</v>
      </c>
      <c r="AL413">
        <f>+Casos_PN_CORR[[#This Row],[43932]]-Casos_PN_CORR[[#This Row],[43931]]</f>
        <v>0</v>
      </c>
      <c r="AM413">
        <f>+Casos_PN_CORR[[#This Row],[43933]]-Casos_PN_CORR[[#This Row],[43932]]</f>
        <v>0</v>
      </c>
      <c r="AN413">
        <f>+Casos_PN_CORR[[#This Row],[43934]]-Casos_PN_CORR[[#This Row],[43933]]</f>
        <v>0</v>
      </c>
      <c r="AO413">
        <f>+Casos_PN_CORR[[#This Row],[43935]]-Casos_PN_CORR[[#This Row],[43934]]</f>
        <v>0</v>
      </c>
      <c r="AP413">
        <f>+Casos_PN_CORR[[#This Row],[43936]]-Casos_PN_CORR[[#This Row],[43935]]</f>
        <v>0</v>
      </c>
      <c r="AQ413">
        <f>+Casos_PN_CORR[[#This Row],[43937]]-Casos_PN_CORR[[#This Row],[43936]]</f>
        <v>0</v>
      </c>
      <c r="AR413">
        <f>+Casos_PN_CORR[[#This Row],[43938]]-Casos_PN_CORR[[#This Row],[43937]]</f>
        <v>0</v>
      </c>
      <c r="AS413">
        <f>+Casos_PN_CORR[[#This Row],[43939]]-Casos_PN_CORR[[#This Row],[43938]]</f>
        <v>0</v>
      </c>
      <c r="AT413">
        <f>+Casos_PN_CORR[[#This Row],[43940]]-Casos_PN_CORR[[#This Row],[43939]]</f>
        <v>0</v>
      </c>
      <c r="AU413">
        <f>+Casos_PN_CORR[[#This Row],[43941]]-Casos_PN_CORR[[#This Row],[43940]]</f>
        <v>0</v>
      </c>
      <c r="AV413">
        <f>+Casos_PN_CORR[[#This Row],[43942]]-Casos_PN_CORR[[#This Row],[43941]]</f>
        <v>0</v>
      </c>
      <c r="AW413">
        <f>+Casos_PN_CORR[[#This Row],[43943]]-Casos_PN_CORR[[#This Row],[43942]]</f>
        <v>0</v>
      </c>
      <c r="AX413">
        <f>+Casos_PN_CORR[[#This Row],[43944]]-Casos_PN_CORR[[#This Row],[43943]]</f>
        <v>0</v>
      </c>
      <c r="AY413">
        <f>+Casos_PN_CORR[[#This Row],[43945]]-Casos_PN_CORR[[#This Row],[43944]]</f>
        <v>0</v>
      </c>
      <c r="AZ413">
        <f>+Casos_PN_CORR[[#This Row],[43946]]-Casos_PN_CORR[[#This Row],[43945]]</f>
        <v>0</v>
      </c>
      <c r="BA413">
        <f>+Casos_PN_CORR[[#This Row],[43947]]-Casos_PN_CORR[[#This Row],[43946]]</f>
        <v>0</v>
      </c>
      <c r="BB413">
        <f>+Casos_PN_CORR[[#This Row],[43948]]-Casos_PN_CORR[[#This Row],[43947]]</f>
        <v>0</v>
      </c>
      <c r="BC413">
        <f>+Casos_PN_CORR[[#This Row],[43949]]-Casos_PN_CORR[[#This Row],[43948]]</f>
        <v>0</v>
      </c>
      <c r="BD413">
        <f>+Casos_PN_CORR[[#This Row],[43950]]-Casos_PN_CORR[[#This Row],[43949]]</f>
        <v>0</v>
      </c>
      <c r="BE413">
        <f>+Casos_PN_CORR[[#This Row],[43951]]-Casos_PN_CORR[[#This Row],[43950]]</f>
        <v>0</v>
      </c>
      <c r="BF413">
        <f>+Casos_PN_CORR[[#This Row],[43952]]-Casos_PN_CORR[[#This Row],[43951]]</f>
        <v>0</v>
      </c>
      <c r="BG413">
        <f>+Casos_PN_CORR[[#This Row],[43953]]-Casos_PN_CORR[[#This Row],[43952]]</f>
        <v>0</v>
      </c>
      <c r="BH413">
        <f>+Casos_PN_CORR[[#This Row],[43954]]-Casos_PN_CORR[[#This Row],[43953]]</f>
        <v>0</v>
      </c>
      <c r="BI413">
        <f>+Casos_PN_CORR[[#This Row],[43955]]-Casos_PN_CORR[[#This Row],[43954]]</f>
        <v>0</v>
      </c>
      <c r="BJ413">
        <f>+Casos_PN_CORR[[#This Row],[43956]]-Casos_PN_CORR[[#This Row],[43955]]</f>
        <v>0</v>
      </c>
      <c r="BK413">
        <f>+Casos_PN_CORR[[#This Row],[43957]]-Casos_PN_CORR[[#This Row],[43956]]</f>
        <v>0</v>
      </c>
      <c r="BL413">
        <f>+Casos_PN_CORR[[#This Row],[43958]]-Casos_PN_CORR[[#This Row],[43957]]</f>
        <v>0</v>
      </c>
      <c r="BM413">
        <f>+Casos_PN_CORR[[#This Row],[43959]]-Casos_PN_CORR[[#This Row],[43958]]</f>
        <v>0</v>
      </c>
      <c r="BN413">
        <f>+Casos_PN_CORR[[#This Row],[43960]]-Casos_PN_CORR[[#This Row],[43959]]</f>
        <v>0</v>
      </c>
      <c r="BO413">
        <f>+Casos_PN_CORR[[#This Row],[43961]]-Casos_PN_CORR[[#This Row],[43960]]</f>
        <v>0</v>
      </c>
      <c r="BP413">
        <f>+Casos_PN_CORR[[#This Row],[43962]]-Casos_PN_CORR[[#This Row],[43961]]</f>
        <v>0</v>
      </c>
      <c r="BQ413">
        <f>+Casos_PN_CORR[[#This Row],[43963]]-Casos_PN_CORR[[#This Row],[43962]]</f>
        <v>0</v>
      </c>
      <c r="BR413">
        <f>+Casos_PN_CORR[[#This Row],[43964]]-Casos_PN_CORR[[#This Row],[43963]]</f>
        <v>0</v>
      </c>
      <c r="BS413">
        <f>+Casos_PN_CORR[[#This Row],[43965]]-Casos_PN_CORR[[#This Row],[43964]]</f>
        <v>0</v>
      </c>
      <c r="BT413">
        <f>+Casos_PN_CORR[[#This Row],[43966]]-Casos_PN_CORR[[#This Row],[43965]]</f>
        <v>0</v>
      </c>
      <c r="BU413">
        <f>+Casos_PN_CORR[[#This Row],[43967]]-Casos_PN_CORR[[#This Row],[43966]]</f>
        <v>0</v>
      </c>
      <c r="BV413">
        <f>+Casos_PN_CORR[[#This Row],[43968]]-Casos_PN_CORR[[#This Row],[43967]]</f>
        <v>0</v>
      </c>
      <c r="BW413">
        <f>+Casos_PN_CORR[[#This Row],[43969]]-Casos_PN_CORR[[#This Row],[43968]]</f>
        <v>0</v>
      </c>
      <c r="BX413">
        <f>+Casos_PN_CORR[[#This Row],[43970]]-Casos_PN_CORR[[#This Row],[43969]]</f>
        <v>0</v>
      </c>
      <c r="BY413">
        <f>+Casos_PN_CORR[[#This Row],[43971]]-Casos_PN_CORR[[#This Row],[43970]]</f>
        <v>0</v>
      </c>
      <c r="BZ413">
        <f>+Casos_PN_CORR[[#This Row],[43972]]-Casos_PN_CORR[[#This Row],[43971]]</f>
        <v>0</v>
      </c>
      <c r="CA413">
        <f>+Casos_PN_CORR[[#This Row],[43973]]-Casos_PN_CORR[[#This Row],[43972]]</f>
        <v>0</v>
      </c>
      <c r="CB413">
        <f>+Casos_PN_CORR[[#This Row],[43974]]-Casos_PN_CORR[[#This Row],[43973]]</f>
        <v>0</v>
      </c>
      <c r="CC413">
        <f>+Casos_PN_CORR[[#This Row],[43975]]-Casos_PN_CORR[[#This Row],[43974]]</f>
        <v>0</v>
      </c>
      <c r="CD413">
        <f>+Casos_PN_CORR[[#This Row],[43976]]-Casos_PN_CORR[[#This Row],[43975]]</f>
        <v>0</v>
      </c>
      <c r="CE413">
        <f>+Casos_PN_CORR[[#This Row],[43977]]-Casos_PN_CORR[[#This Row],[43976]]</f>
        <v>0</v>
      </c>
      <c r="CF413">
        <f>+Casos_PN_CORR[[#This Row],[43978]]-Casos_PN_CORR[[#This Row],[43977]]</f>
        <v>0</v>
      </c>
      <c r="CG413">
        <f>+Casos_PN_CORR[[#This Row],[43979]]-Casos_PN_CORR[[#This Row],[43978]]</f>
        <v>0</v>
      </c>
      <c r="CH413">
        <f>+Casos_PN_CORR[[#This Row],[43980]]-Casos_PN_CORR[[#This Row],[43979]]</f>
        <v>0</v>
      </c>
      <c r="CI413">
        <f>+Casos_PN_CORR[[#This Row],[43981]]-Casos_PN_CORR[[#This Row],[43980]]</f>
        <v>0</v>
      </c>
      <c r="CJ413">
        <f>+Casos_PN_CORR[[#This Row],[43982]]-Casos_PN_CORR[[#This Row],[43981]]</f>
        <v>0</v>
      </c>
      <c r="CK413">
        <f>+Casos_PN_CORR[[#This Row],[43983]]-Casos_PN_CORR[[#This Row],[43982]]</f>
        <v>0</v>
      </c>
      <c r="CL413">
        <f>+Casos_PN_CORR[[#This Row],[43984]]-Casos_PN_CORR[[#This Row],[43983]]</f>
        <v>0</v>
      </c>
      <c r="CM413">
        <f>+Casos_PN_CORR[[#This Row],[43985]]-Casos_PN_CORR[[#This Row],[43984]]</f>
        <v>0</v>
      </c>
      <c r="CN413">
        <f>+Casos_PN_CORR[[#This Row],[43986]]-Casos_PN_CORR[[#This Row],[43985]]</f>
        <v>0</v>
      </c>
      <c r="CO413">
        <f>+Casos_PN_CORR[[#This Row],[43987]]-Casos_PN_CORR[[#This Row],[43986]]</f>
        <v>0</v>
      </c>
      <c r="CP413">
        <f>+Casos_PN_CORR[[#This Row],[43988]]-Casos_PN_CORR[[#This Row],[43987]]</f>
        <v>0</v>
      </c>
      <c r="CQ413">
        <f>+Casos_PN_CORR[[#This Row],[43989]]-Casos_PN_CORR[[#This Row],[43988]]</f>
        <v>0</v>
      </c>
      <c r="CR413">
        <f>+Casos_PN_CORR[[#This Row],[43990]]-Casos_PN_CORR[[#This Row],[43989]]</f>
        <v>0</v>
      </c>
      <c r="CS413">
        <f>+Casos_PN_CORR[[#This Row],[43991]]-Casos_PN_CORR[[#This Row],[43990]]</f>
        <v>0</v>
      </c>
      <c r="CT413">
        <f>+Casos_PN_CORR[[#This Row],[43992]]-Casos_PN_CORR[[#This Row],[43991]]</f>
        <v>0</v>
      </c>
      <c r="CU413">
        <f>+Casos_PN_CORR[[#This Row],[43993]]-Casos_PN_CORR[[#This Row],[43992]]</f>
        <v>0</v>
      </c>
    </row>
    <row r="414" spans="1:99" x14ac:dyDescent="0.3">
      <c r="A414">
        <v>90304</v>
      </c>
      <c r="B414" s="2" t="s">
        <v>114</v>
      </c>
      <c r="C414" s="2" t="s">
        <v>284</v>
      </c>
      <c r="D414" s="2" t="s">
        <v>664</v>
      </c>
      <c r="E414" s="4">
        <f t="shared" si="6"/>
        <v>0</v>
      </c>
      <c r="F414">
        <f>+Casos_PN_CORR[[#This Row],[43900]]</f>
        <v>0</v>
      </c>
      <c r="G414">
        <f>+Casos_PN_CORR[[#This Row],[43901]]-Casos_PN_CORR[[#This Row],[43900]]</f>
        <v>0</v>
      </c>
      <c r="H414">
        <f>+Casos_PN_CORR[[#This Row],[43902]]-Casos_PN_CORR[[#This Row],[43901]]</f>
        <v>0</v>
      </c>
      <c r="I414">
        <f>+Casos_PN_CORR[[#This Row],[43903]]-Casos_PN_CORR[[#This Row],[43902]]</f>
        <v>0</v>
      </c>
      <c r="J414">
        <f>+Casos_PN_CORR[[#This Row],[43904]]-Casos_PN_CORR[[#This Row],[43903]]</f>
        <v>0</v>
      </c>
      <c r="K414">
        <f>+Casos_PN_CORR[[#This Row],[43905]]-Casos_PN_CORR[[#This Row],[43904]]</f>
        <v>0</v>
      </c>
      <c r="L414">
        <f>+Casos_PN_CORR[[#This Row],[43906]]-Casos_PN_CORR[[#This Row],[43905]]</f>
        <v>0</v>
      </c>
      <c r="M414">
        <f>+Casos_PN_CORR[[#This Row],[43907]]-Casos_PN_CORR[[#This Row],[43906]]</f>
        <v>0</v>
      </c>
      <c r="N414">
        <f>+Casos_PN_CORR[[#This Row],[43908]]-Casos_PN_CORR[[#This Row],[43907]]</f>
        <v>0</v>
      </c>
      <c r="O414">
        <f>+Casos_PN_CORR[[#This Row],[43909]]-Casos_PN_CORR[[#This Row],[43908]]</f>
        <v>0</v>
      </c>
      <c r="P414">
        <f>+Casos_PN_CORR[[#This Row],[43910]]-Casos_PN_CORR[[#This Row],[43909]]</f>
        <v>0</v>
      </c>
      <c r="Q414">
        <f>+Casos_PN_CORR[[#This Row],[43911]]-Casos_PN_CORR[[#This Row],[43910]]</f>
        <v>0</v>
      </c>
      <c r="R414">
        <f>+Casos_PN_CORR[[#This Row],[43912]]-Casos_PN_CORR[[#This Row],[43911]]</f>
        <v>0</v>
      </c>
      <c r="S414">
        <f>+Casos_PN_CORR[[#This Row],[43913]]-Casos_PN_CORR[[#This Row],[43912]]</f>
        <v>0</v>
      </c>
      <c r="T414">
        <f>+Casos_PN_CORR[[#This Row],[43914]]-Casos_PN_CORR[[#This Row],[43913]]</f>
        <v>0</v>
      </c>
      <c r="U414">
        <f>+Casos_PN_CORR[[#This Row],[43915]]-Casos_PN_CORR[[#This Row],[43914]]</f>
        <v>0</v>
      </c>
      <c r="V414">
        <f>+Casos_PN_CORR[[#This Row],[43916]]-Casos_PN_CORR[[#This Row],[43915]]</f>
        <v>0</v>
      </c>
      <c r="W414">
        <f>+Casos_PN_CORR[[#This Row],[43917]]-Casos_PN_CORR[[#This Row],[43916]]</f>
        <v>0</v>
      </c>
      <c r="X414">
        <f>+Casos_PN_CORR[[#This Row],[43918]]-Casos_PN_CORR[[#This Row],[43917]]</f>
        <v>0</v>
      </c>
      <c r="Y414">
        <f>+Casos_PN_CORR[[#This Row],[43919]]-Casos_PN_CORR[[#This Row],[43918]]</f>
        <v>0</v>
      </c>
      <c r="Z414">
        <f>+Casos_PN_CORR[[#This Row],[43920]]-Casos_PN_CORR[[#This Row],[43919]]</f>
        <v>0</v>
      </c>
      <c r="AA414">
        <f>+Casos_PN_CORR[[#This Row],[43921]]-Casos_PN_CORR[[#This Row],[43920]]</f>
        <v>0</v>
      </c>
      <c r="AB414">
        <f>+Casos_PN_CORR[[#This Row],[43922]]-Casos_PN_CORR[[#This Row],[43921]]</f>
        <v>0</v>
      </c>
      <c r="AC414">
        <f>+Casos_PN_CORR[[#This Row],[43923]]-Casos_PN_CORR[[#This Row],[43922]]</f>
        <v>0</v>
      </c>
      <c r="AD414">
        <f>+Casos_PN_CORR[[#This Row],[43924]]-Casos_PN_CORR[[#This Row],[43923]]</f>
        <v>0</v>
      </c>
      <c r="AE414">
        <f>+Casos_PN_CORR[[#This Row],[43925]]-Casos_PN_CORR[[#This Row],[43924]]</f>
        <v>0</v>
      </c>
      <c r="AF414">
        <f>+Casos_PN_CORR[[#This Row],[43926]]-Casos_PN_CORR[[#This Row],[43925]]</f>
        <v>0</v>
      </c>
      <c r="AG414">
        <f>+Casos_PN_CORR[[#This Row],[43927]]-Casos_PN_CORR[[#This Row],[43926]]</f>
        <v>0</v>
      </c>
      <c r="AH414">
        <f>+Casos_PN_CORR[[#This Row],[43928]]-Casos_PN_CORR[[#This Row],[43927]]</f>
        <v>0</v>
      </c>
      <c r="AI414">
        <f>+Casos_PN_CORR[[#This Row],[43929]]-Casos_PN_CORR[[#This Row],[43928]]</f>
        <v>0</v>
      </c>
      <c r="AJ414">
        <f>+Casos_PN_CORR[[#This Row],[43930]]-Casos_PN_CORR[[#This Row],[43929]]</f>
        <v>0</v>
      </c>
      <c r="AK414">
        <f>+Casos_PN_CORR[[#This Row],[43931]]-Casos_PN_CORR[[#This Row],[43930]]</f>
        <v>0</v>
      </c>
      <c r="AL414">
        <f>+Casos_PN_CORR[[#This Row],[43932]]-Casos_PN_CORR[[#This Row],[43931]]</f>
        <v>0</v>
      </c>
      <c r="AM414">
        <f>+Casos_PN_CORR[[#This Row],[43933]]-Casos_PN_CORR[[#This Row],[43932]]</f>
        <v>0</v>
      </c>
      <c r="AN414">
        <f>+Casos_PN_CORR[[#This Row],[43934]]-Casos_PN_CORR[[#This Row],[43933]]</f>
        <v>0</v>
      </c>
      <c r="AO414">
        <f>+Casos_PN_CORR[[#This Row],[43935]]-Casos_PN_CORR[[#This Row],[43934]]</f>
        <v>0</v>
      </c>
      <c r="AP414">
        <f>+Casos_PN_CORR[[#This Row],[43936]]-Casos_PN_CORR[[#This Row],[43935]]</f>
        <v>0</v>
      </c>
      <c r="AQ414">
        <f>+Casos_PN_CORR[[#This Row],[43937]]-Casos_PN_CORR[[#This Row],[43936]]</f>
        <v>0</v>
      </c>
      <c r="AR414">
        <f>+Casos_PN_CORR[[#This Row],[43938]]-Casos_PN_CORR[[#This Row],[43937]]</f>
        <v>0</v>
      </c>
      <c r="AS414">
        <f>+Casos_PN_CORR[[#This Row],[43939]]-Casos_PN_CORR[[#This Row],[43938]]</f>
        <v>0</v>
      </c>
      <c r="AT414">
        <f>+Casos_PN_CORR[[#This Row],[43940]]-Casos_PN_CORR[[#This Row],[43939]]</f>
        <v>0</v>
      </c>
      <c r="AU414">
        <f>+Casos_PN_CORR[[#This Row],[43941]]-Casos_PN_CORR[[#This Row],[43940]]</f>
        <v>0</v>
      </c>
      <c r="AV414">
        <f>+Casos_PN_CORR[[#This Row],[43942]]-Casos_PN_CORR[[#This Row],[43941]]</f>
        <v>0</v>
      </c>
      <c r="AW414">
        <f>+Casos_PN_CORR[[#This Row],[43943]]-Casos_PN_CORR[[#This Row],[43942]]</f>
        <v>0</v>
      </c>
      <c r="AX414">
        <f>+Casos_PN_CORR[[#This Row],[43944]]-Casos_PN_CORR[[#This Row],[43943]]</f>
        <v>0</v>
      </c>
      <c r="AY414">
        <f>+Casos_PN_CORR[[#This Row],[43945]]-Casos_PN_CORR[[#This Row],[43944]]</f>
        <v>0</v>
      </c>
      <c r="AZ414">
        <f>+Casos_PN_CORR[[#This Row],[43946]]-Casos_PN_CORR[[#This Row],[43945]]</f>
        <v>0</v>
      </c>
      <c r="BA414">
        <f>+Casos_PN_CORR[[#This Row],[43947]]-Casos_PN_CORR[[#This Row],[43946]]</f>
        <v>0</v>
      </c>
      <c r="BB414">
        <f>+Casos_PN_CORR[[#This Row],[43948]]-Casos_PN_CORR[[#This Row],[43947]]</f>
        <v>0</v>
      </c>
      <c r="BC414">
        <f>+Casos_PN_CORR[[#This Row],[43949]]-Casos_PN_CORR[[#This Row],[43948]]</f>
        <v>0</v>
      </c>
      <c r="BD414">
        <f>+Casos_PN_CORR[[#This Row],[43950]]-Casos_PN_CORR[[#This Row],[43949]]</f>
        <v>0</v>
      </c>
      <c r="BE414">
        <f>+Casos_PN_CORR[[#This Row],[43951]]-Casos_PN_CORR[[#This Row],[43950]]</f>
        <v>0</v>
      </c>
      <c r="BF414">
        <f>+Casos_PN_CORR[[#This Row],[43952]]-Casos_PN_CORR[[#This Row],[43951]]</f>
        <v>0</v>
      </c>
      <c r="BG414">
        <f>+Casos_PN_CORR[[#This Row],[43953]]-Casos_PN_CORR[[#This Row],[43952]]</f>
        <v>0</v>
      </c>
      <c r="BH414">
        <f>+Casos_PN_CORR[[#This Row],[43954]]-Casos_PN_CORR[[#This Row],[43953]]</f>
        <v>0</v>
      </c>
      <c r="BI414">
        <f>+Casos_PN_CORR[[#This Row],[43955]]-Casos_PN_CORR[[#This Row],[43954]]</f>
        <v>0</v>
      </c>
      <c r="BJ414">
        <f>+Casos_PN_CORR[[#This Row],[43956]]-Casos_PN_CORR[[#This Row],[43955]]</f>
        <v>0</v>
      </c>
      <c r="BK414">
        <f>+Casos_PN_CORR[[#This Row],[43957]]-Casos_PN_CORR[[#This Row],[43956]]</f>
        <v>0</v>
      </c>
      <c r="BL414">
        <f>+Casos_PN_CORR[[#This Row],[43958]]-Casos_PN_CORR[[#This Row],[43957]]</f>
        <v>0</v>
      </c>
      <c r="BM414">
        <f>+Casos_PN_CORR[[#This Row],[43959]]-Casos_PN_CORR[[#This Row],[43958]]</f>
        <v>0</v>
      </c>
      <c r="BN414">
        <f>+Casos_PN_CORR[[#This Row],[43960]]-Casos_PN_CORR[[#This Row],[43959]]</f>
        <v>0</v>
      </c>
      <c r="BO414">
        <f>+Casos_PN_CORR[[#This Row],[43961]]-Casos_PN_CORR[[#This Row],[43960]]</f>
        <v>0</v>
      </c>
      <c r="BP414">
        <f>+Casos_PN_CORR[[#This Row],[43962]]-Casos_PN_CORR[[#This Row],[43961]]</f>
        <v>0</v>
      </c>
      <c r="BQ414">
        <f>+Casos_PN_CORR[[#This Row],[43963]]-Casos_PN_CORR[[#This Row],[43962]]</f>
        <v>0</v>
      </c>
      <c r="BR414">
        <f>+Casos_PN_CORR[[#This Row],[43964]]-Casos_PN_CORR[[#This Row],[43963]]</f>
        <v>0</v>
      </c>
      <c r="BS414">
        <f>+Casos_PN_CORR[[#This Row],[43965]]-Casos_PN_CORR[[#This Row],[43964]]</f>
        <v>0</v>
      </c>
      <c r="BT414">
        <f>+Casos_PN_CORR[[#This Row],[43966]]-Casos_PN_CORR[[#This Row],[43965]]</f>
        <v>0</v>
      </c>
      <c r="BU414">
        <f>+Casos_PN_CORR[[#This Row],[43967]]-Casos_PN_CORR[[#This Row],[43966]]</f>
        <v>0</v>
      </c>
      <c r="BV414">
        <f>+Casos_PN_CORR[[#This Row],[43968]]-Casos_PN_CORR[[#This Row],[43967]]</f>
        <v>0</v>
      </c>
      <c r="BW414">
        <f>+Casos_PN_CORR[[#This Row],[43969]]-Casos_PN_CORR[[#This Row],[43968]]</f>
        <v>0</v>
      </c>
      <c r="BX414">
        <f>+Casos_PN_CORR[[#This Row],[43970]]-Casos_PN_CORR[[#This Row],[43969]]</f>
        <v>0</v>
      </c>
      <c r="BY414">
        <f>+Casos_PN_CORR[[#This Row],[43971]]-Casos_PN_CORR[[#This Row],[43970]]</f>
        <v>0</v>
      </c>
      <c r="BZ414">
        <f>+Casos_PN_CORR[[#This Row],[43972]]-Casos_PN_CORR[[#This Row],[43971]]</f>
        <v>0</v>
      </c>
      <c r="CA414">
        <f>+Casos_PN_CORR[[#This Row],[43973]]-Casos_PN_CORR[[#This Row],[43972]]</f>
        <v>0</v>
      </c>
      <c r="CB414">
        <f>+Casos_PN_CORR[[#This Row],[43974]]-Casos_PN_CORR[[#This Row],[43973]]</f>
        <v>0</v>
      </c>
      <c r="CC414">
        <f>+Casos_PN_CORR[[#This Row],[43975]]-Casos_PN_CORR[[#This Row],[43974]]</f>
        <v>0</v>
      </c>
      <c r="CD414">
        <f>+Casos_PN_CORR[[#This Row],[43976]]-Casos_PN_CORR[[#This Row],[43975]]</f>
        <v>0</v>
      </c>
      <c r="CE414">
        <f>+Casos_PN_CORR[[#This Row],[43977]]-Casos_PN_CORR[[#This Row],[43976]]</f>
        <v>0</v>
      </c>
      <c r="CF414">
        <f>+Casos_PN_CORR[[#This Row],[43978]]-Casos_PN_CORR[[#This Row],[43977]]</f>
        <v>0</v>
      </c>
      <c r="CG414">
        <f>+Casos_PN_CORR[[#This Row],[43979]]-Casos_PN_CORR[[#This Row],[43978]]</f>
        <v>0</v>
      </c>
      <c r="CH414">
        <f>+Casos_PN_CORR[[#This Row],[43980]]-Casos_PN_CORR[[#This Row],[43979]]</f>
        <v>0</v>
      </c>
      <c r="CI414">
        <f>+Casos_PN_CORR[[#This Row],[43981]]-Casos_PN_CORR[[#This Row],[43980]]</f>
        <v>0</v>
      </c>
      <c r="CJ414">
        <f>+Casos_PN_CORR[[#This Row],[43982]]-Casos_PN_CORR[[#This Row],[43981]]</f>
        <v>0</v>
      </c>
      <c r="CK414">
        <f>+Casos_PN_CORR[[#This Row],[43983]]-Casos_PN_CORR[[#This Row],[43982]]</f>
        <v>0</v>
      </c>
      <c r="CL414">
        <f>+Casos_PN_CORR[[#This Row],[43984]]-Casos_PN_CORR[[#This Row],[43983]]</f>
        <v>0</v>
      </c>
      <c r="CM414">
        <f>+Casos_PN_CORR[[#This Row],[43985]]-Casos_PN_CORR[[#This Row],[43984]]</f>
        <v>0</v>
      </c>
      <c r="CN414">
        <f>+Casos_PN_CORR[[#This Row],[43986]]-Casos_PN_CORR[[#This Row],[43985]]</f>
        <v>0</v>
      </c>
      <c r="CO414">
        <f>+Casos_PN_CORR[[#This Row],[43987]]-Casos_PN_CORR[[#This Row],[43986]]</f>
        <v>0</v>
      </c>
      <c r="CP414">
        <f>+Casos_PN_CORR[[#This Row],[43988]]-Casos_PN_CORR[[#This Row],[43987]]</f>
        <v>0</v>
      </c>
      <c r="CQ414">
        <f>+Casos_PN_CORR[[#This Row],[43989]]-Casos_PN_CORR[[#This Row],[43988]]</f>
        <v>0</v>
      </c>
      <c r="CR414">
        <f>+Casos_PN_CORR[[#This Row],[43990]]-Casos_PN_CORR[[#This Row],[43989]]</f>
        <v>0</v>
      </c>
      <c r="CS414">
        <f>+Casos_PN_CORR[[#This Row],[43991]]-Casos_PN_CORR[[#This Row],[43990]]</f>
        <v>0</v>
      </c>
      <c r="CT414">
        <f>+Casos_PN_CORR[[#This Row],[43992]]-Casos_PN_CORR[[#This Row],[43991]]</f>
        <v>0</v>
      </c>
      <c r="CU414">
        <f>+Casos_PN_CORR[[#This Row],[43993]]-Casos_PN_CORR[[#This Row],[43992]]</f>
        <v>0</v>
      </c>
    </row>
    <row r="415" spans="1:99" x14ac:dyDescent="0.3">
      <c r="A415">
        <v>70401</v>
      </c>
      <c r="B415" s="2" t="s">
        <v>268</v>
      </c>
      <c r="C415" s="2" t="s">
        <v>328</v>
      </c>
      <c r="D415" s="2" t="s">
        <v>329</v>
      </c>
      <c r="E415" s="4">
        <f t="shared" si="6"/>
        <v>0</v>
      </c>
      <c r="F415">
        <f>+Casos_PN_CORR[[#This Row],[43900]]</f>
        <v>0</v>
      </c>
      <c r="G415">
        <f>+Casos_PN_CORR[[#This Row],[43901]]-Casos_PN_CORR[[#This Row],[43900]]</f>
        <v>0</v>
      </c>
      <c r="H415">
        <f>+Casos_PN_CORR[[#This Row],[43902]]-Casos_PN_CORR[[#This Row],[43901]]</f>
        <v>0</v>
      </c>
      <c r="I415">
        <f>+Casos_PN_CORR[[#This Row],[43903]]-Casos_PN_CORR[[#This Row],[43902]]</f>
        <v>0</v>
      </c>
      <c r="J415">
        <f>+Casos_PN_CORR[[#This Row],[43904]]-Casos_PN_CORR[[#This Row],[43903]]</f>
        <v>0</v>
      </c>
      <c r="K415">
        <f>+Casos_PN_CORR[[#This Row],[43905]]-Casos_PN_CORR[[#This Row],[43904]]</f>
        <v>0</v>
      </c>
      <c r="L415">
        <f>+Casos_PN_CORR[[#This Row],[43906]]-Casos_PN_CORR[[#This Row],[43905]]</f>
        <v>0</v>
      </c>
      <c r="M415">
        <f>+Casos_PN_CORR[[#This Row],[43907]]-Casos_PN_CORR[[#This Row],[43906]]</f>
        <v>0</v>
      </c>
      <c r="N415">
        <f>+Casos_PN_CORR[[#This Row],[43908]]-Casos_PN_CORR[[#This Row],[43907]]</f>
        <v>0</v>
      </c>
      <c r="O415">
        <f>+Casos_PN_CORR[[#This Row],[43909]]-Casos_PN_CORR[[#This Row],[43908]]</f>
        <v>0</v>
      </c>
      <c r="P415">
        <f>+Casos_PN_CORR[[#This Row],[43910]]-Casos_PN_CORR[[#This Row],[43909]]</f>
        <v>0</v>
      </c>
      <c r="Q415">
        <f>+Casos_PN_CORR[[#This Row],[43911]]-Casos_PN_CORR[[#This Row],[43910]]</f>
        <v>0</v>
      </c>
      <c r="R415">
        <f>+Casos_PN_CORR[[#This Row],[43912]]-Casos_PN_CORR[[#This Row],[43911]]</f>
        <v>0</v>
      </c>
      <c r="S415">
        <f>+Casos_PN_CORR[[#This Row],[43913]]-Casos_PN_CORR[[#This Row],[43912]]</f>
        <v>0</v>
      </c>
      <c r="T415">
        <f>+Casos_PN_CORR[[#This Row],[43914]]-Casos_PN_CORR[[#This Row],[43913]]</f>
        <v>0</v>
      </c>
      <c r="U415">
        <f>+Casos_PN_CORR[[#This Row],[43915]]-Casos_PN_CORR[[#This Row],[43914]]</f>
        <v>0</v>
      </c>
      <c r="V415">
        <f>+Casos_PN_CORR[[#This Row],[43916]]-Casos_PN_CORR[[#This Row],[43915]]</f>
        <v>0</v>
      </c>
      <c r="W415">
        <f>+Casos_PN_CORR[[#This Row],[43917]]-Casos_PN_CORR[[#This Row],[43916]]</f>
        <v>0</v>
      </c>
      <c r="X415">
        <f>+Casos_PN_CORR[[#This Row],[43918]]-Casos_PN_CORR[[#This Row],[43917]]</f>
        <v>0</v>
      </c>
      <c r="Y415">
        <f>+Casos_PN_CORR[[#This Row],[43919]]-Casos_PN_CORR[[#This Row],[43918]]</f>
        <v>0</v>
      </c>
      <c r="Z415">
        <f>+Casos_PN_CORR[[#This Row],[43920]]-Casos_PN_CORR[[#This Row],[43919]]</f>
        <v>0</v>
      </c>
      <c r="AA415">
        <f>+Casos_PN_CORR[[#This Row],[43921]]-Casos_PN_CORR[[#This Row],[43920]]</f>
        <v>0</v>
      </c>
      <c r="AB415">
        <f>+Casos_PN_CORR[[#This Row],[43922]]-Casos_PN_CORR[[#This Row],[43921]]</f>
        <v>0</v>
      </c>
      <c r="AC415">
        <f>+Casos_PN_CORR[[#This Row],[43923]]-Casos_PN_CORR[[#This Row],[43922]]</f>
        <v>0</v>
      </c>
      <c r="AD415">
        <f>+Casos_PN_CORR[[#This Row],[43924]]-Casos_PN_CORR[[#This Row],[43923]]</f>
        <v>0</v>
      </c>
      <c r="AE415">
        <f>+Casos_PN_CORR[[#This Row],[43925]]-Casos_PN_CORR[[#This Row],[43924]]</f>
        <v>0</v>
      </c>
      <c r="AF415">
        <f>+Casos_PN_CORR[[#This Row],[43926]]-Casos_PN_CORR[[#This Row],[43925]]</f>
        <v>0</v>
      </c>
      <c r="AG415">
        <f>+Casos_PN_CORR[[#This Row],[43927]]-Casos_PN_CORR[[#This Row],[43926]]</f>
        <v>0</v>
      </c>
      <c r="AH415">
        <f>+Casos_PN_CORR[[#This Row],[43928]]-Casos_PN_CORR[[#This Row],[43927]]</f>
        <v>0</v>
      </c>
      <c r="AI415">
        <f>+Casos_PN_CORR[[#This Row],[43929]]-Casos_PN_CORR[[#This Row],[43928]]</f>
        <v>0</v>
      </c>
      <c r="AJ415">
        <f>+Casos_PN_CORR[[#This Row],[43930]]-Casos_PN_CORR[[#This Row],[43929]]</f>
        <v>0</v>
      </c>
      <c r="AK415">
        <f>+Casos_PN_CORR[[#This Row],[43931]]-Casos_PN_CORR[[#This Row],[43930]]</f>
        <v>0</v>
      </c>
      <c r="AL415">
        <f>+Casos_PN_CORR[[#This Row],[43932]]-Casos_PN_CORR[[#This Row],[43931]]</f>
        <v>0</v>
      </c>
      <c r="AM415">
        <f>+Casos_PN_CORR[[#This Row],[43933]]-Casos_PN_CORR[[#This Row],[43932]]</f>
        <v>0</v>
      </c>
      <c r="AN415">
        <f>+Casos_PN_CORR[[#This Row],[43934]]-Casos_PN_CORR[[#This Row],[43933]]</f>
        <v>0</v>
      </c>
      <c r="AO415">
        <f>+Casos_PN_CORR[[#This Row],[43935]]-Casos_PN_CORR[[#This Row],[43934]]</f>
        <v>0</v>
      </c>
      <c r="AP415">
        <f>+Casos_PN_CORR[[#This Row],[43936]]-Casos_PN_CORR[[#This Row],[43935]]</f>
        <v>0</v>
      </c>
      <c r="AQ415">
        <f>+Casos_PN_CORR[[#This Row],[43937]]-Casos_PN_CORR[[#This Row],[43936]]</f>
        <v>0</v>
      </c>
      <c r="AR415">
        <f>+Casos_PN_CORR[[#This Row],[43938]]-Casos_PN_CORR[[#This Row],[43937]]</f>
        <v>0</v>
      </c>
      <c r="AS415">
        <f>+Casos_PN_CORR[[#This Row],[43939]]-Casos_PN_CORR[[#This Row],[43938]]</f>
        <v>0</v>
      </c>
      <c r="AT415">
        <f>+Casos_PN_CORR[[#This Row],[43940]]-Casos_PN_CORR[[#This Row],[43939]]</f>
        <v>0</v>
      </c>
      <c r="AU415">
        <f>+Casos_PN_CORR[[#This Row],[43941]]-Casos_PN_CORR[[#This Row],[43940]]</f>
        <v>0</v>
      </c>
      <c r="AV415">
        <f>+Casos_PN_CORR[[#This Row],[43942]]-Casos_PN_CORR[[#This Row],[43941]]</f>
        <v>0</v>
      </c>
      <c r="AW415">
        <f>+Casos_PN_CORR[[#This Row],[43943]]-Casos_PN_CORR[[#This Row],[43942]]</f>
        <v>0</v>
      </c>
      <c r="AX415">
        <f>+Casos_PN_CORR[[#This Row],[43944]]-Casos_PN_CORR[[#This Row],[43943]]</f>
        <v>0</v>
      </c>
      <c r="AY415">
        <f>+Casos_PN_CORR[[#This Row],[43945]]-Casos_PN_CORR[[#This Row],[43944]]</f>
        <v>0</v>
      </c>
      <c r="AZ415">
        <f>+Casos_PN_CORR[[#This Row],[43946]]-Casos_PN_CORR[[#This Row],[43945]]</f>
        <v>0</v>
      </c>
      <c r="BA415">
        <f>+Casos_PN_CORR[[#This Row],[43947]]-Casos_PN_CORR[[#This Row],[43946]]</f>
        <v>0</v>
      </c>
      <c r="BB415">
        <f>+Casos_PN_CORR[[#This Row],[43948]]-Casos_PN_CORR[[#This Row],[43947]]</f>
        <v>0</v>
      </c>
      <c r="BC415">
        <f>+Casos_PN_CORR[[#This Row],[43949]]-Casos_PN_CORR[[#This Row],[43948]]</f>
        <v>0</v>
      </c>
      <c r="BD415">
        <f>+Casos_PN_CORR[[#This Row],[43950]]-Casos_PN_CORR[[#This Row],[43949]]</f>
        <v>0</v>
      </c>
      <c r="BE415">
        <f>+Casos_PN_CORR[[#This Row],[43951]]-Casos_PN_CORR[[#This Row],[43950]]</f>
        <v>0</v>
      </c>
      <c r="BF415">
        <f>+Casos_PN_CORR[[#This Row],[43952]]-Casos_PN_CORR[[#This Row],[43951]]</f>
        <v>0</v>
      </c>
      <c r="BG415">
        <f>+Casos_PN_CORR[[#This Row],[43953]]-Casos_PN_CORR[[#This Row],[43952]]</f>
        <v>0</v>
      </c>
      <c r="BH415">
        <f>+Casos_PN_CORR[[#This Row],[43954]]-Casos_PN_CORR[[#This Row],[43953]]</f>
        <v>0</v>
      </c>
      <c r="BI415">
        <f>+Casos_PN_CORR[[#This Row],[43955]]-Casos_PN_CORR[[#This Row],[43954]]</f>
        <v>0</v>
      </c>
      <c r="BJ415">
        <f>+Casos_PN_CORR[[#This Row],[43956]]-Casos_PN_CORR[[#This Row],[43955]]</f>
        <v>0</v>
      </c>
      <c r="BK415">
        <f>+Casos_PN_CORR[[#This Row],[43957]]-Casos_PN_CORR[[#This Row],[43956]]</f>
        <v>0</v>
      </c>
      <c r="BL415">
        <f>+Casos_PN_CORR[[#This Row],[43958]]-Casos_PN_CORR[[#This Row],[43957]]</f>
        <v>0</v>
      </c>
      <c r="BM415">
        <f>+Casos_PN_CORR[[#This Row],[43959]]-Casos_PN_CORR[[#This Row],[43958]]</f>
        <v>0</v>
      </c>
      <c r="BN415">
        <f>+Casos_PN_CORR[[#This Row],[43960]]-Casos_PN_CORR[[#This Row],[43959]]</f>
        <v>0</v>
      </c>
      <c r="BO415">
        <f>+Casos_PN_CORR[[#This Row],[43961]]-Casos_PN_CORR[[#This Row],[43960]]</f>
        <v>0</v>
      </c>
      <c r="BP415">
        <f>+Casos_PN_CORR[[#This Row],[43962]]-Casos_PN_CORR[[#This Row],[43961]]</f>
        <v>0</v>
      </c>
      <c r="BQ415">
        <f>+Casos_PN_CORR[[#This Row],[43963]]-Casos_PN_CORR[[#This Row],[43962]]</f>
        <v>0</v>
      </c>
      <c r="BR415">
        <f>+Casos_PN_CORR[[#This Row],[43964]]-Casos_PN_CORR[[#This Row],[43963]]</f>
        <v>0</v>
      </c>
      <c r="BS415">
        <f>+Casos_PN_CORR[[#This Row],[43965]]-Casos_PN_CORR[[#This Row],[43964]]</f>
        <v>0</v>
      </c>
      <c r="BT415">
        <f>+Casos_PN_CORR[[#This Row],[43966]]-Casos_PN_CORR[[#This Row],[43965]]</f>
        <v>0</v>
      </c>
      <c r="BU415">
        <f>+Casos_PN_CORR[[#This Row],[43967]]-Casos_PN_CORR[[#This Row],[43966]]</f>
        <v>0</v>
      </c>
      <c r="BV415">
        <f>+Casos_PN_CORR[[#This Row],[43968]]-Casos_PN_CORR[[#This Row],[43967]]</f>
        <v>0</v>
      </c>
      <c r="BW415">
        <f>+Casos_PN_CORR[[#This Row],[43969]]-Casos_PN_CORR[[#This Row],[43968]]</f>
        <v>0</v>
      </c>
      <c r="BX415">
        <f>+Casos_PN_CORR[[#This Row],[43970]]-Casos_PN_CORR[[#This Row],[43969]]</f>
        <v>0</v>
      </c>
      <c r="BY415">
        <f>+Casos_PN_CORR[[#This Row],[43971]]-Casos_PN_CORR[[#This Row],[43970]]</f>
        <v>0</v>
      </c>
      <c r="BZ415">
        <f>+Casos_PN_CORR[[#This Row],[43972]]-Casos_PN_CORR[[#This Row],[43971]]</f>
        <v>0</v>
      </c>
      <c r="CA415">
        <f>+Casos_PN_CORR[[#This Row],[43973]]-Casos_PN_CORR[[#This Row],[43972]]</f>
        <v>0</v>
      </c>
      <c r="CB415">
        <f>+Casos_PN_CORR[[#This Row],[43974]]-Casos_PN_CORR[[#This Row],[43973]]</f>
        <v>0</v>
      </c>
      <c r="CC415">
        <f>+Casos_PN_CORR[[#This Row],[43975]]-Casos_PN_CORR[[#This Row],[43974]]</f>
        <v>0</v>
      </c>
      <c r="CD415">
        <f>+Casos_PN_CORR[[#This Row],[43976]]-Casos_PN_CORR[[#This Row],[43975]]</f>
        <v>0</v>
      </c>
      <c r="CE415">
        <f>+Casos_PN_CORR[[#This Row],[43977]]-Casos_PN_CORR[[#This Row],[43976]]</f>
        <v>0</v>
      </c>
      <c r="CF415">
        <f>+Casos_PN_CORR[[#This Row],[43978]]-Casos_PN_CORR[[#This Row],[43977]]</f>
        <v>0</v>
      </c>
      <c r="CG415">
        <f>+Casos_PN_CORR[[#This Row],[43979]]-Casos_PN_CORR[[#This Row],[43978]]</f>
        <v>0</v>
      </c>
      <c r="CH415">
        <f>+Casos_PN_CORR[[#This Row],[43980]]-Casos_PN_CORR[[#This Row],[43979]]</f>
        <v>0</v>
      </c>
      <c r="CI415">
        <f>+Casos_PN_CORR[[#This Row],[43981]]-Casos_PN_CORR[[#This Row],[43980]]</f>
        <v>0</v>
      </c>
      <c r="CJ415">
        <f>+Casos_PN_CORR[[#This Row],[43982]]-Casos_PN_CORR[[#This Row],[43981]]</f>
        <v>0</v>
      </c>
      <c r="CK415">
        <f>+Casos_PN_CORR[[#This Row],[43983]]-Casos_PN_CORR[[#This Row],[43982]]</f>
        <v>0</v>
      </c>
      <c r="CL415">
        <f>+Casos_PN_CORR[[#This Row],[43984]]-Casos_PN_CORR[[#This Row],[43983]]</f>
        <v>0</v>
      </c>
      <c r="CM415">
        <f>+Casos_PN_CORR[[#This Row],[43985]]-Casos_PN_CORR[[#This Row],[43984]]</f>
        <v>0</v>
      </c>
      <c r="CN415">
        <f>+Casos_PN_CORR[[#This Row],[43986]]-Casos_PN_CORR[[#This Row],[43985]]</f>
        <v>0</v>
      </c>
      <c r="CO415">
        <f>+Casos_PN_CORR[[#This Row],[43987]]-Casos_PN_CORR[[#This Row],[43986]]</f>
        <v>0</v>
      </c>
      <c r="CP415">
        <f>+Casos_PN_CORR[[#This Row],[43988]]-Casos_PN_CORR[[#This Row],[43987]]</f>
        <v>0</v>
      </c>
      <c r="CQ415">
        <f>+Casos_PN_CORR[[#This Row],[43989]]-Casos_PN_CORR[[#This Row],[43988]]</f>
        <v>0</v>
      </c>
      <c r="CR415">
        <f>+Casos_PN_CORR[[#This Row],[43990]]-Casos_PN_CORR[[#This Row],[43989]]</f>
        <v>0</v>
      </c>
      <c r="CS415">
        <f>+Casos_PN_CORR[[#This Row],[43991]]-Casos_PN_CORR[[#This Row],[43990]]</f>
        <v>0</v>
      </c>
      <c r="CT415">
        <f>+Casos_PN_CORR[[#This Row],[43992]]-Casos_PN_CORR[[#This Row],[43991]]</f>
        <v>0</v>
      </c>
      <c r="CU415">
        <f>+Casos_PN_CORR[[#This Row],[43993]]-Casos_PN_CORR[[#This Row],[43992]]</f>
        <v>0</v>
      </c>
    </row>
    <row r="416" spans="1:99" x14ac:dyDescent="0.3">
      <c r="A416">
        <v>120804</v>
      </c>
      <c r="B416" s="2" t="s">
        <v>191</v>
      </c>
      <c r="C416" s="2" t="s">
        <v>192</v>
      </c>
      <c r="D416" s="2" t="s">
        <v>665</v>
      </c>
      <c r="E416" s="4">
        <f t="shared" si="6"/>
        <v>0</v>
      </c>
      <c r="F416">
        <f>+Casos_PN_CORR[[#This Row],[43900]]</f>
        <v>0</v>
      </c>
      <c r="G416">
        <f>+Casos_PN_CORR[[#This Row],[43901]]-Casos_PN_CORR[[#This Row],[43900]]</f>
        <v>0</v>
      </c>
      <c r="H416">
        <f>+Casos_PN_CORR[[#This Row],[43902]]-Casos_PN_CORR[[#This Row],[43901]]</f>
        <v>0</v>
      </c>
      <c r="I416">
        <f>+Casos_PN_CORR[[#This Row],[43903]]-Casos_PN_CORR[[#This Row],[43902]]</f>
        <v>0</v>
      </c>
      <c r="J416">
        <f>+Casos_PN_CORR[[#This Row],[43904]]-Casos_PN_CORR[[#This Row],[43903]]</f>
        <v>0</v>
      </c>
      <c r="K416">
        <f>+Casos_PN_CORR[[#This Row],[43905]]-Casos_PN_CORR[[#This Row],[43904]]</f>
        <v>0</v>
      </c>
      <c r="L416">
        <f>+Casos_PN_CORR[[#This Row],[43906]]-Casos_PN_CORR[[#This Row],[43905]]</f>
        <v>0</v>
      </c>
      <c r="M416">
        <f>+Casos_PN_CORR[[#This Row],[43907]]-Casos_PN_CORR[[#This Row],[43906]]</f>
        <v>0</v>
      </c>
      <c r="N416">
        <f>+Casos_PN_CORR[[#This Row],[43908]]-Casos_PN_CORR[[#This Row],[43907]]</f>
        <v>0</v>
      </c>
      <c r="O416">
        <f>+Casos_PN_CORR[[#This Row],[43909]]-Casos_PN_CORR[[#This Row],[43908]]</f>
        <v>0</v>
      </c>
      <c r="P416">
        <f>+Casos_PN_CORR[[#This Row],[43910]]-Casos_PN_CORR[[#This Row],[43909]]</f>
        <v>0</v>
      </c>
      <c r="Q416">
        <f>+Casos_PN_CORR[[#This Row],[43911]]-Casos_PN_CORR[[#This Row],[43910]]</f>
        <v>0</v>
      </c>
      <c r="R416">
        <f>+Casos_PN_CORR[[#This Row],[43912]]-Casos_PN_CORR[[#This Row],[43911]]</f>
        <v>0</v>
      </c>
      <c r="S416">
        <f>+Casos_PN_CORR[[#This Row],[43913]]-Casos_PN_CORR[[#This Row],[43912]]</f>
        <v>0</v>
      </c>
      <c r="T416">
        <f>+Casos_PN_CORR[[#This Row],[43914]]-Casos_PN_CORR[[#This Row],[43913]]</f>
        <v>0</v>
      </c>
      <c r="U416">
        <f>+Casos_PN_CORR[[#This Row],[43915]]-Casos_PN_CORR[[#This Row],[43914]]</f>
        <v>0</v>
      </c>
      <c r="V416">
        <f>+Casos_PN_CORR[[#This Row],[43916]]-Casos_PN_CORR[[#This Row],[43915]]</f>
        <v>0</v>
      </c>
      <c r="W416">
        <f>+Casos_PN_CORR[[#This Row],[43917]]-Casos_PN_CORR[[#This Row],[43916]]</f>
        <v>0</v>
      </c>
      <c r="X416">
        <f>+Casos_PN_CORR[[#This Row],[43918]]-Casos_PN_CORR[[#This Row],[43917]]</f>
        <v>0</v>
      </c>
      <c r="Y416">
        <f>+Casos_PN_CORR[[#This Row],[43919]]-Casos_PN_CORR[[#This Row],[43918]]</f>
        <v>0</v>
      </c>
      <c r="Z416">
        <f>+Casos_PN_CORR[[#This Row],[43920]]-Casos_PN_CORR[[#This Row],[43919]]</f>
        <v>0</v>
      </c>
      <c r="AA416">
        <f>+Casos_PN_CORR[[#This Row],[43921]]-Casos_PN_CORR[[#This Row],[43920]]</f>
        <v>0</v>
      </c>
      <c r="AB416">
        <f>+Casos_PN_CORR[[#This Row],[43922]]-Casos_PN_CORR[[#This Row],[43921]]</f>
        <v>0</v>
      </c>
      <c r="AC416">
        <f>+Casos_PN_CORR[[#This Row],[43923]]-Casos_PN_CORR[[#This Row],[43922]]</f>
        <v>0</v>
      </c>
      <c r="AD416">
        <f>+Casos_PN_CORR[[#This Row],[43924]]-Casos_PN_CORR[[#This Row],[43923]]</f>
        <v>0</v>
      </c>
      <c r="AE416">
        <f>+Casos_PN_CORR[[#This Row],[43925]]-Casos_PN_CORR[[#This Row],[43924]]</f>
        <v>0</v>
      </c>
      <c r="AF416">
        <f>+Casos_PN_CORR[[#This Row],[43926]]-Casos_PN_CORR[[#This Row],[43925]]</f>
        <v>0</v>
      </c>
      <c r="AG416">
        <f>+Casos_PN_CORR[[#This Row],[43927]]-Casos_PN_CORR[[#This Row],[43926]]</f>
        <v>0</v>
      </c>
      <c r="AH416">
        <f>+Casos_PN_CORR[[#This Row],[43928]]-Casos_PN_CORR[[#This Row],[43927]]</f>
        <v>0</v>
      </c>
      <c r="AI416">
        <f>+Casos_PN_CORR[[#This Row],[43929]]-Casos_PN_CORR[[#This Row],[43928]]</f>
        <v>0</v>
      </c>
      <c r="AJ416">
        <f>+Casos_PN_CORR[[#This Row],[43930]]-Casos_PN_CORR[[#This Row],[43929]]</f>
        <v>0</v>
      </c>
      <c r="AK416">
        <f>+Casos_PN_CORR[[#This Row],[43931]]-Casos_PN_CORR[[#This Row],[43930]]</f>
        <v>0</v>
      </c>
      <c r="AL416">
        <f>+Casos_PN_CORR[[#This Row],[43932]]-Casos_PN_CORR[[#This Row],[43931]]</f>
        <v>0</v>
      </c>
      <c r="AM416">
        <f>+Casos_PN_CORR[[#This Row],[43933]]-Casos_PN_CORR[[#This Row],[43932]]</f>
        <v>0</v>
      </c>
      <c r="AN416">
        <f>+Casos_PN_CORR[[#This Row],[43934]]-Casos_PN_CORR[[#This Row],[43933]]</f>
        <v>0</v>
      </c>
      <c r="AO416">
        <f>+Casos_PN_CORR[[#This Row],[43935]]-Casos_PN_CORR[[#This Row],[43934]]</f>
        <v>0</v>
      </c>
      <c r="AP416">
        <f>+Casos_PN_CORR[[#This Row],[43936]]-Casos_PN_CORR[[#This Row],[43935]]</f>
        <v>0</v>
      </c>
      <c r="AQ416">
        <f>+Casos_PN_CORR[[#This Row],[43937]]-Casos_PN_CORR[[#This Row],[43936]]</f>
        <v>0</v>
      </c>
      <c r="AR416">
        <f>+Casos_PN_CORR[[#This Row],[43938]]-Casos_PN_CORR[[#This Row],[43937]]</f>
        <v>0</v>
      </c>
      <c r="AS416">
        <f>+Casos_PN_CORR[[#This Row],[43939]]-Casos_PN_CORR[[#This Row],[43938]]</f>
        <v>0</v>
      </c>
      <c r="AT416">
        <f>+Casos_PN_CORR[[#This Row],[43940]]-Casos_PN_CORR[[#This Row],[43939]]</f>
        <v>0</v>
      </c>
      <c r="AU416">
        <f>+Casos_PN_CORR[[#This Row],[43941]]-Casos_PN_CORR[[#This Row],[43940]]</f>
        <v>0</v>
      </c>
      <c r="AV416">
        <f>+Casos_PN_CORR[[#This Row],[43942]]-Casos_PN_CORR[[#This Row],[43941]]</f>
        <v>0</v>
      </c>
      <c r="AW416">
        <f>+Casos_PN_CORR[[#This Row],[43943]]-Casos_PN_CORR[[#This Row],[43942]]</f>
        <v>0</v>
      </c>
      <c r="AX416">
        <f>+Casos_PN_CORR[[#This Row],[43944]]-Casos_PN_CORR[[#This Row],[43943]]</f>
        <v>0</v>
      </c>
      <c r="AY416">
        <f>+Casos_PN_CORR[[#This Row],[43945]]-Casos_PN_CORR[[#This Row],[43944]]</f>
        <v>0</v>
      </c>
      <c r="AZ416">
        <f>+Casos_PN_CORR[[#This Row],[43946]]-Casos_PN_CORR[[#This Row],[43945]]</f>
        <v>0</v>
      </c>
      <c r="BA416">
        <f>+Casos_PN_CORR[[#This Row],[43947]]-Casos_PN_CORR[[#This Row],[43946]]</f>
        <v>0</v>
      </c>
      <c r="BB416">
        <f>+Casos_PN_CORR[[#This Row],[43948]]-Casos_PN_CORR[[#This Row],[43947]]</f>
        <v>0</v>
      </c>
      <c r="BC416">
        <f>+Casos_PN_CORR[[#This Row],[43949]]-Casos_PN_CORR[[#This Row],[43948]]</f>
        <v>0</v>
      </c>
      <c r="BD416">
        <f>+Casos_PN_CORR[[#This Row],[43950]]-Casos_PN_CORR[[#This Row],[43949]]</f>
        <v>0</v>
      </c>
      <c r="BE416">
        <f>+Casos_PN_CORR[[#This Row],[43951]]-Casos_PN_CORR[[#This Row],[43950]]</f>
        <v>0</v>
      </c>
      <c r="BF416">
        <f>+Casos_PN_CORR[[#This Row],[43952]]-Casos_PN_CORR[[#This Row],[43951]]</f>
        <v>0</v>
      </c>
      <c r="BG416">
        <f>+Casos_PN_CORR[[#This Row],[43953]]-Casos_PN_CORR[[#This Row],[43952]]</f>
        <v>0</v>
      </c>
      <c r="BH416">
        <f>+Casos_PN_CORR[[#This Row],[43954]]-Casos_PN_CORR[[#This Row],[43953]]</f>
        <v>0</v>
      </c>
      <c r="BI416">
        <f>+Casos_PN_CORR[[#This Row],[43955]]-Casos_PN_CORR[[#This Row],[43954]]</f>
        <v>0</v>
      </c>
      <c r="BJ416">
        <f>+Casos_PN_CORR[[#This Row],[43956]]-Casos_PN_CORR[[#This Row],[43955]]</f>
        <v>0</v>
      </c>
      <c r="BK416">
        <f>+Casos_PN_CORR[[#This Row],[43957]]-Casos_PN_CORR[[#This Row],[43956]]</f>
        <v>0</v>
      </c>
      <c r="BL416">
        <f>+Casos_PN_CORR[[#This Row],[43958]]-Casos_PN_CORR[[#This Row],[43957]]</f>
        <v>0</v>
      </c>
      <c r="BM416">
        <f>+Casos_PN_CORR[[#This Row],[43959]]-Casos_PN_CORR[[#This Row],[43958]]</f>
        <v>0</v>
      </c>
      <c r="BN416">
        <f>+Casos_PN_CORR[[#This Row],[43960]]-Casos_PN_CORR[[#This Row],[43959]]</f>
        <v>0</v>
      </c>
      <c r="BO416">
        <f>+Casos_PN_CORR[[#This Row],[43961]]-Casos_PN_CORR[[#This Row],[43960]]</f>
        <v>0</v>
      </c>
      <c r="BP416">
        <f>+Casos_PN_CORR[[#This Row],[43962]]-Casos_PN_CORR[[#This Row],[43961]]</f>
        <v>0</v>
      </c>
      <c r="BQ416">
        <f>+Casos_PN_CORR[[#This Row],[43963]]-Casos_PN_CORR[[#This Row],[43962]]</f>
        <v>0</v>
      </c>
      <c r="BR416">
        <f>+Casos_PN_CORR[[#This Row],[43964]]-Casos_PN_CORR[[#This Row],[43963]]</f>
        <v>0</v>
      </c>
      <c r="BS416">
        <f>+Casos_PN_CORR[[#This Row],[43965]]-Casos_PN_CORR[[#This Row],[43964]]</f>
        <v>0</v>
      </c>
      <c r="BT416">
        <f>+Casos_PN_CORR[[#This Row],[43966]]-Casos_PN_CORR[[#This Row],[43965]]</f>
        <v>0</v>
      </c>
      <c r="BU416">
        <f>+Casos_PN_CORR[[#This Row],[43967]]-Casos_PN_CORR[[#This Row],[43966]]</f>
        <v>0</v>
      </c>
      <c r="BV416">
        <f>+Casos_PN_CORR[[#This Row],[43968]]-Casos_PN_CORR[[#This Row],[43967]]</f>
        <v>0</v>
      </c>
      <c r="BW416">
        <f>+Casos_PN_CORR[[#This Row],[43969]]-Casos_PN_CORR[[#This Row],[43968]]</f>
        <v>0</v>
      </c>
      <c r="BX416">
        <f>+Casos_PN_CORR[[#This Row],[43970]]-Casos_PN_CORR[[#This Row],[43969]]</f>
        <v>0</v>
      </c>
      <c r="BY416">
        <f>+Casos_PN_CORR[[#This Row],[43971]]-Casos_PN_CORR[[#This Row],[43970]]</f>
        <v>0</v>
      </c>
      <c r="BZ416">
        <f>+Casos_PN_CORR[[#This Row],[43972]]-Casos_PN_CORR[[#This Row],[43971]]</f>
        <v>0</v>
      </c>
      <c r="CA416">
        <f>+Casos_PN_CORR[[#This Row],[43973]]-Casos_PN_CORR[[#This Row],[43972]]</f>
        <v>0</v>
      </c>
      <c r="CB416">
        <f>+Casos_PN_CORR[[#This Row],[43974]]-Casos_PN_CORR[[#This Row],[43973]]</f>
        <v>0</v>
      </c>
      <c r="CC416">
        <f>+Casos_PN_CORR[[#This Row],[43975]]-Casos_PN_CORR[[#This Row],[43974]]</f>
        <v>0</v>
      </c>
      <c r="CD416">
        <f>+Casos_PN_CORR[[#This Row],[43976]]-Casos_PN_CORR[[#This Row],[43975]]</f>
        <v>0</v>
      </c>
      <c r="CE416">
        <f>+Casos_PN_CORR[[#This Row],[43977]]-Casos_PN_CORR[[#This Row],[43976]]</f>
        <v>0</v>
      </c>
      <c r="CF416">
        <f>+Casos_PN_CORR[[#This Row],[43978]]-Casos_PN_CORR[[#This Row],[43977]]</f>
        <v>0</v>
      </c>
      <c r="CG416">
        <f>+Casos_PN_CORR[[#This Row],[43979]]-Casos_PN_CORR[[#This Row],[43978]]</f>
        <v>0</v>
      </c>
      <c r="CH416">
        <f>+Casos_PN_CORR[[#This Row],[43980]]-Casos_PN_CORR[[#This Row],[43979]]</f>
        <v>0</v>
      </c>
      <c r="CI416">
        <f>+Casos_PN_CORR[[#This Row],[43981]]-Casos_PN_CORR[[#This Row],[43980]]</f>
        <v>0</v>
      </c>
      <c r="CJ416">
        <f>+Casos_PN_CORR[[#This Row],[43982]]-Casos_PN_CORR[[#This Row],[43981]]</f>
        <v>0</v>
      </c>
      <c r="CK416">
        <f>+Casos_PN_CORR[[#This Row],[43983]]-Casos_PN_CORR[[#This Row],[43982]]</f>
        <v>0</v>
      </c>
      <c r="CL416">
        <f>+Casos_PN_CORR[[#This Row],[43984]]-Casos_PN_CORR[[#This Row],[43983]]</f>
        <v>0</v>
      </c>
      <c r="CM416">
        <f>+Casos_PN_CORR[[#This Row],[43985]]-Casos_PN_CORR[[#This Row],[43984]]</f>
        <v>0</v>
      </c>
      <c r="CN416">
        <f>+Casos_PN_CORR[[#This Row],[43986]]-Casos_PN_CORR[[#This Row],[43985]]</f>
        <v>0</v>
      </c>
      <c r="CO416">
        <f>+Casos_PN_CORR[[#This Row],[43987]]-Casos_PN_CORR[[#This Row],[43986]]</f>
        <v>0</v>
      </c>
      <c r="CP416">
        <f>+Casos_PN_CORR[[#This Row],[43988]]-Casos_PN_CORR[[#This Row],[43987]]</f>
        <v>0</v>
      </c>
      <c r="CQ416">
        <f>+Casos_PN_CORR[[#This Row],[43989]]-Casos_PN_CORR[[#This Row],[43988]]</f>
        <v>0</v>
      </c>
      <c r="CR416">
        <f>+Casos_PN_CORR[[#This Row],[43990]]-Casos_PN_CORR[[#This Row],[43989]]</f>
        <v>0</v>
      </c>
      <c r="CS416">
        <f>+Casos_PN_CORR[[#This Row],[43991]]-Casos_PN_CORR[[#This Row],[43990]]</f>
        <v>0</v>
      </c>
      <c r="CT416">
        <f>+Casos_PN_CORR[[#This Row],[43992]]-Casos_PN_CORR[[#This Row],[43991]]</f>
        <v>0</v>
      </c>
      <c r="CU416">
        <f>+Casos_PN_CORR[[#This Row],[43993]]-Casos_PN_CORR[[#This Row],[43992]]</f>
        <v>0</v>
      </c>
    </row>
    <row r="417" spans="1:99" x14ac:dyDescent="0.3">
      <c r="A417">
        <v>90513</v>
      </c>
      <c r="B417" s="2" t="s">
        <v>114</v>
      </c>
      <c r="C417" s="2" t="s">
        <v>308</v>
      </c>
      <c r="D417" s="2" t="s">
        <v>666</v>
      </c>
      <c r="E417" s="4">
        <f t="shared" si="6"/>
        <v>0</v>
      </c>
      <c r="F417">
        <f>+Casos_PN_CORR[[#This Row],[43900]]</f>
        <v>0</v>
      </c>
      <c r="G417">
        <f>+Casos_PN_CORR[[#This Row],[43901]]-Casos_PN_CORR[[#This Row],[43900]]</f>
        <v>0</v>
      </c>
      <c r="H417">
        <f>+Casos_PN_CORR[[#This Row],[43902]]-Casos_PN_CORR[[#This Row],[43901]]</f>
        <v>0</v>
      </c>
      <c r="I417">
        <f>+Casos_PN_CORR[[#This Row],[43903]]-Casos_PN_CORR[[#This Row],[43902]]</f>
        <v>0</v>
      </c>
      <c r="J417">
        <f>+Casos_PN_CORR[[#This Row],[43904]]-Casos_PN_CORR[[#This Row],[43903]]</f>
        <v>0</v>
      </c>
      <c r="K417">
        <f>+Casos_PN_CORR[[#This Row],[43905]]-Casos_PN_CORR[[#This Row],[43904]]</f>
        <v>0</v>
      </c>
      <c r="L417">
        <f>+Casos_PN_CORR[[#This Row],[43906]]-Casos_PN_CORR[[#This Row],[43905]]</f>
        <v>0</v>
      </c>
      <c r="M417">
        <f>+Casos_PN_CORR[[#This Row],[43907]]-Casos_PN_CORR[[#This Row],[43906]]</f>
        <v>0</v>
      </c>
      <c r="N417">
        <f>+Casos_PN_CORR[[#This Row],[43908]]-Casos_PN_CORR[[#This Row],[43907]]</f>
        <v>0</v>
      </c>
      <c r="O417">
        <f>+Casos_PN_CORR[[#This Row],[43909]]-Casos_PN_CORR[[#This Row],[43908]]</f>
        <v>0</v>
      </c>
      <c r="P417">
        <f>+Casos_PN_CORR[[#This Row],[43910]]-Casos_PN_CORR[[#This Row],[43909]]</f>
        <v>0</v>
      </c>
      <c r="Q417">
        <f>+Casos_PN_CORR[[#This Row],[43911]]-Casos_PN_CORR[[#This Row],[43910]]</f>
        <v>0</v>
      </c>
      <c r="R417">
        <f>+Casos_PN_CORR[[#This Row],[43912]]-Casos_PN_CORR[[#This Row],[43911]]</f>
        <v>0</v>
      </c>
      <c r="S417">
        <f>+Casos_PN_CORR[[#This Row],[43913]]-Casos_PN_CORR[[#This Row],[43912]]</f>
        <v>0</v>
      </c>
      <c r="T417">
        <f>+Casos_PN_CORR[[#This Row],[43914]]-Casos_PN_CORR[[#This Row],[43913]]</f>
        <v>0</v>
      </c>
      <c r="U417">
        <f>+Casos_PN_CORR[[#This Row],[43915]]-Casos_PN_CORR[[#This Row],[43914]]</f>
        <v>0</v>
      </c>
      <c r="V417">
        <f>+Casos_PN_CORR[[#This Row],[43916]]-Casos_PN_CORR[[#This Row],[43915]]</f>
        <v>0</v>
      </c>
      <c r="W417">
        <f>+Casos_PN_CORR[[#This Row],[43917]]-Casos_PN_CORR[[#This Row],[43916]]</f>
        <v>0</v>
      </c>
      <c r="X417">
        <f>+Casos_PN_CORR[[#This Row],[43918]]-Casos_PN_CORR[[#This Row],[43917]]</f>
        <v>0</v>
      </c>
      <c r="Y417">
        <f>+Casos_PN_CORR[[#This Row],[43919]]-Casos_PN_CORR[[#This Row],[43918]]</f>
        <v>0</v>
      </c>
      <c r="Z417">
        <f>+Casos_PN_CORR[[#This Row],[43920]]-Casos_PN_CORR[[#This Row],[43919]]</f>
        <v>0</v>
      </c>
      <c r="AA417">
        <f>+Casos_PN_CORR[[#This Row],[43921]]-Casos_PN_CORR[[#This Row],[43920]]</f>
        <v>0</v>
      </c>
      <c r="AB417">
        <f>+Casos_PN_CORR[[#This Row],[43922]]-Casos_PN_CORR[[#This Row],[43921]]</f>
        <v>0</v>
      </c>
      <c r="AC417">
        <f>+Casos_PN_CORR[[#This Row],[43923]]-Casos_PN_CORR[[#This Row],[43922]]</f>
        <v>0</v>
      </c>
      <c r="AD417">
        <f>+Casos_PN_CORR[[#This Row],[43924]]-Casos_PN_CORR[[#This Row],[43923]]</f>
        <v>0</v>
      </c>
      <c r="AE417">
        <f>+Casos_PN_CORR[[#This Row],[43925]]-Casos_PN_CORR[[#This Row],[43924]]</f>
        <v>0</v>
      </c>
      <c r="AF417">
        <f>+Casos_PN_CORR[[#This Row],[43926]]-Casos_PN_CORR[[#This Row],[43925]]</f>
        <v>0</v>
      </c>
      <c r="AG417">
        <f>+Casos_PN_CORR[[#This Row],[43927]]-Casos_PN_CORR[[#This Row],[43926]]</f>
        <v>0</v>
      </c>
      <c r="AH417">
        <f>+Casos_PN_CORR[[#This Row],[43928]]-Casos_PN_CORR[[#This Row],[43927]]</f>
        <v>0</v>
      </c>
      <c r="AI417">
        <f>+Casos_PN_CORR[[#This Row],[43929]]-Casos_PN_CORR[[#This Row],[43928]]</f>
        <v>0</v>
      </c>
      <c r="AJ417">
        <f>+Casos_PN_CORR[[#This Row],[43930]]-Casos_PN_CORR[[#This Row],[43929]]</f>
        <v>0</v>
      </c>
      <c r="AK417">
        <f>+Casos_PN_CORR[[#This Row],[43931]]-Casos_PN_CORR[[#This Row],[43930]]</f>
        <v>0</v>
      </c>
      <c r="AL417">
        <f>+Casos_PN_CORR[[#This Row],[43932]]-Casos_PN_CORR[[#This Row],[43931]]</f>
        <v>0</v>
      </c>
      <c r="AM417">
        <f>+Casos_PN_CORR[[#This Row],[43933]]-Casos_PN_CORR[[#This Row],[43932]]</f>
        <v>0</v>
      </c>
      <c r="AN417">
        <f>+Casos_PN_CORR[[#This Row],[43934]]-Casos_PN_CORR[[#This Row],[43933]]</f>
        <v>0</v>
      </c>
      <c r="AO417">
        <f>+Casos_PN_CORR[[#This Row],[43935]]-Casos_PN_CORR[[#This Row],[43934]]</f>
        <v>0</v>
      </c>
      <c r="AP417">
        <f>+Casos_PN_CORR[[#This Row],[43936]]-Casos_PN_CORR[[#This Row],[43935]]</f>
        <v>0</v>
      </c>
      <c r="AQ417">
        <f>+Casos_PN_CORR[[#This Row],[43937]]-Casos_PN_CORR[[#This Row],[43936]]</f>
        <v>0</v>
      </c>
      <c r="AR417">
        <f>+Casos_PN_CORR[[#This Row],[43938]]-Casos_PN_CORR[[#This Row],[43937]]</f>
        <v>0</v>
      </c>
      <c r="AS417">
        <f>+Casos_PN_CORR[[#This Row],[43939]]-Casos_PN_CORR[[#This Row],[43938]]</f>
        <v>0</v>
      </c>
      <c r="AT417">
        <f>+Casos_PN_CORR[[#This Row],[43940]]-Casos_PN_CORR[[#This Row],[43939]]</f>
        <v>0</v>
      </c>
      <c r="AU417">
        <f>+Casos_PN_CORR[[#This Row],[43941]]-Casos_PN_CORR[[#This Row],[43940]]</f>
        <v>0</v>
      </c>
      <c r="AV417">
        <f>+Casos_PN_CORR[[#This Row],[43942]]-Casos_PN_CORR[[#This Row],[43941]]</f>
        <v>0</v>
      </c>
      <c r="AW417">
        <f>+Casos_PN_CORR[[#This Row],[43943]]-Casos_PN_CORR[[#This Row],[43942]]</f>
        <v>0</v>
      </c>
      <c r="AX417">
        <f>+Casos_PN_CORR[[#This Row],[43944]]-Casos_PN_CORR[[#This Row],[43943]]</f>
        <v>0</v>
      </c>
      <c r="AY417">
        <f>+Casos_PN_CORR[[#This Row],[43945]]-Casos_PN_CORR[[#This Row],[43944]]</f>
        <v>0</v>
      </c>
      <c r="AZ417">
        <f>+Casos_PN_CORR[[#This Row],[43946]]-Casos_PN_CORR[[#This Row],[43945]]</f>
        <v>0</v>
      </c>
      <c r="BA417">
        <f>+Casos_PN_CORR[[#This Row],[43947]]-Casos_PN_CORR[[#This Row],[43946]]</f>
        <v>0</v>
      </c>
      <c r="BB417">
        <f>+Casos_PN_CORR[[#This Row],[43948]]-Casos_PN_CORR[[#This Row],[43947]]</f>
        <v>0</v>
      </c>
      <c r="BC417">
        <f>+Casos_PN_CORR[[#This Row],[43949]]-Casos_PN_CORR[[#This Row],[43948]]</f>
        <v>0</v>
      </c>
      <c r="BD417">
        <f>+Casos_PN_CORR[[#This Row],[43950]]-Casos_PN_CORR[[#This Row],[43949]]</f>
        <v>0</v>
      </c>
      <c r="BE417">
        <f>+Casos_PN_CORR[[#This Row],[43951]]-Casos_PN_CORR[[#This Row],[43950]]</f>
        <v>0</v>
      </c>
      <c r="BF417">
        <f>+Casos_PN_CORR[[#This Row],[43952]]-Casos_PN_CORR[[#This Row],[43951]]</f>
        <v>0</v>
      </c>
      <c r="BG417">
        <f>+Casos_PN_CORR[[#This Row],[43953]]-Casos_PN_CORR[[#This Row],[43952]]</f>
        <v>0</v>
      </c>
      <c r="BH417">
        <f>+Casos_PN_CORR[[#This Row],[43954]]-Casos_PN_CORR[[#This Row],[43953]]</f>
        <v>0</v>
      </c>
      <c r="BI417">
        <f>+Casos_PN_CORR[[#This Row],[43955]]-Casos_PN_CORR[[#This Row],[43954]]</f>
        <v>0</v>
      </c>
      <c r="BJ417">
        <f>+Casos_PN_CORR[[#This Row],[43956]]-Casos_PN_CORR[[#This Row],[43955]]</f>
        <v>0</v>
      </c>
      <c r="BK417">
        <f>+Casos_PN_CORR[[#This Row],[43957]]-Casos_PN_CORR[[#This Row],[43956]]</f>
        <v>0</v>
      </c>
      <c r="BL417">
        <f>+Casos_PN_CORR[[#This Row],[43958]]-Casos_PN_CORR[[#This Row],[43957]]</f>
        <v>0</v>
      </c>
      <c r="BM417">
        <f>+Casos_PN_CORR[[#This Row],[43959]]-Casos_PN_CORR[[#This Row],[43958]]</f>
        <v>0</v>
      </c>
      <c r="BN417">
        <f>+Casos_PN_CORR[[#This Row],[43960]]-Casos_PN_CORR[[#This Row],[43959]]</f>
        <v>0</v>
      </c>
      <c r="BO417">
        <f>+Casos_PN_CORR[[#This Row],[43961]]-Casos_PN_CORR[[#This Row],[43960]]</f>
        <v>0</v>
      </c>
      <c r="BP417">
        <f>+Casos_PN_CORR[[#This Row],[43962]]-Casos_PN_CORR[[#This Row],[43961]]</f>
        <v>0</v>
      </c>
      <c r="BQ417">
        <f>+Casos_PN_CORR[[#This Row],[43963]]-Casos_PN_CORR[[#This Row],[43962]]</f>
        <v>0</v>
      </c>
      <c r="BR417">
        <f>+Casos_PN_CORR[[#This Row],[43964]]-Casos_PN_CORR[[#This Row],[43963]]</f>
        <v>0</v>
      </c>
      <c r="BS417">
        <f>+Casos_PN_CORR[[#This Row],[43965]]-Casos_PN_CORR[[#This Row],[43964]]</f>
        <v>0</v>
      </c>
      <c r="BT417">
        <f>+Casos_PN_CORR[[#This Row],[43966]]-Casos_PN_CORR[[#This Row],[43965]]</f>
        <v>0</v>
      </c>
      <c r="BU417">
        <f>+Casos_PN_CORR[[#This Row],[43967]]-Casos_PN_CORR[[#This Row],[43966]]</f>
        <v>0</v>
      </c>
      <c r="BV417">
        <f>+Casos_PN_CORR[[#This Row],[43968]]-Casos_PN_CORR[[#This Row],[43967]]</f>
        <v>0</v>
      </c>
      <c r="BW417">
        <f>+Casos_PN_CORR[[#This Row],[43969]]-Casos_PN_CORR[[#This Row],[43968]]</f>
        <v>0</v>
      </c>
      <c r="BX417">
        <f>+Casos_PN_CORR[[#This Row],[43970]]-Casos_PN_CORR[[#This Row],[43969]]</f>
        <v>0</v>
      </c>
      <c r="BY417">
        <f>+Casos_PN_CORR[[#This Row],[43971]]-Casos_PN_CORR[[#This Row],[43970]]</f>
        <v>0</v>
      </c>
      <c r="BZ417">
        <f>+Casos_PN_CORR[[#This Row],[43972]]-Casos_PN_CORR[[#This Row],[43971]]</f>
        <v>0</v>
      </c>
      <c r="CA417">
        <f>+Casos_PN_CORR[[#This Row],[43973]]-Casos_PN_CORR[[#This Row],[43972]]</f>
        <v>0</v>
      </c>
      <c r="CB417">
        <f>+Casos_PN_CORR[[#This Row],[43974]]-Casos_PN_CORR[[#This Row],[43973]]</f>
        <v>0</v>
      </c>
      <c r="CC417">
        <f>+Casos_PN_CORR[[#This Row],[43975]]-Casos_PN_CORR[[#This Row],[43974]]</f>
        <v>0</v>
      </c>
      <c r="CD417">
        <f>+Casos_PN_CORR[[#This Row],[43976]]-Casos_PN_CORR[[#This Row],[43975]]</f>
        <v>0</v>
      </c>
      <c r="CE417">
        <f>+Casos_PN_CORR[[#This Row],[43977]]-Casos_PN_CORR[[#This Row],[43976]]</f>
        <v>0</v>
      </c>
      <c r="CF417">
        <f>+Casos_PN_CORR[[#This Row],[43978]]-Casos_PN_CORR[[#This Row],[43977]]</f>
        <v>0</v>
      </c>
      <c r="CG417">
        <f>+Casos_PN_CORR[[#This Row],[43979]]-Casos_PN_CORR[[#This Row],[43978]]</f>
        <v>0</v>
      </c>
      <c r="CH417">
        <f>+Casos_PN_CORR[[#This Row],[43980]]-Casos_PN_CORR[[#This Row],[43979]]</f>
        <v>0</v>
      </c>
      <c r="CI417">
        <f>+Casos_PN_CORR[[#This Row],[43981]]-Casos_PN_CORR[[#This Row],[43980]]</f>
        <v>0</v>
      </c>
      <c r="CJ417">
        <f>+Casos_PN_CORR[[#This Row],[43982]]-Casos_PN_CORR[[#This Row],[43981]]</f>
        <v>0</v>
      </c>
      <c r="CK417">
        <f>+Casos_PN_CORR[[#This Row],[43983]]-Casos_PN_CORR[[#This Row],[43982]]</f>
        <v>0</v>
      </c>
      <c r="CL417">
        <f>+Casos_PN_CORR[[#This Row],[43984]]-Casos_PN_CORR[[#This Row],[43983]]</f>
        <v>0</v>
      </c>
      <c r="CM417">
        <f>+Casos_PN_CORR[[#This Row],[43985]]-Casos_PN_CORR[[#This Row],[43984]]</f>
        <v>0</v>
      </c>
      <c r="CN417">
        <f>+Casos_PN_CORR[[#This Row],[43986]]-Casos_PN_CORR[[#This Row],[43985]]</f>
        <v>0</v>
      </c>
      <c r="CO417">
        <f>+Casos_PN_CORR[[#This Row],[43987]]-Casos_PN_CORR[[#This Row],[43986]]</f>
        <v>0</v>
      </c>
      <c r="CP417">
        <f>+Casos_PN_CORR[[#This Row],[43988]]-Casos_PN_CORR[[#This Row],[43987]]</f>
        <v>0</v>
      </c>
      <c r="CQ417">
        <f>+Casos_PN_CORR[[#This Row],[43989]]-Casos_PN_CORR[[#This Row],[43988]]</f>
        <v>0</v>
      </c>
      <c r="CR417">
        <f>+Casos_PN_CORR[[#This Row],[43990]]-Casos_PN_CORR[[#This Row],[43989]]</f>
        <v>0</v>
      </c>
      <c r="CS417">
        <f>+Casos_PN_CORR[[#This Row],[43991]]-Casos_PN_CORR[[#This Row],[43990]]</f>
        <v>0</v>
      </c>
      <c r="CT417">
        <f>+Casos_PN_CORR[[#This Row],[43992]]-Casos_PN_CORR[[#This Row],[43991]]</f>
        <v>0</v>
      </c>
      <c r="CU417">
        <f>+Casos_PN_CORR[[#This Row],[43993]]-Casos_PN_CORR[[#This Row],[43992]]</f>
        <v>0</v>
      </c>
    </row>
    <row r="418" spans="1:99" x14ac:dyDescent="0.3">
      <c r="A418">
        <v>110103</v>
      </c>
      <c r="B418" s="2" t="s">
        <v>188</v>
      </c>
      <c r="C418" s="2" t="s">
        <v>189</v>
      </c>
      <c r="D418" s="2" t="s">
        <v>408</v>
      </c>
      <c r="E418" s="4">
        <f t="shared" si="6"/>
        <v>0</v>
      </c>
      <c r="F418">
        <f>+Casos_PN_CORR[[#This Row],[43900]]</f>
        <v>0</v>
      </c>
      <c r="G418">
        <f>+Casos_PN_CORR[[#This Row],[43901]]-Casos_PN_CORR[[#This Row],[43900]]</f>
        <v>0</v>
      </c>
      <c r="H418">
        <f>+Casos_PN_CORR[[#This Row],[43902]]-Casos_PN_CORR[[#This Row],[43901]]</f>
        <v>0</v>
      </c>
      <c r="I418">
        <f>+Casos_PN_CORR[[#This Row],[43903]]-Casos_PN_CORR[[#This Row],[43902]]</f>
        <v>0</v>
      </c>
      <c r="J418">
        <f>+Casos_PN_CORR[[#This Row],[43904]]-Casos_PN_CORR[[#This Row],[43903]]</f>
        <v>0</v>
      </c>
      <c r="K418">
        <f>+Casos_PN_CORR[[#This Row],[43905]]-Casos_PN_CORR[[#This Row],[43904]]</f>
        <v>0</v>
      </c>
      <c r="L418">
        <f>+Casos_PN_CORR[[#This Row],[43906]]-Casos_PN_CORR[[#This Row],[43905]]</f>
        <v>0</v>
      </c>
      <c r="M418">
        <f>+Casos_PN_CORR[[#This Row],[43907]]-Casos_PN_CORR[[#This Row],[43906]]</f>
        <v>0</v>
      </c>
      <c r="N418">
        <f>+Casos_PN_CORR[[#This Row],[43908]]-Casos_PN_CORR[[#This Row],[43907]]</f>
        <v>0</v>
      </c>
      <c r="O418">
        <f>+Casos_PN_CORR[[#This Row],[43909]]-Casos_PN_CORR[[#This Row],[43908]]</f>
        <v>0</v>
      </c>
      <c r="P418">
        <f>+Casos_PN_CORR[[#This Row],[43910]]-Casos_PN_CORR[[#This Row],[43909]]</f>
        <v>0</v>
      </c>
      <c r="Q418">
        <f>+Casos_PN_CORR[[#This Row],[43911]]-Casos_PN_CORR[[#This Row],[43910]]</f>
        <v>0</v>
      </c>
      <c r="R418">
        <f>+Casos_PN_CORR[[#This Row],[43912]]-Casos_PN_CORR[[#This Row],[43911]]</f>
        <v>0</v>
      </c>
      <c r="S418">
        <f>+Casos_PN_CORR[[#This Row],[43913]]-Casos_PN_CORR[[#This Row],[43912]]</f>
        <v>0</v>
      </c>
      <c r="T418">
        <f>+Casos_PN_CORR[[#This Row],[43914]]-Casos_PN_CORR[[#This Row],[43913]]</f>
        <v>0</v>
      </c>
      <c r="U418">
        <f>+Casos_PN_CORR[[#This Row],[43915]]-Casos_PN_CORR[[#This Row],[43914]]</f>
        <v>0</v>
      </c>
      <c r="V418">
        <f>+Casos_PN_CORR[[#This Row],[43916]]-Casos_PN_CORR[[#This Row],[43915]]</f>
        <v>0</v>
      </c>
      <c r="W418">
        <f>+Casos_PN_CORR[[#This Row],[43917]]-Casos_PN_CORR[[#This Row],[43916]]</f>
        <v>0</v>
      </c>
      <c r="X418">
        <f>+Casos_PN_CORR[[#This Row],[43918]]-Casos_PN_CORR[[#This Row],[43917]]</f>
        <v>0</v>
      </c>
      <c r="Y418">
        <f>+Casos_PN_CORR[[#This Row],[43919]]-Casos_PN_CORR[[#This Row],[43918]]</f>
        <v>0</v>
      </c>
      <c r="Z418">
        <f>+Casos_PN_CORR[[#This Row],[43920]]-Casos_PN_CORR[[#This Row],[43919]]</f>
        <v>0</v>
      </c>
      <c r="AA418">
        <f>+Casos_PN_CORR[[#This Row],[43921]]-Casos_PN_CORR[[#This Row],[43920]]</f>
        <v>0</v>
      </c>
      <c r="AB418">
        <f>+Casos_PN_CORR[[#This Row],[43922]]-Casos_PN_CORR[[#This Row],[43921]]</f>
        <v>0</v>
      </c>
      <c r="AC418">
        <f>+Casos_PN_CORR[[#This Row],[43923]]-Casos_PN_CORR[[#This Row],[43922]]</f>
        <v>0</v>
      </c>
      <c r="AD418">
        <f>+Casos_PN_CORR[[#This Row],[43924]]-Casos_PN_CORR[[#This Row],[43923]]</f>
        <v>0</v>
      </c>
      <c r="AE418">
        <f>+Casos_PN_CORR[[#This Row],[43925]]-Casos_PN_CORR[[#This Row],[43924]]</f>
        <v>0</v>
      </c>
      <c r="AF418">
        <f>+Casos_PN_CORR[[#This Row],[43926]]-Casos_PN_CORR[[#This Row],[43925]]</f>
        <v>0</v>
      </c>
      <c r="AG418">
        <f>+Casos_PN_CORR[[#This Row],[43927]]-Casos_PN_CORR[[#This Row],[43926]]</f>
        <v>0</v>
      </c>
      <c r="AH418">
        <f>+Casos_PN_CORR[[#This Row],[43928]]-Casos_PN_CORR[[#This Row],[43927]]</f>
        <v>0</v>
      </c>
      <c r="AI418">
        <f>+Casos_PN_CORR[[#This Row],[43929]]-Casos_PN_CORR[[#This Row],[43928]]</f>
        <v>0</v>
      </c>
      <c r="AJ418">
        <f>+Casos_PN_CORR[[#This Row],[43930]]-Casos_PN_CORR[[#This Row],[43929]]</f>
        <v>0</v>
      </c>
      <c r="AK418">
        <f>+Casos_PN_CORR[[#This Row],[43931]]-Casos_PN_CORR[[#This Row],[43930]]</f>
        <v>0</v>
      </c>
      <c r="AL418">
        <f>+Casos_PN_CORR[[#This Row],[43932]]-Casos_PN_CORR[[#This Row],[43931]]</f>
        <v>0</v>
      </c>
      <c r="AM418">
        <f>+Casos_PN_CORR[[#This Row],[43933]]-Casos_PN_CORR[[#This Row],[43932]]</f>
        <v>0</v>
      </c>
      <c r="AN418">
        <f>+Casos_PN_CORR[[#This Row],[43934]]-Casos_PN_CORR[[#This Row],[43933]]</f>
        <v>0</v>
      </c>
      <c r="AO418">
        <f>+Casos_PN_CORR[[#This Row],[43935]]-Casos_PN_CORR[[#This Row],[43934]]</f>
        <v>0</v>
      </c>
      <c r="AP418">
        <f>+Casos_PN_CORR[[#This Row],[43936]]-Casos_PN_CORR[[#This Row],[43935]]</f>
        <v>0</v>
      </c>
      <c r="AQ418">
        <f>+Casos_PN_CORR[[#This Row],[43937]]-Casos_PN_CORR[[#This Row],[43936]]</f>
        <v>0</v>
      </c>
      <c r="AR418">
        <f>+Casos_PN_CORR[[#This Row],[43938]]-Casos_PN_CORR[[#This Row],[43937]]</f>
        <v>0</v>
      </c>
      <c r="AS418">
        <f>+Casos_PN_CORR[[#This Row],[43939]]-Casos_PN_CORR[[#This Row],[43938]]</f>
        <v>0</v>
      </c>
      <c r="AT418">
        <f>+Casos_PN_CORR[[#This Row],[43940]]-Casos_PN_CORR[[#This Row],[43939]]</f>
        <v>0</v>
      </c>
      <c r="AU418">
        <f>+Casos_PN_CORR[[#This Row],[43941]]-Casos_PN_CORR[[#This Row],[43940]]</f>
        <v>0</v>
      </c>
      <c r="AV418">
        <f>+Casos_PN_CORR[[#This Row],[43942]]-Casos_PN_CORR[[#This Row],[43941]]</f>
        <v>0</v>
      </c>
      <c r="AW418">
        <f>+Casos_PN_CORR[[#This Row],[43943]]-Casos_PN_CORR[[#This Row],[43942]]</f>
        <v>0</v>
      </c>
      <c r="AX418">
        <f>+Casos_PN_CORR[[#This Row],[43944]]-Casos_PN_CORR[[#This Row],[43943]]</f>
        <v>0</v>
      </c>
      <c r="AY418">
        <f>+Casos_PN_CORR[[#This Row],[43945]]-Casos_PN_CORR[[#This Row],[43944]]</f>
        <v>0</v>
      </c>
      <c r="AZ418">
        <f>+Casos_PN_CORR[[#This Row],[43946]]-Casos_PN_CORR[[#This Row],[43945]]</f>
        <v>0</v>
      </c>
      <c r="BA418">
        <f>+Casos_PN_CORR[[#This Row],[43947]]-Casos_PN_CORR[[#This Row],[43946]]</f>
        <v>0</v>
      </c>
      <c r="BB418">
        <f>+Casos_PN_CORR[[#This Row],[43948]]-Casos_PN_CORR[[#This Row],[43947]]</f>
        <v>0</v>
      </c>
      <c r="BC418">
        <f>+Casos_PN_CORR[[#This Row],[43949]]-Casos_PN_CORR[[#This Row],[43948]]</f>
        <v>0</v>
      </c>
      <c r="BD418">
        <f>+Casos_PN_CORR[[#This Row],[43950]]-Casos_PN_CORR[[#This Row],[43949]]</f>
        <v>0</v>
      </c>
      <c r="BE418">
        <f>+Casos_PN_CORR[[#This Row],[43951]]-Casos_PN_CORR[[#This Row],[43950]]</f>
        <v>0</v>
      </c>
      <c r="BF418">
        <f>+Casos_PN_CORR[[#This Row],[43952]]-Casos_PN_CORR[[#This Row],[43951]]</f>
        <v>0</v>
      </c>
      <c r="BG418">
        <f>+Casos_PN_CORR[[#This Row],[43953]]-Casos_PN_CORR[[#This Row],[43952]]</f>
        <v>0</v>
      </c>
      <c r="BH418">
        <f>+Casos_PN_CORR[[#This Row],[43954]]-Casos_PN_CORR[[#This Row],[43953]]</f>
        <v>0</v>
      </c>
      <c r="BI418">
        <f>+Casos_PN_CORR[[#This Row],[43955]]-Casos_PN_CORR[[#This Row],[43954]]</f>
        <v>0</v>
      </c>
      <c r="BJ418">
        <f>+Casos_PN_CORR[[#This Row],[43956]]-Casos_PN_CORR[[#This Row],[43955]]</f>
        <v>0</v>
      </c>
      <c r="BK418">
        <f>+Casos_PN_CORR[[#This Row],[43957]]-Casos_PN_CORR[[#This Row],[43956]]</f>
        <v>0</v>
      </c>
      <c r="BL418">
        <f>+Casos_PN_CORR[[#This Row],[43958]]-Casos_PN_CORR[[#This Row],[43957]]</f>
        <v>0</v>
      </c>
      <c r="BM418">
        <f>+Casos_PN_CORR[[#This Row],[43959]]-Casos_PN_CORR[[#This Row],[43958]]</f>
        <v>0</v>
      </c>
      <c r="BN418">
        <f>+Casos_PN_CORR[[#This Row],[43960]]-Casos_PN_CORR[[#This Row],[43959]]</f>
        <v>0</v>
      </c>
      <c r="BO418">
        <f>+Casos_PN_CORR[[#This Row],[43961]]-Casos_PN_CORR[[#This Row],[43960]]</f>
        <v>0</v>
      </c>
      <c r="BP418">
        <f>+Casos_PN_CORR[[#This Row],[43962]]-Casos_PN_CORR[[#This Row],[43961]]</f>
        <v>0</v>
      </c>
      <c r="BQ418">
        <f>+Casos_PN_CORR[[#This Row],[43963]]-Casos_PN_CORR[[#This Row],[43962]]</f>
        <v>0</v>
      </c>
      <c r="BR418">
        <f>+Casos_PN_CORR[[#This Row],[43964]]-Casos_PN_CORR[[#This Row],[43963]]</f>
        <v>0</v>
      </c>
      <c r="BS418">
        <f>+Casos_PN_CORR[[#This Row],[43965]]-Casos_PN_CORR[[#This Row],[43964]]</f>
        <v>0</v>
      </c>
      <c r="BT418">
        <f>+Casos_PN_CORR[[#This Row],[43966]]-Casos_PN_CORR[[#This Row],[43965]]</f>
        <v>0</v>
      </c>
      <c r="BU418">
        <f>+Casos_PN_CORR[[#This Row],[43967]]-Casos_PN_CORR[[#This Row],[43966]]</f>
        <v>0</v>
      </c>
      <c r="BV418">
        <f>+Casos_PN_CORR[[#This Row],[43968]]-Casos_PN_CORR[[#This Row],[43967]]</f>
        <v>0</v>
      </c>
      <c r="BW418">
        <f>+Casos_PN_CORR[[#This Row],[43969]]-Casos_PN_CORR[[#This Row],[43968]]</f>
        <v>0</v>
      </c>
      <c r="BX418">
        <f>+Casos_PN_CORR[[#This Row],[43970]]-Casos_PN_CORR[[#This Row],[43969]]</f>
        <v>0</v>
      </c>
      <c r="BY418">
        <f>+Casos_PN_CORR[[#This Row],[43971]]-Casos_PN_CORR[[#This Row],[43970]]</f>
        <v>0</v>
      </c>
      <c r="BZ418">
        <f>+Casos_PN_CORR[[#This Row],[43972]]-Casos_PN_CORR[[#This Row],[43971]]</f>
        <v>0</v>
      </c>
      <c r="CA418">
        <f>+Casos_PN_CORR[[#This Row],[43973]]-Casos_PN_CORR[[#This Row],[43972]]</f>
        <v>0</v>
      </c>
      <c r="CB418">
        <f>+Casos_PN_CORR[[#This Row],[43974]]-Casos_PN_CORR[[#This Row],[43973]]</f>
        <v>0</v>
      </c>
      <c r="CC418">
        <f>+Casos_PN_CORR[[#This Row],[43975]]-Casos_PN_CORR[[#This Row],[43974]]</f>
        <v>0</v>
      </c>
      <c r="CD418">
        <f>+Casos_PN_CORR[[#This Row],[43976]]-Casos_PN_CORR[[#This Row],[43975]]</f>
        <v>0</v>
      </c>
      <c r="CE418">
        <f>+Casos_PN_CORR[[#This Row],[43977]]-Casos_PN_CORR[[#This Row],[43976]]</f>
        <v>0</v>
      </c>
      <c r="CF418">
        <f>+Casos_PN_CORR[[#This Row],[43978]]-Casos_PN_CORR[[#This Row],[43977]]</f>
        <v>0</v>
      </c>
      <c r="CG418">
        <f>+Casos_PN_CORR[[#This Row],[43979]]-Casos_PN_CORR[[#This Row],[43978]]</f>
        <v>0</v>
      </c>
      <c r="CH418">
        <f>+Casos_PN_CORR[[#This Row],[43980]]-Casos_PN_CORR[[#This Row],[43979]]</f>
        <v>0</v>
      </c>
      <c r="CI418">
        <f>+Casos_PN_CORR[[#This Row],[43981]]-Casos_PN_CORR[[#This Row],[43980]]</f>
        <v>0</v>
      </c>
      <c r="CJ418">
        <f>+Casos_PN_CORR[[#This Row],[43982]]-Casos_PN_CORR[[#This Row],[43981]]</f>
        <v>0</v>
      </c>
      <c r="CK418">
        <f>+Casos_PN_CORR[[#This Row],[43983]]-Casos_PN_CORR[[#This Row],[43982]]</f>
        <v>0</v>
      </c>
      <c r="CL418">
        <f>+Casos_PN_CORR[[#This Row],[43984]]-Casos_PN_CORR[[#This Row],[43983]]</f>
        <v>0</v>
      </c>
      <c r="CM418">
        <f>+Casos_PN_CORR[[#This Row],[43985]]-Casos_PN_CORR[[#This Row],[43984]]</f>
        <v>0</v>
      </c>
      <c r="CN418">
        <f>+Casos_PN_CORR[[#This Row],[43986]]-Casos_PN_CORR[[#This Row],[43985]]</f>
        <v>0</v>
      </c>
      <c r="CO418">
        <f>+Casos_PN_CORR[[#This Row],[43987]]-Casos_PN_CORR[[#This Row],[43986]]</f>
        <v>0</v>
      </c>
      <c r="CP418">
        <f>+Casos_PN_CORR[[#This Row],[43988]]-Casos_PN_CORR[[#This Row],[43987]]</f>
        <v>0</v>
      </c>
      <c r="CQ418">
        <f>+Casos_PN_CORR[[#This Row],[43989]]-Casos_PN_CORR[[#This Row],[43988]]</f>
        <v>0</v>
      </c>
      <c r="CR418">
        <f>+Casos_PN_CORR[[#This Row],[43990]]-Casos_PN_CORR[[#This Row],[43989]]</f>
        <v>0</v>
      </c>
      <c r="CS418">
        <f>+Casos_PN_CORR[[#This Row],[43991]]-Casos_PN_CORR[[#This Row],[43990]]</f>
        <v>0</v>
      </c>
      <c r="CT418">
        <f>+Casos_PN_CORR[[#This Row],[43992]]-Casos_PN_CORR[[#This Row],[43991]]</f>
        <v>0</v>
      </c>
      <c r="CU418">
        <f>+Casos_PN_CORR[[#This Row],[43993]]-Casos_PN_CORR[[#This Row],[43992]]</f>
        <v>0</v>
      </c>
    </row>
    <row r="419" spans="1:99" x14ac:dyDescent="0.3">
      <c r="A419">
        <v>120307</v>
      </c>
      <c r="B419" s="2" t="s">
        <v>191</v>
      </c>
      <c r="C419" s="2" t="s">
        <v>380</v>
      </c>
      <c r="D419" s="2" t="s">
        <v>667</v>
      </c>
      <c r="E419" s="4">
        <f t="shared" si="6"/>
        <v>0</v>
      </c>
      <c r="F419">
        <f>+Casos_PN_CORR[[#This Row],[43900]]</f>
        <v>0</v>
      </c>
      <c r="G419">
        <f>+Casos_PN_CORR[[#This Row],[43901]]-Casos_PN_CORR[[#This Row],[43900]]</f>
        <v>0</v>
      </c>
      <c r="H419">
        <f>+Casos_PN_CORR[[#This Row],[43902]]-Casos_PN_CORR[[#This Row],[43901]]</f>
        <v>0</v>
      </c>
      <c r="I419">
        <f>+Casos_PN_CORR[[#This Row],[43903]]-Casos_PN_CORR[[#This Row],[43902]]</f>
        <v>0</v>
      </c>
      <c r="J419">
        <f>+Casos_PN_CORR[[#This Row],[43904]]-Casos_PN_CORR[[#This Row],[43903]]</f>
        <v>0</v>
      </c>
      <c r="K419">
        <f>+Casos_PN_CORR[[#This Row],[43905]]-Casos_PN_CORR[[#This Row],[43904]]</f>
        <v>0</v>
      </c>
      <c r="L419">
        <f>+Casos_PN_CORR[[#This Row],[43906]]-Casos_PN_CORR[[#This Row],[43905]]</f>
        <v>0</v>
      </c>
      <c r="M419">
        <f>+Casos_PN_CORR[[#This Row],[43907]]-Casos_PN_CORR[[#This Row],[43906]]</f>
        <v>0</v>
      </c>
      <c r="N419">
        <f>+Casos_PN_CORR[[#This Row],[43908]]-Casos_PN_CORR[[#This Row],[43907]]</f>
        <v>0</v>
      </c>
      <c r="O419">
        <f>+Casos_PN_CORR[[#This Row],[43909]]-Casos_PN_CORR[[#This Row],[43908]]</f>
        <v>0</v>
      </c>
      <c r="P419">
        <f>+Casos_PN_CORR[[#This Row],[43910]]-Casos_PN_CORR[[#This Row],[43909]]</f>
        <v>0</v>
      </c>
      <c r="Q419">
        <f>+Casos_PN_CORR[[#This Row],[43911]]-Casos_PN_CORR[[#This Row],[43910]]</f>
        <v>0</v>
      </c>
      <c r="R419">
        <f>+Casos_PN_CORR[[#This Row],[43912]]-Casos_PN_CORR[[#This Row],[43911]]</f>
        <v>0</v>
      </c>
      <c r="S419">
        <f>+Casos_PN_CORR[[#This Row],[43913]]-Casos_PN_CORR[[#This Row],[43912]]</f>
        <v>0</v>
      </c>
      <c r="T419">
        <f>+Casos_PN_CORR[[#This Row],[43914]]-Casos_PN_CORR[[#This Row],[43913]]</f>
        <v>0</v>
      </c>
      <c r="U419">
        <f>+Casos_PN_CORR[[#This Row],[43915]]-Casos_PN_CORR[[#This Row],[43914]]</f>
        <v>0</v>
      </c>
      <c r="V419">
        <f>+Casos_PN_CORR[[#This Row],[43916]]-Casos_PN_CORR[[#This Row],[43915]]</f>
        <v>0</v>
      </c>
      <c r="W419">
        <f>+Casos_PN_CORR[[#This Row],[43917]]-Casos_PN_CORR[[#This Row],[43916]]</f>
        <v>0</v>
      </c>
      <c r="X419">
        <f>+Casos_PN_CORR[[#This Row],[43918]]-Casos_PN_CORR[[#This Row],[43917]]</f>
        <v>0</v>
      </c>
      <c r="Y419">
        <f>+Casos_PN_CORR[[#This Row],[43919]]-Casos_PN_CORR[[#This Row],[43918]]</f>
        <v>0</v>
      </c>
      <c r="Z419">
        <f>+Casos_PN_CORR[[#This Row],[43920]]-Casos_PN_CORR[[#This Row],[43919]]</f>
        <v>0</v>
      </c>
      <c r="AA419">
        <f>+Casos_PN_CORR[[#This Row],[43921]]-Casos_PN_CORR[[#This Row],[43920]]</f>
        <v>0</v>
      </c>
      <c r="AB419">
        <f>+Casos_PN_CORR[[#This Row],[43922]]-Casos_PN_CORR[[#This Row],[43921]]</f>
        <v>0</v>
      </c>
      <c r="AC419">
        <f>+Casos_PN_CORR[[#This Row],[43923]]-Casos_PN_CORR[[#This Row],[43922]]</f>
        <v>0</v>
      </c>
      <c r="AD419">
        <f>+Casos_PN_CORR[[#This Row],[43924]]-Casos_PN_CORR[[#This Row],[43923]]</f>
        <v>0</v>
      </c>
      <c r="AE419">
        <f>+Casos_PN_CORR[[#This Row],[43925]]-Casos_PN_CORR[[#This Row],[43924]]</f>
        <v>0</v>
      </c>
      <c r="AF419">
        <f>+Casos_PN_CORR[[#This Row],[43926]]-Casos_PN_CORR[[#This Row],[43925]]</f>
        <v>0</v>
      </c>
      <c r="AG419">
        <f>+Casos_PN_CORR[[#This Row],[43927]]-Casos_PN_CORR[[#This Row],[43926]]</f>
        <v>0</v>
      </c>
      <c r="AH419">
        <f>+Casos_PN_CORR[[#This Row],[43928]]-Casos_PN_CORR[[#This Row],[43927]]</f>
        <v>0</v>
      </c>
      <c r="AI419">
        <f>+Casos_PN_CORR[[#This Row],[43929]]-Casos_PN_CORR[[#This Row],[43928]]</f>
        <v>0</v>
      </c>
      <c r="AJ419">
        <f>+Casos_PN_CORR[[#This Row],[43930]]-Casos_PN_CORR[[#This Row],[43929]]</f>
        <v>0</v>
      </c>
      <c r="AK419">
        <f>+Casos_PN_CORR[[#This Row],[43931]]-Casos_PN_CORR[[#This Row],[43930]]</f>
        <v>0</v>
      </c>
      <c r="AL419">
        <f>+Casos_PN_CORR[[#This Row],[43932]]-Casos_PN_CORR[[#This Row],[43931]]</f>
        <v>0</v>
      </c>
      <c r="AM419">
        <f>+Casos_PN_CORR[[#This Row],[43933]]-Casos_PN_CORR[[#This Row],[43932]]</f>
        <v>0</v>
      </c>
      <c r="AN419">
        <f>+Casos_PN_CORR[[#This Row],[43934]]-Casos_PN_CORR[[#This Row],[43933]]</f>
        <v>0</v>
      </c>
      <c r="AO419">
        <f>+Casos_PN_CORR[[#This Row],[43935]]-Casos_PN_CORR[[#This Row],[43934]]</f>
        <v>0</v>
      </c>
      <c r="AP419">
        <f>+Casos_PN_CORR[[#This Row],[43936]]-Casos_PN_CORR[[#This Row],[43935]]</f>
        <v>0</v>
      </c>
      <c r="AQ419">
        <f>+Casos_PN_CORR[[#This Row],[43937]]-Casos_PN_CORR[[#This Row],[43936]]</f>
        <v>0</v>
      </c>
      <c r="AR419">
        <f>+Casos_PN_CORR[[#This Row],[43938]]-Casos_PN_CORR[[#This Row],[43937]]</f>
        <v>0</v>
      </c>
      <c r="AS419">
        <f>+Casos_PN_CORR[[#This Row],[43939]]-Casos_PN_CORR[[#This Row],[43938]]</f>
        <v>0</v>
      </c>
      <c r="AT419">
        <f>+Casos_PN_CORR[[#This Row],[43940]]-Casos_PN_CORR[[#This Row],[43939]]</f>
        <v>0</v>
      </c>
      <c r="AU419">
        <f>+Casos_PN_CORR[[#This Row],[43941]]-Casos_PN_CORR[[#This Row],[43940]]</f>
        <v>0</v>
      </c>
      <c r="AV419">
        <f>+Casos_PN_CORR[[#This Row],[43942]]-Casos_PN_CORR[[#This Row],[43941]]</f>
        <v>0</v>
      </c>
      <c r="AW419">
        <f>+Casos_PN_CORR[[#This Row],[43943]]-Casos_PN_CORR[[#This Row],[43942]]</f>
        <v>0</v>
      </c>
      <c r="AX419">
        <f>+Casos_PN_CORR[[#This Row],[43944]]-Casos_PN_CORR[[#This Row],[43943]]</f>
        <v>0</v>
      </c>
      <c r="AY419">
        <f>+Casos_PN_CORR[[#This Row],[43945]]-Casos_PN_CORR[[#This Row],[43944]]</f>
        <v>0</v>
      </c>
      <c r="AZ419">
        <f>+Casos_PN_CORR[[#This Row],[43946]]-Casos_PN_CORR[[#This Row],[43945]]</f>
        <v>0</v>
      </c>
      <c r="BA419">
        <f>+Casos_PN_CORR[[#This Row],[43947]]-Casos_PN_CORR[[#This Row],[43946]]</f>
        <v>0</v>
      </c>
      <c r="BB419">
        <f>+Casos_PN_CORR[[#This Row],[43948]]-Casos_PN_CORR[[#This Row],[43947]]</f>
        <v>0</v>
      </c>
      <c r="BC419">
        <f>+Casos_PN_CORR[[#This Row],[43949]]-Casos_PN_CORR[[#This Row],[43948]]</f>
        <v>0</v>
      </c>
      <c r="BD419">
        <f>+Casos_PN_CORR[[#This Row],[43950]]-Casos_PN_CORR[[#This Row],[43949]]</f>
        <v>0</v>
      </c>
      <c r="BE419">
        <f>+Casos_PN_CORR[[#This Row],[43951]]-Casos_PN_CORR[[#This Row],[43950]]</f>
        <v>0</v>
      </c>
      <c r="BF419">
        <f>+Casos_PN_CORR[[#This Row],[43952]]-Casos_PN_CORR[[#This Row],[43951]]</f>
        <v>0</v>
      </c>
      <c r="BG419">
        <f>+Casos_PN_CORR[[#This Row],[43953]]-Casos_PN_CORR[[#This Row],[43952]]</f>
        <v>0</v>
      </c>
      <c r="BH419">
        <f>+Casos_PN_CORR[[#This Row],[43954]]-Casos_PN_CORR[[#This Row],[43953]]</f>
        <v>0</v>
      </c>
      <c r="BI419">
        <f>+Casos_PN_CORR[[#This Row],[43955]]-Casos_PN_CORR[[#This Row],[43954]]</f>
        <v>0</v>
      </c>
      <c r="BJ419">
        <f>+Casos_PN_CORR[[#This Row],[43956]]-Casos_PN_CORR[[#This Row],[43955]]</f>
        <v>0</v>
      </c>
      <c r="BK419">
        <f>+Casos_PN_CORR[[#This Row],[43957]]-Casos_PN_CORR[[#This Row],[43956]]</f>
        <v>0</v>
      </c>
      <c r="BL419">
        <f>+Casos_PN_CORR[[#This Row],[43958]]-Casos_PN_CORR[[#This Row],[43957]]</f>
        <v>0</v>
      </c>
      <c r="BM419">
        <f>+Casos_PN_CORR[[#This Row],[43959]]-Casos_PN_CORR[[#This Row],[43958]]</f>
        <v>0</v>
      </c>
      <c r="BN419">
        <f>+Casos_PN_CORR[[#This Row],[43960]]-Casos_PN_CORR[[#This Row],[43959]]</f>
        <v>0</v>
      </c>
      <c r="BO419">
        <f>+Casos_PN_CORR[[#This Row],[43961]]-Casos_PN_CORR[[#This Row],[43960]]</f>
        <v>0</v>
      </c>
      <c r="BP419">
        <f>+Casos_PN_CORR[[#This Row],[43962]]-Casos_PN_CORR[[#This Row],[43961]]</f>
        <v>0</v>
      </c>
      <c r="BQ419">
        <f>+Casos_PN_CORR[[#This Row],[43963]]-Casos_PN_CORR[[#This Row],[43962]]</f>
        <v>0</v>
      </c>
      <c r="BR419">
        <f>+Casos_PN_CORR[[#This Row],[43964]]-Casos_PN_CORR[[#This Row],[43963]]</f>
        <v>0</v>
      </c>
      <c r="BS419">
        <f>+Casos_PN_CORR[[#This Row],[43965]]-Casos_PN_CORR[[#This Row],[43964]]</f>
        <v>0</v>
      </c>
      <c r="BT419">
        <f>+Casos_PN_CORR[[#This Row],[43966]]-Casos_PN_CORR[[#This Row],[43965]]</f>
        <v>0</v>
      </c>
      <c r="BU419">
        <f>+Casos_PN_CORR[[#This Row],[43967]]-Casos_PN_CORR[[#This Row],[43966]]</f>
        <v>0</v>
      </c>
      <c r="BV419">
        <f>+Casos_PN_CORR[[#This Row],[43968]]-Casos_PN_CORR[[#This Row],[43967]]</f>
        <v>0</v>
      </c>
      <c r="BW419">
        <f>+Casos_PN_CORR[[#This Row],[43969]]-Casos_PN_CORR[[#This Row],[43968]]</f>
        <v>0</v>
      </c>
      <c r="BX419">
        <f>+Casos_PN_CORR[[#This Row],[43970]]-Casos_PN_CORR[[#This Row],[43969]]</f>
        <v>0</v>
      </c>
      <c r="BY419">
        <f>+Casos_PN_CORR[[#This Row],[43971]]-Casos_PN_CORR[[#This Row],[43970]]</f>
        <v>0</v>
      </c>
      <c r="BZ419">
        <f>+Casos_PN_CORR[[#This Row],[43972]]-Casos_PN_CORR[[#This Row],[43971]]</f>
        <v>0</v>
      </c>
      <c r="CA419">
        <f>+Casos_PN_CORR[[#This Row],[43973]]-Casos_PN_CORR[[#This Row],[43972]]</f>
        <v>0</v>
      </c>
      <c r="CB419">
        <f>+Casos_PN_CORR[[#This Row],[43974]]-Casos_PN_CORR[[#This Row],[43973]]</f>
        <v>0</v>
      </c>
      <c r="CC419">
        <f>+Casos_PN_CORR[[#This Row],[43975]]-Casos_PN_CORR[[#This Row],[43974]]</f>
        <v>0</v>
      </c>
      <c r="CD419">
        <f>+Casos_PN_CORR[[#This Row],[43976]]-Casos_PN_CORR[[#This Row],[43975]]</f>
        <v>0</v>
      </c>
      <c r="CE419">
        <f>+Casos_PN_CORR[[#This Row],[43977]]-Casos_PN_CORR[[#This Row],[43976]]</f>
        <v>0</v>
      </c>
      <c r="CF419">
        <f>+Casos_PN_CORR[[#This Row],[43978]]-Casos_PN_CORR[[#This Row],[43977]]</f>
        <v>0</v>
      </c>
      <c r="CG419">
        <f>+Casos_PN_CORR[[#This Row],[43979]]-Casos_PN_CORR[[#This Row],[43978]]</f>
        <v>0</v>
      </c>
      <c r="CH419">
        <f>+Casos_PN_CORR[[#This Row],[43980]]-Casos_PN_CORR[[#This Row],[43979]]</f>
        <v>0</v>
      </c>
      <c r="CI419">
        <f>+Casos_PN_CORR[[#This Row],[43981]]-Casos_PN_CORR[[#This Row],[43980]]</f>
        <v>0</v>
      </c>
      <c r="CJ419">
        <f>+Casos_PN_CORR[[#This Row],[43982]]-Casos_PN_CORR[[#This Row],[43981]]</f>
        <v>0</v>
      </c>
      <c r="CK419">
        <f>+Casos_PN_CORR[[#This Row],[43983]]-Casos_PN_CORR[[#This Row],[43982]]</f>
        <v>0</v>
      </c>
      <c r="CL419">
        <f>+Casos_PN_CORR[[#This Row],[43984]]-Casos_PN_CORR[[#This Row],[43983]]</f>
        <v>0</v>
      </c>
      <c r="CM419">
        <f>+Casos_PN_CORR[[#This Row],[43985]]-Casos_PN_CORR[[#This Row],[43984]]</f>
        <v>0</v>
      </c>
      <c r="CN419">
        <f>+Casos_PN_CORR[[#This Row],[43986]]-Casos_PN_CORR[[#This Row],[43985]]</f>
        <v>0</v>
      </c>
      <c r="CO419">
        <f>+Casos_PN_CORR[[#This Row],[43987]]-Casos_PN_CORR[[#This Row],[43986]]</f>
        <v>0</v>
      </c>
      <c r="CP419">
        <f>+Casos_PN_CORR[[#This Row],[43988]]-Casos_PN_CORR[[#This Row],[43987]]</f>
        <v>0</v>
      </c>
      <c r="CQ419">
        <f>+Casos_PN_CORR[[#This Row],[43989]]-Casos_PN_CORR[[#This Row],[43988]]</f>
        <v>0</v>
      </c>
      <c r="CR419">
        <f>+Casos_PN_CORR[[#This Row],[43990]]-Casos_PN_CORR[[#This Row],[43989]]</f>
        <v>0</v>
      </c>
      <c r="CS419">
        <f>+Casos_PN_CORR[[#This Row],[43991]]-Casos_PN_CORR[[#This Row],[43990]]</f>
        <v>0</v>
      </c>
      <c r="CT419">
        <f>+Casos_PN_CORR[[#This Row],[43992]]-Casos_PN_CORR[[#This Row],[43991]]</f>
        <v>0</v>
      </c>
      <c r="CU419">
        <f>+Casos_PN_CORR[[#This Row],[43993]]-Casos_PN_CORR[[#This Row],[43992]]</f>
        <v>0</v>
      </c>
    </row>
    <row r="420" spans="1:99" x14ac:dyDescent="0.3">
      <c r="A420">
        <v>30405</v>
      </c>
      <c r="B420" s="2" t="s">
        <v>144</v>
      </c>
      <c r="C420" s="2" t="s">
        <v>330</v>
      </c>
      <c r="D420" s="2" t="s">
        <v>331</v>
      </c>
      <c r="E420" s="4">
        <f t="shared" si="6"/>
        <v>0</v>
      </c>
      <c r="F420">
        <f>+Casos_PN_CORR[[#This Row],[43900]]</f>
        <v>0</v>
      </c>
      <c r="G420">
        <f>+Casos_PN_CORR[[#This Row],[43901]]-Casos_PN_CORR[[#This Row],[43900]]</f>
        <v>0</v>
      </c>
      <c r="H420">
        <f>+Casos_PN_CORR[[#This Row],[43902]]-Casos_PN_CORR[[#This Row],[43901]]</f>
        <v>0</v>
      </c>
      <c r="I420">
        <f>+Casos_PN_CORR[[#This Row],[43903]]-Casos_PN_CORR[[#This Row],[43902]]</f>
        <v>0</v>
      </c>
      <c r="J420">
        <f>+Casos_PN_CORR[[#This Row],[43904]]-Casos_PN_CORR[[#This Row],[43903]]</f>
        <v>0</v>
      </c>
      <c r="K420">
        <f>+Casos_PN_CORR[[#This Row],[43905]]-Casos_PN_CORR[[#This Row],[43904]]</f>
        <v>0</v>
      </c>
      <c r="L420">
        <f>+Casos_PN_CORR[[#This Row],[43906]]-Casos_PN_CORR[[#This Row],[43905]]</f>
        <v>0</v>
      </c>
      <c r="M420">
        <f>+Casos_PN_CORR[[#This Row],[43907]]-Casos_PN_CORR[[#This Row],[43906]]</f>
        <v>0</v>
      </c>
      <c r="N420">
        <f>+Casos_PN_CORR[[#This Row],[43908]]-Casos_PN_CORR[[#This Row],[43907]]</f>
        <v>0</v>
      </c>
      <c r="O420">
        <f>+Casos_PN_CORR[[#This Row],[43909]]-Casos_PN_CORR[[#This Row],[43908]]</f>
        <v>0</v>
      </c>
      <c r="P420">
        <f>+Casos_PN_CORR[[#This Row],[43910]]-Casos_PN_CORR[[#This Row],[43909]]</f>
        <v>0</v>
      </c>
      <c r="Q420">
        <f>+Casos_PN_CORR[[#This Row],[43911]]-Casos_PN_CORR[[#This Row],[43910]]</f>
        <v>0</v>
      </c>
      <c r="R420">
        <f>+Casos_PN_CORR[[#This Row],[43912]]-Casos_PN_CORR[[#This Row],[43911]]</f>
        <v>0</v>
      </c>
      <c r="S420">
        <f>+Casos_PN_CORR[[#This Row],[43913]]-Casos_PN_CORR[[#This Row],[43912]]</f>
        <v>0</v>
      </c>
      <c r="T420">
        <f>+Casos_PN_CORR[[#This Row],[43914]]-Casos_PN_CORR[[#This Row],[43913]]</f>
        <v>0</v>
      </c>
      <c r="U420">
        <f>+Casos_PN_CORR[[#This Row],[43915]]-Casos_PN_CORR[[#This Row],[43914]]</f>
        <v>0</v>
      </c>
      <c r="V420">
        <f>+Casos_PN_CORR[[#This Row],[43916]]-Casos_PN_CORR[[#This Row],[43915]]</f>
        <v>0</v>
      </c>
      <c r="W420">
        <f>+Casos_PN_CORR[[#This Row],[43917]]-Casos_PN_CORR[[#This Row],[43916]]</f>
        <v>0</v>
      </c>
      <c r="X420">
        <f>+Casos_PN_CORR[[#This Row],[43918]]-Casos_PN_CORR[[#This Row],[43917]]</f>
        <v>0</v>
      </c>
      <c r="Y420">
        <f>+Casos_PN_CORR[[#This Row],[43919]]-Casos_PN_CORR[[#This Row],[43918]]</f>
        <v>0</v>
      </c>
      <c r="Z420">
        <f>+Casos_PN_CORR[[#This Row],[43920]]-Casos_PN_CORR[[#This Row],[43919]]</f>
        <v>0</v>
      </c>
      <c r="AA420">
        <f>+Casos_PN_CORR[[#This Row],[43921]]-Casos_PN_CORR[[#This Row],[43920]]</f>
        <v>0</v>
      </c>
      <c r="AB420">
        <f>+Casos_PN_CORR[[#This Row],[43922]]-Casos_PN_CORR[[#This Row],[43921]]</f>
        <v>0</v>
      </c>
      <c r="AC420">
        <f>+Casos_PN_CORR[[#This Row],[43923]]-Casos_PN_CORR[[#This Row],[43922]]</f>
        <v>0</v>
      </c>
      <c r="AD420">
        <f>+Casos_PN_CORR[[#This Row],[43924]]-Casos_PN_CORR[[#This Row],[43923]]</f>
        <v>0</v>
      </c>
      <c r="AE420">
        <f>+Casos_PN_CORR[[#This Row],[43925]]-Casos_PN_CORR[[#This Row],[43924]]</f>
        <v>0</v>
      </c>
      <c r="AF420">
        <f>+Casos_PN_CORR[[#This Row],[43926]]-Casos_PN_CORR[[#This Row],[43925]]</f>
        <v>0</v>
      </c>
      <c r="AG420">
        <f>+Casos_PN_CORR[[#This Row],[43927]]-Casos_PN_CORR[[#This Row],[43926]]</f>
        <v>0</v>
      </c>
      <c r="AH420">
        <f>+Casos_PN_CORR[[#This Row],[43928]]-Casos_PN_CORR[[#This Row],[43927]]</f>
        <v>0</v>
      </c>
      <c r="AI420">
        <f>+Casos_PN_CORR[[#This Row],[43929]]-Casos_PN_CORR[[#This Row],[43928]]</f>
        <v>0</v>
      </c>
      <c r="AJ420">
        <f>+Casos_PN_CORR[[#This Row],[43930]]-Casos_PN_CORR[[#This Row],[43929]]</f>
        <v>0</v>
      </c>
      <c r="AK420">
        <f>+Casos_PN_CORR[[#This Row],[43931]]-Casos_PN_CORR[[#This Row],[43930]]</f>
        <v>0</v>
      </c>
      <c r="AL420">
        <f>+Casos_PN_CORR[[#This Row],[43932]]-Casos_PN_CORR[[#This Row],[43931]]</f>
        <v>0</v>
      </c>
      <c r="AM420">
        <f>+Casos_PN_CORR[[#This Row],[43933]]-Casos_PN_CORR[[#This Row],[43932]]</f>
        <v>0</v>
      </c>
      <c r="AN420">
        <f>+Casos_PN_CORR[[#This Row],[43934]]-Casos_PN_CORR[[#This Row],[43933]]</f>
        <v>0</v>
      </c>
      <c r="AO420">
        <f>+Casos_PN_CORR[[#This Row],[43935]]-Casos_PN_CORR[[#This Row],[43934]]</f>
        <v>0</v>
      </c>
      <c r="AP420">
        <f>+Casos_PN_CORR[[#This Row],[43936]]-Casos_PN_CORR[[#This Row],[43935]]</f>
        <v>0</v>
      </c>
      <c r="AQ420">
        <f>+Casos_PN_CORR[[#This Row],[43937]]-Casos_PN_CORR[[#This Row],[43936]]</f>
        <v>0</v>
      </c>
      <c r="AR420">
        <f>+Casos_PN_CORR[[#This Row],[43938]]-Casos_PN_CORR[[#This Row],[43937]]</f>
        <v>0</v>
      </c>
      <c r="AS420">
        <f>+Casos_PN_CORR[[#This Row],[43939]]-Casos_PN_CORR[[#This Row],[43938]]</f>
        <v>0</v>
      </c>
      <c r="AT420">
        <f>+Casos_PN_CORR[[#This Row],[43940]]-Casos_PN_CORR[[#This Row],[43939]]</f>
        <v>0</v>
      </c>
      <c r="AU420">
        <f>+Casos_PN_CORR[[#This Row],[43941]]-Casos_PN_CORR[[#This Row],[43940]]</f>
        <v>0</v>
      </c>
      <c r="AV420">
        <f>+Casos_PN_CORR[[#This Row],[43942]]-Casos_PN_CORR[[#This Row],[43941]]</f>
        <v>0</v>
      </c>
      <c r="AW420">
        <f>+Casos_PN_CORR[[#This Row],[43943]]-Casos_PN_CORR[[#This Row],[43942]]</f>
        <v>0</v>
      </c>
      <c r="AX420">
        <f>+Casos_PN_CORR[[#This Row],[43944]]-Casos_PN_CORR[[#This Row],[43943]]</f>
        <v>0</v>
      </c>
      <c r="AY420">
        <f>+Casos_PN_CORR[[#This Row],[43945]]-Casos_PN_CORR[[#This Row],[43944]]</f>
        <v>0</v>
      </c>
      <c r="AZ420">
        <f>+Casos_PN_CORR[[#This Row],[43946]]-Casos_PN_CORR[[#This Row],[43945]]</f>
        <v>0</v>
      </c>
      <c r="BA420">
        <f>+Casos_PN_CORR[[#This Row],[43947]]-Casos_PN_CORR[[#This Row],[43946]]</f>
        <v>0</v>
      </c>
      <c r="BB420">
        <f>+Casos_PN_CORR[[#This Row],[43948]]-Casos_PN_CORR[[#This Row],[43947]]</f>
        <v>0</v>
      </c>
      <c r="BC420">
        <f>+Casos_PN_CORR[[#This Row],[43949]]-Casos_PN_CORR[[#This Row],[43948]]</f>
        <v>0</v>
      </c>
      <c r="BD420">
        <f>+Casos_PN_CORR[[#This Row],[43950]]-Casos_PN_CORR[[#This Row],[43949]]</f>
        <v>0</v>
      </c>
      <c r="BE420">
        <f>+Casos_PN_CORR[[#This Row],[43951]]-Casos_PN_CORR[[#This Row],[43950]]</f>
        <v>0</v>
      </c>
      <c r="BF420">
        <f>+Casos_PN_CORR[[#This Row],[43952]]-Casos_PN_CORR[[#This Row],[43951]]</f>
        <v>0</v>
      </c>
      <c r="BG420">
        <f>+Casos_PN_CORR[[#This Row],[43953]]-Casos_PN_CORR[[#This Row],[43952]]</f>
        <v>0</v>
      </c>
      <c r="BH420">
        <f>+Casos_PN_CORR[[#This Row],[43954]]-Casos_PN_CORR[[#This Row],[43953]]</f>
        <v>0</v>
      </c>
      <c r="BI420">
        <f>+Casos_PN_CORR[[#This Row],[43955]]-Casos_PN_CORR[[#This Row],[43954]]</f>
        <v>0</v>
      </c>
      <c r="BJ420">
        <f>+Casos_PN_CORR[[#This Row],[43956]]-Casos_PN_CORR[[#This Row],[43955]]</f>
        <v>0</v>
      </c>
      <c r="BK420">
        <f>+Casos_PN_CORR[[#This Row],[43957]]-Casos_PN_CORR[[#This Row],[43956]]</f>
        <v>0</v>
      </c>
      <c r="BL420">
        <f>+Casos_PN_CORR[[#This Row],[43958]]-Casos_PN_CORR[[#This Row],[43957]]</f>
        <v>0</v>
      </c>
      <c r="BM420">
        <f>+Casos_PN_CORR[[#This Row],[43959]]-Casos_PN_CORR[[#This Row],[43958]]</f>
        <v>0</v>
      </c>
      <c r="BN420">
        <f>+Casos_PN_CORR[[#This Row],[43960]]-Casos_PN_CORR[[#This Row],[43959]]</f>
        <v>0</v>
      </c>
      <c r="BO420">
        <f>+Casos_PN_CORR[[#This Row],[43961]]-Casos_PN_CORR[[#This Row],[43960]]</f>
        <v>0</v>
      </c>
      <c r="BP420">
        <f>+Casos_PN_CORR[[#This Row],[43962]]-Casos_PN_CORR[[#This Row],[43961]]</f>
        <v>0</v>
      </c>
      <c r="BQ420">
        <f>+Casos_PN_CORR[[#This Row],[43963]]-Casos_PN_CORR[[#This Row],[43962]]</f>
        <v>0</v>
      </c>
      <c r="BR420">
        <f>+Casos_PN_CORR[[#This Row],[43964]]-Casos_PN_CORR[[#This Row],[43963]]</f>
        <v>0</v>
      </c>
      <c r="BS420">
        <f>+Casos_PN_CORR[[#This Row],[43965]]-Casos_PN_CORR[[#This Row],[43964]]</f>
        <v>0</v>
      </c>
      <c r="BT420">
        <f>+Casos_PN_CORR[[#This Row],[43966]]-Casos_PN_CORR[[#This Row],[43965]]</f>
        <v>0</v>
      </c>
      <c r="BU420">
        <f>+Casos_PN_CORR[[#This Row],[43967]]-Casos_PN_CORR[[#This Row],[43966]]</f>
        <v>0</v>
      </c>
      <c r="BV420">
        <f>+Casos_PN_CORR[[#This Row],[43968]]-Casos_PN_CORR[[#This Row],[43967]]</f>
        <v>0</v>
      </c>
      <c r="BW420">
        <f>+Casos_PN_CORR[[#This Row],[43969]]-Casos_PN_CORR[[#This Row],[43968]]</f>
        <v>0</v>
      </c>
      <c r="BX420">
        <f>+Casos_PN_CORR[[#This Row],[43970]]-Casos_PN_CORR[[#This Row],[43969]]</f>
        <v>0</v>
      </c>
      <c r="BY420">
        <f>+Casos_PN_CORR[[#This Row],[43971]]-Casos_PN_CORR[[#This Row],[43970]]</f>
        <v>0</v>
      </c>
      <c r="BZ420">
        <f>+Casos_PN_CORR[[#This Row],[43972]]-Casos_PN_CORR[[#This Row],[43971]]</f>
        <v>0</v>
      </c>
      <c r="CA420">
        <f>+Casos_PN_CORR[[#This Row],[43973]]-Casos_PN_CORR[[#This Row],[43972]]</f>
        <v>0</v>
      </c>
      <c r="CB420">
        <f>+Casos_PN_CORR[[#This Row],[43974]]-Casos_PN_CORR[[#This Row],[43973]]</f>
        <v>0</v>
      </c>
      <c r="CC420">
        <f>+Casos_PN_CORR[[#This Row],[43975]]-Casos_PN_CORR[[#This Row],[43974]]</f>
        <v>0</v>
      </c>
      <c r="CD420">
        <f>+Casos_PN_CORR[[#This Row],[43976]]-Casos_PN_CORR[[#This Row],[43975]]</f>
        <v>0</v>
      </c>
      <c r="CE420">
        <f>+Casos_PN_CORR[[#This Row],[43977]]-Casos_PN_CORR[[#This Row],[43976]]</f>
        <v>0</v>
      </c>
      <c r="CF420">
        <f>+Casos_PN_CORR[[#This Row],[43978]]-Casos_PN_CORR[[#This Row],[43977]]</f>
        <v>0</v>
      </c>
      <c r="CG420">
        <f>+Casos_PN_CORR[[#This Row],[43979]]-Casos_PN_CORR[[#This Row],[43978]]</f>
        <v>0</v>
      </c>
      <c r="CH420">
        <f>+Casos_PN_CORR[[#This Row],[43980]]-Casos_PN_CORR[[#This Row],[43979]]</f>
        <v>0</v>
      </c>
      <c r="CI420">
        <f>+Casos_PN_CORR[[#This Row],[43981]]-Casos_PN_CORR[[#This Row],[43980]]</f>
        <v>0</v>
      </c>
      <c r="CJ420">
        <f>+Casos_PN_CORR[[#This Row],[43982]]-Casos_PN_CORR[[#This Row],[43981]]</f>
        <v>0</v>
      </c>
      <c r="CK420">
        <f>+Casos_PN_CORR[[#This Row],[43983]]-Casos_PN_CORR[[#This Row],[43982]]</f>
        <v>0</v>
      </c>
      <c r="CL420">
        <f>+Casos_PN_CORR[[#This Row],[43984]]-Casos_PN_CORR[[#This Row],[43983]]</f>
        <v>0</v>
      </c>
      <c r="CM420">
        <f>+Casos_PN_CORR[[#This Row],[43985]]-Casos_PN_CORR[[#This Row],[43984]]</f>
        <v>0</v>
      </c>
      <c r="CN420">
        <f>+Casos_PN_CORR[[#This Row],[43986]]-Casos_PN_CORR[[#This Row],[43985]]</f>
        <v>0</v>
      </c>
      <c r="CO420">
        <f>+Casos_PN_CORR[[#This Row],[43987]]-Casos_PN_CORR[[#This Row],[43986]]</f>
        <v>0</v>
      </c>
      <c r="CP420">
        <f>+Casos_PN_CORR[[#This Row],[43988]]-Casos_PN_CORR[[#This Row],[43987]]</f>
        <v>0</v>
      </c>
      <c r="CQ420">
        <f>+Casos_PN_CORR[[#This Row],[43989]]-Casos_PN_CORR[[#This Row],[43988]]</f>
        <v>0</v>
      </c>
      <c r="CR420">
        <f>+Casos_PN_CORR[[#This Row],[43990]]-Casos_PN_CORR[[#This Row],[43989]]</f>
        <v>0</v>
      </c>
      <c r="CS420">
        <f>+Casos_PN_CORR[[#This Row],[43991]]-Casos_PN_CORR[[#This Row],[43990]]</f>
        <v>0</v>
      </c>
      <c r="CT420">
        <f>+Casos_PN_CORR[[#This Row],[43992]]-Casos_PN_CORR[[#This Row],[43991]]</f>
        <v>0</v>
      </c>
      <c r="CU420">
        <f>+Casos_PN_CORR[[#This Row],[43993]]-Casos_PN_CORR[[#This Row],[43992]]</f>
        <v>0</v>
      </c>
    </row>
    <row r="421" spans="1:99" x14ac:dyDescent="0.3">
      <c r="A421">
        <v>70503</v>
      </c>
      <c r="B421" s="2" t="s">
        <v>268</v>
      </c>
      <c r="C421" s="2" t="s">
        <v>656</v>
      </c>
      <c r="D421" s="2" t="s">
        <v>668</v>
      </c>
      <c r="E421" s="4">
        <f t="shared" si="6"/>
        <v>0</v>
      </c>
      <c r="F421">
        <f>+Casos_PN_CORR[[#This Row],[43900]]</f>
        <v>0</v>
      </c>
      <c r="G421">
        <f>+Casos_PN_CORR[[#This Row],[43901]]-Casos_PN_CORR[[#This Row],[43900]]</f>
        <v>0</v>
      </c>
      <c r="H421">
        <f>+Casos_PN_CORR[[#This Row],[43902]]-Casos_PN_CORR[[#This Row],[43901]]</f>
        <v>0</v>
      </c>
      <c r="I421">
        <f>+Casos_PN_CORR[[#This Row],[43903]]-Casos_PN_CORR[[#This Row],[43902]]</f>
        <v>0</v>
      </c>
      <c r="J421">
        <f>+Casos_PN_CORR[[#This Row],[43904]]-Casos_PN_CORR[[#This Row],[43903]]</f>
        <v>0</v>
      </c>
      <c r="K421">
        <f>+Casos_PN_CORR[[#This Row],[43905]]-Casos_PN_CORR[[#This Row],[43904]]</f>
        <v>0</v>
      </c>
      <c r="L421">
        <f>+Casos_PN_CORR[[#This Row],[43906]]-Casos_PN_CORR[[#This Row],[43905]]</f>
        <v>0</v>
      </c>
      <c r="M421">
        <f>+Casos_PN_CORR[[#This Row],[43907]]-Casos_PN_CORR[[#This Row],[43906]]</f>
        <v>0</v>
      </c>
      <c r="N421">
        <f>+Casos_PN_CORR[[#This Row],[43908]]-Casos_PN_CORR[[#This Row],[43907]]</f>
        <v>0</v>
      </c>
      <c r="O421">
        <f>+Casos_PN_CORR[[#This Row],[43909]]-Casos_PN_CORR[[#This Row],[43908]]</f>
        <v>0</v>
      </c>
      <c r="P421">
        <f>+Casos_PN_CORR[[#This Row],[43910]]-Casos_PN_CORR[[#This Row],[43909]]</f>
        <v>0</v>
      </c>
      <c r="Q421">
        <f>+Casos_PN_CORR[[#This Row],[43911]]-Casos_PN_CORR[[#This Row],[43910]]</f>
        <v>0</v>
      </c>
      <c r="R421">
        <f>+Casos_PN_CORR[[#This Row],[43912]]-Casos_PN_CORR[[#This Row],[43911]]</f>
        <v>0</v>
      </c>
      <c r="S421">
        <f>+Casos_PN_CORR[[#This Row],[43913]]-Casos_PN_CORR[[#This Row],[43912]]</f>
        <v>0</v>
      </c>
      <c r="T421">
        <f>+Casos_PN_CORR[[#This Row],[43914]]-Casos_PN_CORR[[#This Row],[43913]]</f>
        <v>0</v>
      </c>
      <c r="U421">
        <f>+Casos_PN_CORR[[#This Row],[43915]]-Casos_PN_CORR[[#This Row],[43914]]</f>
        <v>0</v>
      </c>
      <c r="V421">
        <f>+Casos_PN_CORR[[#This Row],[43916]]-Casos_PN_CORR[[#This Row],[43915]]</f>
        <v>0</v>
      </c>
      <c r="W421">
        <f>+Casos_PN_CORR[[#This Row],[43917]]-Casos_PN_CORR[[#This Row],[43916]]</f>
        <v>0</v>
      </c>
      <c r="X421">
        <f>+Casos_PN_CORR[[#This Row],[43918]]-Casos_PN_CORR[[#This Row],[43917]]</f>
        <v>0</v>
      </c>
      <c r="Y421">
        <f>+Casos_PN_CORR[[#This Row],[43919]]-Casos_PN_CORR[[#This Row],[43918]]</f>
        <v>0</v>
      </c>
      <c r="Z421">
        <f>+Casos_PN_CORR[[#This Row],[43920]]-Casos_PN_CORR[[#This Row],[43919]]</f>
        <v>0</v>
      </c>
      <c r="AA421">
        <f>+Casos_PN_CORR[[#This Row],[43921]]-Casos_PN_CORR[[#This Row],[43920]]</f>
        <v>0</v>
      </c>
      <c r="AB421">
        <f>+Casos_PN_CORR[[#This Row],[43922]]-Casos_PN_CORR[[#This Row],[43921]]</f>
        <v>0</v>
      </c>
      <c r="AC421">
        <f>+Casos_PN_CORR[[#This Row],[43923]]-Casos_PN_CORR[[#This Row],[43922]]</f>
        <v>0</v>
      </c>
      <c r="AD421">
        <f>+Casos_PN_CORR[[#This Row],[43924]]-Casos_PN_CORR[[#This Row],[43923]]</f>
        <v>0</v>
      </c>
      <c r="AE421">
        <f>+Casos_PN_CORR[[#This Row],[43925]]-Casos_PN_CORR[[#This Row],[43924]]</f>
        <v>0</v>
      </c>
      <c r="AF421">
        <f>+Casos_PN_CORR[[#This Row],[43926]]-Casos_PN_CORR[[#This Row],[43925]]</f>
        <v>0</v>
      </c>
      <c r="AG421">
        <f>+Casos_PN_CORR[[#This Row],[43927]]-Casos_PN_CORR[[#This Row],[43926]]</f>
        <v>0</v>
      </c>
      <c r="AH421">
        <f>+Casos_PN_CORR[[#This Row],[43928]]-Casos_PN_CORR[[#This Row],[43927]]</f>
        <v>0</v>
      </c>
      <c r="AI421">
        <f>+Casos_PN_CORR[[#This Row],[43929]]-Casos_PN_CORR[[#This Row],[43928]]</f>
        <v>0</v>
      </c>
      <c r="AJ421">
        <f>+Casos_PN_CORR[[#This Row],[43930]]-Casos_PN_CORR[[#This Row],[43929]]</f>
        <v>0</v>
      </c>
      <c r="AK421">
        <f>+Casos_PN_CORR[[#This Row],[43931]]-Casos_PN_CORR[[#This Row],[43930]]</f>
        <v>0</v>
      </c>
      <c r="AL421">
        <f>+Casos_PN_CORR[[#This Row],[43932]]-Casos_PN_CORR[[#This Row],[43931]]</f>
        <v>0</v>
      </c>
      <c r="AM421">
        <f>+Casos_PN_CORR[[#This Row],[43933]]-Casos_PN_CORR[[#This Row],[43932]]</f>
        <v>0</v>
      </c>
      <c r="AN421">
        <f>+Casos_PN_CORR[[#This Row],[43934]]-Casos_PN_CORR[[#This Row],[43933]]</f>
        <v>0</v>
      </c>
      <c r="AO421">
        <f>+Casos_PN_CORR[[#This Row],[43935]]-Casos_PN_CORR[[#This Row],[43934]]</f>
        <v>0</v>
      </c>
      <c r="AP421">
        <f>+Casos_PN_CORR[[#This Row],[43936]]-Casos_PN_CORR[[#This Row],[43935]]</f>
        <v>0</v>
      </c>
      <c r="AQ421">
        <f>+Casos_PN_CORR[[#This Row],[43937]]-Casos_PN_CORR[[#This Row],[43936]]</f>
        <v>0</v>
      </c>
      <c r="AR421">
        <f>+Casos_PN_CORR[[#This Row],[43938]]-Casos_PN_CORR[[#This Row],[43937]]</f>
        <v>0</v>
      </c>
      <c r="AS421">
        <f>+Casos_PN_CORR[[#This Row],[43939]]-Casos_PN_CORR[[#This Row],[43938]]</f>
        <v>0</v>
      </c>
      <c r="AT421">
        <f>+Casos_PN_CORR[[#This Row],[43940]]-Casos_PN_CORR[[#This Row],[43939]]</f>
        <v>0</v>
      </c>
      <c r="AU421">
        <f>+Casos_PN_CORR[[#This Row],[43941]]-Casos_PN_CORR[[#This Row],[43940]]</f>
        <v>0</v>
      </c>
      <c r="AV421">
        <f>+Casos_PN_CORR[[#This Row],[43942]]-Casos_PN_CORR[[#This Row],[43941]]</f>
        <v>0</v>
      </c>
      <c r="AW421">
        <f>+Casos_PN_CORR[[#This Row],[43943]]-Casos_PN_CORR[[#This Row],[43942]]</f>
        <v>0</v>
      </c>
      <c r="AX421">
        <f>+Casos_PN_CORR[[#This Row],[43944]]-Casos_PN_CORR[[#This Row],[43943]]</f>
        <v>0</v>
      </c>
      <c r="AY421">
        <f>+Casos_PN_CORR[[#This Row],[43945]]-Casos_PN_CORR[[#This Row],[43944]]</f>
        <v>0</v>
      </c>
      <c r="AZ421">
        <f>+Casos_PN_CORR[[#This Row],[43946]]-Casos_PN_CORR[[#This Row],[43945]]</f>
        <v>0</v>
      </c>
      <c r="BA421">
        <f>+Casos_PN_CORR[[#This Row],[43947]]-Casos_PN_CORR[[#This Row],[43946]]</f>
        <v>0</v>
      </c>
      <c r="BB421">
        <f>+Casos_PN_CORR[[#This Row],[43948]]-Casos_PN_CORR[[#This Row],[43947]]</f>
        <v>0</v>
      </c>
      <c r="BC421">
        <f>+Casos_PN_CORR[[#This Row],[43949]]-Casos_PN_CORR[[#This Row],[43948]]</f>
        <v>0</v>
      </c>
      <c r="BD421">
        <f>+Casos_PN_CORR[[#This Row],[43950]]-Casos_PN_CORR[[#This Row],[43949]]</f>
        <v>0</v>
      </c>
      <c r="BE421">
        <f>+Casos_PN_CORR[[#This Row],[43951]]-Casos_PN_CORR[[#This Row],[43950]]</f>
        <v>0</v>
      </c>
      <c r="BF421">
        <f>+Casos_PN_CORR[[#This Row],[43952]]-Casos_PN_CORR[[#This Row],[43951]]</f>
        <v>0</v>
      </c>
      <c r="BG421">
        <f>+Casos_PN_CORR[[#This Row],[43953]]-Casos_PN_CORR[[#This Row],[43952]]</f>
        <v>0</v>
      </c>
      <c r="BH421">
        <f>+Casos_PN_CORR[[#This Row],[43954]]-Casos_PN_CORR[[#This Row],[43953]]</f>
        <v>0</v>
      </c>
      <c r="BI421">
        <f>+Casos_PN_CORR[[#This Row],[43955]]-Casos_PN_CORR[[#This Row],[43954]]</f>
        <v>0</v>
      </c>
      <c r="BJ421">
        <f>+Casos_PN_CORR[[#This Row],[43956]]-Casos_PN_CORR[[#This Row],[43955]]</f>
        <v>0</v>
      </c>
      <c r="BK421">
        <f>+Casos_PN_CORR[[#This Row],[43957]]-Casos_PN_CORR[[#This Row],[43956]]</f>
        <v>0</v>
      </c>
      <c r="BL421">
        <f>+Casos_PN_CORR[[#This Row],[43958]]-Casos_PN_CORR[[#This Row],[43957]]</f>
        <v>0</v>
      </c>
      <c r="BM421">
        <f>+Casos_PN_CORR[[#This Row],[43959]]-Casos_PN_CORR[[#This Row],[43958]]</f>
        <v>0</v>
      </c>
      <c r="BN421">
        <f>+Casos_PN_CORR[[#This Row],[43960]]-Casos_PN_CORR[[#This Row],[43959]]</f>
        <v>0</v>
      </c>
      <c r="BO421">
        <f>+Casos_PN_CORR[[#This Row],[43961]]-Casos_PN_CORR[[#This Row],[43960]]</f>
        <v>0</v>
      </c>
      <c r="BP421">
        <f>+Casos_PN_CORR[[#This Row],[43962]]-Casos_PN_CORR[[#This Row],[43961]]</f>
        <v>0</v>
      </c>
      <c r="BQ421">
        <f>+Casos_PN_CORR[[#This Row],[43963]]-Casos_PN_CORR[[#This Row],[43962]]</f>
        <v>0</v>
      </c>
      <c r="BR421">
        <f>+Casos_PN_CORR[[#This Row],[43964]]-Casos_PN_CORR[[#This Row],[43963]]</f>
        <v>0</v>
      </c>
      <c r="BS421">
        <f>+Casos_PN_CORR[[#This Row],[43965]]-Casos_PN_CORR[[#This Row],[43964]]</f>
        <v>0</v>
      </c>
      <c r="BT421">
        <f>+Casos_PN_CORR[[#This Row],[43966]]-Casos_PN_CORR[[#This Row],[43965]]</f>
        <v>0</v>
      </c>
      <c r="BU421">
        <f>+Casos_PN_CORR[[#This Row],[43967]]-Casos_PN_CORR[[#This Row],[43966]]</f>
        <v>0</v>
      </c>
      <c r="BV421">
        <f>+Casos_PN_CORR[[#This Row],[43968]]-Casos_PN_CORR[[#This Row],[43967]]</f>
        <v>0</v>
      </c>
      <c r="BW421">
        <f>+Casos_PN_CORR[[#This Row],[43969]]-Casos_PN_CORR[[#This Row],[43968]]</f>
        <v>0</v>
      </c>
      <c r="BX421">
        <f>+Casos_PN_CORR[[#This Row],[43970]]-Casos_PN_CORR[[#This Row],[43969]]</f>
        <v>0</v>
      </c>
      <c r="BY421">
        <f>+Casos_PN_CORR[[#This Row],[43971]]-Casos_PN_CORR[[#This Row],[43970]]</f>
        <v>0</v>
      </c>
      <c r="BZ421">
        <f>+Casos_PN_CORR[[#This Row],[43972]]-Casos_PN_CORR[[#This Row],[43971]]</f>
        <v>0</v>
      </c>
      <c r="CA421">
        <f>+Casos_PN_CORR[[#This Row],[43973]]-Casos_PN_CORR[[#This Row],[43972]]</f>
        <v>0</v>
      </c>
      <c r="CB421">
        <f>+Casos_PN_CORR[[#This Row],[43974]]-Casos_PN_CORR[[#This Row],[43973]]</f>
        <v>0</v>
      </c>
      <c r="CC421">
        <f>+Casos_PN_CORR[[#This Row],[43975]]-Casos_PN_CORR[[#This Row],[43974]]</f>
        <v>0</v>
      </c>
      <c r="CD421">
        <f>+Casos_PN_CORR[[#This Row],[43976]]-Casos_PN_CORR[[#This Row],[43975]]</f>
        <v>0</v>
      </c>
      <c r="CE421">
        <f>+Casos_PN_CORR[[#This Row],[43977]]-Casos_PN_CORR[[#This Row],[43976]]</f>
        <v>0</v>
      </c>
      <c r="CF421">
        <f>+Casos_PN_CORR[[#This Row],[43978]]-Casos_PN_CORR[[#This Row],[43977]]</f>
        <v>0</v>
      </c>
      <c r="CG421">
        <f>+Casos_PN_CORR[[#This Row],[43979]]-Casos_PN_CORR[[#This Row],[43978]]</f>
        <v>0</v>
      </c>
      <c r="CH421">
        <f>+Casos_PN_CORR[[#This Row],[43980]]-Casos_PN_CORR[[#This Row],[43979]]</f>
        <v>0</v>
      </c>
      <c r="CI421">
        <f>+Casos_PN_CORR[[#This Row],[43981]]-Casos_PN_CORR[[#This Row],[43980]]</f>
        <v>0</v>
      </c>
      <c r="CJ421">
        <f>+Casos_PN_CORR[[#This Row],[43982]]-Casos_PN_CORR[[#This Row],[43981]]</f>
        <v>0</v>
      </c>
      <c r="CK421">
        <f>+Casos_PN_CORR[[#This Row],[43983]]-Casos_PN_CORR[[#This Row],[43982]]</f>
        <v>0</v>
      </c>
      <c r="CL421">
        <f>+Casos_PN_CORR[[#This Row],[43984]]-Casos_PN_CORR[[#This Row],[43983]]</f>
        <v>0</v>
      </c>
      <c r="CM421">
        <f>+Casos_PN_CORR[[#This Row],[43985]]-Casos_PN_CORR[[#This Row],[43984]]</f>
        <v>0</v>
      </c>
      <c r="CN421">
        <f>+Casos_PN_CORR[[#This Row],[43986]]-Casos_PN_CORR[[#This Row],[43985]]</f>
        <v>0</v>
      </c>
      <c r="CO421">
        <f>+Casos_PN_CORR[[#This Row],[43987]]-Casos_PN_CORR[[#This Row],[43986]]</f>
        <v>0</v>
      </c>
      <c r="CP421">
        <f>+Casos_PN_CORR[[#This Row],[43988]]-Casos_PN_CORR[[#This Row],[43987]]</f>
        <v>0</v>
      </c>
      <c r="CQ421">
        <f>+Casos_PN_CORR[[#This Row],[43989]]-Casos_PN_CORR[[#This Row],[43988]]</f>
        <v>0</v>
      </c>
      <c r="CR421">
        <f>+Casos_PN_CORR[[#This Row],[43990]]-Casos_PN_CORR[[#This Row],[43989]]</f>
        <v>0</v>
      </c>
      <c r="CS421">
        <f>+Casos_PN_CORR[[#This Row],[43991]]-Casos_PN_CORR[[#This Row],[43990]]</f>
        <v>0</v>
      </c>
      <c r="CT421">
        <f>+Casos_PN_CORR[[#This Row],[43992]]-Casos_PN_CORR[[#This Row],[43991]]</f>
        <v>0</v>
      </c>
      <c r="CU421">
        <f>+Casos_PN_CORR[[#This Row],[43993]]-Casos_PN_CORR[[#This Row],[43992]]</f>
        <v>0</v>
      </c>
    </row>
    <row r="422" spans="1:99" x14ac:dyDescent="0.3">
      <c r="A422">
        <v>81004</v>
      </c>
      <c r="B422" s="2" t="s">
        <v>99</v>
      </c>
      <c r="C422" s="2" t="s">
        <v>106</v>
      </c>
      <c r="D422" s="2" t="s">
        <v>173</v>
      </c>
      <c r="E422" s="4">
        <f t="shared" si="6"/>
        <v>0</v>
      </c>
      <c r="F422">
        <f>+Casos_PN_CORR[[#This Row],[43900]]</f>
        <v>0</v>
      </c>
      <c r="G422">
        <f>+Casos_PN_CORR[[#This Row],[43901]]-Casos_PN_CORR[[#This Row],[43900]]</f>
        <v>0</v>
      </c>
      <c r="H422">
        <f>+Casos_PN_CORR[[#This Row],[43902]]-Casos_PN_CORR[[#This Row],[43901]]</f>
        <v>0</v>
      </c>
      <c r="I422">
        <f>+Casos_PN_CORR[[#This Row],[43903]]-Casos_PN_CORR[[#This Row],[43902]]</f>
        <v>0</v>
      </c>
      <c r="J422">
        <f>+Casos_PN_CORR[[#This Row],[43904]]-Casos_PN_CORR[[#This Row],[43903]]</f>
        <v>0</v>
      </c>
      <c r="K422">
        <f>+Casos_PN_CORR[[#This Row],[43905]]-Casos_PN_CORR[[#This Row],[43904]]</f>
        <v>0</v>
      </c>
      <c r="L422">
        <f>+Casos_PN_CORR[[#This Row],[43906]]-Casos_PN_CORR[[#This Row],[43905]]</f>
        <v>0</v>
      </c>
      <c r="M422">
        <f>+Casos_PN_CORR[[#This Row],[43907]]-Casos_PN_CORR[[#This Row],[43906]]</f>
        <v>0</v>
      </c>
      <c r="N422">
        <f>+Casos_PN_CORR[[#This Row],[43908]]-Casos_PN_CORR[[#This Row],[43907]]</f>
        <v>0</v>
      </c>
      <c r="O422">
        <f>+Casos_PN_CORR[[#This Row],[43909]]-Casos_PN_CORR[[#This Row],[43908]]</f>
        <v>0</v>
      </c>
      <c r="P422">
        <f>+Casos_PN_CORR[[#This Row],[43910]]-Casos_PN_CORR[[#This Row],[43909]]</f>
        <v>0</v>
      </c>
      <c r="Q422">
        <f>+Casos_PN_CORR[[#This Row],[43911]]-Casos_PN_CORR[[#This Row],[43910]]</f>
        <v>0</v>
      </c>
      <c r="R422">
        <f>+Casos_PN_CORR[[#This Row],[43912]]-Casos_PN_CORR[[#This Row],[43911]]</f>
        <v>0</v>
      </c>
      <c r="S422">
        <f>+Casos_PN_CORR[[#This Row],[43913]]-Casos_PN_CORR[[#This Row],[43912]]</f>
        <v>0</v>
      </c>
      <c r="T422">
        <f>+Casos_PN_CORR[[#This Row],[43914]]-Casos_PN_CORR[[#This Row],[43913]]</f>
        <v>0</v>
      </c>
      <c r="U422">
        <f>+Casos_PN_CORR[[#This Row],[43915]]-Casos_PN_CORR[[#This Row],[43914]]</f>
        <v>0</v>
      </c>
      <c r="V422">
        <f>+Casos_PN_CORR[[#This Row],[43916]]-Casos_PN_CORR[[#This Row],[43915]]</f>
        <v>0</v>
      </c>
      <c r="W422">
        <f>+Casos_PN_CORR[[#This Row],[43917]]-Casos_PN_CORR[[#This Row],[43916]]</f>
        <v>0</v>
      </c>
      <c r="X422">
        <f>+Casos_PN_CORR[[#This Row],[43918]]-Casos_PN_CORR[[#This Row],[43917]]</f>
        <v>0</v>
      </c>
      <c r="Y422">
        <f>+Casos_PN_CORR[[#This Row],[43919]]-Casos_PN_CORR[[#This Row],[43918]]</f>
        <v>0</v>
      </c>
      <c r="Z422">
        <f>+Casos_PN_CORR[[#This Row],[43920]]-Casos_PN_CORR[[#This Row],[43919]]</f>
        <v>0</v>
      </c>
      <c r="AA422">
        <f>+Casos_PN_CORR[[#This Row],[43921]]-Casos_PN_CORR[[#This Row],[43920]]</f>
        <v>0</v>
      </c>
      <c r="AB422">
        <f>+Casos_PN_CORR[[#This Row],[43922]]-Casos_PN_CORR[[#This Row],[43921]]</f>
        <v>0</v>
      </c>
      <c r="AC422">
        <f>+Casos_PN_CORR[[#This Row],[43923]]-Casos_PN_CORR[[#This Row],[43922]]</f>
        <v>0</v>
      </c>
      <c r="AD422">
        <f>+Casos_PN_CORR[[#This Row],[43924]]-Casos_PN_CORR[[#This Row],[43923]]</f>
        <v>0</v>
      </c>
      <c r="AE422">
        <f>+Casos_PN_CORR[[#This Row],[43925]]-Casos_PN_CORR[[#This Row],[43924]]</f>
        <v>0</v>
      </c>
      <c r="AF422">
        <f>+Casos_PN_CORR[[#This Row],[43926]]-Casos_PN_CORR[[#This Row],[43925]]</f>
        <v>0</v>
      </c>
      <c r="AG422">
        <f>+Casos_PN_CORR[[#This Row],[43927]]-Casos_PN_CORR[[#This Row],[43926]]</f>
        <v>0</v>
      </c>
      <c r="AH422">
        <f>+Casos_PN_CORR[[#This Row],[43928]]-Casos_PN_CORR[[#This Row],[43927]]</f>
        <v>0</v>
      </c>
      <c r="AI422">
        <f>+Casos_PN_CORR[[#This Row],[43929]]-Casos_PN_CORR[[#This Row],[43928]]</f>
        <v>0</v>
      </c>
      <c r="AJ422">
        <f>+Casos_PN_CORR[[#This Row],[43930]]-Casos_PN_CORR[[#This Row],[43929]]</f>
        <v>0</v>
      </c>
      <c r="AK422">
        <f>+Casos_PN_CORR[[#This Row],[43931]]-Casos_PN_CORR[[#This Row],[43930]]</f>
        <v>0</v>
      </c>
      <c r="AL422">
        <f>+Casos_PN_CORR[[#This Row],[43932]]-Casos_PN_CORR[[#This Row],[43931]]</f>
        <v>0</v>
      </c>
      <c r="AM422">
        <f>+Casos_PN_CORR[[#This Row],[43933]]-Casos_PN_CORR[[#This Row],[43932]]</f>
        <v>0</v>
      </c>
      <c r="AN422">
        <f>+Casos_PN_CORR[[#This Row],[43934]]-Casos_PN_CORR[[#This Row],[43933]]</f>
        <v>0</v>
      </c>
      <c r="AO422">
        <f>+Casos_PN_CORR[[#This Row],[43935]]-Casos_PN_CORR[[#This Row],[43934]]</f>
        <v>0</v>
      </c>
      <c r="AP422">
        <f>+Casos_PN_CORR[[#This Row],[43936]]-Casos_PN_CORR[[#This Row],[43935]]</f>
        <v>0</v>
      </c>
      <c r="AQ422">
        <f>+Casos_PN_CORR[[#This Row],[43937]]-Casos_PN_CORR[[#This Row],[43936]]</f>
        <v>0</v>
      </c>
      <c r="AR422">
        <f>+Casos_PN_CORR[[#This Row],[43938]]-Casos_PN_CORR[[#This Row],[43937]]</f>
        <v>0</v>
      </c>
      <c r="AS422">
        <f>+Casos_PN_CORR[[#This Row],[43939]]-Casos_PN_CORR[[#This Row],[43938]]</f>
        <v>0</v>
      </c>
      <c r="AT422">
        <f>+Casos_PN_CORR[[#This Row],[43940]]-Casos_PN_CORR[[#This Row],[43939]]</f>
        <v>0</v>
      </c>
      <c r="AU422">
        <f>+Casos_PN_CORR[[#This Row],[43941]]-Casos_PN_CORR[[#This Row],[43940]]</f>
        <v>0</v>
      </c>
      <c r="AV422">
        <f>+Casos_PN_CORR[[#This Row],[43942]]-Casos_PN_CORR[[#This Row],[43941]]</f>
        <v>0</v>
      </c>
      <c r="AW422">
        <f>+Casos_PN_CORR[[#This Row],[43943]]-Casos_PN_CORR[[#This Row],[43942]]</f>
        <v>0</v>
      </c>
      <c r="AX422">
        <f>+Casos_PN_CORR[[#This Row],[43944]]-Casos_PN_CORR[[#This Row],[43943]]</f>
        <v>0</v>
      </c>
      <c r="AY422">
        <f>+Casos_PN_CORR[[#This Row],[43945]]-Casos_PN_CORR[[#This Row],[43944]]</f>
        <v>0</v>
      </c>
      <c r="AZ422">
        <f>+Casos_PN_CORR[[#This Row],[43946]]-Casos_PN_CORR[[#This Row],[43945]]</f>
        <v>0</v>
      </c>
      <c r="BA422">
        <f>+Casos_PN_CORR[[#This Row],[43947]]-Casos_PN_CORR[[#This Row],[43946]]</f>
        <v>0</v>
      </c>
      <c r="BB422">
        <f>+Casos_PN_CORR[[#This Row],[43948]]-Casos_PN_CORR[[#This Row],[43947]]</f>
        <v>0</v>
      </c>
      <c r="BC422">
        <f>+Casos_PN_CORR[[#This Row],[43949]]-Casos_PN_CORR[[#This Row],[43948]]</f>
        <v>0</v>
      </c>
      <c r="BD422">
        <f>+Casos_PN_CORR[[#This Row],[43950]]-Casos_PN_CORR[[#This Row],[43949]]</f>
        <v>0</v>
      </c>
      <c r="BE422">
        <f>+Casos_PN_CORR[[#This Row],[43951]]-Casos_PN_CORR[[#This Row],[43950]]</f>
        <v>0</v>
      </c>
      <c r="BF422">
        <f>+Casos_PN_CORR[[#This Row],[43952]]-Casos_PN_CORR[[#This Row],[43951]]</f>
        <v>0</v>
      </c>
      <c r="BG422">
        <f>+Casos_PN_CORR[[#This Row],[43953]]-Casos_PN_CORR[[#This Row],[43952]]</f>
        <v>0</v>
      </c>
      <c r="BH422">
        <f>+Casos_PN_CORR[[#This Row],[43954]]-Casos_PN_CORR[[#This Row],[43953]]</f>
        <v>0</v>
      </c>
      <c r="BI422">
        <f>+Casos_PN_CORR[[#This Row],[43955]]-Casos_PN_CORR[[#This Row],[43954]]</f>
        <v>0</v>
      </c>
      <c r="BJ422">
        <f>+Casos_PN_CORR[[#This Row],[43956]]-Casos_PN_CORR[[#This Row],[43955]]</f>
        <v>0</v>
      </c>
      <c r="BK422">
        <f>+Casos_PN_CORR[[#This Row],[43957]]-Casos_PN_CORR[[#This Row],[43956]]</f>
        <v>0</v>
      </c>
      <c r="BL422">
        <f>+Casos_PN_CORR[[#This Row],[43958]]-Casos_PN_CORR[[#This Row],[43957]]</f>
        <v>0</v>
      </c>
      <c r="BM422">
        <f>+Casos_PN_CORR[[#This Row],[43959]]-Casos_PN_CORR[[#This Row],[43958]]</f>
        <v>0</v>
      </c>
      <c r="BN422">
        <f>+Casos_PN_CORR[[#This Row],[43960]]-Casos_PN_CORR[[#This Row],[43959]]</f>
        <v>0</v>
      </c>
      <c r="BO422">
        <f>+Casos_PN_CORR[[#This Row],[43961]]-Casos_PN_CORR[[#This Row],[43960]]</f>
        <v>0</v>
      </c>
      <c r="BP422">
        <f>+Casos_PN_CORR[[#This Row],[43962]]-Casos_PN_CORR[[#This Row],[43961]]</f>
        <v>0</v>
      </c>
      <c r="BQ422">
        <f>+Casos_PN_CORR[[#This Row],[43963]]-Casos_PN_CORR[[#This Row],[43962]]</f>
        <v>0</v>
      </c>
      <c r="BR422">
        <f>+Casos_PN_CORR[[#This Row],[43964]]-Casos_PN_CORR[[#This Row],[43963]]</f>
        <v>0</v>
      </c>
      <c r="BS422">
        <f>+Casos_PN_CORR[[#This Row],[43965]]-Casos_PN_CORR[[#This Row],[43964]]</f>
        <v>0</v>
      </c>
      <c r="BT422">
        <f>+Casos_PN_CORR[[#This Row],[43966]]-Casos_PN_CORR[[#This Row],[43965]]</f>
        <v>0</v>
      </c>
      <c r="BU422">
        <f>+Casos_PN_CORR[[#This Row],[43967]]-Casos_PN_CORR[[#This Row],[43966]]</f>
        <v>0</v>
      </c>
      <c r="BV422">
        <f>+Casos_PN_CORR[[#This Row],[43968]]-Casos_PN_CORR[[#This Row],[43967]]</f>
        <v>0</v>
      </c>
      <c r="BW422">
        <f>+Casos_PN_CORR[[#This Row],[43969]]-Casos_PN_CORR[[#This Row],[43968]]</f>
        <v>0</v>
      </c>
      <c r="BX422">
        <f>+Casos_PN_CORR[[#This Row],[43970]]-Casos_PN_CORR[[#This Row],[43969]]</f>
        <v>0</v>
      </c>
      <c r="BY422">
        <f>+Casos_PN_CORR[[#This Row],[43971]]-Casos_PN_CORR[[#This Row],[43970]]</f>
        <v>0</v>
      </c>
      <c r="BZ422">
        <f>+Casos_PN_CORR[[#This Row],[43972]]-Casos_PN_CORR[[#This Row],[43971]]</f>
        <v>0</v>
      </c>
      <c r="CA422">
        <f>+Casos_PN_CORR[[#This Row],[43973]]-Casos_PN_CORR[[#This Row],[43972]]</f>
        <v>0</v>
      </c>
      <c r="CB422">
        <f>+Casos_PN_CORR[[#This Row],[43974]]-Casos_PN_CORR[[#This Row],[43973]]</f>
        <v>0</v>
      </c>
      <c r="CC422">
        <f>+Casos_PN_CORR[[#This Row],[43975]]-Casos_PN_CORR[[#This Row],[43974]]</f>
        <v>0</v>
      </c>
      <c r="CD422">
        <f>+Casos_PN_CORR[[#This Row],[43976]]-Casos_PN_CORR[[#This Row],[43975]]</f>
        <v>0</v>
      </c>
      <c r="CE422">
        <f>+Casos_PN_CORR[[#This Row],[43977]]-Casos_PN_CORR[[#This Row],[43976]]</f>
        <v>0</v>
      </c>
      <c r="CF422">
        <f>+Casos_PN_CORR[[#This Row],[43978]]-Casos_PN_CORR[[#This Row],[43977]]</f>
        <v>0</v>
      </c>
      <c r="CG422">
        <f>+Casos_PN_CORR[[#This Row],[43979]]-Casos_PN_CORR[[#This Row],[43978]]</f>
        <v>0</v>
      </c>
      <c r="CH422">
        <f>+Casos_PN_CORR[[#This Row],[43980]]-Casos_PN_CORR[[#This Row],[43979]]</f>
        <v>0</v>
      </c>
      <c r="CI422">
        <f>+Casos_PN_CORR[[#This Row],[43981]]-Casos_PN_CORR[[#This Row],[43980]]</f>
        <v>0</v>
      </c>
      <c r="CJ422">
        <f>+Casos_PN_CORR[[#This Row],[43982]]-Casos_PN_CORR[[#This Row],[43981]]</f>
        <v>0</v>
      </c>
      <c r="CK422">
        <f>+Casos_PN_CORR[[#This Row],[43983]]-Casos_PN_CORR[[#This Row],[43982]]</f>
        <v>0</v>
      </c>
      <c r="CL422">
        <f>+Casos_PN_CORR[[#This Row],[43984]]-Casos_PN_CORR[[#This Row],[43983]]</f>
        <v>0</v>
      </c>
      <c r="CM422">
        <f>+Casos_PN_CORR[[#This Row],[43985]]-Casos_PN_CORR[[#This Row],[43984]]</f>
        <v>0</v>
      </c>
      <c r="CN422">
        <f>+Casos_PN_CORR[[#This Row],[43986]]-Casos_PN_CORR[[#This Row],[43985]]</f>
        <v>0</v>
      </c>
      <c r="CO422">
        <f>+Casos_PN_CORR[[#This Row],[43987]]-Casos_PN_CORR[[#This Row],[43986]]</f>
        <v>0</v>
      </c>
      <c r="CP422">
        <f>+Casos_PN_CORR[[#This Row],[43988]]-Casos_PN_CORR[[#This Row],[43987]]</f>
        <v>0</v>
      </c>
      <c r="CQ422">
        <f>+Casos_PN_CORR[[#This Row],[43989]]-Casos_PN_CORR[[#This Row],[43988]]</f>
        <v>0</v>
      </c>
      <c r="CR422">
        <f>+Casos_PN_CORR[[#This Row],[43990]]-Casos_PN_CORR[[#This Row],[43989]]</f>
        <v>0</v>
      </c>
      <c r="CS422">
        <f>+Casos_PN_CORR[[#This Row],[43991]]-Casos_PN_CORR[[#This Row],[43990]]</f>
        <v>0</v>
      </c>
      <c r="CT422">
        <f>+Casos_PN_CORR[[#This Row],[43992]]-Casos_PN_CORR[[#This Row],[43991]]</f>
        <v>0</v>
      </c>
      <c r="CU422">
        <f>+Casos_PN_CORR[[#This Row],[43993]]-Casos_PN_CORR[[#This Row],[43992]]</f>
        <v>0</v>
      </c>
    </row>
    <row r="423" spans="1:99" x14ac:dyDescent="0.3">
      <c r="A423">
        <v>60407</v>
      </c>
      <c r="B423" s="2" t="s">
        <v>158</v>
      </c>
      <c r="C423" s="2" t="s">
        <v>332</v>
      </c>
      <c r="D423" s="2" t="s">
        <v>669</v>
      </c>
      <c r="E423" s="4">
        <f t="shared" si="6"/>
        <v>0</v>
      </c>
      <c r="F423">
        <f>+Casos_PN_CORR[[#This Row],[43900]]</f>
        <v>0</v>
      </c>
      <c r="G423">
        <f>+Casos_PN_CORR[[#This Row],[43901]]-Casos_PN_CORR[[#This Row],[43900]]</f>
        <v>0</v>
      </c>
      <c r="H423">
        <f>+Casos_PN_CORR[[#This Row],[43902]]-Casos_PN_CORR[[#This Row],[43901]]</f>
        <v>0</v>
      </c>
      <c r="I423">
        <f>+Casos_PN_CORR[[#This Row],[43903]]-Casos_PN_CORR[[#This Row],[43902]]</f>
        <v>0</v>
      </c>
      <c r="J423">
        <f>+Casos_PN_CORR[[#This Row],[43904]]-Casos_PN_CORR[[#This Row],[43903]]</f>
        <v>0</v>
      </c>
      <c r="K423">
        <f>+Casos_PN_CORR[[#This Row],[43905]]-Casos_PN_CORR[[#This Row],[43904]]</f>
        <v>0</v>
      </c>
      <c r="L423">
        <f>+Casos_PN_CORR[[#This Row],[43906]]-Casos_PN_CORR[[#This Row],[43905]]</f>
        <v>0</v>
      </c>
      <c r="M423">
        <f>+Casos_PN_CORR[[#This Row],[43907]]-Casos_PN_CORR[[#This Row],[43906]]</f>
        <v>0</v>
      </c>
      <c r="N423">
        <f>+Casos_PN_CORR[[#This Row],[43908]]-Casos_PN_CORR[[#This Row],[43907]]</f>
        <v>0</v>
      </c>
      <c r="O423">
        <f>+Casos_PN_CORR[[#This Row],[43909]]-Casos_PN_CORR[[#This Row],[43908]]</f>
        <v>0</v>
      </c>
      <c r="P423">
        <f>+Casos_PN_CORR[[#This Row],[43910]]-Casos_PN_CORR[[#This Row],[43909]]</f>
        <v>0</v>
      </c>
      <c r="Q423">
        <f>+Casos_PN_CORR[[#This Row],[43911]]-Casos_PN_CORR[[#This Row],[43910]]</f>
        <v>0</v>
      </c>
      <c r="R423">
        <f>+Casos_PN_CORR[[#This Row],[43912]]-Casos_PN_CORR[[#This Row],[43911]]</f>
        <v>0</v>
      </c>
      <c r="S423">
        <f>+Casos_PN_CORR[[#This Row],[43913]]-Casos_PN_CORR[[#This Row],[43912]]</f>
        <v>0</v>
      </c>
      <c r="T423">
        <f>+Casos_PN_CORR[[#This Row],[43914]]-Casos_PN_CORR[[#This Row],[43913]]</f>
        <v>0</v>
      </c>
      <c r="U423">
        <f>+Casos_PN_CORR[[#This Row],[43915]]-Casos_PN_CORR[[#This Row],[43914]]</f>
        <v>0</v>
      </c>
      <c r="V423">
        <f>+Casos_PN_CORR[[#This Row],[43916]]-Casos_PN_CORR[[#This Row],[43915]]</f>
        <v>0</v>
      </c>
      <c r="W423">
        <f>+Casos_PN_CORR[[#This Row],[43917]]-Casos_PN_CORR[[#This Row],[43916]]</f>
        <v>0</v>
      </c>
      <c r="X423">
        <f>+Casos_PN_CORR[[#This Row],[43918]]-Casos_PN_CORR[[#This Row],[43917]]</f>
        <v>0</v>
      </c>
      <c r="Y423">
        <f>+Casos_PN_CORR[[#This Row],[43919]]-Casos_PN_CORR[[#This Row],[43918]]</f>
        <v>0</v>
      </c>
      <c r="Z423">
        <f>+Casos_PN_CORR[[#This Row],[43920]]-Casos_PN_CORR[[#This Row],[43919]]</f>
        <v>0</v>
      </c>
      <c r="AA423">
        <f>+Casos_PN_CORR[[#This Row],[43921]]-Casos_PN_CORR[[#This Row],[43920]]</f>
        <v>0</v>
      </c>
      <c r="AB423">
        <f>+Casos_PN_CORR[[#This Row],[43922]]-Casos_PN_CORR[[#This Row],[43921]]</f>
        <v>0</v>
      </c>
      <c r="AC423">
        <f>+Casos_PN_CORR[[#This Row],[43923]]-Casos_PN_CORR[[#This Row],[43922]]</f>
        <v>0</v>
      </c>
      <c r="AD423">
        <f>+Casos_PN_CORR[[#This Row],[43924]]-Casos_PN_CORR[[#This Row],[43923]]</f>
        <v>0</v>
      </c>
      <c r="AE423">
        <f>+Casos_PN_CORR[[#This Row],[43925]]-Casos_PN_CORR[[#This Row],[43924]]</f>
        <v>0</v>
      </c>
      <c r="AF423">
        <f>+Casos_PN_CORR[[#This Row],[43926]]-Casos_PN_CORR[[#This Row],[43925]]</f>
        <v>0</v>
      </c>
      <c r="AG423">
        <f>+Casos_PN_CORR[[#This Row],[43927]]-Casos_PN_CORR[[#This Row],[43926]]</f>
        <v>0</v>
      </c>
      <c r="AH423">
        <f>+Casos_PN_CORR[[#This Row],[43928]]-Casos_PN_CORR[[#This Row],[43927]]</f>
        <v>0</v>
      </c>
      <c r="AI423">
        <f>+Casos_PN_CORR[[#This Row],[43929]]-Casos_PN_CORR[[#This Row],[43928]]</f>
        <v>0</v>
      </c>
      <c r="AJ423">
        <f>+Casos_PN_CORR[[#This Row],[43930]]-Casos_PN_CORR[[#This Row],[43929]]</f>
        <v>0</v>
      </c>
      <c r="AK423">
        <f>+Casos_PN_CORR[[#This Row],[43931]]-Casos_PN_CORR[[#This Row],[43930]]</f>
        <v>0</v>
      </c>
      <c r="AL423">
        <f>+Casos_PN_CORR[[#This Row],[43932]]-Casos_PN_CORR[[#This Row],[43931]]</f>
        <v>0</v>
      </c>
      <c r="AM423">
        <f>+Casos_PN_CORR[[#This Row],[43933]]-Casos_PN_CORR[[#This Row],[43932]]</f>
        <v>0</v>
      </c>
      <c r="AN423">
        <f>+Casos_PN_CORR[[#This Row],[43934]]-Casos_PN_CORR[[#This Row],[43933]]</f>
        <v>0</v>
      </c>
      <c r="AO423">
        <f>+Casos_PN_CORR[[#This Row],[43935]]-Casos_PN_CORR[[#This Row],[43934]]</f>
        <v>0</v>
      </c>
      <c r="AP423">
        <f>+Casos_PN_CORR[[#This Row],[43936]]-Casos_PN_CORR[[#This Row],[43935]]</f>
        <v>0</v>
      </c>
      <c r="AQ423">
        <f>+Casos_PN_CORR[[#This Row],[43937]]-Casos_PN_CORR[[#This Row],[43936]]</f>
        <v>0</v>
      </c>
      <c r="AR423">
        <f>+Casos_PN_CORR[[#This Row],[43938]]-Casos_PN_CORR[[#This Row],[43937]]</f>
        <v>0</v>
      </c>
      <c r="AS423">
        <f>+Casos_PN_CORR[[#This Row],[43939]]-Casos_PN_CORR[[#This Row],[43938]]</f>
        <v>0</v>
      </c>
      <c r="AT423">
        <f>+Casos_PN_CORR[[#This Row],[43940]]-Casos_PN_CORR[[#This Row],[43939]]</f>
        <v>0</v>
      </c>
      <c r="AU423">
        <f>+Casos_PN_CORR[[#This Row],[43941]]-Casos_PN_CORR[[#This Row],[43940]]</f>
        <v>0</v>
      </c>
      <c r="AV423">
        <f>+Casos_PN_CORR[[#This Row],[43942]]-Casos_PN_CORR[[#This Row],[43941]]</f>
        <v>0</v>
      </c>
      <c r="AW423">
        <f>+Casos_PN_CORR[[#This Row],[43943]]-Casos_PN_CORR[[#This Row],[43942]]</f>
        <v>0</v>
      </c>
      <c r="AX423">
        <f>+Casos_PN_CORR[[#This Row],[43944]]-Casos_PN_CORR[[#This Row],[43943]]</f>
        <v>0</v>
      </c>
      <c r="AY423">
        <f>+Casos_PN_CORR[[#This Row],[43945]]-Casos_PN_CORR[[#This Row],[43944]]</f>
        <v>0</v>
      </c>
      <c r="AZ423">
        <f>+Casos_PN_CORR[[#This Row],[43946]]-Casos_PN_CORR[[#This Row],[43945]]</f>
        <v>0</v>
      </c>
      <c r="BA423">
        <f>+Casos_PN_CORR[[#This Row],[43947]]-Casos_PN_CORR[[#This Row],[43946]]</f>
        <v>0</v>
      </c>
      <c r="BB423">
        <f>+Casos_PN_CORR[[#This Row],[43948]]-Casos_PN_CORR[[#This Row],[43947]]</f>
        <v>0</v>
      </c>
      <c r="BC423">
        <f>+Casos_PN_CORR[[#This Row],[43949]]-Casos_PN_CORR[[#This Row],[43948]]</f>
        <v>0</v>
      </c>
      <c r="BD423">
        <f>+Casos_PN_CORR[[#This Row],[43950]]-Casos_PN_CORR[[#This Row],[43949]]</f>
        <v>0</v>
      </c>
      <c r="BE423">
        <f>+Casos_PN_CORR[[#This Row],[43951]]-Casos_PN_CORR[[#This Row],[43950]]</f>
        <v>0</v>
      </c>
      <c r="BF423">
        <f>+Casos_PN_CORR[[#This Row],[43952]]-Casos_PN_CORR[[#This Row],[43951]]</f>
        <v>0</v>
      </c>
      <c r="BG423">
        <f>+Casos_PN_CORR[[#This Row],[43953]]-Casos_PN_CORR[[#This Row],[43952]]</f>
        <v>0</v>
      </c>
      <c r="BH423">
        <f>+Casos_PN_CORR[[#This Row],[43954]]-Casos_PN_CORR[[#This Row],[43953]]</f>
        <v>0</v>
      </c>
      <c r="BI423">
        <f>+Casos_PN_CORR[[#This Row],[43955]]-Casos_PN_CORR[[#This Row],[43954]]</f>
        <v>0</v>
      </c>
      <c r="BJ423">
        <f>+Casos_PN_CORR[[#This Row],[43956]]-Casos_PN_CORR[[#This Row],[43955]]</f>
        <v>0</v>
      </c>
      <c r="BK423">
        <f>+Casos_PN_CORR[[#This Row],[43957]]-Casos_PN_CORR[[#This Row],[43956]]</f>
        <v>0</v>
      </c>
      <c r="BL423">
        <f>+Casos_PN_CORR[[#This Row],[43958]]-Casos_PN_CORR[[#This Row],[43957]]</f>
        <v>0</v>
      </c>
      <c r="BM423">
        <f>+Casos_PN_CORR[[#This Row],[43959]]-Casos_PN_CORR[[#This Row],[43958]]</f>
        <v>0</v>
      </c>
      <c r="BN423">
        <f>+Casos_PN_CORR[[#This Row],[43960]]-Casos_PN_CORR[[#This Row],[43959]]</f>
        <v>0</v>
      </c>
      <c r="BO423">
        <f>+Casos_PN_CORR[[#This Row],[43961]]-Casos_PN_CORR[[#This Row],[43960]]</f>
        <v>0</v>
      </c>
      <c r="BP423">
        <f>+Casos_PN_CORR[[#This Row],[43962]]-Casos_PN_CORR[[#This Row],[43961]]</f>
        <v>0</v>
      </c>
      <c r="BQ423">
        <f>+Casos_PN_CORR[[#This Row],[43963]]-Casos_PN_CORR[[#This Row],[43962]]</f>
        <v>0</v>
      </c>
      <c r="BR423">
        <f>+Casos_PN_CORR[[#This Row],[43964]]-Casos_PN_CORR[[#This Row],[43963]]</f>
        <v>0</v>
      </c>
      <c r="BS423">
        <f>+Casos_PN_CORR[[#This Row],[43965]]-Casos_PN_CORR[[#This Row],[43964]]</f>
        <v>0</v>
      </c>
      <c r="BT423">
        <f>+Casos_PN_CORR[[#This Row],[43966]]-Casos_PN_CORR[[#This Row],[43965]]</f>
        <v>0</v>
      </c>
      <c r="BU423">
        <f>+Casos_PN_CORR[[#This Row],[43967]]-Casos_PN_CORR[[#This Row],[43966]]</f>
        <v>0</v>
      </c>
      <c r="BV423">
        <f>+Casos_PN_CORR[[#This Row],[43968]]-Casos_PN_CORR[[#This Row],[43967]]</f>
        <v>0</v>
      </c>
      <c r="BW423">
        <f>+Casos_PN_CORR[[#This Row],[43969]]-Casos_PN_CORR[[#This Row],[43968]]</f>
        <v>0</v>
      </c>
      <c r="BX423">
        <f>+Casos_PN_CORR[[#This Row],[43970]]-Casos_PN_CORR[[#This Row],[43969]]</f>
        <v>0</v>
      </c>
      <c r="BY423">
        <f>+Casos_PN_CORR[[#This Row],[43971]]-Casos_PN_CORR[[#This Row],[43970]]</f>
        <v>0</v>
      </c>
      <c r="BZ423">
        <f>+Casos_PN_CORR[[#This Row],[43972]]-Casos_PN_CORR[[#This Row],[43971]]</f>
        <v>0</v>
      </c>
      <c r="CA423">
        <f>+Casos_PN_CORR[[#This Row],[43973]]-Casos_PN_CORR[[#This Row],[43972]]</f>
        <v>0</v>
      </c>
      <c r="CB423">
        <f>+Casos_PN_CORR[[#This Row],[43974]]-Casos_PN_CORR[[#This Row],[43973]]</f>
        <v>0</v>
      </c>
      <c r="CC423">
        <f>+Casos_PN_CORR[[#This Row],[43975]]-Casos_PN_CORR[[#This Row],[43974]]</f>
        <v>0</v>
      </c>
      <c r="CD423">
        <f>+Casos_PN_CORR[[#This Row],[43976]]-Casos_PN_CORR[[#This Row],[43975]]</f>
        <v>0</v>
      </c>
      <c r="CE423">
        <f>+Casos_PN_CORR[[#This Row],[43977]]-Casos_PN_CORR[[#This Row],[43976]]</f>
        <v>0</v>
      </c>
      <c r="CF423">
        <f>+Casos_PN_CORR[[#This Row],[43978]]-Casos_PN_CORR[[#This Row],[43977]]</f>
        <v>0</v>
      </c>
      <c r="CG423">
        <f>+Casos_PN_CORR[[#This Row],[43979]]-Casos_PN_CORR[[#This Row],[43978]]</f>
        <v>0</v>
      </c>
      <c r="CH423">
        <f>+Casos_PN_CORR[[#This Row],[43980]]-Casos_PN_CORR[[#This Row],[43979]]</f>
        <v>0</v>
      </c>
      <c r="CI423">
        <f>+Casos_PN_CORR[[#This Row],[43981]]-Casos_PN_CORR[[#This Row],[43980]]</f>
        <v>0</v>
      </c>
      <c r="CJ423">
        <f>+Casos_PN_CORR[[#This Row],[43982]]-Casos_PN_CORR[[#This Row],[43981]]</f>
        <v>0</v>
      </c>
      <c r="CK423">
        <f>+Casos_PN_CORR[[#This Row],[43983]]-Casos_PN_CORR[[#This Row],[43982]]</f>
        <v>0</v>
      </c>
      <c r="CL423">
        <f>+Casos_PN_CORR[[#This Row],[43984]]-Casos_PN_CORR[[#This Row],[43983]]</f>
        <v>0</v>
      </c>
      <c r="CM423">
        <f>+Casos_PN_CORR[[#This Row],[43985]]-Casos_PN_CORR[[#This Row],[43984]]</f>
        <v>0</v>
      </c>
      <c r="CN423">
        <f>+Casos_PN_CORR[[#This Row],[43986]]-Casos_PN_CORR[[#This Row],[43985]]</f>
        <v>0</v>
      </c>
      <c r="CO423">
        <f>+Casos_PN_CORR[[#This Row],[43987]]-Casos_PN_CORR[[#This Row],[43986]]</f>
        <v>0</v>
      </c>
      <c r="CP423">
        <f>+Casos_PN_CORR[[#This Row],[43988]]-Casos_PN_CORR[[#This Row],[43987]]</f>
        <v>0</v>
      </c>
      <c r="CQ423">
        <f>+Casos_PN_CORR[[#This Row],[43989]]-Casos_PN_CORR[[#This Row],[43988]]</f>
        <v>0</v>
      </c>
      <c r="CR423">
        <f>+Casos_PN_CORR[[#This Row],[43990]]-Casos_PN_CORR[[#This Row],[43989]]</f>
        <v>0</v>
      </c>
      <c r="CS423">
        <f>+Casos_PN_CORR[[#This Row],[43991]]-Casos_PN_CORR[[#This Row],[43990]]</f>
        <v>0</v>
      </c>
      <c r="CT423">
        <f>+Casos_PN_CORR[[#This Row],[43992]]-Casos_PN_CORR[[#This Row],[43991]]</f>
        <v>0</v>
      </c>
      <c r="CU423">
        <f>+Casos_PN_CORR[[#This Row],[43993]]-Casos_PN_CORR[[#This Row],[43992]]</f>
        <v>0</v>
      </c>
    </row>
    <row r="424" spans="1:99" x14ac:dyDescent="0.3">
      <c r="A424">
        <v>130714</v>
      </c>
      <c r="B424" s="2" t="s">
        <v>102</v>
      </c>
      <c r="C424" s="2" t="s">
        <v>138</v>
      </c>
      <c r="D424" s="2" t="s">
        <v>237</v>
      </c>
      <c r="E424" s="4">
        <f t="shared" si="6"/>
        <v>0</v>
      </c>
      <c r="F424">
        <f>+Casos_PN_CORR[[#This Row],[43900]]</f>
        <v>0</v>
      </c>
      <c r="G424">
        <f>+Casos_PN_CORR[[#This Row],[43901]]-Casos_PN_CORR[[#This Row],[43900]]</f>
        <v>0</v>
      </c>
      <c r="H424">
        <f>+Casos_PN_CORR[[#This Row],[43902]]-Casos_PN_CORR[[#This Row],[43901]]</f>
        <v>0</v>
      </c>
      <c r="I424">
        <f>+Casos_PN_CORR[[#This Row],[43903]]-Casos_PN_CORR[[#This Row],[43902]]</f>
        <v>0</v>
      </c>
      <c r="J424">
        <f>+Casos_PN_CORR[[#This Row],[43904]]-Casos_PN_CORR[[#This Row],[43903]]</f>
        <v>0</v>
      </c>
      <c r="K424">
        <f>+Casos_PN_CORR[[#This Row],[43905]]-Casos_PN_CORR[[#This Row],[43904]]</f>
        <v>0</v>
      </c>
      <c r="L424">
        <f>+Casos_PN_CORR[[#This Row],[43906]]-Casos_PN_CORR[[#This Row],[43905]]</f>
        <v>0</v>
      </c>
      <c r="M424">
        <f>+Casos_PN_CORR[[#This Row],[43907]]-Casos_PN_CORR[[#This Row],[43906]]</f>
        <v>0</v>
      </c>
      <c r="N424">
        <f>+Casos_PN_CORR[[#This Row],[43908]]-Casos_PN_CORR[[#This Row],[43907]]</f>
        <v>0</v>
      </c>
      <c r="O424">
        <f>+Casos_PN_CORR[[#This Row],[43909]]-Casos_PN_CORR[[#This Row],[43908]]</f>
        <v>0</v>
      </c>
      <c r="P424">
        <f>+Casos_PN_CORR[[#This Row],[43910]]-Casos_PN_CORR[[#This Row],[43909]]</f>
        <v>0</v>
      </c>
      <c r="Q424">
        <f>+Casos_PN_CORR[[#This Row],[43911]]-Casos_PN_CORR[[#This Row],[43910]]</f>
        <v>0</v>
      </c>
      <c r="R424">
        <f>+Casos_PN_CORR[[#This Row],[43912]]-Casos_PN_CORR[[#This Row],[43911]]</f>
        <v>0</v>
      </c>
      <c r="S424">
        <f>+Casos_PN_CORR[[#This Row],[43913]]-Casos_PN_CORR[[#This Row],[43912]]</f>
        <v>0</v>
      </c>
      <c r="T424">
        <f>+Casos_PN_CORR[[#This Row],[43914]]-Casos_PN_CORR[[#This Row],[43913]]</f>
        <v>0</v>
      </c>
      <c r="U424">
        <f>+Casos_PN_CORR[[#This Row],[43915]]-Casos_PN_CORR[[#This Row],[43914]]</f>
        <v>0</v>
      </c>
      <c r="V424">
        <f>+Casos_PN_CORR[[#This Row],[43916]]-Casos_PN_CORR[[#This Row],[43915]]</f>
        <v>0</v>
      </c>
      <c r="W424">
        <f>+Casos_PN_CORR[[#This Row],[43917]]-Casos_PN_CORR[[#This Row],[43916]]</f>
        <v>0</v>
      </c>
      <c r="X424">
        <f>+Casos_PN_CORR[[#This Row],[43918]]-Casos_PN_CORR[[#This Row],[43917]]</f>
        <v>0</v>
      </c>
      <c r="Y424">
        <f>+Casos_PN_CORR[[#This Row],[43919]]-Casos_PN_CORR[[#This Row],[43918]]</f>
        <v>0</v>
      </c>
      <c r="Z424">
        <f>+Casos_PN_CORR[[#This Row],[43920]]-Casos_PN_CORR[[#This Row],[43919]]</f>
        <v>0</v>
      </c>
      <c r="AA424">
        <f>+Casos_PN_CORR[[#This Row],[43921]]-Casos_PN_CORR[[#This Row],[43920]]</f>
        <v>0</v>
      </c>
      <c r="AB424">
        <f>+Casos_PN_CORR[[#This Row],[43922]]-Casos_PN_CORR[[#This Row],[43921]]</f>
        <v>0</v>
      </c>
      <c r="AC424">
        <f>+Casos_PN_CORR[[#This Row],[43923]]-Casos_PN_CORR[[#This Row],[43922]]</f>
        <v>0</v>
      </c>
      <c r="AD424">
        <f>+Casos_PN_CORR[[#This Row],[43924]]-Casos_PN_CORR[[#This Row],[43923]]</f>
        <v>0</v>
      </c>
      <c r="AE424">
        <f>+Casos_PN_CORR[[#This Row],[43925]]-Casos_PN_CORR[[#This Row],[43924]]</f>
        <v>0</v>
      </c>
      <c r="AF424">
        <f>+Casos_PN_CORR[[#This Row],[43926]]-Casos_PN_CORR[[#This Row],[43925]]</f>
        <v>0</v>
      </c>
      <c r="AG424">
        <f>+Casos_PN_CORR[[#This Row],[43927]]-Casos_PN_CORR[[#This Row],[43926]]</f>
        <v>0</v>
      </c>
      <c r="AH424">
        <f>+Casos_PN_CORR[[#This Row],[43928]]-Casos_PN_CORR[[#This Row],[43927]]</f>
        <v>0</v>
      </c>
      <c r="AI424">
        <f>+Casos_PN_CORR[[#This Row],[43929]]-Casos_PN_CORR[[#This Row],[43928]]</f>
        <v>0</v>
      </c>
      <c r="AJ424">
        <f>+Casos_PN_CORR[[#This Row],[43930]]-Casos_PN_CORR[[#This Row],[43929]]</f>
        <v>0</v>
      </c>
      <c r="AK424">
        <f>+Casos_PN_CORR[[#This Row],[43931]]-Casos_PN_CORR[[#This Row],[43930]]</f>
        <v>0</v>
      </c>
      <c r="AL424">
        <f>+Casos_PN_CORR[[#This Row],[43932]]-Casos_PN_CORR[[#This Row],[43931]]</f>
        <v>0</v>
      </c>
      <c r="AM424">
        <f>+Casos_PN_CORR[[#This Row],[43933]]-Casos_PN_CORR[[#This Row],[43932]]</f>
        <v>0</v>
      </c>
      <c r="AN424">
        <f>+Casos_PN_CORR[[#This Row],[43934]]-Casos_PN_CORR[[#This Row],[43933]]</f>
        <v>0</v>
      </c>
      <c r="AO424">
        <f>+Casos_PN_CORR[[#This Row],[43935]]-Casos_PN_CORR[[#This Row],[43934]]</f>
        <v>0</v>
      </c>
      <c r="AP424">
        <f>+Casos_PN_CORR[[#This Row],[43936]]-Casos_PN_CORR[[#This Row],[43935]]</f>
        <v>0</v>
      </c>
      <c r="AQ424">
        <f>+Casos_PN_CORR[[#This Row],[43937]]-Casos_PN_CORR[[#This Row],[43936]]</f>
        <v>0</v>
      </c>
      <c r="AR424">
        <f>+Casos_PN_CORR[[#This Row],[43938]]-Casos_PN_CORR[[#This Row],[43937]]</f>
        <v>0</v>
      </c>
      <c r="AS424">
        <f>+Casos_PN_CORR[[#This Row],[43939]]-Casos_PN_CORR[[#This Row],[43938]]</f>
        <v>0</v>
      </c>
      <c r="AT424">
        <f>+Casos_PN_CORR[[#This Row],[43940]]-Casos_PN_CORR[[#This Row],[43939]]</f>
        <v>0</v>
      </c>
      <c r="AU424">
        <f>+Casos_PN_CORR[[#This Row],[43941]]-Casos_PN_CORR[[#This Row],[43940]]</f>
        <v>0</v>
      </c>
      <c r="AV424">
        <f>+Casos_PN_CORR[[#This Row],[43942]]-Casos_PN_CORR[[#This Row],[43941]]</f>
        <v>0</v>
      </c>
      <c r="AW424">
        <f>+Casos_PN_CORR[[#This Row],[43943]]-Casos_PN_CORR[[#This Row],[43942]]</f>
        <v>0</v>
      </c>
      <c r="AX424">
        <f>+Casos_PN_CORR[[#This Row],[43944]]-Casos_PN_CORR[[#This Row],[43943]]</f>
        <v>0</v>
      </c>
      <c r="AY424">
        <f>+Casos_PN_CORR[[#This Row],[43945]]-Casos_PN_CORR[[#This Row],[43944]]</f>
        <v>0</v>
      </c>
      <c r="AZ424">
        <f>+Casos_PN_CORR[[#This Row],[43946]]-Casos_PN_CORR[[#This Row],[43945]]</f>
        <v>0</v>
      </c>
      <c r="BA424">
        <f>+Casos_PN_CORR[[#This Row],[43947]]-Casos_PN_CORR[[#This Row],[43946]]</f>
        <v>0</v>
      </c>
      <c r="BB424">
        <f>+Casos_PN_CORR[[#This Row],[43948]]-Casos_PN_CORR[[#This Row],[43947]]</f>
        <v>0</v>
      </c>
      <c r="BC424">
        <f>+Casos_PN_CORR[[#This Row],[43949]]-Casos_PN_CORR[[#This Row],[43948]]</f>
        <v>0</v>
      </c>
      <c r="BD424">
        <f>+Casos_PN_CORR[[#This Row],[43950]]-Casos_PN_CORR[[#This Row],[43949]]</f>
        <v>0</v>
      </c>
      <c r="BE424">
        <f>+Casos_PN_CORR[[#This Row],[43951]]-Casos_PN_CORR[[#This Row],[43950]]</f>
        <v>0</v>
      </c>
      <c r="BF424">
        <f>+Casos_PN_CORR[[#This Row],[43952]]-Casos_PN_CORR[[#This Row],[43951]]</f>
        <v>0</v>
      </c>
      <c r="BG424">
        <f>+Casos_PN_CORR[[#This Row],[43953]]-Casos_PN_CORR[[#This Row],[43952]]</f>
        <v>0</v>
      </c>
      <c r="BH424">
        <f>+Casos_PN_CORR[[#This Row],[43954]]-Casos_PN_CORR[[#This Row],[43953]]</f>
        <v>0</v>
      </c>
      <c r="BI424">
        <f>+Casos_PN_CORR[[#This Row],[43955]]-Casos_PN_CORR[[#This Row],[43954]]</f>
        <v>0</v>
      </c>
      <c r="BJ424">
        <f>+Casos_PN_CORR[[#This Row],[43956]]-Casos_PN_CORR[[#This Row],[43955]]</f>
        <v>0</v>
      </c>
      <c r="BK424">
        <f>+Casos_PN_CORR[[#This Row],[43957]]-Casos_PN_CORR[[#This Row],[43956]]</f>
        <v>0</v>
      </c>
      <c r="BL424">
        <f>+Casos_PN_CORR[[#This Row],[43958]]-Casos_PN_CORR[[#This Row],[43957]]</f>
        <v>0</v>
      </c>
      <c r="BM424">
        <f>+Casos_PN_CORR[[#This Row],[43959]]-Casos_PN_CORR[[#This Row],[43958]]</f>
        <v>0</v>
      </c>
      <c r="BN424">
        <f>+Casos_PN_CORR[[#This Row],[43960]]-Casos_PN_CORR[[#This Row],[43959]]</f>
        <v>0</v>
      </c>
      <c r="BO424">
        <f>+Casos_PN_CORR[[#This Row],[43961]]-Casos_PN_CORR[[#This Row],[43960]]</f>
        <v>0</v>
      </c>
      <c r="BP424">
        <f>+Casos_PN_CORR[[#This Row],[43962]]-Casos_PN_CORR[[#This Row],[43961]]</f>
        <v>0</v>
      </c>
      <c r="BQ424">
        <f>+Casos_PN_CORR[[#This Row],[43963]]-Casos_PN_CORR[[#This Row],[43962]]</f>
        <v>0</v>
      </c>
      <c r="BR424">
        <f>+Casos_PN_CORR[[#This Row],[43964]]-Casos_PN_CORR[[#This Row],[43963]]</f>
        <v>0</v>
      </c>
      <c r="BS424">
        <f>+Casos_PN_CORR[[#This Row],[43965]]-Casos_PN_CORR[[#This Row],[43964]]</f>
        <v>0</v>
      </c>
      <c r="BT424">
        <f>+Casos_PN_CORR[[#This Row],[43966]]-Casos_PN_CORR[[#This Row],[43965]]</f>
        <v>0</v>
      </c>
      <c r="BU424">
        <f>+Casos_PN_CORR[[#This Row],[43967]]-Casos_PN_CORR[[#This Row],[43966]]</f>
        <v>0</v>
      </c>
      <c r="BV424">
        <f>+Casos_PN_CORR[[#This Row],[43968]]-Casos_PN_CORR[[#This Row],[43967]]</f>
        <v>0</v>
      </c>
      <c r="BW424">
        <f>+Casos_PN_CORR[[#This Row],[43969]]-Casos_PN_CORR[[#This Row],[43968]]</f>
        <v>0</v>
      </c>
      <c r="BX424">
        <f>+Casos_PN_CORR[[#This Row],[43970]]-Casos_PN_CORR[[#This Row],[43969]]</f>
        <v>0</v>
      </c>
      <c r="BY424">
        <f>+Casos_PN_CORR[[#This Row],[43971]]-Casos_PN_CORR[[#This Row],[43970]]</f>
        <v>0</v>
      </c>
      <c r="BZ424">
        <f>+Casos_PN_CORR[[#This Row],[43972]]-Casos_PN_CORR[[#This Row],[43971]]</f>
        <v>0</v>
      </c>
      <c r="CA424">
        <f>+Casos_PN_CORR[[#This Row],[43973]]-Casos_PN_CORR[[#This Row],[43972]]</f>
        <v>0</v>
      </c>
      <c r="CB424">
        <f>+Casos_PN_CORR[[#This Row],[43974]]-Casos_PN_CORR[[#This Row],[43973]]</f>
        <v>0</v>
      </c>
      <c r="CC424">
        <f>+Casos_PN_CORR[[#This Row],[43975]]-Casos_PN_CORR[[#This Row],[43974]]</f>
        <v>0</v>
      </c>
      <c r="CD424">
        <f>+Casos_PN_CORR[[#This Row],[43976]]-Casos_PN_CORR[[#This Row],[43975]]</f>
        <v>0</v>
      </c>
      <c r="CE424">
        <f>+Casos_PN_CORR[[#This Row],[43977]]-Casos_PN_CORR[[#This Row],[43976]]</f>
        <v>0</v>
      </c>
      <c r="CF424">
        <f>+Casos_PN_CORR[[#This Row],[43978]]-Casos_PN_CORR[[#This Row],[43977]]</f>
        <v>0</v>
      </c>
      <c r="CG424">
        <f>+Casos_PN_CORR[[#This Row],[43979]]-Casos_PN_CORR[[#This Row],[43978]]</f>
        <v>0</v>
      </c>
      <c r="CH424">
        <f>+Casos_PN_CORR[[#This Row],[43980]]-Casos_PN_CORR[[#This Row],[43979]]</f>
        <v>0</v>
      </c>
      <c r="CI424">
        <f>+Casos_PN_CORR[[#This Row],[43981]]-Casos_PN_CORR[[#This Row],[43980]]</f>
        <v>0</v>
      </c>
      <c r="CJ424">
        <f>+Casos_PN_CORR[[#This Row],[43982]]-Casos_PN_CORR[[#This Row],[43981]]</f>
        <v>0</v>
      </c>
      <c r="CK424">
        <f>+Casos_PN_CORR[[#This Row],[43983]]-Casos_PN_CORR[[#This Row],[43982]]</f>
        <v>0</v>
      </c>
      <c r="CL424">
        <f>+Casos_PN_CORR[[#This Row],[43984]]-Casos_PN_CORR[[#This Row],[43983]]</f>
        <v>0</v>
      </c>
      <c r="CM424">
        <f>+Casos_PN_CORR[[#This Row],[43985]]-Casos_PN_CORR[[#This Row],[43984]]</f>
        <v>0</v>
      </c>
      <c r="CN424">
        <f>+Casos_PN_CORR[[#This Row],[43986]]-Casos_PN_CORR[[#This Row],[43985]]</f>
        <v>0</v>
      </c>
      <c r="CO424">
        <f>+Casos_PN_CORR[[#This Row],[43987]]-Casos_PN_CORR[[#This Row],[43986]]</f>
        <v>0</v>
      </c>
      <c r="CP424">
        <f>+Casos_PN_CORR[[#This Row],[43988]]-Casos_PN_CORR[[#This Row],[43987]]</f>
        <v>0</v>
      </c>
      <c r="CQ424">
        <f>+Casos_PN_CORR[[#This Row],[43989]]-Casos_PN_CORR[[#This Row],[43988]]</f>
        <v>0</v>
      </c>
      <c r="CR424">
        <f>+Casos_PN_CORR[[#This Row],[43990]]-Casos_PN_CORR[[#This Row],[43989]]</f>
        <v>0</v>
      </c>
      <c r="CS424">
        <f>+Casos_PN_CORR[[#This Row],[43991]]-Casos_PN_CORR[[#This Row],[43990]]</f>
        <v>0</v>
      </c>
      <c r="CT424">
        <f>+Casos_PN_CORR[[#This Row],[43992]]-Casos_PN_CORR[[#This Row],[43991]]</f>
        <v>0</v>
      </c>
      <c r="CU424">
        <f>+Casos_PN_CORR[[#This Row],[43993]]-Casos_PN_CORR[[#This Row],[43992]]</f>
        <v>0</v>
      </c>
    </row>
    <row r="425" spans="1:99" x14ac:dyDescent="0.3">
      <c r="A425">
        <v>50208</v>
      </c>
      <c r="B425" s="2" t="s">
        <v>151</v>
      </c>
      <c r="C425" s="2" t="s">
        <v>152</v>
      </c>
      <c r="D425" s="2" t="s">
        <v>159</v>
      </c>
      <c r="E425" s="4">
        <f t="shared" si="6"/>
        <v>0</v>
      </c>
      <c r="F425">
        <f>+Casos_PN_CORR[[#This Row],[43900]]</f>
        <v>0</v>
      </c>
      <c r="G425">
        <f>+Casos_PN_CORR[[#This Row],[43901]]-Casos_PN_CORR[[#This Row],[43900]]</f>
        <v>0</v>
      </c>
      <c r="H425">
        <f>+Casos_PN_CORR[[#This Row],[43902]]-Casos_PN_CORR[[#This Row],[43901]]</f>
        <v>0</v>
      </c>
      <c r="I425">
        <f>+Casos_PN_CORR[[#This Row],[43903]]-Casos_PN_CORR[[#This Row],[43902]]</f>
        <v>0</v>
      </c>
      <c r="J425">
        <f>+Casos_PN_CORR[[#This Row],[43904]]-Casos_PN_CORR[[#This Row],[43903]]</f>
        <v>0</v>
      </c>
      <c r="K425">
        <f>+Casos_PN_CORR[[#This Row],[43905]]-Casos_PN_CORR[[#This Row],[43904]]</f>
        <v>0</v>
      </c>
      <c r="L425">
        <f>+Casos_PN_CORR[[#This Row],[43906]]-Casos_PN_CORR[[#This Row],[43905]]</f>
        <v>0</v>
      </c>
      <c r="M425">
        <f>+Casos_PN_CORR[[#This Row],[43907]]-Casos_PN_CORR[[#This Row],[43906]]</f>
        <v>0</v>
      </c>
      <c r="N425">
        <f>+Casos_PN_CORR[[#This Row],[43908]]-Casos_PN_CORR[[#This Row],[43907]]</f>
        <v>0</v>
      </c>
      <c r="O425">
        <f>+Casos_PN_CORR[[#This Row],[43909]]-Casos_PN_CORR[[#This Row],[43908]]</f>
        <v>0</v>
      </c>
      <c r="P425">
        <f>+Casos_PN_CORR[[#This Row],[43910]]-Casos_PN_CORR[[#This Row],[43909]]</f>
        <v>0</v>
      </c>
      <c r="Q425">
        <f>+Casos_PN_CORR[[#This Row],[43911]]-Casos_PN_CORR[[#This Row],[43910]]</f>
        <v>0</v>
      </c>
      <c r="R425">
        <f>+Casos_PN_CORR[[#This Row],[43912]]-Casos_PN_CORR[[#This Row],[43911]]</f>
        <v>0</v>
      </c>
      <c r="S425">
        <f>+Casos_PN_CORR[[#This Row],[43913]]-Casos_PN_CORR[[#This Row],[43912]]</f>
        <v>0</v>
      </c>
      <c r="T425">
        <f>+Casos_PN_CORR[[#This Row],[43914]]-Casos_PN_CORR[[#This Row],[43913]]</f>
        <v>0</v>
      </c>
      <c r="U425">
        <f>+Casos_PN_CORR[[#This Row],[43915]]-Casos_PN_CORR[[#This Row],[43914]]</f>
        <v>0</v>
      </c>
      <c r="V425">
        <f>+Casos_PN_CORR[[#This Row],[43916]]-Casos_PN_CORR[[#This Row],[43915]]</f>
        <v>0</v>
      </c>
      <c r="W425">
        <f>+Casos_PN_CORR[[#This Row],[43917]]-Casos_PN_CORR[[#This Row],[43916]]</f>
        <v>0</v>
      </c>
      <c r="X425">
        <f>+Casos_PN_CORR[[#This Row],[43918]]-Casos_PN_CORR[[#This Row],[43917]]</f>
        <v>0</v>
      </c>
      <c r="Y425">
        <f>+Casos_PN_CORR[[#This Row],[43919]]-Casos_PN_CORR[[#This Row],[43918]]</f>
        <v>0</v>
      </c>
      <c r="Z425">
        <f>+Casos_PN_CORR[[#This Row],[43920]]-Casos_PN_CORR[[#This Row],[43919]]</f>
        <v>0</v>
      </c>
      <c r="AA425">
        <f>+Casos_PN_CORR[[#This Row],[43921]]-Casos_PN_CORR[[#This Row],[43920]]</f>
        <v>0</v>
      </c>
      <c r="AB425">
        <f>+Casos_PN_CORR[[#This Row],[43922]]-Casos_PN_CORR[[#This Row],[43921]]</f>
        <v>0</v>
      </c>
      <c r="AC425">
        <f>+Casos_PN_CORR[[#This Row],[43923]]-Casos_PN_CORR[[#This Row],[43922]]</f>
        <v>0</v>
      </c>
      <c r="AD425">
        <f>+Casos_PN_CORR[[#This Row],[43924]]-Casos_PN_CORR[[#This Row],[43923]]</f>
        <v>0</v>
      </c>
      <c r="AE425">
        <f>+Casos_PN_CORR[[#This Row],[43925]]-Casos_PN_CORR[[#This Row],[43924]]</f>
        <v>0</v>
      </c>
      <c r="AF425">
        <f>+Casos_PN_CORR[[#This Row],[43926]]-Casos_PN_CORR[[#This Row],[43925]]</f>
        <v>0</v>
      </c>
      <c r="AG425">
        <f>+Casos_PN_CORR[[#This Row],[43927]]-Casos_PN_CORR[[#This Row],[43926]]</f>
        <v>0</v>
      </c>
      <c r="AH425">
        <f>+Casos_PN_CORR[[#This Row],[43928]]-Casos_PN_CORR[[#This Row],[43927]]</f>
        <v>0</v>
      </c>
      <c r="AI425">
        <f>+Casos_PN_CORR[[#This Row],[43929]]-Casos_PN_CORR[[#This Row],[43928]]</f>
        <v>0</v>
      </c>
      <c r="AJ425">
        <f>+Casos_PN_CORR[[#This Row],[43930]]-Casos_PN_CORR[[#This Row],[43929]]</f>
        <v>0</v>
      </c>
      <c r="AK425">
        <f>+Casos_PN_CORR[[#This Row],[43931]]-Casos_PN_CORR[[#This Row],[43930]]</f>
        <v>0</v>
      </c>
      <c r="AL425">
        <f>+Casos_PN_CORR[[#This Row],[43932]]-Casos_PN_CORR[[#This Row],[43931]]</f>
        <v>0</v>
      </c>
      <c r="AM425">
        <f>+Casos_PN_CORR[[#This Row],[43933]]-Casos_PN_CORR[[#This Row],[43932]]</f>
        <v>0</v>
      </c>
      <c r="AN425">
        <f>+Casos_PN_CORR[[#This Row],[43934]]-Casos_PN_CORR[[#This Row],[43933]]</f>
        <v>0</v>
      </c>
      <c r="AO425">
        <f>+Casos_PN_CORR[[#This Row],[43935]]-Casos_PN_CORR[[#This Row],[43934]]</f>
        <v>0</v>
      </c>
      <c r="AP425">
        <f>+Casos_PN_CORR[[#This Row],[43936]]-Casos_PN_CORR[[#This Row],[43935]]</f>
        <v>0</v>
      </c>
      <c r="AQ425">
        <f>+Casos_PN_CORR[[#This Row],[43937]]-Casos_PN_CORR[[#This Row],[43936]]</f>
        <v>0</v>
      </c>
      <c r="AR425">
        <f>+Casos_PN_CORR[[#This Row],[43938]]-Casos_PN_CORR[[#This Row],[43937]]</f>
        <v>0</v>
      </c>
      <c r="AS425">
        <f>+Casos_PN_CORR[[#This Row],[43939]]-Casos_PN_CORR[[#This Row],[43938]]</f>
        <v>0</v>
      </c>
      <c r="AT425">
        <f>+Casos_PN_CORR[[#This Row],[43940]]-Casos_PN_CORR[[#This Row],[43939]]</f>
        <v>0</v>
      </c>
      <c r="AU425">
        <f>+Casos_PN_CORR[[#This Row],[43941]]-Casos_PN_CORR[[#This Row],[43940]]</f>
        <v>0</v>
      </c>
      <c r="AV425">
        <f>+Casos_PN_CORR[[#This Row],[43942]]-Casos_PN_CORR[[#This Row],[43941]]</f>
        <v>0</v>
      </c>
      <c r="AW425">
        <f>+Casos_PN_CORR[[#This Row],[43943]]-Casos_PN_CORR[[#This Row],[43942]]</f>
        <v>0</v>
      </c>
      <c r="AX425">
        <f>+Casos_PN_CORR[[#This Row],[43944]]-Casos_PN_CORR[[#This Row],[43943]]</f>
        <v>0</v>
      </c>
      <c r="AY425">
        <f>+Casos_PN_CORR[[#This Row],[43945]]-Casos_PN_CORR[[#This Row],[43944]]</f>
        <v>0</v>
      </c>
      <c r="AZ425">
        <f>+Casos_PN_CORR[[#This Row],[43946]]-Casos_PN_CORR[[#This Row],[43945]]</f>
        <v>0</v>
      </c>
      <c r="BA425">
        <f>+Casos_PN_CORR[[#This Row],[43947]]-Casos_PN_CORR[[#This Row],[43946]]</f>
        <v>0</v>
      </c>
      <c r="BB425">
        <f>+Casos_PN_CORR[[#This Row],[43948]]-Casos_PN_CORR[[#This Row],[43947]]</f>
        <v>0</v>
      </c>
      <c r="BC425">
        <f>+Casos_PN_CORR[[#This Row],[43949]]-Casos_PN_CORR[[#This Row],[43948]]</f>
        <v>0</v>
      </c>
      <c r="BD425">
        <f>+Casos_PN_CORR[[#This Row],[43950]]-Casos_PN_CORR[[#This Row],[43949]]</f>
        <v>0</v>
      </c>
      <c r="BE425">
        <f>+Casos_PN_CORR[[#This Row],[43951]]-Casos_PN_CORR[[#This Row],[43950]]</f>
        <v>0</v>
      </c>
      <c r="BF425">
        <f>+Casos_PN_CORR[[#This Row],[43952]]-Casos_PN_CORR[[#This Row],[43951]]</f>
        <v>0</v>
      </c>
      <c r="BG425">
        <f>+Casos_PN_CORR[[#This Row],[43953]]-Casos_PN_CORR[[#This Row],[43952]]</f>
        <v>0</v>
      </c>
      <c r="BH425">
        <f>+Casos_PN_CORR[[#This Row],[43954]]-Casos_PN_CORR[[#This Row],[43953]]</f>
        <v>0</v>
      </c>
      <c r="BI425">
        <f>+Casos_PN_CORR[[#This Row],[43955]]-Casos_PN_CORR[[#This Row],[43954]]</f>
        <v>0</v>
      </c>
      <c r="BJ425">
        <f>+Casos_PN_CORR[[#This Row],[43956]]-Casos_PN_CORR[[#This Row],[43955]]</f>
        <v>0</v>
      </c>
      <c r="BK425">
        <f>+Casos_PN_CORR[[#This Row],[43957]]-Casos_PN_CORR[[#This Row],[43956]]</f>
        <v>0</v>
      </c>
      <c r="BL425">
        <f>+Casos_PN_CORR[[#This Row],[43958]]-Casos_PN_CORR[[#This Row],[43957]]</f>
        <v>0</v>
      </c>
      <c r="BM425">
        <f>+Casos_PN_CORR[[#This Row],[43959]]-Casos_PN_CORR[[#This Row],[43958]]</f>
        <v>0</v>
      </c>
      <c r="BN425">
        <f>+Casos_PN_CORR[[#This Row],[43960]]-Casos_PN_CORR[[#This Row],[43959]]</f>
        <v>0</v>
      </c>
      <c r="BO425">
        <f>+Casos_PN_CORR[[#This Row],[43961]]-Casos_PN_CORR[[#This Row],[43960]]</f>
        <v>0</v>
      </c>
      <c r="BP425">
        <f>+Casos_PN_CORR[[#This Row],[43962]]-Casos_PN_CORR[[#This Row],[43961]]</f>
        <v>0</v>
      </c>
      <c r="BQ425">
        <f>+Casos_PN_CORR[[#This Row],[43963]]-Casos_PN_CORR[[#This Row],[43962]]</f>
        <v>0</v>
      </c>
      <c r="BR425">
        <f>+Casos_PN_CORR[[#This Row],[43964]]-Casos_PN_CORR[[#This Row],[43963]]</f>
        <v>0</v>
      </c>
      <c r="BS425">
        <f>+Casos_PN_CORR[[#This Row],[43965]]-Casos_PN_CORR[[#This Row],[43964]]</f>
        <v>0</v>
      </c>
      <c r="BT425">
        <f>+Casos_PN_CORR[[#This Row],[43966]]-Casos_PN_CORR[[#This Row],[43965]]</f>
        <v>0</v>
      </c>
      <c r="BU425">
        <f>+Casos_PN_CORR[[#This Row],[43967]]-Casos_PN_CORR[[#This Row],[43966]]</f>
        <v>0</v>
      </c>
      <c r="BV425">
        <f>+Casos_PN_CORR[[#This Row],[43968]]-Casos_PN_CORR[[#This Row],[43967]]</f>
        <v>0</v>
      </c>
      <c r="BW425">
        <f>+Casos_PN_CORR[[#This Row],[43969]]-Casos_PN_CORR[[#This Row],[43968]]</f>
        <v>0</v>
      </c>
      <c r="BX425">
        <f>+Casos_PN_CORR[[#This Row],[43970]]-Casos_PN_CORR[[#This Row],[43969]]</f>
        <v>0</v>
      </c>
      <c r="BY425">
        <f>+Casos_PN_CORR[[#This Row],[43971]]-Casos_PN_CORR[[#This Row],[43970]]</f>
        <v>0</v>
      </c>
      <c r="BZ425">
        <f>+Casos_PN_CORR[[#This Row],[43972]]-Casos_PN_CORR[[#This Row],[43971]]</f>
        <v>0</v>
      </c>
      <c r="CA425">
        <f>+Casos_PN_CORR[[#This Row],[43973]]-Casos_PN_CORR[[#This Row],[43972]]</f>
        <v>0</v>
      </c>
      <c r="CB425">
        <f>+Casos_PN_CORR[[#This Row],[43974]]-Casos_PN_CORR[[#This Row],[43973]]</f>
        <v>0</v>
      </c>
      <c r="CC425">
        <f>+Casos_PN_CORR[[#This Row],[43975]]-Casos_PN_CORR[[#This Row],[43974]]</f>
        <v>0</v>
      </c>
      <c r="CD425">
        <f>+Casos_PN_CORR[[#This Row],[43976]]-Casos_PN_CORR[[#This Row],[43975]]</f>
        <v>0</v>
      </c>
      <c r="CE425">
        <f>+Casos_PN_CORR[[#This Row],[43977]]-Casos_PN_CORR[[#This Row],[43976]]</f>
        <v>0</v>
      </c>
      <c r="CF425">
        <f>+Casos_PN_CORR[[#This Row],[43978]]-Casos_PN_CORR[[#This Row],[43977]]</f>
        <v>0</v>
      </c>
      <c r="CG425">
        <f>+Casos_PN_CORR[[#This Row],[43979]]-Casos_PN_CORR[[#This Row],[43978]]</f>
        <v>0</v>
      </c>
      <c r="CH425">
        <f>+Casos_PN_CORR[[#This Row],[43980]]-Casos_PN_CORR[[#This Row],[43979]]</f>
        <v>0</v>
      </c>
      <c r="CI425">
        <f>+Casos_PN_CORR[[#This Row],[43981]]-Casos_PN_CORR[[#This Row],[43980]]</f>
        <v>0</v>
      </c>
      <c r="CJ425">
        <f>+Casos_PN_CORR[[#This Row],[43982]]-Casos_PN_CORR[[#This Row],[43981]]</f>
        <v>0</v>
      </c>
      <c r="CK425">
        <f>+Casos_PN_CORR[[#This Row],[43983]]-Casos_PN_CORR[[#This Row],[43982]]</f>
        <v>0</v>
      </c>
      <c r="CL425">
        <f>+Casos_PN_CORR[[#This Row],[43984]]-Casos_PN_CORR[[#This Row],[43983]]</f>
        <v>0</v>
      </c>
      <c r="CM425">
        <f>+Casos_PN_CORR[[#This Row],[43985]]-Casos_PN_CORR[[#This Row],[43984]]</f>
        <v>0</v>
      </c>
      <c r="CN425">
        <f>+Casos_PN_CORR[[#This Row],[43986]]-Casos_PN_CORR[[#This Row],[43985]]</f>
        <v>0</v>
      </c>
      <c r="CO425">
        <f>+Casos_PN_CORR[[#This Row],[43987]]-Casos_PN_CORR[[#This Row],[43986]]</f>
        <v>0</v>
      </c>
      <c r="CP425">
        <f>+Casos_PN_CORR[[#This Row],[43988]]-Casos_PN_CORR[[#This Row],[43987]]</f>
        <v>0</v>
      </c>
      <c r="CQ425">
        <f>+Casos_PN_CORR[[#This Row],[43989]]-Casos_PN_CORR[[#This Row],[43988]]</f>
        <v>0</v>
      </c>
      <c r="CR425">
        <f>+Casos_PN_CORR[[#This Row],[43990]]-Casos_PN_CORR[[#This Row],[43989]]</f>
        <v>0</v>
      </c>
      <c r="CS425">
        <f>+Casos_PN_CORR[[#This Row],[43991]]-Casos_PN_CORR[[#This Row],[43990]]</f>
        <v>0</v>
      </c>
      <c r="CT425">
        <f>+Casos_PN_CORR[[#This Row],[43992]]-Casos_PN_CORR[[#This Row],[43991]]</f>
        <v>0</v>
      </c>
      <c r="CU425">
        <f>+Casos_PN_CORR[[#This Row],[43993]]-Casos_PN_CORR[[#This Row],[43992]]</f>
        <v>0</v>
      </c>
    </row>
    <row r="426" spans="1:99" x14ac:dyDescent="0.3">
      <c r="A426">
        <v>30301</v>
      </c>
      <c r="B426" s="2" t="s">
        <v>144</v>
      </c>
      <c r="C426" s="2" t="s">
        <v>424</v>
      </c>
      <c r="D426" s="2" t="s">
        <v>670</v>
      </c>
      <c r="E426" s="4">
        <f t="shared" si="6"/>
        <v>0</v>
      </c>
      <c r="F426">
        <f>+Casos_PN_CORR[[#This Row],[43900]]</f>
        <v>0</v>
      </c>
      <c r="G426">
        <f>+Casos_PN_CORR[[#This Row],[43901]]-Casos_PN_CORR[[#This Row],[43900]]</f>
        <v>0</v>
      </c>
      <c r="H426">
        <f>+Casos_PN_CORR[[#This Row],[43902]]-Casos_PN_CORR[[#This Row],[43901]]</f>
        <v>0</v>
      </c>
      <c r="I426">
        <f>+Casos_PN_CORR[[#This Row],[43903]]-Casos_PN_CORR[[#This Row],[43902]]</f>
        <v>0</v>
      </c>
      <c r="J426">
        <f>+Casos_PN_CORR[[#This Row],[43904]]-Casos_PN_CORR[[#This Row],[43903]]</f>
        <v>0</v>
      </c>
      <c r="K426">
        <f>+Casos_PN_CORR[[#This Row],[43905]]-Casos_PN_CORR[[#This Row],[43904]]</f>
        <v>0</v>
      </c>
      <c r="L426">
        <f>+Casos_PN_CORR[[#This Row],[43906]]-Casos_PN_CORR[[#This Row],[43905]]</f>
        <v>0</v>
      </c>
      <c r="M426">
        <f>+Casos_PN_CORR[[#This Row],[43907]]-Casos_PN_CORR[[#This Row],[43906]]</f>
        <v>0</v>
      </c>
      <c r="N426">
        <f>+Casos_PN_CORR[[#This Row],[43908]]-Casos_PN_CORR[[#This Row],[43907]]</f>
        <v>0</v>
      </c>
      <c r="O426">
        <f>+Casos_PN_CORR[[#This Row],[43909]]-Casos_PN_CORR[[#This Row],[43908]]</f>
        <v>0</v>
      </c>
      <c r="P426">
        <f>+Casos_PN_CORR[[#This Row],[43910]]-Casos_PN_CORR[[#This Row],[43909]]</f>
        <v>0</v>
      </c>
      <c r="Q426">
        <f>+Casos_PN_CORR[[#This Row],[43911]]-Casos_PN_CORR[[#This Row],[43910]]</f>
        <v>0</v>
      </c>
      <c r="R426">
        <f>+Casos_PN_CORR[[#This Row],[43912]]-Casos_PN_CORR[[#This Row],[43911]]</f>
        <v>0</v>
      </c>
      <c r="S426">
        <f>+Casos_PN_CORR[[#This Row],[43913]]-Casos_PN_CORR[[#This Row],[43912]]</f>
        <v>0</v>
      </c>
      <c r="T426">
        <f>+Casos_PN_CORR[[#This Row],[43914]]-Casos_PN_CORR[[#This Row],[43913]]</f>
        <v>0</v>
      </c>
      <c r="U426">
        <f>+Casos_PN_CORR[[#This Row],[43915]]-Casos_PN_CORR[[#This Row],[43914]]</f>
        <v>0</v>
      </c>
      <c r="V426">
        <f>+Casos_PN_CORR[[#This Row],[43916]]-Casos_PN_CORR[[#This Row],[43915]]</f>
        <v>0</v>
      </c>
      <c r="W426">
        <f>+Casos_PN_CORR[[#This Row],[43917]]-Casos_PN_CORR[[#This Row],[43916]]</f>
        <v>0</v>
      </c>
      <c r="X426">
        <f>+Casos_PN_CORR[[#This Row],[43918]]-Casos_PN_CORR[[#This Row],[43917]]</f>
        <v>0</v>
      </c>
      <c r="Y426">
        <f>+Casos_PN_CORR[[#This Row],[43919]]-Casos_PN_CORR[[#This Row],[43918]]</f>
        <v>0</v>
      </c>
      <c r="Z426">
        <f>+Casos_PN_CORR[[#This Row],[43920]]-Casos_PN_CORR[[#This Row],[43919]]</f>
        <v>0</v>
      </c>
      <c r="AA426">
        <f>+Casos_PN_CORR[[#This Row],[43921]]-Casos_PN_CORR[[#This Row],[43920]]</f>
        <v>0</v>
      </c>
      <c r="AB426">
        <f>+Casos_PN_CORR[[#This Row],[43922]]-Casos_PN_CORR[[#This Row],[43921]]</f>
        <v>0</v>
      </c>
      <c r="AC426">
        <f>+Casos_PN_CORR[[#This Row],[43923]]-Casos_PN_CORR[[#This Row],[43922]]</f>
        <v>0</v>
      </c>
      <c r="AD426">
        <f>+Casos_PN_CORR[[#This Row],[43924]]-Casos_PN_CORR[[#This Row],[43923]]</f>
        <v>0</v>
      </c>
      <c r="AE426">
        <f>+Casos_PN_CORR[[#This Row],[43925]]-Casos_PN_CORR[[#This Row],[43924]]</f>
        <v>0</v>
      </c>
      <c r="AF426">
        <f>+Casos_PN_CORR[[#This Row],[43926]]-Casos_PN_CORR[[#This Row],[43925]]</f>
        <v>0</v>
      </c>
      <c r="AG426">
        <f>+Casos_PN_CORR[[#This Row],[43927]]-Casos_PN_CORR[[#This Row],[43926]]</f>
        <v>0</v>
      </c>
      <c r="AH426">
        <f>+Casos_PN_CORR[[#This Row],[43928]]-Casos_PN_CORR[[#This Row],[43927]]</f>
        <v>0</v>
      </c>
      <c r="AI426">
        <f>+Casos_PN_CORR[[#This Row],[43929]]-Casos_PN_CORR[[#This Row],[43928]]</f>
        <v>0</v>
      </c>
      <c r="AJ426">
        <f>+Casos_PN_CORR[[#This Row],[43930]]-Casos_PN_CORR[[#This Row],[43929]]</f>
        <v>0</v>
      </c>
      <c r="AK426">
        <f>+Casos_PN_CORR[[#This Row],[43931]]-Casos_PN_CORR[[#This Row],[43930]]</f>
        <v>0</v>
      </c>
      <c r="AL426">
        <f>+Casos_PN_CORR[[#This Row],[43932]]-Casos_PN_CORR[[#This Row],[43931]]</f>
        <v>0</v>
      </c>
      <c r="AM426">
        <f>+Casos_PN_CORR[[#This Row],[43933]]-Casos_PN_CORR[[#This Row],[43932]]</f>
        <v>0</v>
      </c>
      <c r="AN426">
        <f>+Casos_PN_CORR[[#This Row],[43934]]-Casos_PN_CORR[[#This Row],[43933]]</f>
        <v>0</v>
      </c>
      <c r="AO426">
        <f>+Casos_PN_CORR[[#This Row],[43935]]-Casos_PN_CORR[[#This Row],[43934]]</f>
        <v>0</v>
      </c>
      <c r="AP426">
        <f>+Casos_PN_CORR[[#This Row],[43936]]-Casos_PN_CORR[[#This Row],[43935]]</f>
        <v>0</v>
      </c>
      <c r="AQ426">
        <f>+Casos_PN_CORR[[#This Row],[43937]]-Casos_PN_CORR[[#This Row],[43936]]</f>
        <v>0</v>
      </c>
      <c r="AR426">
        <f>+Casos_PN_CORR[[#This Row],[43938]]-Casos_PN_CORR[[#This Row],[43937]]</f>
        <v>0</v>
      </c>
      <c r="AS426">
        <f>+Casos_PN_CORR[[#This Row],[43939]]-Casos_PN_CORR[[#This Row],[43938]]</f>
        <v>0</v>
      </c>
      <c r="AT426">
        <f>+Casos_PN_CORR[[#This Row],[43940]]-Casos_PN_CORR[[#This Row],[43939]]</f>
        <v>0</v>
      </c>
      <c r="AU426">
        <f>+Casos_PN_CORR[[#This Row],[43941]]-Casos_PN_CORR[[#This Row],[43940]]</f>
        <v>0</v>
      </c>
      <c r="AV426">
        <f>+Casos_PN_CORR[[#This Row],[43942]]-Casos_PN_CORR[[#This Row],[43941]]</f>
        <v>0</v>
      </c>
      <c r="AW426">
        <f>+Casos_PN_CORR[[#This Row],[43943]]-Casos_PN_CORR[[#This Row],[43942]]</f>
        <v>0</v>
      </c>
      <c r="AX426">
        <f>+Casos_PN_CORR[[#This Row],[43944]]-Casos_PN_CORR[[#This Row],[43943]]</f>
        <v>0</v>
      </c>
      <c r="AY426">
        <f>+Casos_PN_CORR[[#This Row],[43945]]-Casos_PN_CORR[[#This Row],[43944]]</f>
        <v>0</v>
      </c>
      <c r="AZ426">
        <f>+Casos_PN_CORR[[#This Row],[43946]]-Casos_PN_CORR[[#This Row],[43945]]</f>
        <v>0</v>
      </c>
      <c r="BA426">
        <f>+Casos_PN_CORR[[#This Row],[43947]]-Casos_PN_CORR[[#This Row],[43946]]</f>
        <v>0</v>
      </c>
      <c r="BB426">
        <f>+Casos_PN_CORR[[#This Row],[43948]]-Casos_PN_CORR[[#This Row],[43947]]</f>
        <v>0</v>
      </c>
      <c r="BC426">
        <f>+Casos_PN_CORR[[#This Row],[43949]]-Casos_PN_CORR[[#This Row],[43948]]</f>
        <v>0</v>
      </c>
      <c r="BD426">
        <f>+Casos_PN_CORR[[#This Row],[43950]]-Casos_PN_CORR[[#This Row],[43949]]</f>
        <v>0</v>
      </c>
      <c r="BE426">
        <f>+Casos_PN_CORR[[#This Row],[43951]]-Casos_PN_CORR[[#This Row],[43950]]</f>
        <v>0</v>
      </c>
      <c r="BF426">
        <f>+Casos_PN_CORR[[#This Row],[43952]]-Casos_PN_CORR[[#This Row],[43951]]</f>
        <v>0</v>
      </c>
      <c r="BG426">
        <f>+Casos_PN_CORR[[#This Row],[43953]]-Casos_PN_CORR[[#This Row],[43952]]</f>
        <v>0</v>
      </c>
      <c r="BH426">
        <f>+Casos_PN_CORR[[#This Row],[43954]]-Casos_PN_CORR[[#This Row],[43953]]</f>
        <v>0</v>
      </c>
      <c r="BI426">
        <f>+Casos_PN_CORR[[#This Row],[43955]]-Casos_PN_CORR[[#This Row],[43954]]</f>
        <v>0</v>
      </c>
      <c r="BJ426">
        <f>+Casos_PN_CORR[[#This Row],[43956]]-Casos_PN_CORR[[#This Row],[43955]]</f>
        <v>0</v>
      </c>
      <c r="BK426">
        <f>+Casos_PN_CORR[[#This Row],[43957]]-Casos_PN_CORR[[#This Row],[43956]]</f>
        <v>0</v>
      </c>
      <c r="BL426">
        <f>+Casos_PN_CORR[[#This Row],[43958]]-Casos_PN_CORR[[#This Row],[43957]]</f>
        <v>0</v>
      </c>
      <c r="BM426">
        <f>+Casos_PN_CORR[[#This Row],[43959]]-Casos_PN_CORR[[#This Row],[43958]]</f>
        <v>0</v>
      </c>
      <c r="BN426">
        <f>+Casos_PN_CORR[[#This Row],[43960]]-Casos_PN_CORR[[#This Row],[43959]]</f>
        <v>0</v>
      </c>
      <c r="BO426">
        <f>+Casos_PN_CORR[[#This Row],[43961]]-Casos_PN_CORR[[#This Row],[43960]]</f>
        <v>0</v>
      </c>
      <c r="BP426">
        <f>+Casos_PN_CORR[[#This Row],[43962]]-Casos_PN_CORR[[#This Row],[43961]]</f>
        <v>0</v>
      </c>
      <c r="BQ426">
        <f>+Casos_PN_CORR[[#This Row],[43963]]-Casos_PN_CORR[[#This Row],[43962]]</f>
        <v>0</v>
      </c>
      <c r="BR426">
        <f>+Casos_PN_CORR[[#This Row],[43964]]-Casos_PN_CORR[[#This Row],[43963]]</f>
        <v>0</v>
      </c>
      <c r="BS426">
        <f>+Casos_PN_CORR[[#This Row],[43965]]-Casos_PN_CORR[[#This Row],[43964]]</f>
        <v>0</v>
      </c>
      <c r="BT426">
        <f>+Casos_PN_CORR[[#This Row],[43966]]-Casos_PN_CORR[[#This Row],[43965]]</f>
        <v>0</v>
      </c>
      <c r="BU426">
        <f>+Casos_PN_CORR[[#This Row],[43967]]-Casos_PN_CORR[[#This Row],[43966]]</f>
        <v>0</v>
      </c>
      <c r="BV426">
        <f>+Casos_PN_CORR[[#This Row],[43968]]-Casos_PN_CORR[[#This Row],[43967]]</f>
        <v>0</v>
      </c>
      <c r="BW426">
        <f>+Casos_PN_CORR[[#This Row],[43969]]-Casos_PN_CORR[[#This Row],[43968]]</f>
        <v>0</v>
      </c>
      <c r="BX426">
        <f>+Casos_PN_CORR[[#This Row],[43970]]-Casos_PN_CORR[[#This Row],[43969]]</f>
        <v>0</v>
      </c>
      <c r="BY426">
        <f>+Casos_PN_CORR[[#This Row],[43971]]-Casos_PN_CORR[[#This Row],[43970]]</f>
        <v>0</v>
      </c>
      <c r="BZ426">
        <f>+Casos_PN_CORR[[#This Row],[43972]]-Casos_PN_CORR[[#This Row],[43971]]</f>
        <v>0</v>
      </c>
      <c r="CA426">
        <f>+Casos_PN_CORR[[#This Row],[43973]]-Casos_PN_CORR[[#This Row],[43972]]</f>
        <v>0</v>
      </c>
      <c r="CB426">
        <f>+Casos_PN_CORR[[#This Row],[43974]]-Casos_PN_CORR[[#This Row],[43973]]</f>
        <v>0</v>
      </c>
      <c r="CC426">
        <f>+Casos_PN_CORR[[#This Row],[43975]]-Casos_PN_CORR[[#This Row],[43974]]</f>
        <v>0</v>
      </c>
      <c r="CD426">
        <f>+Casos_PN_CORR[[#This Row],[43976]]-Casos_PN_CORR[[#This Row],[43975]]</f>
        <v>0</v>
      </c>
      <c r="CE426">
        <f>+Casos_PN_CORR[[#This Row],[43977]]-Casos_PN_CORR[[#This Row],[43976]]</f>
        <v>0</v>
      </c>
      <c r="CF426">
        <f>+Casos_PN_CORR[[#This Row],[43978]]-Casos_PN_CORR[[#This Row],[43977]]</f>
        <v>0</v>
      </c>
      <c r="CG426">
        <f>+Casos_PN_CORR[[#This Row],[43979]]-Casos_PN_CORR[[#This Row],[43978]]</f>
        <v>0</v>
      </c>
      <c r="CH426">
        <f>+Casos_PN_CORR[[#This Row],[43980]]-Casos_PN_CORR[[#This Row],[43979]]</f>
        <v>0</v>
      </c>
      <c r="CI426">
        <f>+Casos_PN_CORR[[#This Row],[43981]]-Casos_PN_CORR[[#This Row],[43980]]</f>
        <v>0</v>
      </c>
      <c r="CJ426">
        <f>+Casos_PN_CORR[[#This Row],[43982]]-Casos_PN_CORR[[#This Row],[43981]]</f>
        <v>0</v>
      </c>
      <c r="CK426">
        <f>+Casos_PN_CORR[[#This Row],[43983]]-Casos_PN_CORR[[#This Row],[43982]]</f>
        <v>0</v>
      </c>
      <c r="CL426">
        <f>+Casos_PN_CORR[[#This Row],[43984]]-Casos_PN_CORR[[#This Row],[43983]]</f>
        <v>0</v>
      </c>
      <c r="CM426">
        <f>+Casos_PN_CORR[[#This Row],[43985]]-Casos_PN_CORR[[#This Row],[43984]]</f>
        <v>0</v>
      </c>
      <c r="CN426">
        <f>+Casos_PN_CORR[[#This Row],[43986]]-Casos_PN_CORR[[#This Row],[43985]]</f>
        <v>0</v>
      </c>
      <c r="CO426">
        <f>+Casos_PN_CORR[[#This Row],[43987]]-Casos_PN_CORR[[#This Row],[43986]]</f>
        <v>0</v>
      </c>
      <c r="CP426">
        <f>+Casos_PN_CORR[[#This Row],[43988]]-Casos_PN_CORR[[#This Row],[43987]]</f>
        <v>0</v>
      </c>
      <c r="CQ426">
        <f>+Casos_PN_CORR[[#This Row],[43989]]-Casos_PN_CORR[[#This Row],[43988]]</f>
        <v>0</v>
      </c>
      <c r="CR426">
        <f>+Casos_PN_CORR[[#This Row],[43990]]-Casos_PN_CORR[[#This Row],[43989]]</f>
        <v>0</v>
      </c>
      <c r="CS426">
        <f>+Casos_PN_CORR[[#This Row],[43991]]-Casos_PN_CORR[[#This Row],[43990]]</f>
        <v>0</v>
      </c>
      <c r="CT426">
        <f>+Casos_PN_CORR[[#This Row],[43992]]-Casos_PN_CORR[[#This Row],[43991]]</f>
        <v>0</v>
      </c>
      <c r="CU426">
        <f>+Casos_PN_CORR[[#This Row],[43993]]-Casos_PN_CORR[[#This Row],[43992]]</f>
        <v>0</v>
      </c>
    </row>
    <row r="427" spans="1:99" x14ac:dyDescent="0.3">
      <c r="A427">
        <v>10302</v>
      </c>
      <c r="B427" s="2" t="s">
        <v>163</v>
      </c>
      <c r="C427" s="2" t="s">
        <v>167</v>
      </c>
      <c r="D427" s="2" t="s">
        <v>209</v>
      </c>
      <c r="E427" s="4">
        <f t="shared" si="6"/>
        <v>0</v>
      </c>
      <c r="F427">
        <f>+Casos_PN_CORR[[#This Row],[43900]]</f>
        <v>0</v>
      </c>
      <c r="G427">
        <f>+Casos_PN_CORR[[#This Row],[43901]]-Casos_PN_CORR[[#This Row],[43900]]</f>
        <v>0</v>
      </c>
      <c r="H427">
        <f>+Casos_PN_CORR[[#This Row],[43902]]-Casos_PN_CORR[[#This Row],[43901]]</f>
        <v>0</v>
      </c>
      <c r="I427">
        <f>+Casos_PN_CORR[[#This Row],[43903]]-Casos_PN_CORR[[#This Row],[43902]]</f>
        <v>0</v>
      </c>
      <c r="J427">
        <f>+Casos_PN_CORR[[#This Row],[43904]]-Casos_PN_CORR[[#This Row],[43903]]</f>
        <v>0</v>
      </c>
      <c r="K427">
        <f>+Casos_PN_CORR[[#This Row],[43905]]-Casos_PN_CORR[[#This Row],[43904]]</f>
        <v>0</v>
      </c>
      <c r="L427">
        <f>+Casos_PN_CORR[[#This Row],[43906]]-Casos_PN_CORR[[#This Row],[43905]]</f>
        <v>0</v>
      </c>
      <c r="M427">
        <f>+Casos_PN_CORR[[#This Row],[43907]]-Casos_PN_CORR[[#This Row],[43906]]</f>
        <v>0</v>
      </c>
      <c r="N427">
        <f>+Casos_PN_CORR[[#This Row],[43908]]-Casos_PN_CORR[[#This Row],[43907]]</f>
        <v>0</v>
      </c>
      <c r="O427">
        <f>+Casos_PN_CORR[[#This Row],[43909]]-Casos_PN_CORR[[#This Row],[43908]]</f>
        <v>0</v>
      </c>
      <c r="P427">
        <f>+Casos_PN_CORR[[#This Row],[43910]]-Casos_PN_CORR[[#This Row],[43909]]</f>
        <v>0</v>
      </c>
      <c r="Q427">
        <f>+Casos_PN_CORR[[#This Row],[43911]]-Casos_PN_CORR[[#This Row],[43910]]</f>
        <v>0</v>
      </c>
      <c r="R427">
        <f>+Casos_PN_CORR[[#This Row],[43912]]-Casos_PN_CORR[[#This Row],[43911]]</f>
        <v>0</v>
      </c>
      <c r="S427">
        <f>+Casos_PN_CORR[[#This Row],[43913]]-Casos_PN_CORR[[#This Row],[43912]]</f>
        <v>0</v>
      </c>
      <c r="T427">
        <f>+Casos_PN_CORR[[#This Row],[43914]]-Casos_PN_CORR[[#This Row],[43913]]</f>
        <v>0</v>
      </c>
      <c r="U427">
        <f>+Casos_PN_CORR[[#This Row],[43915]]-Casos_PN_CORR[[#This Row],[43914]]</f>
        <v>0</v>
      </c>
      <c r="V427">
        <f>+Casos_PN_CORR[[#This Row],[43916]]-Casos_PN_CORR[[#This Row],[43915]]</f>
        <v>0</v>
      </c>
      <c r="W427">
        <f>+Casos_PN_CORR[[#This Row],[43917]]-Casos_PN_CORR[[#This Row],[43916]]</f>
        <v>0</v>
      </c>
      <c r="X427">
        <f>+Casos_PN_CORR[[#This Row],[43918]]-Casos_PN_CORR[[#This Row],[43917]]</f>
        <v>0</v>
      </c>
      <c r="Y427">
        <f>+Casos_PN_CORR[[#This Row],[43919]]-Casos_PN_CORR[[#This Row],[43918]]</f>
        <v>0</v>
      </c>
      <c r="Z427">
        <f>+Casos_PN_CORR[[#This Row],[43920]]-Casos_PN_CORR[[#This Row],[43919]]</f>
        <v>0</v>
      </c>
      <c r="AA427">
        <f>+Casos_PN_CORR[[#This Row],[43921]]-Casos_PN_CORR[[#This Row],[43920]]</f>
        <v>0</v>
      </c>
      <c r="AB427">
        <f>+Casos_PN_CORR[[#This Row],[43922]]-Casos_PN_CORR[[#This Row],[43921]]</f>
        <v>0</v>
      </c>
      <c r="AC427">
        <f>+Casos_PN_CORR[[#This Row],[43923]]-Casos_PN_CORR[[#This Row],[43922]]</f>
        <v>0</v>
      </c>
      <c r="AD427">
        <f>+Casos_PN_CORR[[#This Row],[43924]]-Casos_PN_CORR[[#This Row],[43923]]</f>
        <v>0</v>
      </c>
      <c r="AE427">
        <f>+Casos_PN_CORR[[#This Row],[43925]]-Casos_PN_CORR[[#This Row],[43924]]</f>
        <v>0</v>
      </c>
      <c r="AF427">
        <f>+Casos_PN_CORR[[#This Row],[43926]]-Casos_PN_CORR[[#This Row],[43925]]</f>
        <v>0</v>
      </c>
      <c r="AG427">
        <f>+Casos_PN_CORR[[#This Row],[43927]]-Casos_PN_CORR[[#This Row],[43926]]</f>
        <v>0</v>
      </c>
      <c r="AH427">
        <f>+Casos_PN_CORR[[#This Row],[43928]]-Casos_PN_CORR[[#This Row],[43927]]</f>
        <v>0</v>
      </c>
      <c r="AI427">
        <f>+Casos_PN_CORR[[#This Row],[43929]]-Casos_PN_CORR[[#This Row],[43928]]</f>
        <v>0</v>
      </c>
      <c r="AJ427">
        <f>+Casos_PN_CORR[[#This Row],[43930]]-Casos_PN_CORR[[#This Row],[43929]]</f>
        <v>0</v>
      </c>
      <c r="AK427">
        <f>+Casos_PN_CORR[[#This Row],[43931]]-Casos_PN_CORR[[#This Row],[43930]]</f>
        <v>0</v>
      </c>
      <c r="AL427">
        <f>+Casos_PN_CORR[[#This Row],[43932]]-Casos_PN_CORR[[#This Row],[43931]]</f>
        <v>0</v>
      </c>
      <c r="AM427">
        <f>+Casos_PN_CORR[[#This Row],[43933]]-Casos_PN_CORR[[#This Row],[43932]]</f>
        <v>0</v>
      </c>
      <c r="AN427">
        <f>+Casos_PN_CORR[[#This Row],[43934]]-Casos_PN_CORR[[#This Row],[43933]]</f>
        <v>0</v>
      </c>
      <c r="AO427">
        <f>+Casos_PN_CORR[[#This Row],[43935]]-Casos_PN_CORR[[#This Row],[43934]]</f>
        <v>0</v>
      </c>
      <c r="AP427">
        <f>+Casos_PN_CORR[[#This Row],[43936]]-Casos_PN_CORR[[#This Row],[43935]]</f>
        <v>0</v>
      </c>
      <c r="AQ427">
        <f>+Casos_PN_CORR[[#This Row],[43937]]-Casos_PN_CORR[[#This Row],[43936]]</f>
        <v>0</v>
      </c>
      <c r="AR427">
        <f>+Casos_PN_CORR[[#This Row],[43938]]-Casos_PN_CORR[[#This Row],[43937]]</f>
        <v>0</v>
      </c>
      <c r="AS427">
        <f>+Casos_PN_CORR[[#This Row],[43939]]-Casos_PN_CORR[[#This Row],[43938]]</f>
        <v>0</v>
      </c>
      <c r="AT427">
        <f>+Casos_PN_CORR[[#This Row],[43940]]-Casos_PN_CORR[[#This Row],[43939]]</f>
        <v>0</v>
      </c>
      <c r="AU427">
        <f>+Casos_PN_CORR[[#This Row],[43941]]-Casos_PN_CORR[[#This Row],[43940]]</f>
        <v>0</v>
      </c>
      <c r="AV427">
        <f>+Casos_PN_CORR[[#This Row],[43942]]-Casos_PN_CORR[[#This Row],[43941]]</f>
        <v>0</v>
      </c>
      <c r="AW427">
        <f>+Casos_PN_CORR[[#This Row],[43943]]-Casos_PN_CORR[[#This Row],[43942]]</f>
        <v>0</v>
      </c>
      <c r="AX427">
        <f>+Casos_PN_CORR[[#This Row],[43944]]-Casos_PN_CORR[[#This Row],[43943]]</f>
        <v>0</v>
      </c>
      <c r="AY427">
        <f>+Casos_PN_CORR[[#This Row],[43945]]-Casos_PN_CORR[[#This Row],[43944]]</f>
        <v>0</v>
      </c>
      <c r="AZ427">
        <f>+Casos_PN_CORR[[#This Row],[43946]]-Casos_PN_CORR[[#This Row],[43945]]</f>
        <v>0</v>
      </c>
      <c r="BA427">
        <f>+Casos_PN_CORR[[#This Row],[43947]]-Casos_PN_CORR[[#This Row],[43946]]</f>
        <v>0</v>
      </c>
      <c r="BB427">
        <f>+Casos_PN_CORR[[#This Row],[43948]]-Casos_PN_CORR[[#This Row],[43947]]</f>
        <v>0</v>
      </c>
      <c r="BC427">
        <f>+Casos_PN_CORR[[#This Row],[43949]]-Casos_PN_CORR[[#This Row],[43948]]</f>
        <v>0</v>
      </c>
      <c r="BD427">
        <f>+Casos_PN_CORR[[#This Row],[43950]]-Casos_PN_CORR[[#This Row],[43949]]</f>
        <v>0</v>
      </c>
      <c r="BE427">
        <f>+Casos_PN_CORR[[#This Row],[43951]]-Casos_PN_CORR[[#This Row],[43950]]</f>
        <v>0</v>
      </c>
      <c r="BF427">
        <f>+Casos_PN_CORR[[#This Row],[43952]]-Casos_PN_CORR[[#This Row],[43951]]</f>
        <v>0</v>
      </c>
      <c r="BG427">
        <f>+Casos_PN_CORR[[#This Row],[43953]]-Casos_PN_CORR[[#This Row],[43952]]</f>
        <v>0</v>
      </c>
      <c r="BH427">
        <f>+Casos_PN_CORR[[#This Row],[43954]]-Casos_PN_CORR[[#This Row],[43953]]</f>
        <v>0</v>
      </c>
      <c r="BI427">
        <f>+Casos_PN_CORR[[#This Row],[43955]]-Casos_PN_CORR[[#This Row],[43954]]</f>
        <v>0</v>
      </c>
      <c r="BJ427">
        <f>+Casos_PN_CORR[[#This Row],[43956]]-Casos_PN_CORR[[#This Row],[43955]]</f>
        <v>0</v>
      </c>
      <c r="BK427">
        <f>+Casos_PN_CORR[[#This Row],[43957]]-Casos_PN_CORR[[#This Row],[43956]]</f>
        <v>0</v>
      </c>
      <c r="BL427">
        <f>+Casos_PN_CORR[[#This Row],[43958]]-Casos_PN_CORR[[#This Row],[43957]]</f>
        <v>0</v>
      </c>
      <c r="BM427">
        <f>+Casos_PN_CORR[[#This Row],[43959]]-Casos_PN_CORR[[#This Row],[43958]]</f>
        <v>0</v>
      </c>
      <c r="BN427">
        <f>+Casos_PN_CORR[[#This Row],[43960]]-Casos_PN_CORR[[#This Row],[43959]]</f>
        <v>0</v>
      </c>
      <c r="BO427">
        <f>+Casos_PN_CORR[[#This Row],[43961]]-Casos_PN_CORR[[#This Row],[43960]]</f>
        <v>0</v>
      </c>
      <c r="BP427">
        <f>+Casos_PN_CORR[[#This Row],[43962]]-Casos_PN_CORR[[#This Row],[43961]]</f>
        <v>0</v>
      </c>
      <c r="BQ427">
        <f>+Casos_PN_CORR[[#This Row],[43963]]-Casos_PN_CORR[[#This Row],[43962]]</f>
        <v>0</v>
      </c>
      <c r="BR427">
        <f>+Casos_PN_CORR[[#This Row],[43964]]-Casos_PN_CORR[[#This Row],[43963]]</f>
        <v>0</v>
      </c>
      <c r="BS427">
        <f>+Casos_PN_CORR[[#This Row],[43965]]-Casos_PN_CORR[[#This Row],[43964]]</f>
        <v>0</v>
      </c>
      <c r="BT427">
        <f>+Casos_PN_CORR[[#This Row],[43966]]-Casos_PN_CORR[[#This Row],[43965]]</f>
        <v>0</v>
      </c>
      <c r="BU427">
        <f>+Casos_PN_CORR[[#This Row],[43967]]-Casos_PN_CORR[[#This Row],[43966]]</f>
        <v>0</v>
      </c>
      <c r="BV427">
        <f>+Casos_PN_CORR[[#This Row],[43968]]-Casos_PN_CORR[[#This Row],[43967]]</f>
        <v>0</v>
      </c>
      <c r="BW427">
        <f>+Casos_PN_CORR[[#This Row],[43969]]-Casos_PN_CORR[[#This Row],[43968]]</f>
        <v>0</v>
      </c>
      <c r="BX427">
        <f>+Casos_PN_CORR[[#This Row],[43970]]-Casos_PN_CORR[[#This Row],[43969]]</f>
        <v>0</v>
      </c>
      <c r="BY427">
        <f>+Casos_PN_CORR[[#This Row],[43971]]-Casos_PN_CORR[[#This Row],[43970]]</f>
        <v>0</v>
      </c>
      <c r="BZ427">
        <f>+Casos_PN_CORR[[#This Row],[43972]]-Casos_PN_CORR[[#This Row],[43971]]</f>
        <v>0</v>
      </c>
      <c r="CA427">
        <f>+Casos_PN_CORR[[#This Row],[43973]]-Casos_PN_CORR[[#This Row],[43972]]</f>
        <v>0</v>
      </c>
      <c r="CB427">
        <f>+Casos_PN_CORR[[#This Row],[43974]]-Casos_PN_CORR[[#This Row],[43973]]</f>
        <v>0</v>
      </c>
      <c r="CC427">
        <f>+Casos_PN_CORR[[#This Row],[43975]]-Casos_PN_CORR[[#This Row],[43974]]</f>
        <v>0</v>
      </c>
      <c r="CD427">
        <f>+Casos_PN_CORR[[#This Row],[43976]]-Casos_PN_CORR[[#This Row],[43975]]</f>
        <v>0</v>
      </c>
      <c r="CE427">
        <f>+Casos_PN_CORR[[#This Row],[43977]]-Casos_PN_CORR[[#This Row],[43976]]</f>
        <v>0</v>
      </c>
      <c r="CF427">
        <f>+Casos_PN_CORR[[#This Row],[43978]]-Casos_PN_CORR[[#This Row],[43977]]</f>
        <v>0</v>
      </c>
      <c r="CG427">
        <f>+Casos_PN_CORR[[#This Row],[43979]]-Casos_PN_CORR[[#This Row],[43978]]</f>
        <v>0</v>
      </c>
      <c r="CH427">
        <f>+Casos_PN_CORR[[#This Row],[43980]]-Casos_PN_CORR[[#This Row],[43979]]</f>
        <v>0</v>
      </c>
      <c r="CI427">
        <f>+Casos_PN_CORR[[#This Row],[43981]]-Casos_PN_CORR[[#This Row],[43980]]</f>
        <v>0</v>
      </c>
      <c r="CJ427">
        <f>+Casos_PN_CORR[[#This Row],[43982]]-Casos_PN_CORR[[#This Row],[43981]]</f>
        <v>0</v>
      </c>
      <c r="CK427">
        <f>+Casos_PN_CORR[[#This Row],[43983]]-Casos_PN_CORR[[#This Row],[43982]]</f>
        <v>0</v>
      </c>
      <c r="CL427">
        <f>+Casos_PN_CORR[[#This Row],[43984]]-Casos_PN_CORR[[#This Row],[43983]]</f>
        <v>0</v>
      </c>
      <c r="CM427">
        <f>+Casos_PN_CORR[[#This Row],[43985]]-Casos_PN_CORR[[#This Row],[43984]]</f>
        <v>0</v>
      </c>
      <c r="CN427">
        <f>+Casos_PN_CORR[[#This Row],[43986]]-Casos_PN_CORR[[#This Row],[43985]]</f>
        <v>0</v>
      </c>
      <c r="CO427">
        <f>+Casos_PN_CORR[[#This Row],[43987]]-Casos_PN_CORR[[#This Row],[43986]]</f>
        <v>0</v>
      </c>
      <c r="CP427">
        <f>+Casos_PN_CORR[[#This Row],[43988]]-Casos_PN_CORR[[#This Row],[43987]]</f>
        <v>0</v>
      </c>
      <c r="CQ427">
        <f>+Casos_PN_CORR[[#This Row],[43989]]-Casos_PN_CORR[[#This Row],[43988]]</f>
        <v>0</v>
      </c>
      <c r="CR427">
        <f>+Casos_PN_CORR[[#This Row],[43990]]-Casos_PN_CORR[[#This Row],[43989]]</f>
        <v>0</v>
      </c>
      <c r="CS427">
        <f>+Casos_PN_CORR[[#This Row],[43991]]-Casos_PN_CORR[[#This Row],[43990]]</f>
        <v>0</v>
      </c>
      <c r="CT427">
        <f>+Casos_PN_CORR[[#This Row],[43992]]-Casos_PN_CORR[[#This Row],[43991]]</f>
        <v>0</v>
      </c>
      <c r="CU427">
        <f>+Casos_PN_CORR[[#This Row],[43993]]-Casos_PN_CORR[[#This Row],[43992]]</f>
        <v>0</v>
      </c>
    </row>
    <row r="428" spans="1:99" x14ac:dyDescent="0.3">
      <c r="A428">
        <v>30503</v>
      </c>
      <c r="B428" s="2" t="s">
        <v>144</v>
      </c>
      <c r="C428" s="2" t="s">
        <v>410</v>
      </c>
      <c r="D428" s="2" t="s">
        <v>209</v>
      </c>
      <c r="E428" s="4">
        <f t="shared" si="6"/>
        <v>0</v>
      </c>
      <c r="F428">
        <f>+Casos_PN_CORR[[#This Row],[43900]]</f>
        <v>0</v>
      </c>
      <c r="G428">
        <f>+Casos_PN_CORR[[#This Row],[43901]]-Casos_PN_CORR[[#This Row],[43900]]</f>
        <v>0</v>
      </c>
      <c r="H428">
        <f>+Casos_PN_CORR[[#This Row],[43902]]-Casos_PN_CORR[[#This Row],[43901]]</f>
        <v>0</v>
      </c>
      <c r="I428">
        <f>+Casos_PN_CORR[[#This Row],[43903]]-Casos_PN_CORR[[#This Row],[43902]]</f>
        <v>0</v>
      </c>
      <c r="J428">
        <f>+Casos_PN_CORR[[#This Row],[43904]]-Casos_PN_CORR[[#This Row],[43903]]</f>
        <v>0</v>
      </c>
      <c r="K428">
        <f>+Casos_PN_CORR[[#This Row],[43905]]-Casos_PN_CORR[[#This Row],[43904]]</f>
        <v>0</v>
      </c>
      <c r="L428">
        <f>+Casos_PN_CORR[[#This Row],[43906]]-Casos_PN_CORR[[#This Row],[43905]]</f>
        <v>0</v>
      </c>
      <c r="M428">
        <f>+Casos_PN_CORR[[#This Row],[43907]]-Casos_PN_CORR[[#This Row],[43906]]</f>
        <v>0</v>
      </c>
      <c r="N428">
        <f>+Casos_PN_CORR[[#This Row],[43908]]-Casos_PN_CORR[[#This Row],[43907]]</f>
        <v>0</v>
      </c>
      <c r="O428">
        <f>+Casos_PN_CORR[[#This Row],[43909]]-Casos_PN_CORR[[#This Row],[43908]]</f>
        <v>0</v>
      </c>
      <c r="P428">
        <f>+Casos_PN_CORR[[#This Row],[43910]]-Casos_PN_CORR[[#This Row],[43909]]</f>
        <v>0</v>
      </c>
      <c r="Q428">
        <f>+Casos_PN_CORR[[#This Row],[43911]]-Casos_PN_CORR[[#This Row],[43910]]</f>
        <v>0</v>
      </c>
      <c r="R428">
        <f>+Casos_PN_CORR[[#This Row],[43912]]-Casos_PN_CORR[[#This Row],[43911]]</f>
        <v>0</v>
      </c>
      <c r="S428">
        <f>+Casos_PN_CORR[[#This Row],[43913]]-Casos_PN_CORR[[#This Row],[43912]]</f>
        <v>0</v>
      </c>
      <c r="T428">
        <f>+Casos_PN_CORR[[#This Row],[43914]]-Casos_PN_CORR[[#This Row],[43913]]</f>
        <v>0</v>
      </c>
      <c r="U428">
        <f>+Casos_PN_CORR[[#This Row],[43915]]-Casos_PN_CORR[[#This Row],[43914]]</f>
        <v>0</v>
      </c>
      <c r="V428">
        <f>+Casos_PN_CORR[[#This Row],[43916]]-Casos_PN_CORR[[#This Row],[43915]]</f>
        <v>0</v>
      </c>
      <c r="W428">
        <f>+Casos_PN_CORR[[#This Row],[43917]]-Casos_PN_CORR[[#This Row],[43916]]</f>
        <v>0</v>
      </c>
      <c r="X428">
        <f>+Casos_PN_CORR[[#This Row],[43918]]-Casos_PN_CORR[[#This Row],[43917]]</f>
        <v>0</v>
      </c>
      <c r="Y428">
        <f>+Casos_PN_CORR[[#This Row],[43919]]-Casos_PN_CORR[[#This Row],[43918]]</f>
        <v>0</v>
      </c>
      <c r="Z428">
        <f>+Casos_PN_CORR[[#This Row],[43920]]-Casos_PN_CORR[[#This Row],[43919]]</f>
        <v>0</v>
      </c>
      <c r="AA428">
        <f>+Casos_PN_CORR[[#This Row],[43921]]-Casos_PN_CORR[[#This Row],[43920]]</f>
        <v>0</v>
      </c>
      <c r="AB428">
        <f>+Casos_PN_CORR[[#This Row],[43922]]-Casos_PN_CORR[[#This Row],[43921]]</f>
        <v>0</v>
      </c>
      <c r="AC428">
        <f>+Casos_PN_CORR[[#This Row],[43923]]-Casos_PN_CORR[[#This Row],[43922]]</f>
        <v>0</v>
      </c>
      <c r="AD428">
        <f>+Casos_PN_CORR[[#This Row],[43924]]-Casos_PN_CORR[[#This Row],[43923]]</f>
        <v>0</v>
      </c>
      <c r="AE428">
        <f>+Casos_PN_CORR[[#This Row],[43925]]-Casos_PN_CORR[[#This Row],[43924]]</f>
        <v>0</v>
      </c>
      <c r="AF428">
        <f>+Casos_PN_CORR[[#This Row],[43926]]-Casos_PN_CORR[[#This Row],[43925]]</f>
        <v>0</v>
      </c>
      <c r="AG428">
        <f>+Casos_PN_CORR[[#This Row],[43927]]-Casos_PN_CORR[[#This Row],[43926]]</f>
        <v>0</v>
      </c>
      <c r="AH428">
        <f>+Casos_PN_CORR[[#This Row],[43928]]-Casos_PN_CORR[[#This Row],[43927]]</f>
        <v>0</v>
      </c>
      <c r="AI428">
        <f>+Casos_PN_CORR[[#This Row],[43929]]-Casos_PN_CORR[[#This Row],[43928]]</f>
        <v>0</v>
      </c>
      <c r="AJ428">
        <f>+Casos_PN_CORR[[#This Row],[43930]]-Casos_PN_CORR[[#This Row],[43929]]</f>
        <v>0</v>
      </c>
      <c r="AK428">
        <f>+Casos_PN_CORR[[#This Row],[43931]]-Casos_PN_CORR[[#This Row],[43930]]</f>
        <v>0</v>
      </c>
      <c r="AL428">
        <f>+Casos_PN_CORR[[#This Row],[43932]]-Casos_PN_CORR[[#This Row],[43931]]</f>
        <v>0</v>
      </c>
      <c r="AM428">
        <f>+Casos_PN_CORR[[#This Row],[43933]]-Casos_PN_CORR[[#This Row],[43932]]</f>
        <v>0</v>
      </c>
      <c r="AN428">
        <f>+Casos_PN_CORR[[#This Row],[43934]]-Casos_PN_CORR[[#This Row],[43933]]</f>
        <v>0</v>
      </c>
      <c r="AO428">
        <f>+Casos_PN_CORR[[#This Row],[43935]]-Casos_PN_CORR[[#This Row],[43934]]</f>
        <v>0</v>
      </c>
      <c r="AP428">
        <f>+Casos_PN_CORR[[#This Row],[43936]]-Casos_PN_CORR[[#This Row],[43935]]</f>
        <v>0</v>
      </c>
      <c r="AQ428">
        <f>+Casos_PN_CORR[[#This Row],[43937]]-Casos_PN_CORR[[#This Row],[43936]]</f>
        <v>0</v>
      </c>
      <c r="AR428">
        <f>+Casos_PN_CORR[[#This Row],[43938]]-Casos_PN_CORR[[#This Row],[43937]]</f>
        <v>0</v>
      </c>
      <c r="AS428">
        <f>+Casos_PN_CORR[[#This Row],[43939]]-Casos_PN_CORR[[#This Row],[43938]]</f>
        <v>0</v>
      </c>
      <c r="AT428">
        <f>+Casos_PN_CORR[[#This Row],[43940]]-Casos_PN_CORR[[#This Row],[43939]]</f>
        <v>0</v>
      </c>
      <c r="AU428">
        <f>+Casos_PN_CORR[[#This Row],[43941]]-Casos_PN_CORR[[#This Row],[43940]]</f>
        <v>0</v>
      </c>
      <c r="AV428">
        <f>+Casos_PN_CORR[[#This Row],[43942]]-Casos_PN_CORR[[#This Row],[43941]]</f>
        <v>0</v>
      </c>
      <c r="AW428">
        <f>+Casos_PN_CORR[[#This Row],[43943]]-Casos_PN_CORR[[#This Row],[43942]]</f>
        <v>0</v>
      </c>
      <c r="AX428">
        <f>+Casos_PN_CORR[[#This Row],[43944]]-Casos_PN_CORR[[#This Row],[43943]]</f>
        <v>0</v>
      </c>
      <c r="AY428">
        <f>+Casos_PN_CORR[[#This Row],[43945]]-Casos_PN_CORR[[#This Row],[43944]]</f>
        <v>0</v>
      </c>
      <c r="AZ428">
        <f>+Casos_PN_CORR[[#This Row],[43946]]-Casos_PN_CORR[[#This Row],[43945]]</f>
        <v>0</v>
      </c>
      <c r="BA428">
        <f>+Casos_PN_CORR[[#This Row],[43947]]-Casos_PN_CORR[[#This Row],[43946]]</f>
        <v>0</v>
      </c>
      <c r="BB428">
        <f>+Casos_PN_CORR[[#This Row],[43948]]-Casos_PN_CORR[[#This Row],[43947]]</f>
        <v>0</v>
      </c>
      <c r="BC428">
        <f>+Casos_PN_CORR[[#This Row],[43949]]-Casos_PN_CORR[[#This Row],[43948]]</f>
        <v>0</v>
      </c>
      <c r="BD428">
        <f>+Casos_PN_CORR[[#This Row],[43950]]-Casos_PN_CORR[[#This Row],[43949]]</f>
        <v>0</v>
      </c>
      <c r="BE428">
        <f>+Casos_PN_CORR[[#This Row],[43951]]-Casos_PN_CORR[[#This Row],[43950]]</f>
        <v>0</v>
      </c>
      <c r="BF428">
        <f>+Casos_PN_CORR[[#This Row],[43952]]-Casos_PN_CORR[[#This Row],[43951]]</f>
        <v>0</v>
      </c>
      <c r="BG428">
        <f>+Casos_PN_CORR[[#This Row],[43953]]-Casos_PN_CORR[[#This Row],[43952]]</f>
        <v>0</v>
      </c>
      <c r="BH428">
        <f>+Casos_PN_CORR[[#This Row],[43954]]-Casos_PN_CORR[[#This Row],[43953]]</f>
        <v>0</v>
      </c>
      <c r="BI428">
        <f>+Casos_PN_CORR[[#This Row],[43955]]-Casos_PN_CORR[[#This Row],[43954]]</f>
        <v>0</v>
      </c>
      <c r="BJ428">
        <f>+Casos_PN_CORR[[#This Row],[43956]]-Casos_PN_CORR[[#This Row],[43955]]</f>
        <v>0</v>
      </c>
      <c r="BK428">
        <f>+Casos_PN_CORR[[#This Row],[43957]]-Casos_PN_CORR[[#This Row],[43956]]</f>
        <v>0</v>
      </c>
      <c r="BL428">
        <f>+Casos_PN_CORR[[#This Row],[43958]]-Casos_PN_CORR[[#This Row],[43957]]</f>
        <v>0</v>
      </c>
      <c r="BM428">
        <f>+Casos_PN_CORR[[#This Row],[43959]]-Casos_PN_CORR[[#This Row],[43958]]</f>
        <v>0</v>
      </c>
      <c r="BN428">
        <f>+Casos_PN_CORR[[#This Row],[43960]]-Casos_PN_CORR[[#This Row],[43959]]</f>
        <v>0</v>
      </c>
      <c r="BO428">
        <f>+Casos_PN_CORR[[#This Row],[43961]]-Casos_PN_CORR[[#This Row],[43960]]</f>
        <v>0</v>
      </c>
      <c r="BP428">
        <f>+Casos_PN_CORR[[#This Row],[43962]]-Casos_PN_CORR[[#This Row],[43961]]</f>
        <v>0</v>
      </c>
      <c r="BQ428">
        <f>+Casos_PN_CORR[[#This Row],[43963]]-Casos_PN_CORR[[#This Row],[43962]]</f>
        <v>0</v>
      </c>
      <c r="BR428">
        <f>+Casos_PN_CORR[[#This Row],[43964]]-Casos_PN_CORR[[#This Row],[43963]]</f>
        <v>0</v>
      </c>
      <c r="BS428">
        <f>+Casos_PN_CORR[[#This Row],[43965]]-Casos_PN_CORR[[#This Row],[43964]]</f>
        <v>0</v>
      </c>
      <c r="BT428">
        <f>+Casos_PN_CORR[[#This Row],[43966]]-Casos_PN_CORR[[#This Row],[43965]]</f>
        <v>0</v>
      </c>
      <c r="BU428">
        <f>+Casos_PN_CORR[[#This Row],[43967]]-Casos_PN_CORR[[#This Row],[43966]]</f>
        <v>0</v>
      </c>
      <c r="BV428">
        <f>+Casos_PN_CORR[[#This Row],[43968]]-Casos_PN_CORR[[#This Row],[43967]]</f>
        <v>0</v>
      </c>
      <c r="BW428">
        <f>+Casos_PN_CORR[[#This Row],[43969]]-Casos_PN_CORR[[#This Row],[43968]]</f>
        <v>0</v>
      </c>
      <c r="BX428">
        <f>+Casos_PN_CORR[[#This Row],[43970]]-Casos_PN_CORR[[#This Row],[43969]]</f>
        <v>0</v>
      </c>
      <c r="BY428">
        <f>+Casos_PN_CORR[[#This Row],[43971]]-Casos_PN_CORR[[#This Row],[43970]]</f>
        <v>0</v>
      </c>
      <c r="BZ428">
        <f>+Casos_PN_CORR[[#This Row],[43972]]-Casos_PN_CORR[[#This Row],[43971]]</f>
        <v>0</v>
      </c>
      <c r="CA428">
        <f>+Casos_PN_CORR[[#This Row],[43973]]-Casos_PN_CORR[[#This Row],[43972]]</f>
        <v>0</v>
      </c>
      <c r="CB428">
        <f>+Casos_PN_CORR[[#This Row],[43974]]-Casos_PN_CORR[[#This Row],[43973]]</f>
        <v>0</v>
      </c>
      <c r="CC428">
        <f>+Casos_PN_CORR[[#This Row],[43975]]-Casos_PN_CORR[[#This Row],[43974]]</f>
        <v>0</v>
      </c>
      <c r="CD428">
        <f>+Casos_PN_CORR[[#This Row],[43976]]-Casos_PN_CORR[[#This Row],[43975]]</f>
        <v>0</v>
      </c>
      <c r="CE428">
        <f>+Casos_PN_CORR[[#This Row],[43977]]-Casos_PN_CORR[[#This Row],[43976]]</f>
        <v>0</v>
      </c>
      <c r="CF428">
        <f>+Casos_PN_CORR[[#This Row],[43978]]-Casos_PN_CORR[[#This Row],[43977]]</f>
        <v>0</v>
      </c>
      <c r="CG428">
        <f>+Casos_PN_CORR[[#This Row],[43979]]-Casos_PN_CORR[[#This Row],[43978]]</f>
        <v>0</v>
      </c>
      <c r="CH428">
        <f>+Casos_PN_CORR[[#This Row],[43980]]-Casos_PN_CORR[[#This Row],[43979]]</f>
        <v>0</v>
      </c>
      <c r="CI428">
        <f>+Casos_PN_CORR[[#This Row],[43981]]-Casos_PN_CORR[[#This Row],[43980]]</f>
        <v>0</v>
      </c>
      <c r="CJ428">
        <f>+Casos_PN_CORR[[#This Row],[43982]]-Casos_PN_CORR[[#This Row],[43981]]</f>
        <v>0</v>
      </c>
      <c r="CK428">
        <f>+Casos_PN_CORR[[#This Row],[43983]]-Casos_PN_CORR[[#This Row],[43982]]</f>
        <v>0</v>
      </c>
      <c r="CL428">
        <f>+Casos_PN_CORR[[#This Row],[43984]]-Casos_PN_CORR[[#This Row],[43983]]</f>
        <v>0</v>
      </c>
      <c r="CM428">
        <f>+Casos_PN_CORR[[#This Row],[43985]]-Casos_PN_CORR[[#This Row],[43984]]</f>
        <v>0</v>
      </c>
      <c r="CN428">
        <f>+Casos_PN_CORR[[#This Row],[43986]]-Casos_PN_CORR[[#This Row],[43985]]</f>
        <v>0</v>
      </c>
      <c r="CO428">
        <f>+Casos_PN_CORR[[#This Row],[43987]]-Casos_PN_CORR[[#This Row],[43986]]</f>
        <v>0</v>
      </c>
      <c r="CP428">
        <f>+Casos_PN_CORR[[#This Row],[43988]]-Casos_PN_CORR[[#This Row],[43987]]</f>
        <v>0</v>
      </c>
      <c r="CQ428">
        <f>+Casos_PN_CORR[[#This Row],[43989]]-Casos_PN_CORR[[#This Row],[43988]]</f>
        <v>0</v>
      </c>
      <c r="CR428">
        <f>+Casos_PN_CORR[[#This Row],[43990]]-Casos_PN_CORR[[#This Row],[43989]]</f>
        <v>0</v>
      </c>
      <c r="CS428">
        <f>+Casos_PN_CORR[[#This Row],[43991]]-Casos_PN_CORR[[#This Row],[43990]]</f>
        <v>0</v>
      </c>
      <c r="CT428">
        <f>+Casos_PN_CORR[[#This Row],[43992]]-Casos_PN_CORR[[#This Row],[43991]]</f>
        <v>0</v>
      </c>
      <c r="CU428">
        <f>+Casos_PN_CORR[[#This Row],[43993]]-Casos_PN_CORR[[#This Row],[43992]]</f>
        <v>0</v>
      </c>
    </row>
    <row r="429" spans="1:99" x14ac:dyDescent="0.3">
      <c r="A429">
        <v>70411</v>
      </c>
      <c r="B429" s="2" t="s">
        <v>268</v>
      </c>
      <c r="C429" s="2" t="s">
        <v>328</v>
      </c>
      <c r="D429" s="2" t="s">
        <v>671</v>
      </c>
      <c r="E429" s="4">
        <f t="shared" si="6"/>
        <v>0</v>
      </c>
      <c r="F429">
        <f>+Casos_PN_CORR[[#This Row],[43900]]</f>
        <v>0</v>
      </c>
      <c r="G429">
        <f>+Casos_PN_CORR[[#This Row],[43901]]-Casos_PN_CORR[[#This Row],[43900]]</f>
        <v>0</v>
      </c>
      <c r="H429">
        <f>+Casos_PN_CORR[[#This Row],[43902]]-Casos_PN_CORR[[#This Row],[43901]]</f>
        <v>0</v>
      </c>
      <c r="I429">
        <f>+Casos_PN_CORR[[#This Row],[43903]]-Casos_PN_CORR[[#This Row],[43902]]</f>
        <v>0</v>
      </c>
      <c r="J429">
        <f>+Casos_PN_CORR[[#This Row],[43904]]-Casos_PN_CORR[[#This Row],[43903]]</f>
        <v>0</v>
      </c>
      <c r="K429">
        <f>+Casos_PN_CORR[[#This Row],[43905]]-Casos_PN_CORR[[#This Row],[43904]]</f>
        <v>0</v>
      </c>
      <c r="L429">
        <f>+Casos_PN_CORR[[#This Row],[43906]]-Casos_PN_CORR[[#This Row],[43905]]</f>
        <v>0</v>
      </c>
      <c r="M429">
        <f>+Casos_PN_CORR[[#This Row],[43907]]-Casos_PN_CORR[[#This Row],[43906]]</f>
        <v>0</v>
      </c>
      <c r="N429">
        <f>+Casos_PN_CORR[[#This Row],[43908]]-Casos_PN_CORR[[#This Row],[43907]]</f>
        <v>0</v>
      </c>
      <c r="O429">
        <f>+Casos_PN_CORR[[#This Row],[43909]]-Casos_PN_CORR[[#This Row],[43908]]</f>
        <v>0</v>
      </c>
      <c r="P429">
        <f>+Casos_PN_CORR[[#This Row],[43910]]-Casos_PN_CORR[[#This Row],[43909]]</f>
        <v>0</v>
      </c>
      <c r="Q429">
        <f>+Casos_PN_CORR[[#This Row],[43911]]-Casos_PN_CORR[[#This Row],[43910]]</f>
        <v>0</v>
      </c>
      <c r="R429">
        <f>+Casos_PN_CORR[[#This Row],[43912]]-Casos_PN_CORR[[#This Row],[43911]]</f>
        <v>0</v>
      </c>
      <c r="S429">
        <f>+Casos_PN_CORR[[#This Row],[43913]]-Casos_PN_CORR[[#This Row],[43912]]</f>
        <v>0</v>
      </c>
      <c r="T429">
        <f>+Casos_PN_CORR[[#This Row],[43914]]-Casos_PN_CORR[[#This Row],[43913]]</f>
        <v>0</v>
      </c>
      <c r="U429">
        <f>+Casos_PN_CORR[[#This Row],[43915]]-Casos_PN_CORR[[#This Row],[43914]]</f>
        <v>0</v>
      </c>
      <c r="V429">
        <f>+Casos_PN_CORR[[#This Row],[43916]]-Casos_PN_CORR[[#This Row],[43915]]</f>
        <v>0</v>
      </c>
      <c r="W429">
        <f>+Casos_PN_CORR[[#This Row],[43917]]-Casos_PN_CORR[[#This Row],[43916]]</f>
        <v>0</v>
      </c>
      <c r="X429">
        <f>+Casos_PN_CORR[[#This Row],[43918]]-Casos_PN_CORR[[#This Row],[43917]]</f>
        <v>0</v>
      </c>
      <c r="Y429">
        <f>+Casos_PN_CORR[[#This Row],[43919]]-Casos_PN_CORR[[#This Row],[43918]]</f>
        <v>0</v>
      </c>
      <c r="Z429">
        <f>+Casos_PN_CORR[[#This Row],[43920]]-Casos_PN_CORR[[#This Row],[43919]]</f>
        <v>0</v>
      </c>
      <c r="AA429">
        <f>+Casos_PN_CORR[[#This Row],[43921]]-Casos_PN_CORR[[#This Row],[43920]]</f>
        <v>0</v>
      </c>
      <c r="AB429">
        <f>+Casos_PN_CORR[[#This Row],[43922]]-Casos_PN_CORR[[#This Row],[43921]]</f>
        <v>0</v>
      </c>
      <c r="AC429">
        <f>+Casos_PN_CORR[[#This Row],[43923]]-Casos_PN_CORR[[#This Row],[43922]]</f>
        <v>0</v>
      </c>
      <c r="AD429">
        <f>+Casos_PN_CORR[[#This Row],[43924]]-Casos_PN_CORR[[#This Row],[43923]]</f>
        <v>0</v>
      </c>
      <c r="AE429">
        <f>+Casos_PN_CORR[[#This Row],[43925]]-Casos_PN_CORR[[#This Row],[43924]]</f>
        <v>0</v>
      </c>
      <c r="AF429">
        <f>+Casos_PN_CORR[[#This Row],[43926]]-Casos_PN_CORR[[#This Row],[43925]]</f>
        <v>0</v>
      </c>
      <c r="AG429">
        <f>+Casos_PN_CORR[[#This Row],[43927]]-Casos_PN_CORR[[#This Row],[43926]]</f>
        <v>0</v>
      </c>
      <c r="AH429">
        <f>+Casos_PN_CORR[[#This Row],[43928]]-Casos_PN_CORR[[#This Row],[43927]]</f>
        <v>0</v>
      </c>
      <c r="AI429">
        <f>+Casos_PN_CORR[[#This Row],[43929]]-Casos_PN_CORR[[#This Row],[43928]]</f>
        <v>0</v>
      </c>
      <c r="AJ429">
        <f>+Casos_PN_CORR[[#This Row],[43930]]-Casos_PN_CORR[[#This Row],[43929]]</f>
        <v>0</v>
      </c>
      <c r="AK429">
        <f>+Casos_PN_CORR[[#This Row],[43931]]-Casos_PN_CORR[[#This Row],[43930]]</f>
        <v>0</v>
      </c>
      <c r="AL429">
        <f>+Casos_PN_CORR[[#This Row],[43932]]-Casos_PN_CORR[[#This Row],[43931]]</f>
        <v>0</v>
      </c>
      <c r="AM429">
        <f>+Casos_PN_CORR[[#This Row],[43933]]-Casos_PN_CORR[[#This Row],[43932]]</f>
        <v>0</v>
      </c>
      <c r="AN429">
        <f>+Casos_PN_CORR[[#This Row],[43934]]-Casos_PN_CORR[[#This Row],[43933]]</f>
        <v>0</v>
      </c>
      <c r="AO429">
        <f>+Casos_PN_CORR[[#This Row],[43935]]-Casos_PN_CORR[[#This Row],[43934]]</f>
        <v>0</v>
      </c>
      <c r="AP429">
        <f>+Casos_PN_CORR[[#This Row],[43936]]-Casos_PN_CORR[[#This Row],[43935]]</f>
        <v>0</v>
      </c>
      <c r="AQ429">
        <f>+Casos_PN_CORR[[#This Row],[43937]]-Casos_PN_CORR[[#This Row],[43936]]</f>
        <v>0</v>
      </c>
      <c r="AR429">
        <f>+Casos_PN_CORR[[#This Row],[43938]]-Casos_PN_CORR[[#This Row],[43937]]</f>
        <v>0</v>
      </c>
      <c r="AS429">
        <f>+Casos_PN_CORR[[#This Row],[43939]]-Casos_PN_CORR[[#This Row],[43938]]</f>
        <v>0</v>
      </c>
      <c r="AT429">
        <f>+Casos_PN_CORR[[#This Row],[43940]]-Casos_PN_CORR[[#This Row],[43939]]</f>
        <v>0</v>
      </c>
      <c r="AU429">
        <f>+Casos_PN_CORR[[#This Row],[43941]]-Casos_PN_CORR[[#This Row],[43940]]</f>
        <v>0</v>
      </c>
      <c r="AV429">
        <f>+Casos_PN_CORR[[#This Row],[43942]]-Casos_PN_CORR[[#This Row],[43941]]</f>
        <v>0</v>
      </c>
      <c r="AW429">
        <f>+Casos_PN_CORR[[#This Row],[43943]]-Casos_PN_CORR[[#This Row],[43942]]</f>
        <v>0</v>
      </c>
      <c r="AX429">
        <f>+Casos_PN_CORR[[#This Row],[43944]]-Casos_PN_CORR[[#This Row],[43943]]</f>
        <v>0</v>
      </c>
      <c r="AY429">
        <f>+Casos_PN_CORR[[#This Row],[43945]]-Casos_PN_CORR[[#This Row],[43944]]</f>
        <v>0</v>
      </c>
      <c r="AZ429">
        <f>+Casos_PN_CORR[[#This Row],[43946]]-Casos_PN_CORR[[#This Row],[43945]]</f>
        <v>0</v>
      </c>
      <c r="BA429">
        <f>+Casos_PN_CORR[[#This Row],[43947]]-Casos_PN_CORR[[#This Row],[43946]]</f>
        <v>0</v>
      </c>
      <c r="BB429">
        <f>+Casos_PN_CORR[[#This Row],[43948]]-Casos_PN_CORR[[#This Row],[43947]]</f>
        <v>0</v>
      </c>
      <c r="BC429">
        <f>+Casos_PN_CORR[[#This Row],[43949]]-Casos_PN_CORR[[#This Row],[43948]]</f>
        <v>0</v>
      </c>
      <c r="BD429">
        <f>+Casos_PN_CORR[[#This Row],[43950]]-Casos_PN_CORR[[#This Row],[43949]]</f>
        <v>0</v>
      </c>
      <c r="BE429">
        <f>+Casos_PN_CORR[[#This Row],[43951]]-Casos_PN_CORR[[#This Row],[43950]]</f>
        <v>0</v>
      </c>
      <c r="BF429">
        <f>+Casos_PN_CORR[[#This Row],[43952]]-Casos_PN_CORR[[#This Row],[43951]]</f>
        <v>0</v>
      </c>
      <c r="BG429">
        <f>+Casos_PN_CORR[[#This Row],[43953]]-Casos_PN_CORR[[#This Row],[43952]]</f>
        <v>0</v>
      </c>
      <c r="BH429">
        <f>+Casos_PN_CORR[[#This Row],[43954]]-Casos_PN_CORR[[#This Row],[43953]]</f>
        <v>0</v>
      </c>
      <c r="BI429">
        <f>+Casos_PN_CORR[[#This Row],[43955]]-Casos_PN_CORR[[#This Row],[43954]]</f>
        <v>0</v>
      </c>
      <c r="BJ429">
        <f>+Casos_PN_CORR[[#This Row],[43956]]-Casos_PN_CORR[[#This Row],[43955]]</f>
        <v>0</v>
      </c>
      <c r="BK429">
        <f>+Casos_PN_CORR[[#This Row],[43957]]-Casos_PN_CORR[[#This Row],[43956]]</f>
        <v>0</v>
      </c>
      <c r="BL429">
        <f>+Casos_PN_CORR[[#This Row],[43958]]-Casos_PN_CORR[[#This Row],[43957]]</f>
        <v>0</v>
      </c>
      <c r="BM429">
        <f>+Casos_PN_CORR[[#This Row],[43959]]-Casos_PN_CORR[[#This Row],[43958]]</f>
        <v>0</v>
      </c>
      <c r="BN429">
        <f>+Casos_PN_CORR[[#This Row],[43960]]-Casos_PN_CORR[[#This Row],[43959]]</f>
        <v>0</v>
      </c>
      <c r="BO429">
        <f>+Casos_PN_CORR[[#This Row],[43961]]-Casos_PN_CORR[[#This Row],[43960]]</f>
        <v>0</v>
      </c>
      <c r="BP429">
        <f>+Casos_PN_CORR[[#This Row],[43962]]-Casos_PN_CORR[[#This Row],[43961]]</f>
        <v>0</v>
      </c>
      <c r="BQ429">
        <f>+Casos_PN_CORR[[#This Row],[43963]]-Casos_PN_CORR[[#This Row],[43962]]</f>
        <v>0</v>
      </c>
      <c r="BR429">
        <f>+Casos_PN_CORR[[#This Row],[43964]]-Casos_PN_CORR[[#This Row],[43963]]</f>
        <v>0</v>
      </c>
      <c r="BS429">
        <f>+Casos_PN_CORR[[#This Row],[43965]]-Casos_PN_CORR[[#This Row],[43964]]</f>
        <v>0</v>
      </c>
      <c r="BT429">
        <f>+Casos_PN_CORR[[#This Row],[43966]]-Casos_PN_CORR[[#This Row],[43965]]</f>
        <v>0</v>
      </c>
      <c r="BU429">
        <f>+Casos_PN_CORR[[#This Row],[43967]]-Casos_PN_CORR[[#This Row],[43966]]</f>
        <v>0</v>
      </c>
      <c r="BV429">
        <f>+Casos_PN_CORR[[#This Row],[43968]]-Casos_PN_CORR[[#This Row],[43967]]</f>
        <v>0</v>
      </c>
      <c r="BW429">
        <f>+Casos_PN_CORR[[#This Row],[43969]]-Casos_PN_CORR[[#This Row],[43968]]</f>
        <v>0</v>
      </c>
      <c r="BX429">
        <f>+Casos_PN_CORR[[#This Row],[43970]]-Casos_PN_CORR[[#This Row],[43969]]</f>
        <v>0</v>
      </c>
      <c r="BY429">
        <f>+Casos_PN_CORR[[#This Row],[43971]]-Casos_PN_CORR[[#This Row],[43970]]</f>
        <v>0</v>
      </c>
      <c r="BZ429">
        <f>+Casos_PN_CORR[[#This Row],[43972]]-Casos_PN_CORR[[#This Row],[43971]]</f>
        <v>0</v>
      </c>
      <c r="CA429">
        <f>+Casos_PN_CORR[[#This Row],[43973]]-Casos_PN_CORR[[#This Row],[43972]]</f>
        <v>0</v>
      </c>
      <c r="CB429">
        <f>+Casos_PN_CORR[[#This Row],[43974]]-Casos_PN_CORR[[#This Row],[43973]]</f>
        <v>0</v>
      </c>
      <c r="CC429">
        <f>+Casos_PN_CORR[[#This Row],[43975]]-Casos_PN_CORR[[#This Row],[43974]]</f>
        <v>0</v>
      </c>
      <c r="CD429">
        <f>+Casos_PN_CORR[[#This Row],[43976]]-Casos_PN_CORR[[#This Row],[43975]]</f>
        <v>0</v>
      </c>
      <c r="CE429">
        <f>+Casos_PN_CORR[[#This Row],[43977]]-Casos_PN_CORR[[#This Row],[43976]]</f>
        <v>0</v>
      </c>
      <c r="CF429">
        <f>+Casos_PN_CORR[[#This Row],[43978]]-Casos_PN_CORR[[#This Row],[43977]]</f>
        <v>0</v>
      </c>
      <c r="CG429">
        <f>+Casos_PN_CORR[[#This Row],[43979]]-Casos_PN_CORR[[#This Row],[43978]]</f>
        <v>0</v>
      </c>
      <c r="CH429">
        <f>+Casos_PN_CORR[[#This Row],[43980]]-Casos_PN_CORR[[#This Row],[43979]]</f>
        <v>0</v>
      </c>
      <c r="CI429">
        <f>+Casos_PN_CORR[[#This Row],[43981]]-Casos_PN_CORR[[#This Row],[43980]]</f>
        <v>0</v>
      </c>
      <c r="CJ429">
        <f>+Casos_PN_CORR[[#This Row],[43982]]-Casos_PN_CORR[[#This Row],[43981]]</f>
        <v>0</v>
      </c>
      <c r="CK429">
        <f>+Casos_PN_CORR[[#This Row],[43983]]-Casos_PN_CORR[[#This Row],[43982]]</f>
        <v>0</v>
      </c>
      <c r="CL429">
        <f>+Casos_PN_CORR[[#This Row],[43984]]-Casos_PN_CORR[[#This Row],[43983]]</f>
        <v>0</v>
      </c>
      <c r="CM429">
        <f>+Casos_PN_CORR[[#This Row],[43985]]-Casos_PN_CORR[[#This Row],[43984]]</f>
        <v>0</v>
      </c>
      <c r="CN429">
        <f>+Casos_PN_CORR[[#This Row],[43986]]-Casos_PN_CORR[[#This Row],[43985]]</f>
        <v>0</v>
      </c>
      <c r="CO429">
        <f>+Casos_PN_CORR[[#This Row],[43987]]-Casos_PN_CORR[[#This Row],[43986]]</f>
        <v>0</v>
      </c>
      <c r="CP429">
        <f>+Casos_PN_CORR[[#This Row],[43988]]-Casos_PN_CORR[[#This Row],[43987]]</f>
        <v>0</v>
      </c>
      <c r="CQ429">
        <f>+Casos_PN_CORR[[#This Row],[43989]]-Casos_PN_CORR[[#This Row],[43988]]</f>
        <v>0</v>
      </c>
      <c r="CR429">
        <f>+Casos_PN_CORR[[#This Row],[43990]]-Casos_PN_CORR[[#This Row],[43989]]</f>
        <v>0</v>
      </c>
      <c r="CS429">
        <f>+Casos_PN_CORR[[#This Row],[43991]]-Casos_PN_CORR[[#This Row],[43990]]</f>
        <v>0</v>
      </c>
      <c r="CT429">
        <f>+Casos_PN_CORR[[#This Row],[43992]]-Casos_PN_CORR[[#This Row],[43991]]</f>
        <v>0</v>
      </c>
      <c r="CU429">
        <f>+Casos_PN_CORR[[#This Row],[43993]]-Casos_PN_CORR[[#This Row],[43992]]</f>
        <v>0</v>
      </c>
    </row>
    <row r="430" spans="1:99" x14ac:dyDescent="0.3">
      <c r="A430">
        <v>60103</v>
      </c>
      <c r="B430" s="2" t="s">
        <v>158</v>
      </c>
      <c r="C430" s="2" t="s">
        <v>297</v>
      </c>
      <c r="D430" s="2" t="s">
        <v>311</v>
      </c>
      <c r="E430" s="4">
        <f t="shared" si="6"/>
        <v>0</v>
      </c>
      <c r="F430">
        <f>+Casos_PN_CORR[[#This Row],[43900]]</f>
        <v>0</v>
      </c>
      <c r="G430">
        <f>+Casos_PN_CORR[[#This Row],[43901]]-Casos_PN_CORR[[#This Row],[43900]]</f>
        <v>0</v>
      </c>
      <c r="H430">
        <f>+Casos_PN_CORR[[#This Row],[43902]]-Casos_PN_CORR[[#This Row],[43901]]</f>
        <v>0</v>
      </c>
      <c r="I430">
        <f>+Casos_PN_CORR[[#This Row],[43903]]-Casos_PN_CORR[[#This Row],[43902]]</f>
        <v>0</v>
      </c>
      <c r="J430">
        <f>+Casos_PN_CORR[[#This Row],[43904]]-Casos_PN_CORR[[#This Row],[43903]]</f>
        <v>0</v>
      </c>
      <c r="K430">
        <f>+Casos_PN_CORR[[#This Row],[43905]]-Casos_PN_CORR[[#This Row],[43904]]</f>
        <v>0</v>
      </c>
      <c r="L430">
        <f>+Casos_PN_CORR[[#This Row],[43906]]-Casos_PN_CORR[[#This Row],[43905]]</f>
        <v>0</v>
      </c>
      <c r="M430">
        <f>+Casos_PN_CORR[[#This Row],[43907]]-Casos_PN_CORR[[#This Row],[43906]]</f>
        <v>0</v>
      </c>
      <c r="N430">
        <f>+Casos_PN_CORR[[#This Row],[43908]]-Casos_PN_CORR[[#This Row],[43907]]</f>
        <v>0</v>
      </c>
      <c r="O430">
        <f>+Casos_PN_CORR[[#This Row],[43909]]-Casos_PN_CORR[[#This Row],[43908]]</f>
        <v>0</v>
      </c>
      <c r="P430">
        <f>+Casos_PN_CORR[[#This Row],[43910]]-Casos_PN_CORR[[#This Row],[43909]]</f>
        <v>0</v>
      </c>
      <c r="Q430">
        <f>+Casos_PN_CORR[[#This Row],[43911]]-Casos_PN_CORR[[#This Row],[43910]]</f>
        <v>0</v>
      </c>
      <c r="R430">
        <f>+Casos_PN_CORR[[#This Row],[43912]]-Casos_PN_CORR[[#This Row],[43911]]</f>
        <v>0</v>
      </c>
      <c r="S430">
        <f>+Casos_PN_CORR[[#This Row],[43913]]-Casos_PN_CORR[[#This Row],[43912]]</f>
        <v>0</v>
      </c>
      <c r="T430">
        <f>+Casos_PN_CORR[[#This Row],[43914]]-Casos_PN_CORR[[#This Row],[43913]]</f>
        <v>0</v>
      </c>
      <c r="U430">
        <f>+Casos_PN_CORR[[#This Row],[43915]]-Casos_PN_CORR[[#This Row],[43914]]</f>
        <v>0</v>
      </c>
      <c r="V430">
        <f>+Casos_PN_CORR[[#This Row],[43916]]-Casos_PN_CORR[[#This Row],[43915]]</f>
        <v>0</v>
      </c>
      <c r="W430">
        <f>+Casos_PN_CORR[[#This Row],[43917]]-Casos_PN_CORR[[#This Row],[43916]]</f>
        <v>0</v>
      </c>
      <c r="X430">
        <f>+Casos_PN_CORR[[#This Row],[43918]]-Casos_PN_CORR[[#This Row],[43917]]</f>
        <v>0</v>
      </c>
      <c r="Y430">
        <f>+Casos_PN_CORR[[#This Row],[43919]]-Casos_PN_CORR[[#This Row],[43918]]</f>
        <v>0</v>
      </c>
      <c r="Z430">
        <f>+Casos_PN_CORR[[#This Row],[43920]]-Casos_PN_CORR[[#This Row],[43919]]</f>
        <v>0</v>
      </c>
      <c r="AA430">
        <f>+Casos_PN_CORR[[#This Row],[43921]]-Casos_PN_CORR[[#This Row],[43920]]</f>
        <v>0</v>
      </c>
      <c r="AB430">
        <f>+Casos_PN_CORR[[#This Row],[43922]]-Casos_PN_CORR[[#This Row],[43921]]</f>
        <v>0</v>
      </c>
      <c r="AC430">
        <f>+Casos_PN_CORR[[#This Row],[43923]]-Casos_PN_CORR[[#This Row],[43922]]</f>
        <v>0</v>
      </c>
      <c r="AD430">
        <f>+Casos_PN_CORR[[#This Row],[43924]]-Casos_PN_CORR[[#This Row],[43923]]</f>
        <v>0</v>
      </c>
      <c r="AE430">
        <f>+Casos_PN_CORR[[#This Row],[43925]]-Casos_PN_CORR[[#This Row],[43924]]</f>
        <v>0</v>
      </c>
      <c r="AF430">
        <f>+Casos_PN_CORR[[#This Row],[43926]]-Casos_PN_CORR[[#This Row],[43925]]</f>
        <v>0</v>
      </c>
      <c r="AG430">
        <f>+Casos_PN_CORR[[#This Row],[43927]]-Casos_PN_CORR[[#This Row],[43926]]</f>
        <v>0</v>
      </c>
      <c r="AH430">
        <f>+Casos_PN_CORR[[#This Row],[43928]]-Casos_PN_CORR[[#This Row],[43927]]</f>
        <v>0</v>
      </c>
      <c r="AI430">
        <f>+Casos_PN_CORR[[#This Row],[43929]]-Casos_PN_CORR[[#This Row],[43928]]</f>
        <v>0</v>
      </c>
      <c r="AJ430">
        <f>+Casos_PN_CORR[[#This Row],[43930]]-Casos_PN_CORR[[#This Row],[43929]]</f>
        <v>0</v>
      </c>
      <c r="AK430">
        <f>+Casos_PN_CORR[[#This Row],[43931]]-Casos_PN_CORR[[#This Row],[43930]]</f>
        <v>0</v>
      </c>
      <c r="AL430">
        <f>+Casos_PN_CORR[[#This Row],[43932]]-Casos_PN_CORR[[#This Row],[43931]]</f>
        <v>0</v>
      </c>
      <c r="AM430">
        <f>+Casos_PN_CORR[[#This Row],[43933]]-Casos_PN_CORR[[#This Row],[43932]]</f>
        <v>0</v>
      </c>
      <c r="AN430">
        <f>+Casos_PN_CORR[[#This Row],[43934]]-Casos_PN_CORR[[#This Row],[43933]]</f>
        <v>0</v>
      </c>
      <c r="AO430">
        <f>+Casos_PN_CORR[[#This Row],[43935]]-Casos_PN_CORR[[#This Row],[43934]]</f>
        <v>0</v>
      </c>
      <c r="AP430">
        <f>+Casos_PN_CORR[[#This Row],[43936]]-Casos_PN_CORR[[#This Row],[43935]]</f>
        <v>0</v>
      </c>
      <c r="AQ430">
        <f>+Casos_PN_CORR[[#This Row],[43937]]-Casos_PN_CORR[[#This Row],[43936]]</f>
        <v>0</v>
      </c>
      <c r="AR430">
        <f>+Casos_PN_CORR[[#This Row],[43938]]-Casos_PN_CORR[[#This Row],[43937]]</f>
        <v>0</v>
      </c>
      <c r="AS430">
        <f>+Casos_PN_CORR[[#This Row],[43939]]-Casos_PN_CORR[[#This Row],[43938]]</f>
        <v>0</v>
      </c>
      <c r="AT430">
        <f>+Casos_PN_CORR[[#This Row],[43940]]-Casos_PN_CORR[[#This Row],[43939]]</f>
        <v>0</v>
      </c>
      <c r="AU430">
        <f>+Casos_PN_CORR[[#This Row],[43941]]-Casos_PN_CORR[[#This Row],[43940]]</f>
        <v>0</v>
      </c>
      <c r="AV430">
        <f>+Casos_PN_CORR[[#This Row],[43942]]-Casos_PN_CORR[[#This Row],[43941]]</f>
        <v>0</v>
      </c>
      <c r="AW430">
        <f>+Casos_PN_CORR[[#This Row],[43943]]-Casos_PN_CORR[[#This Row],[43942]]</f>
        <v>0</v>
      </c>
      <c r="AX430">
        <f>+Casos_PN_CORR[[#This Row],[43944]]-Casos_PN_CORR[[#This Row],[43943]]</f>
        <v>0</v>
      </c>
      <c r="AY430">
        <f>+Casos_PN_CORR[[#This Row],[43945]]-Casos_PN_CORR[[#This Row],[43944]]</f>
        <v>0</v>
      </c>
      <c r="AZ430">
        <f>+Casos_PN_CORR[[#This Row],[43946]]-Casos_PN_CORR[[#This Row],[43945]]</f>
        <v>0</v>
      </c>
      <c r="BA430">
        <f>+Casos_PN_CORR[[#This Row],[43947]]-Casos_PN_CORR[[#This Row],[43946]]</f>
        <v>0</v>
      </c>
      <c r="BB430">
        <f>+Casos_PN_CORR[[#This Row],[43948]]-Casos_PN_CORR[[#This Row],[43947]]</f>
        <v>0</v>
      </c>
      <c r="BC430">
        <f>+Casos_PN_CORR[[#This Row],[43949]]-Casos_PN_CORR[[#This Row],[43948]]</f>
        <v>0</v>
      </c>
      <c r="BD430">
        <f>+Casos_PN_CORR[[#This Row],[43950]]-Casos_PN_CORR[[#This Row],[43949]]</f>
        <v>0</v>
      </c>
      <c r="BE430">
        <f>+Casos_PN_CORR[[#This Row],[43951]]-Casos_PN_CORR[[#This Row],[43950]]</f>
        <v>0</v>
      </c>
      <c r="BF430">
        <f>+Casos_PN_CORR[[#This Row],[43952]]-Casos_PN_CORR[[#This Row],[43951]]</f>
        <v>0</v>
      </c>
      <c r="BG430">
        <f>+Casos_PN_CORR[[#This Row],[43953]]-Casos_PN_CORR[[#This Row],[43952]]</f>
        <v>0</v>
      </c>
      <c r="BH430">
        <f>+Casos_PN_CORR[[#This Row],[43954]]-Casos_PN_CORR[[#This Row],[43953]]</f>
        <v>0</v>
      </c>
      <c r="BI430">
        <f>+Casos_PN_CORR[[#This Row],[43955]]-Casos_PN_CORR[[#This Row],[43954]]</f>
        <v>0</v>
      </c>
      <c r="BJ430">
        <f>+Casos_PN_CORR[[#This Row],[43956]]-Casos_PN_CORR[[#This Row],[43955]]</f>
        <v>0</v>
      </c>
      <c r="BK430">
        <f>+Casos_PN_CORR[[#This Row],[43957]]-Casos_PN_CORR[[#This Row],[43956]]</f>
        <v>0</v>
      </c>
      <c r="BL430">
        <f>+Casos_PN_CORR[[#This Row],[43958]]-Casos_PN_CORR[[#This Row],[43957]]</f>
        <v>0</v>
      </c>
      <c r="BM430">
        <f>+Casos_PN_CORR[[#This Row],[43959]]-Casos_PN_CORR[[#This Row],[43958]]</f>
        <v>0</v>
      </c>
      <c r="BN430">
        <f>+Casos_PN_CORR[[#This Row],[43960]]-Casos_PN_CORR[[#This Row],[43959]]</f>
        <v>0</v>
      </c>
      <c r="BO430">
        <f>+Casos_PN_CORR[[#This Row],[43961]]-Casos_PN_CORR[[#This Row],[43960]]</f>
        <v>0</v>
      </c>
      <c r="BP430">
        <f>+Casos_PN_CORR[[#This Row],[43962]]-Casos_PN_CORR[[#This Row],[43961]]</f>
        <v>0</v>
      </c>
      <c r="BQ430">
        <f>+Casos_PN_CORR[[#This Row],[43963]]-Casos_PN_CORR[[#This Row],[43962]]</f>
        <v>0</v>
      </c>
      <c r="BR430">
        <f>+Casos_PN_CORR[[#This Row],[43964]]-Casos_PN_CORR[[#This Row],[43963]]</f>
        <v>0</v>
      </c>
      <c r="BS430">
        <f>+Casos_PN_CORR[[#This Row],[43965]]-Casos_PN_CORR[[#This Row],[43964]]</f>
        <v>0</v>
      </c>
      <c r="BT430">
        <f>+Casos_PN_CORR[[#This Row],[43966]]-Casos_PN_CORR[[#This Row],[43965]]</f>
        <v>0</v>
      </c>
      <c r="BU430">
        <f>+Casos_PN_CORR[[#This Row],[43967]]-Casos_PN_CORR[[#This Row],[43966]]</f>
        <v>0</v>
      </c>
      <c r="BV430">
        <f>+Casos_PN_CORR[[#This Row],[43968]]-Casos_PN_CORR[[#This Row],[43967]]</f>
        <v>0</v>
      </c>
      <c r="BW430">
        <f>+Casos_PN_CORR[[#This Row],[43969]]-Casos_PN_CORR[[#This Row],[43968]]</f>
        <v>0</v>
      </c>
      <c r="BX430">
        <f>+Casos_PN_CORR[[#This Row],[43970]]-Casos_PN_CORR[[#This Row],[43969]]</f>
        <v>0</v>
      </c>
      <c r="BY430">
        <f>+Casos_PN_CORR[[#This Row],[43971]]-Casos_PN_CORR[[#This Row],[43970]]</f>
        <v>0</v>
      </c>
      <c r="BZ430">
        <f>+Casos_PN_CORR[[#This Row],[43972]]-Casos_PN_CORR[[#This Row],[43971]]</f>
        <v>0</v>
      </c>
      <c r="CA430">
        <f>+Casos_PN_CORR[[#This Row],[43973]]-Casos_PN_CORR[[#This Row],[43972]]</f>
        <v>0</v>
      </c>
      <c r="CB430">
        <f>+Casos_PN_CORR[[#This Row],[43974]]-Casos_PN_CORR[[#This Row],[43973]]</f>
        <v>0</v>
      </c>
      <c r="CC430">
        <f>+Casos_PN_CORR[[#This Row],[43975]]-Casos_PN_CORR[[#This Row],[43974]]</f>
        <v>0</v>
      </c>
      <c r="CD430">
        <f>+Casos_PN_CORR[[#This Row],[43976]]-Casos_PN_CORR[[#This Row],[43975]]</f>
        <v>0</v>
      </c>
      <c r="CE430">
        <f>+Casos_PN_CORR[[#This Row],[43977]]-Casos_PN_CORR[[#This Row],[43976]]</f>
        <v>0</v>
      </c>
      <c r="CF430">
        <f>+Casos_PN_CORR[[#This Row],[43978]]-Casos_PN_CORR[[#This Row],[43977]]</f>
        <v>0</v>
      </c>
      <c r="CG430">
        <f>+Casos_PN_CORR[[#This Row],[43979]]-Casos_PN_CORR[[#This Row],[43978]]</f>
        <v>0</v>
      </c>
      <c r="CH430">
        <f>+Casos_PN_CORR[[#This Row],[43980]]-Casos_PN_CORR[[#This Row],[43979]]</f>
        <v>0</v>
      </c>
      <c r="CI430">
        <f>+Casos_PN_CORR[[#This Row],[43981]]-Casos_PN_CORR[[#This Row],[43980]]</f>
        <v>0</v>
      </c>
      <c r="CJ430">
        <f>+Casos_PN_CORR[[#This Row],[43982]]-Casos_PN_CORR[[#This Row],[43981]]</f>
        <v>0</v>
      </c>
      <c r="CK430">
        <f>+Casos_PN_CORR[[#This Row],[43983]]-Casos_PN_CORR[[#This Row],[43982]]</f>
        <v>0</v>
      </c>
      <c r="CL430">
        <f>+Casos_PN_CORR[[#This Row],[43984]]-Casos_PN_CORR[[#This Row],[43983]]</f>
        <v>0</v>
      </c>
      <c r="CM430">
        <f>+Casos_PN_CORR[[#This Row],[43985]]-Casos_PN_CORR[[#This Row],[43984]]</f>
        <v>0</v>
      </c>
      <c r="CN430">
        <f>+Casos_PN_CORR[[#This Row],[43986]]-Casos_PN_CORR[[#This Row],[43985]]</f>
        <v>0</v>
      </c>
      <c r="CO430">
        <f>+Casos_PN_CORR[[#This Row],[43987]]-Casos_PN_CORR[[#This Row],[43986]]</f>
        <v>0</v>
      </c>
      <c r="CP430">
        <f>+Casos_PN_CORR[[#This Row],[43988]]-Casos_PN_CORR[[#This Row],[43987]]</f>
        <v>0</v>
      </c>
      <c r="CQ430">
        <f>+Casos_PN_CORR[[#This Row],[43989]]-Casos_PN_CORR[[#This Row],[43988]]</f>
        <v>0</v>
      </c>
      <c r="CR430">
        <f>+Casos_PN_CORR[[#This Row],[43990]]-Casos_PN_CORR[[#This Row],[43989]]</f>
        <v>0</v>
      </c>
      <c r="CS430">
        <f>+Casos_PN_CORR[[#This Row],[43991]]-Casos_PN_CORR[[#This Row],[43990]]</f>
        <v>0</v>
      </c>
      <c r="CT430">
        <f>+Casos_PN_CORR[[#This Row],[43992]]-Casos_PN_CORR[[#This Row],[43991]]</f>
        <v>0</v>
      </c>
      <c r="CU430">
        <f>+Casos_PN_CORR[[#This Row],[43993]]-Casos_PN_CORR[[#This Row],[43992]]</f>
        <v>0</v>
      </c>
    </row>
    <row r="431" spans="1:99" x14ac:dyDescent="0.3">
      <c r="A431">
        <v>90211</v>
      </c>
      <c r="B431" s="2" t="s">
        <v>114</v>
      </c>
      <c r="C431" s="2" t="s">
        <v>435</v>
      </c>
      <c r="D431" s="2" t="s">
        <v>672</v>
      </c>
      <c r="E431" s="4">
        <f t="shared" si="6"/>
        <v>0</v>
      </c>
      <c r="F431">
        <f>+Casos_PN_CORR[[#This Row],[43900]]</f>
        <v>0</v>
      </c>
      <c r="G431">
        <f>+Casos_PN_CORR[[#This Row],[43901]]-Casos_PN_CORR[[#This Row],[43900]]</f>
        <v>0</v>
      </c>
      <c r="H431">
        <f>+Casos_PN_CORR[[#This Row],[43902]]-Casos_PN_CORR[[#This Row],[43901]]</f>
        <v>0</v>
      </c>
      <c r="I431">
        <f>+Casos_PN_CORR[[#This Row],[43903]]-Casos_PN_CORR[[#This Row],[43902]]</f>
        <v>0</v>
      </c>
      <c r="J431">
        <f>+Casos_PN_CORR[[#This Row],[43904]]-Casos_PN_CORR[[#This Row],[43903]]</f>
        <v>0</v>
      </c>
      <c r="K431">
        <f>+Casos_PN_CORR[[#This Row],[43905]]-Casos_PN_CORR[[#This Row],[43904]]</f>
        <v>0</v>
      </c>
      <c r="L431">
        <f>+Casos_PN_CORR[[#This Row],[43906]]-Casos_PN_CORR[[#This Row],[43905]]</f>
        <v>0</v>
      </c>
      <c r="M431">
        <f>+Casos_PN_CORR[[#This Row],[43907]]-Casos_PN_CORR[[#This Row],[43906]]</f>
        <v>0</v>
      </c>
      <c r="N431">
        <f>+Casos_PN_CORR[[#This Row],[43908]]-Casos_PN_CORR[[#This Row],[43907]]</f>
        <v>0</v>
      </c>
      <c r="O431">
        <f>+Casos_PN_CORR[[#This Row],[43909]]-Casos_PN_CORR[[#This Row],[43908]]</f>
        <v>0</v>
      </c>
      <c r="P431">
        <f>+Casos_PN_CORR[[#This Row],[43910]]-Casos_PN_CORR[[#This Row],[43909]]</f>
        <v>0</v>
      </c>
      <c r="Q431">
        <f>+Casos_PN_CORR[[#This Row],[43911]]-Casos_PN_CORR[[#This Row],[43910]]</f>
        <v>0</v>
      </c>
      <c r="R431">
        <f>+Casos_PN_CORR[[#This Row],[43912]]-Casos_PN_CORR[[#This Row],[43911]]</f>
        <v>0</v>
      </c>
      <c r="S431">
        <f>+Casos_PN_CORR[[#This Row],[43913]]-Casos_PN_CORR[[#This Row],[43912]]</f>
        <v>0</v>
      </c>
      <c r="T431">
        <f>+Casos_PN_CORR[[#This Row],[43914]]-Casos_PN_CORR[[#This Row],[43913]]</f>
        <v>0</v>
      </c>
      <c r="U431">
        <f>+Casos_PN_CORR[[#This Row],[43915]]-Casos_PN_CORR[[#This Row],[43914]]</f>
        <v>0</v>
      </c>
      <c r="V431">
        <f>+Casos_PN_CORR[[#This Row],[43916]]-Casos_PN_CORR[[#This Row],[43915]]</f>
        <v>0</v>
      </c>
      <c r="W431">
        <f>+Casos_PN_CORR[[#This Row],[43917]]-Casos_PN_CORR[[#This Row],[43916]]</f>
        <v>0</v>
      </c>
      <c r="X431">
        <f>+Casos_PN_CORR[[#This Row],[43918]]-Casos_PN_CORR[[#This Row],[43917]]</f>
        <v>0</v>
      </c>
      <c r="Y431">
        <f>+Casos_PN_CORR[[#This Row],[43919]]-Casos_PN_CORR[[#This Row],[43918]]</f>
        <v>0</v>
      </c>
      <c r="Z431">
        <f>+Casos_PN_CORR[[#This Row],[43920]]-Casos_PN_CORR[[#This Row],[43919]]</f>
        <v>0</v>
      </c>
      <c r="AA431">
        <f>+Casos_PN_CORR[[#This Row],[43921]]-Casos_PN_CORR[[#This Row],[43920]]</f>
        <v>0</v>
      </c>
      <c r="AB431">
        <f>+Casos_PN_CORR[[#This Row],[43922]]-Casos_PN_CORR[[#This Row],[43921]]</f>
        <v>0</v>
      </c>
      <c r="AC431">
        <f>+Casos_PN_CORR[[#This Row],[43923]]-Casos_PN_CORR[[#This Row],[43922]]</f>
        <v>0</v>
      </c>
      <c r="AD431">
        <f>+Casos_PN_CORR[[#This Row],[43924]]-Casos_PN_CORR[[#This Row],[43923]]</f>
        <v>0</v>
      </c>
      <c r="AE431">
        <f>+Casos_PN_CORR[[#This Row],[43925]]-Casos_PN_CORR[[#This Row],[43924]]</f>
        <v>0</v>
      </c>
      <c r="AF431">
        <f>+Casos_PN_CORR[[#This Row],[43926]]-Casos_PN_CORR[[#This Row],[43925]]</f>
        <v>0</v>
      </c>
      <c r="AG431">
        <f>+Casos_PN_CORR[[#This Row],[43927]]-Casos_PN_CORR[[#This Row],[43926]]</f>
        <v>0</v>
      </c>
      <c r="AH431">
        <f>+Casos_PN_CORR[[#This Row],[43928]]-Casos_PN_CORR[[#This Row],[43927]]</f>
        <v>0</v>
      </c>
      <c r="AI431">
        <f>+Casos_PN_CORR[[#This Row],[43929]]-Casos_PN_CORR[[#This Row],[43928]]</f>
        <v>0</v>
      </c>
      <c r="AJ431">
        <f>+Casos_PN_CORR[[#This Row],[43930]]-Casos_PN_CORR[[#This Row],[43929]]</f>
        <v>0</v>
      </c>
      <c r="AK431">
        <f>+Casos_PN_CORR[[#This Row],[43931]]-Casos_PN_CORR[[#This Row],[43930]]</f>
        <v>0</v>
      </c>
      <c r="AL431">
        <f>+Casos_PN_CORR[[#This Row],[43932]]-Casos_PN_CORR[[#This Row],[43931]]</f>
        <v>0</v>
      </c>
      <c r="AM431">
        <f>+Casos_PN_CORR[[#This Row],[43933]]-Casos_PN_CORR[[#This Row],[43932]]</f>
        <v>0</v>
      </c>
      <c r="AN431">
        <f>+Casos_PN_CORR[[#This Row],[43934]]-Casos_PN_CORR[[#This Row],[43933]]</f>
        <v>0</v>
      </c>
      <c r="AO431">
        <f>+Casos_PN_CORR[[#This Row],[43935]]-Casos_PN_CORR[[#This Row],[43934]]</f>
        <v>0</v>
      </c>
      <c r="AP431">
        <f>+Casos_PN_CORR[[#This Row],[43936]]-Casos_PN_CORR[[#This Row],[43935]]</f>
        <v>0</v>
      </c>
      <c r="AQ431">
        <f>+Casos_PN_CORR[[#This Row],[43937]]-Casos_PN_CORR[[#This Row],[43936]]</f>
        <v>0</v>
      </c>
      <c r="AR431">
        <f>+Casos_PN_CORR[[#This Row],[43938]]-Casos_PN_CORR[[#This Row],[43937]]</f>
        <v>0</v>
      </c>
      <c r="AS431">
        <f>+Casos_PN_CORR[[#This Row],[43939]]-Casos_PN_CORR[[#This Row],[43938]]</f>
        <v>0</v>
      </c>
      <c r="AT431">
        <f>+Casos_PN_CORR[[#This Row],[43940]]-Casos_PN_CORR[[#This Row],[43939]]</f>
        <v>0</v>
      </c>
      <c r="AU431">
        <f>+Casos_PN_CORR[[#This Row],[43941]]-Casos_PN_CORR[[#This Row],[43940]]</f>
        <v>0</v>
      </c>
      <c r="AV431">
        <f>+Casos_PN_CORR[[#This Row],[43942]]-Casos_PN_CORR[[#This Row],[43941]]</f>
        <v>0</v>
      </c>
      <c r="AW431">
        <f>+Casos_PN_CORR[[#This Row],[43943]]-Casos_PN_CORR[[#This Row],[43942]]</f>
        <v>0</v>
      </c>
      <c r="AX431">
        <f>+Casos_PN_CORR[[#This Row],[43944]]-Casos_PN_CORR[[#This Row],[43943]]</f>
        <v>0</v>
      </c>
      <c r="AY431">
        <f>+Casos_PN_CORR[[#This Row],[43945]]-Casos_PN_CORR[[#This Row],[43944]]</f>
        <v>0</v>
      </c>
      <c r="AZ431">
        <f>+Casos_PN_CORR[[#This Row],[43946]]-Casos_PN_CORR[[#This Row],[43945]]</f>
        <v>0</v>
      </c>
      <c r="BA431">
        <f>+Casos_PN_CORR[[#This Row],[43947]]-Casos_PN_CORR[[#This Row],[43946]]</f>
        <v>0</v>
      </c>
      <c r="BB431">
        <f>+Casos_PN_CORR[[#This Row],[43948]]-Casos_PN_CORR[[#This Row],[43947]]</f>
        <v>0</v>
      </c>
      <c r="BC431">
        <f>+Casos_PN_CORR[[#This Row],[43949]]-Casos_PN_CORR[[#This Row],[43948]]</f>
        <v>0</v>
      </c>
      <c r="BD431">
        <f>+Casos_PN_CORR[[#This Row],[43950]]-Casos_PN_CORR[[#This Row],[43949]]</f>
        <v>0</v>
      </c>
      <c r="BE431">
        <f>+Casos_PN_CORR[[#This Row],[43951]]-Casos_PN_CORR[[#This Row],[43950]]</f>
        <v>0</v>
      </c>
      <c r="BF431">
        <f>+Casos_PN_CORR[[#This Row],[43952]]-Casos_PN_CORR[[#This Row],[43951]]</f>
        <v>0</v>
      </c>
      <c r="BG431">
        <f>+Casos_PN_CORR[[#This Row],[43953]]-Casos_PN_CORR[[#This Row],[43952]]</f>
        <v>0</v>
      </c>
      <c r="BH431">
        <f>+Casos_PN_CORR[[#This Row],[43954]]-Casos_PN_CORR[[#This Row],[43953]]</f>
        <v>0</v>
      </c>
      <c r="BI431">
        <f>+Casos_PN_CORR[[#This Row],[43955]]-Casos_PN_CORR[[#This Row],[43954]]</f>
        <v>0</v>
      </c>
      <c r="BJ431">
        <f>+Casos_PN_CORR[[#This Row],[43956]]-Casos_PN_CORR[[#This Row],[43955]]</f>
        <v>0</v>
      </c>
      <c r="BK431">
        <f>+Casos_PN_CORR[[#This Row],[43957]]-Casos_PN_CORR[[#This Row],[43956]]</f>
        <v>0</v>
      </c>
      <c r="BL431">
        <f>+Casos_PN_CORR[[#This Row],[43958]]-Casos_PN_CORR[[#This Row],[43957]]</f>
        <v>0</v>
      </c>
      <c r="BM431">
        <f>+Casos_PN_CORR[[#This Row],[43959]]-Casos_PN_CORR[[#This Row],[43958]]</f>
        <v>0</v>
      </c>
      <c r="BN431">
        <f>+Casos_PN_CORR[[#This Row],[43960]]-Casos_PN_CORR[[#This Row],[43959]]</f>
        <v>0</v>
      </c>
      <c r="BO431">
        <f>+Casos_PN_CORR[[#This Row],[43961]]-Casos_PN_CORR[[#This Row],[43960]]</f>
        <v>0</v>
      </c>
      <c r="BP431">
        <f>+Casos_PN_CORR[[#This Row],[43962]]-Casos_PN_CORR[[#This Row],[43961]]</f>
        <v>0</v>
      </c>
      <c r="BQ431">
        <f>+Casos_PN_CORR[[#This Row],[43963]]-Casos_PN_CORR[[#This Row],[43962]]</f>
        <v>0</v>
      </c>
      <c r="BR431">
        <f>+Casos_PN_CORR[[#This Row],[43964]]-Casos_PN_CORR[[#This Row],[43963]]</f>
        <v>0</v>
      </c>
      <c r="BS431">
        <f>+Casos_PN_CORR[[#This Row],[43965]]-Casos_PN_CORR[[#This Row],[43964]]</f>
        <v>0</v>
      </c>
      <c r="BT431">
        <f>+Casos_PN_CORR[[#This Row],[43966]]-Casos_PN_CORR[[#This Row],[43965]]</f>
        <v>0</v>
      </c>
      <c r="BU431">
        <f>+Casos_PN_CORR[[#This Row],[43967]]-Casos_PN_CORR[[#This Row],[43966]]</f>
        <v>0</v>
      </c>
      <c r="BV431">
        <f>+Casos_PN_CORR[[#This Row],[43968]]-Casos_PN_CORR[[#This Row],[43967]]</f>
        <v>0</v>
      </c>
      <c r="BW431">
        <f>+Casos_PN_CORR[[#This Row],[43969]]-Casos_PN_CORR[[#This Row],[43968]]</f>
        <v>0</v>
      </c>
      <c r="BX431">
        <f>+Casos_PN_CORR[[#This Row],[43970]]-Casos_PN_CORR[[#This Row],[43969]]</f>
        <v>0</v>
      </c>
      <c r="BY431">
        <f>+Casos_PN_CORR[[#This Row],[43971]]-Casos_PN_CORR[[#This Row],[43970]]</f>
        <v>0</v>
      </c>
      <c r="BZ431">
        <f>+Casos_PN_CORR[[#This Row],[43972]]-Casos_PN_CORR[[#This Row],[43971]]</f>
        <v>0</v>
      </c>
      <c r="CA431">
        <f>+Casos_PN_CORR[[#This Row],[43973]]-Casos_PN_CORR[[#This Row],[43972]]</f>
        <v>0</v>
      </c>
      <c r="CB431">
        <f>+Casos_PN_CORR[[#This Row],[43974]]-Casos_PN_CORR[[#This Row],[43973]]</f>
        <v>0</v>
      </c>
      <c r="CC431">
        <f>+Casos_PN_CORR[[#This Row],[43975]]-Casos_PN_CORR[[#This Row],[43974]]</f>
        <v>0</v>
      </c>
      <c r="CD431">
        <f>+Casos_PN_CORR[[#This Row],[43976]]-Casos_PN_CORR[[#This Row],[43975]]</f>
        <v>0</v>
      </c>
      <c r="CE431">
        <f>+Casos_PN_CORR[[#This Row],[43977]]-Casos_PN_CORR[[#This Row],[43976]]</f>
        <v>0</v>
      </c>
      <c r="CF431">
        <f>+Casos_PN_CORR[[#This Row],[43978]]-Casos_PN_CORR[[#This Row],[43977]]</f>
        <v>0</v>
      </c>
      <c r="CG431">
        <f>+Casos_PN_CORR[[#This Row],[43979]]-Casos_PN_CORR[[#This Row],[43978]]</f>
        <v>0</v>
      </c>
      <c r="CH431">
        <f>+Casos_PN_CORR[[#This Row],[43980]]-Casos_PN_CORR[[#This Row],[43979]]</f>
        <v>0</v>
      </c>
      <c r="CI431">
        <f>+Casos_PN_CORR[[#This Row],[43981]]-Casos_PN_CORR[[#This Row],[43980]]</f>
        <v>0</v>
      </c>
      <c r="CJ431">
        <f>+Casos_PN_CORR[[#This Row],[43982]]-Casos_PN_CORR[[#This Row],[43981]]</f>
        <v>0</v>
      </c>
      <c r="CK431">
        <f>+Casos_PN_CORR[[#This Row],[43983]]-Casos_PN_CORR[[#This Row],[43982]]</f>
        <v>0</v>
      </c>
      <c r="CL431">
        <f>+Casos_PN_CORR[[#This Row],[43984]]-Casos_PN_CORR[[#This Row],[43983]]</f>
        <v>0</v>
      </c>
      <c r="CM431">
        <f>+Casos_PN_CORR[[#This Row],[43985]]-Casos_PN_CORR[[#This Row],[43984]]</f>
        <v>0</v>
      </c>
      <c r="CN431">
        <f>+Casos_PN_CORR[[#This Row],[43986]]-Casos_PN_CORR[[#This Row],[43985]]</f>
        <v>0</v>
      </c>
      <c r="CO431">
        <f>+Casos_PN_CORR[[#This Row],[43987]]-Casos_PN_CORR[[#This Row],[43986]]</f>
        <v>0</v>
      </c>
      <c r="CP431">
        <f>+Casos_PN_CORR[[#This Row],[43988]]-Casos_PN_CORR[[#This Row],[43987]]</f>
        <v>0</v>
      </c>
      <c r="CQ431">
        <f>+Casos_PN_CORR[[#This Row],[43989]]-Casos_PN_CORR[[#This Row],[43988]]</f>
        <v>0</v>
      </c>
      <c r="CR431">
        <f>+Casos_PN_CORR[[#This Row],[43990]]-Casos_PN_CORR[[#This Row],[43989]]</f>
        <v>0</v>
      </c>
      <c r="CS431">
        <f>+Casos_PN_CORR[[#This Row],[43991]]-Casos_PN_CORR[[#This Row],[43990]]</f>
        <v>0</v>
      </c>
      <c r="CT431">
        <f>+Casos_PN_CORR[[#This Row],[43992]]-Casos_PN_CORR[[#This Row],[43991]]</f>
        <v>0</v>
      </c>
      <c r="CU431">
        <f>+Casos_PN_CORR[[#This Row],[43993]]-Casos_PN_CORR[[#This Row],[43992]]</f>
        <v>0</v>
      </c>
    </row>
    <row r="432" spans="1:99" x14ac:dyDescent="0.3">
      <c r="A432">
        <v>41004</v>
      </c>
      <c r="B432" s="2" t="s">
        <v>154</v>
      </c>
      <c r="C432" s="2" t="s">
        <v>339</v>
      </c>
      <c r="D432" s="2" t="s">
        <v>673</v>
      </c>
      <c r="E432" s="4">
        <f t="shared" si="6"/>
        <v>0</v>
      </c>
      <c r="F432">
        <f>+Casos_PN_CORR[[#This Row],[43900]]</f>
        <v>0</v>
      </c>
      <c r="G432">
        <f>+Casos_PN_CORR[[#This Row],[43901]]-Casos_PN_CORR[[#This Row],[43900]]</f>
        <v>0</v>
      </c>
      <c r="H432">
        <f>+Casos_PN_CORR[[#This Row],[43902]]-Casos_PN_CORR[[#This Row],[43901]]</f>
        <v>0</v>
      </c>
      <c r="I432">
        <f>+Casos_PN_CORR[[#This Row],[43903]]-Casos_PN_CORR[[#This Row],[43902]]</f>
        <v>0</v>
      </c>
      <c r="J432">
        <f>+Casos_PN_CORR[[#This Row],[43904]]-Casos_PN_CORR[[#This Row],[43903]]</f>
        <v>0</v>
      </c>
      <c r="K432">
        <f>+Casos_PN_CORR[[#This Row],[43905]]-Casos_PN_CORR[[#This Row],[43904]]</f>
        <v>0</v>
      </c>
      <c r="L432">
        <f>+Casos_PN_CORR[[#This Row],[43906]]-Casos_PN_CORR[[#This Row],[43905]]</f>
        <v>0</v>
      </c>
      <c r="M432">
        <f>+Casos_PN_CORR[[#This Row],[43907]]-Casos_PN_CORR[[#This Row],[43906]]</f>
        <v>0</v>
      </c>
      <c r="N432">
        <f>+Casos_PN_CORR[[#This Row],[43908]]-Casos_PN_CORR[[#This Row],[43907]]</f>
        <v>0</v>
      </c>
      <c r="O432">
        <f>+Casos_PN_CORR[[#This Row],[43909]]-Casos_PN_CORR[[#This Row],[43908]]</f>
        <v>0</v>
      </c>
      <c r="P432">
        <f>+Casos_PN_CORR[[#This Row],[43910]]-Casos_PN_CORR[[#This Row],[43909]]</f>
        <v>0</v>
      </c>
      <c r="Q432">
        <f>+Casos_PN_CORR[[#This Row],[43911]]-Casos_PN_CORR[[#This Row],[43910]]</f>
        <v>0</v>
      </c>
      <c r="R432">
        <f>+Casos_PN_CORR[[#This Row],[43912]]-Casos_PN_CORR[[#This Row],[43911]]</f>
        <v>0</v>
      </c>
      <c r="S432">
        <f>+Casos_PN_CORR[[#This Row],[43913]]-Casos_PN_CORR[[#This Row],[43912]]</f>
        <v>0</v>
      </c>
      <c r="T432">
        <f>+Casos_PN_CORR[[#This Row],[43914]]-Casos_PN_CORR[[#This Row],[43913]]</f>
        <v>0</v>
      </c>
      <c r="U432">
        <f>+Casos_PN_CORR[[#This Row],[43915]]-Casos_PN_CORR[[#This Row],[43914]]</f>
        <v>0</v>
      </c>
      <c r="V432">
        <f>+Casos_PN_CORR[[#This Row],[43916]]-Casos_PN_CORR[[#This Row],[43915]]</f>
        <v>0</v>
      </c>
      <c r="W432">
        <f>+Casos_PN_CORR[[#This Row],[43917]]-Casos_PN_CORR[[#This Row],[43916]]</f>
        <v>0</v>
      </c>
      <c r="X432">
        <f>+Casos_PN_CORR[[#This Row],[43918]]-Casos_PN_CORR[[#This Row],[43917]]</f>
        <v>0</v>
      </c>
      <c r="Y432">
        <f>+Casos_PN_CORR[[#This Row],[43919]]-Casos_PN_CORR[[#This Row],[43918]]</f>
        <v>0</v>
      </c>
      <c r="Z432">
        <f>+Casos_PN_CORR[[#This Row],[43920]]-Casos_PN_CORR[[#This Row],[43919]]</f>
        <v>0</v>
      </c>
      <c r="AA432">
        <f>+Casos_PN_CORR[[#This Row],[43921]]-Casos_PN_CORR[[#This Row],[43920]]</f>
        <v>0</v>
      </c>
      <c r="AB432">
        <f>+Casos_PN_CORR[[#This Row],[43922]]-Casos_PN_CORR[[#This Row],[43921]]</f>
        <v>0</v>
      </c>
      <c r="AC432">
        <f>+Casos_PN_CORR[[#This Row],[43923]]-Casos_PN_CORR[[#This Row],[43922]]</f>
        <v>0</v>
      </c>
      <c r="AD432">
        <f>+Casos_PN_CORR[[#This Row],[43924]]-Casos_PN_CORR[[#This Row],[43923]]</f>
        <v>0</v>
      </c>
      <c r="AE432">
        <f>+Casos_PN_CORR[[#This Row],[43925]]-Casos_PN_CORR[[#This Row],[43924]]</f>
        <v>0</v>
      </c>
      <c r="AF432">
        <f>+Casos_PN_CORR[[#This Row],[43926]]-Casos_PN_CORR[[#This Row],[43925]]</f>
        <v>0</v>
      </c>
      <c r="AG432">
        <f>+Casos_PN_CORR[[#This Row],[43927]]-Casos_PN_CORR[[#This Row],[43926]]</f>
        <v>0</v>
      </c>
      <c r="AH432">
        <f>+Casos_PN_CORR[[#This Row],[43928]]-Casos_PN_CORR[[#This Row],[43927]]</f>
        <v>0</v>
      </c>
      <c r="AI432">
        <f>+Casos_PN_CORR[[#This Row],[43929]]-Casos_PN_CORR[[#This Row],[43928]]</f>
        <v>0</v>
      </c>
      <c r="AJ432">
        <f>+Casos_PN_CORR[[#This Row],[43930]]-Casos_PN_CORR[[#This Row],[43929]]</f>
        <v>0</v>
      </c>
      <c r="AK432">
        <f>+Casos_PN_CORR[[#This Row],[43931]]-Casos_PN_CORR[[#This Row],[43930]]</f>
        <v>0</v>
      </c>
      <c r="AL432">
        <f>+Casos_PN_CORR[[#This Row],[43932]]-Casos_PN_CORR[[#This Row],[43931]]</f>
        <v>0</v>
      </c>
      <c r="AM432">
        <f>+Casos_PN_CORR[[#This Row],[43933]]-Casos_PN_CORR[[#This Row],[43932]]</f>
        <v>0</v>
      </c>
      <c r="AN432">
        <f>+Casos_PN_CORR[[#This Row],[43934]]-Casos_PN_CORR[[#This Row],[43933]]</f>
        <v>0</v>
      </c>
      <c r="AO432">
        <f>+Casos_PN_CORR[[#This Row],[43935]]-Casos_PN_CORR[[#This Row],[43934]]</f>
        <v>0</v>
      </c>
      <c r="AP432">
        <f>+Casos_PN_CORR[[#This Row],[43936]]-Casos_PN_CORR[[#This Row],[43935]]</f>
        <v>0</v>
      </c>
      <c r="AQ432">
        <f>+Casos_PN_CORR[[#This Row],[43937]]-Casos_PN_CORR[[#This Row],[43936]]</f>
        <v>0</v>
      </c>
      <c r="AR432">
        <f>+Casos_PN_CORR[[#This Row],[43938]]-Casos_PN_CORR[[#This Row],[43937]]</f>
        <v>0</v>
      </c>
      <c r="AS432">
        <f>+Casos_PN_CORR[[#This Row],[43939]]-Casos_PN_CORR[[#This Row],[43938]]</f>
        <v>0</v>
      </c>
      <c r="AT432">
        <f>+Casos_PN_CORR[[#This Row],[43940]]-Casos_PN_CORR[[#This Row],[43939]]</f>
        <v>0</v>
      </c>
      <c r="AU432">
        <f>+Casos_PN_CORR[[#This Row],[43941]]-Casos_PN_CORR[[#This Row],[43940]]</f>
        <v>0</v>
      </c>
      <c r="AV432">
        <f>+Casos_PN_CORR[[#This Row],[43942]]-Casos_PN_CORR[[#This Row],[43941]]</f>
        <v>0</v>
      </c>
      <c r="AW432">
        <f>+Casos_PN_CORR[[#This Row],[43943]]-Casos_PN_CORR[[#This Row],[43942]]</f>
        <v>0</v>
      </c>
      <c r="AX432">
        <f>+Casos_PN_CORR[[#This Row],[43944]]-Casos_PN_CORR[[#This Row],[43943]]</f>
        <v>0</v>
      </c>
      <c r="AY432">
        <f>+Casos_PN_CORR[[#This Row],[43945]]-Casos_PN_CORR[[#This Row],[43944]]</f>
        <v>0</v>
      </c>
      <c r="AZ432">
        <f>+Casos_PN_CORR[[#This Row],[43946]]-Casos_PN_CORR[[#This Row],[43945]]</f>
        <v>0</v>
      </c>
      <c r="BA432">
        <f>+Casos_PN_CORR[[#This Row],[43947]]-Casos_PN_CORR[[#This Row],[43946]]</f>
        <v>0</v>
      </c>
      <c r="BB432">
        <f>+Casos_PN_CORR[[#This Row],[43948]]-Casos_PN_CORR[[#This Row],[43947]]</f>
        <v>0</v>
      </c>
      <c r="BC432">
        <f>+Casos_PN_CORR[[#This Row],[43949]]-Casos_PN_CORR[[#This Row],[43948]]</f>
        <v>0</v>
      </c>
      <c r="BD432">
        <f>+Casos_PN_CORR[[#This Row],[43950]]-Casos_PN_CORR[[#This Row],[43949]]</f>
        <v>0</v>
      </c>
      <c r="BE432">
        <f>+Casos_PN_CORR[[#This Row],[43951]]-Casos_PN_CORR[[#This Row],[43950]]</f>
        <v>0</v>
      </c>
      <c r="BF432">
        <f>+Casos_PN_CORR[[#This Row],[43952]]-Casos_PN_CORR[[#This Row],[43951]]</f>
        <v>0</v>
      </c>
      <c r="BG432">
        <f>+Casos_PN_CORR[[#This Row],[43953]]-Casos_PN_CORR[[#This Row],[43952]]</f>
        <v>0</v>
      </c>
      <c r="BH432">
        <f>+Casos_PN_CORR[[#This Row],[43954]]-Casos_PN_CORR[[#This Row],[43953]]</f>
        <v>0</v>
      </c>
      <c r="BI432">
        <f>+Casos_PN_CORR[[#This Row],[43955]]-Casos_PN_CORR[[#This Row],[43954]]</f>
        <v>0</v>
      </c>
      <c r="BJ432">
        <f>+Casos_PN_CORR[[#This Row],[43956]]-Casos_PN_CORR[[#This Row],[43955]]</f>
        <v>0</v>
      </c>
      <c r="BK432">
        <f>+Casos_PN_CORR[[#This Row],[43957]]-Casos_PN_CORR[[#This Row],[43956]]</f>
        <v>0</v>
      </c>
      <c r="BL432">
        <f>+Casos_PN_CORR[[#This Row],[43958]]-Casos_PN_CORR[[#This Row],[43957]]</f>
        <v>0</v>
      </c>
      <c r="BM432">
        <f>+Casos_PN_CORR[[#This Row],[43959]]-Casos_PN_CORR[[#This Row],[43958]]</f>
        <v>0</v>
      </c>
      <c r="BN432">
        <f>+Casos_PN_CORR[[#This Row],[43960]]-Casos_PN_CORR[[#This Row],[43959]]</f>
        <v>0</v>
      </c>
      <c r="BO432">
        <f>+Casos_PN_CORR[[#This Row],[43961]]-Casos_PN_CORR[[#This Row],[43960]]</f>
        <v>0</v>
      </c>
      <c r="BP432">
        <f>+Casos_PN_CORR[[#This Row],[43962]]-Casos_PN_CORR[[#This Row],[43961]]</f>
        <v>0</v>
      </c>
      <c r="BQ432">
        <f>+Casos_PN_CORR[[#This Row],[43963]]-Casos_PN_CORR[[#This Row],[43962]]</f>
        <v>0</v>
      </c>
      <c r="BR432">
        <f>+Casos_PN_CORR[[#This Row],[43964]]-Casos_PN_CORR[[#This Row],[43963]]</f>
        <v>0</v>
      </c>
      <c r="BS432">
        <f>+Casos_PN_CORR[[#This Row],[43965]]-Casos_PN_CORR[[#This Row],[43964]]</f>
        <v>0</v>
      </c>
      <c r="BT432">
        <f>+Casos_PN_CORR[[#This Row],[43966]]-Casos_PN_CORR[[#This Row],[43965]]</f>
        <v>0</v>
      </c>
      <c r="BU432">
        <f>+Casos_PN_CORR[[#This Row],[43967]]-Casos_PN_CORR[[#This Row],[43966]]</f>
        <v>0</v>
      </c>
      <c r="BV432">
        <f>+Casos_PN_CORR[[#This Row],[43968]]-Casos_PN_CORR[[#This Row],[43967]]</f>
        <v>0</v>
      </c>
      <c r="BW432">
        <f>+Casos_PN_CORR[[#This Row],[43969]]-Casos_PN_CORR[[#This Row],[43968]]</f>
        <v>0</v>
      </c>
      <c r="BX432">
        <f>+Casos_PN_CORR[[#This Row],[43970]]-Casos_PN_CORR[[#This Row],[43969]]</f>
        <v>0</v>
      </c>
      <c r="BY432">
        <f>+Casos_PN_CORR[[#This Row],[43971]]-Casos_PN_CORR[[#This Row],[43970]]</f>
        <v>0</v>
      </c>
      <c r="BZ432">
        <f>+Casos_PN_CORR[[#This Row],[43972]]-Casos_PN_CORR[[#This Row],[43971]]</f>
        <v>0</v>
      </c>
      <c r="CA432">
        <f>+Casos_PN_CORR[[#This Row],[43973]]-Casos_PN_CORR[[#This Row],[43972]]</f>
        <v>0</v>
      </c>
      <c r="CB432">
        <f>+Casos_PN_CORR[[#This Row],[43974]]-Casos_PN_CORR[[#This Row],[43973]]</f>
        <v>0</v>
      </c>
      <c r="CC432">
        <f>+Casos_PN_CORR[[#This Row],[43975]]-Casos_PN_CORR[[#This Row],[43974]]</f>
        <v>0</v>
      </c>
      <c r="CD432">
        <f>+Casos_PN_CORR[[#This Row],[43976]]-Casos_PN_CORR[[#This Row],[43975]]</f>
        <v>0</v>
      </c>
      <c r="CE432">
        <f>+Casos_PN_CORR[[#This Row],[43977]]-Casos_PN_CORR[[#This Row],[43976]]</f>
        <v>0</v>
      </c>
      <c r="CF432">
        <f>+Casos_PN_CORR[[#This Row],[43978]]-Casos_PN_CORR[[#This Row],[43977]]</f>
        <v>0</v>
      </c>
      <c r="CG432">
        <f>+Casos_PN_CORR[[#This Row],[43979]]-Casos_PN_CORR[[#This Row],[43978]]</f>
        <v>0</v>
      </c>
      <c r="CH432">
        <f>+Casos_PN_CORR[[#This Row],[43980]]-Casos_PN_CORR[[#This Row],[43979]]</f>
        <v>0</v>
      </c>
      <c r="CI432">
        <f>+Casos_PN_CORR[[#This Row],[43981]]-Casos_PN_CORR[[#This Row],[43980]]</f>
        <v>0</v>
      </c>
      <c r="CJ432">
        <f>+Casos_PN_CORR[[#This Row],[43982]]-Casos_PN_CORR[[#This Row],[43981]]</f>
        <v>0</v>
      </c>
      <c r="CK432">
        <f>+Casos_PN_CORR[[#This Row],[43983]]-Casos_PN_CORR[[#This Row],[43982]]</f>
        <v>0</v>
      </c>
      <c r="CL432">
        <f>+Casos_PN_CORR[[#This Row],[43984]]-Casos_PN_CORR[[#This Row],[43983]]</f>
        <v>0</v>
      </c>
      <c r="CM432">
        <f>+Casos_PN_CORR[[#This Row],[43985]]-Casos_PN_CORR[[#This Row],[43984]]</f>
        <v>0</v>
      </c>
      <c r="CN432">
        <f>+Casos_PN_CORR[[#This Row],[43986]]-Casos_PN_CORR[[#This Row],[43985]]</f>
        <v>0</v>
      </c>
      <c r="CO432">
        <f>+Casos_PN_CORR[[#This Row],[43987]]-Casos_PN_CORR[[#This Row],[43986]]</f>
        <v>0</v>
      </c>
      <c r="CP432">
        <f>+Casos_PN_CORR[[#This Row],[43988]]-Casos_PN_CORR[[#This Row],[43987]]</f>
        <v>0</v>
      </c>
      <c r="CQ432">
        <f>+Casos_PN_CORR[[#This Row],[43989]]-Casos_PN_CORR[[#This Row],[43988]]</f>
        <v>0</v>
      </c>
      <c r="CR432">
        <f>+Casos_PN_CORR[[#This Row],[43990]]-Casos_PN_CORR[[#This Row],[43989]]</f>
        <v>0</v>
      </c>
      <c r="CS432">
        <f>+Casos_PN_CORR[[#This Row],[43991]]-Casos_PN_CORR[[#This Row],[43990]]</f>
        <v>0</v>
      </c>
      <c r="CT432">
        <f>+Casos_PN_CORR[[#This Row],[43992]]-Casos_PN_CORR[[#This Row],[43991]]</f>
        <v>0</v>
      </c>
      <c r="CU432">
        <f>+Casos_PN_CORR[[#This Row],[43993]]-Casos_PN_CORR[[#This Row],[43992]]</f>
        <v>0</v>
      </c>
    </row>
    <row r="433" spans="1:99" x14ac:dyDescent="0.3">
      <c r="A433">
        <v>90601</v>
      </c>
      <c r="B433" s="2" t="s">
        <v>114</v>
      </c>
      <c r="C433" s="2" t="s">
        <v>302</v>
      </c>
      <c r="D433" s="2" t="s">
        <v>312</v>
      </c>
      <c r="E433" s="4">
        <f t="shared" si="6"/>
        <v>0</v>
      </c>
      <c r="F433">
        <f>+Casos_PN_CORR[[#This Row],[43900]]</f>
        <v>0</v>
      </c>
      <c r="G433">
        <f>+Casos_PN_CORR[[#This Row],[43901]]-Casos_PN_CORR[[#This Row],[43900]]</f>
        <v>0</v>
      </c>
      <c r="H433">
        <f>+Casos_PN_CORR[[#This Row],[43902]]-Casos_PN_CORR[[#This Row],[43901]]</f>
        <v>0</v>
      </c>
      <c r="I433">
        <f>+Casos_PN_CORR[[#This Row],[43903]]-Casos_PN_CORR[[#This Row],[43902]]</f>
        <v>0</v>
      </c>
      <c r="J433">
        <f>+Casos_PN_CORR[[#This Row],[43904]]-Casos_PN_CORR[[#This Row],[43903]]</f>
        <v>0</v>
      </c>
      <c r="K433">
        <f>+Casos_PN_CORR[[#This Row],[43905]]-Casos_PN_CORR[[#This Row],[43904]]</f>
        <v>0</v>
      </c>
      <c r="L433">
        <f>+Casos_PN_CORR[[#This Row],[43906]]-Casos_PN_CORR[[#This Row],[43905]]</f>
        <v>0</v>
      </c>
      <c r="M433">
        <f>+Casos_PN_CORR[[#This Row],[43907]]-Casos_PN_CORR[[#This Row],[43906]]</f>
        <v>0</v>
      </c>
      <c r="N433">
        <f>+Casos_PN_CORR[[#This Row],[43908]]-Casos_PN_CORR[[#This Row],[43907]]</f>
        <v>0</v>
      </c>
      <c r="O433">
        <f>+Casos_PN_CORR[[#This Row],[43909]]-Casos_PN_CORR[[#This Row],[43908]]</f>
        <v>0</v>
      </c>
      <c r="P433">
        <f>+Casos_PN_CORR[[#This Row],[43910]]-Casos_PN_CORR[[#This Row],[43909]]</f>
        <v>0</v>
      </c>
      <c r="Q433">
        <f>+Casos_PN_CORR[[#This Row],[43911]]-Casos_PN_CORR[[#This Row],[43910]]</f>
        <v>0</v>
      </c>
      <c r="R433">
        <f>+Casos_PN_CORR[[#This Row],[43912]]-Casos_PN_CORR[[#This Row],[43911]]</f>
        <v>0</v>
      </c>
      <c r="S433">
        <f>+Casos_PN_CORR[[#This Row],[43913]]-Casos_PN_CORR[[#This Row],[43912]]</f>
        <v>0</v>
      </c>
      <c r="T433">
        <f>+Casos_PN_CORR[[#This Row],[43914]]-Casos_PN_CORR[[#This Row],[43913]]</f>
        <v>0</v>
      </c>
      <c r="U433">
        <f>+Casos_PN_CORR[[#This Row],[43915]]-Casos_PN_CORR[[#This Row],[43914]]</f>
        <v>0</v>
      </c>
      <c r="V433">
        <f>+Casos_PN_CORR[[#This Row],[43916]]-Casos_PN_CORR[[#This Row],[43915]]</f>
        <v>0</v>
      </c>
      <c r="W433">
        <f>+Casos_PN_CORR[[#This Row],[43917]]-Casos_PN_CORR[[#This Row],[43916]]</f>
        <v>0</v>
      </c>
      <c r="X433">
        <f>+Casos_PN_CORR[[#This Row],[43918]]-Casos_PN_CORR[[#This Row],[43917]]</f>
        <v>0</v>
      </c>
      <c r="Y433">
        <f>+Casos_PN_CORR[[#This Row],[43919]]-Casos_PN_CORR[[#This Row],[43918]]</f>
        <v>0</v>
      </c>
      <c r="Z433">
        <f>+Casos_PN_CORR[[#This Row],[43920]]-Casos_PN_CORR[[#This Row],[43919]]</f>
        <v>0</v>
      </c>
      <c r="AA433">
        <f>+Casos_PN_CORR[[#This Row],[43921]]-Casos_PN_CORR[[#This Row],[43920]]</f>
        <v>0</v>
      </c>
      <c r="AB433">
        <f>+Casos_PN_CORR[[#This Row],[43922]]-Casos_PN_CORR[[#This Row],[43921]]</f>
        <v>0</v>
      </c>
      <c r="AC433">
        <f>+Casos_PN_CORR[[#This Row],[43923]]-Casos_PN_CORR[[#This Row],[43922]]</f>
        <v>0</v>
      </c>
      <c r="AD433">
        <f>+Casos_PN_CORR[[#This Row],[43924]]-Casos_PN_CORR[[#This Row],[43923]]</f>
        <v>0</v>
      </c>
      <c r="AE433">
        <f>+Casos_PN_CORR[[#This Row],[43925]]-Casos_PN_CORR[[#This Row],[43924]]</f>
        <v>0</v>
      </c>
      <c r="AF433">
        <f>+Casos_PN_CORR[[#This Row],[43926]]-Casos_PN_CORR[[#This Row],[43925]]</f>
        <v>0</v>
      </c>
      <c r="AG433">
        <f>+Casos_PN_CORR[[#This Row],[43927]]-Casos_PN_CORR[[#This Row],[43926]]</f>
        <v>0</v>
      </c>
      <c r="AH433">
        <f>+Casos_PN_CORR[[#This Row],[43928]]-Casos_PN_CORR[[#This Row],[43927]]</f>
        <v>0</v>
      </c>
      <c r="AI433">
        <f>+Casos_PN_CORR[[#This Row],[43929]]-Casos_PN_CORR[[#This Row],[43928]]</f>
        <v>0</v>
      </c>
      <c r="AJ433">
        <f>+Casos_PN_CORR[[#This Row],[43930]]-Casos_PN_CORR[[#This Row],[43929]]</f>
        <v>0</v>
      </c>
      <c r="AK433">
        <f>+Casos_PN_CORR[[#This Row],[43931]]-Casos_PN_CORR[[#This Row],[43930]]</f>
        <v>0</v>
      </c>
      <c r="AL433">
        <f>+Casos_PN_CORR[[#This Row],[43932]]-Casos_PN_CORR[[#This Row],[43931]]</f>
        <v>0</v>
      </c>
      <c r="AM433">
        <f>+Casos_PN_CORR[[#This Row],[43933]]-Casos_PN_CORR[[#This Row],[43932]]</f>
        <v>0</v>
      </c>
      <c r="AN433">
        <f>+Casos_PN_CORR[[#This Row],[43934]]-Casos_PN_CORR[[#This Row],[43933]]</f>
        <v>0</v>
      </c>
      <c r="AO433">
        <f>+Casos_PN_CORR[[#This Row],[43935]]-Casos_PN_CORR[[#This Row],[43934]]</f>
        <v>0</v>
      </c>
      <c r="AP433">
        <f>+Casos_PN_CORR[[#This Row],[43936]]-Casos_PN_CORR[[#This Row],[43935]]</f>
        <v>0</v>
      </c>
      <c r="AQ433">
        <f>+Casos_PN_CORR[[#This Row],[43937]]-Casos_PN_CORR[[#This Row],[43936]]</f>
        <v>0</v>
      </c>
      <c r="AR433">
        <f>+Casos_PN_CORR[[#This Row],[43938]]-Casos_PN_CORR[[#This Row],[43937]]</f>
        <v>0</v>
      </c>
      <c r="AS433">
        <f>+Casos_PN_CORR[[#This Row],[43939]]-Casos_PN_CORR[[#This Row],[43938]]</f>
        <v>0</v>
      </c>
      <c r="AT433">
        <f>+Casos_PN_CORR[[#This Row],[43940]]-Casos_PN_CORR[[#This Row],[43939]]</f>
        <v>0</v>
      </c>
      <c r="AU433">
        <f>+Casos_PN_CORR[[#This Row],[43941]]-Casos_PN_CORR[[#This Row],[43940]]</f>
        <v>0</v>
      </c>
      <c r="AV433">
        <f>+Casos_PN_CORR[[#This Row],[43942]]-Casos_PN_CORR[[#This Row],[43941]]</f>
        <v>0</v>
      </c>
      <c r="AW433">
        <f>+Casos_PN_CORR[[#This Row],[43943]]-Casos_PN_CORR[[#This Row],[43942]]</f>
        <v>0</v>
      </c>
      <c r="AX433">
        <f>+Casos_PN_CORR[[#This Row],[43944]]-Casos_PN_CORR[[#This Row],[43943]]</f>
        <v>0</v>
      </c>
      <c r="AY433">
        <f>+Casos_PN_CORR[[#This Row],[43945]]-Casos_PN_CORR[[#This Row],[43944]]</f>
        <v>0</v>
      </c>
      <c r="AZ433">
        <f>+Casos_PN_CORR[[#This Row],[43946]]-Casos_PN_CORR[[#This Row],[43945]]</f>
        <v>0</v>
      </c>
      <c r="BA433">
        <f>+Casos_PN_CORR[[#This Row],[43947]]-Casos_PN_CORR[[#This Row],[43946]]</f>
        <v>0</v>
      </c>
      <c r="BB433">
        <f>+Casos_PN_CORR[[#This Row],[43948]]-Casos_PN_CORR[[#This Row],[43947]]</f>
        <v>0</v>
      </c>
      <c r="BC433">
        <f>+Casos_PN_CORR[[#This Row],[43949]]-Casos_PN_CORR[[#This Row],[43948]]</f>
        <v>0</v>
      </c>
      <c r="BD433">
        <f>+Casos_PN_CORR[[#This Row],[43950]]-Casos_PN_CORR[[#This Row],[43949]]</f>
        <v>0</v>
      </c>
      <c r="BE433">
        <f>+Casos_PN_CORR[[#This Row],[43951]]-Casos_PN_CORR[[#This Row],[43950]]</f>
        <v>0</v>
      </c>
      <c r="BF433">
        <f>+Casos_PN_CORR[[#This Row],[43952]]-Casos_PN_CORR[[#This Row],[43951]]</f>
        <v>0</v>
      </c>
      <c r="BG433">
        <f>+Casos_PN_CORR[[#This Row],[43953]]-Casos_PN_CORR[[#This Row],[43952]]</f>
        <v>0</v>
      </c>
      <c r="BH433">
        <f>+Casos_PN_CORR[[#This Row],[43954]]-Casos_PN_CORR[[#This Row],[43953]]</f>
        <v>0</v>
      </c>
      <c r="BI433">
        <f>+Casos_PN_CORR[[#This Row],[43955]]-Casos_PN_CORR[[#This Row],[43954]]</f>
        <v>0</v>
      </c>
      <c r="BJ433">
        <f>+Casos_PN_CORR[[#This Row],[43956]]-Casos_PN_CORR[[#This Row],[43955]]</f>
        <v>0</v>
      </c>
      <c r="BK433">
        <f>+Casos_PN_CORR[[#This Row],[43957]]-Casos_PN_CORR[[#This Row],[43956]]</f>
        <v>0</v>
      </c>
      <c r="BL433">
        <f>+Casos_PN_CORR[[#This Row],[43958]]-Casos_PN_CORR[[#This Row],[43957]]</f>
        <v>0</v>
      </c>
      <c r="BM433">
        <f>+Casos_PN_CORR[[#This Row],[43959]]-Casos_PN_CORR[[#This Row],[43958]]</f>
        <v>0</v>
      </c>
      <c r="BN433">
        <f>+Casos_PN_CORR[[#This Row],[43960]]-Casos_PN_CORR[[#This Row],[43959]]</f>
        <v>0</v>
      </c>
      <c r="BO433">
        <f>+Casos_PN_CORR[[#This Row],[43961]]-Casos_PN_CORR[[#This Row],[43960]]</f>
        <v>0</v>
      </c>
      <c r="BP433">
        <f>+Casos_PN_CORR[[#This Row],[43962]]-Casos_PN_CORR[[#This Row],[43961]]</f>
        <v>0</v>
      </c>
      <c r="BQ433">
        <f>+Casos_PN_CORR[[#This Row],[43963]]-Casos_PN_CORR[[#This Row],[43962]]</f>
        <v>0</v>
      </c>
      <c r="BR433">
        <f>+Casos_PN_CORR[[#This Row],[43964]]-Casos_PN_CORR[[#This Row],[43963]]</f>
        <v>0</v>
      </c>
      <c r="BS433">
        <f>+Casos_PN_CORR[[#This Row],[43965]]-Casos_PN_CORR[[#This Row],[43964]]</f>
        <v>0</v>
      </c>
      <c r="BT433">
        <f>+Casos_PN_CORR[[#This Row],[43966]]-Casos_PN_CORR[[#This Row],[43965]]</f>
        <v>0</v>
      </c>
      <c r="BU433">
        <f>+Casos_PN_CORR[[#This Row],[43967]]-Casos_PN_CORR[[#This Row],[43966]]</f>
        <v>0</v>
      </c>
      <c r="BV433">
        <f>+Casos_PN_CORR[[#This Row],[43968]]-Casos_PN_CORR[[#This Row],[43967]]</f>
        <v>0</v>
      </c>
      <c r="BW433">
        <f>+Casos_PN_CORR[[#This Row],[43969]]-Casos_PN_CORR[[#This Row],[43968]]</f>
        <v>0</v>
      </c>
      <c r="BX433">
        <f>+Casos_PN_CORR[[#This Row],[43970]]-Casos_PN_CORR[[#This Row],[43969]]</f>
        <v>0</v>
      </c>
      <c r="BY433">
        <f>+Casos_PN_CORR[[#This Row],[43971]]-Casos_PN_CORR[[#This Row],[43970]]</f>
        <v>0</v>
      </c>
      <c r="BZ433">
        <f>+Casos_PN_CORR[[#This Row],[43972]]-Casos_PN_CORR[[#This Row],[43971]]</f>
        <v>0</v>
      </c>
      <c r="CA433">
        <f>+Casos_PN_CORR[[#This Row],[43973]]-Casos_PN_CORR[[#This Row],[43972]]</f>
        <v>0</v>
      </c>
      <c r="CB433">
        <f>+Casos_PN_CORR[[#This Row],[43974]]-Casos_PN_CORR[[#This Row],[43973]]</f>
        <v>0</v>
      </c>
      <c r="CC433">
        <f>+Casos_PN_CORR[[#This Row],[43975]]-Casos_PN_CORR[[#This Row],[43974]]</f>
        <v>0</v>
      </c>
      <c r="CD433">
        <f>+Casos_PN_CORR[[#This Row],[43976]]-Casos_PN_CORR[[#This Row],[43975]]</f>
        <v>0</v>
      </c>
      <c r="CE433">
        <f>+Casos_PN_CORR[[#This Row],[43977]]-Casos_PN_CORR[[#This Row],[43976]]</f>
        <v>0</v>
      </c>
      <c r="CF433">
        <f>+Casos_PN_CORR[[#This Row],[43978]]-Casos_PN_CORR[[#This Row],[43977]]</f>
        <v>0</v>
      </c>
      <c r="CG433">
        <f>+Casos_PN_CORR[[#This Row],[43979]]-Casos_PN_CORR[[#This Row],[43978]]</f>
        <v>0</v>
      </c>
      <c r="CH433">
        <f>+Casos_PN_CORR[[#This Row],[43980]]-Casos_PN_CORR[[#This Row],[43979]]</f>
        <v>0</v>
      </c>
      <c r="CI433">
        <f>+Casos_PN_CORR[[#This Row],[43981]]-Casos_PN_CORR[[#This Row],[43980]]</f>
        <v>0</v>
      </c>
      <c r="CJ433">
        <f>+Casos_PN_CORR[[#This Row],[43982]]-Casos_PN_CORR[[#This Row],[43981]]</f>
        <v>0</v>
      </c>
      <c r="CK433">
        <f>+Casos_PN_CORR[[#This Row],[43983]]-Casos_PN_CORR[[#This Row],[43982]]</f>
        <v>0</v>
      </c>
      <c r="CL433">
        <f>+Casos_PN_CORR[[#This Row],[43984]]-Casos_PN_CORR[[#This Row],[43983]]</f>
        <v>0</v>
      </c>
      <c r="CM433">
        <f>+Casos_PN_CORR[[#This Row],[43985]]-Casos_PN_CORR[[#This Row],[43984]]</f>
        <v>0</v>
      </c>
      <c r="CN433">
        <f>+Casos_PN_CORR[[#This Row],[43986]]-Casos_PN_CORR[[#This Row],[43985]]</f>
        <v>0</v>
      </c>
      <c r="CO433">
        <f>+Casos_PN_CORR[[#This Row],[43987]]-Casos_PN_CORR[[#This Row],[43986]]</f>
        <v>0</v>
      </c>
      <c r="CP433">
        <f>+Casos_PN_CORR[[#This Row],[43988]]-Casos_PN_CORR[[#This Row],[43987]]</f>
        <v>0</v>
      </c>
      <c r="CQ433">
        <f>+Casos_PN_CORR[[#This Row],[43989]]-Casos_PN_CORR[[#This Row],[43988]]</f>
        <v>0</v>
      </c>
      <c r="CR433">
        <f>+Casos_PN_CORR[[#This Row],[43990]]-Casos_PN_CORR[[#This Row],[43989]]</f>
        <v>0</v>
      </c>
      <c r="CS433">
        <f>+Casos_PN_CORR[[#This Row],[43991]]-Casos_PN_CORR[[#This Row],[43990]]</f>
        <v>0</v>
      </c>
      <c r="CT433">
        <f>+Casos_PN_CORR[[#This Row],[43992]]-Casos_PN_CORR[[#This Row],[43991]]</f>
        <v>0</v>
      </c>
      <c r="CU433">
        <f>+Casos_PN_CORR[[#This Row],[43993]]-Casos_PN_CORR[[#This Row],[43992]]</f>
        <v>0</v>
      </c>
    </row>
    <row r="434" spans="1:99" x14ac:dyDescent="0.3">
      <c r="A434">
        <v>120316</v>
      </c>
      <c r="B434" s="2" t="s">
        <v>191</v>
      </c>
      <c r="C434" s="2" t="s">
        <v>380</v>
      </c>
      <c r="D434" s="2" t="s">
        <v>674</v>
      </c>
      <c r="E434" s="4">
        <f t="shared" si="6"/>
        <v>0</v>
      </c>
      <c r="F434">
        <f>+Casos_PN_CORR[[#This Row],[43900]]</f>
        <v>0</v>
      </c>
      <c r="G434">
        <f>+Casos_PN_CORR[[#This Row],[43901]]-Casos_PN_CORR[[#This Row],[43900]]</f>
        <v>0</v>
      </c>
      <c r="H434">
        <f>+Casos_PN_CORR[[#This Row],[43902]]-Casos_PN_CORR[[#This Row],[43901]]</f>
        <v>0</v>
      </c>
      <c r="I434">
        <f>+Casos_PN_CORR[[#This Row],[43903]]-Casos_PN_CORR[[#This Row],[43902]]</f>
        <v>0</v>
      </c>
      <c r="J434">
        <f>+Casos_PN_CORR[[#This Row],[43904]]-Casos_PN_CORR[[#This Row],[43903]]</f>
        <v>0</v>
      </c>
      <c r="K434">
        <f>+Casos_PN_CORR[[#This Row],[43905]]-Casos_PN_CORR[[#This Row],[43904]]</f>
        <v>0</v>
      </c>
      <c r="L434">
        <f>+Casos_PN_CORR[[#This Row],[43906]]-Casos_PN_CORR[[#This Row],[43905]]</f>
        <v>0</v>
      </c>
      <c r="M434">
        <f>+Casos_PN_CORR[[#This Row],[43907]]-Casos_PN_CORR[[#This Row],[43906]]</f>
        <v>0</v>
      </c>
      <c r="N434">
        <f>+Casos_PN_CORR[[#This Row],[43908]]-Casos_PN_CORR[[#This Row],[43907]]</f>
        <v>0</v>
      </c>
      <c r="O434">
        <f>+Casos_PN_CORR[[#This Row],[43909]]-Casos_PN_CORR[[#This Row],[43908]]</f>
        <v>0</v>
      </c>
      <c r="P434">
        <f>+Casos_PN_CORR[[#This Row],[43910]]-Casos_PN_CORR[[#This Row],[43909]]</f>
        <v>0</v>
      </c>
      <c r="Q434">
        <f>+Casos_PN_CORR[[#This Row],[43911]]-Casos_PN_CORR[[#This Row],[43910]]</f>
        <v>0</v>
      </c>
      <c r="R434">
        <f>+Casos_PN_CORR[[#This Row],[43912]]-Casos_PN_CORR[[#This Row],[43911]]</f>
        <v>0</v>
      </c>
      <c r="S434">
        <f>+Casos_PN_CORR[[#This Row],[43913]]-Casos_PN_CORR[[#This Row],[43912]]</f>
        <v>0</v>
      </c>
      <c r="T434">
        <f>+Casos_PN_CORR[[#This Row],[43914]]-Casos_PN_CORR[[#This Row],[43913]]</f>
        <v>0</v>
      </c>
      <c r="U434">
        <f>+Casos_PN_CORR[[#This Row],[43915]]-Casos_PN_CORR[[#This Row],[43914]]</f>
        <v>0</v>
      </c>
      <c r="V434">
        <f>+Casos_PN_CORR[[#This Row],[43916]]-Casos_PN_CORR[[#This Row],[43915]]</f>
        <v>0</v>
      </c>
      <c r="W434">
        <f>+Casos_PN_CORR[[#This Row],[43917]]-Casos_PN_CORR[[#This Row],[43916]]</f>
        <v>0</v>
      </c>
      <c r="X434">
        <f>+Casos_PN_CORR[[#This Row],[43918]]-Casos_PN_CORR[[#This Row],[43917]]</f>
        <v>0</v>
      </c>
      <c r="Y434">
        <f>+Casos_PN_CORR[[#This Row],[43919]]-Casos_PN_CORR[[#This Row],[43918]]</f>
        <v>0</v>
      </c>
      <c r="Z434">
        <f>+Casos_PN_CORR[[#This Row],[43920]]-Casos_PN_CORR[[#This Row],[43919]]</f>
        <v>0</v>
      </c>
      <c r="AA434">
        <f>+Casos_PN_CORR[[#This Row],[43921]]-Casos_PN_CORR[[#This Row],[43920]]</f>
        <v>0</v>
      </c>
      <c r="AB434">
        <f>+Casos_PN_CORR[[#This Row],[43922]]-Casos_PN_CORR[[#This Row],[43921]]</f>
        <v>0</v>
      </c>
      <c r="AC434">
        <f>+Casos_PN_CORR[[#This Row],[43923]]-Casos_PN_CORR[[#This Row],[43922]]</f>
        <v>0</v>
      </c>
      <c r="AD434">
        <f>+Casos_PN_CORR[[#This Row],[43924]]-Casos_PN_CORR[[#This Row],[43923]]</f>
        <v>0</v>
      </c>
      <c r="AE434">
        <f>+Casos_PN_CORR[[#This Row],[43925]]-Casos_PN_CORR[[#This Row],[43924]]</f>
        <v>0</v>
      </c>
      <c r="AF434">
        <f>+Casos_PN_CORR[[#This Row],[43926]]-Casos_PN_CORR[[#This Row],[43925]]</f>
        <v>0</v>
      </c>
      <c r="AG434">
        <f>+Casos_PN_CORR[[#This Row],[43927]]-Casos_PN_CORR[[#This Row],[43926]]</f>
        <v>0</v>
      </c>
      <c r="AH434">
        <f>+Casos_PN_CORR[[#This Row],[43928]]-Casos_PN_CORR[[#This Row],[43927]]</f>
        <v>0</v>
      </c>
      <c r="AI434">
        <f>+Casos_PN_CORR[[#This Row],[43929]]-Casos_PN_CORR[[#This Row],[43928]]</f>
        <v>0</v>
      </c>
      <c r="AJ434">
        <f>+Casos_PN_CORR[[#This Row],[43930]]-Casos_PN_CORR[[#This Row],[43929]]</f>
        <v>0</v>
      </c>
      <c r="AK434">
        <f>+Casos_PN_CORR[[#This Row],[43931]]-Casos_PN_CORR[[#This Row],[43930]]</f>
        <v>0</v>
      </c>
      <c r="AL434">
        <f>+Casos_PN_CORR[[#This Row],[43932]]-Casos_PN_CORR[[#This Row],[43931]]</f>
        <v>0</v>
      </c>
      <c r="AM434">
        <f>+Casos_PN_CORR[[#This Row],[43933]]-Casos_PN_CORR[[#This Row],[43932]]</f>
        <v>0</v>
      </c>
      <c r="AN434">
        <f>+Casos_PN_CORR[[#This Row],[43934]]-Casos_PN_CORR[[#This Row],[43933]]</f>
        <v>0</v>
      </c>
      <c r="AO434">
        <f>+Casos_PN_CORR[[#This Row],[43935]]-Casos_PN_CORR[[#This Row],[43934]]</f>
        <v>0</v>
      </c>
      <c r="AP434">
        <f>+Casos_PN_CORR[[#This Row],[43936]]-Casos_PN_CORR[[#This Row],[43935]]</f>
        <v>0</v>
      </c>
      <c r="AQ434">
        <f>+Casos_PN_CORR[[#This Row],[43937]]-Casos_PN_CORR[[#This Row],[43936]]</f>
        <v>0</v>
      </c>
      <c r="AR434">
        <f>+Casos_PN_CORR[[#This Row],[43938]]-Casos_PN_CORR[[#This Row],[43937]]</f>
        <v>0</v>
      </c>
      <c r="AS434">
        <f>+Casos_PN_CORR[[#This Row],[43939]]-Casos_PN_CORR[[#This Row],[43938]]</f>
        <v>0</v>
      </c>
      <c r="AT434">
        <f>+Casos_PN_CORR[[#This Row],[43940]]-Casos_PN_CORR[[#This Row],[43939]]</f>
        <v>0</v>
      </c>
      <c r="AU434">
        <f>+Casos_PN_CORR[[#This Row],[43941]]-Casos_PN_CORR[[#This Row],[43940]]</f>
        <v>0</v>
      </c>
      <c r="AV434">
        <f>+Casos_PN_CORR[[#This Row],[43942]]-Casos_PN_CORR[[#This Row],[43941]]</f>
        <v>0</v>
      </c>
      <c r="AW434">
        <f>+Casos_PN_CORR[[#This Row],[43943]]-Casos_PN_CORR[[#This Row],[43942]]</f>
        <v>0</v>
      </c>
      <c r="AX434">
        <f>+Casos_PN_CORR[[#This Row],[43944]]-Casos_PN_CORR[[#This Row],[43943]]</f>
        <v>0</v>
      </c>
      <c r="AY434">
        <f>+Casos_PN_CORR[[#This Row],[43945]]-Casos_PN_CORR[[#This Row],[43944]]</f>
        <v>0</v>
      </c>
      <c r="AZ434">
        <f>+Casos_PN_CORR[[#This Row],[43946]]-Casos_PN_CORR[[#This Row],[43945]]</f>
        <v>0</v>
      </c>
      <c r="BA434">
        <f>+Casos_PN_CORR[[#This Row],[43947]]-Casos_PN_CORR[[#This Row],[43946]]</f>
        <v>0</v>
      </c>
      <c r="BB434">
        <f>+Casos_PN_CORR[[#This Row],[43948]]-Casos_PN_CORR[[#This Row],[43947]]</f>
        <v>0</v>
      </c>
      <c r="BC434">
        <f>+Casos_PN_CORR[[#This Row],[43949]]-Casos_PN_CORR[[#This Row],[43948]]</f>
        <v>0</v>
      </c>
      <c r="BD434">
        <f>+Casos_PN_CORR[[#This Row],[43950]]-Casos_PN_CORR[[#This Row],[43949]]</f>
        <v>0</v>
      </c>
      <c r="BE434">
        <f>+Casos_PN_CORR[[#This Row],[43951]]-Casos_PN_CORR[[#This Row],[43950]]</f>
        <v>0</v>
      </c>
      <c r="BF434">
        <f>+Casos_PN_CORR[[#This Row],[43952]]-Casos_PN_CORR[[#This Row],[43951]]</f>
        <v>0</v>
      </c>
      <c r="BG434">
        <f>+Casos_PN_CORR[[#This Row],[43953]]-Casos_PN_CORR[[#This Row],[43952]]</f>
        <v>0</v>
      </c>
      <c r="BH434">
        <f>+Casos_PN_CORR[[#This Row],[43954]]-Casos_PN_CORR[[#This Row],[43953]]</f>
        <v>0</v>
      </c>
      <c r="BI434">
        <f>+Casos_PN_CORR[[#This Row],[43955]]-Casos_PN_CORR[[#This Row],[43954]]</f>
        <v>0</v>
      </c>
      <c r="BJ434">
        <f>+Casos_PN_CORR[[#This Row],[43956]]-Casos_PN_CORR[[#This Row],[43955]]</f>
        <v>0</v>
      </c>
      <c r="BK434">
        <f>+Casos_PN_CORR[[#This Row],[43957]]-Casos_PN_CORR[[#This Row],[43956]]</f>
        <v>0</v>
      </c>
      <c r="BL434">
        <f>+Casos_PN_CORR[[#This Row],[43958]]-Casos_PN_CORR[[#This Row],[43957]]</f>
        <v>0</v>
      </c>
      <c r="BM434">
        <f>+Casos_PN_CORR[[#This Row],[43959]]-Casos_PN_CORR[[#This Row],[43958]]</f>
        <v>0</v>
      </c>
      <c r="BN434">
        <f>+Casos_PN_CORR[[#This Row],[43960]]-Casos_PN_CORR[[#This Row],[43959]]</f>
        <v>0</v>
      </c>
      <c r="BO434">
        <f>+Casos_PN_CORR[[#This Row],[43961]]-Casos_PN_CORR[[#This Row],[43960]]</f>
        <v>0</v>
      </c>
      <c r="BP434">
        <f>+Casos_PN_CORR[[#This Row],[43962]]-Casos_PN_CORR[[#This Row],[43961]]</f>
        <v>0</v>
      </c>
      <c r="BQ434">
        <f>+Casos_PN_CORR[[#This Row],[43963]]-Casos_PN_CORR[[#This Row],[43962]]</f>
        <v>0</v>
      </c>
      <c r="BR434">
        <f>+Casos_PN_CORR[[#This Row],[43964]]-Casos_PN_CORR[[#This Row],[43963]]</f>
        <v>0</v>
      </c>
      <c r="BS434">
        <f>+Casos_PN_CORR[[#This Row],[43965]]-Casos_PN_CORR[[#This Row],[43964]]</f>
        <v>0</v>
      </c>
      <c r="BT434">
        <f>+Casos_PN_CORR[[#This Row],[43966]]-Casos_PN_CORR[[#This Row],[43965]]</f>
        <v>0</v>
      </c>
      <c r="BU434">
        <f>+Casos_PN_CORR[[#This Row],[43967]]-Casos_PN_CORR[[#This Row],[43966]]</f>
        <v>0</v>
      </c>
      <c r="BV434">
        <f>+Casos_PN_CORR[[#This Row],[43968]]-Casos_PN_CORR[[#This Row],[43967]]</f>
        <v>0</v>
      </c>
      <c r="BW434">
        <f>+Casos_PN_CORR[[#This Row],[43969]]-Casos_PN_CORR[[#This Row],[43968]]</f>
        <v>0</v>
      </c>
      <c r="BX434">
        <f>+Casos_PN_CORR[[#This Row],[43970]]-Casos_PN_CORR[[#This Row],[43969]]</f>
        <v>0</v>
      </c>
      <c r="BY434">
        <f>+Casos_PN_CORR[[#This Row],[43971]]-Casos_PN_CORR[[#This Row],[43970]]</f>
        <v>0</v>
      </c>
      <c r="BZ434">
        <f>+Casos_PN_CORR[[#This Row],[43972]]-Casos_PN_CORR[[#This Row],[43971]]</f>
        <v>0</v>
      </c>
      <c r="CA434">
        <f>+Casos_PN_CORR[[#This Row],[43973]]-Casos_PN_CORR[[#This Row],[43972]]</f>
        <v>0</v>
      </c>
      <c r="CB434">
        <f>+Casos_PN_CORR[[#This Row],[43974]]-Casos_PN_CORR[[#This Row],[43973]]</f>
        <v>0</v>
      </c>
      <c r="CC434">
        <f>+Casos_PN_CORR[[#This Row],[43975]]-Casos_PN_CORR[[#This Row],[43974]]</f>
        <v>0</v>
      </c>
      <c r="CD434">
        <f>+Casos_PN_CORR[[#This Row],[43976]]-Casos_PN_CORR[[#This Row],[43975]]</f>
        <v>0</v>
      </c>
      <c r="CE434">
        <f>+Casos_PN_CORR[[#This Row],[43977]]-Casos_PN_CORR[[#This Row],[43976]]</f>
        <v>0</v>
      </c>
      <c r="CF434">
        <f>+Casos_PN_CORR[[#This Row],[43978]]-Casos_PN_CORR[[#This Row],[43977]]</f>
        <v>0</v>
      </c>
      <c r="CG434">
        <f>+Casos_PN_CORR[[#This Row],[43979]]-Casos_PN_CORR[[#This Row],[43978]]</f>
        <v>0</v>
      </c>
      <c r="CH434">
        <f>+Casos_PN_CORR[[#This Row],[43980]]-Casos_PN_CORR[[#This Row],[43979]]</f>
        <v>0</v>
      </c>
      <c r="CI434">
        <f>+Casos_PN_CORR[[#This Row],[43981]]-Casos_PN_CORR[[#This Row],[43980]]</f>
        <v>0</v>
      </c>
      <c r="CJ434">
        <f>+Casos_PN_CORR[[#This Row],[43982]]-Casos_PN_CORR[[#This Row],[43981]]</f>
        <v>0</v>
      </c>
      <c r="CK434">
        <f>+Casos_PN_CORR[[#This Row],[43983]]-Casos_PN_CORR[[#This Row],[43982]]</f>
        <v>0</v>
      </c>
      <c r="CL434">
        <f>+Casos_PN_CORR[[#This Row],[43984]]-Casos_PN_CORR[[#This Row],[43983]]</f>
        <v>0</v>
      </c>
      <c r="CM434">
        <f>+Casos_PN_CORR[[#This Row],[43985]]-Casos_PN_CORR[[#This Row],[43984]]</f>
        <v>0</v>
      </c>
      <c r="CN434">
        <f>+Casos_PN_CORR[[#This Row],[43986]]-Casos_PN_CORR[[#This Row],[43985]]</f>
        <v>0</v>
      </c>
      <c r="CO434">
        <f>+Casos_PN_CORR[[#This Row],[43987]]-Casos_PN_CORR[[#This Row],[43986]]</f>
        <v>0</v>
      </c>
      <c r="CP434">
        <f>+Casos_PN_CORR[[#This Row],[43988]]-Casos_PN_CORR[[#This Row],[43987]]</f>
        <v>0</v>
      </c>
      <c r="CQ434">
        <f>+Casos_PN_CORR[[#This Row],[43989]]-Casos_PN_CORR[[#This Row],[43988]]</f>
        <v>0</v>
      </c>
      <c r="CR434">
        <f>+Casos_PN_CORR[[#This Row],[43990]]-Casos_PN_CORR[[#This Row],[43989]]</f>
        <v>0</v>
      </c>
      <c r="CS434">
        <f>+Casos_PN_CORR[[#This Row],[43991]]-Casos_PN_CORR[[#This Row],[43990]]</f>
        <v>0</v>
      </c>
      <c r="CT434">
        <f>+Casos_PN_CORR[[#This Row],[43992]]-Casos_PN_CORR[[#This Row],[43991]]</f>
        <v>0</v>
      </c>
      <c r="CU434">
        <f>+Casos_PN_CORR[[#This Row],[43993]]-Casos_PN_CORR[[#This Row],[43992]]</f>
        <v>0</v>
      </c>
    </row>
    <row r="435" spans="1:99" x14ac:dyDescent="0.3">
      <c r="A435">
        <v>120606</v>
      </c>
      <c r="B435" s="2" t="s">
        <v>191</v>
      </c>
      <c r="C435" s="2" t="s">
        <v>299</v>
      </c>
      <c r="D435" s="2" t="s">
        <v>675</v>
      </c>
      <c r="E435" s="4">
        <f t="shared" si="6"/>
        <v>0</v>
      </c>
      <c r="F435">
        <f>+Casos_PN_CORR[[#This Row],[43900]]</f>
        <v>0</v>
      </c>
      <c r="G435">
        <f>+Casos_PN_CORR[[#This Row],[43901]]-Casos_PN_CORR[[#This Row],[43900]]</f>
        <v>0</v>
      </c>
      <c r="H435">
        <f>+Casos_PN_CORR[[#This Row],[43902]]-Casos_PN_CORR[[#This Row],[43901]]</f>
        <v>0</v>
      </c>
      <c r="I435">
        <f>+Casos_PN_CORR[[#This Row],[43903]]-Casos_PN_CORR[[#This Row],[43902]]</f>
        <v>0</v>
      </c>
      <c r="J435">
        <f>+Casos_PN_CORR[[#This Row],[43904]]-Casos_PN_CORR[[#This Row],[43903]]</f>
        <v>0</v>
      </c>
      <c r="K435">
        <f>+Casos_PN_CORR[[#This Row],[43905]]-Casos_PN_CORR[[#This Row],[43904]]</f>
        <v>0</v>
      </c>
      <c r="L435">
        <f>+Casos_PN_CORR[[#This Row],[43906]]-Casos_PN_CORR[[#This Row],[43905]]</f>
        <v>0</v>
      </c>
      <c r="M435">
        <f>+Casos_PN_CORR[[#This Row],[43907]]-Casos_PN_CORR[[#This Row],[43906]]</f>
        <v>0</v>
      </c>
      <c r="N435">
        <f>+Casos_PN_CORR[[#This Row],[43908]]-Casos_PN_CORR[[#This Row],[43907]]</f>
        <v>0</v>
      </c>
      <c r="O435">
        <f>+Casos_PN_CORR[[#This Row],[43909]]-Casos_PN_CORR[[#This Row],[43908]]</f>
        <v>0</v>
      </c>
      <c r="P435">
        <f>+Casos_PN_CORR[[#This Row],[43910]]-Casos_PN_CORR[[#This Row],[43909]]</f>
        <v>0</v>
      </c>
      <c r="Q435">
        <f>+Casos_PN_CORR[[#This Row],[43911]]-Casos_PN_CORR[[#This Row],[43910]]</f>
        <v>0</v>
      </c>
      <c r="R435">
        <f>+Casos_PN_CORR[[#This Row],[43912]]-Casos_PN_CORR[[#This Row],[43911]]</f>
        <v>0</v>
      </c>
      <c r="S435">
        <f>+Casos_PN_CORR[[#This Row],[43913]]-Casos_PN_CORR[[#This Row],[43912]]</f>
        <v>0</v>
      </c>
      <c r="T435">
        <f>+Casos_PN_CORR[[#This Row],[43914]]-Casos_PN_CORR[[#This Row],[43913]]</f>
        <v>0</v>
      </c>
      <c r="U435">
        <f>+Casos_PN_CORR[[#This Row],[43915]]-Casos_PN_CORR[[#This Row],[43914]]</f>
        <v>0</v>
      </c>
      <c r="V435">
        <f>+Casos_PN_CORR[[#This Row],[43916]]-Casos_PN_CORR[[#This Row],[43915]]</f>
        <v>0</v>
      </c>
      <c r="W435">
        <f>+Casos_PN_CORR[[#This Row],[43917]]-Casos_PN_CORR[[#This Row],[43916]]</f>
        <v>0</v>
      </c>
      <c r="X435">
        <f>+Casos_PN_CORR[[#This Row],[43918]]-Casos_PN_CORR[[#This Row],[43917]]</f>
        <v>0</v>
      </c>
      <c r="Y435">
        <f>+Casos_PN_CORR[[#This Row],[43919]]-Casos_PN_CORR[[#This Row],[43918]]</f>
        <v>0</v>
      </c>
      <c r="Z435">
        <f>+Casos_PN_CORR[[#This Row],[43920]]-Casos_PN_CORR[[#This Row],[43919]]</f>
        <v>0</v>
      </c>
      <c r="AA435">
        <f>+Casos_PN_CORR[[#This Row],[43921]]-Casos_PN_CORR[[#This Row],[43920]]</f>
        <v>0</v>
      </c>
      <c r="AB435">
        <f>+Casos_PN_CORR[[#This Row],[43922]]-Casos_PN_CORR[[#This Row],[43921]]</f>
        <v>0</v>
      </c>
      <c r="AC435">
        <f>+Casos_PN_CORR[[#This Row],[43923]]-Casos_PN_CORR[[#This Row],[43922]]</f>
        <v>0</v>
      </c>
      <c r="AD435">
        <f>+Casos_PN_CORR[[#This Row],[43924]]-Casos_PN_CORR[[#This Row],[43923]]</f>
        <v>0</v>
      </c>
      <c r="AE435">
        <f>+Casos_PN_CORR[[#This Row],[43925]]-Casos_PN_CORR[[#This Row],[43924]]</f>
        <v>0</v>
      </c>
      <c r="AF435">
        <f>+Casos_PN_CORR[[#This Row],[43926]]-Casos_PN_CORR[[#This Row],[43925]]</f>
        <v>0</v>
      </c>
      <c r="AG435">
        <f>+Casos_PN_CORR[[#This Row],[43927]]-Casos_PN_CORR[[#This Row],[43926]]</f>
        <v>0</v>
      </c>
      <c r="AH435">
        <f>+Casos_PN_CORR[[#This Row],[43928]]-Casos_PN_CORR[[#This Row],[43927]]</f>
        <v>0</v>
      </c>
      <c r="AI435">
        <f>+Casos_PN_CORR[[#This Row],[43929]]-Casos_PN_CORR[[#This Row],[43928]]</f>
        <v>0</v>
      </c>
      <c r="AJ435">
        <f>+Casos_PN_CORR[[#This Row],[43930]]-Casos_PN_CORR[[#This Row],[43929]]</f>
        <v>0</v>
      </c>
      <c r="AK435">
        <f>+Casos_PN_CORR[[#This Row],[43931]]-Casos_PN_CORR[[#This Row],[43930]]</f>
        <v>0</v>
      </c>
      <c r="AL435">
        <f>+Casos_PN_CORR[[#This Row],[43932]]-Casos_PN_CORR[[#This Row],[43931]]</f>
        <v>0</v>
      </c>
      <c r="AM435">
        <f>+Casos_PN_CORR[[#This Row],[43933]]-Casos_PN_CORR[[#This Row],[43932]]</f>
        <v>0</v>
      </c>
      <c r="AN435">
        <f>+Casos_PN_CORR[[#This Row],[43934]]-Casos_PN_CORR[[#This Row],[43933]]</f>
        <v>0</v>
      </c>
      <c r="AO435">
        <f>+Casos_PN_CORR[[#This Row],[43935]]-Casos_PN_CORR[[#This Row],[43934]]</f>
        <v>0</v>
      </c>
      <c r="AP435">
        <f>+Casos_PN_CORR[[#This Row],[43936]]-Casos_PN_CORR[[#This Row],[43935]]</f>
        <v>0</v>
      </c>
      <c r="AQ435">
        <f>+Casos_PN_CORR[[#This Row],[43937]]-Casos_PN_CORR[[#This Row],[43936]]</f>
        <v>0</v>
      </c>
      <c r="AR435">
        <f>+Casos_PN_CORR[[#This Row],[43938]]-Casos_PN_CORR[[#This Row],[43937]]</f>
        <v>0</v>
      </c>
      <c r="AS435">
        <f>+Casos_PN_CORR[[#This Row],[43939]]-Casos_PN_CORR[[#This Row],[43938]]</f>
        <v>0</v>
      </c>
      <c r="AT435">
        <f>+Casos_PN_CORR[[#This Row],[43940]]-Casos_PN_CORR[[#This Row],[43939]]</f>
        <v>0</v>
      </c>
      <c r="AU435">
        <f>+Casos_PN_CORR[[#This Row],[43941]]-Casos_PN_CORR[[#This Row],[43940]]</f>
        <v>0</v>
      </c>
      <c r="AV435">
        <f>+Casos_PN_CORR[[#This Row],[43942]]-Casos_PN_CORR[[#This Row],[43941]]</f>
        <v>0</v>
      </c>
      <c r="AW435">
        <f>+Casos_PN_CORR[[#This Row],[43943]]-Casos_PN_CORR[[#This Row],[43942]]</f>
        <v>0</v>
      </c>
      <c r="AX435">
        <f>+Casos_PN_CORR[[#This Row],[43944]]-Casos_PN_CORR[[#This Row],[43943]]</f>
        <v>0</v>
      </c>
      <c r="AY435">
        <f>+Casos_PN_CORR[[#This Row],[43945]]-Casos_PN_CORR[[#This Row],[43944]]</f>
        <v>0</v>
      </c>
      <c r="AZ435">
        <f>+Casos_PN_CORR[[#This Row],[43946]]-Casos_PN_CORR[[#This Row],[43945]]</f>
        <v>0</v>
      </c>
      <c r="BA435">
        <f>+Casos_PN_CORR[[#This Row],[43947]]-Casos_PN_CORR[[#This Row],[43946]]</f>
        <v>0</v>
      </c>
      <c r="BB435">
        <f>+Casos_PN_CORR[[#This Row],[43948]]-Casos_PN_CORR[[#This Row],[43947]]</f>
        <v>0</v>
      </c>
      <c r="BC435">
        <f>+Casos_PN_CORR[[#This Row],[43949]]-Casos_PN_CORR[[#This Row],[43948]]</f>
        <v>0</v>
      </c>
      <c r="BD435">
        <f>+Casos_PN_CORR[[#This Row],[43950]]-Casos_PN_CORR[[#This Row],[43949]]</f>
        <v>0</v>
      </c>
      <c r="BE435">
        <f>+Casos_PN_CORR[[#This Row],[43951]]-Casos_PN_CORR[[#This Row],[43950]]</f>
        <v>0</v>
      </c>
      <c r="BF435">
        <f>+Casos_PN_CORR[[#This Row],[43952]]-Casos_PN_CORR[[#This Row],[43951]]</f>
        <v>0</v>
      </c>
      <c r="BG435">
        <f>+Casos_PN_CORR[[#This Row],[43953]]-Casos_PN_CORR[[#This Row],[43952]]</f>
        <v>0</v>
      </c>
      <c r="BH435">
        <f>+Casos_PN_CORR[[#This Row],[43954]]-Casos_PN_CORR[[#This Row],[43953]]</f>
        <v>0</v>
      </c>
      <c r="BI435">
        <f>+Casos_PN_CORR[[#This Row],[43955]]-Casos_PN_CORR[[#This Row],[43954]]</f>
        <v>0</v>
      </c>
      <c r="BJ435">
        <f>+Casos_PN_CORR[[#This Row],[43956]]-Casos_PN_CORR[[#This Row],[43955]]</f>
        <v>0</v>
      </c>
      <c r="BK435">
        <f>+Casos_PN_CORR[[#This Row],[43957]]-Casos_PN_CORR[[#This Row],[43956]]</f>
        <v>0</v>
      </c>
      <c r="BL435">
        <f>+Casos_PN_CORR[[#This Row],[43958]]-Casos_PN_CORR[[#This Row],[43957]]</f>
        <v>0</v>
      </c>
      <c r="BM435">
        <f>+Casos_PN_CORR[[#This Row],[43959]]-Casos_PN_CORR[[#This Row],[43958]]</f>
        <v>0</v>
      </c>
      <c r="BN435">
        <f>+Casos_PN_CORR[[#This Row],[43960]]-Casos_PN_CORR[[#This Row],[43959]]</f>
        <v>0</v>
      </c>
      <c r="BO435">
        <f>+Casos_PN_CORR[[#This Row],[43961]]-Casos_PN_CORR[[#This Row],[43960]]</f>
        <v>0</v>
      </c>
      <c r="BP435">
        <f>+Casos_PN_CORR[[#This Row],[43962]]-Casos_PN_CORR[[#This Row],[43961]]</f>
        <v>0</v>
      </c>
      <c r="BQ435">
        <f>+Casos_PN_CORR[[#This Row],[43963]]-Casos_PN_CORR[[#This Row],[43962]]</f>
        <v>0</v>
      </c>
      <c r="BR435">
        <f>+Casos_PN_CORR[[#This Row],[43964]]-Casos_PN_CORR[[#This Row],[43963]]</f>
        <v>0</v>
      </c>
      <c r="BS435">
        <f>+Casos_PN_CORR[[#This Row],[43965]]-Casos_PN_CORR[[#This Row],[43964]]</f>
        <v>0</v>
      </c>
      <c r="BT435">
        <f>+Casos_PN_CORR[[#This Row],[43966]]-Casos_PN_CORR[[#This Row],[43965]]</f>
        <v>0</v>
      </c>
      <c r="BU435">
        <f>+Casos_PN_CORR[[#This Row],[43967]]-Casos_PN_CORR[[#This Row],[43966]]</f>
        <v>0</v>
      </c>
      <c r="BV435">
        <f>+Casos_PN_CORR[[#This Row],[43968]]-Casos_PN_CORR[[#This Row],[43967]]</f>
        <v>0</v>
      </c>
      <c r="BW435">
        <f>+Casos_PN_CORR[[#This Row],[43969]]-Casos_PN_CORR[[#This Row],[43968]]</f>
        <v>0</v>
      </c>
      <c r="BX435">
        <f>+Casos_PN_CORR[[#This Row],[43970]]-Casos_PN_CORR[[#This Row],[43969]]</f>
        <v>0</v>
      </c>
      <c r="BY435">
        <f>+Casos_PN_CORR[[#This Row],[43971]]-Casos_PN_CORR[[#This Row],[43970]]</f>
        <v>0</v>
      </c>
      <c r="BZ435">
        <f>+Casos_PN_CORR[[#This Row],[43972]]-Casos_PN_CORR[[#This Row],[43971]]</f>
        <v>0</v>
      </c>
      <c r="CA435">
        <f>+Casos_PN_CORR[[#This Row],[43973]]-Casos_PN_CORR[[#This Row],[43972]]</f>
        <v>0</v>
      </c>
      <c r="CB435">
        <f>+Casos_PN_CORR[[#This Row],[43974]]-Casos_PN_CORR[[#This Row],[43973]]</f>
        <v>0</v>
      </c>
      <c r="CC435">
        <f>+Casos_PN_CORR[[#This Row],[43975]]-Casos_PN_CORR[[#This Row],[43974]]</f>
        <v>0</v>
      </c>
      <c r="CD435">
        <f>+Casos_PN_CORR[[#This Row],[43976]]-Casos_PN_CORR[[#This Row],[43975]]</f>
        <v>0</v>
      </c>
      <c r="CE435">
        <f>+Casos_PN_CORR[[#This Row],[43977]]-Casos_PN_CORR[[#This Row],[43976]]</f>
        <v>0</v>
      </c>
      <c r="CF435">
        <f>+Casos_PN_CORR[[#This Row],[43978]]-Casos_PN_CORR[[#This Row],[43977]]</f>
        <v>0</v>
      </c>
      <c r="CG435">
        <f>+Casos_PN_CORR[[#This Row],[43979]]-Casos_PN_CORR[[#This Row],[43978]]</f>
        <v>0</v>
      </c>
      <c r="CH435">
        <f>+Casos_PN_CORR[[#This Row],[43980]]-Casos_PN_CORR[[#This Row],[43979]]</f>
        <v>0</v>
      </c>
      <c r="CI435">
        <f>+Casos_PN_CORR[[#This Row],[43981]]-Casos_PN_CORR[[#This Row],[43980]]</f>
        <v>0</v>
      </c>
      <c r="CJ435">
        <f>+Casos_PN_CORR[[#This Row],[43982]]-Casos_PN_CORR[[#This Row],[43981]]</f>
        <v>0</v>
      </c>
      <c r="CK435">
        <f>+Casos_PN_CORR[[#This Row],[43983]]-Casos_PN_CORR[[#This Row],[43982]]</f>
        <v>0</v>
      </c>
      <c r="CL435">
        <f>+Casos_PN_CORR[[#This Row],[43984]]-Casos_PN_CORR[[#This Row],[43983]]</f>
        <v>0</v>
      </c>
      <c r="CM435">
        <f>+Casos_PN_CORR[[#This Row],[43985]]-Casos_PN_CORR[[#This Row],[43984]]</f>
        <v>0</v>
      </c>
      <c r="CN435">
        <f>+Casos_PN_CORR[[#This Row],[43986]]-Casos_PN_CORR[[#This Row],[43985]]</f>
        <v>0</v>
      </c>
      <c r="CO435">
        <f>+Casos_PN_CORR[[#This Row],[43987]]-Casos_PN_CORR[[#This Row],[43986]]</f>
        <v>0</v>
      </c>
      <c r="CP435">
        <f>+Casos_PN_CORR[[#This Row],[43988]]-Casos_PN_CORR[[#This Row],[43987]]</f>
        <v>0</v>
      </c>
      <c r="CQ435">
        <f>+Casos_PN_CORR[[#This Row],[43989]]-Casos_PN_CORR[[#This Row],[43988]]</f>
        <v>0</v>
      </c>
      <c r="CR435">
        <f>+Casos_PN_CORR[[#This Row],[43990]]-Casos_PN_CORR[[#This Row],[43989]]</f>
        <v>0</v>
      </c>
      <c r="CS435">
        <f>+Casos_PN_CORR[[#This Row],[43991]]-Casos_PN_CORR[[#This Row],[43990]]</f>
        <v>0</v>
      </c>
      <c r="CT435">
        <f>+Casos_PN_CORR[[#This Row],[43992]]-Casos_PN_CORR[[#This Row],[43991]]</f>
        <v>0</v>
      </c>
      <c r="CU435">
        <f>+Casos_PN_CORR[[#This Row],[43993]]-Casos_PN_CORR[[#This Row],[43992]]</f>
        <v>0</v>
      </c>
    </row>
    <row r="436" spans="1:99" x14ac:dyDescent="0.3">
      <c r="A436">
        <v>120107</v>
      </c>
      <c r="B436" s="2" t="s">
        <v>191</v>
      </c>
      <c r="C436" s="2" t="s">
        <v>289</v>
      </c>
      <c r="D436" s="2" t="s">
        <v>409</v>
      </c>
      <c r="E436" s="4">
        <f t="shared" si="6"/>
        <v>0</v>
      </c>
      <c r="F436">
        <f>+Casos_PN_CORR[[#This Row],[43900]]</f>
        <v>0</v>
      </c>
      <c r="G436">
        <f>+Casos_PN_CORR[[#This Row],[43901]]-Casos_PN_CORR[[#This Row],[43900]]</f>
        <v>0</v>
      </c>
      <c r="H436">
        <f>+Casos_PN_CORR[[#This Row],[43902]]-Casos_PN_CORR[[#This Row],[43901]]</f>
        <v>0</v>
      </c>
      <c r="I436">
        <f>+Casos_PN_CORR[[#This Row],[43903]]-Casos_PN_CORR[[#This Row],[43902]]</f>
        <v>0</v>
      </c>
      <c r="J436">
        <f>+Casos_PN_CORR[[#This Row],[43904]]-Casos_PN_CORR[[#This Row],[43903]]</f>
        <v>0</v>
      </c>
      <c r="K436">
        <f>+Casos_PN_CORR[[#This Row],[43905]]-Casos_PN_CORR[[#This Row],[43904]]</f>
        <v>0</v>
      </c>
      <c r="L436">
        <f>+Casos_PN_CORR[[#This Row],[43906]]-Casos_PN_CORR[[#This Row],[43905]]</f>
        <v>0</v>
      </c>
      <c r="M436">
        <f>+Casos_PN_CORR[[#This Row],[43907]]-Casos_PN_CORR[[#This Row],[43906]]</f>
        <v>0</v>
      </c>
      <c r="N436">
        <f>+Casos_PN_CORR[[#This Row],[43908]]-Casos_PN_CORR[[#This Row],[43907]]</f>
        <v>0</v>
      </c>
      <c r="O436">
        <f>+Casos_PN_CORR[[#This Row],[43909]]-Casos_PN_CORR[[#This Row],[43908]]</f>
        <v>0</v>
      </c>
      <c r="P436">
        <f>+Casos_PN_CORR[[#This Row],[43910]]-Casos_PN_CORR[[#This Row],[43909]]</f>
        <v>0</v>
      </c>
      <c r="Q436">
        <f>+Casos_PN_CORR[[#This Row],[43911]]-Casos_PN_CORR[[#This Row],[43910]]</f>
        <v>0</v>
      </c>
      <c r="R436">
        <f>+Casos_PN_CORR[[#This Row],[43912]]-Casos_PN_CORR[[#This Row],[43911]]</f>
        <v>0</v>
      </c>
      <c r="S436">
        <f>+Casos_PN_CORR[[#This Row],[43913]]-Casos_PN_CORR[[#This Row],[43912]]</f>
        <v>0</v>
      </c>
      <c r="T436">
        <f>+Casos_PN_CORR[[#This Row],[43914]]-Casos_PN_CORR[[#This Row],[43913]]</f>
        <v>0</v>
      </c>
      <c r="U436">
        <f>+Casos_PN_CORR[[#This Row],[43915]]-Casos_PN_CORR[[#This Row],[43914]]</f>
        <v>0</v>
      </c>
      <c r="V436">
        <f>+Casos_PN_CORR[[#This Row],[43916]]-Casos_PN_CORR[[#This Row],[43915]]</f>
        <v>0</v>
      </c>
      <c r="W436">
        <f>+Casos_PN_CORR[[#This Row],[43917]]-Casos_PN_CORR[[#This Row],[43916]]</f>
        <v>0</v>
      </c>
      <c r="X436">
        <f>+Casos_PN_CORR[[#This Row],[43918]]-Casos_PN_CORR[[#This Row],[43917]]</f>
        <v>0</v>
      </c>
      <c r="Y436">
        <f>+Casos_PN_CORR[[#This Row],[43919]]-Casos_PN_CORR[[#This Row],[43918]]</f>
        <v>0</v>
      </c>
      <c r="Z436">
        <f>+Casos_PN_CORR[[#This Row],[43920]]-Casos_PN_CORR[[#This Row],[43919]]</f>
        <v>0</v>
      </c>
      <c r="AA436">
        <f>+Casos_PN_CORR[[#This Row],[43921]]-Casos_PN_CORR[[#This Row],[43920]]</f>
        <v>0</v>
      </c>
      <c r="AB436">
        <f>+Casos_PN_CORR[[#This Row],[43922]]-Casos_PN_CORR[[#This Row],[43921]]</f>
        <v>0</v>
      </c>
      <c r="AC436">
        <f>+Casos_PN_CORR[[#This Row],[43923]]-Casos_PN_CORR[[#This Row],[43922]]</f>
        <v>0</v>
      </c>
      <c r="AD436">
        <f>+Casos_PN_CORR[[#This Row],[43924]]-Casos_PN_CORR[[#This Row],[43923]]</f>
        <v>0</v>
      </c>
      <c r="AE436">
        <f>+Casos_PN_CORR[[#This Row],[43925]]-Casos_PN_CORR[[#This Row],[43924]]</f>
        <v>0</v>
      </c>
      <c r="AF436">
        <f>+Casos_PN_CORR[[#This Row],[43926]]-Casos_PN_CORR[[#This Row],[43925]]</f>
        <v>0</v>
      </c>
      <c r="AG436">
        <f>+Casos_PN_CORR[[#This Row],[43927]]-Casos_PN_CORR[[#This Row],[43926]]</f>
        <v>0</v>
      </c>
      <c r="AH436">
        <f>+Casos_PN_CORR[[#This Row],[43928]]-Casos_PN_CORR[[#This Row],[43927]]</f>
        <v>0</v>
      </c>
      <c r="AI436">
        <f>+Casos_PN_CORR[[#This Row],[43929]]-Casos_PN_CORR[[#This Row],[43928]]</f>
        <v>0</v>
      </c>
      <c r="AJ436">
        <f>+Casos_PN_CORR[[#This Row],[43930]]-Casos_PN_CORR[[#This Row],[43929]]</f>
        <v>0</v>
      </c>
      <c r="AK436">
        <f>+Casos_PN_CORR[[#This Row],[43931]]-Casos_PN_CORR[[#This Row],[43930]]</f>
        <v>0</v>
      </c>
      <c r="AL436">
        <f>+Casos_PN_CORR[[#This Row],[43932]]-Casos_PN_CORR[[#This Row],[43931]]</f>
        <v>0</v>
      </c>
      <c r="AM436">
        <f>+Casos_PN_CORR[[#This Row],[43933]]-Casos_PN_CORR[[#This Row],[43932]]</f>
        <v>0</v>
      </c>
      <c r="AN436">
        <f>+Casos_PN_CORR[[#This Row],[43934]]-Casos_PN_CORR[[#This Row],[43933]]</f>
        <v>0</v>
      </c>
      <c r="AO436">
        <f>+Casos_PN_CORR[[#This Row],[43935]]-Casos_PN_CORR[[#This Row],[43934]]</f>
        <v>0</v>
      </c>
      <c r="AP436">
        <f>+Casos_PN_CORR[[#This Row],[43936]]-Casos_PN_CORR[[#This Row],[43935]]</f>
        <v>0</v>
      </c>
      <c r="AQ436">
        <f>+Casos_PN_CORR[[#This Row],[43937]]-Casos_PN_CORR[[#This Row],[43936]]</f>
        <v>0</v>
      </c>
      <c r="AR436">
        <f>+Casos_PN_CORR[[#This Row],[43938]]-Casos_PN_CORR[[#This Row],[43937]]</f>
        <v>0</v>
      </c>
      <c r="AS436">
        <f>+Casos_PN_CORR[[#This Row],[43939]]-Casos_PN_CORR[[#This Row],[43938]]</f>
        <v>0</v>
      </c>
      <c r="AT436">
        <f>+Casos_PN_CORR[[#This Row],[43940]]-Casos_PN_CORR[[#This Row],[43939]]</f>
        <v>0</v>
      </c>
      <c r="AU436">
        <f>+Casos_PN_CORR[[#This Row],[43941]]-Casos_PN_CORR[[#This Row],[43940]]</f>
        <v>0</v>
      </c>
      <c r="AV436">
        <f>+Casos_PN_CORR[[#This Row],[43942]]-Casos_PN_CORR[[#This Row],[43941]]</f>
        <v>0</v>
      </c>
      <c r="AW436">
        <f>+Casos_PN_CORR[[#This Row],[43943]]-Casos_PN_CORR[[#This Row],[43942]]</f>
        <v>0</v>
      </c>
      <c r="AX436">
        <f>+Casos_PN_CORR[[#This Row],[43944]]-Casos_PN_CORR[[#This Row],[43943]]</f>
        <v>0</v>
      </c>
      <c r="AY436">
        <f>+Casos_PN_CORR[[#This Row],[43945]]-Casos_PN_CORR[[#This Row],[43944]]</f>
        <v>0</v>
      </c>
      <c r="AZ436">
        <f>+Casos_PN_CORR[[#This Row],[43946]]-Casos_PN_CORR[[#This Row],[43945]]</f>
        <v>0</v>
      </c>
      <c r="BA436">
        <f>+Casos_PN_CORR[[#This Row],[43947]]-Casos_PN_CORR[[#This Row],[43946]]</f>
        <v>0</v>
      </c>
      <c r="BB436">
        <f>+Casos_PN_CORR[[#This Row],[43948]]-Casos_PN_CORR[[#This Row],[43947]]</f>
        <v>0</v>
      </c>
      <c r="BC436">
        <f>+Casos_PN_CORR[[#This Row],[43949]]-Casos_PN_CORR[[#This Row],[43948]]</f>
        <v>0</v>
      </c>
      <c r="BD436">
        <f>+Casos_PN_CORR[[#This Row],[43950]]-Casos_PN_CORR[[#This Row],[43949]]</f>
        <v>0</v>
      </c>
      <c r="BE436">
        <f>+Casos_PN_CORR[[#This Row],[43951]]-Casos_PN_CORR[[#This Row],[43950]]</f>
        <v>0</v>
      </c>
      <c r="BF436">
        <f>+Casos_PN_CORR[[#This Row],[43952]]-Casos_PN_CORR[[#This Row],[43951]]</f>
        <v>0</v>
      </c>
      <c r="BG436">
        <f>+Casos_PN_CORR[[#This Row],[43953]]-Casos_PN_CORR[[#This Row],[43952]]</f>
        <v>0</v>
      </c>
      <c r="BH436">
        <f>+Casos_PN_CORR[[#This Row],[43954]]-Casos_PN_CORR[[#This Row],[43953]]</f>
        <v>0</v>
      </c>
      <c r="BI436">
        <f>+Casos_PN_CORR[[#This Row],[43955]]-Casos_PN_CORR[[#This Row],[43954]]</f>
        <v>0</v>
      </c>
      <c r="BJ436">
        <f>+Casos_PN_CORR[[#This Row],[43956]]-Casos_PN_CORR[[#This Row],[43955]]</f>
        <v>0</v>
      </c>
      <c r="BK436">
        <f>+Casos_PN_CORR[[#This Row],[43957]]-Casos_PN_CORR[[#This Row],[43956]]</f>
        <v>0</v>
      </c>
      <c r="BL436">
        <f>+Casos_PN_CORR[[#This Row],[43958]]-Casos_PN_CORR[[#This Row],[43957]]</f>
        <v>0</v>
      </c>
      <c r="BM436">
        <f>+Casos_PN_CORR[[#This Row],[43959]]-Casos_PN_CORR[[#This Row],[43958]]</f>
        <v>0</v>
      </c>
      <c r="BN436">
        <f>+Casos_PN_CORR[[#This Row],[43960]]-Casos_PN_CORR[[#This Row],[43959]]</f>
        <v>0</v>
      </c>
      <c r="BO436">
        <f>+Casos_PN_CORR[[#This Row],[43961]]-Casos_PN_CORR[[#This Row],[43960]]</f>
        <v>0</v>
      </c>
      <c r="BP436">
        <f>+Casos_PN_CORR[[#This Row],[43962]]-Casos_PN_CORR[[#This Row],[43961]]</f>
        <v>0</v>
      </c>
      <c r="BQ436">
        <f>+Casos_PN_CORR[[#This Row],[43963]]-Casos_PN_CORR[[#This Row],[43962]]</f>
        <v>0</v>
      </c>
      <c r="BR436">
        <f>+Casos_PN_CORR[[#This Row],[43964]]-Casos_PN_CORR[[#This Row],[43963]]</f>
        <v>0</v>
      </c>
      <c r="BS436">
        <f>+Casos_PN_CORR[[#This Row],[43965]]-Casos_PN_CORR[[#This Row],[43964]]</f>
        <v>0</v>
      </c>
      <c r="BT436">
        <f>+Casos_PN_CORR[[#This Row],[43966]]-Casos_PN_CORR[[#This Row],[43965]]</f>
        <v>0</v>
      </c>
      <c r="BU436">
        <f>+Casos_PN_CORR[[#This Row],[43967]]-Casos_PN_CORR[[#This Row],[43966]]</f>
        <v>0</v>
      </c>
      <c r="BV436">
        <f>+Casos_PN_CORR[[#This Row],[43968]]-Casos_PN_CORR[[#This Row],[43967]]</f>
        <v>0</v>
      </c>
      <c r="BW436">
        <f>+Casos_PN_CORR[[#This Row],[43969]]-Casos_PN_CORR[[#This Row],[43968]]</f>
        <v>0</v>
      </c>
      <c r="BX436">
        <f>+Casos_PN_CORR[[#This Row],[43970]]-Casos_PN_CORR[[#This Row],[43969]]</f>
        <v>0</v>
      </c>
      <c r="BY436">
        <f>+Casos_PN_CORR[[#This Row],[43971]]-Casos_PN_CORR[[#This Row],[43970]]</f>
        <v>0</v>
      </c>
      <c r="BZ436">
        <f>+Casos_PN_CORR[[#This Row],[43972]]-Casos_PN_CORR[[#This Row],[43971]]</f>
        <v>0</v>
      </c>
      <c r="CA436">
        <f>+Casos_PN_CORR[[#This Row],[43973]]-Casos_PN_CORR[[#This Row],[43972]]</f>
        <v>0</v>
      </c>
      <c r="CB436">
        <f>+Casos_PN_CORR[[#This Row],[43974]]-Casos_PN_CORR[[#This Row],[43973]]</f>
        <v>0</v>
      </c>
      <c r="CC436">
        <f>+Casos_PN_CORR[[#This Row],[43975]]-Casos_PN_CORR[[#This Row],[43974]]</f>
        <v>0</v>
      </c>
      <c r="CD436">
        <f>+Casos_PN_CORR[[#This Row],[43976]]-Casos_PN_CORR[[#This Row],[43975]]</f>
        <v>0</v>
      </c>
      <c r="CE436">
        <f>+Casos_PN_CORR[[#This Row],[43977]]-Casos_PN_CORR[[#This Row],[43976]]</f>
        <v>0</v>
      </c>
      <c r="CF436">
        <f>+Casos_PN_CORR[[#This Row],[43978]]-Casos_PN_CORR[[#This Row],[43977]]</f>
        <v>0</v>
      </c>
      <c r="CG436">
        <f>+Casos_PN_CORR[[#This Row],[43979]]-Casos_PN_CORR[[#This Row],[43978]]</f>
        <v>0</v>
      </c>
      <c r="CH436">
        <f>+Casos_PN_CORR[[#This Row],[43980]]-Casos_PN_CORR[[#This Row],[43979]]</f>
        <v>0</v>
      </c>
      <c r="CI436">
        <f>+Casos_PN_CORR[[#This Row],[43981]]-Casos_PN_CORR[[#This Row],[43980]]</f>
        <v>0</v>
      </c>
      <c r="CJ436">
        <f>+Casos_PN_CORR[[#This Row],[43982]]-Casos_PN_CORR[[#This Row],[43981]]</f>
        <v>0</v>
      </c>
      <c r="CK436">
        <f>+Casos_PN_CORR[[#This Row],[43983]]-Casos_PN_CORR[[#This Row],[43982]]</f>
        <v>0</v>
      </c>
      <c r="CL436">
        <f>+Casos_PN_CORR[[#This Row],[43984]]-Casos_PN_CORR[[#This Row],[43983]]</f>
        <v>0</v>
      </c>
      <c r="CM436">
        <f>+Casos_PN_CORR[[#This Row],[43985]]-Casos_PN_CORR[[#This Row],[43984]]</f>
        <v>0</v>
      </c>
      <c r="CN436">
        <f>+Casos_PN_CORR[[#This Row],[43986]]-Casos_PN_CORR[[#This Row],[43985]]</f>
        <v>0</v>
      </c>
      <c r="CO436">
        <f>+Casos_PN_CORR[[#This Row],[43987]]-Casos_PN_CORR[[#This Row],[43986]]</f>
        <v>0</v>
      </c>
      <c r="CP436">
        <f>+Casos_PN_CORR[[#This Row],[43988]]-Casos_PN_CORR[[#This Row],[43987]]</f>
        <v>0</v>
      </c>
      <c r="CQ436">
        <f>+Casos_PN_CORR[[#This Row],[43989]]-Casos_PN_CORR[[#This Row],[43988]]</f>
        <v>0</v>
      </c>
      <c r="CR436">
        <f>+Casos_PN_CORR[[#This Row],[43990]]-Casos_PN_CORR[[#This Row],[43989]]</f>
        <v>0</v>
      </c>
      <c r="CS436">
        <f>+Casos_PN_CORR[[#This Row],[43991]]-Casos_PN_CORR[[#This Row],[43990]]</f>
        <v>0</v>
      </c>
      <c r="CT436">
        <f>+Casos_PN_CORR[[#This Row],[43992]]-Casos_PN_CORR[[#This Row],[43991]]</f>
        <v>0</v>
      </c>
      <c r="CU436">
        <f>+Casos_PN_CORR[[#This Row],[43993]]-Casos_PN_CORR[[#This Row],[43992]]</f>
        <v>0</v>
      </c>
    </row>
    <row r="437" spans="1:99" x14ac:dyDescent="0.3">
      <c r="A437">
        <v>10404</v>
      </c>
      <c r="B437" s="2" t="s">
        <v>163</v>
      </c>
      <c r="C437" s="2" t="s">
        <v>273</v>
      </c>
      <c r="D437" s="2" t="s">
        <v>676</v>
      </c>
      <c r="E437" s="4">
        <f t="shared" si="6"/>
        <v>0</v>
      </c>
      <c r="F437">
        <f>+Casos_PN_CORR[[#This Row],[43900]]</f>
        <v>0</v>
      </c>
      <c r="G437">
        <f>+Casos_PN_CORR[[#This Row],[43901]]-Casos_PN_CORR[[#This Row],[43900]]</f>
        <v>0</v>
      </c>
      <c r="H437">
        <f>+Casos_PN_CORR[[#This Row],[43902]]-Casos_PN_CORR[[#This Row],[43901]]</f>
        <v>0</v>
      </c>
      <c r="I437">
        <f>+Casos_PN_CORR[[#This Row],[43903]]-Casos_PN_CORR[[#This Row],[43902]]</f>
        <v>0</v>
      </c>
      <c r="J437">
        <f>+Casos_PN_CORR[[#This Row],[43904]]-Casos_PN_CORR[[#This Row],[43903]]</f>
        <v>0</v>
      </c>
      <c r="K437">
        <f>+Casos_PN_CORR[[#This Row],[43905]]-Casos_PN_CORR[[#This Row],[43904]]</f>
        <v>0</v>
      </c>
      <c r="L437">
        <f>+Casos_PN_CORR[[#This Row],[43906]]-Casos_PN_CORR[[#This Row],[43905]]</f>
        <v>0</v>
      </c>
      <c r="M437">
        <f>+Casos_PN_CORR[[#This Row],[43907]]-Casos_PN_CORR[[#This Row],[43906]]</f>
        <v>0</v>
      </c>
      <c r="N437">
        <f>+Casos_PN_CORR[[#This Row],[43908]]-Casos_PN_CORR[[#This Row],[43907]]</f>
        <v>0</v>
      </c>
      <c r="O437">
        <f>+Casos_PN_CORR[[#This Row],[43909]]-Casos_PN_CORR[[#This Row],[43908]]</f>
        <v>0</v>
      </c>
      <c r="P437">
        <f>+Casos_PN_CORR[[#This Row],[43910]]-Casos_PN_CORR[[#This Row],[43909]]</f>
        <v>0</v>
      </c>
      <c r="Q437">
        <f>+Casos_PN_CORR[[#This Row],[43911]]-Casos_PN_CORR[[#This Row],[43910]]</f>
        <v>0</v>
      </c>
      <c r="R437">
        <f>+Casos_PN_CORR[[#This Row],[43912]]-Casos_PN_CORR[[#This Row],[43911]]</f>
        <v>0</v>
      </c>
      <c r="S437">
        <f>+Casos_PN_CORR[[#This Row],[43913]]-Casos_PN_CORR[[#This Row],[43912]]</f>
        <v>0</v>
      </c>
      <c r="T437">
        <f>+Casos_PN_CORR[[#This Row],[43914]]-Casos_PN_CORR[[#This Row],[43913]]</f>
        <v>0</v>
      </c>
      <c r="U437">
        <f>+Casos_PN_CORR[[#This Row],[43915]]-Casos_PN_CORR[[#This Row],[43914]]</f>
        <v>0</v>
      </c>
      <c r="V437">
        <f>+Casos_PN_CORR[[#This Row],[43916]]-Casos_PN_CORR[[#This Row],[43915]]</f>
        <v>0</v>
      </c>
      <c r="W437">
        <f>+Casos_PN_CORR[[#This Row],[43917]]-Casos_PN_CORR[[#This Row],[43916]]</f>
        <v>0</v>
      </c>
      <c r="X437">
        <f>+Casos_PN_CORR[[#This Row],[43918]]-Casos_PN_CORR[[#This Row],[43917]]</f>
        <v>0</v>
      </c>
      <c r="Y437">
        <f>+Casos_PN_CORR[[#This Row],[43919]]-Casos_PN_CORR[[#This Row],[43918]]</f>
        <v>0</v>
      </c>
      <c r="Z437">
        <f>+Casos_PN_CORR[[#This Row],[43920]]-Casos_PN_CORR[[#This Row],[43919]]</f>
        <v>0</v>
      </c>
      <c r="AA437">
        <f>+Casos_PN_CORR[[#This Row],[43921]]-Casos_PN_CORR[[#This Row],[43920]]</f>
        <v>0</v>
      </c>
      <c r="AB437">
        <f>+Casos_PN_CORR[[#This Row],[43922]]-Casos_PN_CORR[[#This Row],[43921]]</f>
        <v>0</v>
      </c>
      <c r="AC437">
        <f>+Casos_PN_CORR[[#This Row],[43923]]-Casos_PN_CORR[[#This Row],[43922]]</f>
        <v>0</v>
      </c>
      <c r="AD437">
        <f>+Casos_PN_CORR[[#This Row],[43924]]-Casos_PN_CORR[[#This Row],[43923]]</f>
        <v>0</v>
      </c>
      <c r="AE437">
        <f>+Casos_PN_CORR[[#This Row],[43925]]-Casos_PN_CORR[[#This Row],[43924]]</f>
        <v>0</v>
      </c>
      <c r="AF437">
        <f>+Casos_PN_CORR[[#This Row],[43926]]-Casos_PN_CORR[[#This Row],[43925]]</f>
        <v>0</v>
      </c>
      <c r="AG437">
        <f>+Casos_PN_CORR[[#This Row],[43927]]-Casos_PN_CORR[[#This Row],[43926]]</f>
        <v>0</v>
      </c>
      <c r="AH437">
        <f>+Casos_PN_CORR[[#This Row],[43928]]-Casos_PN_CORR[[#This Row],[43927]]</f>
        <v>0</v>
      </c>
      <c r="AI437">
        <f>+Casos_PN_CORR[[#This Row],[43929]]-Casos_PN_CORR[[#This Row],[43928]]</f>
        <v>0</v>
      </c>
      <c r="AJ437">
        <f>+Casos_PN_CORR[[#This Row],[43930]]-Casos_PN_CORR[[#This Row],[43929]]</f>
        <v>0</v>
      </c>
      <c r="AK437">
        <f>+Casos_PN_CORR[[#This Row],[43931]]-Casos_PN_CORR[[#This Row],[43930]]</f>
        <v>0</v>
      </c>
      <c r="AL437">
        <f>+Casos_PN_CORR[[#This Row],[43932]]-Casos_PN_CORR[[#This Row],[43931]]</f>
        <v>0</v>
      </c>
      <c r="AM437">
        <f>+Casos_PN_CORR[[#This Row],[43933]]-Casos_PN_CORR[[#This Row],[43932]]</f>
        <v>0</v>
      </c>
      <c r="AN437">
        <f>+Casos_PN_CORR[[#This Row],[43934]]-Casos_PN_CORR[[#This Row],[43933]]</f>
        <v>0</v>
      </c>
      <c r="AO437">
        <f>+Casos_PN_CORR[[#This Row],[43935]]-Casos_PN_CORR[[#This Row],[43934]]</f>
        <v>0</v>
      </c>
      <c r="AP437">
        <f>+Casos_PN_CORR[[#This Row],[43936]]-Casos_PN_CORR[[#This Row],[43935]]</f>
        <v>0</v>
      </c>
      <c r="AQ437">
        <f>+Casos_PN_CORR[[#This Row],[43937]]-Casos_PN_CORR[[#This Row],[43936]]</f>
        <v>0</v>
      </c>
      <c r="AR437">
        <f>+Casos_PN_CORR[[#This Row],[43938]]-Casos_PN_CORR[[#This Row],[43937]]</f>
        <v>0</v>
      </c>
      <c r="AS437">
        <f>+Casos_PN_CORR[[#This Row],[43939]]-Casos_PN_CORR[[#This Row],[43938]]</f>
        <v>0</v>
      </c>
      <c r="AT437">
        <f>+Casos_PN_CORR[[#This Row],[43940]]-Casos_PN_CORR[[#This Row],[43939]]</f>
        <v>0</v>
      </c>
      <c r="AU437">
        <f>+Casos_PN_CORR[[#This Row],[43941]]-Casos_PN_CORR[[#This Row],[43940]]</f>
        <v>0</v>
      </c>
      <c r="AV437">
        <f>+Casos_PN_CORR[[#This Row],[43942]]-Casos_PN_CORR[[#This Row],[43941]]</f>
        <v>0</v>
      </c>
      <c r="AW437">
        <f>+Casos_PN_CORR[[#This Row],[43943]]-Casos_PN_CORR[[#This Row],[43942]]</f>
        <v>0</v>
      </c>
      <c r="AX437">
        <f>+Casos_PN_CORR[[#This Row],[43944]]-Casos_PN_CORR[[#This Row],[43943]]</f>
        <v>0</v>
      </c>
      <c r="AY437">
        <f>+Casos_PN_CORR[[#This Row],[43945]]-Casos_PN_CORR[[#This Row],[43944]]</f>
        <v>0</v>
      </c>
      <c r="AZ437">
        <f>+Casos_PN_CORR[[#This Row],[43946]]-Casos_PN_CORR[[#This Row],[43945]]</f>
        <v>0</v>
      </c>
      <c r="BA437">
        <f>+Casos_PN_CORR[[#This Row],[43947]]-Casos_PN_CORR[[#This Row],[43946]]</f>
        <v>0</v>
      </c>
      <c r="BB437">
        <f>+Casos_PN_CORR[[#This Row],[43948]]-Casos_PN_CORR[[#This Row],[43947]]</f>
        <v>0</v>
      </c>
      <c r="BC437">
        <f>+Casos_PN_CORR[[#This Row],[43949]]-Casos_PN_CORR[[#This Row],[43948]]</f>
        <v>0</v>
      </c>
      <c r="BD437">
        <f>+Casos_PN_CORR[[#This Row],[43950]]-Casos_PN_CORR[[#This Row],[43949]]</f>
        <v>0</v>
      </c>
      <c r="BE437">
        <f>+Casos_PN_CORR[[#This Row],[43951]]-Casos_PN_CORR[[#This Row],[43950]]</f>
        <v>0</v>
      </c>
      <c r="BF437">
        <f>+Casos_PN_CORR[[#This Row],[43952]]-Casos_PN_CORR[[#This Row],[43951]]</f>
        <v>0</v>
      </c>
      <c r="BG437">
        <f>+Casos_PN_CORR[[#This Row],[43953]]-Casos_PN_CORR[[#This Row],[43952]]</f>
        <v>0</v>
      </c>
      <c r="BH437">
        <f>+Casos_PN_CORR[[#This Row],[43954]]-Casos_PN_CORR[[#This Row],[43953]]</f>
        <v>0</v>
      </c>
      <c r="BI437">
        <f>+Casos_PN_CORR[[#This Row],[43955]]-Casos_PN_CORR[[#This Row],[43954]]</f>
        <v>0</v>
      </c>
      <c r="BJ437">
        <f>+Casos_PN_CORR[[#This Row],[43956]]-Casos_PN_CORR[[#This Row],[43955]]</f>
        <v>0</v>
      </c>
      <c r="BK437">
        <f>+Casos_PN_CORR[[#This Row],[43957]]-Casos_PN_CORR[[#This Row],[43956]]</f>
        <v>0</v>
      </c>
      <c r="BL437">
        <f>+Casos_PN_CORR[[#This Row],[43958]]-Casos_PN_CORR[[#This Row],[43957]]</f>
        <v>0</v>
      </c>
      <c r="BM437">
        <f>+Casos_PN_CORR[[#This Row],[43959]]-Casos_PN_CORR[[#This Row],[43958]]</f>
        <v>0</v>
      </c>
      <c r="BN437">
        <f>+Casos_PN_CORR[[#This Row],[43960]]-Casos_PN_CORR[[#This Row],[43959]]</f>
        <v>0</v>
      </c>
      <c r="BO437">
        <f>+Casos_PN_CORR[[#This Row],[43961]]-Casos_PN_CORR[[#This Row],[43960]]</f>
        <v>0</v>
      </c>
      <c r="BP437">
        <f>+Casos_PN_CORR[[#This Row],[43962]]-Casos_PN_CORR[[#This Row],[43961]]</f>
        <v>0</v>
      </c>
      <c r="BQ437">
        <f>+Casos_PN_CORR[[#This Row],[43963]]-Casos_PN_CORR[[#This Row],[43962]]</f>
        <v>0</v>
      </c>
      <c r="BR437">
        <f>+Casos_PN_CORR[[#This Row],[43964]]-Casos_PN_CORR[[#This Row],[43963]]</f>
        <v>0</v>
      </c>
      <c r="BS437">
        <f>+Casos_PN_CORR[[#This Row],[43965]]-Casos_PN_CORR[[#This Row],[43964]]</f>
        <v>0</v>
      </c>
      <c r="BT437">
        <f>+Casos_PN_CORR[[#This Row],[43966]]-Casos_PN_CORR[[#This Row],[43965]]</f>
        <v>0</v>
      </c>
      <c r="BU437">
        <f>+Casos_PN_CORR[[#This Row],[43967]]-Casos_PN_CORR[[#This Row],[43966]]</f>
        <v>0</v>
      </c>
      <c r="BV437">
        <f>+Casos_PN_CORR[[#This Row],[43968]]-Casos_PN_CORR[[#This Row],[43967]]</f>
        <v>0</v>
      </c>
      <c r="BW437">
        <f>+Casos_PN_CORR[[#This Row],[43969]]-Casos_PN_CORR[[#This Row],[43968]]</f>
        <v>0</v>
      </c>
      <c r="BX437">
        <f>+Casos_PN_CORR[[#This Row],[43970]]-Casos_PN_CORR[[#This Row],[43969]]</f>
        <v>0</v>
      </c>
      <c r="BY437">
        <f>+Casos_PN_CORR[[#This Row],[43971]]-Casos_PN_CORR[[#This Row],[43970]]</f>
        <v>0</v>
      </c>
      <c r="BZ437">
        <f>+Casos_PN_CORR[[#This Row],[43972]]-Casos_PN_CORR[[#This Row],[43971]]</f>
        <v>0</v>
      </c>
      <c r="CA437">
        <f>+Casos_PN_CORR[[#This Row],[43973]]-Casos_PN_CORR[[#This Row],[43972]]</f>
        <v>0</v>
      </c>
      <c r="CB437">
        <f>+Casos_PN_CORR[[#This Row],[43974]]-Casos_PN_CORR[[#This Row],[43973]]</f>
        <v>0</v>
      </c>
      <c r="CC437">
        <f>+Casos_PN_CORR[[#This Row],[43975]]-Casos_PN_CORR[[#This Row],[43974]]</f>
        <v>0</v>
      </c>
      <c r="CD437">
        <f>+Casos_PN_CORR[[#This Row],[43976]]-Casos_PN_CORR[[#This Row],[43975]]</f>
        <v>0</v>
      </c>
      <c r="CE437">
        <f>+Casos_PN_CORR[[#This Row],[43977]]-Casos_PN_CORR[[#This Row],[43976]]</f>
        <v>0</v>
      </c>
      <c r="CF437">
        <f>+Casos_PN_CORR[[#This Row],[43978]]-Casos_PN_CORR[[#This Row],[43977]]</f>
        <v>0</v>
      </c>
      <c r="CG437">
        <f>+Casos_PN_CORR[[#This Row],[43979]]-Casos_PN_CORR[[#This Row],[43978]]</f>
        <v>0</v>
      </c>
      <c r="CH437">
        <f>+Casos_PN_CORR[[#This Row],[43980]]-Casos_PN_CORR[[#This Row],[43979]]</f>
        <v>0</v>
      </c>
      <c r="CI437">
        <f>+Casos_PN_CORR[[#This Row],[43981]]-Casos_PN_CORR[[#This Row],[43980]]</f>
        <v>0</v>
      </c>
      <c r="CJ437">
        <f>+Casos_PN_CORR[[#This Row],[43982]]-Casos_PN_CORR[[#This Row],[43981]]</f>
        <v>0</v>
      </c>
      <c r="CK437">
        <f>+Casos_PN_CORR[[#This Row],[43983]]-Casos_PN_CORR[[#This Row],[43982]]</f>
        <v>0</v>
      </c>
      <c r="CL437">
        <f>+Casos_PN_CORR[[#This Row],[43984]]-Casos_PN_CORR[[#This Row],[43983]]</f>
        <v>0</v>
      </c>
      <c r="CM437">
        <f>+Casos_PN_CORR[[#This Row],[43985]]-Casos_PN_CORR[[#This Row],[43984]]</f>
        <v>0</v>
      </c>
      <c r="CN437">
        <f>+Casos_PN_CORR[[#This Row],[43986]]-Casos_PN_CORR[[#This Row],[43985]]</f>
        <v>0</v>
      </c>
      <c r="CO437">
        <f>+Casos_PN_CORR[[#This Row],[43987]]-Casos_PN_CORR[[#This Row],[43986]]</f>
        <v>0</v>
      </c>
      <c r="CP437">
        <f>+Casos_PN_CORR[[#This Row],[43988]]-Casos_PN_CORR[[#This Row],[43987]]</f>
        <v>0</v>
      </c>
      <c r="CQ437">
        <f>+Casos_PN_CORR[[#This Row],[43989]]-Casos_PN_CORR[[#This Row],[43988]]</f>
        <v>0</v>
      </c>
      <c r="CR437">
        <f>+Casos_PN_CORR[[#This Row],[43990]]-Casos_PN_CORR[[#This Row],[43989]]</f>
        <v>0</v>
      </c>
      <c r="CS437">
        <f>+Casos_PN_CORR[[#This Row],[43991]]-Casos_PN_CORR[[#This Row],[43990]]</f>
        <v>0</v>
      </c>
      <c r="CT437">
        <f>+Casos_PN_CORR[[#This Row],[43992]]-Casos_PN_CORR[[#This Row],[43991]]</f>
        <v>0</v>
      </c>
      <c r="CU437">
        <f>+Casos_PN_CORR[[#This Row],[43993]]-Casos_PN_CORR[[#This Row],[43992]]</f>
        <v>0</v>
      </c>
    </row>
    <row r="438" spans="1:99" x14ac:dyDescent="0.3">
      <c r="A438">
        <v>100101</v>
      </c>
      <c r="B438" s="2" t="s">
        <v>149</v>
      </c>
      <c r="C438" s="2" t="s">
        <v>149</v>
      </c>
      <c r="D438" s="2" t="s">
        <v>150</v>
      </c>
      <c r="E438" s="4">
        <f t="shared" si="6"/>
        <v>0</v>
      </c>
      <c r="F438">
        <f>+Casos_PN_CORR[[#This Row],[43900]]</f>
        <v>0</v>
      </c>
      <c r="G438">
        <f>+Casos_PN_CORR[[#This Row],[43901]]-Casos_PN_CORR[[#This Row],[43900]]</f>
        <v>0</v>
      </c>
      <c r="H438">
        <f>+Casos_PN_CORR[[#This Row],[43902]]-Casos_PN_CORR[[#This Row],[43901]]</f>
        <v>0</v>
      </c>
      <c r="I438">
        <f>+Casos_PN_CORR[[#This Row],[43903]]-Casos_PN_CORR[[#This Row],[43902]]</f>
        <v>0</v>
      </c>
      <c r="J438">
        <f>+Casos_PN_CORR[[#This Row],[43904]]-Casos_PN_CORR[[#This Row],[43903]]</f>
        <v>0</v>
      </c>
      <c r="K438">
        <f>+Casos_PN_CORR[[#This Row],[43905]]-Casos_PN_CORR[[#This Row],[43904]]</f>
        <v>0</v>
      </c>
      <c r="L438">
        <f>+Casos_PN_CORR[[#This Row],[43906]]-Casos_PN_CORR[[#This Row],[43905]]</f>
        <v>0</v>
      </c>
      <c r="M438">
        <f>+Casos_PN_CORR[[#This Row],[43907]]-Casos_PN_CORR[[#This Row],[43906]]</f>
        <v>0</v>
      </c>
      <c r="N438">
        <f>+Casos_PN_CORR[[#This Row],[43908]]-Casos_PN_CORR[[#This Row],[43907]]</f>
        <v>0</v>
      </c>
      <c r="O438">
        <f>+Casos_PN_CORR[[#This Row],[43909]]-Casos_PN_CORR[[#This Row],[43908]]</f>
        <v>0</v>
      </c>
      <c r="P438">
        <f>+Casos_PN_CORR[[#This Row],[43910]]-Casos_PN_CORR[[#This Row],[43909]]</f>
        <v>0</v>
      </c>
      <c r="Q438">
        <f>+Casos_PN_CORR[[#This Row],[43911]]-Casos_PN_CORR[[#This Row],[43910]]</f>
        <v>0</v>
      </c>
      <c r="R438">
        <f>+Casos_PN_CORR[[#This Row],[43912]]-Casos_PN_CORR[[#This Row],[43911]]</f>
        <v>0</v>
      </c>
      <c r="S438">
        <f>+Casos_PN_CORR[[#This Row],[43913]]-Casos_PN_CORR[[#This Row],[43912]]</f>
        <v>0</v>
      </c>
      <c r="T438">
        <f>+Casos_PN_CORR[[#This Row],[43914]]-Casos_PN_CORR[[#This Row],[43913]]</f>
        <v>0</v>
      </c>
      <c r="U438">
        <f>+Casos_PN_CORR[[#This Row],[43915]]-Casos_PN_CORR[[#This Row],[43914]]</f>
        <v>0</v>
      </c>
      <c r="V438">
        <f>+Casos_PN_CORR[[#This Row],[43916]]-Casos_PN_CORR[[#This Row],[43915]]</f>
        <v>0</v>
      </c>
      <c r="W438">
        <f>+Casos_PN_CORR[[#This Row],[43917]]-Casos_PN_CORR[[#This Row],[43916]]</f>
        <v>0</v>
      </c>
      <c r="X438">
        <f>+Casos_PN_CORR[[#This Row],[43918]]-Casos_PN_CORR[[#This Row],[43917]]</f>
        <v>0</v>
      </c>
      <c r="Y438">
        <f>+Casos_PN_CORR[[#This Row],[43919]]-Casos_PN_CORR[[#This Row],[43918]]</f>
        <v>0</v>
      </c>
      <c r="Z438">
        <f>+Casos_PN_CORR[[#This Row],[43920]]-Casos_PN_CORR[[#This Row],[43919]]</f>
        <v>0</v>
      </c>
      <c r="AA438">
        <f>+Casos_PN_CORR[[#This Row],[43921]]-Casos_PN_CORR[[#This Row],[43920]]</f>
        <v>0</v>
      </c>
      <c r="AB438">
        <f>+Casos_PN_CORR[[#This Row],[43922]]-Casos_PN_CORR[[#This Row],[43921]]</f>
        <v>0</v>
      </c>
      <c r="AC438">
        <f>+Casos_PN_CORR[[#This Row],[43923]]-Casos_PN_CORR[[#This Row],[43922]]</f>
        <v>0</v>
      </c>
      <c r="AD438">
        <f>+Casos_PN_CORR[[#This Row],[43924]]-Casos_PN_CORR[[#This Row],[43923]]</f>
        <v>0</v>
      </c>
      <c r="AE438">
        <f>+Casos_PN_CORR[[#This Row],[43925]]-Casos_PN_CORR[[#This Row],[43924]]</f>
        <v>0</v>
      </c>
      <c r="AF438">
        <f>+Casos_PN_CORR[[#This Row],[43926]]-Casos_PN_CORR[[#This Row],[43925]]</f>
        <v>0</v>
      </c>
      <c r="AG438">
        <f>+Casos_PN_CORR[[#This Row],[43927]]-Casos_PN_CORR[[#This Row],[43926]]</f>
        <v>0</v>
      </c>
      <c r="AH438">
        <f>+Casos_PN_CORR[[#This Row],[43928]]-Casos_PN_CORR[[#This Row],[43927]]</f>
        <v>0</v>
      </c>
      <c r="AI438">
        <f>+Casos_PN_CORR[[#This Row],[43929]]-Casos_PN_CORR[[#This Row],[43928]]</f>
        <v>0</v>
      </c>
      <c r="AJ438">
        <f>+Casos_PN_CORR[[#This Row],[43930]]-Casos_PN_CORR[[#This Row],[43929]]</f>
        <v>0</v>
      </c>
      <c r="AK438">
        <f>+Casos_PN_CORR[[#This Row],[43931]]-Casos_PN_CORR[[#This Row],[43930]]</f>
        <v>0</v>
      </c>
      <c r="AL438">
        <f>+Casos_PN_CORR[[#This Row],[43932]]-Casos_PN_CORR[[#This Row],[43931]]</f>
        <v>0</v>
      </c>
      <c r="AM438">
        <f>+Casos_PN_CORR[[#This Row],[43933]]-Casos_PN_CORR[[#This Row],[43932]]</f>
        <v>0</v>
      </c>
      <c r="AN438">
        <f>+Casos_PN_CORR[[#This Row],[43934]]-Casos_PN_CORR[[#This Row],[43933]]</f>
        <v>0</v>
      </c>
      <c r="AO438">
        <f>+Casos_PN_CORR[[#This Row],[43935]]-Casos_PN_CORR[[#This Row],[43934]]</f>
        <v>0</v>
      </c>
      <c r="AP438">
        <f>+Casos_PN_CORR[[#This Row],[43936]]-Casos_PN_CORR[[#This Row],[43935]]</f>
        <v>0</v>
      </c>
      <c r="AQ438">
        <f>+Casos_PN_CORR[[#This Row],[43937]]-Casos_PN_CORR[[#This Row],[43936]]</f>
        <v>0</v>
      </c>
      <c r="AR438">
        <f>+Casos_PN_CORR[[#This Row],[43938]]-Casos_PN_CORR[[#This Row],[43937]]</f>
        <v>0</v>
      </c>
      <c r="AS438">
        <f>+Casos_PN_CORR[[#This Row],[43939]]-Casos_PN_CORR[[#This Row],[43938]]</f>
        <v>0</v>
      </c>
      <c r="AT438">
        <f>+Casos_PN_CORR[[#This Row],[43940]]-Casos_PN_CORR[[#This Row],[43939]]</f>
        <v>0</v>
      </c>
      <c r="AU438">
        <f>+Casos_PN_CORR[[#This Row],[43941]]-Casos_PN_CORR[[#This Row],[43940]]</f>
        <v>0</v>
      </c>
      <c r="AV438">
        <f>+Casos_PN_CORR[[#This Row],[43942]]-Casos_PN_CORR[[#This Row],[43941]]</f>
        <v>0</v>
      </c>
      <c r="AW438">
        <f>+Casos_PN_CORR[[#This Row],[43943]]-Casos_PN_CORR[[#This Row],[43942]]</f>
        <v>0</v>
      </c>
      <c r="AX438">
        <f>+Casos_PN_CORR[[#This Row],[43944]]-Casos_PN_CORR[[#This Row],[43943]]</f>
        <v>0</v>
      </c>
      <c r="AY438">
        <f>+Casos_PN_CORR[[#This Row],[43945]]-Casos_PN_CORR[[#This Row],[43944]]</f>
        <v>0</v>
      </c>
      <c r="AZ438">
        <f>+Casos_PN_CORR[[#This Row],[43946]]-Casos_PN_CORR[[#This Row],[43945]]</f>
        <v>0</v>
      </c>
      <c r="BA438">
        <f>+Casos_PN_CORR[[#This Row],[43947]]-Casos_PN_CORR[[#This Row],[43946]]</f>
        <v>0</v>
      </c>
      <c r="BB438">
        <f>+Casos_PN_CORR[[#This Row],[43948]]-Casos_PN_CORR[[#This Row],[43947]]</f>
        <v>0</v>
      </c>
      <c r="BC438">
        <f>+Casos_PN_CORR[[#This Row],[43949]]-Casos_PN_CORR[[#This Row],[43948]]</f>
        <v>0</v>
      </c>
      <c r="BD438">
        <f>+Casos_PN_CORR[[#This Row],[43950]]-Casos_PN_CORR[[#This Row],[43949]]</f>
        <v>0</v>
      </c>
      <c r="BE438">
        <f>+Casos_PN_CORR[[#This Row],[43951]]-Casos_PN_CORR[[#This Row],[43950]]</f>
        <v>0</v>
      </c>
      <c r="BF438">
        <f>+Casos_PN_CORR[[#This Row],[43952]]-Casos_PN_CORR[[#This Row],[43951]]</f>
        <v>0</v>
      </c>
      <c r="BG438">
        <f>+Casos_PN_CORR[[#This Row],[43953]]-Casos_PN_CORR[[#This Row],[43952]]</f>
        <v>0</v>
      </c>
      <c r="BH438">
        <f>+Casos_PN_CORR[[#This Row],[43954]]-Casos_PN_CORR[[#This Row],[43953]]</f>
        <v>0</v>
      </c>
      <c r="BI438">
        <f>+Casos_PN_CORR[[#This Row],[43955]]-Casos_PN_CORR[[#This Row],[43954]]</f>
        <v>0</v>
      </c>
      <c r="BJ438">
        <f>+Casos_PN_CORR[[#This Row],[43956]]-Casos_PN_CORR[[#This Row],[43955]]</f>
        <v>0</v>
      </c>
      <c r="BK438">
        <f>+Casos_PN_CORR[[#This Row],[43957]]-Casos_PN_CORR[[#This Row],[43956]]</f>
        <v>0</v>
      </c>
      <c r="BL438">
        <f>+Casos_PN_CORR[[#This Row],[43958]]-Casos_PN_CORR[[#This Row],[43957]]</f>
        <v>0</v>
      </c>
      <c r="BM438">
        <f>+Casos_PN_CORR[[#This Row],[43959]]-Casos_PN_CORR[[#This Row],[43958]]</f>
        <v>0</v>
      </c>
      <c r="BN438">
        <f>+Casos_PN_CORR[[#This Row],[43960]]-Casos_PN_CORR[[#This Row],[43959]]</f>
        <v>0</v>
      </c>
      <c r="BO438">
        <f>+Casos_PN_CORR[[#This Row],[43961]]-Casos_PN_CORR[[#This Row],[43960]]</f>
        <v>0</v>
      </c>
      <c r="BP438">
        <f>+Casos_PN_CORR[[#This Row],[43962]]-Casos_PN_CORR[[#This Row],[43961]]</f>
        <v>0</v>
      </c>
      <c r="BQ438">
        <f>+Casos_PN_CORR[[#This Row],[43963]]-Casos_PN_CORR[[#This Row],[43962]]</f>
        <v>0</v>
      </c>
      <c r="BR438">
        <f>+Casos_PN_CORR[[#This Row],[43964]]-Casos_PN_CORR[[#This Row],[43963]]</f>
        <v>0</v>
      </c>
      <c r="BS438">
        <f>+Casos_PN_CORR[[#This Row],[43965]]-Casos_PN_CORR[[#This Row],[43964]]</f>
        <v>0</v>
      </c>
      <c r="BT438">
        <f>+Casos_PN_CORR[[#This Row],[43966]]-Casos_PN_CORR[[#This Row],[43965]]</f>
        <v>0</v>
      </c>
      <c r="BU438">
        <f>+Casos_PN_CORR[[#This Row],[43967]]-Casos_PN_CORR[[#This Row],[43966]]</f>
        <v>0</v>
      </c>
      <c r="BV438">
        <f>+Casos_PN_CORR[[#This Row],[43968]]-Casos_PN_CORR[[#This Row],[43967]]</f>
        <v>0</v>
      </c>
      <c r="BW438">
        <f>+Casos_PN_CORR[[#This Row],[43969]]-Casos_PN_CORR[[#This Row],[43968]]</f>
        <v>0</v>
      </c>
      <c r="BX438">
        <f>+Casos_PN_CORR[[#This Row],[43970]]-Casos_PN_CORR[[#This Row],[43969]]</f>
        <v>0</v>
      </c>
      <c r="BY438">
        <f>+Casos_PN_CORR[[#This Row],[43971]]-Casos_PN_CORR[[#This Row],[43970]]</f>
        <v>0</v>
      </c>
      <c r="BZ438">
        <f>+Casos_PN_CORR[[#This Row],[43972]]-Casos_PN_CORR[[#This Row],[43971]]</f>
        <v>0</v>
      </c>
      <c r="CA438">
        <f>+Casos_PN_CORR[[#This Row],[43973]]-Casos_PN_CORR[[#This Row],[43972]]</f>
        <v>0</v>
      </c>
      <c r="CB438">
        <f>+Casos_PN_CORR[[#This Row],[43974]]-Casos_PN_CORR[[#This Row],[43973]]</f>
        <v>0</v>
      </c>
      <c r="CC438">
        <f>+Casos_PN_CORR[[#This Row],[43975]]-Casos_PN_CORR[[#This Row],[43974]]</f>
        <v>0</v>
      </c>
      <c r="CD438">
        <f>+Casos_PN_CORR[[#This Row],[43976]]-Casos_PN_CORR[[#This Row],[43975]]</f>
        <v>0</v>
      </c>
      <c r="CE438">
        <f>+Casos_PN_CORR[[#This Row],[43977]]-Casos_PN_CORR[[#This Row],[43976]]</f>
        <v>0</v>
      </c>
      <c r="CF438">
        <f>+Casos_PN_CORR[[#This Row],[43978]]-Casos_PN_CORR[[#This Row],[43977]]</f>
        <v>0</v>
      </c>
      <c r="CG438">
        <f>+Casos_PN_CORR[[#This Row],[43979]]-Casos_PN_CORR[[#This Row],[43978]]</f>
        <v>0</v>
      </c>
      <c r="CH438">
        <f>+Casos_PN_CORR[[#This Row],[43980]]-Casos_PN_CORR[[#This Row],[43979]]</f>
        <v>0</v>
      </c>
      <c r="CI438">
        <f>+Casos_PN_CORR[[#This Row],[43981]]-Casos_PN_CORR[[#This Row],[43980]]</f>
        <v>0</v>
      </c>
      <c r="CJ438">
        <f>+Casos_PN_CORR[[#This Row],[43982]]-Casos_PN_CORR[[#This Row],[43981]]</f>
        <v>0</v>
      </c>
      <c r="CK438">
        <f>+Casos_PN_CORR[[#This Row],[43983]]-Casos_PN_CORR[[#This Row],[43982]]</f>
        <v>0</v>
      </c>
      <c r="CL438">
        <f>+Casos_PN_CORR[[#This Row],[43984]]-Casos_PN_CORR[[#This Row],[43983]]</f>
        <v>0</v>
      </c>
      <c r="CM438">
        <f>+Casos_PN_CORR[[#This Row],[43985]]-Casos_PN_CORR[[#This Row],[43984]]</f>
        <v>0</v>
      </c>
      <c r="CN438">
        <f>+Casos_PN_CORR[[#This Row],[43986]]-Casos_PN_CORR[[#This Row],[43985]]</f>
        <v>0</v>
      </c>
      <c r="CO438">
        <f>+Casos_PN_CORR[[#This Row],[43987]]-Casos_PN_CORR[[#This Row],[43986]]</f>
        <v>0</v>
      </c>
      <c r="CP438">
        <f>+Casos_PN_CORR[[#This Row],[43988]]-Casos_PN_CORR[[#This Row],[43987]]</f>
        <v>0</v>
      </c>
      <c r="CQ438">
        <f>+Casos_PN_CORR[[#This Row],[43989]]-Casos_PN_CORR[[#This Row],[43988]]</f>
        <v>0</v>
      </c>
      <c r="CR438">
        <f>+Casos_PN_CORR[[#This Row],[43990]]-Casos_PN_CORR[[#This Row],[43989]]</f>
        <v>0</v>
      </c>
      <c r="CS438">
        <f>+Casos_PN_CORR[[#This Row],[43991]]-Casos_PN_CORR[[#This Row],[43990]]</f>
        <v>0</v>
      </c>
      <c r="CT438">
        <f>+Casos_PN_CORR[[#This Row],[43992]]-Casos_PN_CORR[[#This Row],[43991]]</f>
        <v>0</v>
      </c>
      <c r="CU438">
        <f>+Casos_PN_CORR[[#This Row],[43993]]-Casos_PN_CORR[[#This Row],[43992]]</f>
        <v>0</v>
      </c>
    </row>
    <row r="439" spans="1:99" x14ac:dyDescent="0.3">
      <c r="A439">
        <v>20401</v>
      </c>
      <c r="B439" s="2" t="s">
        <v>212</v>
      </c>
      <c r="C439" s="2" t="s">
        <v>249</v>
      </c>
      <c r="D439" s="2" t="s">
        <v>250</v>
      </c>
      <c r="E439" s="4">
        <f t="shared" si="6"/>
        <v>0</v>
      </c>
      <c r="F439">
        <f>+Casos_PN_CORR[[#This Row],[43900]]</f>
        <v>0</v>
      </c>
      <c r="G439">
        <f>+Casos_PN_CORR[[#This Row],[43901]]-Casos_PN_CORR[[#This Row],[43900]]</f>
        <v>0</v>
      </c>
      <c r="H439">
        <f>+Casos_PN_CORR[[#This Row],[43902]]-Casos_PN_CORR[[#This Row],[43901]]</f>
        <v>0</v>
      </c>
      <c r="I439">
        <f>+Casos_PN_CORR[[#This Row],[43903]]-Casos_PN_CORR[[#This Row],[43902]]</f>
        <v>0</v>
      </c>
      <c r="J439">
        <f>+Casos_PN_CORR[[#This Row],[43904]]-Casos_PN_CORR[[#This Row],[43903]]</f>
        <v>0</v>
      </c>
      <c r="K439">
        <f>+Casos_PN_CORR[[#This Row],[43905]]-Casos_PN_CORR[[#This Row],[43904]]</f>
        <v>0</v>
      </c>
      <c r="L439">
        <f>+Casos_PN_CORR[[#This Row],[43906]]-Casos_PN_CORR[[#This Row],[43905]]</f>
        <v>0</v>
      </c>
      <c r="M439">
        <f>+Casos_PN_CORR[[#This Row],[43907]]-Casos_PN_CORR[[#This Row],[43906]]</f>
        <v>0</v>
      </c>
      <c r="N439">
        <f>+Casos_PN_CORR[[#This Row],[43908]]-Casos_PN_CORR[[#This Row],[43907]]</f>
        <v>0</v>
      </c>
      <c r="O439">
        <f>+Casos_PN_CORR[[#This Row],[43909]]-Casos_PN_CORR[[#This Row],[43908]]</f>
        <v>0</v>
      </c>
      <c r="P439">
        <f>+Casos_PN_CORR[[#This Row],[43910]]-Casos_PN_CORR[[#This Row],[43909]]</f>
        <v>0</v>
      </c>
      <c r="Q439">
        <f>+Casos_PN_CORR[[#This Row],[43911]]-Casos_PN_CORR[[#This Row],[43910]]</f>
        <v>0</v>
      </c>
      <c r="R439">
        <f>+Casos_PN_CORR[[#This Row],[43912]]-Casos_PN_CORR[[#This Row],[43911]]</f>
        <v>0</v>
      </c>
      <c r="S439">
        <f>+Casos_PN_CORR[[#This Row],[43913]]-Casos_PN_CORR[[#This Row],[43912]]</f>
        <v>0</v>
      </c>
      <c r="T439">
        <f>+Casos_PN_CORR[[#This Row],[43914]]-Casos_PN_CORR[[#This Row],[43913]]</f>
        <v>0</v>
      </c>
      <c r="U439">
        <f>+Casos_PN_CORR[[#This Row],[43915]]-Casos_PN_CORR[[#This Row],[43914]]</f>
        <v>0</v>
      </c>
      <c r="V439">
        <f>+Casos_PN_CORR[[#This Row],[43916]]-Casos_PN_CORR[[#This Row],[43915]]</f>
        <v>0</v>
      </c>
      <c r="W439">
        <f>+Casos_PN_CORR[[#This Row],[43917]]-Casos_PN_CORR[[#This Row],[43916]]</f>
        <v>0</v>
      </c>
      <c r="X439">
        <f>+Casos_PN_CORR[[#This Row],[43918]]-Casos_PN_CORR[[#This Row],[43917]]</f>
        <v>0</v>
      </c>
      <c r="Y439">
        <f>+Casos_PN_CORR[[#This Row],[43919]]-Casos_PN_CORR[[#This Row],[43918]]</f>
        <v>0</v>
      </c>
      <c r="Z439">
        <f>+Casos_PN_CORR[[#This Row],[43920]]-Casos_PN_CORR[[#This Row],[43919]]</f>
        <v>0</v>
      </c>
      <c r="AA439">
        <f>+Casos_PN_CORR[[#This Row],[43921]]-Casos_PN_CORR[[#This Row],[43920]]</f>
        <v>0</v>
      </c>
      <c r="AB439">
        <f>+Casos_PN_CORR[[#This Row],[43922]]-Casos_PN_CORR[[#This Row],[43921]]</f>
        <v>0</v>
      </c>
      <c r="AC439">
        <f>+Casos_PN_CORR[[#This Row],[43923]]-Casos_PN_CORR[[#This Row],[43922]]</f>
        <v>0</v>
      </c>
      <c r="AD439">
        <f>+Casos_PN_CORR[[#This Row],[43924]]-Casos_PN_CORR[[#This Row],[43923]]</f>
        <v>0</v>
      </c>
      <c r="AE439">
        <f>+Casos_PN_CORR[[#This Row],[43925]]-Casos_PN_CORR[[#This Row],[43924]]</f>
        <v>0</v>
      </c>
      <c r="AF439">
        <f>+Casos_PN_CORR[[#This Row],[43926]]-Casos_PN_CORR[[#This Row],[43925]]</f>
        <v>0</v>
      </c>
      <c r="AG439">
        <f>+Casos_PN_CORR[[#This Row],[43927]]-Casos_PN_CORR[[#This Row],[43926]]</f>
        <v>0</v>
      </c>
      <c r="AH439">
        <f>+Casos_PN_CORR[[#This Row],[43928]]-Casos_PN_CORR[[#This Row],[43927]]</f>
        <v>0</v>
      </c>
      <c r="AI439">
        <f>+Casos_PN_CORR[[#This Row],[43929]]-Casos_PN_CORR[[#This Row],[43928]]</f>
        <v>0</v>
      </c>
      <c r="AJ439">
        <f>+Casos_PN_CORR[[#This Row],[43930]]-Casos_PN_CORR[[#This Row],[43929]]</f>
        <v>0</v>
      </c>
      <c r="AK439">
        <f>+Casos_PN_CORR[[#This Row],[43931]]-Casos_PN_CORR[[#This Row],[43930]]</f>
        <v>0</v>
      </c>
      <c r="AL439">
        <f>+Casos_PN_CORR[[#This Row],[43932]]-Casos_PN_CORR[[#This Row],[43931]]</f>
        <v>0</v>
      </c>
      <c r="AM439">
        <f>+Casos_PN_CORR[[#This Row],[43933]]-Casos_PN_CORR[[#This Row],[43932]]</f>
        <v>0</v>
      </c>
      <c r="AN439">
        <f>+Casos_PN_CORR[[#This Row],[43934]]-Casos_PN_CORR[[#This Row],[43933]]</f>
        <v>0</v>
      </c>
      <c r="AO439">
        <f>+Casos_PN_CORR[[#This Row],[43935]]-Casos_PN_CORR[[#This Row],[43934]]</f>
        <v>0</v>
      </c>
      <c r="AP439">
        <f>+Casos_PN_CORR[[#This Row],[43936]]-Casos_PN_CORR[[#This Row],[43935]]</f>
        <v>0</v>
      </c>
      <c r="AQ439">
        <f>+Casos_PN_CORR[[#This Row],[43937]]-Casos_PN_CORR[[#This Row],[43936]]</f>
        <v>0</v>
      </c>
      <c r="AR439">
        <f>+Casos_PN_CORR[[#This Row],[43938]]-Casos_PN_CORR[[#This Row],[43937]]</f>
        <v>0</v>
      </c>
      <c r="AS439">
        <f>+Casos_PN_CORR[[#This Row],[43939]]-Casos_PN_CORR[[#This Row],[43938]]</f>
        <v>0</v>
      </c>
      <c r="AT439">
        <f>+Casos_PN_CORR[[#This Row],[43940]]-Casos_PN_CORR[[#This Row],[43939]]</f>
        <v>0</v>
      </c>
      <c r="AU439">
        <f>+Casos_PN_CORR[[#This Row],[43941]]-Casos_PN_CORR[[#This Row],[43940]]</f>
        <v>0</v>
      </c>
      <c r="AV439">
        <f>+Casos_PN_CORR[[#This Row],[43942]]-Casos_PN_CORR[[#This Row],[43941]]</f>
        <v>0</v>
      </c>
      <c r="AW439">
        <f>+Casos_PN_CORR[[#This Row],[43943]]-Casos_PN_CORR[[#This Row],[43942]]</f>
        <v>0</v>
      </c>
      <c r="AX439">
        <f>+Casos_PN_CORR[[#This Row],[43944]]-Casos_PN_CORR[[#This Row],[43943]]</f>
        <v>0</v>
      </c>
      <c r="AY439">
        <f>+Casos_PN_CORR[[#This Row],[43945]]-Casos_PN_CORR[[#This Row],[43944]]</f>
        <v>0</v>
      </c>
      <c r="AZ439">
        <f>+Casos_PN_CORR[[#This Row],[43946]]-Casos_PN_CORR[[#This Row],[43945]]</f>
        <v>0</v>
      </c>
      <c r="BA439">
        <f>+Casos_PN_CORR[[#This Row],[43947]]-Casos_PN_CORR[[#This Row],[43946]]</f>
        <v>0</v>
      </c>
      <c r="BB439">
        <f>+Casos_PN_CORR[[#This Row],[43948]]-Casos_PN_CORR[[#This Row],[43947]]</f>
        <v>0</v>
      </c>
      <c r="BC439">
        <f>+Casos_PN_CORR[[#This Row],[43949]]-Casos_PN_CORR[[#This Row],[43948]]</f>
        <v>0</v>
      </c>
      <c r="BD439">
        <f>+Casos_PN_CORR[[#This Row],[43950]]-Casos_PN_CORR[[#This Row],[43949]]</f>
        <v>0</v>
      </c>
      <c r="BE439">
        <f>+Casos_PN_CORR[[#This Row],[43951]]-Casos_PN_CORR[[#This Row],[43950]]</f>
        <v>0</v>
      </c>
      <c r="BF439">
        <f>+Casos_PN_CORR[[#This Row],[43952]]-Casos_PN_CORR[[#This Row],[43951]]</f>
        <v>0</v>
      </c>
      <c r="BG439">
        <f>+Casos_PN_CORR[[#This Row],[43953]]-Casos_PN_CORR[[#This Row],[43952]]</f>
        <v>0</v>
      </c>
      <c r="BH439">
        <f>+Casos_PN_CORR[[#This Row],[43954]]-Casos_PN_CORR[[#This Row],[43953]]</f>
        <v>0</v>
      </c>
      <c r="BI439">
        <f>+Casos_PN_CORR[[#This Row],[43955]]-Casos_PN_CORR[[#This Row],[43954]]</f>
        <v>0</v>
      </c>
      <c r="BJ439">
        <f>+Casos_PN_CORR[[#This Row],[43956]]-Casos_PN_CORR[[#This Row],[43955]]</f>
        <v>0</v>
      </c>
      <c r="BK439">
        <f>+Casos_PN_CORR[[#This Row],[43957]]-Casos_PN_CORR[[#This Row],[43956]]</f>
        <v>0</v>
      </c>
      <c r="BL439">
        <f>+Casos_PN_CORR[[#This Row],[43958]]-Casos_PN_CORR[[#This Row],[43957]]</f>
        <v>0</v>
      </c>
      <c r="BM439">
        <f>+Casos_PN_CORR[[#This Row],[43959]]-Casos_PN_CORR[[#This Row],[43958]]</f>
        <v>0</v>
      </c>
      <c r="BN439">
        <f>+Casos_PN_CORR[[#This Row],[43960]]-Casos_PN_CORR[[#This Row],[43959]]</f>
        <v>0</v>
      </c>
      <c r="BO439">
        <f>+Casos_PN_CORR[[#This Row],[43961]]-Casos_PN_CORR[[#This Row],[43960]]</f>
        <v>0</v>
      </c>
      <c r="BP439">
        <f>+Casos_PN_CORR[[#This Row],[43962]]-Casos_PN_CORR[[#This Row],[43961]]</f>
        <v>0</v>
      </c>
      <c r="BQ439">
        <f>+Casos_PN_CORR[[#This Row],[43963]]-Casos_PN_CORR[[#This Row],[43962]]</f>
        <v>0</v>
      </c>
      <c r="BR439">
        <f>+Casos_PN_CORR[[#This Row],[43964]]-Casos_PN_CORR[[#This Row],[43963]]</f>
        <v>0</v>
      </c>
      <c r="BS439">
        <f>+Casos_PN_CORR[[#This Row],[43965]]-Casos_PN_CORR[[#This Row],[43964]]</f>
        <v>0</v>
      </c>
      <c r="BT439">
        <f>+Casos_PN_CORR[[#This Row],[43966]]-Casos_PN_CORR[[#This Row],[43965]]</f>
        <v>0</v>
      </c>
      <c r="BU439">
        <f>+Casos_PN_CORR[[#This Row],[43967]]-Casos_PN_CORR[[#This Row],[43966]]</f>
        <v>0</v>
      </c>
      <c r="BV439">
        <f>+Casos_PN_CORR[[#This Row],[43968]]-Casos_PN_CORR[[#This Row],[43967]]</f>
        <v>0</v>
      </c>
      <c r="BW439">
        <f>+Casos_PN_CORR[[#This Row],[43969]]-Casos_PN_CORR[[#This Row],[43968]]</f>
        <v>0</v>
      </c>
      <c r="BX439">
        <f>+Casos_PN_CORR[[#This Row],[43970]]-Casos_PN_CORR[[#This Row],[43969]]</f>
        <v>0</v>
      </c>
      <c r="BY439">
        <f>+Casos_PN_CORR[[#This Row],[43971]]-Casos_PN_CORR[[#This Row],[43970]]</f>
        <v>0</v>
      </c>
      <c r="BZ439">
        <f>+Casos_PN_CORR[[#This Row],[43972]]-Casos_PN_CORR[[#This Row],[43971]]</f>
        <v>0</v>
      </c>
      <c r="CA439">
        <f>+Casos_PN_CORR[[#This Row],[43973]]-Casos_PN_CORR[[#This Row],[43972]]</f>
        <v>0</v>
      </c>
      <c r="CB439">
        <f>+Casos_PN_CORR[[#This Row],[43974]]-Casos_PN_CORR[[#This Row],[43973]]</f>
        <v>0</v>
      </c>
      <c r="CC439">
        <f>+Casos_PN_CORR[[#This Row],[43975]]-Casos_PN_CORR[[#This Row],[43974]]</f>
        <v>0</v>
      </c>
      <c r="CD439">
        <f>+Casos_PN_CORR[[#This Row],[43976]]-Casos_PN_CORR[[#This Row],[43975]]</f>
        <v>0</v>
      </c>
      <c r="CE439">
        <f>+Casos_PN_CORR[[#This Row],[43977]]-Casos_PN_CORR[[#This Row],[43976]]</f>
        <v>0</v>
      </c>
      <c r="CF439">
        <f>+Casos_PN_CORR[[#This Row],[43978]]-Casos_PN_CORR[[#This Row],[43977]]</f>
        <v>0</v>
      </c>
      <c r="CG439">
        <f>+Casos_PN_CORR[[#This Row],[43979]]-Casos_PN_CORR[[#This Row],[43978]]</f>
        <v>0</v>
      </c>
      <c r="CH439">
        <f>+Casos_PN_CORR[[#This Row],[43980]]-Casos_PN_CORR[[#This Row],[43979]]</f>
        <v>0</v>
      </c>
      <c r="CI439">
        <f>+Casos_PN_CORR[[#This Row],[43981]]-Casos_PN_CORR[[#This Row],[43980]]</f>
        <v>0</v>
      </c>
      <c r="CJ439">
        <f>+Casos_PN_CORR[[#This Row],[43982]]-Casos_PN_CORR[[#This Row],[43981]]</f>
        <v>0</v>
      </c>
      <c r="CK439">
        <f>+Casos_PN_CORR[[#This Row],[43983]]-Casos_PN_CORR[[#This Row],[43982]]</f>
        <v>0</v>
      </c>
      <c r="CL439">
        <f>+Casos_PN_CORR[[#This Row],[43984]]-Casos_PN_CORR[[#This Row],[43983]]</f>
        <v>0</v>
      </c>
      <c r="CM439">
        <f>+Casos_PN_CORR[[#This Row],[43985]]-Casos_PN_CORR[[#This Row],[43984]]</f>
        <v>0</v>
      </c>
      <c r="CN439">
        <f>+Casos_PN_CORR[[#This Row],[43986]]-Casos_PN_CORR[[#This Row],[43985]]</f>
        <v>0</v>
      </c>
      <c r="CO439">
        <f>+Casos_PN_CORR[[#This Row],[43987]]-Casos_PN_CORR[[#This Row],[43986]]</f>
        <v>0</v>
      </c>
      <c r="CP439">
        <f>+Casos_PN_CORR[[#This Row],[43988]]-Casos_PN_CORR[[#This Row],[43987]]</f>
        <v>0</v>
      </c>
      <c r="CQ439">
        <f>+Casos_PN_CORR[[#This Row],[43989]]-Casos_PN_CORR[[#This Row],[43988]]</f>
        <v>0</v>
      </c>
      <c r="CR439">
        <f>+Casos_PN_CORR[[#This Row],[43990]]-Casos_PN_CORR[[#This Row],[43989]]</f>
        <v>0</v>
      </c>
      <c r="CS439">
        <f>+Casos_PN_CORR[[#This Row],[43991]]-Casos_PN_CORR[[#This Row],[43990]]</f>
        <v>0</v>
      </c>
      <c r="CT439">
        <f>+Casos_PN_CORR[[#This Row],[43992]]-Casos_PN_CORR[[#This Row],[43991]]</f>
        <v>0</v>
      </c>
      <c r="CU439">
        <f>+Casos_PN_CORR[[#This Row],[43993]]-Casos_PN_CORR[[#This Row],[43992]]</f>
        <v>0</v>
      </c>
    </row>
    <row r="440" spans="1:99" x14ac:dyDescent="0.3">
      <c r="A440">
        <v>120108</v>
      </c>
      <c r="B440" s="2" t="s">
        <v>191</v>
      </c>
      <c r="C440" s="2" t="s">
        <v>289</v>
      </c>
      <c r="D440" s="2" t="s">
        <v>290</v>
      </c>
      <c r="E440" s="4">
        <f t="shared" si="6"/>
        <v>0</v>
      </c>
      <c r="F440">
        <f>+Casos_PN_CORR[[#This Row],[43900]]</f>
        <v>0</v>
      </c>
      <c r="G440">
        <f>+Casos_PN_CORR[[#This Row],[43901]]-Casos_PN_CORR[[#This Row],[43900]]</f>
        <v>0</v>
      </c>
      <c r="H440">
        <f>+Casos_PN_CORR[[#This Row],[43902]]-Casos_PN_CORR[[#This Row],[43901]]</f>
        <v>0</v>
      </c>
      <c r="I440">
        <f>+Casos_PN_CORR[[#This Row],[43903]]-Casos_PN_CORR[[#This Row],[43902]]</f>
        <v>0</v>
      </c>
      <c r="J440">
        <f>+Casos_PN_CORR[[#This Row],[43904]]-Casos_PN_CORR[[#This Row],[43903]]</f>
        <v>0</v>
      </c>
      <c r="K440">
        <f>+Casos_PN_CORR[[#This Row],[43905]]-Casos_PN_CORR[[#This Row],[43904]]</f>
        <v>0</v>
      </c>
      <c r="L440">
        <f>+Casos_PN_CORR[[#This Row],[43906]]-Casos_PN_CORR[[#This Row],[43905]]</f>
        <v>0</v>
      </c>
      <c r="M440">
        <f>+Casos_PN_CORR[[#This Row],[43907]]-Casos_PN_CORR[[#This Row],[43906]]</f>
        <v>0</v>
      </c>
      <c r="N440">
        <f>+Casos_PN_CORR[[#This Row],[43908]]-Casos_PN_CORR[[#This Row],[43907]]</f>
        <v>0</v>
      </c>
      <c r="O440">
        <f>+Casos_PN_CORR[[#This Row],[43909]]-Casos_PN_CORR[[#This Row],[43908]]</f>
        <v>0</v>
      </c>
      <c r="P440">
        <f>+Casos_PN_CORR[[#This Row],[43910]]-Casos_PN_CORR[[#This Row],[43909]]</f>
        <v>0</v>
      </c>
      <c r="Q440">
        <f>+Casos_PN_CORR[[#This Row],[43911]]-Casos_PN_CORR[[#This Row],[43910]]</f>
        <v>0</v>
      </c>
      <c r="R440">
        <f>+Casos_PN_CORR[[#This Row],[43912]]-Casos_PN_CORR[[#This Row],[43911]]</f>
        <v>0</v>
      </c>
      <c r="S440">
        <f>+Casos_PN_CORR[[#This Row],[43913]]-Casos_PN_CORR[[#This Row],[43912]]</f>
        <v>0</v>
      </c>
      <c r="T440">
        <f>+Casos_PN_CORR[[#This Row],[43914]]-Casos_PN_CORR[[#This Row],[43913]]</f>
        <v>0</v>
      </c>
      <c r="U440">
        <f>+Casos_PN_CORR[[#This Row],[43915]]-Casos_PN_CORR[[#This Row],[43914]]</f>
        <v>0</v>
      </c>
      <c r="V440">
        <f>+Casos_PN_CORR[[#This Row],[43916]]-Casos_PN_CORR[[#This Row],[43915]]</f>
        <v>0</v>
      </c>
      <c r="W440">
        <f>+Casos_PN_CORR[[#This Row],[43917]]-Casos_PN_CORR[[#This Row],[43916]]</f>
        <v>0</v>
      </c>
      <c r="X440">
        <f>+Casos_PN_CORR[[#This Row],[43918]]-Casos_PN_CORR[[#This Row],[43917]]</f>
        <v>0</v>
      </c>
      <c r="Y440">
        <f>+Casos_PN_CORR[[#This Row],[43919]]-Casos_PN_CORR[[#This Row],[43918]]</f>
        <v>0</v>
      </c>
      <c r="Z440">
        <f>+Casos_PN_CORR[[#This Row],[43920]]-Casos_PN_CORR[[#This Row],[43919]]</f>
        <v>0</v>
      </c>
      <c r="AA440">
        <f>+Casos_PN_CORR[[#This Row],[43921]]-Casos_PN_CORR[[#This Row],[43920]]</f>
        <v>0</v>
      </c>
      <c r="AB440">
        <f>+Casos_PN_CORR[[#This Row],[43922]]-Casos_PN_CORR[[#This Row],[43921]]</f>
        <v>0</v>
      </c>
      <c r="AC440">
        <f>+Casos_PN_CORR[[#This Row],[43923]]-Casos_PN_CORR[[#This Row],[43922]]</f>
        <v>0</v>
      </c>
      <c r="AD440">
        <f>+Casos_PN_CORR[[#This Row],[43924]]-Casos_PN_CORR[[#This Row],[43923]]</f>
        <v>0</v>
      </c>
      <c r="AE440">
        <f>+Casos_PN_CORR[[#This Row],[43925]]-Casos_PN_CORR[[#This Row],[43924]]</f>
        <v>0</v>
      </c>
      <c r="AF440">
        <f>+Casos_PN_CORR[[#This Row],[43926]]-Casos_PN_CORR[[#This Row],[43925]]</f>
        <v>0</v>
      </c>
      <c r="AG440">
        <f>+Casos_PN_CORR[[#This Row],[43927]]-Casos_PN_CORR[[#This Row],[43926]]</f>
        <v>0</v>
      </c>
      <c r="AH440">
        <f>+Casos_PN_CORR[[#This Row],[43928]]-Casos_PN_CORR[[#This Row],[43927]]</f>
        <v>0</v>
      </c>
      <c r="AI440">
        <f>+Casos_PN_CORR[[#This Row],[43929]]-Casos_PN_CORR[[#This Row],[43928]]</f>
        <v>0</v>
      </c>
      <c r="AJ440">
        <f>+Casos_PN_CORR[[#This Row],[43930]]-Casos_PN_CORR[[#This Row],[43929]]</f>
        <v>0</v>
      </c>
      <c r="AK440">
        <f>+Casos_PN_CORR[[#This Row],[43931]]-Casos_PN_CORR[[#This Row],[43930]]</f>
        <v>0</v>
      </c>
      <c r="AL440">
        <f>+Casos_PN_CORR[[#This Row],[43932]]-Casos_PN_CORR[[#This Row],[43931]]</f>
        <v>0</v>
      </c>
      <c r="AM440">
        <f>+Casos_PN_CORR[[#This Row],[43933]]-Casos_PN_CORR[[#This Row],[43932]]</f>
        <v>0</v>
      </c>
      <c r="AN440">
        <f>+Casos_PN_CORR[[#This Row],[43934]]-Casos_PN_CORR[[#This Row],[43933]]</f>
        <v>0</v>
      </c>
      <c r="AO440">
        <f>+Casos_PN_CORR[[#This Row],[43935]]-Casos_PN_CORR[[#This Row],[43934]]</f>
        <v>0</v>
      </c>
      <c r="AP440">
        <f>+Casos_PN_CORR[[#This Row],[43936]]-Casos_PN_CORR[[#This Row],[43935]]</f>
        <v>0</v>
      </c>
      <c r="AQ440">
        <f>+Casos_PN_CORR[[#This Row],[43937]]-Casos_PN_CORR[[#This Row],[43936]]</f>
        <v>0</v>
      </c>
      <c r="AR440">
        <f>+Casos_PN_CORR[[#This Row],[43938]]-Casos_PN_CORR[[#This Row],[43937]]</f>
        <v>0</v>
      </c>
      <c r="AS440">
        <f>+Casos_PN_CORR[[#This Row],[43939]]-Casos_PN_CORR[[#This Row],[43938]]</f>
        <v>0</v>
      </c>
      <c r="AT440">
        <f>+Casos_PN_CORR[[#This Row],[43940]]-Casos_PN_CORR[[#This Row],[43939]]</f>
        <v>0</v>
      </c>
      <c r="AU440">
        <f>+Casos_PN_CORR[[#This Row],[43941]]-Casos_PN_CORR[[#This Row],[43940]]</f>
        <v>0</v>
      </c>
      <c r="AV440">
        <f>+Casos_PN_CORR[[#This Row],[43942]]-Casos_PN_CORR[[#This Row],[43941]]</f>
        <v>0</v>
      </c>
      <c r="AW440">
        <f>+Casos_PN_CORR[[#This Row],[43943]]-Casos_PN_CORR[[#This Row],[43942]]</f>
        <v>0</v>
      </c>
      <c r="AX440">
        <f>+Casos_PN_CORR[[#This Row],[43944]]-Casos_PN_CORR[[#This Row],[43943]]</f>
        <v>0</v>
      </c>
      <c r="AY440">
        <f>+Casos_PN_CORR[[#This Row],[43945]]-Casos_PN_CORR[[#This Row],[43944]]</f>
        <v>0</v>
      </c>
      <c r="AZ440">
        <f>+Casos_PN_CORR[[#This Row],[43946]]-Casos_PN_CORR[[#This Row],[43945]]</f>
        <v>0</v>
      </c>
      <c r="BA440">
        <f>+Casos_PN_CORR[[#This Row],[43947]]-Casos_PN_CORR[[#This Row],[43946]]</f>
        <v>0</v>
      </c>
      <c r="BB440">
        <f>+Casos_PN_CORR[[#This Row],[43948]]-Casos_PN_CORR[[#This Row],[43947]]</f>
        <v>0</v>
      </c>
      <c r="BC440">
        <f>+Casos_PN_CORR[[#This Row],[43949]]-Casos_PN_CORR[[#This Row],[43948]]</f>
        <v>0</v>
      </c>
      <c r="BD440">
        <f>+Casos_PN_CORR[[#This Row],[43950]]-Casos_PN_CORR[[#This Row],[43949]]</f>
        <v>0</v>
      </c>
      <c r="BE440">
        <f>+Casos_PN_CORR[[#This Row],[43951]]-Casos_PN_CORR[[#This Row],[43950]]</f>
        <v>0</v>
      </c>
      <c r="BF440">
        <f>+Casos_PN_CORR[[#This Row],[43952]]-Casos_PN_CORR[[#This Row],[43951]]</f>
        <v>0</v>
      </c>
      <c r="BG440">
        <f>+Casos_PN_CORR[[#This Row],[43953]]-Casos_PN_CORR[[#This Row],[43952]]</f>
        <v>0</v>
      </c>
      <c r="BH440">
        <f>+Casos_PN_CORR[[#This Row],[43954]]-Casos_PN_CORR[[#This Row],[43953]]</f>
        <v>0</v>
      </c>
      <c r="BI440">
        <f>+Casos_PN_CORR[[#This Row],[43955]]-Casos_PN_CORR[[#This Row],[43954]]</f>
        <v>0</v>
      </c>
      <c r="BJ440">
        <f>+Casos_PN_CORR[[#This Row],[43956]]-Casos_PN_CORR[[#This Row],[43955]]</f>
        <v>0</v>
      </c>
      <c r="BK440">
        <f>+Casos_PN_CORR[[#This Row],[43957]]-Casos_PN_CORR[[#This Row],[43956]]</f>
        <v>0</v>
      </c>
      <c r="BL440">
        <f>+Casos_PN_CORR[[#This Row],[43958]]-Casos_PN_CORR[[#This Row],[43957]]</f>
        <v>0</v>
      </c>
      <c r="BM440">
        <f>+Casos_PN_CORR[[#This Row],[43959]]-Casos_PN_CORR[[#This Row],[43958]]</f>
        <v>0</v>
      </c>
      <c r="BN440">
        <f>+Casos_PN_CORR[[#This Row],[43960]]-Casos_PN_CORR[[#This Row],[43959]]</f>
        <v>0</v>
      </c>
      <c r="BO440">
        <f>+Casos_PN_CORR[[#This Row],[43961]]-Casos_PN_CORR[[#This Row],[43960]]</f>
        <v>0</v>
      </c>
      <c r="BP440">
        <f>+Casos_PN_CORR[[#This Row],[43962]]-Casos_PN_CORR[[#This Row],[43961]]</f>
        <v>0</v>
      </c>
      <c r="BQ440">
        <f>+Casos_PN_CORR[[#This Row],[43963]]-Casos_PN_CORR[[#This Row],[43962]]</f>
        <v>0</v>
      </c>
      <c r="BR440">
        <f>+Casos_PN_CORR[[#This Row],[43964]]-Casos_PN_CORR[[#This Row],[43963]]</f>
        <v>0</v>
      </c>
      <c r="BS440">
        <f>+Casos_PN_CORR[[#This Row],[43965]]-Casos_PN_CORR[[#This Row],[43964]]</f>
        <v>0</v>
      </c>
      <c r="BT440">
        <f>+Casos_PN_CORR[[#This Row],[43966]]-Casos_PN_CORR[[#This Row],[43965]]</f>
        <v>0</v>
      </c>
      <c r="BU440">
        <f>+Casos_PN_CORR[[#This Row],[43967]]-Casos_PN_CORR[[#This Row],[43966]]</f>
        <v>0</v>
      </c>
      <c r="BV440">
        <f>+Casos_PN_CORR[[#This Row],[43968]]-Casos_PN_CORR[[#This Row],[43967]]</f>
        <v>0</v>
      </c>
      <c r="BW440">
        <f>+Casos_PN_CORR[[#This Row],[43969]]-Casos_PN_CORR[[#This Row],[43968]]</f>
        <v>0</v>
      </c>
      <c r="BX440">
        <f>+Casos_PN_CORR[[#This Row],[43970]]-Casos_PN_CORR[[#This Row],[43969]]</f>
        <v>0</v>
      </c>
      <c r="BY440">
        <f>+Casos_PN_CORR[[#This Row],[43971]]-Casos_PN_CORR[[#This Row],[43970]]</f>
        <v>0</v>
      </c>
      <c r="BZ440">
        <f>+Casos_PN_CORR[[#This Row],[43972]]-Casos_PN_CORR[[#This Row],[43971]]</f>
        <v>0</v>
      </c>
      <c r="CA440">
        <f>+Casos_PN_CORR[[#This Row],[43973]]-Casos_PN_CORR[[#This Row],[43972]]</f>
        <v>0</v>
      </c>
      <c r="CB440">
        <f>+Casos_PN_CORR[[#This Row],[43974]]-Casos_PN_CORR[[#This Row],[43973]]</f>
        <v>0</v>
      </c>
      <c r="CC440">
        <f>+Casos_PN_CORR[[#This Row],[43975]]-Casos_PN_CORR[[#This Row],[43974]]</f>
        <v>0</v>
      </c>
      <c r="CD440">
        <f>+Casos_PN_CORR[[#This Row],[43976]]-Casos_PN_CORR[[#This Row],[43975]]</f>
        <v>0</v>
      </c>
      <c r="CE440">
        <f>+Casos_PN_CORR[[#This Row],[43977]]-Casos_PN_CORR[[#This Row],[43976]]</f>
        <v>0</v>
      </c>
      <c r="CF440">
        <f>+Casos_PN_CORR[[#This Row],[43978]]-Casos_PN_CORR[[#This Row],[43977]]</f>
        <v>0</v>
      </c>
      <c r="CG440">
        <f>+Casos_PN_CORR[[#This Row],[43979]]-Casos_PN_CORR[[#This Row],[43978]]</f>
        <v>0</v>
      </c>
      <c r="CH440">
        <f>+Casos_PN_CORR[[#This Row],[43980]]-Casos_PN_CORR[[#This Row],[43979]]</f>
        <v>0</v>
      </c>
      <c r="CI440">
        <f>+Casos_PN_CORR[[#This Row],[43981]]-Casos_PN_CORR[[#This Row],[43980]]</f>
        <v>0</v>
      </c>
      <c r="CJ440">
        <f>+Casos_PN_CORR[[#This Row],[43982]]-Casos_PN_CORR[[#This Row],[43981]]</f>
        <v>0</v>
      </c>
      <c r="CK440">
        <f>+Casos_PN_CORR[[#This Row],[43983]]-Casos_PN_CORR[[#This Row],[43982]]</f>
        <v>0</v>
      </c>
      <c r="CL440">
        <f>+Casos_PN_CORR[[#This Row],[43984]]-Casos_PN_CORR[[#This Row],[43983]]</f>
        <v>0</v>
      </c>
      <c r="CM440">
        <f>+Casos_PN_CORR[[#This Row],[43985]]-Casos_PN_CORR[[#This Row],[43984]]</f>
        <v>0</v>
      </c>
      <c r="CN440">
        <f>+Casos_PN_CORR[[#This Row],[43986]]-Casos_PN_CORR[[#This Row],[43985]]</f>
        <v>0</v>
      </c>
      <c r="CO440">
        <f>+Casos_PN_CORR[[#This Row],[43987]]-Casos_PN_CORR[[#This Row],[43986]]</f>
        <v>0</v>
      </c>
      <c r="CP440">
        <f>+Casos_PN_CORR[[#This Row],[43988]]-Casos_PN_CORR[[#This Row],[43987]]</f>
        <v>0</v>
      </c>
      <c r="CQ440">
        <f>+Casos_PN_CORR[[#This Row],[43989]]-Casos_PN_CORR[[#This Row],[43988]]</f>
        <v>0</v>
      </c>
      <c r="CR440">
        <f>+Casos_PN_CORR[[#This Row],[43990]]-Casos_PN_CORR[[#This Row],[43989]]</f>
        <v>0</v>
      </c>
      <c r="CS440">
        <f>+Casos_PN_CORR[[#This Row],[43991]]-Casos_PN_CORR[[#This Row],[43990]]</f>
        <v>0</v>
      </c>
      <c r="CT440">
        <f>+Casos_PN_CORR[[#This Row],[43992]]-Casos_PN_CORR[[#This Row],[43991]]</f>
        <v>0</v>
      </c>
      <c r="CU440">
        <f>+Casos_PN_CORR[[#This Row],[43993]]-Casos_PN_CORR[[#This Row],[43992]]</f>
        <v>0</v>
      </c>
    </row>
    <row r="441" spans="1:99" x14ac:dyDescent="0.3">
      <c r="A441">
        <v>120308</v>
      </c>
      <c r="B441" s="2" t="s">
        <v>191</v>
      </c>
      <c r="C441" s="2" t="s">
        <v>380</v>
      </c>
      <c r="D441" s="2" t="s">
        <v>677</v>
      </c>
      <c r="E441" s="4">
        <f t="shared" si="6"/>
        <v>0</v>
      </c>
      <c r="F441">
        <f>+Casos_PN_CORR[[#This Row],[43900]]</f>
        <v>0</v>
      </c>
      <c r="G441">
        <f>+Casos_PN_CORR[[#This Row],[43901]]-Casos_PN_CORR[[#This Row],[43900]]</f>
        <v>0</v>
      </c>
      <c r="H441">
        <f>+Casos_PN_CORR[[#This Row],[43902]]-Casos_PN_CORR[[#This Row],[43901]]</f>
        <v>0</v>
      </c>
      <c r="I441">
        <f>+Casos_PN_CORR[[#This Row],[43903]]-Casos_PN_CORR[[#This Row],[43902]]</f>
        <v>0</v>
      </c>
      <c r="J441">
        <f>+Casos_PN_CORR[[#This Row],[43904]]-Casos_PN_CORR[[#This Row],[43903]]</f>
        <v>0</v>
      </c>
      <c r="K441">
        <f>+Casos_PN_CORR[[#This Row],[43905]]-Casos_PN_CORR[[#This Row],[43904]]</f>
        <v>0</v>
      </c>
      <c r="L441">
        <f>+Casos_PN_CORR[[#This Row],[43906]]-Casos_PN_CORR[[#This Row],[43905]]</f>
        <v>0</v>
      </c>
      <c r="M441">
        <f>+Casos_PN_CORR[[#This Row],[43907]]-Casos_PN_CORR[[#This Row],[43906]]</f>
        <v>0</v>
      </c>
      <c r="N441">
        <f>+Casos_PN_CORR[[#This Row],[43908]]-Casos_PN_CORR[[#This Row],[43907]]</f>
        <v>0</v>
      </c>
      <c r="O441">
        <f>+Casos_PN_CORR[[#This Row],[43909]]-Casos_PN_CORR[[#This Row],[43908]]</f>
        <v>0</v>
      </c>
      <c r="P441">
        <f>+Casos_PN_CORR[[#This Row],[43910]]-Casos_PN_CORR[[#This Row],[43909]]</f>
        <v>0</v>
      </c>
      <c r="Q441">
        <f>+Casos_PN_CORR[[#This Row],[43911]]-Casos_PN_CORR[[#This Row],[43910]]</f>
        <v>0</v>
      </c>
      <c r="R441">
        <f>+Casos_PN_CORR[[#This Row],[43912]]-Casos_PN_CORR[[#This Row],[43911]]</f>
        <v>0</v>
      </c>
      <c r="S441">
        <f>+Casos_PN_CORR[[#This Row],[43913]]-Casos_PN_CORR[[#This Row],[43912]]</f>
        <v>0</v>
      </c>
      <c r="T441">
        <f>+Casos_PN_CORR[[#This Row],[43914]]-Casos_PN_CORR[[#This Row],[43913]]</f>
        <v>0</v>
      </c>
      <c r="U441">
        <f>+Casos_PN_CORR[[#This Row],[43915]]-Casos_PN_CORR[[#This Row],[43914]]</f>
        <v>0</v>
      </c>
      <c r="V441">
        <f>+Casos_PN_CORR[[#This Row],[43916]]-Casos_PN_CORR[[#This Row],[43915]]</f>
        <v>0</v>
      </c>
      <c r="W441">
        <f>+Casos_PN_CORR[[#This Row],[43917]]-Casos_PN_CORR[[#This Row],[43916]]</f>
        <v>0</v>
      </c>
      <c r="X441">
        <f>+Casos_PN_CORR[[#This Row],[43918]]-Casos_PN_CORR[[#This Row],[43917]]</f>
        <v>0</v>
      </c>
      <c r="Y441">
        <f>+Casos_PN_CORR[[#This Row],[43919]]-Casos_PN_CORR[[#This Row],[43918]]</f>
        <v>0</v>
      </c>
      <c r="Z441">
        <f>+Casos_PN_CORR[[#This Row],[43920]]-Casos_PN_CORR[[#This Row],[43919]]</f>
        <v>0</v>
      </c>
      <c r="AA441">
        <f>+Casos_PN_CORR[[#This Row],[43921]]-Casos_PN_CORR[[#This Row],[43920]]</f>
        <v>0</v>
      </c>
      <c r="AB441">
        <f>+Casos_PN_CORR[[#This Row],[43922]]-Casos_PN_CORR[[#This Row],[43921]]</f>
        <v>0</v>
      </c>
      <c r="AC441">
        <f>+Casos_PN_CORR[[#This Row],[43923]]-Casos_PN_CORR[[#This Row],[43922]]</f>
        <v>0</v>
      </c>
      <c r="AD441">
        <f>+Casos_PN_CORR[[#This Row],[43924]]-Casos_PN_CORR[[#This Row],[43923]]</f>
        <v>0</v>
      </c>
      <c r="AE441">
        <f>+Casos_PN_CORR[[#This Row],[43925]]-Casos_PN_CORR[[#This Row],[43924]]</f>
        <v>0</v>
      </c>
      <c r="AF441">
        <f>+Casos_PN_CORR[[#This Row],[43926]]-Casos_PN_CORR[[#This Row],[43925]]</f>
        <v>0</v>
      </c>
      <c r="AG441">
        <f>+Casos_PN_CORR[[#This Row],[43927]]-Casos_PN_CORR[[#This Row],[43926]]</f>
        <v>0</v>
      </c>
      <c r="AH441">
        <f>+Casos_PN_CORR[[#This Row],[43928]]-Casos_PN_CORR[[#This Row],[43927]]</f>
        <v>0</v>
      </c>
      <c r="AI441">
        <f>+Casos_PN_CORR[[#This Row],[43929]]-Casos_PN_CORR[[#This Row],[43928]]</f>
        <v>0</v>
      </c>
      <c r="AJ441">
        <f>+Casos_PN_CORR[[#This Row],[43930]]-Casos_PN_CORR[[#This Row],[43929]]</f>
        <v>0</v>
      </c>
      <c r="AK441">
        <f>+Casos_PN_CORR[[#This Row],[43931]]-Casos_PN_CORR[[#This Row],[43930]]</f>
        <v>0</v>
      </c>
      <c r="AL441">
        <f>+Casos_PN_CORR[[#This Row],[43932]]-Casos_PN_CORR[[#This Row],[43931]]</f>
        <v>0</v>
      </c>
      <c r="AM441">
        <f>+Casos_PN_CORR[[#This Row],[43933]]-Casos_PN_CORR[[#This Row],[43932]]</f>
        <v>0</v>
      </c>
      <c r="AN441">
        <f>+Casos_PN_CORR[[#This Row],[43934]]-Casos_PN_CORR[[#This Row],[43933]]</f>
        <v>0</v>
      </c>
      <c r="AO441">
        <f>+Casos_PN_CORR[[#This Row],[43935]]-Casos_PN_CORR[[#This Row],[43934]]</f>
        <v>0</v>
      </c>
      <c r="AP441">
        <f>+Casos_PN_CORR[[#This Row],[43936]]-Casos_PN_CORR[[#This Row],[43935]]</f>
        <v>0</v>
      </c>
      <c r="AQ441">
        <f>+Casos_PN_CORR[[#This Row],[43937]]-Casos_PN_CORR[[#This Row],[43936]]</f>
        <v>0</v>
      </c>
      <c r="AR441">
        <f>+Casos_PN_CORR[[#This Row],[43938]]-Casos_PN_CORR[[#This Row],[43937]]</f>
        <v>0</v>
      </c>
      <c r="AS441">
        <f>+Casos_PN_CORR[[#This Row],[43939]]-Casos_PN_CORR[[#This Row],[43938]]</f>
        <v>0</v>
      </c>
      <c r="AT441">
        <f>+Casos_PN_CORR[[#This Row],[43940]]-Casos_PN_CORR[[#This Row],[43939]]</f>
        <v>0</v>
      </c>
      <c r="AU441">
        <f>+Casos_PN_CORR[[#This Row],[43941]]-Casos_PN_CORR[[#This Row],[43940]]</f>
        <v>0</v>
      </c>
      <c r="AV441">
        <f>+Casos_PN_CORR[[#This Row],[43942]]-Casos_PN_CORR[[#This Row],[43941]]</f>
        <v>0</v>
      </c>
      <c r="AW441">
        <f>+Casos_PN_CORR[[#This Row],[43943]]-Casos_PN_CORR[[#This Row],[43942]]</f>
        <v>0</v>
      </c>
      <c r="AX441">
        <f>+Casos_PN_CORR[[#This Row],[43944]]-Casos_PN_CORR[[#This Row],[43943]]</f>
        <v>0</v>
      </c>
      <c r="AY441">
        <f>+Casos_PN_CORR[[#This Row],[43945]]-Casos_PN_CORR[[#This Row],[43944]]</f>
        <v>0</v>
      </c>
      <c r="AZ441">
        <f>+Casos_PN_CORR[[#This Row],[43946]]-Casos_PN_CORR[[#This Row],[43945]]</f>
        <v>0</v>
      </c>
      <c r="BA441">
        <f>+Casos_PN_CORR[[#This Row],[43947]]-Casos_PN_CORR[[#This Row],[43946]]</f>
        <v>0</v>
      </c>
      <c r="BB441">
        <f>+Casos_PN_CORR[[#This Row],[43948]]-Casos_PN_CORR[[#This Row],[43947]]</f>
        <v>0</v>
      </c>
      <c r="BC441">
        <f>+Casos_PN_CORR[[#This Row],[43949]]-Casos_PN_CORR[[#This Row],[43948]]</f>
        <v>0</v>
      </c>
      <c r="BD441">
        <f>+Casos_PN_CORR[[#This Row],[43950]]-Casos_PN_CORR[[#This Row],[43949]]</f>
        <v>0</v>
      </c>
      <c r="BE441">
        <f>+Casos_PN_CORR[[#This Row],[43951]]-Casos_PN_CORR[[#This Row],[43950]]</f>
        <v>0</v>
      </c>
      <c r="BF441">
        <f>+Casos_PN_CORR[[#This Row],[43952]]-Casos_PN_CORR[[#This Row],[43951]]</f>
        <v>0</v>
      </c>
      <c r="BG441">
        <f>+Casos_PN_CORR[[#This Row],[43953]]-Casos_PN_CORR[[#This Row],[43952]]</f>
        <v>0</v>
      </c>
      <c r="BH441">
        <f>+Casos_PN_CORR[[#This Row],[43954]]-Casos_PN_CORR[[#This Row],[43953]]</f>
        <v>0</v>
      </c>
      <c r="BI441">
        <f>+Casos_PN_CORR[[#This Row],[43955]]-Casos_PN_CORR[[#This Row],[43954]]</f>
        <v>0</v>
      </c>
      <c r="BJ441">
        <f>+Casos_PN_CORR[[#This Row],[43956]]-Casos_PN_CORR[[#This Row],[43955]]</f>
        <v>0</v>
      </c>
      <c r="BK441">
        <f>+Casos_PN_CORR[[#This Row],[43957]]-Casos_PN_CORR[[#This Row],[43956]]</f>
        <v>0</v>
      </c>
      <c r="BL441">
        <f>+Casos_PN_CORR[[#This Row],[43958]]-Casos_PN_CORR[[#This Row],[43957]]</f>
        <v>0</v>
      </c>
      <c r="BM441">
        <f>+Casos_PN_CORR[[#This Row],[43959]]-Casos_PN_CORR[[#This Row],[43958]]</f>
        <v>0</v>
      </c>
      <c r="BN441">
        <f>+Casos_PN_CORR[[#This Row],[43960]]-Casos_PN_CORR[[#This Row],[43959]]</f>
        <v>0</v>
      </c>
      <c r="BO441">
        <f>+Casos_PN_CORR[[#This Row],[43961]]-Casos_PN_CORR[[#This Row],[43960]]</f>
        <v>0</v>
      </c>
      <c r="BP441">
        <f>+Casos_PN_CORR[[#This Row],[43962]]-Casos_PN_CORR[[#This Row],[43961]]</f>
        <v>0</v>
      </c>
      <c r="BQ441">
        <f>+Casos_PN_CORR[[#This Row],[43963]]-Casos_PN_CORR[[#This Row],[43962]]</f>
        <v>0</v>
      </c>
      <c r="BR441">
        <f>+Casos_PN_CORR[[#This Row],[43964]]-Casos_PN_CORR[[#This Row],[43963]]</f>
        <v>0</v>
      </c>
      <c r="BS441">
        <f>+Casos_PN_CORR[[#This Row],[43965]]-Casos_PN_CORR[[#This Row],[43964]]</f>
        <v>0</v>
      </c>
      <c r="BT441">
        <f>+Casos_PN_CORR[[#This Row],[43966]]-Casos_PN_CORR[[#This Row],[43965]]</f>
        <v>0</v>
      </c>
      <c r="BU441">
        <f>+Casos_PN_CORR[[#This Row],[43967]]-Casos_PN_CORR[[#This Row],[43966]]</f>
        <v>0</v>
      </c>
      <c r="BV441">
        <f>+Casos_PN_CORR[[#This Row],[43968]]-Casos_PN_CORR[[#This Row],[43967]]</f>
        <v>0</v>
      </c>
      <c r="BW441">
        <f>+Casos_PN_CORR[[#This Row],[43969]]-Casos_PN_CORR[[#This Row],[43968]]</f>
        <v>0</v>
      </c>
      <c r="BX441">
        <f>+Casos_PN_CORR[[#This Row],[43970]]-Casos_PN_CORR[[#This Row],[43969]]</f>
        <v>0</v>
      </c>
      <c r="BY441">
        <f>+Casos_PN_CORR[[#This Row],[43971]]-Casos_PN_CORR[[#This Row],[43970]]</f>
        <v>0</v>
      </c>
      <c r="BZ441">
        <f>+Casos_PN_CORR[[#This Row],[43972]]-Casos_PN_CORR[[#This Row],[43971]]</f>
        <v>0</v>
      </c>
      <c r="CA441">
        <f>+Casos_PN_CORR[[#This Row],[43973]]-Casos_PN_CORR[[#This Row],[43972]]</f>
        <v>0</v>
      </c>
      <c r="CB441">
        <f>+Casos_PN_CORR[[#This Row],[43974]]-Casos_PN_CORR[[#This Row],[43973]]</f>
        <v>0</v>
      </c>
      <c r="CC441">
        <f>+Casos_PN_CORR[[#This Row],[43975]]-Casos_PN_CORR[[#This Row],[43974]]</f>
        <v>0</v>
      </c>
      <c r="CD441">
        <f>+Casos_PN_CORR[[#This Row],[43976]]-Casos_PN_CORR[[#This Row],[43975]]</f>
        <v>0</v>
      </c>
      <c r="CE441">
        <f>+Casos_PN_CORR[[#This Row],[43977]]-Casos_PN_CORR[[#This Row],[43976]]</f>
        <v>0</v>
      </c>
      <c r="CF441">
        <f>+Casos_PN_CORR[[#This Row],[43978]]-Casos_PN_CORR[[#This Row],[43977]]</f>
        <v>0</v>
      </c>
      <c r="CG441">
        <f>+Casos_PN_CORR[[#This Row],[43979]]-Casos_PN_CORR[[#This Row],[43978]]</f>
        <v>0</v>
      </c>
      <c r="CH441">
        <f>+Casos_PN_CORR[[#This Row],[43980]]-Casos_PN_CORR[[#This Row],[43979]]</f>
        <v>0</v>
      </c>
      <c r="CI441">
        <f>+Casos_PN_CORR[[#This Row],[43981]]-Casos_PN_CORR[[#This Row],[43980]]</f>
        <v>0</v>
      </c>
      <c r="CJ441">
        <f>+Casos_PN_CORR[[#This Row],[43982]]-Casos_PN_CORR[[#This Row],[43981]]</f>
        <v>0</v>
      </c>
      <c r="CK441">
        <f>+Casos_PN_CORR[[#This Row],[43983]]-Casos_PN_CORR[[#This Row],[43982]]</f>
        <v>0</v>
      </c>
      <c r="CL441">
        <f>+Casos_PN_CORR[[#This Row],[43984]]-Casos_PN_CORR[[#This Row],[43983]]</f>
        <v>0</v>
      </c>
      <c r="CM441">
        <f>+Casos_PN_CORR[[#This Row],[43985]]-Casos_PN_CORR[[#This Row],[43984]]</f>
        <v>0</v>
      </c>
      <c r="CN441">
        <f>+Casos_PN_CORR[[#This Row],[43986]]-Casos_PN_CORR[[#This Row],[43985]]</f>
        <v>0</v>
      </c>
      <c r="CO441">
        <f>+Casos_PN_CORR[[#This Row],[43987]]-Casos_PN_CORR[[#This Row],[43986]]</f>
        <v>0</v>
      </c>
      <c r="CP441">
        <f>+Casos_PN_CORR[[#This Row],[43988]]-Casos_PN_CORR[[#This Row],[43987]]</f>
        <v>0</v>
      </c>
      <c r="CQ441">
        <f>+Casos_PN_CORR[[#This Row],[43989]]-Casos_PN_CORR[[#This Row],[43988]]</f>
        <v>0</v>
      </c>
      <c r="CR441">
        <f>+Casos_PN_CORR[[#This Row],[43990]]-Casos_PN_CORR[[#This Row],[43989]]</f>
        <v>0</v>
      </c>
      <c r="CS441">
        <f>+Casos_PN_CORR[[#This Row],[43991]]-Casos_PN_CORR[[#This Row],[43990]]</f>
        <v>0</v>
      </c>
      <c r="CT441">
        <f>+Casos_PN_CORR[[#This Row],[43992]]-Casos_PN_CORR[[#This Row],[43991]]</f>
        <v>0</v>
      </c>
      <c r="CU441">
        <f>+Casos_PN_CORR[[#This Row],[43993]]-Casos_PN_CORR[[#This Row],[43992]]</f>
        <v>0</v>
      </c>
    </row>
    <row r="442" spans="1:99" x14ac:dyDescent="0.3">
      <c r="A442">
        <v>30504</v>
      </c>
      <c r="B442" s="2" t="s">
        <v>144</v>
      </c>
      <c r="C442" s="2" t="s">
        <v>410</v>
      </c>
      <c r="D442" s="2" t="s">
        <v>411</v>
      </c>
      <c r="E442" s="4">
        <f t="shared" si="6"/>
        <v>0</v>
      </c>
      <c r="F442">
        <f>+Casos_PN_CORR[[#This Row],[43900]]</f>
        <v>0</v>
      </c>
      <c r="G442">
        <f>+Casos_PN_CORR[[#This Row],[43901]]-Casos_PN_CORR[[#This Row],[43900]]</f>
        <v>0</v>
      </c>
      <c r="H442">
        <f>+Casos_PN_CORR[[#This Row],[43902]]-Casos_PN_CORR[[#This Row],[43901]]</f>
        <v>0</v>
      </c>
      <c r="I442">
        <f>+Casos_PN_CORR[[#This Row],[43903]]-Casos_PN_CORR[[#This Row],[43902]]</f>
        <v>0</v>
      </c>
      <c r="J442">
        <f>+Casos_PN_CORR[[#This Row],[43904]]-Casos_PN_CORR[[#This Row],[43903]]</f>
        <v>0</v>
      </c>
      <c r="K442">
        <f>+Casos_PN_CORR[[#This Row],[43905]]-Casos_PN_CORR[[#This Row],[43904]]</f>
        <v>0</v>
      </c>
      <c r="L442">
        <f>+Casos_PN_CORR[[#This Row],[43906]]-Casos_PN_CORR[[#This Row],[43905]]</f>
        <v>0</v>
      </c>
      <c r="M442">
        <f>+Casos_PN_CORR[[#This Row],[43907]]-Casos_PN_CORR[[#This Row],[43906]]</f>
        <v>0</v>
      </c>
      <c r="N442">
        <f>+Casos_PN_CORR[[#This Row],[43908]]-Casos_PN_CORR[[#This Row],[43907]]</f>
        <v>0</v>
      </c>
      <c r="O442">
        <f>+Casos_PN_CORR[[#This Row],[43909]]-Casos_PN_CORR[[#This Row],[43908]]</f>
        <v>0</v>
      </c>
      <c r="P442">
        <f>+Casos_PN_CORR[[#This Row],[43910]]-Casos_PN_CORR[[#This Row],[43909]]</f>
        <v>0</v>
      </c>
      <c r="Q442">
        <f>+Casos_PN_CORR[[#This Row],[43911]]-Casos_PN_CORR[[#This Row],[43910]]</f>
        <v>0</v>
      </c>
      <c r="R442">
        <f>+Casos_PN_CORR[[#This Row],[43912]]-Casos_PN_CORR[[#This Row],[43911]]</f>
        <v>0</v>
      </c>
      <c r="S442">
        <f>+Casos_PN_CORR[[#This Row],[43913]]-Casos_PN_CORR[[#This Row],[43912]]</f>
        <v>0</v>
      </c>
      <c r="T442">
        <f>+Casos_PN_CORR[[#This Row],[43914]]-Casos_PN_CORR[[#This Row],[43913]]</f>
        <v>0</v>
      </c>
      <c r="U442">
        <f>+Casos_PN_CORR[[#This Row],[43915]]-Casos_PN_CORR[[#This Row],[43914]]</f>
        <v>0</v>
      </c>
      <c r="V442">
        <f>+Casos_PN_CORR[[#This Row],[43916]]-Casos_PN_CORR[[#This Row],[43915]]</f>
        <v>0</v>
      </c>
      <c r="W442">
        <f>+Casos_PN_CORR[[#This Row],[43917]]-Casos_PN_CORR[[#This Row],[43916]]</f>
        <v>0</v>
      </c>
      <c r="X442">
        <f>+Casos_PN_CORR[[#This Row],[43918]]-Casos_PN_CORR[[#This Row],[43917]]</f>
        <v>0</v>
      </c>
      <c r="Y442">
        <f>+Casos_PN_CORR[[#This Row],[43919]]-Casos_PN_CORR[[#This Row],[43918]]</f>
        <v>0</v>
      </c>
      <c r="Z442">
        <f>+Casos_PN_CORR[[#This Row],[43920]]-Casos_PN_CORR[[#This Row],[43919]]</f>
        <v>0</v>
      </c>
      <c r="AA442">
        <f>+Casos_PN_CORR[[#This Row],[43921]]-Casos_PN_CORR[[#This Row],[43920]]</f>
        <v>0</v>
      </c>
      <c r="AB442">
        <f>+Casos_PN_CORR[[#This Row],[43922]]-Casos_PN_CORR[[#This Row],[43921]]</f>
        <v>0</v>
      </c>
      <c r="AC442">
        <f>+Casos_PN_CORR[[#This Row],[43923]]-Casos_PN_CORR[[#This Row],[43922]]</f>
        <v>0</v>
      </c>
      <c r="AD442">
        <f>+Casos_PN_CORR[[#This Row],[43924]]-Casos_PN_CORR[[#This Row],[43923]]</f>
        <v>0</v>
      </c>
      <c r="AE442">
        <f>+Casos_PN_CORR[[#This Row],[43925]]-Casos_PN_CORR[[#This Row],[43924]]</f>
        <v>0</v>
      </c>
      <c r="AF442">
        <f>+Casos_PN_CORR[[#This Row],[43926]]-Casos_PN_CORR[[#This Row],[43925]]</f>
        <v>0</v>
      </c>
      <c r="AG442">
        <f>+Casos_PN_CORR[[#This Row],[43927]]-Casos_PN_CORR[[#This Row],[43926]]</f>
        <v>0</v>
      </c>
      <c r="AH442">
        <f>+Casos_PN_CORR[[#This Row],[43928]]-Casos_PN_CORR[[#This Row],[43927]]</f>
        <v>0</v>
      </c>
      <c r="AI442">
        <f>+Casos_PN_CORR[[#This Row],[43929]]-Casos_PN_CORR[[#This Row],[43928]]</f>
        <v>0</v>
      </c>
      <c r="AJ442">
        <f>+Casos_PN_CORR[[#This Row],[43930]]-Casos_PN_CORR[[#This Row],[43929]]</f>
        <v>0</v>
      </c>
      <c r="AK442">
        <f>+Casos_PN_CORR[[#This Row],[43931]]-Casos_PN_CORR[[#This Row],[43930]]</f>
        <v>0</v>
      </c>
      <c r="AL442">
        <f>+Casos_PN_CORR[[#This Row],[43932]]-Casos_PN_CORR[[#This Row],[43931]]</f>
        <v>0</v>
      </c>
      <c r="AM442">
        <f>+Casos_PN_CORR[[#This Row],[43933]]-Casos_PN_CORR[[#This Row],[43932]]</f>
        <v>0</v>
      </c>
      <c r="AN442">
        <f>+Casos_PN_CORR[[#This Row],[43934]]-Casos_PN_CORR[[#This Row],[43933]]</f>
        <v>0</v>
      </c>
      <c r="AO442">
        <f>+Casos_PN_CORR[[#This Row],[43935]]-Casos_PN_CORR[[#This Row],[43934]]</f>
        <v>0</v>
      </c>
      <c r="AP442">
        <f>+Casos_PN_CORR[[#This Row],[43936]]-Casos_PN_CORR[[#This Row],[43935]]</f>
        <v>0</v>
      </c>
      <c r="AQ442">
        <f>+Casos_PN_CORR[[#This Row],[43937]]-Casos_PN_CORR[[#This Row],[43936]]</f>
        <v>0</v>
      </c>
      <c r="AR442">
        <f>+Casos_PN_CORR[[#This Row],[43938]]-Casos_PN_CORR[[#This Row],[43937]]</f>
        <v>0</v>
      </c>
      <c r="AS442">
        <f>+Casos_PN_CORR[[#This Row],[43939]]-Casos_PN_CORR[[#This Row],[43938]]</f>
        <v>0</v>
      </c>
      <c r="AT442">
        <f>+Casos_PN_CORR[[#This Row],[43940]]-Casos_PN_CORR[[#This Row],[43939]]</f>
        <v>0</v>
      </c>
      <c r="AU442">
        <f>+Casos_PN_CORR[[#This Row],[43941]]-Casos_PN_CORR[[#This Row],[43940]]</f>
        <v>0</v>
      </c>
      <c r="AV442">
        <f>+Casos_PN_CORR[[#This Row],[43942]]-Casos_PN_CORR[[#This Row],[43941]]</f>
        <v>0</v>
      </c>
      <c r="AW442">
        <f>+Casos_PN_CORR[[#This Row],[43943]]-Casos_PN_CORR[[#This Row],[43942]]</f>
        <v>0</v>
      </c>
      <c r="AX442">
        <f>+Casos_PN_CORR[[#This Row],[43944]]-Casos_PN_CORR[[#This Row],[43943]]</f>
        <v>0</v>
      </c>
      <c r="AY442">
        <f>+Casos_PN_CORR[[#This Row],[43945]]-Casos_PN_CORR[[#This Row],[43944]]</f>
        <v>0</v>
      </c>
      <c r="AZ442">
        <f>+Casos_PN_CORR[[#This Row],[43946]]-Casos_PN_CORR[[#This Row],[43945]]</f>
        <v>0</v>
      </c>
      <c r="BA442">
        <f>+Casos_PN_CORR[[#This Row],[43947]]-Casos_PN_CORR[[#This Row],[43946]]</f>
        <v>0</v>
      </c>
      <c r="BB442">
        <f>+Casos_PN_CORR[[#This Row],[43948]]-Casos_PN_CORR[[#This Row],[43947]]</f>
        <v>0</v>
      </c>
      <c r="BC442">
        <f>+Casos_PN_CORR[[#This Row],[43949]]-Casos_PN_CORR[[#This Row],[43948]]</f>
        <v>0</v>
      </c>
      <c r="BD442">
        <f>+Casos_PN_CORR[[#This Row],[43950]]-Casos_PN_CORR[[#This Row],[43949]]</f>
        <v>0</v>
      </c>
      <c r="BE442">
        <f>+Casos_PN_CORR[[#This Row],[43951]]-Casos_PN_CORR[[#This Row],[43950]]</f>
        <v>0</v>
      </c>
      <c r="BF442">
        <f>+Casos_PN_CORR[[#This Row],[43952]]-Casos_PN_CORR[[#This Row],[43951]]</f>
        <v>0</v>
      </c>
      <c r="BG442">
        <f>+Casos_PN_CORR[[#This Row],[43953]]-Casos_PN_CORR[[#This Row],[43952]]</f>
        <v>0</v>
      </c>
      <c r="BH442">
        <f>+Casos_PN_CORR[[#This Row],[43954]]-Casos_PN_CORR[[#This Row],[43953]]</f>
        <v>0</v>
      </c>
      <c r="BI442">
        <f>+Casos_PN_CORR[[#This Row],[43955]]-Casos_PN_CORR[[#This Row],[43954]]</f>
        <v>0</v>
      </c>
      <c r="BJ442">
        <f>+Casos_PN_CORR[[#This Row],[43956]]-Casos_PN_CORR[[#This Row],[43955]]</f>
        <v>0</v>
      </c>
      <c r="BK442">
        <f>+Casos_PN_CORR[[#This Row],[43957]]-Casos_PN_CORR[[#This Row],[43956]]</f>
        <v>0</v>
      </c>
      <c r="BL442">
        <f>+Casos_PN_CORR[[#This Row],[43958]]-Casos_PN_CORR[[#This Row],[43957]]</f>
        <v>0</v>
      </c>
      <c r="BM442">
        <f>+Casos_PN_CORR[[#This Row],[43959]]-Casos_PN_CORR[[#This Row],[43958]]</f>
        <v>0</v>
      </c>
      <c r="BN442">
        <f>+Casos_PN_CORR[[#This Row],[43960]]-Casos_PN_CORR[[#This Row],[43959]]</f>
        <v>0</v>
      </c>
      <c r="BO442">
        <f>+Casos_PN_CORR[[#This Row],[43961]]-Casos_PN_CORR[[#This Row],[43960]]</f>
        <v>0</v>
      </c>
      <c r="BP442">
        <f>+Casos_PN_CORR[[#This Row],[43962]]-Casos_PN_CORR[[#This Row],[43961]]</f>
        <v>0</v>
      </c>
      <c r="BQ442">
        <f>+Casos_PN_CORR[[#This Row],[43963]]-Casos_PN_CORR[[#This Row],[43962]]</f>
        <v>0</v>
      </c>
      <c r="BR442">
        <f>+Casos_PN_CORR[[#This Row],[43964]]-Casos_PN_CORR[[#This Row],[43963]]</f>
        <v>0</v>
      </c>
      <c r="BS442">
        <f>+Casos_PN_CORR[[#This Row],[43965]]-Casos_PN_CORR[[#This Row],[43964]]</f>
        <v>0</v>
      </c>
      <c r="BT442">
        <f>+Casos_PN_CORR[[#This Row],[43966]]-Casos_PN_CORR[[#This Row],[43965]]</f>
        <v>0</v>
      </c>
      <c r="BU442">
        <f>+Casos_PN_CORR[[#This Row],[43967]]-Casos_PN_CORR[[#This Row],[43966]]</f>
        <v>0</v>
      </c>
      <c r="BV442">
        <f>+Casos_PN_CORR[[#This Row],[43968]]-Casos_PN_CORR[[#This Row],[43967]]</f>
        <v>0</v>
      </c>
      <c r="BW442">
        <f>+Casos_PN_CORR[[#This Row],[43969]]-Casos_PN_CORR[[#This Row],[43968]]</f>
        <v>0</v>
      </c>
      <c r="BX442">
        <f>+Casos_PN_CORR[[#This Row],[43970]]-Casos_PN_CORR[[#This Row],[43969]]</f>
        <v>0</v>
      </c>
      <c r="BY442">
        <f>+Casos_PN_CORR[[#This Row],[43971]]-Casos_PN_CORR[[#This Row],[43970]]</f>
        <v>0</v>
      </c>
      <c r="BZ442">
        <f>+Casos_PN_CORR[[#This Row],[43972]]-Casos_PN_CORR[[#This Row],[43971]]</f>
        <v>0</v>
      </c>
      <c r="CA442">
        <f>+Casos_PN_CORR[[#This Row],[43973]]-Casos_PN_CORR[[#This Row],[43972]]</f>
        <v>0</v>
      </c>
      <c r="CB442">
        <f>+Casos_PN_CORR[[#This Row],[43974]]-Casos_PN_CORR[[#This Row],[43973]]</f>
        <v>0</v>
      </c>
      <c r="CC442">
        <f>+Casos_PN_CORR[[#This Row],[43975]]-Casos_PN_CORR[[#This Row],[43974]]</f>
        <v>0</v>
      </c>
      <c r="CD442">
        <f>+Casos_PN_CORR[[#This Row],[43976]]-Casos_PN_CORR[[#This Row],[43975]]</f>
        <v>0</v>
      </c>
      <c r="CE442">
        <f>+Casos_PN_CORR[[#This Row],[43977]]-Casos_PN_CORR[[#This Row],[43976]]</f>
        <v>0</v>
      </c>
      <c r="CF442">
        <f>+Casos_PN_CORR[[#This Row],[43978]]-Casos_PN_CORR[[#This Row],[43977]]</f>
        <v>0</v>
      </c>
      <c r="CG442">
        <f>+Casos_PN_CORR[[#This Row],[43979]]-Casos_PN_CORR[[#This Row],[43978]]</f>
        <v>0</v>
      </c>
      <c r="CH442">
        <f>+Casos_PN_CORR[[#This Row],[43980]]-Casos_PN_CORR[[#This Row],[43979]]</f>
        <v>0</v>
      </c>
      <c r="CI442">
        <f>+Casos_PN_CORR[[#This Row],[43981]]-Casos_PN_CORR[[#This Row],[43980]]</f>
        <v>0</v>
      </c>
      <c r="CJ442">
        <f>+Casos_PN_CORR[[#This Row],[43982]]-Casos_PN_CORR[[#This Row],[43981]]</f>
        <v>0</v>
      </c>
      <c r="CK442">
        <f>+Casos_PN_CORR[[#This Row],[43983]]-Casos_PN_CORR[[#This Row],[43982]]</f>
        <v>0</v>
      </c>
      <c r="CL442">
        <f>+Casos_PN_CORR[[#This Row],[43984]]-Casos_PN_CORR[[#This Row],[43983]]</f>
        <v>0</v>
      </c>
      <c r="CM442">
        <f>+Casos_PN_CORR[[#This Row],[43985]]-Casos_PN_CORR[[#This Row],[43984]]</f>
        <v>0</v>
      </c>
      <c r="CN442">
        <f>+Casos_PN_CORR[[#This Row],[43986]]-Casos_PN_CORR[[#This Row],[43985]]</f>
        <v>0</v>
      </c>
      <c r="CO442">
        <f>+Casos_PN_CORR[[#This Row],[43987]]-Casos_PN_CORR[[#This Row],[43986]]</f>
        <v>0</v>
      </c>
      <c r="CP442">
        <f>+Casos_PN_CORR[[#This Row],[43988]]-Casos_PN_CORR[[#This Row],[43987]]</f>
        <v>0</v>
      </c>
      <c r="CQ442">
        <f>+Casos_PN_CORR[[#This Row],[43989]]-Casos_PN_CORR[[#This Row],[43988]]</f>
        <v>0</v>
      </c>
      <c r="CR442">
        <f>+Casos_PN_CORR[[#This Row],[43990]]-Casos_PN_CORR[[#This Row],[43989]]</f>
        <v>0</v>
      </c>
      <c r="CS442">
        <f>+Casos_PN_CORR[[#This Row],[43991]]-Casos_PN_CORR[[#This Row],[43990]]</f>
        <v>0</v>
      </c>
      <c r="CT442">
        <f>+Casos_PN_CORR[[#This Row],[43992]]-Casos_PN_CORR[[#This Row],[43991]]</f>
        <v>0</v>
      </c>
      <c r="CU442">
        <f>+Casos_PN_CORR[[#This Row],[43993]]-Casos_PN_CORR[[#This Row],[43992]]</f>
        <v>0</v>
      </c>
    </row>
    <row r="443" spans="1:99" x14ac:dyDescent="0.3">
      <c r="A443">
        <v>70215</v>
      </c>
      <c r="B443" s="2" t="s">
        <v>268</v>
      </c>
      <c r="C443" s="2" t="s">
        <v>348</v>
      </c>
      <c r="D443" s="2" t="s">
        <v>678</v>
      </c>
      <c r="E443" s="4">
        <f t="shared" si="6"/>
        <v>0</v>
      </c>
      <c r="F443">
        <f>+Casos_PN_CORR[[#This Row],[43900]]</f>
        <v>0</v>
      </c>
      <c r="G443">
        <f>+Casos_PN_CORR[[#This Row],[43901]]-Casos_PN_CORR[[#This Row],[43900]]</f>
        <v>0</v>
      </c>
      <c r="H443">
        <f>+Casos_PN_CORR[[#This Row],[43902]]-Casos_PN_CORR[[#This Row],[43901]]</f>
        <v>0</v>
      </c>
      <c r="I443">
        <f>+Casos_PN_CORR[[#This Row],[43903]]-Casos_PN_CORR[[#This Row],[43902]]</f>
        <v>0</v>
      </c>
      <c r="J443">
        <f>+Casos_PN_CORR[[#This Row],[43904]]-Casos_PN_CORR[[#This Row],[43903]]</f>
        <v>0</v>
      </c>
      <c r="K443">
        <f>+Casos_PN_CORR[[#This Row],[43905]]-Casos_PN_CORR[[#This Row],[43904]]</f>
        <v>0</v>
      </c>
      <c r="L443">
        <f>+Casos_PN_CORR[[#This Row],[43906]]-Casos_PN_CORR[[#This Row],[43905]]</f>
        <v>0</v>
      </c>
      <c r="M443">
        <f>+Casos_PN_CORR[[#This Row],[43907]]-Casos_PN_CORR[[#This Row],[43906]]</f>
        <v>0</v>
      </c>
      <c r="N443">
        <f>+Casos_PN_CORR[[#This Row],[43908]]-Casos_PN_CORR[[#This Row],[43907]]</f>
        <v>0</v>
      </c>
      <c r="O443">
        <f>+Casos_PN_CORR[[#This Row],[43909]]-Casos_PN_CORR[[#This Row],[43908]]</f>
        <v>0</v>
      </c>
      <c r="P443">
        <f>+Casos_PN_CORR[[#This Row],[43910]]-Casos_PN_CORR[[#This Row],[43909]]</f>
        <v>0</v>
      </c>
      <c r="Q443">
        <f>+Casos_PN_CORR[[#This Row],[43911]]-Casos_PN_CORR[[#This Row],[43910]]</f>
        <v>0</v>
      </c>
      <c r="R443">
        <f>+Casos_PN_CORR[[#This Row],[43912]]-Casos_PN_CORR[[#This Row],[43911]]</f>
        <v>0</v>
      </c>
      <c r="S443">
        <f>+Casos_PN_CORR[[#This Row],[43913]]-Casos_PN_CORR[[#This Row],[43912]]</f>
        <v>0</v>
      </c>
      <c r="T443">
        <f>+Casos_PN_CORR[[#This Row],[43914]]-Casos_PN_CORR[[#This Row],[43913]]</f>
        <v>0</v>
      </c>
      <c r="U443">
        <f>+Casos_PN_CORR[[#This Row],[43915]]-Casos_PN_CORR[[#This Row],[43914]]</f>
        <v>0</v>
      </c>
      <c r="V443">
        <f>+Casos_PN_CORR[[#This Row],[43916]]-Casos_PN_CORR[[#This Row],[43915]]</f>
        <v>0</v>
      </c>
      <c r="W443">
        <f>+Casos_PN_CORR[[#This Row],[43917]]-Casos_PN_CORR[[#This Row],[43916]]</f>
        <v>0</v>
      </c>
      <c r="X443">
        <f>+Casos_PN_CORR[[#This Row],[43918]]-Casos_PN_CORR[[#This Row],[43917]]</f>
        <v>0</v>
      </c>
      <c r="Y443">
        <f>+Casos_PN_CORR[[#This Row],[43919]]-Casos_PN_CORR[[#This Row],[43918]]</f>
        <v>0</v>
      </c>
      <c r="Z443">
        <f>+Casos_PN_CORR[[#This Row],[43920]]-Casos_PN_CORR[[#This Row],[43919]]</f>
        <v>0</v>
      </c>
      <c r="AA443">
        <f>+Casos_PN_CORR[[#This Row],[43921]]-Casos_PN_CORR[[#This Row],[43920]]</f>
        <v>0</v>
      </c>
      <c r="AB443">
        <f>+Casos_PN_CORR[[#This Row],[43922]]-Casos_PN_CORR[[#This Row],[43921]]</f>
        <v>0</v>
      </c>
      <c r="AC443">
        <f>+Casos_PN_CORR[[#This Row],[43923]]-Casos_PN_CORR[[#This Row],[43922]]</f>
        <v>0</v>
      </c>
      <c r="AD443">
        <f>+Casos_PN_CORR[[#This Row],[43924]]-Casos_PN_CORR[[#This Row],[43923]]</f>
        <v>0</v>
      </c>
      <c r="AE443">
        <f>+Casos_PN_CORR[[#This Row],[43925]]-Casos_PN_CORR[[#This Row],[43924]]</f>
        <v>0</v>
      </c>
      <c r="AF443">
        <f>+Casos_PN_CORR[[#This Row],[43926]]-Casos_PN_CORR[[#This Row],[43925]]</f>
        <v>0</v>
      </c>
      <c r="AG443">
        <f>+Casos_PN_CORR[[#This Row],[43927]]-Casos_PN_CORR[[#This Row],[43926]]</f>
        <v>0</v>
      </c>
      <c r="AH443">
        <f>+Casos_PN_CORR[[#This Row],[43928]]-Casos_PN_CORR[[#This Row],[43927]]</f>
        <v>0</v>
      </c>
      <c r="AI443">
        <f>+Casos_PN_CORR[[#This Row],[43929]]-Casos_PN_CORR[[#This Row],[43928]]</f>
        <v>0</v>
      </c>
      <c r="AJ443">
        <f>+Casos_PN_CORR[[#This Row],[43930]]-Casos_PN_CORR[[#This Row],[43929]]</f>
        <v>0</v>
      </c>
      <c r="AK443">
        <f>+Casos_PN_CORR[[#This Row],[43931]]-Casos_PN_CORR[[#This Row],[43930]]</f>
        <v>0</v>
      </c>
      <c r="AL443">
        <f>+Casos_PN_CORR[[#This Row],[43932]]-Casos_PN_CORR[[#This Row],[43931]]</f>
        <v>0</v>
      </c>
      <c r="AM443">
        <f>+Casos_PN_CORR[[#This Row],[43933]]-Casos_PN_CORR[[#This Row],[43932]]</f>
        <v>0</v>
      </c>
      <c r="AN443">
        <f>+Casos_PN_CORR[[#This Row],[43934]]-Casos_PN_CORR[[#This Row],[43933]]</f>
        <v>0</v>
      </c>
      <c r="AO443">
        <f>+Casos_PN_CORR[[#This Row],[43935]]-Casos_PN_CORR[[#This Row],[43934]]</f>
        <v>0</v>
      </c>
      <c r="AP443">
        <f>+Casos_PN_CORR[[#This Row],[43936]]-Casos_PN_CORR[[#This Row],[43935]]</f>
        <v>0</v>
      </c>
      <c r="AQ443">
        <f>+Casos_PN_CORR[[#This Row],[43937]]-Casos_PN_CORR[[#This Row],[43936]]</f>
        <v>0</v>
      </c>
      <c r="AR443">
        <f>+Casos_PN_CORR[[#This Row],[43938]]-Casos_PN_CORR[[#This Row],[43937]]</f>
        <v>0</v>
      </c>
      <c r="AS443">
        <f>+Casos_PN_CORR[[#This Row],[43939]]-Casos_PN_CORR[[#This Row],[43938]]</f>
        <v>0</v>
      </c>
      <c r="AT443">
        <f>+Casos_PN_CORR[[#This Row],[43940]]-Casos_PN_CORR[[#This Row],[43939]]</f>
        <v>0</v>
      </c>
      <c r="AU443">
        <f>+Casos_PN_CORR[[#This Row],[43941]]-Casos_PN_CORR[[#This Row],[43940]]</f>
        <v>0</v>
      </c>
      <c r="AV443">
        <f>+Casos_PN_CORR[[#This Row],[43942]]-Casos_PN_CORR[[#This Row],[43941]]</f>
        <v>0</v>
      </c>
      <c r="AW443">
        <f>+Casos_PN_CORR[[#This Row],[43943]]-Casos_PN_CORR[[#This Row],[43942]]</f>
        <v>0</v>
      </c>
      <c r="AX443">
        <f>+Casos_PN_CORR[[#This Row],[43944]]-Casos_PN_CORR[[#This Row],[43943]]</f>
        <v>0</v>
      </c>
      <c r="AY443">
        <f>+Casos_PN_CORR[[#This Row],[43945]]-Casos_PN_CORR[[#This Row],[43944]]</f>
        <v>0</v>
      </c>
      <c r="AZ443">
        <f>+Casos_PN_CORR[[#This Row],[43946]]-Casos_PN_CORR[[#This Row],[43945]]</f>
        <v>0</v>
      </c>
      <c r="BA443">
        <f>+Casos_PN_CORR[[#This Row],[43947]]-Casos_PN_CORR[[#This Row],[43946]]</f>
        <v>0</v>
      </c>
      <c r="BB443">
        <f>+Casos_PN_CORR[[#This Row],[43948]]-Casos_PN_CORR[[#This Row],[43947]]</f>
        <v>0</v>
      </c>
      <c r="BC443">
        <f>+Casos_PN_CORR[[#This Row],[43949]]-Casos_PN_CORR[[#This Row],[43948]]</f>
        <v>0</v>
      </c>
      <c r="BD443">
        <f>+Casos_PN_CORR[[#This Row],[43950]]-Casos_PN_CORR[[#This Row],[43949]]</f>
        <v>0</v>
      </c>
      <c r="BE443">
        <f>+Casos_PN_CORR[[#This Row],[43951]]-Casos_PN_CORR[[#This Row],[43950]]</f>
        <v>0</v>
      </c>
      <c r="BF443">
        <f>+Casos_PN_CORR[[#This Row],[43952]]-Casos_PN_CORR[[#This Row],[43951]]</f>
        <v>0</v>
      </c>
      <c r="BG443">
        <f>+Casos_PN_CORR[[#This Row],[43953]]-Casos_PN_CORR[[#This Row],[43952]]</f>
        <v>0</v>
      </c>
      <c r="BH443">
        <f>+Casos_PN_CORR[[#This Row],[43954]]-Casos_PN_CORR[[#This Row],[43953]]</f>
        <v>0</v>
      </c>
      <c r="BI443">
        <f>+Casos_PN_CORR[[#This Row],[43955]]-Casos_PN_CORR[[#This Row],[43954]]</f>
        <v>0</v>
      </c>
      <c r="BJ443">
        <f>+Casos_PN_CORR[[#This Row],[43956]]-Casos_PN_CORR[[#This Row],[43955]]</f>
        <v>0</v>
      </c>
      <c r="BK443">
        <f>+Casos_PN_CORR[[#This Row],[43957]]-Casos_PN_CORR[[#This Row],[43956]]</f>
        <v>0</v>
      </c>
      <c r="BL443">
        <f>+Casos_PN_CORR[[#This Row],[43958]]-Casos_PN_CORR[[#This Row],[43957]]</f>
        <v>0</v>
      </c>
      <c r="BM443">
        <f>+Casos_PN_CORR[[#This Row],[43959]]-Casos_PN_CORR[[#This Row],[43958]]</f>
        <v>0</v>
      </c>
      <c r="BN443">
        <f>+Casos_PN_CORR[[#This Row],[43960]]-Casos_PN_CORR[[#This Row],[43959]]</f>
        <v>0</v>
      </c>
      <c r="BO443">
        <f>+Casos_PN_CORR[[#This Row],[43961]]-Casos_PN_CORR[[#This Row],[43960]]</f>
        <v>0</v>
      </c>
      <c r="BP443">
        <f>+Casos_PN_CORR[[#This Row],[43962]]-Casos_PN_CORR[[#This Row],[43961]]</f>
        <v>0</v>
      </c>
      <c r="BQ443">
        <f>+Casos_PN_CORR[[#This Row],[43963]]-Casos_PN_CORR[[#This Row],[43962]]</f>
        <v>0</v>
      </c>
      <c r="BR443">
        <f>+Casos_PN_CORR[[#This Row],[43964]]-Casos_PN_CORR[[#This Row],[43963]]</f>
        <v>0</v>
      </c>
      <c r="BS443">
        <f>+Casos_PN_CORR[[#This Row],[43965]]-Casos_PN_CORR[[#This Row],[43964]]</f>
        <v>0</v>
      </c>
      <c r="BT443">
        <f>+Casos_PN_CORR[[#This Row],[43966]]-Casos_PN_CORR[[#This Row],[43965]]</f>
        <v>0</v>
      </c>
      <c r="BU443">
        <f>+Casos_PN_CORR[[#This Row],[43967]]-Casos_PN_CORR[[#This Row],[43966]]</f>
        <v>0</v>
      </c>
      <c r="BV443">
        <f>+Casos_PN_CORR[[#This Row],[43968]]-Casos_PN_CORR[[#This Row],[43967]]</f>
        <v>0</v>
      </c>
      <c r="BW443">
        <f>+Casos_PN_CORR[[#This Row],[43969]]-Casos_PN_CORR[[#This Row],[43968]]</f>
        <v>0</v>
      </c>
      <c r="BX443">
        <f>+Casos_PN_CORR[[#This Row],[43970]]-Casos_PN_CORR[[#This Row],[43969]]</f>
        <v>0</v>
      </c>
      <c r="BY443">
        <f>+Casos_PN_CORR[[#This Row],[43971]]-Casos_PN_CORR[[#This Row],[43970]]</f>
        <v>0</v>
      </c>
      <c r="BZ443">
        <f>+Casos_PN_CORR[[#This Row],[43972]]-Casos_PN_CORR[[#This Row],[43971]]</f>
        <v>0</v>
      </c>
      <c r="CA443">
        <f>+Casos_PN_CORR[[#This Row],[43973]]-Casos_PN_CORR[[#This Row],[43972]]</f>
        <v>0</v>
      </c>
      <c r="CB443">
        <f>+Casos_PN_CORR[[#This Row],[43974]]-Casos_PN_CORR[[#This Row],[43973]]</f>
        <v>0</v>
      </c>
      <c r="CC443">
        <f>+Casos_PN_CORR[[#This Row],[43975]]-Casos_PN_CORR[[#This Row],[43974]]</f>
        <v>0</v>
      </c>
      <c r="CD443">
        <f>+Casos_PN_CORR[[#This Row],[43976]]-Casos_PN_CORR[[#This Row],[43975]]</f>
        <v>0</v>
      </c>
      <c r="CE443">
        <f>+Casos_PN_CORR[[#This Row],[43977]]-Casos_PN_CORR[[#This Row],[43976]]</f>
        <v>0</v>
      </c>
      <c r="CF443">
        <f>+Casos_PN_CORR[[#This Row],[43978]]-Casos_PN_CORR[[#This Row],[43977]]</f>
        <v>0</v>
      </c>
      <c r="CG443">
        <f>+Casos_PN_CORR[[#This Row],[43979]]-Casos_PN_CORR[[#This Row],[43978]]</f>
        <v>0</v>
      </c>
      <c r="CH443">
        <f>+Casos_PN_CORR[[#This Row],[43980]]-Casos_PN_CORR[[#This Row],[43979]]</f>
        <v>0</v>
      </c>
      <c r="CI443">
        <f>+Casos_PN_CORR[[#This Row],[43981]]-Casos_PN_CORR[[#This Row],[43980]]</f>
        <v>0</v>
      </c>
      <c r="CJ443">
        <f>+Casos_PN_CORR[[#This Row],[43982]]-Casos_PN_CORR[[#This Row],[43981]]</f>
        <v>0</v>
      </c>
      <c r="CK443">
        <f>+Casos_PN_CORR[[#This Row],[43983]]-Casos_PN_CORR[[#This Row],[43982]]</f>
        <v>0</v>
      </c>
      <c r="CL443">
        <f>+Casos_PN_CORR[[#This Row],[43984]]-Casos_PN_CORR[[#This Row],[43983]]</f>
        <v>0</v>
      </c>
      <c r="CM443">
        <f>+Casos_PN_CORR[[#This Row],[43985]]-Casos_PN_CORR[[#This Row],[43984]]</f>
        <v>0</v>
      </c>
      <c r="CN443">
        <f>+Casos_PN_CORR[[#This Row],[43986]]-Casos_PN_CORR[[#This Row],[43985]]</f>
        <v>0</v>
      </c>
      <c r="CO443">
        <f>+Casos_PN_CORR[[#This Row],[43987]]-Casos_PN_CORR[[#This Row],[43986]]</f>
        <v>0</v>
      </c>
      <c r="CP443">
        <f>+Casos_PN_CORR[[#This Row],[43988]]-Casos_PN_CORR[[#This Row],[43987]]</f>
        <v>0</v>
      </c>
      <c r="CQ443">
        <f>+Casos_PN_CORR[[#This Row],[43989]]-Casos_PN_CORR[[#This Row],[43988]]</f>
        <v>0</v>
      </c>
      <c r="CR443">
        <f>+Casos_PN_CORR[[#This Row],[43990]]-Casos_PN_CORR[[#This Row],[43989]]</f>
        <v>0</v>
      </c>
      <c r="CS443">
        <f>+Casos_PN_CORR[[#This Row],[43991]]-Casos_PN_CORR[[#This Row],[43990]]</f>
        <v>0</v>
      </c>
      <c r="CT443">
        <f>+Casos_PN_CORR[[#This Row],[43992]]-Casos_PN_CORR[[#This Row],[43991]]</f>
        <v>0</v>
      </c>
      <c r="CU443">
        <f>+Casos_PN_CORR[[#This Row],[43993]]-Casos_PN_CORR[[#This Row],[43992]]</f>
        <v>0</v>
      </c>
    </row>
    <row r="444" spans="1:99" x14ac:dyDescent="0.3">
      <c r="A444">
        <v>41404</v>
      </c>
      <c r="B444" s="2" t="s">
        <v>154</v>
      </c>
      <c r="C444" s="2" t="s">
        <v>373</v>
      </c>
      <c r="D444" s="2" t="s">
        <v>412</v>
      </c>
      <c r="E444" s="4">
        <f t="shared" si="6"/>
        <v>0</v>
      </c>
      <c r="F444">
        <f>+Casos_PN_CORR[[#This Row],[43900]]</f>
        <v>0</v>
      </c>
      <c r="G444">
        <f>+Casos_PN_CORR[[#This Row],[43901]]-Casos_PN_CORR[[#This Row],[43900]]</f>
        <v>0</v>
      </c>
      <c r="H444">
        <f>+Casos_PN_CORR[[#This Row],[43902]]-Casos_PN_CORR[[#This Row],[43901]]</f>
        <v>0</v>
      </c>
      <c r="I444">
        <f>+Casos_PN_CORR[[#This Row],[43903]]-Casos_PN_CORR[[#This Row],[43902]]</f>
        <v>0</v>
      </c>
      <c r="J444">
        <f>+Casos_PN_CORR[[#This Row],[43904]]-Casos_PN_CORR[[#This Row],[43903]]</f>
        <v>0</v>
      </c>
      <c r="K444">
        <f>+Casos_PN_CORR[[#This Row],[43905]]-Casos_PN_CORR[[#This Row],[43904]]</f>
        <v>0</v>
      </c>
      <c r="L444">
        <f>+Casos_PN_CORR[[#This Row],[43906]]-Casos_PN_CORR[[#This Row],[43905]]</f>
        <v>0</v>
      </c>
      <c r="M444">
        <f>+Casos_PN_CORR[[#This Row],[43907]]-Casos_PN_CORR[[#This Row],[43906]]</f>
        <v>0</v>
      </c>
      <c r="N444">
        <f>+Casos_PN_CORR[[#This Row],[43908]]-Casos_PN_CORR[[#This Row],[43907]]</f>
        <v>0</v>
      </c>
      <c r="O444">
        <f>+Casos_PN_CORR[[#This Row],[43909]]-Casos_PN_CORR[[#This Row],[43908]]</f>
        <v>0</v>
      </c>
      <c r="P444">
        <f>+Casos_PN_CORR[[#This Row],[43910]]-Casos_PN_CORR[[#This Row],[43909]]</f>
        <v>0</v>
      </c>
      <c r="Q444">
        <f>+Casos_PN_CORR[[#This Row],[43911]]-Casos_PN_CORR[[#This Row],[43910]]</f>
        <v>0</v>
      </c>
      <c r="R444">
        <f>+Casos_PN_CORR[[#This Row],[43912]]-Casos_PN_CORR[[#This Row],[43911]]</f>
        <v>0</v>
      </c>
      <c r="S444">
        <f>+Casos_PN_CORR[[#This Row],[43913]]-Casos_PN_CORR[[#This Row],[43912]]</f>
        <v>0</v>
      </c>
      <c r="T444">
        <f>+Casos_PN_CORR[[#This Row],[43914]]-Casos_PN_CORR[[#This Row],[43913]]</f>
        <v>0</v>
      </c>
      <c r="U444">
        <f>+Casos_PN_CORR[[#This Row],[43915]]-Casos_PN_CORR[[#This Row],[43914]]</f>
        <v>0</v>
      </c>
      <c r="V444">
        <f>+Casos_PN_CORR[[#This Row],[43916]]-Casos_PN_CORR[[#This Row],[43915]]</f>
        <v>0</v>
      </c>
      <c r="W444">
        <f>+Casos_PN_CORR[[#This Row],[43917]]-Casos_PN_CORR[[#This Row],[43916]]</f>
        <v>0</v>
      </c>
      <c r="X444">
        <f>+Casos_PN_CORR[[#This Row],[43918]]-Casos_PN_CORR[[#This Row],[43917]]</f>
        <v>0</v>
      </c>
      <c r="Y444">
        <f>+Casos_PN_CORR[[#This Row],[43919]]-Casos_PN_CORR[[#This Row],[43918]]</f>
        <v>0</v>
      </c>
      <c r="Z444">
        <f>+Casos_PN_CORR[[#This Row],[43920]]-Casos_PN_CORR[[#This Row],[43919]]</f>
        <v>0</v>
      </c>
      <c r="AA444">
        <f>+Casos_PN_CORR[[#This Row],[43921]]-Casos_PN_CORR[[#This Row],[43920]]</f>
        <v>0</v>
      </c>
      <c r="AB444">
        <f>+Casos_PN_CORR[[#This Row],[43922]]-Casos_PN_CORR[[#This Row],[43921]]</f>
        <v>0</v>
      </c>
      <c r="AC444">
        <f>+Casos_PN_CORR[[#This Row],[43923]]-Casos_PN_CORR[[#This Row],[43922]]</f>
        <v>0</v>
      </c>
      <c r="AD444">
        <f>+Casos_PN_CORR[[#This Row],[43924]]-Casos_PN_CORR[[#This Row],[43923]]</f>
        <v>0</v>
      </c>
      <c r="AE444">
        <f>+Casos_PN_CORR[[#This Row],[43925]]-Casos_PN_CORR[[#This Row],[43924]]</f>
        <v>0</v>
      </c>
      <c r="AF444">
        <f>+Casos_PN_CORR[[#This Row],[43926]]-Casos_PN_CORR[[#This Row],[43925]]</f>
        <v>0</v>
      </c>
      <c r="AG444">
        <f>+Casos_PN_CORR[[#This Row],[43927]]-Casos_PN_CORR[[#This Row],[43926]]</f>
        <v>0</v>
      </c>
      <c r="AH444">
        <f>+Casos_PN_CORR[[#This Row],[43928]]-Casos_PN_CORR[[#This Row],[43927]]</f>
        <v>0</v>
      </c>
      <c r="AI444">
        <f>+Casos_PN_CORR[[#This Row],[43929]]-Casos_PN_CORR[[#This Row],[43928]]</f>
        <v>0</v>
      </c>
      <c r="AJ444">
        <f>+Casos_PN_CORR[[#This Row],[43930]]-Casos_PN_CORR[[#This Row],[43929]]</f>
        <v>0</v>
      </c>
      <c r="AK444">
        <f>+Casos_PN_CORR[[#This Row],[43931]]-Casos_PN_CORR[[#This Row],[43930]]</f>
        <v>0</v>
      </c>
      <c r="AL444">
        <f>+Casos_PN_CORR[[#This Row],[43932]]-Casos_PN_CORR[[#This Row],[43931]]</f>
        <v>0</v>
      </c>
      <c r="AM444">
        <f>+Casos_PN_CORR[[#This Row],[43933]]-Casos_PN_CORR[[#This Row],[43932]]</f>
        <v>0</v>
      </c>
      <c r="AN444">
        <f>+Casos_PN_CORR[[#This Row],[43934]]-Casos_PN_CORR[[#This Row],[43933]]</f>
        <v>0</v>
      </c>
      <c r="AO444">
        <f>+Casos_PN_CORR[[#This Row],[43935]]-Casos_PN_CORR[[#This Row],[43934]]</f>
        <v>0</v>
      </c>
      <c r="AP444">
        <f>+Casos_PN_CORR[[#This Row],[43936]]-Casos_PN_CORR[[#This Row],[43935]]</f>
        <v>0</v>
      </c>
      <c r="AQ444">
        <f>+Casos_PN_CORR[[#This Row],[43937]]-Casos_PN_CORR[[#This Row],[43936]]</f>
        <v>0</v>
      </c>
      <c r="AR444">
        <f>+Casos_PN_CORR[[#This Row],[43938]]-Casos_PN_CORR[[#This Row],[43937]]</f>
        <v>0</v>
      </c>
      <c r="AS444">
        <f>+Casos_PN_CORR[[#This Row],[43939]]-Casos_PN_CORR[[#This Row],[43938]]</f>
        <v>0</v>
      </c>
      <c r="AT444">
        <f>+Casos_PN_CORR[[#This Row],[43940]]-Casos_PN_CORR[[#This Row],[43939]]</f>
        <v>0</v>
      </c>
      <c r="AU444">
        <f>+Casos_PN_CORR[[#This Row],[43941]]-Casos_PN_CORR[[#This Row],[43940]]</f>
        <v>0</v>
      </c>
      <c r="AV444">
        <f>+Casos_PN_CORR[[#This Row],[43942]]-Casos_PN_CORR[[#This Row],[43941]]</f>
        <v>0</v>
      </c>
      <c r="AW444">
        <f>+Casos_PN_CORR[[#This Row],[43943]]-Casos_PN_CORR[[#This Row],[43942]]</f>
        <v>0</v>
      </c>
      <c r="AX444">
        <f>+Casos_PN_CORR[[#This Row],[43944]]-Casos_PN_CORR[[#This Row],[43943]]</f>
        <v>0</v>
      </c>
      <c r="AY444">
        <f>+Casos_PN_CORR[[#This Row],[43945]]-Casos_PN_CORR[[#This Row],[43944]]</f>
        <v>0</v>
      </c>
      <c r="AZ444">
        <f>+Casos_PN_CORR[[#This Row],[43946]]-Casos_PN_CORR[[#This Row],[43945]]</f>
        <v>0</v>
      </c>
      <c r="BA444">
        <f>+Casos_PN_CORR[[#This Row],[43947]]-Casos_PN_CORR[[#This Row],[43946]]</f>
        <v>0</v>
      </c>
      <c r="BB444">
        <f>+Casos_PN_CORR[[#This Row],[43948]]-Casos_PN_CORR[[#This Row],[43947]]</f>
        <v>0</v>
      </c>
      <c r="BC444">
        <f>+Casos_PN_CORR[[#This Row],[43949]]-Casos_PN_CORR[[#This Row],[43948]]</f>
        <v>0</v>
      </c>
      <c r="BD444">
        <f>+Casos_PN_CORR[[#This Row],[43950]]-Casos_PN_CORR[[#This Row],[43949]]</f>
        <v>0</v>
      </c>
      <c r="BE444">
        <f>+Casos_PN_CORR[[#This Row],[43951]]-Casos_PN_CORR[[#This Row],[43950]]</f>
        <v>0</v>
      </c>
      <c r="BF444">
        <f>+Casos_PN_CORR[[#This Row],[43952]]-Casos_PN_CORR[[#This Row],[43951]]</f>
        <v>0</v>
      </c>
      <c r="BG444">
        <f>+Casos_PN_CORR[[#This Row],[43953]]-Casos_PN_CORR[[#This Row],[43952]]</f>
        <v>0</v>
      </c>
      <c r="BH444">
        <f>+Casos_PN_CORR[[#This Row],[43954]]-Casos_PN_CORR[[#This Row],[43953]]</f>
        <v>0</v>
      </c>
      <c r="BI444">
        <f>+Casos_PN_CORR[[#This Row],[43955]]-Casos_PN_CORR[[#This Row],[43954]]</f>
        <v>0</v>
      </c>
      <c r="BJ444">
        <f>+Casos_PN_CORR[[#This Row],[43956]]-Casos_PN_CORR[[#This Row],[43955]]</f>
        <v>0</v>
      </c>
      <c r="BK444">
        <f>+Casos_PN_CORR[[#This Row],[43957]]-Casos_PN_CORR[[#This Row],[43956]]</f>
        <v>0</v>
      </c>
      <c r="BL444">
        <f>+Casos_PN_CORR[[#This Row],[43958]]-Casos_PN_CORR[[#This Row],[43957]]</f>
        <v>0</v>
      </c>
      <c r="BM444">
        <f>+Casos_PN_CORR[[#This Row],[43959]]-Casos_PN_CORR[[#This Row],[43958]]</f>
        <v>0</v>
      </c>
      <c r="BN444">
        <f>+Casos_PN_CORR[[#This Row],[43960]]-Casos_PN_CORR[[#This Row],[43959]]</f>
        <v>0</v>
      </c>
      <c r="BO444">
        <f>+Casos_PN_CORR[[#This Row],[43961]]-Casos_PN_CORR[[#This Row],[43960]]</f>
        <v>0</v>
      </c>
      <c r="BP444">
        <f>+Casos_PN_CORR[[#This Row],[43962]]-Casos_PN_CORR[[#This Row],[43961]]</f>
        <v>0</v>
      </c>
      <c r="BQ444">
        <f>+Casos_PN_CORR[[#This Row],[43963]]-Casos_PN_CORR[[#This Row],[43962]]</f>
        <v>0</v>
      </c>
      <c r="BR444">
        <f>+Casos_PN_CORR[[#This Row],[43964]]-Casos_PN_CORR[[#This Row],[43963]]</f>
        <v>0</v>
      </c>
      <c r="BS444">
        <f>+Casos_PN_CORR[[#This Row],[43965]]-Casos_PN_CORR[[#This Row],[43964]]</f>
        <v>0</v>
      </c>
      <c r="BT444">
        <f>+Casos_PN_CORR[[#This Row],[43966]]-Casos_PN_CORR[[#This Row],[43965]]</f>
        <v>0</v>
      </c>
      <c r="BU444">
        <f>+Casos_PN_CORR[[#This Row],[43967]]-Casos_PN_CORR[[#This Row],[43966]]</f>
        <v>0</v>
      </c>
      <c r="BV444">
        <f>+Casos_PN_CORR[[#This Row],[43968]]-Casos_PN_CORR[[#This Row],[43967]]</f>
        <v>0</v>
      </c>
      <c r="BW444">
        <f>+Casos_PN_CORR[[#This Row],[43969]]-Casos_PN_CORR[[#This Row],[43968]]</f>
        <v>0</v>
      </c>
      <c r="BX444">
        <f>+Casos_PN_CORR[[#This Row],[43970]]-Casos_PN_CORR[[#This Row],[43969]]</f>
        <v>0</v>
      </c>
      <c r="BY444">
        <f>+Casos_PN_CORR[[#This Row],[43971]]-Casos_PN_CORR[[#This Row],[43970]]</f>
        <v>0</v>
      </c>
      <c r="BZ444">
        <f>+Casos_PN_CORR[[#This Row],[43972]]-Casos_PN_CORR[[#This Row],[43971]]</f>
        <v>0</v>
      </c>
      <c r="CA444">
        <f>+Casos_PN_CORR[[#This Row],[43973]]-Casos_PN_CORR[[#This Row],[43972]]</f>
        <v>0</v>
      </c>
      <c r="CB444">
        <f>+Casos_PN_CORR[[#This Row],[43974]]-Casos_PN_CORR[[#This Row],[43973]]</f>
        <v>0</v>
      </c>
      <c r="CC444">
        <f>+Casos_PN_CORR[[#This Row],[43975]]-Casos_PN_CORR[[#This Row],[43974]]</f>
        <v>0</v>
      </c>
      <c r="CD444">
        <f>+Casos_PN_CORR[[#This Row],[43976]]-Casos_PN_CORR[[#This Row],[43975]]</f>
        <v>0</v>
      </c>
      <c r="CE444">
        <f>+Casos_PN_CORR[[#This Row],[43977]]-Casos_PN_CORR[[#This Row],[43976]]</f>
        <v>0</v>
      </c>
      <c r="CF444">
        <f>+Casos_PN_CORR[[#This Row],[43978]]-Casos_PN_CORR[[#This Row],[43977]]</f>
        <v>0</v>
      </c>
      <c r="CG444">
        <f>+Casos_PN_CORR[[#This Row],[43979]]-Casos_PN_CORR[[#This Row],[43978]]</f>
        <v>0</v>
      </c>
      <c r="CH444">
        <f>+Casos_PN_CORR[[#This Row],[43980]]-Casos_PN_CORR[[#This Row],[43979]]</f>
        <v>0</v>
      </c>
      <c r="CI444">
        <f>+Casos_PN_CORR[[#This Row],[43981]]-Casos_PN_CORR[[#This Row],[43980]]</f>
        <v>0</v>
      </c>
      <c r="CJ444">
        <f>+Casos_PN_CORR[[#This Row],[43982]]-Casos_PN_CORR[[#This Row],[43981]]</f>
        <v>0</v>
      </c>
      <c r="CK444">
        <f>+Casos_PN_CORR[[#This Row],[43983]]-Casos_PN_CORR[[#This Row],[43982]]</f>
        <v>0</v>
      </c>
      <c r="CL444">
        <f>+Casos_PN_CORR[[#This Row],[43984]]-Casos_PN_CORR[[#This Row],[43983]]</f>
        <v>0</v>
      </c>
      <c r="CM444">
        <f>+Casos_PN_CORR[[#This Row],[43985]]-Casos_PN_CORR[[#This Row],[43984]]</f>
        <v>0</v>
      </c>
      <c r="CN444">
        <f>+Casos_PN_CORR[[#This Row],[43986]]-Casos_PN_CORR[[#This Row],[43985]]</f>
        <v>0</v>
      </c>
      <c r="CO444">
        <f>+Casos_PN_CORR[[#This Row],[43987]]-Casos_PN_CORR[[#This Row],[43986]]</f>
        <v>0</v>
      </c>
      <c r="CP444">
        <f>+Casos_PN_CORR[[#This Row],[43988]]-Casos_PN_CORR[[#This Row],[43987]]</f>
        <v>0</v>
      </c>
      <c r="CQ444">
        <f>+Casos_PN_CORR[[#This Row],[43989]]-Casos_PN_CORR[[#This Row],[43988]]</f>
        <v>0</v>
      </c>
      <c r="CR444">
        <f>+Casos_PN_CORR[[#This Row],[43990]]-Casos_PN_CORR[[#This Row],[43989]]</f>
        <v>0</v>
      </c>
      <c r="CS444">
        <f>+Casos_PN_CORR[[#This Row],[43991]]-Casos_PN_CORR[[#This Row],[43990]]</f>
        <v>0</v>
      </c>
      <c r="CT444">
        <f>+Casos_PN_CORR[[#This Row],[43992]]-Casos_PN_CORR[[#This Row],[43991]]</f>
        <v>0</v>
      </c>
      <c r="CU444">
        <f>+Casos_PN_CORR[[#This Row],[43993]]-Casos_PN_CORR[[#This Row],[43992]]</f>
        <v>0</v>
      </c>
    </row>
    <row r="445" spans="1:99" x14ac:dyDescent="0.3">
      <c r="A445">
        <v>30602</v>
      </c>
      <c r="B445" s="2" t="s">
        <v>144</v>
      </c>
      <c r="C445" s="2" t="s">
        <v>145</v>
      </c>
      <c r="D445" s="2" t="s">
        <v>146</v>
      </c>
      <c r="E445" s="4">
        <f t="shared" si="6"/>
        <v>0</v>
      </c>
      <c r="F445">
        <f>+Casos_PN_CORR[[#This Row],[43900]]</f>
        <v>0</v>
      </c>
      <c r="G445">
        <f>+Casos_PN_CORR[[#This Row],[43901]]-Casos_PN_CORR[[#This Row],[43900]]</f>
        <v>0</v>
      </c>
      <c r="H445">
        <f>+Casos_PN_CORR[[#This Row],[43902]]-Casos_PN_CORR[[#This Row],[43901]]</f>
        <v>0</v>
      </c>
      <c r="I445">
        <f>+Casos_PN_CORR[[#This Row],[43903]]-Casos_PN_CORR[[#This Row],[43902]]</f>
        <v>0</v>
      </c>
      <c r="J445">
        <f>+Casos_PN_CORR[[#This Row],[43904]]-Casos_PN_CORR[[#This Row],[43903]]</f>
        <v>0</v>
      </c>
      <c r="K445">
        <f>+Casos_PN_CORR[[#This Row],[43905]]-Casos_PN_CORR[[#This Row],[43904]]</f>
        <v>0</v>
      </c>
      <c r="L445">
        <f>+Casos_PN_CORR[[#This Row],[43906]]-Casos_PN_CORR[[#This Row],[43905]]</f>
        <v>0</v>
      </c>
      <c r="M445">
        <f>+Casos_PN_CORR[[#This Row],[43907]]-Casos_PN_CORR[[#This Row],[43906]]</f>
        <v>0</v>
      </c>
      <c r="N445">
        <f>+Casos_PN_CORR[[#This Row],[43908]]-Casos_PN_CORR[[#This Row],[43907]]</f>
        <v>0</v>
      </c>
      <c r="O445">
        <f>+Casos_PN_CORR[[#This Row],[43909]]-Casos_PN_CORR[[#This Row],[43908]]</f>
        <v>0</v>
      </c>
      <c r="P445">
        <f>+Casos_PN_CORR[[#This Row],[43910]]-Casos_PN_CORR[[#This Row],[43909]]</f>
        <v>0</v>
      </c>
      <c r="Q445">
        <f>+Casos_PN_CORR[[#This Row],[43911]]-Casos_PN_CORR[[#This Row],[43910]]</f>
        <v>0</v>
      </c>
      <c r="R445">
        <f>+Casos_PN_CORR[[#This Row],[43912]]-Casos_PN_CORR[[#This Row],[43911]]</f>
        <v>0</v>
      </c>
      <c r="S445">
        <f>+Casos_PN_CORR[[#This Row],[43913]]-Casos_PN_CORR[[#This Row],[43912]]</f>
        <v>0</v>
      </c>
      <c r="T445">
        <f>+Casos_PN_CORR[[#This Row],[43914]]-Casos_PN_CORR[[#This Row],[43913]]</f>
        <v>0</v>
      </c>
      <c r="U445">
        <f>+Casos_PN_CORR[[#This Row],[43915]]-Casos_PN_CORR[[#This Row],[43914]]</f>
        <v>0</v>
      </c>
      <c r="V445">
        <f>+Casos_PN_CORR[[#This Row],[43916]]-Casos_PN_CORR[[#This Row],[43915]]</f>
        <v>0</v>
      </c>
      <c r="W445">
        <f>+Casos_PN_CORR[[#This Row],[43917]]-Casos_PN_CORR[[#This Row],[43916]]</f>
        <v>0</v>
      </c>
      <c r="X445">
        <f>+Casos_PN_CORR[[#This Row],[43918]]-Casos_PN_CORR[[#This Row],[43917]]</f>
        <v>0</v>
      </c>
      <c r="Y445">
        <f>+Casos_PN_CORR[[#This Row],[43919]]-Casos_PN_CORR[[#This Row],[43918]]</f>
        <v>0</v>
      </c>
      <c r="Z445">
        <f>+Casos_PN_CORR[[#This Row],[43920]]-Casos_PN_CORR[[#This Row],[43919]]</f>
        <v>0</v>
      </c>
      <c r="AA445">
        <f>+Casos_PN_CORR[[#This Row],[43921]]-Casos_PN_CORR[[#This Row],[43920]]</f>
        <v>0</v>
      </c>
      <c r="AB445">
        <f>+Casos_PN_CORR[[#This Row],[43922]]-Casos_PN_CORR[[#This Row],[43921]]</f>
        <v>0</v>
      </c>
      <c r="AC445">
        <f>+Casos_PN_CORR[[#This Row],[43923]]-Casos_PN_CORR[[#This Row],[43922]]</f>
        <v>0</v>
      </c>
      <c r="AD445">
        <f>+Casos_PN_CORR[[#This Row],[43924]]-Casos_PN_CORR[[#This Row],[43923]]</f>
        <v>0</v>
      </c>
      <c r="AE445">
        <f>+Casos_PN_CORR[[#This Row],[43925]]-Casos_PN_CORR[[#This Row],[43924]]</f>
        <v>0</v>
      </c>
      <c r="AF445">
        <f>+Casos_PN_CORR[[#This Row],[43926]]-Casos_PN_CORR[[#This Row],[43925]]</f>
        <v>0</v>
      </c>
      <c r="AG445">
        <f>+Casos_PN_CORR[[#This Row],[43927]]-Casos_PN_CORR[[#This Row],[43926]]</f>
        <v>0</v>
      </c>
      <c r="AH445">
        <f>+Casos_PN_CORR[[#This Row],[43928]]-Casos_PN_CORR[[#This Row],[43927]]</f>
        <v>0</v>
      </c>
      <c r="AI445">
        <f>+Casos_PN_CORR[[#This Row],[43929]]-Casos_PN_CORR[[#This Row],[43928]]</f>
        <v>0</v>
      </c>
      <c r="AJ445">
        <f>+Casos_PN_CORR[[#This Row],[43930]]-Casos_PN_CORR[[#This Row],[43929]]</f>
        <v>0</v>
      </c>
      <c r="AK445">
        <f>+Casos_PN_CORR[[#This Row],[43931]]-Casos_PN_CORR[[#This Row],[43930]]</f>
        <v>0</v>
      </c>
      <c r="AL445">
        <f>+Casos_PN_CORR[[#This Row],[43932]]-Casos_PN_CORR[[#This Row],[43931]]</f>
        <v>0</v>
      </c>
      <c r="AM445">
        <f>+Casos_PN_CORR[[#This Row],[43933]]-Casos_PN_CORR[[#This Row],[43932]]</f>
        <v>0</v>
      </c>
      <c r="AN445">
        <f>+Casos_PN_CORR[[#This Row],[43934]]-Casos_PN_CORR[[#This Row],[43933]]</f>
        <v>0</v>
      </c>
      <c r="AO445">
        <f>+Casos_PN_CORR[[#This Row],[43935]]-Casos_PN_CORR[[#This Row],[43934]]</f>
        <v>0</v>
      </c>
      <c r="AP445">
        <f>+Casos_PN_CORR[[#This Row],[43936]]-Casos_PN_CORR[[#This Row],[43935]]</f>
        <v>0</v>
      </c>
      <c r="AQ445">
        <f>+Casos_PN_CORR[[#This Row],[43937]]-Casos_PN_CORR[[#This Row],[43936]]</f>
        <v>0</v>
      </c>
      <c r="AR445">
        <f>+Casos_PN_CORR[[#This Row],[43938]]-Casos_PN_CORR[[#This Row],[43937]]</f>
        <v>0</v>
      </c>
      <c r="AS445">
        <f>+Casos_PN_CORR[[#This Row],[43939]]-Casos_PN_CORR[[#This Row],[43938]]</f>
        <v>0</v>
      </c>
      <c r="AT445">
        <f>+Casos_PN_CORR[[#This Row],[43940]]-Casos_PN_CORR[[#This Row],[43939]]</f>
        <v>0</v>
      </c>
      <c r="AU445">
        <f>+Casos_PN_CORR[[#This Row],[43941]]-Casos_PN_CORR[[#This Row],[43940]]</f>
        <v>0</v>
      </c>
      <c r="AV445">
        <f>+Casos_PN_CORR[[#This Row],[43942]]-Casos_PN_CORR[[#This Row],[43941]]</f>
        <v>0</v>
      </c>
      <c r="AW445">
        <f>+Casos_PN_CORR[[#This Row],[43943]]-Casos_PN_CORR[[#This Row],[43942]]</f>
        <v>0</v>
      </c>
      <c r="AX445">
        <f>+Casos_PN_CORR[[#This Row],[43944]]-Casos_PN_CORR[[#This Row],[43943]]</f>
        <v>0</v>
      </c>
      <c r="AY445">
        <f>+Casos_PN_CORR[[#This Row],[43945]]-Casos_PN_CORR[[#This Row],[43944]]</f>
        <v>0</v>
      </c>
      <c r="AZ445">
        <f>+Casos_PN_CORR[[#This Row],[43946]]-Casos_PN_CORR[[#This Row],[43945]]</f>
        <v>0</v>
      </c>
      <c r="BA445">
        <f>+Casos_PN_CORR[[#This Row],[43947]]-Casos_PN_CORR[[#This Row],[43946]]</f>
        <v>0</v>
      </c>
      <c r="BB445">
        <f>+Casos_PN_CORR[[#This Row],[43948]]-Casos_PN_CORR[[#This Row],[43947]]</f>
        <v>0</v>
      </c>
      <c r="BC445">
        <f>+Casos_PN_CORR[[#This Row],[43949]]-Casos_PN_CORR[[#This Row],[43948]]</f>
        <v>0</v>
      </c>
      <c r="BD445">
        <f>+Casos_PN_CORR[[#This Row],[43950]]-Casos_PN_CORR[[#This Row],[43949]]</f>
        <v>0</v>
      </c>
      <c r="BE445">
        <f>+Casos_PN_CORR[[#This Row],[43951]]-Casos_PN_CORR[[#This Row],[43950]]</f>
        <v>0</v>
      </c>
      <c r="BF445">
        <f>+Casos_PN_CORR[[#This Row],[43952]]-Casos_PN_CORR[[#This Row],[43951]]</f>
        <v>0</v>
      </c>
      <c r="BG445">
        <f>+Casos_PN_CORR[[#This Row],[43953]]-Casos_PN_CORR[[#This Row],[43952]]</f>
        <v>0</v>
      </c>
      <c r="BH445">
        <f>+Casos_PN_CORR[[#This Row],[43954]]-Casos_PN_CORR[[#This Row],[43953]]</f>
        <v>0</v>
      </c>
      <c r="BI445">
        <f>+Casos_PN_CORR[[#This Row],[43955]]-Casos_PN_CORR[[#This Row],[43954]]</f>
        <v>0</v>
      </c>
      <c r="BJ445">
        <f>+Casos_PN_CORR[[#This Row],[43956]]-Casos_PN_CORR[[#This Row],[43955]]</f>
        <v>0</v>
      </c>
      <c r="BK445">
        <f>+Casos_PN_CORR[[#This Row],[43957]]-Casos_PN_CORR[[#This Row],[43956]]</f>
        <v>0</v>
      </c>
      <c r="BL445">
        <f>+Casos_PN_CORR[[#This Row],[43958]]-Casos_PN_CORR[[#This Row],[43957]]</f>
        <v>0</v>
      </c>
      <c r="BM445">
        <f>+Casos_PN_CORR[[#This Row],[43959]]-Casos_PN_CORR[[#This Row],[43958]]</f>
        <v>0</v>
      </c>
      <c r="BN445">
        <f>+Casos_PN_CORR[[#This Row],[43960]]-Casos_PN_CORR[[#This Row],[43959]]</f>
        <v>0</v>
      </c>
      <c r="BO445">
        <f>+Casos_PN_CORR[[#This Row],[43961]]-Casos_PN_CORR[[#This Row],[43960]]</f>
        <v>0</v>
      </c>
      <c r="BP445">
        <f>+Casos_PN_CORR[[#This Row],[43962]]-Casos_PN_CORR[[#This Row],[43961]]</f>
        <v>0</v>
      </c>
      <c r="BQ445">
        <f>+Casos_PN_CORR[[#This Row],[43963]]-Casos_PN_CORR[[#This Row],[43962]]</f>
        <v>0</v>
      </c>
      <c r="BR445">
        <f>+Casos_PN_CORR[[#This Row],[43964]]-Casos_PN_CORR[[#This Row],[43963]]</f>
        <v>0</v>
      </c>
      <c r="BS445">
        <f>+Casos_PN_CORR[[#This Row],[43965]]-Casos_PN_CORR[[#This Row],[43964]]</f>
        <v>0</v>
      </c>
      <c r="BT445">
        <f>+Casos_PN_CORR[[#This Row],[43966]]-Casos_PN_CORR[[#This Row],[43965]]</f>
        <v>0</v>
      </c>
      <c r="BU445">
        <f>+Casos_PN_CORR[[#This Row],[43967]]-Casos_PN_CORR[[#This Row],[43966]]</f>
        <v>0</v>
      </c>
      <c r="BV445">
        <f>+Casos_PN_CORR[[#This Row],[43968]]-Casos_PN_CORR[[#This Row],[43967]]</f>
        <v>0</v>
      </c>
      <c r="BW445">
        <f>+Casos_PN_CORR[[#This Row],[43969]]-Casos_PN_CORR[[#This Row],[43968]]</f>
        <v>0</v>
      </c>
      <c r="BX445">
        <f>+Casos_PN_CORR[[#This Row],[43970]]-Casos_PN_CORR[[#This Row],[43969]]</f>
        <v>0</v>
      </c>
      <c r="BY445">
        <f>+Casos_PN_CORR[[#This Row],[43971]]-Casos_PN_CORR[[#This Row],[43970]]</f>
        <v>0</v>
      </c>
      <c r="BZ445">
        <f>+Casos_PN_CORR[[#This Row],[43972]]-Casos_PN_CORR[[#This Row],[43971]]</f>
        <v>0</v>
      </c>
      <c r="CA445">
        <f>+Casos_PN_CORR[[#This Row],[43973]]-Casos_PN_CORR[[#This Row],[43972]]</f>
        <v>0</v>
      </c>
      <c r="CB445">
        <f>+Casos_PN_CORR[[#This Row],[43974]]-Casos_PN_CORR[[#This Row],[43973]]</f>
        <v>0</v>
      </c>
      <c r="CC445">
        <f>+Casos_PN_CORR[[#This Row],[43975]]-Casos_PN_CORR[[#This Row],[43974]]</f>
        <v>0</v>
      </c>
      <c r="CD445">
        <f>+Casos_PN_CORR[[#This Row],[43976]]-Casos_PN_CORR[[#This Row],[43975]]</f>
        <v>0</v>
      </c>
      <c r="CE445">
        <f>+Casos_PN_CORR[[#This Row],[43977]]-Casos_PN_CORR[[#This Row],[43976]]</f>
        <v>0</v>
      </c>
      <c r="CF445">
        <f>+Casos_PN_CORR[[#This Row],[43978]]-Casos_PN_CORR[[#This Row],[43977]]</f>
        <v>0</v>
      </c>
      <c r="CG445">
        <f>+Casos_PN_CORR[[#This Row],[43979]]-Casos_PN_CORR[[#This Row],[43978]]</f>
        <v>0</v>
      </c>
      <c r="CH445">
        <f>+Casos_PN_CORR[[#This Row],[43980]]-Casos_PN_CORR[[#This Row],[43979]]</f>
        <v>0</v>
      </c>
      <c r="CI445">
        <f>+Casos_PN_CORR[[#This Row],[43981]]-Casos_PN_CORR[[#This Row],[43980]]</f>
        <v>0</v>
      </c>
      <c r="CJ445">
        <f>+Casos_PN_CORR[[#This Row],[43982]]-Casos_PN_CORR[[#This Row],[43981]]</f>
        <v>0</v>
      </c>
      <c r="CK445">
        <f>+Casos_PN_CORR[[#This Row],[43983]]-Casos_PN_CORR[[#This Row],[43982]]</f>
        <v>0</v>
      </c>
      <c r="CL445">
        <f>+Casos_PN_CORR[[#This Row],[43984]]-Casos_PN_CORR[[#This Row],[43983]]</f>
        <v>0</v>
      </c>
      <c r="CM445">
        <f>+Casos_PN_CORR[[#This Row],[43985]]-Casos_PN_CORR[[#This Row],[43984]]</f>
        <v>0</v>
      </c>
      <c r="CN445">
        <f>+Casos_PN_CORR[[#This Row],[43986]]-Casos_PN_CORR[[#This Row],[43985]]</f>
        <v>0</v>
      </c>
      <c r="CO445">
        <f>+Casos_PN_CORR[[#This Row],[43987]]-Casos_PN_CORR[[#This Row],[43986]]</f>
        <v>0</v>
      </c>
      <c r="CP445">
        <f>+Casos_PN_CORR[[#This Row],[43988]]-Casos_PN_CORR[[#This Row],[43987]]</f>
        <v>0</v>
      </c>
      <c r="CQ445">
        <f>+Casos_PN_CORR[[#This Row],[43989]]-Casos_PN_CORR[[#This Row],[43988]]</f>
        <v>0</v>
      </c>
      <c r="CR445">
        <f>+Casos_PN_CORR[[#This Row],[43990]]-Casos_PN_CORR[[#This Row],[43989]]</f>
        <v>0</v>
      </c>
      <c r="CS445">
        <f>+Casos_PN_CORR[[#This Row],[43991]]-Casos_PN_CORR[[#This Row],[43990]]</f>
        <v>0</v>
      </c>
      <c r="CT445">
        <f>+Casos_PN_CORR[[#This Row],[43992]]-Casos_PN_CORR[[#This Row],[43991]]</f>
        <v>0</v>
      </c>
      <c r="CU445">
        <f>+Casos_PN_CORR[[#This Row],[43993]]-Casos_PN_CORR[[#This Row],[43992]]</f>
        <v>0</v>
      </c>
    </row>
    <row r="446" spans="1:99" x14ac:dyDescent="0.3">
      <c r="A446">
        <v>130408</v>
      </c>
      <c r="B446" s="2" t="s">
        <v>102</v>
      </c>
      <c r="C446" s="2" t="s">
        <v>259</v>
      </c>
      <c r="D446" s="2" t="s">
        <v>276</v>
      </c>
      <c r="E446" s="4">
        <f t="shared" si="6"/>
        <v>0</v>
      </c>
      <c r="F446">
        <f>+Casos_PN_CORR[[#This Row],[43900]]</f>
        <v>0</v>
      </c>
      <c r="G446">
        <f>+Casos_PN_CORR[[#This Row],[43901]]-Casos_PN_CORR[[#This Row],[43900]]</f>
        <v>0</v>
      </c>
      <c r="H446">
        <f>+Casos_PN_CORR[[#This Row],[43902]]-Casos_PN_CORR[[#This Row],[43901]]</f>
        <v>0</v>
      </c>
      <c r="I446">
        <f>+Casos_PN_CORR[[#This Row],[43903]]-Casos_PN_CORR[[#This Row],[43902]]</f>
        <v>0</v>
      </c>
      <c r="J446">
        <f>+Casos_PN_CORR[[#This Row],[43904]]-Casos_PN_CORR[[#This Row],[43903]]</f>
        <v>0</v>
      </c>
      <c r="K446">
        <f>+Casos_PN_CORR[[#This Row],[43905]]-Casos_PN_CORR[[#This Row],[43904]]</f>
        <v>0</v>
      </c>
      <c r="L446">
        <f>+Casos_PN_CORR[[#This Row],[43906]]-Casos_PN_CORR[[#This Row],[43905]]</f>
        <v>0</v>
      </c>
      <c r="M446">
        <f>+Casos_PN_CORR[[#This Row],[43907]]-Casos_PN_CORR[[#This Row],[43906]]</f>
        <v>0</v>
      </c>
      <c r="N446">
        <f>+Casos_PN_CORR[[#This Row],[43908]]-Casos_PN_CORR[[#This Row],[43907]]</f>
        <v>0</v>
      </c>
      <c r="O446">
        <f>+Casos_PN_CORR[[#This Row],[43909]]-Casos_PN_CORR[[#This Row],[43908]]</f>
        <v>0</v>
      </c>
      <c r="P446">
        <f>+Casos_PN_CORR[[#This Row],[43910]]-Casos_PN_CORR[[#This Row],[43909]]</f>
        <v>0</v>
      </c>
      <c r="Q446">
        <f>+Casos_PN_CORR[[#This Row],[43911]]-Casos_PN_CORR[[#This Row],[43910]]</f>
        <v>0</v>
      </c>
      <c r="R446">
        <f>+Casos_PN_CORR[[#This Row],[43912]]-Casos_PN_CORR[[#This Row],[43911]]</f>
        <v>0</v>
      </c>
      <c r="S446">
        <f>+Casos_PN_CORR[[#This Row],[43913]]-Casos_PN_CORR[[#This Row],[43912]]</f>
        <v>0</v>
      </c>
      <c r="T446">
        <f>+Casos_PN_CORR[[#This Row],[43914]]-Casos_PN_CORR[[#This Row],[43913]]</f>
        <v>0</v>
      </c>
      <c r="U446">
        <f>+Casos_PN_CORR[[#This Row],[43915]]-Casos_PN_CORR[[#This Row],[43914]]</f>
        <v>0</v>
      </c>
      <c r="V446">
        <f>+Casos_PN_CORR[[#This Row],[43916]]-Casos_PN_CORR[[#This Row],[43915]]</f>
        <v>0</v>
      </c>
      <c r="W446">
        <f>+Casos_PN_CORR[[#This Row],[43917]]-Casos_PN_CORR[[#This Row],[43916]]</f>
        <v>0</v>
      </c>
      <c r="X446">
        <f>+Casos_PN_CORR[[#This Row],[43918]]-Casos_PN_CORR[[#This Row],[43917]]</f>
        <v>0</v>
      </c>
      <c r="Y446">
        <f>+Casos_PN_CORR[[#This Row],[43919]]-Casos_PN_CORR[[#This Row],[43918]]</f>
        <v>0</v>
      </c>
      <c r="Z446">
        <f>+Casos_PN_CORR[[#This Row],[43920]]-Casos_PN_CORR[[#This Row],[43919]]</f>
        <v>0</v>
      </c>
      <c r="AA446">
        <f>+Casos_PN_CORR[[#This Row],[43921]]-Casos_PN_CORR[[#This Row],[43920]]</f>
        <v>0</v>
      </c>
      <c r="AB446">
        <f>+Casos_PN_CORR[[#This Row],[43922]]-Casos_PN_CORR[[#This Row],[43921]]</f>
        <v>0</v>
      </c>
      <c r="AC446">
        <f>+Casos_PN_CORR[[#This Row],[43923]]-Casos_PN_CORR[[#This Row],[43922]]</f>
        <v>0</v>
      </c>
      <c r="AD446">
        <f>+Casos_PN_CORR[[#This Row],[43924]]-Casos_PN_CORR[[#This Row],[43923]]</f>
        <v>0</v>
      </c>
      <c r="AE446">
        <f>+Casos_PN_CORR[[#This Row],[43925]]-Casos_PN_CORR[[#This Row],[43924]]</f>
        <v>0</v>
      </c>
      <c r="AF446">
        <f>+Casos_PN_CORR[[#This Row],[43926]]-Casos_PN_CORR[[#This Row],[43925]]</f>
        <v>0</v>
      </c>
      <c r="AG446">
        <f>+Casos_PN_CORR[[#This Row],[43927]]-Casos_PN_CORR[[#This Row],[43926]]</f>
        <v>0</v>
      </c>
      <c r="AH446">
        <f>+Casos_PN_CORR[[#This Row],[43928]]-Casos_PN_CORR[[#This Row],[43927]]</f>
        <v>0</v>
      </c>
      <c r="AI446">
        <f>+Casos_PN_CORR[[#This Row],[43929]]-Casos_PN_CORR[[#This Row],[43928]]</f>
        <v>0</v>
      </c>
      <c r="AJ446">
        <f>+Casos_PN_CORR[[#This Row],[43930]]-Casos_PN_CORR[[#This Row],[43929]]</f>
        <v>0</v>
      </c>
      <c r="AK446">
        <f>+Casos_PN_CORR[[#This Row],[43931]]-Casos_PN_CORR[[#This Row],[43930]]</f>
        <v>0</v>
      </c>
      <c r="AL446">
        <f>+Casos_PN_CORR[[#This Row],[43932]]-Casos_PN_CORR[[#This Row],[43931]]</f>
        <v>0</v>
      </c>
      <c r="AM446">
        <f>+Casos_PN_CORR[[#This Row],[43933]]-Casos_PN_CORR[[#This Row],[43932]]</f>
        <v>0</v>
      </c>
      <c r="AN446">
        <f>+Casos_PN_CORR[[#This Row],[43934]]-Casos_PN_CORR[[#This Row],[43933]]</f>
        <v>0</v>
      </c>
      <c r="AO446">
        <f>+Casos_PN_CORR[[#This Row],[43935]]-Casos_PN_CORR[[#This Row],[43934]]</f>
        <v>0</v>
      </c>
      <c r="AP446">
        <f>+Casos_PN_CORR[[#This Row],[43936]]-Casos_PN_CORR[[#This Row],[43935]]</f>
        <v>0</v>
      </c>
      <c r="AQ446">
        <f>+Casos_PN_CORR[[#This Row],[43937]]-Casos_PN_CORR[[#This Row],[43936]]</f>
        <v>0</v>
      </c>
      <c r="AR446">
        <f>+Casos_PN_CORR[[#This Row],[43938]]-Casos_PN_CORR[[#This Row],[43937]]</f>
        <v>0</v>
      </c>
      <c r="AS446">
        <f>+Casos_PN_CORR[[#This Row],[43939]]-Casos_PN_CORR[[#This Row],[43938]]</f>
        <v>0</v>
      </c>
      <c r="AT446">
        <f>+Casos_PN_CORR[[#This Row],[43940]]-Casos_PN_CORR[[#This Row],[43939]]</f>
        <v>0</v>
      </c>
      <c r="AU446">
        <f>+Casos_PN_CORR[[#This Row],[43941]]-Casos_PN_CORR[[#This Row],[43940]]</f>
        <v>0</v>
      </c>
      <c r="AV446">
        <f>+Casos_PN_CORR[[#This Row],[43942]]-Casos_PN_CORR[[#This Row],[43941]]</f>
        <v>0</v>
      </c>
      <c r="AW446">
        <f>+Casos_PN_CORR[[#This Row],[43943]]-Casos_PN_CORR[[#This Row],[43942]]</f>
        <v>0</v>
      </c>
      <c r="AX446">
        <f>+Casos_PN_CORR[[#This Row],[43944]]-Casos_PN_CORR[[#This Row],[43943]]</f>
        <v>0</v>
      </c>
      <c r="AY446">
        <f>+Casos_PN_CORR[[#This Row],[43945]]-Casos_PN_CORR[[#This Row],[43944]]</f>
        <v>0</v>
      </c>
      <c r="AZ446">
        <f>+Casos_PN_CORR[[#This Row],[43946]]-Casos_PN_CORR[[#This Row],[43945]]</f>
        <v>0</v>
      </c>
      <c r="BA446">
        <f>+Casos_PN_CORR[[#This Row],[43947]]-Casos_PN_CORR[[#This Row],[43946]]</f>
        <v>0</v>
      </c>
      <c r="BB446">
        <f>+Casos_PN_CORR[[#This Row],[43948]]-Casos_PN_CORR[[#This Row],[43947]]</f>
        <v>0</v>
      </c>
      <c r="BC446">
        <f>+Casos_PN_CORR[[#This Row],[43949]]-Casos_PN_CORR[[#This Row],[43948]]</f>
        <v>0</v>
      </c>
      <c r="BD446">
        <f>+Casos_PN_CORR[[#This Row],[43950]]-Casos_PN_CORR[[#This Row],[43949]]</f>
        <v>0</v>
      </c>
      <c r="BE446">
        <f>+Casos_PN_CORR[[#This Row],[43951]]-Casos_PN_CORR[[#This Row],[43950]]</f>
        <v>0</v>
      </c>
      <c r="BF446">
        <f>+Casos_PN_CORR[[#This Row],[43952]]-Casos_PN_CORR[[#This Row],[43951]]</f>
        <v>0</v>
      </c>
      <c r="BG446">
        <f>+Casos_PN_CORR[[#This Row],[43953]]-Casos_PN_CORR[[#This Row],[43952]]</f>
        <v>0</v>
      </c>
      <c r="BH446">
        <f>+Casos_PN_CORR[[#This Row],[43954]]-Casos_PN_CORR[[#This Row],[43953]]</f>
        <v>0</v>
      </c>
      <c r="BI446">
        <f>+Casos_PN_CORR[[#This Row],[43955]]-Casos_PN_CORR[[#This Row],[43954]]</f>
        <v>0</v>
      </c>
      <c r="BJ446">
        <f>+Casos_PN_CORR[[#This Row],[43956]]-Casos_PN_CORR[[#This Row],[43955]]</f>
        <v>0</v>
      </c>
      <c r="BK446">
        <f>+Casos_PN_CORR[[#This Row],[43957]]-Casos_PN_CORR[[#This Row],[43956]]</f>
        <v>0</v>
      </c>
      <c r="BL446">
        <f>+Casos_PN_CORR[[#This Row],[43958]]-Casos_PN_CORR[[#This Row],[43957]]</f>
        <v>0</v>
      </c>
      <c r="BM446">
        <f>+Casos_PN_CORR[[#This Row],[43959]]-Casos_PN_CORR[[#This Row],[43958]]</f>
        <v>0</v>
      </c>
      <c r="BN446">
        <f>+Casos_PN_CORR[[#This Row],[43960]]-Casos_PN_CORR[[#This Row],[43959]]</f>
        <v>0</v>
      </c>
      <c r="BO446">
        <f>+Casos_PN_CORR[[#This Row],[43961]]-Casos_PN_CORR[[#This Row],[43960]]</f>
        <v>0</v>
      </c>
      <c r="BP446">
        <f>+Casos_PN_CORR[[#This Row],[43962]]-Casos_PN_CORR[[#This Row],[43961]]</f>
        <v>0</v>
      </c>
      <c r="BQ446">
        <f>+Casos_PN_CORR[[#This Row],[43963]]-Casos_PN_CORR[[#This Row],[43962]]</f>
        <v>0</v>
      </c>
      <c r="BR446">
        <f>+Casos_PN_CORR[[#This Row],[43964]]-Casos_PN_CORR[[#This Row],[43963]]</f>
        <v>0</v>
      </c>
      <c r="BS446">
        <f>+Casos_PN_CORR[[#This Row],[43965]]-Casos_PN_CORR[[#This Row],[43964]]</f>
        <v>0</v>
      </c>
      <c r="BT446">
        <f>+Casos_PN_CORR[[#This Row],[43966]]-Casos_PN_CORR[[#This Row],[43965]]</f>
        <v>0</v>
      </c>
      <c r="BU446">
        <f>+Casos_PN_CORR[[#This Row],[43967]]-Casos_PN_CORR[[#This Row],[43966]]</f>
        <v>0</v>
      </c>
      <c r="BV446">
        <f>+Casos_PN_CORR[[#This Row],[43968]]-Casos_PN_CORR[[#This Row],[43967]]</f>
        <v>0</v>
      </c>
      <c r="BW446">
        <f>+Casos_PN_CORR[[#This Row],[43969]]-Casos_PN_CORR[[#This Row],[43968]]</f>
        <v>0</v>
      </c>
      <c r="BX446">
        <f>+Casos_PN_CORR[[#This Row],[43970]]-Casos_PN_CORR[[#This Row],[43969]]</f>
        <v>0</v>
      </c>
      <c r="BY446">
        <f>+Casos_PN_CORR[[#This Row],[43971]]-Casos_PN_CORR[[#This Row],[43970]]</f>
        <v>0</v>
      </c>
      <c r="BZ446">
        <f>+Casos_PN_CORR[[#This Row],[43972]]-Casos_PN_CORR[[#This Row],[43971]]</f>
        <v>0</v>
      </c>
      <c r="CA446">
        <f>+Casos_PN_CORR[[#This Row],[43973]]-Casos_PN_CORR[[#This Row],[43972]]</f>
        <v>0</v>
      </c>
      <c r="CB446">
        <f>+Casos_PN_CORR[[#This Row],[43974]]-Casos_PN_CORR[[#This Row],[43973]]</f>
        <v>0</v>
      </c>
      <c r="CC446">
        <f>+Casos_PN_CORR[[#This Row],[43975]]-Casos_PN_CORR[[#This Row],[43974]]</f>
        <v>0</v>
      </c>
      <c r="CD446">
        <f>+Casos_PN_CORR[[#This Row],[43976]]-Casos_PN_CORR[[#This Row],[43975]]</f>
        <v>0</v>
      </c>
      <c r="CE446">
        <f>+Casos_PN_CORR[[#This Row],[43977]]-Casos_PN_CORR[[#This Row],[43976]]</f>
        <v>0</v>
      </c>
      <c r="CF446">
        <f>+Casos_PN_CORR[[#This Row],[43978]]-Casos_PN_CORR[[#This Row],[43977]]</f>
        <v>0</v>
      </c>
      <c r="CG446">
        <f>+Casos_PN_CORR[[#This Row],[43979]]-Casos_PN_CORR[[#This Row],[43978]]</f>
        <v>0</v>
      </c>
      <c r="CH446">
        <f>+Casos_PN_CORR[[#This Row],[43980]]-Casos_PN_CORR[[#This Row],[43979]]</f>
        <v>0</v>
      </c>
      <c r="CI446">
        <f>+Casos_PN_CORR[[#This Row],[43981]]-Casos_PN_CORR[[#This Row],[43980]]</f>
        <v>0</v>
      </c>
      <c r="CJ446">
        <f>+Casos_PN_CORR[[#This Row],[43982]]-Casos_PN_CORR[[#This Row],[43981]]</f>
        <v>0</v>
      </c>
      <c r="CK446">
        <f>+Casos_PN_CORR[[#This Row],[43983]]-Casos_PN_CORR[[#This Row],[43982]]</f>
        <v>0</v>
      </c>
      <c r="CL446">
        <f>+Casos_PN_CORR[[#This Row],[43984]]-Casos_PN_CORR[[#This Row],[43983]]</f>
        <v>0</v>
      </c>
      <c r="CM446">
        <f>+Casos_PN_CORR[[#This Row],[43985]]-Casos_PN_CORR[[#This Row],[43984]]</f>
        <v>0</v>
      </c>
      <c r="CN446">
        <f>+Casos_PN_CORR[[#This Row],[43986]]-Casos_PN_CORR[[#This Row],[43985]]</f>
        <v>0</v>
      </c>
      <c r="CO446">
        <f>+Casos_PN_CORR[[#This Row],[43987]]-Casos_PN_CORR[[#This Row],[43986]]</f>
        <v>0</v>
      </c>
      <c r="CP446">
        <f>+Casos_PN_CORR[[#This Row],[43988]]-Casos_PN_CORR[[#This Row],[43987]]</f>
        <v>0</v>
      </c>
      <c r="CQ446">
        <f>+Casos_PN_CORR[[#This Row],[43989]]-Casos_PN_CORR[[#This Row],[43988]]</f>
        <v>0</v>
      </c>
      <c r="CR446">
        <f>+Casos_PN_CORR[[#This Row],[43990]]-Casos_PN_CORR[[#This Row],[43989]]</f>
        <v>0</v>
      </c>
      <c r="CS446">
        <f>+Casos_PN_CORR[[#This Row],[43991]]-Casos_PN_CORR[[#This Row],[43990]]</f>
        <v>0</v>
      </c>
      <c r="CT446">
        <f>+Casos_PN_CORR[[#This Row],[43992]]-Casos_PN_CORR[[#This Row],[43991]]</f>
        <v>0</v>
      </c>
      <c r="CU446">
        <f>+Casos_PN_CORR[[#This Row],[43993]]-Casos_PN_CORR[[#This Row],[43992]]</f>
        <v>0</v>
      </c>
    </row>
    <row r="447" spans="1:99" x14ac:dyDescent="0.3">
      <c r="A447">
        <v>30109</v>
      </c>
      <c r="B447" s="2" t="s">
        <v>144</v>
      </c>
      <c r="C447" s="2" t="s">
        <v>144</v>
      </c>
      <c r="D447" s="2" t="s">
        <v>271</v>
      </c>
      <c r="E447" s="4">
        <f t="shared" si="6"/>
        <v>0</v>
      </c>
      <c r="F447">
        <f>+Casos_PN_CORR[[#This Row],[43900]]</f>
        <v>0</v>
      </c>
      <c r="G447">
        <f>+Casos_PN_CORR[[#This Row],[43901]]-Casos_PN_CORR[[#This Row],[43900]]</f>
        <v>0</v>
      </c>
      <c r="H447">
        <f>+Casos_PN_CORR[[#This Row],[43902]]-Casos_PN_CORR[[#This Row],[43901]]</f>
        <v>0</v>
      </c>
      <c r="I447">
        <f>+Casos_PN_CORR[[#This Row],[43903]]-Casos_PN_CORR[[#This Row],[43902]]</f>
        <v>0</v>
      </c>
      <c r="J447">
        <f>+Casos_PN_CORR[[#This Row],[43904]]-Casos_PN_CORR[[#This Row],[43903]]</f>
        <v>0</v>
      </c>
      <c r="K447">
        <f>+Casos_PN_CORR[[#This Row],[43905]]-Casos_PN_CORR[[#This Row],[43904]]</f>
        <v>0</v>
      </c>
      <c r="L447">
        <f>+Casos_PN_CORR[[#This Row],[43906]]-Casos_PN_CORR[[#This Row],[43905]]</f>
        <v>0</v>
      </c>
      <c r="M447">
        <f>+Casos_PN_CORR[[#This Row],[43907]]-Casos_PN_CORR[[#This Row],[43906]]</f>
        <v>0</v>
      </c>
      <c r="N447">
        <f>+Casos_PN_CORR[[#This Row],[43908]]-Casos_PN_CORR[[#This Row],[43907]]</f>
        <v>0</v>
      </c>
      <c r="O447">
        <f>+Casos_PN_CORR[[#This Row],[43909]]-Casos_PN_CORR[[#This Row],[43908]]</f>
        <v>0</v>
      </c>
      <c r="P447">
        <f>+Casos_PN_CORR[[#This Row],[43910]]-Casos_PN_CORR[[#This Row],[43909]]</f>
        <v>0</v>
      </c>
      <c r="Q447">
        <f>+Casos_PN_CORR[[#This Row],[43911]]-Casos_PN_CORR[[#This Row],[43910]]</f>
        <v>0</v>
      </c>
      <c r="R447">
        <f>+Casos_PN_CORR[[#This Row],[43912]]-Casos_PN_CORR[[#This Row],[43911]]</f>
        <v>0</v>
      </c>
      <c r="S447">
        <f>+Casos_PN_CORR[[#This Row],[43913]]-Casos_PN_CORR[[#This Row],[43912]]</f>
        <v>0</v>
      </c>
      <c r="T447">
        <f>+Casos_PN_CORR[[#This Row],[43914]]-Casos_PN_CORR[[#This Row],[43913]]</f>
        <v>0</v>
      </c>
      <c r="U447">
        <f>+Casos_PN_CORR[[#This Row],[43915]]-Casos_PN_CORR[[#This Row],[43914]]</f>
        <v>0</v>
      </c>
      <c r="V447">
        <f>+Casos_PN_CORR[[#This Row],[43916]]-Casos_PN_CORR[[#This Row],[43915]]</f>
        <v>0</v>
      </c>
      <c r="W447">
        <f>+Casos_PN_CORR[[#This Row],[43917]]-Casos_PN_CORR[[#This Row],[43916]]</f>
        <v>0</v>
      </c>
      <c r="X447">
        <f>+Casos_PN_CORR[[#This Row],[43918]]-Casos_PN_CORR[[#This Row],[43917]]</f>
        <v>0</v>
      </c>
      <c r="Y447">
        <f>+Casos_PN_CORR[[#This Row],[43919]]-Casos_PN_CORR[[#This Row],[43918]]</f>
        <v>0</v>
      </c>
      <c r="Z447">
        <f>+Casos_PN_CORR[[#This Row],[43920]]-Casos_PN_CORR[[#This Row],[43919]]</f>
        <v>0</v>
      </c>
      <c r="AA447">
        <f>+Casos_PN_CORR[[#This Row],[43921]]-Casos_PN_CORR[[#This Row],[43920]]</f>
        <v>0</v>
      </c>
      <c r="AB447">
        <f>+Casos_PN_CORR[[#This Row],[43922]]-Casos_PN_CORR[[#This Row],[43921]]</f>
        <v>0</v>
      </c>
      <c r="AC447">
        <f>+Casos_PN_CORR[[#This Row],[43923]]-Casos_PN_CORR[[#This Row],[43922]]</f>
        <v>0</v>
      </c>
      <c r="AD447">
        <f>+Casos_PN_CORR[[#This Row],[43924]]-Casos_PN_CORR[[#This Row],[43923]]</f>
        <v>0</v>
      </c>
      <c r="AE447">
        <f>+Casos_PN_CORR[[#This Row],[43925]]-Casos_PN_CORR[[#This Row],[43924]]</f>
        <v>0</v>
      </c>
      <c r="AF447">
        <f>+Casos_PN_CORR[[#This Row],[43926]]-Casos_PN_CORR[[#This Row],[43925]]</f>
        <v>0</v>
      </c>
      <c r="AG447">
        <f>+Casos_PN_CORR[[#This Row],[43927]]-Casos_PN_CORR[[#This Row],[43926]]</f>
        <v>0</v>
      </c>
      <c r="AH447">
        <f>+Casos_PN_CORR[[#This Row],[43928]]-Casos_PN_CORR[[#This Row],[43927]]</f>
        <v>0</v>
      </c>
      <c r="AI447">
        <f>+Casos_PN_CORR[[#This Row],[43929]]-Casos_PN_CORR[[#This Row],[43928]]</f>
        <v>0</v>
      </c>
      <c r="AJ447">
        <f>+Casos_PN_CORR[[#This Row],[43930]]-Casos_PN_CORR[[#This Row],[43929]]</f>
        <v>0</v>
      </c>
      <c r="AK447">
        <f>+Casos_PN_CORR[[#This Row],[43931]]-Casos_PN_CORR[[#This Row],[43930]]</f>
        <v>0</v>
      </c>
      <c r="AL447">
        <f>+Casos_PN_CORR[[#This Row],[43932]]-Casos_PN_CORR[[#This Row],[43931]]</f>
        <v>0</v>
      </c>
      <c r="AM447">
        <f>+Casos_PN_CORR[[#This Row],[43933]]-Casos_PN_CORR[[#This Row],[43932]]</f>
        <v>0</v>
      </c>
      <c r="AN447">
        <f>+Casos_PN_CORR[[#This Row],[43934]]-Casos_PN_CORR[[#This Row],[43933]]</f>
        <v>0</v>
      </c>
      <c r="AO447">
        <f>+Casos_PN_CORR[[#This Row],[43935]]-Casos_PN_CORR[[#This Row],[43934]]</f>
        <v>0</v>
      </c>
      <c r="AP447">
        <f>+Casos_PN_CORR[[#This Row],[43936]]-Casos_PN_CORR[[#This Row],[43935]]</f>
        <v>0</v>
      </c>
      <c r="AQ447">
        <f>+Casos_PN_CORR[[#This Row],[43937]]-Casos_PN_CORR[[#This Row],[43936]]</f>
        <v>0</v>
      </c>
      <c r="AR447">
        <f>+Casos_PN_CORR[[#This Row],[43938]]-Casos_PN_CORR[[#This Row],[43937]]</f>
        <v>0</v>
      </c>
      <c r="AS447">
        <f>+Casos_PN_CORR[[#This Row],[43939]]-Casos_PN_CORR[[#This Row],[43938]]</f>
        <v>0</v>
      </c>
      <c r="AT447">
        <f>+Casos_PN_CORR[[#This Row],[43940]]-Casos_PN_CORR[[#This Row],[43939]]</f>
        <v>0</v>
      </c>
      <c r="AU447">
        <f>+Casos_PN_CORR[[#This Row],[43941]]-Casos_PN_CORR[[#This Row],[43940]]</f>
        <v>0</v>
      </c>
      <c r="AV447">
        <f>+Casos_PN_CORR[[#This Row],[43942]]-Casos_PN_CORR[[#This Row],[43941]]</f>
        <v>0</v>
      </c>
      <c r="AW447">
        <f>+Casos_PN_CORR[[#This Row],[43943]]-Casos_PN_CORR[[#This Row],[43942]]</f>
        <v>0</v>
      </c>
      <c r="AX447">
        <f>+Casos_PN_CORR[[#This Row],[43944]]-Casos_PN_CORR[[#This Row],[43943]]</f>
        <v>0</v>
      </c>
      <c r="AY447">
        <f>+Casos_PN_CORR[[#This Row],[43945]]-Casos_PN_CORR[[#This Row],[43944]]</f>
        <v>0</v>
      </c>
      <c r="AZ447">
        <f>+Casos_PN_CORR[[#This Row],[43946]]-Casos_PN_CORR[[#This Row],[43945]]</f>
        <v>0</v>
      </c>
      <c r="BA447">
        <f>+Casos_PN_CORR[[#This Row],[43947]]-Casos_PN_CORR[[#This Row],[43946]]</f>
        <v>0</v>
      </c>
      <c r="BB447">
        <f>+Casos_PN_CORR[[#This Row],[43948]]-Casos_PN_CORR[[#This Row],[43947]]</f>
        <v>0</v>
      </c>
      <c r="BC447">
        <f>+Casos_PN_CORR[[#This Row],[43949]]-Casos_PN_CORR[[#This Row],[43948]]</f>
        <v>0</v>
      </c>
      <c r="BD447">
        <f>+Casos_PN_CORR[[#This Row],[43950]]-Casos_PN_CORR[[#This Row],[43949]]</f>
        <v>0</v>
      </c>
      <c r="BE447">
        <f>+Casos_PN_CORR[[#This Row],[43951]]-Casos_PN_CORR[[#This Row],[43950]]</f>
        <v>0</v>
      </c>
      <c r="BF447">
        <f>+Casos_PN_CORR[[#This Row],[43952]]-Casos_PN_CORR[[#This Row],[43951]]</f>
        <v>0</v>
      </c>
      <c r="BG447">
        <f>+Casos_PN_CORR[[#This Row],[43953]]-Casos_PN_CORR[[#This Row],[43952]]</f>
        <v>0</v>
      </c>
      <c r="BH447">
        <f>+Casos_PN_CORR[[#This Row],[43954]]-Casos_PN_CORR[[#This Row],[43953]]</f>
        <v>0</v>
      </c>
      <c r="BI447">
        <f>+Casos_PN_CORR[[#This Row],[43955]]-Casos_PN_CORR[[#This Row],[43954]]</f>
        <v>0</v>
      </c>
      <c r="BJ447">
        <f>+Casos_PN_CORR[[#This Row],[43956]]-Casos_PN_CORR[[#This Row],[43955]]</f>
        <v>0</v>
      </c>
      <c r="BK447">
        <f>+Casos_PN_CORR[[#This Row],[43957]]-Casos_PN_CORR[[#This Row],[43956]]</f>
        <v>0</v>
      </c>
      <c r="BL447">
        <f>+Casos_PN_CORR[[#This Row],[43958]]-Casos_PN_CORR[[#This Row],[43957]]</f>
        <v>0</v>
      </c>
      <c r="BM447">
        <f>+Casos_PN_CORR[[#This Row],[43959]]-Casos_PN_CORR[[#This Row],[43958]]</f>
        <v>0</v>
      </c>
      <c r="BN447">
        <f>+Casos_PN_CORR[[#This Row],[43960]]-Casos_PN_CORR[[#This Row],[43959]]</f>
        <v>0</v>
      </c>
      <c r="BO447">
        <f>+Casos_PN_CORR[[#This Row],[43961]]-Casos_PN_CORR[[#This Row],[43960]]</f>
        <v>0</v>
      </c>
      <c r="BP447">
        <f>+Casos_PN_CORR[[#This Row],[43962]]-Casos_PN_CORR[[#This Row],[43961]]</f>
        <v>0</v>
      </c>
      <c r="BQ447">
        <f>+Casos_PN_CORR[[#This Row],[43963]]-Casos_PN_CORR[[#This Row],[43962]]</f>
        <v>0</v>
      </c>
      <c r="BR447">
        <f>+Casos_PN_CORR[[#This Row],[43964]]-Casos_PN_CORR[[#This Row],[43963]]</f>
        <v>0</v>
      </c>
      <c r="BS447">
        <f>+Casos_PN_CORR[[#This Row],[43965]]-Casos_PN_CORR[[#This Row],[43964]]</f>
        <v>0</v>
      </c>
      <c r="BT447">
        <f>+Casos_PN_CORR[[#This Row],[43966]]-Casos_PN_CORR[[#This Row],[43965]]</f>
        <v>0</v>
      </c>
      <c r="BU447">
        <f>+Casos_PN_CORR[[#This Row],[43967]]-Casos_PN_CORR[[#This Row],[43966]]</f>
        <v>0</v>
      </c>
      <c r="BV447">
        <f>+Casos_PN_CORR[[#This Row],[43968]]-Casos_PN_CORR[[#This Row],[43967]]</f>
        <v>0</v>
      </c>
      <c r="BW447">
        <f>+Casos_PN_CORR[[#This Row],[43969]]-Casos_PN_CORR[[#This Row],[43968]]</f>
        <v>0</v>
      </c>
      <c r="BX447">
        <f>+Casos_PN_CORR[[#This Row],[43970]]-Casos_PN_CORR[[#This Row],[43969]]</f>
        <v>0</v>
      </c>
      <c r="BY447">
        <f>+Casos_PN_CORR[[#This Row],[43971]]-Casos_PN_CORR[[#This Row],[43970]]</f>
        <v>0</v>
      </c>
      <c r="BZ447">
        <f>+Casos_PN_CORR[[#This Row],[43972]]-Casos_PN_CORR[[#This Row],[43971]]</f>
        <v>0</v>
      </c>
      <c r="CA447">
        <f>+Casos_PN_CORR[[#This Row],[43973]]-Casos_PN_CORR[[#This Row],[43972]]</f>
        <v>0</v>
      </c>
      <c r="CB447">
        <f>+Casos_PN_CORR[[#This Row],[43974]]-Casos_PN_CORR[[#This Row],[43973]]</f>
        <v>0</v>
      </c>
      <c r="CC447">
        <f>+Casos_PN_CORR[[#This Row],[43975]]-Casos_PN_CORR[[#This Row],[43974]]</f>
        <v>0</v>
      </c>
      <c r="CD447">
        <f>+Casos_PN_CORR[[#This Row],[43976]]-Casos_PN_CORR[[#This Row],[43975]]</f>
        <v>0</v>
      </c>
      <c r="CE447">
        <f>+Casos_PN_CORR[[#This Row],[43977]]-Casos_PN_CORR[[#This Row],[43976]]</f>
        <v>0</v>
      </c>
      <c r="CF447">
        <f>+Casos_PN_CORR[[#This Row],[43978]]-Casos_PN_CORR[[#This Row],[43977]]</f>
        <v>0</v>
      </c>
      <c r="CG447">
        <f>+Casos_PN_CORR[[#This Row],[43979]]-Casos_PN_CORR[[#This Row],[43978]]</f>
        <v>0</v>
      </c>
      <c r="CH447">
        <f>+Casos_PN_CORR[[#This Row],[43980]]-Casos_PN_CORR[[#This Row],[43979]]</f>
        <v>0</v>
      </c>
      <c r="CI447">
        <f>+Casos_PN_CORR[[#This Row],[43981]]-Casos_PN_CORR[[#This Row],[43980]]</f>
        <v>0</v>
      </c>
      <c r="CJ447">
        <f>+Casos_PN_CORR[[#This Row],[43982]]-Casos_PN_CORR[[#This Row],[43981]]</f>
        <v>0</v>
      </c>
      <c r="CK447">
        <f>+Casos_PN_CORR[[#This Row],[43983]]-Casos_PN_CORR[[#This Row],[43982]]</f>
        <v>0</v>
      </c>
      <c r="CL447">
        <f>+Casos_PN_CORR[[#This Row],[43984]]-Casos_PN_CORR[[#This Row],[43983]]</f>
        <v>0</v>
      </c>
      <c r="CM447">
        <f>+Casos_PN_CORR[[#This Row],[43985]]-Casos_PN_CORR[[#This Row],[43984]]</f>
        <v>0</v>
      </c>
      <c r="CN447">
        <f>+Casos_PN_CORR[[#This Row],[43986]]-Casos_PN_CORR[[#This Row],[43985]]</f>
        <v>0</v>
      </c>
      <c r="CO447">
        <f>+Casos_PN_CORR[[#This Row],[43987]]-Casos_PN_CORR[[#This Row],[43986]]</f>
        <v>0</v>
      </c>
      <c r="CP447">
        <f>+Casos_PN_CORR[[#This Row],[43988]]-Casos_PN_CORR[[#This Row],[43987]]</f>
        <v>0</v>
      </c>
      <c r="CQ447">
        <f>+Casos_PN_CORR[[#This Row],[43989]]-Casos_PN_CORR[[#This Row],[43988]]</f>
        <v>0</v>
      </c>
      <c r="CR447">
        <f>+Casos_PN_CORR[[#This Row],[43990]]-Casos_PN_CORR[[#This Row],[43989]]</f>
        <v>0</v>
      </c>
      <c r="CS447">
        <f>+Casos_PN_CORR[[#This Row],[43991]]-Casos_PN_CORR[[#This Row],[43990]]</f>
        <v>0</v>
      </c>
      <c r="CT447">
        <f>+Casos_PN_CORR[[#This Row],[43992]]-Casos_PN_CORR[[#This Row],[43991]]</f>
        <v>0</v>
      </c>
      <c r="CU447">
        <f>+Casos_PN_CORR[[#This Row],[43993]]-Casos_PN_CORR[[#This Row],[43992]]</f>
        <v>0</v>
      </c>
    </row>
    <row r="448" spans="1:99" x14ac:dyDescent="0.3">
      <c r="A448">
        <v>30201</v>
      </c>
      <c r="B448" s="2" t="s">
        <v>144</v>
      </c>
      <c r="C448" s="2" t="s">
        <v>414</v>
      </c>
      <c r="D448" s="2" t="s">
        <v>679</v>
      </c>
      <c r="E448" s="4">
        <f t="shared" si="6"/>
        <v>0</v>
      </c>
      <c r="F448">
        <f>+Casos_PN_CORR[[#This Row],[43900]]</f>
        <v>0</v>
      </c>
      <c r="G448">
        <f>+Casos_PN_CORR[[#This Row],[43901]]-Casos_PN_CORR[[#This Row],[43900]]</f>
        <v>0</v>
      </c>
      <c r="H448">
        <f>+Casos_PN_CORR[[#This Row],[43902]]-Casos_PN_CORR[[#This Row],[43901]]</f>
        <v>0</v>
      </c>
      <c r="I448">
        <f>+Casos_PN_CORR[[#This Row],[43903]]-Casos_PN_CORR[[#This Row],[43902]]</f>
        <v>0</v>
      </c>
      <c r="J448">
        <f>+Casos_PN_CORR[[#This Row],[43904]]-Casos_PN_CORR[[#This Row],[43903]]</f>
        <v>0</v>
      </c>
      <c r="K448">
        <f>+Casos_PN_CORR[[#This Row],[43905]]-Casos_PN_CORR[[#This Row],[43904]]</f>
        <v>0</v>
      </c>
      <c r="L448">
        <f>+Casos_PN_CORR[[#This Row],[43906]]-Casos_PN_CORR[[#This Row],[43905]]</f>
        <v>0</v>
      </c>
      <c r="M448">
        <f>+Casos_PN_CORR[[#This Row],[43907]]-Casos_PN_CORR[[#This Row],[43906]]</f>
        <v>0</v>
      </c>
      <c r="N448">
        <f>+Casos_PN_CORR[[#This Row],[43908]]-Casos_PN_CORR[[#This Row],[43907]]</f>
        <v>0</v>
      </c>
      <c r="O448">
        <f>+Casos_PN_CORR[[#This Row],[43909]]-Casos_PN_CORR[[#This Row],[43908]]</f>
        <v>0</v>
      </c>
      <c r="P448">
        <f>+Casos_PN_CORR[[#This Row],[43910]]-Casos_PN_CORR[[#This Row],[43909]]</f>
        <v>0</v>
      </c>
      <c r="Q448">
        <f>+Casos_PN_CORR[[#This Row],[43911]]-Casos_PN_CORR[[#This Row],[43910]]</f>
        <v>0</v>
      </c>
      <c r="R448">
        <f>+Casos_PN_CORR[[#This Row],[43912]]-Casos_PN_CORR[[#This Row],[43911]]</f>
        <v>0</v>
      </c>
      <c r="S448">
        <f>+Casos_PN_CORR[[#This Row],[43913]]-Casos_PN_CORR[[#This Row],[43912]]</f>
        <v>0</v>
      </c>
      <c r="T448">
        <f>+Casos_PN_CORR[[#This Row],[43914]]-Casos_PN_CORR[[#This Row],[43913]]</f>
        <v>0</v>
      </c>
      <c r="U448">
        <f>+Casos_PN_CORR[[#This Row],[43915]]-Casos_PN_CORR[[#This Row],[43914]]</f>
        <v>0</v>
      </c>
      <c r="V448">
        <f>+Casos_PN_CORR[[#This Row],[43916]]-Casos_PN_CORR[[#This Row],[43915]]</f>
        <v>0</v>
      </c>
      <c r="W448">
        <f>+Casos_PN_CORR[[#This Row],[43917]]-Casos_PN_CORR[[#This Row],[43916]]</f>
        <v>0</v>
      </c>
      <c r="X448">
        <f>+Casos_PN_CORR[[#This Row],[43918]]-Casos_PN_CORR[[#This Row],[43917]]</f>
        <v>0</v>
      </c>
      <c r="Y448">
        <f>+Casos_PN_CORR[[#This Row],[43919]]-Casos_PN_CORR[[#This Row],[43918]]</f>
        <v>0</v>
      </c>
      <c r="Z448">
        <f>+Casos_PN_CORR[[#This Row],[43920]]-Casos_PN_CORR[[#This Row],[43919]]</f>
        <v>0</v>
      </c>
      <c r="AA448">
        <f>+Casos_PN_CORR[[#This Row],[43921]]-Casos_PN_CORR[[#This Row],[43920]]</f>
        <v>0</v>
      </c>
      <c r="AB448">
        <f>+Casos_PN_CORR[[#This Row],[43922]]-Casos_PN_CORR[[#This Row],[43921]]</f>
        <v>0</v>
      </c>
      <c r="AC448">
        <f>+Casos_PN_CORR[[#This Row],[43923]]-Casos_PN_CORR[[#This Row],[43922]]</f>
        <v>0</v>
      </c>
      <c r="AD448">
        <f>+Casos_PN_CORR[[#This Row],[43924]]-Casos_PN_CORR[[#This Row],[43923]]</f>
        <v>0</v>
      </c>
      <c r="AE448">
        <f>+Casos_PN_CORR[[#This Row],[43925]]-Casos_PN_CORR[[#This Row],[43924]]</f>
        <v>0</v>
      </c>
      <c r="AF448">
        <f>+Casos_PN_CORR[[#This Row],[43926]]-Casos_PN_CORR[[#This Row],[43925]]</f>
        <v>0</v>
      </c>
      <c r="AG448">
        <f>+Casos_PN_CORR[[#This Row],[43927]]-Casos_PN_CORR[[#This Row],[43926]]</f>
        <v>0</v>
      </c>
      <c r="AH448">
        <f>+Casos_PN_CORR[[#This Row],[43928]]-Casos_PN_CORR[[#This Row],[43927]]</f>
        <v>0</v>
      </c>
      <c r="AI448">
        <f>+Casos_PN_CORR[[#This Row],[43929]]-Casos_PN_CORR[[#This Row],[43928]]</f>
        <v>0</v>
      </c>
      <c r="AJ448">
        <f>+Casos_PN_CORR[[#This Row],[43930]]-Casos_PN_CORR[[#This Row],[43929]]</f>
        <v>0</v>
      </c>
      <c r="AK448">
        <f>+Casos_PN_CORR[[#This Row],[43931]]-Casos_PN_CORR[[#This Row],[43930]]</f>
        <v>0</v>
      </c>
      <c r="AL448">
        <f>+Casos_PN_CORR[[#This Row],[43932]]-Casos_PN_CORR[[#This Row],[43931]]</f>
        <v>0</v>
      </c>
      <c r="AM448">
        <f>+Casos_PN_CORR[[#This Row],[43933]]-Casos_PN_CORR[[#This Row],[43932]]</f>
        <v>0</v>
      </c>
      <c r="AN448">
        <f>+Casos_PN_CORR[[#This Row],[43934]]-Casos_PN_CORR[[#This Row],[43933]]</f>
        <v>0</v>
      </c>
      <c r="AO448">
        <f>+Casos_PN_CORR[[#This Row],[43935]]-Casos_PN_CORR[[#This Row],[43934]]</f>
        <v>0</v>
      </c>
      <c r="AP448">
        <f>+Casos_PN_CORR[[#This Row],[43936]]-Casos_PN_CORR[[#This Row],[43935]]</f>
        <v>0</v>
      </c>
      <c r="AQ448">
        <f>+Casos_PN_CORR[[#This Row],[43937]]-Casos_PN_CORR[[#This Row],[43936]]</f>
        <v>0</v>
      </c>
      <c r="AR448">
        <f>+Casos_PN_CORR[[#This Row],[43938]]-Casos_PN_CORR[[#This Row],[43937]]</f>
        <v>0</v>
      </c>
      <c r="AS448">
        <f>+Casos_PN_CORR[[#This Row],[43939]]-Casos_PN_CORR[[#This Row],[43938]]</f>
        <v>0</v>
      </c>
      <c r="AT448">
        <f>+Casos_PN_CORR[[#This Row],[43940]]-Casos_PN_CORR[[#This Row],[43939]]</f>
        <v>0</v>
      </c>
      <c r="AU448">
        <f>+Casos_PN_CORR[[#This Row],[43941]]-Casos_PN_CORR[[#This Row],[43940]]</f>
        <v>0</v>
      </c>
      <c r="AV448">
        <f>+Casos_PN_CORR[[#This Row],[43942]]-Casos_PN_CORR[[#This Row],[43941]]</f>
        <v>0</v>
      </c>
      <c r="AW448">
        <f>+Casos_PN_CORR[[#This Row],[43943]]-Casos_PN_CORR[[#This Row],[43942]]</f>
        <v>0</v>
      </c>
      <c r="AX448">
        <f>+Casos_PN_CORR[[#This Row],[43944]]-Casos_PN_CORR[[#This Row],[43943]]</f>
        <v>0</v>
      </c>
      <c r="AY448">
        <f>+Casos_PN_CORR[[#This Row],[43945]]-Casos_PN_CORR[[#This Row],[43944]]</f>
        <v>0</v>
      </c>
      <c r="AZ448">
        <f>+Casos_PN_CORR[[#This Row],[43946]]-Casos_PN_CORR[[#This Row],[43945]]</f>
        <v>0</v>
      </c>
      <c r="BA448">
        <f>+Casos_PN_CORR[[#This Row],[43947]]-Casos_PN_CORR[[#This Row],[43946]]</f>
        <v>0</v>
      </c>
      <c r="BB448">
        <f>+Casos_PN_CORR[[#This Row],[43948]]-Casos_PN_CORR[[#This Row],[43947]]</f>
        <v>0</v>
      </c>
      <c r="BC448">
        <f>+Casos_PN_CORR[[#This Row],[43949]]-Casos_PN_CORR[[#This Row],[43948]]</f>
        <v>0</v>
      </c>
      <c r="BD448">
        <f>+Casos_PN_CORR[[#This Row],[43950]]-Casos_PN_CORR[[#This Row],[43949]]</f>
        <v>0</v>
      </c>
      <c r="BE448">
        <f>+Casos_PN_CORR[[#This Row],[43951]]-Casos_PN_CORR[[#This Row],[43950]]</f>
        <v>0</v>
      </c>
      <c r="BF448">
        <f>+Casos_PN_CORR[[#This Row],[43952]]-Casos_PN_CORR[[#This Row],[43951]]</f>
        <v>0</v>
      </c>
      <c r="BG448">
        <f>+Casos_PN_CORR[[#This Row],[43953]]-Casos_PN_CORR[[#This Row],[43952]]</f>
        <v>0</v>
      </c>
      <c r="BH448">
        <f>+Casos_PN_CORR[[#This Row],[43954]]-Casos_PN_CORR[[#This Row],[43953]]</f>
        <v>0</v>
      </c>
      <c r="BI448">
        <f>+Casos_PN_CORR[[#This Row],[43955]]-Casos_PN_CORR[[#This Row],[43954]]</f>
        <v>0</v>
      </c>
      <c r="BJ448">
        <f>+Casos_PN_CORR[[#This Row],[43956]]-Casos_PN_CORR[[#This Row],[43955]]</f>
        <v>0</v>
      </c>
      <c r="BK448">
        <f>+Casos_PN_CORR[[#This Row],[43957]]-Casos_PN_CORR[[#This Row],[43956]]</f>
        <v>0</v>
      </c>
      <c r="BL448">
        <f>+Casos_PN_CORR[[#This Row],[43958]]-Casos_PN_CORR[[#This Row],[43957]]</f>
        <v>0</v>
      </c>
      <c r="BM448">
        <f>+Casos_PN_CORR[[#This Row],[43959]]-Casos_PN_CORR[[#This Row],[43958]]</f>
        <v>0</v>
      </c>
      <c r="BN448">
        <f>+Casos_PN_CORR[[#This Row],[43960]]-Casos_PN_CORR[[#This Row],[43959]]</f>
        <v>0</v>
      </c>
      <c r="BO448">
        <f>+Casos_PN_CORR[[#This Row],[43961]]-Casos_PN_CORR[[#This Row],[43960]]</f>
        <v>0</v>
      </c>
      <c r="BP448">
        <f>+Casos_PN_CORR[[#This Row],[43962]]-Casos_PN_CORR[[#This Row],[43961]]</f>
        <v>0</v>
      </c>
      <c r="BQ448">
        <f>+Casos_PN_CORR[[#This Row],[43963]]-Casos_PN_CORR[[#This Row],[43962]]</f>
        <v>0</v>
      </c>
      <c r="BR448">
        <f>+Casos_PN_CORR[[#This Row],[43964]]-Casos_PN_CORR[[#This Row],[43963]]</f>
        <v>0</v>
      </c>
      <c r="BS448">
        <f>+Casos_PN_CORR[[#This Row],[43965]]-Casos_PN_CORR[[#This Row],[43964]]</f>
        <v>0</v>
      </c>
      <c r="BT448">
        <f>+Casos_PN_CORR[[#This Row],[43966]]-Casos_PN_CORR[[#This Row],[43965]]</f>
        <v>0</v>
      </c>
      <c r="BU448">
        <f>+Casos_PN_CORR[[#This Row],[43967]]-Casos_PN_CORR[[#This Row],[43966]]</f>
        <v>0</v>
      </c>
      <c r="BV448">
        <f>+Casos_PN_CORR[[#This Row],[43968]]-Casos_PN_CORR[[#This Row],[43967]]</f>
        <v>0</v>
      </c>
      <c r="BW448">
        <f>+Casos_PN_CORR[[#This Row],[43969]]-Casos_PN_CORR[[#This Row],[43968]]</f>
        <v>0</v>
      </c>
      <c r="BX448">
        <f>+Casos_PN_CORR[[#This Row],[43970]]-Casos_PN_CORR[[#This Row],[43969]]</f>
        <v>0</v>
      </c>
      <c r="BY448">
        <f>+Casos_PN_CORR[[#This Row],[43971]]-Casos_PN_CORR[[#This Row],[43970]]</f>
        <v>0</v>
      </c>
      <c r="BZ448">
        <f>+Casos_PN_CORR[[#This Row],[43972]]-Casos_PN_CORR[[#This Row],[43971]]</f>
        <v>0</v>
      </c>
      <c r="CA448">
        <f>+Casos_PN_CORR[[#This Row],[43973]]-Casos_PN_CORR[[#This Row],[43972]]</f>
        <v>0</v>
      </c>
      <c r="CB448">
        <f>+Casos_PN_CORR[[#This Row],[43974]]-Casos_PN_CORR[[#This Row],[43973]]</f>
        <v>0</v>
      </c>
      <c r="CC448">
        <f>+Casos_PN_CORR[[#This Row],[43975]]-Casos_PN_CORR[[#This Row],[43974]]</f>
        <v>0</v>
      </c>
      <c r="CD448">
        <f>+Casos_PN_CORR[[#This Row],[43976]]-Casos_PN_CORR[[#This Row],[43975]]</f>
        <v>0</v>
      </c>
      <c r="CE448">
        <f>+Casos_PN_CORR[[#This Row],[43977]]-Casos_PN_CORR[[#This Row],[43976]]</f>
        <v>0</v>
      </c>
      <c r="CF448">
        <f>+Casos_PN_CORR[[#This Row],[43978]]-Casos_PN_CORR[[#This Row],[43977]]</f>
        <v>0</v>
      </c>
      <c r="CG448">
        <f>+Casos_PN_CORR[[#This Row],[43979]]-Casos_PN_CORR[[#This Row],[43978]]</f>
        <v>0</v>
      </c>
      <c r="CH448">
        <f>+Casos_PN_CORR[[#This Row],[43980]]-Casos_PN_CORR[[#This Row],[43979]]</f>
        <v>0</v>
      </c>
      <c r="CI448">
        <f>+Casos_PN_CORR[[#This Row],[43981]]-Casos_PN_CORR[[#This Row],[43980]]</f>
        <v>0</v>
      </c>
      <c r="CJ448">
        <f>+Casos_PN_CORR[[#This Row],[43982]]-Casos_PN_CORR[[#This Row],[43981]]</f>
        <v>0</v>
      </c>
      <c r="CK448">
        <f>+Casos_PN_CORR[[#This Row],[43983]]-Casos_PN_CORR[[#This Row],[43982]]</f>
        <v>0</v>
      </c>
      <c r="CL448">
        <f>+Casos_PN_CORR[[#This Row],[43984]]-Casos_PN_CORR[[#This Row],[43983]]</f>
        <v>0</v>
      </c>
      <c r="CM448">
        <f>+Casos_PN_CORR[[#This Row],[43985]]-Casos_PN_CORR[[#This Row],[43984]]</f>
        <v>0</v>
      </c>
      <c r="CN448">
        <f>+Casos_PN_CORR[[#This Row],[43986]]-Casos_PN_CORR[[#This Row],[43985]]</f>
        <v>0</v>
      </c>
      <c r="CO448">
        <f>+Casos_PN_CORR[[#This Row],[43987]]-Casos_PN_CORR[[#This Row],[43986]]</f>
        <v>0</v>
      </c>
      <c r="CP448">
        <f>+Casos_PN_CORR[[#This Row],[43988]]-Casos_PN_CORR[[#This Row],[43987]]</f>
        <v>0</v>
      </c>
      <c r="CQ448">
        <f>+Casos_PN_CORR[[#This Row],[43989]]-Casos_PN_CORR[[#This Row],[43988]]</f>
        <v>0</v>
      </c>
      <c r="CR448">
        <f>+Casos_PN_CORR[[#This Row],[43990]]-Casos_PN_CORR[[#This Row],[43989]]</f>
        <v>0</v>
      </c>
      <c r="CS448">
        <f>+Casos_PN_CORR[[#This Row],[43991]]-Casos_PN_CORR[[#This Row],[43990]]</f>
        <v>0</v>
      </c>
      <c r="CT448">
        <f>+Casos_PN_CORR[[#This Row],[43992]]-Casos_PN_CORR[[#This Row],[43991]]</f>
        <v>0</v>
      </c>
      <c r="CU448">
        <f>+Casos_PN_CORR[[#This Row],[43993]]-Casos_PN_CORR[[#This Row],[43992]]</f>
        <v>0</v>
      </c>
    </row>
    <row r="449" spans="1:99" x14ac:dyDescent="0.3">
      <c r="A449">
        <v>130103</v>
      </c>
      <c r="B449" s="2" t="s">
        <v>102</v>
      </c>
      <c r="C449" s="2" t="s">
        <v>103</v>
      </c>
      <c r="D449" s="2" t="s">
        <v>183</v>
      </c>
      <c r="E449" s="4">
        <f t="shared" si="6"/>
        <v>0</v>
      </c>
      <c r="F449">
        <f>+Casos_PN_CORR[[#This Row],[43900]]</f>
        <v>0</v>
      </c>
      <c r="G449">
        <f>+Casos_PN_CORR[[#This Row],[43901]]-Casos_PN_CORR[[#This Row],[43900]]</f>
        <v>0</v>
      </c>
      <c r="H449">
        <f>+Casos_PN_CORR[[#This Row],[43902]]-Casos_PN_CORR[[#This Row],[43901]]</f>
        <v>0</v>
      </c>
      <c r="I449">
        <f>+Casos_PN_CORR[[#This Row],[43903]]-Casos_PN_CORR[[#This Row],[43902]]</f>
        <v>0</v>
      </c>
      <c r="J449">
        <f>+Casos_PN_CORR[[#This Row],[43904]]-Casos_PN_CORR[[#This Row],[43903]]</f>
        <v>0</v>
      </c>
      <c r="K449">
        <f>+Casos_PN_CORR[[#This Row],[43905]]-Casos_PN_CORR[[#This Row],[43904]]</f>
        <v>0</v>
      </c>
      <c r="L449">
        <f>+Casos_PN_CORR[[#This Row],[43906]]-Casos_PN_CORR[[#This Row],[43905]]</f>
        <v>0</v>
      </c>
      <c r="M449">
        <f>+Casos_PN_CORR[[#This Row],[43907]]-Casos_PN_CORR[[#This Row],[43906]]</f>
        <v>0</v>
      </c>
      <c r="N449">
        <f>+Casos_PN_CORR[[#This Row],[43908]]-Casos_PN_CORR[[#This Row],[43907]]</f>
        <v>0</v>
      </c>
      <c r="O449">
        <f>+Casos_PN_CORR[[#This Row],[43909]]-Casos_PN_CORR[[#This Row],[43908]]</f>
        <v>0</v>
      </c>
      <c r="P449">
        <f>+Casos_PN_CORR[[#This Row],[43910]]-Casos_PN_CORR[[#This Row],[43909]]</f>
        <v>0</v>
      </c>
      <c r="Q449">
        <f>+Casos_PN_CORR[[#This Row],[43911]]-Casos_PN_CORR[[#This Row],[43910]]</f>
        <v>0</v>
      </c>
      <c r="R449">
        <f>+Casos_PN_CORR[[#This Row],[43912]]-Casos_PN_CORR[[#This Row],[43911]]</f>
        <v>0</v>
      </c>
      <c r="S449">
        <f>+Casos_PN_CORR[[#This Row],[43913]]-Casos_PN_CORR[[#This Row],[43912]]</f>
        <v>0</v>
      </c>
      <c r="T449">
        <f>+Casos_PN_CORR[[#This Row],[43914]]-Casos_PN_CORR[[#This Row],[43913]]</f>
        <v>0</v>
      </c>
      <c r="U449">
        <f>+Casos_PN_CORR[[#This Row],[43915]]-Casos_PN_CORR[[#This Row],[43914]]</f>
        <v>0</v>
      </c>
      <c r="V449">
        <f>+Casos_PN_CORR[[#This Row],[43916]]-Casos_PN_CORR[[#This Row],[43915]]</f>
        <v>0</v>
      </c>
      <c r="W449">
        <f>+Casos_PN_CORR[[#This Row],[43917]]-Casos_PN_CORR[[#This Row],[43916]]</f>
        <v>0</v>
      </c>
      <c r="X449">
        <f>+Casos_PN_CORR[[#This Row],[43918]]-Casos_PN_CORR[[#This Row],[43917]]</f>
        <v>0</v>
      </c>
      <c r="Y449">
        <f>+Casos_PN_CORR[[#This Row],[43919]]-Casos_PN_CORR[[#This Row],[43918]]</f>
        <v>0</v>
      </c>
      <c r="Z449">
        <f>+Casos_PN_CORR[[#This Row],[43920]]-Casos_PN_CORR[[#This Row],[43919]]</f>
        <v>0</v>
      </c>
      <c r="AA449">
        <f>+Casos_PN_CORR[[#This Row],[43921]]-Casos_PN_CORR[[#This Row],[43920]]</f>
        <v>0</v>
      </c>
      <c r="AB449">
        <f>+Casos_PN_CORR[[#This Row],[43922]]-Casos_PN_CORR[[#This Row],[43921]]</f>
        <v>0</v>
      </c>
      <c r="AC449">
        <f>+Casos_PN_CORR[[#This Row],[43923]]-Casos_PN_CORR[[#This Row],[43922]]</f>
        <v>0</v>
      </c>
      <c r="AD449">
        <f>+Casos_PN_CORR[[#This Row],[43924]]-Casos_PN_CORR[[#This Row],[43923]]</f>
        <v>0</v>
      </c>
      <c r="AE449">
        <f>+Casos_PN_CORR[[#This Row],[43925]]-Casos_PN_CORR[[#This Row],[43924]]</f>
        <v>0</v>
      </c>
      <c r="AF449">
        <f>+Casos_PN_CORR[[#This Row],[43926]]-Casos_PN_CORR[[#This Row],[43925]]</f>
        <v>0</v>
      </c>
      <c r="AG449">
        <f>+Casos_PN_CORR[[#This Row],[43927]]-Casos_PN_CORR[[#This Row],[43926]]</f>
        <v>0</v>
      </c>
      <c r="AH449">
        <f>+Casos_PN_CORR[[#This Row],[43928]]-Casos_PN_CORR[[#This Row],[43927]]</f>
        <v>0</v>
      </c>
      <c r="AI449">
        <f>+Casos_PN_CORR[[#This Row],[43929]]-Casos_PN_CORR[[#This Row],[43928]]</f>
        <v>0</v>
      </c>
      <c r="AJ449">
        <f>+Casos_PN_CORR[[#This Row],[43930]]-Casos_PN_CORR[[#This Row],[43929]]</f>
        <v>0</v>
      </c>
      <c r="AK449">
        <f>+Casos_PN_CORR[[#This Row],[43931]]-Casos_PN_CORR[[#This Row],[43930]]</f>
        <v>0</v>
      </c>
      <c r="AL449">
        <f>+Casos_PN_CORR[[#This Row],[43932]]-Casos_PN_CORR[[#This Row],[43931]]</f>
        <v>0</v>
      </c>
      <c r="AM449">
        <f>+Casos_PN_CORR[[#This Row],[43933]]-Casos_PN_CORR[[#This Row],[43932]]</f>
        <v>0</v>
      </c>
      <c r="AN449">
        <f>+Casos_PN_CORR[[#This Row],[43934]]-Casos_PN_CORR[[#This Row],[43933]]</f>
        <v>0</v>
      </c>
      <c r="AO449">
        <f>+Casos_PN_CORR[[#This Row],[43935]]-Casos_PN_CORR[[#This Row],[43934]]</f>
        <v>0</v>
      </c>
      <c r="AP449">
        <f>+Casos_PN_CORR[[#This Row],[43936]]-Casos_PN_CORR[[#This Row],[43935]]</f>
        <v>0</v>
      </c>
      <c r="AQ449">
        <f>+Casos_PN_CORR[[#This Row],[43937]]-Casos_PN_CORR[[#This Row],[43936]]</f>
        <v>0</v>
      </c>
      <c r="AR449">
        <f>+Casos_PN_CORR[[#This Row],[43938]]-Casos_PN_CORR[[#This Row],[43937]]</f>
        <v>0</v>
      </c>
      <c r="AS449">
        <f>+Casos_PN_CORR[[#This Row],[43939]]-Casos_PN_CORR[[#This Row],[43938]]</f>
        <v>0</v>
      </c>
      <c r="AT449">
        <f>+Casos_PN_CORR[[#This Row],[43940]]-Casos_PN_CORR[[#This Row],[43939]]</f>
        <v>0</v>
      </c>
      <c r="AU449">
        <f>+Casos_PN_CORR[[#This Row],[43941]]-Casos_PN_CORR[[#This Row],[43940]]</f>
        <v>0</v>
      </c>
      <c r="AV449">
        <f>+Casos_PN_CORR[[#This Row],[43942]]-Casos_PN_CORR[[#This Row],[43941]]</f>
        <v>0</v>
      </c>
      <c r="AW449">
        <f>+Casos_PN_CORR[[#This Row],[43943]]-Casos_PN_CORR[[#This Row],[43942]]</f>
        <v>0</v>
      </c>
      <c r="AX449">
        <f>+Casos_PN_CORR[[#This Row],[43944]]-Casos_PN_CORR[[#This Row],[43943]]</f>
        <v>0</v>
      </c>
      <c r="AY449">
        <f>+Casos_PN_CORR[[#This Row],[43945]]-Casos_PN_CORR[[#This Row],[43944]]</f>
        <v>0</v>
      </c>
      <c r="AZ449">
        <f>+Casos_PN_CORR[[#This Row],[43946]]-Casos_PN_CORR[[#This Row],[43945]]</f>
        <v>0</v>
      </c>
      <c r="BA449">
        <f>+Casos_PN_CORR[[#This Row],[43947]]-Casos_PN_CORR[[#This Row],[43946]]</f>
        <v>0</v>
      </c>
      <c r="BB449">
        <f>+Casos_PN_CORR[[#This Row],[43948]]-Casos_PN_CORR[[#This Row],[43947]]</f>
        <v>0</v>
      </c>
      <c r="BC449">
        <f>+Casos_PN_CORR[[#This Row],[43949]]-Casos_PN_CORR[[#This Row],[43948]]</f>
        <v>0</v>
      </c>
      <c r="BD449">
        <f>+Casos_PN_CORR[[#This Row],[43950]]-Casos_PN_CORR[[#This Row],[43949]]</f>
        <v>0</v>
      </c>
      <c r="BE449">
        <f>+Casos_PN_CORR[[#This Row],[43951]]-Casos_PN_CORR[[#This Row],[43950]]</f>
        <v>0</v>
      </c>
      <c r="BF449">
        <f>+Casos_PN_CORR[[#This Row],[43952]]-Casos_PN_CORR[[#This Row],[43951]]</f>
        <v>0</v>
      </c>
      <c r="BG449">
        <f>+Casos_PN_CORR[[#This Row],[43953]]-Casos_PN_CORR[[#This Row],[43952]]</f>
        <v>0</v>
      </c>
      <c r="BH449">
        <f>+Casos_PN_CORR[[#This Row],[43954]]-Casos_PN_CORR[[#This Row],[43953]]</f>
        <v>0</v>
      </c>
      <c r="BI449">
        <f>+Casos_PN_CORR[[#This Row],[43955]]-Casos_PN_CORR[[#This Row],[43954]]</f>
        <v>0</v>
      </c>
      <c r="BJ449">
        <f>+Casos_PN_CORR[[#This Row],[43956]]-Casos_PN_CORR[[#This Row],[43955]]</f>
        <v>0</v>
      </c>
      <c r="BK449">
        <f>+Casos_PN_CORR[[#This Row],[43957]]-Casos_PN_CORR[[#This Row],[43956]]</f>
        <v>0</v>
      </c>
      <c r="BL449">
        <f>+Casos_PN_CORR[[#This Row],[43958]]-Casos_PN_CORR[[#This Row],[43957]]</f>
        <v>0</v>
      </c>
      <c r="BM449">
        <f>+Casos_PN_CORR[[#This Row],[43959]]-Casos_PN_CORR[[#This Row],[43958]]</f>
        <v>0</v>
      </c>
      <c r="BN449">
        <f>+Casos_PN_CORR[[#This Row],[43960]]-Casos_PN_CORR[[#This Row],[43959]]</f>
        <v>0</v>
      </c>
      <c r="BO449">
        <f>+Casos_PN_CORR[[#This Row],[43961]]-Casos_PN_CORR[[#This Row],[43960]]</f>
        <v>0</v>
      </c>
      <c r="BP449">
        <f>+Casos_PN_CORR[[#This Row],[43962]]-Casos_PN_CORR[[#This Row],[43961]]</f>
        <v>0</v>
      </c>
      <c r="BQ449">
        <f>+Casos_PN_CORR[[#This Row],[43963]]-Casos_PN_CORR[[#This Row],[43962]]</f>
        <v>0</v>
      </c>
      <c r="BR449">
        <f>+Casos_PN_CORR[[#This Row],[43964]]-Casos_PN_CORR[[#This Row],[43963]]</f>
        <v>0</v>
      </c>
      <c r="BS449">
        <f>+Casos_PN_CORR[[#This Row],[43965]]-Casos_PN_CORR[[#This Row],[43964]]</f>
        <v>0</v>
      </c>
      <c r="BT449">
        <f>+Casos_PN_CORR[[#This Row],[43966]]-Casos_PN_CORR[[#This Row],[43965]]</f>
        <v>0</v>
      </c>
      <c r="BU449">
        <f>+Casos_PN_CORR[[#This Row],[43967]]-Casos_PN_CORR[[#This Row],[43966]]</f>
        <v>0</v>
      </c>
      <c r="BV449">
        <f>+Casos_PN_CORR[[#This Row],[43968]]-Casos_PN_CORR[[#This Row],[43967]]</f>
        <v>0</v>
      </c>
      <c r="BW449">
        <f>+Casos_PN_CORR[[#This Row],[43969]]-Casos_PN_CORR[[#This Row],[43968]]</f>
        <v>0</v>
      </c>
      <c r="BX449">
        <f>+Casos_PN_CORR[[#This Row],[43970]]-Casos_PN_CORR[[#This Row],[43969]]</f>
        <v>0</v>
      </c>
      <c r="BY449">
        <f>+Casos_PN_CORR[[#This Row],[43971]]-Casos_PN_CORR[[#This Row],[43970]]</f>
        <v>0</v>
      </c>
      <c r="BZ449">
        <f>+Casos_PN_CORR[[#This Row],[43972]]-Casos_PN_CORR[[#This Row],[43971]]</f>
        <v>0</v>
      </c>
      <c r="CA449">
        <f>+Casos_PN_CORR[[#This Row],[43973]]-Casos_PN_CORR[[#This Row],[43972]]</f>
        <v>0</v>
      </c>
      <c r="CB449">
        <f>+Casos_PN_CORR[[#This Row],[43974]]-Casos_PN_CORR[[#This Row],[43973]]</f>
        <v>0</v>
      </c>
      <c r="CC449">
        <f>+Casos_PN_CORR[[#This Row],[43975]]-Casos_PN_CORR[[#This Row],[43974]]</f>
        <v>0</v>
      </c>
      <c r="CD449">
        <f>+Casos_PN_CORR[[#This Row],[43976]]-Casos_PN_CORR[[#This Row],[43975]]</f>
        <v>0</v>
      </c>
      <c r="CE449">
        <f>+Casos_PN_CORR[[#This Row],[43977]]-Casos_PN_CORR[[#This Row],[43976]]</f>
        <v>0</v>
      </c>
      <c r="CF449">
        <f>+Casos_PN_CORR[[#This Row],[43978]]-Casos_PN_CORR[[#This Row],[43977]]</f>
        <v>0</v>
      </c>
      <c r="CG449">
        <f>+Casos_PN_CORR[[#This Row],[43979]]-Casos_PN_CORR[[#This Row],[43978]]</f>
        <v>0</v>
      </c>
      <c r="CH449">
        <f>+Casos_PN_CORR[[#This Row],[43980]]-Casos_PN_CORR[[#This Row],[43979]]</f>
        <v>0</v>
      </c>
      <c r="CI449">
        <f>+Casos_PN_CORR[[#This Row],[43981]]-Casos_PN_CORR[[#This Row],[43980]]</f>
        <v>0</v>
      </c>
      <c r="CJ449">
        <f>+Casos_PN_CORR[[#This Row],[43982]]-Casos_PN_CORR[[#This Row],[43981]]</f>
        <v>0</v>
      </c>
      <c r="CK449">
        <f>+Casos_PN_CORR[[#This Row],[43983]]-Casos_PN_CORR[[#This Row],[43982]]</f>
        <v>0</v>
      </c>
      <c r="CL449">
        <f>+Casos_PN_CORR[[#This Row],[43984]]-Casos_PN_CORR[[#This Row],[43983]]</f>
        <v>0</v>
      </c>
      <c r="CM449">
        <f>+Casos_PN_CORR[[#This Row],[43985]]-Casos_PN_CORR[[#This Row],[43984]]</f>
        <v>0</v>
      </c>
      <c r="CN449">
        <f>+Casos_PN_CORR[[#This Row],[43986]]-Casos_PN_CORR[[#This Row],[43985]]</f>
        <v>0</v>
      </c>
      <c r="CO449">
        <f>+Casos_PN_CORR[[#This Row],[43987]]-Casos_PN_CORR[[#This Row],[43986]]</f>
        <v>0</v>
      </c>
      <c r="CP449">
        <f>+Casos_PN_CORR[[#This Row],[43988]]-Casos_PN_CORR[[#This Row],[43987]]</f>
        <v>0</v>
      </c>
      <c r="CQ449">
        <f>+Casos_PN_CORR[[#This Row],[43989]]-Casos_PN_CORR[[#This Row],[43988]]</f>
        <v>0</v>
      </c>
      <c r="CR449">
        <f>+Casos_PN_CORR[[#This Row],[43990]]-Casos_PN_CORR[[#This Row],[43989]]</f>
        <v>0</v>
      </c>
      <c r="CS449">
        <f>+Casos_PN_CORR[[#This Row],[43991]]-Casos_PN_CORR[[#This Row],[43990]]</f>
        <v>0</v>
      </c>
      <c r="CT449">
        <f>+Casos_PN_CORR[[#This Row],[43992]]-Casos_PN_CORR[[#This Row],[43991]]</f>
        <v>0</v>
      </c>
      <c r="CU449">
        <f>+Casos_PN_CORR[[#This Row],[43993]]-Casos_PN_CORR[[#This Row],[43992]]</f>
        <v>0</v>
      </c>
    </row>
    <row r="450" spans="1:99" x14ac:dyDescent="0.3">
      <c r="A450">
        <v>40109</v>
      </c>
      <c r="B450" s="2" t="s">
        <v>154</v>
      </c>
      <c r="C450" s="2" t="s">
        <v>155</v>
      </c>
      <c r="D450" s="2" t="s">
        <v>177</v>
      </c>
      <c r="E450" s="4">
        <f t="shared" si="6"/>
        <v>0</v>
      </c>
      <c r="F450">
        <f>+Casos_PN_CORR[[#This Row],[43900]]</f>
        <v>0</v>
      </c>
      <c r="G450">
        <f>+Casos_PN_CORR[[#This Row],[43901]]-Casos_PN_CORR[[#This Row],[43900]]</f>
        <v>0</v>
      </c>
      <c r="H450">
        <f>+Casos_PN_CORR[[#This Row],[43902]]-Casos_PN_CORR[[#This Row],[43901]]</f>
        <v>0</v>
      </c>
      <c r="I450">
        <f>+Casos_PN_CORR[[#This Row],[43903]]-Casos_PN_CORR[[#This Row],[43902]]</f>
        <v>0</v>
      </c>
      <c r="J450">
        <f>+Casos_PN_CORR[[#This Row],[43904]]-Casos_PN_CORR[[#This Row],[43903]]</f>
        <v>0</v>
      </c>
      <c r="K450">
        <f>+Casos_PN_CORR[[#This Row],[43905]]-Casos_PN_CORR[[#This Row],[43904]]</f>
        <v>0</v>
      </c>
      <c r="L450">
        <f>+Casos_PN_CORR[[#This Row],[43906]]-Casos_PN_CORR[[#This Row],[43905]]</f>
        <v>0</v>
      </c>
      <c r="M450">
        <f>+Casos_PN_CORR[[#This Row],[43907]]-Casos_PN_CORR[[#This Row],[43906]]</f>
        <v>0</v>
      </c>
      <c r="N450">
        <f>+Casos_PN_CORR[[#This Row],[43908]]-Casos_PN_CORR[[#This Row],[43907]]</f>
        <v>0</v>
      </c>
      <c r="O450">
        <f>+Casos_PN_CORR[[#This Row],[43909]]-Casos_PN_CORR[[#This Row],[43908]]</f>
        <v>0</v>
      </c>
      <c r="P450">
        <f>+Casos_PN_CORR[[#This Row],[43910]]-Casos_PN_CORR[[#This Row],[43909]]</f>
        <v>0</v>
      </c>
      <c r="Q450">
        <f>+Casos_PN_CORR[[#This Row],[43911]]-Casos_PN_CORR[[#This Row],[43910]]</f>
        <v>0</v>
      </c>
      <c r="R450">
        <f>+Casos_PN_CORR[[#This Row],[43912]]-Casos_PN_CORR[[#This Row],[43911]]</f>
        <v>0</v>
      </c>
      <c r="S450">
        <f>+Casos_PN_CORR[[#This Row],[43913]]-Casos_PN_CORR[[#This Row],[43912]]</f>
        <v>0</v>
      </c>
      <c r="T450">
        <f>+Casos_PN_CORR[[#This Row],[43914]]-Casos_PN_CORR[[#This Row],[43913]]</f>
        <v>0</v>
      </c>
      <c r="U450">
        <f>+Casos_PN_CORR[[#This Row],[43915]]-Casos_PN_CORR[[#This Row],[43914]]</f>
        <v>0</v>
      </c>
      <c r="V450">
        <f>+Casos_PN_CORR[[#This Row],[43916]]-Casos_PN_CORR[[#This Row],[43915]]</f>
        <v>0</v>
      </c>
      <c r="W450">
        <f>+Casos_PN_CORR[[#This Row],[43917]]-Casos_PN_CORR[[#This Row],[43916]]</f>
        <v>0</v>
      </c>
      <c r="X450">
        <f>+Casos_PN_CORR[[#This Row],[43918]]-Casos_PN_CORR[[#This Row],[43917]]</f>
        <v>0</v>
      </c>
      <c r="Y450">
        <f>+Casos_PN_CORR[[#This Row],[43919]]-Casos_PN_CORR[[#This Row],[43918]]</f>
        <v>0</v>
      </c>
      <c r="Z450">
        <f>+Casos_PN_CORR[[#This Row],[43920]]-Casos_PN_CORR[[#This Row],[43919]]</f>
        <v>0</v>
      </c>
      <c r="AA450">
        <f>+Casos_PN_CORR[[#This Row],[43921]]-Casos_PN_CORR[[#This Row],[43920]]</f>
        <v>0</v>
      </c>
      <c r="AB450">
        <f>+Casos_PN_CORR[[#This Row],[43922]]-Casos_PN_CORR[[#This Row],[43921]]</f>
        <v>0</v>
      </c>
      <c r="AC450">
        <f>+Casos_PN_CORR[[#This Row],[43923]]-Casos_PN_CORR[[#This Row],[43922]]</f>
        <v>0</v>
      </c>
      <c r="AD450">
        <f>+Casos_PN_CORR[[#This Row],[43924]]-Casos_PN_CORR[[#This Row],[43923]]</f>
        <v>0</v>
      </c>
      <c r="AE450">
        <f>+Casos_PN_CORR[[#This Row],[43925]]-Casos_PN_CORR[[#This Row],[43924]]</f>
        <v>0</v>
      </c>
      <c r="AF450">
        <f>+Casos_PN_CORR[[#This Row],[43926]]-Casos_PN_CORR[[#This Row],[43925]]</f>
        <v>0</v>
      </c>
      <c r="AG450">
        <f>+Casos_PN_CORR[[#This Row],[43927]]-Casos_PN_CORR[[#This Row],[43926]]</f>
        <v>0</v>
      </c>
      <c r="AH450">
        <f>+Casos_PN_CORR[[#This Row],[43928]]-Casos_PN_CORR[[#This Row],[43927]]</f>
        <v>0</v>
      </c>
      <c r="AI450">
        <f>+Casos_PN_CORR[[#This Row],[43929]]-Casos_PN_CORR[[#This Row],[43928]]</f>
        <v>0</v>
      </c>
      <c r="AJ450">
        <f>+Casos_PN_CORR[[#This Row],[43930]]-Casos_PN_CORR[[#This Row],[43929]]</f>
        <v>0</v>
      </c>
      <c r="AK450">
        <f>+Casos_PN_CORR[[#This Row],[43931]]-Casos_PN_CORR[[#This Row],[43930]]</f>
        <v>0</v>
      </c>
      <c r="AL450">
        <f>+Casos_PN_CORR[[#This Row],[43932]]-Casos_PN_CORR[[#This Row],[43931]]</f>
        <v>0</v>
      </c>
      <c r="AM450">
        <f>+Casos_PN_CORR[[#This Row],[43933]]-Casos_PN_CORR[[#This Row],[43932]]</f>
        <v>0</v>
      </c>
      <c r="AN450">
        <f>+Casos_PN_CORR[[#This Row],[43934]]-Casos_PN_CORR[[#This Row],[43933]]</f>
        <v>0</v>
      </c>
      <c r="AO450">
        <f>+Casos_PN_CORR[[#This Row],[43935]]-Casos_PN_CORR[[#This Row],[43934]]</f>
        <v>0</v>
      </c>
      <c r="AP450">
        <f>+Casos_PN_CORR[[#This Row],[43936]]-Casos_PN_CORR[[#This Row],[43935]]</f>
        <v>0</v>
      </c>
      <c r="AQ450">
        <f>+Casos_PN_CORR[[#This Row],[43937]]-Casos_PN_CORR[[#This Row],[43936]]</f>
        <v>0</v>
      </c>
      <c r="AR450">
        <f>+Casos_PN_CORR[[#This Row],[43938]]-Casos_PN_CORR[[#This Row],[43937]]</f>
        <v>0</v>
      </c>
      <c r="AS450">
        <f>+Casos_PN_CORR[[#This Row],[43939]]-Casos_PN_CORR[[#This Row],[43938]]</f>
        <v>0</v>
      </c>
      <c r="AT450">
        <f>+Casos_PN_CORR[[#This Row],[43940]]-Casos_PN_CORR[[#This Row],[43939]]</f>
        <v>0</v>
      </c>
      <c r="AU450">
        <f>+Casos_PN_CORR[[#This Row],[43941]]-Casos_PN_CORR[[#This Row],[43940]]</f>
        <v>0</v>
      </c>
      <c r="AV450">
        <f>+Casos_PN_CORR[[#This Row],[43942]]-Casos_PN_CORR[[#This Row],[43941]]</f>
        <v>0</v>
      </c>
      <c r="AW450">
        <f>+Casos_PN_CORR[[#This Row],[43943]]-Casos_PN_CORR[[#This Row],[43942]]</f>
        <v>0</v>
      </c>
      <c r="AX450">
        <f>+Casos_PN_CORR[[#This Row],[43944]]-Casos_PN_CORR[[#This Row],[43943]]</f>
        <v>0</v>
      </c>
      <c r="AY450">
        <f>+Casos_PN_CORR[[#This Row],[43945]]-Casos_PN_CORR[[#This Row],[43944]]</f>
        <v>0</v>
      </c>
      <c r="AZ450">
        <f>+Casos_PN_CORR[[#This Row],[43946]]-Casos_PN_CORR[[#This Row],[43945]]</f>
        <v>0</v>
      </c>
      <c r="BA450">
        <f>+Casos_PN_CORR[[#This Row],[43947]]-Casos_PN_CORR[[#This Row],[43946]]</f>
        <v>0</v>
      </c>
      <c r="BB450">
        <f>+Casos_PN_CORR[[#This Row],[43948]]-Casos_PN_CORR[[#This Row],[43947]]</f>
        <v>0</v>
      </c>
      <c r="BC450">
        <f>+Casos_PN_CORR[[#This Row],[43949]]-Casos_PN_CORR[[#This Row],[43948]]</f>
        <v>0</v>
      </c>
      <c r="BD450">
        <f>+Casos_PN_CORR[[#This Row],[43950]]-Casos_PN_CORR[[#This Row],[43949]]</f>
        <v>0</v>
      </c>
      <c r="BE450">
        <f>+Casos_PN_CORR[[#This Row],[43951]]-Casos_PN_CORR[[#This Row],[43950]]</f>
        <v>0</v>
      </c>
      <c r="BF450">
        <f>+Casos_PN_CORR[[#This Row],[43952]]-Casos_PN_CORR[[#This Row],[43951]]</f>
        <v>0</v>
      </c>
      <c r="BG450">
        <f>+Casos_PN_CORR[[#This Row],[43953]]-Casos_PN_CORR[[#This Row],[43952]]</f>
        <v>0</v>
      </c>
      <c r="BH450">
        <f>+Casos_PN_CORR[[#This Row],[43954]]-Casos_PN_CORR[[#This Row],[43953]]</f>
        <v>0</v>
      </c>
      <c r="BI450">
        <f>+Casos_PN_CORR[[#This Row],[43955]]-Casos_PN_CORR[[#This Row],[43954]]</f>
        <v>0</v>
      </c>
      <c r="BJ450">
        <f>+Casos_PN_CORR[[#This Row],[43956]]-Casos_PN_CORR[[#This Row],[43955]]</f>
        <v>0</v>
      </c>
      <c r="BK450">
        <f>+Casos_PN_CORR[[#This Row],[43957]]-Casos_PN_CORR[[#This Row],[43956]]</f>
        <v>0</v>
      </c>
      <c r="BL450">
        <f>+Casos_PN_CORR[[#This Row],[43958]]-Casos_PN_CORR[[#This Row],[43957]]</f>
        <v>0</v>
      </c>
      <c r="BM450">
        <f>+Casos_PN_CORR[[#This Row],[43959]]-Casos_PN_CORR[[#This Row],[43958]]</f>
        <v>0</v>
      </c>
      <c r="BN450">
        <f>+Casos_PN_CORR[[#This Row],[43960]]-Casos_PN_CORR[[#This Row],[43959]]</f>
        <v>0</v>
      </c>
      <c r="BO450">
        <f>+Casos_PN_CORR[[#This Row],[43961]]-Casos_PN_CORR[[#This Row],[43960]]</f>
        <v>0</v>
      </c>
      <c r="BP450">
        <f>+Casos_PN_CORR[[#This Row],[43962]]-Casos_PN_CORR[[#This Row],[43961]]</f>
        <v>0</v>
      </c>
      <c r="BQ450">
        <f>+Casos_PN_CORR[[#This Row],[43963]]-Casos_PN_CORR[[#This Row],[43962]]</f>
        <v>0</v>
      </c>
      <c r="BR450">
        <f>+Casos_PN_CORR[[#This Row],[43964]]-Casos_PN_CORR[[#This Row],[43963]]</f>
        <v>0</v>
      </c>
      <c r="BS450">
        <f>+Casos_PN_CORR[[#This Row],[43965]]-Casos_PN_CORR[[#This Row],[43964]]</f>
        <v>0</v>
      </c>
      <c r="BT450">
        <f>+Casos_PN_CORR[[#This Row],[43966]]-Casos_PN_CORR[[#This Row],[43965]]</f>
        <v>0</v>
      </c>
      <c r="BU450">
        <f>+Casos_PN_CORR[[#This Row],[43967]]-Casos_PN_CORR[[#This Row],[43966]]</f>
        <v>0</v>
      </c>
      <c r="BV450">
        <f>+Casos_PN_CORR[[#This Row],[43968]]-Casos_PN_CORR[[#This Row],[43967]]</f>
        <v>0</v>
      </c>
      <c r="BW450">
        <f>+Casos_PN_CORR[[#This Row],[43969]]-Casos_PN_CORR[[#This Row],[43968]]</f>
        <v>0</v>
      </c>
      <c r="BX450">
        <f>+Casos_PN_CORR[[#This Row],[43970]]-Casos_PN_CORR[[#This Row],[43969]]</f>
        <v>0</v>
      </c>
      <c r="BY450">
        <f>+Casos_PN_CORR[[#This Row],[43971]]-Casos_PN_CORR[[#This Row],[43970]]</f>
        <v>0</v>
      </c>
      <c r="BZ450">
        <f>+Casos_PN_CORR[[#This Row],[43972]]-Casos_PN_CORR[[#This Row],[43971]]</f>
        <v>0</v>
      </c>
      <c r="CA450">
        <f>+Casos_PN_CORR[[#This Row],[43973]]-Casos_PN_CORR[[#This Row],[43972]]</f>
        <v>0</v>
      </c>
      <c r="CB450">
        <f>+Casos_PN_CORR[[#This Row],[43974]]-Casos_PN_CORR[[#This Row],[43973]]</f>
        <v>0</v>
      </c>
      <c r="CC450">
        <f>+Casos_PN_CORR[[#This Row],[43975]]-Casos_PN_CORR[[#This Row],[43974]]</f>
        <v>0</v>
      </c>
      <c r="CD450">
        <f>+Casos_PN_CORR[[#This Row],[43976]]-Casos_PN_CORR[[#This Row],[43975]]</f>
        <v>0</v>
      </c>
      <c r="CE450">
        <f>+Casos_PN_CORR[[#This Row],[43977]]-Casos_PN_CORR[[#This Row],[43976]]</f>
        <v>0</v>
      </c>
      <c r="CF450">
        <f>+Casos_PN_CORR[[#This Row],[43978]]-Casos_PN_CORR[[#This Row],[43977]]</f>
        <v>0</v>
      </c>
      <c r="CG450">
        <f>+Casos_PN_CORR[[#This Row],[43979]]-Casos_PN_CORR[[#This Row],[43978]]</f>
        <v>0</v>
      </c>
      <c r="CH450">
        <f>+Casos_PN_CORR[[#This Row],[43980]]-Casos_PN_CORR[[#This Row],[43979]]</f>
        <v>0</v>
      </c>
      <c r="CI450">
        <f>+Casos_PN_CORR[[#This Row],[43981]]-Casos_PN_CORR[[#This Row],[43980]]</f>
        <v>0</v>
      </c>
      <c r="CJ450">
        <f>+Casos_PN_CORR[[#This Row],[43982]]-Casos_PN_CORR[[#This Row],[43981]]</f>
        <v>0</v>
      </c>
      <c r="CK450">
        <f>+Casos_PN_CORR[[#This Row],[43983]]-Casos_PN_CORR[[#This Row],[43982]]</f>
        <v>0</v>
      </c>
      <c r="CL450">
        <f>+Casos_PN_CORR[[#This Row],[43984]]-Casos_PN_CORR[[#This Row],[43983]]</f>
        <v>0</v>
      </c>
      <c r="CM450">
        <f>+Casos_PN_CORR[[#This Row],[43985]]-Casos_PN_CORR[[#This Row],[43984]]</f>
        <v>0</v>
      </c>
      <c r="CN450">
        <f>+Casos_PN_CORR[[#This Row],[43986]]-Casos_PN_CORR[[#This Row],[43985]]</f>
        <v>0</v>
      </c>
      <c r="CO450">
        <f>+Casos_PN_CORR[[#This Row],[43987]]-Casos_PN_CORR[[#This Row],[43986]]</f>
        <v>0</v>
      </c>
      <c r="CP450">
        <f>+Casos_PN_CORR[[#This Row],[43988]]-Casos_PN_CORR[[#This Row],[43987]]</f>
        <v>0</v>
      </c>
      <c r="CQ450">
        <f>+Casos_PN_CORR[[#This Row],[43989]]-Casos_PN_CORR[[#This Row],[43988]]</f>
        <v>0</v>
      </c>
      <c r="CR450">
        <f>+Casos_PN_CORR[[#This Row],[43990]]-Casos_PN_CORR[[#This Row],[43989]]</f>
        <v>0</v>
      </c>
      <c r="CS450">
        <f>+Casos_PN_CORR[[#This Row],[43991]]-Casos_PN_CORR[[#This Row],[43990]]</f>
        <v>0</v>
      </c>
      <c r="CT450">
        <f>+Casos_PN_CORR[[#This Row],[43992]]-Casos_PN_CORR[[#This Row],[43991]]</f>
        <v>0</v>
      </c>
      <c r="CU450">
        <f>+Casos_PN_CORR[[#This Row],[43993]]-Casos_PN_CORR[[#This Row],[43992]]</f>
        <v>0</v>
      </c>
    </row>
    <row r="451" spans="1:99" x14ac:dyDescent="0.3">
      <c r="A451">
        <v>91014</v>
      </c>
      <c r="B451" s="2" t="s">
        <v>114</v>
      </c>
      <c r="C451" s="2" t="s">
        <v>115</v>
      </c>
      <c r="D451" s="2" t="s">
        <v>200</v>
      </c>
      <c r="E451" s="4">
        <f t="shared" si="6"/>
        <v>0</v>
      </c>
      <c r="F451">
        <f>+Casos_PN_CORR[[#This Row],[43900]]</f>
        <v>0</v>
      </c>
      <c r="G451">
        <f>+Casos_PN_CORR[[#This Row],[43901]]-Casos_PN_CORR[[#This Row],[43900]]</f>
        <v>0</v>
      </c>
      <c r="H451">
        <f>+Casos_PN_CORR[[#This Row],[43902]]-Casos_PN_CORR[[#This Row],[43901]]</f>
        <v>0</v>
      </c>
      <c r="I451">
        <f>+Casos_PN_CORR[[#This Row],[43903]]-Casos_PN_CORR[[#This Row],[43902]]</f>
        <v>0</v>
      </c>
      <c r="J451">
        <f>+Casos_PN_CORR[[#This Row],[43904]]-Casos_PN_CORR[[#This Row],[43903]]</f>
        <v>0</v>
      </c>
      <c r="K451">
        <f>+Casos_PN_CORR[[#This Row],[43905]]-Casos_PN_CORR[[#This Row],[43904]]</f>
        <v>0</v>
      </c>
      <c r="L451">
        <f>+Casos_PN_CORR[[#This Row],[43906]]-Casos_PN_CORR[[#This Row],[43905]]</f>
        <v>0</v>
      </c>
      <c r="M451">
        <f>+Casos_PN_CORR[[#This Row],[43907]]-Casos_PN_CORR[[#This Row],[43906]]</f>
        <v>0</v>
      </c>
      <c r="N451">
        <f>+Casos_PN_CORR[[#This Row],[43908]]-Casos_PN_CORR[[#This Row],[43907]]</f>
        <v>0</v>
      </c>
      <c r="O451">
        <f>+Casos_PN_CORR[[#This Row],[43909]]-Casos_PN_CORR[[#This Row],[43908]]</f>
        <v>0</v>
      </c>
      <c r="P451">
        <f>+Casos_PN_CORR[[#This Row],[43910]]-Casos_PN_CORR[[#This Row],[43909]]</f>
        <v>0</v>
      </c>
      <c r="Q451">
        <f>+Casos_PN_CORR[[#This Row],[43911]]-Casos_PN_CORR[[#This Row],[43910]]</f>
        <v>0</v>
      </c>
      <c r="R451">
        <f>+Casos_PN_CORR[[#This Row],[43912]]-Casos_PN_CORR[[#This Row],[43911]]</f>
        <v>0</v>
      </c>
      <c r="S451">
        <f>+Casos_PN_CORR[[#This Row],[43913]]-Casos_PN_CORR[[#This Row],[43912]]</f>
        <v>0</v>
      </c>
      <c r="T451">
        <f>+Casos_PN_CORR[[#This Row],[43914]]-Casos_PN_CORR[[#This Row],[43913]]</f>
        <v>0</v>
      </c>
      <c r="U451">
        <f>+Casos_PN_CORR[[#This Row],[43915]]-Casos_PN_CORR[[#This Row],[43914]]</f>
        <v>0</v>
      </c>
      <c r="V451">
        <f>+Casos_PN_CORR[[#This Row],[43916]]-Casos_PN_CORR[[#This Row],[43915]]</f>
        <v>0</v>
      </c>
      <c r="W451">
        <f>+Casos_PN_CORR[[#This Row],[43917]]-Casos_PN_CORR[[#This Row],[43916]]</f>
        <v>0</v>
      </c>
      <c r="X451">
        <f>+Casos_PN_CORR[[#This Row],[43918]]-Casos_PN_CORR[[#This Row],[43917]]</f>
        <v>0</v>
      </c>
      <c r="Y451">
        <f>+Casos_PN_CORR[[#This Row],[43919]]-Casos_PN_CORR[[#This Row],[43918]]</f>
        <v>0</v>
      </c>
      <c r="Z451">
        <f>+Casos_PN_CORR[[#This Row],[43920]]-Casos_PN_CORR[[#This Row],[43919]]</f>
        <v>0</v>
      </c>
      <c r="AA451">
        <f>+Casos_PN_CORR[[#This Row],[43921]]-Casos_PN_CORR[[#This Row],[43920]]</f>
        <v>0</v>
      </c>
      <c r="AB451">
        <f>+Casos_PN_CORR[[#This Row],[43922]]-Casos_PN_CORR[[#This Row],[43921]]</f>
        <v>0</v>
      </c>
      <c r="AC451">
        <f>+Casos_PN_CORR[[#This Row],[43923]]-Casos_PN_CORR[[#This Row],[43922]]</f>
        <v>0</v>
      </c>
      <c r="AD451">
        <f>+Casos_PN_CORR[[#This Row],[43924]]-Casos_PN_CORR[[#This Row],[43923]]</f>
        <v>0</v>
      </c>
      <c r="AE451">
        <f>+Casos_PN_CORR[[#This Row],[43925]]-Casos_PN_CORR[[#This Row],[43924]]</f>
        <v>0</v>
      </c>
      <c r="AF451">
        <f>+Casos_PN_CORR[[#This Row],[43926]]-Casos_PN_CORR[[#This Row],[43925]]</f>
        <v>0</v>
      </c>
      <c r="AG451">
        <f>+Casos_PN_CORR[[#This Row],[43927]]-Casos_PN_CORR[[#This Row],[43926]]</f>
        <v>0</v>
      </c>
      <c r="AH451">
        <f>+Casos_PN_CORR[[#This Row],[43928]]-Casos_PN_CORR[[#This Row],[43927]]</f>
        <v>0</v>
      </c>
      <c r="AI451">
        <f>+Casos_PN_CORR[[#This Row],[43929]]-Casos_PN_CORR[[#This Row],[43928]]</f>
        <v>0</v>
      </c>
      <c r="AJ451">
        <f>+Casos_PN_CORR[[#This Row],[43930]]-Casos_PN_CORR[[#This Row],[43929]]</f>
        <v>0</v>
      </c>
      <c r="AK451">
        <f>+Casos_PN_CORR[[#This Row],[43931]]-Casos_PN_CORR[[#This Row],[43930]]</f>
        <v>0</v>
      </c>
      <c r="AL451">
        <f>+Casos_PN_CORR[[#This Row],[43932]]-Casos_PN_CORR[[#This Row],[43931]]</f>
        <v>0</v>
      </c>
      <c r="AM451">
        <f>+Casos_PN_CORR[[#This Row],[43933]]-Casos_PN_CORR[[#This Row],[43932]]</f>
        <v>0</v>
      </c>
      <c r="AN451">
        <f>+Casos_PN_CORR[[#This Row],[43934]]-Casos_PN_CORR[[#This Row],[43933]]</f>
        <v>0</v>
      </c>
      <c r="AO451">
        <f>+Casos_PN_CORR[[#This Row],[43935]]-Casos_PN_CORR[[#This Row],[43934]]</f>
        <v>0</v>
      </c>
      <c r="AP451">
        <f>+Casos_PN_CORR[[#This Row],[43936]]-Casos_PN_CORR[[#This Row],[43935]]</f>
        <v>0</v>
      </c>
      <c r="AQ451">
        <f>+Casos_PN_CORR[[#This Row],[43937]]-Casos_PN_CORR[[#This Row],[43936]]</f>
        <v>0</v>
      </c>
      <c r="AR451">
        <f>+Casos_PN_CORR[[#This Row],[43938]]-Casos_PN_CORR[[#This Row],[43937]]</f>
        <v>0</v>
      </c>
      <c r="AS451">
        <f>+Casos_PN_CORR[[#This Row],[43939]]-Casos_PN_CORR[[#This Row],[43938]]</f>
        <v>0</v>
      </c>
      <c r="AT451">
        <f>+Casos_PN_CORR[[#This Row],[43940]]-Casos_PN_CORR[[#This Row],[43939]]</f>
        <v>0</v>
      </c>
      <c r="AU451">
        <f>+Casos_PN_CORR[[#This Row],[43941]]-Casos_PN_CORR[[#This Row],[43940]]</f>
        <v>0</v>
      </c>
      <c r="AV451">
        <f>+Casos_PN_CORR[[#This Row],[43942]]-Casos_PN_CORR[[#This Row],[43941]]</f>
        <v>0</v>
      </c>
      <c r="AW451">
        <f>+Casos_PN_CORR[[#This Row],[43943]]-Casos_PN_CORR[[#This Row],[43942]]</f>
        <v>0</v>
      </c>
      <c r="AX451">
        <f>+Casos_PN_CORR[[#This Row],[43944]]-Casos_PN_CORR[[#This Row],[43943]]</f>
        <v>0</v>
      </c>
      <c r="AY451">
        <f>+Casos_PN_CORR[[#This Row],[43945]]-Casos_PN_CORR[[#This Row],[43944]]</f>
        <v>0</v>
      </c>
      <c r="AZ451">
        <f>+Casos_PN_CORR[[#This Row],[43946]]-Casos_PN_CORR[[#This Row],[43945]]</f>
        <v>0</v>
      </c>
      <c r="BA451">
        <f>+Casos_PN_CORR[[#This Row],[43947]]-Casos_PN_CORR[[#This Row],[43946]]</f>
        <v>0</v>
      </c>
      <c r="BB451">
        <f>+Casos_PN_CORR[[#This Row],[43948]]-Casos_PN_CORR[[#This Row],[43947]]</f>
        <v>0</v>
      </c>
      <c r="BC451">
        <f>+Casos_PN_CORR[[#This Row],[43949]]-Casos_PN_CORR[[#This Row],[43948]]</f>
        <v>0</v>
      </c>
      <c r="BD451">
        <f>+Casos_PN_CORR[[#This Row],[43950]]-Casos_PN_CORR[[#This Row],[43949]]</f>
        <v>0</v>
      </c>
      <c r="BE451">
        <f>+Casos_PN_CORR[[#This Row],[43951]]-Casos_PN_CORR[[#This Row],[43950]]</f>
        <v>0</v>
      </c>
      <c r="BF451">
        <f>+Casos_PN_CORR[[#This Row],[43952]]-Casos_PN_CORR[[#This Row],[43951]]</f>
        <v>0</v>
      </c>
      <c r="BG451">
        <f>+Casos_PN_CORR[[#This Row],[43953]]-Casos_PN_CORR[[#This Row],[43952]]</f>
        <v>0</v>
      </c>
      <c r="BH451">
        <f>+Casos_PN_CORR[[#This Row],[43954]]-Casos_PN_CORR[[#This Row],[43953]]</f>
        <v>0</v>
      </c>
      <c r="BI451">
        <f>+Casos_PN_CORR[[#This Row],[43955]]-Casos_PN_CORR[[#This Row],[43954]]</f>
        <v>0</v>
      </c>
      <c r="BJ451">
        <f>+Casos_PN_CORR[[#This Row],[43956]]-Casos_PN_CORR[[#This Row],[43955]]</f>
        <v>0</v>
      </c>
      <c r="BK451">
        <f>+Casos_PN_CORR[[#This Row],[43957]]-Casos_PN_CORR[[#This Row],[43956]]</f>
        <v>0</v>
      </c>
      <c r="BL451">
        <f>+Casos_PN_CORR[[#This Row],[43958]]-Casos_PN_CORR[[#This Row],[43957]]</f>
        <v>0</v>
      </c>
      <c r="BM451">
        <f>+Casos_PN_CORR[[#This Row],[43959]]-Casos_PN_CORR[[#This Row],[43958]]</f>
        <v>0</v>
      </c>
      <c r="BN451">
        <f>+Casos_PN_CORR[[#This Row],[43960]]-Casos_PN_CORR[[#This Row],[43959]]</f>
        <v>0</v>
      </c>
      <c r="BO451">
        <f>+Casos_PN_CORR[[#This Row],[43961]]-Casos_PN_CORR[[#This Row],[43960]]</f>
        <v>0</v>
      </c>
      <c r="BP451">
        <f>+Casos_PN_CORR[[#This Row],[43962]]-Casos_PN_CORR[[#This Row],[43961]]</f>
        <v>0</v>
      </c>
      <c r="BQ451">
        <f>+Casos_PN_CORR[[#This Row],[43963]]-Casos_PN_CORR[[#This Row],[43962]]</f>
        <v>0</v>
      </c>
      <c r="BR451">
        <f>+Casos_PN_CORR[[#This Row],[43964]]-Casos_PN_CORR[[#This Row],[43963]]</f>
        <v>0</v>
      </c>
      <c r="BS451">
        <f>+Casos_PN_CORR[[#This Row],[43965]]-Casos_PN_CORR[[#This Row],[43964]]</f>
        <v>0</v>
      </c>
      <c r="BT451">
        <f>+Casos_PN_CORR[[#This Row],[43966]]-Casos_PN_CORR[[#This Row],[43965]]</f>
        <v>0</v>
      </c>
      <c r="BU451">
        <f>+Casos_PN_CORR[[#This Row],[43967]]-Casos_PN_CORR[[#This Row],[43966]]</f>
        <v>0</v>
      </c>
      <c r="BV451">
        <f>+Casos_PN_CORR[[#This Row],[43968]]-Casos_PN_CORR[[#This Row],[43967]]</f>
        <v>0</v>
      </c>
      <c r="BW451">
        <f>+Casos_PN_CORR[[#This Row],[43969]]-Casos_PN_CORR[[#This Row],[43968]]</f>
        <v>0</v>
      </c>
      <c r="BX451">
        <f>+Casos_PN_CORR[[#This Row],[43970]]-Casos_PN_CORR[[#This Row],[43969]]</f>
        <v>0</v>
      </c>
      <c r="BY451">
        <f>+Casos_PN_CORR[[#This Row],[43971]]-Casos_PN_CORR[[#This Row],[43970]]</f>
        <v>0</v>
      </c>
      <c r="BZ451">
        <f>+Casos_PN_CORR[[#This Row],[43972]]-Casos_PN_CORR[[#This Row],[43971]]</f>
        <v>0</v>
      </c>
      <c r="CA451">
        <f>+Casos_PN_CORR[[#This Row],[43973]]-Casos_PN_CORR[[#This Row],[43972]]</f>
        <v>0</v>
      </c>
      <c r="CB451">
        <f>+Casos_PN_CORR[[#This Row],[43974]]-Casos_PN_CORR[[#This Row],[43973]]</f>
        <v>0</v>
      </c>
      <c r="CC451">
        <f>+Casos_PN_CORR[[#This Row],[43975]]-Casos_PN_CORR[[#This Row],[43974]]</f>
        <v>0</v>
      </c>
      <c r="CD451">
        <f>+Casos_PN_CORR[[#This Row],[43976]]-Casos_PN_CORR[[#This Row],[43975]]</f>
        <v>0</v>
      </c>
      <c r="CE451">
        <f>+Casos_PN_CORR[[#This Row],[43977]]-Casos_PN_CORR[[#This Row],[43976]]</f>
        <v>0</v>
      </c>
      <c r="CF451">
        <f>+Casos_PN_CORR[[#This Row],[43978]]-Casos_PN_CORR[[#This Row],[43977]]</f>
        <v>0</v>
      </c>
      <c r="CG451">
        <f>+Casos_PN_CORR[[#This Row],[43979]]-Casos_PN_CORR[[#This Row],[43978]]</f>
        <v>0</v>
      </c>
      <c r="CH451">
        <f>+Casos_PN_CORR[[#This Row],[43980]]-Casos_PN_CORR[[#This Row],[43979]]</f>
        <v>0</v>
      </c>
      <c r="CI451">
        <f>+Casos_PN_CORR[[#This Row],[43981]]-Casos_PN_CORR[[#This Row],[43980]]</f>
        <v>0</v>
      </c>
      <c r="CJ451">
        <f>+Casos_PN_CORR[[#This Row],[43982]]-Casos_PN_CORR[[#This Row],[43981]]</f>
        <v>0</v>
      </c>
      <c r="CK451">
        <f>+Casos_PN_CORR[[#This Row],[43983]]-Casos_PN_CORR[[#This Row],[43982]]</f>
        <v>0</v>
      </c>
      <c r="CL451">
        <f>+Casos_PN_CORR[[#This Row],[43984]]-Casos_PN_CORR[[#This Row],[43983]]</f>
        <v>0</v>
      </c>
      <c r="CM451">
        <f>+Casos_PN_CORR[[#This Row],[43985]]-Casos_PN_CORR[[#This Row],[43984]]</f>
        <v>0</v>
      </c>
      <c r="CN451">
        <f>+Casos_PN_CORR[[#This Row],[43986]]-Casos_PN_CORR[[#This Row],[43985]]</f>
        <v>0</v>
      </c>
      <c r="CO451">
        <f>+Casos_PN_CORR[[#This Row],[43987]]-Casos_PN_CORR[[#This Row],[43986]]</f>
        <v>0</v>
      </c>
      <c r="CP451">
        <f>+Casos_PN_CORR[[#This Row],[43988]]-Casos_PN_CORR[[#This Row],[43987]]</f>
        <v>0</v>
      </c>
      <c r="CQ451">
        <f>+Casos_PN_CORR[[#This Row],[43989]]-Casos_PN_CORR[[#This Row],[43988]]</f>
        <v>0</v>
      </c>
      <c r="CR451">
        <f>+Casos_PN_CORR[[#This Row],[43990]]-Casos_PN_CORR[[#This Row],[43989]]</f>
        <v>0</v>
      </c>
      <c r="CS451">
        <f>+Casos_PN_CORR[[#This Row],[43991]]-Casos_PN_CORR[[#This Row],[43990]]</f>
        <v>0</v>
      </c>
      <c r="CT451">
        <f>+Casos_PN_CORR[[#This Row],[43992]]-Casos_PN_CORR[[#This Row],[43991]]</f>
        <v>0</v>
      </c>
      <c r="CU451">
        <f>+Casos_PN_CORR[[#This Row],[43993]]-Casos_PN_CORR[[#This Row],[43992]]</f>
        <v>0</v>
      </c>
    </row>
    <row r="452" spans="1:99" x14ac:dyDescent="0.3">
      <c r="A452">
        <v>130715</v>
      </c>
      <c r="B452" s="2" t="s">
        <v>102</v>
      </c>
      <c r="C452" s="2" t="s">
        <v>138</v>
      </c>
      <c r="D452" s="2" t="s">
        <v>313</v>
      </c>
      <c r="E452" s="4">
        <f t="shared" ref="E452:E515" si="7">SUM(F452:AEZ452)</f>
        <v>0</v>
      </c>
      <c r="F452">
        <f>+Casos_PN_CORR[[#This Row],[43900]]</f>
        <v>0</v>
      </c>
      <c r="G452">
        <f>+Casos_PN_CORR[[#This Row],[43901]]-Casos_PN_CORR[[#This Row],[43900]]</f>
        <v>0</v>
      </c>
      <c r="H452">
        <f>+Casos_PN_CORR[[#This Row],[43902]]-Casos_PN_CORR[[#This Row],[43901]]</f>
        <v>0</v>
      </c>
      <c r="I452">
        <f>+Casos_PN_CORR[[#This Row],[43903]]-Casos_PN_CORR[[#This Row],[43902]]</f>
        <v>0</v>
      </c>
      <c r="J452">
        <f>+Casos_PN_CORR[[#This Row],[43904]]-Casos_PN_CORR[[#This Row],[43903]]</f>
        <v>0</v>
      </c>
      <c r="K452">
        <f>+Casos_PN_CORR[[#This Row],[43905]]-Casos_PN_CORR[[#This Row],[43904]]</f>
        <v>0</v>
      </c>
      <c r="L452">
        <f>+Casos_PN_CORR[[#This Row],[43906]]-Casos_PN_CORR[[#This Row],[43905]]</f>
        <v>0</v>
      </c>
      <c r="M452">
        <f>+Casos_PN_CORR[[#This Row],[43907]]-Casos_PN_CORR[[#This Row],[43906]]</f>
        <v>0</v>
      </c>
      <c r="N452">
        <f>+Casos_PN_CORR[[#This Row],[43908]]-Casos_PN_CORR[[#This Row],[43907]]</f>
        <v>0</v>
      </c>
      <c r="O452">
        <f>+Casos_PN_CORR[[#This Row],[43909]]-Casos_PN_CORR[[#This Row],[43908]]</f>
        <v>0</v>
      </c>
      <c r="P452">
        <f>+Casos_PN_CORR[[#This Row],[43910]]-Casos_PN_CORR[[#This Row],[43909]]</f>
        <v>0</v>
      </c>
      <c r="Q452">
        <f>+Casos_PN_CORR[[#This Row],[43911]]-Casos_PN_CORR[[#This Row],[43910]]</f>
        <v>0</v>
      </c>
      <c r="R452">
        <f>+Casos_PN_CORR[[#This Row],[43912]]-Casos_PN_CORR[[#This Row],[43911]]</f>
        <v>0</v>
      </c>
      <c r="S452">
        <f>+Casos_PN_CORR[[#This Row],[43913]]-Casos_PN_CORR[[#This Row],[43912]]</f>
        <v>0</v>
      </c>
      <c r="T452">
        <f>+Casos_PN_CORR[[#This Row],[43914]]-Casos_PN_CORR[[#This Row],[43913]]</f>
        <v>0</v>
      </c>
      <c r="U452">
        <f>+Casos_PN_CORR[[#This Row],[43915]]-Casos_PN_CORR[[#This Row],[43914]]</f>
        <v>0</v>
      </c>
      <c r="V452">
        <f>+Casos_PN_CORR[[#This Row],[43916]]-Casos_PN_CORR[[#This Row],[43915]]</f>
        <v>0</v>
      </c>
      <c r="W452">
        <f>+Casos_PN_CORR[[#This Row],[43917]]-Casos_PN_CORR[[#This Row],[43916]]</f>
        <v>0</v>
      </c>
      <c r="X452">
        <f>+Casos_PN_CORR[[#This Row],[43918]]-Casos_PN_CORR[[#This Row],[43917]]</f>
        <v>0</v>
      </c>
      <c r="Y452">
        <f>+Casos_PN_CORR[[#This Row],[43919]]-Casos_PN_CORR[[#This Row],[43918]]</f>
        <v>0</v>
      </c>
      <c r="Z452">
        <f>+Casos_PN_CORR[[#This Row],[43920]]-Casos_PN_CORR[[#This Row],[43919]]</f>
        <v>0</v>
      </c>
      <c r="AA452">
        <f>+Casos_PN_CORR[[#This Row],[43921]]-Casos_PN_CORR[[#This Row],[43920]]</f>
        <v>0</v>
      </c>
      <c r="AB452">
        <f>+Casos_PN_CORR[[#This Row],[43922]]-Casos_PN_CORR[[#This Row],[43921]]</f>
        <v>0</v>
      </c>
      <c r="AC452">
        <f>+Casos_PN_CORR[[#This Row],[43923]]-Casos_PN_CORR[[#This Row],[43922]]</f>
        <v>0</v>
      </c>
      <c r="AD452">
        <f>+Casos_PN_CORR[[#This Row],[43924]]-Casos_PN_CORR[[#This Row],[43923]]</f>
        <v>0</v>
      </c>
      <c r="AE452">
        <f>+Casos_PN_CORR[[#This Row],[43925]]-Casos_PN_CORR[[#This Row],[43924]]</f>
        <v>0</v>
      </c>
      <c r="AF452">
        <f>+Casos_PN_CORR[[#This Row],[43926]]-Casos_PN_CORR[[#This Row],[43925]]</f>
        <v>0</v>
      </c>
      <c r="AG452">
        <f>+Casos_PN_CORR[[#This Row],[43927]]-Casos_PN_CORR[[#This Row],[43926]]</f>
        <v>0</v>
      </c>
      <c r="AH452">
        <f>+Casos_PN_CORR[[#This Row],[43928]]-Casos_PN_CORR[[#This Row],[43927]]</f>
        <v>0</v>
      </c>
      <c r="AI452">
        <f>+Casos_PN_CORR[[#This Row],[43929]]-Casos_PN_CORR[[#This Row],[43928]]</f>
        <v>0</v>
      </c>
      <c r="AJ452">
        <f>+Casos_PN_CORR[[#This Row],[43930]]-Casos_PN_CORR[[#This Row],[43929]]</f>
        <v>0</v>
      </c>
      <c r="AK452">
        <f>+Casos_PN_CORR[[#This Row],[43931]]-Casos_PN_CORR[[#This Row],[43930]]</f>
        <v>0</v>
      </c>
      <c r="AL452">
        <f>+Casos_PN_CORR[[#This Row],[43932]]-Casos_PN_CORR[[#This Row],[43931]]</f>
        <v>0</v>
      </c>
      <c r="AM452">
        <f>+Casos_PN_CORR[[#This Row],[43933]]-Casos_PN_CORR[[#This Row],[43932]]</f>
        <v>0</v>
      </c>
      <c r="AN452">
        <f>+Casos_PN_CORR[[#This Row],[43934]]-Casos_PN_CORR[[#This Row],[43933]]</f>
        <v>0</v>
      </c>
      <c r="AO452">
        <f>+Casos_PN_CORR[[#This Row],[43935]]-Casos_PN_CORR[[#This Row],[43934]]</f>
        <v>0</v>
      </c>
      <c r="AP452">
        <f>+Casos_PN_CORR[[#This Row],[43936]]-Casos_PN_CORR[[#This Row],[43935]]</f>
        <v>0</v>
      </c>
      <c r="AQ452">
        <f>+Casos_PN_CORR[[#This Row],[43937]]-Casos_PN_CORR[[#This Row],[43936]]</f>
        <v>0</v>
      </c>
      <c r="AR452">
        <f>+Casos_PN_CORR[[#This Row],[43938]]-Casos_PN_CORR[[#This Row],[43937]]</f>
        <v>0</v>
      </c>
      <c r="AS452">
        <f>+Casos_PN_CORR[[#This Row],[43939]]-Casos_PN_CORR[[#This Row],[43938]]</f>
        <v>0</v>
      </c>
      <c r="AT452">
        <f>+Casos_PN_CORR[[#This Row],[43940]]-Casos_PN_CORR[[#This Row],[43939]]</f>
        <v>0</v>
      </c>
      <c r="AU452">
        <f>+Casos_PN_CORR[[#This Row],[43941]]-Casos_PN_CORR[[#This Row],[43940]]</f>
        <v>0</v>
      </c>
      <c r="AV452">
        <f>+Casos_PN_CORR[[#This Row],[43942]]-Casos_PN_CORR[[#This Row],[43941]]</f>
        <v>0</v>
      </c>
      <c r="AW452">
        <f>+Casos_PN_CORR[[#This Row],[43943]]-Casos_PN_CORR[[#This Row],[43942]]</f>
        <v>0</v>
      </c>
      <c r="AX452">
        <f>+Casos_PN_CORR[[#This Row],[43944]]-Casos_PN_CORR[[#This Row],[43943]]</f>
        <v>0</v>
      </c>
      <c r="AY452">
        <f>+Casos_PN_CORR[[#This Row],[43945]]-Casos_PN_CORR[[#This Row],[43944]]</f>
        <v>0</v>
      </c>
      <c r="AZ452">
        <f>+Casos_PN_CORR[[#This Row],[43946]]-Casos_PN_CORR[[#This Row],[43945]]</f>
        <v>0</v>
      </c>
      <c r="BA452">
        <f>+Casos_PN_CORR[[#This Row],[43947]]-Casos_PN_CORR[[#This Row],[43946]]</f>
        <v>0</v>
      </c>
      <c r="BB452">
        <f>+Casos_PN_CORR[[#This Row],[43948]]-Casos_PN_CORR[[#This Row],[43947]]</f>
        <v>0</v>
      </c>
      <c r="BC452">
        <f>+Casos_PN_CORR[[#This Row],[43949]]-Casos_PN_CORR[[#This Row],[43948]]</f>
        <v>0</v>
      </c>
      <c r="BD452">
        <f>+Casos_PN_CORR[[#This Row],[43950]]-Casos_PN_CORR[[#This Row],[43949]]</f>
        <v>0</v>
      </c>
      <c r="BE452">
        <f>+Casos_PN_CORR[[#This Row],[43951]]-Casos_PN_CORR[[#This Row],[43950]]</f>
        <v>0</v>
      </c>
      <c r="BF452">
        <f>+Casos_PN_CORR[[#This Row],[43952]]-Casos_PN_CORR[[#This Row],[43951]]</f>
        <v>0</v>
      </c>
      <c r="BG452">
        <f>+Casos_PN_CORR[[#This Row],[43953]]-Casos_PN_CORR[[#This Row],[43952]]</f>
        <v>0</v>
      </c>
      <c r="BH452">
        <f>+Casos_PN_CORR[[#This Row],[43954]]-Casos_PN_CORR[[#This Row],[43953]]</f>
        <v>0</v>
      </c>
      <c r="BI452">
        <f>+Casos_PN_CORR[[#This Row],[43955]]-Casos_PN_CORR[[#This Row],[43954]]</f>
        <v>0</v>
      </c>
      <c r="BJ452">
        <f>+Casos_PN_CORR[[#This Row],[43956]]-Casos_PN_CORR[[#This Row],[43955]]</f>
        <v>0</v>
      </c>
      <c r="BK452">
        <f>+Casos_PN_CORR[[#This Row],[43957]]-Casos_PN_CORR[[#This Row],[43956]]</f>
        <v>0</v>
      </c>
      <c r="BL452">
        <f>+Casos_PN_CORR[[#This Row],[43958]]-Casos_PN_CORR[[#This Row],[43957]]</f>
        <v>0</v>
      </c>
      <c r="BM452">
        <f>+Casos_PN_CORR[[#This Row],[43959]]-Casos_PN_CORR[[#This Row],[43958]]</f>
        <v>0</v>
      </c>
      <c r="BN452">
        <f>+Casos_PN_CORR[[#This Row],[43960]]-Casos_PN_CORR[[#This Row],[43959]]</f>
        <v>0</v>
      </c>
      <c r="BO452">
        <f>+Casos_PN_CORR[[#This Row],[43961]]-Casos_PN_CORR[[#This Row],[43960]]</f>
        <v>0</v>
      </c>
      <c r="BP452">
        <f>+Casos_PN_CORR[[#This Row],[43962]]-Casos_PN_CORR[[#This Row],[43961]]</f>
        <v>0</v>
      </c>
      <c r="BQ452">
        <f>+Casos_PN_CORR[[#This Row],[43963]]-Casos_PN_CORR[[#This Row],[43962]]</f>
        <v>0</v>
      </c>
      <c r="BR452">
        <f>+Casos_PN_CORR[[#This Row],[43964]]-Casos_PN_CORR[[#This Row],[43963]]</f>
        <v>0</v>
      </c>
      <c r="BS452">
        <f>+Casos_PN_CORR[[#This Row],[43965]]-Casos_PN_CORR[[#This Row],[43964]]</f>
        <v>0</v>
      </c>
      <c r="BT452">
        <f>+Casos_PN_CORR[[#This Row],[43966]]-Casos_PN_CORR[[#This Row],[43965]]</f>
        <v>0</v>
      </c>
      <c r="BU452">
        <f>+Casos_PN_CORR[[#This Row],[43967]]-Casos_PN_CORR[[#This Row],[43966]]</f>
        <v>0</v>
      </c>
      <c r="BV452">
        <f>+Casos_PN_CORR[[#This Row],[43968]]-Casos_PN_CORR[[#This Row],[43967]]</f>
        <v>0</v>
      </c>
      <c r="BW452">
        <f>+Casos_PN_CORR[[#This Row],[43969]]-Casos_PN_CORR[[#This Row],[43968]]</f>
        <v>0</v>
      </c>
      <c r="BX452">
        <f>+Casos_PN_CORR[[#This Row],[43970]]-Casos_PN_CORR[[#This Row],[43969]]</f>
        <v>0</v>
      </c>
      <c r="BY452">
        <f>+Casos_PN_CORR[[#This Row],[43971]]-Casos_PN_CORR[[#This Row],[43970]]</f>
        <v>0</v>
      </c>
      <c r="BZ452">
        <f>+Casos_PN_CORR[[#This Row],[43972]]-Casos_PN_CORR[[#This Row],[43971]]</f>
        <v>0</v>
      </c>
      <c r="CA452">
        <f>+Casos_PN_CORR[[#This Row],[43973]]-Casos_PN_CORR[[#This Row],[43972]]</f>
        <v>0</v>
      </c>
      <c r="CB452">
        <f>+Casos_PN_CORR[[#This Row],[43974]]-Casos_PN_CORR[[#This Row],[43973]]</f>
        <v>0</v>
      </c>
      <c r="CC452">
        <f>+Casos_PN_CORR[[#This Row],[43975]]-Casos_PN_CORR[[#This Row],[43974]]</f>
        <v>0</v>
      </c>
      <c r="CD452">
        <f>+Casos_PN_CORR[[#This Row],[43976]]-Casos_PN_CORR[[#This Row],[43975]]</f>
        <v>0</v>
      </c>
      <c r="CE452">
        <f>+Casos_PN_CORR[[#This Row],[43977]]-Casos_PN_CORR[[#This Row],[43976]]</f>
        <v>0</v>
      </c>
      <c r="CF452">
        <f>+Casos_PN_CORR[[#This Row],[43978]]-Casos_PN_CORR[[#This Row],[43977]]</f>
        <v>0</v>
      </c>
      <c r="CG452">
        <f>+Casos_PN_CORR[[#This Row],[43979]]-Casos_PN_CORR[[#This Row],[43978]]</f>
        <v>0</v>
      </c>
      <c r="CH452">
        <f>+Casos_PN_CORR[[#This Row],[43980]]-Casos_PN_CORR[[#This Row],[43979]]</f>
        <v>0</v>
      </c>
      <c r="CI452">
        <f>+Casos_PN_CORR[[#This Row],[43981]]-Casos_PN_CORR[[#This Row],[43980]]</f>
        <v>0</v>
      </c>
      <c r="CJ452">
        <f>+Casos_PN_CORR[[#This Row],[43982]]-Casos_PN_CORR[[#This Row],[43981]]</f>
        <v>0</v>
      </c>
      <c r="CK452">
        <f>+Casos_PN_CORR[[#This Row],[43983]]-Casos_PN_CORR[[#This Row],[43982]]</f>
        <v>0</v>
      </c>
      <c r="CL452">
        <f>+Casos_PN_CORR[[#This Row],[43984]]-Casos_PN_CORR[[#This Row],[43983]]</f>
        <v>0</v>
      </c>
      <c r="CM452">
        <f>+Casos_PN_CORR[[#This Row],[43985]]-Casos_PN_CORR[[#This Row],[43984]]</f>
        <v>0</v>
      </c>
      <c r="CN452">
        <f>+Casos_PN_CORR[[#This Row],[43986]]-Casos_PN_CORR[[#This Row],[43985]]</f>
        <v>0</v>
      </c>
      <c r="CO452">
        <f>+Casos_PN_CORR[[#This Row],[43987]]-Casos_PN_CORR[[#This Row],[43986]]</f>
        <v>0</v>
      </c>
      <c r="CP452">
        <f>+Casos_PN_CORR[[#This Row],[43988]]-Casos_PN_CORR[[#This Row],[43987]]</f>
        <v>0</v>
      </c>
      <c r="CQ452">
        <f>+Casos_PN_CORR[[#This Row],[43989]]-Casos_PN_CORR[[#This Row],[43988]]</f>
        <v>0</v>
      </c>
      <c r="CR452">
        <f>+Casos_PN_CORR[[#This Row],[43990]]-Casos_PN_CORR[[#This Row],[43989]]</f>
        <v>0</v>
      </c>
      <c r="CS452">
        <f>+Casos_PN_CORR[[#This Row],[43991]]-Casos_PN_CORR[[#This Row],[43990]]</f>
        <v>0</v>
      </c>
      <c r="CT452">
        <f>+Casos_PN_CORR[[#This Row],[43992]]-Casos_PN_CORR[[#This Row],[43991]]</f>
        <v>0</v>
      </c>
      <c r="CU452">
        <f>+Casos_PN_CORR[[#This Row],[43993]]-Casos_PN_CORR[[#This Row],[43992]]</f>
        <v>0</v>
      </c>
    </row>
    <row r="453" spans="1:99" x14ac:dyDescent="0.3">
      <c r="A453">
        <v>60401</v>
      </c>
      <c r="B453" s="2" t="s">
        <v>158</v>
      </c>
      <c r="C453" s="2" t="s">
        <v>332</v>
      </c>
      <c r="D453" s="2" t="s">
        <v>333</v>
      </c>
      <c r="E453" s="4">
        <f t="shared" si="7"/>
        <v>0</v>
      </c>
      <c r="F453">
        <f>+Casos_PN_CORR[[#This Row],[43900]]</f>
        <v>0</v>
      </c>
      <c r="G453">
        <f>+Casos_PN_CORR[[#This Row],[43901]]-Casos_PN_CORR[[#This Row],[43900]]</f>
        <v>0</v>
      </c>
      <c r="H453">
        <f>+Casos_PN_CORR[[#This Row],[43902]]-Casos_PN_CORR[[#This Row],[43901]]</f>
        <v>0</v>
      </c>
      <c r="I453">
        <f>+Casos_PN_CORR[[#This Row],[43903]]-Casos_PN_CORR[[#This Row],[43902]]</f>
        <v>0</v>
      </c>
      <c r="J453">
        <f>+Casos_PN_CORR[[#This Row],[43904]]-Casos_PN_CORR[[#This Row],[43903]]</f>
        <v>0</v>
      </c>
      <c r="K453">
        <f>+Casos_PN_CORR[[#This Row],[43905]]-Casos_PN_CORR[[#This Row],[43904]]</f>
        <v>0</v>
      </c>
      <c r="L453">
        <f>+Casos_PN_CORR[[#This Row],[43906]]-Casos_PN_CORR[[#This Row],[43905]]</f>
        <v>0</v>
      </c>
      <c r="M453">
        <f>+Casos_PN_CORR[[#This Row],[43907]]-Casos_PN_CORR[[#This Row],[43906]]</f>
        <v>0</v>
      </c>
      <c r="N453">
        <f>+Casos_PN_CORR[[#This Row],[43908]]-Casos_PN_CORR[[#This Row],[43907]]</f>
        <v>0</v>
      </c>
      <c r="O453">
        <f>+Casos_PN_CORR[[#This Row],[43909]]-Casos_PN_CORR[[#This Row],[43908]]</f>
        <v>0</v>
      </c>
      <c r="P453">
        <f>+Casos_PN_CORR[[#This Row],[43910]]-Casos_PN_CORR[[#This Row],[43909]]</f>
        <v>0</v>
      </c>
      <c r="Q453">
        <f>+Casos_PN_CORR[[#This Row],[43911]]-Casos_PN_CORR[[#This Row],[43910]]</f>
        <v>0</v>
      </c>
      <c r="R453">
        <f>+Casos_PN_CORR[[#This Row],[43912]]-Casos_PN_CORR[[#This Row],[43911]]</f>
        <v>0</v>
      </c>
      <c r="S453">
        <f>+Casos_PN_CORR[[#This Row],[43913]]-Casos_PN_CORR[[#This Row],[43912]]</f>
        <v>0</v>
      </c>
      <c r="T453">
        <f>+Casos_PN_CORR[[#This Row],[43914]]-Casos_PN_CORR[[#This Row],[43913]]</f>
        <v>0</v>
      </c>
      <c r="U453">
        <f>+Casos_PN_CORR[[#This Row],[43915]]-Casos_PN_CORR[[#This Row],[43914]]</f>
        <v>0</v>
      </c>
      <c r="V453">
        <f>+Casos_PN_CORR[[#This Row],[43916]]-Casos_PN_CORR[[#This Row],[43915]]</f>
        <v>0</v>
      </c>
      <c r="W453">
        <f>+Casos_PN_CORR[[#This Row],[43917]]-Casos_PN_CORR[[#This Row],[43916]]</f>
        <v>0</v>
      </c>
      <c r="X453">
        <f>+Casos_PN_CORR[[#This Row],[43918]]-Casos_PN_CORR[[#This Row],[43917]]</f>
        <v>0</v>
      </c>
      <c r="Y453">
        <f>+Casos_PN_CORR[[#This Row],[43919]]-Casos_PN_CORR[[#This Row],[43918]]</f>
        <v>0</v>
      </c>
      <c r="Z453">
        <f>+Casos_PN_CORR[[#This Row],[43920]]-Casos_PN_CORR[[#This Row],[43919]]</f>
        <v>0</v>
      </c>
      <c r="AA453">
        <f>+Casos_PN_CORR[[#This Row],[43921]]-Casos_PN_CORR[[#This Row],[43920]]</f>
        <v>0</v>
      </c>
      <c r="AB453">
        <f>+Casos_PN_CORR[[#This Row],[43922]]-Casos_PN_CORR[[#This Row],[43921]]</f>
        <v>0</v>
      </c>
      <c r="AC453">
        <f>+Casos_PN_CORR[[#This Row],[43923]]-Casos_PN_CORR[[#This Row],[43922]]</f>
        <v>0</v>
      </c>
      <c r="AD453">
        <f>+Casos_PN_CORR[[#This Row],[43924]]-Casos_PN_CORR[[#This Row],[43923]]</f>
        <v>0</v>
      </c>
      <c r="AE453">
        <f>+Casos_PN_CORR[[#This Row],[43925]]-Casos_PN_CORR[[#This Row],[43924]]</f>
        <v>0</v>
      </c>
      <c r="AF453">
        <f>+Casos_PN_CORR[[#This Row],[43926]]-Casos_PN_CORR[[#This Row],[43925]]</f>
        <v>0</v>
      </c>
      <c r="AG453">
        <f>+Casos_PN_CORR[[#This Row],[43927]]-Casos_PN_CORR[[#This Row],[43926]]</f>
        <v>0</v>
      </c>
      <c r="AH453">
        <f>+Casos_PN_CORR[[#This Row],[43928]]-Casos_PN_CORR[[#This Row],[43927]]</f>
        <v>0</v>
      </c>
      <c r="AI453">
        <f>+Casos_PN_CORR[[#This Row],[43929]]-Casos_PN_CORR[[#This Row],[43928]]</f>
        <v>0</v>
      </c>
      <c r="AJ453">
        <f>+Casos_PN_CORR[[#This Row],[43930]]-Casos_PN_CORR[[#This Row],[43929]]</f>
        <v>0</v>
      </c>
      <c r="AK453">
        <f>+Casos_PN_CORR[[#This Row],[43931]]-Casos_PN_CORR[[#This Row],[43930]]</f>
        <v>0</v>
      </c>
      <c r="AL453">
        <f>+Casos_PN_CORR[[#This Row],[43932]]-Casos_PN_CORR[[#This Row],[43931]]</f>
        <v>0</v>
      </c>
      <c r="AM453">
        <f>+Casos_PN_CORR[[#This Row],[43933]]-Casos_PN_CORR[[#This Row],[43932]]</f>
        <v>0</v>
      </c>
      <c r="AN453">
        <f>+Casos_PN_CORR[[#This Row],[43934]]-Casos_PN_CORR[[#This Row],[43933]]</f>
        <v>0</v>
      </c>
      <c r="AO453">
        <f>+Casos_PN_CORR[[#This Row],[43935]]-Casos_PN_CORR[[#This Row],[43934]]</f>
        <v>0</v>
      </c>
      <c r="AP453">
        <f>+Casos_PN_CORR[[#This Row],[43936]]-Casos_PN_CORR[[#This Row],[43935]]</f>
        <v>0</v>
      </c>
      <c r="AQ453">
        <f>+Casos_PN_CORR[[#This Row],[43937]]-Casos_PN_CORR[[#This Row],[43936]]</f>
        <v>0</v>
      </c>
      <c r="AR453">
        <f>+Casos_PN_CORR[[#This Row],[43938]]-Casos_PN_CORR[[#This Row],[43937]]</f>
        <v>0</v>
      </c>
      <c r="AS453">
        <f>+Casos_PN_CORR[[#This Row],[43939]]-Casos_PN_CORR[[#This Row],[43938]]</f>
        <v>0</v>
      </c>
      <c r="AT453">
        <f>+Casos_PN_CORR[[#This Row],[43940]]-Casos_PN_CORR[[#This Row],[43939]]</f>
        <v>0</v>
      </c>
      <c r="AU453">
        <f>+Casos_PN_CORR[[#This Row],[43941]]-Casos_PN_CORR[[#This Row],[43940]]</f>
        <v>0</v>
      </c>
      <c r="AV453">
        <f>+Casos_PN_CORR[[#This Row],[43942]]-Casos_PN_CORR[[#This Row],[43941]]</f>
        <v>0</v>
      </c>
      <c r="AW453">
        <f>+Casos_PN_CORR[[#This Row],[43943]]-Casos_PN_CORR[[#This Row],[43942]]</f>
        <v>0</v>
      </c>
      <c r="AX453">
        <f>+Casos_PN_CORR[[#This Row],[43944]]-Casos_PN_CORR[[#This Row],[43943]]</f>
        <v>0</v>
      </c>
      <c r="AY453">
        <f>+Casos_PN_CORR[[#This Row],[43945]]-Casos_PN_CORR[[#This Row],[43944]]</f>
        <v>0</v>
      </c>
      <c r="AZ453">
        <f>+Casos_PN_CORR[[#This Row],[43946]]-Casos_PN_CORR[[#This Row],[43945]]</f>
        <v>0</v>
      </c>
      <c r="BA453">
        <f>+Casos_PN_CORR[[#This Row],[43947]]-Casos_PN_CORR[[#This Row],[43946]]</f>
        <v>0</v>
      </c>
      <c r="BB453">
        <f>+Casos_PN_CORR[[#This Row],[43948]]-Casos_PN_CORR[[#This Row],[43947]]</f>
        <v>0</v>
      </c>
      <c r="BC453">
        <f>+Casos_PN_CORR[[#This Row],[43949]]-Casos_PN_CORR[[#This Row],[43948]]</f>
        <v>0</v>
      </c>
      <c r="BD453">
        <f>+Casos_PN_CORR[[#This Row],[43950]]-Casos_PN_CORR[[#This Row],[43949]]</f>
        <v>0</v>
      </c>
      <c r="BE453">
        <f>+Casos_PN_CORR[[#This Row],[43951]]-Casos_PN_CORR[[#This Row],[43950]]</f>
        <v>0</v>
      </c>
      <c r="BF453">
        <f>+Casos_PN_CORR[[#This Row],[43952]]-Casos_PN_CORR[[#This Row],[43951]]</f>
        <v>0</v>
      </c>
      <c r="BG453">
        <f>+Casos_PN_CORR[[#This Row],[43953]]-Casos_PN_CORR[[#This Row],[43952]]</f>
        <v>0</v>
      </c>
      <c r="BH453">
        <f>+Casos_PN_CORR[[#This Row],[43954]]-Casos_PN_CORR[[#This Row],[43953]]</f>
        <v>0</v>
      </c>
      <c r="BI453">
        <f>+Casos_PN_CORR[[#This Row],[43955]]-Casos_PN_CORR[[#This Row],[43954]]</f>
        <v>0</v>
      </c>
      <c r="BJ453">
        <f>+Casos_PN_CORR[[#This Row],[43956]]-Casos_PN_CORR[[#This Row],[43955]]</f>
        <v>0</v>
      </c>
      <c r="BK453">
        <f>+Casos_PN_CORR[[#This Row],[43957]]-Casos_PN_CORR[[#This Row],[43956]]</f>
        <v>0</v>
      </c>
      <c r="BL453">
        <f>+Casos_PN_CORR[[#This Row],[43958]]-Casos_PN_CORR[[#This Row],[43957]]</f>
        <v>0</v>
      </c>
      <c r="BM453">
        <f>+Casos_PN_CORR[[#This Row],[43959]]-Casos_PN_CORR[[#This Row],[43958]]</f>
        <v>0</v>
      </c>
      <c r="BN453">
        <f>+Casos_PN_CORR[[#This Row],[43960]]-Casos_PN_CORR[[#This Row],[43959]]</f>
        <v>0</v>
      </c>
      <c r="BO453">
        <f>+Casos_PN_CORR[[#This Row],[43961]]-Casos_PN_CORR[[#This Row],[43960]]</f>
        <v>0</v>
      </c>
      <c r="BP453">
        <f>+Casos_PN_CORR[[#This Row],[43962]]-Casos_PN_CORR[[#This Row],[43961]]</f>
        <v>0</v>
      </c>
      <c r="BQ453">
        <f>+Casos_PN_CORR[[#This Row],[43963]]-Casos_PN_CORR[[#This Row],[43962]]</f>
        <v>0</v>
      </c>
      <c r="BR453">
        <f>+Casos_PN_CORR[[#This Row],[43964]]-Casos_PN_CORR[[#This Row],[43963]]</f>
        <v>0</v>
      </c>
      <c r="BS453">
        <f>+Casos_PN_CORR[[#This Row],[43965]]-Casos_PN_CORR[[#This Row],[43964]]</f>
        <v>0</v>
      </c>
      <c r="BT453">
        <f>+Casos_PN_CORR[[#This Row],[43966]]-Casos_PN_CORR[[#This Row],[43965]]</f>
        <v>0</v>
      </c>
      <c r="BU453">
        <f>+Casos_PN_CORR[[#This Row],[43967]]-Casos_PN_CORR[[#This Row],[43966]]</f>
        <v>0</v>
      </c>
      <c r="BV453">
        <f>+Casos_PN_CORR[[#This Row],[43968]]-Casos_PN_CORR[[#This Row],[43967]]</f>
        <v>0</v>
      </c>
      <c r="BW453">
        <f>+Casos_PN_CORR[[#This Row],[43969]]-Casos_PN_CORR[[#This Row],[43968]]</f>
        <v>0</v>
      </c>
      <c r="BX453">
        <f>+Casos_PN_CORR[[#This Row],[43970]]-Casos_PN_CORR[[#This Row],[43969]]</f>
        <v>0</v>
      </c>
      <c r="BY453">
        <f>+Casos_PN_CORR[[#This Row],[43971]]-Casos_PN_CORR[[#This Row],[43970]]</f>
        <v>0</v>
      </c>
      <c r="BZ453">
        <f>+Casos_PN_CORR[[#This Row],[43972]]-Casos_PN_CORR[[#This Row],[43971]]</f>
        <v>0</v>
      </c>
      <c r="CA453">
        <f>+Casos_PN_CORR[[#This Row],[43973]]-Casos_PN_CORR[[#This Row],[43972]]</f>
        <v>0</v>
      </c>
      <c r="CB453">
        <f>+Casos_PN_CORR[[#This Row],[43974]]-Casos_PN_CORR[[#This Row],[43973]]</f>
        <v>0</v>
      </c>
      <c r="CC453">
        <f>+Casos_PN_CORR[[#This Row],[43975]]-Casos_PN_CORR[[#This Row],[43974]]</f>
        <v>0</v>
      </c>
      <c r="CD453">
        <f>+Casos_PN_CORR[[#This Row],[43976]]-Casos_PN_CORR[[#This Row],[43975]]</f>
        <v>0</v>
      </c>
      <c r="CE453">
        <f>+Casos_PN_CORR[[#This Row],[43977]]-Casos_PN_CORR[[#This Row],[43976]]</f>
        <v>0</v>
      </c>
      <c r="CF453">
        <f>+Casos_PN_CORR[[#This Row],[43978]]-Casos_PN_CORR[[#This Row],[43977]]</f>
        <v>0</v>
      </c>
      <c r="CG453">
        <f>+Casos_PN_CORR[[#This Row],[43979]]-Casos_PN_CORR[[#This Row],[43978]]</f>
        <v>0</v>
      </c>
      <c r="CH453">
        <f>+Casos_PN_CORR[[#This Row],[43980]]-Casos_PN_CORR[[#This Row],[43979]]</f>
        <v>0</v>
      </c>
      <c r="CI453">
        <f>+Casos_PN_CORR[[#This Row],[43981]]-Casos_PN_CORR[[#This Row],[43980]]</f>
        <v>0</v>
      </c>
      <c r="CJ453">
        <f>+Casos_PN_CORR[[#This Row],[43982]]-Casos_PN_CORR[[#This Row],[43981]]</f>
        <v>0</v>
      </c>
      <c r="CK453">
        <f>+Casos_PN_CORR[[#This Row],[43983]]-Casos_PN_CORR[[#This Row],[43982]]</f>
        <v>0</v>
      </c>
      <c r="CL453">
        <f>+Casos_PN_CORR[[#This Row],[43984]]-Casos_PN_CORR[[#This Row],[43983]]</f>
        <v>0</v>
      </c>
      <c r="CM453">
        <f>+Casos_PN_CORR[[#This Row],[43985]]-Casos_PN_CORR[[#This Row],[43984]]</f>
        <v>0</v>
      </c>
      <c r="CN453">
        <f>+Casos_PN_CORR[[#This Row],[43986]]-Casos_PN_CORR[[#This Row],[43985]]</f>
        <v>0</v>
      </c>
      <c r="CO453">
        <f>+Casos_PN_CORR[[#This Row],[43987]]-Casos_PN_CORR[[#This Row],[43986]]</f>
        <v>0</v>
      </c>
      <c r="CP453">
        <f>+Casos_PN_CORR[[#This Row],[43988]]-Casos_PN_CORR[[#This Row],[43987]]</f>
        <v>0</v>
      </c>
      <c r="CQ453">
        <f>+Casos_PN_CORR[[#This Row],[43989]]-Casos_PN_CORR[[#This Row],[43988]]</f>
        <v>0</v>
      </c>
      <c r="CR453">
        <f>+Casos_PN_CORR[[#This Row],[43990]]-Casos_PN_CORR[[#This Row],[43989]]</f>
        <v>0</v>
      </c>
      <c r="CS453">
        <f>+Casos_PN_CORR[[#This Row],[43991]]-Casos_PN_CORR[[#This Row],[43990]]</f>
        <v>0</v>
      </c>
      <c r="CT453">
        <f>+Casos_PN_CORR[[#This Row],[43992]]-Casos_PN_CORR[[#This Row],[43991]]</f>
        <v>0</v>
      </c>
      <c r="CU453">
        <f>+Casos_PN_CORR[[#This Row],[43993]]-Casos_PN_CORR[[#This Row],[43992]]</f>
        <v>0</v>
      </c>
    </row>
    <row r="454" spans="1:99" x14ac:dyDescent="0.3">
      <c r="A454">
        <v>20501</v>
      </c>
      <c r="B454" s="2" t="s">
        <v>212</v>
      </c>
      <c r="C454" s="2" t="s">
        <v>357</v>
      </c>
      <c r="D454" s="2" t="s">
        <v>358</v>
      </c>
      <c r="E454" s="4">
        <f t="shared" si="7"/>
        <v>0</v>
      </c>
      <c r="F454">
        <f>+Casos_PN_CORR[[#This Row],[43900]]</f>
        <v>0</v>
      </c>
      <c r="G454">
        <f>+Casos_PN_CORR[[#This Row],[43901]]-Casos_PN_CORR[[#This Row],[43900]]</f>
        <v>0</v>
      </c>
      <c r="H454">
        <f>+Casos_PN_CORR[[#This Row],[43902]]-Casos_PN_CORR[[#This Row],[43901]]</f>
        <v>0</v>
      </c>
      <c r="I454">
        <f>+Casos_PN_CORR[[#This Row],[43903]]-Casos_PN_CORR[[#This Row],[43902]]</f>
        <v>0</v>
      </c>
      <c r="J454">
        <f>+Casos_PN_CORR[[#This Row],[43904]]-Casos_PN_CORR[[#This Row],[43903]]</f>
        <v>0</v>
      </c>
      <c r="K454">
        <f>+Casos_PN_CORR[[#This Row],[43905]]-Casos_PN_CORR[[#This Row],[43904]]</f>
        <v>0</v>
      </c>
      <c r="L454">
        <f>+Casos_PN_CORR[[#This Row],[43906]]-Casos_PN_CORR[[#This Row],[43905]]</f>
        <v>0</v>
      </c>
      <c r="M454">
        <f>+Casos_PN_CORR[[#This Row],[43907]]-Casos_PN_CORR[[#This Row],[43906]]</f>
        <v>0</v>
      </c>
      <c r="N454">
        <f>+Casos_PN_CORR[[#This Row],[43908]]-Casos_PN_CORR[[#This Row],[43907]]</f>
        <v>0</v>
      </c>
      <c r="O454">
        <f>+Casos_PN_CORR[[#This Row],[43909]]-Casos_PN_CORR[[#This Row],[43908]]</f>
        <v>0</v>
      </c>
      <c r="P454">
        <f>+Casos_PN_CORR[[#This Row],[43910]]-Casos_PN_CORR[[#This Row],[43909]]</f>
        <v>0</v>
      </c>
      <c r="Q454">
        <f>+Casos_PN_CORR[[#This Row],[43911]]-Casos_PN_CORR[[#This Row],[43910]]</f>
        <v>0</v>
      </c>
      <c r="R454">
        <f>+Casos_PN_CORR[[#This Row],[43912]]-Casos_PN_CORR[[#This Row],[43911]]</f>
        <v>0</v>
      </c>
      <c r="S454">
        <f>+Casos_PN_CORR[[#This Row],[43913]]-Casos_PN_CORR[[#This Row],[43912]]</f>
        <v>0</v>
      </c>
      <c r="T454">
        <f>+Casos_PN_CORR[[#This Row],[43914]]-Casos_PN_CORR[[#This Row],[43913]]</f>
        <v>0</v>
      </c>
      <c r="U454">
        <f>+Casos_PN_CORR[[#This Row],[43915]]-Casos_PN_CORR[[#This Row],[43914]]</f>
        <v>0</v>
      </c>
      <c r="V454">
        <f>+Casos_PN_CORR[[#This Row],[43916]]-Casos_PN_CORR[[#This Row],[43915]]</f>
        <v>0</v>
      </c>
      <c r="W454">
        <f>+Casos_PN_CORR[[#This Row],[43917]]-Casos_PN_CORR[[#This Row],[43916]]</f>
        <v>0</v>
      </c>
      <c r="X454">
        <f>+Casos_PN_CORR[[#This Row],[43918]]-Casos_PN_CORR[[#This Row],[43917]]</f>
        <v>0</v>
      </c>
      <c r="Y454">
        <f>+Casos_PN_CORR[[#This Row],[43919]]-Casos_PN_CORR[[#This Row],[43918]]</f>
        <v>0</v>
      </c>
      <c r="Z454">
        <f>+Casos_PN_CORR[[#This Row],[43920]]-Casos_PN_CORR[[#This Row],[43919]]</f>
        <v>0</v>
      </c>
      <c r="AA454">
        <f>+Casos_PN_CORR[[#This Row],[43921]]-Casos_PN_CORR[[#This Row],[43920]]</f>
        <v>0</v>
      </c>
      <c r="AB454">
        <f>+Casos_PN_CORR[[#This Row],[43922]]-Casos_PN_CORR[[#This Row],[43921]]</f>
        <v>0</v>
      </c>
      <c r="AC454">
        <f>+Casos_PN_CORR[[#This Row],[43923]]-Casos_PN_CORR[[#This Row],[43922]]</f>
        <v>0</v>
      </c>
      <c r="AD454">
        <f>+Casos_PN_CORR[[#This Row],[43924]]-Casos_PN_CORR[[#This Row],[43923]]</f>
        <v>0</v>
      </c>
      <c r="AE454">
        <f>+Casos_PN_CORR[[#This Row],[43925]]-Casos_PN_CORR[[#This Row],[43924]]</f>
        <v>0</v>
      </c>
      <c r="AF454">
        <f>+Casos_PN_CORR[[#This Row],[43926]]-Casos_PN_CORR[[#This Row],[43925]]</f>
        <v>0</v>
      </c>
      <c r="AG454">
        <f>+Casos_PN_CORR[[#This Row],[43927]]-Casos_PN_CORR[[#This Row],[43926]]</f>
        <v>0</v>
      </c>
      <c r="AH454">
        <f>+Casos_PN_CORR[[#This Row],[43928]]-Casos_PN_CORR[[#This Row],[43927]]</f>
        <v>0</v>
      </c>
      <c r="AI454">
        <f>+Casos_PN_CORR[[#This Row],[43929]]-Casos_PN_CORR[[#This Row],[43928]]</f>
        <v>0</v>
      </c>
      <c r="AJ454">
        <f>+Casos_PN_CORR[[#This Row],[43930]]-Casos_PN_CORR[[#This Row],[43929]]</f>
        <v>0</v>
      </c>
      <c r="AK454">
        <f>+Casos_PN_CORR[[#This Row],[43931]]-Casos_PN_CORR[[#This Row],[43930]]</f>
        <v>0</v>
      </c>
      <c r="AL454">
        <f>+Casos_PN_CORR[[#This Row],[43932]]-Casos_PN_CORR[[#This Row],[43931]]</f>
        <v>0</v>
      </c>
      <c r="AM454">
        <f>+Casos_PN_CORR[[#This Row],[43933]]-Casos_PN_CORR[[#This Row],[43932]]</f>
        <v>0</v>
      </c>
      <c r="AN454">
        <f>+Casos_PN_CORR[[#This Row],[43934]]-Casos_PN_CORR[[#This Row],[43933]]</f>
        <v>0</v>
      </c>
      <c r="AO454">
        <f>+Casos_PN_CORR[[#This Row],[43935]]-Casos_PN_CORR[[#This Row],[43934]]</f>
        <v>0</v>
      </c>
      <c r="AP454">
        <f>+Casos_PN_CORR[[#This Row],[43936]]-Casos_PN_CORR[[#This Row],[43935]]</f>
        <v>0</v>
      </c>
      <c r="AQ454">
        <f>+Casos_PN_CORR[[#This Row],[43937]]-Casos_PN_CORR[[#This Row],[43936]]</f>
        <v>0</v>
      </c>
      <c r="AR454">
        <f>+Casos_PN_CORR[[#This Row],[43938]]-Casos_PN_CORR[[#This Row],[43937]]</f>
        <v>0</v>
      </c>
      <c r="AS454">
        <f>+Casos_PN_CORR[[#This Row],[43939]]-Casos_PN_CORR[[#This Row],[43938]]</f>
        <v>0</v>
      </c>
      <c r="AT454">
        <f>+Casos_PN_CORR[[#This Row],[43940]]-Casos_PN_CORR[[#This Row],[43939]]</f>
        <v>0</v>
      </c>
      <c r="AU454">
        <f>+Casos_PN_CORR[[#This Row],[43941]]-Casos_PN_CORR[[#This Row],[43940]]</f>
        <v>0</v>
      </c>
      <c r="AV454">
        <f>+Casos_PN_CORR[[#This Row],[43942]]-Casos_PN_CORR[[#This Row],[43941]]</f>
        <v>0</v>
      </c>
      <c r="AW454">
        <f>+Casos_PN_CORR[[#This Row],[43943]]-Casos_PN_CORR[[#This Row],[43942]]</f>
        <v>0</v>
      </c>
      <c r="AX454">
        <f>+Casos_PN_CORR[[#This Row],[43944]]-Casos_PN_CORR[[#This Row],[43943]]</f>
        <v>0</v>
      </c>
      <c r="AY454">
        <f>+Casos_PN_CORR[[#This Row],[43945]]-Casos_PN_CORR[[#This Row],[43944]]</f>
        <v>0</v>
      </c>
      <c r="AZ454">
        <f>+Casos_PN_CORR[[#This Row],[43946]]-Casos_PN_CORR[[#This Row],[43945]]</f>
        <v>0</v>
      </c>
      <c r="BA454">
        <f>+Casos_PN_CORR[[#This Row],[43947]]-Casos_PN_CORR[[#This Row],[43946]]</f>
        <v>0</v>
      </c>
      <c r="BB454">
        <f>+Casos_PN_CORR[[#This Row],[43948]]-Casos_PN_CORR[[#This Row],[43947]]</f>
        <v>0</v>
      </c>
      <c r="BC454">
        <f>+Casos_PN_CORR[[#This Row],[43949]]-Casos_PN_CORR[[#This Row],[43948]]</f>
        <v>0</v>
      </c>
      <c r="BD454">
        <f>+Casos_PN_CORR[[#This Row],[43950]]-Casos_PN_CORR[[#This Row],[43949]]</f>
        <v>0</v>
      </c>
      <c r="BE454">
        <f>+Casos_PN_CORR[[#This Row],[43951]]-Casos_PN_CORR[[#This Row],[43950]]</f>
        <v>0</v>
      </c>
      <c r="BF454">
        <f>+Casos_PN_CORR[[#This Row],[43952]]-Casos_PN_CORR[[#This Row],[43951]]</f>
        <v>0</v>
      </c>
      <c r="BG454">
        <f>+Casos_PN_CORR[[#This Row],[43953]]-Casos_PN_CORR[[#This Row],[43952]]</f>
        <v>0</v>
      </c>
      <c r="BH454">
        <f>+Casos_PN_CORR[[#This Row],[43954]]-Casos_PN_CORR[[#This Row],[43953]]</f>
        <v>0</v>
      </c>
      <c r="BI454">
        <f>+Casos_PN_CORR[[#This Row],[43955]]-Casos_PN_CORR[[#This Row],[43954]]</f>
        <v>0</v>
      </c>
      <c r="BJ454">
        <f>+Casos_PN_CORR[[#This Row],[43956]]-Casos_PN_CORR[[#This Row],[43955]]</f>
        <v>0</v>
      </c>
      <c r="BK454">
        <f>+Casos_PN_CORR[[#This Row],[43957]]-Casos_PN_CORR[[#This Row],[43956]]</f>
        <v>0</v>
      </c>
      <c r="BL454">
        <f>+Casos_PN_CORR[[#This Row],[43958]]-Casos_PN_CORR[[#This Row],[43957]]</f>
        <v>0</v>
      </c>
      <c r="BM454">
        <f>+Casos_PN_CORR[[#This Row],[43959]]-Casos_PN_CORR[[#This Row],[43958]]</f>
        <v>0</v>
      </c>
      <c r="BN454">
        <f>+Casos_PN_CORR[[#This Row],[43960]]-Casos_PN_CORR[[#This Row],[43959]]</f>
        <v>0</v>
      </c>
      <c r="BO454">
        <f>+Casos_PN_CORR[[#This Row],[43961]]-Casos_PN_CORR[[#This Row],[43960]]</f>
        <v>0</v>
      </c>
      <c r="BP454">
        <f>+Casos_PN_CORR[[#This Row],[43962]]-Casos_PN_CORR[[#This Row],[43961]]</f>
        <v>0</v>
      </c>
      <c r="BQ454">
        <f>+Casos_PN_CORR[[#This Row],[43963]]-Casos_PN_CORR[[#This Row],[43962]]</f>
        <v>0</v>
      </c>
      <c r="BR454">
        <f>+Casos_PN_CORR[[#This Row],[43964]]-Casos_PN_CORR[[#This Row],[43963]]</f>
        <v>0</v>
      </c>
      <c r="BS454">
        <f>+Casos_PN_CORR[[#This Row],[43965]]-Casos_PN_CORR[[#This Row],[43964]]</f>
        <v>0</v>
      </c>
      <c r="BT454">
        <f>+Casos_PN_CORR[[#This Row],[43966]]-Casos_PN_CORR[[#This Row],[43965]]</f>
        <v>0</v>
      </c>
      <c r="BU454">
        <f>+Casos_PN_CORR[[#This Row],[43967]]-Casos_PN_CORR[[#This Row],[43966]]</f>
        <v>0</v>
      </c>
      <c r="BV454">
        <f>+Casos_PN_CORR[[#This Row],[43968]]-Casos_PN_CORR[[#This Row],[43967]]</f>
        <v>0</v>
      </c>
      <c r="BW454">
        <f>+Casos_PN_CORR[[#This Row],[43969]]-Casos_PN_CORR[[#This Row],[43968]]</f>
        <v>0</v>
      </c>
      <c r="BX454">
        <f>+Casos_PN_CORR[[#This Row],[43970]]-Casos_PN_CORR[[#This Row],[43969]]</f>
        <v>0</v>
      </c>
      <c r="BY454">
        <f>+Casos_PN_CORR[[#This Row],[43971]]-Casos_PN_CORR[[#This Row],[43970]]</f>
        <v>0</v>
      </c>
      <c r="BZ454">
        <f>+Casos_PN_CORR[[#This Row],[43972]]-Casos_PN_CORR[[#This Row],[43971]]</f>
        <v>0</v>
      </c>
      <c r="CA454">
        <f>+Casos_PN_CORR[[#This Row],[43973]]-Casos_PN_CORR[[#This Row],[43972]]</f>
        <v>0</v>
      </c>
      <c r="CB454">
        <f>+Casos_PN_CORR[[#This Row],[43974]]-Casos_PN_CORR[[#This Row],[43973]]</f>
        <v>0</v>
      </c>
      <c r="CC454">
        <f>+Casos_PN_CORR[[#This Row],[43975]]-Casos_PN_CORR[[#This Row],[43974]]</f>
        <v>0</v>
      </c>
      <c r="CD454">
        <f>+Casos_PN_CORR[[#This Row],[43976]]-Casos_PN_CORR[[#This Row],[43975]]</f>
        <v>0</v>
      </c>
      <c r="CE454">
        <f>+Casos_PN_CORR[[#This Row],[43977]]-Casos_PN_CORR[[#This Row],[43976]]</f>
        <v>0</v>
      </c>
      <c r="CF454">
        <f>+Casos_PN_CORR[[#This Row],[43978]]-Casos_PN_CORR[[#This Row],[43977]]</f>
        <v>0</v>
      </c>
      <c r="CG454">
        <f>+Casos_PN_CORR[[#This Row],[43979]]-Casos_PN_CORR[[#This Row],[43978]]</f>
        <v>0</v>
      </c>
      <c r="CH454">
        <f>+Casos_PN_CORR[[#This Row],[43980]]-Casos_PN_CORR[[#This Row],[43979]]</f>
        <v>0</v>
      </c>
      <c r="CI454">
        <f>+Casos_PN_CORR[[#This Row],[43981]]-Casos_PN_CORR[[#This Row],[43980]]</f>
        <v>0</v>
      </c>
      <c r="CJ454">
        <f>+Casos_PN_CORR[[#This Row],[43982]]-Casos_PN_CORR[[#This Row],[43981]]</f>
        <v>0</v>
      </c>
      <c r="CK454">
        <f>+Casos_PN_CORR[[#This Row],[43983]]-Casos_PN_CORR[[#This Row],[43982]]</f>
        <v>0</v>
      </c>
      <c r="CL454">
        <f>+Casos_PN_CORR[[#This Row],[43984]]-Casos_PN_CORR[[#This Row],[43983]]</f>
        <v>0</v>
      </c>
      <c r="CM454">
        <f>+Casos_PN_CORR[[#This Row],[43985]]-Casos_PN_CORR[[#This Row],[43984]]</f>
        <v>0</v>
      </c>
      <c r="CN454">
        <f>+Casos_PN_CORR[[#This Row],[43986]]-Casos_PN_CORR[[#This Row],[43985]]</f>
        <v>0</v>
      </c>
      <c r="CO454">
        <f>+Casos_PN_CORR[[#This Row],[43987]]-Casos_PN_CORR[[#This Row],[43986]]</f>
        <v>0</v>
      </c>
      <c r="CP454">
        <f>+Casos_PN_CORR[[#This Row],[43988]]-Casos_PN_CORR[[#This Row],[43987]]</f>
        <v>0</v>
      </c>
      <c r="CQ454">
        <f>+Casos_PN_CORR[[#This Row],[43989]]-Casos_PN_CORR[[#This Row],[43988]]</f>
        <v>0</v>
      </c>
      <c r="CR454">
        <f>+Casos_PN_CORR[[#This Row],[43990]]-Casos_PN_CORR[[#This Row],[43989]]</f>
        <v>0</v>
      </c>
      <c r="CS454">
        <f>+Casos_PN_CORR[[#This Row],[43991]]-Casos_PN_CORR[[#This Row],[43990]]</f>
        <v>0</v>
      </c>
      <c r="CT454">
        <f>+Casos_PN_CORR[[#This Row],[43992]]-Casos_PN_CORR[[#This Row],[43991]]</f>
        <v>0</v>
      </c>
      <c r="CU454">
        <f>+Casos_PN_CORR[[#This Row],[43993]]-Casos_PN_CORR[[#This Row],[43992]]</f>
        <v>0</v>
      </c>
    </row>
    <row r="455" spans="1:99" x14ac:dyDescent="0.3">
      <c r="A455">
        <v>81008</v>
      </c>
      <c r="B455" s="2" t="s">
        <v>99</v>
      </c>
      <c r="C455" s="2" t="s">
        <v>106</v>
      </c>
      <c r="D455" s="2" t="s">
        <v>132</v>
      </c>
      <c r="E455" s="4">
        <f t="shared" si="7"/>
        <v>0</v>
      </c>
      <c r="F455">
        <f>+Casos_PN_CORR[[#This Row],[43900]]</f>
        <v>0</v>
      </c>
      <c r="G455">
        <f>+Casos_PN_CORR[[#This Row],[43901]]-Casos_PN_CORR[[#This Row],[43900]]</f>
        <v>0</v>
      </c>
      <c r="H455">
        <f>+Casos_PN_CORR[[#This Row],[43902]]-Casos_PN_CORR[[#This Row],[43901]]</f>
        <v>0</v>
      </c>
      <c r="I455">
        <f>+Casos_PN_CORR[[#This Row],[43903]]-Casos_PN_CORR[[#This Row],[43902]]</f>
        <v>0</v>
      </c>
      <c r="J455">
        <f>+Casos_PN_CORR[[#This Row],[43904]]-Casos_PN_CORR[[#This Row],[43903]]</f>
        <v>0</v>
      </c>
      <c r="K455">
        <f>+Casos_PN_CORR[[#This Row],[43905]]-Casos_PN_CORR[[#This Row],[43904]]</f>
        <v>0</v>
      </c>
      <c r="L455">
        <f>+Casos_PN_CORR[[#This Row],[43906]]-Casos_PN_CORR[[#This Row],[43905]]</f>
        <v>0</v>
      </c>
      <c r="M455">
        <f>+Casos_PN_CORR[[#This Row],[43907]]-Casos_PN_CORR[[#This Row],[43906]]</f>
        <v>0</v>
      </c>
      <c r="N455">
        <f>+Casos_PN_CORR[[#This Row],[43908]]-Casos_PN_CORR[[#This Row],[43907]]</f>
        <v>0</v>
      </c>
      <c r="O455">
        <f>+Casos_PN_CORR[[#This Row],[43909]]-Casos_PN_CORR[[#This Row],[43908]]</f>
        <v>0</v>
      </c>
      <c r="P455">
        <f>+Casos_PN_CORR[[#This Row],[43910]]-Casos_PN_CORR[[#This Row],[43909]]</f>
        <v>0</v>
      </c>
      <c r="Q455">
        <f>+Casos_PN_CORR[[#This Row],[43911]]-Casos_PN_CORR[[#This Row],[43910]]</f>
        <v>0</v>
      </c>
      <c r="R455">
        <f>+Casos_PN_CORR[[#This Row],[43912]]-Casos_PN_CORR[[#This Row],[43911]]</f>
        <v>0</v>
      </c>
      <c r="S455">
        <f>+Casos_PN_CORR[[#This Row],[43913]]-Casos_PN_CORR[[#This Row],[43912]]</f>
        <v>0</v>
      </c>
      <c r="T455">
        <f>+Casos_PN_CORR[[#This Row],[43914]]-Casos_PN_CORR[[#This Row],[43913]]</f>
        <v>0</v>
      </c>
      <c r="U455">
        <f>+Casos_PN_CORR[[#This Row],[43915]]-Casos_PN_CORR[[#This Row],[43914]]</f>
        <v>0</v>
      </c>
      <c r="V455">
        <f>+Casos_PN_CORR[[#This Row],[43916]]-Casos_PN_CORR[[#This Row],[43915]]</f>
        <v>0</v>
      </c>
      <c r="W455">
        <f>+Casos_PN_CORR[[#This Row],[43917]]-Casos_PN_CORR[[#This Row],[43916]]</f>
        <v>0</v>
      </c>
      <c r="X455">
        <f>+Casos_PN_CORR[[#This Row],[43918]]-Casos_PN_CORR[[#This Row],[43917]]</f>
        <v>0</v>
      </c>
      <c r="Y455">
        <f>+Casos_PN_CORR[[#This Row],[43919]]-Casos_PN_CORR[[#This Row],[43918]]</f>
        <v>0</v>
      </c>
      <c r="Z455">
        <f>+Casos_PN_CORR[[#This Row],[43920]]-Casos_PN_CORR[[#This Row],[43919]]</f>
        <v>0</v>
      </c>
      <c r="AA455">
        <f>+Casos_PN_CORR[[#This Row],[43921]]-Casos_PN_CORR[[#This Row],[43920]]</f>
        <v>0</v>
      </c>
      <c r="AB455">
        <f>+Casos_PN_CORR[[#This Row],[43922]]-Casos_PN_CORR[[#This Row],[43921]]</f>
        <v>0</v>
      </c>
      <c r="AC455">
        <f>+Casos_PN_CORR[[#This Row],[43923]]-Casos_PN_CORR[[#This Row],[43922]]</f>
        <v>0</v>
      </c>
      <c r="AD455">
        <f>+Casos_PN_CORR[[#This Row],[43924]]-Casos_PN_CORR[[#This Row],[43923]]</f>
        <v>0</v>
      </c>
      <c r="AE455">
        <f>+Casos_PN_CORR[[#This Row],[43925]]-Casos_PN_CORR[[#This Row],[43924]]</f>
        <v>0</v>
      </c>
      <c r="AF455">
        <f>+Casos_PN_CORR[[#This Row],[43926]]-Casos_PN_CORR[[#This Row],[43925]]</f>
        <v>0</v>
      </c>
      <c r="AG455">
        <f>+Casos_PN_CORR[[#This Row],[43927]]-Casos_PN_CORR[[#This Row],[43926]]</f>
        <v>0</v>
      </c>
      <c r="AH455">
        <f>+Casos_PN_CORR[[#This Row],[43928]]-Casos_PN_CORR[[#This Row],[43927]]</f>
        <v>0</v>
      </c>
      <c r="AI455">
        <f>+Casos_PN_CORR[[#This Row],[43929]]-Casos_PN_CORR[[#This Row],[43928]]</f>
        <v>0</v>
      </c>
      <c r="AJ455">
        <f>+Casos_PN_CORR[[#This Row],[43930]]-Casos_PN_CORR[[#This Row],[43929]]</f>
        <v>0</v>
      </c>
      <c r="AK455">
        <f>+Casos_PN_CORR[[#This Row],[43931]]-Casos_PN_CORR[[#This Row],[43930]]</f>
        <v>0</v>
      </c>
      <c r="AL455">
        <f>+Casos_PN_CORR[[#This Row],[43932]]-Casos_PN_CORR[[#This Row],[43931]]</f>
        <v>0</v>
      </c>
      <c r="AM455">
        <f>+Casos_PN_CORR[[#This Row],[43933]]-Casos_PN_CORR[[#This Row],[43932]]</f>
        <v>0</v>
      </c>
      <c r="AN455">
        <f>+Casos_PN_CORR[[#This Row],[43934]]-Casos_PN_CORR[[#This Row],[43933]]</f>
        <v>0</v>
      </c>
      <c r="AO455">
        <f>+Casos_PN_CORR[[#This Row],[43935]]-Casos_PN_CORR[[#This Row],[43934]]</f>
        <v>0</v>
      </c>
      <c r="AP455">
        <f>+Casos_PN_CORR[[#This Row],[43936]]-Casos_PN_CORR[[#This Row],[43935]]</f>
        <v>0</v>
      </c>
      <c r="AQ455">
        <f>+Casos_PN_CORR[[#This Row],[43937]]-Casos_PN_CORR[[#This Row],[43936]]</f>
        <v>0</v>
      </c>
      <c r="AR455">
        <f>+Casos_PN_CORR[[#This Row],[43938]]-Casos_PN_CORR[[#This Row],[43937]]</f>
        <v>0</v>
      </c>
      <c r="AS455">
        <f>+Casos_PN_CORR[[#This Row],[43939]]-Casos_PN_CORR[[#This Row],[43938]]</f>
        <v>0</v>
      </c>
      <c r="AT455">
        <f>+Casos_PN_CORR[[#This Row],[43940]]-Casos_PN_CORR[[#This Row],[43939]]</f>
        <v>0</v>
      </c>
      <c r="AU455">
        <f>+Casos_PN_CORR[[#This Row],[43941]]-Casos_PN_CORR[[#This Row],[43940]]</f>
        <v>0</v>
      </c>
      <c r="AV455">
        <f>+Casos_PN_CORR[[#This Row],[43942]]-Casos_PN_CORR[[#This Row],[43941]]</f>
        <v>0</v>
      </c>
      <c r="AW455">
        <f>+Casos_PN_CORR[[#This Row],[43943]]-Casos_PN_CORR[[#This Row],[43942]]</f>
        <v>0</v>
      </c>
      <c r="AX455">
        <f>+Casos_PN_CORR[[#This Row],[43944]]-Casos_PN_CORR[[#This Row],[43943]]</f>
        <v>0</v>
      </c>
      <c r="AY455">
        <f>+Casos_PN_CORR[[#This Row],[43945]]-Casos_PN_CORR[[#This Row],[43944]]</f>
        <v>0</v>
      </c>
      <c r="AZ455">
        <f>+Casos_PN_CORR[[#This Row],[43946]]-Casos_PN_CORR[[#This Row],[43945]]</f>
        <v>0</v>
      </c>
      <c r="BA455">
        <f>+Casos_PN_CORR[[#This Row],[43947]]-Casos_PN_CORR[[#This Row],[43946]]</f>
        <v>0</v>
      </c>
      <c r="BB455">
        <f>+Casos_PN_CORR[[#This Row],[43948]]-Casos_PN_CORR[[#This Row],[43947]]</f>
        <v>0</v>
      </c>
      <c r="BC455">
        <f>+Casos_PN_CORR[[#This Row],[43949]]-Casos_PN_CORR[[#This Row],[43948]]</f>
        <v>0</v>
      </c>
      <c r="BD455">
        <f>+Casos_PN_CORR[[#This Row],[43950]]-Casos_PN_CORR[[#This Row],[43949]]</f>
        <v>0</v>
      </c>
      <c r="BE455">
        <f>+Casos_PN_CORR[[#This Row],[43951]]-Casos_PN_CORR[[#This Row],[43950]]</f>
        <v>0</v>
      </c>
      <c r="BF455">
        <f>+Casos_PN_CORR[[#This Row],[43952]]-Casos_PN_CORR[[#This Row],[43951]]</f>
        <v>0</v>
      </c>
      <c r="BG455">
        <f>+Casos_PN_CORR[[#This Row],[43953]]-Casos_PN_CORR[[#This Row],[43952]]</f>
        <v>0</v>
      </c>
      <c r="BH455">
        <f>+Casos_PN_CORR[[#This Row],[43954]]-Casos_PN_CORR[[#This Row],[43953]]</f>
        <v>0</v>
      </c>
      <c r="BI455">
        <f>+Casos_PN_CORR[[#This Row],[43955]]-Casos_PN_CORR[[#This Row],[43954]]</f>
        <v>0</v>
      </c>
      <c r="BJ455">
        <f>+Casos_PN_CORR[[#This Row],[43956]]-Casos_PN_CORR[[#This Row],[43955]]</f>
        <v>0</v>
      </c>
      <c r="BK455">
        <f>+Casos_PN_CORR[[#This Row],[43957]]-Casos_PN_CORR[[#This Row],[43956]]</f>
        <v>0</v>
      </c>
      <c r="BL455">
        <f>+Casos_PN_CORR[[#This Row],[43958]]-Casos_PN_CORR[[#This Row],[43957]]</f>
        <v>0</v>
      </c>
      <c r="BM455">
        <f>+Casos_PN_CORR[[#This Row],[43959]]-Casos_PN_CORR[[#This Row],[43958]]</f>
        <v>0</v>
      </c>
      <c r="BN455">
        <f>+Casos_PN_CORR[[#This Row],[43960]]-Casos_PN_CORR[[#This Row],[43959]]</f>
        <v>0</v>
      </c>
      <c r="BO455">
        <f>+Casos_PN_CORR[[#This Row],[43961]]-Casos_PN_CORR[[#This Row],[43960]]</f>
        <v>0</v>
      </c>
      <c r="BP455">
        <f>+Casos_PN_CORR[[#This Row],[43962]]-Casos_PN_CORR[[#This Row],[43961]]</f>
        <v>0</v>
      </c>
      <c r="BQ455">
        <f>+Casos_PN_CORR[[#This Row],[43963]]-Casos_PN_CORR[[#This Row],[43962]]</f>
        <v>0</v>
      </c>
      <c r="BR455">
        <f>+Casos_PN_CORR[[#This Row],[43964]]-Casos_PN_CORR[[#This Row],[43963]]</f>
        <v>0</v>
      </c>
      <c r="BS455">
        <f>+Casos_PN_CORR[[#This Row],[43965]]-Casos_PN_CORR[[#This Row],[43964]]</f>
        <v>0</v>
      </c>
      <c r="BT455">
        <f>+Casos_PN_CORR[[#This Row],[43966]]-Casos_PN_CORR[[#This Row],[43965]]</f>
        <v>0</v>
      </c>
      <c r="BU455">
        <f>+Casos_PN_CORR[[#This Row],[43967]]-Casos_PN_CORR[[#This Row],[43966]]</f>
        <v>0</v>
      </c>
      <c r="BV455">
        <f>+Casos_PN_CORR[[#This Row],[43968]]-Casos_PN_CORR[[#This Row],[43967]]</f>
        <v>0</v>
      </c>
      <c r="BW455">
        <f>+Casos_PN_CORR[[#This Row],[43969]]-Casos_PN_CORR[[#This Row],[43968]]</f>
        <v>0</v>
      </c>
      <c r="BX455">
        <f>+Casos_PN_CORR[[#This Row],[43970]]-Casos_PN_CORR[[#This Row],[43969]]</f>
        <v>0</v>
      </c>
      <c r="BY455">
        <f>+Casos_PN_CORR[[#This Row],[43971]]-Casos_PN_CORR[[#This Row],[43970]]</f>
        <v>0</v>
      </c>
      <c r="BZ455">
        <f>+Casos_PN_CORR[[#This Row],[43972]]-Casos_PN_CORR[[#This Row],[43971]]</f>
        <v>0</v>
      </c>
      <c r="CA455">
        <f>+Casos_PN_CORR[[#This Row],[43973]]-Casos_PN_CORR[[#This Row],[43972]]</f>
        <v>0</v>
      </c>
      <c r="CB455">
        <f>+Casos_PN_CORR[[#This Row],[43974]]-Casos_PN_CORR[[#This Row],[43973]]</f>
        <v>0</v>
      </c>
      <c r="CC455">
        <f>+Casos_PN_CORR[[#This Row],[43975]]-Casos_PN_CORR[[#This Row],[43974]]</f>
        <v>0</v>
      </c>
      <c r="CD455">
        <f>+Casos_PN_CORR[[#This Row],[43976]]-Casos_PN_CORR[[#This Row],[43975]]</f>
        <v>0</v>
      </c>
      <c r="CE455">
        <f>+Casos_PN_CORR[[#This Row],[43977]]-Casos_PN_CORR[[#This Row],[43976]]</f>
        <v>0</v>
      </c>
      <c r="CF455">
        <f>+Casos_PN_CORR[[#This Row],[43978]]-Casos_PN_CORR[[#This Row],[43977]]</f>
        <v>0</v>
      </c>
      <c r="CG455">
        <f>+Casos_PN_CORR[[#This Row],[43979]]-Casos_PN_CORR[[#This Row],[43978]]</f>
        <v>0</v>
      </c>
      <c r="CH455">
        <f>+Casos_PN_CORR[[#This Row],[43980]]-Casos_PN_CORR[[#This Row],[43979]]</f>
        <v>0</v>
      </c>
      <c r="CI455">
        <f>+Casos_PN_CORR[[#This Row],[43981]]-Casos_PN_CORR[[#This Row],[43980]]</f>
        <v>0</v>
      </c>
      <c r="CJ455">
        <f>+Casos_PN_CORR[[#This Row],[43982]]-Casos_PN_CORR[[#This Row],[43981]]</f>
        <v>0</v>
      </c>
      <c r="CK455">
        <f>+Casos_PN_CORR[[#This Row],[43983]]-Casos_PN_CORR[[#This Row],[43982]]</f>
        <v>0</v>
      </c>
      <c r="CL455">
        <f>+Casos_PN_CORR[[#This Row],[43984]]-Casos_PN_CORR[[#This Row],[43983]]</f>
        <v>0</v>
      </c>
      <c r="CM455">
        <f>+Casos_PN_CORR[[#This Row],[43985]]-Casos_PN_CORR[[#This Row],[43984]]</f>
        <v>0</v>
      </c>
      <c r="CN455">
        <f>+Casos_PN_CORR[[#This Row],[43986]]-Casos_PN_CORR[[#This Row],[43985]]</f>
        <v>0</v>
      </c>
      <c r="CO455">
        <f>+Casos_PN_CORR[[#This Row],[43987]]-Casos_PN_CORR[[#This Row],[43986]]</f>
        <v>0</v>
      </c>
      <c r="CP455">
        <f>+Casos_PN_CORR[[#This Row],[43988]]-Casos_PN_CORR[[#This Row],[43987]]</f>
        <v>0</v>
      </c>
      <c r="CQ455">
        <f>+Casos_PN_CORR[[#This Row],[43989]]-Casos_PN_CORR[[#This Row],[43988]]</f>
        <v>0</v>
      </c>
      <c r="CR455">
        <f>+Casos_PN_CORR[[#This Row],[43990]]-Casos_PN_CORR[[#This Row],[43989]]</f>
        <v>0</v>
      </c>
      <c r="CS455">
        <f>+Casos_PN_CORR[[#This Row],[43991]]-Casos_PN_CORR[[#This Row],[43990]]</f>
        <v>0</v>
      </c>
      <c r="CT455">
        <f>+Casos_PN_CORR[[#This Row],[43992]]-Casos_PN_CORR[[#This Row],[43991]]</f>
        <v>0</v>
      </c>
      <c r="CU455">
        <f>+Casos_PN_CORR[[#This Row],[43993]]-Casos_PN_CORR[[#This Row],[43992]]</f>
        <v>0</v>
      </c>
    </row>
    <row r="456" spans="1:99" x14ac:dyDescent="0.3">
      <c r="A456">
        <v>70505</v>
      </c>
      <c r="B456" s="2" t="s">
        <v>268</v>
      </c>
      <c r="C456" s="2" t="s">
        <v>656</v>
      </c>
      <c r="D456" s="2" t="s">
        <v>680</v>
      </c>
      <c r="E456" s="4">
        <f t="shared" si="7"/>
        <v>0</v>
      </c>
      <c r="F456">
        <f>+Casos_PN_CORR[[#This Row],[43900]]</f>
        <v>0</v>
      </c>
      <c r="G456">
        <f>+Casos_PN_CORR[[#This Row],[43901]]-Casos_PN_CORR[[#This Row],[43900]]</f>
        <v>0</v>
      </c>
      <c r="H456">
        <f>+Casos_PN_CORR[[#This Row],[43902]]-Casos_PN_CORR[[#This Row],[43901]]</f>
        <v>0</v>
      </c>
      <c r="I456">
        <f>+Casos_PN_CORR[[#This Row],[43903]]-Casos_PN_CORR[[#This Row],[43902]]</f>
        <v>0</v>
      </c>
      <c r="J456">
        <f>+Casos_PN_CORR[[#This Row],[43904]]-Casos_PN_CORR[[#This Row],[43903]]</f>
        <v>0</v>
      </c>
      <c r="K456">
        <f>+Casos_PN_CORR[[#This Row],[43905]]-Casos_PN_CORR[[#This Row],[43904]]</f>
        <v>0</v>
      </c>
      <c r="L456">
        <f>+Casos_PN_CORR[[#This Row],[43906]]-Casos_PN_CORR[[#This Row],[43905]]</f>
        <v>0</v>
      </c>
      <c r="M456">
        <f>+Casos_PN_CORR[[#This Row],[43907]]-Casos_PN_CORR[[#This Row],[43906]]</f>
        <v>0</v>
      </c>
      <c r="N456">
        <f>+Casos_PN_CORR[[#This Row],[43908]]-Casos_PN_CORR[[#This Row],[43907]]</f>
        <v>0</v>
      </c>
      <c r="O456">
        <f>+Casos_PN_CORR[[#This Row],[43909]]-Casos_PN_CORR[[#This Row],[43908]]</f>
        <v>0</v>
      </c>
      <c r="P456">
        <f>+Casos_PN_CORR[[#This Row],[43910]]-Casos_PN_CORR[[#This Row],[43909]]</f>
        <v>0</v>
      </c>
      <c r="Q456">
        <f>+Casos_PN_CORR[[#This Row],[43911]]-Casos_PN_CORR[[#This Row],[43910]]</f>
        <v>0</v>
      </c>
      <c r="R456">
        <f>+Casos_PN_CORR[[#This Row],[43912]]-Casos_PN_CORR[[#This Row],[43911]]</f>
        <v>0</v>
      </c>
      <c r="S456">
        <f>+Casos_PN_CORR[[#This Row],[43913]]-Casos_PN_CORR[[#This Row],[43912]]</f>
        <v>0</v>
      </c>
      <c r="T456">
        <f>+Casos_PN_CORR[[#This Row],[43914]]-Casos_PN_CORR[[#This Row],[43913]]</f>
        <v>0</v>
      </c>
      <c r="U456">
        <f>+Casos_PN_CORR[[#This Row],[43915]]-Casos_PN_CORR[[#This Row],[43914]]</f>
        <v>0</v>
      </c>
      <c r="V456">
        <f>+Casos_PN_CORR[[#This Row],[43916]]-Casos_PN_CORR[[#This Row],[43915]]</f>
        <v>0</v>
      </c>
      <c r="W456">
        <f>+Casos_PN_CORR[[#This Row],[43917]]-Casos_PN_CORR[[#This Row],[43916]]</f>
        <v>0</v>
      </c>
      <c r="X456">
        <f>+Casos_PN_CORR[[#This Row],[43918]]-Casos_PN_CORR[[#This Row],[43917]]</f>
        <v>0</v>
      </c>
      <c r="Y456">
        <f>+Casos_PN_CORR[[#This Row],[43919]]-Casos_PN_CORR[[#This Row],[43918]]</f>
        <v>0</v>
      </c>
      <c r="Z456">
        <f>+Casos_PN_CORR[[#This Row],[43920]]-Casos_PN_CORR[[#This Row],[43919]]</f>
        <v>0</v>
      </c>
      <c r="AA456">
        <f>+Casos_PN_CORR[[#This Row],[43921]]-Casos_PN_CORR[[#This Row],[43920]]</f>
        <v>0</v>
      </c>
      <c r="AB456">
        <f>+Casos_PN_CORR[[#This Row],[43922]]-Casos_PN_CORR[[#This Row],[43921]]</f>
        <v>0</v>
      </c>
      <c r="AC456">
        <f>+Casos_PN_CORR[[#This Row],[43923]]-Casos_PN_CORR[[#This Row],[43922]]</f>
        <v>0</v>
      </c>
      <c r="AD456">
        <f>+Casos_PN_CORR[[#This Row],[43924]]-Casos_PN_CORR[[#This Row],[43923]]</f>
        <v>0</v>
      </c>
      <c r="AE456">
        <f>+Casos_PN_CORR[[#This Row],[43925]]-Casos_PN_CORR[[#This Row],[43924]]</f>
        <v>0</v>
      </c>
      <c r="AF456">
        <f>+Casos_PN_CORR[[#This Row],[43926]]-Casos_PN_CORR[[#This Row],[43925]]</f>
        <v>0</v>
      </c>
      <c r="AG456">
        <f>+Casos_PN_CORR[[#This Row],[43927]]-Casos_PN_CORR[[#This Row],[43926]]</f>
        <v>0</v>
      </c>
      <c r="AH456">
        <f>+Casos_PN_CORR[[#This Row],[43928]]-Casos_PN_CORR[[#This Row],[43927]]</f>
        <v>0</v>
      </c>
      <c r="AI456">
        <f>+Casos_PN_CORR[[#This Row],[43929]]-Casos_PN_CORR[[#This Row],[43928]]</f>
        <v>0</v>
      </c>
      <c r="AJ456">
        <f>+Casos_PN_CORR[[#This Row],[43930]]-Casos_PN_CORR[[#This Row],[43929]]</f>
        <v>0</v>
      </c>
      <c r="AK456">
        <f>+Casos_PN_CORR[[#This Row],[43931]]-Casos_PN_CORR[[#This Row],[43930]]</f>
        <v>0</v>
      </c>
      <c r="AL456">
        <f>+Casos_PN_CORR[[#This Row],[43932]]-Casos_PN_CORR[[#This Row],[43931]]</f>
        <v>0</v>
      </c>
      <c r="AM456">
        <f>+Casos_PN_CORR[[#This Row],[43933]]-Casos_PN_CORR[[#This Row],[43932]]</f>
        <v>0</v>
      </c>
      <c r="AN456">
        <f>+Casos_PN_CORR[[#This Row],[43934]]-Casos_PN_CORR[[#This Row],[43933]]</f>
        <v>0</v>
      </c>
      <c r="AO456">
        <f>+Casos_PN_CORR[[#This Row],[43935]]-Casos_PN_CORR[[#This Row],[43934]]</f>
        <v>0</v>
      </c>
      <c r="AP456">
        <f>+Casos_PN_CORR[[#This Row],[43936]]-Casos_PN_CORR[[#This Row],[43935]]</f>
        <v>0</v>
      </c>
      <c r="AQ456">
        <f>+Casos_PN_CORR[[#This Row],[43937]]-Casos_PN_CORR[[#This Row],[43936]]</f>
        <v>0</v>
      </c>
      <c r="AR456">
        <f>+Casos_PN_CORR[[#This Row],[43938]]-Casos_PN_CORR[[#This Row],[43937]]</f>
        <v>0</v>
      </c>
      <c r="AS456">
        <f>+Casos_PN_CORR[[#This Row],[43939]]-Casos_PN_CORR[[#This Row],[43938]]</f>
        <v>0</v>
      </c>
      <c r="AT456">
        <f>+Casos_PN_CORR[[#This Row],[43940]]-Casos_PN_CORR[[#This Row],[43939]]</f>
        <v>0</v>
      </c>
      <c r="AU456">
        <f>+Casos_PN_CORR[[#This Row],[43941]]-Casos_PN_CORR[[#This Row],[43940]]</f>
        <v>0</v>
      </c>
      <c r="AV456">
        <f>+Casos_PN_CORR[[#This Row],[43942]]-Casos_PN_CORR[[#This Row],[43941]]</f>
        <v>0</v>
      </c>
      <c r="AW456">
        <f>+Casos_PN_CORR[[#This Row],[43943]]-Casos_PN_CORR[[#This Row],[43942]]</f>
        <v>0</v>
      </c>
      <c r="AX456">
        <f>+Casos_PN_CORR[[#This Row],[43944]]-Casos_PN_CORR[[#This Row],[43943]]</f>
        <v>0</v>
      </c>
      <c r="AY456">
        <f>+Casos_PN_CORR[[#This Row],[43945]]-Casos_PN_CORR[[#This Row],[43944]]</f>
        <v>0</v>
      </c>
      <c r="AZ456">
        <f>+Casos_PN_CORR[[#This Row],[43946]]-Casos_PN_CORR[[#This Row],[43945]]</f>
        <v>0</v>
      </c>
      <c r="BA456">
        <f>+Casos_PN_CORR[[#This Row],[43947]]-Casos_PN_CORR[[#This Row],[43946]]</f>
        <v>0</v>
      </c>
      <c r="BB456">
        <f>+Casos_PN_CORR[[#This Row],[43948]]-Casos_PN_CORR[[#This Row],[43947]]</f>
        <v>0</v>
      </c>
      <c r="BC456">
        <f>+Casos_PN_CORR[[#This Row],[43949]]-Casos_PN_CORR[[#This Row],[43948]]</f>
        <v>0</v>
      </c>
      <c r="BD456">
        <f>+Casos_PN_CORR[[#This Row],[43950]]-Casos_PN_CORR[[#This Row],[43949]]</f>
        <v>0</v>
      </c>
      <c r="BE456">
        <f>+Casos_PN_CORR[[#This Row],[43951]]-Casos_PN_CORR[[#This Row],[43950]]</f>
        <v>0</v>
      </c>
      <c r="BF456">
        <f>+Casos_PN_CORR[[#This Row],[43952]]-Casos_PN_CORR[[#This Row],[43951]]</f>
        <v>0</v>
      </c>
      <c r="BG456">
        <f>+Casos_PN_CORR[[#This Row],[43953]]-Casos_PN_CORR[[#This Row],[43952]]</f>
        <v>0</v>
      </c>
      <c r="BH456">
        <f>+Casos_PN_CORR[[#This Row],[43954]]-Casos_PN_CORR[[#This Row],[43953]]</f>
        <v>0</v>
      </c>
      <c r="BI456">
        <f>+Casos_PN_CORR[[#This Row],[43955]]-Casos_PN_CORR[[#This Row],[43954]]</f>
        <v>0</v>
      </c>
      <c r="BJ456">
        <f>+Casos_PN_CORR[[#This Row],[43956]]-Casos_PN_CORR[[#This Row],[43955]]</f>
        <v>0</v>
      </c>
      <c r="BK456">
        <f>+Casos_PN_CORR[[#This Row],[43957]]-Casos_PN_CORR[[#This Row],[43956]]</f>
        <v>0</v>
      </c>
      <c r="BL456">
        <f>+Casos_PN_CORR[[#This Row],[43958]]-Casos_PN_CORR[[#This Row],[43957]]</f>
        <v>0</v>
      </c>
      <c r="BM456">
        <f>+Casos_PN_CORR[[#This Row],[43959]]-Casos_PN_CORR[[#This Row],[43958]]</f>
        <v>0</v>
      </c>
      <c r="BN456">
        <f>+Casos_PN_CORR[[#This Row],[43960]]-Casos_PN_CORR[[#This Row],[43959]]</f>
        <v>0</v>
      </c>
      <c r="BO456">
        <f>+Casos_PN_CORR[[#This Row],[43961]]-Casos_PN_CORR[[#This Row],[43960]]</f>
        <v>0</v>
      </c>
      <c r="BP456">
        <f>+Casos_PN_CORR[[#This Row],[43962]]-Casos_PN_CORR[[#This Row],[43961]]</f>
        <v>0</v>
      </c>
      <c r="BQ456">
        <f>+Casos_PN_CORR[[#This Row],[43963]]-Casos_PN_CORR[[#This Row],[43962]]</f>
        <v>0</v>
      </c>
      <c r="BR456">
        <f>+Casos_PN_CORR[[#This Row],[43964]]-Casos_PN_CORR[[#This Row],[43963]]</f>
        <v>0</v>
      </c>
      <c r="BS456">
        <f>+Casos_PN_CORR[[#This Row],[43965]]-Casos_PN_CORR[[#This Row],[43964]]</f>
        <v>0</v>
      </c>
      <c r="BT456">
        <f>+Casos_PN_CORR[[#This Row],[43966]]-Casos_PN_CORR[[#This Row],[43965]]</f>
        <v>0</v>
      </c>
      <c r="BU456">
        <f>+Casos_PN_CORR[[#This Row],[43967]]-Casos_PN_CORR[[#This Row],[43966]]</f>
        <v>0</v>
      </c>
      <c r="BV456">
        <f>+Casos_PN_CORR[[#This Row],[43968]]-Casos_PN_CORR[[#This Row],[43967]]</f>
        <v>0</v>
      </c>
      <c r="BW456">
        <f>+Casos_PN_CORR[[#This Row],[43969]]-Casos_PN_CORR[[#This Row],[43968]]</f>
        <v>0</v>
      </c>
      <c r="BX456">
        <f>+Casos_PN_CORR[[#This Row],[43970]]-Casos_PN_CORR[[#This Row],[43969]]</f>
        <v>0</v>
      </c>
      <c r="BY456">
        <f>+Casos_PN_CORR[[#This Row],[43971]]-Casos_PN_CORR[[#This Row],[43970]]</f>
        <v>0</v>
      </c>
      <c r="BZ456">
        <f>+Casos_PN_CORR[[#This Row],[43972]]-Casos_PN_CORR[[#This Row],[43971]]</f>
        <v>0</v>
      </c>
      <c r="CA456">
        <f>+Casos_PN_CORR[[#This Row],[43973]]-Casos_PN_CORR[[#This Row],[43972]]</f>
        <v>0</v>
      </c>
      <c r="CB456">
        <f>+Casos_PN_CORR[[#This Row],[43974]]-Casos_PN_CORR[[#This Row],[43973]]</f>
        <v>0</v>
      </c>
      <c r="CC456">
        <f>+Casos_PN_CORR[[#This Row],[43975]]-Casos_PN_CORR[[#This Row],[43974]]</f>
        <v>0</v>
      </c>
      <c r="CD456">
        <f>+Casos_PN_CORR[[#This Row],[43976]]-Casos_PN_CORR[[#This Row],[43975]]</f>
        <v>0</v>
      </c>
      <c r="CE456">
        <f>+Casos_PN_CORR[[#This Row],[43977]]-Casos_PN_CORR[[#This Row],[43976]]</f>
        <v>0</v>
      </c>
      <c r="CF456">
        <f>+Casos_PN_CORR[[#This Row],[43978]]-Casos_PN_CORR[[#This Row],[43977]]</f>
        <v>0</v>
      </c>
      <c r="CG456">
        <f>+Casos_PN_CORR[[#This Row],[43979]]-Casos_PN_CORR[[#This Row],[43978]]</f>
        <v>0</v>
      </c>
      <c r="CH456">
        <f>+Casos_PN_CORR[[#This Row],[43980]]-Casos_PN_CORR[[#This Row],[43979]]</f>
        <v>0</v>
      </c>
      <c r="CI456">
        <f>+Casos_PN_CORR[[#This Row],[43981]]-Casos_PN_CORR[[#This Row],[43980]]</f>
        <v>0</v>
      </c>
      <c r="CJ456">
        <f>+Casos_PN_CORR[[#This Row],[43982]]-Casos_PN_CORR[[#This Row],[43981]]</f>
        <v>0</v>
      </c>
      <c r="CK456">
        <f>+Casos_PN_CORR[[#This Row],[43983]]-Casos_PN_CORR[[#This Row],[43982]]</f>
        <v>0</v>
      </c>
      <c r="CL456">
        <f>+Casos_PN_CORR[[#This Row],[43984]]-Casos_PN_CORR[[#This Row],[43983]]</f>
        <v>0</v>
      </c>
      <c r="CM456">
        <f>+Casos_PN_CORR[[#This Row],[43985]]-Casos_PN_CORR[[#This Row],[43984]]</f>
        <v>0</v>
      </c>
      <c r="CN456">
        <f>+Casos_PN_CORR[[#This Row],[43986]]-Casos_PN_CORR[[#This Row],[43985]]</f>
        <v>0</v>
      </c>
      <c r="CO456">
        <f>+Casos_PN_CORR[[#This Row],[43987]]-Casos_PN_CORR[[#This Row],[43986]]</f>
        <v>0</v>
      </c>
      <c r="CP456">
        <f>+Casos_PN_CORR[[#This Row],[43988]]-Casos_PN_CORR[[#This Row],[43987]]</f>
        <v>0</v>
      </c>
      <c r="CQ456">
        <f>+Casos_PN_CORR[[#This Row],[43989]]-Casos_PN_CORR[[#This Row],[43988]]</f>
        <v>0</v>
      </c>
      <c r="CR456">
        <f>+Casos_PN_CORR[[#This Row],[43990]]-Casos_PN_CORR[[#This Row],[43989]]</f>
        <v>0</v>
      </c>
      <c r="CS456">
        <f>+Casos_PN_CORR[[#This Row],[43991]]-Casos_PN_CORR[[#This Row],[43990]]</f>
        <v>0</v>
      </c>
      <c r="CT456">
        <f>+Casos_PN_CORR[[#This Row],[43992]]-Casos_PN_CORR[[#This Row],[43991]]</f>
        <v>0</v>
      </c>
      <c r="CU456">
        <f>+Casos_PN_CORR[[#This Row],[43993]]-Casos_PN_CORR[[#This Row],[43992]]</f>
        <v>0</v>
      </c>
    </row>
    <row r="457" spans="1:99" x14ac:dyDescent="0.3">
      <c r="A457">
        <v>81102</v>
      </c>
      <c r="B457" s="2" t="s">
        <v>99</v>
      </c>
      <c r="C457" s="2" t="s">
        <v>681</v>
      </c>
      <c r="D457" s="2" t="s">
        <v>682</v>
      </c>
      <c r="E457" s="4">
        <f t="shared" si="7"/>
        <v>0</v>
      </c>
      <c r="F457">
        <f>+Casos_PN_CORR[[#This Row],[43900]]</f>
        <v>0</v>
      </c>
      <c r="G457">
        <f>+Casos_PN_CORR[[#This Row],[43901]]-Casos_PN_CORR[[#This Row],[43900]]</f>
        <v>0</v>
      </c>
      <c r="H457">
        <f>+Casos_PN_CORR[[#This Row],[43902]]-Casos_PN_CORR[[#This Row],[43901]]</f>
        <v>0</v>
      </c>
      <c r="I457">
        <f>+Casos_PN_CORR[[#This Row],[43903]]-Casos_PN_CORR[[#This Row],[43902]]</f>
        <v>0</v>
      </c>
      <c r="J457">
        <f>+Casos_PN_CORR[[#This Row],[43904]]-Casos_PN_CORR[[#This Row],[43903]]</f>
        <v>0</v>
      </c>
      <c r="K457">
        <f>+Casos_PN_CORR[[#This Row],[43905]]-Casos_PN_CORR[[#This Row],[43904]]</f>
        <v>0</v>
      </c>
      <c r="L457">
        <f>+Casos_PN_CORR[[#This Row],[43906]]-Casos_PN_CORR[[#This Row],[43905]]</f>
        <v>0</v>
      </c>
      <c r="M457">
        <f>+Casos_PN_CORR[[#This Row],[43907]]-Casos_PN_CORR[[#This Row],[43906]]</f>
        <v>0</v>
      </c>
      <c r="N457">
        <f>+Casos_PN_CORR[[#This Row],[43908]]-Casos_PN_CORR[[#This Row],[43907]]</f>
        <v>0</v>
      </c>
      <c r="O457">
        <f>+Casos_PN_CORR[[#This Row],[43909]]-Casos_PN_CORR[[#This Row],[43908]]</f>
        <v>0</v>
      </c>
      <c r="P457">
        <f>+Casos_PN_CORR[[#This Row],[43910]]-Casos_PN_CORR[[#This Row],[43909]]</f>
        <v>0</v>
      </c>
      <c r="Q457">
        <f>+Casos_PN_CORR[[#This Row],[43911]]-Casos_PN_CORR[[#This Row],[43910]]</f>
        <v>0</v>
      </c>
      <c r="R457">
        <f>+Casos_PN_CORR[[#This Row],[43912]]-Casos_PN_CORR[[#This Row],[43911]]</f>
        <v>0</v>
      </c>
      <c r="S457">
        <f>+Casos_PN_CORR[[#This Row],[43913]]-Casos_PN_CORR[[#This Row],[43912]]</f>
        <v>0</v>
      </c>
      <c r="T457">
        <f>+Casos_PN_CORR[[#This Row],[43914]]-Casos_PN_CORR[[#This Row],[43913]]</f>
        <v>0</v>
      </c>
      <c r="U457">
        <f>+Casos_PN_CORR[[#This Row],[43915]]-Casos_PN_CORR[[#This Row],[43914]]</f>
        <v>0</v>
      </c>
      <c r="V457">
        <f>+Casos_PN_CORR[[#This Row],[43916]]-Casos_PN_CORR[[#This Row],[43915]]</f>
        <v>0</v>
      </c>
      <c r="W457">
        <f>+Casos_PN_CORR[[#This Row],[43917]]-Casos_PN_CORR[[#This Row],[43916]]</f>
        <v>0</v>
      </c>
      <c r="X457">
        <f>+Casos_PN_CORR[[#This Row],[43918]]-Casos_PN_CORR[[#This Row],[43917]]</f>
        <v>0</v>
      </c>
      <c r="Y457">
        <f>+Casos_PN_CORR[[#This Row],[43919]]-Casos_PN_CORR[[#This Row],[43918]]</f>
        <v>0</v>
      </c>
      <c r="Z457">
        <f>+Casos_PN_CORR[[#This Row],[43920]]-Casos_PN_CORR[[#This Row],[43919]]</f>
        <v>0</v>
      </c>
      <c r="AA457">
        <f>+Casos_PN_CORR[[#This Row],[43921]]-Casos_PN_CORR[[#This Row],[43920]]</f>
        <v>0</v>
      </c>
      <c r="AB457">
        <f>+Casos_PN_CORR[[#This Row],[43922]]-Casos_PN_CORR[[#This Row],[43921]]</f>
        <v>0</v>
      </c>
      <c r="AC457">
        <f>+Casos_PN_CORR[[#This Row],[43923]]-Casos_PN_CORR[[#This Row],[43922]]</f>
        <v>0</v>
      </c>
      <c r="AD457">
        <f>+Casos_PN_CORR[[#This Row],[43924]]-Casos_PN_CORR[[#This Row],[43923]]</f>
        <v>0</v>
      </c>
      <c r="AE457">
        <f>+Casos_PN_CORR[[#This Row],[43925]]-Casos_PN_CORR[[#This Row],[43924]]</f>
        <v>0</v>
      </c>
      <c r="AF457">
        <f>+Casos_PN_CORR[[#This Row],[43926]]-Casos_PN_CORR[[#This Row],[43925]]</f>
        <v>0</v>
      </c>
      <c r="AG457">
        <f>+Casos_PN_CORR[[#This Row],[43927]]-Casos_PN_CORR[[#This Row],[43926]]</f>
        <v>0</v>
      </c>
      <c r="AH457">
        <f>+Casos_PN_CORR[[#This Row],[43928]]-Casos_PN_CORR[[#This Row],[43927]]</f>
        <v>0</v>
      </c>
      <c r="AI457">
        <f>+Casos_PN_CORR[[#This Row],[43929]]-Casos_PN_CORR[[#This Row],[43928]]</f>
        <v>0</v>
      </c>
      <c r="AJ457">
        <f>+Casos_PN_CORR[[#This Row],[43930]]-Casos_PN_CORR[[#This Row],[43929]]</f>
        <v>0</v>
      </c>
      <c r="AK457">
        <f>+Casos_PN_CORR[[#This Row],[43931]]-Casos_PN_CORR[[#This Row],[43930]]</f>
        <v>0</v>
      </c>
      <c r="AL457">
        <f>+Casos_PN_CORR[[#This Row],[43932]]-Casos_PN_CORR[[#This Row],[43931]]</f>
        <v>0</v>
      </c>
      <c r="AM457">
        <f>+Casos_PN_CORR[[#This Row],[43933]]-Casos_PN_CORR[[#This Row],[43932]]</f>
        <v>0</v>
      </c>
      <c r="AN457">
        <f>+Casos_PN_CORR[[#This Row],[43934]]-Casos_PN_CORR[[#This Row],[43933]]</f>
        <v>0</v>
      </c>
      <c r="AO457">
        <f>+Casos_PN_CORR[[#This Row],[43935]]-Casos_PN_CORR[[#This Row],[43934]]</f>
        <v>0</v>
      </c>
      <c r="AP457">
        <f>+Casos_PN_CORR[[#This Row],[43936]]-Casos_PN_CORR[[#This Row],[43935]]</f>
        <v>0</v>
      </c>
      <c r="AQ457">
        <f>+Casos_PN_CORR[[#This Row],[43937]]-Casos_PN_CORR[[#This Row],[43936]]</f>
        <v>0</v>
      </c>
      <c r="AR457">
        <f>+Casos_PN_CORR[[#This Row],[43938]]-Casos_PN_CORR[[#This Row],[43937]]</f>
        <v>0</v>
      </c>
      <c r="AS457">
        <f>+Casos_PN_CORR[[#This Row],[43939]]-Casos_PN_CORR[[#This Row],[43938]]</f>
        <v>0</v>
      </c>
      <c r="AT457">
        <f>+Casos_PN_CORR[[#This Row],[43940]]-Casos_PN_CORR[[#This Row],[43939]]</f>
        <v>0</v>
      </c>
      <c r="AU457">
        <f>+Casos_PN_CORR[[#This Row],[43941]]-Casos_PN_CORR[[#This Row],[43940]]</f>
        <v>0</v>
      </c>
      <c r="AV457">
        <f>+Casos_PN_CORR[[#This Row],[43942]]-Casos_PN_CORR[[#This Row],[43941]]</f>
        <v>0</v>
      </c>
      <c r="AW457">
        <f>+Casos_PN_CORR[[#This Row],[43943]]-Casos_PN_CORR[[#This Row],[43942]]</f>
        <v>0</v>
      </c>
      <c r="AX457">
        <f>+Casos_PN_CORR[[#This Row],[43944]]-Casos_PN_CORR[[#This Row],[43943]]</f>
        <v>0</v>
      </c>
      <c r="AY457">
        <f>+Casos_PN_CORR[[#This Row],[43945]]-Casos_PN_CORR[[#This Row],[43944]]</f>
        <v>0</v>
      </c>
      <c r="AZ457">
        <f>+Casos_PN_CORR[[#This Row],[43946]]-Casos_PN_CORR[[#This Row],[43945]]</f>
        <v>0</v>
      </c>
      <c r="BA457">
        <f>+Casos_PN_CORR[[#This Row],[43947]]-Casos_PN_CORR[[#This Row],[43946]]</f>
        <v>0</v>
      </c>
      <c r="BB457">
        <f>+Casos_PN_CORR[[#This Row],[43948]]-Casos_PN_CORR[[#This Row],[43947]]</f>
        <v>0</v>
      </c>
      <c r="BC457">
        <f>+Casos_PN_CORR[[#This Row],[43949]]-Casos_PN_CORR[[#This Row],[43948]]</f>
        <v>0</v>
      </c>
      <c r="BD457">
        <f>+Casos_PN_CORR[[#This Row],[43950]]-Casos_PN_CORR[[#This Row],[43949]]</f>
        <v>0</v>
      </c>
      <c r="BE457">
        <f>+Casos_PN_CORR[[#This Row],[43951]]-Casos_PN_CORR[[#This Row],[43950]]</f>
        <v>0</v>
      </c>
      <c r="BF457">
        <f>+Casos_PN_CORR[[#This Row],[43952]]-Casos_PN_CORR[[#This Row],[43951]]</f>
        <v>0</v>
      </c>
      <c r="BG457">
        <f>+Casos_PN_CORR[[#This Row],[43953]]-Casos_PN_CORR[[#This Row],[43952]]</f>
        <v>0</v>
      </c>
      <c r="BH457">
        <f>+Casos_PN_CORR[[#This Row],[43954]]-Casos_PN_CORR[[#This Row],[43953]]</f>
        <v>0</v>
      </c>
      <c r="BI457">
        <f>+Casos_PN_CORR[[#This Row],[43955]]-Casos_PN_CORR[[#This Row],[43954]]</f>
        <v>0</v>
      </c>
      <c r="BJ457">
        <f>+Casos_PN_CORR[[#This Row],[43956]]-Casos_PN_CORR[[#This Row],[43955]]</f>
        <v>0</v>
      </c>
      <c r="BK457">
        <f>+Casos_PN_CORR[[#This Row],[43957]]-Casos_PN_CORR[[#This Row],[43956]]</f>
        <v>0</v>
      </c>
      <c r="BL457">
        <f>+Casos_PN_CORR[[#This Row],[43958]]-Casos_PN_CORR[[#This Row],[43957]]</f>
        <v>0</v>
      </c>
      <c r="BM457">
        <f>+Casos_PN_CORR[[#This Row],[43959]]-Casos_PN_CORR[[#This Row],[43958]]</f>
        <v>0</v>
      </c>
      <c r="BN457">
        <f>+Casos_PN_CORR[[#This Row],[43960]]-Casos_PN_CORR[[#This Row],[43959]]</f>
        <v>0</v>
      </c>
      <c r="BO457">
        <f>+Casos_PN_CORR[[#This Row],[43961]]-Casos_PN_CORR[[#This Row],[43960]]</f>
        <v>0</v>
      </c>
      <c r="BP457">
        <f>+Casos_PN_CORR[[#This Row],[43962]]-Casos_PN_CORR[[#This Row],[43961]]</f>
        <v>0</v>
      </c>
      <c r="BQ457">
        <f>+Casos_PN_CORR[[#This Row],[43963]]-Casos_PN_CORR[[#This Row],[43962]]</f>
        <v>0</v>
      </c>
      <c r="BR457">
        <f>+Casos_PN_CORR[[#This Row],[43964]]-Casos_PN_CORR[[#This Row],[43963]]</f>
        <v>0</v>
      </c>
      <c r="BS457">
        <f>+Casos_PN_CORR[[#This Row],[43965]]-Casos_PN_CORR[[#This Row],[43964]]</f>
        <v>0</v>
      </c>
      <c r="BT457">
        <f>+Casos_PN_CORR[[#This Row],[43966]]-Casos_PN_CORR[[#This Row],[43965]]</f>
        <v>0</v>
      </c>
      <c r="BU457">
        <f>+Casos_PN_CORR[[#This Row],[43967]]-Casos_PN_CORR[[#This Row],[43966]]</f>
        <v>0</v>
      </c>
      <c r="BV457">
        <f>+Casos_PN_CORR[[#This Row],[43968]]-Casos_PN_CORR[[#This Row],[43967]]</f>
        <v>0</v>
      </c>
      <c r="BW457">
        <f>+Casos_PN_CORR[[#This Row],[43969]]-Casos_PN_CORR[[#This Row],[43968]]</f>
        <v>0</v>
      </c>
      <c r="BX457">
        <f>+Casos_PN_CORR[[#This Row],[43970]]-Casos_PN_CORR[[#This Row],[43969]]</f>
        <v>0</v>
      </c>
      <c r="BY457">
        <f>+Casos_PN_CORR[[#This Row],[43971]]-Casos_PN_CORR[[#This Row],[43970]]</f>
        <v>0</v>
      </c>
      <c r="BZ457">
        <f>+Casos_PN_CORR[[#This Row],[43972]]-Casos_PN_CORR[[#This Row],[43971]]</f>
        <v>0</v>
      </c>
      <c r="CA457">
        <f>+Casos_PN_CORR[[#This Row],[43973]]-Casos_PN_CORR[[#This Row],[43972]]</f>
        <v>0</v>
      </c>
      <c r="CB457">
        <f>+Casos_PN_CORR[[#This Row],[43974]]-Casos_PN_CORR[[#This Row],[43973]]</f>
        <v>0</v>
      </c>
      <c r="CC457">
        <f>+Casos_PN_CORR[[#This Row],[43975]]-Casos_PN_CORR[[#This Row],[43974]]</f>
        <v>0</v>
      </c>
      <c r="CD457">
        <f>+Casos_PN_CORR[[#This Row],[43976]]-Casos_PN_CORR[[#This Row],[43975]]</f>
        <v>0</v>
      </c>
      <c r="CE457">
        <f>+Casos_PN_CORR[[#This Row],[43977]]-Casos_PN_CORR[[#This Row],[43976]]</f>
        <v>0</v>
      </c>
      <c r="CF457">
        <f>+Casos_PN_CORR[[#This Row],[43978]]-Casos_PN_CORR[[#This Row],[43977]]</f>
        <v>0</v>
      </c>
      <c r="CG457">
        <f>+Casos_PN_CORR[[#This Row],[43979]]-Casos_PN_CORR[[#This Row],[43978]]</f>
        <v>0</v>
      </c>
      <c r="CH457">
        <f>+Casos_PN_CORR[[#This Row],[43980]]-Casos_PN_CORR[[#This Row],[43979]]</f>
        <v>0</v>
      </c>
      <c r="CI457">
        <f>+Casos_PN_CORR[[#This Row],[43981]]-Casos_PN_CORR[[#This Row],[43980]]</f>
        <v>0</v>
      </c>
      <c r="CJ457">
        <f>+Casos_PN_CORR[[#This Row],[43982]]-Casos_PN_CORR[[#This Row],[43981]]</f>
        <v>0</v>
      </c>
      <c r="CK457">
        <f>+Casos_PN_CORR[[#This Row],[43983]]-Casos_PN_CORR[[#This Row],[43982]]</f>
        <v>0</v>
      </c>
      <c r="CL457">
        <f>+Casos_PN_CORR[[#This Row],[43984]]-Casos_PN_CORR[[#This Row],[43983]]</f>
        <v>0</v>
      </c>
      <c r="CM457">
        <f>+Casos_PN_CORR[[#This Row],[43985]]-Casos_PN_CORR[[#This Row],[43984]]</f>
        <v>0</v>
      </c>
      <c r="CN457">
        <f>+Casos_PN_CORR[[#This Row],[43986]]-Casos_PN_CORR[[#This Row],[43985]]</f>
        <v>0</v>
      </c>
      <c r="CO457">
        <f>+Casos_PN_CORR[[#This Row],[43987]]-Casos_PN_CORR[[#This Row],[43986]]</f>
        <v>0</v>
      </c>
      <c r="CP457">
        <f>+Casos_PN_CORR[[#This Row],[43988]]-Casos_PN_CORR[[#This Row],[43987]]</f>
        <v>0</v>
      </c>
      <c r="CQ457">
        <f>+Casos_PN_CORR[[#This Row],[43989]]-Casos_PN_CORR[[#This Row],[43988]]</f>
        <v>0</v>
      </c>
      <c r="CR457">
        <f>+Casos_PN_CORR[[#This Row],[43990]]-Casos_PN_CORR[[#This Row],[43989]]</f>
        <v>0</v>
      </c>
      <c r="CS457">
        <f>+Casos_PN_CORR[[#This Row],[43991]]-Casos_PN_CORR[[#This Row],[43990]]</f>
        <v>0</v>
      </c>
      <c r="CT457">
        <f>+Casos_PN_CORR[[#This Row],[43992]]-Casos_PN_CORR[[#This Row],[43991]]</f>
        <v>0</v>
      </c>
      <c r="CU457">
        <f>+Casos_PN_CORR[[#This Row],[43993]]-Casos_PN_CORR[[#This Row],[43992]]</f>
        <v>0</v>
      </c>
    </row>
    <row r="458" spans="1:99" x14ac:dyDescent="0.3">
      <c r="A458">
        <v>81103</v>
      </c>
      <c r="B458" s="2" t="s">
        <v>99</v>
      </c>
      <c r="C458" s="2" t="s">
        <v>681</v>
      </c>
      <c r="D458" s="2" t="s">
        <v>683</v>
      </c>
      <c r="E458" s="4">
        <f t="shared" si="7"/>
        <v>0</v>
      </c>
      <c r="F458">
        <f>+Casos_PN_CORR[[#This Row],[43900]]</f>
        <v>0</v>
      </c>
      <c r="G458">
        <f>+Casos_PN_CORR[[#This Row],[43901]]-Casos_PN_CORR[[#This Row],[43900]]</f>
        <v>0</v>
      </c>
      <c r="H458">
        <f>+Casos_PN_CORR[[#This Row],[43902]]-Casos_PN_CORR[[#This Row],[43901]]</f>
        <v>0</v>
      </c>
      <c r="I458">
        <f>+Casos_PN_CORR[[#This Row],[43903]]-Casos_PN_CORR[[#This Row],[43902]]</f>
        <v>0</v>
      </c>
      <c r="J458">
        <f>+Casos_PN_CORR[[#This Row],[43904]]-Casos_PN_CORR[[#This Row],[43903]]</f>
        <v>0</v>
      </c>
      <c r="K458">
        <f>+Casos_PN_CORR[[#This Row],[43905]]-Casos_PN_CORR[[#This Row],[43904]]</f>
        <v>0</v>
      </c>
      <c r="L458">
        <f>+Casos_PN_CORR[[#This Row],[43906]]-Casos_PN_CORR[[#This Row],[43905]]</f>
        <v>0</v>
      </c>
      <c r="M458">
        <f>+Casos_PN_CORR[[#This Row],[43907]]-Casos_PN_CORR[[#This Row],[43906]]</f>
        <v>0</v>
      </c>
      <c r="N458">
        <f>+Casos_PN_CORR[[#This Row],[43908]]-Casos_PN_CORR[[#This Row],[43907]]</f>
        <v>0</v>
      </c>
      <c r="O458">
        <f>+Casos_PN_CORR[[#This Row],[43909]]-Casos_PN_CORR[[#This Row],[43908]]</f>
        <v>0</v>
      </c>
      <c r="P458">
        <f>+Casos_PN_CORR[[#This Row],[43910]]-Casos_PN_CORR[[#This Row],[43909]]</f>
        <v>0</v>
      </c>
      <c r="Q458">
        <f>+Casos_PN_CORR[[#This Row],[43911]]-Casos_PN_CORR[[#This Row],[43910]]</f>
        <v>0</v>
      </c>
      <c r="R458">
        <f>+Casos_PN_CORR[[#This Row],[43912]]-Casos_PN_CORR[[#This Row],[43911]]</f>
        <v>0</v>
      </c>
      <c r="S458">
        <f>+Casos_PN_CORR[[#This Row],[43913]]-Casos_PN_CORR[[#This Row],[43912]]</f>
        <v>0</v>
      </c>
      <c r="T458">
        <f>+Casos_PN_CORR[[#This Row],[43914]]-Casos_PN_CORR[[#This Row],[43913]]</f>
        <v>0</v>
      </c>
      <c r="U458">
        <f>+Casos_PN_CORR[[#This Row],[43915]]-Casos_PN_CORR[[#This Row],[43914]]</f>
        <v>0</v>
      </c>
      <c r="V458">
        <f>+Casos_PN_CORR[[#This Row],[43916]]-Casos_PN_CORR[[#This Row],[43915]]</f>
        <v>0</v>
      </c>
      <c r="W458">
        <f>+Casos_PN_CORR[[#This Row],[43917]]-Casos_PN_CORR[[#This Row],[43916]]</f>
        <v>0</v>
      </c>
      <c r="X458">
        <f>+Casos_PN_CORR[[#This Row],[43918]]-Casos_PN_CORR[[#This Row],[43917]]</f>
        <v>0</v>
      </c>
      <c r="Y458">
        <f>+Casos_PN_CORR[[#This Row],[43919]]-Casos_PN_CORR[[#This Row],[43918]]</f>
        <v>0</v>
      </c>
      <c r="Z458">
        <f>+Casos_PN_CORR[[#This Row],[43920]]-Casos_PN_CORR[[#This Row],[43919]]</f>
        <v>0</v>
      </c>
      <c r="AA458">
        <f>+Casos_PN_CORR[[#This Row],[43921]]-Casos_PN_CORR[[#This Row],[43920]]</f>
        <v>0</v>
      </c>
      <c r="AB458">
        <f>+Casos_PN_CORR[[#This Row],[43922]]-Casos_PN_CORR[[#This Row],[43921]]</f>
        <v>0</v>
      </c>
      <c r="AC458">
        <f>+Casos_PN_CORR[[#This Row],[43923]]-Casos_PN_CORR[[#This Row],[43922]]</f>
        <v>0</v>
      </c>
      <c r="AD458">
        <f>+Casos_PN_CORR[[#This Row],[43924]]-Casos_PN_CORR[[#This Row],[43923]]</f>
        <v>0</v>
      </c>
      <c r="AE458">
        <f>+Casos_PN_CORR[[#This Row],[43925]]-Casos_PN_CORR[[#This Row],[43924]]</f>
        <v>0</v>
      </c>
      <c r="AF458">
        <f>+Casos_PN_CORR[[#This Row],[43926]]-Casos_PN_CORR[[#This Row],[43925]]</f>
        <v>0</v>
      </c>
      <c r="AG458">
        <f>+Casos_PN_CORR[[#This Row],[43927]]-Casos_PN_CORR[[#This Row],[43926]]</f>
        <v>0</v>
      </c>
      <c r="AH458">
        <f>+Casos_PN_CORR[[#This Row],[43928]]-Casos_PN_CORR[[#This Row],[43927]]</f>
        <v>0</v>
      </c>
      <c r="AI458">
        <f>+Casos_PN_CORR[[#This Row],[43929]]-Casos_PN_CORR[[#This Row],[43928]]</f>
        <v>0</v>
      </c>
      <c r="AJ458">
        <f>+Casos_PN_CORR[[#This Row],[43930]]-Casos_PN_CORR[[#This Row],[43929]]</f>
        <v>0</v>
      </c>
      <c r="AK458">
        <f>+Casos_PN_CORR[[#This Row],[43931]]-Casos_PN_CORR[[#This Row],[43930]]</f>
        <v>0</v>
      </c>
      <c r="AL458">
        <f>+Casos_PN_CORR[[#This Row],[43932]]-Casos_PN_CORR[[#This Row],[43931]]</f>
        <v>0</v>
      </c>
      <c r="AM458">
        <f>+Casos_PN_CORR[[#This Row],[43933]]-Casos_PN_CORR[[#This Row],[43932]]</f>
        <v>0</v>
      </c>
      <c r="AN458">
        <f>+Casos_PN_CORR[[#This Row],[43934]]-Casos_PN_CORR[[#This Row],[43933]]</f>
        <v>0</v>
      </c>
      <c r="AO458">
        <f>+Casos_PN_CORR[[#This Row],[43935]]-Casos_PN_CORR[[#This Row],[43934]]</f>
        <v>0</v>
      </c>
      <c r="AP458">
        <f>+Casos_PN_CORR[[#This Row],[43936]]-Casos_PN_CORR[[#This Row],[43935]]</f>
        <v>0</v>
      </c>
      <c r="AQ458">
        <f>+Casos_PN_CORR[[#This Row],[43937]]-Casos_PN_CORR[[#This Row],[43936]]</f>
        <v>0</v>
      </c>
      <c r="AR458">
        <f>+Casos_PN_CORR[[#This Row],[43938]]-Casos_PN_CORR[[#This Row],[43937]]</f>
        <v>0</v>
      </c>
      <c r="AS458">
        <f>+Casos_PN_CORR[[#This Row],[43939]]-Casos_PN_CORR[[#This Row],[43938]]</f>
        <v>0</v>
      </c>
      <c r="AT458">
        <f>+Casos_PN_CORR[[#This Row],[43940]]-Casos_PN_CORR[[#This Row],[43939]]</f>
        <v>0</v>
      </c>
      <c r="AU458">
        <f>+Casos_PN_CORR[[#This Row],[43941]]-Casos_PN_CORR[[#This Row],[43940]]</f>
        <v>0</v>
      </c>
      <c r="AV458">
        <f>+Casos_PN_CORR[[#This Row],[43942]]-Casos_PN_CORR[[#This Row],[43941]]</f>
        <v>0</v>
      </c>
      <c r="AW458">
        <f>+Casos_PN_CORR[[#This Row],[43943]]-Casos_PN_CORR[[#This Row],[43942]]</f>
        <v>0</v>
      </c>
      <c r="AX458">
        <f>+Casos_PN_CORR[[#This Row],[43944]]-Casos_PN_CORR[[#This Row],[43943]]</f>
        <v>0</v>
      </c>
      <c r="AY458">
        <f>+Casos_PN_CORR[[#This Row],[43945]]-Casos_PN_CORR[[#This Row],[43944]]</f>
        <v>0</v>
      </c>
      <c r="AZ458">
        <f>+Casos_PN_CORR[[#This Row],[43946]]-Casos_PN_CORR[[#This Row],[43945]]</f>
        <v>0</v>
      </c>
      <c r="BA458">
        <f>+Casos_PN_CORR[[#This Row],[43947]]-Casos_PN_CORR[[#This Row],[43946]]</f>
        <v>0</v>
      </c>
      <c r="BB458">
        <f>+Casos_PN_CORR[[#This Row],[43948]]-Casos_PN_CORR[[#This Row],[43947]]</f>
        <v>0</v>
      </c>
      <c r="BC458">
        <f>+Casos_PN_CORR[[#This Row],[43949]]-Casos_PN_CORR[[#This Row],[43948]]</f>
        <v>0</v>
      </c>
      <c r="BD458">
        <f>+Casos_PN_CORR[[#This Row],[43950]]-Casos_PN_CORR[[#This Row],[43949]]</f>
        <v>0</v>
      </c>
      <c r="BE458">
        <f>+Casos_PN_CORR[[#This Row],[43951]]-Casos_PN_CORR[[#This Row],[43950]]</f>
        <v>0</v>
      </c>
      <c r="BF458">
        <f>+Casos_PN_CORR[[#This Row],[43952]]-Casos_PN_CORR[[#This Row],[43951]]</f>
        <v>0</v>
      </c>
      <c r="BG458">
        <f>+Casos_PN_CORR[[#This Row],[43953]]-Casos_PN_CORR[[#This Row],[43952]]</f>
        <v>0</v>
      </c>
      <c r="BH458">
        <f>+Casos_PN_CORR[[#This Row],[43954]]-Casos_PN_CORR[[#This Row],[43953]]</f>
        <v>0</v>
      </c>
      <c r="BI458">
        <f>+Casos_PN_CORR[[#This Row],[43955]]-Casos_PN_CORR[[#This Row],[43954]]</f>
        <v>0</v>
      </c>
      <c r="BJ458">
        <f>+Casos_PN_CORR[[#This Row],[43956]]-Casos_PN_CORR[[#This Row],[43955]]</f>
        <v>0</v>
      </c>
      <c r="BK458">
        <f>+Casos_PN_CORR[[#This Row],[43957]]-Casos_PN_CORR[[#This Row],[43956]]</f>
        <v>0</v>
      </c>
      <c r="BL458">
        <f>+Casos_PN_CORR[[#This Row],[43958]]-Casos_PN_CORR[[#This Row],[43957]]</f>
        <v>0</v>
      </c>
      <c r="BM458">
        <f>+Casos_PN_CORR[[#This Row],[43959]]-Casos_PN_CORR[[#This Row],[43958]]</f>
        <v>0</v>
      </c>
      <c r="BN458">
        <f>+Casos_PN_CORR[[#This Row],[43960]]-Casos_PN_CORR[[#This Row],[43959]]</f>
        <v>0</v>
      </c>
      <c r="BO458">
        <f>+Casos_PN_CORR[[#This Row],[43961]]-Casos_PN_CORR[[#This Row],[43960]]</f>
        <v>0</v>
      </c>
      <c r="BP458">
        <f>+Casos_PN_CORR[[#This Row],[43962]]-Casos_PN_CORR[[#This Row],[43961]]</f>
        <v>0</v>
      </c>
      <c r="BQ458">
        <f>+Casos_PN_CORR[[#This Row],[43963]]-Casos_PN_CORR[[#This Row],[43962]]</f>
        <v>0</v>
      </c>
      <c r="BR458">
        <f>+Casos_PN_CORR[[#This Row],[43964]]-Casos_PN_CORR[[#This Row],[43963]]</f>
        <v>0</v>
      </c>
      <c r="BS458">
        <f>+Casos_PN_CORR[[#This Row],[43965]]-Casos_PN_CORR[[#This Row],[43964]]</f>
        <v>0</v>
      </c>
      <c r="BT458">
        <f>+Casos_PN_CORR[[#This Row],[43966]]-Casos_PN_CORR[[#This Row],[43965]]</f>
        <v>0</v>
      </c>
      <c r="BU458">
        <f>+Casos_PN_CORR[[#This Row],[43967]]-Casos_PN_CORR[[#This Row],[43966]]</f>
        <v>0</v>
      </c>
      <c r="BV458">
        <f>+Casos_PN_CORR[[#This Row],[43968]]-Casos_PN_CORR[[#This Row],[43967]]</f>
        <v>0</v>
      </c>
      <c r="BW458">
        <f>+Casos_PN_CORR[[#This Row],[43969]]-Casos_PN_CORR[[#This Row],[43968]]</f>
        <v>0</v>
      </c>
      <c r="BX458">
        <f>+Casos_PN_CORR[[#This Row],[43970]]-Casos_PN_CORR[[#This Row],[43969]]</f>
        <v>0</v>
      </c>
      <c r="BY458">
        <f>+Casos_PN_CORR[[#This Row],[43971]]-Casos_PN_CORR[[#This Row],[43970]]</f>
        <v>0</v>
      </c>
      <c r="BZ458">
        <f>+Casos_PN_CORR[[#This Row],[43972]]-Casos_PN_CORR[[#This Row],[43971]]</f>
        <v>0</v>
      </c>
      <c r="CA458">
        <f>+Casos_PN_CORR[[#This Row],[43973]]-Casos_PN_CORR[[#This Row],[43972]]</f>
        <v>0</v>
      </c>
      <c r="CB458">
        <f>+Casos_PN_CORR[[#This Row],[43974]]-Casos_PN_CORR[[#This Row],[43973]]</f>
        <v>0</v>
      </c>
      <c r="CC458">
        <f>+Casos_PN_CORR[[#This Row],[43975]]-Casos_PN_CORR[[#This Row],[43974]]</f>
        <v>0</v>
      </c>
      <c r="CD458">
        <f>+Casos_PN_CORR[[#This Row],[43976]]-Casos_PN_CORR[[#This Row],[43975]]</f>
        <v>0</v>
      </c>
      <c r="CE458">
        <f>+Casos_PN_CORR[[#This Row],[43977]]-Casos_PN_CORR[[#This Row],[43976]]</f>
        <v>0</v>
      </c>
      <c r="CF458">
        <f>+Casos_PN_CORR[[#This Row],[43978]]-Casos_PN_CORR[[#This Row],[43977]]</f>
        <v>0</v>
      </c>
      <c r="CG458">
        <f>+Casos_PN_CORR[[#This Row],[43979]]-Casos_PN_CORR[[#This Row],[43978]]</f>
        <v>0</v>
      </c>
      <c r="CH458">
        <f>+Casos_PN_CORR[[#This Row],[43980]]-Casos_PN_CORR[[#This Row],[43979]]</f>
        <v>0</v>
      </c>
      <c r="CI458">
        <f>+Casos_PN_CORR[[#This Row],[43981]]-Casos_PN_CORR[[#This Row],[43980]]</f>
        <v>0</v>
      </c>
      <c r="CJ458">
        <f>+Casos_PN_CORR[[#This Row],[43982]]-Casos_PN_CORR[[#This Row],[43981]]</f>
        <v>0</v>
      </c>
      <c r="CK458">
        <f>+Casos_PN_CORR[[#This Row],[43983]]-Casos_PN_CORR[[#This Row],[43982]]</f>
        <v>0</v>
      </c>
      <c r="CL458">
        <f>+Casos_PN_CORR[[#This Row],[43984]]-Casos_PN_CORR[[#This Row],[43983]]</f>
        <v>0</v>
      </c>
      <c r="CM458">
        <f>+Casos_PN_CORR[[#This Row],[43985]]-Casos_PN_CORR[[#This Row],[43984]]</f>
        <v>0</v>
      </c>
      <c r="CN458">
        <f>+Casos_PN_CORR[[#This Row],[43986]]-Casos_PN_CORR[[#This Row],[43985]]</f>
        <v>0</v>
      </c>
      <c r="CO458">
        <f>+Casos_PN_CORR[[#This Row],[43987]]-Casos_PN_CORR[[#This Row],[43986]]</f>
        <v>0</v>
      </c>
      <c r="CP458">
        <f>+Casos_PN_CORR[[#This Row],[43988]]-Casos_PN_CORR[[#This Row],[43987]]</f>
        <v>0</v>
      </c>
      <c r="CQ458">
        <f>+Casos_PN_CORR[[#This Row],[43989]]-Casos_PN_CORR[[#This Row],[43988]]</f>
        <v>0</v>
      </c>
      <c r="CR458">
        <f>+Casos_PN_CORR[[#This Row],[43990]]-Casos_PN_CORR[[#This Row],[43989]]</f>
        <v>0</v>
      </c>
      <c r="CS458">
        <f>+Casos_PN_CORR[[#This Row],[43991]]-Casos_PN_CORR[[#This Row],[43990]]</f>
        <v>0</v>
      </c>
      <c r="CT458">
        <f>+Casos_PN_CORR[[#This Row],[43992]]-Casos_PN_CORR[[#This Row],[43991]]</f>
        <v>0</v>
      </c>
      <c r="CU458">
        <f>+Casos_PN_CORR[[#This Row],[43993]]-Casos_PN_CORR[[#This Row],[43992]]</f>
        <v>0</v>
      </c>
    </row>
    <row r="459" spans="1:99" x14ac:dyDescent="0.3">
      <c r="A459">
        <v>80817</v>
      </c>
      <c r="B459" s="2" t="s">
        <v>99</v>
      </c>
      <c r="C459" s="2" t="s">
        <v>99</v>
      </c>
      <c r="D459" s="2" t="s">
        <v>100</v>
      </c>
      <c r="E459" s="4">
        <f t="shared" si="7"/>
        <v>0</v>
      </c>
      <c r="F459">
        <f>+Casos_PN_CORR[[#This Row],[43900]]</f>
        <v>0</v>
      </c>
      <c r="G459">
        <f>+Casos_PN_CORR[[#This Row],[43901]]-Casos_PN_CORR[[#This Row],[43900]]</f>
        <v>0</v>
      </c>
      <c r="H459">
        <f>+Casos_PN_CORR[[#This Row],[43902]]-Casos_PN_CORR[[#This Row],[43901]]</f>
        <v>0</v>
      </c>
      <c r="I459">
        <f>+Casos_PN_CORR[[#This Row],[43903]]-Casos_PN_CORR[[#This Row],[43902]]</f>
        <v>0</v>
      </c>
      <c r="J459">
        <f>+Casos_PN_CORR[[#This Row],[43904]]-Casos_PN_CORR[[#This Row],[43903]]</f>
        <v>0</v>
      </c>
      <c r="K459">
        <f>+Casos_PN_CORR[[#This Row],[43905]]-Casos_PN_CORR[[#This Row],[43904]]</f>
        <v>0</v>
      </c>
      <c r="L459">
        <f>+Casos_PN_CORR[[#This Row],[43906]]-Casos_PN_CORR[[#This Row],[43905]]</f>
        <v>0</v>
      </c>
      <c r="M459">
        <f>+Casos_PN_CORR[[#This Row],[43907]]-Casos_PN_CORR[[#This Row],[43906]]</f>
        <v>0</v>
      </c>
      <c r="N459">
        <f>+Casos_PN_CORR[[#This Row],[43908]]-Casos_PN_CORR[[#This Row],[43907]]</f>
        <v>0</v>
      </c>
      <c r="O459">
        <f>+Casos_PN_CORR[[#This Row],[43909]]-Casos_PN_CORR[[#This Row],[43908]]</f>
        <v>0</v>
      </c>
      <c r="P459">
        <f>+Casos_PN_CORR[[#This Row],[43910]]-Casos_PN_CORR[[#This Row],[43909]]</f>
        <v>0</v>
      </c>
      <c r="Q459">
        <f>+Casos_PN_CORR[[#This Row],[43911]]-Casos_PN_CORR[[#This Row],[43910]]</f>
        <v>0</v>
      </c>
      <c r="R459">
        <f>+Casos_PN_CORR[[#This Row],[43912]]-Casos_PN_CORR[[#This Row],[43911]]</f>
        <v>0</v>
      </c>
      <c r="S459">
        <f>+Casos_PN_CORR[[#This Row],[43913]]-Casos_PN_CORR[[#This Row],[43912]]</f>
        <v>0</v>
      </c>
      <c r="T459">
        <f>+Casos_PN_CORR[[#This Row],[43914]]-Casos_PN_CORR[[#This Row],[43913]]</f>
        <v>0</v>
      </c>
      <c r="U459">
        <f>+Casos_PN_CORR[[#This Row],[43915]]-Casos_PN_CORR[[#This Row],[43914]]</f>
        <v>0</v>
      </c>
      <c r="V459">
        <f>+Casos_PN_CORR[[#This Row],[43916]]-Casos_PN_CORR[[#This Row],[43915]]</f>
        <v>0</v>
      </c>
      <c r="W459">
        <f>+Casos_PN_CORR[[#This Row],[43917]]-Casos_PN_CORR[[#This Row],[43916]]</f>
        <v>0</v>
      </c>
      <c r="X459">
        <f>+Casos_PN_CORR[[#This Row],[43918]]-Casos_PN_CORR[[#This Row],[43917]]</f>
        <v>0</v>
      </c>
      <c r="Y459">
        <f>+Casos_PN_CORR[[#This Row],[43919]]-Casos_PN_CORR[[#This Row],[43918]]</f>
        <v>0</v>
      </c>
      <c r="Z459">
        <f>+Casos_PN_CORR[[#This Row],[43920]]-Casos_PN_CORR[[#This Row],[43919]]</f>
        <v>0</v>
      </c>
      <c r="AA459">
        <f>+Casos_PN_CORR[[#This Row],[43921]]-Casos_PN_CORR[[#This Row],[43920]]</f>
        <v>0</v>
      </c>
      <c r="AB459">
        <f>+Casos_PN_CORR[[#This Row],[43922]]-Casos_PN_CORR[[#This Row],[43921]]</f>
        <v>0</v>
      </c>
      <c r="AC459">
        <f>+Casos_PN_CORR[[#This Row],[43923]]-Casos_PN_CORR[[#This Row],[43922]]</f>
        <v>0</v>
      </c>
      <c r="AD459">
        <f>+Casos_PN_CORR[[#This Row],[43924]]-Casos_PN_CORR[[#This Row],[43923]]</f>
        <v>0</v>
      </c>
      <c r="AE459">
        <f>+Casos_PN_CORR[[#This Row],[43925]]-Casos_PN_CORR[[#This Row],[43924]]</f>
        <v>0</v>
      </c>
      <c r="AF459">
        <f>+Casos_PN_CORR[[#This Row],[43926]]-Casos_PN_CORR[[#This Row],[43925]]</f>
        <v>0</v>
      </c>
      <c r="AG459">
        <f>+Casos_PN_CORR[[#This Row],[43927]]-Casos_PN_CORR[[#This Row],[43926]]</f>
        <v>0</v>
      </c>
      <c r="AH459">
        <f>+Casos_PN_CORR[[#This Row],[43928]]-Casos_PN_CORR[[#This Row],[43927]]</f>
        <v>0</v>
      </c>
      <c r="AI459">
        <f>+Casos_PN_CORR[[#This Row],[43929]]-Casos_PN_CORR[[#This Row],[43928]]</f>
        <v>0</v>
      </c>
      <c r="AJ459">
        <f>+Casos_PN_CORR[[#This Row],[43930]]-Casos_PN_CORR[[#This Row],[43929]]</f>
        <v>0</v>
      </c>
      <c r="AK459">
        <f>+Casos_PN_CORR[[#This Row],[43931]]-Casos_PN_CORR[[#This Row],[43930]]</f>
        <v>0</v>
      </c>
      <c r="AL459">
        <f>+Casos_PN_CORR[[#This Row],[43932]]-Casos_PN_CORR[[#This Row],[43931]]</f>
        <v>0</v>
      </c>
      <c r="AM459">
        <f>+Casos_PN_CORR[[#This Row],[43933]]-Casos_PN_CORR[[#This Row],[43932]]</f>
        <v>0</v>
      </c>
      <c r="AN459">
        <f>+Casos_PN_CORR[[#This Row],[43934]]-Casos_PN_CORR[[#This Row],[43933]]</f>
        <v>0</v>
      </c>
      <c r="AO459">
        <f>+Casos_PN_CORR[[#This Row],[43935]]-Casos_PN_CORR[[#This Row],[43934]]</f>
        <v>0</v>
      </c>
      <c r="AP459">
        <f>+Casos_PN_CORR[[#This Row],[43936]]-Casos_PN_CORR[[#This Row],[43935]]</f>
        <v>0</v>
      </c>
      <c r="AQ459">
        <f>+Casos_PN_CORR[[#This Row],[43937]]-Casos_PN_CORR[[#This Row],[43936]]</f>
        <v>0</v>
      </c>
      <c r="AR459">
        <f>+Casos_PN_CORR[[#This Row],[43938]]-Casos_PN_CORR[[#This Row],[43937]]</f>
        <v>0</v>
      </c>
      <c r="AS459">
        <f>+Casos_PN_CORR[[#This Row],[43939]]-Casos_PN_CORR[[#This Row],[43938]]</f>
        <v>0</v>
      </c>
      <c r="AT459">
        <f>+Casos_PN_CORR[[#This Row],[43940]]-Casos_PN_CORR[[#This Row],[43939]]</f>
        <v>0</v>
      </c>
      <c r="AU459">
        <f>+Casos_PN_CORR[[#This Row],[43941]]-Casos_PN_CORR[[#This Row],[43940]]</f>
        <v>0</v>
      </c>
      <c r="AV459">
        <f>+Casos_PN_CORR[[#This Row],[43942]]-Casos_PN_CORR[[#This Row],[43941]]</f>
        <v>0</v>
      </c>
      <c r="AW459">
        <f>+Casos_PN_CORR[[#This Row],[43943]]-Casos_PN_CORR[[#This Row],[43942]]</f>
        <v>0</v>
      </c>
      <c r="AX459">
        <f>+Casos_PN_CORR[[#This Row],[43944]]-Casos_PN_CORR[[#This Row],[43943]]</f>
        <v>0</v>
      </c>
      <c r="AY459">
        <f>+Casos_PN_CORR[[#This Row],[43945]]-Casos_PN_CORR[[#This Row],[43944]]</f>
        <v>0</v>
      </c>
      <c r="AZ459">
        <f>+Casos_PN_CORR[[#This Row],[43946]]-Casos_PN_CORR[[#This Row],[43945]]</f>
        <v>0</v>
      </c>
      <c r="BA459">
        <f>+Casos_PN_CORR[[#This Row],[43947]]-Casos_PN_CORR[[#This Row],[43946]]</f>
        <v>0</v>
      </c>
      <c r="BB459">
        <f>+Casos_PN_CORR[[#This Row],[43948]]-Casos_PN_CORR[[#This Row],[43947]]</f>
        <v>0</v>
      </c>
      <c r="BC459">
        <f>+Casos_PN_CORR[[#This Row],[43949]]-Casos_PN_CORR[[#This Row],[43948]]</f>
        <v>0</v>
      </c>
      <c r="BD459">
        <f>+Casos_PN_CORR[[#This Row],[43950]]-Casos_PN_CORR[[#This Row],[43949]]</f>
        <v>0</v>
      </c>
      <c r="BE459">
        <f>+Casos_PN_CORR[[#This Row],[43951]]-Casos_PN_CORR[[#This Row],[43950]]</f>
        <v>0</v>
      </c>
      <c r="BF459">
        <f>+Casos_PN_CORR[[#This Row],[43952]]-Casos_PN_CORR[[#This Row],[43951]]</f>
        <v>0</v>
      </c>
      <c r="BG459">
        <f>+Casos_PN_CORR[[#This Row],[43953]]-Casos_PN_CORR[[#This Row],[43952]]</f>
        <v>0</v>
      </c>
      <c r="BH459">
        <f>+Casos_PN_CORR[[#This Row],[43954]]-Casos_PN_CORR[[#This Row],[43953]]</f>
        <v>0</v>
      </c>
      <c r="BI459">
        <f>+Casos_PN_CORR[[#This Row],[43955]]-Casos_PN_CORR[[#This Row],[43954]]</f>
        <v>0</v>
      </c>
      <c r="BJ459">
        <f>+Casos_PN_CORR[[#This Row],[43956]]-Casos_PN_CORR[[#This Row],[43955]]</f>
        <v>0</v>
      </c>
      <c r="BK459">
        <f>+Casos_PN_CORR[[#This Row],[43957]]-Casos_PN_CORR[[#This Row],[43956]]</f>
        <v>0</v>
      </c>
      <c r="BL459">
        <f>+Casos_PN_CORR[[#This Row],[43958]]-Casos_PN_CORR[[#This Row],[43957]]</f>
        <v>0</v>
      </c>
      <c r="BM459">
        <f>+Casos_PN_CORR[[#This Row],[43959]]-Casos_PN_CORR[[#This Row],[43958]]</f>
        <v>0</v>
      </c>
      <c r="BN459">
        <f>+Casos_PN_CORR[[#This Row],[43960]]-Casos_PN_CORR[[#This Row],[43959]]</f>
        <v>0</v>
      </c>
      <c r="BO459">
        <f>+Casos_PN_CORR[[#This Row],[43961]]-Casos_PN_CORR[[#This Row],[43960]]</f>
        <v>0</v>
      </c>
      <c r="BP459">
        <f>+Casos_PN_CORR[[#This Row],[43962]]-Casos_PN_CORR[[#This Row],[43961]]</f>
        <v>0</v>
      </c>
      <c r="BQ459">
        <f>+Casos_PN_CORR[[#This Row],[43963]]-Casos_PN_CORR[[#This Row],[43962]]</f>
        <v>0</v>
      </c>
      <c r="BR459">
        <f>+Casos_PN_CORR[[#This Row],[43964]]-Casos_PN_CORR[[#This Row],[43963]]</f>
        <v>0</v>
      </c>
      <c r="BS459">
        <f>+Casos_PN_CORR[[#This Row],[43965]]-Casos_PN_CORR[[#This Row],[43964]]</f>
        <v>0</v>
      </c>
      <c r="BT459">
        <f>+Casos_PN_CORR[[#This Row],[43966]]-Casos_PN_CORR[[#This Row],[43965]]</f>
        <v>0</v>
      </c>
      <c r="BU459">
        <f>+Casos_PN_CORR[[#This Row],[43967]]-Casos_PN_CORR[[#This Row],[43966]]</f>
        <v>0</v>
      </c>
      <c r="BV459">
        <f>+Casos_PN_CORR[[#This Row],[43968]]-Casos_PN_CORR[[#This Row],[43967]]</f>
        <v>0</v>
      </c>
      <c r="BW459">
        <f>+Casos_PN_CORR[[#This Row],[43969]]-Casos_PN_CORR[[#This Row],[43968]]</f>
        <v>0</v>
      </c>
      <c r="BX459">
        <f>+Casos_PN_CORR[[#This Row],[43970]]-Casos_PN_CORR[[#This Row],[43969]]</f>
        <v>0</v>
      </c>
      <c r="BY459">
        <f>+Casos_PN_CORR[[#This Row],[43971]]-Casos_PN_CORR[[#This Row],[43970]]</f>
        <v>0</v>
      </c>
      <c r="BZ459">
        <f>+Casos_PN_CORR[[#This Row],[43972]]-Casos_PN_CORR[[#This Row],[43971]]</f>
        <v>0</v>
      </c>
      <c r="CA459">
        <f>+Casos_PN_CORR[[#This Row],[43973]]-Casos_PN_CORR[[#This Row],[43972]]</f>
        <v>0</v>
      </c>
      <c r="CB459">
        <f>+Casos_PN_CORR[[#This Row],[43974]]-Casos_PN_CORR[[#This Row],[43973]]</f>
        <v>0</v>
      </c>
      <c r="CC459">
        <f>+Casos_PN_CORR[[#This Row],[43975]]-Casos_PN_CORR[[#This Row],[43974]]</f>
        <v>0</v>
      </c>
      <c r="CD459">
        <f>+Casos_PN_CORR[[#This Row],[43976]]-Casos_PN_CORR[[#This Row],[43975]]</f>
        <v>0</v>
      </c>
      <c r="CE459">
        <f>+Casos_PN_CORR[[#This Row],[43977]]-Casos_PN_CORR[[#This Row],[43976]]</f>
        <v>0</v>
      </c>
      <c r="CF459">
        <f>+Casos_PN_CORR[[#This Row],[43978]]-Casos_PN_CORR[[#This Row],[43977]]</f>
        <v>0</v>
      </c>
      <c r="CG459">
        <f>+Casos_PN_CORR[[#This Row],[43979]]-Casos_PN_CORR[[#This Row],[43978]]</f>
        <v>0</v>
      </c>
      <c r="CH459">
        <f>+Casos_PN_CORR[[#This Row],[43980]]-Casos_PN_CORR[[#This Row],[43979]]</f>
        <v>0</v>
      </c>
      <c r="CI459">
        <f>+Casos_PN_CORR[[#This Row],[43981]]-Casos_PN_CORR[[#This Row],[43980]]</f>
        <v>0</v>
      </c>
      <c r="CJ459">
        <f>+Casos_PN_CORR[[#This Row],[43982]]-Casos_PN_CORR[[#This Row],[43981]]</f>
        <v>0</v>
      </c>
      <c r="CK459">
        <f>+Casos_PN_CORR[[#This Row],[43983]]-Casos_PN_CORR[[#This Row],[43982]]</f>
        <v>0</v>
      </c>
      <c r="CL459">
        <f>+Casos_PN_CORR[[#This Row],[43984]]-Casos_PN_CORR[[#This Row],[43983]]</f>
        <v>0</v>
      </c>
      <c r="CM459">
        <f>+Casos_PN_CORR[[#This Row],[43985]]-Casos_PN_CORR[[#This Row],[43984]]</f>
        <v>0</v>
      </c>
      <c r="CN459">
        <f>+Casos_PN_CORR[[#This Row],[43986]]-Casos_PN_CORR[[#This Row],[43985]]</f>
        <v>0</v>
      </c>
      <c r="CO459">
        <f>+Casos_PN_CORR[[#This Row],[43987]]-Casos_PN_CORR[[#This Row],[43986]]</f>
        <v>0</v>
      </c>
      <c r="CP459">
        <f>+Casos_PN_CORR[[#This Row],[43988]]-Casos_PN_CORR[[#This Row],[43987]]</f>
        <v>0</v>
      </c>
      <c r="CQ459">
        <f>+Casos_PN_CORR[[#This Row],[43989]]-Casos_PN_CORR[[#This Row],[43988]]</f>
        <v>0</v>
      </c>
      <c r="CR459">
        <f>+Casos_PN_CORR[[#This Row],[43990]]-Casos_PN_CORR[[#This Row],[43989]]</f>
        <v>0</v>
      </c>
      <c r="CS459">
        <f>+Casos_PN_CORR[[#This Row],[43991]]-Casos_PN_CORR[[#This Row],[43990]]</f>
        <v>0</v>
      </c>
      <c r="CT459">
        <f>+Casos_PN_CORR[[#This Row],[43992]]-Casos_PN_CORR[[#This Row],[43991]]</f>
        <v>0</v>
      </c>
      <c r="CU459">
        <f>+Casos_PN_CORR[[#This Row],[43993]]-Casos_PN_CORR[[#This Row],[43992]]</f>
        <v>0</v>
      </c>
    </row>
    <row r="460" spans="1:99" x14ac:dyDescent="0.3">
      <c r="A460">
        <v>40804</v>
      </c>
      <c r="B460" s="2" t="s">
        <v>154</v>
      </c>
      <c r="C460" s="2" t="s">
        <v>280</v>
      </c>
      <c r="D460" s="2" t="s">
        <v>684</v>
      </c>
      <c r="E460" s="4">
        <f t="shared" si="7"/>
        <v>0</v>
      </c>
      <c r="F460">
        <f>+Casos_PN_CORR[[#This Row],[43900]]</f>
        <v>0</v>
      </c>
      <c r="G460">
        <f>+Casos_PN_CORR[[#This Row],[43901]]-Casos_PN_CORR[[#This Row],[43900]]</f>
        <v>0</v>
      </c>
      <c r="H460">
        <f>+Casos_PN_CORR[[#This Row],[43902]]-Casos_PN_CORR[[#This Row],[43901]]</f>
        <v>0</v>
      </c>
      <c r="I460">
        <f>+Casos_PN_CORR[[#This Row],[43903]]-Casos_PN_CORR[[#This Row],[43902]]</f>
        <v>0</v>
      </c>
      <c r="J460">
        <f>+Casos_PN_CORR[[#This Row],[43904]]-Casos_PN_CORR[[#This Row],[43903]]</f>
        <v>0</v>
      </c>
      <c r="K460">
        <f>+Casos_PN_CORR[[#This Row],[43905]]-Casos_PN_CORR[[#This Row],[43904]]</f>
        <v>0</v>
      </c>
      <c r="L460">
        <f>+Casos_PN_CORR[[#This Row],[43906]]-Casos_PN_CORR[[#This Row],[43905]]</f>
        <v>0</v>
      </c>
      <c r="M460">
        <f>+Casos_PN_CORR[[#This Row],[43907]]-Casos_PN_CORR[[#This Row],[43906]]</f>
        <v>0</v>
      </c>
      <c r="N460">
        <f>+Casos_PN_CORR[[#This Row],[43908]]-Casos_PN_CORR[[#This Row],[43907]]</f>
        <v>0</v>
      </c>
      <c r="O460">
        <f>+Casos_PN_CORR[[#This Row],[43909]]-Casos_PN_CORR[[#This Row],[43908]]</f>
        <v>0</v>
      </c>
      <c r="P460">
        <f>+Casos_PN_CORR[[#This Row],[43910]]-Casos_PN_CORR[[#This Row],[43909]]</f>
        <v>0</v>
      </c>
      <c r="Q460">
        <f>+Casos_PN_CORR[[#This Row],[43911]]-Casos_PN_CORR[[#This Row],[43910]]</f>
        <v>0</v>
      </c>
      <c r="R460">
        <f>+Casos_PN_CORR[[#This Row],[43912]]-Casos_PN_CORR[[#This Row],[43911]]</f>
        <v>0</v>
      </c>
      <c r="S460">
        <f>+Casos_PN_CORR[[#This Row],[43913]]-Casos_PN_CORR[[#This Row],[43912]]</f>
        <v>0</v>
      </c>
      <c r="T460">
        <f>+Casos_PN_CORR[[#This Row],[43914]]-Casos_PN_CORR[[#This Row],[43913]]</f>
        <v>0</v>
      </c>
      <c r="U460">
        <f>+Casos_PN_CORR[[#This Row],[43915]]-Casos_PN_CORR[[#This Row],[43914]]</f>
        <v>0</v>
      </c>
      <c r="V460">
        <f>+Casos_PN_CORR[[#This Row],[43916]]-Casos_PN_CORR[[#This Row],[43915]]</f>
        <v>0</v>
      </c>
      <c r="W460">
        <f>+Casos_PN_CORR[[#This Row],[43917]]-Casos_PN_CORR[[#This Row],[43916]]</f>
        <v>0</v>
      </c>
      <c r="X460">
        <f>+Casos_PN_CORR[[#This Row],[43918]]-Casos_PN_CORR[[#This Row],[43917]]</f>
        <v>0</v>
      </c>
      <c r="Y460">
        <f>+Casos_PN_CORR[[#This Row],[43919]]-Casos_PN_CORR[[#This Row],[43918]]</f>
        <v>0</v>
      </c>
      <c r="Z460">
        <f>+Casos_PN_CORR[[#This Row],[43920]]-Casos_PN_CORR[[#This Row],[43919]]</f>
        <v>0</v>
      </c>
      <c r="AA460">
        <f>+Casos_PN_CORR[[#This Row],[43921]]-Casos_PN_CORR[[#This Row],[43920]]</f>
        <v>0</v>
      </c>
      <c r="AB460">
        <f>+Casos_PN_CORR[[#This Row],[43922]]-Casos_PN_CORR[[#This Row],[43921]]</f>
        <v>0</v>
      </c>
      <c r="AC460">
        <f>+Casos_PN_CORR[[#This Row],[43923]]-Casos_PN_CORR[[#This Row],[43922]]</f>
        <v>0</v>
      </c>
      <c r="AD460">
        <f>+Casos_PN_CORR[[#This Row],[43924]]-Casos_PN_CORR[[#This Row],[43923]]</f>
        <v>0</v>
      </c>
      <c r="AE460">
        <f>+Casos_PN_CORR[[#This Row],[43925]]-Casos_PN_CORR[[#This Row],[43924]]</f>
        <v>0</v>
      </c>
      <c r="AF460">
        <f>+Casos_PN_CORR[[#This Row],[43926]]-Casos_PN_CORR[[#This Row],[43925]]</f>
        <v>0</v>
      </c>
      <c r="AG460">
        <f>+Casos_PN_CORR[[#This Row],[43927]]-Casos_PN_CORR[[#This Row],[43926]]</f>
        <v>0</v>
      </c>
      <c r="AH460">
        <f>+Casos_PN_CORR[[#This Row],[43928]]-Casos_PN_CORR[[#This Row],[43927]]</f>
        <v>0</v>
      </c>
      <c r="AI460">
        <f>+Casos_PN_CORR[[#This Row],[43929]]-Casos_PN_CORR[[#This Row],[43928]]</f>
        <v>0</v>
      </c>
      <c r="AJ460">
        <f>+Casos_PN_CORR[[#This Row],[43930]]-Casos_PN_CORR[[#This Row],[43929]]</f>
        <v>0</v>
      </c>
      <c r="AK460">
        <f>+Casos_PN_CORR[[#This Row],[43931]]-Casos_PN_CORR[[#This Row],[43930]]</f>
        <v>0</v>
      </c>
      <c r="AL460">
        <f>+Casos_PN_CORR[[#This Row],[43932]]-Casos_PN_CORR[[#This Row],[43931]]</f>
        <v>0</v>
      </c>
      <c r="AM460">
        <f>+Casos_PN_CORR[[#This Row],[43933]]-Casos_PN_CORR[[#This Row],[43932]]</f>
        <v>0</v>
      </c>
      <c r="AN460">
        <f>+Casos_PN_CORR[[#This Row],[43934]]-Casos_PN_CORR[[#This Row],[43933]]</f>
        <v>0</v>
      </c>
      <c r="AO460">
        <f>+Casos_PN_CORR[[#This Row],[43935]]-Casos_PN_CORR[[#This Row],[43934]]</f>
        <v>0</v>
      </c>
      <c r="AP460">
        <f>+Casos_PN_CORR[[#This Row],[43936]]-Casos_PN_CORR[[#This Row],[43935]]</f>
        <v>0</v>
      </c>
      <c r="AQ460">
        <f>+Casos_PN_CORR[[#This Row],[43937]]-Casos_PN_CORR[[#This Row],[43936]]</f>
        <v>0</v>
      </c>
      <c r="AR460">
        <f>+Casos_PN_CORR[[#This Row],[43938]]-Casos_PN_CORR[[#This Row],[43937]]</f>
        <v>0</v>
      </c>
      <c r="AS460">
        <f>+Casos_PN_CORR[[#This Row],[43939]]-Casos_PN_CORR[[#This Row],[43938]]</f>
        <v>0</v>
      </c>
      <c r="AT460">
        <f>+Casos_PN_CORR[[#This Row],[43940]]-Casos_PN_CORR[[#This Row],[43939]]</f>
        <v>0</v>
      </c>
      <c r="AU460">
        <f>+Casos_PN_CORR[[#This Row],[43941]]-Casos_PN_CORR[[#This Row],[43940]]</f>
        <v>0</v>
      </c>
      <c r="AV460">
        <f>+Casos_PN_CORR[[#This Row],[43942]]-Casos_PN_CORR[[#This Row],[43941]]</f>
        <v>0</v>
      </c>
      <c r="AW460">
        <f>+Casos_PN_CORR[[#This Row],[43943]]-Casos_PN_CORR[[#This Row],[43942]]</f>
        <v>0</v>
      </c>
      <c r="AX460">
        <f>+Casos_PN_CORR[[#This Row],[43944]]-Casos_PN_CORR[[#This Row],[43943]]</f>
        <v>0</v>
      </c>
      <c r="AY460">
        <f>+Casos_PN_CORR[[#This Row],[43945]]-Casos_PN_CORR[[#This Row],[43944]]</f>
        <v>0</v>
      </c>
      <c r="AZ460">
        <f>+Casos_PN_CORR[[#This Row],[43946]]-Casos_PN_CORR[[#This Row],[43945]]</f>
        <v>0</v>
      </c>
      <c r="BA460">
        <f>+Casos_PN_CORR[[#This Row],[43947]]-Casos_PN_CORR[[#This Row],[43946]]</f>
        <v>0</v>
      </c>
      <c r="BB460">
        <f>+Casos_PN_CORR[[#This Row],[43948]]-Casos_PN_CORR[[#This Row],[43947]]</f>
        <v>0</v>
      </c>
      <c r="BC460">
        <f>+Casos_PN_CORR[[#This Row],[43949]]-Casos_PN_CORR[[#This Row],[43948]]</f>
        <v>0</v>
      </c>
      <c r="BD460">
        <f>+Casos_PN_CORR[[#This Row],[43950]]-Casos_PN_CORR[[#This Row],[43949]]</f>
        <v>0</v>
      </c>
      <c r="BE460">
        <f>+Casos_PN_CORR[[#This Row],[43951]]-Casos_PN_CORR[[#This Row],[43950]]</f>
        <v>0</v>
      </c>
      <c r="BF460">
        <f>+Casos_PN_CORR[[#This Row],[43952]]-Casos_PN_CORR[[#This Row],[43951]]</f>
        <v>0</v>
      </c>
      <c r="BG460">
        <f>+Casos_PN_CORR[[#This Row],[43953]]-Casos_PN_CORR[[#This Row],[43952]]</f>
        <v>0</v>
      </c>
      <c r="BH460">
        <f>+Casos_PN_CORR[[#This Row],[43954]]-Casos_PN_CORR[[#This Row],[43953]]</f>
        <v>0</v>
      </c>
      <c r="BI460">
        <f>+Casos_PN_CORR[[#This Row],[43955]]-Casos_PN_CORR[[#This Row],[43954]]</f>
        <v>0</v>
      </c>
      <c r="BJ460">
        <f>+Casos_PN_CORR[[#This Row],[43956]]-Casos_PN_CORR[[#This Row],[43955]]</f>
        <v>0</v>
      </c>
      <c r="BK460">
        <f>+Casos_PN_CORR[[#This Row],[43957]]-Casos_PN_CORR[[#This Row],[43956]]</f>
        <v>0</v>
      </c>
      <c r="BL460">
        <f>+Casos_PN_CORR[[#This Row],[43958]]-Casos_PN_CORR[[#This Row],[43957]]</f>
        <v>0</v>
      </c>
      <c r="BM460">
        <f>+Casos_PN_CORR[[#This Row],[43959]]-Casos_PN_CORR[[#This Row],[43958]]</f>
        <v>0</v>
      </c>
      <c r="BN460">
        <f>+Casos_PN_CORR[[#This Row],[43960]]-Casos_PN_CORR[[#This Row],[43959]]</f>
        <v>0</v>
      </c>
      <c r="BO460">
        <f>+Casos_PN_CORR[[#This Row],[43961]]-Casos_PN_CORR[[#This Row],[43960]]</f>
        <v>0</v>
      </c>
      <c r="BP460">
        <f>+Casos_PN_CORR[[#This Row],[43962]]-Casos_PN_CORR[[#This Row],[43961]]</f>
        <v>0</v>
      </c>
      <c r="BQ460">
        <f>+Casos_PN_CORR[[#This Row],[43963]]-Casos_PN_CORR[[#This Row],[43962]]</f>
        <v>0</v>
      </c>
      <c r="BR460">
        <f>+Casos_PN_CORR[[#This Row],[43964]]-Casos_PN_CORR[[#This Row],[43963]]</f>
        <v>0</v>
      </c>
      <c r="BS460">
        <f>+Casos_PN_CORR[[#This Row],[43965]]-Casos_PN_CORR[[#This Row],[43964]]</f>
        <v>0</v>
      </c>
      <c r="BT460">
        <f>+Casos_PN_CORR[[#This Row],[43966]]-Casos_PN_CORR[[#This Row],[43965]]</f>
        <v>0</v>
      </c>
      <c r="BU460">
        <f>+Casos_PN_CORR[[#This Row],[43967]]-Casos_PN_CORR[[#This Row],[43966]]</f>
        <v>0</v>
      </c>
      <c r="BV460">
        <f>+Casos_PN_CORR[[#This Row],[43968]]-Casos_PN_CORR[[#This Row],[43967]]</f>
        <v>0</v>
      </c>
      <c r="BW460">
        <f>+Casos_PN_CORR[[#This Row],[43969]]-Casos_PN_CORR[[#This Row],[43968]]</f>
        <v>0</v>
      </c>
      <c r="BX460">
        <f>+Casos_PN_CORR[[#This Row],[43970]]-Casos_PN_CORR[[#This Row],[43969]]</f>
        <v>0</v>
      </c>
      <c r="BY460">
        <f>+Casos_PN_CORR[[#This Row],[43971]]-Casos_PN_CORR[[#This Row],[43970]]</f>
        <v>0</v>
      </c>
      <c r="BZ460">
        <f>+Casos_PN_CORR[[#This Row],[43972]]-Casos_PN_CORR[[#This Row],[43971]]</f>
        <v>0</v>
      </c>
      <c r="CA460">
        <f>+Casos_PN_CORR[[#This Row],[43973]]-Casos_PN_CORR[[#This Row],[43972]]</f>
        <v>0</v>
      </c>
      <c r="CB460">
        <f>+Casos_PN_CORR[[#This Row],[43974]]-Casos_PN_CORR[[#This Row],[43973]]</f>
        <v>0</v>
      </c>
      <c r="CC460">
        <f>+Casos_PN_CORR[[#This Row],[43975]]-Casos_PN_CORR[[#This Row],[43974]]</f>
        <v>0</v>
      </c>
      <c r="CD460">
        <f>+Casos_PN_CORR[[#This Row],[43976]]-Casos_PN_CORR[[#This Row],[43975]]</f>
        <v>0</v>
      </c>
      <c r="CE460">
        <f>+Casos_PN_CORR[[#This Row],[43977]]-Casos_PN_CORR[[#This Row],[43976]]</f>
        <v>0</v>
      </c>
      <c r="CF460">
        <f>+Casos_PN_CORR[[#This Row],[43978]]-Casos_PN_CORR[[#This Row],[43977]]</f>
        <v>0</v>
      </c>
      <c r="CG460">
        <f>+Casos_PN_CORR[[#This Row],[43979]]-Casos_PN_CORR[[#This Row],[43978]]</f>
        <v>0</v>
      </c>
      <c r="CH460">
        <f>+Casos_PN_CORR[[#This Row],[43980]]-Casos_PN_CORR[[#This Row],[43979]]</f>
        <v>0</v>
      </c>
      <c r="CI460">
        <f>+Casos_PN_CORR[[#This Row],[43981]]-Casos_PN_CORR[[#This Row],[43980]]</f>
        <v>0</v>
      </c>
      <c r="CJ460">
        <f>+Casos_PN_CORR[[#This Row],[43982]]-Casos_PN_CORR[[#This Row],[43981]]</f>
        <v>0</v>
      </c>
      <c r="CK460">
        <f>+Casos_PN_CORR[[#This Row],[43983]]-Casos_PN_CORR[[#This Row],[43982]]</f>
        <v>0</v>
      </c>
      <c r="CL460">
        <f>+Casos_PN_CORR[[#This Row],[43984]]-Casos_PN_CORR[[#This Row],[43983]]</f>
        <v>0</v>
      </c>
      <c r="CM460">
        <f>+Casos_PN_CORR[[#This Row],[43985]]-Casos_PN_CORR[[#This Row],[43984]]</f>
        <v>0</v>
      </c>
      <c r="CN460">
        <f>+Casos_PN_CORR[[#This Row],[43986]]-Casos_PN_CORR[[#This Row],[43985]]</f>
        <v>0</v>
      </c>
      <c r="CO460">
        <f>+Casos_PN_CORR[[#This Row],[43987]]-Casos_PN_CORR[[#This Row],[43986]]</f>
        <v>0</v>
      </c>
      <c r="CP460">
        <f>+Casos_PN_CORR[[#This Row],[43988]]-Casos_PN_CORR[[#This Row],[43987]]</f>
        <v>0</v>
      </c>
      <c r="CQ460">
        <f>+Casos_PN_CORR[[#This Row],[43989]]-Casos_PN_CORR[[#This Row],[43988]]</f>
        <v>0</v>
      </c>
      <c r="CR460">
        <f>+Casos_PN_CORR[[#This Row],[43990]]-Casos_PN_CORR[[#This Row],[43989]]</f>
        <v>0</v>
      </c>
      <c r="CS460">
        <f>+Casos_PN_CORR[[#This Row],[43991]]-Casos_PN_CORR[[#This Row],[43990]]</f>
        <v>0</v>
      </c>
      <c r="CT460">
        <f>+Casos_PN_CORR[[#This Row],[43992]]-Casos_PN_CORR[[#This Row],[43991]]</f>
        <v>0</v>
      </c>
      <c r="CU460">
        <f>+Casos_PN_CORR[[#This Row],[43993]]-Casos_PN_CORR[[#This Row],[43992]]</f>
        <v>0</v>
      </c>
    </row>
    <row r="461" spans="1:99" x14ac:dyDescent="0.3">
      <c r="A461">
        <v>20606</v>
      </c>
      <c r="B461" s="2" t="s">
        <v>212</v>
      </c>
      <c r="C461" s="2" t="s">
        <v>213</v>
      </c>
      <c r="D461" s="2" t="s">
        <v>263</v>
      </c>
      <c r="E461" s="4">
        <f t="shared" si="7"/>
        <v>0</v>
      </c>
      <c r="F461">
        <f>+Casos_PN_CORR[[#This Row],[43900]]</f>
        <v>0</v>
      </c>
      <c r="G461">
        <f>+Casos_PN_CORR[[#This Row],[43901]]-Casos_PN_CORR[[#This Row],[43900]]</f>
        <v>0</v>
      </c>
      <c r="H461">
        <f>+Casos_PN_CORR[[#This Row],[43902]]-Casos_PN_CORR[[#This Row],[43901]]</f>
        <v>0</v>
      </c>
      <c r="I461">
        <f>+Casos_PN_CORR[[#This Row],[43903]]-Casos_PN_CORR[[#This Row],[43902]]</f>
        <v>0</v>
      </c>
      <c r="J461">
        <f>+Casos_PN_CORR[[#This Row],[43904]]-Casos_PN_CORR[[#This Row],[43903]]</f>
        <v>0</v>
      </c>
      <c r="K461">
        <f>+Casos_PN_CORR[[#This Row],[43905]]-Casos_PN_CORR[[#This Row],[43904]]</f>
        <v>0</v>
      </c>
      <c r="L461">
        <f>+Casos_PN_CORR[[#This Row],[43906]]-Casos_PN_CORR[[#This Row],[43905]]</f>
        <v>0</v>
      </c>
      <c r="M461">
        <f>+Casos_PN_CORR[[#This Row],[43907]]-Casos_PN_CORR[[#This Row],[43906]]</f>
        <v>0</v>
      </c>
      <c r="N461">
        <f>+Casos_PN_CORR[[#This Row],[43908]]-Casos_PN_CORR[[#This Row],[43907]]</f>
        <v>0</v>
      </c>
      <c r="O461">
        <f>+Casos_PN_CORR[[#This Row],[43909]]-Casos_PN_CORR[[#This Row],[43908]]</f>
        <v>0</v>
      </c>
      <c r="P461">
        <f>+Casos_PN_CORR[[#This Row],[43910]]-Casos_PN_CORR[[#This Row],[43909]]</f>
        <v>0</v>
      </c>
      <c r="Q461">
        <f>+Casos_PN_CORR[[#This Row],[43911]]-Casos_PN_CORR[[#This Row],[43910]]</f>
        <v>0</v>
      </c>
      <c r="R461">
        <f>+Casos_PN_CORR[[#This Row],[43912]]-Casos_PN_CORR[[#This Row],[43911]]</f>
        <v>0</v>
      </c>
      <c r="S461">
        <f>+Casos_PN_CORR[[#This Row],[43913]]-Casos_PN_CORR[[#This Row],[43912]]</f>
        <v>0</v>
      </c>
      <c r="T461">
        <f>+Casos_PN_CORR[[#This Row],[43914]]-Casos_PN_CORR[[#This Row],[43913]]</f>
        <v>0</v>
      </c>
      <c r="U461">
        <f>+Casos_PN_CORR[[#This Row],[43915]]-Casos_PN_CORR[[#This Row],[43914]]</f>
        <v>0</v>
      </c>
      <c r="V461">
        <f>+Casos_PN_CORR[[#This Row],[43916]]-Casos_PN_CORR[[#This Row],[43915]]</f>
        <v>0</v>
      </c>
      <c r="W461">
        <f>+Casos_PN_CORR[[#This Row],[43917]]-Casos_PN_CORR[[#This Row],[43916]]</f>
        <v>0</v>
      </c>
      <c r="X461">
        <f>+Casos_PN_CORR[[#This Row],[43918]]-Casos_PN_CORR[[#This Row],[43917]]</f>
        <v>0</v>
      </c>
      <c r="Y461">
        <f>+Casos_PN_CORR[[#This Row],[43919]]-Casos_PN_CORR[[#This Row],[43918]]</f>
        <v>0</v>
      </c>
      <c r="Z461">
        <f>+Casos_PN_CORR[[#This Row],[43920]]-Casos_PN_CORR[[#This Row],[43919]]</f>
        <v>0</v>
      </c>
      <c r="AA461">
        <f>+Casos_PN_CORR[[#This Row],[43921]]-Casos_PN_CORR[[#This Row],[43920]]</f>
        <v>0</v>
      </c>
      <c r="AB461">
        <f>+Casos_PN_CORR[[#This Row],[43922]]-Casos_PN_CORR[[#This Row],[43921]]</f>
        <v>0</v>
      </c>
      <c r="AC461">
        <f>+Casos_PN_CORR[[#This Row],[43923]]-Casos_PN_CORR[[#This Row],[43922]]</f>
        <v>0</v>
      </c>
      <c r="AD461">
        <f>+Casos_PN_CORR[[#This Row],[43924]]-Casos_PN_CORR[[#This Row],[43923]]</f>
        <v>0</v>
      </c>
      <c r="AE461">
        <f>+Casos_PN_CORR[[#This Row],[43925]]-Casos_PN_CORR[[#This Row],[43924]]</f>
        <v>0</v>
      </c>
      <c r="AF461">
        <f>+Casos_PN_CORR[[#This Row],[43926]]-Casos_PN_CORR[[#This Row],[43925]]</f>
        <v>0</v>
      </c>
      <c r="AG461">
        <f>+Casos_PN_CORR[[#This Row],[43927]]-Casos_PN_CORR[[#This Row],[43926]]</f>
        <v>0</v>
      </c>
      <c r="AH461">
        <f>+Casos_PN_CORR[[#This Row],[43928]]-Casos_PN_CORR[[#This Row],[43927]]</f>
        <v>0</v>
      </c>
      <c r="AI461">
        <f>+Casos_PN_CORR[[#This Row],[43929]]-Casos_PN_CORR[[#This Row],[43928]]</f>
        <v>0</v>
      </c>
      <c r="AJ461">
        <f>+Casos_PN_CORR[[#This Row],[43930]]-Casos_PN_CORR[[#This Row],[43929]]</f>
        <v>0</v>
      </c>
      <c r="AK461">
        <f>+Casos_PN_CORR[[#This Row],[43931]]-Casos_PN_CORR[[#This Row],[43930]]</f>
        <v>0</v>
      </c>
      <c r="AL461">
        <f>+Casos_PN_CORR[[#This Row],[43932]]-Casos_PN_CORR[[#This Row],[43931]]</f>
        <v>0</v>
      </c>
      <c r="AM461">
        <f>+Casos_PN_CORR[[#This Row],[43933]]-Casos_PN_CORR[[#This Row],[43932]]</f>
        <v>0</v>
      </c>
      <c r="AN461">
        <f>+Casos_PN_CORR[[#This Row],[43934]]-Casos_PN_CORR[[#This Row],[43933]]</f>
        <v>0</v>
      </c>
      <c r="AO461">
        <f>+Casos_PN_CORR[[#This Row],[43935]]-Casos_PN_CORR[[#This Row],[43934]]</f>
        <v>0</v>
      </c>
      <c r="AP461">
        <f>+Casos_PN_CORR[[#This Row],[43936]]-Casos_PN_CORR[[#This Row],[43935]]</f>
        <v>0</v>
      </c>
      <c r="AQ461">
        <f>+Casos_PN_CORR[[#This Row],[43937]]-Casos_PN_CORR[[#This Row],[43936]]</f>
        <v>0</v>
      </c>
      <c r="AR461">
        <f>+Casos_PN_CORR[[#This Row],[43938]]-Casos_PN_CORR[[#This Row],[43937]]</f>
        <v>0</v>
      </c>
      <c r="AS461">
        <f>+Casos_PN_CORR[[#This Row],[43939]]-Casos_PN_CORR[[#This Row],[43938]]</f>
        <v>0</v>
      </c>
      <c r="AT461">
        <f>+Casos_PN_CORR[[#This Row],[43940]]-Casos_PN_CORR[[#This Row],[43939]]</f>
        <v>0</v>
      </c>
      <c r="AU461">
        <f>+Casos_PN_CORR[[#This Row],[43941]]-Casos_PN_CORR[[#This Row],[43940]]</f>
        <v>0</v>
      </c>
      <c r="AV461">
        <f>+Casos_PN_CORR[[#This Row],[43942]]-Casos_PN_CORR[[#This Row],[43941]]</f>
        <v>0</v>
      </c>
      <c r="AW461">
        <f>+Casos_PN_CORR[[#This Row],[43943]]-Casos_PN_CORR[[#This Row],[43942]]</f>
        <v>0</v>
      </c>
      <c r="AX461">
        <f>+Casos_PN_CORR[[#This Row],[43944]]-Casos_PN_CORR[[#This Row],[43943]]</f>
        <v>0</v>
      </c>
      <c r="AY461">
        <f>+Casos_PN_CORR[[#This Row],[43945]]-Casos_PN_CORR[[#This Row],[43944]]</f>
        <v>0</v>
      </c>
      <c r="AZ461">
        <f>+Casos_PN_CORR[[#This Row],[43946]]-Casos_PN_CORR[[#This Row],[43945]]</f>
        <v>0</v>
      </c>
      <c r="BA461">
        <f>+Casos_PN_CORR[[#This Row],[43947]]-Casos_PN_CORR[[#This Row],[43946]]</f>
        <v>0</v>
      </c>
      <c r="BB461">
        <f>+Casos_PN_CORR[[#This Row],[43948]]-Casos_PN_CORR[[#This Row],[43947]]</f>
        <v>0</v>
      </c>
      <c r="BC461">
        <f>+Casos_PN_CORR[[#This Row],[43949]]-Casos_PN_CORR[[#This Row],[43948]]</f>
        <v>0</v>
      </c>
      <c r="BD461">
        <f>+Casos_PN_CORR[[#This Row],[43950]]-Casos_PN_CORR[[#This Row],[43949]]</f>
        <v>0</v>
      </c>
      <c r="BE461">
        <f>+Casos_PN_CORR[[#This Row],[43951]]-Casos_PN_CORR[[#This Row],[43950]]</f>
        <v>0</v>
      </c>
      <c r="BF461">
        <f>+Casos_PN_CORR[[#This Row],[43952]]-Casos_PN_CORR[[#This Row],[43951]]</f>
        <v>0</v>
      </c>
      <c r="BG461">
        <f>+Casos_PN_CORR[[#This Row],[43953]]-Casos_PN_CORR[[#This Row],[43952]]</f>
        <v>0</v>
      </c>
      <c r="BH461">
        <f>+Casos_PN_CORR[[#This Row],[43954]]-Casos_PN_CORR[[#This Row],[43953]]</f>
        <v>0</v>
      </c>
      <c r="BI461">
        <f>+Casos_PN_CORR[[#This Row],[43955]]-Casos_PN_CORR[[#This Row],[43954]]</f>
        <v>0</v>
      </c>
      <c r="BJ461">
        <f>+Casos_PN_CORR[[#This Row],[43956]]-Casos_PN_CORR[[#This Row],[43955]]</f>
        <v>0</v>
      </c>
      <c r="BK461">
        <f>+Casos_PN_CORR[[#This Row],[43957]]-Casos_PN_CORR[[#This Row],[43956]]</f>
        <v>0</v>
      </c>
      <c r="BL461">
        <f>+Casos_PN_CORR[[#This Row],[43958]]-Casos_PN_CORR[[#This Row],[43957]]</f>
        <v>0</v>
      </c>
      <c r="BM461">
        <f>+Casos_PN_CORR[[#This Row],[43959]]-Casos_PN_CORR[[#This Row],[43958]]</f>
        <v>0</v>
      </c>
      <c r="BN461">
        <f>+Casos_PN_CORR[[#This Row],[43960]]-Casos_PN_CORR[[#This Row],[43959]]</f>
        <v>0</v>
      </c>
      <c r="BO461">
        <f>+Casos_PN_CORR[[#This Row],[43961]]-Casos_PN_CORR[[#This Row],[43960]]</f>
        <v>0</v>
      </c>
      <c r="BP461">
        <f>+Casos_PN_CORR[[#This Row],[43962]]-Casos_PN_CORR[[#This Row],[43961]]</f>
        <v>0</v>
      </c>
      <c r="BQ461">
        <f>+Casos_PN_CORR[[#This Row],[43963]]-Casos_PN_CORR[[#This Row],[43962]]</f>
        <v>0</v>
      </c>
      <c r="BR461">
        <f>+Casos_PN_CORR[[#This Row],[43964]]-Casos_PN_CORR[[#This Row],[43963]]</f>
        <v>0</v>
      </c>
      <c r="BS461">
        <f>+Casos_PN_CORR[[#This Row],[43965]]-Casos_PN_CORR[[#This Row],[43964]]</f>
        <v>0</v>
      </c>
      <c r="BT461">
        <f>+Casos_PN_CORR[[#This Row],[43966]]-Casos_PN_CORR[[#This Row],[43965]]</f>
        <v>0</v>
      </c>
      <c r="BU461">
        <f>+Casos_PN_CORR[[#This Row],[43967]]-Casos_PN_CORR[[#This Row],[43966]]</f>
        <v>0</v>
      </c>
      <c r="BV461">
        <f>+Casos_PN_CORR[[#This Row],[43968]]-Casos_PN_CORR[[#This Row],[43967]]</f>
        <v>0</v>
      </c>
      <c r="BW461">
        <f>+Casos_PN_CORR[[#This Row],[43969]]-Casos_PN_CORR[[#This Row],[43968]]</f>
        <v>0</v>
      </c>
      <c r="BX461">
        <f>+Casos_PN_CORR[[#This Row],[43970]]-Casos_PN_CORR[[#This Row],[43969]]</f>
        <v>0</v>
      </c>
      <c r="BY461">
        <f>+Casos_PN_CORR[[#This Row],[43971]]-Casos_PN_CORR[[#This Row],[43970]]</f>
        <v>0</v>
      </c>
      <c r="BZ461">
        <f>+Casos_PN_CORR[[#This Row],[43972]]-Casos_PN_CORR[[#This Row],[43971]]</f>
        <v>0</v>
      </c>
      <c r="CA461">
        <f>+Casos_PN_CORR[[#This Row],[43973]]-Casos_PN_CORR[[#This Row],[43972]]</f>
        <v>0</v>
      </c>
      <c r="CB461">
        <f>+Casos_PN_CORR[[#This Row],[43974]]-Casos_PN_CORR[[#This Row],[43973]]</f>
        <v>0</v>
      </c>
      <c r="CC461">
        <f>+Casos_PN_CORR[[#This Row],[43975]]-Casos_PN_CORR[[#This Row],[43974]]</f>
        <v>0</v>
      </c>
      <c r="CD461">
        <f>+Casos_PN_CORR[[#This Row],[43976]]-Casos_PN_CORR[[#This Row],[43975]]</f>
        <v>0</v>
      </c>
      <c r="CE461">
        <f>+Casos_PN_CORR[[#This Row],[43977]]-Casos_PN_CORR[[#This Row],[43976]]</f>
        <v>0</v>
      </c>
      <c r="CF461">
        <f>+Casos_PN_CORR[[#This Row],[43978]]-Casos_PN_CORR[[#This Row],[43977]]</f>
        <v>0</v>
      </c>
      <c r="CG461">
        <f>+Casos_PN_CORR[[#This Row],[43979]]-Casos_PN_CORR[[#This Row],[43978]]</f>
        <v>0</v>
      </c>
      <c r="CH461">
        <f>+Casos_PN_CORR[[#This Row],[43980]]-Casos_PN_CORR[[#This Row],[43979]]</f>
        <v>0</v>
      </c>
      <c r="CI461">
        <f>+Casos_PN_CORR[[#This Row],[43981]]-Casos_PN_CORR[[#This Row],[43980]]</f>
        <v>0</v>
      </c>
      <c r="CJ461">
        <f>+Casos_PN_CORR[[#This Row],[43982]]-Casos_PN_CORR[[#This Row],[43981]]</f>
        <v>0</v>
      </c>
      <c r="CK461">
        <f>+Casos_PN_CORR[[#This Row],[43983]]-Casos_PN_CORR[[#This Row],[43982]]</f>
        <v>0</v>
      </c>
      <c r="CL461">
        <f>+Casos_PN_CORR[[#This Row],[43984]]-Casos_PN_CORR[[#This Row],[43983]]</f>
        <v>0</v>
      </c>
      <c r="CM461">
        <f>+Casos_PN_CORR[[#This Row],[43985]]-Casos_PN_CORR[[#This Row],[43984]]</f>
        <v>0</v>
      </c>
      <c r="CN461">
        <f>+Casos_PN_CORR[[#This Row],[43986]]-Casos_PN_CORR[[#This Row],[43985]]</f>
        <v>0</v>
      </c>
      <c r="CO461">
        <f>+Casos_PN_CORR[[#This Row],[43987]]-Casos_PN_CORR[[#This Row],[43986]]</f>
        <v>0</v>
      </c>
      <c r="CP461">
        <f>+Casos_PN_CORR[[#This Row],[43988]]-Casos_PN_CORR[[#This Row],[43987]]</f>
        <v>0</v>
      </c>
      <c r="CQ461">
        <f>+Casos_PN_CORR[[#This Row],[43989]]-Casos_PN_CORR[[#This Row],[43988]]</f>
        <v>0</v>
      </c>
      <c r="CR461">
        <f>+Casos_PN_CORR[[#This Row],[43990]]-Casos_PN_CORR[[#This Row],[43989]]</f>
        <v>0</v>
      </c>
      <c r="CS461">
        <f>+Casos_PN_CORR[[#This Row],[43991]]-Casos_PN_CORR[[#This Row],[43990]]</f>
        <v>0</v>
      </c>
      <c r="CT461">
        <f>+Casos_PN_CORR[[#This Row],[43992]]-Casos_PN_CORR[[#This Row],[43991]]</f>
        <v>0</v>
      </c>
      <c r="CU461">
        <f>+Casos_PN_CORR[[#This Row],[43993]]-Casos_PN_CORR[[#This Row],[43992]]</f>
        <v>0</v>
      </c>
    </row>
    <row r="462" spans="1:99" x14ac:dyDescent="0.3">
      <c r="A462">
        <v>30501</v>
      </c>
      <c r="B462" s="2" t="s">
        <v>144</v>
      </c>
      <c r="C462" s="2" t="s">
        <v>410</v>
      </c>
      <c r="D462" s="2" t="s">
        <v>413</v>
      </c>
      <c r="E462" s="4">
        <f t="shared" si="7"/>
        <v>0</v>
      </c>
      <c r="F462">
        <f>+Casos_PN_CORR[[#This Row],[43900]]</f>
        <v>0</v>
      </c>
      <c r="G462">
        <f>+Casos_PN_CORR[[#This Row],[43901]]-Casos_PN_CORR[[#This Row],[43900]]</f>
        <v>0</v>
      </c>
      <c r="H462">
        <f>+Casos_PN_CORR[[#This Row],[43902]]-Casos_PN_CORR[[#This Row],[43901]]</f>
        <v>0</v>
      </c>
      <c r="I462">
        <f>+Casos_PN_CORR[[#This Row],[43903]]-Casos_PN_CORR[[#This Row],[43902]]</f>
        <v>0</v>
      </c>
      <c r="J462">
        <f>+Casos_PN_CORR[[#This Row],[43904]]-Casos_PN_CORR[[#This Row],[43903]]</f>
        <v>0</v>
      </c>
      <c r="K462">
        <f>+Casos_PN_CORR[[#This Row],[43905]]-Casos_PN_CORR[[#This Row],[43904]]</f>
        <v>0</v>
      </c>
      <c r="L462">
        <f>+Casos_PN_CORR[[#This Row],[43906]]-Casos_PN_CORR[[#This Row],[43905]]</f>
        <v>0</v>
      </c>
      <c r="M462">
        <f>+Casos_PN_CORR[[#This Row],[43907]]-Casos_PN_CORR[[#This Row],[43906]]</f>
        <v>0</v>
      </c>
      <c r="N462">
        <f>+Casos_PN_CORR[[#This Row],[43908]]-Casos_PN_CORR[[#This Row],[43907]]</f>
        <v>0</v>
      </c>
      <c r="O462">
        <f>+Casos_PN_CORR[[#This Row],[43909]]-Casos_PN_CORR[[#This Row],[43908]]</f>
        <v>0</v>
      </c>
      <c r="P462">
        <f>+Casos_PN_CORR[[#This Row],[43910]]-Casos_PN_CORR[[#This Row],[43909]]</f>
        <v>0</v>
      </c>
      <c r="Q462">
        <f>+Casos_PN_CORR[[#This Row],[43911]]-Casos_PN_CORR[[#This Row],[43910]]</f>
        <v>0</v>
      </c>
      <c r="R462">
        <f>+Casos_PN_CORR[[#This Row],[43912]]-Casos_PN_CORR[[#This Row],[43911]]</f>
        <v>0</v>
      </c>
      <c r="S462">
        <f>+Casos_PN_CORR[[#This Row],[43913]]-Casos_PN_CORR[[#This Row],[43912]]</f>
        <v>0</v>
      </c>
      <c r="T462">
        <f>+Casos_PN_CORR[[#This Row],[43914]]-Casos_PN_CORR[[#This Row],[43913]]</f>
        <v>0</v>
      </c>
      <c r="U462">
        <f>+Casos_PN_CORR[[#This Row],[43915]]-Casos_PN_CORR[[#This Row],[43914]]</f>
        <v>0</v>
      </c>
      <c r="V462">
        <f>+Casos_PN_CORR[[#This Row],[43916]]-Casos_PN_CORR[[#This Row],[43915]]</f>
        <v>0</v>
      </c>
      <c r="W462">
        <f>+Casos_PN_CORR[[#This Row],[43917]]-Casos_PN_CORR[[#This Row],[43916]]</f>
        <v>0</v>
      </c>
      <c r="X462">
        <f>+Casos_PN_CORR[[#This Row],[43918]]-Casos_PN_CORR[[#This Row],[43917]]</f>
        <v>0</v>
      </c>
      <c r="Y462">
        <f>+Casos_PN_CORR[[#This Row],[43919]]-Casos_PN_CORR[[#This Row],[43918]]</f>
        <v>0</v>
      </c>
      <c r="Z462">
        <f>+Casos_PN_CORR[[#This Row],[43920]]-Casos_PN_CORR[[#This Row],[43919]]</f>
        <v>0</v>
      </c>
      <c r="AA462">
        <f>+Casos_PN_CORR[[#This Row],[43921]]-Casos_PN_CORR[[#This Row],[43920]]</f>
        <v>0</v>
      </c>
      <c r="AB462">
        <f>+Casos_PN_CORR[[#This Row],[43922]]-Casos_PN_CORR[[#This Row],[43921]]</f>
        <v>0</v>
      </c>
      <c r="AC462">
        <f>+Casos_PN_CORR[[#This Row],[43923]]-Casos_PN_CORR[[#This Row],[43922]]</f>
        <v>0</v>
      </c>
      <c r="AD462">
        <f>+Casos_PN_CORR[[#This Row],[43924]]-Casos_PN_CORR[[#This Row],[43923]]</f>
        <v>0</v>
      </c>
      <c r="AE462">
        <f>+Casos_PN_CORR[[#This Row],[43925]]-Casos_PN_CORR[[#This Row],[43924]]</f>
        <v>0</v>
      </c>
      <c r="AF462">
        <f>+Casos_PN_CORR[[#This Row],[43926]]-Casos_PN_CORR[[#This Row],[43925]]</f>
        <v>0</v>
      </c>
      <c r="AG462">
        <f>+Casos_PN_CORR[[#This Row],[43927]]-Casos_PN_CORR[[#This Row],[43926]]</f>
        <v>0</v>
      </c>
      <c r="AH462">
        <f>+Casos_PN_CORR[[#This Row],[43928]]-Casos_PN_CORR[[#This Row],[43927]]</f>
        <v>0</v>
      </c>
      <c r="AI462">
        <f>+Casos_PN_CORR[[#This Row],[43929]]-Casos_PN_CORR[[#This Row],[43928]]</f>
        <v>0</v>
      </c>
      <c r="AJ462">
        <f>+Casos_PN_CORR[[#This Row],[43930]]-Casos_PN_CORR[[#This Row],[43929]]</f>
        <v>0</v>
      </c>
      <c r="AK462">
        <f>+Casos_PN_CORR[[#This Row],[43931]]-Casos_PN_CORR[[#This Row],[43930]]</f>
        <v>0</v>
      </c>
      <c r="AL462">
        <f>+Casos_PN_CORR[[#This Row],[43932]]-Casos_PN_CORR[[#This Row],[43931]]</f>
        <v>0</v>
      </c>
      <c r="AM462">
        <f>+Casos_PN_CORR[[#This Row],[43933]]-Casos_PN_CORR[[#This Row],[43932]]</f>
        <v>0</v>
      </c>
      <c r="AN462">
        <f>+Casos_PN_CORR[[#This Row],[43934]]-Casos_PN_CORR[[#This Row],[43933]]</f>
        <v>0</v>
      </c>
      <c r="AO462">
        <f>+Casos_PN_CORR[[#This Row],[43935]]-Casos_PN_CORR[[#This Row],[43934]]</f>
        <v>0</v>
      </c>
      <c r="AP462">
        <f>+Casos_PN_CORR[[#This Row],[43936]]-Casos_PN_CORR[[#This Row],[43935]]</f>
        <v>0</v>
      </c>
      <c r="AQ462">
        <f>+Casos_PN_CORR[[#This Row],[43937]]-Casos_PN_CORR[[#This Row],[43936]]</f>
        <v>0</v>
      </c>
      <c r="AR462">
        <f>+Casos_PN_CORR[[#This Row],[43938]]-Casos_PN_CORR[[#This Row],[43937]]</f>
        <v>0</v>
      </c>
      <c r="AS462">
        <f>+Casos_PN_CORR[[#This Row],[43939]]-Casos_PN_CORR[[#This Row],[43938]]</f>
        <v>0</v>
      </c>
      <c r="AT462">
        <f>+Casos_PN_CORR[[#This Row],[43940]]-Casos_PN_CORR[[#This Row],[43939]]</f>
        <v>0</v>
      </c>
      <c r="AU462">
        <f>+Casos_PN_CORR[[#This Row],[43941]]-Casos_PN_CORR[[#This Row],[43940]]</f>
        <v>0</v>
      </c>
      <c r="AV462">
        <f>+Casos_PN_CORR[[#This Row],[43942]]-Casos_PN_CORR[[#This Row],[43941]]</f>
        <v>0</v>
      </c>
      <c r="AW462">
        <f>+Casos_PN_CORR[[#This Row],[43943]]-Casos_PN_CORR[[#This Row],[43942]]</f>
        <v>0</v>
      </c>
      <c r="AX462">
        <f>+Casos_PN_CORR[[#This Row],[43944]]-Casos_PN_CORR[[#This Row],[43943]]</f>
        <v>0</v>
      </c>
      <c r="AY462">
        <f>+Casos_PN_CORR[[#This Row],[43945]]-Casos_PN_CORR[[#This Row],[43944]]</f>
        <v>0</v>
      </c>
      <c r="AZ462">
        <f>+Casos_PN_CORR[[#This Row],[43946]]-Casos_PN_CORR[[#This Row],[43945]]</f>
        <v>0</v>
      </c>
      <c r="BA462">
        <f>+Casos_PN_CORR[[#This Row],[43947]]-Casos_PN_CORR[[#This Row],[43946]]</f>
        <v>0</v>
      </c>
      <c r="BB462">
        <f>+Casos_PN_CORR[[#This Row],[43948]]-Casos_PN_CORR[[#This Row],[43947]]</f>
        <v>0</v>
      </c>
      <c r="BC462">
        <f>+Casos_PN_CORR[[#This Row],[43949]]-Casos_PN_CORR[[#This Row],[43948]]</f>
        <v>0</v>
      </c>
      <c r="BD462">
        <f>+Casos_PN_CORR[[#This Row],[43950]]-Casos_PN_CORR[[#This Row],[43949]]</f>
        <v>0</v>
      </c>
      <c r="BE462">
        <f>+Casos_PN_CORR[[#This Row],[43951]]-Casos_PN_CORR[[#This Row],[43950]]</f>
        <v>0</v>
      </c>
      <c r="BF462">
        <f>+Casos_PN_CORR[[#This Row],[43952]]-Casos_PN_CORR[[#This Row],[43951]]</f>
        <v>0</v>
      </c>
      <c r="BG462">
        <f>+Casos_PN_CORR[[#This Row],[43953]]-Casos_PN_CORR[[#This Row],[43952]]</f>
        <v>0</v>
      </c>
      <c r="BH462">
        <f>+Casos_PN_CORR[[#This Row],[43954]]-Casos_PN_CORR[[#This Row],[43953]]</f>
        <v>0</v>
      </c>
      <c r="BI462">
        <f>+Casos_PN_CORR[[#This Row],[43955]]-Casos_PN_CORR[[#This Row],[43954]]</f>
        <v>0</v>
      </c>
      <c r="BJ462">
        <f>+Casos_PN_CORR[[#This Row],[43956]]-Casos_PN_CORR[[#This Row],[43955]]</f>
        <v>0</v>
      </c>
      <c r="BK462">
        <f>+Casos_PN_CORR[[#This Row],[43957]]-Casos_PN_CORR[[#This Row],[43956]]</f>
        <v>0</v>
      </c>
      <c r="BL462">
        <f>+Casos_PN_CORR[[#This Row],[43958]]-Casos_PN_CORR[[#This Row],[43957]]</f>
        <v>0</v>
      </c>
      <c r="BM462">
        <f>+Casos_PN_CORR[[#This Row],[43959]]-Casos_PN_CORR[[#This Row],[43958]]</f>
        <v>0</v>
      </c>
      <c r="BN462">
        <f>+Casos_PN_CORR[[#This Row],[43960]]-Casos_PN_CORR[[#This Row],[43959]]</f>
        <v>0</v>
      </c>
      <c r="BO462">
        <f>+Casos_PN_CORR[[#This Row],[43961]]-Casos_PN_CORR[[#This Row],[43960]]</f>
        <v>0</v>
      </c>
      <c r="BP462">
        <f>+Casos_PN_CORR[[#This Row],[43962]]-Casos_PN_CORR[[#This Row],[43961]]</f>
        <v>0</v>
      </c>
      <c r="BQ462">
        <f>+Casos_PN_CORR[[#This Row],[43963]]-Casos_PN_CORR[[#This Row],[43962]]</f>
        <v>0</v>
      </c>
      <c r="BR462">
        <f>+Casos_PN_CORR[[#This Row],[43964]]-Casos_PN_CORR[[#This Row],[43963]]</f>
        <v>0</v>
      </c>
      <c r="BS462">
        <f>+Casos_PN_CORR[[#This Row],[43965]]-Casos_PN_CORR[[#This Row],[43964]]</f>
        <v>0</v>
      </c>
      <c r="BT462">
        <f>+Casos_PN_CORR[[#This Row],[43966]]-Casos_PN_CORR[[#This Row],[43965]]</f>
        <v>0</v>
      </c>
      <c r="BU462">
        <f>+Casos_PN_CORR[[#This Row],[43967]]-Casos_PN_CORR[[#This Row],[43966]]</f>
        <v>0</v>
      </c>
      <c r="BV462">
        <f>+Casos_PN_CORR[[#This Row],[43968]]-Casos_PN_CORR[[#This Row],[43967]]</f>
        <v>0</v>
      </c>
      <c r="BW462">
        <f>+Casos_PN_CORR[[#This Row],[43969]]-Casos_PN_CORR[[#This Row],[43968]]</f>
        <v>0</v>
      </c>
      <c r="BX462">
        <f>+Casos_PN_CORR[[#This Row],[43970]]-Casos_PN_CORR[[#This Row],[43969]]</f>
        <v>0</v>
      </c>
      <c r="BY462">
        <f>+Casos_PN_CORR[[#This Row],[43971]]-Casos_PN_CORR[[#This Row],[43970]]</f>
        <v>0</v>
      </c>
      <c r="BZ462">
        <f>+Casos_PN_CORR[[#This Row],[43972]]-Casos_PN_CORR[[#This Row],[43971]]</f>
        <v>0</v>
      </c>
      <c r="CA462">
        <f>+Casos_PN_CORR[[#This Row],[43973]]-Casos_PN_CORR[[#This Row],[43972]]</f>
        <v>0</v>
      </c>
      <c r="CB462">
        <f>+Casos_PN_CORR[[#This Row],[43974]]-Casos_PN_CORR[[#This Row],[43973]]</f>
        <v>0</v>
      </c>
      <c r="CC462">
        <f>+Casos_PN_CORR[[#This Row],[43975]]-Casos_PN_CORR[[#This Row],[43974]]</f>
        <v>0</v>
      </c>
      <c r="CD462">
        <f>+Casos_PN_CORR[[#This Row],[43976]]-Casos_PN_CORR[[#This Row],[43975]]</f>
        <v>0</v>
      </c>
      <c r="CE462">
        <f>+Casos_PN_CORR[[#This Row],[43977]]-Casos_PN_CORR[[#This Row],[43976]]</f>
        <v>0</v>
      </c>
      <c r="CF462">
        <f>+Casos_PN_CORR[[#This Row],[43978]]-Casos_PN_CORR[[#This Row],[43977]]</f>
        <v>0</v>
      </c>
      <c r="CG462">
        <f>+Casos_PN_CORR[[#This Row],[43979]]-Casos_PN_CORR[[#This Row],[43978]]</f>
        <v>0</v>
      </c>
      <c r="CH462">
        <f>+Casos_PN_CORR[[#This Row],[43980]]-Casos_PN_CORR[[#This Row],[43979]]</f>
        <v>0</v>
      </c>
      <c r="CI462">
        <f>+Casos_PN_CORR[[#This Row],[43981]]-Casos_PN_CORR[[#This Row],[43980]]</f>
        <v>0</v>
      </c>
      <c r="CJ462">
        <f>+Casos_PN_CORR[[#This Row],[43982]]-Casos_PN_CORR[[#This Row],[43981]]</f>
        <v>0</v>
      </c>
      <c r="CK462">
        <f>+Casos_PN_CORR[[#This Row],[43983]]-Casos_PN_CORR[[#This Row],[43982]]</f>
        <v>0</v>
      </c>
      <c r="CL462">
        <f>+Casos_PN_CORR[[#This Row],[43984]]-Casos_PN_CORR[[#This Row],[43983]]</f>
        <v>0</v>
      </c>
      <c r="CM462">
        <f>+Casos_PN_CORR[[#This Row],[43985]]-Casos_PN_CORR[[#This Row],[43984]]</f>
        <v>0</v>
      </c>
      <c r="CN462">
        <f>+Casos_PN_CORR[[#This Row],[43986]]-Casos_PN_CORR[[#This Row],[43985]]</f>
        <v>0</v>
      </c>
      <c r="CO462">
        <f>+Casos_PN_CORR[[#This Row],[43987]]-Casos_PN_CORR[[#This Row],[43986]]</f>
        <v>0</v>
      </c>
      <c r="CP462">
        <f>+Casos_PN_CORR[[#This Row],[43988]]-Casos_PN_CORR[[#This Row],[43987]]</f>
        <v>0</v>
      </c>
      <c r="CQ462">
        <f>+Casos_PN_CORR[[#This Row],[43989]]-Casos_PN_CORR[[#This Row],[43988]]</f>
        <v>0</v>
      </c>
      <c r="CR462">
        <f>+Casos_PN_CORR[[#This Row],[43990]]-Casos_PN_CORR[[#This Row],[43989]]</f>
        <v>0</v>
      </c>
      <c r="CS462">
        <f>+Casos_PN_CORR[[#This Row],[43991]]-Casos_PN_CORR[[#This Row],[43990]]</f>
        <v>0</v>
      </c>
      <c r="CT462">
        <f>+Casos_PN_CORR[[#This Row],[43992]]-Casos_PN_CORR[[#This Row],[43991]]</f>
        <v>0</v>
      </c>
      <c r="CU462">
        <f>+Casos_PN_CORR[[#This Row],[43993]]-Casos_PN_CORR[[#This Row],[43992]]</f>
        <v>0</v>
      </c>
    </row>
    <row r="463" spans="1:99" x14ac:dyDescent="0.3">
      <c r="A463">
        <v>30205</v>
      </c>
      <c r="B463" s="2" t="s">
        <v>144</v>
      </c>
      <c r="C463" s="2" t="s">
        <v>414</v>
      </c>
      <c r="D463" s="2" t="s">
        <v>415</v>
      </c>
      <c r="E463" s="4">
        <f t="shared" si="7"/>
        <v>0</v>
      </c>
      <c r="F463">
        <f>+Casos_PN_CORR[[#This Row],[43900]]</f>
        <v>0</v>
      </c>
      <c r="G463">
        <f>+Casos_PN_CORR[[#This Row],[43901]]-Casos_PN_CORR[[#This Row],[43900]]</f>
        <v>0</v>
      </c>
      <c r="H463">
        <f>+Casos_PN_CORR[[#This Row],[43902]]-Casos_PN_CORR[[#This Row],[43901]]</f>
        <v>0</v>
      </c>
      <c r="I463">
        <f>+Casos_PN_CORR[[#This Row],[43903]]-Casos_PN_CORR[[#This Row],[43902]]</f>
        <v>0</v>
      </c>
      <c r="J463">
        <f>+Casos_PN_CORR[[#This Row],[43904]]-Casos_PN_CORR[[#This Row],[43903]]</f>
        <v>0</v>
      </c>
      <c r="K463">
        <f>+Casos_PN_CORR[[#This Row],[43905]]-Casos_PN_CORR[[#This Row],[43904]]</f>
        <v>0</v>
      </c>
      <c r="L463">
        <f>+Casos_PN_CORR[[#This Row],[43906]]-Casos_PN_CORR[[#This Row],[43905]]</f>
        <v>0</v>
      </c>
      <c r="M463">
        <f>+Casos_PN_CORR[[#This Row],[43907]]-Casos_PN_CORR[[#This Row],[43906]]</f>
        <v>0</v>
      </c>
      <c r="N463">
        <f>+Casos_PN_CORR[[#This Row],[43908]]-Casos_PN_CORR[[#This Row],[43907]]</f>
        <v>0</v>
      </c>
      <c r="O463">
        <f>+Casos_PN_CORR[[#This Row],[43909]]-Casos_PN_CORR[[#This Row],[43908]]</f>
        <v>0</v>
      </c>
      <c r="P463">
        <f>+Casos_PN_CORR[[#This Row],[43910]]-Casos_PN_CORR[[#This Row],[43909]]</f>
        <v>0</v>
      </c>
      <c r="Q463">
        <f>+Casos_PN_CORR[[#This Row],[43911]]-Casos_PN_CORR[[#This Row],[43910]]</f>
        <v>0</v>
      </c>
      <c r="R463">
        <f>+Casos_PN_CORR[[#This Row],[43912]]-Casos_PN_CORR[[#This Row],[43911]]</f>
        <v>0</v>
      </c>
      <c r="S463">
        <f>+Casos_PN_CORR[[#This Row],[43913]]-Casos_PN_CORR[[#This Row],[43912]]</f>
        <v>0</v>
      </c>
      <c r="T463">
        <f>+Casos_PN_CORR[[#This Row],[43914]]-Casos_PN_CORR[[#This Row],[43913]]</f>
        <v>0</v>
      </c>
      <c r="U463">
        <f>+Casos_PN_CORR[[#This Row],[43915]]-Casos_PN_CORR[[#This Row],[43914]]</f>
        <v>0</v>
      </c>
      <c r="V463">
        <f>+Casos_PN_CORR[[#This Row],[43916]]-Casos_PN_CORR[[#This Row],[43915]]</f>
        <v>0</v>
      </c>
      <c r="W463">
        <f>+Casos_PN_CORR[[#This Row],[43917]]-Casos_PN_CORR[[#This Row],[43916]]</f>
        <v>0</v>
      </c>
      <c r="X463">
        <f>+Casos_PN_CORR[[#This Row],[43918]]-Casos_PN_CORR[[#This Row],[43917]]</f>
        <v>0</v>
      </c>
      <c r="Y463">
        <f>+Casos_PN_CORR[[#This Row],[43919]]-Casos_PN_CORR[[#This Row],[43918]]</f>
        <v>0</v>
      </c>
      <c r="Z463">
        <f>+Casos_PN_CORR[[#This Row],[43920]]-Casos_PN_CORR[[#This Row],[43919]]</f>
        <v>0</v>
      </c>
      <c r="AA463">
        <f>+Casos_PN_CORR[[#This Row],[43921]]-Casos_PN_CORR[[#This Row],[43920]]</f>
        <v>0</v>
      </c>
      <c r="AB463">
        <f>+Casos_PN_CORR[[#This Row],[43922]]-Casos_PN_CORR[[#This Row],[43921]]</f>
        <v>0</v>
      </c>
      <c r="AC463">
        <f>+Casos_PN_CORR[[#This Row],[43923]]-Casos_PN_CORR[[#This Row],[43922]]</f>
        <v>0</v>
      </c>
      <c r="AD463">
        <f>+Casos_PN_CORR[[#This Row],[43924]]-Casos_PN_CORR[[#This Row],[43923]]</f>
        <v>0</v>
      </c>
      <c r="AE463">
        <f>+Casos_PN_CORR[[#This Row],[43925]]-Casos_PN_CORR[[#This Row],[43924]]</f>
        <v>0</v>
      </c>
      <c r="AF463">
        <f>+Casos_PN_CORR[[#This Row],[43926]]-Casos_PN_CORR[[#This Row],[43925]]</f>
        <v>0</v>
      </c>
      <c r="AG463">
        <f>+Casos_PN_CORR[[#This Row],[43927]]-Casos_PN_CORR[[#This Row],[43926]]</f>
        <v>0</v>
      </c>
      <c r="AH463">
        <f>+Casos_PN_CORR[[#This Row],[43928]]-Casos_PN_CORR[[#This Row],[43927]]</f>
        <v>0</v>
      </c>
      <c r="AI463">
        <f>+Casos_PN_CORR[[#This Row],[43929]]-Casos_PN_CORR[[#This Row],[43928]]</f>
        <v>0</v>
      </c>
      <c r="AJ463">
        <f>+Casos_PN_CORR[[#This Row],[43930]]-Casos_PN_CORR[[#This Row],[43929]]</f>
        <v>0</v>
      </c>
      <c r="AK463">
        <f>+Casos_PN_CORR[[#This Row],[43931]]-Casos_PN_CORR[[#This Row],[43930]]</f>
        <v>0</v>
      </c>
      <c r="AL463">
        <f>+Casos_PN_CORR[[#This Row],[43932]]-Casos_PN_CORR[[#This Row],[43931]]</f>
        <v>0</v>
      </c>
      <c r="AM463">
        <f>+Casos_PN_CORR[[#This Row],[43933]]-Casos_PN_CORR[[#This Row],[43932]]</f>
        <v>0</v>
      </c>
      <c r="AN463">
        <f>+Casos_PN_CORR[[#This Row],[43934]]-Casos_PN_CORR[[#This Row],[43933]]</f>
        <v>0</v>
      </c>
      <c r="AO463">
        <f>+Casos_PN_CORR[[#This Row],[43935]]-Casos_PN_CORR[[#This Row],[43934]]</f>
        <v>0</v>
      </c>
      <c r="AP463">
        <f>+Casos_PN_CORR[[#This Row],[43936]]-Casos_PN_CORR[[#This Row],[43935]]</f>
        <v>0</v>
      </c>
      <c r="AQ463">
        <f>+Casos_PN_CORR[[#This Row],[43937]]-Casos_PN_CORR[[#This Row],[43936]]</f>
        <v>0</v>
      </c>
      <c r="AR463">
        <f>+Casos_PN_CORR[[#This Row],[43938]]-Casos_PN_CORR[[#This Row],[43937]]</f>
        <v>0</v>
      </c>
      <c r="AS463">
        <f>+Casos_PN_CORR[[#This Row],[43939]]-Casos_PN_CORR[[#This Row],[43938]]</f>
        <v>0</v>
      </c>
      <c r="AT463">
        <f>+Casos_PN_CORR[[#This Row],[43940]]-Casos_PN_CORR[[#This Row],[43939]]</f>
        <v>0</v>
      </c>
      <c r="AU463">
        <f>+Casos_PN_CORR[[#This Row],[43941]]-Casos_PN_CORR[[#This Row],[43940]]</f>
        <v>0</v>
      </c>
      <c r="AV463">
        <f>+Casos_PN_CORR[[#This Row],[43942]]-Casos_PN_CORR[[#This Row],[43941]]</f>
        <v>0</v>
      </c>
      <c r="AW463">
        <f>+Casos_PN_CORR[[#This Row],[43943]]-Casos_PN_CORR[[#This Row],[43942]]</f>
        <v>0</v>
      </c>
      <c r="AX463">
        <f>+Casos_PN_CORR[[#This Row],[43944]]-Casos_PN_CORR[[#This Row],[43943]]</f>
        <v>0</v>
      </c>
      <c r="AY463">
        <f>+Casos_PN_CORR[[#This Row],[43945]]-Casos_PN_CORR[[#This Row],[43944]]</f>
        <v>0</v>
      </c>
      <c r="AZ463">
        <f>+Casos_PN_CORR[[#This Row],[43946]]-Casos_PN_CORR[[#This Row],[43945]]</f>
        <v>0</v>
      </c>
      <c r="BA463">
        <f>+Casos_PN_CORR[[#This Row],[43947]]-Casos_PN_CORR[[#This Row],[43946]]</f>
        <v>0</v>
      </c>
      <c r="BB463">
        <f>+Casos_PN_CORR[[#This Row],[43948]]-Casos_PN_CORR[[#This Row],[43947]]</f>
        <v>0</v>
      </c>
      <c r="BC463">
        <f>+Casos_PN_CORR[[#This Row],[43949]]-Casos_PN_CORR[[#This Row],[43948]]</f>
        <v>0</v>
      </c>
      <c r="BD463">
        <f>+Casos_PN_CORR[[#This Row],[43950]]-Casos_PN_CORR[[#This Row],[43949]]</f>
        <v>0</v>
      </c>
      <c r="BE463">
        <f>+Casos_PN_CORR[[#This Row],[43951]]-Casos_PN_CORR[[#This Row],[43950]]</f>
        <v>0</v>
      </c>
      <c r="BF463">
        <f>+Casos_PN_CORR[[#This Row],[43952]]-Casos_PN_CORR[[#This Row],[43951]]</f>
        <v>0</v>
      </c>
      <c r="BG463">
        <f>+Casos_PN_CORR[[#This Row],[43953]]-Casos_PN_CORR[[#This Row],[43952]]</f>
        <v>0</v>
      </c>
      <c r="BH463">
        <f>+Casos_PN_CORR[[#This Row],[43954]]-Casos_PN_CORR[[#This Row],[43953]]</f>
        <v>0</v>
      </c>
      <c r="BI463">
        <f>+Casos_PN_CORR[[#This Row],[43955]]-Casos_PN_CORR[[#This Row],[43954]]</f>
        <v>0</v>
      </c>
      <c r="BJ463">
        <f>+Casos_PN_CORR[[#This Row],[43956]]-Casos_PN_CORR[[#This Row],[43955]]</f>
        <v>0</v>
      </c>
      <c r="BK463">
        <f>+Casos_PN_CORR[[#This Row],[43957]]-Casos_PN_CORR[[#This Row],[43956]]</f>
        <v>0</v>
      </c>
      <c r="BL463">
        <f>+Casos_PN_CORR[[#This Row],[43958]]-Casos_PN_CORR[[#This Row],[43957]]</f>
        <v>0</v>
      </c>
      <c r="BM463">
        <f>+Casos_PN_CORR[[#This Row],[43959]]-Casos_PN_CORR[[#This Row],[43958]]</f>
        <v>0</v>
      </c>
      <c r="BN463">
        <f>+Casos_PN_CORR[[#This Row],[43960]]-Casos_PN_CORR[[#This Row],[43959]]</f>
        <v>0</v>
      </c>
      <c r="BO463">
        <f>+Casos_PN_CORR[[#This Row],[43961]]-Casos_PN_CORR[[#This Row],[43960]]</f>
        <v>0</v>
      </c>
      <c r="BP463">
        <f>+Casos_PN_CORR[[#This Row],[43962]]-Casos_PN_CORR[[#This Row],[43961]]</f>
        <v>0</v>
      </c>
      <c r="BQ463">
        <f>+Casos_PN_CORR[[#This Row],[43963]]-Casos_PN_CORR[[#This Row],[43962]]</f>
        <v>0</v>
      </c>
      <c r="BR463">
        <f>+Casos_PN_CORR[[#This Row],[43964]]-Casos_PN_CORR[[#This Row],[43963]]</f>
        <v>0</v>
      </c>
      <c r="BS463">
        <f>+Casos_PN_CORR[[#This Row],[43965]]-Casos_PN_CORR[[#This Row],[43964]]</f>
        <v>0</v>
      </c>
      <c r="BT463">
        <f>+Casos_PN_CORR[[#This Row],[43966]]-Casos_PN_CORR[[#This Row],[43965]]</f>
        <v>0</v>
      </c>
      <c r="BU463">
        <f>+Casos_PN_CORR[[#This Row],[43967]]-Casos_PN_CORR[[#This Row],[43966]]</f>
        <v>0</v>
      </c>
      <c r="BV463">
        <f>+Casos_PN_CORR[[#This Row],[43968]]-Casos_PN_CORR[[#This Row],[43967]]</f>
        <v>0</v>
      </c>
      <c r="BW463">
        <f>+Casos_PN_CORR[[#This Row],[43969]]-Casos_PN_CORR[[#This Row],[43968]]</f>
        <v>0</v>
      </c>
      <c r="BX463">
        <f>+Casos_PN_CORR[[#This Row],[43970]]-Casos_PN_CORR[[#This Row],[43969]]</f>
        <v>0</v>
      </c>
      <c r="BY463">
        <f>+Casos_PN_CORR[[#This Row],[43971]]-Casos_PN_CORR[[#This Row],[43970]]</f>
        <v>0</v>
      </c>
      <c r="BZ463">
        <f>+Casos_PN_CORR[[#This Row],[43972]]-Casos_PN_CORR[[#This Row],[43971]]</f>
        <v>0</v>
      </c>
      <c r="CA463">
        <f>+Casos_PN_CORR[[#This Row],[43973]]-Casos_PN_CORR[[#This Row],[43972]]</f>
        <v>0</v>
      </c>
      <c r="CB463">
        <f>+Casos_PN_CORR[[#This Row],[43974]]-Casos_PN_CORR[[#This Row],[43973]]</f>
        <v>0</v>
      </c>
      <c r="CC463">
        <f>+Casos_PN_CORR[[#This Row],[43975]]-Casos_PN_CORR[[#This Row],[43974]]</f>
        <v>0</v>
      </c>
      <c r="CD463">
        <f>+Casos_PN_CORR[[#This Row],[43976]]-Casos_PN_CORR[[#This Row],[43975]]</f>
        <v>0</v>
      </c>
      <c r="CE463">
        <f>+Casos_PN_CORR[[#This Row],[43977]]-Casos_PN_CORR[[#This Row],[43976]]</f>
        <v>0</v>
      </c>
      <c r="CF463">
        <f>+Casos_PN_CORR[[#This Row],[43978]]-Casos_PN_CORR[[#This Row],[43977]]</f>
        <v>0</v>
      </c>
      <c r="CG463">
        <f>+Casos_PN_CORR[[#This Row],[43979]]-Casos_PN_CORR[[#This Row],[43978]]</f>
        <v>0</v>
      </c>
      <c r="CH463">
        <f>+Casos_PN_CORR[[#This Row],[43980]]-Casos_PN_CORR[[#This Row],[43979]]</f>
        <v>0</v>
      </c>
      <c r="CI463">
        <f>+Casos_PN_CORR[[#This Row],[43981]]-Casos_PN_CORR[[#This Row],[43980]]</f>
        <v>0</v>
      </c>
      <c r="CJ463">
        <f>+Casos_PN_CORR[[#This Row],[43982]]-Casos_PN_CORR[[#This Row],[43981]]</f>
        <v>0</v>
      </c>
      <c r="CK463">
        <f>+Casos_PN_CORR[[#This Row],[43983]]-Casos_PN_CORR[[#This Row],[43982]]</f>
        <v>0</v>
      </c>
      <c r="CL463">
        <f>+Casos_PN_CORR[[#This Row],[43984]]-Casos_PN_CORR[[#This Row],[43983]]</f>
        <v>0</v>
      </c>
      <c r="CM463">
        <f>+Casos_PN_CORR[[#This Row],[43985]]-Casos_PN_CORR[[#This Row],[43984]]</f>
        <v>0</v>
      </c>
      <c r="CN463">
        <f>+Casos_PN_CORR[[#This Row],[43986]]-Casos_PN_CORR[[#This Row],[43985]]</f>
        <v>0</v>
      </c>
      <c r="CO463">
        <f>+Casos_PN_CORR[[#This Row],[43987]]-Casos_PN_CORR[[#This Row],[43986]]</f>
        <v>0</v>
      </c>
      <c r="CP463">
        <f>+Casos_PN_CORR[[#This Row],[43988]]-Casos_PN_CORR[[#This Row],[43987]]</f>
        <v>0</v>
      </c>
      <c r="CQ463">
        <f>+Casos_PN_CORR[[#This Row],[43989]]-Casos_PN_CORR[[#This Row],[43988]]</f>
        <v>0</v>
      </c>
      <c r="CR463">
        <f>+Casos_PN_CORR[[#This Row],[43990]]-Casos_PN_CORR[[#This Row],[43989]]</f>
        <v>0</v>
      </c>
      <c r="CS463">
        <f>+Casos_PN_CORR[[#This Row],[43991]]-Casos_PN_CORR[[#This Row],[43990]]</f>
        <v>0</v>
      </c>
      <c r="CT463">
        <f>+Casos_PN_CORR[[#This Row],[43992]]-Casos_PN_CORR[[#This Row],[43991]]</f>
        <v>0</v>
      </c>
      <c r="CU463">
        <f>+Casos_PN_CORR[[#This Row],[43993]]-Casos_PN_CORR[[#This Row],[43992]]</f>
        <v>0</v>
      </c>
    </row>
    <row r="464" spans="1:99" x14ac:dyDescent="0.3">
      <c r="A464">
        <v>30505</v>
      </c>
      <c r="B464" s="2" t="s">
        <v>144</v>
      </c>
      <c r="C464" s="2" t="s">
        <v>410</v>
      </c>
      <c r="D464" s="2" t="s">
        <v>416</v>
      </c>
      <c r="E464" s="4">
        <f t="shared" si="7"/>
        <v>0</v>
      </c>
      <c r="F464">
        <f>+Casos_PN_CORR[[#This Row],[43900]]</f>
        <v>0</v>
      </c>
      <c r="G464">
        <f>+Casos_PN_CORR[[#This Row],[43901]]-Casos_PN_CORR[[#This Row],[43900]]</f>
        <v>0</v>
      </c>
      <c r="H464">
        <f>+Casos_PN_CORR[[#This Row],[43902]]-Casos_PN_CORR[[#This Row],[43901]]</f>
        <v>0</v>
      </c>
      <c r="I464">
        <f>+Casos_PN_CORR[[#This Row],[43903]]-Casos_PN_CORR[[#This Row],[43902]]</f>
        <v>0</v>
      </c>
      <c r="J464">
        <f>+Casos_PN_CORR[[#This Row],[43904]]-Casos_PN_CORR[[#This Row],[43903]]</f>
        <v>0</v>
      </c>
      <c r="K464">
        <f>+Casos_PN_CORR[[#This Row],[43905]]-Casos_PN_CORR[[#This Row],[43904]]</f>
        <v>0</v>
      </c>
      <c r="L464">
        <f>+Casos_PN_CORR[[#This Row],[43906]]-Casos_PN_CORR[[#This Row],[43905]]</f>
        <v>0</v>
      </c>
      <c r="M464">
        <f>+Casos_PN_CORR[[#This Row],[43907]]-Casos_PN_CORR[[#This Row],[43906]]</f>
        <v>0</v>
      </c>
      <c r="N464">
        <f>+Casos_PN_CORR[[#This Row],[43908]]-Casos_PN_CORR[[#This Row],[43907]]</f>
        <v>0</v>
      </c>
      <c r="O464">
        <f>+Casos_PN_CORR[[#This Row],[43909]]-Casos_PN_CORR[[#This Row],[43908]]</f>
        <v>0</v>
      </c>
      <c r="P464">
        <f>+Casos_PN_CORR[[#This Row],[43910]]-Casos_PN_CORR[[#This Row],[43909]]</f>
        <v>0</v>
      </c>
      <c r="Q464">
        <f>+Casos_PN_CORR[[#This Row],[43911]]-Casos_PN_CORR[[#This Row],[43910]]</f>
        <v>0</v>
      </c>
      <c r="R464">
        <f>+Casos_PN_CORR[[#This Row],[43912]]-Casos_PN_CORR[[#This Row],[43911]]</f>
        <v>0</v>
      </c>
      <c r="S464">
        <f>+Casos_PN_CORR[[#This Row],[43913]]-Casos_PN_CORR[[#This Row],[43912]]</f>
        <v>0</v>
      </c>
      <c r="T464">
        <f>+Casos_PN_CORR[[#This Row],[43914]]-Casos_PN_CORR[[#This Row],[43913]]</f>
        <v>0</v>
      </c>
      <c r="U464">
        <f>+Casos_PN_CORR[[#This Row],[43915]]-Casos_PN_CORR[[#This Row],[43914]]</f>
        <v>0</v>
      </c>
      <c r="V464">
        <f>+Casos_PN_CORR[[#This Row],[43916]]-Casos_PN_CORR[[#This Row],[43915]]</f>
        <v>0</v>
      </c>
      <c r="W464">
        <f>+Casos_PN_CORR[[#This Row],[43917]]-Casos_PN_CORR[[#This Row],[43916]]</f>
        <v>0</v>
      </c>
      <c r="X464">
        <f>+Casos_PN_CORR[[#This Row],[43918]]-Casos_PN_CORR[[#This Row],[43917]]</f>
        <v>0</v>
      </c>
      <c r="Y464">
        <f>+Casos_PN_CORR[[#This Row],[43919]]-Casos_PN_CORR[[#This Row],[43918]]</f>
        <v>0</v>
      </c>
      <c r="Z464">
        <f>+Casos_PN_CORR[[#This Row],[43920]]-Casos_PN_CORR[[#This Row],[43919]]</f>
        <v>0</v>
      </c>
      <c r="AA464">
        <f>+Casos_PN_CORR[[#This Row],[43921]]-Casos_PN_CORR[[#This Row],[43920]]</f>
        <v>0</v>
      </c>
      <c r="AB464">
        <f>+Casos_PN_CORR[[#This Row],[43922]]-Casos_PN_CORR[[#This Row],[43921]]</f>
        <v>0</v>
      </c>
      <c r="AC464">
        <f>+Casos_PN_CORR[[#This Row],[43923]]-Casos_PN_CORR[[#This Row],[43922]]</f>
        <v>0</v>
      </c>
      <c r="AD464">
        <f>+Casos_PN_CORR[[#This Row],[43924]]-Casos_PN_CORR[[#This Row],[43923]]</f>
        <v>0</v>
      </c>
      <c r="AE464">
        <f>+Casos_PN_CORR[[#This Row],[43925]]-Casos_PN_CORR[[#This Row],[43924]]</f>
        <v>0</v>
      </c>
      <c r="AF464">
        <f>+Casos_PN_CORR[[#This Row],[43926]]-Casos_PN_CORR[[#This Row],[43925]]</f>
        <v>0</v>
      </c>
      <c r="AG464">
        <f>+Casos_PN_CORR[[#This Row],[43927]]-Casos_PN_CORR[[#This Row],[43926]]</f>
        <v>0</v>
      </c>
      <c r="AH464">
        <f>+Casos_PN_CORR[[#This Row],[43928]]-Casos_PN_CORR[[#This Row],[43927]]</f>
        <v>0</v>
      </c>
      <c r="AI464">
        <f>+Casos_PN_CORR[[#This Row],[43929]]-Casos_PN_CORR[[#This Row],[43928]]</f>
        <v>0</v>
      </c>
      <c r="AJ464">
        <f>+Casos_PN_CORR[[#This Row],[43930]]-Casos_PN_CORR[[#This Row],[43929]]</f>
        <v>0</v>
      </c>
      <c r="AK464">
        <f>+Casos_PN_CORR[[#This Row],[43931]]-Casos_PN_CORR[[#This Row],[43930]]</f>
        <v>0</v>
      </c>
      <c r="AL464">
        <f>+Casos_PN_CORR[[#This Row],[43932]]-Casos_PN_CORR[[#This Row],[43931]]</f>
        <v>0</v>
      </c>
      <c r="AM464">
        <f>+Casos_PN_CORR[[#This Row],[43933]]-Casos_PN_CORR[[#This Row],[43932]]</f>
        <v>0</v>
      </c>
      <c r="AN464">
        <f>+Casos_PN_CORR[[#This Row],[43934]]-Casos_PN_CORR[[#This Row],[43933]]</f>
        <v>0</v>
      </c>
      <c r="AO464">
        <f>+Casos_PN_CORR[[#This Row],[43935]]-Casos_PN_CORR[[#This Row],[43934]]</f>
        <v>0</v>
      </c>
      <c r="AP464">
        <f>+Casos_PN_CORR[[#This Row],[43936]]-Casos_PN_CORR[[#This Row],[43935]]</f>
        <v>0</v>
      </c>
      <c r="AQ464">
        <f>+Casos_PN_CORR[[#This Row],[43937]]-Casos_PN_CORR[[#This Row],[43936]]</f>
        <v>0</v>
      </c>
      <c r="AR464">
        <f>+Casos_PN_CORR[[#This Row],[43938]]-Casos_PN_CORR[[#This Row],[43937]]</f>
        <v>0</v>
      </c>
      <c r="AS464">
        <f>+Casos_PN_CORR[[#This Row],[43939]]-Casos_PN_CORR[[#This Row],[43938]]</f>
        <v>0</v>
      </c>
      <c r="AT464">
        <f>+Casos_PN_CORR[[#This Row],[43940]]-Casos_PN_CORR[[#This Row],[43939]]</f>
        <v>0</v>
      </c>
      <c r="AU464">
        <f>+Casos_PN_CORR[[#This Row],[43941]]-Casos_PN_CORR[[#This Row],[43940]]</f>
        <v>0</v>
      </c>
      <c r="AV464">
        <f>+Casos_PN_CORR[[#This Row],[43942]]-Casos_PN_CORR[[#This Row],[43941]]</f>
        <v>0</v>
      </c>
      <c r="AW464">
        <f>+Casos_PN_CORR[[#This Row],[43943]]-Casos_PN_CORR[[#This Row],[43942]]</f>
        <v>0</v>
      </c>
      <c r="AX464">
        <f>+Casos_PN_CORR[[#This Row],[43944]]-Casos_PN_CORR[[#This Row],[43943]]</f>
        <v>0</v>
      </c>
      <c r="AY464">
        <f>+Casos_PN_CORR[[#This Row],[43945]]-Casos_PN_CORR[[#This Row],[43944]]</f>
        <v>0</v>
      </c>
      <c r="AZ464">
        <f>+Casos_PN_CORR[[#This Row],[43946]]-Casos_PN_CORR[[#This Row],[43945]]</f>
        <v>0</v>
      </c>
      <c r="BA464">
        <f>+Casos_PN_CORR[[#This Row],[43947]]-Casos_PN_CORR[[#This Row],[43946]]</f>
        <v>0</v>
      </c>
      <c r="BB464">
        <f>+Casos_PN_CORR[[#This Row],[43948]]-Casos_PN_CORR[[#This Row],[43947]]</f>
        <v>0</v>
      </c>
      <c r="BC464">
        <f>+Casos_PN_CORR[[#This Row],[43949]]-Casos_PN_CORR[[#This Row],[43948]]</f>
        <v>0</v>
      </c>
      <c r="BD464">
        <f>+Casos_PN_CORR[[#This Row],[43950]]-Casos_PN_CORR[[#This Row],[43949]]</f>
        <v>0</v>
      </c>
      <c r="BE464">
        <f>+Casos_PN_CORR[[#This Row],[43951]]-Casos_PN_CORR[[#This Row],[43950]]</f>
        <v>0</v>
      </c>
      <c r="BF464">
        <f>+Casos_PN_CORR[[#This Row],[43952]]-Casos_PN_CORR[[#This Row],[43951]]</f>
        <v>0</v>
      </c>
      <c r="BG464">
        <f>+Casos_PN_CORR[[#This Row],[43953]]-Casos_PN_CORR[[#This Row],[43952]]</f>
        <v>0</v>
      </c>
      <c r="BH464">
        <f>+Casos_PN_CORR[[#This Row],[43954]]-Casos_PN_CORR[[#This Row],[43953]]</f>
        <v>0</v>
      </c>
      <c r="BI464">
        <f>+Casos_PN_CORR[[#This Row],[43955]]-Casos_PN_CORR[[#This Row],[43954]]</f>
        <v>0</v>
      </c>
      <c r="BJ464">
        <f>+Casos_PN_CORR[[#This Row],[43956]]-Casos_PN_CORR[[#This Row],[43955]]</f>
        <v>0</v>
      </c>
      <c r="BK464">
        <f>+Casos_PN_CORR[[#This Row],[43957]]-Casos_PN_CORR[[#This Row],[43956]]</f>
        <v>0</v>
      </c>
      <c r="BL464">
        <f>+Casos_PN_CORR[[#This Row],[43958]]-Casos_PN_CORR[[#This Row],[43957]]</f>
        <v>0</v>
      </c>
      <c r="BM464">
        <f>+Casos_PN_CORR[[#This Row],[43959]]-Casos_PN_CORR[[#This Row],[43958]]</f>
        <v>0</v>
      </c>
      <c r="BN464">
        <f>+Casos_PN_CORR[[#This Row],[43960]]-Casos_PN_CORR[[#This Row],[43959]]</f>
        <v>0</v>
      </c>
      <c r="BO464">
        <f>+Casos_PN_CORR[[#This Row],[43961]]-Casos_PN_CORR[[#This Row],[43960]]</f>
        <v>0</v>
      </c>
      <c r="BP464">
        <f>+Casos_PN_CORR[[#This Row],[43962]]-Casos_PN_CORR[[#This Row],[43961]]</f>
        <v>0</v>
      </c>
      <c r="BQ464">
        <f>+Casos_PN_CORR[[#This Row],[43963]]-Casos_PN_CORR[[#This Row],[43962]]</f>
        <v>0</v>
      </c>
      <c r="BR464">
        <f>+Casos_PN_CORR[[#This Row],[43964]]-Casos_PN_CORR[[#This Row],[43963]]</f>
        <v>0</v>
      </c>
      <c r="BS464">
        <f>+Casos_PN_CORR[[#This Row],[43965]]-Casos_PN_CORR[[#This Row],[43964]]</f>
        <v>0</v>
      </c>
      <c r="BT464">
        <f>+Casos_PN_CORR[[#This Row],[43966]]-Casos_PN_CORR[[#This Row],[43965]]</f>
        <v>0</v>
      </c>
      <c r="BU464">
        <f>+Casos_PN_CORR[[#This Row],[43967]]-Casos_PN_CORR[[#This Row],[43966]]</f>
        <v>0</v>
      </c>
      <c r="BV464">
        <f>+Casos_PN_CORR[[#This Row],[43968]]-Casos_PN_CORR[[#This Row],[43967]]</f>
        <v>0</v>
      </c>
      <c r="BW464">
        <f>+Casos_PN_CORR[[#This Row],[43969]]-Casos_PN_CORR[[#This Row],[43968]]</f>
        <v>0</v>
      </c>
      <c r="BX464">
        <f>+Casos_PN_CORR[[#This Row],[43970]]-Casos_PN_CORR[[#This Row],[43969]]</f>
        <v>0</v>
      </c>
      <c r="BY464">
        <f>+Casos_PN_CORR[[#This Row],[43971]]-Casos_PN_CORR[[#This Row],[43970]]</f>
        <v>0</v>
      </c>
      <c r="BZ464">
        <f>+Casos_PN_CORR[[#This Row],[43972]]-Casos_PN_CORR[[#This Row],[43971]]</f>
        <v>0</v>
      </c>
      <c r="CA464">
        <f>+Casos_PN_CORR[[#This Row],[43973]]-Casos_PN_CORR[[#This Row],[43972]]</f>
        <v>0</v>
      </c>
      <c r="CB464">
        <f>+Casos_PN_CORR[[#This Row],[43974]]-Casos_PN_CORR[[#This Row],[43973]]</f>
        <v>0</v>
      </c>
      <c r="CC464">
        <f>+Casos_PN_CORR[[#This Row],[43975]]-Casos_PN_CORR[[#This Row],[43974]]</f>
        <v>0</v>
      </c>
      <c r="CD464">
        <f>+Casos_PN_CORR[[#This Row],[43976]]-Casos_PN_CORR[[#This Row],[43975]]</f>
        <v>0</v>
      </c>
      <c r="CE464">
        <f>+Casos_PN_CORR[[#This Row],[43977]]-Casos_PN_CORR[[#This Row],[43976]]</f>
        <v>0</v>
      </c>
      <c r="CF464">
        <f>+Casos_PN_CORR[[#This Row],[43978]]-Casos_PN_CORR[[#This Row],[43977]]</f>
        <v>0</v>
      </c>
      <c r="CG464">
        <f>+Casos_PN_CORR[[#This Row],[43979]]-Casos_PN_CORR[[#This Row],[43978]]</f>
        <v>0</v>
      </c>
      <c r="CH464">
        <f>+Casos_PN_CORR[[#This Row],[43980]]-Casos_PN_CORR[[#This Row],[43979]]</f>
        <v>0</v>
      </c>
      <c r="CI464">
        <f>+Casos_PN_CORR[[#This Row],[43981]]-Casos_PN_CORR[[#This Row],[43980]]</f>
        <v>0</v>
      </c>
      <c r="CJ464">
        <f>+Casos_PN_CORR[[#This Row],[43982]]-Casos_PN_CORR[[#This Row],[43981]]</f>
        <v>0</v>
      </c>
      <c r="CK464">
        <f>+Casos_PN_CORR[[#This Row],[43983]]-Casos_PN_CORR[[#This Row],[43982]]</f>
        <v>0</v>
      </c>
      <c r="CL464">
        <f>+Casos_PN_CORR[[#This Row],[43984]]-Casos_PN_CORR[[#This Row],[43983]]</f>
        <v>0</v>
      </c>
      <c r="CM464">
        <f>+Casos_PN_CORR[[#This Row],[43985]]-Casos_PN_CORR[[#This Row],[43984]]</f>
        <v>0</v>
      </c>
      <c r="CN464">
        <f>+Casos_PN_CORR[[#This Row],[43986]]-Casos_PN_CORR[[#This Row],[43985]]</f>
        <v>0</v>
      </c>
      <c r="CO464">
        <f>+Casos_PN_CORR[[#This Row],[43987]]-Casos_PN_CORR[[#This Row],[43986]]</f>
        <v>0</v>
      </c>
      <c r="CP464">
        <f>+Casos_PN_CORR[[#This Row],[43988]]-Casos_PN_CORR[[#This Row],[43987]]</f>
        <v>0</v>
      </c>
      <c r="CQ464">
        <f>+Casos_PN_CORR[[#This Row],[43989]]-Casos_PN_CORR[[#This Row],[43988]]</f>
        <v>0</v>
      </c>
      <c r="CR464">
        <f>+Casos_PN_CORR[[#This Row],[43990]]-Casos_PN_CORR[[#This Row],[43989]]</f>
        <v>0</v>
      </c>
      <c r="CS464">
        <f>+Casos_PN_CORR[[#This Row],[43991]]-Casos_PN_CORR[[#This Row],[43990]]</f>
        <v>0</v>
      </c>
      <c r="CT464">
        <f>+Casos_PN_CORR[[#This Row],[43992]]-Casos_PN_CORR[[#This Row],[43991]]</f>
        <v>0</v>
      </c>
      <c r="CU464">
        <f>+Casos_PN_CORR[[#This Row],[43993]]-Casos_PN_CORR[[#This Row],[43992]]</f>
        <v>0</v>
      </c>
    </row>
    <row r="465" spans="1:99" x14ac:dyDescent="0.3">
      <c r="A465">
        <v>40403</v>
      </c>
      <c r="B465" s="2" t="s">
        <v>154</v>
      </c>
      <c r="C465" s="2" t="s">
        <v>234</v>
      </c>
      <c r="D465" s="2" t="s">
        <v>416</v>
      </c>
      <c r="E465" s="4">
        <f t="shared" si="7"/>
        <v>0</v>
      </c>
      <c r="F465">
        <f>+Casos_PN_CORR[[#This Row],[43900]]</f>
        <v>0</v>
      </c>
      <c r="G465">
        <f>+Casos_PN_CORR[[#This Row],[43901]]-Casos_PN_CORR[[#This Row],[43900]]</f>
        <v>0</v>
      </c>
      <c r="H465">
        <f>+Casos_PN_CORR[[#This Row],[43902]]-Casos_PN_CORR[[#This Row],[43901]]</f>
        <v>0</v>
      </c>
      <c r="I465">
        <f>+Casos_PN_CORR[[#This Row],[43903]]-Casos_PN_CORR[[#This Row],[43902]]</f>
        <v>0</v>
      </c>
      <c r="J465">
        <f>+Casos_PN_CORR[[#This Row],[43904]]-Casos_PN_CORR[[#This Row],[43903]]</f>
        <v>0</v>
      </c>
      <c r="K465">
        <f>+Casos_PN_CORR[[#This Row],[43905]]-Casos_PN_CORR[[#This Row],[43904]]</f>
        <v>0</v>
      </c>
      <c r="L465">
        <f>+Casos_PN_CORR[[#This Row],[43906]]-Casos_PN_CORR[[#This Row],[43905]]</f>
        <v>0</v>
      </c>
      <c r="M465">
        <f>+Casos_PN_CORR[[#This Row],[43907]]-Casos_PN_CORR[[#This Row],[43906]]</f>
        <v>0</v>
      </c>
      <c r="N465">
        <f>+Casos_PN_CORR[[#This Row],[43908]]-Casos_PN_CORR[[#This Row],[43907]]</f>
        <v>0</v>
      </c>
      <c r="O465">
        <f>+Casos_PN_CORR[[#This Row],[43909]]-Casos_PN_CORR[[#This Row],[43908]]</f>
        <v>0</v>
      </c>
      <c r="P465">
        <f>+Casos_PN_CORR[[#This Row],[43910]]-Casos_PN_CORR[[#This Row],[43909]]</f>
        <v>0</v>
      </c>
      <c r="Q465">
        <f>+Casos_PN_CORR[[#This Row],[43911]]-Casos_PN_CORR[[#This Row],[43910]]</f>
        <v>0</v>
      </c>
      <c r="R465">
        <f>+Casos_PN_CORR[[#This Row],[43912]]-Casos_PN_CORR[[#This Row],[43911]]</f>
        <v>0</v>
      </c>
      <c r="S465">
        <f>+Casos_PN_CORR[[#This Row],[43913]]-Casos_PN_CORR[[#This Row],[43912]]</f>
        <v>0</v>
      </c>
      <c r="T465">
        <f>+Casos_PN_CORR[[#This Row],[43914]]-Casos_PN_CORR[[#This Row],[43913]]</f>
        <v>0</v>
      </c>
      <c r="U465">
        <f>+Casos_PN_CORR[[#This Row],[43915]]-Casos_PN_CORR[[#This Row],[43914]]</f>
        <v>0</v>
      </c>
      <c r="V465">
        <f>+Casos_PN_CORR[[#This Row],[43916]]-Casos_PN_CORR[[#This Row],[43915]]</f>
        <v>0</v>
      </c>
      <c r="W465">
        <f>+Casos_PN_CORR[[#This Row],[43917]]-Casos_PN_CORR[[#This Row],[43916]]</f>
        <v>0</v>
      </c>
      <c r="X465">
        <f>+Casos_PN_CORR[[#This Row],[43918]]-Casos_PN_CORR[[#This Row],[43917]]</f>
        <v>0</v>
      </c>
      <c r="Y465">
        <f>+Casos_PN_CORR[[#This Row],[43919]]-Casos_PN_CORR[[#This Row],[43918]]</f>
        <v>0</v>
      </c>
      <c r="Z465">
        <f>+Casos_PN_CORR[[#This Row],[43920]]-Casos_PN_CORR[[#This Row],[43919]]</f>
        <v>0</v>
      </c>
      <c r="AA465">
        <f>+Casos_PN_CORR[[#This Row],[43921]]-Casos_PN_CORR[[#This Row],[43920]]</f>
        <v>0</v>
      </c>
      <c r="AB465">
        <f>+Casos_PN_CORR[[#This Row],[43922]]-Casos_PN_CORR[[#This Row],[43921]]</f>
        <v>0</v>
      </c>
      <c r="AC465">
        <f>+Casos_PN_CORR[[#This Row],[43923]]-Casos_PN_CORR[[#This Row],[43922]]</f>
        <v>0</v>
      </c>
      <c r="AD465">
        <f>+Casos_PN_CORR[[#This Row],[43924]]-Casos_PN_CORR[[#This Row],[43923]]</f>
        <v>0</v>
      </c>
      <c r="AE465">
        <f>+Casos_PN_CORR[[#This Row],[43925]]-Casos_PN_CORR[[#This Row],[43924]]</f>
        <v>0</v>
      </c>
      <c r="AF465">
        <f>+Casos_PN_CORR[[#This Row],[43926]]-Casos_PN_CORR[[#This Row],[43925]]</f>
        <v>0</v>
      </c>
      <c r="AG465">
        <f>+Casos_PN_CORR[[#This Row],[43927]]-Casos_PN_CORR[[#This Row],[43926]]</f>
        <v>0</v>
      </c>
      <c r="AH465">
        <f>+Casos_PN_CORR[[#This Row],[43928]]-Casos_PN_CORR[[#This Row],[43927]]</f>
        <v>0</v>
      </c>
      <c r="AI465">
        <f>+Casos_PN_CORR[[#This Row],[43929]]-Casos_PN_CORR[[#This Row],[43928]]</f>
        <v>0</v>
      </c>
      <c r="AJ465">
        <f>+Casos_PN_CORR[[#This Row],[43930]]-Casos_PN_CORR[[#This Row],[43929]]</f>
        <v>0</v>
      </c>
      <c r="AK465">
        <f>+Casos_PN_CORR[[#This Row],[43931]]-Casos_PN_CORR[[#This Row],[43930]]</f>
        <v>0</v>
      </c>
      <c r="AL465">
        <f>+Casos_PN_CORR[[#This Row],[43932]]-Casos_PN_CORR[[#This Row],[43931]]</f>
        <v>0</v>
      </c>
      <c r="AM465">
        <f>+Casos_PN_CORR[[#This Row],[43933]]-Casos_PN_CORR[[#This Row],[43932]]</f>
        <v>0</v>
      </c>
      <c r="AN465">
        <f>+Casos_PN_CORR[[#This Row],[43934]]-Casos_PN_CORR[[#This Row],[43933]]</f>
        <v>0</v>
      </c>
      <c r="AO465">
        <f>+Casos_PN_CORR[[#This Row],[43935]]-Casos_PN_CORR[[#This Row],[43934]]</f>
        <v>0</v>
      </c>
      <c r="AP465">
        <f>+Casos_PN_CORR[[#This Row],[43936]]-Casos_PN_CORR[[#This Row],[43935]]</f>
        <v>0</v>
      </c>
      <c r="AQ465">
        <f>+Casos_PN_CORR[[#This Row],[43937]]-Casos_PN_CORR[[#This Row],[43936]]</f>
        <v>0</v>
      </c>
      <c r="AR465">
        <f>+Casos_PN_CORR[[#This Row],[43938]]-Casos_PN_CORR[[#This Row],[43937]]</f>
        <v>0</v>
      </c>
      <c r="AS465">
        <f>+Casos_PN_CORR[[#This Row],[43939]]-Casos_PN_CORR[[#This Row],[43938]]</f>
        <v>0</v>
      </c>
      <c r="AT465">
        <f>+Casos_PN_CORR[[#This Row],[43940]]-Casos_PN_CORR[[#This Row],[43939]]</f>
        <v>0</v>
      </c>
      <c r="AU465">
        <f>+Casos_PN_CORR[[#This Row],[43941]]-Casos_PN_CORR[[#This Row],[43940]]</f>
        <v>0</v>
      </c>
      <c r="AV465">
        <f>+Casos_PN_CORR[[#This Row],[43942]]-Casos_PN_CORR[[#This Row],[43941]]</f>
        <v>0</v>
      </c>
      <c r="AW465">
        <f>+Casos_PN_CORR[[#This Row],[43943]]-Casos_PN_CORR[[#This Row],[43942]]</f>
        <v>0</v>
      </c>
      <c r="AX465">
        <f>+Casos_PN_CORR[[#This Row],[43944]]-Casos_PN_CORR[[#This Row],[43943]]</f>
        <v>0</v>
      </c>
      <c r="AY465">
        <f>+Casos_PN_CORR[[#This Row],[43945]]-Casos_PN_CORR[[#This Row],[43944]]</f>
        <v>0</v>
      </c>
      <c r="AZ465">
        <f>+Casos_PN_CORR[[#This Row],[43946]]-Casos_PN_CORR[[#This Row],[43945]]</f>
        <v>0</v>
      </c>
      <c r="BA465">
        <f>+Casos_PN_CORR[[#This Row],[43947]]-Casos_PN_CORR[[#This Row],[43946]]</f>
        <v>0</v>
      </c>
      <c r="BB465">
        <f>+Casos_PN_CORR[[#This Row],[43948]]-Casos_PN_CORR[[#This Row],[43947]]</f>
        <v>0</v>
      </c>
      <c r="BC465">
        <f>+Casos_PN_CORR[[#This Row],[43949]]-Casos_PN_CORR[[#This Row],[43948]]</f>
        <v>0</v>
      </c>
      <c r="BD465">
        <f>+Casos_PN_CORR[[#This Row],[43950]]-Casos_PN_CORR[[#This Row],[43949]]</f>
        <v>0</v>
      </c>
      <c r="BE465">
        <f>+Casos_PN_CORR[[#This Row],[43951]]-Casos_PN_CORR[[#This Row],[43950]]</f>
        <v>0</v>
      </c>
      <c r="BF465">
        <f>+Casos_PN_CORR[[#This Row],[43952]]-Casos_PN_CORR[[#This Row],[43951]]</f>
        <v>0</v>
      </c>
      <c r="BG465">
        <f>+Casos_PN_CORR[[#This Row],[43953]]-Casos_PN_CORR[[#This Row],[43952]]</f>
        <v>0</v>
      </c>
      <c r="BH465">
        <f>+Casos_PN_CORR[[#This Row],[43954]]-Casos_PN_CORR[[#This Row],[43953]]</f>
        <v>0</v>
      </c>
      <c r="BI465">
        <f>+Casos_PN_CORR[[#This Row],[43955]]-Casos_PN_CORR[[#This Row],[43954]]</f>
        <v>0</v>
      </c>
      <c r="BJ465">
        <f>+Casos_PN_CORR[[#This Row],[43956]]-Casos_PN_CORR[[#This Row],[43955]]</f>
        <v>0</v>
      </c>
      <c r="BK465">
        <f>+Casos_PN_CORR[[#This Row],[43957]]-Casos_PN_CORR[[#This Row],[43956]]</f>
        <v>0</v>
      </c>
      <c r="BL465">
        <f>+Casos_PN_CORR[[#This Row],[43958]]-Casos_PN_CORR[[#This Row],[43957]]</f>
        <v>0</v>
      </c>
      <c r="BM465">
        <f>+Casos_PN_CORR[[#This Row],[43959]]-Casos_PN_CORR[[#This Row],[43958]]</f>
        <v>0</v>
      </c>
      <c r="BN465">
        <f>+Casos_PN_CORR[[#This Row],[43960]]-Casos_PN_CORR[[#This Row],[43959]]</f>
        <v>0</v>
      </c>
      <c r="BO465">
        <f>+Casos_PN_CORR[[#This Row],[43961]]-Casos_PN_CORR[[#This Row],[43960]]</f>
        <v>0</v>
      </c>
      <c r="BP465">
        <f>+Casos_PN_CORR[[#This Row],[43962]]-Casos_PN_CORR[[#This Row],[43961]]</f>
        <v>0</v>
      </c>
      <c r="BQ465">
        <f>+Casos_PN_CORR[[#This Row],[43963]]-Casos_PN_CORR[[#This Row],[43962]]</f>
        <v>0</v>
      </c>
      <c r="BR465">
        <f>+Casos_PN_CORR[[#This Row],[43964]]-Casos_PN_CORR[[#This Row],[43963]]</f>
        <v>0</v>
      </c>
      <c r="BS465">
        <f>+Casos_PN_CORR[[#This Row],[43965]]-Casos_PN_CORR[[#This Row],[43964]]</f>
        <v>0</v>
      </c>
      <c r="BT465">
        <f>+Casos_PN_CORR[[#This Row],[43966]]-Casos_PN_CORR[[#This Row],[43965]]</f>
        <v>0</v>
      </c>
      <c r="BU465">
        <f>+Casos_PN_CORR[[#This Row],[43967]]-Casos_PN_CORR[[#This Row],[43966]]</f>
        <v>0</v>
      </c>
      <c r="BV465">
        <f>+Casos_PN_CORR[[#This Row],[43968]]-Casos_PN_CORR[[#This Row],[43967]]</f>
        <v>0</v>
      </c>
      <c r="BW465">
        <f>+Casos_PN_CORR[[#This Row],[43969]]-Casos_PN_CORR[[#This Row],[43968]]</f>
        <v>0</v>
      </c>
      <c r="BX465">
        <f>+Casos_PN_CORR[[#This Row],[43970]]-Casos_PN_CORR[[#This Row],[43969]]</f>
        <v>0</v>
      </c>
      <c r="BY465">
        <f>+Casos_PN_CORR[[#This Row],[43971]]-Casos_PN_CORR[[#This Row],[43970]]</f>
        <v>0</v>
      </c>
      <c r="BZ465">
        <f>+Casos_PN_CORR[[#This Row],[43972]]-Casos_PN_CORR[[#This Row],[43971]]</f>
        <v>0</v>
      </c>
      <c r="CA465">
        <f>+Casos_PN_CORR[[#This Row],[43973]]-Casos_PN_CORR[[#This Row],[43972]]</f>
        <v>0</v>
      </c>
      <c r="CB465">
        <f>+Casos_PN_CORR[[#This Row],[43974]]-Casos_PN_CORR[[#This Row],[43973]]</f>
        <v>0</v>
      </c>
      <c r="CC465">
        <f>+Casos_PN_CORR[[#This Row],[43975]]-Casos_PN_CORR[[#This Row],[43974]]</f>
        <v>0</v>
      </c>
      <c r="CD465">
        <f>+Casos_PN_CORR[[#This Row],[43976]]-Casos_PN_CORR[[#This Row],[43975]]</f>
        <v>0</v>
      </c>
      <c r="CE465">
        <f>+Casos_PN_CORR[[#This Row],[43977]]-Casos_PN_CORR[[#This Row],[43976]]</f>
        <v>0</v>
      </c>
      <c r="CF465">
        <f>+Casos_PN_CORR[[#This Row],[43978]]-Casos_PN_CORR[[#This Row],[43977]]</f>
        <v>0</v>
      </c>
      <c r="CG465">
        <f>+Casos_PN_CORR[[#This Row],[43979]]-Casos_PN_CORR[[#This Row],[43978]]</f>
        <v>0</v>
      </c>
      <c r="CH465">
        <f>+Casos_PN_CORR[[#This Row],[43980]]-Casos_PN_CORR[[#This Row],[43979]]</f>
        <v>0</v>
      </c>
      <c r="CI465">
        <f>+Casos_PN_CORR[[#This Row],[43981]]-Casos_PN_CORR[[#This Row],[43980]]</f>
        <v>0</v>
      </c>
      <c r="CJ465">
        <f>+Casos_PN_CORR[[#This Row],[43982]]-Casos_PN_CORR[[#This Row],[43981]]</f>
        <v>0</v>
      </c>
      <c r="CK465">
        <f>+Casos_PN_CORR[[#This Row],[43983]]-Casos_PN_CORR[[#This Row],[43982]]</f>
        <v>0</v>
      </c>
      <c r="CL465">
        <f>+Casos_PN_CORR[[#This Row],[43984]]-Casos_PN_CORR[[#This Row],[43983]]</f>
        <v>0</v>
      </c>
      <c r="CM465">
        <f>+Casos_PN_CORR[[#This Row],[43985]]-Casos_PN_CORR[[#This Row],[43984]]</f>
        <v>0</v>
      </c>
      <c r="CN465">
        <f>+Casos_PN_CORR[[#This Row],[43986]]-Casos_PN_CORR[[#This Row],[43985]]</f>
        <v>0</v>
      </c>
      <c r="CO465">
        <f>+Casos_PN_CORR[[#This Row],[43987]]-Casos_PN_CORR[[#This Row],[43986]]</f>
        <v>0</v>
      </c>
      <c r="CP465">
        <f>+Casos_PN_CORR[[#This Row],[43988]]-Casos_PN_CORR[[#This Row],[43987]]</f>
        <v>0</v>
      </c>
      <c r="CQ465">
        <f>+Casos_PN_CORR[[#This Row],[43989]]-Casos_PN_CORR[[#This Row],[43988]]</f>
        <v>0</v>
      </c>
      <c r="CR465">
        <f>+Casos_PN_CORR[[#This Row],[43990]]-Casos_PN_CORR[[#This Row],[43989]]</f>
        <v>0</v>
      </c>
      <c r="CS465">
        <f>+Casos_PN_CORR[[#This Row],[43991]]-Casos_PN_CORR[[#This Row],[43990]]</f>
        <v>0</v>
      </c>
      <c r="CT465">
        <f>+Casos_PN_CORR[[#This Row],[43992]]-Casos_PN_CORR[[#This Row],[43991]]</f>
        <v>0</v>
      </c>
      <c r="CU465">
        <f>+Casos_PN_CORR[[#This Row],[43993]]-Casos_PN_CORR[[#This Row],[43992]]</f>
        <v>0</v>
      </c>
    </row>
    <row r="466" spans="1:99" x14ac:dyDescent="0.3">
      <c r="A466">
        <v>70216</v>
      </c>
      <c r="B466" s="2" t="s">
        <v>268</v>
      </c>
      <c r="C466" s="2" t="s">
        <v>348</v>
      </c>
      <c r="D466" s="2" t="s">
        <v>416</v>
      </c>
      <c r="E466" s="4">
        <f t="shared" si="7"/>
        <v>0</v>
      </c>
      <c r="F466">
        <f>+Casos_PN_CORR[[#This Row],[43900]]</f>
        <v>0</v>
      </c>
      <c r="G466">
        <f>+Casos_PN_CORR[[#This Row],[43901]]-Casos_PN_CORR[[#This Row],[43900]]</f>
        <v>0</v>
      </c>
      <c r="H466">
        <f>+Casos_PN_CORR[[#This Row],[43902]]-Casos_PN_CORR[[#This Row],[43901]]</f>
        <v>0</v>
      </c>
      <c r="I466">
        <f>+Casos_PN_CORR[[#This Row],[43903]]-Casos_PN_CORR[[#This Row],[43902]]</f>
        <v>0</v>
      </c>
      <c r="J466">
        <f>+Casos_PN_CORR[[#This Row],[43904]]-Casos_PN_CORR[[#This Row],[43903]]</f>
        <v>0</v>
      </c>
      <c r="K466">
        <f>+Casos_PN_CORR[[#This Row],[43905]]-Casos_PN_CORR[[#This Row],[43904]]</f>
        <v>0</v>
      </c>
      <c r="L466">
        <f>+Casos_PN_CORR[[#This Row],[43906]]-Casos_PN_CORR[[#This Row],[43905]]</f>
        <v>0</v>
      </c>
      <c r="M466">
        <f>+Casos_PN_CORR[[#This Row],[43907]]-Casos_PN_CORR[[#This Row],[43906]]</f>
        <v>0</v>
      </c>
      <c r="N466">
        <f>+Casos_PN_CORR[[#This Row],[43908]]-Casos_PN_CORR[[#This Row],[43907]]</f>
        <v>0</v>
      </c>
      <c r="O466">
        <f>+Casos_PN_CORR[[#This Row],[43909]]-Casos_PN_CORR[[#This Row],[43908]]</f>
        <v>0</v>
      </c>
      <c r="P466">
        <f>+Casos_PN_CORR[[#This Row],[43910]]-Casos_PN_CORR[[#This Row],[43909]]</f>
        <v>0</v>
      </c>
      <c r="Q466">
        <f>+Casos_PN_CORR[[#This Row],[43911]]-Casos_PN_CORR[[#This Row],[43910]]</f>
        <v>0</v>
      </c>
      <c r="R466">
        <f>+Casos_PN_CORR[[#This Row],[43912]]-Casos_PN_CORR[[#This Row],[43911]]</f>
        <v>0</v>
      </c>
      <c r="S466">
        <f>+Casos_PN_CORR[[#This Row],[43913]]-Casos_PN_CORR[[#This Row],[43912]]</f>
        <v>0</v>
      </c>
      <c r="T466">
        <f>+Casos_PN_CORR[[#This Row],[43914]]-Casos_PN_CORR[[#This Row],[43913]]</f>
        <v>0</v>
      </c>
      <c r="U466">
        <f>+Casos_PN_CORR[[#This Row],[43915]]-Casos_PN_CORR[[#This Row],[43914]]</f>
        <v>0</v>
      </c>
      <c r="V466">
        <f>+Casos_PN_CORR[[#This Row],[43916]]-Casos_PN_CORR[[#This Row],[43915]]</f>
        <v>0</v>
      </c>
      <c r="W466">
        <f>+Casos_PN_CORR[[#This Row],[43917]]-Casos_PN_CORR[[#This Row],[43916]]</f>
        <v>0</v>
      </c>
      <c r="X466">
        <f>+Casos_PN_CORR[[#This Row],[43918]]-Casos_PN_CORR[[#This Row],[43917]]</f>
        <v>0</v>
      </c>
      <c r="Y466">
        <f>+Casos_PN_CORR[[#This Row],[43919]]-Casos_PN_CORR[[#This Row],[43918]]</f>
        <v>0</v>
      </c>
      <c r="Z466">
        <f>+Casos_PN_CORR[[#This Row],[43920]]-Casos_PN_CORR[[#This Row],[43919]]</f>
        <v>0</v>
      </c>
      <c r="AA466">
        <f>+Casos_PN_CORR[[#This Row],[43921]]-Casos_PN_CORR[[#This Row],[43920]]</f>
        <v>0</v>
      </c>
      <c r="AB466">
        <f>+Casos_PN_CORR[[#This Row],[43922]]-Casos_PN_CORR[[#This Row],[43921]]</f>
        <v>0</v>
      </c>
      <c r="AC466">
        <f>+Casos_PN_CORR[[#This Row],[43923]]-Casos_PN_CORR[[#This Row],[43922]]</f>
        <v>0</v>
      </c>
      <c r="AD466">
        <f>+Casos_PN_CORR[[#This Row],[43924]]-Casos_PN_CORR[[#This Row],[43923]]</f>
        <v>0</v>
      </c>
      <c r="AE466">
        <f>+Casos_PN_CORR[[#This Row],[43925]]-Casos_PN_CORR[[#This Row],[43924]]</f>
        <v>0</v>
      </c>
      <c r="AF466">
        <f>+Casos_PN_CORR[[#This Row],[43926]]-Casos_PN_CORR[[#This Row],[43925]]</f>
        <v>0</v>
      </c>
      <c r="AG466">
        <f>+Casos_PN_CORR[[#This Row],[43927]]-Casos_PN_CORR[[#This Row],[43926]]</f>
        <v>0</v>
      </c>
      <c r="AH466">
        <f>+Casos_PN_CORR[[#This Row],[43928]]-Casos_PN_CORR[[#This Row],[43927]]</f>
        <v>0</v>
      </c>
      <c r="AI466">
        <f>+Casos_PN_CORR[[#This Row],[43929]]-Casos_PN_CORR[[#This Row],[43928]]</f>
        <v>0</v>
      </c>
      <c r="AJ466">
        <f>+Casos_PN_CORR[[#This Row],[43930]]-Casos_PN_CORR[[#This Row],[43929]]</f>
        <v>0</v>
      </c>
      <c r="AK466">
        <f>+Casos_PN_CORR[[#This Row],[43931]]-Casos_PN_CORR[[#This Row],[43930]]</f>
        <v>0</v>
      </c>
      <c r="AL466">
        <f>+Casos_PN_CORR[[#This Row],[43932]]-Casos_PN_CORR[[#This Row],[43931]]</f>
        <v>0</v>
      </c>
      <c r="AM466">
        <f>+Casos_PN_CORR[[#This Row],[43933]]-Casos_PN_CORR[[#This Row],[43932]]</f>
        <v>0</v>
      </c>
      <c r="AN466">
        <f>+Casos_PN_CORR[[#This Row],[43934]]-Casos_PN_CORR[[#This Row],[43933]]</f>
        <v>0</v>
      </c>
      <c r="AO466">
        <f>+Casos_PN_CORR[[#This Row],[43935]]-Casos_PN_CORR[[#This Row],[43934]]</f>
        <v>0</v>
      </c>
      <c r="AP466">
        <f>+Casos_PN_CORR[[#This Row],[43936]]-Casos_PN_CORR[[#This Row],[43935]]</f>
        <v>0</v>
      </c>
      <c r="AQ466">
        <f>+Casos_PN_CORR[[#This Row],[43937]]-Casos_PN_CORR[[#This Row],[43936]]</f>
        <v>0</v>
      </c>
      <c r="AR466">
        <f>+Casos_PN_CORR[[#This Row],[43938]]-Casos_PN_CORR[[#This Row],[43937]]</f>
        <v>0</v>
      </c>
      <c r="AS466">
        <f>+Casos_PN_CORR[[#This Row],[43939]]-Casos_PN_CORR[[#This Row],[43938]]</f>
        <v>0</v>
      </c>
      <c r="AT466">
        <f>+Casos_PN_CORR[[#This Row],[43940]]-Casos_PN_CORR[[#This Row],[43939]]</f>
        <v>0</v>
      </c>
      <c r="AU466">
        <f>+Casos_PN_CORR[[#This Row],[43941]]-Casos_PN_CORR[[#This Row],[43940]]</f>
        <v>0</v>
      </c>
      <c r="AV466">
        <f>+Casos_PN_CORR[[#This Row],[43942]]-Casos_PN_CORR[[#This Row],[43941]]</f>
        <v>0</v>
      </c>
      <c r="AW466">
        <f>+Casos_PN_CORR[[#This Row],[43943]]-Casos_PN_CORR[[#This Row],[43942]]</f>
        <v>0</v>
      </c>
      <c r="AX466">
        <f>+Casos_PN_CORR[[#This Row],[43944]]-Casos_PN_CORR[[#This Row],[43943]]</f>
        <v>0</v>
      </c>
      <c r="AY466">
        <f>+Casos_PN_CORR[[#This Row],[43945]]-Casos_PN_CORR[[#This Row],[43944]]</f>
        <v>0</v>
      </c>
      <c r="AZ466">
        <f>+Casos_PN_CORR[[#This Row],[43946]]-Casos_PN_CORR[[#This Row],[43945]]</f>
        <v>0</v>
      </c>
      <c r="BA466">
        <f>+Casos_PN_CORR[[#This Row],[43947]]-Casos_PN_CORR[[#This Row],[43946]]</f>
        <v>0</v>
      </c>
      <c r="BB466">
        <f>+Casos_PN_CORR[[#This Row],[43948]]-Casos_PN_CORR[[#This Row],[43947]]</f>
        <v>0</v>
      </c>
      <c r="BC466">
        <f>+Casos_PN_CORR[[#This Row],[43949]]-Casos_PN_CORR[[#This Row],[43948]]</f>
        <v>0</v>
      </c>
      <c r="BD466">
        <f>+Casos_PN_CORR[[#This Row],[43950]]-Casos_PN_CORR[[#This Row],[43949]]</f>
        <v>0</v>
      </c>
      <c r="BE466">
        <f>+Casos_PN_CORR[[#This Row],[43951]]-Casos_PN_CORR[[#This Row],[43950]]</f>
        <v>0</v>
      </c>
      <c r="BF466">
        <f>+Casos_PN_CORR[[#This Row],[43952]]-Casos_PN_CORR[[#This Row],[43951]]</f>
        <v>0</v>
      </c>
      <c r="BG466">
        <f>+Casos_PN_CORR[[#This Row],[43953]]-Casos_PN_CORR[[#This Row],[43952]]</f>
        <v>0</v>
      </c>
      <c r="BH466">
        <f>+Casos_PN_CORR[[#This Row],[43954]]-Casos_PN_CORR[[#This Row],[43953]]</f>
        <v>0</v>
      </c>
      <c r="BI466">
        <f>+Casos_PN_CORR[[#This Row],[43955]]-Casos_PN_CORR[[#This Row],[43954]]</f>
        <v>0</v>
      </c>
      <c r="BJ466">
        <f>+Casos_PN_CORR[[#This Row],[43956]]-Casos_PN_CORR[[#This Row],[43955]]</f>
        <v>0</v>
      </c>
      <c r="BK466">
        <f>+Casos_PN_CORR[[#This Row],[43957]]-Casos_PN_CORR[[#This Row],[43956]]</f>
        <v>0</v>
      </c>
      <c r="BL466">
        <f>+Casos_PN_CORR[[#This Row],[43958]]-Casos_PN_CORR[[#This Row],[43957]]</f>
        <v>0</v>
      </c>
      <c r="BM466">
        <f>+Casos_PN_CORR[[#This Row],[43959]]-Casos_PN_CORR[[#This Row],[43958]]</f>
        <v>0</v>
      </c>
      <c r="BN466">
        <f>+Casos_PN_CORR[[#This Row],[43960]]-Casos_PN_CORR[[#This Row],[43959]]</f>
        <v>0</v>
      </c>
      <c r="BO466">
        <f>+Casos_PN_CORR[[#This Row],[43961]]-Casos_PN_CORR[[#This Row],[43960]]</f>
        <v>0</v>
      </c>
      <c r="BP466">
        <f>+Casos_PN_CORR[[#This Row],[43962]]-Casos_PN_CORR[[#This Row],[43961]]</f>
        <v>0</v>
      </c>
      <c r="BQ466">
        <f>+Casos_PN_CORR[[#This Row],[43963]]-Casos_PN_CORR[[#This Row],[43962]]</f>
        <v>0</v>
      </c>
      <c r="BR466">
        <f>+Casos_PN_CORR[[#This Row],[43964]]-Casos_PN_CORR[[#This Row],[43963]]</f>
        <v>0</v>
      </c>
      <c r="BS466">
        <f>+Casos_PN_CORR[[#This Row],[43965]]-Casos_PN_CORR[[#This Row],[43964]]</f>
        <v>0</v>
      </c>
      <c r="BT466">
        <f>+Casos_PN_CORR[[#This Row],[43966]]-Casos_PN_CORR[[#This Row],[43965]]</f>
        <v>0</v>
      </c>
      <c r="BU466">
        <f>+Casos_PN_CORR[[#This Row],[43967]]-Casos_PN_CORR[[#This Row],[43966]]</f>
        <v>0</v>
      </c>
      <c r="BV466">
        <f>+Casos_PN_CORR[[#This Row],[43968]]-Casos_PN_CORR[[#This Row],[43967]]</f>
        <v>0</v>
      </c>
      <c r="BW466">
        <f>+Casos_PN_CORR[[#This Row],[43969]]-Casos_PN_CORR[[#This Row],[43968]]</f>
        <v>0</v>
      </c>
      <c r="BX466">
        <f>+Casos_PN_CORR[[#This Row],[43970]]-Casos_PN_CORR[[#This Row],[43969]]</f>
        <v>0</v>
      </c>
      <c r="BY466">
        <f>+Casos_PN_CORR[[#This Row],[43971]]-Casos_PN_CORR[[#This Row],[43970]]</f>
        <v>0</v>
      </c>
      <c r="BZ466">
        <f>+Casos_PN_CORR[[#This Row],[43972]]-Casos_PN_CORR[[#This Row],[43971]]</f>
        <v>0</v>
      </c>
      <c r="CA466">
        <f>+Casos_PN_CORR[[#This Row],[43973]]-Casos_PN_CORR[[#This Row],[43972]]</f>
        <v>0</v>
      </c>
      <c r="CB466">
        <f>+Casos_PN_CORR[[#This Row],[43974]]-Casos_PN_CORR[[#This Row],[43973]]</f>
        <v>0</v>
      </c>
      <c r="CC466">
        <f>+Casos_PN_CORR[[#This Row],[43975]]-Casos_PN_CORR[[#This Row],[43974]]</f>
        <v>0</v>
      </c>
      <c r="CD466">
        <f>+Casos_PN_CORR[[#This Row],[43976]]-Casos_PN_CORR[[#This Row],[43975]]</f>
        <v>0</v>
      </c>
      <c r="CE466">
        <f>+Casos_PN_CORR[[#This Row],[43977]]-Casos_PN_CORR[[#This Row],[43976]]</f>
        <v>0</v>
      </c>
      <c r="CF466">
        <f>+Casos_PN_CORR[[#This Row],[43978]]-Casos_PN_CORR[[#This Row],[43977]]</f>
        <v>0</v>
      </c>
      <c r="CG466">
        <f>+Casos_PN_CORR[[#This Row],[43979]]-Casos_PN_CORR[[#This Row],[43978]]</f>
        <v>0</v>
      </c>
      <c r="CH466">
        <f>+Casos_PN_CORR[[#This Row],[43980]]-Casos_PN_CORR[[#This Row],[43979]]</f>
        <v>0</v>
      </c>
      <c r="CI466">
        <f>+Casos_PN_CORR[[#This Row],[43981]]-Casos_PN_CORR[[#This Row],[43980]]</f>
        <v>0</v>
      </c>
      <c r="CJ466">
        <f>+Casos_PN_CORR[[#This Row],[43982]]-Casos_PN_CORR[[#This Row],[43981]]</f>
        <v>0</v>
      </c>
      <c r="CK466">
        <f>+Casos_PN_CORR[[#This Row],[43983]]-Casos_PN_CORR[[#This Row],[43982]]</f>
        <v>0</v>
      </c>
      <c r="CL466">
        <f>+Casos_PN_CORR[[#This Row],[43984]]-Casos_PN_CORR[[#This Row],[43983]]</f>
        <v>0</v>
      </c>
      <c r="CM466">
        <f>+Casos_PN_CORR[[#This Row],[43985]]-Casos_PN_CORR[[#This Row],[43984]]</f>
        <v>0</v>
      </c>
      <c r="CN466">
        <f>+Casos_PN_CORR[[#This Row],[43986]]-Casos_PN_CORR[[#This Row],[43985]]</f>
        <v>0</v>
      </c>
      <c r="CO466">
        <f>+Casos_PN_CORR[[#This Row],[43987]]-Casos_PN_CORR[[#This Row],[43986]]</f>
        <v>0</v>
      </c>
      <c r="CP466">
        <f>+Casos_PN_CORR[[#This Row],[43988]]-Casos_PN_CORR[[#This Row],[43987]]</f>
        <v>0</v>
      </c>
      <c r="CQ466">
        <f>+Casos_PN_CORR[[#This Row],[43989]]-Casos_PN_CORR[[#This Row],[43988]]</f>
        <v>0</v>
      </c>
      <c r="CR466">
        <f>+Casos_PN_CORR[[#This Row],[43990]]-Casos_PN_CORR[[#This Row],[43989]]</f>
        <v>0</v>
      </c>
      <c r="CS466">
        <f>+Casos_PN_CORR[[#This Row],[43991]]-Casos_PN_CORR[[#This Row],[43990]]</f>
        <v>0</v>
      </c>
      <c r="CT466">
        <f>+Casos_PN_CORR[[#This Row],[43992]]-Casos_PN_CORR[[#This Row],[43991]]</f>
        <v>0</v>
      </c>
      <c r="CU466">
        <f>+Casos_PN_CORR[[#This Row],[43993]]-Casos_PN_CORR[[#This Row],[43992]]</f>
        <v>0</v>
      </c>
    </row>
    <row r="467" spans="1:99" x14ac:dyDescent="0.3">
      <c r="A467">
        <v>40105</v>
      </c>
      <c r="B467" s="2" t="s">
        <v>154</v>
      </c>
      <c r="C467" s="2" t="s">
        <v>155</v>
      </c>
      <c r="D467" s="2" t="s">
        <v>685</v>
      </c>
      <c r="E467" s="4">
        <f t="shared" si="7"/>
        <v>0</v>
      </c>
      <c r="F467">
        <f>+Casos_PN_CORR[[#This Row],[43900]]</f>
        <v>0</v>
      </c>
      <c r="G467">
        <f>+Casos_PN_CORR[[#This Row],[43901]]-Casos_PN_CORR[[#This Row],[43900]]</f>
        <v>0</v>
      </c>
      <c r="H467">
        <f>+Casos_PN_CORR[[#This Row],[43902]]-Casos_PN_CORR[[#This Row],[43901]]</f>
        <v>0</v>
      </c>
      <c r="I467">
        <f>+Casos_PN_CORR[[#This Row],[43903]]-Casos_PN_CORR[[#This Row],[43902]]</f>
        <v>0</v>
      </c>
      <c r="J467">
        <f>+Casos_PN_CORR[[#This Row],[43904]]-Casos_PN_CORR[[#This Row],[43903]]</f>
        <v>0</v>
      </c>
      <c r="K467">
        <f>+Casos_PN_CORR[[#This Row],[43905]]-Casos_PN_CORR[[#This Row],[43904]]</f>
        <v>0</v>
      </c>
      <c r="L467">
        <f>+Casos_PN_CORR[[#This Row],[43906]]-Casos_PN_CORR[[#This Row],[43905]]</f>
        <v>0</v>
      </c>
      <c r="M467">
        <f>+Casos_PN_CORR[[#This Row],[43907]]-Casos_PN_CORR[[#This Row],[43906]]</f>
        <v>0</v>
      </c>
      <c r="N467">
        <f>+Casos_PN_CORR[[#This Row],[43908]]-Casos_PN_CORR[[#This Row],[43907]]</f>
        <v>0</v>
      </c>
      <c r="O467">
        <f>+Casos_PN_CORR[[#This Row],[43909]]-Casos_PN_CORR[[#This Row],[43908]]</f>
        <v>0</v>
      </c>
      <c r="P467">
        <f>+Casos_PN_CORR[[#This Row],[43910]]-Casos_PN_CORR[[#This Row],[43909]]</f>
        <v>0</v>
      </c>
      <c r="Q467">
        <f>+Casos_PN_CORR[[#This Row],[43911]]-Casos_PN_CORR[[#This Row],[43910]]</f>
        <v>0</v>
      </c>
      <c r="R467">
        <f>+Casos_PN_CORR[[#This Row],[43912]]-Casos_PN_CORR[[#This Row],[43911]]</f>
        <v>0</v>
      </c>
      <c r="S467">
        <f>+Casos_PN_CORR[[#This Row],[43913]]-Casos_PN_CORR[[#This Row],[43912]]</f>
        <v>0</v>
      </c>
      <c r="T467">
        <f>+Casos_PN_CORR[[#This Row],[43914]]-Casos_PN_CORR[[#This Row],[43913]]</f>
        <v>0</v>
      </c>
      <c r="U467">
        <f>+Casos_PN_CORR[[#This Row],[43915]]-Casos_PN_CORR[[#This Row],[43914]]</f>
        <v>0</v>
      </c>
      <c r="V467">
        <f>+Casos_PN_CORR[[#This Row],[43916]]-Casos_PN_CORR[[#This Row],[43915]]</f>
        <v>0</v>
      </c>
      <c r="W467">
        <f>+Casos_PN_CORR[[#This Row],[43917]]-Casos_PN_CORR[[#This Row],[43916]]</f>
        <v>0</v>
      </c>
      <c r="X467">
        <f>+Casos_PN_CORR[[#This Row],[43918]]-Casos_PN_CORR[[#This Row],[43917]]</f>
        <v>0</v>
      </c>
      <c r="Y467">
        <f>+Casos_PN_CORR[[#This Row],[43919]]-Casos_PN_CORR[[#This Row],[43918]]</f>
        <v>0</v>
      </c>
      <c r="Z467">
        <f>+Casos_PN_CORR[[#This Row],[43920]]-Casos_PN_CORR[[#This Row],[43919]]</f>
        <v>0</v>
      </c>
      <c r="AA467">
        <f>+Casos_PN_CORR[[#This Row],[43921]]-Casos_PN_CORR[[#This Row],[43920]]</f>
        <v>0</v>
      </c>
      <c r="AB467">
        <f>+Casos_PN_CORR[[#This Row],[43922]]-Casos_PN_CORR[[#This Row],[43921]]</f>
        <v>0</v>
      </c>
      <c r="AC467">
        <f>+Casos_PN_CORR[[#This Row],[43923]]-Casos_PN_CORR[[#This Row],[43922]]</f>
        <v>0</v>
      </c>
      <c r="AD467">
        <f>+Casos_PN_CORR[[#This Row],[43924]]-Casos_PN_CORR[[#This Row],[43923]]</f>
        <v>0</v>
      </c>
      <c r="AE467">
        <f>+Casos_PN_CORR[[#This Row],[43925]]-Casos_PN_CORR[[#This Row],[43924]]</f>
        <v>0</v>
      </c>
      <c r="AF467">
        <f>+Casos_PN_CORR[[#This Row],[43926]]-Casos_PN_CORR[[#This Row],[43925]]</f>
        <v>0</v>
      </c>
      <c r="AG467">
        <f>+Casos_PN_CORR[[#This Row],[43927]]-Casos_PN_CORR[[#This Row],[43926]]</f>
        <v>0</v>
      </c>
      <c r="AH467">
        <f>+Casos_PN_CORR[[#This Row],[43928]]-Casos_PN_CORR[[#This Row],[43927]]</f>
        <v>0</v>
      </c>
      <c r="AI467">
        <f>+Casos_PN_CORR[[#This Row],[43929]]-Casos_PN_CORR[[#This Row],[43928]]</f>
        <v>0</v>
      </c>
      <c r="AJ467">
        <f>+Casos_PN_CORR[[#This Row],[43930]]-Casos_PN_CORR[[#This Row],[43929]]</f>
        <v>0</v>
      </c>
      <c r="AK467">
        <f>+Casos_PN_CORR[[#This Row],[43931]]-Casos_PN_CORR[[#This Row],[43930]]</f>
        <v>0</v>
      </c>
      <c r="AL467">
        <f>+Casos_PN_CORR[[#This Row],[43932]]-Casos_PN_CORR[[#This Row],[43931]]</f>
        <v>0</v>
      </c>
      <c r="AM467">
        <f>+Casos_PN_CORR[[#This Row],[43933]]-Casos_PN_CORR[[#This Row],[43932]]</f>
        <v>0</v>
      </c>
      <c r="AN467">
        <f>+Casos_PN_CORR[[#This Row],[43934]]-Casos_PN_CORR[[#This Row],[43933]]</f>
        <v>0</v>
      </c>
      <c r="AO467">
        <f>+Casos_PN_CORR[[#This Row],[43935]]-Casos_PN_CORR[[#This Row],[43934]]</f>
        <v>0</v>
      </c>
      <c r="AP467">
        <f>+Casos_PN_CORR[[#This Row],[43936]]-Casos_PN_CORR[[#This Row],[43935]]</f>
        <v>0</v>
      </c>
      <c r="AQ467">
        <f>+Casos_PN_CORR[[#This Row],[43937]]-Casos_PN_CORR[[#This Row],[43936]]</f>
        <v>0</v>
      </c>
      <c r="AR467">
        <f>+Casos_PN_CORR[[#This Row],[43938]]-Casos_PN_CORR[[#This Row],[43937]]</f>
        <v>0</v>
      </c>
      <c r="AS467">
        <f>+Casos_PN_CORR[[#This Row],[43939]]-Casos_PN_CORR[[#This Row],[43938]]</f>
        <v>0</v>
      </c>
      <c r="AT467">
        <f>+Casos_PN_CORR[[#This Row],[43940]]-Casos_PN_CORR[[#This Row],[43939]]</f>
        <v>0</v>
      </c>
      <c r="AU467">
        <f>+Casos_PN_CORR[[#This Row],[43941]]-Casos_PN_CORR[[#This Row],[43940]]</f>
        <v>0</v>
      </c>
      <c r="AV467">
        <f>+Casos_PN_CORR[[#This Row],[43942]]-Casos_PN_CORR[[#This Row],[43941]]</f>
        <v>0</v>
      </c>
      <c r="AW467">
        <f>+Casos_PN_CORR[[#This Row],[43943]]-Casos_PN_CORR[[#This Row],[43942]]</f>
        <v>0</v>
      </c>
      <c r="AX467">
        <f>+Casos_PN_CORR[[#This Row],[43944]]-Casos_PN_CORR[[#This Row],[43943]]</f>
        <v>0</v>
      </c>
      <c r="AY467">
        <f>+Casos_PN_CORR[[#This Row],[43945]]-Casos_PN_CORR[[#This Row],[43944]]</f>
        <v>0</v>
      </c>
      <c r="AZ467">
        <f>+Casos_PN_CORR[[#This Row],[43946]]-Casos_PN_CORR[[#This Row],[43945]]</f>
        <v>0</v>
      </c>
      <c r="BA467">
        <f>+Casos_PN_CORR[[#This Row],[43947]]-Casos_PN_CORR[[#This Row],[43946]]</f>
        <v>0</v>
      </c>
      <c r="BB467">
        <f>+Casos_PN_CORR[[#This Row],[43948]]-Casos_PN_CORR[[#This Row],[43947]]</f>
        <v>0</v>
      </c>
      <c r="BC467">
        <f>+Casos_PN_CORR[[#This Row],[43949]]-Casos_PN_CORR[[#This Row],[43948]]</f>
        <v>0</v>
      </c>
      <c r="BD467">
        <f>+Casos_PN_CORR[[#This Row],[43950]]-Casos_PN_CORR[[#This Row],[43949]]</f>
        <v>0</v>
      </c>
      <c r="BE467">
        <f>+Casos_PN_CORR[[#This Row],[43951]]-Casos_PN_CORR[[#This Row],[43950]]</f>
        <v>0</v>
      </c>
      <c r="BF467">
        <f>+Casos_PN_CORR[[#This Row],[43952]]-Casos_PN_CORR[[#This Row],[43951]]</f>
        <v>0</v>
      </c>
      <c r="BG467">
        <f>+Casos_PN_CORR[[#This Row],[43953]]-Casos_PN_CORR[[#This Row],[43952]]</f>
        <v>0</v>
      </c>
      <c r="BH467">
        <f>+Casos_PN_CORR[[#This Row],[43954]]-Casos_PN_CORR[[#This Row],[43953]]</f>
        <v>0</v>
      </c>
      <c r="BI467">
        <f>+Casos_PN_CORR[[#This Row],[43955]]-Casos_PN_CORR[[#This Row],[43954]]</f>
        <v>0</v>
      </c>
      <c r="BJ467">
        <f>+Casos_PN_CORR[[#This Row],[43956]]-Casos_PN_CORR[[#This Row],[43955]]</f>
        <v>0</v>
      </c>
      <c r="BK467">
        <f>+Casos_PN_CORR[[#This Row],[43957]]-Casos_PN_CORR[[#This Row],[43956]]</f>
        <v>0</v>
      </c>
      <c r="BL467">
        <f>+Casos_PN_CORR[[#This Row],[43958]]-Casos_PN_CORR[[#This Row],[43957]]</f>
        <v>0</v>
      </c>
      <c r="BM467">
        <f>+Casos_PN_CORR[[#This Row],[43959]]-Casos_PN_CORR[[#This Row],[43958]]</f>
        <v>0</v>
      </c>
      <c r="BN467">
        <f>+Casos_PN_CORR[[#This Row],[43960]]-Casos_PN_CORR[[#This Row],[43959]]</f>
        <v>0</v>
      </c>
      <c r="BO467">
        <f>+Casos_PN_CORR[[#This Row],[43961]]-Casos_PN_CORR[[#This Row],[43960]]</f>
        <v>0</v>
      </c>
      <c r="BP467">
        <f>+Casos_PN_CORR[[#This Row],[43962]]-Casos_PN_CORR[[#This Row],[43961]]</f>
        <v>0</v>
      </c>
      <c r="BQ467">
        <f>+Casos_PN_CORR[[#This Row],[43963]]-Casos_PN_CORR[[#This Row],[43962]]</f>
        <v>0</v>
      </c>
      <c r="BR467">
        <f>+Casos_PN_CORR[[#This Row],[43964]]-Casos_PN_CORR[[#This Row],[43963]]</f>
        <v>0</v>
      </c>
      <c r="BS467">
        <f>+Casos_PN_CORR[[#This Row],[43965]]-Casos_PN_CORR[[#This Row],[43964]]</f>
        <v>0</v>
      </c>
      <c r="BT467">
        <f>+Casos_PN_CORR[[#This Row],[43966]]-Casos_PN_CORR[[#This Row],[43965]]</f>
        <v>0</v>
      </c>
      <c r="BU467">
        <f>+Casos_PN_CORR[[#This Row],[43967]]-Casos_PN_CORR[[#This Row],[43966]]</f>
        <v>0</v>
      </c>
      <c r="BV467">
        <f>+Casos_PN_CORR[[#This Row],[43968]]-Casos_PN_CORR[[#This Row],[43967]]</f>
        <v>0</v>
      </c>
      <c r="BW467">
        <f>+Casos_PN_CORR[[#This Row],[43969]]-Casos_PN_CORR[[#This Row],[43968]]</f>
        <v>0</v>
      </c>
      <c r="BX467">
        <f>+Casos_PN_CORR[[#This Row],[43970]]-Casos_PN_CORR[[#This Row],[43969]]</f>
        <v>0</v>
      </c>
      <c r="BY467">
        <f>+Casos_PN_CORR[[#This Row],[43971]]-Casos_PN_CORR[[#This Row],[43970]]</f>
        <v>0</v>
      </c>
      <c r="BZ467">
        <f>+Casos_PN_CORR[[#This Row],[43972]]-Casos_PN_CORR[[#This Row],[43971]]</f>
        <v>0</v>
      </c>
      <c r="CA467">
        <f>+Casos_PN_CORR[[#This Row],[43973]]-Casos_PN_CORR[[#This Row],[43972]]</f>
        <v>0</v>
      </c>
      <c r="CB467">
        <f>+Casos_PN_CORR[[#This Row],[43974]]-Casos_PN_CORR[[#This Row],[43973]]</f>
        <v>0</v>
      </c>
      <c r="CC467">
        <f>+Casos_PN_CORR[[#This Row],[43975]]-Casos_PN_CORR[[#This Row],[43974]]</f>
        <v>0</v>
      </c>
      <c r="CD467">
        <f>+Casos_PN_CORR[[#This Row],[43976]]-Casos_PN_CORR[[#This Row],[43975]]</f>
        <v>0</v>
      </c>
      <c r="CE467">
        <f>+Casos_PN_CORR[[#This Row],[43977]]-Casos_PN_CORR[[#This Row],[43976]]</f>
        <v>0</v>
      </c>
      <c r="CF467">
        <f>+Casos_PN_CORR[[#This Row],[43978]]-Casos_PN_CORR[[#This Row],[43977]]</f>
        <v>0</v>
      </c>
      <c r="CG467">
        <f>+Casos_PN_CORR[[#This Row],[43979]]-Casos_PN_CORR[[#This Row],[43978]]</f>
        <v>0</v>
      </c>
      <c r="CH467">
        <f>+Casos_PN_CORR[[#This Row],[43980]]-Casos_PN_CORR[[#This Row],[43979]]</f>
        <v>0</v>
      </c>
      <c r="CI467">
        <f>+Casos_PN_CORR[[#This Row],[43981]]-Casos_PN_CORR[[#This Row],[43980]]</f>
        <v>0</v>
      </c>
      <c r="CJ467">
        <f>+Casos_PN_CORR[[#This Row],[43982]]-Casos_PN_CORR[[#This Row],[43981]]</f>
        <v>0</v>
      </c>
      <c r="CK467">
        <f>+Casos_PN_CORR[[#This Row],[43983]]-Casos_PN_CORR[[#This Row],[43982]]</f>
        <v>0</v>
      </c>
      <c r="CL467">
        <f>+Casos_PN_CORR[[#This Row],[43984]]-Casos_PN_CORR[[#This Row],[43983]]</f>
        <v>0</v>
      </c>
      <c r="CM467">
        <f>+Casos_PN_CORR[[#This Row],[43985]]-Casos_PN_CORR[[#This Row],[43984]]</f>
        <v>0</v>
      </c>
      <c r="CN467">
        <f>+Casos_PN_CORR[[#This Row],[43986]]-Casos_PN_CORR[[#This Row],[43985]]</f>
        <v>0</v>
      </c>
      <c r="CO467">
        <f>+Casos_PN_CORR[[#This Row],[43987]]-Casos_PN_CORR[[#This Row],[43986]]</f>
        <v>0</v>
      </c>
      <c r="CP467">
        <f>+Casos_PN_CORR[[#This Row],[43988]]-Casos_PN_CORR[[#This Row],[43987]]</f>
        <v>0</v>
      </c>
      <c r="CQ467">
        <f>+Casos_PN_CORR[[#This Row],[43989]]-Casos_PN_CORR[[#This Row],[43988]]</f>
        <v>0</v>
      </c>
      <c r="CR467">
        <f>+Casos_PN_CORR[[#This Row],[43990]]-Casos_PN_CORR[[#This Row],[43989]]</f>
        <v>0</v>
      </c>
      <c r="CS467">
        <f>+Casos_PN_CORR[[#This Row],[43991]]-Casos_PN_CORR[[#This Row],[43990]]</f>
        <v>0</v>
      </c>
      <c r="CT467">
        <f>+Casos_PN_CORR[[#This Row],[43992]]-Casos_PN_CORR[[#This Row],[43991]]</f>
        <v>0</v>
      </c>
      <c r="CU467">
        <f>+Casos_PN_CORR[[#This Row],[43993]]-Casos_PN_CORR[[#This Row],[43992]]</f>
        <v>0</v>
      </c>
    </row>
    <row r="468" spans="1:99" x14ac:dyDescent="0.3">
      <c r="A468">
        <v>40306</v>
      </c>
      <c r="B468" s="2" t="s">
        <v>154</v>
      </c>
      <c r="C468" s="2" t="s">
        <v>253</v>
      </c>
      <c r="D468" s="2" t="s">
        <v>686</v>
      </c>
      <c r="E468" s="4">
        <f t="shared" si="7"/>
        <v>0</v>
      </c>
      <c r="F468">
        <f>+Casos_PN_CORR[[#This Row],[43900]]</f>
        <v>0</v>
      </c>
      <c r="G468">
        <f>+Casos_PN_CORR[[#This Row],[43901]]-Casos_PN_CORR[[#This Row],[43900]]</f>
        <v>0</v>
      </c>
      <c r="H468">
        <f>+Casos_PN_CORR[[#This Row],[43902]]-Casos_PN_CORR[[#This Row],[43901]]</f>
        <v>0</v>
      </c>
      <c r="I468">
        <f>+Casos_PN_CORR[[#This Row],[43903]]-Casos_PN_CORR[[#This Row],[43902]]</f>
        <v>0</v>
      </c>
      <c r="J468">
        <f>+Casos_PN_CORR[[#This Row],[43904]]-Casos_PN_CORR[[#This Row],[43903]]</f>
        <v>0</v>
      </c>
      <c r="K468">
        <f>+Casos_PN_CORR[[#This Row],[43905]]-Casos_PN_CORR[[#This Row],[43904]]</f>
        <v>0</v>
      </c>
      <c r="L468">
        <f>+Casos_PN_CORR[[#This Row],[43906]]-Casos_PN_CORR[[#This Row],[43905]]</f>
        <v>0</v>
      </c>
      <c r="M468">
        <f>+Casos_PN_CORR[[#This Row],[43907]]-Casos_PN_CORR[[#This Row],[43906]]</f>
        <v>0</v>
      </c>
      <c r="N468">
        <f>+Casos_PN_CORR[[#This Row],[43908]]-Casos_PN_CORR[[#This Row],[43907]]</f>
        <v>0</v>
      </c>
      <c r="O468">
        <f>+Casos_PN_CORR[[#This Row],[43909]]-Casos_PN_CORR[[#This Row],[43908]]</f>
        <v>0</v>
      </c>
      <c r="P468">
        <f>+Casos_PN_CORR[[#This Row],[43910]]-Casos_PN_CORR[[#This Row],[43909]]</f>
        <v>0</v>
      </c>
      <c r="Q468">
        <f>+Casos_PN_CORR[[#This Row],[43911]]-Casos_PN_CORR[[#This Row],[43910]]</f>
        <v>0</v>
      </c>
      <c r="R468">
        <f>+Casos_PN_CORR[[#This Row],[43912]]-Casos_PN_CORR[[#This Row],[43911]]</f>
        <v>0</v>
      </c>
      <c r="S468">
        <f>+Casos_PN_CORR[[#This Row],[43913]]-Casos_PN_CORR[[#This Row],[43912]]</f>
        <v>0</v>
      </c>
      <c r="T468">
        <f>+Casos_PN_CORR[[#This Row],[43914]]-Casos_PN_CORR[[#This Row],[43913]]</f>
        <v>0</v>
      </c>
      <c r="U468">
        <f>+Casos_PN_CORR[[#This Row],[43915]]-Casos_PN_CORR[[#This Row],[43914]]</f>
        <v>0</v>
      </c>
      <c r="V468">
        <f>+Casos_PN_CORR[[#This Row],[43916]]-Casos_PN_CORR[[#This Row],[43915]]</f>
        <v>0</v>
      </c>
      <c r="W468">
        <f>+Casos_PN_CORR[[#This Row],[43917]]-Casos_PN_CORR[[#This Row],[43916]]</f>
        <v>0</v>
      </c>
      <c r="X468">
        <f>+Casos_PN_CORR[[#This Row],[43918]]-Casos_PN_CORR[[#This Row],[43917]]</f>
        <v>0</v>
      </c>
      <c r="Y468">
        <f>+Casos_PN_CORR[[#This Row],[43919]]-Casos_PN_CORR[[#This Row],[43918]]</f>
        <v>0</v>
      </c>
      <c r="Z468">
        <f>+Casos_PN_CORR[[#This Row],[43920]]-Casos_PN_CORR[[#This Row],[43919]]</f>
        <v>0</v>
      </c>
      <c r="AA468">
        <f>+Casos_PN_CORR[[#This Row],[43921]]-Casos_PN_CORR[[#This Row],[43920]]</f>
        <v>0</v>
      </c>
      <c r="AB468">
        <f>+Casos_PN_CORR[[#This Row],[43922]]-Casos_PN_CORR[[#This Row],[43921]]</f>
        <v>0</v>
      </c>
      <c r="AC468">
        <f>+Casos_PN_CORR[[#This Row],[43923]]-Casos_PN_CORR[[#This Row],[43922]]</f>
        <v>0</v>
      </c>
      <c r="AD468">
        <f>+Casos_PN_CORR[[#This Row],[43924]]-Casos_PN_CORR[[#This Row],[43923]]</f>
        <v>0</v>
      </c>
      <c r="AE468">
        <f>+Casos_PN_CORR[[#This Row],[43925]]-Casos_PN_CORR[[#This Row],[43924]]</f>
        <v>0</v>
      </c>
      <c r="AF468">
        <f>+Casos_PN_CORR[[#This Row],[43926]]-Casos_PN_CORR[[#This Row],[43925]]</f>
        <v>0</v>
      </c>
      <c r="AG468">
        <f>+Casos_PN_CORR[[#This Row],[43927]]-Casos_PN_CORR[[#This Row],[43926]]</f>
        <v>0</v>
      </c>
      <c r="AH468">
        <f>+Casos_PN_CORR[[#This Row],[43928]]-Casos_PN_CORR[[#This Row],[43927]]</f>
        <v>0</v>
      </c>
      <c r="AI468">
        <f>+Casos_PN_CORR[[#This Row],[43929]]-Casos_PN_CORR[[#This Row],[43928]]</f>
        <v>0</v>
      </c>
      <c r="AJ468">
        <f>+Casos_PN_CORR[[#This Row],[43930]]-Casos_PN_CORR[[#This Row],[43929]]</f>
        <v>0</v>
      </c>
      <c r="AK468">
        <f>+Casos_PN_CORR[[#This Row],[43931]]-Casos_PN_CORR[[#This Row],[43930]]</f>
        <v>0</v>
      </c>
      <c r="AL468">
        <f>+Casos_PN_CORR[[#This Row],[43932]]-Casos_PN_CORR[[#This Row],[43931]]</f>
        <v>0</v>
      </c>
      <c r="AM468">
        <f>+Casos_PN_CORR[[#This Row],[43933]]-Casos_PN_CORR[[#This Row],[43932]]</f>
        <v>0</v>
      </c>
      <c r="AN468">
        <f>+Casos_PN_CORR[[#This Row],[43934]]-Casos_PN_CORR[[#This Row],[43933]]</f>
        <v>0</v>
      </c>
      <c r="AO468">
        <f>+Casos_PN_CORR[[#This Row],[43935]]-Casos_PN_CORR[[#This Row],[43934]]</f>
        <v>0</v>
      </c>
      <c r="AP468">
        <f>+Casos_PN_CORR[[#This Row],[43936]]-Casos_PN_CORR[[#This Row],[43935]]</f>
        <v>0</v>
      </c>
      <c r="AQ468">
        <f>+Casos_PN_CORR[[#This Row],[43937]]-Casos_PN_CORR[[#This Row],[43936]]</f>
        <v>0</v>
      </c>
      <c r="AR468">
        <f>+Casos_PN_CORR[[#This Row],[43938]]-Casos_PN_CORR[[#This Row],[43937]]</f>
        <v>0</v>
      </c>
      <c r="AS468">
        <f>+Casos_PN_CORR[[#This Row],[43939]]-Casos_PN_CORR[[#This Row],[43938]]</f>
        <v>0</v>
      </c>
      <c r="AT468">
        <f>+Casos_PN_CORR[[#This Row],[43940]]-Casos_PN_CORR[[#This Row],[43939]]</f>
        <v>0</v>
      </c>
      <c r="AU468">
        <f>+Casos_PN_CORR[[#This Row],[43941]]-Casos_PN_CORR[[#This Row],[43940]]</f>
        <v>0</v>
      </c>
      <c r="AV468">
        <f>+Casos_PN_CORR[[#This Row],[43942]]-Casos_PN_CORR[[#This Row],[43941]]</f>
        <v>0</v>
      </c>
      <c r="AW468">
        <f>+Casos_PN_CORR[[#This Row],[43943]]-Casos_PN_CORR[[#This Row],[43942]]</f>
        <v>0</v>
      </c>
      <c r="AX468">
        <f>+Casos_PN_CORR[[#This Row],[43944]]-Casos_PN_CORR[[#This Row],[43943]]</f>
        <v>0</v>
      </c>
      <c r="AY468">
        <f>+Casos_PN_CORR[[#This Row],[43945]]-Casos_PN_CORR[[#This Row],[43944]]</f>
        <v>0</v>
      </c>
      <c r="AZ468">
        <f>+Casos_PN_CORR[[#This Row],[43946]]-Casos_PN_CORR[[#This Row],[43945]]</f>
        <v>0</v>
      </c>
      <c r="BA468">
        <f>+Casos_PN_CORR[[#This Row],[43947]]-Casos_PN_CORR[[#This Row],[43946]]</f>
        <v>0</v>
      </c>
      <c r="BB468">
        <f>+Casos_PN_CORR[[#This Row],[43948]]-Casos_PN_CORR[[#This Row],[43947]]</f>
        <v>0</v>
      </c>
      <c r="BC468">
        <f>+Casos_PN_CORR[[#This Row],[43949]]-Casos_PN_CORR[[#This Row],[43948]]</f>
        <v>0</v>
      </c>
      <c r="BD468">
        <f>+Casos_PN_CORR[[#This Row],[43950]]-Casos_PN_CORR[[#This Row],[43949]]</f>
        <v>0</v>
      </c>
      <c r="BE468">
        <f>+Casos_PN_CORR[[#This Row],[43951]]-Casos_PN_CORR[[#This Row],[43950]]</f>
        <v>0</v>
      </c>
      <c r="BF468">
        <f>+Casos_PN_CORR[[#This Row],[43952]]-Casos_PN_CORR[[#This Row],[43951]]</f>
        <v>0</v>
      </c>
      <c r="BG468">
        <f>+Casos_PN_CORR[[#This Row],[43953]]-Casos_PN_CORR[[#This Row],[43952]]</f>
        <v>0</v>
      </c>
      <c r="BH468">
        <f>+Casos_PN_CORR[[#This Row],[43954]]-Casos_PN_CORR[[#This Row],[43953]]</f>
        <v>0</v>
      </c>
      <c r="BI468">
        <f>+Casos_PN_CORR[[#This Row],[43955]]-Casos_PN_CORR[[#This Row],[43954]]</f>
        <v>0</v>
      </c>
      <c r="BJ468">
        <f>+Casos_PN_CORR[[#This Row],[43956]]-Casos_PN_CORR[[#This Row],[43955]]</f>
        <v>0</v>
      </c>
      <c r="BK468">
        <f>+Casos_PN_CORR[[#This Row],[43957]]-Casos_PN_CORR[[#This Row],[43956]]</f>
        <v>0</v>
      </c>
      <c r="BL468">
        <f>+Casos_PN_CORR[[#This Row],[43958]]-Casos_PN_CORR[[#This Row],[43957]]</f>
        <v>0</v>
      </c>
      <c r="BM468">
        <f>+Casos_PN_CORR[[#This Row],[43959]]-Casos_PN_CORR[[#This Row],[43958]]</f>
        <v>0</v>
      </c>
      <c r="BN468">
        <f>+Casos_PN_CORR[[#This Row],[43960]]-Casos_PN_CORR[[#This Row],[43959]]</f>
        <v>0</v>
      </c>
      <c r="BO468">
        <f>+Casos_PN_CORR[[#This Row],[43961]]-Casos_PN_CORR[[#This Row],[43960]]</f>
        <v>0</v>
      </c>
      <c r="BP468">
        <f>+Casos_PN_CORR[[#This Row],[43962]]-Casos_PN_CORR[[#This Row],[43961]]</f>
        <v>0</v>
      </c>
      <c r="BQ468">
        <f>+Casos_PN_CORR[[#This Row],[43963]]-Casos_PN_CORR[[#This Row],[43962]]</f>
        <v>0</v>
      </c>
      <c r="BR468">
        <f>+Casos_PN_CORR[[#This Row],[43964]]-Casos_PN_CORR[[#This Row],[43963]]</f>
        <v>0</v>
      </c>
      <c r="BS468">
        <f>+Casos_PN_CORR[[#This Row],[43965]]-Casos_PN_CORR[[#This Row],[43964]]</f>
        <v>0</v>
      </c>
      <c r="BT468">
        <f>+Casos_PN_CORR[[#This Row],[43966]]-Casos_PN_CORR[[#This Row],[43965]]</f>
        <v>0</v>
      </c>
      <c r="BU468">
        <f>+Casos_PN_CORR[[#This Row],[43967]]-Casos_PN_CORR[[#This Row],[43966]]</f>
        <v>0</v>
      </c>
      <c r="BV468">
        <f>+Casos_PN_CORR[[#This Row],[43968]]-Casos_PN_CORR[[#This Row],[43967]]</f>
        <v>0</v>
      </c>
      <c r="BW468">
        <f>+Casos_PN_CORR[[#This Row],[43969]]-Casos_PN_CORR[[#This Row],[43968]]</f>
        <v>0</v>
      </c>
      <c r="BX468">
        <f>+Casos_PN_CORR[[#This Row],[43970]]-Casos_PN_CORR[[#This Row],[43969]]</f>
        <v>0</v>
      </c>
      <c r="BY468">
        <f>+Casos_PN_CORR[[#This Row],[43971]]-Casos_PN_CORR[[#This Row],[43970]]</f>
        <v>0</v>
      </c>
      <c r="BZ468">
        <f>+Casos_PN_CORR[[#This Row],[43972]]-Casos_PN_CORR[[#This Row],[43971]]</f>
        <v>0</v>
      </c>
      <c r="CA468">
        <f>+Casos_PN_CORR[[#This Row],[43973]]-Casos_PN_CORR[[#This Row],[43972]]</f>
        <v>0</v>
      </c>
      <c r="CB468">
        <f>+Casos_PN_CORR[[#This Row],[43974]]-Casos_PN_CORR[[#This Row],[43973]]</f>
        <v>0</v>
      </c>
      <c r="CC468">
        <f>+Casos_PN_CORR[[#This Row],[43975]]-Casos_PN_CORR[[#This Row],[43974]]</f>
        <v>0</v>
      </c>
      <c r="CD468">
        <f>+Casos_PN_CORR[[#This Row],[43976]]-Casos_PN_CORR[[#This Row],[43975]]</f>
        <v>0</v>
      </c>
      <c r="CE468">
        <f>+Casos_PN_CORR[[#This Row],[43977]]-Casos_PN_CORR[[#This Row],[43976]]</f>
        <v>0</v>
      </c>
      <c r="CF468">
        <f>+Casos_PN_CORR[[#This Row],[43978]]-Casos_PN_CORR[[#This Row],[43977]]</f>
        <v>0</v>
      </c>
      <c r="CG468">
        <f>+Casos_PN_CORR[[#This Row],[43979]]-Casos_PN_CORR[[#This Row],[43978]]</f>
        <v>0</v>
      </c>
      <c r="CH468">
        <f>+Casos_PN_CORR[[#This Row],[43980]]-Casos_PN_CORR[[#This Row],[43979]]</f>
        <v>0</v>
      </c>
      <c r="CI468">
        <f>+Casos_PN_CORR[[#This Row],[43981]]-Casos_PN_CORR[[#This Row],[43980]]</f>
        <v>0</v>
      </c>
      <c r="CJ468">
        <f>+Casos_PN_CORR[[#This Row],[43982]]-Casos_PN_CORR[[#This Row],[43981]]</f>
        <v>0</v>
      </c>
      <c r="CK468">
        <f>+Casos_PN_CORR[[#This Row],[43983]]-Casos_PN_CORR[[#This Row],[43982]]</f>
        <v>0</v>
      </c>
      <c r="CL468">
        <f>+Casos_PN_CORR[[#This Row],[43984]]-Casos_PN_CORR[[#This Row],[43983]]</f>
        <v>0</v>
      </c>
      <c r="CM468">
        <f>+Casos_PN_CORR[[#This Row],[43985]]-Casos_PN_CORR[[#This Row],[43984]]</f>
        <v>0</v>
      </c>
      <c r="CN468">
        <f>+Casos_PN_CORR[[#This Row],[43986]]-Casos_PN_CORR[[#This Row],[43985]]</f>
        <v>0</v>
      </c>
      <c r="CO468">
        <f>+Casos_PN_CORR[[#This Row],[43987]]-Casos_PN_CORR[[#This Row],[43986]]</f>
        <v>0</v>
      </c>
      <c r="CP468">
        <f>+Casos_PN_CORR[[#This Row],[43988]]-Casos_PN_CORR[[#This Row],[43987]]</f>
        <v>0</v>
      </c>
      <c r="CQ468">
        <f>+Casos_PN_CORR[[#This Row],[43989]]-Casos_PN_CORR[[#This Row],[43988]]</f>
        <v>0</v>
      </c>
      <c r="CR468">
        <f>+Casos_PN_CORR[[#This Row],[43990]]-Casos_PN_CORR[[#This Row],[43989]]</f>
        <v>0</v>
      </c>
      <c r="CS468">
        <f>+Casos_PN_CORR[[#This Row],[43991]]-Casos_PN_CORR[[#This Row],[43990]]</f>
        <v>0</v>
      </c>
      <c r="CT468">
        <f>+Casos_PN_CORR[[#This Row],[43992]]-Casos_PN_CORR[[#This Row],[43991]]</f>
        <v>0</v>
      </c>
      <c r="CU468">
        <f>+Casos_PN_CORR[[#This Row],[43993]]-Casos_PN_CORR[[#This Row],[43992]]</f>
        <v>0</v>
      </c>
    </row>
    <row r="469" spans="1:99" x14ac:dyDescent="0.3">
      <c r="A469">
        <v>70604</v>
      </c>
      <c r="B469" s="2" t="s">
        <v>268</v>
      </c>
      <c r="C469" s="2" t="s">
        <v>248</v>
      </c>
      <c r="D469" s="2" t="s">
        <v>686</v>
      </c>
      <c r="E469" s="4">
        <f t="shared" si="7"/>
        <v>0</v>
      </c>
      <c r="F469">
        <f>+Casos_PN_CORR[[#This Row],[43900]]</f>
        <v>0</v>
      </c>
      <c r="G469">
        <f>+Casos_PN_CORR[[#This Row],[43901]]-Casos_PN_CORR[[#This Row],[43900]]</f>
        <v>0</v>
      </c>
      <c r="H469">
        <f>+Casos_PN_CORR[[#This Row],[43902]]-Casos_PN_CORR[[#This Row],[43901]]</f>
        <v>0</v>
      </c>
      <c r="I469">
        <f>+Casos_PN_CORR[[#This Row],[43903]]-Casos_PN_CORR[[#This Row],[43902]]</f>
        <v>0</v>
      </c>
      <c r="J469">
        <f>+Casos_PN_CORR[[#This Row],[43904]]-Casos_PN_CORR[[#This Row],[43903]]</f>
        <v>0</v>
      </c>
      <c r="K469">
        <f>+Casos_PN_CORR[[#This Row],[43905]]-Casos_PN_CORR[[#This Row],[43904]]</f>
        <v>0</v>
      </c>
      <c r="L469">
        <f>+Casos_PN_CORR[[#This Row],[43906]]-Casos_PN_CORR[[#This Row],[43905]]</f>
        <v>0</v>
      </c>
      <c r="M469">
        <f>+Casos_PN_CORR[[#This Row],[43907]]-Casos_PN_CORR[[#This Row],[43906]]</f>
        <v>0</v>
      </c>
      <c r="N469">
        <f>+Casos_PN_CORR[[#This Row],[43908]]-Casos_PN_CORR[[#This Row],[43907]]</f>
        <v>0</v>
      </c>
      <c r="O469">
        <f>+Casos_PN_CORR[[#This Row],[43909]]-Casos_PN_CORR[[#This Row],[43908]]</f>
        <v>0</v>
      </c>
      <c r="P469">
        <f>+Casos_PN_CORR[[#This Row],[43910]]-Casos_PN_CORR[[#This Row],[43909]]</f>
        <v>0</v>
      </c>
      <c r="Q469">
        <f>+Casos_PN_CORR[[#This Row],[43911]]-Casos_PN_CORR[[#This Row],[43910]]</f>
        <v>0</v>
      </c>
      <c r="R469">
        <f>+Casos_PN_CORR[[#This Row],[43912]]-Casos_PN_CORR[[#This Row],[43911]]</f>
        <v>0</v>
      </c>
      <c r="S469">
        <f>+Casos_PN_CORR[[#This Row],[43913]]-Casos_PN_CORR[[#This Row],[43912]]</f>
        <v>0</v>
      </c>
      <c r="T469">
        <f>+Casos_PN_CORR[[#This Row],[43914]]-Casos_PN_CORR[[#This Row],[43913]]</f>
        <v>0</v>
      </c>
      <c r="U469">
        <f>+Casos_PN_CORR[[#This Row],[43915]]-Casos_PN_CORR[[#This Row],[43914]]</f>
        <v>0</v>
      </c>
      <c r="V469">
        <f>+Casos_PN_CORR[[#This Row],[43916]]-Casos_PN_CORR[[#This Row],[43915]]</f>
        <v>0</v>
      </c>
      <c r="W469">
        <f>+Casos_PN_CORR[[#This Row],[43917]]-Casos_PN_CORR[[#This Row],[43916]]</f>
        <v>0</v>
      </c>
      <c r="X469">
        <f>+Casos_PN_CORR[[#This Row],[43918]]-Casos_PN_CORR[[#This Row],[43917]]</f>
        <v>0</v>
      </c>
      <c r="Y469">
        <f>+Casos_PN_CORR[[#This Row],[43919]]-Casos_PN_CORR[[#This Row],[43918]]</f>
        <v>0</v>
      </c>
      <c r="Z469">
        <f>+Casos_PN_CORR[[#This Row],[43920]]-Casos_PN_CORR[[#This Row],[43919]]</f>
        <v>0</v>
      </c>
      <c r="AA469">
        <f>+Casos_PN_CORR[[#This Row],[43921]]-Casos_PN_CORR[[#This Row],[43920]]</f>
        <v>0</v>
      </c>
      <c r="AB469">
        <f>+Casos_PN_CORR[[#This Row],[43922]]-Casos_PN_CORR[[#This Row],[43921]]</f>
        <v>0</v>
      </c>
      <c r="AC469">
        <f>+Casos_PN_CORR[[#This Row],[43923]]-Casos_PN_CORR[[#This Row],[43922]]</f>
        <v>0</v>
      </c>
      <c r="AD469">
        <f>+Casos_PN_CORR[[#This Row],[43924]]-Casos_PN_CORR[[#This Row],[43923]]</f>
        <v>0</v>
      </c>
      <c r="AE469">
        <f>+Casos_PN_CORR[[#This Row],[43925]]-Casos_PN_CORR[[#This Row],[43924]]</f>
        <v>0</v>
      </c>
      <c r="AF469">
        <f>+Casos_PN_CORR[[#This Row],[43926]]-Casos_PN_CORR[[#This Row],[43925]]</f>
        <v>0</v>
      </c>
      <c r="AG469">
        <f>+Casos_PN_CORR[[#This Row],[43927]]-Casos_PN_CORR[[#This Row],[43926]]</f>
        <v>0</v>
      </c>
      <c r="AH469">
        <f>+Casos_PN_CORR[[#This Row],[43928]]-Casos_PN_CORR[[#This Row],[43927]]</f>
        <v>0</v>
      </c>
      <c r="AI469">
        <f>+Casos_PN_CORR[[#This Row],[43929]]-Casos_PN_CORR[[#This Row],[43928]]</f>
        <v>0</v>
      </c>
      <c r="AJ469">
        <f>+Casos_PN_CORR[[#This Row],[43930]]-Casos_PN_CORR[[#This Row],[43929]]</f>
        <v>0</v>
      </c>
      <c r="AK469">
        <f>+Casos_PN_CORR[[#This Row],[43931]]-Casos_PN_CORR[[#This Row],[43930]]</f>
        <v>0</v>
      </c>
      <c r="AL469">
        <f>+Casos_PN_CORR[[#This Row],[43932]]-Casos_PN_CORR[[#This Row],[43931]]</f>
        <v>0</v>
      </c>
      <c r="AM469">
        <f>+Casos_PN_CORR[[#This Row],[43933]]-Casos_PN_CORR[[#This Row],[43932]]</f>
        <v>0</v>
      </c>
      <c r="AN469">
        <f>+Casos_PN_CORR[[#This Row],[43934]]-Casos_PN_CORR[[#This Row],[43933]]</f>
        <v>0</v>
      </c>
      <c r="AO469">
        <f>+Casos_PN_CORR[[#This Row],[43935]]-Casos_PN_CORR[[#This Row],[43934]]</f>
        <v>0</v>
      </c>
      <c r="AP469">
        <f>+Casos_PN_CORR[[#This Row],[43936]]-Casos_PN_CORR[[#This Row],[43935]]</f>
        <v>0</v>
      </c>
      <c r="AQ469">
        <f>+Casos_PN_CORR[[#This Row],[43937]]-Casos_PN_CORR[[#This Row],[43936]]</f>
        <v>0</v>
      </c>
      <c r="AR469">
        <f>+Casos_PN_CORR[[#This Row],[43938]]-Casos_PN_CORR[[#This Row],[43937]]</f>
        <v>0</v>
      </c>
      <c r="AS469">
        <f>+Casos_PN_CORR[[#This Row],[43939]]-Casos_PN_CORR[[#This Row],[43938]]</f>
        <v>0</v>
      </c>
      <c r="AT469">
        <f>+Casos_PN_CORR[[#This Row],[43940]]-Casos_PN_CORR[[#This Row],[43939]]</f>
        <v>0</v>
      </c>
      <c r="AU469">
        <f>+Casos_PN_CORR[[#This Row],[43941]]-Casos_PN_CORR[[#This Row],[43940]]</f>
        <v>0</v>
      </c>
      <c r="AV469">
        <f>+Casos_PN_CORR[[#This Row],[43942]]-Casos_PN_CORR[[#This Row],[43941]]</f>
        <v>0</v>
      </c>
      <c r="AW469">
        <f>+Casos_PN_CORR[[#This Row],[43943]]-Casos_PN_CORR[[#This Row],[43942]]</f>
        <v>0</v>
      </c>
      <c r="AX469">
        <f>+Casos_PN_CORR[[#This Row],[43944]]-Casos_PN_CORR[[#This Row],[43943]]</f>
        <v>0</v>
      </c>
      <c r="AY469">
        <f>+Casos_PN_CORR[[#This Row],[43945]]-Casos_PN_CORR[[#This Row],[43944]]</f>
        <v>0</v>
      </c>
      <c r="AZ469">
        <f>+Casos_PN_CORR[[#This Row],[43946]]-Casos_PN_CORR[[#This Row],[43945]]</f>
        <v>0</v>
      </c>
      <c r="BA469">
        <f>+Casos_PN_CORR[[#This Row],[43947]]-Casos_PN_CORR[[#This Row],[43946]]</f>
        <v>0</v>
      </c>
      <c r="BB469">
        <f>+Casos_PN_CORR[[#This Row],[43948]]-Casos_PN_CORR[[#This Row],[43947]]</f>
        <v>0</v>
      </c>
      <c r="BC469">
        <f>+Casos_PN_CORR[[#This Row],[43949]]-Casos_PN_CORR[[#This Row],[43948]]</f>
        <v>0</v>
      </c>
      <c r="BD469">
        <f>+Casos_PN_CORR[[#This Row],[43950]]-Casos_PN_CORR[[#This Row],[43949]]</f>
        <v>0</v>
      </c>
      <c r="BE469">
        <f>+Casos_PN_CORR[[#This Row],[43951]]-Casos_PN_CORR[[#This Row],[43950]]</f>
        <v>0</v>
      </c>
      <c r="BF469">
        <f>+Casos_PN_CORR[[#This Row],[43952]]-Casos_PN_CORR[[#This Row],[43951]]</f>
        <v>0</v>
      </c>
      <c r="BG469">
        <f>+Casos_PN_CORR[[#This Row],[43953]]-Casos_PN_CORR[[#This Row],[43952]]</f>
        <v>0</v>
      </c>
      <c r="BH469">
        <f>+Casos_PN_CORR[[#This Row],[43954]]-Casos_PN_CORR[[#This Row],[43953]]</f>
        <v>0</v>
      </c>
      <c r="BI469">
        <f>+Casos_PN_CORR[[#This Row],[43955]]-Casos_PN_CORR[[#This Row],[43954]]</f>
        <v>0</v>
      </c>
      <c r="BJ469">
        <f>+Casos_PN_CORR[[#This Row],[43956]]-Casos_PN_CORR[[#This Row],[43955]]</f>
        <v>0</v>
      </c>
      <c r="BK469">
        <f>+Casos_PN_CORR[[#This Row],[43957]]-Casos_PN_CORR[[#This Row],[43956]]</f>
        <v>0</v>
      </c>
      <c r="BL469">
        <f>+Casos_PN_CORR[[#This Row],[43958]]-Casos_PN_CORR[[#This Row],[43957]]</f>
        <v>0</v>
      </c>
      <c r="BM469">
        <f>+Casos_PN_CORR[[#This Row],[43959]]-Casos_PN_CORR[[#This Row],[43958]]</f>
        <v>0</v>
      </c>
      <c r="BN469">
        <f>+Casos_PN_CORR[[#This Row],[43960]]-Casos_PN_CORR[[#This Row],[43959]]</f>
        <v>0</v>
      </c>
      <c r="BO469">
        <f>+Casos_PN_CORR[[#This Row],[43961]]-Casos_PN_CORR[[#This Row],[43960]]</f>
        <v>0</v>
      </c>
      <c r="BP469">
        <f>+Casos_PN_CORR[[#This Row],[43962]]-Casos_PN_CORR[[#This Row],[43961]]</f>
        <v>0</v>
      </c>
      <c r="BQ469">
        <f>+Casos_PN_CORR[[#This Row],[43963]]-Casos_PN_CORR[[#This Row],[43962]]</f>
        <v>0</v>
      </c>
      <c r="BR469">
        <f>+Casos_PN_CORR[[#This Row],[43964]]-Casos_PN_CORR[[#This Row],[43963]]</f>
        <v>0</v>
      </c>
      <c r="BS469">
        <f>+Casos_PN_CORR[[#This Row],[43965]]-Casos_PN_CORR[[#This Row],[43964]]</f>
        <v>0</v>
      </c>
      <c r="BT469">
        <f>+Casos_PN_CORR[[#This Row],[43966]]-Casos_PN_CORR[[#This Row],[43965]]</f>
        <v>0</v>
      </c>
      <c r="BU469">
        <f>+Casos_PN_CORR[[#This Row],[43967]]-Casos_PN_CORR[[#This Row],[43966]]</f>
        <v>0</v>
      </c>
      <c r="BV469">
        <f>+Casos_PN_CORR[[#This Row],[43968]]-Casos_PN_CORR[[#This Row],[43967]]</f>
        <v>0</v>
      </c>
      <c r="BW469">
        <f>+Casos_PN_CORR[[#This Row],[43969]]-Casos_PN_CORR[[#This Row],[43968]]</f>
        <v>0</v>
      </c>
      <c r="BX469">
        <f>+Casos_PN_CORR[[#This Row],[43970]]-Casos_PN_CORR[[#This Row],[43969]]</f>
        <v>0</v>
      </c>
      <c r="BY469">
        <f>+Casos_PN_CORR[[#This Row],[43971]]-Casos_PN_CORR[[#This Row],[43970]]</f>
        <v>0</v>
      </c>
      <c r="BZ469">
        <f>+Casos_PN_CORR[[#This Row],[43972]]-Casos_PN_CORR[[#This Row],[43971]]</f>
        <v>0</v>
      </c>
      <c r="CA469">
        <f>+Casos_PN_CORR[[#This Row],[43973]]-Casos_PN_CORR[[#This Row],[43972]]</f>
        <v>0</v>
      </c>
      <c r="CB469">
        <f>+Casos_PN_CORR[[#This Row],[43974]]-Casos_PN_CORR[[#This Row],[43973]]</f>
        <v>0</v>
      </c>
      <c r="CC469">
        <f>+Casos_PN_CORR[[#This Row],[43975]]-Casos_PN_CORR[[#This Row],[43974]]</f>
        <v>0</v>
      </c>
      <c r="CD469">
        <f>+Casos_PN_CORR[[#This Row],[43976]]-Casos_PN_CORR[[#This Row],[43975]]</f>
        <v>0</v>
      </c>
      <c r="CE469">
        <f>+Casos_PN_CORR[[#This Row],[43977]]-Casos_PN_CORR[[#This Row],[43976]]</f>
        <v>0</v>
      </c>
      <c r="CF469">
        <f>+Casos_PN_CORR[[#This Row],[43978]]-Casos_PN_CORR[[#This Row],[43977]]</f>
        <v>0</v>
      </c>
      <c r="CG469">
        <f>+Casos_PN_CORR[[#This Row],[43979]]-Casos_PN_CORR[[#This Row],[43978]]</f>
        <v>0</v>
      </c>
      <c r="CH469">
        <f>+Casos_PN_CORR[[#This Row],[43980]]-Casos_PN_CORR[[#This Row],[43979]]</f>
        <v>0</v>
      </c>
      <c r="CI469">
        <f>+Casos_PN_CORR[[#This Row],[43981]]-Casos_PN_CORR[[#This Row],[43980]]</f>
        <v>0</v>
      </c>
      <c r="CJ469">
        <f>+Casos_PN_CORR[[#This Row],[43982]]-Casos_PN_CORR[[#This Row],[43981]]</f>
        <v>0</v>
      </c>
      <c r="CK469">
        <f>+Casos_PN_CORR[[#This Row],[43983]]-Casos_PN_CORR[[#This Row],[43982]]</f>
        <v>0</v>
      </c>
      <c r="CL469">
        <f>+Casos_PN_CORR[[#This Row],[43984]]-Casos_PN_CORR[[#This Row],[43983]]</f>
        <v>0</v>
      </c>
      <c r="CM469">
        <f>+Casos_PN_CORR[[#This Row],[43985]]-Casos_PN_CORR[[#This Row],[43984]]</f>
        <v>0</v>
      </c>
      <c r="CN469">
        <f>+Casos_PN_CORR[[#This Row],[43986]]-Casos_PN_CORR[[#This Row],[43985]]</f>
        <v>0</v>
      </c>
      <c r="CO469">
        <f>+Casos_PN_CORR[[#This Row],[43987]]-Casos_PN_CORR[[#This Row],[43986]]</f>
        <v>0</v>
      </c>
      <c r="CP469">
        <f>+Casos_PN_CORR[[#This Row],[43988]]-Casos_PN_CORR[[#This Row],[43987]]</f>
        <v>0</v>
      </c>
      <c r="CQ469">
        <f>+Casos_PN_CORR[[#This Row],[43989]]-Casos_PN_CORR[[#This Row],[43988]]</f>
        <v>0</v>
      </c>
      <c r="CR469">
        <f>+Casos_PN_CORR[[#This Row],[43990]]-Casos_PN_CORR[[#This Row],[43989]]</f>
        <v>0</v>
      </c>
      <c r="CS469">
        <f>+Casos_PN_CORR[[#This Row],[43991]]-Casos_PN_CORR[[#This Row],[43990]]</f>
        <v>0</v>
      </c>
      <c r="CT469">
        <f>+Casos_PN_CORR[[#This Row],[43992]]-Casos_PN_CORR[[#This Row],[43991]]</f>
        <v>0</v>
      </c>
      <c r="CU469">
        <f>+Casos_PN_CORR[[#This Row],[43993]]-Casos_PN_CORR[[#This Row],[43992]]</f>
        <v>0</v>
      </c>
    </row>
    <row r="470" spans="1:99" x14ac:dyDescent="0.3">
      <c r="A470">
        <v>60505</v>
      </c>
      <c r="B470" s="2" t="s">
        <v>158</v>
      </c>
      <c r="C470" s="2" t="s">
        <v>417</v>
      </c>
      <c r="D470" s="2" t="s">
        <v>418</v>
      </c>
      <c r="E470" s="4">
        <f t="shared" si="7"/>
        <v>0</v>
      </c>
      <c r="F470">
        <f>+Casos_PN_CORR[[#This Row],[43900]]</f>
        <v>0</v>
      </c>
      <c r="G470">
        <f>+Casos_PN_CORR[[#This Row],[43901]]-Casos_PN_CORR[[#This Row],[43900]]</f>
        <v>0</v>
      </c>
      <c r="H470">
        <f>+Casos_PN_CORR[[#This Row],[43902]]-Casos_PN_CORR[[#This Row],[43901]]</f>
        <v>0</v>
      </c>
      <c r="I470">
        <f>+Casos_PN_CORR[[#This Row],[43903]]-Casos_PN_CORR[[#This Row],[43902]]</f>
        <v>0</v>
      </c>
      <c r="J470">
        <f>+Casos_PN_CORR[[#This Row],[43904]]-Casos_PN_CORR[[#This Row],[43903]]</f>
        <v>0</v>
      </c>
      <c r="K470">
        <f>+Casos_PN_CORR[[#This Row],[43905]]-Casos_PN_CORR[[#This Row],[43904]]</f>
        <v>0</v>
      </c>
      <c r="L470">
        <f>+Casos_PN_CORR[[#This Row],[43906]]-Casos_PN_CORR[[#This Row],[43905]]</f>
        <v>0</v>
      </c>
      <c r="M470">
        <f>+Casos_PN_CORR[[#This Row],[43907]]-Casos_PN_CORR[[#This Row],[43906]]</f>
        <v>0</v>
      </c>
      <c r="N470">
        <f>+Casos_PN_CORR[[#This Row],[43908]]-Casos_PN_CORR[[#This Row],[43907]]</f>
        <v>0</v>
      </c>
      <c r="O470">
        <f>+Casos_PN_CORR[[#This Row],[43909]]-Casos_PN_CORR[[#This Row],[43908]]</f>
        <v>0</v>
      </c>
      <c r="P470">
        <f>+Casos_PN_CORR[[#This Row],[43910]]-Casos_PN_CORR[[#This Row],[43909]]</f>
        <v>0</v>
      </c>
      <c r="Q470">
        <f>+Casos_PN_CORR[[#This Row],[43911]]-Casos_PN_CORR[[#This Row],[43910]]</f>
        <v>0</v>
      </c>
      <c r="R470">
        <f>+Casos_PN_CORR[[#This Row],[43912]]-Casos_PN_CORR[[#This Row],[43911]]</f>
        <v>0</v>
      </c>
      <c r="S470">
        <f>+Casos_PN_CORR[[#This Row],[43913]]-Casos_PN_CORR[[#This Row],[43912]]</f>
        <v>0</v>
      </c>
      <c r="T470">
        <f>+Casos_PN_CORR[[#This Row],[43914]]-Casos_PN_CORR[[#This Row],[43913]]</f>
        <v>0</v>
      </c>
      <c r="U470">
        <f>+Casos_PN_CORR[[#This Row],[43915]]-Casos_PN_CORR[[#This Row],[43914]]</f>
        <v>0</v>
      </c>
      <c r="V470">
        <f>+Casos_PN_CORR[[#This Row],[43916]]-Casos_PN_CORR[[#This Row],[43915]]</f>
        <v>0</v>
      </c>
      <c r="W470">
        <f>+Casos_PN_CORR[[#This Row],[43917]]-Casos_PN_CORR[[#This Row],[43916]]</f>
        <v>0</v>
      </c>
      <c r="X470">
        <f>+Casos_PN_CORR[[#This Row],[43918]]-Casos_PN_CORR[[#This Row],[43917]]</f>
        <v>0</v>
      </c>
      <c r="Y470">
        <f>+Casos_PN_CORR[[#This Row],[43919]]-Casos_PN_CORR[[#This Row],[43918]]</f>
        <v>0</v>
      </c>
      <c r="Z470">
        <f>+Casos_PN_CORR[[#This Row],[43920]]-Casos_PN_CORR[[#This Row],[43919]]</f>
        <v>0</v>
      </c>
      <c r="AA470">
        <f>+Casos_PN_CORR[[#This Row],[43921]]-Casos_PN_CORR[[#This Row],[43920]]</f>
        <v>0</v>
      </c>
      <c r="AB470">
        <f>+Casos_PN_CORR[[#This Row],[43922]]-Casos_PN_CORR[[#This Row],[43921]]</f>
        <v>0</v>
      </c>
      <c r="AC470">
        <f>+Casos_PN_CORR[[#This Row],[43923]]-Casos_PN_CORR[[#This Row],[43922]]</f>
        <v>0</v>
      </c>
      <c r="AD470">
        <f>+Casos_PN_CORR[[#This Row],[43924]]-Casos_PN_CORR[[#This Row],[43923]]</f>
        <v>0</v>
      </c>
      <c r="AE470">
        <f>+Casos_PN_CORR[[#This Row],[43925]]-Casos_PN_CORR[[#This Row],[43924]]</f>
        <v>0</v>
      </c>
      <c r="AF470">
        <f>+Casos_PN_CORR[[#This Row],[43926]]-Casos_PN_CORR[[#This Row],[43925]]</f>
        <v>0</v>
      </c>
      <c r="AG470">
        <f>+Casos_PN_CORR[[#This Row],[43927]]-Casos_PN_CORR[[#This Row],[43926]]</f>
        <v>0</v>
      </c>
      <c r="AH470">
        <f>+Casos_PN_CORR[[#This Row],[43928]]-Casos_PN_CORR[[#This Row],[43927]]</f>
        <v>0</v>
      </c>
      <c r="AI470">
        <f>+Casos_PN_CORR[[#This Row],[43929]]-Casos_PN_CORR[[#This Row],[43928]]</f>
        <v>0</v>
      </c>
      <c r="AJ470">
        <f>+Casos_PN_CORR[[#This Row],[43930]]-Casos_PN_CORR[[#This Row],[43929]]</f>
        <v>0</v>
      </c>
      <c r="AK470">
        <f>+Casos_PN_CORR[[#This Row],[43931]]-Casos_PN_CORR[[#This Row],[43930]]</f>
        <v>0</v>
      </c>
      <c r="AL470">
        <f>+Casos_PN_CORR[[#This Row],[43932]]-Casos_PN_CORR[[#This Row],[43931]]</f>
        <v>0</v>
      </c>
      <c r="AM470">
        <f>+Casos_PN_CORR[[#This Row],[43933]]-Casos_PN_CORR[[#This Row],[43932]]</f>
        <v>0</v>
      </c>
      <c r="AN470">
        <f>+Casos_PN_CORR[[#This Row],[43934]]-Casos_PN_CORR[[#This Row],[43933]]</f>
        <v>0</v>
      </c>
      <c r="AO470">
        <f>+Casos_PN_CORR[[#This Row],[43935]]-Casos_PN_CORR[[#This Row],[43934]]</f>
        <v>0</v>
      </c>
      <c r="AP470">
        <f>+Casos_PN_CORR[[#This Row],[43936]]-Casos_PN_CORR[[#This Row],[43935]]</f>
        <v>0</v>
      </c>
      <c r="AQ470">
        <f>+Casos_PN_CORR[[#This Row],[43937]]-Casos_PN_CORR[[#This Row],[43936]]</f>
        <v>0</v>
      </c>
      <c r="AR470">
        <f>+Casos_PN_CORR[[#This Row],[43938]]-Casos_PN_CORR[[#This Row],[43937]]</f>
        <v>0</v>
      </c>
      <c r="AS470">
        <f>+Casos_PN_CORR[[#This Row],[43939]]-Casos_PN_CORR[[#This Row],[43938]]</f>
        <v>0</v>
      </c>
      <c r="AT470">
        <f>+Casos_PN_CORR[[#This Row],[43940]]-Casos_PN_CORR[[#This Row],[43939]]</f>
        <v>0</v>
      </c>
      <c r="AU470">
        <f>+Casos_PN_CORR[[#This Row],[43941]]-Casos_PN_CORR[[#This Row],[43940]]</f>
        <v>0</v>
      </c>
      <c r="AV470">
        <f>+Casos_PN_CORR[[#This Row],[43942]]-Casos_PN_CORR[[#This Row],[43941]]</f>
        <v>0</v>
      </c>
      <c r="AW470">
        <f>+Casos_PN_CORR[[#This Row],[43943]]-Casos_PN_CORR[[#This Row],[43942]]</f>
        <v>0</v>
      </c>
      <c r="AX470">
        <f>+Casos_PN_CORR[[#This Row],[43944]]-Casos_PN_CORR[[#This Row],[43943]]</f>
        <v>0</v>
      </c>
      <c r="AY470">
        <f>+Casos_PN_CORR[[#This Row],[43945]]-Casos_PN_CORR[[#This Row],[43944]]</f>
        <v>0</v>
      </c>
      <c r="AZ470">
        <f>+Casos_PN_CORR[[#This Row],[43946]]-Casos_PN_CORR[[#This Row],[43945]]</f>
        <v>0</v>
      </c>
      <c r="BA470">
        <f>+Casos_PN_CORR[[#This Row],[43947]]-Casos_PN_CORR[[#This Row],[43946]]</f>
        <v>0</v>
      </c>
      <c r="BB470">
        <f>+Casos_PN_CORR[[#This Row],[43948]]-Casos_PN_CORR[[#This Row],[43947]]</f>
        <v>0</v>
      </c>
      <c r="BC470">
        <f>+Casos_PN_CORR[[#This Row],[43949]]-Casos_PN_CORR[[#This Row],[43948]]</f>
        <v>0</v>
      </c>
      <c r="BD470">
        <f>+Casos_PN_CORR[[#This Row],[43950]]-Casos_PN_CORR[[#This Row],[43949]]</f>
        <v>0</v>
      </c>
      <c r="BE470">
        <f>+Casos_PN_CORR[[#This Row],[43951]]-Casos_PN_CORR[[#This Row],[43950]]</f>
        <v>0</v>
      </c>
      <c r="BF470">
        <f>+Casos_PN_CORR[[#This Row],[43952]]-Casos_PN_CORR[[#This Row],[43951]]</f>
        <v>0</v>
      </c>
      <c r="BG470">
        <f>+Casos_PN_CORR[[#This Row],[43953]]-Casos_PN_CORR[[#This Row],[43952]]</f>
        <v>0</v>
      </c>
      <c r="BH470">
        <f>+Casos_PN_CORR[[#This Row],[43954]]-Casos_PN_CORR[[#This Row],[43953]]</f>
        <v>0</v>
      </c>
      <c r="BI470">
        <f>+Casos_PN_CORR[[#This Row],[43955]]-Casos_PN_CORR[[#This Row],[43954]]</f>
        <v>0</v>
      </c>
      <c r="BJ470">
        <f>+Casos_PN_CORR[[#This Row],[43956]]-Casos_PN_CORR[[#This Row],[43955]]</f>
        <v>0</v>
      </c>
      <c r="BK470">
        <f>+Casos_PN_CORR[[#This Row],[43957]]-Casos_PN_CORR[[#This Row],[43956]]</f>
        <v>0</v>
      </c>
      <c r="BL470">
        <f>+Casos_PN_CORR[[#This Row],[43958]]-Casos_PN_CORR[[#This Row],[43957]]</f>
        <v>0</v>
      </c>
      <c r="BM470">
        <f>+Casos_PN_CORR[[#This Row],[43959]]-Casos_PN_CORR[[#This Row],[43958]]</f>
        <v>0</v>
      </c>
      <c r="BN470">
        <f>+Casos_PN_CORR[[#This Row],[43960]]-Casos_PN_CORR[[#This Row],[43959]]</f>
        <v>0</v>
      </c>
      <c r="BO470">
        <f>+Casos_PN_CORR[[#This Row],[43961]]-Casos_PN_CORR[[#This Row],[43960]]</f>
        <v>0</v>
      </c>
      <c r="BP470">
        <f>+Casos_PN_CORR[[#This Row],[43962]]-Casos_PN_CORR[[#This Row],[43961]]</f>
        <v>0</v>
      </c>
      <c r="BQ470">
        <f>+Casos_PN_CORR[[#This Row],[43963]]-Casos_PN_CORR[[#This Row],[43962]]</f>
        <v>0</v>
      </c>
      <c r="BR470">
        <f>+Casos_PN_CORR[[#This Row],[43964]]-Casos_PN_CORR[[#This Row],[43963]]</f>
        <v>0</v>
      </c>
      <c r="BS470">
        <f>+Casos_PN_CORR[[#This Row],[43965]]-Casos_PN_CORR[[#This Row],[43964]]</f>
        <v>0</v>
      </c>
      <c r="BT470">
        <f>+Casos_PN_CORR[[#This Row],[43966]]-Casos_PN_CORR[[#This Row],[43965]]</f>
        <v>0</v>
      </c>
      <c r="BU470">
        <f>+Casos_PN_CORR[[#This Row],[43967]]-Casos_PN_CORR[[#This Row],[43966]]</f>
        <v>0</v>
      </c>
      <c r="BV470">
        <f>+Casos_PN_CORR[[#This Row],[43968]]-Casos_PN_CORR[[#This Row],[43967]]</f>
        <v>0</v>
      </c>
      <c r="BW470">
        <f>+Casos_PN_CORR[[#This Row],[43969]]-Casos_PN_CORR[[#This Row],[43968]]</f>
        <v>0</v>
      </c>
      <c r="BX470">
        <f>+Casos_PN_CORR[[#This Row],[43970]]-Casos_PN_CORR[[#This Row],[43969]]</f>
        <v>0</v>
      </c>
      <c r="BY470">
        <f>+Casos_PN_CORR[[#This Row],[43971]]-Casos_PN_CORR[[#This Row],[43970]]</f>
        <v>0</v>
      </c>
      <c r="BZ470">
        <f>+Casos_PN_CORR[[#This Row],[43972]]-Casos_PN_CORR[[#This Row],[43971]]</f>
        <v>0</v>
      </c>
      <c r="CA470">
        <f>+Casos_PN_CORR[[#This Row],[43973]]-Casos_PN_CORR[[#This Row],[43972]]</f>
        <v>0</v>
      </c>
      <c r="CB470">
        <f>+Casos_PN_CORR[[#This Row],[43974]]-Casos_PN_CORR[[#This Row],[43973]]</f>
        <v>0</v>
      </c>
      <c r="CC470">
        <f>+Casos_PN_CORR[[#This Row],[43975]]-Casos_PN_CORR[[#This Row],[43974]]</f>
        <v>0</v>
      </c>
      <c r="CD470">
        <f>+Casos_PN_CORR[[#This Row],[43976]]-Casos_PN_CORR[[#This Row],[43975]]</f>
        <v>0</v>
      </c>
      <c r="CE470">
        <f>+Casos_PN_CORR[[#This Row],[43977]]-Casos_PN_CORR[[#This Row],[43976]]</f>
        <v>0</v>
      </c>
      <c r="CF470">
        <f>+Casos_PN_CORR[[#This Row],[43978]]-Casos_PN_CORR[[#This Row],[43977]]</f>
        <v>0</v>
      </c>
      <c r="CG470">
        <f>+Casos_PN_CORR[[#This Row],[43979]]-Casos_PN_CORR[[#This Row],[43978]]</f>
        <v>0</v>
      </c>
      <c r="CH470">
        <f>+Casos_PN_CORR[[#This Row],[43980]]-Casos_PN_CORR[[#This Row],[43979]]</f>
        <v>0</v>
      </c>
      <c r="CI470">
        <f>+Casos_PN_CORR[[#This Row],[43981]]-Casos_PN_CORR[[#This Row],[43980]]</f>
        <v>0</v>
      </c>
      <c r="CJ470">
        <f>+Casos_PN_CORR[[#This Row],[43982]]-Casos_PN_CORR[[#This Row],[43981]]</f>
        <v>0</v>
      </c>
      <c r="CK470">
        <f>+Casos_PN_CORR[[#This Row],[43983]]-Casos_PN_CORR[[#This Row],[43982]]</f>
        <v>0</v>
      </c>
      <c r="CL470">
        <f>+Casos_PN_CORR[[#This Row],[43984]]-Casos_PN_CORR[[#This Row],[43983]]</f>
        <v>0</v>
      </c>
      <c r="CM470">
        <f>+Casos_PN_CORR[[#This Row],[43985]]-Casos_PN_CORR[[#This Row],[43984]]</f>
        <v>0</v>
      </c>
      <c r="CN470">
        <f>+Casos_PN_CORR[[#This Row],[43986]]-Casos_PN_CORR[[#This Row],[43985]]</f>
        <v>0</v>
      </c>
      <c r="CO470">
        <f>+Casos_PN_CORR[[#This Row],[43987]]-Casos_PN_CORR[[#This Row],[43986]]</f>
        <v>0</v>
      </c>
      <c r="CP470">
        <f>+Casos_PN_CORR[[#This Row],[43988]]-Casos_PN_CORR[[#This Row],[43987]]</f>
        <v>0</v>
      </c>
      <c r="CQ470">
        <f>+Casos_PN_CORR[[#This Row],[43989]]-Casos_PN_CORR[[#This Row],[43988]]</f>
        <v>0</v>
      </c>
      <c r="CR470">
        <f>+Casos_PN_CORR[[#This Row],[43990]]-Casos_PN_CORR[[#This Row],[43989]]</f>
        <v>0</v>
      </c>
      <c r="CS470">
        <f>+Casos_PN_CORR[[#This Row],[43991]]-Casos_PN_CORR[[#This Row],[43990]]</f>
        <v>0</v>
      </c>
      <c r="CT470">
        <f>+Casos_PN_CORR[[#This Row],[43992]]-Casos_PN_CORR[[#This Row],[43991]]</f>
        <v>0</v>
      </c>
      <c r="CU470">
        <f>+Casos_PN_CORR[[#This Row],[43993]]-Casos_PN_CORR[[#This Row],[43992]]</f>
        <v>0</v>
      </c>
    </row>
    <row r="471" spans="1:99" x14ac:dyDescent="0.3">
      <c r="A471">
        <v>60501</v>
      </c>
      <c r="B471" s="2" t="s">
        <v>158</v>
      </c>
      <c r="C471" s="2" t="s">
        <v>417</v>
      </c>
      <c r="D471" s="2" t="s">
        <v>419</v>
      </c>
      <c r="E471" s="4">
        <f t="shared" si="7"/>
        <v>0</v>
      </c>
      <c r="F471">
        <f>+Casos_PN_CORR[[#This Row],[43900]]</f>
        <v>0</v>
      </c>
      <c r="G471">
        <f>+Casos_PN_CORR[[#This Row],[43901]]-Casos_PN_CORR[[#This Row],[43900]]</f>
        <v>0</v>
      </c>
      <c r="H471">
        <f>+Casos_PN_CORR[[#This Row],[43902]]-Casos_PN_CORR[[#This Row],[43901]]</f>
        <v>0</v>
      </c>
      <c r="I471">
        <f>+Casos_PN_CORR[[#This Row],[43903]]-Casos_PN_CORR[[#This Row],[43902]]</f>
        <v>0</v>
      </c>
      <c r="J471">
        <f>+Casos_PN_CORR[[#This Row],[43904]]-Casos_PN_CORR[[#This Row],[43903]]</f>
        <v>0</v>
      </c>
      <c r="K471">
        <f>+Casos_PN_CORR[[#This Row],[43905]]-Casos_PN_CORR[[#This Row],[43904]]</f>
        <v>0</v>
      </c>
      <c r="L471">
        <f>+Casos_PN_CORR[[#This Row],[43906]]-Casos_PN_CORR[[#This Row],[43905]]</f>
        <v>0</v>
      </c>
      <c r="M471">
        <f>+Casos_PN_CORR[[#This Row],[43907]]-Casos_PN_CORR[[#This Row],[43906]]</f>
        <v>0</v>
      </c>
      <c r="N471">
        <f>+Casos_PN_CORR[[#This Row],[43908]]-Casos_PN_CORR[[#This Row],[43907]]</f>
        <v>0</v>
      </c>
      <c r="O471">
        <f>+Casos_PN_CORR[[#This Row],[43909]]-Casos_PN_CORR[[#This Row],[43908]]</f>
        <v>0</v>
      </c>
      <c r="P471">
        <f>+Casos_PN_CORR[[#This Row],[43910]]-Casos_PN_CORR[[#This Row],[43909]]</f>
        <v>0</v>
      </c>
      <c r="Q471">
        <f>+Casos_PN_CORR[[#This Row],[43911]]-Casos_PN_CORR[[#This Row],[43910]]</f>
        <v>0</v>
      </c>
      <c r="R471">
        <f>+Casos_PN_CORR[[#This Row],[43912]]-Casos_PN_CORR[[#This Row],[43911]]</f>
        <v>0</v>
      </c>
      <c r="S471">
        <f>+Casos_PN_CORR[[#This Row],[43913]]-Casos_PN_CORR[[#This Row],[43912]]</f>
        <v>0</v>
      </c>
      <c r="T471">
        <f>+Casos_PN_CORR[[#This Row],[43914]]-Casos_PN_CORR[[#This Row],[43913]]</f>
        <v>0</v>
      </c>
      <c r="U471">
        <f>+Casos_PN_CORR[[#This Row],[43915]]-Casos_PN_CORR[[#This Row],[43914]]</f>
        <v>0</v>
      </c>
      <c r="V471">
        <f>+Casos_PN_CORR[[#This Row],[43916]]-Casos_PN_CORR[[#This Row],[43915]]</f>
        <v>0</v>
      </c>
      <c r="W471">
        <f>+Casos_PN_CORR[[#This Row],[43917]]-Casos_PN_CORR[[#This Row],[43916]]</f>
        <v>0</v>
      </c>
      <c r="X471">
        <f>+Casos_PN_CORR[[#This Row],[43918]]-Casos_PN_CORR[[#This Row],[43917]]</f>
        <v>0</v>
      </c>
      <c r="Y471">
        <f>+Casos_PN_CORR[[#This Row],[43919]]-Casos_PN_CORR[[#This Row],[43918]]</f>
        <v>0</v>
      </c>
      <c r="Z471">
        <f>+Casos_PN_CORR[[#This Row],[43920]]-Casos_PN_CORR[[#This Row],[43919]]</f>
        <v>0</v>
      </c>
      <c r="AA471">
        <f>+Casos_PN_CORR[[#This Row],[43921]]-Casos_PN_CORR[[#This Row],[43920]]</f>
        <v>0</v>
      </c>
      <c r="AB471">
        <f>+Casos_PN_CORR[[#This Row],[43922]]-Casos_PN_CORR[[#This Row],[43921]]</f>
        <v>0</v>
      </c>
      <c r="AC471">
        <f>+Casos_PN_CORR[[#This Row],[43923]]-Casos_PN_CORR[[#This Row],[43922]]</f>
        <v>0</v>
      </c>
      <c r="AD471">
        <f>+Casos_PN_CORR[[#This Row],[43924]]-Casos_PN_CORR[[#This Row],[43923]]</f>
        <v>0</v>
      </c>
      <c r="AE471">
        <f>+Casos_PN_CORR[[#This Row],[43925]]-Casos_PN_CORR[[#This Row],[43924]]</f>
        <v>0</v>
      </c>
      <c r="AF471">
        <f>+Casos_PN_CORR[[#This Row],[43926]]-Casos_PN_CORR[[#This Row],[43925]]</f>
        <v>0</v>
      </c>
      <c r="AG471">
        <f>+Casos_PN_CORR[[#This Row],[43927]]-Casos_PN_CORR[[#This Row],[43926]]</f>
        <v>0</v>
      </c>
      <c r="AH471">
        <f>+Casos_PN_CORR[[#This Row],[43928]]-Casos_PN_CORR[[#This Row],[43927]]</f>
        <v>0</v>
      </c>
      <c r="AI471">
        <f>+Casos_PN_CORR[[#This Row],[43929]]-Casos_PN_CORR[[#This Row],[43928]]</f>
        <v>0</v>
      </c>
      <c r="AJ471">
        <f>+Casos_PN_CORR[[#This Row],[43930]]-Casos_PN_CORR[[#This Row],[43929]]</f>
        <v>0</v>
      </c>
      <c r="AK471">
        <f>+Casos_PN_CORR[[#This Row],[43931]]-Casos_PN_CORR[[#This Row],[43930]]</f>
        <v>0</v>
      </c>
      <c r="AL471">
        <f>+Casos_PN_CORR[[#This Row],[43932]]-Casos_PN_CORR[[#This Row],[43931]]</f>
        <v>0</v>
      </c>
      <c r="AM471">
        <f>+Casos_PN_CORR[[#This Row],[43933]]-Casos_PN_CORR[[#This Row],[43932]]</f>
        <v>0</v>
      </c>
      <c r="AN471">
        <f>+Casos_PN_CORR[[#This Row],[43934]]-Casos_PN_CORR[[#This Row],[43933]]</f>
        <v>0</v>
      </c>
      <c r="AO471">
        <f>+Casos_PN_CORR[[#This Row],[43935]]-Casos_PN_CORR[[#This Row],[43934]]</f>
        <v>0</v>
      </c>
      <c r="AP471">
        <f>+Casos_PN_CORR[[#This Row],[43936]]-Casos_PN_CORR[[#This Row],[43935]]</f>
        <v>0</v>
      </c>
      <c r="AQ471">
        <f>+Casos_PN_CORR[[#This Row],[43937]]-Casos_PN_CORR[[#This Row],[43936]]</f>
        <v>0</v>
      </c>
      <c r="AR471">
        <f>+Casos_PN_CORR[[#This Row],[43938]]-Casos_PN_CORR[[#This Row],[43937]]</f>
        <v>0</v>
      </c>
      <c r="AS471">
        <f>+Casos_PN_CORR[[#This Row],[43939]]-Casos_PN_CORR[[#This Row],[43938]]</f>
        <v>0</v>
      </c>
      <c r="AT471">
        <f>+Casos_PN_CORR[[#This Row],[43940]]-Casos_PN_CORR[[#This Row],[43939]]</f>
        <v>0</v>
      </c>
      <c r="AU471">
        <f>+Casos_PN_CORR[[#This Row],[43941]]-Casos_PN_CORR[[#This Row],[43940]]</f>
        <v>0</v>
      </c>
      <c r="AV471">
        <f>+Casos_PN_CORR[[#This Row],[43942]]-Casos_PN_CORR[[#This Row],[43941]]</f>
        <v>0</v>
      </c>
      <c r="AW471">
        <f>+Casos_PN_CORR[[#This Row],[43943]]-Casos_PN_CORR[[#This Row],[43942]]</f>
        <v>0</v>
      </c>
      <c r="AX471">
        <f>+Casos_PN_CORR[[#This Row],[43944]]-Casos_PN_CORR[[#This Row],[43943]]</f>
        <v>0</v>
      </c>
      <c r="AY471">
        <f>+Casos_PN_CORR[[#This Row],[43945]]-Casos_PN_CORR[[#This Row],[43944]]</f>
        <v>0</v>
      </c>
      <c r="AZ471">
        <f>+Casos_PN_CORR[[#This Row],[43946]]-Casos_PN_CORR[[#This Row],[43945]]</f>
        <v>0</v>
      </c>
      <c r="BA471">
        <f>+Casos_PN_CORR[[#This Row],[43947]]-Casos_PN_CORR[[#This Row],[43946]]</f>
        <v>0</v>
      </c>
      <c r="BB471">
        <f>+Casos_PN_CORR[[#This Row],[43948]]-Casos_PN_CORR[[#This Row],[43947]]</f>
        <v>0</v>
      </c>
      <c r="BC471">
        <f>+Casos_PN_CORR[[#This Row],[43949]]-Casos_PN_CORR[[#This Row],[43948]]</f>
        <v>0</v>
      </c>
      <c r="BD471">
        <f>+Casos_PN_CORR[[#This Row],[43950]]-Casos_PN_CORR[[#This Row],[43949]]</f>
        <v>0</v>
      </c>
      <c r="BE471">
        <f>+Casos_PN_CORR[[#This Row],[43951]]-Casos_PN_CORR[[#This Row],[43950]]</f>
        <v>0</v>
      </c>
      <c r="BF471">
        <f>+Casos_PN_CORR[[#This Row],[43952]]-Casos_PN_CORR[[#This Row],[43951]]</f>
        <v>0</v>
      </c>
      <c r="BG471">
        <f>+Casos_PN_CORR[[#This Row],[43953]]-Casos_PN_CORR[[#This Row],[43952]]</f>
        <v>0</v>
      </c>
      <c r="BH471">
        <f>+Casos_PN_CORR[[#This Row],[43954]]-Casos_PN_CORR[[#This Row],[43953]]</f>
        <v>0</v>
      </c>
      <c r="BI471">
        <f>+Casos_PN_CORR[[#This Row],[43955]]-Casos_PN_CORR[[#This Row],[43954]]</f>
        <v>0</v>
      </c>
      <c r="BJ471">
        <f>+Casos_PN_CORR[[#This Row],[43956]]-Casos_PN_CORR[[#This Row],[43955]]</f>
        <v>0</v>
      </c>
      <c r="BK471">
        <f>+Casos_PN_CORR[[#This Row],[43957]]-Casos_PN_CORR[[#This Row],[43956]]</f>
        <v>0</v>
      </c>
      <c r="BL471">
        <f>+Casos_PN_CORR[[#This Row],[43958]]-Casos_PN_CORR[[#This Row],[43957]]</f>
        <v>0</v>
      </c>
      <c r="BM471">
        <f>+Casos_PN_CORR[[#This Row],[43959]]-Casos_PN_CORR[[#This Row],[43958]]</f>
        <v>0</v>
      </c>
      <c r="BN471">
        <f>+Casos_PN_CORR[[#This Row],[43960]]-Casos_PN_CORR[[#This Row],[43959]]</f>
        <v>0</v>
      </c>
      <c r="BO471">
        <f>+Casos_PN_CORR[[#This Row],[43961]]-Casos_PN_CORR[[#This Row],[43960]]</f>
        <v>0</v>
      </c>
      <c r="BP471">
        <f>+Casos_PN_CORR[[#This Row],[43962]]-Casos_PN_CORR[[#This Row],[43961]]</f>
        <v>0</v>
      </c>
      <c r="BQ471">
        <f>+Casos_PN_CORR[[#This Row],[43963]]-Casos_PN_CORR[[#This Row],[43962]]</f>
        <v>0</v>
      </c>
      <c r="BR471">
        <f>+Casos_PN_CORR[[#This Row],[43964]]-Casos_PN_CORR[[#This Row],[43963]]</f>
        <v>0</v>
      </c>
      <c r="BS471">
        <f>+Casos_PN_CORR[[#This Row],[43965]]-Casos_PN_CORR[[#This Row],[43964]]</f>
        <v>0</v>
      </c>
      <c r="BT471">
        <f>+Casos_PN_CORR[[#This Row],[43966]]-Casos_PN_CORR[[#This Row],[43965]]</f>
        <v>0</v>
      </c>
      <c r="BU471">
        <f>+Casos_PN_CORR[[#This Row],[43967]]-Casos_PN_CORR[[#This Row],[43966]]</f>
        <v>0</v>
      </c>
      <c r="BV471">
        <f>+Casos_PN_CORR[[#This Row],[43968]]-Casos_PN_CORR[[#This Row],[43967]]</f>
        <v>0</v>
      </c>
      <c r="BW471">
        <f>+Casos_PN_CORR[[#This Row],[43969]]-Casos_PN_CORR[[#This Row],[43968]]</f>
        <v>0</v>
      </c>
      <c r="BX471">
        <f>+Casos_PN_CORR[[#This Row],[43970]]-Casos_PN_CORR[[#This Row],[43969]]</f>
        <v>0</v>
      </c>
      <c r="BY471">
        <f>+Casos_PN_CORR[[#This Row],[43971]]-Casos_PN_CORR[[#This Row],[43970]]</f>
        <v>0</v>
      </c>
      <c r="BZ471">
        <f>+Casos_PN_CORR[[#This Row],[43972]]-Casos_PN_CORR[[#This Row],[43971]]</f>
        <v>0</v>
      </c>
      <c r="CA471">
        <f>+Casos_PN_CORR[[#This Row],[43973]]-Casos_PN_CORR[[#This Row],[43972]]</f>
        <v>0</v>
      </c>
      <c r="CB471">
        <f>+Casos_PN_CORR[[#This Row],[43974]]-Casos_PN_CORR[[#This Row],[43973]]</f>
        <v>0</v>
      </c>
      <c r="CC471">
        <f>+Casos_PN_CORR[[#This Row],[43975]]-Casos_PN_CORR[[#This Row],[43974]]</f>
        <v>0</v>
      </c>
      <c r="CD471">
        <f>+Casos_PN_CORR[[#This Row],[43976]]-Casos_PN_CORR[[#This Row],[43975]]</f>
        <v>0</v>
      </c>
      <c r="CE471">
        <f>+Casos_PN_CORR[[#This Row],[43977]]-Casos_PN_CORR[[#This Row],[43976]]</f>
        <v>0</v>
      </c>
      <c r="CF471">
        <f>+Casos_PN_CORR[[#This Row],[43978]]-Casos_PN_CORR[[#This Row],[43977]]</f>
        <v>0</v>
      </c>
      <c r="CG471">
        <f>+Casos_PN_CORR[[#This Row],[43979]]-Casos_PN_CORR[[#This Row],[43978]]</f>
        <v>0</v>
      </c>
      <c r="CH471">
        <f>+Casos_PN_CORR[[#This Row],[43980]]-Casos_PN_CORR[[#This Row],[43979]]</f>
        <v>0</v>
      </c>
      <c r="CI471">
        <f>+Casos_PN_CORR[[#This Row],[43981]]-Casos_PN_CORR[[#This Row],[43980]]</f>
        <v>0</v>
      </c>
      <c r="CJ471">
        <f>+Casos_PN_CORR[[#This Row],[43982]]-Casos_PN_CORR[[#This Row],[43981]]</f>
        <v>0</v>
      </c>
      <c r="CK471">
        <f>+Casos_PN_CORR[[#This Row],[43983]]-Casos_PN_CORR[[#This Row],[43982]]</f>
        <v>0</v>
      </c>
      <c r="CL471">
        <f>+Casos_PN_CORR[[#This Row],[43984]]-Casos_PN_CORR[[#This Row],[43983]]</f>
        <v>0</v>
      </c>
      <c r="CM471">
        <f>+Casos_PN_CORR[[#This Row],[43985]]-Casos_PN_CORR[[#This Row],[43984]]</f>
        <v>0</v>
      </c>
      <c r="CN471">
        <f>+Casos_PN_CORR[[#This Row],[43986]]-Casos_PN_CORR[[#This Row],[43985]]</f>
        <v>0</v>
      </c>
      <c r="CO471">
        <f>+Casos_PN_CORR[[#This Row],[43987]]-Casos_PN_CORR[[#This Row],[43986]]</f>
        <v>0</v>
      </c>
      <c r="CP471">
        <f>+Casos_PN_CORR[[#This Row],[43988]]-Casos_PN_CORR[[#This Row],[43987]]</f>
        <v>0</v>
      </c>
      <c r="CQ471">
        <f>+Casos_PN_CORR[[#This Row],[43989]]-Casos_PN_CORR[[#This Row],[43988]]</f>
        <v>0</v>
      </c>
      <c r="CR471">
        <f>+Casos_PN_CORR[[#This Row],[43990]]-Casos_PN_CORR[[#This Row],[43989]]</f>
        <v>0</v>
      </c>
      <c r="CS471">
        <f>+Casos_PN_CORR[[#This Row],[43991]]-Casos_PN_CORR[[#This Row],[43990]]</f>
        <v>0</v>
      </c>
      <c r="CT471">
        <f>+Casos_PN_CORR[[#This Row],[43992]]-Casos_PN_CORR[[#This Row],[43991]]</f>
        <v>0</v>
      </c>
      <c r="CU471">
        <f>+Casos_PN_CORR[[#This Row],[43993]]-Casos_PN_CORR[[#This Row],[43992]]</f>
        <v>0</v>
      </c>
    </row>
    <row r="472" spans="1:99" x14ac:dyDescent="0.3">
      <c r="A472">
        <v>70605</v>
      </c>
      <c r="B472" s="2" t="s">
        <v>268</v>
      </c>
      <c r="C472" s="2" t="s">
        <v>248</v>
      </c>
      <c r="D472" s="2" t="s">
        <v>687</v>
      </c>
      <c r="E472" s="4">
        <f t="shared" si="7"/>
        <v>0</v>
      </c>
      <c r="F472">
        <f>+Casos_PN_CORR[[#This Row],[43900]]</f>
        <v>0</v>
      </c>
      <c r="G472">
        <f>+Casos_PN_CORR[[#This Row],[43901]]-Casos_PN_CORR[[#This Row],[43900]]</f>
        <v>0</v>
      </c>
      <c r="H472">
        <f>+Casos_PN_CORR[[#This Row],[43902]]-Casos_PN_CORR[[#This Row],[43901]]</f>
        <v>0</v>
      </c>
      <c r="I472">
        <f>+Casos_PN_CORR[[#This Row],[43903]]-Casos_PN_CORR[[#This Row],[43902]]</f>
        <v>0</v>
      </c>
      <c r="J472">
        <f>+Casos_PN_CORR[[#This Row],[43904]]-Casos_PN_CORR[[#This Row],[43903]]</f>
        <v>0</v>
      </c>
      <c r="K472">
        <f>+Casos_PN_CORR[[#This Row],[43905]]-Casos_PN_CORR[[#This Row],[43904]]</f>
        <v>0</v>
      </c>
      <c r="L472">
        <f>+Casos_PN_CORR[[#This Row],[43906]]-Casos_PN_CORR[[#This Row],[43905]]</f>
        <v>0</v>
      </c>
      <c r="M472">
        <f>+Casos_PN_CORR[[#This Row],[43907]]-Casos_PN_CORR[[#This Row],[43906]]</f>
        <v>0</v>
      </c>
      <c r="N472">
        <f>+Casos_PN_CORR[[#This Row],[43908]]-Casos_PN_CORR[[#This Row],[43907]]</f>
        <v>0</v>
      </c>
      <c r="O472">
        <f>+Casos_PN_CORR[[#This Row],[43909]]-Casos_PN_CORR[[#This Row],[43908]]</f>
        <v>0</v>
      </c>
      <c r="P472">
        <f>+Casos_PN_CORR[[#This Row],[43910]]-Casos_PN_CORR[[#This Row],[43909]]</f>
        <v>0</v>
      </c>
      <c r="Q472">
        <f>+Casos_PN_CORR[[#This Row],[43911]]-Casos_PN_CORR[[#This Row],[43910]]</f>
        <v>0</v>
      </c>
      <c r="R472">
        <f>+Casos_PN_CORR[[#This Row],[43912]]-Casos_PN_CORR[[#This Row],[43911]]</f>
        <v>0</v>
      </c>
      <c r="S472">
        <f>+Casos_PN_CORR[[#This Row],[43913]]-Casos_PN_CORR[[#This Row],[43912]]</f>
        <v>0</v>
      </c>
      <c r="T472">
        <f>+Casos_PN_CORR[[#This Row],[43914]]-Casos_PN_CORR[[#This Row],[43913]]</f>
        <v>0</v>
      </c>
      <c r="U472">
        <f>+Casos_PN_CORR[[#This Row],[43915]]-Casos_PN_CORR[[#This Row],[43914]]</f>
        <v>0</v>
      </c>
      <c r="V472">
        <f>+Casos_PN_CORR[[#This Row],[43916]]-Casos_PN_CORR[[#This Row],[43915]]</f>
        <v>0</v>
      </c>
      <c r="W472">
        <f>+Casos_PN_CORR[[#This Row],[43917]]-Casos_PN_CORR[[#This Row],[43916]]</f>
        <v>0</v>
      </c>
      <c r="X472">
        <f>+Casos_PN_CORR[[#This Row],[43918]]-Casos_PN_CORR[[#This Row],[43917]]</f>
        <v>0</v>
      </c>
      <c r="Y472">
        <f>+Casos_PN_CORR[[#This Row],[43919]]-Casos_PN_CORR[[#This Row],[43918]]</f>
        <v>0</v>
      </c>
      <c r="Z472">
        <f>+Casos_PN_CORR[[#This Row],[43920]]-Casos_PN_CORR[[#This Row],[43919]]</f>
        <v>0</v>
      </c>
      <c r="AA472">
        <f>+Casos_PN_CORR[[#This Row],[43921]]-Casos_PN_CORR[[#This Row],[43920]]</f>
        <v>0</v>
      </c>
      <c r="AB472">
        <f>+Casos_PN_CORR[[#This Row],[43922]]-Casos_PN_CORR[[#This Row],[43921]]</f>
        <v>0</v>
      </c>
      <c r="AC472">
        <f>+Casos_PN_CORR[[#This Row],[43923]]-Casos_PN_CORR[[#This Row],[43922]]</f>
        <v>0</v>
      </c>
      <c r="AD472">
        <f>+Casos_PN_CORR[[#This Row],[43924]]-Casos_PN_CORR[[#This Row],[43923]]</f>
        <v>0</v>
      </c>
      <c r="AE472">
        <f>+Casos_PN_CORR[[#This Row],[43925]]-Casos_PN_CORR[[#This Row],[43924]]</f>
        <v>0</v>
      </c>
      <c r="AF472">
        <f>+Casos_PN_CORR[[#This Row],[43926]]-Casos_PN_CORR[[#This Row],[43925]]</f>
        <v>0</v>
      </c>
      <c r="AG472">
        <f>+Casos_PN_CORR[[#This Row],[43927]]-Casos_PN_CORR[[#This Row],[43926]]</f>
        <v>0</v>
      </c>
      <c r="AH472">
        <f>+Casos_PN_CORR[[#This Row],[43928]]-Casos_PN_CORR[[#This Row],[43927]]</f>
        <v>0</v>
      </c>
      <c r="AI472">
        <f>+Casos_PN_CORR[[#This Row],[43929]]-Casos_PN_CORR[[#This Row],[43928]]</f>
        <v>0</v>
      </c>
      <c r="AJ472">
        <f>+Casos_PN_CORR[[#This Row],[43930]]-Casos_PN_CORR[[#This Row],[43929]]</f>
        <v>0</v>
      </c>
      <c r="AK472">
        <f>+Casos_PN_CORR[[#This Row],[43931]]-Casos_PN_CORR[[#This Row],[43930]]</f>
        <v>0</v>
      </c>
      <c r="AL472">
        <f>+Casos_PN_CORR[[#This Row],[43932]]-Casos_PN_CORR[[#This Row],[43931]]</f>
        <v>0</v>
      </c>
      <c r="AM472">
        <f>+Casos_PN_CORR[[#This Row],[43933]]-Casos_PN_CORR[[#This Row],[43932]]</f>
        <v>0</v>
      </c>
      <c r="AN472">
        <f>+Casos_PN_CORR[[#This Row],[43934]]-Casos_PN_CORR[[#This Row],[43933]]</f>
        <v>0</v>
      </c>
      <c r="AO472">
        <f>+Casos_PN_CORR[[#This Row],[43935]]-Casos_PN_CORR[[#This Row],[43934]]</f>
        <v>0</v>
      </c>
      <c r="AP472">
        <f>+Casos_PN_CORR[[#This Row],[43936]]-Casos_PN_CORR[[#This Row],[43935]]</f>
        <v>0</v>
      </c>
      <c r="AQ472">
        <f>+Casos_PN_CORR[[#This Row],[43937]]-Casos_PN_CORR[[#This Row],[43936]]</f>
        <v>0</v>
      </c>
      <c r="AR472">
        <f>+Casos_PN_CORR[[#This Row],[43938]]-Casos_PN_CORR[[#This Row],[43937]]</f>
        <v>0</v>
      </c>
      <c r="AS472">
        <f>+Casos_PN_CORR[[#This Row],[43939]]-Casos_PN_CORR[[#This Row],[43938]]</f>
        <v>0</v>
      </c>
      <c r="AT472">
        <f>+Casos_PN_CORR[[#This Row],[43940]]-Casos_PN_CORR[[#This Row],[43939]]</f>
        <v>0</v>
      </c>
      <c r="AU472">
        <f>+Casos_PN_CORR[[#This Row],[43941]]-Casos_PN_CORR[[#This Row],[43940]]</f>
        <v>0</v>
      </c>
      <c r="AV472">
        <f>+Casos_PN_CORR[[#This Row],[43942]]-Casos_PN_CORR[[#This Row],[43941]]</f>
        <v>0</v>
      </c>
      <c r="AW472">
        <f>+Casos_PN_CORR[[#This Row],[43943]]-Casos_PN_CORR[[#This Row],[43942]]</f>
        <v>0</v>
      </c>
      <c r="AX472">
        <f>+Casos_PN_CORR[[#This Row],[43944]]-Casos_PN_CORR[[#This Row],[43943]]</f>
        <v>0</v>
      </c>
      <c r="AY472">
        <f>+Casos_PN_CORR[[#This Row],[43945]]-Casos_PN_CORR[[#This Row],[43944]]</f>
        <v>0</v>
      </c>
      <c r="AZ472">
        <f>+Casos_PN_CORR[[#This Row],[43946]]-Casos_PN_CORR[[#This Row],[43945]]</f>
        <v>0</v>
      </c>
      <c r="BA472">
        <f>+Casos_PN_CORR[[#This Row],[43947]]-Casos_PN_CORR[[#This Row],[43946]]</f>
        <v>0</v>
      </c>
      <c r="BB472">
        <f>+Casos_PN_CORR[[#This Row],[43948]]-Casos_PN_CORR[[#This Row],[43947]]</f>
        <v>0</v>
      </c>
      <c r="BC472">
        <f>+Casos_PN_CORR[[#This Row],[43949]]-Casos_PN_CORR[[#This Row],[43948]]</f>
        <v>0</v>
      </c>
      <c r="BD472">
        <f>+Casos_PN_CORR[[#This Row],[43950]]-Casos_PN_CORR[[#This Row],[43949]]</f>
        <v>0</v>
      </c>
      <c r="BE472">
        <f>+Casos_PN_CORR[[#This Row],[43951]]-Casos_PN_CORR[[#This Row],[43950]]</f>
        <v>0</v>
      </c>
      <c r="BF472">
        <f>+Casos_PN_CORR[[#This Row],[43952]]-Casos_PN_CORR[[#This Row],[43951]]</f>
        <v>0</v>
      </c>
      <c r="BG472">
        <f>+Casos_PN_CORR[[#This Row],[43953]]-Casos_PN_CORR[[#This Row],[43952]]</f>
        <v>0</v>
      </c>
      <c r="BH472">
        <f>+Casos_PN_CORR[[#This Row],[43954]]-Casos_PN_CORR[[#This Row],[43953]]</f>
        <v>0</v>
      </c>
      <c r="BI472">
        <f>+Casos_PN_CORR[[#This Row],[43955]]-Casos_PN_CORR[[#This Row],[43954]]</f>
        <v>0</v>
      </c>
      <c r="BJ472">
        <f>+Casos_PN_CORR[[#This Row],[43956]]-Casos_PN_CORR[[#This Row],[43955]]</f>
        <v>0</v>
      </c>
      <c r="BK472">
        <f>+Casos_PN_CORR[[#This Row],[43957]]-Casos_PN_CORR[[#This Row],[43956]]</f>
        <v>0</v>
      </c>
      <c r="BL472">
        <f>+Casos_PN_CORR[[#This Row],[43958]]-Casos_PN_CORR[[#This Row],[43957]]</f>
        <v>0</v>
      </c>
      <c r="BM472">
        <f>+Casos_PN_CORR[[#This Row],[43959]]-Casos_PN_CORR[[#This Row],[43958]]</f>
        <v>0</v>
      </c>
      <c r="BN472">
        <f>+Casos_PN_CORR[[#This Row],[43960]]-Casos_PN_CORR[[#This Row],[43959]]</f>
        <v>0</v>
      </c>
      <c r="BO472">
        <f>+Casos_PN_CORR[[#This Row],[43961]]-Casos_PN_CORR[[#This Row],[43960]]</f>
        <v>0</v>
      </c>
      <c r="BP472">
        <f>+Casos_PN_CORR[[#This Row],[43962]]-Casos_PN_CORR[[#This Row],[43961]]</f>
        <v>0</v>
      </c>
      <c r="BQ472">
        <f>+Casos_PN_CORR[[#This Row],[43963]]-Casos_PN_CORR[[#This Row],[43962]]</f>
        <v>0</v>
      </c>
      <c r="BR472">
        <f>+Casos_PN_CORR[[#This Row],[43964]]-Casos_PN_CORR[[#This Row],[43963]]</f>
        <v>0</v>
      </c>
      <c r="BS472">
        <f>+Casos_PN_CORR[[#This Row],[43965]]-Casos_PN_CORR[[#This Row],[43964]]</f>
        <v>0</v>
      </c>
      <c r="BT472">
        <f>+Casos_PN_CORR[[#This Row],[43966]]-Casos_PN_CORR[[#This Row],[43965]]</f>
        <v>0</v>
      </c>
      <c r="BU472">
        <f>+Casos_PN_CORR[[#This Row],[43967]]-Casos_PN_CORR[[#This Row],[43966]]</f>
        <v>0</v>
      </c>
      <c r="BV472">
        <f>+Casos_PN_CORR[[#This Row],[43968]]-Casos_PN_CORR[[#This Row],[43967]]</f>
        <v>0</v>
      </c>
      <c r="BW472">
        <f>+Casos_PN_CORR[[#This Row],[43969]]-Casos_PN_CORR[[#This Row],[43968]]</f>
        <v>0</v>
      </c>
      <c r="BX472">
        <f>+Casos_PN_CORR[[#This Row],[43970]]-Casos_PN_CORR[[#This Row],[43969]]</f>
        <v>0</v>
      </c>
      <c r="BY472">
        <f>+Casos_PN_CORR[[#This Row],[43971]]-Casos_PN_CORR[[#This Row],[43970]]</f>
        <v>0</v>
      </c>
      <c r="BZ472">
        <f>+Casos_PN_CORR[[#This Row],[43972]]-Casos_PN_CORR[[#This Row],[43971]]</f>
        <v>0</v>
      </c>
      <c r="CA472">
        <f>+Casos_PN_CORR[[#This Row],[43973]]-Casos_PN_CORR[[#This Row],[43972]]</f>
        <v>0</v>
      </c>
      <c r="CB472">
        <f>+Casos_PN_CORR[[#This Row],[43974]]-Casos_PN_CORR[[#This Row],[43973]]</f>
        <v>0</v>
      </c>
      <c r="CC472">
        <f>+Casos_PN_CORR[[#This Row],[43975]]-Casos_PN_CORR[[#This Row],[43974]]</f>
        <v>0</v>
      </c>
      <c r="CD472">
        <f>+Casos_PN_CORR[[#This Row],[43976]]-Casos_PN_CORR[[#This Row],[43975]]</f>
        <v>0</v>
      </c>
      <c r="CE472">
        <f>+Casos_PN_CORR[[#This Row],[43977]]-Casos_PN_CORR[[#This Row],[43976]]</f>
        <v>0</v>
      </c>
      <c r="CF472">
        <f>+Casos_PN_CORR[[#This Row],[43978]]-Casos_PN_CORR[[#This Row],[43977]]</f>
        <v>0</v>
      </c>
      <c r="CG472">
        <f>+Casos_PN_CORR[[#This Row],[43979]]-Casos_PN_CORR[[#This Row],[43978]]</f>
        <v>0</v>
      </c>
      <c r="CH472">
        <f>+Casos_PN_CORR[[#This Row],[43980]]-Casos_PN_CORR[[#This Row],[43979]]</f>
        <v>0</v>
      </c>
      <c r="CI472">
        <f>+Casos_PN_CORR[[#This Row],[43981]]-Casos_PN_CORR[[#This Row],[43980]]</f>
        <v>0</v>
      </c>
      <c r="CJ472">
        <f>+Casos_PN_CORR[[#This Row],[43982]]-Casos_PN_CORR[[#This Row],[43981]]</f>
        <v>0</v>
      </c>
      <c r="CK472">
        <f>+Casos_PN_CORR[[#This Row],[43983]]-Casos_PN_CORR[[#This Row],[43982]]</f>
        <v>0</v>
      </c>
      <c r="CL472">
        <f>+Casos_PN_CORR[[#This Row],[43984]]-Casos_PN_CORR[[#This Row],[43983]]</f>
        <v>0</v>
      </c>
      <c r="CM472">
        <f>+Casos_PN_CORR[[#This Row],[43985]]-Casos_PN_CORR[[#This Row],[43984]]</f>
        <v>0</v>
      </c>
      <c r="CN472">
        <f>+Casos_PN_CORR[[#This Row],[43986]]-Casos_PN_CORR[[#This Row],[43985]]</f>
        <v>0</v>
      </c>
      <c r="CO472">
        <f>+Casos_PN_CORR[[#This Row],[43987]]-Casos_PN_CORR[[#This Row],[43986]]</f>
        <v>0</v>
      </c>
      <c r="CP472">
        <f>+Casos_PN_CORR[[#This Row],[43988]]-Casos_PN_CORR[[#This Row],[43987]]</f>
        <v>0</v>
      </c>
      <c r="CQ472">
        <f>+Casos_PN_CORR[[#This Row],[43989]]-Casos_PN_CORR[[#This Row],[43988]]</f>
        <v>0</v>
      </c>
      <c r="CR472">
        <f>+Casos_PN_CORR[[#This Row],[43990]]-Casos_PN_CORR[[#This Row],[43989]]</f>
        <v>0</v>
      </c>
      <c r="CS472">
        <f>+Casos_PN_CORR[[#This Row],[43991]]-Casos_PN_CORR[[#This Row],[43990]]</f>
        <v>0</v>
      </c>
      <c r="CT472">
        <f>+Casos_PN_CORR[[#This Row],[43992]]-Casos_PN_CORR[[#This Row],[43991]]</f>
        <v>0</v>
      </c>
      <c r="CU472">
        <f>+Casos_PN_CORR[[#This Row],[43993]]-Casos_PN_CORR[[#This Row],[43992]]</f>
        <v>0</v>
      </c>
    </row>
    <row r="473" spans="1:99" x14ac:dyDescent="0.3">
      <c r="A473">
        <v>80810</v>
      </c>
      <c r="B473" s="2" t="s">
        <v>99</v>
      </c>
      <c r="C473" s="2" t="s">
        <v>99</v>
      </c>
      <c r="D473" s="2" t="s">
        <v>136</v>
      </c>
      <c r="E473" s="4">
        <f t="shared" si="7"/>
        <v>0</v>
      </c>
      <c r="F473">
        <f>+Casos_PN_CORR[[#This Row],[43900]]</f>
        <v>0</v>
      </c>
      <c r="G473">
        <f>+Casos_PN_CORR[[#This Row],[43901]]-Casos_PN_CORR[[#This Row],[43900]]</f>
        <v>0</v>
      </c>
      <c r="H473">
        <f>+Casos_PN_CORR[[#This Row],[43902]]-Casos_PN_CORR[[#This Row],[43901]]</f>
        <v>0</v>
      </c>
      <c r="I473">
        <f>+Casos_PN_CORR[[#This Row],[43903]]-Casos_PN_CORR[[#This Row],[43902]]</f>
        <v>0</v>
      </c>
      <c r="J473">
        <f>+Casos_PN_CORR[[#This Row],[43904]]-Casos_PN_CORR[[#This Row],[43903]]</f>
        <v>0</v>
      </c>
      <c r="K473">
        <f>+Casos_PN_CORR[[#This Row],[43905]]-Casos_PN_CORR[[#This Row],[43904]]</f>
        <v>0</v>
      </c>
      <c r="L473">
        <f>+Casos_PN_CORR[[#This Row],[43906]]-Casos_PN_CORR[[#This Row],[43905]]</f>
        <v>0</v>
      </c>
      <c r="M473">
        <f>+Casos_PN_CORR[[#This Row],[43907]]-Casos_PN_CORR[[#This Row],[43906]]</f>
        <v>0</v>
      </c>
      <c r="N473">
        <f>+Casos_PN_CORR[[#This Row],[43908]]-Casos_PN_CORR[[#This Row],[43907]]</f>
        <v>0</v>
      </c>
      <c r="O473">
        <f>+Casos_PN_CORR[[#This Row],[43909]]-Casos_PN_CORR[[#This Row],[43908]]</f>
        <v>0</v>
      </c>
      <c r="P473">
        <f>+Casos_PN_CORR[[#This Row],[43910]]-Casos_PN_CORR[[#This Row],[43909]]</f>
        <v>0</v>
      </c>
      <c r="Q473">
        <f>+Casos_PN_CORR[[#This Row],[43911]]-Casos_PN_CORR[[#This Row],[43910]]</f>
        <v>0</v>
      </c>
      <c r="R473">
        <f>+Casos_PN_CORR[[#This Row],[43912]]-Casos_PN_CORR[[#This Row],[43911]]</f>
        <v>0</v>
      </c>
      <c r="S473">
        <f>+Casos_PN_CORR[[#This Row],[43913]]-Casos_PN_CORR[[#This Row],[43912]]</f>
        <v>0</v>
      </c>
      <c r="T473">
        <f>+Casos_PN_CORR[[#This Row],[43914]]-Casos_PN_CORR[[#This Row],[43913]]</f>
        <v>0</v>
      </c>
      <c r="U473">
        <f>+Casos_PN_CORR[[#This Row],[43915]]-Casos_PN_CORR[[#This Row],[43914]]</f>
        <v>0</v>
      </c>
      <c r="V473">
        <f>+Casos_PN_CORR[[#This Row],[43916]]-Casos_PN_CORR[[#This Row],[43915]]</f>
        <v>0</v>
      </c>
      <c r="W473">
        <f>+Casos_PN_CORR[[#This Row],[43917]]-Casos_PN_CORR[[#This Row],[43916]]</f>
        <v>0</v>
      </c>
      <c r="X473">
        <f>+Casos_PN_CORR[[#This Row],[43918]]-Casos_PN_CORR[[#This Row],[43917]]</f>
        <v>0</v>
      </c>
      <c r="Y473">
        <f>+Casos_PN_CORR[[#This Row],[43919]]-Casos_PN_CORR[[#This Row],[43918]]</f>
        <v>0</v>
      </c>
      <c r="Z473">
        <f>+Casos_PN_CORR[[#This Row],[43920]]-Casos_PN_CORR[[#This Row],[43919]]</f>
        <v>0</v>
      </c>
      <c r="AA473">
        <f>+Casos_PN_CORR[[#This Row],[43921]]-Casos_PN_CORR[[#This Row],[43920]]</f>
        <v>0</v>
      </c>
      <c r="AB473">
        <f>+Casos_PN_CORR[[#This Row],[43922]]-Casos_PN_CORR[[#This Row],[43921]]</f>
        <v>0</v>
      </c>
      <c r="AC473">
        <f>+Casos_PN_CORR[[#This Row],[43923]]-Casos_PN_CORR[[#This Row],[43922]]</f>
        <v>0</v>
      </c>
      <c r="AD473">
        <f>+Casos_PN_CORR[[#This Row],[43924]]-Casos_PN_CORR[[#This Row],[43923]]</f>
        <v>0</v>
      </c>
      <c r="AE473">
        <f>+Casos_PN_CORR[[#This Row],[43925]]-Casos_PN_CORR[[#This Row],[43924]]</f>
        <v>0</v>
      </c>
      <c r="AF473">
        <f>+Casos_PN_CORR[[#This Row],[43926]]-Casos_PN_CORR[[#This Row],[43925]]</f>
        <v>0</v>
      </c>
      <c r="AG473">
        <f>+Casos_PN_CORR[[#This Row],[43927]]-Casos_PN_CORR[[#This Row],[43926]]</f>
        <v>0</v>
      </c>
      <c r="AH473">
        <f>+Casos_PN_CORR[[#This Row],[43928]]-Casos_PN_CORR[[#This Row],[43927]]</f>
        <v>0</v>
      </c>
      <c r="AI473">
        <f>+Casos_PN_CORR[[#This Row],[43929]]-Casos_PN_CORR[[#This Row],[43928]]</f>
        <v>0</v>
      </c>
      <c r="AJ473">
        <f>+Casos_PN_CORR[[#This Row],[43930]]-Casos_PN_CORR[[#This Row],[43929]]</f>
        <v>0</v>
      </c>
      <c r="AK473">
        <f>+Casos_PN_CORR[[#This Row],[43931]]-Casos_PN_CORR[[#This Row],[43930]]</f>
        <v>0</v>
      </c>
      <c r="AL473">
        <f>+Casos_PN_CORR[[#This Row],[43932]]-Casos_PN_CORR[[#This Row],[43931]]</f>
        <v>0</v>
      </c>
      <c r="AM473">
        <f>+Casos_PN_CORR[[#This Row],[43933]]-Casos_PN_CORR[[#This Row],[43932]]</f>
        <v>0</v>
      </c>
      <c r="AN473">
        <f>+Casos_PN_CORR[[#This Row],[43934]]-Casos_PN_CORR[[#This Row],[43933]]</f>
        <v>0</v>
      </c>
      <c r="AO473">
        <f>+Casos_PN_CORR[[#This Row],[43935]]-Casos_PN_CORR[[#This Row],[43934]]</f>
        <v>0</v>
      </c>
      <c r="AP473">
        <f>+Casos_PN_CORR[[#This Row],[43936]]-Casos_PN_CORR[[#This Row],[43935]]</f>
        <v>0</v>
      </c>
      <c r="AQ473">
        <f>+Casos_PN_CORR[[#This Row],[43937]]-Casos_PN_CORR[[#This Row],[43936]]</f>
        <v>0</v>
      </c>
      <c r="AR473">
        <f>+Casos_PN_CORR[[#This Row],[43938]]-Casos_PN_CORR[[#This Row],[43937]]</f>
        <v>0</v>
      </c>
      <c r="AS473">
        <f>+Casos_PN_CORR[[#This Row],[43939]]-Casos_PN_CORR[[#This Row],[43938]]</f>
        <v>0</v>
      </c>
      <c r="AT473">
        <f>+Casos_PN_CORR[[#This Row],[43940]]-Casos_PN_CORR[[#This Row],[43939]]</f>
        <v>0</v>
      </c>
      <c r="AU473">
        <f>+Casos_PN_CORR[[#This Row],[43941]]-Casos_PN_CORR[[#This Row],[43940]]</f>
        <v>0</v>
      </c>
      <c r="AV473">
        <f>+Casos_PN_CORR[[#This Row],[43942]]-Casos_PN_CORR[[#This Row],[43941]]</f>
        <v>0</v>
      </c>
      <c r="AW473">
        <f>+Casos_PN_CORR[[#This Row],[43943]]-Casos_PN_CORR[[#This Row],[43942]]</f>
        <v>0</v>
      </c>
      <c r="AX473">
        <f>+Casos_PN_CORR[[#This Row],[43944]]-Casos_PN_CORR[[#This Row],[43943]]</f>
        <v>0</v>
      </c>
      <c r="AY473">
        <f>+Casos_PN_CORR[[#This Row],[43945]]-Casos_PN_CORR[[#This Row],[43944]]</f>
        <v>0</v>
      </c>
      <c r="AZ473">
        <f>+Casos_PN_CORR[[#This Row],[43946]]-Casos_PN_CORR[[#This Row],[43945]]</f>
        <v>0</v>
      </c>
      <c r="BA473">
        <f>+Casos_PN_CORR[[#This Row],[43947]]-Casos_PN_CORR[[#This Row],[43946]]</f>
        <v>0</v>
      </c>
      <c r="BB473">
        <f>+Casos_PN_CORR[[#This Row],[43948]]-Casos_PN_CORR[[#This Row],[43947]]</f>
        <v>0</v>
      </c>
      <c r="BC473">
        <f>+Casos_PN_CORR[[#This Row],[43949]]-Casos_PN_CORR[[#This Row],[43948]]</f>
        <v>0</v>
      </c>
      <c r="BD473">
        <f>+Casos_PN_CORR[[#This Row],[43950]]-Casos_PN_CORR[[#This Row],[43949]]</f>
        <v>0</v>
      </c>
      <c r="BE473">
        <f>+Casos_PN_CORR[[#This Row],[43951]]-Casos_PN_CORR[[#This Row],[43950]]</f>
        <v>0</v>
      </c>
      <c r="BF473">
        <f>+Casos_PN_CORR[[#This Row],[43952]]-Casos_PN_CORR[[#This Row],[43951]]</f>
        <v>0</v>
      </c>
      <c r="BG473">
        <f>+Casos_PN_CORR[[#This Row],[43953]]-Casos_PN_CORR[[#This Row],[43952]]</f>
        <v>0</v>
      </c>
      <c r="BH473">
        <f>+Casos_PN_CORR[[#This Row],[43954]]-Casos_PN_CORR[[#This Row],[43953]]</f>
        <v>0</v>
      </c>
      <c r="BI473">
        <f>+Casos_PN_CORR[[#This Row],[43955]]-Casos_PN_CORR[[#This Row],[43954]]</f>
        <v>0</v>
      </c>
      <c r="BJ473">
        <f>+Casos_PN_CORR[[#This Row],[43956]]-Casos_PN_CORR[[#This Row],[43955]]</f>
        <v>0</v>
      </c>
      <c r="BK473">
        <f>+Casos_PN_CORR[[#This Row],[43957]]-Casos_PN_CORR[[#This Row],[43956]]</f>
        <v>0</v>
      </c>
      <c r="BL473">
        <f>+Casos_PN_CORR[[#This Row],[43958]]-Casos_PN_CORR[[#This Row],[43957]]</f>
        <v>0</v>
      </c>
      <c r="BM473">
        <f>+Casos_PN_CORR[[#This Row],[43959]]-Casos_PN_CORR[[#This Row],[43958]]</f>
        <v>0</v>
      </c>
      <c r="BN473">
        <f>+Casos_PN_CORR[[#This Row],[43960]]-Casos_PN_CORR[[#This Row],[43959]]</f>
        <v>0</v>
      </c>
      <c r="BO473">
        <f>+Casos_PN_CORR[[#This Row],[43961]]-Casos_PN_CORR[[#This Row],[43960]]</f>
        <v>0</v>
      </c>
      <c r="BP473">
        <f>+Casos_PN_CORR[[#This Row],[43962]]-Casos_PN_CORR[[#This Row],[43961]]</f>
        <v>0</v>
      </c>
      <c r="BQ473">
        <f>+Casos_PN_CORR[[#This Row],[43963]]-Casos_PN_CORR[[#This Row],[43962]]</f>
        <v>0</v>
      </c>
      <c r="BR473">
        <f>+Casos_PN_CORR[[#This Row],[43964]]-Casos_PN_CORR[[#This Row],[43963]]</f>
        <v>0</v>
      </c>
      <c r="BS473">
        <f>+Casos_PN_CORR[[#This Row],[43965]]-Casos_PN_CORR[[#This Row],[43964]]</f>
        <v>0</v>
      </c>
      <c r="BT473">
        <f>+Casos_PN_CORR[[#This Row],[43966]]-Casos_PN_CORR[[#This Row],[43965]]</f>
        <v>0</v>
      </c>
      <c r="BU473">
        <f>+Casos_PN_CORR[[#This Row],[43967]]-Casos_PN_CORR[[#This Row],[43966]]</f>
        <v>0</v>
      </c>
      <c r="BV473">
        <f>+Casos_PN_CORR[[#This Row],[43968]]-Casos_PN_CORR[[#This Row],[43967]]</f>
        <v>0</v>
      </c>
      <c r="BW473">
        <f>+Casos_PN_CORR[[#This Row],[43969]]-Casos_PN_CORR[[#This Row],[43968]]</f>
        <v>0</v>
      </c>
      <c r="BX473">
        <f>+Casos_PN_CORR[[#This Row],[43970]]-Casos_PN_CORR[[#This Row],[43969]]</f>
        <v>0</v>
      </c>
      <c r="BY473">
        <f>+Casos_PN_CORR[[#This Row],[43971]]-Casos_PN_CORR[[#This Row],[43970]]</f>
        <v>0</v>
      </c>
      <c r="BZ473">
        <f>+Casos_PN_CORR[[#This Row],[43972]]-Casos_PN_CORR[[#This Row],[43971]]</f>
        <v>0</v>
      </c>
      <c r="CA473">
        <f>+Casos_PN_CORR[[#This Row],[43973]]-Casos_PN_CORR[[#This Row],[43972]]</f>
        <v>0</v>
      </c>
      <c r="CB473">
        <f>+Casos_PN_CORR[[#This Row],[43974]]-Casos_PN_CORR[[#This Row],[43973]]</f>
        <v>0</v>
      </c>
      <c r="CC473">
        <f>+Casos_PN_CORR[[#This Row],[43975]]-Casos_PN_CORR[[#This Row],[43974]]</f>
        <v>0</v>
      </c>
      <c r="CD473">
        <f>+Casos_PN_CORR[[#This Row],[43976]]-Casos_PN_CORR[[#This Row],[43975]]</f>
        <v>0</v>
      </c>
      <c r="CE473">
        <f>+Casos_PN_CORR[[#This Row],[43977]]-Casos_PN_CORR[[#This Row],[43976]]</f>
        <v>0</v>
      </c>
      <c r="CF473">
        <f>+Casos_PN_CORR[[#This Row],[43978]]-Casos_PN_CORR[[#This Row],[43977]]</f>
        <v>0</v>
      </c>
      <c r="CG473">
        <f>+Casos_PN_CORR[[#This Row],[43979]]-Casos_PN_CORR[[#This Row],[43978]]</f>
        <v>0</v>
      </c>
      <c r="CH473">
        <f>+Casos_PN_CORR[[#This Row],[43980]]-Casos_PN_CORR[[#This Row],[43979]]</f>
        <v>0</v>
      </c>
      <c r="CI473">
        <f>+Casos_PN_CORR[[#This Row],[43981]]-Casos_PN_CORR[[#This Row],[43980]]</f>
        <v>0</v>
      </c>
      <c r="CJ473">
        <f>+Casos_PN_CORR[[#This Row],[43982]]-Casos_PN_CORR[[#This Row],[43981]]</f>
        <v>0</v>
      </c>
      <c r="CK473">
        <f>+Casos_PN_CORR[[#This Row],[43983]]-Casos_PN_CORR[[#This Row],[43982]]</f>
        <v>0</v>
      </c>
      <c r="CL473">
        <f>+Casos_PN_CORR[[#This Row],[43984]]-Casos_PN_CORR[[#This Row],[43983]]</f>
        <v>0</v>
      </c>
      <c r="CM473">
        <f>+Casos_PN_CORR[[#This Row],[43985]]-Casos_PN_CORR[[#This Row],[43984]]</f>
        <v>0</v>
      </c>
      <c r="CN473">
        <f>+Casos_PN_CORR[[#This Row],[43986]]-Casos_PN_CORR[[#This Row],[43985]]</f>
        <v>0</v>
      </c>
      <c r="CO473">
        <f>+Casos_PN_CORR[[#This Row],[43987]]-Casos_PN_CORR[[#This Row],[43986]]</f>
        <v>0</v>
      </c>
      <c r="CP473">
        <f>+Casos_PN_CORR[[#This Row],[43988]]-Casos_PN_CORR[[#This Row],[43987]]</f>
        <v>0</v>
      </c>
      <c r="CQ473">
        <f>+Casos_PN_CORR[[#This Row],[43989]]-Casos_PN_CORR[[#This Row],[43988]]</f>
        <v>0</v>
      </c>
      <c r="CR473">
        <f>+Casos_PN_CORR[[#This Row],[43990]]-Casos_PN_CORR[[#This Row],[43989]]</f>
        <v>0</v>
      </c>
      <c r="CS473">
        <f>+Casos_PN_CORR[[#This Row],[43991]]-Casos_PN_CORR[[#This Row],[43990]]</f>
        <v>0</v>
      </c>
      <c r="CT473">
        <f>+Casos_PN_CORR[[#This Row],[43992]]-Casos_PN_CORR[[#This Row],[43991]]</f>
        <v>0</v>
      </c>
      <c r="CU473">
        <f>+Casos_PN_CORR[[#This Row],[43993]]-Casos_PN_CORR[[#This Row],[43992]]</f>
        <v>0</v>
      </c>
    </row>
    <row r="474" spans="1:99" x14ac:dyDescent="0.3">
      <c r="A474">
        <v>80604</v>
      </c>
      <c r="B474" s="2" t="s">
        <v>99</v>
      </c>
      <c r="C474" s="2" t="s">
        <v>471</v>
      </c>
      <c r="D474" s="2" t="s">
        <v>688</v>
      </c>
      <c r="E474" s="4">
        <f t="shared" si="7"/>
        <v>0</v>
      </c>
      <c r="F474">
        <f>+Casos_PN_CORR[[#This Row],[43900]]</f>
        <v>0</v>
      </c>
      <c r="G474">
        <f>+Casos_PN_CORR[[#This Row],[43901]]-Casos_PN_CORR[[#This Row],[43900]]</f>
        <v>0</v>
      </c>
      <c r="H474">
        <f>+Casos_PN_CORR[[#This Row],[43902]]-Casos_PN_CORR[[#This Row],[43901]]</f>
        <v>0</v>
      </c>
      <c r="I474">
        <f>+Casos_PN_CORR[[#This Row],[43903]]-Casos_PN_CORR[[#This Row],[43902]]</f>
        <v>0</v>
      </c>
      <c r="J474">
        <f>+Casos_PN_CORR[[#This Row],[43904]]-Casos_PN_CORR[[#This Row],[43903]]</f>
        <v>0</v>
      </c>
      <c r="K474">
        <f>+Casos_PN_CORR[[#This Row],[43905]]-Casos_PN_CORR[[#This Row],[43904]]</f>
        <v>0</v>
      </c>
      <c r="L474">
        <f>+Casos_PN_CORR[[#This Row],[43906]]-Casos_PN_CORR[[#This Row],[43905]]</f>
        <v>0</v>
      </c>
      <c r="M474">
        <f>+Casos_PN_CORR[[#This Row],[43907]]-Casos_PN_CORR[[#This Row],[43906]]</f>
        <v>0</v>
      </c>
      <c r="N474">
        <f>+Casos_PN_CORR[[#This Row],[43908]]-Casos_PN_CORR[[#This Row],[43907]]</f>
        <v>0</v>
      </c>
      <c r="O474">
        <f>+Casos_PN_CORR[[#This Row],[43909]]-Casos_PN_CORR[[#This Row],[43908]]</f>
        <v>0</v>
      </c>
      <c r="P474">
        <f>+Casos_PN_CORR[[#This Row],[43910]]-Casos_PN_CORR[[#This Row],[43909]]</f>
        <v>0</v>
      </c>
      <c r="Q474">
        <f>+Casos_PN_CORR[[#This Row],[43911]]-Casos_PN_CORR[[#This Row],[43910]]</f>
        <v>0</v>
      </c>
      <c r="R474">
        <f>+Casos_PN_CORR[[#This Row],[43912]]-Casos_PN_CORR[[#This Row],[43911]]</f>
        <v>0</v>
      </c>
      <c r="S474">
        <f>+Casos_PN_CORR[[#This Row],[43913]]-Casos_PN_CORR[[#This Row],[43912]]</f>
        <v>0</v>
      </c>
      <c r="T474">
        <f>+Casos_PN_CORR[[#This Row],[43914]]-Casos_PN_CORR[[#This Row],[43913]]</f>
        <v>0</v>
      </c>
      <c r="U474">
        <f>+Casos_PN_CORR[[#This Row],[43915]]-Casos_PN_CORR[[#This Row],[43914]]</f>
        <v>0</v>
      </c>
      <c r="V474">
        <f>+Casos_PN_CORR[[#This Row],[43916]]-Casos_PN_CORR[[#This Row],[43915]]</f>
        <v>0</v>
      </c>
      <c r="W474">
        <f>+Casos_PN_CORR[[#This Row],[43917]]-Casos_PN_CORR[[#This Row],[43916]]</f>
        <v>0</v>
      </c>
      <c r="X474">
        <f>+Casos_PN_CORR[[#This Row],[43918]]-Casos_PN_CORR[[#This Row],[43917]]</f>
        <v>0</v>
      </c>
      <c r="Y474">
        <f>+Casos_PN_CORR[[#This Row],[43919]]-Casos_PN_CORR[[#This Row],[43918]]</f>
        <v>0</v>
      </c>
      <c r="Z474">
        <f>+Casos_PN_CORR[[#This Row],[43920]]-Casos_PN_CORR[[#This Row],[43919]]</f>
        <v>0</v>
      </c>
      <c r="AA474">
        <f>+Casos_PN_CORR[[#This Row],[43921]]-Casos_PN_CORR[[#This Row],[43920]]</f>
        <v>0</v>
      </c>
      <c r="AB474">
        <f>+Casos_PN_CORR[[#This Row],[43922]]-Casos_PN_CORR[[#This Row],[43921]]</f>
        <v>0</v>
      </c>
      <c r="AC474">
        <f>+Casos_PN_CORR[[#This Row],[43923]]-Casos_PN_CORR[[#This Row],[43922]]</f>
        <v>0</v>
      </c>
      <c r="AD474">
        <f>+Casos_PN_CORR[[#This Row],[43924]]-Casos_PN_CORR[[#This Row],[43923]]</f>
        <v>0</v>
      </c>
      <c r="AE474">
        <f>+Casos_PN_CORR[[#This Row],[43925]]-Casos_PN_CORR[[#This Row],[43924]]</f>
        <v>0</v>
      </c>
      <c r="AF474">
        <f>+Casos_PN_CORR[[#This Row],[43926]]-Casos_PN_CORR[[#This Row],[43925]]</f>
        <v>0</v>
      </c>
      <c r="AG474">
        <f>+Casos_PN_CORR[[#This Row],[43927]]-Casos_PN_CORR[[#This Row],[43926]]</f>
        <v>0</v>
      </c>
      <c r="AH474">
        <f>+Casos_PN_CORR[[#This Row],[43928]]-Casos_PN_CORR[[#This Row],[43927]]</f>
        <v>0</v>
      </c>
      <c r="AI474">
        <f>+Casos_PN_CORR[[#This Row],[43929]]-Casos_PN_CORR[[#This Row],[43928]]</f>
        <v>0</v>
      </c>
      <c r="AJ474">
        <f>+Casos_PN_CORR[[#This Row],[43930]]-Casos_PN_CORR[[#This Row],[43929]]</f>
        <v>0</v>
      </c>
      <c r="AK474">
        <f>+Casos_PN_CORR[[#This Row],[43931]]-Casos_PN_CORR[[#This Row],[43930]]</f>
        <v>0</v>
      </c>
      <c r="AL474">
        <f>+Casos_PN_CORR[[#This Row],[43932]]-Casos_PN_CORR[[#This Row],[43931]]</f>
        <v>0</v>
      </c>
      <c r="AM474">
        <f>+Casos_PN_CORR[[#This Row],[43933]]-Casos_PN_CORR[[#This Row],[43932]]</f>
        <v>0</v>
      </c>
      <c r="AN474">
        <f>+Casos_PN_CORR[[#This Row],[43934]]-Casos_PN_CORR[[#This Row],[43933]]</f>
        <v>0</v>
      </c>
      <c r="AO474">
        <f>+Casos_PN_CORR[[#This Row],[43935]]-Casos_PN_CORR[[#This Row],[43934]]</f>
        <v>0</v>
      </c>
      <c r="AP474">
        <f>+Casos_PN_CORR[[#This Row],[43936]]-Casos_PN_CORR[[#This Row],[43935]]</f>
        <v>0</v>
      </c>
      <c r="AQ474">
        <f>+Casos_PN_CORR[[#This Row],[43937]]-Casos_PN_CORR[[#This Row],[43936]]</f>
        <v>0</v>
      </c>
      <c r="AR474">
        <f>+Casos_PN_CORR[[#This Row],[43938]]-Casos_PN_CORR[[#This Row],[43937]]</f>
        <v>0</v>
      </c>
      <c r="AS474">
        <f>+Casos_PN_CORR[[#This Row],[43939]]-Casos_PN_CORR[[#This Row],[43938]]</f>
        <v>0</v>
      </c>
      <c r="AT474">
        <f>+Casos_PN_CORR[[#This Row],[43940]]-Casos_PN_CORR[[#This Row],[43939]]</f>
        <v>0</v>
      </c>
      <c r="AU474">
        <f>+Casos_PN_CORR[[#This Row],[43941]]-Casos_PN_CORR[[#This Row],[43940]]</f>
        <v>0</v>
      </c>
      <c r="AV474">
        <f>+Casos_PN_CORR[[#This Row],[43942]]-Casos_PN_CORR[[#This Row],[43941]]</f>
        <v>0</v>
      </c>
      <c r="AW474">
        <f>+Casos_PN_CORR[[#This Row],[43943]]-Casos_PN_CORR[[#This Row],[43942]]</f>
        <v>0</v>
      </c>
      <c r="AX474">
        <f>+Casos_PN_CORR[[#This Row],[43944]]-Casos_PN_CORR[[#This Row],[43943]]</f>
        <v>0</v>
      </c>
      <c r="AY474">
        <f>+Casos_PN_CORR[[#This Row],[43945]]-Casos_PN_CORR[[#This Row],[43944]]</f>
        <v>0</v>
      </c>
      <c r="AZ474">
        <f>+Casos_PN_CORR[[#This Row],[43946]]-Casos_PN_CORR[[#This Row],[43945]]</f>
        <v>0</v>
      </c>
      <c r="BA474">
        <f>+Casos_PN_CORR[[#This Row],[43947]]-Casos_PN_CORR[[#This Row],[43946]]</f>
        <v>0</v>
      </c>
      <c r="BB474">
        <f>+Casos_PN_CORR[[#This Row],[43948]]-Casos_PN_CORR[[#This Row],[43947]]</f>
        <v>0</v>
      </c>
      <c r="BC474">
        <f>+Casos_PN_CORR[[#This Row],[43949]]-Casos_PN_CORR[[#This Row],[43948]]</f>
        <v>0</v>
      </c>
      <c r="BD474">
        <f>+Casos_PN_CORR[[#This Row],[43950]]-Casos_PN_CORR[[#This Row],[43949]]</f>
        <v>0</v>
      </c>
      <c r="BE474">
        <f>+Casos_PN_CORR[[#This Row],[43951]]-Casos_PN_CORR[[#This Row],[43950]]</f>
        <v>0</v>
      </c>
      <c r="BF474">
        <f>+Casos_PN_CORR[[#This Row],[43952]]-Casos_PN_CORR[[#This Row],[43951]]</f>
        <v>0</v>
      </c>
      <c r="BG474">
        <f>+Casos_PN_CORR[[#This Row],[43953]]-Casos_PN_CORR[[#This Row],[43952]]</f>
        <v>0</v>
      </c>
      <c r="BH474">
        <f>+Casos_PN_CORR[[#This Row],[43954]]-Casos_PN_CORR[[#This Row],[43953]]</f>
        <v>0</v>
      </c>
      <c r="BI474">
        <f>+Casos_PN_CORR[[#This Row],[43955]]-Casos_PN_CORR[[#This Row],[43954]]</f>
        <v>0</v>
      </c>
      <c r="BJ474">
        <f>+Casos_PN_CORR[[#This Row],[43956]]-Casos_PN_CORR[[#This Row],[43955]]</f>
        <v>0</v>
      </c>
      <c r="BK474">
        <f>+Casos_PN_CORR[[#This Row],[43957]]-Casos_PN_CORR[[#This Row],[43956]]</f>
        <v>0</v>
      </c>
      <c r="BL474">
        <f>+Casos_PN_CORR[[#This Row],[43958]]-Casos_PN_CORR[[#This Row],[43957]]</f>
        <v>0</v>
      </c>
      <c r="BM474">
        <f>+Casos_PN_CORR[[#This Row],[43959]]-Casos_PN_CORR[[#This Row],[43958]]</f>
        <v>0</v>
      </c>
      <c r="BN474">
        <f>+Casos_PN_CORR[[#This Row],[43960]]-Casos_PN_CORR[[#This Row],[43959]]</f>
        <v>0</v>
      </c>
      <c r="BO474">
        <f>+Casos_PN_CORR[[#This Row],[43961]]-Casos_PN_CORR[[#This Row],[43960]]</f>
        <v>0</v>
      </c>
      <c r="BP474">
        <f>+Casos_PN_CORR[[#This Row],[43962]]-Casos_PN_CORR[[#This Row],[43961]]</f>
        <v>0</v>
      </c>
      <c r="BQ474">
        <f>+Casos_PN_CORR[[#This Row],[43963]]-Casos_PN_CORR[[#This Row],[43962]]</f>
        <v>0</v>
      </c>
      <c r="BR474">
        <f>+Casos_PN_CORR[[#This Row],[43964]]-Casos_PN_CORR[[#This Row],[43963]]</f>
        <v>0</v>
      </c>
      <c r="BS474">
        <f>+Casos_PN_CORR[[#This Row],[43965]]-Casos_PN_CORR[[#This Row],[43964]]</f>
        <v>0</v>
      </c>
      <c r="BT474">
        <f>+Casos_PN_CORR[[#This Row],[43966]]-Casos_PN_CORR[[#This Row],[43965]]</f>
        <v>0</v>
      </c>
      <c r="BU474">
        <f>+Casos_PN_CORR[[#This Row],[43967]]-Casos_PN_CORR[[#This Row],[43966]]</f>
        <v>0</v>
      </c>
      <c r="BV474">
        <f>+Casos_PN_CORR[[#This Row],[43968]]-Casos_PN_CORR[[#This Row],[43967]]</f>
        <v>0</v>
      </c>
      <c r="BW474">
        <f>+Casos_PN_CORR[[#This Row],[43969]]-Casos_PN_CORR[[#This Row],[43968]]</f>
        <v>0</v>
      </c>
      <c r="BX474">
        <f>+Casos_PN_CORR[[#This Row],[43970]]-Casos_PN_CORR[[#This Row],[43969]]</f>
        <v>0</v>
      </c>
      <c r="BY474">
        <f>+Casos_PN_CORR[[#This Row],[43971]]-Casos_PN_CORR[[#This Row],[43970]]</f>
        <v>0</v>
      </c>
      <c r="BZ474">
        <f>+Casos_PN_CORR[[#This Row],[43972]]-Casos_PN_CORR[[#This Row],[43971]]</f>
        <v>0</v>
      </c>
      <c r="CA474">
        <f>+Casos_PN_CORR[[#This Row],[43973]]-Casos_PN_CORR[[#This Row],[43972]]</f>
        <v>0</v>
      </c>
      <c r="CB474">
        <f>+Casos_PN_CORR[[#This Row],[43974]]-Casos_PN_CORR[[#This Row],[43973]]</f>
        <v>0</v>
      </c>
      <c r="CC474">
        <f>+Casos_PN_CORR[[#This Row],[43975]]-Casos_PN_CORR[[#This Row],[43974]]</f>
        <v>0</v>
      </c>
      <c r="CD474">
        <f>+Casos_PN_CORR[[#This Row],[43976]]-Casos_PN_CORR[[#This Row],[43975]]</f>
        <v>0</v>
      </c>
      <c r="CE474">
        <f>+Casos_PN_CORR[[#This Row],[43977]]-Casos_PN_CORR[[#This Row],[43976]]</f>
        <v>0</v>
      </c>
      <c r="CF474">
        <f>+Casos_PN_CORR[[#This Row],[43978]]-Casos_PN_CORR[[#This Row],[43977]]</f>
        <v>0</v>
      </c>
      <c r="CG474">
        <f>+Casos_PN_CORR[[#This Row],[43979]]-Casos_PN_CORR[[#This Row],[43978]]</f>
        <v>0</v>
      </c>
      <c r="CH474">
        <f>+Casos_PN_CORR[[#This Row],[43980]]-Casos_PN_CORR[[#This Row],[43979]]</f>
        <v>0</v>
      </c>
      <c r="CI474">
        <f>+Casos_PN_CORR[[#This Row],[43981]]-Casos_PN_CORR[[#This Row],[43980]]</f>
        <v>0</v>
      </c>
      <c r="CJ474">
        <f>+Casos_PN_CORR[[#This Row],[43982]]-Casos_PN_CORR[[#This Row],[43981]]</f>
        <v>0</v>
      </c>
      <c r="CK474">
        <f>+Casos_PN_CORR[[#This Row],[43983]]-Casos_PN_CORR[[#This Row],[43982]]</f>
        <v>0</v>
      </c>
      <c r="CL474">
        <f>+Casos_PN_CORR[[#This Row],[43984]]-Casos_PN_CORR[[#This Row],[43983]]</f>
        <v>0</v>
      </c>
      <c r="CM474">
        <f>+Casos_PN_CORR[[#This Row],[43985]]-Casos_PN_CORR[[#This Row],[43984]]</f>
        <v>0</v>
      </c>
      <c r="CN474">
        <f>+Casos_PN_CORR[[#This Row],[43986]]-Casos_PN_CORR[[#This Row],[43985]]</f>
        <v>0</v>
      </c>
      <c r="CO474">
        <f>+Casos_PN_CORR[[#This Row],[43987]]-Casos_PN_CORR[[#This Row],[43986]]</f>
        <v>0</v>
      </c>
      <c r="CP474">
        <f>+Casos_PN_CORR[[#This Row],[43988]]-Casos_PN_CORR[[#This Row],[43987]]</f>
        <v>0</v>
      </c>
      <c r="CQ474">
        <f>+Casos_PN_CORR[[#This Row],[43989]]-Casos_PN_CORR[[#This Row],[43988]]</f>
        <v>0</v>
      </c>
      <c r="CR474">
        <f>+Casos_PN_CORR[[#This Row],[43990]]-Casos_PN_CORR[[#This Row],[43989]]</f>
        <v>0</v>
      </c>
      <c r="CS474">
        <f>+Casos_PN_CORR[[#This Row],[43991]]-Casos_PN_CORR[[#This Row],[43990]]</f>
        <v>0</v>
      </c>
      <c r="CT474">
        <f>+Casos_PN_CORR[[#This Row],[43992]]-Casos_PN_CORR[[#This Row],[43991]]</f>
        <v>0</v>
      </c>
      <c r="CU474">
        <f>+Casos_PN_CORR[[#This Row],[43993]]-Casos_PN_CORR[[#This Row],[43992]]</f>
        <v>0</v>
      </c>
    </row>
    <row r="475" spans="1:99" x14ac:dyDescent="0.3">
      <c r="A475">
        <v>41405</v>
      </c>
      <c r="B475" s="2" t="s">
        <v>154</v>
      </c>
      <c r="C475" s="2" t="s">
        <v>373</v>
      </c>
      <c r="D475" s="2" t="s">
        <v>689</v>
      </c>
      <c r="E475" s="4">
        <f t="shared" si="7"/>
        <v>0</v>
      </c>
      <c r="F475">
        <f>+Casos_PN_CORR[[#This Row],[43900]]</f>
        <v>0</v>
      </c>
      <c r="G475">
        <f>+Casos_PN_CORR[[#This Row],[43901]]-Casos_PN_CORR[[#This Row],[43900]]</f>
        <v>0</v>
      </c>
      <c r="H475">
        <f>+Casos_PN_CORR[[#This Row],[43902]]-Casos_PN_CORR[[#This Row],[43901]]</f>
        <v>0</v>
      </c>
      <c r="I475">
        <f>+Casos_PN_CORR[[#This Row],[43903]]-Casos_PN_CORR[[#This Row],[43902]]</f>
        <v>0</v>
      </c>
      <c r="J475">
        <f>+Casos_PN_CORR[[#This Row],[43904]]-Casos_PN_CORR[[#This Row],[43903]]</f>
        <v>0</v>
      </c>
      <c r="K475">
        <f>+Casos_PN_CORR[[#This Row],[43905]]-Casos_PN_CORR[[#This Row],[43904]]</f>
        <v>0</v>
      </c>
      <c r="L475">
        <f>+Casos_PN_CORR[[#This Row],[43906]]-Casos_PN_CORR[[#This Row],[43905]]</f>
        <v>0</v>
      </c>
      <c r="M475">
        <f>+Casos_PN_CORR[[#This Row],[43907]]-Casos_PN_CORR[[#This Row],[43906]]</f>
        <v>0</v>
      </c>
      <c r="N475">
        <f>+Casos_PN_CORR[[#This Row],[43908]]-Casos_PN_CORR[[#This Row],[43907]]</f>
        <v>0</v>
      </c>
      <c r="O475">
        <f>+Casos_PN_CORR[[#This Row],[43909]]-Casos_PN_CORR[[#This Row],[43908]]</f>
        <v>0</v>
      </c>
      <c r="P475">
        <f>+Casos_PN_CORR[[#This Row],[43910]]-Casos_PN_CORR[[#This Row],[43909]]</f>
        <v>0</v>
      </c>
      <c r="Q475">
        <f>+Casos_PN_CORR[[#This Row],[43911]]-Casos_PN_CORR[[#This Row],[43910]]</f>
        <v>0</v>
      </c>
      <c r="R475">
        <f>+Casos_PN_CORR[[#This Row],[43912]]-Casos_PN_CORR[[#This Row],[43911]]</f>
        <v>0</v>
      </c>
      <c r="S475">
        <f>+Casos_PN_CORR[[#This Row],[43913]]-Casos_PN_CORR[[#This Row],[43912]]</f>
        <v>0</v>
      </c>
      <c r="T475">
        <f>+Casos_PN_CORR[[#This Row],[43914]]-Casos_PN_CORR[[#This Row],[43913]]</f>
        <v>0</v>
      </c>
      <c r="U475">
        <f>+Casos_PN_CORR[[#This Row],[43915]]-Casos_PN_CORR[[#This Row],[43914]]</f>
        <v>0</v>
      </c>
      <c r="V475">
        <f>+Casos_PN_CORR[[#This Row],[43916]]-Casos_PN_CORR[[#This Row],[43915]]</f>
        <v>0</v>
      </c>
      <c r="W475">
        <f>+Casos_PN_CORR[[#This Row],[43917]]-Casos_PN_CORR[[#This Row],[43916]]</f>
        <v>0</v>
      </c>
      <c r="X475">
        <f>+Casos_PN_CORR[[#This Row],[43918]]-Casos_PN_CORR[[#This Row],[43917]]</f>
        <v>0</v>
      </c>
      <c r="Y475">
        <f>+Casos_PN_CORR[[#This Row],[43919]]-Casos_PN_CORR[[#This Row],[43918]]</f>
        <v>0</v>
      </c>
      <c r="Z475">
        <f>+Casos_PN_CORR[[#This Row],[43920]]-Casos_PN_CORR[[#This Row],[43919]]</f>
        <v>0</v>
      </c>
      <c r="AA475">
        <f>+Casos_PN_CORR[[#This Row],[43921]]-Casos_PN_CORR[[#This Row],[43920]]</f>
        <v>0</v>
      </c>
      <c r="AB475">
        <f>+Casos_PN_CORR[[#This Row],[43922]]-Casos_PN_CORR[[#This Row],[43921]]</f>
        <v>0</v>
      </c>
      <c r="AC475">
        <f>+Casos_PN_CORR[[#This Row],[43923]]-Casos_PN_CORR[[#This Row],[43922]]</f>
        <v>0</v>
      </c>
      <c r="AD475">
        <f>+Casos_PN_CORR[[#This Row],[43924]]-Casos_PN_CORR[[#This Row],[43923]]</f>
        <v>0</v>
      </c>
      <c r="AE475">
        <f>+Casos_PN_CORR[[#This Row],[43925]]-Casos_PN_CORR[[#This Row],[43924]]</f>
        <v>0</v>
      </c>
      <c r="AF475">
        <f>+Casos_PN_CORR[[#This Row],[43926]]-Casos_PN_CORR[[#This Row],[43925]]</f>
        <v>0</v>
      </c>
      <c r="AG475">
        <f>+Casos_PN_CORR[[#This Row],[43927]]-Casos_PN_CORR[[#This Row],[43926]]</f>
        <v>0</v>
      </c>
      <c r="AH475">
        <f>+Casos_PN_CORR[[#This Row],[43928]]-Casos_PN_CORR[[#This Row],[43927]]</f>
        <v>0</v>
      </c>
      <c r="AI475">
        <f>+Casos_PN_CORR[[#This Row],[43929]]-Casos_PN_CORR[[#This Row],[43928]]</f>
        <v>0</v>
      </c>
      <c r="AJ475">
        <f>+Casos_PN_CORR[[#This Row],[43930]]-Casos_PN_CORR[[#This Row],[43929]]</f>
        <v>0</v>
      </c>
      <c r="AK475">
        <f>+Casos_PN_CORR[[#This Row],[43931]]-Casos_PN_CORR[[#This Row],[43930]]</f>
        <v>0</v>
      </c>
      <c r="AL475">
        <f>+Casos_PN_CORR[[#This Row],[43932]]-Casos_PN_CORR[[#This Row],[43931]]</f>
        <v>0</v>
      </c>
      <c r="AM475">
        <f>+Casos_PN_CORR[[#This Row],[43933]]-Casos_PN_CORR[[#This Row],[43932]]</f>
        <v>0</v>
      </c>
      <c r="AN475">
        <f>+Casos_PN_CORR[[#This Row],[43934]]-Casos_PN_CORR[[#This Row],[43933]]</f>
        <v>0</v>
      </c>
      <c r="AO475">
        <f>+Casos_PN_CORR[[#This Row],[43935]]-Casos_PN_CORR[[#This Row],[43934]]</f>
        <v>0</v>
      </c>
      <c r="AP475">
        <f>+Casos_PN_CORR[[#This Row],[43936]]-Casos_PN_CORR[[#This Row],[43935]]</f>
        <v>0</v>
      </c>
      <c r="AQ475">
        <f>+Casos_PN_CORR[[#This Row],[43937]]-Casos_PN_CORR[[#This Row],[43936]]</f>
        <v>0</v>
      </c>
      <c r="AR475">
        <f>+Casos_PN_CORR[[#This Row],[43938]]-Casos_PN_CORR[[#This Row],[43937]]</f>
        <v>0</v>
      </c>
      <c r="AS475">
        <f>+Casos_PN_CORR[[#This Row],[43939]]-Casos_PN_CORR[[#This Row],[43938]]</f>
        <v>0</v>
      </c>
      <c r="AT475">
        <f>+Casos_PN_CORR[[#This Row],[43940]]-Casos_PN_CORR[[#This Row],[43939]]</f>
        <v>0</v>
      </c>
      <c r="AU475">
        <f>+Casos_PN_CORR[[#This Row],[43941]]-Casos_PN_CORR[[#This Row],[43940]]</f>
        <v>0</v>
      </c>
      <c r="AV475">
        <f>+Casos_PN_CORR[[#This Row],[43942]]-Casos_PN_CORR[[#This Row],[43941]]</f>
        <v>0</v>
      </c>
      <c r="AW475">
        <f>+Casos_PN_CORR[[#This Row],[43943]]-Casos_PN_CORR[[#This Row],[43942]]</f>
        <v>0</v>
      </c>
      <c r="AX475">
        <f>+Casos_PN_CORR[[#This Row],[43944]]-Casos_PN_CORR[[#This Row],[43943]]</f>
        <v>0</v>
      </c>
      <c r="AY475">
        <f>+Casos_PN_CORR[[#This Row],[43945]]-Casos_PN_CORR[[#This Row],[43944]]</f>
        <v>0</v>
      </c>
      <c r="AZ475">
        <f>+Casos_PN_CORR[[#This Row],[43946]]-Casos_PN_CORR[[#This Row],[43945]]</f>
        <v>0</v>
      </c>
      <c r="BA475">
        <f>+Casos_PN_CORR[[#This Row],[43947]]-Casos_PN_CORR[[#This Row],[43946]]</f>
        <v>0</v>
      </c>
      <c r="BB475">
        <f>+Casos_PN_CORR[[#This Row],[43948]]-Casos_PN_CORR[[#This Row],[43947]]</f>
        <v>0</v>
      </c>
      <c r="BC475">
        <f>+Casos_PN_CORR[[#This Row],[43949]]-Casos_PN_CORR[[#This Row],[43948]]</f>
        <v>0</v>
      </c>
      <c r="BD475">
        <f>+Casos_PN_CORR[[#This Row],[43950]]-Casos_PN_CORR[[#This Row],[43949]]</f>
        <v>0</v>
      </c>
      <c r="BE475">
        <f>+Casos_PN_CORR[[#This Row],[43951]]-Casos_PN_CORR[[#This Row],[43950]]</f>
        <v>0</v>
      </c>
      <c r="BF475">
        <f>+Casos_PN_CORR[[#This Row],[43952]]-Casos_PN_CORR[[#This Row],[43951]]</f>
        <v>0</v>
      </c>
      <c r="BG475">
        <f>+Casos_PN_CORR[[#This Row],[43953]]-Casos_PN_CORR[[#This Row],[43952]]</f>
        <v>0</v>
      </c>
      <c r="BH475">
        <f>+Casos_PN_CORR[[#This Row],[43954]]-Casos_PN_CORR[[#This Row],[43953]]</f>
        <v>0</v>
      </c>
      <c r="BI475">
        <f>+Casos_PN_CORR[[#This Row],[43955]]-Casos_PN_CORR[[#This Row],[43954]]</f>
        <v>0</v>
      </c>
      <c r="BJ475">
        <f>+Casos_PN_CORR[[#This Row],[43956]]-Casos_PN_CORR[[#This Row],[43955]]</f>
        <v>0</v>
      </c>
      <c r="BK475">
        <f>+Casos_PN_CORR[[#This Row],[43957]]-Casos_PN_CORR[[#This Row],[43956]]</f>
        <v>0</v>
      </c>
      <c r="BL475">
        <f>+Casos_PN_CORR[[#This Row],[43958]]-Casos_PN_CORR[[#This Row],[43957]]</f>
        <v>0</v>
      </c>
      <c r="BM475">
        <f>+Casos_PN_CORR[[#This Row],[43959]]-Casos_PN_CORR[[#This Row],[43958]]</f>
        <v>0</v>
      </c>
      <c r="BN475">
        <f>+Casos_PN_CORR[[#This Row],[43960]]-Casos_PN_CORR[[#This Row],[43959]]</f>
        <v>0</v>
      </c>
      <c r="BO475">
        <f>+Casos_PN_CORR[[#This Row],[43961]]-Casos_PN_CORR[[#This Row],[43960]]</f>
        <v>0</v>
      </c>
      <c r="BP475">
        <f>+Casos_PN_CORR[[#This Row],[43962]]-Casos_PN_CORR[[#This Row],[43961]]</f>
        <v>0</v>
      </c>
      <c r="BQ475">
        <f>+Casos_PN_CORR[[#This Row],[43963]]-Casos_PN_CORR[[#This Row],[43962]]</f>
        <v>0</v>
      </c>
      <c r="BR475">
        <f>+Casos_PN_CORR[[#This Row],[43964]]-Casos_PN_CORR[[#This Row],[43963]]</f>
        <v>0</v>
      </c>
      <c r="BS475">
        <f>+Casos_PN_CORR[[#This Row],[43965]]-Casos_PN_CORR[[#This Row],[43964]]</f>
        <v>0</v>
      </c>
      <c r="BT475">
        <f>+Casos_PN_CORR[[#This Row],[43966]]-Casos_PN_CORR[[#This Row],[43965]]</f>
        <v>0</v>
      </c>
      <c r="BU475">
        <f>+Casos_PN_CORR[[#This Row],[43967]]-Casos_PN_CORR[[#This Row],[43966]]</f>
        <v>0</v>
      </c>
      <c r="BV475">
        <f>+Casos_PN_CORR[[#This Row],[43968]]-Casos_PN_CORR[[#This Row],[43967]]</f>
        <v>0</v>
      </c>
      <c r="BW475">
        <f>+Casos_PN_CORR[[#This Row],[43969]]-Casos_PN_CORR[[#This Row],[43968]]</f>
        <v>0</v>
      </c>
      <c r="BX475">
        <f>+Casos_PN_CORR[[#This Row],[43970]]-Casos_PN_CORR[[#This Row],[43969]]</f>
        <v>0</v>
      </c>
      <c r="BY475">
        <f>+Casos_PN_CORR[[#This Row],[43971]]-Casos_PN_CORR[[#This Row],[43970]]</f>
        <v>0</v>
      </c>
      <c r="BZ475">
        <f>+Casos_PN_CORR[[#This Row],[43972]]-Casos_PN_CORR[[#This Row],[43971]]</f>
        <v>0</v>
      </c>
      <c r="CA475">
        <f>+Casos_PN_CORR[[#This Row],[43973]]-Casos_PN_CORR[[#This Row],[43972]]</f>
        <v>0</v>
      </c>
      <c r="CB475">
        <f>+Casos_PN_CORR[[#This Row],[43974]]-Casos_PN_CORR[[#This Row],[43973]]</f>
        <v>0</v>
      </c>
      <c r="CC475">
        <f>+Casos_PN_CORR[[#This Row],[43975]]-Casos_PN_CORR[[#This Row],[43974]]</f>
        <v>0</v>
      </c>
      <c r="CD475">
        <f>+Casos_PN_CORR[[#This Row],[43976]]-Casos_PN_CORR[[#This Row],[43975]]</f>
        <v>0</v>
      </c>
      <c r="CE475">
        <f>+Casos_PN_CORR[[#This Row],[43977]]-Casos_PN_CORR[[#This Row],[43976]]</f>
        <v>0</v>
      </c>
      <c r="CF475">
        <f>+Casos_PN_CORR[[#This Row],[43978]]-Casos_PN_CORR[[#This Row],[43977]]</f>
        <v>0</v>
      </c>
      <c r="CG475">
        <f>+Casos_PN_CORR[[#This Row],[43979]]-Casos_PN_CORR[[#This Row],[43978]]</f>
        <v>0</v>
      </c>
      <c r="CH475">
        <f>+Casos_PN_CORR[[#This Row],[43980]]-Casos_PN_CORR[[#This Row],[43979]]</f>
        <v>0</v>
      </c>
      <c r="CI475">
        <f>+Casos_PN_CORR[[#This Row],[43981]]-Casos_PN_CORR[[#This Row],[43980]]</f>
        <v>0</v>
      </c>
      <c r="CJ475">
        <f>+Casos_PN_CORR[[#This Row],[43982]]-Casos_PN_CORR[[#This Row],[43981]]</f>
        <v>0</v>
      </c>
      <c r="CK475">
        <f>+Casos_PN_CORR[[#This Row],[43983]]-Casos_PN_CORR[[#This Row],[43982]]</f>
        <v>0</v>
      </c>
      <c r="CL475">
        <f>+Casos_PN_CORR[[#This Row],[43984]]-Casos_PN_CORR[[#This Row],[43983]]</f>
        <v>0</v>
      </c>
      <c r="CM475">
        <f>+Casos_PN_CORR[[#This Row],[43985]]-Casos_PN_CORR[[#This Row],[43984]]</f>
        <v>0</v>
      </c>
      <c r="CN475">
        <f>+Casos_PN_CORR[[#This Row],[43986]]-Casos_PN_CORR[[#This Row],[43985]]</f>
        <v>0</v>
      </c>
      <c r="CO475">
        <f>+Casos_PN_CORR[[#This Row],[43987]]-Casos_PN_CORR[[#This Row],[43986]]</f>
        <v>0</v>
      </c>
      <c r="CP475">
        <f>+Casos_PN_CORR[[#This Row],[43988]]-Casos_PN_CORR[[#This Row],[43987]]</f>
        <v>0</v>
      </c>
      <c r="CQ475">
        <f>+Casos_PN_CORR[[#This Row],[43989]]-Casos_PN_CORR[[#This Row],[43988]]</f>
        <v>0</v>
      </c>
      <c r="CR475">
        <f>+Casos_PN_CORR[[#This Row],[43990]]-Casos_PN_CORR[[#This Row],[43989]]</f>
        <v>0</v>
      </c>
      <c r="CS475">
        <f>+Casos_PN_CORR[[#This Row],[43991]]-Casos_PN_CORR[[#This Row],[43990]]</f>
        <v>0</v>
      </c>
      <c r="CT475">
        <f>+Casos_PN_CORR[[#This Row],[43992]]-Casos_PN_CORR[[#This Row],[43991]]</f>
        <v>0</v>
      </c>
      <c r="CU475">
        <f>+Casos_PN_CORR[[#This Row],[43993]]-Casos_PN_CORR[[#This Row],[43992]]</f>
        <v>0</v>
      </c>
    </row>
    <row r="476" spans="1:99" x14ac:dyDescent="0.3">
      <c r="A476">
        <v>50203</v>
      </c>
      <c r="B476" s="2" t="s">
        <v>151</v>
      </c>
      <c r="C476" s="2" t="s">
        <v>152</v>
      </c>
      <c r="D476" s="2" t="s">
        <v>690</v>
      </c>
      <c r="E476" s="4">
        <f t="shared" si="7"/>
        <v>0</v>
      </c>
      <c r="F476">
        <f>+Casos_PN_CORR[[#This Row],[43900]]</f>
        <v>0</v>
      </c>
      <c r="G476">
        <f>+Casos_PN_CORR[[#This Row],[43901]]-Casos_PN_CORR[[#This Row],[43900]]</f>
        <v>0</v>
      </c>
      <c r="H476">
        <f>+Casos_PN_CORR[[#This Row],[43902]]-Casos_PN_CORR[[#This Row],[43901]]</f>
        <v>0</v>
      </c>
      <c r="I476">
        <f>+Casos_PN_CORR[[#This Row],[43903]]-Casos_PN_CORR[[#This Row],[43902]]</f>
        <v>0</v>
      </c>
      <c r="J476">
        <f>+Casos_PN_CORR[[#This Row],[43904]]-Casos_PN_CORR[[#This Row],[43903]]</f>
        <v>0</v>
      </c>
      <c r="K476">
        <f>+Casos_PN_CORR[[#This Row],[43905]]-Casos_PN_CORR[[#This Row],[43904]]</f>
        <v>0</v>
      </c>
      <c r="L476">
        <f>+Casos_PN_CORR[[#This Row],[43906]]-Casos_PN_CORR[[#This Row],[43905]]</f>
        <v>0</v>
      </c>
      <c r="M476">
        <f>+Casos_PN_CORR[[#This Row],[43907]]-Casos_PN_CORR[[#This Row],[43906]]</f>
        <v>0</v>
      </c>
      <c r="N476">
        <f>+Casos_PN_CORR[[#This Row],[43908]]-Casos_PN_CORR[[#This Row],[43907]]</f>
        <v>0</v>
      </c>
      <c r="O476">
        <f>+Casos_PN_CORR[[#This Row],[43909]]-Casos_PN_CORR[[#This Row],[43908]]</f>
        <v>0</v>
      </c>
      <c r="P476">
        <f>+Casos_PN_CORR[[#This Row],[43910]]-Casos_PN_CORR[[#This Row],[43909]]</f>
        <v>0</v>
      </c>
      <c r="Q476">
        <f>+Casos_PN_CORR[[#This Row],[43911]]-Casos_PN_CORR[[#This Row],[43910]]</f>
        <v>0</v>
      </c>
      <c r="R476">
        <f>+Casos_PN_CORR[[#This Row],[43912]]-Casos_PN_CORR[[#This Row],[43911]]</f>
        <v>0</v>
      </c>
      <c r="S476">
        <f>+Casos_PN_CORR[[#This Row],[43913]]-Casos_PN_CORR[[#This Row],[43912]]</f>
        <v>0</v>
      </c>
      <c r="T476">
        <f>+Casos_PN_CORR[[#This Row],[43914]]-Casos_PN_CORR[[#This Row],[43913]]</f>
        <v>0</v>
      </c>
      <c r="U476">
        <f>+Casos_PN_CORR[[#This Row],[43915]]-Casos_PN_CORR[[#This Row],[43914]]</f>
        <v>0</v>
      </c>
      <c r="V476">
        <f>+Casos_PN_CORR[[#This Row],[43916]]-Casos_PN_CORR[[#This Row],[43915]]</f>
        <v>0</v>
      </c>
      <c r="W476">
        <f>+Casos_PN_CORR[[#This Row],[43917]]-Casos_PN_CORR[[#This Row],[43916]]</f>
        <v>0</v>
      </c>
      <c r="X476">
        <f>+Casos_PN_CORR[[#This Row],[43918]]-Casos_PN_CORR[[#This Row],[43917]]</f>
        <v>0</v>
      </c>
      <c r="Y476">
        <f>+Casos_PN_CORR[[#This Row],[43919]]-Casos_PN_CORR[[#This Row],[43918]]</f>
        <v>0</v>
      </c>
      <c r="Z476">
        <f>+Casos_PN_CORR[[#This Row],[43920]]-Casos_PN_CORR[[#This Row],[43919]]</f>
        <v>0</v>
      </c>
      <c r="AA476">
        <f>+Casos_PN_CORR[[#This Row],[43921]]-Casos_PN_CORR[[#This Row],[43920]]</f>
        <v>0</v>
      </c>
      <c r="AB476">
        <f>+Casos_PN_CORR[[#This Row],[43922]]-Casos_PN_CORR[[#This Row],[43921]]</f>
        <v>0</v>
      </c>
      <c r="AC476">
        <f>+Casos_PN_CORR[[#This Row],[43923]]-Casos_PN_CORR[[#This Row],[43922]]</f>
        <v>0</v>
      </c>
      <c r="AD476">
        <f>+Casos_PN_CORR[[#This Row],[43924]]-Casos_PN_CORR[[#This Row],[43923]]</f>
        <v>0</v>
      </c>
      <c r="AE476">
        <f>+Casos_PN_CORR[[#This Row],[43925]]-Casos_PN_CORR[[#This Row],[43924]]</f>
        <v>0</v>
      </c>
      <c r="AF476">
        <f>+Casos_PN_CORR[[#This Row],[43926]]-Casos_PN_CORR[[#This Row],[43925]]</f>
        <v>0</v>
      </c>
      <c r="AG476">
        <f>+Casos_PN_CORR[[#This Row],[43927]]-Casos_PN_CORR[[#This Row],[43926]]</f>
        <v>0</v>
      </c>
      <c r="AH476">
        <f>+Casos_PN_CORR[[#This Row],[43928]]-Casos_PN_CORR[[#This Row],[43927]]</f>
        <v>0</v>
      </c>
      <c r="AI476">
        <f>+Casos_PN_CORR[[#This Row],[43929]]-Casos_PN_CORR[[#This Row],[43928]]</f>
        <v>0</v>
      </c>
      <c r="AJ476">
        <f>+Casos_PN_CORR[[#This Row],[43930]]-Casos_PN_CORR[[#This Row],[43929]]</f>
        <v>0</v>
      </c>
      <c r="AK476">
        <f>+Casos_PN_CORR[[#This Row],[43931]]-Casos_PN_CORR[[#This Row],[43930]]</f>
        <v>0</v>
      </c>
      <c r="AL476">
        <f>+Casos_PN_CORR[[#This Row],[43932]]-Casos_PN_CORR[[#This Row],[43931]]</f>
        <v>0</v>
      </c>
      <c r="AM476">
        <f>+Casos_PN_CORR[[#This Row],[43933]]-Casos_PN_CORR[[#This Row],[43932]]</f>
        <v>0</v>
      </c>
      <c r="AN476">
        <f>+Casos_PN_CORR[[#This Row],[43934]]-Casos_PN_CORR[[#This Row],[43933]]</f>
        <v>0</v>
      </c>
      <c r="AO476">
        <f>+Casos_PN_CORR[[#This Row],[43935]]-Casos_PN_CORR[[#This Row],[43934]]</f>
        <v>0</v>
      </c>
      <c r="AP476">
        <f>+Casos_PN_CORR[[#This Row],[43936]]-Casos_PN_CORR[[#This Row],[43935]]</f>
        <v>0</v>
      </c>
      <c r="AQ476">
        <f>+Casos_PN_CORR[[#This Row],[43937]]-Casos_PN_CORR[[#This Row],[43936]]</f>
        <v>0</v>
      </c>
      <c r="AR476">
        <f>+Casos_PN_CORR[[#This Row],[43938]]-Casos_PN_CORR[[#This Row],[43937]]</f>
        <v>0</v>
      </c>
      <c r="AS476">
        <f>+Casos_PN_CORR[[#This Row],[43939]]-Casos_PN_CORR[[#This Row],[43938]]</f>
        <v>0</v>
      </c>
      <c r="AT476">
        <f>+Casos_PN_CORR[[#This Row],[43940]]-Casos_PN_CORR[[#This Row],[43939]]</f>
        <v>0</v>
      </c>
      <c r="AU476">
        <f>+Casos_PN_CORR[[#This Row],[43941]]-Casos_PN_CORR[[#This Row],[43940]]</f>
        <v>0</v>
      </c>
      <c r="AV476">
        <f>+Casos_PN_CORR[[#This Row],[43942]]-Casos_PN_CORR[[#This Row],[43941]]</f>
        <v>0</v>
      </c>
      <c r="AW476">
        <f>+Casos_PN_CORR[[#This Row],[43943]]-Casos_PN_CORR[[#This Row],[43942]]</f>
        <v>0</v>
      </c>
      <c r="AX476">
        <f>+Casos_PN_CORR[[#This Row],[43944]]-Casos_PN_CORR[[#This Row],[43943]]</f>
        <v>0</v>
      </c>
      <c r="AY476">
        <f>+Casos_PN_CORR[[#This Row],[43945]]-Casos_PN_CORR[[#This Row],[43944]]</f>
        <v>0</v>
      </c>
      <c r="AZ476">
        <f>+Casos_PN_CORR[[#This Row],[43946]]-Casos_PN_CORR[[#This Row],[43945]]</f>
        <v>0</v>
      </c>
      <c r="BA476">
        <f>+Casos_PN_CORR[[#This Row],[43947]]-Casos_PN_CORR[[#This Row],[43946]]</f>
        <v>0</v>
      </c>
      <c r="BB476">
        <f>+Casos_PN_CORR[[#This Row],[43948]]-Casos_PN_CORR[[#This Row],[43947]]</f>
        <v>0</v>
      </c>
      <c r="BC476">
        <f>+Casos_PN_CORR[[#This Row],[43949]]-Casos_PN_CORR[[#This Row],[43948]]</f>
        <v>0</v>
      </c>
      <c r="BD476">
        <f>+Casos_PN_CORR[[#This Row],[43950]]-Casos_PN_CORR[[#This Row],[43949]]</f>
        <v>0</v>
      </c>
      <c r="BE476">
        <f>+Casos_PN_CORR[[#This Row],[43951]]-Casos_PN_CORR[[#This Row],[43950]]</f>
        <v>0</v>
      </c>
      <c r="BF476">
        <f>+Casos_PN_CORR[[#This Row],[43952]]-Casos_PN_CORR[[#This Row],[43951]]</f>
        <v>0</v>
      </c>
      <c r="BG476">
        <f>+Casos_PN_CORR[[#This Row],[43953]]-Casos_PN_CORR[[#This Row],[43952]]</f>
        <v>0</v>
      </c>
      <c r="BH476">
        <f>+Casos_PN_CORR[[#This Row],[43954]]-Casos_PN_CORR[[#This Row],[43953]]</f>
        <v>0</v>
      </c>
      <c r="BI476">
        <f>+Casos_PN_CORR[[#This Row],[43955]]-Casos_PN_CORR[[#This Row],[43954]]</f>
        <v>0</v>
      </c>
      <c r="BJ476">
        <f>+Casos_PN_CORR[[#This Row],[43956]]-Casos_PN_CORR[[#This Row],[43955]]</f>
        <v>0</v>
      </c>
      <c r="BK476">
        <f>+Casos_PN_CORR[[#This Row],[43957]]-Casos_PN_CORR[[#This Row],[43956]]</f>
        <v>0</v>
      </c>
      <c r="BL476">
        <f>+Casos_PN_CORR[[#This Row],[43958]]-Casos_PN_CORR[[#This Row],[43957]]</f>
        <v>0</v>
      </c>
      <c r="BM476">
        <f>+Casos_PN_CORR[[#This Row],[43959]]-Casos_PN_CORR[[#This Row],[43958]]</f>
        <v>0</v>
      </c>
      <c r="BN476">
        <f>+Casos_PN_CORR[[#This Row],[43960]]-Casos_PN_CORR[[#This Row],[43959]]</f>
        <v>0</v>
      </c>
      <c r="BO476">
        <f>+Casos_PN_CORR[[#This Row],[43961]]-Casos_PN_CORR[[#This Row],[43960]]</f>
        <v>0</v>
      </c>
      <c r="BP476">
        <f>+Casos_PN_CORR[[#This Row],[43962]]-Casos_PN_CORR[[#This Row],[43961]]</f>
        <v>0</v>
      </c>
      <c r="BQ476">
        <f>+Casos_PN_CORR[[#This Row],[43963]]-Casos_PN_CORR[[#This Row],[43962]]</f>
        <v>0</v>
      </c>
      <c r="BR476">
        <f>+Casos_PN_CORR[[#This Row],[43964]]-Casos_PN_CORR[[#This Row],[43963]]</f>
        <v>0</v>
      </c>
      <c r="BS476">
        <f>+Casos_PN_CORR[[#This Row],[43965]]-Casos_PN_CORR[[#This Row],[43964]]</f>
        <v>0</v>
      </c>
      <c r="BT476">
        <f>+Casos_PN_CORR[[#This Row],[43966]]-Casos_PN_CORR[[#This Row],[43965]]</f>
        <v>0</v>
      </c>
      <c r="BU476">
        <f>+Casos_PN_CORR[[#This Row],[43967]]-Casos_PN_CORR[[#This Row],[43966]]</f>
        <v>0</v>
      </c>
      <c r="BV476">
        <f>+Casos_PN_CORR[[#This Row],[43968]]-Casos_PN_CORR[[#This Row],[43967]]</f>
        <v>0</v>
      </c>
      <c r="BW476">
        <f>+Casos_PN_CORR[[#This Row],[43969]]-Casos_PN_CORR[[#This Row],[43968]]</f>
        <v>0</v>
      </c>
      <c r="BX476">
        <f>+Casos_PN_CORR[[#This Row],[43970]]-Casos_PN_CORR[[#This Row],[43969]]</f>
        <v>0</v>
      </c>
      <c r="BY476">
        <f>+Casos_PN_CORR[[#This Row],[43971]]-Casos_PN_CORR[[#This Row],[43970]]</f>
        <v>0</v>
      </c>
      <c r="BZ476">
        <f>+Casos_PN_CORR[[#This Row],[43972]]-Casos_PN_CORR[[#This Row],[43971]]</f>
        <v>0</v>
      </c>
      <c r="CA476">
        <f>+Casos_PN_CORR[[#This Row],[43973]]-Casos_PN_CORR[[#This Row],[43972]]</f>
        <v>0</v>
      </c>
      <c r="CB476">
        <f>+Casos_PN_CORR[[#This Row],[43974]]-Casos_PN_CORR[[#This Row],[43973]]</f>
        <v>0</v>
      </c>
      <c r="CC476">
        <f>+Casos_PN_CORR[[#This Row],[43975]]-Casos_PN_CORR[[#This Row],[43974]]</f>
        <v>0</v>
      </c>
      <c r="CD476">
        <f>+Casos_PN_CORR[[#This Row],[43976]]-Casos_PN_CORR[[#This Row],[43975]]</f>
        <v>0</v>
      </c>
      <c r="CE476">
        <f>+Casos_PN_CORR[[#This Row],[43977]]-Casos_PN_CORR[[#This Row],[43976]]</f>
        <v>0</v>
      </c>
      <c r="CF476">
        <f>+Casos_PN_CORR[[#This Row],[43978]]-Casos_PN_CORR[[#This Row],[43977]]</f>
        <v>0</v>
      </c>
      <c r="CG476">
        <f>+Casos_PN_CORR[[#This Row],[43979]]-Casos_PN_CORR[[#This Row],[43978]]</f>
        <v>0</v>
      </c>
      <c r="CH476">
        <f>+Casos_PN_CORR[[#This Row],[43980]]-Casos_PN_CORR[[#This Row],[43979]]</f>
        <v>0</v>
      </c>
      <c r="CI476">
        <f>+Casos_PN_CORR[[#This Row],[43981]]-Casos_PN_CORR[[#This Row],[43980]]</f>
        <v>0</v>
      </c>
      <c r="CJ476">
        <f>+Casos_PN_CORR[[#This Row],[43982]]-Casos_PN_CORR[[#This Row],[43981]]</f>
        <v>0</v>
      </c>
      <c r="CK476">
        <f>+Casos_PN_CORR[[#This Row],[43983]]-Casos_PN_CORR[[#This Row],[43982]]</f>
        <v>0</v>
      </c>
      <c r="CL476">
        <f>+Casos_PN_CORR[[#This Row],[43984]]-Casos_PN_CORR[[#This Row],[43983]]</f>
        <v>0</v>
      </c>
      <c r="CM476">
        <f>+Casos_PN_CORR[[#This Row],[43985]]-Casos_PN_CORR[[#This Row],[43984]]</f>
        <v>0</v>
      </c>
      <c r="CN476">
        <f>+Casos_PN_CORR[[#This Row],[43986]]-Casos_PN_CORR[[#This Row],[43985]]</f>
        <v>0</v>
      </c>
      <c r="CO476">
        <f>+Casos_PN_CORR[[#This Row],[43987]]-Casos_PN_CORR[[#This Row],[43986]]</f>
        <v>0</v>
      </c>
      <c r="CP476">
        <f>+Casos_PN_CORR[[#This Row],[43988]]-Casos_PN_CORR[[#This Row],[43987]]</f>
        <v>0</v>
      </c>
      <c r="CQ476">
        <f>+Casos_PN_CORR[[#This Row],[43989]]-Casos_PN_CORR[[#This Row],[43988]]</f>
        <v>0</v>
      </c>
      <c r="CR476">
        <f>+Casos_PN_CORR[[#This Row],[43990]]-Casos_PN_CORR[[#This Row],[43989]]</f>
        <v>0</v>
      </c>
      <c r="CS476">
        <f>+Casos_PN_CORR[[#This Row],[43991]]-Casos_PN_CORR[[#This Row],[43990]]</f>
        <v>0</v>
      </c>
      <c r="CT476">
        <f>+Casos_PN_CORR[[#This Row],[43992]]-Casos_PN_CORR[[#This Row],[43991]]</f>
        <v>0</v>
      </c>
      <c r="CU476">
        <f>+Casos_PN_CORR[[#This Row],[43993]]-Casos_PN_CORR[[#This Row],[43992]]</f>
        <v>0</v>
      </c>
    </row>
    <row r="477" spans="1:99" x14ac:dyDescent="0.3">
      <c r="A477">
        <v>70501</v>
      </c>
      <c r="B477" s="2" t="s">
        <v>268</v>
      </c>
      <c r="C477" s="2" t="s">
        <v>656</v>
      </c>
      <c r="D477" s="2" t="s">
        <v>691</v>
      </c>
      <c r="E477" s="4">
        <f t="shared" si="7"/>
        <v>0</v>
      </c>
      <c r="F477">
        <f>+Casos_PN_CORR[[#This Row],[43900]]</f>
        <v>0</v>
      </c>
      <c r="G477">
        <f>+Casos_PN_CORR[[#This Row],[43901]]-Casos_PN_CORR[[#This Row],[43900]]</f>
        <v>0</v>
      </c>
      <c r="H477">
        <f>+Casos_PN_CORR[[#This Row],[43902]]-Casos_PN_CORR[[#This Row],[43901]]</f>
        <v>0</v>
      </c>
      <c r="I477">
        <f>+Casos_PN_CORR[[#This Row],[43903]]-Casos_PN_CORR[[#This Row],[43902]]</f>
        <v>0</v>
      </c>
      <c r="J477">
        <f>+Casos_PN_CORR[[#This Row],[43904]]-Casos_PN_CORR[[#This Row],[43903]]</f>
        <v>0</v>
      </c>
      <c r="K477">
        <f>+Casos_PN_CORR[[#This Row],[43905]]-Casos_PN_CORR[[#This Row],[43904]]</f>
        <v>0</v>
      </c>
      <c r="L477">
        <f>+Casos_PN_CORR[[#This Row],[43906]]-Casos_PN_CORR[[#This Row],[43905]]</f>
        <v>0</v>
      </c>
      <c r="M477">
        <f>+Casos_PN_CORR[[#This Row],[43907]]-Casos_PN_CORR[[#This Row],[43906]]</f>
        <v>0</v>
      </c>
      <c r="N477">
        <f>+Casos_PN_CORR[[#This Row],[43908]]-Casos_PN_CORR[[#This Row],[43907]]</f>
        <v>0</v>
      </c>
      <c r="O477">
        <f>+Casos_PN_CORR[[#This Row],[43909]]-Casos_PN_CORR[[#This Row],[43908]]</f>
        <v>0</v>
      </c>
      <c r="P477">
        <f>+Casos_PN_CORR[[#This Row],[43910]]-Casos_PN_CORR[[#This Row],[43909]]</f>
        <v>0</v>
      </c>
      <c r="Q477">
        <f>+Casos_PN_CORR[[#This Row],[43911]]-Casos_PN_CORR[[#This Row],[43910]]</f>
        <v>0</v>
      </c>
      <c r="R477">
        <f>+Casos_PN_CORR[[#This Row],[43912]]-Casos_PN_CORR[[#This Row],[43911]]</f>
        <v>0</v>
      </c>
      <c r="S477">
        <f>+Casos_PN_CORR[[#This Row],[43913]]-Casos_PN_CORR[[#This Row],[43912]]</f>
        <v>0</v>
      </c>
      <c r="T477">
        <f>+Casos_PN_CORR[[#This Row],[43914]]-Casos_PN_CORR[[#This Row],[43913]]</f>
        <v>0</v>
      </c>
      <c r="U477">
        <f>+Casos_PN_CORR[[#This Row],[43915]]-Casos_PN_CORR[[#This Row],[43914]]</f>
        <v>0</v>
      </c>
      <c r="V477">
        <f>+Casos_PN_CORR[[#This Row],[43916]]-Casos_PN_CORR[[#This Row],[43915]]</f>
        <v>0</v>
      </c>
      <c r="W477">
        <f>+Casos_PN_CORR[[#This Row],[43917]]-Casos_PN_CORR[[#This Row],[43916]]</f>
        <v>0</v>
      </c>
      <c r="X477">
        <f>+Casos_PN_CORR[[#This Row],[43918]]-Casos_PN_CORR[[#This Row],[43917]]</f>
        <v>0</v>
      </c>
      <c r="Y477">
        <f>+Casos_PN_CORR[[#This Row],[43919]]-Casos_PN_CORR[[#This Row],[43918]]</f>
        <v>0</v>
      </c>
      <c r="Z477">
        <f>+Casos_PN_CORR[[#This Row],[43920]]-Casos_PN_CORR[[#This Row],[43919]]</f>
        <v>0</v>
      </c>
      <c r="AA477">
        <f>+Casos_PN_CORR[[#This Row],[43921]]-Casos_PN_CORR[[#This Row],[43920]]</f>
        <v>0</v>
      </c>
      <c r="AB477">
        <f>+Casos_PN_CORR[[#This Row],[43922]]-Casos_PN_CORR[[#This Row],[43921]]</f>
        <v>0</v>
      </c>
      <c r="AC477">
        <f>+Casos_PN_CORR[[#This Row],[43923]]-Casos_PN_CORR[[#This Row],[43922]]</f>
        <v>0</v>
      </c>
      <c r="AD477">
        <f>+Casos_PN_CORR[[#This Row],[43924]]-Casos_PN_CORR[[#This Row],[43923]]</f>
        <v>0</v>
      </c>
      <c r="AE477">
        <f>+Casos_PN_CORR[[#This Row],[43925]]-Casos_PN_CORR[[#This Row],[43924]]</f>
        <v>0</v>
      </c>
      <c r="AF477">
        <f>+Casos_PN_CORR[[#This Row],[43926]]-Casos_PN_CORR[[#This Row],[43925]]</f>
        <v>0</v>
      </c>
      <c r="AG477">
        <f>+Casos_PN_CORR[[#This Row],[43927]]-Casos_PN_CORR[[#This Row],[43926]]</f>
        <v>0</v>
      </c>
      <c r="AH477">
        <f>+Casos_PN_CORR[[#This Row],[43928]]-Casos_PN_CORR[[#This Row],[43927]]</f>
        <v>0</v>
      </c>
      <c r="AI477">
        <f>+Casos_PN_CORR[[#This Row],[43929]]-Casos_PN_CORR[[#This Row],[43928]]</f>
        <v>0</v>
      </c>
      <c r="AJ477">
        <f>+Casos_PN_CORR[[#This Row],[43930]]-Casos_PN_CORR[[#This Row],[43929]]</f>
        <v>0</v>
      </c>
      <c r="AK477">
        <f>+Casos_PN_CORR[[#This Row],[43931]]-Casos_PN_CORR[[#This Row],[43930]]</f>
        <v>0</v>
      </c>
      <c r="AL477">
        <f>+Casos_PN_CORR[[#This Row],[43932]]-Casos_PN_CORR[[#This Row],[43931]]</f>
        <v>0</v>
      </c>
      <c r="AM477">
        <f>+Casos_PN_CORR[[#This Row],[43933]]-Casos_PN_CORR[[#This Row],[43932]]</f>
        <v>0</v>
      </c>
      <c r="AN477">
        <f>+Casos_PN_CORR[[#This Row],[43934]]-Casos_PN_CORR[[#This Row],[43933]]</f>
        <v>0</v>
      </c>
      <c r="AO477">
        <f>+Casos_PN_CORR[[#This Row],[43935]]-Casos_PN_CORR[[#This Row],[43934]]</f>
        <v>0</v>
      </c>
      <c r="AP477">
        <f>+Casos_PN_CORR[[#This Row],[43936]]-Casos_PN_CORR[[#This Row],[43935]]</f>
        <v>0</v>
      </c>
      <c r="AQ477">
        <f>+Casos_PN_CORR[[#This Row],[43937]]-Casos_PN_CORR[[#This Row],[43936]]</f>
        <v>0</v>
      </c>
      <c r="AR477">
        <f>+Casos_PN_CORR[[#This Row],[43938]]-Casos_PN_CORR[[#This Row],[43937]]</f>
        <v>0</v>
      </c>
      <c r="AS477">
        <f>+Casos_PN_CORR[[#This Row],[43939]]-Casos_PN_CORR[[#This Row],[43938]]</f>
        <v>0</v>
      </c>
      <c r="AT477">
        <f>+Casos_PN_CORR[[#This Row],[43940]]-Casos_PN_CORR[[#This Row],[43939]]</f>
        <v>0</v>
      </c>
      <c r="AU477">
        <f>+Casos_PN_CORR[[#This Row],[43941]]-Casos_PN_CORR[[#This Row],[43940]]</f>
        <v>0</v>
      </c>
      <c r="AV477">
        <f>+Casos_PN_CORR[[#This Row],[43942]]-Casos_PN_CORR[[#This Row],[43941]]</f>
        <v>0</v>
      </c>
      <c r="AW477">
        <f>+Casos_PN_CORR[[#This Row],[43943]]-Casos_PN_CORR[[#This Row],[43942]]</f>
        <v>0</v>
      </c>
      <c r="AX477">
        <f>+Casos_PN_CORR[[#This Row],[43944]]-Casos_PN_CORR[[#This Row],[43943]]</f>
        <v>0</v>
      </c>
      <c r="AY477">
        <f>+Casos_PN_CORR[[#This Row],[43945]]-Casos_PN_CORR[[#This Row],[43944]]</f>
        <v>0</v>
      </c>
      <c r="AZ477">
        <f>+Casos_PN_CORR[[#This Row],[43946]]-Casos_PN_CORR[[#This Row],[43945]]</f>
        <v>0</v>
      </c>
      <c r="BA477">
        <f>+Casos_PN_CORR[[#This Row],[43947]]-Casos_PN_CORR[[#This Row],[43946]]</f>
        <v>0</v>
      </c>
      <c r="BB477">
        <f>+Casos_PN_CORR[[#This Row],[43948]]-Casos_PN_CORR[[#This Row],[43947]]</f>
        <v>0</v>
      </c>
      <c r="BC477">
        <f>+Casos_PN_CORR[[#This Row],[43949]]-Casos_PN_CORR[[#This Row],[43948]]</f>
        <v>0</v>
      </c>
      <c r="BD477">
        <f>+Casos_PN_CORR[[#This Row],[43950]]-Casos_PN_CORR[[#This Row],[43949]]</f>
        <v>0</v>
      </c>
      <c r="BE477">
        <f>+Casos_PN_CORR[[#This Row],[43951]]-Casos_PN_CORR[[#This Row],[43950]]</f>
        <v>0</v>
      </c>
      <c r="BF477">
        <f>+Casos_PN_CORR[[#This Row],[43952]]-Casos_PN_CORR[[#This Row],[43951]]</f>
        <v>0</v>
      </c>
      <c r="BG477">
        <f>+Casos_PN_CORR[[#This Row],[43953]]-Casos_PN_CORR[[#This Row],[43952]]</f>
        <v>0</v>
      </c>
      <c r="BH477">
        <f>+Casos_PN_CORR[[#This Row],[43954]]-Casos_PN_CORR[[#This Row],[43953]]</f>
        <v>0</v>
      </c>
      <c r="BI477">
        <f>+Casos_PN_CORR[[#This Row],[43955]]-Casos_PN_CORR[[#This Row],[43954]]</f>
        <v>0</v>
      </c>
      <c r="BJ477">
        <f>+Casos_PN_CORR[[#This Row],[43956]]-Casos_PN_CORR[[#This Row],[43955]]</f>
        <v>0</v>
      </c>
      <c r="BK477">
        <f>+Casos_PN_CORR[[#This Row],[43957]]-Casos_PN_CORR[[#This Row],[43956]]</f>
        <v>0</v>
      </c>
      <c r="BL477">
        <f>+Casos_PN_CORR[[#This Row],[43958]]-Casos_PN_CORR[[#This Row],[43957]]</f>
        <v>0</v>
      </c>
      <c r="BM477">
        <f>+Casos_PN_CORR[[#This Row],[43959]]-Casos_PN_CORR[[#This Row],[43958]]</f>
        <v>0</v>
      </c>
      <c r="BN477">
        <f>+Casos_PN_CORR[[#This Row],[43960]]-Casos_PN_CORR[[#This Row],[43959]]</f>
        <v>0</v>
      </c>
      <c r="BO477">
        <f>+Casos_PN_CORR[[#This Row],[43961]]-Casos_PN_CORR[[#This Row],[43960]]</f>
        <v>0</v>
      </c>
      <c r="BP477">
        <f>+Casos_PN_CORR[[#This Row],[43962]]-Casos_PN_CORR[[#This Row],[43961]]</f>
        <v>0</v>
      </c>
      <c r="BQ477">
        <f>+Casos_PN_CORR[[#This Row],[43963]]-Casos_PN_CORR[[#This Row],[43962]]</f>
        <v>0</v>
      </c>
      <c r="BR477">
        <f>+Casos_PN_CORR[[#This Row],[43964]]-Casos_PN_CORR[[#This Row],[43963]]</f>
        <v>0</v>
      </c>
      <c r="BS477">
        <f>+Casos_PN_CORR[[#This Row],[43965]]-Casos_PN_CORR[[#This Row],[43964]]</f>
        <v>0</v>
      </c>
      <c r="BT477">
        <f>+Casos_PN_CORR[[#This Row],[43966]]-Casos_PN_CORR[[#This Row],[43965]]</f>
        <v>0</v>
      </c>
      <c r="BU477">
        <f>+Casos_PN_CORR[[#This Row],[43967]]-Casos_PN_CORR[[#This Row],[43966]]</f>
        <v>0</v>
      </c>
      <c r="BV477">
        <f>+Casos_PN_CORR[[#This Row],[43968]]-Casos_PN_CORR[[#This Row],[43967]]</f>
        <v>0</v>
      </c>
      <c r="BW477">
        <f>+Casos_PN_CORR[[#This Row],[43969]]-Casos_PN_CORR[[#This Row],[43968]]</f>
        <v>0</v>
      </c>
      <c r="BX477">
        <f>+Casos_PN_CORR[[#This Row],[43970]]-Casos_PN_CORR[[#This Row],[43969]]</f>
        <v>0</v>
      </c>
      <c r="BY477">
        <f>+Casos_PN_CORR[[#This Row],[43971]]-Casos_PN_CORR[[#This Row],[43970]]</f>
        <v>0</v>
      </c>
      <c r="BZ477">
        <f>+Casos_PN_CORR[[#This Row],[43972]]-Casos_PN_CORR[[#This Row],[43971]]</f>
        <v>0</v>
      </c>
      <c r="CA477">
        <f>+Casos_PN_CORR[[#This Row],[43973]]-Casos_PN_CORR[[#This Row],[43972]]</f>
        <v>0</v>
      </c>
      <c r="CB477">
        <f>+Casos_PN_CORR[[#This Row],[43974]]-Casos_PN_CORR[[#This Row],[43973]]</f>
        <v>0</v>
      </c>
      <c r="CC477">
        <f>+Casos_PN_CORR[[#This Row],[43975]]-Casos_PN_CORR[[#This Row],[43974]]</f>
        <v>0</v>
      </c>
      <c r="CD477">
        <f>+Casos_PN_CORR[[#This Row],[43976]]-Casos_PN_CORR[[#This Row],[43975]]</f>
        <v>0</v>
      </c>
      <c r="CE477">
        <f>+Casos_PN_CORR[[#This Row],[43977]]-Casos_PN_CORR[[#This Row],[43976]]</f>
        <v>0</v>
      </c>
      <c r="CF477">
        <f>+Casos_PN_CORR[[#This Row],[43978]]-Casos_PN_CORR[[#This Row],[43977]]</f>
        <v>0</v>
      </c>
      <c r="CG477">
        <f>+Casos_PN_CORR[[#This Row],[43979]]-Casos_PN_CORR[[#This Row],[43978]]</f>
        <v>0</v>
      </c>
      <c r="CH477">
        <f>+Casos_PN_CORR[[#This Row],[43980]]-Casos_PN_CORR[[#This Row],[43979]]</f>
        <v>0</v>
      </c>
      <c r="CI477">
        <f>+Casos_PN_CORR[[#This Row],[43981]]-Casos_PN_CORR[[#This Row],[43980]]</f>
        <v>0</v>
      </c>
      <c r="CJ477">
        <f>+Casos_PN_CORR[[#This Row],[43982]]-Casos_PN_CORR[[#This Row],[43981]]</f>
        <v>0</v>
      </c>
      <c r="CK477">
        <f>+Casos_PN_CORR[[#This Row],[43983]]-Casos_PN_CORR[[#This Row],[43982]]</f>
        <v>0</v>
      </c>
      <c r="CL477">
        <f>+Casos_PN_CORR[[#This Row],[43984]]-Casos_PN_CORR[[#This Row],[43983]]</f>
        <v>0</v>
      </c>
      <c r="CM477">
        <f>+Casos_PN_CORR[[#This Row],[43985]]-Casos_PN_CORR[[#This Row],[43984]]</f>
        <v>0</v>
      </c>
      <c r="CN477">
        <f>+Casos_PN_CORR[[#This Row],[43986]]-Casos_PN_CORR[[#This Row],[43985]]</f>
        <v>0</v>
      </c>
      <c r="CO477">
        <f>+Casos_PN_CORR[[#This Row],[43987]]-Casos_PN_CORR[[#This Row],[43986]]</f>
        <v>0</v>
      </c>
      <c r="CP477">
        <f>+Casos_PN_CORR[[#This Row],[43988]]-Casos_PN_CORR[[#This Row],[43987]]</f>
        <v>0</v>
      </c>
      <c r="CQ477">
        <f>+Casos_PN_CORR[[#This Row],[43989]]-Casos_PN_CORR[[#This Row],[43988]]</f>
        <v>0</v>
      </c>
      <c r="CR477">
        <f>+Casos_PN_CORR[[#This Row],[43990]]-Casos_PN_CORR[[#This Row],[43989]]</f>
        <v>0</v>
      </c>
      <c r="CS477">
        <f>+Casos_PN_CORR[[#This Row],[43991]]-Casos_PN_CORR[[#This Row],[43990]]</f>
        <v>0</v>
      </c>
      <c r="CT477">
        <f>+Casos_PN_CORR[[#This Row],[43992]]-Casos_PN_CORR[[#This Row],[43991]]</f>
        <v>0</v>
      </c>
      <c r="CU477">
        <f>+Casos_PN_CORR[[#This Row],[43993]]-Casos_PN_CORR[[#This Row],[43992]]</f>
        <v>0</v>
      </c>
    </row>
    <row r="478" spans="1:99" x14ac:dyDescent="0.3">
      <c r="A478">
        <v>40307</v>
      </c>
      <c r="B478" s="2" t="s">
        <v>154</v>
      </c>
      <c r="C478" s="2" t="s">
        <v>253</v>
      </c>
      <c r="D478" s="2" t="s">
        <v>110</v>
      </c>
      <c r="E478" s="4">
        <f t="shared" si="7"/>
        <v>0</v>
      </c>
      <c r="F478">
        <f>+Casos_PN_CORR[[#This Row],[43900]]</f>
        <v>0</v>
      </c>
      <c r="G478">
        <f>+Casos_PN_CORR[[#This Row],[43901]]-Casos_PN_CORR[[#This Row],[43900]]</f>
        <v>0</v>
      </c>
      <c r="H478">
        <f>+Casos_PN_CORR[[#This Row],[43902]]-Casos_PN_CORR[[#This Row],[43901]]</f>
        <v>0</v>
      </c>
      <c r="I478">
        <f>+Casos_PN_CORR[[#This Row],[43903]]-Casos_PN_CORR[[#This Row],[43902]]</f>
        <v>0</v>
      </c>
      <c r="J478">
        <f>+Casos_PN_CORR[[#This Row],[43904]]-Casos_PN_CORR[[#This Row],[43903]]</f>
        <v>0</v>
      </c>
      <c r="K478">
        <f>+Casos_PN_CORR[[#This Row],[43905]]-Casos_PN_CORR[[#This Row],[43904]]</f>
        <v>0</v>
      </c>
      <c r="L478">
        <f>+Casos_PN_CORR[[#This Row],[43906]]-Casos_PN_CORR[[#This Row],[43905]]</f>
        <v>0</v>
      </c>
      <c r="M478">
        <f>+Casos_PN_CORR[[#This Row],[43907]]-Casos_PN_CORR[[#This Row],[43906]]</f>
        <v>0</v>
      </c>
      <c r="N478">
        <f>+Casos_PN_CORR[[#This Row],[43908]]-Casos_PN_CORR[[#This Row],[43907]]</f>
        <v>0</v>
      </c>
      <c r="O478">
        <f>+Casos_PN_CORR[[#This Row],[43909]]-Casos_PN_CORR[[#This Row],[43908]]</f>
        <v>0</v>
      </c>
      <c r="P478">
        <f>+Casos_PN_CORR[[#This Row],[43910]]-Casos_PN_CORR[[#This Row],[43909]]</f>
        <v>0</v>
      </c>
      <c r="Q478">
        <f>+Casos_PN_CORR[[#This Row],[43911]]-Casos_PN_CORR[[#This Row],[43910]]</f>
        <v>0</v>
      </c>
      <c r="R478">
        <f>+Casos_PN_CORR[[#This Row],[43912]]-Casos_PN_CORR[[#This Row],[43911]]</f>
        <v>0</v>
      </c>
      <c r="S478">
        <f>+Casos_PN_CORR[[#This Row],[43913]]-Casos_PN_CORR[[#This Row],[43912]]</f>
        <v>0</v>
      </c>
      <c r="T478">
        <f>+Casos_PN_CORR[[#This Row],[43914]]-Casos_PN_CORR[[#This Row],[43913]]</f>
        <v>0</v>
      </c>
      <c r="U478">
        <f>+Casos_PN_CORR[[#This Row],[43915]]-Casos_PN_CORR[[#This Row],[43914]]</f>
        <v>0</v>
      </c>
      <c r="V478">
        <f>+Casos_PN_CORR[[#This Row],[43916]]-Casos_PN_CORR[[#This Row],[43915]]</f>
        <v>0</v>
      </c>
      <c r="W478">
        <f>+Casos_PN_CORR[[#This Row],[43917]]-Casos_PN_CORR[[#This Row],[43916]]</f>
        <v>0</v>
      </c>
      <c r="X478">
        <f>+Casos_PN_CORR[[#This Row],[43918]]-Casos_PN_CORR[[#This Row],[43917]]</f>
        <v>0</v>
      </c>
      <c r="Y478">
        <f>+Casos_PN_CORR[[#This Row],[43919]]-Casos_PN_CORR[[#This Row],[43918]]</f>
        <v>0</v>
      </c>
      <c r="Z478">
        <f>+Casos_PN_CORR[[#This Row],[43920]]-Casos_PN_CORR[[#This Row],[43919]]</f>
        <v>0</v>
      </c>
      <c r="AA478">
        <f>+Casos_PN_CORR[[#This Row],[43921]]-Casos_PN_CORR[[#This Row],[43920]]</f>
        <v>0</v>
      </c>
      <c r="AB478">
        <f>+Casos_PN_CORR[[#This Row],[43922]]-Casos_PN_CORR[[#This Row],[43921]]</f>
        <v>0</v>
      </c>
      <c r="AC478">
        <f>+Casos_PN_CORR[[#This Row],[43923]]-Casos_PN_CORR[[#This Row],[43922]]</f>
        <v>0</v>
      </c>
      <c r="AD478">
        <f>+Casos_PN_CORR[[#This Row],[43924]]-Casos_PN_CORR[[#This Row],[43923]]</f>
        <v>0</v>
      </c>
      <c r="AE478">
        <f>+Casos_PN_CORR[[#This Row],[43925]]-Casos_PN_CORR[[#This Row],[43924]]</f>
        <v>0</v>
      </c>
      <c r="AF478">
        <f>+Casos_PN_CORR[[#This Row],[43926]]-Casos_PN_CORR[[#This Row],[43925]]</f>
        <v>0</v>
      </c>
      <c r="AG478">
        <f>+Casos_PN_CORR[[#This Row],[43927]]-Casos_PN_CORR[[#This Row],[43926]]</f>
        <v>0</v>
      </c>
      <c r="AH478">
        <f>+Casos_PN_CORR[[#This Row],[43928]]-Casos_PN_CORR[[#This Row],[43927]]</f>
        <v>0</v>
      </c>
      <c r="AI478">
        <f>+Casos_PN_CORR[[#This Row],[43929]]-Casos_PN_CORR[[#This Row],[43928]]</f>
        <v>0</v>
      </c>
      <c r="AJ478">
        <f>+Casos_PN_CORR[[#This Row],[43930]]-Casos_PN_CORR[[#This Row],[43929]]</f>
        <v>0</v>
      </c>
      <c r="AK478">
        <f>+Casos_PN_CORR[[#This Row],[43931]]-Casos_PN_CORR[[#This Row],[43930]]</f>
        <v>0</v>
      </c>
      <c r="AL478">
        <f>+Casos_PN_CORR[[#This Row],[43932]]-Casos_PN_CORR[[#This Row],[43931]]</f>
        <v>0</v>
      </c>
      <c r="AM478">
        <f>+Casos_PN_CORR[[#This Row],[43933]]-Casos_PN_CORR[[#This Row],[43932]]</f>
        <v>0</v>
      </c>
      <c r="AN478">
        <f>+Casos_PN_CORR[[#This Row],[43934]]-Casos_PN_CORR[[#This Row],[43933]]</f>
        <v>0</v>
      </c>
      <c r="AO478">
        <f>+Casos_PN_CORR[[#This Row],[43935]]-Casos_PN_CORR[[#This Row],[43934]]</f>
        <v>0</v>
      </c>
      <c r="AP478">
        <f>+Casos_PN_CORR[[#This Row],[43936]]-Casos_PN_CORR[[#This Row],[43935]]</f>
        <v>0</v>
      </c>
      <c r="AQ478">
        <f>+Casos_PN_CORR[[#This Row],[43937]]-Casos_PN_CORR[[#This Row],[43936]]</f>
        <v>0</v>
      </c>
      <c r="AR478">
        <f>+Casos_PN_CORR[[#This Row],[43938]]-Casos_PN_CORR[[#This Row],[43937]]</f>
        <v>0</v>
      </c>
      <c r="AS478">
        <f>+Casos_PN_CORR[[#This Row],[43939]]-Casos_PN_CORR[[#This Row],[43938]]</f>
        <v>0</v>
      </c>
      <c r="AT478">
        <f>+Casos_PN_CORR[[#This Row],[43940]]-Casos_PN_CORR[[#This Row],[43939]]</f>
        <v>0</v>
      </c>
      <c r="AU478">
        <f>+Casos_PN_CORR[[#This Row],[43941]]-Casos_PN_CORR[[#This Row],[43940]]</f>
        <v>0</v>
      </c>
      <c r="AV478">
        <f>+Casos_PN_CORR[[#This Row],[43942]]-Casos_PN_CORR[[#This Row],[43941]]</f>
        <v>0</v>
      </c>
      <c r="AW478">
        <f>+Casos_PN_CORR[[#This Row],[43943]]-Casos_PN_CORR[[#This Row],[43942]]</f>
        <v>0</v>
      </c>
      <c r="AX478">
        <f>+Casos_PN_CORR[[#This Row],[43944]]-Casos_PN_CORR[[#This Row],[43943]]</f>
        <v>0</v>
      </c>
      <c r="AY478">
        <f>+Casos_PN_CORR[[#This Row],[43945]]-Casos_PN_CORR[[#This Row],[43944]]</f>
        <v>0</v>
      </c>
      <c r="AZ478">
        <f>+Casos_PN_CORR[[#This Row],[43946]]-Casos_PN_CORR[[#This Row],[43945]]</f>
        <v>0</v>
      </c>
      <c r="BA478">
        <f>+Casos_PN_CORR[[#This Row],[43947]]-Casos_PN_CORR[[#This Row],[43946]]</f>
        <v>0</v>
      </c>
      <c r="BB478">
        <f>+Casos_PN_CORR[[#This Row],[43948]]-Casos_PN_CORR[[#This Row],[43947]]</f>
        <v>0</v>
      </c>
      <c r="BC478">
        <f>+Casos_PN_CORR[[#This Row],[43949]]-Casos_PN_CORR[[#This Row],[43948]]</f>
        <v>0</v>
      </c>
      <c r="BD478">
        <f>+Casos_PN_CORR[[#This Row],[43950]]-Casos_PN_CORR[[#This Row],[43949]]</f>
        <v>0</v>
      </c>
      <c r="BE478">
        <f>+Casos_PN_CORR[[#This Row],[43951]]-Casos_PN_CORR[[#This Row],[43950]]</f>
        <v>0</v>
      </c>
      <c r="BF478">
        <f>+Casos_PN_CORR[[#This Row],[43952]]-Casos_PN_CORR[[#This Row],[43951]]</f>
        <v>0</v>
      </c>
      <c r="BG478">
        <f>+Casos_PN_CORR[[#This Row],[43953]]-Casos_PN_CORR[[#This Row],[43952]]</f>
        <v>0</v>
      </c>
      <c r="BH478">
        <f>+Casos_PN_CORR[[#This Row],[43954]]-Casos_PN_CORR[[#This Row],[43953]]</f>
        <v>0</v>
      </c>
      <c r="BI478">
        <f>+Casos_PN_CORR[[#This Row],[43955]]-Casos_PN_CORR[[#This Row],[43954]]</f>
        <v>0</v>
      </c>
      <c r="BJ478">
        <f>+Casos_PN_CORR[[#This Row],[43956]]-Casos_PN_CORR[[#This Row],[43955]]</f>
        <v>0</v>
      </c>
      <c r="BK478">
        <f>+Casos_PN_CORR[[#This Row],[43957]]-Casos_PN_CORR[[#This Row],[43956]]</f>
        <v>0</v>
      </c>
      <c r="BL478">
        <f>+Casos_PN_CORR[[#This Row],[43958]]-Casos_PN_CORR[[#This Row],[43957]]</f>
        <v>0</v>
      </c>
      <c r="BM478">
        <f>+Casos_PN_CORR[[#This Row],[43959]]-Casos_PN_CORR[[#This Row],[43958]]</f>
        <v>0</v>
      </c>
      <c r="BN478">
        <f>+Casos_PN_CORR[[#This Row],[43960]]-Casos_PN_CORR[[#This Row],[43959]]</f>
        <v>0</v>
      </c>
      <c r="BO478">
        <f>+Casos_PN_CORR[[#This Row],[43961]]-Casos_PN_CORR[[#This Row],[43960]]</f>
        <v>0</v>
      </c>
      <c r="BP478">
        <f>+Casos_PN_CORR[[#This Row],[43962]]-Casos_PN_CORR[[#This Row],[43961]]</f>
        <v>0</v>
      </c>
      <c r="BQ478">
        <f>+Casos_PN_CORR[[#This Row],[43963]]-Casos_PN_CORR[[#This Row],[43962]]</f>
        <v>0</v>
      </c>
      <c r="BR478">
        <f>+Casos_PN_CORR[[#This Row],[43964]]-Casos_PN_CORR[[#This Row],[43963]]</f>
        <v>0</v>
      </c>
      <c r="BS478">
        <f>+Casos_PN_CORR[[#This Row],[43965]]-Casos_PN_CORR[[#This Row],[43964]]</f>
        <v>0</v>
      </c>
      <c r="BT478">
        <f>+Casos_PN_CORR[[#This Row],[43966]]-Casos_PN_CORR[[#This Row],[43965]]</f>
        <v>0</v>
      </c>
      <c r="BU478">
        <f>+Casos_PN_CORR[[#This Row],[43967]]-Casos_PN_CORR[[#This Row],[43966]]</f>
        <v>0</v>
      </c>
      <c r="BV478">
        <f>+Casos_PN_CORR[[#This Row],[43968]]-Casos_PN_CORR[[#This Row],[43967]]</f>
        <v>0</v>
      </c>
      <c r="BW478">
        <f>+Casos_PN_CORR[[#This Row],[43969]]-Casos_PN_CORR[[#This Row],[43968]]</f>
        <v>0</v>
      </c>
      <c r="BX478">
        <f>+Casos_PN_CORR[[#This Row],[43970]]-Casos_PN_CORR[[#This Row],[43969]]</f>
        <v>0</v>
      </c>
      <c r="BY478">
        <f>+Casos_PN_CORR[[#This Row],[43971]]-Casos_PN_CORR[[#This Row],[43970]]</f>
        <v>0</v>
      </c>
      <c r="BZ478">
        <f>+Casos_PN_CORR[[#This Row],[43972]]-Casos_PN_CORR[[#This Row],[43971]]</f>
        <v>0</v>
      </c>
      <c r="CA478">
        <f>+Casos_PN_CORR[[#This Row],[43973]]-Casos_PN_CORR[[#This Row],[43972]]</f>
        <v>0</v>
      </c>
      <c r="CB478">
        <f>+Casos_PN_CORR[[#This Row],[43974]]-Casos_PN_CORR[[#This Row],[43973]]</f>
        <v>0</v>
      </c>
      <c r="CC478">
        <f>+Casos_PN_CORR[[#This Row],[43975]]-Casos_PN_CORR[[#This Row],[43974]]</f>
        <v>0</v>
      </c>
      <c r="CD478">
        <f>+Casos_PN_CORR[[#This Row],[43976]]-Casos_PN_CORR[[#This Row],[43975]]</f>
        <v>0</v>
      </c>
      <c r="CE478">
        <f>+Casos_PN_CORR[[#This Row],[43977]]-Casos_PN_CORR[[#This Row],[43976]]</f>
        <v>0</v>
      </c>
      <c r="CF478">
        <f>+Casos_PN_CORR[[#This Row],[43978]]-Casos_PN_CORR[[#This Row],[43977]]</f>
        <v>0</v>
      </c>
      <c r="CG478">
        <f>+Casos_PN_CORR[[#This Row],[43979]]-Casos_PN_CORR[[#This Row],[43978]]</f>
        <v>0</v>
      </c>
      <c r="CH478">
        <f>+Casos_PN_CORR[[#This Row],[43980]]-Casos_PN_CORR[[#This Row],[43979]]</f>
        <v>0</v>
      </c>
      <c r="CI478">
        <f>+Casos_PN_CORR[[#This Row],[43981]]-Casos_PN_CORR[[#This Row],[43980]]</f>
        <v>0</v>
      </c>
      <c r="CJ478">
        <f>+Casos_PN_CORR[[#This Row],[43982]]-Casos_PN_CORR[[#This Row],[43981]]</f>
        <v>0</v>
      </c>
      <c r="CK478">
        <f>+Casos_PN_CORR[[#This Row],[43983]]-Casos_PN_CORR[[#This Row],[43982]]</f>
        <v>0</v>
      </c>
      <c r="CL478">
        <f>+Casos_PN_CORR[[#This Row],[43984]]-Casos_PN_CORR[[#This Row],[43983]]</f>
        <v>0</v>
      </c>
      <c r="CM478">
        <f>+Casos_PN_CORR[[#This Row],[43985]]-Casos_PN_CORR[[#This Row],[43984]]</f>
        <v>0</v>
      </c>
      <c r="CN478">
        <f>+Casos_PN_CORR[[#This Row],[43986]]-Casos_PN_CORR[[#This Row],[43985]]</f>
        <v>0</v>
      </c>
      <c r="CO478">
        <f>+Casos_PN_CORR[[#This Row],[43987]]-Casos_PN_CORR[[#This Row],[43986]]</f>
        <v>0</v>
      </c>
      <c r="CP478">
        <f>+Casos_PN_CORR[[#This Row],[43988]]-Casos_PN_CORR[[#This Row],[43987]]</f>
        <v>0</v>
      </c>
      <c r="CQ478">
        <f>+Casos_PN_CORR[[#This Row],[43989]]-Casos_PN_CORR[[#This Row],[43988]]</f>
        <v>0</v>
      </c>
      <c r="CR478">
        <f>+Casos_PN_CORR[[#This Row],[43990]]-Casos_PN_CORR[[#This Row],[43989]]</f>
        <v>0</v>
      </c>
      <c r="CS478">
        <f>+Casos_PN_CORR[[#This Row],[43991]]-Casos_PN_CORR[[#This Row],[43990]]</f>
        <v>0</v>
      </c>
      <c r="CT478">
        <f>+Casos_PN_CORR[[#This Row],[43992]]-Casos_PN_CORR[[#This Row],[43991]]</f>
        <v>0</v>
      </c>
      <c r="CU478">
        <f>+Casos_PN_CORR[[#This Row],[43993]]-Casos_PN_CORR[[#This Row],[43992]]</f>
        <v>0</v>
      </c>
    </row>
    <row r="479" spans="1:99" x14ac:dyDescent="0.3">
      <c r="A479">
        <v>40607</v>
      </c>
      <c r="B479" s="2" t="s">
        <v>154</v>
      </c>
      <c r="C479" s="2" t="s">
        <v>171</v>
      </c>
      <c r="D479" s="2" t="s">
        <v>110</v>
      </c>
      <c r="E479" s="4">
        <f t="shared" si="7"/>
        <v>0</v>
      </c>
      <c r="F479">
        <f>+Casos_PN_CORR[[#This Row],[43900]]</f>
        <v>0</v>
      </c>
      <c r="G479">
        <f>+Casos_PN_CORR[[#This Row],[43901]]-Casos_PN_CORR[[#This Row],[43900]]</f>
        <v>0</v>
      </c>
      <c r="H479">
        <f>+Casos_PN_CORR[[#This Row],[43902]]-Casos_PN_CORR[[#This Row],[43901]]</f>
        <v>0</v>
      </c>
      <c r="I479">
        <f>+Casos_PN_CORR[[#This Row],[43903]]-Casos_PN_CORR[[#This Row],[43902]]</f>
        <v>0</v>
      </c>
      <c r="J479">
        <f>+Casos_PN_CORR[[#This Row],[43904]]-Casos_PN_CORR[[#This Row],[43903]]</f>
        <v>0</v>
      </c>
      <c r="K479">
        <f>+Casos_PN_CORR[[#This Row],[43905]]-Casos_PN_CORR[[#This Row],[43904]]</f>
        <v>0</v>
      </c>
      <c r="L479">
        <f>+Casos_PN_CORR[[#This Row],[43906]]-Casos_PN_CORR[[#This Row],[43905]]</f>
        <v>0</v>
      </c>
      <c r="M479">
        <f>+Casos_PN_CORR[[#This Row],[43907]]-Casos_PN_CORR[[#This Row],[43906]]</f>
        <v>0</v>
      </c>
      <c r="N479">
        <f>+Casos_PN_CORR[[#This Row],[43908]]-Casos_PN_CORR[[#This Row],[43907]]</f>
        <v>0</v>
      </c>
      <c r="O479">
        <f>+Casos_PN_CORR[[#This Row],[43909]]-Casos_PN_CORR[[#This Row],[43908]]</f>
        <v>0</v>
      </c>
      <c r="P479">
        <f>+Casos_PN_CORR[[#This Row],[43910]]-Casos_PN_CORR[[#This Row],[43909]]</f>
        <v>0</v>
      </c>
      <c r="Q479">
        <f>+Casos_PN_CORR[[#This Row],[43911]]-Casos_PN_CORR[[#This Row],[43910]]</f>
        <v>0</v>
      </c>
      <c r="R479">
        <f>+Casos_PN_CORR[[#This Row],[43912]]-Casos_PN_CORR[[#This Row],[43911]]</f>
        <v>0</v>
      </c>
      <c r="S479">
        <f>+Casos_PN_CORR[[#This Row],[43913]]-Casos_PN_CORR[[#This Row],[43912]]</f>
        <v>0</v>
      </c>
      <c r="T479">
        <f>+Casos_PN_CORR[[#This Row],[43914]]-Casos_PN_CORR[[#This Row],[43913]]</f>
        <v>0</v>
      </c>
      <c r="U479">
        <f>+Casos_PN_CORR[[#This Row],[43915]]-Casos_PN_CORR[[#This Row],[43914]]</f>
        <v>0</v>
      </c>
      <c r="V479">
        <f>+Casos_PN_CORR[[#This Row],[43916]]-Casos_PN_CORR[[#This Row],[43915]]</f>
        <v>0</v>
      </c>
      <c r="W479">
        <f>+Casos_PN_CORR[[#This Row],[43917]]-Casos_PN_CORR[[#This Row],[43916]]</f>
        <v>0</v>
      </c>
      <c r="X479">
        <f>+Casos_PN_CORR[[#This Row],[43918]]-Casos_PN_CORR[[#This Row],[43917]]</f>
        <v>0</v>
      </c>
      <c r="Y479">
        <f>+Casos_PN_CORR[[#This Row],[43919]]-Casos_PN_CORR[[#This Row],[43918]]</f>
        <v>0</v>
      </c>
      <c r="Z479">
        <f>+Casos_PN_CORR[[#This Row],[43920]]-Casos_PN_CORR[[#This Row],[43919]]</f>
        <v>0</v>
      </c>
      <c r="AA479">
        <f>+Casos_PN_CORR[[#This Row],[43921]]-Casos_PN_CORR[[#This Row],[43920]]</f>
        <v>0</v>
      </c>
      <c r="AB479">
        <f>+Casos_PN_CORR[[#This Row],[43922]]-Casos_PN_CORR[[#This Row],[43921]]</f>
        <v>0</v>
      </c>
      <c r="AC479">
        <f>+Casos_PN_CORR[[#This Row],[43923]]-Casos_PN_CORR[[#This Row],[43922]]</f>
        <v>0</v>
      </c>
      <c r="AD479">
        <f>+Casos_PN_CORR[[#This Row],[43924]]-Casos_PN_CORR[[#This Row],[43923]]</f>
        <v>0</v>
      </c>
      <c r="AE479">
        <f>+Casos_PN_CORR[[#This Row],[43925]]-Casos_PN_CORR[[#This Row],[43924]]</f>
        <v>0</v>
      </c>
      <c r="AF479">
        <f>+Casos_PN_CORR[[#This Row],[43926]]-Casos_PN_CORR[[#This Row],[43925]]</f>
        <v>0</v>
      </c>
      <c r="AG479">
        <f>+Casos_PN_CORR[[#This Row],[43927]]-Casos_PN_CORR[[#This Row],[43926]]</f>
        <v>0</v>
      </c>
      <c r="AH479">
        <f>+Casos_PN_CORR[[#This Row],[43928]]-Casos_PN_CORR[[#This Row],[43927]]</f>
        <v>0</v>
      </c>
      <c r="AI479">
        <f>+Casos_PN_CORR[[#This Row],[43929]]-Casos_PN_CORR[[#This Row],[43928]]</f>
        <v>0</v>
      </c>
      <c r="AJ479">
        <f>+Casos_PN_CORR[[#This Row],[43930]]-Casos_PN_CORR[[#This Row],[43929]]</f>
        <v>0</v>
      </c>
      <c r="AK479">
        <f>+Casos_PN_CORR[[#This Row],[43931]]-Casos_PN_CORR[[#This Row],[43930]]</f>
        <v>0</v>
      </c>
      <c r="AL479">
        <f>+Casos_PN_CORR[[#This Row],[43932]]-Casos_PN_CORR[[#This Row],[43931]]</f>
        <v>0</v>
      </c>
      <c r="AM479">
        <f>+Casos_PN_CORR[[#This Row],[43933]]-Casos_PN_CORR[[#This Row],[43932]]</f>
        <v>0</v>
      </c>
      <c r="AN479">
        <f>+Casos_PN_CORR[[#This Row],[43934]]-Casos_PN_CORR[[#This Row],[43933]]</f>
        <v>0</v>
      </c>
      <c r="AO479">
        <f>+Casos_PN_CORR[[#This Row],[43935]]-Casos_PN_CORR[[#This Row],[43934]]</f>
        <v>0</v>
      </c>
      <c r="AP479">
        <f>+Casos_PN_CORR[[#This Row],[43936]]-Casos_PN_CORR[[#This Row],[43935]]</f>
        <v>0</v>
      </c>
      <c r="AQ479">
        <f>+Casos_PN_CORR[[#This Row],[43937]]-Casos_PN_CORR[[#This Row],[43936]]</f>
        <v>0</v>
      </c>
      <c r="AR479">
        <f>+Casos_PN_CORR[[#This Row],[43938]]-Casos_PN_CORR[[#This Row],[43937]]</f>
        <v>0</v>
      </c>
      <c r="AS479">
        <f>+Casos_PN_CORR[[#This Row],[43939]]-Casos_PN_CORR[[#This Row],[43938]]</f>
        <v>0</v>
      </c>
      <c r="AT479">
        <f>+Casos_PN_CORR[[#This Row],[43940]]-Casos_PN_CORR[[#This Row],[43939]]</f>
        <v>0</v>
      </c>
      <c r="AU479">
        <f>+Casos_PN_CORR[[#This Row],[43941]]-Casos_PN_CORR[[#This Row],[43940]]</f>
        <v>0</v>
      </c>
      <c r="AV479">
        <f>+Casos_PN_CORR[[#This Row],[43942]]-Casos_PN_CORR[[#This Row],[43941]]</f>
        <v>0</v>
      </c>
      <c r="AW479">
        <f>+Casos_PN_CORR[[#This Row],[43943]]-Casos_PN_CORR[[#This Row],[43942]]</f>
        <v>0</v>
      </c>
      <c r="AX479">
        <f>+Casos_PN_CORR[[#This Row],[43944]]-Casos_PN_CORR[[#This Row],[43943]]</f>
        <v>0</v>
      </c>
      <c r="AY479">
        <f>+Casos_PN_CORR[[#This Row],[43945]]-Casos_PN_CORR[[#This Row],[43944]]</f>
        <v>0</v>
      </c>
      <c r="AZ479">
        <f>+Casos_PN_CORR[[#This Row],[43946]]-Casos_PN_CORR[[#This Row],[43945]]</f>
        <v>0</v>
      </c>
      <c r="BA479">
        <f>+Casos_PN_CORR[[#This Row],[43947]]-Casos_PN_CORR[[#This Row],[43946]]</f>
        <v>0</v>
      </c>
      <c r="BB479">
        <f>+Casos_PN_CORR[[#This Row],[43948]]-Casos_PN_CORR[[#This Row],[43947]]</f>
        <v>0</v>
      </c>
      <c r="BC479">
        <f>+Casos_PN_CORR[[#This Row],[43949]]-Casos_PN_CORR[[#This Row],[43948]]</f>
        <v>0</v>
      </c>
      <c r="BD479">
        <f>+Casos_PN_CORR[[#This Row],[43950]]-Casos_PN_CORR[[#This Row],[43949]]</f>
        <v>0</v>
      </c>
      <c r="BE479">
        <f>+Casos_PN_CORR[[#This Row],[43951]]-Casos_PN_CORR[[#This Row],[43950]]</f>
        <v>0</v>
      </c>
      <c r="BF479">
        <f>+Casos_PN_CORR[[#This Row],[43952]]-Casos_PN_CORR[[#This Row],[43951]]</f>
        <v>0</v>
      </c>
      <c r="BG479">
        <f>+Casos_PN_CORR[[#This Row],[43953]]-Casos_PN_CORR[[#This Row],[43952]]</f>
        <v>0</v>
      </c>
      <c r="BH479">
        <f>+Casos_PN_CORR[[#This Row],[43954]]-Casos_PN_CORR[[#This Row],[43953]]</f>
        <v>0</v>
      </c>
      <c r="BI479">
        <f>+Casos_PN_CORR[[#This Row],[43955]]-Casos_PN_CORR[[#This Row],[43954]]</f>
        <v>0</v>
      </c>
      <c r="BJ479">
        <f>+Casos_PN_CORR[[#This Row],[43956]]-Casos_PN_CORR[[#This Row],[43955]]</f>
        <v>0</v>
      </c>
      <c r="BK479">
        <f>+Casos_PN_CORR[[#This Row],[43957]]-Casos_PN_CORR[[#This Row],[43956]]</f>
        <v>0</v>
      </c>
      <c r="BL479">
        <f>+Casos_PN_CORR[[#This Row],[43958]]-Casos_PN_CORR[[#This Row],[43957]]</f>
        <v>0</v>
      </c>
      <c r="BM479">
        <f>+Casos_PN_CORR[[#This Row],[43959]]-Casos_PN_CORR[[#This Row],[43958]]</f>
        <v>0</v>
      </c>
      <c r="BN479">
        <f>+Casos_PN_CORR[[#This Row],[43960]]-Casos_PN_CORR[[#This Row],[43959]]</f>
        <v>0</v>
      </c>
      <c r="BO479">
        <f>+Casos_PN_CORR[[#This Row],[43961]]-Casos_PN_CORR[[#This Row],[43960]]</f>
        <v>0</v>
      </c>
      <c r="BP479">
        <f>+Casos_PN_CORR[[#This Row],[43962]]-Casos_PN_CORR[[#This Row],[43961]]</f>
        <v>0</v>
      </c>
      <c r="BQ479">
        <f>+Casos_PN_CORR[[#This Row],[43963]]-Casos_PN_CORR[[#This Row],[43962]]</f>
        <v>0</v>
      </c>
      <c r="BR479">
        <f>+Casos_PN_CORR[[#This Row],[43964]]-Casos_PN_CORR[[#This Row],[43963]]</f>
        <v>0</v>
      </c>
      <c r="BS479">
        <f>+Casos_PN_CORR[[#This Row],[43965]]-Casos_PN_CORR[[#This Row],[43964]]</f>
        <v>0</v>
      </c>
      <c r="BT479">
        <f>+Casos_PN_CORR[[#This Row],[43966]]-Casos_PN_CORR[[#This Row],[43965]]</f>
        <v>0</v>
      </c>
      <c r="BU479">
        <f>+Casos_PN_CORR[[#This Row],[43967]]-Casos_PN_CORR[[#This Row],[43966]]</f>
        <v>0</v>
      </c>
      <c r="BV479">
        <f>+Casos_PN_CORR[[#This Row],[43968]]-Casos_PN_CORR[[#This Row],[43967]]</f>
        <v>0</v>
      </c>
      <c r="BW479">
        <f>+Casos_PN_CORR[[#This Row],[43969]]-Casos_PN_CORR[[#This Row],[43968]]</f>
        <v>0</v>
      </c>
      <c r="BX479">
        <f>+Casos_PN_CORR[[#This Row],[43970]]-Casos_PN_CORR[[#This Row],[43969]]</f>
        <v>0</v>
      </c>
      <c r="BY479">
        <f>+Casos_PN_CORR[[#This Row],[43971]]-Casos_PN_CORR[[#This Row],[43970]]</f>
        <v>0</v>
      </c>
      <c r="BZ479">
        <f>+Casos_PN_CORR[[#This Row],[43972]]-Casos_PN_CORR[[#This Row],[43971]]</f>
        <v>0</v>
      </c>
      <c r="CA479">
        <f>+Casos_PN_CORR[[#This Row],[43973]]-Casos_PN_CORR[[#This Row],[43972]]</f>
        <v>0</v>
      </c>
      <c r="CB479">
        <f>+Casos_PN_CORR[[#This Row],[43974]]-Casos_PN_CORR[[#This Row],[43973]]</f>
        <v>0</v>
      </c>
      <c r="CC479">
        <f>+Casos_PN_CORR[[#This Row],[43975]]-Casos_PN_CORR[[#This Row],[43974]]</f>
        <v>0</v>
      </c>
      <c r="CD479">
        <f>+Casos_PN_CORR[[#This Row],[43976]]-Casos_PN_CORR[[#This Row],[43975]]</f>
        <v>0</v>
      </c>
      <c r="CE479">
        <f>+Casos_PN_CORR[[#This Row],[43977]]-Casos_PN_CORR[[#This Row],[43976]]</f>
        <v>0</v>
      </c>
      <c r="CF479">
        <f>+Casos_PN_CORR[[#This Row],[43978]]-Casos_PN_CORR[[#This Row],[43977]]</f>
        <v>0</v>
      </c>
      <c r="CG479">
        <f>+Casos_PN_CORR[[#This Row],[43979]]-Casos_PN_CORR[[#This Row],[43978]]</f>
        <v>0</v>
      </c>
      <c r="CH479">
        <f>+Casos_PN_CORR[[#This Row],[43980]]-Casos_PN_CORR[[#This Row],[43979]]</f>
        <v>0</v>
      </c>
      <c r="CI479">
        <f>+Casos_PN_CORR[[#This Row],[43981]]-Casos_PN_CORR[[#This Row],[43980]]</f>
        <v>0</v>
      </c>
      <c r="CJ479">
        <f>+Casos_PN_CORR[[#This Row],[43982]]-Casos_PN_CORR[[#This Row],[43981]]</f>
        <v>0</v>
      </c>
      <c r="CK479">
        <f>+Casos_PN_CORR[[#This Row],[43983]]-Casos_PN_CORR[[#This Row],[43982]]</f>
        <v>0</v>
      </c>
      <c r="CL479">
        <f>+Casos_PN_CORR[[#This Row],[43984]]-Casos_PN_CORR[[#This Row],[43983]]</f>
        <v>0</v>
      </c>
      <c r="CM479">
        <f>+Casos_PN_CORR[[#This Row],[43985]]-Casos_PN_CORR[[#This Row],[43984]]</f>
        <v>0</v>
      </c>
      <c r="CN479">
        <f>+Casos_PN_CORR[[#This Row],[43986]]-Casos_PN_CORR[[#This Row],[43985]]</f>
        <v>0</v>
      </c>
      <c r="CO479">
        <f>+Casos_PN_CORR[[#This Row],[43987]]-Casos_PN_CORR[[#This Row],[43986]]</f>
        <v>0</v>
      </c>
      <c r="CP479">
        <f>+Casos_PN_CORR[[#This Row],[43988]]-Casos_PN_CORR[[#This Row],[43987]]</f>
        <v>0</v>
      </c>
      <c r="CQ479">
        <f>+Casos_PN_CORR[[#This Row],[43989]]-Casos_PN_CORR[[#This Row],[43988]]</f>
        <v>0</v>
      </c>
      <c r="CR479">
        <f>+Casos_PN_CORR[[#This Row],[43990]]-Casos_PN_CORR[[#This Row],[43989]]</f>
        <v>0</v>
      </c>
      <c r="CS479">
        <f>+Casos_PN_CORR[[#This Row],[43991]]-Casos_PN_CORR[[#This Row],[43990]]</f>
        <v>0</v>
      </c>
      <c r="CT479">
        <f>+Casos_PN_CORR[[#This Row],[43992]]-Casos_PN_CORR[[#This Row],[43991]]</f>
        <v>0</v>
      </c>
      <c r="CU479">
        <f>+Casos_PN_CORR[[#This Row],[43993]]-Casos_PN_CORR[[#This Row],[43992]]</f>
        <v>0</v>
      </c>
    </row>
    <row r="480" spans="1:99" x14ac:dyDescent="0.3">
      <c r="A480">
        <v>80813</v>
      </c>
      <c r="B480" s="2" t="s">
        <v>99</v>
      </c>
      <c r="C480" s="2" t="s">
        <v>99</v>
      </c>
      <c r="D480" s="2" t="s">
        <v>110</v>
      </c>
      <c r="E480" s="4">
        <f t="shared" si="7"/>
        <v>0</v>
      </c>
      <c r="F480">
        <f>+Casos_PN_CORR[[#This Row],[43900]]</f>
        <v>0</v>
      </c>
      <c r="G480">
        <f>+Casos_PN_CORR[[#This Row],[43901]]-Casos_PN_CORR[[#This Row],[43900]]</f>
        <v>0</v>
      </c>
      <c r="H480">
        <f>+Casos_PN_CORR[[#This Row],[43902]]-Casos_PN_CORR[[#This Row],[43901]]</f>
        <v>0</v>
      </c>
      <c r="I480">
        <f>+Casos_PN_CORR[[#This Row],[43903]]-Casos_PN_CORR[[#This Row],[43902]]</f>
        <v>0</v>
      </c>
      <c r="J480">
        <f>+Casos_PN_CORR[[#This Row],[43904]]-Casos_PN_CORR[[#This Row],[43903]]</f>
        <v>0</v>
      </c>
      <c r="K480">
        <f>+Casos_PN_CORR[[#This Row],[43905]]-Casos_PN_CORR[[#This Row],[43904]]</f>
        <v>0</v>
      </c>
      <c r="L480">
        <f>+Casos_PN_CORR[[#This Row],[43906]]-Casos_PN_CORR[[#This Row],[43905]]</f>
        <v>0</v>
      </c>
      <c r="M480">
        <f>+Casos_PN_CORR[[#This Row],[43907]]-Casos_PN_CORR[[#This Row],[43906]]</f>
        <v>0</v>
      </c>
      <c r="N480">
        <f>+Casos_PN_CORR[[#This Row],[43908]]-Casos_PN_CORR[[#This Row],[43907]]</f>
        <v>0</v>
      </c>
      <c r="O480">
        <f>+Casos_PN_CORR[[#This Row],[43909]]-Casos_PN_CORR[[#This Row],[43908]]</f>
        <v>0</v>
      </c>
      <c r="P480">
        <f>+Casos_PN_CORR[[#This Row],[43910]]-Casos_PN_CORR[[#This Row],[43909]]</f>
        <v>0</v>
      </c>
      <c r="Q480">
        <f>+Casos_PN_CORR[[#This Row],[43911]]-Casos_PN_CORR[[#This Row],[43910]]</f>
        <v>0</v>
      </c>
      <c r="R480">
        <f>+Casos_PN_CORR[[#This Row],[43912]]-Casos_PN_CORR[[#This Row],[43911]]</f>
        <v>0</v>
      </c>
      <c r="S480">
        <f>+Casos_PN_CORR[[#This Row],[43913]]-Casos_PN_CORR[[#This Row],[43912]]</f>
        <v>0</v>
      </c>
      <c r="T480">
        <f>+Casos_PN_CORR[[#This Row],[43914]]-Casos_PN_CORR[[#This Row],[43913]]</f>
        <v>0</v>
      </c>
      <c r="U480">
        <f>+Casos_PN_CORR[[#This Row],[43915]]-Casos_PN_CORR[[#This Row],[43914]]</f>
        <v>0</v>
      </c>
      <c r="V480">
        <f>+Casos_PN_CORR[[#This Row],[43916]]-Casos_PN_CORR[[#This Row],[43915]]</f>
        <v>0</v>
      </c>
      <c r="W480">
        <f>+Casos_PN_CORR[[#This Row],[43917]]-Casos_PN_CORR[[#This Row],[43916]]</f>
        <v>0</v>
      </c>
      <c r="X480">
        <f>+Casos_PN_CORR[[#This Row],[43918]]-Casos_PN_CORR[[#This Row],[43917]]</f>
        <v>0</v>
      </c>
      <c r="Y480">
        <f>+Casos_PN_CORR[[#This Row],[43919]]-Casos_PN_CORR[[#This Row],[43918]]</f>
        <v>0</v>
      </c>
      <c r="Z480">
        <f>+Casos_PN_CORR[[#This Row],[43920]]-Casos_PN_CORR[[#This Row],[43919]]</f>
        <v>0</v>
      </c>
      <c r="AA480">
        <f>+Casos_PN_CORR[[#This Row],[43921]]-Casos_PN_CORR[[#This Row],[43920]]</f>
        <v>0</v>
      </c>
      <c r="AB480">
        <f>+Casos_PN_CORR[[#This Row],[43922]]-Casos_PN_CORR[[#This Row],[43921]]</f>
        <v>0</v>
      </c>
      <c r="AC480">
        <f>+Casos_PN_CORR[[#This Row],[43923]]-Casos_PN_CORR[[#This Row],[43922]]</f>
        <v>0</v>
      </c>
      <c r="AD480">
        <f>+Casos_PN_CORR[[#This Row],[43924]]-Casos_PN_CORR[[#This Row],[43923]]</f>
        <v>0</v>
      </c>
      <c r="AE480">
        <f>+Casos_PN_CORR[[#This Row],[43925]]-Casos_PN_CORR[[#This Row],[43924]]</f>
        <v>0</v>
      </c>
      <c r="AF480">
        <f>+Casos_PN_CORR[[#This Row],[43926]]-Casos_PN_CORR[[#This Row],[43925]]</f>
        <v>0</v>
      </c>
      <c r="AG480">
        <f>+Casos_PN_CORR[[#This Row],[43927]]-Casos_PN_CORR[[#This Row],[43926]]</f>
        <v>0</v>
      </c>
      <c r="AH480">
        <f>+Casos_PN_CORR[[#This Row],[43928]]-Casos_PN_CORR[[#This Row],[43927]]</f>
        <v>0</v>
      </c>
      <c r="AI480">
        <f>+Casos_PN_CORR[[#This Row],[43929]]-Casos_PN_CORR[[#This Row],[43928]]</f>
        <v>0</v>
      </c>
      <c r="AJ480">
        <f>+Casos_PN_CORR[[#This Row],[43930]]-Casos_PN_CORR[[#This Row],[43929]]</f>
        <v>0</v>
      </c>
      <c r="AK480">
        <f>+Casos_PN_CORR[[#This Row],[43931]]-Casos_PN_CORR[[#This Row],[43930]]</f>
        <v>0</v>
      </c>
      <c r="AL480">
        <f>+Casos_PN_CORR[[#This Row],[43932]]-Casos_PN_CORR[[#This Row],[43931]]</f>
        <v>0</v>
      </c>
      <c r="AM480">
        <f>+Casos_PN_CORR[[#This Row],[43933]]-Casos_PN_CORR[[#This Row],[43932]]</f>
        <v>0</v>
      </c>
      <c r="AN480">
        <f>+Casos_PN_CORR[[#This Row],[43934]]-Casos_PN_CORR[[#This Row],[43933]]</f>
        <v>0</v>
      </c>
      <c r="AO480">
        <f>+Casos_PN_CORR[[#This Row],[43935]]-Casos_PN_CORR[[#This Row],[43934]]</f>
        <v>0</v>
      </c>
      <c r="AP480">
        <f>+Casos_PN_CORR[[#This Row],[43936]]-Casos_PN_CORR[[#This Row],[43935]]</f>
        <v>0</v>
      </c>
      <c r="AQ480">
        <f>+Casos_PN_CORR[[#This Row],[43937]]-Casos_PN_CORR[[#This Row],[43936]]</f>
        <v>0</v>
      </c>
      <c r="AR480">
        <f>+Casos_PN_CORR[[#This Row],[43938]]-Casos_PN_CORR[[#This Row],[43937]]</f>
        <v>0</v>
      </c>
      <c r="AS480">
        <f>+Casos_PN_CORR[[#This Row],[43939]]-Casos_PN_CORR[[#This Row],[43938]]</f>
        <v>0</v>
      </c>
      <c r="AT480">
        <f>+Casos_PN_CORR[[#This Row],[43940]]-Casos_PN_CORR[[#This Row],[43939]]</f>
        <v>0</v>
      </c>
      <c r="AU480">
        <f>+Casos_PN_CORR[[#This Row],[43941]]-Casos_PN_CORR[[#This Row],[43940]]</f>
        <v>0</v>
      </c>
      <c r="AV480">
        <f>+Casos_PN_CORR[[#This Row],[43942]]-Casos_PN_CORR[[#This Row],[43941]]</f>
        <v>0</v>
      </c>
      <c r="AW480">
        <f>+Casos_PN_CORR[[#This Row],[43943]]-Casos_PN_CORR[[#This Row],[43942]]</f>
        <v>0</v>
      </c>
      <c r="AX480">
        <f>+Casos_PN_CORR[[#This Row],[43944]]-Casos_PN_CORR[[#This Row],[43943]]</f>
        <v>0</v>
      </c>
      <c r="AY480">
        <f>+Casos_PN_CORR[[#This Row],[43945]]-Casos_PN_CORR[[#This Row],[43944]]</f>
        <v>0</v>
      </c>
      <c r="AZ480">
        <f>+Casos_PN_CORR[[#This Row],[43946]]-Casos_PN_CORR[[#This Row],[43945]]</f>
        <v>0</v>
      </c>
      <c r="BA480">
        <f>+Casos_PN_CORR[[#This Row],[43947]]-Casos_PN_CORR[[#This Row],[43946]]</f>
        <v>0</v>
      </c>
      <c r="BB480">
        <f>+Casos_PN_CORR[[#This Row],[43948]]-Casos_PN_CORR[[#This Row],[43947]]</f>
        <v>0</v>
      </c>
      <c r="BC480">
        <f>+Casos_PN_CORR[[#This Row],[43949]]-Casos_PN_CORR[[#This Row],[43948]]</f>
        <v>0</v>
      </c>
      <c r="BD480">
        <f>+Casos_PN_CORR[[#This Row],[43950]]-Casos_PN_CORR[[#This Row],[43949]]</f>
        <v>0</v>
      </c>
      <c r="BE480">
        <f>+Casos_PN_CORR[[#This Row],[43951]]-Casos_PN_CORR[[#This Row],[43950]]</f>
        <v>0</v>
      </c>
      <c r="BF480">
        <f>+Casos_PN_CORR[[#This Row],[43952]]-Casos_PN_CORR[[#This Row],[43951]]</f>
        <v>0</v>
      </c>
      <c r="BG480">
        <f>+Casos_PN_CORR[[#This Row],[43953]]-Casos_PN_CORR[[#This Row],[43952]]</f>
        <v>0</v>
      </c>
      <c r="BH480">
        <f>+Casos_PN_CORR[[#This Row],[43954]]-Casos_PN_CORR[[#This Row],[43953]]</f>
        <v>0</v>
      </c>
      <c r="BI480">
        <f>+Casos_PN_CORR[[#This Row],[43955]]-Casos_PN_CORR[[#This Row],[43954]]</f>
        <v>0</v>
      </c>
      <c r="BJ480">
        <f>+Casos_PN_CORR[[#This Row],[43956]]-Casos_PN_CORR[[#This Row],[43955]]</f>
        <v>0</v>
      </c>
      <c r="BK480">
        <f>+Casos_PN_CORR[[#This Row],[43957]]-Casos_PN_CORR[[#This Row],[43956]]</f>
        <v>0</v>
      </c>
      <c r="BL480">
        <f>+Casos_PN_CORR[[#This Row],[43958]]-Casos_PN_CORR[[#This Row],[43957]]</f>
        <v>0</v>
      </c>
      <c r="BM480">
        <f>+Casos_PN_CORR[[#This Row],[43959]]-Casos_PN_CORR[[#This Row],[43958]]</f>
        <v>0</v>
      </c>
      <c r="BN480">
        <f>+Casos_PN_CORR[[#This Row],[43960]]-Casos_PN_CORR[[#This Row],[43959]]</f>
        <v>0</v>
      </c>
      <c r="BO480">
        <f>+Casos_PN_CORR[[#This Row],[43961]]-Casos_PN_CORR[[#This Row],[43960]]</f>
        <v>0</v>
      </c>
      <c r="BP480">
        <f>+Casos_PN_CORR[[#This Row],[43962]]-Casos_PN_CORR[[#This Row],[43961]]</f>
        <v>0</v>
      </c>
      <c r="BQ480">
        <f>+Casos_PN_CORR[[#This Row],[43963]]-Casos_PN_CORR[[#This Row],[43962]]</f>
        <v>0</v>
      </c>
      <c r="BR480">
        <f>+Casos_PN_CORR[[#This Row],[43964]]-Casos_PN_CORR[[#This Row],[43963]]</f>
        <v>0</v>
      </c>
      <c r="BS480">
        <f>+Casos_PN_CORR[[#This Row],[43965]]-Casos_PN_CORR[[#This Row],[43964]]</f>
        <v>0</v>
      </c>
      <c r="BT480">
        <f>+Casos_PN_CORR[[#This Row],[43966]]-Casos_PN_CORR[[#This Row],[43965]]</f>
        <v>0</v>
      </c>
      <c r="BU480">
        <f>+Casos_PN_CORR[[#This Row],[43967]]-Casos_PN_CORR[[#This Row],[43966]]</f>
        <v>0</v>
      </c>
      <c r="BV480">
        <f>+Casos_PN_CORR[[#This Row],[43968]]-Casos_PN_CORR[[#This Row],[43967]]</f>
        <v>0</v>
      </c>
      <c r="BW480">
        <f>+Casos_PN_CORR[[#This Row],[43969]]-Casos_PN_CORR[[#This Row],[43968]]</f>
        <v>0</v>
      </c>
      <c r="BX480">
        <f>+Casos_PN_CORR[[#This Row],[43970]]-Casos_PN_CORR[[#This Row],[43969]]</f>
        <v>0</v>
      </c>
      <c r="BY480">
        <f>+Casos_PN_CORR[[#This Row],[43971]]-Casos_PN_CORR[[#This Row],[43970]]</f>
        <v>0</v>
      </c>
      <c r="BZ480">
        <f>+Casos_PN_CORR[[#This Row],[43972]]-Casos_PN_CORR[[#This Row],[43971]]</f>
        <v>0</v>
      </c>
      <c r="CA480">
        <f>+Casos_PN_CORR[[#This Row],[43973]]-Casos_PN_CORR[[#This Row],[43972]]</f>
        <v>0</v>
      </c>
      <c r="CB480">
        <f>+Casos_PN_CORR[[#This Row],[43974]]-Casos_PN_CORR[[#This Row],[43973]]</f>
        <v>0</v>
      </c>
      <c r="CC480">
        <f>+Casos_PN_CORR[[#This Row],[43975]]-Casos_PN_CORR[[#This Row],[43974]]</f>
        <v>0</v>
      </c>
      <c r="CD480">
        <f>+Casos_PN_CORR[[#This Row],[43976]]-Casos_PN_CORR[[#This Row],[43975]]</f>
        <v>0</v>
      </c>
      <c r="CE480">
        <f>+Casos_PN_CORR[[#This Row],[43977]]-Casos_PN_CORR[[#This Row],[43976]]</f>
        <v>0</v>
      </c>
      <c r="CF480">
        <f>+Casos_PN_CORR[[#This Row],[43978]]-Casos_PN_CORR[[#This Row],[43977]]</f>
        <v>0</v>
      </c>
      <c r="CG480">
        <f>+Casos_PN_CORR[[#This Row],[43979]]-Casos_PN_CORR[[#This Row],[43978]]</f>
        <v>0</v>
      </c>
      <c r="CH480">
        <f>+Casos_PN_CORR[[#This Row],[43980]]-Casos_PN_CORR[[#This Row],[43979]]</f>
        <v>0</v>
      </c>
      <c r="CI480">
        <f>+Casos_PN_CORR[[#This Row],[43981]]-Casos_PN_CORR[[#This Row],[43980]]</f>
        <v>0</v>
      </c>
      <c r="CJ480">
        <f>+Casos_PN_CORR[[#This Row],[43982]]-Casos_PN_CORR[[#This Row],[43981]]</f>
        <v>0</v>
      </c>
      <c r="CK480">
        <f>+Casos_PN_CORR[[#This Row],[43983]]-Casos_PN_CORR[[#This Row],[43982]]</f>
        <v>0</v>
      </c>
      <c r="CL480">
        <f>+Casos_PN_CORR[[#This Row],[43984]]-Casos_PN_CORR[[#This Row],[43983]]</f>
        <v>0</v>
      </c>
      <c r="CM480">
        <f>+Casos_PN_CORR[[#This Row],[43985]]-Casos_PN_CORR[[#This Row],[43984]]</f>
        <v>0</v>
      </c>
      <c r="CN480">
        <f>+Casos_PN_CORR[[#This Row],[43986]]-Casos_PN_CORR[[#This Row],[43985]]</f>
        <v>0</v>
      </c>
      <c r="CO480">
        <f>+Casos_PN_CORR[[#This Row],[43987]]-Casos_PN_CORR[[#This Row],[43986]]</f>
        <v>0</v>
      </c>
      <c r="CP480">
        <f>+Casos_PN_CORR[[#This Row],[43988]]-Casos_PN_CORR[[#This Row],[43987]]</f>
        <v>0</v>
      </c>
      <c r="CQ480">
        <f>+Casos_PN_CORR[[#This Row],[43989]]-Casos_PN_CORR[[#This Row],[43988]]</f>
        <v>0</v>
      </c>
      <c r="CR480">
        <f>+Casos_PN_CORR[[#This Row],[43990]]-Casos_PN_CORR[[#This Row],[43989]]</f>
        <v>0</v>
      </c>
      <c r="CS480">
        <f>+Casos_PN_CORR[[#This Row],[43991]]-Casos_PN_CORR[[#This Row],[43990]]</f>
        <v>0</v>
      </c>
      <c r="CT480">
        <f>+Casos_PN_CORR[[#This Row],[43992]]-Casos_PN_CORR[[#This Row],[43991]]</f>
        <v>0</v>
      </c>
      <c r="CU480">
        <f>+Casos_PN_CORR[[#This Row],[43993]]-Casos_PN_CORR[[#This Row],[43992]]</f>
        <v>0</v>
      </c>
    </row>
    <row r="481" spans="1:99" x14ac:dyDescent="0.3">
      <c r="A481">
        <v>80205</v>
      </c>
      <c r="B481" s="2" t="s">
        <v>99</v>
      </c>
      <c r="C481" s="2" t="s">
        <v>612</v>
      </c>
      <c r="D481" s="2" t="s">
        <v>692</v>
      </c>
      <c r="E481" s="4">
        <f t="shared" si="7"/>
        <v>0</v>
      </c>
      <c r="F481">
        <f>+Casos_PN_CORR[[#This Row],[43900]]</f>
        <v>0</v>
      </c>
      <c r="G481">
        <f>+Casos_PN_CORR[[#This Row],[43901]]-Casos_PN_CORR[[#This Row],[43900]]</f>
        <v>0</v>
      </c>
      <c r="H481">
        <f>+Casos_PN_CORR[[#This Row],[43902]]-Casos_PN_CORR[[#This Row],[43901]]</f>
        <v>0</v>
      </c>
      <c r="I481">
        <f>+Casos_PN_CORR[[#This Row],[43903]]-Casos_PN_CORR[[#This Row],[43902]]</f>
        <v>0</v>
      </c>
      <c r="J481">
        <f>+Casos_PN_CORR[[#This Row],[43904]]-Casos_PN_CORR[[#This Row],[43903]]</f>
        <v>0</v>
      </c>
      <c r="K481">
        <f>+Casos_PN_CORR[[#This Row],[43905]]-Casos_PN_CORR[[#This Row],[43904]]</f>
        <v>0</v>
      </c>
      <c r="L481">
        <f>+Casos_PN_CORR[[#This Row],[43906]]-Casos_PN_CORR[[#This Row],[43905]]</f>
        <v>0</v>
      </c>
      <c r="M481">
        <f>+Casos_PN_CORR[[#This Row],[43907]]-Casos_PN_CORR[[#This Row],[43906]]</f>
        <v>0</v>
      </c>
      <c r="N481">
        <f>+Casos_PN_CORR[[#This Row],[43908]]-Casos_PN_CORR[[#This Row],[43907]]</f>
        <v>0</v>
      </c>
      <c r="O481">
        <f>+Casos_PN_CORR[[#This Row],[43909]]-Casos_PN_CORR[[#This Row],[43908]]</f>
        <v>0</v>
      </c>
      <c r="P481">
        <f>+Casos_PN_CORR[[#This Row],[43910]]-Casos_PN_CORR[[#This Row],[43909]]</f>
        <v>0</v>
      </c>
      <c r="Q481">
        <f>+Casos_PN_CORR[[#This Row],[43911]]-Casos_PN_CORR[[#This Row],[43910]]</f>
        <v>0</v>
      </c>
      <c r="R481">
        <f>+Casos_PN_CORR[[#This Row],[43912]]-Casos_PN_CORR[[#This Row],[43911]]</f>
        <v>0</v>
      </c>
      <c r="S481">
        <f>+Casos_PN_CORR[[#This Row],[43913]]-Casos_PN_CORR[[#This Row],[43912]]</f>
        <v>0</v>
      </c>
      <c r="T481">
        <f>+Casos_PN_CORR[[#This Row],[43914]]-Casos_PN_CORR[[#This Row],[43913]]</f>
        <v>0</v>
      </c>
      <c r="U481">
        <f>+Casos_PN_CORR[[#This Row],[43915]]-Casos_PN_CORR[[#This Row],[43914]]</f>
        <v>0</v>
      </c>
      <c r="V481">
        <f>+Casos_PN_CORR[[#This Row],[43916]]-Casos_PN_CORR[[#This Row],[43915]]</f>
        <v>0</v>
      </c>
      <c r="W481">
        <f>+Casos_PN_CORR[[#This Row],[43917]]-Casos_PN_CORR[[#This Row],[43916]]</f>
        <v>0</v>
      </c>
      <c r="X481">
        <f>+Casos_PN_CORR[[#This Row],[43918]]-Casos_PN_CORR[[#This Row],[43917]]</f>
        <v>0</v>
      </c>
      <c r="Y481">
        <f>+Casos_PN_CORR[[#This Row],[43919]]-Casos_PN_CORR[[#This Row],[43918]]</f>
        <v>0</v>
      </c>
      <c r="Z481">
        <f>+Casos_PN_CORR[[#This Row],[43920]]-Casos_PN_CORR[[#This Row],[43919]]</f>
        <v>0</v>
      </c>
      <c r="AA481">
        <f>+Casos_PN_CORR[[#This Row],[43921]]-Casos_PN_CORR[[#This Row],[43920]]</f>
        <v>0</v>
      </c>
      <c r="AB481">
        <f>+Casos_PN_CORR[[#This Row],[43922]]-Casos_PN_CORR[[#This Row],[43921]]</f>
        <v>0</v>
      </c>
      <c r="AC481">
        <f>+Casos_PN_CORR[[#This Row],[43923]]-Casos_PN_CORR[[#This Row],[43922]]</f>
        <v>0</v>
      </c>
      <c r="AD481">
        <f>+Casos_PN_CORR[[#This Row],[43924]]-Casos_PN_CORR[[#This Row],[43923]]</f>
        <v>0</v>
      </c>
      <c r="AE481">
        <f>+Casos_PN_CORR[[#This Row],[43925]]-Casos_PN_CORR[[#This Row],[43924]]</f>
        <v>0</v>
      </c>
      <c r="AF481">
        <f>+Casos_PN_CORR[[#This Row],[43926]]-Casos_PN_CORR[[#This Row],[43925]]</f>
        <v>0</v>
      </c>
      <c r="AG481">
        <f>+Casos_PN_CORR[[#This Row],[43927]]-Casos_PN_CORR[[#This Row],[43926]]</f>
        <v>0</v>
      </c>
      <c r="AH481">
        <f>+Casos_PN_CORR[[#This Row],[43928]]-Casos_PN_CORR[[#This Row],[43927]]</f>
        <v>0</v>
      </c>
      <c r="AI481">
        <f>+Casos_PN_CORR[[#This Row],[43929]]-Casos_PN_CORR[[#This Row],[43928]]</f>
        <v>0</v>
      </c>
      <c r="AJ481">
        <f>+Casos_PN_CORR[[#This Row],[43930]]-Casos_PN_CORR[[#This Row],[43929]]</f>
        <v>0</v>
      </c>
      <c r="AK481">
        <f>+Casos_PN_CORR[[#This Row],[43931]]-Casos_PN_CORR[[#This Row],[43930]]</f>
        <v>0</v>
      </c>
      <c r="AL481">
        <f>+Casos_PN_CORR[[#This Row],[43932]]-Casos_PN_CORR[[#This Row],[43931]]</f>
        <v>0</v>
      </c>
      <c r="AM481">
        <f>+Casos_PN_CORR[[#This Row],[43933]]-Casos_PN_CORR[[#This Row],[43932]]</f>
        <v>0</v>
      </c>
      <c r="AN481">
        <f>+Casos_PN_CORR[[#This Row],[43934]]-Casos_PN_CORR[[#This Row],[43933]]</f>
        <v>0</v>
      </c>
      <c r="AO481">
        <f>+Casos_PN_CORR[[#This Row],[43935]]-Casos_PN_CORR[[#This Row],[43934]]</f>
        <v>0</v>
      </c>
      <c r="AP481">
        <f>+Casos_PN_CORR[[#This Row],[43936]]-Casos_PN_CORR[[#This Row],[43935]]</f>
        <v>0</v>
      </c>
      <c r="AQ481">
        <f>+Casos_PN_CORR[[#This Row],[43937]]-Casos_PN_CORR[[#This Row],[43936]]</f>
        <v>0</v>
      </c>
      <c r="AR481">
        <f>+Casos_PN_CORR[[#This Row],[43938]]-Casos_PN_CORR[[#This Row],[43937]]</f>
        <v>0</v>
      </c>
      <c r="AS481">
        <f>+Casos_PN_CORR[[#This Row],[43939]]-Casos_PN_CORR[[#This Row],[43938]]</f>
        <v>0</v>
      </c>
      <c r="AT481">
        <f>+Casos_PN_CORR[[#This Row],[43940]]-Casos_PN_CORR[[#This Row],[43939]]</f>
        <v>0</v>
      </c>
      <c r="AU481">
        <f>+Casos_PN_CORR[[#This Row],[43941]]-Casos_PN_CORR[[#This Row],[43940]]</f>
        <v>0</v>
      </c>
      <c r="AV481">
        <f>+Casos_PN_CORR[[#This Row],[43942]]-Casos_PN_CORR[[#This Row],[43941]]</f>
        <v>0</v>
      </c>
      <c r="AW481">
        <f>+Casos_PN_CORR[[#This Row],[43943]]-Casos_PN_CORR[[#This Row],[43942]]</f>
        <v>0</v>
      </c>
      <c r="AX481">
        <f>+Casos_PN_CORR[[#This Row],[43944]]-Casos_PN_CORR[[#This Row],[43943]]</f>
        <v>0</v>
      </c>
      <c r="AY481">
        <f>+Casos_PN_CORR[[#This Row],[43945]]-Casos_PN_CORR[[#This Row],[43944]]</f>
        <v>0</v>
      </c>
      <c r="AZ481">
        <f>+Casos_PN_CORR[[#This Row],[43946]]-Casos_PN_CORR[[#This Row],[43945]]</f>
        <v>0</v>
      </c>
      <c r="BA481">
        <f>+Casos_PN_CORR[[#This Row],[43947]]-Casos_PN_CORR[[#This Row],[43946]]</f>
        <v>0</v>
      </c>
      <c r="BB481">
        <f>+Casos_PN_CORR[[#This Row],[43948]]-Casos_PN_CORR[[#This Row],[43947]]</f>
        <v>0</v>
      </c>
      <c r="BC481">
        <f>+Casos_PN_CORR[[#This Row],[43949]]-Casos_PN_CORR[[#This Row],[43948]]</f>
        <v>0</v>
      </c>
      <c r="BD481">
        <f>+Casos_PN_CORR[[#This Row],[43950]]-Casos_PN_CORR[[#This Row],[43949]]</f>
        <v>0</v>
      </c>
      <c r="BE481">
        <f>+Casos_PN_CORR[[#This Row],[43951]]-Casos_PN_CORR[[#This Row],[43950]]</f>
        <v>0</v>
      </c>
      <c r="BF481">
        <f>+Casos_PN_CORR[[#This Row],[43952]]-Casos_PN_CORR[[#This Row],[43951]]</f>
        <v>0</v>
      </c>
      <c r="BG481">
        <f>+Casos_PN_CORR[[#This Row],[43953]]-Casos_PN_CORR[[#This Row],[43952]]</f>
        <v>0</v>
      </c>
      <c r="BH481">
        <f>+Casos_PN_CORR[[#This Row],[43954]]-Casos_PN_CORR[[#This Row],[43953]]</f>
        <v>0</v>
      </c>
      <c r="BI481">
        <f>+Casos_PN_CORR[[#This Row],[43955]]-Casos_PN_CORR[[#This Row],[43954]]</f>
        <v>0</v>
      </c>
      <c r="BJ481">
        <f>+Casos_PN_CORR[[#This Row],[43956]]-Casos_PN_CORR[[#This Row],[43955]]</f>
        <v>0</v>
      </c>
      <c r="BK481">
        <f>+Casos_PN_CORR[[#This Row],[43957]]-Casos_PN_CORR[[#This Row],[43956]]</f>
        <v>0</v>
      </c>
      <c r="BL481">
        <f>+Casos_PN_CORR[[#This Row],[43958]]-Casos_PN_CORR[[#This Row],[43957]]</f>
        <v>0</v>
      </c>
      <c r="BM481">
        <f>+Casos_PN_CORR[[#This Row],[43959]]-Casos_PN_CORR[[#This Row],[43958]]</f>
        <v>0</v>
      </c>
      <c r="BN481">
        <f>+Casos_PN_CORR[[#This Row],[43960]]-Casos_PN_CORR[[#This Row],[43959]]</f>
        <v>0</v>
      </c>
      <c r="BO481">
        <f>+Casos_PN_CORR[[#This Row],[43961]]-Casos_PN_CORR[[#This Row],[43960]]</f>
        <v>0</v>
      </c>
      <c r="BP481">
        <f>+Casos_PN_CORR[[#This Row],[43962]]-Casos_PN_CORR[[#This Row],[43961]]</f>
        <v>0</v>
      </c>
      <c r="BQ481">
        <f>+Casos_PN_CORR[[#This Row],[43963]]-Casos_PN_CORR[[#This Row],[43962]]</f>
        <v>0</v>
      </c>
      <c r="BR481">
        <f>+Casos_PN_CORR[[#This Row],[43964]]-Casos_PN_CORR[[#This Row],[43963]]</f>
        <v>0</v>
      </c>
      <c r="BS481">
        <f>+Casos_PN_CORR[[#This Row],[43965]]-Casos_PN_CORR[[#This Row],[43964]]</f>
        <v>0</v>
      </c>
      <c r="BT481">
        <f>+Casos_PN_CORR[[#This Row],[43966]]-Casos_PN_CORR[[#This Row],[43965]]</f>
        <v>0</v>
      </c>
      <c r="BU481">
        <f>+Casos_PN_CORR[[#This Row],[43967]]-Casos_PN_CORR[[#This Row],[43966]]</f>
        <v>0</v>
      </c>
      <c r="BV481">
        <f>+Casos_PN_CORR[[#This Row],[43968]]-Casos_PN_CORR[[#This Row],[43967]]</f>
        <v>0</v>
      </c>
      <c r="BW481">
        <f>+Casos_PN_CORR[[#This Row],[43969]]-Casos_PN_CORR[[#This Row],[43968]]</f>
        <v>0</v>
      </c>
      <c r="BX481">
        <f>+Casos_PN_CORR[[#This Row],[43970]]-Casos_PN_CORR[[#This Row],[43969]]</f>
        <v>0</v>
      </c>
      <c r="BY481">
        <f>+Casos_PN_CORR[[#This Row],[43971]]-Casos_PN_CORR[[#This Row],[43970]]</f>
        <v>0</v>
      </c>
      <c r="BZ481">
        <f>+Casos_PN_CORR[[#This Row],[43972]]-Casos_PN_CORR[[#This Row],[43971]]</f>
        <v>0</v>
      </c>
      <c r="CA481">
        <f>+Casos_PN_CORR[[#This Row],[43973]]-Casos_PN_CORR[[#This Row],[43972]]</f>
        <v>0</v>
      </c>
      <c r="CB481">
        <f>+Casos_PN_CORR[[#This Row],[43974]]-Casos_PN_CORR[[#This Row],[43973]]</f>
        <v>0</v>
      </c>
      <c r="CC481">
        <f>+Casos_PN_CORR[[#This Row],[43975]]-Casos_PN_CORR[[#This Row],[43974]]</f>
        <v>0</v>
      </c>
      <c r="CD481">
        <f>+Casos_PN_CORR[[#This Row],[43976]]-Casos_PN_CORR[[#This Row],[43975]]</f>
        <v>0</v>
      </c>
      <c r="CE481">
        <f>+Casos_PN_CORR[[#This Row],[43977]]-Casos_PN_CORR[[#This Row],[43976]]</f>
        <v>0</v>
      </c>
      <c r="CF481">
        <f>+Casos_PN_CORR[[#This Row],[43978]]-Casos_PN_CORR[[#This Row],[43977]]</f>
        <v>0</v>
      </c>
      <c r="CG481">
        <f>+Casos_PN_CORR[[#This Row],[43979]]-Casos_PN_CORR[[#This Row],[43978]]</f>
        <v>0</v>
      </c>
      <c r="CH481">
        <f>+Casos_PN_CORR[[#This Row],[43980]]-Casos_PN_CORR[[#This Row],[43979]]</f>
        <v>0</v>
      </c>
      <c r="CI481">
        <f>+Casos_PN_CORR[[#This Row],[43981]]-Casos_PN_CORR[[#This Row],[43980]]</f>
        <v>0</v>
      </c>
      <c r="CJ481">
        <f>+Casos_PN_CORR[[#This Row],[43982]]-Casos_PN_CORR[[#This Row],[43981]]</f>
        <v>0</v>
      </c>
      <c r="CK481">
        <f>+Casos_PN_CORR[[#This Row],[43983]]-Casos_PN_CORR[[#This Row],[43982]]</f>
        <v>0</v>
      </c>
      <c r="CL481">
        <f>+Casos_PN_CORR[[#This Row],[43984]]-Casos_PN_CORR[[#This Row],[43983]]</f>
        <v>0</v>
      </c>
      <c r="CM481">
        <f>+Casos_PN_CORR[[#This Row],[43985]]-Casos_PN_CORR[[#This Row],[43984]]</f>
        <v>0</v>
      </c>
      <c r="CN481">
        <f>+Casos_PN_CORR[[#This Row],[43986]]-Casos_PN_CORR[[#This Row],[43985]]</f>
        <v>0</v>
      </c>
      <c r="CO481">
        <f>+Casos_PN_CORR[[#This Row],[43987]]-Casos_PN_CORR[[#This Row],[43986]]</f>
        <v>0</v>
      </c>
      <c r="CP481">
        <f>+Casos_PN_CORR[[#This Row],[43988]]-Casos_PN_CORR[[#This Row],[43987]]</f>
        <v>0</v>
      </c>
      <c r="CQ481">
        <f>+Casos_PN_CORR[[#This Row],[43989]]-Casos_PN_CORR[[#This Row],[43988]]</f>
        <v>0</v>
      </c>
      <c r="CR481">
        <f>+Casos_PN_CORR[[#This Row],[43990]]-Casos_PN_CORR[[#This Row],[43989]]</f>
        <v>0</v>
      </c>
      <c r="CS481">
        <f>+Casos_PN_CORR[[#This Row],[43991]]-Casos_PN_CORR[[#This Row],[43990]]</f>
        <v>0</v>
      </c>
      <c r="CT481">
        <f>+Casos_PN_CORR[[#This Row],[43992]]-Casos_PN_CORR[[#This Row],[43991]]</f>
        <v>0</v>
      </c>
      <c r="CU481">
        <f>+Casos_PN_CORR[[#This Row],[43993]]-Casos_PN_CORR[[#This Row],[43992]]</f>
        <v>0</v>
      </c>
    </row>
    <row r="482" spans="1:99" x14ac:dyDescent="0.3">
      <c r="A482">
        <v>20601</v>
      </c>
      <c r="B482" s="2" t="s">
        <v>212</v>
      </c>
      <c r="C482" s="2" t="s">
        <v>213</v>
      </c>
      <c r="D482" s="2" t="s">
        <v>214</v>
      </c>
      <c r="E482" s="4">
        <f t="shared" si="7"/>
        <v>0</v>
      </c>
      <c r="F482">
        <f>+Casos_PN_CORR[[#This Row],[43900]]</f>
        <v>0</v>
      </c>
      <c r="G482">
        <f>+Casos_PN_CORR[[#This Row],[43901]]-Casos_PN_CORR[[#This Row],[43900]]</f>
        <v>0</v>
      </c>
      <c r="H482">
        <f>+Casos_PN_CORR[[#This Row],[43902]]-Casos_PN_CORR[[#This Row],[43901]]</f>
        <v>0</v>
      </c>
      <c r="I482">
        <f>+Casos_PN_CORR[[#This Row],[43903]]-Casos_PN_CORR[[#This Row],[43902]]</f>
        <v>0</v>
      </c>
      <c r="J482">
        <f>+Casos_PN_CORR[[#This Row],[43904]]-Casos_PN_CORR[[#This Row],[43903]]</f>
        <v>0</v>
      </c>
      <c r="K482">
        <f>+Casos_PN_CORR[[#This Row],[43905]]-Casos_PN_CORR[[#This Row],[43904]]</f>
        <v>0</v>
      </c>
      <c r="L482">
        <f>+Casos_PN_CORR[[#This Row],[43906]]-Casos_PN_CORR[[#This Row],[43905]]</f>
        <v>0</v>
      </c>
      <c r="M482">
        <f>+Casos_PN_CORR[[#This Row],[43907]]-Casos_PN_CORR[[#This Row],[43906]]</f>
        <v>0</v>
      </c>
      <c r="N482">
        <f>+Casos_PN_CORR[[#This Row],[43908]]-Casos_PN_CORR[[#This Row],[43907]]</f>
        <v>0</v>
      </c>
      <c r="O482">
        <f>+Casos_PN_CORR[[#This Row],[43909]]-Casos_PN_CORR[[#This Row],[43908]]</f>
        <v>0</v>
      </c>
      <c r="P482">
        <f>+Casos_PN_CORR[[#This Row],[43910]]-Casos_PN_CORR[[#This Row],[43909]]</f>
        <v>0</v>
      </c>
      <c r="Q482">
        <f>+Casos_PN_CORR[[#This Row],[43911]]-Casos_PN_CORR[[#This Row],[43910]]</f>
        <v>0</v>
      </c>
      <c r="R482">
        <f>+Casos_PN_CORR[[#This Row],[43912]]-Casos_PN_CORR[[#This Row],[43911]]</f>
        <v>0</v>
      </c>
      <c r="S482">
        <f>+Casos_PN_CORR[[#This Row],[43913]]-Casos_PN_CORR[[#This Row],[43912]]</f>
        <v>0</v>
      </c>
      <c r="T482">
        <f>+Casos_PN_CORR[[#This Row],[43914]]-Casos_PN_CORR[[#This Row],[43913]]</f>
        <v>0</v>
      </c>
      <c r="U482">
        <f>+Casos_PN_CORR[[#This Row],[43915]]-Casos_PN_CORR[[#This Row],[43914]]</f>
        <v>0</v>
      </c>
      <c r="V482">
        <f>+Casos_PN_CORR[[#This Row],[43916]]-Casos_PN_CORR[[#This Row],[43915]]</f>
        <v>0</v>
      </c>
      <c r="W482">
        <f>+Casos_PN_CORR[[#This Row],[43917]]-Casos_PN_CORR[[#This Row],[43916]]</f>
        <v>0</v>
      </c>
      <c r="X482">
        <f>+Casos_PN_CORR[[#This Row],[43918]]-Casos_PN_CORR[[#This Row],[43917]]</f>
        <v>0</v>
      </c>
      <c r="Y482">
        <f>+Casos_PN_CORR[[#This Row],[43919]]-Casos_PN_CORR[[#This Row],[43918]]</f>
        <v>0</v>
      </c>
      <c r="Z482">
        <f>+Casos_PN_CORR[[#This Row],[43920]]-Casos_PN_CORR[[#This Row],[43919]]</f>
        <v>0</v>
      </c>
      <c r="AA482">
        <f>+Casos_PN_CORR[[#This Row],[43921]]-Casos_PN_CORR[[#This Row],[43920]]</f>
        <v>0</v>
      </c>
      <c r="AB482">
        <f>+Casos_PN_CORR[[#This Row],[43922]]-Casos_PN_CORR[[#This Row],[43921]]</f>
        <v>0</v>
      </c>
      <c r="AC482">
        <f>+Casos_PN_CORR[[#This Row],[43923]]-Casos_PN_CORR[[#This Row],[43922]]</f>
        <v>0</v>
      </c>
      <c r="AD482">
        <f>+Casos_PN_CORR[[#This Row],[43924]]-Casos_PN_CORR[[#This Row],[43923]]</f>
        <v>0</v>
      </c>
      <c r="AE482">
        <f>+Casos_PN_CORR[[#This Row],[43925]]-Casos_PN_CORR[[#This Row],[43924]]</f>
        <v>0</v>
      </c>
      <c r="AF482">
        <f>+Casos_PN_CORR[[#This Row],[43926]]-Casos_PN_CORR[[#This Row],[43925]]</f>
        <v>0</v>
      </c>
      <c r="AG482">
        <f>+Casos_PN_CORR[[#This Row],[43927]]-Casos_PN_CORR[[#This Row],[43926]]</f>
        <v>0</v>
      </c>
      <c r="AH482">
        <f>+Casos_PN_CORR[[#This Row],[43928]]-Casos_PN_CORR[[#This Row],[43927]]</f>
        <v>0</v>
      </c>
      <c r="AI482">
        <f>+Casos_PN_CORR[[#This Row],[43929]]-Casos_PN_CORR[[#This Row],[43928]]</f>
        <v>0</v>
      </c>
      <c r="AJ482">
        <f>+Casos_PN_CORR[[#This Row],[43930]]-Casos_PN_CORR[[#This Row],[43929]]</f>
        <v>0</v>
      </c>
      <c r="AK482">
        <f>+Casos_PN_CORR[[#This Row],[43931]]-Casos_PN_CORR[[#This Row],[43930]]</f>
        <v>0</v>
      </c>
      <c r="AL482">
        <f>+Casos_PN_CORR[[#This Row],[43932]]-Casos_PN_CORR[[#This Row],[43931]]</f>
        <v>0</v>
      </c>
      <c r="AM482">
        <f>+Casos_PN_CORR[[#This Row],[43933]]-Casos_PN_CORR[[#This Row],[43932]]</f>
        <v>0</v>
      </c>
      <c r="AN482">
        <f>+Casos_PN_CORR[[#This Row],[43934]]-Casos_PN_CORR[[#This Row],[43933]]</f>
        <v>0</v>
      </c>
      <c r="AO482">
        <f>+Casos_PN_CORR[[#This Row],[43935]]-Casos_PN_CORR[[#This Row],[43934]]</f>
        <v>0</v>
      </c>
      <c r="AP482">
        <f>+Casos_PN_CORR[[#This Row],[43936]]-Casos_PN_CORR[[#This Row],[43935]]</f>
        <v>0</v>
      </c>
      <c r="AQ482">
        <f>+Casos_PN_CORR[[#This Row],[43937]]-Casos_PN_CORR[[#This Row],[43936]]</f>
        <v>0</v>
      </c>
      <c r="AR482">
        <f>+Casos_PN_CORR[[#This Row],[43938]]-Casos_PN_CORR[[#This Row],[43937]]</f>
        <v>0</v>
      </c>
      <c r="AS482">
        <f>+Casos_PN_CORR[[#This Row],[43939]]-Casos_PN_CORR[[#This Row],[43938]]</f>
        <v>0</v>
      </c>
      <c r="AT482">
        <f>+Casos_PN_CORR[[#This Row],[43940]]-Casos_PN_CORR[[#This Row],[43939]]</f>
        <v>0</v>
      </c>
      <c r="AU482">
        <f>+Casos_PN_CORR[[#This Row],[43941]]-Casos_PN_CORR[[#This Row],[43940]]</f>
        <v>0</v>
      </c>
      <c r="AV482">
        <f>+Casos_PN_CORR[[#This Row],[43942]]-Casos_PN_CORR[[#This Row],[43941]]</f>
        <v>0</v>
      </c>
      <c r="AW482">
        <f>+Casos_PN_CORR[[#This Row],[43943]]-Casos_PN_CORR[[#This Row],[43942]]</f>
        <v>0</v>
      </c>
      <c r="AX482">
        <f>+Casos_PN_CORR[[#This Row],[43944]]-Casos_PN_CORR[[#This Row],[43943]]</f>
        <v>0</v>
      </c>
      <c r="AY482">
        <f>+Casos_PN_CORR[[#This Row],[43945]]-Casos_PN_CORR[[#This Row],[43944]]</f>
        <v>0</v>
      </c>
      <c r="AZ482">
        <f>+Casos_PN_CORR[[#This Row],[43946]]-Casos_PN_CORR[[#This Row],[43945]]</f>
        <v>0</v>
      </c>
      <c r="BA482">
        <f>+Casos_PN_CORR[[#This Row],[43947]]-Casos_PN_CORR[[#This Row],[43946]]</f>
        <v>0</v>
      </c>
      <c r="BB482">
        <f>+Casos_PN_CORR[[#This Row],[43948]]-Casos_PN_CORR[[#This Row],[43947]]</f>
        <v>0</v>
      </c>
      <c r="BC482">
        <f>+Casos_PN_CORR[[#This Row],[43949]]-Casos_PN_CORR[[#This Row],[43948]]</f>
        <v>0</v>
      </c>
      <c r="BD482">
        <f>+Casos_PN_CORR[[#This Row],[43950]]-Casos_PN_CORR[[#This Row],[43949]]</f>
        <v>0</v>
      </c>
      <c r="BE482">
        <f>+Casos_PN_CORR[[#This Row],[43951]]-Casos_PN_CORR[[#This Row],[43950]]</f>
        <v>0</v>
      </c>
      <c r="BF482">
        <f>+Casos_PN_CORR[[#This Row],[43952]]-Casos_PN_CORR[[#This Row],[43951]]</f>
        <v>0</v>
      </c>
      <c r="BG482">
        <f>+Casos_PN_CORR[[#This Row],[43953]]-Casos_PN_CORR[[#This Row],[43952]]</f>
        <v>0</v>
      </c>
      <c r="BH482">
        <f>+Casos_PN_CORR[[#This Row],[43954]]-Casos_PN_CORR[[#This Row],[43953]]</f>
        <v>0</v>
      </c>
      <c r="BI482">
        <f>+Casos_PN_CORR[[#This Row],[43955]]-Casos_PN_CORR[[#This Row],[43954]]</f>
        <v>0</v>
      </c>
      <c r="BJ482">
        <f>+Casos_PN_CORR[[#This Row],[43956]]-Casos_PN_CORR[[#This Row],[43955]]</f>
        <v>0</v>
      </c>
      <c r="BK482">
        <f>+Casos_PN_CORR[[#This Row],[43957]]-Casos_PN_CORR[[#This Row],[43956]]</f>
        <v>0</v>
      </c>
      <c r="BL482">
        <f>+Casos_PN_CORR[[#This Row],[43958]]-Casos_PN_CORR[[#This Row],[43957]]</f>
        <v>0</v>
      </c>
      <c r="BM482">
        <f>+Casos_PN_CORR[[#This Row],[43959]]-Casos_PN_CORR[[#This Row],[43958]]</f>
        <v>0</v>
      </c>
      <c r="BN482">
        <f>+Casos_PN_CORR[[#This Row],[43960]]-Casos_PN_CORR[[#This Row],[43959]]</f>
        <v>0</v>
      </c>
      <c r="BO482">
        <f>+Casos_PN_CORR[[#This Row],[43961]]-Casos_PN_CORR[[#This Row],[43960]]</f>
        <v>0</v>
      </c>
      <c r="BP482">
        <f>+Casos_PN_CORR[[#This Row],[43962]]-Casos_PN_CORR[[#This Row],[43961]]</f>
        <v>0</v>
      </c>
      <c r="BQ482">
        <f>+Casos_PN_CORR[[#This Row],[43963]]-Casos_PN_CORR[[#This Row],[43962]]</f>
        <v>0</v>
      </c>
      <c r="BR482">
        <f>+Casos_PN_CORR[[#This Row],[43964]]-Casos_PN_CORR[[#This Row],[43963]]</f>
        <v>0</v>
      </c>
      <c r="BS482">
        <f>+Casos_PN_CORR[[#This Row],[43965]]-Casos_PN_CORR[[#This Row],[43964]]</f>
        <v>0</v>
      </c>
      <c r="BT482">
        <f>+Casos_PN_CORR[[#This Row],[43966]]-Casos_PN_CORR[[#This Row],[43965]]</f>
        <v>0</v>
      </c>
      <c r="BU482">
        <f>+Casos_PN_CORR[[#This Row],[43967]]-Casos_PN_CORR[[#This Row],[43966]]</f>
        <v>0</v>
      </c>
      <c r="BV482">
        <f>+Casos_PN_CORR[[#This Row],[43968]]-Casos_PN_CORR[[#This Row],[43967]]</f>
        <v>0</v>
      </c>
      <c r="BW482">
        <f>+Casos_PN_CORR[[#This Row],[43969]]-Casos_PN_CORR[[#This Row],[43968]]</f>
        <v>0</v>
      </c>
      <c r="BX482">
        <f>+Casos_PN_CORR[[#This Row],[43970]]-Casos_PN_CORR[[#This Row],[43969]]</f>
        <v>0</v>
      </c>
      <c r="BY482">
        <f>+Casos_PN_CORR[[#This Row],[43971]]-Casos_PN_CORR[[#This Row],[43970]]</f>
        <v>0</v>
      </c>
      <c r="BZ482">
        <f>+Casos_PN_CORR[[#This Row],[43972]]-Casos_PN_CORR[[#This Row],[43971]]</f>
        <v>0</v>
      </c>
      <c r="CA482">
        <f>+Casos_PN_CORR[[#This Row],[43973]]-Casos_PN_CORR[[#This Row],[43972]]</f>
        <v>0</v>
      </c>
      <c r="CB482">
        <f>+Casos_PN_CORR[[#This Row],[43974]]-Casos_PN_CORR[[#This Row],[43973]]</f>
        <v>0</v>
      </c>
      <c r="CC482">
        <f>+Casos_PN_CORR[[#This Row],[43975]]-Casos_PN_CORR[[#This Row],[43974]]</f>
        <v>0</v>
      </c>
      <c r="CD482">
        <f>+Casos_PN_CORR[[#This Row],[43976]]-Casos_PN_CORR[[#This Row],[43975]]</f>
        <v>0</v>
      </c>
      <c r="CE482">
        <f>+Casos_PN_CORR[[#This Row],[43977]]-Casos_PN_CORR[[#This Row],[43976]]</f>
        <v>0</v>
      </c>
      <c r="CF482">
        <f>+Casos_PN_CORR[[#This Row],[43978]]-Casos_PN_CORR[[#This Row],[43977]]</f>
        <v>0</v>
      </c>
      <c r="CG482">
        <f>+Casos_PN_CORR[[#This Row],[43979]]-Casos_PN_CORR[[#This Row],[43978]]</f>
        <v>0</v>
      </c>
      <c r="CH482">
        <f>+Casos_PN_CORR[[#This Row],[43980]]-Casos_PN_CORR[[#This Row],[43979]]</f>
        <v>0</v>
      </c>
      <c r="CI482">
        <f>+Casos_PN_CORR[[#This Row],[43981]]-Casos_PN_CORR[[#This Row],[43980]]</f>
        <v>0</v>
      </c>
      <c r="CJ482">
        <f>+Casos_PN_CORR[[#This Row],[43982]]-Casos_PN_CORR[[#This Row],[43981]]</f>
        <v>0</v>
      </c>
      <c r="CK482">
        <f>+Casos_PN_CORR[[#This Row],[43983]]-Casos_PN_CORR[[#This Row],[43982]]</f>
        <v>0</v>
      </c>
      <c r="CL482">
        <f>+Casos_PN_CORR[[#This Row],[43984]]-Casos_PN_CORR[[#This Row],[43983]]</f>
        <v>0</v>
      </c>
      <c r="CM482">
        <f>+Casos_PN_CORR[[#This Row],[43985]]-Casos_PN_CORR[[#This Row],[43984]]</f>
        <v>0</v>
      </c>
      <c r="CN482">
        <f>+Casos_PN_CORR[[#This Row],[43986]]-Casos_PN_CORR[[#This Row],[43985]]</f>
        <v>0</v>
      </c>
      <c r="CO482">
        <f>+Casos_PN_CORR[[#This Row],[43987]]-Casos_PN_CORR[[#This Row],[43986]]</f>
        <v>0</v>
      </c>
      <c r="CP482">
        <f>+Casos_PN_CORR[[#This Row],[43988]]-Casos_PN_CORR[[#This Row],[43987]]</f>
        <v>0</v>
      </c>
      <c r="CQ482">
        <f>+Casos_PN_CORR[[#This Row],[43989]]-Casos_PN_CORR[[#This Row],[43988]]</f>
        <v>0</v>
      </c>
      <c r="CR482">
        <f>+Casos_PN_CORR[[#This Row],[43990]]-Casos_PN_CORR[[#This Row],[43989]]</f>
        <v>0</v>
      </c>
      <c r="CS482">
        <f>+Casos_PN_CORR[[#This Row],[43991]]-Casos_PN_CORR[[#This Row],[43990]]</f>
        <v>0</v>
      </c>
      <c r="CT482">
        <f>+Casos_PN_CORR[[#This Row],[43992]]-Casos_PN_CORR[[#This Row],[43991]]</f>
        <v>0</v>
      </c>
      <c r="CU482">
        <f>+Casos_PN_CORR[[#This Row],[43993]]-Casos_PN_CORR[[#This Row],[43992]]</f>
        <v>0</v>
      </c>
    </row>
    <row r="483" spans="1:99" x14ac:dyDescent="0.3">
      <c r="A483">
        <v>70217</v>
      </c>
      <c r="B483" s="2" t="s">
        <v>268</v>
      </c>
      <c r="C483" s="2" t="s">
        <v>348</v>
      </c>
      <c r="D483" s="2" t="s">
        <v>693</v>
      </c>
      <c r="E483" s="4">
        <f t="shared" si="7"/>
        <v>0</v>
      </c>
      <c r="F483">
        <f>+Casos_PN_CORR[[#This Row],[43900]]</f>
        <v>0</v>
      </c>
      <c r="G483">
        <f>+Casos_PN_CORR[[#This Row],[43901]]-Casos_PN_CORR[[#This Row],[43900]]</f>
        <v>0</v>
      </c>
      <c r="H483">
        <f>+Casos_PN_CORR[[#This Row],[43902]]-Casos_PN_CORR[[#This Row],[43901]]</f>
        <v>0</v>
      </c>
      <c r="I483">
        <f>+Casos_PN_CORR[[#This Row],[43903]]-Casos_PN_CORR[[#This Row],[43902]]</f>
        <v>0</v>
      </c>
      <c r="J483">
        <f>+Casos_PN_CORR[[#This Row],[43904]]-Casos_PN_CORR[[#This Row],[43903]]</f>
        <v>0</v>
      </c>
      <c r="K483">
        <f>+Casos_PN_CORR[[#This Row],[43905]]-Casos_PN_CORR[[#This Row],[43904]]</f>
        <v>0</v>
      </c>
      <c r="L483">
        <f>+Casos_PN_CORR[[#This Row],[43906]]-Casos_PN_CORR[[#This Row],[43905]]</f>
        <v>0</v>
      </c>
      <c r="M483">
        <f>+Casos_PN_CORR[[#This Row],[43907]]-Casos_PN_CORR[[#This Row],[43906]]</f>
        <v>0</v>
      </c>
      <c r="N483">
        <f>+Casos_PN_CORR[[#This Row],[43908]]-Casos_PN_CORR[[#This Row],[43907]]</f>
        <v>0</v>
      </c>
      <c r="O483">
        <f>+Casos_PN_CORR[[#This Row],[43909]]-Casos_PN_CORR[[#This Row],[43908]]</f>
        <v>0</v>
      </c>
      <c r="P483">
        <f>+Casos_PN_CORR[[#This Row],[43910]]-Casos_PN_CORR[[#This Row],[43909]]</f>
        <v>0</v>
      </c>
      <c r="Q483">
        <f>+Casos_PN_CORR[[#This Row],[43911]]-Casos_PN_CORR[[#This Row],[43910]]</f>
        <v>0</v>
      </c>
      <c r="R483">
        <f>+Casos_PN_CORR[[#This Row],[43912]]-Casos_PN_CORR[[#This Row],[43911]]</f>
        <v>0</v>
      </c>
      <c r="S483">
        <f>+Casos_PN_CORR[[#This Row],[43913]]-Casos_PN_CORR[[#This Row],[43912]]</f>
        <v>0</v>
      </c>
      <c r="T483">
        <f>+Casos_PN_CORR[[#This Row],[43914]]-Casos_PN_CORR[[#This Row],[43913]]</f>
        <v>0</v>
      </c>
      <c r="U483">
        <f>+Casos_PN_CORR[[#This Row],[43915]]-Casos_PN_CORR[[#This Row],[43914]]</f>
        <v>0</v>
      </c>
      <c r="V483">
        <f>+Casos_PN_CORR[[#This Row],[43916]]-Casos_PN_CORR[[#This Row],[43915]]</f>
        <v>0</v>
      </c>
      <c r="W483">
        <f>+Casos_PN_CORR[[#This Row],[43917]]-Casos_PN_CORR[[#This Row],[43916]]</f>
        <v>0</v>
      </c>
      <c r="X483">
        <f>+Casos_PN_CORR[[#This Row],[43918]]-Casos_PN_CORR[[#This Row],[43917]]</f>
        <v>0</v>
      </c>
      <c r="Y483">
        <f>+Casos_PN_CORR[[#This Row],[43919]]-Casos_PN_CORR[[#This Row],[43918]]</f>
        <v>0</v>
      </c>
      <c r="Z483">
        <f>+Casos_PN_CORR[[#This Row],[43920]]-Casos_PN_CORR[[#This Row],[43919]]</f>
        <v>0</v>
      </c>
      <c r="AA483">
        <f>+Casos_PN_CORR[[#This Row],[43921]]-Casos_PN_CORR[[#This Row],[43920]]</f>
        <v>0</v>
      </c>
      <c r="AB483">
        <f>+Casos_PN_CORR[[#This Row],[43922]]-Casos_PN_CORR[[#This Row],[43921]]</f>
        <v>0</v>
      </c>
      <c r="AC483">
        <f>+Casos_PN_CORR[[#This Row],[43923]]-Casos_PN_CORR[[#This Row],[43922]]</f>
        <v>0</v>
      </c>
      <c r="AD483">
        <f>+Casos_PN_CORR[[#This Row],[43924]]-Casos_PN_CORR[[#This Row],[43923]]</f>
        <v>0</v>
      </c>
      <c r="AE483">
        <f>+Casos_PN_CORR[[#This Row],[43925]]-Casos_PN_CORR[[#This Row],[43924]]</f>
        <v>0</v>
      </c>
      <c r="AF483">
        <f>+Casos_PN_CORR[[#This Row],[43926]]-Casos_PN_CORR[[#This Row],[43925]]</f>
        <v>0</v>
      </c>
      <c r="AG483">
        <f>+Casos_PN_CORR[[#This Row],[43927]]-Casos_PN_CORR[[#This Row],[43926]]</f>
        <v>0</v>
      </c>
      <c r="AH483">
        <f>+Casos_PN_CORR[[#This Row],[43928]]-Casos_PN_CORR[[#This Row],[43927]]</f>
        <v>0</v>
      </c>
      <c r="AI483">
        <f>+Casos_PN_CORR[[#This Row],[43929]]-Casos_PN_CORR[[#This Row],[43928]]</f>
        <v>0</v>
      </c>
      <c r="AJ483">
        <f>+Casos_PN_CORR[[#This Row],[43930]]-Casos_PN_CORR[[#This Row],[43929]]</f>
        <v>0</v>
      </c>
      <c r="AK483">
        <f>+Casos_PN_CORR[[#This Row],[43931]]-Casos_PN_CORR[[#This Row],[43930]]</f>
        <v>0</v>
      </c>
      <c r="AL483">
        <f>+Casos_PN_CORR[[#This Row],[43932]]-Casos_PN_CORR[[#This Row],[43931]]</f>
        <v>0</v>
      </c>
      <c r="AM483">
        <f>+Casos_PN_CORR[[#This Row],[43933]]-Casos_PN_CORR[[#This Row],[43932]]</f>
        <v>0</v>
      </c>
      <c r="AN483">
        <f>+Casos_PN_CORR[[#This Row],[43934]]-Casos_PN_CORR[[#This Row],[43933]]</f>
        <v>0</v>
      </c>
      <c r="AO483">
        <f>+Casos_PN_CORR[[#This Row],[43935]]-Casos_PN_CORR[[#This Row],[43934]]</f>
        <v>0</v>
      </c>
      <c r="AP483">
        <f>+Casos_PN_CORR[[#This Row],[43936]]-Casos_PN_CORR[[#This Row],[43935]]</f>
        <v>0</v>
      </c>
      <c r="AQ483">
        <f>+Casos_PN_CORR[[#This Row],[43937]]-Casos_PN_CORR[[#This Row],[43936]]</f>
        <v>0</v>
      </c>
      <c r="AR483">
        <f>+Casos_PN_CORR[[#This Row],[43938]]-Casos_PN_CORR[[#This Row],[43937]]</f>
        <v>0</v>
      </c>
      <c r="AS483">
        <f>+Casos_PN_CORR[[#This Row],[43939]]-Casos_PN_CORR[[#This Row],[43938]]</f>
        <v>0</v>
      </c>
      <c r="AT483">
        <f>+Casos_PN_CORR[[#This Row],[43940]]-Casos_PN_CORR[[#This Row],[43939]]</f>
        <v>0</v>
      </c>
      <c r="AU483">
        <f>+Casos_PN_CORR[[#This Row],[43941]]-Casos_PN_CORR[[#This Row],[43940]]</f>
        <v>0</v>
      </c>
      <c r="AV483">
        <f>+Casos_PN_CORR[[#This Row],[43942]]-Casos_PN_CORR[[#This Row],[43941]]</f>
        <v>0</v>
      </c>
      <c r="AW483">
        <f>+Casos_PN_CORR[[#This Row],[43943]]-Casos_PN_CORR[[#This Row],[43942]]</f>
        <v>0</v>
      </c>
      <c r="AX483">
        <f>+Casos_PN_CORR[[#This Row],[43944]]-Casos_PN_CORR[[#This Row],[43943]]</f>
        <v>0</v>
      </c>
      <c r="AY483">
        <f>+Casos_PN_CORR[[#This Row],[43945]]-Casos_PN_CORR[[#This Row],[43944]]</f>
        <v>0</v>
      </c>
      <c r="AZ483">
        <f>+Casos_PN_CORR[[#This Row],[43946]]-Casos_PN_CORR[[#This Row],[43945]]</f>
        <v>0</v>
      </c>
      <c r="BA483">
        <f>+Casos_PN_CORR[[#This Row],[43947]]-Casos_PN_CORR[[#This Row],[43946]]</f>
        <v>0</v>
      </c>
      <c r="BB483">
        <f>+Casos_PN_CORR[[#This Row],[43948]]-Casos_PN_CORR[[#This Row],[43947]]</f>
        <v>0</v>
      </c>
      <c r="BC483">
        <f>+Casos_PN_CORR[[#This Row],[43949]]-Casos_PN_CORR[[#This Row],[43948]]</f>
        <v>0</v>
      </c>
      <c r="BD483">
        <f>+Casos_PN_CORR[[#This Row],[43950]]-Casos_PN_CORR[[#This Row],[43949]]</f>
        <v>0</v>
      </c>
      <c r="BE483">
        <f>+Casos_PN_CORR[[#This Row],[43951]]-Casos_PN_CORR[[#This Row],[43950]]</f>
        <v>0</v>
      </c>
      <c r="BF483">
        <f>+Casos_PN_CORR[[#This Row],[43952]]-Casos_PN_CORR[[#This Row],[43951]]</f>
        <v>0</v>
      </c>
      <c r="BG483">
        <f>+Casos_PN_CORR[[#This Row],[43953]]-Casos_PN_CORR[[#This Row],[43952]]</f>
        <v>0</v>
      </c>
      <c r="BH483">
        <f>+Casos_PN_CORR[[#This Row],[43954]]-Casos_PN_CORR[[#This Row],[43953]]</f>
        <v>0</v>
      </c>
      <c r="BI483">
        <f>+Casos_PN_CORR[[#This Row],[43955]]-Casos_PN_CORR[[#This Row],[43954]]</f>
        <v>0</v>
      </c>
      <c r="BJ483">
        <f>+Casos_PN_CORR[[#This Row],[43956]]-Casos_PN_CORR[[#This Row],[43955]]</f>
        <v>0</v>
      </c>
      <c r="BK483">
        <f>+Casos_PN_CORR[[#This Row],[43957]]-Casos_PN_CORR[[#This Row],[43956]]</f>
        <v>0</v>
      </c>
      <c r="BL483">
        <f>+Casos_PN_CORR[[#This Row],[43958]]-Casos_PN_CORR[[#This Row],[43957]]</f>
        <v>0</v>
      </c>
      <c r="BM483">
        <f>+Casos_PN_CORR[[#This Row],[43959]]-Casos_PN_CORR[[#This Row],[43958]]</f>
        <v>0</v>
      </c>
      <c r="BN483">
        <f>+Casos_PN_CORR[[#This Row],[43960]]-Casos_PN_CORR[[#This Row],[43959]]</f>
        <v>0</v>
      </c>
      <c r="BO483">
        <f>+Casos_PN_CORR[[#This Row],[43961]]-Casos_PN_CORR[[#This Row],[43960]]</f>
        <v>0</v>
      </c>
      <c r="BP483">
        <f>+Casos_PN_CORR[[#This Row],[43962]]-Casos_PN_CORR[[#This Row],[43961]]</f>
        <v>0</v>
      </c>
      <c r="BQ483">
        <f>+Casos_PN_CORR[[#This Row],[43963]]-Casos_PN_CORR[[#This Row],[43962]]</f>
        <v>0</v>
      </c>
      <c r="BR483">
        <f>+Casos_PN_CORR[[#This Row],[43964]]-Casos_PN_CORR[[#This Row],[43963]]</f>
        <v>0</v>
      </c>
      <c r="BS483">
        <f>+Casos_PN_CORR[[#This Row],[43965]]-Casos_PN_CORR[[#This Row],[43964]]</f>
        <v>0</v>
      </c>
      <c r="BT483">
        <f>+Casos_PN_CORR[[#This Row],[43966]]-Casos_PN_CORR[[#This Row],[43965]]</f>
        <v>0</v>
      </c>
      <c r="BU483">
        <f>+Casos_PN_CORR[[#This Row],[43967]]-Casos_PN_CORR[[#This Row],[43966]]</f>
        <v>0</v>
      </c>
      <c r="BV483">
        <f>+Casos_PN_CORR[[#This Row],[43968]]-Casos_PN_CORR[[#This Row],[43967]]</f>
        <v>0</v>
      </c>
      <c r="BW483">
        <f>+Casos_PN_CORR[[#This Row],[43969]]-Casos_PN_CORR[[#This Row],[43968]]</f>
        <v>0</v>
      </c>
      <c r="BX483">
        <f>+Casos_PN_CORR[[#This Row],[43970]]-Casos_PN_CORR[[#This Row],[43969]]</f>
        <v>0</v>
      </c>
      <c r="BY483">
        <f>+Casos_PN_CORR[[#This Row],[43971]]-Casos_PN_CORR[[#This Row],[43970]]</f>
        <v>0</v>
      </c>
      <c r="BZ483">
        <f>+Casos_PN_CORR[[#This Row],[43972]]-Casos_PN_CORR[[#This Row],[43971]]</f>
        <v>0</v>
      </c>
      <c r="CA483">
        <f>+Casos_PN_CORR[[#This Row],[43973]]-Casos_PN_CORR[[#This Row],[43972]]</f>
        <v>0</v>
      </c>
      <c r="CB483">
        <f>+Casos_PN_CORR[[#This Row],[43974]]-Casos_PN_CORR[[#This Row],[43973]]</f>
        <v>0</v>
      </c>
      <c r="CC483">
        <f>+Casos_PN_CORR[[#This Row],[43975]]-Casos_PN_CORR[[#This Row],[43974]]</f>
        <v>0</v>
      </c>
      <c r="CD483">
        <f>+Casos_PN_CORR[[#This Row],[43976]]-Casos_PN_CORR[[#This Row],[43975]]</f>
        <v>0</v>
      </c>
      <c r="CE483">
        <f>+Casos_PN_CORR[[#This Row],[43977]]-Casos_PN_CORR[[#This Row],[43976]]</f>
        <v>0</v>
      </c>
      <c r="CF483">
        <f>+Casos_PN_CORR[[#This Row],[43978]]-Casos_PN_CORR[[#This Row],[43977]]</f>
        <v>0</v>
      </c>
      <c r="CG483">
        <f>+Casos_PN_CORR[[#This Row],[43979]]-Casos_PN_CORR[[#This Row],[43978]]</f>
        <v>0</v>
      </c>
      <c r="CH483">
        <f>+Casos_PN_CORR[[#This Row],[43980]]-Casos_PN_CORR[[#This Row],[43979]]</f>
        <v>0</v>
      </c>
      <c r="CI483">
        <f>+Casos_PN_CORR[[#This Row],[43981]]-Casos_PN_CORR[[#This Row],[43980]]</f>
        <v>0</v>
      </c>
      <c r="CJ483">
        <f>+Casos_PN_CORR[[#This Row],[43982]]-Casos_PN_CORR[[#This Row],[43981]]</f>
        <v>0</v>
      </c>
      <c r="CK483">
        <f>+Casos_PN_CORR[[#This Row],[43983]]-Casos_PN_CORR[[#This Row],[43982]]</f>
        <v>0</v>
      </c>
      <c r="CL483">
        <f>+Casos_PN_CORR[[#This Row],[43984]]-Casos_PN_CORR[[#This Row],[43983]]</f>
        <v>0</v>
      </c>
      <c r="CM483">
        <f>+Casos_PN_CORR[[#This Row],[43985]]-Casos_PN_CORR[[#This Row],[43984]]</f>
        <v>0</v>
      </c>
      <c r="CN483">
        <f>+Casos_PN_CORR[[#This Row],[43986]]-Casos_PN_CORR[[#This Row],[43985]]</f>
        <v>0</v>
      </c>
      <c r="CO483">
        <f>+Casos_PN_CORR[[#This Row],[43987]]-Casos_PN_CORR[[#This Row],[43986]]</f>
        <v>0</v>
      </c>
      <c r="CP483">
        <f>+Casos_PN_CORR[[#This Row],[43988]]-Casos_PN_CORR[[#This Row],[43987]]</f>
        <v>0</v>
      </c>
      <c r="CQ483">
        <f>+Casos_PN_CORR[[#This Row],[43989]]-Casos_PN_CORR[[#This Row],[43988]]</f>
        <v>0</v>
      </c>
      <c r="CR483">
        <f>+Casos_PN_CORR[[#This Row],[43990]]-Casos_PN_CORR[[#This Row],[43989]]</f>
        <v>0</v>
      </c>
      <c r="CS483">
        <f>+Casos_PN_CORR[[#This Row],[43991]]-Casos_PN_CORR[[#This Row],[43990]]</f>
        <v>0</v>
      </c>
      <c r="CT483">
        <f>+Casos_PN_CORR[[#This Row],[43992]]-Casos_PN_CORR[[#This Row],[43991]]</f>
        <v>0</v>
      </c>
      <c r="CU483">
        <f>+Casos_PN_CORR[[#This Row],[43993]]-Casos_PN_CORR[[#This Row],[43992]]</f>
        <v>0</v>
      </c>
    </row>
    <row r="484" spans="1:99" x14ac:dyDescent="0.3">
      <c r="A484">
        <v>120309</v>
      </c>
      <c r="B484" s="2" t="s">
        <v>191</v>
      </c>
      <c r="C484" s="2" t="s">
        <v>380</v>
      </c>
      <c r="D484" s="2" t="s">
        <v>693</v>
      </c>
      <c r="E484" s="4">
        <f t="shared" si="7"/>
        <v>0</v>
      </c>
      <c r="F484">
        <f>+Casos_PN_CORR[[#This Row],[43900]]</f>
        <v>0</v>
      </c>
      <c r="G484">
        <f>+Casos_PN_CORR[[#This Row],[43901]]-Casos_PN_CORR[[#This Row],[43900]]</f>
        <v>0</v>
      </c>
      <c r="H484">
        <f>+Casos_PN_CORR[[#This Row],[43902]]-Casos_PN_CORR[[#This Row],[43901]]</f>
        <v>0</v>
      </c>
      <c r="I484">
        <f>+Casos_PN_CORR[[#This Row],[43903]]-Casos_PN_CORR[[#This Row],[43902]]</f>
        <v>0</v>
      </c>
      <c r="J484">
        <f>+Casos_PN_CORR[[#This Row],[43904]]-Casos_PN_CORR[[#This Row],[43903]]</f>
        <v>0</v>
      </c>
      <c r="K484">
        <f>+Casos_PN_CORR[[#This Row],[43905]]-Casos_PN_CORR[[#This Row],[43904]]</f>
        <v>0</v>
      </c>
      <c r="L484">
        <f>+Casos_PN_CORR[[#This Row],[43906]]-Casos_PN_CORR[[#This Row],[43905]]</f>
        <v>0</v>
      </c>
      <c r="M484">
        <f>+Casos_PN_CORR[[#This Row],[43907]]-Casos_PN_CORR[[#This Row],[43906]]</f>
        <v>0</v>
      </c>
      <c r="N484">
        <f>+Casos_PN_CORR[[#This Row],[43908]]-Casos_PN_CORR[[#This Row],[43907]]</f>
        <v>0</v>
      </c>
      <c r="O484">
        <f>+Casos_PN_CORR[[#This Row],[43909]]-Casos_PN_CORR[[#This Row],[43908]]</f>
        <v>0</v>
      </c>
      <c r="P484">
        <f>+Casos_PN_CORR[[#This Row],[43910]]-Casos_PN_CORR[[#This Row],[43909]]</f>
        <v>0</v>
      </c>
      <c r="Q484">
        <f>+Casos_PN_CORR[[#This Row],[43911]]-Casos_PN_CORR[[#This Row],[43910]]</f>
        <v>0</v>
      </c>
      <c r="R484">
        <f>+Casos_PN_CORR[[#This Row],[43912]]-Casos_PN_CORR[[#This Row],[43911]]</f>
        <v>0</v>
      </c>
      <c r="S484">
        <f>+Casos_PN_CORR[[#This Row],[43913]]-Casos_PN_CORR[[#This Row],[43912]]</f>
        <v>0</v>
      </c>
      <c r="T484">
        <f>+Casos_PN_CORR[[#This Row],[43914]]-Casos_PN_CORR[[#This Row],[43913]]</f>
        <v>0</v>
      </c>
      <c r="U484">
        <f>+Casos_PN_CORR[[#This Row],[43915]]-Casos_PN_CORR[[#This Row],[43914]]</f>
        <v>0</v>
      </c>
      <c r="V484">
        <f>+Casos_PN_CORR[[#This Row],[43916]]-Casos_PN_CORR[[#This Row],[43915]]</f>
        <v>0</v>
      </c>
      <c r="W484">
        <f>+Casos_PN_CORR[[#This Row],[43917]]-Casos_PN_CORR[[#This Row],[43916]]</f>
        <v>0</v>
      </c>
      <c r="X484">
        <f>+Casos_PN_CORR[[#This Row],[43918]]-Casos_PN_CORR[[#This Row],[43917]]</f>
        <v>0</v>
      </c>
      <c r="Y484">
        <f>+Casos_PN_CORR[[#This Row],[43919]]-Casos_PN_CORR[[#This Row],[43918]]</f>
        <v>0</v>
      </c>
      <c r="Z484">
        <f>+Casos_PN_CORR[[#This Row],[43920]]-Casos_PN_CORR[[#This Row],[43919]]</f>
        <v>0</v>
      </c>
      <c r="AA484">
        <f>+Casos_PN_CORR[[#This Row],[43921]]-Casos_PN_CORR[[#This Row],[43920]]</f>
        <v>0</v>
      </c>
      <c r="AB484">
        <f>+Casos_PN_CORR[[#This Row],[43922]]-Casos_PN_CORR[[#This Row],[43921]]</f>
        <v>0</v>
      </c>
      <c r="AC484">
        <f>+Casos_PN_CORR[[#This Row],[43923]]-Casos_PN_CORR[[#This Row],[43922]]</f>
        <v>0</v>
      </c>
      <c r="AD484">
        <f>+Casos_PN_CORR[[#This Row],[43924]]-Casos_PN_CORR[[#This Row],[43923]]</f>
        <v>0</v>
      </c>
      <c r="AE484">
        <f>+Casos_PN_CORR[[#This Row],[43925]]-Casos_PN_CORR[[#This Row],[43924]]</f>
        <v>0</v>
      </c>
      <c r="AF484">
        <f>+Casos_PN_CORR[[#This Row],[43926]]-Casos_PN_CORR[[#This Row],[43925]]</f>
        <v>0</v>
      </c>
      <c r="AG484">
        <f>+Casos_PN_CORR[[#This Row],[43927]]-Casos_PN_CORR[[#This Row],[43926]]</f>
        <v>0</v>
      </c>
      <c r="AH484">
        <f>+Casos_PN_CORR[[#This Row],[43928]]-Casos_PN_CORR[[#This Row],[43927]]</f>
        <v>0</v>
      </c>
      <c r="AI484">
        <f>+Casos_PN_CORR[[#This Row],[43929]]-Casos_PN_CORR[[#This Row],[43928]]</f>
        <v>0</v>
      </c>
      <c r="AJ484">
        <f>+Casos_PN_CORR[[#This Row],[43930]]-Casos_PN_CORR[[#This Row],[43929]]</f>
        <v>0</v>
      </c>
      <c r="AK484">
        <f>+Casos_PN_CORR[[#This Row],[43931]]-Casos_PN_CORR[[#This Row],[43930]]</f>
        <v>0</v>
      </c>
      <c r="AL484">
        <f>+Casos_PN_CORR[[#This Row],[43932]]-Casos_PN_CORR[[#This Row],[43931]]</f>
        <v>0</v>
      </c>
      <c r="AM484">
        <f>+Casos_PN_CORR[[#This Row],[43933]]-Casos_PN_CORR[[#This Row],[43932]]</f>
        <v>0</v>
      </c>
      <c r="AN484">
        <f>+Casos_PN_CORR[[#This Row],[43934]]-Casos_PN_CORR[[#This Row],[43933]]</f>
        <v>0</v>
      </c>
      <c r="AO484">
        <f>+Casos_PN_CORR[[#This Row],[43935]]-Casos_PN_CORR[[#This Row],[43934]]</f>
        <v>0</v>
      </c>
      <c r="AP484">
        <f>+Casos_PN_CORR[[#This Row],[43936]]-Casos_PN_CORR[[#This Row],[43935]]</f>
        <v>0</v>
      </c>
      <c r="AQ484">
        <f>+Casos_PN_CORR[[#This Row],[43937]]-Casos_PN_CORR[[#This Row],[43936]]</f>
        <v>0</v>
      </c>
      <c r="AR484">
        <f>+Casos_PN_CORR[[#This Row],[43938]]-Casos_PN_CORR[[#This Row],[43937]]</f>
        <v>0</v>
      </c>
      <c r="AS484">
        <f>+Casos_PN_CORR[[#This Row],[43939]]-Casos_PN_CORR[[#This Row],[43938]]</f>
        <v>0</v>
      </c>
      <c r="AT484">
        <f>+Casos_PN_CORR[[#This Row],[43940]]-Casos_PN_CORR[[#This Row],[43939]]</f>
        <v>0</v>
      </c>
      <c r="AU484">
        <f>+Casos_PN_CORR[[#This Row],[43941]]-Casos_PN_CORR[[#This Row],[43940]]</f>
        <v>0</v>
      </c>
      <c r="AV484">
        <f>+Casos_PN_CORR[[#This Row],[43942]]-Casos_PN_CORR[[#This Row],[43941]]</f>
        <v>0</v>
      </c>
      <c r="AW484">
        <f>+Casos_PN_CORR[[#This Row],[43943]]-Casos_PN_CORR[[#This Row],[43942]]</f>
        <v>0</v>
      </c>
      <c r="AX484">
        <f>+Casos_PN_CORR[[#This Row],[43944]]-Casos_PN_CORR[[#This Row],[43943]]</f>
        <v>0</v>
      </c>
      <c r="AY484">
        <f>+Casos_PN_CORR[[#This Row],[43945]]-Casos_PN_CORR[[#This Row],[43944]]</f>
        <v>0</v>
      </c>
      <c r="AZ484">
        <f>+Casos_PN_CORR[[#This Row],[43946]]-Casos_PN_CORR[[#This Row],[43945]]</f>
        <v>0</v>
      </c>
      <c r="BA484">
        <f>+Casos_PN_CORR[[#This Row],[43947]]-Casos_PN_CORR[[#This Row],[43946]]</f>
        <v>0</v>
      </c>
      <c r="BB484">
        <f>+Casos_PN_CORR[[#This Row],[43948]]-Casos_PN_CORR[[#This Row],[43947]]</f>
        <v>0</v>
      </c>
      <c r="BC484">
        <f>+Casos_PN_CORR[[#This Row],[43949]]-Casos_PN_CORR[[#This Row],[43948]]</f>
        <v>0</v>
      </c>
      <c r="BD484">
        <f>+Casos_PN_CORR[[#This Row],[43950]]-Casos_PN_CORR[[#This Row],[43949]]</f>
        <v>0</v>
      </c>
      <c r="BE484">
        <f>+Casos_PN_CORR[[#This Row],[43951]]-Casos_PN_CORR[[#This Row],[43950]]</f>
        <v>0</v>
      </c>
      <c r="BF484">
        <f>+Casos_PN_CORR[[#This Row],[43952]]-Casos_PN_CORR[[#This Row],[43951]]</f>
        <v>0</v>
      </c>
      <c r="BG484">
        <f>+Casos_PN_CORR[[#This Row],[43953]]-Casos_PN_CORR[[#This Row],[43952]]</f>
        <v>0</v>
      </c>
      <c r="BH484">
        <f>+Casos_PN_CORR[[#This Row],[43954]]-Casos_PN_CORR[[#This Row],[43953]]</f>
        <v>0</v>
      </c>
      <c r="BI484">
        <f>+Casos_PN_CORR[[#This Row],[43955]]-Casos_PN_CORR[[#This Row],[43954]]</f>
        <v>0</v>
      </c>
      <c r="BJ484">
        <f>+Casos_PN_CORR[[#This Row],[43956]]-Casos_PN_CORR[[#This Row],[43955]]</f>
        <v>0</v>
      </c>
      <c r="BK484">
        <f>+Casos_PN_CORR[[#This Row],[43957]]-Casos_PN_CORR[[#This Row],[43956]]</f>
        <v>0</v>
      </c>
      <c r="BL484">
        <f>+Casos_PN_CORR[[#This Row],[43958]]-Casos_PN_CORR[[#This Row],[43957]]</f>
        <v>0</v>
      </c>
      <c r="BM484">
        <f>+Casos_PN_CORR[[#This Row],[43959]]-Casos_PN_CORR[[#This Row],[43958]]</f>
        <v>0</v>
      </c>
      <c r="BN484">
        <f>+Casos_PN_CORR[[#This Row],[43960]]-Casos_PN_CORR[[#This Row],[43959]]</f>
        <v>0</v>
      </c>
      <c r="BO484">
        <f>+Casos_PN_CORR[[#This Row],[43961]]-Casos_PN_CORR[[#This Row],[43960]]</f>
        <v>0</v>
      </c>
      <c r="BP484">
        <f>+Casos_PN_CORR[[#This Row],[43962]]-Casos_PN_CORR[[#This Row],[43961]]</f>
        <v>0</v>
      </c>
      <c r="BQ484">
        <f>+Casos_PN_CORR[[#This Row],[43963]]-Casos_PN_CORR[[#This Row],[43962]]</f>
        <v>0</v>
      </c>
      <c r="BR484">
        <f>+Casos_PN_CORR[[#This Row],[43964]]-Casos_PN_CORR[[#This Row],[43963]]</f>
        <v>0</v>
      </c>
      <c r="BS484">
        <f>+Casos_PN_CORR[[#This Row],[43965]]-Casos_PN_CORR[[#This Row],[43964]]</f>
        <v>0</v>
      </c>
      <c r="BT484">
        <f>+Casos_PN_CORR[[#This Row],[43966]]-Casos_PN_CORR[[#This Row],[43965]]</f>
        <v>0</v>
      </c>
      <c r="BU484">
        <f>+Casos_PN_CORR[[#This Row],[43967]]-Casos_PN_CORR[[#This Row],[43966]]</f>
        <v>0</v>
      </c>
      <c r="BV484">
        <f>+Casos_PN_CORR[[#This Row],[43968]]-Casos_PN_CORR[[#This Row],[43967]]</f>
        <v>0</v>
      </c>
      <c r="BW484">
        <f>+Casos_PN_CORR[[#This Row],[43969]]-Casos_PN_CORR[[#This Row],[43968]]</f>
        <v>0</v>
      </c>
      <c r="BX484">
        <f>+Casos_PN_CORR[[#This Row],[43970]]-Casos_PN_CORR[[#This Row],[43969]]</f>
        <v>0</v>
      </c>
      <c r="BY484">
        <f>+Casos_PN_CORR[[#This Row],[43971]]-Casos_PN_CORR[[#This Row],[43970]]</f>
        <v>0</v>
      </c>
      <c r="BZ484">
        <f>+Casos_PN_CORR[[#This Row],[43972]]-Casos_PN_CORR[[#This Row],[43971]]</f>
        <v>0</v>
      </c>
      <c r="CA484">
        <f>+Casos_PN_CORR[[#This Row],[43973]]-Casos_PN_CORR[[#This Row],[43972]]</f>
        <v>0</v>
      </c>
      <c r="CB484">
        <f>+Casos_PN_CORR[[#This Row],[43974]]-Casos_PN_CORR[[#This Row],[43973]]</f>
        <v>0</v>
      </c>
      <c r="CC484">
        <f>+Casos_PN_CORR[[#This Row],[43975]]-Casos_PN_CORR[[#This Row],[43974]]</f>
        <v>0</v>
      </c>
      <c r="CD484">
        <f>+Casos_PN_CORR[[#This Row],[43976]]-Casos_PN_CORR[[#This Row],[43975]]</f>
        <v>0</v>
      </c>
      <c r="CE484">
        <f>+Casos_PN_CORR[[#This Row],[43977]]-Casos_PN_CORR[[#This Row],[43976]]</f>
        <v>0</v>
      </c>
      <c r="CF484">
        <f>+Casos_PN_CORR[[#This Row],[43978]]-Casos_PN_CORR[[#This Row],[43977]]</f>
        <v>0</v>
      </c>
      <c r="CG484">
        <f>+Casos_PN_CORR[[#This Row],[43979]]-Casos_PN_CORR[[#This Row],[43978]]</f>
        <v>0</v>
      </c>
      <c r="CH484">
        <f>+Casos_PN_CORR[[#This Row],[43980]]-Casos_PN_CORR[[#This Row],[43979]]</f>
        <v>0</v>
      </c>
      <c r="CI484">
        <f>+Casos_PN_CORR[[#This Row],[43981]]-Casos_PN_CORR[[#This Row],[43980]]</f>
        <v>0</v>
      </c>
      <c r="CJ484">
        <f>+Casos_PN_CORR[[#This Row],[43982]]-Casos_PN_CORR[[#This Row],[43981]]</f>
        <v>0</v>
      </c>
      <c r="CK484">
        <f>+Casos_PN_CORR[[#This Row],[43983]]-Casos_PN_CORR[[#This Row],[43982]]</f>
        <v>0</v>
      </c>
      <c r="CL484">
        <f>+Casos_PN_CORR[[#This Row],[43984]]-Casos_PN_CORR[[#This Row],[43983]]</f>
        <v>0</v>
      </c>
      <c r="CM484">
        <f>+Casos_PN_CORR[[#This Row],[43985]]-Casos_PN_CORR[[#This Row],[43984]]</f>
        <v>0</v>
      </c>
      <c r="CN484">
        <f>+Casos_PN_CORR[[#This Row],[43986]]-Casos_PN_CORR[[#This Row],[43985]]</f>
        <v>0</v>
      </c>
      <c r="CO484">
        <f>+Casos_PN_CORR[[#This Row],[43987]]-Casos_PN_CORR[[#This Row],[43986]]</f>
        <v>0</v>
      </c>
      <c r="CP484">
        <f>+Casos_PN_CORR[[#This Row],[43988]]-Casos_PN_CORR[[#This Row],[43987]]</f>
        <v>0</v>
      </c>
      <c r="CQ484">
        <f>+Casos_PN_CORR[[#This Row],[43989]]-Casos_PN_CORR[[#This Row],[43988]]</f>
        <v>0</v>
      </c>
      <c r="CR484">
        <f>+Casos_PN_CORR[[#This Row],[43990]]-Casos_PN_CORR[[#This Row],[43989]]</f>
        <v>0</v>
      </c>
      <c r="CS484">
        <f>+Casos_PN_CORR[[#This Row],[43991]]-Casos_PN_CORR[[#This Row],[43990]]</f>
        <v>0</v>
      </c>
      <c r="CT484">
        <f>+Casos_PN_CORR[[#This Row],[43992]]-Casos_PN_CORR[[#This Row],[43991]]</f>
        <v>0</v>
      </c>
      <c r="CU484">
        <f>+Casos_PN_CORR[[#This Row],[43993]]-Casos_PN_CORR[[#This Row],[43992]]</f>
        <v>0</v>
      </c>
    </row>
    <row r="485" spans="1:99" x14ac:dyDescent="0.3">
      <c r="A485">
        <v>60405</v>
      </c>
      <c r="B485" s="2" t="s">
        <v>158</v>
      </c>
      <c r="C485" s="2" t="s">
        <v>332</v>
      </c>
      <c r="D485" s="2" t="s">
        <v>694</v>
      </c>
      <c r="E485" s="4">
        <f t="shared" si="7"/>
        <v>0</v>
      </c>
      <c r="F485">
        <f>+Casos_PN_CORR[[#This Row],[43900]]</f>
        <v>0</v>
      </c>
      <c r="G485">
        <f>+Casos_PN_CORR[[#This Row],[43901]]-Casos_PN_CORR[[#This Row],[43900]]</f>
        <v>0</v>
      </c>
      <c r="H485">
        <f>+Casos_PN_CORR[[#This Row],[43902]]-Casos_PN_CORR[[#This Row],[43901]]</f>
        <v>0</v>
      </c>
      <c r="I485">
        <f>+Casos_PN_CORR[[#This Row],[43903]]-Casos_PN_CORR[[#This Row],[43902]]</f>
        <v>0</v>
      </c>
      <c r="J485">
        <f>+Casos_PN_CORR[[#This Row],[43904]]-Casos_PN_CORR[[#This Row],[43903]]</f>
        <v>0</v>
      </c>
      <c r="K485">
        <f>+Casos_PN_CORR[[#This Row],[43905]]-Casos_PN_CORR[[#This Row],[43904]]</f>
        <v>0</v>
      </c>
      <c r="L485">
        <f>+Casos_PN_CORR[[#This Row],[43906]]-Casos_PN_CORR[[#This Row],[43905]]</f>
        <v>0</v>
      </c>
      <c r="M485">
        <f>+Casos_PN_CORR[[#This Row],[43907]]-Casos_PN_CORR[[#This Row],[43906]]</f>
        <v>0</v>
      </c>
      <c r="N485">
        <f>+Casos_PN_CORR[[#This Row],[43908]]-Casos_PN_CORR[[#This Row],[43907]]</f>
        <v>0</v>
      </c>
      <c r="O485">
        <f>+Casos_PN_CORR[[#This Row],[43909]]-Casos_PN_CORR[[#This Row],[43908]]</f>
        <v>0</v>
      </c>
      <c r="P485">
        <f>+Casos_PN_CORR[[#This Row],[43910]]-Casos_PN_CORR[[#This Row],[43909]]</f>
        <v>0</v>
      </c>
      <c r="Q485">
        <f>+Casos_PN_CORR[[#This Row],[43911]]-Casos_PN_CORR[[#This Row],[43910]]</f>
        <v>0</v>
      </c>
      <c r="R485">
        <f>+Casos_PN_CORR[[#This Row],[43912]]-Casos_PN_CORR[[#This Row],[43911]]</f>
        <v>0</v>
      </c>
      <c r="S485">
        <f>+Casos_PN_CORR[[#This Row],[43913]]-Casos_PN_CORR[[#This Row],[43912]]</f>
        <v>0</v>
      </c>
      <c r="T485">
        <f>+Casos_PN_CORR[[#This Row],[43914]]-Casos_PN_CORR[[#This Row],[43913]]</f>
        <v>0</v>
      </c>
      <c r="U485">
        <f>+Casos_PN_CORR[[#This Row],[43915]]-Casos_PN_CORR[[#This Row],[43914]]</f>
        <v>0</v>
      </c>
      <c r="V485">
        <f>+Casos_PN_CORR[[#This Row],[43916]]-Casos_PN_CORR[[#This Row],[43915]]</f>
        <v>0</v>
      </c>
      <c r="W485">
        <f>+Casos_PN_CORR[[#This Row],[43917]]-Casos_PN_CORR[[#This Row],[43916]]</f>
        <v>0</v>
      </c>
      <c r="X485">
        <f>+Casos_PN_CORR[[#This Row],[43918]]-Casos_PN_CORR[[#This Row],[43917]]</f>
        <v>0</v>
      </c>
      <c r="Y485">
        <f>+Casos_PN_CORR[[#This Row],[43919]]-Casos_PN_CORR[[#This Row],[43918]]</f>
        <v>0</v>
      </c>
      <c r="Z485">
        <f>+Casos_PN_CORR[[#This Row],[43920]]-Casos_PN_CORR[[#This Row],[43919]]</f>
        <v>0</v>
      </c>
      <c r="AA485">
        <f>+Casos_PN_CORR[[#This Row],[43921]]-Casos_PN_CORR[[#This Row],[43920]]</f>
        <v>0</v>
      </c>
      <c r="AB485">
        <f>+Casos_PN_CORR[[#This Row],[43922]]-Casos_PN_CORR[[#This Row],[43921]]</f>
        <v>0</v>
      </c>
      <c r="AC485">
        <f>+Casos_PN_CORR[[#This Row],[43923]]-Casos_PN_CORR[[#This Row],[43922]]</f>
        <v>0</v>
      </c>
      <c r="AD485">
        <f>+Casos_PN_CORR[[#This Row],[43924]]-Casos_PN_CORR[[#This Row],[43923]]</f>
        <v>0</v>
      </c>
      <c r="AE485">
        <f>+Casos_PN_CORR[[#This Row],[43925]]-Casos_PN_CORR[[#This Row],[43924]]</f>
        <v>0</v>
      </c>
      <c r="AF485">
        <f>+Casos_PN_CORR[[#This Row],[43926]]-Casos_PN_CORR[[#This Row],[43925]]</f>
        <v>0</v>
      </c>
      <c r="AG485">
        <f>+Casos_PN_CORR[[#This Row],[43927]]-Casos_PN_CORR[[#This Row],[43926]]</f>
        <v>0</v>
      </c>
      <c r="AH485">
        <f>+Casos_PN_CORR[[#This Row],[43928]]-Casos_PN_CORR[[#This Row],[43927]]</f>
        <v>0</v>
      </c>
      <c r="AI485">
        <f>+Casos_PN_CORR[[#This Row],[43929]]-Casos_PN_CORR[[#This Row],[43928]]</f>
        <v>0</v>
      </c>
      <c r="AJ485">
        <f>+Casos_PN_CORR[[#This Row],[43930]]-Casos_PN_CORR[[#This Row],[43929]]</f>
        <v>0</v>
      </c>
      <c r="AK485">
        <f>+Casos_PN_CORR[[#This Row],[43931]]-Casos_PN_CORR[[#This Row],[43930]]</f>
        <v>0</v>
      </c>
      <c r="AL485">
        <f>+Casos_PN_CORR[[#This Row],[43932]]-Casos_PN_CORR[[#This Row],[43931]]</f>
        <v>0</v>
      </c>
      <c r="AM485">
        <f>+Casos_PN_CORR[[#This Row],[43933]]-Casos_PN_CORR[[#This Row],[43932]]</f>
        <v>0</v>
      </c>
      <c r="AN485">
        <f>+Casos_PN_CORR[[#This Row],[43934]]-Casos_PN_CORR[[#This Row],[43933]]</f>
        <v>0</v>
      </c>
      <c r="AO485">
        <f>+Casos_PN_CORR[[#This Row],[43935]]-Casos_PN_CORR[[#This Row],[43934]]</f>
        <v>0</v>
      </c>
      <c r="AP485">
        <f>+Casos_PN_CORR[[#This Row],[43936]]-Casos_PN_CORR[[#This Row],[43935]]</f>
        <v>0</v>
      </c>
      <c r="AQ485">
        <f>+Casos_PN_CORR[[#This Row],[43937]]-Casos_PN_CORR[[#This Row],[43936]]</f>
        <v>0</v>
      </c>
      <c r="AR485">
        <f>+Casos_PN_CORR[[#This Row],[43938]]-Casos_PN_CORR[[#This Row],[43937]]</f>
        <v>0</v>
      </c>
      <c r="AS485">
        <f>+Casos_PN_CORR[[#This Row],[43939]]-Casos_PN_CORR[[#This Row],[43938]]</f>
        <v>0</v>
      </c>
      <c r="AT485">
        <f>+Casos_PN_CORR[[#This Row],[43940]]-Casos_PN_CORR[[#This Row],[43939]]</f>
        <v>0</v>
      </c>
      <c r="AU485">
        <f>+Casos_PN_CORR[[#This Row],[43941]]-Casos_PN_CORR[[#This Row],[43940]]</f>
        <v>0</v>
      </c>
      <c r="AV485">
        <f>+Casos_PN_CORR[[#This Row],[43942]]-Casos_PN_CORR[[#This Row],[43941]]</f>
        <v>0</v>
      </c>
      <c r="AW485">
        <f>+Casos_PN_CORR[[#This Row],[43943]]-Casos_PN_CORR[[#This Row],[43942]]</f>
        <v>0</v>
      </c>
      <c r="AX485">
        <f>+Casos_PN_CORR[[#This Row],[43944]]-Casos_PN_CORR[[#This Row],[43943]]</f>
        <v>0</v>
      </c>
      <c r="AY485">
        <f>+Casos_PN_CORR[[#This Row],[43945]]-Casos_PN_CORR[[#This Row],[43944]]</f>
        <v>0</v>
      </c>
      <c r="AZ485">
        <f>+Casos_PN_CORR[[#This Row],[43946]]-Casos_PN_CORR[[#This Row],[43945]]</f>
        <v>0</v>
      </c>
      <c r="BA485">
        <f>+Casos_PN_CORR[[#This Row],[43947]]-Casos_PN_CORR[[#This Row],[43946]]</f>
        <v>0</v>
      </c>
      <c r="BB485">
        <f>+Casos_PN_CORR[[#This Row],[43948]]-Casos_PN_CORR[[#This Row],[43947]]</f>
        <v>0</v>
      </c>
      <c r="BC485">
        <f>+Casos_PN_CORR[[#This Row],[43949]]-Casos_PN_CORR[[#This Row],[43948]]</f>
        <v>0</v>
      </c>
      <c r="BD485">
        <f>+Casos_PN_CORR[[#This Row],[43950]]-Casos_PN_CORR[[#This Row],[43949]]</f>
        <v>0</v>
      </c>
      <c r="BE485">
        <f>+Casos_PN_CORR[[#This Row],[43951]]-Casos_PN_CORR[[#This Row],[43950]]</f>
        <v>0</v>
      </c>
      <c r="BF485">
        <f>+Casos_PN_CORR[[#This Row],[43952]]-Casos_PN_CORR[[#This Row],[43951]]</f>
        <v>0</v>
      </c>
      <c r="BG485">
        <f>+Casos_PN_CORR[[#This Row],[43953]]-Casos_PN_CORR[[#This Row],[43952]]</f>
        <v>0</v>
      </c>
      <c r="BH485">
        <f>+Casos_PN_CORR[[#This Row],[43954]]-Casos_PN_CORR[[#This Row],[43953]]</f>
        <v>0</v>
      </c>
      <c r="BI485">
        <f>+Casos_PN_CORR[[#This Row],[43955]]-Casos_PN_CORR[[#This Row],[43954]]</f>
        <v>0</v>
      </c>
      <c r="BJ485">
        <f>+Casos_PN_CORR[[#This Row],[43956]]-Casos_PN_CORR[[#This Row],[43955]]</f>
        <v>0</v>
      </c>
      <c r="BK485">
        <f>+Casos_PN_CORR[[#This Row],[43957]]-Casos_PN_CORR[[#This Row],[43956]]</f>
        <v>0</v>
      </c>
      <c r="BL485">
        <f>+Casos_PN_CORR[[#This Row],[43958]]-Casos_PN_CORR[[#This Row],[43957]]</f>
        <v>0</v>
      </c>
      <c r="BM485">
        <f>+Casos_PN_CORR[[#This Row],[43959]]-Casos_PN_CORR[[#This Row],[43958]]</f>
        <v>0</v>
      </c>
      <c r="BN485">
        <f>+Casos_PN_CORR[[#This Row],[43960]]-Casos_PN_CORR[[#This Row],[43959]]</f>
        <v>0</v>
      </c>
      <c r="BO485">
        <f>+Casos_PN_CORR[[#This Row],[43961]]-Casos_PN_CORR[[#This Row],[43960]]</f>
        <v>0</v>
      </c>
      <c r="BP485">
        <f>+Casos_PN_CORR[[#This Row],[43962]]-Casos_PN_CORR[[#This Row],[43961]]</f>
        <v>0</v>
      </c>
      <c r="BQ485">
        <f>+Casos_PN_CORR[[#This Row],[43963]]-Casos_PN_CORR[[#This Row],[43962]]</f>
        <v>0</v>
      </c>
      <c r="BR485">
        <f>+Casos_PN_CORR[[#This Row],[43964]]-Casos_PN_CORR[[#This Row],[43963]]</f>
        <v>0</v>
      </c>
      <c r="BS485">
        <f>+Casos_PN_CORR[[#This Row],[43965]]-Casos_PN_CORR[[#This Row],[43964]]</f>
        <v>0</v>
      </c>
      <c r="BT485">
        <f>+Casos_PN_CORR[[#This Row],[43966]]-Casos_PN_CORR[[#This Row],[43965]]</f>
        <v>0</v>
      </c>
      <c r="BU485">
        <f>+Casos_PN_CORR[[#This Row],[43967]]-Casos_PN_CORR[[#This Row],[43966]]</f>
        <v>0</v>
      </c>
      <c r="BV485">
        <f>+Casos_PN_CORR[[#This Row],[43968]]-Casos_PN_CORR[[#This Row],[43967]]</f>
        <v>0</v>
      </c>
      <c r="BW485">
        <f>+Casos_PN_CORR[[#This Row],[43969]]-Casos_PN_CORR[[#This Row],[43968]]</f>
        <v>0</v>
      </c>
      <c r="BX485">
        <f>+Casos_PN_CORR[[#This Row],[43970]]-Casos_PN_CORR[[#This Row],[43969]]</f>
        <v>0</v>
      </c>
      <c r="BY485">
        <f>+Casos_PN_CORR[[#This Row],[43971]]-Casos_PN_CORR[[#This Row],[43970]]</f>
        <v>0</v>
      </c>
      <c r="BZ485">
        <f>+Casos_PN_CORR[[#This Row],[43972]]-Casos_PN_CORR[[#This Row],[43971]]</f>
        <v>0</v>
      </c>
      <c r="CA485">
        <f>+Casos_PN_CORR[[#This Row],[43973]]-Casos_PN_CORR[[#This Row],[43972]]</f>
        <v>0</v>
      </c>
      <c r="CB485">
        <f>+Casos_PN_CORR[[#This Row],[43974]]-Casos_PN_CORR[[#This Row],[43973]]</f>
        <v>0</v>
      </c>
      <c r="CC485">
        <f>+Casos_PN_CORR[[#This Row],[43975]]-Casos_PN_CORR[[#This Row],[43974]]</f>
        <v>0</v>
      </c>
      <c r="CD485">
        <f>+Casos_PN_CORR[[#This Row],[43976]]-Casos_PN_CORR[[#This Row],[43975]]</f>
        <v>0</v>
      </c>
      <c r="CE485">
        <f>+Casos_PN_CORR[[#This Row],[43977]]-Casos_PN_CORR[[#This Row],[43976]]</f>
        <v>0</v>
      </c>
      <c r="CF485">
        <f>+Casos_PN_CORR[[#This Row],[43978]]-Casos_PN_CORR[[#This Row],[43977]]</f>
        <v>0</v>
      </c>
      <c r="CG485">
        <f>+Casos_PN_CORR[[#This Row],[43979]]-Casos_PN_CORR[[#This Row],[43978]]</f>
        <v>0</v>
      </c>
      <c r="CH485">
        <f>+Casos_PN_CORR[[#This Row],[43980]]-Casos_PN_CORR[[#This Row],[43979]]</f>
        <v>0</v>
      </c>
      <c r="CI485">
        <f>+Casos_PN_CORR[[#This Row],[43981]]-Casos_PN_CORR[[#This Row],[43980]]</f>
        <v>0</v>
      </c>
      <c r="CJ485">
        <f>+Casos_PN_CORR[[#This Row],[43982]]-Casos_PN_CORR[[#This Row],[43981]]</f>
        <v>0</v>
      </c>
      <c r="CK485">
        <f>+Casos_PN_CORR[[#This Row],[43983]]-Casos_PN_CORR[[#This Row],[43982]]</f>
        <v>0</v>
      </c>
      <c r="CL485">
        <f>+Casos_PN_CORR[[#This Row],[43984]]-Casos_PN_CORR[[#This Row],[43983]]</f>
        <v>0</v>
      </c>
      <c r="CM485">
        <f>+Casos_PN_CORR[[#This Row],[43985]]-Casos_PN_CORR[[#This Row],[43984]]</f>
        <v>0</v>
      </c>
      <c r="CN485">
        <f>+Casos_PN_CORR[[#This Row],[43986]]-Casos_PN_CORR[[#This Row],[43985]]</f>
        <v>0</v>
      </c>
      <c r="CO485">
        <f>+Casos_PN_CORR[[#This Row],[43987]]-Casos_PN_CORR[[#This Row],[43986]]</f>
        <v>0</v>
      </c>
      <c r="CP485">
        <f>+Casos_PN_CORR[[#This Row],[43988]]-Casos_PN_CORR[[#This Row],[43987]]</f>
        <v>0</v>
      </c>
      <c r="CQ485">
        <f>+Casos_PN_CORR[[#This Row],[43989]]-Casos_PN_CORR[[#This Row],[43988]]</f>
        <v>0</v>
      </c>
      <c r="CR485">
        <f>+Casos_PN_CORR[[#This Row],[43990]]-Casos_PN_CORR[[#This Row],[43989]]</f>
        <v>0</v>
      </c>
      <c r="CS485">
        <f>+Casos_PN_CORR[[#This Row],[43991]]-Casos_PN_CORR[[#This Row],[43990]]</f>
        <v>0</v>
      </c>
      <c r="CT485">
        <f>+Casos_PN_CORR[[#This Row],[43992]]-Casos_PN_CORR[[#This Row],[43991]]</f>
        <v>0</v>
      </c>
      <c r="CU485">
        <f>+Casos_PN_CORR[[#This Row],[43993]]-Casos_PN_CORR[[#This Row],[43992]]</f>
        <v>0</v>
      </c>
    </row>
    <row r="486" spans="1:99" x14ac:dyDescent="0.3">
      <c r="A486">
        <v>70110</v>
      </c>
      <c r="B486" s="2" t="s">
        <v>268</v>
      </c>
      <c r="C486" s="2" t="s">
        <v>400</v>
      </c>
      <c r="D486" s="2" t="s">
        <v>695</v>
      </c>
      <c r="E486" s="4">
        <f t="shared" si="7"/>
        <v>0</v>
      </c>
      <c r="F486">
        <f>+Casos_PN_CORR[[#This Row],[43900]]</f>
        <v>0</v>
      </c>
      <c r="G486">
        <f>+Casos_PN_CORR[[#This Row],[43901]]-Casos_PN_CORR[[#This Row],[43900]]</f>
        <v>0</v>
      </c>
      <c r="H486">
        <f>+Casos_PN_CORR[[#This Row],[43902]]-Casos_PN_CORR[[#This Row],[43901]]</f>
        <v>0</v>
      </c>
      <c r="I486">
        <f>+Casos_PN_CORR[[#This Row],[43903]]-Casos_PN_CORR[[#This Row],[43902]]</f>
        <v>0</v>
      </c>
      <c r="J486">
        <f>+Casos_PN_CORR[[#This Row],[43904]]-Casos_PN_CORR[[#This Row],[43903]]</f>
        <v>0</v>
      </c>
      <c r="K486">
        <f>+Casos_PN_CORR[[#This Row],[43905]]-Casos_PN_CORR[[#This Row],[43904]]</f>
        <v>0</v>
      </c>
      <c r="L486">
        <f>+Casos_PN_CORR[[#This Row],[43906]]-Casos_PN_CORR[[#This Row],[43905]]</f>
        <v>0</v>
      </c>
      <c r="M486">
        <f>+Casos_PN_CORR[[#This Row],[43907]]-Casos_PN_CORR[[#This Row],[43906]]</f>
        <v>0</v>
      </c>
      <c r="N486">
        <f>+Casos_PN_CORR[[#This Row],[43908]]-Casos_PN_CORR[[#This Row],[43907]]</f>
        <v>0</v>
      </c>
      <c r="O486">
        <f>+Casos_PN_CORR[[#This Row],[43909]]-Casos_PN_CORR[[#This Row],[43908]]</f>
        <v>0</v>
      </c>
      <c r="P486">
        <f>+Casos_PN_CORR[[#This Row],[43910]]-Casos_PN_CORR[[#This Row],[43909]]</f>
        <v>0</v>
      </c>
      <c r="Q486">
        <f>+Casos_PN_CORR[[#This Row],[43911]]-Casos_PN_CORR[[#This Row],[43910]]</f>
        <v>0</v>
      </c>
      <c r="R486">
        <f>+Casos_PN_CORR[[#This Row],[43912]]-Casos_PN_CORR[[#This Row],[43911]]</f>
        <v>0</v>
      </c>
      <c r="S486">
        <f>+Casos_PN_CORR[[#This Row],[43913]]-Casos_PN_CORR[[#This Row],[43912]]</f>
        <v>0</v>
      </c>
      <c r="T486">
        <f>+Casos_PN_CORR[[#This Row],[43914]]-Casos_PN_CORR[[#This Row],[43913]]</f>
        <v>0</v>
      </c>
      <c r="U486">
        <f>+Casos_PN_CORR[[#This Row],[43915]]-Casos_PN_CORR[[#This Row],[43914]]</f>
        <v>0</v>
      </c>
      <c r="V486">
        <f>+Casos_PN_CORR[[#This Row],[43916]]-Casos_PN_CORR[[#This Row],[43915]]</f>
        <v>0</v>
      </c>
      <c r="W486">
        <f>+Casos_PN_CORR[[#This Row],[43917]]-Casos_PN_CORR[[#This Row],[43916]]</f>
        <v>0</v>
      </c>
      <c r="X486">
        <f>+Casos_PN_CORR[[#This Row],[43918]]-Casos_PN_CORR[[#This Row],[43917]]</f>
        <v>0</v>
      </c>
      <c r="Y486">
        <f>+Casos_PN_CORR[[#This Row],[43919]]-Casos_PN_CORR[[#This Row],[43918]]</f>
        <v>0</v>
      </c>
      <c r="Z486">
        <f>+Casos_PN_CORR[[#This Row],[43920]]-Casos_PN_CORR[[#This Row],[43919]]</f>
        <v>0</v>
      </c>
      <c r="AA486">
        <f>+Casos_PN_CORR[[#This Row],[43921]]-Casos_PN_CORR[[#This Row],[43920]]</f>
        <v>0</v>
      </c>
      <c r="AB486">
        <f>+Casos_PN_CORR[[#This Row],[43922]]-Casos_PN_CORR[[#This Row],[43921]]</f>
        <v>0</v>
      </c>
      <c r="AC486">
        <f>+Casos_PN_CORR[[#This Row],[43923]]-Casos_PN_CORR[[#This Row],[43922]]</f>
        <v>0</v>
      </c>
      <c r="AD486">
        <f>+Casos_PN_CORR[[#This Row],[43924]]-Casos_PN_CORR[[#This Row],[43923]]</f>
        <v>0</v>
      </c>
      <c r="AE486">
        <f>+Casos_PN_CORR[[#This Row],[43925]]-Casos_PN_CORR[[#This Row],[43924]]</f>
        <v>0</v>
      </c>
      <c r="AF486">
        <f>+Casos_PN_CORR[[#This Row],[43926]]-Casos_PN_CORR[[#This Row],[43925]]</f>
        <v>0</v>
      </c>
      <c r="AG486">
        <f>+Casos_PN_CORR[[#This Row],[43927]]-Casos_PN_CORR[[#This Row],[43926]]</f>
        <v>0</v>
      </c>
      <c r="AH486">
        <f>+Casos_PN_CORR[[#This Row],[43928]]-Casos_PN_CORR[[#This Row],[43927]]</f>
        <v>0</v>
      </c>
      <c r="AI486">
        <f>+Casos_PN_CORR[[#This Row],[43929]]-Casos_PN_CORR[[#This Row],[43928]]</f>
        <v>0</v>
      </c>
      <c r="AJ486">
        <f>+Casos_PN_CORR[[#This Row],[43930]]-Casos_PN_CORR[[#This Row],[43929]]</f>
        <v>0</v>
      </c>
      <c r="AK486">
        <f>+Casos_PN_CORR[[#This Row],[43931]]-Casos_PN_CORR[[#This Row],[43930]]</f>
        <v>0</v>
      </c>
      <c r="AL486">
        <f>+Casos_PN_CORR[[#This Row],[43932]]-Casos_PN_CORR[[#This Row],[43931]]</f>
        <v>0</v>
      </c>
      <c r="AM486">
        <f>+Casos_PN_CORR[[#This Row],[43933]]-Casos_PN_CORR[[#This Row],[43932]]</f>
        <v>0</v>
      </c>
      <c r="AN486">
        <f>+Casos_PN_CORR[[#This Row],[43934]]-Casos_PN_CORR[[#This Row],[43933]]</f>
        <v>0</v>
      </c>
      <c r="AO486">
        <f>+Casos_PN_CORR[[#This Row],[43935]]-Casos_PN_CORR[[#This Row],[43934]]</f>
        <v>0</v>
      </c>
      <c r="AP486">
        <f>+Casos_PN_CORR[[#This Row],[43936]]-Casos_PN_CORR[[#This Row],[43935]]</f>
        <v>0</v>
      </c>
      <c r="AQ486">
        <f>+Casos_PN_CORR[[#This Row],[43937]]-Casos_PN_CORR[[#This Row],[43936]]</f>
        <v>0</v>
      </c>
      <c r="AR486">
        <f>+Casos_PN_CORR[[#This Row],[43938]]-Casos_PN_CORR[[#This Row],[43937]]</f>
        <v>0</v>
      </c>
      <c r="AS486">
        <f>+Casos_PN_CORR[[#This Row],[43939]]-Casos_PN_CORR[[#This Row],[43938]]</f>
        <v>0</v>
      </c>
      <c r="AT486">
        <f>+Casos_PN_CORR[[#This Row],[43940]]-Casos_PN_CORR[[#This Row],[43939]]</f>
        <v>0</v>
      </c>
      <c r="AU486">
        <f>+Casos_PN_CORR[[#This Row],[43941]]-Casos_PN_CORR[[#This Row],[43940]]</f>
        <v>0</v>
      </c>
      <c r="AV486">
        <f>+Casos_PN_CORR[[#This Row],[43942]]-Casos_PN_CORR[[#This Row],[43941]]</f>
        <v>0</v>
      </c>
      <c r="AW486">
        <f>+Casos_PN_CORR[[#This Row],[43943]]-Casos_PN_CORR[[#This Row],[43942]]</f>
        <v>0</v>
      </c>
      <c r="AX486">
        <f>+Casos_PN_CORR[[#This Row],[43944]]-Casos_PN_CORR[[#This Row],[43943]]</f>
        <v>0</v>
      </c>
      <c r="AY486">
        <f>+Casos_PN_CORR[[#This Row],[43945]]-Casos_PN_CORR[[#This Row],[43944]]</f>
        <v>0</v>
      </c>
      <c r="AZ486">
        <f>+Casos_PN_CORR[[#This Row],[43946]]-Casos_PN_CORR[[#This Row],[43945]]</f>
        <v>0</v>
      </c>
      <c r="BA486">
        <f>+Casos_PN_CORR[[#This Row],[43947]]-Casos_PN_CORR[[#This Row],[43946]]</f>
        <v>0</v>
      </c>
      <c r="BB486">
        <f>+Casos_PN_CORR[[#This Row],[43948]]-Casos_PN_CORR[[#This Row],[43947]]</f>
        <v>0</v>
      </c>
      <c r="BC486">
        <f>+Casos_PN_CORR[[#This Row],[43949]]-Casos_PN_CORR[[#This Row],[43948]]</f>
        <v>0</v>
      </c>
      <c r="BD486">
        <f>+Casos_PN_CORR[[#This Row],[43950]]-Casos_PN_CORR[[#This Row],[43949]]</f>
        <v>0</v>
      </c>
      <c r="BE486">
        <f>+Casos_PN_CORR[[#This Row],[43951]]-Casos_PN_CORR[[#This Row],[43950]]</f>
        <v>0</v>
      </c>
      <c r="BF486">
        <f>+Casos_PN_CORR[[#This Row],[43952]]-Casos_PN_CORR[[#This Row],[43951]]</f>
        <v>0</v>
      </c>
      <c r="BG486">
        <f>+Casos_PN_CORR[[#This Row],[43953]]-Casos_PN_CORR[[#This Row],[43952]]</f>
        <v>0</v>
      </c>
      <c r="BH486">
        <f>+Casos_PN_CORR[[#This Row],[43954]]-Casos_PN_CORR[[#This Row],[43953]]</f>
        <v>0</v>
      </c>
      <c r="BI486">
        <f>+Casos_PN_CORR[[#This Row],[43955]]-Casos_PN_CORR[[#This Row],[43954]]</f>
        <v>0</v>
      </c>
      <c r="BJ486">
        <f>+Casos_PN_CORR[[#This Row],[43956]]-Casos_PN_CORR[[#This Row],[43955]]</f>
        <v>0</v>
      </c>
      <c r="BK486">
        <f>+Casos_PN_CORR[[#This Row],[43957]]-Casos_PN_CORR[[#This Row],[43956]]</f>
        <v>0</v>
      </c>
      <c r="BL486">
        <f>+Casos_PN_CORR[[#This Row],[43958]]-Casos_PN_CORR[[#This Row],[43957]]</f>
        <v>0</v>
      </c>
      <c r="BM486">
        <f>+Casos_PN_CORR[[#This Row],[43959]]-Casos_PN_CORR[[#This Row],[43958]]</f>
        <v>0</v>
      </c>
      <c r="BN486">
        <f>+Casos_PN_CORR[[#This Row],[43960]]-Casos_PN_CORR[[#This Row],[43959]]</f>
        <v>0</v>
      </c>
      <c r="BO486">
        <f>+Casos_PN_CORR[[#This Row],[43961]]-Casos_PN_CORR[[#This Row],[43960]]</f>
        <v>0</v>
      </c>
      <c r="BP486">
        <f>+Casos_PN_CORR[[#This Row],[43962]]-Casos_PN_CORR[[#This Row],[43961]]</f>
        <v>0</v>
      </c>
      <c r="BQ486">
        <f>+Casos_PN_CORR[[#This Row],[43963]]-Casos_PN_CORR[[#This Row],[43962]]</f>
        <v>0</v>
      </c>
      <c r="BR486">
        <f>+Casos_PN_CORR[[#This Row],[43964]]-Casos_PN_CORR[[#This Row],[43963]]</f>
        <v>0</v>
      </c>
      <c r="BS486">
        <f>+Casos_PN_CORR[[#This Row],[43965]]-Casos_PN_CORR[[#This Row],[43964]]</f>
        <v>0</v>
      </c>
      <c r="BT486">
        <f>+Casos_PN_CORR[[#This Row],[43966]]-Casos_PN_CORR[[#This Row],[43965]]</f>
        <v>0</v>
      </c>
      <c r="BU486">
        <f>+Casos_PN_CORR[[#This Row],[43967]]-Casos_PN_CORR[[#This Row],[43966]]</f>
        <v>0</v>
      </c>
      <c r="BV486">
        <f>+Casos_PN_CORR[[#This Row],[43968]]-Casos_PN_CORR[[#This Row],[43967]]</f>
        <v>0</v>
      </c>
      <c r="BW486">
        <f>+Casos_PN_CORR[[#This Row],[43969]]-Casos_PN_CORR[[#This Row],[43968]]</f>
        <v>0</v>
      </c>
      <c r="BX486">
        <f>+Casos_PN_CORR[[#This Row],[43970]]-Casos_PN_CORR[[#This Row],[43969]]</f>
        <v>0</v>
      </c>
      <c r="BY486">
        <f>+Casos_PN_CORR[[#This Row],[43971]]-Casos_PN_CORR[[#This Row],[43970]]</f>
        <v>0</v>
      </c>
      <c r="BZ486">
        <f>+Casos_PN_CORR[[#This Row],[43972]]-Casos_PN_CORR[[#This Row],[43971]]</f>
        <v>0</v>
      </c>
      <c r="CA486">
        <f>+Casos_PN_CORR[[#This Row],[43973]]-Casos_PN_CORR[[#This Row],[43972]]</f>
        <v>0</v>
      </c>
      <c r="CB486">
        <f>+Casos_PN_CORR[[#This Row],[43974]]-Casos_PN_CORR[[#This Row],[43973]]</f>
        <v>0</v>
      </c>
      <c r="CC486">
        <f>+Casos_PN_CORR[[#This Row],[43975]]-Casos_PN_CORR[[#This Row],[43974]]</f>
        <v>0</v>
      </c>
      <c r="CD486">
        <f>+Casos_PN_CORR[[#This Row],[43976]]-Casos_PN_CORR[[#This Row],[43975]]</f>
        <v>0</v>
      </c>
      <c r="CE486">
        <f>+Casos_PN_CORR[[#This Row],[43977]]-Casos_PN_CORR[[#This Row],[43976]]</f>
        <v>0</v>
      </c>
      <c r="CF486">
        <f>+Casos_PN_CORR[[#This Row],[43978]]-Casos_PN_CORR[[#This Row],[43977]]</f>
        <v>0</v>
      </c>
      <c r="CG486">
        <f>+Casos_PN_CORR[[#This Row],[43979]]-Casos_PN_CORR[[#This Row],[43978]]</f>
        <v>0</v>
      </c>
      <c r="CH486">
        <f>+Casos_PN_CORR[[#This Row],[43980]]-Casos_PN_CORR[[#This Row],[43979]]</f>
        <v>0</v>
      </c>
      <c r="CI486">
        <f>+Casos_PN_CORR[[#This Row],[43981]]-Casos_PN_CORR[[#This Row],[43980]]</f>
        <v>0</v>
      </c>
      <c r="CJ486">
        <f>+Casos_PN_CORR[[#This Row],[43982]]-Casos_PN_CORR[[#This Row],[43981]]</f>
        <v>0</v>
      </c>
      <c r="CK486">
        <f>+Casos_PN_CORR[[#This Row],[43983]]-Casos_PN_CORR[[#This Row],[43982]]</f>
        <v>0</v>
      </c>
      <c r="CL486">
        <f>+Casos_PN_CORR[[#This Row],[43984]]-Casos_PN_CORR[[#This Row],[43983]]</f>
        <v>0</v>
      </c>
      <c r="CM486">
        <f>+Casos_PN_CORR[[#This Row],[43985]]-Casos_PN_CORR[[#This Row],[43984]]</f>
        <v>0</v>
      </c>
      <c r="CN486">
        <f>+Casos_PN_CORR[[#This Row],[43986]]-Casos_PN_CORR[[#This Row],[43985]]</f>
        <v>0</v>
      </c>
      <c r="CO486">
        <f>+Casos_PN_CORR[[#This Row],[43987]]-Casos_PN_CORR[[#This Row],[43986]]</f>
        <v>0</v>
      </c>
      <c r="CP486">
        <f>+Casos_PN_CORR[[#This Row],[43988]]-Casos_PN_CORR[[#This Row],[43987]]</f>
        <v>0</v>
      </c>
      <c r="CQ486">
        <f>+Casos_PN_CORR[[#This Row],[43989]]-Casos_PN_CORR[[#This Row],[43988]]</f>
        <v>0</v>
      </c>
      <c r="CR486">
        <f>+Casos_PN_CORR[[#This Row],[43990]]-Casos_PN_CORR[[#This Row],[43989]]</f>
        <v>0</v>
      </c>
      <c r="CS486">
        <f>+Casos_PN_CORR[[#This Row],[43991]]-Casos_PN_CORR[[#This Row],[43990]]</f>
        <v>0</v>
      </c>
      <c r="CT486">
        <f>+Casos_PN_CORR[[#This Row],[43992]]-Casos_PN_CORR[[#This Row],[43991]]</f>
        <v>0</v>
      </c>
      <c r="CU486">
        <f>+Casos_PN_CORR[[#This Row],[43993]]-Casos_PN_CORR[[#This Row],[43992]]</f>
        <v>0</v>
      </c>
    </row>
    <row r="487" spans="1:99" x14ac:dyDescent="0.3">
      <c r="A487">
        <v>60601</v>
      </c>
      <c r="B487" s="2" t="s">
        <v>158</v>
      </c>
      <c r="C487" s="2" t="s">
        <v>342</v>
      </c>
      <c r="D487" s="2" t="s">
        <v>359</v>
      </c>
      <c r="E487" s="4">
        <f t="shared" si="7"/>
        <v>0</v>
      </c>
      <c r="F487">
        <f>+Casos_PN_CORR[[#This Row],[43900]]</f>
        <v>0</v>
      </c>
      <c r="G487">
        <f>+Casos_PN_CORR[[#This Row],[43901]]-Casos_PN_CORR[[#This Row],[43900]]</f>
        <v>0</v>
      </c>
      <c r="H487">
        <f>+Casos_PN_CORR[[#This Row],[43902]]-Casos_PN_CORR[[#This Row],[43901]]</f>
        <v>0</v>
      </c>
      <c r="I487">
        <f>+Casos_PN_CORR[[#This Row],[43903]]-Casos_PN_CORR[[#This Row],[43902]]</f>
        <v>0</v>
      </c>
      <c r="J487">
        <f>+Casos_PN_CORR[[#This Row],[43904]]-Casos_PN_CORR[[#This Row],[43903]]</f>
        <v>0</v>
      </c>
      <c r="K487">
        <f>+Casos_PN_CORR[[#This Row],[43905]]-Casos_PN_CORR[[#This Row],[43904]]</f>
        <v>0</v>
      </c>
      <c r="L487">
        <f>+Casos_PN_CORR[[#This Row],[43906]]-Casos_PN_CORR[[#This Row],[43905]]</f>
        <v>0</v>
      </c>
      <c r="M487">
        <f>+Casos_PN_CORR[[#This Row],[43907]]-Casos_PN_CORR[[#This Row],[43906]]</f>
        <v>0</v>
      </c>
      <c r="N487">
        <f>+Casos_PN_CORR[[#This Row],[43908]]-Casos_PN_CORR[[#This Row],[43907]]</f>
        <v>0</v>
      </c>
      <c r="O487">
        <f>+Casos_PN_CORR[[#This Row],[43909]]-Casos_PN_CORR[[#This Row],[43908]]</f>
        <v>0</v>
      </c>
      <c r="P487">
        <f>+Casos_PN_CORR[[#This Row],[43910]]-Casos_PN_CORR[[#This Row],[43909]]</f>
        <v>0</v>
      </c>
      <c r="Q487">
        <f>+Casos_PN_CORR[[#This Row],[43911]]-Casos_PN_CORR[[#This Row],[43910]]</f>
        <v>0</v>
      </c>
      <c r="R487">
        <f>+Casos_PN_CORR[[#This Row],[43912]]-Casos_PN_CORR[[#This Row],[43911]]</f>
        <v>0</v>
      </c>
      <c r="S487">
        <f>+Casos_PN_CORR[[#This Row],[43913]]-Casos_PN_CORR[[#This Row],[43912]]</f>
        <v>0</v>
      </c>
      <c r="T487">
        <f>+Casos_PN_CORR[[#This Row],[43914]]-Casos_PN_CORR[[#This Row],[43913]]</f>
        <v>0</v>
      </c>
      <c r="U487">
        <f>+Casos_PN_CORR[[#This Row],[43915]]-Casos_PN_CORR[[#This Row],[43914]]</f>
        <v>0</v>
      </c>
      <c r="V487">
        <f>+Casos_PN_CORR[[#This Row],[43916]]-Casos_PN_CORR[[#This Row],[43915]]</f>
        <v>0</v>
      </c>
      <c r="W487">
        <f>+Casos_PN_CORR[[#This Row],[43917]]-Casos_PN_CORR[[#This Row],[43916]]</f>
        <v>0</v>
      </c>
      <c r="X487">
        <f>+Casos_PN_CORR[[#This Row],[43918]]-Casos_PN_CORR[[#This Row],[43917]]</f>
        <v>0</v>
      </c>
      <c r="Y487">
        <f>+Casos_PN_CORR[[#This Row],[43919]]-Casos_PN_CORR[[#This Row],[43918]]</f>
        <v>0</v>
      </c>
      <c r="Z487">
        <f>+Casos_PN_CORR[[#This Row],[43920]]-Casos_PN_CORR[[#This Row],[43919]]</f>
        <v>0</v>
      </c>
      <c r="AA487">
        <f>+Casos_PN_CORR[[#This Row],[43921]]-Casos_PN_CORR[[#This Row],[43920]]</f>
        <v>0</v>
      </c>
      <c r="AB487">
        <f>+Casos_PN_CORR[[#This Row],[43922]]-Casos_PN_CORR[[#This Row],[43921]]</f>
        <v>0</v>
      </c>
      <c r="AC487">
        <f>+Casos_PN_CORR[[#This Row],[43923]]-Casos_PN_CORR[[#This Row],[43922]]</f>
        <v>0</v>
      </c>
      <c r="AD487">
        <f>+Casos_PN_CORR[[#This Row],[43924]]-Casos_PN_CORR[[#This Row],[43923]]</f>
        <v>0</v>
      </c>
      <c r="AE487">
        <f>+Casos_PN_CORR[[#This Row],[43925]]-Casos_PN_CORR[[#This Row],[43924]]</f>
        <v>0</v>
      </c>
      <c r="AF487">
        <f>+Casos_PN_CORR[[#This Row],[43926]]-Casos_PN_CORR[[#This Row],[43925]]</f>
        <v>0</v>
      </c>
      <c r="AG487">
        <f>+Casos_PN_CORR[[#This Row],[43927]]-Casos_PN_CORR[[#This Row],[43926]]</f>
        <v>0</v>
      </c>
      <c r="AH487">
        <f>+Casos_PN_CORR[[#This Row],[43928]]-Casos_PN_CORR[[#This Row],[43927]]</f>
        <v>0</v>
      </c>
      <c r="AI487">
        <f>+Casos_PN_CORR[[#This Row],[43929]]-Casos_PN_CORR[[#This Row],[43928]]</f>
        <v>0</v>
      </c>
      <c r="AJ487">
        <f>+Casos_PN_CORR[[#This Row],[43930]]-Casos_PN_CORR[[#This Row],[43929]]</f>
        <v>0</v>
      </c>
      <c r="AK487">
        <f>+Casos_PN_CORR[[#This Row],[43931]]-Casos_PN_CORR[[#This Row],[43930]]</f>
        <v>0</v>
      </c>
      <c r="AL487">
        <f>+Casos_PN_CORR[[#This Row],[43932]]-Casos_PN_CORR[[#This Row],[43931]]</f>
        <v>0</v>
      </c>
      <c r="AM487">
        <f>+Casos_PN_CORR[[#This Row],[43933]]-Casos_PN_CORR[[#This Row],[43932]]</f>
        <v>0</v>
      </c>
      <c r="AN487">
        <f>+Casos_PN_CORR[[#This Row],[43934]]-Casos_PN_CORR[[#This Row],[43933]]</f>
        <v>0</v>
      </c>
      <c r="AO487">
        <f>+Casos_PN_CORR[[#This Row],[43935]]-Casos_PN_CORR[[#This Row],[43934]]</f>
        <v>0</v>
      </c>
      <c r="AP487">
        <f>+Casos_PN_CORR[[#This Row],[43936]]-Casos_PN_CORR[[#This Row],[43935]]</f>
        <v>0</v>
      </c>
      <c r="AQ487">
        <f>+Casos_PN_CORR[[#This Row],[43937]]-Casos_PN_CORR[[#This Row],[43936]]</f>
        <v>0</v>
      </c>
      <c r="AR487">
        <f>+Casos_PN_CORR[[#This Row],[43938]]-Casos_PN_CORR[[#This Row],[43937]]</f>
        <v>0</v>
      </c>
      <c r="AS487">
        <f>+Casos_PN_CORR[[#This Row],[43939]]-Casos_PN_CORR[[#This Row],[43938]]</f>
        <v>0</v>
      </c>
      <c r="AT487">
        <f>+Casos_PN_CORR[[#This Row],[43940]]-Casos_PN_CORR[[#This Row],[43939]]</f>
        <v>0</v>
      </c>
      <c r="AU487">
        <f>+Casos_PN_CORR[[#This Row],[43941]]-Casos_PN_CORR[[#This Row],[43940]]</f>
        <v>0</v>
      </c>
      <c r="AV487">
        <f>+Casos_PN_CORR[[#This Row],[43942]]-Casos_PN_CORR[[#This Row],[43941]]</f>
        <v>0</v>
      </c>
      <c r="AW487">
        <f>+Casos_PN_CORR[[#This Row],[43943]]-Casos_PN_CORR[[#This Row],[43942]]</f>
        <v>0</v>
      </c>
      <c r="AX487">
        <f>+Casos_PN_CORR[[#This Row],[43944]]-Casos_PN_CORR[[#This Row],[43943]]</f>
        <v>0</v>
      </c>
      <c r="AY487">
        <f>+Casos_PN_CORR[[#This Row],[43945]]-Casos_PN_CORR[[#This Row],[43944]]</f>
        <v>0</v>
      </c>
      <c r="AZ487">
        <f>+Casos_PN_CORR[[#This Row],[43946]]-Casos_PN_CORR[[#This Row],[43945]]</f>
        <v>0</v>
      </c>
      <c r="BA487">
        <f>+Casos_PN_CORR[[#This Row],[43947]]-Casos_PN_CORR[[#This Row],[43946]]</f>
        <v>0</v>
      </c>
      <c r="BB487">
        <f>+Casos_PN_CORR[[#This Row],[43948]]-Casos_PN_CORR[[#This Row],[43947]]</f>
        <v>0</v>
      </c>
      <c r="BC487">
        <f>+Casos_PN_CORR[[#This Row],[43949]]-Casos_PN_CORR[[#This Row],[43948]]</f>
        <v>0</v>
      </c>
      <c r="BD487">
        <f>+Casos_PN_CORR[[#This Row],[43950]]-Casos_PN_CORR[[#This Row],[43949]]</f>
        <v>0</v>
      </c>
      <c r="BE487">
        <f>+Casos_PN_CORR[[#This Row],[43951]]-Casos_PN_CORR[[#This Row],[43950]]</f>
        <v>0</v>
      </c>
      <c r="BF487">
        <f>+Casos_PN_CORR[[#This Row],[43952]]-Casos_PN_CORR[[#This Row],[43951]]</f>
        <v>0</v>
      </c>
      <c r="BG487">
        <f>+Casos_PN_CORR[[#This Row],[43953]]-Casos_PN_CORR[[#This Row],[43952]]</f>
        <v>0</v>
      </c>
      <c r="BH487">
        <f>+Casos_PN_CORR[[#This Row],[43954]]-Casos_PN_CORR[[#This Row],[43953]]</f>
        <v>0</v>
      </c>
      <c r="BI487">
        <f>+Casos_PN_CORR[[#This Row],[43955]]-Casos_PN_CORR[[#This Row],[43954]]</f>
        <v>0</v>
      </c>
      <c r="BJ487">
        <f>+Casos_PN_CORR[[#This Row],[43956]]-Casos_PN_CORR[[#This Row],[43955]]</f>
        <v>0</v>
      </c>
      <c r="BK487">
        <f>+Casos_PN_CORR[[#This Row],[43957]]-Casos_PN_CORR[[#This Row],[43956]]</f>
        <v>0</v>
      </c>
      <c r="BL487">
        <f>+Casos_PN_CORR[[#This Row],[43958]]-Casos_PN_CORR[[#This Row],[43957]]</f>
        <v>0</v>
      </c>
      <c r="BM487">
        <f>+Casos_PN_CORR[[#This Row],[43959]]-Casos_PN_CORR[[#This Row],[43958]]</f>
        <v>0</v>
      </c>
      <c r="BN487">
        <f>+Casos_PN_CORR[[#This Row],[43960]]-Casos_PN_CORR[[#This Row],[43959]]</f>
        <v>0</v>
      </c>
      <c r="BO487">
        <f>+Casos_PN_CORR[[#This Row],[43961]]-Casos_PN_CORR[[#This Row],[43960]]</f>
        <v>0</v>
      </c>
      <c r="BP487">
        <f>+Casos_PN_CORR[[#This Row],[43962]]-Casos_PN_CORR[[#This Row],[43961]]</f>
        <v>0</v>
      </c>
      <c r="BQ487">
        <f>+Casos_PN_CORR[[#This Row],[43963]]-Casos_PN_CORR[[#This Row],[43962]]</f>
        <v>0</v>
      </c>
      <c r="BR487">
        <f>+Casos_PN_CORR[[#This Row],[43964]]-Casos_PN_CORR[[#This Row],[43963]]</f>
        <v>0</v>
      </c>
      <c r="BS487">
        <f>+Casos_PN_CORR[[#This Row],[43965]]-Casos_PN_CORR[[#This Row],[43964]]</f>
        <v>0</v>
      </c>
      <c r="BT487">
        <f>+Casos_PN_CORR[[#This Row],[43966]]-Casos_PN_CORR[[#This Row],[43965]]</f>
        <v>0</v>
      </c>
      <c r="BU487">
        <f>+Casos_PN_CORR[[#This Row],[43967]]-Casos_PN_CORR[[#This Row],[43966]]</f>
        <v>0</v>
      </c>
      <c r="BV487">
        <f>+Casos_PN_CORR[[#This Row],[43968]]-Casos_PN_CORR[[#This Row],[43967]]</f>
        <v>0</v>
      </c>
      <c r="BW487">
        <f>+Casos_PN_CORR[[#This Row],[43969]]-Casos_PN_CORR[[#This Row],[43968]]</f>
        <v>0</v>
      </c>
      <c r="BX487">
        <f>+Casos_PN_CORR[[#This Row],[43970]]-Casos_PN_CORR[[#This Row],[43969]]</f>
        <v>0</v>
      </c>
      <c r="BY487">
        <f>+Casos_PN_CORR[[#This Row],[43971]]-Casos_PN_CORR[[#This Row],[43970]]</f>
        <v>0</v>
      </c>
      <c r="BZ487">
        <f>+Casos_PN_CORR[[#This Row],[43972]]-Casos_PN_CORR[[#This Row],[43971]]</f>
        <v>0</v>
      </c>
      <c r="CA487">
        <f>+Casos_PN_CORR[[#This Row],[43973]]-Casos_PN_CORR[[#This Row],[43972]]</f>
        <v>0</v>
      </c>
      <c r="CB487">
        <f>+Casos_PN_CORR[[#This Row],[43974]]-Casos_PN_CORR[[#This Row],[43973]]</f>
        <v>0</v>
      </c>
      <c r="CC487">
        <f>+Casos_PN_CORR[[#This Row],[43975]]-Casos_PN_CORR[[#This Row],[43974]]</f>
        <v>0</v>
      </c>
      <c r="CD487">
        <f>+Casos_PN_CORR[[#This Row],[43976]]-Casos_PN_CORR[[#This Row],[43975]]</f>
        <v>0</v>
      </c>
      <c r="CE487">
        <f>+Casos_PN_CORR[[#This Row],[43977]]-Casos_PN_CORR[[#This Row],[43976]]</f>
        <v>0</v>
      </c>
      <c r="CF487">
        <f>+Casos_PN_CORR[[#This Row],[43978]]-Casos_PN_CORR[[#This Row],[43977]]</f>
        <v>0</v>
      </c>
      <c r="CG487">
        <f>+Casos_PN_CORR[[#This Row],[43979]]-Casos_PN_CORR[[#This Row],[43978]]</f>
        <v>0</v>
      </c>
      <c r="CH487">
        <f>+Casos_PN_CORR[[#This Row],[43980]]-Casos_PN_CORR[[#This Row],[43979]]</f>
        <v>0</v>
      </c>
      <c r="CI487">
        <f>+Casos_PN_CORR[[#This Row],[43981]]-Casos_PN_CORR[[#This Row],[43980]]</f>
        <v>0</v>
      </c>
      <c r="CJ487">
        <f>+Casos_PN_CORR[[#This Row],[43982]]-Casos_PN_CORR[[#This Row],[43981]]</f>
        <v>0</v>
      </c>
      <c r="CK487">
        <f>+Casos_PN_CORR[[#This Row],[43983]]-Casos_PN_CORR[[#This Row],[43982]]</f>
        <v>0</v>
      </c>
      <c r="CL487">
        <f>+Casos_PN_CORR[[#This Row],[43984]]-Casos_PN_CORR[[#This Row],[43983]]</f>
        <v>0</v>
      </c>
      <c r="CM487">
        <f>+Casos_PN_CORR[[#This Row],[43985]]-Casos_PN_CORR[[#This Row],[43984]]</f>
        <v>0</v>
      </c>
      <c r="CN487">
        <f>+Casos_PN_CORR[[#This Row],[43986]]-Casos_PN_CORR[[#This Row],[43985]]</f>
        <v>0</v>
      </c>
      <c r="CO487">
        <f>+Casos_PN_CORR[[#This Row],[43987]]-Casos_PN_CORR[[#This Row],[43986]]</f>
        <v>0</v>
      </c>
      <c r="CP487">
        <f>+Casos_PN_CORR[[#This Row],[43988]]-Casos_PN_CORR[[#This Row],[43987]]</f>
        <v>0</v>
      </c>
      <c r="CQ487">
        <f>+Casos_PN_CORR[[#This Row],[43989]]-Casos_PN_CORR[[#This Row],[43988]]</f>
        <v>0</v>
      </c>
      <c r="CR487">
        <f>+Casos_PN_CORR[[#This Row],[43990]]-Casos_PN_CORR[[#This Row],[43989]]</f>
        <v>0</v>
      </c>
      <c r="CS487">
        <f>+Casos_PN_CORR[[#This Row],[43991]]-Casos_PN_CORR[[#This Row],[43990]]</f>
        <v>0</v>
      </c>
      <c r="CT487">
        <f>+Casos_PN_CORR[[#This Row],[43992]]-Casos_PN_CORR[[#This Row],[43991]]</f>
        <v>0</v>
      </c>
      <c r="CU487">
        <f>+Casos_PN_CORR[[#This Row],[43993]]-Casos_PN_CORR[[#This Row],[43992]]</f>
        <v>0</v>
      </c>
    </row>
    <row r="488" spans="1:99" x14ac:dyDescent="0.3">
      <c r="A488">
        <v>120607</v>
      </c>
      <c r="B488" s="2" t="s">
        <v>191</v>
      </c>
      <c r="C488" s="2" t="s">
        <v>299</v>
      </c>
      <c r="D488" s="2" t="s">
        <v>696</v>
      </c>
      <c r="E488" s="4">
        <f t="shared" si="7"/>
        <v>0</v>
      </c>
      <c r="F488">
        <f>+Casos_PN_CORR[[#This Row],[43900]]</f>
        <v>0</v>
      </c>
      <c r="G488">
        <f>+Casos_PN_CORR[[#This Row],[43901]]-Casos_PN_CORR[[#This Row],[43900]]</f>
        <v>0</v>
      </c>
      <c r="H488">
        <f>+Casos_PN_CORR[[#This Row],[43902]]-Casos_PN_CORR[[#This Row],[43901]]</f>
        <v>0</v>
      </c>
      <c r="I488">
        <f>+Casos_PN_CORR[[#This Row],[43903]]-Casos_PN_CORR[[#This Row],[43902]]</f>
        <v>0</v>
      </c>
      <c r="J488">
        <f>+Casos_PN_CORR[[#This Row],[43904]]-Casos_PN_CORR[[#This Row],[43903]]</f>
        <v>0</v>
      </c>
      <c r="K488">
        <f>+Casos_PN_CORR[[#This Row],[43905]]-Casos_PN_CORR[[#This Row],[43904]]</f>
        <v>0</v>
      </c>
      <c r="L488">
        <f>+Casos_PN_CORR[[#This Row],[43906]]-Casos_PN_CORR[[#This Row],[43905]]</f>
        <v>0</v>
      </c>
      <c r="M488">
        <f>+Casos_PN_CORR[[#This Row],[43907]]-Casos_PN_CORR[[#This Row],[43906]]</f>
        <v>0</v>
      </c>
      <c r="N488">
        <f>+Casos_PN_CORR[[#This Row],[43908]]-Casos_PN_CORR[[#This Row],[43907]]</f>
        <v>0</v>
      </c>
      <c r="O488">
        <f>+Casos_PN_CORR[[#This Row],[43909]]-Casos_PN_CORR[[#This Row],[43908]]</f>
        <v>0</v>
      </c>
      <c r="P488">
        <f>+Casos_PN_CORR[[#This Row],[43910]]-Casos_PN_CORR[[#This Row],[43909]]</f>
        <v>0</v>
      </c>
      <c r="Q488">
        <f>+Casos_PN_CORR[[#This Row],[43911]]-Casos_PN_CORR[[#This Row],[43910]]</f>
        <v>0</v>
      </c>
      <c r="R488">
        <f>+Casos_PN_CORR[[#This Row],[43912]]-Casos_PN_CORR[[#This Row],[43911]]</f>
        <v>0</v>
      </c>
      <c r="S488">
        <f>+Casos_PN_CORR[[#This Row],[43913]]-Casos_PN_CORR[[#This Row],[43912]]</f>
        <v>0</v>
      </c>
      <c r="T488">
        <f>+Casos_PN_CORR[[#This Row],[43914]]-Casos_PN_CORR[[#This Row],[43913]]</f>
        <v>0</v>
      </c>
      <c r="U488">
        <f>+Casos_PN_CORR[[#This Row],[43915]]-Casos_PN_CORR[[#This Row],[43914]]</f>
        <v>0</v>
      </c>
      <c r="V488">
        <f>+Casos_PN_CORR[[#This Row],[43916]]-Casos_PN_CORR[[#This Row],[43915]]</f>
        <v>0</v>
      </c>
      <c r="W488">
        <f>+Casos_PN_CORR[[#This Row],[43917]]-Casos_PN_CORR[[#This Row],[43916]]</f>
        <v>0</v>
      </c>
      <c r="X488">
        <f>+Casos_PN_CORR[[#This Row],[43918]]-Casos_PN_CORR[[#This Row],[43917]]</f>
        <v>0</v>
      </c>
      <c r="Y488">
        <f>+Casos_PN_CORR[[#This Row],[43919]]-Casos_PN_CORR[[#This Row],[43918]]</f>
        <v>0</v>
      </c>
      <c r="Z488">
        <f>+Casos_PN_CORR[[#This Row],[43920]]-Casos_PN_CORR[[#This Row],[43919]]</f>
        <v>0</v>
      </c>
      <c r="AA488">
        <f>+Casos_PN_CORR[[#This Row],[43921]]-Casos_PN_CORR[[#This Row],[43920]]</f>
        <v>0</v>
      </c>
      <c r="AB488">
        <f>+Casos_PN_CORR[[#This Row],[43922]]-Casos_PN_CORR[[#This Row],[43921]]</f>
        <v>0</v>
      </c>
      <c r="AC488">
        <f>+Casos_PN_CORR[[#This Row],[43923]]-Casos_PN_CORR[[#This Row],[43922]]</f>
        <v>0</v>
      </c>
      <c r="AD488">
        <f>+Casos_PN_CORR[[#This Row],[43924]]-Casos_PN_CORR[[#This Row],[43923]]</f>
        <v>0</v>
      </c>
      <c r="AE488">
        <f>+Casos_PN_CORR[[#This Row],[43925]]-Casos_PN_CORR[[#This Row],[43924]]</f>
        <v>0</v>
      </c>
      <c r="AF488">
        <f>+Casos_PN_CORR[[#This Row],[43926]]-Casos_PN_CORR[[#This Row],[43925]]</f>
        <v>0</v>
      </c>
      <c r="AG488">
        <f>+Casos_PN_CORR[[#This Row],[43927]]-Casos_PN_CORR[[#This Row],[43926]]</f>
        <v>0</v>
      </c>
      <c r="AH488">
        <f>+Casos_PN_CORR[[#This Row],[43928]]-Casos_PN_CORR[[#This Row],[43927]]</f>
        <v>0</v>
      </c>
      <c r="AI488">
        <f>+Casos_PN_CORR[[#This Row],[43929]]-Casos_PN_CORR[[#This Row],[43928]]</f>
        <v>0</v>
      </c>
      <c r="AJ488">
        <f>+Casos_PN_CORR[[#This Row],[43930]]-Casos_PN_CORR[[#This Row],[43929]]</f>
        <v>0</v>
      </c>
      <c r="AK488">
        <f>+Casos_PN_CORR[[#This Row],[43931]]-Casos_PN_CORR[[#This Row],[43930]]</f>
        <v>0</v>
      </c>
      <c r="AL488">
        <f>+Casos_PN_CORR[[#This Row],[43932]]-Casos_PN_CORR[[#This Row],[43931]]</f>
        <v>0</v>
      </c>
      <c r="AM488">
        <f>+Casos_PN_CORR[[#This Row],[43933]]-Casos_PN_CORR[[#This Row],[43932]]</f>
        <v>0</v>
      </c>
      <c r="AN488">
        <f>+Casos_PN_CORR[[#This Row],[43934]]-Casos_PN_CORR[[#This Row],[43933]]</f>
        <v>0</v>
      </c>
      <c r="AO488">
        <f>+Casos_PN_CORR[[#This Row],[43935]]-Casos_PN_CORR[[#This Row],[43934]]</f>
        <v>0</v>
      </c>
      <c r="AP488">
        <f>+Casos_PN_CORR[[#This Row],[43936]]-Casos_PN_CORR[[#This Row],[43935]]</f>
        <v>0</v>
      </c>
      <c r="AQ488">
        <f>+Casos_PN_CORR[[#This Row],[43937]]-Casos_PN_CORR[[#This Row],[43936]]</f>
        <v>0</v>
      </c>
      <c r="AR488">
        <f>+Casos_PN_CORR[[#This Row],[43938]]-Casos_PN_CORR[[#This Row],[43937]]</f>
        <v>0</v>
      </c>
      <c r="AS488">
        <f>+Casos_PN_CORR[[#This Row],[43939]]-Casos_PN_CORR[[#This Row],[43938]]</f>
        <v>0</v>
      </c>
      <c r="AT488">
        <f>+Casos_PN_CORR[[#This Row],[43940]]-Casos_PN_CORR[[#This Row],[43939]]</f>
        <v>0</v>
      </c>
      <c r="AU488">
        <f>+Casos_PN_CORR[[#This Row],[43941]]-Casos_PN_CORR[[#This Row],[43940]]</f>
        <v>0</v>
      </c>
      <c r="AV488">
        <f>+Casos_PN_CORR[[#This Row],[43942]]-Casos_PN_CORR[[#This Row],[43941]]</f>
        <v>0</v>
      </c>
      <c r="AW488">
        <f>+Casos_PN_CORR[[#This Row],[43943]]-Casos_PN_CORR[[#This Row],[43942]]</f>
        <v>0</v>
      </c>
      <c r="AX488">
        <f>+Casos_PN_CORR[[#This Row],[43944]]-Casos_PN_CORR[[#This Row],[43943]]</f>
        <v>0</v>
      </c>
      <c r="AY488">
        <f>+Casos_PN_CORR[[#This Row],[43945]]-Casos_PN_CORR[[#This Row],[43944]]</f>
        <v>0</v>
      </c>
      <c r="AZ488">
        <f>+Casos_PN_CORR[[#This Row],[43946]]-Casos_PN_CORR[[#This Row],[43945]]</f>
        <v>0</v>
      </c>
      <c r="BA488">
        <f>+Casos_PN_CORR[[#This Row],[43947]]-Casos_PN_CORR[[#This Row],[43946]]</f>
        <v>0</v>
      </c>
      <c r="BB488">
        <f>+Casos_PN_CORR[[#This Row],[43948]]-Casos_PN_CORR[[#This Row],[43947]]</f>
        <v>0</v>
      </c>
      <c r="BC488">
        <f>+Casos_PN_CORR[[#This Row],[43949]]-Casos_PN_CORR[[#This Row],[43948]]</f>
        <v>0</v>
      </c>
      <c r="BD488">
        <f>+Casos_PN_CORR[[#This Row],[43950]]-Casos_PN_CORR[[#This Row],[43949]]</f>
        <v>0</v>
      </c>
      <c r="BE488">
        <f>+Casos_PN_CORR[[#This Row],[43951]]-Casos_PN_CORR[[#This Row],[43950]]</f>
        <v>0</v>
      </c>
      <c r="BF488">
        <f>+Casos_PN_CORR[[#This Row],[43952]]-Casos_PN_CORR[[#This Row],[43951]]</f>
        <v>0</v>
      </c>
      <c r="BG488">
        <f>+Casos_PN_CORR[[#This Row],[43953]]-Casos_PN_CORR[[#This Row],[43952]]</f>
        <v>0</v>
      </c>
      <c r="BH488">
        <f>+Casos_PN_CORR[[#This Row],[43954]]-Casos_PN_CORR[[#This Row],[43953]]</f>
        <v>0</v>
      </c>
      <c r="BI488">
        <f>+Casos_PN_CORR[[#This Row],[43955]]-Casos_PN_CORR[[#This Row],[43954]]</f>
        <v>0</v>
      </c>
      <c r="BJ488">
        <f>+Casos_PN_CORR[[#This Row],[43956]]-Casos_PN_CORR[[#This Row],[43955]]</f>
        <v>0</v>
      </c>
      <c r="BK488">
        <f>+Casos_PN_CORR[[#This Row],[43957]]-Casos_PN_CORR[[#This Row],[43956]]</f>
        <v>0</v>
      </c>
      <c r="BL488">
        <f>+Casos_PN_CORR[[#This Row],[43958]]-Casos_PN_CORR[[#This Row],[43957]]</f>
        <v>0</v>
      </c>
      <c r="BM488">
        <f>+Casos_PN_CORR[[#This Row],[43959]]-Casos_PN_CORR[[#This Row],[43958]]</f>
        <v>0</v>
      </c>
      <c r="BN488">
        <f>+Casos_PN_CORR[[#This Row],[43960]]-Casos_PN_CORR[[#This Row],[43959]]</f>
        <v>0</v>
      </c>
      <c r="BO488">
        <f>+Casos_PN_CORR[[#This Row],[43961]]-Casos_PN_CORR[[#This Row],[43960]]</f>
        <v>0</v>
      </c>
      <c r="BP488">
        <f>+Casos_PN_CORR[[#This Row],[43962]]-Casos_PN_CORR[[#This Row],[43961]]</f>
        <v>0</v>
      </c>
      <c r="BQ488">
        <f>+Casos_PN_CORR[[#This Row],[43963]]-Casos_PN_CORR[[#This Row],[43962]]</f>
        <v>0</v>
      </c>
      <c r="BR488">
        <f>+Casos_PN_CORR[[#This Row],[43964]]-Casos_PN_CORR[[#This Row],[43963]]</f>
        <v>0</v>
      </c>
      <c r="BS488">
        <f>+Casos_PN_CORR[[#This Row],[43965]]-Casos_PN_CORR[[#This Row],[43964]]</f>
        <v>0</v>
      </c>
      <c r="BT488">
        <f>+Casos_PN_CORR[[#This Row],[43966]]-Casos_PN_CORR[[#This Row],[43965]]</f>
        <v>0</v>
      </c>
      <c r="BU488">
        <f>+Casos_PN_CORR[[#This Row],[43967]]-Casos_PN_CORR[[#This Row],[43966]]</f>
        <v>0</v>
      </c>
      <c r="BV488">
        <f>+Casos_PN_CORR[[#This Row],[43968]]-Casos_PN_CORR[[#This Row],[43967]]</f>
        <v>0</v>
      </c>
      <c r="BW488">
        <f>+Casos_PN_CORR[[#This Row],[43969]]-Casos_PN_CORR[[#This Row],[43968]]</f>
        <v>0</v>
      </c>
      <c r="BX488">
        <f>+Casos_PN_CORR[[#This Row],[43970]]-Casos_PN_CORR[[#This Row],[43969]]</f>
        <v>0</v>
      </c>
      <c r="BY488">
        <f>+Casos_PN_CORR[[#This Row],[43971]]-Casos_PN_CORR[[#This Row],[43970]]</f>
        <v>0</v>
      </c>
      <c r="BZ488">
        <f>+Casos_PN_CORR[[#This Row],[43972]]-Casos_PN_CORR[[#This Row],[43971]]</f>
        <v>0</v>
      </c>
      <c r="CA488">
        <f>+Casos_PN_CORR[[#This Row],[43973]]-Casos_PN_CORR[[#This Row],[43972]]</f>
        <v>0</v>
      </c>
      <c r="CB488">
        <f>+Casos_PN_CORR[[#This Row],[43974]]-Casos_PN_CORR[[#This Row],[43973]]</f>
        <v>0</v>
      </c>
      <c r="CC488">
        <f>+Casos_PN_CORR[[#This Row],[43975]]-Casos_PN_CORR[[#This Row],[43974]]</f>
        <v>0</v>
      </c>
      <c r="CD488">
        <f>+Casos_PN_CORR[[#This Row],[43976]]-Casos_PN_CORR[[#This Row],[43975]]</f>
        <v>0</v>
      </c>
      <c r="CE488">
        <f>+Casos_PN_CORR[[#This Row],[43977]]-Casos_PN_CORR[[#This Row],[43976]]</f>
        <v>0</v>
      </c>
      <c r="CF488">
        <f>+Casos_PN_CORR[[#This Row],[43978]]-Casos_PN_CORR[[#This Row],[43977]]</f>
        <v>0</v>
      </c>
      <c r="CG488">
        <f>+Casos_PN_CORR[[#This Row],[43979]]-Casos_PN_CORR[[#This Row],[43978]]</f>
        <v>0</v>
      </c>
      <c r="CH488">
        <f>+Casos_PN_CORR[[#This Row],[43980]]-Casos_PN_CORR[[#This Row],[43979]]</f>
        <v>0</v>
      </c>
      <c r="CI488">
        <f>+Casos_PN_CORR[[#This Row],[43981]]-Casos_PN_CORR[[#This Row],[43980]]</f>
        <v>0</v>
      </c>
      <c r="CJ488">
        <f>+Casos_PN_CORR[[#This Row],[43982]]-Casos_PN_CORR[[#This Row],[43981]]</f>
        <v>0</v>
      </c>
      <c r="CK488">
        <f>+Casos_PN_CORR[[#This Row],[43983]]-Casos_PN_CORR[[#This Row],[43982]]</f>
        <v>0</v>
      </c>
      <c r="CL488">
        <f>+Casos_PN_CORR[[#This Row],[43984]]-Casos_PN_CORR[[#This Row],[43983]]</f>
        <v>0</v>
      </c>
      <c r="CM488">
        <f>+Casos_PN_CORR[[#This Row],[43985]]-Casos_PN_CORR[[#This Row],[43984]]</f>
        <v>0</v>
      </c>
      <c r="CN488">
        <f>+Casos_PN_CORR[[#This Row],[43986]]-Casos_PN_CORR[[#This Row],[43985]]</f>
        <v>0</v>
      </c>
      <c r="CO488">
        <f>+Casos_PN_CORR[[#This Row],[43987]]-Casos_PN_CORR[[#This Row],[43986]]</f>
        <v>0</v>
      </c>
      <c r="CP488">
        <f>+Casos_PN_CORR[[#This Row],[43988]]-Casos_PN_CORR[[#This Row],[43987]]</f>
        <v>0</v>
      </c>
      <c r="CQ488">
        <f>+Casos_PN_CORR[[#This Row],[43989]]-Casos_PN_CORR[[#This Row],[43988]]</f>
        <v>0</v>
      </c>
      <c r="CR488">
        <f>+Casos_PN_CORR[[#This Row],[43990]]-Casos_PN_CORR[[#This Row],[43989]]</f>
        <v>0</v>
      </c>
      <c r="CS488">
        <f>+Casos_PN_CORR[[#This Row],[43991]]-Casos_PN_CORR[[#This Row],[43990]]</f>
        <v>0</v>
      </c>
      <c r="CT488">
        <f>+Casos_PN_CORR[[#This Row],[43992]]-Casos_PN_CORR[[#This Row],[43991]]</f>
        <v>0</v>
      </c>
      <c r="CU488">
        <f>+Casos_PN_CORR[[#This Row],[43993]]-Casos_PN_CORR[[#This Row],[43992]]</f>
        <v>0</v>
      </c>
    </row>
    <row r="489" spans="1:99" x14ac:dyDescent="0.3">
      <c r="A489">
        <v>20305</v>
      </c>
      <c r="B489" s="2" t="s">
        <v>212</v>
      </c>
      <c r="C489" s="2" t="s">
        <v>245</v>
      </c>
      <c r="D489" s="2" t="s">
        <v>697</v>
      </c>
      <c r="E489" s="4">
        <f t="shared" si="7"/>
        <v>0</v>
      </c>
      <c r="F489">
        <f>+Casos_PN_CORR[[#This Row],[43900]]</f>
        <v>0</v>
      </c>
      <c r="G489">
        <f>+Casos_PN_CORR[[#This Row],[43901]]-Casos_PN_CORR[[#This Row],[43900]]</f>
        <v>0</v>
      </c>
      <c r="H489">
        <f>+Casos_PN_CORR[[#This Row],[43902]]-Casos_PN_CORR[[#This Row],[43901]]</f>
        <v>0</v>
      </c>
      <c r="I489">
        <f>+Casos_PN_CORR[[#This Row],[43903]]-Casos_PN_CORR[[#This Row],[43902]]</f>
        <v>0</v>
      </c>
      <c r="J489">
        <f>+Casos_PN_CORR[[#This Row],[43904]]-Casos_PN_CORR[[#This Row],[43903]]</f>
        <v>0</v>
      </c>
      <c r="K489">
        <f>+Casos_PN_CORR[[#This Row],[43905]]-Casos_PN_CORR[[#This Row],[43904]]</f>
        <v>0</v>
      </c>
      <c r="L489">
        <f>+Casos_PN_CORR[[#This Row],[43906]]-Casos_PN_CORR[[#This Row],[43905]]</f>
        <v>0</v>
      </c>
      <c r="M489">
        <f>+Casos_PN_CORR[[#This Row],[43907]]-Casos_PN_CORR[[#This Row],[43906]]</f>
        <v>0</v>
      </c>
      <c r="N489">
        <f>+Casos_PN_CORR[[#This Row],[43908]]-Casos_PN_CORR[[#This Row],[43907]]</f>
        <v>0</v>
      </c>
      <c r="O489">
        <f>+Casos_PN_CORR[[#This Row],[43909]]-Casos_PN_CORR[[#This Row],[43908]]</f>
        <v>0</v>
      </c>
      <c r="P489">
        <f>+Casos_PN_CORR[[#This Row],[43910]]-Casos_PN_CORR[[#This Row],[43909]]</f>
        <v>0</v>
      </c>
      <c r="Q489">
        <f>+Casos_PN_CORR[[#This Row],[43911]]-Casos_PN_CORR[[#This Row],[43910]]</f>
        <v>0</v>
      </c>
      <c r="R489">
        <f>+Casos_PN_CORR[[#This Row],[43912]]-Casos_PN_CORR[[#This Row],[43911]]</f>
        <v>0</v>
      </c>
      <c r="S489">
        <f>+Casos_PN_CORR[[#This Row],[43913]]-Casos_PN_CORR[[#This Row],[43912]]</f>
        <v>0</v>
      </c>
      <c r="T489">
        <f>+Casos_PN_CORR[[#This Row],[43914]]-Casos_PN_CORR[[#This Row],[43913]]</f>
        <v>0</v>
      </c>
      <c r="U489">
        <f>+Casos_PN_CORR[[#This Row],[43915]]-Casos_PN_CORR[[#This Row],[43914]]</f>
        <v>0</v>
      </c>
      <c r="V489">
        <f>+Casos_PN_CORR[[#This Row],[43916]]-Casos_PN_CORR[[#This Row],[43915]]</f>
        <v>0</v>
      </c>
      <c r="W489">
        <f>+Casos_PN_CORR[[#This Row],[43917]]-Casos_PN_CORR[[#This Row],[43916]]</f>
        <v>0</v>
      </c>
      <c r="X489">
        <f>+Casos_PN_CORR[[#This Row],[43918]]-Casos_PN_CORR[[#This Row],[43917]]</f>
        <v>0</v>
      </c>
      <c r="Y489">
        <f>+Casos_PN_CORR[[#This Row],[43919]]-Casos_PN_CORR[[#This Row],[43918]]</f>
        <v>0</v>
      </c>
      <c r="Z489">
        <f>+Casos_PN_CORR[[#This Row],[43920]]-Casos_PN_CORR[[#This Row],[43919]]</f>
        <v>0</v>
      </c>
      <c r="AA489">
        <f>+Casos_PN_CORR[[#This Row],[43921]]-Casos_PN_CORR[[#This Row],[43920]]</f>
        <v>0</v>
      </c>
      <c r="AB489">
        <f>+Casos_PN_CORR[[#This Row],[43922]]-Casos_PN_CORR[[#This Row],[43921]]</f>
        <v>0</v>
      </c>
      <c r="AC489">
        <f>+Casos_PN_CORR[[#This Row],[43923]]-Casos_PN_CORR[[#This Row],[43922]]</f>
        <v>0</v>
      </c>
      <c r="AD489">
        <f>+Casos_PN_CORR[[#This Row],[43924]]-Casos_PN_CORR[[#This Row],[43923]]</f>
        <v>0</v>
      </c>
      <c r="AE489">
        <f>+Casos_PN_CORR[[#This Row],[43925]]-Casos_PN_CORR[[#This Row],[43924]]</f>
        <v>0</v>
      </c>
      <c r="AF489">
        <f>+Casos_PN_CORR[[#This Row],[43926]]-Casos_PN_CORR[[#This Row],[43925]]</f>
        <v>0</v>
      </c>
      <c r="AG489">
        <f>+Casos_PN_CORR[[#This Row],[43927]]-Casos_PN_CORR[[#This Row],[43926]]</f>
        <v>0</v>
      </c>
      <c r="AH489">
        <f>+Casos_PN_CORR[[#This Row],[43928]]-Casos_PN_CORR[[#This Row],[43927]]</f>
        <v>0</v>
      </c>
      <c r="AI489">
        <f>+Casos_PN_CORR[[#This Row],[43929]]-Casos_PN_CORR[[#This Row],[43928]]</f>
        <v>0</v>
      </c>
      <c r="AJ489">
        <f>+Casos_PN_CORR[[#This Row],[43930]]-Casos_PN_CORR[[#This Row],[43929]]</f>
        <v>0</v>
      </c>
      <c r="AK489">
        <f>+Casos_PN_CORR[[#This Row],[43931]]-Casos_PN_CORR[[#This Row],[43930]]</f>
        <v>0</v>
      </c>
      <c r="AL489">
        <f>+Casos_PN_CORR[[#This Row],[43932]]-Casos_PN_CORR[[#This Row],[43931]]</f>
        <v>0</v>
      </c>
      <c r="AM489">
        <f>+Casos_PN_CORR[[#This Row],[43933]]-Casos_PN_CORR[[#This Row],[43932]]</f>
        <v>0</v>
      </c>
      <c r="AN489">
        <f>+Casos_PN_CORR[[#This Row],[43934]]-Casos_PN_CORR[[#This Row],[43933]]</f>
        <v>0</v>
      </c>
      <c r="AO489">
        <f>+Casos_PN_CORR[[#This Row],[43935]]-Casos_PN_CORR[[#This Row],[43934]]</f>
        <v>0</v>
      </c>
      <c r="AP489">
        <f>+Casos_PN_CORR[[#This Row],[43936]]-Casos_PN_CORR[[#This Row],[43935]]</f>
        <v>0</v>
      </c>
      <c r="AQ489">
        <f>+Casos_PN_CORR[[#This Row],[43937]]-Casos_PN_CORR[[#This Row],[43936]]</f>
        <v>0</v>
      </c>
      <c r="AR489">
        <f>+Casos_PN_CORR[[#This Row],[43938]]-Casos_PN_CORR[[#This Row],[43937]]</f>
        <v>0</v>
      </c>
      <c r="AS489">
        <f>+Casos_PN_CORR[[#This Row],[43939]]-Casos_PN_CORR[[#This Row],[43938]]</f>
        <v>0</v>
      </c>
      <c r="AT489">
        <f>+Casos_PN_CORR[[#This Row],[43940]]-Casos_PN_CORR[[#This Row],[43939]]</f>
        <v>0</v>
      </c>
      <c r="AU489">
        <f>+Casos_PN_CORR[[#This Row],[43941]]-Casos_PN_CORR[[#This Row],[43940]]</f>
        <v>0</v>
      </c>
      <c r="AV489">
        <f>+Casos_PN_CORR[[#This Row],[43942]]-Casos_PN_CORR[[#This Row],[43941]]</f>
        <v>0</v>
      </c>
      <c r="AW489">
        <f>+Casos_PN_CORR[[#This Row],[43943]]-Casos_PN_CORR[[#This Row],[43942]]</f>
        <v>0</v>
      </c>
      <c r="AX489">
        <f>+Casos_PN_CORR[[#This Row],[43944]]-Casos_PN_CORR[[#This Row],[43943]]</f>
        <v>0</v>
      </c>
      <c r="AY489">
        <f>+Casos_PN_CORR[[#This Row],[43945]]-Casos_PN_CORR[[#This Row],[43944]]</f>
        <v>0</v>
      </c>
      <c r="AZ489">
        <f>+Casos_PN_CORR[[#This Row],[43946]]-Casos_PN_CORR[[#This Row],[43945]]</f>
        <v>0</v>
      </c>
      <c r="BA489">
        <f>+Casos_PN_CORR[[#This Row],[43947]]-Casos_PN_CORR[[#This Row],[43946]]</f>
        <v>0</v>
      </c>
      <c r="BB489">
        <f>+Casos_PN_CORR[[#This Row],[43948]]-Casos_PN_CORR[[#This Row],[43947]]</f>
        <v>0</v>
      </c>
      <c r="BC489">
        <f>+Casos_PN_CORR[[#This Row],[43949]]-Casos_PN_CORR[[#This Row],[43948]]</f>
        <v>0</v>
      </c>
      <c r="BD489">
        <f>+Casos_PN_CORR[[#This Row],[43950]]-Casos_PN_CORR[[#This Row],[43949]]</f>
        <v>0</v>
      </c>
      <c r="BE489">
        <f>+Casos_PN_CORR[[#This Row],[43951]]-Casos_PN_CORR[[#This Row],[43950]]</f>
        <v>0</v>
      </c>
      <c r="BF489">
        <f>+Casos_PN_CORR[[#This Row],[43952]]-Casos_PN_CORR[[#This Row],[43951]]</f>
        <v>0</v>
      </c>
      <c r="BG489">
        <f>+Casos_PN_CORR[[#This Row],[43953]]-Casos_PN_CORR[[#This Row],[43952]]</f>
        <v>0</v>
      </c>
      <c r="BH489">
        <f>+Casos_PN_CORR[[#This Row],[43954]]-Casos_PN_CORR[[#This Row],[43953]]</f>
        <v>0</v>
      </c>
      <c r="BI489">
        <f>+Casos_PN_CORR[[#This Row],[43955]]-Casos_PN_CORR[[#This Row],[43954]]</f>
        <v>0</v>
      </c>
      <c r="BJ489">
        <f>+Casos_PN_CORR[[#This Row],[43956]]-Casos_PN_CORR[[#This Row],[43955]]</f>
        <v>0</v>
      </c>
      <c r="BK489">
        <f>+Casos_PN_CORR[[#This Row],[43957]]-Casos_PN_CORR[[#This Row],[43956]]</f>
        <v>0</v>
      </c>
      <c r="BL489">
        <f>+Casos_PN_CORR[[#This Row],[43958]]-Casos_PN_CORR[[#This Row],[43957]]</f>
        <v>0</v>
      </c>
      <c r="BM489">
        <f>+Casos_PN_CORR[[#This Row],[43959]]-Casos_PN_CORR[[#This Row],[43958]]</f>
        <v>0</v>
      </c>
      <c r="BN489">
        <f>+Casos_PN_CORR[[#This Row],[43960]]-Casos_PN_CORR[[#This Row],[43959]]</f>
        <v>0</v>
      </c>
      <c r="BO489">
        <f>+Casos_PN_CORR[[#This Row],[43961]]-Casos_PN_CORR[[#This Row],[43960]]</f>
        <v>0</v>
      </c>
      <c r="BP489">
        <f>+Casos_PN_CORR[[#This Row],[43962]]-Casos_PN_CORR[[#This Row],[43961]]</f>
        <v>0</v>
      </c>
      <c r="BQ489">
        <f>+Casos_PN_CORR[[#This Row],[43963]]-Casos_PN_CORR[[#This Row],[43962]]</f>
        <v>0</v>
      </c>
      <c r="BR489">
        <f>+Casos_PN_CORR[[#This Row],[43964]]-Casos_PN_CORR[[#This Row],[43963]]</f>
        <v>0</v>
      </c>
      <c r="BS489">
        <f>+Casos_PN_CORR[[#This Row],[43965]]-Casos_PN_CORR[[#This Row],[43964]]</f>
        <v>0</v>
      </c>
      <c r="BT489">
        <f>+Casos_PN_CORR[[#This Row],[43966]]-Casos_PN_CORR[[#This Row],[43965]]</f>
        <v>0</v>
      </c>
      <c r="BU489">
        <f>+Casos_PN_CORR[[#This Row],[43967]]-Casos_PN_CORR[[#This Row],[43966]]</f>
        <v>0</v>
      </c>
      <c r="BV489">
        <f>+Casos_PN_CORR[[#This Row],[43968]]-Casos_PN_CORR[[#This Row],[43967]]</f>
        <v>0</v>
      </c>
      <c r="BW489">
        <f>+Casos_PN_CORR[[#This Row],[43969]]-Casos_PN_CORR[[#This Row],[43968]]</f>
        <v>0</v>
      </c>
      <c r="BX489">
        <f>+Casos_PN_CORR[[#This Row],[43970]]-Casos_PN_CORR[[#This Row],[43969]]</f>
        <v>0</v>
      </c>
      <c r="BY489">
        <f>+Casos_PN_CORR[[#This Row],[43971]]-Casos_PN_CORR[[#This Row],[43970]]</f>
        <v>0</v>
      </c>
      <c r="BZ489">
        <f>+Casos_PN_CORR[[#This Row],[43972]]-Casos_PN_CORR[[#This Row],[43971]]</f>
        <v>0</v>
      </c>
      <c r="CA489">
        <f>+Casos_PN_CORR[[#This Row],[43973]]-Casos_PN_CORR[[#This Row],[43972]]</f>
        <v>0</v>
      </c>
      <c r="CB489">
        <f>+Casos_PN_CORR[[#This Row],[43974]]-Casos_PN_CORR[[#This Row],[43973]]</f>
        <v>0</v>
      </c>
      <c r="CC489">
        <f>+Casos_PN_CORR[[#This Row],[43975]]-Casos_PN_CORR[[#This Row],[43974]]</f>
        <v>0</v>
      </c>
      <c r="CD489">
        <f>+Casos_PN_CORR[[#This Row],[43976]]-Casos_PN_CORR[[#This Row],[43975]]</f>
        <v>0</v>
      </c>
      <c r="CE489">
        <f>+Casos_PN_CORR[[#This Row],[43977]]-Casos_PN_CORR[[#This Row],[43976]]</f>
        <v>0</v>
      </c>
      <c r="CF489">
        <f>+Casos_PN_CORR[[#This Row],[43978]]-Casos_PN_CORR[[#This Row],[43977]]</f>
        <v>0</v>
      </c>
      <c r="CG489">
        <f>+Casos_PN_CORR[[#This Row],[43979]]-Casos_PN_CORR[[#This Row],[43978]]</f>
        <v>0</v>
      </c>
      <c r="CH489">
        <f>+Casos_PN_CORR[[#This Row],[43980]]-Casos_PN_CORR[[#This Row],[43979]]</f>
        <v>0</v>
      </c>
      <c r="CI489">
        <f>+Casos_PN_CORR[[#This Row],[43981]]-Casos_PN_CORR[[#This Row],[43980]]</f>
        <v>0</v>
      </c>
      <c r="CJ489">
        <f>+Casos_PN_CORR[[#This Row],[43982]]-Casos_PN_CORR[[#This Row],[43981]]</f>
        <v>0</v>
      </c>
      <c r="CK489">
        <f>+Casos_PN_CORR[[#This Row],[43983]]-Casos_PN_CORR[[#This Row],[43982]]</f>
        <v>0</v>
      </c>
      <c r="CL489">
        <f>+Casos_PN_CORR[[#This Row],[43984]]-Casos_PN_CORR[[#This Row],[43983]]</f>
        <v>0</v>
      </c>
      <c r="CM489">
        <f>+Casos_PN_CORR[[#This Row],[43985]]-Casos_PN_CORR[[#This Row],[43984]]</f>
        <v>0</v>
      </c>
      <c r="CN489">
        <f>+Casos_PN_CORR[[#This Row],[43986]]-Casos_PN_CORR[[#This Row],[43985]]</f>
        <v>0</v>
      </c>
      <c r="CO489">
        <f>+Casos_PN_CORR[[#This Row],[43987]]-Casos_PN_CORR[[#This Row],[43986]]</f>
        <v>0</v>
      </c>
      <c r="CP489">
        <f>+Casos_PN_CORR[[#This Row],[43988]]-Casos_PN_CORR[[#This Row],[43987]]</f>
        <v>0</v>
      </c>
      <c r="CQ489">
        <f>+Casos_PN_CORR[[#This Row],[43989]]-Casos_PN_CORR[[#This Row],[43988]]</f>
        <v>0</v>
      </c>
      <c r="CR489">
        <f>+Casos_PN_CORR[[#This Row],[43990]]-Casos_PN_CORR[[#This Row],[43989]]</f>
        <v>0</v>
      </c>
      <c r="CS489">
        <f>+Casos_PN_CORR[[#This Row],[43991]]-Casos_PN_CORR[[#This Row],[43990]]</f>
        <v>0</v>
      </c>
      <c r="CT489">
        <f>+Casos_PN_CORR[[#This Row],[43992]]-Casos_PN_CORR[[#This Row],[43991]]</f>
        <v>0</v>
      </c>
      <c r="CU489">
        <f>+Casos_PN_CORR[[#This Row],[43993]]-Casos_PN_CORR[[#This Row],[43992]]</f>
        <v>0</v>
      </c>
    </row>
    <row r="490" spans="1:99" x14ac:dyDescent="0.3">
      <c r="A490">
        <v>90605</v>
      </c>
      <c r="B490" s="2" t="s">
        <v>114</v>
      </c>
      <c r="C490" s="2" t="s">
        <v>302</v>
      </c>
      <c r="D490" s="2" t="s">
        <v>420</v>
      </c>
      <c r="E490" s="4">
        <f t="shared" si="7"/>
        <v>0</v>
      </c>
      <c r="F490">
        <f>+Casos_PN_CORR[[#This Row],[43900]]</f>
        <v>0</v>
      </c>
      <c r="G490">
        <f>+Casos_PN_CORR[[#This Row],[43901]]-Casos_PN_CORR[[#This Row],[43900]]</f>
        <v>0</v>
      </c>
      <c r="H490">
        <f>+Casos_PN_CORR[[#This Row],[43902]]-Casos_PN_CORR[[#This Row],[43901]]</f>
        <v>0</v>
      </c>
      <c r="I490">
        <f>+Casos_PN_CORR[[#This Row],[43903]]-Casos_PN_CORR[[#This Row],[43902]]</f>
        <v>0</v>
      </c>
      <c r="J490">
        <f>+Casos_PN_CORR[[#This Row],[43904]]-Casos_PN_CORR[[#This Row],[43903]]</f>
        <v>0</v>
      </c>
      <c r="K490">
        <f>+Casos_PN_CORR[[#This Row],[43905]]-Casos_PN_CORR[[#This Row],[43904]]</f>
        <v>0</v>
      </c>
      <c r="L490">
        <f>+Casos_PN_CORR[[#This Row],[43906]]-Casos_PN_CORR[[#This Row],[43905]]</f>
        <v>0</v>
      </c>
      <c r="M490">
        <f>+Casos_PN_CORR[[#This Row],[43907]]-Casos_PN_CORR[[#This Row],[43906]]</f>
        <v>0</v>
      </c>
      <c r="N490">
        <f>+Casos_PN_CORR[[#This Row],[43908]]-Casos_PN_CORR[[#This Row],[43907]]</f>
        <v>0</v>
      </c>
      <c r="O490">
        <f>+Casos_PN_CORR[[#This Row],[43909]]-Casos_PN_CORR[[#This Row],[43908]]</f>
        <v>0</v>
      </c>
      <c r="P490">
        <f>+Casos_PN_CORR[[#This Row],[43910]]-Casos_PN_CORR[[#This Row],[43909]]</f>
        <v>0</v>
      </c>
      <c r="Q490">
        <f>+Casos_PN_CORR[[#This Row],[43911]]-Casos_PN_CORR[[#This Row],[43910]]</f>
        <v>0</v>
      </c>
      <c r="R490">
        <f>+Casos_PN_CORR[[#This Row],[43912]]-Casos_PN_CORR[[#This Row],[43911]]</f>
        <v>0</v>
      </c>
      <c r="S490">
        <f>+Casos_PN_CORR[[#This Row],[43913]]-Casos_PN_CORR[[#This Row],[43912]]</f>
        <v>0</v>
      </c>
      <c r="T490">
        <f>+Casos_PN_CORR[[#This Row],[43914]]-Casos_PN_CORR[[#This Row],[43913]]</f>
        <v>0</v>
      </c>
      <c r="U490">
        <f>+Casos_PN_CORR[[#This Row],[43915]]-Casos_PN_CORR[[#This Row],[43914]]</f>
        <v>0</v>
      </c>
      <c r="V490">
        <f>+Casos_PN_CORR[[#This Row],[43916]]-Casos_PN_CORR[[#This Row],[43915]]</f>
        <v>0</v>
      </c>
      <c r="W490">
        <f>+Casos_PN_CORR[[#This Row],[43917]]-Casos_PN_CORR[[#This Row],[43916]]</f>
        <v>0</v>
      </c>
      <c r="X490">
        <f>+Casos_PN_CORR[[#This Row],[43918]]-Casos_PN_CORR[[#This Row],[43917]]</f>
        <v>0</v>
      </c>
      <c r="Y490">
        <f>+Casos_PN_CORR[[#This Row],[43919]]-Casos_PN_CORR[[#This Row],[43918]]</f>
        <v>0</v>
      </c>
      <c r="Z490">
        <f>+Casos_PN_CORR[[#This Row],[43920]]-Casos_PN_CORR[[#This Row],[43919]]</f>
        <v>0</v>
      </c>
      <c r="AA490">
        <f>+Casos_PN_CORR[[#This Row],[43921]]-Casos_PN_CORR[[#This Row],[43920]]</f>
        <v>0</v>
      </c>
      <c r="AB490">
        <f>+Casos_PN_CORR[[#This Row],[43922]]-Casos_PN_CORR[[#This Row],[43921]]</f>
        <v>0</v>
      </c>
      <c r="AC490">
        <f>+Casos_PN_CORR[[#This Row],[43923]]-Casos_PN_CORR[[#This Row],[43922]]</f>
        <v>0</v>
      </c>
      <c r="AD490">
        <f>+Casos_PN_CORR[[#This Row],[43924]]-Casos_PN_CORR[[#This Row],[43923]]</f>
        <v>0</v>
      </c>
      <c r="AE490">
        <f>+Casos_PN_CORR[[#This Row],[43925]]-Casos_PN_CORR[[#This Row],[43924]]</f>
        <v>0</v>
      </c>
      <c r="AF490">
        <f>+Casos_PN_CORR[[#This Row],[43926]]-Casos_PN_CORR[[#This Row],[43925]]</f>
        <v>0</v>
      </c>
      <c r="AG490">
        <f>+Casos_PN_CORR[[#This Row],[43927]]-Casos_PN_CORR[[#This Row],[43926]]</f>
        <v>0</v>
      </c>
      <c r="AH490">
        <f>+Casos_PN_CORR[[#This Row],[43928]]-Casos_PN_CORR[[#This Row],[43927]]</f>
        <v>0</v>
      </c>
      <c r="AI490">
        <f>+Casos_PN_CORR[[#This Row],[43929]]-Casos_PN_CORR[[#This Row],[43928]]</f>
        <v>0</v>
      </c>
      <c r="AJ490">
        <f>+Casos_PN_CORR[[#This Row],[43930]]-Casos_PN_CORR[[#This Row],[43929]]</f>
        <v>0</v>
      </c>
      <c r="AK490">
        <f>+Casos_PN_CORR[[#This Row],[43931]]-Casos_PN_CORR[[#This Row],[43930]]</f>
        <v>0</v>
      </c>
      <c r="AL490">
        <f>+Casos_PN_CORR[[#This Row],[43932]]-Casos_PN_CORR[[#This Row],[43931]]</f>
        <v>0</v>
      </c>
      <c r="AM490">
        <f>+Casos_PN_CORR[[#This Row],[43933]]-Casos_PN_CORR[[#This Row],[43932]]</f>
        <v>0</v>
      </c>
      <c r="AN490">
        <f>+Casos_PN_CORR[[#This Row],[43934]]-Casos_PN_CORR[[#This Row],[43933]]</f>
        <v>0</v>
      </c>
      <c r="AO490">
        <f>+Casos_PN_CORR[[#This Row],[43935]]-Casos_PN_CORR[[#This Row],[43934]]</f>
        <v>0</v>
      </c>
      <c r="AP490">
        <f>+Casos_PN_CORR[[#This Row],[43936]]-Casos_PN_CORR[[#This Row],[43935]]</f>
        <v>0</v>
      </c>
      <c r="AQ490">
        <f>+Casos_PN_CORR[[#This Row],[43937]]-Casos_PN_CORR[[#This Row],[43936]]</f>
        <v>0</v>
      </c>
      <c r="AR490">
        <f>+Casos_PN_CORR[[#This Row],[43938]]-Casos_PN_CORR[[#This Row],[43937]]</f>
        <v>0</v>
      </c>
      <c r="AS490">
        <f>+Casos_PN_CORR[[#This Row],[43939]]-Casos_PN_CORR[[#This Row],[43938]]</f>
        <v>0</v>
      </c>
      <c r="AT490">
        <f>+Casos_PN_CORR[[#This Row],[43940]]-Casos_PN_CORR[[#This Row],[43939]]</f>
        <v>0</v>
      </c>
      <c r="AU490">
        <f>+Casos_PN_CORR[[#This Row],[43941]]-Casos_PN_CORR[[#This Row],[43940]]</f>
        <v>0</v>
      </c>
      <c r="AV490">
        <f>+Casos_PN_CORR[[#This Row],[43942]]-Casos_PN_CORR[[#This Row],[43941]]</f>
        <v>0</v>
      </c>
      <c r="AW490">
        <f>+Casos_PN_CORR[[#This Row],[43943]]-Casos_PN_CORR[[#This Row],[43942]]</f>
        <v>0</v>
      </c>
      <c r="AX490">
        <f>+Casos_PN_CORR[[#This Row],[43944]]-Casos_PN_CORR[[#This Row],[43943]]</f>
        <v>0</v>
      </c>
      <c r="AY490">
        <f>+Casos_PN_CORR[[#This Row],[43945]]-Casos_PN_CORR[[#This Row],[43944]]</f>
        <v>0</v>
      </c>
      <c r="AZ490">
        <f>+Casos_PN_CORR[[#This Row],[43946]]-Casos_PN_CORR[[#This Row],[43945]]</f>
        <v>0</v>
      </c>
      <c r="BA490">
        <f>+Casos_PN_CORR[[#This Row],[43947]]-Casos_PN_CORR[[#This Row],[43946]]</f>
        <v>0</v>
      </c>
      <c r="BB490">
        <f>+Casos_PN_CORR[[#This Row],[43948]]-Casos_PN_CORR[[#This Row],[43947]]</f>
        <v>0</v>
      </c>
      <c r="BC490">
        <f>+Casos_PN_CORR[[#This Row],[43949]]-Casos_PN_CORR[[#This Row],[43948]]</f>
        <v>0</v>
      </c>
      <c r="BD490">
        <f>+Casos_PN_CORR[[#This Row],[43950]]-Casos_PN_CORR[[#This Row],[43949]]</f>
        <v>0</v>
      </c>
      <c r="BE490">
        <f>+Casos_PN_CORR[[#This Row],[43951]]-Casos_PN_CORR[[#This Row],[43950]]</f>
        <v>0</v>
      </c>
      <c r="BF490">
        <f>+Casos_PN_CORR[[#This Row],[43952]]-Casos_PN_CORR[[#This Row],[43951]]</f>
        <v>0</v>
      </c>
      <c r="BG490">
        <f>+Casos_PN_CORR[[#This Row],[43953]]-Casos_PN_CORR[[#This Row],[43952]]</f>
        <v>0</v>
      </c>
      <c r="BH490">
        <f>+Casos_PN_CORR[[#This Row],[43954]]-Casos_PN_CORR[[#This Row],[43953]]</f>
        <v>0</v>
      </c>
      <c r="BI490">
        <f>+Casos_PN_CORR[[#This Row],[43955]]-Casos_PN_CORR[[#This Row],[43954]]</f>
        <v>0</v>
      </c>
      <c r="BJ490">
        <f>+Casos_PN_CORR[[#This Row],[43956]]-Casos_PN_CORR[[#This Row],[43955]]</f>
        <v>0</v>
      </c>
      <c r="BK490">
        <f>+Casos_PN_CORR[[#This Row],[43957]]-Casos_PN_CORR[[#This Row],[43956]]</f>
        <v>0</v>
      </c>
      <c r="BL490">
        <f>+Casos_PN_CORR[[#This Row],[43958]]-Casos_PN_CORR[[#This Row],[43957]]</f>
        <v>0</v>
      </c>
      <c r="BM490">
        <f>+Casos_PN_CORR[[#This Row],[43959]]-Casos_PN_CORR[[#This Row],[43958]]</f>
        <v>0</v>
      </c>
      <c r="BN490">
        <f>+Casos_PN_CORR[[#This Row],[43960]]-Casos_PN_CORR[[#This Row],[43959]]</f>
        <v>0</v>
      </c>
      <c r="BO490">
        <f>+Casos_PN_CORR[[#This Row],[43961]]-Casos_PN_CORR[[#This Row],[43960]]</f>
        <v>0</v>
      </c>
      <c r="BP490">
        <f>+Casos_PN_CORR[[#This Row],[43962]]-Casos_PN_CORR[[#This Row],[43961]]</f>
        <v>0</v>
      </c>
      <c r="BQ490">
        <f>+Casos_PN_CORR[[#This Row],[43963]]-Casos_PN_CORR[[#This Row],[43962]]</f>
        <v>0</v>
      </c>
      <c r="BR490">
        <f>+Casos_PN_CORR[[#This Row],[43964]]-Casos_PN_CORR[[#This Row],[43963]]</f>
        <v>0</v>
      </c>
      <c r="BS490">
        <f>+Casos_PN_CORR[[#This Row],[43965]]-Casos_PN_CORR[[#This Row],[43964]]</f>
        <v>0</v>
      </c>
      <c r="BT490">
        <f>+Casos_PN_CORR[[#This Row],[43966]]-Casos_PN_CORR[[#This Row],[43965]]</f>
        <v>0</v>
      </c>
      <c r="BU490">
        <f>+Casos_PN_CORR[[#This Row],[43967]]-Casos_PN_CORR[[#This Row],[43966]]</f>
        <v>0</v>
      </c>
      <c r="BV490">
        <f>+Casos_PN_CORR[[#This Row],[43968]]-Casos_PN_CORR[[#This Row],[43967]]</f>
        <v>0</v>
      </c>
      <c r="BW490">
        <f>+Casos_PN_CORR[[#This Row],[43969]]-Casos_PN_CORR[[#This Row],[43968]]</f>
        <v>0</v>
      </c>
      <c r="BX490">
        <f>+Casos_PN_CORR[[#This Row],[43970]]-Casos_PN_CORR[[#This Row],[43969]]</f>
        <v>0</v>
      </c>
      <c r="BY490">
        <f>+Casos_PN_CORR[[#This Row],[43971]]-Casos_PN_CORR[[#This Row],[43970]]</f>
        <v>0</v>
      </c>
      <c r="BZ490">
        <f>+Casos_PN_CORR[[#This Row],[43972]]-Casos_PN_CORR[[#This Row],[43971]]</f>
        <v>0</v>
      </c>
      <c r="CA490">
        <f>+Casos_PN_CORR[[#This Row],[43973]]-Casos_PN_CORR[[#This Row],[43972]]</f>
        <v>0</v>
      </c>
      <c r="CB490">
        <f>+Casos_PN_CORR[[#This Row],[43974]]-Casos_PN_CORR[[#This Row],[43973]]</f>
        <v>0</v>
      </c>
      <c r="CC490">
        <f>+Casos_PN_CORR[[#This Row],[43975]]-Casos_PN_CORR[[#This Row],[43974]]</f>
        <v>0</v>
      </c>
      <c r="CD490">
        <f>+Casos_PN_CORR[[#This Row],[43976]]-Casos_PN_CORR[[#This Row],[43975]]</f>
        <v>0</v>
      </c>
      <c r="CE490">
        <f>+Casos_PN_CORR[[#This Row],[43977]]-Casos_PN_CORR[[#This Row],[43976]]</f>
        <v>0</v>
      </c>
      <c r="CF490">
        <f>+Casos_PN_CORR[[#This Row],[43978]]-Casos_PN_CORR[[#This Row],[43977]]</f>
        <v>0</v>
      </c>
      <c r="CG490">
        <f>+Casos_PN_CORR[[#This Row],[43979]]-Casos_PN_CORR[[#This Row],[43978]]</f>
        <v>0</v>
      </c>
      <c r="CH490">
        <f>+Casos_PN_CORR[[#This Row],[43980]]-Casos_PN_CORR[[#This Row],[43979]]</f>
        <v>0</v>
      </c>
      <c r="CI490">
        <f>+Casos_PN_CORR[[#This Row],[43981]]-Casos_PN_CORR[[#This Row],[43980]]</f>
        <v>0</v>
      </c>
      <c r="CJ490">
        <f>+Casos_PN_CORR[[#This Row],[43982]]-Casos_PN_CORR[[#This Row],[43981]]</f>
        <v>0</v>
      </c>
      <c r="CK490">
        <f>+Casos_PN_CORR[[#This Row],[43983]]-Casos_PN_CORR[[#This Row],[43982]]</f>
        <v>0</v>
      </c>
      <c r="CL490">
        <f>+Casos_PN_CORR[[#This Row],[43984]]-Casos_PN_CORR[[#This Row],[43983]]</f>
        <v>0</v>
      </c>
      <c r="CM490">
        <f>+Casos_PN_CORR[[#This Row],[43985]]-Casos_PN_CORR[[#This Row],[43984]]</f>
        <v>0</v>
      </c>
      <c r="CN490">
        <f>+Casos_PN_CORR[[#This Row],[43986]]-Casos_PN_CORR[[#This Row],[43985]]</f>
        <v>0</v>
      </c>
      <c r="CO490">
        <f>+Casos_PN_CORR[[#This Row],[43987]]-Casos_PN_CORR[[#This Row],[43986]]</f>
        <v>0</v>
      </c>
      <c r="CP490">
        <f>+Casos_PN_CORR[[#This Row],[43988]]-Casos_PN_CORR[[#This Row],[43987]]</f>
        <v>0</v>
      </c>
      <c r="CQ490">
        <f>+Casos_PN_CORR[[#This Row],[43989]]-Casos_PN_CORR[[#This Row],[43988]]</f>
        <v>0</v>
      </c>
      <c r="CR490">
        <f>+Casos_PN_CORR[[#This Row],[43990]]-Casos_PN_CORR[[#This Row],[43989]]</f>
        <v>0</v>
      </c>
      <c r="CS490">
        <f>+Casos_PN_CORR[[#This Row],[43991]]-Casos_PN_CORR[[#This Row],[43990]]</f>
        <v>0</v>
      </c>
      <c r="CT490">
        <f>+Casos_PN_CORR[[#This Row],[43992]]-Casos_PN_CORR[[#This Row],[43991]]</f>
        <v>0</v>
      </c>
      <c r="CU490">
        <f>+Casos_PN_CORR[[#This Row],[43993]]-Casos_PN_CORR[[#This Row],[43992]]</f>
        <v>0</v>
      </c>
    </row>
    <row r="491" spans="1:99" x14ac:dyDescent="0.3">
      <c r="A491">
        <v>50204</v>
      </c>
      <c r="B491" s="2" t="s">
        <v>151</v>
      </c>
      <c r="C491" s="2" t="s">
        <v>152</v>
      </c>
      <c r="D491" s="2" t="s">
        <v>152</v>
      </c>
      <c r="E491" s="4">
        <f t="shared" si="7"/>
        <v>0</v>
      </c>
      <c r="F491">
        <f>+Casos_PN_CORR[[#This Row],[43900]]</f>
        <v>0</v>
      </c>
      <c r="G491">
        <f>+Casos_PN_CORR[[#This Row],[43901]]-Casos_PN_CORR[[#This Row],[43900]]</f>
        <v>0</v>
      </c>
      <c r="H491">
        <f>+Casos_PN_CORR[[#This Row],[43902]]-Casos_PN_CORR[[#This Row],[43901]]</f>
        <v>0</v>
      </c>
      <c r="I491">
        <f>+Casos_PN_CORR[[#This Row],[43903]]-Casos_PN_CORR[[#This Row],[43902]]</f>
        <v>0</v>
      </c>
      <c r="J491">
        <f>+Casos_PN_CORR[[#This Row],[43904]]-Casos_PN_CORR[[#This Row],[43903]]</f>
        <v>0</v>
      </c>
      <c r="K491">
        <f>+Casos_PN_CORR[[#This Row],[43905]]-Casos_PN_CORR[[#This Row],[43904]]</f>
        <v>0</v>
      </c>
      <c r="L491">
        <f>+Casos_PN_CORR[[#This Row],[43906]]-Casos_PN_CORR[[#This Row],[43905]]</f>
        <v>0</v>
      </c>
      <c r="M491">
        <f>+Casos_PN_CORR[[#This Row],[43907]]-Casos_PN_CORR[[#This Row],[43906]]</f>
        <v>0</v>
      </c>
      <c r="N491">
        <f>+Casos_PN_CORR[[#This Row],[43908]]-Casos_PN_CORR[[#This Row],[43907]]</f>
        <v>0</v>
      </c>
      <c r="O491">
        <f>+Casos_PN_CORR[[#This Row],[43909]]-Casos_PN_CORR[[#This Row],[43908]]</f>
        <v>0</v>
      </c>
      <c r="P491">
        <f>+Casos_PN_CORR[[#This Row],[43910]]-Casos_PN_CORR[[#This Row],[43909]]</f>
        <v>0</v>
      </c>
      <c r="Q491">
        <f>+Casos_PN_CORR[[#This Row],[43911]]-Casos_PN_CORR[[#This Row],[43910]]</f>
        <v>0</v>
      </c>
      <c r="R491">
        <f>+Casos_PN_CORR[[#This Row],[43912]]-Casos_PN_CORR[[#This Row],[43911]]</f>
        <v>0</v>
      </c>
      <c r="S491">
        <f>+Casos_PN_CORR[[#This Row],[43913]]-Casos_PN_CORR[[#This Row],[43912]]</f>
        <v>0</v>
      </c>
      <c r="T491">
        <f>+Casos_PN_CORR[[#This Row],[43914]]-Casos_PN_CORR[[#This Row],[43913]]</f>
        <v>0</v>
      </c>
      <c r="U491">
        <f>+Casos_PN_CORR[[#This Row],[43915]]-Casos_PN_CORR[[#This Row],[43914]]</f>
        <v>0</v>
      </c>
      <c r="V491">
        <f>+Casos_PN_CORR[[#This Row],[43916]]-Casos_PN_CORR[[#This Row],[43915]]</f>
        <v>0</v>
      </c>
      <c r="W491">
        <f>+Casos_PN_CORR[[#This Row],[43917]]-Casos_PN_CORR[[#This Row],[43916]]</f>
        <v>0</v>
      </c>
      <c r="X491">
        <f>+Casos_PN_CORR[[#This Row],[43918]]-Casos_PN_CORR[[#This Row],[43917]]</f>
        <v>0</v>
      </c>
      <c r="Y491">
        <f>+Casos_PN_CORR[[#This Row],[43919]]-Casos_PN_CORR[[#This Row],[43918]]</f>
        <v>0</v>
      </c>
      <c r="Z491">
        <f>+Casos_PN_CORR[[#This Row],[43920]]-Casos_PN_CORR[[#This Row],[43919]]</f>
        <v>0</v>
      </c>
      <c r="AA491">
        <f>+Casos_PN_CORR[[#This Row],[43921]]-Casos_PN_CORR[[#This Row],[43920]]</f>
        <v>0</v>
      </c>
      <c r="AB491">
        <f>+Casos_PN_CORR[[#This Row],[43922]]-Casos_PN_CORR[[#This Row],[43921]]</f>
        <v>0</v>
      </c>
      <c r="AC491">
        <f>+Casos_PN_CORR[[#This Row],[43923]]-Casos_PN_CORR[[#This Row],[43922]]</f>
        <v>0</v>
      </c>
      <c r="AD491">
        <f>+Casos_PN_CORR[[#This Row],[43924]]-Casos_PN_CORR[[#This Row],[43923]]</f>
        <v>0</v>
      </c>
      <c r="AE491">
        <f>+Casos_PN_CORR[[#This Row],[43925]]-Casos_PN_CORR[[#This Row],[43924]]</f>
        <v>0</v>
      </c>
      <c r="AF491">
        <f>+Casos_PN_CORR[[#This Row],[43926]]-Casos_PN_CORR[[#This Row],[43925]]</f>
        <v>0</v>
      </c>
      <c r="AG491">
        <f>+Casos_PN_CORR[[#This Row],[43927]]-Casos_PN_CORR[[#This Row],[43926]]</f>
        <v>0</v>
      </c>
      <c r="AH491">
        <f>+Casos_PN_CORR[[#This Row],[43928]]-Casos_PN_CORR[[#This Row],[43927]]</f>
        <v>0</v>
      </c>
      <c r="AI491">
        <f>+Casos_PN_CORR[[#This Row],[43929]]-Casos_PN_CORR[[#This Row],[43928]]</f>
        <v>0</v>
      </c>
      <c r="AJ491">
        <f>+Casos_PN_CORR[[#This Row],[43930]]-Casos_PN_CORR[[#This Row],[43929]]</f>
        <v>0</v>
      </c>
      <c r="AK491">
        <f>+Casos_PN_CORR[[#This Row],[43931]]-Casos_PN_CORR[[#This Row],[43930]]</f>
        <v>0</v>
      </c>
      <c r="AL491">
        <f>+Casos_PN_CORR[[#This Row],[43932]]-Casos_PN_CORR[[#This Row],[43931]]</f>
        <v>0</v>
      </c>
      <c r="AM491">
        <f>+Casos_PN_CORR[[#This Row],[43933]]-Casos_PN_CORR[[#This Row],[43932]]</f>
        <v>0</v>
      </c>
      <c r="AN491">
        <f>+Casos_PN_CORR[[#This Row],[43934]]-Casos_PN_CORR[[#This Row],[43933]]</f>
        <v>0</v>
      </c>
      <c r="AO491">
        <f>+Casos_PN_CORR[[#This Row],[43935]]-Casos_PN_CORR[[#This Row],[43934]]</f>
        <v>0</v>
      </c>
      <c r="AP491">
        <f>+Casos_PN_CORR[[#This Row],[43936]]-Casos_PN_CORR[[#This Row],[43935]]</f>
        <v>0</v>
      </c>
      <c r="AQ491">
        <f>+Casos_PN_CORR[[#This Row],[43937]]-Casos_PN_CORR[[#This Row],[43936]]</f>
        <v>0</v>
      </c>
      <c r="AR491">
        <f>+Casos_PN_CORR[[#This Row],[43938]]-Casos_PN_CORR[[#This Row],[43937]]</f>
        <v>0</v>
      </c>
      <c r="AS491">
        <f>+Casos_PN_CORR[[#This Row],[43939]]-Casos_PN_CORR[[#This Row],[43938]]</f>
        <v>0</v>
      </c>
      <c r="AT491">
        <f>+Casos_PN_CORR[[#This Row],[43940]]-Casos_PN_CORR[[#This Row],[43939]]</f>
        <v>0</v>
      </c>
      <c r="AU491">
        <f>+Casos_PN_CORR[[#This Row],[43941]]-Casos_PN_CORR[[#This Row],[43940]]</f>
        <v>0</v>
      </c>
      <c r="AV491">
        <f>+Casos_PN_CORR[[#This Row],[43942]]-Casos_PN_CORR[[#This Row],[43941]]</f>
        <v>0</v>
      </c>
      <c r="AW491">
        <f>+Casos_PN_CORR[[#This Row],[43943]]-Casos_PN_CORR[[#This Row],[43942]]</f>
        <v>0</v>
      </c>
      <c r="AX491">
        <f>+Casos_PN_CORR[[#This Row],[43944]]-Casos_PN_CORR[[#This Row],[43943]]</f>
        <v>0</v>
      </c>
      <c r="AY491">
        <f>+Casos_PN_CORR[[#This Row],[43945]]-Casos_PN_CORR[[#This Row],[43944]]</f>
        <v>0</v>
      </c>
      <c r="AZ491">
        <f>+Casos_PN_CORR[[#This Row],[43946]]-Casos_PN_CORR[[#This Row],[43945]]</f>
        <v>0</v>
      </c>
      <c r="BA491">
        <f>+Casos_PN_CORR[[#This Row],[43947]]-Casos_PN_CORR[[#This Row],[43946]]</f>
        <v>0</v>
      </c>
      <c r="BB491">
        <f>+Casos_PN_CORR[[#This Row],[43948]]-Casos_PN_CORR[[#This Row],[43947]]</f>
        <v>0</v>
      </c>
      <c r="BC491">
        <f>+Casos_PN_CORR[[#This Row],[43949]]-Casos_PN_CORR[[#This Row],[43948]]</f>
        <v>0</v>
      </c>
      <c r="BD491">
        <f>+Casos_PN_CORR[[#This Row],[43950]]-Casos_PN_CORR[[#This Row],[43949]]</f>
        <v>0</v>
      </c>
      <c r="BE491">
        <f>+Casos_PN_CORR[[#This Row],[43951]]-Casos_PN_CORR[[#This Row],[43950]]</f>
        <v>0</v>
      </c>
      <c r="BF491">
        <f>+Casos_PN_CORR[[#This Row],[43952]]-Casos_PN_CORR[[#This Row],[43951]]</f>
        <v>0</v>
      </c>
      <c r="BG491">
        <f>+Casos_PN_CORR[[#This Row],[43953]]-Casos_PN_CORR[[#This Row],[43952]]</f>
        <v>0</v>
      </c>
      <c r="BH491">
        <f>+Casos_PN_CORR[[#This Row],[43954]]-Casos_PN_CORR[[#This Row],[43953]]</f>
        <v>0</v>
      </c>
      <c r="BI491">
        <f>+Casos_PN_CORR[[#This Row],[43955]]-Casos_PN_CORR[[#This Row],[43954]]</f>
        <v>0</v>
      </c>
      <c r="BJ491">
        <f>+Casos_PN_CORR[[#This Row],[43956]]-Casos_PN_CORR[[#This Row],[43955]]</f>
        <v>0</v>
      </c>
      <c r="BK491">
        <f>+Casos_PN_CORR[[#This Row],[43957]]-Casos_PN_CORR[[#This Row],[43956]]</f>
        <v>0</v>
      </c>
      <c r="BL491">
        <f>+Casos_PN_CORR[[#This Row],[43958]]-Casos_PN_CORR[[#This Row],[43957]]</f>
        <v>0</v>
      </c>
      <c r="BM491">
        <f>+Casos_PN_CORR[[#This Row],[43959]]-Casos_PN_CORR[[#This Row],[43958]]</f>
        <v>0</v>
      </c>
      <c r="BN491">
        <f>+Casos_PN_CORR[[#This Row],[43960]]-Casos_PN_CORR[[#This Row],[43959]]</f>
        <v>0</v>
      </c>
      <c r="BO491">
        <f>+Casos_PN_CORR[[#This Row],[43961]]-Casos_PN_CORR[[#This Row],[43960]]</f>
        <v>0</v>
      </c>
      <c r="BP491">
        <f>+Casos_PN_CORR[[#This Row],[43962]]-Casos_PN_CORR[[#This Row],[43961]]</f>
        <v>0</v>
      </c>
      <c r="BQ491">
        <f>+Casos_PN_CORR[[#This Row],[43963]]-Casos_PN_CORR[[#This Row],[43962]]</f>
        <v>0</v>
      </c>
      <c r="BR491">
        <f>+Casos_PN_CORR[[#This Row],[43964]]-Casos_PN_CORR[[#This Row],[43963]]</f>
        <v>0</v>
      </c>
      <c r="BS491">
        <f>+Casos_PN_CORR[[#This Row],[43965]]-Casos_PN_CORR[[#This Row],[43964]]</f>
        <v>0</v>
      </c>
      <c r="BT491">
        <f>+Casos_PN_CORR[[#This Row],[43966]]-Casos_PN_CORR[[#This Row],[43965]]</f>
        <v>0</v>
      </c>
      <c r="BU491">
        <f>+Casos_PN_CORR[[#This Row],[43967]]-Casos_PN_CORR[[#This Row],[43966]]</f>
        <v>0</v>
      </c>
      <c r="BV491">
        <f>+Casos_PN_CORR[[#This Row],[43968]]-Casos_PN_CORR[[#This Row],[43967]]</f>
        <v>0</v>
      </c>
      <c r="BW491">
        <f>+Casos_PN_CORR[[#This Row],[43969]]-Casos_PN_CORR[[#This Row],[43968]]</f>
        <v>0</v>
      </c>
      <c r="BX491">
        <f>+Casos_PN_CORR[[#This Row],[43970]]-Casos_PN_CORR[[#This Row],[43969]]</f>
        <v>0</v>
      </c>
      <c r="BY491">
        <f>+Casos_PN_CORR[[#This Row],[43971]]-Casos_PN_CORR[[#This Row],[43970]]</f>
        <v>0</v>
      </c>
      <c r="BZ491">
        <f>+Casos_PN_CORR[[#This Row],[43972]]-Casos_PN_CORR[[#This Row],[43971]]</f>
        <v>0</v>
      </c>
      <c r="CA491">
        <f>+Casos_PN_CORR[[#This Row],[43973]]-Casos_PN_CORR[[#This Row],[43972]]</f>
        <v>0</v>
      </c>
      <c r="CB491">
        <f>+Casos_PN_CORR[[#This Row],[43974]]-Casos_PN_CORR[[#This Row],[43973]]</f>
        <v>0</v>
      </c>
      <c r="CC491">
        <f>+Casos_PN_CORR[[#This Row],[43975]]-Casos_PN_CORR[[#This Row],[43974]]</f>
        <v>0</v>
      </c>
      <c r="CD491">
        <f>+Casos_PN_CORR[[#This Row],[43976]]-Casos_PN_CORR[[#This Row],[43975]]</f>
        <v>0</v>
      </c>
      <c r="CE491">
        <f>+Casos_PN_CORR[[#This Row],[43977]]-Casos_PN_CORR[[#This Row],[43976]]</f>
        <v>0</v>
      </c>
      <c r="CF491">
        <f>+Casos_PN_CORR[[#This Row],[43978]]-Casos_PN_CORR[[#This Row],[43977]]</f>
        <v>0</v>
      </c>
      <c r="CG491">
        <f>+Casos_PN_CORR[[#This Row],[43979]]-Casos_PN_CORR[[#This Row],[43978]]</f>
        <v>0</v>
      </c>
      <c r="CH491">
        <f>+Casos_PN_CORR[[#This Row],[43980]]-Casos_PN_CORR[[#This Row],[43979]]</f>
        <v>0</v>
      </c>
      <c r="CI491">
        <f>+Casos_PN_CORR[[#This Row],[43981]]-Casos_PN_CORR[[#This Row],[43980]]</f>
        <v>0</v>
      </c>
      <c r="CJ491">
        <f>+Casos_PN_CORR[[#This Row],[43982]]-Casos_PN_CORR[[#This Row],[43981]]</f>
        <v>0</v>
      </c>
      <c r="CK491">
        <f>+Casos_PN_CORR[[#This Row],[43983]]-Casos_PN_CORR[[#This Row],[43982]]</f>
        <v>0</v>
      </c>
      <c r="CL491">
        <f>+Casos_PN_CORR[[#This Row],[43984]]-Casos_PN_CORR[[#This Row],[43983]]</f>
        <v>0</v>
      </c>
      <c r="CM491">
        <f>+Casos_PN_CORR[[#This Row],[43985]]-Casos_PN_CORR[[#This Row],[43984]]</f>
        <v>0</v>
      </c>
      <c r="CN491">
        <f>+Casos_PN_CORR[[#This Row],[43986]]-Casos_PN_CORR[[#This Row],[43985]]</f>
        <v>0</v>
      </c>
      <c r="CO491">
        <f>+Casos_PN_CORR[[#This Row],[43987]]-Casos_PN_CORR[[#This Row],[43986]]</f>
        <v>0</v>
      </c>
      <c r="CP491">
        <f>+Casos_PN_CORR[[#This Row],[43988]]-Casos_PN_CORR[[#This Row],[43987]]</f>
        <v>0</v>
      </c>
      <c r="CQ491">
        <f>+Casos_PN_CORR[[#This Row],[43989]]-Casos_PN_CORR[[#This Row],[43988]]</f>
        <v>0</v>
      </c>
      <c r="CR491">
        <f>+Casos_PN_CORR[[#This Row],[43990]]-Casos_PN_CORR[[#This Row],[43989]]</f>
        <v>0</v>
      </c>
      <c r="CS491">
        <f>+Casos_PN_CORR[[#This Row],[43991]]-Casos_PN_CORR[[#This Row],[43990]]</f>
        <v>0</v>
      </c>
      <c r="CT491">
        <f>+Casos_PN_CORR[[#This Row],[43992]]-Casos_PN_CORR[[#This Row],[43991]]</f>
        <v>0</v>
      </c>
      <c r="CU491">
        <f>+Casos_PN_CORR[[#This Row],[43993]]-Casos_PN_CORR[[#This Row],[43992]]</f>
        <v>0</v>
      </c>
    </row>
    <row r="492" spans="1:99" x14ac:dyDescent="0.3">
      <c r="A492">
        <v>30206</v>
      </c>
      <c r="B492" s="2" t="s">
        <v>144</v>
      </c>
      <c r="C492" s="2" t="s">
        <v>414</v>
      </c>
      <c r="D492" s="2" t="s">
        <v>698</v>
      </c>
      <c r="E492" s="4">
        <f t="shared" si="7"/>
        <v>0</v>
      </c>
      <c r="F492">
        <f>+Casos_PN_CORR[[#This Row],[43900]]</f>
        <v>0</v>
      </c>
      <c r="G492">
        <f>+Casos_PN_CORR[[#This Row],[43901]]-Casos_PN_CORR[[#This Row],[43900]]</f>
        <v>0</v>
      </c>
      <c r="H492">
        <f>+Casos_PN_CORR[[#This Row],[43902]]-Casos_PN_CORR[[#This Row],[43901]]</f>
        <v>0</v>
      </c>
      <c r="I492">
        <f>+Casos_PN_CORR[[#This Row],[43903]]-Casos_PN_CORR[[#This Row],[43902]]</f>
        <v>0</v>
      </c>
      <c r="J492">
        <f>+Casos_PN_CORR[[#This Row],[43904]]-Casos_PN_CORR[[#This Row],[43903]]</f>
        <v>0</v>
      </c>
      <c r="K492">
        <f>+Casos_PN_CORR[[#This Row],[43905]]-Casos_PN_CORR[[#This Row],[43904]]</f>
        <v>0</v>
      </c>
      <c r="L492">
        <f>+Casos_PN_CORR[[#This Row],[43906]]-Casos_PN_CORR[[#This Row],[43905]]</f>
        <v>0</v>
      </c>
      <c r="M492">
        <f>+Casos_PN_CORR[[#This Row],[43907]]-Casos_PN_CORR[[#This Row],[43906]]</f>
        <v>0</v>
      </c>
      <c r="N492">
        <f>+Casos_PN_CORR[[#This Row],[43908]]-Casos_PN_CORR[[#This Row],[43907]]</f>
        <v>0</v>
      </c>
      <c r="O492">
        <f>+Casos_PN_CORR[[#This Row],[43909]]-Casos_PN_CORR[[#This Row],[43908]]</f>
        <v>0</v>
      </c>
      <c r="P492">
        <f>+Casos_PN_CORR[[#This Row],[43910]]-Casos_PN_CORR[[#This Row],[43909]]</f>
        <v>0</v>
      </c>
      <c r="Q492">
        <f>+Casos_PN_CORR[[#This Row],[43911]]-Casos_PN_CORR[[#This Row],[43910]]</f>
        <v>0</v>
      </c>
      <c r="R492">
        <f>+Casos_PN_CORR[[#This Row],[43912]]-Casos_PN_CORR[[#This Row],[43911]]</f>
        <v>0</v>
      </c>
      <c r="S492">
        <f>+Casos_PN_CORR[[#This Row],[43913]]-Casos_PN_CORR[[#This Row],[43912]]</f>
        <v>0</v>
      </c>
      <c r="T492">
        <f>+Casos_PN_CORR[[#This Row],[43914]]-Casos_PN_CORR[[#This Row],[43913]]</f>
        <v>0</v>
      </c>
      <c r="U492">
        <f>+Casos_PN_CORR[[#This Row],[43915]]-Casos_PN_CORR[[#This Row],[43914]]</f>
        <v>0</v>
      </c>
      <c r="V492">
        <f>+Casos_PN_CORR[[#This Row],[43916]]-Casos_PN_CORR[[#This Row],[43915]]</f>
        <v>0</v>
      </c>
      <c r="W492">
        <f>+Casos_PN_CORR[[#This Row],[43917]]-Casos_PN_CORR[[#This Row],[43916]]</f>
        <v>0</v>
      </c>
      <c r="X492">
        <f>+Casos_PN_CORR[[#This Row],[43918]]-Casos_PN_CORR[[#This Row],[43917]]</f>
        <v>0</v>
      </c>
      <c r="Y492">
        <f>+Casos_PN_CORR[[#This Row],[43919]]-Casos_PN_CORR[[#This Row],[43918]]</f>
        <v>0</v>
      </c>
      <c r="Z492">
        <f>+Casos_PN_CORR[[#This Row],[43920]]-Casos_PN_CORR[[#This Row],[43919]]</f>
        <v>0</v>
      </c>
      <c r="AA492">
        <f>+Casos_PN_CORR[[#This Row],[43921]]-Casos_PN_CORR[[#This Row],[43920]]</f>
        <v>0</v>
      </c>
      <c r="AB492">
        <f>+Casos_PN_CORR[[#This Row],[43922]]-Casos_PN_CORR[[#This Row],[43921]]</f>
        <v>0</v>
      </c>
      <c r="AC492">
        <f>+Casos_PN_CORR[[#This Row],[43923]]-Casos_PN_CORR[[#This Row],[43922]]</f>
        <v>0</v>
      </c>
      <c r="AD492">
        <f>+Casos_PN_CORR[[#This Row],[43924]]-Casos_PN_CORR[[#This Row],[43923]]</f>
        <v>0</v>
      </c>
      <c r="AE492">
        <f>+Casos_PN_CORR[[#This Row],[43925]]-Casos_PN_CORR[[#This Row],[43924]]</f>
        <v>0</v>
      </c>
      <c r="AF492">
        <f>+Casos_PN_CORR[[#This Row],[43926]]-Casos_PN_CORR[[#This Row],[43925]]</f>
        <v>0</v>
      </c>
      <c r="AG492">
        <f>+Casos_PN_CORR[[#This Row],[43927]]-Casos_PN_CORR[[#This Row],[43926]]</f>
        <v>0</v>
      </c>
      <c r="AH492">
        <f>+Casos_PN_CORR[[#This Row],[43928]]-Casos_PN_CORR[[#This Row],[43927]]</f>
        <v>0</v>
      </c>
      <c r="AI492">
        <f>+Casos_PN_CORR[[#This Row],[43929]]-Casos_PN_CORR[[#This Row],[43928]]</f>
        <v>0</v>
      </c>
      <c r="AJ492">
        <f>+Casos_PN_CORR[[#This Row],[43930]]-Casos_PN_CORR[[#This Row],[43929]]</f>
        <v>0</v>
      </c>
      <c r="AK492">
        <f>+Casos_PN_CORR[[#This Row],[43931]]-Casos_PN_CORR[[#This Row],[43930]]</f>
        <v>0</v>
      </c>
      <c r="AL492">
        <f>+Casos_PN_CORR[[#This Row],[43932]]-Casos_PN_CORR[[#This Row],[43931]]</f>
        <v>0</v>
      </c>
      <c r="AM492">
        <f>+Casos_PN_CORR[[#This Row],[43933]]-Casos_PN_CORR[[#This Row],[43932]]</f>
        <v>0</v>
      </c>
      <c r="AN492">
        <f>+Casos_PN_CORR[[#This Row],[43934]]-Casos_PN_CORR[[#This Row],[43933]]</f>
        <v>0</v>
      </c>
      <c r="AO492">
        <f>+Casos_PN_CORR[[#This Row],[43935]]-Casos_PN_CORR[[#This Row],[43934]]</f>
        <v>0</v>
      </c>
      <c r="AP492">
        <f>+Casos_PN_CORR[[#This Row],[43936]]-Casos_PN_CORR[[#This Row],[43935]]</f>
        <v>0</v>
      </c>
      <c r="AQ492">
        <f>+Casos_PN_CORR[[#This Row],[43937]]-Casos_PN_CORR[[#This Row],[43936]]</f>
        <v>0</v>
      </c>
      <c r="AR492">
        <f>+Casos_PN_CORR[[#This Row],[43938]]-Casos_PN_CORR[[#This Row],[43937]]</f>
        <v>0</v>
      </c>
      <c r="AS492">
        <f>+Casos_PN_CORR[[#This Row],[43939]]-Casos_PN_CORR[[#This Row],[43938]]</f>
        <v>0</v>
      </c>
      <c r="AT492">
        <f>+Casos_PN_CORR[[#This Row],[43940]]-Casos_PN_CORR[[#This Row],[43939]]</f>
        <v>0</v>
      </c>
      <c r="AU492">
        <f>+Casos_PN_CORR[[#This Row],[43941]]-Casos_PN_CORR[[#This Row],[43940]]</f>
        <v>0</v>
      </c>
      <c r="AV492">
        <f>+Casos_PN_CORR[[#This Row],[43942]]-Casos_PN_CORR[[#This Row],[43941]]</f>
        <v>0</v>
      </c>
      <c r="AW492">
        <f>+Casos_PN_CORR[[#This Row],[43943]]-Casos_PN_CORR[[#This Row],[43942]]</f>
        <v>0</v>
      </c>
      <c r="AX492">
        <f>+Casos_PN_CORR[[#This Row],[43944]]-Casos_PN_CORR[[#This Row],[43943]]</f>
        <v>0</v>
      </c>
      <c r="AY492">
        <f>+Casos_PN_CORR[[#This Row],[43945]]-Casos_PN_CORR[[#This Row],[43944]]</f>
        <v>0</v>
      </c>
      <c r="AZ492">
        <f>+Casos_PN_CORR[[#This Row],[43946]]-Casos_PN_CORR[[#This Row],[43945]]</f>
        <v>0</v>
      </c>
      <c r="BA492">
        <f>+Casos_PN_CORR[[#This Row],[43947]]-Casos_PN_CORR[[#This Row],[43946]]</f>
        <v>0</v>
      </c>
      <c r="BB492">
        <f>+Casos_PN_CORR[[#This Row],[43948]]-Casos_PN_CORR[[#This Row],[43947]]</f>
        <v>0</v>
      </c>
      <c r="BC492">
        <f>+Casos_PN_CORR[[#This Row],[43949]]-Casos_PN_CORR[[#This Row],[43948]]</f>
        <v>0</v>
      </c>
      <c r="BD492">
        <f>+Casos_PN_CORR[[#This Row],[43950]]-Casos_PN_CORR[[#This Row],[43949]]</f>
        <v>0</v>
      </c>
      <c r="BE492">
        <f>+Casos_PN_CORR[[#This Row],[43951]]-Casos_PN_CORR[[#This Row],[43950]]</f>
        <v>0</v>
      </c>
      <c r="BF492">
        <f>+Casos_PN_CORR[[#This Row],[43952]]-Casos_PN_CORR[[#This Row],[43951]]</f>
        <v>0</v>
      </c>
      <c r="BG492">
        <f>+Casos_PN_CORR[[#This Row],[43953]]-Casos_PN_CORR[[#This Row],[43952]]</f>
        <v>0</v>
      </c>
      <c r="BH492">
        <f>+Casos_PN_CORR[[#This Row],[43954]]-Casos_PN_CORR[[#This Row],[43953]]</f>
        <v>0</v>
      </c>
      <c r="BI492">
        <f>+Casos_PN_CORR[[#This Row],[43955]]-Casos_PN_CORR[[#This Row],[43954]]</f>
        <v>0</v>
      </c>
      <c r="BJ492">
        <f>+Casos_PN_CORR[[#This Row],[43956]]-Casos_PN_CORR[[#This Row],[43955]]</f>
        <v>0</v>
      </c>
      <c r="BK492">
        <f>+Casos_PN_CORR[[#This Row],[43957]]-Casos_PN_CORR[[#This Row],[43956]]</f>
        <v>0</v>
      </c>
      <c r="BL492">
        <f>+Casos_PN_CORR[[#This Row],[43958]]-Casos_PN_CORR[[#This Row],[43957]]</f>
        <v>0</v>
      </c>
      <c r="BM492">
        <f>+Casos_PN_CORR[[#This Row],[43959]]-Casos_PN_CORR[[#This Row],[43958]]</f>
        <v>0</v>
      </c>
      <c r="BN492">
        <f>+Casos_PN_CORR[[#This Row],[43960]]-Casos_PN_CORR[[#This Row],[43959]]</f>
        <v>0</v>
      </c>
      <c r="BO492">
        <f>+Casos_PN_CORR[[#This Row],[43961]]-Casos_PN_CORR[[#This Row],[43960]]</f>
        <v>0</v>
      </c>
      <c r="BP492">
        <f>+Casos_PN_CORR[[#This Row],[43962]]-Casos_PN_CORR[[#This Row],[43961]]</f>
        <v>0</v>
      </c>
      <c r="BQ492">
        <f>+Casos_PN_CORR[[#This Row],[43963]]-Casos_PN_CORR[[#This Row],[43962]]</f>
        <v>0</v>
      </c>
      <c r="BR492">
        <f>+Casos_PN_CORR[[#This Row],[43964]]-Casos_PN_CORR[[#This Row],[43963]]</f>
        <v>0</v>
      </c>
      <c r="BS492">
        <f>+Casos_PN_CORR[[#This Row],[43965]]-Casos_PN_CORR[[#This Row],[43964]]</f>
        <v>0</v>
      </c>
      <c r="BT492">
        <f>+Casos_PN_CORR[[#This Row],[43966]]-Casos_PN_CORR[[#This Row],[43965]]</f>
        <v>0</v>
      </c>
      <c r="BU492">
        <f>+Casos_PN_CORR[[#This Row],[43967]]-Casos_PN_CORR[[#This Row],[43966]]</f>
        <v>0</v>
      </c>
      <c r="BV492">
        <f>+Casos_PN_CORR[[#This Row],[43968]]-Casos_PN_CORR[[#This Row],[43967]]</f>
        <v>0</v>
      </c>
      <c r="BW492">
        <f>+Casos_PN_CORR[[#This Row],[43969]]-Casos_PN_CORR[[#This Row],[43968]]</f>
        <v>0</v>
      </c>
      <c r="BX492">
        <f>+Casos_PN_CORR[[#This Row],[43970]]-Casos_PN_CORR[[#This Row],[43969]]</f>
        <v>0</v>
      </c>
      <c r="BY492">
        <f>+Casos_PN_CORR[[#This Row],[43971]]-Casos_PN_CORR[[#This Row],[43970]]</f>
        <v>0</v>
      </c>
      <c r="BZ492">
        <f>+Casos_PN_CORR[[#This Row],[43972]]-Casos_PN_CORR[[#This Row],[43971]]</f>
        <v>0</v>
      </c>
      <c r="CA492">
        <f>+Casos_PN_CORR[[#This Row],[43973]]-Casos_PN_CORR[[#This Row],[43972]]</f>
        <v>0</v>
      </c>
      <c r="CB492">
        <f>+Casos_PN_CORR[[#This Row],[43974]]-Casos_PN_CORR[[#This Row],[43973]]</f>
        <v>0</v>
      </c>
      <c r="CC492">
        <f>+Casos_PN_CORR[[#This Row],[43975]]-Casos_PN_CORR[[#This Row],[43974]]</f>
        <v>0</v>
      </c>
      <c r="CD492">
        <f>+Casos_PN_CORR[[#This Row],[43976]]-Casos_PN_CORR[[#This Row],[43975]]</f>
        <v>0</v>
      </c>
      <c r="CE492">
        <f>+Casos_PN_CORR[[#This Row],[43977]]-Casos_PN_CORR[[#This Row],[43976]]</f>
        <v>0</v>
      </c>
      <c r="CF492">
        <f>+Casos_PN_CORR[[#This Row],[43978]]-Casos_PN_CORR[[#This Row],[43977]]</f>
        <v>0</v>
      </c>
      <c r="CG492">
        <f>+Casos_PN_CORR[[#This Row],[43979]]-Casos_PN_CORR[[#This Row],[43978]]</f>
        <v>0</v>
      </c>
      <c r="CH492">
        <f>+Casos_PN_CORR[[#This Row],[43980]]-Casos_PN_CORR[[#This Row],[43979]]</f>
        <v>0</v>
      </c>
      <c r="CI492">
        <f>+Casos_PN_CORR[[#This Row],[43981]]-Casos_PN_CORR[[#This Row],[43980]]</f>
        <v>0</v>
      </c>
      <c r="CJ492">
        <f>+Casos_PN_CORR[[#This Row],[43982]]-Casos_PN_CORR[[#This Row],[43981]]</f>
        <v>0</v>
      </c>
      <c r="CK492">
        <f>+Casos_PN_CORR[[#This Row],[43983]]-Casos_PN_CORR[[#This Row],[43982]]</f>
        <v>0</v>
      </c>
      <c r="CL492">
        <f>+Casos_PN_CORR[[#This Row],[43984]]-Casos_PN_CORR[[#This Row],[43983]]</f>
        <v>0</v>
      </c>
      <c r="CM492">
        <f>+Casos_PN_CORR[[#This Row],[43985]]-Casos_PN_CORR[[#This Row],[43984]]</f>
        <v>0</v>
      </c>
      <c r="CN492">
        <f>+Casos_PN_CORR[[#This Row],[43986]]-Casos_PN_CORR[[#This Row],[43985]]</f>
        <v>0</v>
      </c>
      <c r="CO492">
        <f>+Casos_PN_CORR[[#This Row],[43987]]-Casos_PN_CORR[[#This Row],[43986]]</f>
        <v>0</v>
      </c>
      <c r="CP492">
        <f>+Casos_PN_CORR[[#This Row],[43988]]-Casos_PN_CORR[[#This Row],[43987]]</f>
        <v>0</v>
      </c>
      <c r="CQ492">
        <f>+Casos_PN_CORR[[#This Row],[43989]]-Casos_PN_CORR[[#This Row],[43988]]</f>
        <v>0</v>
      </c>
      <c r="CR492">
        <f>+Casos_PN_CORR[[#This Row],[43990]]-Casos_PN_CORR[[#This Row],[43989]]</f>
        <v>0</v>
      </c>
      <c r="CS492">
        <f>+Casos_PN_CORR[[#This Row],[43991]]-Casos_PN_CORR[[#This Row],[43990]]</f>
        <v>0</v>
      </c>
      <c r="CT492">
        <f>+Casos_PN_CORR[[#This Row],[43992]]-Casos_PN_CORR[[#This Row],[43991]]</f>
        <v>0</v>
      </c>
      <c r="CU492">
        <f>+Casos_PN_CORR[[#This Row],[43993]]-Casos_PN_CORR[[#This Row],[43992]]</f>
        <v>0</v>
      </c>
    </row>
    <row r="493" spans="1:99" x14ac:dyDescent="0.3">
      <c r="A493">
        <v>90508</v>
      </c>
      <c r="B493" s="2" t="s">
        <v>114</v>
      </c>
      <c r="C493" s="2" t="s">
        <v>308</v>
      </c>
      <c r="D493" s="2" t="s">
        <v>699</v>
      </c>
      <c r="E493" s="4">
        <f t="shared" si="7"/>
        <v>0</v>
      </c>
      <c r="F493">
        <f>+Casos_PN_CORR[[#This Row],[43900]]</f>
        <v>0</v>
      </c>
      <c r="G493">
        <f>+Casos_PN_CORR[[#This Row],[43901]]-Casos_PN_CORR[[#This Row],[43900]]</f>
        <v>0</v>
      </c>
      <c r="H493">
        <f>+Casos_PN_CORR[[#This Row],[43902]]-Casos_PN_CORR[[#This Row],[43901]]</f>
        <v>0</v>
      </c>
      <c r="I493">
        <f>+Casos_PN_CORR[[#This Row],[43903]]-Casos_PN_CORR[[#This Row],[43902]]</f>
        <v>0</v>
      </c>
      <c r="J493">
        <f>+Casos_PN_CORR[[#This Row],[43904]]-Casos_PN_CORR[[#This Row],[43903]]</f>
        <v>0</v>
      </c>
      <c r="K493">
        <f>+Casos_PN_CORR[[#This Row],[43905]]-Casos_PN_CORR[[#This Row],[43904]]</f>
        <v>0</v>
      </c>
      <c r="L493">
        <f>+Casos_PN_CORR[[#This Row],[43906]]-Casos_PN_CORR[[#This Row],[43905]]</f>
        <v>0</v>
      </c>
      <c r="M493">
        <f>+Casos_PN_CORR[[#This Row],[43907]]-Casos_PN_CORR[[#This Row],[43906]]</f>
        <v>0</v>
      </c>
      <c r="N493">
        <f>+Casos_PN_CORR[[#This Row],[43908]]-Casos_PN_CORR[[#This Row],[43907]]</f>
        <v>0</v>
      </c>
      <c r="O493">
        <f>+Casos_PN_CORR[[#This Row],[43909]]-Casos_PN_CORR[[#This Row],[43908]]</f>
        <v>0</v>
      </c>
      <c r="P493">
        <f>+Casos_PN_CORR[[#This Row],[43910]]-Casos_PN_CORR[[#This Row],[43909]]</f>
        <v>0</v>
      </c>
      <c r="Q493">
        <f>+Casos_PN_CORR[[#This Row],[43911]]-Casos_PN_CORR[[#This Row],[43910]]</f>
        <v>0</v>
      </c>
      <c r="R493">
        <f>+Casos_PN_CORR[[#This Row],[43912]]-Casos_PN_CORR[[#This Row],[43911]]</f>
        <v>0</v>
      </c>
      <c r="S493">
        <f>+Casos_PN_CORR[[#This Row],[43913]]-Casos_PN_CORR[[#This Row],[43912]]</f>
        <v>0</v>
      </c>
      <c r="T493">
        <f>+Casos_PN_CORR[[#This Row],[43914]]-Casos_PN_CORR[[#This Row],[43913]]</f>
        <v>0</v>
      </c>
      <c r="U493">
        <f>+Casos_PN_CORR[[#This Row],[43915]]-Casos_PN_CORR[[#This Row],[43914]]</f>
        <v>0</v>
      </c>
      <c r="V493">
        <f>+Casos_PN_CORR[[#This Row],[43916]]-Casos_PN_CORR[[#This Row],[43915]]</f>
        <v>0</v>
      </c>
      <c r="W493">
        <f>+Casos_PN_CORR[[#This Row],[43917]]-Casos_PN_CORR[[#This Row],[43916]]</f>
        <v>0</v>
      </c>
      <c r="X493">
        <f>+Casos_PN_CORR[[#This Row],[43918]]-Casos_PN_CORR[[#This Row],[43917]]</f>
        <v>0</v>
      </c>
      <c r="Y493">
        <f>+Casos_PN_CORR[[#This Row],[43919]]-Casos_PN_CORR[[#This Row],[43918]]</f>
        <v>0</v>
      </c>
      <c r="Z493">
        <f>+Casos_PN_CORR[[#This Row],[43920]]-Casos_PN_CORR[[#This Row],[43919]]</f>
        <v>0</v>
      </c>
      <c r="AA493">
        <f>+Casos_PN_CORR[[#This Row],[43921]]-Casos_PN_CORR[[#This Row],[43920]]</f>
        <v>0</v>
      </c>
      <c r="AB493">
        <f>+Casos_PN_CORR[[#This Row],[43922]]-Casos_PN_CORR[[#This Row],[43921]]</f>
        <v>0</v>
      </c>
      <c r="AC493">
        <f>+Casos_PN_CORR[[#This Row],[43923]]-Casos_PN_CORR[[#This Row],[43922]]</f>
        <v>0</v>
      </c>
      <c r="AD493">
        <f>+Casos_PN_CORR[[#This Row],[43924]]-Casos_PN_CORR[[#This Row],[43923]]</f>
        <v>0</v>
      </c>
      <c r="AE493">
        <f>+Casos_PN_CORR[[#This Row],[43925]]-Casos_PN_CORR[[#This Row],[43924]]</f>
        <v>0</v>
      </c>
      <c r="AF493">
        <f>+Casos_PN_CORR[[#This Row],[43926]]-Casos_PN_CORR[[#This Row],[43925]]</f>
        <v>0</v>
      </c>
      <c r="AG493">
        <f>+Casos_PN_CORR[[#This Row],[43927]]-Casos_PN_CORR[[#This Row],[43926]]</f>
        <v>0</v>
      </c>
      <c r="AH493">
        <f>+Casos_PN_CORR[[#This Row],[43928]]-Casos_PN_CORR[[#This Row],[43927]]</f>
        <v>0</v>
      </c>
      <c r="AI493">
        <f>+Casos_PN_CORR[[#This Row],[43929]]-Casos_PN_CORR[[#This Row],[43928]]</f>
        <v>0</v>
      </c>
      <c r="AJ493">
        <f>+Casos_PN_CORR[[#This Row],[43930]]-Casos_PN_CORR[[#This Row],[43929]]</f>
        <v>0</v>
      </c>
      <c r="AK493">
        <f>+Casos_PN_CORR[[#This Row],[43931]]-Casos_PN_CORR[[#This Row],[43930]]</f>
        <v>0</v>
      </c>
      <c r="AL493">
        <f>+Casos_PN_CORR[[#This Row],[43932]]-Casos_PN_CORR[[#This Row],[43931]]</f>
        <v>0</v>
      </c>
      <c r="AM493">
        <f>+Casos_PN_CORR[[#This Row],[43933]]-Casos_PN_CORR[[#This Row],[43932]]</f>
        <v>0</v>
      </c>
      <c r="AN493">
        <f>+Casos_PN_CORR[[#This Row],[43934]]-Casos_PN_CORR[[#This Row],[43933]]</f>
        <v>0</v>
      </c>
      <c r="AO493">
        <f>+Casos_PN_CORR[[#This Row],[43935]]-Casos_PN_CORR[[#This Row],[43934]]</f>
        <v>0</v>
      </c>
      <c r="AP493">
        <f>+Casos_PN_CORR[[#This Row],[43936]]-Casos_PN_CORR[[#This Row],[43935]]</f>
        <v>0</v>
      </c>
      <c r="AQ493">
        <f>+Casos_PN_CORR[[#This Row],[43937]]-Casos_PN_CORR[[#This Row],[43936]]</f>
        <v>0</v>
      </c>
      <c r="AR493">
        <f>+Casos_PN_CORR[[#This Row],[43938]]-Casos_PN_CORR[[#This Row],[43937]]</f>
        <v>0</v>
      </c>
      <c r="AS493">
        <f>+Casos_PN_CORR[[#This Row],[43939]]-Casos_PN_CORR[[#This Row],[43938]]</f>
        <v>0</v>
      </c>
      <c r="AT493">
        <f>+Casos_PN_CORR[[#This Row],[43940]]-Casos_PN_CORR[[#This Row],[43939]]</f>
        <v>0</v>
      </c>
      <c r="AU493">
        <f>+Casos_PN_CORR[[#This Row],[43941]]-Casos_PN_CORR[[#This Row],[43940]]</f>
        <v>0</v>
      </c>
      <c r="AV493">
        <f>+Casos_PN_CORR[[#This Row],[43942]]-Casos_PN_CORR[[#This Row],[43941]]</f>
        <v>0</v>
      </c>
      <c r="AW493">
        <f>+Casos_PN_CORR[[#This Row],[43943]]-Casos_PN_CORR[[#This Row],[43942]]</f>
        <v>0</v>
      </c>
      <c r="AX493">
        <f>+Casos_PN_CORR[[#This Row],[43944]]-Casos_PN_CORR[[#This Row],[43943]]</f>
        <v>0</v>
      </c>
      <c r="AY493">
        <f>+Casos_PN_CORR[[#This Row],[43945]]-Casos_PN_CORR[[#This Row],[43944]]</f>
        <v>0</v>
      </c>
      <c r="AZ493">
        <f>+Casos_PN_CORR[[#This Row],[43946]]-Casos_PN_CORR[[#This Row],[43945]]</f>
        <v>0</v>
      </c>
      <c r="BA493">
        <f>+Casos_PN_CORR[[#This Row],[43947]]-Casos_PN_CORR[[#This Row],[43946]]</f>
        <v>0</v>
      </c>
      <c r="BB493">
        <f>+Casos_PN_CORR[[#This Row],[43948]]-Casos_PN_CORR[[#This Row],[43947]]</f>
        <v>0</v>
      </c>
      <c r="BC493">
        <f>+Casos_PN_CORR[[#This Row],[43949]]-Casos_PN_CORR[[#This Row],[43948]]</f>
        <v>0</v>
      </c>
      <c r="BD493">
        <f>+Casos_PN_CORR[[#This Row],[43950]]-Casos_PN_CORR[[#This Row],[43949]]</f>
        <v>0</v>
      </c>
      <c r="BE493">
        <f>+Casos_PN_CORR[[#This Row],[43951]]-Casos_PN_CORR[[#This Row],[43950]]</f>
        <v>0</v>
      </c>
      <c r="BF493">
        <f>+Casos_PN_CORR[[#This Row],[43952]]-Casos_PN_CORR[[#This Row],[43951]]</f>
        <v>0</v>
      </c>
      <c r="BG493">
        <f>+Casos_PN_CORR[[#This Row],[43953]]-Casos_PN_CORR[[#This Row],[43952]]</f>
        <v>0</v>
      </c>
      <c r="BH493">
        <f>+Casos_PN_CORR[[#This Row],[43954]]-Casos_PN_CORR[[#This Row],[43953]]</f>
        <v>0</v>
      </c>
      <c r="BI493">
        <f>+Casos_PN_CORR[[#This Row],[43955]]-Casos_PN_CORR[[#This Row],[43954]]</f>
        <v>0</v>
      </c>
      <c r="BJ493">
        <f>+Casos_PN_CORR[[#This Row],[43956]]-Casos_PN_CORR[[#This Row],[43955]]</f>
        <v>0</v>
      </c>
      <c r="BK493">
        <f>+Casos_PN_CORR[[#This Row],[43957]]-Casos_PN_CORR[[#This Row],[43956]]</f>
        <v>0</v>
      </c>
      <c r="BL493">
        <f>+Casos_PN_CORR[[#This Row],[43958]]-Casos_PN_CORR[[#This Row],[43957]]</f>
        <v>0</v>
      </c>
      <c r="BM493">
        <f>+Casos_PN_CORR[[#This Row],[43959]]-Casos_PN_CORR[[#This Row],[43958]]</f>
        <v>0</v>
      </c>
      <c r="BN493">
        <f>+Casos_PN_CORR[[#This Row],[43960]]-Casos_PN_CORR[[#This Row],[43959]]</f>
        <v>0</v>
      </c>
      <c r="BO493">
        <f>+Casos_PN_CORR[[#This Row],[43961]]-Casos_PN_CORR[[#This Row],[43960]]</f>
        <v>0</v>
      </c>
      <c r="BP493">
        <f>+Casos_PN_CORR[[#This Row],[43962]]-Casos_PN_CORR[[#This Row],[43961]]</f>
        <v>0</v>
      </c>
      <c r="BQ493">
        <f>+Casos_PN_CORR[[#This Row],[43963]]-Casos_PN_CORR[[#This Row],[43962]]</f>
        <v>0</v>
      </c>
      <c r="BR493">
        <f>+Casos_PN_CORR[[#This Row],[43964]]-Casos_PN_CORR[[#This Row],[43963]]</f>
        <v>0</v>
      </c>
      <c r="BS493">
        <f>+Casos_PN_CORR[[#This Row],[43965]]-Casos_PN_CORR[[#This Row],[43964]]</f>
        <v>0</v>
      </c>
      <c r="BT493">
        <f>+Casos_PN_CORR[[#This Row],[43966]]-Casos_PN_CORR[[#This Row],[43965]]</f>
        <v>0</v>
      </c>
      <c r="BU493">
        <f>+Casos_PN_CORR[[#This Row],[43967]]-Casos_PN_CORR[[#This Row],[43966]]</f>
        <v>0</v>
      </c>
      <c r="BV493">
        <f>+Casos_PN_CORR[[#This Row],[43968]]-Casos_PN_CORR[[#This Row],[43967]]</f>
        <v>0</v>
      </c>
      <c r="BW493">
        <f>+Casos_PN_CORR[[#This Row],[43969]]-Casos_PN_CORR[[#This Row],[43968]]</f>
        <v>0</v>
      </c>
      <c r="BX493">
        <f>+Casos_PN_CORR[[#This Row],[43970]]-Casos_PN_CORR[[#This Row],[43969]]</f>
        <v>0</v>
      </c>
      <c r="BY493">
        <f>+Casos_PN_CORR[[#This Row],[43971]]-Casos_PN_CORR[[#This Row],[43970]]</f>
        <v>0</v>
      </c>
      <c r="BZ493">
        <f>+Casos_PN_CORR[[#This Row],[43972]]-Casos_PN_CORR[[#This Row],[43971]]</f>
        <v>0</v>
      </c>
      <c r="CA493">
        <f>+Casos_PN_CORR[[#This Row],[43973]]-Casos_PN_CORR[[#This Row],[43972]]</f>
        <v>0</v>
      </c>
      <c r="CB493">
        <f>+Casos_PN_CORR[[#This Row],[43974]]-Casos_PN_CORR[[#This Row],[43973]]</f>
        <v>0</v>
      </c>
      <c r="CC493">
        <f>+Casos_PN_CORR[[#This Row],[43975]]-Casos_PN_CORR[[#This Row],[43974]]</f>
        <v>0</v>
      </c>
      <c r="CD493">
        <f>+Casos_PN_CORR[[#This Row],[43976]]-Casos_PN_CORR[[#This Row],[43975]]</f>
        <v>0</v>
      </c>
      <c r="CE493">
        <f>+Casos_PN_CORR[[#This Row],[43977]]-Casos_PN_CORR[[#This Row],[43976]]</f>
        <v>0</v>
      </c>
      <c r="CF493">
        <f>+Casos_PN_CORR[[#This Row],[43978]]-Casos_PN_CORR[[#This Row],[43977]]</f>
        <v>0</v>
      </c>
      <c r="CG493">
        <f>+Casos_PN_CORR[[#This Row],[43979]]-Casos_PN_CORR[[#This Row],[43978]]</f>
        <v>0</v>
      </c>
      <c r="CH493">
        <f>+Casos_PN_CORR[[#This Row],[43980]]-Casos_PN_CORR[[#This Row],[43979]]</f>
        <v>0</v>
      </c>
      <c r="CI493">
        <f>+Casos_PN_CORR[[#This Row],[43981]]-Casos_PN_CORR[[#This Row],[43980]]</f>
        <v>0</v>
      </c>
      <c r="CJ493">
        <f>+Casos_PN_CORR[[#This Row],[43982]]-Casos_PN_CORR[[#This Row],[43981]]</f>
        <v>0</v>
      </c>
      <c r="CK493">
        <f>+Casos_PN_CORR[[#This Row],[43983]]-Casos_PN_CORR[[#This Row],[43982]]</f>
        <v>0</v>
      </c>
      <c r="CL493">
        <f>+Casos_PN_CORR[[#This Row],[43984]]-Casos_PN_CORR[[#This Row],[43983]]</f>
        <v>0</v>
      </c>
      <c r="CM493">
        <f>+Casos_PN_CORR[[#This Row],[43985]]-Casos_PN_CORR[[#This Row],[43984]]</f>
        <v>0</v>
      </c>
      <c r="CN493">
        <f>+Casos_PN_CORR[[#This Row],[43986]]-Casos_PN_CORR[[#This Row],[43985]]</f>
        <v>0</v>
      </c>
      <c r="CO493">
        <f>+Casos_PN_CORR[[#This Row],[43987]]-Casos_PN_CORR[[#This Row],[43986]]</f>
        <v>0</v>
      </c>
      <c r="CP493">
        <f>+Casos_PN_CORR[[#This Row],[43988]]-Casos_PN_CORR[[#This Row],[43987]]</f>
        <v>0</v>
      </c>
      <c r="CQ493">
        <f>+Casos_PN_CORR[[#This Row],[43989]]-Casos_PN_CORR[[#This Row],[43988]]</f>
        <v>0</v>
      </c>
      <c r="CR493">
        <f>+Casos_PN_CORR[[#This Row],[43990]]-Casos_PN_CORR[[#This Row],[43989]]</f>
        <v>0</v>
      </c>
      <c r="CS493">
        <f>+Casos_PN_CORR[[#This Row],[43991]]-Casos_PN_CORR[[#This Row],[43990]]</f>
        <v>0</v>
      </c>
      <c r="CT493">
        <f>+Casos_PN_CORR[[#This Row],[43992]]-Casos_PN_CORR[[#This Row],[43991]]</f>
        <v>0</v>
      </c>
      <c r="CU493">
        <f>+Casos_PN_CORR[[#This Row],[43993]]-Casos_PN_CORR[[#This Row],[43992]]</f>
        <v>0</v>
      </c>
    </row>
    <row r="494" spans="1:99" x14ac:dyDescent="0.3">
      <c r="A494">
        <v>30506</v>
      </c>
      <c r="B494" s="2" t="s">
        <v>144</v>
      </c>
      <c r="C494" s="2" t="s">
        <v>410</v>
      </c>
      <c r="D494" s="2" t="s">
        <v>700</v>
      </c>
      <c r="E494" s="4">
        <f t="shared" si="7"/>
        <v>0</v>
      </c>
      <c r="F494">
        <f>+Casos_PN_CORR[[#This Row],[43900]]</f>
        <v>0</v>
      </c>
      <c r="G494">
        <f>+Casos_PN_CORR[[#This Row],[43901]]-Casos_PN_CORR[[#This Row],[43900]]</f>
        <v>0</v>
      </c>
      <c r="H494">
        <f>+Casos_PN_CORR[[#This Row],[43902]]-Casos_PN_CORR[[#This Row],[43901]]</f>
        <v>0</v>
      </c>
      <c r="I494">
        <f>+Casos_PN_CORR[[#This Row],[43903]]-Casos_PN_CORR[[#This Row],[43902]]</f>
        <v>0</v>
      </c>
      <c r="J494">
        <f>+Casos_PN_CORR[[#This Row],[43904]]-Casos_PN_CORR[[#This Row],[43903]]</f>
        <v>0</v>
      </c>
      <c r="K494">
        <f>+Casos_PN_CORR[[#This Row],[43905]]-Casos_PN_CORR[[#This Row],[43904]]</f>
        <v>0</v>
      </c>
      <c r="L494">
        <f>+Casos_PN_CORR[[#This Row],[43906]]-Casos_PN_CORR[[#This Row],[43905]]</f>
        <v>0</v>
      </c>
      <c r="M494">
        <f>+Casos_PN_CORR[[#This Row],[43907]]-Casos_PN_CORR[[#This Row],[43906]]</f>
        <v>0</v>
      </c>
      <c r="N494">
        <f>+Casos_PN_CORR[[#This Row],[43908]]-Casos_PN_CORR[[#This Row],[43907]]</f>
        <v>0</v>
      </c>
      <c r="O494">
        <f>+Casos_PN_CORR[[#This Row],[43909]]-Casos_PN_CORR[[#This Row],[43908]]</f>
        <v>0</v>
      </c>
      <c r="P494">
        <f>+Casos_PN_CORR[[#This Row],[43910]]-Casos_PN_CORR[[#This Row],[43909]]</f>
        <v>0</v>
      </c>
      <c r="Q494">
        <f>+Casos_PN_CORR[[#This Row],[43911]]-Casos_PN_CORR[[#This Row],[43910]]</f>
        <v>0</v>
      </c>
      <c r="R494">
        <f>+Casos_PN_CORR[[#This Row],[43912]]-Casos_PN_CORR[[#This Row],[43911]]</f>
        <v>0</v>
      </c>
      <c r="S494">
        <f>+Casos_PN_CORR[[#This Row],[43913]]-Casos_PN_CORR[[#This Row],[43912]]</f>
        <v>0</v>
      </c>
      <c r="T494">
        <f>+Casos_PN_CORR[[#This Row],[43914]]-Casos_PN_CORR[[#This Row],[43913]]</f>
        <v>0</v>
      </c>
      <c r="U494">
        <f>+Casos_PN_CORR[[#This Row],[43915]]-Casos_PN_CORR[[#This Row],[43914]]</f>
        <v>0</v>
      </c>
      <c r="V494">
        <f>+Casos_PN_CORR[[#This Row],[43916]]-Casos_PN_CORR[[#This Row],[43915]]</f>
        <v>0</v>
      </c>
      <c r="W494">
        <f>+Casos_PN_CORR[[#This Row],[43917]]-Casos_PN_CORR[[#This Row],[43916]]</f>
        <v>0</v>
      </c>
      <c r="X494">
        <f>+Casos_PN_CORR[[#This Row],[43918]]-Casos_PN_CORR[[#This Row],[43917]]</f>
        <v>0</v>
      </c>
      <c r="Y494">
        <f>+Casos_PN_CORR[[#This Row],[43919]]-Casos_PN_CORR[[#This Row],[43918]]</f>
        <v>0</v>
      </c>
      <c r="Z494">
        <f>+Casos_PN_CORR[[#This Row],[43920]]-Casos_PN_CORR[[#This Row],[43919]]</f>
        <v>0</v>
      </c>
      <c r="AA494">
        <f>+Casos_PN_CORR[[#This Row],[43921]]-Casos_PN_CORR[[#This Row],[43920]]</f>
        <v>0</v>
      </c>
      <c r="AB494">
        <f>+Casos_PN_CORR[[#This Row],[43922]]-Casos_PN_CORR[[#This Row],[43921]]</f>
        <v>0</v>
      </c>
      <c r="AC494">
        <f>+Casos_PN_CORR[[#This Row],[43923]]-Casos_PN_CORR[[#This Row],[43922]]</f>
        <v>0</v>
      </c>
      <c r="AD494">
        <f>+Casos_PN_CORR[[#This Row],[43924]]-Casos_PN_CORR[[#This Row],[43923]]</f>
        <v>0</v>
      </c>
      <c r="AE494">
        <f>+Casos_PN_CORR[[#This Row],[43925]]-Casos_PN_CORR[[#This Row],[43924]]</f>
        <v>0</v>
      </c>
      <c r="AF494">
        <f>+Casos_PN_CORR[[#This Row],[43926]]-Casos_PN_CORR[[#This Row],[43925]]</f>
        <v>0</v>
      </c>
      <c r="AG494">
        <f>+Casos_PN_CORR[[#This Row],[43927]]-Casos_PN_CORR[[#This Row],[43926]]</f>
        <v>0</v>
      </c>
      <c r="AH494">
        <f>+Casos_PN_CORR[[#This Row],[43928]]-Casos_PN_CORR[[#This Row],[43927]]</f>
        <v>0</v>
      </c>
      <c r="AI494">
        <f>+Casos_PN_CORR[[#This Row],[43929]]-Casos_PN_CORR[[#This Row],[43928]]</f>
        <v>0</v>
      </c>
      <c r="AJ494">
        <f>+Casos_PN_CORR[[#This Row],[43930]]-Casos_PN_CORR[[#This Row],[43929]]</f>
        <v>0</v>
      </c>
      <c r="AK494">
        <f>+Casos_PN_CORR[[#This Row],[43931]]-Casos_PN_CORR[[#This Row],[43930]]</f>
        <v>0</v>
      </c>
      <c r="AL494">
        <f>+Casos_PN_CORR[[#This Row],[43932]]-Casos_PN_CORR[[#This Row],[43931]]</f>
        <v>0</v>
      </c>
      <c r="AM494">
        <f>+Casos_PN_CORR[[#This Row],[43933]]-Casos_PN_CORR[[#This Row],[43932]]</f>
        <v>0</v>
      </c>
      <c r="AN494">
        <f>+Casos_PN_CORR[[#This Row],[43934]]-Casos_PN_CORR[[#This Row],[43933]]</f>
        <v>0</v>
      </c>
      <c r="AO494">
        <f>+Casos_PN_CORR[[#This Row],[43935]]-Casos_PN_CORR[[#This Row],[43934]]</f>
        <v>0</v>
      </c>
      <c r="AP494">
        <f>+Casos_PN_CORR[[#This Row],[43936]]-Casos_PN_CORR[[#This Row],[43935]]</f>
        <v>0</v>
      </c>
      <c r="AQ494">
        <f>+Casos_PN_CORR[[#This Row],[43937]]-Casos_PN_CORR[[#This Row],[43936]]</f>
        <v>0</v>
      </c>
      <c r="AR494">
        <f>+Casos_PN_CORR[[#This Row],[43938]]-Casos_PN_CORR[[#This Row],[43937]]</f>
        <v>0</v>
      </c>
      <c r="AS494">
        <f>+Casos_PN_CORR[[#This Row],[43939]]-Casos_PN_CORR[[#This Row],[43938]]</f>
        <v>0</v>
      </c>
      <c r="AT494">
        <f>+Casos_PN_CORR[[#This Row],[43940]]-Casos_PN_CORR[[#This Row],[43939]]</f>
        <v>0</v>
      </c>
      <c r="AU494">
        <f>+Casos_PN_CORR[[#This Row],[43941]]-Casos_PN_CORR[[#This Row],[43940]]</f>
        <v>0</v>
      </c>
      <c r="AV494">
        <f>+Casos_PN_CORR[[#This Row],[43942]]-Casos_PN_CORR[[#This Row],[43941]]</f>
        <v>0</v>
      </c>
      <c r="AW494">
        <f>+Casos_PN_CORR[[#This Row],[43943]]-Casos_PN_CORR[[#This Row],[43942]]</f>
        <v>0</v>
      </c>
      <c r="AX494">
        <f>+Casos_PN_CORR[[#This Row],[43944]]-Casos_PN_CORR[[#This Row],[43943]]</f>
        <v>0</v>
      </c>
      <c r="AY494">
        <f>+Casos_PN_CORR[[#This Row],[43945]]-Casos_PN_CORR[[#This Row],[43944]]</f>
        <v>0</v>
      </c>
      <c r="AZ494">
        <f>+Casos_PN_CORR[[#This Row],[43946]]-Casos_PN_CORR[[#This Row],[43945]]</f>
        <v>0</v>
      </c>
      <c r="BA494">
        <f>+Casos_PN_CORR[[#This Row],[43947]]-Casos_PN_CORR[[#This Row],[43946]]</f>
        <v>0</v>
      </c>
      <c r="BB494">
        <f>+Casos_PN_CORR[[#This Row],[43948]]-Casos_PN_CORR[[#This Row],[43947]]</f>
        <v>0</v>
      </c>
      <c r="BC494">
        <f>+Casos_PN_CORR[[#This Row],[43949]]-Casos_PN_CORR[[#This Row],[43948]]</f>
        <v>0</v>
      </c>
      <c r="BD494">
        <f>+Casos_PN_CORR[[#This Row],[43950]]-Casos_PN_CORR[[#This Row],[43949]]</f>
        <v>0</v>
      </c>
      <c r="BE494">
        <f>+Casos_PN_CORR[[#This Row],[43951]]-Casos_PN_CORR[[#This Row],[43950]]</f>
        <v>0</v>
      </c>
      <c r="BF494">
        <f>+Casos_PN_CORR[[#This Row],[43952]]-Casos_PN_CORR[[#This Row],[43951]]</f>
        <v>0</v>
      </c>
      <c r="BG494">
        <f>+Casos_PN_CORR[[#This Row],[43953]]-Casos_PN_CORR[[#This Row],[43952]]</f>
        <v>0</v>
      </c>
      <c r="BH494">
        <f>+Casos_PN_CORR[[#This Row],[43954]]-Casos_PN_CORR[[#This Row],[43953]]</f>
        <v>0</v>
      </c>
      <c r="BI494">
        <f>+Casos_PN_CORR[[#This Row],[43955]]-Casos_PN_CORR[[#This Row],[43954]]</f>
        <v>0</v>
      </c>
      <c r="BJ494">
        <f>+Casos_PN_CORR[[#This Row],[43956]]-Casos_PN_CORR[[#This Row],[43955]]</f>
        <v>0</v>
      </c>
      <c r="BK494">
        <f>+Casos_PN_CORR[[#This Row],[43957]]-Casos_PN_CORR[[#This Row],[43956]]</f>
        <v>0</v>
      </c>
      <c r="BL494">
        <f>+Casos_PN_CORR[[#This Row],[43958]]-Casos_PN_CORR[[#This Row],[43957]]</f>
        <v>0</v>
      </c>
      <c r="BM494">
        <f>+Casos_PN_CORR[[#This Row],[43959]]-Casos_PN_CORR[[#This Row],[43958]]</f>
        <v>0</v>
      </c>
      <c r="BN494">
        <f>+Casos_PN_CORR[[#This Row],[43960]]-Casos_PN_CORR[[#This Row],[43959]]</f>
        <v>0</v>
      </c>
      <c r="BO494">
        <f>+Casos_PN_CORR[[#This Row],[43961]]-Casos_PN_CORR[[#This Row],[43960]]</f>
        <v>0</v>
      </c>
      <c r="BP494">
        <f>+Casos_PN_CORR[[#This Row],[43962]]-Casos_PN_CORR[[#This Row],[43961]]</f>
        <v>0</v>
      </c>
      <c r="BQ494">
        <f>+Casos_PN_CORR[[#This Row],[43963]]-Casos_PN_CORR[[#This Row],[43962]]</f>
        <v>0</v>
      </c>
      <c r="BR494">
        <f>+Casos_PN_CORR[[#This Row],[43964]]-Casos_PN_CORR[[#This Row],[43963]]</f>
        <v>0</v>
      </c>
      <c r="BS494">
        <f>+Casos_PN_CORR[[#This Row],[43965]]-Casos_PN_CORR[[#This Row],[43964]]</f>
        <v>0</v>
      </c>
      <c r="BT494">
        <f>+Casos_PN_CORR[[#This Row],[43966]]-Casos_PN_CORR[[#This Row],[43965]]</f>
        <v>0</v>
      </c>
      <c r="BU494">
        <f>+Casos_PN_CORR[[#This Row],[43967]]-Casos_PN_CORR[[#This Row],[43966]]</f>
        <v>0</v>
      </c>
      <c r="BV494">
        <f>+Casos_PN_CORR[[#This Row],[43968]]-Casos_PN_CORR[[#This Row],[43967]]</f>
        <v>0</v>
      </c>
      <c r="BW494">
        <f>+Casos_PN_CORR[[#This Row],[43969]]-Casos_PN_CORR[[#This Row],[43968]]</f>
        <v>0</v>
      </c>
      <c r="BX494">
        <f>+Casos_PN_CORR[[#This Row],[43970]]-Casos_PN_CORR[[#This Row],[43969]]</f>
        <v>0</v>
      </c>
      <c r="BY494">
        <f>+Casos_PN_CORR[[#This Row],[43971]]-Casos_PN_CORR[[#This Row],[43970]]</f>
        <v>0</v>
      </c>
      <c r="BZ494">
        <f>+Casos_PN_CORR[[#This Row],[43972]]-Casos_PN_CORR[[#This Row],[43971]]</f>
        <v>0</v>
      </c>
      <c r="CA494">
        <f>+Casos_PN_CORR[[#This Row],[43973]]-Casos_PN_CORR[[#This Row],[43972]]</f>
        <v>0</v>
      </c>
      <c r="CB494">
        <f>+Casos_PN_CORR[[#This Row],[43974]]-Casos_PN_CORR[[#This Row],[43973]]</f>
        <v>0</v>
      </c>
      <c r="CC494">
        <f>+Casos_PN_CORR[[#This Row],[43975]]-Casos_PN_CORR[[#This Row],[43974]]</f>
        <v>0</v>
      </c>
      <c r="CD494">
        <f>+Casos_PN_CORR[[#This Row],[43976]]-Casos_PN_CORR[[#This Row],[43975]]</f>
        <v>0</v>
      </c>
      <c r="CE494">
        <f>+Casos_PN_CORR[[#This Row],[43977]]-Casos_PN_CORR[[#This Row],[43976]]</f>
        <v>0</v>
      </c>
      <c r="CF494">
        <f>+Casos_PN_CORR[[#This Row],[43978]]-Casos_PN_CORR[[#This Row],[43977]]</f>
        <v>0</v>
      </c>
      <c r="CG494">
        <f>+Casos_PN_CORR[[#This Row],[43979]]-Casos_PN_CORR[[#This Row],[43978]]</f>
        <v>0</v>
      </c>
      <c r="CH494">
        <f>+Casos_PN_CORR[[#This Row],[43980]]-Casos_PN_CORR[[#This Row],[43979]]</f>
        <v>0</v>
      </c>
      <c r="CI494">
        <f>+Casos_PN_CORR[[#This Row],[43981]]-Casos_PN_CORR[[#This Row],[43980]]</f>
        <v>0</v>
      </c>
      <c r="CJ494">
        <f>+Casos_PN_CORR[[#This Row],[43982]]-Casos_PN_CORR[[#This Row],[43981]]</f>
        <v>0</v>
      </c>
      <c r="CK494">
        <f>+Casos_PN_CORR[[#This Row],[43983]]-Casos_PN_CORR[[#This Row],[43982]]</f>
        <v>0</v>
      </c>
      <c r="CL494">
        <f>+Casos_PN_CORR[[#This Row],[43984]]-Casos_PN_CORR[[#This Row],[43983]]</f>
        <v>0</v>
      </c>
      <c r="CM494">
        <f>+Casos_PN_CORR[[#This Row],[43985]]-Casos_PN_CORR[[#This Row],[43984]]</f>
        <v>0</v>
      </c>
      <c r="CN494">
        <f>+Casos_PN_CORR[[#This Row],[43986]]-Casos_PN_CORR[[#This Row],[43985]]</f>
        <v>0</v>
      </c>
      <c r="CO494">
        <f>+Casos_PN_CORR[[#This Row],[43987]]-Casos_PN_CORR[[#This Row],[43986]]</f>
        <v>0</v>
      </c>
      <c r="CP494">
        <f>+Casos_PN_CORR[[#This Row],[43988]]-Casos_PN_CORR[[#This Row],[43987]]</f>
        <v>0</v>
      </c>
      <c r="CQ494">
        <f>+Casos_PN_CORR[[#This Row],[43989]]-Casos_PN_CORR[[#This Row],[43988]]</f>
        <v>0</v>
      </c>
      <c r="CR494">
        <f>+Casos_PN_CORR[[#This Row],[43990]]-Casos_PN_CORR[[#This Row],[43989]]</f>
        <v>0</v>
      </c>
      <c r="CS494">
        <f>+Casos_PN_CORR[[#This Row],[43991]]-Casos_PN_CORR[[#This Row],[43990]]</f>
        <v>0</v>
      </c>
      <c r="CT494">
        <f>+Casos_PN_CORR[[#This Row],[43992]]-Casos_PN_CORR[[#This Row],[43991]]</f>
        <v>0</v>
      </c>
      <c r="CU494">
        <f>+Casos_PN_CORR[[#This Row],[43993]]-Casos_PN_CORR[[#This Row],[43992]]</f>
        <v>0</v>
      </c>
    </row>
    <row r="495" spans="1:99" x14ac:dyDescent="0.3">
      <c r="A495">
        <v>130716</v>
      </c>
      <c r="B495" s="2" t="s">
        <v>102</v>
      </c>
      <c r="C495" s="2" t="s">
        <v>138</v>
      </c>
      <c r="D495" s="2" t="s">
        <v>160</v>
      </c>
      <c r="E495" s="4">
        <f t="shared" si="7"/>
        <v>0</v>
      </c>
      <c r="F495">
        <f>+Casos_PN_CORR[[#This Row],[43900]]</f>
        <v>0</v>
      </c>
      <c r="G495">
        <f>+Casos_PN_CORR[[#This Row],[43901]]-Casos_PN_CORR[[#This Row],[43900]]</f>
        <v>0</v>
      </c>
      <c r="H495">
        <f>+Casos_PN_CORR[[#This Row],[43902]]-Casos_PN_CORR[[#This Row],[43901]]</f>
        <v>0</v>
      </c>
      <c r="I495">
        <f>+Casos_PN_CORR[[#This Row],[43903]]-Casos_PN_CORR[[#This Row],[43902]]</f>
        <v>0</v>
      </c>
      <c r="J495">
        <f>+Casos_PN_CORR[[#This Row],[43904]]-Casos_PN_CORR[[#This Row],[43903]]</f>
        <v>0</v>
      </c>
      <c r="K495">
        <f>+Casos_PN_CORR[[#This Row],[43905]]-Casos_PN_CORR[[#This Row],[43904]]</f>
        <v>0</v>
      </c>
      <c r="L495">
        <f>+Casos_PN_CORR[[#This Row],[43906]]-Casos_PN_CORR[[#This Row],[43905]]</f>
        <v>0</v>
      </c>
      <c r="M495">
        <f>+Casos_PN_CORR[[#This Row],[43907]]-Casos_PN_CORR[[#This Row],[43906]]</f>
        <v>0</v>
      </c>
      <c r="N495">
        <f>+Casos_PN_CORR[[#This Row],[43908]]-Casos_PN_CORR[[#This Row],[43907]]</f>
        <v>0</v>
      </c>
      <c r="O495">
        <f>+Casos_PN_CORR[[#This Row],[43909]]-Casos_PN_CORR[[#This Row],[43908]]</f>
        <v>0</v>
      </c>
      <c r="P495">
        <f>+Casos_PN_CORR[[#This Row],[43910]]-Casos_PN_CORR[[#This Row],[43909]]</f>
        <v>0</v>
      </c>
      <c r="Q495">
        <f>+Casos_PN_CORR[[#This Row],[43911]]-Casos_PN_CORR[[#This Row],[43910]]</f>
        <v>0</v>
      </c>
      <c r="R495">
        <f>+Casos_PN_CORR[[#This Row],[43912]]-Casos_PN_CORR[[#This Row],[43911]]</f>
        <v>0</v>
      </c>
      <c r="S495">
        <f>+Casos_PN_CORR[[#This Row],[43913]]-Casos_PN_CORR[[#This Row],[43912]]</f>
        <v>0</v>
      </c>
      <c r="T495">
        <f>+Casos_PN_CORR[[#This Row],[43914]]-Casos_PN_CORR[[#This Row],[43913]]</f>
        <v>0</v>
      </c>
      <c r="U495">
        <f>+Casos_PN_CORR[[#This Row],[43915]]-Casos_PN_CORR[[#This Row],[43914]]</f>
        <v>0</v>
      </c>
      <c r="V495">
        <f>+Casos_PN_CORR[[#This Row],[43916]]-Casos_PN_CORR[[#This Row],[43915]]</f>
        <v>0</v>
      </c>
      <c r="W495">
        <f>+Casos_PN_CORR[[#This Row],[43917]]-Casos_PN_CORR[[#This Row],[43916]]</f>
        <v>0</v>
      </c>
      <c r="X495">
        <f>+Casos_PN_CORR[[#This Row],[43918]]-Casos_PN_CORR[[#This Row],[43917]]</f>
        <v>0</v>
      </c>
      <c r="Y495">
        <f>+Casos_PN_CORR[[#This Row],[43919]]-Casos_PN_CORR[[#This Row],[43918]]</f>
        <v>0</v>
      </c>
      <c r="Z495">
        <f>+Casos_PN_CORR[[#This Row],[43920]]-Casos_PN_CORR[[#This Row],[43919]]</f>
        <v>0</v>
      </c>
      <c r="AA495">
        <f>+Casos_PN_CORR[[#This Row],[43921]]-Casos_PN_CORR[[#This Row],[43920]]</f>
        <v>0</v>
      </c>
      <c r="AB495">
        <f>+Casos_PN_CORR[[#This Row],[43922]]-Casos_PN_CORR[[#This Row],[43921]]</f>
        <v>0</v>
      </c>
      <c r="AC495">
        <f>+Casos_PN_CORR[[#This Row],[43923]]-Casos_PN_CORR[[#This Row],[43922]]</f>
        <v>0</v>
      </c>
      <c r="AD495">
        <f>+Casos_PN_CORR[[#This Row],[43924]]-Casos_PN_CORR[[#This Row],[43923]]</f>
        <v>0</v>
      </c>
      <c r="AE495">
        <f>+Casos_PN_CORR[[#This Row],[43925]]-Casos_PN_CORR[[#This Row],[43924]]</f>
        <v>0</v>
      </c>
      <c r="AF495">
        <f>+Casos_PN_CORR[[#This Row],[43926]]-Casos_PN_CORR[[#This Row],[43925]]</f>
        <v>0</v>
      </c>
      <c r="AG495">
        <f>+Casos_PN_CORR[[#This Row],[43927]]-Casos_PN_CORR[[#This Row],[43926]]</f>
        <v>0</v>
      </c>
      <c r="AH495">
        <f>+Casos_PN_CORR[[#This Row],[43928]]-Casos_PN_CORR[[#This Row],[43927]]</f>
        <v>0</v>
      </c>
      <c r="AI495">
        <f>+Casos_PN_CORR[[#This Row],[43929]]-Casos_PN_CORR[[#This Row],[43928]]</f>
        <v>0</v>
      </c>
      <c r="AJ495">
        <f>+Casos_PN_CORR[[#This Row],[43930]]-Casos_PN_CORR[[#This Row],[43929]]</f>
        <v>0</v>
      </c>
      <c r="AK495">
        <f>+Casos_PN_CORR[[#This Row],[43931]]-Casos_PN_CORR[[#This Row],[43930]]</f>
        <v>0</v>
      </c>
      <c r="AL495">
        <f>+Casos_PN_CORR[[#This Row],[43932]]-Casos_PN_CORR[[#This Row],[43931]]</f>
        <v>0</v>
      </c>
      <c r="AM495">
        <f>+Casos_PN_CORR[[#This Row],[43933]]-Casos_PN_CORR[[#This Row],[43932]]</f>
        <v>0</v>
      </c>
      <c r="AN495">
        <f>+Casos_PN_CORR[[#This Row],[43934]]-Casos_PN_CORR[[#This Row],[43933]]</f>
        <v>0</v>
      </c>
      <c r="AO495">
        <f>+Casos_PN_CORR[[#This Row],[43935]]-Casos_PN_CORR[[#This Row],[43934]]</f>
        <v>0</v>
      </c>
      <c r="AP495">
        <f>+Casos_PN_CORR[[#This Row],[43936]]-Casos_PN_CORR[[#This Row],[43935]]</f>
        <v>0</v>
      </c>
      <c r="AQ495">
        <f>+Casos_PN_CORR[[#This Row],[43937]]-Casos_PN_CORR[[#This Row],[43936]]</f>
        <v>0</v>
      </c>
      <c r="AR495">
        <f>+Casos_PN_CORR[[#This Row],[43938]]-Casos_PN_CORR[[#This Row],[43937]]</f>
        <v>0</v>
      </c>
      <c r="AS495">
        <f>+Casos_PN_CORR[[#This Row],[43939]]-Casos_PN_CORR[[#This Row],[43938]]</f>
        <v>0</v>
      </c>
      <c r="AT495">
        <f>+Casos_PN_CORR[[#This Row],[43940]]-Casos_PN_CORR[[#This Row],[43939]]</f>
        <v>0</v>
      </c>
      <c r="AU495">
        <f>+Casos_PN_CORR[[#This Row],[43941]]-Casos_PN_CORR[[#This Row],[43940]]</f>
        <v>0</v>
      </c>
      <c r="AV495">
        <f>+Casos_PN_CORR[[#This Row],[43942]]-Casos_PN_CORR[[#This Row],[43941]]</f>
        <v>0</v>
      </c>
      <c r="AW495">
        <f>+Casos_PN_CORR[[#This Row],[43943]]-Casos_PN_CORR[[#This Row],[43942]]</f>
        <v>0</v>
      </c>
      <c r="AX495">
        <f>+Casos_PN_CORR[[#This Row],[43944]]-Casos_PN_CORR[[#This Row],[43943]]</f>
        <v>0</v>
      </c>
      <c r="AY495">
        <f>+Casos_PN_CORR[[#This Row],[43945]]-Casos_PN_CORR[[#This Row],[43944]]</f>
        <v>0</v>
      </c>
      <c r="AZ495">
        <f>+Casos_PN_CORR[[#This Row],[43946]]-Casos_PN_CORR[[#This Row],[43945]]</f>
        <v>0</v>
      </c>
      <c r="BA495">
        <f>+Casos_PN_CORR[[#This Row],[43947]]-Casos_PN_CORR[[#This Row],[43946]]</f>
        <v>0</v>
      </c>
      <c r="BB495">
        <f>+Casos_PN_CORR[[#This Row],[43948]]-Casos_PN_CORR[[#This Row],[43947]]</f>
        <v>0</v>
      </c>
      <c r="BC495">
        <f>+Casos_PN_CORR[[#This Row],[43949]]-Casos_PN_CORR[[#This Row],[43948]]</f>
        <v>0</v>
      </c>
      <c r="BD495">
        <f>+Casos_PN_CORR[[#This Row],[43950]]-Casos_PN_CORR[[#This Row],[43949]]</f>
        <v>0</v>
      </c>
      <c r="BE495">
        <f>+Casos_PN_CORR[[#This Row],[43951]]-Casos_PN_CORR[[#This Row],[43950]]</f>
        <v>0</v>
      </c>
      <c r="BF495">
        <f>+Casos_PN_CORR[[#This Row],[43952]]-Casos_PN_CORR[[#This Row],[43951]]</f>
        <v>0</v>
      </c>
      <c r="BG495">
        <f>+Casos_PN_CORR[[#This Row],[43953]]-Casos_PN_CORR[[#This Row],[43952]]</f>
        <v>0</v>
      </c>
      <c r="BH495">
        <f>+Casos_PN_CORR[[#This Row],[43954]]-Casos_PN_CORR[[#This Row],[43953]]</f>
        <v>0</v>
      </c>
      <c r="BI495">
        <f>+Casos_PN_CORR[[#This Row],[43955]]-Casos_PN_CORR[[#This Row],[43954]]</f>
        <v>0</v>
      </c>
      <c r="BJ495">
        <f>+Casos_PN_CORR[[#This Row],[43956]]-Casos_PN_CORR[[#This Row],[43955]]</f>
        <v>0</v>
      </c>
      <c r="BK495">
        <f>+Casos_PN_CORR[[#This Row],[43957]]-Casos_PN_CORR[[#This Row],[43956]]</f>
        <v>0</v>
      </c>
      <c r="BL495">
        <f>+Casos_PN_CORR[[#This Row],[43958]]-Casos_PN_CORR[[#This Row],[43957]]</f>
        <v>0</v>
      </c>
      <c r="BM495">
        <f>+Casos_PN_CORR[[#This Row],[43959]]-Casos_PN_CORR[[#This Row],[43958]]</f>
        <v>0</v>
      </c>
      <c r="BN495">
        <f>+Casos_PN_CORR[[#This Row],[43960]]-Casos_PN_CORR[[#This Row],[43959]]</f>
        <v>0</v>
      </c>
      <c r="BO495">
        <f>+Casos_PN_CORR[[#This Row],[43961]]-Casos_PN_CORR[[#This Row],[43960]]</f>
        <v>0</v>
      </c>
      <c r="BP495">
        <f>+Casos_PN_CORR[[#This Row],[43962]]-Casos_PN_CORR[[#This Row],[43961]]</f>
        <v>0</v>
      </c>
      <c r="BQ495">
        <f>+Casos_PN_CORR[[#This Row],[43963]]-Casos_PN_CORR[[#This Row],[43962]]</f>
        <v>0</v>
      </c>
      <c r="BR495">
        <f>+Casos_PN_CORR[[#This Row],[43964]]-Casos_PN_CORR[[#This Row],[43963]]</f>
        <v>0</v>
      </c>
      <c r="BS495">
        <f>+Casos_PN_CORR[[#This Row],[43965]]-Casos_PN_CORR[[#This Row],[43964]]</f>
        <v>0</v>
      </c>
      <c r="BT495">
        <f>+Casos_PN_CORR[[#This Row],[43966]]-Casos_PN_CORR[[#This Row],[43965]]</f>
        <v>0</v>
      </c>
      <c r="BU495">
        <f>+Casos_PN_CORR[[#This Row],[43967]]-Casos_PN_CORR[[#This Row],[43966]]</f>
        <v>0</v>
      </c>
      <c r="BV495">
        <f>+Casos_PN_CORR[[#This Row],[43968]]-Casos_PN_CORR[[#This Row],[43967]]</f>
        <v>0</v>
      </c>
      <c r="BW495">
        <f>+Casos_PN_CORR[[#This Row],[43969]]-Casos_PN_CORR[[#This Row],[43968]]</f>
        <v>0</v>
      </c>
      <c r="BX495">
        <f>+Casos_PN_CORR[[#This Row],[43970]]-Casos_PN_CORR[[#This Row],[43969]]</f>
        <v>0</v>
      </c>
      <c r="BY495">
        <f>+Casos_PN_CORR[[#This Row],[43971]]-Casos_PN_CORR[[#This Row],[43970]]</f>
        <v>0</v>
      </c>
      <c r="BZ495">
        <f>+Casos_PN_CORR[[#This Row],[43972]]-Casos_PN_CORR[[#This Row],[43971]]</f>
        <v>0</v>
      </c>
      <c r="CA495">
        <f>+Casos_PN_CORR[[#This Row],[43973]]-Casos_PN_CORR[[#This Row],[43972]]</f>
        <v>0</v>
      </c>
      <c r="CB495">
        <f>+Casos_PN_CORR[[#This Row],[43974]]-Casos_PN_CORR[[#This Row],[43973]]</f>
        <v>0</v>
      </c>
      <c r="CC495">
        <f>+Casos_PN_CORR[[#This Row],[43975]]-Casos_PN_CORR[[#This Row],[43974]]</f>
        <v>0</v>
      </c>
      <c r="CD495">
        <f>+Casos_PN_CORR[[#This Row],[43976]]-Casos_PN_CORR[[#This Row],[43975]]</f>
        <v>0</v>
      </c>
      <c r="CE495">
        <f>+Casos_PN_CORR[[#This Row],[43977]]-Casos_PN_CORR[[#This Row],[43976]]</f>
        <v>0</v>
      </c>
      <c r="CF495">
        <f>+Casos_PN_CORR[[#This Row],[43978]]-Casos_PN_CORR[[#This Row],[43977]]</f>
        <v>0</v>
      </c>
      <c r="CG495">
        <f>+Casos_PN_CORR[[#This Row],[43979]]-Casos_PN_CORR[[#This Row],[43978]]</f>
        <v>0</v>
      </c>
      <c r="CH495">
        <f>+Casos_PN_CORR[[#This Row],[43980]]-Casos_PN_CORR[[#This Row],[43979]]</f>
        <v>0</v>
      </c>
      <c r="CI495">
        <f>+Casos_PN_CORR[[#This Row],[43981]]-Casos_PN_CORR[[#This Row],[43980]]</f>
        <v>0</v>
      </c>
      <c r="CJ495">
        <f>+Casos_PN_CORR[[#This Row],[43982]]-Casos_PN_CORR[[#This Row],[43981]]</f>
        <v>0</v>
      </c>
      <c r="CK495">
        <f>+Casos_PN_CORR[[#This Row],[43983]]-Casos_PN_CORR[[#This Row],[43982]]</f>
        <v>0</v>
      </c>
      <c r="CL495">
        <f>+Casos_PN_CORR[[#This Row],[43984]]-Casos_PN_CORR[[#This Row],[43983]]</f>
        <v>0</v>
      </c>
      <c r="CM495">
        <f>+Casos_PN_CORR[[#This Row],[43985]]-Casos_PN_CORR[[#This Row],[43984]]</f>
        <v>0</v>
      </c>
      <c r="CN495">
        <f>+Casos_PN_CORR[[#This Row],[43986]]-Casos_PN_CORR[[#This Row],[43985]]</f>
        <v>0</v>
      </c>
      <c r="CO495">
        <f>+Casos_PN_CORR[[#This Row],[43987]]-Casos_PN_CORR[[#This Row],[43986]]</f>
        <v>0</v>
      </c>
      <c r="CP495">
        <f>+Casos_PN_CORR[[#This Row],[43988]]-Casos_PN_CORR[[#This Row],[43987]]</f>
        <v>0</v>
      </c>
      <c r="CQ495">
        <f>+Casos_PN_CORR[[#This Row],[43989]]-Casos_PN_CORR[[#This Row],[43988]]</f>
        <v>0</v>
      </c>
      <c r="CR495">
        <f>+Casos_PN_CORR[[#This Row],[43990]]-Casos_PN_CORR[[#This Row],[43989]]</f>
        <v>0</v>
      </c>
      <c r="CS495">
        <f>+Casos_PN_CORR[[#This Row],[43991]]-Casos_PN_CORR[[#This Row],[43990]]</f>
        <v>0</v>
      </c>
      <c r="CT495">
        <f>+Casos_PN_CORR[[#This Row],[43992]]-Casos_PN_CORR[[#This Row],[43991]]</f>
        <v>0</v>
      </c>
      <c r="CU495">
        <f>+Casos_PN_CORR[[#This Row],[43993]]-Casos_PN_CORR[[#This Row],[43992]]</f>
        <v>0</v>
      </c>
    </row>
    <row r="496" spans="1:99" x14ac:dyDescent="0.3">
      <c r="A496">
        <v>41005</v>
      </c>
      <c r="B496" s="2" t="s">
        <v>154</v>
      </c>
      <c r="C496" s="2" t="s">
        <v>339</v>
      </c>
      <c r="D496" s="2" t="s">
        <v>421</v>
      </c>
      <c r="E496" s="4">
        <f t="shared" si="7"/>
        <v>0</v>
      </c>
      <c r="F496">
        <f>+Casos_PN_CORR[[#This Row],[43900]]</f>
        <v>0</v>
      </c>
      <c r="G496">
        <f>+Casos_PN_CORR[[#This Row],[43901]]-Casos_PN_CORR[[#This Row],[43900]]</f>
        <v>0</v>
      </c>
      <c r="H496">
        <f>+Casos_PN_CORR[[#This Row],[43902]]-Casos_PN_CORR[[#This Row],[43901]]</f>
        <v>0</v>
      </c>
      <c r="I496">
        <f>+Casos_PN_CORR[[#This Row],[43903]]-Casos_PN_CORR[[#This Row],[43902]]</f>
        <v>0</v>
      </c>
      <c r="J496">
        <f>+Casos_PN_CORR[[#This Row],[43904]]-Casos_PN_CORR[[#This Row],[43903]]</f>
        <v>0</v>
      </c>
      <c r="K496">
        <f>+Casos_PN_CORR[[#This Row],[43905]]-Casos_PN_CORR[[#This Row],[43904]]</f>
        <v>0</v>
      </c>
      <c r="L496">
        <f>+Casos_PN_CORR[[#This Row],[43906]]-Casos_PN_CORR[[#This Row],[43905]]</f>
        <v>0</v>
      </c>
      <c r="M496">
        <f>+Casos_PN_CORR[[#This Row],[43907]]-Casos_PN_CORR[[#This Row],[43906]]</f>
        <v>0</v>
      </c>
      <c r="N496">
        <f>+Casos_PN_CORR[[#This Row],[43908]]-Casos_PN_CORR[[#This Row],[43907]]</f>
        <v>0</v>
      </c>
      <c r="O496">
        <f>+Casos_PN_CORR[[#This Row],[43909]]-Casos_PN_CORR[[#This Row],[43908]]</f>
        <v>0</v>
      </c>
      <c r="P496">
        <f>+Casos_PN_CORR[[#This Row],[43910]]-Casos_PN_CORR[[#This Row],[43909]]</f>
        <v>0</v>
      </c>
      <c r="Q496">
        <f>+Casos_PN_CORR[[#This Row],[43911]]-Casos_PN_CORR[[#This Row],[43910]]</f>
        <v>0</v>
      </c>
      <c r="R496">
        <f>+Casos_PN_CORR[[#This Row],[43912]]-Casos_PN_CORR[[#This Row],[43911]]</f>
        <v>0</v>
      </c>
      <c r="S496">
        <f>+Casos_PN_CORR[[#This Row],[43913]]-Casos_PN_CORR[[#This Row],[43912]]</f>
        <v>0</v>
      </c>
      <c r="T496">
        <f>+Casos_PN_CORR[[#This Row],[43914]]-Casos_PN_CORR[[#This Row],[43913]]</f>
        <v>0</v>
      </c>
      <c r="U496">
        <f>+Casos_PN_CORR[[#This Row],[43915]]-Casos_PN_CORR[[#This Row],[43914]]</f>
        <v>0</v>
      </c>
      <c r="V496">
        <f>+Casos_PN_CORR[[#This Row],[43916]]-Casos_PN_CORR[[#This Row],[43915]]</f>
        <v>0</v>
      </c>
      <c r="W496">
        <f>+Casos_PN_CORR[[#This Row],[43917]]-Casos_PN_CORR[[#This Row],[43916]]</f>
        <v>0</v>
      </c>
      <c r="X496">
        <f>+Casos_PN_CORR[[#This Row],[43918]]-Casos_PN_CORR[[#This Row],[43917]]</f>
        <v>0</v>
      </c>
      <c r="Y496">
        <f>+Casos_PN_CORR[[#This Row],[43919]]-Casos_PN_CORR[[#This Row],[43918]]</f>
        <v>0</v>
      </c>
      <c r="Z496">
        <f>+Casos_PN_CORR[[#This Row],[43920]]-Casos_PN_CORR[[#This Row],[43919]]</f>
        <v>0</v>
      </c>
      <c r="AA496">
        <f>+Casos_PN_CORR[[#This Row],[43921]]-Casos_PN_CORR[[#This Row],[43920]]</f>
        <v>0</v>
      </c>
      <c r="AB496">
        <f>+Casos_PN_CORR[[#This Row],[43922]]-Casos_PN_CORR[[#This Row],[43921]]</f>
        <v>0</v>
      </c>
      <c r="AC496">
        <f>+Casos_PN_CORR[[#This Row],[43923]]-Casos_PN_CORR[[#This Row],[43922]]</f>
        <v>0</v>
      </c>
      <c r="AD496">
        <f>+Casos_PN_CORR[[#This Row],[43924]]-Casos_PN_CORR[[#This Row],[43923]]</f>
        <v>0</v>
      </c>
      <c r="AE496">
        <f>+Casos_PN_CORR[[#This Row],[43925]]-Casos_PN_CORR[[#This Row],[43924]]</f>
        <v>0</v>
      </c>
      <c r="AF496">
        <f>+Casos_PN_CORR[[#This Row],[43926]]-Casos_PN_CORR[[#This Row],[43925]]</f>
        <v>0</v>
      </c>
      <c r="AG496">
        <f>+Casos_PN_CORR[[#This Row],[43927]]-Casos_PN_CORR[[#This Row],[43926]]</f>
        <v>0</v>
      </c>
      <c r="AH496">
        <f>+Casos_PN_CORR[[#This Row],[43928]]-Casos_PN_CORR[[#This Row],[43927]]</f>
        <v>0</v>
      </c>
      <c r="AI496">
        <f>+Casos_PN_CORR[[#This Row],[43929]]-Casos_PN_CORR[[#This Row],[43928]]</f>
        <v>0</v>
      </c>
      <c r="AJ496">
        <f>+Casos_PN_CORR[[#This Row],[43930]]-Casos_PN_CORR[[#This Row],[43929]]</f>
        <v>0</v>
      </c>
      <c r="AK496">
        <f>+Casos_PN_CORR[[#This Row],[43931]]-Casos_PN_CORR[[#This Row],[43930]]</f>
        <v>0</v>
      </c>
      <c r="AL496">
        <f>+Casos_PN_CORR[[#This Row],[43932]]-Casos_PN_CORR[[#This Row],[43931]]</f>
        <v>0</v>
      </c>
      <c r="AM496">
        <f>+Casos_PN_CORR[[#This Row],[43933]]-Casos_PN_CORR[[#This Row],[43932]]</f>
        <v>0</v>
      </c>
      <c r="AN496">
        <f>+Casos_PN_CORR[[#This Row],[43934]]-Casos_PN_CORR[[#This Row],[43933]]</f>
        <v>0</v>
      </c>
      <c r="AO496">
        <f>+Casos_PN_CORR[[#This Row],[43935]]-Casos_PN_CORR[[#This Row],[43934]]</f>
        <v>0</v>
      </c>
      <c r="AP496">
        <f>+Casos_PN_CORR[[#This Row],[43936]]-Casos_PN_CORR[[#This Row],[43935]]</f>
        <v>0</v>
      </c>
      <c r="AQ496">
        <f>+Casos_PN_CORR[[#This Row],[43937]]-Casos_PN_CORR[[#This Row],[43936]]</f>
        <v>0</v>
      </c>
      <c r="AR496">
        <f>+Casos_PN_CORR[[#This Row],[43938]]-Casos_PN_CORR[[#This Row],[43937]]</f>
        <v>0</v>
      </c>
      <c r="AS496">
        <f>+Casos_PN_CORR[[#This Row],[43939]]-Casos_PN_CORR[[#This Row],[43938]]</f>
        <v>0</v>
      </c>
      <c r="AT496">
        <f>+Casos_PN_CORR[[#This Row],[43940]]-Casos_PN_CORR[[#This Row],[43939]]</f>
        <v>0</v>
      </c>
      <c r="AU496">
        <f>+Casos_PN_CORR[[#This Row],[43941]]-Casos_PN_CORR[[#This Row],[43940]]</f>
        <v>0</v>
      </c>
      <c r="AV496">
        <f>+Casos_PN_CORR[[#This Row],[43942]]-Casos_PN_CORR[[#This Row],[43941]]</f>
        <v>0</v>
      </c>
      <c r="AW496">
        <f>+Casos_PN_CORR[[#This Row],[43943]]-Casos_PN_CORR[[#This Row],[43942]]</f>
        <v>0</v>
      </c>
      <c r="AX496">
        <f>+Casos_PN_CORR[[#This Row],[43944]]-Casos_PN_CORR[[#This Row],[43943]]</f>
        <v>0</v>
      </c>
      <c r="AY496">
        <f>+Casos_PN_CORR[[#This Row],[43945]]-Casos_PN_CORR[[#This Row],[43944]]</f>
        <v>0</v>
      </c>
      <c r="AZ496">
        <f>+Casos_PN_CORR[[#This Row],[43946]]-Casos_PN_CORR[[#This Row],[43945]]</f>
        <v>0</v>
      </c>
      <c r="BA496">
        <f>+Casos_PN_CORR[[#This Row],[43947]]-Casos_PN_CORR[[#This Row],[43946]]</f>
        <v>0</v>
      </c>
      <c r="BB496">
        <f>+Casos_PN_CORR[[#This Row],[43948]]-Casos_PN_CORR[[#This Row],[43947]]</f>
        <v>0</v>
      </c>
      <c r="BC496">
        <f>+Casos_PN_CORR[[#This Row],[43949]]-Casos_PN_CORR[[#This Row],[43948]]</f>
        <v>0</v>
      </c>
      <c r="BD496">
        <f>+Casos_PN_CORR[[#This Row],[43950]]-Casos_PN_CORR[[#This Row],[43949]]</f>
        <v>0</v>
      </c>
      <c r="BE496">
        <f>+Casos_PN_CORR[[#This Row],[43951]]-Casos_PN_CORR[[#This Row],[43950]]</f>
        <v>0</v>
      </c>
      <c r="BF496">
        <f>+Casos_PN_CORR[[#This Row],[43952]]-Casos_PN_CORR[[#This Row],[43951]]</f>
        <v>0</v>
      </c>
      <c r="BG496">
        <f>+Casos_PN_CORR[[#This Row],[43953]]-Casos_PN_CORR[[#This Row],[43952]]</f>
        <v>0</v>
      </c>
      <c r="BH496">
        <f>+Casos_PN_CORR[[#This Row],[43954]]-Casos_PN_CORR[[#This Row],[43953]]</f>
        <v>0</v>
      </c>
      <c r="BI496">
        <f>+Casos_PN_CORR[[#This Row],[43955]]-Casos_PN_CORR[[#This Row],[43954]]</f>
        <v>0</v>
      </c>
      <c r="BJ496">
        <f>+Casos_PN_CORR[[#This Row],[43956]]-Casos_PN_CORR[[#This Row],[43955]]</f>
        <v>0</v>
      </c>
      <c r="BK496">
        <f>+Casos_PN_CORR[[#This Row],[43957]]-Casos_PN_CORR[[#This Row],[43956]]</f>
        <v>0</v>
      </c>
      <c r="BL496">
        <f>+Casos_PN_CORR[[#This Row],[43958]]-Casos_PN_CORR[[#This Row],[43957]]</f>
        <v>0</v>
      </c>
      <c r="BM496">
        <f>+Casos_PN_CORR[[#This Row],[43959]]-Casos_PN_CORR[[#This Row],[43958]]</f>
        <v>0</v>
      </c>
      <c r="BN496">
        <f>+Casos_PN_CORR[[#This Row],[43960]]-Casos_PN_CORR[[#This Row],[43959]]</f>
        <v>0</v>
      </c>
      <c r="BO496">
        <f>+Casos_PN_CORR[[#This Row],[43961]]-Casos_PN_CORR[[#This Row],[43960]]</f>
        <v>0</v>
      </c>
      <c r="BP496">
        <f>+Casos_PN_CORR[[#This Row],[43962]]-Casos_PN_CORR[[#This Row],[43961]]</f>
        <v>0</v>
      </c>
      <c r="BQ496">
        <f>+Casos_PN_CORR[[#This Row],[43963]]-Casos_PN_CORR[[#This Row],[43962]]</f>
        <v>0</v>
      </c>
      <c r="BR496">
        <f>+Casos_PN_CORR[[#This Row],[43964]]-Casos_PN_CORR[[#This Row],[43963]]</f>
        <v>0</v>
      </c>
      <c r="BS496">
        <f>+Casos_PN_CORR[[#This Row],[43965]]-Casos_PN_CORR[[#This Row],[43964]]</f>
        <v>0</v>
      </c>
      <c r="BT496">
        <f>+Casos_PN_CORR[[#This Row],[43966]]-Casos_PN_CORR[[#This Row],[43965]]</f>
        <v>0</v>
      </c>
      <c r="BU496">
        <f>+Casos_PN_CORR[[#This Row],[43967]]-Casos_PN_CORR[[#This Row],[43966]]</f>
        <v>0</v>
      </c>
      <c r="BV496">
        <f>+Casos_PN_CORR[[#This Row],[43968]]-Casos_PN_CORR[[#This Row],[43967]]</f>
        <v>0</v>
      </c>
      <c r="BW496">
        <f>+Casos_PN_CORR[[#This Row],[43969]]-Casos_PN_CORR[[#This Row],[43968]]</f>
        <v>0</v>
      </c>
      <c r="BX496">
        <f>+Casos_PN_CORR[[#This Row],[43970]]-Casos_PN_CORR[[#This Row],[43969]]</f>
        <v>0</v>
      </c>
      <c r="BY496">
        <f>+Casos_PN_CORR[[#This Row],[43971]]-Casos_PN_CORR[[#This Row],[43970]]</f>
        <v>0</v>
      </c>
      <c r="BZ496">
        <f>+Casos_PN_CORR[[#This Row],[43972]]-Casos_PN_CORR[[#This Row],[43971]]</f>
        <v>0</v>
      </c>
      <c r="CA496">
        <f>+Casos_PN_CORR[[#This Row],[43973]]-Casos_PN_CORR[[#This Row],[43972]]</f>
        <v>0</v>
      </c>
      <c r="CB496">
        <f>+Casos_PN_CORR[[#This Row],[43974]]-Casos_PN_CORR[[#This Row],[43973]]</f>
        <v>0</v>
      </c>
      <c r="CC496">
        <f>+Casos_PN_CORR[[#This Row],[43975]]-Casos_PN_CORR[[#This Row],[43974]]</f>
        <v>0</v>
      </c>
      <c r="CD496">
        <f>+Casos_PN_CORR[[#This Row],[43976]]-Casos_PN_CORR[[#This Row],[43975]]</f>
        <v>0</v>
      </c>
      <c r="CE496">
        <f>+Casos_PN_CORR[[#This Row],[43977]]-Casos_PN_CORR[[#This Row],[43976]]</f>
        <v>0</v>
      </c>
      <c r="CF496">
        <f>+Casos_PN_CORR[[#This Row],[43978]]-Casos_PN_CORR[[#This Row],[43977]]</f>
        <v>0</v>
      </c>
      <c r="CG496">
        <f>+Casos_PN_CORR[[#This Row],[43979]]-Casos_PN_CORR[[#This Row],[43978]]</f>
        <v>0</v>
      </c>
      <c r="CH496">
        <f>+Casos_PN_CORR[[#This Row],[43980]]-Casos_PN_CORR[[#This Row],[43979]]</f>
        <v>0</v>
      </c>
      <c r="CI496">
        <f>+Casos_PN_CORR[[#This Row],[43981]]-Casos_PN_CORR[[#This Row],[43980]]</f>
        <v>0</v>
      </c>
      <c r="CJ496">
        <f>+Casos_PN_CORR[[#This Row],[43982]]-Casos_PN_CORR[[#This Row],[43981]]</f>
        <v>0</v>
      </c>
      <c r="CK496">
        <f>+Casos_PN_CORR[[#This Row],[43983]]-Casos_PN_CORR[[#This Row],[43982]]</f>
        <v>0</v>
      </c>
      <c r="CL496">
        <f>+Casos_PN_CORR[[#This Row],[43984]]-Casos_PN_CORR[[#This Row],[43983]]</f>
        <v>0</v>
      </c>
      <c r="CM496">
        <f>+Casos_PN_CORR[[#This Row],[43985]]-Casos_PN_CORR[[#This Row],[43984]]</f>
        <v>0</v>
      </c>
      <c r="CN496">
        <f>+Casos_PN_CORR[[#This Row],[43986]]-Casos_PN_CORR[[#This Row],[43985]]</f>
        <v>0</v>
      </c>
      <c r="CO496">
        <f>+Casos_PN_CORR[[#This Row],[43987]]-Casos_PN_CORR[[#This Row],[43986]]</f>
        <v>0</v>
      </c>
      <c r="CP496">
        <f>+Casos_PN_CORR[[#This Row],[43988]]-Casos_PN_CORR[[#This Row],[43987]]</f>
        <v>0</v>
      </c>
      <c r="CQ496">
        <f>+Casos_PN_CORR[[#This Row],[43989]]-Casos_PN_CORR[[#This Row],[43988]]</f>
        <v>0</v>
      </c>
      <c r="CR496">
        <f>+Casos_PN_CORR[[#This Row],[43990]]-Casos_PN_CORR[[#This Row],[43989]]</f>
        <v>0</v>
      </c>
      <c r="CS496">
        <f>+Casos_PN_CORR[[#This Row],[43991]]-Casos_PN_CORR[[#This Row],[43990]]</f>
        <v>0</v>
      </c>
      <c r="CT496">
        <f>+Casos_PN_CORR[[#This Row],[43992]]-Casos_PN_CORR[[#This Row],[43991]]</f>
        <v>0</v>
      </c>
      <c r="CU496">
        <f>+Casos_PN_CORR[[#This Row],[43993]]-Casos_PN_CORR[[#This Row],[43992]]</f>
        <v>0</v>
      </c>
    </row>
    <row r="497" spans="1:99" x14ac:dyDescent="0.3">
      <c r="A497">
        <v>20104</v>
      </c>
      <c r="B497" s="2" t="s">
        <v>212</v>
      </c>
      <c r="C497" s="2" t="s">
        <v>219</v>
      </c>
      <c r="D497" s="2" t="s">
        <v>248</v>
      </c>
      <c r="E497" s="4">
        <f t="shared" si="7"/>
        <v>0</v>
      </c>
      <c r="F497">
        <f>+Casos_PN_CORR[[#This Row],[43900]]</f>
        <v>0</v>
      </c>
      <c r="G497">
        <f>+Casos_PN_CORR[[#This Row],[43901]]-Casos_PN_CORR[[#This Row],[43900]]</f>
        <v>0</v>
      </c>
      <c r="H497">
        <f>+Casos_PN_CORR[[#This Row],[43902]]-Casos_PN_CORR[[#This Row],[43901]]</f>
        <v>0</v>
      </c>
      <c r="I497">
        <f>+Casos_PN_CORR[[#This Row],[43903]]-Casos_PN_CORR[[#This Row],[43902]]</f>
        <v>0</v>
      </c>
      <c r="J497">
        <f>+Casos_PN_CORR[[#This Row],[43904]]-Casos_PN_CORR[[#This Row],[43903]]</f>
        <v>0</v>
      </c>
      <c r="K497">
        <f>+Casos_PN_CORR[[#This Row],[43905]]-Casos_PN_CORR[[#This Row],[43904]]</f>
        <v>0</v>
      </c>
      <c r="L497">
        <f>+Casos_PN_CORR[[#This Row],[43906]]-Casos_PN_CORR[[#This Row],[43905]]</f>
        <v>0</v>
      </c>
      <c r="M497">
        <f>+Casos_PN_CORR[[#This Row],[43907]]-Casos_PN_CORR[[#This Row],[43906]]</f>
        <v>0</v>
      </c>
      <c r="N497">
        <f>+Casos_PN_CORR[[#This Row],[43908]]-Casos_PN_CORR[[#This Row],[43907]]</f>
        <v>0</v>
      </c>
      <c r="O497">
        <f>+Casos_PN_CORR[[#This Row],[43909]]-Casos_PN_CORR[[#This Row],[43908]]</f>
        <v>0</v>
      </c>
      <c r="P497">
        <f>+Casos_PN_CORR[[#This Row],[43910]]-Casos_PN_CORR[[#This Row],[43909]]</f>
        <v>0</v>
      </c>
      <c r="Q497">
        <f>+Casos_PN_CORR[[#This Row],[43911]]-Casos_PN_CORR[[#This Row],[43910]]</f>
        <v>0</v>
      </c>
      <c r="R497">
        <f>+Casos_PN_CORR[[#This Row],[43912]]-Casos_PN_CORR[[#This Row],[43911]]</f>
        <v>0</v>
      </c>
      <c r="S497">
        <f>+Casos_PN_CORR[[#This Row],[43913]]-Casos_PN_CORR[[#This Row],[43912]]</f>
        <v>0</v>
      </c>
      <c r="T497">
        <f>+Casos_PN_CORR[[#This Row],[43914]]-Casos_PN_CORR[[#This Row],[43913]]</f>
        <v>0</v>
      </c>
      <c r="U497">
        <f>+Casos_PN_CORR[[#This Row],[43915]]-Casos_PN_CORR[[#This Row],[43914]]</f>
        <v>0</v>
      </c>
      <c r="V497">
        <f>+Casos_PN_CORR[[#This Row],[43916]]-Casos_PN_CORR[[#This Row],[43915]]</f>
        <v>0</v>
      </c>
      <c r="W497">
        <f>+Casos_PN_CORR[[#This Row],[43917]]-Casos_PN_CORR[[#This Row],[43916]]</f>
        <v>0</v>
      </c>
      <c r="X497">
        <f>+Casos_PN_CORR[[#This Row],[43918]]-Casos_PN_CORR[[#This Row],[43917]]</f>
        <v>0</v>
      </c>
      <c r="Y497">
        <f>+Casos_PN_CORR[[#This Row],[43919]]-Casos_PN_CORR[[#This Row],[43918]]</f>
        <v>0</v>
      </c>
      <c r="Z497">
        <f>+Casos_PN_CORR[[#This Row],[43920]]-Casos_PN_CORR[[#This Row],[43919]]</f>
        <v>0</v>
      </c>
      <c r="AA497">
        <f>+Casos_PN_CORR[[#This Row],[43921]]-Casos_PN_CORR[[#This Row],[43920]]</f>
        <v>0</v>
      </c>
      <c r="AB497">
        <f>+Casos_PN_CORR[[#This Row],[43922]]-Casos_PN_CORR[[#This Row],[43921]]</f>
        <v>0</v>
      </c>
      <c r="AC497">
        <f>+Casos_PN_CORR[[#This Row],[43923]]-Casos_PN_CORR[[#This Row],[43922]]</f>
        <v>0</v>
      </c>
      <c r="AD497">
        <f>+Casos_PN_CORR[[#This Row],[43924]]-Casos_PN_CORR[[#This Row],[43923]]</f>
        <v>0</v>
      </c>
      <c r="AE497">
        <f>+Casos_PN_CORR[[#This Row],[43925]]-Casos_PN_CORR[[#This Row],[43924]]</f>
        <v>0</v>
      </c>
      <c r="AF497">
        <f>+Casos_PN_CORR[[#This Row],[43926]]-Casos_PN_CORR[[#This Row],[43925]]</f>
        <v>0</v>
      </c>
      <c r="AG497">
        <f>+Casos_PN_CORR[[#This Row],[43927]]-Casos_PN_CORR[[#This Row],[43926]]</f>
        <v>0</v>
      </c>
      <c r="AH497">
        <f>+Casos_PN_CORR[[#This Row],[43928]]-Casos_PN_CORR[[#This Row],[43927]]</f>
        <v>0</v>
      </c>
      <c r="AI497">
        <f>+Casos_PN_CORR[[#This Row],[43929]]-Casos_PN_CORR[[#This Row],[43928]]</f>
        <v>0</v>
      </c>
      <c r="AJ497">
        <f>+Casos_PN_CORR[[#This Row],[43930]]-Casos_PN_CORR[[#This Row],[43929]]</f>
        <v>0</v>
      </c>
      <c r="AK497">
        <f>+Casos_PN_CORR[[#This Row],[43931]]-Casos_PN_CORR[[#This Row],[43930]]</f>
        <v>0</v>
      </c>
      <c r="AL497">
        <f>+Casos_PN_CORR[[#This Row],[43932]]-Casos_PN_CORR[[#This Row],[43931]]</f>
        <v>0</v>
      </c>
      <c r="AM497">
        <f>+Casos_PN_CORR[[#This Row],[43933]]-Casos_PN_CORR[[#This Row],[43932]]</f>
        <v>0</v>
      </c>
      <c r="AN497">
        <f>+Casos_PN_CORR[[#This Row],[43934]]-Casos_PN_CORR[[#This Row],[43933]]</f>
        <v>0</v>
      </c>
      <c r="AO497">
        <f>+Casos_PN_CORR[[#This Row],[43935]]-Casos_PN_CORR[[#This Row],[43934]]</f>
        <v>0</v>
      </c>
      <c r="AP497">
        <f>+Casos_PN_CORR[[#This Row],[43936]]-Casos_PN_CORR[[#This Row],[43935]]</f>
        <v>0</v>
      </c>
      <c r="AQ497">
        <f>+Casos_PN_CORR[[#This Row],[43937]]-Casos_PN_CORR[[#This Row],[43936]]</f>
        <v>0</v>
      </c>
      <c r="AR497">
        <f>+Casos_PN_CORR[[#This Row],[43938]]-Casos_PN_CORR[[#This Row],[43937]]</f>
        <v>0</v>
      </c>
      <c r="AS497">
        <f>+Casos_PN_CORR[[#This Row],[43939]]-Casos_PN_CORR[[#This Row],[43938]]</f>
        <v>0</v>
      </c>
      <c r="AT497">
        <f>+Casos_PN_CORR[[#This Row],[43940]]-Casos_PN_CORR[[#This Row],[43939]]</f>
        <v>0</v>
      </c>
      <c r="AU497">
        <f>+Casos_PN_CORR[[#This Row],[43941]]-Casos_PN_CORR[[#This Row],[43940]]</f>
        <v>0</v>
      </c>
      <c r="AV497">
        <f>+Casos_PN_CORR[[#This Row],[43942]]-Casos_PN_CORR[[#This Row],[43941]]</f>
        <v>0</v>
      </c>
      <c r="AW497">
        <f>+Casos_PN_CORR[[#This Row],[43943]]-Casos_PN_CORR[[#This Row],[43942]]</f>
        <v>0</v>
      </c>
      <c r="AX497">
        <f>+Casos_PN_CORR[[#This Row],[43944]]-Casos_PN_CORR[[#This Row],[43943]]</f>
        <v>0</v>
      </c>
      <c r="AY497">
        <f>+Casos_PN_CORR[[#This Row],[43945]]-Casos_PN_CORR[[#This Row],[43944]]</f>
        <v>0</v>
      </c>
      <c r="AZ497">
        <f>+Casos_PN_CORR[[#This Row],[43946]]-Casos_PN_CORR[[#This Row],[43945]]</f>
        <v>0</v>
      </c>
      <c r="BA497">
        <f>+Casos_PN_CORR[[#This Row],[43947]]-Casos_PN_CORR[[#This Row],[43946]]</f>
        <v>0</v>
      </c>
      <c r="BB497">
        <f>+Casos_PN_CORR[[#This Row],[43948]]-Casos_PN_CORR[[#This Row],[43947]]</f>
        <v>0</v>
      </c>
      <c r="BC497">
        <f>+Casos_PN_CORR[[#This Row],[43949]]-Casos_PN_CORR[[#This Row],[43948]]</f>
        <v>0</v>
      </c>
      <c r="BD497">
        <f>+Casos_PN_CORR[[#This Row],[43950]]-Casos_PN_CORR[[#This Row],[43949]]</f>
        <v>0</v>
      </c>
      <c r="BE497">
        <f>+Casos_PN_CORR[[#This Row],[43951]]-Casos_PN_CORR[[#This Row],[43950]]</f>
        <v>0</v>
      </c>
      <c r="BF497">
        <f>+Casos_PN_CORR[[#This Row],[43952]]-Casos_PN_CORR[[#This Row],[43951]]</f>
        <v>0</v>
      </c>
      <c r="BG497">
        <f>+Casos_PN_CORR[[#This Row],[43953]]-Casos_PN_CORR[[#This Row],[43952]]</f>
        <v>0</v>
      </c>
      <c r="BH497">
        <f>+Casos_PN_CORR[[#This Row],[43954]]-Casos_PN_CORR[[#This Row],[43953]]</f>
        <v>0</v>
      </c>
      <c r="BI497">
        <f>+Casos_PN_CORR[[#This Row],[43955]]-Casos_PN_CORR[[#This Row],[43954]]</f>
        <v>0</v>
      </c>
      <c r="BJ497">
        <f>+Casos_PN_CORR[[#This Row],[43956]]-Casos_PN_CORR[[#This Row],[43955]]</f>
        <v>0</v>
      </c>
      <c r="BK497">
        <f>+Casos_PN_CORR[[#This Row],[43957]]-Casos_PN_CORR[[#This Row],[43956]]</f>
        <v>0</v>
      </c>
      <c r="BL497">
        <f>+Casos_PN_CORR[[#This Row],[43958]]-Casos_PN_CORR[[#This Row],[43957]]</f>
        <v>0</v>
      </c>
      <c r="BM497">
        <f>+Casos_PN_CORR[[#This Row],[43959]]-Casos_PN_CORR[[#This Row],[43958]]</f>
        <v>0</v>
      </c>
      <c r="BN497">
        <f>+Casos_PN_CORR[[#This Row],[43960]]-Casos_PN_CORR[[#This Row],[43959]]</f>
        <v>0</v>
      </c>
      <c r="BO497">
        <f>+Casos_PN_CORR[[#This Row],[43961]]-Casos_PN_CORR[[#This Row],[43960]]</f>
        <v>0</v>
      </c>
      <c r="BP497">
        <f>+Casos_PN_CORR[[#This Row],[43962]]-Casos_PN_CORR[[#This Row],[43961]]</f>
        <v>0</v>
      </c>
      <c r="BQ497">
        <f>+Casos_PN_CORR[[#This Row],[43963]]-Casos_PN_CORR[[#This Row],[43962]]</f>
        <v>0</v>
      </c>
      <c r="BR497">
        <f>+Casos_PN_CORR[[#This Row],[43964]]-Casos_PN_CORR[[#This Row],[43963]]</f>
        <v>0</v>
      </c>
      <c r="BS497">
        <f>+Casos_PN_CORR[[#This Row],[43965]]-Casos_PN_CORR[[#This Row],[43964]]</f>
        <v>0</v>
      </c>
      <c r="BT497">
        <f>+Casos_PN_CORR[[#This Row],[43966]]-Casos_PN_CORR[[#This Row],[43965]]</f>
        <v>0</v>
      </c>
      <c r="BU497">
        <f>+Casos_PN_CORR[[#This Row],[43967]]-Casos_PN_CORR[[#This Row],[43966]]</f>
        <v>0</v>
      </c>
      <c r="BV497">
        <f>+Casos_PN_CORR[[#This Row],[43968]]-Casos_PN_CORR[[#This Row],[43967]]</f>
        <v>0</v>
      </c>
      <c r="BW497">
        <f>+Casos_PN_CORR[[#This Row],[43969]]-Casos_PN_CORR[[#This Row],[43968]]</f>
        <v>0</v>
      </c>
      <c r="BX497">
        <f>+Casos_PN_CORR[[#This Row],[43970]]-Casos_PN_CORR[[#This Row],[43969]]</f>
        <v>0</v>
      </c>
      <c r="BY497">
        <f>+Casos_PN_CORR[[#This Row],[43971]]-Casos_PN_CORR[[#This Row],[43970]]</f>
        <v>0</v>
      </c>
      <c r="BZ497">
        <f>+Casos_PN_CORR[[#This Row],[43972]]-Casos_PN_CORR[[#This Row],[43971]]</f>
        <v>0</v>
      </c>
      <c r="CA497">
        <f>+Casos_PN_CORR[[#This Row],[43973]]-Casos_PN_CORR[[#This Row],[43972]]</f>
        <v>0</v>
      </c>
      <c r="CB497">
        <f>+Casos_PN_CORR[[#This Row],[43974]]-Casos_PN_CORR[[#This Row],[43973]]</f>
        <v>0</v>
      </c>
      <c r="CC497">
        <f>+Casos_PN_CORR[[#This Row],[43975]]-Casos_PN_CORR[[#This Row],[43974]]</f>
        <v>0</v>
      </c>
      <c r="CD497">
        <f>+Casos_PN_CORR[[#This Row],[43976]]-Casos_PN_CORR[[#This Row],[43975]]</f>
        <v>0</v>
      </c>
      <c r="CE497">
        <f>+Casos_PN_CORR[[#This Row],[43977]]-Casos_PN_CORR[[#This Row],[43976]]</f>
        <v>0</v>
      </c>
      <c r="CF497">
        <f>+Casos_PN_CORR[[#This Row],[43978]]-Casos_PN_CORR[[#This Row],[43977]]</f>
        <v>0</v>
      </c>
      <c r="CG497">
        <f>+Casos_PN_CORR[[#This Row],[43979]]-Casos_PN_CORR[[#This Row],[43978]]</f>
        <v>0</v>
      </c>
      <c r="CH497">
        <f>+Casos_PN_CORR[[#This Row],[43980]]-Casos_PN_CORR[[#This Row],[43979]]</f>
        <v>0</v>
      </c>
      <c r="CI497">
        <f>+Casos_PN_CORR[[#This Row],[43981]]-Casos_PN_CORR[[#This Row],[43980]]</f>
        <v>0</v>
      </c>
      <c r="CJ497">
        <f>+Casos_PN_CORR[[#This Row],[43982]]-Casos_PN_CORR[[#This Row],[43981]]</f>
        <v>0</v>
      </c>
      <c r="CK497">
        <f>+Casos_PN_CORR[[#This Row],[43983]]-Casos_PN_CORR[[#This Row],[43982]]</f>
        <v>0</v>
      </c>
      <c r="CL497">
        <f>+Casos_PN_CORR[[#This Row],[43984]]-Casos_PN_CORR[[#This Row],[43983]]</f>
        <v>0</v>
      </c>
      <c r="CM497">
        <f>+Casos_PN_CORR[[#This Row],[43985]]-Casos_PN_CORR[[#This Row],[43984]]</f>
        <v>0</v>
      </c>
      <c r="CN497">
        <f>+Casos_PN_CORR[[#This Row],[43986]]-Casos_PN_CORR[[#This Row],[43985]]</f>
        <v>0</v>
      </c>
      <c r="CO497">
        <f>+Casos_PN_CORR[[#This Row],[43987]]-Casos_PN_CORR[[#This Row],[43986]]</f>
        <v>0</v>
      </c>
      <c r="CP497">
        <f>+Casos_PN_CORR[[#This Row],[43988]]-Casos_PN_CORR[[#This Row],[43987]]</f>
        <v>0</v>
      </c>
      <c r="CQ497">
        <f>+Casos_PN_CORR[[#This Row],[43989]]-Casos_PN_CORR[[#This Row],[43988]]</f>
        <v>0</v>
      </c>
      <c r="CR497">
        <f>+Casos_PN_CORR[[#This Row],[43990]]-Casos_PN_CORR[[#This Row],[43989]]</f>
        <v>0</v>
      </c>
      <c r="CS497">
        <f>+Casos_PN_CORR[[#This Row],[43991]]-Casos_PN_CORR[[#This Row],[43990]]</f>
        <v>0</v>
      </c>
      <c r="CT497">
        <f>+Casos_PN_CORR[[#This Row],[43992]]-Casos_PN_CORR[[#This Row],[43991]]</f>
        <v>0</v>
      </c>
      <c r="CU497">
        <f>+Casos_PN_CORR[[#This Row],[43993]]-Casos_PN_CORR[[#This Row],[43992]]</f>
        <v>0</v>
      </c>
    </row>
    <row r="498" spans="1:99" x14ac:dyDescent="0.3">
      <c r="A498">
        <v>70601</v>
      </c>
      <c r="B498" s="2" t="s">
        <v>268</v>
      </c>
      <c r="C498" s="2" t="s">
        <v>248</v>
      </c>
      <c r="D498" s="2" t="s">
        <v>701</v>
      </c>
      <c r="E498" s="4">
        <f t="shared" si="7"/>
        <v>0</v>
      </c>
      <c r="F498">
        <f>+Casos_PN_CORR[[#This Row],[43900]]</f>
        <v>0</v>
      </c>
      <c r="G498">
        <f>+Casos_PN_CORR[[#This Row],[43901]]-Casos_PN_CORR[[#This Row],[43900]]</f>
        <v>0</v>
      </c>
      <c r="H498">
        <f>+Casos_PN_CORR[[#This Row],[43902]]-Casos_PN_CORR[[#This Row],[43901]]</f>
        <v>0</v>
      </c>
      <c r="I498">
        <f>+Casos_PN_CORR[[#This Row],[43903]]-Casos_PN_CORR[[#This Row],[43902]]</f>
        <v>0</v>
      </c>
      <c r="J498">
        <f>+Casos_PN_CORR[[#This Row],[43904]]-Casos_PN_CORR[[#This Row],[43903]]</f>
        <v>0</v>
      </c>
      <c r="K498">
        <f>+Casos_PN_CORR[[#This Row],[43905]]-Casos_PN_CORR[[#This Row],[43904]]</f>
        <v>0</v>
      </c>
      <c r="L498">
        <f>+Casos_PN_CORR[[#This Row],[43906]]-Casos_PN_CORR[[#This Row],[43905]]</f>
        <v>0</v>
      </c>
      <c r="M498">
        <f>+Casos_PN_CORR[[#This Row],[43907]]-Casos_PN_CORR[[#This Row],[43906]]</f>
        <v>0</v>
      </c>
      <c r="N498">
        <f>+Casos_PN_CORR[[#This Row],[43908]]-Casos_PN_CORR[[#This Row],[43907]]</f>
        <v>0</v>
      </c>
      <c r="O498">
        <f>+Casos_PN_CORR[[#This Row],[43909]]-Casos_PN_CORR[[#This Row],[43908]]</f>
        <v>0</v>
      </c>
      <c r="P498">
        <f>+Casos_PN_CORR[[#This Row],[43910]]-Casos_PN_CORR[[#This Row],[43909]]</f>
        <v>0</v>
      </c>
      <c r="Q498">
        <f>+Casos_PN_CORR[[#This Row],[43911]]-Casos_PN_CORR[[#This Row],[43910]]</f>
        <v>0</v>
      </c>
      <c r="R498">
        <f>+Casos_PN_CORR[[#This Row],[43912]]-Casos_PN_CORR[[#This Row],[43911]]</f>
        <v>0</v>
      </c>
      <c r="S498">
        <f>+Casos_PN_CORR[[#This Row],[43913]]-Casos_PN_CORR[[#This Row],[43912]]</f>
        <v>0</v>
      </c>
      <c r="T498">
        <f>+Casos_PN_CORR[[#This Row],[43914]]-Casos_PN_CORR[[#This Row],[43913]]</f>
        <v>0</v>
      </c>
      <c r="U498">
        <f>+Casos_PN_CORR[[#This Row],[43915]]-Casos_PN_CORR[[#This Row],[43914]]</f>
        <v>0</v>
      </c>
      <c r="V498">
        <f>+Casos_PN_CORR[[#This Row],[43916]]-Casos_PN_CORR[[#This Row],[43915]]</f>
        <v>0</v>
      </c>
      <c r="W498">
        <f>+Casos_PN_CORR[[#This Row],[43917]]-Casos_PN_CORR[[#This Row],[43916]]</f>
        <v>0</v>
      </c>
      <c r="X498">
        <f>+Casos_PN_CORR[[#This Row],[43918]]-Casos_PN_CORR[[#This Row],[43917]]</f>
        <v>0</v>
      </c>
      <c r="Y498">
        <f>+Casos_PN_CORR[[#This Row],[43919]]-Casos_PN_CORR[[#This Row],[43918]]</f>
        <v>0</v>
      </c>
      <c r="Z498">
        <f>+Casos_PN_CORR[[#This Row],[43920]]-Casos_PN_CORR[[#This Row],[43919]]</f>
        <v>0</v>
      </c>
      <c r="AA498">
        <f>+Casos_PN_CORR[[#This Row],[43921]]-Casos_PN_CORR[[#This Row],[43920]]</f>
        <v>0</v>
      </c>
      <c r="AB498">
        <f>+Casos_PN_CORR[[#This Row],[43922]]-Casos_PN_CORR[[#This Row],[43921]]</f>
        <v>0</v>
      </c>
      <c r="AC498">
        <f>+Casos_PN_CORR[[#This Row],[43923]]-Casos_PN_CORR[[#This Row],[43922]]</f>
        <v>0</v>
      </c>
      <c r="AD498">
        <f>+Casos_PN_CORR[[#This Row],[43924]]-Casos_PN_CORR[[#This Row],[43923]]</f>
        <v>0</v>
      </c>
      <c r="AE498">
        <f>+Casos_PN_CORR[[#This Row],[43925]]-Casos_PN_CORR[[#This Row],[43924]]</f>
        <v>0</v>
      </c>
      <c r="AF498">
        <f>+Casos_PN_CORR[[#This Row],[43926]]-Casos_PN_CORR[[#This Row],[43925]]</f>
        <v>0</v>
      </c>
      <c r="AG498">
        <f>+Casos_PN_CORR[[#This Row],[43927]]-Casos_PN_CORR[[#This Row],[43926]]</f>
        <v>0</v>
      </c>
      <c r="AH498">
        <f>+Casos_PN_CORR[[#This Row],[43928]]-Casos_PN_CORR[[#This Row],[43927]]</f>
        <v>0</v>
      </c>
      <c r="AI498">
        <f>+Casos_PN_CORR[[#This Row],[43929]]-Casos_PN_CORR[[#This Row],[43928]]</f>
        <v>0</v>
      </c>
      <c r="AJ498">
        <f>+Casos_PN_CORR[[#This Row],[43930]]-Casos_PN_CORR[[#This Row],[43929]]</f>
        <v>0</v>
      </c>
      <c r="AK498">
        <f>+Casos_PN_CORR[[#This Row],[43931]]-Casos_PN_CORR[[#This Row],[43930]]</f>
        <v>0</v>
      </c>
      <c r="AL498">
        <f>+Casos_PN_CORR[[#This Row],[43932]]-Casos_PN_CORR[[#This Row],[43931]]</f>
        <v>0</v>
      </c>
      <c r="AM498">
        <f>+Casos_PN_CORR[[#This Row],[43933]]-Casos_PN_CORR[[#This Row],[43932]]</f>
        <v>0</v>
      </c>
      <c r="AN498">
        <f>+Casos_PN_CORR[[#This Row],[43934]]-Casos_PN_CORR[[#This Row],[43933]]</f>
        <v>0</v>
      </c>
      <c r="AO498">
        <f>+Casos_PN_CORR[[#This Row],[43935]]-Casos_PN_CORR[[#This Row],[43934]]</f>
        <v>0</v>
      </c>
      <c r="AP498">
        <f>+Casos_PN_CORR[[#This Row],[43936]]-Casos_PN_CORR[[#This Row],[43935]]</f>
        <v>0</v>
      </c>
      <c r="AQ498">
        <f>+Casos_PN_CORR[[#This Row],[43937]]-Casos_PN_CORR[[#This Row],[43936]]</f>
        <v>0</v>
      </c>
      <c r="AR498">
        <f>+Casos_PN_CORR[[#This Row],[43938]]-Casos_PN_CORR[[#This Row],[43937]]</f>
        <v>0</v>
      </c>
      <c r="AS498">
        <f>+Casos_PN_CORR[[#This Row],[43939]]-Casos_PN_CORR[[#This Row],[43938]]</f>
        <v>0</v>
      </c>
      <c r="AT498">
        <f>+Casos_PN_CORR[[#This Row],[43940]]-Casos_PN_CORR[[#This Row],[43939]]</f>
        <v>0</v>
      </c>
      <c r="AU498">
        <f>+Casos_PN_CORR[[#This Row],[43941]]-Casos_PN_CORR[[#This Row],[43940]]</f>
        <v>0</v>
      </c>
      <c r="AV498">
        <f>+Casos_PN_CORR[[#This Row],[43942]]-Casos_PN_CORR[[#This Row],[43941]]</f>
        <v>0</v>
      </c>
      <c r="AW498">
        <f>+Casos_PN_CORR[[#This Row],[43943]]-Casos_PN_CORR[[#This Row],[43942]]</f>
        <v>0</v>
      </c>
      <c r="AX498">
        <f>+Casos_PN_CORR[[#This Row],[43944]]-Casos_PN_CORR[[#This Row],[43943]]</f>
        <v>0</v>
      </c>
      <c r="AY498">
        <f>+Casos_PN_CORR[[#This Row],[43945]]-Casos_PN_CORR[[#This Row],[43944]]</f>
        <v>0</v>
      </c>
      <c r="AZ498">
        <f>+Casos_PN_CORR[[#This Row],[43946]]-Casos_PN_CORR[[#This Row],[43945]]</f>
        <v>0</v>
      </c>
      <c r="BA498">
        <f>+Casos_PN_CORR[[#This Row],[43947]]-Casos_PN_CORR[[#This Row],[43946]]</f>
        <v>0</v>
      </c>
      <c r="BB498">
        <f>+Casos_PN_CORR[[#This Row],[43948]]-Casos_PN_CORR[[#This Row],[43947]]</f>
        <v>0</v>
      </c>
      <c r="BC498">
        <f>+Casos_PN_CORR[[#This Row],[43949]]-Casos_PN_CORR[[#This Row],[43948]]</f>
        <v>0</v>
      </c>
      <c r="BD498">
        <f>+Casos_PN_CORR[[#This Row],[43950]]-Casos_PN_CORR[[#This Row],[43949]]</f>
        <v>0</v>
      </c>
      <c r="BE498">
        <f>+Casos_PN_CORR[[#This Row],[43951]]-Casos_PN_CORR[[#This Row],[43950]]</f>
        <v>0</v>
      </c>
      <c r="BF498">
        <f>+Casos_PN_CORR[[#This Row],[43952]]-Casos_PN_CORR[[#This Row],[43951]]</f>
        <v>0</v>
      </c>
      <c r="BG498">
        <f>+Casos_PN_CORR[[#This Row],[43953]]-Casos_PN_CORR[[#This Row],[43952]]</f>
        <v>0</v>
      </c>
      <c r="BH498">
        <f>+Casos_PN_CORR[[#This Row],[43954]]-Casos_PN_CORR[[#This Row],[43953]]</f>
        <v>0</v>
      </c>
      <c r="BI498">
        <f>+Casos_PN_CORR[[#This Row],[43955]]-Casos_PN_CORR[[#This Row],[43954]]</f>
        <v>0</v>
      </c>
      <c r="BJ498">
        <f>+Casos_PN_CORR[[#This Row],[43956]]-Casos_PN_CORR[[#This Row],[43955]]</f>
        <v>0</v>
      </c>
      <c r="BK498">
        <f>+Casos_PN_CORR[[#This Row],[43957]]-Casos_PN_CORR[[#This Row],[43956]]</f>
        <v>0</v>
      </c>
      <c r="BL498">
        <f>+Casos_PN_CORR[[#This Row],[43958]]-Casos_PN_CORR[[#This Row],[43957]]</f>
        <v>0</v>
      </c>
      <c r="BM498">
        <f>+Casos_PN_CORR[[#This Row],[43959]]-Casos_PN_CORR[[#This Row],[43958]]</f>
        <v>0</v>
      </c>
      <c r="BN498">
        <f>+Casos_PN_CORR[[#This Row],[43960]]-Casos_PN_CORR[[#This Row],[43959]]</f>
        <v>0</v>
      </c>
      <c r="BO498">
        <f>+Casos_PN_CORR[[#This Row],[43961]]-Casos_PN_CORR[[#This Row],[43960]]</f>
        <v>0</v>
      </c>
      <c r="BP498">
        <f>+Casos_PN_CORR[[#This Row],[43962]]-Casos_PN_CORR[[#This Row],[43961]]</f>
        <v>0</v>
      </c>
      <c r="BQ498">
        <f>+Casos_PN_CORR[[#This Row],[43963]]-Casos_PN_CORR[[#This Row],[43962]]</f>
        <v>0</v>
      </c>
      <c r="BR498">
        <f>+Casos_PN_CORR[[#This Row],[43964]]-Casos_PN_CORR[[#This Row],[43963]]</f>
        <v>0</v>
      </c>
      <c r="BS498">
        <f>+Casos_PN_CORR[[#This Row],[43965]]-Casos_PN_CORR[[#This Row],[43964]]</f>
        <v>0</v>
      </c>
      <c r="BT498">
        <f>+Casos_PN_CORR[[#This Row],[43966]]-Casos_PN_CORR[[#This Row],[43965]]</f>
        <v>0</v>
      </c>
      <c r="BU498">
        <f>+Casos_PN_CORR[[#This Row],[43967]]-Casos_PN_CORR[[#This Row],[43966]]</f>
        <v>0</v>
      </c>
      <c r="BV498">
        <f>+Casos_PN_CORR[[#This Row],[43968]]-Casos_PN_CORR[[#This Row],[43967]]</f>
        <v>0</v>
      </c>
      <c r="BW498">
        <f>+Casos_PN_CORR[[#This Row],[43969]]-Casos_PN_CORR[[#This Row],[43968]]</f>
        <v>0</v>
      </c>
      <c r="BX498">
        <f>+Casos_PN_CORR[[#This Row],[43970]]-Casos_PN_CORR[[#This Row],[43969]]</f>
        <v>0</v>
      </c>
      <c r="BY498">
        <f>+Casos_PN_CORR[[#This Row],[43971]]-Casos_PN_CORR[[#This Row],[43970]]</f>
        <v>0</v>
      </c>
      <c r="BZ498">
        <f>+Casos_PN_CORR[[#This Row],[43972]]-Casos_PN_CORR[[#This Row],[43971]]</f>
        <v>0</v>
      </c>
      <c r="CA498">
        <f>+Casos_PN_CORR[[#This Row],[43973]]-Casos_PN_CORR[[#This Row],[43972]]</f>
        <v>0</v>
      </c>
      <c r="CB498">
        <f>+Casos_PN_CORR[[#This Row],[43974]]-Casos_PN_CORR[[#This Row],[43973]]</f>
        <v>0</v>
      </c>
      <c r="CC498">
        <f>+Casos_PN_CORR[[#This Row],[43975]]-Casos_PN_CORR[[#This Row],[43974]]</f>
        <v>0</v>
      </c>
      <c r="CD498">
        <f>+Casos_PN_CORR[[#This Row],[43976]]-Casos_PN_CORR[[#This Row],[43975]]</f>
        <v>0</v>
      </c>
      <c r="CE498">
        <f>+Casos_PN_CORR[[#This Row],[43977]]-Casos_PN_CORR[[#This Row],[43976]]</f>
        <v>0</v>
      </c>
      <c r="CF498">
        <f>+Casos_PN_CORR[[#This Row],[43978]]-Casos_PN_CORR[[#This Row],[43977]]</f>
        <v>0</v>
      </c>
      <c r="CG498">
        <f>+Casos_PN_CORR[[#This Row],[43979]]-Casos_PN_CORR[[#This Row],[43978]]</f>
        <v>0</v>
      </c>
      <c r="CH498">
        <f>+Casos_PN_CORR[[#This Row],[43980]]-Casos_PN_CORR[[#This Row],[43979]]</f>
        <v>0</v>
      </c>
      <c r="CI498">
        <f>+Casos_PN_CORR[[#This Row],[43981]]-Casos_PN_CORR[[#This Row],[43980]]</f>
        <v>0</v>
      </c>
      <c r="CJ498">
        <f>+Casos_PN_CORR[[#This Row],[43982]]-Casos_PN_CORR[[#This Row],[43981]]</f>
        <v>0</v>
      </c>
      <c r="CK498">
        <f>+Casos_PN_CORR[[#This Row],[43983]]-Casos_PN_CORR[[#This Row],[43982]]</f>
        <v>0</v>
      </c>
      <c r="CL498">
        <f>+Casos_PN_CORR[[#This Row],[43984]]-Casos_PN_CORR[[#This Row],[43983]]</f>
        <v>0</v>
      </c>
      <c r="CM498">
        <f>+Casos_PN_CORR[[#This Row],[43985]]-Casos_PN_CORR[[#This Row],[43984]]</f>
        <v>0</v>
      </c>
      <c r="CN498">
        <f>+Casos_PN_CORR[[#This Row],[43986]]-Casos_PN_CORR[[#This Row],[43985]]</f>
        <v>0</v>
      </c>
      <c r="CO498">
        <f>+Casos_PN_CORR[[#This Row],[43987]]-Casos_PN_CORR[[#This Row],[43986]]</f>
        <v>0</v>
      </c>
      <c r="CP498">
        <f>+Casos_PN_CORR[[#This Row],[43988]]-Casos_PN_CORR[[#This Row],[43987]]</f>
        <v>0</v>
      </c>
      <c r="CQ498">
        <f>+Casos_PN_CORR[[#This Row],[43989]]-Casos_PN_CORR[[#This Row],[43988]]</f>
        <v>0</v>
      </c>
      <c r="CR498">
        <f>+Casos_PN_CORR[[#This Row],[43990]]-Casos_PN_CORR[[#This Row],[43989]]</f>
        <v>0</v>
      </c>
      <c r="CS498">
        <f>+Casos_PN_CORR[[#This Row],[43991]]-Casos_PN_CORR[[#This Row],[43990]]</f>
        <v>0</v>
      </c>
      <c r="CT498">
        <f>+Casos_PN_CORR[[#This Row],[43992]]-Casos_PN_CORR[[#This Row],[43991]]</f>
        <v>0</v>
      </c>
      <c r="CU498">
        <f>+Casos_PN_CORR[[#This Row],[43993]]-Casos_PN_CORR[[#This Row],[43992]]</f>
        <v>0</v>
      </c>
    </row>
    <row r="499" spans="1:99" x14ac:dyDescent="0.3">
      <c r="A499">
        <v>91005</v>
      </c>
      <c r="B499" s="2" t="s">
        <v>114</v>
      </c>
      <c r="C499" s="2" t="s">
        <v>115</v>
      </c>
      <c r="D499" s="2" t="s">
        <v>272</v>
      </c>
      <c r="E499" s="4">
        <f t="shared" si="7"/>
        <v>0</v>
      </c>
      <c r="F499">
        <f>+Casos_PN_CORR[[#This Row],[43900]]</f>
        <v>0</v>
      </c>
      <c r="G499">
        <f>+Casos_PN_CORR[[#This Row],[43901]]-Casos_PN_CORR[[#This Row],[43900]]</f>
        <v>0</v>
      </c>
      <c r="H499">
        <f>+Casos_PN_CORR[[#This Row],[43902]]-Casos_PN_CORR[[#This Row],[43901]]</f>
        <v>0</v>
      </c>
      <c r="I499">
        <f>+Casos_PN_CORR[[#This Row],[43903]]-Casos_PN_CORR[[#This Row],[43902]]</f>
        <v>0</v>
      </c>
      <c r="J499">
        <f>+Casos_PN_CORR[[#This Row],[43904]]-Casos_PN_CORR[[#This Row],[43903]]</f>
        <v>0</v>
      </c>
      <c r="K499">
        <f>+Casos_PN_CORR[[#This Row],[43905]]-Casos_PN_CORR[[#This Row],[43904]]</f>
        <v>0</v>
      </c>
      <c r="L499">
        <f>+Casos_PN_CORR[[#This Row],[43906]]-Casos_PN_CORR[[#This Row],[43905]]</f>
        <v>0</v>
      </c>
      <c r="M499">
        <f>+Casos_PN_CORR[[#This Row],[43907]]-Casos_PN_CORR[[#This Row],[43906]]</f>
        <v>0</v>
      </c>
      <c r="N499">
        <f>+Casos_PN_CORR[[#This Row],[43908]]-Casos_PN_CORR[[#This Row],[43907]]</f>
        <v>0</v>
      </c>
      <c r="O499">
        <f>+Casos_PN_CORR[[#This Row],[43909]]-Casos_PN_CORR[[#This Row],[43908]]</f>
        <v>0</v>
      </c>
      <c r="P499">
        <f>+Casos_PN_CORR[[#This Row],[43910]]-Casos_PN_CORR[[#This Row],[43909]]</f>
        <v>0</v>
      </c>
      <c r="Q499">
        <f>+Casos_PN_CORR[[#This Row],[43911]]-Casos_PN_CORR[[#This Row],[43910]]</f>
        <v>0</v>
      </c>
      <c r="R499">
        <f>+Casos_PN_CORR[[#This Row],[43912]]-Casos_PN_CORR[[#This Row],[43911]]</f>
        <v>0</v>
      </c>
      <c r="S499">
        <f>+Casos_PN_CORR[[#This Row],[43913]]-Casos_PN_CORR[[#This Row],[43912]]</f>
        <v>0</v>
      </c>
      <c r="T499">
        <f>+Casos_PN_CORR[[#This Row],[43914]]-Casos_PN_CORR[[#This Row],[43913]]</f>
        <v>0</v>
      </c>
      <c r="U499">
        <f>+Casos_PN_CORR[[#This Row],[43915]]-Casos_PN_CORR[[#This Row],[43914]]</f>
        <v>0</v>
      </c>
      <c r="V499">
        <f>+Casos_PN_CORR[[#This Row],[43916]]-Casos_PN_CORR[[#This Row],[43915]]</f>
        <v>0</v>
      </c>
      <c r="W499">
        <f>+Casos_PN_CORR[[#This Row],[43917]]-Casos_PN_CORR[[#This Row],[43916]]</f>
        <v>0</v>
      </c>
      <c r="X499">
        <f>+Casos_PN_CORR[[#This Row],[43918]]-Casos_PN_CORR[[#This Row],[43917]]</f>
        <v>0</v>
      </c>
      <c r="Y499">
        <f>+Casos_PN_CORR[[#This Row],[43919]]-Casos_PN_CORR[[#This Row],[43918]]</f>
        <v>0</v>
      </c>
      <c r="Z499">
        <f>+Casos_PN_CORR[[#This Row],[43920]]-Casos_PN_CORR[[#This Row],[43919]]</f>
        <v>0</v>
      </c>
      <c r="AA499">
        <f>+Casos_PN_CORR[[#This Row],[43921]]-Casos_PN_CORR[[#This Row],[43920]]</f>
        <v>0</v>
      </c>
      <c r="AB499">
        <f>+Casos_PN_CORR[[#This Row],[43922]]-Casos_PN_CORR[[#This Row],[43921]]</f>
        <v>0</v>
      </c>
      <c r="AC499">
        <f>+Casos_PN_CORR[[#This Row],[43923]]-Casos_PN_CORR[[#This Row],[43922]]</f>
        <v>0</v>
      </c>
      <c r="AD499">
        <f>+Casos_PN_CORR[[#This Row],[43924]]-Casos_PN_CORR[[#This Row],[43923]]</f>
        <v>0</v>
      </c>
      <c r="AE499">
        <f>+Casos_PN_CORR[[#This Row],[43925]]-Casos_PN_CORR[[#This Row],[43924]]</f>
        <v>0</v>
      </c>
      <c r="AF499">
        <f>+Casos_PN_CORR[[#This Row],[43926]]-Casos_PN_CORR[[#This Row],[43925]]</f>
        <v>0</v>
      </c>
      <c r="AG499">
        <f>+Casos_PN_CORR[[#This Row],[43927]]-Casos_PN_CORR[[#This Row],[43926]]</f>
        <v>0</v>
      </c>
      <c r="AH499">
        <f>+Casos_PN_CORR[[#This Row],[43928]]-Casos_PN_CORR[[#This Row],[43927]]</f>
        <v>0</v>
      </c>
      <c r="AI499">
        <f>+Casos_PN_CORR[[#This Row],[43929]]-Casos_PN_CORR[[#This Row],[43928]]</f>
        <v>0</v>
      </c>
      <c r="AJ499">
        <f>+Casos_PN_CORR[[#This Row],[43930]]-Casos_PN_CORR[[#This Row],[43929]]</f>
        <v>0</v>
      </c>
      <c r="AK499">
        <f>+Casos_PN_CORR[[#This Row],[43931]]-Casos_PN_CORR[[#This Row],[43930]]</f>
        <v>0</v>
      </c>
      <c r="AL499">
        <f>+Casos_PN_CORR[[#This Row],[43932]]-Casos_PN_CORR[[#This Row],[43931]]</f>
        <v>0</v>
      </c>
      <c r="AM499">
        <f>+Casos_PN_CORR[[#This Row],[43933]]-Casos_PN_CORR[[#This Row],[43932]]</f>
        <v>0</v>
      </c>
      <c r="AN499">
        <f>+Casos_PN_CORR[[#This Row],[43934]]-Casos_PN_CORR[[#This Row],[43933]]</f>
        <v>0</v>
      </c>
      <c r="AO499">
        <f>+Casos_PN_CORR[[#This Row],[43935]]-Casos_PN_CORR[[#This Row],[43934]]</f>
        <v>0</v>
      </c>
      <c r="AP499">
        <f>+Casos_PN_CORR[[#This Row],[43936]]-Casos_PN_CORR[[#This Row],[43935]]</f>
        <v>0</v>
      </c>
      <c r="AQ499">
        <f>+Casos_PN_CORR[[#This Row],[43937]]-Casos_PN_CORR[[#This Row],[43936]]</f>
        <v>0</v>
      </c>
      <c r="AR499">
        <f>+Casos_PN_CORR[[#This Row],[43938]]-Casos_PN_CORR[[#This Row],[43937]]</f>
        <v>0</v>
      </c>
      <c r="AS499">
        <f>+Casos_PN_CORR[[#This Row],[43939]]-Casos_PN_CORR[[#This Row],[43938]]</f>
        <v>0</v>
      </c>
      <c r="AT499">
        <f>+Casos_PN_CORR[[#This Row],[43940]]-Casos_PN_CORR[[#This Row],[43939]]</f>
        <v>0</v>
      </c>
      <c r="AU499">
        <f>+Casos_PN_CORR[[#This Row],[43941]]-Casos_PN_CORR[[#This Row],[43940]]</f>
        <v>0</v>
      </c>
      <c r="AV499">
        <f>+Casos_PN_CORR[[#This Row],[43942]]-Casos_PN_CORR[[#This Row],[43941]]</f>
        <v>0</v>
      </c>
      <c r="AW499">
        <f>+Casos_PN_CORR[[#This Row],[43943]]-Casos_PN_CORR[[#This Row],[43942]]</f>
        <v>0</v>
      </c>
      <c r="AX499">
        <f>+Casos_PN_CORR[[#This Row],[43944]]-Casos_PN_CORR[[#This Row],[43943]]</f>
        <v>0</v>
      </c>
      <c r="AY499">
        <f>+Casos_PN_CORR[[#This Row],[43945]]-Casos_PN_CORR[[#This Row],[43944]]</f>
        <v>0</v>
      </c>
      <c r="AZ499">
        <f>+Casos_PN_CORR[[#This Row],[43946]]-Casos_PN_CORR[[#This Row],[43945]]</f>
        <v>0</v>
      </c>
      <c r="BA499">
        <f>+Casos_PN_CORR[[#This Row],[43947]]-Casos_PN_CORR[[#This Row],[43946]]</f>
        <v>0</v>
      </c>
      <c r="BB499">
        <f>+Casos_PN_CORR[[#This Row],[43948]]-Casos_PN_CORR[[#This Row],[43947]]</f>
        <v>0</v>
      </c>
      <c r="BC499">
        <f>+Casos_PN_CORR[[#This Row],[43949]]-Casos_PN_CORR[[#This Row],[43948]]</f>
        <v>0</v>
      </c>
      <c r="BD499">
        <f>+Casos_PN_CORR[[#This Row],[43950]]-Casos_PN_CORR[[#This Row],[43949]]</f>
        <v>0</v>
      </c>
      <c r="BE499">
        <f>+Casos_PN_CORR[[#This Row],[43951]]-Casos_PN_CORR[[#This Row],[43950]]</f>
        <v>0</v>
      </c>
      <c r="BF499">
        <f>+Casos_PN_CORR[[#This Row],[43952]]-Casos_PN_CORR[[#This Row],[43951]]</f>
        <v>0</v>
      </c>
      <c r="BG499">
        <f>+Casos_PN_CORR[[#This Row],[43953]]-Casos_PN_CORR[[#This Row],[43952]]</f>
        <v>0</v>
      </c>
      <c r="BH499">
        <f>+Casos_PN_CORR[[#This Row],[43954]]-Casos_PN_CORR[[#This Row],[43953]]</f>
        <v>0</v>
      </c>
      <c r="BI499">
        <f>+Casos_PN_CORR[[#This Row],[43955]]-Casos_PN_CORR[[#This Row],[43954]]</f>
        <v>0</v>
      </c>
      <c r="BJ499">
        <f>+Casos_PN_CORR[[#This Row],[43956]]-Casos_PN_CORR[[#This Row],[43955]]</f>
        <v>0</v>
      </c>
      <c r="BK499">
        <f>+Casos_PN_CORR[[#This Row],[43957]]-Casos_PN_CORR[[#This Row],[43956]]</f>
        <v>0</v>
      </c>
      <c r="BL499">
        <f>+Casos_PN_CORR[[#This Row],[43958]]-Casos_PN_CORR[[#This Row],[43957]]</f>
        <v>0</v>
      </c>
      <c r="BM499">
        <f>+Casos_PN_CORR[[#This Row],[43959]]-Casos_PN_CORR[[#This Row],[43958]]</f>
        <v>0</v>
      </c>
      <c r="BN499">
        <f>+Casos_PN_CORR[[#This Row],[43960]]-Casos_PN_CORR[[#This Row],[43959]]</f>
        <v>0</v>
      </c>
      <c r="BO499">
        <f>+Casos_PN_CORR[[#This Row],[43961]]-Casos_PN_CORR[[#This Row],[43960]]</f>
        <v>0</v>
      </c>
      <c r="BP499">
        <f>+Casos_PN_CORR[[#This Row],[43962]]-Casos_PN_CORR[[#This Row],[43961]]</f>
        <v>0</v>
      </c>
      <c r="BQ499">
        <f>+Casos_PN_CORR[[#This Row],[43963]]-Casos_PN_CORR[[#This Row],[43962]]</f>
        <v>0</v>
      </c>
      <c r="BR499">
        <f>+Casos_PN_CORR[[#This Row],[43964]]-Casos_PN_CORR[[#This Row],[43963]]</f>
        <v>0</v>
      </c>
      <c r="BS499">
        <f>+Casos_PN_CORR[[#This Row],[43965]]-Casos_PN_CORR[[#This Row],[43964]]</f>
        <v>0</v>
      </c>
      <c r="BT499">
        <f>+Casos_PN_CORR[[#This Row],[43966]]-Casos_PN_CORR[[#This Row],[43965]]</f>
        <v>0</v>
      </c>
      <c r="BU499">
        <f>+Casos_PN_CORR[[#This Row],[43967]]-Casos_PN_CORR[[#This Row],[43966]]</f>
        <v>0</v>
      </c>
      <c r="BV499">
        <f>+Casos_PN_CORR[[#This Row],[43968]]-Casos_PN_CORR[[#This Row],[43967]]</f>
        <v>0</v>
      </c>
      <c r="BW499">
        <f>+Casos_PN_CORR[[#This Row],[43969]]-Casos_PN_CORR[[#This Row],[43968]]</f>
        <v>0</v>
      </c>
      <c r="BX499">
        <f>+Casos_PN_CORR[[#This Row],[43970]]-Casos_PN_CORR[[#This Row],[43969]]</f>
        <v>0</v>
      </c>
      <c r="BY499">
        <f>+Casos_PN_CORR[[#This Row],[43971]]-Casos_PN_CORR[[#This Row],[43970]]</f>
        <v>0</v>
      </c>
      <c r="BZ499">
        <f>+Casos_PN_CORR[[#This Row],[43972]]-Casos_PN_CORR[[#This Row],[43971]]</f>
        <v>0</v>
      </c>
      <c r="CA499">
        <f>+Casos_PN_CORR[[#This Row],[43973]]-Casos_PN_CORR[[#This Row],[43972]]</f>
        <v>0</v>
      </c>
      <c r="CB499">
        <f>+Casos_PN_CORR[[#This Row],[43974]]-Casos_PN_CORR[[#This Row],[43973]]</f>
        <v>0</v>
      </c>
      <c r="CC499">
        <f>+Casos_PN_CORR[[#This Row],[43975]]-Casos_PN_CORR[[#This Row],[43974]]</f>
        <v>0</v>
      </c>
      <c r="CD499">
        <f>+Casos_PN_CORR[[#This Row],[43976]]-Casos_PN_CORR[[#This Row],[43975]]</f>
        <v>0</v>
      </c>
      <c r="CE499">
        <f>+Casos_PN_CORR[[#This Row],[43977]]-Casos_PN_CORR[[#This Row],[43976]]</f>
        <v>0</v>
      </c>
      <c r="CF499">
        <f>+Casos_PN_CORR[[#This Row],[43978]]-Casos_PN_CORR[[#This Row],[43977]]</f>
        <v>0</v>
      </c>
      <c r="CG499">
        <f>+Casos_PN_CORR[[#This Row],[43979]]-Casos_PN_CORR[[#This Row],[43978]]</f>
        <v>0</v>
      </c>
      <c r="CH499">
        <f>+Casos_PN_CORR[[#This Row],[43980]]-Casos_PN_CORR[[#This Row],[43979]]</f>
        <v>0</v>
      </c>
      <c r="CI499">
        <f>+Casos_PN_CORR[[#This Row],[43981]]-Casos_PN_CORR[[#This Row],[43980]]</f>
        <v>0</v>
      </c>
      <c r="CJ499">
        <f>+Casos_PN_CORR[[#This Row],[43982]]-Casos_PN_CORR[[#This Row],[43981]]</f>
        <v>0</v>
      </c>
      <c r="CK499">
        <f>+Casos_PN_CORR[[#This Row],[43983]]-Casos_PN_CORR[[#This Row],[43982]]</f>
        <v>0</v>
      </c>
      <c r="CL499">
        <f>+Casos_PN_CORR[[#This Row],[43984]]-Casos_PN_CORR[[#This Row],[43983]]</f>
        <v>0</v>
      </c>
      <c r="CM499">
        <f>+Casos_PN_CORR[[#This Row],[43985]]-Casos_PN_CORR[[#This Row],[43984]]</f>
        <v>0</v>
      </c>
      <c r="CN499">
        <f>+Casos_PN_CORR[[#This Row],[43986]]-Casos_PN_CORR[[#This Row],[43985]]</f>
        <v>0</v>
      </c>
      <c r="CO499">
        <f>+Casos_PN_CORR[[#This Row],[43987]]-Casos_PN_CORR[[#This Row],[43986]]</f>
        <v>0</v>
      </c>
      <c r="CP499">
        <f>+Casos_PN_CORR[[#This Row],[43988]]-Casos_PN_CORR[[#This Row],[43987]]</f>
        <v>0</v>
      </c>
      <c r="CQ499">
        <f>+Casos_PN_CORR[[#This Row],[43989]]-Casos_PN_CORR[[#This Row],[43988]]</f>
        <v>0</v>
      </c>
      <c r="CR499">
        <f>+Casos_PN_CORR[[#This Row],[43990]]-Casos_PN_CORR[[#This Row],[43989]]</f>
        <v>0</v>
      </c>
      <c r="CS499">
        <f>+Casos_PN_CORR[[#This Row],[43991]]-Casos_PN_CORR[[#This Row],[43990]]</f>
        <v>0</v>
      </c>
      <c r="CT499">
        <f>+Casos_PN_CORR[[#This Row],[43992]]-Casos_PN_CORR[[#This Row],[43991]]</f>
        <v>0</v>
      </c>
      <c r="CU499">
        <f>+Casos_PN_CORR[[#This Row],[43993]]-Casos_PN_CORR[[#This Row],[43992]]</f>
        <v>0</v>
      </c>
    </row>
    <row r="500" spans="1:99" x14ac:dyDescent="0.3">
      <c r="A500">
        <v>60506</v>
      </c>
      <c r="B500" s="2" t="s">
        <v>158</v>
      </c>
      <c r="C500" s="2" t="s">
        <v>417</v>
      </c>
      <c r="D500" s="2" t="s">
        <v>702</v>
      </c>
      <c r="E500" s="4">
        <f t="shared" si="7"/>
        <v>0</v>
      </c>
      <c r="F500">
        <f>+Casos_PN_CORR[[#This Row],[43900]]</f>
        <v>0</v>
      </c>
      <c r="G500">
        <f>+Casos_PN_CORR[[#This Row],[43901]]-Casos_PN_CORR[[#This Row],[43900]]</f>
        <v>0</v>
      </c>
      <c r="H500">
        <f>+Casos_PN_CORR[[#This Row],[43902]]-Casos_PN_CORR[[#This Row],[43901]]</f>
        <v>0</v>
      </c>
      <c r="I500">
        <f>+Casos_PN_CORR[[#This Row],[43903]]-Casos_PN_CORR[[#This Row],[43902]]</f>
        <v>0</v>
      </c>
      <c r="J500">
        <f>+Casos_PN_CORR[[#This Row],[43904]]-Casos_PN_CORR[[#This Row],[43903]]</f>
        <v>0</v>
      </c>
      <c r="K500">
        <f>+Casos_PN_CORR[[#This Row],[43905]]-Casos_PN_CORR[[#This Row],[43904]]</f>
        <v>0</v>
      </c>
      <c r="L500">
        <f>+Casos_PN_CORR[[#This Row],[43906]]-Casos_PN_CORR[[#This Row],[43905]]</f>
        <v>0</v>
      </c>
      <c r="M500">
        <f>+Casos_PN_CORR[[#This Row],[43907]]-Casos_PN_CORR[[#This Row],[43906]]</f>
        <v>0</v>
      </c>
      <c r="N500">
        <f>+Casos_PN_CORR[[#This Row],[43908]]-Casos_PN_CORR[[#This Row],[43907]]</f>
        <v>0</v>
      </c>
      <c r="O500">
        <f>+Casos_PN_CORR[[#This Row],[43909]]-Casos_PN_CORR[[#This Row],[43908]]</f>
        <v>0</v>
      </c>
      <c r="P500">
        <f>+Casos_PN_CORR[[#This Row],[43910]]-Casos_PN_CORR[[#This Row],[43909]]</f>
        <v>0</v>
      </c>
      <c r="Q500">
        <f>+Casos_PN_CORR[[#This Row],[43911]]-Casos_PN_CORR[[#This Row],[43910]]</f>
        <v>0</v>
      </c>
      <c r="R500">
        <f>+Casos_PN_CORR[[#This Row],[43912]]-Casos_PN_CORR[[#This Row],[43911]]</f>
        <v>0</v>
      </c>
      <c r="S500">
        <f>+Casos_PN_CORR[[#This Row],[43913]]-Casos_PN_CORR[[#This Row],[43912]]</f>
        <v>0</v>
      </c>
      <c r="T500">
        <f>+Casos_PN_CORR[[#This Row],[43914]]-Casos_PN_CORR[[#This Row],[43913]]</f>
        <v>0</v>
      </c>
      <c r="U500">
        <f>+Casos_PN_CORR[[#This Row],[43915]]-Casos_PN_CORR[[#This Row],[43914]]</f>
        <v>0</v>
      </c>
      <c r="V500">
        <f>+Casos_PN_CORR[[#This Row],[43916]]-Casos_PN_CORR[[#This Row],[43915]]</f>
        <v>0</v>
      </c>
      <c r="W500">
        <f>+Casos_PN_CORR[[#This Row],[43917]]-Casos_PN_CORR[[#This Row],[43916]]</f>
        <v>0</v>
      </c>
      <c r="X500">
        <f>+Casos_PN_CORR[[#This Row],[43918]]-Casos_PN_CORR[[#This Row],[43917]]</f>
        <v>0</v>
      </c>
      <c r="Y500">
        <f>+Casos_PN_CORR[[#This Row],[43919]]-Casos_PN_CORR[[#This Row],[43918]]</f>
        <v>0</v>
      </c>
      <c r="Z500">
        <f>+Casos_PN_CORR[[#This Row],[43920]]-Casos_PN_CORR[[#This Row],[43919]]</f>
        <v>0</v>
      </c>
      <c r="AA500">
        <f>+Casos_PN_CORR[[#This Row],[43921]]-Casos_PN_CORR[[#This Row],[43920]]</f>
        <v>0</v>
      </c>
      <c r="AB500">
        <f>+Casos_PN_CORR[[#This Row],[43922]]-Casos_PN_CORR[[#This Row],[43921]]</f>
        <v>0</v>
      </c>
      <c r="AC500">
        <f>+Casos_PN_CORR[[#This Row],[43923]]-Casos_PN_CORR[[#This Row],[43922]]</f>
        <v>0</v>
      </c>
      <c r="AD500">
        <f>+Casos_PN_CORR[[#This Row],[43924]]-Casos_PN_CORR[[#This Row],[43923]]</f>
        <v>0</v>
      </c>
      <c r="AE500">
        <f>+Casos_PN_CORR[[#This Row],[43925]]-Casos_PN_CORR[[#This Row],[43924]]</f>
        <v>0</v>
      </c>
      <c r="AF500">
        <f>+Casos_PN_CORR[[#This Row],[43926]]-Casos_PN_CORR[[#This Row],[43925]]</f>
        <v>0</v>
      </c>
      <c r="AG500">
        <f>+Casos_PN_CORR[[#This Row],[43927]]-Casos_PN_CORR[[#This Row],[43926]]</f>
        <v>0</v>
      </c>
      <c r="AH500">
        <f>+Casos_PN_CORR[[#This Row],[43928]]-Casos_PN_CORR[[#This Row],[43927]]</f>
        <v>0</v>
      </c>
      <c r="AI500">
        <f>+Casos_PN_CORR[[#This Row],[43929]]-Casos_PN_CORR[[#This Row],[43928]]</f>
        <v>0</v>
      </c>
      <c r="AJ500">
        <f>+Casos_PN_CORR[[#This Row],[43930]]-Casos_PN_CORR[[#This Row],[43929]]</f>
        <v>0</v>
      </c>
      <c r="AK500">
        <f>+Casos_PN_CORR[[#This Row],[43931]]-Casos_PN_CORR[[#This Row],[43930]]</f>
        <v>0</v>
      </c>
      <c r="AL500">
        <f>+Casos_PN_CORR[[#This Row],[43932]]-Casos_PN_CORR[[#This Row],[43931]]</f>
        <v>0</v>
      </c>
      <c r="AM500">
        <f>+Casos_PN_CORR[[#This Row],[43933]]-Casos_PN_CORR[[#This Row],[43932]]</f>
        <v>0</v>
      </c>
      <c r="AN500">
        <f>+Casos_PN_CORR[[#This Row],[43934]]-Casos_PN_CORR[[#This Row],[43933]]</f>
        <v>0</v>
      </c>
      <c r="AO500">
        <f>+Casos_PN_CORR[[#This Row],[43935]]-Casos_PN_CORR[[#This Row],[43934]]</f>
        <v>0</v>
      </c>
      <c r="AP500">
        <f>+Casos_PN_CORR[[#This Row],[43936]]-Casos_PN_CORR[[#This Row],[43935]]</f>
        <v>0</v>
      </c>
      <c r="AQ500">
        <f>+Casos_PN_CORR[[#This Row],[43937]]-Casos_PN_CORR[[#This Row],[43936]]</f>
        <v>0</v>
      </c>
      <c r="AR500">
        <f>+Casos_PN_CORR[[#This Row],[43938]]-Casos_PN_CORR[[#This Row],[43937]]</f>
        <v>0</v>
      </c>
      <c r="AS500">
        <f>+Casos_PN_CORR[[#This Row],[43939]]-Casos_PN_CORR[[#This Row],[43938]]</f>
        <v>0</v>
      </c>
      <c r="AT500">
        <f>+Casos_PN_CORR[[#This Row],[43940]]-Casos_PN_CORR[[#This Row],[43939]]</f>
        <v>0</v>
      </c>
      <c r="AU500">
        <f>+Casos_PN_CORR[[#This Row],[43941]]-Casos_PN_CORR[[#This Row],[43940]]</f>
        <v>0</v>
      </c>
      <c r="AV500">
        <f>+Casos_PN_CORR[[#This Row],[43942]]-Casos_PN_CORR[[#This Row],[43941]]</f>
        <v>0</v>
      </c>
      <c r="AW500">
        <f>+Casos_PN_CORR[[#This Row],[43943]]-Casos_PN_CORR[[#This Row],[43942]]</f>
        <v>0</v>
      </c>
      <c r="AX500">
        <f>+Casos_PN_CORR[[#This Row],[43944]]-Casos_PN_CORR[[#This Row],[43943]]</f>
        <v>0</v>
      </c>
      <c r="AY500">
        <f>+Casos_PN_CORR[[#This Row],[43945]]-Casos_PN_CORR[[#This Row],[43944]]</f>
        <v>0</v>
      </c>
      <c r="AZ500">
        <f>+Casos_PN_CORR[[#This Row],[43946]]-Casos_PN_CORR[[#This Row],[43945]]</f>
        <v>0</v>
      </c>
      <c r="BA500">
        <f>+Casos_PN_CORR[[#This Row],[43947]]-Casos_PN_CORR[[#This Row],[43946]]</f>
        <v>0</v>
      </c>
      <c r="BB500">
        <f>+Casos_PN_CORR[[#This Row],[43948]]-Casos_PN_CORR[[#This Row],[43947]]</f>
        <v>0</v>
      </c>
      <c r="BC500">
        <f>+Casos_PN_CORR[[#This Row],[43949]]-Casos_PN_CORR[[#This Row],[43948]]</f>
        <v>0</v>
      </c>
      <c r="BD500">
        <f>+Casos_PN_CORR[[#This Row],[43950]]-Casos_PN_CORR[[#This Row],[43949]]</f>
        <v>0</v>
      </c>
      <c r="BE500">
        <f>+Casos_PN_CORR[[#This Row],[43951]]-Casos_PN_CORR[[#This Row],[43950]]</f>
        <v>0</v>
      </c>
      <c r="BF500">
        <f>+Casos_PN_CORR[[#This Row],[43952]]-Casos_PN_CORR[[#This Row],[43951]]</f>
        <v>0</v>
      </c>
      <c r="BG500">
        <f>+Casos_PN_CORR[[#This Row],[43953]]-Casos_PN_CORR[[#This Row],[43952]]</f>
        <v>0</v>
      </c>
      <c r="BH500">
        <f>+Casos_PN_CORR[[#This Row],[43954]]-Casos_PN_CORR[[#This Row],[43953]]</f>
        <v>0</v>
      </c>
      <c r="BI500">
        <f>+Casos_PN_CORR[[#This Row],[43955]]-Casos_PN_CORR[[#This Row],[43954]]</f>
        <v>0</v>
      </c>
      <c r="BJ500">
        <f>+Casos_PN_CORR[[#This Row],[43956]]-Casos_PN_CORR[[#This Row],[43955]]</f>
        <v>0</v>
      </c>
      <c r="BK500">
        <f>+Casos_PN_CORR[[#This Row],[43957]]-Casos_PN_CORR[[#This Row],[43956]]</f>
        <v>0</v>
      </c>
      <c r="BL500">
        <f>+Casos_PN_CORR[[#This Row],[43958]]-Casos_PN_CORR[[#This Row],[43957]]</f>
        <v>0</v>
      </c>
      <c r="BM500">
        <f>+Casos_PN_CORR[[#This Row],[43959]]-Casos_PN_CORR[[#This Row],[43958]]</f>
        <v>0</v>
      </c>
      <c r="BN500">
        <f>+Casos_PN_CORR[[#This Row],[43960]]-Casos_PN_CORR[[#This Row],[43959]]</f>
        <v>0</v>
      </c>
      <c r="BO500">
        <f>+Casos_PN_CORR[[#This Row],[43961]]-Casos_PN_CORR[[#This Row],[43960]]</f>
        <v>0</v>
      </c>
      <c r="BP500">
        <f>+Casos_PN_CORR[[#This Row],[43962]]-Casos_PN_CORR[[#This Row],[43961]]</f>
        <v>0</v>
      </c>
      <c r="BQ500">
        <f>+Casos_PN_CORR[[#This Row],[43963]]-Casos_PN_CORR[[#This Row],[43962]]</f>
        <v>0</v>
      </c>
      <c r="BR500">
        <f>+Casos_PN_CORR[[#This Row],[43964]]-Casos_PN_CORR[[#This Row],[43963]]</f>
        <v>0</v>
      </c>
      <c r="BS500">
        <f>+Casos_PN_CORR[[#This Row],[43965]]-Casos_PN_CORR[[#This Row],[43964]]</f>
        <v>0</v>
      </c>
      <c r="BT500">
        <f>+Casos_PN_CORR[[#This Row],[43966]]-Casos_PN_CORR[[#This Row],[43965]]</f>
        <v>0</v>
      </c>
      <c r="BU500">
        <f>+Casos_PN_CORR[[#This Row],[43967]]-Casos_PN_CORR[[#This Row],[43966]]</f>
        <v>0</v>
      </c>
      <c r="BV500">
        <f>+Casos_PN_CORR[[#This Row],[43968]]-Casos_PN_CORR[[#This Row],[43967]]</f>
        <v>0</v>
      </c>
      <c r="BW500">
        <f>+Casos_PN_CORR[[#This Row],[43969]]-Casos_PN_CORR[[#This Row],[43968]]</f>
        <v>0</v>
      </c>
      <c r="BX500">
        <f>+Casos_PN_CORR[[#This Row],[43970]]-Casos_PN_CORR[[#This Row],[43969]]</f>
        <v>0</v>
      </c>
      <c r="BY500">
        <f>+Casos_PN_CORR[[#This Row],[43971]]-Casos_PN_CORR[[#This Row],[43970]]</f>
        <v>0</v>
      </c>
      <c r="BZ500">
        <f>+Casos_PN_CORR[[#This Row],[43972]]-Casos_PN_CORR[[#This Row],[43971]]</f>
        <v>0</v>
      </c>
      <c r="CA500">
        <f>+Casos_PN_CORR[[#This Row],[43973]]-Casos_PN_CORR[[#This Row],[43972]]</f>
        <v>0</v>
      </c>
      <c r="CB500">
        <f>+Casos_PN_CORR[[#This Row],[43974]]-Casos_PN_CORR[[#This Row],[43973]]</f>
        <v>0</v>
      </c>
      <c r="CC500">
        <f>+Casos_PN_CORR[[#This Row],[43975]]-Casos_PN_CORR[[#This Row],[43974]]</f>
        <v>0</v>
      </c>
      <c r="CD500">
        <f>+Casos_PN_CORR[[#This Row],[43976]]-Casos_PN_CORR[[#This Row],[43975]]</f>
        <v>0</v>
      </c>
      <c r="CE500">
        <f>+Casos_PN_CORR[[#This Row],[43977]]-Casos_PN_CORR[[#This Row],[43976]]</f>
        <v>0</v>
      </c>
      <c r="CF500">
        <f>+Casos_PN_CORR[[#This Row],[43978]]-Casos_PN_CORR[[#This Row],[43977]]</f>
        <v>0</v>
      </c>
      <c r="CG500">
        <f>+Casos_PN_CORR[[#This Row],[43979]]-Casos_PN_CORR[[#This Row],[43978]]</f>
        <v>0</v>
      </c>
      <c r="CH500">
        <f>+Casos_PN_CORR[[#This Row],[43980]]-Casos_PN_CORR[[#This Row],[43979]]</f>
        <v>0</v>
      </c>
      <c r="CI500">
        <f>+Casos_PN_CORR[[#This Row],[43981]]-Casos_PN_CORR[[#This Row],[43980]]</f>
        <v>0</v>
      </c>
      <c r="CJ500">
        <f>+Casos_PN_CORR[[#This Row],[43982]]-Casos_PN_CORR[[#This Row],[43981]]</f>
        <v>0</v>
      </c>
      <c r="CK500">
        <f>+Casos_PN_CORR[[#This Row],[43983]]-Casos_PN_CORR[[#This Row],[43982]]</f>
        <v>0</v>
      </c>
      <c r="CL500">
        <f>+Casos_PN_CORR[[#This Row],[43984]]-Casos_PN_CORR[[#This Row],[43983]]</f>
        <v>0</v>
      </c>
      <c r="CM500">
        <f>+Casos_PN_CORR[[#This Row],[43985]]-Casos_PN_CORR[[#This Row],[43984]]</f>
        <v>0</v>
      </c>
      <c r="CN500">
        <f>+Casos_PN_CORR[[#This Row],[43986]]-Casos_PN_CORR[[#This Row],[43985]]</f>
        <v>0</v>
      </c>
      <c r="CO500">
        <f>+Casos_PN_CORR[[#This Row],[43987]]-Casos_PN_CORR[[#This Row],[43986]]</f>
        <v>0</v>
      </c>
      <c r="CP500">
        <f>+Casos_PN_CORR[[#This Row],[43988]]-Casos_PN_CORR[[#This Row],[43987]]</f>
        <v>0</v>
      </c>
      <c r="CQ500">
        <f>+Casos_PN_CORR[[#This Row],[43989]]-Casos_PN_CORR[[#This Row],[43988]]</f>
        <v>0</v>
      </c>
      <c r="CR500">
        <f>+Casos_PN_CORR[[#This Row],[43990]]-Casos_PN_CORR[[#This Row],[43989]]</f>
        <v>0</v>
      </c>
      <c r="CS500">
        <f>+Casos_PN_CORR[[#This Row],[43991]]-Casos_PN_CORR[[#This Row],[43990]]</f>
        <v>0</v>
      </c>
      <c r="CT500">
        <f>+Casos_PN_CORR[[#This Row],[43992]]-Casos_PN_CORR[[#This Row],[43991]]</f>
        <v>0</v>
      </c>
      <c r="CU500">
        <f>+Casos_PN_CORR[[#This Row],[43993]]-Casos_PN_CORR[[#This Row],[43992]]</f>
        <v>0</v>
      </c>
    </row>
    <row r="501" spans="1:99" x14ac:dyDescent="0.3">
      <c r="A501">
        <v>30401</v>
      </c>
      <c r="B501" s="2" t="s">
        <v>144</v>
      </c>
      <c r="C501" s="2" t="s">
        <v>330</v>
      </c>
      <c r="D501" s="2" t="s">
        <v>334</v>
      </c>
      <c r="E501" s="4">
        <f t="shared" si="7"/>
        <v>0</v>
      </c>
      <c r="F501">
        <f>+Casos_PN_CORR[[#This Row],[43900]]</f>
        <v>0</v>
      </c>
      <c r="G501">
        <f>+Casos_PN_CORR[[#This Row],[43901]]-Casos_PN_CORR[[#This Row],[43900]]</f>
        <v>0</v>
      </c>
      <c r="H501">
        <f>+Casos_PN_CORR[[#This Row],[43902]]-Casos_PN_CORR[[#This Row],[43901]]</f>
        <v>0</v>
      </c>
      <c r="I501">
        <f>+Casos_PN_CORR[[#This Row],[43903]]-Casos_PN_CORR[[#This Row],[43902]]</f>
        <v>0</v>
      </c>
      <c r="J501">
        <f>+Casos_PN_CORR[[#This Row],[43904]]-Casos_PN_CORR[[#This Row],[43903]]</f>
        <v>0</v>
      </c>
      <c r="K501">
        <f>+Casos_PN_CORR[[#This Row],[43905]]-Casos_PN_CORR[[#This Row],[43904]]</f>
        <v>0</v>
      </c>
      <c r="L501">
        <f>+Casos_PN_CORR[[#This Row],[43906]]-Casos_PN_CORR[[#This Row],[43905]]</f>
        <v>0</v>
      </c>
      <c r="M501">
        <f>+Casos_PN_CORR[[#This Row],[43907]]-Casos_PN_CORR[[#This Row],[43906]]</f>
        <v>0</v>
      </c>
      <c r="N501">
        <f>+Casos_PN_CORR[[#This Row],[43908]]-Casos_PN_CORR[[#This Row],[43907]]</f>
        <v>0</v>
      </c>
      <c r="O501">
        <f>+Casos_PN_CORR[[#This Row],[43909]]-Casos_PN_CORR[[#This Row],[43908]]</f>
        <v>0</v>
      </c>
      <c r="P501">
        <f>+Casos_PN_CORR[[#This Row],[43910]]-Casos_PN_CORR[[#This Row],[43909]]</f>
        <v>0</v>
      </c>
      <c r="Q501">
        <f>+Casos_PN_CORR[[#This Row],[43911]]-Casos_PN_CORR[[#This Row],[43910]]</f>
        <v>0</v>
      </c>
      <c r="R501">
        <f>+Casos_PN_CORR[[#This Row],[43912]]-Casos_PN_CORR[[#This Row],[43911]]</f>
        <v>0</v>
      </c>
      <c r="S501">
        <f>+Casos_PN_CORR[[#This Row],[43913]]-Casos_PN_CORR[[#This Row],[43912]]</f>
        <v>0</v>
      </c>
      <c r="T501">
        <f>+Casos_PN_CORR[[#This Row],[43914]]-Casos_PN_CORR[[#This Row],[43913]]</f>
        <v>0</v>
      </c>
      <c r="U501">
        <f>+Casos_PN_CORR[[#This Row],[43915]]-Casos_PN_CORR[[#This Row],[43914]]</f>
        <v>0</v>
      </c>
      <c r="V501">
        <f>+Casos_PN_CORR[[#This Row],[43916]]-Casos_PN_CORR[[#This Row],[43915]]</f>
        <v>0</v>
      </c>
      <c r="W501">
        <f>+Casos_PN_CORR[[#This Row],[43917]]-Casos_PN_CORR[[#This Row],[43916]]</f>
        <v>0</v>
      </c>
      <c r="X501">
        <f>+Casos_PN_CORR[[#This Row],[43918]]-Casos_PN_CORR[[#This Row],[43917]]</f>
        <v>0</v>
      </c>
      <c r="Y501">
        <f>+Casos_PN_CORR[[#This Row],[43919]]-Casos_PN_CORR[[#This Row],[43918]]</f>
        <v>0</v>
      </c>
      <c r="Z501">
        <f>+Casos_PN_CORR[[#This Row],[43920]]-Casos_PN_CORR[[#This Row],[43919]]</f>
        <v>0</v>
      </c>
      <c r="AA501">
        <f>+Casos_PN_CORR[[#This Row],[43921]]-Casos_PN_CORR[[#This Row],[43920]]</f>
        <v>0</v>
      </c>
      <c r="AB501">
        <f>+Casos_PN_CORR[[#This Row],[43922]]-Casos_PN_CORR[[#This Row],[43921]]</f>
        <v>0</v>
      </c>
      <c r="AC501">
        <f>+Casos_PN_CORR[[#This Row],[43923]]-Casos_PN_CORR[[#This Row],[43922]]</f>
        <v>0</v>
      </c>
      <c r="AD501">
        <f>+Casos_PN_CORR[[#This Row],[43924]]-Casos_PN_CORR[[#This Row],[43923]]</f>
        <v>0</v>
      </c>
      <c r="AE501">
        <f>+Casos_PN_CORR[[#This Row],[43925]]-Casos_PN_CORR[[#This Row],[43924]]</f>
        <v>0</v>
      </c>
      <c r="AF501">
        <f>+Casos_PN_CORR[[#This Row],[43926]]-Casos_PN_CORR[[#This Row],[43925]]</f>
        <v>0</v>
      </c>
      <c r="AG501">
        <f>+Casos_PN_CORR[[#This Row],[43927]]-Casos_PN_CORR[[#This Row],[43926]]</f>
        <v>0</v>
      </c>
      <c r="AH501">
        <f>+Casos_PN_CORR[[#This Row],[43928]]-Casos_PN_CORR[[#This Row],[43927]]</f>
        <v>0</v>
      </c>
      <c r="AI501">
        <f>+Casos_PN_CORR[[#This Row],[43929]]-Casos_PN_CORR[[#This Row],[43928]]</f>
        <v>0</v>
      </c>
      <c r="AJ501">
        <f>+Casos_PN_CORR[[#This Row],[43930]]-Casos_PN_CORR[[#This Row],[43929]]</f>
        <v>0</v>
      </c>
      <c r="AK501">
        <f>+Casos_PN_CORR[[#This Row],[43931]]-Casos_PN_CORR[[#This Row],[43930]]</f>
        <v>0</v>
      </c>
      <c r="AL501">
        <f>+Casos_PN_CORR[[#This Row],[43932]]-Casos_PN_CORR[[#This Row],[43931]]</f>
        <v>0</v>
      </c>
      <c r="AM501">
        <f>+Casos_PN_CORR[[#This Row],[43933]]-Casos_PN_CORR[[#This Row],[43932]]</f>
        <v>0</v>
      </c>
      <c r="AN501">
        <f>+Casos_PN_CORR[[#This Row],[43934]]-Casos_PN_CORR[[#This Row],[43933]]</f>
        <v>0</v>
      </c>
      <c r="AO501">
        <f>+Casos_PN_CORR[[#This Row],[43935]]-Casos_PN_CORR[[#This Row],[43934]]</f>
        <v>0</v>
      </c>
      <c r="AP501">
        <f>+Casos_PN_CORR[[#This Row],[43936]]-Casos_PN_CORR[[#This Row],[43935]]</f>
        <v>0</v>
      </c>
      <c r="AQ501">
        <f>+Casos_PN_CORR[[#This Row],[43937]]-Casos_PN_CORR[[#This Row],[43936]]</f>
        <v>0</v>
      </c>
      <c r="AR501">
        <f>+Casos_PN_CORR[[#This Row],[43938]]-Casos_PN_CORR[[#This Row],[43937]]</f>
        <v>0</v>
      </c>
      <c r="AS501">
        <f>+Casos_PN_CORR[[#This Row],[43939]]-Casos_PN_CORR[[#This Row],[43938]]</f>
        <v>0</v>
      </c>
      <c r="AT501">
        <f>+Casos_PN_CORR[[#This Row],[43940]]-Casos_PN_CORR[[#This Row],[43939]]</f>
        <v>0</v>
      </c>
      <c r="AU501">
        <f>+Casos_PN_CORR[[#This Row],[43941]]-Casos_PN_CORR[[#This Row],[43940]]</f>
        <v>0</v>
      </c>
      <c r="AV501">
        <f>+Casos_PN_CORR[[#This Row],[43942]]-Casos_PN_CORR[[#This Row],[43941]]</f>
        <v>0</v>
      </c>
      <c r="AW501">
        <f>+Casos_PN_CORR[[#This Row],[43943]]-Casos_PN_CORR[[#This Row],[43942]]</f>
        <v>0</v>
      </c>
      <c r="AX501">
        <f>+Casos_PN_CORR[[#This Row],[43944]]-Casos_PN_CORR[[#This Row],[43943]]</f>
        <v>0</v>
      </c>
      <c r="AY501">
        <f>+Casos_PN_CORR[[#This Row],[43945]]-Casos_PN_CORR[[#This Row],[43944]]</f>
        <v>0</v>
      </c>
      <c r="AZ501">
        <f>+Casos_PN_CORR[[#This Row],[43946]]-Casos_PN_CORR[[#This Row],[43945]]</f>
        <v>0</v>
      </c>
      <c r="BA501">
        <f>+Casos_PN_CORR[[#This Row],[43947]]-Casos_PN_CORR[[#This Row],[43946]]</f>
        <v>0</v>
      </c>
      <c r="BB501">
        <f>+Casos_PN_CORR[[#This Row],[43948]]-Casos_PN_CORR[[#This Row],[43947]]</f>
        <v>0</v>
      </c>
      <c r="BC501">
        <f>+Casos_PN_CORR[[#This Row],[43949]]-Casos_PN_CORR[[#This Row],[43948]]</f>
        <v>0</v>
      </c>
      <c r="BD501">
        <f>+Casos_PN_CORR[[#This Row],[43950]]-Casos_PN_CORR[[#This Row],[43949]]</f>
        <v>0</v>
      </c>
      <c r="BE501">
        <f>+Casos_PN_CORR[[#This Row],[43951]]-Casos_PN_CORR[[#This Row],[43950]]</f>
        <v>0</v>
      </c>
      <c r="BF501">
        <f>+Casos_PN_CORR[[#This Row],[43952]]-Casos_PN_CORR[[#This Row],[43951]]</f>
        <v>0</v>
      </c>
      <c r="BG501">
        <f>+Casos_PN_CORR[[#This Row],[43953]]-Casos_PN_CORR[[#This Row],[43952]]</f>
        <v>0</v>
      </c>
      <c r="BH501">
        <f>+Casos_PN_CORR[[#This Row],[43954]]-Casos_PN_CORR[[#This Row],[43953]]</f>
        <v>0</v>
      </c>
      <c r="BI501">
        <f>+Casos_PN_CORR[[#This Row],[43955]]-Casos_PN_CORR[[#This Row],[43954]]</f>
        <v>0</v>
      </c>
      <c r="BJ501">
        <f>+Casos_PN_CORR[[#This Row],[43956]]-Casos_PN_CORR[[#This Row],[43955]]</f>
        <v>0</v>
      </c>
      <c r="BK501">
        <f>+Casos_PN_CORR[[#This Row],[43957]]-Casos_PN_CORR[[#This Row],[43956]]</f>
        <v>0</v>
      </c>
      <c r="BL501">
        <f>+Casos_PN_CORR[[#This Row],[43958]]-Casos_PN_CORR[[#This Row],[43957]]</f>
        <v>0</v>
      </c>
      <c r="BM501">
        <f>+Casos_PN_CORR[[#This Row],[43959]]-Casos_PN_CORR[[#This Row],[43958]]</f>
        <v>0</v>
      </c>
      <c r="BN501">
        <f>+Casos_PN_CORR[[#This Row],[43960]]-Casos_PN_CORR[[#This Row],[43959]]</f>
        <v>0</v>
      </c>
      <c r="BO501">
        <f>+Casos_PN_CORR[[#This Row],[43961]]-Casos_PN_CORR[[#This Row],[43960]]</f>
        <v>0</v>
      </c>
      <c r="BP501">
        <f>+Casos_PN_CORR[[#This Row],[43962]]-Casos_PN_CORR[[#This Row],[43961]]</f>
        <v>0</v>
      </c>
      <c r="BQ501">
        <f>+Casos_PN_CORR[[#This Row],[43963]]-Casos_PN_CORR[[#This Row],[43962]]</f>
        <v>0</v>
      </c>
      <c r="BR501">
        <f>+Casos_PN_CORR[[#This Row],[43964]]-Casos_PN_CORR[[#This Row],[43963]]</f>
        <v>0</v>
      </c>
      <c r="BS501">
        <f>+Casos_PN_CORR[[#This Row],[43965]]-Casos_PN_CORR[[#This Row],[43964]]</f>
        <v>0</v>
      </c>
      <c r="BT501">
        <f>+Casos_PN_CORR[[#This Row],[43966]]-Casos_PN_CORR[[#This Row],[43965]]</f>
        <v>0</v>
      </c>
      <c r="BU501">
        <f>+Casos_PN_CORR[[#This Row],[43967]]-Casos_PN_CORR[[#This Row],[43966]]</f>
        <v>0</v>
      </c>
      <c r="BV501">
        <f>+Casos_PN_CORR[[#This Row],[43968]]-Casos_PN_CORR[[#This Row],[43967]]</f>
        <v>0</v>
      </c>
      <c r="BW501">
        <f>+Casos_PN_CORR[[#This Row],[43969]]-Casos_PN_CORR[[#This Row],[43968]]</f>
        <v>0</v>
      </c>
      <c r="BX501">
        <f>+Casos_PN_CORR[[#This Row],[43970]]-Casos_PN_CORR[[#This Row],[43969]]</f>
        <v>0</v>
      </c>
      <c r="BY501">
        <f>+Casos_PN_CORR[[#This Row],[43971]]-Casos_PN_CORR[[#This Row],[43970]]</f>
        <v>0</v>
      </c>
      <c r="BZ501">
        <f>+Casos_PN_CORR[[#This Row],[43972]]-Casos_PN_CORR[[#This Row],[43971]]</f>
        <v>0</v>
      </c>
      <c r="CA501">
        <f>+Casos_PN_CORR[[#This Row],[43973]]-Casos_PN_CORR[[#This Row],[43972]]</f>
        <v>0</v>
      </c>
      <c r="CB501">
        <f>+Casos_PN_CORR[[#This Row],[43974]]-Casos_PN_CORR[[#This Row],[43973]]</f>
        <v>0</v>
      </c>
      <c r="CC501">
        <f>+Casos_PN_CORR[[#This Row],[43975]]-Casos_PN_CORR[[#This Row],[43974]]</f>
        <v>0</v>
      </c>
      <c r="CD501">
        <f>+Casos_PN_CORR[[#This Row],[43976]]-Casos_PN_CORR[[#This Row],[43975]]</f>
        <v>0</v>
      </c>
      <c r="CE501">
        <f>+Casos_PN_CORR[[#This Row],[43977]]-Casos_PN_CORR[[#This Row],[43976]]</f>
        <v>0</v>
      </c>
      <c r="CF501">
        <f>+Casos_PN_CORR[[#This Row],[43978]]-Casos_PN_CORR[[#This Row],[43977]]</f>
        <v>0</v>
      </c>
      <c r="CG501">
        <f>+Casos_PN_CORR[[#This Row],[43979]]-Casos_PN_CORR[[#This Row],[43978]]</f>
        <v>0</v>
      </c>
      <c r="CH501">
        <f>+Casos_PN_CORR[[#This Row],[43980]]-Casos_PN_CORR[[#This Row],[43979]]</f>
        <v>0</v>
      </c>
      <c r="CI501">
        <f>+Casos_PN_CORR[[#This Row],[43981]]-Casos_PN_CORR[[#This Row],[43980]]</f>
        <v>0</v>
      </c>
      <c r="CJ501">
        <f>+Casos_PN_CORR[[#This Row],[43982]]-Casos_PN_CORR[[#This Row],[43981]]</f>
        <v>0</v>
      </c>
      <c r="CK501">
        <f>+Casos_PN_CORR[[#This Row],[43983]]-Casos_PN_CORR[[#This Row],[43982]]</f>
        <v>0</v>
      </c>
      <c r="CL501">
        <f>+Casos_PN_CORR[[#This Row],[43984]]-Casos_PN_CORR[[#This Row],[43983]]</f>
        <v>0</v>
      </c>
      <c r="CM501">
        <f>+Casos_PN_CORR[[#This Row],[43985]]-Casos_PN_CORR[[#This Row],[43984]]</f>
        <v>0</v>
      </c>
      <c r="CN501">
        <f>+Casos_PN_CORR[[#This Row],[43986]]-Casos_PN_CORR[[#This Row],[43985]]</f>
        <v>0</v>
      </c>
      <c r="CO501">
        <f>+Casos_PN_CORR[[#This Row],[43987]]-Casos_PN_CORR[[#This Row],[43986]]</f>
        <v>0</v>
      </c>
      <c r="CP501">
        <f>+Casos_PN_CORR[[#This Row],[43988]]-Casos_PN_CORR[[#This Row],[43987]]</f>
        <v>0</v>
      </c>
      <c r="CQ501">
        <f>+Casos_PN_CORR[[#This Row],[43989]]-Casos_PN_CORR[[#This Row],[43988]]</f>
        <v>0</v>
      </c>
      <c r="CR501">
        <f>+Casos_PN_CORR[[#This Row],[43990]]-Casos_PN_CORR[[#This Row],[43989]]</f>
        <v>0</v>
      </c>
      <c r="CS501">
        <f>+Casos_PN_CORR[[#This Row],[43991]]-Casos_PN_CORR[[#This Row],[43990]]</f>
        <v>0</v>
      </c>
      <c r="CT501">
        <f>+Casos_PN_CORR[[#This Row],[43992]]-Casos_PN_CORR[[#This Row],[43991]]</f>
        <v>0</v>
      </c>
      <c r="CU501">
        <f>+Casos_PN_CORR[[#This Row],[43993]]-Casos_PN_CORR[[#This Row],[43992]]</f>
        <v>0</v>
      </c>
    </row>
    <row r="502" spans="1:99" x14ac:dyDescent="0.3">
      <c r="A502">
        <v>40704</v>
      </c>
      <c r="B502" s="2" t="s">
        <v>154</v>
      </c>
      <c r="C502" s="2" t="s">
        <v>286</v>
      </c>
      <c r="D502" s="2" t="s">
        <v>703</v>
      </c>
      <c r="E502" s="4">
        <f t="shared" si="7"/>
        <v>0</v>
      </c>
      <c r="F502">
        <f>+Casos_PN_CORR[[#This Row],[43900]]</f>
        <v>0</v>
      </c>
      <c r="G502">
        <f>+Casos_PN_CORR[[#This Row],[43901]]-Casos_PN_CORR[[#This Row],[43900]]</f>
        <v>0</v>
      </c>
      <c r="H502">
        <f>+Casos_PN_CORR[[#This Row],[43902]]-Casos_PN_CORR[[#This Row],[43901]]</f>
        <v>0</v>
      </c>
      <c r="I502">
        <f>+Casos_PN_CORR[[#This Row],[43903]]-Casos_PN_CORR[[#This Row],[43902]]</f>
        <v>0</v>
      </c>
      <c r="J502">
        <f>+Casos_PN_CORR[[#This Row],[43904]]-Casos_PN_CORR[[#This Row],[43903]]</f>
        <v>0</v>
      </c>
      <c r="K502">
        <f>+Casos_PN_CORR[[#This Row],[43905]]-Casos_PN_CORR[[#This Row],[43904]]</f>
        <v>0</v>
      </c>
      <c r="L502">
        <f>+Casos_PN_CORR[[#This Row],[43906]]-Casos_PN_CORR[[#This Row],[43905]]</f>
        <v>0</v>
      </c>
      <c r="M502">
        <f>+Casos_PN_CORR[[#This Row],[43907]]-Casos_PN_CORR[[#This Row],[43906]]</f>
        <v>0</v>
      </c>
      <c r="N502">
        <f>+Casos_PN_CORR[[#This Row],[43908]]-Casos_PN_CORR[[#This Row],[43907]]</f>
        <v>0</v>
      </c>
      <c r="O502">
        <f>+Casos_PN_CORR[[#This Row],[43909]]-Casos_PN_CORR[[#This Row],[43908]]</f>
        <v>0</v>
      </c>
      <c r="P502">
        <f>+Casos_PN_CORR[[#This Row],[43910]]-Casos_PN_CORR[[#This Row],[43909]]</f>
        <v>0</v>
      </c>
      <c r="Q502">
        <f>+Casos_PN_CORR[[#This Row],[43911]]-Casos_PN_CORR[[#This Row],[43910]]</f>
        <v>0</v>
      </c>
      <c r="R502">
        <f>+Casos_PN_CORR[[#This Row],[43912]]-Casos_PN_CORR[[#This Row],[43911]]</f>
        <v>0</v>
      </c>
      <c r="S502">
        <f>+Casos_PN_CORR[[#This Row],[43913]]-Casos_PN_CORR[[#This Row],[43912]]</f>
        <v>0</v>
      </c>
      <c r="T502">
        <f>+Casos_PN_CORR[[#This Row],[43914]]-Casos_PN_CORR[[#This Row],[43913]]</f>
        <v>0</v>
      </c>
      <c r="U502">
        <f>+Casos_PN_CORR[[#This Row],[43915]]-Casos_PN_CORR[[#This Row],[43914]]</f>
        <v>0</v>
      </c>
      <c r="V502">
        <f>+Casos_PN_CORR[[#This Row],[43916]]-Casos_PN_CORR[[#This Row],[43915]]</f>
        <v>0</v>
      </c>
      <c r="W502">
        <f>+Casos_PN_CORR[[#This Row],[43917]]-Casos_PN_CORR[[#This Row],[43916]]</f>
        <v>0</v>
      </c>
      <c r="X502">
        <f>+Casos_PN_CORR[[#This Row],[43918]]-Casos_PN_CORR[[#This Row],[43917]]</f>
        <v>0</v>
      </c>
      <c r="Y502">
        <f>+Casos_PN_CORR[[#This Row],[43919]]-Casos_PN_CORR[[#This Row],[43918]]</f>
        <v>0</v>
      </c>
      <c r="Z502">
        <f>+Casos_PN_CORR[[#This Row],[43920]]-Casos_PN_CORR[[#This Row],[43919]]</f>
        <v>0</v>
      </c>
      <c r="AA502">
        <f>+Casos_PN_CORR[[#This Row],[43921]]-Casos_PN_CORR[[#This Row],[43920]]</f>
        <v>0</v>
      </c>
      <c r="AB502">
        <f>+Casos_PN_CORR[[#This Row],[43922]]-Casos_PN_CORR[[#This Row],[43921]]</f>
        <v>0</v>
      </c>
      <c r="AC502">
        <f>+Casos_PN_CORR[[#This Row],[43923]]-Casos_PN_CORR[[#This Row],[43922]]</f>
        <v>0</v>
      </c>
      <c r="AD502">
        <f>+Casos_PN_CORR[[#This Row],[43924]]-Casos_PN_CORR[[#This Row],[43923]]</f>
        <v>0</v>
      </c>
      <c r="AE502">
        <f>+Casos_PN_CORR[[#This Row],[43925]]-Casos_PN_CORR[[#This Row],[43924]]</f>
        <v>0</v>
      </c>
      <c r="AF502">
        <f>+Casos_PN_CORR[[#This Row],[43926]]-Casos_PN_CORR[[#This Row],[43925]]</f>
        <v>0</v>
      </c>
      <c r="AG502">
        <f>+Casos_PN_CORR[[#This Row],[43927]]-Casos_PN_CORR[[#This Row],[43926]]</f>
        <v>0</v>
      </c>
      <c r="AH502">
        <f>+Casos_PN_CORR[[#This Row],[43928]]-Casos_PN_CORR[[#This Row],[43927]]</f>
        <v>0</v>
      </c>
      <c r="AI502">
        <f>+Casos_PN_CORR[[#This Row],[43929]]-Casos_PN_CORR[[#This Row],[43928]]</f>
        <v>0</v>
      </c>
      <c r="AJ502">
        <f>+Casos_PN_CORR[[#This Row],[43930]]-Casos_PN_CORR[[#This Row],[43929]]</f>
        <v>0</v>
      </c>
      <c r="AK502">
        <f>+Casos_PN_CORR[[#This Row],[43931]]-Casos_PN_CORR[[#This Row],[43930]]</f>
        <v>0</v>
      </c>
      <c r="AL502">
        <f>+Casos_PN_CORR[[#This Row],[43932]]-Casos_PN_CORR[[#This Row],[43931]]</f>
        <v>0</v>
      </c>
      <c r="AM502">
        <f>+Casos_PN_CORR[[#This Row],[43933]]-Casos_PN_CORR[[#This Row],[43932]]</f>
        <v>0</v>
      </c>
      <c r="AN502">
        <f>+Casos_PN_CORR[[#This Row],[43934]]-Casos_PN_CORR[[#This Row],[43933]]</f>
        <v>0</v>
      </c>
      <c r="AO502">
        <f>+Casos_PN_CORR[[#This Row],[43935]]-Casos_PN_CORR[[#This Row],[43934]]</f>
        <v>0</v>
      </c>
      <c r="AP502">
        <f>+Casos_PN_CORR[[#This Row],[43936]]-Casos_PN_CORR[[#This Row],[43935]]</f>
        <v>0</v>
      </c>
      <c r="AQ502">
        <f>+Casos_PN_CORR[[#This Row],[43937]]-Casos_PN_CORR[[#This Row],[43936]]</f>
        <v>0</v>
      </c>
      <c r="AR502">
        <f>+Casos_PN_CORR[[#This Row],[43938]]-Casos_PN_CORR[[#This Row],[43937]]</f>
        <v>0</v>
      </c>
      <c r="AS502">
        <f>+Casos_PN_CORR[[#This Row],[43939]]-Casos_PN_CORR[[#This Row],[43938]]</f>
        <v>0</v>
      </c>
      <c r="AT502">
        <f>+Casos_PN_CORR[[#This Row],[43940]]-Casos_PN_CORR[[#This Row],[43939]]</f>
        <v>0</v>
      </c>
      <c r="AU502">
        <f>+Casos_PN_CORR[[#This Row],[43941]]-Casos_PN_CORR[[#This Row],[43940]]</f>
        <v>0</v>
      </c>
      <c r="AV502">
        <f>+Casos_PN_CORR[[#This Row],[43942]]-Casos_PN_CORR[[#This Row],[43941]]</f>
        <v>0</v>
      </c>
      <c r="AW502">
        <f>+Casos_PN_CORR[[#This Row],[43943]]-Casos_PN_CORR[[#This Row],[43942]]</f>
        <v>0</v>
      </c>
      <c r="AX502">
        <f>+Casos_PN_CORR[[#This Row],[43944]]-Casos_PN_CORR[[#This Row],[43943]]</f>
        <v>0</v>
      </c>
      <c r="AY502">
        <f>+Casos_PN_CORR[[#This Row],[43945]]-Casos_PN_CORR[[#This Row],[43944]]</f>
        <v>0</v>
      </c>
      <c r="AZ502">
        <f>+Casos_PN_CORR[[#This Row],[43946]]-Casos_PN_CORR[[#This Row],[43945]]</f>
        <v>0</v>
      </c>
      <c r="BA502">
        <f>+Casos_PN_CORR[[#This Row],[43947]]-Casos_PN_CORR[[#This Row],[43946]]</f>
        <v>0</v>
      </c>
      <c r="BB502">
        <f>+Casos_PN_CORR[[#This Row],[43948]]-Casos_PN_CORR[[#This Row],[43947]]</f>
        <v>0</v>
      </c>
      <c r="BC502">
        <f>+Casos_PN_CORR[[#This Row],[43949]]-Casos_PN_CORR[[#This Row],[43948]]</f>
        <v>0</v>
      </c>
      <c r="BD502">
        <f>+Casos_PN_CORR[[#This Row],[43950]]-Casos_PN_CORR[[#This Row],[43949]]</f>
        <v>0</v>
      </c>
      <c r="BE502">
        <f>+Casos_PN_CORR[[#This Row],[43951]]-Casos_PN_CORR[[#This Row],[43950]]</f>
        <v>0</v>
      </c>
      <c r="BF502">
        <f>+Casos_PN_CORR[[#This Row],[43952]]-Casos_PN_CORR[[#This Row],[43951]]</f>
        <v>0</v>
      </c>
      <c r="BG502">
        <f>+Casos_PN_CORR[[#This Row],[43953]]-Casos_PN_CORR[[#This Row],[43952]]</f>
        <v>0</v>
      </c>
      <c r="BH502">
        <f>+Casos_PN_CORR[[#This Row],[43954]]-Casos_PN_CORR[[#This Row],[43953]]</f>
        <v>0</v>
      </c>
      <c r="BI502">
        <f>+Casos_PN_CORR[[#This Row],[43955]]-Casos_PN_CORR[[#This Row],[43954]]</f>
        <v>0</v>
      </c>
      <c r="BJ502">
        <f>+Casos_PN_CORR[[#This Row],[43956]]-Casos_PN_CORR[[#This Row],[43955]]</f>
        <v>0</v>
      </c>
      <c r="BK502">
        <f>+Casos_PN_CORR[[#This Row],[43957]]-Casos_PN_CORR[[#This Row],[43956]]</f>
        <v>0</v>
      </c>
      <c r="BL502">
        <f>+Casos_PN_CORR[[#This Row],[43958]]-Casos_PN_CORR[[#This Row],[43957]]</f>
        <v>0</v>
      </c>
      <c r="BM502">
        <f>+Casos_PN_CORR[[#This Row],[43959]]-Casos_PN_CORR[[#This Row],[43958]]</f>
        <v>0</v>
      </c>
      <c r="BN502">
        <f>+Casos_PN_CORR[[#This Row],[43960]]-Casos_PN_CORR[[#This Row],[43959]]</f>
        <v>0</v>
      </c>
      <c r="BO502">
        <f>+Casos_PN_CORR[[#This Row],[43961]]-Casos_PN_CORR[[#This Row],[43960]]</f>
        <v>0</v>
      </c>
      <c r="BP502">
        <f>+Casos_PN_CORR[[#This Row],[43962]]-Casos_PN_CORR[[#This Row],[43961]]</f>
        <v>0</v>
      </c>
      <c r="BQ502">
        <f>+Casos_PN_CORR[[#This Row],[43963]]-Casos_PN_CORR[[#This Row],[43962]]</f>
        <v>0</v>
      </c>
      <c r="BR502">
        <f>+Casos_PN_CORR[[#This Row],[43964]]-Casos_PN_CORR[[#This Row],[43963]]</f>
        <v>0</v>
      </c>
      <c r="BS502">
        <f>+Casos_PN_CORR[[#This Row],[43965]]-Casos_PN_CORR[[#This Row],[43964]]</f>
        <v>0</v>
      </c>
      <c r="BT502">
        <f>+Casos_PN_CORR[[#This Row],[43966]]-Casos_PN_CORR[[#This Row],[43965]]</f>
        <v>0</v>
      </c>
      <c r="BU502">
        <f>+Casos_PN_CORR[[#This Row],[43967]]-Casos_PN_CORR[[#This Row],[43966]]</f>
        <v>0</v>
      </c>
      <c r="BV502">
        <f>+Casos_PN_CORR[[#This Row],[43968]]-Casos_PN_CORR[[#This Row],[43967]]</f>
        <v>0</v>
      </c>
      <c r="BW502">
        <f>+Casos_PN_CORR[[#This Row],[43969]]-Casos_PN_CORR[[#This Row],[43968]]</f>
        <v>0</v>
      </c>
      <c r="BX502">
        <f>+Casos_PN_CORR[[#This Row],[43970]]-Casos_PN_CORR[[#This Row],[43969]]</f>
        <v>0</v>
      </c>
      <c r="BY502">
        <f>+Casos_PN_CORR[[#This Row],[43971]]-Casos_PN_CORR[[#This Row],[43970]]</f>
        <v>0</v>
      </c>
      <c r="BZ502">
        <f>+Casos_PN_CORR[[#This Row],[43972]]-Casos_PN_CORR[[#This Row],[43971]]</f>
        <v>0</v>
      </c>
      <c r="CA502">
        <f>+Casos_PN_CORR[[#This Row],[43973]]-Casos_PN_CORR[[#This Row],[43972]]</f>
        <v>0</v>
      </c>
      <c r="CB502">
        <f>+Casos_PN_CORR[[#This Row],[43974]]-Casos_PN_CORR[[#This Row],[43973]]</f>
        <v>0</v>
      </c>
      <c r="CC502">
        <f>+Casos_PN_CORR[[#This Row],[43975]]-Casos_PN_CORR[[#This Row],[43974]]</f>
        <v>0</v>
      </c>
      <c r="CD502">
        <f>+Casos_PN_CORR[[#This Row],[43976]]-Casos_PN_CORR[[#This Row],[43975]]</f>
        <v>0</v>
      </c>
      <c r="CE502">
        <f>+Casos_PN_CORR[[#This Row],[43977]]-Casos_PN_CORR[[#This Row],[43976]]</f>
        <v>0</v>
      </c>
      <c r="CF502">
        <f>+Casos_PN_CORR[[#This Row],[43978]]-Casos_PN_CORR[[#This Row],[43977]]</f>
        <v>0</v>
      </c>
      <c r="CG502">
        <f>+Casos_PN_CORR[[#This Row],[43979]]-Casos_PN_CORR[[#This Row],[43978]]</f>
        <v>0</v>
      </c>
      <c r="CH502">
        <f>+Casos_PN_CORR[[#This Row],[43980]]-Casos_PN_CORR[[#This Row],[43979]]</f>
        <v>0</v>
      </c>
      <c r="CI502">
        <f>+Casos_PN_CORR[[#This Row],[43981]]-Casos_PN_CORR[[#This Row],[43980]]</f>
        <v>0</v>
      </c>
      <c r="CJ502">
        <f>+Casos_PN_CORR[[#This Row],[43982]]-Casos_PN_CORR[[#This Row],[43981]]</f>
        <v>0</v>
      </c>
      <c r="CK502">
        <f>+Casos_PN_CORR[[#This Row],[43983]]-Casos_PN_CORR[[#This Row],[43982]]</f>
        <v>0</v>
      </c>
      <c r="CL502">
        <f>+Casos_PN_CORR[[#This Row],[43984]]-Casos_PN_CORR[[#This Row],[43983]]</f>
        <v>0</v>
      </c>
      <c r="CM502">
        <f>+Casos_PN_CORR[[#This Row],[43985]]-Casos_PN_CORR[[#This Row],[43984]]</f>
        <v>0</v>
      </c>
      <c r="CN502">
        <f>+Casos_PN_CORR[[#This Row],[43986]]-Casos_PN_CORR[[#This Row],[43985]]</f>
        <v>0</v>
      </c>
      <c r="CO502">
        <f>+Casos_PN_CORR[[#This Row],[43987]]-Casos_PN_CORR[[#This Row],[43986]]</f>
        <v>0</v>
      </c>
      <c r="CP502">
        <f>+Casos_PN_CORR[[#This Row],[43988]]-Casos_PN_CORR[[#This Row],[43987]]</f>
        <v>0</v>
      </c>
      <c r="CQ502">
        <f>+Casos_PN_CORR[[#This Row],[43989]]-Casos_PN_CORR[[#This Row],[43988]]</f>
        <v>0</v>
      </c>
      <c r="CR502">
        <f>+Casos_PN_CORR[[#This Row],[43990]]-Casos_PN_CORR[[#This Row],[43989]]</f>
        <v>0</v>
      </c>
      <c r="CS502">
        <f>+Casos_PN_CORR[[#This Row],[43991]]-Casos_PN_CORR[[#This Row],[43990]]</f>
        <v>0</v>
      </c>
      <c r="CT502">
        <f>+Casos_PN_CORR[[#This Row],[43992]]-Casos_PN_CORR[[#This Row],[43991]]</f>
        <v>0</v>
      </c>
      <c r="CU502">
        <f>+Casos_PN_CORR[[#This Row],[43993]]-Casos_PN_CORR[[#This Row],[43992]]</f>
        <v>0</v>
      </c>
    </row>
    <row r="503" spans="1:99" x14ac:dyDescent="0.3">
      <c r="A503">
        <v>40705</v>
      </c>
      <c r="B503" s="2" t="s">
        <v>154</v>
      </c>
      <c r="C503" s="2" t="s">
        <v>286</v>
      </c>
      <c r="D503" s="2" t="s">
        <v>704</v>
      </c>
      <c r="E503" s="4">
        <f t="shared" si="7"/>
        <v>0</v>
      </c>
      <c r="F503">
        <f>+Casos_PN_CORR[[#This Row],[43900]]</f>
        <v>0</v>
      </c>
      <c r="G503">
        <f>+Casos_PN_CORR[[#This Row],[43901]]-Casos_PN_CORR[[#This Row],[43900]]</f>
        <v>0</v>
      </c>
      <c r="H503">
        <f>+Casos_PN_CORR[[#This Row],[43902]]-Casos_PN_CORR[[#This Row],[43901]]</f>
        <v>0</v>
      </c>
      <c r="I503">
        <f>+Casos_PN_CORR[[#This Row],[43903]]-Casos_PN_CORR[[#This Row],[43902]]</f>
        <v>0</v>
      </c>
      <c r="J503">
        <f>+Casos_PN_CORR[[#This Row],[43904]]-Casos_PN_CORR[[#This Row],[43903]]</f>
        <v>0</v>
      </c>
      <c r="K503">
        <f>+Casos_PN_CORR[[#This Row],[43905]]-Casos_PN_CORR[[#This Row],[43904]]</f>
        <v>0</v>
      </c>
      <c r="L503">
        <f>+Casos_PN_CORR[[#This Row],[43906]]-Casos_PN_CORR[[#This Row],[43905]]</f>
        <v>0</v>
      </c>
      <c r="M503">
        <f>+Casos_PN_CORR[[#This Row],[43907]]-Casos_PN_CORR[[#This Row],[43906]]</f>
        <v>0</v>
      </c>
      <c r="N503">
        <f>+Casos_PN_CORR[[#This Row],[43908]]-Casos_PN_CORR[[#This Row],[43907]]</f>
        <v>0</v>
      </c>
      <c r="O503">
        <f>+Casos_PN_CORR[[#This Row],[43909]]-Casos_PN_CORR[[#This Row],[43908]]</f>
        <v>0</v>
      </c>
      <c r="P503">
        <f>+Casos_PN_CORR[[#This Row],[43910]]-Casos_PN_CORR[[#This Row],[43909]]</f>
        <v>0</v>
      </c>
      <c r="Q503">
        <f>+Casos_PN_CORR[[#This Row],[43911]]-Casos_PN_CORR[[#This Row],[43910]]</f>
        <v>0</v>
      </c>
      <c r="R503">
        <f>+Casos_PN_CORR[[#This Row],[43912]]-Casos_PN_CORR[[#This Row],[43911]]</f>
        <v>0</v>
      </c>
      <c r="S503">
        <f>+Casos_PN_CORR[[#This Row],[43913]]-Casos_PN_CORR[[#This Row],[43912]]</f>
        <v>0</v>
      </c>
      <c r="T503">
        <f>+Casos_PN_CORR[[#This Row],[43914]]-Casos_PN_CORR[[#This Row],[43913]]</f>
        <v>0</v>
      </c>
      <c r="U503">
        <f>+Casos_PN_CORR[[#This Row],[43915]]-Casos_PN_CORR[[#This Row],[43914]]</f>
        <v>0</v>
      </c>
      <c r="V503">
        <f>+Casos_PN_CORR[[#This Row],[43916]]-Casos_PN_CORR[[#This Row],[43915]]</f>
        <v>0</v>
      </c>
      <c r="W503">
        <f>+Casos_PN_CORR[[#This Row],[43917]]-Casos_PN_CORR[[#This Row],[43916]]</f>
        <v>0</v>
      </c>
      <c r="X503">
        <f>+Casos_PN_CORR[[#This Row],[43918]]-Casos_PN_CORR[[#This Row],[43917]]</f>
        <v>0</v>
      </c>
      <c r="Y503">
        <f>+Casos_PN_CORR[[#This Row],[43919]]-Casos_PN_CORR[[#This Row],[43918]]</f>
        <v>0</v>
      </c>
      <c r="Z503">
        <f>+Casos_PN_CORR[[#This Row],[43920]]-Casos_PN_CORR[[#This Row],[43919]]</f>
        <v>0</v>
      </c>
      <c r="AA503">
        <f>+Casos_PN_CORR[[#This Row],[43921]]-Casos_PN_CORR[[#This Row],[43920]]</f>
        <v>0</v>
      </c>
      <c r="AB503">
        <f>+Casos_PN_CORR[[#This Row],[43922]]-Casos_PN_CORR[[#This Row],[43921]]</f>
        <v>0</v>
      </c>
      <c r="AC503">
        <f>+Casos_PN_CORR[[#This Row],[43923]]-Casos_PN_CORR[[#This Row],[43922]]</f>
        <v>0</v>
      </c>
      <c r="AD503">
        <f>+Casos_PN_CORR[[#This Row],[43924]]-Casos_PN_CORR[[#This Row],[43923]]</f>
        <v>0</v>
      </c>
      <c r="AE503">
        <f>+Casos_PN_CORR[[#This Row],[43925]]-Casos_PN_CORR[[#This Row],[43924]]</f>
        <v>0</v>
      </c>
      <c r="AF503">
        <f>+Casos_PN_CORR[[#This Row],[43926]]-Casos_PN_CORR[[#This Row],[43925]]</f>
        <v>0</v>
      </c>
      <c r="AG503">
        <f>+Casos_PN_CORR[[#This Row],[43927]]-Casos_PN_CORR[[#This Row],[43926]]</f>
        <v>0</v>
      </c>
      <c r="AH503">
        <f>+Casos_PN_CORR[[#This Row],[43928]]-Casos_PN_CORR[[#This Row],[43927]]</f>
        <v>0</v>
      </c>
      <c r="AI503">
        <f>+Casos_PN_CORR[[#This Row],[43929]]-Casos_PN_CORR[[#This Row],[43928]]</f>
        <v>0</v>
      </c>
      <c r="AJ503">
        <f>+Casos_PN_CORR[[#This Row],[43930]]-Casos_PN_CORR[[#This Row],[43929]]</f>
        <v>0</v>
      </c>
      <c r="AK503">
        <f>+Casos_PN_CORR[[#This Row],[43931]]-Casos_PN_CORR[[#This Row],[43930]]</f>
        <v>0</v>
      </c>
      <c r="AL503">
        <f>+Casos_PN_CORR[[#This Row],[43932]]-Casos_PN_CORR[[#This Row],[43931]]</f>
        <v>0</v>
      </c>
      <c r="AM503">
        <f>+Casos_PN_CORR[[#This Row],[43933]]-Casos_PN_CORR[[#This Row],[43932]]</f>
        <v>0</v>
      </c>
      <c r="AN503">
        <f>+Casos_PN_CORR[[#This Row],[43934]]-Casos_PN_CORR[[#This Row],[43933]]</f>
        <v>0</v>
      </c>
      <c r="AO503">
        <f>+Casos_PN_CORR[[#This Row],[43935]]-Casos_PN_CORR[[#This Row],[43934]]</f>
        <v>0</v>
      </c>
      <c r="AP503">
        <f>+Casos_PN_CORR[[#This Row],[43936]]-Casos_PN_CORR[[#This Row],[43935]]</f>
        <v>0</v>
      </c>
      <c r="AQ503">
        <f>+Casos_PN_CORR[[#This Row],[43937]]-Casos_PN_CORR[[#This Row],[43936]]</f>
        <v>0</v>
      </c>
      <c r="AR503">
        <f>+Casos_PN_CORR[[#This Row],[43938]]-Casos_PN_CORR[[#This Row],[43937]]</f>
        <v>0</v>
      </c>
      <c r="AS503">
        <f>+Casos_PN_CORR[[#This Row],[43939]]-Casos_PN_CORR[[#This Row],[43938]]</f>
        <v>0</v>
      </c>
      <c r="AT503">
        <f>+Casos_PN_CORR[[#This Row],[43940]]-Casos_PN_CORR[[#This Row],[43939]]</f>
        <v>0</v>
      </c>
      <c r="AU503">
        <f>+Casos_PN_CORR[[#This Row],[43941]]-Casos_PN_CORR[[#This Row],[43940]]</f>
        <v>0</v>
      </c>
      <c r="AV503">
        <f>+Casos_PN_CORR[[#This Row],[43942]]-Casos_PN_CORR[[#This Row],[43941]]</f>
        <v>0</v>
      </c>
      <c r="AW503">
        <f>+Casos_PN_CORR[[#This Row],[43943]]-Casos_PN_CORR[[#This Row],[43942]]</f>
        <v>0</v>
      </c>
      <c r="AX503">
        <f>+Casos_PN_CORR[[#This Row],[43944]]-Casos_PN_CORR[[#This Row],[43943]]</f>
        <v>0</v>
      </c>
      <c r="AY503">
        <f>+Casos_PN_CORR[[#This Row],[43945]]-Casos_PN_CORR[[#This Row],[43944]]</f>
        <v>0</v>
      </c>
      <c r="AZ503">
        <f>+Casos_PN_CORR[[#This Row],[43946]]-Casos_PN_CORR[[#This Row],[43945]]</f>
        <v>0</v>
      </c>
      <c r="BA503">
        <f>+Casos_PN_CORR[[#This Row],[43947]]-Casos_PN_CORR[[#This Row],[43946]]</f>
        <v>0</v>
      </c>
      <c r="BB503">
        <f>+Casos_PN_CORR[[#This Row],[43948]]-Casos_PN_CORR[[#This Row],[43947]]</f>
        <v>0</v>
      </c>
      <c r="BC503">
        <f>+Casos_PN_CORR[[#This Row],[43949]]-Casos_PN_CORR[[#This Row],[43948]]</f>
        <v>0</v>
      </c>
      <c r="BD503">
        <f>+Casos_PN_CORR[[#This Row],[43950]]-Casos_PN_CORR[[#This Row],[43949]]</f>
        <v>0</v>
      </c>
      <c r="BE503">
        <f>+Casos_PN_CORR[[#This Row],[43951]]-Casos_PN_CORR[[#This Row],[43950]]</f>
        <v>0</v>
      </c>
      <c r="BF503">
        <f>+Casos_PN_CORR[[#This Row],[43952]]-Casos_PN_CORR[[#This Row],[43951]]</f>
        <v>0</v>
      </c>
      <c r="BG503">
        <f>+Casos_PN_CORR[[#This Row],[43953]]-Casos_PN_CORR[[#This Row],[43952]]</f>
        <v>0</v>
      </c>
      <c r="BH503">
        <f>+Casos_PN_CORR[[#This Row],[43954]]-Casos_PN_CORR[[#This Row],[43953]]</f>
        <v>0</v>
      </c>
      <c r="BI503">
        <f>+Casos_PN_CORR[[#This Row],[43955]]-Casos_PN_CORR[[#This Row],[43954]]</f>
        <v>0</v>
      </c>
      <c r="BJ503">
        <f>+Casos_PN_CORR[[#This Row],[43956]]-Casos_PN_CORR[[#This Row],[43955]]</f>
        <v>0</v>
      </c>
      <c r="BK503">
        <f>+Casos_PN_CORR[[#This Row],[43957]]-Casos_PN_CORR[[#This Row],[43956]]</f>
        <v>0</v>
      </c>
      <c r="BL503">
        <f>+Casos_PN_CORR[[#This Row],[43958]]-Casos_PN_CORR[[#This Row],[43957]]</f>
        <v>0</v>
      </c>
      <c r="BM503">
        <f>+Casos_PN_CORR[[#This Row],[43959]]-Casos_PN_CORR[[#This Row],[43958]]</f>
        <v>0</v>
      </c>
      <c r="BN503">
        <f>+Casos_PN_CORR[[#This Row],[43960]]-Casos_PN_CORR[[#This Row],[43959]]</f>
        <v>0</v>
      </c>
      <c r="BO503">
        <f>+Casos_PN_CORR[[#This Row],[43961]]-Casos_PN_CORR[[#This Row],[43960]]</f>
        <v>0</v>
      </c>
      <c r="BP503">
        <f>+Casos_PN_CORR[[#This Row],[43962]]-Casos_PN_CORR[[#This Row],[43961]]</f>
        <v>0</v>
      </c>
      <c r="BQ503">
        <f>+Casos_PN_CORR[[#This Row],[43963]]-Casos_PN_CORR[[#This Row],[43962]]</f>
        <v>0</v>
      </c>
      <c r="BR503">
        <f>+Casos_PN_CORR[[#This Row],[43964]]-Casos_PN_CORR[[#This Row],[43963]]</f>
        <v>0</v>
      </c>
      <c r="BS503">
        <f>+Casos_PN_CORR[[#This Row],[43965]]-Casos_PN_CORR[[#This Row],[43964]]</f>
        <v>0</v>
      </c>
      <c r="BT503">
        <f>+Casos_PN_CORR[[#This Row],[43966]]-Casos_PN_CORR[[#This Row],[43965]]</f>
        <v>0</v>
      </c>
      <c r="BU503">
        <f>+Casos_PN_CORR[[#This Row],[43967]]-Casos_PN_CORR[[#This Row],[43966]]</f>
        <v>0</v>
      </c>
      <c r="BV503">
        <f>+Casos_PN_CORR[[#This Row],[43968]]-Casos_PN_CORR[[#This Row],[43967]]</f>
        <v>0</v>
      </c>
      <c r="BW503">
        <f>+Casos_PN_CORR[[#This Row],[43969]]-Casos_PN_CORR[[#This Row],[43968]]</f>
        <v>0</v>
      </c>
      <c r="BX503">
        <f>+Casos_PN_CORR[[#This Row],[43970]]-Casos_PN_CORR[[#This Row],[43969]]</f>
        <v>0</v>
      </c>
      <c r="BY503">
        <f>+Casos_PN_CORR[[#This Row],[43971]]-Casos_PN_CORR[[#This Row],[43970]]</f>
        <v>0</v>
      </c>
      <c r="BZ503">
        <f>+Casos_PN_CORR[[#This Row],[43972]]-Casos_PN_CORR[[#This Row],[43971]]</f>
        <v>0</v>
      </c>
      <c r="CA503">
        <f>+Casos_PN_CORR[[#This Row],[43973]]-Casos_PN_CORR[[#This Row],[43972]]</f>
        <v>0</v>
      </c>
      <c r="CB503">
        <f>+Casos_PN_CORR[[#This Row],[43974]]-Casos_PN_CORR[[#This Row],[43973]]</f>
        <v>0</v>
      </c>
      <c r="CC503">
        <f>+Casos_PN_CORR[[#This Row],[43975]]-Casos_PN_CORR[[#This Row],[43974]]</f>
        <v>0</v>
      </c>
      <c r="CD503">
        <f>+Casos_PN_CORR[[#This Row],[43976]]-Casos_PN_CORR[[#This Row],[43975]]</f>
        <v>0</v>
      </c>
      <c r="CE503">
        <f>+Casos_PN_CORR[[#This Row],[43977]]-Casos_PN_CORR[[#This Row],[43976]]</f>
        <v>0</v>
      </c>
      <c r="CF503">
        <f>+Casos_PN_CORR[[#This Row],[43978]]-Casos_PN_CORR[[#This Row],[43977]]</f>
        <v>0</v>
      </c>
      <c r="CG503">
        <f>+Casos_PN_CORR[[#This Row],[43979]]-Casos_PN_CORR[[#This Row],[43978]]</f>
        <v>0</v>
      </c>
      <c r="CH503">
        <f>+Casos_PN_CORR[[#This Row],[43980]]-Casos_PN_CORR[[#This Row],[43979]]</f>
        <v>0</v>
      </c>
      <c r="CI503">
        <f>+Casos_PN_CORR[[#This Row],[43981]]-Casos_PN_CORR[[#This Row],[43980]]</f>
        <v>0</v>
      </c>
      <c r="CJ503">
        <f>+Casos_PN_CORR[[#This Row],[43982]]-Casos_PN_CORR[[#This Row],[43981]]</f>
        <v>0</v>
      </c>
      <c r="CK503">
        <f>+Casos_PN_CORR[[#This Row],[43983]]-Casos_PN_CORR[[#This Row],[43982]]</f>
        <v>0</v>
      </c>
      <c r="CL503">
        <f>+Casos_PN_CORR[[#This Row],[43984]]-Casos_PN_CORR[[#This Row],[43983]]</f>
        <v>0</v>
      </c>
      <c r="CM503">
        <f>+Casos_PN_CORR[[#This Row],[43985]]-Casos_PN_CORR[[#This Row],[43984]]</f>
        <v>0</v>
      </c>
      <c r="CN503">
        <f>+Casos_PN_CORR[[#This Row],[43986]]-Casos_PN_CORR[[#This Row],[43985]]</f>
        <v>0</v>
      </c>
      <c r="CO503">
        <f>+Casos_PN_CORR[[#This Row],[43987]]-Casos_PN_CORR[[#This Row],[43986]]</f>
        <v>0</v>
      </c>
      <c r="CP503">
        <f>+Casos_PN_CORR[[#This Row],[43988]]-Casos_PN_CORR[[#This Row],[43987]]</f>
        <v>0</v>
      </c>
      <c r="CQ503">
        <f>+Casos_PN_CORR[[#This Row],[43989]]-Casos_PN_CORR[[#This Row],[43988]]</f>
        <v>0</v>
      </c>
      <c r="CR503">
        <f>+Casos_PN_CORR[[#This Row],[43990]]-Casos_PN_CORR[[#This Row],[43989]]</f>
        <v>0</v>
      </c>
      <c r="CS503">
        <f>+Casos_PN_CORR[[#This Row],[43991]]-Casos_PN_CORR[[#This Row],[43990]]</f>
        <v>0</v>
      </c>
      <c r="CT503">
        <f>+Casos_PN_CORR[[#This Row],[43992]]-Casos_PN_CORR[[#This Row],[43991]]</f>
        <v>0</v>
      </c>
      <c r="CU503">
        <f>+Casos_PN_CORR[[#This Row],[43993]]-Casos_PN_CORR[[#This Row],[43992]]</f>
        <v>0</v>
      </c>
    </row>
    <row r="504" spans="1:99" x14ac:dyDescent="0.3">
      <c r="A504">
        <v>41307</v>
      </c>
      <c r="B504" s="2" t="s">
        <v>154</v>
      </c>
      <c r="C504" s="2" t="s">
        <v>441</v>
      </c>
      <c r="D504" s="2" t="s">
        <v>705</v>
      </c>
      <c r="E504" s="4">
        <f t="shared" si="7"/>
        <v>0</v>
      </c>
      <c r="F504">
        <f>+Casos_PN_CORR[[#This Row],[43900]]</f>
        <v>0</v>
      </c>
      <c r="G504">
        <f>+Casos_PN_CORR[[#This Row],[43901]]-Casos_PN_CORR[[#This Row],[43900]]</f>
        <v>0</v>
      </c>
      <c r="H504">
        <f>+Casos_PN_CORR[[#This Row],[43902]]-Casos_PN_CORR[[#This Row],[43901]]</f>
        <v>0</v>
      </c>
      <c r="I504">
        <f>+Casos_PN_CORR[[#This Row],[43903]]-Casos_PN_CORR[[#This Row],[43902]]</f>
        <v>0</v>
      </c>
      <c r="J504">
        <f>+Casos_PN_CORR[[#This Row],[43904]]-Casos_PN_CORR[[#This Row],[43903]]</f>
        <v>0</v>
      </c>
      <c r="K504">
        <f>+Casos_PN_CORR[[#This Row],[43905]]-Casos_PN_CORR[[#This Row],[43904]]</f>
        <v>0</v>
      </c>
      <c r="L504">
        <f>+Casos_PN_CORR[[#This Row],[43906]]-Casos_PN_CORR[[#This Row],[43905]]</f>
        <v>0</v>
      </c>
      <c r="M504">
        <f>+Casos_PN_CORR[[#This Row],[43907]]-Casos_PN_CORR[[#This Row],[43906]]</f>
        <v>0</v>
      </c>
      <c r="N504">
        <f>+Casos_PN_CORR[[#This Row],[43908]]-Casos_PN_CORR[[#This Row],[43907]]</f>
        <v>0</v>
      </c>
      <c r="O504">
        <f>+Casos_PN_CORR[[#This Row],[43909]]-Casos_PN_CORR[[#This Row],[43908]]</f>
        <v>0</v>
      </c>
      <c r="P504">
        <f>+Casos_PN_CORR[[#This Row],[43910]]-Casos_PN_CORR[[#This Row],[43909]]</f>
        <v>0</v>
      </c>
      <c r="Q504">
        <f>+Casos_PN_CORR[[#This Row],[43911]]-Casos_PN_CORR[[#This Row],[43910]]</f>
        <v>0</v>
      </c>
      <c r="R504">
        <f>+Casos_PN_CORR[[#This Row],[43912]]-Casos_PN_CORR[[#This Row],[43911]]</f>
        <v>0</v>
      </c>
      <c r="S504">
        <f>+Casos_PN_CORR[[#This Row],[43913]]-Casos_PN_CORR[[#This Row],[43912]]</f>
        <v>0</v>
      </c>
      <c r="T504">
        <f>+Casos_PN_CORR[[#This Row],[43914]]-Casos_PN_CORR[[#This Row],[43913]]</f>
        <v>0</v>
      </c>
      <c r="U504">
        <f>+Casos_PN_CORR[[#This Row],[43915]]-Casos_PN_CORR[[#This Row],[43914]]</f>
        <v>0</v>
      </c>
      <c r="V504">
        <f>+Casos_PN_CORR[[#This Row],[43916]]-Casos_PN_CORR[[#This Row],[43915]]</f>
        <v>0</v>
      </c>
      <c r="W504">
        <f>+Casos_PN_CORR[[#This Row],[43917]]-Casos_PN_CORR[[#This Row],[43916]]</f>
        <v>0</v>
      </c>
      <c r="X504">
        <f>+Casos_PN_CORR[[#This Row],[43918]]-Casos_PN_CORR[[#This Row],[43917]]</f>
        <v>0</v>
      </c>
      <c r="Y504">
        <f>+Casos_PN_CORR[[#This Row],[43919]]-Casos_PN_CORR[[#This Row],[43918]]</f>
        <v>0</v>
      </c>
      <c r="Z504">
        <f>+Casos_PN_CORR[[#This Row],[43920]]-Casos_PN_CORR[[#This Row],[43919]]</f>
        <v>0</v>
      </c>
      <c r="AA504">
        <f>+Casos_PN_CORR[[#This Row],[43921]]-Casos_PN_CORR[[#This Row],[43920]]</f>
        <v>0</v>
      </c>
      <c r="AB504">
        <f>+Casos_PN_CORR[[#This Row],[43922]]-Casos_PN_CORR[[#This Row],[43921]]</f>
        <v>0</v>
      </c>
      <c r="AC504">
        <f>+Casos_PN_CORR[[#This Row],[43923]]-Casos_PN_CORR[[#This Row],[43922]]</f>
        <v>0</v>
      </c>
      <c r="AD504">
        <f>+Casos_PN_CORR[[#This Row],[43924]]-Casos_PN_CORR[[#This Row],[43923]]</f>
        <v>0</v>
      </c>
      <c r="AE504">
        <f>+Casos_PN_CORR[[#This Row],[43925]]-Casos_PN_CORR[[#This Row],[43924]]</f>
        <v>0</v>
      </c>
      <c r="AF504">
        <f>+Casos_PN_CORR[[#This Row],[43926]]-Casos_PN_CORR[[#This Row],[43925]]</f>
        <v>0</v>
      </c>
      <c r="AG504">
        <f>+Casos_PN_CORR[[#This Row],[43927]]-Casos_PN_CORR[[#This Row],[43926]]</f>
        <v>0</v>
      </c>
      <c r="AH504">
        <f>+Casos_PN_CORR[[#This Row],[43928]]-Casos_PN_CORR[[#This Row],[43927]]</f>
        <v>0</v>
      </c>
      <c r="AI504">
        <f>+Casos_PN_CORR[[#This Row],[43929]]-Casos_PN_CORR[[#This Row],[43928]]</f>
        <v>0</v>
      </c>
      <c r="AJ504">
        <f>+Casos_PN_CORR[[#This Row],[43930]]-Casos_PN_CORR[[#This Row],[43929]]</f>
        <v>0</v>
      </c>
      <c r="AK504">
        <f>+Casos_PN_CORR[[#This Row],[43931]]-Casos_PN_CORR[[#This Row],[43930]]</f>
        <v>0</v>
      </c>
      <c r="AL504">
        <f>+Casos_PN_CORR[[#This Row],[43932]]-Casos_PN_CORR[[#This Row],[43931]]</f>
        <v>0</v>
      </c>
      <c r="AM504">
        <f>+Casos_PN_CORR[[#This Row],[43933]]-Casos_PN_CORR[[#This Row],[43932]]</f>
        <v>0</v>
      </c>
      <c r="AN504">
        <f>+Casos_PN_CORR[[#This Row],[43934]]-Casos_PN_CORR[[#This Row],[43933]]</f>
        <v>0</v>
      </c>
      <c r="AO504">
        <f>+Casos_PN_CORR[[#This Row],[43935]]-Casos_PN_CORR[[#This Row],[43934]]</f>
        <v>0</v>
      </c>
      <c r="AP504">
        <f>+Casos_PN_CORR[[#This Row],[43936]]-Casos_PN_CORR[[#This Row],[43935]]</f>
        <v>0</v>
      </c>
      <c r="AQ504">
        <f>+Casos_PN_CORR[[#This Row],[43937]]-Casos_PN_CORR[[#This Row],[43936]]</f>
        <v>0</v>
      </c>
      <c r="AR504">
        <f>+Casos_PN_CORR[[#This Row],[43938]]-Casos_PN_CORR[[#This Row],[43937]]</f>
        <v>0</v>
      </c>
      <c r="AS504">
        <f>+Casos_PN_CORR[[#This Row],[43939]]-Casos_PN_CORR[[#This Row],[43938]]</f>
        <v>0</v>
      </c>
      <c r="AT504">
        <f>+Casos_PN_CORR[[#This Row],[43940]]-Casos_PN_CORR[[#This Row],[43939]]</f>
        <v>0</v>
      </c>
      <c r="AU504">
        <f>+Casos_PN_CORR[[#This Row],[43941]]-Casos_PN_CORR[[#This Row],[43940]]</f>
        <v>0</v>
      </c>
      <c r="AV504">
        <f>+Casos_PN_CORR[[#This Row],[43942]]-Casos_PN_CORR[[#This Row],[43941]]</f>
        <v>0</v>
      </c>
      <c r="AW504">
        <f>+Casos_PN_CORR[[#This Row],[43943]]-Casos_PN_CORR[[#This Row],[43942]]</f>
        <v>0</v>
      </c>
      <c r="AX504">
        <f>+Casos_PN_CORR[[#This Row],[43944]]-Casos_PN_CORR[[#This Row],[43943]]</f>
        <v>0</v>
      </c>
      <c r="AY504">
        <f>+Casos_PN_CORR[[#This Row],[43945]]-Casos_PN_CORR[[#This Row],[43944]]</f>
        <v>0</v>
      </c>
      <c r="AZ504">
        <f>+Casos_PN_CORR[[#This Row],[43946]]-Casos_PN_CORR[[#This Row],[43945]]</f>
        <v>0</v>
      </c>
      <c r="BA504">
        <f>+Casos_PN_CORR[[#This Row],[43947]]-Casos_PN_CORR[[#This Row],[43946]]</f>
        <v>0</v>
      </c>
      <c r="BB504">
        <f>+Casos_PN_CORR[[#This Row],[43948]]-Casos_PN_CORR[[#This Row],[43947]]</f>
        <v>0</v>
      </c>
      <c r="BC504">
        <f>+Casos_PN_CORR[[#This Row],[43949]]-Casos_PN_CORR[[#This Row],[43948]]</f>
        <v>0</v>
      </c>
      <c r="BD504">
        <f>+Casos_PN_CORR[[#This Row],[43950]]-Casos_PN_CORR[[#This Row],[43949]]</f>
        <v>0</v>
      </c>
      <c r="BE504">
        <f>+Casos_PN_CORR[[#This Row],[43951]]-Casos_PN_CORR[[#This Row],[43950]]</f>
        <v>0</v>
      </c>
      <c r="BF504">
        <f>+Casos_PN_CORR[[#This Row],[43952]]-Casos_PN_CORR[[#This Row],[43951]]</f>
        <v>0</v>
      </c>
      <c r="BG504">
        <f>+Casos_PN_CORR[[#This Row],[43953]]-Casos_PN_CORR[[#This Row],[43952]]</f>
        <v>0</v>
      </c>
      <c r="BH504">
        <f>+Casos_PN_CORR[[#This Row],[43954]]-Casos_PN_CORR[[#This Row],[43953]]</f>
        <v>0</v>
      </c>
      <c r="BI504">
        <f>+Casos_PN_CORR[[#This Row],[43955]]-Casos_PN_CORR[[#This Row],[43954]]</f>
        <v>0</v>
      </c>
      <c r="BJ504">
        <f>+Casos_PN_CORR[[#This Row],[43956]]-Casos_PN_CORR[[#This Row],[43955]]</f>
        <v>0</v>
      </c>
      <c r="BK504">
        <f>+Casos_PN_CORR[[#This Row],[43957]]-Casos_PN_CORR[[#This Row],[43956]]</f>
        <v>0</v>
      </c>
      <c r="BL504">
        <f>+Casos_PN_CORR[[#This Row],[43958]]-Casos_PN_CORR[[#This Row],[43957]]</f>
        <v>0</v>
      </c>
      <c r="BM504">
        <f>+Casos_PN_CORR[[#This Row],[43959]]-Casos_PN_CORR[[#This Row],[43958]]</f>
        <v>0</v>
      </c>
      <c r="BN504">
        <f>+Casos_PN_CORR[[#This Row],[43960]]-Casos_PN_CORR[[#This Row],[43959]]</f>
        <v>0</v>
      </c>
      <c r="BO504">
        <f>+Casos_PN_CORR[[#This Row],[43961]]-Casos_PN_CORR[[#This Row],[43960]]</f>
        <v>0</v>
      </c>
      <c r="BP504">
        <f>+Casos_PN_CORR[[#This Row],[43962]]-Casos_PN_CORR[[#This Row],[43961]]</f>
        <v>0</v>
      </c>
      <c r="BQ504">
        <f>+Casos_PN_CORR[[#This Row],[43963]]-Casos_PN_CORR[[#This Row],[43962]]</f>
        <v>0</v>
      </c>
      <c r="BR504">
        <f>+Casos_PN_CORR[[#This Row],[43964]]-Casos_PN_CORR[[#This Row],[43963]]</f>
        <v>0</v>
      </c>
      <c r="BS504">
        <f>+Casos_PN_CORR[[#This Row],[43965]]-Casos_PN_CORR[[#This Row],[43964]]</f>
        <v>0</v>
      </c>
      <c r="BT504">
        <f>+Casos_PN_CORR[[#This Row],[43966]]-Casos_PN_CORR[[#This Row],[43965]]</f>
        <v>0</v>
      </c>
      <c r="BU504">
        <f>+Casos_PN_CORR[[#This Row],[43967]]-Casos_PN_CORR[[#This Row],[43966]]</f>
        <v>0</v>
      </c>
      <c r="BV504">
        <f>+Casos_PN_CORR[[#This Row],[43968]]-Casos_PN_CORR[[#This Row],[43967]]</f>
        <v>0</v>
      </c>
      <c r="BW504">
        <f>+Casos_PN_CORR[[#This Row],[43969]]-Casos_PN_CORR[[#This Row],[43968]]</f>
        <v>0</v>
      </c>
      <c r="BX504">
        <f>+Casos_PN_CORR[[#This Row],[43970]]-Casos_PN_CORR[[#This Row],[43969]]</f>
        <v>0</v>
      </c>
      <c r="BY504">
        <f>+Casos_PN_CORR[[#This Row],[43971]]-Casos_PN_CORR[[#This Row],[43970]]</f>
        <v>0</v>
      </c>
      <c r="BZ504">
        <f>+Casos_PN_CORR[[#This Row],[43972]]-Casos_PN_CORR[[#This Row],[43971]]</f>
        <v>0</v>
      </c>
      <c r="CA504">
        <f>+Casos_PN_CORR[[#This Row],[43973]]-Casos_PN_CORR[[#This Row],[43972]]</f>
        <v>0</v>
      </c>
      <c r="CB504">
        <f>+Casos_PN_CORR[[#This Row],[43974]]-Casos_PN_CORR[[#This Row],[43973]]</f>
        <v>0</v>
      </c>
      <c r="CC504">
        <f>+Casos_PN_CORR[[#This Row],[43975]]-Casos_PN_CORR[[#This Row],[43974]]</f>
        <v>0</v>
      </c>
      <c r="CD504">
        <f>+Casos_PN_CORR[[#This Row],[43976]]-Casos_PN_CORR[[#This Row],[43975]]</f>
        <v>0</v>
      </c>
      <c r="CE504">
        <f>+Casos_PN_CORR[[#This Row],[43977]]-Casos_PN_CORR[[#This Row],[43976]]</f>
        <v>0</v>
      </c>
      <c r="CF504">
        <f>+Casos_PN_CORR[[#This Row],[43978]]-Casos_PN_CORR[[#This Row],[43977]]</f>
        <v>0</v>
      </c>
      <c r="CG504">
        <f>+Casos_PN_CORR[[#This Row],[43979]]-Casos_PN_CORR[[#This Row],[43978]]</f>
        <v>0</v>
      </c>
      <c r="CH504">
        <f>+Casos_PN_CORR[[#This Row],[43980]]-Casos_PN_CORR[[#This Row],[43979]]</f>
        <v>0</v>
      </c>
      <c r="CI504">
        <f>+Casos_PN_CORR[[#This Row],[43981]]-Casos_PN_CORR[[#This Row],[43980]]</f>
        <v>0</v>
      </c>
      <c r="CJ504">
        <f>+Casos_PN_CORR[[#This Row],[43982]]-Casos_PN_CORR[[#This Row],[43981]]</f>
        <v>0</v>
      </c>
      <c r="CK504">
        <f>+Casos_PN_CORR[[#This Row],[43983]]-Casos_PN_CORR[[#This Row],[43982]]</f>
        <v>0</v>
      </c>
      <c r="CL504">
        <f>+Casos_PN_CORR[[#This Row],[43984]]-Casos_PN_CORR[[#This Row],[43983]]</f>
        <v>0</v>
      </c>
      <c r="CM504">
        <f>+Casos_PN_CORR[[#This Row],[43985]]-Casos_PN_CORR[[#This Row],[43984]]</f>
        <v>0</v>
      </c>
      <c r="CN504">
        <f>+Casos_PN_CORR[[#This Row],[43986]]-Casos_PN_CORR[[#This Row],[43985]]</f>
        <v>0</v>
      </c>
      <c r="CO504">
        <f>+Casos_PN_CORR[[#This Row],[43987]]-Casos_PN_CORR[[#This Row],[43986]]</f>
        <v>0</v>
      </c>
      <c r="CP504">
        <f>+Casos_PN_CORR[[#This Row],[43988]]-Casos_PN_CORR[[#This Row],[43987]]</f>
        <v>0</v>
      </c>
      <c r="CQ504">
        <f>+Casos_PN_CORR[[#This Row],[43989]]-Casos_PN_CORR[[#This Row],[43988]]</f>
        <v>0</v>
      </c>
      <c r="CR504">
        <f>+Casos_PN_CORR[[#This Row],[43990]]-Casos_PN_CORR[[#This Row],[43989]]</f>
        <v>0</v>
      </c>
      <c r="CS504">
        <f>+Casos_PN_CORR[[#This Row],[43991]]-Casos_PN_CORR[[#This Row],[43990]]</f>
        <v>0</v>
      </c>
      <c r="CT504">
        <f>+Casos_PN_CORR[[#This Row],[43992]]-Casos_PN_CORR[[#This Row],[43991]]</f>
        <v>0</v>
      </c>
      <c r="CU504">
        <f>+Casos_PN_CORR[[#This Row],[43993]]-Casos_PN_CORR[[#This Row],[43992]]</f>
        <v>0</v>
      </c>
    </row>
    <row r="505" spans="1:99" x14ac:dyDescent="0.3">
      <c r="A505">
        <v>60507</v>
      </c>
      <c r="B505" s="2" t="s">
        <v>158</v>
      </c>
      <c r="C505" s="2" t="s">
        <v>417</v>
      </c>
      <c r="D505" s="2" t="s">
        <v>422</v>
      </c>
      <c r="E505" s="4">
        <f t="shared" si="7"/>
        <v>0</v>
      </c>
      <c r="F505">
        <f>+Casos_PN_CORR[[#This Row],[43900]]</f>
        <v>0</v>
      </c>
      <c r="G505">
        <f>+Casos_PN_CORR[[#This Row],[43901]]-Casos_PN_CORR[[#This Row],[43900]]</f>
        <v>0</v>
      </c>
      <c r="H505">
        <f>+Casos_PN_CORR[[#This Row],[43902]]-Casos_PN_CORR[[#This Row],[43901]]</f>
        <v>0</v>
      </c>
      <c r="I505">
        <f>+Casos_PN_CORR[[#This Row],[43903]]-Casos_PN_CORR[[#This Row],[43902]]</f>
        <v>0</v>
      </c>
      <c r="J505">
        <f>+Casos_PN_CORR[[#This Row],[43904]]-Casos_PN_CORR[[#This Row],[43903]]</f>
        <v>0</v>
      </c>
      <c r="K505">
        <f>+Casos_PN_CORR[[#This Row],[43905]]-Casos_PN_CORR[[#This Row],[43904]]</f>
        <v>0</v>
      </c>
      <c r="L505">
        <f>+Casos_PN_CORR[[#This Row],[43906]]-Casos_PN_CORR[[#This Row],[43905]]</f>
        <v>0</v>
      </c>
      <c r="M505">
        <f>+Casos_PN_CORR[[#This Row],[43907]]-Casos_PN_CORR[[#This Row],[43906]]</f>
        <v>0</v>
      </c>
      <c r="N505">
        <f>+Casos_PN_CORR[[#This Row],[43908]]-Casos_PN_CORR[[#This Row],[43907]]</f>
        <v>0</v>
      </c>
      <c r="O505">
        <f>+Casos_PN_CORR[[#This Row],[43909]]-Casos_PN_CORR[[#This Row],[43908]]</f>
        <v>0</v>
      </c>
      <c r="P505">
        <f>+Casos_PN_CORR[[#This Row],[43910]]-Casos_PN_CORR[[#This Row],[43909]]</f>
        <v>0</v>
      </c>
      <c r="Q505">
        <f>+Casos_PN_CORR[[#This Row],[43911]]-Casos_PN_CORR[[#This Row],[43910]]</f>
        <v>0</v>
      </c>
      <c r="R505">
        <f>+Casos_PN_CORR[[#This Row],[43912]]-Casos_PN_CORR[[#This Row],[43911]]</f>
        <v>0</v>
      </c>
      <c r="S505">
        <f>+Casos_PN_CORR[[#This Row],[43913]]-Casos_PN_CORR[[#This Row],[43912]]</f>
        <v>0</v>
      </c>
      <c r="T505">
        <f>+Casos_PN_CORR[[#This Row],[43914]]-Casos_PN_CORR[[#This Row],[43913]]</f>
        <v>0</v>
      </c>
      <c r="U505">
        <f>+Casos_PN_CORR[[#This Row],[43915]]-Casos_PN_CORR[[#This Row],[43914]]</f>
        <v>0</v>
      </c>
      <c r="V505">
        <f>+Casos_PN_CORR[[#This Row],[43916]]-Casos_PN_CORR[[#This Row],[43915]]</f>
        <v>0</v>
      </c>
      <c r="W505">
        <f>+Casos_PN_CORR[[#This Row],[43917]]-Casos_PN_CORR[[#This Row],[43916]]</f>
        <v>0</v>
      </c>
      <c r="X505">
        <f>+Casos_PN_CORR[[#This Row],[43918]]-Casos_PN_CORR[[#This Row],[43917]]</f>
        <v>0</v>
      </c>
      <c r="Y505">
        <f>+Casos_PN_CORR[[#This Row],[43919]]-Casos_PN_CORR[[#This Row],[43918]]</f>
        <v>0</v>
      </c>
      <c r="Z505">
        <f>+Casos_PN_CORR[[#This Row],[43920]]-Casos_PN_CORR[[#This Row],[43919]]</f>
        <v>0</v>
      </c>
      <c r="AA505">
        <f>+Casos_PN_CORR[[#This Row],[43921]]-Casos_PN_CORR[[#This Row],[43920]]</f>
        <v>0</v>
      </c>
      <c r="AB505">
        <f>+Casos_PN_CORR[[#This Row],[43922]]-Casos_PN_CORR[[#This Row],[43921]]</f>
        <v>0</v>
      </c>
      <c r="AC505">
        <f>+Casos_PN_CORR[[#This Row],[43923]]-Casos_PN_CORR[[#This Row],[43922]]</f>
        <v>0</v>
      </c>
      <c r="AD505">
        <f>+Casos_PN_CORR[[#This Row],[43924]]-Casos_PN_CORR[[#This Row],[43923]]</f>
        <v>0</v>
      </c>
      <c r="AE505">
        <f>+Casos_PN_CORR[[#This Row],[43925]]-Casos_PN_CORR[[#This Row],[43924]]</f>
        <v>0</v>
      </c>
      <c r="AF505">
        <f>+Casos_PN_CORR[[#This Row],[43926]]-Casos_PN_CORR[[#This Row],[43925]]</f>
        <v>0</v>
      </c>
      <c r="AG505">
        <f>+Casos_PN_CORR[[#This Row],[43927]]-Casos_PN_CORR[[#This Row],[43926]]</f>
        <v>0</v>
      </c>
      <c r="AH505">
        <f>+Casos_PN_CORR[[#This Row],[43928]]-Casos_PN_CORR[[#This Row],[43927]]</f>
        <v>0</v>
      </c>
      <c r="AI505">
        <f>+Casos_PN_CORR[[#This Row],[43929]]-Casos_PN_CORR[[#This Row],[43928]]</f>
        <v>0</v>
      </c>
      <c r="AJ505">
        <f>+Casos_PN_CORR[[#This Row],[43930]]-Casos_PN_CORR[[#This Row],[43929]]</f>
        <v>0</v>
      </c>
      <c r="AK505">
        <f>+Casos_PN_CORR[[#This Row],[43931]]-Casos_PN_CORR[[#This Row],[43930]]</f>
        <v>0</v>
      </c>
      <c r="AL505">
        <f>+Casos_PN_CORR[[#This Row],[43932]]-Casos_PN_CORR[[#This Row],[43931]]</f>
        <v>0</v>
      </c>
      <c r="AM505">
        <f>+Casos_PN_CORR[[#This Row],[43933]]-Casos_PN_CORR[[#This Row],[43932]]</f>
        <v>0</v>
      </c>
      <c r="AN505">
        <f>+Casos_PN_CORR[[#This Row],[43934]]-Casos_PN_CORR[[#This Row],[43933]]</f>
        <v>0</v>
      </c>
      <c r="AO505">
        <f>+Casos_PN_CORR[[#This Row],[43935]]-Casos_PN_CORR[[#This Row],[43934]]</f>
        <v>0</v>
      </c>
      <c r="AP505">
        <f>+Casos_PN_CORR[[#This Row],[43936]]-Casos_PN_CORR[[#This Row],[43935]]</f>
        <v>0</v>
      </c>
      <c r="AQ505">
        <f>+Casos_PN_CORR[[#This Row],[43937]]-Casos_PN_CORR[[#This Row],[43936]]</f>
        <v>0</v>
      </c>
      <c r="AR505">
        <f>+Casos_PN_CORR[[#This Row],[43938]]-Casos_PN_CORR[[#This Row],[43937]]</f>
        <v>0</v>
      </c>
      <c r="AS505">
        <f>+Casos_PN_CORR[[#This Row],[43939]]-Casos_PN_CORR[[#This Row],[43938]]</f>
        <v>0</v>
      </c>
      <c r="AT505">
        <f>+Casos_PN_CORR[[#This Row],[43940]]-Casos_PN_CORR[[#This Row],[43939]]</f>
        <v>0</v>
      </c>
      <c r="AU505">
        <f>+Casos_PN_CORR[[#This Row],[43941]]-Casos_PN_CORR[[#This Row],[43940]]</f>
        <v>0</v>
      </c>
      <c r="AV505">
        <f>+Casos_PN_CORR[[#This Row],[43942]]-Casos_PN_CORR[[#This Row],[43941]]</f>
        <v>0</v>
      </c>
      <c r="AW505">
        <f>+Casos_PN_CORR[[#This Row],[43943]]-Casos_PN_CORR[[#This Row],[43942]]</f>
        <v>0</v>
      </c>
      <c r="AX505">
        <f>+Casos_PN_CORR[[#This Row],[43944]]-Casos_PN_CORR[[#This Row],[43943]]</f>
        <v>0</v>
      </c>
      <c r="AY505">
        <f>+Casos_PN_CORR[[#This Row],[43945]]-Casos_PN_CORR[[#This Row],[43944]]</f>
        <v>0</v>
      </c>
      <c r="AZ505">
        <f>+Casos_PN_CORR[[#This Row],[43946]]-Casos_PN_CORR[[#This Row],[43945]]</f>
        <v>0</v>
      </c>
      <c r="BA505">
        <f>+Casos_PN_CORR[[#This Row],[43947]]-Casos_PN_CORR[[#This Row],[43946]]</f>
        <v>0</v>
      </c>
      <c r="BB505">
        <f>+Casos_PN_CORR[[#This Row],[43948]]-Casos_PN_CORR[[#This Row],[43947]]</f>
        <v>0</v>
      </c>
      <c r="BC505">
        <f>+Casos_PN_CORR[[#This Row],[43949]]-Casos_PN_CORR[[#This Row],[43948]]</f>
        <v>0</v>
      </c>
      <c r="BD505">
        <f>+Casos_PN_CORR[[#This Row],[43950]]-Casos_PN_CORR[[#This Row],[43949]]</f>
        <v>0</v>
      </c>
      <c r="BE505">
        <f>+Casos_PN_CORR[[#This Row],[43951]]-Casos_PN_CORR[[#This Row],[43950]]</f>
        <v>0</v>
      </c>
      <c r="BF505">
        <f>+Casos_PN_CORR[[#This Row],[43952]]-Casos_PN_CORR[[#This Row],[43951]]</f>
        <v>0</v>
      </c>
      <c r="BG505">
        <f>+Casos_PN_CORR[[#This Row],[43953]]-Casos_PN_CORR[[#This Row],[43952]]</f>
        <v>0</v>
      </c>
      <c r="BH505">
        <f>+Casos_PN_CORR[[#This Row],[43954]]-Casos_PN_CORR[[#This Row],[43953]]</f>
        <v>0</v>
      </c>
      <c r="BI505">
        <f>+Casos_PN_CORR[[#This Row],[43955]]-Casos_PN_CORR[[#This Row],[43954]]</f>
        <v>0</v>
      </c>
      <c r="BJ505">
        <f>+Casos_PN_CORR[[#This Row],[43956]]-Casos_PN_CORR[[#This Row],[43955]]</f>
        <v>0</v>
      </c>
      <c r="BK505">
        <f>+Casos_PN_CORR[[#This Row],[43957]]-Casos_PN_CORR[[#This Row],[43956]]</f>
        <v>0</v>
      </c>
      <c r="BL505">
        <f>+Casos_PN_CORR[[#This Row],[43958]]-Casos_PN_CORR[[#This Row],[43957]]</f>
        <v>0</v>
      </c>
      <c r="BM505">
        <f>+Casos_PN_CORR[[#This Row],[43959]]-Casos_PN_CORR[[#This Row],[43958]]</f>
        <v>0</v>
      </c>
      <c r="BN505">
        <f>+Casos_PN_CORR[[#This Row],[43960]]-Casos_PN_CORR[[#This Row],[43959]]</f>
        <v>0</v>
      </c>
      <c r="BO505">
        <f>+Casos_PN_CORR[[#This Row],[43961]]-Casos_PN_CORR[[#This Row],[43960]]</f>
        <v>0</v>
      </c>
      <c r="BP505">
        <f>+Casos_PN_CORR[[#This Row],[43962]]-Casos_PN_CORR[[#This Row],[43961]]</f>
        <v>0</v>
      </c>
      <c r="BQ505">
        <f>+Casos_PN_CORR[[#This Row],[43963]]-Casos_PN_CORR[[#This Row],[43962]]</f>
        <v>0</v>
      </c>
      <c r="BR505">
        <f>+Casos_PN_CORR[[#This Row],[43964]]-Casos_PN_CORR[[#This Row],[43963]]</f>
        <v>0</v>
      </c>
      <c r="BS505">
        <f>+Casos_PN_CORR[[#This Row],[43965]]-Casos_PN_CORR[[#This Row],[43964]]</f>
        <v>0</v>
      </c>
      <c r="BT505">
        <f>+Casos_PN_CORR[[#This Row],[43966]]-Casos_PN_CORR[[#This Row],[43965]]</f>
        <v>0</v>
      </c>
      <c r="BU505">
        <f>+Casos_PN_CORR[[#This Row],[43967]]-Casos_PN_CORR[[#This Row],[43966]]</f>
        <v>0</v>
      </c>
      <c r="BV505">
        <f>+Casos_PN_CORR[[#This Row],[43968]]-Casos_PN_CORR[[#This Row],[43967]]</f>
        <v>0</v>
      </c>
      <c r="BW505">
        <f>+Casos_PN_CORR[[#This Row],[43969]]-Casos_PN_CORR[[#This Row],[43968]]</f>
        <v>0</v>
      </c>
      <c r="BX505">
        <f>+Casos_PN_CORR[[#This Row],[43970]]-Casos_PN_CORR[[#This Row],[43969]]</f>
        <v>0</v>
      </c>
      <c r="BY505">
        <f>+Casos_PN_CORR[[#This Row],[43971]]-Casos_PN_CORR[[#This Row],[43970]]</f>
        <v>0</v>
      </c>
      <c r="BZ505">
        <f>+Casos_PN_CORR[[#This Row],[43972]]-Casos_PN_CORR[[#This Row],[43971]]</f>
        <v>0</v>
      </c>
      <c r="CA505">
        <f>+Casos_PN_CORR[[#This Row],[43973]]-Casos_PN_CORR[[#This Row],[43972]]</f>
        <v>0</v>
      </c>
      <c r="CB505">
        <f>+Casos_PN_CORR[[#This Row],[43974]]-Casos_PN_CORR[[#This Row],[43973]]</f>
        <v>0</v>
      </c>
      <c r="CC505">
        <f>+Casos_PN_CORR[[#This Row],[43975]]-Casos_PN_CORR[[#This Row],[43974]]</f>
        <v>0</v>
      </c>
      <c r="CD505">
        <f>+Casos_PN_CORR[[#This Row],[43976]]-Casos_PN_CORR[[#This Row],[43975]]</f>
        <v>0</v>
      </c>
      <c r="CE505">
        <f>+Casos_PN_CORR[[#This Row],[43977]]-Casos_PN_CORR[[#This Row],[43976]]</f>
        <v>0</v>
      </c>
      <c r="CF505">
        <f>+Casos_PN_CORR[[#This Row],[43978]]-Casos_PN_CORR[[#This Row],[43977]]</f>
        <v>0</v>
      </c>
      <c r="CG505">
        <f>+Casos_PN_CORR[[#This Row],[43979]]-Casos_PN_CORR[[#This Row],[43978]]</f>
        <v>0</v>
      </c>
      <c r="CH505">
        <f>+Casos_PN_CORR[[#This Row],[43980]]-Casos_PN_CORR[[#This Row],[43979]]</f>
        <v>0</v>
      </c>
      <c r="CI505">
        <f>+Casos_PN_CORR[[#This Row],[43981]]-Casos_PN_CORR[[#This Row],[43980]]</f>
        <v>0</v>
      </c>
      <c r="CJ505">
        <f>+Casos_PN_CORR[[#This Row],[43982]]-Casos_PN_CORR[[#This Row],[43981]]</f>
        <v>0</v>
      </c>
      <c r="CK505">
        <f>+Casos_PN_CORR[[#This Row],[43983]]-Casos_PN_CORR[[#This Row],[43982]]</f>
        <v>0</v>
      </c>
      <c r="CL505">
        <f>+Casos_PN_CORR[[#This Row],[43984]]-Casos_PN_CORR[[#This Row],[43983]]</f>
        <v>0</v>
      </c>
      <c r="CM505">
        <f>+Casos_PN_CORR[[#This Row],[43985]]-Casos_PN_CORR[[#This Row],[43984]]</f>
        <v>0</v>
      </c>
      <c r="CN505">
        <f>+Casos_PN_CORR[[#This Row],[43986]]-Casos_PN_CORR[[#This Row],[43985]]</f>
        <v>0</v>
      </c>
      <c r="CO505">
        <f>+Casos_PN_CORR[[#This Row],[43987]]-Casos_PN_CORR[[#This Row],[43986]]</f>
        <v>0</v>
      </c>
      <c r="CP505">
        <f>+Casos_PN_CORR[[#This Row],[43988]]-Casos_PN_CORR[[#This Row],[43987]]</f>
        <v>0</v>
      </c>
      <c r="CQ505">
        <f>+Casos_PN_CORR[[#This Row],[43989]]-Casos_PN_CORR[[#This Row],[43988]]</f>
        <v>0</v>
      </c>
      <c r="CR505">
        <f>+Casos_PN_CORR[[#This Row],[43990]]-Casos_PN_CORR[[#This Row],[43989]]</f>
        <v>0</v>
      </c>
      <c r="CS505">
        <f>+Casos_PN_CORR[[#This Row],[43991]]-Casos_PN_CORR[[#This Row],[43990]]</f>
        <v>0</v>
      </c>
      <c r="CT505">
        <f>+Casos_PN_CORR[[#This Row],[43992]]-Casos_PN_CORR[[#This Row],[43991]]</f>
        <v>0</v>
      </c>
      <c r="CU505">
        <f>+Casos_PN_CORR[[#This Row],[43993]]-Casos_PN_CORR[[#This Row],[43992]]</f>
        <v>0</v>
      </c>
    </row>
    <row r="506" spans="1:99" x14ac:dyDescent="0.3">
      <c r="A506">
        <v>40203</v>
      </c>
      <c r="B506" s="2" t="s">
        <v>154</v>
      </c>
      <c r="C506" s="2" t="s">
        <v>195</v>
      </c>
      <c r="D506" s="2" t="s">
        <v>360</v>
      </c>
      <c r="E506" s="4">
        <f t="shared" si="7"/>
        <v>0</v>
      </c>
      <c r="F506">
        <f>+Casos_PN_CORR[[#This Row],[43900]]</f>
        <v>0</v>
      </c>
      <c r="G506">
        <f>+Casos_PN_CORR[[#This Row],[43901]]-Casos_PN_CORR[[#This Row],[43900]]</f>
        <v>0</v>
      </c>
      <c r="H506">
        <f>+Casos_PN_CORR[[#This Row],[43902]]-Casos_PN_CORR[[#This Row],[43901]]</f>
        <v>0</v>
      </c>
      <c r="I506">
        <f>+Casos_PN_CORR[[#This Row],[43903]]-Casos_PN_CORR[[#This Row],[43902]]</f>
        <v>0</v>
      </c>
      <c r="J506">
        <f>+Casos_PN_CORR[[#This Row],[43904]]-Casos_PN_CORR[[#This Row],[43903]]</f>
        <v>0</v>
      </c>
      <c r="K506">
        <f>+Casos_PN_CORR[[#This Row],[43905]]-Casos_PN_CORR[[#This Row],[43904]]</f>
        <v>0</v>
      </c>
      <c r="L506">
        <f>+Casos_PN_CORR[[#This Row],[43906]]-Casos_PN_CORR[[#This Row],[43905]]</f>
        <v>0</v>
      </c>
      <c r="M506">
        <f>+Casos_PN_CORR[[#This Row],[43907]]-Casos_PN_CORR[[#This Row],[43906]]</f>
        <v>0</v>
      </c>
      <c r="N506">
        <f>+Casos_PN_CORR[[#This Row],[43908]]-Casos_PN_CORR[[#This Row],[43907]]</f>
        <v>0</v>
      </c>
      <c r="O506">
        <f>+Casos_PN_CORR[[#This Row],[43909]]-Casos_PN_CORR[[#This Row],[43908]]</f>
        <v>0</v>
      </c>
      <c r="P506">
        <f>+Casos_PN_CORR[[#This Row],[43910]]-Casos_PN_CORR[[#This Row],[43909]]</f>
        <v>0</v>
      </c>
      <c r="Q506">
        <f>+Casos_PN_CORR[[#This Row],[43911]]-Casos_PN_CORR[[#This Row],[43910]]</f>
        <v>0</v>
      </c>
      <c r="R506">
        <f>+Casos_PN_CORR[[#This Row],[43912]]-Casos_PN_CORR[[#This Row],[43911]]</f>
        <v>0</v>
      </c>
      <c r="S506">
        <f>+Casos_PN_CORR[[#This Row],[43913]]-Casos_PN_CORR[[#This Row],[43912]]</f>
        <v>0</v>
      </c>
      <c r="T506">
        <f>+Casos_PN_CORR[[#This Row],[43914]]-Casos_PN_CORR[[#This Row],[43913]]</f>
        <v>0</v>
      </c>
      <c r="U506">
        <f>+Casos_PN_CORR[[#This Row],[43915]]-Casos_PN_CORR[[#This Row],[43914]]</f>
        <v>0</v>
      </c>
      <c r="V506">
        <f>+Casos_PN_CORR[[#This Row],[43916]]-Casos_PN_CORR[[#This Row],[43915]]</f>
        <v>0</v>
      </c>
      <c r="W506">
        <f>+Casos_PN_CORR[[#This Row],[43917]]-Casos_PN_CORR[[#This Row],[43916]]</f>
        <v>0</v>
      </c>
      <c r="X506">
        <f>+Casos_PN_CORR[[#This Row],[43918]]-Casos_PN_CORR[[#This Row],[43917]]</f>
        <v>0</v>
      </c>
      <c r="Y506">
        <f>+Casos_PN_CORR[[#This Row],[43919]]-Casos_PN_CORR[[#This Row],[43918]]</f>
        <v>0</v>
      </c>
      <c r="Z506">
        <f>+Casos_PN_CORR[[#This Row],[43920]]-Casos_PN_CORR[[#This Row],[43919]]</f>
        <v>0</v>
      </c>
      <c r="AA506">
        <f>+Casos_PN_CORR[[#This Row],[43921]]-Casos_PN_CORR[[#This Row],[43920]]</f>
        <v>0</v>
      </c>
      <c r="AB506">
        <f>+Casos_PN_CORR[[#This Row],[43922]]-Casos_PN_CORR[[#This Row],[43921]]</f>
        <v>0</v>
      </c>
      <c r="AC506">
        <f>+Casos_PN_CORR[[#This Row],[43923]]-Casos_PN_CORR[[#This Row],[43922]]</f>
        <v>0</v>
      </c>
      <c r="AD506">
        <f>+Casos_PN_CORR[[#This Row],[43924]]-Casos_PN_CORR[[#This Row],[43923]]</f>
        <v>0</v>
      </c>
      <c r="AE506">
        <f>+Casos_PN_CORR[[#This Row],[43925]]-Casos_PN_CORR[[#This Row],[43924]]</f>
        <v>0</v>
      </c>
      <c r="AF506">
        <f>+Casos_PN_CORR[[#This Row],[43926]]-Casos_PN_CORR[[#This Row],[43925]]</f>
        <v>0</v>
      </c>
      <c r="AG506">
        <f>+Casos_PN_CORR[[#This Row],[43927]]-Casos_PN_CORR[[#This Row],[43926]]</f>
        <v>0</v>
      </c>
      <c r="AH506">
        <f>+Casos_PN_CORR[[#This Row],[43928]]-Casos_PN_CORR[[#This Row],[43927]]</f>
        <v>0</v>
      </c>
      <c r="AI506">
        <f>+Casos_PN_CORR[[#This Row],[43929]]-Casos_PN_CORR[[#This Row],[43928]]</f>
        <v>0</v>
      </c>
      <c r="AJ506">
        <f>+Casos_PN_CORR[[#This Row],[43930]]-Casos_PN_CORR[[#This Row],[43929]]</f>
        <v>0</v>
      </c>
      <c r="AK506">
        <f>+Casos_PN_CORR[[#This Row],[43931]]-Casos_PN_CORR[[#This Row],[43930]]</f>
        <v>0</v>
      </c>
      <c r="AL506">
        <f>+Casos_PN_CORR[[#This Row],[43932]]-Casos_PN_CORR[[#This Row],[43931]]</f>
        <v>0</v>
      </c>
      <c r="AM506">
        <f>+Casos_PN_CORR[[#This Row],[43933]]-Casos_PN_CORR[[#This Row],[43932]]</f>
        <v>0</v>
      </c>
      <c r="AN506">
        <f>+Casos_PN_CORR[[#This Row],[43934]]-Casos_PN_CORR[[#This Row],[43933]]</f>
        <v>0</v>
      </c>
      <c r="AO506">
        <f>+Casos_PN_CORR[[#This Row],[43935]]-Casos_PN_CORR[[#This Row],[43934]]</f>
        <v>0</v>
      </c>
      <c r="AP506">
        <f>+Casos_PN_CORR[[#This Row],[43936]]-Casos_PN_CORR[[#This Row],[43935]]</f>
        <v>0</v>
      </c>
      <c r="AQ506">
        <f>+Casos_PN_CORR[[#This Row],[43937]]-Casos_PN_CORR[[#This Row],[43936]]</f>
        <v>0</v>
      </c>
      <c r="AR506">
        <f>+Casos_PN_CORR[[#This Row],[43938]]-Casos_PN_CORR[[#This Row],[43937]]</f>
        <v>0</v>
      </c>
      <c r="AS506">
        <f>+Casos_PN_CORR[[#This Row],[43939]]-Casos_PN_CORR[[#This Row],[43938]]</f>
        <v>0</v>
      </c>
      <c r="AT506">
        <f>+Casos_PN_CORR[[#This Row],[43940]]-Casos_PN_CORR[[#This Row],[43939]]</f>
        <v>0</v>
      </c>
      <c r="AU506">
        <f>+Casos_PN_CORR[[#This Row],[43941]]-Casos_PN_CORR[[#This Row],[43940]]</f>
        <v>0</v>
      </c>
      <c r="AV506">
        <f>+Casos_PN_CORR[[#This Row],[43942]]-Casos_PN_CORR[[#This Row],[43941]]</f>
        <v>0</v>
      </c>
      <c r="AW506">
        <f>+Casos_PN_CORR[[#This Row],[43943]]-Casos_PN_CORR[[#This Row],[43942]]</f>
        <v>0</v>
      </c>
      <c r="AX506">
        <f>+Casos_PN_CORR[[#This Row],[43944]]-Casos_PN_CORR[[#This Row],[43943]]</f>
        <v>0</v>
      </c>
      <c r="AY506">
        <f>+Casos_PN_CORR[[#This Row],[43945]]-Casos_PN_CORR[[#This Row],[43944]]</f>
        <v>0</v>
      </c>
      <c r="AZ506">
        <f>+Casos_PN_CORR[[#This Row],[43946]]-Casos_PN_CORR[[#This Row],[43945]]</f>
        <v>0</v>
      </c>
      <c r="BA506">
        <f>+Casos_PN_CORR[[#This Row],[43947]]-Casos_PN_CORR[[#This Row],[43946]]</f>
        <v>0</v>
      </c>
      <c r="BB506">
        <f>+Casos_PN_CORR[[#This Row],[43948]]-Casos_PN_CORR[[#This Row],[43947]]</f>
        <v>0</v>
      </c>
      <c r="BC506">
        <f>+Casos_PN_CORR[[#This Row],[43949]]-Casos_PN_CORR[[#This Row],[43948]]</f>
        <v>0</v>
      </c>
      <c r="BD506">
        <f>+Casos_PN_CORR[[#This Row],[43950]]-Casos_PN_CORR[[#This Row],[43949]]</f>
        <v>0</v>
      </c>
      <c r="BE506">
        <f>+Casos_PN_CORR[[#This Row],[43951]]-Casos_PN_CORR[[#This Row],[43950]]</f>
        <v>0</v>
      </c>
      <c r="BF506">
        <f>+Casos_PN_CORR[[#This Row],[43952]]-Casos_PN_CORR[[#This Row],[43951]]</f>
        <v>0</v>
      </c>
      <c r="BG506">
        <f>+Casos_PN_CORR[[#This Row],[43953]]-Casos_PN_CORR[[#This Row],[43952]]</f>
        <v>0</v>
      </c>
      <c r="BH506">
        <f>+Casos_PN_CORR[[#This Row],[43954]]-Casos_PN_CORR[[#This Row],[43953]]</f>
        <v>0</v>
      </c>
      <c r="BI506">
        <f>+Casos_PN_CORR[[#This Row],[43955]]-Casos_PN_CORR[[#This Row],[43954]]</f>
        <v>0</v>
      </c>
      <c r="BJ506">
        <f>+Casos_PN_CORR[[#This Row],[43956]]-Casos_PN_CORR[[#This Row],[43955]]</f>
        <v>0</v>
      </c>
      <c r="BK506">
        <f>+Casos_PN_CORR[[#This Row],[43957]]-Casos_PN_CORR[[#This Row],[43956]]</f>
        <v>0</v>
      </c>
      <c r="BL506">
        <f>+Casos_PN_CORR[[#This Row],[43958]]-Casos_PN_CORR[[#This Row],[43957]]</f>
        <v>0</v>
      </c>
      <c r="BM506">
        <f>+Casos_PN_CORR[[#This Row],[43959]]-Casos_PN_CORR[[#This Row],[43958]]</f>
        <v>0</v>
      </c>
      <c r="BN506">
        <f>+Casos_PN_CORR[[#This Row],[43960]]-Casos_PN_CORR[[#This Row],[43959]]</f>
        <v>0</v>
      </c>
      <c r="BO506">
        <f>+Casos_PN_CORR[[#This Row],[43961]]-Casos_PN_CORR[[#This Row],[43960]]</f>
        <v>0</v>
      </c>
      <c r="BP506">
        <f>+Casos_PN_CORR[[#This Row],[43962]]-Casos_PN_CORR[[#This Row],[43961]]</f>
        <v>0</v>
      </c>
      <c r="BQ506">
        <f>+Casos_PN_CORR[[#This Row],[43963]]-Casos_PN_CORR[[#This Row],[43962]]</f>
        <v>0</v>
      </c>
      <c r="BR506">
        <f>+Casos_PN_CORR[[#This Row],[43964]]-Casos_PN_CORR[[#This Row],[43963]]</f>
        <v>0</v>
      </c>
      <c r="BS506">
        <f>+Casos_PN_CORR[[#This Row],[43965]]-Casos_PN_CORR[[#This Row],[43964]]</f>
        <v>0</v>
      </c>
      <c r="BT506">
        <f>+Casos_PN_CORR[[#This Row],[43966]]-Casos_PN_CORR[[#This Row],[43965]]</f>
        <v>0</v>
      </c>
      <c r="BU506">
        <f>+Casos_PN_CORR[[#This Row],[43967]]-Casos_PN_CORR[[#This Row],[43966]]</f>
        <v>0</v>
      </c>
      <c r="BV506">
        <f>+Casos_PN_CORR[[#This Row],[43968]]-Casos_PN_CORR[[#This Row],[43967]]</f>
        <v>0</v>
      </c>
      <c r="BW506">
        <f>+Casos_PN_CORR[[#This Row],[43969]]-Casos_PN_CORR[[#This Row],[43968]]</f>
        <v>0</v>
      </c>
      <c r="BX506">
        <f>+Casos_PN_CORR[[#This Row],[43970]]-Casos_PN_CORR[[#This Row],[43969]]</f>
        <v>0</v>
      </c>
      <c r="BY506">
        <f>+Casos_PN_CORR[[#This Row],[43971]]-Casos_PN_CORR[[#This Row],[43970]]</f>
        <v>0</v>
      </c>
      <c r="BZ506">
        <f>+Casos_PN_CORR[[#This Row],[43972]]-Casos_PN_CORR[[#This Row],[43971]]</f>
        <v>0</v>
      </c>
      <c r="CA506">
        <f>+Casos_PN_CORR[[#This Row],[43973]]-Casos_PN_CORR[[#This Row],[43972]]</f>
        <v>0</v>
      </c>
      <c r="CB506">
        <f>+Casos_PN_CORR[[#This Row],[43974]]-Casos_PN_CORR[[#This Row],[43973]]</f>
        <v>0</v>
      </c>
      <c r="CC506">
        <f>+Casos_PN_CORR[[#This Row],[43975]]-Casos_PN_CORR[[#This Row],[43974]]</f>
        <v>0</v>
      </c>
      <c r="CD506">
        <f>+Casos_PN_CORR[[#This Row],[43976]]-Casos_PN_CORR[[#This Row],[43975]]</f>
        <v>0</v>
      </c>
      <c r="CE506">
        <f>+Casos_PN_CORR[[#This Row],[43977]]-Casos_PN_CORR[[#This Row],[43976]]</f>
        <v>0</v>
      </c>
      <c r="CF506">
        <f>+Casos_PN_CORR[[#This Row],[43978]]-Casos_PN_CORR[[#This Row],[43977]]</f>
        <v>0</v>
      </c>
      <c r="CG506">
        <f>+Casos_PN_CORR[[#This Row],[43979]]-Casos_PN_CORR[[#This Row],[43978]]</f>
        <v>0</v>
      </c>
      <c r="CH506">
        <f>+Casos_PN_CORR[[#This Row],[43980]]-Casos_PN_CORR[[#This Row],[43979]]</f>
        <v>0</v>
      </c>
      <c r="CI506">
        <f>+Casos_PN_CORR[[#This Row],[43981]]-Casos_PN_CORR[[#This Row],[43980]]</f>
        <v>0</v>
      </c>
      <c r="CJ506">
        <f>+Casos_PN_CORR[[#This Row],[43982]]-Casos_PN_CORR[[#This Row],[43981]]</f>
        <v>0</v>
      </c>
      <c r="CK506">
        <f>+Casos_PN_CORR[[#This Row],[43983]]-Casos_PN_CORR[[#This Row],[43982]]</f>
        <v>0</v>
      </c>
      <c r="CL506">
        <f>+Casos_PN_CORR[[#This Row],[43984]]-Casos_PN_CORR[[#This Row],[43983]]</f>
        <v>0</v>
      </c>
      <c r="CM506">
        <f>+Casos_PN_CORR[[#This Row],[43985]]-Casos_PN_CORR[[#This Row],[43984]]</f>
        <v>0</v>
      </c>
      <c r="CN506">
        <f>+Casos_PN_CORR[[#This Row],[43986]]-Casos_PN_CORR[[#This Row],[43985]]</f>
        <v>0</v>
      </c>
      <c r="CO506">
        <f>+Casos_PN_CORR[[#This Row],[43987]]-Casos_PN_CORR[[#This Row],[43986]]</f>
        <v>0</v>
      </c>
      <c r="CP506">
        <f>+Casos_PN_CORR[[#This Row],[43988]]-Casos_PN_CORR[[#This Row],[43987]]</f>
        <v>0</v>
      </c>
      <c r="CQ506">
        <f>+Casos_PN_CORR[[#This Row],[43989]]-Casos_PN_CORR[[#This Row],[43988]]</f>
        <v>0</v>
      </c>
      <c r="CR506">
        <f>+Casos_PN_CORR[[#This Row],[43990]]-Casos_PN_CORR[[#This Row],[43989]]</f>
        <v>0</v>
      </c>
      <c r="CS506">
        <f>+Casos_PN_CORR[[#This Row],[43991]]-Casos_PN_CORR[[#This Row],[43990]]</f>
        <v>0</v>
      </c>
      <c r="CT506">
        <f>+Casos_PN_CORR[[#This Row],[43992]]-Casos_PN_CORR[[#This Row],[43991]]</f>
        <v>0</v>
      </c>
      <c r="CU506">
        <f>+Casos_PN_CORR[[#This Row],[43993]]-Casos_PN_CORR[[#This Row],[43992]]</f>
        <v>0</v>
      </c>
    </row>
    <row r="507" spans="1:99" x14ac:dyDescent="0.3">
      <c r="A507">
        <v>50205</v>
      </c>
      <c r="B507" s="2" t="s">
        <v>151</v>
      </c>
      <c r="C507" s="2" t="s">
        <v>152</v>
      </c>
      <c r="D507" s="2" t="s">
        <v>706</v>
      </c>
      <c r="E507" s="4">
        <f t="shared" si="7"/>
        <v>0</v>
      </c>
      <c r="F507">
        <f>+Casos_PN_CORR[[#This Row],[43900]]</f>
        <v>0</v>
      </c>
      <c r="G507">
        <f>+Casos_PN_CORR[[#This Row],[43901]]-Casos_PN_CORR[[#This Row],[43900]]</f>
        <v>0</v>
      </c>
      <c r="H507">
        <f>+Casos_PN_CORR[[#This Row],[43902]]-Casos_PN_CORR[[#This Row],[43901]]</f>
        <v>0</v>
      </c>
      <c r="I507">
        <f>+Casos_PN_CORR[[#This Row],[43903]]-Casos_PN_CORR[[#This Row],[43902]]</f>
        <v>0</v>
      </c>
      <c r="J507">
        <f>+Casos_PN_CORR[[#This Row],[43904]]-Casos_PN_CORR[[#This Row],[43903]]</f>
        <v>0</v>
      </c>
      <c r="K507">
        <f>+Casos_PN_CORR[[#This Row],[43905]]-Casos_PN_CORR[[#This Row],[43904]]</f>
        <v>0</v>
      </c>
      <c r="L507">
        <f>+Casos_PN_CORR[[#This Row],[43906]]-Casos_PN_CORR[[#This Row],[43905]]</f>
        <v>0</v>
      </c>
      <c r="M507">
        <f>+Casos_PN_CORR[[#This Row],[43907]]-Casos_PN_CORR[[#This Row],[43906]]</f>
        <v>0</v>
      </c>
      <c r="N507">
        <f>+Casos_PN_CORR[[#This Row],[43908]]-Casos_PN_CORR[[#This Row],[43907]]</f>
        <v>0</v>
      </c>
      <c r="O507">
        <f>+Casos_PN_CORR[[#This Row],[43909]]-Casos_PN_CORR[[#This Row],[43908]]</f>
        <v>0</v>
      </c>
      <c r="P507">
        <f>+Casos_PN_CORR[[#This Row],[43910]]-Casos_PN_CORR[[#This Row],[43909]]</f>
        <v>0</v>
      </c>
      <c r="Q507">
        <f>+Casos_PN_CORR[[#This Row],[43911]]-Casos_PN_CORR[[#This Row],[43910]]</f>
        <v>0</v>
      </c>
      <c r="R507">
        <f>+Casos_PN_CORR[[#This Row],[43912]]-Casos_PN_CORR[[#This Row],[43911]]</f>
        <v>0</v>
      </c>
      <c r="S507">
        <f>+Casos_PN_CORR[[#This Row],[43913]]-Casos_PN_CORR[[#This Row],[43912]]</f>
        <v>0</v>
      </c>
      <c r="T507">
        <f>+Casos_PN_CORR[[#This Row],[43914]]-Casos_PN_CORR[[#This Row],[43913]]</f>
        <v>0</v>
      </c>
      <c r="U507">
        <f>+Casos_PN_CORR[[#This Row],[43915]]-Casos_PN_CORR[[#This Row],[43914]]</f>
        <v>0</v>
      </c>
      <c r="V507">
        <f>+Casos_PN_CORR[[#This Row],[43916]]-Casos_PN_CORR[[#This Row],[43915]]</f>
        <v>0</v>
      </c>
      <c r="W507">
        <f>+Casos_PN_CORR[[#This Row],[43917]]-Casos_PN_CORR[[#This Row],[43916]]</f>
        <v>0</v>
      </c>
      <c r="X507">
        <f>+Casos_PN_CORR[[#This Row],[43918]]-Casos_PN_CORR[[#This Row],[43917]]</f>
        <v>0</v>
      </c>
      <c r="Y507">
        <f>+Casos_PN_CORR[[#This Row],[43919]]-Casos_PN_CORR[[#This Row],[43918]]</f>
        <v>0</v>
      </c>
      <c r="Z507">
        <f>+Casos_PN_CORR[[#This Row],[43920]]-Casos_PN_CORR[[#This Row],[43919]]</f>
        <v>0</v>
      </c>
      <c r="AA507">
        <f>+Casos_PN_CORR[[#This Row],[43921]]-Casos_PN_CORR[[#This Row],[43920]]</f>
        <v>0</v>
      </c>
      <c r="AB507">
        <f>+Casos_PN_CORR[[#This Row],[43922]]-Casos_PN_CORR[[#This Row],[43921]]</f>
        <v>0</v>
      </c>
      <c r="AC507">
        <f>+Casos_PN_CORR[[#This Row],[43923]]-Casos_PN_CORR[[#This Row],[43922]]</f>
        <v>0</v>
      </c>
      <c r="AD507">
        <f>+Casos_PN_CORR[[#This Row],[43924]]-Casos_PN_CORR[[#This Row],[43923]]</f>
        <v>0</v>
      </c>
      <c r="AE507">
        <f>+Casos_PN_CORR[[#This Row],[43925]]-Casos_PN_CORR[[#This Row],[43924]]</f>
        <v>0</v>
      </c>
      <c r="AF507">
        <f>+Casos_PN_CORR[[#This Row],[43926]]-Casos_PN_CORR[[#This Row],[43925]]</f>
        <v>0</v>
      </c>
      <c r="AG507">
        <f>+Casos_PN_CORR[[#This Row],[43927]]-Casos_PN_CORR[[#This Row],[43926]]</f>
        <v>0</v>
      </c>
      <c r="AH507">
        <f>+Casos_PN_CORR[[#This Row],[43928]]-Casos_PN_CORR[[#This Row],[43927]]</f>
        <v>0</v>
      </c>
      <c r="AI507">
        <f>+Casos_PN_CORR[[#This Row],[43929]]-Casos_PN_CORR[[#This Row],[43928]]</f>
        <v>0</v>
      </c>
      <c r="AJ507">
        <f>+Casos_PN_CORR[[#This Row],[43930]]-Casos_PN_CORR[[#This Row],[43929]]</f>
        <v>0</v>
      </c>
      <c r="AK507">
        <f>+Casos_PN_CORR[[#This Row],[43931]]-Casos_PN_CORR[[#This Row],[43930]]</f>
        <v>0</v>
      </c>
      <c r="AL507">
        <f>+Casos_PN_CORR[[#This Row],[43932]]-Casos_PN_CORR[[#This Row],[43931]]</f>
        <v>0</v>
      </c>
      <c r="AM507">
        <f>+Casos_PN_CORR[[#This Row],[43933]]-Casos_PN_CORR[[#This Row],[43932]]</f>
        <v>0</v>
      </c>
      <c r="AN507">
        <f>+Casos_PN_CORR[[#This Row],[43934]]-Casos_PN_CORR[[#This Row],[43933]]</f>
        <v>0</v>
      </c>
      <c r="AO507">
        <f>+Casos_PN_CORR[[#This Row],[43935]]-Casos_PN_CORR[[#This Row],[43934]]</f>
        <v>0</v>
      </c>
      <c r="AP507">
        <f>+Casos_PN_CORR[[#This Row],[43936]]-Casos_PN_CORR[[#This Row],[43935]]</f>
        <v>0</v>
      </c>
      <c r="AQ507">
        <f>+Casos_PN_CORR[[#This Row],[43937]]-Casos_PN_CORR[[#This Row],[43936]]</f>
        <v>0</v>
      </c>
      <c r="AR507">
        <f>+Casos_PN_CORR[[#This Row],[43938]]-Casos_PN_CORR[[#This Row],[43937]]</f>
        <v>0</v>
      </c>
      <c r="AS507">
        <f>+Casos_PN_CORR[[#This Row],[43939]]-Casos_PN_CORR[[#This Row],[43938]]</f>
        <v>0</v>
      </c>
      <c r="AT507">
        <f>+Casos_PN_CORR[[#This Row],[43940]]-Casos_PN_CORR[[#This Row],[43939]]</f>
        <v>0</v>
      </c>
      <c r="AU507">
        <f>+Casos_PN_CORR[[#This Row],[43941]]-Casos_PN_CORR[[#This Row],[43940]]</f>
        <v>0</v>
      </c>
      <c r="AV507">
        <f>+Casos_PN_CORR[[#This Row],[43942]]-Casos_PN_CORR[[#This Row],[43941]]</f>
        <v>0</v>
      </c>
      <c r="AW507">
        <f>+Casos_PN_CORR[[#This Row],[43943]]-Casos_PN_CORR[[#This Row],[43942]]</f>
        <v>0</v>
      </c>
      <c r="AX507">
        <f>+Casos_PN_CORR[[#This Row],[43944]]-Casos_PN_CORR[[#This Row],[43943]]</f>
        <v>0</v>
      </c>
      <c r="AY507">
        <f>+Casos_PN_CORR[[#This Row],[43945]]-Casos_PN_CORR[[#This Row],[43944]]</f>
        <v>0</v>
      </c>
      <c r="AZ507">
        <f>+Casos_PN_CORR[[#This Row],[43946]]-Casos_PN_CORR[[#This Row],[43945]]</f>
        <v>0</v>
      </c>
      <c r="BA507">
        <f>+Casos_PN_CORR[[#This Row],[43947]]-Casos_PN_CORR[[#This Row],[43946]]</f>
        <v>0</v>
      </c>
      <c r="BB507">
        <f>+Casos_PN_CORR[[#This Row],[43948]]-Casos_PN_CORR[[#This Row],[43947]]</f>
        <v>0</v>
      </c>
      <c r="BC507">
        <f>+Casos_PN_CORR[[#This Row],[43949]]-Casos_PN_CORR[[#This Row],[43948]]</f>
        <v>0</v>
      </c>
      <c r="BD507">
        <f>+Casos_PN_CORR[[#This Row],[43950]]-Casos_PN_CORR[[#This Row],[43949]]</f>
        <v>0</v>
      </c>
      <c r="BE507">
        <f>+Casos_PN_CORR[[#This Row],[43951]]-Casos_PN_CORR[[#This Row],[43950]]</f>
        <v>0</v>
      </c>
      <c r="BF507">
        <f>+Casos_PN_CORR[[#This Row],[43952]]-Casos_PN_CORR[[#This Row],[43951]]</f>
        <v>0</v>
      </c>
      <c r="BG507">
        <f>+Casos_PN_CORR[[#This Row],[43953]]-Casos_PN_CORR[[#This Row],[43952]]</f>
        <v>0</v>
      </c>
      <c r="BH507">
        <f>+Casos_PN_CORR[[#This Row],[43954]]-Casos_PN_CORR[[#This Row],[43953]]</f>
        <v>0</v>
      </c>
      <c r="BI507">
        <f>+Casos_PN_CORR[[#This Row],[43955]]-Casos_PN_CORR[[#This Row],[43954]]</f>
        <v>0</v>
      </c>
      <c r="BJ507">
        <f>+Casos_PN_CORR[[#This Row],[43956]]-Casos_PN_CORR[[#This Row],[43955]]</f>
        <v>0</v>
      </c>
      <c r="BK507">
        <f>+Casos_PN_CORR[[#This Row],[43957]]-Casos_PN_CORR[[#This Row],[43956]]</f>
        <v>0</v>
      </c>
      <c r="BL507">
        <f>+Casos_PN_CORR[[#This Row],[43958]]-Casos_PN_CORR[[#This Row],[43957]]</f>
        <v>0</v>
      </c>
      <c r="BM507">
        <f>+Casos_PN_CORR[[#This Row],[43959]]-Casos_PN_CORR[[#This Row],[43958]]</f>
        <v>0</v>
      </c>
      <c r="BN507">
        <f>+Casos_PN_CORR[[#This Row],[43960]]-Casos_PN_CORR[[#This Row],[43959]]</f>
        <v>0</v>
      </c>
      <c r="BO507">
        <f>+Casos_PN_CORR[[#This Row],[43961]]-Casos_PN_CORR[[#This Row],[43960]]</f>
        <v>0</v>
      </c>
      <c r="BP507">
        <f>+Casos_PN_CORR[[#This Row],[43962]]-Casos_PN_CORR[[#This Row],[43961]]</f>
        <v>0</v>
      </c>
      <c r="BQ507">
        <f>+Casos_PN_CORR[[#This Row],[43963]]-Casos_PN_CORR[[#This Row],[43962]]</f>
        <v>0</v>
      </c>
      <c r="BR507">
        <f>+Casos_PN_CORR[[#This Row],[43964]]-Casos_PN_CORR[[#This Row],[43963]]</f>
        <v>0</v>
      </c>
      <c r="BS507">
        <f>+Casos_PN_CORR[[#This Row],[43965]]-Casos_PN_CORR[[#This Row],[43964]]</f>
        <v>0</v>
      </c>
      <c r="BT507">
        <f>+Casos_PN_CORR[[#This Row],[43966]]-Casos_PN_CORR[[#This Row],[43965]]</f>
        <v>0</v>
      </c>
      <c r="BU507">
        <f>+Casos_PN_CORR[[#This Row],[43967]]-Casos_PN_CORR[[#This Row],[43966]]</f>
        <v>0</v>
      </c>
      <c r="BV507">
        <f>+Casos_PN_CORR[[#This Row],[43968]]-Casos_PN_CORR[[#This Row],[43967]]</f>
        <v>0</v>
      </c>
      <c r="BW507">
        <f>+Casos_PN_CORR[[#This Row],[43969]]-Casos_PN_CORR[[#This Row],[43968]]</f>
        <v>0</v>
      </c>
      <c r="BX507">
        <f>+Casos_PN_CORR[[#This Row],[43970]]-Casos_PN_CORR[[#This Row],[43969]]</f>
        <v>0</v>
      </c>
      <c r="BY507">
        <f>+Casos_PN_CORR[[#This Row],[43971]]-Casos_PN_CORR[[#This Row],[43970]]</f>
        <v>0</v>
      </c>
      <c r="BZ507">
        <f>+Casos_PN_CORR[[#This Row],[43972]]-Casos_PN_CORR[[#This Row],[43971]]</f>
        <v>0</v>
      </c>
      <c r="CA507">
        <f>+Casos_PN_CORR[[#This Row],[43973]]-Casos_PN_CORR[[#This Row],[43972]]</f>
        <v>0</v>
      </c>
      <c r="CB507">
        <f>+Casos_PN_CORR[[#This Row],[43974]]-Casos_PN_CORR[[#This Row],[43973]]</f>
        <v>0</v>
      </c>
      <c r="CC507">
        <f>+Casos_PN_CORR[[#This Row],[43975]]-Casos_PN_CORR[[#This Row],[43974]]</f>
        <v>0</v>
      </c>
      <c r="CD507">
        <f>+Casos_PN_CORR[[#This Row],[43976]]-Casos_PN_CORR[[#This Row],[43975]]</f>
        <v>0</v>
      </c>
      <c r="CE507">
        <f>+Casos_PN_CORR[[#This Row],[43977]]-Casos_PN_CORR[[#This Row],[43976]]</f>
        <v>0</v>
      </c>
      <c r="CF507">
        <f>+Casos_PN_CORR[[#This Row],[43978]]-Casos_PN_CORR[[#This Row],[43977]]</f>
        <v>0</v>
      </c>
      <c r="CG507">
        <f>+Casos_PN_CORR[[#This Row],[43979]]-Casos_PN_CORR[[#This Row],[43978]]</f>
        <v>0</v>
      </c>
      <c r="CH507">
        <f>+Casos_PN_CORR[[#This Row],[43980]]-Casos_PN_CORR[[#This Row],[43979]]</f>
        <v>0</v>
      </c>
      <c r="CI507">
        <f>+Casos_PN_CORR[[#This Row],[43981]]-Casos_PN_CORR[[#This Row],[43980]]</f>
        <v>0</v>
      </c>
      <c r="CJ507">
        <f>+Casos_PN_CORR[[#This Row],[43982]]-Casos_PN_CORR[[#This Row],[43981]]</f>
        <v>0</v>
      </c>
      <c r="CK507">
        <f>+Casos_PN_CORR[[#This Row],[43983]]-Casos_PN_CORR[[#This Row],[43982]]</f>
        <v>0</v>
      </c>
      <c r="CL507">
        <f>+Casos_PN_CORR[[#This Row],[43984]]-Casos_PN_CORR[[#This Row],[43983]]</f>
        <v>0</v>
      </c>
      <c r="CM507">
        <f>+Casos_PN_CORR[[#This Row],[43985]]-Casos_PN_CORR[[#This Row],[43984]]</f>
        <v>0</v>
      </c>
      <c r="CN507">
        <f>+Casos_PN_CORR[[#This Row],[43986]]-Casos_PN_CORR[[#This Row],[43985]]</f>
        <v>0</v>
      </c>
      <c r="CO507">
        <f>+Casos_PN_CORR[[#This Row],[43987]]-Casos_PN_CORR[[#This Row],[43986]]</f>
        <v>0</v>
      </c>
      <c r="CP507">
        <f>+Casos_PN_CORR[[#This Row],[43988]]-Casos_PN_CORR[[#This Row],[43987]]</f>
        <v>0</v>
      </c>
      <c r="CQ507">
        <f>+Casos_PN_CORR[[#This Row],[43989]]-Casos_PN_CORR[[#This Row],[43988]]</f>
        <v>0</v>
      </c>
      <c r="CR507">
        <f>+Casos_PN_CORR[[#This Row],[43990]]-Casos_PN_CORR[[#This Row],[43989]]</f>
        <v>0</v>
      </c>
      <c r="CS507">
        <f>+Casos_PN_CORR[[#This Row],[43991]]-Casos_PN_CORR[[#This Row],[43990]]</f>
        <v>0</v>
      </c>
      <c r="CT507">
        <f>+Casos_PN_CORR[[#This Row],[43992]]-Casos_PN_CORR[[#This Row],[43991]]</f>
        <v>0</v>
      </c>
      <c r="CU507">
        <f>+Casos_PN_CORR[[#This Row],[43993]]-Casos_PN_CORR[[#This Row],[43992]]</f>
        <v>0</v>
      </c>
    </row>
    <row r="508" spans="1:99" x14ac:dyDescent="0.3">
      <c r="A508">
        <v>80808</v>
      </c>
      <c r="B508" s="2" t="s">
        <v>99</v>
      </c>
      <c r="C508" s="2" t="s">
        <v>99</v>
      </c>
      <c r="D508" s="2" t="s">
        <v>161</v>
      </c>
      <c r="E508" s="4">
        <f t="shared" si="7"/>
        <v>0</v>
      </c>
      <c r="F508">
        <f>+Casos_PN_CORR[[#This Row],[43900]]</f>
        <v>0</v>
      </c>
      <c r="G508">
        <f>+Casos_PN_CORR[[#This Row],[43901]]-Casos_PN_CORR[[#This Row],[43900]]</f>
        <v>0</v>
      </c>
      <c r="H508">
        <f>+Casos_PN_CORR[[#This Row],[43902]]-Casos_PN_CORR[[#This Row],[43901]]</f>
        <v>0</v>
      </c>
      <c r="I508">
        <f>+Casos_PN_CORR[[#This Row],[43903]]-Casos_PN_CORR[[#This Row],[43902]]</f>
        <v>0</v>
      </c>
      <c r="J508">
        <f>+Casos_PN_CORR[[#This Row],[43904]]-Casos_PN_CORR[[#This Row],[43903]]</f>
        <v>0</v>
      </c>
      <c r="K508">
        <f>+Casos_PN_CORR[[#This Row],[43905]]-Casos_PN_CORR[[#This Row],[43904]]</f>
        <v>0</v>
      </c>
      <c r="L508">
        <f>+Casos_PN_CORR[[#This Row],[43906]]-Casos_PN_CORR[[#This Row],[43905]]</f>
        <v>0</v>
      </c>
      <c r="M508">
        <f>+Casos_PN_CORR[[#This Row],[43907]]-Casos_PN_CORR[[#This Row],[43906]]</f>
        <v>0</v>
      </c>
      <c r="N508">
        <f>+Casos_PN_CORR[[#This Row],[43908]]-Casos_PN_CORR[[#This Row],[43907]]</f>
        <v>0</v>
      </c>
      <c r="O508">
        <f>+Casos_PN_CORR[[#This Row],[43909]]-Casos_PN_CORR[[#This Row],[43908]]</f>
        <v>0</v>
      </c>
      <c r="P508">
        <f>+Casos_PN_CORR[[#This Row],[43910]]-Casos_PN_CORR[[#This Row],[43909]]</f>
        <v>0</v>
      </c>
      <c r="Q508">
        <f>+Casos_PN_CORR[[#This Row],[43911]]-Casos_PN_CORR[[#This Row],[43910]]</f>
        <v>0</v>
      </c>
      <c r="R508">
        <f>+Casos_PN_CORR[[#This Row],[43912]]-Casos_PN_CORR[[#This Row],[43911]]</f>
        <v>0</v>
      </c>
      <c r="S508">
        <f>+Casos_PN_CORR[[#This Row],[43913]]-Casos_PN_CORR[[#This Row],[43912]]</f>
        <v>0</v>
      </c>
      <c r="T508">
        <f>+Casos_PN_CORR[[#This Row],[43914]]-Casos_PN_CORR[[#This Row],[43913]]</f>
        <v>0</v>
      </c>
      <c r="U508">
        <f>+Casos_PN_CORR[[#This Row],[43915]]-Casos_PN_CORR[[#This Row],[43914]]</f>
        <v>0</v>
      </c>
      <c r="V508">
        <f>+Casos_PN_CORR[[#This Row],[43916]]-Casos_PN_CORR[[#This Row],[43915]]</f>
        <v>0</v>
      </c>
      <c r="W508">
        <f>+Casos_PN_CORR[[#This Row],[43917]]-Casos_PN_CORR[[#This Row],[43916]]</f>
        <v>0</v>
      </c>
      <c r="X508">
        <f>+Casos_PN_CORR[[#This Row],[43918]]-Casos_PN_CORR[[#This Row],[43917]]</f>
        <v>0</v>
      </c>
      <c r="Y508">
        <f>+Casos_PN_CORR[[#This Row],[43919]]-Casos_PN_CORR[[#This Row],[43918]]</f>
        <v>0</v>
      </c>
      <c r="Z508">
        <f>+Casos_PN_CORR[[#This Row],[43920]]-Casos_PN_CORR[[#This Row],[43919]]</f>
        <v>0</v>
      </c>
      <c r="AA508">
        <f>+Casos_PN_CORR[[#This Row],[43921]]-Casos_PN_CORR[[#This Row],[43920]]</f>
        <v>0</v>
      </c>
      <c r="AB508">
        <f>+Casos_PN_CORR[[#This Row],[43922]]-Casos_PN_CORR[[#This Row],[43921]]</f>
        <v>0</v>
      </c>
      <c r="AC508">
        <f>+Casos_PN_CORR[[#This Row],[43923]]-Casos_PN_CORR[[#This Row],[43922]]</f>
        <v>0</v>
      </c>
      <c r="AD508">
        <f>+Casos_PN_CORR[[#This Row],[43924]]-Casos_PN_CORR[[#This Row],[43923]]</f>
        <v>0</v>
      </c>
      <c r="AE508">
        <f>+Casos_PN_CORR[[#This Row],[43925]]-Casos_PN_CORR[[#This Row],[43924]]</f>
        <v>0</v>
      </c>
      <c r="AF508">
        <f>+Casos_PN_CORR[[#This Row],[43926]]-Casos_PN_CORR[[#This Row],[43925]]</f>
        <v>0</v>
      </c>
      <c r="AG508">
        <f>+Casos_PN_CORR[[#This Row],[43927]]-Casos_PN_CORR[[#This Row],[43926]]</f>
        <v>0</v>
      </c>
      <c r="AH508">
        <f>+Casos_PN_CORR[[#This Row],[43928]]-Casos_PN_CORR[[#This Row],[43927]]</f>
        <v>0</v>
      </c>
      <c r="AI508">
        <f>+Casos_PN_CORR[[#This Row],[43929]]-Casos_PN_CORR[[#This Row],[43928]]</f>
        <v>0</v>
      </c>
      <c r="AJ508">
        <f>+Casos_PN_CORR[[#This Row],[43930]]-Casos_PN_CORR[[#This Row],[43929]]</f>
        <v>0</v>
      </c>
      <c r="AK508">
        <f>+Casos_PN_CORR[[#This Row],[43931]]-Casos_PN_CORR[[#This Row],[43930]]</f>
        <v>0</v>
      </c>
      <c r="AL508">
        <f>+Casos_PN_CORR[[#This Row],[43932]]-Casos_PN_CORR[[#This Row],[43931]]</f>
        <v>0</v>
      </c>
      <c r="AM508">
        <f>+Casos_PN_CORR[[#This Row],[43933]]-Casos_PN_CORR[[#This Row],[43932]]</f>
        <v>0</v>
      </c>
      <c r="AN508">
        <f>+Casos_PN_CORR[[#This Row],[43934]]-Casos_PN_CORR[[#This Row],[43933]]</f>
        <v>0</v>
      </c>
      <c r="AO508">
        <f>+Casos_PN_CORR[[#This Row],[43935]]-Casos_PN_CORR[[#This Row],[43934]]</f>
        <v>0</v>
      </c>
      <c r="AP508">
        <f>+Casos_PN_CORR[[#This Row],[43936]]-Casos_PN_CORR[[#This Row],[43935]]</f>
        <v>0</v>
      </c>
      <c r="AQ508">
        <f>+Casos_PN_CORR[[#This Row],[43937]]-Casos_PN_CORR[[#This Row],[43936]]</f>
        <v>0</v>
      </c>
      <c r="AR508">
        <f>+Casos_PN_CORR[[#This Row],[43938]]-Casos_PN_CORR[[#This Row],[43937]]</f>
        <v>0</v>
      </c>
      <c r="AS508">
        <f>+Casos_PN_CORR[[#This Row],[43939]]-Casos_PN_CORR[[#This Row],[43938]]</f>
        <v>0</v>
      </c>
      <c r="AT508">
        <f>+Casos_PN_CORR[[#This Row],[43940]]-Casos_PN_CORR[[#This Row],[43939]]</f>
        <v>0</v>
      </c>
      <c r="AU508">
        <f>+Casos_PN_CORR[[#This Row],[43941]]-Casos_PN_CORR[[#This Row],[43940]]</f>
        <v>0</v>
      </c>
      <c r="AV508">
        <f>+Casos_PN_CORR[[#This Row],[43942]]-Casos_PN_CORR[[#This Row],[43941]]</f>
        <v>0</v>
      </c>
      <c r="AW508">
        <f>+Casos_PN_CORR[[#This Row],[43943]]-Casos_PN_CORR[[#This Row],[43942]]</f>
        <v>0</v>
      </c>
      <c r="AX508">
        <f>+Casos_PN_CORR[[#This Row],[43944]]-Casos_PN_CORR[[#This Row],[43943]]</f>
        <v>0</v>
      </c>
      <c r="AY508">
        <f>+Casos_PN_CORR[[#This Row],[43945]]-Casos_PN_CORR[[#This Row],[43944]]</f>
        <v>0</v>
      </c>
      <c r="AZ508">
        <f>+Casos_PN_CORR[[#This Row],[43946]]-Casos_PN_CORR[[#This Row],[43945]]</f>
        <v>0</v>
      </c>
      <c r="BA508">
        <f>+Casos_PN_CORR[[#This Row],[43947]]-Casos_PN_CORR[[#This Row],[43946]]</f>
        <v>0</v>
      </c>
      <c r="BB508">
        <f>+Casos_PN_CORR[[#This Row],[43948]]-Casos_PN_CORR[[#This Row],[43947]]</f>
        <v>0</v>
      </c>
      <c r="BC508">
        <f>+Casos_PN_CORR[[#This Row],[43949]]-Casos_PN_CORR[[#This Row],[43948]]</f>
        <v>0</v>
      </c>
      <c r="BD508">
        <f>+Casos_PN_CORR[[#This Row],[43950]]-Casos_PN_CORR[[#This Row],[43949]]</f>
        <v>0</v>
      </c>
      <c r="BE508">
        <f>+Casos_PN_CORR[[#This Row],[43951]]-Casos_PN_CORR[[#This Row],[43950]]</f>
        <v>0</v>
      </c>
      <c r="BF508">
        <f>+Casos_PN_CORR[[#This Row],[43952]]-Casos_PN_CORR[[#This Row],[43951]]</f>
        <v>0</v>
      </c>
      <c r="BG508">
        <f>+Casos_PN_CORR[[#This Row],[43953]]-Casos_PN_CORR[[#This Row],[43952]]</f>
        <v>0</v>
      </c>
      <c r="BH508">
        <f>+Casos_PN_CORR[[#This Row],[43954]]-Casos_PN_CORR[[#This Row],[43953]]</f>
        <v>0</v>
      </c>
      <c r="BI508">
        <f>+Casos_PN_CORR[[#This Row],[43955]]-Casos_PN_CORR[[#This Row],[43954]]</f>
        <v>0</v>
      </c>
      <c r="BJ508">
        <f>+Casos_PN_CORR[[#This Row],[43956]]-Casos_PN_CORR[[#This Row],[43955]]</f>
        <v>0</v>
      </c>
      <c r="BK508">
        <f>+Casos_PN_CORR[[#This Row],[43957]]-Casos_PN_CORR[[#This Row],[43956]]</f>
        <v>0</v>
      </c>
      <c r="BL508">
        <f>+Casos_PN_CORR[[#This Row],[43958]]-Casos_PN_CORR[[#This Row],[43957]]</f>
        <v>0</v>
      </c>
      <c r="BM508">
        <f>+Casos_PN_CORR[[#This Row],[43959]]-Casos_PN_CORR[[#This Row],[43958]]</f>
        <v>0</v>
      </c>
      <c r="BN508">
        <f>+Casos_PN_CORR[[#This Row],[43960]]-Casos_PN_CORR[[#This Row],[43959]]</f>
        <v>0</v>
      </c>
      <c r="BO508">
        <f>+Casos_PN_CORR[[#This Row],[43961]]-Casos_PN_CORR[[#This Row],[43960]]</f>
        <v>0</v>
      </c>
      <c r="BP508">
        <f>+Casos_PN_CORR[[#This Row],[43962]]-Casos_PN_CORR[[#This Row],[43961]]</f>
        <v>0</v>
      </c>
      <c r="BQ508">
        <f>+Casos_PN_CORR[[#This Row],[43963]]-Casos_PN_CORR[[#This Row],[43962]]</f>
        <v>0</v>
      </c>
      <c r="BR508">
        <f>+Casos_PN_CORR[[#This Row],[43964]]-Casos_PN_CORR[[#This Row],[43963]]</f>
        <v>0</v>
      </c>
      <c r="BS508">
        <f>+Casos_PN_CORR[[#This Row],[43965]]-Casos_PN_CORR[[#This Row],[43964]]</f>
        <v>0</v>
      </c>
      <c r="BT508">
        <f>+Casos_PN_CORR[[#This Row],[43966]]-Casos_PN_CORR[[#This Row],[43965]]</f>
        <v>0</v>
      </c>
      <c r="BU508">
        <f>+Casos_PN_CORR[[#This Row],[43967]]-Casos_PN_CORR[[#This Row],[43966]]</f>
        <v>0</v>
      </c>
      <c r="BV508">
        <f>+Casos_PN_CORR[[#This Row],[43968]]-Casos_PN_CORR[[#This Row],[43967]]</f>
        <v>0</v>
      </c>
      <c r="BW508">
        <f>+Casos_PN_CORR[[#This Row],[43969]]-Casos_PN_CORR[[#This Row],[43968]]</f>
        <v>0</v>
      </c>
      <c r="BX508">
        <f>+Casos_PN_CORR[[#This Row],[43970]]-Casos_PN_CORR[[#This Row],[43969]]</f>
        <v>0</v>
      </c>
      <c r="BY508">
        <f>+Casos_PN_CORR[[#This Row],[43971]]-Casos_PN_CORR[[#This Row],[43970]]</f>
        <v>0</v>
      </c>
      <c r="BZ508">
        <f>+Casos_PN_CORR[[#This Row],[43972]]-Casos_PN_CORR[[#This Row],[43971]]</f>
        <v>0</v>
      </c>
      <c r="CA508">
        <f>+Casos_PN_CORR[[#This Row],[43973]]-Casos_PN_CORR[[#This Row],[43972]]</f>
        <v>0</v>
      </c>
      <c r="CB508">
        <f>+Casos_PN_CORR[[#This Row],[43974]]-Casos_PN_CORR[[#This Row],[43973]]</f>
        <v>0</v>
      </c>
      <c r="CC508">
        <f>+Casos_PN_CORR[[#This Row],[43975]]-Casos_PN_CORR[[#This Row],[43974]]</f>
        <v>0</v>
      </c>
      <c r="CD508">
        <f>+Casos_PN_CORR[[#This Row],[43976]]-Casos_PN_CORR[[#This Row],[43975]]</f>
        <v>0</v>
      </c>
      <c r="CE508">
        <f>+Casos_PN_CORR[[#This Row],[43977]]-Casos_PN_CORR[[#This Row],[43976]]</f>
        <v>0</v>
      </c>
      <c r="CF508">
        <f>+Casos_PN_CORR[[#This Row],[43978]]-Casos_PN_CORR[[#This Row],[43977]]</f>
        <v>0</v>
      </c>
      <c r="CG508">
        <f>+Casos_PN_CORR[[#This Row],[43979]]-Casos_PN_CORR[[#This Row],[43978]]</f>
        <v>0</v>
      </c>
      <c r="CH508">
        <f>+Casos_PN_CORR[[#This Row],[43980]]-Casos_PN_CORR[[#This Row],[43979]]</f>
        <v>0</v>
      </c>
      <c r="CI508">
        <f>+Casos_PN_CORR[[#This Row],[43981]]-Casos_PN_CORR[[#This Row],[43980]]</f>
        <v>0</v>
      </c>
      <c r="CJ508">
        <f>+Casos_PN_CORR[[#This Row],[43982]]-Casos_PN_CORR[[#This Row],[43981]]</f>
        <v>0</v>
      </c>
      <c r="CK508">
        <f>+Casos_PN_CORR[[#This Row],[43983]]-Casos_PN_CORR[[#This Row],[43982]]</f>
        <v>0</v>
      </c>
      <c r="CL508">
        <f>+Casos_PN_CORR[[#This Row],[43984]]-Casos_PN_CORR[[#This Row],[43983]]</f>
        <v>0</v>
      </c>
      <c r="CM508">
        <f>+Casos_PN_CORR[[#This Row],[43985]]-Casos_PN_CORR[[#This Row],[43984]]</f>
        <v>0</v>
      </c>
      <c r="CN508">
        <f>+Casos_PN_CORR[[#This Row],[43986]]-Casos_PN_CORR[[#This Row],[43985]]</f>
        <v>0</v>
      </c>
      <c r="CO508">
        <f>+Casos_PN_CORR[[#This Row],[43987]]-Casos_PN_CORR[[#This Row],[43986]]</f>
        <v>0</v>
      </c>
      <c r="CP508">
        <f>+Casos_PN_CORR[[#This Row],[43988]]-Casos_PN_CORR[[#This Row],[43987]]</f>
        <v>0</v>
      </c>
      <c r="CQ508">
        <f>+Casos_PN_CORR[[#This Row],[43989]]-Casos_PN_CORR[[#This Row],[43988]]</f>
        <v>0</v>
      </c>
      <c r="CR508">
        <f>+Casos_PN_CORR[[#This Row],[43990]]-Casos_PN_CORR[[#This Row],[43989]]</f>
        <v>0</v>
      </c>
      <c r="CS508">
        <f>+Casos_PN_CORR[[#This Row],[43991]]-Casos_PN_CORR[[#This Row],[43990]]</f>
        <v>0</v>
      </c>
      <c r="CT508">
        <f>+Casos_PN_CORR[[#This Row],[43992]]-Casos_PN_CORR[[#This Row],[43991]]</f>
        <v>0</v>
      </c>
      <c r="CU508">
        <f>+Casos_PN_CORR[[#This Row],[43993]]-Casos_PN_CORR[[#This Row],[43992]]</f>
        <v>0</v>
      </c>
    </row>
    <row r="509" spans="1:99" x14ac:dyDescent="0.3">
      <c r="A509">
        <v>20106</v>
      </c>
      <c r="B509" s="2" t="s">
        <v>212</v>
      </c>
      <c r="C509" s="2" t="s">
        <v>219</v>
      </c>
      <c r="D509" s="2" t="s">
        <v>707</v>
      </c>
      <c r="E509" s="4">
        <f t="shared" si="7"/>
        <v>0</v>
      </c>
      <c r="F509">
        <f>+Casos_PN_CORR[[#This Row],[43900]]</f>
        <v>0</v>
      </c>
      <c r="G509">
        <f>+Casos_PN_CORR[[#This Row],[43901]]-Casos_PN_CORR[[#This Row],[43900]]</f>
        <v>0</v>
      </c>
      <c r="H509">
        <f>+Casos_PN_CORR[[#This Row],[43902]]-Casos_PN_CORR[[#This Row],[43901]]</f>
        <v>0</v>
      </c>
      <c r="I509">
        <f>+Casos_PN_CORR[[#This Row],[43903]]-Casos_PN_CORR[[#This Row],[43902]]</f>
        <v>0</v>
      </c>
      <c r="J509">
        <f>+Casos_PN_CORR[[#This Row],[43904]]-Casos_PN_CORR[[#This Row],[43903]]</f>
        <v>0</v>
      </c>
      <c r="K509">
        <f>+Casos_PN_CORR[[#This Row],[43905]]-Casos_PN_CORR[[#This Row],[43904]]</f>
        <v>0</v>
      </c>
      <c r="L509">
        <f>+Casos_PN_CORR[[#This Row],[43906]]-Casos_PN_CORR[[#This Row],[43905]]</f>
        <v>0</v>
      </c>
      <c r="M509">
        <f>+Casos_PN_CORR[[#This Row],[43907]]-Casos_PN_CORR[[#This Row],[43906]]</f>
        <v>0</v>
      </c>
      <c r="N509">
        <f>+Casos_PN_CORR[[#This Row],[43908]]-Casos_PN_CORR[[#This Row],[43907]]</f>
        <v>0</v>
      </c>
      <c r="O509">
        <f>+Casos_PN_CORR[[#This Row],[43909]]-Casos_PN_CORR[[#This Row],[43908]]</f>
        <v>0</v>
      </c>
      <c r="P509">
        <f>+Casos_PN_CORR[[#This Row],[43910]]-Casos_PN_CORR[[#This Row],[43909]]</f>
        <v>0</v>
      </c>
      <c r="Q509">
        <f>+Casos_PN_CORR[[#This Row],[43911]]-Casos_PN_CORR[[#This Row],[43910]]</f>
        <v>0</v>
      </c>
      <c r="R509">
        <f>+Casos_PN_CORR[[#This Row],[43912]]-Casos_PN_CORR[[#This Row],[43911]]</f>
        <v>0</v>
      </c>
      <c r="S509">
        <f>+Casos_PN_CORR[[#This Row],[43913]]-Casos_PN_CORR[[#This Row],[43912]]</f>
        <v>0</v>
      </c>
      <c r="T509">
        <f>+Casos_PN_CORR[[#This Row],[43914]]-Casos_PN_CORR[[#This Row],[43913]]</f>
        <v>0</v>
      </c>
      <c r="U509">
        <f>+Casos_PN_CORR[[#This Row],[43915]]-Casos_PN_CORR[[#This Row],[43914]]</f>
        <v>0</v>
      </c>
      <c r="V509">
        <f>+Casos_PN_CORR[[#This Row],[43916]]-Casos_PN_CORR[[#This Row],[43915]]</f>
        <v>0</v>
      </c>
      <c r="W509">
        <f>+Casos_PN_CORR[[#This Row],[43917]]-Casos_PN_CORR[[#This Row],[43916]]</f>
        <v>0</v>
      </c>
      <c r="X509">
        <f>+Casos_PN_CORR[[#This Row],[43918]]-Casos_PN_CORR[[#This Row],[43917]]</f>
        <v>0</v>
      </c>
      <c r="Y509">
        <f>+Casos_PN_CORR[[#This Row],[43919]]-Casos_PN_CORR[[#This Row],[43918]]</f>
        <v>0</v>
      </c>
      <c r="Z509">
        <f>+Casos_PN_CORR[[#This Row],[43920]]-Casos_PN_CORR[[#This Row],[43919]]</f>
        <v>0</v>
      </c>
      <c r="AA509">
        <f>+Casos_PN_CORR[[#This Row],[43921]]-Casos_PN_CORR[[#This Row],[43920]]</f>
        <v>0</v>
      </c>
      <c r="AB509">
        <f>+Casos_PN_CORR[[#This Row],[43922]]-Casos_PN_CORR[[#This Row],[43921]]</f>
        <v>0</v>
      </c>
      <c r="AC509">
        <f>+Casos_PN_CORR[[#This Row],[43923]]-Casos_PN_CORR[[#This Row],[43922]]</f>
        <v>0</v>
      </c>
      <c r="AD509">
        <f>+Casos_PN_CORR[[#This Row],[43924]]-Casos_PN_CORR[[#This Row],[43923]]</f>
        <v>0</v>
      </c>
      <c r="AE509">
        <f>+Casos_PN_CORR[[#This Row],[43925]]-Casos_PN_CORR[[#This Row],[43924]]</f>
        <v>0</v>
      </c>
      <c r="AF509">
        <f>+Casos_PN_CORR[[#This Row],[43926]]-Casos_PN_CORR[[#This Row],[43925]]</f>
        <v>0</v>
      </c>
      <c r="AG509">
        <f>+Casos_PN_CORR[[#This Row],[43927]]-Casos_PN_CORR[[#This Row],[43926]]</f>
        <v>0</v>
      </c>
      <c r="AH509">
        <f>+Casos_PN_CORR[[#This Row],[43928]]-Casos_PN_CORR[[#This Row],[43927]]</f>
        <v>0</v>
      </c>
      <c r="AI509">
        <f>+Casos_PN_CORR[[#This Row],[43929]]-Casos_PN_CORR[[#This Row],[43928]]</f>
        <v>0</v>
      </c>
      <c r="AJ509">
        <f>+Casos_PN_CORR[[#This Row],[43930]]-Casos_PN_CORR[[#This Row],[43929]]</f>
        <v>0</v>
      </c>
      <c r="AK509">
        <f>+Casos_PN_CORR[[#This Row],[43931]]-Casos_PN_CORR[[#This Row],[43930]]</f>
        <v>0</v>
      </c>
      <c r="AL509">
        <f>+Casos_PN_CORR[[#This Row],[43932]]-Casos_PN_CORR[[#This Row],[43931]]</f>
        <v>0</v>
      </c>
      <c r="AM509">
        <f>+Casos_PN_CORR[[#This Row],[43933]]-Casos_PN_CORR[[#This Row],[43932]]</f>
        <v>0</v>
      </c>
      <c r="AN509">
        <f>+Casos_PN_CORR[[#This Row],[43934]]-Casos_PN_CORR[[#This Row],[43933]]</f>
        <v>0</v>
      </c>
      <c r="AO509">
        <f>+Casos_PN_CORR[[#This Row],[43935]]-Casos_PN_CORR[[#This Row],[43934]]</f>
        <v>0</v>
      </c>
      <c r="AP509">
        <f>+Casos_PN_CORR[[#This Row],[43936]]-Casos_PN_CORR[[#This Row],[43935]]</f>
        <v>0</v>
      </c>
      <c r="AQ509">
        <f>+Casos_PN_CORR[[#This Row],[43937]]-Casos_PN_CORR[[#This Row],[43936]]</f>
        <v>0</v>
      </c>
      <c r="AR509">
        <f>+Casos_PN_CORR[[#This Row],[43938]]-Casos_PN_CORR[[#This Row],[43937]]</f>
        <v>0</v>
      </c>
      <c r="AS509">
        <f>+Casos_PN_CORR[[#This Row],[43939]]-Casos_PN_CORR[[#This Row],[43938]]</f>
        <v>0</v>
      </c>
      <c r="AT509">
        <f>+Casos_PN_CORR[[#This Row],[43940]]-Casos_PN_CORR[[#This Row],[43939]]</f>
        <v>0</v>
      </c>
      <c r="AU509">
        <f>+Casos_PN_CORR[[#This Row],[43941]]-Casos_PN_CORR[[#This Row],[43940]]</f>
        <v>0</v>
      </c>
      <c r="AV509">
        <f>+Casos_PN_CORR[[#This Row],[43942]]-Casos_PN_CORR[[#This Row],[43941]]</f>
        <v>0</v>
      </c>
      <c r="AW509">
        <f>+Casos_PN_CORR[[#This Row],[43943]]-Casos_PN_CORR[[#This Row],[43942]]</f>
        <v>0</v>
      </c>
      <c r="AX509">
        <f>+Casos_PN_CORR[[#This Row],[43944]]-Casos_PN_CORR[[#This Row],[43943]]</f>
        <v>0</v>
      </c>
      <c r="AY509">
        <f>+Casos_PN_CORR[[#This Row],[43945]]-Casos_PN_CORR[[#This Row],[43944]]</f>
        <v>0</v>
      </c>
      <c r="AZ509">
        <f>+Casos_PN_CORR[[#This Row],[43946]]-Casos_PN_CORR[[#This Row],[43945]]</f>
        <v>0</v>
      </c>
      <c r="BA509">
        <f>+Casos_PN_CORR[[#This Row],[43947]]-Casos_PN_CORR[[#This Row],[43946]]</f>
        <v>0</v>
      </c>
      <c r="BB509">
        <f>+Casos_PN_CORR[[#This Row],[43948]]-Casos_PN_CORR[[#This Row],[43947]]</f>
        <v>0</v>
      </c>
      <c r="BC509">
        <f>+Casos_PN_CORR[[#This Row],[43949]]-Casos_PN_CORR[[#This Row],[43948]]</f>
        <v>0</v>
      </c>
      <c r="BD509">
        <f>+Casos_PN_CORR[[#This Row],[43950]]-Casos_PN_CORR[[#This Row],[43949]]</f>
        <v>0</v>
      </c>
      <c r="BE509">
        <f>+Casos_PN_CORR[[#This Row],[43951]]-Casos_PN_CORR[[#This Row],[43950]]</f>
        <v>0</v>
      </c>
      <c r="BF509">
        <f>+Casos_PN_CORR[[#This Row],[43952]]-Casos_PN_CORR[[#This Row],[43951]]</f>
        <v>0</v>
      </c>
      <c r="BG509">
        <f>+Casos_PN_CORR[[#This Row],[43953]]-Casos_PN_CORR[[#This Row],[43952]]</f>
        <v>0</v>
      </c>
      <c r="BH509">
        <f>+Casos_PN_CORR[[#This Row],[43954]]-Casos_PN_CORR[[#This Row],[43953]]</f>
        <v>0</v>
      </c>
      <c r="BI509">
        <f>+Casos_PN_CORR[[#This Row],[43955]]-Casos_PN_CORR[[#This Row],[43954]]</f>
        <v>0</v>
      </c>
      <c r="BJ509">
        <f>+Casos_PN_CORR[[#This Row],[43956]]-Casos_PN_CORR[[#This Row],[43955]]</f>
        <v>0</v>
      </c>
      <c r="BK509">
        <f>+Casos_PN_CORR[[#This Row],[43957]]-Casos_PN_CORR[[#This Row],[43956]]</f>
        <v>0</v>
      </c>
      <c r="BL509">
        <f>+Casos_PN_CORR[[#This Row],[43958]]-Casos_PN_CORR[[#This Row],[43957]]</f>
        <v>0</v>
      </c>
      <c r="BM509">
        <f>+Casos_PN_CORR[[#This Row],[43959]]-Casos_PN_CORR[[#This Row],[43958]]</f>
        <v>0</v>
      </c>
      <c r="BN509">
        <f>+Casos_PN_CORR[[#This Row],[43960]]-Casos_PN_CORR[[#This Row],[43959]]</f>
        <v>0</v>
      </c>
      <c r="BO509">
        <f>+Casos_PN_CORR[[#This Row],[43961]]-Casos_PN_CORR[[#This Row],[43960]]</f>
        <v>0</v>
      </c>
      <c r="BP509">
        <f>+Casos_PN_CORR[[#This Row],[43962]]-Casos_PN_CORR[[#This Row],[43961]]</f>
        <v>0</v>
      </c>
      <c r="BQ509">
        <f>+Casos_PN_CORR[[#This Row],[43963]]-Casos_PN_CORR[[#This Row],[43962]]</f>
        <v>0</v>
      </c>
      <c r="BR509">
        <f>+Casos_PN_CORR[[#This Row],[43964]]-Casos_PN_CORR[[#This Row],[43963]]</f>
        <v>0</v>
      </c>
      <c r="BS509">
        <f>+Casos_PN_CORR[[#This Row],[43965]]-Casos_PN_CORR[[#This Row],[43964]]</f>
        <v>0</v>
      </c>
      <c r="BT509">
        <f>+Casos_PN_CORR[[#This Row],[43966]]-Casos_PN_CORR[[#This Row],[43965]]</f>
        <v>0</v>
      </c>
      <c r="BU509">
        <f>+Casos_PN_CORR[[#This Row],[43967]]-Casos_PN_CORR[[#This Row],[43966]]</f>
        <v>0</v>
      </c>
      <c r="BV509">
        <f>+Casos_PN_CORR[[#This Row],[43968]]-Casos_PN_CORR[[#This Row],[43967]]</f>
        <v>0</v>
      </c>
      <c r="BW509">
        <f>+Casos_PN_CORR[[#This Row],[43969]]-Casos_PN_CORR[[#This Row],[43968]]</f>
        <v>0</v>
      </c>
      <c r="BX509">
        <f>+Casos_PN_CORR[[#This Row],[43970]]-Casos_PN_CORR[[#This Row],[43969]]</f>
        <v>0</v>
      </c>
      <c r="BY509">
        <f>+Casos_PN_CORR[[#This Row],[43971]]-Casos_PN_CORR[[#This Row],[43970]]</f>
        <v>0</v>
      </c>
      <c r="BZ509">
        <f>+Casos_PN_CORR[[#This Row],[43972]]-Casos_PN_CORR[[#This Row],[43971]]</f>
        <v>0</v>
      </c>
      <c r="CA509">
        <f>+Casos_PN_CORR[[#This Row],[43973]]-Casos_PN_CORR[[#This Row],[43972]]</f>
        <v>0</v>
      </c>
      <c r="CB509">
        <f>+Casos_PN_CORR[[#This Row],[43974]]-Casos_PN_CORR[[#This Row],[43973]]</f>
        <v>0</v>
      </c>
      <c r="CC509">
        <f>+Casos_PN_CORR[[#This Row],[43975]]-Casos_PN_CORR[[#This Row],[43974]]</f>
        <v>0</v>
      </c>
      <c r="CD509">
        <f>+Casos_PN_CORR[[#This Row],[43976]]-Casos_PN_CORR[[#This Row],[43975]]</f>
        <v>0</v>
      </c>
      <c r="CE509">
        <f>+Casos_PN_CORR[[#This Row],[43977]]-Casos_PN_CORR[[#This Row],[43976]]</f>
        <v>0</v>
      </c>
      <c r="CF509">
        <f>+Casos_PN_CORR[[#This Row],[43978]]-Casos_PN_CORR[[#This Row],[43977]]</f>
        <v>0</v>
      </c>
      <c r="CG509">
        <f>+Casos_PN_CORR[[#This Row],[43979]]-Casos_PN_CORR[[#This Row],[43978]]</f>
        <v>0</v>
      </c>
      <c r="CH509">
        <f>+Casos_PN_CORR[[#This Row],[43980]]-Casos_PN_CORR[[#This Row],[43979]]</f>
        <v>0</v>
      </c>
      <c r="CI509">
        <f>+Casos_PN_CORR[[#This Row],[43981]]-Casos_PN_CORR[[#This Row],[43980]]</f>
        <v>0</v>
      </c>
      <c r="CJ509">
        <f>+Casos_PN_CORR[[#This Row],[43982]]-Casos_PN_CORR[[#This Row],[43981]]</f>
        <v>0</v>
      </c>
      <c r="CK509">
        <f>+Casos_PN_CORR[[#This Row],[43983]]-Casos_PN_CORR[[#This Row],[43982]]</f>
        <v>0</v>
      </c>
      <c r="CL509">
        <f>+Casos_PN_CORR[[#This Row],[43984]]-Casos_PN_CORR[[#This Row],[43983]]</f>
        <v>0</v>
      </c>
      <c r="CM509">
        <f>+Casos_PN_CORR[[#This Row],[43985]]-Casos_PN_CORR[[#This Row],[43984]]</f>
        <v>0</v>
      </c>
      <c r="CN509">
        <f>+Casos_PN_CORR[[#This Row],[43986]]-Casos_PN_CORR[[#This Row],[43985]]</f>
        <v>0</v>
      </c>
      <c r="CO509">
        <f>+Casos_PN_CORR[[#This Row],[43987]]-Casos_PN_CORR[[#This Row],[43986]]</f>
        <v>0</v>
      </c>
      <c r="CP509">
        <f>+Casos_PN_CORR[[#This Row],[43988]]-Casos_PN_CORR[[#This Row],[43987]]</f>
        <v>0</v>
      </c>
      <c r="CQ509">
        <f>+Casos_PN_CORR[[#This Row],[43989]]-Casos_PN_CORR[[#This Row],[43988]]</f>
        <v>0</v>
      </c>
      <c r="CR509">
        <f>+Casos_PN_CORR[[#This Row],[43990]]-Casos_PN_CORR[[#This Row],[43989]]</f>
        <v>0</v>
      </c>
      <c r="CS509">
        <f>+Casos_PN_CORR[[#This Row],[43991]]-Casos_PN_CORR[[#This Row],[43990]]</f>
        <v>0</v>
      </c>
      <c r="CT509">
        <f>+Casos_PN_CORR[[#This Row],[43992]]-Casos_PN_CORR[[#This Row],[43991]]</f>
        <v>0</v>
      </c>
      <c r="CU509">
        <f>+Casos_PN_CORR[[#This Row],[43993]]-Casos_PN_CORR[[#This Row],[43992]]</f>
        <v>0</v>
      </c>
    </row>
    <row r="510" spans="1:99" x14ac:dyDescent="0.3">
      <c r="A510">
        <v>40201</v>
      </c>
      <c r="B510" s="2" t="s">
        <v>154</v>
      </c>
      <c r="C510" s="2" t="s">
        <v>195</v>
      </c>
      <c r="D510" s="2" t="s">
        <v>232</v>
      </c>
      <c r="E510" s="4">
        <f t="shared" si="7"/>
        <v>0</v>
      </c>
      <c r="F510">
        <f>+Casos_PN_CORR[[#This Row],[43900]]</f>
        <v>0</v>
      </c>
      <c r="G510">
        <f>+Casos_PN_CORR[[#This Row],[43901]]-Casos_PN_CORR[[#This Row],[43900]]</f>
        <v>0</v>
      </c>
      <c r="H510">
        <f>+Casos_PN_CORR[[#This Row],[43902]]-Casos_PN_CORR[[#This Row],[43901]]</f>
        <v>0</v>
      </c>
      <c r="I510">
        <f>+Casos_PN_CORR[[#This Row],[43903]]-Casos_PN_CORR[[#This Row],[43902]]</f>
        <v>0</v>
      </c>
      <c r="J510">
        <f>+Casos_PN_CORR[[#This Row],[43904]]-Casos_PN_CORR[[#This Row],[43903]]</f>
        <v>0</v>
      </c>
      <c r="K510">
        <f>+Casos_PN_CORR[[#This Row],[43905]]-Casos_PN_CORR[[#This Row],[43904]]</f>
        <v>0</v>
      </c>
      <c r="L510">
        <f>+Casos_PN_CORR[[#This Row],[43906]]-Casos_PN_CORR[[#This Row],[43905]]</f>
        <v>0</v>
      </c>
      <c r="M510">
        <f>+Casos_PN_CORR[[#This Row],[43907]]-Casos_PN_CORR[[#This Row],[43906]]</f>
        <v>0</v>
      </c>
      <c r="N510">
        <f>+Casos_PN_CORR[[#This Row],[43908]]-Casos_PN_CORR[[#This Row],[43907]]</f>
        <v>0</v>
      </c>
      <c r="O510">
        <f>+Casos_PN_CORR[[#This Row],[43909]]-Casos_PN_CORR[[#This Row],[43908]]</f>
        <v>0</v>
      </c>
      <c r="P510">
        <f>+Casos_PN_CORR[[#This Row],[43910]]-Casos_PN_CORR[[#This Row],[43909]]</f>
        <v>0</v>
      </c>
      <c r="Q510">
        <f>+Casos_PN_CORR[[#This Row],[43911]]-Casos_PN_CORR[[#This Row],[43910]]</f>
        <v>0</v>
      </c>
      <c r="R510">
        <f>+Casos_PN_CORR[[#This Row],[43912]]-Casos_PN_CORR[[#This Row],[43911]]</f>
        <v>0</v>
      </c>
      <c r="S510">
        <f>+Casos_PN_CORR[[#This Row],[43913]]-Casos_PN_CORR[[#This Row],[43912]]</f>
        <v>0</v>
      </c>
      <c r="T510">
        <f>+Casos_PN_CORR[[#This Row],[43914]]-Casos_PN_CORR[[#This Row],[43913]]</f>
        <v>0</v>
      </c>
      <c r="U510">
        <f>+Casos_PN_CORR[[#This Row],[43915]]-Casos_PN_CORR[[#This Row],[43914]]</f>
        <v>0</v>
      </c>
      <c r="V510">
        <f>+Casos_PN_CORR[[#This Row],[43916]]-Casos_PN_CORR[[#This Row],[43915]]</f>
        <v>0</v>
      </c>
      <c r="W510">
        <f>+Casos_PN_CORR[[#This Row],[43917]]-Casos_PN_CORR[[#This Row],[43916]]</f>
        <v>0</v>
      </c>
      <c r="X510">
        <f>+Casos_PN_CORR[[#This Row],[43918]]-Casos_PN_CORR[[#This Row],[43917]]</f>
        <v>0</v>
      </c>
      <c r="Y510">
        <f>+Casos_PN_CORR[[#This Row],[43919]]-Casos_PN_CORR[[#This Row],[43918]]</f>
        <v>0</v>
      </c>
      <c r="Z510">
        <f>+Casos_PN_CORR[[#This Row],[43920]]-Casos_PN_CORR[[#This Row],[43919]]</f>
        <v>0</v>
      </c>
      <c r="AA510">
        <f>+Casos_PN_CORR[[#This Row],[43921]]-Casos_PN_CORR[[#This Row],[43920]]</f>
        <v>0</v>
      </c>
      <c r="AB510">
        <f>+Casos_PN_CORR[[#This Row],[43922]]-Casos_PN_CORR[[#This Row],[43921]]</f>
        <v>0</v>
      </c>
      <c r="AC510">
        <f>+Casos_PN_CORR[[#This Row],[43923]]-Casos_PN_CORR[[#This Row],[43922]]</f>
        <v>0</v>
      </c>
      <c r="AD510">
        <f>+Casos_PN_CORR[[#This Row],[43924]]-Casos_PN_CORR[[#This Row],[43923]]</f>
        <v>0</v>
      </c>
      <c r="AE510">
        <f>+Casos_PN_CORR[[#This Row],[43925]]-Casos_PN_CORR[[#This Row],[43924]]</f>
        <v>0</v>
      </c>
      <c r="AF510">
        <f>+Casos_PN_CORR[[#This Row],[43926]]-Casos_PN_CORR[[#This Row],[43925]]</f>
        <v>0</v>
      </c>
      <c r="AG510">
        <f>+Casos_PN_CORR[[#This Row],[43927]]-Casos_PN_CORR[[#This Row],[43926]]</f>
        <v>0</v>
      </c>
      <c r="AH510">
        <f>+Casos_PN_CORR[[#This Row],[43928]]-Casos_PN_CORR[[#This Row],[43927]]</f>
        <v>0</v>
      </c>
      <c r="AI510">
        <f>+Casos_PN_CORR[[#This Row],[43929]]-Casos_PN_CORR[[#This Row],[43928]]</f>
        <v>0</v>
      </c>
      <c r="AJ510">
        <f>+Casos_PN_CORR[[#This Row],[43930]]-Casos_PN_CORR[[#This Row],[43929]]</f>
        <v>0</v>
      </c>
      <c r="AK510">
        <f>+Casos_PN_CORR[[#This Row],[43931]]-Casos_PN_CORR[[#This Row],[43930]]</f>
        <v>0</v>
      </c>
      <c r="AL510">
        <f>+Casos_PN_CORR[[#This Row],[43932]]-Casos_PN_CORR[[#This Row],[43931]]</f>
        <v>0</v>
      </c>
      <c r="AM510">
        <f>+Casos_PN_CORR[[#This Row],[43933]]-Casos_PN_CORR[[#This Row],[43932]]</f>
        <v>0</v>
      </c>
      <c r="AN510">
        <f>+Casos_PN_CORR[[#This Row],[43934]]-Casos_PN_CORR[[#This Row],[43933]]</f>
        <v>0</v>
      </c>
      <c r="AO510">
        <f>+Casos_PN_CORR[[#This Row],[43935]]-Casos_PN_CORR[[#This Row],[43934]]</f>
        <v>0</v>
      </c>
      <c r="AP510">
        <f>+Casos_PN_CORR[[#This Row],[43936]]-Casos_PN_CORR[[#This Row],[43935]]</f>
        <v>0</v>
      </c>
      <c r="AQ510">
        <f>+Casos_PN_CORR[[#This Row],[43937]]-Casos_PN_CORR[[#This Row],[43936]]</f>
        <v>0</v>
      </c>
      <c r="AR510">
        <f>+Casos_PN_CORR[[#This Row],[43938]]-Casos_PN_CORR[[#This Row],[43937]]</f>
        <v>0</v>
      </c>
      <c r="AS510">
        <f>+Casos_PN_CORR[[#This Row],[43939]]-Casos_PN_CORR[[#This Row],[43938]]</f>
        <v>0</v>
      </c>
      <c r="AT510">
        <f>+Casos_PN_CORR[[#This Row],[43940]]-Casos_PN_CORR[[#This Row],[43939]]</f>
        <v>0</v>
      </c>
      <c r="AU510">
        <f>+Casos_PN_CORR[[#This Row],[43941]]-Casos_PN_CORR[[#This Row],[43940]]</f>
        <v>0</v>
      </c>
      <c r="AV510">
        <f>+Casos_PN_CORR[[#This Row],[43942]]-Casos_PN_CORR[[#This Row],[43941]]</f>
        <v>0</v>
      </c>
      <c r="AW510">
        <f>+Casos_PN_CORR[[#This Row],[43943]]-Casos_PN_CORR[[#This Row],[43942]]</f>
        <v>0</v>
      </c>
      <c r="AX510">
        <f>+Casos_PN_CORR[[#This Row],[43944]]-Casos_PN_CORR[[#This Row],[43943]]</f>
        <v>0</v>
      </c>
      <c r="AY510">
        <f>+Casos_PN_CORR[[#This Row],[43945]]-Casos_PN_CORR[[#This Row],[43944]]</f>
        <v>0</v>
      </c>
      <c r="AZ510">
        <f>+Casos_PN_CORR[[#This Row],[43946]]-Casos_PN_CORR[[#This Row],[43945]]</f>
        <v>0</v>
      </c>
      <c r="BA510">
        <f>+Casos_PN_CORR[[#This Row],[43947]]-Casos_PN_CORR[[#This Row],[43946]]</f>
        <v>0</v>
      </c>
      <c r="BB510">
        <f>+Casos_PN_CORR[[#This Row],[43948]]-Casos_PN_CORR[[#This Row],[43947]]</f>
        <v>0</v>
      </c>
      <c r="BC510">
        <f>+Casos_PN_CORR[[#This Row],[43949]]-Casos_PN_CORR[[#This Row],[43948]]</f>
        <v>0</v>
      </c>
      <c r="BD510">
        <f>+Casos_PN_CORR[[#This Row],[43950]]-Casos_PN_CORR[[#This Row],[43949]]</f>
        <v>0</v>
      </c>
      <c r="BE510">
        <f>+Casos_PN_CORR[[#This Row],[43951]]-Casos_PN_CORR[[#This Row],[43950]]</f>
        <v>0</v>
      </c>
      <c r="BF510">
        <f>+Casos_PN_CORR[[#This Row],[43952]]-Casos_PN_CORR[[#This Row],[43951]]</f>
        <v>0</v>
      </c>
      <c r="BG510">
        <f>+Casos_PN_CORR[[#This Row],[43953]]-Casos_PN_CORR[[#This Row],[43952]]</f>
        <v>0</v>
      </c>
      <c r="BH510">
        <f>+Casos_PN_CORR[[#This Row],[43954]]-Casos_PN_CORR[[#This Row],[43953]]</f>
        <v>0</v>
      </c>
      <c r="BI510">
        <f>+Casos_PN_CORR[[#This Row],[43955]]-Casos_PN_CORR[[#This Row],[43954]]</f>
        <v>0</v>
      </c>
      <c r="BJ510">
        <f>+Casos_PN_CORR[[#This Row],[43956]]-Casos_PN_CORR[[#This Row],[43955]]</f>
        <v>0</v>
      </c>
      <c r="BK510">
        <f>+Casos_PN_CORR[[#This Row],[43957]]-Casos_PN_CORR[[#This Row],[43956]]</f>
        <v>0</v>
      </c>
      <c r="BL510">
        <f>+Casos_PN_CORR[[#This Row],[43958]]-Casos_PN_CORR[[#This Row],[43957]]</f>
        <v>0</v>
      </c>
      <c r="BM510">
        <f>+Casos_PN_CORR[[#This Row],[43959]]-Casos_PN_CORR[[#This Row],[43958]]</f>
        <v>0</v>
      </c>
      <c r="BN510">
        <f>+Casos_PN_CORR[[#This Row],[43960]]-Casos_PN_CORR[[#This Row],[43959]]</f>
        <v>0</v>
      </c>
      <c r="BO510">
        <f>+Casos_PN_CORR[[#This Row],[43961]]-Casos_PN_CORR[[#This Row],[43960]]</f>
        <v>0</v>
      </c>
      <c r="BP510">
        <f>+Casos_PN_CORR[[#This Row],[43962]]-Casos_PN_CORR[[#This Row],[43961]]</f>
        <v>0</v>
      </c>
      <c r="BQ510">
        <f>+Casos_PN_CORR[[#This Row],[43963]]-Casos_PN_CORR[[#This Row],[43962]]</f>
        <v>0</v>
      </c>
      <c r="BR510">
        <f>+Casos_PN_CORR[[#This Row],[43964]]-Casos_PN_CORR[[#This Row],[43963]]</f>
        <v>0</v>
      </c>
      <c r="BS510">
        <f>+Casos_PN_CORR[[#This Row],[43965]]-Casos_PN_CORR[[#This Row],[43964]]</f>
        <v>0</v>
      </c>
      <c r="BT510">
        <f>+Casos_PN_CORR[[#This Row],[43966]]-Casos_PN_CORR[[#This Row],[43965]]</f>
        <v>0</v>
      </c>
      <c r="BU510">
        <f>+Casos_PN_CORR[[#This Row],[43967]]-Casos_PN_CORR[[#This Row],[43966]]</f>
        <v>0</v>
      </c>
      <c r="BV510">
        <f>+Casos_PN_CORR[[#This Row],[43968]]-Casos_PN_CORR[[#This Row],[43967]]</f>
        <v>0</v>
      </c>
      <c r="BW510">
        <f>+Casos_PN_CORR[[#This Row],[43969]]-Casos_PN_CORR[[#This Row],[43968]]</f>
        <v>0</v>
      </c>
      <c r="BX510">
        <f>+Casos_PN_CORR[[#This Row],[43970]]-Casos_PN_CORR[[#This Row],[43969]]</f>
        <v>0</v>
      </c>
      <c r="BY510">
        <f>+Casos_PN_CORR[[#This Row],[43971]]-Casos_PN_CORR[[#This Row],[43970]]</f>
        <v>0</v>
      </c>
      <c r="BZ510">
        <f>+Casos_PN_CORR[[#This Row],[43972]]-Casos_PN_CORR[[#This Row],[43971]]</f>
        <v>0</v>
      </c>
      <c r="CA510">
        <f>+Casos_PN_CORR[[#This Row],[43973]]-Casos_PN_CORR[[#This Row],[43972]]</f>
        <v>0</v>
      </c>
      <c r="CB510">
        <f>+Casos_PN_CORR[[#This Row],[43974]]-Casos_PN_CORR[[#This Row],[43973]]</f>
        <v>0</v>
      </c>
      <c r="CC510">
        <f>+Casos_PN_CORR[[#This Row],[43975]]-Casos_PN_CORR[[#This Row],[43974]]</f>
        <v>0</v>
      </c>
      <c r="CD510">
        <f>+Casos_PN_CORR[[#This Row],[43976]]-Casos_PN_CORR[[#This Row],[43975]]</f>
        <v>0</v>
      </c>
      <c r="CE510">
        <f>+Casos_PN_CORR[[#This Row],[43977]]-Casos_PN_CORR[[#This Row],[43976]]</f>
        <v>0</v>
      </c>
      <c r="CF510">
        <f>+Casos_PN_CORR[[#This Row],[43978]]-Casos_PN_CORR[[#This Row],[43977]]</f>
        <v>0</v>
      </c>
      <c r="CG510">
        <f>+Casos_PN_CORR[[#This Row],[43979]]-Casos_PN_CORR[[#This Row],[43978]]</f>
        <v>0</v>
      </c>
      <c r="CH510">
        <f>+Casos_PN_CORR[[#This Row],[43980]]-Casos_PN_CORR[[#This Row],[43979]]</f>
        <v>0</v>
      </c>
      <c r="CI510">
        <f>+Casos_PN_CORR[[#This Row],[43981]]-Casos_PN_CORR[[#This Row],[43980]]</f>
        <v>0</v>
      </c>
      <c r="CJ510">
        <f>+Casos_PN_CORR[[#This Row],[43982]]-Casos_PN_CORR[[#This Row],[43981]]</f>
        <v>0</v>
      </c>
      <c r="CK510">
        <f>+Casos_PN_CORR[[#This Row],[43983]]-Casos_PN_CORR[[#This Row],[43982]]</f>
        <v>0</v>
      </c>
      <c r="CL510">
        <f>+Casos_PN_CORR[[#This Row],[43984]]-Casos_PN_CORR[[#This Row],[43983]]</f>
        <v>0</v>
      </c>
      <c r="CM510">
        <f>+Casos_PN_CORR[[#This Row],[43985]]-Casos_PN_CORR[[#This Row],[43984]]</f>
        <v>0</v>
      </c>
      <c r="CN510">
        <f>+Casos_PN_CORR[[#This Row],[43986]]-Casos_PN_CORR[[#This Row],[43985]]</f>
        <v>0</v>
      </c>
      <c r="CO510">
        <f>+Casos_PN_CORR[[#This Row],[43987]]-Casos_PN_CORR[[#This Row],[43986]]</f>
        <v>0</v>
      </c>
      <c r="CP510">
        <f>+Casos_PN_CORR[[#This Row],[43988]]-Casos_PN_CORR[[#This Row],[43987]]</f>
        <v>0</v>
      </c>
      <c r="CQ510">
        <f>+Casos_PN_CORR[[#This Row],[43989]]-Casos_PN_CORR[[#This Row],[43988]]</f>
        <v>0</v>
      </c>
      <c r="CR510">
        <f>+Casos_PN_CORR[[#This Row],[43990]]-Casos_PN_CORR[[#This Row],[43989]]</f>
        <v>0</v>
      </c>
      <c r="CS510">
        <f>+Casos_PN_CORR[[#This Row],[43991]]-Casos_PN_CORR[[#This Row],[43990]]</f>
        <v>0</v>
      </c>
      <c r="CT510">
        <f>+Casos_PN_CORR[[#This Row],[43992]]-Casos_PN_CORR[[#This Row],[43991]]</f>
        <v>0</v>
      </c>
      <c r="CU510">
        <f>+Casos_PN_CORR[[#This Row],[43993]]-Casos_PN_CORR[[#This Row],[43992]]</f>
        <v>0</v>
      </c>
    </row>
    <row r="511" spans="1:99" x14ac:dyDescent="0.3">
      <c r="A511">
        <v>130717</v>
      </c>
      <c r="B511" s="2" t="s">
        <v>102</v>
      </c>
      <c r="C511" s="2" t="s">
        <v>138</v>
      </c>
      <c r="D511" s="2" t="s">
        <v>139</v>
      </c>
      <c r="E511" s="4">
        <f t="shared" si="7"/>
        <v>0</v>
      </c>
      <c r="F511">
        <f>+Casos_PN_CORR[[#This Row],[43900]]</f>
        <v>0</v>
      </c>
      <c r="G511">
        <f>+Casos_PN_CORR[[#This Row],[43901]]-Casos_PN_CORR[[#This Row],[43900]]</f>
        <v>0</v>
      </c>
      <c r="H511">
        <f>+Casos_PN_CORR[[#This Row],[43902]]-Casos_PN_CORR[[#This Row],[43901]]</f>
        <v>0</v>
      </c>
      <c r="I511">
        <f>+Casos_PN_CORR[[#This Row],[43903]]-Casos_PN_CORR[[#This Row],[43902]]</f>
        <v>0</v>
      </c>
      <c r="J511">
        <f>+Casos_PN_CORR[[#This Row],[43904]]-Casos_PN_CORR[[#This Row],[43903]]</f>
        <v>0</v>
      </c>
      <c r="K511">
        <f>+Casos_PN_CORR[[#This Row],[43905]]-Casos_PN_CORR[[#This Row],[43904]]</f>
        <v>0</v>
      </c>
      <c r="L511">
        <f>+Casos_PN_CORR[[#This Row],[43906]]-Casos_PN_CORR[[#This Row],[43905]]</f>
        <v>0</v>
      </c>
      <c r="M511">
        <f>+Casos_PN_CORR[[#This Row],[43907]]-Casos_PN_CORR[[#This Row],[43906]]</f>
        <v>0</v>
      </c>
      <c r="N511">
        <f>+Casos_PN_CORR[[#This Row],[43908]]-Casos_PN_CORR[[#This Row],[43907]]</f>
        <v>0</v>
      </c>
      <c r="O511">
        <f>+Casos_PN_CORR[[#This Row],[43909]]-Casos_PN_CORR[[#This Row],[43908]]</f>
        <v>0</v>
      </c>
      <c r="P511">
        <f>+Casos_PN_CORR[[#This Row],[43910]]-Casos_PN_CORR[[#This Row],[43909]]</f>
        <v>0</v>
      </c>
      <c r="Q511">
        <f>+Casos_PN_CORR[[#This Row],[43911]]-Casos_PN_CORR[[#This Row],[43910]]</f>
        <v>0</v>
      </c>
      <c r="R511">
        <f>+Casos_PN_CORR[[#This Row],[43912]]-Casos_PN_CORR[[#This Row],[43911]]</f>
        <v>0</v>
      </c>
      <c r="S511">
        <f>+Casos_PN_CORR[[#This Row],[43913]]-Casos_PN_CORR[[#This Row],[43912]]</f>
        <v>0</v>
      </c>
      <c r="T511">
        <f>+Casos_PN_CORR[[#This Row],[43914]]-Casos_PN_CORR[[#This Row],[43913]]</f>
        <v>0</v>
      </c>
      <c r="U511">
        <f>+Casos_PN_CORR[[#This Row],[43915]]-Casos_PN_CORR[[#This Row],[43914]]</f>
        <v>0</v>
      </c>
      <c r="V511">
        <f>+Casos_PN_CORR[[#This Row],[43916]]-Casos_PN_CORR[[#This Row],[43915]]</f>
        <v>0</v>
      </c>
      <c r="W511">
        <f>+Casos_PN_CORR[[#This Row],[43917]]-Casos_PN_CORR[[#This Row],[43916]]</f>
        <v>0</v>
      </c>
      <c r="X511">
        <f>+Casos_PN_CORR[[#This Row],[43918]]-Casos_PN_CORR[[#This Row],[43917]]</f>
        <v>0</v>
      </c>
      <c r="Y511">
        <f>+Casos_PN_CORR[[#This Row],[43919]]-Casos_PN_CORR[[#This Row],[43918]]</f>
        <v>0</v>
      </c>
      <c r="Z511">
        <f>+Casos_PN_CORR[[#This Row],[43920]]-Casos_PN_CORR[[#This Row],[43919]]</f>
        <v>0</v>
      </c>
      <c r="AA511">
        <f>+Casos_PN_CORR[[#This Row],[43921]]-Casos_PN_CORR[[#This Row],[43920]]</f>
        <v>0</v>
      </c>
      <c r="AB511">
        <f>+Casos_PN_CORR[[#This Row],[43922]]-Casos_PN_CORR[[#This Row],[43921]]</f>
        <v>0</v>
      </c>
      <c r="AC511">
        <f>+Casos_PN_CORR[[#This Row],[43923]]-Casos_PN_CORR[[#This Row],[43922]]</f>
        <v>0</v>
      </c>
      <c r="AD511">
        <f>+Casos_PN_CORR[[#This Row],[43924]]-Casos_PN_CORR[[#This Row],[43923]]</f>
        <v>0</v>
      </c>
      <c r="AE511">
        <f>+Casos_PN_CORR[[#This Row],[43925]]-Casos_PN_CORR[[#This Row],[43924]]</f>
        <v>0</v>
      </c>
      <c r="AF511">
        <f>+Casos_PN_CORR[[#This Row],[43926]]-Casos_PN_CORR[[#This Row],[43925]]</f>
        <v>0</v>
      </c>
      <c r="AG511">
        <f>+Casos_PN_CORR[[#This Row],[43927]]-Casos_PN_CORR[[#This Row],[43926]]</f>
        <v>0</v>
      </c>
      <c r="AH511">
        <f>+Casos_PN_CORR[[#This Row],[43928]]-Casos_PN_CORR[[#This Row],[43927]]</f>
        <v>0</v>
      </c>
      <c r="AI511">
        <f>+Casos_PN_CORR[[#This Row],[43929]]-Casos_PN_CORR[[#This Row],[43928]]</f>
        <v>0</v>
      </c>
      <c r="AJ511">
        <f>+Casos_PN_CORR[[#This Row],[43930]]-Casos_PN_CORR[[#This Row],[43929]]</f>
        <v>0</v>
      </c>
      <c r="AK511">
        <f>+Casos_PN_CORR[[#This Row],[43931]]-Casos_PN_CORR[[#This Row],[43930]]</f>
        <v>0</v>
      </c>
      <c r="AL511">
        <f>+Casos_PN_CORR[[#This Row],[43932]]-Casos_PN_CORR[[#This Row],[43931]]</f>
        <v>0</v>
      </c>
      <c r="AM511">
        <f>+Casos_PN_CORR[[#This Row],[43933]]-Casos_PN_CORR[[#This Row],[43932]]</f>
        <v>0</v>
      </c>
      <c r="AN511">
        <f>+Casos_PN_CORR[[#This Row],[43934]]-Casos_PN_CORR[[#This Row],[43933]]</f>
        <v>0</v>
      </c>
      <c r="AO511">
        <f>+Casos_PN_CORR[[#This Row],[43935]]-Casos_PN_CORR[[#This Row],[43934]]</f>
        <v>0</v>
      </c>
      <c r="AP511">
        <f>+Casos_PN_CORR[[#This Row],[43936]]-Casos_PN_CORR[[#This Row],[43935]]</f>
        <v>0</v>
      </c>
      <c r="AQ511">
        <f>+Casos_PN_CORR[[#This Row],[43937]]-Casos_PN_CORR[[#This Row],[43936]]</f>
        <v>0</v>
      </c>
      <c r="AR511">
        <f>+Casos_PN_CORR[[#This Row],[43938]]-Casos_PN_CORR[[#This Row],[43937]]</f>
        <v>0</v>
      </c>
      <c r="AS511">
        <f>+Casos_PN_CORR[[#This Row],[43939]]-Casos_PN_CORR[[#This Row],[43938]]</f>
        <v>0</v>
      </c>
      <c r="AT511">
        <f>+Casos_PN_CORR[[#This Row],[43940]]-Casos_PN_CORR[[#This Row],[43939]]</f>
        <v>0</v>
      </c>
      <c r="AU511">
        <f>+Casos_PN_CORR[[#This Row],[43941]]-Casos_PN_CORR[[#This Row],[43940]]</f>
        <v>0</v>
      </c>
      <c r="AV511">
        <f>+Casos_PN_CORR[[#This Row],[43942]]-Casos_PN_CORR[[#This Row],[43941]]</f>
        <v>0</v>
      </c>
      <c r="AW511">
        <f>+Casos_PN_CORR[[#This Row],[43943]]-Casos_PN_CORR[[#This Row],[43942]]</f>
        <v>0</v>
      </c>
      <c r="AX511">
        <f>+Casos_PN_CORR[[#This Row],[43944]]-Casos_PN_CORR[[#This Row],[43943]]</f>
        <v>0</v>
      </c>
      <c r="AY511">
        <f>+Casos_PN_CORR[[#This Row],[43945]]-Casos_PN_CORR[[#This Row],[43944]]</f>
        <v>0</v>
      </c>
      <c r="AZ511">
        <f>+Casos_PN_CORR[[#This Row],[43946]]-Casos_PN_CORR[[#This Row],[43945]]</f>
        <v>0</v>
      </c>
      <c r="BA511">
        <f>+Casos_PN_CORR[[#This Row],[43947]]-Casos_PN_CORR[[#This Row],[43946]]</f>
        <v>0</v>
      </c>
      <c r="BB511">
        <f>+Casos_PN_CORR[[#This Row],[43948]]-Casos_PN_CORR[[#This Row],[43947]]</f>
        <v>0</v>
      </c>
      <c r="BC511">
        <f>+Casos_PN_CORR[[#This Row],[43949]]-Casos_PN_CORR[[#This Row],[43948]]</f>
        <v>0</v>
      </c>
      <c r="BD511">
        <f>+Casos_PN_CORR[[#This Row],[43950]]-Casos_PN_CORR[[#This Row],[43949]]</f>
        <v>0</v>
      </c>
      <c r="BE511">
        <f>+Casos_PN_CORR[[#This Row],[43951]]-Casos_PN_CORR[[#This Row],[43950]]</f>
        <v>0</v>
      </c>
      <c r="BF511">
        <f>+Casos_PN_CORR[[#This Row],[43952]]-Casos_PN_CORR[[#This Row],[43951]]</f>
        <v>0</v>
      </c>
      <c r="BG511">
        <f>+Casos_PN_CORR[[#This Row],[43953]]-Casos_PN_CORR[[#This Row],[43952]]</f>
        <v>0</v>
      </c>
      <c r="BH511">
        <f>+Casos_PN_CORR[[#This Row],[43954]]-Casos_PN_CORR[[#This Row],[43953]]</f>
        <v>0</v>
      </c>
      <c r="BI511">
        <f>+Casos_PN_CORR[[#This Row],[43955]]-Casos_PN_CORR[[#This Row],[43954]]</f>
        <v>0</v>
      </c>
      <c r="BJ511">
        <f>+Casos_PN_CORR[[#This Row],[43956]]-Casos_PN_CORR[[#This Row],[43955]]</f>
        <v>0</v>
      </c>
      <c r="BK511">
        <f>+Casos_PN_CORR[[#This Row],[43957]]-Casos_PN_CORR[[#This Row],[43956]]</f>
        <v>0</v>
      </c>
      <c r="BL511">
        <f>+Casos_PN_CORR[[#This Row],[43958]]-Casos_PN_CORR[[#This Row],[43957]]</f>
        <v>0</v>
      </c>
      <c r="BM511">
        <f>+Casos_PN_CORR[[#This Row],[43959]]-Casos_PN_CORR[[#This Row],[43958]]</f>
        <v>0</v>
      </c>
      <c r="BN511">
        <f>+Casos_PN_CORR[[#This Row],[43960]]-Casos_PN_CORR[[#This Row],[43959]]</f>
        <v>0</v>
      </c>
      <c r="BO511">
        <f>+Casos_PN_CORR[[#This Row],[43961]]-Casos_PN_CORR[[#This Row],[43960]]</f>
        <v>0</v>
      </c>
      <c r="BP511">
        <f>+Casos_PN_CORR[[#This Row],[43962]]-Casos_PN_CORR[[#This Row],[43961]]</f>
        <v>0</v>
      </c>
      <c r="BQ511">
        <f>+Casos_PN_CORR[[#This Row],[43963]]-Casos_PN_CORR[[#This Row],[43962]]</f>
        <v>0</v>
      </c>
      <c r="BR511">
        <f>+Casos_PN_CORR[[#This Row],[43964]]-Casos_PN_CORR[[#This Row],[43963]]</f>
        <v>0</v>
      </c>
      <c r="BS511">
        <f>+Casos_PN_CORR[[#This Row],[43965]]-Casos_PN_CORR[[#This Row],[43964]]</f>
        <v>0</v>
      </c>
      <c r="BT511">
        <f>+Casos_PN_CORR[[#This Row],[43966]]-Casos_PN_CORR[[#This Row],[43965]]</f>
        <v>0</v>
      </c>
      <c r="BU511">
        <f>+Casos_PN_CORR[[#This Row],[43967]]-Casos_PN_CORR[[#This Row],[43966]]</f>
        <v>0</v>
      </c>
      <c r="BV511">
        <f>+Casos_PN_CORR[[#This Row],[43968]]-Casos_PN_CORR[[#This Row],[43967]]</f>
        <v>0</v>
      </c>
      <c r="BW511">
        <f>+Casos_PN_CORR[[#This Row],[43969]]-Casos_PN_CORR[[#This Row],[43968]]</f>
        <v>0</v>
      </c>
      <c r="BX511">
        <f>+Casos_PN_CORR[[#This Row],[43970]]-Casos_PN_CORR[[#This Row],[43969]]</f>
        <v>0</v>
      </c>
      <c r="BY511">
        <f>+Casos_PN_CORR[[#This Row],[43971]]-Casos_PN_CORR[[#This Row],[43970]]</f>
        <v>0</v>
      </c>
      <c r="BZ511">
        <f>+Casos_PN_CORR[[#This Row],[43972]]-Casos_PN_CORR[[#This Row],[43971]]</f>
        <v>0</v>
      </c>
      <c r="CA511">
        <f>+Casos_PN_CORR[[#This Row],[43973]]-Casos_PN_CORR[[#This Row],[43972]]</f>
        <v>0</v>
      </c>
      <c r="CB511">
        <f>+Casos_PN_CORR[[#This Row],[43974]]-Casos_PN_CORR[[#This Row],[43973]]</f>
        <v>0</v>
      </c>
      <c r="CC511">
        <f>+Casos_PN_CORR[[#This Row],[43975]]-Casos_PN_CORR[[#This Row],[43974]]</f>
        <v>0</v>
      </c>
      <c r="CD511">
        <f>+Casos_PN_CORR[[#This Row],[43976]]-Casos_PN_CORR[[#This Row],[43975]]</f>
        <v>0</v>
      </c>
      <c r="CE511">
        <f>+Casos_PN_CORR[[#This Row],[43977]]-Casos_PN_CORR[[#This Row],[43976]]</f>
        <v>0</v>
      </c>
      <c r="CF511">
        <f>+Casos_PN_CORR[[#This Row],[43978]]-Casos_PN_CORR[[#This Row],[43977]]</f>
        <v>0</v>
      </c>
      <c r="CG511">
        <f>+Casos_PN_CORR[[#This Row],[43979]]-Casos_PN_CORR[[#This Row],[43978]]</f>
        <v>0</v>
      </c>
      <c r="CH511">
        <f>+Casos_PN_CORR[[#This Row],[43980]]-Casos_PN_CORR[[#This Row],[43979]]</f>
        <v>0</v>
      </c>
      <c r="CI511">
        <f>+Casos_PN_CORR[[#This Row],[43981]]-Casos_PN_CORR[[#This Row],[43980]]</f>
        <v>0</v>
      </c>
      <c r="CJ511">
        <f>+Casos_PN_CORR[[#This Row],[43982]]-Casos_PN_CORR[[#This Row],[43981]]</f>
        <v>0</v>
      </c>
      <c r="CK511">
        <f>+Casos_PN_CORR[[#This Row],[43983]]-Casos_PN_CORR[[#This Row],[43982]]</f>
        <v>0</v>
      </c>
      <c r="CL511">
        <f>+Casos_PN_CORR[[#This Row],[43984]]-Casos_PN_CORR[[#This Row],[43983]]</f>
        <v>0</v>
      </c>
      <c r="CM511">
        <f>+Casos_PN_CORR[[#This Row],[43985]]-Casos_PN_CORR[[#This Row],[43984]]</f>
        <v>0</v>
      </c>
      <c r="CN511">
        <f>+Casos_PN_CORR[[#This Row],[43986]]-Casos_PN_CORR[[#This Row],[43985]]</f>
        <v>0</v>
      </c>
      <c r="CO511">
        <f>+Casos_PN_CORR[[#This Row],[43987]]-Casos_PN_CORR[[#This Row],[43986]]</f>
        <v>0</v>
      </c>
      <c r="CP511">
        <f>+Casos_PN_CORR[[#This Row],[43988]]-Casos_PN_CORR[[#This Row],[43987]]</f>
        <v>0</v>
      </c>
      <c r="CQ511">
        <f>+Casos_PN_CORR[[#This Row],[43989]]-Casos_PN_CORR[[#This Row],[43988]]</f>
        <v>0</v>
      </c>
      <c r="CR511">
        <f>+Casos_PN_CORR[[#This Row],[43990]]-Casos_PN_CORR[[#This Row],[43989]]</f>
        <v>0</v>
      </c>
      <c r="CS511">
        <f>+Casos_PN_CORR[[#This Row],[43991]]-Casos_PN_CORR[[#This Row],[43990]]</f>
        <v>0</v>
      </c>
      <c r="CT511">
        <f>+Casos_PN_CORR[[#This Row],[43992]]-Casos_PN_CORR[[#This Row],[43991]]</f>
        <v>0</v>
      </c>
      <c r="CU511">
        <f>+Casos_PN_CORR[[#This Row],[43993]]-Casos_PN_CORR[[#This Row],[43992]]</f>
        <v>0</v>
      </c>
    </row>
    <row r="512" spans="1:99" x14ac:dyDescent="0.3">
      <c r="A512">
        <v>30403</v>
      </c>
      <c r="B512" s="2" t="s">
        <v>144</v>
      </c>
      <c r="C512" s="2" t="s">
        <v>330</v>
      </c>
      <c r="D512" s="2" t="s">
        <v>708</v>
      </c>
      <c r="E512" s="4">
        <f t="shared" si="7"/>
        <v>0</v>
      </c>
      <c r="F512">
        <f>+Casos_PN_CORR[[#This Row],[43900]]</f>
        <v>0</v>
      </c>
      <c r="G512">
        <f>+Casos_PN_CORR[[#This Row],[43901]]-Casos_PN_CORR[[#This Row],[43900]]</f>
        <v>0</v>
      </c>
      <c r="H512">
        <f>+Casos_PN_CORR[[#This Row],[43902]]-Casos_PN_CORR[[#This Row],[43901]]</f>
        <v>0</v>
      </c>
      <c r="I512">
        <f>+Casos_PN_CORR[[#This Row],[43903]]-Casos_PN_CORR[[#This Row],[43902]]</f>
        <v>0</v>
      </c>
      <c r="J512">
        <f>+Casos_PN_CORR[[#This Row],[43904]]-Casos_PN_CORR[[#This Row],[43903]]</f>
        <v>0</v>
      </c>
      <c r="K512">
        <f>+Casos_PN_CORR[[#This Row],[43905]]-Casos_PN_CORR[[#This Row],[43904]]</f>
        <v>0</v>
      </c>
      <c r="L512">
        <f>+Casos_PN_CORR[[#This Row],[43906]]-Casos_PN_CORR[[#This Row],[43905]]</f>
        <v>0</v>
      </c>
      <c r="M512">
        <f>+Casos_PN_CORR[[#This Row],[43907]]-Casos_PN_CORR[[#This Row],[43906]]</f>
        <v>0</v>
      </c>
      <c r="N512">
        <f>+Casos_PN_CORR[[#This Row],[43908]]-Casos_PN_CORR[[#This Row],[43907]]</f>
        <v>0</v>
      </c>
      <c r="O512">
        <f>+Casos_PN_CORR[[#This Row],[43909]]-Casos_PN_CORR[[#This Row],[43908]]</f>
        <v>0</v>
      </c>
      <c r="P512">
        <f>+Casos_PN_CORR[[#This Row],[43910]]-Casos_PN_CORR[[#This Row],[43909]]</f>
        <v>0</v>
      </c>
      <c r="Q512">
        <f>+Casos_PN_CORR[[#This Row],[43911]]-Casos_PN_CORR[[#This Row],[43910]]</f>
        <v>0</v>
      </c>
      <c r="R512">
        <f>+Casos_PN_CORR[[#This Row],[43912]]-Casos_PN_CORR[[#This Row],[43911]]</f>
        <v>0</v>
      </c>
      <c r="S512">
        <f>+Casos_PN_CORR[[#This Row],[43913]]-Casos_PN_CORR[[#This Row],[43912]]</f>
        <v>0</v>
      </c>
      <c r="T512">
        <f>+Casos_PN_CORR[[#This Row],[43914]]-Casos_PN_CORR[[#This Row],[43913]]</f>
        <v>0</v>
      </c>
      <c r="U512">
        <f>+Casos_PN_CORR[[#This Row],[43915]]-Casos_PN_CORR[[#This Row],[43914]]</f>
        <v>0</v>
      </c>
      <c r="V512">
        <f>+Casos_PN_CORR[[#This Row],[43916]]-Casos_PN_CORR[[#This Row],[43915]]</f>
        <v>0</v>
      </c>
      <c r="W512">
        <f>+Casos_PN_CORR[[#This Row],[43917]]-Casos_PN_CORR[[#This Row],[43916]]</f>
        <v>0</v>
      </c>
      <c r="X512">
        <f>+Casos_PN_CORR[[#This Row],[43918]]-Casos_PN_CORR[[#This Row],[43917]]</f>
        <v>0</v>
      </c>
      <c r="Y512">
        <f>+Casos_PN_CORR[[#This Row],[43919]]-Casos_PN_CORR[[#This Row],[43918]]</f>
        <v>0</v>
      </c>
      <c r="Z512">
        <f>+Casos_PN_CORR[[#This Row],[43920]]-Casos_PN_CORR[[#This Row],[43919]]</f>
        <v>0</v>
      </c>
      <c r="AA512">
        <f>+Casos_PN_CORR[[#This Row],[43921]]-Casos_PN_CORR[[#This Row],[43920]]</f>
        <v>0</v>
      </c>
      <c r="AB512">
        <f>+Casos_PN_CORR[[#This Row],[43922]]-Casos_PN_CORR[[#This Row],[43921]]</f>
        <v>0</v>
      </c>
      <c r="AC512">
        <f>+Casos_PN_CORR[[#This Row],[43923]]-Casos_PN_CORR[[#This Row],[43922]]</f>
        <v>0</v>
      </c>
      <c r="AD512">
        <f>+Casos_PN_CORR[[#This Row],[43924]]-Casos_PN_CORR[[#This Row],[43923]]</f>
        <v>0</v>
      </c>
      <c r="AE512">
        <f>+Casos_PN_CORR[[#This Row],[43925]]-Casos_PN_CORR[[#This Row],[43924]]</f>
        <v>0</v>
      </c>
      <c r="AF512">
        <f>+Casos_PN_CORR[[#This Row],[43926]]-Casos_PN_CORR[[#This Row],[43925]]</f>
        <v>0</v>
      </c>
      <c r="AG512">
        <f>+Casos_PN_CORR[[#This Row],[43927]]-Casos_PN_CORR[[#This Row],[43926]]</f>
        <v>0</v>
      </c>
      <c r="AH512">
        <f>+Casos_PN_CORR[[#This Row],[43928]]-Casos_PN_CORR[[#This Row],[43927]]</f>
        <v>0</v>
      </c>
      <c r="AI512">
        <f>+Casos_PN_CORR[[#This Row],[43929]]-Casos_PN_CORR[[#This Row],[43928]]</f>
        <v>0</v>
      </c>
      <c r="AJ512">
        <f>+Casos_PN_CORR[[#This Row],[43930]]-Casos_PN_CORR[[#This Row],[43929]]</f>
        <v>0</v>
      </c>
      <c r="AK512">
        <f>+Casos_PN_CORR[[#This Row],[43931]]-Casos_PN_CORR[[#This Row],[43930]]</f>
        <v>0</v>
      </c>
      <c r="AL512">
        <f>+Casos_PN_CORR[[#This Row],[43932]]-Casos_PN_CORR[[#This Row],[43931]]</f>
        <v>0</v>
      </c>
      <c r="AM512">
        <f>+Casos_PN_CORR[[#This Row],[43933]]-Casos_PN_CORR[[#This Row],[43932]]</f>
        <v>0</v>
      </c>
      <c r="AN512">
        <f>+Casos_PN_CORR[[#This Row],[43934]]-Casos_PN_CORR[[#This Row],[43933]]</f>
        <v>0</v>
      </c>
      <c r="AO512">
        <f>+Casos_PN_CORR[[#This Row],[43935]]-Casos_PN_CORR[[#This Row],[43934]]</f>
        <v>0</v>
      </c>
      <c r="AP512">
        <f>+Casos_PN_CORR[[#This Row],[43936]]-Casos_PN_CORR[[#This Row],[43935]]</f>
        <v>0</v>
      </c>
      <c r="AQ512">
        <f>+Casos_PN_CORR[[#This Row],[43937]]-Casos_PN_CORR[[#This Row],[43936]]</f>
        <v>0</v>
      </c>
      <c r="AR512">
        <f>+Casos_PN_CORR[[#This Row],[43938]]-Casos_PN_CORR[[#This Row],[43937]]</f>
        <v>0</v>
      </c>
      <c r="AS512">
        <f>+Casos_PN_CORR[[#This Row],[43939]]-Casos_PN_CORR[[#This Row],[43938]]</f>
        <v>0</v>
      </c>
      <c r="AT512">
        <f>+Casos_PN_CORR[[#This Row],[43940]]-Casos_PN_CORR[[#This Row],[43939]]</f>
        <v>0</v>
      </c>
      <c r="AU512">
        <f>+Casos_PN_CORR[[#This Row],[43941]]-Casos_PN_CORR[[#This Row],[43940]]</f>
        <v>0</v>
      </c>
      <c r="AV512">
        <f>+Casos_PN_CORR[[#This Row],[43942]]-Casos_PN_CORR[[#This Row],[43941]]</f>
        <v>0</v>
      </c>
      <c r="AW512">
        <f>+Casos_PN_CORR[[#This Row],[43943]]-Casos_PN_CORR[[#This Row],[43942]]</f>
        <v>0</v>
      </c>
      <c r="AX512">
        <f>+Casos_PN_CORR[[#This Row],[43944]]-Casos_PN_CORR[[#This Row],[43943]]</f>
        <v>0</v>
      </c>
      <c r="AY512">
        <f>+Casos_PN_CORR[[#This Row],[43945]]-Casos_PN_CORR[[#This Row],[43944]]</f>
        <v>0</v>
      </c>
      <c r="AZ512">
        <f>+Casos_PN_CORR[[#This Row],[43946]]-Casos_PN_CORR[[#This Row],[43945]]</f>
        <v>0</v>
      </c>
      <c r="BA512">
        <f>+Casos_PN_CORR[[#This Row],[43947]]-Casos_PN_CORR[[#This Row],[43946]]</f>
        <v>0</v>
      </c>
      <c r="BB512">
        <f>+Casos_PN_CORR[[#This Row],[43948]]-Casos_PN_CORR[[#This Row],[43947]]</f>
        <v>0</v>
      </c>
      <c r="BC512">
        <f>+Casos_PN_CORR[[#This Row],[43949]]-Casos_PN_CORR[[#This Row],[43948]]</f>
        <v>0</v>
      </c>
      <c r="BD512">
        <f>+Casos_PN_CORR[[#This Row],[43950]]-Casos_PN_CORR[[#This Row],[43949]]</f>
        <v>0</v>
      </c>
      <c r="BE512">
        <f>+Casos_PN_CORR[[#This Row],[43951]]-Casos_PN_CORR[[#This Row],[43950]]</f>
        <v>0</v>
      </c>
      <c r="BF512">
        <f>+Casos_PN_CORR[[#This Row],[43952]]-Casos_PN_CORR[[#This Row],[43951]]</f>
        <v>0</v>
      </c>
      <c r="BG512">
        <f>+Casos_PN_CORR[[#This Row],[43953]]-Casos_PN_CORR[[#This Row],[43952]]</f>
        <v>0</v>
      </c>
      <c r="BH512">
        <f>+Casos_PN_CORR[[#This Row],[43954]]-Casos_PN_CORR[[#This Row],[43953]]</f>
        <v>0</v>
      </c>
      <c r="BI512">
        <f>+Casos_PN_CORR[[#This Row],[43955]]-Casos_PN_CORR[[#This Row],[43954]]</f>
        <v>0</v>
      </c>
      <c r="BJ512">
        <f>+Casos_PN_CORR[[#This Row],[43956]]-Casos_PN_CORR[[#This Row],[43955]]</f>
        <v>0</v>
      </c>
      <c r="BK512">
        <f>+Casos_PN_CORR[[#This Row],[43957]]-Casos_PN_CORR[[#This Row],[43956]]</f>
        <v>0</v>
      </c>
      <c r="BL512">
        <f>+Casos_PN_CORR[[#This Row],[43958]]-Casos_PN_CORR[[#This Row],[43957]]</f>
        <v>0</v>
      </c>
      <c r="BM512">
        <f>+Casos_PN_CORR[[#This Row],[43959]]-Casos_PN_CORR[[#This Row],[43958]]</f>
        <v>0</v>
      </c>
      <c r="BN512">
        <f>+Casos_PN_CORR[[#This Row],[43960]]-Casos_PN_CORR[[#This Row],[43959]]</f>
        <v>0</v>
      </c>
      <c r="BO512">
        <f>+Casos_PN_CORR[[#This Row],[43961]]-Casos_PN_CORR[[#This Row],[43960]]</f>
        <v>0</v>
      </c>
      <c r="BP512">
        <f>+Casos_PN_CORR[[#This Row],[43962]]-Casos_PN_CORR[[#This Row],[43961]]</f>
        <v>0</v>
      </c>
      <c r="BQ512">
        <f>+Casos_PN_CORR[[#This Row],[43963]]-Casos_PN_CORR[[#This Row],[43962]]</f>
        <v>0</v>
      </c>
      <c r="BR512">
        <f>+Casos_PN_CORR[[#This Row],[43964]]-Casos_PN_CORR[[#This Row],[43963]]</f>
        <v>0</v>
      </c>
      <c r="BS512">
        <f>+Casos_PN_CORR[[#This Row],[43965]]-Casos_PN_CORR[[#This Row],[43964]]</f>
        <v>0</v>
      </c>
      <c r="BT512">
        <f>+Casos_PN_CORR[[#This Row],[43966]]-Casos_PN_CORR[[#This Row],[43965]]</f>
        <v>0</v>
      </c>
      <c r="BU512">
        <f>+Casos_PN_CORR[[#This Row],[43967]]-Casos_PN_CORR[[#This Row],[43966]]</f>
        <v>0</v>
      </c>
      <c r="BV512">
        <f>+Casos_PN_CORR[[#This Row],[43968]]-Casos_PN_CORR[[#This Row],[43967]]</f>
        <v>0</v>
      </c>
      <c r="BW512">
        <f>+Casos_PN_CORR[[#This Row],[43969]]-Casos_PN_CORR[[#This Row],[43968]]</f>
        <v>0</v>
      </c>
      <c r="BX512">
        <f>+Casos_PN_CORR[[#This Row],[43970]]-Casos_PN_CORR[[#This Row],[43969]]</f>
        <v>0</v>
      </c>
      <c r="BY512">
        <f>+Casos_PN_CORR[[#This Row],[43971]]-Casos_PN_CORR[[#This Row],[43970]]</f>
        <v>0</v>
      </c>
      <c r="BZ512">
        <f>+Casos_PN_CORR[[#This Row],[43972]]-Casos_PN_CORR[[#This Row],[43971]]</f>
        <v>0</v>
      </c>
      <c r="CA512">
        <f>+Casos_PN_CORR[[#This Row],[43973]]-Casos_PN_CORR[[#This Row],[43972]]</f>
        <v>0</v>
      </c>
      <c r="CB512">
        <f>+Casos_PN_CORR[[#This Row],[43974]]-Casos_PN_CORR[[#This Row],[43973]]</f>
        <v>0</v>
      </c>
      <c r="CC512">
        <f>+Casos_PN_CORR[[#This Row],[43975]]-Casos_PN_CORR[[#This Row],[43974]]</f>
        <v>0</v>
      </c>
      <c r="CD512">
        <f>+Casos_PN_CORR[[#This Row],[43976]]-Casos_PN_CORR[[#This Row],[43975]]</f>
        <v>0</v>
      </c>
      <c r="CE512">
        <f>+Casos_PN_CORR[[#This Row],[43977]]-Casos_PN_CORR[[#This Row],[43976]]</f>
        <v>0</v>
      </c>
      <c r="CF512">
        <f>+Casos_PN_CORR[[#This Row],[43978]]-Casos_PN_CORR[[#This Row],[43977]]</f>
        <v>0</v>
      </c>
      <c r="CG512">
        <f>+Casos_PN_CORR[[#This Row],[43979]]-Casos_PN_CORR[[#This Row],[43978]]</f>
        <v>0</v>
      </c>
      <c r="CH512">
        <f>+Casos_PN_CORR[[#This Row],[43980]]-Casos_PN_CORR[[#This Row],[43979]]</f>
        <v>0</v>
      </c>
      <c r="CI512">
        <f>+Casos_PN_CORR[[#This Row],[43981]]-Casos_PN_CORR[[#This Row],[43980]]</f>
        <v>0</v>
      </c>
      <c r="CJ512">
        <f>+Casos_PN_CORR[[#This Row],[43982]]-Casos_PN_CORR[[#This Row],[43981]]</f>
        <v>0</v>
      </c>
      <c r="CK512">
        <f>+Casos_PN_CORR[[#This Row],[43983]]-Casos_PN_CORR[[#This Row],[43982]]</f>
        <v>0</v>
      </c>
      <c r="CL512">
        <f>+Casos_PN_CORR[[#This Row],[43984]]-Casos_PN_CORR[[#This Row],[43983]]</f>
        <v>0</v>
      </c>
      <c r="CM512">
        <f>+Casos_PN_CORR[[#This Row],[43985]]-Casos_PN_CORR[[#This Row],[43984]]</f>
        <v>0</v>
      </c>
      <c r="CN512">
        <f>+Casos_PN_CORR[[#This Row],[43986]]-Casos_PN_CORR[[#This Row],[43985]]</f>
        <v>0</v>
      </c>
      <c r="CO512">
        <f>+Casos_PN_CORR[[#This Row],[43987]]-Casos_PN_CORR[[#This Row],[43986]]</f>
        <v>0</v>
      </c>
      <c r="CP512">
        <f>+Casos_PN_CORR[[#This Row],[43988]]-Casos_PN_CORR[[#This Row],[43987]]</f>
        <v>0</v>
      </c>
      <c r="CQ512">
        <f>+Casos_PN_CORR[[#This Row],[43989]]-Casos_PN_CORR[[#This Row],[43988]]</f>
        <v>0</v>
      </c>
      <c r="CR512">
        <f>+Casos_PN_CORR[[#This Row],[43990]]-Casos_PN_CORR[[#This Row],[43989]]</f>
        <v>0</v>
      </c>
      <c r="CS512">
        <f>+Casos_PN_CORR[[#This Row],[43991]]-Casos_PN_CORR[[#This Row],[43990]]</f>
        <v>0</v>
      </c>
      <c r="CT512">
        <f>+Casos_PN_CORR[[#This Row],[43992]]-Casos_PN_CORR[[#This Row],[43991]]</f>
        <v>0</v>
      </c>
      <c r="CU512">
        <f>+Casos_PN_CORR[[#This Row],[43993]]-Casos_PN_CORR[[#This Row],[43992]]</f>
        <v>0</v>
      </c>
    </row>
    <row r="513" spans="1:99" x14ac:dyDescent="0.3">
      <c r="A513">
        <v>100103</v>
      </c>
      <c r="B513" s="2" t="s">
        <v>149</v>
      </c>
      <c r="C513" s="2" t="s">
        <v>149</v>
      </c>
      <c r="D513" s="2" t="s">
        <v>202</v>
      </c>
      <c r="E513" s="4">
        <f t="shared" si="7"/>
        <v>0</v>
      </c>
      <c r="F513">
        <f>+Casos_PN_CORR[[#This Row],[43900]]</f>
        <v>0</v>
      </c>
      <c r="G513">
        <f>+Casos_PN_CORR[[#This Row],[43901]]-Casos_PN_CORR[[#This Row],[43900]]</f>
        <v>0</v>
      </c>
      <c r="H513">
        <f>+Casos_PN_CORR[[#This Row],[43902]]-Casos_PN_CORR[[#This Row],[43901]]</f>
        <v>0</v>
      </c>
      <c r="I513">
        <f>+Casos_PN_CORR[[#This Row],[43903]]-Casos_PN_CORR[[#This Row],[43902]]</f>
        <v>0</v>
      </c>
      <c r="J513">
        <f>+Casos_PN_CORR[[#This Row],[43904]]-Casos_PN_CORR[[#This Row],[43903]]</f>
        <v>0</v>
      </c>
      <c r="K513">
        <f>+Casos_PN_CORR[[#This Row],[43905]]-Casos_PN_CORR[[#This Row],[43904]]</f>
        <v>0</v>
      </c>
      <c r="L513">
        <f>+Casos_PN_CORR[[#This Row],[43906]]-Casos_PN_CORR[[#This Row],[43905]]</f>
        <v>0</v>
      </c>
      <c r="M513">
        <f>+Casos_PN_CORR[[#This Row],[43907]]-Casos_PN_CORR[[#This Row],[43906]]</f>
        <v>0</v>
      </c>
      <c r="N513">
        <f>+Casos_PN_CORR[[#This Row],[43908]]-Casos_PN_CORR[[#This Row],[43907]]</f>
        <v>0</v>
      </c>
      <c r="O513">
        <f>+Casos_PN_CORR[[#This Row],[43909]]-Casos_PN_CORR[[#This Row],[43908]]</f>
        <v>0</v>
      </c>
      <c r="P513">
        <f>+Casos_PN_CORR[[#This Row],[43910]]-Casos_PN_CORR[[#This Row],[43909]]</f>
        <v>0</v>
      </c>
      <c r="Q513">
        <f>+Casos_PN_CORR[[#This Row],[43911]]-Casos_PN_CORR[[#This Row],[43910]]</f>
        <v>0</v>
      </c>
      <c r="R513">
        <f>+Casos_PN_CORR[[#This Row],[43912]]-Casos_PN_CORR[[#This Row],[43911]]</f>
        <v>0</v>
      </c>
      <c r="S513">
        <f>+Casos_PN_CORR[[#This Row],[43913]]-Casos_PN_CORR[[#This Row],[43912]]</f>
        <v>0</v>
      </c>
      <c r="T513">
        <f>+Casos_PN_CORR[[#This Row],[43914]]-Casos_PN_CORR[[#This Row],[43913]]</f>
        <v>0</v>
      </c>
      <c r="U513">
        <f>+Casos_PN_CORR[[#This Row],[43915]]-Casos_PN_CORR[[#This Row],[43914]]</f>
        <v>0</v>
      </c>
      <c r="V513">
        <f>+Casos_PN_CORR[[#This Row],[43916]]-Casos_PN_CORR[[#This Row],[43915]]</f>
        <v>0</v>
      </c>
      <c r="W513">
        <f>+Casos_PN_CORR[[#This Row],[43917]]-Casos_PN_CORR[[#This Row],[43916]]</f>
        <v>0</v>
      </c>
      <c r="X513">
        <f>+Casos_PN_CORR[[#This Row],[43918]]-Casos_PN_CORR[[#This Row],[43917]]</f>
        <v>0</v>
      </c>
      <c r="Y513">
        <f>+Casos_PN_CORR[[#This Row],[43919]]-Casos_PN_CORR[[#This Row],[43918]]</f>
        <v>0</v>
      </c>
      <c r="Z513">
        <f>+Casos_PN_CORR[[#This Row],[43920]]-Casos_PN_CORR[[#This Row],[43919]]</f>
        <v>0</v>
      </c>
      <c r="AA513">
        <f>+Casos_PN_CORR[[#This Row],[43921]]-Casos_PN_CORR[[#This Row],[43920]]</f>
        <v>0</v>
      </c>
      <c r="AB513">
        <f>+Casos_PN_CORR[[#This Row],[43922]]-Casos_PN_CORR[[#This Row],[43921]]</f>
        <v>0</v>
      </c>
      <c r="AC513">
        <f>+Casos_PN_CORR[[#This Row],[43923]]-Casos_PN_CORR[[#This Row],[43922]]</f>
        <v>0</v>
      </c>
      <c r="AD513">
        <f>+Casos_PN_CORR[[#This Row],[43924]]-Casos_PN_CORR[[#This Row],[43923]]</f>
        <v>0</v>
      </c>
      <c r="AE513">
        <f>+Casos_PN_CORR[[#This Row],[43925]]-Casos_PN_CORR[[#This Row],[43924]]</f>
        <v>0</v>
      </c>
      <c r="AF513">
        <f>+Casos_PN_CORR[[#This Row],[43926]]-Casos_PN_CORR[[#This Row],[43925]]</f>
        <v>0</v>
      </c>
      <c r="AG513">
        <f>+Casos_PN_CORR[[#This Row],[43927]]-Casos_PN_CORR[[#This Row],[43926]]</f>
        <v>0</v>
      </c>
      <c r="AH513">
        <f>+Casos_PN_CORR[[#This Row],[43928]]-Casos_PN_CORR[[#This Row],[43927]]</f>
        <v>0</v>
      </c>
      <c r="AI513">
        <f>+Casos_PN_CORR[[#This Row],[43929]]-Casos_PN_CORR[[#This Row],[43928]]</f>
        <v>0</v>
      </c>
      <c r="AJ513">
        <f>+Casos_PN_CORR[[#This Row],[43930]]-Casos_PN_CORR[[#This Row],[43929]]</f>
        <v>0</v>
      </c>
      <c r="AK513">
        <f>+Casos_PN_CORR[[#This Row],[43931]]-Casos_PN_CORR[[#This Row],[43930]]</f>
        <v>0</v>
      </c>
      <c r="AL513">
        <f>+Casos_PN_CORR[[#This Row],[43932]]-Casos_PN_CORR[[#This Row],[43931]]</f>
        <v>0</v>
      </c>
      <c r="AM513">
        <f>+Casos_PN_CORR[[#This Row],[43933]]-Casos_PN_CORR[[#This Row],[43932]]</f>
        <v>0</v>
      </c>
      <c r="AN513">
        <f>+Casos_PN_CORR[[#This Row],[43934]]-Casos_PN_CORR[[#This Row],[43933]]</f>
        <v>0</v>
      </c>
      <c r="AO513">
        <f>+Casos_PN_CORR[[#This Row],[43935]]-Casos_PN_CORR[[#This Row],[43934]]</f>
        <v>0</v>
      </c>
      <c r="AP513">
        <f>+Casos_PN_CORR[[#This Row],[43936]]-Casos_PN_CORR[[#This Row],[43935]]</f>
        <v>0</v>
      </c>
      <c r="AQ513">
        <f>+Casos_PN_CORR[[#This Row],[43937]]-Casos_PN_CORR[[#This Row],[43936]]</f>
        <v>0</v>
      </c>
      <c r="AR513">
        <f>+Casos_PN_CORR[[#This Row],[43938]]-Casos_PN_CORR[[#This Row],[43937]]</f>
        <v>0</v>
      </c>
      <c r="AS513">
        <f>+Casos_PN_CORR[[#This Row],[43939]]-Casos_PN_CORR[[#This Row],[43938]]</f>
        <v>0</v>
      </c>
      <c r="AT513">
        <f>+Casos_PN_CORR[[#This Row],[43940]]-Casos_PN_CORR[[#This Row],[43939]]</f>
        <v>0</v>
      </c>
      <c r="AU513">
        <f>+Casos_PN_CORR[[#This Row],[43941]]-Casos_PN_CORR[[#This Row],[43940]]</f>
        <v>0</v>
      </c>
      <c r="AV513">
        <f>+Casos_PN_CORR[[#This Row],[43942]]-Casos_PN_CORR[[#This Row],[43941]]</f>
        <v>0</v>
      </c>
      <c r="AW513">
        <f>+Casos_PN_CORR[[#This Row],[43943]]-Casos_PN_CORR[[#This Row],[43942]]</f>
        <v>0</v>
      </c>
      <c r="AX513">
        <f>+Casos_PN_CORR[[#This Row],[43944]]-Casos_PN_CORR[[#This Row],[43943]]</f>
        <v>0</v>
      </c>
      <c r="AY513">
        <f>+Casos_PN_CORR[[#This Row],[43945]]-Casos_PN_CORR[[#This Row],[43944]]</f>
        <v>0</v>
      </c>
      <c r="AZ513">
        <f>+Casos_PN_CORR[[#This Row],[43946]]-Casos_PN_CORR[[#This Row],[43945]]</f>
        <v>0</v>
      </c>
      <c r="BA513">
        <f>+Casos_PN_CORR[[#This Row],[43947]]-Casos_PN_CORR[[#This Row],[43946]]</f>
        <v>0</v>
      </c>
      <c r="BB513">
        <f>+Casos_PN_CORR[[#This Row],[43948]]-Casos_PN_CORR[[#This Row],[43947]]</f>
        <v>0</v>
      </c>
      <c r="BC513">
        <f>+Casos_PN_CORR[[#This Row],[43949]]-Casos_PN_CORR[[#This Row],[43948]]</f>
        <v>0</v>
      </c>
      <c r="BD513">
        <f>+Casos_PN_CORR[[#This Row],[43950]]-Casos_PN_CORR[[#This Row],[43949]]</f>
        <v>0</v>
      </c>
      <c r="BE513">
        <f>+Casos_PN_CORR[[#This Row],[43951]]-Casos_PN_CORR[[#This Row],[43950]]</f>
        <v>0</v>
      </c>
      <c r="BF513">
        <f>+Casos_PN_CORR[[#This Row],[43952]]-Casos_PN_CORR[[#This Row],[43951]]</f>
        <v>0</v>
      </c>
      <c r="BG513">
        <f>+Casos_PN_CORR[[#This Row],[43953]]-Casos_PN_CORR[[#This Row],[43952]]</f>
        <v>0</v>
      </c>
      <c r="BH513">
        <f>+Casos_PN_CORR[[#This Row],[43954]]-Casos_PN_CORR[[#This Row],[43953]]</f>
        <v>0</v>
      </c>
      <c r="BI513">
        <f>+Casos_PN_CORR[[#This Row],[43955]]-Casos_PN_CORR[[#This Row],[43954]]</f>
        <v>0</v>
      </c>
      <c r="BJ513">
        <f>+Casos_PN_CORR[[#This Row],[43956]]-Casos_PN_CORR[[#This Row],[43955]]</f>
        <v>0</v>
      </c>
      <c r="BK513">
        <f>+Casos_PN_CORR[[#This Row],[43957]]-Casos_PN_CORR[[#This Row],[43956]]</f>
        <v>0</v>
      </c>
      <c r="BL513">
        <f>+Casos_PN_CORR[[#This Row],[43958]]-Casos_PN_CORR[[#This Row],[43957]]</f>
        <v>0</v>
      </c>
      <c r="BM513">
        <f>+Casos_PN_CORR[[#This Row],[43959]]-Casos_PN_CORR[[#This Row],[43958]]</f>
        <v>0</v>
      </c>
      <c r="BN513">
        <f>+Casos_PN_CORR[[#This Row],[43960]]-Casos_PN_CORR[[#This Row],[43959]]</f>
        <v>0</v>
      </c>
      <c r="BO513">
        <f>+Casos_PN_CORR[[#This Row],[43961]]-Casos_PN_CORR[[#This Row],[43960]]</f>
        <v>0</v>
      </c>
      <c r="BP513">
        <f>+Casos_PN_CORR[[#This Row],[43962]]-Casos_PN_CORR[[#This Row],[43961]]</f>
        <v>0</v>
      </c>
      <c r="BQ513">
        <f>+Casos_PN_CORR[[#This Row],[43963]]-Casos_PN_CORR[[#This Row],[43962]]</f>
        <v>0</v>
      </c>
      <c r="BR513">
        <f>+Casos_PN_CORR[[#This Row],[43964]]-Casos_PN_CORR[[#This Row],[43963]]</f>
        <v>0</v>
      </c>
      <c r="BS513">
        <f>+Casos_PN_CORR[[#This Row],[43965]]-Casos_PN_CORR[[#This Row],[43964]]</f>
        <v>0</v>
      </c>
      <c r="BT513">
        <f>+Casos_PN_CORR[[#This Row],[43966]]-Casos_PN_CORR[[#This Row],[43965]]</f>
        <v>0</v>
      </c>
      <c r="BU513">
        <f>+Casos_PN_CORR[[#This Row],[43967]]-Casos_PN_CORR[[#This Row],[43966]]</f>
        <v>0</v>
      </c>
      <c r="BV513">
        <f>+Casos_PN_CORR[[#This Row],[43968]]-Casos_PN_CORR[[#This Row],[43967]]</f>
        <v>0</v>
      </c>
      <c r="BW513">
        <f>+Casos_PN_CORR[[#This Row],[43969]]-Casos_PN_CORR[[#This Row],[43968]]</f>
        <v>0</v>
      </c>
      <c r="BX513">
        <f>+Casos_PN_CORR[[#This Row],[43970]]-Casos_PN_CORR[[#This Row],[43969]]</f>
        <v>0</v>
      </c>
      <c r="BY513">
        <f>+Casos_PN_CORR[[#This Row],[43971]]-Casos_PN_CORR[[#This Row],[43970]]</f>
        <v>0</v>
      </c>
      <c r="BZ513">
        <f>+Casos_PN_CORR[[#This Row],[43972]]-Casos_PN_CORR[[#This Row],[43971]]</f>
        <v>0</v>
      </c>
      <c r="CA513">
        <f>+Casos_PN_CORR[[#This Row],[43973]]-Casos_PN_CORR[[#This Row],[43972]]</f>
        <v>0</v>
      </c>
      <c r="CB513">
        <f>+Casos_PN_CORR[[#This Row],[43974]]-Casos_PN_CORR[[#This Row],[43973]]</f>
        <v>0</v>
      </c>
      <c r="CC513">
        <f>+Casos_PN_CORR[[#This Row],[43975]]-Casos_PN_CORR[[#This Row],[43974]]</f>
        <v>0</v>
      </c>
      <c r="CD513">
        <f>+Casos_PN_CORR[[#This Row],[43976]]-Casos_PN_CORR[[#This Row],[43975]]</f>
        <v>0</v>
      </c>
      <c r="CE513">
        <f>+Casos_PN_CORR[[#This Row],[43977]]-Casos_PN_CORR[[#This Row],[43976]]</f>
        <v>0</v>
      </c>
      <c r="CF513">
        <f>+Casos_PN_CORR[[#This Row],[43978]]-Casos_PN_CORR[[#This Row],[43977]]</f>
        <v>0</v>
      </c>
      <c r="CG513">
        <f>+Casos_PN_CORR[[#This Row],[43979]]-Casos_PN_CORR[[#This Row],[43978]]</f>
        <v>0</v>
      </c>
      <c r="CH513">
        <f>+Casos_PN_CORR[[#This Row],[43980]]-Casos_PN_CORR[[#This Row],[43979]]</f>
        <v>0</v>
      </c>
      <c r="CI513">
        <f>+Casos_PN_CORR[[#This Row],[43981]]-Casos_PN_CORR[[#This Row],[43980]]</f>
        <v>0</v>
      </c>
      <c r="CJ513">
        <f>+Casos_PN_CORR[[#This Row],[43982]]-Casos_PN_CORR[[#This Row],[43981]]</f>
        <v>0</v>
      </c>
      <c r="CK513">
        <f>+Casos_PN_CORR[[#This Row],[43983]]-Casos_PN_CORR[[#This Row],[43982]]</f>
        <v>0</v>
      </c>
      <c r="CL513">
        <f>+Casos_PN_CORR[[#This Row],[43984]]-Casos_PN_CORR[[#This Row],[43983]]</f>
        <v>0</v>
      </c>
      <c r="CM513">
        <f>+Casos_PN_CORR[[#This Row],[43985]]-Casos_PN_CORR[[#This Row],[43984]]</f>
        <v>0</v>
      </c>
      <c r="CN513">
        <f>+Casos_PN_CORR[[#This Row],[43986]]-Casos_PN_CORR[[#This Row],[43985]]</f>
        <v>0</v>
      </c>
      <c r="CO513">
        <f>+Casos_PN_CORR[[#This Row],[43987]]-Casos_PN_CORR[[#This Row],[43986]]</f>
        <v>0</v>
      </c>
      <c r="CP513">
        <f>+Casos_PN_CORR[[#This Row],[43988]]-Casos_PN_CORR[[#This Row],[43987]]</f>
        <v>0</v>
      </c>
      <c r="CQ513">
        <f>+Casos_PN_CORR[[#This Row],[43989]]-Casos_PN_CORR[[#This Row],[43988]]</f>
        <v>0</v>
      </c>
      <c r="CR513">
        <f>+Casos_PN_CORR[[#This Row],[43990]]-Casos_PN_CORR[[#This Row],[43989]]</f>
        <v>0</v>
      </c>
      <c r="CS513">
        <f>+Casos_PN_CORR[[#This Row],[43991]]-Casos_PN_CORR[[#This Row],[43990]]</f>
        <v>0</v>
      </c>
      <c r="CT513">
        <f>+Casos_PN_CORR[[#This Row],[43992]]-Casos_PN_CORR[[#This Row],[43991]]</f>
        <v>0</v>
      </c>
      <c r="CU513">
        <f>+Casos_PN_CORR[[#This Row],[43993]]-Casos_PN_CORR[[#This Row],[43992]]</f>
        <v>0</v>
      </c>
    </row>
    <row r="514" spans="1:99" x14ac:dyDescent="0.3">
      <c r="A514">
        <v>30110</v>
      </c>
      <c r="B514" s="2" t="s">
        <v>144</v>
      </c>
      <c r="C514" s="2" t="s">
        <v>144</v>
      </c>
      <c r="D514" s="2" t="s">
        <v>226</v>
      </c>
      <c r="E514" s="4">
        <f t="shared" si="7"/>
        <v>0</v>
      </c>
      <c r="F514">
        <f>+Casos_PN_CORR[[#This Row],[43900]]</f>
        <v>0</v>
      </c>
      <c r="G514">
        <f>+Casos_PN_CORR[[#This Row],[43901]]-Casos_PN_CORR[[#This Row],[43900]]</f>
        <v>0</v>
      </c>
      <c r="H514">
        <f>+Casos_PN_CORR[[#This Row],[43902]]-Casos_PN_CORR[[#This Row],[43901]]</f>
        <v>0</v>
      </c>
      <c r="I514">
        <f>+Casos_PN_CORR[[#This Row],[43903]]-Casos_PN_CORR[[#This Row],[43902]]</f>
        <v>0</v>
      </c>
      <c r="J514">
        <f>+Casos_PN_CORR[[#This Row],[43904]]-Casos_PN_CORR[[#This Row],[43903]]</f>
        <v>0</v>
      </c>
      <c r="K514">
        <f>+Casos_PN_CORR[[#This Row],[43905]]-Casos_PN_CORR[[#This Row],[43904]]</f>
        <v>0</v>
      </c>
      <c r="L514">
        <f>+Casos_PN_CORR[[#This Row],[43906]]-Casos_PN_CORR[[#This Row],[43905]]</f>
        <v>0</v>
      </c>
      <c r="M514">
        <f>+Casos_PN_CORR[[#This Row],[43907]]-Casos_PN_CORR[[#This Row],[43906]]</f>
        <v>0</v>
      </c>
      <c r="N514">
        <f>+Casos_PN_CORR[[#This Row],[43908]]-Casos_PN_CORR[[#This Row],[43907]]</f>
        <v>0</v>
      </c>
      <c r="O514">
        <f>+Casos_PN_CORR[[#This Row],[43909]]-Casos_PN_CORR[[#This Row],[43908]]</f>
        <v>0</v>
      </c>
      <c r="P514">
        <f>+Casos_PN_CORR[[#This Row],[43910]]-Casos_PN_CORR[[#This Row],[43909]]</f>
        <v>0</v>
      </c>
      <c r="Q514">
        <f>+Casos_PN_CORR[[#This Row],[43911]]-Casos_PN_CORR[[#This Row],[43910]]</f>
        <v>0</v>
      </c>
      <c r="R514">
        <f>+Casos_PN_CORR[[#This Row],[43912]]-Casos_PN_CORR[[#This Row],[43911]]</f>
        <v>0</v>
      </c>
      <c r="S514">
        <f>+Casos_PN_CORR[[#This Row],[43913]]-Casos_PN_CORR[[#This Row],[43912]]</f>
        <v>0</v>
      </c>
      <c r="T514">
        <f>+Casos_PN_CORR[[#This Row],[43914]]-Casos_PN_CORR[[#This Row],[43913]]</f>
        <v>0</v>
      </c>
      <c r="U514">
        <f>+Casos_PN_CORR[[#This Row],[43915]]-Casos_PN_CORR[[#This Row],[43914]]</f>
        <v>0</v>
      </c>
      <c r="V514">
        <f>+Casos_PN_CORR[[#This Row],[43916]]-Casos_PN_CORR[[#This Row],[43915]]</f>
        <v>0</v>
      </c>
      <c r="W514">
        <f>+Casos_PN_CORR[[#This Row],[43917]]-Casos_PN_CORR[[#This Row],[43916]]</f>
        <v>0</v>
      </c>
      <c r="X514">
        <f>+Casos_PN_CORR[[#This Row],[43918]]-Casos_PN_CORR[[#This Row],[43917]]</f>
        <v>0</v>
      </c>
      <c r="Y514">
        <f>+Casos_PN_CORR[[#This Row],[43919]]-Casos_PN_CORR[[#This Row],[43918]]</f>
        <v>0</v>
      </c>
      <c r="Z514">
        <f>+Casos_PN_CORR[[#This Row],[43920]]-Casos_PN_CORR[[#This Row],[43919]]</f>
        <v>0</v>
      </c>
      <c r="AA514">
        <f>+Casos_PN_CORR[[#This Row],[43921]]-Casos_PN_CORR[[#This Row],[43920]]</f>
        <v>0</v>
      </c>
      <c r="AB514">
        <f>+Casos_PN_CORR[[#This Row],[43922]]-Casos_PN_CORR[[#This Row],[43921]]</f>
        <v>0</v>
      </c>
      <c r="AC514">
        <f>+Casos_PN_CORR[[#This Row],[43923]]-Casos_PN_CORR[[#This Row],[43922]]</f>
        <v>0</v>
      </c>
      <c r="AD514">
        <f>+Casos_PN_CORR[[#This Row],[43924]]-Casos_PN_CORR[[#This Row],[43923]]</f>
        <v>0</v>
      </c>
      <c r="AE514">
        <f>+Casos_PN_CORR[[#This Row],[43925]]-Casos_PN_CORR[[#This Row],[43924]]</f>
        <v>0</v>
      </c>
      <c r="AF514">
        <f>+Casos_PN_CORR[[#This Row],[43926]]-Casos_PN_CORR[[#This Row],[43925]]</f>
        <v>0</v>
      </c>
      <c r="AG514">
        <f>+Casos_PN_CORR[[#This Row],[43927]]-Casos_PN_CORR[[#This Row],[43926]]</f>
        <v>0</v>
      </c>
      <c r="AH514">
        <f>+Casos_PN_CORR[[#This Row],[43928]]-Casos_PN_CORR[[#This Row],[43927]]</f>
        <v>0</v>
      </c>
      <c r="AI514">
        <f>+Casos_PN_CORR[[#This Row],[43929]]-Casos_PN_CORR[[#This Row],[43928]]</f>
        <v>0</v>
      </c>
      <c r="AJ514">
        <f>+Casos_PN_CORR[[#This Row],[43930]]-Casos_PN_CORR[[#This Row],[43929]]</f>
        <v>0</v>
      </c>
      <c r="AK514">
        <f>+Casos_PN_CORR[[#This Row],[43931]]-Casos_PN_CORR[[#This Row],[43930]]</f>
        <v>0</v>
      </c>
      <c r="AL514">
        <f>+Casos_PN_CORR[[#This Row],[43932]]-Casos_PN_CORR[[#This Row],[43931]]</f>
        <v>0</v>
      </c>
      <c r="AM514">
        <f>+Casos_PN_CORR[[#This Row],[43933]]-Casos_PN_CORR[[#This Row],[43932]]</f>
        <v>0</v>
      </c>
      <c r="AN514">
        <f>+Casos_PN_CORR[[#This Row],[43934]]-Casos_PN_CORR[[#This Row],[43933]]</f>
        <v>0</v>
      </c>
      <c r="AO514">
        <f>+Casos_PN_CORR[[#This Row],[43935]]-Casos_PN_CORR[[#This Row],[43934]]</f>
        <v>0</v>
      </c>
      <c r="AP514">
        <f>+Casos_PN_CORR[[#This Row],[43936]]-Casos_PN_CORR[[#This Row],[43935]]</f>
        <v>0</v>
      </c>
      <c r="AQ514">
        <f>+Casos_PN_CORR[[#This Row],[43937]]-Casos_PN_CORR[[#This Row],[43936]]</f>
        <v>0</v>
      </c>
      <c r="AR514">
        <f>+Casos_PN_CORR[[#This Row],[43938]]-Casos_PN_CORR[[#This Row],[43937]]</f>
        <v>0</v>
      </c>
      <c r="AS514">
        <f>+Casos_PN_CORR[[#This Row],[43939]]-Casos_PN_CORR[[#This Row],[43938]]</f>
        <v>0</v>
      </c>
      <c r="AT514">
        <f>+Casos_PN_CORR[[#This Row],[43940]]-Casos_PN_CORR[[#This Row],[43939]]</f>
        <v>0</v>
      </c>
      <c r="AU514">
        <f>+Casos_PN_CORR[[#This Row],[43941]]-Casos_PN_CORR[[#This Row],[43940]]</f>
        <v>0</v>
      </c>
      <c r="AV514">
        <f>+Casos_PN_CORR[[#This Row],[43942]]-Casos_PN_CORR[[#This Row],[43941]]</f>
        <v>0</v>
      </c>
      <c r="AW514">
        <f>+Casos_PN_CORR[[#This Row],[43943]]-Casos_PN_CORR[[#This Row],[43942]]</f>
        <v>0</v>
      </c>
      <c r="AX514">
        <f>+Casos_PN_CORR[[#This Row],[43944]]-Casos_PN_CORR[[#This Row],[43943]]</f>
        <v>0</v>
      </c>
      <c r="AY514">
        <f>+Casos_PN_CORR[[#This Row],[43945]]-Casos_PN_CORR[[#This Row],[43944]]</f>
        <v>0</v>
      </c>
      <c r="AZ514">
        <f>+Casos_PN_CORR[[#This Row],[43946]]-Casos_PN_CORR[[#This Row],[43945]]</f>
        <v>0</v>
      </c>
      <c r="BA514">
        <f>+Casos_PN_CORR[[#This Row],[43947]]-Casos_PN_CORR[[#This Row],[43946]]</f>
        <v>0</v>
      </c>
      <c r="BB514">
        <f>+Casos_PN_CORR[[#This Row],[43948]]-Casos_PN_CORR[[#This Row],[43947]]</f>
        <v>0</v>
      </c>
      <c r="BC514">
        <f>+Casos_PN_CORR[[#This Row],[43949]]-Casos_PN_CORR[[#This Row],[43948]]</f>
        <v>0</v>
      </c>
      <c r="BD514">
        <f>+Casos_PN_CORR[[#This Row],[43950]]-Casos_PN_CORR[[#This Row],[43949]]</f>
        <v>0</v>
      </c>
      <c r="BE514">
        <f>+Casos_PN_CORR[[#This Row],[43951]]-Casos_PN_CORR[[#This Row],[43950]]</f>
        <v>0</v>
      </c>
      <c r="BF514">
        <f>+Casos_PN_CORR[[#This Row],[43952]]-Casos_PN_CORR[[#This Row],[43951]]</f>
        <v>0</v>
      </c>
      <c r="BG514">
        <f>+Casos_PN_CORR[[#This Row],[43953]]-Casos_PN_CORR[[#This Row],[43952]]</f>
        <v>0</v>
      </c>
      <c r="BH514">
        <f>+Casos_PN_CORR[[#This Row],[43954]]-Casos_PN_CORR[[#This Row],[43953]]</f>
        <v>0</v>
      </c>
      <c r="BI514">
        <f>+Casos_PN_CORR[[#This Row],[43955]]-Casos_PN_CORR[[#This Row],[43954]]</f>
        <v>0</v>
      </c>
      <c r="BJ514">
        <f>+Casos_PN_CORR[[#This Row],[43956]]-Casos_PN_CORR[[#This Row],[43955]]</f>
        <v>0</v>
      </c>
      <c r="BK514">
        <f>+Casos_PN_CORR[[#This Row],[43957]]-Casos_PN_CORR[[#This Row],[43956]]</f>
        <v>0</v>
      </c>
      <c r="BL514">
        <f>+Casos_PN_CORR[[#This Row],[43958]]-Casos_PN_CORR[[#This Row],[43957]]</f>
        <v>0</v>
      </c>
      <c r="BM514">
        <f>+Casos_PN_CORR[[#This Row],[43959]]-Casos_PN_CORR[[#This Row],[43958]]</f>
        <v>0</v>
      </c>
      <c r="BN514">
        <f>+Casos_PN_CORR[[#This Row],[43960]]-Casos_PN_CORR[[#This Row],[43959]]</f>
        <v>0</v>
      </c>
      <c r="BO514">
        <f>+Casos_PN_CORR[[#This Row],[43961]]-Casos_PN_CORR[[#This Row],[43960]]</f>
        <v>0</v>
      </c>
      <c r="BP514">
        <f>+Casos_PN_CORR[[#This Row],[43962]]-Casos_PN_CORR[[#This Row],[43961]]</f>
        <v>0</v>
      </c>
      <c r="BQ514">
        <f>+Casos_PN_CORR[[#This Row],[43963]]-Casos_PN_CORR[[#This Row],[43962]]</f>
        <v>0</v>
      </c>
      <c r="BR514">
        <f>+Casos_PN_CORR[[#This Row],[43964]]-Casos_PN_CORR[[#This Row],[43963]]</f>
        <v>0</v>
      </c>
      <c r="BS514">
        <f>+Casos_PN_CORR[[#This Row],[43965]]-Casos_PN_CORR[[#This Row],[43964]]</f>
        <v>0</v>
      </c>
      <c r="BT514">
        <f>+Casos_PN_CORR[[#This Row],[43966]]-Casos_PN_CORR[[#This Row],[43965]]</f>
        <v>0</v>
      </c>
      <c r="BU514">
        <f>+Casos_PN_CORR[[#This Row],[43967]]-Casos_PN_CORR[[#This Row],[43966]]</f>
        <v>0</v>
      </c>
      <c r="BV514">
        <f>+Casos_PN_CORR[[#This Row],[43968]]-Casos_PN_CORR[[#This Row],[43967]]</f>
        <v>0</v>
      </c>
      <c r="BW514">
        <f>+Casos_PN_CORR[[#This Row],[43969]]-Casos_PN_CORR[[#This Row],[43968]]</f>
        <v>0</v>
      </c>
      <c r="BX514">
        <f>+Casos_PN_CORR[[#This Row],[43970]]-Casos_PN_CORR[[#This Row],[43969]]</f>
        <v>0</v>
      </c>
      <c r="BY514">
        <f>+Casos_PN_CORR[[#This Row],[43971]]-Casos_PN_CORR[[#This Row],[43970]]</f>
        <v>0</v>
      </c>
      <c r="BZ514">
        <f>+Casos_PN_CORR[[#This Row],[43972]]-Casos_PN_CORR[[#This Row],[43971]]</f>
        <v>0</v>
      </c>
      <c r="CA514">
        <f>+Casos_PN_CORR[[#This Row],[43973]]-Casos_PN_CORR[[#This Row],[43972]]</f>
        <v>0</v>
      </c>
      <c r="CB514">
        <f>+Casos_PN_CORR[[#This Row],[43974]]-Casos_PN_CORR[[#This Row],[43973]]</f>
        <v>0</v>
      </c>
      <c r="CC514">
        <f>+Casos_PN_CORR[[#This Row],[43975]]-Casos_PN_CORR[[#This Row],[43974]]</f>
        <v>0</v>
      </c>
      <c r="CD514">
        <f>+Casos_PN_CORR[[#This Row],[43976]]-Casos_PN_CORR[[#This Row],[43975]]</f>
        <v>0</v>
      </c>
      <c r="CE514">
        <f>+Casos_PN_CORR[[#This Row],[43977]]-Casos_PN_CORR[[#This Row],[43976]]</f>
        <v>0</v>
      </c>
      <c r="CF514">
        <f>+Casos_PN_CORR[[#This Row],[43978]]-Casos_PN_CORR[[#This Row],[43977]]</f>
        <v>0</v>
      </c>
      <c r="CG514">
        <f>+Casos_PN_CORR[[#This Row],[43979]]-Casos_PN_CORR[[#This Row],[43978]]</f>
        <v>0</v>
      </c>
      <c r="CH514">
        <f>+Casos_PN_CORR[[#This Row],[43980]]-Casos_PN_CORR[[#This Row],[43979]]</f>
        <v>0</v>
      </c>
      <c r="CI514">
        <f>+Casos_PN_CORR[[#This Row],[43981]]-Casos_PN_CORR[[#This Row],[43980]]</f>
        <v>0</v>
      </c>
      <c r="CJ514">
        <f>+Casos_PN_CORR[[#This Row],[43982]]-Casos_PN_CORR[[#This Row],[43981]]</f>
        <v>0</v>
      </c>
      <c r="CK514">
        <f>+Casos_PN_CORR[[#This Row],[43983]]-Casos_PN_CORR[[#This Row],[43982]]</f>
        <v>0</v>
      </c>
      <c r="CL514">
        <f>+Casos_PN_CORR[[#This Row],[43984]]-Casos_PN_CORR[[#This Row],[43983]]</f>
        <v>0</v>
      </c>
      <c r="CM514">
        <f>+Casos_PN_CORR[[#This Row],[43985]]-Casos_PN_CORR[[#This Row],[43984]]</f>
        <v>0</v>
      </c>
      <c r="CN514">
        <f>+Casos_PN_CORR[[#This Row],[43986]]-Casos_PN_CORR[[#This Row],[43985]]</f>
        <v>0</v>
      </c>
      <c r="CO514">
        <f>+Casos_PN_CORR[[#This Row],[43987]]-Casos_PN_CORR[[#This Row],[43986]]</f>
        <v>0</v>
      </c>
      <c r="CP514">
        <f>+Casos_PN_CORR[[#This Row],[43988]]-Casos_PN_CORR[[#This Row],[43987]]</f>
        <v>0</v>
      </c>
      <c r="CQ514">
        <f>+Casos_PN_CORR[[#This Row],[43989]]-Casos_PN_CORR[[#This Row],[43988]]</f>
        <v>0</v>
      </c>
      <c r="CR514">
        <f>+Casos_PN_CORR[[#This Row],[43990]]-Casos_PN_CORR[[#This Row],[43989]]</f>
        <v>0</v>
      </c>
      <c r="CS514">
        <f>+Casos_PN_CORR[[#This Row],[43991]]-Casos_PN_CORR[[#This Row],[43990]]</f>
        <v>0</v>
      </c>
      <c r="CT514">
        <f>+Casos_PN_CORR[[#This Row],[43992]]-Casos_PN_CORR[[#This Row],[43991]]</f>
        <v>0</v>
      </c>
      <c r="CU514">
        <f>+Casos_PN_CORR[[#This Row],[43993]]-Casos_PN_CORR[[#This Row],[43992]]</f>
        <v>0</v>
      </c>
    </row>
    <row r="515" spans="1:99" x14ac:dyDescent="0.3">
      <c r="A515">
        <v>50106</v>
      </c>
      <c r="B515" s="2" t="s">
        <v>151</v>
      </c>
      <c r="C515" s="2" t="s">
        <v>269</v>
      </c>
      <c r="D515" s="2" t="s">
        <v>709</v>
      </c>
      <c r="E515" s="4">
        <f t="shared" si="7"/>
        <v>0</v>
      </c>
      <c r="F515">
        <f>+Casos_PN_CORR[[#This Row],[43900]]</f>
        <v>0</v>
      </c>
      <c r="G515">
        <f>+Casos_PN_CORR[[#This Row],[43901]]-Casos_PN_CORR[[#This Row],[43900]]</f>
        <v>0</v>
      </c>
      <c r="H515">
        <f>+Casos_PN_CORR[[#This Row],[43902]]-Casos_PN_CORR[[#This Row],[43901]]</f>
        <v>0</v>
      </c>
      <c r="I515">
        <f>+Casos_PN_CORR[[#This Row],[43903]]-Casos_PN_CORR[[#This Row],[43902]]</f>
        <v>0</v>
      </c>
      <c r="J515">
        <f>+Casos_PN_CORR[[#This Row],[43904]]-Casos_PN_CORR[[#This Row],[43903]]</f>
        <v>0</v>
      </c>
      <c r="K515">
        <f>+Casos_PN_CORR[[#This Row],[43905]]-Casos_PN_CORR[[#This Row],[43904]]</f>
        <v>0</v>
      </c>
      <c r="L515">
        <f>+Casos_PN_CORR[[#This Row],[43906]]-Casos_PN_CORR[[#This Row],[43905]]</f>
        <v>0</v>
      </c>
      <c r="M515">
        <f>+Casos_PN_CORR[[#This Row],[43907]]-Casos_PN_CORR[[#This Row],[43906]]</f>
        <v>0</v>
      </c>
      <c r="N515">
        <f>+Casos_PN_CORR[[#This Row],[43908]]-Casos_PN_CORR[[#This Row],[43907]]</f>
        <v>0</v>
      </c>
      <c r="O515">
        <f>+Casos_PN_CORR[[#This Row],[43909]]-Casos_PN_CORR[[#This Row],[43908]]</f>
        <v>0</v>
      </c>
      <c r="P515">
        <f>+Casos_PN_CORR[[#This Row],[43910]]-Casos_PN_CORR[[#This Row],[43909]]</f>
        <v>0</v>
      </c>
      <c r="Q515">
        <f>+Casos_PN_CORR[[#This Row],[43911]]-Casos_PN_CORR[[#This Row],[43910]]</f>
        <v>0</v>
      </c>
      <c r="R515">
        <f>+Casos_PN_CORR[[#This Row],[43912]]-Casos_PN_CORR[[#This Row],[43911]]</f>
        <v>0</v>
      </c>
      <c r="S515">
        <f>+Casos_PN_CORR[[#This Row],[43913]]-Casos_PN_CORR[[#This Row],[43912]]</f>
        <v>0</v>
      </c>
      <c r="T515">
        <f>+Casos_PN_CORR[[#This Row],[43914]]-Casos_PN_CORR[[#This Row],[43913]]</f>
        <v>0</v>
      </c>
      <c r="U515">
        <f>+Casos_PN_CORR[[#This Row],[43915]]-Casos_PN_CORR[[#This Row],[43914]]</f>
        <v>0</v>
      </c>
      <c r="V515">
        <f>+Casos_PN_CORR[[#This Row],[43916]]-Casos_PN_CORR[[#This Row],[43915]]</f>
        <v>0</v>
      </c>
      <c r="W515">
        <f>+Casos_PN_CORR[[#This Row],[43917]]-Casos_PN_CORR[[#This Row],[43916]]</f>
        <v>0</v>
      </c>
      <c r="X515">
        <f>+Casos_PN_CORR[[#This Row],[43918]]-Casos_PN_CORR[[#This Row],[43917]]</f>
        <v>0</v>
      </c>
      <c r="Y515">
        <f>+Casos_PN_CORR[[#This Row],[43919]]-Casos_PN_CORR[[#This Row],[43918]]</f>
        <v>0</v>
      </c>
      <c r="Z515">
        <f>+Casos_PN_CORR[[#This Row],[43920]]-Casos_PN_CORR[[#This Row],[43919]]</f>
        <v>0</v>
      </c>
      <c r="AA515">
        <f>+Casos_PN_CORR[[#This Row],[43921]]-Casos_PN_CORR[[#This Row],[43920]]</f>
        <v>0</v>
      </c>
      <c r="AB515">
        <f>+Casos_PN_CORR[[#This Row],[43922]]-Casos_PN_CORR[[#This Row],[43921]]</f>
        <v>0</v>
      </c>
      <c r="AC515">
        <f>+Casos_PN_CORR[[#This Row],[43923]]-Casos_PN_CORR[[#This Row],[43922]]</f>
        <v>0</v>
      </c>
      <c r="AD515">
        <f>+Casos_PN_CORR[[#This Row],[43924]]-Casos_PN_CORR[[#This Row],[43923]]</f>
        <v>0</v>
      </c>
      <c r="AE515">
        <f>+Casos_PN_CORR[[#This Row],[43925]]-Casos_PN_CORR[[#This Row],[43924]]</f>
        <v>0</v>
      </c>
      <c r="AF515">
        <f>+Casos_PN_CORR[[#This Row],[43926]]-Casos_PN_CORR[[#This Row],[43925]]</f>
        <v>0</v>
      </c>
      <c r="AG515">
        <f>+Casos_PN_CORR[[#This Row],[43927]]-Casos_PN_CORR[[#This Row],[43926]]</f>
        <v>0</v>
      </c>
      <c r="AH515">
        <f>+Casos_PN_CORR[[#This Row],[43928]]-Casos_PN_CORR[[#This Row],[43927]]</f>
        <v>0</v>
      </c>
      <c r="AI515">
        <f>+Casos_PN_CORR[[#This Row],[43929]]-Casos_PN_CORR[[#This Row],[43928]]</f>
        <v>0</v>
      </c>
      <c r="AJ515">
        <f>+Casos_PN_CORR[[#This Row],[43930]]-Casos_PN_CORR[[#This Row],[43929]]</f>
        <v>0</v>
      </c>
      <c r="AK515">
        <f>+Casos_PN_CORR[[#This Row],[43931]]-Casos_PN_CORR[[#This Row],[43930]]</f>
        <v>0</v>
      </c>
      <c r="AL515">
        <f>+Casos_PN_CORR[[#This Row],[43932]]-Casos_PN_CORR[[#This Row],[43931]]</f>
        <v>0</v>
      </c>
      <c r="AM515">
        <f>+Casos_PN_CORR[[#This Row],[43933]]-Casos_PN_CORR[[#This Row],[43932]]</f>
        <v>0</v>
      </c>
      <c r="AN515">
        <f>+Casos_PN_CORR[[#This Row],[43934]]-Casos_PN_CORR[[#This Row],[43933]]</f>
        <v>0</v>
      </c>
      <c r="AO515">
        <f>+Casos_PN_CORR[[#This Row],[43935]]-Casos_PN_CORR[[#This Row],[43934]]</f>
        <v>0</v>
      </c>
      <c r="AP515">
        <f>+Casos_PN_CORR[[#This Row],[43936]]-Casos_PN_CORR[[#This Row],[43935]]</f>
        <v>0</v>
      </c>
      <c r="AQ515">
        <f>+Casos_PN_CORR[[#This Row],[43937]]-Casos_PN_CORR[[#This Row],[43936]]</f>
        <v>0</v>
      </c>
      <c r="AR515">
        <f>+Casos_PN_CORR[[#This Row],[43938]]-Casos_PN_CORR[[#This Row],[43937]]</f>
        <v>0</v>
      </c>
      <c r="AS515">
        <f>+Casos_PN_CORR[[#This Row],[43939]]-Casos_PN_CORR[[#This Row],[43938]]</f>
        <v>0</v>
      </c>
      <c r="AT515">
        <f>+Casos_PN_CORR[[#This Row],[43940]]-Casos_PN_CORR[[#This Row],[43939]]</f>
        <v>0</v>
      </c>
      <c r="AU515">
        <f>+Casos_PN_CORR[[#This Row],[43941]]-Casos_PN_CORR[[#This Row],[43940]]</f>
        <v>0</v>
      </c>
      <c r="AV515">
        <f>+Casos_PN_CORR[[#This Row],[43942]]-Casos_PN_CORR[[#This Row],[43941]]</f>
        <v>0</v>
      </c>
      <c r="AW515">
        <f>+Casos_PN_CORR[[#This Row],[43943]]-Casos_PN_CORR[[#This Row],[43942]]</f>
        <v>0</v>
      </c>
      <c r="AX515">
        <f>+Casos_PN_CORR[[#This Row],[43944]]-Casos_PN_CORR[[#This Row],[43943]]</f>
        <v>0</v>
      </c>
      <c r="AY515">
        <f>+Casos_PN_CORR[[#This Row],[43945]]-Casos_PN_CORR[[#This Row],[43944]]</f>
        <v>0</v>
      </c>
      <c r="AZ515">
        <f>+Casos_PN_CORR[[#This Row],[43946]]-Casos_PN_CORR[[#This Row],[43945]]</f>
        <v>0</v>
      </c>
      <c r="BA515">
        <f>+Casos_PN_CORR[[#This Row],[43947]]-Casos_PN_CORR[[#This Row],[43946]]</f>
        <v>0</v>
      </c>
      <c r="BB515">
        <f>+Casos_PN_CORR[[#This Row],[43948]]-Casos_PN_CORR[[#This Row],[43947]]</f>
        <v>0</v>
      </c>
      <c r="BC515">
        <f>+Casos_PN_CORR[[#This Row],[43949]]-Casos_PN_CORR[[#This Row],[43948]]</f>
        <v>0</v>
      </c>
      <c r="BD515">
        <f>+Casos_PN_CORR[[#This Row],[43950]]-Casos_PN_CORR[[#This Row],[43949]]</f>
        <v>0</v>
      </c>
      <c r="BE515">
        <f>+Casos_PN_CORR[[#This Row],[43951]]-Casos_PN_CORR[[#This Row],[43950]]</f>
        <v>0</v>
      </c>
      <c r="BF515">
        <f>+Casos_PN_CORR[[#This Row],[43952]]-Casos_PN_CORR[[#This Row],[43951]]</f>
        <v>0</v>
      </c>
      <c r="BG515">
        <f>+Casos_PN_CORR[[#This Row],[43953]]-Casos_PN_CORR[[#This Row],[43952]]</f>
        <v>0</v>
      </c>
      <c r="BH515">
        <f>+Casos_PN_CORR[[#This Row],[43954]]-Casos_PN_CORR[[#This Row],[43953]]</f>
        <v>0</v>
      </c>
      <c r="BI515">
        <f>+Casos_PN_CORR[[#This Row],[43955]]-Casos_PN_CORR[[#This Row],[43954]]</f>
        <v>0</v>
      </c>
      <c r="BJ515">
        <f>+Casos_PN_CORR[[#This Row],[43956]]-Casos_PN_CORR[[#This Row],[43955]]</f>
        <v>0</v>
      </c>
      <c r="BK515">
        <f>+Casos_PN_CORR[[#This Row],[43957]]-Casos_PN_CORR[[#This Row],[43956]]</f>
        <v>0</v>
      </c>
      <c r="BL515">
        <f>+Casos_PN_CORR[[#This Row],[43958]]-Casos_PN_CORR[[#This Row],[43957]]</f>
        <v>0</v>
      </c>
      <c r="BM515">
        <f>+Casos_PN_CORR[[#This Row],[43959]]-Casos_PN_CORR[[#This Row],[43958]]</f>
        <v>0</v>
      </c>
      <c r="BN515">
        <f>+Casos_PN_CORR[[#This Row],[43960]]-Casos_PN_CORR[[#This Row],[43959]]</f>
        <v>0</v>
      </c>
      <c r="BO515">
        <f>+Casos_PN_CORR[[#This Row],[43961]]-Casos_PN_CORR[[#This Row],[43960]]</f>
        <v>0</v>
      </c>
      <c r="BP515">
        <f>+Casos_PN_CORR[[#This Row],[43962]]-Casos_PN_CORR[[#This Row],[43961]]</f>
        <v>0</v>
      </c>
      <c r="BQ515">
        <f>+Casos_PN_CORR[[#This Row],[43963]]-Casos_PN_CORR[[#This Row],[43962]]</f>
        <v>0</v>
      </c>
      <c r="BR515">
        <f>+Casos_PN_CORR[[#This Row],[43964]]-Casos_PN_CORR[[#This Row],[43963]]</f>
        <v>0</v>
      </c>
      <c r="BS515">
        <f>+Casos_PN_CORR[[#This Row],[43965]]-Casos_PN_CORR[[#This Row],[43964]]</f>
        <v>0</v>
      </c>
      <c r="BT515">
        <f>+Casos_PN_CORR[[#This Row],[43966]]-Casos_PN_CORR[[#This Row],[43965]]</f>
        <v>0</v>
      </c>
      <c r="BU515">
        <f>+Casos_PN_CORR[[#This Row],[43967]]-Casos_PN_CORR[[#This Row],[43966]]</f>
        <v>0</v>
      </c>
      <c r="BV515">
        <f>+Casos_PN_CORR[[#This Row],[43968]]-Casos_PN_CORR[[#This Row],[43967]]</f>
        <v>0</v>
      </c>
      <c r="BW515">
        <f>+Casos_PN_CORR[[#This Row],[43969]]-Casos_PN_CORR[[#This Row],[43968]]</f>
        <v>0</v>
      </c>
      <c r="BX515">
        <f>+Casos_PN_CORR[[#This Row],[43970]]-Casos_PN_CORR[[#This Row],[43969]]</f>
        <v>0</v>
      </c>
      <c r="BY515">
        <f>+Casos_PN_CORR[[#This Row],[43971]]-Casos_PN_CORR[[#This Row],[43970]]</f>
        <v>0</v>
      </c>
      <c r="BZ515">
        <f>+Casos_PN_CORR[[#This Row],[43972]]-Casos_PN_CORR[[#This Row],[43971]]</f>
        <v>0</v>
      </c>
      <c r="CA515">
        <f>+Casos_PN_CORR[[#This Row],[43973]]-Casos_PN_CORR[[#This Row],[43972]]</f>
        <v>0</v>
      </c>
      <c r="CB515">
        <f>+Casos_PN_CORR[[#This Row],[43974]]-Casos_PN_CORR[[#This Row],[43973]]</f>
        <v>0</v>
      </c>
      <c r="CC515">
        <f>+Casos_PN_CORR[[#This Row],[43975]]-Casos_PN_CORR[[#This Row],[43974]]</f>
        <v>0</v>
      </c>
      <c r="CD515">
        <f>+Casos_PN_CORR[[#This Row],[43976]]-Casos_PN_CORR[[#This Row],[43975]]</f>
        <v>0</v>
      </c>
      <c r="CE515">
        <f>+Casos_PN_CORR[[#This Row],[43977]]-Casos_PN_CORR[[#This Row],[43976]]</f>
        <v>0</v>
      </c>
      <c r="CF515">
        <f>+Casos_PN_CORR[[#This Row],[43978]]-Casos_PN_CORR[[#This Row],[43977]]</f>
        <v>0</v>
      </c>
      <c r="CG515">
        <f>+Casos_PN_CORR[[#This Row],[43979]]-Casos_PN_CORR[[#This Row],[43978]]</f>
        <v>0</v>
      </c>
      <c r="CH515">
        <f>+Casos_PN_CORR[[#This Row],[43980]]-Casos_PN_CORR[[#This Row],[43979]]</f>
        <v>0</v>
      </c>
      <c r="CI515">
        <f>+Casos_PN_CORR[[#This Row],[43981]]-Casos_PN_CORR[[#This Row],[43980]]</f>
        <v>0</v>
      </c>
      <c r="CJ515">
        <f>+Casos_PN_CORR[[#This Row],[43982]]-Casos_PN_CORR[[#This Row],[43981]]</f>
        <v>0</v>
      </c>
      <c r="CK515">
        <f>+Casos_PN_CORR[[#This Row],[43983]]-Casos_PN_CORR[[#This Row],[43982]]</f>
        <v>0</v>
      </c>
      <c r="CL515">
        <f>+Casos_PN_CORR[[#This Row],[43984]]-Casos_PN_CORR[[#This Row],[43983]]</f>
        <v>0</v>
      </c>
      <c r="CM515">
        <f>+Casos_PN_CORR[[#This Row],[43985]]-Casos_PN_CORR[[#This Row],[43984]]</f>
        <v>0</v>
      </c>
      <c r="CN515">
        <f>+Casos_PN_CORR[[#This Row],[43986]]-Casos_PN_CORR[[#This Row],[43985]]</f>
        <v>0</v>
      </c>
      <c r="CO515">
        <f>+Casos_PN_CORR[[#This Row],[43987]]-Casos_PN_CORR[[#This Row],[43986]]</f>
        <v>0</v>
      </c>
      <c r="CP515">
        <f>+Casos_PN_CORR[[#This Row],[43988]]-Casos_PN_CORR[[#This Row],[43987]]</f>
        <v>0</v>
      </c>
      <c r="CQ515">
        <f>+Casos_PN_CORR[[#This Row],[43989]]-Casos_PN_CORR[[#This Row],[43988]]</f>
        <v>0</v>
      </c>
      <c r="CR515">
        <f>+Casos_PN_CORR[[#This Row],[43990]]-Casos_PN_CORR[[#This Row],[43989]]</f>
        <v>0</v>
      </c>
      <c r="CS515">
        <f>+Casos_PN_CORR[[#This Row],[43991]]-Casos_PN_CORR[[#This Row],[43990]]</f>
        <v>0</v>
      </c>
      <c r="CT515">
        <f>+Casos_PN_CORR[[#This Row],[43992]]-Casos_PN_CORR[[#This Row],[43991]]</f>
        <v>0</v>
      </c>
      <c r="CU515">
        <f>+Casos_PN_CORR[[#This Row],[43993]]-Casos_PN_CORR[[#This Row],[43992]]</f>
        <v>0</v>
      </c>
    </row>
    <row r="516" spans="1:99" x14ac:dyDescent="0.3">
      <c r="A516">
        <v>90509</v>
      </c>
      <c r="B516" s="2" t="s">
        <v>114</v>
      </c>
      <c r="C516" s="2" t="s">
        <v>308</v>
      </c>
      <c r="D516" s="2" t="s">
        <v>710</v>
      </c>
      <c r="E516" s="4">
        <f t="shared" ref="E516:E579" si="8">SUM(F516:AEZ516)</f>
        <v>0</v>
      </c>
      <c r="F516">
        <f>+Casos_PN_CORR[[#This Row],[43900]]</f>
        <v>0</v>
      </c>
      <c r="G516">
        <f>+Casos_PN_CORR[[#This Row],[43901]]-Casos_PN_CORR[[#This Row],[43900]]</f>
        <v>0</v>
      </c>
      <c r="H516">
        <f>+Casos_PN_CORR[[#This Row],[43902]]-Casos_PN_CORR[[#This Row],[43901]]</f>
        <v>0</v>
      </c>
      <c r="I516">
        <f>+Casos_PN_CORR[[#This Row],[43903]]-Casos_PN_CORR[[#This Row],[43902]]</f>
        <v>0</v>
      </c>
      <c r="J516">
        <f>+Casos_PN_CORR[[#This Row],[43904]]-Casos_PN_CORR[[#This Row],[43903]]</f>
        <v>0</v>
      </c>
      <c r="K516">
        <f>+Casos_PN_CORR[[#This Row],[43905]]-Casos_PN_CORR[[#This Row],[43904]]</f>
        <v>0</v>
      </c>
      <c r="L516">
        <f>+Casos_PN_CORR[[#This Row],[43906]]-Casos_PN_CORR[[#This Row],[43905]]</f>
        <v>0</v>
      </c>
      <c r="M516">
        <f>+Casos_PN_CORR[[#This Row],[43907]]-Casos_PN_CORR[[#This Row],[43906]]</f>
        <v>0</v>
      </c>
      <c r="N516">
        <f>+Casos_PN_CORR[[#This Row],[43908]]-Casos_PN_CORR[[#This Row],[43907]]</f>
        <v>0</v>
      </c>
      <c r="O516">
        <f>+Casos_PN_CORR[[#This Row],[43909]]-Casos_PN_CORR[[#This Row],[43908]]</f>
        <v>0</v>
      </c>
      <c r="P516">
        <f>+Casos_PN_CORR[[#This Row],[43910]]-Casos_PN_CORR[[#This Row],[43909]]</f>
        <v>0</v>
      </c>
      <c r="Q516">
        <f>+Casos_PN_CORR[[#This Row],[43911]]-Casos_PN_CORR[[#This Row],[43910]]</f>
        <v>0</v>
      </c>
      <c r="R516">
        <f>+Casos_PN_CORR[[#This Row],[43912]]-Casos_PN_CORR[[#This Row],[43911]]</f>
        <v>0</v>
      </c>
      <c r="S516">
        <f>+Casos_PN_CORR[[#This Row],[43913]]-Casos_PN_CORR[[#This Row],[43912]]</f>
        <v>0</v>
      </c>
      <c r="T516">
        <f>+Casos_PN_CORR[[#This Row],[43914]]-Casos_PN_CORR[[#This Row],[43913]]</f>
        <v>0</v>
      </c>
      <c r="U516">
        <f>+Casos_PN_CORR[[#This Row],[43915]]-Casos_PN_CORR[[#This Row],[43914]]</f>
        <v>0</v>
      </c>
      <c r="V516">
        <f>+Casos_PN_CORR[[#This Row],[43916]]-Casos_PN_CORR[[#This Row],[43915]]</f>
        <v>0</v>
      </c>
      <c r="W516">
        <f>+Casos_PN_CORR[[#This Row],[43917]]-Casos_PN_CORR[[#This Row],[43916]]</f>
        <v>0</v>
      </c>
      <c r="X516">
        <f>+Casos_PN_CORR[[#This Row],[43918]]-Casos_PN_CORR[[#This Row],[43917]]</f>
        <v>0</v>
      </c>
      <c r="Y516">
        <f>+Casos_PN_CORR[[#This Row],[43919]]-Casos_PN_CORR[[#This Row],[43918]]</f>
        <v>0</v>
      </c>
      <c r="Z516">
        <f>+Casos_PN_CORR[[#This Row],[43920]]-Casos_PN_CORR[[#This Row],[43919]]</f>
        <v>0</v>
      </c>
      <c r="AA516">
        <f>+Casos_PN_CORR[[#This Row],[43921]]-Casos_PN_CORR[[#This Row],[43920]]</f>
        <v>0</v>
      </c>
      <c r="AB516">
        <f>+Casos_PN_CORR[[#This Row],[43922]]-Casos_PN_CORR[[#This Row],[43921]]</f>
        <v>0</v>
      </c>
      <c r="AC516">
        <f>+Casos_PN_CORR[[#This Row],[43923]]-Casos_PN_CORR[[#This Row],[43922]]</f>
        <v>0</v>
      </c>
      <c r="AD516">
        <f>+Casos_PN_CORR[[#This Row],[43924]]-Casos_PN_CORR[[#This Row],[43923]]</f>
        <v>0</v>
      </c>
      <c r="AE516">
        <f>+Casos_PN_CORR[[#This Row],[43925]]-Casos_PN_CORR[[#This Row],[43924]]</f>
        <v>0</v>
      </c>
      <c r="AF516">
        <f>+Casos_PN_CORR[[#This Row],[43926]]-Casos_PN_CORR[[#This Row],[43925]]</f>
        <v>0</v>
      </c>
      <c r="AG516">
        <f>+Casos_PN_CORR[[#This Row],[43927]]-Casos_PN_CORR[[#This Row],[43926]]</f>
        <v>0</v>
      </c>
      <c r="AH516">
        <f>+Casos_PN_CORR[[#This Row],[43928]]-Casos_PN_CORR[[#This Row],[43927]]</f>
        <v>0</v>
      </c>
      <c r="AI516">
        <f>+Casos_PN_CORR[[#This Row],[43929]]-Casos_PN_CORR[[#This Row],[43928]]</f>
        <v>0</v>
      </c>
      <c r="AJ516">
        <f>+Casos_PN_CORR[[#This Row],[43930]]-Casos_PN_CORR[[#This Row],[43929]]</f>
        <v>0</v>
      </c>
      <c r="AK516">
        <f>+Casos_PN_CORR[[#This Row],[43931]]-Casos_PN_CORR[[#This Row],[43930]]</f>
        <v>0</v>
      </c>
      <c r="AL516">
        <f>+Casos_PN_CORR[[#This Row],[43932]]-Casos_PN_CORR[[#This Row],[43931]]</f>
        <v>0</v>
      </c>
      <c r="AM516">
        <f>+Casos_PN_CORR[[#This Row],[43933]]-Casos_PN_CORR[[#This Row],[43932]]</f>
        <v>0</v>
      </c>
      <c r="AN516">
        <f>+Casos_PN_CORR[[#This Row],[43934]]-Casos_PN_CORR[[#This Row],[43933]]</f>
        <v>0</v>
      </c>
      <c r="AO516">
        <f>+Casos_PN_CORR[[#This Row],[43935]]-Casos_PN_CORR[[#This Row],[43934]]</f>
        <v>0</v>
      </c>
      <c r="AP516">
        <f>+Casos_PN_CORR[[#This Row],[43936]]-Casos_PN_CORR[[#This Row],[43935]]</f>
        <v>0</v>
      </c>
      <c r="AQ516">
        <f>+Casos_PN_CORR[[#This Row],[43937]]-Casos_PN_CORR[[#This Row],[43936]]</f>
        <v>0</v>
      </c>
      <c r="AR516">
        <f>+Casos_PN_CORR[[#This Row],[43938]]-Casos_PN_CORR[[#This Row],[43937]]</f>
        <v>0</v>
      </c>
      <c r="AS516">
        <f>+Casos_PN_CORR[[#This Row],[43939]]-Casos_PN_CORR[[#This Row],[43938]]</f>
        <v>0</v>
      </c>
      <c r="AT516">
        <f>+Casos_PN_CORR[[#This Row],[43940]]-Casos_PN_CORR[[#This Row],[43939]]</f>
        <v>0</v>
      </c>
      <c r="AU516">
        <f>+Casos_PN_CORR[[#This Row],[43941]]-Casos_PN_CORR[[#This Row],[43940]]</f>
        <v>0</v>
      </c>
      <c r="AV516">
        <f>+Casos_PN_CORR[[#This Row],[43942]]-Casos_PN_CORR[[#This Row],[43941]]</f>
        <v>0</v>
      </c>
      <c r="AW516">
        <f>+Casos_PN_CORR[[#This Row],[43943]]-Casos_PN_CORR[[#This Row],[43942]]</f>
        <v>0</v>
      </c>
      <c r="AX516">
        <f>+Casos_PN_CORR[[#This Row],[43944]]-Casos_PN_CORR[[#This Row],[43943]]</f>
        <v>0</v>
      </c>
      <c r="AY516">
        <f>+Casos_PN_CORR[[#This Row],[43945]]-Casos_PN_CORR[[#This Row],[43944]]</f>
        <v>0</v>
      </c>
      <c r="AZ516">
        <f>+Casos_PN_CORR[[#This Row],[43946]]-Casos_PN_CORR[[#This Row],[43945]]</f>
        <v>0</v>
      </c>
      <c r="BA516">
        <f>+Casos_PN_CORR[[#This Row],[43947]]-Casos_PN_CORR[[#This Row],[43946]]</f>
        <v>0</v>
      </c>
      <c r="BB516">
        <f>+Casos_PN_CORR[[#This Row],[43948]]-Casos_PN_CORR[[#This Row],[43947]]</f>
        <v>0</v>
      </c>
      <c r="BC516">
        <f>+Casos_PN_CORR[[#This Row],[43949]]-Casos_PN_CORR[[#This Row],[43948]]</f>
        <v>0</v>
      </c>
      <c r="BD516">
        <f>+Casos_PN_CORR[[#This Row],[43950]]-Casos_PN_CORR[[#This Row],[43949]]</f>
        <v>0</v>
      </c>
      <c r="BE516">
        <f>+Casos_PN_CORR[[#This Row],[43951]]-Casos_PN_CORR[[#This Row],[43950]]</f>
        <v>0</v>
      </c>
      <c r="BF516">
        <f>+Casos_PN_CORR[[#This Row],[43952]]-Casos_PN_CORR[[#This Row],[43951]]</f>
        <v>0</v>
      </c>
      <c r="BG516">
        <f>+Casos_PN_CORR[[#This Row],[43953]]-Casos_PN_CORR[[#This Row],[43952]]</f>
        <v>0</v>
      </c>
      <c r="BH516">
        <f>+Casos_PN_CORR[[#This Row],[43954]]-Casos_PN_CORR[[#This Row],[43953]]</f>
        <v>0</v>
      </c>
      <c r="BI516">
        <f>+Casos_PN_CORR[[#This Row],[43955]]-Casos_PN_CORR[[#This Row],[43954]]</f>
        <v>0</v>
      </c>
      <c r="BJ516">
        <f>+Casos_PN_CORR[[#This Row],[43956]]-Casos_PN_CORR[[#This Row],[43955]]</f>
        <v>0</v>
      </c>
      <c r="BK516">
        <f>+Casos_PN_CORR[[#This Row],[43957]]-Casos_PN_CORR[[#This Row],[43956]]</f>
        <v>0</v>
      </c>
      <c r="BL516">
        <f>+Casos_PN_CORR[[#This Row],[43958]]-Casos_PN_CORR[[#This Row],[43957]]</f>
        <v>0</v>
      </c>
      <c r="BM516">
        <f>+Casos_PN_CORR[[#This Row],[43959]]-Casos_PN_CORR[[#This Row],[43958]]</f>
        <v>0</v>
      </c>
      <c r="BN516">
        <f>+Casos_PN_CORR[[#This Row],[43960]]-Casos_PN_CORR[[#This Row],[43959]]</f>
        <v>0</v>
      </c>
      <c r="BO516">
        <f>+Casos_PN_CORR[[#This Row],[43961]]-Casos_PN_CORR[[#This Row],[43960]]</f>
        <v>0</v>
      </c>
      <c r="BP516">
        <f>+Casos_PN_CORR[[#This Row],[43962]]-Casos_PN_CORR[[#This Row],[43961]]</f>
        <v>0</v>
      </c>
      <c r="BQ516">
        <f>+Casos_PN_CORR[[#This Row],[43963]]-Casos_PN_CORR[[#This Row],[43962]]</f>
        <v>0</v>
      </c>
      <c r="BR516">
        <f>+Casos_PN_CORR[[#This Row],[43964]]-Casos_PN_CORR[[#This Row],[43963]]</f>
        <v>0</v>
      </c>
      <c r="BS516">
        <f>+Casos_PN_CORR[[#This Row],[43965]]-Casos_PN_CORR[[#This Row],[43964]]</f>
        <v>0</v>
      </c>
      <c r="BT516">
        <f>+Casos_PN_CORR[[#This Row],[43966]]-Casos_PN_CORR[[#This Row],[43965]]</f>
        <v>0</v>
      </c>
      <c r="BU516">
        <f>+Casos_PN_CORR[[#This Row],[43967]]-Casos_PN_CORR[[#This Row],[43966]]</f>
        <v>0</v>
      </c>
      <c r="BV516">
        <f>+Casos_PN_CORR[[#This Row],[43968]]-Casos_PN_CORR[[#This Row],[43967]]</f>
        <v>0</v>
      </c>
      <c r="BW516">
        <f>+Casos_PN_CORR[[#This Row],[43969]]-Casos_PN_CORR[[#This Row],[43968]]</f>
        <v>0</v>
      </c>
      <c r="BX516">
        <f>+Casos_PN_CORR[[#This Row],[43970]]-Casos_PN_CORR[[#This Row],[43969]]</f>
        <v>0</v>
      </c>
      <c r="BY516">
        <f>+Casos_PN_CORR[[#This Row],[43971]]-Casos_PN_CORR[[#This Row],[43970]]</f>
        <v>0</v>
      </c>
      <c r="BZ516">
        <f>+Casos_PN_CORR[[#This Row],[43972]]-Casos_PN_CORR[[#This Row],[43971]]</f>
        <v>0</v>
      </c>
      <c r="CA516">
        <f>+Casos_PN_CORR[[#This Row],[43973]]-Casos_PN_CORR[[#This Row],[43972]]</f>
        <v>0</v>
      </c>
      <c r="CB516">
        <f>+Casos_PN_CORR[[#This Row],[43974]]-Casos_PN_CORR[[#This Row],[43973]]</f>
        <v>0</v>
      </c>
      <c r="CC516">
        <f>+Casos_PN_CORR[[#This Row],[43975]]-Casos_PN_CORR[[#This Row],[43974]]</f>
        <v>0</v>
      </c>
      <c r="CD516">
        <f>+Casos_PN_CORR[[#This Row],[43976]]-Casos_PN_CORR[[#This Row],[43975]]</f>
        <v>0</v>
      </c>
      <c r="CE516">
        <f>+Casos_PN_CORR[[#This Row],[43977]]-Casos_PN_CORR[[#This Row],[43976]]</f>
        <v>0</v>
      </c>
      <c r="CF516">
        <f>+Casos_PN_CORR[[#This Row],[43978]]-Casos_PN_CORR[[#This Row],[43977]]</f>
        <v>0</v>
      </c>
      <c r="CG516">
        <f>+Casos_PN_CORR[[#This Row],[43979]]-Casos_PN_CORR[[#This Row],[43978]]</f>
        <v>0</v>
      </c>
      <c r="CH516">
        <f>+Casos_PN_CORR[[#This Row],[43980]]-Casos_PN_CORR[[#This Row],[43979]]</f>
        <v>0</v>
      </c>
      <c r="CI516">
        <f>+Casos_PN_CORR[[#This Row],[43981]]-Casos_PN_CORR[[#This Row],[43980]]</f>
        <v>0</v>
      </c>
      <c r="CJ516">
        <f>+Casos_PN_CORR[[#This Row],[43982]]-Casos_PN_CORR[[#This Row],[43981]]</f>
        <v>0</v>
      </c>
      <c r="CK516">
        <f>+Casos_PN_CORR[[#This Row],[43983]]-Casos_PN_CORR[[#This Row],[43982]]</f>
        <v>0</v>
      </c>
      <c r="CL516">
        <f>+Casos_PN_CORR[[#This Row],[43984]]-Casos_PN_CORR[[#This Row],[43983]]</f>
        <v>0</v>
      </c>
      <c r="CM516">
        <f>+Casos_PN_CORR[[#This Row],[43985]]-Casos_PN_CORR[[#This Row],[43984]]</f>
        <v>0</v>
      </c>
      <c r="CN516">
        <f>+Casos_PN_CORR[[#This Row],[43986]]-Casos_PN_CORR[[#This Row],[43985]]</f>
        <v>0</v>
      </c>
      <c r="CO516">
        <f>+Casos_PN_CORR[[#This Row],[43987]]-Casos_PN_CORR[[#This Row],[43986]]</f>
        <v>0</v>
      </c>
      <c r="CP516">
        <f>+Casos_PN_CORR[[#This Row],[43988]]-Casos_PN_CORR[[#This Row],[43987]]</f>
        <v>0</v>
      </c>
      <c r="CQ516">
        <f>+Casos_PN_CORR[[#This Row],[43989]]-Casos_PN_CORR[[#This Row],[43988]]</f>
        <v>0</v>
      </c>
      <c r="CR516">
        <f>+Casos_PN_CORR[[#This Row],[43990]]-Casos_PN_CORR[[#This Row],[43989]]</f>
        <v>0</v>
      </c>
      <c r="CS516">
        <f>+Casos_PN_CORR[[#This Row],[43991]]-Casos_PN_CORR[[#This Row],[43990]]</f>
        <v>0</v>
      </c>
      <c r="CT516">
        <f>+Casos_PN_CORR[[#This Row],[43992]]-Casos_PN_CORR[[#This Row],[43991]]</f>
        <v>0</v>
      </c>
      <c r="CU516">
        <f>+Casos_PN_CORR[[#This Row],[43993]]-Casos_PN_CORR[[#This Row],[43992]]</f>
        <v>0</v>
      </c>
    </row>
    <row r="517" spans="1:99" x14ac:dyDescent="0.3">
      <c r="A517">
        <v>130409</v>
      </c>
      <c r="B517" s="2" t="s">
        <v>102</v>
      </c>
      <c r="C517" s="2" t="s">
        <v>259</v>
      </c>
      <c r="D517" s="2" t="s">
        <v>335</v>
      </c>
      <c r="E517" s="4">
        <f t="shared" si="8"/>
        <v>0</v>
      </c>
      <c r="F517">
        <f>+Casos_PN_CORR[[#This Row],[43900]]</f>
        <v>0</v>
      </c>
      <c r="G517">
        <f>+Casos_PN_CORR[[#This Row],[43901]]-Casos_PN_CORR[[#This Row],[43900]]</f>
        <v>0</v>
      </c>
      <c r="H517">
        <f>+Casos_PN_CORR[[#This Row],[43902]]-Casos_PN_CORR[[#This Row],[43901]]</f>
        <v>0</v>
      </c>
      <c r="I517">
        <f>+Casos_PN_CORR[[#This Row],[43903]]-Casos_PN_CORR[[#This Row],[43902]]</f>
        <v>0</v>
      </c>
      <c r="J517">
        <f>+Casos_PN_CORR[[#This Row],[43904]]-Casos_PN_CORR[[#This Row],[43903]]</f>
        <v>0</v>
      </c>
      <c r="K517">
        <f>+Casos_PN_CORR[[#This Row],[43905]]-Casos_PN_CORR[[#This Row],[43904]]</f>
        <v>0</v>
      </c>
      <c r="L517">
        <f>+Casos_PN_CORR[[#This Row],[43906]]-Casos_PN_CORR[[#This Row],[43905]]</f>
        <v>0</v>
      </c>
      <c r="M517">
        <f>+Casos_PN_CORR[[#This Row],[43907]]-Casos_PN_CORR[[#This Row],[43906]]</f>
        <v>0</v>
      </c>
      <c r="N517">
        <f>+Casos_PN_CORR[[#This Row],[43908]]-Casos_PN_CORR[[#This Row],[43907]]</f>
        <v>0</v>
      </c>
      <c r="O517">
        <f>+Casos_PN_CORR[[#This Row],[43909]]-Casos_PN_CORR[[#This Row],[43908]]</f>
        <v>0</v>
      </c>
      <c r="P517">
        <f>+Casos_PN_CORR[[#This Row],[43910]]-Casos_PN_CORR[[#This Row],[43909]]</f>
        <v>0</v>
      </c>
      <c r="Q517">
        <f>+Casos_PN_CORR[[#This Row],[43911]]-Casos_PN_CORR[[#This Row],[43910]]</f>
        <v>0</v>
      </c>
      <c r="R517">
        <f>+Casos_PN_CORR[[#This Row],[43912]]-Casos_PN_CORR[[#This Row],[43911]]</f>
        <v>0</v>
      </c>
      <c r="S517">
        <f>+Casos_PN_CORR[[#This Row],[43913]]-Casos_PN_CORR[[#This Row],[43912]]</f>
        <v>0</v>
      </c>
      <c r="T517">
        <f>+Casos_PN_CORR[[#This Row],[43914]]-Casos_PN_CORR[[#This Row],[43913]]</f>
        <v>0</v>
      </c>
      <c r="U517">
        <f>+Casos_PN_CORR[[#This Row],[43915]]-Casos_PN_CORR[[#This Row],[43914]]</f>
        <v>0</v>
      </c>
      <c r="V517">
        <f>+Casos_PN_CORR[[#This Row],[43916]]-Casos_PN_CORR[[#This Row],[43915]]</f>
        <v>0</v>
      </c>
      <c r="W517">
        <f>+Casos_PN_CORR[[#This Row],[43917]]-Casos_PN_CORR[[#This Row],[43916]]</f>
        <v>0</v>
      </c>
      <c r="X517">
        <f>+Casos_PN_CORR[[#This Row],[43918]]-Casos_PN_CORR[[#This Row],[43917]]</f>
        <v>0</v>
      </c>
      <c r="Y517">
        <f>+Casos_PN_CORR[[#This Row],[43919]]-Casos_PN_CORR[[#This Row],[43918]]</f>
        <v>0</v>
      </c>
      <c r="Z517">
        <f>+Casos_PN_CORR[[#This Row],[43920]]-Casos_PN_CORR[[#This Row],[43919]]</f>
        <v>0</v>
      </c>
      <c r="AA517">
        <f>+Casos_PN_CORR[[#This Row],[43921]]-Casos_PN_CORR[[#This Row],[43920]]</f>
        <v>0</v>
      </c>
      <c r="AB517">
        <f>+Casos_PN_CORR[[#This Row],[43922]]-Casos_PN_CORR[[#This Row],[43921]]</f>
        <v>0</v>
      </c>
      <c r="AC517">
        <f>+Casos_PN_CORR[[#This Row],[43923]]-Casos_PN_CORR[[#This Row],[43922]]</f>
        <v>0</v>
      </c>
      <c r="AD517">
        <f>+Casos_PN_CORR[[#This Row],[43924]]-Casos_PN_CORR[[#This Row],[43923]]</f>
        <v>0</v>
      </c>
      <c r="AE517">
        <f>+Casos_PN_CORR[[#This Row],[43925]]-Casos_PN_CORR[[#This Row],[43924]]</f>
        <v>0</v>
      </c>
      <c r="AF517">
        <f>+Casos_PN_CORR[[#This Row],[43926]]-Casos_PN_CORR[[#This Row],[43925]]</f>
        <v>0</v>
      </c>
      <c r="AG517">
        <f>+Casos_PN_CORR[[#This Row],[43927]]-Casos_PN_CORR[[#This Row],[43926]]</f>
        <v>0</v>
      </c>
      <c r="AH517">
        <f>+Casos_PN_CORR[[#This Row],[43928]]-Casos_PN_CORR[[#This Row],[43927]]</f>
        <v>0</v>
      </c>
      <c r="AI517">
        <f>+Casos_PN_CORR[[#This Row],[43929]]-Casos_PN_CORR[[#This Row],[43928]]</f>
        <v>0</v>
      </c>
      <c r="AJ517">
        <f>+Casos_PN_CORR[[#This Row],[43930]]-Casos_PN_CORR[[#This Row],[43929]]</f>
        <v>0</v>
      </c>
      <c r="AK517">
        <f>+Casos_PN_CORR[[#This Row],[43931]]-Casos_PN_CORR[[#This Row],[43930]]</f>
        <v>0</v>
      </c>
      <c r="AL517">
        <f>+Casos_PN_CORR[[#This Row],[43932]]-Casos_PN_CORR[[#This Row],[43931]]</f>
        <v>0</v>
      </c>
      <c r="AM517">
        <f>+Casos_PN_CORR[[#This Row],[43933]]-Casos_PN_CORR[[#This Row],[43932]]</f>
        <v>0</v>
      </c>
      <c r="AN517">
        <f>+Casos_PN_CORR[[#This Row],[43934]]-Casos_PN_CORR[[#This Row],[43933]]</f>
        <v>0</v>
      </c>
      <c r="AO517">
        <f>+Casos_PN_CORR[[#This Row],[43935]]-Casos_PN_CORR[[#This Row],[43934]]</f>
        <v>0</v>
      </c>
      <c r="AP517">
        <f>+Casos_PN_CORR[[#This Row],[43936]]-Casos_PN_CORR[[#This Row],[43935]]</f>
        <v>0</v>
      </c>
      <c r="AQ517">
        <f>+Casos_PN_CORR[[#This Row],[43937]]-Casos_PN_CORR[[#This Row],[43936]]</f>
        <v>0</v>
      </c>
      <c r="AR517">
        <f>+Casos_PN_CORR[[#This Row],[43938]]-Casos_PN_CORR[[#This Row],[43937]]</f>
        <v>0</v>
      </c>
      <c r="AS517">
        <f>+Casos_PN_CORR[[#This Row],[43939]]-Casos_PN_CORR[[#This Row],[43938]]</f>
        <v>0</v>
      </c>
      <c r="AT517">
        <f>+Casos_PN_CORR[[#This Row],[43940]]-Casos_PN_CORR[[#This Row],[43939]]</f>
        <v>0</v>
      </c>
      <c r="AU517">
        <f>+Casos_PN_CORR[[#This Row],[43941]]-Casos_PN_CORR[[#This Row],[43940]]</f>
        <v>0</v>
      </c>
      <c r="AV517">
        <f>+Casos_PN_CORR[[#This Row],[43942]]-Casos_PN_CORR[[#This Row],[43941]]</f>
        <v>0</v>
      </c>
      <c r="AW517">
        <f>+Casos_PN_CORR[[#This Row],[43943]]-Casos_PN_CORR[[#This Row],[43942]]</f>
        <v>0</v>
      </c>
      <c r="AX517">
        <f>+Casos_PN_CORR[[#This Row],[43944]]-Casos_PN_CORR[[#This Row],[43943]]</f>
        <v>0</v>
      </c>
      <c r="AY517">
        <f>+Casos_PN_CORR[[#This Row],[43945]]-Casos_PN_CORR[[#This Row],[43944]]</f>
        <v>0</v>
      </c>
      <c r="AZ517">
        <f>+Casos_PN_CORR[[#This Row],[43946]]-Casos_PN_CORR[[#This Row],[43945]]</f>
        <v>0</v>
      </c>
      <c r="BA517">
        <f>+Casos_PN_CORR[[#This Row],[43947]]-Casos_PN_CORR[[#This Row],[43946]]</f>
        <v>0</v>
      </c>
      <c r="BB517">
        <f>+Casos_PN_CORR[[#This Row],[43948]]-Casos_PN_CORR[[#This Row],[43947]]</f>
        <v>0</v>
      </c>
      <c r="BC517">
        <f>+Casos_PN_CORR[[#This Row],[43949]]-Casos_PN_CORR[[#This Row],[43948]]</f>
        <v>0</v>
      </c>
      <c r="BD517">
        <f>+Casos_PN_CORR[[#This Row],[43950]]-Casos_PN_CORR[[#This Row],[43949]]</f>
        <v>0</v>
      </c>
      <c r="BE517">
        <f>+Casos_PN_CORR[[#This Row],[43951]]-Casos_PN_CORR[[#This Row],[43950]]</f>
        <v>0</v>
      </c>
      <c r="BF517">
        <f>+Casos_PN_CORR[[#This Row],[43952]]-Casos_PN_CORR[[#This Row],[43951]]</f>
        <v>0</v>
      </c>
      <c r="BG517">
        <f>+Casos_PN_CORR[[#This Row],[43953]]-Casos_PN_CORR[[#This Row],[43952]]</f>
        <v>0</v>
      </c>
      <c r="BH517">
        <f>+Casos_PN_CORR[[#This Row],[43954]]-Casos_PN_CORR[[#This Row],[43953]]</f>
        <v>0</v>
      </c>
      <c r="BI517">
        <f>+Casos_PN_CORR[[#This Row],[43955]]-Casos_PN_CORR[[#This Row],[43954]]</f>
        <v>0</v>
      </c>
      <c r="BJ517">
        <f>+Casos_PN_CORR[[#This Row],[43956]]-Casos_PN_CORR[[#This Row],[43955]]</f>
        <v>0</v>
      </c>
      <c r="BK517">
        <f>+Casos_PN_CORR[[#This Row],[43957]]-Casos_PN_CORR[[#This Row],[43956]]</f>
        <v>0</v>
      </c>
      <c r="BL517">
        <f>+Casos_PN_CORR[[#This Row],[43958]]-Casos_PN_CORR[[#This Row],[43957]]</f>
        <v>0</v>
      </c>
      <c r="BM517">
        <f>+Casos_PN_CORR[[#This Row],[43959]]-Casos_PN_CORR[[#This Row],[43958]]</f>
        <v>0</v>
      </c>
      <c r="BN517">
        <f>+Casos_PN_CORR[[#This Row],[43960]]-Casos_PN_CORR[[#This Row],[43959]]</f>
        <v>0</v>
      </c>
      <c r="BO517">
        <f>+Casos_PN_CORR[[#This Row],[43961]]-Casos_PN_CORR[[#This Row],[43960]]</f>
        <v>0</v>
      </c>
      <c r="BP517">
        <f>+Casos_PN_CORR[[#This Row],[43962]]-Casos_PN_CORR[[#This Row],[43961]]</f>
        <v>0</v>
      </c>
      <c r="BQ517">
        <f>+Casos_PN_CORR[[#This Row],[43963]]-Casos_PN_CORR[[#This Row],[43962]]</f>
        <v>0</v>
      </c>
      <c r="BR517">
        <f>+Casos_PN_CORR[[#This Row],[43964]]-Casos_PN_CORR[[#This Row],[43963]]</f>
        <v>0</v>
      </c>
      <c r="BS517">
        <f>+Casos_PN_CORR[[#This Row],[43965]]-Casos_PN_CORR[[#This Row],[43964]]</f>
        <v>0</v>
      </c>
      <c r="BT517">
        <f>+Casos_PN_CORR[[#This Row],[43966]]-Casos_PN_CORR[[#This Row],[43965]]</f>
        <v>0</v>
      </c>
      <c r="BU517">
        <f>+Casos_PN_CORR[[#This Row],[43967]]-Casos_PN_CORR[[#This Row],[43966]]</f>
        <v>0</v>
      </c>
      <c r="BV517">
        <f>+Casos_PN_CORR[[#This Row],[43968]]-Casos_PN_CORR[[#This Row],[43967]]</f>
        <v>0</v>
      </c>
      <c r="BW517">
        <f>+Casos_PN_CORR[[#This Row],[43969]]-Casos_PN_CORR[[#This Row],[43968]]</f>
        <v>0</v>
      </c>
      <c r="BX517">
        <f>+Casos_PN_CORR[[#This Row],[43970]]-Casos_PN_CORR[[#This Row],[43969]]</f>
        <v>0</v>
      </c>
      <c r="BY517">
        <f>+Casos_PN_CORR[[#This Row],[43971]]-Casos_PN_CORR[[#This Row],[43970]]</f>
        <v>0</v>
      </c>
      <c r="BZ517">
        <f>+Casos_PN_CORR[[#This Row],[43972]]-Casos_PN_CORR[[#This Row],[43971]]</f>
        <v>0</v>
      </c>
      <c r="CA517">
        <f>+Casos_PN_CORR[[#This Row],[43973]]-Casos_PN_CORR[[#This Row],[43972]]</f>
        <v>0</v>
      </c>
      <c r="CB517">
        <f>+Casos_PN_CORR[[#This Row],[43974]]-Casos_PN_CORR[[#This Row],[43973]]</f>
        <v>0</v>
      </c>
      <c r="CC517">
        <f>+Casos_PN_CORR[[#This Row],[43975]]-Casos_PN_CORR[[#This Row],[43974]]</f>
        <v>0</v>
      </c>
      <c r="CD517">
        <f>+Casos_PN_CORR[[#This Row],[43976]]-Casos_PN_CORR[[#This Row],[43975]]</f>
        <v>0</v>
      </c>
      <c r="CE517">
        <f>+Casos_PN_CORR[[#This Row],[43977]]-Casos_PN_CORR[[#This Row],[43976]]</f>
        <v>0</v>
      </c>
      <c r="CF517">
        <f>+Casos_PN_CORR[[#This Row],[43978]]-Casos_PN_CORR[[#This Row],[43977]]</f>
        <v>0</v>
      </c>
      <c r="CG517">
        <f>+Casos_PN_CORR[[#This Row],[43979]]-Casos_PN_CORR[[#This Row],[43978]]</f>
        <v>0</v>
      </c>
      <c r="CH517">
        <f>+Casos_PN_CORR[[#This Row],[43980]]-Casos_PN_CORR[[#This Row],[43979]]</f>
        <v>0</v>
      </c>
      <c r="CI517">
        <f>+Casos_PN_CORR[[#This Row],[43981]]-Casos_PN_CORR[[#This Row],[43980]]</f>
        <v>0</v>
      </c>
      <c r="CJ517">
        <f>+Casos_PN_CORR[[#This Row],[43982]]-Casos_PN_CORR[[#This Row],[43981]]</f>
        <v>0</v>
      </c>
      <c r="CK517">
        <f>+Casos_PN_CORR[[#This Row],[43983]]-Casos_PN_CORR[[#This Row],[43982]]</f>
        <v>0</v>
      </c>
      <c r="CL517">
        <f>+Casos_PN_CORR[[#This Row],[43984]]-Casos_PN_CORR[[#This Row],[43983]]</f>
        <v>0</v>
      </c>
      <c r="CM517">
        <f>+Casos_PN_CORR[[#This Row],[43985]]-Casos_PN_CORR[[#This Row],[43984]]</f>
        <v>0</v>
      </c>
      <c r="CN517">
        <f>+Casos_PN_CORR[[#This Row],[43986]]-Casos_PN_CORR[[#This Row],[43985]]</f>
        <v>0</v>
      </c>
      <c r="CO517">
        <f>+Casos_PN_CORR[[#This Row],[43987]]-Casos_PN_CORR[[#This Row],[43986]]</f>
        <v>0</v>
      </c>
      <c r="CP517">
        <f>+Casos_PN_CORR[[#This Row],[43988]]-Casos_PN_CORR[[#This Row],[43987]]</f>
        <v>0</v>
      </c>
      <c r="CQ517">
        <f>+Casos_PN_CORR[[#This Row],[43989]]-Casos_PN_CORR[[#This Row],[43988]]</f>
        <v>0</v>
      </c>
      <c r="CR517">
        <f>+Casos_PN_CORR[[#This Row],[43990]]-Casos_PN_CORR[[#This Row],[43989]]</f>
        <v>0</v>
      </c>
      <c r="CS517">
        <f>+Casos_PN_CORR[[#This Row],[43991]]-Casos_PN_CORR[[#This Row],[43990]]</f>
        <v>0</v>
      </c>
      <c r="CT517">
        <f>+Casos_PN_CORR[[#This Row],[43992]]-Casos_PN_CORR[[#This Row],[43991]]</f>
        <v>0</v>
      </c>
      <c r="CU517">
        <f>+Casos_PN_CORR[[#This Row],[43993]]-Casos_PN_CORR[[#This Row],[43992]]</f>
        <v>0</v>
      </c>
    </row>
    <row r="518" spans="1:99" x14ac:dyDescent="0.3">
      <c r="A518">
        <v>10104</v>
      </c>
      <c r="B518" s="2" t="s">
        <v>163</v>
      </c>
      <c r="C518" s="2" t="s">
        <v>163</v>
      </c>
      <c r="D518" s="2" t="s">
        <v>711</v>
      </c>
      <c r="E518" s="4">
        <f t="shared" si="8"/>
        <v>0</v>
      </c>
      <c r="F518">
        <f>+Casos_PN_CORR[[#This Row],[43900]]</f>
        <v>0</v>
      </c>
      <c r="G518">
        <f>+Casos_PN_CORR[[#This Row],[43901]]-Casos_PN_CORR[[#This Row],[43900]]</f>
        <v>0</v>
      </c>
      <c r="H518">
        <f>+Casos_PN_CORR[[#This Row],[43902]]-Casos_PN_CORR[[#This Row],[43901]]</f>
        <v>0</v>
      </c>
      <c r="I518">
        <f>+Casos_PN_CORR[[#This Row],[43903]]-Casos_PN_CORR[[#This Row],[43902]]</f>
        <v>0</v>
      </c>
      <c r="J518">
        <f>+Casos_PN_CORR[[#This Row],[43904]]-Casos_PN_CORR[[#This Row],[43903]]</f>
        <v>0</v>
      </c>
      <c r="K518">
        <f>+Casos_PN_CORR[[#This Row],[43905]]-Casos_PN_CORR[[#This Row],[43904]]</f>
        <v>0</v>
      </c>
      <c r="L518">
        <f>+Casos_PN_CORR[[#This Row],[43906]]-Casos_PN_CORR[[#This Row],[43905]]</f>
        <v>0</v>
      </c>
      <c r="M518">
        <f>+Casos_PN_CORR[[#This Row],[43907]]-Casos_PN_CORR[[#This Row],[43906]]</f>
        <v>0</v>
      </c>
      <c r="N518">
        <f>+Casos_PN_CORR[[#This Row],[43908]]-Casos_PN_CORR[[#This Row],[43907]]</f>
        <v>0</v>
      </c>
      <c r="O518">
        <f>+Casos_PN_CORR[[#This Row],[43909]]-Casos_PN_CORR[[#This Row],[43908]]</f>
        <v>0</v>
      </c>
      <c r="P518">
        <f>+Casos_PN_CORR[[#This Row],[43910]]-Casos_PN_CORR[[#This Row],[43909]]</f>
        <v>0</v>
      </c>
      <c r="Q518">
        <f>+Casos_PN_CORR[[#This Row],[43911]]-Casos_PN_CORR[[#This Row],[43910]]</f>
        <v>0</v>
      </c>
      <c r="R518">
        <f>+Casos_PN_CORR[[#This Row],[43912]]-Casos_PN_CORR[[#This Row],[43911]]</f>
        <v>0</v>
      </c>
      <c r="S518">
        <f>+Casos_PN_CORR[[#This Row],[43913]]-Casos_PN_CORR[[#This Row],[43912]]</f>
        <v>0</v>
      </c>
      <c r="T518">
        <f>+Casos_PN_CORR[[#This Row],[43914]]-Casos_PN_CORR[[#This Row],[43913]]</f>
        <v>0</v>
      </c>
      <c r="U518">
        <f>+Casos_PN_CORR[[#This Row],[43915]]-Casos_PN_CORR[[#This Row],[43914]]</f>
        <v>0</v>
      </c>
      <c r="V518">
        <f>+Casos_PN_CORR[[#This Row],[43916]]-Casos_PN_CORR[[#This Row],[43915]]</f>
        <v>0</v>
      </c>
      <c r="W518">
        <f>+Casos_PN_CORR[[#This Row],[43917]]-Casos_PN_CORR[[#This Row],[43916]]</f>
        <v>0</v>
      </c>
      <c r="X518">
        <f>+Casos_PN_CORR[[#This Row],[43918]]-Casos_PN_CORR[[#This Row],[43917]]</f>
        <v>0</v>
      </c>
      <c r="Y518">
        <f>+Casos_PN_CORR[[#This Row],[43919]]-Casos_PN_CORR[[#This Row],[43918]]</f>
        <v>0</v>
      </c>
      <c r="Z518">
        <f>+Casos_PN_CORR[[#This Row],[43920]]-Casos_PN_CORR[[#This Row],[43919]]</f>
        <v>0</v>
      </c>
      <c r="AA518">
        <f>+Casos_PN_CORR[[#This Row],[43921]]-Casos_PN_CORR[[#This Row],[43920]]</f>
        <v>0</v>
      </c>
      <c r="AB518">
        <f>+Casos_PN_CORR[[#This Row],[43922]]-Casos_PN_CORR[[#This Row],[43921]]</f>
        <v>0</v>
      </c>
      <c r="AC518">
        <f>+Casos_PN_CORR[[#This Row],[43923]]-Casos_PN_CORR[[#This Row],[43922]]</f>
        <v>0</v>
      </c>
      <c r="AD518">
        <f>+Casos_PN_CORR[[#This Row],[43924]]-Casos_PN_CORR[[#This Row],[43923]]</f>
        <v>0</v>
      </c>
      <c r="AE518">
        <f>+Casos_PN_CORR[[#This Row],[43925]]-Casos_PN_CORR[[#This Row],[43924]]</f>
        <v>0</v>
      </c>
      <c r="AF518">
        <f>+Casos_PN_CORR[[#This Row],[43926]]-Casos_PN_CORR[[#This Row],[43925]]</f>
        <v>0</v>
      </c>
      <c r="AG518">
        <f>+Casos_PN_CORR[[#This Row],[43927]]-Casos_PN_CORR[[#This Row],[43926]]</f>
        <v>0</v>
      </c>
      <c r="AH518">
        <f>+Casos_PN_CORR[[#This Row],[43928]]-Casos_PN_CORR[[#This Row],[43927]]</f>
        <v>0</v>
      </c>
      <c r="AI518">
        <f>+Casos_PN_CORR[[#This Row],[43929]]-Casos_PN_CORR[[#This Row],[43928]]</f>
        <v>0</v>
      </c>
      <c r="AJ518">
        <f>+Casos_PN_CORR[[#This Row],[43930]]-Casos_PN_CORR[[#This Row],[43929]]</f>
        <v>0</v>
      </c>
      <c r="AK518">
        <f>+Casos_PN_CORR[[#This Row],[43931]]-Casos_PN_CORR[[#This Row],[43930]]</f>
        <v>0</v>
      </c>
      <c r="AL518">
        <f>+Casos_PN_CORR[[#This Row],[43932]]-Casos_PN_CORR[[#This Row],[43931]]</f>
        <v>0</v>
      </c>
      <c r="AM518">
        <f>+Casos_PN_CORR[[#This Row],[43933]]-Casos_PN_CORR[[#This Row],[43932]]</f>
        <v>0</v>
      </c>
      <c r="AN518">
        <f>+Casos_PN_CORR[[#This Row],[43934]]-Casos_PN_CORR[[#This Row],[43933]]</f>
        <v>0</v>
      </c>
      <c r="AO518">
        <f>+Casos_PN_CORR[[#This Row],[43935]]-Casos_PN_CORR[[#This Row],[43934]]</f>
        <v>0</v>
      </c>
      <c r="AP518">
        <f>+Casos_PN_CORR[[#This Row],[43936]]-Casos_PN_CORR[[#This Row],[43935]]</f>
        <v>0</v>
      </c>
      <c r="AQ518">
        <f>+Casos_PN_CORR[[#This Row],[43937]]-Casos_PN_CORR[[#This Row],[43936]]</f>
        <v>0</v>
      </c>
      <c r="AR518">
        <f>+Casos_PN_CORR[[#This Row],[43938]]-Casos_PN_CORR[[#This Row],[43937]]</f>
        <v>0</v>
      </c>
      <c r="AS518">
        <f>+Casos_PN_CORR[[#This Row],[43939]]-Casos_PN_CORR[[#This Row],[43938]]</f>
        <v>0</v>
      </c>
      <c r="AT518">
        <f>+Casos_PN_CORR[[#This Row],[43940]]-Casos_PN_CORR[[#This Row],[43939]]</f>
        <v>0</v>
      </c>
      <c r="AU518">
        <f>+Casos_PN_CORR[[#This Row],[43941]]-Casos_PN_CORR[[#This Row],[43940]]</f>
        <v>0</v>
      </c>
      <c r="AV518">
        <f>+Casos_PN_CORR[[#This Row],[43942]]-Casos_PN_CORR[[#This Row],[43941]]</f>
        <v>0</v>
      </c>
      <c r="AW518">
        <f>+Casos_PN_CORR[[#This Row],[43943]]-Casos_PN_CORR[[#This Row],[43942]]</f>
        <v>0</v>
      </c>
      <c r="AX518">
        <f>+Casos_PN_CORR[[#This Row],[43944]]-Casos_PN_CORR[[#This Row],[43943]]</f>
        <v>0</v>
      </c>
      <c r="AY518">
        <f>+Casos_PN_CORR[[#This Row],[43945]]-Casos_PN_CORR[[#This Row],[43944]]</f>
        <v>0</v>
      </c>
      <c r="AZ518">
        <f>+Casos_PN_CORR[[#This Row],[43946]]-Casos_PN_CORR[[#This Row],[43945]]</f>
        <v>0</v>
      </c>
      <c r="BA518">
        <f>+Casos_PN_CORR[[#This Row],[43947]]-Casos_PN_CORR[[#This Row],[43946]]</f>
        <v>0</v>
      </c>
      <c r="BB518">
        <f>+Casos_PN_CORR[[#This Row],[43948]]-Casos_PN_CORR[[#This Row],[43947]]</f>
        <v>0</v>
      </c>
      <c r="BC518">
        <f>+Casos_PN_CORR[[#This Row],[43949]]-Casos_PN_CORR[[#This Row],[43948]]</f>
        <v>0</v>
      </c>
      <c r="BD518">
        <f>+Casos_PN_CORR[[#This Row],[43950]]-Casos_PN_CORR[[#This Row],[43949]]</f>
        <v>0</v>
      </c>
      <c r="BE518">
        <f>+Casos_PN_CORR[[#This Row],[43951]]-Casos_PN_CORR[[#This Row],[43950]]</f>
        <v>0</v>
      </c>
      <c r="BF518">
        <f>+Casos_PN_CORR[[#This Row],[43952]]-Casos_PN_CORR[[#This Row],[43951]]</f>
        <v>0</v>
      </c>
      <c r="BG518">
        <f>+Casos_PN_CORR[[#This Row],[43953]]-Casos_PN_CORR[[#This Row],[43952]]</f>
        <v>0</v>
      </c>
      <c r="BH518">
        <f>+Casos_PN_CORR[[#This Row],[43954]]-Casos_PN_CORR[[#This Row],[43953]]</f>
        <v>0</v>
      </c>
      <c r="BI518">
        <f>+Casos_PN_CORR[[#This Row],[43955]]-Casos_PN_CORR[[#This Row],[43954]]</f>
        <v>0</v>
      </c>
      <c r="BJ518">
        <f>+Casos_PN_CORR[[#This Row],[43956]]-Casos_PN_CORR[[#This Row],[43955]]</f>
        <v>0</v>
      </c>
      <c r="BK518">
        <f>+Casos_PN_CORR[[#This Row],[43957]]-Casos_PN_CORR[[#This Row],[43956]]</f>
        <v>0</v>
      </c>
      <c r="BL518">
        <f>+Casos_PN_CORR[[#This Row],[43958]]-Casos_PN_CORR[[#This Row],[43957]]</f>
        <v>0</v>
      </c>
      <c r="BM518">
        <f>+Casos_PN_CORR[[#This Row],[43959]]-Casos_PN_CORR[[#This Row],[43958]]</f>
        <v>0</v>
      </c>
      <c r="BN518">
        <f>+Casos_PN_CORR[[#This Row],[43960]]-Casos_PN_CORR[[#This Row],[43959]]</f>
        <v>0</v>
      </c>
      <c r="BO518">
        <f>+Casos_PN_CORR[[#This Row],[43961]]-Casos_PN_CORR[[#This Row],[43960]]</f>
        <v>0</v>
      </c>
      <c r="BP518">
        <f>+Casos_PN_CORR[[#This Row],[43962]]-Casos_PN_CORR[[#This Row],[43961]]</f>
        <v>0</v>
      </c>
      <c r="BQ518">
        <f>+Casos_PN_CORR[[#This Row],[43963]]-Casos_PN_CORR[[#This Row],[43962]]</f>
        <v>0</v>
      </c>
      <c r="BR518">
        <f>+Casos_PN_CORR[[#This Row],[43964]]-Casos_PN_CORR[[#This Row],[43963]]</f>
        <v>0</v>
      </c>
      <c r="BS518">
        <f>+Casos_PN_CORR[[#This Row],[43965]]-Casos_PN_CORR[[#This Row],[43964]]</f>
        <v>0</v>
      </c>
      <c r="BT518">
        <f>+Casos_PN_CORR[[#This Row],[43966]]-Casos_PN_CORR[[#This Row],[43965]]</f>
        <v>0</v>
      </c>
      <c r="BU518">
        <f>+Casos_PN_CORR[[#This Row],[43967]]-Casos_PN_CORR[[#This Row],[43966]]</f>
        <v>0</v>
      </c>
      <c r="BV518">
        <f>+Casos_PN_CORR[[#This Row],[43968]]-Casos_PN_CORR[[#This Row],[43967]]</f>
        <v>0</v>
      </c>
      <c r="BW518">
        <f>+Casos_PN_CORR[[#This Row],[43969]]-Casos_PN_CORR[[#This Row],[43968]]</f>
        <v>0</v>
      </c>
      <c r="BX518">
        <f>+Casos_PN_CORR[[#This Row],[43970]]-Casos_PN_CORR[[#This Row],[43969]]</f>
        <v>0</v>
      </c>
      <c r="BY518">
        <f>+Casos_PN_CORR[[#This Row],[43971]]-Casos_PN_CORR[[#This Row],[43970]]</f>
        <v>0</v>
      </c>
      <c r="BZ518">
        <f>+Casos_PN_CORR[[#This Row],[43972]]-Casos_PN_CORR[[#This Row],[43971]]</f>
        <v>0</v>
      </c>
      <c r="CA518">
        <f>+Casos_PN_CORR[[#This Row],[43973]]-Casos_PN_CORR[[#This Row],[43972]]</f>
        <v>0</v>
      </c>
      <c r="CB518">
        <f>+Casos_PN_CORR[[#This Row],[43974]]-Casos_PN_CORR[[#This Row],[43973]]</f>
        <v>0</v>
      </c>
      <c r="CC518">
        <f>+Casos_PN_CORR[[#This Row],[43975]]-Casos_PN_CORR[[#This Row],[43974]]</f>
        <v>0</v>
      </c>
      <c r="CD518">
        <f>+Casos_PN_CORR[[#This Row],[43976]]-Casos_PN_CORR[[#This Row],[43975]]</f>
        <v>0</v>
      </c>
      <c r="CE518">
        <f>+Casos_PN_CORR[[#This Row],[43977]]-Casos_PN_CORR[[#This Row],[43976]]</f>
        <v>0</v>
      </c>
      <c r="CF518">
        <f>+Casos_PN_CORR[[#This Row],[43978]]-Casos_PN_CORR[[#This Row],[43977]]</f>
        <v>0</v>
      </c>
      <c r="CG518">
        <f>+Casos_PN_CORR[[#This Row],[43979]]-Casos_PN_CORR[[#This Row],[43978]]</f>
        <v>0</v>
      </c>
      <c r="CH518">
        <f>+Casos_PN_CORR[[#This Row],[43980]]-Casos_PN_CORR[[#This Row],[43979]]</f>
        <v>0</v>
      </c>
      <c r="CI518">
        <f>+Casos_PN_CORR[[#This Row],[43981]]-Casos_PN_CORR[[#This Row],[43980]]</f>
        <v>0</v>
      </c>
      <c r="CJ518">
        <f>+Casos_PN_CORR[[#This Row],[43982]]-Casos_PN_CORR[[#This Row],[43981]]</f>
        <v>0</v>
      </c>
      <c r="CK518">
        <f>+Casos_PN_CORR[[#This Row],[43983]]-Casos_PN_CORR[[#This Row],[43982]]</f>
        <v>0</v>
      </c>
      <c r="CL518">
        <f>+Casos_PN_CORR[[#This Row],[43984]]-Casos_PN_CORR[[#This Row],[43983]]</f>
        <v>0</v>
      </c>
      <c r="CM518">
        <f>+Casos_PN_CORR[[#This Row],[43985]]-Casos_PN_CORR[[#This Row],[43984]]</f>
        <v>0</v>
      </c>
      <c r="CN518">
        <f>+Casos_PN_CORR[[#This Row],[43986]]-Casos_PN_CORR[[#This Row],[43985]]</f>
        <v>0</v>
      </c>
      <c r="CO518">
        <f>+Casos_PN_CORR[[#This Row],[43987]]-Casos_PN_CORR[[#This Row],[43986]]</f>
        <v>0</v>
      </c>
      <c r="CP518">
        <f>+Casos_PN_CORR[[#This Row],[43988]]-Casos_PN_CORR[[#This Row],[43987]]</f>
        <v>0</v>
      </c>
      <c r="CQ518">
        <f>+Casos_PN_CORR[[#This Row],[43989]]-Casos_PN_CORR[[#This Row],[43988]]</f>
        <v>0</v>
      </c>
      <c r="CR518">
        <f>+Casos_PN_CORR[[#This Row],[43990]]-Casos_PN_CORR[[#This Row],[43989]]</f>
        <v>0</v>
      </c>
      <c r="CS518">
        <f>+Casos_PN_CORR[[#This Row],[43991]]-Casos_PN_CORR[[#This Row],[43990]]</f>
        <v>0</v>
      </c>
      <c r="CT518">
        <f>+Casos_PN_CORR[[#This Row],[43992]]-Casos_PN_CORR[[#This Row],[43991]]</f>
        <v>0</v>
      </c>
      <c r="CU518">
        <f>+Casos_PN_CORR[[#This Row],[43993]]-Casos_PN_CORR[[#This Row],[43992]]</f>
        <v>0</v>
      </c>
    </row>
    <row r="519" spans="1:99" x14ac:dyDescent="0.3">
      <c r="A519">
        <v>10303</v>
      </c>
      <c r="B519" s="2" t="s">
        <v>163</v>
      </c>
      <c r="C519" s="2" t="s">
        <v>167</v>
      </c>
      <c r="D519" s="2" t="s">
        <v>291</v>
      </c>
      <c r="E519" s="4">
        <f t="shared" si="8"/>
        <v>0</v>
      </c>
      <c r="F519">
        <f>+Casos_PN_CORR[[#This Row],[43900]]</f>
        <v>0</v>
      </c>
      <c r="G519">
        <f>+Casos_PN_CORR[[#This Row],[43901]]-Casos_PN_CORR[[#This Row],[43900]]</f>
        <v>0</v>
      </c>
      <c r="H519">
        <f>+Casos_PN_CORR[[#This Row],[43902]]-Casos_PN_CORR[[#This Row],[43901]]</f>
        <v>0</v>
      </c>
      <c r="I519">
        <f>+Casos_PN_CORR[[#This Row],[43903]]-Casos_PN_CORR[[#This Row],[43902]]</f>
        <v>0</v>
      </c>
      <c r="J519">
        <f>+Casos_PN_CORR[[#This Row],[43904]]-Casos_PN_CORR[[#This Row],[43903]]</f>
        <v>0</v>
      </c>
      <c r="K519">
        <f>+Casos_PN_CORR[[#This Row],[43905]]-Casos_PN_CORR[[#This Row],[43904]]</f>
        <v>0</v>
      </c>
      <c r="L519">
        <f>+Casos_PN_CORR[[#This Row],[43906]]-Casos_PN_CORR[[#This Row],[43905]]</f>
        <v>0</v>
      </c>
      <c r="M519">
        <f>+Casos_PN_CORR[[#This Row],[43907]]-Casos_PN_CORR[[#This Row],[43906]]</f>
        <v>0</v>
      </c>
      <c r="N519">
        <f>+Casos_PN_CORR[[#This Row],[43908]]-Casos_PN_CORR[[#This Row],[43907]]</f>
        <v>0</v>
      </c>
      <c r="O519">
        <f>+Casos_PN_CORR[[#This Row],[43909]]-Casos_PN_CORR[[#This Row],[43908]]</f>
        <v>0</v>
      </c>
      <c r="P519">
        <f>+Casos_PN_CORR[[#This Row],[43910]]-Casos_PN_CORR[[#This Row],[43909]]</f>
        <v>0</v>
      </c>
      <c r="Q519">
        <f>+Casos_PN_CORR[[#This Row],[43911]]-Casos_PN_CORR[[#This Row],[43910]]</f>
        <v>0</v>
      </c>
      <c r="R519">
        <f>+Casos_PN_CORR[[#This Row],[43912]]-Casos_PN_CORR[[#This Row],[43911]]</f>
        <v>0</v>
      </c>
      <c r="S519">
        <f>+Casos_PN_CORR[[#This Row],[43913]]-Casos_PN_CORR[[#This Row],[43912]]</f>
        <v>0</v>
      </c>
      <c r="T519">
        <f>+Casos_PN_CORR[[#This Row],[43914]]-Casos_PN_CORR[[#This Row],[43913]]</f>
        <v>0</v>
      </c>
      <c r="U519">
        <f>+Casos_PN_CORR[[#This Row],[43915]]-Casos_PN_CORR[[#This Row],[43914]]</f>
        <v>0</v>
      </c>
      <c r="V519">
        <f>+Casos_PN_CORR[[#This Row],[43916]]-Casos_PN_CORR[[#This Row],[43915]]</f>
        <v>0</v>
      </c>
      <c r="W519">
        <f>+Casos_PN_CORR[[#This Row],[43917]]-Casos_PN_CORR[[#This Row],[43916]]</f>
        <v>0</v>
      </c>
      <c r="X519">
        <f>+Casos_PN_CORR[[#This Row],[43918]]-Casos_PN_CORR[[#This Row],[43917]]</f>
        <v>0</v>
      </c>
      <c r="Y519">
        <f>+Casos_PN_CORR[[#This Row],[43919]]-Casos_PN_CORR[[#This Row],[43918]]</f>
        <v>0</v>
      </c>
      <c r="Z519">
        <f>+Casos_PN_CORR[[#This Row],[43920]]-Casos_PN_CORR[[#This Row],[43919]]</f>
        <v>0</v>
      </c>
      <c r="AA519">
        <f>+Casos_PN_CORR[[#This Row],[43921]]-Casos_PN_CORR[[#This Row],[43920]]</f>
        <v>0</v>
      </c>
      <c r="AB519">
        <f>+Casos_PN_CORR[[#This Row],[43922]]-Casos_PN_CORR[[#This Row],[43921]]</f>
        <v>0</v>
      </c>
      <c r="AC519">
        <f>+Casos_PN_CORR[[#This Row],[43923]]-Casos_PN_CORR[[#This Row],[43922]]</f>
        <v>0</v>
      </c>
      <c r="AD519">
        <f>+Casos_PN_CORR[[#This Row],[43924]]-Casos_PN_CORR[[#This Row],[43923]]</f>
        <v>0</v>
      </c>
      <c r="AE519">
        <f>+Casos_PN_CORR[[#This Row],[43925]]-Casos_PN_CORR[[#This Row],[43924]]</f>
        <v>0</v>
      </c>
      <c r="AF519">
        <f>+Casos_PN_CORR[[#This Row],[43926]]-Casos_PN_CORR[[#This Row],[43925]]</f>
        <v>0</v>
      </c>
      <c r="AG519">
        <f>+Casos_PN_CORR[[#This Row],[43927]]-Casos_PN_CORR[[#This Row],[43926]]</f>
        <v>0</v>
      </c>
      <c r="AH519">
        <f>+Casos_PN_CORR[[#This Row],[43928]]-Casos_PN_CORR[[#This Row],[43927]]</f>
        <v>0</v>
      </c>
      <c r="AI519">
        <f>+Casos_PN_CORR[[#This Row],[43929]]-Casos_PN_CORR[[#This Row],[43928]]</f>
        <v>0</v>
      </c>
      <c r="AJ519">
        <f>+Casos_PN_CORR[[#This Row],[43930]]-Casos_PN_CORR[[#This Row],[43929]]</f>
        <v>0</v>
      </c>
      <c r="AK519">
        <f>+Casos_PN_CORR[[#This Row],[43931]]-Casos_PN_CORR[[#This Row],[43930]]</f>
        <v>0</v>
      </c>
      <c r="AL519">
        <f>+Casos_PN_CORR[[#This Row],[43932]]-Casos_PN_CORR[[#This Row],[43931]]</f>
        <v>0</v>
      </c>
      <c r="AM519">
        <f>+Casos_PN_CORR[[#This Row],[43933]]-Casos_PN_CORR[[#This Row],[43932]]</f>
        <v>0</v>
      </c>
      <c r="AN519">
        <f>+Casos_PN_CORR[[#This Row],[43934]]-Casos_PN_CORR[[#This Row],[43933]]</f>
        <v>0</v>
      </c>
      <c r="AO519">
        <f>+Casos_PN_CORR[[#This Row],[43935]]-Casos_PN_CORR[[#This Row],[43934]]</f>
        <v>0</v>
      </c>
      <c r="AP519">
        <f>+Casos_PN_CORR[[#This Row],[43936]]-Casos_PN_CORR[[#This Row],[43935]]</f>
        <v>0</v>
      </c>
      <c r="AQ519">
        <f>+Casos_PN_CORR[[#This Row],[43937]]-Casos_PN_CORR[[#This Row],[43936]]</f>
        <v>0</v>
      </c>
      <c r="AR519">
        <f>+Casos_PN_CORR[[#This Row],[43938]]-Casos_PN_CORR[[#This Row],[43937]]</f>
        <v>0</v>
      </c>
      <c r="AS519">
        <f>+Casos_PN_CORR[[#This Row],[43939]]-Casos_PN_CORR[[#This Row],[43938]]</f>
        <v>0</v>
      </c>
      <c r="AT519">
        <f>+Casos_PN_CORR[[#This Row],[43940]]-Casos_PN_CORR[[#This Row],[43939]]</f>
        <v>0</v>
      </c>
      <c r="AU519">
        <f>+Casos_PN_CORR[[#This Row],[43941]]-Casos_PN_CORR[[#This Row],[43940]]</f>
        <v>0</v>
      </c>
      <c r="AV519">
        <f>+Casos_PN_CORR[[#This Row],[43942]]-Casos_PN_CORR[[#This Row],[43941]]</f>
        <v>0</v>
      </c>
      <c r="AW519">
        <f>+Casos_PN_CORR[[#This Row],[43943]]-Casos_PN_CORR[[#This Row],[43942]]</f>
        <v>0</v>
      </c>
      <c r="AX519">
        <f>+Casos_PN_CORR[[#This Row],[43944]]-Casos_PN_CORR[[#This Row],[43943]]</f>
        <v>0</v>
      </c>
      <c r="AY519">
        <f>+Casos_PN_CORR[[#This Row],[43945]]-Casos_PN_CORR[[#This Row],[43944]]</f>
        <v>0</v>
      </c>
      <c r="AZ519">
        <f>+Casos_PN_CORR[[#This Row],[43946]]-Casos_PN_CORR[[#This Row],[43945]]</f>
        <v>0</v>
      </c>
      <c r="BA519">
        <f>+Casos_PN_CORR[[#This Row],[43947]]-Casos_PN_CORR[[#This Row],[43946]]</f>
        <v>0</v>
      </c>
      <c r="BB519">
        <f>+Casos_PN_CORR[[#This Row],[43948]]-Casos_PN_CORR[[#This Row],[43947]]</f>
        <v>0</v>
      </c>
      <c r="BC519">
        <f>+Casos_PN_CORR[[#This Row],[43949]]-Casos_PN_CORR[[#This Row],[43948]]</f>
        <v>0</v>
      </c>
      <c r="BD519">
        <f>+Casos_PN_CORR[[#This Row],[43950]]-Casos_PN_CORR[[#This Row],[43949]]</f>
        <v>0</v>
      </c>
      <c r="BE519">
        <f>+Casos_PN_CORR[[#This Row],[43951]]-Casos_PN_CORR[[#This Row],[43950]]</f>
        <v>0</v>
      </c>
      <c r="BF519">
        <f>+Casos_PN_CORR[[#This Row],[43952]]-Casos_PN_CORR[[#This Row],[43951]]</f>
        <v>0</v>
      </c>
      <c r="BG519">
        <f>+Casos_PN_CORR[[#This Row],[43953]]-Casos_PN_CORR[[#This Row],[43952]]</f>
        <v>0</v>
      </c>
      <c r="BH519">
        <f>+Casos_PN_CORR[[#This Row],[43954]]-Casos_PN_CORR[[#This Row],[43953]]</f>
        <v>0</v>
      </c>
      <c r="BI519">
        <f>+Casos_PN_CORR[[#This Row],[43955]]-Casos_PN_CORR[[#This Row],[43954]]</f>
        <v>0</v>
      </c>
      <c r="BJ519">
        <f>+Casos_PN_CORR[[#This Row],[43956]]-Casos_PN_CORR[[#This Row],[43955]]</f>
        <v>0</v>
      </c>
      <c r="BK519">
        <f>+Casos_PN_CORR[[#This Row],[43957]]-Casos_PN_CORR[[#This Row],[43956]]</f>
        <v>0</v>
      </c>
      <c r="BL519">
        <f>+Casos_PN_CORR[[#This Row],[43958]]-Casos_PN_CORR[[#This Row],[43957]]</f>
        <v>0</v>
      </c>
      <c r="BM519">
        <f>+Casos_PN_CORR[[#This Row],[43959]]-Casos_PN_CORR[[#This Row],[43958]]</f>
        <v>0</v>
      </c>
      <c r="BN519">
        <f>+Casos_PN_CORR[[#This Row],[43960]]-Casos_PN_CORR[[#This Row],[43959]]</f>
        <v>0</v>
      </c>
      <c r="BO519">
        <f>+Casos_PN_CORR[[#This Row],[43961]]-Casos_PN_CORR[[#This Row],[43960]]</f>
        <v>0</v>
      </c>
      <c r="BP519">
        <f>+Casos_PN_CORR[[#This Row],[43962]]-Casos_PN_CORR[[#This Row],[43961]]</f>
        <v>0</v>
      </c>
      <c r="BQ519">
        <f>+Casos_PN_CORR[[#This Row],[43963]]-Casos_PN_CORR[[#This Row],[43962]]</f>
        <v>0</v>
      </c>
      <c r="BR519">
        <f>+Casos_PN_CORR[[#This Row],[43964]]-Casos_PN_CORR[[#This Row],[43963]]</f>
        <v>0</v>
      </c>
      <c r="BS519">
        <f>+Casos_PN_CORR[[#This Row],[43965]]-Casos_PN_CORR[[#This Row],[43964]]</f>
        <v>0</v>
      </c>
      <c r="BT519">
        <f>+Casos_PN_CORR[[#This Row],[43966]]-Casos_PN_CORR[[#This Row],[43965]]</f>
        <v>0</v>
      </c>
      <c r="BU519">
        <f>+Casos_PN_CORR[[#This Row],[43967]]-Casos_PN_CORR[[#This Row],[43966]]</f>
        <v>0</v>
      </c>
      <c r="BV519">
        <f>+Casos_PN_CORR[[#This Row],[43968]]-Casos_PN_CORR[[#This Row],[43967]]</f>
        <v>0</v>
      </c>
      <c r="BW519">
        <f>+Casos_PN_CORR[[#This Row],[43969]]-Casos_PN_CORR[[#This Row],[43968]]</f>
        <v>0</v>
      </c>
      <c r="BX519">
        <f>+Casos_PN_CORR[[#This Row],[43970]]-Casos_PN_CORR[[#This Row],[43969]]</f>
        <v>0</v>
      </c>
      <c r="BY519">
        <f>+Casos_PN_CORR[[#This Row],[43971]]-Casos_PN_CORR[[#This Row],[43970]]</f>
        <v>0</v>
      </c>
      <c r="BZ519">
        <f>+Casos_PN_CORR[[#This Row],[43972]]-Casos_PN_CORR[[#This Row],[43971]]</f>
        <v>0</v>
      </c>
      <c r="CA519">
        <f>+Casos_PN_CORR[[#This Row],[43973]]-Casos_PN_CORR[[#This Row],[43972]]</f>
        <v>0</v>
      </c>
      <c r="CB519">
        <f>+Casos_PN_CORR[[#This Row],[43974]]-Casos_PN_CORR[[#This Row],[43973]]</f>
        <v>0</v>
      </c>
      <c r="CC519">
        <f>+Casos_PN_CORR[[#This Row],[43975]]-Casos_PN_CORR[[#This Row],[43974]]</f>
        <v>0</v>
      </c>
      <c r="CD519">
        <f>+Casos_PN_CORR[[#This Row],[43976]]-Casos_PN_CORR[[#This Row],[43975]]</f>
        <v>0</v>
      </c>
      <c r="CE519">
        <f>+Casos_PN_CORR[[#This Row],[43977]]-Casos_PN_CORR[[#This Row],[43976]]</f>
        <v>0</v>
      </c>
      <c r="CF519">
        <f>+Casos_PN_CORR[[#This Row],[43978]]-Casos_PN_CORR[[#This Row],[43977]]</f>
        <v>0</v>
      </c>
      <c r="CG519">
        <f>+Casos_PN_CORR[[#This Row],[43979]]-Casos_PN_CORR[[#This Row],[43978]]</f>
        <v>0</v>
      </c>
      <c r="CH519">
        <f>+Casos_PN_CORR[[#This Row],[43980]]-Casos_PN_CORR[[#This Row],[43979]]</f>
        <v>0</v>
      </c>
      <c r="CI519">
        <f>+Casos_PN_CORR[[#This Row],[43981]]-Casos_PN_CORR[[#This Row],[43980]]</f>
        <v>0</v>
      </c>
      <c r="CJ519">
        <f>+Casos_PN_CORR[[#This Row],[43982]]-Casos_PN_CORR[[#This Row],[43981]]</f>
        <v>0</v>
      </c>
      <c r="CK519">
        <f>+Casos_PN_CORR[[#This Row],[43983]]-Casos_PN_CORR[[#This Row],[43982]]</f>
        <v>0</v>
      </c>
      <c r="CL519">
        <f>+Casos_PN_CORR[[#This Row],[43984]]-Casos_PN_CORR[[#This Row],[43983]]</f>
        <v>0</v>
      </c>
      <c r="CM519">
        <f>+Casos_PN_CORR[[#This Row],[43985]]-Casos_PN_CORR[[#This Row],[43984]]</f>
        <v>0</v>
      </c>
      <c r="CN519">
        <f>+Casos_PN_CORR[[#This Row],[43986]]-Casos_PN_CORR[[#This Row],[43985]]</f>
        <v>0</v>
      </c>
      <c r="CO519">
        <f>+Casos_PN_CORR[[#This Row],[43987]]-Casos_PN_CORR[[#This Row],[43986]]</f>
        <v>0</v>
      </c>
      <c r="CP519">
        <f>+Casos_PN_CORR[[#This Row],[43988]]-Casos_PN_CORR[[#This Row],[43987]]</f>
        <v>0</v>
      </c>
      <c r="CQ519">
        <f>+Casos_PN_CORR[[#This Row],[43989]]-Casos_PN_CORR[[#This Row],[43988]]</f>
        <v>0</v>
      </c>
      <c r="CR519">
        <f>+Casos_PN_CORR[[#This Row],[43990]]-Casos_PN_CORR[[#This Row],[43989]]</f>
        <v>0</v>
      </c>
      <c r="CS519">
        <f>+Casos_PN_CORR[[#This Row],[43991]]-Casos_PN_CORR[[#This Row],[43990]]</f>
        <v>0</v>
      </c>
      <c r="CT519">
        <f>+Casos_PN_CORR[[#This Row],[43992]]-Casos_PN_CORR[[#This Row],[43991]]</f>
        <v>0</v>
      </c>
      <c r="CU519">
        <f>+Casos_PN_CORR[[#This Row],[43993]]-Casos_PN_CORR[[#This Row],[43992]]</f>
        <v>0</v>
      </c>
    </row>
    <row r="520" spans="1:99" x14ac:dyDescent="0.3">
      <c r="A520">
        <v>10304</v>
      </c>
      <c r="B520" s="2" t="s">
        <v>163</v>
      </c>
      <c r="C520" s="2" t="s">
        <v>167</v>
      </c>
      <c r="D520" s="2" t="s">
        <v>712</v>
      </c>
      <c r="E520" s="4">
        <f t="shared" si="8"/>
        <v>0</v>
      </c>
      <c r="F520">
        <f>+Casos_PN_CORR[[#This Row],[43900]]</f>
        <v>0</v>
      </c>
      <c r="G520">
        <f>+Casos_PN_CORR[[#This Row],[43901]]-Casos_PN_CORR[[#This Row],[43900]]</f>
        <v>0</v>
      </c>
      <c r="H520">
        <f>+Casos_PN_CORR[[#This Row],[43902]]-Casos_PN_CORR[[#This Row],[43901]]</f>
        <v>0</v>
      </c>
      <c r="I520">
        <f>+Casos_PN_CORR[[#This Row],[43903]]-Casos_PN_CORR[[#This Row],[43902]]</f>
        <v>0</v>
      </c>
      <c r="J520">
        <f>+Casos_PN_CORR[[#This Row],[43904]]-Casos_PN_CORR[[#This Row],[43903]]</f>
        <v>0</v>
      </c>
      <c r="K520">
        <f>+Casos_PN_CORR[[#This Row],[43905]]-Casos_PN_CORR[[#This Row],[43904]]</f>
        <v>0</v>
      </c>
      <c r="L520">
        <f>+Casos_PN_CORR[[#This Row],[43906]]-Casos_PN_CORR[[#This Row],[43905]]</f>
        <v>0</v>
      </c>
      <c r="M520">
        <f>+Casos_PN_CORR[[#This Row],[43907]]-Casos_PN_CORR[[#This Row],[43906]]</f>
        <v>0</v>
      </c>
      <c r="N520">
        <f>+Casos_PN_CORR[[#This Row],[43908]]-Casos_PN_CORR[[#This Row],[43907]]</f>
        <v>0</v>
      </c>
      <c r="O520">
        <f>+Casos_PN_CORR[[#This Row],[43909]]-Casos_PN_CORR[[#This Row],[43908]]</f>
        <v>0</v>
      </c>
      <c r="P520">
        <f>+Casos_PN_CORR[[#This Row],[43910]]-Casos_PN_CORR[[#This Row],[43909]]</f>
        <v>0</v>
      </c>
      <c r="Q520">
        <f>+Casos_PN_CORR[[#This Row],[43911]]-Casos_PN_CORR[[#This Row],[43910]]</f>
        <v>0</v>
      </c>
      <c r="R520">
        <f>+Casos_PN_CORR[[#This Row],[43912]]-Casos_PN_CORR[[#This Row],[43911]]</f>
        <v>0</v>
      </c>
      <c r="S520">
        <f>+Casos_PN_CORR[[#This Row],[43913]]-Casos_PN_CORR[[#This Row],[43912]]</f>
        <v>0</v>
      </c>
      <c r="T520">
        <f>+Casos_PN_CORR[[#This Row],[43914]]-Casos_PN_CORR[[#This Row],[43913]]</f>
        <v>0</v>
      </c>
      <c r="U520">
        <f>+Casos_PN_CORR[[#This Row],[43915]]-Casos_PN_CORR[[#This Row],[43914]]</f>
        <v>0</v>
      </c>
      <c r="V520">
        <f>+Casos_PN_CORR[[#This Row],[43916]]-Casos_PN_CORR[[#This Row],[43915]]</f>
        <v>0</v>
      </c>
      <c r="W520">
        <f>+Casos_PN_CORR[[#This Row],[43917]]-Casos_PN_CORR[[#This Row],[43916]]</f>
        <v>0</v>
      </c>
      <c r="X520">
        <f>+Casos_PN_CORR[[#This Row],[43918]]-Casos_PN_CORR[[#This Row],[43917]]</f>
        <v>0</v>
      </c>
      <c r="Y520">
        <f>+Casos_PN_CORR[[#This Row],[43919]]-Casos_PN_CORR[[#This Row],[43918]]</f>
        <v>0</v>
      </c>
      <c r="Z520">
        <f>+Casos_PN_CORR[[#This Row],[43920]]-Casos_PN_CORR[[#This Row],[43919]]</f>
        <v>0</v>
      </c>
      <c r="AA520">
        <f>+Casos_PN_CORR[[#This Row],[43921]]-Casos_PN_CORR[[#This Row],[43920]]</f>
        <v>0</v>
      </c>
      <c r="AB520">
        <f>+Casos_PN_CORR[[#This Row],[43922]]-Casos_PN_CORR[[#This Row],[43921]]</f>
        <v>0</v>
      </c>
      <c r="AC520">
        <f>+Casos_PN_CORR[[#This Row],[43923]]-Casos_PN_CORR[[#This Row],[43922]]</f>
        <v>0</v>
      </c>
      <c r="AD520">
        <f>+Casos_PN_CORR[[#This Row],[43924]]-Casos_PN_CORR[[#This Row],[43923]]</f>
        <v>0</v>
      </c>
      <c r="AE520">
        <f>+Casos_PN_CORR[[#This Row],[43925]]-Casos_PN_CORR[[#This Row],[43924]]</f>
        <v>0</v>
      </c>
      <c r="AF520">
        <f>+Casos_PN_CORR[[#This Row],[43926]]-Casos_PN_CORR[[#This Row],[43925]]</f>
        <v>0</v>
      </c>
      <c r="AG520">
        <f>+Casos_PN_CORR[[#This Row],[43927]]-Casos_PN_CORR[[#This Row],[43926]]</f>
        <v>0</v>
      </c>
      <c r="AH520">
        <f>+Casos_PN_CORR[[#This Row],[43928]]-Casos_PN_CORR[[#This Row],[43927]]</f>
        <v>0</v>
      </c>
      <c r="AI520">
        <f>+Casos_PN_CORR[[#This Row],[43929]]-Casos_PN_CORR[[#This Row],[43928]]</f>
        <v>0</v>
      </c>
      <c r="AJ520">
        <f>+Casos_PN_CORR[[#This Row],[43930]]-Casos_PN_CORR[[#This Row],[43929]]</f>
        <v>0</v>
      </c>
      <c r="AK520">
        <f>+Casos_PN_CORR[[#This Row],[43931]]-Casos_PN_CORR[[#This Row],[43930]]</f>
        <v>0</v>
      </c>
      <c r="AL520">
        <f>+Casos_PN_CORR[[#This Row],[43932]]-Casos_PN_CORR[[#This Row],[43931]]</f>
        <v>0</v>
      </c>
      <c r="AM520">
        <f>+Casos_PN_CORR[[#This Row],[43933]]-Casos_PN_CORR[[#This Row],[43932]]</f>
        <v>0</v>
      </c>
      <c r="AN520">
        <f>+Casos_PN_CORR[[#This Row],[43934]]-Casos_PN_CORR[[#This Row],[43933]]</f>
        <v>0</v>
      </c>
      <c r="AO520">
        <f>+Casos_PN_CORR[[#This Row],[43935]]-Casos_PN_CORR[[#This Row],[43934]]</f>
        <v>0</v>
      </c>
      <c r="AP520">
        <f>+Casos_PN_CORR[[#This Row],[43936]]-Casos_PN_CORR[[#This Row],[43935]]</f>
        <v>0</v>
      </c>
      <c r="AQ520">
        <f>+Casos_PN_CORR[[#This Row],[43937]]-Casos_PN_CORR[[#This Row],[43936]]</f>
        <v>0</v>
      </c>
      <c r="AR520">
        <f>+Casos_PN_CORR[[#This Row],[43938]]-Casos_PN_CORR[[#This Row],[43937]]</f>
        <v>0</v>
      </c>
      <c r="AS520">
        <f>+Casos_PN_CORR[[#This Row],[43939]]-Casos_PN_CORR[[#This Row],[43938]]</f>
        <v>0</v>
      </c>
      <c r="AT520">
        <f>+Casos_PN_CORR[[#This Row],[43940]]-Casos_PN_CORR[[#This Row],[43939]]</f>
        <v>0</v>
      </c>
      <c r="AU520">
        <f>+Casos_PN_CORR[[#This Row],[43941]]-Casos_PN_CORR[[#This Row],[43940]]</f>
        <v>0</v>
      </c>
      <c r="AV520">
        <f>+Casos_PN_CORR[[#This Row],[43942]]-Casos_PN_CORR[[#This Row],[43941]]</f>
        <v>0</v>
      </c>
      <c r="AW520">
        <f>+Casos_PN_CORR[[#This Row],[43943]]-Casos_PN_CORR[[#This Row],[43942]]</f>
        <v>0</v>
      </c>
      <c r="AX520">
        <f>+Casos_PN_CORR[[#This Row],[43944]]-Casos_PN_CORR[[#This Row],[43943]]</f>
        <v>0</v>
      </c>
      <c r="AY520">
        <f>+Casos_PN_CORR[[#This Row],[43945]]-Casos_PN_CORR[[#This Row],[43944]]</f>
        <v>0</v>
      </c>
      <c r="AZ520">
        <f>+Casos_PN_CORR[[#This Row],[43946]]-Casos_PN_CORR[[#This Row],[43945]]</f>
        <v>0</v>
      </c>
      <c r="BA520">
        <f>+Casos_PN_CORR[[#This Row],[43947]]-Casos_PN_CORR[[#This Row],[43946]]</f>
        <v>0</v>
      </c>
      <c r="BB520">
        <f>+Casos_PN_CORR[[#This Row],[43948]]-Casos_PN_CORR[[#This Row],[43947]]</f>
        <v>0</v>
      </c>
      <c r="BC520">
        <f>+Casos_PN_CORR[[#This Row],[43949]]-Casos_PN_CORR[[#This Row],[43948]]</f>
        <v>0</v>
      </c>
      <c r="BD520">
        <f>+Casos_PN_CORR[[#This Row],[43950]]-Casos_PN_CORR[[#This Row],[43949]]</f>
        <v>0</v>
      </c>
      <c r="BE520">
        <f>+Casos_PN_CORR[[#This Row],[43951]]-Casos_PN_CORR[[#This Row],[43950]]</f>
        <v>0</v>
      </c>
      <c r="BF520">
        <f>+Casos_PN_CORR[[#This Row],[43952]]-Casos_PN_CORR[[#This Row],[43951]]</f>
        <v>0</v>
      </c>
      <c r="BG520">
        <f>+Casos_PN_CORR[[#This Row],[43953]]-Casos_PN_CORR[[#This Row],[43952]]</f>
        <v>0</v>
      </c>
      <c r="BH520">
        <f>+Casos_PN_CORR[[#This Row],[43954]]-Casos_PN_CORR[[#This Row],[43953]]</f>
        <v>0</v>
      </c>
      <c r="BI520">
        <f>+Casos_PN_CORR[[#This Row],[43955]]-Casos_PN_CORR[[#This Row],[43954]]</f>
        <v>0</v>
      </c>
      <c r="BJ520">
        <f>+Casos_PN_CORR[[#This Row],[43956]]-Casos_PN_CORR[[#This Row],[43955]]</f>
        <v>0</v>
      </c>
      <c r="BK520">
        <f>+Casos_PN_CORR[[#This Row],[43957]]-Casos_PN_CORR[[#This Row],[43956]]</f>
        <v>0</v>
      </c>
      <c r="BL520">
        <f>+Casos_PN_CORR[[#This Row],[43958]]-Casos_PN_CORR[[#This Row],[43957]]</f>
        <v>0</v>
      </c>
      <c r="BM520">
        <f>+Casos_PN_CORR[[#This Row],[43959]]-Casos_PN_CORR[[#This Row],[43958]]</f>
        <v>0</v>
      </c>
      <c r="BN520">
        <f>+Casos_PN_CORR[[#This Row],[43960]]-Casos_PN_CORR[[#This Row],[43959]]</f>
        <v>0</v>
      </c>
      <c r="BO520">
        <f>+Casos_PN_CORR[[#This Row],[43961]]-Casos_PN_CORR[[#This Row],[43960]]</f>
        <v>0</v>
      </c>
      <c r="BP520">
        <f>+Casos_PN_CORR[[#This Row],[43962]]-Casos_PN_CORR[[#This Row],[43961]]</f>
        <v>0</v>
      </c>
      <c r="BQ520">
        <f>+Casos_PN_CORR[[#This Row],[43963]]-Casos_PN_CORR[[#This Row],[43962]]</f>
        <v>0</v>
      </c>
      <c r="BR520">
        <f>+Casos_PN_CORR[[#This Row],[43964]]-Casos_PN_CORR[[#This Row],[43963]]</f>
        <v>0</v>
      </c>
      <c r="BS520">
        <f>+Casos_PN_CORR[[#This Row],[43965]]-Casos_PN_CORR[[#This Row],[43964]]</f>
        <v>0</v>
      </c>
      <c r="BT520">
        <f>+Casos_PN_CORR[[#This Row],[43966]]-Casos_PN_CORR[[#This Row],[43965]]</f>
        <v>0</v>
      </c>
      <c r="BU520">
        <f>+Casos_PN_CORR[[#This Row],[43967]]-Casos_PN_CORR[[#This Row],[43966]]</f>
        <v>0</v>
      </c>
      <c r="BV520">
        <f>+Casos_PN_CORR[[#This Row],[43968]]-Casos_PN_CORR[[#This Row],[43967]]</f>
        <v>0</v>
      </c>
      <c r="BW520">
        <f>+Casos_PN_CORR[[#This Row],[43969]]-Casos_PN_CORR[[#This Row],[43968]]</f>
        <v>0</v>
      </c>
      <c r="BX520">
        <f>+Casos_PN_CORR[[#This Row],[43970]]-Casos_PN_CORR[[#This Row],[43969]]</f>
        <v>0</v>
      </c>
      <c r="BY520">
        <f>+Casos_PN_CORR[[#This Row],[43971]]-Casos_PN_CORR[[#This Row],[43970]]</f>
        <v>0</v>
      </c>
      <c r="BZ520">
        <f>+Casos_PN_CORR[[#This Row],[43972]]-Casos_PN_CORR[[#This Row],[43971]]</f>
        <v>0</v>
      </c>
      <c r="CA520">
        <f>+Casos_PN_CORR[[#This Row],[43973]]-Casos_PN_CORR[[#This Row],[43972]]</f>
        <v>0</v>
      </c>
      <c r="CB520">
        <f>+Casos_PN_CORR[[#This Row],[43974]]-Casos_PN_CORR[[#This Row],[43973]]</f>
        <v>0</v>
      </c>
      <c r="CC520">
        <f>+Casos_PN_CORR[[#This Row],[43975]]-Casos_PN_CORR[[#This Row],[43974]]</f>
        <v>0</v>
      </c>
      <c r="CD520">
        <f>+Casos_PN_CORR[[#This Row],[43976]]-Casos_PN_CORR[[#This Row],[43975]]</f>
        <v>0</v>
      </c>
      <c r="CE520">
        <f>+Casos_PN_CORR[[#This Row],[43977]]-Casos_PN_CORR[[#This Row],[43976]]</f>
        <v>0</v>
      </c>
      <c r="CF520">
        <f>+Casos_PN_CORR[[#This Row],[43978]]-Casos_PN_CORR[[#This Row],[43977]]</f>
        <v>0</v>
      </c>
      <c r="CG520">
        <f>+Casos_PN_CORR[[#This Row],[43979]]-Casos_PN_CORR[[#This Row],[43978]]</f>
        <v>0</v>
      </c>
      <c r="CH520">
        <f>+Casos_PN_CORR[[#This Row],[43980]]-Casos_PN_CORR[[#This Row],[43979]]</f>
        <v>0</v>
      </c>
      <c r="CI520">
        <f>+Casos_PN_CORR[[#This Row],[43981]]-Casos_PN_CORR[[#This Row],[43980]]</f>
        <v>0</v>
      </c>
      <c r="CJ520">
        <f>+Casos_PN_CORR[[#This Row],[43982]]-Casos_PN_CORR[[#This Row],[43981]]</f>
        <v>0</v>
      </c>
      <c r="CK520">
        <f>+Casos_PN_CORR[[#This Row],[43983]]-Casos_PN_CORR[[#This Row],[43982]]</f>
        <v>0</v>
      </c>
      <c r="CL520">
        <f>+Casos_PN_CORR[[#This Row],[43984]]-Casos_PN_CORR[[#This Row],[43983]]</f>
        <v>0</v>
      </c>
      <c r="CM520">
        <f>+Casos_PN_CORR[[#This Row],[43985]]-Casos_PN_CORR[[#This Row],[43984]]</f>
        <v>0</v>
      </c>
      <c r="CN520">
        <f>+Casos_PN_CORR[[#This Row],[43986]]-Casos_PN_CORR[[#This Row],[43985]]</f>
        <v>0</v>
      </c>
      <c r="CO520">
        <f>+Casos_PN_CORR[[#This Row],[43987]]-Casos_PN_CORR[[#This Row],[43986]]</f>
        <v>0</v>
      </c>
      <c r="CP520">
        <f>+Casos_PN_CORR[[#This Row],[43988]]-Casos_PN_CORR[[#This Row],[43987]]</f>
        <v>0</v>
      </c>
      <c r="CQ520">
        <f>+Casos_PN_CORR[[#This Row],[43989]]-Casos_PN_CORR[[#This Row],[43988]]</f>
        <v>0</v>
      </c>
      <c r="CR520">
        <f>+Casos_PN_CORR[[#This Row],[43990]]-Casos_PN_CORR[[#This Row],[43989]]</f>
        <v>0</v>
      </c>
      <c r="CS520">
        <f>+Casos_PN_CORR[[#This Row],[43991]]-Casos_PN_CORR[[#This Row],[43990]]</f>
        <v>0</v>
      </c>
      <c r="CT520">
        <f>+Casos_PN_CORR[[#This Row],[43992]]-Casos_PN_CORR[[#This Row],[43991]]</f>
        <v>0</v>
      </c>
      <c r="CU520">
        <f>+Casos_PN_CORR[[#This Row],[43993]]-Casos_PN_CORR[[#This Row],[43992]]</f>
        <v>0</v>
      </c>
    </row>
    <row r="521" spans="1:99" x14ac:dyDescent="0.3">
      <c r="A521">
        <v>70504</v>
      </c>
      <c r="B521" s="2" t="s">
        <v>268</v>
      </c>
      <c r="C521" s="2" t="s">
        <v>656</v>
      </c>
      <c r="D521" s="2" t="s">
        <v>713</v>
      </c>
      <c r="E521" s="4">
        <f t="shared" si="8"/>
        <v>0</v>
      </c>
      <c r="F521">
        <f>+Casos_PN_CORR[[#This Row],[43900]]</f>
        <v>0</v>
      </c>
      <c r="G521">
        <f>+Casos_PN_CORR[[#This Row],[43901]]-Casos_PN_CORR[[#This Row],[43900]]</f>
        <v>0</v>
      </c>
      <c r="H521">
        <f>+Casos_PN_CORR[[#This Row],[43902]]-Casos_PN_CORR[[#This Row],[43901]]</f>
        <v>0</v>
      </c>
      <c r="I521">
        <f>+Casos_PN_CORR[[#This Row],[43903]]-Casos_PN_CORR[[#This Row],[43902]]</f>
        <v>0</v>
      </c>
      <c r="J521">
        <f>+Casos_PN_CORR[[#This Row],[43904]]-Casos_PN_CORR[[#This Row],[43903]]</f>
        <v>0</v>
      </c>
      <c r="K521">
        <f>+Casos_PN_CORR[[#This Row],[43905]]-Casos_PN_CORR[[#This Row],[43904]]</f>
        <v>0</v>
      </c>
      <c r="L521">
        <f>+Casos_PN_CORR[[#This Row],[43906]]-Casos_PN_CORR[[#This Row],[43905]]</f>
        <v>0</v>
      </c>
      <c r="M521">
        <f>+Casos_PN_CORR[[#This Row],[43907]]-Casos_PN_CORR[[#This Row],[43906]]</f>
        <v>0</v>
      </c>
      <c r="N521">
        <f>+Casos_PN_CORR[[#This Row],[43908]]-Casos_PN_CORR[[#This Row],[43907]]</f>
        <v>0</v>
      </c>
      <c r="O521">
        <f>+Casos_PN_CORR[[#This Row],[43909]]-Casos_PN_CORR[[#This Row],[43908]]</f>
        <v>0</v>
      </c>
      <c r="P521">
        <f>+Casos_PN_CORR[[#This Row],[43910]]-Casos_PN_CORR[[#This Row],[43909]]</f>
        <v>0</v>
      </c>
      <c r="Q521">
        <f>+Casos_PN_CORR[[#This Row],[43911]]-Casos_PN_CORR[[#This Row],[43910]]</f>
        <v>0</v>
      </c>
      <c r="R521">
        <f>+Casos_PN_CORR[[#This Row],[43912]]-Casos_PN_CORR[[#This Row],[43911]]</f>
        <v>0</v>
      </c>
      <c r="S521">
        <f>+Casos_PN_CORR[[#This Row],[43913]]-Casos_PN_CORR[[#This Row],[43912]]</f>
        <v>0</v>
      </c>
      <c r="T521">
        <f>+Casos_PN_CORR[[#This Row],[43914]]-Casos_PN_CORR[[#This Row],[43913]]</f>
        <v>0</v>
      </c>
      <c r="U521">
        <f>+Casos_PN_CORR[[#This Row],[43915]]-Casos_PN_CORR[[#This Row],[43914]]</f>
        <v>0</v>
      </c>
      <c r="V521">
        <f>+Casos_PN_CORR[[#This Row],[43916]]-Casos_PN_CORR[[#This Row],[43915]]</f>
        <v>0</v>
      </c>
      <c r="W521">
        <f>+Casos_PN_CORR[[#This Row],[43917]]-Casos_PN_CORR[[#This Row],[43916]]</f>
        <v>0</v>
      </c>
      <c r="X521">
        <f>+Casos_PN_CORR[[#This Row],[43918]]-Casos_PN_CORR[[#This Row],[43917]]</f>
        <v>0</v>
      </c>
      <c r="Y521">
        <f>+Casos_PN_CORR[[#This Row],[43919]]-Casos_PN_CORR[[#This Row],[43918]]</f>
        <v>0</v>
      </c>
      <c r="Z521">
        <f>+Casos_PN_CORR[[#This Row],[43920]]-Casos_PN_CORR[[#This Row],[43919]]</f>
        <v>0</v>
      </c>
      <c r="AA521">
        <f>+Casos_PN_CORR[[#This Row],[43921]]-Casos_PN_CORR[[#This Row],[43920]]</f>
        <v>0</v>
      </c>
      <c r="AB521">
        <f>+Casos_PN_CORR[[#This Row],[43922]]-Casos_PN_CORR[[#This Row],[43921]]</f>
        <v>0</v>
      </c>
      <c r="AC521">
        <f>+Casos_PN_CORR[[#This Row],[43923]]-Casos_PN_CORR[[#This Row],[43922]]</f>
        <v>0</v>
      </c>
      <c r="AD521">
        <f>+Casos_PN_CORR[[#This Row],[43924]]-Casos_PN_CORR[[#This Row],[43923]]</f>
        <v>0</v>
      </c>
      <c r="AE521">
        <f>+Casos_PN_CORR[[#This Row],[43925]]-Casos_PN_CORR[[#This Row],[43924]]</f>
        <v>0</v>
      </c>
      <c r="AF521">
        <f>+Casos_PN_CORR[[#This Row],[43926]]-Casos_PN_CORR[[#This Row],[43925]]</f>
        <v>0</v>
      </c>
      <c r="AG521">
        <f>+Casos_PN_CORR[[#This Row],[43927]]-Casos_PN_CORR[[#This Row],[43926]]</f>
        <v>0</v>
      </c>
      <c r="AH521">
        <f>+Casos_PN_CORR[[#This Row],[43928]]-Casos_PN_CORR[[#This Row],[43927]]</f>
        <v>0</v>
      </c>
      <c r="AI521">
        <f>+Casos_PN_CORR[[#This Row],[43929]]-Casos_PN_CORR[[#This Row],[43928]]</f>
        <v>0</v>
      </c>
      <c r="AJ521">
        <f>+Casos_PN_CORR[[#This Row],[43930]]-Casos_PN_CORR[[#This Row],[43929]]</f>
        <v>0</v>
      </c>
      <c r="AK521">
        <f>+Casos_PN_CORR[[#This Row],[43931]]-Casos_PN_CORR[[#This Row],[43930]]</f>
        <v>0</v>
      </c>
      <c r="AL521">
        <f>+Casos_PN_CORR[[#This Row],[43932]]-Casos_PN_CORR[[#This Row],[43931]]</f>
        <v>0</v>
      </c>
      <c r="AM521">
        <f>+Casos_PN_CORR[[#This Row],[43933]]-Casos_PN_CORR[[#This Row],[43932]]</f>
        <v>0</v>
      </c>
      <c r="AN521">
        <f>+Casos_PN_CORR[[#This Row],[43934]]-Casos_PN_CORR[[#This Row],[43933]]</f>
        <v>0</v>
      </c>
      <c r="AO521">
        <f>+Casos_PN_CORR[[#This Row],[43935]]-Casos_PN_CORR[[#This Row],[43934]]</f>
        <v>0</v>
      </c>
      <c r="AP521">
        <f>+Casos_PN_CORR[[#This Row],[43936]]-Casos_PN_CORR[[#This Row],[43935]]</f>
        <v>0</v>
      </c>
      <c r="AQ521">
        <f>+Casos_PN_CORR[[#This Row],[43937]]-Casos_PN_CORR[[#This Row],[43936]]</f>
        <v>0</v>
      </c>
      <c r="AR521">
        <f>+Casos_PN_CORR[[#This Row],[43938]]-Casos_PN_CORR[[#This Row],[43937]]</f>
        <v>0</v>
      </c>
      <c r="AS521">
        <f>+Casos_PN_CORR[[#This Row],[43939]]-Casos_PN_CORR[[#This Row],[43938]]</f>
        <v>0</v>
      </c>
      <c r="AT521">
        <f>+Casos_PN_CORR[[#This Row],[43940]]-Casos_PN_CORR[[#This Row],[43939]]</f>
        <v>0</v>
      </c>
      <c r="AU521">
        <f>+Casos_PN_CORR[[#This Row],[43941]]-Casos_PN_CORR[[#This Row],[43940]]</f>
        <v>0</v>
      </c>
      <c r="AV521">
        <f>+Casos_PN_CORR[[#This Row],[43942]]-Casos_PN_CORR[[#This Row],[43941]]</f>
        <v>0</v>
      </c>
      <c r="AW521">
        <f>+Casos_PN_CORR[[#This Row],[43943]]-Casos_PN_CORR[[#This Row],[43942]]</f>
        <v>0</v>
      </c>
      <c r="AX521">
        <f>+Casos_PN_CORR[[#This Row],[43944]]-Casos_PN_CORR[[#This Row],[43943]]</f>
        <v>0</v>
      </c>
      <c r="AY521">
        <f>+Casos_PN_CORR[[#This Row],[43945]]-Casos_PN_CORR[[#This Row],[43944]]</f>
        <v>0</v>
      </c>
      <c r="AZ521">
        <f>+Casos_PN_CORR[[#This Row],[43946]]-Casos_PN_CORR[[#This Row],[43945]]</f>
        <v>0</v>
      </c>
      <c r="BA521">
        <f>+Casos_PN_CORR[[#This Row],[43947]]-Casos_PN_CORR[[#This Row],[43946]]</f>
        <v>0</v>
      </c>
      <c r="BB521">
        <f>+Casos_PN_CORR[[#This Row],[43948]]-Casos_PN_CORR[[#This Row],[43947]]</f>
        <v>0</v>
      </c>
      <c r="BC521">
        <f>+Casos_PN_CORR[[#This Row],[43949]]-Casos_PN_CORR[[#This Row],[43948]]</f>
        <v>0</v>
      </c>
      <c r="BD521">
        <f>+Casos_PN_CORR[[#This Row],[43950]]-Casos_PN_CORR[[#This Row],[43949]]</f>
        <v>0</v>
      </c>
      <c r="BE521">
        <f>+Casos_PN_CORR[[#This Row],[43951]]-Casos_PN_CORR[[#This Row],[43950]]</f>
        <v>0</v>
      </c>
      <c r="BF521">
        <f>+Casos_PN_CORR[[#This Row],[43952]]-Casos_PN_CORR[[#This Row],[43951]]</f>
        <v>0</v>
      </c>
      <c r="BG521">
        <f>+Casos_PN_CORR[[#This Row],[43953]]-Casos_PN_CORR[[#This Row],[43952]]</f>
        <v>0</v>
      </c>
      <c r="BH521">
        <f>+Casos_PN_CORR[[#This Row],[43954]]-Casos_PN_CORR[[#This Row],[43953]]</f>
        <v>0</v>
      </c>
      <c r="BI521">
        <f>+Casos_PN_CORR[[#This Row],[43955]]-Casos_PN_CORR[[#This Row],[43954]]</f>
        <v>0</v>
      </c>
      <c r="BJ521">
        <f>+Casos_PN_CORR[[#This Row],[43956]]-Casos_PN_CORR[[#This Row],[43955]]</f>
        <v>0</v>
      </c>
      <c r="BK521">
        <f>+Casos_PN_CORR[[#This Row],[43957]]-Casos_PN_CORR[[#This Row],[43956]]</f>
        <v>0</v>
      </c>
      <c r="BL521">
        <f>+Casos_PN_CORR[[#This Row],[43958]]-Casos_PN_CORR[[#This Row],[43957]]</f>
        <v>0</v>
      </c>
      <c r="BM521">
        <f>+Casos_PN_CORR[[#This Row],[43959]]-Casos_PN_CORR[[#This Row],[43958]]</f>
        <v>0</v>
      </c>
      <c r="BN521">
        <f>+Casos_PN_CORR[[#This Row],[43960]]-Casos_PN_CORR[[#This Row],[43959]]</f>
        <v>0</v>
      </c>
      <c r="BO521">
        <f>+Casos_PN_CORR[[#This Row],[43961]]-Casos_PN_CORR[[#This Row],[43960]]</f>
        <v>0</v>
      </c>
      <c r="BP521">
        <f>+Casos_PN_CORR[[#This Row],[43962]]-Casos_PN_CORR[[#This Row],[43961]]</f>
        <v>0</v>
      </c>
      <c r="BQ521">
        <f>+Casos_PN_CORR[[#This Row],[43963]]-Casos_PN_CORR[[#This Row],[43962]]</f>
        <v>0</v>
      </c>
      <c r="BR521">
        <f>+Casos_PN_CORR[[#This Row],[43964]]-Casos_PN_CORR[[#This Row],[43963]]</f>
        <v>0</v>
      </c>
      <c r="BS521">
        <f>+Casos_PN_CORR[[#This Row],[43965]]-Casos_PN_CORR[[#This Row],[43964]]</f>
        <v>0</v>
      </c>
      <c r="BT521">
        <f>+Casos_PN_CORR[[#This Row],[43966]]-Casos_PN_CORR[[#This Row],[43965]]</f>
        <v>0</v>
      </c>
      <c r="BU521">
        <f>+Casos_PN_CORR[[#This Row],[43967]]-Casos_PN_CORR[[#This Row],[43966]]</f>
        <v>0</v>
      </c>
      <c r="BV521">
        <f>+Casos_PN_CORR[[#This Row],[43968]]-Casos_PN_CORR[[#This Row],[43967]]</f>
        <v>0</v>
      </c>
      <c r="BW521">
        <f>+Casos_PN_CORR[[#This Row],[43969]]-Casos_PN_CORR[[#This Row],[43968]]</f>
        <v>0</v>
      </c>
      <c r="BX521">
        <f>+Casos_PN_CORR[[#This Row],[43970]]-Casos_PN_CORR[[#This Row],[43969]]</f>
        <v>0</v>
      </c>
      <c r="BY521">
        <f>+Casos_PN_CORR[[#This Row],[43971]]-Casos_PN_CORR[[#This Row],[43970]]</f>
        <v>0</v>
      </c>
      <c r="BZ521">
        <f>+Casos_PN_CORR[[#This Row],[43972]]-Casos_PN_CORR[[#This Row],[43971]]</f>
        <v>0</v>
      </c>
      <c r="CA521">
        <f>+Casos_PN_CORR[[#This Row],[43973]]-Casos_PN_CORR[[#This Row],[43972]]</f>
        <v>0</v>
      </c>
      <c r="CB521">
        <f>+Casos_PN_CORR[[#This Row],[43974]]-Casos_PN_CORR[[#This Row],[43973]]</f>
        <v>0</v>
      </c>
      <c r="CC521">
        <f>+Casos_PN_CORR[[#This Row],[43975]]-Casos_PN_CORR[[#This Row],[43974]]</f>
        <v>0</v>
      </c>
      <c r="CD521">
        <f>+Casos_PN_CORR[[#This Row],[43976]]-Casos_PN_CORR[[#This Row],[43975]]</f>
        <v>0</v>
      </c>
      <c r="CE521">
        <f>+Casos_PN_CORR[[#This Row],[43977]]-Casos_PN_CORR[[#This Row],[43976]]</f>
        <v>0</v>
      </c>
      <c r="CF521">
        <f>+Casos_PN_CORR[[#This Row],[43978]]-Casos_PN_CORR[[#This Row],[43977]]</f>
        <v>0</v>
      </c>
      <c r="CG521">
        <f>+Casos_PN_CORR[[#This Row],[43979]]-Casos_PN_CORR[[#This Row],[43978]]</f>
        <v>0</v>
      </c>
      <c r="CH521">
        <f>+Casos_PN_CORR[[#This Row],[43980]]-Casos_PN_CORR[[#This Row],[43979]]</f>
        <v>0</v>
      </c>
      <c r="CI521">
        <f>+Casos_PN_CORR[[#This Row],[43981]]-Casos_PN_CORR[[#This Row],[43980]]</f>
        <v>0</v>
      </c>
      <c r="CJ521">
        <f>+Casos_PN_CORR[[#This Row],[43982]]-Casos_PN_CORR[[#This Row],[43981]]</f>
        <v>0</v>
      </c>
      <c r="CK521">
        <f>+Casos_PN_CORR[[#This Row],[43983]]-Casos_PN_CORR[[#This Row],[43982]]</f>
        <v>0</v>
      </c>
      <c r="CL521">
        <f>+Casos_PN_CORR[[#This Row],[43984]]-Casos_PN_CORR[[#This Row],[43983]]</f>
        <v>0</v>
      </c>
      <c r="CM521">
        <f>+Casos_PN_CORR[[#This Row],[43985]]-Casos_PN_CORR[[#This Row],[43984]]</f>
        <v>0</v>
      </c>
      <c r="CN521">
        <f>+Casos_PN_CORR[[#This Row],[43986]]-Casos_PN_CORR[[#This Row],[43985]]</f>
        <v>0</v>
      </c>
      <c r="CO521">
        <f>+Casos_PN_CORR[[#This Row],[43987]]-Casos_PN_CORR[[#This Row],[43986]]</f>
        <v>0</v>
      </c>
      <c r="CP521">
        <f>+Casos_PN_CORR[[#This Row],[43988]]-Casos_PN_CORR[[#This Row],[43987]]</f>
        <v>0</v>
      </c>
      <c r="CQ521">
        <f>+Casos_PN_CORR[[#This Row],[43989]]-Casos_PN_CORR[[#This Row],[43988]]</f>
        <v>0</v>
      </c>
      <c r="CR521">
        <f>+Casos_PN_CORR[[#This Row],[43990]]-Casos_PN_CORR[[#This Row],[43989]]</f>
        <v>0</v>
      </c>
      <c r="CS521">
        <f>+Casos_PN_CORR[[#This Row],[43991]]-Casos_PN_CORR[[#This Row],[43990]]</f>
        <v>0</v>
      </c>
      <c r="CT521">
        <f>+Casos_PN_CORR[[#This Row],[43992]]-Casos_PN_CORR[[#This Row],[43991]]</f>
        <v>0</v>
      </c>
      <c r="CU521">
        <f>+Casos_PN_CORR[[#This Row],[43993]]-Casos_PN_CORR[[#This Row],[43992]]</f>
        <v>0</v>
      </c>
    </row>
    <row r="522" spans="1:99" x14ac:dyDescent="0.3">
      <c r="A522">
        <v>120207</v>
      </c>
      <c r="B522" s="2" t="s">
        <v>191</v>
      </c>
      <c r="C522" s="2" t="s">
        <v>266</v>
      </c>
      <c r="D522" s="2" t="s">
        <v>714</v>
      </c>
      <c r="E522" s="4">
        <f t="shared" si="8"/>
        <v>0</v>
      </c>
      <c r="F522">
        <f>+Casos_PN_CORR[[#This Row],[43900]]</f>
        <v>0</v>
      </c>
      <c r="G522">
        <f>+Casos_PN_CORR[[#This Row],[43901]]-Casos_PN_CORR[[#This Row],[43900]]</f>
        <v>0</v>
      </c>
      <c r="H522">
        <f>+Casos_PN_CORR[[#This Row],[43902]]-Casos_PN_CORR[[#This Row],[43901]]</f>
        <v>0</v>
      </c>
      <c r="I522">
        <f>+Casos_PN_CORR[[#This Row],[43903]]-Casos_PN_CORR[[#This Row],[43902]]</f>
        <v>0</v>
      </c>
      <c r="J522">
        <f>+Casos_PN_CORR[[#This Row],[43904]]-Casos_PN_CORR[[#This Row],[43903]]</f>
        <v>0</v>
      </c>
      <c r="K522">
        <f>+Casos_PN_CORR[[#This Row],[43905]]-Casos_PN_CORR[[#This Row],[43904]]</f>
        <v>0</v>
      </c>
      <c r="L522">
        <f>+Casos_PN_CORR[[#This Row],[43906]]-Casos_PN_CORR[[#This Row],[43905]]</f>
        <v>0</v>
      </c>
      <c r="M522">
        <f>+Casos_PN_CORR[[#This Row],[43907]]-Casos_PN_CORR[[#This Row],[43906]]</f>
        <v>0</v>
      </c>
      <c r="N522">
        <f>+Casos_PN_CORR[[#This Row],[43908]]-Casos_PN_CORR[[#This Row],[43907]]</f>
        <v>0</v>
      </c>
      <c r="O522">
        <f>+Casos_PN_CORR[[#This Row],[43909]]-Casos_PN_CORR[[#This Row],[43908]]</f>
        <v>0</v>
      </c>
      <c r="P522">
        <f>+Casos_PN_CORR[[#This Row],[43910]]-Casos_PN_CORR[[#This Row],[43909]]</f>
        <v>0</v>
      </c>
      <c r="Q522">
        <f>+Casos_PN_CORR[[#This Row],[43911]]-Casos_PN_CORR[[#This Row],[43910]]</f>
        <v>0</v>
      </c>
      <c r="R522">
        <f>+Casos_PN_CORR[[#This Row],[43912]]-Casos_PN_CORR[[#This Row],[43911]]</f>
        <v>0</v>
      </c>
      <c r="S522">
        <f>+Casos_PN_CORR[[#This Row],[43913]]-Casos_PN_CORR[[#This Row],[43912]]</f>
        <v>0</v>
      </c>
      <c r="T522">
        <f>+Casos_PN_CORR[[#This Row],[43914]]-Casos_PN_CORR[[#This Row],[43913]]</f>
        <v>0</v>
      </c>
      <c r="U522">
        <f>+Casos_PN_CORR[[#This Row],[43915]]-Casos_PN_CORR[[#This Row],[43914]]</f>
        <v>0</v>
      </c>
      <c r="V522">
        <f>+Casos_PN_CORR[[#This Row],[43916]]-Casos_PN_CORR[[#This Row],[43915]]</f>
        <v>0</v>
      </c>
      <c r="W522">
        <f>+Casos_PN_CORR[[#This Row],[43917]]-Casos_PN_CORR[[#This Row],[43916]]</f>
        <v>0</v>
      </c>
      <c r="X522">
        <f>+Casos_PN_CORR[[#This Row],[43918]]-Casos_PN_CORR[[#This Row],[43917]]</f>
        <v>0</v>
      </c>
      <c r="Y522">
        <f>+Casos_PN_CORR[[#This Row],[43919]]-Casos_PN_CORR[[#This Row],[43918]]</f>
        <v>0</v>
      </c>
      <c r="Z522">
        <f>+Casos_PN_CORR[[#This Row],[43920]]-Casos_PN_CORR[[#This Row],[43919]]</f>
        <v>0</v>
      </c>
      <c r="AA522">
        <f>+Casos_PN_CORR[[#This Row],[43921]]-Casos_PN_CORR[[#This Row],[43920]]</f>
        <v>0</v>
      </c>
      <c r="AB522">
        <f>+Casos_PN_CORR[[#This Row],[43922]]-Casos_PN_CORR[[#This Row],[43921]]</f>
        <v>0</v>
      </c>
      <c r="AC522">
        <f>+Casos_PN_CORR[[#This Row],[43923]]-Casos_PN_CORR[[#This Row],[43922]]</f>
        <v>0</v>
      </c>
      <c r="AD522">
        <f>+Casos_PN_CORR[[#This Row],[43924]]-Casos_PN_CORR[[#This Row],[43923]]</f>
        <v>0</v>
      </c>
      <c r="AE522">
        <f>+Casos_PN_CORR[[#This Row],[43925]]-Casos_PN_CORR[[#This Row],[43924]]</f>
        <v>0</v>
      </c>
      <c r="AF522">
        <f>+Casos_PN_CORR[[#This Row],[43926]]-Casos_PN_CORR[[#This Row],[43925]]</f>
        <v>0</v>
      </c>
      <c r="AG522">
        <f>+Casos_PN_CORR[[#This Row],[43927]]-Casos_PN_CORR[[#This Row],[43926]]</f>
        <v>0</v>
      </c>
      <c r="AH522">
        <f>+Casos_PN_CORR[[#This Row],[43928]]-Casos_PN_CORR[[#This Row],[43927]]</f>
        <v>0</v>
      </c>
      <c r="AI522">
        <f>+Casos_PN_CORR[[#This Row],[43929]]-Casos_PN_CORR[[#This Row],[43928]]</f>
        <v>0</v>
      </c>
      <c r="AJ522">
        <f>+Casos_PN_CORR[[#This Row],[43930]]-Casos_PN_CORR[[#This Row],[43929]]</f>
        <v>0</v>
      </c>
      <c r="AK522">
        <f>+Casos_PN_CORR[[#This Row],[43931]]-Casos_PN_CORR[[#This Row],[43930]]</f>
        <v>0</v>
      </c>
      <c r="AL522">
        <f>+Casos_PN_CORR[[#This Row],[43932]]-Casos_PN_CORR[[#This Row],[43931]]</f>
        <v>0</v>
      </c>
      <c r="AM522">
        <f>+Casos_PN_CORR[[#This Row],[43933]]-Casos_PN_CORR[[#This Row],[43932]]</f>
        <v>0</v>
      </c>
      <c r="AN522">
        <f>+Casos_PN_CORR[[#This Row],[43934]]-Casos_PN_CORR[[#This Row],[43933]]</f>
        <v>0</v>
      </c>
      <c r="AO522">
        <f>+Casos_PN_CORR[[#This Row],[43935]]-Casos_PN_CORR[[#This Row],[43934]]</f>
        <v>0</v>
      </c>
      <c r="AP522">
        <f>+Casos_PN_CORR[[#This Row],[43936]]-Casos_PN_CORR[[#This Row],[43935]]</f>
        <v>0</v>
      </c>
      <c r="AQ522">
        <f>+Casos_PN_CORR[[#This Row],[43937]]-Casos_PN_CORR[[#This Row],[43936]]</f>
        <v>0</v>
      </c>
      <c r="AR522">
        <f>+Casos_PN_CORR[[#This Row],[43938]]-Casos_PN_CORR[[#This Row],[43937]]</f>
        <v>0</v>
      </c>
      <c r="AS522">
        <f>+Casos_PN_CORR[[#This Row],[43939]]-Casos_PN_CORR[[#This Row],[43938]]</f>
        <v>0</v>
      </c>
      <c r="AT522">
        <f>+Casos_PN_CORR[[#This Row],[43940]]-Casos_PN_CORR[[#This Row],[43939]]</f>
        <v>0</v>
      </c>
      <c r="AU522">
        <f>+Casos_PN_CORR[[#This Row],[43941]]-Casos_PN_CORR[[#This Row],[43940]]</f>
        <v>0</v>
      </c>
      <c r="AV522">
        <f>+Casos_PN_CORR[[#This Row],[43942]]-Casos_PN_CORR[[#This Row],[43941]]</f>
        <v>0</v>
      </c>
      <c r="AW522">
        <f>+Casos_PN_CORR[[#This Row],[43943]]-Casos_PN_CORR[[#This Row],[43942]]</f>
        <v>0</v>
      </c>
      <c r="AX522">
        <f>+Casos_PN_CORR[[#This Row],[43944]]-Casos_PN_CORR[[#This Row],[43943]]</f>
        <v>0</v>
      </c>
      <c r="AY522">
        <f>+Casos_PN_CORR[[#This Row],[43945]]-Casos_PN_CORR[[#This Row],[43944]]</f>
        <v>0</v>
      </c>
      <c r="AZ522">
        <f>+Casos_PN_CORR[[#This Row],[43946]]-Casos_PN_CORR[[#This Row],[43945]]</f>
        <v>0</v>
      </c>
      <c r="BA522">
        <f>+Casos_PN_CORR[[#This Row],[43947]]-Casos_PN_CORR[[#This Row],[43946]]</f>
        <v>0</v>
      </c>
      <c r="BB522">
        <f>+Casos_PN_CORR[[#This Row],[43948]]-Casos_PN_CORR[[#This Row],[43947]]</f>
        <v>0</v>
      </c>
      <c r="BC522">
        <f>+Casos_PN_CORR[[#This Row],[43949]]-Casos_PN_CORR[[#This Row],[43948]]</f>
        <v>0</v>
      </c>
      <c r="BD522">
        <f>+Casos_PN_CORR[[#This Row],[43950]]-Casos_PN_CORR[[#This Row],[43949]]</f>
        <v>0</v>
      </c>
      <c r="BE522">
        <f>+Casos_PN_CORR[[#This Row],[43951]]-Casos_PN_CORR[[#This Row],[43950]]</f>
        <v>0</v>
      </c>
      <c r="BF522">
        <f>+Casos_PN_CORR[[#This Row],[43952]]-Casos_PN_CORR[[#This Row],[43951]]</f>
        <v>0</v>
      </c>
      <c r="BG522">
        <f>+Casos_PN_CORR[[#This Row],[43953]]-Casos_PN_CORR[[#This Row],[43952]]</f>
        <v>0</v>
      </c>
      <c r="BH522">
        <f>+Casos_PN_CORR[[#This Row],[43954]]-Casos_PN_CORR[[#This Row],[43953]]</f>
        <v>0</v>
      </c>
      <c r="BI522">
        <f>+Casos_PN_CORR[[#This Row],[43955]]-Casos_PN_CORR[[#This Row],[43954]]</f>
        <v>0</v>
      </c>
      <c r="BJ522">
        <f>+Casos_PN_CORR[[#This Row],[43956]]-Casos_PN_CORR[[#This Row],[43955]]</f>
        <v>0</v>
      </c>
      <c r="BK522">
        <f>+Casos_PN_CORR[[#This Row],[43957]]-Casos_PN_CORR[[#This Row],[43956]]</f>
        <v>0</v>
      </c>
      <c r="BL522">
        <f>+Casos_PN_CORR[[#This Row],[43958]]-Casos_PN_CORR[[#This Row],[43957]]</f>
        <v>0</v>
      </c>
      <c r="BM522">
        <f>+Casos_PN_CORR[[#This Row],[43959]]-Casos_PN_CORR[[#This Row],[43958]]</f>
        <v>0</v>
      </c>
      <c r="BN522">
        <f>+Casos_PN_CORR[[#This Row],[43960]]-Casos_PN_CORR[[#This Row],[43959]]</f>
        <v>0</v>
      </c>
      <c r="BO522">
        <f>+Casos_PN_CORR[[#This Row],[43961]]-Casos_PN_CORR[[#This Row],[43960]]</f>
        <v>0</v>
      </c>
      <c r="BP522">
        <f>+Casos_PN_CORR[[#This Row],[43962]]-Casos_PN_CORR[[#This Row],[43961]]</f>
        <v>0</v>
      </c>
      <c r="BQ522">
        <f>+Casos_PN_CORR[[#This Row],[43963]]-Casos_PN_CORR[[#This Row],[43962]]</f>
        <v>0</v>
      </c>
      <c r="BR522">
        <f>+Casos_PN_CORR[[#This Row],[43964]]-Casos_PN_CORR[[#This Row],[43963]]</f>
        <v>0</v>
      </c>
      <c r="BS522">
        <f>+Casos_PN_CORR[[#This Row],[43965]]-Casos_PN_CORR[[#This Row],[43964]]</f>
        <v>0</v>
      </c>
      <c r="BT522">
        <f>+Casos_PN_CORR[[#This Row],[43966]]-Casos_PN_CORR[[#This Row],[43965]]</f>
        <v>0</v>
      </c>
      <c r="BU522">
        <f>+Casos_PN_CORR[[#This Row],[43967]]-Casos_PN_CORR[[#This Row],[43966]]</f>
        <v>0</v>
      </c>
      <c r="BV522">
        <f>+Casos_PN_CORR[[#This Row],[43968]]-Casos_PN_CORR[[#This Row],[43967]]</f>
        <v>0</v>
      </c>
      <c r="BW522">
        <f>+Casos_PN_CORR[[#This Row],[43969]]-Casos_PN_CORR[[#This Row],[43968]]</f>
        <v>0</v>
      </c>
      <c r="BX522">
        <f>+Casos_PN_CORR[[#This Row],[43970]]-Casos_PN_CORR[[#This Row],[43969]]</f>
        <v>0</v>
      </c>
      <c r="BY522">
        <f>+Casos_PN_CORR[[#This Row],[43971]]-Casos_PN_CORR[[#This Row],[43970]]</f>
        <v>0</v>
      </c>
      <c r="BZ522">
        <f>+Casos_PN_CORR[[#This Row],[43972]]-Casos_PN_CORR[[#This Row],[43971]]</f>
        <v>0</v>
      </c>
      <c r="CA522">
        <f>+Casos_PN_CORR[[#This Row],[43973]]-Casos_PN_CORR[[#This Row],[43972]]</f>
        <v>0</v>
      </c>
      <c r="CB522">
        <f>+Casos_PN_CORR[[#This Row],[43974]]-Casos_PN_CORR[[#This Row],[43973]]</f>
        <v>0</v>
      </c>
      <c r="CC522">
        <f>+Casos_PN_CORR[[#This Row],[43975]]-Casos_PN_CORR[[#This Row],[43974]]</f>
        <v>0</v>
      </c>
      <c r="CD522">
        <f>+Casos_PN_CORR[[#This Row],[43976]]-Casos_PN_CORR[[#This Row],[43975]]</f>
        <v>0</v>
      </c>
      <c r="CE522">
        <f>+Casos_PN_CORR[[#This Row],[43977]]-Casos_PN_CORR[[#This Row],[43976]]</f>
        <v>0</v>
      </c>
      <c r="CF522">
        <f>+Casos_PN_CORR[[#This Row],[43978]]-Casos_PN_CORR[[#This Row],[43977]]</f>
        <v>0</v>
      </c>
      <c r="CG522">
        <f>+Casos_PN_CORR[[#This Row],[43979]]-Casos_PN_CORR[[#This Row],[43978]]</f>
        <v>0</v>
      </c>
      <c r="CH522">
        <f>+Casos_PN_CORR[[#This Row],[43980]]-Casos_PN_CORR[[#This Row],[43979]]</f>
        <v>0</v>
      </c>
      <c r="CI522">
        <f>+Casos_PN_CORR[[#This Row],[43981]]-Casos_PN_CORR[[#This Row],[43980]]</f>
        <v>0</v>
      </c>
      <c r="CJ522">
        <f>+Casos_PN_CORR[[#This Row],[43982]]-Casos_PN_CORR[[#This Row],[43981]]</f>
        <v>0</v>
      </c>
      <c r="CK522">
        <f>+Casos_PN_CORR[[#This Row],[43983]]-Casos_PN_CORR[[#This Row],[43982]]</f>
        <v>0</v>
      </c>
      <c r="CL522">
        <f>+Casos_PN_CORR[[#This Row],[43984]]-Casos_PN_CORR[[#This Row],[43983]]</f>
        <v>0</v>
      </c>
      <c r="CM522">
        <f>+Casos_PN_CORR[[#This Row],[43985]]-Casos_PN_CORR[[#This Row],[43984]]</f>
        <v>0</v>
      </c>
      <c r="CN522">
        <f>+Casos_PN_CORR[[#This Row],[43986]]-Casos_PN_CORR[[#This Row],[43985]]</f>
        <v>0</v>
      </c>
      <c r="CO522">
        <f>+Casos_PN_CORR[[#This Row],[43987]]-Casos_PN_CORR[[#This Row],[43986]]</f>
        <v>0</v>
      </c>
      <c r="CP522">
        <f>+Casos_PN_CORR[[#This Row],[43988]]-Casos_PN_CORR[[#This Row],[43987]]</f>
        <v>0</v>
      </c>
      <c r="CQ522">
        <f>+Casos_PN_CORR[[#This Row],[43989]]-Casos_PN_CORR[[#This Row],[43988]]</f>
        <v>0</v>
      </c>
      <c r="CR522">
        <f>+Casos_PN_CORR[[#This Row],[43990]]-Casos_PN_CORR[[#This Row],[43989]]</f>
        <v>0</v>
      </c>
      <c r="CS522">
        <f>+Casos_PN_CORR[[#This Row],[43991]]-Casos_PN_CORR[[#This Row],[43990]]</f>
        <v>0</v>
      </c>
      <c r="CT522">
        <f>+Casos_PN_CORR[[#This Row],[43992]]-Casos_PN_CORR[[#This Row],[43991]]</f>
        <v>0</v>
      </c>
      <c r="CU522">
        <f>+Casos_PN_CORR[[#This Row],[43993]]-Casos_PN_CORR[[#This Row],[43992]]</f>
        <v>0</v>
      </c>
    </row>
    <row r="523" spans="1:99" x14ac:dyDescent="0.3">
      <c r="A523">
        <v>91108</v>
      </c>
      <c r="B523" s="2" t="s">
        <v>114</v>
      </c>
      <c r="C523" s="2" t="s">
        <v>186</v>
      </c>
      <c r="D523" s="2" t="s">
        <v>715</v>
      </c>
      <c r="E523" s="4">
        <f t="shared" si="8"/>
        <v>0</v>
      </c>
      <c r="F523">
        <f>+Casos_PN_CORR[[#This Row],[43900]]</f>
        <v>0</v>
      </c>
      <c r="G523">
        <f>+Casos_PN_CORR[[#This Row],[43901]]-Casos_PN_CORR[[#This Row],[43900]]</f>
        <v>0</v>
      </c>
      <c r="H523">
        <f>+Casos_PN_CORR[[#This Row],[43902]]-Casos_PN_CORR[[#This Row],[43901]]</f>
        <v>0</v>
      </c>
      <c r="I523">
        <f>+Casos_PN_CORR[[#This Row],[43903]]-Casos_PN_CORR[[#This Row],[43902]]</f>
        <v>0</v>
      </c>
      <c r="J523">
        <f>+Casos_PN_CORR[[#This Row],[43904]]-Casos_PN_CORR[[#This Row],[43903]]</f>
        <v>0</v>
      </c>
      <c r="K523">
        <f>+Casos_PN_CORR[[#This Row],[43905]]-Casos_PN_CORR[[#This Row],[43904]]</f>
        <v>0</v>
      </c>
      <c r="L523">
        <f>+Casos_PN_CORR[[#This Row],[43906]]-Casos_PN_CORR[[#This Row],[43905]]</f>
        <v>0</v>
      </c>
      <c r="M523">
        <f>+Casos_PN_CORR[[#This Row],[43907]]-Casos_PN_CORR[[#This Row],[43906]]</f>
        <v>0</v>
      </c>
      <c r="N523">
        <f>+Casos_PN_CORR[[#This Row],[43908]]-Casos_PN_CORR[[#This Row],[43907]]</f>
        <v>0</v>
      </c>
      <c r="O523">
        <f>+Casos_PN_CORR[[#This Row],[43909]]-Casos_PN_CORR[[#This Row],[43908]]</f>
        <v>0</v>
      </c>
      <c r="P523">
        <f>+Casos_PN_CORR[[#This Row],[43910]]-Casos_PN_CORR[[#This Row],[43909]]</f>
        <v>0</v>
      </c>
      <c r="Q523">
        <f>+Casos_PN_CORR[[#This Row],[43911]]-Casos_PN_CORR[[#This Row],[43910]]</f>
        <v>0</v>
      </c>
      <c r="R523">
        <f>+Casos_PN_CORR[[#This Row],[43912]]-Casos_PN_CORR[[#This Row],[43911]]</f>
        <v>0</v>
      </c>
      <c r="S523">
        <f>+Casos_PN_CORR[[#This Row],[43913]]-Casos_PN_CORR[[#This Row],[43912]]</f>
        <v>0</v>
      </c>
      <c r="T523">
        <f>+Casos_PN_CORR[[#This Row],[43914]]-Casos_PN_CORR[[#This Row],[43913]]</f>
        <v>0</v>
      </c>
      <c r="U523">
        <f>+Casos_PN_CORR[[#This Row],[43915]]-Casos_PN_CORR[[#This Row],[43914]]</f>
        <v>0</v>
      </c>
      <c r="V523">
        <f>+Casos_PN_CORR[[#This Row],[43916]]-Casos_PN_CORR[[#This Row],[43915]]</f>
        <v>0</v>
      </c>
      <c r="W523">
        <f>+Casos_PN_CORR[[#This Row],[43917]]-Casos_PN_CORR[[#This Row],[43916]]</f>
        <v>0</v>
      </c>
      <c r="X523">
        <f>+Casos_PN_CORR[[#This Row],[43918]]-Casos_PN_CORR[[#This Row],[43917]]</f>
        <v>0</v>
      </c>
      <c r="Y523">
        <f>+Casos_PN_CORR[[#This Row],[43919]]-Casos_PN_CORR[[#This Row],[43918]]</f>
        <v>0</v>
      </c>
      <c r="Z523">
        <f>+Casos_PN_CORR[[#This Row],[43920]]-Casos_PN_CORR[[#This Row],[43919]]</f>
        <v>0</v>
      </c>
      <c r="AA523">
        <f>+Casos_PN_CORR[[#This Row],[43921]]-Casos_PN_CORR[[#This Row],[43920]]</f>
        <v>0</v>
      </c>
      <c r="AB523">
        <f>+Casos_PN_CORR[[#This Row],[43922]]-Casos_PN_CORR[[#This Row],[43921]]</f>
        <v>0</v>
      </c>
      <c r="AC523">
        <f>+Casos_PN_CORR[[#This Row],[43923]]-Casos_PN_CORR[[#This Row],[43922]]</f>
        <v>0</v>
      </c>
      <c r="AD523">
        <f>+Casos_PN_CORR[[#This Row],[43924]]-Casos_PN_CORR[[#This Row],[43923]]</f>
        <v>0</v>
      </c>
      <c r="AE523">
        <f>+Casos_PN_CORR[[#This Row],[43925]]-Casos_PN_CORR[[#This Row],[43924]]</f>
        <v>0</v>
      </c>
      <c r="AF523">
        <f>+Casos_PN_CORR[[#This Row],[43926]]-Casos_PN_CORR[[#This Row],[43925]]</f>
        <v>0</v>
      </c>
      <c r="AG523">
        <f>+Casos_PN_CORR[[#This Row],[43927]]-Casos_PN_CORR[[#This Row],[43926]]</f>
        <v>0</v>
      </c>
      <c r="AH523">
        <f>+Casos_PN_CORR[[#This Row],[43928]]-Casos_PN_CORR[[#This Row],[43927]]</f>
        <v>0</v>
      </c>
      <c r="AI523">
        <f>+Casos_PN_CORR[[#This Row],[43929]]-Casos_PN_CORR[[#This Row],[43928]]</f>
        <v>0</v>
      </c>
      <c r="AJ523">
        <f>+Casos_PN_CORR[[#This Row],[43930]]-Casos_PN_CORR[[#This Row],[43929]]</f>
        <v>0</v>
      </c>
      <c r="AK523">
        <f>+Casos_PN_CORR[[#This Row],[43931]]-Casos_PN_CORR[[#This Row],[43930]]</f>
        <v>0</v>
      </c>
      <c r="AL523">
        <f>+Casos_PN_CORR[[#This Row],[43932]]-Casos_PN_CORR[[#This Row],[43931]]</f>
        <v>0</v>
      </c>
      <c r="AM523">
        <f>+Casos_PN_CORR[[#This Row],[43933]]-Casos_PN_CORR[[#This Row],[43932]]</f>
        <v>0</v>
      </c>
      <c r="AN523">
        <f>+Casos_PN_CORR[[#This Row],[43934]]-Casos_PN_CORR[[#This Row],[43933]]</f>
        <v>0</v>
      </c>
      <c r="AO523">
        <f>+Casos_PN_CORR[[#This Row],[43935]]-Casos_PN_CORR[[#This Row],[43934]]</f>
        <v>0</v>
      </c>
      <c r="AP523">
        <f>+Casos_PN_CORR[[#This Row],[43936]]-Casos_PN_CORR[[#This Row],[43935]]</f>
        <v>0</v>
      </c>
      <c r="AQ523">
        <f>+Casos_PN_CORR[[#This Row],[43937]]-Casos_PN_CORR[[#This Row],[43936]]</f>
        <v>0</v>
      </c>
      <c r="AR523">
        <f>+Casos_PN_CORR[[#This Row],[43938]]-Casos_PN_CORR[[#This Row],[43937]]</f>
        <v>0</v>
      </c>
      <c r="AS523">
        <f>+Casos_PN_CORR[[#This Row],[43939]]-Casos_PN_CORR[[#This Row],[43938]]</f>
        <v>0</v>
      </c>
      <c r="AT523">
        <f>+Casos_PN_CORR[[#This Row],[43940]]-Casos_PN_CORR[[#This Row],[43939]]</f>
        <v>0</v>
      </c>
      <c r="AU523">
        <f>+Casos_PN_CORR[[#This Row],[43941]]-Casos_PN_CORR[[#This Row],[43940]]</f>
        <v>0</v>
      </c>
      <c r="AV523">
        <f>+Casos_PN_CORR[[#This Row],[43942]]-Casos_PN_CORR[[#This Row],[43941]]</f>
        <v>0</v>
      </c>
      <c r="AW523">
        <f>+Casos_PN_CORR[[#This Row],[43943]]-Casos_PN_CORR[[#This Row],[43942]]</f>
        <v>0</v>
      </c>
      <c r="AX523">
        <f>+Casos_PN_CORR[[#This Row],[43944]]-Casos_PN_CORR[[#This Row],[43943]]</f>
        <v>0</v>
      </c>
      <c r="AY523">
        <f>+Casos_PN_CORR[[#This Row],[43945]]-Casos_PN_CORR[[#This Row],[43944]]</f>
        <v>0</v>
      </c>
      <c r="AZ523">
        <f>+Casos_PN_CORR[[#This Row],[43946]]-Casos_PN_CORR[[#This Row],[43945]]</f>
        <v>0</v>
      </c>
      <c r="BA523">
        <f>+Casos_PN_CORR[[#This Row],[43947]]-Casos_PN_CORR[[#This Row],[43946]]</f>
        <v>0</v>
      </c>
      <c r="BB523">
        <f>+Casos_PN_CORR[[#This Row],[43948]]-Casos_PN_CORR[[#This Row],[43947]]</f>
        <v>0</v>
      </c>
      <c r="BC523">
        <f>+Casos_PN_CORR[[#This Row],[43949]]-Casos_PN_CORR[[#This Row],[43948]]</f>
        <v>0</v>
      </c>
      <c r="BD523">
        <f>+Casos_PN_CORR[[#This Row],[43950]]-Casos_PN_CORR[[#This Row],[43949]]</f>
        <v>0</v>
      </c>
      <c r="BE523">
        <f>+Casos_PN_CORR[[#This Row],[43951]]-Casos_PN_CORR[[#This Row],[43950]]</f>
        <v>0</v>
      </c>
      <c r="BF523">
        <f>+Casos_PN_CORR[[#This Row],[43952]]-Casos_PN_CORR[[#This Row],[43951]]</f>
        <v>0</v>
      </c>
      <c r="BG523">
        <f>+Casos_PN_CORR[[#This Row],[43953]]-Casos_PN_CORR[[#This Row],[43952]]</f>
        <v>0</v>
      </c>
      <c r="BH523">
        <f>+Casos_PN_CORR[[#This Row],[43954]]-Casos_PN_CORR[[#This Row],[43953]]</f>
        <v>0</v>
      </c>
      <c r="BI523">
        <f>+Casos_PN_CORR[[#This Row],[43955]]-Casos_PN_CORR[[#This Row],[43954]]</f>
        <v>0</v>
      </c>
      <c r="BJ523">
        <f>+Casos_PN_CORR[[#This Row],[43956]]-Casos_PN_CORR[[#This Row],[43955]]</f>
        <v>0</v>
      </c>
      <c r="BK523">
        <f>+Casos_PN_CORR[[#This Row],[43957]]-Casos_PN_CORR[[#This Row],[43956]]</f>
        <v>0</v>
      </c>
      <c r="BL523">
        <f>+Casos_PN_CORR[[#This Row],[43958]]-Casos_PN_CORR[[#This Row],[43957]]</f>
        <v>0</v>
      </c>
      <c r="BM523">
        <f>+Casos_PN_CORR[[#This Row],[43959]]-Casos_PN_CORR[[#This Row],[43958]]</f>
        <v>0</v>
      </c>
      <c r="BN523">
        <f>+Casos_PN_CORR[[#This Row],[43960]]-Casos_PN_CORR[[#This Row],[43959]]</f>
        <v>0</v>
      </c>
      <c r="BO523">
        <f>+Casos_PN_CORR[[#This Row],[43961]]-Casos_PN_CORR[[#This Row],[43960]]</f>
        <v>0</v>
      </c>
      <c r="BP523">
        <f>+Casos_PN_CORR[[#This Row],[43962]]-Casos_PN_CORR[[#This Row],[43961]]</f>
        <v>0</v>
      </c>
      <c r="BQ523">
        <f>+Casos_PN_CORR[[#This Row],[43963]]-Casos_PN_CORR[[#This Row],[43962]]</f>
        <v>0</v>
      </c>
      <c r="BR523">
        <f>+Casos_PN_CORR[[#This Row],[43964]]-Casos_PN_CORR[[#This Row],[43963]]</f>
        <v>0</v>
      </c>
      <c r="BS523">
        <f>+Casos_PN_CORR[[#This Row],[43965]]-Casos_PN_CORR[[#This Row],[43964]]</f>
        <v>0</v>
      </c>
      <c r="BT523">
        <f>+Casos_PN_CORR[[#This Row],[43966]]-Casos_PN_CORR[[#This Row],[43965]]</f>
        <v>0</v>
      </c>
      <c r="BU523">
        <f>+Casos_PN_CORR[[#This Row],[43967]]-Casos_PN_CORR[[#This Row],[43966]]</f>
        <v>0</v>
      </c>
      <c r="BV523">
        <f>+Casos_PN_CORR[[#This Row],[43968]]-Casos_PN_CORR[[#This Row],[43967]]</f>
        <v>0</v>
      </c>
      <c r="BW523">
        <f>+Casos_PN_CORR[[#This Row],[43969]]-Casos_PN_CORR[[#This Row],[43968]]</f>
        <v>0</v>
      </c>
      <c r="BX523">
        <f>+Casos_PN_CORR[[#This Row],[43970]]-Casos_PN_CORR[[#This Row],[43969]]</f>
        <v>0</v>
      </c>
      <c r="BY523">
        <f>+Casos_PN_CORR[[#This Row],[43971]]-Casos_PN_CORR[[#This Row],[43970]]</f>
        <v>0</v>
      </c>
      <c r="BZ523">
        <f>+Casos_PN_CORR[[#This Row],[43972]]-Casos_PN_CORR[[#This Row],[43971]]</f>
        <v>0</v>
      </c>
      <c r="CA523">
        <f>+Casos_PN_CORR[[#This Row],[43973]]-Casos_PN_CORR[[#This Row],[43972]]</f>
        <v>0</v>
      </c>
      <c r="CB523">
        <f>+Casos_PN_CORR[[#This Row],[43974]]-Casos_PN_CORR[[#This Row],[43973]]</f>
        <v>0</v>
      </c>
      <c r="CC523">
        <f>+Casos_PN_CORR[[#This Row],[43975]]-Casos_PN_CORR[[#This Row],[43974]]</f>
        <v>0</v>
      </c>
      <c r="CD523">
        <f>+Casos_PN_CORR[[#This Row],[43976]]-Casos_PN_CORR[[#This Row],[43975]]</f>
        <v>0</v>
      </c>
      <c r="CE523">
        <f>+Casos_PN_CORR[[#This Row],[43977]]-Casos_PN_CORR[[#This Row],[43976]]</f>
        <v>0</v>
      </c>
      <c r="CF523">
        <f>+Casos_PN_CORR[[#This Row],[43978]]-Casos_PN_CORR[[#This Row],[43977]]</f>
        <v>0</v>
      </c>
      <c r="CG523">
        <f>+Casos_PN_CORR[[#This Row],[43979]]-Casos_PN_CORR[[#This Row],[43978]]</f>
        <v>0</v>
      </c>
      <c r="CH523">
        <f>+Casos_PN_CORR[[#This Row],[43980]]-Casos_PN_CORR[[#This Row],[43979]]</f>
        <v>0</v>
      </c>
      <c r="CI523">
        <f>+Casos_PN_CORR[[#This Row],[43981]]-Casos_PN_CORR[[#This Row],[43980]]</f>
        <v>0</v>
      </c>
      <c r="CJ523">
        <f>+Casos_PN_CORR[[#This Row],[43982]]-Casos_PN_CORR[[#This Row],[43981]]</f>
        <v>0</v>
      </c>
      <c r="CK523">
        <f>+Casos_PN_CORR[[#This Row],[43983]]-Casos_PN_CORR[[#This Row],[43982]]</f>
        <v>0</v>
      </c>
      <c r="CL523">
        <f>+Casos_PN_CORR[[#This Row],[43984]]-Casos_PN_CORR[[#This Row],[43983]]</f>
        <v>0</v>
      </c>
      <c r="CM523">
        <f>+Casos_PN_CORR[[#This Row],[43985]]-Casos_PN_CORR[[#This Row],[43984]]</f>
        <v>0</v>
      </c>
      <c r="CN523">
        <f>+Casos_PN_CORR[[#This Row],[43986]]-Casos_PN_CORR[[#This Row],[43985]]</f>
        <v>0</v>
      </c>
      <c r="CO523">
        <f>+Casos_PN_CORR[[#This Row],[43987]]-Casos_PN_CORR[[#This Row],[43986]]</f>
        <v>0</v>
      </c>
      <c r="CP523">
        <f>+Casos_PN_CORR[[#This Row],[43988]]-Casos_PN_CORR[[#This Row],[43987]]</f>
        <v>0</v>
      </c>
      <c r="CQ523">
        <f>+Casos_PN_CORR[[#This Row],[43989]]-Casos_PN_CORR[[#This Row],[43988]]</f>
        <v>0</v>
      </c>
      <c r="CR523">
        <f>+Casos_PN_CORR[[#This Row],[43990]]-Casos_PN_CORR[[#This Row],[43989]]</f>
        <v>0</v>
      </c>
      <c r="CS523">
        <f>+Casos_PN_CORR[[#This Row],[43991]]-Casos_PN_CORR[[#This Row],[43990]]</f>
        <v>0</v>
      </c>
      <c r="CT523">
        <f>+Casos_PN_CORR[[#This Row],[43992]]-Casos_PN_CORR[[#This Row],[43991]]</f>
        <v>0</v>
      </c>
      <c r="CU523">
        <f>+Casos_PN_CORR[[#This Row],[43993]]-Casos_PN_CORR[[#This Row],[43992]]</f>
        <v>0</v>
      </c>
    </row>
    <row r="524" spans="1:99" x14ac:dyDescent="0.3">
      <c r="A524">
        <v>41308</v>
      </c>
      <c r="B524" s="2" t="s">
        <v>154</v>
      </c>
      <c r="C524" s="2" t="s">
        <v>441</v>
      </c>
      <c r="D524" s="2" t="s">
        <v>716</v>
      </c>
      <c r="E524" s="4">
        <f t="shared" si="8"/>
        <v>0</v>
      </c>
      <c r="F524">
        <f>+Casos_PN_CORR[[#This Row],[43900]]</f>
        <v>0</v>
      </c>
      <c r="G524">
        <f>+Casos_PN_CORR[[#This Row],[43901]]-Casos_PN_CORR[[#This Row],[43900]]</f>
        <v>0</v>
      </c>
      <c r="H524">
        <f>+Casos_PN_CORR[[#This Row],[43902]]-Casos_PN_CORR[[#This Row],[43901]]</f>
        <v>0</v>
      </c>
      <c r="I524">
        <f>+Casos_PN_CORR[[#This Row],[43903]]-Casos_PN_CORR[[#This Row],[43902]]</f>
        <v>0</v>
      </c>
      <c r="J524">
        <f>+Casos_PN_CORR[[#This Row],[43904]]-Casos_PN_CORR[[#This Row],[43903]]</f>
        <v>0</v>
      </c>
      <c r="K524">
        <f>+Casos_PN_CORR[[#This Row],[43905]]-Casos_PN_CORR[[#This Row],[43904]]</f>
        <v>0</v>
      </c>
      <c r="L524">
        <f>+Casos_PN_CORR[[#This Row],[43906]]-Casos_PN_CORR[[#This Row],[43905]]</f>
        <v>0</v>
      </c>
      <c r="M524">
        <f>+Casos_PN_CORR[[#This Row],[43907]]-Casos_PN_CORR[[#This Row],[43906]]</f>
        <v>0</v>
      </c>
      <c r="N524">
        <f>+Casos_PN_CORR[[#This Row],[43908]]-Casos_PN_CORR[[#This Row],[43907]]</f>
        <v>0</v>
      </c>
      <c r="O524">
        <f>+Casos_PN_CORR[[#This Row],[43909]]-Casos_PN_CORR[[#This Row],[43908]]</f>
        <v>0</v>
      </c>
      <c r="P524">
        <f>+Casos_PN_CORR[[#This Row],[43910]]-Casos_PN_CORR[[#This Row],[43909]]</f>
        <v>0</v>
      </c>
      <c r="Q524">
        <f>+Casos_PN_CORR[[#This Row],[43911]]-Casos_PN_CORR[[#This Row],[43910]]</f>
        <v>0</v>
      </c>
      <c r="R524">
        <f>+Casos_PN_CORR[[#This Row],[43912]]-Casos_PN_CORR[[#This Row],[43911]]</f>
        <v>0</v>
      </c>
      <c r="S524">
        <f>+Casos_PN_CORR[[#This Row],[43913]]-Casos_PN_CORR[[#This Row],[43912]]</f>
        <v>0</v>
      </c>
      <c r="T524">
        <f>+Casos_PN_CORR[[#This Row],[43914]]-Casos_PN_CORR[[#This Row],[43913]]</f>
        <v>0</v>
      </c>
      <c r="U524">
        <f>+Casos_PN_CORR[[#This Row],[43915]]-Casos_PN_CORR[[#This Row],[43914]]</f>
        <v>0</v>
      </c>
      <c r="V524">
        <f>+Casos_PN_CORR[[#This Row],[43916]]-Casos_PN_CORR[[#This Row],[43915]]</f>
        <v>0</v>
      </c>
      <c r="W524">
        <f>+Casos_PN_CORR[[#This Row],[43917]]-Casos_PN_CORR[[#This Row],[43916]]</f>
        <v>0</v>
      </c>
      <c r="X524">
        <f>+Casos_PN_CORR[[#This Row],[43918]]-Casos_PN_CORR[[#This Row],[43917]]</f>
        <v>0</v>
      </c>
      <c r="Y524">
        <f>+Casos_PN_CORR[[#This Row],[43919]]-Casos_PN_CORR[[#This Row],[43918]]</f>
        <v>0</v>
      </c>
      <c r="Z524">
        <f>+Casos_PN_CORR[[#This Row],[43920]]-Casos_PN_CORR[[#This Row],[43919]]</f>
        <v>0</v>
      </c>
      <c r="AA524">
        <f>+Casos_PN_CORR[[#This Row],[43921]]-Casos_PN_CORR[[#This Row],[43920]]</f>
        <v>0</v>
      </c>
      <c r="AB524">
        <f>+Casos_PN_CORR[[#This Row],[43922]]-Casos_PN_CORR[[#This Row],[43921]]</f>
        <v>0</v>
      </c>
      <c r="AC524">
        <f>+Casos_PN_CORR[[#This Row],[43923]]-Casos_PN_CORR[[#This Row],[43922]]</f>
        <v>0</v>
      </c>
      <c r="AD524">
        <f>+Casos_PN_CORR[[#This Row],[43924]]-Casos_PN_CORR[[#This Row],[43923]]</f>
        <v>0</v>
      </c>
      <c r="AE524">
        <f>+Casos_PN_CORR[[#This Row],[43925]]-Casos_PN_CORR[[#This Row],[43924]]</f>
        <v>0</v>
      </c>
      <c r="AF524">
        <f>+Casos_PN_CORR[[#This Row],[43926]]-Casos_PN_CORR[[#This Row],[43925]]</f>
        <v>0</v>
      </c>
      <c r="AG524">
        <f>+Casos_PN_CORR[[#This Row],[43927]]-Casos_PN_CORR[[#This Row],[43926]]</f>
        <v>0</v>
      </c>
      <c r="AH524">
        <f>+Casos_PN_CORR[[#This Row],[43928]]-Casos_PN_CORR[[#This Row],[43927]]</f>
        <v>0</v>
      </c>
      <c r="AI524">
        <f>+Casos_PN_CORR[[#This Row],[43929]]-Casos_PN_CORR[[#This Row],[43928]]</f>
        <v>0</v>
      </c>
      <c r="AJ524">
        <f>+Casos_PN_CORR[[#This Row],[43930]]-Casos_PN_CORR[[#This Row],[43929]]</f>
        <v>0</v>
      </c>
      <c r="AK524">
        <f>+Casos_PN_CORR[[#This Row],[43931]]-Casos_PN_CORR[[#This Row],[43930]]</f>
        <v>0</v>
      </c>
      <c r="AL524">
        <f>+Casos_PN_CORR[[#This Row],[43932]]-Casos_PN_CORR[[#This Row],[43931]]</f>
        <v>0</v>
      </c>
      <c r="AM524">
        <f>+Casos_PN_CORR[[#This Row],[43933]]-Casos_PN_CORR[[#This Row],[43932]]</f>
        <v>0</v>
      </c>
      <c r="AN524">
        <f>+Casos_PN_CORR[[#This Row],[43934]]-Casos_PN_CORR[[#This Row],[43933]]</f>
        <v>0</v>
      </c>
      <c r="AO524">
        <f>+Casos_PN_CORR[[#This Row],[43935]]-Casos_PN_CORR[[#This Row],[43934]]</f>
        <v>0</v>
      </c>
      <c r="AP524">
        <f>+Casos_PN_CORR[[#This Row],[43936]]-Casos_PN_CORR[[#This Row],[43935]]</f>
        <v>0</v>
      </c>
      <c r="AQ524">
        <f>+Casos_PN_CORR[[#This Row],[43937]]-Casos_PN_CORR[[#This Row],[43936]]</f>
        <v>0</v>
      </c>
      <c r="AR524">
        <f>+Casos_PN_CORR[[#This Row],[43938]]-Casos_PN_CORR[[#This Row],[43937]]</f>
        <v>0</v>
      </c>
      <c r="AS524">
        <f>+Casos_PN_CORR[[#This Row],[43939]]-Casos_PN_CORR[[#This Row],[43938]]</f>
        <v>0</v>
      </c>
      <c r="AT524">
        <f>+Casos_PN_CORR[[#This Row],[43940]]-Casos_PN_CORR[[#This Row],[43939]]</f>
        <v>0</v>
      </c>
      <c r="AU524">
        <f>+Casos_PN_CORR[[#This Row],[43941]]-Casos_PN_CORR[[#This Row],[43940]]</f>
        <v>0</v>
      </c>
      <c r="AV524">
        <f>+Casos_PN_CORR[[#This Row],[43942]]-Casos_PN_CORR[[#This Row],[43941]]</f>
        <v>0</v>
      </c>
      <c r="AW524">
        <f>+Casos_PN_CORR[[#This Row],[43943]]-Casos_PN_CORR[[#This Row],[43942]]</f>
        <v>0</v>
      </c>
      <c r="AX524">
        <f>+Casos_PN_CORR[[#This Row],[43944]]-Casos_PN_CORR[[#This Row],[43943]]</f>
        <v>0</v>
      </c>
      <c r="AY524">
        <f>+Casos_PN_CORR[[#This Row],[43945]]-Casos_PN_CORR[[#This Row],[43944]]</f>
        <v>0</v>
      </c>
      <c r="AZ524">
        <f>+Casos_PN_CORR[[#This Row],[43946]]-Casos_PN_CORR[[#This Row],[43945]]</f>
        <v>0</v>
      </c>
      <c r="BA524">
        <f>+Casos_PN_CORR[[#This Row],[43947]]-Casos_PN_CORR[[#This Row],[43946]]</f>
        <v>0</v>
      </c>
      <c r="BB524">
        <f>+Casos_PN_CORR[[#This Row],[43948]]-Casos_PN_CORR[[#This Row],[43947]]</f>
        <v>0</v>
      </c>
      <c r="BC524">
        <f>+Casos_PN_CORR[[#This Row],[43949]]-Casos_PN_CORR[[#This Row],[43948]]</f>
        <v>0</v>
      </c>
      <c r="BD524">
        <f>+Casos_PN_CORR[[#This Row],[43950]]-Casos_PN_CORR[[#This Row],[43949]]</f>
        <v>0</v>
      </c>
      <c r="BE524">
        <f>+Casos_PN_CORR[[#This Row],[43951]]-Casos_PN_CORR[[#This Row],[43950]]</f>
        <v>0</v>
      </c>
      <c r="BF524">
        <f>+Casos_PN_CORR[[#This Row],[43952]]-Casos_PN_CORR[[#This Row],[43951]]</f>
        <v>0</v>
      </c>
      <c r="BG524">
        <f>+Casos_PN_CORR[[#This Row],[43953]]-Casos_PN_CORR[[#This Row],[43952]]</f>
        <v>0</v>
      </c>
      <c r="BH524">
        <f>+Casos_PN_CORR[[#This Row],[43954]]-Casos_PN_CORR[[#This Row],[43953]]</f>
        <v>0</v>
      </c>
      <c r="BI524">
        <f>+Casos_PN_CORR[[#This Row],[43955]]-Casos_PN_CORR[[#This Row],[43954]]</f>
        <v>0</v>
      </c>
      <c r="BJ524">
        <f>+Casos_PN_CORR[[#This Row],[43956]]-Casos_PN_CORR[[#This Row],[43955]]</f>
        <v>0</v>
      </c>
      <c r="BK524">
        <f>+Casos_PN_CORR[[#This Row],[43957]]-Casos_PN_CORR[[#This Row],[43956]]</f>
        <v>0</v>
      </c>
      <c r="BL524">
        <f>+Casos_PN_CORR[[#This Row],[43958]]-Casos_PN_CORR[[#This Row],[43957]]</f>
        <v>0</v>
      </c>
      <c r="BM524">
        <f>+Casos_PN_CORR[[#This Row],[43959]]-Casos_PN_CORR[[#This Row],[43958]]</f>
        <v>0</v>
      </c>
      <c r="BN524">
        <f>+Casos_PN_CORR[[#This Row],[43960]]-Casos_PN_CORR[[#This Row],[43959]]</f>
        <v>0</v>
      </c>
      <c r="BO524">
        <f>+Casos_PN_CORR[[#This Row],[43961]]-Casos_PN_CORR[[#This Row],[43960]]</f>
        <v>0</v>
      </c>
      <c r="BP524">
        <f>+Casos_PN_CORR[[#This Row],[43962]]-Casos_PN_CORR[[#This Row],[43961]]</f>
        <v>0</v>
      </c>
      <c r="BQ524">
        <f>+Casos_PN_CORR[[#This Row],[43963]]-Casos_PN_CORR[[#This Row],[43962]]</f>
        <v>0</v>
      </c>
      <c r="BR524">
        <f>+Casos_PN_CORR[[#This Row],[43964]]-Casos_PN_CORR[[#This Row],[43963]]</f>
        <v>0</v>
      </c>
      <c r="BS524">
        <f>+Casos_PN_CORR[[#This Row],[43965]]-Casos_PN_CORR[[#This Row],[43964]]</f>
        <v>0</v>
      </c>
      <c r="BT524">
        <f>+Casos_PN_CORR[[#This Row],[43966]]-Casos_PN_CORR[[#This Row],[43965]]</f>
        <v>0</v>
      </c>
      <c r="BU524">
        <f>+Casos_PN_CORR[[#This Row],[43967]]-Casos_PN_CORR[[#This Row],[43966]]</f>
        <v>0</v>
      </c>
      <c r="BV524">
        <f>+Casos_PN_CORR[[#This Row],[43968]]-Casos_PN_CORR[[#This Row],[43967]]</f>
        <v>0</v>
      </c>
      <c r="BW524">
        <f>+Casos_PN_CORR[[#This Row],[43969]]-Casos_PN_CORR[[#This Row],[43968]]</f>
        <v>0</v>
      </c>
      <c r="BX524">
        <f>+Casos_PN_CORR[[#This Row],[43970]]-Casos_PN_CORR[[#This Row],[43969]]</f>
        <v>0</v>
      </c>
      <c r="BY524">
        <f>+Casos_PN_CORR[[#This Row],[43971]]-Casos_PN_CORR[[#This Row],[43970]]</f>
        <v>0</v>
      </c>
      <c r="BZ524">
        <f>+Casos_PN_CORR[[#This Row],[43972]]-Casos_PN_CORR[[#This Row],[43971]]</f>
        <v>0</v>
      </c>
      <c r="CA524">
        <f>+Casos_PN_CORR[[#This Row],[43973]]-Casos_PN_CORR[[#This Row],[43972]]</f>
        <v>0</v>
      </c>
      <c r="CB524">
        <f>+Casos_PN_CORR[[#This Row],[43974]]-Casos_PN_CORR[[#This Row],[43973]]</f>
        <v>0</v>
      </c>
      <c r="CC524">
        <f>+Casos_PN_CORR[[#This Row],[43975]]-Casos_PN_CORR[[#This Row],[43974]]</f>
        <v>0</v>
      </c>
      <c r="CD524">
        <f>+Casos_PN_CORR[[#This Row],[43976]]-Casos_PN_CORR[[#This Row],[43975]]</f>
        <v>0</v>
      </c>
      <c r="CE524">
        <f>+Casos_PN_CORR[[#This Row],[43977]]-Casos_PN_CORR[[#This Row],[43976]]</f>
        <v>0</v>
      </c>
      <c r="CF524">
        <f>+Casos_PN_CORR[[#This Row],[43978]]-Casos_PN_CORR[[#This Row],[43977]]</f>
        <v>0</v>
      </c>
      <c r="CG524">
        <f>+Casos_PN_CORR[[#This Row],[43979]]-Casos_PN_CORR[[#This Row],[43978]]</f>
        <v>0</v>
      </c>
      <c r="CH524">
        <f>+Casos_PN_CORR[[#This Row],[43980]]-Casos_PN_CORR[[#This Row],[43979]]</f>
        <v>0</v>
      </c>
      <c r="CI524">
        <f>+Casos_PN_CORR[[#This Row],[43981]]-Casos_PN_CORR[[#This Row],[43980]]</f>
        <v>0</v>
      </c>
      <c r="CJ524">
        <f>+Casos_PN_CORR[[#This Row],[43982]]-Casos_PN_CORR[[#This Row],[43981]]</f>
        <v>0</v>
      </c>
      <c r="CK524">
        <f>+Casos_PN_CORR[[#This Row],[43983]]-Casos_PN_CORR[[#This Row],[43982]]</f>
        <v>0</v>
      </c>
      <c r="CL524">
        <f>+Casos_PN_CORR[[#This Row],[43984]]-Casos_PN_CORR[[#This Row],[43983]]</f>
        <v>0</v>
      </c>
      <c r="CM524">
        <f>+Casos_PN_CORR[[#This Row],[43985]]-Casos_PN_CORR[[#This Row],[43984]]</f>
        <v>0</v>
      </c>
      <c r="CN524">
        <f>+Casos_PN_CORR[[#This Row],[43986]]-Casos_PN_CORR[[#This Row],[43985]]</f>
        <v>0</v>
      </c>
      <c r="CO524">
        <f>+Casos_PN_CORR[[#This Row],[43987]]-Casos_PN_CORR[[#This Row],[43986]]</f>
        <v>0</v>
      </c>
      <c r="CP524">
        <f>+Casos_PN_CORR[[#This Row],[43988]]-Casos_PN_CORR[[#This Row],[43987]]</f>
        <v>0</v>
      </c>
      <c r="CQ524">
        <f>+Casos_PN_CORR[[#This Row],[43989]]-Casos_PN_CORR[[#This Row],[43988]]</f>
        <v>0</v>
      </c>
      <c r="CR524">
        <f>+Casos_PN_CORR[[#This Row],[43990]]-Casos_PN_CORR[[#This Row],[43989]]</f>
        <v>0</v>
      </c>
      <c r="CS524">
        <f>+Casos_PN_CORR[[#This Row],[43991]]-Casos_PN_CORR[[#This Row],[43990]]</f>
        <v>0</v>
      </c>
      <c r="CT524">
        <f>+Casos_PN_CORR[[#This Row],[43992]]-Casos_PN_CORR[[#This Row],[43991]]</f>
        <v>0</v>
      </c>
      <c r="CU524">
        <f>+Casos_PN_CORR[[#This Row],[43993]]-Casos_PN_CORR[[#This Row],[43992]]</f>
        <v>0</v>
      </c>
    </row>
    <row r="525" spans="1:99" x14ac:dyDescent="0.3">
      <c r="A525">
        <v>60206</v>
      </c>
      <c r="B525" s="2" t="s">
        <v>158</v>
      </c>
      <c r="C525" s="2" t="s">
        <v>350</v>
      </c>
      <c r="D525" s="2" t="s">
        <v>717</v>
      </c>
      <c r="E525" s="4">
        <f t="shared" si="8"/>
        <v>0</v>
      </c>
      <c r="F525">
        <f>+Casos_PN_CORR[[#This Row],[43900]]</f>
        <v>0</v>
      </c>
      <c r="G525">
        <f>+Casos_PN_CORR[[#This Row],[43901]]-Casos_PN_CORR[[#This Row],[43900]]</f>
        <v>0</v>
      </c>
      <c r="H525">
        <f>+Casos_PN_CORR[[#This Row],[43902]]-Casos_PN_CORR[[#This Row],[43901]]</f>
        <v>0</v>
      </c>
      <c r="I525">
        <f>+Casos_PN_CORR[[#This Row],[43903]]-Casos_PN_CORR[[#This Row],[43902]]</f>
        <v>0</v>
      </c>
      <c r="J525">
        <f>+Casos_PN_CORR[[#This Row],[43904]]-Casos_PN_CORR[[#This Row],[43903]]</f>
        <v>0</v>
      </c>
      <c r="K525">
        <f>+Casos_PN_CORR[[#This Row],[43905]]-Casos_PN_CORR[[#This Row],[43904]]</f>
        <v>0</v>
      </c>
      <c r="L525">
        <f>+Casos_PN_CORR[[#This Row],[43906]]-Casos_PN_CORR[[#This Row],[43905]]</f>
        <v>0</v>
      </c>
      <c r="M525">
        <f>+Casos_PN_CORR[[#This Row],[43907]]-Casos_PN_CORR[[#This Row],[43906]]</f>
        <v>0</v>
      </c>
      <c r="N525">
        <f>+Casos_PN_CORR[[#This Row],[43908]]-Casos_PN_CORR[[#This Row],[43907]]</f>
        <v>0</v>
      </c>
      <c r="O525">
        <f>+Casos_PN_CORR[[#This Row],[43909]]-Casos_PN_CORR[[#This Row],[43908]]</f>
        <v>0</v>
      </c>
      <c r="P525">
        <f>+Casos_PN_CORR[[#This Row],[43910]]-Casos_PN_CORR[[#This Row],[43909]]</f>
        <v>0</v>
      </c>
      <c r="Q525">
        <f>+Casos_PN_CORR[[#This Row],[43911]]-Casos_PN_CORR[[#This Row],[43910]]</f>
        <v>0</v>
      </c>
      <c r="R525">
        <f>+Casos_PN_CORR[[#This Row],[43912]]-Casos_PN_CORR[[#This Row],[43911]]</f>
        <v>0</v>
      </c>
      <c r="S525">
        <f>+Casos_PN_CORR[[#This Row],[43913]]-Casos_PN_CORR[[#This Row],[43912]]</f>
        <v>0</v>
      </c>
      <c r="T525">
        <f>+Casos_PN_CORR[[#This Row],[43914]]-Casos_PN_CORR[[#This Row],[43913]]</f>
        <v>0</v>
      </c>
      <c r="U525">
        <f>+Casos_PN_CORR[[#This Row],[43915]]-Casos_PN_CORR[[#This Row],[43914]]</f>
        <v>0</v>
      </c>
      <c r="V525">
        <f>+Casos_PN_CORR[[#This Row],[43916]]-Casos_PN_CORR[[#This Row],[43915]]</f>
        <v>0</v>
      </c>
      <c r="W525">
        <f>+Casos_PN_CORR[[#This Row],[43917]]-Casos_PN_CORR[[#This Row],[43916]]</f>
        <v>0</v>
      </c>
      <c r="X525">
        <f>+Casos_PN_CORR[[#This Row],[43918]]-Casos_PN_CORR[[#This Row],[43917]]</f>
        <v>0</v>
      </c>
      <c r="Y525">
        <f>+Casos_PN_CORR[[#This Row],[43919]]-Casos_PN_CORR[[#This Row],[43918]]</f>
        <v>0</v>
      </c>
      <c r="Z525">
        <f>+Casos_PN_CORR[[#This Row],[43920]]-Casos_PN_CORR[[#This Row],[43919]]</f>
        <v>0</v>
      </c>
      <c r="AA525">
        <f>+Casos_PN_CORR[[#This Row],[43921]]-Casos_PN_CORR[[#This Row],[43920]]</f>
        <v>0</v>
      </c>
      <c r="AB525">
        <f>+Casos_PN_CORR[[#This Row],[43922]]-Casos_PN_CORR[[#This Row],[43921]]</f>
        <v>0</v>
      </c>
      <c r="AC525">
        <f>+Casos_PN_CORR[[#This Row],[43923]]-Casos_PN_CORR[[#This Row],[43922]]</f>
        <v>0</v>
      </c>
      <c r="AD525">
        <f>+Casos_PN_CORR[[#This Row],[43924]]-Casos_PN_CORR[[#This Row],[43923]]</f>
        <v>0</v>
      </c>
      <c r="AE525">
        <f>+Casos_PN_CORR[[#This Row],[43925]]-Casos_PN_CORR[[#This Row],[43924]]</f>
        <v>0</v>
      </c>
      <c r="AF525">
        <f>+Casos_PN_CORR[[#This Row],[43926]]-Casos_PN_CORR[[#This Row],[43925]]</f>
        <v>0</v>
      </c>
      <c r="AG525">
        <f>+Casos_PN_CORR[[#This Row],[43927]]-Casos_PN_CORR[[#This Row],[43926]]</f>
        <v>0</v>
      </c>
      <c r="AH525">
        <f>+Casos_PN_CORR[[#This Row],[43928]]-Casos_PN_CORR[[#This Row],[43927]]</f>
        <v>0</v>
      </c>
      <c r="AI525">
        <f>+Casos_PN_CORR[[#This Row],[43929]]-Casos_PN_CORR[[#This Row],[43928]]</f>
        <v>0</v>
      </c>
      <c r="AJ525">
        <f>+Casos_PN_CORR[[#This Row],[43930]]-Casos_PN_CORR[[#This Row],[43929]]</f>
        <v>0</v>
      </c>
      <c r="AK525">
        <f>+Casos_PN_CORR[[#This Row],[43931]]-Casos_PN_CORR[[#This Row],[43930]]</f>
        <v>0</v>
      </c>
      <c r="AL525">
        <f>+Casos_PN_CORR[[#This Row],[43932]]-Casos_PN_CORR[[#This Row],[43931]]</f>
        <v>0</v>
      </c>
      <c r="AM525">
        <f>+Casos_PN_CORR[[#This Row],[43933]]-Casos_PN_CORR[[#This Row],[43932]]</f>
        <v>0</v>
      </c>
      <c r="AN525">
        <f>+Casos_PN_CORR[[#This Row],[43934]]-Casos_PN_CORR[[#This Row],[43933]]</f>
        <v>0</v>
      </c>
      <c r="AO525">
        <f>+Casos_PN_CORR[[#This Row],[43935]]-Casos_PN_CORR[[#This Row],[43934]]</f>
        <v>0</v>
      </c>
      <c r="AP525">
        <f>+Casos_PN_CORR[[#This Row],[43936]]-Casos_PN_CORR[[#This Row],[43935]]</f>
        <v>0</v>
      </c>
      <c r="AQ525">
        <f>+Casos_PN_CORR[[#This Row],[43937]]-Casos_PN_CORR[[#This Row],[43936]]</f>
        <v>0</v>
      </c>
      <c r="AR525">
        <f>+Casos_PN_CORR[[#This Row],[43938]]-Casos_PN_CORR[[#This Row],[43937]]</f>
        <v>0</v>
      </c>
      <c r="AS525">
        <f>+Casos_PN_CORR[[#This Row],[43939]]-Casos_PN_CORR[[#This Row],[43938]]</f>
        <v>0</v>
      </c>
      <c r="AT525">
        <f>+Casos_PN_CORR[[#This Row],[43940]]-Casos_PN_CORR[[#This Row],[43939]]</f>
        <v>0</v>
      </c>
      <c r="AU525">
        <f>+Casos_PN_CORR[[#This Row],[43941]]-Casos_PN_CORR[[#This Row],[43940]]</f>
        <v>0</v>
      </c>
      <c r="AV525">
        <f>+Casos_PN_CORR[[#This Row],[43942]]-Casos_PN_CORR[[#This Row],[43941]]</f>
        <v>0</v>
      </c>
      <c r="AW525">
        <f>+Casos_PN_CORR[[#This Row],[43943]]-Casos_PN_CORR[[#This Row],[43942]]</f>
        <v>0</v>
      </c>
      <c r="AX525">
        <f>+Casos_PN_CORR[[#This Row],[43944]]-Casos_PN_CORR[[#This Row],[43943]]</f>
        <v>0</v>
      </c>
      <c r="AY525">
        <f>+Casos_PN_CORR[[#This Row],[43945]]-Casos_PN_CORR[[#This Row],[43944]]</f>
        <v>0</v>
      </c>
      <c r="AZ525">
        <f>+Casos_PN_CORR[[#This Row],[43946]]-Casos_PN_CORR[[#This Row],[43945]]</f>
        <v>0</v>
      </c>
      <c r="BA525">
        <f>+Casos_PN_CORR[[#This Row],[43947]]-Casos_PN_CORR[[#This Row],[43946]]</f>
        <v>0</v>
      </c>
      <c r="BB525">
        <f>+Casos_PN_CORR[[#This Row],[43948]]-Casos_PN_CORR[[#This Row],[43947]]</f>
        <v>0</v>
      </c>
      <c r="BC525">
        <f>+Casos_PN_CORR[[#This Row],[43949]]-Casos_PN_CORR[[#This Row],[43948]]</f>
        <v>0</v>
      </c>
      <c r="BD525">
        <f>+Casos_PN_CORR[[#This Row],[43950]]-Casos_PN_CORR[[#This Row],[43949]]</f>
        <v>0</v>
      </c>
      <c r="BE525">
        <f>+Casos_PN_CORR[[#This Row],[43951]]-Casos_PN_CORR[[#This Row],[43950]]</f>
        <v>0</v>
      </c>
      <c r="BF525">
        <f>+Casos_PN_CORR[[#This Row],[43952]]-Casos_PN_CORR[[#This Row],[43951]]</f>
        <v>0</v>
      </c>
      <c r="BG525">
        <f>+Casos_PN_CORR[[#This Row],[43953]]-Casos_PN_CORR[[#This Row],[43952]]</f>
        <v>0</v>
      </c>
      <c r="BH525">
        <f>+Casos_PN_CORR[[#This Row],[43954]]-Casos_PN_CORR[[#This Row],[43953]]</f>
        <v>0</v>
      </c>
      <c r="BI525">
        <f>+Casos_PN_CORR[[#This Row],[43955]]-Casos_PN_CORR[[#This Row],[43954]]</f>
        <v>0</v>
      </c>
      <c r="BJ525">
        <f>+Casos_PN_CORR[[#This Row],[43956]]-Casos_PN_CORR[[#This Row],[43955]]</f>
        <v>0</v>
      </c>
      <c r="BK525">
        <f>+Casos_PN_CORR[[#This Row],[43957]]-Casos_PN_CORR[[#This Row],[43956]]</f>
        <v>0</v>
      </c>
      <c r="BL525">
        <f>+Casos_PN_CORR[[#This Row],[43958]]-Casos_PN_CORR[[#This Row],[43957]]</f>
        <v>0</v>
      </c>
      <c r="BM525">
        <f>+Casos_PN_CORR[[#This Row],[43959]]-Casos_PN_CORR[[#This Row],[43958]]</f>
        <v>0</v>
      </c>
      <c r="BN525">
        <f>+Casos_PN_CORR[[#This Row],[43960]]-Casos_PN_CORR[[#This Row],[43959]]</f>
        <v>0</v>
      </c>
      <c r="BO525">
        <f>+Casos_PN_CORR[[#This Row],[43961]]-Casos_PN_CORR[[#This Row],[43960]]</f>
        <v>0</v>
      </c>
      <c r="BP525">
        <f>+Casos_PN_CORR[[#This Row],[43962]]-Casos_PN_CORR[[#This Row],[43961]]</f>
        <v>0</v>
      </c>
      <c r="BQ525">
        <f>+Casos_PN_CORR[[#This Row],[43963]]-Casos_PN_CORR[[#This Row],[43962]]</f>
        <v>0</v>
      </c>
      <c r="BR525">
        <f>+Casos_PN_CORR[[#This Row],[43964]]-Casos_PN_CORR[[#This Row],[43963]]</f>
        <v>0</v>
      </c>
      <c r="BS525">
        <f>+Casos_PN_CORR[[#This Row],[43965]]-Casos_PN_CORR[[#This Row],[43964]]</f>
        <v>0</v>
      </c>
      <c r="BT525">
        <f>+Casos_PN_CORR[[#This Row],[43966]]-Casos_PN_CORR[[#This Row],[43965]]</f>
        <v>0</v>
      </c>
      <c r="BU525">
        <f>+Casos_PN_CORR[[#This Row],[43967]]-Casos_PN_CORR[[#This Row],[43966]]</f>
        <v>0</v>
      </c>
      <c r="BV525">
        <f>+Casos_PN_CORR[[#This Row],[43968]]-Casos_PN_CORR[[#This Row],[43967]]</f>
        <v>0</v>
      </c>
      <c r="BW525">
        <f>+Casos_PN_CORR[[#This Row],[43969]]-Casos_PN_CORR[[#This Row],[43968]]</f>
        <v>0</v>
      </c>
      <c r="BX525">
        <f>+Casos_PN_CORR[[#This Row],[43970]]-Casos_PN_CORR[[#This Row],[43969]]</f>
        <v>0</v>
      </c>
      <c r="BY525">
        <f>+Casos_PN_CORR[[#This Row],[43971]]-Casos_PN_CORR[[#This Row],[43970]]</f>
        <v>0</v>
      </c>
      <c r="BZ525">
        <f>+Casos_PN_CORR[[#This Row],[43972]]-Casos_PN_CORR[[#This Row],[43971]]</f>
        <v>0</v>
      </c>
      <c r="CA525">
        <f>+Casos_PN_CORR[[#This Row],[43973]]-Casos_PN_CORR[[#This Row],[43972]]</f>
        <v>0</v>
      </c>
      <c r="CB525">
        <f>+Casos_PN_CORR[[#This Row],[43974]]-Casos_PN_CORR[[#This Row],[43973]]</f>
        <v>0</v>
      </c>
      <c r="CC525">
        <f>+Casos_PN_CORR[[#This Row],[43975]]-Casos_PN_CORR[[#This Row],[43974]]</f>
        <v>0</v>
      </c>
      <c r="CD525">
        <f>+Casos_PN_CORR[[#This Row],[43976]]-Casos_PN_CORR[[#This Row],[43975]]</f>
        <v>0</v>
      </c>
      <c r="CE525">
        <f>+Casos_PN_CORR[[#This Row],[43977]]-Casos_PN_CORR[[#This Row],[43976]]</f>
        <v>0</v>
      </c>
      <c r="CF525">
        <f>+Casos_PN_CORR[[#This Row],[43978]]-Casos_PN_CORR[[#This Row],[43977]]</f>
        <v>0</v>
      </c>
      <c r="CG525">
        <f>+Casos_PN_CORR[[#This Row],[43979]]-Casos_PN_CORR[[#This Row],[43978]]</f>
        <v>0</v>
      </c>
      <c r="CH525">
        <f>+Casos_PN_CORR[[#This Row],[43980]]-Casos_PN_CORR[[#This Row],[43979]]</f>
        <v>0</v>
      </c>
      <c r="CI525">
        <f>+Casos_PN_CORR[[#This Row],[43981]]-Casos_PN_CORR[[#This Row],[43980]]</f>
        <v>0</v>
      </c>
      <c r="CJ525">
        <f>+Casos_PN_CORR[[#This Row],[43982]]-Casos_PN_CORR[[#This Row],[43981]]</f>
        <v>0</v>
      </c>
      <c r="CK525">
        <f>+Casos_PN_CORR[[#This Row],[43983]]-Casos_PN_CORR[[#This Row],[43982]]</f>
        <v>0</v>
      </c>
      <c r="CL525">
        <f>+Casos_PN_CORR[[#This Row],[43984]]-Casos_PN_CORR[[#This Row],[43983]]</f>
        <v>0</v>
      </c>
      <c r="CM525">
        <f>+Casos_PN_CORR[[#This Row],[43985]]-Casos_PN_CORR[[#This Row],[43984]]</f>
        <v>0</v>
      </c>
      <c r="CN525">
        <f>+Casos_PN_CORR[[#This Row],[43986]]-Casos_PN_CORR[[#This Row],[43985]]</f>
        <v>0</v>
      </c>
      <c r="CO525">
        <f>+Casos_PN_CORR[[#This Row],[43987]]-Casos_PN_CORR[[#This Row],[43986]]</f>
        <v>0</v>
      </c>
      <c r="CP525">
        <f>+Casos_PN_CORR[[#This Row],[43988]]-Casos_PN_CORR[[#This Row],[43987]]</f>
        <v>0</v>
      </c>
      <c r="CQ525">
        <f>+Casos_PN_CORR[[#This Row],[43989]]-Casos_PN_CORR[[#This Row],[43988]]</f>
        <v>0</v>
      </c>
      <c r="CR525">
        <f>+Casos_PN_CORR[[#This Row],[43990]]-Casos_PN_CORR[[#This Row],[43989]]</f>
        <v>0</v>
      </c>
      <c r="CS525">
        <f>+Casos_PN_CORR[[#This Row],[43991]]-Casos_PN_CORR[[#This Row],[43990]]</f>
        <v>0</v>
      </c>
      <c r="CT525">
        <f>+Casos_PN_CORR[[#This Row],[43992]]-Casos_PN_CORR[[#This Row],[43991]]</f>
        <v>0</v>
      </c>
      <c r="CU525">
        <f>+Casos_PN_CORR[[#This Row],[43993]]-Casos_PN_CORR[[#This Row],[43992]]</f>
        <v>0</v>
      </c>
    </row>
    <row r="526" spans="1:99" x14ac:dyDescent="0.3">
      <c r="A526">
        <v>60207</v>
      </c>
      <c r="B526" s="2" t="s">
        <v>158</v>
      </c>
      <c r="C526" s="2" t="s">
        <v>350</v>
      </c>
      <c r="D526" s="2" t="s">
        <v>718</v>
      </c>
      <c r="E526" s="4">
        <f t="shared" si="8"/>
        <v>0</v>
      </c>
      <c r="F526">
        <f>+Casos_PN_CORR[[#This Row],[43900]]</f>
        <v>0</v>
      </c>
      <c r="G526">
        <f>+Casos_PN_CORR[[#This Row],[43901]]-Casos_PN_CORR[[#This Row],[43900]]</f>
        <v>0</v>
      </c>
      <c r="H526">
        <f>+Casos_PN_CORR[[#This Row],[43902]]-Casos_PN_CORR[[#This Row],[43901]]</f>
        <v>0</v>
      </c>
      <c r="I526">
        <f>+Casos_PN_CORR[[#This Row],[43903]]-Casos_PN_CORR[[#This Row],[43902]]</f>
        <v>0</v>
      </c>
      <c r="J526">
        <f>+Casos_PN_CORR[[#This Row],[43904]]-Casos_PN_CORR[[#This Row],[43903]]</f>
        <v>0</v>
      </c>
      <c r="K526">
        <f>+Casos_PN_CORR[[#This Row],[43905]]-Casos_PN_CORR[[#This Row],[43904]]</f>
        <v>0</v>
      </c>
      <c r="L526">
        <f>+Casos_PN_CORR[[#This Row],[43906]]-Casos_PN_CORR[[#This Row],[43905]]</f>
        <v>0</v>
      </c>
      <c r="M526">
        <f>+Casos_PN_CORR[[#This Row],[43907]]-Casos_PN_CORR[[#This Row],[43906]]</f>
        <v>0</v>
      </c>
      <c r="N526">
        <f>+Casos_PN_CORR[[#This Row],[43908]]-Casos_PN_CORR[[#This Row],[43907]]</f>
        <v>0</v>
      </c>
      <c r="O526">
        <f>+Casos_PN_CORR[[#This Row],[43909]]-Casos_PN_CORR[[#This Row],[43908]]</f>
        <v>0</v>
      </c>
      <c r="P526">
        <f>+Casos_PN_CORR[[#This Row],[43910]]-Casos_PN_CORR[[#This Row],[43909]]</f>
        <v>0</v>
      </c>
      <c r="Q526">
        <f>+Casos_PN_CORR[[#This Row],[43911]]-Casos_PN_CORR[[#This Row],[43910]]</f>
        <v>0</v>
      </c>
      <c r="R526">
        <f>+Casos_PN_CORR[[#This Row],[43912]]-Casos_PN_CORR[[#This Row],[43911]]</f>
        <v>0</v>
      </c>
      <c r="S526">
        <f>+Casos_PN_CORR[[#This Row],[43913]]-Casos_PN_CORR[[#This Row],[43912]]</f>
        <v>0</v>
      </c>
      <c r="T526">
        <f>+Casos_PN_CORR[[#This Row],[43914]]-Casos_PN_CORR[[#This Row],[43913]]</f>
        <v>0</v>
      </c>
      <c r="U526">
        <f>+Casos_PN_CORR[[#This Row],[43915]]-Casos_PN_CORR[[#This Row],[43914]]</f>
        <v>0</v>
      </c>
      <c r="V526">
        <f>+Casos_PN_CORR[[#This Row],[43916]]-Casos_PN_CORR[[#This Row],[43915]]</f>
        <v>0</v>
      </c>
      <c r="W526">
        <f>+Casos_PN_CORR[[#This Row],[43917]]-Casos_PN_CORR[[#This Row],[43916]]</f>
        <v>0</v>
      </c>
      <c r="X526">
        <f>+Casos_PN_CORR[[#This Row],[43918]]-Casos_PN_CORR[[#This Row],[43917]]</f>
        <v>0</v>
      </c>
      <c r="Y526">
        <f>+Casos_PN_CORR[[#This Row],[43919]]-Casos_PN_CORR[[#This Row],[43918]]</f>
        <v>0</v>
      </c>
      <c r="Z526">
        <f>+Casos_PN_CORR[[#This Row],[43920]]-Casos_PN_CORR[[#This Row],[43919]]</f>
        <v>0</v>
      </c>
      <c r="AA526">
        <f>+Casos_PN_CORR[[#This Row],[43921]]-Casos_PN_CORR[[#This Row],[43920]]</f>
        <v>0</v>
      </c>
      <c r="AB526">
        <f>+Casos_PN_CORR[[#This Row],[43922]]-Casos_PN_CORR[[#This Row],[43921]]</f>
        <v>0</v>
      </c>
      <c r="AC526">
        <f>+Casos_PN_CORR[[#This Row],[43923]]-Casos_PN_CORR[[#This Row],[43922]]</f>
        <v>0</v>
      </c>
      <c r="AD526">
        <f>+Casos_PN_CORR[[#This Row],[43924]]-Casos_PN_CORR[[#This Row],[43923]]</f>
        <v>0</v>
      </c>
      <c r="AE526">
        <f>+Casos_PN_CORR[[#This Row],[43925]]-Casos_PN_CORR[[#This Row],[43924]]</f>
        <v>0</v>
      </c>
      <c r="AF526">
        <f>+Casos_PN_CORR[[#This Row],[43926]]-Casos_PN_CORR[[#This Row],[43925]]</f>
        <v>0</v>
      </c>
      <c r="AG526">
        <f>+Casos_PN_CORR[[#This Row],[43927]]-Casos_PN_CORR[[#This Row],[43926]]</f>
        <v>0</v>
      </c>
      <c r="AH526">
        <f>+Casos_PN_CORR[[#This Row],[43928]]-Casos_PN_CORR[[#This Row],[43927]]</f>
        <v>0</v>
      </c>
      <c r="AI526">
        <f>+Casos_PN_CORR[[#This Row],[43929]]-Casos_PN_CORR[[#This Row],[43928]]</f>
        <v>0</v>
      </c>
      <c r="AJ526">
        <f>+Casos_PN_CORR[[#This Row],[43930]]-Casos_PN_CORR[[#This Row],[43929]]</f>
        <v>0</v>
      </c>
      <c r="AK526">
        <f>+Casos_PN_CORR[[#This Row],[43931]]-Casos_PN_CORR[[#This Row],[43930]]</f>
        <v>0</v>
      </c>
      <c r="AL526">
        <f>+Casos_PN_CORR[[#This Row],[43932]]-Casos_PN_CORR[[#This Row],[43931]]</f>
        <v>0</v>
      </c>
      <c r="AM526">
        <f>+Casos_PN_CORR[[#This Row],[43933]]-Casos_PN_CORR[[#This Row],[43932]]</f>
        <v>0</v>
      </c>
      <c r="AN526">
        <f>+Casos_PN_CORR[[#This Row],[43934]]-Casos_PN_CORR[[#This Row],[43933]]</f>
        <v>0</v>
      </c>
      <c r="AO526">
        <f>+Casos_PN_CORR[[#This Row],[43935]]-Casos_PN_CORR[[#This Row],[43934]]</f>
        <v>0</v>
      </c>
      <c r="AP526">
        <f>+Casos_PN_CORR[[#This Row],[43936]]-Casos_PN_CORR[[#This Row],[43935]]</f>
        <v>0</v>
      </c>
      <c r="AQ526">
        <f>+Casos_PN_CORR[[#This Row],[43937]]-Casos_PN_CORR[[#This Row],[43936]]</f>
        <v>0</v>
      </c>
      <c r="AR526">
        <f>+Casos_PN_CORR[[#This Row],[43938]]-Casos_PN_CORR[[#This Row],[43937]]</f>
        <v>0</v>
      </c>
      <c r="AS526">
        <f>+Casos_PN_CORR[[#This Row],[43939]]-Casos_PN_CORR[[#This Row],[43938]]</f>
        <v>0</v>
      </c>
      <c r="AT526">
        <f>+Casos_PN_CORR[[#This Row],[43940]]-Casos_PN_CORR[[#This Row],[43939]]</f>
        <v>0</v>
      </c>
      <c r="AU526">
        <f>+Casos_PN_CORR[[#This Row],[43941]]-Casos_PN_CORR[[#This Row],[43940]]</f>
        <v>0</v>
      </c>
      <c r="AV526">
        <f>+Casos_PN_CORR[[#This Row],[43942]]-Casos_PN_CORR[[#This Row],[43941]]</f>
        <v>0</v>
      </c>
      <c r="AW526">
        <f>+Casos_PN_CORR[[#This Row],[43943]]-Casos_PN_CORR[[#This Row],[43942]]</f>
        <v>0</v>
      </c>
      <c r="AX526">
        <f>+Casos_PN_CORR[[#This Row],[43944]]-Casos_PN_CORR[[#This Row],[43943]]</f>
        <v>0</v>
      </c>
      <c r="AY526">
        <f>+Casos_PN_CORR[[#This Row],[43945]]-Casos_PN_CORR[[#This Row],[43944]]</f>
        <v>0</v>
      </c>
      <c r="AZ526">
        <f>+Casos_PN_CORR[[#This Row],[43946]]-Casos_PN_CORR[[#This Row],[43945]]</f>
        <v>0</v>
      </c>
      <c r="BA526">
        <f>+Casos_PN_CORR[[#This Row],[43947]]-Casos_PN_CORR[[#This Row],[43946]]</f>
        <v>0</v>
      </c>
      <c r="BB526">
        <f>+Casos_PN_CORR[[#This Row],[43948]]-Casos_PN_CORR[[#This Row],[43947]]</f>
        <v>0</v>
      </c>
      <c r="BC526">
        <f>+Casos_PN_CORR[[#This Row],[43949]]-Casos_PN_CORR[[#This Row],[43948]]</f>
        <v>0</v>
      </c>
      <c r="BD526">
        <f>+Casos_PN_CORR[[#This Row],[43950]]-Casos_PN_CORR[[#This Row],[43949]]</f>
        <v>0</v>
      </c>
      <c r="BE526">
        <f>+Casos_PN_CORR[[#This Row],[43951]]-Casos_PN_CORR[[#This Row],[43950]]</f>
        <v>0</v>
      </c>
      <c r="BF526">
        <f>+Casos_PN_CORR[[#This Row],[43952]]-Casos_PN_CORR[[#This Row],[43951]]</f>
        <v>0</v>
      </c>
      <c r="BG526">
        <f>+Casos_PN_CORR[[#This Row],[43953]]-Casos_PN_CORR[[#This Row],[43952]]</f>
        <v>0</v>
      </c>
      <c r="BH526">
        <f>+Casos_PN_CORR[[#This Row],[43954]]-Casos_PN_CORR[[#This Row],[43953]]</f>
        <v>0</v>
      </c>
      <c r="BI526">
        <f>+Casos_PN_CORR[[#This Row],[43955]]-Casos_PN_CORR[[#This Row],[43954]]</f>
        <v>0</v>
      </c>
      <c r="BJ526">
        <f>+Casos_PN_CORR[[#This Row],[43956]]-Casos_PN_CORR[[#This Row],[43955]]</f>
        <v>0</v>
      </c>
      <c r="BK526">
        <f>+Casos_PN_CORR[[#This Row],[43957]]-Casos_PN_CORR[[#This Row],[43956]]</f>
        <v>0</v>
      </c>
      <c r="BL526">
        <f>+Casos_PN_CORR[[#This Row],[43958]]-Casos_PN_CORR[[#This Row],[43957]]</f>
        <v>0</v>
      </c>
      <c r="BM526">
        <f>+Casos_PN_CORR[[#This Row],[43959]]-Casos_PN_CORR[[#This Row],[43958]]</f>
        <v>0</v>
      </c>
      <c r="BN526">
        <f>+Casos_PN_CORR[[#This Row],[43960]]-Casos_PN_CORR[[#This Row],[43959]]</f>
        <v>0</v>
      </c>
      <c r="BO526">
        <f>+Casos_PN_CORR[[#This Row],[43961]]-Casos_PN_CORR[[#This Row],[43960]]</f>
        <v>0</v>
      </c>
      <c r="BP526">
        <f>+Casos_PN_CORR[[#This Row],[43962]]-Casos_PN_CORR[[#This Row],[43961]]</f>
        <v>0</v>
      </c>
      <c r="BQ526">
        <f>+Casos_PN_CORR[[#This Row],[43963]]-Casos_PN_CORR[[#This Row],[43962]]</f>
        <v>0</v>
      </c>
      <c r="BR526">
        <f>+Casos_PN_CORR[[#This Row],[43964]]-Casos_PN_CORR[[#This Row],[43963]]</f>
        <v>0</v>
      </c>
      <c r="BS526">
        <f>+Casos_PN_CORR[[#This Row],[43965]]-Casos_PN_CORR[[#This Row],[43964]]</f>
        <v>0</v>
      </c>
      <c r="BT526">
        <f>+Casos_PN_CORR[[#This Row],[43966]]-Casos_PN_CORR[[#This Row],[43965]]</f>
        <v>0</v>
      </c>
      <c r="BU526">
        <f>+Casos_PN_CORR[[#This Row],[43967]]-Casos_PN_CORR[[#This Row],[43966]]</f>
        <v>0</v>
      </c>
      <c r="BV526">
        <f>+Casos_PN_CORR[[#This Row],[43968]]-Casos_PN_CORR[[#This Row],[43967]]</f>
        <v>0</v>
      </c>
      <c r="BW526">
        <f>+Casos_PN_CORR[[#This Row],[43969]]-Casos_PN_CORR[[#This Row],[43968]]</f>
        <v>0</v>
      </c>
      <c r="BX526">
        <f>+Casos_PN_CORR[[#This Row],[43970]]-Casos_PN_CORR[[#This Row],[43969]]</f>
        <v>0</v>
      </c>
      <c r="BY526">
        <f>+Casos_PN_CORR[[#This Row],[43971]]-Casos_PN_CORR[[#This Row],[43970]]</f>
        <v>0</v>
      </c>
      <c r="BZ526">
        <f>+Casos_PN_CORR[[#This Row],[43972]]-Casos_PN_CORR[[#This Row],[43971]]</f>
        <v>0</v>
      </c>
      <c r="CA526">
        <f>+Casos_PN_CORR[[#This Row],[43973]]-Casos_PN_CORR[[#This Row],[43972]]</f>
        <v>0</v>
      </c>
      <c r="CB526">
        <f>+Casos_PN_CORR[[#This Row],[43974]]-Casos_PN_CORR[[#This Row],[43973]]</f>
        <v>0</v>
      </c>
      <c r="CC526">
        <f>+Casos_PN_CORR[[#This Row],[43975]]-Casos_PN_CORR[[#This Row],[43974]]</f>
        <v>0</v>
      </c>
      <c r="CD526">
        <f>+Casos_PN_CORR[[#This Row],[43976]]-Casos_PN_CORR[[#This Row],[43975]]</f>
        <v>0</v>
      </c>
      <c r="CE526">
        <f>+Casos_PN_CORR[[#This Row],[43977]]-Casos_PN_CORR[[#This Row],[43976]]</f>
        <v>0</v>
      </c>
      <c r="CF526">
        <f>+Casos_PN_CORR[[#This Row],[43978]]-Casos_PN_CORR[[#This Row],[43977]]</f>
        <v>0</v>
      </c>
      <c r="CG526">
        <f>+Casos_PN_CORR[[#This Row],[43979]]-Casos_PN_CORR[[#This Row],[43978]]</f>
        <v>0</v>
      </c>
      <c r="CH526">
        <f>+Casos_PN_CORR[[#This Row],[43980]]-Casos_PN_CORR[[#This Row],[43979]]</f>
        <v>0</v>
      </c>
      <c r="CI526">
        <f>+Casos_PN_CORR[[#This Row],[43981]]-Casos_PN_CORR[[#This Row],[43980]]</f>
        <v>0</v>
      </c>
      <c r="CJ526">
        <f>+Casos_PN_CORR[[#This Row],[43982]]-Casos_PN_CORR[[#This Row],[43981]]</f>
        <v>0</v>
      </c>
      <c r="CK526">
        <f>+Casos_PN_CORR[[#This Row],[43983]]-Casos_PN_CORR[[#This Row],[43982]]</f>
        <v>0</v>
      </c>
      <c r="CL526">
        <f>+Casos_PN_CORR[[#This Row],[43984]]-Casos_PN_CORR[[#This Row],[43983]]</f>
        <v>0</v>
      </c>
      <c r="CM526">
        <f>+Casos_PN_CORR[[#This Row],[43985]]-Casos_PN_CORR[[#This Row],[43984]]</f>
        <v>0</v>
      </c>
      <c r="CN526">
        <f>+Casos_PN_CORR[[#This Row],[43986]]-Casos_PN_CORR[[#This Row],[43985]]</f>
        <v>0</v>
      </c>
      <c r="CO526">
        <f>+Casos_PN_CORR[[#This Row],[43987]]-Casos_PN_CORR[[#This Row],[43986]]</f>
        <v>0</v>
      </c>
      <c r="CP526">
        <f>+Casos_PN_CORR[[#This Row],[43988]]-Casos_PN_CORR[[#This Row],[43987]]</f>
        <v>0</v>
      </c>
      <c r="CQ526">
        <f>+Casos_PN_CORR[[#This Row],[43989]]-Casos_PN_CORR[[#This Row],[43988]]</f>
        <v>0</v>
      </c>
      <c r="CR526">
        <f>+Casos_PN_CORR[[#This Row],[43990]]-Casos_PN_CORR[[#This Row],[43989]]</f>
        <v>0</v>
      </c>
      <c r="CS526">
        <f>+Casos_PN_CORR[[#This Row],[43991]]-Casos_PN_CORR[[#This Row],[43990]]</f>
        <v>0</v>
      </c>
      <c r="CT526">
        <f>+Casos_PN_CORR[[#This Row],[43992]]-Casos_PN_CORR[[#This Row],[43991]]</f>
        <v>0</v>
      </c>
      <c r="CU526">
        <f>+Casos_PN_CORR[[#This Row],[43993]]-Casos_PN_CORR[[#This Row],[43992]]</f>
        <v>0</v>
      </c>
    </row>
    <row r="527" spans="1:99" x14ac:dyDescent="0.3">
      <c r="A527">
        <v>91204</v>
      </c>
      <c r="B527" s="2" t="s">
        <v>114</v>
      </c>
      <c r="C527" s="2" t="s">
        <v>242</v>
      </c>
      <c r="D527" s="2" t="s">
        <v>719</v>
      </c>
      <c r="E527" s="4">
        <f t="shared" si="8"/>
        <v>0</v>
      </c>
      <c r="F527">
        <f>+Casos_PN_CORR[[#This Row],[43900]]</f>
        <v>0</v>
      </c>
      <c r="G527">
        <f>+Casos_PN_CORR[[#This Row],[43901]]-Casos_PN_CORR[[#This Row],[43900]]</f>
        <v>0</v>
      </c>
      <c r="H527">
        <f>+Casos_PN_CORR[[#This Row],[43902]]-Casos_PN_CORR[[#This Row],[43901]]</f>
        <v>0</v>
      </c>
      <c r="I527">
        <f>+Casos_PN_CORR[[#This Row],[43903]]-Casos_PN_CORR[[#This Row],[43902]]</f>
        <v>0</v>
      </c>
      <c r="J527">
        <f>+Casos_PN_CORR[[#This Row],[43904]]-Casos_PN_CORR[[#This Row],[43903]]</f>
        <v>0</v>
      </c>
      <c r="K527">
        <f>+Casos_PN_CORR[[#This Row],[43905]]-Casos_PN_CORR[[#This Row],[43904]]</f>
        <v>0</v>
      </c>
      <c r="L527">
        <f>+Casos_PN_CORR[[#This Row],[43906]]-Casos_PN_CORR[[#This Row],[43905]]</f>
        <v>0</v>
      </c>
      <c r="M527">
        <f>+Casos_PN_CORR[[#This Row],[43907]]-Casos_PN_CORR[[#This Row],[43906]]</f>
        <v>0</v>
      </c>
      <c r="N527">
        <f>+Casos_PN_CORR[[#This Row],[43908]]-Casos_PN_CORR[[#This Row],[43907]]</f>
        <v>0</v>
      </c>
      <c r="O527">
        <f>+Casos_PN_CORR[[#This Row],[43909]]-Casos_PN_CORR[[#This Row],[43908]]</f>
        <v>0</v>
      </c>
      <c r="P527">
        <f>+Casos_PN_CORR[[#This Row],[43910]]-Casos_PN_CORR[[#This Row],[43909]]</f>
        <v>0</v>
      </c>
      <c r="Q527">
        <f>+Casos_PN_CORR[[#This Row],[43911]]-Casos_PN_CORR[[#This Row],[43910]]</f>
        <v>0</v>
      </c>
      <c r="R527">
        <f>+Casos_PN_CORR[[#This Row],[43912]]-Casos_PN_CORR[[#This Row],[43911]]</f>
        <v>0</v>
      </c>
      <c r="S527">
        <f>+Casos_PN_CORR[[#This Row],[43913]]-Casos_PN_CORR[[#This Row],[43912]]</f>
        <v>0</v>
      </c>
      <c r="T527">
        <f>+Casos_PN_CORR[[#This Row],[43914]]-Casos_PN_CORR[[#This Row],[43913]]</f>
        <v>0</v>
      </c>
      <c r="U527">
        <f>+Casos_PN_CORR[[#This Row],[43915]]-Casos_PN_CORR[[#This Row],[43914]]</f>
        <v>0</v>
      </c>
      <c r="V527">
        <f>+Casos_PN_CORR[[#This Row],[43916]]-Casos_PN_CORR[[#This Row],[43915]]</f>
        <v>0</v>
      </c>
      <c r="W527">
        <f>+Casos_PN_CORR[[#This Row],[43917]]-Casos_PN_CORR[[#This Row],[43916]]</f>
        <v>0</v>
      </c>
      <c r="X527">
        <f>+Casos_PN_CORR[[#This Row],[43918]]-Casos_PN_CORR[[#This Row],[43917]]</f>
        <v>0</v>
      </c>
      <c r="Y527">
        <f>+Casos_PN_CORR[[#This Row],[43919]]-Casos_PN_CORR[[#This Row],[43918]]</f>
        <v>0</v>
      </c>
      <c r="Z527">
        <f>+Casos_PN_CORR[[#This Row],[43920]]-Casos_PN_CORR[[#This Row],[43919]]</f>
        <v>0</v>
      </c>
      <c r="AA527">
        <f>+Casos_PN_CORR[[#This Row],[43921]]-Casos_PN_CORR[[#This Row],[43920]]</f>
        <v>0</v>
      </c>
      <c r="AB527">
        <f>+Casos_PN_CORR[[#This Row],[43922]]-Casos_PN_CORR[[#This Row],[43921]]</f>
        <v>0</v>
      </c>
      <c r="AC527">
        <f>+Casos_PN_CORR[[#This Row],[43923]]-Casos_PN_CORR[[#This Row],[43922]]</f>
        <v>0</v>
      </c>
      <c r="AD527">
        <f>+Casos_PN_CORR[[#This Row],[43924]]-Casos_PN_CORR[[#This Row],[43923]]</f>
        <v>0</v>
      </c>
      <c r="AE527">
        <f>+Casos_PN_CORR[[#This Row],[43925]]-Casos_PN_CORR[[#This Row],[43924]]</f>
        <v>0</v>
      </c>
      <c r="AF527">
        <f>+Casos_PN_CORR[[#This Row],[43926]]-Casos_PN_CORR[[#This Row],[43925]]</f>
        <v>0</v>
      </c>
      <c r="AG527">
        <f>+Casos_PN_CORR[[#This Row],[43927]]-Casos_PN_CORR[[#This Row],[43926]]</f>
        <v>0</v>
      </c>
      <c r="AH527">
        <f>+Casos_PN_CORR[[#This Row],[43928]]-Casos_PN_CORR[[#This Row],[43927]]</f>
        <v>0</v>
      </c>
      <c r="AI527">
        <f>+Casos_PN_CORR[[#This Row],[43929]]-Casos_PN_CORR[[#This Row],[43928]]</f>
        <v>0</v>
      </c>
      <c r="AJ527">
        <f>+Casos_PN_CORR[[#This Row],[43930]]-Casos_PN_CORR[[#This Row],[43929]]</f>
        <v>0</v>
      </c>
      <c r="AK527">
        <f>+Casos_PN_CORR[[#This Row],[43931]]-Casos_PN_CORR[[#This Row],[43930]]</f>
        <v>0</v>
      </c>
      <c r="AL527">
        <f>+Casos_PN_CORR[[#This Row],[43932]]-Casos_PN_CORR[[#This Row],[43931]]</f>
        <v>0</v>
      </c>
      <c r="AM527">
        <f>+Casos_PN_CORR[[#This Row],[43933]]-Casos_PN_CORR[[#This Row],[43932]]</f>
        <v>0</v>
      </c>
      <c r="AN527">
        <f>+Casos_PN_CORR[[#This Row],[43934]]-Casos_PN_CORR[[#This Row],[43933]]</f>
        <v>0</v>
      </c>
      <c r="AO527">
        <f>+Casos_PN_CORR[[#This Row],[43935]]-Casos_PN_CORR[[#This Row],[43934]]</f>
        <v>0</v>
      </c>
      <c r="AP527">
        <f>+Casos_PN_CORR[[#This Row],[43936]]-Casos_PN_CORR[[#This Row],[43935]]</f>
        <v>0</v>
      </c>
      <c r="AQ527">
        <f>+Casos_PN_CORR[[#This Row],[43937]]-Casos_PN_CORR[[#This Row],[43936]]</f>
        <v>0</v>
      </c>
      <c r="AR527">
        <f>+Casos_PN_CORR[[#This Row],[43938]]-Casos_PN_CORR[[#This Row],[43937]]</f>
        <v>0</v>
      </c>
      <c r="AS527">
        <f>+Casos_PN_CORR[[#This Row],[43939]]-Casos_PN_CORR[[#This Row],[43938]]</f>
        <v>0</v>
      </c>
      <c r="AT527">
        <f>+Casos_PN_CORR[[#This Row],[43940]]-Casos_PN_CORR[[#This Row],[43939]]</f>
        <v>0</v>
      </c>
      <c r="AU527">
        <f>+Casos_PN_CORR[[#This Row],[43941]]-Casos_PN_CORR[[#This Row],[43940]]</f>
        <v>0</v>
      </c>
      <c r="AV527">
        <f>+Casos_PN_CORR[[#This Row],[43942]]-Casos_PN_CORR[[#This Row],[43941]]</f>
        <v>0</v>
      </c>
      <c r="AW527">
        <f>+Casos_PN_CORR[[#This Row],[43943]]-Casos_PN_CORR[[#This Row],[43942]]</f>
        <v>0</v>
      </c>
      <c r="AX527">
        <f>+Casos_PN_CORR[[#This Row],[43944]]-Casos_PN_CORR[[#This Row],[43943]]</f>
        <v>0</v>
      </c>
      <c r="AY527">
        <f>+Casos_PN_CORR[[#This Row],[43945]]-Casos_PN_CORR[[#This Row],[43944]]</f>
        <v>0</v>
      </c>
      <c r="AZ527">
        <f>+Casos_PN_CORR[[#This Row],[43946]]-Casos_PN_CORR[[#This Row],[43945]]</f>
        <v>0</v>
      </c>
      <c r="BA527">
        <f>+Casos_PN_CORR[[#This Row],[43947]]-Casos_PN_CORR[[#This Row],[43946]]</f>
        <v>0</v>
      </c>
      <c r="BB527">
        <f>+Casos_PN_CORR[[#This Row],[43948]]-Casos_PN_CORR[[#This Row],[43947]]</f>
        <v>0</v>
      </c>
      <c r="BC527">
        <f>+Casos_PN_CORR[[#This Row],[43949]]-Casos_PN_CORR[[#This Row],[43948]]</f>
        <v>0</v>
      </c>
      <c r="BD527">
        <f>+Casos_PN_CORR[[#This Row],[43950]]-Casos_PN_CORR[[#This Row],[43949]]</f>
        <v>0</v>
      </c>
      <c r="BE527">
        <f>+Casos_PN_CORR[[#This Row],[43951]]-Casos_PN_CORR[[#This Row],[43950]]</f>
        <v>0</v>
      </c>
      <c r="BF527">
        <f>+Casos_PN_CORR[[#This Row],[43952]]-Casos_PN_CORR[[#This Row],[43951]]</f>
        <v>0</v>
      </c>
      <c r="BG527">
        <f>+Casos_PN_CORR[[#This Row],[43953]]-Casos_PN_CORR[[#This Row],[43952]]</f>
        <v>0</v>
      </c>
      <c r="BH527">
        <f>+Casos_PN_CORR[[#This Row],[43954]]-Casos_PN_CORR[[#This Row],[43953]]</f>
        <v>0</v>
      </c>
      <c r="BI527">
        <f>+Casos_PN_CORR[[#This Row],[43955]]-Casos_PN_CORR[[#This Row],[43954]]</f>
        <v>0</v>
      </c>
      <c r="BJ527">
        <f>+Casos_PN_CORR[[#This Row],[43956]]-Casos_PN_CORR[[#This Row],[43955]]</f>
        <v>0</v>
      </c>
      <c r="BK527">
        <f>+Casos_PN_CORR[[#This Row],[43957]]-Casos_PN_CORR[[#This Row],[43956]]</f>
        <v>0</v>
      </c>
      <c r="BL527">
        <f>+Casos_PN_CORR[[#This Row],[43958]]-Casos_PN_CORR[[#This Row],[43957]]</f>
        <v>0</v>
      </c>
      <c r="BM527">
        <f>+Casos_PN_CORR[[#This Row],[43959]]-Casos_PN_CORR[[#This Row],[43958]]</f>
        <v>0</v>
      </c>
      <c r="BN527">
        <f>+Casos_PN_CORR[[#This Row],[43960]]-Casos_PN_CORR[[#This Row],[43959]]</f>
        <v>0</v>
      </c>
      <c r="BO527">
        <f>+Casos_PN_CORR[[#This Row],[43961]]-Casos_PN_CORR[[#This Row],[43960]]</f>
        <v>0</v>
      </c>
      <c r="BP527">
        <f>+Casos_PN_CORR[[#This Row],[43962]]-Casos_PN_CORR[[#This Row],[43961]]</f>
        <v>0</v>
      </c>
      <c r="BQ527">
        <f>+Casos_PN_CORR[[#This Row],[43963]]-Casos_PN_CORR[[#This Row],[43962]]</f>
        <v>0</v>
      </c>
      <c r="BR527">
        <f>+Casos_PN_CORR[[#This Row],[43964]]-Casos_PN_CORR[[#This Row],[43963]]</f>
        <v>0</v>
      </c>
      <c r="BS527">
        <f>+Casos_PN_CORR[[#This Row],[43965]]-Casos_PN_CORR[[#This Row],[43964]]</f>
        <v>0</v>
      </c>
      <c r="BT527">
        <f>+Casos_PN_CORR[[#This Row],[43966]]-Casos_PN_CORR[[#This Row],[43965]]</f>
        <v>0</v>
      </c>
      <c r="BU527">
        <f>+Casos_PN_CORR[[#This Row],[43967]]-Casos_PN_CORR[[#This Row],[43966]]</f>
        <v>0</v>
      </c>
      <c r="BV527">
        <f>+Casos_PN_CORR[[#This Row],[43968]]-Casos_PN_CORR[[#This Row],[43967]]</f>
        <v>0</v>
      </c>
      <c r="BW527">
        <f>+Casos_PN_CORR[[#This Row],[43969]]-Casos_PN_CORR[[#This Row],[43968]]</f>
        <v>0</v>
      </c>
      <c r="BX527">
        <f>+Casos_PN_CORR[[#This Row],[43970]]-Casos_PN_CORR[[#This Row],[43969]]</f>
        <v>0</v>
      </c>
      <c r="BY527">
        <f>+Casos_PN_CORR[[#This Row],[43971]]-Casos_PN_CORR[[#This Row],[43970]]</f>
        <v>0</v>
      </c>
      <c r="BZ527">
        <f>+Casos_PN_CORR[[#This Row],[43972]]-Casos_PN_CORR[[#This Row],[43971]]</f>
        <v>0</v>
      </c>
      <c r="CA527">
        <f>+Casos_PN_CORR[[#This Row],[43973]]-Casos_PN_CORR[[#This Row],[43972]]</f>
        <v>0</v>
      </c>
      <c r="CB527">
        <f>+Casos_PN_CORR[[#This Row],[43974]]-Casos_PN_CORR[[#This Row],[43973]]</f>
        <v>0</v>
      </c>
      <c r="CC527">
        <f>+Casos_PN_CORR[[#This Row],[43975]]-Casos_PN_CORR[[#This Row],[43974]]</f>
        <v>0</v>
      </c>
      <c r="CD527">
        <f>+Casos_PN_CORR[[#This Row],[43976]]-Casos_PN_CORR[[#This Row],[43975]]</f>
        <v>0</v>
      </c>
      <c r="CE527">
        <f>+Casos_PN_CORR[[#This Row],[43977]]-Casos_PN_CORR[[#This Row],[43976]]</f>
        <v>0</v>
      </c>
      <c r="CF527">
        <f>+Casos_PN_CORR[[#This Row],[43978]]-Casos_PN_CORR[[#This Row],[43977]]</f>
        <v>0</v>
      </c>
      <c r="CG527">
        <f>+Casos_PN_CORR[[#This Row],[43979]]-Casos_PN_CORR[[#This Row],[43978]]</f>
        <v>0</v>
      </c>
      <c r="CH527">
        <f>+Casos_PN_CORR[[#This Row],[43980]]-Casos_PN_CORR[[#This Row],[43979]]</f>
        <v>0</v>
      </c>
      <c r="CI527">
        <f>+Casos_PN_CORR[[#This Row],[43981]]-Casos_PN_CORR[[#This Row],[43980]]</f>
        <v>0</v>
      </c>
      <c r="CJ527">
        <f>+Casos_PN_CORR[[#This Row],[43982]]-Casos_PN_CORR[[#This Row],[43981]]</f>
        <v>0</v>
      </c>
      <c r="CK527">
        <f>+Casos_PN_CORR[[#This Row],[43983]]-Casos_PN_CORR[[#This Row],[43982]]</f>
        <v>0</v>
      </c>
      <c r="CL527">
        <f>+Casos_PN_CORR[[#This Row],[43984]]-Casos_PN_CORR[[#This Row],[43983]]</f>
        <v>0</v>
      </c>
      <c r="CM527">
        <f>+Casos_PN_CORR[[#This Row],[43985]]-Casos_PN_CORR[[#This Row],[43984]]</f>
        <v>0</v>
      </c>
      <c r="CN527">
        <f>+Casos_PN_CORR[[#This Row],[43986]]-Casos_PN_CORR[[#This Row],[43985]]</f>
        <v>0</v>
      </c>
      <c r="CO527">
        <f>+Casos_PN_CORR[[#This Row],[43987]]-Casos_PN_CORR[[#This Row],[43986]]</f>
        <v>0</v>
      </c>
      <c r="CP527">
        <f>+Casos_PN_CORR[[#This Row],[43988]]-Casos_PN_CORR[[#This Row],[43987]]</f>
        <v>0</v>
      </c>
      <c r="CQ527">
        <f>+Casos_PN_CORR[[#This Row],[43989]]-Casos_PN_CORR[[#This Row],[43988]]</f>
        <v>0</v>
      </c>
      <c r="CR527">
        <f>+Casos_PN_CORR[[#This Row],[43990]]-Casos_PN_CORR[[#This Row],[43989]]</f>
        <v>0</v>
      </c>
      <c r="CS527">
        <f>+Casos_PN_CORR[[#This Row],[43991]]-Casos_PN_CORR[[#This Row],[43990]]</f>
        <v>0</v>
      </c>
      <c r="CT527">
        <f>+Casos_PN_CORR[[#This Row],[43992]]-Casos_PN_CORR[[#This Row],[43991]]</f>
        <v>0</v>
      </c>
      <c r="CU527">
        <f>+Casos_PN_CORR[[#This Row],[43993]]-Casos_PN_CORR[[#This Row],[43992]]</f>
        <v>0</v>
      </c>
    </row>
    <row r="528" spans="1:99" x14ac:dyDescent="0.3">
      <c r="A528">
        <v>40106</v>
      </c>
      <c r="B528" s="2" t="s">
        <v>154</v>
      </c>
      <c r="C528" s="2" t="s">
        <v>155</v>
      </c>
      <c r="D528" s="2" t="s">
        <v>720</v>
      </c>
      <c r="E528" s="4">
        <f t="shared" si="8"/>
        <v>0</v>
      </c>
      <c r="F528">
        <f>+Casos_PN_CORR[[#This Row],[43900]]</f>
        <v>0</v>
      </c>
      <c r="G528">
        <f>+Casos_PN_CORR[[#This Row],[43901]]-Casos_PN_CORR[[#This Row],[43900]]</f>
        <v>0</v>
      </c>
      <c r="H528">
        <f>+Casos_PN_CORR[[#This Row],[43902]]-Casos_PN_CORR[[#This Row],[43901]]</f>
        <v>0</v>
      </c>
      <c r="I528">
        <f>+Casos_PN_CORR[[#This Row],[43903]]-Casos_PN_CORR[[#This Row],[43902]]</f>
        <v>0</v>
      </c>
      <c r="J528">
        <f>+Casos_PN_CORR[[#This Row],[43904]]-Casos_PN_CORR[[#This Row],[43903]]</f>
        <v>0</v>
      </c>
      <c r="K528">
        <f>+Casos_PN_CORR[[#This Row],[43905]]-Casos_PN_CORR[[#This Row],[43904]]</f>
        <v>0</v>
      </c>
      <c r="L528">
        <f>+Casos_PN_CORR[[#This Row],[43906]]-Casos_PN_CORR[[#This Row],[43905]]</f>
        <v>0</v>
      </c>
      <c r="M528">
        <f>+Casos_PN_CORR[[#This Row],[43907]]-Casos_PN_CORR[[#This Row],[43906]]</f>
        <v>0</v>
      </c>
      <c r="N528">
        <f>+Casos_PN_CORR[[#This Row],[43908]]-Casos_PN_CORR[[#This Row],[43907]]</f>
        <v>0</v>
      </c>
      <c r="O528">
        <f>+Casos_PN_CORR[[#This Row],[43909]]-Casos_PN_CORR[[#This Row],[43908]]</f>
        <v>0</v>
      </c>
      <c r="P528">
        <f>+Casos_PN_CORR[[#This Row],[43910]]-Casos_PN_CORR[[#This Row],[43909]]</f>
        <v>0</v>
      </c>
      <c r="Q528">
        <f>+Casos_PN_CORR[[#This Row],[43911]]-Casos_PN_CORR[[#This Row],[43910]]</f>
        <v>0</v>
      </c>
      <c r="R528">
        <f>+Casos_PN_CORR[[#This Row],[43912]]-Casos_PN_CORR[[#This Row],[43911]]</f>
        <v>0</v>
      </c>
      <c r="S528">
        <f>+Casos_PN_CORR[[#This Row],[43913]]-Casos_PN_CORR[[#This Row],[43912]]</f>
        <v>0</v>
      </c>
      <c r="T528">
        <f>+Casos_PN_CORR[[#This Row],[43914]]-Casos_PN_CORR[[#This Row],[43913]]</f>
        <v>0</v>
      </c>
      <c r="U528">
        <f>+Casos_PN_CORR[[#This Row],[43915]]-Casos_PN_CORR[[#This Row],[43914]]</f>
        <v>0</v>
      </c>
      <c r="V528">
        <f>+Casos_PN_CORR[[#This Row],[43916]]-Casos_PN_CORR[[#This Row],[43915]]</f>
        <v>0</v>
      </c>
      <c r="W528">
        <f>+Casos_PN_CORR[[#This Row],[43917]]-Casos_PN_CORR[[#This Row],[43916]]</f>
        <v>0</v>
      </c>
      <c r="X528">
        <f>+Casos_PN_CORR[[#This Row],[43918]]-Casos_PN_CORR[[#This Row],[43917]]</f>
        <v>0</v>
      </c>
      <c r="Y528">
        <f>+Casos_PN_CORR[[#This Row],[43919]]-Casos_PN_CORR[[#This Row],[43918]]</f>
        <v>0</v>
      </c>
      <c r="Z528">
        <f>+Casos_PN_CORR[[#This Row],[43920]]-Casos_PN_CORR[[#This Row],[43919]]</f>
        <v>0</v>
      </c>
      <c r="AA528">
        <f>+Casos_PN_CORR[[#This Row],[43921]]-Casos_PN_CORR[[#This Row],[43920]]</f>
        <v>0</v>
      </c>
      <c r="AB528">
        <f>+Casos_PN_CORR[[#This Row],[43922]]-Casos_PN_CORR[[#This Row],[43921]]</f>
        <v>0</v>
      </c>
      <c r="AC528">
        <f>+Casos_PN_CORR[[#This Row],[43923]]-Casos_PN_CORR[[#This Row],[43922]]</f>
        <v>0</v>
      </c>
      <c r="AD528">
        <f>+Casos_PN_CORR[[#This Row],[43924]]-Casos_PN_CORR[[#This Row],[43923]]</f>
        <v>0</v>
      </c>
      <c r="AE528">
        <f>+Casos_PN_CORR[[#This Row],[43925]]-Casos_PN_CORR[[#This Row],[43924]]</f>
        <v>0</v>
      </c>
      <c r="AF528">
        <f>+Casos_PN_CORR[[#This Row],[43926]]-Casos_PN_CORR[[#This Row],[43925]]</f>
        <v>0</v>
      </c>
      <c r="AG528">
        <f>+Casos_PN_CORR[[#This Row],[43927]]-Casos_PN_CORR[[#This Row],[43926]]</f>
        <v>0</v>
      </c>
      <c r="AH528">
        <f>+Casos_PN_CORR[[#This Row],[43928]]-Casos_PN_CORR[[#This Row],[43927]]</f>
        <v>0</v>
      </c>
      <c r="AI528">
        <f>+Casos_PN_CORR[[#This Row],[43929]]-Casos_PN_CORR[[#This Row],[43928]]</f>
        <v>0</v>
      </c>
      <c r="AJ528">
        <f>+Casos_PN_CORR[[#This Row],[43930]]-Casos_PN_CORR[[#This Row],[43929]]</f>
        <v>0</v>
      </c>
      <c r="AK528">
        <f>+Casos_PN_CORR[[#This Row],[43931]]-Casos_PN_CORR[[#This Row],[43930]]</f>
        <v>0</v>
      </c>
      <c r="AL528">
        <f>+Casos_PN_CORR[[#This Row],[43932]]-Casos_PN_CORR[[#This Row],[43931]]</f>
        <v>0</v>
      </c>
      <c r="AM528">
        <f>+Casos_PN_CORR[[#This Row],[43933]]-Casos_PN_CORR[[#This Row],[43932]]</f>
        <v>0</v>
      </c>
      <c r="AN528">
        <f>+Casos_PN_CORR[[#This Row],[43934]]-Casos_PN_CORR[[#This Row],[43933]]</f>
        <v>0</v>
      </c>
      <c r="AO528">
        <f>+Casos_PN_CORR[[#This Row],[43935]]-Casos_PN_CORR[[#This Row],[43934]]</f>
        <v>0</v>
      </c>
      <c r="AP528">
        <f>+Casos_PN_CORR[[#This Row],[43936]]-Casos_PN_CORR[[#This Row],[43935]]</f>
        <v>0</v>
      </c>
      <c r="AQ528">
        <f>+Casos_PN_CORR[[#This Row],[43937]]-Casos_PN_CORR[[#This Row],[43936]]</f>
        <v>0</v>
      </c>
      <c r="AR528">
        <f>+Casos_PN_CORR[[#This Row],[43938]]-Casos_PN_CORR[[#This Row],[43937]]</f>
        <v>0</v>
      </c>
      <c r="AS528">
        <f>+Casos_PN_CORR[[#This Row],[43939]]-Casos_PN_CORR[[#This Row],[43938]]</f>
        <v>0</v>
      </c>
      <c r="AT528">
        <f>+Casos_PN_CORR[[#This Row],[43940]]-Casos_PN_CORR[[#This Row],[43939]]</f>
        <v>0</v>
      </c>
      <c r="AU528">
        <f>+Casos_PN_CORR[[#This Row],[43941]]-Casos_PN_CORR[[#This Row],[43940]]</f>
        <v>0</v>
      </c>
      <c r="AV528">
        <f>+Casos_PN_CORR[[#This Row],[43942]]-Casos_PN_CORR[[#This Row],[43941]]</f>
        <v>0</v>
      </c>
      <c r="AW528">
        <f>+Casos_PN_CORR[[#This Row],[43943]]-Casos_PN_CORR[[#This Row],[43942]]</f>
        <v>0</v>
      </c>
      <c r="AX528">
        <f>+Casos_PN_CORR[[#This Row],[43944]]-Casos_PN_CORR[[#This Row],[43943]]</f>
        <v>0</v>
      </c>
      <c r="AY528">
        <f>+Casos_PN_CORR[[#This Row],[43945]]-Casos_PN_CORR[[#This Row],[43944]]</f>
        <v>0</v>
      </c>
      <c r="AZ528">
        <f>+Casos_PN_CORR[[#This Row],[43946]]-Casos_PN_CORR[[#This Row],[43945]]</f>
        <v>0</v>
      </c>
      <c r="BA528">
        <f>+Casos_PN_CORR[[#This Row],[43947]]-Casos_PN_CORR[[#This Row],[43946]]</f>
        <v>0</v>
      </c>
      <c r="BB528">
        <f>+Casos_PN_CORR[[#This Row],[43948]]-Casos_PN_CORR[[#This Row],[43947]]</f>
        <v>0</v>
      </c>
      <c r="BC528">
        <f>+Casos_PN_CORR[[#This Row],[43949]]-Casos_PN_CORR[[#This Row],[43948]]</f>
        <v>0</v>
      </c>
      <c r="BD528">
        <f>+Casos_PN_CORR[[#This Row],[43950]]-Casos_PN_CORR[[#This Row],[43949]]</f>
        <v>0</v>
      </c>
      <c r="BE528">
        <f>+Casos_PN_CORR[[#This Row],[43951]]-Casos_PN_CORR[[#This Row],[43950]]</f>
        <v>0</v>
      </c>
      <c r="BF528">
        <f>+Casos_PN_CORR[[#This Row],[43952]]-Casos_PN_CORR[[#This Row],[43951]]</f>
        <v>0</v>
      </c>
      <c r="BG528">
        <f>+Casos_PN_CORR[[#This Row],[43953]]-Casos_PN_CORR[[#This Row],[43952]]</f>
        <v>0</v>
      </c>
      <c r="BH528">
        <f>+Casos_PN_CORR[[#This Row],[43954]]-Casos_PN_CORR[[#This Row],[43953]]</f>
        <v>0</v>
      </c>
      <c r="BI528">
        <f>+Casos_PN_CORR[[#This Row],[43955]]-Casos_PN_CORR[[#This Row],[43954]]</f>
        <v>0</v>
      </c>
      <c r="BJ528">
        <f>+Casos_PN_CORR[[#This Row],[43956]]-Casos_PN_CORR[[#This Row],[43955]]</f>
        <v>0</v>
      </c>
      <c r="BK528">
        <f>+Casos_PN_CORR[[#This Row],[43957]]-Casos_PN_CORR[[#This Row],[43956]]</f>
        <v>0</v>
      </c>
      <c r="BL528">
        <f>+Casos_PN_CORR[[#This Row],[43958]]-Casos_PN_CORR[[#This Row],[43957]]</f>
        <v>0</v>
      </c>
      <c r="BM528">
        <f>+Casos_PN_CORR[[#This Row],[43959]]-Casos_PN_CORR[[#This Row],[43958]]</f>
        <v>0</v>
      </c>
      <c r="BN528">
        <f>+Casos_PN_CORR[[#This Row],[43960]]-Casos_PN_CORR[[#This Row],[43959]]</f>
        <v>0</v>
      </c>
      <c r="BO528">
        <f>+Casos_PN_CORR[[#This Row],[43961]]-Casos_PN_CORR[[#This Row],[43960]]</f>
        <v>0</v>
      </c>
      <c r="BP528">
        <f>+Casos_PN_CORR[[#This Row],[43962]]-Casos_PN_CORR[[#This Row],[43961]]</f>
        <v>0</v>
      </c>
      <c r="BQ528">
        <f>+Casos_PN_CORR[[#This Row],[43963]]-Casos_PN_CORR[[#This Row],[43962]]</f>
        <v>0</v>
      </c>
      <c r="BR528">
        <f>+Casos_PN_CORR[[#This Row],[43964]]-Casos_PN_CORR[[#This Row],[43963]]</f>
        <v>0</v>
      </c>
      <c r="BS528">
        <f>+Casos_PN_CORR[[#This Row],[43965]]-Casos_PN_CORR[[#This Row],[43964]]</f>
        <v>0</v>
      </c>
      <c r="BT528">
        <f>+Casos_PN_CORR[[#This Row],[43966]]-Casos_PN_CORR[[#This Row],[43965]]</f>
        <v>0</v>
      </c>
      <c r="BU528">
        <f>+Casos_PN_CORR[[#This Row],[43967]]-Casos_PN_CORR[[#This Row],[43966]]</f>
        <v>0</v>
      </c>
      <c r="BV528">
        <f>+Casos_PN_CORR[[#This Row],[43968]]-Casos_PN_CORR[[#This Row],[43967]]</f>
        <v>0</v>
      </c>
      <c r="BW528">
        <f>+Casos_PN_CORR[[#This Row],[43969]]-Casos_PN_CORR[[#This Row],[43968]]</f>
        <v>0</v>
      </c>
      <c r="BX528">
        <f>+Casos_PN_CORR[[#This Row],[43970]]-Casos_PN_CORR[[#This Row],[43969]]</f>
        <v>0</v>
      </c>
      <c r="BY528">
        <f>+Casos_PN_CORR[[#This Row],[43971]]-Casos_PN_CORR[[#This Row],[43970]]</f>
        <v>0</v>
      </c>
      <c r="BZ528">
        <f>+Casos_PN_CORR[[#This Row],[43972]]-Casos_PN_CORR[[#This Row],[43971]]</f>
        <v>0</v>
      </c>
      <c r="CA528">
        <f>+Casos_PN_CORR[[#This Row],[43973]]-Casos_PN_CORR[[#This Row],[43972]]</f>
        <v>0</v>
      </c>
      <c r="CB528">
        <f>+Casos_PN_CORR[[#This Row],[43974]]-Casos_PN_CORR[[#This Row],[43973]]</f>
        <v>0</v>
      </c>
      <c r="CC528">
        <f>+Casos_PN_CORR[[#This Row],[43975]]-Casos_PN_CORR[[#This Row],[43974]]</f>
        <v>0</v>
      </c>
      <c r="CD528">
        <f>+Casos_PN_CORR[[#This Row],[43976]]-Casos_PN_CORR[[#This Row],[43975]]</f>
        <v>0</v>
      </c>
      <c r="CE528">
        <f>+Casos_PN_CORR[[#This Row],[43977]]-Casos_PN_CORR[[#This Row],[43976]]</f>
        <v>0</v>
      </c>
      <c r="CF528">
        <f>+Casos_PN_CORR[[#This Row],[43978]]-Casos_PN_CORR[[#This Row],[43977]]</f>
        <v>0</v>
      </c>
      <c r="CG528">
        <f>+Casos_PN_CORR[[#This Row],[43979]]-Casos_PN_CORR[[#This Row],[43978]]</f>
        <v>0</v>
      </c>
      <c r="CH528">
        <f>+Casos_PN_CORR[[#This Row],[43980]]-Casos_PN_CORR[[#This Row],[43979]]</f>
        <v>0</v>
      </c>
      <c r="CI528">
        <f>+Casos_PN_CORR[[#This Row],[43981]]-Casos_PN_CORR[[#This Row],[43980]]</f>
        <v>0</v>
      </c>
      <c r="CJ528">
        <f>+Casos_PN_CORR[[#This Row],[43982]]-Casos_PN_CORR[[#This Row],[43981]]</f>
        <v>0</v>
      </c>
      <c r="CK528">
        <f>+Casos_PN_CORR[[#This Row],[43983]]-Casos_PN_CORR[[#This Row],[43982]]</f>
        <v>0</v>
      </c>
      <c r="CL528">
        <f>+Casos_PN_CORR[[#This Row],[43984]]-Casos_PN_CORR[[#This Row],[43983]]</f>
        <v>0</v>
      </c>
      <c r="CM528">
        <f>+Casos_PN_CORR[[#This Row],[43985]]-Casos_PN_CORR[[#This Row],[43984]]</f>
        <v>0</v>
      </c>
      <c r="CN528">
        <f>+Casos_PN_CORR[[#This Row],[43986]]-Casos_PN_CORR[[#This Row],[43985]]</f>
        <v>0</v>
      </c>
      <c r="CO528">
        <f>+Casos_PN_CORR[[#This Row],[43987]]-Casos_PN_CORR[[#This Row],[43986]]</f>
        <v>0</v>
      </c>
      <c r="CP528">
        <f>+Casos_PN_CORR[[#This Row],[43988]]-Casos_PN_CORR[[#This Row],[43987]]</f>
        <v>0</v>
      </c>
      <c r="CQ528">
        <f>+Casos_PN_CORR[[#This Row],[43989]]-Casos_PN_CORR[[#This Row],[43988]]</f>
        <v>0</v>
      </c>
      <c r="CR528">
        <f>+Casos_PN_CORR[[#This Row],[43990]]-Casos_PN_CORR[[#This Row],[43989]]</f>
        <v>0</v>
      </c>
      <c r="CS528">
        <f>+Casos_PN_CORR[[#This Row],[43991]]-Casos_PN_CORR[[#This Row],[43990]]</f>
        <v>0</v>
      </c>
      <c r="CT528">
        <f>+Casos_PN_CORR[[#This Row],[43992]]-Casos_PN_CORR[[#This Row],[43991]]</f>
        <v>0</v>
      </c>
      <c r="CU528">
        <f>+Casos_PN_CORR[[#This Row],[43993]]-Casos_PN_CORR[[#This Row],[43992]]</f>
        <v>0</v>
      </c>
    </row>
    <row r="529" spans="1:99" x14ac:dyDescent="0.3">
      <c r="A529">
        <v>10305</v>
      </c>
      <c r="B529" s="2" t="s">
        <v>163</v>
      </c>
      <c r="C529" s="2" t="s">
        <v>167</v>
      </c>
      <c r="D529" s="2" t="s">
        <v>265</v>
      </c>
      <c r="E529" s="4">
        <f t="shared" si="8"/>
        <v>0</v>
      </c>
      <c r="F529">
        <f>+Casos_PN_CORR[[#This Row],[43900]]</f>
        <v>0</v>
      </c>
      <c r="G529">
        <f>+Casos_PN_CORR[[#This Row],[43901]]-Casos_PN_CORR[[#This Row],[43900]]</f>
        <v>0</v>
      </c>
      <c r="H529">
        <f>+Casos_PN_CORR[[#This Row],[43902]]-Casos_PN_CORR[[#This Row],[43901]]</f>
        <v>0</v>
      </c>
      <c r="I529">
        <f>+Casos_PN_CORR[[#This Row],[43903]]-Casos_PN_CORR[[#This Row],[43902]]</f>
        <v>0</v>
      </c>
      <c r="J529">
        <f>+Casos_PN_CORR[[#This Row],[43904]]-Casos_PN_CORR[[#This Row],[43903]]</f>
        <v>0</v>
      </c>
      <c r="K529">
        <f>+Casos_PN_CORR[[#This Row],[43905]]-Casos_PN_CORR[[#This Row],[43904]]</f>
        <v>0</v>
      </c>
      <c r="L529">
        <f>+Casos_PN_CORR[[#This Row],[43906]]-Casos_PN_CORR[[#This Row],[43905]]</f>
        <v>0</v>
      </c>
      <c r="M529">
        <f>+Casos_PN_CORR[[#This Row],[43907]]-Casos_PN_CORR[[#This Row],[43906]]</f>
        <v>0</v>
      </c>
      <c r="N529">
        <f>+Casos_PN_CORR[[#This Row],[43908]]-Casos_PN_CORR[[#This Row],[43907]]</f>
        <v>0</v>
      </c>
      <c r="O529">
        <f>+Casos_PN_CORR[[#This Row],[43909]]-Casos_PN_CORR[[#This Row],[43908]]</f>
        <v>0</v>
      </c>
      <c r="P529">
        <f>+Casos_PN_CORR[[#This Row],[43910]]-Casos_PN_CORR[[#This Row],[43909]]</f>
        <v>0</v>
      </c>
      <c r="Q529">
        <f>+Casos_PN_CORR[[#This Row],[43911]]-Casos_PN_CORR[[#This Row],[43910]]</f>
        <v>0</v>
      </c>
      <c r="R529">
        <f>+Casos_PN_CORR[[#This Row],[43912]]-Casos_PN_CORR[[#This Row],[43911]]</f>
        <v>0</v>
      </c>
      <c r="S529">
        <f>+Casos_PN_CORR[[#This Row],[43913]]-Casos_PN_CORR[[#This Row],[43912]]</f>
        <v>0</v>
      </c>
      <c r="T529">
        <f>+Casos_PN_CORR[[#This Row],[43914]]-Casos_PN_CORR[[#This Row],[43913]]</f>
        <v>0</v>
      </c>
      <c r="U529">
        <f>+Casos_PN_CORR[[#This Row],[43915]]-Casos_PN_CORR[[#This Row],[43914]]</f>
        <v>0</v>
      </c>
      <c r="V529">
        <f>+Casos_PN_CORR[[#This Row],[43916]]-Casos_PN_CORR[[#This Row],[43915]]</f>
        <v>0</v>
      </c>
      <c r="W529">
        <f>+Casos_PN_CORR[[#This Row],[43917]]-Casos_PN_CORR[[#This Row],[43916]]</f>
        <v>0</v>
      </c>
      <c r="X529">
        <f>+Casos_PN_CORR[[#This Row],[43918]]-Casos_PN_CORR[[#This Row],[43917]]</f>
        <v>0</v>
      </c>
      <c r="Y529">
        <f>+Casos_PN_CORR[[#This Row],[43919]]-Casos_PN_CORR[[#This Row],[43918]]</f>
        <v>0</v>
      </c>
      <c r="Z529">
        <f>+Casos_PN_CORR[[#This Row],[43920]]-Casos_PN_CORR[[#This Row],[43919]]</f>
        <v>0</v>
      </c>
      <c r="AA529">
        <f>+Casos_PN_CORR[[#This Row],[43921]]-Casos_PN_CORR[[#This Row],[43920]]</f>
        <v>0</v>
      </c>
      <c r="AB529">
        <f>+Casos_PN_CORR[[#This Row],[43922]]-Casos_PN_CORR[[#This Row],[43921]]</f>
        <v>0</v>
      </c>
      <c r="AC529">
        <f>+Casos_PN_CORR[[#This Row],[43923]]-Casos_PN_CORR[[#This Row],[43922]]</f>
        <v>0</v>
      </c>
      <c r="AD529">
        <f>+Casos_PN_CORR[[#This Row],[43924]]-Casos_PN_CORR[[#This Row],[43923]]</f>
        <v>0</v>
      </c>
      <c r="AE529">
        <f>+Casos_PN_CORR[[#This Row],[43925]]-Casos_PN_CORR[[#This Row],[43924]]</f>
        <v>0</v>
      </c>
      <c r="AF529">
        <f>+Casos_PN_CORR[[#This Row],[43926]]-Casos_PN_CORR[[#This Row],[43925]]</f>
        <v>0</v>
      </c>
      <c r="AG529">
        <f>+Casos_PN_CORR[[#This Row],[43927]]-Casos_PN_CORR[[#This Row],[43926]]</f>
        <v>0</v>
      </c>
      <c r="AH529">
        <f>+Casos_PN_CORR[[#This Row],[43928]]-Casos_PN_CORR[[#This Row],[43927]]</f>
        <v>0</v>
      </c>
      <c r="AI529">
        <f>+Casos_PN_CORR[[#This Row],[43929]]-Casos_PN_CORR[[#This Row],[43928]]</f>
        <v>0</v>
      </c>
      <c r="AJ529">
        <f>+Casos_PN_CORR[[#This Row],[43930]]-Casos_PN_CORR[[#This Row],[43929]]</f>
        <v>0</v>
      </c>
      <c r="AK529">
        <f>+Casos_PN_CORR[[#This Row],[43931]]-Casos_PN_CORR[[#This Row],[43930]]</f>
        <v>0</v>
      </c>
      <c r="AL529">
        <f>+Casos_PN_CORR[[#This Row],[43932]]-Casos_PN_CORR[[#This Row],[43931]]</f>
        <v>0</v>
      </c>
      <c r="AM529">
        <f>+Casos_PN_CORR[[#This Row],[43933]]-Casos_PN_CORR[[#This Row],[43932]]</f>
        <v>0</v>
      </c>
      <c r="AN529">
        <f>+Casos_PN_CORR[[#This Row],[43934]]-Casos_PN_CORR[[#This Row],[43933]]</f>
        <v>0</v>
      </c>
      <c r="AO529">
        <f>+Casos_PN_CORR[[#This Row],[43935]]-Casos_PN_CORR[[#This Row],[43934]]</f>
        <v>0</v>
      </c>
      <c r="AP529">
        <f>+Casos_PN_CORR[[#This Row],[43936]]-Casos_PN_CORR[[#This Row],[43935]]</f>
        <v>0</v>
      </c>
      <c r="AQ529">
        <f>+Casos_PN_CORR[[#This Row],[43937]]-Casos_PN_CORR[[#This Row],[43936]]</f>
        <v>0</v>
      </c>
      <c r="AR529">
        <f>+Casos_PN_CORR[[#This Row],[43938]]-Casos_PN_CORR[[#This Row],[43937]]</f>
        <v>0</v>
      </c>
      <c r="AS529">
        <f>+Casos_PN_CORR[[#This Row],[43939]]-Casos_PN_CORR[[#This Row],[43938]]</f>
        <v>0</v>
      </c>
      <c r="AT529">
        <f>+Casos_PN_CORR[[#This Row],[43940]]-Casos_PN_CORR[[#This Row],[43939]]</f>
        <v>0</v>
      </c>
      <c r="AU529">
        <f>+Casos_PN_CORR[[#This Row],[43941]]-Casos_PN_CORR[[#This Row],[43940]]</f>
        <v>0</v>
      </c>
      <c r="AV529">
        <f>+Casos_PN_CORR[[#This Row],[43942]]-Casos_PN_CORR[[#This Row],[43941]]</f>
        <v>0</v>
      </c>
      <c r="AW529">
        <f>+Casos_PN_CORR[[#This Row],[43943]]-Casos_PN_CORR[[#This Row],[43942]]</f>
        <v>0</v>
      </c>
      <c r="AX529">
        <f>+Casos_PN_CORR[[#This Row],[43944]]-Casos_PN_CORR[[#This Row],[43943]]</f>
        <v>0</v>
      </c>
      <c r="AY529">
        <f>+Casos_PN_CORR[[#This Row],[43945]]-Casos_PN_CORR[[#This Row],[43944]]</f>
        <v>0</v>
      </c>
      <c r="AZ529">
        <f>+Casos_PN_CORR[[#This Row],[43946]]-Casos_PN_CORR[[#This Row],[43945]]</f>
        <v>0</v>
      </c>
      <c r="BA529">
        <f>+Casos_PN_CORR[[#This Row],[43947]]-Casos_PN_CORR[[#This Row],[43946]]</f>
        <v>0</v>
      </c>
      <c r="BB529">
        <f>+Casos_PN_CORR[[#This Row],[43948]]-Casos_PN_CORR[[#This Row],[43947]]</f>
        <v>0</v>
      </c>
      <c r="BC529">
        <f>+Casos_PN_CORR[[#This Row],[43949]]-Casos_PN_CORR[[#This Row],[43948]]</f>
        <v>0</v>
      </c>
      <c r="BD529">
        <f>+Casos_PN_CORR[[#This Row],[43950]]-Casos_PN_CORR[[#This Row],[43949]]</f>
        <v>0</v>
      </c>
      <c r="BE529">
        <f>+Casos_PN_CORR[[#This Row],[43951]]-Casos_PN_CORR[[#This Row],[43950]]</f>
        <v>0</v>
      </c>
      <c r="BF529">
        <f>+Casos_PN_CORR[[#This Row],[43952]]-Casos_PN_CORR[[#This Row],[43951]]</f>
        <v>0</v>
      </c>
      <c r="BG529">
        <f>+Casos_PN_CORR[[#This Row],[43953]]-Casos_PN_CORR[[#This Row],[43952]]</f>
        <v>0</v>
      </c>
      <c r="BH529">
        <f>+Casos_PN_CORR[[#This Row],[43954]]-Casos_PN_CORR[[#This Row],[43953]]</f>
        <v>0</v>
      </c>
      <c r="BI529">
        <f>+Casos_PN_CORR[[#This Row],[43955]]-Casos_PN_CORR[[#This Row],[43954]]</f>
        <v>0</v>
      </c>
      <c r="BJ529">
        <f>+Casos_PN_CORR[[#This Row],[43956]]-Casos_PN_CORR[[#This Row],[43955]]</f>
        <v>0</v>
      </c>
      <c r="BK529">
        <f>+Casos_PN_CORR[[#This Row],[43957]]-Casos_PN_CORR[[#This Row],[43956]]</f>
        <v>0</v>
      </c>
      <c r="BL529">
        <f>+Casos_PN_CORR[[#This Row],[43958]]-Casos_PN_CORR[[#This Row],[43957]]</f>
        <v>0</v>
      </c>
      <c r="BM529">
        <f>+Casos_PN_CORR[[#This Row],[43959]]-Casos_PN_CORR[[#This Row],[43958]]</f>
        <v>0</v>
      </c>
      <c r="BN529">
        <f>+Casos_PN_CORR[[#This Row],[43960]]-Casos_PN_CORR[[#This Row],[43959]]</f>
        <v>0</v>
      </c>
      <c r="BO529">
        <f>+Casos_PN_CORR[[#This Row],[43961]]-Casos_PN_CORR[[#This Row],[43960]]</f>
        <v>0</v>
      </c>
      <c r="BP529">
        <f>+Casos_PN_CORR[[#This Row],[43962]]-Casos_PN_CORR[[#This Row],[43961]]</f>
        <v>0</v>
      </c>
      <c r="BQ529">
        <f>+Casos_PN_CORR[[#This Row],[43963]]-Casos_PN_CORR[[#This Row],[43962]]</f>
        <v>0</v>
      </c>
      <c r="BR529">
        <f>+Casos_PN_CORR[[#This Row],[43964]]-Casos_PN_CORR[[#This Row],[43963]]</f>
        <v>0</v>
      </c>
      <c r="BS529">
        <f>+Casos_PN_CORR[[#This Row],[43965]]-Casos_PN_CORR[[#This Row],[43964]]</f>
        <v>0</v>
      </c>
      <c r="BT529">
        <f>+Casos_PN_CORR[[#This Row],[43966]]-Casos_PN_CORR[[#This Row],[43965]]</f>
        <v>0</v>
      </c>
      <c r="BU529">
        <f>+Casos_PN_CORR[[#This Row],[43967]]-Casos_PN_CORR[[#This Row],[43966]]</f>
        <v>0</v>
      </c>
      <c r="BV529">
        <f>+Casos_PN_CORR[[#This Row],[43968]]-Casos_PN_CORR[[#This Row],[43967]]</f>
        <v>0</v>
      </c>
      <c r="BW529">
        <f>+Casos_PN_CORR[[#This Row],[43969]]-Casos_PN_CORR[[#This Row],[43968]]</f>
        <v>0</v>
      </c>
      <c r="BX529">
        <f>+Casos_PN_CORR[[#This Row],[43970]]-Casos_PN_CORR[[#This Row],[43969]]</f>
        <v>0</v>
      </c>
      <c r="BY529">
        <f>+Casos_PN_CORR[[#This Row],[43971]]-Casos_PN_CORR[[#This Row],[43970]]</f>
        <v>0</v>
      </c>
      <c r="BZ529">
        <f>+Casos_PN_CORR[[#This Row],[43972]]-Casos_PN_CORR[[#This Row],[43971]]</f>
        <v>0</v>
      </c>
      <c r="CA529">
        <f>+Casos_PN_CORR[[#This Row],[43973]]-Casos_PN_CORR[[#This Row],[43972]]</f>
        <v>0</v>
      </c>
      <c r="CB529">
        <f>+Casos_PN_CORR[[#This Row],[43974]]-Casos_PN_CORR[[#This Row],[43973]]</f>
        <v>0</v>
      </c>
      <c r="CC529">
        <f>+Casos_PN_CORR[[#This Row],[43975]]-Casos_PN_CORR[[#This Row],[43974]]</f>
        <v>0</v>
      </c>
      <c r="CD529">
        <f>+Casos_PN_CORR[[#This Row],[43976]]-Casos_PN_CORR[[#This Row],[43975]]</f>
        <v>0</v>
      </c>
      <c r="CE529">
        <f>+Casos_PN_CORR[[#This Row],[43977]]-Casos_PN_CORR[[#This Row],[43976]]</f>
        <v>0</v>
      </c>
      <c r="CF529">
        <f>+Casos_PN_CORR[[#This Row],[43978]]-Casos_PN_CORR[[#This Row],[43977]]</f>
        <v>0</v>
      </c>
      <c r="CG529">
        <f>+Casos_PN_CORR[[#This Row],[43979]]-Casos_PN_CORR[[#This Row],[43978]]</f>
        <v>0</v>
      </c>
      <c r="CH529">
        <f>+Casos_PN_CORR[[#This Row],[43980]]-Casos_PN_CORR[[#This Row],[43979]]</f>
        <v>0</v>
      </c>
      <c r="CI529">
        <f>+Casos_PN_CORR[[#This Row],[43981]]-Casos_PN_CORR[[#This Row],[43980]]</f>
        <v>0</v>
      </c>
      <c r="CJ529">
        <f>+Casos_PN_CORR[[#This Row],[43982]]-Casos_PN_CORR[[#This Row],[43981]]</f>
        <v>0</v>
      </c>
      <c r="CK529">
        <f>+Casos_PN_CORR[[#This Row],[43983]]-Casos_PN_CORR[[#This Row],[43982]]</f>
        <v>0</v>
      </c>
      <c r="CL529">
        <f>+Casos_PN_CORR[[#This Row],[43984]]-Casos_PN_CORR[[#This Row],[43983]]</f>
        <v>0</v>
      </c>
      <c r="CM529">
        <f>+Casos_PN_CORR[[#This Row],[43985]]-Casos_PN_CORR[[#This Row],[43984]]</f>
        <v>0</v>
      </c>
      <c r="CN529">
        <f>+Casos_PN_CORR[[#This Row],[43986]]-Casos_PN_CORR[[#This Row],[43985]]</f>
        <v>0</v>
      </c>
      <c r="CO529">
        <f>+Casos_PN_CORR[[#This Row],[43987]]-Casos_PN_CORR[[#This Row],[43986]]</f>
        <v>0</v>
      </c>
      <c r="CP529">
        <f>+Casos_PN_CORR[[#This Row],[43988]]-Casos_PN_CORR[[#This Row],[43987]]</f>
        <v>0</v>
      </c>
      <c r="CQ529">
        <f>+Casos_PN_CORR[[#This Row],[43989]]-Casos_PN_CORR[[#This Row],[43988]]</f>
        <v>0</v>
      </c>
      <c r="CR529">
        <f>+Casos_PN_CORR[[#This Row],[43990]]-Casos_PN_CORR[[#This Row],[43989]]</f>
        <v>0</v>
      </c>
      <c r="CS529">
        <f>+Casos_PN_CORR[[#This Row],[43991]]-Casos_PN_CORR[[#This Row],[43990]]</f>
        <v>0</v>
      </c>
      <c r="CT529">
        <f>+Casos_PN_CORR[[#This Row],[43992]]-Casos_PN_CORR[[#This Row],[43991]]</f>
        <v>0</v>
      </c>
      <c r="CU529">
        <f>+Casos_PN_CORR[[#This Row],[43993]]-Casos_PN_CORR[[#This Row],[43992]]</f>
        <v>0</v>
      </c>
    </row>
    <row r="530" spans="1:99" x14ac:dyDescent="0.3">
      <c r="A530">
        <v>90804</v>
      </c>
      <c r="B530" s="2" t="s">
        <v>114</v>
      </c>
      <c r="C530" s="2" t="s">
        <v>118</v>
      </c>
      <c r="D530" s="2" t="s">
        <v>721</v>
      </c>
      <c r="E530" s="4">
        <f t="shared" si="8"/>
        <v>0</v>
      </c>
      <c r="F530">
        <f>+Casos_PN_CORR[[#This Row],[43900]]</f>
        <v>0</v>
      </c>
      <c r="G530">
        <f>+Casos_PN_CORR[[#This Row],[43901]]-Casos_PN_CORR[[#This Row],[43900]]</f>
        <v>0</v>
      </c>
      <c r="H530">
        <f>+Casos_PN_CORR[[#This Row],[43902]]-Casos_PN_CORR[[#This Row],[43901]]</f>
        <v>0</v>
      </c>
      <c r="I530">
        <f>+Casos_PN_CORR[[#This Row],[43903]]-Casos_PN_CORR[[#This Row],[43902]]</f>
        <v>0</v>
      </c>
      <c r="J530">
        <f>+Casos_PN_CORR[[#This Row],[43904]]-Casos_PN_CORR[[#This Row],[43903]]</f>
        <v>0</v>
      </c>
      <c r="K530">
        <f>+Casos_PN_CORR[[#This Row],[43905]]-Casos_PN_CORR[[#This Row],[43904]]</f>
        <v>0</v>
      </c>
      <c r="L530">
        <f>+Casos_PN_CORR[[#This Row],[43906]]-Casos_PN_CORR[[#This Row],[43905]]</f>
        <v>0</v>
      </c>
      <c r="M530">
        <f>+Casos_PN_CORR[[#This Row],[43907]]-Casos_PN_CORR[[#This Row],[43906]]</f>
        <v>0</v>
      </c>
      <c r="N530">
        <f>+Casos_PN_CORR[[#This Row],[43908]]-Casos_PN_CORR[[#This Row],[43907]]</f>
        <v>0</v>
      </c>
      <c r="O530">
        <f>+Casos_PN_CORR[[#This Row],[43909]]-Casos_PN_CORR[[#This Row],[43908]]</f>
        <v>0</v>
      </c>
      <c r="P530">
        <f>+Casos_PN_CORR[[#This Row],[43910]]-Casos_PN_CORR[[#This Row],[43909]]</f>
        <v>0</v>
      </c>
      <c r="Q530">
        <f>+Casos_PN_CORR[[#This Row],[43911]]-Casos_PN_CORR[[#This Row],[43910]]</f>
        <v>0</v>
      </c>
      <c r="R530">
        <f>+Casos_PN_CORR[[#This Row],[43912]]-Casos_PN_CORR[[#This Row],[43911]]</f>
        <v>0</v>
      </c>
      <c r="S530">
        <f>+Casos_PN_CORR[[#This Row],[43913]]-Casos_PN_CORR[[#This Row],[43912]]</f>
        <v>0</v>
      </c>
      <c r="T530">
        <f>+Casos_PN_CORR[[#This Row],[43914]]-Casos_PN_CORR[[#This Row],[43913]]</f>
        <v>0</v>
      </c>
      <c r="U530">
        <f>+Casos_PN_CORR[[#This Row],[43915]]-Casos_PN_CORR[[#This Row],[43914]]</f>
        <v>0</v>
      </c>
      <c r="V530">
        <f>+Casos_PN_CORR[[#This Row],[43916]]-Casos_PN_CORR[[#This Row],[43915]]</f>
        <v>0</v>
      </c>
      <c r="W530">
        <f>+Casos_PN_CORR[[#This Row],[43917]]-Casos_PN_CORR[[#This Row],[43916]]</f>
        <v>0</v>
      </c>
      <c r="X530">
        <f>+Casos_PN_CORR[[#This Row],[43918]]-Casos_PN_CORR[[#This Row],[43917]]</f>
        <v>0</v>
      </c>
      <c r="Y530">
        <f>+Casos_PN_CORR[[#This Row],[43919]]-Casos_PN_CORR[[#This Row],[43918]]</f>
        <v>0</v>
      </c>
      <c r="Z530">
        <f>+Casos_PN_CORR[[#This Row],[43920]]-Casos_PN_CORR[[#This Row],[43919]]</f>
        <v>0</v>
      </c>
      <c r="AA530">
        <f>+Casos_PN_CORR[[#This Row],[43921]]-Casos_PN_CORR[[#This Row],[43920]]</f>
        <v>0</v>
      </c>
      <c r="AB530">
        <f>+Casos_PN_CORR[[#This Row],[43922]]-Casos_PN_CORR[[#This Row],[43921]]</f>
        <v>0</v>
      </c>
      <c r="AC530">
        <f>+Casos_PN_CORR[[#This Row],[43923]]-Casos_PN_CORR[[#This Row],[43922]]</f>
        <v>0</v>
      </c>
      <c r="AD530">
        <f>+Casos_PN_CORR[[#This Row],[43924]]-Casos_PN_CORR[[#This Row],[43923]]</f>
        <v>0</v>
      </c>
      <c r="AE530">
        <f>+Casos_PN_CORR[[#This Row],[43925]]-Casos_PN_CORR[[#This Row],[43924]]</f>
        <v>0</v>
      </c>
      <c r="AF530">
        <f>+Casos_PN_CORR[[#This Row],[43926]]-Casos_PN_CORR[[#This Row],[43925]]</f>
        <v>0</v>
      </c>
      <c r="AG530">
        <f>+Casos_PN_CORR[[#This Row],[43927]]-Casos_PN_CORR[[#This Row],[43926]]</f>
        <v>0</v>
      </c>
      <c r="AH530">
        <f>+Casos_PN_CORR[[#This Row],[43928]]-Casos_PN_CORR[[#This Row],[43927]]</f>
        <v>0</v>
      </c>
      <c r="AI530">
        <f>+Casos_PN_CORR[[#This Row],[43929]]-Casos_PN_CORR[[#This Row],[43928]]</f>
        <v>0</v>
      </c>
      <c r="AJ530">
        <f>+Casos_PN_CORR[[#This Row],[43930]]-Casos_PN_CORR[[#This Row],[43929]]</f>
        <v>0</v>
      </c>
      <c r="AK530">
        <f>+Casos_PN_CORR[[#This Row],[43931]]-Casos_PN_CORR[[#This Row],[43930]]</f>
        <v>0</v>
      </c>
      <c r="AL530">
        <f>+Casos_PN_CORR[[#This Row],[43932]]-Casos_PN_CORR[[#This Row],[43931]]</f>
        <v>0</v>
      </c>
      <c r="AM530">
        <f>+Casos_PN_CORR[[#This Row],[43933]]-Casos_PN_CORR[[#This Row],[43932]]</f>
        <v>0</v>
      </c>
      <c r="AN530">
        <f>+Casos_PN_CORR[[#This Row],[43934]]-Casos_PN_CORR[[#This Row],[43933]]</f>
        <v>0</v>
      </c>
      <c r="AO530">
        <f>+Casos_PN_CORR[[#This Row],[43935]]-Casos_PN_CORR[[#This Row],[43934]]</f>
        <v>0</v>
      </c>
      <c r="AP530">
        <f>+Casos_PN_CORR[[#This Row],[43936]]-Casos_PN_CORR[[#This Row],[43935]]</f>
        <v>0</v>
      </c>
      <c r="AQ530">
        <f>+Casos_PN_CORR[[#This Row],[43937]]-Casos_PN_CORR[[#This Row],[43936]]</f>
        <v>0</v>
      </c>
      <c r="AR530">
        <f>+Casos_PN_CORR[[#This Row],[43938]]-Casos_PN_CORR[[#This Row],[43937]]</f>
        <v>0</v>
      </c>
      <c r="AS530">
        <f>+Casos_PN_CORR[[#This Row],[43939]]-Casos_PN_CORR[[#This Row],[43938]]</f>
        <v>0</v>
      </c>
      <c r="AT530">
        <f>+Casos_PN_CORR[[#This Row],[43940]]-Casos_PN_CORR[[#This Row],[43939]]</f>
        <v>0</v>
      </c>
      <c r="AU530">
        <f>+Casos_PN_CORR[[#This Row],[43941]]-Casos_PN_CORR[[#This Row],[43940]]</f>
        <v>0</v>
      </c>
      <c r="AV530">
        <f>+Casos_PN_CORR[[#This Row],[43942]]-Casos_PN_CORR[[#This Row],[43941]]</f>
        <v>0</v>
      </c>
      <c r="AW530">
        <f>+Casos_PN_CORR[[#This Row],[43943]]-Casos_PN_CORR[[#This Row],[43942]]</f>
        <v>0</v>
      </c>
      <c r="AX530">
        <f>+Casos_PN_CORR[[#This Row],[43944]]-Casos_PN_CORR[[#This Row],[43943]]</f>
        <v>0</v>
      </c>
      <c r="AY530">
        <f>+Casos_PN_CORR[[#This Row],[43945]]-Casos_PN_CORR[[#This Row],[43944]]</f>
        <v>0</v>
      </c>
      <c r="AZ530">
        <f>+Casos_PN_CORR[[#This Row],[43946]]-Casos_PN_CORR[[#This Row],[43945]]</f>
        <v>0</v>
      </c>
      <c r="BA530">
        <f>+Casos_PN_CORR[[#This Row],[43947]]-Casos_PN_CORR[[#This Row],[43946]]</f>
        <v>0</v>
      </c>
      <c r="BB530">
        <f>+Casos_PN_CORR[[#This Row],[43948]]-Casos_PN_CORR[[#This Row],[43947]]</f>
        <v>0</v>
      </c>
      <c r="BC530">
        <f>+Casos_PN_CORR[[#This Row],[43949]]-Casos_PN_CORR[[#This Row],[43948]]</f>
        <v>0</v>
      </c>
      <c r="BD530">
        <f>+Casos_PN_CORR[[#This Row],[43950]]-Casos_PN_CORR[[#This Row],[43949]]</f>
        <v>0</v>
      </c>
      <c r="BE530">
        <f>+Casos_PN_CORR[[#This Row],[43951]]-Casos_PN_CORR[[#This Row],[43950]]</f>
        <v>0</v>
      </c>
      <c r="BF530">
        <f>+Casos_PN_CORR[[#This Row],[43952]]-Casos_PN_CORR[[#This Row],[43951]]</f>
        <v>0</v>
      </c>
      <c r="BG530">
        <f>+Casos_PN_CORR[[#This Row],[43953]]-Casos_PN_CORR[[#This Row],[43952]]</f>
        <v>0</v>
      </c>
      <c r="BH530">
        <f>+Casos_PN_CORR[[#This Row],[43954]]-Casos_PN_CORR[[#This Row],[43953]]</f>
        <v>0</v>
      </c>
      <c r="BI530">
        <f>+Casos_PN_CORR[[#This Row],[43955]]-Casos_PN_CORR[[#This Row],[43954]]</f>
        <v>0</v>
      </c>
      <c r="BJ530">
        <f>+Casos_PN_CORR[[#This Row],[43956]]-Casos_PN_CORR[[#This Row],[43955]]</f>
        <v>0</v>
      </c>
      <c r="BK530">
        <f>+Casos_PN_CORR[[#This Row],[43957]]-Casos_PN_CORR[[#This Row],[43956]]</f>
        <v>0</v>
      </c>
      <c r="BL530">
        <f>+Casos_PN_CORR[[#This Row],[43958]]-Casos_PN_CORR[[#This Row],[43957]]</f>
        <v>0</v>
      </c>
      <c r="BM530">
        <f>+Casos_PN_CORR[[#This Row],[43959]]-Casos_PN_CORR[[#This Row],[43958]]</f>
        <v>0</v>
      </c>
      <c r="BN530">
        <f>+Casos_PN_CORR[[#This Row],[43960]]-Casos_PN_CORR[[#This Row],[43959]]</f>
        <v>0</v>
      </c>
      <c r="BO530">
        <f>+Casos_PN_CORR[[#This Row],[43961]]-Casos_PN_CORR[[#This Row],[43960]]</f>
        <v>0</v>
      </c>
      <c r="BP530">
        <f>+Casos_PN_CORR[[#This Row],[43962]]-Casos_PN_CORR[[#This Row],[43961]]</f>
        <v>0</v>
      </c>
      <c r="BQ530">
        <f>+Casos_PN_CORR[[#This Row],[43963]]-Casos_PN_CORR[[#This Row],[43962]]</f>
        <v>0</v>
      </c>
      <c r="BR530">
        <f>+Casos_PN_CORR[[#This Row],[43964]]-Casos_PN_CORR[[#This Row],[43963]]</f>
        <v>0</v>
      </c>
      <c r="BS530">
        <f>+Casos_PN_CORR[[#This Row],[43965]]-Casos_PN_CORR[[#This Row],[43964]]</f>
        <v>0</v>
      </c>
      <c r="BT530">
        <f>+Casos_PN_CORR[[#This Row],[43966]]-Casos_PN_CORR[[#This Row],[43965]]</f>
        <v>0</v>
      </c>
      <c r="BU530">
        <f>+Casos_PN_CORR[[#This Row],[43967]]-Casos_PN_CORR[[#This Row],[43966]]</f>
        <v>0</v>
      </c>
      <c r="BV530">
        <f>+Casos_PN_CORR[[#This Row],[43968]]-Casos_PN_CORR[[#This Row],[43967]]</f>
        <v>0</v>
      </c>
      <c r="BW530">
        <f>+Casos_PN_CORR[[#This Row],[43969]]-Casos_PN_CORR[[#This Row],[43968]]</f>
        <v>0</v>
      </c>
      <c r="BX530">
        <f>+Casos_PN_CORR[[#This Row],[43970]]-Casos_PN_CORR[[#This Row],[43969]]</f>
        <v>0</v>
      </c>
      <c r="BY530">
        <f>+Casos_PN_CORR[[#This Row],[43971]]-Casos_PN_CORR[[#This Row],[43970]]</f>
        <v>0</v>
      </c>
      <c r="BZ530">
        <f>+Casos_PN_CORR[[#This Row],[43972]]-Casos_PN_CORR[[#This Row],[43971]]</f>
        <v>0</v>
      </c>
      <c r="CA530">
        <f>+Casos_PN_CORR[[#This Row],[43973]]-Casos_PN_CORR[[#This Row],[43972]]</f>
        <v>0</v>
      </c>
      <c r="CB530">
        <f>+Casos_PN_CORR[[#This Row],[43974]]-Casos_PN_CORR[[#This Row],[43973]]</f>
        <v>0</v>
      </c>
      <c r="CC530">
        <f>+Casos_PN_CORR[[#This Row],[43975]]-Casos_PN_CORR[[#This Row],[43974]]</f>
        <v>0</v>
      </c>
      <c r="CD530">
        <f>+Casos_PN_CORR[[#This Row],[43976]]-Casos_PN_CORR[[#This Row],[43975]]</f>
        <v>0</v>
      </c>
      <c r="CE530">
        <f>+Casos_PN_CORR[[#This Row],[43977]]-Casos_PN_CORR[[#This Row],[43976]]</f>
        <v>0</v>
      </c>
      <c r="CF530">
        <f>+Casos_PN_CORR[[#This Row],[43978]]-Casos_PN_CORR[[#This Row],[43977]]</f>
        <v>0</v>
      </c>
      <c r="CG530">
        <f>+Casos_PN_CORR[[#This Row],[43979]]-Casos_PN_CORR[[#This Row],[43978]]</f>
        <v>0</v>
      </c>
      <c r="CH530">
        <f>+Casos_PN_CORR[[#This Row],[43980]]-Casos_PN_CORR[[#This Row],[43979]]</f>
        <v>0</v>
      </c>
      <c r="CI530">
        <f>+Casos_PN_CORR[[#This Row],[43981]]-Casos_PN_CORR[[#This Row],[43980]]</f>
        <v>0</v>
      </c>
      <c r="CJ530">
        <f>+Casos_PN_CORR[[#This Row],[43982]]-Casos_PN_CORR[[#This Row],[43981]]</f>
        <v>0</v>
      </c>
      <c r="CK530">
        <f>+Casos_PN_CORR[[#This Row],[43983]]-Casos_PN_CORR[[#This Row],[43982]]</f>
        <v>0</v>
      </c>
      <c r="CL530">
        <f>+Casos_PN_CORR[[#This Row],[43984]]-Casos_PN_CORR[[#This Row],[43983]]</f>
        <v>0</v>
      </c>
      <c r="CM530">
        <f>+Casos_PN_CORR[[#This Row],[43985]]-Casos_PN_CORR[[#This Row],[43984]]</f>
        <v>0</v>
      </c>
      <c r="CN530">
        <f>+Casos_PN_CORR[[#This Row],[43986]]-Casos_PN_CORR[[#This Row],[43985]]</f>
        <v>0</v>
      </c>
      <c r="CO530">
        <f>+Casos_PN_CORR[[#This Row],[43987]]-Casos_PN_CORR[[#This Row],[43986]]</f>
        <v>0</v>
      </c>
      <c r="CP530">
        <f>+Casos_PN_CORR[[#This Row],[43988]]-Casos_PN_CORR[[#This Row],[43987]]</f>
        <v>0</v>
      </c>
      <c r="CQ530">
        <f>+Casos_PN_CORR[[#This Row],[43989]]-Casos_PN_CORR[[#This Row],[43988]]</f>
        <v>0</v>
      </c>
      <c r="CR530">
        <f>+Casos_PN_CORR[[#This Row],[43990]]-Casos_PN_CORR[[#This Row],[43989]]</f>
        <v>0</v>
      </c>
      <c r="CS530">
        <f>+Casos_PN_CORR[[#This Row],[43991]]-Casos_PN_CORR[[#This Row],[43990]]</f>
        <v>0</v>
      </c>
      <c r="CT530">
        <f>+Casos_PN_CORR[[#This Row],[43992]]-Casos_PN_CORR[[#This Row],[43991]]</f>
        <v>0</v>
      </c>
      <c r="CU530">
        <f>+Casos_PN_CORR[[#This Row],[43993]]-Casos_PN_CORR[[#This Row],[43992]]</f>
        <v>0</v>
      </c>
    </row>
    <row r="531" spans="1:99" x14ac:dyDescent="0.3">
      <c r="A531">
        <v>40901</v>
      </c>
      <c r="B531" s="2" t="s">
        <v>154</v>
      </c>
      <c r="C531" s="2" t="s">
        <v>361</v>
      </c>
      <c r="D531" s="2" t="s">
        <v>362</v>
      </c>
      <c r="E531" s="4">
        <f t="shared" si="8"/>
        <v>0</v>
      </c>
      <c r="F531">
        <f>+Casos_PN_CORR[[#This Row],[43900]]</f>
        <v>0</v>
      </c>
      <c r="G531">
        <f>+Casos_PN_CORR[[#This Row],[43901]]-Casos_PN_CORR[[#This Row],[43900]]</f>
        <v>0</v>
      </c>
      <c r="H531">
        <f>+Casos_PN_CORR[[#This Row],[43902]]-Casos_PN_CORR[[#This Row],[43901]]</f>
        <v>0</v>
      </c>
      <c r="I531">
        <f>+Casos_PN_CORR[[#This Row],[43903]]-Casos_PN_CORR[[#This Row],[43902]]</f>
        <v>0</v>
      </c>
      <c r="J531">
        <f>+Casos_PN_CORR[[#This Row],[43904]]-Casos_PN_CORR[[#This Row],[43903]]</f>
        <v>0</v>
      </c>
      <c r="K531">
        <f>+Casos_PN_CORR[[#This Row],[43905]]-Casos_PN_CORR[[#This Row],[43904]]</f>
        <v>0</v>
      </c>
      <c r="L531">
        <f>+Casos_PN_CORR[[#This Row],[43906]]-Casos_PN_CORR[[#This Row],[43905]]</f>
        <v>0</v>
      </c>
      <c r="M531">
        <f>+Casos_PN_CORR[[#This Row],[43907]]-Casos_PN_CORR[[#This Row],[43906]]</f>
        <v>0</v>
      </c>
      <c r="N531">
        <f>+Casos_PN_CORR[[#This Row],[43908]]-Casos_PN_CORR[[#This Row],[43907]]</f>
        <v>0</v>
      </c>
      <c r="O531">
        <f>+Casos_PN_CORR[[#This Row],[43909]]-Casos_PN_CORR[[#This Row],[43908]]</f>
        <v>0</v>
      </c>
      <c r="P531">
        <f>+Casos_PN_CORR[[#This Row],[43910]]-Casos_PN_CORR[[#This Row],[43909]]</f>
        <v>0</v>
      </c>
      <c r="Q531">
        <f>+Casos_PN_CORR[[#This Row],[43911]]-Casos_PN_CORR[[#This Row],[43910]]</f>
        <v>0</v>
      </c>
      <c r="R531">
        <f>+Casos_PN_CORR[[#This Row],[43912]]-Casos_PN_CORR[[#This Row],[43911]]</f>
        <v>0</v>
      </c>
      <c r="S531">
        <f>+Casos_PN_CORR[[#This Row],[43913]]-Casos_PN_CORR[[#This Row],[43912]]</f>
        <v>0</v>
      </c>
      <c r="T531">
        <f>+Casos_PN_CORR[[#This Row],[43914]]-Casos_PN_CORR[[#This Row],[43913]]</f>
        <v>0</v>
      </c>
      <c r="U531">
        <f>+Casos_PN_CORR[[#This Row],[43915]]-Casos_PN_CORR[[#This Row],[43914]]</f>
        <v>0</v>
      </c>
      <c r="V531">
        <f>+Casos_PN_CORR[[#This Row],[43916]]-Casos_PN_CORR[[#This Row],[43915]]</f>
        <v>0</v>
      </c>
      <c r="W531">
        <f>+Casos_PN_CORR[[#This Row],[43917]]-Casos_PN_CORR[[#This Row],[43916]]</f>
        <v>0</v>
      </c>
      <c r="X531">
        <f>+Casos_PN_CORR[[#This Row],[43918]]-Casos_PN_CORR[[#This Row],[43917]]</f>
        <v>0</v>
      </c>
      <c r="Y531">
        <f>+Casos_PN_CORR[[#This Row],[43919]]-Casos_PN_CORR[[#This Row],[43918]]</f>
        <v>0</v>
      </c>
      <c r="Z531">
        <f>+Casos_PN_CORR[[#This Row],[43920]]-Casos_PN_CORR[[#This Row],[43919]]</f>
        <v>0</v>
      </c>
      <c r="AA531">
        <f>+Casos_PN_CORR[[#This Row],[43921]]-Casos_PN_CORR[[#This Row],[43920]]</f>
        <v>0</v>
      </c>
      <c r="AB531">
        <f>+Casos_PN_CORR[[#This Row],[43922]]-Casos_PN_CORR[[#This Row],[43921]]</f>
        <v>0</v>
      </c>
      <c r="AC531">
        <f>+Casos_PN_CORR[[#This Row],[43923]]-Casos_PN_CORR[[#This Row],[43922]]</f>
        <v>0</v>
      </c>
      <c r="AD531">
        <f>+Casos_PN_CORR[[#This Row],[43924]]-Casos_PN_CORR[[#This Row],[43923]]</f>
        <v>0</v>
      </c>
      <c r="AE531">
        <f>+Casos_PN_CORR[[#This Row],[43925]]-Casos_PN_CORR[[#This Row],[43924]]</f>
        <v>0</v>
      </c>
      <c r="AF531">
        <f>+Casos_PN_CORR[[#This Row],[43926]]-Casos_PN_CORR[[#This Row],[43925]]</f>
        <v>0</v>
      </c>
      <c r="AG531">
        <f>+Casos_PN_CORR[[#This Row],[43927]]-Casos_PN_CORR[[#This Row],[43926]]</f>
        <v>0</v>
      </c>
      <c r="AH531">
        <f>+Casos_PN_CORR[[#This Row],[43928]]-Casos_PN_CORR[[#This Row],[43927]]</f>
        <v>0</v>
      </c>
      <c r="AI531">
        <f>+Casos_PN_CORR[[#This Row],[43929]]-Casos_PN_CORR[[#This Row],[43928]]</f>
        <v>0</v>
      </c>
      <c r="AJ531">
        <f>+Casos_PN_CORR[[#This Row],[43930]]-Casos_PN_CORR[[#This Row],[43929]]</f>
        <v>0</v>
      </c>
      <c r="AK531">
        <f>+Casos_PN_CORR[[#This Row],[43931]]-Casos_PN_CORR[[#This Row],[43930]]</f>
        <v>0</v>
      </c>
      <c r="AL531">
        <f>+Casos_PN_CORR[[#This Row],[43932]]-Casos_PN_CORR[[#This Row],[43931]]</f>
        <v>0</v>
      </c>
      <c r="AM531">
        <f>+Casos_PN_CORR[[#This Row],[43933]]-Casos_PN_CORR[[#This Row],[43932]]</f>
        <v>0</v>
      </c>
      <c r="AN531">
        <f>+Casos_PN_CORR[[#This Row],[43934]]-Casos_PN_CORR[[#This Row],[43933]]</f>
        <v>0</v>
      </c>
      <c r="AO531">
        <f>+Casos_PN_CORR[[#This Row],[43935]]-Casos_PN_CORR[[#This Row],[43934]]</f>
        <v>0</v>
      </c>
      <c r="AP531">
        <f>+Casos_PN_CORR[[#This Row],[43936]]-Casos_PN_CORR[[#This Row],[43935]]</f>
        <v>0</v>
      </c>
      <c r="AQ531">
        <f>+Casos_PN_CORR[[#This Row],[43937]]-Casos_PN_CORR[[#This Row],[43936]]</f>
        <v>0</v>
      </c>
      <c r="AR531">
        <f>+Casos_PN_CORR[[#This Row],[43938]]-Casos_PN_CORR[[#This Row],[43937]]</f>
        <v>0</v>
      </c>
      <c r="AS531">
        <f>+Casos_PN_CORR[[#This Row],[43939]]-Casos_PN_CORR[[#This Row],[43938]]</f>
        <v>0</v>
      </c>
      <c r="AT531">
        <f>+Casos_PN_CORR[[#This Row],[43940]]-Casos_PN_CORR[[#This Row],[43939]]</f>
        <v>0</v>
      </c>
      <c r="AU531">
        <f>+Casos_PN_CORR[[#This Row],[43941]]-Casos_PN_CORR[[#This Row],[43940]]</f>
        <v>0</v>
      </c>
      <c r="AV531">
        <f>+Casos_PN_CORR[[#This Row],[43942]]-Casos_PN_CORR[[#This Row],[43941]]</f>
        <v>0</v>
      </c>
      <c r="AW531">
        <f>+Casos_PN_CORR[[#This Row],[43943]]-Casos_PN_CORR[[#This Row],[43942]]</f>
        <v>0</v>
      </c>
      <c r="AX531">
        <f>+Casos_PN_CORR[[#This Row],[43944]]-Casos_PN_CORR[[#This Row],[43943]]</f>
        <v>0</v>
      </c>
      <c r="AY531">
        <f>+Casos_PN_CORR[[#This Row],[43945]]-Casos_PN_CORR[[#This Row],[43944]]</f>
        <v>0</v>
      </c>
      <c r="AZ531">
        <f>+Casos_PN_CORR[[#This Row],[43946]]-Casos_PN_CORR[[#This Row],[43945]]</f>
        <v>0</v>
      </c>
      <c r="BA531">
        <f>+Casos_PN_CORR[[#This Row],[43947]]-Casos_PN_CORR[[#This Row],[43946]]</f>
        <v>0</v>
      </c>
      <c r="BB531">
        <f>+Casos_PN_CORR[[#This Row],[43948]]-Casos_PN_CORR[[#This Row],[43947]]</f>
        <v>0</v>
      </c>
      <c r="BC531">
        <f>+Casos_PN_CORR[[#This Row],[43949]]-Casos_PN_CORR[[#This Row],[43948]]</f>
        <v>0</v>
      </c>
      <c r="BD531">
        <f>+Casos_PN_CORR[[#This Row],[43950]]-Casos_PN_CORR[[#This Row],[43949]]</f>
        <v>0</v>
      </c>
      <c r="BE531">
        <f>+Casos_PN_CORR[[#This Row],[43951]]-Casos_PN_CORR[[#This Row],[43950]]</f>
        <v>0</v>
      </c>
      <c r="BF531">
        <f>+Casos_PN_CORR[[#This Row],[43952]]-Casos_PN_CORR[[#This Row],[43951]]</f>
        <v>0</v>
      </c>
      <c r="BG531">
        <f>+Casos_PN_CORR[[#This Row],[43953]]-Casos_PN_CORR[[#This Row],[43952]]</f>
        <v>0</v>
      </c>
      <c r="BH531">
        <f>+Casos_PN_CORR[[#This Row],[43954]]-Casos_PN_CORR[[#This Row],[43953]]</f>
        <v>0</v>
      </c>
      <c r="BI531">
        <f>+Casos_PN_CORR[[#This Row],[43955]]-Casos_PN_CORR[[#This Row],[43954]]</f>
        <v>0</v>
      </c>
      <c r="BJ531">
        <f>+Casos_PN_CORR[[#This Row],[43956]]-Casos_PN_CORR[[#This Row],[43955]]</f>
        <v>0</v>
      </c>
      <c r="BK531">
        <f>+Casos_PN_CORR[[#This Row],[43957]]-Casos_PN_CORR[[#This Row],[43956]]</f>
        <v>0</v>
      </c>
      <c r="BL531">
        <f>+Casos_PN_CORR[[#This Row],[43958]]-Casos_PN_CORR[[#This Row],[43957]]</f>
        <v>0</v>
      </c>
      <c r="BM531">
        <f>+Casos_PN_CORR[[#This Row],[43959]]-Casos_PN_CORR[[#This Row],[43958]]</f>
        <v>0</v>
      </c>
      <c r="BN531">
        <f>+Casos_PN_CORR[[#This Row],[43960]]-Casos_PN_CORR[[#This Row],[43959]]</f>
        <v>0</v>
      </c>
      <c r="BO531">
        <f>+Casos_PN_CORR[[#This Row],[43961]]-Casos_PN_CORR[[#This Row],[43960]]</f>
        <v>0</v>
      </c>
      <c r="BP531">
        <f>+Casos_PN_CORR[[#This Row],[43962]]-Casos_PN_CORR[[#This Row],[43961]]</f>
        <v>0</v>
      </c>
      <c r="BQ531">
        <f>+Casos_PN_CORR[[#This Row],[43963]]-Casos_PN_CORR[[#This Row],[43962]]</f>
        <v>0</v>
      </c>
      <c r="BR531">
        <f>+Casos_PN_CORR[[#This Row],[43964]]-Casos_PN_CORR[[#This Row],[43963]]</f>
        <v>0</v>
      </c>
      <c r="BS531">
        <f>+Casos_PN_CORR[[#This Row],[43965]]-Casos_PN_CORR[[#This Row],[43964]]</f>
        <v>0</v>
      </c>
      <c r="BT531">
        <f>+Casos_PN_CORR[[#This Row],[43966]]-Casos_PN_CORR[[#This Row],[43965]]</f>
        <v>0</v>
      </c>
      <c r="BU531">
        <f>+Casos_PN_CORR[[#This Row],[43967]]-Casos_PN_CORR[[#This Row],[43966]]</f>
        <v>0</v>
      </c>
      <c r="BV531">
        <f>+Casos_PN_CORR[[#This Row],[43968]]-Casos_PN_CORR[[#This Row],[43967]]</f>
        <v>0</v>
      </c>
      <c r="BW531">
        <f>+Casos_PN_CORR[[#This Row],[43969]]-Casos_PN_CORR[[#This Row],[43968]]</f>
        <v>0</v>
      </c>
      <c r="BX531">
        <f>+Casos_PN_CORR[[#This Row],[43970]]-Casos_PN_CORR[[#This Row],[43969]]</f>
        <v>0</v>
      </c>
      <c r="BY531">
        <f>+Casos_PN_CORR[[#This Row],[43971]]-Casos_PN_CORR[[#This Row],[43970]]</f>
        <v>0</v>
      </c>
      <c r="BZ531">
        <f>+Casos_PN_CORR[[#This Row],[43972]]-Casos_PN_CORR[[#This Row],[43971]]</f>
        <v>0</v>
      </c>
      <c r="CA531">
        <f>+Casos_PN_CORR[[#This Row],[43973]]-Casos_PN_CORR[[#This Row],[43972]]</f>
        <v>0</v>
      </c>
      <c r="CB531">
        <f>+Casos_PN_CORR[[#This Row],[43974]]-Casos_PN_CORR[[#This Row],[43973]]</f>
        <v>0</v>
      </c>
      <c r="CC531">
        <f>+Casos_PN_CORR[[#This Row],[43975]]-Casos_PN_CORR[[#This Row],[43974]]</f>
        <v>0</v>
      </c>
      <c r="CD531">
        <f>+Casos_PN_CORR[[#This Row],[43976]]-Casos_PN_CORR[[#This Row],[43975]]</f>
        <v>0</v>
      </c>
      <c r="CE531">
        <f>+Casos_PN_CORR[[#This Row],[43977]]-Casos_PN_CORR[[#This Row],[43976]]</f>
        <v>0</v>
      </c>
      <c r="CF531">
        <f>+Casos_PN_CORR[[#This Row],[43978]]-Casos_PN_CORR[[#This Row],[43977]]</f>
        <v>0</v>
      </c>
      <c r="CG531">
        <f>+Casos_PN_CORR[[#This Row],[43979]]-Casos_PN_CORR[[#This Row],[43978]]</f>
        <v>0</v>
      </c>
      <c r="CH531">
        <f>+Casos_PN_CORR[[#This Row],[43980]]-Casos_PN_CORR[[#This Row],[43979]]</f>
        <v>0</v>
      </c>
      <c r="CI531">
        <f>+Casos_PN_CORR[[#This Row],[43981]]-Casos_PN_CORR[[#This Row],[43980]]</f>
        <v>0</v>
      </c>
      <c r="CJ531">
        <f>+Casos_PN_CORR[[#This Row],[43982]]-Casos_PN_CORR[[#This Row],[43981]]</f>
        <v>0</v>
      </c>
      <c r="CK531">
        <f>+Casos_PN_CORR[[#This Row],[43983]]-Casos_PN_CORR[[#This Row],[43982]]</f>
        <v>0</v>
      </c>
      <c r="CL531">
        <f>+Casos_PN_CORR[[#This Row],[43984]]-Casos_PN_CORR[[#This Row],[43983]]</f>
        <v>0</v>
      </c>
      <c r="CM531">
        <f>+Casos_PN_CORR[[#This Row],[43985]]-Casos_PN_CORR[[#This Row],[43984]]</f>
        <v>0</v>
      </c>
      <c r="CN531">
        <f>+Casos_PN_CORR[[#This Row],[43986]]-Casos_PN_CORR[[#This Row],[43985]]</f>
        <v>0</v>
      </c>
      <c r="CO531">
        <f>+Casos_PN_CORR[[#This Row],[43987]]-Casos_PN_CORR[[#This Row],[43986]]</f>
        <v>0</v>
      </c>
      <c r="CP531">
        <f>+Casos_PN_CORR[[#This Row],[43988]]-Casos_PN_CORR[[#This Row],[43987]]</f>
        <v>0</v>
      </c>
      <c r="CQ531">
        <f>+Casos_PN_CORR[[#This Row],[43989]]-Casos_PN_CORR[[#This Row],[43988]]</f>
        <v>0</v>
      </c>
      <c r="CR531">
        <f>+Casos_PN_CORR[[#This Row],[43990]]-Casos_PN_CORR[[#This Row],[43989]]</f>
        <v>0</v>
      </c>
      <c r="CS531">
        <f>+Casos_PN_CORR[[#This Row],[43991]]-Casos_PN_CORR[[#This Row],[43990]]</f>
        <v>0</v>
      </c>
      <c r="CT531">
        <f>+Casos_PN_CORR[[#This Row],[43992]]-Casos_PN_CORR[[#This Row],[43991]]</f>
        <v>0</v>
      </c>
      <c r="CU531">
        <f>+Casos_PN_CORR[[#This Row],[43993]]-Casos_PN_CORR[[#This Row],[43992]]</f>
        <v>0</v>
      </c>
    </row>
    <row r="532" spans="1:99" x14ac:dyDescent="0.3">
      <c r="A532">
        <v>40805</v>
      </c>
      <c r="B532" s="2" t="s">
        <v>154</v>
      </c>
      <c r="C532" s="2" t="s">
        <v>280</v>
      </c>
      <c r="D532" s="2" t="s">
        <v>439</v>
      </c>
      <c r="E532" s="4">
        <f t="shared" si="8"/>
        <v>0</v>
      </c>
      <c r="F532">
        <f>+Casos_PN_CORR[[#This Row],[43900]]</f>
        <v>0</v>
      </c>
      <c r="G532">
        <f>+Casos_PN_CORR[[#This Row],[43901]]-Casos_PN_CORR[[#This Row],[43900]]</f>
        <v>0</v>
      </c>
      <c r="H532">
        <f>+Casos_PN_CORR[[#This Row],[43902]]-Casos_PN_CORR[[#This Row],[43901]]</f>
        <v>0</v>
      </c>
      <c r="I532">
        <f>+Casos_PN_CORR[[#This Row],[43903]]-Casos_PN_CORR[[#This Row],[43902]]</f>
        <v>0</v>
      </c>
      <c r="J532">
        <f>+Casos_PN_CORR[[#This Row],[43904]]-Casos_PN_CORR[[#This Row],[43903]]</f>
        <v>0</v>
      </c>
      <c r="K532">
        <f>+Casos_PN_CORR[[#This Row],[43905]]-Casos_PN_CORR[[#This Row],[43904]]</f>
        <v>0</v>
      </c>
      <c r="L532">
        <f>+Casos_PN_CORR[[#This Row],[43906]]-Casos_PN_CORR[[#This Row],[43905]]</f>
        <v>0</v>
      </c>
      <c r="M532">
        <f>+Casos_PN_CORR[[#This Row],[43907]]-Casos_PN_CORR[[#This Row],[43906]]</f>
        <v>0</v>
      </c>
      <c r="N532">
        <f>+Casos_PN_CORR[[#This Row],[43908]]-Casos_PN_CORR[[#This Row],[43907]]</f>
        <v>0</v>
      </c>
      <c r="O532">
        <f>+Casos_PN_CORR[[#This Row],[43909]]-Casos_PN_CORR[[#This Row],[43908]]</f>
        <v>0</v>
      </c>
      <c r="P532">
        <f>+Casos_PN_CORR[[#This Row],[43910]]-Casos_PN_CORR[[#This Row],[43909]]</f>
        <v>0</v>
      </c>
      <c r="Q532">
        <f>+Casos_PN_CORR[[#This Row],[43911]]-Casos_PN_CORR[[#This Row],[43910]]</f>
        <v>0</v>
      </c>
      <c r="R532">
        <f>+Casos_PN_CORR[[#This Row],[43912]]-Casos_PN_CORR[[#This Row],[43911]]</f>
        <v>0</v>
      </c>
      <c r="S532">
        <f>+Casos_PN_CORR[[#This Row],[43913]]-Casos_PN_CORR[[#This Row],[43912]]</f>
        <v>0</v>
      </c>
      <c r="T532">
        <f>+Casos_PN_CORR[[#This Row],[43914]]-Casos_PN_CORR[[#This Row],[43913]]</f>
        <v>0</v>
      </c>
      <c r="U532">
        <f>+Casos_PN_CORR[[#This Row],[43915]]-Casos_PN_CORR[[#This Row],[43914]]</f>
        <v>0</v>
      </c>
      <c r="V532">
        <f>+Casos_PN_CORR[[#This Row],[43916]]-Casos_PN_CORR[[#This Row],[43915]]</f>
        <v>0</v>
      </c>
      <c r="W532">
        <f>+Casos_PN_CORR[[#This Row],[43917]]-Casos_PN_CORR[[#This Row],[43916]]</f>
        <v>0</v>
      </c>
      <c r="X532">
        <f>+Casos_PN_CORR[[#This Row],[43918]]-Casos_PN_CORR[[#This Row],[43917]]</f>
        <v>0</v>
      </c>
      <c r="Y532">
        <f>+Casos_PN_CORR[[#This Row],[43919]]-Casos_PN_CORR[[#This Row],[43918]]</f>
        <v>0</v>
      </c>
      <c r="Z532">
        <f>+Casos_PN_CORR[[#This Row],[43920]]-Casos_PN_CORR[[#This Row],[43919]]</f>
        <v>0</v>
      </c>
      <c r="AA532">
        <f>+Casos_PN_CORR[[#This Row],[43921]]-Casos_PN_CORR[[#This Row],[43920]]</f>
        <v>0</v>
      </c>
      <c r="AB532">
        <f>+Casos_PN_CORR[[#This Row],[43922]]-Casos_PN_CORR[[#This Row],[43921]]</f>
        <v>0</v>
      </c>
      <c r="AC532">
        <f>+Casos_PN_CORR[[#This Row],[43923]]-Casos_PN_CORR[[#This Row],[43922]]</f>
        <v>0</v>
      </c>
      <c r="AD532">
        <f>+Casos_PN_CORR[[#This Row],[43924]]-Casos_PN_CORR[[#This Row],[43923]]</f>
        <v>0</v>
      </c>
      <c r="AE532">
        <f>+Casos_PN_CORR[[#This Row],[43925]]-Casos_PN_CORR[[#This Row],[43924]]</f>
        <v>0</v>
      </c>
      <c r="AF532">
        <f>+Casos_PN_CORR[[#This Row],[43926]]-Casos_PN_CORR[[#This Row],[43925]]</f>
        <v>0</v>
      </c>
      <c r="AG532">
        <f>+Casos_PN_CORR[[#This Row],[43927]]-Casos_PN_CORR[[#This Row],[43926]]</f>
        <v>0</v>
      </c>
      <c r="AH532">
        <f>+Casos_PN_CORR[[#This Row],[43928]]-Casos_PN_CORR[[#This Row],[43927]]</f>
        <v>0</v>
      </c>
      <c r="AI532">
        <f>+Casos_PN_CORR[[#This Row],[43929]]-Casos_PN_CORR[[#This Row],[43928]]</f>
        <v>0</v>
      </c>
      <c r="AJ532">
        <f>+Casos_PN_CORR[[#This Row],[43930]]-Casos_PN_CORR[[#This Row],[43929]]</f>
        <v>0</v>
      </c>
      <c r="AK532">
        <f>+Casos_PN_CORR[[#This Row],[43931]]-Casos_PN_CORR[[#This Row],[43930]]</f>
        <v>0</v>
      </c>
      <c r="AL532">
        <f>+Casos_PN_CORR[[#This Row],[43932]]-Casos_PN_CORR[[#This Row],[43931]]</f>
        <v>0</v>
      </c>
      <c r="AM532">
        <f>+Casos_PN_CORR[[#This Row],[43933]]-Casos_PN_CORR[[#This Row],[43932]]</f>
        <v>0</v>
      </c>
      <c r="AN532">
        <f>+Casos_PN_CORR[[#This Row],[43934]]-Casos_PN_CORR[[#This Row],[43933]]</f>
        <v>0</v>
      </c>
      <c r="AO532">
        <f>+Casos_PN_CORR[[#This Row],[43935]]-Casos_PN_CORR[[#This Row],[43934]]</f>
        <v>0</v>
      </c>
      <c r="AP532">
        <f>+Casos_PN_CORR[[#This Row],[43936]]-Casos_PN_CORR[[#This Row],[43935]]</f>
        <v>0</v>
      </c>
      <c r="AQ532">
        <f>+Casos_PN_CORR[[#This Row],[43937]]-Casos_PN_CORR[[#This Row],[43936]]</f>
        <v>0</v>
      </c>
      <c r="AR532">
        <f>+Casos_PN_CORR[[#This Row],[43938]]-Casos_PN_CORR[[#This Row],[43937]]</f>
        <v>0</v>
      </c>
      <c r="AS532">
        <f>+Casos_PN_CORR[[#This Row],[43939]]-Casos_PN_CORR[[#This Row],[43938]]</f>
        <v>0</v>
      </c>
      <c r="AT532">
        <f>+Casos_PN_CORR[[#This Row],[43940]]-Casos_PN_CORR[[#This Row],[43939]]</f>
        <v>0</v>
      </c>
      <c r="AU532">
        <f>+Casos_PN_CORR[[#This Row],[43941]]-Casos_PN_CORR[[#This Row],[43940]]</f>
        <v>0</v>
      </c>
      <c r="AV532">
        <f>+Casos_PN_CORR[[#This Row],[43942]]-Casos_PN_CORR[[#This Row],[43941]]</f>
        <v>0</v>
      </c>
      <c r="AW532">
        <f>+Casos_PN_CORR[[#This Row],[43943]]-Casos_PN_CORR[[#This Row],[43942]]</f>
        <v>0</v>
      </c>
      <c r="AX532">
        <f>+Casos_PN_CORR[[#This Row],[43944]]-Casos_PN_CORR[[#This Row],[43943]]</f>
        <v>0</v>
      </c>
      <c r="AY532">
        <f>+Casos_PN_CORR[[#This Row],[43945]]-Casos_PN_CORR[[#This Row],[43944]]</f>
        <v>0</v>
      </c>
      <c r="AZ532">
        <f>+Casos_PN_CORR[[#This Row],[43946]]-Casos_PN_CORR[[#This Row],[43945]]</f>
        <v>0</v>
      </c>
      <c r="BA532">
        <f>+Casos_PN_CORR[[#This Row],[43947]]-Casos_PN_CORR[[#This Row],[43946]]</f>
        <v>0</v>
      </c>
      <c r="BB532">
        <f>+Casos_PN_CORR[[#This Row],[43948]]-Casos_PN_CORR[[#This Row],[43947]]</f>
        <v>0</v>
      </c>
      <c r="BC532">
        <f>+Casos_PN_CORR[[#This Row],[43949]]-Casos_PN_CORR[[#This Row],[43948]]</f>
        <v>0</v>
      </c>
      <c r="BD532">
        <f>+Casos_PN_CORR[[#This Row],[43950]]-Casos_PN_CORR[[#This Row],[43949]]</f>
        <v>0</v>
      </c>
      <c r="BE532">
        <f>+Casos_PN_CORR[[#This Row],[43951]]-Casos_PN_CORR[[#This Row],[43950]]</f>
        <v>0</v>
      </c>
      <c r="BF532">
        <f>+Casos_PN_CORR[[#This Row],[43952]]-Casos_PN_CORR[[#This Row],[43951]]</f>
        <v>0</v>
      </c>
      <c r="BG532">
        <f>+Casos_PN_CORR[[#This Row],[43953]]-Casos_PN_CORR[[#This Row],[43952]]</f>
        <v>0</v>
      </c>
      <c r="BH532">
        <f>+Casos_PN_CORR[[#This Row],[43954]]-Casos_PN_CORR[[#This Row],[43953]]</f>
        <v>0</v>
      </c>
      <c r="BI532">
        <f>+Casos_PN_CORR[[#This Row],[43955]]-Casos_PN_CORR[[#This Row],[43954]]</f>
        <v>0</v>
      </c>
      <c r="BJ532">
        <f>+Casos_PN_CORR[[#This Row],[43956]]-Casos_PN_CORR[[#This Row],[43955]]</f>
        <v>0</v>
      </c>
      <c r="BK532">
        <f>+Casos_PN_CORR[[#This Row],[43957]]-Casos_PN_CORR[[#This Row],[43956]]</f>
        <v>0</v>
      </c>
      <c r="BL532">
        <f>+Casos_PN_CORR[[#This Row],[43958]]-Casos_PN_CORR[[#This Row],[43957]]</f>
        <v>0</v>
      </c>
      <c r="BM532">
        <f>+Casos_PN_CORR[[#This Row],[43959]]-Casos_PN_CORR[[#This Row],[43958]]</f>
        <v>0</v>
      </c>
      <c r="BN532">
        <f>+Casos_PN_CORR[[#This Row],[43960]]-Casos_PN_CORR[[#This Row],[43959]]</f>
        <v>0</v>
      </c>
      <c r="BO532">
        <f>+Casos_PN_CORR[[#This Row],[43961]]-Casos_PN_CORR[[#This Row],[43960]]</f>
        <v>0</v>
      </c>
      <c r="BP532">
        <f>+Casos_PN_CORR[[#This Row],[43962]]-Casos_PN_CORR[[#This Row],[43961]]</f>
        <v>0</v>
      </c>
      <c r="BQ532">
        <f>+Casos_PN_CORR[[#This Row],[43963]]-Casos_PN_CORR[[#This Row],[43962]]</f>
        <v>0</v>
      </c>
      <c r="BR532">
        <f>+Casos_PN_CORR[[#This Row],[43964]]-Casos_PN_CORR[[#This Row],[43963]]</f>
        <v>0</v>
      </c>
      <c r="BS532">
        <f>+Casos_PN_CORR[[#This Row],[43965]]-Casos_PN_CORR[[#This Row],[43964]]</f>
        <v>0</v>
      </c>
      <c r="BT532">
        <f>+Casos_PN_CORR[[#This Row],[43966]]-Casos_PN_CORR[[#This Row],[43965]]</f>
        <v>0</v>
      </c>
      <c r="BU532">
        <f>+Casos_PN_CORR[[#This Row],[43967]]-Casos_PN_CORR[[#This Row],[43966]]</f>
        <v>0</v>
      </c>
      <c r="BV532">
        <f>+Casos_PN_CORR[[#This Row],[43968]]-Casos_PN_CORR[[#This Row],[43967]]</f>
        <v>0</v>
      </c>
      <c r="BW532">
        <f>+Casos_PN_CORR[[#This Row],[43969]]-Casos_PN_CORR[[#This Row],[43968]]</f>
        <v>0</v>
      </c>
      <c r="BX532">
        <f>+Casos_PN_CORR[[#This Row],[43970]]-Casos_PN_CORR[[#This Row],[43969]]</f>
        <v>0</v>
      </c>
      <c r="BY532">
        <f>+Casos_PN_CORR[[#This Row],[43971]]-Casos_PN_CORR[[#This Row],[43970]]</f>
        <v>0</v>
      </c>
      <c r="BZ532">
        <f>+Casos_PN_CORR[[#This Row],[43972]]-Casos_PN_CORR[[#This Row],[43971]]</f>
        <v>0</v>
      </c>
      <c r="CA532">
        <f>+Casos_PN_CORR[[#This Row],[43973]]-Casos_PN_CORR[[#This Row],[43972]]</f>
        <v>0</v>
      </c>
      <c r="CB532">
        <f>+Casos_PN_CORR[[#This Row],[43974]]-Casos_PN_CORR[[#This Row],[43973]]</f>
        <v>0</v>
      </c>
      <c r="CC532">
        <f>+Casos_PN_CORR[[#This Row],[43975]]-Casos_PN_CORR[[#This Row],[43974]]</f>
        <v>0</v>
      </c>
      <c r="CD532">
        <f>+Casos_PN_CORR[[#This Row],[43976]]-Casos_PN_CORR[[#This Row],[43975]]</f>
        <v>0</v>
      </c>
      <c r="CE532">
        <f>+Casos_PN_CORR[[#This Row],[43977]]-Casos_PN_CORR[[#This Row],[43976]]</f>
        <v>0</v>
      </c>
      <c r="CF532">
        <f>+Casos_PN_CORR[[#This Row],[43978]]-Casos_PN_CORR[[#This Row],[43977]]</f>
        <v>0</v>
      </c>
      <c r="CG532">
        <f>+Casos_PN_CORR[[#This Row],[43979]]-Casos_PN_CORR[[#This Row],[43978]]</f>
        <v>0</v>
      </c>
      <c r="CH532">
        <f>+Casos_PN_CORR[[#This Row],[43980]]-Casos_PN_CORR[[#This Row],[43979]]</f>
        <v>0</v>
      </c>
      <c r="CI532">
        <f>+Casos_PN_CORR[[#This Row],[43981]]-Casos_PN_CORR[[#This Row],[43980]]</f>
        <v>0</v>
      </c>
      <c r="CJ532">
        <f>+Casos_PN_CORR[[#This Row],[43982]]-Casos_PN_CORR[[#This Row],[43981]]</f>
        <v>0</v>
      </c>
      <c r="CK532">
        <f>+Casos_PN_CORR[[#This Row],[43983]]-Casos_PN_CORR[[#This Row],[43982]]</f>
        <v>0</v>
      </c>
      <c r="CL532">
        <f>+Casos_PN_CORR[[#This Row],[43984]]-Casos_PN_CORR[[#This Row],[43983]]</f>
        <v>0</v>
      </c>
      <c r="CM532">
        <f>+Casos_PN_CORR[[#This Row],[43985]]-Casos_PN_CORR[[#This Row],[43984]]</f>
        <v>0</v>
      </c>
      <c r="CN532">
        <f>+Casos_PN_CORR[[#This Row],[43986]]-Casos_PN_CORR[[#This Row],[43985]]</f>
        <v>0</v>
      </c>
      <c r="CO532">
        <f>+Casos_PN_CORR[[#This Row],[43987]]-Casos_PN_CORR[[#This Row],[43986]]</f>
        <v>0</v>
      </c>
      <c r="CP532">
        <f>+Casos_PN_CORR[[#This Row],[43988]]-Casos_PN_CORR[[#This Row],[43987]]</f>
        <v>0</v>
      </c>
      <c r="CQ532">
        <f>+Casos_PN_CORR[[#This Row],[43989]]-Casos_PN_CORR[[#This Row],[43988]]</f>
        <v>0</v>
      </c>
      <c r="CR532">
        <f>+Casos_PN_CORR[[#This Row],[43990]]-Casos_PN_CORR[[#This Row],[43989]]</f>
        <v>0</v>
      </c>
      <c r="CS532">
        <f>+Casos_PN_CORR[[#This Row],[43991]]-Casos_PN_CORR[[#This Row],[43990]]</f>
        <v>0</v>
      </c>
      <c r="CT532">
        <f>+Casos_PN_CORR[[#This Row],[43992]]-Casos_PN_CORR[[#This Row],[43991]]</f>
        <v>0</v>
      </c>
      <c r="CU532">
        <f>+Casos_PN_CORR[[#This Row],[43993]]-Casos_PN_CORR[[#This Row],[43992]]</f>
        <v>0</v>
      </c>
    </row>
    <row r="533" spans="1:99" x14ac:dyDescent="0.3">
      <c r="A533">
        <v>60608</v>
      </c>
      <c r="B533" s="2" t="s">
        <v>158</v>
      </c>
      <c r="C533" s="2" t="s">
        <v>342</v>
      </c>
      <c r="D533" s="2" t="s">
        <v>722</v>
      </c>
      <c r="E533" s="4">
        <f t="shared" si="8"/>
        <v>0</v>
      </c>
      <c r="F533">
        <f>+Casos_PN_CORR[[#This Row],[43900]]</f>
        <v>0</v>
      </c>
      <c r="G533">
        <f>+Casos_PN_CORR[[#This Row],[43901]]-Casos_PN_CORR[[#This Row],[43900]]</f>
        <v>0</v>
      </c>
      <c r="H533">
        <f>+Casos_PN_CORR[[#This Row],[43902]]-Casos_PN_CORR[[#This Row],[43901]]</f>
        <v>0</v>
      </c>
      <c r="I533">
        <f>+Casos_PN_CORR[[#This Row],[43903]]-Casos_PN_CORR[[#This Row],[43902]]</f>
        <v>0</v>
      </c>
      <c r="J533">
        <f>+Casos_PN_CORR[[#This Row],[43904]]-Casos_PN_CORR[[#This Row],[43903]]</f>
        <v>0</v>
      </c>
      <c r="K533">
        <f>+Casos_PN_CORR[[#This Row],[43905]]-Casos_PN_CORR[[#This Row],[43904]]</f>
        <v>0</v>
      </c>
      <c r="L533">
        <f>+Casos_PN_CORR[[#This Row],[43906]]-Casos_PN_CORR[[#This Row],[43905]]</f>
        <v>0</v>
      </c>
      <c r="M533">
        <f>+Casos_PN_CORR[[#This Row],[43907]]-Casos_PN_CORR[[#This Row],[43906]]</f>
        <v>0</v>
      </c>
      <c r="N533">
        <f>+Casos_PN_CORR[[#This Row],[43908]]-Casos_PN_CORR[[#This Row],[43907]]</f>
        <v>0</v>
      </c>
      <c r="O533">
        <f>+Casos_PN_CORR[[#This Row],[43909]]-Casos_PN_CORR[[#This Row],[43908]]</f>
        <v>0</v>
      </c>
      <c r="P533">
        <f>+Casos_PN_CORR[[#This Row],[43910]]-Casos_PN_CORR[[#This Row],[43909]]</f>
        <v>0</v>
      </c>
      <c r="Q533">
        <f>+Casos_PN_CORR[[#This Row],[43911]]-Casos_PN_CORR[[#This Row],[43910]]</f>
        <v>0</v>
      </c>
      <c r="R533">
        <f>+Casos_PN_CORR[[#This Row],[43912]]-Casos_PN_CORR[[#This Row],[43911]]</f>
        <v>0</v>
      </c>
      <c r="S533">
        <f>+Casos_PN_CORR[[#This Row],[43913]]-Casos_PN_CORR[[#This Row],[43912]]</f>
        <v>0</v>
      </c>
      <c r="T533">
        <f>+Casos_PN_CORR[[#This Row],[43914]]-Casos_PN_CORR[[#This Row],[43913]]</f>
        <v>0</v>
      </c>
      <c r="U533">
        <f>+Casos_PN_CORR[[#This Row],[43915]]-Casos_PN_CORR[[#This Row],[43914]]</f>
        <v>0</v>
      </c>
      <c r="V533">
        <f>+Casos_PN_CORR[[#This Row],[43916]]-Casos_PN_CORR[[#This Row],[43915]]</f>
        <v>0</v>
      </c>
      <c r="W533">
        <f>+Casos_PN_CORR[[#This Row],[43917]]-Casos_PN_CORR[[#This Row],[43916]]</f>
        <v>0</v>
      </c>
      <c r="X533">
        <f>+Casos_PN_CORR[[#This Row],[43918]]-Casos_PN_CORR[[#This Row],[43917]]</f>
        <v>0</v>
      </c>
      <c r="Y533">
        <f>+Casos_PN_CORR[[#This Row],[43919]]-Casos_PN_CORR[[#This Row],[43918]]</f>
        <v>0</v>
      </c>
      <c r="Z533">
        <f>+Casos_PN_CORR[[#This Row],[43920]]-Casos_PN_CORR[[#This Row],[43919]]</f>
        <v>0</v>
      </c>
      <c r="AA533">
        <f>+Casos_PN_CORR[[#This Row],[43921]]-Casos_PN_CORR[[#This Row],[43920]]</f>
        <v>0</v>
      </c>
      <c r="AB533">
        <f>+Casos_PN_CORR[[#This Row],[43922]]-Casos_PN_CORR[[#This Row],[43921]]</f>
        <v>0</v>
      </c>
      <c r="AC533">
        <f>+Casos_PN_CORR[[#This Row],[43923]]-Casos_PN_CORR[[#This Row],[43922]]</f>
        <v>0</v>
      </c>
      <c r="AD533">
        <f>+Casos_PN_CORR[[#This Row],[43924]]-Casos_PN_CORR[[#This Row],[43923]]</f>
        <v>0</v>
      </c>
      <c r="AE533">
        <f>+Casos_PN_CORR[[#This Row],[43925]]-Casos_PN_CORR[[#This Row],[43924]]</f>
        <v>0</v>
      </c>
      <c r="AF533">
        <f>+Casos_PN_CORR[[#This Row],[43926]]-Casos_PN_CORR[[#This Row],[43925]]</f>
        <v>0</v>
      </c>
      <c r="AG533">
        <f>+Casos_PN_CORR[[#This Row],[43927]]-Casos_PN_CORR[[#This Row],[43926]]</f>
        <v>0</v>
      </c>
      <c r="AH533">
        <f>+Casos_PN_CORR[[#This Row],[43928]]-Casos_PN_CORR[[#This Row],[43927]]</f>
        <v>0</v>
      </c>
      <c r="AI533">
        <f>+Casos_PN_CORR[[#This Row],[43929]]-Casos_PN_CORR[[#This Row],[43928]]</f>
        <v>0</v>
      </c>
      <c r="AJ533">
        <f>+Casos_PN_CORR[[#This Row],[43930]]-Casos_PN_CORR[[#This Row],[43929]]</f>
        <v>0</v>
      </c>
      <c r="AK533">
        <f>+Casos_PN_CORR[[#This Row],[43931]]-Casos_PN_CORR[[#This Row],[43930]]</f>
        <v>0</v>
      </c>
      <c r="AL533">
        <f>+Casos_PN_CORR[[#This Row],[43932]]-Casos_PN_CORR[[#This Row],[43931]]</f>
        <v>0</v>
      </c>
      <c r="AM533">
        <f>+Casos_PN_CORR[[#This Row],[43933]]-Casos_PN_CORR[[#This Row],[43932]]</f>
        <v>0</v>
      </c>
      <c r="AN533">
        <f>+Casos_PN_CORR[[#This Row],[43934]]-Casos_PN_CORR[[#This Row],[43933]]</f>
        <v>0</v>
      </c>
      <c r="AO533">
        <f>+Casos_PN_CORR[[#This Row],[43935]]-Casos_PN_CORR[[#This Row],[43934]]</f>
        <v>0</v>
      </c>
      <c r="AP533">
        <f>+Casos_PN_CORR[[#This Row],[43936]]-Casos_PN_CORR[[#This Row],[43935]]</f>
        <v>0</v>
      </c>
      <c r="AQ533">
        <f>+Casos_PN_CORR[[#This Row],[43937]]-Casos_PN_CORR[[#This Row],[43936]]</f>
        <v>0</v>
      </c>
      <c r="AR533">
        <f>+Casos_PN_CORR[[#This Row],[43938]]-Casos_PN_CORR[[#This Row],[43937]]</f>
        <v>0</v>
      </c>
      <c r="AS533">
        <f>+Casos_PN_CORR[[#This Row],[43939]]-Casos_PN_CORR[[#This Row],[43938]]</f>
        <v>0</v>
      </c>
      <c r="AT533">
        <f>+Casos_PN_CORR[[#This Row],[43940]]-Casos_PN_CORR[[#This Row],[43939]]</f>
        <v>0</v>
      </c>
      <c r="AU533">
        <f>+Casos_PN_CORR[[#This Row],[43941]]-Casos_PN_CORR[[#This Row],[43940]]</f>
        <v>0</v>
      </c>
      <c r="AV533">
        <f>+Casos_PN_CORR[[#This Row],[43942]]-Casos_PN_CORR[[#This Row],[43941]]</f>
        <v>0</v>
      </c>
      <c r="AW533">
        <f>+Casos_PN_CORR[[#This Row],[43943]]-Casos_PN_CORR[[#This Row],[43942]]</f>
        <v>0</v>
      </c>
      <c r="AX533">
        <f>+Casos_PN_CORR[[#This Row],[43944]]-Casos_PN_CORR[[#This Row],[43943]]</f>
        <v>0</v>
      </c>
      <c r="AY533">
        <f>+Casos_PN_CORR[[#This Row],[43945]]-Casos_PN_CORR[[#This Row],[43944]]</f>
        <v>0</v>
      </c>
      <c r="AZ533">
        <f>+Casos_PN_CORR[[#This Row],[43946]]-Casos_PN_CORR[[#This Row],[43945]]</f>
        <v>0</v>
      </c>
      <c r="BA533">
        <f>+Casos_PN_CORR[[#This Row],[43947]]-Casos_PN_CORR[[#This Row],[43946]]</f>
        <v>0</v>
      </c>
      <c r="BB533">
        <f>+Casos_PN_CORR[[#This Row],[43948]]-Casos_PN_CORR[[#This Row],[43947]]</f>
        <v>0</v>
      </c>
      <c r="BC533">
        <f>+Casos_PN_CORR[[#This Row],[43949]]-Casos_PN_CORR[[#This Row],[43948]]</f>
        <v>0</v>
      </c>
      <c r="BD533">
        <f>+Casos_PN_CORR[[#This Row],[43950]]-Casos_PN_CORR[[#This Row],[43949]]</f>
        <v>0</v>
      </c>
      <c r="BE533">
        <f>+Casos_PN_CORR[[#This Row],[43951]]-Casos_PN_CORR[[#This Row],[43950]]</f>
        <v>0</v>
      </c>
      <c r="BF533">
        <f>+Casos_PN_CORR[[#This Row],[43952]]-Casos_PN_CORR[[#This Row],[43951]]</f>
        <v>0</v>
      </c>
      <c r="BG533">
        <f>+Casos_PN_CORR[[#This Row],[43953]]-Casos_PN_CORR[[#This Row],[43952]]</f>
        <v>0</v>
      </c>
      <c r="BH533">
        <f>+Casos_PN_CORR[[#This Row],[43954]]-Casos_PN_CORR[[#This Row],[43953]]</f>
        <v>0</v>
      </c>
      <c r="BI533">
        <f>+Casos_PN_CORR[[#This Row],[43955]]-Casos_PN_CORR[[#This Row],[43954]]</f>
        <v>0</v>
      </c>
      <c r="BJ533">
        <f>+Casos_PN_CORR[[#This Row],[43956]]-Casos_PN_CORR[[#This Row],[43955]]</f>
        <v>0</v>
      </c>
      <c r="BK533">
        <f>+Casos_PN_CORR[[#This Row],[43957]]-Casos_PN_CORR[[#This Row],[43956]]</f>
        <v>0</v>
      </c>
      <c r="BL533">
        <f>+Casos_PN_CORR[[#This Row],[43958]]-Casos_PN_CORR[[#This Row],[43957]]</f>
        <v>0</v>
      </c>
      <c r="BM533">
        <f>+Casos_PN_CORR[[#This Row],[43959]]-Casos_PN_CORR[[#This Row],[43958]]</f>
        <v>0</v>
      </c>
      <c r="BN533">
        <f>+Casos_PN_CORR[[#This Row],[43960]]-Casos_PN_CORR[[#This Row],[43959]]</f>
        <v>0</v>
      </c>
      <c r="BO533">
        <f>+Casos_PN_CORR[[#This Row],[43961]]-Casos_PN_CORR[[#This Row],[43960]]</f>
        <v>0</v>
      </c>
      <c r="BP533">
        <f>+Casos_PN_CORR[[#This Row],[43962]]-Casos_PN_CORR[[#This Row],[43961]]</f>
        <v>0</v>
      </c>
      <c r="BQ533">
        <f>+Casos_PN_CORR[[#This Row],[43963]]-Casos_PN_CORR[[#This Row],[43962]]</f>
        <v>0</v>
      </c>
      <c r="BR533">
        <f>+Casos_PN_CORR[[#This Row],[43964]]-Casos_PN_CORR[[#This Row],[43963]]</f>
        <v>0</v>
      </c>
      <c r="BS533">
        <f>+Casos_PN_CORR[[#This Row],[43965]]-Casos_PN_CORR[[#This Row],[43964]]</f>
        <v>0</v>
      </c>
      <c r="BT533">
        <f>+Casos_PN_CORR[[#This Row],[43966]]-Casos_PN_CORR[[#This Row],[43965]]</f>
        <v>0</v>
      </c>
      <c r="BU533">
        <f>+Casos_PN_CORR[[#This Row],[43967]]-Casos_PN_CORR[[#This Row],[43966]]</f>
        <v>0</v>
      </c>
      <c r="BV533">
        <f>+Casos_PN_CORR[[#This Row],[43968]]-Casos_PN_CORR[[#This Row],[43967]]</f>
        <v>0</v>
      </c>
      <c r="BW533">
        <f>+Casos_PN_CORR[[#This Row],[43969]]-Casos_PN_CORR[[#This Row],[43968]]</f>
        <v>0</v>
      </c>
      <c r="BX533">
        <f>+Casos_PN_CORR[[#This Row],[43970]]-Casos_PN_CORR[[#This Row],[43969]]</f>
        <v>0</v>
      </c>
      <c r="BY533">
        <f>+Casos_PN_CORR[[#This Row],[43971]]-Casos_PN_CORR[[#This Row],[43970]]</f>
        <v>0</v>
      </c>
      <c r="BZ533">
        <f>+Casos_PN_CORR[[#This Row],[43972]]-Casos_PN_CORR[[#This Row],[43971]]</f>
        <v>0</v>
      </c>
      <c r="CA533">
        <f>+Casos_PN_CORR[[#This Row],[43973]]-Casos_PN_CORR[[#This Row],[43972]]</f>
        <v>0</v>
      </c>
      <c r="CB533">
        <f>+Casos_PN_CORR[[#This Row],[43974]]-Casos_PN_CORR[[#This Row],[43973]]</f>
        <v>0</v>
      </c>
      <c r="CC533">
        <f>+Casos_PN_CORR[[#This Row],[43975]]-Casos_PN_CORR[[#This Row],[43974]]</f>
        <v>0</v>
      </c>
      <c r="CD533">
        <f>+Casos_PN_CORR[[#This Row],[43976]]-Casos_PN_CORR[[#This Row],[43975]]</f>
        <v>0</v>
      </c>
      <c r="CE533">
        <f>+Casos_PN_CORR[[#This Row],[43977]]-Casos_PN_CORR[[#This Row],[43976]]</f>
        <v>0</v>
      </c>
      <c r="CF533">
        <f>+Casos_PN_CORR[[#This Row],[43978]]-Casos_PN_CORR[[#This Row],[43977]]</f>
        <v>0</v>
      </c>
      <c r="CG533">
        <f>+Casos_PN_CORR[[#This Row],[43979]]-Casos_PN_CORR[[#This Row],[43978]]</f>
        <v>0</v>
      </c>
      <c r="CH533">
        <f>+Casos_PN_CORR[[#This Row],[43980]]-Casos_PN_CORR[[#This Row],[43979]]</f>
        <v>0</v>
      </c>
      <c r="CI533">
        <f>+Casos_PN_CORR[[#This Row],[43981]]-Casos_PN_CORR[[#This Row],[43980]]</f>
        <v>0</v>
      </c>
      <c r="CJ533">
        <f>+Casos_PN_CORR[[#This Row],[43982]]-Casos_PN_CORR[[#This Row],[43981]]</f>
        <v>0</v>
      </c>
      <c r="CK533">
        <f>+Casos_PN_CORR[[#This Row],[43983]]-Casos_PN_CORR[[#This Row],[43982]]</f>
        <v>0</v>
      </c>
      <c r="CL533">
        <f>+Casos_PN_CORR[[#This Row],[43984]]-Casos_PN_CORR[[#This Row],[43983]]</f>
        <v>0</v>
      </c>
      <c r="CM533">
        <f>+Casos_PN_CORR[[#This Row],[43985]]-Casos_PN_CORR[[#This Row],[43984]]</f>
        <v>0</v>
      </c>
      <c r="CN533">
        <f>+Casos_PN_CORR[[#This Row],[43986]]-Casos_PN_CORR[[#This Row],[43985]]</f>
        <v>0</v>
      </c>
      <c r="CO533">
        <f>+Casos_PN_CORR[[#This Row],[43987]]-Casos_PN_CORR[[#This Row],[43986]]</f>
        <v>0</v>
      </c>
      <c r="CP533">
        <f>+Casos_PN_CORR[[#This Row],[43988]]-Casos_PN_CORR[[#This Row],[43987]]</f>
        <v>0</v>
      </c>
      <c r="CQ533">
        <f>+Casos_PN_CORR[[#This Row],[43989]]-Casos_PN_CORR[[#This Row],[43988]]</f>
        <v>0</v>
      </c>
      <c r="CR533">
        <f>+Casos_PN_CORR[[#This Row],[43990]]-Casos_PN_CORR[[#This Row],[43989]]</f>
        <v>0</v>
      </c>
      <c r="CS533">
        <f>+Casos_PN_CORR[[#This Row],[43991]]-Casos_PN_CORR[[#This Row],[43990]]</f>
        <v>0</v>
      </c>
      <c r="CT533">
        <f>+Casos_PN_CORR[[#This Row],[43992]]-Casos_PN_CORR[[#This Row],[43991]]</f>
        <v>0</v>
      </c>
      <c r="CU533">
        <f>+Casos_PN_CORR[[#This Row],[43993]]-Casos_PN_CORR[[#This Row],[43992]]</f>
        <v>0</v>
      </c>
    </row>
    <row r="534" spans="1:99" x14ac:dyDescent="0.3">
      <c r="A534">
        <v>80811</v>
      </c>
      <c r="B534" s="2" t="s">
        <v>99</v>
      </c>
      <c r="C534" s="2" t="s">
        <v>99</v>
      </c>
      <c r="D534" s="2" t="s">
        <v>130</v>
      </c>
      <c r="E534" s="4">
        <f t="shared" si="8"/>
        <v>0</v>
      </c>
      <c r="F534">
        <f>+Casos_PN_CORR[[#This Row],[43900]]</f>
        <v>0</v>
      </c>
      <c r="G534">
        <f>+Casos_PN_CORR[[#This Row],[43901]]-Casos_PN_CORR[[#This Row],[43900]]</f>
        <v>0</v>
      </c>
      <c r="H534">
        <f>+Casos_PN_CORR[[#This Row],[43902]]-Casos_PN_CORR[[#This Row],[43901]]</f>
        <v>0</v>
      </c>
      <c r="I534">
        <f>+Casos_PN_CORR[[#This Row],[43903]]-Casos_PN_CORR[[#This Row],[43902]]</f>
        <v>0</v>
      </c>
      <c r="J534">
        <f>+Casos_PN_CORR[[#This Row],[43904]]-Casos_PN_CORR[[#This Row],[43903]]</f>
        <v>0</v>
      </c>
      <c r="K534">
        <f>+Casos_PN_CORR[[#This Row],[43905]]-Casos_PN_CORR[[#This Row],[43904]]</f>
        <v>0</v>
      </c>
      <c r="L534">
        <f>+Casos_PN_CORR[[#This Row],[43906]]-Casos_PN_CORR[[#This Row],[43905]]</f>
        <v>0</v>
      </c>
      <c r="M534">
        <f>+Casos_PN_CORR[[#This Row],[43907]]-Casos_PN_CORR[[#This Row],[43906]]</f>
        <v>0</v>
      </c>
      <c r="N534">
        <f>+Casos_PN_CORR[[#This Row],[43908]]-Casos_PN_CORR[[#This Row],[43907]]</f>
        <v>0</v>
      </c>
      <c r="O534">
        <f>+Casos_PN_CORR[[#This Row],[43909]]-Casos_PN_CORR[[#This Row],[43908]]</f>
        <v>0</v>
      </c>
      <c r="P534">
        <f>+Casos_PN_CORR[[#This Row],[43910]]-Casos_PN_CORR[[#This Row],[43909]]</f>
        <v>0</v>
      </c>
      <c r="Q534">
        <f>+Casos_PN_CORR[[#This Row],[43911]]-Casos_PN_CORR[[#This Row],[43910]]</f>
        <v>0</v>
      </c>
      <c r="R534">
        <f>+Casos_PN_CORR[[#This Row],[43912]]-Casos_PN_CORR[[#This Row],[43911]]</f>
        <v>0</v>
      </c>
      <c r="S534">
        <f>+Casos_PN_CORR[[#This Row],[43913]]-Casos_PN_CORR[[#This Row],[43912]]</f>
        <v>0</v>
      </c>
      <c r="T534">
        <f>+Casos_PN_CORR[[#This Row],[43914]]-Casos_PN_CORR[[#This Row],[43913]]</f>
        <v>0</v>
      </c>
      <c r="U534">
        <f>+Casos_PN_CORR[[#This Row],[43915]]-Casos_PN_CORR[[#This Row],[43914]]</f>
        <v>0</v>
      </c>
      <c r="V534">
        <f>+Casos_PN_CORR[[#This Row],[43916]]-Casos_PN_CORR[[#This Row],[43915]]</f>
        <v>0</v>
      </c>
      <c r="W534">
        <f>+Casos_PN_CORR[[#This Row],[43917]]-Casos_PN_CORR[[#This Row],[43916]]</f>
        <v>0</v>
      </c>
      <c r="X534">
        <f>+Casos_PN_CORR[[#This Row],[43918]]-Casos_PN_CORR[[#This Row],[43917]]</f>
        <v>0</v>
      </c>
      <c r="Y534">
        <f>+Casos_PN_CORR[[#This Row],[43919]]-Casos_PN_CORR[[#This Row],[43918]]</f>
        <v>0</v>
      </c>
      <c r="Z534">
        <f>+Casos_PN_CORR[[#This Row],[43920]]-Casos_PN_CORR[[#This Row],[43919]]</f>
        <v>0</v>
      </c>
      <c r="AA534">
        <f>+Casos_PN_CORR[[#This Row],[43921]]-Casos_PN_CORR[[#This Row],[43920]]</f>
        <v>0</v>
      </c>
      <c r="AB534">
        <f>+Casos_PN_CORR[[#This Row],[43922]]-Casos_PN_CORR[[#This Row],[43921]]</f>
        <v>0</v>
      </c>
      <c r="AC534">
        <f>+Casos_PN_CORR[[#This Row],[43923]]-Casos_PN_CORR[[#This Row],[43922]]</f>
        <v>0</v>
      </c>
      <c r="AD534">
        <f>+Casos_PN_CORR[[#This Row],[43924]]-Casos_PN_CORR[[#This Row],[43923]]</f>
        <v>0</v>
      </c>
      <c r="AE534">
        <f>+Casos_PN_CORR[[#This Row],[43925]]-Casos_PN_CORR[[#This Row],[43924]]</f>
        <v>0</v>
      </c>
      <c r="AF534">
        <f>+Casos_PN_CORR[[#This Row],[43926]]-Casos_PN_CORR[[#This Row],[43925]]</f>
        <v>0</v>
      </c>
      <c r="AG534">
        <f>+Casos_PN_CORR[[#This Row],[43927]]-Casos_PN_CORR[[#This Row],[43926]]</f>
        <v>0</v>
      </c>
      <c r="AH534">
        <f>+Casos_PN_CORR[[#This Row],[43928]]-Casos_PN_CORR[[#This Row],[43927]]</f>
        <v>0</v>
      </c>
      <c r="AI534">
        <f>+Casos_PN_CORR[[#This Row],[43929]]-Casos_PN_CORR[[#This Row],[43928]]</f>
        <v>0</v>
      </c>
      <c r="AJ534">
        <f>+Casos_PN_CORR[[#This Row],[43930]]-Casos_PN_CORR[[#This Row],[43929]]</f>
        <v>0</v>
      </c>
      <c r="AK534">
        <f>+Casos_PN_CORR[[#This Row],[43931]]-Casos_PN_CORR[[#This Row],[43930]]</f>
        <v>0</v>
      </c>
      <c r="AL534">
        <f>+Casos_PN_CORR[[#This Row],[43932]]-Casos_PN_CORR[[#This Row],[43931]]</f>
        <v>0</v>
      </c>
      <c r="AM534">
        <f>+Casos_PN_CORR[[#This Row],[43933]]-Casos_PN_CORR[[#This Row],[43932]]</f>
        <v>0</v>
      </c>
      <c r="AN534">
        <f>+Casos_PN_CORR[[#This Row],[43934]]-Casos_PN_CORR[[#This Row],[43933]]</f>
        <v>0</v>
      </c>
      <c r="AO534">
        <f>+Casos_PN_CORR[[#This Row],[43935]]-Casos_PN_CORR[[#This Row],[43934]]</f>
        <v>0</v>
      </c>
      <c r="AP534">
        <f>+Casos_PN_CORR[[#This Row],[43936]]-Casos_PN_CORR[[#This Row],[43935]]</f>
        <v>0</v>
      </c>
      <c r="AQ534">
        <f>+Casos_PN_CORR[[#This Row],[43937]]-Casos_PN_CORR[[#This Row],[43936]]</f>
        <v>0</v>
      </c>
      <c r="AR534">
        <f>+Casos_PN_CORR[[#This Row],[43938]]-Casos_PN_CORR[[#This Row],[43937]]</f>
        <v>0</v>
      </c>
      <c r="AS534">
        <f>+Casos_PN_CORR[[#This Row],[43939]]-Casos_PN_CORR[[#This Row],[43938]]</f>
        <v>0</v>
      </c>
      <c r="AT534">
        <f>+Casos_PN_CORR[[#This Row],[43940]]-Casos_PN_CORR[[#This Row],[43939]]</f>
        <v>0</v>
      </c>
      <c r="AU534">
        <f>+Casos_PN_CORR[[#This Row],[43941]]-Casos_PN_CORR[[#This Row],[43940]]</f>
        <v>0</v>
      </c>
      <c r="AV534">
        <f>+Casos_PN_CORR[[#This Row],[43942]]-Casos_PN_CORR[[#This Row],[43941]]</f>
        <v>0</v>
      </c>
      <c r="AW534">
        <f>+Casos_PN_CORR[[#This Row],[43943]]-Casos_PN_CORR[[#This Row],[43942]]</f>
        <v>0</v>
      </c>
      <c r="AX534">
        <f>+Casos_PN_CORR[[#This Row],[43944]]-Casos_PN_CORR[[#This Row],[43943]]</f>
        <v>0</v>
      </c>
      <c r="AY534">
        <f>+Casos_PN_CORR[[#This Row],[43945]]-Casos_PN_CORR[[#This Row],[43944]]</f>
        <v>0</v>
      </c>
      <c r="AZ534">
        <f>+Casos_PN_CORR[[#This Row],[43946]]-Casos_PN_CORR[[#This Row],[43945]]</f>
        <v>0</v>
      </c>
      <c r="BA534">
        <f>+Casos_PN_CORR[[#This Row],[43947]]-Casos_PN_CORR[[#This Row],[43946]]</f>
        <v>0</v>
      </c>
      <c r="BB534">
        <f>+Casos_PN_CORR[[#This Row],[43948]]-Casos_PN_CORR[[#This Row],[43947]]</f>
        <v>0</v>
      </c>
      <c r="BC534">
        <f>+Casos_PN_CORR[[#This Row],[43949]]-Casos_PN_CORR[[#This Row],[43948]]</f>
        <v>0</v>
      </c>
      <c r="BD534">
        <f>+Casos_PN_CORR[[#This Row],[43950]]-Casos_PN_CORR[[#This Row],[43949]]</f>
        <v>0</v>
      </c>
      <c r="BE534">
        <f>+Casos_PN_CORR[[#This Row],[43951]]-Casos_PN_CORR[[#This Row],[43950]]</f>
        <v>0</v>
      </c>
      <c r="BF534">
        <f>+Casos_PN_CORR[[#This Row],[43952]]-Casos_PN_CORR[[#This Row],[43951]]</f>
        <v>0</v>
      </c>
      <c r="BG534">
        <f>+Casos_PN_CORR[[#This Row],[43953]]-Casos_PN_CORR[[#This Row],[43952]]</f>
        <v>0</v>
      </c>
      <c r="BH534">
        <f>+Casos_PN_CORR[[#This Row],[43954]]-Casos_PN_CORR[[#This Row],[43953]]</f>
        <v>0</v>
      </c>
      <c r="BI534">
        <f>+Casos_PN_CORR[[#This Row],[43955]]-Casos_PN_CORR[[#This Row],[43954]]</f>
        <v>0</v>
      </c>
      <c r="BJ534">
        <f>+Casos_PN_CORR[[#This Row],[43956]]-Casos_PN_CORR[[#This Row],[43955]]</f>
        <v>0</v>
      </c>
      <c r="BK534">
        <f>+Casos_PN_CORR[[#This Row],[43957]]-Casos_PN_CORR[[#This Row],[43956]]</f>
        <v>0</v>
      </c>
      <c r="BL534">
        <f>+Casos_PN_CORR[[#This Row],[43958]]-Casos_PN_CORR[[#This Row],[43957]]</f>
        <v>0</v>
      </c>
      <c r="BM534">
        <f>+Casos_PN_CORR[[#This Row],[43959]]-Casos_PN_CORR[[#This Row],[43958]]</f>
        <v>0</v>
      </c>
      <c r="BN534">
        <f>+Casos_PN_CORR[[#This Row],[43960]]-Casos_PN_CORR[[#This Row],[43959]]</f>
        <v>0</v>
      </c>
      <c r="BO534">
        <f>+Casos_PN_CORR[[#This Row],[43961]]-Casos_PN_CORR[[#This Row],[43960]]</f>
        <v>0</v>
      </c>
      <c r="BP534">
        <f>+Casos_PN_CORR[[#This Row],[43962]]-Casos_PN_CORR[[#This Row],[43961]]</f>
        <v>0</v>
      </c>
      <c r="BQ534">
        <f>+Casos_PN_CORR[[#This Row],[43963]]-Casos_PN_CORR[[#This Row],[43962]]</f>
        <v>0</v>
      </c>
      <c r="BR534">
        <f>+Casos_PN_CORR[[#This Row],[43964]]-Casos_PN_CORR[[#This Row],[43963]]</f>
        <v>0</v>
      </c>
      <c r="BS534">
        <f>+Casos_PN_CORR[[#This Row],[43965]]-Casos_PN_CORR[[#This Row],[43964]]</f>
        <v>0</v>
      </c>
      <c r="BT534">
        <f>+Casos_PN_CORR[[#This Row],[43966]]-Casos_PN_CORR[[#This Row],[43965]]</f>
        <v>0</v>
      </c>
      <c r="BU534">
        <f>+Casos_PN_CORR[[#This Row],[43967]]-Casos_PN_CORR[[#This Row],[43966]]</f>
        <v>0</v>
      </c>
      <c r="BV534">
        <f>+Casos_PN_CORR[[#This Row],[43968]]-Casos_PN_CORR[[#This Row],[43967]]</f>
        <v>0</v>
      </c>
      <c r="BW534">
        <f>+Casos_PN_CORR[[#This Row],[43969]]-Casos_PN_CORR[[#This Row],[43968]]</f>
        <v>0</v>
      </c>
      <c r="BX534">
        <f>+Casos_PN_CORR[[#This Row],[43970]]-Casos_PN_CORR[[#This Row],[43969]]</f>
        <v>0</v>
      </c>
      <c r="BY534">
        <f>+Casos_PN_CORR[[#This Row],[43971]]-Casos_PN_CORR[[#This Row],[43970]]</f>
        <v>0</v>
      </c>
      <c r="BZ534">
        <f>+Casos_PN_CORR[[#This Row],[43972]]-Casos_PN_CORR[[#This Row],[43971]]</f>
        <v>0</v>
      </c>
      <c r="CA534">
        <f>+Casos_PN_CORR[[#This Row],[43973]]-Casos_PN_CORR[[#This Row],[43972]]</f>
        <v>0</v>
      </c>
      <c r="CB534">
        <f>+Casos_PN_CORR[[#This Row],[43974]]-Casos_PN_CORR[[#This Row],[43973]]</f>
        <v>0</v>
      </c>
      <c r="CC534">
        <f>+Casos_PN_CORR[[#This Row],[43975]]-Casos_PN_CORR[[#This Row],[43974]]</f>
        <v>0</v>
      </c>
      <c r="CD534">
        <f>+Casos_PN_CORR[[#This Row],[43976]]-Casos_PN_CORR[[#This Row],[43975]]</f>
        <v>0</v>
      </c>
      <c r="CE534">
        <f>+Casos_PN_CORR[[#This Row],[43977]]-Casos_PN_CORR[[#This Row],[43976]]</f>
        <v>0</v>
      </c>
      <c r="CF534">
        <f>+Casos_PN_CORR[[#This Row],[43978]]-Casos_PN_CORR[[#This Row],[43977]]</f>
        <v>0</v>
      </c>
      <c r="CG534">
        <f>+Casos_PN_CORR[[#This Row],[43979]]-Casos_PN_CORR[[#This Row],[43978]]</f>
        <v>0</v>
      </c>
      <c r="CH534">
        <f>+Casos_PN_CORR[[#This Row],[43980]]-Casos_PN_CORR[[#This Row],[43979]]</f>
        <v>0</v>
      </c>
      <c r="CI534">
        <f>+Casos_PN_CORR[[#This Row],[43981]]-Casos_PN_CORR[[#This Row],[43980]]</f>
        <v>0</v>
      </c>
      <c r="CJ534">
        <f>+Casos_PN_CORR[[#This Row],[43982]]-Casos_PN_CORR[[#This Row],[43981]]</f>
        <v>0</v>
      </c>
      <c r="CK534">
        <f>+Casos_PN_CORR[[#This Row],[43983]]-Casos_PN_CORR[[#This Row],[43982]]</f>
        <v>0</v>
      </c>
      <c r="CL534">
        <f>+Casos_PN_CORR[[#This Row],[43984]]-Casos_PN_CORR[[#This Row],[43983]]</f>
        <v>0</v>
      </c>
      <c r="CM534">
        <f>+Casos_PN_CORR[[#This Row],[43985]]-Casos_PN_CORR[[#This Row],[43984]]</f>
        <v>0</v>
      </c>
      <c r="CN534">
        <f>+Casos_PN_CORR[[#This Row],[43986]]-Casos_PN_CORR[[#This Row],[43985]]</f>
        <v>0</v>
      </c>
      <c r="CO534">
        <f>+Casos_PN_CORR[[#This Row],[43987]]-Casos_PN_CORR[[#This Row],[43986]]</f>
        <v>0</v>
      </c>
      <c r="CP534">
        <f>+Casos_PN_CORR[[#This Row],[43988]]-Casos_PN_CORR[[#This Row],[43987]]</f>
        <v>0</v>
      </c>
      <c r="CQ534">
        <f>+Casos_PN_CORR[[#This Row],[43989]]-Casos_PN_CORR[[#This Row],[43988]]</f>
        <v>0</v>
      </c>
      <c r="CR534">
        <f>+Casos_PN_CORR[[#This Row],[43990]]-Casos_PN_CORR[[#This Row],[43989]]</f>
        <v>0</v>
      </c>
      <c r="CS534">
        <f>+Casos_PN_CORR[[#This Row],[43991]]-Casos_PN_CORR[[#This Row],[43990]]</f>
        <v>0</v>
      </c>
      <c r="CT534">
        <f>+Casos_PN_CORR[[#This Row],[43992]]-Casos_PN_CORR[[#This Row],[43991]]</f>
        <v>0</v>
      </c>
      <c r="CU534">
        <f>+Casos_PN_CORR[[#This Row],[43993]]-Casos_PN_CORR[[#This Row],[43992]]</f>
        <v>0</v>
      </c>
    </row>
    <row r="535" spans="1:99" x14ac:dyDescent="0.3">
      <c r="A535">
        <v>120705</v>
      </c>
      <c r="B535" s="2" t="s">
        <v>191</v>
      </c>
      <c r="C535" s="2" t="s">
        <v>296</v>
      </c>
      <c r="D535" s="2" t="s">
        <v>723</v>
      </c>
      <c r="E535" s="4">
        <f t="shared" si="8"/>
        <v>0</v>
      </c>
      <c r="F535">
        <f>+Casos_PN_CORR[[#This Row],[43900]]</f>
        <v>0</v>
      </c>
      <c r="G535">
        <f>+Casos_PN_CORR[[#This Row],[43901]]-Casos_PN_CORR[[#This Row],[43900]]</f>
        <v>0</v>
      </c>
      <c r="H535">
        <f>+Casos_PN_CORR[[#This Row],[43902]]-Casos_PN_CORR[[#This Row],[43901]]</f>
        <v>0</v>
      </c>
      <c r="I535">
        <f>+Casos_PN_CORR[[#This Row],[43903]]-Casos_PN_CORR[[#This Row],[43902]]</f>
        <v>0</v>
      </c>
      <c r="J535">
        <f>+Casos_PN_CORR[[#This Row],[43904]]-Casos_PN_CORR[[#This Row],[43903]]</f>
        <v>0</v>
      </c>
      <c r="K535">
        <f>+Casos_PN_CORR[[#This Row],[43905]]-Casos_PN_CORR[[#This Row],[43904]]</f>
        <v>0</v>
      </c>
      <c r="L535">
        <f>+Casos_PN_CORR[[#This Row],[43906]]-Casos_PN_CORR[[#This Row],[43905]]</f>
        <v>0</v>
      </c>
      <c r="M535">
        <f>+Casos_PN_CORR[[#This Row],[43907]]-Casos_PN_CORR[[#This Row],[43906]]</f>
        <v>0</v>
      </c>
      <c r="N535">
        <f>+Casos_PN_CORR[[#This Row],[43908]]-Casos_PN_CORR[[#This Row],[43907]]</f>
        <v>0</v>
      </c>
      <c r="O535">
        <f>+Casos_PN_CORR[[#This Row],[43909]]-Casos_PN_CORR[[#This Row],[43908]]</f>
        <v>0</v>
      </c>
      <c r="P535">
        <f>+Casos_PN_CORR[[#This Row],[43910]]-Casos_PN_CORR[[#This Row],[43909]]</f>
        <v>0</v>
      </c>
      <c r="Q535">
        <f>+Casos_PN_CORR[[#This Row],[43911]]-Casos_PN_CORR[[#This Row],[43910]]</f>
        <v>0</v>
      </c>
      <c r="R535">
        <f>+Casos_PN_CORR[[#This Row],[43912]]-Casos_PN_CORR[[#This Row],[43911]]</f>
        <v>0</v>
      </c>
      <c r="S535">
        <f>+Casos_PN_CORR[[#This Row],[43913]]-Casos_PN_CORR[[#This Row],[43912]]</f>
        <v>0</v>
      </c>
      <c r="T535">
        <f>+Casos_PN_CORR[[#This Row],[43914]]-Casos_PN_CORR[[#This Row],[43913]]</f>
        <v>0</v>
      </c>
      <c r="U535">
        <f>+Casos_PN_CORR[[#This Row],[43915]]-Casos_PN_CORR[[#This Row],[43914]]</f>
        <v>0</v>
      </c>
      <c r="V535">
        <f>+Casos_PN_CORR[[#This Row],[43916]]-Casos_PN_CORR[[#This Row],[43915]]</f>
        <v>0</v>
      </c>
      <c r="W535">
        <f>+Casos_PN_CORR[[#This Row],[43917]]-Casos_PN_CORR[[#This Row],[43916]]</f>
        <v>0</v>
      </c>
      <c r="X535">
        <f>+Casos_PN_CORR[[#This Row],[43918]]-Casos_PN_CORR[[#This Row],[43917]]</f>
        <v>0</v>
      </c>
      <c r="Y535">
        <f>+Casos_PN_CORR[[#This Row],[43919]]-Casos_PN_CORR[[#This Row],[43918]]</f>
        <v>0</v>
      </c>
      <c r="Z535">
        <f>+Casos_PN_CORR[[#This Row],[43920]]-Casos_PN_CORR[[#This Row],[43919]]</f>
        <v>0</v>
      </c>
      <c r="AA535">
        <f>+Casos_PN_CORR[[#This Row],[43921]]-Casos_PN_CORR[[#This Row],[43920]]</f>
        <v>0</v>
      </c>
      <c r="AB535">
        <f>+Casos_PN_CORR[[#This Row],[43922]]-Casos_PN_CORR[[#This Row],[43921]]</f>
        <v>0</v>
      </c>
      <c r="AC535">
        <f>+Casos_PN_CORR[[#This Row],[43923]]-Casos_PN_CORR[[#This Row],[43922]]</f>
        <v>0</v>
      </c>
      <c r="AD535">
        <f>+Casos_PN_CORR[[#This Row],[43924]]-Casos_PN_CORR[[#This Row],[43923]]</f>
        <v>0</v>
      </c>
      <c r="AE535">
        <f>+Casos_PN_CORR[[#This Row],[43925]]-Casos_PN_CORR[[#This Row],[43924]]</f>
        <v>0</v>
      </c>
      <c r="AF535">
        <f>+Casos_PN_CORR[[#This Row],[43926]]-Casos_PN_CORR[[#This Row],[43925]]</f>
        <v>0</v>
      </c>
      <c r="AG535">
        <f>+Casos_PN_CORR[[#This Row],[43927]]-Casos_PN_CORR[[#This Row],[43926]]</f>
        <v>0</v>
      </c>
      <c r="AH535">
        <f>+Casos_PN_CORR[[#This Row],[43928]]-Casos_PN_CORR[[#This Row],[43927]]</f>
        <v>0</v>
      </c>
      <c r="AI535">
        <f>+Casos_PN_CORR[[#This Row],[43929]]-Casos_PN_CORR[[#This Row],[43928]]</f>
        <v>0</v>
      </c>
      <c r="AJ535">
        <f>+Casos_PN_CORR[[#This Row],[43930]]-Casos_PN_CORR[[#This Row],[43929]]</f>
        <v>0</v>
      </c>
      <c r="AK535">
        <f>+Casos_PN_CORR[[#This Row],[43931]]-Casos_PN_CORR[[#This Row],[43930]]</f>
        <v>0</v>
      </c>
      <c r="AL535">
        <f>+Casos_PN_CORR[[#This Row],[43932]]-Casos_PN_CORR[[#This Row],[43931]]</f>
        <v>0</v>
      </c>
      <c r="AM535">
        <f>+Casos_PN_CORR[[#This Row],[43933]]-Casos_PN_CORR[[#This Row],[43932]]</f>
        <v>0</v>
      </c>
      <c r="AN535">
        <f>+Casos_PN_CORR[[#This Row],[43934]]-Casos_PN_CORR[[#This Row],[43933]]</f>
        <v>0</v>
      </c>
      <c r="AO535">
        <f>+Casos_PN_CORR[[#This Row],[43935]]-Casos_PN_CORR[[#This Row],[43934]]</f>
        <v>0</v>
      </c>
      <c r="AP535">
        <f>+Casos_PN_CORR[[#This Row],[43936]]-Casos_PN_CORR[[#This Row],[43935]]</f>
        <v>0</v>
      </c>
      <c r="AQ535">
        <f>+Casos_PN_CORR[[#This Row],[43937]]-Casos_PN_CORR[[#This Row],[43936]]</f>
        <v>0</v>
      </c>
      <c r="AR535">
        <f>+Casos_PN_CORR[[#This Row],[43938]]-Casos_PN_CORR[[#This Row],[43937]]</f>
        <v>0</v>
      </c>
      <c r="AS535">
        <f>+Casos_PN_CORR[[#This Row],[43939]]-Casos_PN_CORR[[#This Row],[43938]]</f>
        <v>0</v>
      </c>
      <c r="AT535">
        <f>+Casos_PN_CORR[[#This Row],[43940]]-Casos_PN_CORR[[#This Row],[43939]]</f>
        <v>0</v>
      </c>
      <c r="AU535">
        <f>+Casos_PN_CORR[[#This Row],[43941]]-Casos_PN_CORR[[#This Row],[43940]]</f>
        <v>0</v>
      </c>
      <c r="AV535">
        <f>+Casos_PN_CORR[[#This Row],[43942]]-Casos_PN_CORR[[#This Row],[43941]]</f>
        <v>0</v>
      </c>
      <c r="AW535">
        <f>+Casos_PN_CORR[[#This Row],[43943]]-Casos_PN_CORR[[#This Row],[43942]]</f>
        <v>0</v>
      </c>
      <c r="AX535">
        <f>+Casos_PN_CORR[[#This Row],[43944]]-Casos_PN_CORR[[#This Row],[43943]]</f>
        <v>0</v>
      </c>
      <c r="AY535">
        <f>+Casos_PN_CORR[[#This Row],[43945]]-Casos_PN_CORR[[#This Row],[43944]]</f>
        <v>0</v>
      </c>
      <c r="AZ535">
        <f>+Casos_PN_CORR[[#This Row],[43946]]-Casos_PN_CORR[[#This Row],[43945]]</f>
        <v>0</v>
      </c>
      <c r="BA535">
        <f>+Casos_PN_CORR[[#This Row],[43947]]-Casos_PN_CORR[[#This Row],[43946]]</f>
        <v>0</v>
      </c>
      <c r="BB535">
        <f>+Casos_PN_CORR[[#This Row],[43948]]-Casos_PN_CORR[[#This Row],[43947]]</f>
        <v>0</v>
      </c>
      <c r="BC535">
        <f>+Casos_PN_CORR[[#This Row],[43949]]-Casos_PN_CORR[[#This Row],[43948]]</f>
        <v>0</v>
      </c>
      <c r="BD535">
        <f>+Casos_PN_CORR[[#This Row],[43950]]-Casos_PN_CORR[[#This Row],[43949]]</f>
        <v>0</v>
      </c>
      <c r="BE535">
        <f>+Casos_PN_CORR[[#This Row],[43951]]-Casos_PN_CORR[[#This Row],[43950]]</f>
        <v>0</v>
      </c>
      <c r="BF535">
        <f>+Casos_PN_CORR[[#This Row],[43952]]-Casos_PN_CORR[[#This Row],[43951]]</f>
        <v>0</v>
      </c>
      <c r="BG535">
        <f>+Casos_PN_CORR[[#This Row],[43953]]-Casos_PN_CORR[[#This Row],[43952]]</f>
        <v>0</v>
      </c>
      <c r="BH535">
        <f>+Casos_PN_CORR[[#This Row],[43954]]-Casos_PN_CORR[[#This Row],[43953]]</f>
        <v>0</v>
      </c>
      <c r="BI535">
        <f>+Casos_PN_CORR[[#This Row],[43955]]-Casos_PN_CORR[[#This Row],[43954]]</f>
        <v>0</v>
      </c>
      <c r="BJ535">
        <f>+Casos_PN_CORR[[#This Row],[43956]]-Casos_PN_CORR[[#This Row],[43955]]</f>
        <v>0</v>
      </c>
      <c r="BK535">
        <f>+Casos_PN_CORR[[#This Row],[43957]]-Casos_PN_CORR[[#This Row],[43956]]</f>
        <v>0</v>
      </c>
      <c r="BL535">
        <f>+Casos_PN_CORR[[#This Row],[43958]]-Casos_PN_CORR[[#This Row],[43957]]</f>
        <v>0</v>
      </c>
      <c r="BM535">
        <f>+Casos_PN_CORR[[#This Row],[43959]]-Casos_PN_CORR[[#This Row],[43958]]</f>
        <v>0</v>
      </c>
      <c r="BN535">
        <f>+Casos_PN_CORR[[#This Row],[43960]]-Casos_PN_CORR[[#This Row],[43959]]</f>
        <v>0</v>
      </c>
      <c r="BO535">
        <f>+Casos_PN_CORR[[#This Row],[43961]]-Casos_PN_CORR[[#This Row],[43960]]</f>
        <v>0</v>
      </c>
      <c r="BP535">
        <f>+Casos_PN_CORR[[#This Row],[43962]]-Casos_PN_CORR[[#This Row],[43961]]</f>
        <v>0</v>
      </c>
      <c r="BQ535">
        <f>+Casos_PN_CORR[[#This Row],[43963]]-Casos_PN_CORR[[#This Row],[43962]]</f>
        <v>0</v>
      </c>
      <c r="BR535">
        <f>+Casos_PN_CORR[[#This Row],[43964]]-Casos_PN_CORR[[#This Row],[43963]]</f>
        <v>0</v>
      </c>
      <c r="BS535">
        <f>+Casos_PN_CORR[[#This Row],[43965]]-Casos_PN_CORR[[#This Row],[43964]]</f>
        <v>0</v>
      </c>
      <c r="BT535">
        <f>+Casos_PN_CORR[[#This Row],[43966]]-Casos_PN_CORR[[#This Row],[43965]]</f>
        <v>0</v>
      </c>
      <c r="BU535">
        <f>+Casos_PN_CORR[[#This Row],[43967]]-Casos_PN_CORR[[#This Row],[43966]]</f>
        <v>0</v>
      </c>
      <c r="BV535">
        <f>+Casos_PN_CORR[[#This Row],[43968]]-Casos_PN_CORR[[#This Row],[43967]]</f>
        <v>0</v>
      </c>
      <c r="BW535">
        <f>+Casos_PN_CORR[[#This Row],[43969]]-Casos_PN_CORR[[#This Row],[43968]]</f>
        <v>0</v>
      </c>
      <c r="BX535">
        <f>+Casos_PN_CORR[[#This Row],[43970]]-Casos_PN_CORR[[#This Row],[43969]]</f>
        <v>0</v>
      </c>
      <c r="BY535">
        <f>+Casos_PN_CORR[[#This Row],[43971]]-Casos_PN_CORR[[#This Row],[43970]]</f>
        <v>0</v>
      </c>
      <c r="BZ535">
        <f>+Casos_PN_CORR[[#This Row],[43972]]-Casos_PN_CORR[[#This Row],[43971]]</f>
        <v>0</v>
      </c>
      <c r="CA535">
        <f>+Casos_PN_CORR[[#This Row],[43973]]-Casos_PN_CORR[[#This Row],[43972]]</f>
        <v>0</v>
      </c>
      <c r="CB535">
        <f>+Casos_PN_CORR[[#This Row],[43974]]-Casos_PN_CORR[[#This Row],[43973]]</f>
        <v>0</v>
      </c>
      <c r="CC535">
        <f>+Casos_PN_CORR[[#This Row],[43975]]-Casos_PN_CORR[[#This Row],[43974]]</f>
        <v>0</v>
      </c>
      <c r="CD535">
        <f>+Casos_PN_CORR[[#This Row],[43976]]-Casos_PN_CORR[[#This Row],[43975]]</f>
        <v>0</v>
      </c>
      <c r="CE535">
        <f>+Casos_PN_CORR[[#This Row],[43977]]-Casos_PN_CORR[[#This Row],[43976]]</f>
        <v>0</v>
      </c>
      <c r="CF535">
        <f>+Casos_PN_CORR[[#This Row],[43978]]-Casos_PN_CORR[[#This Row],[43977]]</f>
        <v>0</v>
      </c>
      <c r="CG535">
        <f>+Casos_PN_CORR[[#This Row],[43979]]-Casos_PN_CORR[[#This Row],[43978]]</f>
        <v>0</v>
      </c>
      <c r="CH535">
        <f>+Casos_PN_CORR[[#This Row],[43980]]-Casos_PN_CORR[[#This Row],[43979]]</f>
        <v>0</v>
      </c>
      <c r="CI535">
        <f>+Casos_PN_CORR[[#This Row],[43981]]-Casos_PN_CORR[[#This Row],[43980]]</f>
        <v>0</v>
      </c>
      <c r="CJ535">
        <f>+Casos_PN_CORR[[#This Row],[43982]]-Casos_PN_CORR[[#This Row],[43981]]</f>
        <v>0</v>
      </c>
      <c r="CK535">
        <f>+Casos_PN_CORR[[#This Row],[43983]]-Casos_PN_CORR[[#This Row],[43982]]</f>
        <v>0</v>
      </c>
      <c r="CL535">
        <f>+Casos_PN_CORR[[#This Row],[43984]]-Casos_PN_CORR[[#This Row],[43983]]</f>
        <v>0</v>
      </c>
      <c r="CM535">
        <f>+Casos_PN_CORR[[#This Row],[43985]]-Casos_PN_CORR[[#This Row],[43984]]</f>
        <v>0</v>
      </c>
      <c r="CN535">
        <f>+Casos_PN_CORR[[#This Row],[43986]]-Casos_PN_CORR[[#This Row],[43985]]</f>
        <v>0</v>
      </c>
      <c r="CO535">
        <f>+Casos_PN_CORR[[#This Row],[43987]]-Casos_PN_CORR[[#This Row],[43986]]</f>
        <v>0</v>
      </c>
      <c r="CP535">
        <f>+Casos_PN_CORR[[#This Row],[43988]]-Casos_PN_CORR[[#This Row],[43987]]</f>
        <v>0</v>
      </c>
      <c r="CQ535">
        <f>+Casos_PN_CORR[[#This Row],[43989]]-Casos_PN_CORR[[#This Row],[43988]]</f>
        <v>0</v>
      </c>
      <c r="CR535">
        <f>+Casos_PN_CORR[[#This Row],[43990]]-Casos_PN_CORR[[#This Row],[43989]]</f>
        <v>0</v>
      </c>
      <c r="CS535">
        <f>+Casos_PN_CORR[[#This Row],[43991]]-Casos_PN_CORR[[#This Row],[43990]]</f>
        <v>0</v>
      </c>
      <c r="CT535">
        <f>+Casos_PN_CORR[[#This Row],[43992]]-Casos_PN_CORR[[#This Row],[43991]]</f>
        <v>0</v>
      </c>
      <c r="CU535">
        <f>+Casos_PN_CORR[[#This Row],[43993]]-Casos_PN_CORR[[#This Row],[43992]]</f>
        <v>0</v>
      </c>
    </row>
    <row r="536" spans="1:99" x14ac:dyDescent="0.3">
      <c r="A536">
        <v>50307</v>
      </c>
      <c r="B536" s="2" t="s">
        <v>151</v>
      </c>
      <c r="C536" s="2" t="s">
        <v>181</v>
      </c>
      <c r="D536" s="2" t="s">
        <v>724</v>
      </c>
      <c r="E536" s="4">
        <f t="shared" si="8"/>
        <v>0</v>
      </c>
      <c r="F536">
        <f>+Casos_PN_CORR[[#This Row],[43900]]</f>
        <v>0</v>
      </c>
      <c r="G536">
        <f>+Casos_PN_CORR[[#This Row],[43901]]-Casos_PN_CORR[[#This Row],[43900]]</f>
        <v>0</v>
      </c>
      <c r="H536">
        <f>+Casos_PN_CORR[[#This Row],[43902]]-Casos_PN_CORR[[#This Row],[43901]]</f>
        <v>0</v>
      </c>
      <c r="I536">
        <f>+Casos_PN_CORR[[#This Row],[43903]]-Casos_PN_CORR[[#This Row],[43902]]</f>
        <v>0</v>
      </c>
      <c r="J536">
        <f>+Casos_PN_CORR[[#This Row],[43904]]-Casos_PN_CORR[[#This Row],[43903]]</f>
        <v>0</v>
      </c>
      <c r="K536">
        <f>+Casos_PN_CORR[[#This Row],[43905]]-Casos_PN_CORR[[#This Row],[43904]]</f>
        <v>0</v>
      </c>
      <c r="L536">
        <f>+Casos_PN_CORR[[#This Row],[43906]]-Casos_PN_CORR[[#This Row],[43905]]</f>
        <v>0</v>
      </c>
      <c r="M536">
        <f>+Casos_PN_CORR[[#This Row],[43907]]-Casos_PN_CORR[[#This Row],[43906]]</f>
        <v>0</v>
      </c>
      <c r="N536">
        <f>+Casos_PN_CORR[[#This Row],[43908]]-Casos_PN_CORR[[#This Row],[43907]]</f>
        <v>0</v>
      </c>
      <c r="O536">
        <f>+Casos_PN_CORR[[#This Row],[43909]]-Casos_PN_CORR[[#This Row],[43908]]</f>
        <v>0</v>
      </c>
      <c r="P536">
        <f>+Casos_PN_CORR[[#This Row],[43910]]-Casos_PN_CORR[[#This Row],[43909]]</f>
        <v>0</v>
      </c>
      <c r="Q536">
        <f>+Casos_PN_CORR[[#This Row],[43911]]-Casos_PN_CORR[[#This Row],[43910]]</f>
        <v>0</v>
      </c>
      <c r="R536">
        <f>+Casos_PN_CORR[[#This Row],[43912]]-Casos_PN_CORR[[#This Row],[43911]]</f>
        <v>0</v>
      </c>
      <c r="S536">
        <f>+Casos_PN_CORR[[#This Row],[43913]]-Casos_PN_CORR[[#This Row],[43912]]</f>
        <v>0</v>
      </c>
      <c r="T536">
        <f>+Casos_PN_CORR[[#This Row],[43914]]-Casos_PN_CORR[[#This Row],[43913]]</f>
        <v>0</v>
      </c>
      <c r="U536">
        <f>+Casos_PN_CORR[[#This Row],[43915]]-Casos_PN_CORR[[#This Row],[43914]]</f>
        <v>0</v>
      </c>
      <c r="V536">
        <f>+Casos_PN_CORR[[#This Row],[43916]]-Casos_PN_CORR[[#This Row],[43915]]</f>
        <v>0</v>
      </c>
      <c r="W536">
        <f>+Casos_PN_CORR[[#This Row],[43917]]-Casos_PN_CORR[[#This Row],[43916]]</f>
        <v>0</v>
      </c>
      <c r="X536">
        <f>+Casos_PN_CORR[[#This Row],[43918]]-Casos_PN_CORR[[#This Row],[43917]]</f>
        <v>0</v>
      </c>
      <c r="Y536">
        <f>+Casos_PN_CORR[[#This Row],[43919]]-Casos_PN_CORR[[#This Row],[43918]]</f>
        <v>0</v>
      </c>
      <c r="Z536">
        <f>+Casos_PN_CORR[[#This Row],[43920]]-Casos_PN_CORR[[#This Row],[43919]]</f>
        <v>0</v>
      </c>
      <c r="AA536">
        <f>+Casos_PN_CORR[[#This Row],[43921]]-Casos_PN_CORR[[#This Row],[43920]]</f>
        <v>0</v>
      </c>
      <c r="AB536">
        <f>+Casos_PN_CORR[[#This Row],[43922]]-Casos_PN_CORR[[#This Row],[43921]]</f>
        <v>0</v>
      </c>
      <c r="AC536">
        <f>+Casos_PN_CORR[[#This Row],[43923]]-Casos_PN_CORR[[#This Row],[43922]]</f>
        <v>0</v>
      </c>
      <c r="AD536">
        <f>+Casos_PN_CORR[[#This Row],[43924]]-Casos_PN_CORR[[#This Row],[43923]]</f>
        <v>0</v>
      </c>
      <c r="AE536">
        <f>+Casos_PN_CORR[[#This Row],[43925]]-Casos_PN_CORR[[#This Row],[43924]]</f>
        <v>0</v>
      </c>
      <c r="AF536">
        <f>+Casos_PN_CORR[[#This Row],[43926]]-Casos_PN_CORR[[#This Row],[43925]]</f>
        <v>0</v>
      </c>
      <c r="AG536">
        <f>+Casos_PN_CORR[[#This Row],[43927]]-Casos_PN_CORR[[#This Row],[43926]]</f>
        <v>0</v>
      </c>
      <c r="AH536">
        <f>+Casos_PN_CORR[[#This Row],[43928]]-Casos_PN_CORR[[#This Row],[43927]]</f>
        <v>0</v>
      </c>
      <c r="AI536">
        <f>+Casos_PN_CORR[[#This Row],[43929]]-Casos_PN_CORR[[#This Row],[43928]]</f>
        <v>0</v>
      </c>
      <c r="AJ536">
        <f>+Casos_PN_CORR[[#This Row],[43930]]-Casos_PN_CORR[[#This Row],[43929]]</f>
        <v>0</v>
      </c>
      <c r="AK536">
        <f>+Casos_PN_CORR[[#This Row],[43931]]-Casos_PN_CORR[[#This Row],[43930]]</f>
        <v>0</v>
      </c>
      <c r="AL536">
        <f>+Casos_PN_CORR[[#This Row],[43932]]-Casos_PN_CORR[[#This Row],[43931]]</f>
        <v>0</v>
      </c>
      <c r="AM536">
        <f>+Casos_PN_CORR[[#This Row],[43933]]-Casos_PN_CORR[[#This Row],[43932]]</f>
        <v>0</v>
      </c>
      <c r="AN536">
        <f>+Casos_PN_CORR[[#This Row],[43934]]-Casos_PN_CORR[[#This Row],[43933]]</f>
        <v>0</v>
      </c>
      <c r="AO536">
        <f>+Casos_PN_CORR[[#This Row],[43935]]-Casos_PN_CORR[[#This Row],[43934]]</f>
        <v>0</v>
      </c>
      <c r="AP536">
        <f>+Casos_PN_CORR[[#This Row],[43936]]-Casos_PN_CORR[[#This Row],[43935]]</f>
        <v>0</v>
      </c>
      <c r="AQ536">
        <f>+Casos_PN_CORR[[#This Row],[43937]]-Casos_PN_CORR[[#This Row],[43936]]</f>
        <v>0</v>
      </c>
      <c r="AR536">
        <f>+Casos_PN_CORR[[#This Row],[43938]]-Casos_PN_CORR[[#This Row],[43937]]</f>
        <v>0</v>
      </c>
      <c r="AS536">
        <f>+Casos_PN_CORR[[#This Row],[43939]]-Casos_PN_CORR[[#This Row],[43938]]</f>
        <v>0</v>
      </c>
      <c r="AT536">
        <f>+Casos_PN_CORR[[#This Row],[43940]]-Casos_PN_CORR[[#This Row],[43939]]</f>
        <v>0</v>
      </c>
      <c r="AU536">
        <f>+Casos_PN_CORR[[#This Row],[43941]]-Casos_PN_CORR[[#This Row],[43940]]</f>
        <v>0</v>
      </c>
      <c r="AV536">
        <f>+Casos_PN_CORR[[#This Row],[43942]]-Casos_PN_CORR[[#This Row],[43941]]</f>
        <v>0</v>
      </c>
      <c r="AW536">
        <f>+Casos_PN_CORR[[#This Row],[43943]]-Casos_PN_CORR[[#This Row],[43942]]</f>
        <v>0</v>
      </c>
      <c r="AX536">
        <f>+Casos_PN_CORR[[#This Row],[43944]]-Casos_PN_CORR[[#This Row],[43943]]</f>
        <v>0</v>
      </c>
      <c r="AY536">
        <f>+Casos_PN_CORR[[#This Row],[43945]]-Casos_PN_CORR[[#This Row],[43944]]</f>
        <v>0</v>
      </c>
      <c r="AZ536">
        <f>+Casos_PN_CORR[[#This Row],[43946]]-Casos_PN_CORR[[#This Row],[43945]]</f>
        <v>0</v>
      </c>
      <c r="BA536">
        <f>+Casos_PN_CORR[[#This Row],[43947]]-Casos_PN_CORR[[#This Row],[43946]]</f>
        <v>0</v>
      </c>
      <c r="BB536">
        <f>+Casos_PN_CORR[[#This Row],[43948]]-Casos_PN_CORR[[#This Row],[43947]]</f>
        <v>0</v>
      </c>
      <c r="BC536">
        <f>+Casos_PN_CORR[[#This Row],[43949]]-Casos_PN_CORR[[#This Row],[43948]]</f>
        <v>0</v>
      </c>
      <c r="BD536">
        <f>+Casos_PN_CORR[[#This Row],[43950]]-Casos_PN_CORR[[#This Row],[43949]]</f>
        <v>0</v>
      </c>
      <c r="BE536">
        <f>+Casos_PN_CORR[[#This Row],[43951]]-Casos_PN_CORR[[#This Row],[43950]]</f>
        <v>0</v>
      </c>
      <c r="BF536">
        <f>+Casos_PN_CORR[[#This Row],[43952]]-Casos_PN_CORR[[#This Row],[43951]]</f>
        <v>0</v>
      </c>
      <c r="BG536">
        <f>+Casos_PN_CORR[[#This Row],[43953]]-Casos_PN_CORR[[#This Row],[43952]]</f>
        <v>0</v>
      </c>
      <c r="BH536">
        <f>+Casos_PN_CORR[[#This Row],[43954]]-Casos_PN_CORR[[#This Row],[43953]]</f>
        <v>0</v>
      </c>
      <c r="BI536">
        <f>+Casos_PN_CORR[[#This Row],[43955]]-Casos_PN_CORR[[#This Row],[43954]]</f>
        <v>0</v>
      </c>
      <c r="BJ536">
        <f>+Casos_PN_CORR[[#This Row],[43956]]-Casos_PN_CORR[[#This Row],[43955]]</f>
        <v>0</v>
      </c>
      <c r="BK536">
        <f>+Casos_PN_CORR[[#This Row],[43957]]-Casos_PN_CORR[[#This Row],[43956]]</f>
        <v>0</v>
      </c>
      <c r="BL536">
        <f>+Casos_PN_CORR[[#This Row],[43958]]-Casos_PN_CORR[[#This Row],[43957]]</f>
        <v>0</v>
      </c>
      <c r="BM536">
        <f>+Casos_PN_CORR[[#This Row],[43959]]-Casos_PN_CORR[[#This Row],[43958]]</f>
        <v>0</v>
      </c>
      <c r="BN536">
        <f>+Casos_PN_CORR[[#This Row],[43960]]-Casos_PN_CORR[[#This Row],[43959]]</f>
        <v>0</v>
      </c>
      <c r="BO536">
        <f>+Casos_PN_CORR[[#This Row],[43961]]-Casos_PN_CORR[[#This Row],[43960]]</f>
        <v>0</v>
      </c>
      <c r="BP536">
        <f>+Casos_PN_CORR[[#This Row],[43962]]-Casos_PN_CORR[[#This Row],[43961]]</f>
        <v>0</v>
      </c>
      <c r="BQ536">
        <f>+Casos_PN_CORR[[#This Row],[43963]]-Casos_PN_CORR[[#This Row],[43962]]</f>
        <v>0</v>
      </c>
      <c r="BR536">
        <f>+Casos_PN_CORR[[#This Row],[43964]]-Casos_PN_CORR[[#This Row],[43963]]</f>
        <v>0</v>
      </c>
      <c r="BS536">
        <f>+Casos_PN_CORR[[#This Row],[43965]]-Casos_PN_CORR[[#This Row],[43964]]</f>
        <v>0</v>
      </c>
      <c r="BT536">
        <f>+Casos_PN_CORR[[#This Row],[43966]]-Casos_PN_CORR[[#This Row],[43965]]</f>
        <v>0</v>
      </c>
      <c r="BU536">
        <f>+Casos_PN_CORR[[#This Row],[43967]]-Casos_PN_CORR[[#This Row],[43966]]</f>
        <v>0</v>
      </c>
      <c r="BV536">
        <f>+Casos_PN_CORR[[#This Row],[43968]]-Casos_PN_CORR[[#This Row],[43967]]</f>
        <v>0</v>
      </c>
      <c r="BW536">
        <f>+Casos_PN_CORR[[#This Row],[43969]]-Casos_PN_CORR[[#This Row],[43968]]</f>
        <v>0</v>
      </c>
      <c r="BX536">
        <f>+Casos_PN_CORR[[#This Row],[43970]]-Casos_PN_CORR[[#This Row],[43969]]</f>
        <v>0</v>
      </c>
      <c r="BY536">
        <f>+Casos_PN_CORR[[#This Row],[43971]]-Casos_PN_CORR[[#This Row],[43970]]</f>
        <v>0</v>
      </c>
      <c r="BZ536">
        <f>+Casos_PN_CORR[[#This Row],[43972]]-Casos_PN_CORR[[#This Row],[43971]]</f>
        <v>0</v>
      </c>
      <c r="CA536">
        <f>+Casos_PN_CORR[[#This Row],[43973]]-Casos_PN_CORR[[#This Row],[43972]]</f>
        <v>0</v>
      </c>
      <c r="CB536">
        <f>+Casos_PN_CORR[[#This Row],[43974]]-Casos_PN_CORR[[#This Row],[43973]]</f>
        <v>0</v>
      </c>
      <c r="CC536">
        <f>+Casos_PN_CORR[[#This Row],[43975]]-Casos_PN_CORR[[#This Row],[43974]]</f>
        <v>0</v>
      </c>
      <c r="CD536">
        <f>+Casos_PN_CORR[[#This Row],[43976]]-Casos_PN_CORR[[#This Row],[43975]]</f>
        <v>0</v>
      </c>
      <c r="CE536">
        <f>+Casos_PN_CORR[[#This Row],[43977]]-Casos_PN_CORR[[#This Row],[43976]]</f>
        <v>0</v>
      </c>
      <c r="CF536">
        <f>+Casos_PN_CORR[[#This Row],[43978]]-Casos_PN_CORR[[#This Row],[43977]]</f>
        <v>0</v>
      </c>
      <c r="CG536">
        <f>+Casos_PN_CORR[[#This Row],[43979]]-Casos_PN_CORR[[#This Row],[43978]]</f>
        <v>0</v>
      </c>
      <c r="CH536">
        <f>+Casos_PN_CORR[[#This Row],[43980]]-Casos_PN_CORR[[#This Row],[43979]]</f>
        <v>0</v>
      </c>
      <c r="CI536">
        <f>+Casos_PN_CORR[[#This Row],[43981]]-Casos_PN_CORR[[#This Row],[43980]]</f>
        <v>0</v>
      </c>
      <c r="CJ536">
        <f>+Casos_PN_CORR[[#This Row],[43982]]-Casos_PN_CORR[[#This Row],[43981]]</f>
        <v>0</v>
      </c>
      <c r="CK536">
        <f>+Casos_PN_CORR[[#This Row],[43983]]-Casos_PN_CORR[[#This Row],[43982]]</f>
        <v>0</v>
      </c>
      <c r="CL536">
        <f>+Casos_PN_CORR[[#This Row],[43984]]-Casos_PN_CORR[[#This Row],[43983]]</f>
        <v>0</v>
      </c>
      <c r="CM536">
        <f>+Casos_PN_CORR[[#This Row],[43985]]-Casos_PN_CORR[[#This Row],[43984]]</f>
        <v>0</v>
      </c>
      <c r="CN536">
        <f>+Casos_PN_CORR[[#This Row],[43986]]-Casos_PN_CORR[[#This Row],[43985]]</f>
        <v>0</v>
      </c>
      <c r="CO536">
        <f>+Casos_PN_CORR[[#This Row],[43987]]-Casos_PN_CORR[[#This Row],[43986]]</f>
        <v>0</v>
      </c>
      <c r="CP536">
        <f>+Casos_PN_CORR[[#This Row],[43988]]-Casos_PN_CORR[[#This Row],[43987]]</f>
        <v>0</v>
      </c>
      <c r="CQ536">
        <f>+Casos_PN_CORR[[#This Row],[43989]]-Casos_PN_CORR[[#This Row],[43988]]</f>
        <v>0</v>
      </c>
      <c r="CR536">
        <f>+Casos_PN_CORR[[#This Row],[43990]]-Casos_PN_CORR[[#This Row],[43989]]</f>
        <v>0</v>
      </c>
      <c r="CS536">
        <f>+Casos_PN_CORR[[#This Row],[43991]]-Casos_PN_CORR[[#This Row],[43990]]</f>
        <v>0</v>
      </c>
      <c r="CT536">
        <f>+Casos_PN_CORR[[#This Row],[43992]]-Casos_PN_CORR[[#This Row],[43991]]</f>
        <v>0</v>
      </c>
      <c r="CU536">
        <f>+Casos_PN_CORR[[#This Row],[43993]]-Casos_PN_CORR[[#This Row],[43992]]</f>
        <v>0</v>
      </c>
    </row>
    <row r="537" spans="1:99" x14ac:dyDescent="0.3">
      <c r="A537">
        <v>50315</v>
      </c>
      <c r="B537" s="2" t="s">
        <v>151</v>
      </c>
      <c r="C537" s="2" t="s">
        <v>181</v>
      </c>
      <c r="D537" s="2" t="s">
        <v>725</v>
      </c>
      <c r="E537" s="4">
        <f t="shared" si="8"/>
        <v>0</v>
      </c>
      <c r="F537">
        <f>+Casos_PN_CORR[[#This Row],[43900]]</f>
        <v>0</v>
      </c>
      <c r="G537">
        <f>+Casos_PN_CORR[[#This Row],[43901]]-Casos_PN_CORR[[#This Row],[43900]]</f>
        <v>0</v>
      </c>
      <c r="H537">
        <f>+Casos_PN_CORR[[#This Row],[43902]]-Casos_PN_CORR[[#This Row],[43901]]</f>
        <v>0</v>
      </c>
      <c r="I537">
        <f>+Casos_PN_CORR[[#This Row],[43903]]-Casos_PN_CORR[[#This Row],[43902]]</f>
        <v>0</v>
      </c>
      <c r="J537">
        <f>+Casos_PN_CORR[[#This Row],[43904]]-Casos_PN_CORR[[#This Row],[43903]]</f>
        <v>0</v>
      </c>
      <c r="K537">
        <f>+Casos_PN_CORR[[#This Row],[43905]]-Casos_PN_CORR[[#This Row],[43904]]</f>
        <v>0</v>
      </c>
      <c r="L537">
        <f>+Casos_PN_CORR[[#This Row],[43906]]-Casos_PN_CORR[[#This Row],[43905]]</f>
        <v>0</v>
      </c>
      <c r="M537">
        <f>+Casos_PN_CORR[[#This Row],[43907]]-Casos_PN_CORR[[#This Row],[43906]]</f>
        <v>0</v>
      </c>
      <c r="N537">
        <f>+Casos_PN_CORR[[#This Row],[43908]]-Casos_PN_CORR[[#This Row],[43907]]</f>
        <v>0</v>
      </c>
      <c r="O537">
        <f>+Casos_PN_CORR[[#This Row],[43909]]-Casos_PN_CORR[[#This Row],[43908]]</f>
        <v>0</v>
      </c>
      <c r="P537">
        <f>+Casos_PN_CORR[[#This Row],[43910]]-Casos_PN_CORR[[#This Row],[43909]]</f>
        <v>0</v>
      </c>
      <c r="Q537">
        <f>+Casos_PN_CORR[[#This Row],[43911]]-Casos_PN_CORR[[#This Row],[43910]]</f>
        <v>0</v>
      </c>
      <c r="R537">
        <f>+Casos_PN_CORR[[#This Row],[43912]]-Casos_PN_CORR[[#This Row],[43911]]</f>
        <v>0</v>
      </c>
      <c r="S537">
        <f>+Casos_PN_CORR[[#This Row],[43913]]-Casos_PN_CORR[[#This Row],[43912]]</f>
        <v>0</v>
      </c>
      <c r="T537">
        <f>+Casos_PN_CORR[[#This Row],[43914]]-Casos_PN_CORR[[#This Row],[43913]]</f>
        <v>0</v>
      </c>
      <c r="U537">
        <f>+Casos_PN_CORR[[#This Row],[43915]]-Casos_PN_CORR[[#This Row],[43914]]</f>
        <v>0</v>
      </c>
      <c r="V537">
        <f>+Casos_PN_CORR[[#This Row],[43916]]-Casos_PN_CORR[[#This Row],[43915]]</f>
        <v>0</v>
      </c>
      <c r="W537">
        <f>+Casos_PN_CORR[[#This Row],[43917]]-Casos_PN_CORR[[#This Row],[43916]]</f>
        <v>0</v>
      </c>
      <c r="X537">
        <f>+Casos_PN_CORR[[#This Row],[43918]]-Casos_PN_CORR[[#This Row],[43917]]</f>
        <v>0</v>
      </c>
      <c r="Y537">
        <f>+Casos_PN_CORR[[#This Row],[43919]]-Casos_PN_CORR[[#This Row],[43918]]</f>
        <v>0</v>
      </c>
      <c r="Z537">
        <f>+Casos_PN_CORR[[#This Row],[43920]]-Casos_PN_CORR[[#This Row],[43919]]</f>
        <v>0</v>
      </c>
      <c r="AA537">
        <f>+Casos_PN_CORR[[#This Row],[43921]]-Casos_PN_CORR[[#This Row],[43920]]</f>
        <v>0</v>
      </c>
      <c r="AB537">
        <f>+Casos_PN_CORR[[#This Row],[43922]]-Casos_PN_CORR[[#This Row],[43921]]</f>
        <v>0</v>
      </c>
      <c r="AC537">
        <f>+Casos_PN_CORR[[#This Row],[43923]]-Casos_PN_CORR[[#This Row],[43922]]</f>
        <v>0</v>
      </c>
      <c r="AD537">
        <f>+Casos_PN_CORR[[#This Row],[43924]]-Casos_PN_CORR[[#This Row],[43923]]</f>
        <v>0</v>
      </c>
      <c r="AE537">
        <f>+Casos_PN_CORR[[#This Row],[43925]]-Casos_PN_CORR[[#This Row],[43924]]</f>
        <v>0</v>
      </c>
      <c r="AF537">
        <f>+Casos_PN_CORR[[#This Row],[43926]]-Casos_PN_CORR[[#This Row],[43925]]</f>
        <v>0</v>
      </c>
      <c r="AG537">
        <f>+Casos_PN_CORR[[#This Row],[43927]]-Casos_PN_CORR[[#This Row],[43926]]</f>
        <v>0</v>
      </c>
      <c r="AH537">
        <f>+Casos_PN_CORR[[#This Row],[43928]]-Casos_PN_CORR[[#This Row],[43927]]</f>
        <v>0</v>
      </c>
      <c r="AI537">
        <f>+Casos_PN_CORR[[#This Row],[43929]]-Casos_PN_CORR[[#This Row],[43928]]</f>
        <v>0</v>
      </c>
      <c r="AJ537">
        <f>+Casos_PN_CORR[[#This Row],[43930]]-Casos_PN_CORR[[#This Row],[43929]]</f>
        <v>0</v>
      </c>
      <c r="AK537">
        <f>+Casos_PN_CORR[[#This Row],[43931]]-Casos_PN_CORR[[#This Row],[43930]]</f>
        <v>0</v>
      </c>
      <c r="AL537">
        <f>+Casos_PN_CORR[[#This Row],[43932]]-Casos_PN_CORR[[#This Row],[43931]]</f>
        <v>0</v>
      </c>
      <c r="AM537">
        <f>+Casos_PN_CORR[[#This Row],[43933]]-Casos_PN_CORR[[#This Row],[43932]]</f>
        <v>0</v>
      </c>
      <c r="AN537">
        <f>+Casos_PN_CORR[[#This Row],[43934]]-Casos_PN_CORR[[#This Row],[43933]]</f>
        <v>0</v>
      </c>
      <c r="AO537">
        <f>+Casos_PN_CORR[[#This Row],[43935]]-Casos_PN_CORR[[#This Row],[43934]]</f>
        <v>0</v>
      </c>
      <c r="AP537">
        <f>+Casos_PN_CORR[[#This Row],[43936]]-Casos_PN_CORR[[#This Row],[43935]]</f>
        <v>0</v>
      </c>
      <c r="AQ537">
        <f>+Casos_PN_CORR[[#This Row],[43937]]-Casos_PN_CORR[[#This Row],[43936]]</f>
        <v>0</v>
      </c>
      <c r="AR537">
        <f>+Casos_PN_CORR[[#This Row],[43938]]-Casos_PN_CORR[[#This Row],[43937]]</f>
        <v>0</v>
      </c>
      <c r="AS537">
        <f>+Casos_PN_CORR[[#This Row],[43939]]-Casos_PN_CORR[[#This Row],[43938]]</f>
        <v>0</v>
      </c>
      <c r="AT537">
        <f>+Casos_PN_CORR[[#This Row],[43940]]-Casos_PN_CORR[[#This Row],[43939]]</f>
        <v>0</v>
      </c>
      <c r="AU537">
        <f>+Casos_PN_CORR[[#This Row],[43941]]-Casos_PN_CORR[[#This Row],[43940]]</f>
        <v>0</v>
      </c>
      <c r="AV537">
        <f>+Casos_PN_CORR[[#This Row],[43942]]-Casos_PN_CORR[[#This Row],[43941]]</f>
        <v>0</v>
      </c>
      <c r="AW537">
        <f>+Casos_PN_CORR[[#This Row],[43943]]-Casos_PN_CORR[[#This Row],[43942]]</f>
        <v>0</v>
      </c>
      <c r="AX537">
        <f>+Casos_PN_CORR[[#This Row],[43944]]-Casos_PN_CORR[[#This Row],[43943]]</f>
        <v>0</v>
      </c>
      <c r="AY537">
        <f>+Casos_PN_CORR[[#This Row],[43945]]-Casos_PN_CORR[[#This Row],[43944]]</f>
        <v>0</v>
      </c>
      <c r="AZ537">
        <f>+Casos_PN_CORR[[#This Row],[43946]]-Casos_PN_CORR[[#This Row],[43945]]</f>
        <v>0</v>
      </c>
      <c r="BA537">
        <f>+Casos_PN_CORR[[#This Row],[43947]]-Casos_PN_CORR[[#This Row],[43946]]</f>
        <v>0</v>
      </c>
      <c r="BB537">
        <f>+Casos_PN_CORR[[#This Row],[43948]]-Casos_PN_CORR[[#This Row],[43947]]</f>
        <v>0</v>
      </c>
      <c r="BC537">
        <f>+Casos_PN_CORR[[#This Row],[43949]]-Casos_PN_CORR[[#This Row],[43948]]</f>
        <v>0</v>
      </c>
      <c r="BD537">
        <f>+Casos_PN_CORR[[#This Row],[43950]]-Casos_PN_CORR[[#This Row],[43949]]</f>
        <v>0</v>
      </c>
      <c r="BE537">
        <f>+Casos_PN_CORR[[#This Row],[43951]]-Casos_PN_CORR[[#This Row],[43950]]</f>
        <v>0</v>
      </c>
      <c r="BF537">
        <f>+Casos_PN_CORR[[#This Row],[43952]]-Casos_PN_CORR[[#This Row],[43951]]</f>
        <v>0</v>
      </c>
      <c r="BG537">
        <f>+Casos_PN_CORR[[#This Row],[43953]]-Casos_PN_CORR[[#This Row],[43952]]</f>
        <v>0</v>
      </c>
      <c r="BH537">
        <f>+Casos_PN_CORR[[#This Row],[43954]]-Casos_PN_CORR[[#This Row],[43953]]</f>
        <v>0</v>
      </c>
      <c r="BI537">
        <f>+Casos_PN_CORR[[#This Row],[43955]]-Casos_PN_CORR[[#This Row],[43954]]</f>
        <v>0</v>
      </c>
      <c r="BJ537">
        <f>+Casos_PN_CORR[[#This Row],[43956]]-Casos_PN_CORR[[#This Row],[43955]]</f>
        <v>0</v>
      </c>
      <c r="BK537">
        <f>+Casos_PN_CORR[[#This Row],[43957]]-Casos_PN_CORR[[#This Row],[43956]]</f>
        <v>0</v>
      </c>
      <c r="BL537">
        <f>+Casos_PN_CORR[[#This Row],[43958]]-Casos_PN_CORR[[#This Row],[43957]]</f>
        <v>0</v>
      </c>
      <c r="BM537">
        <f>+Casos_PN_CORR[[#This Row],[43959]]-Casos_PN_CORR[[#This Row],[43958]]</f>
        <v>0</v>
      </c>
      <c r="BN537">
        <f>+Casos_PN_CORR[[#This Row],[43960]]-Casos_PN_CORR[[#This Row],[43959]]</f>
        <v>0</v>
      </c>
      <c r="BO537">
        <f>+Casos_PN_CORR[[#This Row],[43961]]-Casos_PN_CORR[[#This Row],[43960]]</f>
        <v>0</v>
      </c>
      <c r="BP537">
        <f>+Casos_PN_CORR[[#This Row],[43962]]-Casos_PN_CORR[[#This Row],[43961]]</f>
        <v>0</v>
      </c>
      <c r="BQ537">
        <f>+Casos_PN_CORR[[#This Row],[43963]]-Casos_PN_CORR[[#This Row],[43962]]</f>
        <v>0</v>
      </c>
      <c r="BR537">
        <f>+Casos_PN_CORR[[#This Row],[43964]]-Casos_PN_CORR[[#This Row],[43963]]</f>
        <v>0</v>
      </c>
      <c r="BS537">
        <f>+Casos_PN_CORR[[#This Row],[43965]]-Casos_PN_CORR[[#This Row],[43964]]</f>
        <v>0</v>
      </c>
      <c r="BT537">
        <f>+Casos_PN_CORR[[#This Row],[43966]]-Casos_PN_CORR[[#This Row],[43965]]</f>
        <v>0</v>
      </c>
      <c r="BU537">
        <f>+Casos_PN_CORR[[#This Row],[43967]]-Casos_PN_CORR[[#This Row],[43966]]</f>
        <v>0</v>
      </c>
      <c r="BV537">
        <f>+Casos_PN_CORR[[#This Row],[43968]]-Casos_PN_CORR[[#This Row],[43967]]</f>
        <v>0</v>
      </c>
      <c r="BW537">
        <f>+Casos_PN_CORR[[#This Row],[43969]]-Casos_PN_CORR[[#This Row],[43968]]</f>
        <v>0</v>
      </c>
      <c r="BX537">
        <f>+Casos_PN_CORR[[#This Row],[43970]]-Casos_PN_CORR[[#This Row],[43969]]</f>
        <v>0</v>
      </c>
      <c r="BY537">
        <f>+Casos_PN_CORR[[#This Row],[43971]]-Casos_PN_CORR[[#This Row],[43970]]</f>
        <v>0</v>
      </c>
      <c r="BZ537">
        <f>+Casos_PN_CORR[[#This Row],[43972]]-Casos_PN_CORR[[#This Row],[43971]]</f>
        <v>0</v>
      </c>
      <c r="CA537">
        <f>+Casos_PN_CORR[[#This Row],[43973]]-Casos_PN_CORR[[#This Row],[43972]]</f>
        <v>0</v>
      </c>
      <c r="CB537">
        <f>+Casos_PN_CORR[[#This Row],[43974]]-Casos_PN_CORR[[#This Row],[43973]]</f>
        <v>0</v>
      </c>
      <c r="CC537">
        <f>+Casos_PN_CORR[[#This Row],[43975]]-Casos_PN_CORR[[#This Row],[43974]]</f>
        <v>0</v>
      </c>
      <c r="CD537">
        <f>+Casos_PN_CORR[[#This Row],[43976]]-Casos_PN_CORR[[#This Row],[43975]]</f>
        <v>0</v>
      </c>
      <c r="CE537">
        <f>+Casos_PN_CORR[[#This Row],[43977]]-Casos_PN_CORR[[#This Row],[43976]]</f>
        <v>0</v>
      </c>
      <c r="CF537">
        <f>+Casos_PN_CORR[[#This Row],[43978]]-Casos_PN_CORR[[#This Row],[43977]]</f>
        <v>0</v>
      </c>
      <c r="CG537">
        <f>+Casos_PN_CORR[[#This Row],[43979]]-Casos_PN_CORR[[#This Row],[43978]]</f>
        <v>0</v>
      </c>
      <c r="CH537">
        <f>+Casos_PN_CORR[[#This Row],[43980]]-Casos_PN_CORR[[#This Row],[43979]]</f>
        <v>0</v>
      </c>
      <c r="CI537">
        <f>+Casos_PN_CORR[[#This Row],[43981]]-Casos_PN_CORR[[#This Row],[43980]]</f>
        <v>0</v>
      </c>
      <c r="CJ537">
        <f>+Casos_PN_CORR[[#This Row],[43982]]-Casos_PN_CORR[[#This Row],[43981]]</f>
        <v>0</v>
      </c>
      <c r="CK537">
        <f>+Casos_PN_CORR[[#This Row],[43983]]-Casos_PN_CORR[[#This Row],[43982]]</f>
        <v>0</v>
      </c>
      <c r="CL537">
        <f>+Casos_PN_CORR[[#This Row],[43984]]-Casos_PN_CORR[[#This Row],[43983]]</f>
        <v>0</v>
      </c>
      <c r="CM537">
        <f>+Casos_PN_CORR[[#This Row],[43985]]-Casos_PN_CORR[[#This Row],[43984]]</f>
        <v>0</v>
      </c>
      <c r="CN537">
        <f>+Casos_PN_CORR[[#This Row],[43986]]-Casos_PN_CORR[[#This Row],[43985]]</f>
        <v>0</v>
      </c>
      <c r="CO537">
        <f>+Casos_PN_CORR[[#This Row],[43987]]-Casos_PN_CORR[[#This Row],[43986]]</f>
        <v>0</v>
      </c>
      <c r="CP537">
        <f>+Casos_PN_CORR[[#This Row],[43988]]-Casos_PN_CORR[[#This Row],[43987]]</f>
        <v>0</v>
      </c>
      <c r="CQ537">
        <f>+Casos_PN_CORR[[#This Row],[43989]]-Casos_PN_CORR[[#This Row],[43988]]</f>
        <v>0</v>
      </c>
      <c r="CR537">
        <f>+Casos_PN_CORR[[#This Row],[43990]]-Casos_PN_CORR[[#This Row],[43989]]</f>
        <v>0</v>
      </c>
      <c r="CS537">
        <f>+Casos_PN_CORR[[#This Row],[43991]]-Casos_PN_CORR[[#This Row],[43990]]</f>
        <v>0</v>
      </c>
      <c r="CT537">
        <f>+Casos_PN_CORR[[#This Row],[43992]]-Casos_PN_CORR[[#This Row],[43991]]</f>
        <v>0</v>
      </c>
      <c r="CU537">
        <f>+Casos_PN_CORR[[#This Row],[43993]]-Casos_PN_CORR[[#This Row],[43992]]</f>
        <v>0</v>
      </c>
    </row>
    <row r="538" spans="1:99" x14ac:dyDescent="0.3">
      <c r="A538">
        <v>90701</v>
      </c>
      <c r="B538" s="2" t="s">
        <v>114</v>
      </c>
      <c r="C538" s="2" t="s">
        <v>363</v>
      </c>
      <c r="D538" s="2" t="s">
        <v>364</v>
      </c>
      <c r="E538" s="4">
        <f t="shared" si="8"/>
        <v>0</v>
      </c>
      <c r="F538">
        <f>+Casos_PN_CORR[[#This Row],[43900]]</f>
        <v>0</v>
      </c>
      <c r="G538">
        <f>+Casos_PN_CORR[[#This Row],[43901]]-Casos_PN_CORR[[#This Row],[43900]]</f>
        <v>0</v>
      </c>
      <c r="H538">
        <f>+Casos_PN_CORR[[#This Row],[43902]]-Casos_PN_CORR[[#This Row],[43901]]</f>
        <v>0</v>
      </c>
      <c r="I538">
        <f>+Casos_PN_CORR[[#This Row],[43903]]-Casos_PN_CORR[[#This Row],[43902]]</f>
        <v>0</v>
      </c>
      <c r="J538">
        <f>+Casos_PN_CORR[[#This Row],[43904]]-Casos_PN_CORR[[#This Row],[43903]]</f>
        <v>0</v>
      </c>
      <c r="K538">
        <f>+Casos_PN_CORR[[#This Row],[43905]]-Casos_PN_CORR[[#This Row],[43904]]</f>
        <v>0</v>
      </c>
      <c r="L538">
        <f>+Casos_PN_CORR[[#This Row],[43906]]-Casos_PN_CORR[[#This Row],[43905]]</f>
        <v>0</v>
      </c>
      <c r="M538">
        <f>+Casos_PN_CORR[[#This Row],[43907]]-Casos_PN_CORR[[#This Row],[43906]]</f>
        <v>0</v>
      </c>
      <c r="N538">
        <f>+Casos_PN_CORR[[#This Row],[43908]]-Casos_PN_CORR[[#This Row],[43907]]</f>
        <v>0</v>
      </c>
      <c r="O538">
        <f>+Casos_PN_CORR[[#This Row],[43909]]-Casos_PN_CORR[[#This Row],[43908]]</f>
        <v>0</v>
      </c>
      <c r="P538">
        <f>+Casos_PN_CORR[[#This Row],[43910]]-Casos_PN_CORR[[#This Row],[43909]]</f>
        <v>0</v>
      </c>
      <c r="Q538">
        <f>+Casos_PN_CORR[[#This Row],[43911]]-Casos_PN_CORR[[#This Row],[43910]]</f>
        <v>0</v>
      </c>
      <c r="R538">
        <f>+Casos_PN_CORR[[#This Row],[43912]]-Casos_PN_CORR[[#This Row],[43911]]</f>
        <v>0</v>
      </c>
      <c r="S538">
        <f>+Casos_PN_CORR[[#This Row],[43913]]-Casos_PN_CORR[[#This Row],[43912]]</f>
        <v>0</v>
      </c>
      <c r="T538">
        <f>+Casos_PN_CORR[[#This Row],[43914]]-Casos_PN_CORR[[#This Row],[43913]]</f>
        <v>0</v>
      </c>
      <c r="U538">
        <f>+Casos_PN_CORR[[#This Row],[43915]]-Casos_PN_CORR[[#This Row],[43914]]</f>
        <v>0</v>
      </c>
      <c r="V538">
        <f>+Casos_PN_CORR[[#This Row],[43916]]-Casos_PN_CORR[[#This Row],[43915]]</f>
        <v>0</v>
      </c>
      <c r="W538">
        <f>+Casos_PN_CORR[[#This Row],[43917]]-Casos_PN_CORR[[#This Row],[43916]]</f>
        <v>0</v>
      </c>
      <c r="X538">
        <f>+Casos_PN_CORR[[#This Row],[43918]]-Casos_PN_CORR[[#This Row],[43917]]</f>
        <v>0</v>
      </c>
      <c r="Y538">
        <f>+Casos_PN_CORR[[#This Row],[43919]]-Casos_PN_CORR[[#This Row],[43918]]</f>
        <v>0</v>
      </c>
      <c r="Z538">
        <f>+Casos_PN_CORR[[#This Row],[43920]]-Casos_PN_CORR[[#This Row],[43919]]</f>
        <v>0</v>
      </c>
      <c r="AA538">
        <f>+Casos_PN_CORR[[#This Row],[43921]]-Casos_PN_CORR[[#This Row],[43920]]</f>
        <v>0</v>
      </c>
      <c r="AB538">
        <f>+Casos_PN_CORR[[#This Row],[43922]]-Casos_PN_CORR[[#This Row],[43921]]</f>
        <v>0</v>
      </c>
      <c r="AC538">
        <f>+Casos_PN_CORR[[#This Row],[43923]]-Casos_PN_CORR[[#This Row],[43922]]</f>
        <v>0</v>
      </c>
      <c r="AD538">
        <f>+Casos_PN_CORR[[#This Row],[43924]]-Casos_PN_CORR[[#This Row],[43923]]</f>
        <v>0</v>
      </c>
      <c r="AE538">
        <f>+Casos_PN_CORR[[#This Row],[43925]]-Casos_PN_CORR[[#This Row],[43924]]</f>
        <v>0</v>
      </c>
      <c r="AF538">
        <f>+Casos_PN_CORR[[#This Row],[43926]]-Casos_PN_CORR[[#This Row],[43925]]</f>
        <v>0</v>
      </c>
      <c r="AG538">
        <f>+Casos_PN_CORR[[#This Row],[43927]]-Casos_PN_CORR[[#This Row],[43926]]</f>
        <v>0</v>
      </c>
      <c r="AH538">
        <f>+Casos_PN_CORR[[#This Row],[43928]]-Casos_PN_CORR[[#This Row],[43927]]</f>
        <v>0</v>
      </c>
      <c r="AI538">
        <f>+Casos_PN_CORR[[#This Row],[43929]]-Casos_PN_CORR[[#This Row],[43928]]</f>
        <v>0</v>
      </c>
      <c r="AJ538">
        <f>+Casos_PN_CORR[[#This Row],[43930]]-Casos_PN_CORR[[#This Row],[43929]]</f>
        <v>0</v>
      </c>
      <c r="AK538">
        <f>+Casos_PN_CORR[[#This Row],[43931]]-Casos_PN_CORR[[#This Row],[43930]]</f>
        <v>0</v>
      </c>
      <c r="AL538">
        <f>+Casos_PN_CORR[[#This Row],[43932]]-Casos_PN_CORR[[#This Row],[43931]]</f>
        <v>0</v>
      </c>
      <c r="AM538">
        <f>+Casos_PN_CORR[[#This Row],[43933]]-Casos_PN_CORR[[#This Row],[43932]]</f>
        <v>0</v>
      </c>
      <c r="AN538">
        <f>+Casos_PN_CORR[[#This Row],[43934]]-Casos_PN_CORR[[#This Row],[43933]]</f>
        <v>0</v>
      </c>
      <c r="AO538">
        <f>+Casos_PN_CORR[[#This Row],[43935]]-Casos_PN_CORR[[#This Row],[43934]]</f>
        <v>0</v>
      </c>
      <c r="AP538">
        <f>+Casos_PN_CORR[[#This Row],[43936]]-Casos_PN_CORR[[#This Row],[43935]]</f>
        <v>0</v>
      </c>
      <c r="AQ538">
        <f>+Casos_PN_CORR[[#This Row],[43937]]-Casos_PN_CORR[[#This Row],[43936]]</f>
        <v>0</v>
      </c>
      <c r="AR538">
        <f>+Casos_PN_CORR[[#This Row],[43938]]-Casos_PN_CORR[[#This Row],[43937]]</f>
        <v>0</v>
      </c>
      <c r="AS538">
        <f>+Casos_PN_CORR[[#This Row],[43939]]-Casos_PN_CORR[[#This Row],[43938]]</f>
        <v>0</v>
      </c>
      <c r="AT538">
        <f>+Casos_PN_CORR[[#This Row],[43940]]-Casos_PN_CORR[[#This Row],[43939]]</f>
        <v>0</v>
      </c>
      <c r="AU538">
        <f>+Casos_PN_CORR[[#This Row],[43941]]-Casos_PN_CORR[[#This Row],[43940]]</f>
        <v>0</v>
      </c>
      <c r="AV538">
        <f>+Casos_PN_CORR[[#This Row],[43942]]-Casos_PN_CORR[[#This Row],[43941]]</f>
        <v>0</v>
      </c>
      <c r="AW538">
        <f>+Casos_PN_CORR[[#This Row],[43943]]-Casos_PN_CORR[[#This Row],[43942]]</f>
        <v>0</v>
      </c>
      <c r="AX538">
        <f>+Casos_PN_CORR[[#This Row],[43944]]-Casos_PN_CORR[[#This Row],[43943]]</f>
        <v>0</v>
      </c>
      <c r="AY538">
        <f>+Casos_PN_CORR[[#This Row],[43945]]-Casos_PN_CORR[[#This Row],[43944]]</f>
        <v>0</v>
      </c>
      <c r="AZ538">
        <f>+Casos_PN_CORR[[#This Row],[43946]]-Casos_PN_CORR[[#This Row],[43945]]</f>
        <v>0</v>
      </c>
      <c r="BA538">
        <f>+Casos_PN_CORR[[#This Row],[43947]]-Casos_PN_CORR[[#This Row],[43946]]</f>
        <v>0</v>
      </c>
      <c r="BB538">
        <f>+Casos_PN_CORR[[#This Row],[43948]]-Casos_PN_CORR[[#This Row],[43947]]</f>
        <v>0</v>
      </c>
      <c r="BC538">
        <f>+Casos_PN_CORR[[#This Row],[43949]]-Casos_PN_CORR[[#This Row],[43948]]</f>
        <v>0</v>
      </c>
      <c r="BD538">
        <f>+Casos_PN_CORR[[#This Row],[43950]]-Casos_PN_CORR[[#This Row],[43949]]</f>
        <v>0</v>
      </c>
      <c r="BE538">
        <f>+Casos_PN_CORR[[#This Row],[43951]]-Casos_PN_CORR[[#This Row],[43950]]</f>
        <v>0</v>
      </c>
      <c r="BF538">
        <f>+Casos_PN_CORR[[#This Row],[43952]]-Casos_PN_CORR[[#This Row],[43951]]</f>
        <v>0</v>
      </c>
      <c r="BG538">
        <f>+Casos_PN_CORR[[#This Row],[43953]]-Casos_PN_CORR[[#This Row],[43952]]</f>
        <v>0</v>
      </c>
      <c r="BH538">
        <f>+Casos_PN_CORR[[#This Row],[43954]]-Casos_PN_CORR[[#This Row],[43953]]</f>
        <v>0</v>
      </c>
      <c r="BI538">
        <f>+Casos_PN_CORR[[#This Row],[43955]]-Casos_PN_CORR[[#This Row],[43954]]</f>
        <v>0</v>
      </c>
      <c r="BJ538">
        <f>+Casos_PN_CORR[[#This Row],[43956]]-Casos_PN_CORR[[#This Row],[43955]]</f>
        <v>0</v>
      </c>
      <c r="BK538">
        <f>+Casos_PN_CORR[[#This Row],[43957]]-Casos_PN_CORR[[#This Row],[43956]]</f>
        <v>0</v>
      </c>
      <c r="BL538">
        <f>+Casos_PN_CORR[[#This Row],[43958]]-Casos_PN_CORR[[#This Row],[43957]]</f>
        <v>0</v>
      </c>
      <c r="BM538">
        <f>+Casos_PN_CORR[[#This Row],[43959]]-Casos_PN_CORR[[#This Row],[43958]]</f>
        <v>0</v>
      </c>
      <c r="BN538">
        <f>+Casos_PN_CORR[[#This Row],[43960]]-Casos_PN_CORR[[#This Row],[43959]]</f>
        <v>0</v>
      </c>
      <c r="BO538">
        <f>+Casos_PN_CORR[[#This Row],[43961]]-Casos_PN_CORR[[#This Row],[43960]]</f>
        <v>0</v>
      </c>
      <c r="BP538">
        <f>+Casos_PN_CORR[[#This Row],[43962]]-Casos_PN_CORR[[#This Row],[43961]]</f>
        <v>0</v>
      </c>
      <c r="BQ538">
        <f>+Casos_PN_CORR[[#This Row],[43963]]-Casos_PN_CORR[[#This Row],[43962]]</f>
        <v>0</v>
      </c>
      <c r="BR538">
        <f>+Casos_PN_CORR[[#This Row],[43964]]-Casos_PN_CORR[[#This Row],[43963]]</f>
        <v>0</v>
      </c>
      <c r="BS538">
        <f>+Casos_PN_CORR[[#This Row],[43965]]-Casos_PN_CORR[[#This Row],[43964]]</f>
        <v>0</v>
      </c>
      <c r="BT538">
        <f>+Casos_PN_CORR[[#This Row],[43966]]-Casos_PN_CORR[[#This Row],[43965]]</f>
        <v>0</v>
      </c>
      <c r="BU538">
        <f>+Casos_PN_CORR[[#This Row],[43967]]-Casos_PN_CORR[[#This Row],[43966]]</f>
        <v>0</v>
      </c>
      <c r="BV538">
        <f>+Casos_PN_CORR[[#This Row],[43968]]-Casos_PN_CORR[[#This Row],[43967]]</f>
        <v>0</v>
      </c>
      <c r="BW538">
        <f>+Casos_PN_CORR[[#This Row],[43969]]-Casos_PN_CORR[[#This Row],[43968]]</f>
        <v>0</v>
      </c>
      <c r="BX538">
        <f>+Casos_PN_CORR[[#This Row],[43970]]-Casos_PN_CORR[[#This Row],[43969]]</f>
        <v>0</v>
      </c>
      <c r="BY538">
        <f>+Casos_PN_CORR[[#This Row],[43971]]-Casos_PN_CORR[[#This Row],[43970]]</f>
        <v>0</v>
      </c>
      <c r="BZ538">
        <f>+Casos_PN_CORR[[#This Row],[43972]]-Casos_PN_CORR[[#This Row],[43971]]</f>
        <v>0</v>
      </c>
      <c r="CA538">
        <f>+Casos_PN_CORR[[#This Row],[43973]]-Casos_PN_CORR[[#This Row],[43972]]</f>
        <v>0</v>
      </c>
      <c r="CB538">
        <f>+Casos_PN_CORR[[#This Row],[43974]]-Casos_PN_CORR[[#This Row],[43973]]</f>
        <v>0</v>
      </c>
      <c r="CC538">
        <f>+Casos_PN_CORR[[#This Row],[43975]]-Casos_PN_CORR[[#This Row],[43974]]</f>
        <v>0</v>
      </c>
      <c r="CD538">
        <f>+Casos_PN_CORR[[#This Row],[43976]]-Casos_PN_CORR[[#This Row],[43975]]</f>
        <v>0</v>
      </c>
      <c r="CE538">
        <f>+Casos_PN_CORR[[#This Row],[43977]]-Casos_PN_CORR[[#This Row],[43976]]</f>
        <v>0</v>
      </c>
      <c r="CF538">
        <f>+Casos_PN_CORR[[#This Row],[43978]]-Casos_PN_CORR[[#This Row],[43977]]</f>
        <v>0</v>
      </c>
      <c r="CG538">
        <f>+Casos_PN_CORR[[#This Row],[43979]]-Casos_PN_CORR[[#This Row],[43978]]</f>
        <v>0</v>
      </c>
      <c r="CH538">
        <f>+Casos_PN_CORR[[#This Row],[43980]]-Casos_PN_CORR[[#This Row],[43979]]</f>
        <v>0</v>
      </c>
      <c r="CI538">
        <f>+Casos_PN_CORR[[#This Row],[43981]]-Casos_PN_CORR[[#This Row],[43980]]</f>
        <v>0</v>
      </c>
      <c r="CJ538">
        <f>+Casos_PN_CORR[[#This Row],[43982]]-Casos_PN_CORR[[#This Row],[43981]]</f>
        <v>0</v>
      </c>
      <c r="CK538">
        <f>+Casos_PN_CORR[[#This Row],[43983]]-Casos_PN_CORR[[#This Row],[43982]]</f>
        <v>0</v>
      </c>
      <c r="CL538">
        <f>+Casos_PN_CORR[[#This Row],[43984]]-Casos_PN_CORR[[#This Row],[43983]]</f>
        <v>0</v>
      </c>
      <c r="CM538">
        <f>+Casos_PN_CORR[[#This Row],[43985]]-Casos_PN_CORR[[#This Row],[43984]]</f>
        <v>0</v>
      </c>
      <c r="CN538">
        <f>+Casos_PN_CORR[[#This Row],[43986]]-Casos_PN_CORR[[#This Row],[43985]]</f>
        <v>0</v>
      </c>
      <c r="CO538">
        <f>+Casos_PN_CORR[[#This Row],[43987]]-Casos_PN_CORR[[#This Row],[43986]]</f>
        <v>0</v>
      </c>
      <c r="CP538">
        <f>+Casos_PN_CORR[[#This Row],[43988]]-Casos_PN_CORR[[#This Row],[43987]]</f>
        <v>0</v>
      </c>
      <c r="CQ538">
        <f>+Casos_PN_CORR[[#This Row],[43989]]-Casos_PN_CORR[[#This Row],[43988]]</f>
        <v>0</v>
      </c>
      <c r="CR538">
        <f>+Casos_PN_CORR[[#This Row],[43990]]-Casos_PN_CORR[[#This Row],[43989]]</f>
        <v>0</v>
      </c>
      <c r="CS538">
        <f>+Casos_PN_CORR[[#This Row],[43991]]-Casos_PN_CORR[[#This Row],[43990]]</f>
        <v>0</v>
      </c>
      <c r="CT538">
        <f>+Casos_PN_CORR[[#This Row],[43992]]-Casos_PN_CORR[[#This Row],[43991]]</f>
        <v>0</v>
      </c>
      <c r="CU538">
        <f>+Casos_PN_CORR[[#This Row],[43993]]-Casos_PN_CORR[[#This Row],[43992]]</f>
        <v>0</v>
      </c>
    </row>
    <row r="539" spans="1:99" x14ac:dyDescent="0.3">
      <c r="A539">
        <v>20607</v>
      </c>
      <c r="B539" s="2" t="s">
        <v>212</v>
      </c>
      <c r="C539" s="2" t="s">
        <v>213</v>
      </c>
      <c r="D539" s="2" t="s">
        <v>423</v>
      </c>
      <c r="E539" s="4">
        <f t="shared" si="8"/>
        <v>0</v>
      </c>
      <c r="F539">
        <f>+Casos_PN_CORR[[#This Row],[43900]]</f>
        <v>0</v>
      </c>
      <c r="G539">
        <f>+Casos_PN_CORR[[#This Row],[43901]]-Casos_PN_CORR[[#This Row],[43900]]</f>
        <v>0</v>
      </c>
      <c r="H539">
        <f>+Casos_PN_CORR[[#This Row],[43902]]-Casos_PN_CORR[[#This Row],[43901]]</f>
        <v>0</v>
      </c>
      <c r="I539">
        <f>+Casos_PN_CORR[[#This Row],[43903]]-Casos_PN_CORR[[#This Row],[43902]]</f>
        <v>0</v>
      </c>
      <c r="J539">
        <f>+Casos_PN_CORR[[#This Row],[43904]]-Casos_PN_CORR[[#This Row],[43903]]</f>
        <v>0</v>
      </c>
      <c r="K539">
        <f>+Casos_PN_CORR[[#This Row],[43905]]-Casos_PN_CORR[[#This Row],[43904]]</f>
        <v>0</v>
      </c>
      <c r="L539">
        <f>+Casos_PN_CORR[[#This Row],[43906]]-Casos_PN_CORR[[#This Row],[43905]]</f>
        <v>0</v>
      </c>
      <c r="M539">
        <f>+Casos_PN_CORR[[#This Row],[43907]]-Casos_PN_CORR[[#This Row],[43906]]</f>
        <v>0</v>
      </c>
      <c r="N539">
        <f>+Casos_PN_CORR[[#This Row],[43908]]-Casos_PN_CORR[[#This Row],[43907]]</f>
        <v>0</v>
      </c>
      <c r="O539">
        <f>+Casos_PN_CORR[[#This Row],[43909]]-Casos_PN_CORR[[#This Row],[43908]]</f>
        <v>0</v>
      </c>
      <c r="P539">
        <f>+Casos_PN_CORR[[#This Row],[43910]]-Casos_PN_CORR[[#This Row],[43909]]</f>
        <v>0</v>
      </c>
      <c r="Q539">
        <f>+Casos_PN_CORR[[#This Row],[43911]]-Casos_PN_CORR[[#This Row],[43910]]</f>
        <v>0</v>
      </c>
      <c r="R539">
        <f>+Casos_PN_CORR[[#This Row],[43912]]-Casos_PN_CORR[[#This Row],[43911]]</f>
        <v>0</v>
      </c>
      <c r="S539">
        <f>+Casos_PN_CORR[[#This Row],[43913]]-Casos_PN_CORR[[#This Row],[43912]]</f>
        <v>0</v>
      </c>
      <c r="T539">
        <f>+Casos_PN_CORR[[#This Row],[43914]]-Casos_PN_CORR[[#This Row],[43913]]</f>
        <v>0</v>
      </c>
      <c r="U539">
        <f>+Casos_PN_CORR[[#This Row],[43915]]-Casos_PN_CORR[[#This Row],[43914]]</f>
        <v>0</v>
      </c>
      <c r="V539">
        <f>+Casos_PN_CORR[[#This Row],[43916]]-Casos_PN_CORR[[#This Row],[43915]]</f>
        <v>0</v>
      </c>
      <c r="W539">
        <f>+Casos_PN_CORR[[#This Row],[43917]]-Casos_PN_CORR[[#This Row],[43916]]</f>
        <v>0</v>
      </c>
      <c r="X539">
        <f>+Casos_PN_CORR[[#This Row],[43918]]-Casos_PN_CORR[[#This Row],[43917]]</f>
        <v>0</v>
      </c>
      <c r="Y539">
        <f>+Casos_PN_CORR[[#This Row],[43919]]-Casos_PN_CORR[[#This Row],[43918]]</f>
        <v>0</v>
      </c>
      <c r="Z539">
        <f>+Casos_PN_CORR[[#This Row],[43920]]-Casos_PN_CORR[[#This Row],[43919]]</f>
        <v>0</v>
      </c>
      <c r="AA539">
        <f>+Casos_PN_CORR[[#This Row],[43921]]-Casos_PN_CORR[[#This Row],[43920]]</f>
        <v>0</v>
      </c>
      <c r="AB539">
        <f>+Casos_PN_CORR[[#This Row],[43922]]-Casos_PN_CORR[[#This Row],[43921]]</f>
        <v>0</v>
      </c>
      <c r="AC539">
        <f>+Casos_PN_CORR[[#This Row],[43923]]-Casos_PN_CORR[[#This Row],[43922]]</f>
        <v>0</v>
      </c>
      <c r="AD539">
        <f>+Casos_PN_CORR[[#This Row],[43924]]-Casos_PN_CORR[[#This Row],[43923]]</f>
        <v>0</v>
      </c>
      <c r="AE539">
        <f>+Casos_PN_CORR[[#This Row],[43925]]-Casos_PN_CORR[[#This Row],[43924]]</f>
        <v>0</v>
      </c>
      <c r="AF539">
        <f>+Casos_PN_CORR[[#This Row],[43926]]-Casos_PN_CORR[[#This Row],[43925]]</f>
        <v>0</v>
      </c>
      <c r="AG539">
        <f>+Casos_PN_CORR[[#This Row],[43927]]-Casos_PN_CORR[[#This Row],[43926]]</f>
        <v>0</v>
      </c>
      <c r="AH539">
        <f>+Casos_PN_CORR[[#This Row],[43928]]-Casos_PN_CORR[[#This Row],[43927]]</f>
        <v>0</v>
      </c>
      <c r="AI539">
        <f>+Casos_PN_CORR[[#This Row],[43929]]-Casos_PN_CORR[[#This Row],[43928]]</f>
        <v>0</v>
      </c>
      <c r="AJ539">
        <f>+Casos_PN_CORR[[#This Row],[43930]]-Casos_PN_CORR[[#This Row],[43929]]</f>
        <v>0</v>
      </c>
      <c r="AK539">
        <f>+Casos_PN_CORR[[#This Row],[43931]]-Casos_PN_CORR[[#This Row],[43930]]</f>
        <v>0</v>
      </c>
      <c r="AL539">
        <f>+Casos_PN_CORR[[#This Row],[43932]]-Casos_PN_CORR[[#This Row],[43931]]</f>
        <v>0</v>
      </c>
      <c r="AM539">
        <f>+Casos_PN_CORR[[#This Row],[43933]]-Casos_PN_CORR[[#This Row],[43932]]</f>
        <v>0</v>
      </c>
      <c r="AN539">
        <f>+Casos_PN_CORR[[#This Row],[43934]]-Casos_PN_CORR[[#This Row],[43933]]</f>
        <v>0</v>
      </c>
      <c r="AO539">
        <f>+Casos_PN_CORR[[#This Row],[43935]]-Casos_PN_CORR[[#This Row],[43934]]</f>
        <v>0</v>
      </c>
      <c r="AP539">
        <f>+Casos_PN_CORR[[#This Row],[43936]]-Casos_PN_CORR[[#This Row],[43935]]</f>
        <v>0</v>
      </c>
      <c r="AQ539">
        <f>+Casos_PN_CORR[[#This Row],[43937]]-Casos_PN_CORR[[#This Row],[43936]]</f>
        <v>0</v>
      </c>
      <c r="AR539">
        <f>+Casos_PN_CORR[[#This Row],[43938]]-Casos_PN_CORR[[#This Row],[43937]]</f>
        <v>0</v>
      </c>
      <c r="AS539">
        <f>+Casos_PN_CORR[[#This Row],[43939]]-Casos_PN_CORR[[#This Row],[43938]]</f>
        <v>0</v>
      </c>
      <c r="AT539">
        <f>+Casos_PN_CORR[[#This Row],[43940]]-Casos_PN_CORR[[#This Row],[43939]]</f>
        <v>0</v>
      </c>
      <c r="AU539">
        <f>+Casos_PN_CORR[[#This Row],[43941]]-Casos_PN_CORR[[#This Row],[43940]]</f>
        <v>0</v>
      </c>
      <c r="AV539">
        <f>+Casos_PN_CORR[[#This Row],[43942]]-Casos_PN_CORR[[#This Row],[43941]]</f>
        <v>0</v>
      </c>
      <c r="AW539">
        <f>+Casos_PN_CORR[[#This Row],[43943]]-Casos_PN_CORR[[#This Row],[43942]]</f>
        <v>0</v>
      </c>
      <c r="AX539">
        <f>+Casos_PN_CORR[[#This Row],[43944]]-Casos_PN_CORR[[#This Row],[43943]]</f>
        <v>0</v>
      </c>
      <c r="AY539">
        <f>+Casos_PN_CORR[[#This Row],[43945]]-Casos_PN_CORR[[#This Row],[43944]]</f>
        <v>0</v>
      </c>
      <c r="AZ539">
        <f>+Casos_PN_CORR[[#This Row],[43946]]-Casos_PN_CORR[[#This Row],[43945]]</f>
        <v>0</v>
      </c>
      <c r="BA539">
        <f>+Casos_PN_CORR[[#This Row],[43947]]-Casos_PN_CORR[[#This Row],[43946]]</f>
        <v>0</v>
      </c>
      <c r="BB539">
        <f>+Casos_PN_CORR[[#This Row],[43948]]-Casos_PN_CORR[[#This Row],[43947]]</f>
        <v>0</v>
      </c>
      <c r="BC539">
        <f>+Casos_PN_CORR[[#This Row],[43949]]-Casos_PN_CORR[[#This Row],[43948]]</f>
        <v>0</v>
      </c>
      <c r="BD539">
        <f>+Casos_PN_CORR[[#This Row],[43950]]-Casos_PN_CORR[[#This Row],[43949]]</f>
        <v>0</v>
      </c>
      <c r="BE539">
        <f>+Casos_PN_CORR[[#This Row],[43951]]-Casos_PN_CORR[[#This Row],[43950]]</f>
        <v>0</v>
      </c>
      <c r="BF539">
        <f>+Casos_PN_CORR[[#This Row],[43952]]-Casos_PN_CORR[[#This Row],[43951]]</f>
        <v>0</v>
      </c>
      <c r="BG539">
        <f>+Casos_PN_CORR[[#This Row],[43953]]-Casos_PN_CORR[[#This Row],[43952]]</f>
        <v>0</v>
      </c>
      <c r="BH539">
        <f>+Casos_PN_CORR[[#This Row],[43954]]-Casos_PN_CORR[[#This Row],[43953]]</f>
        <v>0</v>
      </c>
      <c r="BI539">
        <f>+Casos_PN_CORR[[#This Row],[43955]]-Casos_PN_CORR[[#This Row],[43954]]</f>
        <v>0</v>
      </c>
      <c r="BJ539">
        <f>+Casos_PN_CORR[[#This Row],[43956]]-Casos_PN_CORR[[#This Row],[43955]]</f>
        <v>0</v>
      </c>
      <c r="BK539">
        <f>+Casos_PN_CORR[[#This Row],[43957]]-Casos_PN_CORR[[#This Row],[43956]]</f>
        <v>0</v>
      </c>
      <c r="BL539">
        <f>+Casos_PN_CORR[[#This Row],[43958]]-Casos_PN_CORR[[#This Row],[43957]]</f>
        <v>0</v>
      </c>
      <c r="BM539">
        <f>+Casos_PN_CORR[[#This Row],[43959]]-Casos_PN_CORR[[#This Row],[43958]]</f>
        <v>0</v>
      </c>
      <c r="BN539">
        <f>+Casos_PN_CORR[[#This Row],[43960]]-Casos_PN_CORR[[#This Row],[43959]]</f>
        <v>0</v>
      </c>
      <c r="BO539">
        <f>+Casos_PN_CORR[[#This Row],[43961]]-Casos_PN_CORR[[#This Row],[43960]]</f>
        <v>0</v>
      </c>
      <c r="BP539">
        <f>+Casos_PN_CORR[[#This Row],[43962]]-Casos_PN_CORR[[#This Row],[43961]]</f>
        <v>0</v>
      </c>
      <c r="BQ539">
        <f>+Casos_PN_CORR[[#This Row],[43963]]-Casos_PN_CORR[[#This Row],[43962]]</f>
        <v>0</v>
      </c>
      <c r="BR539">
        <f>+Casos_PN_CORR[[#This Row],[43964]]-Casos_PN_CORR[[#This Row],[43963]]</f>
        <v>0</v>
      </c>
      <c r="BS539">
        <f>+Casos_PN_CORR[[#This Row],[43965]]-Casos_PN_CORR[[#This Row],[43964]]</f>
        <v>0</v>
      </c>
      <c r="BT539">
        <f>+Casos_PN_CORR[[#This Row],[43966]]-Casos_PN_CORR[[#This Row],[43965]]</f>
        <v>0</v>
      </c>
      <c r="BU539">
        <f>+Casos_PN_CORR[[#This Row],[43967]]-Casos_PN_CORR[[#This Row],[43966]]</f>
        <v>0</v>
      </c>
      <c r="BV539">
        <f>+Casos_PN_CORR[[#This Row],[43968]]-Casos_PN_CORR[[#This Row],[43967]]</f>
        <v>0</v>
      </c>
      <c r="BW539">
        <f>+Casos_PN_CORR[[#This Row],[43969]]-Casos_PN_CORR[[#This Row],[43968]]</f>
        <v>0</v>
      </c>
      <c r="BX539">
        <f>+Casos_PN_CORR[[#This Row],[43970]]-Casos_PN_CORR[[#This Row],[43969]]</f>
        <v>0</v>
      </c>
      <c r="BY539">
        <f>+Casos_PN_CORR[[#This Row],[43971]]-Casos_PN_CORR[[#This Row],[43970]]</f>
        <v>0</v>
      </c>
      <c r="BZ539">
        <f>+Casos_PN_CORR[[#This Row],[43972]]-Casos_PN_CORR[[#This Row],[43971]]</f>
        <v>0</v>
      </c>
      <c r="CA539">
        <f>+Casos_PN_CORR[[#This Row],[43973]]-Casos_PN_CORR[[#This Row],[43972]]</f>
        <v>0</v>
      </c>
      <c r="CB539">
        <f>+Casos_PN_CORR[[#This Row],[43974]]-Casos_PN_CORR[[#This Row],[43973]]</f>
        <v>0</v>
      </c>
      <c r="CC539">
        <f>+Casos_PN_CORR[[#This Row],[43975]]-Casos_PN_CORR[[#This Row],[43974]]</f>
        <v>0</v>
      </c>
      <c r="CD539">
        <f>+Casos_PN_CORR[[#This Row],[43976]]-Casos_PN_CORR[[#This Row],[43975]]</f>
        <v>0</v>
      </c>
      <c r="CE539">
        <f>+Casos_PN_CORR[[#This Row],[43977]]-Casos_PN_CORR[[#This Row],[43976]]</f>
        <v>0</v>
      </c>
      <c r="CF539">
        <f>+Casos_PN_CORR[[#This Row],[43978]]-Casos_PN_CORR[[#This Row],[43977]]</f>
        <v>0</v>
      </c>
      <c r="CG539">
        <f>+Casos_PN_CORR[[#This Row],[43979]]-Casos_PN_CORR[[#This Row],[43978]]</f>
        <v>0</v>
      </c>
      <c r="CH539">
        <f>+Casos_PN_CORR[[#This Row],[43980]]-Casos_PN_CORR[[#This Row],[43979]]</f>
        <v>0</v>
      </c>
      <c r="CI539">
        <f>+Casos_PN_CORR[[#This Row],[43981]]-Casos_PN_CORR[[#This Row],[43980]]</f>
        <v>0</v>
      </c>
      <c r="CJ539">
        <f>+Casos_PN_CORR[[#This Row],[43982]]-Casos_PN_CORR[[#This Row],[43981]]</f>
        <v>0</v>
      </c>
      <c r="CK539">
        <f>+Casos_PN_CORR[[#This Row],[43983]]-Casos_PN_CORR[[#This Row],[43982]]</f>
        <v>0</v>
      </c>
      <c r="CL539">
        <f>+Casos_PN_CORR[[#This Row],[43984]]-Casos_PN_CORR[[#This Row],[43983]]</f>
        <v>0</v>
      </c>
      <c r="CM539">
        <f>+Casos_PN_CORR[[#This Row],[43985]]-Casos_PN_CORR[[#This Row],[43984]]</f>
        <v>0</v>
      </c>
      <c r="CN539">
        <f>+Casos_PN_CORR[[#This Row],[43986]]-Casos_PN_CORR[[#This Row],[43985]]</f>
        <v>0</v>
      </c>
      <c r="CO539">
        <f>+Casos_PN_CORR[[#This Row],[43987]]-Casos_PN_CORR[[#This Row],[43986]]</f>
        <v>0</v>
      </c>
      <c r="CP539">
        <f>+Casos_PN_CORR[[#This Row],[43988]]-Casos_PN_CORR[[#This Row],[43987]]</f>
        <v>0</v>
      </c>
      <c r="CQ539">
        <f>+Casos_PN_CORR[[#This Row],[43989]]-Casos_PN_CORR[[#This Row],[43988]]</f>
        <v>0</v>
      </c>
      <c r="CR539">
        <f>+Casos_PN_CORR[[#This Row],[43990]]-Casos_PN_CORR[[#This Row],[43989]]</f>
        <v>0</v>
      </c>
      <c r="CS539">
        <f>+Casos_PN_CORR[[#This Row],[43991]]-Casos_PN_CORR[[#This Row],[43990]]</f>
        <v>0</v>
      </c>
      <c r="CT539">
        <f>+Casos_PN_CORR[[#This Row],[43992]]-Casos_PN_CORR[[#This Row],[43991]]</f>
        <v>0</v>
      </c>
      <c r="CU539">
        <f>+Casos_PN_CORR[[#This Row],[43993]]-Casos_PN_CORR[[#This Row],[43992]]</f>
        <v>0</v>
      </c>
    </row>
    <row r="540" spans="1:99" x14ac:dyDescent="0.3">
      <c r="A540">
        <v>91109</v>
      </c>
      <c r="B540" s="2" t="s">
        <v>114</v>
      </c>
      <c r="C540" s="2" t="s">
        <v>186</v>
      </c>
      <c r="D540" s="2" t="s">
        <v>423</v>
      </c>
      <c r="E540" s="4">
        <f t="shared" si="8"/>
        <v>0</v>
      </c>
      <c r="F540">
        <f>+Casos_PN_CORR[[#This Row],[43900]]</f>
        <v>0</v>
      </c>
      <c r="G540">
        <f>+Casos_PN_CORR[[#This Row],[43901]]-Casos_PN_CORR[[#This Row],[43900]]</f>
        <v>0</v>
      </c>
      <c r="H540">
        <f>+Casos_PN_CORR[[#This Row],[43902]]-Casos_PN_CORR[[#This Row],[43901]]</f>
        <v>0</v>
      </c>
      <c r="I540">
        <f>+Casos_PN_CORR[[#This Row],[43903]]-Casos_PN_CORR[[#This Row],[43902]]</f>
        <v>0</v>
      </c>
      <c r="J540">
        <f>+Casos_PN_CORR[[#This Row],[43904]]-Casos_PN_CORR[[#This Row],[43903]]</f>
        <v>0</v>
      </c>
      <c r="K540">
        <f>+Casos_PN_CORR[[#This Row],[43905]]-Casos_PN_CORR[[#This Row],[43904]]</f>
        <v>0</v>
      </c>
      <c r="L540">
        <f>+Casos_PN_CORR[[#This Row],[43906]]-Casos_PN_CORR[[#This Row],[43905]]</f>
        <v>0</v>
      </c>
      <c r="M540">
        <f>+Casos_PN_CORR[[#This Row],[43907]]-Casos_PN_CORR[[#This Row],[43906]]</f>
        <v>0</v>
      </c>
      <c r="N540">
        <f>+Casos_PN_CORR[[#This Row],[43908]]-Casos_PN_CORR[[#This Row],[43907]]</f>
        <v>0</v>
      </c>
      <c r="O540">
        <f>+Casos_PN_CORR[[#This Row],[43909]]-Casos_PN_CORR[[#This Row],[43908]]</f>
        <v>0</v>
      </c>
      <c r="P540">
        <f>+Casos_PN_CORR[[#This Row],[43910]]-Casos_PN_CORR[[#This Row],[43909]]</f>
        <v>0</v>
      </c>
      <c r="Q540">
        <f>+Casos_PN_CORR[[#This Row],[43911]]-Casos_PN_CORR[[#This Row],[43910]]</f>
        <v>0</v>
      </c>
      <c r="R540">
        <f>+Casos_PN_CORR[[#This Row],[43912]]-Casos_PN_CORR[[#This Row],[43911]]</f>
        <v>0</v>
      </c>
      <c r="S540">
        <f>+Casos_PN_CORR[[#This Row],[43913]]-Casos_PN_CORR[[#This Row],[43912]]</f>
        <v>0</v>
      </c>
      <c r="T540">
        <f>+Casos_PN_CORR[[#This Row],[43914]]-Casos_PN_CORR[[#This Row],[43913]]</f>
        <v>0</v>
      </c>
      <c r="U540">
        <f>+Casos_PN_CORR[[#This Row],[43915]]-Casos_PN_CORR[[#This Row],[43914]]</f>
        <v>0</v>
      </c>
      <c r="V540">
        <f>+Casos_PN_CORR[[#This Row],[43916]]-Casos_PN_CORR[[#This Row],[43915]]</f>
        <v>0</v>
      </c>
      <c r="W540">
        <f>+Casos_PN_CORR[[#This Row],[43917]]-Casos_PN_CORR[[#This Row],[43916]]</f>
        <v>0</v>
      </c>
      <c r="X540">
        <f>+Casos_PN_CORR[[#This Row],[43918]]-Casos_PN_CORR[[#This Row],[43917]]</f>
        <v>0</v>
      </c>
      <c r="Y540">
        <f>+Casos_PN_CORR[[#This Row],[43919]]-Casos_PN_CORR[[#This Row],[43918]]</f>
        <v>0</v>
      </c>
      <c r="Z540">
        <f>+Casos_PN_CORR[[#This Row],[43920]]-Casos_PN_CORR[[#This Row],[43919]]</f>
        <v>0</v>
      </c>
      <c r="AA540">
        <f>+Casos_PN_CORR[[#This Row],[43921]]-Casos_PN_CORR[[#This Row],[43920]]</f>
        <v>0</v>
      </c>
      <c r="AB540">
        <f>+Casos_PN_CORR[[#This Row],[43922]]-Casos_PN_CORR[[#This Row],[43921]]</f>
        <v>0</v>
      </c>
      <c r="AC540">
        <f>+Casos_PN_CORR[[#This Row],[43923]]-Casos_PN_CORR[[#This Row],[43922]]</f>
        <v>0</v>
      </c>
      <c r="AD540">
        <f>+Casos_PN_CORR[[#This Row],[43924]]-Casos_PN_CORR[[#This Row],[43923]]</f>
        <v>0</v>
      </c>
      <c r="AE540">
        <f>+Casos_PN_CORR[[#This Row],[43925]]-Casos_PN_CORR[[#This Row],[43924]]</f>
        <v>0</v>
      </c>
      <c r="AF540">
        <f>+Casos_PN_CORR[[#This Row],[43926]]-Casos_PN_CORR[[#This Row],[43925]]</f>
        <v>0</v>
      </c>
      <c r="AG540">
        <f>+Casos_PN_CORR[[#This Row],[43927]]-Casos_PN_CORR[[#This Row],[43926]]</f>
        <v>0</v>
      </c>
      <c r="AH540">
        <f>+Casos_PN_CORR[[#This Row],[43928]]-Casos_PN_CORR[[#This Row],[43927]]</f>
        <v>0</v>
      </c>
      <c r="AI540">
        <f>+Casos_PN_CORR[[#This Row],[43929]]-Casos_PN_CORR[[#This Row],[43928]]</f>
        <v>0</v>
      </c>
      <c r="AJ540">
        <f>+Casos_PN_CORR[[#This Row],[43930]]-Casos_PN_CORR[[#This Row],[43929]]</f>
        <v>0</v>
      </c>
      <c r="AK540">
        <f>+Casos_PN_CORR[[#This Row],[43931]]-Casos_PN_CORR[[#This Row],[43930]]</f>
        <v>0</v>
      </c>
      <c r="AL540">
        <f>+Casos_PN_CORR[[#This Row],[43932]]-Casos_PN_CORR[[#This Row],[43931]]</f>
        <v>0</v>
      </c>
      <c r="AM540">
        <f>+Casos_PN_CORR[[#This Row],[43933]]-Casos_PN_CORR[[#This Row],[43932]]</f>
        <v>0</v>
      </c>
      <c r="AN540">
        <f>+Casos_PN_CORR[[#This Row],[43934]]-Casos_PN_CORR[[#This Row],[43933]]</f>
        <v>0</v>
      </c>
      <c r="AO540">
        <f>+Casos_PN_CORR[[#This Row],[43935]]-Casos_PN_CORR[[#This Row],[43934]]</f>
        <v>0</v>
      </c>
      <c r="AP540">
        <f>+Casos_PN_CORR[[#This Row],[43936]]-Casos_PN_CORR[[#This Row],[43935]]</f>
        <v>0</v>
      </c>
      <c r="AQ540">
        <f>+Casos_PN_CORR[[#This Row],[43937]]-Casos_PN_CORR[[#This Row],[43936]]</f>
        <v>0</v>
      </c>
      <c r="AR540">
        <f>+Casos_PN_CORR[[#This Row],[43938]]-Casos_PN_CORR[[#This Row],[43937]]</f>
        <v>0</v>
      </c>
      <c r="AS540">
        <f>+Casos_PN_CORR[[#This Row],[43939]]-Casos_PN_CORR[[#This Row],[43938]]</f>
        <v>0</v>
      </c>
      <c r="AT540">
        <f>+Casos_PN_CORR[[#This Row],[43940]]-Casos_PN_CORR[[#This Row],[43939]]</f>
        <v>0</v>
      </c>
      <c r="AU540">
        <f>+Casos_PN_CORR[[#This Row],[43941]]-Casos_PN_CORR[[#This Row],[43940]]</f>
        <v>0</v>
      </c>
      <c r="AV540">
        <f>+Casos_PN_CORR[[#This Row],[43942]]-Casos_PN_CORR[[#This Row],[43941]]</f>
        <v>0</v>
      </c>
      <c r="AW540">
        <f>+Casos_PN_CORR[[#This Row],[43943]]-Casos_PN_CORR[[#This Row],[43942]]</f>
        <v>0</v>
      </c>
      <c r="AX540">
        <f>+Casos_PN_CORR[[#This Row],[43944]]-Casos_PN_CORR[[#This Row],[43943]]</f>
        <v>0</v>
      </c>
      <c r="AY540">
        <f>+Casos_PN_CORR[[#This Row],[43945]]-Casos_PN_CORR[[#This Row],[43944]]</f>
        <v>0</v>
      </c>
      <c r="AZ540">
        <f>+Casos_PN_CORR[[#This Row],[43946]]-Casos_PN_CORR[[#This Row],[43945]]</f>
        <v>0</v>
      </c>
      <c r="BA540">
        <f>+Casos_PN_CORR[[#This Row],[43947]]-Casos_PN_CORR[[#This Row],[43946]]</f>
        <v>0</v>
      </c>
      <c r="BB540">
        <f>+Casos_PN_CORR[[#This Row],[43948]]-Casos_PN_CORR[[#This Row],[43947]]</f>
        <v>0</v>
      </c>
      <c r="BC540">
        <f>+Casos_PN_CORR[[#This Row],[43949]]-Casos_PN_CORR[[#This Row],[43948]]</f>
        <v>0</v>
      </c>
      <c r="BD540">
        <f>+Casos_PN_CORR[[#This Row],[43950]]-Casos_PN_CORR[[#This Row],[43949]]</f>
        <v>0</v>
      </c>
      <c r="BE540">
        <f>+Casos_PN_CORR[[#This Row],[43951]]-Casos_PN_CORR[[#This Row],[43950]]</f>
        <v>0</v>
      </c>
      <c r="BF540">
        <f>+Casos_PN_CORR[[#This Row],[43952]]-Casos_PN_CORR[[#This Row],[43951]]</f>
        <v>0</v>
      </c>
      <c r="BG540">
        <f>+Casos_PN_CORR[[#This Row],[43953]]-Casos_PN_CORR[[#This Row],[43952]]</f>
        <v>0</v>
      </c>
      <c r="BH540">
        <f>+Casos_PN_CORR[[#This Row],[43954]]-Casos_PN_CORR[[#This Row],[43953]]</f>
        <v>0</v>
      </c>
      <c r="BI540">
        <f>+Casos_PN_CORR[[#This Row],[43955]]-Casos_PN_CORR[[#This Row],[43954]]</f>
        <v>0</v>
      </c>
      <c r="BJ540">
        <f>+Casos_PN_CORR[[#This Row],[43956]]-Casos_PN_CORR[[#This Row],[43955]]</f>
        <v>0</v>
      </c>
      <c r="BK540">
        <f>+Casos_PN_CORR[[#This Row],[43957]]-Casos_PN_CORR[[#This Row],[43956]]</f>
        <v>0</v>
      </c>
      <c r="BL540">
        <f>+Casos_PN_CORR[[#This Row],[43958]]-Casos_PN_CORR[[#This Row],[43957]]</f>
        <v>0</v>
      </c>
      <c r="BM540">
        <f>+Casos_PN_CORR[[#This Row],[43959]]-Casos_PN_CORR[[#This Row],[43958]]</f>
        <v>0</v>
      </c>
      <c r="BN540">
        <f>+Casos_PN_CORR[[#This Row],[43960]]-Casos_PN_CORR[[#This Row],[43959]]</f>
        <v>0</v>
      </c>
      <c r="BO540">
        <f>+Casos_PN_CORR[[#This Row],[43961]]-Casos_PN_CORR[[#This Row],[43960]]</f>
        <v>0</v>
      </c>
      <c r="BP540">
        <f>+Casos_PN_CORR[[#This Row],[43962]]-Casos_PN_CORR[[#This Row],[43961]]</f>
        <v>0</v>
      </c>
      <c r="BQ540">
        <f>+Casos_PN_CORR[[#This Row],[43963]]-Casos_PN_CORR[[#This Row],[43962]]</f>
        <v>0</v>
      </c>
      <c r="BR540">
        <f>+Casos_PN_CORR[[#This Row],[43964]]-Casos_PN_CORR[[#This Row],[43963]]</f>
        <v>0</v>
      </c>
      <c r="BS540">
        <f>+Casos_PN_CORR[[#This Row],[43965]]-Casos_PN_CORR[[#This Row],[43964]]</f>
        <v>0</v>
      </c>
      <c r="BT540">
        <f>+Casos_PN_CORR[[#This Row],[43966]]-Casos_PN_CORR[[#This Row],[43965]]</f>
        <v>0</v>
      </c>
      <c r="BU540">
        <f>+Casos_PN_CORR[[#This Row],[43967]]-Casos_PN_CORR[[#This Row],[43966]]</f>
        <v>0</v>
      </c>
      <c r="BV540">
        <f>+Casos_PN_CORR[[#This Row],[43968]]-Casos_PN_CORR[[#This Row],[43967]]</f>
        <v>0</v>
      </c>
      <c r="BW540">
        <f>+Casos_PN_CORR[[#This Row],[43969]]-Casos_PN_CORR[[#This Row],[43968]]</f>
        <v>0</v>
      </c>
      <c r="BX540">
        <f>+Casos_PN_CORR[[#This Row],[43970]]-Casos_PN_CORR[[#This Row],[43969]]</f>
        <v>0</v>
      </c>
      <c r="BY540">
        <f>+Casos_PN_CORR[[#This Row],[43971]]-Casos_PN_CORR[[#This Row],[43970]]</f>
        <v>0</v>
      </c>
      <c r="BZ540">
        <f>+Casos_PN_CORR[[#This Row],[43972]]-Casos_PN_CORR[[#This Row],[43971]]</f>
        <v>0</v>
      </c>
      <c r="CA540">
        <f>+Casos_PN_CORR[[#This Row],[43973]]-Casos_PN_CORR[[#This Row],[43972]]</f>
        <v>0</v>
      </c>
      <c r="CB540">
        <f>+Casos_PN_CORR[[#This Row],[43974]]-Casos_PN_CORR[[#This Row],[43973]]</f>
        <v>0</v>
      </c>
      <c r="CC540">
        <f>+Casos_PN_CORR[[#This Row],[43975]]-Casos_PN_CORR[[#This Row],[43974]]</f>
        <v>0</v>
      </c>
      <c r="CD540">
        <f>+Casos_PN_CORR[[#This Row],[43976]]-Casos_PN_CORR[[#This Row],[43975]]</f>
        <v>0</v>
      </c>
      <c r="CE540">
        <f>+Casos_PN_CORR[[#This Row],[43977]]-Casos_PN_CORR[[#This Row],[43976]]</f>
        <v>0</v>
      </c>
      <c r="CF540">
        <f>+Casos_PN_CORR[[#This Row],[43978]]-Casos_PN_CORR[[#This Row],[43977]]</f>
        <v>0</v>
      </c>
      <c r="CG540">
        <f>+Casos_PN_CORR[[#This Row],[43979]]-Casos_PN_CORR[[#This Row],[43978]]</f>
        <v>0</v>
      </c>
      <c r="CH540">
        <f>+Casos_PN_CORR[[#This Row],[43980]]-Casos_PN_CORR[[#This Row],[43979]]</f>
        <v>0</v>
      </c>
      <c r="CI540">
        <f>+Casos_PN_CORR[[#This Row],[43981]]-Casos_PN_CORR[[#This Row],[43980]]</f>
        <v>0</v>
      </c>
      <c r="CJ540">
        <f>+Casos_PN_CORR[[#This Row],[43982]]-Casos_PN_CORR[[#This Row],[43981]]</f>
        <v>0</v>
      </c>
      <c r="CK540">
        <f>+Casos_PN_CORR[[#This Row],[43983]]-Casos_PN_CORR[[#This Row],[43982]]</f>
        <v>0</v>
      </c>
      <c r="CL540">
        <f>+Casos_PN_CORR[[#This Row],[43984]]-Casos_PN_CORR[[#This Row],[43983]]</f>
        <v>0</v>
      </c>
      <c r="CM540">
        <f>+Casos_PN_CORR[[#This Row],[43985]]-Casos_PN_CORR[[#This Row],[43984]]</f>
        <v>0</v>
      </c>
      <c r="CN540">
        <f>+Casos_PN_CORR[[#This Row],[43986]]-Casos_PN_CORR[[#This Row],[43985]]</f>
        <v>0</v>
      </c>
      <c r="CO540">
        <f>+Casos_PN_CORR[[#This Row],[43987]]-Casos_PN_CORR[[#This Row],[43986]]</f>
        <v>0</v>
      </c>
      <c r="CP540">
        <f>+Casos_PN_CORR[[#This Row],[43988]]-Casos_PN_CORR[[#This Row],[43987]]</f>
        <v>0</v>
      </c>
      <c r="CQ540">
        <f>+Casos_PN_CORR[[#This Row],[43989]]-Casos_PN_CORR[[#This Row],[43988]]</f>
        <v>0</v>
      </c>
      <c r="CR540">
        <f>+Casos_PN_CORR[[#This Row],[43990]]-Casos_PN_CORR[[#This Row],[43989]]</f>
        <v>0</v>
      </c>
      <c r="CS540">
        <f>+Casos_PN_CORR[[#This Row],[43991]]-Casos_PN_CORR[[#This Row],[43990]]</f>
        <v>0</v>
      </c>
      <c r="CT540">
        <f>+Casos_PN_CORR[[#This Row],[43992]]-Casos_PN_CORR[[#This Row],[43991]]</f>
        <v>0</v>
      </c>
      <c r="CU540">
        <f>+Casos_PN_CORR[[#This Row],[43993]]-Casos_PN_CORR[[#This Row],[43992]]</f>
        <v>0</v>
      </c>
    </row>
    <row r="541" spans="1:99" x14ac:dyDescent="0.3">
      <c r="A541">
        <v>20207</v>
      </c>
      <c r="B541" s="2" t="s">
        <v>212</v>
      </c>
      <c r="C541" s="2" t="s">
        <v>217</v>
      </c>
      <c r="D541" s="2" t="s">
        <v>218</v>
      </c>
      <c r="E541" s="4">
        <f t="shared" si="8"/>
        <v>0</v>
      </c>
      <c r="F541">
        <f>+Casos_PN_CORR[[#This Row],[43900]]</f>
        <v>0</v>
      </c>
      <c r="G541">
        <f>+Casos_PN_CORR[[#This Row],[43901]]-Casos_PN_CORR[[#This Row],[43900]]</f>
        <v>0</v>
      </c>
      <c r="H541">
        <f>+Casos_PN_CORR[[#This Row],[43902]]-Casos_PN_CORR[[#This Row],[43901]]</f>
        <v>0</v>
      </c>
      <c r="I541">
        <f>+Casos_PN_CORR[[#This Row],[43903]]-Casos_PN_CORR[[#This Row],[43902]]</f>
        <v>0</v>
      </c>
      <c r="J541">
        <f>+Casos_PN_CORR[[#This Row],[43904]]-Casos_PN_CORR[[#This Row],[43903]]</f>
        <v>0</v>
      </c>
      <c r="K541">
        <f>+Casos_PN_CORR[[#This Row],[43905]]-Casos_PN_CORR[[#This Row],[43904]]</f>
        <v>0</v>
      </c>
      <c r="L541">
        <f>+Casos_PN_CORR[[#This Row],[43906]]-Casos_PN_CORR[[#This Row],[43905]]</f>
        <v>0</v>
      </c>
      <c r="M541">
        <f>+Casos_PN_CORR[[#This Row],[43907]]-Casos_PN_CORR[[#This Row],[43906]]</f>
        <v>0</v>
      </c>
      <c r="N541">
        <f>+Casos_PN_CORR[[#This Row],[43908]]-Casos_PN_CORR[[#This Row],[43907]]</f>
        <v>0</v>
      </c>
      <c r="O541">
        <f>+Casos_PN_CORR[[#This Row],[43909]]-Casos_PN_CORR[[#This Row],[43908]]</f>
        <v>0</v>
      </c>
      <c r="P541">
        <f>+Casos_PN_CORR[[#This Row],[43910]]-Casos_PN_CORR[[#This Row],[43909]]</f>
        <v>0</v>
      </c>
      <c r="Q541">
        <f>+Casos_PN_CORR[[#This Row],[43911]]-Casos_PN_CORR[[#This Row],[43910]]</f>
        <v>0</v>
      </c>
      <c r="R541">
        <f>+Casos_PN_CORR[[#This Row],[43912]]-Casos_PN_CORR[[#This Row],[43911]]</f>
        <v>0</v>
      </c>
      <c r="S541">
        <f>+Casos_PN_CORR[[#This Row],[43913]]-Casos_PN_CORR[[#This Row],[43912]]</f>
        <v>0</v>
      </c>
      <c r="T541">
        <f>+Casos_PN_CORR[[#This Row],[43914]]-Casos_PN_CORR[[#This Row],[43913]]</f>
        <v>0</v>
      </c>
      <c r="U541">
        <f>+Casos_PN_CORR[[#This Row],[43915]]-Casos_PN_CORR[[#This Row],[43914]]</f>
        <v>0</v>
      </c>
      <c r="V541">
        <f>+Casos_PN_CORR[[#This Row],[43916]]-Casos_PN_CORR[[#This Row],[43915]]</f>
        <v>0</v>
      </c>
      <c r="W541">
        <f>+Casos_PN_CORR[[#This Row],[43917]]-Casos_PN_CORR[[#This Row],[43916]]</f>
        <v>0</v>
      </c>
      <c r="X541">
        <f>+Casos_PN_CORR[[#This Row],[43918]]-Casos_PN_CORR[[#This Row],[43917]]</f>
        <v>0</v>
      </c>
      <c r="Y541">
        <f>+Casos_PN_CORR[[#This Row],[43919]]-Casos_PN_CORR[[#This Row],[43918]]</f>
        <v>0</v>
      </c>
      <c r="Z541">
        <f>+Casos_PN_CORR[[#This Row],[43920]]-Casos_PN_CORR[[#This Row],[43919]]</f>
        <v>0</v>
      </c>
      <c r="AA541">
        <f>+Casos_PN_CORR[[#This Row],[43921]]-Casos_PN_CORR[[#This Row],[43920]]</f>
        <v>0</v>
      </c>
      <c r="AB541">
        <f>+Casos_PN_CORR[[#This Row],[43922]]-Casos_PN_CORR[[#This Row],[43921]]</f>
        <v>0</v>
      </c>
      <c r="AC541">
        <f>+Casos_PN_CORR[[#This Row],[43923]]-Casos_PN_CORR[[#This Row],[43922]]</f>
        <v>0</v>
      </c>
      <c r="AD541">
        <f>+Casos_PN_CORR[[#This Row],[43924]]-Casos_PN_CORR[[#This Row],[43923]]</f>
        <v>0</v>
      </c>
      <c r="AE541">
        <f>+Casos_PN_CORR[[#This Row],[43925]]-Casos_PN_CORR[[#This Row],[43924]]</f>
        <v>0</v>
      </c>
      <c r="AF541">
        <f>+Casos_PN_CORR[[#This Row],[43926]]-Casos_PN_CORR[[#This Row],[43925]]</f>
        <v>0</v>
      </c>
      <c r="AG541">
        <f>+Casos_PN_CORR[[#This Row],[43927]]-Casos_PN_CORR[[#This Row],[43926]]</f>
        <v>0</v>
      </c>
      <c r="AH541">
        <f>+Casos_PN_CORR[[#This Row],[43928]]-Casos_PN_CORR[[#This Row],[43927]]</f>
        <v>0</v>
      </c>
      <c r="AI541">
        <f>+Casos_PN_CORR[[#This Row],[43929]]-Casos_PN_CORR[[#This Row],[43928]]</f>
        <v>0</v>
      </c>
      <c r="AJ541">
        <f>+Casos_PN_CORR[[#This Row],[43930]]-Casos_PN_CORR[[#This Row],[43929]]</f>
        <v>0</v>
      </c>
      <c r="AK541">
        <f>+Casos_PN_CORR[[#This Row],[43931]]-Casos_PN_CORR[[#This Row],[43930]]</f>
        <v>0</v>
      </c>
      <c r="AL541">
        <f>+Casos_PN_CORR[[#This Row],[43932]]-Casos_PN_CORR[[#This Row],[43931]]</f>
        <v>0</v>
      </c>
      <c r="AM541">
        <f>+Casos_PN_CORR[[#This Row],[43933]]-Casos_PN_CORR[[#This Row],[43932]]</f>
        <v>0</v>
      </c>
      <c r="AN541">
        <f>+Casos_PN_CORR[[#This Row],[43934]]-Casos_PN_CORR[[#This Row],[43933]]</f>
        <v>0</v>
      </c>
      <c r="AO541">
        <f>+Casos_PN_CORR[[#This Row],[43935]]-Casos_PN_CORR[[#This Row],[43934]]</f>
        <v>0</v>
      </c>
      <c r="AP541">
        <f>+Casos_PN_CORR[[#This Row],[43936]]-Casos_PN_CORR[[#This Row],[43935]]</f>
        <v>0</v>
      </c>
      <c r="AQ541">
        <f>+Casos_PN_CORR[[#This Row],[43937]]-Casos_PN_CORR[[#This Row],[43936]]</f>
        <v>0</v>
      </c>
      <c r="AR541">
        <f>+Casos_PN_CORR[[#This Row],[43938]]-Casos_PN_CORR[[#This Row],[43937]]</f>
        <v>0</v>
      </c>
      <c r="AS541">
        <f>+Casos_PN_CORR[[#This Row],[43939]]-Casos_PN_CORR[[#This Row],[43938]]</f>
        <v>0</v>
      </c>
      <c r="AT541">
        <f>+Casos_PN_CORR[[#This Row],[43940]]-Casos_PN_CORR[[#This Row],[43939]]</f>
        <v>0</v>
      </c>
      <c r="AU541">
        <f>+Casos_PN_CORR[[#This Row],[43941]]-Casos_PN_CORR[[#This Row],[43940]]</f>
        <v>0</v>
      </c>
      <c r="AV541">
        <f>+Casos_PN_CORR[[#This Row],[43942]]-Casos_PN_CORR[[#This Row],[43941]]</f>
        <v>0</v>
      </c>
      <c r="AW541">
        <f>+Casos_PN_CORR[[#This Row],[43943]]-Casos_PN_CORR[[#This Row],[43942]]</f>
        <v>0</v>
      </c>
      <c r="AX541">
        <f>+Casos_PN_CORR[[#This Row],[43944]]-Casos_PN_CORR[[#This Row],[43943]]</f>
        <v>0</v>
      </c>
      <c r="AY541">
        <f>+Casos_PN_CORR[[#This Row],[43945]]-Casos_PN_CORR[[#This Row],[43944]]</f>
        <v>0</v>
      </c>
      <c r="AZ541">
        <f>+Casos_PN_CORR[[#This Row],[43946]]-Casos_PN_CORR[[#This Row],[43945]]</f>
        <v>0</v>
      </c>
      <c r="BA541">
        <f>+Casos_PN_CORR[[#This Row],[43947]]-Casos_PN_CORR[[#This Row],[43946]]</f>
        <v>0</v>
      </c>
      <c r="BB541">
        <f>+Casos_PN_CORR[[#This Row],[43948]]-Casos_PN_CORR[[#This Row],[43947]]</f>
        <v>0</v>
      </c>
      <c r="BC541">
        <f>+Casos_PN_CORR[[#This Row],[43949]]-Casos_PN_CORR[[#This Row],[43948]]</f>
        <v>0</v>
      </c>
      <c r="BD541">
        <f>+Casos_PN_CORR[[#This Row],[43950]]-Casos_PN_CORR[[#This Row],[43949]]</f>
        <v>0</v>
      </c>
      <c r="BE541">
        <f>+Casos_PN_CORR[[#This Row],[43951]]-Casos_PN_CORR[[#This Row],[43950]]</f>
        <v>0</v>
      </c>
      <c r="BF541">
        <f>+Casos_PN_CORR[[#This Row],[43952]]-Casos_PN_CORR[[#This Row],[43951]]</f>
        <v>0</v>
      </c>
      <c r="BG541">
        <f>+Casos_PN_CORR[[#This Row],[43953]]-Casos_PN_CORR[[#This Row],[43952]]</f>
        <v>0</v>
      </c>
      <c r="BH541">
        <f>+Casos_PN_CORR[[#This Row],[43954]]-Casos_PN_CORR[[#This Row],[43953]]</f>
        <v>0</v>
      </c>
      <c r="BI541">
        <f>+Casos_PN_CORR[[#This Row],[43955]]-Casos_PN_CORR[[#This Row],[43954]]</f>
        <v>0</v>
      </c>
      <c r="BJ541">
        <f>+Casos_PN_CORR[[#This Row],[43956]]-Casos_PN_CORR[[#This Row],[43955]]</f>
        <v>0</v>
      </c>
      <c r="BK541">
        <f>+Casos_PN_CORR[[#This Row],[43957]]-Casos_PN_CORR[[#This Row],[43956]]</f>
        <v>0</v>
      </c>
      <c r="BL541">
        <f>+Casos_PN_CORR[[#This Row],[43958]]-Casos_PN_CORR[[#This Row],[43957]]</f>
        <v>0</v>
      </c>
      <c r="BM541">
        <f>+Casos_PN_CORR[[#This Row],[43959]]-Casos_PN_CORR[[#This Row],[43958]]</f>
        <v>0</v>
      </c>
      <c r="BN541">
        <f>+Casos_PN_CORR[[#This Row],[43960]]-Casos_PN_CORR[[#This Row],[43959]]</f>
        <v>0</v>
      </c>
      <c r="BO541">
        <f>+Casos_PN_CORR[[#This Row],[43961]]-Casos_PN_CORR[[#This Row],[43960]]</f>
        <v>0</v>
      </c>
      <c r="BP541">
        <f>+Casos_PN_CORR[[#This Row],[43962]]-Casos_PN_CORR[[#This Row],[43961]]</f>
        <v>0</v>
      </c>
      <c r="BQ541">
        <f>+Casos_PN_CORR[[#This Row],[43963]]-Casos_PN_CORR[[#This Row],[43962]]</f>
        <v>0</v>
      </c>
      <c r="BR541">
        <f>+Casos_PN_CORR[[#This Row],[43964]]-Casos_PN_CORR[[#This Row],[43963]]</f>
        <v>0</v>
      </c>
      <c r="BS541">
        <f>+Casos_PN_CORR[[#This Row],[43965]]-Casos_PN_CORR[[#This Row],[43964]]</f>
        <v>0</v>
      </c>
      <c r="BT541">
        <f>+Casos_PN_CORR[[#This Row],[43966]]-Casos_PN_CORR[[#This Row],[43965]]</f>
        <v>0</v>
      </c>
      <c r="BU541">
        <f>+Casos_PN_CORR[[#This Row],[43967]]-Casos_PN_CORR[[#This Row],[43966]]</f>
        <v>0</v>
      </c>
      <c r="BV541">
        <f>+Casos_PN_CORR[[#This Row],[43968]]-Casos_PN_CORR[[#This Row],[43967]]</f>
        <v>0</v>
      </c>
      <c r="BW541">
        <f>+Casos_PN_CORR[[#This Row],[43969]]-Casos_PN_CORR[[#This Row],[43968]]</f>
        <v>0</v>
      </c>
      <c r="BX541">
        <f>+Casos_PN_CORR[[#This Row],[43970]]-Casos_PN_CORR[[#This Row],[43969]]</f>
        <v>0</v>
      </c>
      <c r="BY541">
        <f>+Casos_PN_CORR[[#This Row],[43971]]-Casos_PN_CORR[[#This Row],[43970]]</f>
        <v>0</v>
      </c>
      <c r="BZ541">
        <f>+Casos_PN_CORR[[#This Row],[43972]]-Casos_PN_CORR[[#This Row],[43971]]</f>
        <v>0</v>
      </c>
      <c r="CA541">
        <f>+Casos_PN_CORR[[#This Row],[43973]]-Casos_PN_CORR[[#This Row],[43972]]</f>
        <v>0</v>
      </c>
      <c r="CB541">
        <f>+Casos_PN_CORR[[#This Row],[43974]]-Casos_PN_CORR[[#This Row],[43973]]</f>
        <v>0</v>
      </c>
      <c r="CC541">
        <f>+Casos_PN_CORR[[#This Row],[43975]]-Casos_PN_CORR[[#This Row],[43974]]</f>
        <v>0</v>
      </c>
      <c r="CD541">
        <f>+Casos_PN_CORR[[#This Row],[43976]]-Casos_PN_CORR[[#This Row],[43975]]</f>
        <v>0</v>
      </c>
      <c r="CE541">
        <f>+Casos_PN_CORR[[#This Row],[43977]]-Casos_PN_CORR[[#This Row],[43976]]</f>
        <v>0</v>
      </c>
      <c r="CF541">
        <f>+Casos_PN_CORR[[#This Row],[43978]]-Casos_PN_CORR[[#This Row],[43977]]</f>
        <v>0</v>
      </c>
      <c r="CG541">
        <f>+Casos_PN_CORR[[#This Row],[43979]]-Casos_PN_CORR[[#This Row],[43978]]</f>
        <v>0</v>
      </c>
      <c r="CH541">
        <f>+Casos_PN_CORR[[#This Row],[43980]]-Casos_PN_CORR[[#This Row],[43979]]</f>
        <v>0</v>
      </c>
      <c r="CI541">
        <f>+Casos_PN_CORR[[#This Row],[43981]]-Casos_PN_CORR[[#This Row],[43980]]</f>
        <v>0</v>
      </c>
      <c r="CJ541">
        <f>+Casos_PN_CORR[[#This Row],[43982]]-Casos_PN_CORR[[#This Row],[43981]]</f>
        <v>0</v>
      </c>
      <c r="CK541">
        <f>+Casos_PN_CORR[[#This Row],[43983]]-Casos_PN_CORR[[#This Row],[43982]]</f>
        <v>0</v>
      </c>
      <c r="CL541">
        <f>+Casos_PN_CORR[[#This Row],[43984]]-Casos_PN_CORR[[#This Row],[43983]]</f>
        <v>0</v>
      </c>
      <c r="CM541">
        <f>+Casos_PN_CORR[[#This Row],[43985]]-Casos_PN_CORR[[#This Row],[43984]]</f>
        <v>0</v>
      </c>
      <c r="CN541">
        <f>+Casos_PN_CORR[[#This Row],[43986]]-Casos_PN_CORR[[#This Row],[43985]]</f>
        <v>0</v>
      </c>
      <c r="CO541">
        <f>+Casos_PN_CORR[[#This Row],[43987]]-Casos_PN_CORR[[#This Row],[43986]]</f>
        <v>0</v>
      </c>
      <c r="CP541">
        <f>+Casos_PN_CORR[[#This Row],[43988]]-Casos_PN_CORR[[#This Row],[43987]]</f>
        <v>0</v>
      </c>
      <c r="CQ541">
        <f>+Casos_PN_CORR[[#This Row],[43989]]-Casos_PN_CORR[[#This Row],[43988]]</f>
        <v>0</v>
      </c>
      <c r="CR541">
        <f>+Casos_PN_CORR[[#This Row],[43990]]-Casos_PN_CORR[[#This Row],[43989]]</f>
        <v>0</v>
      </c>
      <c r="CS541">
        <f>+Casos_PN_CORR[[#This Row],[43991]]-Casos_PN_CORR[[#This Row],[43990]]</f>
        <v>0</v>
      </c>
      <c r="CT541">
        <f>+Casos_PN_CORR[[#This Row],[43992]]-Casos_PN_CORR[[#This Row],[43991]]</f>
        <v>0</v>
      </c>
      <c r="CU541">
        <f>+Casos_PN_CORR[[#This Row],[43993]]-Casos_PN_CORR[[#This Row],[43992]]</f>
        <v>0</v>
      </c>
    </row>
    <row r="542" spans="1:99" x14ac:dyDescent="0.3">
      <c r="A542">
        <v>70218</v>
      </c>
      <c r="B542" s="2" t="s">
        <v>268</v>
      </c>
      <c r="C542" s="2" t="s">
        <v>348</v>
      </c>
      <c r="D542" s="2" t="s">
        <v>726</v>
      </c>
      <c r="E542" s="4">
        <f t="shared" si="8"/>
        <v>0</v>
      </c>
      <c r="F542">
        <f>+Casos_PN_CORR[[#This Row],[43900]]</f>
        <v>0</v>
      </c>
      <c r="G542">
        <f>+Casos_PN_CORR[[#This Row],[43901]]-Casos_PN_CORR[[#This Row],[43900]]</f>
        <v>0</v>
      </c>
      <c r="H542">
        <f>+Casos_PN_CORR[[#This Row],[43902]]-Casos_PN_CORR[[#This Row],[43901]]</f>
        <v>0</v>
      </c>
      <c r="I542">
        <f>+Casos_PN_CORR[[#This Row],[43903]]-Casos_PN_CORR[[#This Row],[43902]]</f>
        <v>0</v>
      </c>
      <c r="J542">
        <f>+Casos_PN_CORR[[#This Row],[43904]]-Casos_PN_CORR[[#This Row],[43903]]</f>
        <v>0</v>
      </c>
      <c r="K542">
        <f>+Casos_PN_CORR[[#This Row],[43905]]-Casos_PN_CORR[[#This Row],[43904]]</f>
        <v>0</v>
      </c>
      <c r="L542">
        <f>+Casos_PN_CORR[[#This Row],[43906]]-Casos_PN_CORR[[#This Row],[43905]]</f>
        <v>0</v>
      </c>
      <c r="M542">
        <f>+Casos_PN_CORR[[#This Row],[43907]]-Casos_PN_CORR[[#This Row],[43906]]</f>
        <v>0</v>
      </c>
      <c r="N542">
        <f>+Casos_PN_CORR[[#This Row],[43908]]-Casos_PN_CORR[[#This Row],[43907]]</f>
        <v>0</v>
      </c>
      <c r="O542">
        <f>+Casos_PN_CORR[[#This Row],[43909]]-Casos_PN_CORR[[#This Row],[43908]]</f>
        <v>0</v>
      </c>
      <c r="P542">
        <f>+Casos_PN_CORR[[#This Row],[43910]]-Casos_PN_CORR[[#This Row],[43909]]</f>
        <v>0</v>
      </c>
      <c r="Q542">
        <f>+Casos_PN_CORR[[#This Row],[43911]]-Casos_PN_CORR[[#This Row],[43910]]</f>
        <v>0</v>
      </c>
      <c r="R542">
        <f>+Casos_PN_CORR[[#This Row],[43912]]-Casos_PN_CORR[[#This Row],[43911]]</f>
        <v>0</v>
      </c>
      <c r="S542">
        <f>+Casos_PN_CORR[[#This Row],[43913]]-Casos_PN_CORR[[#This Row],[43912]]</f>
        <v>0</v>
      </c>
      <c r="T542">
        <f>+Casos_PN_CORR[[#This Row],[43914]]-Casos_PN_CORR[[#This Row],[43913]]</f>
        <v>0</v>
      </c>
      <c r="U542">
        <f>+Casos_PN_CORR[[#This Row],[43915]]-Casos_PN_CORR[[#This Row],[43914]]</f>
        <v>0</v>
      </c>
      <c r="V542">
        <f>+Casos_PN_CORR[[#This Row],[43916]]-Casos_PN_CORR[[#This Row],[43915]]</f>
        <v>0</v>
      </c>
      <c r="W542">
        <f>+Casos_PN_CORR[[#This Row],[43917]]-Casos_PN_CORR[[#This Row],[43916]]</f>
        <v>0</v>
      </c>
      <c r="X542">
        <f>+Casos_PN_CORR[[#This Row],[43918]]-Casos_PN_CORR[[#This Row],[43917]]</f>
        <v>0</v>
      </c>
      <c r="Y542">
        <f>+Casos_PN_CORR[[#This Row],[43919]]-Casos_PN_CORR[[#This Row],[43918]]</f>
        <v>0</v>
      </c>
      <c r="Z542">
        <f>+Casos_PN_CORR[[#This Row],[43920]]-Casos_PN_CORR[[#This Row],[43919]]</f>
        <v>0</v>
      </c>
      <c r="AA542">
        <f>+Casos_PN_CORR[[#This Row],[43921]]-Casos_PN_CORR[[#This Row],[43920]]</f>
        <v>0</v>
      </c>
      <c r="AB542">
        <f>+Casos_PN_CORR[[#This Row],[43922]]-Casos_PN_CORR[[#This Row],[43921]]</f>
        <v>0</v>
      </c>
      <c r="AC542">
        <f>+Casos_PN_CORR[[#This Row],[43923]]-Casos_PN_CORR[[#This Row],[43922]]</f>
        <v>0</v>
      </c>
      <c r="AD542">
        <f>+Casos_PN_CORR[[#This Row],[43924]]-Casos_PN_CORR[[#This Row],[43923]]</f>
        <v>0</v>
      </c>
      <c r="AE542">
        <f>+Casos_PN_CORR[[#This Row],[43925]]-Casos_PN_CORR[[#This Row],[43924]]</f>
        <v>0</v>
      </c>
      <c r="AF542">
        <f>+Casos_PN_CORR[[#This Row],[43926]]-Casos_PN_CORR[[#This Row],[43925]]</f>
        <v>0</v>
      </c>
      <c r="AG542">
        <f>+Casos_PN_CORR[[#This Row],[43927]]-Casos_PN_CORR[[#This Row],[43926]]</f>
        <v>0</v>
      </c>
      <c r="AH542">
        <f>+Casos_PN_CORR[[#This Row],[43928]]-Casos_PN_CORR[[#This Row],[43927]]</f>
        <v>0</v>
      </c>
      <c r="AI542">
        <f>+Casos_PN_CORR[[#This Row],[43929]]-Casos_PN_CORR[[#This Row],[43928]]</f>
        <v>0</v>
      </c>
      <c r="AJ542">
        <f>+Casos_PN_CORR[[#This Row],[43930]]-Casos_PN_CORR[[#This Row],[43929]]</f>
        <v>0</v>
      </c>
      <c r="AK542">
        <f>+Casos_PN_CORR[[#This Row],[43931]]-Casos_PN_CORR[[#This Row],[43930]]</f>
        <v>0</v>
      </c>
      <c r="AL542">
        <f>+Casos_PN_CORR[[#This Row],[43932]]-Casos_PN_CORR[[#This Row],[43931]]</f>
        <v>0</v>
      </c>
      <c r="AM542">
        <f>+Casos_PN_CORR[[#This Row],[43933]]-Casos_PN_CORR[[#This Row],[43932]]</f>
        <v>0</v>
      </c>
      <c r="AN542">
        <f>+Casos_PN_CORR[[#This Row],[43934]]-Casos_PN_CORR[[#This Row],[43933]]</f>
        <v>0</v>
      </c>
      <c r="AO542">
        <f>+Casos_PN_CORR[[#This Row],[43935]]-Casos_PN_CORR[[#This Row],[43934]]</f>
        <v>0</v>
      </c>
      <c r="AP542">
        <f>+Casos_PN_CORR[[#This Row],[43936]]-Casos_PN_CORR[[#This Row],[43935]]</f>
        <v>0</v>
      </c>
      <c r="AQ542">
        <f>+Casos_PN_CORR[[#This Row],[43937]]-Casos_PN_CORR[[#This Row],[43936]]</f>
        <v>0</v>
      </c>
      <c r="AR542">
        <f>+Casos_PN_CORR[[#This Row],[43938]]-Casos_PN_CORR[[#This Row],[43937]]</f>
        <v>0</v>
      </c>
      <c r="AS542">
        <f>+Casos_PN_CORR[[#This Row],[43939]]-Casos_PN_CORR[[#This Row],[43938]]</f>
        <v>0</v>
      </c>
      <c r="AT542">
        <f>+Casos_PN_CORR[[#This Row],[43940]]-Casos_PN_CORR[[#This Row],[43939]]</f>
        <v>0</v>
      </c>
      <c r="AU542">
        <f>+Casos_PN_CORR[[#This Row],[43941]]-Casos_PN_CORR[[#This Row],[43940]]</f>
        <v>0</v>
      </c>
      <c r="AV542">
        <f>+Casos_PN_CORR[[#This Row],[43942]]-Casos_PN_CORR[[#This Row],[43941]]</f>
        <v>0</v>
      </c>
      <c r="AW542">
        <f>+Casos_PN_CORR[[#This Row],[43943]]-Casos_PN_CORR[[#This Row],[43942]]</f>
        <v>0</v>
      </c>
      <c r="AX542">
        <f>+Casos_PN_CORR[[#This Row],[43944]]-Casos_PN_CORR[[#This Row],[43943]]</f>
        <v>0</v>
      </c>
      <c r="AY542">
        <f>+Casos_PN_CORR[[#This Row],[43945]]-Casos_PN_CORR[[#This Row],[43944]]</f>
        <v>0</v>
      </c>
      <c r="AZ542">
        <f>+Casos_PN_CORR[[#This Row],[43946]]-Casos_PN_CORR[[#This Row],[43945]]</f>
        <v>0</v>
      </c>
      <c r="BA542">
        <f>+Casos_PN_CORR[[#This Row],[43947]]-Casos_PN_CORR[[#This Row],[43946]]</f>
        <v>0</v>
      </c>
      <c r="BB542">
        <f>+Casos_PN_CORR[[#This Row],[43948]]-Casos_PN_CORR[[#This Row],[43947]]</f>
        <v>0</v>
      </c>
      <c r="BC542">
        <f>+Casos_PN_CORR[[#This Row],[43949]]-Casos_PN_CORR[[#This Row],[43948]]</f>
        <v>0</v>
      </c>
      <c r="BD542">
        <f>+Casos_PN_CORR[[#This Row],[43950]]-Casos_PN_CORR[[#This Row],[43949]]</f>
        <v>0</v>
      </c>
      <c r="BE542">
        <f>+Casos_PN_CORR[[#This Row],[43951]]-Casos_PN_CORR[[#This Row],[43950]]</f>
        <v>0</v>
      </c>
      <c r="BF542">
        <f>+Casos_PN_CORR[[#This Row],[43952]]-Casos_PN_CORR[[#This Row],[43951]]</f>
        <v>0</v>
      </c>
      <c r="BG542">
        <f>+Casos_PN_CORR[[#This Row],[43953]]-Casos_PN_CORR[[#This Row],[43952]]</f>
        <v>0</v>
      </c>
      <c r="BH542">
        <f>+Casos_PN_CORR[[#This Row],[43954]]-Casos_PN_CORR[[#This Row],[43953]]</f>
        <v>0</v>
      </c>
      <c r="BI542">
        <f>+Casos_PN_CORR[[#This Row],[43955]]-Casos_PN_CORR[[#This Row],[43954]]</f>
        <v>0</v>
      </c>
      <c r="BJ542">
        <f>+Casos_PN_CORR[[#This Row],[43956]]-Casos_PN_CORR[[#This Row],[43955]]</f>
        <v>0</v>
      </c>
      <c r="BK542">
        <f>+Casos_PN_CORR[[#This Row],[43957]]-Casos_PN_CORR[[#This Row],[43956]]</f>
        <v>0</v>
      </c>
      <c r="BL542">
        <f>+Casos_PN_CORR[[#This Row],[43958]]-Casos_PN_CORR[[#This Row],[43957]]</f>
        <v>0</v>
      </c>
      <c r="BM542">
        <f>+Casos_PN_CORR[[#This Row],[43959]]-Casos_PN_CORR[[#This Row],[43958]]</f>
        <v>0</v>
      </c>
      <c r="BN542">
        <f>+Casos_PN_CORR[[#This Row],[43960]]-Casos_PN_CORR[[#This Row],[43959]]</f>
        <v>0</v>
      </c>
      <c r="BO542">
        <f>+Casos_PN_CORR[[#This Row],[43961]]-Casos_PN_CORR[[#This Row],[43960]]</f>
        <v>0</v>
      </c>
      <c r="BP542">
        <f>+Casos_PN_CORR[[#This Row],[43962]]-Casos_PN_CORR[[#This Row],[43961]]</f>
        <v>0</v>
      </c>
      <c r="BQ542">
        <f>+Casos_PN_CORR[[#This Row],[43963]]-Casos_PN_CORR[[#This Row],[43962]]</f>
        <v>0</v>
      </c>
      <c r="BR542">
        <f>+Casos_PN_CORR[[#This Row],[43964]]-Casos_PN_CORR[[#This Row],[43963]]</f>
        <v>0</v>
      </c>
      <c r="BS542">
        <f>+Casos_PN_CORR[[#This Row],[43965]]-Casos_PN_CORR[[#This Row],[43964]]</f>
        <v>0</v>
      </c>
      <c r="BT542">
        <f>+Casos_PN_CORR[[#This Row],[43966]]-Casos_PN_CORR[[#This Row],[43965]]</f>
        <v>0</v>
      </c>
      <c r="BU542">
        <f>+Casos_PN_CORR[[#This Row],[43967]]-Casos_PN_CORR[[#This Row],[43966]]</f>
        <v>0</v>
      </c>
      <c r="BV542">
        <f>+Casos_PN_CORR[[#This Row],[43968]]-Casos_PN_CORR[[#This Row],[43967]]</f>
        <v>0</v>
      </c>
      <c r="BW542">
        <f>+Casos_PN_CORR[[#This Row],[43969]]-Casos_PN_CORR[[#This Row],[43968]]</f>
        <v>0</v>
      </c>
      <c r="BX542">
        <f>+Casos_PN_CORR[[#This Row],[43970]]-Casos_PN_CORR[[#This Row],[43969]]</f>
        <v>0</v>
      </c>
      <c r="BY542">
        <f>+Casos_PN_CORR[[#This Row],[43971]]-Casos_PN_CORR[[#This Row],[43970]]</f>
        <v>0</v>
      </c>
      <c r="BZ542">
        <f>+Casos_PN_CORR[[#This Row],[43972]]-Casos_PN_CORR[[#This Row],[43971]]</f>
        <v>0</v>
      </c>
      <c r="CA542">
        <f>+Casos_PN_CORR[[#This Row],[43973]]-Casos_PN_CORR[[#This Row],[43972]]</f>
        <v>0</v>
      </c>
      <c r="CB542">
        <f>+Casos_PN_CORR[[#This Row],[43974]]-Casos_PN_CORR[[#This Row],[43973]]</f>
        <v>0</v>
      </c>
      <c r="CC542">
        <f>+Casos_PN_CORR[[#This Row],[43975]]-Casos_PN_CORR[[#This Row],[43974]]</f>
        <v>0</v>
      </c>
      <c r="CD542">
        <f>+Casos_PN_CORR[[#This Row],[43976]]-Casos_PN_CORR[[#This Row],[43975]]</f>
        <v>0</v>
      </c>
      <c r="CE542">
        <f>+Casos_PN_CORR[[#This Row],[43977]]-Casos_PN_CORR[[#This Row],[43976]]</f>
        <v>0</v>
      </c>
      <c r="CF542">
        <f>+Casos_PN_CORR[[#This Row],[43978]]-Casos_PN_CORR[[#This Row],[43977]]</f>
        <v>0</v>
      </c>
      <c r="CG542">
        <f>+Casos_PN_CORR[[#This Row],[43979]]-Casos_PN_CORR[[#This Row],[43978]]</f>
        <v>0</v>
      </c>
      <c r="CH542">
        <f>+Casos_PN_CORR[[#This Row],[43980]]-Casos_PN_CORR[[#This Row],[43979]]</f>
        <v>0</v>
      </c>
      <c r="CI542">
        <f>+Casos_PN_CORR[[#This Row],[43981]]-Casos_PN_CORR[[#This Row],[43980]]</f>
        <v>0</v>
      </c>
      <c r="CJ542">
        <f>+Casos_PN_CORR[[#This Row],[43982]]-Casos_PN_CORR[[#This Row],[43981]]</f>
        <v>0</v>
      </c>
      <c r="CK542">
        <f>+Casos_PN_CORR[[#This Row],[43983]]-Casos_PN_CORR[[#This Row],[43982]]</f>
        <v>0</v>
      </c>
      <c r="CL542">
        <f>+Casos_PN_CORR[[#This Row],[43984]]-Casos_PN_CORR[[#This Row],[43983]]</f>
        <v>0</v>
      </c>
      <c r="CM542">
        <f>+Casos_PN_CORR[[#This Row],[43985]]-Casos_PN_CORR[[#This Row],[43984]]</f>
        <v>0</v>
      </c>
      <c r="CN542">
        <f>+Casos_PN_CORR[[#This Row],[43986]]-Casos_PN_CORR[[#This Row],[43985]]</f>
        <v>0</v>
      </c>
      <c r="CO542">
        <f>+Casos_PN_CORR[[#This Row],[43987]]-Casos_PN_CORR[[#This Row],[43986]]</f>
        <v>0</v>
      </c>
      <c r="CP542">
        <f>+Casos_PN_CORR[[#This Row],[43988]]-Casos_PN_CORR[[#This Row],[43987]]</f>
        <v>0</v>
      </c>
      <c r="CQ542">
        <f>+Casos_PN_CORR[[#This Row],[43989]]-Casos_PN_CORR[[#This Row],[43988]]</f>
        <v>0</v>
      </c>
      <c r="CR542">
        <f>+Casos_PN_CORR[[#This Row],[43990]]-Casos_PN_CORR[[#This Row],[43989]]</f>
        <v>0</v>
      </c>
      <c r="CS542">
        <f>+Casos_PN_CORR[[#This Row],[43991]]-Casos_PN_CORR[[#This Row],[43990]]</f>
        <v>0</v>
      </c>
      <c r="CT542">
        <f>+Casos_PN_CORR[[#This Row],[43992]]-Casos_PN_CORR[[#This Row],[43991]]</f>
        <v>0</v>
      </c>
      <c r="CU542">
        <f>+Casos_PN_CORR[[#This Row],[43993]]-Casos_PN_CORR[[#This Row],[43992]]</f>
        <v>0</v>
      </c>
    </row>
    <row r="543" spans="1:99" x14ac:dyDescent="0.3">
      <c r="A543">
        <v>50308</v>
      </c>
      <c r="B543" s="2" t="s">
        <v>151</v>
      </c>
      <c r="C543" s="2" t="s">
        <v>181</v>
      </c>
      <c r="D543" s="2" t="s">
        <v>727</v>
      </c>
      <c r="E543" s="4">
        <f t="shared" si="8"/>
        <v>0</v>
      </c>
      <c r="F543">
        <f>+Casos_PN_CORR[[#This Row],[43900]]</f>
        <v>0</v>
      </c>
      <c r="G543">
        <f>+Casos_PN_CORR[[#This Row],[43901]]-Casos_PN_CORR[[#This Row],[43900]]</f>
        <v>0</v>
      </c>
      <c r="H543">
        <f>+Casos_PN_CORR[[#This Row],[43902]]-Casos_PN_CORR[[#This Row],[43901]]</f>
        <v>0</v>
      </c>
      <c r="I543">
        <f>+Casos_PN_CORR[[#This Row],[43903]]-Casos_PN_CORR[[#This Row],[43902]]</f>
        <v>0</v>
      </c>
      <c r="J543">
        <f>+Casos_PN_CORR[[#This Row],[43904]]-Casos_PN_CORR[[#This Row],[43903]]</f>
        <v>0</v>
      </c>
      <c r="K543">
        <f>+Casos_PN_CORR[[#This Row],[43905]]-Casos_PN_CORR[[#This Row],[43904]]</f>
        <v>0</v>
      </c>
      <c r="L543">
        <f>+Casos_PN_CORR[[#This Row],[43906]]-Casos_PN_CORR[[#This Row],[43905]]</f>
        <v>0</v>
      </c>
      <c r="M543">
        <f>+Casos_PN_CORR[[#This Row],[43907]]-Casos_PN_CORR[[#This Row],[43906]]</f>
        <v>0</v>
      </c>
      <c r="N543">
        <f>+Casos_PN_CORR[[#This Row],[43908]]-Casos_PN_CORR[[#This Row],[43907]]</f>
        <v>0</v>
      </c>
      <c r="O543">
        <f>+Casos_PN_CORR[[#This Row],[43909]]-Casos_PN_CORR[[#This Row],[43908]]</f>
        <v>0</v>
      </c>
      <c r="P543">
        <f>+Casos_PN_CORR[[#This Row],[43910]]-Casos_PN_CORR[[#This Row],[43909]]</f>
        <v>0</v>
      </c>
      <c r="Q543">
        <f>+Casos_PN_CORR[[#This Row],[43911]]-Casos_PN_CORR[[#This Row],[43910]]</f>
        <v>0</v>
      </c>
      <c r="R543">
        <f>+Casos_PN_CORR[[#This Row],[43912]]-Casos_PN_CORR[[#This Row],[43911]]</f>
        <v>0</v>
      </c>
      <c r="S543">
        <f>+Casos_PN_CORR[[#This Row],[43913]]-Casos_PN_CORR[[#This Row],[43912]]</f>
        <v>0</v>
      </c>
      <c r="T543">
        <f>+Casos_PN_CORR[[#This Row],[43914]]-Casos_PN_CORR[[#This Row],[43913]]</f>
        <v>0</v>
      </c>
      <c r="U543">
        <f>+Casos_PN_CORR[[#This Row],[43915]]-Casos_PN_CORR[[#This Row],[43914]]</f>
        <v>0</v>
      </c>
      <c r="V543">
        <f>+Casos_PN_CORR[[#This Row],[43916]]-Casos_PN_CORR[[#This Row],[43915]]</f>
        <v>0</v>
      </c>
      <c r="W543">
        <f>+Casos_PN_CORR[[#This Row],[43917]]-Casos_PN_CORR[[#This Row],[43916]]</f>
        <v>0</v>
      </c>
      <c r="X543">
        <f>+Casos_PN_CORR[[#This Row],[43918]]-Casos_PN_CORR[[#This Row],[43917]]</f>
        <v>0</v>
      </c>
      <c r="Y543">
        <f>+Casos_PN_CORR[[#This Row],[43919]]-Casos_PN_CORR[[#This Row],[43918]]</f>
        <v>0</v>
      </c>
      <c r="Z543">
        <f>+Casos_PN_CORR[[#This Row],[43920]]-Casos_PN_CORR[[#This Row],[43919]]</f>
        <v>0</v>
      </c>
      <c r="AA543">
        <f>+Casos_PN_CORR[[#This Row],[43921]]-Casos_PN_CORR[[#This Row],[43920]]</f>
        <v>0</v>
      </c>
      <c r="AB543">
        <f>+Casos_PN_CORR[[#This Row],[43922]]-Casos_PN_CORR[[#This Row],[43921]]</f>
        <v>0</v>
      </c>
      <c r="AC543">
        <f>+Casos_PN_CORR[[#This Row],[43923]]-Casos_PN_CORR[[#This Row],[43922]]</f>
        <v>0</v>
      </c>
      <c r="AD543">
        <f>+Casos_PN_CORR[[#This Row],[43924]]-Casos_PN_CORR[[#This Row],[43923]]</f>
        <v>0</v>
      </c>
      <c r="AE543">
        <f>+Casos_PN_CORR[[#This Row],[43925]]-Casos_PN_CORR[[#This Row],[43924]]</f>
        <v>0</v>
      </c>
      <c r="AF543">
        <f>+Casos_PN_CORR[[#This Row],[43926]]-Casos_PN_CORR[[#This Row],[43925]]</f>
        <v>0</v>
      </c>
      <c r="AG543">
        <f>+Casos_PN_CORR[[#This Row],[43927]]-Casos_PN_CORR[[#This Row],[43926]]</f>
        <v>0</v>
      </c>
      <c r="AH543">
        <f>+Casos_PN_CORR[[#This Row],[43928]]-Casos_PN_CORR[[#This Row],[43927]]</f>
        <v>0</v>
      </c>
      <c r="AI543">
        <f>+Casos_PN_CORR[[#This Row],[43929]]-Casos_PN_CORR[[#This Row],[43928]]</f>
        <v>0</v>
      </c>
      <c r="AJ543">
        <f>+Casos_PN_CORR[[#This Row],[43930]]-Casos_PN_CORR[[#This Row],[43929]]</f>
        <v>0</v>
      </c>
      <c r="AK543">
        <f>+Casos_PN_CORR[[#This Row],[43931]]-Casos_PN_CORR[[#This Row],[43930]]</f>
        <v>0</v>
      </c>
      <c r="AL543">
        <f>+Casos_PN_CORR[[#This Row],[43932]]-Casos_PN_CORR[[#This Row],[43931]]</f>
        <v>0</v>
      </c>
      <c r="AM543">
        <f>+Casos_PN_CORR[[#This Row],[43933]]-Casos_PN_CORR[[#This Row],[43932]]</f>
        <v>0</v>
      </c>
      <c r="AN543">
        <f>+Casos_PN_CORR[[#This Row],[43934]]-Casos_PN_CORR[[#This Row],[43933]]</f>
        <v>0</v>
      </c>
      <c r="AO543">
        <f>+Casos_PN_CORR[[#This Row],[43935]]-Casos_PN_CORR[[#This Row],[43934]]</f>
        <v>0</v>
      </c>
      <c r="AP543">
        <f>+Casos_PN_CORR[[#This Row],[43936]]-Casos_PN_CORR[[#This Row],[43935]]</f>
        <v>0</v>
      </c>
      <c r="AQ543">
        <f>+Casos_PN_CORR[[#This Row],[43937]]-Casos_PN_CORR[[#This Row],[43936]]</f>
        <v>0</v>
      </c>
      <c r="AR543">
        <f>+Casos_PN_CORR[[#This Row],[43938]]-Casos_PN_CORR[[#This Row],[43937]]</f>
        <v>0</v>
      </c>
      <c r="AS543">
        <f>+Casos_PN_CORR[[#This Row],[43939]]-Casos_PN_CORR[[#This Row],[43938]]</f>
        <v>0</v>
      </c>
      <c r="AT543">
        <f>+Casos_PN_CORR[[#This Row],[43940]]-Casos_PN_CORR[[#This Row],[43939]]</f>
        <v>0</v>
      </c>
      <c r="AU543">
        <f>+Casos_PN_CORR[[#This Row],[43941]]-Casos_PN_CORR[[#This Row],[43940]]</f>
        <v>0</v>
      </c>
      <c r="AV543">
        <f>+Casos_PN_CORR[[#This Row],[43942]]-Casos_PN_CORR[[#This Row],[43941]]</f>
        <v>0</v>
      </c>
      <c r="AW543">
        <f>+Casos_PN_CORR[[#This Row],[43943]]-Casos_PN_CORR[[#This Row],[43942]]</f>
        <v>0</v>
      </c>
      <c r="AX543">
        <f>+Casos_PN_CORR[[#This Row],[43944]]-Casos_PN_CORR[[#This Row],[43943]]</f>
        <v>0</v>
      </c>
      <c r="AY543">
        <f>+Casos_PN_CORR[[#This Row],[43945]]-Casos_PN_CORR[[#This Row],[43944]]</f>
        <v>0</v>
      </c>
      <c r="AZ543">
        <f>+Casos_PN_CORR[[#This Row],[43946]]-Casos_PN_CORR[[#This Row],[43945]]</f>
        <v>0</v>
      </c>
      <c r="BA543">
        <f>+Casos_PN_CORR[[#This Row],[43947]]-Casos_PN_CORR[[#This Row],[43946]]</f>
        <v>0</v>
      </c>
      <c r="BB543">
        <f>+Casos_PN_CORR[[#This Row],[43948]]-Casos_PN_CORR[[#This Row],[43947]]</f>
        <v>0</v>
      </c>
      <c r="BC543">
        <f>+Casos_PN_CORR[[#This Row],[43949]]-Casos_PN_CORR[[#This Row],[43948]]</f>
        <v>0</v>
      </c>
      <c r="BD543">
        <f>+Casos_PN_CORR[[#This Row],[43950]]-Casos_PN_CORR[[#This Row],[43949]]</f>
        <v>0</v>
      </c>
      <c r="BE543">
        <f>+Casos_PN_CORR[[#This Row],[43951]]-Casos_PN_CORR[[#This Row],[43950]]</f>
        <v>0</v>
      </c>
      <c r="BF543">
        <f>+Casos_PN_CORR[[#This Row],[43952]]-Casos_PN_CORR[[#This Row],[43951]]</f>
        <v>0</v>
      </c>
      <c r="BG543">
        <f>+Casos_PN_CORR[[#This Row],[43953]]-Casos_PN_CORR[[#This Row],[43952]]</f>
        <v>0</v>
      </c>
      <c r="BH543">
        <f>+Casos_PN_CORR[[#This Row],[43954]]-Casos_PN_CORR[[#This Row],[43953]]</f>
        <v>0</v>
      </c>
      <c r="BI543">
        <f>+Casos_PN_CORR[[#This Row],[43955]]-Casos_PN_CORR[[#This Row],[43954]]</f>
        <v>0</v>
      </c>
      <c r="BJ543">
        <f>+Casos_PN_CORR[[#This Row],[43956]]-Casos_PN_CORR[[#This Row],[43955]]</f>
        <v>0</v>
      </c>
      <c r="BK543">
        <f>+Casos_PN_CORR[[#This Row],[43957]]-Casos_PN_CORR[[#This Row],[43956]]</f>
        <v>0</v>
      </c>
      <c r="BL543">
        <f>+Casos_PN_CORR[[#This Row],[43958]]-Casos_PN_CORR[[#This Row],[43957]]</f>
        <v>0</v>
      </c>
      <c r="BM543">
        <f>+Casos_PN_CORR[[#This Row],[43959]]-Casos_PN_CORR[[#This Row],[43958]]</f>
        <v>0</v>
      </c>
      <c r="BN543">
        <f>+Casos_PN_CORR[[#This Row],[43960]]-Casos_PN_CORR[[#This Row],[43959]]</f>
        <v>0</v>
      </c>
      <c r="BO543">
        <f>+Casos_PN_CORR[[#This Row],[43961]]-Casos_PN_CORR[[#This Row],[43960]]</f>
        <v>0</v>
      </c>
      <c r="BP543">
        <f>+Casos_PN_CORR[[#This Row],[43962]]-Casos_PN_CORR[[#This Row],[43961]]</f>
        <v>0</v>
      </c>
      <c r="BQ543">
        <f>+Casos_PN_CORR[[#This Row],[43963]]-Casos_PN_CORR[[#This Row],[43962]]</f>
        <v>0</v>
      </c>
      <c r="BR543">
        <f>+Casos_PN_CORR[[#This Row],[43964]]-Casos_PN_CORR[[#This Row],[43963]]</f>
        <v>0</v>
      </c>
      <c r="BS543">
        <f>+Casos_PN_CORR[[#This Row],[43965]]-Casos_PN_CORR[[#This Row],[43964]]</f>
        <v>0</v>
      </c>
      <c r="BT543">
        <f>+Casos_PN_CORR[[#This Row],[43966]]-Casos_PN_CORR[[#This Row],[43965]]</f>
        <v>0</v>
      </c>
      <c r="BU543">
        <f>+Casos_PN_CORR[[#This Row],[43967]]-Casos_PN_CORR[[#This Row],[43966]]</f>
        <v>0</v>
      </c>
      <c r="BV543">
        <f>+Casos_PN_CORR[[#This Row],[43968]]-Casos_PN_CORR[[#This Row],[43967]]</f>
        <v>0</v>
      </c>
      <c r="BW543">
        <f>+Casos_PN_CORR[[#This Row],[43969]]-Casos_PN_CORR[[#This Row],[43968]]</f>
        <v>0</v>
      </c>
      <c r="BX543">
        <f>+Casos_PN_CORR[[#This Row],[43970]]-Casos_PN_CORR[[#This Row],[43969]]</f>
        <v>0</v>
      </c>
      <c r="BY543">
        <f>+Casos_PN_CORR[[#This Row],[43971]]-Casos_PN_CORR[[#This Row],[43970]]</f>
        <v>0</v>
      </c>
      <c r="BZ543">
        <f>+Casos_PN_CORR[[#This Row],[43972]]-Casos_PN_CORR[[#This Row],[43971]]</f>
        <v>0</v>
      </c>
      <c r="CA543">
        <f>+Casos_PN_CORR[[#This Row],[43973]]-Casos_PN_CORR[[#This Row],[43972]]</f>
        <v>0</v>
      </c>
      <c r="CB543">
        <f>+Casos_PN_CORR[[#This Row],[43974]]-Casos_PN_CORR[[#This Row],[43973]]</f>
        <v>0</v>
      </c>
      <c r="CC543">
        <f>+Casos_PN_CORR[[#This Row],[43975]]-Casos_PN_CORR[[#This Row],[43974]]</f>
        <v>0</v>
      </c>
      <c r="CD543">
        <f>+Casos_PN_CORR[[#This Row],[43976]]-Casos_PN_CORR[[#This Row],[43975]]</f>
        <v>0</v>
      </c>
      <c r="CE543">
        <f>+Casos_PN_CORR[[#This Row],[43977]]-Casos_PN_CORR[[#This Row],[43976]]</f>
        <v>0</v>
      </c>
      <c r="CF543">
        <f>+Casos_PN_CORR[[#This Row],[43978]]-Casos_PN_CORR[[#This Row],[43977]]</f>
        <v>0</v>
      </c>
      <c r="CG543">
        <f>+Casos_PN_CORR[[#This Row],[43979]]-Casos_PN_CORR[[#This Row],[43978]]</f>
        <v>0</v>
      </c>
      <c r="CH543">
        <f>+Casos_PN_CORR[[#This Row],[43980]]-Casos_PN_CORR[[#This Row],[43979]]</f>
        <v>0</v>
      </c>
      <c r="CI543">
        <f>+Casos_PN_CORR[[#This Row],[43981]]-Casos_PN_CORR[[#This Row],[43980]]</f>
        <v>0</v>
      </c>
      <c r="CJ543">
        <f>+Casos_PN_CORR[[#This Row],[43982]]-Casos_PN_CORR[[#This Row],[43981]]</f>
        <v>0</v>
      </c>
      <c r="CK543">
        <f>+Casos_PN_CORR[[#This Row],[43983]]-Casos_PN_CORR[[#This Row],[43982]]</f>
        <v>0</v>
      </c>
      <c r="CL543">
        <f>+Casos_PN_CORR[[#This Row],[43984]]-Casos_PN_CORR[[#This Row],[43983]]</f>
        <v>0</v>
      </c>
      <c r="CM543">
        <f>+Casos_PN_CORR[[#This Row],[43985]]-Casos_PN_CORR[[#This Row],[43984]]</f>
        <v>0</v>
      </c>
      <c r="CN543">
        <f>+Casos_PN_CORR[[#This Row],[43986]]-Casos_PN_CORR[[#This Row],[43985]]</f>
        <v>0</v>
      </c>
      <c r="CO543">
        <f>+Casos_PN_CORR[[#This Row],[43987]]-Casos_PN_CORR[[#This Row],[43986]]</f>
        <v>0</v>
      </c>
      <c r="CP543">
        <f>+Casos_PN_CORR[[#This Row],[43988]]-Casos_PN_CORR[[#This Row],[43987]]</f>
        <v>0</v>
      </c>
      <c r="CQ543">
        <f>+Casos_PN_CORR[[#This Row],[43989]]-Casos_PN_CORR[[#This Row],[43988]]</f>
        <v>0</v>
      </c>
      <c r="CR543">
        <f>+Casos_PN_CORR[[#This Row],[43990]]-Casos_PN_CORR[[#This Row],[43989]]</f>
        <v>0</v>
      </c>
      <c r="CS543">
        <f>+Casos_PN_CORR[[#This Row],[43991]]-Casos_PN_CORR[[#This Row],[43990]]</f>
        <v>0</v>
      </c>
      <c r="CT543">
        <f>+Casos_PN_CORR[[#This Row],[43992]]-Casos_PN_CORR[[#This Row],[43991]]</f>
        <v>0</v>
      </c>
      <c r="CU543">
        <f>+Casos_PN_CORR[[#This Row],[43993]]-Casos_PN_CORR[[#This Row],[43992]]</f>
        <v>0</v>
      </c>
    </row>
    <row r="544" spans="1:99" x14ac:dyDescent="0.3">
      <c r="A544">
        <v>20608</v>
      </c>
      <c r="B544" s="2" t="s">
        <v>212</v>
      </c>
      <c r="C544" s="2" t="s">
        <v>213</v>
      </c>
      <c r="D544" s="2" t="s">
        <v>425</v>
      </c>
      <c r="E544" s="4">
        <f t="shared" si="8"/>
        <v>0</v>
      </c>
      <c r="F544">
        <f>+Casos_PN_CORR[[#This Row],[43900]]</f>
        <v>0</v>
      </c>
      <c r="G544">
        <f>+Casos_PN_CORR[[#This Row],[43901]]-Casos_PN_CORR[[#This Row],[43900]]</f>
        <v>0</v>
      </c>
      <c r="H544">
        <f>+Casos_PN_CORR[[#This Row],[43902]]-Casos_PN_CORR[[#This Row],[43901]]</f>
        <v>0</v>
      </c>
      <c r="I544">
        <f>+Casos_PN_CORR[[#This Row],[43903]]-Casos_PN_CORR[[#This Row],[43902]]</f>
        <v>0</v>
      </c>
      <c r="J544">
        <f>+Casos_PN_CORR[[#This Row],[43904]]-Casos_PN_CORR[[#This Row],[43903]]</f>
        <v>0</v>
      </c>
      <c r="K544">
        <f>+Casos_PN_CORR[[#This Row],[43905]]-Casos_PN_CORR[[#This Row],[43904]]</f>
        <v>0</v>
      </c>
      <c r="L544">
        <f>+Casos_PN_CORR[[#This Row],[43906]]-Casos_PN_CORR[[#This Row],[43905]]</f>
        <v>0</v>
      </c>
      <c r="M544">
        <f>+Casos_PN_CORR[[#This Row],[43907]]-Casos_PN_CORR[[#This Row],[43906]]</f>
        <v>0</v>
      </c>
      <c r="N544">
        <f>+Casos_PN_CORR[[#This Row],[43908]]-Casos_PN_CORR[[#This Row],[43907]]</f>
        <v>0</v>
      </c>
      <c r="O544">
        <f>+Casos_PN_CORR[[#This Row],[43909]]-Casos_PN_CORR[[#This Row],[43908]]</f>
        <v>0</v>
      </c>
      <c r="P544">
        <f>+Casos_PN_CORR[[#This Row],[43910]]-Casos_PN_CORR[[#This Row],[43909]]</f>
        <v>0</v>
      </c>
      <c r="Q544">
        <f>+Casos_PN_CORR[[#This Row],[43911]]-Casos_PN_CORR[[#This Row],[43910]]</f>
        <v>0</v>
      </c>
      <c r="R544">
        <f>+Casos_PN_CORR[[#This Row],[43912]]-Casos_PN_CORR[[#This Row],[43911]]</f>
        <v>0</v>
      </c>
      <c r="S544">
        <f>+Casos_PN_CORR[[#This Row],[43913]]-Casos_PN_CORR[[#This Row],[43912]]</f>
        <v>0</v>
      </c>
      <c r="T544">
        <f>+Casos_PN_CORR[[#This Row],[43914]]-Casos_PN_CORR[[#This Row],[43913]]</f>
        <v>0</v>
      </c>
      <c r="U544">
        <f>+Casos_PN_CORR[[#This Row],[43915]]-Casos_PN_CORR[[#This Row],[43914]]</f>
        <v>0</v>
      </c>
      <c r="V544">
        <f>+Casos_PN_CORR[[#This Row],[43916]]-Casos_PN_CORR[[#This Row],[43915]]</f>
        <v>0</v>
      </c>
      <c r="W544">
        <f>+Casos_PN_CORR[[#This Row],[43917]]-Casos_PN_CORR[[#This Row],[43916]]</f>
        <v>0</v>
      </c>
      <c r="X544">
        <f>+Casos_PN_CORR[[#This Row],[43918]]-Casos_PN_CORR[[#This Row],[43917]]</f>
        <v>0</v>
      </c>
      <c r="Y544">
        <f>+Casos_PN_CORR[[#This Row],[43919]]-Casos_PN_CORR[[#This Row],[43918]]</f>
        <v>0</v>
      </c>
      <c r="Z544">
        <f>+Casos_PN_CORR[[#This Row],[43920]]-Casos_PN_CORR[[#This Row],[43919]]</f>
        <v>0</v>
      </c>
      <c r="AA544">
        <f>+Casos_PN_CORR[[#This Row],[43921]]-Casos_PN_CORR[[#This Row],[43920]]</f>
        <v>0</v>
      </c>
      <c r="AB544">
        <f>+Casos_PN_CORR[[#This Row],[43922]]-Casos_PN_CORR[[#This Row],[43921]]</f>
        <v>0</v>
      </c>
      <c r="AC544">
        <f>+Casos_PN_CORR[[#This Row],[43923]]-Casos_PN_CORR[[#This Row],[43922]]</f>
        <v>0</v>
      </c>
      <c r="AD544">
        <f>+Casos_PN_CORR[[#This Row],[43924]]-Casos_PN_CORR[[#This Row],[43923]]</f>
        <v>0</v>
      </c>
      <c r="AE544">
        <f>+Casos_PN_CORR[[#This Row],[43925]]-Casos_PN_CORR[[#This Row],[43924]]</f>
        <v>0</v>
      </c>
      <c r="AF544">
        <f>+Casos_PN_CORR[[#This Row],[43926]]-Casos_PN_CORR[[#This Row],[43925]]</f>
        <v>0</v>
      </c>
      <c r="AG544">
        <f>+Casos_PN_CORR[[#This Row],[43927]]-Casos_PN_CORR[[#This Row],[43926]]</f>
        <v>0</v>
      </c>
      <c r="AH544">
        <f>+Casos_PN_CORR[[#This Row],[43928]]-Casos_PN_CORR[[#This Row],[43927]]</f>
        <v>0</v>
      </c>
      <c r="AI544">
        <f>+Casos_PN_CORR[[#This Row],[43929]]-Casos_PN_CORR[[#This Row],[43928]]</f>
        <v>0</v>
      </c>
      <c r="AJ544">
        <f>+Casos_PN_CORR[[#This Row],[43930]]-Casos_PN_CORR[[#This Row],[43929]]</f>
        <v>0</v>
      </c>
      <c r="AK544">
        <f>+Casos_PN_CORR[[#This Row],[43931]]-Casos_PN_CORR[[#This Row],[43930]]</f>
        <v>0</v>
      </c>
      <c r="AL544">
        <f>+Casos_PN_CORR[[#This Row],[43932]]-Casos_PN_CORR[[#This Row],[43931]]</f>
        <v>0</v>
      </c>
      <c r="AM544">
        <f>+Casos_PN_CORR[[#This Row],[43933]]-Casos_PN_CORR[[#This Row],[43932]]</f>
        <v>0</v>
      </c>
      <c r="AN544">
        <f>+Casos_PN_CORR[[#This Row],[43934]]-Casos_PN_CORR[[#This Row],[43933]]</f>
        <v>0</v>
      </c>
      <c r="AO544">
        <f>+Casos_PN_CORR[[#This Row],[43935]]-Casos_PN_CORR[[#This Row],[43934]]</f>
        <v>0</v>
      </c>
      <c r="AP544">
        <f>+Casos_PN_CORR[[#This Row],[43936]]-Casos_PN_CORR[[#This Row],[43935]]</f>
        <v>0</v>
      </c>
      <c r="AQ544">
        <f>+Casos_PN_CORR[[#This Row],[43937]]-Casos_PN_CORR[[#This Row],[43936]]</f>
        <v>0</v>
      </c>
      <c r="AR544">
        <f>+Casos_PN_CORR[[#This Row],[43938]]-Casos_PN_CORR[[#This Row],[43937]]</f>
        <v>0</v>
      </c>
      <c r="AS544">
        <f>+Casos_PN_CORR[[#This Row],[43939]]-Casos_PN_CORR[[#This Row],[43938]]</f>
        <v>0</v>
      </c>
      <c r="AT544">
        <f>+Casos_PN_CORR[[#This Row],[43940]]-Casos_PN_CORR[[#This Row],[43939]]</f>
        <v>0</v>
      </c>
      <c r="AU544">
        <f>+Casos_PN_CORR[[#This Row],[43941]]-Casos_PN_CORR[[#This Row],[43940]]</f>
        <v>0</v>
      </c>
      <c r="AV544">
        <f>+Casos_PN_CORR[[#This Row],[43942]]-Casos_PN_CORR[[#This Row],[43941]]</f>
        <v>0</v>
      </c>
      <c r="AW544">
        <f>+Casos_PN_CORR[[#This Row],[43943]]-Casos_PN_CORR[[#This Row],[43942]]</f>
        <v>0</v>
      </c>
      <c r="AX544">
        <f>+Casos_PN_CORR[[#This Row],[43944]]-Casos_PN_CORR[[#This Row],[43943]]</f>
        <v>0</v>
      </c>
      <c r="AY544">
        <f>+Casos_PN_CORR[[#This Row],[43945]]-Casos_PN_CORR[[#This Row],[43944]]</f>
        <v>0</v>
      </c>
      <c r="AZ544">
        <f>+Casos_PN_CORR[[#This Row],[43946]]-Casos_PN_CORR[[#This Row],[43945]]</f>
        <v>0</v>
      </c>
      <c r="BA544">
        <f>+Casos_PN_CORR[[#This Row],[43947]]-Casos_PN_CORR[[#This Row],[43946]]</f>
        <v>0</v>
      </c>
      <c r="BB544">
        <f>+Casos_PN_CORR[[#This Row],[43948]]-Casos_PN_CORR[[#This Row],[43947]]</f>
        <v>0</v>
      </c>
      <c r="BC544">
        <f>+Casos_PN_CORR[[#This Row],[43949]]-Casos_PN_CORR[[#This Row],[43948]]</f>
        <v>0</v>
      </c>
      <c r="BD544">
        <f>+Casos_PN_CORR[[#This Row],[43950]]-Casos_PN_CORR[[#This Row],[43949]]</f>
        <v>0</v>
      </c>
      <c r="BE544">
        <f>+Casos_PN_CORR[[#This Row],[43951]]-Casos_PN_CORR[[#This Row],[43950]]</f>
        <v>0</v>
      </c>
      <c r="BF544">
        <f>+Casos_PN_CORR[[#This Row],[43952]]-Casos_PN_CORR[[#This Row],[43951]]</f>
        <v>0</v>
      </c>
      <c r="BG544">
        <f>+Casos_PN_CORR[[#This Row],[43953]]-Casos_PN_CORR[[#This Row],[43952]]</f>
        <v>0</v>
      </c>
      <c r="BH544">
        <f>+Casos_PN_CORR[[#This Row],[43954]]-Casos_PN_CORR[[#This Row],[43953]]</f>
        <v>0</v>
      </c>
      <c r="BI544">
        <f>+Casos_PN_CORR[[#This Row],[43955]]-Casos_PN_CORR[[#This Row],[43954]]</f>
        <v>0</v>
      </c>
      <c r="BJ544">
        <f>+Casos_PN_CORR[[#This Row],[43956]]-Casos_PN_CORR[[#This Row],[43955]]</f>
        <v>0</v>
      </c>
      <c r="BK544">
        <f>+Casos_PN_CORR[[#This Row],[43957]]-Casos_PN_CORR[[#This Row],[43956]]</f>
        <v>0</v>
      </c>
      <c r="BL544">
        <f>+Casos_PN_CORR[[#This Row],[43958]]-Casos_PN_CORR[[#This Row],[43957]]</f>
        <v>0</v>
      </c>
      <c r="BM544">
        <f>+Casos_PN_CORR[[#This Row],[43959]]-Casos_PN_CORR[[#This Row],[43958]]</f>
        <v>0</v>
      </c>
      <c r="BN544">
        <f>+Casos_PN_CORR[[#This Row],[43960]]-Casos_PN_CORR[[#This Row],[43959]]</f>
        <v>0</v>
      </c>
      <c r="BO544">
        <f>+Casos_PN_CORR[[#This Row],[43961]]-Casos_PN_CORR[[#This Row],[43960]]</f>
        <v>0</v>
      </c>
      <c r="BP544">
        <f>+Casos_PN_CORR[[#This Row],[43962]]-Casos_PN_CORR[[#This Row],[43961]]</f>
        <v>0</v>
      </c>
      <c r="BQ544">
        <f>+Casos_PN_CORR[[#This Row],[43963]]-Casos_PN_CORR[[#This Row],[43962]]</f>
        <v>0</v>
      </c>
      <c r="BR544">
        <f>+Casos_PN_CORR[[#This Row],[43964]]-Casos_PN_CORR[[#This Row],[43963]]</f>
        <v>0</v>
      </c>
      <c r="BS544">
        <f>+Casos_PN_CORR[[#This Row],[43965]]-Casos_PN_CORR[[#This Row],[43964]]</f>
        <v>0</v>
      </c>
      <c r="BT544">
        <f>+Casos_PN_CORR[[#This Row],[43966]]-Casos_PN_CORR[[#This Row],[43965]]</f>
        <v>0</v>
      </c>
      <c r="BU544">
        <f>+Casos_PN_CORR[[#This Row],[43967]]-Casos_PN_CORR[[#This Row],[43966]]</f>
        <v>0</v>
      </c>
      <c r="BV544">
        <f>+Casos_PN_CORR[[#This Row],[43968]]-Casos_PN_CORR[[#This Row],[43967]]</f>
        <v>0</v>
      </c>
      <c r="BW544">
        <f>+Casos_PN_CORR[[#This Row],[43969]]-Casos_PN_CORR[[#This Row],[43968]]</f>
        <v>0</v>
      </c>
      <c r="BX544">
        <f>+Casos_PN_CORR[[#This Row],[43970]]-Casos_PN_CORR[[#This Row],[43969]]</f>
        <v>0</v>
      </c>
      <c r="BY544">
        <f>+Casos_PN_CORR[[#This Row],[43971]]-Casos_PN_CORR[[#This Row],[43970]]</f>
        <v>0</v>
      </c>
      <c r="BZ544">
        <f>+Casos_PN_CORR[[#This Row],[43972]]-Casos_PN_CORR[[#This Row],[43971]]</f>
        <v>0</v>
      </c>
      <c r="CA544">
        <f>+Casos_PN_CORR[[#This Row],[43973]]-Casos_PN_CORR[[#This Row],[43972]]</f>
        <v>0</v>
      </c>
      <c r="CB544">
        <f>+Casos_PN_CORR[[#This Row],[43974]]-Casos_PN_CORR[[#This Row],[43973]]</f>
        <v>0</v>
      </c>
      <c r="CC544">
        <f>+Casos_PN_CORR[[#This Row],[43975]]-Casos_PN_CORR[[#This Row],[43974]]</f>
        <v>0</v>
      </c>
      <c r="CD544">
        <f>+Casos_PN_CORR[[#This Row],[43976]]-Casos_PN_CORR[[#This Row],[43975]]</f>
        <v>0</v>
      </c>
      <c r="CE544">
        <f>+Casos_PN_CORR[[#This Row],[43977]]-Casos_PN_CORR[[#This Row],[43976]]</f>
        <v>0</v>
      </c>
      <c r="CF544">
        <f>+Casos_PN_CORR[[#This Row],[43978]]-Casos_PN_CORR[[#This Row],[43977]]</f>
        <v>0</v>
      </c>
      <c r="CG544">
        <f>+Casos_PN_CORR[[#This Row],[43979]]-Casos_PN_CORR[[#This Row],[43978]]</f>
        <v>0</v>
      </c>
      <c r="CH544">
        <f>+Casos_PN_CORR[[#This Row],[43980]]-Casos_PN_CORR[[#This Row],[43979]]</f>
        <v>0</v>
      </c>
      <c r="CI544">
        <f>+Casos_PN_CORR[[#This Row],[43981]]-Casos_PN_CORR[[#This Row],[43980]]</f>
        <v>0</v>
      </c>
      <c r="CJ544">
        <f>+Casos_PN_CORR[[#This Row],[43982]]-Casos_PN_CORR[[#This Row],[43981]]</f>
        <v>0</v>
      </c>
      <c r="CK544">
        <f>+Casos_PN_CORR[[#This Row],[43983]]-Casos_PN_CORR[[#This Row],[43982]]</f>
        <v>0</v>
      </c>
      <c r="CL544">
        <f>+Casos_PN_CORR[[#This Row],[43984]]-Casos_PN_CORR[[#This Row],[43983]]</f>
        <v>0</v>
      </c>
      <c r="CM544">
        <f>+Casos_PN_CORR[[#This Row],[43985]]-Casos_PN_CORR[[#This Row],[43984]]</f>
        <v>0</v>
      </c>
      <c r="CN544">
        <f>+Casos_PN_CORR[[#This Row],[43986]]-Casos_PN_CORR[[#This Row],[43985]]</f>
        <v>0</v>
      </c>
      <c r="CO544">
        <f>+Casos_PN_CORR[[#This Row],[43987]]-Casos_PN_CORR[[#This Row],[43986]]</f>
        <v>0</v>
      </c>
      <c r="CP544">
        <f>+Casos_PN_CORR[[#This Row],[43988]]-Casos_PN_CORR[[#This Row],[43987]]</f>
        <v>0</v>
      </c>
      <c r="CQ544">
        <f>+Casos_PN_CORR[[#This Row],[43989]]-Casos_PN_CORR[[#This Row],[43988]]</f>
        <v>0</v>
      </c>
      <c r="CR544">
        <f>+Casos_PN_CORR[[#This Row],[43990]]-Casos_PN_CORR[[#This Row],[43989]]</f>
        <v>0</v>
      </c>
      <c r="CS544">
        <f>+Casos_PN_CORR[[#This Row],[43991]]-Casos_PN_CORR[[#This Row],[43990]]</f>
        <v>0</v>
      </c>
      <c r="CT544">
        <f>+Casos_PN_CORR[[#This Row],[43992]]-Casos_PN_CORR[[#This Row],[43991]]</f>
        <v>0</v>
      </c>
      <c r="CU544">
        <f>+Casos_PN_CORR[[#This Row],[43993]]-Casos_PN_CORR[[#This Row],[43992]]</f>
        <v>0</v>
      </c>
    </row>
    <row r="545" spans="1:99" x14ac:dyDescent="0.3">
      <c r="A545">
        <v>30305</v>
      </c>
      <c r="B545" s="2" t="s">
        <v>144</v>
      </c>
      <c r="C545" s="2" t="s">
        <v>424</v>
      </c>
      <c r="D545" s="2" t="s">
        <v>425</v>
      </c>
      <c r="E545" s="4">
        <f t="shared" si="8"/>
        <v>0</v>
      </c>
      <c r="F545">
        <f>+Casos_PN_CORR[[#This Row],[43900]]</f>
        <v>0</v>
      </c>
      <c r="G545">
        <f>+Casos_PN_CORR[[#This Row],[43901]]-Casos_PN_CORR[[#This Row],[43900]]</f>
        <v>0</v>
      </c>
      <c r="H545">
        <f>+Casos_PN_CORR[[#This Row],[43902]]-Casos_PN_CORR[[#This Row],[43901]]</f>
        <v>0</v>
      </c>
      <c r="I545">
        <f>+Casos_PN_CORR[[#This Row],[43903]]-Casos_PN_CORR[[#This Row],[43902]]</f>
        <v>0</v>
      </c>
      <c r="J545">
        <f>+Casos_PN_CORR[[#This Row],[43904]]-Casos_PN_CORR[[#This Row],[43903]]</f>
        <v>0</v>
      </c>
      <c r="K545">
        <f>+Casos_PN_CORR[[#This Row],[43905]]-Casos_PN_CORR[[#This Row],[43904]]</f>
        <v>0</v>
      </c>
      <c r="L545">
        <f>+Casos_PN_CORR[[#This Row],[43906]]-Casos_PN_CORR[[#This Row],[43905]]</f>
        <v>0</v>
      </c>
      <c r="M545">
        <f>+Casos_PN_CORR[[#This Row],[43907]]-Casos_PN_CORR[[#This Row],[43906]]</f>
        <v>0</v>
      </c>
      <c r="N545">
        <f>+Casos_PN_CORR[[#This Row],[43908]]-Casos_PN_CORR[[#This Row],[43907]]</f>
        <v>0</v>
      </c>
      <c r="O545">
        <f>+Casos_PN_CORR[[#This Row],[43909]]-Casos_PN_CORR[[#This Row],[43908]]</f>
        <v>0</v>
      </c>
      <c r="P545">
        <f>+Casos_PN_CORR[[#This Row],[43910]]-Casos_PN_CORR[[#This Row],[43909]]</f>
        <v>0</v>
      </c>
      <c r="Q545">
        <f>+Casos_PN_CORR[[#This Row],[43911]]-Casos_PN_CORR[[#This Row],[43910]]</f>
        <v>0</v>
      </c>
      <c r="R545">
        <f>+Casos_PN_CORR[[#This Row],[43912]]-Casos_PN_CORR[[#This Row],[43911]]</f>
        <v>0</v>
      </c>
      <c r="S545">
        <f>+Casos_PN_CORR[[#This Row],[43913]]-Casos_PN_CORR[[#This Row],[43912]]</f>
        <v>0</v>
      </c>
      <c r="T545">
        <f>+Casos_PN_CORR[[#This Row],[43914]]-Casos_PN_CORR[[#This Row],[43913]]</f>
        <v>0</v>
      </c>
      <c r="U545">
        <f>+Casos_PN_CORR[[#This Row],[43915]]-Casos_PN_CORR[[#This Row],[43914]]</f>
        <v>0</v>
      </c>
      <c r="V545">
        <f>+Casos_PN_CORR[[#This Row],[43916]]-Casos_PN_CORR[[#This Row],[43915]]</f>
        <v>0</v>
      </c>
      <c r="W545">
        <f>+Casos_PN_CORR[[#This Row],[43917]]-Casos_PN_CORR[[#This Row],[43916]]</f>
        <v>0</v>
      </c>
      <c r="X545">
        <f>+Casos_PN_CORR[[#This Row],[43918]]-Casos_PN_CORR[[#This Row],[43917]]</f>
        <v>0</v>
      </c>
      <c r="Y545">
        <f>+Casos_PN_CORR[[#This Row],[43919]]-Casos_PN_CORR[[#This Row],[43918]]</f>
        <v>0</v>
      </c>
      <c r="Z545">
        <f>+Casos_PN_CORR[[#This Row],[43920]]-Casos_PN_CORR[[#This Row],[43919]]</f>
        <v>0</v>
      </c>
      <c r="AA545">
        <f>+Casos_PN_CORR[[#This Row],[43921]]-Casos_PN_CORR[[#This Row],[43920]]</f>
        <v>0</v>
      </c>
      <c r="AB545">
        <f>+Casos_PN_CORR[[#This Row],[43922]]-Casos_PN_CORR[[#This Row],[43921]]</f>
        <v>0</v>
      </c>
      <c r="AC545">
        <f>+Casos_PN_CORR[[#This Row],[43923]]-Casos_PN_CORR[[#This Row],[43922]]</f>
        <v>0</v>
      </c>
      <c r="AD545">
        <f>+Casos_PN_CORR[[#This Row],[43924]]-Casos_PN_CORR[[#This Row],[43923]]</f>
        <v>0</v>
      </c>
      <c r="AE545">
        <f>+Casos_PN_CORR[[#This Row],[43925]]-Casos_PN_CORR[[#This Row],[43924]]</f>
        <v>0</v>
      </c>
      <c r="AF545">
        <f>+Casos_PN_CORR[[#This Row],[43926]]-Casos_PN_CORR[[#This Row],[43925]]</f>
        <v>0</v>
      </c>
      <c r="AG545">
        <f>+Casos_PN_CORR[[#This Row],[43927]]-Casos_PN_CORR[[#This Row],[43926]]</f>
        <v>0</v>
      </c>
      <c r="AH545">
        <f>+Casos_PN_CORR[[#This Row],[43928]]-Casos_PN_CORR[[#This Row],[43927]]</f>
        <v>0</v>
      </c>
      <c r="AI545">
        <f>+Casos_PN_CORR[[#This Row],[43929]]-Casos_PN_CORR[[#This Row],[43928]]</f>
        <v>0</v>
      </c>
      <c r="AJ545">
        <f>+Casos_PN_CORR[[#This Row],[43930]]-Casos_PN_CORR[[#This Row],[43929]]</f>
        <v>0</v>
      </c>
      <c r="AK545">
        <f>+Casos_PN_CORR[[#This Row],[43931]]-Casos_PN_CORR[[#This Row],[43930]]</f>
        <v>0</v>
      </c>
      <c r="AL545">
        <f>+Casos_PN_CORR[[#This Row],[43932]]-Casos_PN_CORR[[#This Row],[43931]]</f>
        <v>0</v>
      </c>
      <c r="AM545">
        <f>+Casos_PN_CORR[[#This Row],[43933]]-Casos_PN_CORR[[#This Row],[43932]]</f>
        <v>0</v>
      </c>
      <c r="AN545">
        <f>+Casos_PN_CORR[[#This Row],[43934]]-Casos_PN_CORR[[#This Row],[43933]]</f>
        <v>0</v>
      </c>
      <c r="AO545">
        <f>+Casos_PN_CORR[[#This Row],[43935]]-Casos_PN_CORR[[#This Row],[43934]]</f>
        <v>0</v>
      </c>
      <c r="AP545">
        <f>+Casos_PN_CORR[[#This Row],[43936]]-Casos_PN_CORR[[#This Row],[43935]]</f>
        <v>0</v>
      </c>
      <c r="AQ545">
        <f>+Casos_PN_CORR[[#This Row],[43937]]-Casos_PN_CORR[[#This Row],[43936]]</f>
        <v>0</v>
      </c>
      <c r="AR545">
        <f>+Casos_PN_CORR[[#This Row],[43938]]-Casos_PN_CORR[[#This Row],[43937]]</f>
        <v>0</v>
      </c>
      <c r="AS545">
        <f>+Casos_PN_CORR[[#This Row],[43939]]-Casos_PN_CORR[[#This Row],[43938]]</f>
        <v>0</v>
      </c>
      <c r="AT545">
        <f>+Casos_PN_CORR[[#This Row],[43940]]-Casos_PN_CORR[[#This Row],[43939]]</f>
        <v>0</v>
      </c>
      <c r="AU545">
        <f>+Casos_PN_CORR[[#This Row],[43941]]-Casos_PN_CORR[[#This Row],[43940]]</f>
        <v>0</v>
      </c>
      <c r="AV545">
        <f>+Casos_PN_CORR[[#This Row],[43942]]-Casos_PN_CORR[[#This Row],[43941]]</f>
        <v>0</v>
      </c>
      <c r="AW545">
        <f>+Casos_PN_CORR[[#This Row],[43943]]-Casos_PN_CORR[[#This Row],[43942]]</f>
        <v>0</v>
      </c>
      <c r="AX545">
        <f>+Casos_PN_CORR[[#This Row],[43944]]-Casos_PN_CORR[[#This Row],[43943]]</f>
        <v>0</v>
      </c>
      <c r="AY545">
        <f>+Casos_PN_CORR[[#This Row],[43945]]-Casos_PN_CORR[[#This Row],[43944]]</f>
        <v>0</v>
      </c>
      <c r="AZ545">
        <f>+Casos_PN_CORR[[#This Row],[43946]]-Casos_PN_CORR[[#This Row],[43945]]</f>
        <v>0</v>
      </c>
      <c r="BA545">
        <f>+Casos_PN_CORR[[#This Row],[43947]]-Casos_PN_CORR[[#This Row],[43946]]</f>
        <v>0</v>
      </c>
      <c r="BB545">
        <f>+Casos_PN_CORR[[#This Row],[43948]]-Casos_PN_CORR[[#This Row],[43947]]</f>
        <v>0</v>
      </c>
      <c r="BC545">
        <f>+Casos_PN_CORR[[#This Row],[43949]]-Casos_PN_CORR[[#This Row],[43948]]</f>
        <v>0</v>
      </c>
      <c r="BD545">
        <f>+Casos_PN_CORR[[#This Row],[43950]]-Casos_PN_CORR[[#This Row],[43949]]</f>
        <v>0</v>
      </c>
      <c r="BE545">
        <f>+Casos_PN_CORR[[#This Row],[43951]]-Casos_PN_CORR[[#This Row],[43950]]</f>
        <v>0</v>
      </c>
      <c r="BF545">
        <f>+Casos_PN_CORR[[#This Row],[43952]]-Casos_PN_CORR[[#This Row],[43951]]</f>
        <v>0</v>
      </c>
      <c r="BG545">
        <f>+Casos_PN_CORR[[#This Row],[43953]]-Casos_PN_CORR[[#This Row],[43952]]</f>
        <v>0</v>
      </c>
      <c r="BH545">
        <f>+Casos_PN_CORR[[#This Row],[43954]]-Casos_PN_CORR[[#This Row],[43953]]</f>
        <v>0</v>
      </c>
      <c r="BI545">
        <f>+Casos_PN_CORR[[#This Row],[43955]]-Casos_PN_CORR[[#This Row],[43954]]</f>
        <v>0</v>
      </c>
      <c r="BJ545">
        <f>+Casos_PN_CORR[[#This Row],[43956]]-Casos_PN_CORR[[#This Row],[43955]]</f>
        <v>0</v>
      </c>
      <c r="BK545">
        <f>+Casos_PN_CORR[[#This Row],[43957]]-Casos_PN_CORR[[#This Row],[43956]]</f>
        <v>0</v>
      </c>
      <c r="BL545">
        <f>+Casos_PN_CORR[[#This Row],[43958]]-Casos_PN_CORR[[#This Row],[43957]]</f>
        <v>0</v>
      </c>
      <c r="BM545">
        <f>+Casos_PN_CORR[[#This Row],[43959]]-Casos_PN_CORR[[#This Row],[43958]]</f>
        <v>0</v>
      </c>
      <c r="BN545">
        <f>+Casos_PN_CORR[[#This Row],[43960]]-Casos_PN_CORR[[#This Row],[43959]]</f>
        <v>0</v>
      </c>
      <c r="BO545">
        <f>+Casos_PN_CORR[[#This Row],[43961]]-Casos_PN_CORR[[#This Row],[43960]]</f>
        <v>0</v>
      </c>
      <c r="BP545">
        <f>+Casos_PN_CORR[[#This Row],[43962]]-Casos_PN_CORR[[#This Row],[43961]]</f>
        <v>0</v>
      </c>
      <c r="BQ545">
        <f>+Casos_PN_CORR[[#This Row],[43963]]-Casos_PN_CORR[[#This Row],[43962]]</f>
        <v>0</v>
      </c>
      <c r="BR545">
        <f>+Casos_PN_CORR[[#This Row],[43964]]-Casos_PN_CORR[[#This Row],[43963]]</f>
        <v>0</v>
      </c>
      <c r="BS545">
        <f>+Casos_PN_CORR[[#This Row],[43965]]-Casos_PN_CORR[[#This Row],[43964]]</f>
        <v>0</v>
      </c>
      <c r="BT545">
        <f>+Casos_PN_CORR[[#This Row],[43966]]-Casos_PN_CORR[[#This Row],[43965]]</f>
        <v>0</v>
      </c>
      <c r="BU545">
        <f>+Casos_PN_CORR[[#This Row],[43967]]-Casos_PN_CORR[[#This Row],[43966]]</f>
        <v>0</v>
      </c>
      <c r="BV545">
        <f>+Casos_PN_CORR[[#This Row],[43968]]-Casos_PN_CORR[[#This Row],[43967]]</f>
        <v>0</v>
      </c>
      <c r="BW545">
        <f>+Casos_PN_CORR[[#This Row],[43969]]-Casos_PN_CORR[[#This Row],[43968]]</f>
        <v>0</v>
      </c>
      <c r="BX545">
        <f>+Casos_PN_CORR[[#This Row],[43970]]-Casos_PN_CORR[[#This Row],[43969]]</f>
        <v>0</v>
      </c>
      <c r="BY545">
        <f>+Casos_PN_CORR[[#This Row],[43971]]-Casos_PN_CORR[[#This Row],[43970]]</f>
        <v>0</v>
      </c>
      <c r="BZ545">
        <f>+Casos_PN_CORR[[#This Row],[43972]]-Casos_PN_CORR[[#This Row],[43971]]</f>
        <v>0</v>
      </c>
      <c r="CA545">
        <f>+Casos_PN_CORR[[#This Row],[43973]]-Casos_PN_CORR[[#This Row],[43972]]</f>
        <v>0</v>
      </c>
      <c r="CB545">
        <f>+Casos_PN_CORR[[#This Row],[43974]]-Casos_PN_CORR[[#This Row],[43973]]</f>
        <v>0</v>
      </c>
      <c r="CC545">
        <f>+Casos_PN_CORR[[#This Row],[43975]]-Casos_PN_CORR[[#This Row],[43974]]</f>
        <v>0</v>
      </c>
      <c r="CD545">
        <f>+Casos_PN_CORR[[#This Row],[43976]]-Casos_PN_CORR[[#This Row],[43975]]</f>
        <v>0</v>
      </c>
      <c r="CE545">
        <f>+Casos_PN_CORR[[#This Row],[43977]]-Casos_PN_CORR[[#This Row],[43976]]</f>
        <v>0</v>
      </c>
      <c r="CF545">
        <f>+Casos_PN_CORR[[#This Row],[43978]]-Casos_PN_CORR[[#This Row],[43977]]</f>
        <v>0</v>
      </c>
      <c r="CG545">
        <f>+Casos_PN_CORR[[#This Row],[43979]]-Casos_PN_CORR[[#This Row],[43978]]</f>
        <v>0</v>
      </c>
      <c r="CH545">
        <f>+Casos_PN_CORR[[#This Row],[43980]]-Casos_PN_CORR[[#This Row],[43979]]</f>
        <v>0</v>
      </c>
      <c r="CI545">
        <f>+Casos_PN_CORR[[#This Row],[43981]]-Casos_PN_CORR[[#This Row],[43980]]</f>
        <v>0</v>
      </c>
      <c r="CJ545">
        <f>+Casos_PN_CORR[[#This Row],[43982]]-Casos_PN_CORR[[#This Row],[43981]]</f>
        <v>0</v>
      </c>
      <c r="CK545">
        <f>+Casos_PN_CORR[[#This Row],[43983]]-Casos_PN_CORR[[#This Row],[43982]]</f>
        <v>0</v>
      </c>
      <c r="CL545">
        <f>+Casos_PN_CORR[[#This Row],[43984]]-Casos_PN_CORR[[#This Row],[43983]]</f>
        <v>0</v>
      </c>
      <c r="CM545">
        <f>+Casos_PN_CORR[[#This Row],[43985]]-Casos_PN_CORR[[#This Row],[43984]]</f>
        <v>0</v>
      </c>
      <c r="CN545">
        <f>+Casos_PN_CORR[[#This Row],[43986]]-Casos_PN_CORR[[#This Row],[43985]]</f>
        <v>0</v>
      </c>
      <c r="CO545">
        <f>+Casos_PN_CORR[[#This Row],[43987]]-Casos_PN_CORR[[#This Row],[43986]]</f>
        <v>0</v>
      </c>
      <c r="CP545">
        <f>+Casos_PN_CORR[[#This Row],[43988]]-Casos_PN_CORR[[#This Row],[43987]]</f>
        <v>0</v>
      </c>
      <c r="CQ545">
        <f>+Casos_PN_CORR[[#This Row],[43989]]-Casos_PN_CORR[[#This Row],[43988]]</f>
        <v>0</v>
      </c>
      <c r="CR545">
        <f>+Casos_PN_CORR[[#This Row],[43990]]-Casos_PN_CORR[[#This Row],[43989]]</f>
        <v>0</v>
      </c>
      <c r="CS545">
        <f>+Casos_PN_CORR[[#This Row],[43991]]-Casos_PN_CORR[[#This Row],[43990]]</f>
        <v>0</v>
      </c>
      <c r="CT545">
        <f>+Casos_PN_CORR[[#This Row],[43992]]-Casos_PN_CORR[[#This Row],[43991]]</f>
        <v>0</v>
      </c>
      <c r="CU545">
        <f>+Casos_PN_CORR[[#This Row],[43993]]-Casos_PN_CORR[[#This Row],[43992]]</f>
        <v>0</v>
      </c>
    </row>
    <row r="546" spans="1:99" x14ac:dyDescent="0.3">
      <c r="A546">
        <v>90907</v>
      </c>
      <c r="B546" s="2" t="s">
        <v>114</v>
      </c>
      <c r="C546" s="2" t="s">
        <v>181</v>
      </c>
      <c r="D546" s="2" t="s">
        <v>728</v>
      </c>
      <c r="E546" s="4">
        <f t="shared" si="8"/>
        <v>0</v>
      </c>
      <c r="F546">
        <f>+Casos_PN_CORR[[#This Row],[43900]]</f>
        <v>0</v>
      </c>
      <c r="G546">
        <f>+Casos_PN_CORR[[#This Row],[43901]]-Casos_PN_CORR[[#This Row],[43900]]</f>
        <v>0</v>
      </c>
      <c r="H546">
        <f>+Casos_PN_CORR[[#This Row],[43902]]-Casos_PN_CORR[[#This Row],[43901]]</f>
        <v>0</v>
      </c>
      <c r="I546">
        <f>+Casos_PN_CORR[[#This Row],[43903]]-Casos_PN_CORR[[#This Row],[43902]]</f>
        <v>0</v>
      </c>
      <c r="J546">
        <f>+Casos_PN_CORR[[#This Row],[43904]]-Casos_PN_CORR[[#This Row],[43903]]</f>
        <v>0</v>
      </c>
      <c r="K546">
        <f>+Casos_PN_CORR[[#This Row],[43905]]-Casos_PN_CORR[[#This Row],[43904]]</f>
        <v>0</v>
      </c>
      <c r="L546">
        <f>+Casos_PN_CORR[[#This Row],[43906]]-Casos_PN_CORR[[#This Row],[43905]]</f>
        <v>0</v>
      </c>
      <c r="M546">
        <f>+Casos_PN_CORR[[#This Row],[43907]]-Casos_PN_CORR[[#This Row],[43906]]</f>
        <v>0</v>
      </c>
      <c r="N546">
        <f>+Casos_PN_CORR[[#This Row],[43908]]-Casos_PN_CORR[[#This Row],[43907]]</f>
        <v>0</v>
      </c>
      <c r="O546">
        <f>+Casos_PN_CORR[[#This Row],[43909]]-Casos_PN_CORR[[#This Row],[43908]]</f>
        <v>0</v>
      </c>
      <c r="P546">
        <f>+Casos_PN_CORR[[#This Row],[43910]]-Casos_PN_CORR[[#This Row],[43909]]</f>
        <v>0</v>
      </c>
      <c r="Q546">
        <f>+Casos_PN_CORR[[#This Row],[43911]]-Casos_PN_CORR[[#This Row],[43910]]</f>
        <v>0</v>
      </c>
      <c r="R546">
        <f>+Casos_PN_CORR[[#This Row],[43912]]-Casos_PN_CORR[[#This Row],[43911]]</f>
        <v>0</v>
      </c>
      <c r="S546">
        <f>+Casos_PN_CORR[[#This Row],[43913]]-Casos_PN_CORR[[#This Row],[43912]]</f>
        <v>0</v>
      </c>
      <c r="T546">
        <f>+Casos_PN_CORR[[#This Row],[43914]]-Casos_PN_CORR[[#This Row],[43913]]</f>
        <v>0</v>
      </c>
      <c r="U546">
        <f>+Casos_PN_CORR[[#This Row],[43915]]-Casos_PN_CORR[[#This Row],[43914]]</f>
        <v>0</v>
      </c>
      <c r="V546">
        <f>+Casos_PN_CORR[[#This Row],[43916]]-Casos_PN_CORR[[#This Row],[43915]]</f>
        <v>0</v>
      </c>
      <c r="W546">
        <f>+Casos_PN_CORR[[#This Row],[43917]]-Casos_PN_CORR[[#This Row],[43916]]</f>
        <v>0</v>
      </c>
      <c r="X546">
        <f>+Casos_PN_CORR[[#This Row],[43918]]-Casos_PN_CORR[[#This Row],[43917]]</f>
        <v>0</v>
      </c>
      <c r="Y546">
        <f>+Casos_PN_CORR[[#This Row],[43919]]-Casos_PN_CORR[[#This Row],[43918]]</f>
        <v>0</v>
      </c>
      <c r="Z546">
        <f>+Casos_PN_CORR[[#This Row],[43920]]-Casos_PN_CORR[[#This Row],[43919]]</f>
        <v>0</v>
      </c>
      <c r="AA546">
        <f>+Casos_PN_CORR[[#This Row],[43921]]-Casos_PN_CORR[[#This Row],[43920]]</f>
        <v>0</v>
      </c>
      <c r="AB546">
        <f>+Casos_PN_CORR[[#This Row],[43922]]-Casos_PN_CORR[[#This Row],[43921]]</f>
        <v>0</v>
      </c>
      <c r="AC546">
        <f>+Casos_PN_CORR[[#This Row],[43923]]-Casos_PN_CORR[[#This Row],[43922]]</f>
        <v>0</v>
      </c>
      <c r="AD546">
        <f>+Casos_PN_CORR[[#This Row],[43924]]-Casos_PN_CORR[[#This Row],[43923]]</f>
        <v>0</v>
      </c>
      <c r="AE546">
        <f>+Casos_PN_CORR[[#This Row],[43925]]-Casos_PN_CORR[[#This Row],[43924]]</f>
        <v>0</v>
      </c>
      <c r="AF546">
        <f>+Casos_PN_CORR[[#This Row],[43926]]-Casos_PN_CORR[[#This Row],[43925]]</f>
        <v>0</v>
      </c>
      <c r="AG546">
        <f>+Casos_PN_CORR[[#This Row],[43927]]-Casos_PN_CORR[[#This Row],[43926]]</f>
        <v>0</v>
      </c>
      <c r="AH546">
        <f>+Casos_PN_CORR[[#This Row],[43928]]-Casos_PN_CORR[[#This Row],[43927]]</f>
        <v>0</v>
      </c>
      <c r="AI546">
        <f>+Casos_PN_CORR[[#This Row],[43929]]-Casos_PN_CORR[[#This Row],[43928]]</f>
        <v>0</v>
      </c>
      <c r="AJ546">
        <f>+Casos_PN_CORR[[#This Row],[43930]]-Casos_PN_CORR[[#This Row],[43929]]</f>
        <v>0</v>
      </c>
      <c r="AK546">
        <f>+Casos_PN_CORR[[#This Row],[43931]]-Casos_PN_CORR[[#This Row],[43930]]</f>
        <v>0</v>
      </c>
      <c r="AL546">
        <f>+Casos_PN_CORR[[#This Row],[43932]]-Casos_PN_CORR[[#This Row],[43931]]</f>
        <v>0</v>
      </c>
      <c r="AM546">
        <f>+Casos_PN_CORR[[#This Row],[43933]]-Casos_PN_CORR[[#This Row],[43932]]</f>
        <v>0</v>
      </c>
      <c r="AN546">
        <f>+Casos_PN_CORR[[#This Row],[43934]]-Casos_PN_CORR[[#This Row],[43933]]</f>
        <v>0</v>
      </c>
      <c r="AO546">
        <f>+Casos_PN_CORR[[#This Row],[43935]]-Casos_PN_CORR[[#This Row],[43934]]</f>
        <v>0</v>
      </c>
      <c r="AP546">
        <f>+Casos_PN_CORR[[#This Row],[43936]]-Casos_PN_CORR[[#This Row],[43935]]</f>
        <v>0</v>
      </c>
      <c r="AQ546">
        <f>+Casos_PN_CORR[[#This Row],[43937]]-Casos_PN_CORR[[#This Row],[43936]]</f>
        <v>0</v>
      </c>
      <c r="AR546">
        <f>+Casos_PN_CORR[[#This Row],[43938]]-Casos_PN_CORR[[#This Row],[43937]]</f>
        <v>0</v>
      </c>
      <c r="AS546">
        <f>+Casos_PN_CORR[[#This Row],[43939]]-Casos_PN_CORR[[#This Row],[43938]]</f>
        <v>0</v>
      </c>
      <c r="AT546">
        <f>+Casos_PN_CORR[[#This Row],[43940]]-Casos_PN_CORR[[#This Row],[43939]]</f>
        <v>0</v>
      </c>
      <c r="AU546">
        <f>+Casos_PN_CORR[[#This Row],[43941]]-Casos_PN_CORR[[#This Row],[43940]]</f>
        <v>0</v>
      </c>
      <c r="AV546">
        <f>+Casos_PN_CORR[[#This Row],[43942]]-Casos_PN_CORR[[#This Row],[43941]]</f>
        <v>0</v>
      </c>
      <c r="AW546">
        <f>+Casos_PN_CORR[[#This Row],[43943]]-Casos_PN_CORR[[#This Row],[43942]]</f>
        <v>0</v>
      </c>
      <c r="AX546">
        <f>+Casos_PN_CORR[[#This Row],[43944]]-Casos_PN_CORR[[#This Row],[43943]]</f>
        <v>0</v>
      </c>
      <c r="AY546">
        <f>+Casos_PN_CORR[[#This Row],[43945]]-Casos_PN_CORR[[#This Row],[43944]]</f>
        <v>0</v>
      </c>
      <c r="AZ546">
        <f>+Casos_PN_CORR[[#This Row],[43946]]-Casos_PN_CORR[[#This Row],[43945]]</f>
        <v>0</v>
      </c>
      <c r="BA546">
        <f>+Casos_PN_CORR[[#This Row],[43947]]-Casos_PN_CORR[[#This Row],[43946]]</f>
        <v>0</v>
      </c>
      <c r="BB546">
        <f>+Casos_PN_CORR[[#This Row],[43948]]-Casos_PN_CORR[[#This Row],[43947]]</f>
        <v>0</v>
      </c>
      <c r="BC546">
        <f>+Casos_PN_CORR[[#This Row],[43949]]-Casos_PN_CORR[[#This Row],[43948]]</f>
        <v>0</v>
      </c>
      <c r="BD546">
        <f>+Casos_PN_CORR[[#This Row],[43950]]-Casos_PN_CORR[[#This Row],[43949]]</f>
        <v>0</v>
      </c>
      <c r="BE546">
        <f>+Casos_PN_CORR[[#This Row],[43951]]-Casos_PN_CORR[[#This Row],[43950]]</f>
        <v>0</v>
      </c>
      <c r="BF546">
        <f>+Casos_PN_CORR[[#This Row],[43952]]-Casos_PN_CORR[[#This Row],[43951]]</f>
        <v>0</v>
      </c>
      <c r="BG546">
        <f>+Casos_PN_CORR[[#This Row],[43953]]-Casos_PN_CORR[[#This Row],[43952]]</f>
        <v>0</v>
      </c>
      <c r="BH546">
        <f>+Casos_PN_CORR[[#This Row],[43954]]-Casos_PN_CORR[[#This Row],[43953]]</f>
        <v>0</v>
      </c>
      <c r="BI546">
        <f>+Casos_PN_CORR[[#This Row],[43955]]-Casos_PN_CORR[[#This Row],[43954]]</f>
        <v>0</v>
      </c>
      <c r="BJ546">
        <f>+Casos_PN_CORR[[#This Row],[43956]]-Casos_PN_CORR[[#This Row],[43955]]</f>
        <v>0</v>
      </c>
      <c r="BK546">
        <f>+Casos_PN_CORR[[#This Row],[43957]]-Casos_PN_CORR[[#This Row],[43956]]</f>
        <v>0</v>
      </c>
      <c r="BL546">
        <f>+Casos_PN_CORR[[#This Row],[43958]]-Casos_PN_CORR[[#This Row],[43957]]</f>
        <v>0</v>
      </c>
      <c r="BM546">
        <f>+Casos_PN_CORR[[#This Row],[43959]]-Casos_PN_CORR[[#This Row],[43958]]</f>
        <v>0</v>
      </c>
      <c r="BN546">
        <f>+Casos_PN_CORR[[#This Row],[43960]]-Casos_PN_CORR[[#This Row],[43959]]</f>
        <v>0</v>
      </c>
      <c r="BO546">
        <f>+Casos_PN_CORR[[#This Row],[43961]]-Casos_PN_CORR[[#This Row],[43960]]</f>
        <v>0</v>
      </c>
      <c r="BP546">
        <f>+Casos_PN_CORR[[#This Row],[43962]]-Casos_PN_CORR[[#This Row],[43961]]</f>
        <v>0</v>
      </c>
      <c r="BQ546">
        <f>+Casos_PN_CORR[[#This Row],[43963]]-Casos_PN_CORR[[#This Row],[43962]]</f>
        <v>0</v>
      </c>
      <c r="BR546">
        <f>+Casos_PN_CORR[[#This Row],[43964]]-Casos_PN_CORR[[#This Row],[43963]]</f>
        <v>0</v>
      </c>
      <c r="BS546">
        <f>+Casos_PN_CORR[[#This Row],[43965]]-Casos_PN_CORR[[#This Row],[43964]]</f>
        <v>0</v>
      </c>
      <c r="BT546">
        <f>+Casos_PN_CORR[[#This Row],[43966]]-Casos_PN_CORR[[#This Row],[43965]]</f>
        <v>0</v>
      </c>
      <c r="BU546">
        <f>+Casos_PN_CORR[[#This Row],[43967]]-Casos_PN_CORR[[#This Row],[43966]]</f>
        <v>0</v>
      </c>
      <c r="BV546">
        <f>+Casos_PN_CORR[[#This Row],[43968]]-Casos_PN_CORR[[#This Row],[43967]]</f>
        <v>0</v>
      </c>
      <c r="BW546">
        <f>+Casos_PN_CORR[[#This Row],[43969]]-Casos_PN_CORR[[#This Row],[43968]]</f>
        <v>0</v>
      </c>
      <c r="BX546">
        <f>+Casos_PN_CORR[[#This Row],[43970]]-Casos_PN_CORR[[#This Row],[43969]]</f>
        <v>0</v>
      </c>
      <c r="BY546">
        <f>+Casos_PN_CORR[[#This Row],[43971]]-Casos_PN_CORR[[#This Row],[43970]]</f>
        <v>0</v>
      </c>
      <c r="BZ546">
        <f>+Casos_PN_CORR[[#This Row],[43972]]-Casos_PN_CORR[[#This Row],[43971]]</f>
        <v>0</v>
      </c>
      <c r="CA546">
        <f>+Casos_PN_CORR[[#This Row],[43973]]-Casos_PN_CORR[[#This Row],[43972]]</f>
        <v>0</v>
      </c>
      <c r="CB546">
        <f>+Casos_PN_CORR[[#This Row],[43974]]-Casos_PN_CORR[[#This Row],[43973]]</f>
        <v>0</v>
      </c>
      <c r="CC546">
        <f>+Casos_PN_CORR[[#This Row],[43975]]-Casos_PN_CORR[[#This Row],[43974]]</f>
        <v>0</v>
      </c>
      <c r="CD546">
        <f>+Casos_PN_CORR[[#This Row],[43976]]-Casos_PN_CORR[[#This Row],[43975]]</f>
        <v>0</v>
      </c>
      <c r="CE546">
        <f>+Casos_PN_CORR[[#This Row],[43977]]-Casos_PN_CORR[[#This Row],[43976]]</f>
        <v>0</v>
      </c>
      <c r="CF546">
        <f>+Casos_PN_CORR[[#This Row],[43978]]-Casos_PN_CORR[[#This Row],[43977]]</f>
        <v>0</v>
      </c>
      <c r="CG546">
        <f>+Casos_PN_CORR[[#This Row],[43979]]-Casos_PN_CORR[[#This Row],[43978]]</f>
        <v>0</v>
      </c>
      <c r="CH546">
        <f>+Casos_PN_CORR[[#This Row],[43980]]-Casos_PN_CORR[[#This Row],[43979]]</f>
        <v>0</v>
      </c>
      <c r="CI546">
        <f>+Casos_PN_CORR[[#This Row],[43981]]-Casos_PN_CORR[[#This Row],[43980]]</f>
        <v>0</v>
      </c>
      <c r="CJ546">
        <f>+Casos_PN_CORR[[#This Row],[43982]]-Casos_PN_CORR[[#This Row],[43981]]</f>
        <v>0</v>
      </c>
      <c r="CK546">
        <f>+Casos_PN_CORR[[#This Row],[43983]]-Casos_PN_CORR[[#This Row],[43982]]</f>
        <v>0</v>
      </c>
      <c r="CL546">
        <f>+Casos_PN_CORR[[#This Row],[43984]]-Casos_PN_CORR[[#This Row],[43983]]</f>
        <v>0</v>
      </c>
      <c r="CM546">
        <f>+Casos_PN_CORR[[#This Row],[43985]]-Casos_PN_CORR[[#This Row],[43984]]</f>
        <v>0</v>
      </c>
      <c r="CN546">
        <f>+Casos_PN_CORR[[#This Row],[43986]]-Casos_PN_CORR[[#This Row],[43985]]</f>
        <v>0</v>
      </c>
      <c r="CO546">
        <f>+Casos_PN_CORR[[#This Row],[43987]]-Casos_PN_CORR[[#This Row],[43986]]</f>
        <v>0</v>
      </c>
      <c r="CP546">
        <f>+Casos_PN_CORR[[#This Row],[43988]]-Casos_PN_CORR[[#This Row],[43987]]</f>
        <v>0</v>
      </c>
      <c r="CQ546">
        <f>+Casos_PN_CORR[[#This Row],[43989]]-Casos_PN_CORR[[#This Row],[43988]]</f>
        <v>0</v>
      </c>
      <c r="CR546">
        <f>+Casos_PN_CORR[[#This Row],[43990]]-Casos_PN_CORR[[#This Row],[43989]]</f>
        <v>0</v>
      </c>
      <c r="CS546">
        <f>+Casos_PN_CORR[[#This Row],[43991]]-Casos_PN_CORR[[#This Row],[43990]]</f>
        <v>0</v>
      </c>
      <c r="CT546">
        <f>+Casos_PN_CORR[[#This Row],[43992]]-Casos_PN_CORR[[#This Row],[43991]]</f>
        <v>0</v>
      </c>
      <c r="CU546">
        <f>+Casos_PN_CORR[[#This Row],[43993]]-Casos_PN_CORR[[#This Row],[43992]]</f>
        <v>0</v>
      </c>
    </row>
    <row r="547" spans="1:99" x14ac:dyDescent="0.3">
      <c r="A547">
        <v>110201</v>
      </c>
      <c r="B547" s="2" t="s">
        <v>188</v>
      </c>
      <c r="C547" s="2" t="s">
        <v>426</v>
      </c>
      <c r="D547" s="2" t="s">
        <v>427</v>
      </c>
      <c r="E547" s="4">
        <f t="shared" si="8"/>
        <v>0</v>
      </c>
      <c r="F547">
        <f>+Casos_PN_CORR[[#This Row],[43900]]</f>
        <v>0</v>
      </c>
      <c r="G547">
        <f>+Casos_PN_CORR[[#This Row],[43901]]-Casos_PN_CORR[[#This Row],[43900]]</f>
        <v>0</v>
      </c>
      <c r="H547">
        <f>+Casos_PN_CORR[[#This Row],[43902]]-Casos_PN_CORR[[#This Row],[43901]]</f>
        <v>0</v>
      </c>
      <c r="I547">
        <f>+Casos_PN_CORR[[#This Row],[43903]]-Casos_PN_CORR[[#This Row],[43902]]</f>
        <v>0</v>
      </c>
      <c r="J547">
        <f>+Casos_PN_CORR[[#This Row],[43904]]-Casos_PN_CORR[[#This Row],[43903]]</f>
        <v>0</v>
      </c>
      <c r="K547">
        <f>+Casos_PN_CORR[[#This Row],[43905]]-Casos_PN_CORR[[#This Row],[43904]]</f>
        <v>0</v>
      </c>
      <c r="L547">
        <f>+Casos_PN_CORR[[#This Row],[43906]]-Casos_PN_CORR[[#This Row],[43905]]</f>
        <v>0</v>
      </c>
      <c r="M547">
        <f>+Casos_PN_CORR[[#This Row],[43907]]-Casos_PN_CORR[[#This Row],[43906]]</f>
        <v>0</v>
      </c>
      <c r="N547">
        <f>+Casos_PN_CORR[[#This Row],[43908]]-Casos_PN_CORR[[#This Row],[43907]]</f>
        <v>0</v>
      </c>
      <c r="O547">
        <f>+Casos_PN_CORR[[#This Row],[43909]]-Casos_PN_CORR[[#This Row],[43908]]</f>
        <v>0</v>
      </c>
      <c r="P547">
        <f>+Casos_PN_CORR[[#This Row],[43910]]-Casos_PN_CORR[[#This Row],[43909]]</f>
        <v>0</v>
      </c>
      <c r="Q547">
        <f>+Casos_PN_CORR[[#This Row],[43911]]-Casos_PN_CORR[[#This Row],[43910]]</f>
        <v>0</v>
      </c>
      <c r="R547">
        <f>+Casos_PN_CORR[[#This Row],[43912]]-Casos_PN_CORR[[#This Row],[43911]]</f>
        <v>0</v>
      </c>
      <c r="S547">
        <f>+Casos_PN_CORR[[#This Row],[43913]]-Casos_PN_CORR[[#This Row],[43912]]</f>
        <v>0</v>
      </c>
      <c r="T547">
        <f>+Casos_PN_CORR[[#This Row],[43914]]-Casos_PN_CORR[[#This Row],[43913]]</f>
        <v>0</v>
      </c>
      <c r="U547">
        <f>+Casos_PN_CORR[[#This Row],[43915]]-Casos_PN_CORR[[#This Row],[43914]]</f>
        <v>0</v>
      </c>
      <c r="V547">
        <f>+Casos_PN_CORR[[#This Row],[43916]]-Casos_PN_CORR[[#This Row],[43915]]</f>
        <v>0</v>
      </c>
      <c r="W547">
        <f>+Casos_PN_CORR[[#This Row],[43917]]-Casos_PN_CORR[[#This Row],[43916]]</f>
        <v>0</v>
      </c>
      <c r="X547">
        <f>+Casos_PN_CORR[[#This Row],[43918]]-Casos_PN_CORR[[#This Row],[43917]]</f>
        <v>0</v>
      </c>
      <c r="Y547">
        <f>+Casos_PN_CORR[[#This Row],[43919]]-Casos_PN_CORR[[#This Row],[43918]]</f>
        <v>0</v>
      </c>
      <c r="Z547">
        <f>+Casos_PN_CORR[[#This Row],[43920]]-Casos_PN_CORR[[#This Row],[43919]]</f>
        <v>0</v>
      </c>
      <c r="AA547">
        <f>+Casos_PN_CORR[[#This Row],[43921]]-Casos_PN_CORR[[#This Row],[43920]]</f>
        <v>0</v>
      </c>
      <c r="AB547">
        <f>+Casos_PN_CORR[[#This Row],[43922]]-Casos_PN_CORR[[#This Row],[43921]]</f>
        <v>0</v>
      </c>
      <c r="AC547">
        <f>+Casos_PN_CORR[[#This Row],[43923]]-Casos_PN_CORR[[#This Row],[43922]]</f>
        <v>0</v>
      </c>
      <c r="AD547">
        <f>+Casos_PN_CORR[[#This Row],[43924]]-Casos_PN_CORR[[#This Row],[43923]]</f>
        <v>0</v>
      </c>
      <c r="AE547">
        <f>+Casos_PN_CORR[[#This Row],[43925]]-Casos_PN_CORR[[#This Row],[43924]]</f>
        <v>0</v>
      </c>
      <c r="AF547">
        <f>+Casos_PN_CORR[[#This Row],[43926]]-Casos_PN_CORR[[#This Row],[43925]]</f>
        <v>0</v>
      </c>
      <c r="AG547">
        <f>+Casos_PN_CORR[[#This Row],[43927]]-Casos_PN_CORR[[#This Row],[43926]]</f>
        <v>0</v>
      </c>
      <c r="AH547">
        <f>+Casos_PN_CORR[[#This Row],[43928]]-Casos_PN_CORR[[#This Row],[43927]]</f>
        <v>0</v>
      </c>
      <c r="AI547">
        <f>+Casos_PN_CORR[[#This Row],[43929]]-Casos_PN_CORR[[#This Row],[43928]]</f>
        <v>0</v>
      </c>
      <c r="AJ547">
        <f>+Casos_PN_CORR[[#This Row],[43930]]-Casos_PN_CORR[[#This Row],[43929]]</f>
        <v>0</v>
      </c>
      <c r="AK547">
        <f>+Casos_PN_CORR[[#This Row],[43931]]-Casos_PN_CORR[[#This Row],[43930]]</f>
        <v>0</v>
      </c>
      <c r="AL547">
        <f>+Casos_PN_CORR[[#This Row],[43932]]-Casos_PN_CORR[[#This Row],[43931]]</f>
        <v>0</v>
      </c>
      <c r="AM547">
        <f>+Casos_PN_CORR[[#This Row],[43933]]-Casos_PN_CORR[[#This Row],[43932]]</f>
        <v>0</v>
      </c>
      <c r="AN547">
        <f>+Casos_PN_CORR[[#This Row],[43934]]-Casos_PN_CORR[[#This Row],[43933]]</f>
        <v>0</v>
      </c>
      <c r="AO547">
        <f>+Casos_PN_CORR[[#This Row],[43935]]-Casos_PN_CORR[[#This Row],[43934]]</f>
        <v>0</v>
      </c>
      <c r="AP547">
        <f>+Casos_PN_CORR[[#This Row],[43936]]-Casos_PN_CORR[[#This Row],[43935]]</f>
        <v>0</v>
      </c>
      <c r="AQ547">
        <f>+Casos_PN_CORR[[#This Row],[43937]]-Casos_PN_CORR[[#This Row],[43936]]</f>
        <v>0</v>
      </c>
      <c r="AR547">
        <f>+Casos_PN_CORR[[#This Row],[43938]]-Casos_PN_CORR[[#This Row],[43937]]</f>
        <v>0</v>
      </c>
      <c r="AS547">
        <f>+Casos_PN_CORR[[#This Row],[43939]]-Casos_PN_CORR[[#This Row],[43938]]</f>
        <v>0</v>
      </c>
      <c r="AT547">
        <f>+Casos_PN_CORR[[#This Row],[43940]]-Casos_PN_CORR[[#This Row],[43939]]</f>
        <v>0</v>
      </c>
      <c r="AU547">
        <f>+Casos_PN_CORR[[#This Row],[43941]]-Casos_PN_CORR[[#This Row],[43940]]</f>
        <v>0</v>
      </c>
      <c r="AV547">
        <f>+Casos_PN_CORR[[#This Row],[43942]]-Casos_PN_CORR[[#This Row],[43941]]</f>
        <v>0</v>
      </c>
      <c r="AW547">
        <f>+Casos_PN_CORR[[#This Row],[43943]]-Casos_PN_CORR[[#This Row],[43942]]</f>
        <v>0</v>
      </c>
      <c r="AX547">
        <f>+Casos_PN_CORR[[#This Row],[43944]]-Casos_PN_CORR[[#This Row],[43943]]</f>
        <v>0</v>
      </c>
      <c r="AY547">
        <f>+Casos_PN_CORR[[#This Row],[43945]]-Casos_PN_CORR[[#This Row],[43944]]</f>
        <v>0</v>
      </c>
      <c r="AZ547">
        <f>+Casos_PN_CORR[[#This Row],[43946]]-Casos_PN_CORR[[#This Row],[43945]]</f>
        <v>0</v>
      </c>
      <c r="BA547">
        <f>+Casos_PN_CORR[[#This Row],[43947]]-Casos_PN_CORR[[#This Row],[43946]]</f>
        <v>0</v>
      </c>
      <c r="BB547">
        <f>+Casos_PN_CORR[[#This Row],[43948]]-Casos_PN_CORR[[#This Row],[43947]]</f>
        <v>0</v>
      </c>
      <c r="BC547">
        <f>+Casos_PN_CORR[[#This Row],[43949]]-Casos_PN_CORR[[#This Row],[43948]]</f>
        <v>0</v>
      </c>
      <c r="BD547">
        <f>+Casos_PN_CORR[[#This Row],[43950]]-Casos_PN_CORR[[#This Row],[43949]]</f>
        <v>0</v>
      </c>
      <c r="BE547">
        <f>+Casos_PN_CORR[[#This Row],[43951]]-Casos_PN_CORR[[#This Row],[43950]]</f>
        <v>0</v>
      </c>
      <c r="BF547">
        <f>+Casos_PN_CORR[[#This Row],[43952]]-Casos_PN_CORR[[#This Row],[43951]]</f>
        <v>0</v>
      </c>
      <c r="BG547">
        <f>+Casos_PN_CORR[[#This Row],[43953]]-Casos_PN_CORR[[#This Row],[43952]]</f>
        <v>0</v>
      </c>
      <c r="BH547">
        <f>+Casos_PN_CORR[[#This Row],[43954]]-Casos_PN_CORR[[#This Row],[43953]]</f>
        <v>0</v>
      </c>
      <c r="BI547">
        <f>+Casos_PN_CORR[[#This Row],[43955]]-Casos_PN_CORR[[#This Row],[43954]]</f>
        <v>0</v>
      </c>
      <c r="BJ547">
        <f>+Casos_PN_CORR[[#This Row],[43956]]-Casos_PN_CORR[[#This Row],[43955]]</f>
        <v>0</v>
      </c>
      <c r="BK547">
        <f>+Casos_PN_CORR[[#This Row],[43957]]-Casos_PN_CORR[[#This Row],[43956]]</f>
        <v>0</v>
      </c>
      <c r="BL547">
        <f>+Casos_PN_CORR[[#This Row],[43958]]-Casos_PN_CORR[[#This Row],[43957]]</f>
        <v>0</v>
      </c>
      <c r="BM547">
        <f>+Casos_PN_CORR[[#This Row],[43959]]-Casos_PN_CORR[[#This Row],[43958]]</f>
        <v>0</v>
      </c>
      <c r="BN547">
        <f>+Casos_PN_CORR[[#This Row],[43960]]-Casos_PN_CORR[[#This Row],[43959]]</f>
        <v>0</v>
      </c>
      <c r="BO547">
        <f>+Casos_PN_CORR[[#This Row],[43961]]-Casos_PN_CORR[[#This Row],[43960]]</f>
        <v>0</v>
      </c>
      <c r="BP547">
        <f>+Casos_PN_CORR[[#This Row],[43962]]-Casos_PN_CORR[[#This Row],[43961]]</f>
        <v>0</v>
      </c>
      <c r="BQ547">
        <f>+Casos_PN_CORR[[#This Row],[43963]]-Casos_PN_CORR[[#This Row],[43962]]</f>
        <v>0</v>
      </c>
      <c r="BR547">
        <f>+Casos_PN_CORR[[#This Row],[43964]]-Casos_PN_CORR[[#This Row],[43963]]</f>
        <v>0</v>
      </c>
      <c r="BS547">
        <f>+Casos_PN_CORR[[#This Row],[43965]]-Casos_PN_CORR[[#This Row],[43964]]</f>
        <v>0</v>
      </c>
      <c r="BT547">
        <f>+Casos_PN_CORR[[#This Row],[43966]]-Casos_PN_CORR[[#This Row],[43965]]</f>
        <v>0</v>
      </c>
      <c r="BU547">
        <f>+Casos_PN_CORR[[#This Row],[43967]]-Casos_PN_CORR[[#This Row],[43966]]</f>
        <v>0</v>
      </c>
      <c r="BV547">
        <f>+Casos_PN_CORR[[#This Row],[43968]]-Casos_PN_CORR[[#This Row],[43967]]</f>
        <v>0</v>
      </c>
      <c r="BW547">
        <f>+Casos_PN_CORR[[#This Row],[43969]]-Casos_PN_CORR[[#This Row],[43968]]</f>
        <v>0</v>
      </c>
      <c r="BX547">
        <f>+Casos_PN_CORR[[#This Row],[43970]]-Casos_PN_CORR[[#This Row],[43969]]</f>
        <v>0</v>
      </c>
      <c r="BY547">
        <f>+Casos_PN_CORR[[#This Row],[43971]]-Casos_PN_CORR[[#This Row],[43970]]</f>
        <v>0</v>
      </c>
      <c r="BZ547">
        <f>+Casos_PN_CORR[[#This Row],[43972]]-Casos_PN_CORR[[#This Row],[43971]]</f>
        <v>0</v>
      </c>
      <c r="CA547">
        <f>+Casos_PN_CORR[[#This Row],[43973]]-Casos_PN_CORR[[#This Row],[43972]]</f>
        <v>0</v>
      </c>
      <c r="CB547">
        <f>+Casos_PN_CORR[[#This Row],[43974]]-Casos_PN_CORR[[#This Row],[43973]]</f>
        <v>0</v>
      </c>
      <c r="CC547">
        <f>+Casos_PN_CORR[[#This Row],[43975]]-Casos_PN_CORR[[#This Row],[43974]]</f>
        <v>0</v>
      </c>
      <c r="CD547">
        <f>+Casos_PN_CORR[[#This Row],[43976]]-Casos_PN_CORR[[#This Row],[43975]]</f>
        <v>0</v>
      </c>
      <c r="CE547">
        <f>+Casos_PN_CORR[[#This Row],[43977]]-Casos_PN_CORR[[#This Row],[43976]]</f>
        <v>0</v>
      </c>
      <c r="CF547">
        <f>+Casos_PN_CORR[[#This Row],[43978]]-Casos_PN_CORR[[#This Row],[43977]]</f>
        <v>0</v>
      </c>
      <c r="CG547">
        <f>+Casos_PN_CORR[[#This Row],[43979]]-Casos_PN_CORR[[#This Row],[43978]]</f>
        <v>0</v>
      </c>
      <c r="CH547">
        <f>+Casos_PN_CORR[[#This Row],[43980]]-Casos_PN_CORR[[#This Row],[43979]]</f>
        <v>0</v>
      </c>
      <c r="CI547">
        <f>+Casos_PN_CORR[[#This Row],[43981]]-Casos_PN_CORR[[#This Row],[43980]]</f>
        <v>0</v>
      </c>
      <c r="CJ547">
        <f>+Casos_PN_CORR[[#This Row],[43982]]-Casos_PN_CORR[[#This Row],[43981]]</f>
        <v>0</v>
      </c>
      <c r="CK547">
        <f>+Casos_PN_CORR[[#This Row],[43983]]-Casos_PN_CORR[[#This Row],[43982]]</f>
        <v>0</v>
      </c>
      <c r="CL547">
        <f>+Casos_PN_CORR[[#This Row],[43984]]-Casos_PN_CORR[[#This Row],[43983]]</f>
        <v>0</v>
      </c>
      <c r="CM547">
        <f>+Casos_PN_CORR[[#This Row],[43985]]-Casos_PN_CORR[[#This Row],[43984]]</f>
        <v>0</v>
      </c>
      <c r="CN547">
        <f>+Casos_PN_CORR[[#This Row],[43986]]-Casos_PN_CORR[[#This Row],[43985]]</f>
        <v>0</v>
      </c>
      <c r="CO547">
        <f>+Casos_PN_CORR[[#This Row],[43987]]-Casos_PN_CORR[[#This Row],[43986]]</f>
        <v>0</v>
      </c>
      <c r="CP547">
        <f>+Casos_PN_CORR[[#This Row],[43988]]-Casos_PN_CORR[[#This Row],[43987]]</f>
        <v>0</v>
      </c>
      <c r="CQ547">
        <f>+Casos_PN_CORR[[#This Row],[43989]]-Casos_PN_CORR[[#This Row],[43988]]</f>
        <v>0</v>
      </c>
      <c r="CR547">
        <f>+Casos_PN_CORR[[#This Row],[43990]]-Casos_PN_CORR[[#This Row],[43989]]</f>
        <v>0</v>
      </c>
      <c r="CS547">
        <f>+Casos_PN_CORR[[#This Row],[43991]]-Casos_PN_CORR[[#This Row],[43990]]</f>
        <v>0</v>
      </c>
      <c r="CT547">
        <f>+Casos_PN_CORR[[#This Row],[43992]]-Casos_PN_CORR[[#This Row],[43991]]</f>
        <v>0</v>
      </c>
      <c r="CU547">
        <f>+Casos_PN_CORR[[#This Row],[43993]]-Casos_PN_CORR[[#This Row],[43992]]</f>
        <v>0</v>
      </c>
    </row>
    <row r="548" spans="1:99" x14ac:dyDescent="0.3">
      <c r="A548">
        <v>41001</v>
      </c>
      <c r="B548" s="2" t="s">
        <v>154</v>
      </c>
      <c r="C548" s="2" t="s">
        <v>339</v>
      </c>
      <c r="D548" s="2" t="s">
        <v>365</v>
      </c>
      <c r="E548" s="4">
        <f t="shared" si="8"/>
        <v>0</v>
      </c>
      <c r="F548">
        <f>+Casos_PN_CORR[[#This Row],[43900]]</f>
        <v>0</v>
      </c>
      <c r="G548">
        <f>+Casos_PN_CORR[[#This Row],[43901]]-Casos_PN_CORR[[#This Row],[43900]]</f>
        <v>0</v>
      </c>
      <c r="H548">
        <f>+Casos_PN_CORR[[#This Row],[43902]]-Casos_PN_CORR[[#This Row],[43901]]</f>
        <v>0</v>
      </c>
      <c r="I548">
        <f>+Casos_PN_CORR[[#This Row],[43903]]-Casos_PN_CORR[[#This Row],[43902]]</f>
        <v>0</v>
      </c>
      <c r="J548">
        <f>+Casos_PN_CORR[[#This Row],[43904]]-Casos_PN_CORR[[#This Row],[43903]]</f>
        <v>0</v>
      </c>
      <c r="K548">
        <f>+Casos_PN_CORR[[#This Row],[43905]]-Casos_PN_CORR[[#This Row],[43904]]</f>
        <v>0</v>
      </c>
      <c r="L548">
        <f>+Casos_PN_CORR[[#This Row],[43906]]-Casos_PN_CORR[[#This Row],[43905]]</f>
        <v>0</v>
      </c>
      <c r="M548">
        <f>+Casos_PN_CORR[[#This Row],[43907]]-Casos_PN_CORR[[#This Row],[43906]]</f>
        <v>0</v>
      </c>
      <c r="N548">
        <f>+Casos_PN_CORR[[#This Row],[43908]]-Casos_PN_CORR[[#This Row],[43907]]</f>
        <v>0</v>
      </c>
      <c r="O548">
        <f>+Casos_PN_CORR[[#This Row],[43909]]-Casos_PN_CORR[[#This Row],[43908]]</f>
        <v>0</v>
      </c>
      <c r="P548">
        <f>+Casos_PN_CORR[[#This Row],[43910]]-Casos_PN_CORR[[#This Row],[43909]]</f>
        <v>0</v>
      </c>
      <c r="Q548">
        <f>+Casos_PN_CORR[[#This Row],[43911]]-Casos_PN_CORR[[#This Row],[43910]]</f>
        <v>0</v>
      </c>
      <c r="R548">
        <f>+Casos_PN_CORR[[#This Row],[43912]]-Casos_PN_CORR[[#This Row],[43911]]</f>
        <v>0</v>
      </c>
      <c r="S548">
        <f>+Casos_PN_CORR[[#This Row],[43913]]-Casos_PN_CORR[[#This Row],[43912]]</f>
        <v>0</v>
      </c>
      <c r="T548">
        <f>+Casos_PN_CORR[[#This Row],[43914]]-Casos_PN_CORR[[#This Row],[43913]]</f>
        <v>0</v>
      </c>
      <c r="U548">
        <f>+Casos_PN_CORR[[#This Row],[43915]]-Casos_PN_CORR[[#This Row],[43914]]</f>
        <v>0</v>
      </c>
      <c r="V548">
        <f>+Casos_PN_CORR[[#This Row],[43916]]-Casos_PN_CORR[[#This Row],[43915]]</f>
        <v>0</v>
      </c>
      <c r="W548">
        <f>+Casos_PN_CORR[[#This Row],[43917]]-Casos_PN_CORR[[#This Row],[43916]]</f>
        <v>0</v>
      </c>
      <c r="X548">
        <f>+Casos_PN_CORR[[#This Row],[43918]]-Casos_PN_CORR[[#This Row],[43917]]</f>
        <v>0</v>
      </c>
      <c r="Y548">
        <f>+Casos_PN_CORR[[#This Row],[43919]]-Casos_PN_CORR[[#This Row],[43918]]</f>
        <v>0</v>
      </c>
      <c r="Z548">
        <f>+Casos_PN_CORR[[#This Row],[43920]]-Casos_PN_CORR[[#This Row],[43919]]</f>
        <v>0</v>
      </c>
      <c r="AA548">
        <f>+Casos_PN_CORR[[#This Row],[43921]]-Casos_PN_CORR[[#This Row],[43920]]</f>
        <v>0</v>
      </c>
      <c r="AB548">
        <f>+Casos_PN_CORR[[#This Row],[43922]]-Casos_PN_CORR[[#This Row],[43921]]</f>
        <v>0</v>
      </c>
      <c r="AC548">
        <f>+Casos_PN_CORR[[#This Row],[43923]]-Casos_PN_CORR[[#This Row],[43922]]</f>
        <v>0</v>
      </c>
      <c r="AD548">
        <f>+Casos_PN_CORR[[#This Row],[43924]]-Casos_PN_CORR[[#This Row],[43923]]</f>
        <v>0</v>
      </c>
      <c r="AE548">
        <f>+Casos_PN_CORR[[#This Row],[43925]]-Casos_PN_CORR[[#This Row],[43924]]</f>
        <v>0</v>
      </c>
      <c r="AF548">
        <f>+Casos_PN_CORR[[#This Row],[43926]]-Casos_PN_CORR[[#This Row],[43925]]</f>
        <v>0</v>
      </c>
      <c r="AG548">
        <f>+Casos_PN_CORR[[#This Row],[43927]]-Casos_PN_CORR[[#This Row],[43926]]</f>
        <v>0</v>
      </c>
      <c r="AH548">
        <f>+Casos_PN_CORR[[#This Row],[43928]]-Casos_PN_CORR[[#This Row],[43927]]</f>
        <v>0</v>
      </c>
      <c r="AI548">
        <f>+Casos_PN_CORR[[#This Row],[43929]]-Casos_PN_CORR[[#This Row],[43928]]</f>
        <v>0</v>
      </c>
      <c r="AJ548">
        <f>+Casos_PN_CORR[[#This Row],[43930]]-Casos_PN_CORR[[#This Row],[43929]]</f>
        <v>0</v>
      </c>
      <c r="AK548">
        <f>+Casos_PN_CORR[[#This Row],[43931]]-Casos_PN_CORR[[#This Row],[43930]]</f>
        <v>0</v>
      </c>
      <c r="AL548">
        <f>+Casos_PN_CORR[[#This Row],[43932]]-Casos_PN_CORR[[#This Row],[43931]]</f>
        <v>0</v>
      </c>
      <c r="AM548">
        <f>+Casos_PN_CORR[[#This Row],[43933]]-Casos_PN_CORR[[#This Row],[43932]]</f>
        <v>0</v>
      </c>
      <c r="AN548">
        <f>+Casos_PN_CORR[[#This Row],[43934]]-Casos_PN_CORR[[#This Row],[43933]]</f>
        <v>0</v>
      </c>
      <c r="AO548">
        <f>+Casos_PN_CORR[[#This Row],[43935]]-Casos_PN_CORR[[#This Row],[43934]]</f>
        <v>0</v>
      </c>
      <c r="AP548">
        <f>+Casos_PN_CORR[[#This Row],[43936]]-Casos_PN_CORR[[#This Row],[43935]]</f>
        <v>0</v>
      </c>
      <c r="AQ548">
        <f>+Casos_PN_CORR[[#This Row],[43937]]-Casos_PN_CORR[[#This Row],[43936]]</f>
        <v>0</v>
      </c>
      <c r="AR548">
        <f>+Casos_PN_CORR[[#This Row],[43938]]-Casos_PN_CORR[[#This Row],[43937]]</f>
        <v>0</v>
      </c>
      <c r="AS548">
        <f>+Casos_PN_CORR[[#This Row],[43939]]-Casos_PN_CORR[[#This Row],[43938]]</f>
        <v>0</v>
      </c>
      <c r="AT548">
        <f>+Casos_PN_CORR[[#This Row],[43940]]-Casos_PN_CORR[[#This Row],[43939]]</f>
        <v>0</v>
      </c>
      <c r="AU548">
        <f>+Casos_PN_CORR[[#This Row],[43941]]-Casos_PN_CORR[[#This Row],[43940]]</f>
        <v>0</v>
      </c>
      <c r="AV548">
        <f>+Casos_PN_CORR[[#This Row],[43942]]-Casos_PN_CORR[[#This Row],[43941]]</f>
        <v>0</v>
      </c>
      <c r="AW548">
        <f>+Casos_PN_CORR[[#This Row],[43943]]-Casos_PN_CORR[[#This Row],[43942]]</f>
        <v>0</v>
      </c>
      <c r="AX548">
        <f>+Casos_PN_CORR[[#This Row],[43944]]-Casos_PN_CORR[[#This Row],[43943]]</f>
        <v>0</v>
      </c>
      <c r="AY548">
        <f>+Casos_PN_CORR[[#This Row],[43945]]-Casos_PN_CORR[[#This Row],[43944]]</f>
        <v>0</v>
      </c>
      <c r="AZ548">
        <f>+Casos_PN_CORR[[#This Row],[43946]]-Casos_PN_CORR[[#This Row],[43945]]</f>
        <v>0</v>
      </c>
      <c r="BA548">
        <f>+Casos_PN_CORR[[#This Row],[43947]]-Casos_PN_CORR[[#This Row],[43946]]</f>
        <v>0</v>
      </c>
      <c r="BB548">
        <f>+Casos_PN_CORR[[#This Row],[43948]]-Casos_PN_CORR[[#This Row],[43947]]</f>
        <v>0</v>
      </c>
      <c r="BC548">
        <f>+Casos_PN_CORR[[#This Row],[43949]]-Casos_PN_CORR[[#This Row],[43948]]</f>
        <v>0</v>
      </c>
      <c r="BD548">
        <f>+Casos_PN_CORR[[#This Row],[43950]]-Casos_PN_CORR[[#This Row],[43949]]</f>
        <v>0</v>
      </c>
      <c r="BE548">
        <f>+Casos_PN_CORR[[#This Row],[43951]]-Casos_PN_CORR[[#This Row],[43950]]</f>
        <v>0</v>
      </c>
      <c r="BF548">
        <f>+Casos_PN_CORR[[#This Row],[43952]]-Casos_PN_CORR[[#This Row],[43951]]</f>
        <v>0</v>
      </c>
      <c r="BG548">
        <f>+Casos_PN_CORR[[#This Row],[43953]]-Casos_PN_CORR[[#This Row],[43952]]</f>
        <v>0</v>
      </c>
      <c r="BH548">
        <f>+Casos_PN_CORR[[#This Row],[43954]]-Casos_PN_CORR[[#This Row],[43953]]</f>
        <v>0</v>
      </c>
      <c r="BI548">
        <f>+Casos_PN_CORR[[#This Row],[43955]]-Casos_PN_CORR[[#This Row],[43954]]</f>
        <v>0</v>
      </c>
      <c r="BJ548">
        <f>+Casos_PN_CORR[[#This Row],[43956]]-Casos_PN_CORR[[#This Row],[43955]]</f>
        <v>0</v>
      </c>
      <c r="BK548">
        <f>+Casos_PN_CORR[[#This Row],[43957]]-Casos_PN_CORR[[#This Row],[43956]]</f>
        <v>0</v>
      </c>
      <c r="BL548">
        <f>+Casos_PN_CORR[[#This Row],[43958]]-Casos_PN_CORR[[#This Row],[43957]]</f>
        <v>0</v>
      </c>
      <c r="BM548">
        <f>+Casos_PN_CORR[[#This Row],[43959]]-Casos_PN_CORR[[#This Row],[43958]]</f>
        <v>0</v>
      </c>
      <c r="BN548">
        <f>+Casos_PN_CORR[[#This Row],[43960]]-Casos_PN_CORR[[#This Row],[43959]]</f>
        <v>0</v>
      </c>
      <c r="BO548">
        <f>+Casos_PN_CORR[[#This Row],[43961]]-Casos_PN_CORR[[#This Row],[43960]]</f>
        <v>0</v>
      </c>
      <c r="BP548">
        <f>+Casos_PN_CORR[[#This Row],[43962]]-Casos_PN_CORR[[#This Row],[43961]]</f>
        <v>0</v>
      </c>
      <c r="BQ548">
        <f>+Casos_PN_CORR[[#This Row],[43963]]-Casos_PN_CORR[[#This Row],[43962]]</f>
        <v>0</v>
      </c>
      <c r="BR548">
        <f>+Casos_PN_CORR[[#This Row],[43964]]-Casos_PN_CORR[[#This Row],[43963]]</f>
        <v>0</v>
      </c>
      <c r="BS548">
        <f>+Casos_PN_CORR[[#This Row],[43965]]-Casos_PN_CORR[[#This Row],[43964]]</f>
        <v>0</v>
      </c>
      <c r="BT548">
        <f>+Casos_PN_CORR[[#This Row],[43966]]-Casos_PN_CORR[[#This Row],[43965]]</f>
        <v>0</v>
      </c>
      <c r="BU548">
        <f>+Casos_PN_CORR[[#This Row],[43967]]-Casos_PN_CORR[[#This Row],[43966]]</f>
        <v>0</v>
      </c>
      <c r="BV548">
        <f>+Casos_PN_CORR[[#This Row],[43968]]-Casos_PN_CORR[[#This Row],[43967]]</f>
        <v>0</v>
      </c>
      <c r="BW548">
        <f>+Casos_PN_CORR[[#This Row],[43969]]-Casos_PN_CORR[[#This Row],[43968]]</f>
        <v>0</v>
      </c>
      <c r="BX548">
        <f>+Casos_PN_CORR[[#This Row],[43970]]-Casos_PN_CORR[[#This Row],[43969]]</f>
        <v>0</v>
      </c>
      <c r="BY548">
        <f>+Casos_PN_CORR[[#This Row],[43971]]-Casos_PN_CORR[[#This Row],[43970]]</f>
        <v>0</v>
      </c>
      <c r="BZ548">
        <f>+Casos_PN_CORR[[#This Row],[43972]]-Casos_PN_CORR[[#This Row],[43971]]</f>
        <v>0</v>
      </c>
      <c r="CA548">
        <f>+Casos_PN_CORR[[#This Row],[43973]]-Casos_PN_CORR[[#This Row],[43972]]</f>
        <v>0</v>
      </c>
      <c r="CB548">
        <f>+Casos_PN_CORR[[#This Row],[43974]]-Casos_PN_CORR[[#This Row],[43973]]</f>
        <v>0</v>
      </c>
      <c r="CC548">
        <f>+Casos_PN_CORR[[#This Row],[43975]]-Casos_PN_CORR[[#This Row],[43974]]</f>
        <v>0</v>
      </c>
      <c r="CD548">
        <f>+Casos_PN_CORR[[#This Row],[43976]]-Casos_PN_CORR[[#This Row],[43975]]</f>
        <v>0</v>
      </c>
      <c r="CE548">
        <f>+Casos_PN_CORR[[#This Row],[43977]]-Casos_PN_CORR[[#This Row],[43976]]</f>
        <v>0</v>
      </c>
      <c r="CF548">
        <f>+Casos_PN_CORR[[#This Row],[43978]]-Casos_PN_CORR[[#This Row],[43977]]</f>
        <v>0</v>
      </c>
      <c r="CG548">
        <f>+Casos_PN_CORR[[#This Row],[43979]]-Casos_PN_CORR[[#This Row],[43978]]</f>
        <v>0</v>
      </c>
      <c r="CH548">
        <f>+Casos_PN_CORR[[#This Row],[43980]]-Casos_PN_CORR[[#This Row],[43979]]</f>
        <v>0</v>
      </c>
      <c r="CI548">
        <f>+Casos_PN_CORR[[#This Row],[43981]]-Casos_PN_CORR[[#This Row],[43980]]</f>
        <v>0</v>
      </c>
      <c r="CJ548">
        <f>+Casos_PN_CORR[[#This Row],[43982]]-Casos_PN_CORR[[#This Row],[43981]]</f>
        <v>0</v>
      </c>
      <c r="CK548">
        <f>+Casos_PN_CORR[[#This Row],[43983]]-Casos_PN_CORR[[#This Row],[43982]]</f>
        <v>0</v>
      </c>
      <c r="CL548">
        <f>+Casos_PN_CORR[[#This Row],[43984]]-Casos_PN_CORR[[#This Row],[43983]]</f>
        <v>0</v>
      </c>
      <c r="CM548">
        <f>+Casos_PN_CORR[[#This Row],[43985]]-Casos_PN_CORR[[#This Row],[43984]]</f>
        <v>0</v>
      </c>
      <c r="CN548">
        <f>+Casos_PN_CORR[[#This Row],[43986]]-Casos_PN_CORR[[#This Row],[43985]]</f>
        <v>0</v>
      </c>
      <c r="CO548">
        <f>+Casos_PN_CORR[[#This Row],[43987]]-Casos_PN_CORR[[#This Row],[43986]]</f>
        <v>0</v>
      </c>
      <c r="CP548">
        <f>+Casos_PN_CORR[[#This Row],[43988]]-Casos_PN_CORR[[#This Row],[43987]]</f>
        <v>0</v>
      </c>
      <c r="CQ548">
        <f>+Casos_PN_CORR[[#This Row],[43989]]-Casos_PN_CORR[[#This Row],[43988]]</f>
        <v>0</v>
      </c>
      <c r="CR548">
        <f>+Casos_PN_CORR[[#This Row],[43990]]-Casos_PN_CORR[[#This Row],[43989]]</f>
        <v>0</v>
      </c>
      <c r="CS548">
        <f>+Casos_PN_CORR[[#This Row],[43991]]-Casos_PN_CORR[[#This Row],[43990]]</f>
        <v>0</v>
      </c>
      <c r="CT548">
        <f>+Casos_PN_CORR[[#This Row],[43992]]-Casos_PN_CORR[[#This Row],[43991]]</f>
        <v>0</v>
      </c>
      <c r="CU548">
        <f>+Casos_PN_CORR[[#This Row],[43993]]-Casos_PN_CORR[[#This Row],[43992]]</f>
        <v>0</v>
      </c>
    </row>
    <row r="549" spans="1:99" x14ac:dyDescent="0.3">
      <c r="A549">
        <v>91110</v>
      </c>
      <c r="B549" s="2" t="s">
        <v>114</v>
      </c>
      <c r="C549" s="2" t="s">
        <v>186</v>
      </c>
      <c r="D549" s="2" t="s">
        <v>428</v>
      </c>
      <c r="E549" s="4">
        <f t="shared" si="8"/>
        <v>0</v>
      </c>
      <c r="F549">
        <f>+Casos_PN_CORR[[#This Row],[43900]]</f>
        <v>0</v>
      </c>
      <c r="G549">
        <f>+Casos_PN_CORR[[#This Row],[43901]]-Casos_PN_CORR[[#This Row],[43900]]</f>
        <v>0</v>
      </c>
      <c r="H549">
        <f>+Casos_PN_CORR[[#This Row],[43902]]-Casos_PN_CORR[[#This Row],[43901]]</f>
        <v>0</v>
      </c>
      <c r="I549">
        <f>+Casos_PN_CORR[[#This Row],[43903]]-Casos_PN_CORR[[#This Row],[43902]]</f>
        <v>0</v>
      </c>
      <c r="J549">
        <f>+Casos_PN_CORR[[#This Row],[43904]]-Casos_PN_CORR[[#This Row],[43903]]</f>
        <v>0</v>
      </c>
      <c r="K549">
        <f>+Casos_PN_CORR[[#This Row],[43905]]-Casos_PN_CORR[[#This Row],[43904]]</f>
        <v>0</v>
      </c>
      <c r="L549">
        <f>+Casos_PN_CORR[[#This Row],[43906]]-Casos_PN_CORR[[#This Row],[43905]]</f>
        <v>0</v>
      </c>
      <c r="M549">
        <f>+Casos_PN_CORR[[#This Row],[43907]]-Casos_PN_CORR[[#This Row],[43906]]</f>
        <v>0</v>
      </c>
      <c r="N549">
        <f>+Casos_PN_CORR[[#This Row],[43908]]-Casos_PN_CORR[[#This Row],[43907]]</f>
        <v>0</v>
      </c>
      <c r="O549">
        <f>+Casos_PN_CORR[[#This Row],[43909]]-Casos_PN_CORR[[#This Row],[43908]]</f>
        <v>0</v>
      </c>
      <c r="P549">
        <f>+Casos_PN_CORR[[#This Row],[43910]]-Casos_PN_CORR[[#This Row],[43909]]</f>
        <v>0</v>
      </c>
      <c r="Q549">
        <f>+Casos_PN_CORR[[#This Row],[43911]]-Casos_PN_CORR[[#This Row],[43910]]</f>
        <v>0</v>
      </c>
      <c r="R549">
        <f>+Casos_PN_CORR[[#This Row],[43912]]-Casos_PN_CORR[[#This Row],[43911]]</f>
        <v>0</v>
      </c>
      <c r="S549">
        <f>+Casos_PN_CORR[[#This Row],[43913]]-Casos_PN_CORR[[#This Row],[43912]]</f>
        <v>0</v>
      </c>
      <c r="T549">
        <f>+Casos_PN_CORR[[#This Row],[43914]]-Casos_PN_CORR[[#This Row],[43913]]</f>
        <v>0</v>
      </c>
      <c r="U549">
        <f>+Casos_PN_CORR[[#This Row],[43915]]-Casos_PN_CORR[[#This Row],[43914]]</f>
        <v>0</v>
      </c>
      <c r="V549">
        <f>+Casos_PN_CORR[[#This Row],[43916]]-Casos_PN_CORR[[#This Row],[43915]]</f>
        <v>0</v>
      </c>
      <c r="W549">
        <f>+Casos_PN_CORR[[#This Row],[43917]]-Casos_PN_CORR[[#This Row],[43916]]</f>
        <v>0</v>
      </c>
      <c r="X549">
        <f>+Casos_PN_CORR[[#This Row],[43918]]-Casos_PN_CORR[[#This Row],[43917]]</f>
        <v>0</v>
      </c>
      <c r="Y549">
        <f>+Casos_PN_CORR[[#This Row],[43919]]-Casos_PN_CORR[[#This Row],[43918]]</f>
        <v>0</v>
      </c>
      <c r="Z549">
        <f>+Casos_PN_CORR[[#This Row],[43920]]-Casos_PN_CORR[[#This Row],[43919]]</f>
        <v>0</v>
      </c>
      <c r="AA549">
        <f>+Casos_PN_CORR[[#This Row],[43921]]-Casos_PN_CORR[[#This Row],[43920]]</f>
        <v>0</v>
      </c>
      <c r="AB549">
        <f>+Casos_PN_CORR[[#This Row],[43922]]-Casos_PN_CORR[[#This Row],[43921]]</f>
        <v>0</v>
      </c>
      <c r="AC549">
        <f>+Casos_PN_CORR[[#This Row],[43923]]-Casos_PN_CORR[[#This Row],[43922]]</f>
        <v>0</v>
      </c>
      <c r="AD549">
        <f>+Casos_PN_CORR[[#This Row],[43924]]-Casos_PN_CORR[[#This Row],[43923]]</f>
        <v>0</v>
      </c>
      <c r="AE549">
        <f>+Casos_PN_CORR[[#This Row],[43925]]-Casos_PN_CORR[[#This Row],[43924]]</f>
        <v>0</v>
      </c>
      <c r="AF549">
        <f>+Casos_PN_CORR[[#This Row],[43926]]-Casos_PN_CORR[[#This Row],[43925]]</f>
        <v>0</v>
      </c>
      <c r="AG549">
        <f>+Casos_PN_CORR[[#This Row],[43927]]-Casos_PN_CORR[[#This Row],[43926]]</f>
        <v>0</v>
      </c>
      <c r="AH549">
        <f>+Casos_PN_CORR[[#This Row],[43928]]-Casos_PN_CORR[[#This Row],[43927]]</f>
        <v>0</v>
      </c>
      <c r="AI549">
        <f>+Casos_PN_CORR[[#This Row],[43929]]-Casos_PN_CORR[[#This Row],[43928]]</f>
        <v>0</v>
      </c>
      <c r="AJ549">
        <f>+Casos_PN_CORR[[#This Row],[43930]]-Casos_PN_CORR[[#This Row],[43929]]</f>
        <v>0</v>
      </c>
      <c r="AK549">
        <f>+Casos_PN_CORR[[#This Row],[43931]]-Casos_PN_CORR[[#This Row],[43930]]</f>
        <v>0</v>
      </c>
      <c r="AL549">
        <f>+Casos_PN_CORR[[#This Row],[43932]]-Casos_PN_CORR[[#This Row],[43931]]</f>
        <v>0</v>
      </c>
      <c r="AM549">
        <f>+Casos_PN_CORR[[#This Row],[43933]]-Casos_PN_CORR[[#This Row],[43932]]</f>
        <v>0</v>
      </c>
      <c r="AN549">
        <f>+Casos_PN_CORR[[#This Row],[43934]]-Casos_PN_CORR[[#This Row],[43933]]</f>
        <v>0</v>
      </c>
      <c r="AO549">
        <f>+Casos_PN_CORR[[#This Row],[43935]]-Casos_PN_CORR[[#This Row],[43934]]</f>
        <v>0</v>
      </c>
      <c r="AP549">
        <f>+Casos_PN_CORR[[#This Row],[43936]]-Casos_PN_CORR[[#This Row],[43935]]</f>
        <v>0</v>
      </c>
      <c r="AQ549">
        <f>+Casos_PN_CORR[[#This Row],[43937]]-Casos_PN_CORR[[#This Row],[43936]]</f>
        <v>0</v>
      </c>
      <c r="AR549">
        <f>+Casos_PN_CORR[[#This Row],[43938]]-Casos_PN_CORR[[#This Row],[43937]]</f>
        <v>0</v>
      </c>
      <c r="AS549">
        <f>+Casos_PN_CORR[[#This Row],[43939]]-Casos_PN_CORR[[#This Row],[43938]]</f>
        <v>0</v>
      </c>
      <c r="AT549">
        <f>+Casos_PN_CORR[[#This Row],[43940]]-Casos_PN_CORR[[#This Row],[43939]]</f>
        <v>0</v>
      </c>
      <c r="AU549">
        <f>+Casos_PN_CORR[[#This Row],[43941]]-Casos_PN_CORR[[#This Row],[43940]]</f>
        <v>0</v>
      </c>
      <c r="AV549">
        <f>+Casos_PN_CORR[[#This Row],[43942]]-Casos_PN_CORR[[#This Row],[43941]]</f>
        <v>0</v>
      </c>
      <c r="AW549">
        <f>+Casos_PN_CORR[[#This Row],[43943]]-Casos_PN_CORR[[#This Row],[43942]]</f>
        <v>0</v>
      </c>
      <c r="AX549">
        <f>+Casos_PN_CORR[[#This Row],[43944]]-Casos_PN_CORR[[#This Row],[43943]]</f>
        <v>0</v>
      </c>
      <c r="AY549">
        <f>+Casos_PN_CORR[[#This Row],[43945]]-Casos_PN_CORR[[#This Row],[43944]]</f>
        <v>0</v>
      </c>
      <c r="AZ549">
        <f>+Casos_PN_CORR[[#This Row],[43946]]-Casos_PN_CORR[[#This Row],[43945]]</f>
        <v>0</v>
      </c>
      <c r="BA549">
        <f>+Casos_PN_CORR[[#This Row],[43947]]-Casos_PN_CORR[[#This Row],[43946]]</f>
        <v>0</v>
      </c>
      <c r="BB549">
        <f>+Casos_PN_CORR[[#This Row],[43948]]-Casos_PN_CORR[[#This Row],[43947]]</f>
        <v>0</v>
      </c>
      <c r="BC549">
        <f>+Casos_PN_CORR[[#This Row],[43949]]-Casos_PN_CORR[[#This Row],[43948]]</f>
        <v>0</v>
      </c>
      <c r="BD549">
        <f>+Casos_PN_CORR[[#This Row],[43950]]-Casos_PN_CORR[[#This Row],[43949]]</f>
        <v>0</v>
      </c>
      <c r="BE549">
        <f>+Casos_PN_CORR[[#This Row],[43951]]-Casos_PN_CORR[[#This Row],[43950]]</f>
        <v>0</v>
      </c>
      <c r="BF549">
        <f>+Casos_PN_CORR[[#This Row],[43952]]-Casos_PN_CORR[[#This Row],[43951]]</f>
        <v>0</v>
      </c>
      <c r="BG549">
        <f>+Casos_PN_CORR[[#This Row],[43953]]-Casos_PN_CORR[[#This Row],[43952]]</f>
        <v>0</v>
      </c>
      <c r="BH549">
        <f>+Casos_PN_CORR[[#This Row],[43954]]-Casos_PN_CORR[[#This Row],[43953]]</f>
        <v>0</v>
      </c>
      <c r="BI549">
        <f>+Casos_PN_CORR[[#This Row],[43955]]-Casos_PN_CORR[[#This Row],[43954]]</f>
        <v>0</v>
      </c>
      <c r="BJ549">
        <f>+Casos_PN_CORR[[#This Row],[43956]]-Casos_PN_CORR[[#This Row],[43955]]</f>
        <v>0</v>
      </c>
      <c r="BK549">
        <f>+Casos_PN_CORR[[#This Row],[43957]]-Casos_PN_CORR[[#This Row],[43956]]</f>
        <v>0</v>
      </c>
      <c r="BL549">
        <f>+Casos_PN_CORR[[#This Row],[43958]]-Casos_PN_CORR[[#This Row],[43957]]</f>
        <v>0</v>
      </c>
      <c r="BM549">
        <f>+Casos_PN_CORR[[#This Row],[43959]]-Casos_PN_CORR[[#This Row],[43958]]</f>
        <v>0</v>
      </c>
      <c r="BN549">
        <f>+Casos_PN_CORR[[#This Row],[43960]]-Casos_PN_CORR[[#This Row],[43959]]</f>
        <v>0</v>
      </c>
      <c r="BO549">
        <f>+Casos_PN_CORR[[#This Row],[43961]]-Casos_PN_CORR[[#This Row],[43960]]</f>
        <v>0</v>
      </c>
      <c r="BP549">
        <f>+Casos_PN_CORR[[#This Row],[43962]]-Casos_PN_CORR[[#This Row],[43961]]</f>
        <v>0</v>
      </c>
      <c r="BQ549">
        <f>+Casos_PN_CORR[[#This Row],[43963]]-Casos_PN_CORR[[#This Row],[43962]]</f>
        <v>0</v>
      </c>
      <c r="BR549">
        <f>+Casos_PN_CORR[[#This Row],[43964]]-Casos_PN_CORR[[#This Row],[43963]]</f>
        <v>0</v>
      </c>
      <c r="BS549">
        <f>+Casos_PN_CORR[[#This Row],[43965]]-Casos_PN_CORR[[#This Row],[43964]]</f>
        <v>0</v>
      </c>
      <c r="BT549">
        <f>+Casos_PN_CORR[[#This Row],[43966]]-Casos_PN_CORR[[#This Row],[43965]]</f>
        <v>0</v>
      </c>
      <c r="BU549">
        <f>+Casos_PN_CORR[[#This Row],[43967]]-Casos_PN_CORR[[#This Row],[43966]]</f>
        <v>0</v>
      </c>
      <c r="BV549">
        <f>+Casos_PN_CORR[[#This Row],[43968]]-Casos_PN_CORR[[#This Row],[43967]]</f>
        <v>0</v>
      </c>
      <c r="BW549">
        <f>+Casos_PN_CORR[[#This Row],[43969]]-Casos_PN_CORR[[#This Row],[43968]]</f>
        <v>0</v>
      </c>
      <c r="BX549">
        <f>+Casos_PN_CORR[[#This Row],[43970]]-Casos_PN_CORR[[#This Row],[43969]]</f>
        <v>0</v>
      </c>
      <c r="BY549">
        <f>+Casos_PN_CORR[[#This Row],[43971]]-Casos_PN_CORR[[#This Row],[43970]]</f>
        <v>0</v>
      </c>
      <c r="BZ549">
        <f>+Casos_PN_CORR[[#This Row],[43972]]-Casos_PN_CORR[[#This Row],[43971]]</f>
        <v>0</v>
      </c>
      <c r="CA549">
        <f>+Casos_PN_CORR[[#This Row],[43973]]-Casos_PN_CORR[[#This Row],[43972]]</f>
        <v>0</v>
      </c>
      <c r="CB549">
        <f>+Casos_PN_CORR[[#This Row],[43974]]-Casos_PN_CORR[[#This Row],[43973]]</f>
        <v>0</v>
      </c>
      <c r="CC549">
        <f>+Casos_PN_CORR[[#This Row],[43975]]-Casos_PN_CORR[[#This Row],[43974]]</f>
        <v>0</v>
      </c>
      <c r="CD549">
        <f>+Casos_PN_CORR[[#This Row],[43976]]-Casos_PN_CORR[[#This Row],[43975]]</f>
        <v>0</v>
      </c>
      <c r="CE549">
        <f>+Casos_PN_CORR[[#This Row],[43977]]-Casos_PN_CORR[[#This Row],[43976]]</f>
        <v>0</v>
      </c>
      <c r="CF549">
        <f>+Casos_PN_CORR[[#This Row],[43978]]-Casos_PN_CORR[[#This Row],[43977]]</f>
        <v>0</v>
      </c>
      <c r="CG549">
        <f>+Casos_PN_CORR[[#This Row],[43979]]-Casos_PN_CORR[[#This Row],[43978]]</f>
        <v>0</v>
      </c>
      <c r="CH549">
        <f>+Casos_PN_CORR[[#This Row],[43980]]-Casos_PN_CORR[[#This Row],[43979]]</f>
        <v>0</v>
      </c>
      <c r="CI549">
        <f>+Casos_PN_CORR[[#This Row],[43981]]-Casos_PN_CORR[[#This Row],[43980]]</f>
        <v>0</v>
      </c>
      <c r="CJ549">
        <f>+Casos_PN_CORR[[#This Row],[43982]]-Casos_PN_CORR[[#This Row],[43981]]</f>
        <v>0</v>
      </c>
      <c r="CK549">
        <f>+Casos_PN_CORR[[#This Row],[43983]]-Casos_PN_CORR[[#This Row],[43982]]</f>
        <v>0</v>
      </c>
      <c r="CL549">
        <f>+Casos_PN_CORR[[#This Row],[43984]]-Casos_PN_CORR[[#This Row],[43983]]</f>
        <v>0</v>
      </c>
      <c r="CM549">
        <f>+Casos_PN_CORR[[#This Row],[43985]]-Casos_PN_CORR[[#This Row],[43984]]</f>
        <v>0</v>
      </c>
      <c r="CN549">
        <f>+Casos_PN_CORR[[#This Row],[43986]]-Casos_PN_CORR[[#This Row],[43985]]</f>
        <v>0</v>
      </c>
      <c r="CO549">
        <f>+Casos_PN_CORR[[#This Row],[43987]]-Casos_PN_CORR[[#This Row],[43986]]</f>
        <v>0</v>
      </c>
      <c r="CP549">
        <f>+Casos_PN_CORR[[#This Row],[43988]]-Casos_PN_CORR[[#This Row],[43987]]</f>
        <v>0</v>
      </c>
      <c r="CQ549">
        <f>+Casos_PN_CORR[[#This Row],[43989]]-Casos_PN_CORR[[#This Row],[43988]]</f>
        <v>0</v>
      </c>
      <c r="CR549">
        <f>+Casos_PN_CORR[[#This Row],[43990]]-Casos_PN_CORR[[#This Row],[43989]]</f>
        <v>0</v>
      </c>
      <c r="CS549">
        <f>+Casos_PN_CORR[[#This Row],[43991]]-Casos_PN_CORR[[#This Row],[43990]]</f>
        <v>0</v>
      </c>
      <c r="CT549">
        <f>+Casos_PN_CORR[[#This Row],[43992]]-Casos_PN_CORR[[#This Row],[43991]]</f>
        <v>0</v>
      </c>
      <c r="CU549">
        <f>+Casos_PN_CORR[[#This Row],[43993]]-Casos_PN_CORR[[#This Row],[43992]]</f>
        <v>0</v>
      </c>
    </row>
    <row r="550" spans="1:99" x14ac:dyDescent="0.3">
      <c r="A550">
        <v>40205</v>
      </c>
      <c r="B550" s="2" t="s">
        <v>154</v>
      </c>
      <c r="C550" s="2" t="s">
        <v>195</v>
      </c>
      <c r="D550" s="2" t="s">
        <v>196</v>
      </c>
      <c r="E550" s="4">
        <f t="shared" si="8"/>
        <v>0</v>
      </c>
      <c r="F550">
        <f>+Casos_PN_CORR[[#This Row],[43900]]</f>
        <v>0</v>
      </c>
      <c r="G550">
        <f>+Casos_PN_CORR[[#This Row],[43901]]-Casos_PN_CORR[[#This Row],[43900]]</f>
        <v>0</v>
      </c>
      <c r="H550">
        <f>+Casos_PN_CORR[[#This Row],[43902]]-Casos_PN_CORR[[#This Row],[43901]]</f>
        <v>0</v>
      </c>
      <c r="I550">
        <f>+Casos_PN_CORR[[#This Row],[43903]]-Casos_PN_CORR[[#This Row],[43902]]</f>
        <v>0</v>
      </c>
      <c r="J550">
        <f>+Casos_PN_CORR[[#This Row],[43904]]-Casos_PN_CORR[[#This Row],[43903]]</f>
        <v>0</v>
      </c>
      <c r="K550">
        <f>+Casos_PN_CORR[[#This Row],[43905]]-Casos_PN_CORR[[#This Row],[43904]]</f>
        <v>0</v>
      </c>
      <c r="L550">
        <f>+Casos_PN_CORR[[#This Row],[43906]]-Casos_PN_CORR[[#This Row],[43905]]</f>
        <v>0</v>
      </c>
      <c r="M550">
        <f>+Casos_PN_CORR[[#This Row],[43907]]-Casos_PN_CORR[[#This Row],[43906]]</f>
        <v>0</v>
      </c>
      <c r="N550">
        <f>+Casos_PN_CORR[[#This Row],[43908]]-Casos_PN_CORR[[#This Row],[43907]]</f>
        <v>0</v>
      </c>
      <c r="O550">
        <f>+Casos_PN_CORR[[#This Row],[43909]]-Casos_PN_CORR[[#This Row],[43908]]</f>
        <v>0</v>
      </c>
      <c r="P550">
        <f>+Casos_PN_CORR[[#This Row],[43910]]-Casos_PN_CORR[[#This Row],[43909]]</f>
        <v>0</v>
      </c>
      <c r="Q550">
        <f>+Casos_PN_CORR[[#This Row],[43911]]-Casos_PN_CORR[[#This Row],[43910]]</f>
        <v>0</v>
      </c>
      <c r="R550">
        <f>+Casos_PN_CORR[[#This Row],[43912]]-Casos_PN_CORR[[#This Row],[43911]]</f>
        <v>0</v>
      </c>
      <c r="S550">
        <f>+Casos_PN_CORR[[#This Row],[43913]]-Casos_PN_CORR[[#This Row],[43912]]</f>
        <v>0</v>
      </c>
      <c r="T550">
        <f>+Casos_PN_CORR[[#This Row],[43914]]-Casos_PN_CORR[[#This Row],[43913]]</f>
        <v>0</v>
      </c>
      <c r="U550">
        <f>+Casos_PN_CORR[[#This Row],[43915]]-Casos_PN_CORR[[#This Row],[43914]]</f>
        <v>0</v>
      </c>
      <c r="V550">
        <f>+Casos_PN_CORR[[#This Row],[43916]]-Casos_PN_CORR[[#This Row],[43915]]</f>
        <v>0</v>
      </c>
      <c r="W550">
        <f>+Casos_PN_CORR[[#This Row],[43917]]-Casos_PN_CORR[[#This Row],[43916]]</f>
        <v>0</v>
      </c>
      <c r="X550">
        <f>+Casos_PN_CORR[[#This Row],[43918]]-Casos_PN_CORR[[#This Row],[43917]]</f>
        <v>0</v>
      </c>
      <c r="Y550">
        <f>+Casos_PN_CORR[[#This Row],[43919]]-Casos_PN_CORR[[#This Row],[43918]]</f>
        <v>0</v>
      </c>
      <c r="Z550">
        <f>+Casos_PN_CORR[[#This Row],[43920]]-Casos_PN_CORR[[#This Row],[43919]]</f>
        <v>0</v>
      </c>
      <c r="AA550">
        <f>+Casos_PN_CORR[[#This Row],[43921]]-Casos_PN_CORR[[#This Row],[43920]]</f>
        <v>0</v>
      </c>
      <c r="AB550">
        <f>+Casos_PN_CORR[[#This Row],[43922]]-Casos_PN_CORR[[#This Row],[43921]]</f>
        <v>0</v>
      </c>
      <c r="AC550">
        <f>+Casos_PN_CORR[[#This Row],[43923]]-Casos_PN_CORR[[#This Row],[43922]]</f>
        <v>0</v>
      </c>
      <c r="AD550">
        <f>+Casos_PN_CORR[[#This Row],[43924]]-Casos_PN_CORR[[#This Row],[43923]]</f>
        <v>0</v>
      </c>
      <c r="AE550">
        <f>+Casos_PN_CORR[[#This Row],[43925]]-Casos_PN_CORR[[#This Row],[43924]]</f>
        <v>0</v>
      </c>
      <c r="AF550">
        <f>+Casos_PN_CORR[[#This Row],[43926]]-Casos_PN_CORR[[#This Row],[43925]]</f>
        <v>0</v>
      </c>
      <c r="AG550">
        <f>+Casos_PN_CORR[[#This Row],[43927]]-Casos_PN_CORR[[#This Row],[43926]]</f>
        <v>0</v>
      </c>
      <c r="AH550">
        <f>+Casos_PN_CORR[[#This Row],[43928]]-Casos_PN_CORR[[#This Row],[43927]]</f>
        <v>0</v>
      </c>
      <c r="AI550">
        <f>+Casos_PN_CORR[[#This Row],[43929]]-Casos_PN_CORR[[#This Row],[43928]]</f>
        <v>0</v>
      </c>
      <c r="AJ550">
        <f>+Casos_PN_CORR[[#This Row],[43930]]-Casos_PN_CORR[[#This Row],[43929]]</f>
        <v>0</v>
      </c>
      <c r="AK550">
        <f>+Casos_PN_CORR[[#This Row],[43931]]-Casos_PN_CORR[[#This Row],[43930]]</f>
        <v>0</v>
      </c>
      <c r="AL550">
        <f>+Casos_PN_CORR[[#This Row],[43932]]-Casos_PN_CORR[[#This Row],[43931]]</f>
        <v>0</v>
      </c>
      <c r="AM550">
        <f>+Casos_PN_CORR[[#This Row],[43933]]-Casos_PN_CORR[[#This Row],[43932]]</f>
        <v>0</v>
      </c>
      <c r="AN550">
        <f>+Casos_PN_CORR[[#This Row],[43934]]-Casos_PN_CORR[[#This Row],[43933]]</f>
        <v>0</v>
      </c>
      <c r="AO550">
        <f>+Casos_PN_CORR[[#This Row],[43935]]-Casos_PN_CORR[[#This Row],[43934]]</f>
        <v>0</v>
      </c>
      <c r="AP550">
        <f>+Casos_PN_CORR[[#This Row],[43936]]-Casos_PN_CORR[[#This Row],[43935]]</f>
        <v>0</v>
      </c>
      <c r="AQ550">
        <f>+Casos_PN_CORR[[#This Row],[43937]]-Casos_PN_CORR[[#This Row],[43936]]</f>
        <v>0</v>
      </c>
      <c r="AR550">
        <f>+Casos_PN_CORR[[#This Row],[43938]]-Casos_PN_CORR[[#This Row],[43937]]</f>
        <v>0</v>
      </c>
      <c r="AS550">
        <f>+Casos_PN_CORR[[#This Row],[43939]]-Casos_PN_CORR[[#This Row],[43938]]</f>
        <v>0</v>
      </c>
      <c r="AT550">
        <f>+Casos_PN_CORR[[#This Row],[43940]]-Casos_PN_CORR[[#This Row],[43939]]</f>
        <v>0</v>
      </c>
      <c r="AU550">
        <f>+Casos_PN_CORR[[#This Row],[43941]]-Casos_PN_CORR[[#This Row],[43940]]</f>
        <v>0</v>
      </c>
      <c r="AV550">
        <f>+Casos_PN_CORR[[#This Row],[43942]]-Casos_PN_CORR[[#This Row],[43941]]</f>
        <v>0</v>
      </c>
      <c r="AW550">
        <f>+Casos_PN_CORR[[#This Row],[43943]]-Casos_PN_CORR[[#This Row],[43942]]</f>
        <v>0</v>
      </c>
      <c r="AX550">
        <f>+Casos_PN_CORR[[#This Row],[43944]]-Casos_PN_CORR[[#This Row],[43943]]</f>
        <v>0</v>
      </c>
      <c r="AY550">
        <f>+Casos_PN_CORR[[#This Row],[43945]]-Casos_PN_CORR[[#This Row],[43944]]</f>
        <v>0</v>
      </c>
      <c r="AZ550">
        <f>+Casos_PN_CORR[[#This Row],[43946]]-Casos_PN_CORR[[#This Row],[43945]]</f>
        <v>0</v>
      </c>
      <c r="BA550">
        <f>+Casos_PN_CORR[[#This Row],[43947]]-Casos_PN_CORR[[#This Row],[43946]]</f>
        <v>0</v>
      </c>
      <c r="BB550">
        <f>+Casos_PN_CORR[[#This Row],[43948]]-Casos_PN_CORR[[#This Row],[43947]]</f>
        <v>0</v>
      </c>
      <c r="BC550">
        <f>+Casos_PN_CORR[[#This Row],[43949]]-Casos_PN_CORR[[#This Row],[43948]]</f>
        <v>0</v>
      </c>
      <c r="BD550">
        <f>+Casos_PN_CORR[[#This Row],[43950]]-Casos_PN_CORR[[#This Row],[43949]]</f>
        <v>0</v>
      </c>
      <c r="BE550">
        <f>+Casos_PN_CORR[[#This Row],[43951]]-Casos_PN_CORR[[#This Row],[43950]]</f>
        <v>0</v>
      </c>
      <c r="BF550">
        <f>+Casos_PN_CORR[[#This Row],[43952]]-Casos_PN_CORR[[#This Row],[43951]]</f>
        <v>0</v>
      </c>
      <c r="BG550">
        <f>+Casos_PN_CORR[[#This Row],[43953]]-Casos_PN_CORR[[#This Row],[43952]]</f>
        <v>0</v>
      </c>
      <c r="BH550">
        <f>+Casos_PN_CORR[[#This Row],[43954]]-Casos_PN_CORR[[#This Row],[43953]]</f>
        <v>0</v>
      </c>
      <c r="BI550">
        <f>+Casos_PN_CORR[[#This Row],[43955]]-Casos_PN_CORR[[#This Row],[43954]]</f>
        <v>0</v>
      </c>
      <c r="BJ550">
        <f>+Casos_PN_CORR[[#This Row],[43956]]-Casos_PN_CORR[[#This Row],[43955]]</f>
        <v>0</v>
      </c>
      <c r="BK550">
        <f>+Casos_PN_CORR[[#This Row],[43957]]-Casos_PN_CORR[[#This Row],[43956]]</f>
        <v>0</v>
      </c>
      <c r="BL550">
        <f>+Casos_PN_CORR[[#This Row],[43958]]-Casos_PN_CORR[[#This Row],[43957]]</f>
        <v>0</v>
      </c>
      <c r="BM550">
        <f>+Casos_PN_CORR[[#This Row],[43959]]-Casos_PN_CORR[[#This Row],[43958]]</f>
        <v>0</v>
      </c>
      <c r="BN550">
        <f>+Casos_PN_CORR[[#This Row],[43960]]-Casos_PN_CORR[[#This Row],[43959]]</f>
        <v>0</v>
      </c>
      <c r="BO550">
        <f>+Casos_PN_CORR[[#This Row],[43961]]-Casos_PN_CORR[[#This Row],[43960]]</f>
        <v>0</v>
      </c>
      <c r="BP550">
        <f>+Casos_PN_CORR[[#This Row],[43962]]-Casos_PN_CORR[[#This Row],[43961]]</f>
        <v>0</v>
      </c>
      <c r="BQ550">
        <f>+Casos_PN_CORR[[#This Row],[43963]]-Casos_PN_CORR[[#This Row],[43962]]</f>
        <v>0</v>
      </c>
      <c r="BR550">
        <f>+Casos_PN_CORR[[#This Row],[43964]]-Casos_PN_CORR[[#This Row],[43963]]</f>
        <v>0</v>
      </c>
      <c r="BS550">
        <f>+Casos_PN_CORR[[#This Row],[43965]]-Casos_PN_CORR[[#This Row],[43964]]</f>
        <v>0</v>
      </c>
      <c r="BT550">
        <f>+Casos_PN_CORR[[#This Row],[43966]]-Casos_PN_CORR[[#This Row],[43965]]</f>
        <v>0</v>
      </c>
      <c r="BU550">
        <f>+Casos_PN_CORR[[#This Row],[43967]]-Casos_PN_CORR[[#This Row],[43966]]</f>
        <v>0</v>
      </c>
      <c r="BV550">
        <f>+Casos_PN_CORR[[#This Row],[43968]]-Casos_PN_CORR[[#This Row],[43967]]</f>
        <v>0</v>
      </c>
      <c r="BW550">
        <f>+Casos_PN_CORR[[#This Row],[43969]]-Casos_PN_CORR[[#This Row],[43968]]</f>
        <v>0</v>
      </c>
      <c r="BX550">
        <f>+Casos_PN_CORR[[#This Row],[43970]]-Casos_PN_CORR[[#This Row],[43969]]</f>
        <v>0</v>
      </c>
      <c r="BY550">
        <f>+Casos_PN_CORR[[#This Row],[43971]]-Casos_PN_CORR[[#This Row],[43970]]</f>
        <v>0</v>
      </c>
      <c r="BZ550">
        <f>+Casos_PN_CORR[[#This Row],[43972]]-Casos_PN_CORR[[#This Row],[43971]]</f>
        <v>0</v>
      </c>
      <c r="CA550">
        <f>+Casos_PN_CORR[[#This Row],[43973]]-Casos_PN_CORR[[#This Row],[43972]]</f>
        <v>0</v>
      </c>
      <c r="CB550">
        <f>+Casos_PN_CORR[[#This Row],[43974]]-Casos_PN_CORR[[#This Row],[43973]]</f>
        <v>0</v>
      </c>
      <c r="CC550">
        <f>+Casos_PN_CORR[[#This Row],[43975]]-Casos_PN_CORR[[#This Row],[43974]]</f>
        <v>0</v>
      </c>
      <c r="CD550">
        <f>+Casos_PN_CORR[[#This Row],[43976]]-Casos_PN_CORR[[#This Row],[43975]]</f>
        <v>0</v>
      </c>
      <c r="CE550">
        <f>+Casos_PN_CORR[[#This Row],[43977]]-Casos_PN_CORR[[#This Row],[43976]]</f>
        <v>0</v>
      </c>
      <c r="CF550">
        <f>+Casos_PN_CORR[[#This Row],[43978]]-Casos_PN_CORR[[#This Row],[43977]]</f>
        <v>0</v>
      </c>
      <c r="CG550">
        <f>+Casos_PN_CORR[[#This Row],[43979]]-Casos_PN_CORR[[#This Row],[43978]]</f>
        <v>0</v>
      </c>
      <c r="CH550">
        <f>+Casos_PN_CORR[[#This Row],[43980]]-Casos_PN_CORR[[#This Row],[43979]]</f>
        <v>0</v>
      </c>
      <c r="CI550">
        <f>+Casos_PN_CORR[[#This Row],[43981]]-Casos_PN_CORR[[#This Row],[43980]]</f>
        <v>0</v>
      </c>
      <c r="CJ550">
        <f>+Casos_PN_CORR[[#This Row],[43982]]-Casos_PN_CORR[[#This Row],[43981]]</f>
        <v>0</v>
      </c>
      <c r="CK550">
        <f>+Casos_PN_CORR[[#This Row],[43983]]-Casos_PN_CORR[[#This Row],[43982]]</f>
        <v>0</v>
      </c>
      <c r="CL550">
        <f>+Casos_PN_CORR[[#This Row],[43984]]-Casos_PN_CORR[[#This Row],[43983]]</f>
        <v>0</v>
      </c>
      <c r="CM550">
        <f>+Casos_PN_CORR[[#This Row],[43985]]-Casos_PN_CORR[[#This Row],[43984]]</f>
        <v>0</v>
      </c>
      <c r="CN550">
        <f>+Casos_PN_CORR[[#This Row],[43986]]-Casos_PN_CORR[[#This Row],[43985]]</f>
        <v>0</v>
      </c>
      <c r="CO550">
        <f>+Casos_PN_CORR[[#This Row],[43987]]-Casos_PN_CORR[[#This Row],[43986]]</f>
        <v>0</v>
      </c>
      <c r="CP550">
        <f>+Casos_PN_CORR[[#This Row],[43988]]-Casos_PN_CORR[[#This Row],[43987]]</f>
        <v>0</v>
      </c>
      <c r="CQ550">
        <f>+Casos_PN_CORR[[#This Row],[43989]]-Casos_PN_CORR[[#This Row],[43988]]</f>
        <v>0</v>
      </c>
      <c r="CR550">
        <f>+Casos_PN_CORR[[#This Row],[43990]]-Casos_PN_CORR[[#This Row],[43989]]</f>
        <v>0</v>
      </c>
      <c r="CS550">
        <f>+Casos_PN_CORR[[#This Row],[43991]]-Casos_PN_CORR[[#This Row],[43990]]</f>
        <v>0</v>
      </c>
      <c r="CT550">
        <f>+Casos_PN_CORR[[#This Row],[43992]]-Casos_PN_CORR[[#This Row],[43991]]</f>
        <v>0</v>
      </c>
      <c r="CU550">
        <f>+Casos_PN_CORR[[#This Row],[43993]]-Casos_PN_CORR[[#This Row],[43992]]</f>
        <v>0</v>
      </c>
    </row>
    <row r="551" spans="1:99" x14ac:dyDescent="0.3">
      <c r="A551">
        <v>91013</v>
      </c>
      <c r="B551" s="2" t="s">
        <v>114</v>
      </c>
      <c r="C551" s="2" t="s">
        <v>115</v>
      </c>
      <c r="D551" s="2" t="s">
        <v>176</v>
      </c>
      <c r="E551" s="4">
        <f t="shared" si="8"/>
        <v>0</v>
      </c>
      <c r="F551">
        <f>+Casos_PN_CORR[[#This Row],[43900]]</f>
        <v>0</v>
      </c>
      <c r="G551">
        <f>+Casos_PN_CORR[[#This Row],[43901]]-Casos_PN_CORR[[#This Row],[43900]]</f>
        <v>0</v>
      </c>
      <c r="H551">
        <f>+Casos_PN_CORR[[#This Row],[43902]]-Casos_PN_CORR[[#This Row],[43901]]</f>
        <v>0</v>
      </c>
      <c r="I551">
        <f>+Casos_PN_CORR[[#This Row],[43903]]-Casos_PN_CORR[[#This Row],[43902]]</f>
        <v>0</v>
      </c>
      <c r="J551">
        <f>+Casos_PN_CORR[[#This Row],[43904]]-Casos_PN_CORR[[#This Row],[43903]]</f>
        <v>0</v>
      </c>
      <c r="K551">
        <f>+Casos_PN_CORR[[#This Row],[43905]]-Casos_PN_CORR[[#This Row],[43904]]</f>
        <v>0</v>
      </c>
      <c r="L551">
        <f>+Casos_PN_CORR[[#This Row],[43906]]-Casos_PN_CORR[[#This Row],[43905]]</f>
        <v>0</v>
      </c>
      <c r="M551">
        <f>+Casos_PN_CORR[[#This Row],[43907]]-Casos_PN_CORR[[#This Row],[43906]]</f>
        <v>0</v>
      </c>
      <c r="N551">
        <f>+Casos_PN_CORR[[#This Row],[43908]]-Casos_PN_CORR[[#This Row],[43907]]</f>
        <v>0</v>
      </c>
      <c r="O551">
        <f>+Casos_PN_CORR[[#This Row],[43909]]-Casos_PN_CORR[[#This Row],[43908]]</f>
        <v>0</v>
      </c>
      <c r="P551">
        <f>+Casos_PN_CORR[[#This Row],[43910]]-Casos_PN_CORR[[#This Row],[43909]]</f>
        <v>0</v>
      </c>
      <c r="Q551">
        <f>+Casos_PN_CORR[[#This Row],[43911]]-Casos_PN_CORR[[#This Row],[43910]]</f>
        <v>0</v>
      </c>
      <c r="R551">
        <f>+Casos_PN_CORR[[#This Row],[43912]]-Casos_PN_CORR[[#This Row],[43911]]</f>
        <v>0</v>
      </c>
      <c r="S551">
        <f>+Casos_PN_CORR[[#This Row],[43913]]-Casos_PN_CORR[[#This Row],[43912]]</f>
        <v>0</v>
      </c>
      <c r="T551">
        <f>+Casos_PN_CORR[[#This Row],[43914]]-Casos_PN_CORR[[#This Row],[43913]]</f>
        <v>0</v>
      </c>
      <c r="U551">
        <f>+Casos_PN_CORR[[#This Row],[43915]]-Casos_PN_CORR[[#This Row],[43914]]</f>
        <v>0</v>
      </c>
      <c r="V551">
        <f>+Casos_PN_CORR[[#This Row],[43916]]-Casos_PN_CORR[[#This Row],[43915]]</f>
        <v>0</v>
      </c>
      <c r="W551">
        <f>+Casos_PN_CORR[[#This Row],[43917]]-Casos_PN_CORR[[#This Row],[43916]]</f>
        <v>0</v>
      </c>
      <c r="X551">
        <f>+Casos_PN_CORR[[#This Row],[43918]]-Casos_PN_CORR[[#This Row],[43917]]</f>
        <v>0</v>
      </c>
      <c r="Y551">
        <f>+Casos_PN_CORR[[#This Row],[43919]]-Casos_PN_CORR[[#This Row],[43918]]</f>
        <v>0</v>
      </c>
      <c r="Z551">
        <f>+Casos_PN_CORR[[#This Row],[43920]]-Casos_PN_CORR[[#This Row],[43919]]</f>
        <v>0</v>
      </c>
      <c r="AA551">
        <f>+Casos_PN_CORR[[#This Row],[43921]]-Casos_PN_CORR[[#This Row],[43920]]</f>
        <v>0</v>
      </c>
      <c r="AB551">
        <f>+Casos_PN_CORR[[#This Row],[43922]]-Casos_PN_CORR[[#This Row],[43921]]</f>
        <v>0</v>
      </c>
      <c r="AC551">
        <f>+Casos_PN_CORR[[#This Row],[43923]]-Casos_PN_CORR[[#This Row],[43922]]</f>
        <v>0</v>
      </c>
      <c r="AD551">
        <f>+Casos_PN_CORR[[#This Row],[43924]]-Casos_PN_CORR[[#This Row],[43923]]</f>
        <v>0</v>
      </c>
      <c r="AE551">
        <f>+Casos_PN_CORR[[#This Row],[43925]]-Casos_PN_CORR[[#This Row],[43924]]</f>
        <v>0</v>
      </c>
      <c r="AF551">
        <f>+Casos_PN_CORR[[#This Row],[43926]]-Casos_PN_CORR[[#This Row],[43925]]</f>
        <v>0</v>
      </c>
      <c r="AG551">
        <f>+Casos_PN_CORR[[#This Row],[43927]]-Casos_PN_CORR[[#This Row],[43926]]</f>
        <v>0</v>
      </c>
      <c r="AH551">
        <f>+Casos_PN_CORR[[#This Row],[43928]]-Casos_PN_CORR[[#This Row],[43927]]</f>
        <v>0</v>
      </c>
      <c r="AI551">
        <f>+Casos_PN_CORR[[#This Row],[43929]]-Casos_PN_CORR[[#This Row],[43928]]</f>
        <v>0</v>
      </c>
      <c r="AJ551">
        <f>+Casos_PN_CORR[[#This Row],[43930]]-Casos_PN_CORR[[#This Row],[43929]]</f>
        <v>0</v>
      </c>
      <c r="AK551">
        <f>+Casos_PN_CORR[[#This Row],[43931]]-Casos_PN_CORR[[#This Row],[43930]]</f>
        <v>0</v>
      </c>
      <c r="AL551">
        <f>+Casos_PN_CORR[[#This Row],[43932]]-Casos_PN_CORR[[#This Row],[43931]]</f>
        <v>0</v>
      </c>
      <c r="AM551">
        <f>+Casos_PN_CORR[[#This Row],[43933]]-Casos_PN_CORR[[#This Row],[43932]]</f>
        <v>0</v>
      </c>
      <c r="AN551">
        <f>+Casos_PN_CORR[[#This Row],[43934]]-Casos_PN_CORR[[#This Row],[43933]]</f>
        <v>0</v>
      </c>
      <c r="AO551">
        <f>+Casos_PN_CORR[[#This Row],[43935]]-Casos_PN_CORR[[#This Row],[43934]]</f>
        <v>0</v>
      </c>
      <c r="AP551">
        <f>+Casos_PN_CORR[[#This Row],[43936]]-Casos_PN_CORR[[#This Row],[43935]]</f>
        <v>0</v>
      </c>
      <c r="AQ551">
        <f>+Casos_PN_CORR[[#This Row],[43937]]-Casos_PN_CORR[[#This Row],[43936]]</f>
        <v>0</v>
      </c>
      <c r="AR551">
        <f>+Casos_PN_CORR[[#This Row],[43938]]-Casos_PN_CORR[[#This Row],[43937]]</f>
        <v>0</v>
      </c>
      <c r="AS551">
        <f>+Casos_PN_CORR[[#This Row],[43939]]-Casos_PN_CORR[[#This Row],[43938]]</f>
        <v>0</v>
      </c>
      <c r="AT551">
        <f>+Casos_PN_CORR[[#This Row],[43940]]-Casos_PN_CORR[[#This Row],[43939]]</f>
        <v>0</v>
      </c>
      <c r="AU551">
        <f>+Casos_PN_CORR[[#This Row],[43941]]-Casos_PN_CORR[[#This Row],[43940]]</f>
        <v>0</v>
      </c>
      <c r="AV551">
        <f>+Casos_PN_CORR[[#This Row],[43942]]-Casos_PN_CORR[[#This Row],[43941]]</f>
        <v>0</v>
      </c>
      <c r="AW551">
        <f>+Casos_PN_CORR[[#This Row],[43943]]-Casos_PN_CORR[[#This Row],[43942]]</f>
        <v>0</v>
      </c>
      <c r="AX551">
        <f>+Casos_PN_CORR[[#This Row],[43944]]-Casos_PN_CORR[[#This Row],[43943]]</f>
        <v>0</v>
      </c>
      <c r="AY551">
        <f>+Casos_PN_CORR[[#This Row],[43945]]-Casos_PN_CORR[[#This Row],[43944]]</f>
        <v>0</v>
      </c>
      <c r="AZ551">
        <f>+Casos_PN_CORR[[#This Row],[43946]]-Casos_PN_CORR[[#This Row],[43945]]</f>
        <v>0</v>
      </c>
      <c r="BA551">
        <f>+Casos_PN_CORR[[#This Row],[43947]]-Casos_PN_CORR[[#This Row],[43946]]</f>
        <v>0</v>
      </c>
      <c r="BB551">
        <f>+Casos_PN_CORR[[#This Row],[43948]]-Casos_PN_CORR[[#This Row],[43947]]</f>
        <v>0</v>
      </c>
      <c r="BC551">
        <f>+Casos_PN_CORR[[#This Row],[43949]]-Casos_PN_CORR[[#This Row],[43948]]</f>
        <v>0</v>
      </c>
      <c r="BD551">
        <f>+Casos_PN_CORR[[#This Row],[43950]]-Casos_PN_CORR[[#This Row],[43949]]</f>
        <v>0</v>
      </c>
      <c r="BE551">
        <f>+Casos_PN_CORR[[#This Row],[43951]]-Casos_PN_CORR[[#This Row],[43950]]</f>
        <v>0</v>
      </c>
      <c r="BF551">
        <f>+Casos_PN_CORR[[#This Row],[43952]]-Casos_PN_CORR[[#This Row],[43951]]</f>
        <v>0</v>
      </c>
      <c r="BG551">
        <f>+Casos_PN_CORR[[#This Row],[43953]]-Casos_PN_CORR[[#This Row],[43952]]</f>
        <v>0</v>
      </c>
      <c r="BH551">
        <f>+Casos_PN_CORR[[#This Row],[43954]]-Casos_PN_CORR[[#This Row],[43953]]</f>
        <v>0</v>
      </c>
      <c r="BI551">
        <f>+Casos_PN_CORR[[#This Row],[43955]]-Casos_PN_CORR[[#This Row],[43954]]</f>
        <v>0</v>
      </c>
      <c r="BJ551">
        <f>+Casos_PN_CORR[[#This Row],[43956]]-Casos_PN_CORR[[#This Row],[43955]]</f>
        <v>0</v>
      </c>
      <c r="BK551">
        <f>+Casos_PN_CORR[[#This Row],[43957]]-Casos_PN_CORR[[#This Row],[43956]]</f>
        <v>0</v>
      </c>
      <c r="BL551">
        <f>+Casos_PN_CORR[[#This Row],[43958]]-Casos_PN_CORR[[#This Row],[43957]]</f>
        <v>0</v>
      </c>
      <c r="BM551">
        <f>+Casos_PN_CORR[[#This Row],[43959]]-Casos_PN_CORR[[#This Row],[43958]]</f>
        <v>0</v>
      </c>
      <c r="BN551">
        <f>+Casos_PN_CORR[[#This Row],[43960]]-Casos_PN_CORR[[#This Row],[43959]]</f>
        <v>0</v>
      </c>
      <c r="BO551">
        <f>+Casos_PN_CORR[[#This Row],[43961]]-Casos_PN_CORR[[#This Row],[43960]]</f>
        <v>0</v>
      </c>
      <c r="BP551">
        <f>+Casos_PN_CORR[[#This Row],[43962]]-Casos_PN_CORR[[#This Row],[43961]]</f>
        <v>0</v>
      </c>
      <c r="BQ551">
        <f>+Casos_PN_CORR[[#This Row],[43963]]-Casos_PN_CORR[[#This Row],[43962]]</f>
        <v>0</v>
      </c>
      <c r="BR551">
        <f>+Casos_PN_CORR[[#This Row],[43964]]-Casos_PN_CORR[[#This Row],[43963]]</f>
        <v>0</v>
      </c>
      <c r="BS551">
        <f>+Casos_PN_CORR[[#This Row],[43965]]-Casos_PN_CORR[[#This Row],[43964]]</f>
        <v>0</v>
      </c>
      <c r="BT551">
        <f>+Casos_PN_CORR[[#This Row],[43966]]-Casos_PN_CORR[[#This Row],[43965]]</f>
        <v>0</v>
      </c>
      <c r="BU551">
        <f>+Casos_PN_CORR[[#This Row],[43967]]-Casos_PN_CORR[[#This Row],[43966]]</f>
        <v>0</v>
      </c>
      <c r="BV551">
        <f>+Casos_PN_CORR[[#This Row],[43968]]-Casos_PN_CORR[[#This Row],[43967]]</f>
        <v>0</v>
      </c>
      <c r="BW551">
        <f>+Casos_PN_CORR[[#This Row],[43969]]-Casos_PN_CORR[[#This Row],[43968]]</f>
        <v>0</v>
      </c>
      <c r="BX551">
        <f>+Casos_PN_CORR[[#This Row],[43970]]-Casos_PN_CORR[[#This Row],[43969]]</f>
        <v>0</v>
      </c>
      <c r="BY551">
        <f>+Casos_PN_CORR[[#This Row],[43971]]-Casos_PN_CORR[[#This Row],[43970]]</f>
        <v>0</v>
      </c>
      <c r="BZ551">
        <f>+Casos_PN_CORR[[#This Row],[43972]]-Casos_PN_CORR[[#This Row],[43971]]</f>
        <v>0</v>
      </c>
      <c r="CA551">
        <f>+Casos_PN_CORR[[#This Row],[43973]]-Casos_PN_CORR[[#This Row],[43972]]</f>
        <v>0</v>
      </c>
      <c r="CB551">
        <f>+Casos_PN_CORR[[#This Row],[43974]]-Casos_PN_CORR[[#This Row],[43973]]</f>
        <v>0</v>
      </c>
      <c r="CC551">
        <f>+Casos_PN_CORR[[#This Row],[43975]]-Casos_PN_CORR[[#This Row],[43974]]</f>
        <v>0</v>
      </c>
      <c r="CD551">
        <f>+Casos_PN_CORR[[#This Row],[43976]]-Casos_PN_CORR[[#This Row],[43975]]</f>
        <v>0</v>
      </c>
      <c r="CE551">
        <f>+Casos_PN_CORR[[#This Row],[43977]]-Casos_PN_CORR[[#This Row],[43976]]</f>
        <v>0</v>
      </c>
      <c r="CF551">
        <f>+Casos_PN_CORR[[#This Row],[43978]]-Casos_PN_CORR[[#This Row],[43977]]</f>
        <v>0</v>
      </c>
      <c r="CG551">
        <f>+Casos_PN_CORR[[#This Row],[43979]]-Casos_PN_CORR[[#This Row],[43978]]</f>
        <v>0</v>
      </c>
      <c r="CH551">
        <f>+Casos_PN_CORR[[#This Row],[43980]]-Casos_PN_CORR[[#This Row],[43979]]</f>
        <v>0</v>
      </c>
      <c r="CI551">
        <f>+Casos_PN_CORR[[#This Row],[43981]]-Casos_PN_CORR[[#This Row],[43980]]</f>
        <v>0</v>
      </c>
      <c r="CJ551">
        <f>+Casos_PN_CORR[[#This Row],[43982]]-Casos_PN_CORR[[#This Row],[43981]]</f>
        <v>0</v>
      </c>
      <c r="CK551">
        <f>+Casos_PN_CORR[[#This Row],[43983]]-Casos_PN_CORR[[#This Row],[43982]]</f>
        <v>0</v>
      </c>
      <c r="CL551">
        <f>+Casos_PN_CORR[[#This Row],[43984]]-Casos_PN_CORR[[#This Row],[43983]]</f>
        <v>0</v>
      </c>
      <c r="CM551">
        <f>+Casos_PN_CORR[[#This Row],[43985]]-Casos_PN_CORR[[#This Row],[43984]]</f>
        <v>0</v>
      </c>
      <c r="CN551">
        <f>+Casos_PN_CORR[[#This Row],[43986]]-Casos_PN_CORR[[#This Row],[43985]]</f>
        <v>0</v>
      </c>
      <c r="CO551">
        <f>+Casos_PN_CORR[[#This Row],[43987]]-Casos_PN_CORR[[#This Row],[43986]]</f>
        <v>0</v>
      </c>
      <c r="CP551">
        <f>+Casos_PN_CORR[[#This Row],[43988]]-Casos_PN_CORR[[#This Row],[43987]]</f>
        <v>0</v>
      </c>
      <c r="CQ551">
        <f>+Casos_PN_CORR[[#This Row],[43989]]-Casos_PN_CORR[[#This Row],[43988]]</f>
        <v>0</v>
      </c>
      <c r="CR551">
        <f>+Casos_PN_CORR[[#This Row],[43990]]-Casos_PN_CORR[[#This Row],[43989]]</f>
        <v>0</v>
      </c>
      <c r="CS551">
        <f>+Casos_PN_CORR[[#This Row],[43991]]-Casos_PN_CORR[[#This Row],[43990]]</f>
        <v>0</v>
      </c>
      <c r="CT551">
        <f>+Casos_PN_CORR[[#This Row],[43992]]-Casos_PN_CORR[[#This Row],[43991]]</f>
        <v>0</v>
      </c>
      <c r="CU551">
        <f>+Casos_PN_CORR[[#This Row],[43993]]-Casos_PN_CORR[[#This Row],[43992]]</f>
        <v>0</v>
      </c>
    </row>
    <row r="552" spans="1:99" x14ac:dyDescent="0.3">
      <c r="A552">
        <v>120310</v>
      </c>
      <c r="B552" s="2" t="s">
        <v>191</v>
      </c>
      <c r="C552" s="2" t="s">
        <v>380</v>
      </c>
      <c r="D552" s="2" t="s">
        <v>729</v>
      </c>
      <c r="E552" s="4">
        <f t="shared" si="8"/>
        <v>0</v>
      </c>
      <c r="F552">
        <f>+Casos_PN_CORR[[#This Row],[43900]]</f>
        <v>0</v>
      </c>
      <c r="G552">
        <f>+Casos_PN_CORR[[#This Row],[43901]]-Casos_PN_CORR[[#This Row],[43900]]</f>
        <v>0</v>
      </c>
      <c r="H552">
        <f>+Casos_PN_CORR[[#This Row],[43902]]-Casos_PN_CORR[[#This Row],[43901]]</f>
        <v>0</v>
      </c>
      <c r="I552">
        <f>+Casos_PN_CORR[[#This Row],[43903]]-Casos_PN_CORR[[#This Row],[43902]]</f>
        <v>0</v>
      </c>
      <c r="J552">
        <f>+Casos_PN_CORR[[#This Row],[43904]]-Casos_PN_CORR[[#This Row],[43903]]</f>
        <v>0</v>
      </c>
      <c r="K552">
        <f>+Casos_PN_CORR[[#This Row],[43905]]-Casos_PN_CORR[[#This Row],[43904]]</f>
        <v>0</v>
      </c>
      <c r="L552">
        <f>+Casos_PN_CORR[[#This Row],[43906]]-Casos_PN_CORR[[#This Row],[43905]]</f>
        <v>0</v>
      </c>
      <c r="M552">
        <f>+Casos_PN_CORR[[#This Row],[43907]]-Casos_PN_CORR[[#This Row],[43906]]</f>
        <v>0</v>
      </c>
      <c r="N552">
        <f>+Casos_PN_CORR[[#This Row],[43908]]-Casos_PN_CORR[[#This Row],[43907]]</f>
        <v>0</v>
      </c>
      <c r="O552">
        <f>+Casos_PN_CORR[[#This Row],[43909]]-Casos_PN_CORR[[#This Row],[43908]]</f>
        <v>0</v>
      </c>
      <c r="P552">
        <f>+Casos_PN_CORR[[#This Row],[43910]]-Casos_PN_CORR[[#This Row],[43909]]</f>
        <v>0</v>
      </c>
      <c r="Q552">
        <f>+Casos_PN_CORR[[#This Row],[43911]]-Casos_PN_CORR[[#This Row],[43910]]</f>
        <v>0</v>
      </c>
      <c r="R552">
        <f>+Casos_PN_CORR[[#This Row],[43912]]-Casos_PN_CORR[[#This Row],[43911]]</f>
        <v>0</v>
      </c>
      <c r="S552">
        <f>+Casos_PN_CORR[[#This Row],[43913]]-Casos_PN_CORR[[#This Row],[43912]]</f>
        <v>0</v>
      </c>
      <c r="T552">
        <f>+Casos_PN_CORR[[#This Row],[43914]]-Casos_PN_CORR[[#This Row],[43913]]</f>
        <v>0</v>
      </c>
      <c r="U552">
        <f>+Casos_PN_CORR[[#This Row],[43915]]-Casos_PN_CORR[[#This Row],[43914]]</f>
        <v>0</v>
      </c>
      <c r="V552">
        <f>+Casos_PN_CORR[[#This Row],[43916]]-Casos_PN_CORR[[#This Row],[43915]]</f>
        <v>0</v>
      </c>
      <c r="W552">
        <f>+Casos_PN_CORR[[#This Row],[43917]]-Casos_PN_CORR[[#This Row],[43916]]</f>
        <v>0</v>
      </c>
      <c r="X552">
        <f>+Casos_PN_CORR[[#This Row],[43918]]-Casos_PN_CORR[[#This Row],[43917]]</f>
        <v>0</v>
      </c>
      <c r="Y552">
        <f>+Casos_PN_CORR[[#This Row],[43919]]-Casos_PN_CORR[[#This Row],[43918]]</f>
        <v>0</v>
      </c>
      <c r="Z552">
        <f>+Casos_PN_CORR[[#This Row],[43920]]-Casos_PN_CORR[[#This Row],[43919]]</f>
        <v>0</v>
      </c>
      <c r="AA552">
        <f>+Casos_PN_CORR[[#This Row],[43921]]-Casos_PN_CORR[[#This Row],[43920]]</f>
        <v>0</v>
      </c>
      <c r="AB552">
        <f>+Casos_PN_CORR[[#This Row],[43922]]-Casos_PN_CORR[[#This Row],[43921]]</f>
        <v>0</v>
      </c>
      <c r="AC552">
        <f>+Casos_PN_CORR[[#This Row],[43923]]-Casos_PN_CORR[[#This Row],[43922]]</f>
        <v>0</v>
      </c>
      <c r="AD552">
        <f>+Casos_PN_CORR[[#This Row],[43924]]-Casos_PN_CORR[[#This Row],[43923]]</f>
        <v>0</v>
      </c>
      <c r="AE552">
        <f>+Casos_PN_CORR[[#This Row],[43925]]-Casos_PN_CORR[[#This Row],[43924]]</f>
        <v>0</v>
      </c>
      <c r="AF552">
        <f>+Casos_PN_CORR[[#This Row],[43926]]-Casos_PN_CORR[[#This Row],[43925]]</f>
        <v>0</v>
      </c>
      <c r="AG552">
        <f>+Casos_PN_CORR[[#This Row],[43927]]-Casos_PN_CORR[[#This Row],[43926]]</f>
        <v>0</v>
      </c>
      <c r="AH552">
        <f>+Casos_PN_CORR[[#This Row],[43928]]-Casos_PN_CORR[[#This Row],[43927]]</f>
        <v>0</v>
      </c>
      <c r="AI552">
        <f>+Casos_PN_CORR[[#This Row],[43929]]-Casos_PN_CORR[[#This Row],[43928]]</f>
        <v>0</v>
      </c>
      <c r="AJ552">
        <f>+Casos_PN_CORR[[#This Row],[43930]]-Casos_PN_CORR[[#This Row],[43929]]</f>
        <v>0</v>
      </c>
      <c r="AK552">
        <f>+Casos_PN_CORR[[#This Row],[43931]]-Casos_PN_CORR[[#This Row],[43930]]</f>
        <v>0</v>
      </c>
      <c r="AL552">
        <f>+Casos_PN_CORR[[#This Row],[43932]]-Casos_PN_CORR[[#This Row],[43931]]</f>
        <v>0</v>
      </c>
      <c r="AM552">
        <f>+Casos_PN_CORR[[#This Row],[43933]]-Casos_PN_CORR[[#This Row],[43932]]</f>
        <v>0</v>
      </c>
      <c r="AN552">
        <f>+Casos_PN_CORR[[#This Row],[43934]]-Casos_PN_CORR[[#This Row],[43933]]</f>
        <v>0</v>
      </c>
      <c r="AO552">
        <f>+Casos_PN_CORR[[#This Row],[43935]]-Casos_PN_CORR[[#This Row],[43934]]</f>
        <v>0</v>
      </c>
      <c r="AP552">
        <f>+Casos_PN_CORR[[#This Row],[43936]]-Casos_PN_CORR[[#This Row],[43935]]</f>
        <v>0</v>
      </c>
      <c r="AQ552">
        <f>+Casos_PN_CORR[[#This Row],[43937]]-Casos_PN_CORR[[#This Row],[43936]]</f>
        <v>0</v>
      </c>
      <c r="AR552">
        <f>+Casos_PN_CORR[[#This Row],[43938]]-Casos_PN_CORR[[#This Row],[43937]]</f>
        <v>0</v>
      </c>
      <c r="AS552">
        <f>+Casos_PN_CORR[[#This Row],[43939]]-Casos_PN_CORR[[#This Row],[43938]]</f>
        <v>0</v>
      </c>
      <c r="AT552">
        <f>+Casos_PN_CORR[[#This Row],[43940]]-Casos_PN_CORR[[#This Row],[43939]]</f>
        <v>0</v>
      </c>
      <c r="AU552">
        <f>+Casos_PN_CORR[[#This Row],[43941]]-Casos_PN_CORR[[#This Row],[43940]]</f>
        <v>0</v>
      </c>
      <c r="AV552">
        <f>+Casos_PN_CORR[[#This Row],[43942]]-Casos_PN_CORR[[#This Row],[43941]]</f>
        <v>0</v>
      </c>
      <c r="AW552">
        <f>+Casos_PN_CORR[[#This Row],[43943]]-Casos_PN_CORR[[#This Row],[43942]]</f>
        <v>0</v>
      </c>
      <c r="AX552">
        <f>+Casos_PN_CORR[[#This Row],[43944]]-Casos_PN_CORR[[#This Row],[43943]]</f>
        <v>0</v>
      </c>
      <c r="AY552">
        <f>+Casos_PN_CORR[[#This Row],[43945]]-Casos_PN_CORR[[#This Row],[43944]]</f>
        <v>0</v>
      </c>
      <c r="AZ552">
        <f>+Casos_PN_CORR[[#This Row],[43946]]-Casos_PN_CORR[[#This Row],[43945]]</f>
        <v>0</v>
      </c>
      <c r="BA552">
        <f>+Casos_PN_CORR[[#This Row],[43947]]-Casos_PN_CORR[[#This Row],[43946]]</f>
        <v>0</v>
      </c>
      <c r="BB552">
        <f>+Casos_PN_CORR[[#This Row],[43948]]-Casos_PN_CORR[[#This Row],[43947]]</f>
        <v>0</v>
      </c>
      <c r="BC552">
        <f>+Casos_PN_CORR[[#This Row],[43949]]-Casos_PN_CORR[[#This Row],[43948]]</f>
        <v>0</v>
      </c>
      <c r="BD552">
        <f>+Casos_PN_CORR[[#This Row],[43950]]-Casos_PN_CORR[[#This Row],[43949]]</f>
        <v>0</v>
      </c>
      <c r="BE552">
        <f>+Casos_PN_CORR[[#This Row],[43951]]-Casos_PN_CORR[[#This Row],[43950]]</f>
        <v>0</v>
      </c>
      <c r="BF552">
        <f>+Casos_PN_CORR[[#This Row],[43952]]-Casos_PN_CORR[[#This Row],[43951]]</f>
        <v>0</v>
      </c>
      <c r="BG552">
        <f>+Casos_PN_CORR[[#This Row],[43953]]-Casos_PN_CORR[[#This Row],[43952]]</f>
        <v>0</v>
      </c>
      <c r="BH552">
        <f>+Casos_PN_CORR[[#This Row],[43954]]-Casos_PN_CORR[[#This Row],[43953]]</f>
        <v>0</v>
      </c>
      <c r="BI552">
        <f>+Casos_PN_CORR[[#This Row],[43955]]-Casos_PN_CORR[[#This Row],[43954]]</f>
        <v>0</v>
      </c>
      <c r="BJ552">
        <f>+Casos_PN_CORR[[#This Row],[43956]]-Casos_PN_CORR[[#This Row],[43955]]</f>
        <v>0</v>
      </c>
      <c r="BK552">
        <f>+Casos_PN_CORR[[#This Row],[43957]]-Casos_PN_CORR[[#This Row],[43956]]</f>
        <v>0</v>
      </c>
      <c r="BL552">
        <f>+Casos_PN_CORR[[#This Row],[43958]]-Casos_PN_CORR[[#This Row],[43957]]</f>
        <v>0</v>
      </c>
      <c r="BM552">
        <f>+Casos_PN_CORR[[#This Row],[43959]]-Casos_PN_CORR[[#This Row],[43958]]</f>
        <v>0</v>
      </c>
      <c r="BN552">
        <f>+Casos_PN_CORR[[#This Row],[43960]]-Casos_PN_CORR[[#This Row],[43959]]</f>
        <v>0</v>
      </c>
      <c r="BO552">
        <f>+Casos_PN_CORR[[#This Row],[43961]]-Casos_PN_CORR[[#This Row],[43960]]</f>
        <v>0</v>
      </c>
      <c r="BP552">
        <f>+Casos_PN_CORR[[#This Row],[43962]]-Casos_PN_CORR[[#This Row],[43961]]</f>
        <v>0</v>
      </c>
      <c r="BQ552">
        <f>+Casos_PN_CORR[[#This Row],[43963]]-Casos_PN_CORR[[#This Row],[43962]]</f>
        <v>0</v>
      </c>
      <c r="BR552">
        <f>+Casos_PN_CORR[[#This Row],[43964]]-Casos_PN_CORR[[#This Row],[43963]]</f>
        <v>0</v>
      </c>
      <c r="BS552">
        <f>+Casos_PN_CORR[[#This Row],[43965]]-Casos_PN_CORR[[#This Row],[43964]]</f>
        <v>0</v>
      </c>
      <c r="BT552">
        <f>+Casos_PN_CORR[[#This Row],[43966]]-Casos_PN_CORR[[#This Row],[43965]]</f>
        <v>0</v>
      </c>
      <c r="BU552">
        <f>+Casos_PN_CORR[[#This Row],[43967]]-Casos_PN_CORR[[#This Row],[43966]]</f>
        <v>0</v>
      </c>
      <c r="BV552">
        <f>+Casos_PN_CORR[[#This Row],[43968]]-Casos_PN_CORR[[#This Row],[43967]]</f>
        <v>0</v>
      </c>
      <c r="BW552">
        <f>+Casos_PN_CORR[[#This Row],[43969]]-Casos_PN_CORR[[#This Row],[43968]]</f>
        <v>0</v>
      </c>
      <c r="BX552">
        <f>+Casos_PN_CORR[[#This Row],[43970]]-Casos_PN_CORR[[#This Row],[43969]]</f>
        <v>0</v>
      </c>
      <c r="BY552">
        <f>+Casos_PN_CORR[[#This Row],[43971]]-Casos_PN_CORR[[#This Row],[43970]]</f>
        <v>0</v>
      </c>
      <c r="BZ552">
        <f>+Casos_PN_CORR[[#This Row],[43972]]-Casos_PN_CORR[[#This Row],[43971]]</f>
        <v>0</v>
      </c>
      <c r="CA552">
        <f>+Casos_PN_CORR[[#This Row],[43973]]-Casos_PN_CORR[[#This Row],[43972]]</f>
        <v>0</v>
      </c>
      <c r="CB552">
        <f>+Casos_PN_CORR[[#This Row],[43974]]-Casos_PN_CORR[[#This Row],[43973]]</f>
        <v>0</v>
      </c>
      <c r="CC552">
        <f>+Casos_PN_CORR[[#This Row],[43975]]-Casos_PN_CORR[[#This Row],[43974]]</f>
        <v>0</v>
      </c>
      <c r="CD552">
        <f>+Casos_PN_CORR[[#This Row],[43976]]-Casos_PN_CORR[[#This Row],[43975]]</f>
        <v>0</v>
      </c>
      <c r="CE552">
        <f>+Casos_PN_CORR[[#This Row],[43977]]-Casos_PN_CORR[[#This Row],[43976]]</f>
        <v>0</v>
      </c>
      <c r="CF552">
        <f>+Casos_PN_CORR[[#This Row],[43978]]-Casos_PN_CORR[[#This Row],[43977]]</f>
        <v>0</v>
      </c>
      <c r="CG552">
        <f>+Casos_PN_CORR[[#This Row],[43979]]-Casos_PN_CORR[[#This Row],[43978]]</f>
        <v>0</v>
      </c>
      <c r="CH552">
        <f>+Casos_PN_CORR[[#This Row],[43980]]-Casos_PN_CORR[[#This Row],[43979]]</f>
        <v>0</v>
      </c>
      <c r="CI552">
        <f>+Casos_PN_CORR[[#This Row],[43981]]-Casos_PN_CORR[[#This Row],[43980]]</f>
        <v>0</v>
      </c>
      <c r="CJ552">
        <f>+Casos_PN_CORR[[#This Row],[43982]]-Casos_PN_CORR[[#This Row],[43981]]</f>
        <v>0</v>
      </c>
      <c r="CK552">
        <f>+Casos_PN_CORR[[#This Row],[43983]]-Casos_PN_CORR[[#This Row],[43982]]</f>
        <v>0</v>
      </c>
      <c r="CL552">
        <f>+Casos_PN_CORR[[#This Row],[43984]]-Casos_PN_CORR[[#This Row],[43983]]</f>
        <v>0</v>
      </c>
      <c r="CM552">
        <f>+Casos_PN_CORR[[#This Row],[43985]]-Casos_PN_CORR[[#This Row],[43984]]</f>
        <v>0</v>
      </c>
      <c r="CN552">
        <f>+Casos_PN_CORR[[#This Row],[43986]]-Casos_PN_CORR[[#This Row],[43985]]</f>
        <v>0</v>
      </c>
      <c r="CO552">
        <f>+Casos_PN_CORR[[#This Row],[43987]]-Casos_PN_CORR[[#This Row],[43986]]</f>
        <v>0</v>
      </c>
      <c r="CP552">
        <f>+Casos_PN_CORR[[#This Row],[43988]]-Casos_PN_CORR[[#This Row],[43987]]</f>
        <v>0</v>
      </c>
      <c r="CQ552">
        <f>+Casos_PN_CORR[[#This Row],[43989]]-Casos_PN_CORR[[#This Row],[43988]]</f>
        <v>0</v>
      </c>
      <c r="CR552">
        <f>+Casos_PN_CORR[[#This Row],[43990]]-Casos_PN_CORR[[#This Row],[43989]]</f>
        <v>0</v>
      </c>
      <c r="CS552">
        <f>+Casos_PN_CORR[[#This Row],[43991]]-Casos_PN_CORR[[#This Row],[43990]]</f>
        <v>0</v>
      </c>
      <c r="CT552">
        <f>+Casos_PN_CORR[[#This Row],[43992]]-Casos_PN_CORR[[#This Row],[43991]]</f>
        <v>0</v>
      </c>
      <c r="CU552">
        <f>+Casos_PN_CORR[[#This Row],[43993]]-Casos_PN_CORR[[#This Row],[43992]]</f>
        <v>0</v>
      </c>
    </row>
    <row r="553" spans="1:99" x14ac:dyDescent="0.3">
      <c r="A553">
        <v>40706</v>
      </c>
      <c r="B553" s="2" t="s">
        <v>154</v>
      </c>
      <c r="C553" s="2" t="s">
        <v>286</v>
      </c>
      <c r="D553" s="2" t="s">
        <v>730</v>
      </c>
      <c r="E553" s="4">
        <f t="shared" si="8"/>
        <v>0</v>
      </c>
      <c r="F553">
        <f>+Casos_PN_CORR[[#This Row],[43900]]</f>
        <v>0</v>
      </c>
      <c r="G553">
        <f>+Casos_PN_CORR[[#This Row],[43901]]-Casos_PN_CORR[[#This Row],[43900]]</f>
        <v>0</v>
      </c>
      <c r="H553">
        <f>+Casos_PN_CORR[[#This Row],[43902]]-Casos_PN_CORR[[#This Row],[43901]]</f>
        <v>0</v>
      </c>
      <c r="I553">
        <f>+Casos_PN_CORR[[#This Row],[43903]]-Casos_PN_CORR[[#This Row],[43902]]</f>
        <v>0</v>
      </c>
      <c r="J553">
        <f>+Casos_PN_CORR[[#This Row],[43904]]-Casos_PN_CORR[[#This Row],[43903]]</f>
        <v>0</v>
      </c>
      <c r="K553">
        <f>+Casos_PN_CORR[[#This Row],[43905]]-Casos_PN_CORR[[#This Row],[43904]]</f>
        <v>0</v>
      </c>
      <c r="L553">
        <f>+Casos_PN_CORR[[#This Row],[43906]]-Casos_PN_CORR[[#This Row],[43905]]</f>
        <v>0</v>
      </c>
      <c r="M553">
        <f>+Casos_PN_CORR[[#This Row],[43907]]-Casos_PN_CORR[[#This Row],[43906]]</f>
        <v>0</v>
      </c>
      <c r="N553">
        <f>+Casos_PN_CORR[[#This Row],[43908]]-Casos_PN_CORR[[#This Row],[43907]]</f>
        <v>0</v>
      </c>
      <c r="O553">
        <f>+Casos_PN_CORR[[#This Row],[43909]]-Casos_PN_CORR[[#This Row],[43908]]</f>
        <v>0</v>
      </c>
      <c r="P553">
        <f>+Casos_PN_CORR[[#This Row],[43910]]-Casos_PN_CORR[[#This Row],[43909]]</f>
        <v>0</v>
      </c>
      <c r="Q553">
        <f>+Casos_PN_CORR[[#This Row],[43911]]-Casos_PN_CORR[[#This Row],[43910]]</f>
        <v>0</v>
      </c>
      <c r="R553">
        <f>+Casos_PN_CORR[[#This Row],[43912]]-Casos_PN_CORR[[#This Row],[43911]]</f>
        <v>0</v>
      </c>
      <c r="S553">
        <f>+Casos_PN_CORR[[#This Row],[43913]]-Casos_PN_CORR[[#This Row],[43912]]</f>
        <v>0</v>
      </c>
      <c r="T553">
        <f>+Casos_PN_CORR[[#This Row],[43914]]-Casos_PN_CORR[[#This Row],[43913]]</f>
        <v>0</v>
      </c>
      <c r="U553">
        <f>+Casos_PN_CORR[[#This Row],[43915]]-Casos_PN_CORR[[#This Row],[43914]]</f>
        <v>0</v>
      </c>
      <c r="V553">
        <f>+Casos_PN_CORR[[#This Row],[43916]]-Casos_PN_CORR[[#This Row],[43915]]</f>
        <v>0</v>
      </c>
      <c r="W553">
        <f>+Casos_PN_CORR[[#This Row],[43917]]-Casos_PN_CORR[[#This Row],[43916]]</f>
        <v>0</v>
      </c>
      <c r="X553">
        <f>+Casos_PN_CORR[[#This Row],[43918]]-Casos_PN_CORR[[#This Row],[43917]]</f>
        <v>0</v>
      </c>
      <c r="Y553">
        <f>+Casos_PN_CORR[[#This Row],[43919]]-Casos_PN_CORR[[#This Row],[43918]]</f>
        <v>0</v>
      </c>
      <c r="Z553">
        <f>+Casos_PN_CORR[[#This Row],[43920]]-Casos_PN_CORR[[#This Row],[43919]]</f>
        <v>0</v>
      </c>
      <c r="AA553">
        <f>+Casos_PN_CORR[[#This Row],[43921]]-Casos_PN_CORR[[#This Row],[43920]]</f>
        <v>0</v>
      </c>
      <c r="AB553">
        <f>+Casos_PN_CORR[[#This Row],[43922]]-Casos_PN_CORR[[#This Row],[43921]]</f>
        <v>0</v>
      </c>
      <c r="AC553">
        <f>+Casos_PN_CORR[[#This Row],[43923]]-Casos_PN_CORR[[#This Row],[43922]]</f>
        <v>0</v>
      </c>
      <c r="AD553">
        <f>+Casos_PN_CORR[[#This Row],[43924]]-Casos_PN_CORR[[#This Row],[43923]]</f>
        <v>0</v>
      </c>
      <c r="AE553">
        <f>+Casos_PN_CORR[[#This Row],[43925]]-Casos_PN_CORR[[#This Row],[43924]]</f>
        <v>0</v>
      </c>
      <c r="AF553">
        <f>+Casos_PN_CORR[[#This Row],[43926]]-Casos_PN_CORR[[#This Row],[43925]]</f>
        <v>0</v>
      </c>
      <c r="AG553">
        <f>+Casos_PN_CORR[[#This Row],[43927]]-Casos_PN_CORR[[#This Row],[43926]]</f>
        <v>0</v>
      </c>
      <c r="AH553">
        <f>+Casos_PN_CORR[[#This Row],[43928]]-Casos_PN_CORR[[#This Row],[43927]]</f>
        <v>0</v>
      </c>
      <c r="AI553">
        <f>+Casos_PN_CORR[[#This Row],[43929]]-Casos_PN_CORR[[#This Row],[43928]]</f>
        <v>0</v>
      </c>
      <c r="AJ553">
        <f>+Casos_PN_CORR[[#This Row],[43930]]-Casos_PN_CORR[[#This Row],[43929]]</f>
        <v>0</v>
      </c>
      <c r="AK553">
        <f>+Casos_PN_CORR[[#This Row],[43931]]-Casos_PN_CORR[[#This Row],[43930]]</f>
        <v>0</v>
      </c>
      <c r="AL553">
        <f>+Casos_PN_CORR[[#This Row],[43932]]-Casos_PN_CORR[[#This Row],[43931]]</f>
        <v>0</v>
      </c>
      <c r="AM553">
        <f>+Casos_PN_CORR[[#This Row],[43933]]-Casos_PN_CORR[[#This Row],[43932]]</f>
        <v>0</v>
      </c>
      <c r="AN553">
        <f>+Casos_PN_CORR[[#This Row],[43934]]-Casos_PN_CORR[[#This Row],[43933]]</f>
        <v>0</v>
      </c>
      <c r="AO553">
        <f>+Casos_PN_CORR[[#This Row],[43935]]-Casos_PN_CORR[[#This Row],[43934]]</f>
        <v>0</v>
      </c>
      <c r="AP553">
        <f>+Casos_PN_CORR[[#This Row],[43936]]-Casos_PN_CORR[[#This Row],[43935]]</f>
        <v>0</v>
      </c>
      <c r="AQ553">
        <f>+Casos_PN_CORR[[#This Row],[43937]]-Casos_PN_CORR[[#This Row],[43936]]</f>
        <v>0</v>
      </c>
      <c r="AR553">
        <f>+Casos_PN_CORR[[#This Row],[43938]]-Casos_PN_CORR[[#This Row],[43937]]</f>
        <v>0</v>
      </c>
      <c r="AS553">
        <f>+Casos_PN_CORR[[#This Row],[43939]]-Casos_PN_CORR[[#This Row],[43938]]</f>
        <v>0</v>
      </c>
      <c r="AT553">
        <f>+Casos_PN_CORR[[#This Row],[43940]]-Casos_PN_CORR[[#This Row],[43939]]</f>
        <v>0</v>
      </c>
      <c r="AU553">
        <f>+Casos_PN_CORR[[#This Row],[43941]]-Casos_PN_CORR[[#This Row],[43940]]</f>
        <v>0</v>
      </c>
      <c r="AV553">
        <f>+Casos_PN_CORR[[#This Row],[43942]]-Casos_PN_CORR[[#This Row],[43941]]</f>
        <v>0</v>
      </c>
      <c r="AW553">
        <f>+Casos_PN_CORR[[#This Row],[43943]]-Casos_PN_CORR[[#This Row],[43942]]</f>
        <v>0</v>
      </c>
      <c r="AX553">
        <f>+Casos_PN_CORR[[#This Row],[43944]]-Casos_PN_CORR[[#This Row],[43943]]</f>
        <v>0</v>
      </c>
      <c r="AY553">
        <f>+Casos_PN_CORR[[#This Row],[43945]]-Casos_PN_CORR[[#This Row],[43944]]</f>
        <v>0</v>
      </c>
      <c r="AZ553">
        <f>+Casos_PN_CORR[[#This Row],[43946]]-Casos_PN_CORR[[#This Row],[43945]]</f>
        <v>0</v>
      </c>
      <c r="BA553">
        <f>+Casos_PN_CORR[[#This Row],[43947]]-Casos_PN_CORR[[#This Row],[43946]]</f>
        <v>0</v>
      </c>
      <c r="BB553">
        <f>+Casos_PN_CORR[[#This Row],[43948]]-Casos_PN_CORR[[#This Row],[43947]]</f>
        <v>0</v>
      </c>
      <c r="BC553">
        <f>+Casos_PN_CORR[[#This Row],[43949]]-Casos_PN_CORR[[#This Row],[43948]]</f>
        <v>0</v>
      </c>
      <c r="BD553">
        <f>+Casos_PN_CORR[[#This Row],[43950]]-Casos_PN_CORR[[#This Row],[43949]]</f>
        <v>0</v>
      </c>
      <c r="BE553">
        <f>+Casos_PN_CORR[[#This Row],[43951]]-Casos_PN_CORR[[#This Row],[43950]]</f>
        <v>0</v>
      </c>
      <c r="BF553">
        <f>+Casos_PN_CORR[[#This Row],[43952]]-Casos_PN_CORR[[#This Row],[43951]]</f>
        <v>0</v>
      </c>
      <c r="BG553">
        <f>+Casos_PN_CORR[[#This Row],[43953]]-Casos_PN_CORR[[#This Row],[43952]]</f>
        <v>0</v>
      </c>
      <c r="BH553">
        <f>+Casos_PN_CORR[[#This Row],[43954]]-Casos_PN_CORR[[#This Row],[43953]]</f>
        <v>0</v>
      </c>
      <c r="BI553">
        <f>+Casos_PN_CORR[[#This Row],[43955]]-Casos_PN_CORR[[#This Row],[43954]]</f>
        <v>0</v>
      </c>
      <c r="BJ553">
        <f>+Casos_PN_CORR[[#This Row],[43956]]-Casos_PN_CORR[[#This Row],[43955]]</f>
        <v>0</v>
      </c>
      <c r="BK553">
        <f>+Casos_PN_CORR[[#This Row],[43957]]-Casos_PN_CORR[[#This Row],[43956]]</f>
        <v>0</v>
      </c>
      <c r="BL553">
        <f>+Casos_PN_CORR[[#This Row],[43958]]-Casos_PN_CORR[[#This Row],[43957]]</f>
        <v>0</v>
      </c>
      <c r="BM553">
        <f>+Casos_PN_CORR[[#This Row],[43959]]-Casos_PN_CORR[[#This Row],[43958]]</f>
        <v>0</v>
      </c>
      <c r="BN553">
        <f>+Casos_PN_CORR[[#This Row],[43960]]-Casos_PN_CORR[[#This Row],[43959]]</f>
        <v>0</v>
      </c>
      <c r="BO553">
        <f>+Casos_PN_CORR[[#This Row],[43961]]-Casos_PN_CORR[[#This Row],[43960]]</f>
        <v>0</v>
      </c>
      <c r="BP553">
        <f>+Casos_PN_CORR[[#This Row],[43962]]-Casos_PN_CORR[[#This Row],[43961]]</f>
        <v>0</v>
      </c>
      <c r="BQ553">
        <f>+Casos_PN_CORR[[#This Row],[43963]]-Casos_PN_CORR[[#This Row],[43962]]</f>
        <v>0</v>
      </c>
      <c r="BR553">
        <f>+Casos_PN_CORR[[#This Row],[43964]]-Casos_PN_CORR[[#This Row],[43963]]</f>
        <v>0</v>
      </c>
      <c r="BS553">
        <f>+Casos_PN_CORR[[#This Row],[43965]]-Casos_PN_CORR[[#This Row],[43964]]</f>
        <v>0</v>
      </c>
      <c r="BT553">
        <f>+Casos_PN_CORR[[#This Row],[43966]]-Casos_PN_CORR[[#This Row],[43965]]</f>
        <v>0</v>
      </c>
      <c r="BU553">
        <f>+Casos_PN_CORR[[#This Row],[43967]]-Casos_PN_CORR[[#This Row],[43966]]</f>
        <v>0</v>
      </c>
      <c r="BV553">
        <f>+Casos_PN_CORR[[#This Row],[43968]]-Casos_PN_CORR[[#This Row],[43967]]</f>
        <v>0</v>
      </c>
      <c r="BW553">
        <f>+Casos_PN_CORR[[#This Row],[43969]]-Casos_PN_CORR[[#This Row],[43968]]</f>
        <v>0</v>
      </c>
      <c r="BX553">
        <f>+Casos_PN_CORR[[#This Row],[43970]]-Casos_PN_CORR[[#This Row],[43969]]</f>
        <v>0</v>
      </c>
      <c r="BY553">
        <f>+Casos_PN_CORR[[#This Row],[43971]]-Casos_PN_CORR[[#This Row],[43970]]</f>
        <v>0</v>
      </c>
      <c r="BZ553">
        <f>+Casos_PN_CORR[[#This Row],[43972]]-Casos_PN_CORR[[#This Row],[43971]]</f>
        <v>0</v>
      </c>
      <c r="CA553">
        <f>+Casos_PN_CORR[[#This Row],[43973]]-Casos_PN_CORR[[#This Row],[43972]]</f>
        <v>0</v>
      </c>
      <c r="CB553">
        <f>+Casos_PN_CORR[[#This Row],[43974]]-Casos_PN_CORR[[#This Row],[43973]]</f>
        <v>0</v>
      </c>
      <c r="CC553">
        <f>+Casos_PN_CORR[[#This Row],[43975]]-Casos_PN_CORR[[#This Row],[43974]]</f>
        <v>0</v>
      </c>
      <c r="CD553">
        <f>+Casos_PN_CORR[[#This Row],[43976]]-Casos_PN_CORR[[#This Row],[43975]]</f>
        <v>0</v>
      </c>
      <c r="CE553">
        <f>+Casos_PN_CORR[[#This Row],[43977]]-Casos_PN_CORR[[#This Row],[43976]]</f>
        <v>0</v>
      </c>
      <c r="CF553">
        <f>+Casos_PN_CORR[[#This Row],[43978]]-Casos_PN_CORR[[#This Row],[43977]]</f>
        <v>0</v>
      </c>
      <c r="CG553">
        <f>+Casos_PN_CORR[[#This Row],[43979]]-Casos_PN_CORR[[#This Row],[43978]]</f>
        <v>0</v>
      </c>
      <c r="CH553">
        <f>+Casos_PN_CORR[[#This Row],[43980]]-Casos_PN_CORR[[#This Row],[43979]]</f>
        <v>0</v>
      </c>
      <c r="CI553">
        <f>+Casos_PN_CORR[[#This Row],[43981]]-Casos_PN_CORR[[#This Row],[43980]]</f>
        <v>0</v>
      </c>
      <c r="CJ553">
        <f>+Casos_PN_CORR[[#This Row],[43982]]-Casos_PN_CORR[[#This Row],[43981]]</f>
        <v>0</v>
      </c>
      <c r="CK553">
        <f>+Casos_PN_CORR[[#This Row],[43983]]-Casos_PN_CORR[[#This Row],[43982]]</f>
        <v>0</v>
      </c>
      <c r="CL553">
        <f>+Casos_PN_CORR[[#This Row],[43984]]-Casos_PN_CORR[[#This Row],[43983]]</f>
        <v>0</v>
      </c>
      <c r="CM553">
        <f>+Casos_PN_CORR[[#This Row],[43985]]-Casos_PN_CORR[[#This Row],[43984]]</f>
        <v>0</v>
      </c>
      <c r="CN553">
        <f>+Casos_PN_CORR[[#This Row],[43986]]-Casos_PN_CORR[[#This Row],[43985]]</f>
        <v>0</v>
      </c>
      <c r="CO553">
        <f>+Casos_PN_CORR[[#This Row],[43987]]-Casos_PN_CORR[[#This Row],[43986]]</f>
        <v>0</v>
      </c>
      <c r="CP553">
        <f>+Casos_PN_CORR[[#This Row],[43988]]-Casos_PN_CORR[[#This Row],[43987]]</f>
        <v>0</v>
      </c>
      <c r="CQ553">
        <f>+Casos_PN_CORR[[#This Row],[43989]]-Casos_PN_CORR[[#This Row],[43988]]</f>
        <v>0</v>
      </c>
      <c r="CR553">
        <f>+Casos_PN_CORR[[#This Row],[43990]]-Casos_PN_CORR[[#This Row],[43989]]</f>
        <v>0</v>
      </c>
      <c r="CS553">
        <f>+Casos_PN_CORR[[#This Row],[43991]]-Casos_PN_CORR[[#This Row],[43990]]</f>
        <v>0</v>
      </c>
      <c r="CT553">
        <f>+Casos_PN_CORR[[#This Row],[43992]]-Casos_PN_CORR[[#This Row],[43991]]</f>
        <v>0</v>
      </c>
      <c r="CU553">
        <f>+Casos_PN_CORR[[#This Row],[43993]]-Casos_PN_CORR[[#This Row],[43992]]</f>
        <v>0</v>
      </c>
    </row>
    <row r="554" spans="1:99" x14ac:dyDescent="0.3">
      <c r="A554">
        <v>90908</v>
      </c>
      <c r="B554" s="2" t="s">
        <v>114</v>
      </c>
      <c r="C554" s="2" t="s">
        <v>181</v>
      </c>
      <c r="D554" s="2" t="s">
        <v>731</v>
      </c>
      <c r="E554" s="4">
        <f t="shared" si="8"/>
        <v>0</v>
      </c>
      <c r="F554">
        <f>+Casos_PN_CORR[[#This Row],[43900]]</f>
        <v>0</v>
      </c>
      <c r="G554">
        <f>+Casos_PN_CORR[[#This Row],[43901]]-Casos_PN_CORR[[#This Row],[43900]]</f>
        <v>0</v>
      </c>
      <c r="H554">
        <f>+Casos_PN_CORR[[#This Row],[43902]]-Casos_PN_CORR[[#This Row],[43901]]</f>
        <v>0</v>
      </c>
      <c r="I554">
        <f>+Casos_PN_CORR[[#This Row],[43903]]-Casos_PN_CORR[[#This Row],[43902]]</f>
        <v>0</v>
      </c>
      <c r="J554">
        <f>+Casos_PN_CORR[[#This Row],[43904]]-Casos_PN_CORR[[#This Row],[43903]]</f>
        <v>0</v>
      </c>
      <c r="K554">
        <f>+Casos_PN_CORR[[#This Row],[43905]]-Casos_PN_CORR[[#This Row],[43904]]</f>
        <v>0</v>
      </c>
      <c r="L554">
        <f>+Casos_PN_CORR[[#This Row],[43906]]-Casos_PN_CORR[[#This Row],[43905]]</f>
        <v>0</v>
      </c>
      <c r="M554">
        <f>+Casos_PN_CORR[[#This Row],[43907]]-Casos_PN_CORR[[#This Row],[43906]]</f>
        <v>0</v>
      </c>
      <c r="N554">
        <f>+Casos_PN_CORR[[#This Row],[43908]]-Casos_PN_CORR[[#This Row],[43907]]</f>
        <v>0</v>
      </c>
      <c r="O554">
        <f>+Casos_PN_CORR[[#This Row],[43909]]-Casos_PN_CORR[[#This Row],[43908]]</f>
        <v>0</v>
      </c>
      <c r="P554">
        <f>+Casos_PN_CORR[[#This Row],[43910]]-Casos_PN_CORR[[#This Row],[43909]]</f>
        <v>0</v>
      </c>
      <c r="Q554">
        <f>+Casos_PN_CORR[[#This Row],[43911]]-Casos_PN_CORR[[#This Row],[43910]]</f>
        <v>0</v>
      </c>
      <c r="R554">
        <f>+Casos_PN_CORR[[#This Row],[43912]]-Casos_PN_CORR[[#This Row],[43911]]</f>
        <v>0</v>
      </c>
      <c r="S554">
        <f>+Casos_PN_CORR[[#This Row],[43913]]-Casos_PN_CORR[[#This Row],[43912]]</f>
        <v>0</v>
      </c>
      <c r="T554">
        <f>+Casos_PN_CORR[[#This Row],[43914]]-Casos_PN_CORR[[#This Row],[43913]]</f>
        <v>0</v>
      </c>
      <c r="U554">
        <f>+Casos_PN_CORR[[#This Row],[43915]]-Casos_PN_CORR[[#This Row],[43914]]</f>
        <v>0</v>
      </c>
      <c r="V554">
        <f>+Casos_PN_CORR[[#This Row],[43916]]-Casos_PN_CORR[[#This Row],[43915]]</f>
        <v>0</v>
      </c>
      <c r="W554">
        <f>+Casos_PN_CORR[[#This Row],[43917]]-Casos_PN_CORR[[#This Row],[43916]]</f>
        <v>0</v>
      </c>
      <c r="X554">
        <f>+Casos_PN_CORR[[#This Row],[43918]]-Casos_PN_CORR[[#This Row],[43917]]</f>
        <v>0</v>
      </c>
      <c r="Y554">
        <f>+Casos_PN_CORR[[#This Row],[43919]]-Casos_PN_CORR[[#This Row],[43918]]</f>
        <v>0</v>
      </c>
      <c r="Z554">
        <f>+Casos_PN_CORR[[#This Row],[43920]]-Casos_PN_CORR[[#This Row],[43919]]</f>
        <v>0</v>
      </c>
      <c r="AA554">
        <f>+Casos_PN_CORR[[#This Row],[43921]]-Casos_PN_CORR[[#This Row],[43920]]</f>
        <v>0</v>
      </c>
      <c r="AB554">
        <f>+Casos_PN_CORR[[#This Row],[43922]]-Casos_PN_CORR[[#This Row],[43921]]</f>
        <v>0</v>
      </c>
      <c r="AC554">
        <f>+Casos_PN_CORR[[#This Row],[43923]]-Casos_PN_CORR[[#This Row],[43922]]</f>
        <v>0</v>
      </c>
      <c r="AD554">
        <f>+Casos_PN_CORR[[#This Row],[43924]]-Casos_PN_CORR[[#This Row],[43923]]</f>
        <v>0</v>
      </c>
      <c r="AE554">
        <f>+Casos_PN_CORR[[#This Row],[43925]]-Casos_PN_CORR[[#This Row],[43924]]</f>
        <v>0</v>
      </c>
      <c r="AF554">
        <f>+Casos_PN_CORR[[#This Row],[43926]]-Casos_PN_CORR[[#This Row],[43925]]</f>
        <v>0</v>
      </c>
      <c r="AG554">
        <f>+Casos_PN_CORR[[#This Row],[43927]]-Casos_PN_CORR[[#This Row],[43926]]</f>
        <v>0</v>
      </c>
      <c r="AH554">
        <f>+Casos_PN_CORR[[#This Row],[43928]]-Casos_PN_CORR[[#This Row],[43927]]</f>
        <v>0</v>
      </c>
      <c r="AI554">
        <f>+Casos_PN_CORR[[#This Row],[43929]]-Casos_PN_CORR[[#This Row],[43928]]</f>
        <v>0</v>
      </c>
      <c r="AJ554">
        <f>+Casos_PN_CORR[[#This Row],[43930]]-Casos_PN_CORR[[#This Row],[43929]]</f>
        <v>0</v>
      </c>
      <c r="AK554">
        <f>+Casos_PN_CORR[[#This Row],[43931]]-Casos_PN_CORR[[#This Row],[43930]]</f>
        <v>0</v>
      </c>
      <c r="AL554">
        <f>+Casos_PN_CORR[[#This Row],[43932]]-Casos_PN_CORR[[#This Row],[43931]]</f>
        <v>0</v>
      </c>
      <c r="AM554">
        <f>+Casos_PN_CORR[[#This Row],[43933]]-Casos_PN_CORR[[#This Row],[43932]]</f>
        <v>0</v>
      </c>
      <c r="AN554">
        <f>+Casos_PN_CORR[[#This Row],[43934]]-Casos_PN_CORR[[#This Row],[43933]]</f>
        <v>0</v>
      </c>
      <c r="AO554">
        <f>+Casos_PN_CORR[[#This Row],[43935]]-Casos_PN_CORR[[#This Row],[43934]]</f>
        <v>0</v>
      </c>
      <c r="AP554">
        <f>+Casos_PN_CORR[[#This Row],[43936]]-Casos_PN_CORR[[#This Row],[43935]]</f>
        <v>0</v>
      </c>
      <c r="AQ554">
        <f>+Casos_PN_CORR[[#This Row],[43937]]-Casos_PN_CORR[[#This Row],[43936]]</f>
        <v>0</v>
      </c>
      <c r="AR554">
        <f>+Casos_PN_CORR[[#This Row],[43938]]-Casos_PN_CORR[[#This Row],[43937]]</f>
        <v>0</v>
      </c>
      <c r="AS554">
        <f>+Casos_PN_CORR[[#This Row],[43939]]-Casos_PN_CORR[[#This Row],[43938]]</f>
        <v>0</v>
      </c>
      <c r="AT554">
        <f>+Casos_PN_CORR[[#This Row],[43940]]-Casos_PN_CORR[[#This Row],[43939]]</f>
        <v>0</v>
      </c>
      <c r="AU554">
        <f>+Casos_PN_CORR[[#This Row],[43941]]-Casos_PN_CORR[[#This Row],[43940]]</f>
        <v>0</v>
      </c>
      <c r="AV554">
        <f>+Casos_PN_CORR[[#This Row],[43942]]-Casos_PN_CORR[[#This Row],[43941]]</f>
        <v>0</v>
      </c>
      <c r="AW554">
        <f>+Casos_PN_CORR[[#This Row],[43943]]-Casos_PN_CORR[[#This Row],[43942]]</f>
        <v>0</v>
      </c>
      <c r="AX554">
        <f>+Casos_PN_CORR[[#This Row],[43944]]-Casos_PN_CORR[[#This Row],[43943]]</f>
        <v>0</v>
      </c>
      <c r="AY554">
        <f>+Casos_PN_CORR[[#This Row],[43945]]-Casos_PN_CORR[[#This Row],[43944]]</f>
        <v>0</v>
      </c>
      <c r="AZ554">
        <f>+Casos_PN_CORR[[#This Row],[43946]]-Casos_PN_CORR[[#This Row],[43945]]</f>
        <v>0</v>
      </c>
      <c r="BA554">
        <f>+Casos_PN_CORR[[#This Row],[43947]]-Casos_PN_CORR[[#This Row],[43946]]</f>
        <v>0</v>
      </c>
      <c r="BB554">
        <f>+Casos_PN_CORR[[#This Row],[43948]]-Casos_PN_CORR[[#This Row],[43947]]</f>
        <v>0</v>
      </c>
      <c r="BC554">
        <f>+Casos_PN_CORR[[#This Row],[43949]]-Casos_PN_CORR[[#This Row],[43948]]</f>
        <v>0</v>
      </c>
      <c r="BD554">
        <f>+Casos_PN_CORR[[#This Row],[43950]]-Casos_PN_CORR[[#This Row],[43949]]</f>
        <v>0</v>
      </c>
      <c r="BE554">
        <f>+Casos_PN_CORR[[#This Row],[43951]]-Casos_PN_CORR[[#This Row],[43950]]</f>
        <v>0</v>
      </c>
      <c r="BF554">
        <f>+Casos_PN_CORR[[#This Row],[43952]]-Casos_PN_CORR[[#This Row],[43951]]</f>
        <v>0</v>
      </c>
      <c r="BG554">
        <f>+Casos_PN_CORR[[#This Row],[43953]]-Casos_PN_CORR[[#This Row],[43952]]</f>
        <v>0</v>
      </c>
      <c r="BH554">
        <f>+Casos_PN_CORR[[#This Row],[43954]]-Casos_PN_CORR[[#This Row],[43953]]</f>
        <v>0</v>
      </c>
      <c r="BI554">
        <f>+Casos_PN_CORR[[#This Row],[43955]]-Casos_PN_CORR[[#This Row],[43954]]</f>
        <v>0</v>
      </c>
      <c r="BJ554">
        <f>+Casos_PN_CORR[[#This Row],[43956]]-Casos_PN_CORR[[#This Row],[43955]]</f>
        <v>0</v>
      </c>
      <c r="BK554">
        <f>+Casos_PN_CORR[[#This Row],[43957]]-Casos_PN_CORR[[#This Row],[43956]]</f>
        <v>0</v>
      </c>
      <c r="BL554">
        <f>+Casos_PN_CORR[[#This Row],[43958]]-Casos_PN_CORR[[#This Row],[43957]]</f>
        <v>0</v>
      </c>
      <c r="BM554">
        <f>+Casos_PN_CORR[[#This Row],[43959]]-Casos_PN_CORR[[#This Row],[43958]]</f>
        <v>0</v>
      </c>
      <c r="BN554">
        <f>+Casos_PN_CORR[[#This Row],[43960]]-Casos_PN_CORR[[#This Row],[43959]]</f>
        <v>0</v>
      </c>
      <c r="BO554">
        <f>+Casos_PN_CORR[[#This Row],[43961]]-Casos_PN_CORR[[#This Row],[43960]]</f>
        <v>0</v>
      </c>
      <c r="BP554">
        <f>+Casos_PN_CORR[[#This Row],[43962]]-Casos_PN_CORR[[#This Row],[43961]]</f>
        <v>0</v>
      </c>
      <c r="BQ554">
        <f>+Casos_PN_CORR[[#This Row],[43963]]-Casos_PN_CORR[[#This Row],[43962]]</f>
        <v>0</v>
      </c>
      <c r="BR554">
        <f>+Casos_PN_CORR[[#This Row],[43964]]-Casos_PN_CORR[[#This Row],[43963]]</f>
        <v>0</v>
      </c>
      <c r="BS554">
        <f>+Casos_PN_CORR[[#This Row],[43965]]-Casos_PN_CORR[[#This Row],[43964]]</f>
        <v>0</v>
      </c>
      <c r="BT554">
        <f>+Casos_PN_CORR[[#This Row],[43966]]-Casos_PN_CORR[[#This Row],[43965]]</f>
        <v>0</v>
      </c>
      <c r="BU554">
        <f>+Casos_PN_CORR[[#This Row],[43967]]-Casos_PN_CORR[[#This Row],[43966]]</f>
        <v>0</v>
      </c>
      <c r="BV554">
        <f>+Casos_PN_CORR[[#This Row],[43968]]-Casos_PN_CORR[[#This Row],[43967]]</f>
        <v>0</v>
      </c>
      <c r="BW554">
        <f>+Casos_PN_CORR[[#This Row],[43969]]-Casos_PN_CORR[[#This Row],[43968]]</f>
        <v>0</v>
      </c>
      <c r="BX554">
        <f>+Casos_PN_CORR[[#This Row],[43970]]-Casos_PN_CORR[[#This Row],[43969]]</f>
        <v>0</v>
      </c>
      <c r="BY554">
        <f>+Casos_PN_CORR[[#This Row],[43971]]-Casos_PN_CORR[[#This Row],[43970]]</f>
        <v>0</v>
      </c>
      <c r="BZ554">
        <f>+Casos_PN_CORR[[#This Row],[43972]]-Casos_PN_CORR[[#This Row],[43971]]</f>
        <v>0</v>
      </c>
      <c r="CA554">
        <f>+Casos_PN_CORR[[#This Row],[43973]]-Casos_PN_CORR[[#This Row],[43972]]</f>
        <v>0</v>
      </c>
      <c r="CB554">
        <f>+Casos_PN_CORR[[#This Row],[43974]]-Casos_PN_CORR[[#This Row],[43973]]</f>
        <v>0</v>
      </c>
      <c r="CC554">
        <f>+Casos_PN_CORR[[#This Row],[43975]]-Casos_PN_CORR[[#This Row],[43974]]</f>
        <v>0</v>
      </c>
      <c r="CD554">
        <f>+Casos_PN_CORR[[#This Row],[43976]]-Casos_PN_CORR[[#This Row],[43975]]</f>
        <v>0</v>
      </c>
      <c r="CE554">
        <f>+Casos_PN_CORR[[#This Row],[43977]]-Casos_PN_CORR[[#This Row],[43976]]</f>
        <v>0</v>
      </c>
      <c r="CF554">
        <f>+Casos_PN_CORR[[#This Row],[43978]]-Casos_PN_CORR[[#This Row],[43977]]</f>
        <v>0</v>
      </c>
      <c r="CG554">
        <f>+Casos_PN_CORR[[#This Row],[43979]]-Casos_PN_CORR[[#This Row],[43978]]</f>
        <v>0</v>
      </c>
      <c r="CH554">
        <f>+Casos_PN_CORR[[#This Row],[43980]]-Casos_PN_CORR[[#This Row],[43979]]</f>
        <v>0</v>
      </c>
      <c r="CI554">
        <f>+Casos_PN_CORR[[#This Row],[43981]]-Casos_PN_CORR[[#This Row],[43980]]</f>
        <v>0</v>
      </c>
      <c r="CJ554">
        <f>+Casos_PN_CORR[[#This Row],[43982]]-Casos_PN_CORR[[#This Row],[43981]]</f>
        <v>0</v>
      </c>
      <c r="CK554">
        <f>+Casos_PN_CORR[[#This Row],[43983]]-Casos_PN_CORR[[#This Row],[43982]]</f>
        <v>0</v>
      </c>
      <c r="CL554">
        <f>+Casos_PN_CORR[[#This Row],[43984]]-Casos_PN_CORR[[#This Row],[43983]]</f>
        <v>0</v>
      </c>
      <c r="CM554">
        <f>+Casos_PN_CORR[[#This Row],[43985]]-Casos_PN_CORR[[#This Row],[43984]]</f>
        <v>0</v>
      </c>
      <c r="CN554">
        <f>+Casos_PN_CORR[[#This Row],[43986]]-Casos_PN_CORR[[#This Row],[43985]]</f>
        <v>0</v>
      </c>
      <c r="CO554">
        <f>+Casos_PN_CORR[[#This Row],[43987]]-Casos_PN_CORR[[#This Row],[43986]]</f>
        <v>0</v>
      </c>
      <c r="CP554">
        <f>+Casos_PN_CORR[[#This Row],[43988]]-Casos_PN_CORR[[#This Row],[43987]]</f>
        <v>0</v>
      </c>
      <c r="CQ554">
        <f>+Casos_PN_CORR[[#This Row],[43989]]-Casos_PN_CORR[[#This Row],[43988]]</f>
        <v>0</v>
      </c>
      <c r="CR554">
        <f>+Casos_PN_CORR[[#This Row],[43990]]-Casos_PN_CORR[[#This Row],[43989]]</f>
        <v>0</v>
      </c>
      <c r="CS554">
        <f>+Casos_PN_CORR[[#This Row],[43991]]-Casos_PN_CORR[[#This Row],[43990]]</f>
        <v>0</v>
      </c>
      <c r="CT554">
        <f>+Casos_PN_CORR[[#This Row],[43992]]-Casos_PN_CORR[[#This Row],[43991]]</f>
        <v>0</v>
      </c>
      <c r="CU554">
        <f>+Casos_PN_CORR[[#This Row],[43993]]-Casos_PN_CORR[[#This Row],[43992]]</f>
        <v>0</v>
      </c>
    </row>
    <row r="555" spans="1:99" x14ac:dyDescent="0.3">
      <c r="A555">
        <v>81009</v>
      </c>
      <c r="B555" s="2" t="s">
        <v>99</v>
      </c>
      <c r="C555" s="2" t="s">
        <v>106</v>
      </c>
      <c r="D555" s="2" t="s">
        <v>142</v>
      </c>
      <c r="E555" s="4">
        <f t="shared" si="8"/>
        <v>0</v>
      </c>
      <c r="F555">
        <f>+Casos_PN_CORR[[#This Row],[43900]]</f>
        <v>0</v>
      </c>
      <c r="G555">
        <f>+Casos_PN_CORR[[#This Row],[43901]]-Casos_PN_CORR[[#This Row],[43900]]</f>
        <v>0</v>
      </c>
      <c r="H555">
        <f>+Casos_PN_CORR[[#This Row],[43902]]-Casos_PN_CORR[[#This Row],[43901]]</f>
        <v>0</v>
      </c>
      <c r="I555">
        <f>+Casos_PN_CORR[[#This Row],[43903]]-Casos_PN_CORR[[#This Row],[43902]]</f>
        <v>0</v>
      </c>
      <c r="J555">
        <f>+Casos_PN_CORR[[#This Row],[43904]]-Casos_PN_CORR[[#This Row],[43903]]</f>
        <v>0</v>
      </c>
      <c r="K555">
        <f>+Casos_PN_CORR[[#This Row],[43905]]-Casos_PN_CORR[[#This Row],[43904]]</f>
        <v>0</v>
      </c>
      <c r="L555">
        <f>+Casos_PN_CORR[[#This Row],[43906]]-Casos_PN_CORR[[#This Row],[43905]]</f>
        <v>0</v>
      </c>
      <c r="M555">
        <f>+Casos_PN_CORR[[#This Row],[43907]]-Casos_PN_CORR[[#This Row],[43906]]</f>
        <v>0</v>
      </c>
      <c r="N555">
        <f>+Casos_PN_CORR[[#This Row],[43908]]-Casos_PN_CORR[[#This Row],[43907]]</f>
        <v>0</v>
      </c>
      <c r="O555">
        <f>+Casos_PN_CORR[[#This Row],[43909]]-Casos_PN_CORR[[#This Row],[43908]]</f>
        <v>0</v>
      </c>
      <c r="P555">
        <f>+Casos_PN_CORR[[#This Row],[43910]]-Casos_PN_CORR[[#This Row],[43909]]</f>
        <v>0</v>
      </c>
      <c r="Q555">
        <f>+Casos_PN_CORR[[#This Row],[43911]]-Casos_PN_CORR[[#This Row],[43910]]</f>
        <v>0</v>
      </c>
      <c r="R555">
        <f>+Casos_PN_CORR[[#This Row],[43912]]-Casos_PN_CORR[[#This Row],[43911]]</f>
        <v>0</v>
      </c>
      <c r="S555">
        <f>+Casos_PN_CORR[[#This Row],[43913]]-Casos_PN_CORR[[#This Row],[43912]]</f>
        <v>0</v>
      </c>
      <c r="T555">
        <f>+Casos_PN_CORR[[#This Row],[43914]]-Casos_PN_CORR[[#This Row],[43913]]</f>
        <v>0</v>
      </c>
      <c r="U555">
        <f>+Casos_PN_CORR[[#This Row],[43915]]-Casos_PN_CORR[[#This Row],[43914]]</f>
        <v>0</v>
      </c>
      <c r="V555">
        <f>+Casos_PN_CORR[[#This Row],[43916]]-Casos_PN_CORR[[#This Row],[43915]]</f>
        <v>0</v>
      </c>
      <c r="W555">
        <f>+Casos_PN_CORR[[#This Row],[43917]]-Casos_PN_CORR[[#This Row],[43916]]</f>
        <v>0</v>
      </c>
      <c r="X555">
        <f>+Casos_PN_CORR[[#This Row],[43918]]-Casos_PN_CORR[[#This Row],[43917]]</f>
        <v>0</v>
      </c>
      <c r="Y555">
        <f>+Casos_PN_CORR[[#This Row],[43919]]-Casos_PN_CORR[[#This Row],[43918]]</f>
        <v>0</v>
      </c>
      <c r="Z555">
        <f>+Casos_PN_CORR[[#This Row],[43920]]-Casos_PN_CORR[[#This Row],[43919]]</f>
        <v>0</v>
      </c>
      <c r="AA555">
        <f>+Casos_PN_CORR[[#This Row],[43921]]-Casos_PN_CORR[[#This Row],[43920]]</f>
        <v>0</v>
      </c>
      <c r="AB555">
        <f>+Casos_PN_CORR[[#This Row],[43922]]-Casos_PN_CORR[[#This Row],[43921]]</f>
        <v>0</v>
      </c>
      <c r="AC555">
        <f>+Casos_PN_CORR[[#This Row],[43923]]-Casos_PN_CORR[[#This Row],[43922]]</f>
        <v>0</v>
      </c>
      <c r="AD555">
        <f>+Casos_PN_CORR[[#This Row],[43924]]-Casos_PN_CORR[[#This Row],[43923]]</f>
        <v>0</v>
      </c>
      <c r="AE555">
        <f>+Casos_PN_CORR[[#This Row],[43925]]-Casos_PN_CORR[[#This Row],[43924]]</f>
        <v>0</v>
      </c>
      <c r="AF555">
        <f>+Casos_PN_CORR[[#This Row],[43926]]-Casos_PN_CORR[[#This Row],[43925]]</f>
        <v>0</v>
      </c>
      <c r="AG555">
        <f>+Casos_PN_CORR[[#This Row],[43927]]-Casos_PN_CORR[[#This Row],[43926]]</f>
        <v>0</v>
      </c>
      <c r="AH555">
        <f>+Casos_PN_CORR[[#This Row],[43928]]-Casos_PN_CORR[[#This Row],[43927]]</f>
        <v>0</v>
      </c>
      <c r="AI555">
        <f>+Casos_PN_CORR[[#This Row],[43929]]-Casos_PN_CORR[[#This Row],[43928]]</f>
        <v>0</v>
      </c>
      <c r="AJ555">
        <f>+Casos_PN_CORR[[#This Row],[43930]]-Casos_PN_CORR[[#This Row],[43929]]</f>
        <v>0</v>
      </c>
      <c r="AK555">
        <f>+Casos_PN_CORR[[#This Row],[43931]]-Casos_PN_CORR[[#This Row],[43930]]</f>
        <v>0</v>
      </c>
      <c r="AL555">
        <f>+Casos_PN_CORR[[#This Row],[43932]]-Casos_PN_CORR[[#This Row],[43931]]</f>
        <v>0</v>
      </c>
      <c r="AM555">
        <f>+Casos_PN_CORR[[#This Row],[43933]]-Casos_PN_CORR[[#This Row],[43932]]</f>
        <v>0</v>
      </c>
      <c r="AN555">
        <f>+Casos_PN_CORR[[#This Row],[43934]]-Casos_PN_CORR[[#This Row],[43933]]</f>
        <v>0</v>
      </c>
      <c r="AO555">
        <f>+Casos_PN_CORR[[#This Row],[43935]]-Casos_PN_CORR[[#This Row],[43934]]</f>
        <v>0</v>
      </c>
      <c r="AP555">
        <f>+Casos_PN_CORR[[#This Row],[43936]]-Casos_PN_CORR[[#This Row],[43935]]</f>
        <v>0</v>
      </c>
      <c r="AQ555">
        <f>+Casos_PN_CORR[[#This Row],[43937]]-Casos_PN_CORR[[#This Row],[43936]]</f>
        <v>0</v>
      </c>
      <c r="AR555">
        <f>+Casos_PN_CORR[[#This Row],[43938]]-Casos_PN_CORR[[#This Row],[43937]]</f>
        <v>0</v>
      </c>
      <c r="AS555">
        <f>+Casos_PN_CORR[[#This Row],[43939]]-Casos_PN_CORR[[#This Row],[43938]]</f>
        <v>0</v>
      </c>
      <c r="AT555">
        <f>+Casos_PN_CORR[[#This Row],[43940]]-Casos_PN_CORR[[#This Row],[43939]]</f>
        <v>0</v>
      </c>
      <c r="AU555">
        <f>+Casos_PN_CORR[[#This Row],[43941]]-Casos_PN_CORR[[#This Row],[43940]]</f>
        <v>0</v>
      </c>
      <c r="AV555">
        <f>+Casos_PN_CORR[[#This Row],[43942]]-Casos_PN_CORR[[#This Row],[43941]]</f>
        <v>0</v>
      </c>
      <c r="AW555">
        <f>+Casos_PN_CORR[[#This Row],[43943]]-Casos_PN_CORR[[#This Row],[43942]]</f>
        <v>0</v>
      </c>
      <c r="AX555">
        <f>+Casos_PN_CORR[[#This Row],[43944]]-Casos_PN_CORR[[#This Row],[43943]]</f>
        <v>0</v>
      </c>
      <c r="AY555">
        <f>+Casos_PN_CORR[[#This Row],[43945]]-Casos_PN_CORR[[#This Row],[43944]]</f>
        <v>0</v>
      </c>
      <c r="AZ555">
        <f>+Casos_PN_CORR[[#This Row],[43946]]-Casos_PN_CORR[[#This Row],[43945]]</f>
        <v>0</v>
      </c>
      <c r="BA555">
        <f>+Casos_PN_CORR[[#This Row],[43947]]-Casos_PN_CORR[[#This Row],[43946]]</f>
        <v>0</v>
      </c>
      <c r="BB555">
        <f>+Casos_PN_CORR[[#This Row],[43948]]-Casos_PN_CORR[[#This Row],[43947]]</f>
        <v>0</v>
      </c>
      <c r="BC555">
        <f>+Casos_PN_CORR[[#This Row],[43949]]-Casos_PN_CORR[[#This Row],[43948]]</f>
        <v>0</v>
      </c>
      <c r="BD555">
        <f>+Casos_PN_CORR[[#This Row],[43950]]-Casos_PN_CORR[[#This Row],[43949]]</f>
        <v>0</v>
      </c>
      <c r="BE555">
        <f>+Casos_PN_CORR[[#This Row],[43951]]-Casos_PN_CORR[[#This Row],[43950]]</f>
        <v>0</v>
      </c>
      <c r="BF555">
        <f>+Casos_PN_CORR[[#This Row],[43952]]-Casos_PN_CORR[[#This Row],[43951]]</f>
        <v>0</v>
      </c>
      <c r="BG555">
        <f>+Casos_PN_CORR[[#This Row],[43953]]-Casos_PN_CORR[[#This Row],[43952]]</f>
        <v>0</v>
      </c>
      <c r="BH555">
        <f>+Casos_PN_CORR[[#This Row],[43954]]-Casos_PN_CORR[[#This Row],[43953]]</f>
        <v>0</v>
      </c>
      <c r="BI555">
        <f>+Casos_PN_CORR[[#This Row],[43955]]-Casos_PN_CORR[[#This Row],[43954]]</f>
        <v>0</v>
      </c>
      <c r="BJ555">
        <f>+Casos_PN_CORR[[#This Row],[43956]]-Casos_PN_CORR[[#This Row],[43955]]</f>
        <v>0</v>
      </c>
      <c r="BK555">
        <f>+Casos_PN_CORR[[#This Row],[43957]]-Casos_PN_CORR[[#This Row],[43956]]</f>
        <v>0</v>
      </c>
      <c r="BL555">
        <f>+Casos_PN_CORR[[#This Row],[43958]]-Casos_PN_CORR[[#This Row],[43957]]</f>
        <v>0</v>
      </c>
      <c r="BM555">
        <f>+Casos_PN_CORR[[#This Row],[43959]]-Casos_PN_CORR[[#This Row],[43958]]</f>
        <v>0</v>
      </c>
      <c r="BN555">
        <f>+Casos_PN_CORR[[#This Row],[43960]]-Casos_PN_CORR[[#This Row],[43959]]</f>
        <v>0</v>
      </c>
      <c r="BO555">
        <f>+Casos_PN_CORR[[#This Row],[43961]]-Casos_PN_CORR[[#This Row],[43960]]</f>
        <v>0</v>
      </c>
      <c r="BP555">
        <f>+Casos_PN_CORR[[#This Row],[43962]]-Casos_PN_CORR[[#This Row],[43961]]</f>
        <v>0</v>
      </c>
      <c r="BQ555">
        <f>+Casos_PN_CORR[[#This Row],[43963]]-Casos_PN_CORR[[#This Row],[43962]]</f>
        <v>0</v>
      </c>
      <c r="BR555">
        <f>+Casos_PN_CORR[[#This Row],[43964]]-Casos_PN_CORR[[#This Row],[43963]]</f>
        <v>0</v>
      </c>
      <c r="BS555">
        <f>+Casos_PN_CORR[[#This Row],[43965]]-Casos_PN_CORR[[#This Row],[43964]]</f>
        <v>0</v>
      </c>
      <c r="BT555">
        <f>+Casos_PN_CORR[[#This Row],[43966]]-Casos_PN_CORR[[#This Row],[43965]]</f>
        <v>0</v>
      </c>
      <c r="BU555">
        <f>+Casos_PN_CORR[[#This Row],[43967]]-Casos_PN_CORR[[#This Row],[43966]]</f>
        <v>0</v>
      </c>
      <c r="BV555">
        <f>+Casos_PN_CORR[[#This Row],[43968]]-Casos_PN_CORR[[#This Row],[43967]]</f>
        <v>0</v>
      </c>
      <c r="BW555">
        <f>+Casos_PN_CORR[[#This Row],[43969]]-Casos_PN_CORR[[#This Row],[43968]]</f>
        <v>0</v>
      </c>
      <c r="BX555">
        <f>+Casos_PN_CORR[[#This Row],[43970]]-Casos_PN_CORR[[#This Row],[43969]]</f>
        <v>0</v>
      </c>
      <c r="BY555">
        <f>+Casos_PN_CORR[[#This Row],[43971]]-Casos_PN_CORR[[#This Row],[43970]]</f>
        <v>0</v>
      </c>
      <c r="BZ555">
        <f>+Casos_PN_CORR[[#This Row],[43972]]-Casos_PN_CORR[[#This Row],[43971]]</f>
        <v>0</v>
      </c>
      <c r="CA555">
        <f>+Casos_PN_CORR[[#This Row],[43973]]-Casos_PN_CORR[[#This Row],[43972]]</f>
        <v>0</v>
      </c>
      <c r="CB555">
        <f>+Casos_PN_CORR[[#This Row],[43974]]-Casos_PN_CORR[[#This Row],[43973]]</f>
        <v>0</v>
      </c>
      <c r="CC555">
        <f>+Casos_PN_CORR[[#This Row],[43975]]-Casos_PN_CORR[[#This Row],[43974]]</f>
        <v>0</v>
      </c>
      <c r="CD555">
        <f>+Casos_PN_CORR[[#This Row],[43976]]-Casos_PN_CORR[[#This Row],[43975]]</f>
        <v>0</v>
      </c>
      <c r="CE555">
        <f>+Casos_PN_CORR[[#This Row],[43977]]-Casos_PN_CORR[[#This Row],[43976]]</f>
        <v>0</v>
      </c>
      <c r="CF555">
        <f>+Casos_PN_CORR[[#This Row],[43978]]-Casos_PN_CORR[[#This Row],[43977]]</f>
        <v>0</v>
      </c>
      <c r="CG555">
        <f>+Casos_PN_CORR[[#This Row],[43979]]-Casos_PN_CORR[[#This Row],[43978]]</f>
        <v>0</v>
      </c>
      <c r="CH555">
        <f>+Casos_PN_CORR[[#This Row],[43980]]-Casos_PN_CORR[[#This Row],[43979]]</f>
        <v>0</v>
      </c>
      <c r="CI555">
        <f>+Casos_PN_CORR[[#This Row],[43981]]-Casos_PN_CORR[[#This Row],[43980]]</f>
        <v>0</v>
      </c>
      <c r="CJ555">
        <f>+Casos_PN_CORR[[#This Row],[43982]]-Casos_PN_CORR[[#This Row],[43981]]</f>
        <v>0</v>
      </c>
      <c r="CK555">
        <f>+Casos_PN_CORR[[#This Row],[43983]]-Casos_PN_CORR[[#This Row],[43982]]</f>
        <v>0</v>
      </c>
      <c r="CL555">
        <f>+Casos_PN_CORR[[#This Row],[43984]]-Casos_PN_CORR[[#This Row],[43983]]</f>
        <v>0</v>
      </c>
      <c r="CM555">
        <f>+Casos_PN_CORR[[#This Row],[43985]]-Casos_PN_CORR[[#This Row],[43984]]</f>
        <v>0</v>
      </c>
      <c r="CN555">
        <f>+Casos_PN_CORR[[#This Row],[43986]]-Casos_PN_CORR[[#This Row],[43985]]</f>
        <v>0</v>
      </c>
      <c r="CO555">
        <f>+Casos_PN_CORR[[#This Row],[43987]]-Casos_PN_CORR[[#This Row],[43986]]</f>
        <v>0</v>
      </c>
      <c r="CP555">
        <f>+Casos_PN_CORR[[#This Row],[43988]]-Casos_PN_CORR[[#This Row],[43987]]</f>
        <v>0</v>
      </c>
      <c r="CQ555">
        <f>+Casos_PN_CORR[[#This Row],[43989]]-Casos_PN_CORR[[#This Row],[43988]]</f>
        <v>0</v>
      </c>
      <c r="CR555">
        <f>+Casos_PN_CORR[[#This Row],[43990]]-Casos_PN_CORR[[#This Row],[43989]]</f>
        <v>0</v>
      </c>
      <c r="CS555">
        <f>+Casos_PN_CORR[[#This Row],[43991]]-Casos_PN_CORR[[#This Row],[43990]]</f>
        <v>0</v>
      </c>
      <c r="CT555">
        <f>+Casos_PN_CORR[[#This Row],[43992]]-Casos_PN_CORR[[#This Row],[43991]]</f>
        <v>0</v>
      </c>
      <c r="CU555">
        <f>+Casos_PN_CORR[[#This Row],[43993]]-Casos_PN_CORR[[#This Row],[43992]]</f>
        <v>0</v>
      </c>
    </row>
    <row r="556" spans="1:99" x14ac:dyDescent="0.3">
      <c r="A556">
        <v>60607</v>
      </c>
      <c r="B556" s="2" t="s">
        <v>158</v>
      </c>
      <c r="C556" s="2" t="s">
        <v>342</v>
      </c>
      <c r="D556" s="2" t="s">
        <v>366</v>
      </c>
      <c r="E556" s="4">
        <f t="shared" si="8"/>
        <v>0</v>
      </c>
      <c r="F556">
        <f>+Casos_PN_CORR[[#This Row],[43900]]</f>
        <v>0</v>
      </c>
      <c r="G556">
        <f>+Casos_PN_CORR[[#This Row],[43901]]-Casos_PN_CORR[[#This Row],[43900]]</f>
        <v>0</v>
      </c>
      <c r="H556">
        <f>+Casos_PN_CORR[[#This Row],[43902]]-Casos_PN_CORR[[#This Row],[43901]]</f>
        <v>0</v>
      </c>
      <c r="I556">
        <f>+Casos_PN_CORR[[#This Row],[43903]]-Casos_PN_CORR[[#This Row],[43902]]</f>
        <v>0</v>
      </c>
      <c r="J556">
        <f>+Casos_PN_CORR[[#This Row],[43904]]-Casos_PN_CORR[[#This Row],[43903]]</f>
        <v>0</v>
      </c>
      <c r="K556">
        <f>+Casos_PN_CORR[[#This Row],[43905]]-Casos_PN_CORR[[#This Row],[43904]]</f>
        <v>0</v>
      </c>
      <c r="L556">
        <f>+Casos_PN_CORR[[#This Row],[43906]]-Casos_PN_CORR[[#This Row],[43905]]</f>
        <v>0</v>
      </c>
      <c r="M556">
        <f>+Casos_PN_CORR[[#This Row],[43907]]-Casos_PN_CORR[[#This Row],[43906]]</f>
        <v>0</v>
      </c>
      <c r="N556">
        <f>+Casos_PN_CORR[[#This Row],[43908]]-Casos_PN_CORR[[#This Row],[43907]]</f>
        <v>0</v>
      </c>
      <c r="O556">
        <f>+Casos_PN_CORR[[#This Row],[43909]]-Casos_PN_CORR[[#This Row],[43908]]</f>
        <v>0</v>
      </c>
      <c r="P556">
        <f>+Casos_PN_CORR[[#This Row],[43910]]-Casos_PN_CORR[[#This Row],[43909]]</f>
        <v>0</v>
      </c>
      <c r="Q556">
        <f>+Casos_PN_CORR[[#This Row],[43911]]-Casos_PN_CORR[[#This Row],[43910]]</f>
        <v>0</v>
      </c>
      <c r="R556">
        <f>+Casos_PN_CORR[[#This Row],[43912]]-Casos_PN_CORR[[#This Row],[43911]]</f>
        <v>0</v>
      </c>
      <c r="S556">
        <f>+Casos_PN_CORR[[#This Row],[43913]]-Casos_PN_CORR[[#This Row],[43912]]</f>
        <v>0</v>
      </c>
      <c r="T556">
        <f>+Casos_PN_CORR[[#This Row],[43914]]-Casos_PN_CORR[[#This Row],[43913]]</f>
        <v>0</v>
      </c>
      <c r="U556">
        <f>+Casos_PN_CORR[[#This Row],[43915]]-Casos_PN_CORR[[#This Row],[43914]]</f>
        <v>0</v>
      </c>
      <c r="V556">
        <f>+Casos_PN_CORR[[#This Row],[43916]]-Casos_PN_CORR[[#This Row],[43915]]</f>
        <v>0</v>
      </c>
      <c r="W556">
        <f>+Casos_PN_CORR[[#This Row],[43917]]-Casos_PN_CORR[[#This Row],[43916]]</f>
        <v>0</v>
      </c>
      <c r="X556">
        <f>+Casos_PN_CORR[[#This Row],[43918]]-Casos_PN_CORR[[#This Row],[43917]]</f>
        <v>0</v>
      </c>
      <c r="Y556">
        <f>+Casos_PN_CORR[[#This Row],[43919]]-Casos_PN_CORR[[#This Row],[43918]]</f>
        <v>0</v>
      </c>
      <c r="Z556">
        <f>+Casos_PN_CORR[[#This Row],[43920]]-Casos_PN_CORR[[#This Row],[43919]]</f>
        <v>0</v>
      </c>
      <c r="AA556">
        <f>+Casos_PN_CORR[[#This Row],[43921]]-Casos_PN_CORR[[#This Row],[43920]]</f>
        <v>0</v>
      </c>
      <c r="AB556">
        <f>+Casos_PN_CORR[[#This Row],[43922]]-Casos_PN_CORR[[#This Row],[43921]]</f>
        <v>0</v>
      </c>
      <c r="AC556">
        <f>+Casos_PN_CORR[[#This Row],[43923]]-Casos_PN_CORR[[#This Row],[43922]]</f>
        <v>0</v>
      </c>
      <c r="AD556">
        <f>+Casos_PN_CORR[[#This Row],[43924]]-Casos_PN_CORR[[#This Row],[43923]]</f>
        <v>0</v>
      </c>
      <c r="AE556">
        <f>+Casos_PN_CORR[[#This Row],[43925]]-Casos_PN_CORR[[#This Row],[43924]]</f>
        <v>0</v>
      </c>
      <c r="AF556">
        <f>+Casos_PN_CORR[[#This Row],[43926]]-Casos_PN_CORR[[#This Row],[43925]]</f>
        <v>0</v>
      </c>
      <c r="AG556">
        <f>+Casos_PN_CORR[[#This Row],[43927]]-Casos_PN_CORR[[#This Row],[43926]]</f>
        <v>0</v>
      </c>
      <c r="AH556">
        <f>+Casos_PN_CORR[[#This Row],[43928]]-Casos_PN_CORR[[#This Row],[43927]]</f>
        <v>0</v>
      </c>
      <c r="AI556">
        <f>+Casos_PN_CORR[[#This Row],[43929]]-Casos_PN_CORR[[#This Row],[43928]]</f>
        <v>0</v>
      </c>
      <c r="AJ556">
        <f>+Casos_PN_CORR[[#This Row],[43930]]-Casos_PN_CORR[[#This Row],[43929]]</f>
        <v>0</v>
      </c>
      <c r="AK556">
        <f>+Casos_PN_CORR[[#This Row],[43931]]-Casos_PN_CORR[[#This Row],[43930]]</f>
        <v>0</v>
      </c>
      <c r="AL556">
        <f>+Casos_PN_CORR[[#This Row],[43932]]-Casos_PN_CORR[[#This Row],[43931]]</f>
        <v>0</v>
      </c>
      <c r="AM556">
        <f>+Casos_PN_CORR[[#This Row],[43933]]-Casos_PN_CORR[[#This Row],[43932]]</f>
        <v>0</v>
      </c>
      <c r="AN556">
        <f>+Casos_PN_CORR[[#This Row],[43934]]-Casos_PN_CORR[[#This Row],[43933]]</f>
        <v>0</v>
      </c>
      <c r="AO556">
        <f>+Casos_PN_CORR[[#This Row],[43935]]-Casos_PN_CORR[[#This Row],[43934]]</f>
        <v>0</v>
      </c>
      <c r="AP556">
        <f>+Casos_PN_CORR[[#This Row],[43936]]-Casos_PN_CORR[[#This Row],[43935]]</f>
        <v>0</v>
      </c>
      <c r="AQ556">
        <f>+Casos_PN_CORR[[#This Row],[43937]]-Casos_PN_CORR[[#This Row],[43936]]</f>
        <v>0</v>
      </c>
      <c r="AR556">
        <f>+Casos_PN_CORR[[#This Row],[43938]]-Casos_PN_CORR[[#This Row],[43937]]</f>
        <v>0</v>
      </c>
      <c r="AS556">
        <f>+Casos_PN_CORR[[#This Row],[43939]]-Casos_PN_CORR[[#This Row],[43938]]</f>
        <v>0</v>
      </c>
      <c r="AT556">
        <f>+Casos_PN_CORR[[#This Row],[43940]]-Casos_PN_CORR[[#This Row],[43939]]</f>
        <v>0</v>
      </c>
      <c r="AU556">
        <f>+Casos_PN_CORR[[#This Row],[43941]]-Casos_PN_CORR[[#This Row],[43940]]</f>
        <v>0</v>
      </c>
      <c r="AV556">
        <f>+Casos_PN_CORR[[#This Row],[43942]]-Casos_PN_CORR[[#This Row],[43941]]</f>
        <v>0</v>
      </c>
      <c r="AW556">
        <f>+Casos_PN_CORR[[#This Row],[43943]]-Casos_PN_CORR[[#This Row],[43942]]</f>
        <v>0</v>
      </c>
      <c r="AX556">
        <f>+Casos_PN_CORR[[#This Row],[43944]]-Casos_PN_CORR[[#This Row],[43943]]</f>
        <v>0</v>
      </c>
      <c r="AY556">
        <f>+Casos_PN_CORR[[#This Row],[43945]]-Casos_PN_CORR[[#This Row],[43944]]</f>
        <v>0</v>
      </c>
      <c r="AZ556">
        <f>+Casos_PN_CORR[[#This Row],[43946]]-Casos_PN_CORR[[#This Row],[43945]]</f>
        <v>0</v>
      </c>
      <c r="BA556">
        <f>+Casos_PN_CORR[[#This Row],[43947]]-Casos_PN_CORR[[#This Row],[43946]]</f>
        <v>0</v>
      </c>
      <c r="BB556">
        <f>+Casos_PN_CORR[[#This Row],[43948]]-Casos_PN_CORR[[#This Row],[43947]]</f>
        <v>0</v>
      </c>
      <c r="BC556">
        <f>+Casos_PN_CORR[[#This Row],[43949]]-Casos_PN_CORR[[#This Row],[43948]]</f>
        <v>0</v>
      </c>
      <c r="BD556">
        <f>+Casos_PN_CORR[[#This Row],[43950]]-Casos_PN_CORR[[#This Row],[43949]]</f>
        <v>0</v>
      </c>
      <c r="BE556">
        <f>+Casos_PN_CORR[[#This Row],[43951]]-Casos_PN_CORR[[#This Row],[43950]]</f>
        <v>0</v>
      </c>
      <c r="BF556">
        <f>+Casos_PN_CORR[[#This Row],[43952]]-Casos_PN_CORR[[#This Row],[43951]]</f>
        <v>0</v>
      </c>
      <c r="BG556">
        <f>+Casos_PN_CORR[[#This Row],[43953]]-Casos_PN_CORR[[#This Row],[43952]]</f>
        <v>0</v>
      </c>
      <c r="BH556">
        <f>+Casos_PN_CORR[[#This Row],[43954]]-Casos_PN_CORR[[#This Row],[43953]]</f>
        <v>0</v>
      </c>
      <c r="BI556">
        <f>+Casos_PN_CORR[[#This Row],[43955]]-Casos_PN_CORR[[#This Row],[43954]]</f>
        <v>0</v>
      </c>
      <c r="BJ556">
        <f>+Casos_PN_CORR[[#This Row],[43956]]-Casos_PN_CORR[[#This Row],[43955]]</f>
        <v>0</v>
      </c>
      <c r="BK556">
        <f>+Casos_PN_CORR[[#This Row],[43957]]-Casos_PN_CORR[[#This Row],[43956]]</f>
        <v>0</v>
      </c>
      <c r="BL556">
        <f>+Casos_PN_CORR[[#This Row],[43958]]-Casos_PN_CORR[[#This Row],[43957]]</f>
        <v>0</v>
      </c>
      <c r="BM556">
        <f>+Casos_PN_CORR[[#This Row],[43959]]-Casos_PN_CORR[[#This Row],[43958]]</f>
        <v>0</v>
      </c>
      <c r="BN556">
        <f>+Casos_PN_CORR[[#This Row],[43960]]-Casos_PN_CORR[[#This Row],[43959]]</f>
        <v>0</v>
      </c>
      <c r="BO556">
        <f>+Casos_PN_CORR[[#This Row],[43961]]-Casos_PN_CORR[[#This Row],[43960]]</f>
        <v>0</v>
      </c>
      <c r="BP556">
        <f>+Casos_PN_CORR[[#This Row],[43962]]-Casos_PN_CORR[[#This Row],[43961]]</f>
        <v>0</v>
      </c>
      <c r="BQ556">
        <f>+Casos_PN_CORR[[#This Row],[43963]]-Casos_PN_CORR[[#This Row],[43962]]</f>
        <v>0</v>
      </c>
      <c r="BR556">
        <f>+Casos_PN_CORR[[#This Row],[43964]]-Casos_PN_CORR[[#This Row],[43963]]</f>
        <v>0</v>
      </c>
      <c r="BS556">
        <f>+Casos_PN_CORR[[#This Row],[43965]]-Casos_PN_CORR[[#This Row],[43964]]</f>
        <v>0</v>
      </c>
      <c r="BT556">
        <f>+Casos_PN_CORR[[#This Row],[43966]]-Casos_PN_CORR[[#This Row],[43965]]</f>
        <v>0</v>
      </c>
      <c r="BU556">
        <f>+Casos_PN_CORR[[#This Row],[43967]]-Casos_PN_CORR[[#This Row],[43966]]</f>
        <v>0</v>
      </c>
      <c r="BV556">
        <f>+Casos_PN_CORR[[#This Row],[43968]]-Casos_PN_CORR[[#This Row],[43967]]</f>
        <v>0</v>
      </c>
      <c r="BW556">
        <f>+Casos_PN_CORR[[#This Row],[43969]]-Casos_PN_CORR[[#This Row],[43968]]</f>
        <v>0</v>
      </c>
      <c r="BX556">
        <f>+Casos_PN_CORR[[#This Row],[43970]]-Casos_PN_CORR[[#This Row],[43969]]</f>
        <v>0</v>
      </c>
      <c r="BY556">
        <f>+Casos_PN_CORR[[#This Row],[43971]]-Casos_PN_CORR[[#This Row],[43970]]</f>
        <v>0</v>
      </c>
      <c r="BZ556">
        <f>+Casos_PN_CORR[[#This Row],[43972]]-Casos_PN_CORR[[#This Row],[43971]]</f>
        <v>0</v>
      </c>
      <c r="CA556">
        <f>+Casos_PN_CORR[[#This Row],[43973]]-Casos_PN_CORR[[#This Row],[43972]]</f>
        <v>0</v>
      </c>
      <c r="CB556">
        <f>+Casos_PN_CORR[[#This Row],[43974]]-Casos_PN_CORR[[#This Row],[43973]]</f>
        <v>0</v>
      </c>
      <c r="CC556">
        <f>+Casos_PN_CORR[[#This Row],[43975]]-Casos_PN_CORR[[#This Row],[43974]]</f>
        <v>0</v>
      </c>
      <c r="CD556">
        <f>+Casos_PN_CORR[[#This Row],[43976]]-Casos_PN_CORR[[#This Row],[43975]]</f>
        <v>0</v>
      </c>
      <c r="CE556">
        <f>+Casos_PN_CORR[[#This Row],[43977]]-Casos_PN_CORR[[#This Row],[43976]]</f>
        <v>0</v>
      </c>
      <c r="CF556">
        <f>+Casos_PN_CORR[[#This Row],[43978]]-Casos_PN_CORR[[#This Row],[43977]]</f>
        <v>0</v>
      </c>
      <c r="CG556">
        <f>+Casos_PN_CORR[[#This Row],[43979]]-Casos_PN_CORR[[#This Row],[43978]]</f>
        <v>0</v>
      </c>
      <c r="CH556">
        <f>+Casos_PN_CORR[[#This Row],[43980]]-Casos_PN_CORR[[#This Row],[43979]]</f>
        <v>0</v>
      </c>
      <c r="CI556">
        <f>+Casos_PN_CORR[[#This Row],[43981]]-Casos_PN_CORR[[#This Row],[43980]]</f>
        <v>0</v>
      </c>
      <c r="CJ556">
        <f>+Casos_PN_CORR[[#This Row],[43982]]-Casos_PN_CORR[[#This Row],[43981]]</f>
        <v>0</v>
      </c>
      <c r="CK556">
        <f>+Casos_PN_CORR[[#This Row],[43983]]-Casos_PN_CORR[[#This Row],[43982]]</f>
        <v>0</v>
      </c>
      <c r="CL556">
        <f>+Casos_PN_CORR[[#This Row],[43984]]-Casos_PN_CORR[[#This Row],[43983]]</f>
        <v>0</v>
      </c>
      <c r="CM556">
        <f>+Casos_PN_CORR[[#This Row],[43985]]-Casos_PN_CORR[[#This Row],[43984]]</f>
        <v>0</v>
      </c>
      <c r="CN556">
        <f>+Casos_PN_CORR[[#This Row],[43986]]-Casos_PN_CORR[[#This Row],[43985]]</f>
        <v>0</v>
      </c>
      <c r="CO556">
        <f>+Casos_PN_CORR[[#This Row],[43987]]-Casos_PN_CORR[[#This Row],[43986]]</f>
        <v>0</v>
      </c>
      <c r="CP556">
        <f>+Casos_PN_CORR[[#This Row],[43988]]-Casos_PN_CORR[[#This Row],[43987]]</f>
        <v>0</v>
      </c>
      <c r="CQ556">
        <f>+Casos_PN_CORR[[#This Row],[43989]]-Casos_PN_CORR[[#This Row],[43988]]</f>
        <v>0</v>
      </c>
      <c r="CR556">
        <f>+Casos_PN_CORR[[#This Row],[43990]]-Casos_PN_CORR[[#This Row],[43989]]</f>
        <v>0</v>
      </c>
      <c r="CS556">
        <f>+Casos_PN_CORR[[#This Row],[43991]]-Casos_PN_CORR[[#This Row],[43990]]</f>
        <v>0</v>
      </c>
      <c r="CT556">
        <f>+Casos_PN_CORR[[#This Row],[43992]]-Casos_PN_CORR[[#This Row],[43991]]</f>
        <v>0</v>
      </c>
      <c r="CU556">
        <f>+Casos_PN_CORR[[#This Row],[43993]]-Casos_PN_CORR[[#This Row],[43992]]</f>
        <v>0</v>
      </c>
    </row>
    <row r="557" spans="1:99" x14ac:dyDescent="0.3">
      <c r="A557">
        <v>70310</v>
      </c>
      <c r="B557" s="2" t="s">
        <v>268</v>
      </c>
      <c r="C557" s="2" t="s">
        <v>268</v>
      </c>
      <c r="D557" s="2" t="s">
        <v>366</v>
      </c>
      <c r="E557" s="4">
        <f t="shared" si="8"/>
        <v>0</v>
      </c>
      <c r="F557">
        <f>+Casos_PN_CORR[[#This Row],[43900]]</f>
        <v>0</v>
      </c>
      <c r="G557">
        <f>+Casos_PN_CORR[[#This Row],[43901]]-Casos_PN_CORR[[#This Row],[43900]]</f>
        <v>0</v>
      </c>
      <c r="H557">
        <f>+Casos_PN_CORR[[#This Row],[43902]]-Casos_PN_CORR[[#This Row],[43901]]</f>
        <v>0</v>
      </c>
      <c r="I557">
        <f>+Casos_PN_CORR[[#This Row],[43903]]-Casos_PN_CORR[[#This Row],[43902]]</f>
        <v>0</v>
      </c>
      <c r="J557">
        <f>+Casos_PN_CORR[[#This Row],[43904]]-Casos_PN_CORR[[#This Row],[43903]]</f>
        <v>0</v>
      </c>
      <c r="K557">
        <f>+Casos_PN_CORR[[#This Row],[43905]]-Casos_PN_CORR[[#This Row],[43904]]</f>
        <v>0</v>
      </c>
      <c r="L557">
        <f>+Casos_PN_CORR[[#This Row],[43906]]-Casos_PN_CORR[[#This Row],[43905]]</f>
        <v>0</v>
      </c>
      <c r="M557">
        <f>+Casos_PN_CORR[[#This Row],[43907]]-Casos_PN_CORR[[#This Row],[43906]]</f>
        <v>0</v>
      </c>
      <c r="N557">
        <f>+Casos_PN_CORR[[#This Row],[43908]]-Casos_PN_CORR[[#This Row],[43907]]</f>
        <v>0</v>
      </c>
      <c r="O557">
        <f>+Casos_PN_CORR[[#This Row],[43909]]-Casos_PN_CORR[[#This Row],[43908]]</f>
        <v>0</v>
      </c>
      <c r="P557">
        <f>+Casos_PN_CORR[[#This Row],[43910]]-Casos_PN_CORR[[#This Row],[43909]]</f>
        <v>0</v>
      </c>
      <c r="Q557">
        <f>+Casos_PN_CORR[[#This Row],[43911]]-Casos_PN_CORR[[#This Row],[43910]]</f>
        <v>0</v>
      </c>
      <c r="R557">
        <f>+Casos_PN_CORR[[#This Row],[43912]]-Casos_PN_CORR[[#This Row],[43911]]</f>
        <v>0</v>
      </c>
      <c r="S557">
        <f>+Casos_PN_CORR[[#This Row],[43913]]-Casos_PN_CORR[[#This Row],[43912]]</f>
        <v>0</v>
      </c>
      <c r="T557">
        <f>+Casos_PN_CORR[[#This Row],[43914]]-Casos_PN_CORR[[#This Row],[43913]]</f>
        <v>0</v>
      </c>
      <c r="U557">
        <f>+Casos_PN_CORR[[#This Row],[43915]]-Casos_PN_CORR[[#This Row],[43914]]</f>
        <v>0</v>
      </c>
      <c r="V557">
        <f>+Casos_PN_CORR[[#This Row],[43916]]-Casos_PN_CORR[[#This Row],[43915]]</f>
        <v>0</v>
      </c>
      <c r="W557">
        <f>+Casos_PN_CORR[[#This Row],[43917]]-Casos_PN_CORR[[#This Row],[43916]]</f>
        <v>0</v>
      </c>
      <c r="X557">
        <f>+Casos_PN_CORR[[#This Row],[43918]]-Casos_PN_CORR[[#This Row],[43917]]</f>
        <v>0</v>
      </c>
      <c r="Y557">
        <f>+Casos_PN_CORR[[#This Row],[43919]]-Casos_PN_CORR[[#This Row],[43918]]</f>
        <v>0</v>
      </c>
      <c r="Z557">
        <f>+Casos_PN_CORR[[#This Row],[43920]]-Casos_PN_CORR[[#This Row],[43919]]</f>
        <v>0</v>
      </c>
      <c r="AA557">
        <f>+Casos_PN_CORR[[#This Row],[43921]]-Casos_PN_CORR[[#This Row],[43920]]</f>
        <v>0</v>
      </c>
      <c r="AB557">
        <f>+Casos_PN_CORR[[#This Row],[43922]]-Casos_PN_CORR[[#This Row],[43921]]</f>
        <v>0</v>
      </c>
      <c r="AC557">
        <f>+Casos_PN_CORR[[#This Row],[43923]]-Casos_PN_CORR[[#This Row],[43922]]</f>
        <v>0</v>
      </c>
      <c r="AD557">
        <f>+Casos_PN_CORR[[#This Row],[43924]]-Casos_PN_CORR[[#This Row],[43923]]</f>
        <v>0</v>
      </c>
      <c r="AE557">
        <f>+Casos_PN_CORR[[#This Row],[43925]]-Casos_PN_CORR[[#This Row],[43924]]</f>
        <v>0</v>
      </c>
      <c r="AF557">
        <f>+Casos_PN_CORR[[#This Row],[43926]]-Casos_PN_CORR[[#This Row],[43925]]</f>
        <v>0</v>
      </c>
      <c r="AG557">
        <f>+Casos_PN_CORR[[#This Row],[43927]]-Casos_PN_CORR[[#This Row],[43926]]</f>
        <v>0</v>
      </c>
      <c r="AH557">
        <f>+Casos_PN_CORR[[#This Row],[43928]]-Casos_PN_CORR[[#This Row],[43927]]</f>
        <v>0</v>
      </c>
      <c r="AI557">
        <f>+Casos_PN_CORR[[#This Row],[43929]]-Casos_PN_CORR[[#This Row],[43928]]</f>
        <v>0</v>
      </c>
      <c r="AJ557">
        <f>+Casos_PN_CORR[[#This Row],[43930]]-Casos_PN_CORR[[#This Row],[43929]]</f>
        <v>0</v>
      </c>
      <c r="AK557">
        <f>+Casos_PN_CORR[[#This Row],[43931]]-Casos_PN_CORR[[#This Row],[43930]]</f>
        <v>0</v>
      </c>
      <c r="AL557">
        <f>+Casos_PN_CORR[[#This Row],[43932]]-Casos_PN_CORR[[#This Row],[43931]]</f>
        <v>0</v>
      </c>
      <c r="AM557">
        <f>+Casos_PN_CORR[[#This Row],[43933]]-Casos_PN_CORR[[#This Row],[43932]]</f>
        <v>0</v>
      </c>
      <c r="AN557">
        <f>+Casos_PN_CORR[[#This Row],[43934]]-Casos_PN_CORR[[#This Row],[43933]]</f>
        <v>0</v>
      </c>
      <c r="AO557">
        <f>+Casos_PN_CORR[[#This Row],[43935]]-Casos_PN_CORR[[#This Row],[43934]]</f>
        <v>0</v>
      </c>
      <c r="AP557">
        <f>+Casos_PN_CORR[[#This Row],[43936]]-Casos_PN_CORR[[#This Row],[43935]]</f>
        <v>0</v>
      </c>
      <c r="AQ557">
        <f>+Casos_PN_CORR[[#This Row],[43937]]-Casos_PN_CORR[[#This Row],[43936]]</f>
        <v>0</v>
      </c>
      <c r="AR557">
        <f>+Casos_PN_CORR[[#This Row],[43938]]-Casos_PN_CORR[[#This Row],[43937]]</f>
        <v>0</v>
      </c>
      <c r="AS557">
        <f>+Casos_PN_CORR[[#This Row],[43939]]-Casos_PN_CORR[[#This Row],[43938]]</f>
        <v>0</v>
      </c>
      <c r="AT557">
        <f>+Casos_PN_CORR[[#This Row],[43940]]-Casos_PN_CORR[[#This Row],[43939]]</f>
        <v>0</v>
      </c>
      <c r="AU557">
        <f>+Casos_PN_CORR[[#This Row],[43941]]-Casos_PN_CORR[[#This Row],[43940]]</f>
        <v>0</v>
      </c>
      <c r="AV557">
        <f>+Casos_PN_CORR[[#This Row],[43942]]-Casos_PN_CORR[[#This Row],[43941]]</f>
        <v>0</v>
      </c>
      <c r="AW557">
        <f>+Casos_PN_CORR[[#This Row],[43943]]-Casos_PN_CORR[[#This Row],[43942]]</f>
        <v>0</v>
      </c>
      <c r="AX557">
        <f>+Casos_PN_CORR[[#This Row],[43944]]-Casos_PN_CORR[[#This Row],[43943]]</f>
        <v>0</v>
      </c>
      <c r="AY557">
        <f>+Casos_PN_CORR[[#This Row],[43945]]-Casos_PN_CORR[[#This Row],[43944]]</f>
        <v>0</v>
      </c>
      <c r="AZ557">
        <f>+Casos_PN_CORR[[#This Row],[43946]]-Casos_PN_CORR[[#This Row],[43945]]</f>
        <v>0</v>
      </c>
      <c r="BA557">
        <f>+Casos_PN_CORR[[#This Row],[43947]]-Casos_PN_CORR[[#This Row],[43946]]</f>
        <v>0</v>
      </c>
      <c r="BB557">
        <f>+Casos_PN_CORR[[#This Row],[43948]]-Casos_PN_CORR[[#This Row],[43947]]</f>
        <v>0</v>
      </c>
      <c r="BC557">
        <f>+Casos_PN_CORR[[#This Row],[43949]]-Casos_PN_CORR[[#This Row],[43948]]</f>
        <v>0</v>
      </c>
      <c r="BD557">
        <f>+Casos_PN_CORR[[#This Row],[43950]]-Casos_PN_CORR[[#This Row],[43949]]</f>
        <v>0</v>
      </c>
      <c r="BE557">
        <f>+Casos_PN_CORR[[#This Row],[43951]]-Casos_PN_CORR[[#This Row],[43950]]</f>
        <v>0</v>
      </c>
      <c r="BF557">
        <f>+Casos_PN_CORR[[#This Row],[43952]]-Casos_PN_CORR[[#This Row],[43951]]</f>
        <v>0</v>
      </c>
      <c r="BG557">
        <f>+Casos_PN_CORR[[#This Row],[43953]]-Casos_PN_CORR[[#This Row],[43952]]</f>
        <v>0</v>
      </c>
      <c r="BH557">
        <f>+Casos_PN_CORR[[#This Row],[43954]]-Casos_PN_CORR[[#This Row],[43953]]</f>
        <v>0</v>
      </c>
      <c r="BI557">
        <f>+Casos_PN_CORR[[#This Row],[43955]]-Casos_PN_CORR[[#This Row],[43954]]</f>
        <v>0</v>
      </c>
      <c r="BJ557">
        <f>+Casos_PN_CORR[[#This Row],[43956]]-Casos_PN_CORR[[#This Row],[43955]]</f>
        <v>0</v>
      </c>
      <c r="BK557">
        <f>+Casos_PN_CORR[[#This Row],[43957]]-Casos_PN_CORR[[#This Row],[43956]]</f>
        <v>0</v>
      </c>
      <c r="BL557">
        <f>+Casos_PN_CORR[[#This Row],[43958]]-Casos_PN_CORR[[#This Row],[43957]]</f>
        <v>0</v>
      </c>
      <c r="BM557">
        <f>+Casos_PN_CORR[[#This Row],[43959]]-Casos_PN_CORR[[#This Row],[43958]]</f>
        <v>0</v>
      </c>
      <c r="BN557">
        <f>+Casos_PN_CORR[[#This Row],[43960]]-Casos_PN_CORR[[#This Row],[43959]]</f>
        <v>0</v>
      </c>
      <c r="BO557">
        <f>+Casos_PN_CORR[[#This Row],[43961]]-Casos_PN_CORR[[#This Row],[43960]]</f>
        <v>0</v>
      </c>
      <c r="BP557">
        <f>+Casos_PN_CORR[[#This Row],[43962]]-Casos_PN_CORR[[#This Row],[43961]]</f>
        <v>0</v>
      </c>
      <c r="BQ557">
        <f>+Casos_PN_CORR[[#This Row],[43963]]-Casos_PN_CORR[[#This Row],[43962]]</f>
        <v>0</v>
      </c>
      <c r="BR557">
        <f>+Casos_PN_CORR[[#This Row],[43964]]-Casos_PN_CORR[[#This Row],[43963]]</f>
        <v>0</v>
      </c>
      <c r="BS557">
        <f>+Casos_PN_CORR[[#This Row],[43965]]-Casos_PN_CORR[[#This Row],[43964]]</f>
        <v>0</v>
      </c>
      <c r="BT557">
        <f>+Casos_PN_CORR[[#This Row],[43966]]-Casos_PN_CORR[[#This Row],[43965]]</f>
        <v>0</v>
      </c>
      <c r="BU557">
        <f>+Casos_PN_CORR[[#This Row],[43967]]-Casos_PN_CORR[[#This Row],[43966]]</f>
        <v>0</v>
      </c>
      <c r="BV557">
        <f>+Casos_PN_CORR[[#This Row],[43968]]-Casos_PN_CORR[[#This Row],[43967]]</f>
        <v>0</v>
      </c>
      <c r="BW557">
        <f>+Casos_PN_CORR[[#This Row],[43969]]-Casos_PN_CORR[[#This Row],[43968]]</f>
        <v>0</v>
      </c>
      <c r="BX557">
        <f>+Casos_PN_CORR[[#This Row],[43970]]-Casos_PN_CORR[[#This Row],[43969]]</f>
        <v>0</v>
      </c>
      <c r="BY557">
        <f>+Casos_PN_CORR[[#This Row],[43971]]-Casos_PN_CORR[[#This Row],[43970]]</f>
        <v>0</v>
      </c>
      <c r="BZ557">
        <f>+Casos_PN_CORR[[#This Row],[43972]]-Casos_PN_CORR[[#This Row],[43971]]</f>
        <v>0</v>
      </c>
      <c r="CA557">
        <f>+Casos_PN_CORR[[#This Row],[43973]]-Casos_PN_CORR[[#This Row],[43972]]</f>
        <v>0</v>
      </c>
      <c r="CB557">
        <f>+Casos_PN_CORR[[#This Row],[43974]]-Casos_PN_CORR[[#This Row],[43973]]</f>
        <v>0</v>
      </c>
      <c r="CC557">
        <f>+Casos_PN_CORR[[#This Row],[43975]]-Casos_PN_CORR[[#This Row],[43974]]</f>
        <v>0</v>
      </c>
      <c r="CD557">
        <f>+Casos_PN_CORR[[#This Row],[43976]]-Casos_PN_CORR[[#This Row],[43975]]</f>
        <v>0</v>
      </c>
      <c r="CE557">
        <f>+Casos_PN_CORR[[#This Row],[43977]]-Casos_PN_CORR[[#This Row],[43976]]</f>
        <v>0</v>
      </c>
      <c r="CF557">
        <f>+Casos_PN_CORR[[#This Row],[43978]]-Casos_PN_CORR[[#This Row],[43977]]</f>
        <v>0</v>
      </c>
      <c r="CG557">
        <f>+Casos_PN_CORR[[#This Row],[43979]]-Casos_PN_CORR[[#This Row],[43978]]</f>
        <v>0</v>
      </c>
      <c r="CH557">
        <f>+Casos_PN_CORR[[#This Row],[43980]]-Casos_PN_CORR[[#This Row],[43979]]</f>
        <v>0</v>
      </c>
      <c r="CI557">
        <f>+Casos_PN_CORR[[#This Row],[43981]]-Casos_PN_CORR[[#This Row],[43980]]</f>
        <v>0</v>
      </c>
      <c r="CJ557">
        <f>+Casos_PN_CORR[[#This Row],[43982]]-Casos_PN_CORR[[#This Row],[43981]]</f>
        <v>0</v>
      </c>
      <c r="CK557">
        <f>+Casos_PN_CORR[[#This Row],[43983]]-Casos_PN_CORR[[#This Row],[43982]]</f>
        <v>0</v>
      </c>
      <c r="CL557">
        <f>+Casos_PN_CORR[[#This Row],[43984]]-Casos_PN_CORR[[#This Row],[43983]]</f>
        <v>0</v>
      </c>
      <c r="CM557">
        <f>+Casos_PN_CORR[[#This Row],[43985]]-Casos_PN_CORR[[#This Row],[43984]]</f>
        <v>0</v>
      </c>
      <c r="CN557">
        <f>+Casos_PN_CORR[[#This Row],[43986]]-Casos_PN_CORR[[#This Row],[43985]]</f>
        <v>0</v>
      </c>
      <c r="CO557">
        <f>+Casos_PN_CORR[[#This Row],[43987]]-Casos_PN_CORR[[#This Row],[43986]]</f>
        <v>0</v>
      </c>
      <c r="CP557">
        <f>+Casos_PN_CORR[[#This Row],[43988]]-Casos_PN_CORR[[#This Row],[43987]]</f>
        <v>0</v>
      </c>
      <c r="CQ557">
        <f>+Casos_PN_CORR[[#This Row],[43989]]-Casos_PN_CORR[[#This Row],[43988]]</f>
        <v>0</v>
      </c>
      <c r="CR557">
        <f>+Casos_PN_CORR[[#This Row],[43990]]-Casos_PN_CORR[[#This Row],[43989]]</f>
        <v>0</v>
      </c>
      <c r="CS557">
        <f>+Casos_PN_CORR[[#This Row],[43991]]-Casos_PN_CORR[[#This Row],[43990]]</f>
        <v>0</v>
      </c>
      <c r="CT557">
        <f>+Casos_PN_CORR[[#This Row],[43992]]-Casos_PN_CORR[[#This Row],[43991]]</f>
        <v>0</v>
      </c>
      <c r="CU557">
        <f>+Casos_PN_CORR[[#This Row],[43993]]-Casos_PN_CORR[[#This Row],[43992]]</f>
        <v>0</v>
      </c>
    </row>
    <row r="558" spans="1:99" x14ac:dyDescent="0.3">
      <c r="A558">
        <v>30111</v>
      </c>
      <c r="B558" s="2" t="s">
        <v>144</v>
      </c>
      <c r="C558" s="2" t="s">
        <v>144</v>
      </c>
      <c r="D558" s="2" t="s">
        <v>185</v>
      </c>
      <c r="E558" s="4">
        <f t="shared" si="8"/>
        <v>0</v>
      </c>
      <c r="F558">
        <f>+Casos_PN_CORR[[#This Row],[43900]]</f>
        <v>0</v>
      </c>
      <c r="G558">
        <f>+Casos_PN_CORR[[#This Row],[43901]]-Casos_PN_CORR[[#This Row],[43900]]</f>
        <v>0</v>
      </c>
      <c r="H558">
        <f>+Casos_PN_CORR[[#This Row],[43902]]-Casos_PN_CORR[[#This Row],[43901]]</f>
        <v>0</v>
      </c>
      <c r="I558">
        <f>+Casos_PN_CORR[[#This Row],[43903]]-Casos_PN_CORR[[#This Row],[43902]]</f>
        <v>0</v>
      </c>
      <c r="J558">
        <f>+Casos_PN_CORR[[#This Row],[43904]]-Casos_PN_CORR[[#This Row],[43903]]</f>
        <v>0</v>
      </c>
      <c r="K558">
        <f>+Casos_PN_CORR[[#This Row],[43905]]-Casos_PN_CORR[[#This Row],[43904]]</f>
        <v>0</v>
      </c>
      <c r="L558">
        <f>+Casos_PN_CORR[[#This Row],[43906]]-Casos_PN_CORR[[#This Row],[43905]]</f>
        <v>0</v>
      </c>
      <c r="M558">
        <f>+Casos_PN_CORR[[#This Row],[43907]]-Casos_PN_CORR[[#This Row],[43906]]</f>
        <v>0</v>
      </c>
      <c r="N558">
        <f>+Casos_PN_CORR[[#This Row],[43908]]-Casos_PN_CORR[[#This Row],[43907]]</f>
        <v>0</v>
      </c>
      <c r="O558">
        <f>+Casos_PN_CORR[[#This Row],[43909]]-Casos_PN_CORR[[#This Row],[43908]]</f>
        <v>0</v>
      </c>
      <c r="P558">
        <f>+Casos_PN_CORR[[#This Row],[43910]]-Casos_PN_CORR[[#This Row],[43909]]</f>
        <v>0</v>
      </c>
      <c r="Q558">
        <f>+Casos_PN_CORR[[#This Row],[43911]]-Casos_PN_CORR[[#This Row],[43910]]</f>
        <v>0</v>
      </c>
      <c r="R558">
        <f>+Casos_PN_CORR[[#This Row],[43912]]-Casos_PN_CORR[[#This Row],[43911]]</f>
        <v>0</v>
      </c>
      <c r="S558">
        <f>+Casos_PN_CORR[[#This Row],[43913]]-Casos_PN_CORR[[#This Row],[43912]]</f>
        <v>0</v>
      </c>
      <c r="T558">
        <f>+Casos_PN_CORR[[#This Row],[43914]]-Casos_PN_CORR[[#This Row],[43913]]</f>
        <v>0</v>
      </c>
      <c r="U558">
        <f>+Casos_PN_CORR[[#This Row],[43915]]-Casos_PN_CORR[[#This Row],[43914]]</f>
        <v>0</v>
      </c>
      <c r="V558">
        <f>+Casos_PN_CORR[[#This Row],[43916]]-Casos_PN_CORR[[#This Row],[43915]]</f>
        <v>0</v>
      </c>
      <c r="W558">
        <f>+Casos_PN_CORR[[#This Row],[43917]]-Casos_PN_CORR[[#This Row],[43916]]</f>
        <v>0</v>
      </c>
      <c r="X558">
        <f>+Casos_PN_CORR[[#This Row],[43918]]-Casos_PN_CORR[[#This Row],[43917]]</f>
        <v>0</v>
      </c>
      <c r="Y558">
        <f>+Casos_PN_CORR[[#This Row],[43919]]-Casos_PN_CORR[[#This Row],[43918]]</f>
        <v>0</v>
      </c>
      <c r="Z558">
        <f>+Casos_PN_CORR[[#This Row],[43920]]-Casos_PN_CORR[[#This Row],[43919]]</f>
        <v>0</v>
      </c>
      <c r="AA558">
        <f>+Casos_PN_CORR[[#This Row],[43921]]-Casos_PN_CORR[[#This Row],[43920]]</f>
        <v>0</v>
      </c>
      <c r="AB558">
        <f>+Casos_PN_CORR[[#This Row],[43922]]-Casos_PN_CORR[[#This Row],[43921]]</f>
        <v>0</v>
      </c>
      <c r="AC558">
        <f>+Casos_PN_CORR[[#This Row],[43923]]-Casos_PN_CORR[[#This Row],[43922]]</f>
        <v>0</v>
      </c>
      <c r="AD558">
        <f>+Casos_PN_CORR[[#This Row],[43924]]-Casos_PN_CORR[[#This Row],[43923]]</f>
        <v>0</v>
      </c>
      <c r="AE558">
        <f>+Casos_PN_CORR[[#This Row],[43925]]-Casos_PN_CORR[[#This Row],[43924]]</f>
        <v>0</v>
      </c>
      <c r="AF558">
        <f>+Casos_PN_CORR[[#This Row],[43926]]-Casos_PN_CORR[[#This Row],[43925]]</f>
        <v>0</v>
      </c>
      <c r="AG558">
        <f>+Casos_PN_CORR[[#This Row],[43927]]-Casos_PN_CORR[[#This Row],[43926]]</f>
        <v>0</v>
      </c>
      <c r="AH558">
        <f>+Casos_PN_CORR[[#This Row],[43928]]-Casos_PN_CORR[[#This Row],[43927]]</f>
        <v>0</v>
      </c>
      <c r="AI558">
        <f>+Casos_PN_CORR[[#This Row],[43929]]-Casos_PN_CORR[[#This Row],[43928]]</f>
        <v>0</v>
      </c>
      <c r="AJ558">
        <f>+Casos_PN_CORR[[#This Row],[43930]]-Casos_PN_CORR[[#This Row],[43929]]</f>
        <v>0</v>
      </c>
      <c r="AK558">
        <f>+Casos_PN_CORR[[#This Row],[43931]]-Casos_PN_CORR[[#This Row],[43930]]</f>
        <v>0</v>
      </c>
      <c r="AL558">
        <f>+Casos_PN_CORR[[#This Row],[43932]]-Casos_PN_CORR[[#This Row],[43931]]</f>
        <v>0</v>
      </c>
      <c r="AM558">
        <f>+Casos_PN_CORR[[#This Row],[43933]]-Casos_PN_CORR[[#This Row],[43932]]</f>
        <v>0</v>
      </c>
      <c r="AN558">
        <f>+Casos_PN_CORR[[#This Row],[43934]]-Casos_PN_CORR[[#This Row],[43933]]</f>
        <v>0</v>
      </c>
      <c r="AO558">
        <f>+Casos_PN_CORR[[#This Row],[43935]]-Casos_PN_CORR[[#This Row],[43934]]</f>
        <v>0</v>
      </c>
      <c r="AP558">
        <f>+Casos_PN_CORR[[#This Row],[43936]]-Casos_PN_CORR[[#This Row],[43935]]</f>
        <v>0</v>
      </c>
      <c r="AQ558">
        <f>+Casos_PN_CORR[[#This Row],[43937]]-Casos_PN_CORR[[#This Row],[43936]]</f>
        <v>0</v>
      </c>
      <c r="AR558">
        <f>+Casos_PN_CORR[[#This Row],[43938]]-Casos_PN_CORR[[#This Row],[43937]]</f>
        <v>0</v>
      </c>
      <c r="AS558">
        <f>+Casos_PN_CORR[[#This Row],[43939]]-Casos_PN_CORR[[#This Row],[43938]]</f>
        <v>0</v>
      </c>
      <c r="AT558">
        <f>+Casos_PN_CORR[[#This Row],[43940]]-Casos_PN_CORR[[#This Row],[43939]]</f>
        <v>0</v>
      </c>
      <c r="AU558">
        <f>+Casos_PN_CORR[[#This Row],[43941]]-Casos_PN_CORR[[#This Row],[43940]]</f>
        <v>0</v>
      </c>
      <c r="AV558">
        <f>+Casos_PN_CORR[[#This Row],[43942]]-Casos_PN_CORR[[#This Row],[43941]]</f>
        <v>0</v>
      </c>
      <c r="AW558">
        <f>+Casos_PN_CORR[[#This Row],[43943]]-Casos_PN_CORR[[#This Row],[43942]]</f>
        <v>0</v>
      </c>
      <c r="AX558">
        <f>+Casos_PN_CORR[[#This Row],[43944]]-Casos_PN_CORR[[#This Row],[43943]]</f>
        <v>0</v>
      </c>
      <c r="AY558">
        <f>+Casos_PN_CORR[[#This Row],[43945]]-Casos_PN_CORR[[#This Row],[43944]]</f>
        <v>0</v>
      </c>
      <c r="AZ558">
        <f>+Casos_PN_CORR[[#This Row],[43946]]-Casos_PN_CORR[[#This Row],[43945]]</f>
        <v>0</v>
      </c>
      <c r="BA558">
        <f>+Casos_PN_CORR[[#This Row],[43947]]-Casos_PN_CORR[[#This Row],[43946]]</f>
        <v>0</v>
      </c>
      <c r="BB558">
        <f>+Casos_PN_CORR[[#This Row],[43948]]-Casos_PN_CORR[[#This Row],[43947]]</f>
        <v>0</v>
      </c>
      <c r="BC558">
        <f>+Casos_PN_CORR[[#This Row],[43949]]-Casos_PN_CORR[[#This Row],[43948]]</f>
        <v>0</v>
      </c>
      <c r="BD558">
        <f>+Casos_PN_CORR[[#This Row],[43950]]-Casos_PN_CORR[[#This Row],[43949]]</f>
        <v>0</v>
      </c>
      <c r="BE558">
        <f>+Casos_PN_CORR[[#This Row],[43951]]-Casos_PN_CORR[[#This Row],[43950]]</f>
        <v>0</v>
      </c>
      <c r="BF558">
        <f>+Casos_PN_CORR[[#This Row],[43952]]-Casos_PN_CORR[[#This Row],[43951]]</f>
        <v>0</v>
      </c>
      <c r="BG558">
        <f>+Casos_PN_CORR[[#This Row],[43953]]-Casos_PN_CORR[[#This Row],[43952]]</f>
        <v>0</v>
      </c>
      <c r="BH558">
        <f>+Casos_PN_CORR[[#This Row],[43954]]-Casos_PN_CORR[[#This Row],[43953]]</f>
        <v>0</v>
      </c>
      <c r="BI558">
        <f>+Casos_PN_CORR[[#This Row],[43955]]-Casos_PN_CORR[[#This Row],[43954]]</f>
        <v>0</v>
      </c>
      <c r="BJ558">
        <f>+Casos_PN_CORR[[#This Row],[43956]]-Casos_PN_CORR[[#This Row],[43955]]</f>
        <v>0</v>
      </c>
      <c r="BK558">
        <f>+Casos_PN_CORR[[#This Row],[43957]]-Casos_PN_CORR[[#This Row],[43956]]</f>
        <v>0</v>
      </c>
      <c r="BL558">
        <f>+Casos_PN_CORR[[#This Row],[43958]]-Casos_PN_CORR[[#This Row],[43957]]</f>
        <v>0</v>
      </c>
      <c r="BM558">
        <f>+Casos_PN_CORR[[#This Row],[43959]]-Casos_PN_CORR[[#This Row],[43958]]</f>
        <v>0</v>
      </c>
      <c r="BN558">
        <f>+Casos_PN_CORR[[#This Row],[43960]]-Casos_PN_CORR[[#This Row],[43959]]</f>
        <v>0</v>
      </c>
      <c r="BO558">
        <f>+Casos_PN_CORR[[#This Row],[43961]]-Casos_PN_CORR[[#This Row],[43960]]</f>
        <v>0</v>
      </c>
      <c r="BP558">
        <f>+Casos_PN_CORR[[#This Row],[43962]]-Casos_PN_CORR[[#This Row],[43961]]</f>
        <v>0</v>
      </c>
      <c r="BQ558">
        <f>+Casos_PN_CORR[[#This Row],[43963]]-Casos_PN_CORR[[#This Row],[43962]]</f>
        <v>0</v>
      </c>
      <c r="BR558">
        <f>+Casos_PN_CORR[[#This Row],[43964]]-Casos_PN_CORR[[#This Row],[43963]]</f>
        <v>0</v>
      </c>
      <c r="BS558">
        <f>+Casos_PN_CORR[[#This Row],[43965]]-Casos_PN_CORR[[#This Row],[43964]]</f>
        <v>0</v>
      </c>
      <c r="BT558">
        <f>+Casos_PN_CORR[[#This Row],[43966]]-Casos_PN_CORR[[#This Row],[43965]]</f>
        <v>0</v>
      </c>
      <c r="BU558">
        <f>+Casos_PN_CORR[[#This Row],[43967]]-Casos_PN_CORR[[#This Row],[43966]]</f>
        <v>0</v>
      </c>
      <c r="BV558">
        <f>+Casos_PN_CORR[[#This Row],[43968]]-Casos_PN_CORR[[#This Row],[43967]]</f>
        <v>0</v>
      </c>
      <c r="BW558">
        <f>+Casos_PN_CORR[[#This Row],[43969]]-Casos_PN_CORR[[#This Row],[43968]]</f>
        <v>0</v>
      </c>
      <c r="BX558">
        <f>+Casos_PN_CORR[[#This Row],[43970]]-Casos_PN_CORR[[#This Row],[43969]]</f>
        <v>0</v>
      </c>
      <c r="BY558">
        <f>+Casos_PN_CORR[[#This Row],[43971]]-Casos_PN_CORR[[#This Row],[43970]]</f>
        <v>0</v>
      </c>
      <c r="BZ558">
        <f>+Casos_PN_CORR[[#This Row],[43972]]-Casos_PN_CORR[[#This Row],[43971]]</f>
        <v>0</v>
      </c>
      <c r="CA558">
        <f>+Casos_PN_CORR[[#This Row],[43973]]-Casos_PN_CORR[[#This Row],[43972]]</f>
        <v>0</v>
      </c>
      <c r="CB558">
        <f>+Casos_PN_CORR[[#This Row],[43974]]-Casos_PN_CORR[[#This Row],[43973]]</f>
        <v>0</v>
      </c>
      <c r="CC558">
        <f>+Casos_PN_CORR[[#This Row],[43975]]-Casos_PN_CORR[[#This Row],[43974]]</f>
        <v>0</v>
      </c>
      <c r="CD558">
        <f>+Casos_PN_CORR[[#This Row],[43976]]-Casos_PN_CORR[[#This Row],[43975]]</f>
        <v>0</v>
      </c>
      <c r="CE558">
        <f>+Casos_PN_CORR[[#This Row],[43977]]-Casos_PN_CORR[[#This Row],[43976]]</f>
        <v>0</v>
      </c>
      <c r="CF558">
        <f>+Casos_PN_CORR[[#This Row],[43978]]-Casos_PN_CORR[[#This Row],[43977]]</f>
        <v>0</v>
      </c>
      <c r="CG558">
        <f>+Casos_PN_CORR[[#This Row],[43979]]-Casos_PN_CORR[[#This Row],[43978]]</f>
        <v>0</v>
      </c>
      <c r="CH558">
        <f>+Casos_PN_CORR[[#This Row],[43980]]-Casos_PN_CORR[[#This Row],[43979]]</f>
        <v>0</v>
      </c>
      <c r="CI558">
        <f>+Casos_PN_CORR[[#This Row],[43981]]-Casos_PN_CORR[[#This Row],[43980]]</f>
        <v>0</v>
      </c>
      <c r="CJ558">
        <f>+Casos_PN_CORR[[#This Row],[43982]]-Casos_PN_CORR[[#This Row],[43981]]</f>
        <v>0</v>
      </c>
      <c r="CK558">
        <f>+Casos_PN_CORR[[#This Row],[43983]]-Casos_PN_CORR[[#This Row],[43982]]</f>
        <v>0</v>
      </c>
      <c r="CL558">
        <f>+Casos_PN_CORR[[#This Row],[43984]]-Casos_PN_CORR[[#This Row],[43983]]</f>
        <v>0</v>
      </c>
      <c r="CM558">
        <f>+Casos_PN_CORR[[#This Row],[43985]]-Casos_PN_CORR[[#This Row],[43984]]</f>
        <v>0</v>
      </c>
      <c r="CN558">
        <f>+Casos_PN_CORR[[#This Row],[43986]]-Casos_PN_CORR[[#This Row],[43985]]</f>
        <v>0</v>
      </c>
      <c r="CO558">
        <f>+Casos_PN_CORR[[#This Row],[43987]]-Casos_PN_CORR[[#This Row],[43986]]</f>
        <v>0</v>
      </c>
      <c r="CP558">
        <f>+Casos_PN_CORR[[#This Row],[43988]]-Casos_PN_CORR[[#This Row],[43987]]</f>
        <v>0</v>
      </c>
      <c r="CQ558">
        <f>+Casos_PN_CORR[[#This Row],[43989]]-Casos_PN_CORR[[#This Row],[43988]]</f>
        <v>0</v>
      </c>
      <c r="CR558">
        <f>+Casos_PN_CORR[[#This Row],[43990]]-Casos_PN_CORR[[#This Row],[43989]]</f>
        <v>0</v>
      </c>
      <c r="CS558">
        <f>+Casos_PN_CORR[[#This Row],[43991]]-Casos_PN_CORR[[#This Row],[43990]]</f>
        <v>0</v>
      </c>
      <c r="CT558">
        <f>+Casos_PN_CORR[[#This Row],[43992]]-Casos_PN_CORR[[#This Row],[43991]]</f>
        <v>0</v>
      </c>
      <c r="CU558">
        <f>+Casos_PN_CORR[[#This Row],[43993]]-Casos_PN_CORR[[#This Row],[43992]]</f>
        <v>0</v>
      </c>
    </row>
    <row r="559" spans="1:99" x14ac:dyDescent="0.3">
      <c r="A559">
        <v>80206</v>
      </c>
      <c r="B559" s="2" t="s">
        <v>99</v>
      </c>
      <c r="C559" s="2" t="s">
        <v>612</v>
      </c>
      <c r="D559" s="2" t="s">
        <v>732</v>
      </c>
      <c r="E559" s="4">
        <f t="shared" si="8"/>
        <v>0</v>
      </c>
      <c r="F559">
        <f>+Casos_PN_CORR[[#This Row],[43900]]</f>
        <v>0</v>
      </c>
      <c r="G559">
        <f>+Casos_PN_CORR[[#This Row],[43901]]-Casos_PN_CORR[[#This Row],[43900]]</f>
        <v>0</v>
      </c>
      <c r="H559">
        <f>+Casos_PN_CORR[[#This Row],[43902]]-Casos_PN_CORR[[#This Row],[43901]]</f>
        <v>0</v>
      </c>
      <c r="I559">
        <f>+Casos_PN_CORR[[#This Row],[43903]]-Casos_PN_CORR[[#This Row],[43902]]</f>
        <v>0</v>
      </c>
      <c r="J559">
        <f>+Casos_PN_CORR[[#This Row],[43904]]-Casos_PN_CORR[[#This Row],[43903]]</f>
        <v>0</v>
      </c>
      <c r="K559">
        <f>+Casos_PN_CORR[[#This Row],[43905]]-Casos_PN_CORR[[#This Row],[43904]]</f>
        <v>0</v>
      </c>
      <c r="L559">
        <f>+Casos_PN_CORR[[#This Row],[43906]]-Casos_PN_CORR[[#This Row],[43905]]</f>
        <v>0</v>
      </c>
      <c r="M559">
        <f>+Casos_PN_CORR[[#This Row],[43907]]-Casos_PN_CORR[[#This Row],[43906]]</f>
        <v>0</v>
      </c>
      <c r="N559">
        <f>+Casos_PN_CORR[[#This Row],[43908]]-Casos_PN_CORR[[#This Row],[43907]]</f>
        <v>0</v>
      </c>
      <c r="O559">
        <f>+Casos_PN_CORR[[#This Row],[43909]]-Casos_PN_CORR[[#This Row],[43908]]</f>
        <v>0</v>
      </c>
      <c r="P559">
        <f>+Casos_PN_CORR[[#This Row],[43910]]-Casos_PN_CORR[[#This Row],[43909]]</f>
        <v>0</v>
      </c>
      <c r="Q559">
        <f>+Casos_PN_CORR[[#This Row],[43911]]-Casos_PN_CORR[[#This Row],[43910]]</f>
        <v>0</v>
      </c>
      <c r="R559">
        <f>+Casos_PN_CORR[[#This Row],[43912]]-Casos_PN_CORR[[#This Row],[43911]]</f>
        <v>0</v>
      </c>
      <c r="S559">
        <f>+Casos_PN_CORR[[#This Row],[43913]]-Casos_PN_CORR[[#This Row],[43912]]</f>
        <v>0</v>
      </c>
      <c r="T559">
        <f>+Casos_PN_CORR[[#This Row],[43914]]-Casos_PN_CORR[[#This Row],[43913]]</f>
        <v>0</v>
      </c>
      <c r="U559">
        <f>+Casos_PN_CORR[[#This Row],[43915]]-Casos_PN_CORR[[#This Row],[43914]]</f>
        <v>0</v>
      </c>
      <c r="V559">
        <f>+Casos_PN_CORR[[#This Row],[43916]]-Casos_PN_CORR[[#This Row],[43915]]</f>
        <v>0</v>
      </c>
      <c r="W559">
        <f>+Casos_PN_CORR[[#This Row],[43917]]-Casos_PN_CORR[[#This Row],[43916]]</f>
        <v>0</v>
      </c>
      <c r="X559">
        <f>+Casos_PN_CORR[[#This Row],[43918]]-Casos_PN_CORR[[#This Row],[43917]]</f>
        <v>0</v>
      </c>
      <c r="Y559">
        <f>+Casos_PN_CORR[[#This Row],[43919]]-Casos_PN_CORR[[#This Row],[43918]]</f>
        <v>0</v>
      </c>
      <c r="Z559">
        <f>+Casos_PN_CORR[[#This Row],[43920]]-Casos_PN_CORR[[#This Row],[43919]]</f>
        <v>0</v>
      </c>
      <c r="AA559">
        <f>+Casos_PN_CORR[[#This Row],[43921]]-Casos_PN_CORR[[#This Row],[43920]]</f>
        <v>0</v>
      </c>
      <c r="AB559">
        <f>+Casos_PN_CORR[[#This Row],[43922]]-Casos_PN_CORR[[#This Row],[43921]]</f>
        <v>0</v>
      </c>
      <c r="AC559">
        <f>+Casos_PN_CORR[[#This Row],[43923]]-Casos_PN_CORR[[#This Row],[43922]]</f>
        <v>0</v>
      </c>
      <c r="AD559">
        <f>+Casos_PN_CORR[[#This Row],[43924]]-Casos_PN_CORR[[#This Row],[43923]]</f>
        <v>0</v>
      </c>
      <c r="AE559">
        <f>+Casos_PN_CORR[[#This Row],[43925]]-Casos_PN_CORR[[#This Row],[43924]]</f>
        <v>0</v>
      </c>
      <c r="AF559">
        <f>+Casos_PN_CORR[[#This Row],[43926]]-Casos_PN_CORR[[#This Row],[43925]]</f>
        <v>0</v>
      </c>
      <c r="AG559">
        <f>+Casos_PN_CORR[[#This Row],[43927]]-Casos_PN_CORR[[#This Row],[43926]]</f>
        <v>0</v>
      </c>
      <c r="AH559">
        <f>+Casos_PN_CORR[[#This Row],[43928]]-Casos_PN_CORR[[#This Row],[43927]]</f>
        <v>0</v>
      </c>
      <c r="AI559">
        <f>+Casos_PN_CORR[[#This Row],[43929]]-Casos_PN_CORR[[#This Row],[43928]]</f>
        <v>0</v>
      </c>
      <c r="AJ559">
        <f>+Casos_PN_CORR[[#This Row],[43930]]-Casos_PN_CORR[[#This Row],[43929]]</f>
        <v>0</v>
      </c>
      <c r="AK559">
        <f>+Casos_PN_CORR[[#This Row],[43931]]-Casos_PN_CORR[[#This Row],[43930]]</f>
        <v>0</v>
      </c>
      <c r="AL559">
        <f>+Casos_PN_CORR[[#This Row],[43932]]-Casos_PN_CORR[[#This Row],[43931]]</f>
        <v>0</v>
      </c>
      <c r="AM559">
        <f>+Casos_PN_CORR[[#This Row],[43933]]-Casos_PN_CORR[[#This Row],[43932]]</f>
        <v>0</v>
      </c>
      <c r="AN559">
        <f>+Casos_PN_CORR[[#This Row],[43934]]-Casos_PN_CORR[[#This Row],[43933]]</f>
        <v>0</v>
      </c>
      <c r="AO559">
        <f>+Casos_PN_CORR[[#This Row],[43935]]-Casos_PN_CORR[[#This Row],[43934]]</f>
        <v>0</v>
      </c>
      <c r="AP559">
        <f>+Casos_PN_CORR[[#This Row],[43936]]-Casos_PN_CORR[[#This Row],[43935]]</f>
        <v>0</v>
      </c>
      <c r="AQ559">
        <f>+Casos_PN_CORR[[#This Row],[43937]]-Casos_PN_CORR[[#This Row],[43936]]</f>
        <v>0</v>
      </c>
      <c r="AR559">
        <f>+Casos_PN_CORR[[#This Row],[43938]]-Casos_PN_CORR[[#This Row],[43937]]</f>
        <v>0</v>
      </c>
      <c r="AS559">
        <f>+Casos_PN_CORR[[#This Row],[43939]]-Casos_PN_CORR[[#This Row],[43938]]</f>
        <v>0</v>
      </c>
      <c r="AT559">
        <f>+Casos_PN_CORR[[#This Row],[43940]]-Casos_PN_CORR[[#This Row],[43939]]</f>
        <v>0</v>
      </c>
      <c r="AU559">
        <f>+Casos_PN_CORR[[#This Row],[43941]]-Casos_PN_CORR[[#This Row],[43940]]</f>
        <v>0</v>
      </c>
      <c r="AV559">
        <f>+Casos_PN_CORR[[#This Row],[43942]]-Casos_PN_CORR[[#This Row],[43941]]</f>
        <v>0</v>
      </c>
      <c r="AW559">
        <f>+Casos_PN_CORR[[#This Row],[43943]]-Casos_PN_CORR[[#This Row],[43942]]</f>
        <v>0</v>
      </c>
      <c r="AX559">
        <f>+Casos_PN_CORR[[#This Row],[43944]]-Casos_PN_CORR[[#This Row],[43943]]</f>
        <v>0</v>
      </c>
      <c r="AY559">
        <f>+Casos_PN_CORR[[#This Row],[43945]]-Casos_PN_CORR[[#This Row],[43944]]</f>
        <v>0</v>
      </c>
      <c r="AZ559">
        <f>+Casos_PN_CORR[[#This Row],[43946]]-Casos_PN_CORR[[#This Row],[43945]]</f>
        <v>0</v>
      </c>
      <c r="BA559">
        <f>+Casos_PN_CORR[[#This Row],[43947]]-Casos_PN_CORR[[#This Row],[43946]]</f>
        <v>0</v>
      </c>
      <c r="BB559">
        <f>+Casos_PN_CORR[[#This Row],[43948]]-Casos_PN_CORR[[#This Row],[43947]]</f>
        <v>0</v>
      </c>
      <c r="BC559">
        <f>+Casos_PN_CORR[[#This Row],[43949]]-Casos_PN_CORR[[#This Row],[43948]]</f>
        <v>0</v>
      </c>
      <c r="BD559">
        <f>+Casos_PN_CORR[[#This Row],[43950]]-Casos_PN_CORR[[#This Row],[43949]]</f>
        <v>0</v>
      </c>
      <c r="BE559">
        <f>+Casos_PN_CORR[[#This Row],[43951]]-Casos_PN_CORR[[#This Row],[43950]]</f>
        <v>0</v>
      </c>
      <c r="BF559">
        <f>+Casos_PN_CORR[[#This Row],[43952]]-Casos_PN_CORR[[#This Row],[43951]]</f>
        <v>0</v>
      </c>
      <c r="BG559">
        <f>+Casos_PN_CORR[[#This Row],[43953]]-Casos_PN_CORR[[#This Row],[43952]]</f>
        <v>0</v>
      </c>
      <c r="BH559">
        <f>+Casos_PN_CORR[[#This Row],[43954]]-Casos_PN_CORR[[#This Row],[43953]]</f>
        <v>0</v>
      </c>
      <c r="BI559">
        <f>+Casos_PN_CORR[[#This Row],[43955]]-Casos_PN_CORR[[#This Row],[43954]]</f>
        <v>0</v>
      </c>
      <c r="BJ559">
        <f>+Casos_PN_CORR[[#This Row],[43956]]-Casos_PN_CORR[[#This Row],[43955]]</f>
        <v>0</v>
      </c>
      <c r="BK559">
        <f>+Casos_PN_CORR[[#This Row],[43957]]-Casos_PN_CORR[[#This Row],[43956]]</f>
        <v>0</v>
      </c>
      <c r="BL559">
        <f>+Casos_PN_CORR[[#This Row],[43958]]-Casos_PN_CORR[[#This Row],[43957]]</f>
        <v>0</v>
      </c>
      <c r="BM559">
        <f>+Casos_PN_CORR[[#This Row],[43959]]-Casos_PN_CORR[[#This Row],[43958]]</f>
        <v>0</v>
      </c>
      <c r="BN559">
        <f>+Casos_PN_CORR[[#This Row],[43960]]-Casos_PN_CORR[[#This Row],[43959]]</f>
        <v>0</v>
      </c>
      <c r="BO559">
        <f>+Casos_PN_CORR[[#This Row],[43961]]-Casos_PN_CORR[[#This Row],[43960]]</f>
        <v>0</v>
      </c>
      <c r="BP559">
        <f>+Casos_PN_CORR[[#This Row],[43962]]-Casos_PN_CORR[[#This Row],[43961]]</f>
        <v>0</v>
      </c>
      <c r="BQ559">
        <f>+Casos_PN_CORR[[#This Row],[43963]]-Casos_PN_CORR[[#This Row],[43962]]</f>
        <v>0</v>
      </c>
      <c r="BR559">
        <f>+Casos_PN_CORR[[#This Row],[43964]]-Casos_PN_CORR[[#This Row],[43963]]</f>
        <v>0</v>
      </c>
      <c r="BS559">
        <f>+Casos_PN_CORR[[#This Row],[43965]]-Casos_PN_CORR[[#This Row],[43964]]</f>
        <v>0</v>
      </c>
      <c r="BT559">
        <f>+Casos_PN_CORR[[#This Row],[43966]]-Casos_PN_CORR[[#This Row],[43965]]</f>
        <v>0</v>
      </c>
      <c r="BU559">
        <f>+Casos_PN_CORR[[#This Row],[43967]]-Casos_PN_CORR[[#This Row],[43966]]</f>
        <v>0</v>
      </c>
      <c r="BV559">
        <f>+Casos_PN_CORR[[#This Row],[43968]]-Casos_PN_CORR[[#This Row],[43967]]</f>
        <v>0</v>
      </c>
      <c r="BW559">
        <f>+Casos_PN_CORR[[#This Row],[43969]]-Casos_PN_CORR[[#This Row],[43968]]</f>
        <v>0</v>
      </c>
      <c r="BX559">
        <f>+Casos_PN_CORR[[#This Row],[43970]]-Casos_PN_CORR[[#This Row],[43969]]</f>
        <v>0</v>
      </c>
      <c r="BY559">
        <f>+Casos_PN_CORR[[#This Row],[43971]]-Casos_PN_CORR[[#This Row],[43970]]</f>
        <v>0</v>
      </c>
      <c r="BZ559">
        <f>+Casos_PN_CORR[[#This Row],[43972]]-Casos_PN_CORR[[#This Row],[43971]]</f>
        <v>0</v>
      </c>
      <c r="CA559">
        <f>+Casos_PN_CORR[[#This Row],[43973]]-Casos_PN_CORR[[#This Row],[43972]]</f>
        <v>0</v>
      </c>
      <c r="CB559">
        <f>+Casos_PN_CORR[[#This Row],[43974]]-Casos_PN_CORR[[#This Row],[43973]]</f>
        <v>0</v>
      </c>
      <c r="CC559">
        <f>+Casos_PN_CORR[[#This Row],[43975]]-Casos_PN_CORR[[#This Row],[43974]]</f>
        <v>0</v>
      </c>
      <c r="CD559">
        <f>+Casos_PN_CORR[[#This Row],[43976]]-Casos_PN_CORR[[#This Row],[43975]]</f>
        <v>0</v>
      </c>
      <c r="CE559">
        <f>+Casos_PN_CORR[[#This Row],[43977]]-Casos_PN_CORR[[#This Row],[43976]]</f>
        <v>0</v>
      </c>
      <c r="CF559">
        <f>+Casos_PN_CORR[[#This Row],[43978]]-Casos_PN_CORR[[#This Row],[43977]]</f>
        <v>0</v>
      </c>
      <c r="CG559">
        <f>+Casos_PN_CORR[[#This Row],[43979]]-Casos_PN_CORR[[#This Row],[43978]]</f>
        <v>0</v>
      </c>
      <c r="CH559">
        <f>+Casos_PN_CORR[[#This Row],[43980]]-Casos_PN_CORR[[#This Row],[43979]]</f>
        <v>0</v>
      </c>
      <c r="CI559">
        <f>+Casos_PN_CORR[[#This Row],[43981]]-Casos_PN_CORR[[#This Row],[43980]]</f>
        <v>0</v>
      </c>
      <c r="CJ559">
        <f>+Casos_PN_CORR[[#This Row],[43982]]-Casos_PN_CORR[[#This Row],[43981]]</f>
        <v>0</v>
      </c>
      <c r="CK559">
        <f>+Casos_PN_CORR[[#This Row],[43983]]-Casos_PN_CORR[[#This Row],[43982]]</f>
        <v>0</v>
      </c>
      <c r="CL559">
        <f>+Casos_PN_CORR[[#This Row],[43984]]-Casos_PN_CORR[[#This Row],[43983]]</f>
        <v>0</v>
      </c>
      <c r="CM559">
        <f>+Casos_PN_CORR[[#This Row],[43985]]-Casos_PN_CORR[[#This Row],[43984]]</f>
        <v>0</v>
      </c>
      <c r="CN559">
        <f>+Casos_PN_CORR[[#This Row],[43986]]-Casos_PN_CORR[[#This Row],[43985]]</f>
        <v>0</v>
      </c>
      <c r="CO559">
        <f>+Casos_PN_CORR[[#This Row],[43987]]-Casos_PN_CORR[[#This Row],[43986]]</f>
        <v>0</v>
      </c>
      <c r="CP559">
        <f>+Casos_PN_CORR[[#This Row],[43988]]-Casos_PN_CORR[[#This Row],[43987]]</f>
        <v>0</v>
      </c>
      <c r="CQ559">
        <f>+Casos_PN_CORR[[#This Row],[43989]]-Casos_PN_CORR[[#This Row],[43988]]</f>
        <v>0</v>
      </c>
      <c r="CR559">
        <f>+Casos_PN_CORR[[#This Row],[43990]]-Casos_PN_CORR[[#This Row],[43989]]</f>
        <v>0</v>
      </c>
      <c r="CS559">
        <f>+Casos_PN_CORR[[#This Row],[43991]]-Casos_PN_CORR[[#This Row],[43990]]</f>
        <v>0</v>
      </c>
      <c r="CT559">
        <f>+Casos_PN_CORR[[#This Row],[43992]]-Casos_PN_CORR[[#This Row],[43991]]</f>
        <v>0</v>
      </c>
      <c r="CU559">
        <f>+Casos_PN_CORR[[#This Row],[43993]]-Casos_PN_CORR[[#This Row],[43992]]</f>
        <v>0</v>
      </c>
    </row>
    <row r="560" spans="1:99" x14ac:dyDescent="0.3">
      <c r="A560">
        <v>130410</v>
      </c>
      <c r="B560" s="2" t="s">
        <v>102</v>
      </c>
      <c r="C560" s="2" t="s">
        <v>259</v>
      </c>
      <c r="D560" s="2" t="s">
        <v>429</v>
      </c>
      <c r="E560" s="4">
        <f t="shared" si="8"/>
        <v>0</v>
      </c>
      <c r="F560">
        <f>+Casos_PN_CORR[[#This Row],[43900]]</f>
        <v>0</v>
      </c>
      <c r="G560">
        <f>+Casos_PN_CORR[[#This Row],[43901]]-Casos_PN_CORR[[#This Row],[43900]]</f>
        <v>0</v>
      </c>
      <c r="H560">
        <f>+Casos_PN_CORR[[#This Row],[43902]]-Casos_PN_CORR[[#This Row],[43901]]</f>
        <v>0</v>
      </c>
      <c r="I560">
        <f>+Casos_PN_CORR[[#This Row],[43903]]-Casos_PN_CORR[[#This Row],[43902]]</f>
        <v>0</v>
      </c>
      <c r="J560">
        <f>+Casos_PN_CORR[[#This Row],[43904]]-Casos_PN_CORR[[#This Row],[43903]]</f>
        <v>0</v>
      </c>
      <c r="K560">
        <f>+Casos_PN_CORR[[#This Row],[43905]]-Casos_PN_CORR[[#This Row],[43904]]</f>
        <v>0</v>
      </c>
      <c r="L560">
        <f>+Casos_PN_CORR[[#This Row],[43906]]-Casos_PN_CORR[[#This Row],[43905]]</f>
        <v>0</v>
      </c>
      <c r="M560">
        <f>+Casos_PN_CORR[[#This Row],[43907]]-Casos_PN_CORR[[#This Row],[43906]]</f>
        <v>0</v>
      </c>
      <c r="N560">
        <f>+Casos_PN_CORR[[#This Row],[43908]]-Casos_PN_CORR[[#This Row],[43907]]</f>
        <v>0</v>
      </c>
      <c r="O560">
        <f>+Casos_PN_CORR[[#This Row],[43909]]-Casos_PN_CORR[[#This Row],[43908]]</f>
        <v>0</v>
      </c>
      <c r="P560">
        <f>+Casos_PN_CORR[[#This Row],[43910]]-Casos_PN_CORR[[#This Row],[43909]]</f>
        <v>0</v>
      </c>
      <c r="Q560">
        <f>+Casos_PN_CORR[[#This Row],[43911]]-Casos_PN_CORR[[#This Row],[43910]]</f>
        <v>0</v>
      </c>
      <c r="R560">
        <f>+Casos_PN_CORR[[#This Row],[43912]]-Casos_PN_CORR[[#This Row],[43911]]</f>
        <v>0</v>
      </c>
      <c r="S560">
        <f>+Casos_PN_CORR[[#This Row],[43913]]-Casos_PN_CORR[[#This Row],[43912]]</f>
        <v>0</v>
      </c>
      <c r="T560">
        <f>+Casos_PN_CORR[[#This Row],[43914]]-Casos_PN_CORR[[#This Row],[43913]]</f>
        <v>0</v>
      </c>
      <c r="U560">
        <f>+Casos_PN_CORR[[#This Row],[43915]]-Casos_PN_CORR[[#This Row],[43914]]</f>
        <v>0</v>
      </c>
      <c r="V560">
        <f>+Casos_PN_CORR[[#This Row],[43916]]-Casos_PN_CORR[[#This Row],[43915]]</f>
        <v>0</v>
      </c>
      <c r="W560">
        <f>+Casos_PN_CORR[[#This Row],[43917]]-Casos_PN_CORR[[#This Row],[43916]]</f>
        <v>0</v>
      </c>
      <c r="X560">
        <f>+Casos_PN_CORR[[#This Row],[43918]]-Casos_PN_CORR[[#This Row],[43917]]</f>
        <v>0</v>
      </c>
      <c r="Y560">
        <f>+Casos_PN_CORR[[#This Row],[43919]]-Casos_PN_CORR[[#This Row],[43918]]</f>
        <v>0</v>
      </c>
      <c r="Z560">
        <f>+Casos_PN_CORR[[#This Row],[43920]]-Casos_PN_CORR[[#This Row],[43919]]</f>
        <v>0</v>
      </c>
      <c r="AA560">
        <f>+Casos_PN_CORR[[#This Row],[43921]]-Casos_PN_CORR[[#This Row],[43920]]</f>
        <v>0</v>
      </c>
      <c r="AB560">
        <f>+Casos_PN_CORR[[#This Row],[43922]]-Casos_PN_CORR[[#This Row],[43921]]</f>
        <v>0</v>
      </c>
      <c r="AC560">
        <f>+Casos_PN_CORR[[#This Row],[43923]]-Casos_PN_CORR[[#This Row],[43922]]</f>
        <v>0</v>
      </c>
      <c r="AD560">
        <f>+Casos_PN_CORR[[#This Row],[43924]]-Casos_PN_CORR[[#This Row],[43923]]</f>
        <v>0</v>
      </c>
      <c r="AE560">
        <f>+Casos_PN_CORR[[#This Row],[43925]]-Casos_PN_CORR[[#This Row],[43924]]</f>
        <v>0</v>
      </c>
      <c r="AF560">
        <f>+Casos_PN_CORR[[#This Row],[43926]]-Casos_PN_CORR[[#This Row],[43925]]</f>
        <v>0</v>
      </c>
      <c r="AG560">
        <f>+Casos_PN_CORR[[#This Row],[43927]]-Casos_PN_CORR[[#This Row],[43926]]</f>
        <v>0</v>
      </c>
      <c r="AH560">
        <f>+Casos_PN_CORR[[#This Row],[43928]]-Casos_PN_CORR[[#This Row],[43927]]</f>
        <v>0</v>
      </c>
      <c r="AI560">
        <f>+Casos_PN_CORR[[#This Row],[43929]]-Casos_PN_CORR[[#This Row],[43928]]</f>
        <v>0</v>
      </c>
      <c r="AJ560">
        <f>+Casos_PN_CORR[[#This Row],[43930]]-Casos_PN_CORR[[#This Row],[43929]]</f>
        <v>0</v>
      </c>
      <c r="AK560">
        <f>+Casos_PN_CORR[[#This Row],[43931]]-Casos_PN_CORR[[#This Row],[43930]]</f>
        <v>0</v>
      </c>
      <c r="AL560">
        <f>+Casos_PN_CORR[[#This Row],[43932]]-Casos_PN_CORR[[#This Row],[43931]]</f>
        <v>0</v>
      </c>
      <c r="AM560">
        <f>+Casos_PN_CORR[[#This Row],[43933]]-Casos_PN_CORR[[#This Row],[43932]]</f>
        <v>0</v>
      </c>
      <c r="AN560">
        <f>+Casos_PN_CORR[[#This Row],[43934]]-Casos_PN_CORR[[#This Row],[43933]]</f>
        <v>0</v>
      </c>
      <c r="AO560">
        <f>+Casos_PN_CORR[[#This Row],[43935]]-Casos_PN_CORR[[#This Row],[43934]]</f>
        <v>0</v>
      </c>
      <c r="AP560">
        <f>+Casos_PN_CORR[[#This Row],[43936]]-Casos_PN_CORR[[#This Row],[43935]]</f>
        <v>0</v>
      </c>
      <c r="AQ560">
        <f>+Casos_PN_CORR[[#This Row],[43937]]-Casos_PN_CORR[[#This Row],[43936]]</f>
        <v>0</v>
      </c>
      <c r="AR560">
        <f>+Casos_PN_CORR[[#This Row],[43938]]-Casos_PN_CORR[[#This Row],[43937]]</f>
        <v>0</v>
      </c>
      <c r="AS560">
        <f>+Casos_PN_CORR[[#This Row],[43939]]-Casos_PN_CORR[[#This Row],[43938]]</f>
        <v>0</v>
      </c>
      <c r="AT560">
        <f>+Casos_PN_CORR[[#This Row],[43940]]-Casos_PN_CORR[[#This Row],[43939]]</f>
        <v>0</v>
      </c>
      <c r="AU560">
        <f>+Casos_PN_CORR[[#This Row],[43941]]-Casos_PN_CORR[[#This Row],[43940]]</f>
        <v>0</v>
      </c>
      <c r="AV560">
        <f>+Casos_PN_CORR[[#This Row],[43942]]-Casos_PN_CORR[[#This Row],[43941]]</f>
        <v>0</v>
      </c>
      <c r="AW560">
        <f>+Casos_PN_CORR[[#This Row],[43943]]-Casos_PN_CORR[[#This Row],[43942]]</f>
        <v>0</v>
      </c>
      <c r="AX560">
        <f>+Casos_PN_CORR[[#This Row],[43944]]-Casos_PN_CORR[[#This Row],[43943]]</f>
        <v>0</v>
      </c>
      <c r="AY560">
        <f>+Casos_PN_CORR[[#This Row],[43945]]-Casos_PN_CORR[[#This Row],[43944]]</f>
        <v>0</v>
      </c>
      <c r="AZ560">
        <f>+Casos_PN_CORR[[#This Row],[43946]]-Casos_PN_CORR[[#This Row],[43945]]</f>
        <v>0</v>
      </c>
      <c r="BA560">
        <f>+Casos_PN_CORR[[#This Row],[43947]]-Casos_PN_CORR[[#This Row],[43946]]</f>
        <v>0</v>
      </c>
      <c r="BB560">
        <f>+Casos_PN_CORR[[#This Row],[43948]]-Casos_PN_CORR[[#This Row],[43947]]</f>
        <v>0</v>
      </c>
      <c r="BC560">
        <f>+Casos_PN_CORR[[#This Row],[43949]]-Casos_PN_CORR[[#This Row],[43948]]</f>
        <v>0</v>
      </c>
      <c r="BD560">
        <f>+Casos_PN_CORR[[#This Row],[43950]]-Casos_PN_CORR[[#This Row],[43949]]</f>
        <v>0</v>
      </c>
      <c r="BE560">
        <f>+Casos_PN_CORR[[#This Row],[43951]]-Casos_PN_CORR[[#This Row],[43950]]</f>
        <v>0</v>
      </c>
      <c r="BF560">
        <f>+Casos_PN_CORR[[#This Row],[43952]]-Casos_PN_CORR[[#This Row],[43951]]</f>
        <v>0</v>
      </c>
      <c r="BG560">
        <f>+Casos_PN_CORR[[#This Row],[43953]]-Casos_PN_CORR[[#This Row],[43952]]</f>
        <v>0</v>
      </c>
      <c r="BH560">
        <f>+Casos_PN_CORR[[#This Row],[43954]]-Casos_PN_CORR[[#This Row],[43953]]</f>
        <v>0</v>
      </c>
      <c r="BI560">
        <f>+Casos_PN_CORR[[#This Row],[43955]]-Casos_PN_CORR[[#This Row],[43954]]</f>
        <v>0</v>
      </c>
      <c r="BJ560">
        <f>+Casos_PN_CORR[[#This Row],[43956]]-Casos_PN_CORR[[#This Row],[43955]]</f>
        <v>0</v>
      </c>
      <c r="BK560">
        <f>+Casos_PN_CORR[[#This Row],[43957]]-Casos_PN_CORR[[#This Row],[43956]]</f>
        <v>0</v>
      </c>
      <c r="BL560">
        <f>+Casos_PN_CORR[[#This Row],[43958]]-Casos_PN_CORR[[#This Row],[43957]]</f>
        <v>0</v>
      </c>
      <c r="BM560">
        <f>+Casos_PN_CORR[[#This Row],[43959]]-Casos_PN_CORR[[#This Row],[43958]]</f>
        <v>0</v>
      </c>
      <c r="BN560">
        <f>+Casos_PN_CORR[[#This Row],[43960]]-Casos_PN_CORR[[#This Row],[43959]]</f>
        <v>0</v>
      </c>
      <c r="BO560">
        <f>+Casos_PN_CORR[[#This Row],[43961]]-Casos_PN_CORR[[#This Row],[43960]]</f>
        <v>0</v>
      </c>
      <c r="BP560">
        <f>+Casos_PN_CORR[[#This Row],[43962]]-Casos_PN_CORR[[#This Row],[43961]]</f>
        <v>0</v>
      </c>
      <c r="BQ560">
        <f>+Casos_PN_CORR[[#This Row],[43963]]-Casos_PN_CORR[[#This Row],[43962]]</f>
        <v>0</v>
      </c>
      <c r="BR560">
        <f>+Casos_PN_CORR[[#This Row],[43964]]-Casos_PN_CORR[[#This Row],[43963]]</f>
        <v>0</v>
      </c>
      <c r="BS560">
        <f>+Casos_PN_CORR[[#This Row],[43965]]-Casos_PN_CORR[[#This Row],[43964]]</f>
        <v>0</v>
      </c>
      <c r="BT560">
        <f>+Casos_PN_CORR[[#This Row],[43966]]-Casos_PN_CORR[[#This Row],[43965]]</f>
        <v>0</v>
      </c>
      <c r="BU560">
        <f>+Casos_PN_CORR[[#This Row],[43967]]-Casos_PN_CORR[[#This Row],[43966]]</f>
        <v>0</v>
      </c>
      <c r="BV560">
        <f>+Casos_PN_CORR[[#This Row],[43968]]-Casos_PN_CORR[[#This Row],[43967]]</f>
        <v>0</v>
      </c>
      <c r="BW560">
        <f>+Casos_PN_CORR[[#This Row],[43969]]-Casos_PN_CORR[[#This Row],[43968]]</f>
        <v>0</v>
      </c>
      <c r="BX560">
        <f>+Casos_PN_CORR[[#This Row],[43970]]-Casos_PN_CORR[[#This Row],[43969]]</f>
        <v>0</v>
      </c>
      <c r="BY560">
        <f>+Casos_PN_CORR[[#This Row],[43971]]-Casos_PN_CORR[[#This Row],[43970]]</f>
        <v>0</v>
      </c>
      <c r="BZ560">
        <f>+Casos_PN_CORR[[#This Row],[43972]]-Casos_PN_CORR[[#This Row],[43971]]</f>
        <v>0</v>
      </c>
      <c r="CA560">
        <f>+Casos_PN_CORR[[#This Row],[43973]]-Casos_PN_CORR[[#This Row],[43972]]</f>
        <v>0</v>
      </c>
      <c r="CB560">
        <f>+Casos_PN_CORR[[#This Row],[43974]]-Casos_PN_CORR[[#This Row],[43973]]</f>
        <v>0</v>
      </c>
      <c r="CC560">
        <f>+Casos_PN_CORR[[#This Row],[43975]]-Casos_PN_CORR[[#This Row],[43974]]</f>
        <v>0</v>
      </c>
      <c r="CD560">
        <f>+Casos_PN_CORR[[#This Row],[43976]]-Casos_PN_CORR[[#This Row],[43975]]</f>
        <v>0</v>
      </c>
      <c r="CE560">
        <f>+Casos_PN_CORR[[#This Row],[43977]]-Casos_PN_CORR[[#This Row],[43976]]</f>
        <v>0</v>
      </c>
      <c r="CF560">
        <f>+Casos_PN_CORR[[#This Row],[43978]]-Casos_PN_CORR[[#This Row],[43977]]</f>
        <v>0</v>
      </c>
      <c r="CG560">
        <f>+Casos_PN_CORR[[#This Row],[43979]]-Casos_PN_CORR[[#This Row],[43978]]</f>
        <v>0</v>
      </c>
      <c r="CH560">
        <f>+Casos_PN_CORR[[#This Row],[43980]]-Casos_PN_CORR[[#This Row],[43979]]</f>
        <v>0</v>
      </c>
      <c r="CI560">
        <f>+Casos_PN_CORR[[#This Row],[43981]]-Casos_PN_CORR[[#This Row],[43980]]</f>
        <v>0</v>
      </c>
      <c r="CJ560">
        <f>+Casos_PN_CORR[[#This Row],[43982]]-Casos_PN_CORR[[#This Row],[43981]]</f>
        <v>0</v>
      </c>
      <c r="CK560">
        <f>+Casos_PN_CORR[[#This Row],[43983]]-Casos_PN_CORR[[#This Row],[43982]]</f>
        <v>0</v>
      </c>
      <c r="CL560">
        <f>+Casos_PN_CORR[[#This Row],[43984]]-Casos_PN_CORR[[#This Row],[43983]]</f>
        <v>0</v>
      </c>
      <c r="CM560">
        <f>+Casos_PN_CORR[[#This Row],[43985]]-Casos_PN_CORR[[#This Row],[43984]]</f>
        <v>0</v>
      </c>
      <c r="CN560">
        <f>+Casos_PN_CORR[[#This Row],[43986]]-Casos_PN_CORR[[#This Row],[43985]]</f>
        <v>0</v>
      </c>
      <c r="CO560">
        <f>+Casos_PN_CORR[[#This Row],[43987]]-Casos_PN_CORR[[#This Row],[43986]]</f>
        <v>0</v>
      </c>
      <c r="CP560">
        <f>+Casos_PN_CORR[[#This Row],[43988]]-Casos_PN_CORR[[#This Row],[43987]]</f>
        <v>0</v>
      </c>
      <c r="CQ560">
        <f>+Casos_PN_CORR[[#This Row],[43989]]-Casos_PN_CORR[[#This Row],[43988]]</f>
        <v>0</v>
      </c>
      <c r="CR560">
        <f>+Casos_PN_CORR[[#This Row],[43990]]-Casos_PN_CORR[[#This Row],[43989]]</f>
        <v>0</v>
      </c>
      <c r="CS560">
        <f>+Casos_PN_CORR[[#This Row],[43991]]-Casos_PN_CORR[[#This Row],[43990]]</f>
        <v>0</v>
      </c>
      <c r="CT560">
        <f>+Casos_PN_CORR[[#This Row],[43992]]-Casos_PN_CORR[[#This Row],[43991]]</f>
        <v>0</v>
      </c>
      <c r="CU560">
        <f>+Casos_PN_CORR[[#This Row],[43993]]-Casos_PN_CORR[[#This Row],[43992]]</f>
        <v>0</v>
      </c>
    </row>
    <row r="561" spans="1:99" x14ac:dyDescent="0.3">
      <c r="A561">
        <v>30112</v>
      </c>
      <c r="B561" s="2" t="s">
        <v>144</v>
      </c>
      <c r="C561" s="2" t="s">
        <v>144</v>
      </c>
      <c r="D561" s="2" t="s">
        <v>314</v>
      </c>
      <c r="E561" s="4">
        <f t="shared" si="8"/>
        <v>0</v>
      </c>
      <c r="F561">
        <f>+Casos_PN_CORR[[#This Row],[43900]]</f>
        <v>0</v>
      </c>
      <c r="G561">
        <f>+Casos_PN_CORR[[#This Row],[43901]]-Casos_PN_CORR[[#This Row],[43900]]</f>
        <v>0</v>
      </c>
      <c r="H561">
        <f>+Casos_PN_CORR[[#This Row],[43902]]-Casos_PN_CORR[[#This Row],[43901]]</f>
        <v>0</v>
      </c>
      <c r="I561">
        <f>+Casos_PN_CORR[[#This Row],[43903]]-Casos_PN_CORR[[#This Row],[43902]]</f>
        <v>0</v>
      </c>
      <c r="J561">
        <f>+Casos_PN_CORR[[#This Row],[43904]]-Casos_PN_CORR[[#This Row],[43903]]</f>
        <v>0</v>
      </c>
      <c r="K561">
        <f>+Casos_PN_CORR[[#This Row],[43905]]-Casos_PN_CORR[[#This Row],[43904]]</f>
        <v>0</v>
      </c>
      <c r="L561">
        <f>+Casos_PN_CORR[[#This Row],[43906]]-Casos_PN_CORR[[#This Row],[43905]]</f>
        <v>0</v>
      </c>
      <c r="M561">
        <f>+Casos_PN_CORR[[#This Row],[43907]]-Casos_PN_CORR[[#This Row],[43906]]</f>
        <v>0</v>
      </c>
      <c r="N561">
        <f>+Casos_PN_CORR[[#This Row],[43908]]-Casos_PN_CORR[[#This Row],[43907]]</f>
        <v>0</v>
      </c>
      <c r="O561">
        <f>+Casos_PN_CORR[[#This Row],[43909]]-Casos_PN_CORR[[#This Row],[43908]]</f>
        <v>0</v>
      </c>
      <c r="P561">
        <f>+Casos_PN_CORR[[#This Row],[43910]]-Casos_PN_CORR[[#This Row],[43909]]</f>
        <v>0</v>
      </c>
      <c r="Q561">
        <f>+Casos_PN_CORR[[#This Row],[43911]]-Casos_PN_CORR[[#This Row],[43910]]</f>
        <v>0</v>
      </c>
      <c r="R561">
        <f>+Casos_PN_CORR[[#This Row],[43912]]-Casos_PN_CORR[[#This Row],[43911]]</f>
        <v>0</v>
      </c>
      <c r="S561">
        <f>+Casos_PN_CORR[[#This Row],[43913]]-Casos_PN_CORR[[#This Row],[43912]]</f>
        <v>0</v>
      </c>
      <c r="T561">
        <f>+Casos_PN_CORR[[#This Row],[43914]]-Casos_PN_CORR[[#This Row],[43913]]</f>
        <v>0</v>
      </c>
      <c r="U561">
        <f>+Casos_PN_CORR[[#This Row],[43915]]-Casos_PN_CORR[[#This Row],[43914]]</f>
        <v>0</v>
      </c>
      <c r="V561">
        <f>+Casos_PN_CORR[[#This Row],[43916]]-Casos_PN_CORR[[#This Row],[43915]]</f>
        <v>0</v>
      </c>
      <c r="W561">
        <f>+Casos_PN_CORR[[#This Row],[43917]]-Casos_PN_CORR[[#This Row],[43916]]</f>
        <v>0</v>
      </c>
      <c r="X561">
        <f>+Casos_PN_CORR[[#This Row],[43918]]-Casos_PN_CORR[[#This Row],[43917]]</f>
        <v>0</v>
      </c>
      <c r="Y561">
        <f>+Casos_PN_CORR[[#This Row],[43919]]-Casos_PN_CORR[[#This Row],[43918]]</f>
        <v>0</v>
      </c>
      <c r="Z561">
        <f>+Casos_PN_CORR[[#This Row],[43920]]-Casos_PN_CORR[[#This Row],[43919]]</f>
        <v>0</v>
      </c>
      <c r="AA561">
        <f>+Casos_PN_CORR[[#This Row],[43921]]-Casos_PN_CORR[[#This Row],[43920]]</f>
        <v>0</v>
      </c>
      <c r="AB561">
        <f>+Casos_PN_CORR[[#This Row],[43922]]-Casos_PN_CORR[[#This Row],[43921]]</f>
        <v>0</v>
      </c>
      <c r="AC561">
        <f>+Casos_PN_CORR[[#This Row],[43923]]-Casos_PN_CORR[[#This Row],[43922]]</f>
        <v>0</v>
      </c>
      <c r="AD561">
        <f>+Casos_PN_CORR[[#This Row],[43924]]-Casos_PN_CORR[[#This Row],[43923]]</f>
        <v>0</v>
      </c>
      <c r="AE561">
        <f>+Casos_PN_CORR[[#This Row],[43925]]-Casos_PN_CORR[[#This Row],[43924]]</f>
        <v>0</v>
      </c>
      <c r="AF561">
        <f>+Casos_PN_CORR[[#This Row],[43926]]-Casos_PN_CORR[[#This Row],[43925]]</f>
        <v>0</v>
      </c>
      <c r="AG561">
        <f>+Casos_PN_CORR[[#This Row],[43927]]-Casos_PN_CORR[[#This Row],[43926]]</f>
        <v>0</v>
      </c>
      <c r="AH561">
        <f>+Casos_PN_CORR[[#This Row],[43928]]-Casos_PN_CORR[[#This Row],[43927]]</f>
        <v>0</v>
      </c>
      <c r="AI561">
        <f>+Casos_PN_CORR[[#This Row],[43929]]-Casos_PN_CORR[[#This Row],[43928]]</f>
        <v>0</v>
      </c>
      <c r="AJ561">
        <f>+Casos_PN_CORR[[#This Row],[43930]]-Casos_PN_CORR[[#This Row],[43929]]</f>
        <v>0</v>
      </c>
      <c r="AK561">
        <f>+Casos_PN_CORR[[#This Row],[43931]]-Casos_PN_CORR[[#This Row],[43930]]</f>
        <v>0</v>
      </c>
      <c r="AL561">
        <f>+Casos_PN_CORR[[#This Row],[43932]]-Casos_PN_CORR[[#This Row],[43931]]</f>
        <v>0</v>
      </c>
      <c r="AM561">
        <f>+Casos_PN_CORR[[#This Row],[43933]]-Casos_PN_CORR[[#This Row],[43932]]</f>
        <v>0</v>
      </c>
      <c r="AN561">
        <f>+Casos_PN_CORR[[#This Row],[43934]]-Casos_PN_CORR[[#This Row],[43933]]</f>
        <v>0</v>
      </c>
      <c r="AO561">
        <f>+Casos_PN_CORR[[#This Row],[43935]]-Casos_PN_CORR[[#This Row],[43934]]</f>
        <v>0</v>
      </c>
      <c r="AP561">
        <f>+Casos_PN_CORR[[#This Row],[43936]]-Casos_PN_CORR[[#This Row],[43935]]</f>
        <v>0</v>
      </c>
      <c r="AQ561">
        <f>+Casos_PN_CORR[[#This Row],[43937]]-Casos_PN_CORR[[#This Row],[43936]]</f>
        <v>0</v>
      </c>
      <c r="AR561">
        <f>+Casos_PN_CORR[[#This Row],[43938]]-Casos_PN_CORR[[#This Row],[43937]]</f>
        <v>0</v>
      </c>
      <c r="AS561">
        <f>+Casos_PN_CORR[[#This Row],[43939]]-Casos_PN_CORR[[#This Row],[43938]]</f>
        <v>0</v>
      </c>
      <c r="AT561">
        <f>+Casos_PN_CORR[[#This Row],[43940]]-Casos_PN_CORR[[#This Row],[43939]]</f>
        <v>0</v>
      </c>
      <c r="AU561">
        <f>+Casos_PN_CORR[[#This Row],[43941]]-Casos_PN_CORR[[#This Row],[43940]]</f>
        <v>0</v>
      </c>
      <c r="AV561">
        <f>+Casos_PN_CORR[[#This Row],[43942]]-Casos_PN_CORR[[#This Row],[43941]]</f>
        <v>0</v>
      </c>
      <c r="AW561">
        <f>+Casos_PN_CORR[[#This Row],[43943]]-Casos_PN_CORR[[#This Row],[43942]]</f>
        <v>0</v>
      </c>
      <c r="AX561">
        <f>+Casos_PN_CORR[[#This Row],[43944]]-Casos_PN_CORR[[#This Row],[43943]]</f>
        <v>0</v>
      </c>
      <c r="AY561">
        <f>+Casos_PN_CORR[[#This Row],[43945]]-Casos_PN_CORR[[#This Row],[43944]]</f>
        <v>0</v>
      </c>
      <c r="AZ561">
        <f>+Casos_PN_CORR[[#This Row],[43946]]-Casos_PN_CORR[[#This Row],[43945]]</f>
        <v>0</v>
      </c>
      <c r="BA561">
        <f>+Casos_PN_CORR[[#This Row],[43947]]-Casos_PN_CORR[[#This Row],[43946]]</f>
        <v>0</v>
      </c>
      <c r="BB561">
        <f>+Casos_PN_CORR[[#This Row],[43948]]-Casos_PN_CORR[[#This Row],[43947]]</f>
        <v>0</v>
      </c>
      <c r="BC561">
        <f>+Casos_PN_CORR[[#This Row],[43949]]-Casos_PN_CORR[[#This Row],[43948]]</f>
        <v>0</v>
      </c>
      <c r="BD561">
        <f>+Casos_PN_CORR[[#This Row],[43950]]-Casos_PN_CORR[[#This Row],[43949]]</f>
        <v>0</v>
      </c>
      <c r="BE561">
        <f>+Casos_PN_CORR[[#This Row],[43951]]-Casos_PN_CORR[[#This Row],[43950]]</f>
        <v>0</v>
      </c>
      <c r="BF561">
        <f>+Casos_PN_CORR[[#This Row],[43952]]-Casos_PN_CORR[[#This Row],[43951]]</f>
        <v>0</v>
      </c>
      <c r="BG561">
        <f>+Casos_PN_CORR[[#This Row],[43953]]-Casos_PN_CORR[[#This Row],[43952]]</f>
        <v>0</v>
      </c>
      <c r="BH561">
        <f>+Casos_PN_CORR[[#This Row],[43954]]-Casos_PN_CORR[[#This Row],[43953]]</f>
        <v>0</v>
      </c>
      <c r="BI561">
        <f>+Casos_PN_CORR[[#This Row],[43955]]-Casos_PN_CORR[[#This Row],[43954]]</f>
        <v>0</v>
      </c>
      <c r="BJ561">
        <f>+Casos_PN_CORR[[#This Row],[43956]]-Casos_PN_CORR[[#This Row],[43955]]</f>
        <v>0</v>
      </c>
      <c r="BK561">
        <f>+Casos_PN_CORR[[#This Row],[43957]]-Casos_PN_CORR[[#This Row],[43956]]</f>
        <v>0</v>
      </c>
      <c r="BL561">
        <f>+Casos_PN_CORR[[#This Row],[43958]]-Casos_PN_CORR[[#This Row],[43957]]</f>
        <v>0</v>
      </c>
      <c r="BM561">
        <f>+Casos_PN_CORR[[#This Row],[43959]]-Casos_PN_CORR[[#This Row],[43958]]</f>
        <v>0</v>
      </c>
      <c r="BN561">
        <f>+Casos_PN_CORR[[#This Row],[43960]]-Casos_PN_CORR[[#This Row],[43959]]</f>
        <v>0</v>
      </c>
      <c r="BO561">
        <f>+Casos_PN_CORR[[#This Row],[43961]]-Casos_PN_CORR[[#This Row],[43960]]</f>
        <v>0</v>
      </c>
      <c r="BP561">
        <f>+Casos_PN_CORR[[#This Row],[43962]]-Casos_PN_CORR[[#This Row],[43961]]</f>
        <v>0</v>
      </c>
      <c r="BQ561">
        <f>+Casos_PN_CORR[[#This Row],[43963]]-Casos_PN_CORR[[#This Row],[43962]]</f>
        <v>0</v>
      </c>
      <c r="BR561">
        <f>+Casos_PN_CORR[[#This Row],[43964]]-Casos_PN_CORR[[#This Row],[43963]]</f>
        <v>0</v>
      </c>
      <c r="BS561">
        <f>+Casos_PN_CORR[[#This Row],[43965]]-Casos_PN_CORR[[#This Row],[43964]]</f>
        <v>0</v>
      </c>
      <c r="BT561">
        <f>+Casos_PN_CORR[[#This Row],[43966]]-Casos_PN_CORR[[#This Row],[43965]]</f>
        <v>0</v>
      </c>
      <c r="BU561">
        <f>+Casos_PN_CORR[[#This Row],[43967]]-Casos_PN_CORR[[#This Row],[43966]]</f>
        <v>0</v>
      </c>
      <c r="BV561">
        <f>+Casos_PN_CORR[[#This Row],[43968]]-Casos_PN_CORR[[#This Row],[43967]]</f>
        <v>0</v>
      </c>
      <c r="BW561">
        <f>+Casos_PN_CORR[[#This Row],[43969]]-Casos_PN_CORR[[#This Row],[43968]]</f>
        <v>0</v>
      </c>
      <c r="BX561">
        <f>+Casos_PN_CORR[[#This Row],[43970]]-Casos_PN_CORR[[#This Row],[43969]]</f>
        <v>0</v>
      </c>
      <c r="BY561">
        <f>+Casos_PN_CORR[[#This Row],[43971]]-Casos_PN_CORR[[#This Row],[43970]]</f>
        <v>0</v>
      </c>
      <c r="BZ561">
        <f>+Casos_PN_CORR[[#This Row],[43972]]-Casos_PN_CORR[[#This Row],[43971]]</f>
        <v>0</v>
      </c>
      <c r="CA561">
        <f>+Casos_PN_CORR[[#This Row],[43973]]-Casos_PN_CORR[[#This Row],[43972]]</f>
        <v>0</v>
      </c>
      <c r="CB561">
        <f>+Casos_PN_CORR[[#This Row],[43974]]-Casos_PN_CORR[[#This Row],[43973]]</f>
        <v>0</v>
      </c>
      <c r="CC561">
        <f>+Casos_PN_CORR[[#This Row],[43975]]-Casos_PN_CORR[[#This Row],[43974]]</f>
        <v>0</v>
      </c>
      <c r="CD561">
        <f>+Casos_PN_CORR[[#This Row],[43976]]-Casos_PN_CORR[[#This Row],[43975]]</f>
        <v>0</v>
      </c>
      <c r="CE561">
        <f>+Casos_PN_CORR[[#This Row],[43977]]-Casos_PN_CORR[[#This Row],[43976]]</f>
        <v>0</v>
      </c>
      <c r="CF561">
        <f>+Casos_PN_CORR[[#This Row],[43978]]-Casos_PN_CORR[[#This Row],[43977]]</f>
        <v>0</v>
      </c>
      <c r="CG561">
        <f>+Casos_PN_CORR[[#This Row],[43979]]-Casos_PN_CORR[[#This Row],[43978]]</f>
        <v>0</v>
      </c>
      <c r="CH561">
        <f>+Casos_PN_CORR[[#This Row],[43980]]-Casos_PN_CORR[[#This Row],[43979]]</f>
        <v>0</v>
      </c>
      <c r="CI561">
        <f>+Casos_PN_CORR[[#This Row],[43981]]-Casos_PN_CORR[[#This Row],[43980]]</f>
        <v>0</v>
      </c>
      <c r="CJ561">
        <f>+Casos_PN_CORR[[#This Row],[43982]]-Casos_PN_CORR[[#This Row],[43981]]</f>
        <v>0</v>
      </c>
      <c r="CK561">
        <f>+Casos_PN_CORR[[#This Row],[43983]]-Casos_PN_CORR[[#This Row],[43982]]</f>
        <v>0</v>
      </c>
      <c r="CL561">
        <f>+Casos_PN_CORR[[#This Row],[43984]]-Casos_PN_CORR[[#This Row],[43983]]</f>
        <v>0</v>
      </c>
      <c r="CM561">
        <f>+Casos_PN_CORR[[#This Row],[43985]]-Casos_PN_CORR[[#This Row],[43984]]</f>
        <v>0</v>
      </c>
      <c r="CN561">
        <f>+Casos_PN_CORR[[#This Row],[43986]]-Casos_PN_CORR[[#This Row],[43985]]</f>
        <v>0</v>
      </c>
      <c r="CO561">
        <f>+Casos_PN_CORR[[#This Row],[43987]]-Casos_PN_CORR[[#This Row],[43986]]</f>
        <v>0</v>
      </c>
      <c r="CP561">
        <f>+Casos_PN_CORR[[#This Row],[43988]]-Casos_PN_CORR[[#This Row],[43987]]</f>
        <v>0</v>
      </c>
      <c r="CQ561">
        <f>+Casos_PN_CORR[[#This Row],[43989]]-Casos_PN_CORR[[#This Row],[43988]]</f>
        <v>0</v>
      </c>
      <c r="CR561">
        <f>+Casos_PN_CORR[[#This Row],[43990]]-Casos_PN_CORR[[#This Row],[43989]]</f>
        <v>0</v>
      </c>
      <c r="CS561">
        <f>+Casos_PN_CORR[[#This Row],[43991]]-Casos_PN_CORR[[#This Row],[43990]]</f>
        <v>0</v>
      </c>
      <c r="CT561">
        <f>+Casos_PN_CORR[[#This Row],[43992]]-Casos_PN_CORR[[#This Row],[43991]]</f>
        <v>0</v>
      </c>
      <c r="CU561">
        <f>+Casos_PN_CORR[[#This Row],[43993]]-Casos_PN_CORR[[#This Row],[43992]]</f>
        <v>0</v>
      </c>
    </row>
    <row r="562" spans="1:99" x14ac:dyDescent="0.3">
      <c r="A562">
        <v>120208</v>
      </c>
      <c r="B562" s="2" t="s">
        <v>191</v>
      </c>
      <c r="C562" s="2" t="s">
        <v>266</v>
      </c>
      <c r="D562" s="2" t="s">
        <v>733</v>
      </c>
      <c r="E562" s="4">
        <f t="shared" si="8"/>
        <v>0</v>
      </c>
      <c r="F562">
        <f>+Casos_PN_CORR[[#This Row],[43900]]</f>
        <v>0</v>
      </c>
      <c r="G562">
        <f>+Casos_PN_CORR[[#This Row],[43901]]-Casos_PN_CORR[[#This Row],[43900]]</f>
        <v>0</v>
      </c>
      <c r="H562">
        <f>+Casos_PN_CORR[[#This Row],[43902]]-Casos_PN_CORR[[#This Row],[43901]]</f>
        <v>0</v>
      </c>
      <c r="I562">
        <f>+Casos_PN_CORR[[#This Row],[43903]]-Casos_PN_CORR[[#This Row],[43902]]</f>
        <v>0</v>
      </c>
      <c r="J562">
        <f>+Casos_PN_CORR[[#This Row],[43904]]-Casos_PN_CORR[[#This Row],[43903]]</f>
        <v>0</v>
      </c>
      <c r="K562">
        <f>+Casos_PN_CORR[[#This Row],[43905]]-Casos_PN_CORR[[#This Row],[43904]]</f>
        <v>0</v>
      </c>
      <c r="L562">
        <f>+Casos_PN_CORR[[#This Row],[43906]]-Casos_PN_CORR[[#This Row],[43905]]</f>
        <v>0</v>
      </c>
      <c r="M562">
        <f>+Casos_PN_CORR[[#This Row],[43907]]-Casos_PN_CORR[[#This Row],[43906]]</f>
        <v>0</v>
      </c>
      <c r="N562">
        <f>+Casos_PN_CORR[[#This Row],[43908]]-Casos_PN_CORR[[#This Row],[43907]]</f>
        <v>0</v>
      </c>
      <c r="O562">
        <f>+Casos_PN_CORR[[#This Row],[43909]]-Casos_PN_CORR[[#This Row],[43908]]</f>
        <v>0</v>
      </c>
      <c r="P562">
        <f>+Casos_PN_CORR[[#This Row],[43910]]-Casos_PN_CORR[[#This Row],[43909]]</f>
        <v>0</v>
      </c>
      <c r="Q562">
        <f>+Casos_PN_CORR[[#This Row],[43911]]-Casos_PN_CORR[[#This Row],[43910]]</f>
        <v>0</v>
      </c>
      <c r="R562">
        <f>+Casos_PN_CORR[[#This Row],[43912]]-Casos_PN_CORR[[#This Row],[43911]]</f>
        <v>0</v>
      </c>
      <c r="S562">
        <f>+Casos_PN_CORR[[#This Row],[43913]]-Casos_PN_CORR[[#This Row],[43912]]</f>
        <v>0</v>
      </c>
      <c r="T562">
        <f>+Casos_PN_CORR[[#This Row],[43914]]-Casos_PN_CORR[[#This Row],[43913]]</f>
        <v>0</v>
      </c>
      <c r="U562">
        <f>+Casos_PN_CORR[[#This Row],[43915]]-Casos_PN_CORR[[#This Row],[43914]]</f>
        <v>0</v>
      </c>
      <c r="V562">
        <f>+Casos_PN_CORR[[#This Row],[43916]]-Casos_PN_CORR[[#This Row],[43915]]</f>
        <v>0</v>
      </c>
      <c r="W562">
        <f>+Casos_PN_CORR[[#This Row],[43917]]-Casos_PN_CORR[[#This Row],[43916]]</f>
        <v>0</v>
      </c>
      <c r="X562">
        <f>+Casos_PN_CORR[[#This Row],[43918]]-Casos_PN_CORR[[#This Row],[43917]]</f>
        <v>0</v>
      </c>
      <c r="Y562">
        <f>+Casos_PN_CORR[[#This Row],[43919]]-Casos_PN_CORR[[#This Row],[43918]]</f>
        <v>0</v>
      </c>
      <c r="Z562">
        <f>+Casos_PN_CORR[[#This Row],[43920]]-Casos_PN_CORR[[#This Row],[43919]]</f>
        <v>0</v>
      </c>
      <c r="AA562">
        <f>+Casos_PN_CORR[[#This Row],[43921]]-Casos_PN_CORR[[#This Row],[43920]]</f>
        <v>0</v>
      </c>
      <c r="AB562">
        <f>+Casos_PN_CORR[[#This Row],[43922]]-Casos_PN_CORR[[#This Row],[43921]]</f>
        <v>0</v>
      </c>
      <c r="AC562">
        <f>+Casos_PN_CORR[[#This Row],[43923]]-Casos_PN_CORR[[#This Row],[43922]]</f>
        <v>0</v>
      </c>
      <c r="AD562">
        <f>+Casos_PN_CORR[[#This Row],[43924]]-Casos_PN_CORR[[#This Row],[43923]]</f>
        <v>0</v>
      </c>
      <c r="AE562">
        <f>+Casos_PN_CORR[[#This Row],[43925]]-Casos_PN_CORR[[#This Row],[43924]]</f>
        <v>0</v>
      </c>
      <c r="AF562">
        <f>+Casos_PN_CORR[[#This Row],[43926]]-Casos_PN_CORR[[#This Row],[43925]]</f>
        <v>0</v>
      </c>
      <c r="AG562">
        <f>+Casos_PN_CORR[[#This Row],[43927]]-Casos_PN_CORR[[#This Row],[43926]]</f>
        <v>0</v>
      </c>
      <c r="AH562">
        <f>+Casos_PN_CORR[[#This Row],[43928]]-Casos_PN_CORR[[#This Row],[43927]]</f>
        <v>0</v>
      </c>
      <c r="AI562">
        <f>+Casos_PN_CORR[[#This Row],[43929]]-Casos_PN_CORR[[#This Row],[43928]]</f>
        <v>0</v>
      </c>
      <c r="AJ562">
        <f>+Casos_PN_CORR[[#This Row],[43930]]-Casos_PN_CORR[[#This Row],[43929]]</f>
        <v>0</v>
      </c>
      <c r="AK562">
        <f>+Casos_PN_CORR[[#This Row],[43931]]-Casos_PN_CORR[[#This Row],[43930]]</f>
        <v>0</v>
      </c>
      <c r="AL562">
        <f>+Casos_PN_CORR[[#This Row],[43932]]-Casos_PN_CORR[[#This Row],[43931]]</f>
        <v>0</v>
      </c>
      <c r="AM562">
        <f>+Casos_PN_CORR[[#This Row],[43933]]-Casos_PN_CORR[[#This Row],[43932]]</f>
        <v>0</v>
      </c>
      <c r="AN562">
        <f>+Casos_PN_CORR[[#This Row],[43934]]-Casos_PN_CORR[[#This Row],[43933]]</f>
        <v>0</v>
      </c>
      <c r="AO562">
        <f>+Casos_PN_CORR[[#This Row],[43935]]-Casos_PN_CORR[[#This Row],[43934]]</f>
        <v>0</v>
      </c>
      <c r="AP562">
        <f>+Casos_PN_CORR[[#This Row],[43936]]-Casos_PN_CORR[[#This Row],[43935]]</f>
        <v>0</v>
      </c>
      <c r="AQ562">
        <f>+Casos_PN_CORR[[#This Row],[43937]]-Casos_PN_CORR[[#This Row],[43936]]</f>
        <v>0</v>
      </c>
      <c r="AR562">
        <f>+Casos_PN_CORR[[#This Row],[43938]]-Casos_PN_CORR[[#This Row],[43937]]</f>
        <v>0</v>
      </c>
      <c r="AS562">
        <f>+Casos_PN_CORR[[#This Row],[43939]]-Casos_PN_CORR[[#This Row],[43938]]</f>
        <v>0</v>
      </c>
      <c r="AT562">
        <f>+Casos_PN_CORR[[#This Row],[43940]]-Casos_PN_CORR[[#This Row],[43939]]</f>
        <v>0</v>
      </c>
      <c r="AU562">
        <f>+Casos_PN_CORR[[#This Row],[43941]]-Casos_PN_CORR[[#This Row],[43940]]</f>
        <v>0</v>
      </c>
      <c r="AV562">
        <f>+Casos_PN_CORR[[#This Row],[43942]]-Casos_PN_CORR[[#This Row],[43941]]</f>
        <v>0</v>
      </c>
      <c r="AW562">
        <f>+Casos_PN_CORR[[#This Row],[43943]]-Casos_PN_CORR[[#This Row],[43942]]</f>
        <v>0</v>
      </c>
      <c r="AX562">
        <f>+Casos_PN_CORR[[#This Row],[43944]]-Casos_PN_CORR[[#This Row],[43943]]</f>
        <v>0</v>
      </c>
      <c r="AY562">
        <f>+Casos_PN_CORR[[#This Row],[43945]]-Casos_PN_CORR[[#This Row],[43944]]</f>
        <v>0</v>
      </c>
      <c r="AZ562">
        <f>+Casos_PN_CORR[[#This Row],[43946]]-Casos_PN_CORR[[#This Row],[43945]]</f>
        <v>0</v>
      </c>
      <c r="BA562">
        <f>+Casos_PN_CORR[[#This Row],[43947]]-Casos_PN_CORR[[#This Row],[43946]]</f>
        <v>0</v>
      </c>
      <c r="BB562">
        <f>+Casos_PN_CORR[[#This Row],[43948]]-Casos_PN_CORR[[#This Row],[43947]]</f>
        <v>0</v>
      </c>
      <c r="BC562">
        <f>+Casos_PN_CORR[[#This Row],[43949]]-Casos_PN_CORR[[#This Row],[43948]]</f>
        <v>0</v>
      </c>
      <c r="BD562">
        <f>+Casos_PN_CORR[[#This Row],[43950]]-Casos_PN_CORR[[#This Row],[43949]]</f>
        <v>0</v>
      </c>
      <c r="BE562">
        <f>+Casos_PN_CORR[[#This Row],[43951]]-Casos_PN_CORR[[#This Row],[43950]]</f>
        <v>0</v>
      </c>
      <c r="BF562">
        <f>+Casos_PN_CORR[[#This Row],[43952]]-Casos_PN_CORR[[#This Row],[43951]]</f>
        <v>0</v>
      </c>
      <c r="BG562">
        <f>+Casos_PN_CORR[[#This Row],[43953]]-Casos_PN_CORR[[#This Row],[43952]]</f>
        <v>0</v>
      </c>
      <c r="BH562">
        <f>+Casos_PN_CORR[[#This Row],[43954]]-Casos_PN_CORR[[#This Row],[43953]]</f>
        <v>0</v>
      </c>
      <c r="BI562">
        <f>+Casos_PN_CORR[[#This Row],[43955]]-Casos_PN_CORR[[#This Row],[43954]]</f>
        <v>0</v>
      </c>
      <c r="BJ562">
        <f>+Casos_PN_CORR[[#This Row],[43956]]-Casos_PN_CORR[[#This Row],[43955]]</f>
        <v>0</v>
      </c>
      <c r="BK562">
        <f>+Casos_PN_CORR[[#This Row],[43957]]-Casos_PN_CORR[[#This Row],[43956]]</f>
        <v>0</v>
      </c>
      <c r="BL562">
        <f>+Casos_PN_CORR[[#This Row],[43958]]-Casos_PN_CORR[[#This Row],[43957]]</f>
        <v>0</v>
      </c>
      <c r="BM562">
        <f>+Casos_PN_CORR[[#This Row],[43959]]-Casos_PN_CORR[[#This Row],[43958]]</f>
        <v>0</v>
      </c>
      <c r="BN562">
        <f>+Casos_PN_CORR[[#This Row],[43960]]-Casos_PN_CORR[[#This Row],[43959]]</f>
        <v>0</v>
      </c>
      <c r="BO562">
        <f>+Casos_PN_CORR[[#This Row],[43961]]-Casos_PN_CORR[[#This Row],[43960]]</f>
        <v>0</v>
      </c>
      <c r="BP562">
        <f>+Casos_PN_CORR[[#This Row],[43962]]-Casos_PN_CORR[[#This Row],[43961]]</f>
        <v>0</v>
      </c>
      <c r="BQ562">
        <f>+Casos_PN_CORR[[#This Row],[43963]]-Casos_PN_CORR[[#This Row],[43962]]</f>
        <v>0</v>
      </c>
      <c r="BR562">
        <f>+Casos_PN_CORR[[#This Row],[43964]]-Casos_PN_CORR[[#This Row],[43963]]</f>
        <v>0</v>
      </c>
      <c r="BS562">
        <f>+Casos_PN_CORR[[#This Row],[43965]]-Casos_PN_CORR[[#This Row],[43964]]</f>
        <v>0</v>
      </c>
      <c r="BT562">
        <f>+Casos_PN_CORR[[#This Row],[43966]]-Casos_PN_CORR[[#This Row],[43965]]</f>
        <v>0</v>
      </c>
      <c r="BU562">
        <f>+Casos_PN_CORR[[#This Row],[43967]]-Casos_PN_CORR[[#This Row],[43966]]</f>
        <v>0</v>
      </c>
      <c r="BV562">
        <f>+Casos_PN_CORR[[#This Row],[43968]]-Casos_PN_CORR[[#This Row],[43967]]</f>
        <v>0</v>
      </c>
      <c r="BW562">
        <f>+Casos_PN_CORR[[#This Row],[43969]]-Casos_PN_CORR[[#This Row],[43968]]</f>
        <v>0</v>
      </c>
      <c r="BX562">
        <f>+Casos_PN_CORR[[#This Row],[43970]]-Casos_PN_CORR[[#This Row],[43969]]</f>
        <v>0</v>
      </c>
      <c r="BY562">
        <f>+Casos_PN_CORR[[#This Row],[43971]]-Casos_PN_CORR[[#This Row],[43970]]</f>
        <v>0</v>
      </c>
      <c r="BZ562">
        <f>+Casos_PN_CORR[[#This Row],[43972]]-Casos_PN_CORR[[#This Row],[43971]]</f>
        <v>0</v>
      </c>
      <c r="CA562">
        <f>+Casos_PN_CORR[[#This Row],[43973]]-Casos_PN_CORR[[#This Row],[43972]]</f>
        <v>0</v>
      </c>
      <c r="CB562">
        <f>+Casos_PN_CORR[[#This Row],[43974]]-Casos_PN_CORR[[#This Row],[43973]]</f>
        <v>0</v>
      </c>
      <c r="CC562">
        <f>+Casos_PN_CORR[[#This Row],[43975]]-Casos_PN_CORR[[#This Row],[43974]]</f>
        <v>0</v>
      </c>
      <c r="CD562">
        <f>+Casos_PN_CORR[[#This Row],[43976]]-Casos_PN_CORR[[#This Row],[43975]]</f>
        <v>0</v>
      </c>
      <c r="CE562">
        <f>+Casos_PN_CORR[[#This Row],[43977]]-Casos_PN_CORR[[#This Row],[43976]]</f>
        <v>0</v>
      </c>
      <c r="CF562">
        <f>+Casos_PN_CORR[[#This Row],[43978]]-Casos_PN_CORR[[#This Row],[43977]]</f>
        <v>0</v>
      </c>
      <c r="CG562">
        <f>+Casos_PN_CORR[[#This Row],[43979]]-Casos_PN_CORR[[#This Row],[43978]]</f>
        <v>0</v>
      </c>
      <c r="CH562">
        <f>+Casos_PN_CORR[[#This Row],[43980]]-Casos_PN_CORR[[#This Row],[43979]]</f>
        <v>0</v>
      </c>
      <c r="CI562">
        <f>+Casos_PN_CORR[[#This Row],[43981]]-Casos_PN_CORR[[#This Row],[43980]]</f>
        <v>0</v>
      </c>
      <c r="CJ562">
        <f>+Casos_PN_CORR[[#This Row],[43982]]-Casos_PN_CORR[[#This Row],[43981]]</f>
        <v>0</v>
      </c>
      <c r="CK562">
        <f>+Casos_PN_CORR[[#This Row],[43983]]-Casos_PN_CORR[[#This Row],[43982]]</f>
        <v>0</v>
      </c>
      <c r="CL562">
        <f>+Casos_PN_CORR[[#This Row],[43984]]-Casos_PN_CORR[[#This Row],[43983]]</f>
        <v>0</v>
      </c>
      <c r="CM562">
        <f>+Casos_PN_CORR[[#This Row],[43985]]-Casos_PN_CORR[[#This Row],[43984]]</f>
        <v>0</v>
      </c>
      <c r="CN562">
        <f>+Casos_PN_CORR[[#This Row],[43986]]-Casos_PN_CORR[[#This Row],[43985]]</f>
        <v>0</v>
      </c>
      <c r="CO562">
        <f>+Casos_PN_CORR[[#This Row],[43987]]-Casos_PN_CORR[[#This Row],[43986]]</f>
        <v>0</v>
      </c>
      <c r="CP562">
        <f>+Casos_PN_CORR[[#This Row],[43988]]-Casos_PN_CORR[[#This Row],[43987]]</f>
        <v>0</v>
      </c>
      <c r="CQ562">
        <f>+Casos_PN_CORR[[#This Row],[43989]]-Casos_PN_CORR[[#This Row],[43988]]</f>
        <v>0</v>
      </c>
      <c r="CR562">
        <f>+Casos_PN_CORR[[#This Row],[43990]]-Casos_PN_CORR[[#This Row],[43989]]</f>
        <v>0</v>
      </c>
      <c r="CS562">
        <f>+Casos_PN_CORR[[#This Row],[43991]]-Casos_PN_CORR[[#This Row],[43990]]</f>
        <v>0</v>
      </c>
      <c r="CT562">
        <f>+Casos_PN_CORR[[#This Row],[43992]]-Casos_PN_CORR[[#This Row],[43991]]</f>
        <v>0</v>
      </c>
      <c r="CU562">
        <f>+Casos_PN_CORR[[#This Row],[43993]]-Casos_PN_CORR[[#This Row],[43992]]</f>
        <v>0</v>
      </c>
    </row>
    <row r="563" spans="1:99" x14ac:dyDescent="0.3">
      <c r="A563">
        <v>30207</v>
      </c>
      <c r="B563" s="2" t="s">
        <v>144</v>
      </c>
      <c r="C563" s="2" t="s">
        <v>414</v>
      </c>
      <c r="D563" s="2" t="s">
        <v>734</v>
      </c>
      <c r="E563" s="4">
        <f t="shared" si="8"/>
        <v>0</v>
      </c>
      <c r="F563">
        <f>+Casos_PN_CORR[[#This Row],[43900]]</f>
        <v>0</v>
      </c>
      <c r="G563">
        <f>+Casos_PN_CORR[[#This Row],[43901]]-Casos_PN_CORR[[#This Row],[43900]]</f>
        <v>0</v>
      </c>
      <c r="H563">
        <f>+Casos_PN_CORR[[#This Row],[43902]]-Casos_PN_CORR[[#This Row],[43901]]</f>
        <v>0</v>
      </c>
      <c r="I563">
        <f>+Casos_PN_CORR[[#This Row],[43903]]-Casos_PN_CORR[[#This Row],[43902]]</f>
        <v>0</v>
      </c>
      <c r="J563">
        <f>+Casos_PN_CORR[[#This Row],[43904]]-Casos_PN_CORR[[#This Row],[43903]]</f>
        <v>0</v>
      </c>
      <c r="K563">
        <f>+Casos_PN_CORR[[#This Row],[43905]]-Casos_PN_CORR[[#This Row],[43904]]</f>
        <v>0</v>
      </c>
      <c r="L563">
        <f>+Casos_PN_CORR[[#This Row],[43906]]-Casos_PN_CORR[[#This Row],[43905]]</f>
        <v>0</v>
      </c>
      <c r="M563">
        <f>+Casos_PN_CORR[[#This Row],[43907]]-Casos_PN_CORR[[#This Row],[43906]]</f>
        <v>0</v>
      </c>
      <c r="N563">
        <f>+Casos_PN_CORR[[#This Row],[43908]]-Casos_PN_CORR[[#This Row],[43907]]</f>
        <v>0</v>
      </c>
      <c r="O563">
        <f>+Casos_PN_CORR[[#This Row],[43909]]-Casos_PN_CORR[[#This Row],[43908]]</f>
        <v>0</v>
      </c>
      <c r="P563">
        <f>+Casos_PN_CORR[[#This Row],[43910]]-Casos_PN_CORR[[#This Row],[43909]]</f>
        <v>0</v>
      </c>
      <c r="Q563">
        <f>+Casos_PN_CORR[[#This Row],[43911]]-Casos_PN_CORR[[#This Row],[43910]]</f>
        <v>0</v>
      </c>
      <c r="R563">
        <f>+Casos_PN_CORR[[#This Row],[43912]]-Casos_PN_CORR[[#This Row],[43911]]</f>
        <v>0</v>
      </c>
      <c r="S563">
        <f>+Casos_PN_CORR[[#This Row],[43913]]-Casos_PN_CORR[[#This Row],[43912]]</f>
        <v>0</v>
      </c>
      <c r="T563">
        <f>+Casos_PN_CORR[[#This Row],[43914]]-Casos_PN_CORR[[#This Row],[43913]]</f>
        <v>0</v>
      </c>
      <c r="U563">
        <f>+Casos_PN_CORR[[#This Row],[43915]]-Casos_PN_CORR[[#This Row],[43914]]</f>
        <v>0</v>
      </c>
      <c r="V563">
        <f>+Casos_PN_CORR[[#This Row],[43916]]-Casos_PN_CORR[[#This Row],[43915]]</f>
        <v>0</v>
      </c>
      <c r="W563">
        <f>+Casos_PN_CORR[[#This Row],[43917]]-Casos_PN_CORR[[#This Row],[43916]]</f>
        <v>0</v>
      </c>
      <c r="X563">
        <f>+Casos_PN_CORR[[#This Row],[43918]]-Casos_PN_CORR[[#This Row],[43917]]</f>
        <v>0</v>
      </c>
      <c r="Y563">
        <f>+Casos_PN_CORR[[#This Row],[43919]]-Casos_PN_CORR[[#This Row],[43918]]</f>
        <v>0</v>
      </c>
      <c r="Z563">
        <f>+Casos_PN_CORR[[#This Row],[43920]]-Casos_PN_CORR[[#This Row],[43919]]</f>
        <v>0</v>
      </c>
      <c r="AA563">
        <f>+Casos_PN_CORR[[#This Row],[43921]]-Casos_PN_CORR[[#This Row],[43920]]</f>
        <v>0</v>
      </c>
      <c r="AB563">
        <f>+Casos_PN_CORR[[#This Row],[43922]]-Casos_PN_CORR[[#This Row],[43921]]</f>
        <v>0</v>
      </c>
      <c r="AC563">
        <f>+Casos_PN_CORR[[#This Row],[43923]]-Casos_PN_CORR[[#This Row],[43922]]</f>
        <v>0</v>
      </c>
      <c r="AD563">
        <f>+Casos_PN_CORR[[#This Row],[43924]]-Casos_PN_CORR[[#This Row],[43923]]</f>
        <v>0</v>
      </c>
      <c r="AE563">
        <f>+Casos_PN_CORR[[#This Row],[43925]]-Casos_PN_CORR[[#This Row],[43924]]</f>
        <v>0</v>
      </c>
      <c r="AF563">
        <f>+Casos_PN_CORR[[#This Row],[43926]]-Casos_PN_CORR[[#This Row],[43925]]</f>
        <v>0</v>
      </c>
      <c r="AG563">
        <f>+Casos_PN_CORR[[#This Row],[43927]]-Casos_PN_CORR[[#This Row],[43926]]</f>
        <v>0</v>
      </c>
      <c r="AH563">
        <f>+Casos_PN_CORR[[#This Row],[43928]]-Casos_PN_CORR[[#This Row],[43927]]</f>
        <v>0</v>
      </c>
      <c r="AI563">
        <f>+Casos_PN_CORR[[#This Row],[43929]]-Casos_PN_CORR[[#This Row],[43928]]</f>
        <v>0</v>
      </c>
      <c r="AJ563">
        <f>+Casos_PN_CORR[[#This Row],[43930]]-Casos_PN_CORR[[#This Row],[43929]]</f>
        <v>0</v>
      </c>
      <c r="AK563">
        <f>+Casos_PN_CORR[[#This Row],[43931]]-Casos_PN_CORR[[#This Row],[43930]]</f>
        <v>0</v>
      </c>
      <c r="AL563">
        <f>+Casos_PN_CORR[[#This Row],[43932]]-Casos_PN_CORR[[#This Row],[43931]]</f>
        <v>0</v>
      </c>
      <c r="AM563">
        <f>+Casos_PN_CORR[[#This Row],[43933]]-Casos_PN_CORR[[#This Row],[43932]]</f>
        <v>0</v>
      </c>
      <c r="AN563">
        <f>+Casos_PN_CORR[[#This Row],[43934]]-Casos_PN_CORR[[#This Row],[43933]]</f>
        <v>0</v>
      </c>
      <c r="AO563">
        <f>+Casos_PN_CORR[[#This Row],[43935]]-Casos_PN_CORR[[#This Row],[43934]]</f>
        <v>0</v>
      </c>
      <c r="AP563">
        <f>+Casos_PN_CORR[[#This Row],[43936]]-Casos_PN_CORR[[#This Row],[43935]]</f>
        <v>0</v>
      </c>
      <c r="AQ563">
        <f>+Casos_PN_CORR[[#This Row],[43937]]-Casos_PN_CORR[[#This Row],[43936]]</f>
        <v>0</v>
      </c>
      <c r="AR563">
        <f>+Casos_PN_CORR[[#This Row],[43938]]-Casos_PN_CORR[[#This Row],[43937]]</f>
        <v>0</v>
      </c>
      <c r="AS563">
        <f>+Casos_PN_CORR[[#This Row],[43939]]-Casos_PN_CORR[[#This Row],[43938]]</f>
        <v>0</v>
      </c>
      <c r="AT563">
        <f>+Casos_PN_CORR[[#This Row],[43940]]-Casos_PN_CORR[[#This Row],[43939]]</f>
        <v>0</v>
      </c>
      <c r="AU563">
        <f>+Casos_PN_CORR[[#This Row],[43941]]-Casos_PN_CORR[[#This Row],[43940]]</f>
        <v>0</v>
      </c>
      <c r="AV563">
        <f>+Casos_PN_CORR[[#This Row],[43942]]-Casos_PN_CORR[[#This Row],[43941]]</f>
        <v>0</v>
      </c>
      <c r="AW563">
        <f>+Casos_PN_CORR[[#This Row],[43943]]-Casos_PN_CORR[[#This Row],[43942]]</f>
        <v>0</v>
      </c>
      <c r="AX563">
        <f>+Casos_PN_CORR[[#This Row],[43944]]-Casos_PN_CORR[[#This Row],[43943]]</f>
        <v>0</v>
      </c>
      <c r="AY563">
        <f>+Casos_PN_CORR[[#This Row],[43945]]-Casos_PN_CORR[[#This Row],[43944]]</f>
        <v>0</v>
      </c>
      <c r="AZ563">
        <f>+Casos_PN_CORR[[#This Row],[43946]]-Casos_PN_CORR[[#This Row],[43945]]</f>
        <v>0</v>
      </c>
      <c r="BA563">
        <f>+Casos_PN_CORR[[#This Row],[43947]]-Casos_PN_CORR[[#This Row],[43946]]</f>
        <v>0</v>
      </c>
      <c r="BB563">
        <f>+Casos_PN_CORR[[#This Row],[43948]]-Casos_PN_CORR[[#This Row],[43947]]</f>
        <v>0</v>
      </c>
      <c r="BC563">
        <f>+Casos_PN_CORR[[#This Row],[43949]]-Casos_PN_CORR[[#This Row],[43948]]</f>
        <v>0</v>
      </c>
      <c r="BD563">
        <f>+Casos_PN_CORR[[#This Row],[43950]]-Casos_PN_CORR[[#This Row],[43949]]</f>
        <v>0</v>
      </c>
      <c r="BE563">
        <f>+Casos_PN_CORR[[#This Row],[43951]]-Casos_PN_CORR[[#This Row],[43950]]</f>
        <v>0</v>
      </c>
      <c r="BF563">
        <f>+Casos_PN_CORR[[#This Row],[43952]]-Casos_PN_CORR[[#This Row],[43951]]</f>
        <v>0</v>
      </c>
      <c r="BG563">
        <f>+Casos_PN_CORR[[#This Row],[43953]]-Casos_PN_CORR[[#This Row],[43952]]</f>
        <v>0</v>
      </c>
      <c r="BH563">
        <f>+Casos_PN_CORR[[#This Row],[43954]]-Casos_PN_CORR[[#This Row],[43953]]</f>
        <v>0</v>
      </c>
      <c r="BI563">
        <f>+Casos_PN_CORR[[#This Row],[43955]]-Casos_PN_CORR[[#This Row],[43954]]</f>
        <v>0</v>
      </c>
      <c r="BJ563">
        <f>+Casos_PN_CORR[[#This Row],[43956]]-Casos_PN_CORR[[#This Row],[43955]]</f>
        <v>0</v>
      </c>
      <c r="BK563">
        <f>+Casos_PN_CORR[[#This Row],[43957]]-Casos_PN_CORR[[#This Row],[43956]]</f>
        <v>0</v>
      </c>
      <c r="BL563">
        <f>+Casos_PN_CORR[[#This Row],[43958]]-Casos_PN_CORR[[#This Row],[43957]]</f>
        <v>0</v>
      </c>
      <c r="BM563">
        <f>+Casos_PN_CORR[[#This Row],[43959]]-Casos_PN_CORR[[#This Row],[43958]]</f>
        <v>0</v>
      </c>
      <c r="BN563">
        <f>+Casos_PN_CORR[[#This Row],[43960]]-Casos_PN_CORR[[#This Row],[43959]]</f>
        <v>0</v>
      </c>
      <c r="BO563">
        <f>+Casos_PN_CORR[[#This Row],[43961]]-Casos_PN_CORR[[#This Row],[43960]]</f>
        <v>0</v>
      </c>
      <c r="BP563">
        <f>+Casos_PN_CORR[[#This Row],[43962]]-Casos_PN_CORR[[#This Row],[43961]]</f>
        <v>0</v>
      </c>
      <c r="BQ563">
        <f>+Casos_PN_CORR[[#This Row],[43963]]-Casos_PN_CORR[[#This Row],[43962]]</f>
        <v>0</v>
      </c>
      <c r="BR563">
        <f>+Casos_PN_CORR[[#This Row],[43964]]-Casos_PN_CORR[[#This Row],[43963]]</f>
        <v>0</v>
      </c>
      <c r="BS563">
        <f>+Casos_PN_CORR[[#This Row],[43965]]-Casos_PN_CORR[[#This Row],[43964]]</f>
        <v>0</v>
      </c>
      <c r="BT563">
        <f>+Casos_PN_CORR[[#This Row],[43966]]-Casos_PN_CORR[[#This Row],[43965]]</f>
        <v>0</v>
      </c>
      <c r="BU563">
        <f>+Casos_PN_CORR[[#This Row],[43967]]-Casos_PN_CORR[[#This Row],[43966]]</f>
        <v>0</v>
      </c>
      <c r="BV563">
        <f>+Casos_PN_CORR[[#This Row],[43968]]-Casos_PN_CORR[[#This Row],[43967]]</f>
        <v>0</v>
      </c>
      <c r="BW563">
        <f>+Casos_PN_CORR[[#This Row],[43969]]-Casos_PN_CORR[[#This Row],[43968]]</f>
        <v>0</v>
      </c>
      <c r="BX563">
        <f>+Casos_PN_CORR[[#This Row],[43970]]-Casos_PN_CORR[[#This Row],[43969]]</f>
        <v>0</v>
      </c>
      <c r="BY563">
        <f>+Casos_PN_CORR[[#This Row],[43971]]-Casos_PN_CORR[[#This Row],[43970]]</f>
        <v>0</v>
      </c>
      <c r="BZ563">
        <f>+Casos_PN_CORR[[#This Row],[43972]]-Casos_PN_CORR[[#This Row],[43971]]</f>
        <v>0</v>
      </c>
      <c r="CA563">
        <f>+Casos_PN_CORR[[#This Row],[43973]]-Casos_PN_CORR[[#This Row],[43972]]</f>
        <v>0</v>
      </c>
      <c r="CB563">
        <f>+Casos_PN_CORR[[#This Row],[43974]]-Casos_PN_CORR[[#This Row],[43973]]</f>
        <v>0</v>
      </c>
      <c r="CC563">
        <f>+Casos_PN_CORR[[#This Row],[43975]]-Casos_PN_CORR[[#This Row],[43974]]</f>
        <v>0</v>
      </c>
      <c r="CD563">
        <f>+Casos_PN_CORR[[#This Row],[43976]]-Casos_PN_CORR[[#This Row],[43975]]</f>
        <v>0</v>
      </c>
      <c r="CE563">
        <f>+Casos_PN_CORR[[#This Row],[43977]]-Casos_PN_CORR[[#This Row],[43976]]</f>
        <v>0</v>
      </c>
      <c r="CF563">
        <f>+Casos_PN_CORR[[#This Row],[43978]]-Casos_PN_CORR[[#This Row],[43977]]</f>
        <v>0</v>
      </c>
      <c r="CG563">
        <f>+Casos_PN_CORR[[#This Row],[43979]]-Casos_PN_CORR[[#This Row],[43978]]</f>
        <v>0</v>
      </c>
      <c r="CH563">
        <f>+Casos_PN_CORR[[#This Row],[43980]]-Casos_PN_CORR[[#This Row],[43979]]</f>
        <v>0</v>
      </c>
      <c r="CI563">
        <f>+Casos_PN_CORR[[#This Row],[43981]]-Casos_PN_CORR[[#This Row],[43980]]</f>
        <v>0</v>
      </c>
      <c r="CJ563">
        <f>+Casos_PN_CORR[[#This Row],[43982]]-Casos_PN_CORR[[#This Row],[43981]]</f>
        <v>0</v>
      </c>
      <c r="CK563">
        <f>+Casos_PN_CORR[[#This Row],[43983]]-Casos_PN_CORR[[#This Row],[43982]]</f>
        <v>0</v>
      </c>
      <c r="CL563">
        <f>+Casos_PN_CORR[[#This Row],[43984]]-Casos_PN_CORR[[#This Row],[43983]]</f>
        <v>0</v>
      </c>
      <c r="CM563">
        <f>+Casos_PN_CORR[[#This Row],[43985]]-Casos_PN_CORR[[#This Row],[43984]]</f>
        <v>0</v>
      </c>
      <c r="CN563">
        <f>+Casos_PN_CORR[[#This Row],[43986]]-Casos_PN_CORR[[#This Row],[43985]]</f>
        <v>0</v>
      </c>
      <c r="CO563">
        <f>+Casos_PN_CORR[[#This Row],[43987]]-Casos_PN_CORR[[#This Row],[43986]]</f>
        <v>0</v>
      </c>
      <c r="CP563">
        <f>+Casos_PN_CORR[[#This Row],[43988]]-Casos_PN_CORR[[#This Row],[43987]]</f>
        <v>0</v>
      </c>
      <c r="CQ563">
        <f>+Casos_PN_CORR[[#This Row],[43989]]-Casos_PN_CORR[[#This Row],[43988]]</f>
        <v>0</v>
      </c>
      <c r="CR563">
        <f>+Casos_PN_CORR[[#This Row],[43990]]-Casos_PN_CORR[[#This Row],[43989]]</f>
        <v>0</v>
      </c>
      <c r="CS563">
        <f>+Casos_PN_CORR[[#This Row],[43991]]-Casos_PN_CORR[[#This Row],[43990]]</f>
        <v>0</v>
      </c>
      <c r="CT563">
        <f>+Casos_PN_CORR[[#This Row],[43992]]-Casos_PN_CORR[[#This Row],[43991]]</f>
        <v>0</v>
      </c>
      <c r="CU563">
        <f>+Casos_PN_CORR[[#This Row],[43993]]-Casos_PN_CORR[[#This Row],[43992]]</f>
        <v>0</v>
      </c>
    </row>
    <row r="564" spans="1:99" x14ac:dyDescent="0.3">
      <c r="A564">
        <v>120801</v>
      </c>
      <c r="B564" s="2" t="s">
        <v>191</v>
      </c>
      <c r="C564" s="2" t="s">
        <v>192</v>
      </c>
      <c r="D564" s="2" t="s">
        <v>735</v>
      </c>
      <c r="E564" s="4">
        <f t="shared" si="8"/>
        <v>0</v>
      </c>
      <c r="F564">
        <f>+Casos_PN_CORR[[#This Row],[43900]]</f>
        <v>0</v>
      </c>
      <c r="G564">
        <f>+Casos_PN_CORR[[#This Row],[43901]]-Casos_PN_CORR[[#This Row],[43900]]</f>
        <v>0</v>
      </c>
      <c r="H564">
        <f>+Casos_PN_CORR[[#This Row],[43902]]-Casos_PN_CORR[[#This Row],[43901]]</f>
        <v>0</v>
      </c>
      <c r="I564">
        <f>+Casos_PN_CORR[[#This Row],[43903]]-Casos_PN_CORR[[#This Row],[43902]]</f>
        <v>0</v>
      </c>
      <c r="J564">
        <f>+Casos_PN_CORR[[#This Row],[43904]]-Casos_PN_CORR[[#This Row],[43903]]</f>
        <v>0</v>
      </c>
      <c r="K564">
        <f>+Casos_PN_CORR[[#This Row],[43905]]-Casos_PN_CORR[[#This Row],[43904]]</f>
        <v>0</v>
      </c>
      <c r="L564">
        <f>+Casos_PN_CORR[[#This Row],[43906]]-Casos_PN_CORR[[#This Row],[43905]]</f>
        <v>0</v>
      </c>
      <c r="M564">
        <f>+Casos_PN_CORR[[#This Row],[43907]]-Casos_PN_CORR[[#This Row],[43906]]</f>
        <v>0</v>
      </c>
      <c r="N564">
        <f>+Casos_PN_CORR[[#This Row],[43908]]-Casos_PN_CORR[[#This Row],[43907]]</f>
        <v>0</v>
      </c>
      <c r="O564">
        <f>+Casos_PN_CORR[[#This Row],[43909]]-Casos_PN_CORR[[#This Row],[43908]]</f>
        <v>0</v>
      </c>
      <c r="P564">
        <f>+Casos_PN_CORR[[#This Row],[43910]]-Casos_PN_CORR[[#This Row],[43909]]</f>
        <v>0</v>
      </c>
      <c r="Q564">
        <f>+Casos_PN_CORR[[#This Row],[43911]]-Casos_PN_CORR[[#This Row],[43910]]</f>
        <v>0</v>
      </c>
      <c r="R564">
        <f>+Casos_PN_CORR[[#This Row],[43912]]-Casos_PN_CORR[[#This Row],[43911]]</f>
        <v>0</v>
      </c>
      <c r="S564">
        <f>+Casos_PN_CORR[[#This Row],[43913]]-Casos_PN_CORR[[#This Row],[43912]]</f>
        <v>0</v>
      </c>
      <c r="T564">
        <f>+Casos_PN_CORR[[#This Row],[43914]]-Casos_PN_CORR[[#This Row],[43913]]</f>
        <v>0</v>
      </c>
      <c r="U564">
        <f>+Casos_PN_CORR[[#This Row],[43915]]-Casos_PN_CORR[[#This Row],[43914]]</f>
        <v>0</v>
      </c>
      <c r="V564">
        <f>+Casos_PN_CORR[[#This Row],[43916]]-Casos_PN_CORR[[#This Row],[43915]]</f>
        <v>0</v>
      </c>
      <c r="W564">
        <f>+Casos_PN_CORR[[#This Row],[43917]]-Casos_PN_CORR[[#This Row],[43916]]</f>
        <v>0</v>
      </c>
      <c r="X564">
        <f>+Casos_PN_CORR[[#This Row],[43918]]-Casos_PN_CORR[[#This Row],[43917]]</f>
        <v>0</v>
      </c>
      <c r="Y564">
        <f>+Casos_PN_CORR[[#This Row],[43919]]-Casos_PN_CORR[[#This Row],[43918]]</f>
        <v>0</v>
      </c>
      <c r="Z564">
        <f>+Casos_PN_CORR[[#This Row],[43920]]-Casos_PN_CORR[[#This Row],[43919]]</f>
        <v>0</v>
      </c>
      <c r="AA564">
        <f>+Casos_PN_CORR[[#This Row],[43921]]-Casos_PN_CORR[[#This Row],[43920]]</f>
        <v>0</v>
      </c>
      <c r="AB564">
        <f>+Casos_PN_CORR[[#This Row],[43922]]-Casos_PN_CORR[[#This Row],[43921]]</f>
        <v>0</v>
      </c>
      <c r="AC564">
        <f>+Casos_PN_CORR[[#This Row],[43923]]-Casos_PN_CORR[[#This Row],[43922]]</f>
        <v>0</v>
      </c>
      <c r="AD564">
        <f>+Casos_PN_CORR[[#This Row],[43924]]-Casos_PN_CORR[[#This Row],[43923]]</f>
        <v>0</v>
      </c>
      <c r="AE564">
        <f>+Casos_PN_CORR[[#This Row],[43925]]-Casos_PN_CORR[[#This Row],[43924]]</f>
        <v>0</v>
      </c>
      <c r="AF564">
        <f>+Casos_PN_CORR[[#This Row],[43926]]-Casos_PN_CORR[[#This Row],[43925]]</f>
        <v>0</v>
      </c>
      <c r="AG564">
        <f>+Casos_PN_CORR[[#This Row],[43927]]-Casos_PN_CORR[[#This Row],[43926]]</f>
        <v>0</v>
      </c>
      <c r="AH564">
        <f>+Casos_PN_CORR[[#This Row],[43928]]-Casos_PN_CORR[[#This Row],[43927]]</f>
        <v>0</v>
      </c>
      <c r="AI564">
        <f>+Casos_PN_CORR[[#This Row],[43929]]-Casos_PN_CORR[[#This Row],[43928]]</f>
        <v>0</v>
      </c>
      <c r="AJ564">
        <f>+Casos_PN_CORR[[#This Row],[43930]]-Casos_PN_CORR[[#This Row],[43929]]</f>
        <v>0</v>
      </c>
      <c r="AK564">
        <f>+Casos_PN_CORR[[#This Row],[43931]]-Casos_PN_CORR[[#This Row],[43930]]</f>
        <v>0</v>
      </c>
      <c r="AL564">
        <f>+Casos_PN_CORR[[#This Row],[43932]]-Casos_PN_CORR[[#This Row],[43931]]</f>
        <v>0</v>
      </c>
      <c r="AM564">
        <f>+Casos_PN_CORR[[#This Row],[43933]]-Casos_PN_CORR[[#This Row],[43932]]</f>
        <v>0</v>
      </c>
      <c r="AN564">
        <f>+Casos_PN_CORR[[#This Row],[43934]]-Casos_PN_CORR[[#This Row],[43933]]</f>
        <v>0</v>
      </c>
      <c r="AO564">
        <f>+Casos_PN_CORR[[#This Row],[43935]]-Casos_PN_CORR[[#This Row],[43934]]</f>
        <v>0</v>
      </c>
      <c r="AP564">
        <f>+Casos_PN_CORR[[#This Row],[43936]]-Casos_PN_CORR[[#This Row],[43935]]</f>
        <v>0</v>
      </c>
      <c r="AQ564">
        <f>+Casos_PN_CORR[[#This Row],[43937]]-Casos_PN_CORR[[#This Row],[43936]]</f>
        <v>0</v>
      </c>
      <c r="AR564">
        <f>+Casos_PN_CORR[[#This Row],[43938]]-Casos_PN_CORR[[#This Row],[43937]]</f>
        <v>0</v>
      </c>
      <c r="AS564">
        <f>+Casos_PN_CORR[[#This Row],[43939]]-Casos_PN_CORR[[#This Row],[43938]]</f>
        <v>0</v>
      </c>
      <c r="AT564">
        <f>+Casos_PN_CORR[[#This Row],[43940]]-Casos_PN_CORR[[#This Row],[43939]]</f>
        <v>0</v>
      </c>
      <c r="AU564">
        <f>+Casos_PN_CORR[[#This Row],[43941]]-Casos_PN_CORR[[#This Row],[43940]]</f>
        <v>0</v>
      </c>
      <c r="AV564">
        <f>+Casos_PN_CORR[[#This Row],[43942]]-Casos_PN_CORR[[#This Row],[43941]]</f>
        <v>0</v>
      </c>
      <c r="AW564">
        <f>+Casos_PN_CORR[[#This Row],[43943]]-Casos_PN_CORR[[#This Row],[43942]]</f>
        <v>0</v>
      </c>
      <c r="AX564">
        <f>+Casos_PN_CORR[[#This Row],[43944]]-Casos_PN_CORR[[#This Row],[43943]]</f>
        <v>0</v>
      </c>
      <c r="AY564">
        <f>+Casos_PN_CORR[[#This Row],[43945]]-Casos_PN_CORR[[#This Row],[43944]]</f>
        <v>0</v>
      </c>
      <c r="AZ564">
        <f>+Casos_PN_CORR[[#This Row],[43946]]-Casos_PN_CORR[[#This Row],[43945]]</f>
        <v>0</v>
      </c>
      <c r="BA564">
        <f>+Casos_PN_CORR[[#This Row],[43947]]-Casos_PN_CORR[[#This Row],[43946]]</f>
        <v>0</v>
      </c>
      <c r="BB564">
        <f>+Casos_PN_CORR[[#This Row],[43948]]-Casos_PN_CORR[[#This Row],[43947]]</f>
        <v>0</v>
      </c>
      <c r="BC564">
        <f>+Casos_PN_CORR[[#This Row],[43949]]-Casos_PN_CORR[[#This Row],[43948]]</f>
        <v>0</v>
      </c>
      <c r="BD564">
        <f>+Casos_PN_CORR[[#This Row],[43950]]-Casos_PN_CORR[[#This Row],[43949]]</f>
        <v>0</v>
      </c>
      <c r="BE564">
        <f>+Casos_PN_CORR[[#This Row],[43951]]-Casos_PN_CORR[[#This Row],[43950]]</f>
        <v>0</v>
      </c>
      <c r="BF564">
        <f>+Casos_PN_CORR[[#This Row],[43952]]-Casos_PN_CORR[[#This Row],[43951]]</f>
        <v>0</v>
      </c>
      <c r="BG564">
        <f>+Casos_PN_CORR[[#This Row],[43953]]-Casos_PN_CORR[[#This Row],[43952]]</f>
        <v>0</v>
      </c>
      <c r="BH564">
        <f>+Casos_PN_CORR[[#This Row],[43954]]-Casos_PN_CORR[[#This Row],[43953]]</f>
        <v>0</v>
      </c>
      <c r="BI564">
        <f>+Casos_PN_CORR[[#This Row],[43955]]-Casos_PN_CORR[[#This Row],[43954]]</f>
        <v>0</v>
      </c>
      <c r="BJ564">
        <f>+Casos_PN_CORR[[#This Row],[43956]]-Casos_PN_CORR[[#This Row],[43955]]</f>
        <v>0</v>
      </c>
      <c r="BK564">
        <f>+Casos_PN_CORR[[#This Row],[43957]]-Casos_PN_CORR[[#This Row],[43956]]</f>
        <v>0</v>
      </c>
      <c r="BL564">
        <f>+Casos_PN_CORR[[#This Row],[43958]]-Casos_PN_CORR[[#This Row],[43957]]</f>
        <v>0</v>
      </c>
      <c r="BM564">
        <f>+Casos_PN_CORR[[#This Row],[43959]]-Casos_PN_CORR[[#This Row],[43958]]</f>
        <v>0</v>
      </c>
      <c r="BN564">
        <f>+Casos_PN_CORR[[#This Row],[43960]]-Casos_PN_CORR[[#This Row],[43959]]</f>
        <v>0</v>
      </c>
      <c r="BO564">
        <f>+Casos_PN_CORR[[#This Row],[43961]]-Casos_PN_CORR[[#This Row],[43960]]</f>
        <v>0</v>
      </c>
      <c r="BP564">
        <f>+Casos_PN_CORR[[#This Row],[43962]]-Casos_PN_CORR[[#This Row],[43961]]</f>
        <v>0</v>
      </c>
      <c r="BQ564">
        <f>+Casos_PN_CORR[[#This Row],[43963]]-Casos_PN_CORR[[#This Row],[43962]]</f>
        <v>0</v>
      </c>
      <c r="BR564">
        <f>+Casos_PN_CORR[[#This Row],[43964]]-Casos_PN_CORR[[#This Row],[43963]]</f>
        <v>0</v>
      </c>
      <c r="BS564">
        <f>+Casos_PN_CORR[[#This Row],[43965]]-Casos_PN_CORR[[#This Row],[43964]]</f>
        <v>0</v>
      </c>
      <c r="BT564">
        <f>+Casos_PN_CORR[[#This Row],[43966]]-Casos_PN_CORR[[#This Row],[43965]]</f>
        <v>0</v>
      </c>
      <c r="BU564">
        <f>+Casos_PN_CORR[[#This Row],[43967]]-Casos_PN_CORR[[#This Row],[43966]]</f>
        <v>0</v>
      </c>
      <c r="BV564">
        <f>+Casos_PN_CORR[[#This Row],[43968]]-Casos_PN_CORR[[#This Row],[43967]]</f>
        <v>0</v>
      </c>
      <c r="BW564">
        <f>+Casos_PN_CORR[[#This Row],[43969]]-Casos_PN_CORR[[#This Row],[43968]]</f>
        <v>0</v>
      </c>
      <c r="BX564">
        <f>+Casos_PN_CORR[[#This Row],[43970]]-Casos_PN_CORR[[#This Row],[43969]]</f>
        <v>0</v>
      </c>
      <c r="BY564">
        <f>+Casos_PN_CORR[[#This Row],[43971]]-Casos_PN_CORR[[#This Row],[43970]]</f>
        <v>0</v>
      </c>
      <c r="BZ564">
        <f>+Casos_PN_CORR[[#This Row],[43972]]-Casos_PN_CORR[[#This Row],[43971]]</f>
        <v>0</v>
      </c>
      <c r="CA564">
        <f>+Casos_PN_CORR[[#This Row],[43973]]-Casos_PN_CORR[[#This Row],[43972]]</f>
        <v>0</v>
      </c>
      <c r="CB564">
        <f>+Casos_PN_CORR[[#This Row],[43974]]-Casos_PN_CORR[[#This Row],[43973]]</f>
        <v>0</v>
      </c>
      <c r="CC564">
        <f>+Casos_PN_CORR[[#This Row],[43975]]-Casos_PN_CORR[[#This Row],[43974]]</f>
        <v>0</v>
      </c>
      <c r="CD564">
        <f>+Casos_PN_CORR[[#This Row],[43976]]-Casos_PN_CORR[[#This Row],[43975]]</f>
        <v>0</v>
      </c>
      <c r="CE564">
        <f>+Casos_PN_CORR[[#This Row],[43977]]-Casos_PN_CORR[[#This Row],[43976]]</f>
        <v>0</v>
      </c>
      <c r="CF564">
        <f>+Casos_PN_CORR[[#This Row],[43978]]-Casos_PN_CORR[[#This Row],[43977]]</f>
        <v>0</v>
      </c>
      <c r="CG564">
        <f>+Casos_PN_CORR[[#This Row],[43979]]-Casos_PN_CORR[[#This Row],[43978]]</f>
        <v>0</v>
      </c>
      <c r="CH564">
        <f>+Casos_PN_CORR[[#This Row],[43980]]-Casos_PN_CORR[[#This Row],[43979]]</f>
        <v>0</v>
      </c>
      <c r="CI564">
        <f>+Casos_PN_CORR[[#This Row],[43981]]-Casos_PN_CORR[[#This Row],[43980]]</f>
        <v>0</v>
      </c>
      <c r="CJ564">
        <f>+Casos_PN_CORR[[#This Row],[43982]]-Casos_PN_CORR[[#This Row],[43981]]</f>
        <v>0</v>
      </c>
      <c r="CK564">
        <f>+Casos_PN_CORR[[#This Row],[43983]]-Casos_PN_CORR[[#This Row],[43982]]</f>
        <v>0</v>
      </c>
      <c r="CL564">
        <f>+Casos_PN_CORR[[#This Row],[43984]]-Casos_PN_CORR[[#This Row],[43983]]</f>
        <v>0</v>
      </c>
      <c r="CM564">
        <f>+Casos_PN_CORR[[#This Row],[43985]]-Casos_PN_CORR[[#This Row],[43984]]</f>
        <v>0</v>
      </c>
      <c r="CN564">
        <f>+Casos_PN_CORR[[#This Row],[43986]]-Casos_PN_CORR[[#This Row],[43985]]</f>
        <v>0</v>
      </c>
      <c r="CO564">
        <f>+Casos_PN_CORR[[#This Row],[43987]]-Casos_PN_CORR[[#This Row],[43986]]</f>
        <v>0</v>
      </c>
      <c r="CP564">
        <f>+Casos_PN_CORR[[#This Row],[43988]]-Casos_PN_CORR[[#This Row],[43987]]</f>
        <v>0</v>
      </c>
      <c r="CQ564">
        <f>+Casos_PN_CORR[[#This Row],[43989]]-Casos_PN_CORR[[#This Row],[43988]]</f>
        <v>0</v>
      </c>
      <c r="CR564">
        <f>+Casos_PN_CORR[[#This Row],[43990]]-Casos_PN_CORR[[#This Row],[43989]]</f>
        <v>0</v>
      </c>
      <c r="CS564">
        <f>+Casos_PN_CORR[[#This Row],[43991]]-Casos_PN_CORR[[#This Row],[43990]]</f>
        <v>0</v>
      </c>
      <c r="CT564">
        <f>+Casos_PN_CORR[[#This Row],[43992]]-Casos_PN_CORR[[#This Row],[43991]]</f>
        <v>0</v>
      </c>
      <c r="CU564">
        <f>+Casos_PN_CORR[[#This Row],[43993]]-Casos_PN_CORR[[#This Row],[43992]]</f>
        <v>0</v>
      </c>
    </row>
    <row r="565" spans="1:99" x14ac:dyDescent="0.3">
      <c r="A565">
        <v>50109</v>
      </c>
      <c r="B565" s="2" t="s">
        <v>151</v>
      </c>
      <c r="C565" s="2" t="s">
        <v>269</v>
      </c>
      <c r="D565" s="2" t="s">
        <v>426</v>
      </c>
      <c r="E565" s="4">
        <f t="shared" si="8"/>
        <v>0</v>
      </c>
      <c r="F565">
        <f>+Casos_PN_CORR[[#This Row],[43900]]</f>
        <v>0</v>
      </c>
      <c r="G565">
        <f>+Casos_PN_CORR[[#This Row],[43901]]-Casos_PN_CORR[[#This Row],[43900]]</f>
        <v>0</v>
      </c>
      <c r="H565">
        <f>+Casos_PN_CORR[[#This Row],[43902]]-Casos_PN_CORR[[#This Row],[43901]]</f>
        <v>0</v>
      </c>
      <c r="I565">
        <f>+Casos_PN_CORR[[#This Row],[43903]]-Casos_PN_CORR[[#This Row],[43902]]</f>
        <v>0</v>
      </c>
      <c r="J565">
        <f>+Casos_PN_CORR[[#This Row],[43904]]-Casos_PN_CORR[[#This Row],[43903]]</f>
        <v>0</v>
      </c>
      <c r="K565">
        <f>+Casos_PN_CORR[[#This Row],[43905]]-Casos_PN_CORR[[#This Row],[43904]]</f>
        <v>0</v>
      </c>
      <c r="L565">
        <f>+Casos_PN_CORR[[#This Row],[43906]]-Casos_PN_CORR[[#This Row],[43905]]</f>
        <v>0</v>
      </c>
      <c r="M565">
        <f>+Casos_PN_CORR[[#This Row],[43907]]-Casos_PN_CORR[[#This Row],[43906]]</f>
        <v>0</v>
      </c>
      <c r="N565">
        <f>+Casos_PN_CORR[[#This Row],[43908]]-Casos_PN_CORR[[#This Row],[43907]]</f>
        <v>0</v>
      </c>
      <c r="O565">
        <f>+Casos_PN_CORR[[#This Row],[43909]]-Casos_PN_CORR[[#This Row],[43908]]</f>
        <v>0</v>
      </c>
      <c r="P565">
        <f>+Casos_PN_CORR[[#This Row],[43910]]-Casos_PN_CORR[[#This Row],[43909]]</f>
        <v>0</v>
      </c>
      <c r="Q565">
        <f>+Casos_PN_CORR[[#This Row],[43911]]-Casos_PN_CORR[[#This Row],[43910]]</f>
        <v>0</v>
      </c>
      <c r="R565">
        <f>+Casos_PN_CORR[[#This Row],[43912]]-Casos_PN_CORR[[#This Row],[43911]]</f>
        <v>0</v>
      </c>
      <c r="S565">
        <f>+Casos_PN_CORR[[#This Row],[43913]]-Casos_PN_CORR[[#This Row],[43912]]</f>
        <v>0</v>
      </c>
      <c r="T565">
        <f>+Casos_PN_CORR[[#This Row],[43914]]-Casos_PN_CORR[[#This Row],[43913]]</f>
        <v>0</v>
      </c>
      <c r="U565">
        <f>+Casos_PN_CORR[[#This Row],[43915]]-Casos_PN_CORR[[#This Row],[43914]]</f>
        <v>0</v>
      </c>
      <c r="V565">
        <f>+Casos_PN_CORR[[#This Row],[43916]]-Casos_PN_CORR[[#This Row],[43915]]</f>
        <v>0</v>
      </c>
      <c r="W565">
        <f>+Casos_PN_CORR[[#This Row],[43917]]-Casos_PN_CORR[[#This Row],[43916]]</f>
        <v>0</v>
      </c>
      <c r="X565">
        <f>+Casos_PN_CORR[[#This Row],[43918]]-Casos_PN_CORR[[#This Row],[43917]]</f>
        <v>0</v>
      </c>
      <c r="Y565">
        <f>+Casos_PN_CORR[[#This Row],[43919]]-Casos_PN_CORR[[#This Row],[43918]]</f>
        <v>0</v>
      </c>
      <c r="Z565">
        <f>+Casos_PN_CORR[[#This Row],[43920]]-Casos_PN_CORR[[#This Row],[43919]]</f>
        <v>0</v>
      </c>
      <c r="AA565">
        <f>+Casos_PN_CORR[[#This Row],[43921]]-Casos_PN_CORR[[#This Row],[43920]]</f>
        <v>0</v>
      </c>
      <c r="AB565">
        <f>+Casos_PN_CORR[[#This Row],[43922]]-Casos_PN_CORR[[#This Row],[43921]]</f>
        <v>0</v>
      </c>
      <c r="AC565">
        <f>+Casos_PN_CORR[[#This Row],[43923]]-Casos_PN_CORR[[#This Row],[43922]]</f>
        <v>0</v>
      </c>
      <c r="AD565">
        <f>+Casos_PN_CORR[[#This Row],[43924]]-Casos_PN_CORR[[#This Row],[43923]]</f>
        <v>0</v>
      </c>
      <c r="AE565">
        <f>+Casos_PN_CORR[[#This Row],[43925]]-Casos_PN_CORR[[#This Row],[43924]]</f>
        <v>0</v>
      </c>
      <c r="AF565">
        <f>+Casos_PN_CORR[[#This Row],[43926]]-Casos_PN_CORR[[#This Row],[43925]]</f>
        <v>0</v>
      </c>
      <c r="AG565">
        <f>+Casos_PN_CORR[[#This Row],[43927]]-Casos_PN_CORR[[#This Row],[43926]]</f>
        <v>0</v>
      </c>
      <c r="AH565">
        <f>+Casos_PN_CORR[[#This Row],[43928]]-Casos_PN_CORR[[#This Row],[43927]]</f>
        <v>0</v>
      </c>
      <c r="AI565">
        <f>+Casos_PN_CORR[[#This Row],[43929]]-Casos_PN_CORR[[#This Row],[43928]]</f>
        <v>0</v>
      </c>
      <c r="AJ565">
        <f>+Casos_PN_CORR[[#This Row],[43930]]-Casos_PN_CORR[[#This Row],[43929]]</f>
        <v>0</v>
      </c>
      <c r="AK565">
        <f>+Casos_PN_CORR[[#This Row],[43931]]-Casos_PN_CORR[[#This Row],[43930]]</f>
        <v>0</v>
      </c>
      <c r="AL565">
        <f>+Casos_PN_CORR[[#This Row],[43932]]-Casos_PN_CORR[[#This Row],[43931]]</f>
        <v>0</v>
      </c>
      <c r="AM565">
        <f>+Casos_PN_CORR[[#This Row],[43933]]-Casos_PN_CORR[[#This Row],[43932]]</f>
        <v>0</v>
      </c>
      <c r="AN565">
        <f>+Casos_PN_CORR[[#This Row],[43934]]-Casos_PN_CORR[[#This Row],[43933]]</f>
        <v>0</v>
      </c>
      <c r="AO565">
        <f>+Casos_PN_CORR[[#This Row],[43935]]-Casos_PN_CORR[[#This Row],[43934]]</f>
        <v>0</v>
      </c>
      <c r="AP565">
        <f>+Casos_PN_CORR[[#This Row],[43936]]-Casos_PN_CORR[[#This Row],[43935]]</f>
        <v>0</v>
      </c>
      <c r="AQ565">
        <f>+Casos_PN_CORR[[#This Row],[43937]]-Casos_PN_CORR[[#This Row],[43936]]</f>
        <v>0</v>
      </c>
      <c r="AR565">
        <f>+Casos_PN_CORR[[#This Row],[43938]]-Casos_PN_CORR[[#This Row],[43937]]</f>
        <v>0</v>
      </c>
      <c r="AS565">
        <f>+Casos_PN_CORR[[#This Row],[43939]]-Casos_PN_CORR[[#This Row],[43938]]</f>
        <v>0</v>
      </c>
      <c r="AT565">
        <f>+Casos_PN_CORR[[#This Row],[43940]]-Casos_PN_CORR[[#This Row],[43939]]</f>
        <v>0</v>
      </c>
      <c r="AU565">
        <f>+Casos_PN_CORR[[#This Row],[43941]]-Casos_PN_CORR[[#This Row],[43940]]</f>
        <v>0</v>
      </c>
      <c r="AV565">
        <f>+Casos_PN_CORR[[#This Row],[43942]]-Casos_PN_CORR[[#This Row],[43941]]</f>
        <v>0</v>
      </c>
      <c r="AW565">
        <f>+Casos_PN_CORR[[#This Row],[43943]]-Casos_PN_CORR[[#This Row],[43942]]</f>
        <v>0</v>
      </c>
      <c r="AX565">
        <f>+Casos_PN_CORR[[#This Row],[43944]]-Casos_PN_CORR[[#This Row],[43943]]</f>
        <v>0</v>
      </c>
      <c r="AY565">
        <f>+Casos_PN_CORR[[#This Row],[43945]]-Casos_PN_CORR[[#This Row],[43944]]</f>
        <v>0</v>
      </c>
      <c r="AZ565">
        <f>+Casos_PN_CORR[[#This Row],[43946]]-Casos_PN_CORR[[#This Row],[43945]]</f>
        <v>0</v>
      </c>
      <c r="BA565">
        <f>+Casos_PN_CORR[[#This Row],[43947]]-Casos_PN_CORR[[#This Row],[43946]]</f>
        <v>0</v>
      </c>
      <c r="BB565">
        <f>+Casos_PN_CORR[[#This Row],[43948]]-Casos_PN_CORR[[#This Row],[43947]]</f>
        <v>0</v>
      </c>
      <c r="BC565">
        <f>+Casos_PN_CORR[[#This Row],[43949]]-Casos_PN_CORR[[#This Row],[43948]]</f>
        <v>0</v>
      </c>
      <c r="BD565">
        <f>+Casos_PN_CORR[[#This Row],[43950]]-Casos_PN_CORR[[#This Row],[43949]]</f>
        <v>0</v>
      </c>
      <c r="BE565">
        <f>+Casos_PN_CORR[[#This Row],[43951]]-Casos_PN_CORR[[#This Row],[43950]]</f>
        <v>0</v>
      </c>
      <c r="BF565">
        <f>+Casos_PN_CORR[[#This Row],[43952]]-Casos_PN_CORR[[#This Row],[43951]]</f>
        <v>0</v>
      </c>
      <c r="BG565">
        <f>+Casos_PN_CORR[[#This Row],[43953]]-Casos_PN_CORR[[#This Row],[43952]]</f>
        <v>0</v>
      </c>
      <c r="BH565">
        <f>+Casos_PN_CORR[[#This Row],[43954]]-Casos_PN_CORR[[#This Row],[43953]]</f>
        <v>0</v>
      </c>
      <c r="BI565">
        <f>+Casos_PN_CORR[[#This Row],[43955]]-Casos_PN_CORR[[#This Row],[43954]]</f>
        <v>0</v>
      </c>
      <c r="BJ565">
        <f>+Casos_PN_CORR[[#This Row],[43956]]-Casos_PN_CORR[[#This Row],[43955]]</f>
        <v>0</v>
      </c>
      <c r="BK565">
        <f>+Casos_PN_CORR[[#This Row],[43957]]-Casos_PN_CORR[[#This Row],[43956]]</f>
        <v>0</v>
      </c>
      <c r="BL565">
        <f>+Casos_PN_CORR[[#This Row],[43958]]-Casos_PN_CORR[[#This Row],[43957]]</f>
        <v>0</v>
      </c>
      <c r="BM565">
        <f>+Casos_PN_CORR[[#This Row],[43959]]-Casos_PN_CORR[[#This Row],[43958]]</f>
        <v>0</v>
      </c>
      <c r="BN565">
        <f>+Casos_PN_CORR[[#This Row],[43960]]-Casos_PN_CORR[[#This Row],[43959]]</f>
        <v>0</v>
      </c>
      <c r="BO565">
        <f>+Casos_PN_CORR[[#This Row],[43961]]-Casos_PN_CORR[[#This Row],[43960]]</f>
        <v>0</v>
      </c>
      <c r="BP565">
        <f>+Casos_PN_CORR[[#This Row],[43962]]-Casos_PN_CORR[[#This Row],[43961]]</f>
        <v>0</v>
      </c>
      <c r="BQ565">
        <f>+Casos_PN_CORR[[#This Row],[43963]]-Casos_PN_CORR[[#This Row],[43962]]</f>
        <v>0</v>
      </c>
      <c r="BR565">
        <f>+Casos_PN_CORR[[#This Row],[43964]]-Casos_PN_CORR[[#This Row],[43963]]</f>
        <v>0</v>
      </c>
      <c r="BS565">
        <f>+Casos_PN_CORR[[#This Row],[43965]]-Casos_PN_CORR[[#This Row],[43964]]</f>
        <v>0</v>
      </c>
      <c r="BT565">
        <f>+Casos_PN_CORR[[#This Row],[43966]]-Casos_PN_CORR[[#This Row],[43965]]</f>
        <v>0</v>
      </c>
      <c r="BU565">
        <f>+Casos_PN_CORR[[#This Row],[43967]]-Casos_PN_CORR[[#This Row],[43966]]</f>
        <v>0</v>
      </c>
      <c r="BV565">
        <f>+Casos_PN_CORR[[#This Row],[43968]]-Casos_PN_CORR[[#This Row],[43967]]</f>
        <v>0</v>
      </c>
      <c r="BW565">
        <f>+Casos_PN_CORR[[#This Row],[43969]]-Casos_PN_CORR[[#This Row],[43968]]</f>
        <v>0</v>
      </c>
      <c r="BX565">
        <f>+Casos_PN_CORR[[#This Row],[43970]]-Casos_PN_CORR[[#This Row],[43969]]</f>
        <v>0</v>
      </c>
      <c r="BY565">
        <f>+Casos_PN_CORR[[#This Row],[43971]]-Casos_PN_CORR[[#This Row],[43970]]</f>
        <v>0</v>
      </c>
      <c r="BZ565">
        <f>+Casos_PN_CORR[[#This Row],[43972]]-Casos_PN_CORR[[#This Row],[43971]]</f>
        <v>0</v>
      </c>
      <c r="CA565">
        <f>+Casos_PN_CORR[[#This Row],[43973]]-Casos_PN_CORR[[#This Row],[43972]]</f>
        <v>0</v>
      </c>
      <c r="CB565">
        <f>+Casos_PN_CORR[[#This Row],[43974]]-Casos_PN_CORR[[#This Row],[43973]]</f>
        <v>0</v>
      </c>
      <c r="CC565">
        <f>+Casos_PN_CORR[[#This Row],[43975]]-Casos_PN_CORR[[#This Row],[43974]]</f>
        <v>0</v>
      </c>
      <c r="CD565">
        <f>+Casos_PN_CORR[[#This Row],[43976]]-Casos_PN_CORR[[#This Row],[43975]]</f>
        <v>0</v>
      </c>
      <c r="CE565">
        <f>+Casos_PN_CORR[[#This Row],[43977]]-Casos_PN_CORR[[#This Row],[43976]]</f>
        <v>0</v>
      </c>
      <c r="CF565">
        <f>+Casos_PN_CORR[[#This Row],[43978]]-Casos_PN_CORR[[#This Row],[43977]]</f>
        <v>0</v>
      </c>
      <c r="CG565">
        <f>+Casos_PN_CORR[[#This Row],[43979]]-Casos_PN_CORR[[#This Row],[43978]]</f>
        <v>0</v>
      </c>
      <c r="CH565">
        <f>+Casos_PN_CORR[[#This Row],[43980]]-Casos_PN_CORR[[#This Row],[43979]]</f>
        <v>0</v>
      </c>
      <c r="CI565">
        <f>+Casos_PN_CORR[[#This Row],[43981]]-Casos_PN_CORR[[#This Row],[43980]]</f>
        <v>0</v>
      </c>
      <c r="CJ565">
        <f>+Casos_PN_CORR[[#This Row],[43982]]-Casos_PN_CORR[[#This Row],[43981]]</f>
        <v>0</v>
      </c>
      <c r="CK565">
        <f>+Casos_PN_CORR[[#This Row],[43983]]-Casos_PN_CORR[[#This Row],[43982]]</f>
        <v>0</v>
      </c>
      <c r="CL565">
        <f>+Casos_PN_CORR[[#This Row],[43984]]-Casos_PN_CORR[[#This Row],[43983]]</f>
        <v>0</v>
      </c>
      <c r="CM565">
        <f>+Casos_PN_CORR[[#This Row],[43985]]-Casos_PN_CORR[[#This Row],[43984]]</f>
        <v>0</v>
      </c>
      <c r="CN565">
        <f>+Casos_PN_CORR[[#This Row],[43986]]-Casos_PN_CORR[[#This Row],[43985]]</f>
        <v>0</v>
      </c>
      <c r="CO565">
        <f>+Casos_PN_CORR[[#This Row],[43987]]-Casos_PN_CORR[[#This Row],[43986]]</f>
        <v>0</v>
      </c>
      <c r="CP565">
        <f>+Casos_PN_CORR[[#This Row],[43988]]-Casos_PN_CORR[[#This Row],[43987]]</f>
        <v>0</v>
      </c>
      <c r="CQ565">
        <f>+Casos_PN_CORR[[#This Row],[43989]]-Casos_PN_CORR[[#This Row],[43988]]</f>
        <v>0</v>
      </c>
      <c r="CR565">
        <f>+Casos_PN_CORR[[#This Row],[43990]]-Casos_PN_CORR[[#This Row],[43989]]</f>
        <v>0</v>
      </c>
      <c r="CS565">
        <f>+Casos_PN_CORR[[#This Row],[43991]]-Casos_PN_CORR[[#This Row],[43990]]</f>
        <v>0</v>
      </c>
      <c r="CT565">
        <f>+Casos_PN_CORR[[#This Row],[43992]]-Casos_PN_CORR[[#This Row],[43991]]</f>
        <v>0</v>
      </c>
      <c r="CU565">
        <f>+Casos_PN_CORR[[#This Row],[43993]]-Casos_PN_CORR[[#This Row],[43992]]</f>
        <v>0</v>
      </c>
    </row>
    <row r="566" spans="1:99" x14ac:dyDescent="0.3">
      <c r="A566">
        <v>40507</v>
      </c>
      <c r="B566" s="2" t="s">
        <v>154</v>
      </c>
      <c r="C566" s="2" t="s">
        <v>236</v>
      </c>
      <c r="D566" s="2" t="s">
        <v>736</v>
      </c>
      <c r="E566" s="4">
        <f t="shared" si="8"/>
        <v>0</v>
      </c>
      <c r="F566">
        <f>+Casos_PN_CORR[[#This Row],[43900]]</f>
        <v>0</v>
      </c>
      <c r="G566">
        <f>+Casos_PN_CORR[[#This Row],[43901]]-Casos_PN_CORR[[#This Row],[43900]]</f>
        <v>0</v>
      </c>
      <c r="H566">
        <f>+Casos_PN_CORR[[#This Row],[43902]]-Casos_PN_CORR[[#This Row],[43901]]</f>
        <v>0</v>
      </c>
      <c r="I566">
        <f>+Casos_PN_CORR[[#This Row],[43903]]-Casos_PN_CORR[[#This Row],[43902]]</f>
        <v>0</v>
      </c>
      <c r="J566">
        <f>+Casos_PN_CORR[[#This Row],[43904]]-Casos_PN_CORR[[#This Row],[43903]]</f>
        <v>0</v>
      </c>
      <c r="K566">
        <f>+Casos_PN_CORR[[#This Row],[43905]]-Casos_PN_CORR[[#This Row],[43904]]</f>
        <v>0</v>
      </c>
      <c r="L566">
        <f>+Casos_PN_CORR[[#This Row],[43906]]-Casos_PN_CORR[[#This Row],[43905]]</f>
        <v>0</v>
      </c>
      <c r="M566">
        <f>+Casos_PN_CORR[[#This Row],[43907]]-Casos_PN_CORR[[#This Row],[43906]]</f>
        <v>0</v>
      </c>
      <c r="N566">
        <f>+Casos_PN_CORR[[#This Row],[43908]]-Casos_PN_CORR[[#This Row],[43907]]</f>
        <v>0</v>
      </c>
      <c r="O566">
        <f>+Casos_PN_CORR[[#This Row],[43909]]-Casos_PN_CORR[[#This Row],[43908]]</f>
        <v>0</v>
      </c>
      <c r="P566">
        <f>+Casos_PN_CORR[[#This Row],[43910]]-Casos_PN_CORR[[#This Row],[43909]]</f>
        <v>0</v>
      </c>
      <c r="Q566">
        <f>+Casos_PN_CORR[[#This Row],[43911]]-Casos_PN_CORR[[#This Row],[43910]]</f>
        <v>0</v>
      </c>
      <c r="R566">
        <f>+Casos_PN_CORR[[#This Row],[43912]]-Casos_PN_CORR[[#This Row],[43911]]</f>
        <v>0</v>
      </c>
      <c r="S566">
        <f>+Casos_PN_CORR[[#This Row],[43913]]-Casos_PN_CORR[[#This Row],[43912]]</f>
        <v>0</v>
      </c>
      <c r="T566">
        <f>+Casos_PN_CORR[[#This Row],[43914]]-Casos_PN_CORR[[#This Row],[43913]]</f>
        <v>0</v>
      </c>
      <c r="U566">
        <f>+Casos_PN_CORR[[#This Row],[43915]]-Casos_PN_CORR[[#This Row],[43914]]</f>
        <v>0</v>
      </c>
      <c r="V566">
        <f>+Casos_PN_CORR[[#This Row],[43916]]-Casos_PN_CORR[[#This Row],[43915]]</f>
        <v>0</v>
      </c>
      <c r="W566">
        <f>+Casos_PN_CORR[[#This Row],[43917]]-Casos_PN_CORR[[#This Row],[43916]]</f>
        <v>0</v>
      </c>
      <c r="X566">
        <f>+Casos_PN_CORR[[#This Row],[43918]]-Casos_PN_CORR[[#This Row],[43917]]</f>
        <v>0</v>
      </c>
      <c r="Y566">
        <f>+Casos_PN_CORR[[#This Row],[43919]]-Casos_PN_CORR[[#This Row],[43918]]</f>
        <v>0</v>
      </c>
      <c r="Z566">
        <f>+Casos_PN_CORR[[#This Row],[43920]]-Casos_PN_CORR[[#This Row],[43919]]</f>
        <v>0</v>
      </c>
      <c r="AA566">
        <f>+Casos_PN_CORR[[#This Row],[43921]]-Casos_PN_CORR[[#This Row],[43920]]</f>
        <v>0</v>
      </c>
      <c r="AB566">
        <f>+Casos_PN_CORR[[#This Row],[43922]]-Casos_PN_CORR[[#This Row],[43921]]</f>
        <v>0</v>
      </c>
      <c r="AC566">
        <f>+Casos_PN_CORR[[#This Row],[43923]]-Casos_PN_CORR[[#This Row],[43922]]</f>
        <v>0</v>
      </c>
      <c r="AD566">
        <f>+Casos_PN_CORR[[#This Row],[43924]]-Casos_PN_CORR[[#This Row],[43923]]</f>
        <v>0</v>
      </c>
      <c r="AE566">
        <f>+Casos_PN_CORR[[#This Row],[43925]]-Casos_PN_CORR[[#This Row],[43924]]</f>
        <v>0</v>
      </c>
      <c r="AF566">
        <f>+Casos_PN_CORR[[#This Row],[43926]]-Casos_PN_CORR[[#This Row],[43925]]</f>
        <v>0</v>
      </c>
      <c r="AG566">
        <f>+Casos_PN_CORR[[#This Row],[43927]]-Casos_PN_CORR[[#This Row],[43926]]</f>
        <v>0</v>
      </c>
      <c r="AH566">
        <f>+Casos_PN_CORR[[#This Row],[43928]]-Casos_PN_CORR[[#This Row],[43927]]</f>
        <v>0</v>
      </c>
      <c r="AI566">
        <f>+Casos_PN_CORR[[#This Row],[43929]]-Casos_PN_CORR[[#This Row],[43928]]</f>
        <v>0</v>
      </c>
      <c r="AJ566">
        <f>+Casos_PN_CORR[[#This Row],[43930]]-Casos_PN_CORR[[#This Row],[43929]]</f>
        <v>0</v>
      </c>
      <c r="AK566">
        <f>+Casos_PN_CORR[[#This Row],[43931]]-Casos_PN_CORR[[#This Row],[43930]]</f>
        <v>0</v>
      </c>
      <c r="AL566">
        <f>+Casos_PN_CORR[[#This Row],[43932]]-Casos_PN_CORR[[#This Row],[43931]]</f>
        <v>0</v>
      </c>
      <c r="AM566">
        <f>+Casos_PN_CORR[[#This Row],[43933]]-Casos_PN_CORR[[#This Row],[43932]]</f>
        <v>0</v>
      </c>
      <c r="AN566">
        <f>+Casos_PN_CORR[[#This Row],[43934]]-Casos_PN_CORR[[#This Row],[43933]]</f>
        <v>0</v>
      </c>
      <c r="AO566">
        <f>+Casos_PN_CORR[[#This Row],[43935]]-Casos_PN_CORR[[#This Row],[43934]]</f>
        <v>0</v>
      </c>
      <c r="AP566">
        <f>+Casos_PN_CORR[[#This Row],[43936]]-Casos_PN_CORR[[#This Row],[43935]]</f>
        <v>0</v>
      </c>
      <c r="AQ566">
        <f>+Casos_PN_CORR[[#This Row],[43937]]-Casos_PN_CORR[[#This Row],[43936]]</f>
        <v>0</v>
      </c>
      <c r="AR566">
        <f>+Casos_PN_CORR[[#This Row],[43938]]-Casos_PN_CORR[[#This Row],[43937]]</f>
        <v>0</v>
      </c>
      <c r="AS566">
        <f>+Casos_PN_CORR[[#This Row],[43939]]-Casos_PN_CORR[[#This Row],[43938]]</f>
        <v>0</v>
      </c>
      <c r="AT566">
        <f>+Casos_PN_CORR[[#This Row],[43940]]-Casos_PN_CORR[[#This Row],[43939]]</f>
        <v>0</v>
      </c>
      <c r="AU566">
        <f>+Casos_PN_CORR[[#This Row],[43941]]-Casos_PN_CORR[[#This Row],[43940]]</f>
        <v>0</v>
      </c>
      <c r="AV566">
        <f>+Casos_PN_CORR[[#This Row],[43942]]-Casos_PN_CORR[[#This Row],[43941]]</f>
        <v>0</v>
      </c>
      <c r="AW566">
        <f>+Casos_PN_CORR[[#This Row],[43943]]-Casos_PN_CORR[[#This Row],[43942]]</f>
        <v>0</v>
      </c>
      <c r="AX566">
        <f>+Casos_PN_CORR[[#This Row],[43944]]-Casos_PN_CORR[[#This Row],[43943]]</f>
        <v>0</v>
      </c>
      <c r="AY566">
        <f>+Casos_PN_CORR[[#This Row],[43945]]-Casos_PN_CORR[[#This Row],[43944]]</f>
        <v>0</v>
      </c>
      <c r="AZ566">
        <f>+Casos_PN_CORR[[#This Row],[43946]]-Casos_PN_CORR[[#This Row],[43945]]</f>
        <v>0</v>
      </c>
      <c r="BA566">
        <f>+Casos_PN_CORR[[#This Row],[43947]]-Casos_PN_CORR[[#This Row],[43946]]</f>
        <v>0</v>
      </c>
      <c r="BB566">
        <f>+Casos_PN_CORR[[#This Row],[43948]]-Casos_PN_CORR[[#This Row],[43947]]</f>
        <v>0</v>
      </c>
      <c r="BC566">
        <f>+Casos_PN_CORR[[#This Row],[43949]]-Casos_PN_CORR[[#This Row],[43948]]</f>
        <v>0</v>
      </c>
      <c r="BD566">
        <f>+Casos_PN_CORR[[#This Row],[43950]]-Casos_PN_CORR[[#This Row],[43949]]</f>
        <v>0</v>
      </c>
      <c r="BE566">
        <f>+Casos_PN_CORR[[#This Row],[43951]]-Casos_PN_CORR[[#This Row],[43950]]</f>
        <v>0</v>
      </c>
      <c r="BF566">
        <f>+Casos_PN_CORR[[#This Row],[43952]]-Casos_PN_CORR[[#This Row],[43951]]</f>
        <v>0</v>
      </c>
      <c r="BG566">
        <f>+Casos_PN_CORR[[#This Row],[43953]]-Casos_PN_CORR[[#This Row],[43952]]</f>
        <v>0</v>
      </c>
      <c r="BH566">
        <f>+Casos_PN_CORR[[#This Row],[43954]]-Casos_PN_CORR[[#This Row],[43953]]</f>
        <v>0</v>
      </c>
      <c r="BI566">
        <f>+Casos_PN_CORR[[#This Row],[43955]]-Casos_PN_CORR[[#This Row],[43954]]</f>
        <v>0</v>
      </c>
      <c r="BJ566">
        <f>+Casos_PN_CORR[[#This Row],[43956]]-Casos_PN_CORR[[#This Row],[43955]]</f>
        <v>0</v>
      </c>
      <c r="BK566">
        <f>+Casos_PN_CORR[[#This Row],[43957]]-Casos_PN_CORR[[#This Row],[43956]]</f>
        <v>0</v>
      </c>
      <c r="BL566">
        <f>+Casos_PN_CORR[[#This Row],[43958]]-Casos_PN_CORR[[#This Row],[43957]]</f>
        <v>0</v>
      </c>
      <c r="BM566">
        <f>+Casos_PN_CORR[[#This Row],[43959]]-Casos_PN_CORR[[#This Row],[43958]]</f>
        <v>0</v>
      </c>
      <c r="BN566">
        <f>+Casos_PN_CORR[[#This Row],[43960]]-Casos_PN_CORR[[#This Row],[43959]]</f>
        <v>0</v>
      </c>
      <c r="BO566">
        <f>+Casos_PN_CORR[[#This Row],[43961]]-Casos_PN_CORR[[#This Row],[43960]]</f>
        <v>0</v>
      </c>
      <c r="BP566">
        <f>+Casos_PN_CORR[[#This Row],[43962]]-Casos_PN_CORR[[#This Row],[43961]]</f>
        <v>0</v>
      </c>
      <c r="BQ566">
        <f>+Casos_PN_CORR[[#This Row],[43963]]-Casos_PN_CORR[[#This Row],[43962]]</f>
        <v>0</v>
      </c>
      <c r="BR566">
        <f>+Casos_PN_CORR[[#This Row],[43964]]-Casos_PN_CORR[[#This Row],[43963]]</f>
        <v>0</v>
      </c>
      <c r="BS566">
        <f>+Casos_PN_CORR[[#This Row],[43965]]-Casos_PN_CORR[[#This Row],[43964]]</f>
        <v>0</v>
      </c>
      <c r="BT566">
        <f>+Casos_PN_CORR[[#This Row],[43966]]-Casos_PN_CORR[[#This Row],[43965]]</f>
        <v>0</v>
      </c>
      <c r="BU566">
        <f>+Casos_PN_CORR[[#This Row],[43967]]-Casos_PN_CORR[[#This Row],[43966]]</f>
        <v>0</v>
      </c>
      <c r="BV566">
        <f>+Casos_PN_CORR[[#This Row],[43968]]-Casos_PN_CORR[[#This Row],[43967]]</f>
        <v>0</v>
      </c>
      <c r="BW566">
        <f>+Casos_PN_CORR[[#This Row],[43969]]-Casos_PN_CORR[[#This Row],[43968]]</f>
        <v>0</v>
      </c>
      <c r="BX566">
        <f>+Casos_PN_CORR[[#This Row],[43970]]-Casos_PN_CORR[[#This Row],[43969]]</f>
        <v>0</v>
      </c>
      <c r="BY566">
        <f>+Casos_PN_CORR[[#This Row],[43971]]-Casos_PN_CORR[[#This Row],[43970]]</f>
        <v>0</v>
      </c>
      <c r="BZ566">
        <f>+Casos_PN_CORR[[#This Row],[43972]]-Casos_PN_CORR[[#This Row],[43971]]</f>
        <v>0</v>
      </c>
      <c r="CA566">
        <f>+Casos_PN_CORR[[#This Row],[43973]]-Casos_PN_CORR[[#This Row],[43972]]</f>
        <v>0</v>
      </c>
      <c r="CB566">
        <f>+Casos_PN_CORR[[#This Row],[43974]]-Casos_PN_CORR[[#This Row],[43973]]</f>
        <v>0</v>
      </c>
      <c r="CC566">
        <f>+Casos_PN_CORR[[#This Row],[43975]]-Casos_PN_CORR[[#This Row],[43974]]</f>
        <v>0</v>
      </c>
      <c r="CD566">
        <f>+Casos_PN_CORR[[#This Row],[43976]]-Casos_PN_CORR[[#This Row],[43975]]</f>
        <v>0</v>
      </c>
      <c r="CE566">
        <f>+Casos_PN_CORR[[#This Row],[43977]]-Casos_PN_CORR[[#This Row],[43976]]</f>
        <v>0</v>
      </c>
      <c r="CF566">
        <f>+Casos_PN_CORR[[#This Row],[43978]]-Casos_PN_CORR[[#This Row],[43977]]</f>
        <v>0</v>
      </c>
      <c r="CG566">
        <f>+Casos_PN_CORR[[#This Row],[43979]]-Casos_PN_CORR[[#This Row],[43978]]</f>
        <v>0</v>
      </c>
      <c r="CH566">
        <f>+Casos_PN_CORR[[#This Row],[43980]]-Casos_PN_CORR[[#This Row],[43979]]</f>
        <v>0</v>
      </c>
      <c r="CI566">
        <f>+Casos_PN_CORR[[#This Row],[43981]]-Casos_PN_CORR[[#This Row],[43980]]</f>
        <v>0</v>
      </c>
      <c r="CJ566">
        <f>+Casos_PN_CORR[[#This Row],[43982]]-Casos_PN_CORR[[#This Row],[43981]]</f>
        <v>0</v>
      </c>
      <c r="CK566">
        <f>+Casos_PN_CORR[[#This Row],[43983]]-Casos_PN_CORR[[#This Row],[43982]]</f>
        <v>0</v>
      </c>
      <c r="CL566">
        <f>+Casos_PN_CORR[[#This Row],[43984]]-Casos_PN_CORR[[#This Row],[43983]]</f>
        <v>0</v>
      </c>
      <c r="CM566">
        <f>+Casos_PN_CORR[[#This Row],[43985]]-Casos_PN_CORR[[#This Row],[43984]]</f>
        <v>0</v>
      </c>
      <c r="CN566">
        <f>+Casos_PN_CORR[[#This Row],[43986]]-Casos_PN_CORR[[#This Row],[43985]]</f>
        <v>0</v>
      </c>
      <c r="CO566">
        <f>+Casos_PN_CORR[[#This Row],[43987]]-Casos_PN_CORR[[#This Row],[43986]]</f>
        <v>0</v>
      </c>
      <c r="CP566">
        <f>+Casos_PN_CORR[[#This Row],[43988]]-Casos_PN_CORR[[#This Row],[43987]]</f>
        <v>0</v>
      </c>
      <c r="CQ566">
        <f>+Casos_PN_CORR[[#This Row],[43989]]-Casos_PN_CORR[[#This Row],[43988]]</f>
        <v>0</v>
      </c>
      <c r="CR566">
        <f>+Casos_PN_CORR[[#This Row],[43990]]-Casos_PN_CORR[[#This Row],[43989]]</f>
        <v>0</v>
      </c>
      <c r="CS566">
        <f>+Casos_PN_CORR[[#This Row],[43991]]-Casos_PN_CORR[[#This Row],[43990]]</f>
        <v>0</v>
      </c>
      <c r="CT566">
        <f>+Casos_PN_CORR[[#This Row],[43992]]-Casos_PN_CORR[[#This Row],[43991]]</f>
        <v>0</v>
      </c>
      <c r="CU566">
        <f>+Casos_PN_CORR[[#This Row],[43993]]-Casos_PN_CORR[[#This Row],[43992]]</f>
        <v>0</v>
      </c>
    </row>
    <row r="567" spans="1:99" x14ac:dyDescent="0.3">
      <c r="A567">
        <v>90105</v>
      </c>
      <c r="B567" s="2" t="s">
        <v>114</v>
      </c>
      <c r="C567" s="2" t="s">
        <v>197</v>
      </c>
      <c r="D567" s="2" t="s">
        <v>215</v>
      </c>
      <c r="E567" s="4">
        <f t="shared" si="8"/>
        <v>0</v>
      </c>
      <c r="F567">
        <f>+Casos_PN_CORR[[#This Row],[43900]]</f>
        <v>0</v>
      </c>
      <c r="G567">
        <f>+Casos_PN_CORR[[#This Row],[43901]]-Casos_PN_CORR[[#This Row],[43900]]</f>
        <v>0</v>
      </c>
      <c r="H567">
        <f>+Casos_PN_CORR[[#This Row],[43902]]-Casos_PN_CORR[[#This Row],[43901]]</f>
        <v>0</v>
      </c>
      <c r="I567">
        <f>+Casos_PN_CORR[[#This Row],[43903]]-Casos_PN_CORR[[#This Row],[43902]]</f>
        <v>0</v>
      </c>
      <c r="J567">
        <f>+Casos_PN_CORR[[#This Row],[43904]]-Casos_PN_CORR[[#This Row],[43903]]</f>
        <v>0</v>
      </c>
      <c r="K567">
        <f>+Casos_PN_CORR[[#This Row],[43905]]-Casos_PN_CORR[[#This Row],[43904]]</f>
        <v>0</v>
      </c>
      <c r="L567">
        <f>+Casos_PN_CORR[[#This Row],[43906]]-Casos_PN_CORR[[#This Row],[43905]]</f>
        <v>0</v>
      </c>
      <c r="M567">
        <f>+Casos_PN_CORR[[#This Row],[43907]]-Casos_PN_CORR[[#This Row],[43906]]</f>
        <v>0</v>
      </c>
      <c r="N567">
        <f>+Casos_PN_CORR[[#This Row],[43908]]-Casos_PN_CORR[[#This Row],[43907]]</f>
        <v>0</v>
      </c>
      <c r="O567">
        <f>+Casos_PN_CORR[[#This Row],[43909]]-Casos_PN_CORR[[#This Row],[43908]]</f>
        <v>0</v>
      </c>
      <c r="P567">
        <f>+Casos_PN_CORR[[#This Row],[43910]]-Casos_PN_CORR[[#This Row],[43909]]</f>
        <v>0</v>
      </c>
      <c r="Q567">
        <f>+Casos_PN_CORR[[#This Row],[43911]]-Casos_PN_CORR[[#This Row],[43910]]</f>
        <v>0</v>
      </c>
      <c r="R567">
        <f>+Casos_PN_CORR[[#This Row],[43912]]-Casos_PN_CORR[[#This Row],[43911]]</f>
        <v>0</v>
      </c>
      <c r="S567">
        <f>+Casos_PN_CORR[[#This Row],[43913]]-Casos_PN_CORR[[#This Row],[43912]]</f>
        <v>0</v>
      </c>
      <c r="T567">
        <f>+Casos_PN_CORR[[#This Row],[43914]]-Casos_PN_CORR[[#This Row],[43913]]</f>
        <v>0</v>
      </c>
      <c r="U567">
        <f>+Casos_PN_CORR[[#This Row],[43915]]-Casos_PN_CORR[[#This Row],[43914]]</f>
        <v>0</v>
      </c>
      <c r="V567">
        <f>+Casos_PN_CORR[[#This Row],[43916]]-Casos_PN_CORR[[#This Row],[43915]]</f>
        <v>0</v>
      </c>
      <c r="W567">
        <f>+Casos_PN_CORR[[#This Row],[43917]]-Casos_PN_CORR[[#This Row],[43916]]</f>
        <v>0</v>
      </c>
      <c r="X567">
        <f>+Casos_PN_CORR[[#This Row],[43918]]-Casos_PN_CORR[[#This Row],[43917]]</f>
        <v>0</v>
      </c>
      <c r="Y567">
        <f>+Casos_PN_CORR[[#This Row],[43919]]-Casos_PN_CORR[[#This Row],[43918]]</f>
        <v>0</v>
      </c>
      <c r="Z567">
        <f>+Casos_PN_CORR[[#This Row],[43920]]-Casos_PN_CORR[[#This Row],[43919]]</f>
        <v>0</v>
      </c>
      <c r="AA567">
        <f>+Casos_PN_CORR[[#This Row],[43921]]-Casos_PN_CORR[[#This Row],[43920]]</f>
        <v>0</v>
      </c>
      <c r="AB567">
        <f>+Casos_PN_CORR[[#This Row],[43922]]-Casos_PN_CORR[[#This Row],[43921]]</f>
        <v>0</v>
      </c>
      <c r="AC567">
        <f>+Casos_PN_CORR[[#This Row],[43923]]-Casos_PN_CORR[[#This Row],[43922]]</f>
        <v>0</v>
      </c>
      <c r="AD567">
        <f>+Casos_PN_CORR[[#This Row],[43924]]-Casos_PN_CORR[[#This Row],[43923]]</f>
        <v>0</v>
      </c>
      <c r="AE567">
        <f>+Casos_PN_CORR[[#This Row],[43925]]-Casos_PN_CORR[[#This Row],[43924]]</f>
        <v>0</v>
      </c>
      <c r="AF567">
        <f>+Casos_PN_CORR[[#This Row],[43926]]-Casos_PN_CORR[[#This Row],[43925]]</f>
        <v>0</v>
      </c>
      <c r="AG567">
        <f>+Casos_PN_CORR[[#This Row],[43927]]-Casos_PN_CORR[[#This Row],[43926]]</f>
        <v>0</v>
      </c>
      <c r="AH567">
        <f>+Casos_PN_CORR[[#This Row],[43928]]-Casos_PN_CORR[[#This Row],[43927]]</f>
        <v>0</v>
      </c>
      <c r="AI567">
        <f>+Casos_PN_CORR[[#This Row],[43929]]-Casos_PN_CORR[[#This Row],[43928]]</f>
        <v>0</v>
      </c>
      <c r="AJ567">
        <f>+Casos_PN_CORR[[#This Row],[43930]]-Casos_PN_CORR[[#This Row],[43929]]</f>
        <v>0</v>
      </c>
      <c r="AK567">
        <f>+Casos_PN_CORR[[#This Row],[43931]]-Casos_PN_CORR[[#This Row],[43930]]</f>
        <v>0</v>
      </c>
      <c r="AL567">
        <f>+Casos_PN_CORR[[#This Row],[43932]]-Casos_PN_CORR[[#This Row],[43931]]</f>
        <v>0</v>
      </c>
      <c r="AM567">
        <f>+Casos_PN_CORR[[#This Row],[43933]]-Casos_PN_CORR[[#This Row],[43932]]</f>
        <v>0</v>
      </c>
      <c r="AN567">
        <f>+Casos_PN_CORR[[#This Row],[43934]]-Casos_PN_CORR[[#This Row],[43933]]</f>
        <v>0</v>
      </c>
      <c r="AO567">
        <f>+Casos_PN_CORR[[#This Row],[43935]]-Casos_PN_CORR[[#This Row],[43934]]</f>
        <v>0</v>
      </c>
      <c r="AP567">
        <f>+Casos_PN_CORR[[#This Row],[43936]]-Casos_PN_CORR[[#This Row],[43935]]</f>
        <v>0</v>
      </c>
      <c r="AQ567">
        <f>+Casos_PN_CORR[[#This Row],[43937]]-Casos_PN_CORR[[#This Row],[43936]]</f>
        <v>0</v>
      </c>
      <c r="AR567">
        <f>+Casos_PN_CORR[[#This Row],[43938]]-Casos_PN_CORR[[#This Row],[43937]]</f>
        <v>0</v>
      </c>
      <c r="AS567">
        <f>+Casos_PN_CORR[[#This Row],[43939]]-Casos_PN_CORR[[#This Row],[43938]]</f>
        <v>0</v>
      </c>
      <c r="AT567">
        <f>+Casos_PN_CORR[[#This Row],[43940]]-Casos_PN_CORR[[#This Row],[43939]]</f>
        <v>0</v>
      </c>
      <c r="AU567">
        <f>+Casos_PN_CORR[[#This Row],[43941]]-Casos_PN_CORR[[#This Row],[43940]]</f>
        <v>0</v>
      </c>
      <c r="AV567">
        <f>+Casos_PN_CORR[[#This Row],[43942]]-Casos_PN_CORR[[#This Row],[43941]]</f>
        <v>0</v>
      </c>
      <c r="AW567">
        <f>+Casos_PN_CORR[[#This Row],[43943]]-Casos_PN_CORR[[#This Row],[43942]]</f>
        <v>0</v>
      </c>
      <c r="AX567">
        <f>+Casos_PN_CORR[[#This Row],[43944]]-Casos_PN_CORR[[#This Row],[43943]]</f>
        <v>0</v>
      </c>
      <c r="AY567">
        <f>+Casos_PN_CORR[[#This Row],[43945]]-Casos_PN_CORR[[#This Row],[43944]]</f>
        <v>0</v>
      </c>
      <c r="AZ567">
        <f>+Casos_PN_CORR[[#This Row],[43946]]-Casos_PN_CORR[[#This Row],[43945]]</f>
        <v>0</v>
      </c>
      <c r="BA567">
        <f>+Casos_PN_CORR[[#This Row],[43947]]-Casos_PN_CORR[[#This Row],[43946]]</f>
        <v>0</v>
      </c>
      <c r="BB567">
        <f>+Casos_PN_CORR[[#This Row],[43948]]-Casos_PN_CORR[[#This Row],[43947]]</f>
        <v>0</v>
      </c>
      <c r="BC567">
        <f>+Casos_PN_CORR[[#This Row],[43949]]-Casos_PN_CORR[[#This Row],[43948]]</f>
        <v>0</v>
      </c>
      <c r="BD567">
        <f>+Casos_PN_CORR[[#This Row],[43950]]-Casos_PN_CORR[[#This Row],[43949]]</f>
        <v>0</v>
      </c>
      <c r="BE567">
        <f>+Casos_PN_CORR[[#This Row],[43951]]-Casos_PN_CORR[[#This Row],[43950]]</f>
        <v>0</v>
      </c>
      <c r="BF567">
        <f>+Casos_PN_CORR[[#This Row],[43952]]-Casos_PN_CORR[[#This Row],[43951]]</f>
        <v>0</v>
      </c>
      <c r="BG567">
        <f>+Casos_PN_CORR[[#This Row],[43953]]-Casos_PN_CORR[[#This Row],[43952]]</f>
        <v>0</v>
      </c>
      <c r="BH567">
        <f>+Casos_PN_CORR[[#This Row],[43954]]-Casos_PN_CORR[[#This Row],[43953]]</f>
        <v>0</v>
      </c>
      <c r="BI567">
        <f>+Casos_PN_CORR[[#This Row],[43955]]-Casos_PN_CORR[[#This Row],[43954]]</f>
        <v>0</v>
      </c>
      <c r="BJ567">
        <f>+Casos_PN_CORR[[#This Row],[43956]]-Casos_PN_CORR[[#This Row],[43955]]</f>
        <v>0</v>
      </c>
      <c r="BK567">
        <f>+Casos_PN_CORR[[#This Row],[43957]]-Casos_PN_CORR[[#This Row],[43956]]</f>
        <v>0</v>
      </c>
      <c r="BL567">
        <f>+Casos_PN_CORR[[#This Row],[43958]]-Casos_PN_CORR[[#This Row],[43957]]</f>
        <v>0</v>
      </c>
      <c r="BM567">
        <f>+Casos_PN_CORR[[#This Row],[43959]]-Casos_PN_CORR[[#This Row],[43958]]</f>
        <v>0</v>
      </c>
      <c r="BN567">
        <f>+Casos_PN_CORR[[#This Row],[43960]]-Casos_PN_CORR[[#This Row],[43959]]</f>
        <v>0</v>
      </c>
      <c r="BO567">
        <f>+Casos_PN_CORR[[#This Row],[43961]]-Casos_PN_CORR[[#This Row],[43960]]</f>
        <v>0</v>
      </c>
      <c r="BP567">
        <f>+Casos_PN_CORR[[#This Row],[43962]]-Casos_PN_CORR[[#This Row],[43961]]</f>
        <v>0</v>
      </c>
      <c r="BQ567">
        <f>+Casos_PN_CORR[[#This Row],[43963]]-Casos_PN_CORR[[#This Row],[43962]]</f>
        <v>0</v>
      </c>
      <c r="BR567">
        <f>+Casos_PN_CORR[[#This Row],[43964]]-Casos_PN_CORR[[#This Row],[43963]]</f>
        <v>0</v>
      </c>
      <c r="BS567">
        <f>+Casos_PN_CORR[[#This Row],[43965]]-Casos_PN_CORR[[#This Row],[43964]]</f>
        <v>0</v>
      </c>
      <c r="BT567">
        <f>+Casos_PN_CORR[[#This Row],[43966]]-Casos_PN_CORR[[#This Row],[43965]]</f>
        <v>0</v>
      </c>
      <c r="BU567">
        <f>+Casos_PN_CORR[[#This Row],[43967]]-Casos_PN_CORR[[#This Row],[43966]]</f>
        <v>0</v>
      </c>
      <c r="BV567">
        <f>+Casos_PN_CORR[[#This Row],[43968]]-Casos_PN_CORR[[#This Row],[43967]]</f>
        <v>0</v>
      </c>
      <c r="BW567">
        <f>+Casos_PN_CORR[[#This Row],[43969]]-Casos_PN_CORR[[#This Row],[43968]]</f>
        <v>0</v>
      </c>
      <c r="BX567">
        <f>+Casos_PN_CORR[[#This Row],[43970]]-Casos_PN_CORR[[#This Row],[43969]]</f>
        <v>0</v>
      </c>
      <c r="BY567">
        <f>+Casos_PN_CORR[[#This Row],[43971]]-Casos_PN_CORR[[#This Row],[43970]]</f>
        <v>0</v>
      </c>
      <c r="BZ567">
        <f>+Casos_PN_CORR[[#This Row],[43972]]-Casos_PN_CORR[[#This Row],[43971]]</f>
        <v>0</v>
      </c>
      <c r="CA567">
        <f>+Casos_PN_CORR[[#This Row],[43973]]-Casos_PN_CORR[[#This Row],[43972]]</f>
        <v>0</v>
      </c>
      <c r="CB567">
        <f>+Casos_PN_CORR[[#This Row],[43974]]-Casos_PN_CORR[[#This Row],[43973]]</f>
        <v>0</v>
      </c>
      <c r="CC567">
        <f>+Casos_PN_CORR[[#This Row],[43975]]-Casos_PN_CORR[[#This Row],[43974]]</f>
        <v>0</v>
      </c>
      <c r="CD567">
        <f>+Casos_PN_CORR[[#This Row],[43976]]-Casos_PN_CORR[[#This Row],[43975]]</f>
        <v>0</v>
      </c>
      <c r="CE567">
        <f>+Casos_PN_CORR[[#This Row],[43977]]-Casos_PN_CORR[[#This Row],[43976]]</f>
        <v>0</v>
      </c>
      <c r="CF567">
        <f>+Casos_PN_CORR[[#This Row],[43978]]-Casos_PN_CORR[[#This Row],[43977]]</f>
        <v>0</v>
      </c>
      <c r="CG567">
        <f>+Casos_PN_CORR[[#This Row],[43979]]-Casos_PN_CORR[[#This Row],[43978]]</f>
        <v>0</v>
      </c>
      <c r="CH567">
        <f>+Casos_PN_CORR[[#This Row],[43980]]-Casos_PN_CORR[[#This Row],[43979]]</f>
        <v>0</v>
      </c>
      <c r="CI567">
        <f>+Casos_PN_CORR[[#This Row],[43981]]-Casos_PN_CORR[[#This Row],[43980]]</f>
        <v>0</v>
      </c>
      <c r="CJ567">
        <f>+Casos_PN_CORR[[#This Row],[43982]]-Casos_PN_CORR[[#This Row],[43981]]</f>
        <v>0</v>
      </c>
      <c r="CK567">
        <f>+Casos_PN_CORR[[#This Row],[43983]]-Casos_PN_CORR[[#This Row],[43982]]</f>
        <v>0</v>
      </c>
      <c r="CL567">
        <f>+Casos_PN_CORR[[#This Row],[43984]]-Casos_PN_CORR[[#This Row],[43983]]</f>
        <v>0</v>
      </c>
      <c r="CM567">
        <f>+Casos_PN_CORR[[#This Row],[43985]]-Casos_PN_CORR[[#This Row],[43984]]</f>
        <v>0</v>
      </c>
      <c r="CN567">
        <f>+Casos_PN_CORR[[#This Row],[43986]]-Casos_PN_CORR[[#This Row],[43985]]</f>
        <v>0</v>
      </c>
      <c r="CO567">
        <f>+Casos_PN_CORR[[#This Row],[43987]]-Casos_PN_CORR[[#This Row],[43986]]</f>
        <v>0</v>
      </c>
      <c r="CP567">
        <f>+Casos_PN_CORR[[#This Row],[43988]]-Casos_PN_CORR[[#This Row],[43987]]</f>
        <v>0</v>
      </c>
      <c r="CQ567">
        <f>+Casos_PN_CORR[[#This Row],[43989]]-Casos_PN_CORR[[#This Row],[43988]]</f>
        <v>0</v>
      </c>
      <c r="CR567">
        <f>+Casos_PN_CORR[[#This Row],[43990]]-Casos_PN_CORR[[#This Row],[43989]]</f>
        <v>0</v>
      </c>
      <c r="CS567">
        <f>+Casos_PN_CORR[[#This Row],[43991]]-Casos_PN_CORR[[#This Row],[43990]]</f>
        <v>0</v>
      </c>
      <c r="CT567">
        <f>+Casos_PN_CORR[[#This Row],[43992]]-Casos_PN_CORR[[#This Row],[43991]]</f>
        <v>0</v>
      </c>
      <c r="CU567">
        <f>+Casos_PN_CORR[[#This Row],[43993]]-Casos_PN_CORR[[#This Row],[43992]]</f>
        <v>0</v>
      </c>
    </row>
    <row r="568" spans="1:99" x14ac:dyDescent="0.3">
      <c r="A568">
        <v>90405</v>
      </c>
      <c r="B568" s="2" t="s">
        <v>114</v>
      </c>
      <c r="C568" s="2" t="s">
        <v>238</v>
      </c>
      <c r="D568" s="2" t="s">
        <v>737</v>
      </c>
      <c r="E568" s="4">
        <f t="shared" si="8"/>
        <v>0</v>
      </c>
      <c r="F568">
        <f>+Casos_PN_CORR[[#This Row],[43900]]</f>
        <v>0</v>
      </c>
      <c r="G568">
        <f>+Casos_PN_CORR[[#This Row],[43901]]-Casos_PN_CORR[[#This Row],[43900]]</f>
        <v>0</v>
      </c>
      <c r="H568">
        <f>+Casos_PN_CORR[[#This Row],[43902]]-Casos_PN_CORR[[#This Row],[43901]]</f>
        <v>0</v>
      </c>
      <c r="I568">
        <f>+Casos_PN_CORR[[#This Row],[43903]]-Casos_PN_CORR[[#This Row],[43902]]</f>
        <v>0</v>
      </c>
      <c r="J568">
        <f>+Casos_PN_CORR[[#This Row],[43904]]-Casos_PN_CORR[[#This Row],[43903]]</f>
        <v>0</v>
      </c>
      <c r="K568">
        <f>+Casos_PN_CORR[[#This Row],[43905]]-Casos_PN_CORR[[#This Row],[43904]]</f>
        <v>0</v>
      </c>
      <c r="L568">
        <f>+Casos_PN_CORR[[#This Row],[43906]]-Casos_PN_CORR[[#This Row],[43905]]</f>
        <v>0</v>
      </c>
      <c r="M568">
        <f>+Casos_PN_CORR[[#This Row],[43907]]-Casos_PN_CORR[[#This Row],[43906]]</f>
        <v>0</v>
      </c>
      <c r="N568">
        <f>+Casos_PN_CORR[[#This Row],[43908]]-Casos_PN_CORR[[#This Row],[43907]]</f>
        <v>0</v>
      </c>
      <c r="O568">
        <f>+Casos_PN_CORR[[#This Row],[43909]]-Casos_PN_CORR[[#This Row],[43908]]</f>
        <v>0</v>
      </c>
      <c r="P568">
        <f>+Casos_PN_CORR[[#This Row],[43910]]-Casos_PN_CORR[[#This Row],[43909]]</f>
        <v>0</v>
      </c>
      <c r="Q568">
        <f>+Casos_PN_CORR[[#This Row],[43911]]-Casos_PN_CORR[[#This Row],[43910]]</f>
        <v>0</v>
      </c>
      <c r="R568">
        <f>+Casos_PN_CORR[[#This Row],[43912]]-Casos_PN_CORR[[#This Row],[43911]]</f>
        <v>0</v>
      </c>
      <c r="S568">
        <f>+Casos_PN_CORR[[#This Row],[43913]]-Casos_PN_CORR[[#This Row],[43912]]</f>
        <v>0</v>
      </c>
      <c r="T568">
        <f>+Casos_PN_CORR[[#This Row],[43914]]-Casos_PN_CORR[[#This Row],[43913]]</f>
        <v>0</v>
      </c>
      <c r="U568">
        <f>+Casos_PN_CORR[[#This Row],[43915]]-Casos_PN_CORR[[#This Row],[43914]]</f>
        <v>0</v>
      </c>
      <c r="V568">
        <f>+Casos_PN_CORR[[#This Row],[43916]]-Casos_PN_CORR[[#This Row],[43915]]</f>
        <v>0</v>
      </c>
      <c r="W568">
        <f>+Casos_PN_CORR[[#This Row],[43917]]-Casos_PN_CORR[[#This Row],[43916]]</f>
        <v>0</v>
      </c>
      <c r="X568">
        <f>+Casos_PN_CORR[[#This Row],[43918]]-Casos_PN_CORR[[#This Row],[43917]]</f>
        <v>0</v>
      </c>
      <c r="Y568">
        <f>+Casos_PN_CORR[[#This Row],[43919]]-Casos_PN_CORR[[#This Row],[43918]]</f>
        <v>0</v>
      </c>
      <c r="Z568">
        <f>+Casos_PN_CORR[[#This Row],[43920]]-Casos_PN_CORR[[#This Row],[43919]]</f>
        <v>0</v>
      </c>
      <c r="AA568">
        <f>+Casos_PN_CORR[[#This Row],[43921]]-Casos_PN_CORR[[#This Row],[43920]]</f>
        <v>0</v>
      </c>
      <c r="AB568">
        <f>+Casos_PN_CORR[[#This Row],[43922]]-Casos_PN_CORR[[#This Row],[43921]]</f>
        <v>0</v>
      </c>
      <c r="AC568">
        <f>+Casos_PN_CORR[[#This Row],[43923]]-Casos_PN_CORR[[#This Row],[43922]]</f>
        <v>0</v>
      </c>
      <c r="AD568">
        <f>+Casos_PN_CORR[[#This Row],[43924]]-Casos_PN_CORR[[#This Row],[43923]]</f>
        <v>0</v>
      </c>
      <c r="AE568">
        <f>+Casos_PN_CORR[[#This Row],[43925]]-Casos_PN_CORR[[#This Row],[43924]]</f>
        <v>0</v>
      </c>
      <c r="AF568">
        <f>+Casos_PN_CORR[[#This Row],[43926]]-Casos_PN_CORR[[#This Row],[43925]]</f>
        <v>0</v>
      </c>
      <c r="AG568">
        <f>+Casos_PN_CORR[[#This Row],[43927]]-Casos_PN_CORR[[#This Row],[43926]]</f>
        <v>0</v>
      </c>
      <c r="AH568">
        <f>+Casos_PN_CORR[[#This Row],[43928]]-Casos_PN_CORR[[#This Row],[43927]]</f>
        <v>0</v>
      </c>
      <c r="AI568">
        <f>+Casos_PN_CORR[[#This Row],[43929]]-Casos_PN_CORR[[#This Row],[43928]]</f>
        <v>0</v>
      </c>
      <c r="AJ568">
        <f>+Casos_PN_CORR[[#This Row],[43930]]-Casos_PN_CORR[[#This Row],[43929]]</f>
        <v>0</v>
      </c>
      <c r="AK568">
        <f>+Casos_PN_CORR[[#This Row],[43931]]-Casos_PN_CORR[[#This Row],[43930]]</f>
        <v>0</v>
      </c>
      <c r="AL568">
        <f>+Casos_PN_CORR[[#This Row],[43932]]-Casos_PN_CORR[[#This Row],[43931]]</f>
        <v>0</v>
      </c>
      <c r="AM568">
        <f>+Casos_PN_CORR[[#This Row],[43933]]-Casos_PN_CORR[[#This Row],[43932]]</f>
        <v>0</v>
      </c>
      <c r="AN568">
        <f>+Casos_PN_CORR[[#This Row],[43934]]-Casos_PN_CORR[[#This Row],[43933]]</f>
        <v>0</v>
      </c>
      <c r="AO568">
        <f>+Casos_PN_CORR[[#This Row],[43935]]-Casos_PN_CORR[[#This Row],[43934]]</f>
        <v>0</v>
      </c>
      <c r="AP568">
        <f>+Casos_PN_CORR[[#This Row],[43936]]-Casos_PN_CORR[[#This Row],[43935]]</f>
        <v>0</v>
      </c>
      <c r="AQ568">
        <f>+Casos_PN_CORR[[#This Row],[43937]]-Casos_PN_CORR[[#This Row],[43936]]</f>
        <v>0</v>
      </c>
      <c r="AR568">
        <f>+Casos_PN_CORR[[#This Row],[43938]]-Casos_PN_CORR[[#This Row],[43937]]</f>
        <v>0</v>
      </c>
      <c r="AS568">
        <f>+Casos_PN_CORR[[#This Row],[43939]]-Casos_PN_CORR[[#This Row],[43938]]</f>
        <v>0</v>
      </c>
      <c r="AT568">
        <f>+Casos_PN_CORR[[#This Row],[43940]]-Casos_PN_CORR[[#This Row],[43939]]</f>
        <v>0</v>
      </c>
      <c r="AU568">
        <f>+Casos_PN_CORR[[#This Row],[43941]]-Casos_PN_CORR[[#This Row],[43940]]</f>
        <v>0</v>
      </c>
      <c r="AV568">
        <f>+Casos_PN_CORR[[#This Row],[43942]]-Casos_PN_CORR[[#This Row],[43941]]</f>
        <v>0</v>
      </c>
      <c r="AW568">
        <f>+Casos_PN_CORR[[#This Row],[43943]]-Casos_PN_CORR[[#This Row],[43942]]</f>
        <v>0</v>
      </c>
      <c r="AX568">
        <f>+Casos_PN_CORR[[#This Row],[43944]]-Casos_PN_CORR[[#This Row],[43943]]</f>
        <v>0</v>
      </c>
      <c r="AY568">
        <f>+Casos_PN_CORR[[#This Row],[43945]]-Casos_PN_CORR[[#This Row],[43944]]</f>
        <v>0</v>
      </c>
      <c r="AZ568">
        <f>+Casos_PN_CORR[[#This Row],[43946]]-Casos_PN_CORR[[#This Row],[43945]]</f>
        <v>0</v>
      </c>
      <c r="BA568">
        <f>+Casos_PN_CORR[[#This Row],[43947]]-Casos_PN_CORR[[#This Row],[43946]]</f>
        <v>0</v>
      </c>
      <c r="BB568">
        <f>+Casos_PN_CORR[[#This Row],[43948]]-Casos_PN_CORR[[#This Row],[43947]]</f>
        <v>0</v>
      </c>
      <c r="BC568">
        <f>+Casos_PN_CORR[[#This Row],[43949]]-Casos_PN_CORR[[#This Row],[43948]]</f>
        <v>0</v>
      </c>
      <c r="BD568">
        <f>+Casos_PN_CORR[[#This Row],[43950]]-Casos_PN_CORR[[#This Row],[43949]]</f>
        <v>0</v>
      </c>
      <c r="BE568">
        <f>+Casos_PN_CORR[[#This Row],[43951]]-Casos_PN_CORR[[#This Row],[43950]]</f>
        <v>0</v>
      </c>
      <c r="BF568">
        <f>+Casos_PN_CORR[[#This Row],[43952]]-Casos_PN_CORR[[#This Row],[43951]]</f>
        <v>0</v>
      </c>
      <c r="BG568">
        <f>+Casos_PN_CORR[[#This Row],[43953]]-Casos_PN_CORR[[#This Row],[43952]]</f>
        <v>0</v>
      </c>
      <c r="BH568">
        <f>+Casos_PN_CORR[[#This Row],[43954]]-Casos_PN_CORR[[#This Row],[43953]]</f>
        <v>0</v>
      </c>
      <c r="BI568">
        <f>+Casos_PN_CORR[[#This Row],[43955]]-Casos_PN_CORR[[#This Row],[43954]]</f>
        <v>0</v>
      </c>
      <c r="BJ568">
        <f>+Casos_PN_CORR[[#This Row],[43956]]-Casos_PN_CORR[[#This Row],[43955]]</f>
        <v>0</v>
      </c>
      <c r="BK568">
        <f>+Casos_PN_CORR[[#This Row],[43957]]-Casos_PN_CORR[[#This Row],[43956]]</f>
        <v>0</v>
      </c>
      <c r="BL568">
        <f>+Casos_PN_CORR[[#This Row],[43958]]-Casos_PN_CORR[[#This Row],[43957]]</f>
        <v>0</v>
      </c>
      <c r="BM568">
        <f>+Casos_PN_CORR[[#This Row],[43959]]-Casos_PN_CORR[[#This Row],[43958]]</f>
        <v>0</v>
      </c>
      <c r="BN568">
        <f>+Casos_PN_CORR[[#This Row],[43960]]-Casos_PN_CORR[[#This Row],[43959]]</f>
        <v>0</v>
      </c>
      <c r="BO568">
        <f>+Casos_PN_CORR[[#This Row],[43961]]-Casos_PN_CORR[[#This Row],[43960]]</f>
        <v>0</v>
      </c>
      <c r="BP568">
        <f>+Casos_PN_CORR[[#This Row],[43962]]-Casos_PN_CORR[[#This Row],[43961]]</f>
        <v>0</v>
      </c>
      <c r="BQ568">
        <f>+Casos_PN_CORR[[#This Row],[43963]]-Casos_PN_CORR[[#This Row],[43962]]</f>
        <v>0</v>
      </c>
      <c r="BR568">
        <f>+Casos_PN_CORR[[#This Row],[43964]]-Casos_PN_CORR[[#This Row],[43963]]</f>
        <v>0</v>
      </c>
      <c r="BS568">
        <f>+Casos_PN_CORR[[#This Row],[43965]]-Casos_PN_CORR[[#This Row],[43964]]</f>
        <v>0</v>
      </c>
      <c r="BT568">
        <f>+Casos_PN_CORR[[#This Row],[43966]]-Casos_PN_CORR[[#This Row],[43965]]</f>
        <v>0</v>
      </c>
      <c r="BU568">
        <f>+Casos_PN_CORR[[#This Row],[43967]]-Casos_PN_CORR[[#This Row],[43966]]</f>
        <v>0</v>
      </c>
      <c r="BV568">
        <f>+Casos_PN_CORR[[#This Row],[43968]]-Casos_PN_CORR[[#This Row],[43967]]</f>
        <v>0</v>
      </c>
      <c r="BW568">
        <f>+Casos_PN_CORR[[#This Row],[43969]]-Casos_PN_CORR[[#This Row],[43968]]</f>
        <v>0</v>
      </c>
      <c r="BX568">
        <f>+Casos_PN_CORR[[#This Row],[43970]]-Casos_PN_CORR[[#This Row],[43969]]</f>
        <v>0</v>
      </c>
      <c r="BY568">
        <f>+Casos_PN_CORR[[#This Row],[43971]]-Casos_PN_CORR[[#This Row],[43970]]</f>
        <v>0</v>
      </c>
      <c r="BZ568">
        <f>+Casos_PN_CORR[[#This Row],[43972]]-Casos_PN_CORR[[#This Row],[43971]]</f>
        <v>0</v>
      </c>
      <c r="CA568">
        <f>+Casos_PN_CORR[[#This Row],[43973]]-Casos_PN_CORR[[#This Row],[43972]]</f>
        <v>0</v>
      </c>
      <c r="CB568">
        <f>+Casos_PN_CORR[[#This Row],[43974]]-Casos_PN_CORR[[#This Row],[43973]]</f>
        <v>0</v>
      </c>
      <c r="CC568">
        <f>+Casos_PN_CORR[[#This Row],[43975]]-Casos_PN_CORR[[#This Row],[43974]]</f>
        <v>0</v>
      </c>
      <c r="CD568">
        <f>+Casos_PN_CORR[[#This Row],[43976]]-Casos_PN_CORR[[#This Row],[43975]]</f>
        <v>0</v>
      </c>
      <c r="CE568">
        <f>+Casos_PN_CORR[[#This Row],[43977]]-Casos_PN_CORR[[#This Row],[43976]]</f>
        <v>0</v>
      </c>
      <c r="CF568">
        <f>+Casos_PN_CORR[[#This Row],[43978]]-Casos_PN_CORR[[#This Row],[43977]]</f>
        <v>0</v>
      </c>
      <c r="CG568">
        <f>+Casos_PN_CORR[[#This Row],[43979]]-Casos_PN_CORR[[#This Row],[43978]]</f>
        <v>0</v>
      </c>
      <c r="CH568">
        <f>+Casos_PN_CORR[[#This Row],[43980]]-Casos_PN_CORR[[#This Row],[43979]]</f>
        <v>0</v>
      </c>
      <c r="CI568">
        <f>+Casos_PN_CORR[[#This Row],[43981]]-Casos_PN_CORR[[#This Row],[43980]]</f>
        <v>0</v>
      </c>
      <c r="CJ568">
        <f>+Casos_PN_CORR[[#This Row],[43982]]-Casos_PN_CORR[[#This Row],[43981]]</f>
        <v>0</v>
      </c>
      <c r="CK568">
        <f>+Casos_PN_CORR[[#This Row],[43983]]-Casos_PN_CORR[[#This Row],[43982]]</f>
        <v>0</v>
      </c>
      <c r="CL568">
        <f>+Casos_PN_CORR[[#This Row],[43984]]-Casos_PN_CORR[[#This Row],[43983]]</f>
        <v>0</v>
      </c>
      <c r="CM568">
        <f>+Casos_PN_CORR[[#This Row],[43985]]-Casos_PN_CORR[[#This Row],[43984]]</f>
        <v>0</v>
      </c>
      <c r="CN568">
        <f>+Casos_PN_CORR[[#This Row],[43986]]-Casos_PN_CORR[[#This Row],[43985]]</f>
        <v>0</v>
      </c>
      <c r="CO568">
        <f>+Casos_PN_CORR[[#This Row],[43987]]-Casos_PN_CORR[[#This Row],[43986]]</f>
        <v>0</v>
      </c>
      <c r="CP568">
        <f>+Casos_PN_CORR[[#This Row],[43988]]-Casos_PN_CORR[[#This Row],[43987]]</f>
        <v>0</v>
      </c>
      <c r="CQ568">
        <f>+Casos_PN_CORR[[#This Row],[43989]]-Casos_PN_CORR[[#This Row],[43988]]</f>
        <v>0</v>
      </c>
      <c r="CR568">
        <f>+Casos_PN_CORR[[#This Row],[43990]]-Casos_PN_CORR[[#This Row],[43989]]</f>
        <v>0</v>
      </c>
      <c r="CS568">
        <f>+Casos_PN_CORR[[#This Row],[43991]]-Casos_PN_CORR[[#This Row],[43990]]</f>
        <v>0</v>
      </c>
      <c r="CT568">
        <f>+Casos_PN_CORR[[#This Row],[43992]]-Casos_PN_CORR[[#This Row],[43991]]</f>
        <v>0</v>
      </c>
      <c r="CU568">
        <f>+Casos_PN_CORR[[#This Row],[43993]]-Casos_PN_CORR[[#This Row],[43992]]</f>
        <v>0</v>
      </c>
    </row>
    <row r="569" spans="1:99" x14ac:dyDescent="0.3">
      <c r="A569">
        <v>40608</v>
      </c>
      <c r="B569" s="2" t="s">
        <v>154</v>
      </c>
      <c r="C569" s="2" t="s">
        <v>171</v>
      </c>
      <c r="D569" s="2" t="s">
        <v>322</v>
      </c>
      <c r="E569" s="4">
        <f t="shared" si="8"/>
        <v>0</v>
      </c>
      <c r="F569">
        <f>+Casos_PN_CORR[[#This Row],[43900]]</f>
        <v>0</v>
      </c>
      <c r="G569">
        <f>+Casos_PN_CORR[[#This Row],[43901]]-Casos_PN_CORR[[#This Row],[43900]]</f>
        <v>0</v>
      </c>
      <c r="H569">
        <f>+Casos_PN_CORR[[#This Row],[43902]]-Casos_PN_CORR[[#This Row],[43901]]</f>
        <v>0</v>
      </c>
      <c r="I569">
        <f>+Casos_PN_CORR[[#This Row],[43903]]-Casos_PN_CORR[[#This Row],[43902]]</f>
        <v>0</v>
      </c>
      <c r="J569">
        <f>+Casos_PN_CORR[[#This Row],[43904]]-Casos_PN_CORR[[#This Row],[43903]]</f>
        <v>0</v>
      </c>
      <c r="K569">
        <f>+Casos_PN_CORR[[#This Row],[43905]]-Casos_PN_CORR[[#This Row],[43904]]</f>
        <v>0</v>
      </c>
      <c r="L569">
        <f>+Casos_PN_CORR[[#This Row],[43906]]-Casos_PN_CORR[[#This Row],[43905]]</f>
        <v>0</v>
      </c>
      <c r="M569">
        <f>+Casos_PN_CORR[[#This Row],[43907]]-Casos_PN_CORR[[#This Row],[43906]]</f>
        <v>0</v>
      </c>
      <c r="N569">
        <f>+Casos_PN_CORR[[#This Row],[43908]]-Casos_PN_CORR[[#This Row],[43907]]</f>
        <v>0</v>
      </c>
      <c r="O569">
        <f>+Casos_PN_CORR[[#This Row],[43909]]-Casos_PN_CORR[[#This Row],[43908]]</f>
        <v>0</v>
      </c>
      <c r="P569">
        <f>+Casos_PN_CORR[[#This Row],[43910]]-Casos_PN_CORR[[#This Row],[43909]]</f>
        <v>0</v>
      </c>
      <c r="Q569">
        <f>+Casos_PN_CORR[[#This Row],[43911]]-Casos_PN_CORR[[#This Row],[43910]]</f>
        <v>0</v>
      </c>
      <c r="R569">
        <f>+Casos_PN_CORR[[#This Row],[43912]]-Casos_PN_CORR[[#This Row],[43911]]</f>
        <v>0</v>
      </c>
      <c r="S569">
        <f>+Casos_PN_CORR[[#This Row],[43913]]-Casos_PN_CORR[[#This Row],[43912]]</f>
        <v>0</v>
      </c>
      <c r="T569">
        <f>+Casos_PN_CORR[[#This Row],[43914]]-Casos_PN_CORR[[#This Row],[43913]]</f>
        <v>0</v>
      </c>
      <c r="U569">
        <f>+Casos_PN_CORR[[#This Row],[43915]]-Casos_PN_CORR[[#This Row],[43914]]</f>
        <v>0</v>
      </c>
      <c r="V569">
        <f>+Casos_PN_CORR[[#This Row],[43916]]-Casos_PN_CORR[[#This Row],[43915]]</f>
        <v>0</v>
      </c>
      <c r="W569">
        <f>+Casos_PN_CORR[[#This Row],[43917]]-Casos_PN_CORR[[#This Row],[43916]]</f>
        <v>0</v>
      </c>
      <c r="X569">
        <f>+Casos_PN_CORR[[#This Row],[43918]]-Casos_PN_CORR[[#This Row],[43917]]</f>
        <v>0</v>
      </c>
      <c r="Y569">
        <f>+Casos_PN_CORR[[#This Row],[43919]]-Casos_PN_CORR[[#This Row],[43918]]</f>
        <v>0</v>
      </c>
      <c r="Z569">
        <f>+Casos_PN_CORR[[#This Row],[43920]]-Casos_PN_CORR[[#This Row],[43919]]</f>
        <v>0</v>
      </c>
      <c r="AA569">
        <f>+Casos_PN_CORR[[#This Row],[43921]]-Casos_PN_CORR[[#This Row],[43920]]</f>
        <v>0</v>
      </c>
      <c r="AB569">
        <f>+Casos_PN_CORR[[#This Row],[43922]]-Casos_PN_CORR[[#This Row],[43921]]</f>
        <v>0</v>
      </c>
      <c r="AC569">
        <f>+Casos_PN_CORR[[#This Row],[43923]]-Casos_PN_CORR[[#This Row],[43922]]</f>
        <v>0</v>
      </c>
      <c r="AD569">
        <f>+Casos_PN_CORR[[#This Row],[43924]]-Casos_PN_CORR[[#This Row],[43923]]</f>
        <v>0</v>
      </c>
      <c r="AE569">
        <f>+Casos_PN_CORR[[#This Row],[43925]]-Casos_PN_CORR[[#This Row],[43924]]</f>
        <v>0</v>
      </c>
      <c r="AF569">
        <f>+Casos_PN_CORR[[#This Row],[43926]]-Casos_PN_CORR[[#This Row],[43925]]</f>
        <v>0</v>
      </c>
      <c r="AG569">
        <f>+Casos_PN_CORR[[#This Row],[43927]]-Casos_PN_CORR[[#This Row],[43926]]</f>
        <v>0</v>
      </c>
      <c r="AH569">
        <f>+Casos_PN_CORR[[#This Row],[43928]]-Casos_PN_CORR[[#This Row],[43927]]</f>
        <v>0</v>
      </c>
      <c r="AI569">
        <f>+Casos_PN_CORR[[#This Row],[43929]]-Casos_PN_CORR[[#This Row],[43928]]</f>
        <v>0</v>
      </c>
      <c r="AJ569">
        <f>+Casos_PN_CORR[[#This Row],[43930]]-Casos_PN_CORR[[#This Row],[43929]]</f>
        <v>0</v>
      </c>
      <c r="AK569">
        <f>+Casos_PN_CORR[[#This Row],[43931]]-Casos_PN_CORR[[#This Row],[43930]]</f>
        <v>0</v>
      </c>
      <c r="AL569">
        <f>+Casos_PN_CORR[[#This Row],[43932]]-Casos_PN_CORR[[#This Row],[43931]]</f>
        <v>0</v>
      </c>
      <c r="AM569">
        <f>+Casos_PN_CORR[[#This Row],[43933]]-Casos_PN_CORR[[#This Row],[43932]]</f>
        <v>0</v>
      </c>
      <c r="AN569">
        <f>+Casos_PN_CORR[[#This Row],[43934]]-Casos_PN_CORR[[#This Row],[43933]]</f>
        <v>0</v>
      </c>
      <c r="AO569">
        <f>+Casos_PN_CORR[[#This Row],[43935]]-Casos_PN_CORR[[#This Row],[43934]]</f>
        <v>0</v>
      </c>
      <c r="AP569">
        <f>+Casos_PN_CORR[[#This Row],[43936]]-Casos_PN_CORR[[#This Row],[43935]]</f>
        <v>0</v>
      </c>
      <c r="AQ569">
        <f>+Casos_PN_CORR[[#This Row],[43937]]-Casos_PN_CORR[[#This Row],[43936]]</f>
        <v>0</v>
      </c>
      <c r="AR569">
        <f>+Casos_PN_CORR[[#This Row],[43938]]-Casos_PN_CORR[[#This Row],[43937]]</f>
        <v>0</v>
      </c>
      <c r="AS569">
        <f>+Casos_PN_CORR[[#This Row],[43939]]-Casos_PN_CORR[[#This Row],[43938]]</f>
        <v>0</v>
      </c>
      <c r="AT569">
        <f>+Casos_PN_CORR[[#This Row],[43940]]-Casos_PN_CORR[[#This Row],[43939]]</f>
        <v>0</v>
      </c>
      <c r="AU569">
        <f>+Casos_PN_CORR[[#This Row],[43941]]-Casos_PN_CORR[[#This Row],[43940]]</f>
        <v>0</v>
      </c>
      <c r="AV569">
        <f>+Casos_PN_CORR[[#This Row],[43942]]-Casos_PN_CORR[[#This Row],[43941]]</f>
        <v>0</v>
      </c>
      <c r="AW569">
        <f>+Casos_PN_CORR[[#This Row],[43943]]-Casos_PN_CORR[[#This Row],[43942]]</f>
        <v>0</v>
      </c>
      <c r="AX569">
        <f>+Casos_PN_CORR[[#This Row],[43944]]-Casos_PN_CORR[[#This Row],[43943]]</f>
        <v>0</v>
      </c>
      <c r="AY569">
        <f>+Casos_PN_CORR[[#This Row],[43945]]-Casos_PN_CORR[[#This Row],[43944]]</f>
        <v>0</v>
      </c>
      <c r="AZ569">
        <f>+Casos_PN_CORR[[#This Row],[43946]]-Casos_PN_CORR[[#This Row],[43945]]</f>
        <v>0</v>
      </c>
      <c r="BA569">
        <f>+Casos_PN_CORR[[#This Row],[43947]]-Casos_PN_CORR[[#This Row],[43946]]</f>
        <v>0</v>
      </c>
      <c r="BB569">
        <f>+Casos_PN_CORR[[#This Row],[43948]]-Casos_PN_CORR[[#This Row],[43947]]</f>
        <v>0</v>
      </c>
      <c r="BC569">
        <f>+Casos_PN_CORR[[#This Row],[43949]]-Casos_PN_CORR[[#This Row],[43948]]</f>
        <v>0</v>
      </c>
      <c r="BD569">
        <f>+Casos_PN_CORR[[#This Row],[43950]]-Casos_PN_CORR[[#This Row],[43949]]</f>
        <v>0</v>
      </c>
      <c r="BE569">
        <f>+Casos_PN_CORR[[#This Row],[43951]]-Casos_PN_CORR[[#This Row],[43950]]</f>
        <v>0</v>
      </c>
      <c r="BF569">
        <f>+Casos_PN_CORR[[#This Row],[43952]]-Casos_PN_CORR[[#This Row],[43951]]</f>
        <v>0</v>
      </c>
      <c r="BG569">
        <f>+Casos_PN_CORR[[#This Row],[43953]]-Casos_PN_CORR[[#This Row],[43952]]</f>
        <v>0</v>
      </c>
      <c r="BH569">
        <f>+Casos_PN_CORR[[#This Row],[43954]]-Casos_PN_CORR[[#This Row],[43953]]</f>
        <v>0</v>
      </c>
      <c r="BI569">
        <f>+Casos_PN_CORR[[#This Row],[43955]]-Casos_PN_CORR[[#This Row],[43954]]</f>
        <v>0</v>
      </c>
      <c r="BJ569">
        <f>+Casos_PN_CORR[[#This Row],[43956]]-Casos_PN_CORR[[#This Row],[43955]]</f>
        <v>0</v>
      </c>
      <c r="BK569">
        <f>+Casos_PN_CORR[[#This Row],[43957]]-Casos_PN_CORR[[#This Row],[43956]]</f>
        <v>0</v>
      </c>
      <c r="BL569">
        <f>+Casos_PN_CORR[[#This Row],[43958]]-Casos_PN_CORR[[#This Row],[43957]]</f>
        <v>0</v>
      </c>
      <c r="BM569">
        <f>+Casos_PN_CORR[[#This Row],[43959]]-Casos_PN_CORR[[#This Row],[43958]]</f>
        <v>0</v>
      </c>
      <c r="BN569">
        <f>+Casos_PN_CORR[[#This Row],[43960]]-Casos_PN_CORR[[#This Row],[43959]]</f>
        <v>0</v>
      </c>
      <c r="BO569">
        <f>+Casos_PN_CORR[[#This Row],[43961]]-Casos_PN_CORR[[#This Row],[43960]]</f>
        <v>0</v>
      </c>
      <c r="BP569">
        <f>+Casos_PN_CORR[[#This Row],[43962]]-Casos_PN_CORR[[#This Row],[43961]]</f>
        <v>0</v>
      </c>
      <c r="BQ569">
        <f>+Casos_PN_CORR[[#This Row],[43963]]-Casos_PN_CORR[[#This Row],[43962]]</f>
        <v>0</v>
      </c>
      <c r="BR569">
        <f>+Casos_PN_CORR[[#This Row],[43964]]-Casos_PN_CORR[[#This Row],[43963]]</f>
        <v>0</v>
      </c>
      <c r="BS569">
        <f>+Casos_PN_CORR[[#This Row],[43965]]-Casos_PN_CORR[[#This Row],[43964]]</f>
        <v>0</v>
      </c>
      <c r="BT569">
        <f>+Casos_PN_CORR[[#This Row],[43966]]-Casos_PN_CORR[[#This Row],[43965]]</f>
        <v>0</v>
      </c>
      <c r="BU569">
        <f>+Casos_PN_CORR[[#This Row],[43967]]-Casos_PN_CORR[[#This Row],[43966]]</f>
        <v>0</v>
      </c>
      <c r="BV569">
        <f>+Casos_PN_CORR[[#This Row],[43968]]-Casos_PN_CORR[[#This Row],[43967]]</f>
        <v>0</v>
      </c>
      <c r="BW569">
        <f>+Casos_PN_CORR[[#This Row],[43969]]-Casos_PN_CORR[[#This Row],[43968]]</f>
        <v>0</v>
      </c>
      <c r="BX569">
        <f>+Casos_PN_CORR[[#This Row],[43970]]-Casos_PN_CORR[[#This Row],[43969]]</f>
        <v>0</v>
      </c>
      <c r="BY569">
        <f>+Casos_PN_CORR[[#This Row],[43971]]-Casos_PN_CORR[[#This Row],[43970]]</f>
        <v>0</v>
      </c>
      <c r="BZ569">
        <f>+Casos_PN_CORR[[#This Row],[43972]]-Casos_PN_CORR[[#This Row],[43971]]</f>
        <v>0</v>
      </c>
      <c r="CA569">
        <f>+Casos_PN_CORR[[#This Row],[43973]]-Casos_PN_CORR[[#This Row],[43972]]</f>
        <v>0</v>
      </c>
      <c r="CB569">
        <f>+Casos_PN_CORR[[#This Row],[43974]]-Casos_PN_CORR[[#This Row],[43973]]</f>
        <v>0</v>
      </c>
      <c r="CC569">
        <f>+Casos_PN_CORR[[#This Row],[43975]]-Casos_PN_CORR[[#This Row],[43974]]</f>
        <v>0</v>
      </c>
      <c r="CD569">
        <f>+Casos_PN_CORR[[#This Row],[43976]]-Casos_PN_CORR[[#This Row],[43975]]</f>
        <v>0</v>
      </c>
      <c r="CE569">
        <f>+Casos_PN_CORR[[#This Row],[43977]]-Casos_PN_CORR[[#This Row],[43976]]</f>
        <v>0</v>
      </c>
      <c r="CF569">
        <f>+Casos_PN_CORR[[#This Row],[43978]]-Casos_PN_CORR[[#This Row],[43977]]</f>
        <v>0</v>
      </c>
      <c r="CG569">
        <f>+Casos_PN_CORR[[#This Row],[43979]]-Casos_PN_CORR[[#This Row],[43978]]</f>
        <v>0</v>
      </c>
      <c r="CH569">
        <f>+Casos_PN_CORR[[#This Row],[43980]]-Casos_PN_CORR[[#This Row],[43979]]</f>
        <v>0</v>
      </c>
      <c r="CI569">
        <f>+Casos_PN_CORR[[#This Row],[43981]]-Casos_PN_CORR[[#This Row],[43980]]</f>
        <v>0</v>
      </c>
      <c r="CJ569">
        <f>+Casos_PN_CORR[[#This Row],[43982]]-Casos_PN_CORR[[#This Row],[43981]]</f>
        <v>0</v>
      </c>
      <c r="CK569">
        <f>+Casos_PN_CORR[[#This Row],[43983]]-Casos_PN_CORR[[#This Row],[43982]]</f>
        <v>0</v>
      </c>
      <c r="CL569">
        <f>+Casos_PN_CORR[[#This Row],[43984]]-Casos_PN_CORR[[#This Row],[43983]]</f>
        <v>0</v>
      </c>
      <c r="CM569">
        <f>+Casos_PN_CORR[[#This Row],[43985]]-Casos_PN_CORR[[#This Row],[43984]]</f>
        <v>0</v>
      </c>
      <c r="CN569">
        <f>+Casos_PN_CORR[[#This Row],[43986]]-Casos_PN_CORR[[#This Row],[43985]]</f>
        <v>0</v>
      </c>
      <c r="CO569">
        <f>+Casos_PN_CORR[[#This Row],[43987]]-Casos_PN_CORR[[#This Row],[43986]]</f>
        <v>0</v>
      </c>
      <c r="CP569">
        <f>+Casos_PN_CORR[[#This Row],[43988]]-Casos_PN_CORR[[#This Row],[43987]]</f>
        <v>0</v>
      </c>
      <c r="CQ569">
        <f>+Casos_PN_CORR[[#This Row],[43989]]-Casos_PN_CORR[[#This Row],[43988]]</f>
        <v>0</v>
      </c>
      <c r="CR569">
        <f>+Casos_PN_CORR[[#This Row],[43990]]-Casos_PN_CORR[[#This Row],[43989]]</f>
        <v>0</v>
      </c>
      <c r="CS569">
        <f>+Casos_PN_CORR[[#This Row],[43991]]-Casos_PN_CORR[[#This Row],[43990]]</f>
        <v>0</v>
      </c>
      <c r="CT569">
        <f>+Casos_PN_CORR[[#This Row],[43992]]-Casos_PN_CORR[[#This Row],[43991]]</f>
        <v>0</v>
      </c>
      <c r="CU569">
        <f>+Casos_PN_CORR[[#This Row],[43993]]-Casos_PN_CORR[[#This Row],[43992]]</f>
        <v>0</v>
      </c>
    </row>
    <row r="570" spans="1:99" x14ac:dyDescent="0.3">
      <c r="A570">
        <v>130901</v>
      </c>
      <c r="B570" s="2" t="s">
        <v>102</v>
      </c>
      <c r="C570" s="2" t="s">
        <v>322</v>
      </c>
      <c r="D570" s="2" t="s">
        <v>738</v>
      </c>
      <c r="E570" s="4">
        <f t="shared" si="8"/>
        <v>0</v>
      </c>
      <c r="F570">
        <f>+Casos_PN_CORR[[#This Row],[43900]]</f>
        <v>0</v>
      </c>
      <c r="G570">
        <f>+Casos_PN_CORR[[#This Row],[43901]]-Casos_PN_CORR[[#This Row],[43900]]</f>
        <v>0</v>
      </c>
      <c r="H570">
        <f>+Casos_PN_CORR[[#This Row],[43902]]-Casos_PN_CORR[[#This Row],[43901]]</f>
        <v>0</v>
      </c>
      <c r="I570">
        <f>+Casos_PN_CORR[[#This Row],[43903]]-Casos_PN_CORR[[#This Row],[43902]]</f>
        <v>0</v>
      </c>
      <c r="J570">
        <f>+Casos_PN_CORR[[#This Row],[43904]]-Casos_PN_CORR[[#This Row],[43903]]</f>
        <v>0</v>
      </c>
      <c r="K570">
        <f>+Casos_PN_CORR[[#This Row],[43905]]-Casos_PN_CORR[[#This Row],[43904]]</f>
        <v>0</v>
      </c>
      <c r="L570">
        <f>+Casos_PN_CORR[[#This Row],[43906]]-Casos_PN_CORR[[#This Row],[43905]]</f>
        <v>0</v>
      </c>
      <c r="M570">
        <f>+Casos_PN_CORR[[#This Row],[43907]]-Casos_PN_CORR[[#This Row],[43906]]</f>
        <v>0</v>
      </c>
      <c r="N570">
        <f>+Casos_PN_CORR[[#This Row],[43908]]-Casos_PN_CORR[[#This Row],[43907]]</f>
        <v>0</v>
      </c>
      <c r="O570">
        <f>+Casos_PN_CORR[[#This Row],[43909]]-Casos_PN_CORR[[#This Row],[43908]]</f>
        <v>0</v>
      </c>
      <c r="P570">
        <f>+Casos_PN_CORR[[#This Row],[43910]]-Casos_PN_CORR[[#This Row],[43909]]</f>
        <v>0</v>
      </c>
      <c r="Q570">
        <f>+Casos_PN_CORR[[#This Row],[43911]]-Casos_PN_CORR[[#This Row],[43910]]</f>
        <v>0</v>
      </c>
      <c r="R570">
        <f>+Casos_PN_CORR[[#This Row],[43912]]-Casos_PN_CORR[[#This Row],[43911]]</f>
        <v>0</v>
      </c>
      <c r="S570">
        <f>+Casos_PN_CORR[[#This Row],[43913]]-Casos_PN_CORR[[#This Row],[43912]]</f>
        <v>0</v>
      </c>
      <c r="T570">
        <f>+Casos_PN_CORR[[#This Row],[43914]]-Casos_PN_CORR[[#This Row],[43913]]</f>
        <v>0</v>
      </c>
      <c r="U570">
        <f>+Casos_PN_CORR[[#This Row],[43915]]-Casos_PN_CORR[[#This Row],[43914]]</f>
        <v>0</v>
      </c>
      <c r="V570">
        <f>+Casos_PN_CORR[[#This Row],[43916]]-Casos_PN_CORR[[#This Row],[43915]]</f>
        <v>0</v>
      </c>
      <c r="W570">
        <f>+Casos_PN_CORR[[#This Row],[43917]]-Casos_PN_CORR[[#This Row],[43916]]</f>
        <v>0</v>
      </c>
      <c r="X570">
        <f>+Casos_PN_CORR[[#This Row],[43918]]-Casos_PN_CORR[[#This Row],[43917]]</f>
        <v>0</v>
      </c>
      <c r="Y570">
        <f>+Casos_PN_CORR[[#This Row],[43919]]-Casos_PN_CORR[[#This Row],[43918]]</f>
        <v>0</v>
      </c>
      <c r="Z570">
        <f>+Casos_PN_CORR[[#This Row],[43920]]-Casos_PN_CORR[[#This Row],[43919]]</f>
        <v>0</v>
      </c>
      <c r="AA570">
        <f>+Casos_PN_CORR[[#This Row],[43921]]-Casos_PN_CORR[[#This Row],[43920]]</f>
        <v>0</v>
      </c>
      <c r="AB570">
        <f>+Casos_PN_CORR[[#This Row],[43922]]-Casos_PN_CORR[[#This Row],[43921]]</f>
        <v>0</v>
      </c>
      <c r="AC570">
        <f>+Casos_PN_CORR[[#This Row],[43923]]-Casos_PN_CORR[[#This Row],[43922]]</f>
        <v>0</v>
      </c>
      <c r="AD570">
        <f>+Casos_PN_CORR[[#This Row],[43924]]-Casos_PN_CORR[[#This Row],[43923]]</f>
        <v>0</v>
      </c>
      <c r="AE570">
        <f>+Casos_PN_CORR[[#This Row],[43925]]-Casos_PN_CORR[[#This Row],[43924]]</f>
        <v>0</v>
      </c>
      <c r="AF570">
        <f>+Casos_PN_CORR[[#This Row],[43926]]-Casos_PN_CORR[[#This Row],[43925]]</f>
        <v>0</v>
      </c>
      <c r="AG570">
        <f>+Casos_PN_CORR[[#This Row],[43927]]-Casos_PN_CORR[[#This Row],[43926]]</f>
        <v>0</v>
      </c>
      <c r="AH570">
        <f>+Casos_PN_CORR[[#This Row],[43928]]-Casos_PN_CORR[[#This Row],[43927]]</f>
        <v>0</v>
      </c>
      <c r="AI570">
        <f>+Casos_PN_CORR[[#This Row],[43929]]-Casos_PN_CORR[[#This Row],[43928]]</f>
        <v>0</v>
      </c>
      <c r="AJ570">
        <f>+Casos_PN_CORR[[#This Row],[43930]]-Casos_PN_CORR[[#This Row],[43929]]</f>
        <v>0</v>
      </c>
      <c r="AK570">
        <f>+Casos_PN_CORR[[#This Row],[43931]]-Casos_PN_CORR[[#This Row],[43930]]</f>
        <v>0</v>
      </c>
      <c r="AL570">
        <f>+Casos_PN_CORR[[#This Row],[43932]]-Casos_PN_CORR[[#This Row],[43931]]</f>
        <v>0</v>
      </c>
      <c r="AM570">
        <f>+Casos_PN_CORR[[#This Row],[43933]]-Casos_PN_CORR[[#This Row],[43932]]</f>
        <v>0</v>
      </c>
      <c r="AN570">
        <f>+Casos_PN_CORR[[#This Row],[43934]]-Casos_PN_CORR[[#This Row],[43933]]</f>
        <v>0</v>
      </c>
      <c r="AO570">
        <f>+Casos_PN_CORR[[#This Row],[43935]]-Casos_PN_CORR[[#This Row],[43934]]</f>
        <v>0</v>
      </c>
      <c r="AP570">
        <f>+Casos_PN_CORR[[#This Row],[43936]]-Casos_PN_CORR[[#This Row],[43935]]</f>
        <v>0</v>
      </c>
      <c r="AQ570">
        <f>+Casos_PN_CORR[[#This Row],[43937]]-Casos_PN_CORR[[#This Row],[43936]]</f>
        <v>0</v>
      </c>
      <c r="AR570">
        <f>+Casos_PN_CORR[[#This Row],[43938]]-Casos_PN_CORR[[#This Row],[43937]]</f>
        <v>0</v>
      </c>
      <c r="AS570">
        <f>+Casos_PN_CORR[[#This Row],[43939]]-Casos_PN_CORR[[#This Row],[43938]]</f>
        <v>0</v>
      </c>
      <c r="AT570">
        <f>+Casos_PN_CORR[[#This Row],[43940]]-Casos_PN_CORR[[#This Row],[43939]]</f>
        <v>0</v>
      </c>
      <c r="AU570">
        <f>+Casos_PN_CORR[[#This Row],[43941]]-Casos_PN_CORR[[#This Row],[43940]]</f>
        <v>0</v>
      </c>
      <c r="AV570">
        <f>+Casos_PN_CORR[[#This Row],[43942]]-Casos_PN_CORR[[#This Row],[43941]]</f>
        <v>0</v>
      </c>
      <c r="AW570">
        <f>+Casos_PN_CORR[[#This Row],[43943]]-Casos_PN_CORR[[#This Row],[43942]]</f>
        <v>0</v>
      </c>
      <c r="AX570">
        <f>+Casos_PN_CORR[[#This Row],[43944]]-Casos_PN_CORR[[#This Row],[43943]]</f>
        <v>0</v>
      </c>
      <c r="AY570">
        <f>+Casos_PN_CORR[[#This Row],[43945]]-Casos_PN_CORR[[#This Row],[43944]]</f>
        <v>0</v>
      </c>
      <c r="AZ570">
        <f>+Casos_PN_CORR[[#This Row],[43946]]-Casos_PN_CORR[[#This Row],[43945]]</f>
        <v>0</v>
      </c>
      <c r="BA570">
        <f>+Casos_PN_CORR[[#This Row],[43947]]-Casos_PN_CORR[[#This Row],[43946]]</f>
        <v>0</v>
      </c>
      <c r="BB570">
        <f>+Casos_PN_CORR[[#This Row],[43948]]-Casos_PN_CORR[[#This Row],[43947]]</f>
        <v>0</v>
      </c>
      <c r="BC570">
        <f>+Casos_PN_CORR[[#This Row],[43949]]-Casos_PN_CORR[[#This Row],[43948]]</f>
        <v>0</v>
      </c>
      <c r="BD570">
        <f>+Casos_PN_CORR[[#This Row],[43950]]-Casos_PN_CORR[[#This Row],[43949]]</f>
        <v>0</v>
      </c>
      <c r="BE570">
        <f>+Casos_PN_CORR[[#This Row],[43951]]-Casos_PN_CORR[[#This Row],[43950]]</f>
        <v>0</v>
      </c>
      <c r="BF570">
        <f>+Casos_PN_CORR[[#This Row],[43952]]-Casos_PN_CORR[[#This Row],[43951]]</f>
        <v>0</v>
      </c>
      <c r="BG570">
        <f>+Casos_PN_CORR[[#This Row],[43953]]-Casos_PN_CORR[[#This Row],[43952]]</f>
        <v>0</v>
      </c>
      <c r="BH570">
        <f>+Casos_PN_CORR[[#This Row],[43954]]-Casos_PN_CORR[[#This Row],[43953]]</f>
        <v>0</v>
      </c>
      <c r="BI570">
        <f>+Casos_PN_CORR[[#This Row],[43955]]-Casos_PN_CORR[[#This Row],[43954]]</f>
        <v>0</v>
      </c>
      <c r="BJ570">
        <f>+Casos_PN_CORR[[#This Row],[43956]]-Casos_PN_CORR[[#This Row],[43955]]</f>
        <v>0</v>
      </c>
      <c r="BK570">
        <f>+Casos_PN_CORR[[#This Row],[43957]]-Casos_PN_CORR[[#This Row],[43956]]</f>
        <v>0</v>
      </c>
      <c r="BL570">
        <f>+Casos_PN_CORR[[#This Row],[43958]]-Casos_PN_CORR[[#This Row],[43957]]</f>
        <v>0</v>
      </c>
      <c r="BM570">
        <f>+Casos_PN_CORR[[#This Row],[43959]]-Casos_PN_CORR[[#This Row],[43958]]</f>
        <v>0</v>
      </c>
      <c r="BN570">
        <f>+Casos_PN_CORR[[#This Row],[43960]]-Casos_PN_CORR[[#This Row],[43959]]</f>
        <v>0</v>
      </c>
      <c r="BO570">
        <f>+Casos_PN_CORR[[#This Row],[43961]]-Casos_PN_CORR[[#This Row],[43960]]</f>
        <v>0</v>
      </c>
      <c r="BP570">
        <f>+Casos_PN_CORR[[#This Row],[43962]]-Casos_PN_CORR[[#This Row],[43961]]</f>
        <v>0</v>
      </c>
      <c r="BQ570">
        <f>+Casos_PN_CORR[[#This Row],[43963]]-Casos_PN_CORR[[#This Row],[43962]]</f>
        <v>0</v>
      </c>
      <c r="BR570">
        <f>+Casos_PN_CORR[[#This Row],[43964]]-Casos_PN_CORR[[#This Row],[43963]]</f>
        <v>0</v>
      </c>
      <c r="BS570">
        <f>+Casos_PN_CORR[[#This Row],[43965]]-Casos_PN_CORR[[#This Row],[43964]]</f>
        <v>0</v>
      </c>
      <c r="BT570">
        <f>+Casos_PN_CORR[[#This Row],[43966]]-Casos_PN_CORR[[#This Row],[43965]]</f>
        <v>0</v>
      </c>
      <c r="BU570">
        <f>+Casos_PN_CORR[[#This Row],[43967]]-Casos_PN_CORR[[#This Row],[43966]]</f>
        <v>0</v>
      </c>
      <c r="BV570">
        <f>+Casos_PN_CORR[[#This Row],[43968]]-Casos_PN_CORR[[#This Row],[43967]]</f>
        <v>0</v>
      </c>
      <c r="BW570">
        <f>+Casos_PN_CORR[[#This Row],[43969]]-Casos_PN_CORR[[#This Row],[43968]]</f>
        <v>0</v>
      </c>
      <c r="BX570">
        <f>+Casos_PN_CORR[[#This Row],[43970]]-Casos_PN_CORR[[#This Row],[43969]]</f>
        <v>0</v>
      </c>
      <c r="BY570">
        <f>+Casos_PN_CORR[[#This Row],[43971]]-Casos_PN_CORR[[#This Row],[43970]]</f>
        <v>0</v>
      </c>
      <c r="BZ570">
        <f>+Casos_PN_CORR[[#This Row],[43972]]-Casos_PN_CORR[[#This Row],[43971]]</f>
        <v>0</v>
      </c>
      <c r="CA570">
        <f>+Casos_PN_CORR[[#This Row],[43973]]-Casos_PN_CORR[[#This Row],[43972]]</f>
        <v>0</v>
      </c>
      <c r="CB570">
        <f>+Casos_PN_CORR[[#This Row],[43974]]-Casos_PN_CORR[[#This Row],[43973]]</f>
        <v>0</v>
      </c>
      <c r="CC570">
        <f>+Casos_PN_CORR[[#This Row],[43975]]-Casos_PN_CORR[[#This Row],[43974]]</f>
        <v>0</v>
      </c>
      <c r="CD570">
        <f>+Casos_PN_CORR[[#This Row],[43976]]-Casos_PN_CORR[[#This Row],[43975]]</f>
        <v>0</v>
      </c>
      <c r="CE570">
        <f>+Casos_PN_CORR[[#This Row],[43977]]-Casos_PN_CORR[[#This Row],[43976]]</f>
        <v>0</v>
      </c>
      <c r="CF570">
        <f>+Casos_PN_CORR[[#This Row],[43978]]-Casos_PN_CORR[[#This Row],[43977]]</f>
        <v>0</v>
      </c>
      <c r="CG570">
        <f>+Casos_PN_CORR[[#This Row],[43979]]-Casos_PN_CORR[[#This Row],[43978]]</f>
        <v>0</v>
      </c>
      <c r="CH570">
        <f>+Casos_PN_CORR[[#This Row],[43980]]-Casos_PN_CORR[[#This Row],[43979]]</f>
        <v>0</v>
      </c>
      <c r="CI570">
        <f>+Casos_PN_CORR[[#This Row],[43981]]-Casos_PN_CORR[[#This Row],[43980]]</f>
        <v>0</v>
      </c>
      <c r="CJ570">
        <f>+Casos_PN_CORR[[#This Row],[43982]]-Casos_PN_CORR[[#This Row],[43981]]</f>
        <v>0</v>
      </c>
      <c r="CK570">
        <f>+Casos_PN_CORR[[#This Row],[43983]]-Casos_PN_CORR[[#This Row],[43982]]</f>
        <v>0</v>
      </c>
      <c r="CL570">
        <f>+Casos_PN_CORR[[#This Row],[43984]]-Casos_PN_CORR[[#This Row],[43983]]</f>
        <v>0</v>
      </c>
      <c r="CM570">
        <f>+Casos_PN_CORR[[#This Row],[43985]]-Casos_PN_CORR[[#This Row],[43984]]</f>
        <v>0</v>
      </c>
      <c r="CN570">
        <f>+Casos_PN_CORR[[#This Row],[43986]]-Casos_PN_CORR[[#This Row],[43985]]</f>
        <v>0</v>
      </c>
      <c r="CO570">
        <f>+Casos_PN_CORR[[#This Row],[43987]]-Casos_PN_CORR[[#This Row],[43986]]</f>
        <v>2</v>
      </c>
      <c r="CP570">
        <f>+Casos_PN_CORR[[#This Row],[43988]]-Casos_PN_CORR[[#This Row],[43987]]</f>
        <v>0</v>
      </c>
      <c r="CQ570">
        <f>+Casos_PN_CORR[[#This Row],[43989]]-Casos_PN_CORR[[#This Row],[43988]]</f>
        <v>-2</v>
      </c>
      <c r="CR570">
        <f>+Casos_PN_CORR[[#This Row],[43990]]-Casos_PN_CORR[[#This Row],[43989]]</f>
        <v>0</v>
      </c>
      <c r="CS570">
        <f>+Casos_PN_CORR[[#This Row],[43991]]-Casos_PN_CORR[[#This Row],[43990]]</f>
        <v>0</v>
      </c>
      <c r="CT570">
        <f>+Casos_PN_CORR[[#This Row],[43992]]-Casos_PN_CORR[[#This Row],[43991]]</f>
        <v>0</v>
      </c>
      <c r="CU570">
        <f>+Casos_PN_CORR[[#This Row],[43993]]-Casos_PN_CORR[[#This Row],[43992]]</f>
        <v>0</v>
      </c>
    </row>
    <row r="571" spans="1:99" x14ac:dyDescent="0.3">
      <c r="A571">
        <v>80801</v>
      </c>
      <c r="B571" s="2" t="s">
        <v>99</v>
      </c>
      <c r="C571" s="2" t="s">
        <v>99</v>
      </c>
      <c r="D571" s="2" t="s">
        <v>194</v>
      </c>
      <c r="E571" s="4">
        <f t="shared" si="8"/>
        <v>0</v>
      </c>
      <c r="F571">
        <f>+Casos_PN_CORR[[#This Row],[43900]]</f>
        <v>0</v>
      </c>
      <c r="G571">
        <f>+Casos_PN_CORR[[#This Row],[43901]]-Casos_PN_CORR[[#This Row],[43900]]</f>
        <v>0</v>
      </c>
      <c r="H571">
        <f>+Casos_PN_CORR[[#This Row],[43902]]-Casos_PN_CORR[[#This Row],[43901]]</f>
        <v>0</v>
      </c>
      <c r="I571">
        <f>+Casos_PN_CORR[[#This Row],[43903]]-Casos_PN_CORR[[#This Row],[43902]]</f>
        <v>0</v>
      </c>
      <c r="J571">
        <f>+Casos_PN_CORR[[#This Row],[43904]]-Casos_PN_CORR[[#This Row],[43903]]</f>
        <v>0</v>
      </c>
      <c r="K571">
        <f>+Casos_PN_CORR[[#This Row],[43905]]-Casos_PN_CORR[[#This Row],[43904]]</f>
        <v>0</v>
      </c>
      <c r="L571">
        <f>+Casos_PN_CORR[[#This Row],[43906]]-Casos_PN_CORR[[#This Row],[43905]]</f>
        <v>0</v>
      </c>
      <c r="M571">
        <f>+Casos_PN_CORR[[#This Row],[43907]]-Casos_PN_CORR[[#This Row],[43906]]</f>
        <v>0</v>
      </c>
      <c r="N571">
        <f>+Casos_PN_CORR[[#This Row],[43908]]-Casos_PN_CORR[[#This Row],[43907]]</f>
        <v>0</v>
      </c>
      <c r="O571">
        <f>+Casos_PN_CORR[[#This Row],[43909]]-Casos_PN_CORR[[#This Row],[43908]]</f>
        <v>0</v>
      </c>
      <c r="P571">
        <f>+Casos_PN_CORR[[#This Row],[43910]]-Casos_PN_CORR[[#This Row],[43909]]</f>
        <v>0</v>
      </c>
      <c r="Q571">
        <f>+Casos_PN_CORR[[#This Row],[43911]]-Casos_PN_CORR[[#This Row],[43910]]</f>
        <v>0</v>
      </c>
      <c r="R571">
        <f>+Casos_PN_CORR[[#This Row],[43912]]-Casos_PN_CORR[[#This Row],[43911]]</f>
        <v>0</v>
      </c>
      <c r="S571">
        <f>+Casos_PN_CORR[[#This Row],[43913]]-Casos_PN_CORR[[#This Row],[43912]]</f>
        <v>0</v>
      </c>
      <c r="T571">
        <f>+Casos_PN_CORR[[#This Row],[43914]]-Casos_PN_CORR[[#This Row],[43913]]</f>
        <v>0</v>
      </c>
      <c r="U571">
        <f>+Casos_PN_CORR[[#This Row],[43915]]-Casos_PN_CORR[[#This Row],[43914]]</f>
        <v>0</v>
      </c>
      <c r="V571">
        <f>+Casos_PN_CORR[[#This Row],[43916]]-Casos_PN_CORR[[#This Row],[43915]]</f>
        <v>0</v>
      </c>
      <c r="W571">
        <f>+Casos_PN_CORR[[#This Row],[43917]]-Casos_PN_CORR[[#This Row],[43916]]</f>
        <v>0</v>
      </c>
      <c r="X571">
        <f>+Casos_PN_CORR[[#This Row],[43918]]-Casos_PN_CORR[[#This Row],[43917]]</f>
        <v>0</v>
      </c>
      <c r="Y571">
        <f>+Casos_PN_CORR[[#This Row],[43919]]-Casos_PN_CORR[[#This Row],[43918]]</f>
        <v>0</v>
      </c>
      <c r="Z571">
        <f>+Casos_PN_CORR[[#This Row],[43920]]-Casos_PN_CORR[[#This Row],[43919]]</f>
        <v>0</v>
      </c>
      <c r="AA571">
        <f>+Casos_PN_CORR[[#This Row],[43921]]-Casos_PN_CORR[[#This Row],[43920]]</f>
        <v>0</v>
      </c>
      <c r="AB571">
        <f>+Casos_PN_CORR[[#This Row],[43922]]-Casos_PN_CORR[[#This Row],[43921]]</f>
        <v>0</v>
      </c>
      <c r="AC571">
        <f>+Casos_PN_CORR[[#This Row],[43923]]-Casos_PN_CORR[[#This Row],[43922]]</f>
        <v>0</v>
      </c>
      <c r="AD571">
        <f>+Casos_PN_CORR[[#This Row],[43924]]-Casos_PN_CORR[[#This Row],[43923]]</f>
        <v>0</v>
      </c>
      <c r="AE571">
        <f>+Casos_PN_CORR[[#This Row],[43925]]-Casos_PN_CORR[[#This Row],[43924]]</f>
        <v>0</v>
      </c>
      <c r="AF571">
        <f>+Casos_PN_CORR[[#This Row],[43926]]-Casos_PN_CORR[[#This Row],[43925]]</f>
        <v>0</v>
      </c>
      <c r="AG571">
        <f>+Casos_PN_CORR[[#This Row],[43927]]-Casos_PN_CORR[[#This Row],[43926]]</f>
        <v>0</v>
      </c>
      <c r="AH571">
        <f>+Casos_PN_CORR[[#This Row],[43928]]-Casos_PN_CORR[[#This Row],[43927]]</f>
        <v>0</v>
      </c>
      <c r="AI571">
        <f>+Casos_PN_CORR[[#This Row],[43929]]-Casos_PN_CORR[[#This Row],[43928]]</f>
        <v>0</v>
      </c>
      <c r="AJ571">
        <f>+Casos_PN_CORR[[#This Row],[43930]]-Casos_PN_CORR[[#This Row],[43929]]</f>
        <v>0</v>
      </c>
      <c r="AK571">
        <f>+Casos_PN_CORR[[#This Row],[43931]]-Casos_PN_CORR[[#This Row],[43930]]</f>
        <v>0</v>
      </c>
      <c r="AL571">
        <f>+Casos_PN_CORR[[#This Row],[43932]]-Casos_PN_CORR[[#This Row],[43931]]</f>
        <v>0</v>
      </c>
      <c r="AM571">
        <f>+Casos_PN_CORR[[#This Row],[43933]]-Casos_PN_CORR[[#This Row],[43932]]</f>
        <v>0</v>
      </c>
      <c r="AN571">
        <f>+Casos_PN_CORR[[#This Row],[43934]]-Casos_PN_CORR[[#This Row],[43933]]</f>
        <v>0</v>
      </c>
      <c r="AO571">
        <f>+Casos_PN_CORR[[#This Row],[43935]]-Casos_PN_CORR[[#This Row],[43934]]</f>
        <v>0</v>
      </c>
      <c r="AP571">
        <f>+Casos_PN_CORR[[#This Row],[43936]]-Casos_PN_CORR[[#This Row],[43935]]</f>
        <v>0</v>
      </c>
      <c r="AQ571">
        <f>+Casos_PN_CORR[[#This Row],[43937]]-Casos_PN_CORR[[#This Row],[43936]]</f>
        <v>0</v>
      </c>
      <c r="AR571">
        <f>+Casos_PN_CORR[[#This Row],[43938]]-Casos_PN_CORR[[#This Row],[43937]]</f>
        <v>0</v>
      </c>
      <c r="AS571">
        <f>+Casos_PN_CORR[[#This Row],[43939]]-Casos_PN_CORR[[#This Row],[43938]]</f>
        <v>0</v>
      </c>
      <c r="AT571">
        <f>+Casos_PN_CORR[[#This Row],[43940]]-Casos_PN_CORR[[#This Row],[43939]]</f>
        <v>0</v>
      </c>
      <c r="AU571">
        <f>+Casos_PN_CORR[[#This Row],[43941]]-Casos_PN_CORR[[#This Row],[43940]]</f>
        <v>0</v>
      </c>
      <c r="AV571">
        <f>+Casos_PN_CORR[[#This Row],[43942]]-Casos_PN_CORR[[#This Row],[43941]]</f>
        <v>0</v>
      </c>
      <c r="AW571">
        <f>+Casos_PN_CORR[[#This Row],[43943]]-Casos_PN_CORR[[#This Row],[43942]]</f>
        <v>0</v>
      </c>
      <c r="AX571">
        <f>+Casos_PN_CORR[[#This Row],[43944]]-Casos_PN_CORR[[#This Row],[43943]]</f>
        <v>0</v>
      </c>
      <c r="AY571">
        <f>+Casos_PN_CORR[[#This Row],[43945]]-Casos_PN_CORR[[#This Row],[43944]]</f>
        <v>0</v>
      </c>
      <c r="AZ571">
        <f>+Casos_PN_CORR[[#This Row],[43946]]-Casos_PN_CORR[[#This Row],[43945]]</f>
        <v>0</v>
      </c>
      <c r="BA571">
        <f>+Casos_PN_CORR[[#This Row],[43947]]-Casos_PN_CORR[[#This Row],[43946]]</f>
        <v>0</v>
      </c>
      <c r="BB571">
        <f>+Casos_PN_CORR[[#This Row],[43948]]-Casos_PN_CORR[[#This Row],[43947]]</f>
        <v>0</v>
      </c>
      <c r="BC571">
        <f>+Casos_PN_CORR[[#This Row],[43949]]-Casos_PN_CORR[[#This Row],[43948]]</f>
        <v>0</v>
      </c>
      <c r="BD571">
        <f>+Casos_PN_CORR[[#This Row],[43950]]-Casos_PN_CORR[[#This Row],[43949]]</f>
        <v>0</v>
      </c>
      <c r="BE571">
        <f>+Casos_PN_CORR[[#This Row],[43951]]-Casos_PN_CORR[[#This Row],[43950]]</f>
        <v>0</v>
      </c>
      <c r="BF571">
        <f>+Casos_PN_CORR[[#This Row],[43952]]-Casos_PN_CORR[[#This Row],[43951]]</f>
        <v>0</v>
      </c>
      <c r="BG571">
        <f>+Casos_PN_CORR[[#This Row],[43953]]-Casos_PN_CORR[[#This Row],[43952]]</f>
        <v>0</v>
      </c>
      <c r="BH571">
        <f>+Casos_PN_CORR[[#This Row],[43954]]-Casos_PN_CORR[[#This Row],[43953]]</f>
        <v>0</v>
      </c>
      <c r="BI571">
        <f>+Casos_PN_CORR[[#This Row],[43955]]-Casos_PN_CORR[[#This Row],[43954]]</f>
        <v>0</v>
      </c>
      <c r="BJ571">
        <f>+Casos_PN_CORR[[#This Row],[43956]]-Casos_PN_CORR[[#This Row],[43955]]</f>
        <v>0</v>
      </c>
      <c r="BK571">
        <f>+Casos_PN_CORR[[#This Row],[43957]]-Casos_PN_CORR[[#This Row],[43956]]</f>
        <v>0</v>
      </c>
      <c r="BL571">
        <f>+Casos_PN_CORR[[#This Row],[43958]]-Casos_PN_CORR[[#This Row],[43957]]</f>
        <v>0</v>
      </c>
      <c r="BM571">
        <f>+Casos_PN_CORR[[#This Row],[43959]]-Casos_PN_CORR[[#This Row],[43958]]</f>
        <v>0</v>
      </c>
      <c r="BN571">
        <f>+Casos_PN_CORR[[#This Row],[43960]]-Casos_PN_CORR[[#This Row],[43959]]</f>
        <v>0</v>
      </c>
      <c r="BO571">
        <f>+Casos_PN_CORR[[#This Row],[43961]]-Casos_PN_CORR[[#This Row],[43960]]</f>
        <v>0</v>
      </c>
      <c r="BP571">
        <f>+Casos_PN_CORR[[#This Row],[43962]]-Casos_PN_CORR[[#This Row],[43961]]</f>
        <v>0</v>
      </c>
      <c r="BQ571">
        <f>+Casos_PN_CORR[[#This Row],[43963]]-Casos_PN_CORR[[#This Row],[43962]]</f>
        <v>0</v>
      </c>
      <c r="BR571">
        <f>+Casos_PN_CORR[[#This Row],[43964]]-Casos_PN_CORR[[#This Row],[43963]]</f>
        <v>0</v>
      </c>
      <c r="BS571">
        <f>+Casos_PN_CORR[[#This Row],[43965]]-Casos_PN_CORR[[#This Row],[43964]]</f>
        <v>0</v>
      </c>
      <c r="BT571">
        <f>+Casos_PN_CORR[[#This Row],[43966]]-Casos_PN_CORR[[#This Row],[43965]]</f>
        <v>0</v>
      </c>
      <c r="BU571">
        <f>+Casos_PN_CORR[[#This Row],[43967]]-Casos_PN_CORR[[#This Row],[43966]]</f>
        <v>0</v>
      </c>
      <c r="BV571">
        <f>+Casos_PN_CORR[[#This Row],[43968]]-Casos_PN_CORR[[#This Row],[43967]]</f>
        <v>0</v>
      </c>
      <c r="BW571">
        <f>+Casos_PN_CORR[[#This Row],[43969]]-Casos_PN_CORR[[#This Row],[43968]]</f>
        <v>0</v>
      </c>
      <c r="BX571">
        <f>+Casos_PN_CORR[[#This Row],[43970]]-Casos_PN_CORR[[#This Row],[43969]]</f>
        <v>0</v>
      </c>
      <c r="BY571">
        <f>+Casos_PN_CORR[[#This Row],[43971]]-Casos_PN_CORR[[#This Row],[43970]]</f>
        <v>0</v>
      </c>
      <c r="BZ571">
        <f>+Casos_PN_CORR[[#This Row],[43972]]-Casos_PN_CORR[[#This Row],[43971]]</f>
        <v>0</v>
      </c>
      <c r="CA571">
        <f>+Casos_PN_CORR[[#This Row],[43973]]-Casos_PN_CORR[[#This Row],[43972]]</f>
        <v>0</v>
      </c>
      <c r="CB571">
        <f>+Casos_PN_CORR[[#This Row],[43974]]-Casos_PN_CORR[[#This Row],[43973]]</f>
        <v>0</v>
      </c>
      <c r="CC571">
        <f>+Casos_PN_CORR[[#This Row],[43975]]-Casos_PN_CORR[[#This Row],[43974]]</f>
        <v>0</v>
      </c>
      <c r="CD571">
        <f>+Casos_PN_CORR[[#This Row],[43976]]-Casos_PN_CORR[[#This Row],[43975]]</f>
        <v>0</v>
      </c>
      <c r="CE571">
        <f>+Casos_PN_CORR[[#This Row],[43977]]-Casos_PN_CORR[[#This Row],[43976]]</f>
        <v>0</v>
      </c>
      <c r="CF571">
        <f>+Casos_PN_CORR[[#This Row],[43978]]-Casos_PN_CORR[[#This Row],[43977]]</f>
        <v>0</v>
      </c>
      <c r="CG571">
        <f>+Casos_PN_CORR[[#This Row],[43979]]-Casos_PN_CORR[[#This Row],[43978]]</f>
        <v>0</v>
      </c>
      <c r="CH571">
        <f>+Casos_PN_CORR[[#This Row],[43980]]-Casos_PN_CORR[[#This Row],[43979]]</f>
        <v>0</v>
      </c>
      <c r="CI571">
        <f>+Casos_PN_CORR[[#This Row],[43981]]-Casos_PN_CORR[[#This Row],[43980]]</f>
        <v>0</v>
      </c>
      <c r="CJ571">
        <f>+Casos_PN_CORR[[#This Row],[43982]]-Casos_PN_CORR[[#This Row],[43981]]</f>
        <v>0</v>
      </c>
      <c r="CK571">
        <f>+Casos_PN_CORR[[#This Row],[43983]]-Casos_PN_CORR[[#This Row],[43982]]</f>
        <v>0</v>
      </c>
      <c r="CL571">
        <f>+Casos_PN_CORR[[#This Row],[43984]]-Casos_PN_CORR[[#This Row],[43983]]</f>
        <v>0</v>
      </c>
      <c r="CM571">
        <f>+Casos_PN_CORR[[#This Row],[43985]]-Casos_PN_CORR[[#This Row],[43984]]</f>
        <v>0</v>
      </c>
      <c r="CN571">
        <f>+Casos_PN_CORR[[#This Row],[43986]]-Casos_PN_CORR[[#This Row],[43985]]</f>
        <v>0</v>
      </c>
      <c r="CO571">
        <f>+Casos_PN_CORR[[#This Row],[43987]]-Casos_PN_CORR[[#This Row],[43986]]</f>
        <v>0</v>
      </c>
      <c r="CP571">
        <f>+Casos_PN_CORR[[#This Row],[43988]]-Casos_PN_CORR[[#This Row],[43987]]</f>
        <v>0</v>
      </c>
      <c r="CQ571">
        <f>+Casos_PN_CORR[[#This Row],[43989]]-Casos_PN_CORR[[#This Row],[43988]]</f>
        <v>0</v>
      </c>
      <c r="CR571">
        <f>+Casos_PN_CORR[[#This Row],[43990]]-Casos_PN_CORR[[#This Row],[43989]]</f>
        <v>0</v>
      </c>
      <c r="CS571">
        <f>+Casos_PN_CORR[[#This Row],[43991]]-Casos_PN_CORR[[#This Row],[43990]]</f>
        <v>0</v>
      </c>
      <c r="CT571">
        <f>+Casos_PN_CORR[[#This Row],[43992]]-Casos_PN_CORR[[#This Row],[43991]]</f>
        <v>0</v>
      </c>
      <c r="CU571">
        <f>+Casos_PN_CORR[[#This Row],[43993]]-Casos_PN_CORR[[#This Row],[43992]]</f>
        <v>0</v>
      </c>
    </row>
    <row r="572" spans="1:99" x14ac:dyDescent="0.3">
      <c r="A572">
        <v>41104</v>
      </c>
      <c r="B572" s="2" t="s">
        <v>154</v>
      </c>
      <c r="C572" s="2" t="s">
        <v>258</v>
      </c>
      <c r="D572" s="2" t="s">
        <v>258</v>
      </c>
      <c r="E572" s="4">
        <f t="shared" si="8"/>
        <v>0</v>
      </c>
      <c r="F572">
        <f>+Casos_PN_CORR[[#This Row],[43900]]</f>
        <v>0</v>
      </c>
      <c r="G572">
        <f>+Casos_PN_CORR[[#This Row],[43901]]-Casos_PN_CORR[[#This Row],[43900]]</f>
        <v>0</v>
      </c>
      <c r="H572">
        <f>+Casos_PN_CORR[[#This Row],[43902]]-Casos_PN_CORR[[#This Row],[43901]]</f>
        <v>0</v>
      </c>
      <c r="I572">
        <f>+Casos_PN_CORR[[#This Row],[43903]]-Casos_PN_CORR[[#This Row],[43902]]</f>
        <v>0</v>
      </c>
      <c r="J572">
        <f>+Casos_PN_CORR[[#This Row],[43904]]-Casos_PN_CORR[[#This Row],[43903]]</f>
        <v>0</v>
      </c>
      <c r="K572">
        <f>+Casos_PN_CORR[[#This Row],[43905]]-Casos_PN_CORR[[#This Row],[43904]]</f>
        <v>0</v>
      </c>
      <c r="L572">
        <f>+Casos_PN_CORR[[#This Row],[43906]]-Casos_PN_CORR[[#This Row],[43905]]</f>
        <v>0</v>
      </c>
      <c r="M572">
        <f>+Casos_PN_CORR[[#This Row],[43907]]-Casos_PN_CORR[[#This Row],[43906]]</f>
        <v>0</v>
      </c>
      <c r="N572">
        <f>+Casos_PN_CORR[[#This Row],[43908]]-Casos_PN_CORR[[#This Row],[43907]]</f>
        <v>0</v>
      </c>
      <c r="O572">
        <f>+Casos_PN_CORR[[#This Row],[43909]]-Casos_PN_CORR[[#This Row],[43908]]</f>
        <v>0</v>
      </c>
      <c r="P572">
        <f>+Casos_PN_CORR[[#This Row],[43910]]-Casos_PN_CORR[[#This Row],[43909]]</f>
        <v>0</v>
      </c>
      <c r="Q572">
        <f>+Casos_PN_CORR[[#This Row],[43911]]-Casos_PN_CORR[[#This Row],[43910]]</f>
        <v>0</v>
      </c>
      <c r="R572">
        <f>+Casos_PN_CORR[[#This Row],[43912]]-Casos_PN_CORR[[#This Row],[43911]]</f>
        <v>0</v>
      </c>
      <c r="S572">
        <f>+Casos_PN_CORR[[#This Row],[43913]]-Casos_PN_CORR[[#This Row],[43912]]</f>
        <v>0</v>
      </c>
      <c r="T572">
        <f>+Casos_PN_CORR[[#This Row],[43914]]-Casos_PN_CORR[[#This Row],[43913]]</f>
        <v>0</v>
      </c>
      <c r="U572">
        <f>+Casos_PN_CORR[[#This Row],[43915]]-Casos_PN_CORR[[#This Row],[43914]]</f>
        <v>0</v>
      </c>
      <c r="V572">
        <f>+Casos_PN_CORR[[#This Row],[43916]]-Casos_PN_CORR[[#This Row],[43915]]</f>
        <v>0</v>
      </c>
      <c r="W572">
        <f>+Casos_PN_CORR[[#This Row],[43917]]-Casos_PN_CORR[[#This Row],[43916]]</f>
        <v>0</v>
      </c>
      <c r="X572">
        <f>+Casos_PN_CORR[[#This Row],[43918]]-Casos_PN_CORR[[#This Row],[43917]]</f>
        <v>0</v>
      </c>
      <c r="Y572">
        <f>+Casos_PN_CORR[[#This Row],[43919]]-Casos_PN_CORR[[#This Row],[43918]]</f>
        <v>0</v>
      </c>
      <c r="Z572">
        <f>+Casos_PN_CORR[[#This Row],[43920]]-Casos_PN_CORR[[#This Row],[43919]]</f>
        <v>0</v>
      </c>
      <c r="AA572">
        <f>+Casos_PN_CORR[[#This Row],[43921]]-Casos_PN_CORR[[#This Row],[43920]]</f>
        <v>0</v>
      </c>
      <c r="AB572">
        <f>+Casos_PN_CORR[[#This Row],[43922]]-Casos_PN_CORR[[#This Row],[43921]]</f>
        <v>0</v>
      </c>
      <c r="AC572">
        <f>+Casos_PN_CORR[[#This Row],[43923]]-Casos_PN_CORR[[#This Row],[43922]]</f>
        <v>0</v>
      </c>
      <c r="AD572">
        <f>+Casos_PN_CORR[[#This Row],[43924]]-Casos_PN_CORR[[#This Row],[43923]]</f>
        <v>0</v>
      </c>
      <c r="AE572">
        <f>+Casos_PN_CORR[[#This Row],[43925]]-Casos_PN_CORR[[#This Row],[43924]]</f>
        <v>0</v>
      </c>
      <c r="AF572">
        <f>+Casos_PN_CORR[[#This Row],[43926]]-Casos_PN_CORR[[#This Row],[43925]]</f>
        <v>0</v>
      </c>
      <c r="AG572">
        <f>+Casos_PN_CORR[[#This Row],[43927]]-Casos_PN_CORR[[#This Row],[43926]]</f>
        <v>0</v>
      </c>
      <c r="AH572">
        <f>+Casos_PN_CORR[[#This Row],[43928]]-Casos_PN_CORR[[#This Row],[43927]]</f>
        <v>0</v>
      </c>
      <c r="AI572">
        <f>+Casos_PN_CORR[[#This Row],[43929]]-Casos_PN_CORR[[#This Row],[43928]]</f>
        <v>0</v>
      </c>
      <c r="AJ572">
        <f>+Casos_PN_CORR[[#This Row],[43930]]-Casos_PN_CORR[[#This Row],[43929]]</f>
        <v>0</v>
      </c>
      <c r="AK572">
        <f>+Casos_PN_CORR[[#This Row],[43931]]-Casos_PN_CORR[[#This Row],[43930]]</f>
        <v>0</v>
      </c>
      <c r="AL572">
        <f>+Casos_PN_CORR[[#This Row],[43932]]-Casos_PN_CORR[[#This Row],[43931]]</f>
        <v>0</v>
      </c>
      <c r="AM572">
        <f>+Casos_PN_CORR[[#This Row],[43933]]-Casos_PN_CORR[[#This Row],[43932]]</f>
        <v>0</v>
      </c>
      <c r="AN572">
        <f>+Casos_PN_CORR[[#This Row],[43934]]-Casos_PN_CORR[[#This Row],[43933]]</f>
        <v>0</v>
      </c>
      <c r="AO572">
        <f>+Casos_PN_CORR[[#This Row],[43935]]-Casos_PN_CORR[[#This Row],[43934]]</f>
        <v>0</v>
      </c>
      <c r="AP572">
        <f>+Casos_PN_CORR[[#This Row],[43936]]-Casos_PN_CORR[[#This Row],[43935]]</f>
        <v>0</v>
      </c>
      <c r="AQ572">
        <f>+Casos_PN_CORR[[#This Row],[43937]]-Casos_PN_CORR[[#This Row],[43936]]</f>
        <v>0</v>
      </c>
      <c r="AR572">
        <f>+Casos_PN_CORR[[#This Row],[43938]]-Casos_PN_CORR[[#This Row],[43937]]</f>
        <v>0</v>
      </c>
      <c r="AS572">
        <f>+Casos_PN_CORR[[#This Row],[43939]]-Casos_PN_CORR[[#This Row],[43938]]</f>
        <v>0</v>
      </c>
      <c r="AT572">
        <f>+Casos_PN_CORR[[#This Row],[43940]]-Casos_PN_CORR[[#This Row],[43939]]</f>
        <v>0</v>
      </c>
      <c r="AU572">
        <f>+Casos_PN_CORR[[#This Row],[43941]]-Casos_PN_CORR[[#This Row],[43940]]</f>
        <v>0</v>
      </c>
      <c r="AV572">
        <f>+Casos_PN_CORR[[#This Row],[43942]]-Casos_PN_CORR[[#This Row],[43941]]</f>
        <v>0</v>
      </c>
      <c r="AW572">
        <f>+Casos_PN_CORR[[#This Row],[43943]]-Casos_PN_CORR[[#This Row],[43942]]</f>
        <v>0</v>
      </c>
      <c r="AX572">
        <f>+Casos_PN_CORR[[#This Row],[43944]]-Casos_PN_CORR[[#This Row],[43943]]</f>
        <v>0</v>
      </c>
      <c r="AY572">
        <f>+Casos_PN_CORR[[#This Row],[43945]]-Casos_PN_CORR[[#This Row],[43944]]</f>
        <v>0</v>
      </c>
      <c r="AZ572">
        <f>+Casos_PN_CORR[[#This Row],[43946]]-Casos_PN_CORR[[#This Row],[43945]]</f>
        <v>0</v>
      </c>
      <c r="BA572">
        <f>+Casos_PN_CORR[[#This Row],[43947]]-Casos_PN_CORR[[#This Row],[43946]]</f>
        <v>0</v>
      </c>
      <c r="BB572">
        <f>+Casos_PN_CORR[[#This Row],[43948]]-Casos_PN_CORR[[#This Row],[43947]]</f>
        <v>0</v>
      </c>
      <c r="BC572">
        <f>+Casos_PN_CORR[[#This Row],[43949]]-Casos_PN_CORR[[#This Row],[43948]]</f>
        <v>0</v>
      </c>
      <c r="BD572">
        <f>+Casos_PN_CORR[[#This Row],[43950]]-Casos_PN_CORR[[#This Row],[43949]]</f>
        <v>0</v>
      </c>
      <c r="BE572">
        <f>+Casos_PN_CORR[[#This Row],[43951]]-Casos_PN_CORR[[#This Row],[43950]]</f>
        <v>0</v>
      </c>
      <c r="BF572">
        <f>+Casos_PN_CORR[[#This Row],[43952]]-Casos_PN_CORR[[#This Row],[43951]]</f>
        <v>0</v>
      </c>
      <c r="BG572">
        <f>+Casos_PN_CORR[[#This Row],[43953]]-Casos_PN_CORR[[#This Row],[43952]]</f>
        <v>0</v>
      </c>
      <c r="BH572">
        <f>+Casos_PN_CORR[[#This Row],[43954]]-Casos_PN_CORR[[#This Row],[43953]]</f>
        <v>0</v>
      </c>
      <c r="BI572">
        <f>+Casos_PN_CORR[[#This Row],[43955]]-Casos_PN_CORR[[#This Row],[43954]]</f>
        <v>0</v>
      </c>
      <c r="BJ572">
        <f>+Casos_PN_CORR[[#This Row],[43956]]-Casos_PN_CORR[[#This Row],[43955]]</f>
        <v>0</v>
      </c>
      <c r="BK572">
        <f>+Casos_PN_CORR[[#This Row],[43957]]-Casos_PN_CORR[[#This Row],[43956]]</f>
        <v>0</v>
      </c>
      <c r="BL572">
        <f>+Casos_PN_CORR[[#This Row],[43958]]-Casos_PN_CORR[[#This Row],[43957]]</f>
        <v>0</v>
      </c>
      <c r="BM572">
        <f>+Casos_PN_CORR[[#This Row],[43959]]-Casos_PN_CORR[[#This Row],[43958]]</f>
        <v>0</v>
      </c>
      <c r="BN572">
        <f>+Casos_PN_CORR[[#This Row],[43960]]-Casos_PN_CORR[[#This Row],[43959]]</f>
        <v>0</v>
      </c>
      <c r="BO572">
        <f>+Casos_PN_CORR[[#This Row],[43961]]-Casos_PN_CORR[[#This Row],[43960]]</f>
        <v>0</v>
      </c>
      <c r="BP572">
        <f>+Casos_PN_CORR[[#This Row],[43962]]-Casos_PN_CORR[[#This Row],[43961]]</f>
        <v>0</v>
      </c>
      <c r="BQ572">
        <f>+Casos_PN_CORR[[#This Row],[43963]]-Casos_PN_CORR[[#This Row],[43962]]</f>
        <v>0</v>
      </c>
      <c r="BR572">
        <f>+Casos_PN_CORR[[#This Row],[43964]]-Casos_PN_CORR[[#This Row],[43963]]</f>
        <v>0</v>
      </c>
      <c r="BS572">
        <f>+Casos_PN_CORR[[#This Row],[43965]]-Casos_PN_CORR[[#This Row],[43964]]</f>
        <v>0</v>
      </c>
      <c r="BT572">
        <f>+Casos_PN_CORR[[#This Row],[43966]]-Casos_PN_CORR[[#This Row],[43965]]</f>
        <v>0</v>
      </c>
      <c r="BU572">
        <f>+Casos_PN_CORR[[#This Row],[43967]]-Casos_PN_CORR[[#This Row],[43966]]</f>
        <v>0</v>
      </c>
      <c r="BV572">
        <f>+Casos_PN_CORR[[#This Row],[43968]]-Casos_PN_CORR[[#This Row],[43967]]</f>
        <v>0</v>
      </c>
      <c r="BW572">
        <f>+Casos_PN_CORR[[#This Row],[43969]]-Casos_PN_CORR[[#This Row],[43968]]</f>
        <v>0</v>
      </c>
      <c r="BX572">
        <f>+Casos_PN_CORR[[#This Row],[43970]]-Casos_PN_CORR[[#This Row],[43969]]</f>
        <v>0</v>
      </c>
      <c r="BY572">
        <f>+Casos_PN_CORR[[#This Row],[43971]]-Casos_PN_CORR[[#This Row],[43970]]</f>
        <v>0</v>
      </c>
      <c r="BZ572">
        <f>+Casos_PN_CORR[[#This Row],[43972]]-Casos_PN_CORR[[#This Row],[43971]]</f>
        <v>0</v>
      </c>
      <c r="CA572">
        <f>+Casos_PN_CORR[[#This Row],[43973]]-Casos_PN_CORR[[#This Row],[43972]]</f>
        <v>0</v>
      </c>
      <c r="CB572">
        <f>+Casos_PN_CORR[[#This Row],[43974]]-Casos_PN_CORR[[#This Row],[43973]]</f>
        <v>0</v>
      </c>
      <c r="CC572">
        <f>+Casos_PN_CORR[[#This Row],[43975]]-Casos_PN_CORR[[#This Row],[43974]]</f>
        <v>0</v>
      </c>
      <c r="CD572">
        <f>+Casos_PN_CORR[[#This Row],[43976]]-Casos_PN_CORR[[#This Row],[43975]]</f>
        <v>0</v>
      </c>
      <c r="CE572">
        <f>+Casos_PN_CORR[[#This Row],[43977]]-Casos_PN_CORR[[#This Row],[43976]]</f>
        <v>0</v>
      </c>
      <c r="CF572">
        <f>+Casos_PN_CORR[[#This Row],[43978]]-Casos_PN_CORR[[#This Row],[43977]]</f>
        <v>0</v>
      </c>
      <c r="CG572">
        <f>+Casos_PN_CORR[[#This Row],[43979]]-Casos_PN_CORR[[#This Row],[43978]]</f>
        <v>0</v>
      </c>
      <c r="CH572">
        <f>+Casos_PN_CORR[[#This Row],[43980]]-Casos_PN_CORR[[#This Row],[43979]]</f>
        <v>0</v>
      </c>
      <c r="CI572">
        <f>+Casos_PN_CORR[[#This Row],[43981]]-Casos_PN_CORR[[#This Row],[43980]]</f>
        <v>0</v>
      </c>
      <c r="CJ572">
        <f>+Casos_PN_CORR[[#This Row],[43982]]-Casos_PN_CORR[[#This Row],[43981]]</f>
        <v>0</v>
      </c>
      <c r="CK572">
        <f>+Casos_PN_CORR[[#This Row],[43983]]-Casos_PN_CORR[[#This Row],[43982]]</f>
        <v>0</v>
      </c>
      <c r="CL572">
        <f>+Casos_PN_CORR[[#This Row],[43984]]-Casos_PN_CORR[[#This Row],[43983]]</f>
        <v>0</v>
      </c>
      <c r="CM572">
        <f>+Casos_PN_CORR[[#This Row],[43985]]-Casos_PN_CORR[[#This Row],[43984]]</f>
        <v>0</v>
      </c>
      <c r="CN572">
        <f>+Casos_PN_CORR[[#This Row],[43986]]-Casos_PN_CORR[[#This Row],[43985]]</f>
        <v>0</v>
      </c>
      <c r="CO572">
        <f>+Casos_PN_CORR[[#This Row],[43987]]-Casos_PN_CORR[[#This Row],[43986]]</f>
        <v>0</v>
      </c>
      <c r="CP572">
        <f>+Casos_PN_CORR[[#This Row],[43988]]-Casos_PN_CORR[[#This Row],[43987]]</f>
        <v>0</v>
      </c>
      <c r="CQ572">
        <f>+Casos_PN_CORR[[#This Row],[43989]]-Casos_PN_CORR[[#This Row],[43988]]</f>
        <v>0</v>
      </c>
      <c r="CR572">
        <f>+Casos_PN_CORR[[#This Row],[43990]]-Casos_PN_CORR[[#This Row],[43989]]</f>
        <v>0</v>
      </c>
      <c r="CS572">
        <f>+Casos_PN_CORR[[#This Row],[43991]]-Casos_PN_CORR[[#This Row],[43990]]</f>
        <v>0</v>
      </c>
      <c r="CT572">
        <f>+Casos_PN_CORR[[#This Row],[43992]]-Casos_PN_CORR[[#This Row],[43991]]</f>
        <v>0</v>
      </c>
      <c r="CU572">
        <f>+Casos_PN_CORR[[#This Row],[43993]]-Casos_PN_CORR[[#This Row],[43992]]</f>
        <v>0</v>
      </c>
    </row>
    <row r="573" spans="1:99" x14ac:dyDescent="0.3">
      <c r="A573">
        <v>80809</v>
      </c>
      <c r="B573" s="2" t="s">
        <v>99</v>
      </c>
      <c r="C573" s="2" t="s">
        <v>99</v>
      </c>
      <c r="D573" s="2" t="s">
        <v>118</v>
      </c>
      <c r="E573" s="4">
        <f t="shared" si="8"/>
        <v>0</v>
      </c>
      <c r="F573">
        <f>+Casos_PN_CORR[[#This Row],[43900]]</f>
        <v>0</v>
      </c>
      <c r="G573">
        <f>+Casos_PN_CORR[[#This Row],[43901]]-Casos_PN_CORR[[#This Row],[43900]]</f>
        <v>0</v>
      </c>
      <c r="H573">
        <f>+Casos_PN_CORR[[#This Row],[43902]]-Casos_PN_CORR[[#This Row],[43901]]</f>
        <v>0</v>
      </c>
      <c r="I573">
        <f>+Casos_PN_CORR[[#This Row],[43903]]-Casos_PN_CORR[[#This Row],[43902]]</f>
        <v>0</v>
      </c>
      <c r="J573">
        <f>+Casos_PN_CORR[[#This Row],[43904]]-Casos_PN_CORR[[#This Row],[43903]]</f>
        <v>0</v>
      </c>
      <c r="K573">
        <f>+Casos_PN_CORR[[#This Row],[43905]]-Casos_PN_CORR[[#This Row],[43904]]</f>
        <v>0</v>
      </c>
      <c r="L573">
        <f>+Casos_PN_CORR[[#This Row],[43906]]-Casos_PN_CORR[[#This Row],[43905]]</f>
        <v>0</v>
      </c>
      <c r="M573">
        <f>+Casos_PN_CORR[[#This Row],[43907]]-Casos_PN_CORR[[#This Row],[43906]]</f>
        <v>0</v>
      </c>
      <c r="N573">
        <f>+Casos_PN_CORR[[#This Row],[43908]]-Casos_PN_CORR[[#This Row],[43907]]</f>
        <v>0</v>
      </c>
      <c r="O573">
        <f>+Casos_PN_CORR[[#This Row],[43909]]-Casos_PN_CORR[[#This Row],[43908]]</f>
        <v>0</v>
      </c>
      <c r="P573">
        <f>+Casos_PN_CORR[[#This Row],[43910]]-Casos_PN_CORR[[#This Row],[43909]]</f>
        <v>0</v>
      </c>
      <c r="Q573">
        <f>+Casos_PN_CORR[[#This Row],[43911]]-Casos_PN_CORR[[#This Row],[43910]]</f>
        <v>0</v>
      </c>
      <c r="R573">
        <f>+Casos_PN_CORR[[#This Row],[43912]]-Casos_PN_CORR[[#This Row],[43911]]</f>
        <v>0</v>
      </c>
      <c r="S573">
        <f>+Casos_PN_CORR[[#This Row],[43913]]-Casos_PN_CORR[[#This Row],[43912]]</f>
        <v>0</v>
      </c>
      <c r="T573">
        <f>+Casos_PN_CORR[[#This Row],[43914]]-Casos_PN_CORR[[#This Row],[43913]]</f>
        <v>0</v>
      </c>
      <c r="U573">
        <f>+Casos_PN_CORR[[#This Row],[43915]]-Casos_PN_CORR[[#This Row],[43914]]</f>
        <v>0</v>
      </c>
      <c r="V573">
        <f>+Casos_PN_CORR[[#This Row],[43916]]-Casos_PN_CORR[[#This Row],[43915]]</f>
        <v>0</v>
      </c>
      <c r="W573">
        <f>+Casos_PN_CORR[[#This Row],[43917]]-Casos_PN_CORR[[#This Row],[43916]]</f>
        <v>0</v>
      </c>
      <c r="X573">
        <f>+Casos_PN_CORR[[#This Row],[43918]]-Casos_PN_CORR[[#This Row],[43917]]</f>
        <v>0</v>
      </c>
      <c r="Y573">
        <f>+Casos_PN_CORR[[#This Row],[43919]]-Casos_PN_CORR[[#This Row],[43918]]</f>
        <v>0</v>
      </c>
      <c r="Z573">
        <f>+Casos_PN_CORR[[#This Row],[43920]]-Casos_PN_CORR[[#This Row],[43919]]</f>
        <v>0</v>
      </c>
      <c r="AA573">
        <f>+Casos_PN_CORR[[#This Row],[43921]]-Casos_PN_CORR[[#This Row],[43920]]</f>
        <v>0</v>
      </c>
      <c r="AB573">
        <f>+Casos_PN_CORR[[#This Row],[43922]]-Casos_PN_CORR[[#This Row],[43921]]</f>
        <v>0</v>
      </c>
      <c r="AC573">
        <f>+Casos_PN_CORR[[#This Row],[43923]]-Casos_PN_CORR[[#This Row],[43922]]</f>
        <v>0</v>
      </c>
      <c r="AD573">
        <f>+Casos_PN_CORR[[#This Row],[43924]]-Casos_PN_CORR[[#This Row],[43923]]</f>
        <v>0</v>
      </c>
      <c r="AE573">
        <f>+Casos_PN_CORR[[#This Row],[43925]]-Casos_PN_CORR[[#This Row],[43924]]</f>
        <v>0</v>
      </c>
      <c r="AF573">
        <f>+Casos_PN_CORR[[#This Row],[43926]]-Casos_PN_CORR[[#This Row],[43925]]</f>
        <v>0</v>
      </c>
      <c r="AG573">
        <f>+Casos_PN_CORR[[#This Row],[43927]]-Casos_PN_CORR[[#This Row],[43926]]</f>
        <v>0</v>
      </c>
      <c r="AH573">
        <f>+Casos_PN_CORR[[#This Row],[43928]]-Casos_PN_CORR[[#This Row],[43927]]</f>
        <v>0</v>
      </c>
      <c r="AI573">
        <f>+Casos_PN_CORR[[#This Row],[43929]]-Casos_PN_CORR[[#This Row],[43928]]</f>
        <v>0</v>
      </c>
      <c r="AJ573">
        <f>+Casos_PN_CORR[[#This Row],[43930]]-Casos_PN_CORR[[#This Row],[43929]]</f>
        <v>0</v>
      </c>
      <c r="AK573">
        <f>+Casos_PN_CORR[[#This Row],[43931]]-Casos_PN_CORR[[#This Row],[43930]]</f>
        <v>0</v>
      </c>
      <c r="AL573">
        <f>+Casos_PN_CORR[[#This Row],[43932]]-Casos_PN_CORR[[#This Row],[43931]]</f>
        <v>0</v>
      </c>
      <c r="AM573">
        <f>+Casos_PN_CORR[[#This Row],[43933]]-Casos_PN_CORR[[#This Row],[43932]]</f>
        <v>0</v>
      </c>
      <c r="AN573">
        <f>+Casos_PN_CORR[[#This Row],[43934]]-Casos_PN_CORR[[#This Row],[43933]]</f>
        <v>0</v>
      </c>
      <c r="AO573">
        <f>+Casos_PN_CORR[[#This Row],[43935]]-Casos_PN_CORR[[#This Row],[43934]]</f>
        <v>0</v>
      </c>
      <c r="AP573">
        <f>+Casos_PN_CORR[[#This Row],[43936]]-Casos_PN_CORR[[#This Row],[43935]]</f>
        <v>0</v>
      </c>
      <c r="AQ573">
        <f>+Casos_PN_CORR[[#This Row],[43937]]-Casos_PN_CORR[[#This Row],[43936]]</f>
        <v>0</v>
      </c>
      <c r="AR573">
        <f>+Casos_PN_CORR[[#This Row],[43938]]-Casos_PN_CORR[[#This Row],[43937]]</f>
        <v>0</v>
      </c>
      <c r="AS573">
        <f>+Casos_PN_CORR[[#This Row],[43939]]-Casos_PN_CORR[[#This Row],[43938]]</f>
        <v>0</v>
      </c>
      <c r="AT573">
        <f>+Casos_PN_CORR[[#This Row],[43940]]-Casos_PN_CORR[[#This Row],[43939]]</f>
        <v>0</v>
      </c>
      <c r="AU573">
        <f>+Casos_PN_CORR[[#This Row],[43941]]-Casos_PN_CORR[[#This Row],[43940]]</f>
        <v>0</v>
      </c>
      <c r="AV573">
        <f>+Casos_PN_CORR[[#This Row],[43942]]-Casos_PN_CORR[[#This Row],[43941]]</f>
        <v>0</v>
      </c>
      <c r="AW573">
        <f>+Casos_PN_CORR[[#This Row],[43943]]-Casos_PN_CORR[[#This Row],[43942]]</f>
        <v>0</v>
      </c>
      <c r="AX573">
        <f>+Casos_PN_CORR[[#This Row],[43944]]-Casos_PN_CORR[[#This Row],[43943]]</f>
        <v>0</v>
      </c>
      <c r="AY573">
        <f>+Casos_PN_CORR[[#This Row],[43945]]-Casos_PN_CORR[[#This Row],[43944]]</f>
        <v>0</v>
      </c>
      <c r="AZ573">
        <f>+Casos_PN_CORR[[#This Row],[43946]]-Casos_PN_CORR[[#This Row],[43945]]</f>
        <v>0</v>
      </c>
      <c r="BA573">
        <f>+Casos_PN_CORR[[#This Row],[43947]]-Casos_PN_CORR[[#This Row],[43946]]</f>
        <v>0</v>
      </c>
      <c r="BB573">
        <f>+Casos_PN_CORR[[#This Row],[43948]]-Casos_PN_CORR[[#This Row],[43947]]</f>
        <v>0</v>
      </c>
      <c r="BC573">
        <f>+Casos_PN_CORR[[#This Row],[43949]]-Casos_PN_CORR[[#This Row],[43948]]</f>
        <v>0</v>
      </c>
      <c r="BD573">
        <f>+Casos_PN_CORR[[#This Row],[43950]]-Casos_PN_CORR[[#This Row],[43949]]</f>
        <v>0</v>
      </c>
      <c r="BE573">
        <f>+Casos_PN_CORR[[#This Row],[43951]]-Casos_PN_CORR[[#This Row],[43950]]</f>
        <v>0</v>
      </c>
      <c r="BF573">
        <f>+Casos_PN_CORR[[#This Row],[43952]]-Casos_PN_CORR[[#This Row],[43951]]</f>
        <v>0</v>
      </c>
      <c r="BG573">
        <f>+Casos_PN_CORR[[#This Row],[43953]]-Casos_PN_CORR[[#This Row],[43952]]</f>
        <v>0</v>
      </c>
      <c r="BH573">
        <f>+Casos_PN_CORR[[#This Row],[43954]]-Casos_PN_CORR[[#This Row],[43953]]</f>
        <v>0</v>
      </c>
      <c r="BI573">
        <f>+Casos_PN_CORR[[#This Row],[43955]]-Casos_PN_CORR[[#This Row],[43954]]</f>
        <v>0</v>
      </c>
      <c r="BJ573">
        <f>+Casos_PN_CORR[[#This Row],[43956]]-Casos_PN_CORR[[#This Row],[43955]]</f>
        <v>0</v>
      </c>
      <c r="BK573">
        <f>+Casos_PN_CORR[[#This Row],[43957]]-Casos_PN_CORR[[#This Row],[43956]]</f>
        <v>0</v>
      </c>
      <c r="BL573">
        <f>+Casos_PN_CORR[[#This Row],[43958]]-Casos_PN_CORR[[#This Row],[43957]]</f>
        <v>0</v>
      </c>
      <c r="BM573">
        <f>+Casos_PN_CORR[[#This Row],[43959]]-Casos_PN_CORR[[#This Row],[43958]]</f>
        <v>0</v>
      </c>
      <c r="BN573">
        <f>+Casos_PN_CORR[[#This Row],[43960]]-Casos_PN_CORR[[#This Row],[43959]]</f>
        <v>0</v>
      </c>
      <c r="BO573">
        <f>+Casos_PN_CORR[[#This Row],[43961]]-Casos_PN_CORR[[#This Row],[43960]]</f>
        <v>0</v>
      </c>
      <c r="BP573">
        <f>+Casos_PN_CORR[[#This Row],[43962]]-Casos_PN_CORR[[#This Row],[43961]]</f>
        <v>0</v>
      </c>
      <c r="BQ573">
        <f>+Casos_PN_CORR[[#This Row],[43963]]-Casos_PN_CORR[[#This Row],[43962]]</f>
        <v>0</v>
      </c>
      <c r="BR573">
        <f>+Casos_PN_CORR[[#This Row],[43964]]-Casos_PN_CORR[[#This Row],[43963]]</f>
        <v>0</v>
      </c>
      <c r="BS573">
        <f>+Casos_PN_CORR[[#This Row],[43965]]-Casos_PN_CORR[[#This Row],[43964]]</f>
        <v>0</v>
      </c>
      <c r="BT573">
        <f>+Casos_PN_CORR[[#This Row],[43966]]-Casos_PN_CORR[[#This Row],[43965]]</f>
        <v>0</v>
      </c>
      <c r="BU573">
        <f>+Casos_PN_CORR[[#This Row],[43967]]-Casos_PN_CORR[[#This Row],[43966]]</f>
        <v>0</v>
      </c>
      <c r="BV573">
        <f>+Casos_PN_CORR[[#This Row],[43968]]-Casos_PN_CORR[[#This Row],[43967]]</f>
        <v>0</v>
      </c>
      <c r="BW573">
        <f>+Casos_PN_CORR[[#This Row],[43969]]-Casos_PN_CORR[[#This Row],[43968]]</f>
        <v>0</v>
      </c>
      <c r="BX573">
        <f>+Casos_PN_CORR[[#This Row],[43970]]-Casos_PN_CORR[[#This Row],[43969]]</f>
        <v>0</v>
      </c>
      <c r="BY573">
        <f>+Casos_PN_CORR[[#This Row],[43971]]-Casos_PN_CORR[[#This Row],[43970]]</f>
        <v>0</v>
      </c>
      <c r="BZ573">
        <f>+Casos_PN_CORR[[#This Row],[43972]]-Casos_PN_CORR[[#This Row],[43971]]</f>
        <v>0</v>
      </c>
      <c r="CA573">
        <f>+Casos_PN_CORR[[#This Row],[43973]]-Casos_PN_CORR[[#This Row],[43972]]</f>
        <v>0</v>
      </c>
      <c r="CB573">
        <f>+Casos_PN_CORR[[#This Row],[43974]]-Casos_PN_CORR[[#This Row],[43973]]</f>
        <v>0</v>
      </c>
      <c r="CC573">
        <f>+Casos_PN_CORR[[#This Row],[43975]]-Casos_PN_CORR[[#This Row],[43974]]</f>
        <v>0</v>
      </c>
      <c r="CD573">
        <f>+Casos_PN_CORR[[#This Row],[43976]]-Casos_PN_CORR[[#This Row],[43975]]</f>
        <v>0</v>
      </c>
      <c r="CE573">
        <f>+Casos_PN_CORR[[#This Row],[43977]]-Casos_PN_CORR[[#This Row],[43976]]</f>
        <v>0</v>
      </c>
      <c r="CF573">
        <f>+Casos_PN_CORR[[#This Row],[43978]]-Casos_PN_CORR[[#This Row],[43977]]</f>
        <v>0</v>
      </c>
      <c r="CG573">
        <f>+Casos_PN_CORR[[#This Row],[43979]]-Casos_PN_CORR[[#This Row],[43978]]</f>
        <v>0</v>
      </c>
      <c r="CH573">
        <f>+Casos_PN_CORR[[#This Row],[43980]]-Casos_PN_CORR[[#This Row],[43979]]</f>
        <v>0</v>
      </c>
      <c r="CI573">
        <f>+Casos_PN_CORR[[#This Row],[43981]]-Casos_PN_CORR[[#This Row],[43980]]</f>
        <v>0</v>
      </c>
      <c r="CJ573">
        <f>+Casos_PN_CORR[[#This Row],[43982]]-Casos_PN_CORR[[#This Row],[43981]]</f>
        <v>0</v>
      </c>
      <c r="CK573">
        <f>+Casos_PN_CORR[[#This Row],[43983]]-Casos_PN_CORR[[#This Row],[43982]]</f>
        <v>0</v>
      </c>
      <c r="CL573">
        <f>+Casos_PN_CORR[[#This Row],[43984]]-Casos_PN_CORR[[#This Row],[43983]]</f>
        <v>0</v>
      </c>
      <c r="CM573">
        <f>+Casos_PN_CORR[[#This Row],[43985]]-Casos_PN_CORR[[#This Row],[43984]]</f>
        <v>0</v>
      </c>
      <c r="CN573">
        <f>+Casos_PN_CORR[[#This Row],[43986]]-Casos_PN_CORR[[#This Row],[43985]]</f>
        <v>0</v>
      </c>
      <c r="CO573">
        <f>+Casos_PN_CORR[[#This Row],[43987]]-Casos_PN_CORR[[#This Row],[43986]]</f>
        <v>0</v>
      </c>
      <c r="CP573">
        <f>+Casos_PN_CORR[[#This Row],[43988]]-Casos_PN_CORR[[#This Row],[43987]]</f>
        <v>0</v>
      </c>
      <c r="CQ573">
        <f>+Casos_PN_CORR[[#This Row],[43989]]-Casos_PN_CORR[[#This Row],[43988]]</f>
        <v>0</v>
      </c>
      <c r="CR573">
        <f>+Casos_PN_CORR[[#This Row],[43990]]-Casos_PN_CORR[[#This Row],[43989]]</f>
        <v>0</v>
      </c>
      <c r="CS573">
        <f>+Casos_PN_CORR[[#This Row],[43991]]-Casos_PN_CORR[[#This Row],[43990]]</f>
        <v>0</v>
      </c>
      <c r="CT573">
        <f>+Casos_PN_CORR[[#This Row],[43992]]-Casos_PN_CORR[[#This Row],[43991]]</f>
        <v>0</v>
      </c>
      <c r="CU573">
        <f>+Casos_PN_CORR[[#This Row],[43993]]-Casos_PN_CORR[[#This Row],[43992]]</f>
        <v>0</v>
      </c>
    </row>
    <row r="574" spans="1:99" x14ac:dyDescent="0.3">
      <c r="A574">
        <v>90801</v>
      </c>
      <c r="B574" s="2" t="s">
        <v>114</v>
      </c>
      <c r="C574" s="2" t="s">
        <v>118</v>
      </c>
      <c r="D574" s="2" t="s">
        <v>264</v>
      </c>
      <c r="E574" s="4">
        <f t="shared" si="8"/>
        <v>0</v>
      </c>
      <c r="F574">
        <f>+Casos_PN_CORR[[#This Row],[43900]]</f>
        <v>0</v>
      </c>
      <c r="G574">
        <f>+Casos_PN_CORR[[#This Row],[43901]]-Casos_PN_CORR[[#This Row],[43900]]</f>
        <v>0</v>
      </c>
      <c r="H574">
        <f>+Casos_PN_CORR[[#This Row],[43902]]-Casos_PN_CORR[[#This Row],[43901]]</f>
        <v>0</v>
      </c>
      <c r="I574">
        <f>+Casos_PN_CORR[[#This Row],[43903]]-Casos_PN_CORR[[#This Row],[43902]]</f>
        <v>0</v>
      </c>
      <c r="J574">
        <f>+Casos_PN_CORR[[#This Row],[43904]]-Casos_PN_CORR[[#This Row],[43903]]</f>
        <v>0</v>
      </c>
      <c r="K574">
        <f>+Casos_PN_CORR[[#This Row],[43905]]-Casos_PN_CORR[[#This Row],[43904]]</f>
        <v>0</v>
      </c>
      <c r="L574">
        <f>+Casos_PN_CORR[[#This Row],[43906]]-Casos_PN_CORR[[#This Row],[43905]]</f>
        <v>0</v>
      </c>
      <c r="M574">
        <f>+Casos_PN_CORR[[#This Row],[43907]]-Casos_PN_CORR[[#This Row],[43906]]</f>
        <v>0</v>
      </c>
      <c r="N574">
        <f>+Casos_PN_CORR[[#This Row],[43908]]-Casos_PN_CORR[[#This Row],[43907]]</f>
        <v>0</v>
      </c>
      <c r="O574">
        <f>+Casos_PN_CORR[[#This Row],[43909]]-Casos_PN_CORR[[#This Row],[43908]]</f>
        <v>0</v>
      </c>
      <c r="P574">
        <f>+Casos_PN_CORR[[#This Row],[43910]]-Casos_PN_CORR[[#This Row],[43909]]</f>
        <v>0</v>
      </c>
      <c r="Q574">
        <f>+Casos_PN_CORR[[#This Row],[43911]]-Casos_PN_CORR[[#This Row],[43910]]</f>
        <v>0</v>
      </c>
      <c r="R574">
        <f>+Casos_PN_CORR[[#This Row],[43912]]-Casos_PN_CORR[[#This Row],[43911]]</f>
        <v>0</v>
      </c>
      <c r="S574">
        <f>+Casos_PN_CORR[[#This Row],[43913]]-Casos_PN_CORR[[#This Row],[43912]]</f>
        <v>0</v>
      </c>
      <c r="T574">
        <f>+Casos_PN_CORR[[#This Row],[43914]]-Casos_PN_CORR[[#This Row],[43913]]</f>
        <v>0</v>
      </c>
      <c r="U574">
        <f>+Casos_PN_CORR[[#This Row],[43915]]-Casos_PN_CORR[[#This Row],[43914]]</f>
        <v>0</v>
      </c>
      <c r="V574">
        <f>+Casos_PN_CORR[[#This Row],[43916]]-Casos_PN_CORR[[#This Row],[43915]]</f>
        <v>0</v>
      </c>
      <c r="W574">
        <f>+Casos_PN_CORR[[#This Row],[43917]]-Casos_PN_CORR[[#This Row],[43916]]</f>
        <v>0</v>
      </c>
      <c r="X574">
        <f>+Casos_PN_CORR[[#This Row],[43918]]-Casos_PN_CORR[[#This Row],[43917]]</f>
        <v>0</v>
      </c>
      <c r="Y574">
        <f>+Casos_PN_CORR[[#This Row],[43919]]-Casos_PN_CORR[[#This Row],[43918]]</f>
        <v>0</v>
      </c>
      <c r="Z574">
        <f>+Casos_PN_CORR[[#This Row],[43920]]-Casos_PN_CORR[[#This Row],[43919]]</f>
        <v>0</v>
      </c>
      <c r="AA574">
        <f>+Casos_PN_CORR[[#This Row],[43921]]-Casos_PN_CORR[[#This Row],[43920]]</f>
        <v>0</v>
      </c>
      <c r="AB574">
        <f>+Casos_PN_CORR[[#This Row],[43922]]-Casos_PN_CORR[[#This Row],[43921]]</f>
        <v>0</v>
      </c>
      <c r="AC574">
        <f>+Casos_PN_CORR[[#This Row],[43923]]-Casos_PN_CORR[[#This Row],[43922]]</f>
        <v>0</v>
      </c>
      <c r="AD574">
        <f>+Casos_PN_CORR[[#This Row],[43924]]-Casos_PN_CORR[[#This Row],[43923]]</f>
        <v>0</v>
      </c>
      <c r="AE574">
        <f>+Casos_PN_CORR[[#This Row],[43925]]-Casos_PN_CORR[[#This Row],[43924]]</f>
        <v>0</v>
      </c>
      <c r="AF574">
        <f>+Casos_PN_CORR[[#This Row],[43926]]-Casos_PN_CORR[[#This Row],[43925]]</f>
        <v>0</v>
      </c>
      <c r="AG574">
        <f>+Casos_PN_CORR[[#This Row],[43927]]-Casos_PN_CORR[[#This Row],[43926]]</f>
        <v>0</v>
      </c>
      <c r="AH574">
        <f>+Casos_PN_CORR[[#This Row],[43928]]-Casos_PN_CORR[[#This Row],[43927]]</f>
        <v>0</v>
      </c>
      <c r="AI574">
        <f>+Casos_PN_CORR[[#This Row],[43929]]-Casos_PN_CORR[[#This Row],[43928]]</f>
        <v>0</v>
      </c>
      <c r="AJ574">
        <f>+Casos_PN_CORR[[#This Row],[43930]]-Casos_PN_CORR[[#This Row],[43929]]</f>
        <v>0</v>
      </c>
      <c r="AK574">
        <f>+Casos_PN_CORR[[#This Row],[43931]]-Casos_PN_CORR[[#This Row],[43930]]</f>
        <v>0</v>
      </c>
      <c r="AL574">
        <f>+Casos_PN_CORR[[#This Row],[43932]]-Casos_PN_CORR[[#This Row],[43931]]</f>
        <v>0</v>
      </c>
      <c r="AM574">
        <f>+Casos_PN_CORR[[#This Row],[43933]]-Casos_PN_CORR[[#This Row],[43932]]</f>
        <v>0</v>
      </c>
      <c r="AN574">
        <f>+Casos_PN_CORR[[#This Row],[43934]]-Casos_PN_CORR[[#This Row],[43933]]</f>
        <v>0</v>
      </c>
      <c r="AO574">
        <f>+Casos_PN_CORR[[#This Row],[43935]]-Casos_PN_CORR[[#This Row],[43934]]</f>
        <v>0</v>
      </c>
      <c r="AP574">
        <f>+Casos_PN_CORR[[#This Row],[43936]]-Casos_PN_CORR[[#This Row],[43935]]</f>
        <v>0</v>
      </c>
      <c r="AQ574">
        <f>+Casos_PN_CORR[[#This Row],[43937]]-Casos_PN_CORR[[#This Row],[43936]]</f>
        <v>0</v>
      </c>
      <c r="AR574">
        <f>+Casos_PN_CORR[[#This Row],[43938]]-Casos_PN_CORR[[#This Row],[43937]]</f>
        <v>0</v>
      </c>
      <c r="AS574">
        <f>+Casos_PN_CORR[[#This Row],[43939]]-Casos_PN_CORR[[#This Row],[43938]]</f>
        <v>0</v>
      </c>
      <c r="AT574">
        <f>+Casos_PN_CORR[[#This Row],[43940]]-Casos_PN_CORR[[#This Row],[43939]]</f>
        <v>0</v>
      </c>
      <c r="AU574">
        <f>+Casos_PN_CORR[[#This Row],[43941]]-Casos_PN_CORR[[#This Row],[43940]]</f>
        <v>0</v>
      </c>
      <c r="AV574">
        <f>+Casos_PN_CORR[[#This Row],[43942]]-Casos_PN_CORR[[#This Row],[43941]]</f>
        <v>0</v>
      </c>
      <c r="AW574">
        <f>+Casos_PN_CORR[[#This Row],[43943]]-Casos_PN_CORR[[#This Row],[43942]]</f>
        <v>0</v>
      </c>
      <c r="AX574">
        <f>+Casos_PN_CORR[[#This Row],[43944]]-Casos_PN_CORR[[#This Row],[43943]]</f>
        <v>0</v>
      </c>
      <c r="AY574">
        <f>+Casos_PN_CORR[[#This Row],[43945]]-Casos_PN_CORR[[#This Row],[43944]]</f>
        <v>0</v>
      </c>
      <c r="AZ574">
        <f>+Casos_PN_CORR[[#This Row],[43946]]-Casos_PN_CORR[[#This Row],[43945]]</f>
        <v>0</v>
      </c>
      <c r="BA574">
        <f>+Casos_PN_CORR[[#This Row],[43947]]-Casos_PN_CORR[[#This Row],[43946]]</f>
        <v>0</v>
      </c>
      <c r="BB574">
        <f>+Casos_PN_CORR[[#This Row],[43948]]-Casos_PN_CORR[[#This Row],[43947]]</f>
        <v>0</v>
      </c>
      <c r="BC574">
        <f>+Casos_PN_CORR[[#This Row],[43949]]-Casos_PN_CORR[[#This Row],[43948]]</f>
        <v>0</v>
      </c>
      <c r="BD574">
        <f>+Casos_PN_CORR[[#This Row],[43950]]-Casos_PN_CORR[[#This Row],[43949]]</f>
        <v>0</v>
      </c>
      <c r="BE574">
        <f>+Casos_PN_CORR[[#This Row],[43951]]-Casos_PN_CORR[[#This Row],[43950]]</f>
        <v>0</v>
      </c>
      <c r="BF574">
        <f>+Casos_PN_CORR[[#This Row],[43952]]-Casos_PN_CORR[[#This Row],[43951]]</f>
        <v>0</v>
      </c>
      <c r="BG574">
        <f>+Casos_PN_CORR[[#This Row],[43953]]-Casos_PN_CORR[[#This Row],[43952]]</f>
        <v>0</v>
      </c>
      <c r="BH574">
        <f>+Casos_PN_CORR[[#This Row],[43954]]-Casos_PN_CORR[[#This Row],[43953]]</f>
        <v>0</v>
      </c>
      <c r="BI574">
        <f>+Casos_PN_CORR[[#This Row],[43955]]-Casos_PN_CORR[[#This Row],[43954]]</f>
        <v>0</v>
      </c>
      <c r="BJ574">
        <f>+Casos_PN_CORR[[#This Row],[43956]]-Casos_PN_CORR[[#This Row],[43955]]</f>
        <v>0</v>
      </c>
      <c r="BK574">
        <f>+Casos_PN_CORR[[#This Row],[43957]]-Casos_PN_CORR[[#This Row],[43956]]</f>
        <v>0</v>
      </c>
      <c r="BL574">
        <f>+Casos_PN_CORR[[#This Row],[43958]]-Casos_PN_CORR[[#This Row],[43957]]</f>
        <v>0</v>
      </c>
      <c r="BM574">
        <f>+Casos_PN_CORR[[#This Row],[43959]]-Casos_PN_CORR[[#This Row],[43958]]</f>
        <v>0</v>
      </c>
      <c r="BN574">
        <f>+Casos_PN_CORR[[#This Row],[43960]]-Casos_PN_CORR[[#This Row],[43959]]</f>
        <v>0</v>
      </c>
      <c r="BO574">
        <f>+Casos_PN_CORR[[#This Row],[43961]]-Casos_PN_CORR[[#This Row],[43960]]</f>
        <v>0</v>
      </c>
      <c r="BP574">
        <f>+Casos_PN_CORR[[#This Row],[43962]]-Casos_PN_CORR[[#This Row],[43961]]</f>
        <v>0</v>
      </c>
      <c r="BQ574">
        <f>+Casos_PN_CORR[[#This Row],[43963]]-Casos_PN_CORR[[#This Row],[43962]]</f>
        <v>0</v>
      </c>
      <c r="BR574">
        <f>+Casos_PN_CORR[[#This Row],[43964]]-Casos_PN_CORR[[#This Row],[43963]]</f>
        <v>0</v>
      </c>
      <c r="BS574">
        <f>+Casos_PN_CORR[[#This Row],[43965]]-Casos_PN_CORR[[#This Row],[43964]]</f>
        <v>0</v>
      </c>
      <c r="BT574">
        <f>+Casos_PN_CORR[[#This Row],[43966]]-Casos_PN_CORR[[#This Row],[43965]]</f>
        <v>0</v>
      </c>
      <c r="BU574">
        <f>+Casos_PN_CORR[[#This Row],[43967]]-Casos_PN_CORR[[#This Row],[43966]]</f>
        <v>0</v>
      </c>
      <c r="BV574">
        <f>+Casos_PN_CORR[[#This Row],[43968]]-Casos_PN_CORR[[#This Row],[43967]]</f>
        <v>0</v>
      </c>
      <c r="BW574">
        <f>+Casos_PN_CORR[[#This Row],[43969]]-Casos_PN_CORR[[#This Row],[43968]]</f>
        <v>0</v>
      </c>
      <c r="BX574">
        <f>+Casos_PN_CORR[[#This Row],[43970]]-Casos_PN_CORR[[#This Row],[43969]]</f>
        <v>0</v>
      </c>
      <c r="BY574">
        <f>+Casos_PN_CORR[[#This Row],[43971]]-Casos_PN_CORR[[#This Row],[43970]]</f>
        <v>0</v>
      </c>
      <c r="BZ574">
        <f>+Casos_PN_CORR[[#This Row],[43972]]-Casos_PN_CORR[[#This Row],[43971]]</f>
        <v>0</v>
      </c>
      <c r="CA574">
        <f>+Casos_PN_CORR[[#This Row],[43973]]-Casos_PN_CORR[[#This Row],[43972]]</f>
        <v>0</v>
      </c>
      <c r="CB574">
        <f>+Casos_PN_CORR[[#This Row],[43974]]-Casos_PN_CORR[[#This Row],[43973]]</f>
        <v>0</v>
      </c>
      <c r="CC574">
        <f>+Casos_PN_CORR[[#This Row],[43975]]-Casos_PN_CORR[[#This Row],[43974]]</f>
        <v>0</v>
      </c>
      <c r="CD574">
        <f>+Casos_PN_CORR[[#This Row],[43976]]-Casos_PN_CORR[[#This Row],[43975]]</f>
        <v>0</v>
      </c>
      <c r="CE574">
        <f>+Casos_PN_CORR[[#This Row],[43977]]-Casos_PN_CORR[[#This Row],[43976]]</f>
        <v>0</v>
      </c>
      <c r="CF574">
        <f>+Casos_PN_CORR[[#This Row],[43978]]-Casos_PN_CORR[[#This Row],[43977]]</f>
        <v>0</v>
      </c>
      <c r="CG574">
        <f>+Casos_PN_CORR[[#This Row],[43979]]-Casos_PN_CORR[[#This Row],[43978]]</f>
        <v>0</v>
      </c>
      <c r="CH574">
        <f>+Casos_PN_CORR[[#This Row],[43980]]-Casos_PN_CORR[[#This Row],[43979]]</f>
        <v>0</v>
      </c>
      <c r="CI574">
        <f>+Casos_PN_CORR[[#This Row],[43981]]-Casos_PN_CORR[[#This Row],[43980]]</f>
        <v>0</v>
      </c>
      <c r="CJ574">
        <f>+Casos_PN_CORR[[#This Row],[43982]]-Casos_PN_CORR[[#This Row],[43981]]</f>
        <v>0</v>
      </c>
      <c r="CK574">
        <f>+Casos_PN_CORR[[#This Row],[43983]]-Casos_PN_CORR[[#This Row],[43982]]</f>
        <v>0</v>
      </c>
      <c r="CL574">
        <f>+Casos_PN_CORR[[#This Row],[43984]]-Casos_PN_CORR[[#This Row],[43983]]</f>
        <v>0</v>
      </c>
      <c r="CM574">
        <f>+Casos_PN_CORR[[#This Row],[43985]]-Casos_PN_CORR[[#This Row],[43984]]</f>
        <v>0</v>
      </c>
      <c r="CN574">
        <f>+Casos_PN_CORR[[#This Row],[43986]]-Casos_PN_CORR[[#This Row],[43985]]</f>
        <v>0</v>
      </c>
      <c r="CO574">
        <f>+Casos_PN_CORR[[#This Row],[43987]]-Casos_PN_CORR[[#This Row],[43986]]</f>
        <v>0</v>
      </c>
      <c r="CP574">
        <f>+Casos_PN_CORR[[#This Row],[43988]]-Casos_PN_CORR[[#This Row],[43987]]</f>
        <v>0</v>
      </c>
      <c r="CQ574">
        <f>+Casos_PN_CORR[[#This Row],[43989]]-Casos_PN_CORR[[#This Row],[43988]]</f>
        <v>0</v>
      </c>
      <c r="CR574">
        <f>+Casos_PN_CORR[[#This Row],[43990]]-Casos_PN_CORR[[#This Row],[43989]]</f>
        <v>0</v>
      </c>
      <c r="CS574">
        <f>+Casos_PN_CORR[[#This Row],[43991]]-Casos_PN_CORR[[#This Row],[43990]]</f>
        <v>0</v>
      </c>
      <c r="CT574">
        <f>+Casos_PN_CORR[[#This Row],[43992]]-Casos_PN_CORR[[#This Row],[43991]]</f>
        <v>0</v>
      </c>
      <c r="CU574">
        <f>+Casos_PN_CORR[[#This Row],[43993]]-Casos_PN_CORR[[#This Row],[43992]]</f>
        <v>0</v>
      </c>
    </row>
    <row r="575" spans="1:99" x14ac:dyDescent="0.3">
      <c r="A575">
        <v>40515</v>
      </c>
      <c r="B575" s="2" t="s">
        <v>154</v>
      </c>
      <c r="C575" s="2" t="s">
        <v>236</v>
      </c>
      <c r="D575" s="2" t="s">
        <v>277</v>
      </c>
      <c r="E575" s="4">
        <f t="shared" si="8"/>
        <v>0</v>
      </c>
      <c r="F575">
        <f>+Casos_PN_CORR[[#This Row],[43900]]</f>
        <v>0</v>
      </c>
      <c r="G575">
        <f>+Casos_PN_CORR[[#This Row],[43901]]-Casos_PN_CORR[[#This Row],[43900]]</f>
        <v>0</v>
      </c>
      <c r="H575">
        <f>+Casos_PN_CORR[[#This Row],[43902]]-Casos_PN_CORR[[#This Row],[43901]]</f>
        <v>0</v>
      </c>
      <c r="I575">
        <f>+Casos_PN_CORR[[#This Row],[43903]]-Casos_PN_CORR[[#This Row],[43902]]</f>
        <v>0</v>
      </c>
      <c r="J575">
        <f>+Casos_PN_CORR[[#This Row],[43904]]-Casos_PN_CORR[[#This Row],[43903]]</f>
        <v>0</v>
      </c>
      <c r="K575">
        <f>+Casos_PN_CORR[[#This Row],[43905]]-Casos_PN_CORR[[#This Row],[43904]]</f>
        <v>0</v>
      </c>
      <c r="L575">
        <f>+Casos_PN_CORR[[#This Row],[43906]]-Casos_PN_CORR[[#This Row],[43905]]</f>
        <v>0</v>
      </c>
      <c r="M575">
        <f>+Casos_PN_CORR[[#This Row],[43907]]-Casos_PN_CORR[[#This Row],[43906]]</f>
        <v>0</v>
      </c>
      <c r="N575">
        <f>+Casos_PN_CORR[[#This Row],[43908]]-Casos_PN_CORR[[#This Row],[43907]]</f>
        <v>0</v>
      </c>
      <c r="O575">
        <f>+Casos_PN_CORR[[#This Row],[43909]]-Casos_PN_CORR[[#This Row],[43908]]</f>
        <v>0</v>
      </c>
      <c r="P575">
        <f>+Casos_PN_CORR[[#This Row],[43910]]-Casos_PN_CORR[[#This Row],[43909]]</f>
        <v>0</v>
      </c>
      <c r="Q575">
        <f>+Casos_PN_CORR[[#This Row],[43911]]-Casos_PN_CORR[[#This Row],[43910]]</f>
        <v>0</v>
      </c>
      <c r="R575">
        <f>+Casos_PN_CORR[[#This Row],[43912]]-Casos_PN_CORR[[#This Row],[43911]]</f>
        <v>0</v>
      </c>
      <c r="S575">
        <f>+Casos_PN_CORR[[#This Row],[43913]]-Casos_PN_CORR[[#This Row],[43912]]</f>
        <v>0</v>
      </c>
      <c r="T575">
        <f>+Casos_PN_CORR[[#This Row],[43914]]-Casos_PN_CORR[[#This Row],[43913]]</f>
        <v>0</v>
      </c>
      <c r="U575">
        <f>+Casos_PN_CORR[[#This Row],[43915]]-Casos_PN_CORR[[#This Row],[43914]]</f>
        <v>0</v>
      </c>
      <c r="V575">
        <f>+Casos_PN_CORR[[#This Row],[43916]]-Casos_PN_CORR[[#This Row],[43915]]</f>
        <v>0</v>
      </c>
      <c r="W575">
        <f>+Casos_PN_CORR[[#This Row],[43917]]-Casos_PN_CORR[[#This Row],[43916]]</f>
        <v>0</v>
      </c>
      <c r="X575">
        <f>+Casos_PN_CORR[[#This Row],[43918]]-Casos_PN_CORR[[#This Row],[43917]]</f>
        <v>0</v>
      </c>
      <c r="Y575">
        <f>+Casos_PN_CORR[[#This Row],[43919]]-Casos_PN_CORR[[#This Row],[43918]]</f>
        <v>0</v>
      </c>
      <c r="Z575">
        <f>+Casos_PN_CORR[[#This Row],[43920]]-Casos_PN_CORR[[#This Row],[43919]]</f>
        <v>0</v>
      </c>
      <c r="AA575">
        <f>+Casos_PN_CORR[[#This Row],[43921]]-Casos_PN_CORR[[#This Row],[43920]]</f>
        <v>0</v>
      </c>
      <c r="AB575">
        <f>+Casos_PN_CORR[[#This Row],[43922]]-Casos_PN_CORR[[#This Row],[43921]]</f>
        <v>0</v>
      </c>
      <c r="AC575">
        <f>+Casos_PN_CORR[[#This Row],[43923]]-Casos_PN_CORR[[#This Row],[43922]]</f>
        <v>0</v>
      </c>
      <c r="AD575">
        <f>+Casos_PN_CORR[[#This Row],[43924]]-Casos_PN_CORR[[#This Row],[43923]]</f>
        <v>0</v>
      </c>
      <c r="AE575">
        <f>+Casos_PN_CORR[[#This Row],[43925]]-Casos_PN_CORR[[#This Row],[43924]]</f>
        <v>0</v>
      </c>
      <c r="AF575">
        <f>+Casos_PN_CORR[[#This Row],[43926]]-Casos_PN_CORR[[#This Row],[43925]]</f>
        <v>0</v>
      </c>
      <c r="AG575">
        <f>+Casos_PN_CORR[[#This Row],[43927]]-Casos_PN_CORR[[#This Row],[43926]]</f>
        <v>0</v>
      </c>
      <c r="AH575">
        <f>+Casos_PN_CORR[[#This Row],[43928]]-Casos_PN_CORR[[#This Row],[43927]]</f>
        <v>0</v>
      </c>
      <c r="AI575">
        <f>+Casos_PN_CORR[[#This Row],[43929]]-Casos_PN_CORR[[#This Row],[43928]]</f>
        <v>0</v>
      </c>
      <c r="AJ575">
        <f>+Casos_PN_CORR[[#This Row],[43930]]-Casos_PN_CORR[[#This Row],[43929]]</f>
        <v>0</v>
      </c>
      <c r="AK575">
        <f>+Casos_PN_CORR[[#This Row],[43931]]-Casos_PN_CORR[[#This Row],[43930]]</f>
        <v>0</v>
      </c>
      <c r="AL575">
        <f>+Casos_PN_CORR[[#This Row],[43932]]-Casos_PN_CORR[[#This Row],[43931]]</f>
        <v>0</v>
      </c>
      <c r="AM575">
        <f>+Casos_PN_CORR[[#This Row],[43933]]-Casos_PN_CORR[[#This Row],[43932]]</f>
        <v>0</v>
      </c>
      <c r="AN575">
        <f>+Casos_PN_CORR[[#This Row],[43934]]-Casos_PN_CORR[[#This Row],[43933]]</f>
        <v>0</v>
      </c>
      <c r="AO575">
        <f>+Casos_PN_CORR[[#This Row],[43935]]-Casos_PN_CORR[[#This Row],[43934]]</f>
        <v>0</v>
      </c>
      <c r="AP575">
        <f>+Casos_PN_CORR[[#This Row],[43936]]-Casos_PN_CORR[[#This Row],[43935]]</f>
        <v>0</v>
      </c>
      <c r="AQ575">
        <f>+Casos_PN_CORR[[#This Row],[43937]]-Casos_PN_CORR[[#This Row],[43936]]</f>
        <v>0</v>
      </c>
      <c r="AR575">
        <f>+Casos_PN_CORR[[#This Row],[43938]]-Casos_PN_CORR[[#This Row],[43937]]</f>
        <v>0</v>
      </c>
      <c r="AS575">
        <f>+Casos_PN_CORR[[#This Row],[43939]]-Casos_PN_CORR[[#This Row],[43938]]</f>
        <v>0</v>
      </c>
      <c r="AT575">
        <f>+Casos_PN_CORR[[#This Row],[43940]]-Casos_PN_CORR[[#This Row],[43939]]</f>
        <v>0</v>
      </c>
      <c r="AU575">
        <f>+Casos_PN_CORR[[#This Row],[43941]]-Casos_PN_CORR[[#This Row],[43940]]</f>
        <v>0</v>
      </c>
      <c r="AV575">
        <f>+Casos_PN_CORR[[#This Row],[43942]]-Casos_PN_CORR[[#This Row],[43941]]</f>
        <v>0</v>
      </c>
      <c r="AW575">
        <f>+Casos_PN_CORR[[#This Row],[43943]]-Casos_PN_CORR[[#This Row],[43942]]</f>
        <v>0</v>
      </c>
      <c r="AX575">
        <f>+Casos_PN_CORR[[#This Row],[43944]]-Casos_PN_CORR[[#This Row],[43943]]</f>
        <v>0</v>
      </c>
      <c r="AY575">
        <f>+Casos_PN_CORR[[#This Row],[43945]]-Casos_PN_CORR[[#This Row],[43944]]</f>
        <v>0</v>
      </c>
      <c r="AZ575">
        <f>+Casos_PN_CORR[[#This Row],[43946]]-Casos_PN_CORR[[#This Row],[43945]]</f>
        <v>0</v>
      </c>
      <c r="BA575">
        <f>+Casos_PN_CORR[[#This Row],[43947]]-Casos_PN_CORR[[#This Row],[43946]]</f>
        <v>0</v>
      </c>
      <c r="BB575">
        <f>+Casos_PN_CORR[[#This Row],[43948]]-Casos_PN_CORR[[#This Row],[43947]]</f>
        <v>0</v>
      </c>
      <c r="BC575">
        <f>+Casos_PN_CORR[[#This Row],[43949]]-Casos_PN_CORR[[#This Row],[43948]]</f>
        <v>0</v>
      </c>
      <c r="BD575">
        <f>+Casos_PN_CORR[[#This Row],[43950]]-Casos_PN_CORR[[#This Row],[43949]]</f>
        <v>0</v>
      </c>
      <c r="BE575">
        <f>+Casos_PN_CORR[[#This Row],[43951]]-Casos_PN_CORR[[#This Row],[43950]]</f>
        <v>0</v>
      </c>
      <c r="BF575">
        <f>+Casos_PN_CORR[[#This Row],[43952]]-Casos_PN_CORR[[#This Row],[43951]]</f>
        <v>0</v>
      </c>
      <c r="BG575">
        <f>+Casos_PN_CORR[[#This Row],[43953]]-Casos_PN_CORR[[#This Row],[43952]]</f>
        <v>0</v>
      </c>
      <c r="BH575">
        <f>+Casos_PN_CORR[[#This Row],[43954]]-Casos_PN_CORR[[#This Row],[43953]]</f>
        <v>0</v>
      </c>
      <c r="BI575">
        <f>+Casos_PN_CORR[[#This Row],[43955]]-Casos_PN_CORR[[#This Row],[43954]]</f>
        <v>0</v>
      </c>
      <c r="BJ575">
        <f>+Casos_PN_CORR[[#This Row],[43956]]-Casos_PN_CORR[[#This Row],[43955]]</f>
        <v>0</v>
      </c>
      <c r="BK575">
        <f>+Casos_PN_CORR[[#This Row],[43957]]-Casos_PN_CORR[[#This Row],[43956]]</f>
        <v>0</v>
      </c>
      <c r="BL575">
        <f>+Casos_PN_CORR[[#This Row],[43958]]-Casos_PN_CORR[[#This Row],[43957]]</f>
        <v>0</v>
      </c>
      <c r="BM575">
        <f>+Casos_PN_CORR[[#This Row],[43959]]-Casos_PN_CORR[[#This Row],[43958]]</f>
        <v>0</v>
      </c>
      <c r="BN575">
        <f>+Casos_PN_CORR[[#This Row],[43960]]-Casos_PN_CORR[[#This Row],[43959]]</f>
        <v>0</v>
      </c>
      <c r="BO575">
        <f>+Casos_PN_CORR[[#This Row],[43961]]-Casos_PN_CORR[[#This Row],[43960]]</f>
        <v>0</v>
      </c>
      <c r="BP575">
        <f>+Casos_PN_CORR[[#This Row],[43962]]-Casos_PN_CORR[[#This Row],[43961]]</f>
        <v>0</v>
      </c>
      <c r="BQ575">
        <f>+Casos_PN_CORR[[#This Row],[43963]]-Casos_PN_CORR[[#This Row],[43962]]</f>
        <v>0</v>
      </c>
      <c r="BR575">
        <f>+Casos_PN_CORR[[#This Row],[43964]]-Casos_PN_CORR[[#This Row],[43963]]</f>
        <v>0</v>
      </c>
      <c r="BS575">
        <f>+Casos_PN_CORR[[#This Row],[43965]]-Casos_PN_CORR[[#This Row],[43964]]</f>
        <v>0</v>
      </c>
      <c r="BT575">
        <f>+Casos_PN_CORR[[#This Row],[43966]]-Casos_PN_CORR[[#This Row],[43965]]</f>
        <v>0</v>
      </c>
      <c r="BU575">
        <f>+Casos_PN_CORR[[#This Row],[43967]]-Casos_PN_CORR[[#This Row],[43966]]</f>
        <v>0</v>
      </c>
      <c r="BV575">
        <f>+Casos_PN_CORR[[#This Row],[43968]]-Casos_PN_CORR[[#This Row],[43967]]</f>
        <v>0</v>
      </c>
      <c r="BW575">
        <f>+Casos_PN_CORR[[#This Row],[43969]]-Casos_PN_CORR[[#This Row],[43968]]</f>
        <v>0</v>
      </c>
      <c r="BX575">
        <f>+Casos_PN_CORR[[#This Row],[43970]]-Casos_PN_CORR[[#This Row],[43969]]</f>
        <v>0</v>
      </c>
      <c r="BY575">
        <f>+Casos_PN_CORR[[#This Row],[43971]]-Casos_PN_CORR[[#This Row],[43970]]</f>
        <v>0</v>
      </c>
      <c r="BZ575">
        <f>+Casos_PN_CORR[[#This Row],[43972]]-Casos_PN_CORR[[#This Row],[43971]]</f>
        <v>0</v>
      </c>
      <c r="CA575">
        <f>+Casos_PN_CORR[[#This Row],[43973]]-Casos_PN_CORR[[#This Row],[43972]]</f>
        <v>0</v>
      </c>
      <c r="CB575">
        <f>+Casos_PN_CORR[[#This Row],[43974]]-Casos_PN_CORR[[#This Row],[43973]]</f>
        <v>0</v>
      </c>
      <c r="CC575">
        <f>+Casos_PN_CORR[[#This Row],[43975]]-Casos_PN_CORR[[#This Row],[43974]]</f>
        <v>0</v>
      </c>
      <c r="CD575">
        <f>+Casos_PN_CORR[[#This Row],[43976]]-Casos_PN_CORR[[#This Row],[43975]]</f>
        <v>0</v>
      </c>
      <c r="CE575">
        <f>+Casos_PN_CORR[[#This Row],[43977]]-Casos_PN_CORR[[#This Row],[43976]]</f>
        <v>0</v>
      </c>
      <c r="CF575">
        <f>+Casos_PN_CORR[[#This Row],[43978]]-Casos_PN_CORR[[#This Row],[43977]]</f>
        <v>0</v>
      </c>
      <c r="CG575">
        <f>+Casos_PN_CORR[[#This Row],[43979]]-Casos_PN_CORR[[#This Row],[43978]]</f>
        <v>0</v>
      </c>
      <c r="CH575">
        <f>+Casos_PN_CORR[[#This Row],[43980]]-Casos_PN_CORR[[#This Row],[43979]]</f>
        <v>0</v>
      </c>
      <c r="CI575">
        <f>+Casos_PN_CORR[[#This Row],[43981]]-Casos_PN_CORR[[#This Row],[43980]]</f>
        <v>0</v>
      </c>
      <c r="CJ575">
        <f>+Casos_PN_CORR[[#This Row],[43982]]-Casos_PN_CORR[[#This Row],[43981]]</f>
        <v>0</v>
      </c>
      <c r="CK575">
        <f>+Casos_PN_CORR[[#This Row],[43983]]-Casos_PN_CORR[[#This Row],[43982]]</f>
        <v>0</v>
      </c>
      <c r="CL575">
        <f>+Casos_PN_CORR[[#This Row],[43984]]-Casos_PN_CORR[[#This Row],[43983]]</f>
        <v>0</v>
      </c>
      <c r="CM575">
        <f>+Casos_PN_CORR[[#This Row],[43985]]-Casos_PN_CORR[[#This Row],[43984]]</f>
        <v>0</v>
      </c>
      <c r="CN575">
        <f>+Casos_PN_CORR[[#This Row],[43986]]-Casos_PN_CORR[[#This Row],[43985]]</f>
        <v>0</v>
      </c>
      <c r="CO575">
        <f>+Casos_PN_CORR[[#This Row],[43987]]-Casos_PN_CORR[[#This Row],[43986]]</f>
        <v>0</v>
      </c>
      <c r="CP575">
        <f>+Casos_PN_CORR[[#This Row],[43988]]-Casos_PN_CORR[[#This Row],[43987]]</f>
        <v>0</v>
      </c>
      <c r="CQ575">
        <f>+Casos_PN_CORR[[#This Row],[43989]]-Casos_PN_CORR[[#This Row],[43988]]</f>
        <v>0</v>
      </c>
      <c r="CR575">
        <f>+Casos_PN_CORR[[#This Row],[43990]]-Casos_PN_CORR[[#This Row],[43989]]</f>
        <v>0</v>
      </c>
      <c r="CS575">
        <f>+Casos_PN_CORR[[#This Row],[43991]]-Casos_PN_CORR[[#This Row],[43990]]</f>
        <v>0</v>
      </c>
      <c r="CT575">
        <f>+Casos_PN_CORR[[#This Row],[43992]]-Casos_PN_CORR[[#This Row],[43991]]</f>
        <v>0</v>
      </c>
      <c r="CU575">
        <f>+Casos_PN_CORR[[#This Row],[43993]]-Casos_PN_CORR[[#This Row],[43992]]</f>
        <v>0</v>
      </c>
    </row>
    <row r="576" spans="1:99" x14ac:dyDescent="0.3">
      <c r="A576">
        <v>70219</v>
      </c>
      <c r="B576" s="2" t="s">
        <v>268</v>
      </c>
      <c r="C576" s="2" t="s">
        <v>348</v>
      </c>
      <c r="D576" s="2" t="s">
        <v>739</v>
      </c>
      <c r="E576" s="4">
        <f t="shared" si="8"/>
        <v>0</v>
      </c>
      <c r="F576">
        <f>+Casos_PN_CORR[[#This Row],[43900]]</f>
        <v>0</v>
      </c>
      <c r="G576">
        <f>+Casos_PN_CORR[[#This Row],[43901]]-Casos_PN_CORR[[#This Row],[43900]]</f>
        <v>0</v>
      </c>
      <c r="H576">
        <f>+Casos_PN_CORR[[#This Row],[43902]]-Casos_PN_CORR[[#This Row],[43901]]</f>
        <v>0</v>
      </c>
      <c r="I576">
        <f>+Casos_PN_CORR[[#This Row],[43903]]-Casos_PN_CORR[[#This Row],[43902]]</f>
        <v>0</v>
      </c>
      <c r="J576">
        <f>+Casos_PN_CORR[[#This Row],[43904]]-Casos_PN_CORR[[#This Row],[43903]]</f>
        <v>0</v>
      </c>
      <c r="K576">
        <f>+Casos_PN_CORR[[#This Row],[43905]]-Casos_PN_CORR[[#This Row],[43904]]</f>
        <v>0</v>
      </c>
      <c r="L576">
        <f>+Casos_PN_CORR[[#This Row],[43906]]-Casos_PN_CORR[[#This Row],[43905]]</f>
        <v>0</v>
      </c>
      <c r="M576">
        <f>+Casos_PN_CORR[[#This Row],[43907]]-Casos_PN_CORR[[#This Row],[43906]]</f>
        <v>0</v>
      </c>
      <c r="N576">
        <f>+Casos_PN_CORR[[#This Row],[43908]]-Casos_PN_CORR[[#This Row],[43907]]</f>
        <v>0</v>
      </c>
      <c r="O576">
        <f>+Casos_PN_CORR[[#This Row],[43909]]-Casos_PN_CORR[[#This Row],[43908]]</f>
        <v>0</v>
      </c>
      <c r="P576">
        <f>+Casos_PN_CORR[[#This Row],[43910]]-Casos_PN_CORR[[#This Row],[43909]]</f>
        <v>0</v>
      </c>
      <c r="Q576">
        <f>+Casos_PN_CORR[[#This Row],[43911]]-Casos_PN_CORR[[#This Row],[43910]]</f>
        <v>0</v>
      </c>
      <c r="R576">
        <f>+Casos_PN_CORR[[#This Row],[43912]]-Casos_PN_CORR[[#This Row],[43911]]</f>
        <v>0</v>
      </c>
      <c r="S576">
        <f>+Casos_PN_CORR[[#This Row],[43913]]-Casos_PN_CORR[[#This Row],[43912]]</f>
        <v>0</v>
      </c>
      <c r="T576">
        <f>+Casos_PN_CORR[[#This Row],[43914]]-Casos_PN_CORR[[#This Row],[43913]]</f>
        <v>0</v>
      </c>
      <c r="U576">
        <f>+Casos_PN_CORR[[#This Row],[43915]]-Casos_PN_CORR[[#This Row],[43914]]</f>
        <v>0</v>
      </c>
      <c r="V576">
        <f>+Casos_PN_CORR[[#This Row],[43916]]-Casos_PN_CORR[[#This Row],[43915]]</f>
        <v>0</v>
      </c>
      <c r="W576">
        <f>+Casos_PN_CORR[[#This Row],[43917]]-Casos_PN_CORR[[#This Row],[43916]]</f>
        <v>0</v>
      </c>
      <c r="X576">
        <f>+Casos_PN_CORR[[#This Row],[43918]]-Casos_PN_CORR[[#This Row],[43917]]</f>
        <v>0</v>
      </c>
      <c r="Y576">
        <f>+Casos_PN_CORR[[#This Row],[43919]]-Casos_PN_CORR[[#This Row],[43918]]</f>
        <v>0</v>
      </c>
      <c r="Z576">
        <f>+Casos_PN_CORR[[#This Row],[43920]]-Casos_PN_CORR[[#This Row],[43919]]</f>
        <v>0</v>
      </c>
      <c r="AA576">
        <f>+Casos_PN_CORR[[#This Row],[43921]]-Casos_PN_CORR[[#This Row],[43920]]</f>
        <v>0</v>
      </c>
      <c r="AB576">
        <f>+Casos_PN_CORR[[#This Row],[43922]]-Casos_PN_CORR[[#This Row],[43921]]</f>
        <v>0</v>
      </c>
      <c r="AC576">
        <f>+Casos_PN_CORR[[#This Row],[43923]]-Casos_PN_CORR[[#This Row],[43922]]</f>
        <v>0</v>
      </c>
      <c r="AD576">
        <f>+Casos_PN_CORR[[#This Row],[43924]]-Casos_PN_CORR[[#This Row],[43923]]</f>
        <v>0</v>
      </c>
      <c r="AE576">
        <f>+Casos_PN_CORR[[#This Row],[43925]]-Casos_PN_CORR[[#This Row],[43924]]</f>
        <v>0</v>
      </c>
      <c r="AF576">
        <f>+Casos_PN_CORR[[#This Row],[43926]]-Casos_PN_CORR[[#This Row],[43925]]</f>
        <v>0</v>
      </c>
      <c r="AG576">
        <f>+Casos_PN_CORR[[#This Row],[43927]]-Casos_PN_CORR[[#This Row],[43926]]</f>
        <v>0</v>
      </c>
      <c r="AH576">
        <f>+Casos_PN_CORR[[#This Row],[43928]]-Casos_PN_CORR[[#This Row],[43927]]</f>
        <v>0</v>
      </c>
      <c r="AI576">
        <f>+Casos_PN_CORR[[#This Row],[43929]]-Casos_PN_CORR[[#This Row],[43928]]</f>
        <v>0</v>
      </c>
      <c r="AJ576">
        <f>+Casos_PN_CORR[[#This Row],[43930]]-Casos_PN_CORR[[#This Row],[43929]]</f>
        <v>0</v>
      </c>
      <c r="AK576">
        <f>+Casos_PN_CORR[[#This Row],[43931]]-Casos_PN_CORR[[#This Row],[43930]]</f>
        <v>0</v>
      </c>
      <c r="AL576">
        <f>+Casos_PN_CORR[[#This Row],[43932]]-Casos_PN_CORR[[#This Row],[43931]]</f>
        <v>0</v>
      </c>
      <c r="AM576">
        <f>+Casos_PN_CORR[[#This Row],[43933]]-Casos_PN_CORR[[#This Row],[43932]]</f>
        <v>0</v>
      </c>
      <c r="AN576">
        <f>+Casos_PN_CORR[[#This Row],[43934]]-Casos_PN_CORR[[#This Row],[43933]]</f>
        <v>0</v>
      </c>
      <c r="AO576">
        <f>+Casos_PN_CORR[[#This Row],[43935]]-Casos_PN_CORR[[#This Row],[43934]]</f>
        <v>0</v>
      </c>
      <c r="AP576">
        <f>+Casos_PN_CORR[[#This Row],[43936]]-Casos_PN_CORR[[#This Row],[43935]]</f>
        <v>0</v>
      </c>
      <c r="AQ576">
        <f>+Casos_PN_CORR[[#This Row],[43937]]-Casos_PN_CORR[[#This Row],[43936]]</f>
        <v>0</v>
      </c>
      <c r="AR576">
        <f>+Casos_PN_CORR[[#This Row],[43938]]-Casos_PN_CORR[[#This Row],[43937]]</f>
        <v>0</v>
      </c>
      <c r="AS576">
        <f>+Casos_PN_CORR[[#This Row],[43939]]-Casos_PN_CORR[[#This Row],[43938]]</f>
        <v>0</v>
      </c>
      <c r="AT576">
        <f>+Casos_PN_CORR[[#This Row],[43940]]-Casos_PN_CORR[[#This Row],[43939]]</f>
        <v>0</v>
      </c>
      <c r="AU576">
        <f>+Casos_PN_CORR[[#This Row],[43941]]-Casos_PN_CORR[[#This Row],[43940]]</f>
        <v>0</v>
      </c>
      <c r="AV576">
        <f>+Casos_PN_CORR[[#This Row],[43942]]-Casos_PN_CORR[[#This Row],[43941]]</f>
        <v>0</v>
      </c>
      <c r="AW576">
        <f>+Casos_PN_CORR[[#This Row],[43943]]-Casos_PN_CORR[[#This Row],[43942]]</f>
        <v>0</v>
      </c>
      <c r="AX576">
        <f>+Casos_PN_CORR[[#This Row],[43944]]-Casos_PN_CORR[[#This Row],[43943]]</f>
        <v>0</v>
      </c>
      <c r="AY576">
        <f>+Casos_PN_CORR[[#This Row],[43945]]-Casos_PN_CORR[[#This Row],[43944]]</f>
        <v>0</v>
      </c>
      <c r="AZ576">
        <f>+Casos_PN_CORR[[#This Row],[43946]]-Casos_PN_CORR[[#This Row],[43945]]</f>
        <v>0</v>
      </c>
      <c r="BA576">
        <f>+Casos_PN_CORR[[#This Row],[43947]]-Casos_PN_CORR[[#This Row],[43946]]</f>
        <v>0</v>
      </c>
      <c r="BB576">
        <f>+Casos_PN_CORR[[#This Row],[43948]]-Casos_PN_CORR[[#This Row],[43947]]</f>
        <v>0</v>
      </c>
      <c r="BC576">
        <f>+Casos_PN_CORR[[#This Row],[43949]]-Casos_PN_CORR[[#This Row],[43948]]</f>
        <v>0</v>
      </c>
      <c r="BD576">
        <f>+Casos_PN_CORR[[#This Row],[43950]]-Casos_PN_CORR[[#This Row],[43949]]</f>
        <v>0</v>
      </c>
      <c r="BE576">
        <f>+Casos_PN_CORR[[#This Row],[43951]]-Casos_PN_CORR[[#This Row],[43950]]</f>
        <v>0</v>
      </c>
      <c r="BF576">
        <f>+Casos_PN_CORR[[#This Row],[43952]]-Casos_PN_CORR[[#This Row],[43951]]</f>
        <v>0</v>
      </c>
      <c r="BG576">
        <f>+Casos_PN_CORR[[#This Row],[43953]]-Casos_PN_CORR[[#This Row],[43952]]</f>
        <v>0</v>
      </c>
      <c r="BH576">
        <f>+Casos_PN_CORR[[#This Row],[43954]]-Casos_PN_CORR[[#This Row],[43953]]</f>
        <v>0</v>
      </c>
      <c r="BI576">
        <f>+Casos_PN_CORR[[#This Row],[43955]]-Casos_PN_CORR[[#This Row],[43954]]</f>
        <v>0</v>
      </c>
      <c r="BJ576">
        <f>+Casos_PN_CORR[[#This Row],[43956]]-Casos_PN_CORR[[#This Row],[43955]]</f>
        <v>0</v>
      </c>
      <c r="BK576">
        <f>+Casos_PN_CORR[[#This Row],[43957]]-Casos_PN_CORR[[#This Row],[43956]]</f>
        <v>0</v>
      </c>
      <c r="BL576">
        <f>+Casos_PN_CORR[[#This Row],[43958]]-Casos_PN_CORR[[#This Row],[43957]]</f>
        <v>0</v>
      </c>
      <c r="BM576">
        <f>+Casos_PN_CORR[[#This Row],[43959]]-Casos_PN_CORR[[#This Row],[43958]]</f>
        <v>0</v>
      </c>
      <c r="BN576">
        <f>+Casos_PN_CORR[[#This Row],[43960]]-Casos_PN_CORR[[#This Row],[43959]]</f>
        <v>0</v>
      </c>
      <c r="BO576">
        <f>+Casos_PN_CORR[[#This Row],[43961]]-Casos_PN_CORR[[#This Row],[43960]]</f>
        <v>0</v>
      </c>
      <c r="BP576">
        <f>+Casos_PN_CORR[[#This Row],[43962]]-Casos_PN_CORR[[#This Row],[43961]]</f>
        <v>0</v>
      </c>
      <c r="BQ576">
        <f>+Casos_PN_CORR[[#This Row],[43963]]-Casos_PN_CORR[[#This Row],[43962]]</f>
        <v>0</v>
      </c>
      <c r="BR576">
        <f>+Casos_PN_CORR[[#This Row],[43964]]-Casos_PN_CORR[[#This Row],[43963]]</f>
        <v>0</v>
      </c>
      <c r="BS576">
        <f>+Casos_PN_CORR[[#This Row],[43965]]-Casos_PN_CORR[[#This Row],[43964]]</f>
        <v>0</v>
      </c>
      <c r="BT576">
        <f>+Casos_PN_CORR[[#This Row],[43966]]-Casos_PN_CORR[[#This Row],[43965]]</f>
        <v>0</v>
      </c>
      <c r="BU576">
        <f>+Casos_PN_CORR[[#This Row],[43967]]-Casos_PN_CORR[[#This Row],[43966]]</f>
        <v>0</v>
      </c>
      <c r="BV576">
        <f>+Casos_PN_CORR[[#This Row],[43968]]-Casos_PN_CORR[[#This Row],[43967]]</f>
        <v>0</v>
      </c>
      <c r="BW576">
        <f>+Casos_PN_CORR[[#This Row],[43969]]-Casos_PN_CORR[[#This Row],[43968]]</f>
        <v>0</v>
      </c>
      <c r="BX576">
        <f>+Casos_PN_CORR[[#This Row],[43970]]-Casos_PN_CORR[[#This Row],[43969]]</f>
        <v>0</v>
      </c>
      <c r="BY576">
        <f>+Casos_PN_CORR[[#This Row],[43971]]-Casos_PN_CORR[[#This Row],[43970]]</f>
        <v>0</v>
      </c>
      <c r="BZ576">
        <f>+Casos_PN_CORR[[#This Row],[43972]]-Casos_PN_CORR[[#This Row],[43971]]</f>
        <v>0</v>
      </c>
      <c r="CA576">
        <f>+Casos_PN_CORR[[#This Row],[43973]]-Casos_PN_CORR[[#This Row],[43972]]</f>
        <v>0</v>
      </c>
      <c r="CB576">
        <f>+Casos_PN_CORR[[#This Row],[43974]]-Casos_PN_CORR[[#This Row],[43973]]</f>
        <v>0</v>
      </c>
      <c r="CC576">
        <f>+Casos_PN_CORR[[#This Row],[43975]]-Casos_PN_CORR[[#This Row],[43974]]</f>
        <v>0</v>
      </c>
      <c r="CD576">
        <f>+Casos_PN_CORR[[#This Row],[43976]]-Casos_PN_CORR[[#This Row],[43975]]</f>
        <v>0</v>
      </c>
      <c r="CE576">
        <f>+Casos_PN_CORR[[#This Row],[43977]]-Casos_PN_CORR[[#This Row],[43976]]</f>
        <v>0</v>
      </c>
      <c r="CF576">
        <f>+Casos_PN_CORR[[#This Row],[43978]]-Casos_PN_CORR[[#This Row],[43977]]</f>
        <v>0</v>
      </c>
      <c r="CG576">
        <f>+Casos_PN_CORR[[#This Row],[43979]]-Casos_PN_CORR[[#This Row],[43978]]</f>
        <v>0</v>
      </c>
      <c r="CH576">
        <f>+Casos_PN_CORR[[#This Row],[43980]]-Casos_PN_CORR[[#This Row],[43979]]</f>
        <v>0</v>
      </c>
      <c r="CI576">
        <f>+Casos_PN_CORR[[#This Row],[43981]]-Casos_PN_CORR[[#This Row],[43980]]</f>
        <v>0</v>
      </c>
      <c r="CJ576">
        <f>+Casos_PN_CORR[[#This Row],[43982]]-Casos_PN_CORR[[#This Row],[43981]]</f>
        <v>0</v>
      </c>
      <c r="CK576">
        <f>+Casos_PN_CORR[[#This Row],[43983]]-Casos_PN_CORR[[#This Row],[43982]]</f>
        <v>0</v>
      </c>
      <c r="CL576">
        <f>+Casos_PN_CORR[[#This Row],[43984]]-Casos_PN_CORR[[#This Row],[43983]]</f>
        <v>0</v>
      </c>
      <c r="CM576">
        <f>+Casos_PN_CORR[[#This Row],[43985]]-Casos_PN_CORR[[#This Row],[43984]]</f>
        <v>0</v>
      </c>
      <c r="CN576">
        <f>+Casos_PN_CORR[[#This Row],[43986]]-Casos_PN_CORR[[#This Row],[43985]]</f>
        <v>0</v>
      </c>
      <c r="CO576">
        <f>+Casos_PN_CORR[[#This Row],[43987]]-Casos_PN_CORR[[#This Row],[43986]]</f>
        <v>0</v>
      </c>
      <c r="CP576">
        <f>+Casos_PN_CORR[[#This Row],[43988]]-Casos_PN_CORR[[#This Row],[43987]]</f>
        <v>0</v>
      </c>
      <c r="CQ576">
        <f>+Casos_PN_CORR[[#This Row],[43989]]-Casos_PN_CORR[[#This Row],[43988]]</f>
        <v>0</v>
      </c>
      <c r="CR576">
        <f>+Casos_PN_CORR[[#This Row],[43990]]-Casos_PN_CORR[[#This Row],[43989]]</f>
        <v>0</v>
      </c>
      <c r="CS576">
        <f>+Casos_PN_CORR[[#This Row],[43991]]-Casos_PN_CORR[[#This Row],[43990]]</f>
        <v>0</v>
      </c>
      <c r="CT576">
        <f>+Casos_PN_CORR[[#This Row],[43992]]-Casos_PN_CORR[[#This Row],[43991]]</f>
        <v>0</v>
      </c>
      <c r="CU576">
        <f>+Casos_PN_CORR[[#This Row],[43993]]-Casos_PN_CORR[[#This Row],[43992]]</f>
        <v>0</v>
      </c>
    </row>
    <row r="577" spans="1:99" x14ac:dyDescent="0.3">
      <c r="A577">
        <v>90212</v>
      </c>
      <c r="B577" s="2" t="s">
        <v>114</v>
      </c>
      <c r="C577" s="2" t="s">
        <v>435</v>
      </c>
      <c r="D577" s="2" t="s">
        <v>739</v>
      </c>
      <c r="E577" s="4">
        <f t="shared" si="8"/>
        <v>0</v>
      </c>
      <c r="F577">
        <f>+Casos_PN_CORR[[#This Row],[43900]]</f>
        <v>0</v>
      </c>
      <c r="G577">
        <f>+Casos_PN_CORR[[#This Row],[43901]]-Casos_PN_CORR[[#This Row],[43900]]</f>
        <v>0</v>
      </c>
      <c r="H577">
        <f>+Casos_PN_CORR[[#This Row],[43902]]-Casos_PN_CORR[[#This Row],[43901]]</f>
        <v>0</v>
      </c>
      <c r="I577">
        <f>+Casos_PN_CORR[[#This Row],[43903]]-Casos_PN_CORR[[#This Row],[43902]]</f>
        <v>0</v>
      </c>
      <c r="J577">
        <f>+Casos_PN_CORR[[#This Row],[43904]]-Casos_PN_CORR[[#This Row],[43903]]</f>
        <v>0</v>
      </c>
      <c r="K577">
        <f>+Casos_PN_CORR[[#This Row],[43905]]-Casos_PN_CORR[[#This Row],[43904]]</f>
        <v>0</v>
      </c>
      <c r="L577">
        <f>+Casos_PN_CORR[[#This Row],[43906]]-Casos_PN_CORR[[#This Row],[43905]]</f>
        <v>0</v>
      </c>
      <c r="M577">
        <f>+Casos_PN_CORR[[#This Row],[43907]]-Casos_PN_CORR[[#This Row],[43906]]</f>
        <v>0</v>
      </c>
      <c r="N577">
        <f>+Casos_PN_CORR[[#This Row],[43908]]-Casos_PN_CORR[[#This Row],[43907]]</f>
        <v>0</v>
      </c>
      <c r="O577">
        <f>+Casos_PN_CORR[[#This Row],[43909]]-Casos_PN_CORR[[#This Row],[43908]]</f>
        <v>0</v>
      </c>
      <c r="P577">
        <f>+Casos_PN_CORR[[#This Row],[43910]]-Casos_PN_CORR[[#This Row],[43909]]</f>
        <v>0</v>
      </c>
      <c r="Q577">
        <f>+Casos_PN_CORR[[#This Row],[43911]]-Casos_PN_CORR[[#This Row],[43910]]</f>
        <v>0</v>
      </c>
      <c r="R577">
        <f>+Casos_PN_CORR[[#This Row],[43912]]-Casos_PN_CORR[[#This Row],[43911]]</f>
        <v>0</v>
      </c>
      <c r="S577">
        <f>+Casos_PN_CORR[[#This Row],[43913]]-Casos_PN_CORR[[#This Row],[43912]]</f>
        <v>0</v>
      </c>
      <c r="T577">
        <f>+Casos_PN_CORR[[#This Row],[43914]]-Casos_PN_CORR[[#This Row],[43913]]</f>
        <v>0</v>
      </c>
      <c r="U577">
        <f>+Casos_PN_CORR[[#This Row],[43915]]-Casos_PN_CORR[[#This Row],[43914]]</f>
        <v>0</v>
      </c>
      <c r="V577">
        <f>+Casos_PN_CORR[[#This Row],[43916]]-Casos_PN_CORR[[#This Row],[43915]]</f>
        <v>0</v>
      </c>
      <c r="W577">
        <f>+Casos_PN_CORR[[#This Row],[43917]]-Casos_PN_CORR[[#This Row],[43916]]</f>
        <v>0</v>
      </c>
      <c r="X577">
        <f>+Casos_PN_CORR[[#This Row],[43918]]-Casos_PN_CORR[[#This Row],[43917]]</f>
        <v>0</v>
      </c>
      <c r="Y577">
        <f>+Casos_PN_CORR[[#This Row],[43919]]-Casos_PN_CORR[[#This Row],[43918]]</f>
        <v>0</v>
      </c>
      <c r="Z577">
        <f>+Casos_PN_CORR[[#This Row],[43920]]-Casos_PN_CORR[[#This Row],[43919]]</f>
        <v>0</v>
      </c>
      <c r="AA577">
        <f>+Casos_PN_CORR[[#This Row],[43921]]-Casos_PN_CORR[[#This Row],[43920]]</f>
        <v>0</v>
      </c>
      <c r="AB577">
        <f>+Casos_PN_CORR[[#This Row],[43922]]-Casos_PN_CORR[[#This Row],[43921]]</f>
        <v>0</v>
      </c>
      <c r="AC577">
        <f>+Casos_PN_CORR[[#This Row],[43923]]-Casos_PN_CORR[[#This Row],[43922]]</f>
        <v>0</v>
      </c>
      <c r="AD577">
        <f>+Casos_PN_CORR[[#This Row],[43924]]-Casos_PN_CORR[[#This Row],[43923]]</f>
        <v>0</v>
      </c>
      <c r="AE577">
        <f>+Casos_PN_CORR[[#This Row],[43925]]-Casos_PN_CORR[[#This Row],[43924]]</f>
        <v>0</v>
      </c>
      <c r="AF577">
        <f>+Casos_PN_CORR[[#This Row],[43926]]-Casos_PN_CORR[[#This Row],[43925]]</f>
        <v>0</v>
      </c>
      <c r="AG577">
        <f>+Casos_PN_CORR[[#This Row],[43927]]-Casos_PN_CORR[[#This Row],[43926]]</f>
        <v>0</v>
      </c>
      <c r="AH577">
        <f>+Casos_PN_CORR[[#This Row],[43928]]-Casos_PN_CORR[[#This Row],[43927]]</f>
        <v>0</v>
      </c>
      <c r="AI577">
        <f>+Casos_PN_CORR[[#This Row],[43929]]-Casos_PN_CORR[[#This Row],[43928]]</f>
        <v>0</v>
      </c>
      <c r="AJ577">
        <f>+Casos_PN_CORR[[#This Row],[43930]]-Casos_PN_CORR[[#This Row],[43929]]</f>
        <v>0</v>
      </c>
      <c r="AK577">
        <f>+Casos_PN_CORR[[#This Row],[43931]]-Casos_PN_CORR[[#This Row],[43930]]</f>
        <v>0</v>
      </c>
      <c r="AL577">
        <f>+Casos_PN_CORR[[#This Row],[43932]]-Casos_PN_CORR[[#This Row],[43931]]</f>
        <v>0</v>
      </c>
      <c r="AM577">
        <f>+Casos_PN_CORR[[#This Row],[43933]]-Casos_PN_CORR[[#This Row],[43932]]</f>
        <v>0</v>
      </c>
      <c r="AN577">
        <f>+Casos_PN_CORR[[#This Row],[43934]]-Casos_PN_CORR[[#This Row],[43933]]</f>
        <v>0</v>
      </c>
      <c r="AO577">
        <f>+Casos_PN_CORR[[#This Row],[43935]]-Casos_PN_CORR[[#This Row],[43934]]</f>
        <v>0</v>
      </c>
      <c r="AP577">
        <f>+Casos_PN_CORR[[#This Row],[43936]]-Casos_PN_CORR[[#This Row],[43935]]</f>
        <v>0</v>
      </c>
      <c r="AQ577">
        <f>+Casos_PN_CORR[[#This Row],[43937]]-Casos_PN_CORR[[#This Row],[43936]]</f>
        <v>0</v>
      </c>
      <c r="AR577">
        <f>+Casos_PN_CORR[[#This Row],[43938]]-Casos_PN_CORR[[#This Row],[43937]]</f>
        <v>0</v>
      </c>
      <c r="AS577">
        <f>+Casos_PN_CORR[[#This Row],[43939]]-Casos_PN_CORR[[#This Row],[43938]]</f>
        <v>0</v>
      </c>
      <c r="AT577">
        <f>+Casos_PN_CORR[[#This Row],[43940]]-Casos_PN_CORR[[#This Row],[43939]]</f>
        <v>0</v>
      </c>
      <c r="AU577">
        <f>+Casos_PN_CORR[[#This Row],[43941]]-Casos_PN_CORR[[#This Row],[43940]]</f>
        <v>0</v>
      </c>
      <c r="AV577">
        <f>+Casos_PN_CORR[[#This Row],[43942]]-Casos_PN_CORR[[#This Row],[43941]]</f>
        <v>0</v>
      </c>
      <c r="AW577">
        <f>+Casos_PN_CORR[[#This Row],[43943]]-Casos_PN_CORR[[#This Row],[43942]]</f>
        <v>0</v>
      </c>
      <c r="AX577">
        <f>+Casos_PN_CORR[[#This Row],[43944]]-Casos_PN_CORR[[#This Row],[43943]]</f>
        <v>0</v>
      </c>
      <c r="AY577">
        <f>+Casos_PN_CORR[[#This Row],[43945]]-Casos_PN_CORR[[#This Row],[43944]]</f>
        <v>0</v>
      </c>
      <c r="AZ577">
        <f>+Casos_PN_CORR[[#This Row],[43946]]-Casos_PN_CORR[[#This Row],[43945]]</f>
        <v>0</v>
      </c>
      <c r="BA577">
        <f>+Casos_PN_CORR[[#This Row],[43947]]-Casos_PN_CORR[[#This Row],[43946]]</f>
        <v>0</v>
      </c>
      <c r="BB577">
        <f>+Casos_PN_CORR[[#This Row],[43948]]-Casos_PN_CORR[[#This Row],[43947]]</f>
        <v>0</v>
      </c>
      <c r="BC577">
        <f>+Casos_PN_CORR[[#This Row],[43949]]-Casos_PN_CORR[[#This Row],[43948]]</f>
        <v>0</v>
      </c>
      <c r="BD577">
        <f>+Casos_PN_CORR[[#This Row],[43950]]-Casos_PN_CORR[[#This Row],[43949]]</f>
        <v>0</v>
      </c>
      <c r="BE577">
        <f>+Casos_PN_CORR[[#This Row],[43951]]-Casos_PN_CORR[[#This Row],[43950]]</f>
        <v>0</v>
      </c>
      <c r="BF577">
        <f>+Casos_PN_CORR[[#This Row],[43952]]-Casos_PN_CORR[[#This Row],[43951]]</f>
        <v>0</v>
      </c>
      <c r="BG577">
        <f>+Casos_PN_CORR[[#This Row],[43953]]-Casos_PN_CORR[[#This Row],[43952]]</f>
        <v>0</v>
      </c>
      <c r="BH577">
        <f>+Casos_PN_CORR[[#This Row],[43954]]-Casos_PN_CORR[[#This Row],[43953]]</f>
        <v>0</v>
      </c>
      <c r="BI577">
        <f>+Casos_PN_CORR[[#This Row],[43955]]-Casos_PN_CORR[[#This Row],[43954]]</f>
        <v>0</v>
      </c>
      <c r="BJ577">
        <f>+Casos_PN_CORR[[#This Row],[43956]]-Casos_PN_CORR[[#This Row],[43955]]</f>
        <v>0</v>
      </c>
      <c r="BK577">
        <f>+Casos_PN_CORR[[#This Row],[43957]]-Casos_PN_CORR[[#This Row],[43956]]</f>
        <v>0</v>
      </c>
      <c r="BL577">
        <f>+Casos_PN_CORR[[#This Row],[43958]]-Casos_PN_CORR[[#This Row],[43957]]</f>
        <v>0</v>
      </c>
      <c r="BM577">
        <f>+Casos_PN_CORR[[#This Row],[43959]]-Casos_PN_CORR[[#This Row],[43958]]</f>
        <v>0</v>
      </c>
      <c r="BN577">
        <f>+Casos_PN_CORR[[#This Row],[43960]]-Casos_PN_CORR[[#This Row],[43959]]</f>
        <v>0</v>
      </c>
      <c r="BO577">
        <f>+Casos_PN_CORR[[#This Row],[43961]]-Casos_PN_CORR[[#This Row],[43960]]</f>
        <v>0</v>
      </c>
      <c r="BP577">
        <f>+Casos_PN_CORR[[#This Row],[43962]]-Casos_PN_CORR[[#This Row],[43961]]</f>
        <v>0</v>
      </c>
      <c r="BQ577">
        <f>+Casos_PN_CORR[[#This Row],[43963]]-Casos_PN_CORR[[#This Row],[43962]]</f>
        <v>0</v>
      </c>
      <c r="BR577">
        <f>+Casos_PN_CORR[[#This Row],[43964]]-Casos_PN_CORR[[#This Row],[43963]]</f>
        <v>0</v>
      </c>
      <c r="BS577">
        <f>+Casos_PN_CORR[[#This Row],[43965]]-Casos_PN_CORR[[#This Row],[43964]]</f>
        <v>0</v>
      </c>
      <c r="BT577">
        <f>+Casos_PN_CORR[[#This Row],[43966]]-Casos_PN_CORR[[#This Row],[43965]]</f>
        <v>0</v>
      </c>
      <c r="BU577">
        <f>+Casos_PN_CORR[[#This Row],[43967]]-Casos_PN_CORR[[#This Row],[43966]]</f>
        <v>0</v>
      </c>
      <c r="BV577">
        <f>+Casos_PN_CORR[[#This Row],[43968]]-Casos_PN_CORR[[#This Row],[43967]]</f>
        <v>0</v>
      </c>
      <c r="BW577">
        <f>+Casos_PN_CORR[[#This Row],[43969]]-Casos_PN_CORR[[#This Row],[43968]]</f>
        <v>0</v>
      </c>
      <c r="BX577">
        <f>+Casos_PN_CORR[[#This Row],[43970]]-Casos_PN_CORR[[#This Row],[43969]]</f>
        <v>0</v>
      </c>
      <c r="BY577">
        <f>+Casos_PN_CORR[[#This Row],[43971]]-Casos_PN_CORR[[#This Row],[43970]]</f>
        <v>0</v>
      </c>
      <c r="BZ577">
        <f>+Casos_PN_CORR[[#This Row],[43972]]-Casos_PN_CORR[[#This Row],[43971]]</f>
        <v>0</v>
      </c>
      <c r="CA577">
        <f>+Casos_PN_CORR[[#This Row],[43973]]-Casos_PN_CORR[[#This Row],[43972]]</f>
        <v>0</v>
      </c>
      <c r="CB577">
        <f>+Casos_PN_CORR[[#This Row],[43974]]-Casos_PN_CORR[[#This Row],[43973]]</f>
        <v>0</v>
      </c>
      <c r="CC577">
        <f>+Casos_PN_CORR[[#This Row],[43975]]-Casos_PN_CORR[[#This Row],[43974]]</f>
        <v>0</v>
      </c>
      <c r="CD577">
        <f>+Casos_PN_CORR[[#This Row],[43976]]-Casos_PN_CORR[[#This Row],[43975]]</f>
        <v>0</v>
      </c>
      <c r="CE577">
        <f>+Casos_PN_CORR[[#This Row],[43977]]-Casos_PN_CORR[[#This Row],[43976]]</f>
        <v>0</v>
      </c>
      <c r="CF577">
        <f>+Casos_PN_CORR[[#This Row],[43978]]-Casos_PN_CORR[[#This Row],[43977]]</f>
        <v>0</v>
      </c>
      <c r="CG577">
        <f>+Casos_PN_CORR[[#This Row],[43979]]-Casos_PN_CORR[[#This Row],[43978]]</f>
        <v>0</v>
      </c>
      <c r="CH577">
        <f>+Casos_PN_CORR[[#This Row],[43980]]-Casos_PN_CORR[[#This Row],[43979]]</f>
        <v>0</v>
      </c>
      <c r="CI577">
        <f>+Casos_PN_CORR[[#This Row],[43981]]-Casos_PN_CORR[[#This Row],[43980]]</f>
        <v>0</v>
      </c>
      <c r="CJ577">
        <f>+Casos_PN_CORR[[#This Row],[43982]]-Casos_PN_CORR[[#This Row],[43981]]</f>
        <v>0</v>
      </c>
      <c r="CK577">
        <f>+Casos_PN_CORR[[#This Row],[43983]]-Casos_PN_CORR[[#This Row],[43982]]</f>
        <v>0</v>
      </c>
      <c r="CL577">
        <f>+Casos_PN_CORR[[#This Row],[43984]]-Casos_PN_CORR[[#This Row],[43983]]</f>
        <v>0</v>
      </c>
      <c r="CM577">
        <f>+Casos_PN_CORR[[#This Row],[43985]]-Casos_PN_CORR[[#This Row],[43984]]</f>
        <v>0</v>
      </c>
      <c r="CN577">
        <f>+Casos_PN_CORR[[#This Row],[43986]]-Casos_PN_CORR[[#This Row],[43985]]</f>
        <v>0</v>
      </c>
      <c r="CO577">
        <f>+Casos_PN_CORR[[#This Row],[43987]]-Casos_PN_CORR[[#This Row],[43986]]</f>
        <v>0</v>
      </c>
      <c r="CP577">
        <f>+Casos_PN_CORR[[#This Row],[43988]]-Casos_PN_CORR[[#This Row],[43987]]</f>
        <v>0</v>
      </c>
      <c r="CQ577">
        <f>+Casos_PN_CORR[[#This Row],[43989]]-Casos_PN_CORR[[#This Row],[43988]]</f>
        <v>0</v>
      </c>
      <c r="CR577">
        <f>+Casos_PN_CORR[[#This Row],[43990]]-Casos_PN_CORR[[#This Row],[43989]]</f>
        <v>0</v>
      </c>
      <c r="CS577">
        <f>+Casos_PN_CORR[[#This Row],[43991]]-Casos_PN_CORR[[#This Row],[43990]]</f>
        <v>0</v>
      </c>
      <c r="CT577">
        <f>+Casos_PN_CORR[[#This Row],[43992]]-Casos_PN_CORR[[#This Row],[43991]]</f>
        <v>0</v>
      </c>
      <c r="CU577">
        <f>+Casos_PN_CORR[[#This Row],[43993]]-Casos_PN_CORR[[#This Row],[43992]]</f>
        <v>0</v>
      </c>
    </row>
    <row r="578" spans="1:99" x14ac:dyDescent="0.3">
      <c r="A578">
        <v>90305</v>
      </c>
      <c r="B578" s="2" t="s">
        <v>114</v>
      </c>
      <c r="C578" s="2" t="s">
        <v>284</v>
      </c>
      <c r="D578" s="2" t="s">
        <v>739</v>
      </c>
      <c r="E578" s="4">
        <f t="shared" si="8"/>
        <v>0</v>
      </c>
      <c r="F578">
        <f>+Casos_PN_CORR[[#This Row],[43900]]</f>
        <v>0</v>
      </c>
      <c r="G578">
        <f>+Casos_PN_CORR[[#This Row],[43901]]-Casos_PN_CORR[[#This Row],[43900]]</f>
        <v>0</v>
      </c>
      <c r="H578">
        <f>+Casos_PN_CORR[[#This Row],[43902]]-Casos_PN_CORR[[#This Row],[43901]]</f>
        <v>0</v>
      </c>
      <c r="I578">
        <f>+Casos_PN_CORR[[#This Row],[43903]]-Casos_PN_CORR[[#This Row],[43902]]</f>
        <v>0</v>
      </c>
      <c r="J578">
        <f>+Casos_PN_CORR[[#This Row],[43904]]-Casos_PN_CORR[[#This Row],[43903]]</f>
        <v>0</v>
      </c>
      <c r="K578">
        <f>+Casos_PN_CORR[[#This Row],[43905]]-Casos_PN_CORR[[#This Row],[43904]]</f>
        <v>0</v>
      </c>
      <c r="L578">
        <f>+Casos_PN_CORR[[#This Row],[43906]]-Casos_PN_CORR[[#This Row],[43905]]</f>
        <v>0</v>
      </c>
      <c r="M578">
        <f>+Casos_PN_CORR[[#This Row],[43907]]-Casos_PN_CORR[[#This Row],[43906]]</f>
        <v>0</v>
      </c>
      <c r="N578">
        <f>+Casos_PN_CORR[[#This Row],[43908]]-Casos_PN_CORR[[#This Row],[43907]]</f>
        <v>0</v>
      </c>
      <c r="O578">
        <f>+Casos_PN_CORR[[#This Row],[43909]]-Casos_PN_CORR[[#This Row],[43908]]</f>
        <v>0</v>
      </c>
      <c r="P578">
        <f>+Casos_PN_CORR[[#This Row],[43910]]-Casos_PN_CORR[[#This Row],[43909]]</f>
        <v>0</v>
      </c>
      <c r="Q578">
        <f>+Casos_PN_CORR[[#This Row],[43911]]-Casos_PN_CORR[[#This Row],[43910]]</f>
        <v>0</v>
      </c>
      <c r="R578">
        <f>+Casos_PN_CORR[[#This Row],[43912]]-Casos_PN_CORR[[#This Row],[43911]]</f>
        <v>0</v>
      </c>
      <c r="S578">
        <f>+Casos_PN_CORR[[#This Row],[43913]]-Casos_PN_CORR[[#This Row],[43912]]</f>
        <v>0</v>
      </c>
      <c r="T578">
        <f>+Casos_PN_CORR[[#This Row],[43914]]-Casos_PN_CORR[[#This Row],[43913]]</f>
        <v>0</v>
      </c>
      <c r="U578">
        <f>+Casos_PN_CORR[[#This Row],[43915]]-Casos_PN_CORR[[#This Row],[43914]]</f>
        <v>0</v>
      </c>
      <c r="V578">
        <f>+Casos_PN_CORR[[#This Row],[43916]]-Casos_PN_CORR[[#This Row],[43915]]</f>
        <v>0</v>
      </c>
      <c r="W578">
        <f>+Casos_PN_CORR[[#This Row],[43917]]-Casos_PN_CORR[[#This Row],[43916]]</f>
        <v>0</v>
      </c>
      <c r="X578">
        <f>+Casos_PN_CORR[[#This Row],[43918]]-Casos_PN_CORR[[#This Row],[43917]]</f>
        <v>0</v>
      </c>
      <c r="Y578">
        <f>+Casos_PN_CORR[[#This Row],[43919]]-Casos_PN_CORR[[#This Row],[43918]]</f>
        <v>0</v>
      </c>
      <c r="Z578">
        <f>+Casos_PN_CORR[[#This Row],[43920]]-Casos_PN_CORR[[#This Row],[43919]]</f>
        <v>0</v>
      </c>
      <c r="AA578">
        <f>+Casos_PN_CORR[[#This Row],[43921]]-Casos_PN_CORR[[#This Row],[43920]]</f>
        <v>0</v>
      </c>
      <c r="AB578">
        <f>+Casos_PN_CORR[[#This Row],[43922]]-Casos_PN_CORR[[#This Row],[43921]]</f>
        <v>0</v>
      </c>
      <c r="AC578">
        <f>+Casos_PN_CORR[[#This Row],[43923]]-Casos_PN_CORR[[#This Row],[43922]]</f>
        <v>0</v>
      </c>
      <c r="AD578">
        <f>+Casos_PN_CORR[[#This Row],[43924]]-Casos_PN_CORR[[#This Row],[43923]]</f>
        <v>0</v>
      </c>
      <c r="AE578">
        <f>+Casos_PN_CORR[[#This Row],[43925]]-Casos_PN_CORR[[#This Row],[43924]]</f>
        <v>0</v>
      </c>
      <c r="AF578">
        <f>+Casos_PN_CORR[[#This Row],[43926]]-Casos_PN_CORR[[#This Row],[43925]]</f>
        <v>0</v>
      </c>
      <c r="AG578">
        <f>+Casos_PN_CORR[[#This Row],[43927]]-Casos_PN_CORR[[#This Row],[43926]]</f>
        <v>0</v>
      </c>
      <c r="AH578">
        <f>+Casos_PN_CORR[[#This Row],[43928]]-Casos_PN_CORR[[#This Row],[43927]]</f>
        <v>0</v>
      </c>
      <c r="AI578">
        <f>+Casos_PN_CORR[[#This Row],[43929]]-Casos_PN_CORR[[#This Row],[43928]]</f>
        <v>0</v>
      </c>
      <c r="AJ578">
        <f>+Casos_PN_CORR[[#This Row],[43930]]-Casos_PN_CORR[[#This Row],[43929]]</f>
        <v>0</v>
      </c>
      <c r="AK578">
        <f>+Casos_PN_CORR[[#This Row],[43931]]-Casos_PN_CORR[[#This Row],[43930]]</f>
        <v>0</v>
      </c>
      <c r="AL578">
        <f>+Casos_PN_CORR[[#This Row],[43932]]-Casos_PN_CORR[[#This Row],[43931]]</f>
        <v>0</v>
      </c>
      <c r="AM578">
        <f>+Casos_PN_CORR[[#This Row],[43933]]-Casos_PN_CORR[[#This Row],[43932]]</f>
        <v>0</v>
      </c>
      <c r="AN578">
        <f>+Casos_PN_CORR[[#This Row],[43934]]-Casos_PN_CORR[[#This Row],[43933]]</f>
        <v>0</v>
      </c>
      <c r="AO578">
        <f>+Casos_PN_CORR[[#This Row],[43935]]-Casos_PN_CORR[[#This Row],[43934]]</f>
        <v>0</v>
      </c>
      <c r="AP578">
        <f>+Casos_PN_CORR[[#This Row],[43936]]-Casos_PN_CORR[[#This Row],[43935]]</f>
        <v>0</v>
      </c>
      <c r="AQ578">
        <f>+Casos_PN_CORR[[#This Row],[43937]]-Casos_PN_CORR[[#This Row],[43936]]</f>
        <v>0</v>
      </c>
      <c r="AR578">
        <f>+Casos_PN_CORR[[#This Row],[43938]]-Casos_PN_CORR[[#This Row],[43937]]</f>
        <v>0</v>
      </c>
      <c r="AS578">
        <f>+Casos_PN_CORR[[#This Row],[43939]]-Casos_PN_CORR[[#This Row],[43938]]</f>
        <v>0</v>
      </c>
      <c r="AT578">
        <f>+Casos_PN_CORR[[#This Row],[43940]]-Casos_PN_CORR[[#This Row],[43939]]</f>
        <v>0</v>
      </c>
      <c r="AU578">
        <f>+Casos_PN_CORR[[#This Row],[43941]]-Casos_PN_CORR[[#This Row],[43940]]</f>
        <v>0</v>
      </c>
      <c r="AV578">
        <f>+Casos_PN_CORR[[#This Row],[43942]]-Casos_PN_CORR[[#This Row],[43941]]</f>
        <v>0</v>
      </c>
      <c r="AW578">
        <f>+Casos_PN_CORR[[#This Row],[43943]]-Casos_PN_CORR[[#This Row],[43942]]</f>
        <v>0</v>
      </c>
      <c r="AX578">
        <f>+Casos_PN_CORR[[#This Row],[43944]]-Casos_PN_CORR[[#This Row],[43943]]</f>
        <v>0</v>
      </c>
      <c r="AY578">
        <f>+Casos_PN_CORR[[#This Row],[43945]]-Casos_PN_CORR[[#This Row],[43944]]</f>
        <v>0</v>
      </c>
      <c r="AZ578">
        <f>+Casos_PN_CORR[[#This Row],[43946]]-Casos_PN_CORR[[#This Row],[43945]]</f>
        <v>0</v>
      </c>
      <c r="BA578">
        <f>+Casos_PN_CORR[[#This Row],[43947]]-Casos_PN_CORR[[#This Row],[43946]]</f>
        <v>0</v>
      </c>
      <c r="BB578">
        <f>+Casos_PN_CORR[[#This Row],[43948]]-Casos_PN_CORR[[#This Row],[43947]]</f>
        <v>0</v>
      </c>
      <c r="BC578">
        <f>+Casos_PN_CORR[[#This Row],[43949]]-Casos_PN_CORR[[#This Row],[43948]]</f>
        <v>0</v>
      </c>
      <c r="BD578">
        <f>+Casos_PN_CORR[[#This Row],[43950]]-Casos_PN_CORR[[#This Row],[43949]]</f>
        <v>0</v>
      </c>
      <c r="BE578">
        <f>+Casos_PN_CORR[[#This Row],[43951]]-Casos_PN_CORR[[#This Row],[43950]]</f>
        <v>0</v>
      </c>
      <c r="BF578">
        <f>+Casos_PN_CORR[[#This Row],[43952]]-Casos_PN_CORR[[#This Row],[43951]]</f>
        <v>0</v>
      </c>
      <c r="BG578">
        <f>+Casos_PN_CORR[[#This Row],[43953]]-Casos_PN_CORR[[#This Row],[43952]]</f>
        <v>0</v>
      </c>
      <c r="BH578">
        <f>+Casos_PN_CORR[[#This Row],[43954]]-Casos_PN_CORR[[#This Row],[43953]]</f>
        <v>0</v>
      </c>
      <c r="BI578">
        <f>+Casos_PN_CORR[[#This Row],[43955]]-Casos_PN_CORR[[#This Row],[43954]]</f>
        <v>0</v>
      </c>
      <c r="BJ578">
        <f>+Casos_PN_CORR[[#This Row],[43956]]-Casos_PN_CORR[[#This Row],[43955]]</f>
        <v>0</v>
      </c>
      <c r="BK578">
        <f>+Casos_PN_CORR[[#This Row],[43957]]-Casos_PN_CORR[[#This Row],[43956]]</f>
        <v>0</v>
      </c>
      <c r="BL578">
        <f>+Casos_PN_CORR[[#This Row],[43958]]-Casos_PN_CORR[[#This Row],[43957]]</f>
        <v>0</v>
      </c>
      <c r="BM578">
        <f>+Casos_PN_CORR[[#This Row],[43959]]-Casos_PN_CORR[[#This Row],[43958]]</f>
        <v>0</v>
      </c>
      <c r="BN578">
        <f>+Casos_PN_CORR[[#This Row],[43960]]-Casos_PN_CORR[[#This Row],[43959]]</f>
        <v>0</v>
      </c>
      <c r="BO578">
        <f>+Casos_PN_CORR[[#This Row],[43961]]-Casos_PN_CORR[[#This Row],[43960]]</f>
        <v>0</v>
      </c>
      <c r="BP578">
        <f>+Casos_PN_CORR[[#This Row],[43962]]-Casos_PN_CORR[[#This Row],[43961]]</f>
        <v>0</v>
      </c>
      <c r="BQ578">
        <f>+Casos_PN_CORR[[#This Row],[43963]]-Casos_PN_CORR[[#This Row],[43962]]</f>
        <v>0</v>
      </c>
      <c r="BR578">
        <f>+Casos_PN_CORR[[#This Row],[43964]]-Casos_PN_CORR[[#This Row],[43963]]</f>
        <v>0</v>
      </c>
      <c r="BS578">
        <f>+Casos_PN_CORR[[#This Row],[43965]]-Casos_PN_CORR[[#This Row],[43964]]</f>
        <v>0</v>
      </c>
      <c r="BT578">
        <f>+Casos_PN_CORR[[#This Row],[43966]]-Casos_PN_CORR[[#This Row],[43965]]</f>
        <v>0</v>
      </c>
      <c r="BU578">
        <f>+Casos_PN_CORR[[#This Row],[43967]]-Casos_PN_CORR[[#This Row],[43966]]</f>
        <v>0</v>
      </c>
      <c r="BV578">
        <f>+Casos_PN_CORR[[#This Row],[43968]]-Casos_PN_CORR[[#This Row],[43967]]</f>
        <v>0</v>
      </c>
      <c r="BW578">
        <f>+Casos_PN_CORR[[#This Row],[43969]]-Casos_PN_CORR[[#This Row],[43968]]</f>
        <v>0</v>
      </c>
      <c r="BX578">
        <f>+Casos_PN_CORR[[#This Row],[43970]]-Casos_PN_CORR[[#This Row],[43969]]</f>
        <v>0</v>
      </c>
      <c r="BY578">
        <f>+Casos_PN_CORR[[#This Row],[43971]]-Casos_PN_CORR[[#This Row],[43970]]</f>
        <v>0</v>
      </c>
      <c r="BZ578">
        <f>+Casos_PN_CORR[[#This Row],[43972]]-Casos_PN_CORR[[#This Row],[43971]]</f>
        <v>0</v>
      </c>
      <c r="CA578">
        <f>+Casos_PN_CORR[[#This Row],[43973]]-Casos_PN_CORR[[#This Row],[43972]]</f>
        <v>0</v>
      </c>
      <c r="CB578">
        <f>+Casos_PN_CORR[[#This Row],[43974]]-Casos_PN_CORR[[#This Row],[43973]]</f>
        <v>0</v>
      </c>
      <c r="CC578">
        <f>+Casos_PN_CORR[[#This Row],[43975]]-Casos_PN_CORR[[#This Row],[43974]]</f>
        <v>0</v>
      </c>
      <c r="CD578">
        <f>+Casos_PN_CORR[[#This Row],[43976]]-Casos_PN_CORR[[#This Row],[43975]]</f>
        <v>0</v>
      </c>
      <c r="CE578">
        <f>+Casos_PN_CORR[[#This Row],[43977]]-Casos_PN_CORR[[#This Row],[43976]]</f>
        <v>0</v>
      </c>
      <c r="CF578">
        <f>+Casos_PN_CORR[[#This Row],[43978]]-Casos_PN_CORR[[#This Row],[43977]]</f>
        <v>0</v>
      </c>
      <c r="CG578">
        <f>+Casos_PN_CORR[[#This Row],[43979]]-Casos_PN_CORR[[#This Row],[43978]]</f>
        <v>0</v>
      </c>
      <c r="CH578">
        <f>+Casos_PN_CORR[[#This Row],[43980]]-Casos_PN_CORR[[#This Row],[43979]]</f>
        <v>0</v>
      </c>
      <c r="CI578">
        <f>+Casos_PN_CORR[[#This Row],[43981]]-Casos_PN_CORR[[#This Row],[43980]]</f>
        <v>0</v>
      </c>
      <c r="CJ578">
        <f>+Casos_PN_CORR[[#This Row],[43982]]-Casos_PN_CORR[[#This Row],[43981]]</f>
        <v>0</v>
      </c>
      <c r="CK578">
        <f>+Casos_PN_CORR[[#This Row],[43983]]-Casos_PN_CORR[[#This Row],[43982]]</f>
        <v>0</v>
      </c>
      <c r="CL578">
        <f>+Casos_PN_CORR[[#This Row],[43984]]-Casos_PN_CORR[[#This Row],[43983]]</f>
        <v>0</v>
      </c>
      <c r="CM578">
        <f>+Casos_PN_CORR[[#This Row],[43985]]-Casos_PN_CORR[[#This Row],[43984]]</f>
        <v>0</v>
      </c>
      <c r="CN578">
        <f>+Casos_PN_CORR[[#This Row],[43986]]-Casos_PN_CORR[[#This Row],[43985]]</f>
        <v>0</v>
      </c>
      <c r="CO578">
        <f>+Casos_PN_CORR[[#This Row],[43987]]-Casos_PN_CORR[[#This Row],[43986]]</f>
        <v>0</v>
      </c>
      <c r="CP578">
        <f>+Casos_PN_CORR[[#This Row],[43988]]-Casos_PN_CORR[[#This Row],[43987]]</f>
        <v>0</v>
      </c>
      <c r="CQ578">
        <f>+Casos_PN_CORR[[#This Row],[43989]]-Casos_PN_CORR[[#This Row],[43988]]</f>
        <v>0</v>
      </c>
      <c r="CR578">
        <f>+Casos_PN_CORR[[#This Row],[43990]]-Casos_PN_CORR[[#This Row],[43989]]</f>
        <v>0</v>
      </c>
      <c r="CS578">
        <f>+Casos_PN_CORR[[#This Row],[43991]]-Casos_PN_CORR[[#This Row],[43990]]</f>
        <v>0</v>
      </c>
      <c r="CT578">
        <f>+Casos_PN_CORR[[#This Row],[43992]]-Casos_PN_CORR[[#This Row],[43991]]</f>
        <v>0</v>
      </c>
      <c r="CU578">
        <f>+Casos_PN_CORR[[#This Row],[43993]]-Casos_PN_CORR[[#This Row],[43992]]</f>
        <v>0</v>
      </c>
    </row>
    <row r="579" spans="1:99" x14ac:dyDescent="0.3">
      <c r="A579">
        <v>90806</v>
      </c>
      <c r="B579" s="2" t="s">
        <v>114</v>
      </c>
      <c r="C579" s="2" t="s">
        <v>118</v>
      </c>
      <c r="D579" s="2" t="s">
        <v>739</v>
      </c>
      <c r="E579" s="4">
        <f t="shared" si="8"/>
        <v>0</v>
      </c>
      <c r="F579">
        <f>+Casos_PN_CORR[[#This Row],[43900]]</f>
        <v>0</v>
      </c>
      <c r="G579">
        <f>+Casos_PN_CORR[[#This Row],[43901]]-Casos_PN_CORR[[#This Row],[43900]]</f>
        <v>0</v>
      </c>
      <c r="H579">
        <f>+Casos_PN_CORR[[#This Row],[43902]]-Casos_PN_CORR[[#This Row],[43901]]</f>
        <v>0</v>
      </c>
      <c r="I579">
        <f>+Casos_PN_CORR[[#This Row],[43903]]-Casos_PN_CORR[[#This Row],[43902]]</f>
        <v>0</v>
      </c>
      <c r="J579">
        <f>+Casos_PN_CORR[[#This Row],[43904]]-Casos_PN_CORR[[#This Row],[43903]]</f>
        <v>0</v>
      </c>
      <c r="K579">
        <f>+Casos_PN_CORR[[#This Row],[43905]]-Casos_PN_CORR[[#This Row],[43904]]</f>
        <v>0</v>
      </c>
      <c r="L579">
        <f>+Casos_PN_CORR[[#This Row],[43906]]-Casos_PN_CORR[[#This Row],[43905]]</f>
        <v>0</v>
      </c>
      <c r="M579">
        <f>+Casos_PN_CORR[[#This Row],[43907]]-Casos_PN_CORR[[#This Row],[43906]]</f>
        <v>0</v>
      </c>
      <c r="N579">
        <f>+Casos_PN_CORR[[#This Row],[43908]]-Casos_PN_CORR[[#This Row],[43907]]</f>
        <v>0</v>
      </c>
      <c r="O579">
        <f>+Casos_PN_CORR[[#This Row],[43909]]-Casos_PN_CORR[[#This Row],[43908]]</f>
        <v>0</v>
      </c>
      <c r="P579">
        <f>+Casos_PN_CORR[[#This Row],[43910]]-Casos_PN_CORR[[#This Row],[43909]]</f>
        <v>0</v>
      </c>
      <c r="Q579">
        <f>+Casos_PN_CORR[[#This Row],[43911]]-Casos_PN_CORR[[#This Row],[43910]]</f>
        <v>0</v>
      </c>
      <c r="R579">
        <f>+Casos_PN_CORR[[#This Row],[43912]]-Casos_PN_CORR[[#This Row],[43911]]</f>
        <v>0</v>
      </c>
      <c r="S579">
        <f>+Casos_PN_CORR[[#This Row],[43913]]-Casos_PN_CORR[[#This Row],[43912]]</f>
        <v>0</v>
      </c>
      <c r="T579">
        <f>+Casos_PN_CORR[[#This Row],[43914]]-Casos_PN_CORR[[#This Row],[43913]]</f>
        <v>0</v>
      </c>
      <c r="U579">
        <f>+Casos_PN_CORR[[#This Row],[43915]]-Casos_PN_CORR[[#This Row],[43914]]</f>
        <v>0</v>
      </c>
      <c r="V579">
        <f>+Casos_PN_CORR[[#This Row],[43916]]-Casos_PN_CORR[[#This Row],[43915]]</f>
        <v>0</v>
      </c>
      <c r="W579">
        <f>+Casos_PN_CORR[[#This Row],[43917]]-Casos_PN_CORR[[#This Row],[43916]]</f>
        <v>0</v>
      </c>
      <c r="X579">
        <f>+Casos_PN_CORR[[#This Row],[43918]]-Casos_PN_CORR[[#This Row],[43917]]</f>
        <v>0</v>
      </c>
      <c r="Y579">
        <f>+Casos_PN_CORR[[#This Row],[43919]]-Casos_PN_CORR[[#This Row],[43918]]</f>
        <v>0</v>
      </c>
      <c r="Z579">
        <f>+Casos_PN_CORR[[#This Row],[43920]]-Casos_PN_CORR[[#This Row],[43919]]</f>
        <v>0</v>
      </c>
      <c r="AA579">
        <f>+Casos_PN_CORR[[#This Row],[43921]]-Casos_PN_CORR[[#This Row],[43920]]</f>
        <v>0</v>
      </c>
      <c r="AB579">
        <f>+Casos_PN_CORR[[#This Row],[43922]]-Casos_PN_CORR[[#This Row],[43921]]</f>
        <v>0</v>
      </c>
      <c r="AC579">
        <f>+Casos_PN_CORR[[#This Row],[43923]]-Casos_PN_CORR[[#This Row],[43922]]</f>
        <v>0</v>
      </c>
      <c r="AD579">
        <f>+Casos_PN_CORR[[#This Row],[43924]]-Casos_PN_CORR[[#This Row],[43923]]</f>
        <v>0</v>
      </c>
      <c r="AE579">
        <f>+Casos_PN_CORR[[#This Row],[43925]]-Casos_PN_CORR[[#This Row],[43924]]</f>
        <v>0</v>
      </c>
      <c r="AF579">
        <f>+Casos_PN_CORR[[#This Row],[43926]]-Casos_PN_CORR[[#This Row],[43925]]</f>
        <v>0</v>
      </c>
      <c r="AG579">
        <f>+Casos_PN_CORR[[#This Row],[43927]]-Casos_PN_CORR[[#This Row],[43926]]</f>
        <v>0</v>
      </c>
      <c r="AH579">
        <f>+Casos_PN_CORR[[#This Row],[43928]]-Casos_PN_CORR[[#This Row],[43927]]</f>
        <v>0</v>
      </c>
      <c r="AI579">
        <f>+Casos_PN_CORR[[#This Row],[43929]]-Casos_PN_CORR[[#This Row],[43928]]</f>
        <v>0</v>
      </c>
      <c r="AJ579">
        <f>+Casos_PN_CORR[[#This Row],[43930]]-Casos_PN_CORR[[#This Row],[43929]]</f>
        <v>0</v>
      </c>
      <c r="AK579">
        <f>+Casos_PN_CORR[[#This Row],[43931]]-Casos_PN_CORR[[#This Row],[43930]]</f>
        <v>0</v>
      </c>
      <c r="AL579">
        <f>+Casos_PN_CORR[[#This Row],[43932]]-Casos_PN_CORR[[#This Row],[43931]]</f>
        <v>0</v>
      </c>
      <c r="AM579">
        <f>+Casos_PN_CORR[[#This Row],[43933]]-Casos_PN_CORR[[#This Row],[43932]]</f>
        <v>0</v>
      </c>
      <c r="AN579">
        <f>+Casos_PN_CORR[[#This Row],[43934]]-Casos_PN_CORR[[#This Row],[43933]]</f>
        <v>0</v>
      </c>
      <c r="AO579">
        <f>+Casos_PN_CORR[[#This Row],[43935]]-Casos_PN_CORR[[#This Row],[43934]]</f>
        <v>0</v>
      </c>
      <c r="AP579">
        <f>+Casos_PN_CORR[[#This Row],[43936]]-Casos_PN_CORR[[#This Row],[43935]]</f>
        <v>0</v>
      </c>
      <c r="AQ579">
        <f>+Casos_PN_CORR[[#This Row],[43937]]-Casos_PN_CORR[[#This Row],[43936]]</f>
        <v>0</v>
      </c>
      <c r="AR579">
        <f>+Casos_PN_CORR[[#This Row],[43938]]-Casos_PN_CORR[[#This Row],[43937]]</f>
        <v>0</v>
      </c>
      <c r="AS579">
        <f>+Casos_PN_CORR[[#This Row],[43939]]-Casos_PN_CORR[[#This Row],[43938]]</f>
        <v>0</v>
      </c>
      <c r="AT579">
        <f>+Casos_PN_CORR[[#This Row],[43940]]-Casos_PN_CORR[[#This Row],[43939]]</f>
        <v>0</v>
      </c>
      <c r="AU579">
        <f>+Casos_PN_CORR[[#This Row],[43941]]-Casos_PN_CORR[[#This Row],[43940]]</f>
        <v>0</v>
      </c>
      <c r="AV579">
        <f>+Casos_PN_CORR[[#This Row],[43942]]-Casos_PN_CORR[[#This Row],[43941]]</f>
        <v>0</v>
      </c>
      <c r="AW579">
        <f>+Casos_PN_CORR[[#This Row],[43943]]-Casos_PN_CORR[[#This Row],[43942]]</f>
        <v>0</v>
      </c>
      <c r="AX579">
        <f>+Casos_PN_CORR[[#This Row],[43944]]-Casos_PN_CORR[[#This Row],[43943]]</f>
        <v>0</v>
      </c>
      <c r="AY579">
        <f>+Casos_PN_CORR[[#This Row],[43945]]-Casos_PN_CORR[[#This Row],[43944]]</f>
        <v>0</v>
      </c>
      <c r="AZ579">
        <f>+Casos_PN_CORR[[#This Row],[43946]]-Casos_PN_CORR[[#This Row],[43945]]</f>
        <v>0</v>
      </c>
      <c r="BA579">
        <f>+Casos_PN_CORR[[#This Row],[43947]]-Casos_PN_CORR[[#This Row],[43946]]</f>
        <v>0</v>
      </c>
      <c r="BB579">
        <f>+Casos_PN_CORR[[#This Row],[43948]]-Casos_PN_CORR[[#This Row],[43947]]</f>
        <v>0</v>
      </c>
      <c r="BC579">
        <f>+Casos_PN_CORR[[#This Row],[43949]]-Casos_PN_CORR[[#This Row],[43948]]</f>
        <v>0</v>
      </c>
      <c r="BD579">
        <f>+Casos_PN_CORR[[#This Row],[43950]]-Casos_PN_CORR[[#This Row],[43949]]</f>
        <v>0</v>
      </c>
      <c r="BE579">
        <f>+Casos_PN_CORR[[#This Row],[43951]]-Casos_PN_CORR[[#This Row],[43950]]</f>
        <v>0</v>
      </c>
      <c r="BF579">
        <f>+Casos_PN_CORR[[#This Row],[43952]]-Casos_PN_CORR[[#This Row],[43951]]</f>
        <v>0</v>
      </c>
      <c r="BG579">
        <f>+Casos_PN_CORR[[#This Row],[43953]]-Casos_PN_CORR[[#This Row],[43952]]</f>
        <v>0</v>
      </c>
      <c r="BH579">
        <f>+Casos_PN_CORR[[#This Row],[43954]]-Casos_PN_CORR[[#This Row],[43953]]</f>
        <v>0</v>
      </c>
      <c r="BI579">
        <f>+Casos_PN_CORR[[#This Row],[43955]]-Casos_PN_CORR[[#This Row],[43954]]</f>
        <v>0</v>
      </c>
      <c r="BJ579">
        <f>+Casos_PN_CORR[[#This Row],[43956]]-Casos_PN_CORR[[#This Row],[43955]]</f>
        <v>0</v>
      </c>
      <c r="BK579">
        <f>+Casos_PN_CORR[[#This Row],[43957]]-Casos_PN_CORR[[#This Row],[43956]]</f>
        <v>0</v>
      </c>
      <c r="BL579">
        <f>+Casos_PN_CORR[[#This Row],[43958]]-Casos_PN_CORR[[#This Row],[43957]]</f>
        <v>0</v>
      </c>
      <c r="BM579">
        <f>+Casos_PN_CORR[[#This Row],[43959]]-Casos_PN_CORR[[#This Row],[43958]]</f>
        <v>0</v>
      </c>
      <c r="BN579">
        <f>+Casos_PN_CORR[[#This Row],[43960]]-Casos_PN_CORR[[#This Row],[43959]]</f>
        <v>0</v>
      </c>
      <c r="BO579">
        <f>+Casos_PN_CORR[[#This Row],[43961]]-Casos_PN_CORR[[#This Row],[43960]]</f>
        <v>0</v>
      </c>
      <c r="BP579">
        <f>+Casos_PN_CORR[[#This Row],[43962]]-Casos_PN_CORR[[#This Row],[43961]]</f>
        <v>0</v>
      </c>
      <c r="BQ579">
        <f>+Casos_PN_CORR[[#This Row],[43963]]-Casos_PN_CORR[[#This Row],[43962]]</f>
        <v>0</v>
      </c>
      <c r="BR579">
        <f>+Casos_PN_CORR[[#This Row],[43964]]-Casos_PN_CORR[[#This Row],[43963]]</f>
        <v>0</v>
      </c>
      <c r="BS579">
        <f>+Casos_PN_CORR[[#This Row],[43965]]-Casos_PN_CORR[[#This Row],[43964]]</f>
        <v>0</v>
      </c>
      <c r="BT579">
        <f>+Casos_PN_CORR[[#This Row],[43966]]-Casos_PN_CORR[[#This Row],[43965]]</f>
        <v>0</v>
      </c>
      <c r="BU579">
        <f>+Casos_PN_CORR[[#This Row],[43967]]-Casos_PN_CORR[[#This Row],[43966]]</f>
        <v>0</v>
      </c>
      <c r="BV579">
        <f>+Casos_PN_CORR[[#This Row],[43968]]-Casos_PN_CORR[[#This Row],[43967]]</f>
        <v>0</v>
      </c>
      <c r="BW579">
        <f>+Casos_PN_CORR[[#This Row],[43969]]-Casos_PN_CORR[[#This Row],[43968]]</f>
        <v>0</v>
      </c>
      <c r="BX579">
        <f>+Casos_PN_CORR[[#This Row],[43970]]-Casos_PN_CORR[[#This Row],[43969]]</f>
        <v>0</v>
      </c>
      <c r="BY579">
        <f>+Casos_PN_CORR[[#This Row],[43971]]-Casos_PN_CORR[[#This Row],[43970]]</f>
        <v>0</v>
      </c>
      <c r="BZ579">
        <f>+Casos_PN_CORR[[#This Row],[43972]]-Casos_PN_CORR[[#This Row],[43971]]</f>
        <v>0</v>
      </c>
      <c r="CA579">
        <f>+Casos_PN_CORR[[#This Row],[43973]]-Casos_PN_CORR[[#This Row],[43972]]</f>
        <v>0</v>
      </c>
      <c r="CB579">
        <f>+Casos_PN_CORR[[#This Row],[43974]]-Casos_PN_CORR[[#This Row],[43973]]</f>
        <v>0</v>
      </c>
      <c r="CC579">
        <f>+Casos_PN_CORR[[#This Row],[43975]]-Casos_PN_CORR[[#This Row],[43974]]</f>
        <v>0</v>
      </c>
      <c r="CD579">
        <f>+Casos_PN_CORR[[#This Row],[43976]]-Casos_PN_CORR[[#This Row],[43975]]</f>
        <v>0</v>
      </c>
      <c r="CE579">
        <f>+Casos_PN_CORR[[#This Row],[43977]]-Casos_PN_CORR[[#This Row],[43976]]</f>
        <v>0</v>
      </c>
      <c r="CF579">
        <f>+Casos_PN_CORR[[#This Row],[43978]]-Casos_PN_CORR[[#This Row],[43977]]</f>
        <v>0</v>
      </c>
      <c r="CG579">
        <f>+Casos_PN_CORR[[#This Row],[43979]]-Casos_PN_CORR[[#This Row],[43978]]</f>
        <v>0</v>
      </c>
      <c r="CH579">
        <f>+Casos_PN_CORR[[#This Row],[43980]]-Casos_PN_CORR[[#This Row],[43979]]</f>
        <v>0</v>
      </c>
      <c r="CI579">
        <f>+Casos_PN_CORR[[#This Row],[43981]]-Casos_PN_CORR[[#This Row],[43980]]</f>
        <v>0</v>
      </c>
      <c r="CJ579">
        <f>+Casos_PN_CORR[[#This Row],[43982]]-Casos_PN_CORR[[#This Row],[43981]]</f>
        <v>0</v>
      </c>
      <c r="CK579">
        <f>+Casos_PN_CORR[[#This Row],[43983]]-Casos_PN_CORR[[#This Row],[43982]]</f>
        <v>0</v>
      </c>
      <c r="CL579">
        <f>+Casos_PN_CORR[[#This Row],[43984]]-Casos_PN_CORR[[#This Row],[43983]]</f>
        <v>0</v>
      </c>
      <c r="CM579">
        <f>+Casos_PN_CORR[[#This Row],[43985]]-Casos_PN_CORR[[#This Row],[43984]]</f>
        <v>0</v>
      </c>
      <c r="CN579">
        <f>+Casos_PN_CORR[[#This Row],[43986]]-Casos_PN_CORR[[#This Row],[43985]]</f>
        <v>0</v>
      </c>
      <c r="CO579">
        <f>+Casos_PN_CORR[[#This Row],[43987]]-Casos_PN_CORR[[#This Row],[43986]]</f>
        <v>0</v>
      </c>
      <c r="CP579">
        <f>+Casos_PN_CORR[[#This Row],[43988]]-Casos_PN_CORR[[#This Row],[43987]]</f>
        <v>0</v>
      </c>
      <c r="CQ579">
        <f>+Casos_PN_CORR[[#This Row],[43989]]-Casos_PN_CORR[[#This Row],[43988]]</f>
        <v>0</v>
      </c>
      <c r="CR579">
        <f>+Casos_PN_CORR[[#This Row],[43990]]-Casos_PN_CORR[[#This Row],[43989]]</f>
        <v>0</v>
      </c>
      <c r="CS579">
        <f>+Casos_PN_CORR[[#This Row],[43991]]-Casos_PN_CORR[[#This Row],[43990]]</f>
        <v>0</v>
      </c>
      <c r="CT579">
        <f>+Casos_PN_CORR[[#This Row],[43992]]-Casos_PN_CORR[[#This Row],[43991]]</f>
        <v>0</v>
      </c>
      <c r="CU579">
        <f>+Casos_PN_CORR[[#This Row],[43993]]-Casos_PN_CORR[[#This Row],[43992]]</f>
        <v>0</v>
      </c>
    </row>
    <row r="580" spans="1:99" x14ac:dyDescent="0.3">
      <c r="A580">
        <v>130909</v>
      </c>
      <c r="B580" s="2" t="s">
        <v>102</v>
      </c>
      <c r="C580" s="2" t="s">
        <v>322</v>
      </c>
      <c r="D580" s="2" t="s">
        <v>739</v>
      </c>
      <c r="E580" s="4">
        <f t="shared" ref="E580:E643" si="9">SUM(F580:AEZ580)</f>
        <v>0</v>
      </c>
      <c r="F580">
        <f>+Casos_PN_CORR[[#This Row],[43900]]</f>
        <v>0</v>
      </c>
      <c r="G580">
        <f>+Casos_PN_CORR[[#This Row],[43901]]-Casos_PN_CORR[[#This Row],[43900]]</f>
        <v>0</v>
      </c>
      <c r="H580">
        <f>+Casos_PN_CORR[[#This Row],[43902]]-Casos_PN_CORR[[#This Row],[43901]]</f>
        <v>0</v>
      </c>
      <c r="I580">
        <f>+Casos_PN_CORR[[#This Row],[43903]]-Casos_PN_CORR[[#This Row],[43902]]</f>
        <v>0</v>
      </c>
      <c r="J580">
        <f>+Casos_PN_CORR[[#This Row],[43904]]-Casos_PN_CORR[[#This Row],[43903]]</f>
        <v>0</v>
      </c>
      <c r="K580">
        <f>+Casos_PN_CORR[[#This Row],[43905]]-Casos_PN_CORR[[#This Row],[43904]]</f>
        <v>0</v>
      </c>
      <c r="L580">
        <f>+Casos_PN_CORR[[#This Row],[43906]]-Casos_PN_CORR[[#This Row],[43905]]</f>
        <v>0</v>
      </c>
      <c r="M580">
        <f>+Casos_PN_CORR[[#This Row],[43907]]-Casos_PN_CORR[[#This Row],[43906]]</f>
        <v>0</v>
      </c>
      <c r="N580">
        <f>+Casos_PN_CORR[[#This Row],[43908]]-Casos_PN_CORR[[#This Row],[43907]]</f>
        <v>0</v>
      </c>
      <c r="O580">
        <f>+Casos_PN_CORR[[#This Row],[43909]]-Casos_PN_CORR[[#This Row],[43908]]</f>
        <v>0</v>
      </c>
      <c r="P580">
        <f>+Casos_PN_CORR[[#This Row],[43910]]-Casos_PN_CORR[[#This Row],[43909]]</f>
        <v>0</v>
      </c>
      <c r="Q580">
        <f>+Casos_PN_CORR[[#This Row],[43911]]-Casos_PN_CORR[[#This Row],[43910]]</f>
        <v>0</v>
      </c>
      <c r="R580">
        <f>+Casos_PN_CORR[[#This Row],[43912]]-Casos_PN_CORR[[#This Row],[43911]]</f>
        <v>0</v>
      </c>
      <c r="S580">
        <f>+Casos_PN_CORR[[#This Row],[43913]]-Casos_PN_CORR[[#This Row],[43912]]</f>
        <v>0</v>
      </c>
      <c r="T580">
        <f>+Casos_PN_CORR[[#This Row],[43914]]-Casos_PN_CORR[[#This Row],[43913]]</f>
        <v>0</v>
      </c>
      <c r="U580">
        <f>+Casos_PN_CORR[[#This Row],[43915]]-Casos_PN_CORR[[#This Row],[43914]]</f>
        <v>0</v>
      </c>
      <c r="V580">
        <f>+Casos_PN_CORR[[#This Row],[43916]]-Casos_PN_CORR[[#This Row],[43915]]</f>
        <v>0</v>
      </c>
      <c r="W580">
        <f>+Casos_PN_CORR[[#This Row],[43917]]-Casos_PN_CORR[[#This Row],[43916]]</f>
        <v>0</v>
      </c>
      <c r="X580">
        <f>+Casos_PN_CORR[[#This Row],[43918]]-Casos_PN_CORR[[#This Row],[43917]]</f>
        <v>0</v>
      </c>
      <c r="Y580">
        <f>+Casos_PN_CORR[[#This Row],[43919]]-Casos_PN_CORR[[#This Row],[43918]]</f>
        <v>0</v>
      </c>
      <c r="Z580">
        <f>+Casos_PN_CORR[[#This Row],[43920]]-Casos_PN_CORR[[#This Row],[43919]]</f>
        <v>0</v>
      </c>
      <c r="AA580">
        <f>+Casos_PN_CORR[[#This Row],[43921]]-Casos_PN_CORR[[#This Row],[43920]]</f>
        <v>0</v>
      </c>
      <c r="AB580">
        <f>+Casos_PN_CORR[[#This Row],[43922]]-Casos_PN_CORR[[#This Row],[43921]]</f>
        <v>0</v>
      </c>
      <c r="AC580">
        <f>+Casos_PN_CORR[[#This Row],[43923]]-Casos_PN_CORR[[#This Row],[43922]]</f>
        <v>0</v>
      </c>
      <c r="AD580">
        <f>+Casos_PN_CORR[[#This Row],[43924]]-Casos_PN_CORR[[#This Row],[43923]]</f>
        <v>0</v>
      </c>
      <c r="AE580">
        <f>+Casos_PN_CORR[[#This Row],[43925]]-Casos_PN_CORR[[#This Row],[43924]]</f>
        <v>0</v>
      </c>
      <c r="AF580">
        <f>+Casos_PN_CORR[[#This Row],[43926]]-Casos_PN_CORR[[#This Row],[43925]]</f>
        <v>0</v>
      </c>
      <c r="AG580">
        <f>+Casos_PN_CORR[[#This Row],[43927]]-Casos_PN_CORR[[#This Row],[43926]]</f>
        <v>0</v>
      </c>
      <c r="AH580">
        <f>+Casos_PN_CORR[[#This Row],[43928]]-Casos_PN_CORR[[#This Row],[43927]]</f>
        <v>0</v>
      </c>
      <c r="AI580">
        <f>+Casos_PN_CORR[[#This Row],[43929]]-Casos_PN_CORR[[#This Row],[43928]]</f>
        <v>0</v>
      </c>
      <c r="AJ580">
        <f>+Casos_PN_CORR[[#This Row],[43930]]-Casos_PN_CORR[[#This Row],[43929]]</f>
        <v>0</v>
      </c>
      <c r="AK580">
        <f>+Casos_PN_CORR[[#This Row],[43931]]-Casos_PN_CORR[[#This Row],[43930]]</f>
        <v>0</v>
      </c>
      <c r="AL580">
        <f>+Casos_PN_CORR[[#This Row],[43932]]-Casos_PN_CORR[[#This Row],[43931]]</f>
        <v>0</v>
      </c>
      <c r="AM580">
        <f>+Casos_PN_CORR[[#This Row],[43933]]-Casos_PN_CORR[[#This Row],[43932]]</f>
        <v>0</v>
      </c>
      <c r="AN580">
        <f>+Casos_PN_CORR[[#This Row],[43934]]-Casos_PN_CORR[[#This Row],[43933]]</f>
        <v>0</v>
      </c>
      <c r="AO580">
        <f>+Casos_PN_CORR[[#This Row],[43935]]-Casos_PN_CORR[[#This Row],[43934]]</f>
        <v>0</v>
      </c>
      <c r="AP580">
        <f>+Casos_PN_CORR[[#This Row],[43936]]-Casos_PN_CORR[[#This Row],[43935]]</f>
        <v>0</v>
      </c>
      <c r="AQ580">
        <f>+Casos_PN_CORR[[#This Row],[43937]]-Casos_PN_CORR[[#This Row],[43936]]</f>
        <v>0</v>
      </c>
      <c r="AR580">
        <f>+Casos_PN_CORR[[#This Row],[43938]]-Casos_PN_CORR[[#This Row],[43937]]</f>
        <v>0</v>
      </c>
      <c r="AS580">
        <f>+Casos_PN_CORR[[#This Row],[43939]]-Casos_PN_CORR[[#This Row],[43938]]</f>
        <v>0</v>
      </c>
      <c r="AT580">
        <f>+Casos_PN_CORR[[#This Row],[43940]]-Casos_PN_CORR[[#This Row],[43939]]</f>
        <v>0</v>
      </c>
      <c r="AU580">
        <f>+Casos_PN_CORR[[#This Row],[43941]]-Casos_PN_CORR[[#This Row],[43940]]</f>
        <v>0</v>
      </c>
      <c r="AV580">
        <f>+Casos_PN_CORR[[#This Row],[43942]]-Casos_PN_CORR[[#This Row],[43941]]</f>
        <v>0</v>
      </c>
      <c r="AW580">
        <f>+Casos_PN_CORR[[#This Row],[43943]]-Casos_PN_CORR[[#This Row],[43942]]</f>
        <v>0</v>
      </c>
      <c r="AX580">
        <f>+Casos_PN_CORR[[#This Row],[43944]]-Casos_PN_CORR[[#This Row],[43943]]</f>
        <v>0</v>
      </c>
      <c r="AY580">
        <f>+Casos_PN_CORR[[#This Row],[43945]]-Casos_PN_CORR[[#This Row],[43944]]</f>
        <v>0</v>
      </c>
      <c r="AZ580">
        <f>+Casos_PN_CORR[[#This Row],[43946]]-Casos_PN_CORR[[#This Row],[43945]]</f>
        <v>0</v>
      </c>
      <c r="BA580">
        <f>+Casos_PN_CORR[[#This Row],[43947]]-Casos_PN_CORR[[#This Row],[43946]]</f>
        <v>0</v>
      </c>
      <c r="BB580">
        <f>+Casos_PN_CORR[[#This Row],[43948]]-Casos_PN_CORR[[#This Row],[43947]]</f>
        <v>0</v>
      </c>
      <c r="BC580">
        <f>+Casos_PN_CORR[[#This Row],[43949]]-Casos_PN_CORR[[#This Row],[43948]]</f>
        <v>0</v>
      </c>
      <c r="BD580">
        <f>+Casos_PN_CORR[[#This Row],[43950]]-Casos_PN_CORR[[#This Row],[43949]]</f>
        <v>0</v>
      </c>
      <c r="BE580">
        <f>+Casos_PN_CORR[[#This Row],[43951]]-Casos_PN_CORR[[#This Row],[43950]]</f>
        <v>0</v>
      </c>
      <c r="BF580">
        <f>+Casos_PN_CORR[[#This Row],[43952]]-Casos_PN_CORR[[#This Row],[43951]]</f>
        <v>0</v>
      </c>
      <c r="BG580">
        <f>+Casos_PN_CORR[[#This Row],[43953]]-Casos_PN_CORR[[#This Row],[43952]]</f>
        <v>0</v>
      </c>
      <c r="BH580">
        <f>+Casos_PN_CORR[[#This Row],[43954]]-Casos_PN_CORR[[#This Row],[43953]]</f>
        <v>0</v>
      </c>
      <c r="BI580">
        <f>+Casos_PN_CORR[[#This Row],[43955]]-Casos_PN_CORR[[#This Row],[43954]]</f>
        <v>0</v>
      </c>
      <c r="BJ580">
        <f>+Casos_PN_CORR[[#This Row],[43956]]-Casos_PN_CORR[[#This Row],[43955]]</f>
        <v>0</v>
      </c>
      <c r="BK580">
        <f>+Casos_PN_CORR[[#This Row],[43957]]-Casos_PN_CORR[[#This Row],[43956]]</f>
        <v>0</v>
      </c>
      <c r="BL580">
        <f>+Casos_PN_CORR[[#This Row],[43958]]-Casos_PN_CORR[[#This Row],[43957]]</f>
        <v>0</v>
      </c>
      <c r="BM580">
        <f>+Casos_PN_CORR[[#This Row],[43959]]-Casos_PN_CORR[[#This Row],[43958]]</f>
        <v>0</v>
      </c>
      <c r="BN580">
        <f>+Casos_PN_CORR[[#This Row],[43960]]-Casos_PN_CORR[[#This Row],[43959]]</f>
        <v>0</v>
      </c>
      <c r="BO580">
        <f>+Casos_PN_CORR[[#This Row],[43961]]-Casos_PN_CORR[[#This Row],[43960]]</f>
        <v>0</v>
      </c>
      <c r="BP580">
        <f>+Casos_PN_CORR[[#This Row],[43962]]-Casos_PN_CORR[[#This Row],[43961]]</f>
        <v>0</v>
      </c>
      <c r="BQ580">
        <f>+Casos_PN_CORR[[#This Row],[43963]]-Casos_PN_CORR[[#This Row],[43962]]</f>
        <v>0</v>
      </c>
      <c r="BR580">
        <f>+Casos_PN_CORR[[#This Row],[43964]]-Casos_PN_CORR[[#This Row],[43963]]</f>
        <v>0</v>
      </c>
      <c r="BS580">
        <f>+Casos_PN_CORR[[#This Row],[43965]]-Casos_PN_CORR[[#This Row],[43964]]</f>
        <v>0</v>
      </c>
      <c r="BT580">
        <f>+Casos_PN_CORR[[#This Row],[43966]]-Casos_PN_CORR[[#This Row],[43965]]</f>
        <v>0</v>
      </c>
      <c r="BU580">
        <f>+Casos_PN_CORR[[#This Row],[43967]]-Casos_PN_CORR[[#This Row],[43966]]</f>
        <v>0</v>
      </c>
      <c r="BV580">
        <f>+Casos_PN_CORR[[#This Row],[43968]]-Casos_PN_CORR[[#This Row],[43967]]</f>
        <v>0</v>
      </c>
      <c r="BW580">
        <f>+Casos_PN_CORR[[#This Row],[43969]]-Casos_PN_CORR[[#This Row],[43968]]</f>
        <v>0</v>
      </c>
      <c r="BX580">
        <f>+Casos_PN_CORR[[#This Row],[43970]]-Casos_PN_CORR[[#This Row],[43969]]</f>
        <v>0</v>
      </c>
      <c r="BY580">
        <f>+Casos_PN_CORR[[#This Row],[43971]]-Casos_PN_CORR[[#This Row],[43970]]</f>
        <v>0</v>
      </c>
      <c r="BZ580">
        <f>+Casos_PN_CORR[[#This Row],[43972]]-Casos_PN_CORR[[#This Row],[43971]]</f>
        <v>0</v>
      </c>
      <c r="CA580">
        <f>+Casos_PN_CORR[[#This Row],[43973]]-Casos_PN_CORR[[#This Row],[43972]]</f>
        <v>0</v>
      </c>
      <c r="CB580">
        <f>+Casos_PN_CORR[[#This Row],[43974]]-Casos_PN_CORR[[#This Row],[43973]]</f>
        <v>0</v>
      </c>
      <c r="CC580">
        <f>+Casos_PN_CORR[[#This Row],[43975]]-Casos_PN_CORR[[#This Row],[43974]]</f>
        <v>0</v>
      </c>
      <c r="CD580">
        <f>+Casos_PN_CORR[[#This Row],[43976]]-Casos_PN_CORR[[#This Row],[43975]]</f>
        <v>0</v>
      </c>
      <c r="CE580">
        <f>+Casos_PN_CORR[[#This Row],[43977]]-Casos_PN_CORR[[#This Row],[43976]]</f>
        <v>0</v>
      </c>
      <c r="CF580">
        <f>+Casos_PN_CORR[[#This Row],[43978]]-Casos_PN_CORR[[#This Row],[43977]]</f>
        <v>0</v>
      </c>
      <c r="CG580">
        <f>+Casos_PN_CORR[[#This Row],[43979]]-Casos_PN_CORR[[#This Row],[43978]]</f>
        <v>0</v>
      </c>
      <c r="CH580">
        <f>+Casos_PN_CORR[[#This Row],[43980]]-Casos_PN_CORR[[#This Row],[43979]]</f>
        <v>0</v>
      </c>
      <c r="CI580">
        <f>+Casos_PN_CORR[[#This Row],[43981]]-Casos_PN_CORR[[#This Row],[43980]]</f>
        <v>0</v>
      </c>
      <c r="CJ580">
        <f>+Casos_PN_CORR[[#This Row],[43982]]-Casos_PN_CORR[[#This Row],[43981]]</f>
        <v>0</v>
      </c>
      <c r="CK580">
        <f>+Casos_PN_CORR[[#This Row],[43983]]-Casos_PN_CORR[[#This Row],[43982]]</f>
        <v>0</v>
      </c>
      <c r="CL580">
        <f>+Casos_PN_CORR[[#This Row],[43984]]-Casos_PN_CORR[[#This Row],[43983]]</f>
        <v>0</v>
      </c>
      <c r="CM580">
        <f>+Casos_PN_CORR[[#This Row],[43985]]-Casos_PN_CORR[[#This Row],[43984]]</f>
        <v>0</v>
      </c>
      <c r="CN580">
        <f>+Casos_PN_CORR[[#This Row],[43986]]-Casos_PN_CORR[[#This Row],[43985]]</f>
        <v>0</v>
      </c>
      <c r="CO580">
        <f>+Casos_PN_CORR[[#This Row],[43987]]-Casos_PN_CORR[[#This Row],[43986]]</f>
        <v>0</v>
      </c>
      <c r="CP580">
        <f>+Casos_PN_CORR[[#This Row],[43988]]-Casos_PN_CORR[[#This Row],[43987]]</f>
        <v>0</v>
      </c>
      <c r="CQ580">
        <f>+Casos_PN_CORR[[#This Row],[43989]]-Casos_PN_CORR[[#This Row],[43988]]</f>
        <v>0</v>
      </c>
      <c r="CR580">
        <f>+Casos_PN_CORR[[#This Row],[43990]]-Casos_PN_CORR[[#This Row],[43989]]</f>
        <v>0</v>
      </c>
      <c r="CS580">
        <f>+Casos_PN_CORR[[#This Row],[43991]]-Casos_PN_CORR[[#This Row],[43990]]</f>
        <v>0</v>
      </c>
      <c r="CT580">
        <f>+Casos_PN_CORR[[#This Row],[43992]]-Casos_PN_CORR[[#This Row],[43991]]</f>
        <v>0</v>
      </c>
      <c r="CU580">
        <f>+Casos_PN_CORR[[#This Row],[43993]]-Casos_PN_CORR[[#This Row],[43992]]</f>
        <v>0</v>
      </c>
    </row>
    <row r="581" spans="1:99" ht="24" x14ac:dyDescent="0.3">
      <c r="A581">
        <v>30601</v>
      </c>
      <c r="B581" s="2" t="s">
        <v>144</v>
      </c>
      <c r="C581" s="2" t="s">
        <v>145</v>
      </c>
      <c r="D581" s="2" t="s">
        <v>315</v>
      </c>
      <c r="E581" s="4">
        <f t="shared" si="9"/>
        <v>0</v>
      </c>
      <c r="F581">
        <f>+Casos_PN_CORR[[#This Row],[43900]]</f>
        <v>0</v>
      </c>
      <c r="G581">
        <f>+Casos_PN_CORR[[#This Row],[43901]]-Casos_PN_CORR[[#This Row],[43900]]</f>
        <v>0</v>
      </c>
      <c r="H581">
        <f>+Casos_PN_CORR[[#This Row],[43902]]-Casos_PN_CORR[[#This Row],[43901]]</f>
        <v>0</v>
      </c>
      <c r="I581">
        <f>+Casos_PN_CORR[[#This Row],[43903]]-Casos_PN_CORR[[#This Row],[43902]]</f>
        <v>0</v>
      </c>
      <c r="J581">
        <f>+Casos_PN_CORR[[#This Row],[43904]]-Casos_PN_CORR[[#This Row],[43903]]</f>
        <v>0</v>
      </c>
      <c r="K581">
        <f>+Casos_PN_CORR[[#This Row],[43905]]-Casos_PN_CORR[[#This Row],[43904]]</f>
        <v>0</v>
      </c>
      <c r="L581">
        <f>+Casos_PN_CORR[[#This Row],[43906]]-Casos_PN_CORR[[#This Row],[43905]]</f>
        <v>0</v>
      </c>
      <c r="M581">
        <f>+Casos_PN_CORR[[#This Row],[43907]]-Casos_PN_CORR[[#This Row],[43906]]</f>
        <v>0</v>
      </c>
      <c r="N581">
        <f>+Casos_PN_CORR[[#This Row],[43908]]-Casos_PN_CORR[[#This Row],[43907]]</f>
        <v>0</v>
      </c>
      <c r="O581">
        <f>+Casos_PN_CORR[[#This Row],[43909]]-Casos_PN_CORR[[#This Row],[43908]]</f>
        <v>0</v>
      </c>
      <c r="P581">
        <f>+Casos_PN_CORR[[#This Row],[43910]]-Casos_PN_CORR[[#This Row],[43909]]</f>
        <v>0</v>
      </c>
      <c r="Q581">
        <f>+Casos_PN_CORR[[#This Row],[43911]]-Casos_PN_CORR[[#This Row],[43910]]</f>
        <v>0</v>
      </c>
      <c r="R581">
        <f>+Casos_PN_CORR[[#This Row],[43912]]-Casos_PN_CORR[[#This Row],[43911]]</f>
        <v>0</v>
      </c>
      <c r="S581">
        <f>+Casos_PN_CORR[[#This Row],[43913]]-Casos_PN_CORR[[#This Row],[43912]]</f>
        <v>0</v>
      </c>
      <c r="T581">
        <f>+Casos_PN_CORR[[#This Row],[43914]]-Casos_PN_CORR[[#This Row],[43913]]</f>
        <v>0</v>
      </c>
      <c r="U581">
        <f>+Casos_PN_CORR[[#This Row],[43915]]-Casos_PN_CORR[[#This Row],[43914]]</f>
        <v>0</v>
      </c>
      <c r="V581">
        <f>+Casos_PN_CORR[[#This Row],[43916]]-Casos_PN_CORR[[#This Row],[43915]]</f>
        <v>0</v>
      </c>
      <c r="W581">
        <f>+Casos_PN_CORR[[#This Row],[43917]]-Casos_PN_CORR[[#This Row],[43916]]</f>
        <v>0</v>
      </c>
      <c r="X581">
        <f>+Casos_PN_CORR[[#This Row],[43918]]-Casos_PN_CORR[[#This Row],[43917]]</f>
        <v>0</v>
      </c>
      <c r="Y581">
        <f>+Casos_PN_CORR[[#This Row],[43919]]-Casos_PN_CORR[[#This Row],[43918]]</f>
        <v>0</v>
      </c>
      <c r="Z581">
        <f>+Casos_PN_CORR[[#This Row],[43920]]-Casos_PN_CORR[[#This Row],[43919]]</f>
        <v>0</v>
      </c>
      <c r="AA581">
        <f>+Casos_PN_CORR[[#This Row],[43921]]-Casos_PN_CORR[[#This Row],[43920]]</f>
        <v>0</v>
      </c>
      <c r="AB581">
        <f>+Casos_PN_CORR[[#This Row],[43922]]-Casos_PN_CORR[[#This Row],[43921]]</f>
        <v>0</v>
      </c>
      <c r="AC581">
        <f>+Casos_PN_CORR[[#This Row],[43923]]-Casos_PN_CORR[[#This Row],[43922]]</f>
        <v>0</v>
      </c>
      <c r="AD581">
        <f>+Casos_PN_CORR[[#This Row],[43924]]-Casos_PN_CORR[[#This Row],[43923]]</f>
        <v>0</v>
      </c>
      <c r="AE581">
        <f>+Casos_PN_CORR[[#This Row],[43925]]-Casos_PN_CORR[[#This Row],[43924]]</f>
        <v>0</v>
      </c>
      <c r="AF581">
        <f>+Casos_PN_CORR[[#This Row],[43926]]-Casos_PN_CORR[[#This Row],[43925]]</f>
        <v>0</v>
      </c>
      <c r="AG581">
        <f>+Casos_PN_CORR[[#This Row],[43927]]-Casos_PN_CORR[[#This Row],[43926]]</f>
        <v>0</v>
      </c>
      <c r="AH581">
        <f>+Casos_PN_CORR[[#This Row],[43928]]-Casos_PN_CORR[[#This Row],[43927]]</f>
        <v>0</v>
      </c>
      <c r="AI581">
        <f>+Casos_PN_CORR[[#This Row],[43929]]-Casos_PN_CORR[[#This Row],[43928]]</f>
        <v>0</v>
      </c>
      <c r="AJ581">
        <f>+Casos_PN_CORR[[#This Row],[43930]]-Casos_PN_CORR[[#This Row],[43929]]</f>
        <v>0</v>
      </c>
      <c r="AK581">
        <f>+Casos_PN_CORR[[#This Row],[43931]]-Casos_PN_CORR[[#This Row],[43930]]</f>
        <v>0</v>
      </c>
      <c r="AL581">
        <f>+Casos_PN_CORR[[#This Row],[43932]]-Casos_PN_CORR[[#This Row],[43931]]</f>
        <v>0</v>
      </c>
      <c r="AM581">
        <f>+Casos_PN_CORR[[#This Row],[43933]]-Casos_PN_CORR[[#This Row],[43932]]</f>
        <v>0</v>
      </c>
      <c r="AN581">
        <f>+Casos_PN_CORR[[#This Row],[43934]]-Casos_PN_CORR[[#This Row],[43933]]</f>
        <v>0</v>
      </c>
      <c r="AO581">
        <f>+Casos_PN_CORR[[#This Row],[43935]]-Casos_PN_CORR[[#This Row],[43934]]</f>
        <v>0</v>
      </c>
      <c r="AP581">
        <f>+Casos_PN_CORR[[#This Row],[43936]]-Casos_PN_CORR[[#This Row],[43935]]</f>
        <v>0</v>
      </c>
      <c r="AQ581">
        <f>+Casos_PN_CORR[[#This Row],[43937]]-Casos_PN_CORR[[#This Row],[43936]]</f>
        <v>0</v>
      </c>
      <c r="AR581">
        <f>+Casos_PN_CORR[[#This Row],[43938]]-Casos_PN_CORR[[#This Row],[43937]]</f>
        <v>0</v>
      </c>
      <c r="AS581">
        <f>+Casos_PN_CORR[[#This Row],[43939]]-Casos_PN_CORR[[#This Row],[43938]]</f>
        <v>0</v>
      </c>
      <c r="AT581">
        <f>+Casos_PN_CORR[[#This Row],[43940]]-Casos_PN_CORR[[#This Row],[43939]]</f>
        <v>0</v>
      </c>
      <c r="AU581">
        <f>+Casos_PN_CORR[[#This Row],[43941]]-Casos_PN_CORR[[#This Row],[43940]]</f>
        <v>0</v>
      </c>
      <c r="AV581">
        <f>+Casos_PN_CORR[[#This Row],[43942]]-Casos_PN_CORR[[#This Row],[43941]]</f>
        <v>0</v>
      </c>
      <c r="AW581">
        <f>+Casos_PN_CORR[[#This Row],[43943]]-Casos_PN_CORR[[#This Row],[43942]]</f>
        <v>0</v>
      </c>
      <c r="AX581">
        <f>+Casos_PN_CORR[[#This Row],[43944]]-Casos_PN_CORR[[#This Row],[43943]]</f>
        <v>0</v>
      </c>
      <c r="AY581">
        <f>+Casos_PN_CORR[[#This Row],[43945]]-Casos_PN_CORR[[#This Row],[43944]]</f>
        <v>0</v>
      </c>
      <c r="AZ581">
        <f>+Casos_PN_CORR[[#This Row],[43946]]-Casos_PN_CORR[[#This Row],[43945]]</f>
        <v>0</v>
      </c>
      <c r="BA581">
        <f>+Casos_PN_CORR[[#This Row],[43947]]-Casos_PN_CORR[[#This Row],[43946]]</f>
        <v>0</v>
      </c>
      <c r="BB581">
        <f>+Casos_PN_CORR[[#This Row],[43948]]-Casos_PN_CORR[[#This Row],[43947]]</f>
        <v>0</v>
      </c>
      <c r="BC581">
        <f>+Casos_PN_CORR[[#This Row],[43949]]-Casos_PN_CORR[[#This Row],[43948]]</f>
        <v>0</v>
      </c>
      <c r="BD581">
        <f>+Casos_PN_CORR[[#This Row],[43950]]-Casos_PN_CORR[[#This Row],[43949]]</f>
        <v>0</v>
      </c>
      <c r="BE581">
        <f>+Casos_PN_CORR[[#This Row],[43951]]-Casos_PN_CORR[[#This Row],[43950]]</f>
        <v>0</v>
      </c>
      <c r="BF581">
        <f>+Casos_PN_CORR[[#This Row],[43952]]-Casos_PN_CORR[[#This Row],[43951]]</f>
        <v>0</v>
      </c>
      <c r="BG581">
        <f>+Casos_PN_CORR[[#This Row],[43953]]-Casos_PN_CORR[[#This Row],[43952]]</f>
        <v>0</v>
      </c>
      <c r="BH581">
        <f>+Casos_PN_CORR[[#This Row],[43954]]-Casos_PN_CORR[[#This Row],[43953]]</f>
        <v>0</v>
      </c>
      <c r="BI581">
        <f>+Casos_PN_CORR[[#This Row],[43955]]-Casos_PN_CORR[[#This Row],[43954]]</f>
        <v>0</v>
      </c>
      <c r="BJ581">
        <f>+Casos_PN_CORR[[#This Row],[43956]]-Casos_PN_CORR[[#This Row],[43955]]</f>
        <v>0</v>
      </c>
      <c r="BK581">
        <f>+Casos_PN_CORR[[#This Row],[43957]]-Casos_PN_CORR[[#This Row],[43956]]</f>
        <v>0</v>
      </c>
      <c r="BL581">
        <f>+Casos_PN_CORR[[#This Row],[43958]]-Casos_PN_CORR[[#This Row],[43957]]</f>
        <v>0</v>
      </c>
      <c r="BM581">
        <f>+Casos_PN_CORR[[#This Row],[43959]]-Casos_PN_CORR[[#This Row],[43958]]</f>
        <v>0</v>
      </c>
      <c r="BN581">
        <f>+Casos_PN_CORR[[#This Row],[43960]]-Casos_PN_CORR[[#This Row],[43959]]</f>
        <v>0</v>
      </c>
      <c r="BO581">
        <f>+Casos_PN_CORR[[#This Row],[43961]]-Casos_PN_CORR[[#This Row],[43960]]</f>
        <v>0</v>
      </c>
      <c r="BP581">
        <f>+Casos_PN_CORR[[#This Row],[43962]]-Casos_PN_CORR[[#This Row],[43961]]</f>
        <v>0</v>
      </c>
      <c r="BQ581">
        <f>+Casos_PN_CORR[[#This Row],[43963]]-Casos_PN_CORR[[#This Row],[43962]]</f>
        <v>0</v>
      </c>
      <c r="BR581">
        <f>+Casos_PN_CORR[[#This Row],[43964]]-Casos_PN_CORR[[#This Row],[43963]]</f>
        <v>0</v>
      </c>
      <c r="BS581">
        <f>+Casos_PN_CORR[[#This Row],[43965]]-Casos_PN_CORR[[#This Row],[43964]]</f>
        <v>0</v>
      </c>
      <c r="BT581">
        <f>+Casos_PN_CORR[[#This Row],[43966]]-Casos_PN_CORR[[#This Row],[43965]]</f>
        <v>0</v>
      </c>
      <c r="BU581">
        <f>+Casos_PN_CORR[[#This Row],[43967]]-Casos_PN_CORR[[#This Row],[43966]]</f>
        <v>0</v>
      </c>
      <c r="BV581">
        <f>+Casos_PN_CORR[[#This Row],[43968]]-Casos_PN_CORR[[#This Row],[43967]]</f>
        <v>0</v>
      </c>
      <c r="BW581">
        <f>+Casos_PN_CORR[[#This Row],[43969]]-Casos_PN_CORR[[#This Row],[43968]]</f>
        <v>0</v>
      </c>
      <c r="BX581">
        <f>+Casos_PN_CORR[[#This Row],[43970]]-Casos_PN_CORR[[#This Row],[43969]]</f>
        <v>0</v>
      </c>
      <c r="BY581">
        <f>+Casos_PN_CORR[[#This Row],[43971]]-Casos_PN_CORR[[#This Row],[43970]]</f>
        <v>0</v>
      </c>
      <c r="BZ581">
        <f>+Casos_PN_CORR[[#This Row],[43972]]-Casos_PN_CORR[[#This Row],[43971]]</f>
        <v>0</v>
      </c>
      <c r="CA581">
        <f>+Casos_PN_CORR[[#This Row],[43973]]-Casos_PN_CORR[[#This Row],[43972]]</f>
        <v>0</v>
      </c>
      <c r="CB581">
        <f>+Casos_PN_CORR[[#This Row],[43974]]-Casos_PN_CORR[[#This Row],[43973]]</f>
        <v>0</v>
      </c>
      <c r="CC581">
        <f>+Casos_PN_CORR[[#This Row],[43975]]-Casos_PN_CORR[[#This Row],[43974]]</f>
        <v>0</v>
      </c>
      <c r="CD581">
        <f>+Casos_PN_CORR[[#This Row],[43976]]-Casos_PN_CORR[[#This Row],[43975]]</f>
        <v>0</v>
      </c>
      <c r="CE581">
        <f>+Casos_PN_CORR[[#This Row],[43977]]-Casos_PN_CORR[[#This Row],[43976]]</f>
        <v>0</v>
      </c>
      <c r="CF581">
        <f>+Casos_PN_CORR[[#This Row],[43978]]-Casos_PN_CORR[[#This Row],[43977]]</f>
        <v>0</v>
      </c>
      <c r="CG581">
        <f>+Casos_PN_CORR[[#This Row],[43979]]-Casos_PN_CORR[[#This Row],[43978]]</f>
        <v>0</v>
      </c>
      <c r="CH581">
        <f>+Casos_PN_CORR[[#This Row],[43980]]-Casos_PN_CORR[[#This Row],[43979]]</f>
        <v>0</v>
      </c>
      <c r="CI581">
        <f>+Casos_PN_CORR[[#This Row],[43981]]-Casos_PN_CORR[[#This Row],[43980]]</f>
        <v>0</v>
      </c>
      <c r="CJ581">
        <f>+Casos_PN_CORR[[#This Row],[43982]]-Casos_PN_CORR[[#This Row],[43981]]</f>
        <v>0</v>
      </c>
      <c r="CK581">
        <f>+Casos_PN_CORR[[#This Row],[43983]]-Casos_PN_CORR[[#This Row],[43982]]</f>
        <v>0</v>
      </c>
      <c r="CL581">
        <f>+Casos_PN_CORR[[#This Row],[43984]]-Casos_PN_CORR[[#This Row],[43983]]</f>
        <v>0</v>
      </c>
      <c r="CM581">
        <f>+Casos_PN_CORR[[#This Row],[43985]]-Casos_PN_CORR[[#This Row],[43984]]</f>
        <v>0</v>
      </c>
      <c r="CN581">
        <f>+Casos_PN_CORR[[#This Row],[43986]]-Casos_PN_CORR[[#This Row],[43985]]</f>
        <v>0</v>
      </c>
      <c r="CO581">
        <f>+Casos_PN_CORR[[#This Row],[43987]]-Casos_PN_CORR[[#This Row],[43986]]</f>
        <v>0</v>
      </c>
      <c r="CP581">
        <f>+Casos_PN_CORR[[#This Row],[43988]]-Casos_PN_CORR[[#This Row],[43987]]</f>
        <v>0</v>
      </c>
      <c r="CQ581">
        <f>+Casos_PN_CORR[[#This Row],[43989]]-Casos_PN_CORR[[#This Row],[43988]]</f>
        <v>0</v>
      </c>
      <c r="CR581">
        <f>+Casos_PN_CORR[[#This Row],[43990]]-Casos_PN_CORR[[#This Row],[43989]]</f>
        <v>0</v>
      </c>
      <c r="CS581">
        <f>+Casos_PN_CORR[[#This Row],[43991]]-Casos_PN_CORR[[#This Row],[43990]]</f>
        <v>0</v>
      </c>
      <c r="CT581">
        <f>+Casos_PN_CORR[[#This Row],[43992]]-Casos_PN_CORR[[#This Row],[43991]]</f>
        <v>0</v>
      </c>
      <c r="CU581">
        <f>+Casos_PN_CORR[[#This Row],[43993]]-Casos_PN_CORR[[#This Row],[43992]]</f>
        <v>0</v>
      </c>
    </row>
    <row r="582" spans="1:99" x14ac:dyDescent="0.3">
      <c r="A582">
        <v>30113</v>
      </c>
      <c r="B582" s="2" t="s">
        <v>144</v>
      </c>
      <c r="C582" s="2" t="s">
        <v>144</v>
      </c>
      <c r="D582" s="2" t="s">
        <v>178</v>
      </c>
      <c r="E582" s="4">
        <f t="shared" si="9"/>
        <v>0</v>
      </c>
      <c r="F582">
        <f>+Casos_PN_CORR[[#This Row],[43900]]</f>
        <v>0</v>
      </c>
      <c r="G582">
        <f>+Casos_PN_CORR[[#This Row],[43901]]-Casos_PN_CORR[[#This Row],[43900]]</f>
        <v>0</v>
      </c>
      <c r="H582">
        <f>+Casos_PN_CORR[[#This Row],[43902]]-Casos_PN_CORR[[#This Row],[43901]]</f>
        <v>0</v>
      </c>
      <c r="I582">
        <f>+Casos_PN_CORR[[#This Row],[43903]]-Casos_PN_CORR[[#This Row],[43902]]</f>
        <v>0</v>
      </c>
      <c r="J582">
        <f>+Casos_PN_CORR[[#This Row],[43904]]-Casos_PN_CORR[[#This Row],[43903]]</f>
        <v>0</v>
      </c>
      <c r="K582">
        <f>+Casos_PN_CORR[[#This Row],[43905]]-Casos_PN_CORR[[#This Row],[43904]]</f>
        <v>0</v>
      </c>
      <c r="L582">
        <f>+Casos_PN_CORR[[#This Row],[43906]]-Casos_PN_CORR[[#This Row],[43905]]</f>
        <v>0</v>
      </c>
      <c r="M582">
        <f>+Casos_PN_CORR[[#This Row],[43907]]-Casos_PN_CORR[[#This Row],[43906]]</f>
        <v>0</v>
      </c>
      <c r="N582">
        <f>+Casos_PN_CORR[[#This Row],[43908]]-Casos_PN_CORR[[#This Row],[43907]]</f>
        <v>0</v>
      </c>
      <c r="O582">
        <f>+Casos_PN_CORR[[#This Row],[43909]]-Casos_PN_CORR[[#This Row],[43908]]</f>
        <v>0</v>
      </c>
      <c r="P582">
        <f>+Casos_PN_CORR[[#This Row],[43910]]-Casos_PN_CORR[[#This Row],[43909]]</f>
        <v>0</v>
      </c>
      <c r="Q582">
        <f>+Casos_PN_CORR[[#This Row],[43911]]-Casos_PN_CORR[[#This Row],[43910]]</f>
        <v>0</v>
      </c>
      <c r="R582">
        <f>+Casos_PN_CORR[[#This Row],[43912]]-Casos_PN_CORR[[#This Row],[43911]]</f>
        <v>0</v>
      </c>
      <c r="S582">
        <f>+Casos_PN_CORR[[#This Row],[43913]]-Casos_PN_CORR[[#This Row],[43912]]</f>
        <v>0</v>
      </c>
      <c r="T582">
        <f>+Casos_PN_CORR[[#This Row],[43914]]-Casos_PN_CORR[[#This Row],[43913]]</f>
        <v>0</v>
      </c>
      <c r="U582">
        <f>+Casos_PN_CORR[[#This Row],[43915]]-Casos_PN_CORR[[#This Row],[43914]]</f>
        <v>0</v>
      </c>
      <c r="V582">
        <f>+Casos_PN_CORR[[#This Row],[43916]]-Casos_PN_CORR[[#This Row],[43915]]</f>
        <v>0</v>
      </c>
      <c r="W582">
        <f>+Casos_PN_CORR[[#This Row],[43917]]-Casos_PN_CORR[[#This Row],[43916]]</f>
        <v>0</v>
      </c>
      <c r="X582">
        <f>+Casos_PN_CORR[[#This Row],[43918]]-Casos_PN_CORR[[#This Row],[43917]]</f>
        <v>0</v>
      </c>
      <c r="Y582">
        <f>+Casos_PN_CORR[[#This Row],[43919]]-Casos_PN_CORR[[#This Row],[43918]]</f>
        <v>0</v>
      </c>
      <c r="Z582">
        <f>+Casos_PN_CORR[[#This Row],[43920]]-Casos_PN_CORR[[#This Row],[43919]]</f>
        <v>0</v>
      </c>
      <c r="AA582">
        <f>+Casos_PN_CORR[[#This Row],[43921]]-Casos_PN_CORR[[#This Row],[43920]]</f>
        <v>0</v>
      </c>
      <c r="AB582">
        <f>+Casos_PN_CORR[[#This Row],[43922]]-Casos_PN_CORR[[#This Row],[43921]]</f>
        <v>0</v>
      </c>
      <c r="AC582">
        <f>+Casos_PN_CORR[[#This Row],[43923]]-Casos_PN_CORR[[#This Row],[43922]]</f>
        <v>0</v>
      </c>
      <c r="AD582">
        <f>+Casos_PN_CORR[[#This Row],[43924]]-Casos_PN_CORR[[#This Row],[43923]]</f>
        <v>0</v>
      </c>
      <c r="AE582">
        <f>+Casos_PN_CORR[[#This Row],[43925]]-Casos_PN_CORR[[#This Row],[43924]]</f>
        <v>0</v>
      </c>
      <c r="AF582">
        <f>+Casos_PN_CORR[[#This Row],[43926]]-Casos_PN_CORR[[#This Row],[43925]]</f>
        <v>0</v>
      </c>
      <c r="AG582">
        <f>+Casos_PN_CORR[[#This Row],[43927]]-Casos_PN_CORR[[#This Row],[43926]]</f>
        <v>0</v>
      </c>
      <c r="AH582">
        <f>+Casos_PN_CORR[[#This Row],[43928]]-Casos_PN_CORR[[#This Row],[43927]]</f>
        <v>0</v>
      </c>
      <c r="AI582">
        <f>+Casos_PN_CORR[[#This Row],[43929]]-Casos_PN_CORR[[#This Row],[43928]]</f>
        <v>0</v>
      </c>
      <c r="AJ582">
        <f>+Casos_PN_CORR[[#This Row],[43930]]-Casos_PN_CORR[[#This Row],[43929]]</f>
        <v>0</v>
      </c>
      <c r="AK582">
        <f>+Casos_PN_CORR[[#This Row],[43931]]-Casos_PN_CORR[[#This Row],[43930]]</f>
        <v>0</v>
      </c>
      <c r="AL582">
        <f>+Casos_PN_CORR[[#This Row],[43932]]-Casos_PN_CORR[[#This Row],[43931]]</f>
        <v>0</v>
      </c>
      <c r="AM582">
        <f>+Casos_PN_CORR[[#This Row],[43933]]-Casos_PN_CORR[[#This Row],[43932]]</f>
        <v>0</v>
      </c>
      <c r="AN582">
        <f>+Casos_PN_CORR[[#This Row],[43934]]-Casos_PN_CORR[[#This Row],[43933]]</f>
        <v>0</v>
      </c>
      <c r="AO582">
        <f>+Casos_PN_CORR[[#This Row],[43935]]-Casos_PN_CORR[[#This Row],[43934]]</f>
        <v>0</v>
      </c>
      <c r="AP582">
        <f>+Casos_PN_CORR[[#This Row],[43936]]-Casos_PN_CORR[[#This Row],[43935]]</f>
        <v>0</v>
      </c>
      <c r="AQ582">
        <f>+Casos_PN_CORR[[#This Row],[43937]]-Casos_PN_CORR[[#This Row],[43936]]</f>
        <v>0</v>
      </c>
      <c r="AR582">
        <f>+Casos_PN_CORR[[#This Row],[43938]]-Casos_PN_CORR[[#This Row],[43937]]</f>
        <v>0</v>
      </c>
      <c r="AS582">
        <f>+Casos_PN_CORR[[#This Row],[43939]]-Casos_PN_CORR[[#This Row],[43938]]</f>
        <v>0</v>
      </c>
      <c r="AT582">
        <f>+Casos_PN_CORR[[#This Row],[43940]]-Casos_PN_CORR[[#This Row],[43939]]</f>
        <v>0</v>
      </c>
      <c r="AU582">
        <f>+Casos_PN_CORR[[#This Row],[43941]]-Casos_PN_CORR[[#This Row],[43940]]</f>
        <v>0</v>
      </c>
      <c r="AV582">
        <f>+Casos_PN_CORR[[#This Row],[43942]]-Casos_PN_CORR[[#This Row],[43941]]</f>
        <v>0</v>
      </c>
      <c r="AW582">
        <f>+Casos_PN_CORR[[#This Row],[43943]]-Casos_PN_CORR[[#This Row],[43942]]</f>
        <v>0</v>
      </c>
      <c r="AX582">
        <f>+Casos_PN_CORR[[#This Row],[43944]]-Casos_PN_CORR[[#This Row],[43943]]</f>
        <v>0</v>
      </c>
      <c r="AY582">
        <f>+Casos_PN_CORR[[#This Row],[43945]]-Casos_PN_CORR[[#This Row],[43944]]</f>
        <v>0</v>
      </c>
      <c r="AZ582">
        <f>+Casos_PN_CORR[[#This Row],[43946]]-Casos_PN_CORR[[#This Row],[43945]]</f>
        <v>0</v>
      </c>
      <c r="BA582">
        <f>+Casos_PN_CORR[[#This Row],[43947]]-Casos_PN_CORR[[#This Row],[43946]]</f>
        <v>0</v>
      </c>
      <c r="BB582">
        <f>+Casos_PN_CORR[[#This Row],[43948]]-Casos_PN_CORR[[#This Row],[43947]]</f>
        <v>0</v>
      </c>
      <c r="BC582">
        <f>+Casos_PN_CORR[[#This Row],[43949]]-Casos_PN_CORR[[#This Row],[43948]]</f>
        <v>0</v>
      </c>
      <c r="BD582">
        <f>+Casos_PN_CORR[[#This Row],[43950]]-Casos_PN_CORR[[#This Row],[43949]]</f>
        <v>0</v>
      </c>
      <c r="BE582">
        <f>+Casos_PN_CORR[[#This Row],[43951]]-Casos_PN_CORR[[#This Row],[43950]]</f>
        <v>0</v>
      </c>
      <c r="BF582">
        <f>+Casos_PN_CORR[[#This Row],[43952]]-Casos_PN_CORR[[#This Row],[43951]]</f>
        <v>0</v>
      </c>
      <c r="BG582">
        <f>+Casos_PN_CORR[[#This Row],[43953]]-Casos_PN_CORR[[#This Row],[43952]]</f>
        <v>0</v>
      </c>
      <c r="BH582">
        <f>+Casos_PN_CORR[[#This Row],[43954]]-Casos_PN_CORR[[#This Row],[43953]]</f>
        <v>0</v>
      </c>
      <c r="BI582">
        <f>+Casos_PN_CORR[[#This Row],[43955]]-Casos_PN_CORR[[#This Row],[43954]]</f>
        <v>0</v>
      </c>
      <c r="BJ582">
        <f>+Casos_PN_CORR[[#This Row],[43956]]-Casos_PN_CORR[[#This Row],[43955]]</f>
        <v>0</v>
      </c>
      <c r="BK582">
        <f>+Casos_PN_CORR[[#This Row],[43957]]-Casos_PN_CORR[[#This Row],[43956]]</f>
        <v>0</v>
      </c>
      <c r="BL582">
        <f>+Casos_PN_CORR[[#This Row],[43958]]-Casos_PN_CORR[[#This Row],[43957]]</f>
        <v>0</v>
      </c>
      <c r="BM582">
        <f>+Casos_PN_CORR[[#This Row],[43959]]-Casos_PN_CORR[[#This Row],[43958]]</f>
        <v>0</v>
      </c>
      <c r="BN582">
        <f>+Casos_PN_CORR[[#This Row],[43960]]-Casos_PN_CORR[[#This Row],[43959]]</f>
        <v>0</v>
      </c>
      <c r="BO582">
        <f>+Casos_PN_CORR[[#This Row],[43961]]-Casos_PN_CORR[[#This Row],[43960]]</f>
        <v>0</v>
      </c>
      <c r="BP582">
        <f>+Casos_PN_CORR[[#This Row],[43962]]-Casos_PN_CORR[[#This Row],[43961]]</f>
        <v>0</v>
      </c>
      <c r="BQ582">
        <f>+Casos_PN_CORR[[#This Row],[43963]]-Casos_PN_CORR[[#This Row],[43962]]</f>
        <v>0</v>
      </c>
      <c r="BR582">
        <f>+Casos_PN_CORR[[#This Row],[43964]]-Casos_PN_CORR[[#This Row],[43963]]</f>
        <v>0</v>
      </c>
      <c r="BS582">
        <f>+Casos_PN_CORR[[#This Row],[43965]]-Casos_PN_CORR[[#This Row],[43964]]</f>
        <v>0</v>
      </c>
      <c r="BT582">
        <f>+Casos_PN_CORR[[#This Row],[43966]]-Casos_PN_CORR[[#This Row],[43965]]</f>
        <v>0</v>
      </c>
      <c r="BU582">
        <f>+Casos_PN_CORR[[#This Row],[43967]]-Casos_PN_CORR[[#This Row],[43966]]</f>
        <v>0</v>
      </c>
      <c r="BV582">
        <f>+Casos_PN_CORR[[#This Row],[43968]]-Casos_PN_CORR[[#This Row],[43967]]</f>
        <v>0</v>
      </c>
      <c r="BW582">
        <f>+Casos_PN_CORR[[#This Row],[43969]]-Casos_PN_CORR[[#This Row],[43968]]</f>
        <v>0</v>
      </c>
      <c r="BX582">
        <f>+Casos_PN_CORR[[#This Row],[43970]]-Casos_PN_CORR[[#This Row],[43969]]</f>
        <v>0</v>
      </c>
      <c r="BY582">
        <f>+Casos_PN_CORR[[#This Row],[43971]]-Casos_PN_CORR[[#This Row],[43970]]</f>
        <v>0</v>
      </c>
      <c r="BZ582">
        <f>+Casos_PN_CORR[[#This Row],[43972]]-Casos_PN_CORR[[#This Row],[43971]]</f>
        <v>0</v>
      </c>
      <c r="CA582">
        <f>+Casos_PN_CORR[[#This Row],[43973]]-Casos_PN_CORR[[#This Row],[43972]]</f>
        <v>0</v>
      </c>
      <c r="CB582">
        <f>+Casos_PN_CORR[[#This Row],[43974]]-Casos_PN_CORR[[#This Row],[43973]]</f>
        <v>0</v>
      </c>
      <c r="CC582">
        <f>+Casos_PN_CORR[[#This Row],[43975]]-Casos_PN_CORR[[#This Row],[43974]]</f>
        <v>0</v>
      </c>
      <c r="CD582">
        <f>+Casos_PN_CORR[[#This Row],[43976]]-Casos_PN_CORR[[#This Row],[43975]]</f>
        <v>0</v>
      </c>
      <c r="CE582">
        <f>+Casos_PN_CORR[[#This Row],[43977]]-Casos_PN_CORR[[#This Row],[43976]]</f>
        <v>0</v>
      </c>
      <c r="CF582">
        <f>+Casos_PN_CORR[[#This Row],[43978]]-Casos_PN_CORR[[#This Row],[43977]]</f>
        <v>0</v>
      </c>
      <c r="CG582">
        <f>+Casos_PN_CORR[[#This Row],[43979]]-Casos_PN_CORR[[#This Row],[43978]]</f>
        <v>0</v>
      </c>
      <c r="CH582">
        <f>+Casos_PN_CORR[[#This Row],[43980]]-Casos_PN_CORR[[#This Row],[43979]]</f>
        <v>0</v>
      </c>
      <c r="CI582">
        <f>+Casos_PN_CORR[[#This Row],[43981]]-Casos_PN_CORR[[#This Row],[43980]]</f>
        <v>0</v>
      </c>
      <c r="CJ582">
        <f>+Casos_PN_CORR[[#This Row],[43982]]-Casos_PN_CORR[[#This Row],[43981]]</f>
        <v>0</v>
      </c>
      <c r="CK582">
        <f>+Casos_PN_CORR[[#This Row],[43983]]-Casos_PN_CORR[[#This Row],[43982]]</f>
        <v>0</v>
      </c>
      <c r="CL582">
        <f>+Casos_PN_CORR[[#This Row],[43984]]-Casos_PN_CORR[[#This Row],[43983]]</f>
        <v>0</v>
      </c>
      <c r="CM582">
        <f>+Casos_PN_CORR[[#This Row],[43985]]-Casos_PN_CORR[[#This Row],[43984]]</f>
        <v>0</v>
      </c>
      <c r="CN582">
        <f>+Casos_PN_CORR[[#This Row],[43986]]-Casos_PN_CORR[[#This Row],[43985]]</f>
        <v>0</v>
      </c>
      <c r="CO582">
        <f>+Casos_PN_CORR[[#This Row],[43987]]-Casos_PN_CORR[[#This Row],[43986]]</f>
        <v>0</v>
      </c>
      <c r="CP582">
        <f>+Casos_PN_CORR[[#This Row],[43988]]-Casos_PN_CORR[[#This Row],[43987]]</f>
        <v>0</v>
      </c>
      <c r="CQ582">
        <f>+Casos_PN_CORR[[#This Row],[43989]]-Casos_PN_CORR[[#This Row],[43988]]</f>
        <v>0</v>
      </c>
      <c r="CR582">
        <f>+Casos_PN_CORR[[#This Row],[43990]]-Casos_PN_CORR[[#This Row],[43989]]</f>
        <v>0</v>
      </c>
      <c r="CS582">
        <f>+Casos_PN_CORR[[#This Row],[43991]]-Casos_PN_CORR[[#This Row],[43990]]</f>
        <v>0</v>
      </c>
      <c r="CT582">
        <f>+Casos_PN_CORR[[#This Row],[43992]]-Casos_PN_CORR[[#This Row],[43991]]</f>
        <v>0</v>
      </c>
      <c r="CU582">
        <f>+Casos_PN_CORR[[#This Row],[43993]]-Casos_PN_CORR[[#This Row],[43992]]</f>
        <v>0</v>
      </c>
    </row>
    <row r="583" spans="1:99" x14ac:dyDescent="0.3">
      <c r="A583">
        <v>41204</v>
      </c>
      <c r="B583" s="2" t="s">
        <v>154</v>
      </c>
      <c r="C583" s="2" t="s">
        <v>430</v>
      </c>
      <c r="D583" s="2" t="s">
        <v>178</v>
      </c>
      <c r="E583" s="4">
        <f t="shared" si="9"/>
        <v>0</v>
      </c>
      <c r="F583">
        <f>+Casos_PN_CORR[[#This Row],[43900]]</f>
        <v>0</v>
      </c>
      <c r="G583">
        <f>+Casos_PN_CORR[[#This Row],[43901]]-Casos_PN_CORR[[#This Row],[43900]]</f>
        <v>0</v>
      </c>
      <c r="H583">
        <f>+Casos_PN_CORR[[#This Row],[43902]]-Casos_PN_CORR[[#This Row],[43901]]</f>
        <v>0</v>
      </c>
      <c r="I583">
        <f>+Casos_PN_CORR[[#This Row],[43903]]-Casos_PN_CORR[[#This Row],[43902]]</f>
        <v>0</v>
      </c>
      <c r="J583">
        <f>+Casos_PN_CORR[[#This Row],[43904]]-Casos_PN_CORR[[#This Row],[43903]]</f>
        <v>0</v>
      </c>
      <c r="K583">
        <f>+Casos_PN_CORR[[#This Row],[43905]]-Casos_PN_CORR[[#This Row],[43904]]</f>
        <v>0</v>
      </c>
      <c r="L583">
        <f>+Casos_PN_CORR[[#This Row],[43906]]-Casos_PN_CORR[[#This Row],[43905]]</f>
        <v>0</v>
      </c>
      <c r="M583">
        <f>+Casos_PN_CORR[[#This Row],[43907]]-Casos_PN_CORR[[#This Row],[43906]]</f>
        <v>0</v>
      </c>
      <c r="N583">
        <f>+Casos_PN_CORR[[#This Row],[43908]]-Casos_PN_CORR[[#This Row],[43907]]</f>
        <v>0</v>
      </c>
      <c r="O583">
        <f>+Casos_PN_CORR[[#This Row],[43909]]-Casos_PN_CORR[[#This Row],[43908]]</f>
        <v>0</v>
      </c>
      <c r="P583">
        <f>+Casos_PN_CORR[[#This Row],[43910]]-Casos_PN_CORR[[#This Row],[43909]]</f>
        <v>0</v>
      </c>
      <c r="Q583">
        <f>+Casos_PN_CORR[[#This Row],[43911]]-Casos_PN_CORR[[#This Row],[43910]]</f>
        <v>0</v>
      </c>
      <c r="R583">
        <f>+Casos_PN_CORR[[#This Row],[43912]]-Casos_PN_CORR[[#This Row],[43911]]</f>
        <v>0</v>
      </c>
      <c r="S583">
        <f>+Casos_PN_CORR[[#This Row],[43913]]-Casos_PN_CORR[[#This Row],[43912]]</f>
        <v>0</v>
      </c>
      <c r="T583">
        <f>+Casos_PN_CORR[[#This Row],[43914]]-Casos_PN_CORR[[#This Row],[43913]]</f>
        <v>0</v>
      </c>
      <c r="U583">
        <f>+Casos_PN_CORR[[#This Row],[43915]]-Casos_PN_CORR[[#This Row],[43914]]</f>
        <v>0</v>
      </c>
      <c r="V583">
        <f>+Casos_PN_CORR[[#This Row],[43916]]-Casos_PN_CORR[[#This Row],[43915]]</f>
        <v>0</v>
      </c>
      <c r="W583">
        <f>+Casos_PN_CORR[[#This Row],[43917]]-Casos_PN_CORR[[#This Row],[43916]]</f>
        <v>0</v>
      </c>
      <c r="X583">
        <f>+Casos_PN_CORR[[#This Row],[43918]]-Casos_PN_CORR[[#This Row],[43917]]</f>
        <v>0</v>
      </c>
      <c r="Y583">
        <f>+Casos_PN_CORR[[#This Row],[43919]]-Casos_PN_CORR[[#This Row],[43918]]</f>
        <v>0</v>
      </c>
      <c r="Z583">
        <f>+Casos_PN_CORR[[#This Row],[43920]]-Casos_PN_CORR[[#This Row],[43919]]</f>
        <v>0</v>
      </c>
      <c r="AA583">
        <f>+Casos_PN_CORR[[#This Row],[43921]]-Casos_PN_CORR[[#This Row],[43920]]</f>
        <v>0</v>
      </c>
      <c r="AB583">
        <f>+Casos_PN_CORR[[#This Row],[43922]]-Casos_PN_CORR[[#This Row],[43921]]</f>
        <v>0</v>
      </c>
      <c r="AC583">
        <f>+Casos_PN_CORR[[#This Row],[43923]]-Casos_PN_CORR[[#This Row],[43922]]</f>
        <v>0</v>
      </c>
      <c r="AD583">
        <f>+Casos_PN_CORR[[#This Row],[43924]]-Casos_PN_CORR[[#This Row],[43923]]</f>
        <v>0</v>
      </c>
      <c r="AE583">
        <f>+Casos_PN_CORR[[#This Row],[43925]]-Casos_PN_CORR[[#This Row],[43924]]</f>
        <v>0</v>
      </c>
      <c r="AF583">
        <f>+Casos_PN_CORR[[#This Row],[43926]]-Casos_PN_CORR[[#This Row],[43925]]</f>
        <v>0</v>
      </c>
      <c r="AG583">
        <f>+Casos_PN_CORR[[#This Row],[43927]]-Casos_PN_CORR[[#This Row],[43926]]</f>
        <v>0</v>
      </c>
      <c r="AH583">
        <f>+Casos_PN_CORR[[#This Row],[43928]]-Casos_PN_CORR[[#This Row],[43927]]</f>
        <v>0</v>
      </c>
      <c r="AI583">
        <f>+Casos_PN_CORR[[#This Row],[43929]]-Casos_PN_CORR[[#This Row],[43928]]</f>
        <v>0</v>
      </c>
      <c r="AJ583">
        <f>+Casos_PN_CORR[[#This Row],[43930]]-Casos_PN_CORR[[#This Row],[43929]]</f>
        <v>0</v>
      </c>
      <c r="AK583">
        <f>+Casos_PN_CORR[[#This Row],[43931]]-Casos_PN_CORR[[#This Row],[43930]]</f>
        <v>0</v>
      </c>
      <c r="AL583">
        <f>+Casos_PN_CORR[[#This Row],[43932]]-Casos_PN_CORR[[#This Row],[43931]]</f>
        <v>0</v>
      </c>
      <c r="AM583">
        <f>+Casos_PN_CORR[[#This Row],[43933]]-Casos_PN_CORR[[#This Row],[43932]]</f>
        <v>0</v>
      </c>
      <c r="AN583">
        <f>+Casos_PN_CORR[[#This Row],[43934]]-Casos_PN_CORR[[#This Row],[43933]]</f>
        <v>0</v>
      </c>
      <c r="AO583">
        <f>+Casos_PN_CORR[[#This Row],[43935]]-Casos_PN_CORR[[#This Row],[43934]]</f>
        <v>0</v>
      </c>
      <c r="AP583">
        <f>+Casos_PN_CORR[[#This Row],[43936]]-Casos_PN_CORR[[#This Row],[43935]]</f>
        <v>0</v>
      </c>
      <c r="AQ583">
        <f>+Casos_PN_CORR[[#This Row],[43937]]-Casos_PN_CORR[[#This Row],[43936]]</f>
        <v>0</v>
      </c>
      <c r="AR583">
        <f>+Casos_PN_CORR[[#This Row],[43938]]-Casos_PN_CORR[[#This Row],[43937]]</f>
        <v>0</v>
      </c>
      <c r="AS583">
        <f>+Casos_PN_CORR[[#This Row],[43939]]-Casos_PN_CORR[[#This Row],[43938]]</f>
        <v>0</v>
      </c>
      <c r="AT583">
        <f>+Casos_PN_CORR[[#This Row],[43940]]-Casos_PN_CORR[[#This Row],[43939]]</f>
        <v>0</v>
      </c>
      <c r="AU583">
        <f>+Casos_PN_CORR[[#This Row],[43941]]-Casos_PN_CORR[[#This Row],[43940]]</f>
        <v>0</v>
      </c>
      <c r="AV583">
        <f>+Casos_PN_CORR[[#This Row],[43942]]-Casos_PN_CORR[[#This Row],[43941]]</f>
        <v>0</v>
      </c>
      <c r="AW583">
        <f>+Casos_PN_CORR[[#This Row],[43943]]-Casos_PN_CORR[[#This Row],[43942]]</f>
        <v>0</v>
      </c>
      <c r="AX583">
        <f>+Casos_PN_CORR[[#This Row],[43944]]-Casos_PN_CORR[[#This Row],[43943]]</f>
        <v>0</v>
      </c>
      <c r="AY583">
        <f>+Casos_PN_CORR[[#This Row],[43945]]-Casos_PN_CORR[[#This Row],[43944]]</f>
        <v>0</v>
      </c>
      <c r="AZ583">
        <f>+Casos_PN_CORR[[#This Row],[43946]]-Casos_PN_CORR[[#This Row],[43945]]</f>
        <v>0</v>
      </c>
      <c r="BA583">
        <f>+Casos_PN_CORR[[#This Row],[43947]]-Casos_PN_CORR[[#This Row],[43946]]</f>
        <v>0</v>
      </c>
      <c r="BB583">
        <f>+Casos_PN_CORR[[#This Row],[43948]]-Casos_PN_CORR[[#This Row],[43947]]</f>
        <v>0</v>
      </c>
      <c r="BC583">
        <f>+Casos_PN_CORR[[#This Row],[43949]]-Casos_PN_CORR[[#This Row],[43948]]</f>
        <v>0</v>
      </c>
      <c r="BD583">
        <f>+Casos_PN_CORR[[#This Row],[43950]]-Casos_PN_CORR[[#This Row],[43949]]</f>
        <v>0</v>
      </c>
      <c r="BE583">
        <f>+Casos_PN_CORR[[#This Row],[43951]]-Casos_PN_CORR[[#This Row],[43950]]</f>
        <v>0</v>
      </c>
      <c r="BF583">
        <f>+Casos_PN_CORR[[#This Row],[43952]]-Casos_PN_CORR[[#This Row],[43951]]</f>
        <v>0</v>
      </c>
      <c r="BG583">
        <f>+Casos_PN_CORR[[#This Row],[43953]]-Casos_PN_CORR[[#This Row],[43952]]</f>
        <v>0</v>
      </c>
      <c r="BH583">
        <f>+Casos_PN_CORR[[#This Row],[43954]]-Casos_PN_CORR[[#This Row],[43953]]</f>
        <v>0</v>
      </c>
      <c r="BI583">
        <f>+Casos_PN_CORR[[#This Row],[43955]]-Casos_PN_CORR[[#This Row],[43954]]</f>
        <v>0</v>
      </c>
      <c r="BJ583">
        <f>+Casos_PN_CORR[[#This Row],[43956]]-Casos_PN_CORR[[#This Row],[43955]]</f>
        <v>0</v>
      </c>
      <c r="BK583">
        <f>+Casos_PN_CORR[[#This Row],[43957]]-Casos_PN_CORR[[#This Row],[43956]]</f>
        <v>0</v>
      </c>
      <c r="BL583">
        <f>+Casos_PN_CORR[[#This Row],[43958]]-Casos_PN_CORR[[#This Row],[43957]]</f>
        <v>0</v>
      </c>
      <c r="BM583">
        <f>+Casos_PN_CORR[[#This Row],[43959]]-Casos_PN_CORR[[#This Row],[43958]]</f>
        <v>0</v>
      </c>
      <c r="BN583">
        <f>+Casos_PN_CORR[[#This Row],[43960]]-Casos_PN_CORR[[#This Row],[43959]]</f>
        <v>0</v>
      </c>
      <c r="BO583">
        <f>+Casos_PN_CORR[[#This Row],[43961]]-Casos_PN_CORR[[#This Row],[43960]]</f>
        <v>0</v>
      </c>
      <c r="BP583">
        <f>+Casos_PN_CORR[[#This Row],[43962]]-Casos_PN_CORR[[#This Row],[43961]]</f>
        <v>0</v>
      </c>
      <c r="BQ583">
        <f>+Casos_PN_CORR[[#This Row],[43963]]-Casos_PN_CORR[[#This Row],[43962]]</f>
        <v>0</v>
      </c>
      <c r="BR583">
        <f>+Casos_PN_CORR[[#This Row],[43964]]-Casos_PN_CORR[[#This Row],[43963]]</f>
        <v>0</v>
      </c>
      <c r="BS583">
        <f>+Casos_PN_CORR[[#This Row],[43965]]-Casos_PN_CORR[[#This Row],[43964]]</f>
        <v>0</v>
      </c>
      <c r="BT583">
        <f>+Casos_PN_CORR[[#This Row],[43966]]-Casos_PN_CORR[[#This Row],[43965]]</f>
        <v>0</v>
      </c>
      <c r="BU583">
        <f>+Casos_PN_CORR[[#This Row],[43967]]-Casos_PN_CORR[[#This Row],[43966]]</f>
        <v>0</v>
      </c>
      <c r="BV583">
        <f>+Casos_PN_CORR[[#This Row],[43968]]-Casos_PN_CORR[[#This Row],[43967]]</f>
        <v>0</v>
      </c>
      <c r="BW583">
        <f>+Casos_PN_CORR[[#This Row],[43969]]-Casos_PN_CORR[[#This Row],[43968]]</f>
        <v>0</v>
      </c>
      <c r="BX583">
        <f>+Casos_PN_CORR[[#This Row],[43970]]-Casos_PN_CORR[[#This Row],[43969]]</f>
        <v>0</v>
      </c>
      <c r="BY583">
        <f>+Casos_PN_CORR[[#This Row],[43971]]-Casos_PN_CORR[[#This Row],[43970]]</f>
        <v>0</v>
      </c>
      <c r="BZ583">
        <f>+Casos_PN_CORR[[#This Row],[43972]]-Casos_PN_CORR[[#This Row],[43971]]</f>
        <v>0</v>
      </c>
      <c r="CA583">
        <f>+Casos_PN_CORR[[#This Row],[43973]]-Casos_PN_CORR[[#This Row],[43972]]</f>
        <v>0</v>
      </c>
      <c r="CB583">
        <f>+Casos_PN_CORR[[#This Row],[43974]]-Casos_PN_CORR[[#This Row],[43973]]</f>
        <v>0</v>
      </c>
      <c r="CC583">
        <f>+Casos_PN_CORR[[#This Row],[43975]]-Casos_PN_CORR[[#This Row],[43974]]</f>
        <v>0</v>
      </c>
      <c r="CD583">
        <f>+Casos_PN_CORR[[#This Row],[43976]]-Casos_PN_CORR[[#This Row],[43975]]</f>
        <v>0</v>
      </c>
      <c r="CE583">
        <f>+Casos_PN_CORR[[#This Row],[43977]]-Casos_PN_CORR[[#This Row],[43976]]</f>
        <v>0</v>
      </c>
      <c r="CF583">
        <f>+Casos_PN_CORR[[#This Row],[43978]]-Casos_PN_CORR[[#This Row],[43977]]</f>
        <v>0</v>
      </c>
      <c r="CG583">
        <f>+Casos_PN_CORR[[#This Row],[43979]]-Casos_PN_CORR[[#This Row],[43978]]</f>
        <v>0</v>
      </c>
      <c r="CH583">
        <f>+Casos_PN_CORR[[#This Row],[43980]]-Casos_PN_CORR[[#This Row],[43979]]</f>
        <v>0</v>
      </c>
      <c r="CI583">
        <f>+Casos_PN_CORR[[#This Row],[43981]]-Casos_PN_CORR[[#This Row],[43980]]</f>
        <v>0</v>
      </c>
      <c r="CJ583">
        <f>+Casos_PN_CORR[[#This Row],[43982]]-Casos_PN_CORR[[#This Row],[43981]]</f>
        <v>0</v>
      </c>
      <c r="CK583">
        <f>+Casos_PN_CORR[[#This Row],[43983]]-Casos_PN_CORR[[#This Row],[43982]]</f>
        <v>0</v>
      </c>
      <c r="CL583">
        <f>+Casos_PN_CORR[[#This Row],[43984]]-Casos_PN_CORR[[#This Row],[43983]]</f>
        <v>0</v>
      </c>
      <c r="CM583">
        <f>+Casos_PN_CORR[[#This Row],[43985]]-Casos_PN_CORR[[#This Row],[43984]]</f>
        <v>0</v>
      </c>
      <c r="CN583">
        <f>+Casos_PN_CORR[[#This Row],[43986]]-Casos_PN_CORR[[#This Row],[43985]]</f>
        <v>0</v>
      </c>
      <c r="CO583">
        <f>+Casos_PN_CORR[[#This Row],[43987]]-Casos_PN_CORR[[#This Row],[43986]]</f>
        <v>0</v>
      </c>
      <c r="CP583">
        <f>+Casos_PN_CORR[[#This Row],[43988]]-Casos_PN_CORR[[#This Row],[43987]]</f>
        <v>0</v>
      </c>
      <c r="CQ583">
        <f>+Casos_PN_CORR[[#This Row],[43989]]-Casos_PN_CORR[[#This Row],[43988]]</f>
        <v>0</v>
      </c>
      <c r="CR583">
        <f>+Casos_PN_CORR[[#This Row],[43990]]-Casos_PN_CORR[[#This Row],[43989]]</f>
        <v>0</v>
      </c>
      <c r="CS583">
        <f>+Casos_PN_CORR[[#This Row],[43991]]-Casos_PN_CORR[[#This Row],[43990]]</f>
        <v>0</v>
      </c>
      <c r="CT583">
        <f>+Casos_PN_CORR[[#This Row],[43992]]-Casos_PN_CORR[[#This Row],[43991]]</f>
        <v>0</v>
      </c>
      <c r="CU583">
        <f>+Casos_PN_CORR[[#This Row],[43993]]-Casos_PN_CORR[[#This Row],[43992]]</f>
        <v>0</v>
      </c>
    </row>
    <row r="584" spans="1:99" x14ac:dyDescent="0.3">
      <c r="A584">
        <v>90805</v>
      </c>
      <c r="B584" s="2" t="s">
        <v>114</v>
      </c>
      <c r="C584" s="2" t="s">
        <v>118</v>
      </c>
      <c r="D584" s="2" t="s">
        <v>178</v>
      </c>
      <c r="E584" s="4">
        <f t="shared" si="9"/>
        <v>0</v>
      </c>
      <c r="F584">
        <f>+Casos_PN_CORR[[#This Row],[43900]]</f>
        <v>0</v>
      </c>
      <c r="G584">
        <f>+Casos_PN_CORR[[#This Row],[43901]]-Casos_PN_CORR[[#This Row],[43900]]</f>
        <v>0</v>
      </c>
      <c r="H584">
        <f>+Casos_PN_CORR[[#This Row],[43902]]-Casos_PN_CORR[[#This Row],[43901]]</f>
        <v>0</v>
      </c>
      <c r="I584">
        <f>+Casos_PN_CORR[[#This Row],[43903]]-Casos_PN_CORR[[#This Row],[43902]]</f>
        <v>0</v>
      </c>
      <c r="J584">
        <f>+Casos_PN_CORR[[#This Row],[43904]]-Casos_PN_CORR[[#This Row],[43903]]</f>
        <v>0</v>
      </c>
      <c r="K584">
        <f>+Casos_PN_CORR[[#This Row],[43905]]-Casos_PN_CORR[[#This Row],[43904]]</f>
        <v>0</v>
      </c>
      <c r="L584">
        <f>+Casos_PN_CORR[[#This Row],[43906]]-Casos_PN_CORR[[#This Row],[43905]]</f>
        <v>0</v>
      </c>
      <c r="M584">
        <f>+Casos_PN_CORR[[#This Row],[43907]]-Casos_PN_CORR[[#This Row],[43906]]</f>
        <v>0</v>
      </c>
      <c r="N584">
        <f>+Casos_PN_CORR[[#This Row],[43908]]-Casos_PN_CORR[[#This Row],[43907]]</f>
        <v>0</v>
      </c>
      <c r="O584">
        <f>+Casos_PN_CORR[[#This Row],[43909]]-Casos_PN_CORR[[#This Row],[43908]]</f>
        <v>0</v>
      </c>
      <c r="P584">
        <f>+Casos_PN_CORR[[#This Row],[43910]]-Casos_PN_CORR[[#This Row],[43909]]</f>
        <v>0</v>
      </c>
      <c r="Q584">
        <f>+Casos_PN_CORR[[#This Row],[43911]]-Casos_PN_CORR[[#This Row],[43910]]</f>
        <v>0</v>
      </c>
      <c r="R584">
        <f>+Casos_PN_CORR[[#This Row],[43912]]-Casos_PN_CORR[[#This Row],[43911]]</f>
        <v>0</v>
      </c>
      <c r="S584">
        <f>+Casos_PN_CORR[[#This Row],[43913]]-Casos_PN_CORR[[#This Row],[43912]]</f>
        <v>0</v>
      </c>
      <c r="T584">
        <f>+Casos_PN_CORR[[#This Row],[43914]]-Casos_PN_CORR[[#This Row],[43913]]</f>
        <v>0</v>
      </c>
      <c r="U584">
        <f>+Casos_PN_CORR[[#This Row],[43915]]-Casos_PN_CORR[[#This Row],[43914]]</f>
        <v>0</v>
      </c>
      <c r="V584">
        <f>+Casos_PN_CORR[[#This Row],[43916]]-Casos_PN_CORR[[#This Row],[43915]]</f>
        <v>0</v>
      </c>
      <c r="W584">
        <f>+Casos_PN_CORR[[#This Row],[43917]]-Casos_PN_CORR[[#This Row],[43916]]</f>
        <v>0</v>
      </c>
      <c r="X584">
        <f>+Casos_PN_CORR[[#This Row],[43918]]-Casos_PN_CORR[[#This Row],[43917]]</f>
        <v>0</v>
      </c>
      <c r="Y584">
        <f>+Casos_PN_CORR[[#This Row],[43919]]-Casos_PN_CORR[[#This Row],[43918]]</f>
        <v>0</v>
      </c>
      <c r="Z584">
        <f>+Casos_PN_CORR[[#This Row],[43920]]-Casos_PN_CORR[[#This Row],[43919]]</f>
        <v>0</v>
      </c>
      <c r="AA584">
        <f>+Casos_PN_CORR[[#This Row],[43921]]-Casos_PN_CORR[[#This Row],[43920]]</f>
        <v>0</v>
      </c>
      <c r="AB584">
        <f>+Casos_PN_CORR[[#This Row],[43922]]-Casos_PN_CORR[[#This Row],[43921]]</f>
        <v>0</v>
      </c>
      <c r="AC584">
        <f>+Casos_PN_CORR[[#This Row],[43923]]-Casos_PN_CORR[[#This Row],[43922]]</f>
        <v>0</v>
      </c>
      <c r="AD584">
        <f>+Casos_PN_CORR[[#This Row],[43924]]-Casos_PN_CORR[[#This Row],[43923]]</f>
        <v>0</v>
      </c>
      <c r="AE584">
        <f>+Casos_PN_CORR[[#This Row],[43925]]-Casos_PN_CORR[[#This Row],[43924]]</f>
        <v>0</v>
      </c>
      <c r="AF584">
        <f>+Casos_PN_CORR[[#This Row],[43926]]-Casos_PN_CORR[[#This Row],[43925]]</f>
        <v>0</v>
      </c>
      <c r="AG584">
        <f>+Casos_PN_CORR[[#This Row],[43927]]-Casos_PN_CORR[[#This Row],[43926]]</f>
        <v>0</v>
      </c>
      <c r="AH584">
        <f>+Casos_PN_CORR[[#This Row],[43928]]-Casos_PN_CORR[[#This Row],[43927]]</f>
        <v>0</v>
      </c>
      <c r="AI584">
        <f>+Casos_PN_CORR[[#This Row],[43929]]-Casos_PN_CORR[[#This Row],[43928]]</f>
        <v>0</v>
      </c>
      <c r="AJ584">
        <f>+Casos_PN_CORR[[#This Row],[43930]]-Casos_PN_CORR[[#This Row],[43929]]</f>
        <v>0</v>
      </c>
      <c r="AK584">
        <f>+Casos_PN_CORR[[#This Row],[43931]]-Casos_PN_CORR[[#This Row],[43930]]</f>
        <v>0</v>
      </c>
      <c r="AL584">
        <f>+Casos_PN_CORR[[#This Row],[43932]]-Casos_PN_CORR[[#This Row],[43931]]</f>
        <v>0</v>
      </c>
      <c r="AM584">
        <f>+Casos_PN_CORR[[#This Row],[43933]]-Casos_PN_CORR[[#This Row],[43932]]</f>
        <v>0</v>
      </c>
      <c r="AN584">
        <f>+Casos_PN_CORR[[#This Row],[43934]]-Casos_PN_CORR[[#This Row],[43933]]</f>
        <v>0</v>
      </c>
      <c r="AO584">
        <f>+Casos_PN_CORR[[#This Row],[43935]]-Casos_PN_CORR[[#This Row],[43934]]</f>
        <v>0</v>
      </c>
      <c r="AP584">
        <f>+Casos_PN_CORR[[#This Row],[43936]]-Casos_PN_CORR[[#This Row],[43935]]</f>
        <v>0</v>
      </c>
      <c r="AQ584">
        <f>+Casos_PN_CORR[[#This Row],[43937]]-Casos_PN_CORR[[#This Row],[43936]]</f>
        <v>0</v>
      </c>
      <c r="AR584">
        <f>+Casos_PN_CORR[[#This Row],[43938]]-Casos_PN_CORR[[#This Row],[43937]]</f>
        <v>0</v>
      </c>
      <c r="AS584">
        <f>+Casos_PN_CORR[[#This Row],[43939]]-Casos_PN_CORR[[#This Row],[43938]]</f>
        <v>0</v>
      </c>
      <c r="AT584">
        <f>+Casos_PN_CORR[[#This Row],[43940]]-Casos_PN_CORR[[#This Row],[43939]]</f>
        <v>0</v>
      </c>
      <c r="AU584">
        <f>+Casos_PN_CORR[[#This Row],[43941]]-Casos_PN_CORR[[#This Row],[43940]]</f>
        <v>0</v>
      </c>
      <c r="AV584">
        <f>+Casos_PN_CORR[[#This Row],[43942]]-Casos_PN_CORR[[#This Row],[43941]]</f>
        <v>0</v>
      </c>
      <c r="AW584">
        <f>+Casos_PN_CORR[[#This Row],[43943]]-Casos_PN_CORR[[#This Row],[43942]]</f>
        <v>0</v>
      </c>
      <c r="AX584">
        <f>+Casos_PN_CORR[[#This Row],[43944]]-Casos_PN_CORR[[#This Row],[43943]]</f>
        <v>0</v>
      </c>
      <c r="AY584">
        <f>+Casos_PN_CORR[[#This Row],[43945]]-Casos_PN_CORR[[#This Row],[43944]]</f>
        <v>0</v>
      </c>
      <c r="AZ584">
        <f>+Casos_PN_CORR[[#This Row],[43946]]-Casos_PN_CORR[[#This Row],[43945]]</f>
        <v>0</v>
      </c>
      <c r="BA584">
        <f>+Casos_PN_CORR[[#This Row],[43947]]-Casos_PN_CORR[[#This Row],[43946]]</f>
        <v>0</v>
      </c>
      <c r="BB584">
        <f>+Casos_PN_CORR[[#This Row],[43948]]-Casos_PN_CORR[[#This Row],[43947]]</f>
        <v>0</v>
      </c>
      <c r="BC584">
        <f>+Casos_PN_CORR[[#This Row],[43949]]-Casos_PN_CORR[[#This Row],[43948]]</f>
        <v>0</v>
      </c>
      <c r="BD584">
        <f>+Casos_PN_CORR[[#This Row],[43950]]-Casos_PN_CORR[[#This Row],[43949]]</f>
        <v>0</v>
      </c>
      <c r="BE584">
        <f>+Casos_PN_CORR[[#This Row],[43951]]-Casos_PN_CORR[[#This Row],[43950]]</f>
        <v>0</v>
      </c>
      <c r="BF584">
        <f>+Casos_PN_CORR[[#This Row],[43952]]-Casos_PN_CORR[[#This Row],[43951]]</f>
        <v>0</v>
      </c>
      <c r="BG584">
        <f>+Casos_PN_CORR[[#This Row],[43953]]-Casos_PN_CORR[[#This Row],[43952]]</f>
        <v>0</v>
      </c>
      <c r="BH584">
        <f>+Casos_PN_CORR[[#This Row],[43954]]-Casos_PN_CORR[[#This Row],[43953]]</f>
        <v>0</v>
      </c>
      <c r="BI584">
        <f>+Casos_PN_CORR[[#This Row],[43955]]-Casos_PN_CORR[[#This Row],[43954]]</f>
        <v>0</v>
      </c>
      <c r="BJ584">
        <f>+Casos_PN_CORR[[#This Row],[43956]]-Casos_PN_CORR[[#This Row],[43955]]</f>
        <v>0</v>
      </c>
      <c r="BK584">
        <f>+Casos_PN_CORR[[#This Row],[43957]]-Casos_PN_CORR[[#This Row],[43956]]</f>
        <v>0</v>
      </c>
      <c r="BL584">
        <f>+Casos_PN_CORR[[#This Row],[43958]]-Casos_PN_CORR[[#This Row],[43957]]</f>
        <v>0</v>
      </c>
      <c r="BM584">
        <f>+Casos_PN_CORR[[#This Row],[43959]]-Casos_PN_CORR[[#This Row],[43958]]</f>
        <v>0</v>
      </c>
      <c r="BN584">
        <f>+Casos_PN_CORR[[#This Row],[43960]]-Casos_PN_CORR[[#This Row],[43959]]</f>
        <v>0</v>
      </c>
      <c r="BO584">
        <f>+Casos_PN_CORR[[#This Row],[43961]]-Casos_PN_CORR[[#This Row],[43960]]</f>
        <v>0</v>
      </c>
      <c r="BP584">
        <f>+Casos_PN_CORR[[#This Row],[43962]]-Casos_PN_CORR[[#This Row],[43961]]</f>
        <v>0</v>
      </c>
      <c r="BQ584">
        <f>+Casos_PN_CORR[[#This Row],[43963]]-Casos_PN_CORR[[#This Row],[43962]]</f>
        <v>0</v>
      </c>
      <c r="BR584">
        <f>+Casos_PN_CORR[[#This Row],[43964]]-Casos_PN_CORR[[#This Row],[43963]]</f>
        <v>0</v>
      </c>
      <c r="BS584">
        <f>+Casos_PN_CORR[[#This Row],[43965]]-Casos_PN_CORR[[#This Row],[43964]]</f>
        <v>0</v>
      </c>
      <c r="BT584">
        <f>+Casos_PN_CORR[[#This Row],[43966]]-Casos_PN_CORR[[#This Row],[43965]]</f>
        <v>0</v>
      </c>
      <c r="BU584">
        <f>+Casos_PN_CORR[[#This Row],[43967]]-Casos_PN_CORR[[#This Row],[43966]]</f>
        <v>0</v>
      </c>
      <c r="BV584">
        <f>+Casos_PN_CORR[[#This Row],[43968]]-Casos_PN_CORR[[#This Row],[43967]]</f>
        <v>0</v>
      </c>
      <c r="BW584">
        <f>+Casos_PN_CORR[[#This Row],[43969]]-Casos_PN_CORR[[#This Row],[43968]]</f>
        <v>0</v>
      </c>
      <c r="BX584">
        <f>+Casos_PN_CORR[[#This Row],[43970]]-Casos_PN_CORR[[#This Row],[43969]]</f>
        <v>0</v>
      </c>
      <c r="BY584">
        <f>+Casos_PN_CORR[[#This Row],[43971]]-Casos_PN_CORR[[#This Row],[43970]]</f>
        <v>0</v>
      </c>
      <c r="BZ584">
        <f>+Casos_PN_CORR[[#This Row],[43972]]-Casos_PN_CORR[[#This Row],[43971]]</f>
        <v>0</v>
      </c>
      <c r="CA584">
        <f>+Casos_PN_CORR[[#This Row],[43973]]-Casos_PN_CORR[[#This Row],[43972]]</f>
        <v>0</v>
      </c>
      <c r="CB584">
        <f>+Casos_PN_CORR[[#This Row],[43974]]-Casos_PN_CORR[[#This Row],[43973]]</f>
        <v>0</v>
      </c>
      <c r="CC584">
        <f>+Casos_PN_CORR[[#This Row],[43975]]-Casos_PN_CORR[[#This Row],[43974]]</f>
        <v>0</v>
      </c>
      <c r="CD584">
        <f>+Casos_PN_CORR[[#This Row],[43976]]-Casos_PN_CORR[[#This Row],[43975]]</f>
        <v>0</v>
      </c>
      <c r="CE584">
        <f>+Casos_PN_CORR[[#This Row],[43977]]-Casos_PN_CORR[[#This Row],[43976]]</f>
        <v>0</v>
      </c>
      <c r="CF584">
        <f>+Casos_PN_CORR[[#This Row],[43978]]-Casos_PN_CORR[[#This Row],[43977]]</f>
        <v>0</v>
      </c>
      <c r="CG584">
        <f>+Casos_PN_CORR[[#This Row],[43979]]-Casos_PN_CORR[[#This Row],[43978]]</f>
        <v>0</v>
      </c>
      <c r="CH584">
        <f>+Casos_PN_CORR[[#This Row],[43980]]-Casos_PN_CORR[[#This Row],[43979]]</f>
        <v>0</v>
      </c>
      <c r="CI584">
        <f>+Casos_PN_CORR[[#This Row],[43981]]-Casos_PN_CORR[[#This Row],[43980]]</f>
        <v>0</v>
      </c>
      <c r="CJ584">
        <f>+Casos_PN_CORR[[#This Row],[43982]]-Casos_PN_CORR[[#This Row],[43981]]</f>
        <v>0</v>
      </c>
      <c r="CK584">
        <f>+Casos_PN_CORR[[#This Row],[43983]]-Casos_PN_CORR[[#This Row],[43982]]</f>
        <v>0</v>
      </c>
      <c r="CL584">
        <f>+Casos_PN_CORR[[#This Row],[43984]]-Casos_PN_CORR[[#This Row],[43983]]</f>
        <v>0</v>
      </c>
      <c r="CM584">
        <f>+Casos_PN_CORR[[#This Row],[43985]]-Casos_PN_CORR[[#This Row],[43984]]</f>
        <v>0</v>
      </c>
      <c r="CN584">
        <f>+Casos_PN_CORR[[#This Row],[43986]]-Casos_PN_CORR[[#This Row],[43985]]</f>
        <v>0</v>
      </c>
      <c r="CO584">
        <f>+Casos_PN_CORR[[#This Row],[43987]]-Casos_PN_CORR[[#This Row],[43986]]</f>
        <v>0</v>
      </c>
      <c r="CP584">
        <f>+Casos_PN_CORR[[#This Row],[43988]]-Casos_PN_CORR[[#This Row],[43987]]</f>
        <v>0</v>
      </c>
      <c r="CQ584">
        <f>+Casos_PN_CORR[[#This Row],[43989]]-Casos_PN_CORR[[#This Row],[43988]]</f>
        <v>0</v>
      </c>
      <c r="CR584">
        <f>+Casos_PN_CORR[[#This Row],[43990]]-Casos_PN_CORR[[#This Row],[43989]]</f>
        <v>0</v>
      </c>
      <c r="CS584">
        <f>+Casos_PN_CORR[[#This Row],[43991]]-Casos_PN_CORR[[#This Row],[43990]]</f>
        <v>0</v>
      </c>
      <c r="CT584">
        <f>+Casos_PN_CORR[[#This Row],[43992]]-Casos_PN_CORR[[#This Row],[43991]]</f>
        <v>0</v>
      </c>
      <c r="CU584">
        <f>+Casos_PN_CORR[[#This Row],[43993]]-Casos_PN_CORR[[#This Row],[43992]]</f>
        <v>0</v>
      </c>
    </row>
    <row r="585" spans="1:99" x14ac:dyDescent="0.3">
      <c r="A585">
        <v>60105</v>
      </c>
      <c r="B585" s="2" t="s">
        <v>158</v>
      </c>
      <c r="C585" s="2" t="s">
        <v>297</v>
      </c>
      <c r="D585" s="2" t="s">
        <v>367</v>
      </c>
      <c r="E585" s="4">
        <f t="shared" si="9"/>
        <v>0</v>
      </c>
      <c r="F585">
        <f>+Casos_PN_CORR[[#This Row],[43900]]</f>
        <v>0</v>
      </c>
      <c r="G585">
        <f>+Casos_PN_CORR[[#This Row],[43901]]-Casos_PN_CORR[[#This Row],[43900]]</f>
        <v>0</v>
      </c>
      <c r="H585">
        <f>+Casos_PN_CORR[[#This Row],[43902]]-Casos_PN_CORR[[#This Row],[43901]]</f>
        <v>0</v>
      </c>
      <c r="I585">
        <f>+Casos_PN_CORR[[#This Row],[43903]]-Casos_PN_CORR[[#This Row],[43902]]</f>
        <v>0</v>
      </c>
      <c r="J585">
        <f>+Casos_PN_CORR[[#This Row],[43904]]-Casos_PN_CORR[[#This Row],[43903]]</f>
        <v>0</v>
      </c>
      <c r="K585">
        <f>+Casos_PN_CORR[[#This Row],[43905]]-Casos_PN_CORR[[#This Row],[43904]]</f>
        <v>0</v>
      </c>
      <c r="L585">
        <f>+Casos_PN_CORR[[#This Row],[43906]]-Casos_PN_CORR[[#This Row],[43905]]</f>
        <v>0</v>
      </c>
      <c r="M585">
        <f>+Casos_PN_CORR[[#This Row],[43907]]-Casos_PN_CORR[[#This Row],[43906]]</f>
        <v>0</v>
      </c>
      <c r="N585">
        <f>+Casos_PN_CORR[[#This Row],[43908]]-Casos_PN_CORR[[#This Row],[43907]]</f>
        <v>0</v>
      </c>
      <c r="O585">
        <f>+Casos_PN_CORR[[#This Row],[43909]]-Casos_PN_CORR[[#This Row],[43908]]</f>
        <v>0</v>
      </c>
      <c r="P585">
        <f>+Casos_PN_CORR[[#This Row],[43910]]-Casos_PN_CORR[[#This Row],[43909]]</f>
        <v>0</v>
      </c>
      <c r="Q585">
        <f>+Casos_PN_CORR[[#This Row],[43911]]-Casos_PN_CORR[[#This Row],[43910]]</f>
        <v>0</v>
      </c>
      <c r="R585">
        <f>+Casos_PN_CORR[[#This Row],[43912]]-Casos_PN_CORR[[#This Row],[43911]]</f>
        <v>0</v>
      </c>
      <c r="S585">
        <f>+Casos_PN_CORR[[#This Row],[43913]]-Casos_PN_CORR[[#This Row],[43912]]</f>
        <v>0</v>
      </c>
      <c r="T585">
        <f>+Casos_PN_CORR[[#This Row],[43914]]-Casos_PN_CORR[[#This Row],[43913]]</f>
        <v>0</v>
      </c>
      <c r="U585">
        <f>+Casos_PN_CORR[[#This Row],[43915]]-Casos_PN_CORR[[#This Row],[43914]]</f>
        <v>0</v>
      </c>
      <c r="V585">
        <f>+Casos_PN_CORR[[#This Row],[43916]]-Casos_PN_CORR[[#This Row],[43915]]</f>
        <v>0</v>
      </c>
      <c r="W585">
        <f>+Casos_PN_CORR[[#This Row],[43917]]-Casos_PN_CORR[[#This Row],[43916]]</f>
        <v>0</v>
      </c>
      <c r="X585">
        <f>+Casos_PN_CORR[[#This Row],[43918]]-Casos_PN_CORR[[#This Row],[43917]]</f>
        <v>0</v>
      </c>
      <c r="Y585">
        <f>+Casos_PN_CORR[[#This Row],[43919]]-Casos_PN_CORR[[#This Row],[43918]]</f>
        <v>0</v>
      </c>
      <c r="Z585">
        <f>+Casos_PN_CORR[[#This Row],[43920]]-Casos_PN_CORR[[#This Row],[43919]]</f>
        <v>0</v>
      </c>
      <c r="AA585">
        <f>+Casos_PN_CORR[[#This Row],[43921]]-Casos_PN_CORR[[#This Row],[43920]]</f>
        <v>0</v>
      </c>
      <c r="AB585">
        <f>+Casos_PN_CORR[[#This Row],[43922]]-Casos_PN_CORR[[#This Row],[43921]]</f>
        <v>0</v>
      </c>
      <c r="AC585">
        <f>+Casos_PN_CORR[[#This Row],[43923]]-Casos_PN_CORR[[#This Row],[43922]]</f>
        <v>0</v>
      </c>
      <c r="AD585">
        <f>+Casos_PN_CORR[[#This Row],[43924]]-Casos_PN_CORR[[#This Row],[43923]]</f>
        <v>0</v>
      </c>
      <c r="AE585">
        <f>+Casos_PN_CORR[[#This Row],[43925]]-Casos_PN_CORR[[#This Row],[43924]]</f>
        <v>0</v>
      </c>
      <c r="AF585">
        <f>+Casos_PN_CORR[[#This Row],[43926]]-Casos_PN_CORR[[#This Row],[43925]]</f>
        <v>0</v>
      </c>
      <c r="AG585">
        <f>+Casos_PN_CORR[[#This Row],[43927]]-Casos_PN_CORR[[#This Row],[43926]]</f>
        <v>0</v>
      </c>
      <c r="AH585">
        <f>+Casos_PN_CORR[[#This Row],[43928]]-Casos_PN_CORR[[#This Row],[43927]]</f>
        <v>0</v>
      </c>
      <c r="AI585">
        <f>+Casos_PN_CORR[[#This Row],[43929]]-Casos_PN_CORR[[#This Row],[43928]]</f>
        <v>0</v>
      </c>
      <c r="AJ585">
        <f>+Casos_PN_CORR[[#This Row],[43930]]-Casos_PN_CORR[[#This Row],[43929]]</f>
        <v>0</v>
      </c>
      <c r="AK585">
        <f>+Casos_PN_CORR[[#This Row],[43931]]-Casos_PN_CORR[[#This Row],[43930]]</f>
        <v>0</v>
      </c>
      <c r="AL585">
        <f>+Casos_PN_CORR[[#This Row],[43932]]-Casos_PN_CORR[[#This Row],[43931]]</f>
        <v>0</v>
      </c>
      <c r="AM585">
        <f>+Casos_PN_CORR[[#This Row],[43933]]-Casos_PN_CORR[[#This Row],[43932]]</f>
        <v>0</v>
      </c>
      <c r="AN585">
        <f>+Casos_PN_CORR[[#This Row],[43934]]-Casos_PN_CORR[[#This Row],[43933]]</f>
        <v>0</v>
      </c>
      <c r="AO585">
        <f>+Casos_PN_CORR[[#This Row],[43935]]-Casos_PN_CORR[[#This Row],[43934]]</f>
        <v>0</v>
      </c>
      <c r="AP585">
        <f>+Casos_PN_CORR[[#This Row],[43936]]-Casos_PN_CORR[[#This Row],[43935]]</f>
        <v>0</v>
      </c>
      <c r="AQ585">
        <f>+Casos_PN_CORR[[#This Row],[43937]]-Casos_PN_CORR[[#This Row],[43936]]</f>
        <v>0</v>
      </c>
      <c r="AR585">
        <f>+Casos_PN_CORR[[#This Row],[43938]]-Casos_PN_CORR[[#This Row],[43937]]</f>
        <v>0</v>
      </c>
      <c r="AS585">
        <f>+Casos_PN_CORR[[#This Row],[43939]]-Casos_PN_CORR[[#This Row],[43938]]</f>
        <v>0</v>
      </c>
      <c r="AT585">
        <f>+Casos_PN_CORR[[#This Row],[43940]]-Casos_PN_CORR[[#This Row],[43939]]</f>
        <v>0</v>
      </c>
      <c r="AU585">
        <f>+Casos_PN_CORR[[#This Row],[43941]]-Casos_PN_CORR[[#This Row],[43940]]</f>
        <v>0</v>
      </c>
      <c r="AV585">
        <f>+Casos_PN_CORR[[#This Row],[43942]]-Casos_PN_CORR[[#This Row],[43941]]</f>
        <v>0</v>
      </c>
      <c r="AW585">
        <f>+Casos_PN_CORR[[#This Row],[43943]]-Casos_PN_CORR[[#This Row],[43942]]</f>
        <v>0</v>
      </c>
      <c r="AX585">
        <f>+Casos_PN_CORR[[#This Row],[43944]]-Casos_PN_CORR[[#This Row],[43943]]</f>
        <v>0</v>
      </c>
      <c r="AY585">
        <f>+Casos_PN_CORR[[#This Row],[43945]]-Casos_PN_CORR[[#This Row],[43944]]</f>
        <v>0</v>
      </c>
      <c r="AZ585">
        <f>+Casos_PN_CORR[[#This Row],[43946]]-Casos_PN_CORR[[#This Row],[43945]]</f>
        <v>0</v>
      </c>
      <c r="BA585">
        <f>+Casos_PN_CORR[[#This Row],[43947]]-Casos_PN_CORR[[#This Row],[43946]]</f>
        <v>0</v>
      </c>
      <c r="BB585">
        <f>+Casos_PN_CORR[[#This Row],[43948]]-Casos_PN_CORR[[#This Row],[43947]]</f>
        <v>0</v>
      </c>
      <c r="BC585">
        <f>+Casos_PN_CORR[[#This Row],[43949]]-Casos_PN_CORR[[#This Row],[43948]]</f>
        <v>0</v>
      </c>
      <c r="BD585">
        <f>+Casos_PN_CORR[[#This Row],[43950]]-Casos_PN_CORR[[#This Row],[43949]]</f>
        <v>0</v>
      </c>
      <c r="BE585">
        <f>+Casos_PN_CORR[[#This Row],[43951]]-Casos_PN_CORR[[#This Row],[43950]]</f>
        <v>0</v>
      </c>
      <c r="BF585">
        <f>+Casos_PN_CORR[[#This Row],[43952]]-Casos_PN_CORR[[#This Row],[43951]]</f>
        <v>0</v>
      </c>
      <c r="BG585">
        <f>+Casos_PN_CORR[[#This Row],[43953]]-Casos_PN_CORR[[#This Row],[43952]]</f>
        <v>0</v>
      </c>
      <c r="BH585">
        <f>+Casos_PN_CORR[[#This Row],[43954]]-Casos_PN_CORR[[#This Row],[43953]]</f>
        <v>0</v>
      </c>
      <c r="BI585">
        <f>+Casos_PN_CORR[[#This Row],[43955]]-Casos_PN_CORR[[#This Row],[43954]]</f>
        <v>0</v>
      </c>
      <c r="BJ585">
        <f>+Casos_PN_CORR[[#This Row],[43956]]-Casos_PN_CORR[[#This Row],[43955]]</f>
        <v>0</v>
      </c>
      <c r="BK585">
        <f>+Casos_PN_CORR[[#This Row],[43957]]-Casos_PN_CORR[[#This Row],[43956]]</f>
        <v>0</v>
      </c>
      <c r="BL585">
        <f>+Casos_PN_CORR[[#This Row],[43958]]-Casos_PN_CORR[[#This Row],[43957]]</f>
        <v>0</v>
      </c>
      <c r="BM585">
        <f>+Casos_PN_CORR[[#This Row],[43959]]-Casos_PN_CORR[[#This Row],[43958]]</f>
        <v>0</v>
      </c>
      <c r="BN585">
        <f>+Casos_PN_CORR[[#This Row],[43960]]-Casos_PN_CORR[[#This Row],[43959]]</f>
        <v>0</v>
      </c>
      <c r="BO585">
        <f>+Casos_PN_CORR[[#This Row],[43961]]-Casos_PN_CORR[[#This Row],[43960]]</f>
        <v>0</v>
      </c>
      <c r="BP585">
        <f>+Casos_PN_CORR[[#This Row],[43962]]-Casos_PN_CORR[[#This Row],[43961]]</f>
        <v>0</v>
      </c>
      <c r="BQ585">
        <f>+Casos_PN_CORR[[#This Row],[43963]]-Casos_PN_CORR[[#This Row],[43962]]</f>
        <v>0</v>
      </c>
      <c r="BR585">
        <f>+Casos_PN_CORR[[#This Row],[43964]]-Casos_PN_CORR[[#This Row],[43963]]</f>
        <v>0</v>
      </c>
      <c r="BS585">
        <f>+Casos_PN_CORR[[#This Row],[43965]]-Casos_PN_CORR[[#This Row],[43964]]</f>
        <v>0</v>
      </c>
      <c r="BT585">
        <f>+Casos_PN_CORR[[#This Row],[43966]]-Casos_PN_CORR[[#This Row],[43965]]</f>
        <v>0</v>
      </c>
      <c r="BU585">
        <f>+Casos_PN_CORR[[#This Row],[43967]]-Casos_PN_CORR[[#This Row],[43966]]</f>
        <v>0</v>
      </c>
      <c r="BV585">
        <f>+Casos_PN_CORR[[#This Row],[43968]]-Casos_PN_CORR[[#This Row],[43967]]</f>
        <v>0</v>
      </c>
      <c r="BW585">
        <f>+Casos_PN_CORR[[#This Row],[43969]]-Casos_PN_CORR[[#This Row],[43968]]</f>
        <v>0</v>
      </c>
      <c r="BX585">
        <f>+Casos_PN_CORR[[#This Row],[43970]]-Casos_PN_CORR[[#This Row],[43969]]</f>
        <v>0</v>
      </c>
      <c r="BY585">
        <f>+Casos_PN_CORR[[#This Row],[43971]]-Casos_PN_CORR[[#This Row],[43970]]</f>
        <v>0</v>
      </c>
      <c r="BZ585">
        <f>+Casos_PN_CORR[[#This Row],[43972]]-Casos_PN_CORR[[#This Row],[43971]]</f>
        <v>0</v>
      </c>
      <c r="CA585">
        <f>+Casos_PN_CORR[[#This Row],[43973]]-Casos_PN_CORR[[#This Row],[43972]]</f>
        <v>0</v>
      </c>
      <c r="CB585">
        <f>+Casos_PN_CORR[[#This Row],[43974]]-Casos_PN_CORR[[#This Row],[43973]]</f>
        <v>0</v>
      </c>
      <c r="CC585">
        <f>+Casos_PN_CORR[[#This Row],[43975]]-Casos_PN_CORR[[#This Row],[43974]]</f>
        <v>0</v>
      </c>
      <c r="CD585">
        <f>+Casos_PN_CORR[[#This Row],[43976]]-Casos_PN_CORR[[#This Row],[43975]]</f>
        <v>0</v>
      </c>
      <c r="CE585">
        <f>+Casos_PN_CORR[[#This Row],[43977]]-Casos_PN_CORR[[#This Row],[43976]]</f>
        <v>0</v>
      </c>
      <c r="CF585">
        <f>+Casos_PN_CORR[[#This Row],[43978]]-Casos_PN_CORR[[#This Row],[43977]]</f>
        <v>0</v>
      </c>
      <c r="CG585">
        <f>+Casos_PN_CORR[[#This Row],[43979]]-Casos_PN_CORR[[#This Row],[43978]]</f>
        <v>0</v>
      </c>
      <c r="CH585">
        <f>+Casos_PN_CORR[[#This Row],[43980]]-Casos_PN_CORR[[#This Row],[43979]]</f>
        <v>0</v>
      </c>
      <c r="CI585">
        <f>+Casos_PN_CORR[[#This Row],[43981]]-Casos_PN_CORR[[#This Row],[43980]]</f>
        <v>0</v>
      </c>
      <c r="CJ585">
        <f>+Casos_PN_CORR[[#This Row],[43982]]-Casos_PN_CORR[[#This Row],[43981]]</f>
        <v>0</v>
      </c>
      <c r="CK585">
        <f>+Casos_PN_CORR[[#This Row],[43983]]-Casos_PN_CORR[[#This Row],[43982]]</f>
        <v>0</v>
      </c>
      <c r="CL585">
        <f>+Casos_PN_CORR[[#This Row],[43984]]-Casos_PN_CORR[[#This Row],[43983]]</f>
        <v>0</v>
      </c>
      <c r="CM585">
        <f>+Casos_PN_CORR[[#This Row],[43985]]-Casos_PN_CORR[[#This Row],[43984]]</f>
        <v>0</v>
      </c>
      <c r="CN585">
        <f>+Casos_PN_CORR[[#This Row],[43986]]-Casos_PN_CORR[[#This Row],[43985]]</f>
        <v>0</v>
      </c>
      <c r="CO585">
        <f>+Casos_PN_CORR[[#This Row],[43987]]-Casos_PN_CORR[[#This Row],[43986]]</f>
        <v>0</v>
      </c>
      <c r="CP585">
        <f>+Casos_PN_CORR[[#This Row],[43988]]-Casos_PN_CORR[[#This Row],[43987]]</f>
        <v>0</v>
      </c>
      <c r="CQ585">
        <f>+Casos_PN_CORR[[#This Row],[43989]]-Casos_PN_CORR[[#This Row],[43988]]</f>
        <v>0</v>
      </c>
      <c r="CR585">
        <f>+Casos_PN_CORR[[#This Row],[43990]]-Casos_PN_CORR[[#This Row],[43989]]</f>
        <v>0</v>
      </c>
      <c r="CS585">
        <f>+Casos_PN_CORR[[#This Row],[43991]]-Casos_PN_CORR[[#This Row],[43990]]</f>
        <v>0</v>
      </c>
      <c r="CT585">
        <f>+Casos_PN_CORR[[#This Row],[43992]]-Casos_PN_CORR[[#This Row],[43991]]</f>
        <v>0</v>
      </c>
      <c r="CU585">
        <f>+Casos_PN_CORR[[#This Row],[43993]]-Casos_PN_CORR[[#This Row],[43992]]</f>
        <v>0</v>
      </c>
    </row>
    <row r="586" spans="1:99" x14ac:dyDescent="0.3">
      <c r="A586">
        <v>20208</v>
      </c>
      <c r="B586" s="2" t="s">
        <v>212</v>
      </c>
      <c r="C586" s="2" t="s">
        <v>217</v>
      </c>
      <c r="D586" s="2" t="s">
        <v>740</v>
      </c>
      <c r="E586" s="4">
        <f t="shared" si="9"/>
        <v>0</v>
      </c>
      <c r="F586">
        <f>+Casos_PN_CORR[[#This Row],[43900]]</f>
        <v>0</v>
      </c>
      <c r="G586">
        <f>+Casos_PN_CORR[[#This Row],[43901]]-Casos_PN_CORR[[#This Row],[43900]]</f>
        <v>0</v>
      </c>
      <c r="H586">
        <f>+Casos_PN_CORR[[#This Row],[43902]]-Casos_PN_CORR[[#This Row],[43901]]</f>
        <v>0</v>
      </c>
      <c r="I586">
        <f>+Casos_PN_CORR[[#This Row],[43903]]-Casos_PN_CORR[[#This Row],[43902]]</f>
        <v>0</v>
      </c>
      <c r="J586">
        <f>+Casos_PN_CORR[[#This Row],[43904]]-Casos_PN_CORR[[#This Row],[43903]]</f>
        <v>0</v>
      </c>
      <c r="K586">
        <f>+Casos_PN_CORR[[#This Row],[43905]]-Casos_PN_CORR[[#This Row],[43904]]</f>
        <v>0</v>
      </c>
      <c r="L586">
        <f>+Casos_PN_CORR[[#This Row],[43906]]-Casos_PN_CORR[[#This Row],[43905]]</f>
        <v>0</v>
      </c>
      <c r="M586">
        <f>+Casos_PN_CORR[[#This Row],[43907]]-Casos_PN_CORR[[#This Row],[43906]]</f>
        <v>0</v>
      </c>
      <c r="N586">
        <f>+Casos_PN_CORR[[#This Row],[43908]]-Casos_PN_CORR[[#This Row],[43907]]</f>
        <v>0</v>
      </c>
      <c r="O586">
        <f>+Casos_PN_CORR[[#This Row],[43909]]-Casos_PN_CORR[[#This Row],[43908]]</f>
        <v>0</v>
      </c>
      <c r="P586">
        <f>+Casos_PN_CORR[[#This Row],[43910]]-Casos_PN_CORR[[#This Row],[43909]]</f>
        <v>0</v>
      </c>
      <c r="Q586">
        <f>+Casos_PN_CORR[[#This Row],[43911]]-Casos_PN_CORR[[#This Row],[43910]]</f>
        <v>0</v>
      </c>
      <c r="R586">
        <f>+Casos_PN_CORR[[#This Row],[43912]]-Casos_PN_CORR[[#This Row],[43911]]</f>
        <v>0</v>
      </c>
      <c r="S586">
        <f>+Casos_PN_CORR[[#This Row],[43913]]-Casos_PN_CORR[[#This Row],[43912]]</f>
        <v>0</v>
      </c>
      <c r="T586">
        <f>+Casos_PN_CORR[[#This Row],[43914]]-Casos_PN_CORR[[#This Row],[43913]]</f>
        <v>0</v>
      </c>
      <c r="U586">
        <f>+Casos_PN_CORR[[#This Row],[43915]]-Casos_PN_CORR[[#This Row],[43914]]</f>
        <v>0</v>
      </c>
      <c r="V586">
        <f>+Casos_PN_CORR[[#This Row],[43916]]-Casos_PN_CORR[[#This Row],[43915]]</f>
        <v>0</v>
      </c>
      <c r="W586">
        <f>+Casos_PN_CORR[[#This Row],[43917]]-Casos_PN_CORR[[#This Row],[43916]]</f>
        <v>0</v>
      </c>
      <c r="X586">
        <f>+Casos_PN_CORR[[#This Row],[43918]]-Casos_PN_CORR[[#This Row],[43917]]</f>
        <v>0</v>
      </c>
      <c r="Y586">
        <f>+Casos_PN_CORR[[#This Row],[43919]]-Casos_PN_CORR[[#This Row],[43918]]</f>
        <v>0</v>
      </c>
      <c r="Z586">
        <f>+Casos_PN_CORR[[#This Row],[43920]]-Casos_PN_CORR[[#This Row],[43919]]</f>
        <v>0</v>
      </c>
      <c r="AA586">
        <f>+Casos_PN_CORR[[#This Row],[43921]]-Casos_PN_CORR[[#This Row],[43920]]</f>
        <v>0</v>
      </c>
      <c r="AB586">
        <f>+Casos_PN_CORR[[#This Row],[43922]]-Casos_PN_CORR[[#This Row],[43921]]</f>
        <v>0</v>
      </c>
      <c r="AC586">
        <f>+Casos_PN_CORR[[#This Row],[43923]]-Casos_PN_CORR[[#This Row],[43922]]</f>
        <v>0</v>
      </c>
      <c r="AD586">
        <f>+Casos_PN_CORR[[#This Row],[43924]]-Casos_PN_CORR[[#This Row],[43923]]</f>
        <v>0</v>
      </c>
      <c r="AE586">
        <f>+Casos_PN_CORR[[#This Row],[43925]]-Casos_PN_CORR[[#This Row],[43924]]</f>
        <v>0</v>
      </c>
      <c r="AF586">
        <f>+Casos_PN_CORR[[#This Row],[43926]]-Casos_PN_CORR[[#This Row],[43925]]</f>
        <v>0</v>
      </c>
      <c r="AG586">
        <f>+Casos_PN_CORR[[#This Row],[43927]]-Casos_PN_CORR[[#This Row],[43926]]</f>
        <v>0</v>
      </c>
      <c r="AH586">
        <f>+Casos_PN_CORR[[#This Row],[43928]]-Casos_PN_CORR[[#This Row],[43927]]</f>
        <v>0</v>
      </c>
      <c r="AI586">
        <f>+Casos_PN_CORR[[#This Row],[43929]]-Casos_PN_CORR[[#This Row],[43928]]</f>
        <v>0</v>
      </c>
      <c r="AJ586">
        <f>+Casos_PN_CORR[[#This Row],[43930]]-Casos_PN_CORR[[#This Row],[43929]]</f>
        <v>0</v>
      </c>
      <c r="AK586">
        <f>+Casos_PN_CORR[[#This Row],[43931]]-Casos_PN_CORR[[#This Row],[43930]]</f>
        <v>0</v>
      </c>
      <c r="AL586">
        <f>+Casos_PN_CORR[[#This Row],[43932]]-Casos_PN_CORR[[#This Row],[43931]]</f>
        <v>0</v>
      </c>
      <c r="AM586">
        <f>+Casos_PN_CORR[[#This Row],[43933]]-Casos_PN_CORR[[#This Row],[43932]]</f>
        <v>0</v>
      </c>
      <c r="AN586">
        <f>+Casos_PN_CORR[[#This Row],[43934]]-Casos_PN_CORR[[#This Row],[43933]]</f>
        <v>0</v>
      </c>
      <c r="AO586">
        <f>+Casos_PN_CORR[[#This Row],[43935]]-Casos_PN_CORR[[#This Row],[43934]]</f>
        <v>0</v>
      </c>
      <c r="AP586">
        <f>+Casos_PN_CORR[[#This Row],[43936]]-Casos_PN_CORR[[#This Row],[43935]]</f>
        <v>0</v>
      </c>
      <c r="AQ586">
        <f>+Casos_PN_CORR[[#This Row],[43937]]-Casos_PN_CORR[[#This Row],[43936]]</f>
        <v>0</v>
      </c>
      <c r="AR586">
        <f>+Casos_PN_CORR[[#This Row],[43938]]-Casos_PN_CORR[[#This Row],[43937]]</f>
        <v>0</v>
      </c>
      <c r="AS586">
        <f>+Casos_PN_CORR[[#This Row],[43939]]-Casos_PN_CORR[[#This Row],[43938]]</f>
        <v>0</v>
      </c>
      <c r="AT586">
        <f>+Casos_PN_CORR[[#This Row],[43940]]-Casos_PN_CORR[[#This Row],[43939]]</f>
        <v>0</v>
      </c>
      <c r="AU586">
        <f>+Casos_PN_CORR[[#This Row],[43941]]-Casos_PN_CORR[[#This Row],[43940]]</f>
        <v>0</v>
      </c>
      <c r="AV586">
        <f>+Casos_PN_CORR[[#This Row],[43942]]-Casos_PN_CORR[[#This Row],[43941]]</f>
        <v>0</v>
      </c>
      <c r="AW586">
        <f>+Casos_PN_CORR[[#This Row],[43943]]-Casos_PN_CORR[[#This Row],[43942]]</f>
        <v>0</v>
      </c>
      <c r="AX586">
        <f>+Casos_PN_CORR[[#This Row],[43944]]-Casos_PN_CORR[[#This Row],[43943]]</f>
        <v>0</v>
      </c>
      <c r="AY586">
        <f>+Casos_PN_CORR[[#This Row],[43945]]-Casos_PN_CORR[[#This Row],[43944]]</f>
        <v>0</v>
      </c>
      <c r="AZ586">
        <f>+Casos_PN_CORR[[#This Row],[43946]]-Casos_PN_CORR[[#This Row],[43945]]</f>
        <v>0</v>
      </c>
      <c r="BA586">
        <f>+Casos_PN_CORR[[#This Row],[43947]]-Casos_PN_CORR[[#This Row],[43946]]</f>
        <v>0</v>
      </c>
      <c r="BB586">
        <f>+Casos_PN_CORR[[#This Row],[43948]]-Casos_PN_CORR[[#This Row],[43947]]</f>
        <v>0</v>
      </c>
      <c r="BC586">
        <f>+Casos_PN_CORR[[#This Row],[43949]]-Casos_PN_CORR[[#This Row],[43948]]</f>
        <v>0</v>
      </c>
      <c r="BD586">
        <f>+Casos_PN_CORR[[#This Row],[43950]]-Casos_PN_CORR[[#This Row],[43949]]</f>
        <v>0</v>
      </c>
      <c r="BE586">
        <f>+Casos_PN_CORR[[#This Row],[43951]]-Casos_PN_CORR[[#This Row],[43950]]</f>
        <v>0</v>
      </c>
      <c r="BF586">
        <f>+Casos_PN_CORR[[#This Row],[43952]]-Casos_PN_CORR[[#This Row],[43951]]</f>
        <v>0</v>
      </c>
      <c r="BG586">
        <f>+Casos_PN_CORR[[#This Row],[43953]]-Casos_PN_CORR[[#This Row],[43952]]</f>
        <v>0</v>
      </c>
      <c r="BH586">
        <f>+Casos_PN_CORR[[#This Row],[43954]]-Casos_PN_CORR[[#This Row],[43953]]</f>
        <v>0</v>
      </c>
      <c r="BI586">
        <f>+Casos_PN_CORR[[#This Row],[43955]]-Casos_PN_CORR[[#This Row],[43954]]</f>
        <v>0</v>
      </c>
      <c r="BJ586">
        <f>+Casos_PN_CORR[[#This Row],[43956]]-Casos_PN_CORR[[#This Row],[43955]]</f>
        <v>0</v>
      </c>
      <c r="BK586">
        <f>+Casos_PN_CORR[[#This Row],[43957]]-Casos_PN_CORR[[#This Row],[43956]]</f>
        <v>0</v>
      </c>
      <c r="BL586">
        <f>+Casos_PN_CORR[[#This Row],[43958]]-Casos_PN_CORR[[#This Row],[43957]]</f>
        <v>0</v>
      </c>
      <c r="BM586">
        <f>+Casos_PN_CORR[[#This Row],[43959]]-Casos_PN_CORR[[#This Row],[43958]]</f>
        <v>0</v>
      </c>
      <c r="BN586">
        <f>+Casos_PN_CORR[[#This Row],[43960]]-Casos_PN_CORR[[#This Row],[43959]]</f>
        <v>0</v>
      </c>
      <c r="BO586">
        <f>+Casos_PN_CORR[[#This Row],[43961]]-Casos_PN_CORR[[#This Row],[43960]]</f>
        <v>0</v>
      </c>
      <c r="BP586">
        <f>+Casos_PN_CORR[[#This Row],[43962]]-Casos_PN_CORR[[#This Row],[43961]]</f>
        <v>0</v>
      </c>
      <c r="BQ586">
        <f>+Casos_PN_CORR[[#This Row],[43963]]-Casos_PN_CORR[[#This Row],[43962]]</f>
        <v>0</v>
      </c>
      <c r="BR586">
        <f>+Casos_PN_CORR[[#This Row],[43964]]-Casos_PN_CORR[[#This Row],[43963]]</f>
        <v>0</v>
      </c>
      <c r="BS586">
        <f>+Casos_PN_CORR[[#This Row],[43965]]-Casos_PN_CORR[[#This Row],[43964]]</f>
        <v>0</v>
      </c>
      <c r="BT586">
        <f>+Casos_PN_CORR[[#This Row],[43966]]-Casos_PN_CORR[[#This Row],[43965]]</f>
        <v>0</v>
      </c>
      <c r="BU586">
        <f>+Casos_PN_CORR[[#This Row],[43967]]-Casos_PN_CORR[[#This Row],[43966]]</f>
        <v>0</v>
      </c>
      <c r="BV586">
        <f>+Casos_PN_CORR[[#This Row],[43968]]-Casos_PN_CORR[[#This Row],[43967]]</f>
        <v>0</v>
      </c>
      <c r="BW586">
        <f>+Casos_PN_CORR[[#This Row],[43969]]-Casos_PN_CORR[[#This Row],[43968]]</f>
        <v>0</v>
      </c>
      <c r="BX586">
        <f>+Casos_PN_CORR[[#This Row],[43970]]-Casos_PN_CORR[[#This Row],[43969]]</f>
        <v>0</v>
      </c>
      <c r="BY586">
        <f>+Casos_PN_CORR[[#This Row],[43971]]-Casos_PN_CORR[[#This Row],[43970]]</f>
        <v>0</v>
      </c>
      <c r="BZ586">
        <f>+Casos_PN_CORR[[#This Row],[43972]]-Casos_PN_CORR[[#This Row],[43971]]</f>
        <v>0</v>
      </c>
      <c r="CA586">
        <f>+Casos_PN_CORR[[#This Row],[43973]]-Casos_PN_CORR[[#This Row],[43972]]</f>
        <v>0</v>
      </c>
      <c r="CB586">
        <f>+Casos_PN_CORR[[#This Row],[43974]]-Casos_PN_CORR[[#This Row],[43973]]</f>
        <v>0</v>
      </c>
      <c r="CC586">
        <f>+Casos_PN_CORR[[#This Row],[43975]]-Casos_PN_CORR[[#This Row],[43974]]</f>
        <v>0</v>
      </c>
      <c r="CD586">
        <f>+Casos_PN_CORR[[#This Row],[43976]]-Casos_PN_CORR[[#This Row],[43975]]</f>
        <v>0</v>
      </c>
      <c r="CE586">
        <f>+Casos_PN_CORR[[#This Row],[43977]]-Casos_PN_CORR[[#This Row],[43976]]</f>
        <v>0</v>
      </c>
      <c r="CF586">
        <f>+Casos_PN_CORR[[#This Row],[43978]]-Casos_PN_CORR[[#This Row],[43977]]</f>
        <v>0</v>
      </c>
      <c r="CG586">
        <f>+Casos_PN_CORR[[#This Row],[43979]]-Casos_PN_CORR[[#This Row],[43978]]</f>
        <v>0</v>
      </c>
      <c r="CH586">
        <f>+Casos_PN_CORR[[#This Row],[43980]]-Casos_PN_CORR[[#This Row],[43979]]</f>
        <v>0</v>
      </c>
      <c r="CI586">
        <f>+Casos_PN_CORR[[#This Row],[43981]]-Casos_PN_CORR[[#This Row],[43980]]</f>
        <v>0</v>
      </c>
      <c r="CJ586">
        <f>+Casos_PN_CORR[[#This Row],[43982]]-Casos_PN_CORR[[#This Row],[43981]]</f>
        <v>0</v>
      </c>
      <c r="CK586">
        <f>+Casos_PN_CORR[[#This Row],[43983]]-Casos_PN_CORR[[#This Row],[43982]]</f>
        <v>0</v>
      </c>
      <c r="CL586">
        <f>+Casos_PN_CORR[[#This Row],[43984]]-Casos_PN_CORR[[#This Row],[43983]]</f>
        <v>0</v>
      </c>
      <c r="CM586">
        <f>+Casos_PN_CORR[[#This Row],[43985]]-Casos_PN_CORR[[#This Row],[43984]]</f>
        <v>0</v>
      </c>
      <c r="CN586">
        <f>+Casos_PN_CORR[[#This Row],[43986]]-Casos_PN_CORR[[#This Row],[43985]]</f>
        <v>0</v>
      </c>
      <c r="CO586">
        <f>+Casos_PN_CORR[[#This Row],[43987]]-Casos_PN_CORR[[#This Row],[43986]]</f>
        <v>0</v>
      </c>
      <c r="CP586">
        <f>+Casos_PN_CORR[[#This Row],[43988]]-Casos_PN_CORR[[#This Row],[43987]]</f>
        <v>0</v>
      </c>
      <c r="CQ586">
        <f>+Casos_PN_CORR[[#This Row],[43989]]-Casos_PN_CORR[[#This Row],[43988]]</f>
        <v>0</v>
      </c>
      <c r="CR586">
        <f>+Casos_PN_CORR[[#This Row],[43990]]-Casos_PN_CORR[[#This Row],[43989]]</f>
        <v>0</v>
      </c>
      <c r="CS586">
        <f>+Casos_PN_CORR[[#This Row],[43991]]-Casos_PN_CORR[[#This Row],[43990]]</f>
        <v>0</v>
      </c>
      <c r="CT586">
        <f>+Casos_PN_CORR[[#This Row],[43992]]-Casos_PN_CORR[[#This Row],[43991]]</f>
        <v>0</v>
      </c>
      <c r="CU586">
        <f>+Casos_PN_CORR[[#This Row],[43993]]-Casos_PN_CORR[[#This Row],[43992]]</f>
        <v>0</v>
      </c>
    </row>
    <row r="587" spans="1:99" x14ac:dyDescent="0.3">
      <c r="A587">
        <v>30603</v>
      </c>
      <c r="B587" s="2" t="s">
        <v>144</v>
      </c>
      <c r="C587" s="2" t="s">
        <v>145</v>
      </c>
      <c r="D587" s="2" t="s">
        <v>741</v>
      </c>
      <c r="E587" s="4">
        <f t="shared" si="9"/>
        <v>0</v>
      </c>
      <c r="F587">
        <f>+Casos_PN_CORR[[#This Row],[43900]]</f>
        <v>0</v>
      </c>
      <c r="G587">
        <f>+Casos_PN_CORR[[#This Row],[43901]]-Casos_PN_CORR[[#This Row],[43900]]</f>
        <v>0</v>
      </c>
      <c r="H587">
        <f>+Casos_PN_CORR[[#This Row],[43902]]-Casos_PN_CORR[[#This Row],[43901]]</f>
        <v>0</v>
      </c>
      <c r="I587">
        <f>+Casos_PN_CORR[[#This Row],[43903]]-Casos_PN_CORR[[#This Row],[43902]]</f>
        <v>0</v>
      </c>
      <c r="J587">
        <f>+Casos_PN_CORR[[#This Row],[43904]]-Casos_PN_CORR[[#This Row],[43903]]</f>
        <v>0</v>
      </c>
      <c r="K587">
        <f>+Casos_PN_CORR[[#This Row],[43905]]-Casos_PN_CORR[[#This Row],[43904]]</f>
        <v>0</v>
      </c>
      <c r="L587">
        <f>+Casos_PN_CORR[[#This Row],[43906]]-Casos_PN_CORR[[#This Row],[43905]]</f>
        <v>0</v>
      </c>
      <c r="M587">
        <f>+Casos_PN_CORR[[#This Row],[43907]]-Casos_PN_CORR[[#This Row],[43906]]</f>
        <v>0</v>
      </c>
      <c r="N587">
        <f>+Casos_PN_CORR[[#This Row],[43908]]-Casos_PN_CORR[[#This Row],[43907]]</f>
        <v>0</v>
      </c>
      <c r="O587">
        <f>+Casos_PN_CORR[[#This Row],[43909]]-Casos_PN_CORR[[#This Row],[43908]]</f>
        <v>0</v>
      </c>
      <c r="P587">
        <f>+Casos_PN_CORR[[#This Row],[43910]]-Casos_PN_CORR[[#This Row],[43909]]</f>
        <v>0</v>
      </c>
      <c r="Q587">
        <f>+Casos_PN_CORR[[#This Row],[43911]]-Casos_PN_CORR[[#This Row],[43910]]</f>
        <v>0</v>
      </c>
      <c r="R587">
        <f>+Casos_PN_CORR[[#This Row],[43912]]-Casos_PN_CORR[[#This Row],[43911]]</f>
        <v>0</v>
      </c>
      <c r="S587">
        <f>+Casos_PN_CORR[[#This Row],[43913]]-Casos_PN_CORR[[#This Row],[43912]]</f>
        <v>0</v>
      </c>
      <c r="T587">
        <f>+Casos_PN_CORR[[#This Row],[43914]]-Casos_PN_CORR[[#This Row],[43913]]</f>
        <v>0</v>
      </c>
      <c r="U587">
        <f>+Casos_PN_CORR[[#This Row],[43915]]-Casos_PN_CORR[[#This Row],[43914]]</f>
        <v>0</v>
      </c>
      <c r="V587">
        <f>+Casos_PN_CORR[[#This Row],[43916]]-Casos_PN_CORR[[#This Row],[43915]]</f>
        <v>0</v>
      </c>
      <c r="W587">
        <f>+Casos_PN_CORR[[#This Row],[43917]]-Casos_PN_CORR[[#This Row],[43916]]</f>
        <v>0</v>
      </c>
      <c r="X587">
        <f>+Casos_PN_CORR[[#This Row],[43918]]-Casos_PN_CORR[[#This Row],[43917]]</f>
        <v>0</v>
      </c>
      <c r="Y587">
        <f>+Casos_PN_CORR[[#This Row],[43919]]-Casos_PN_CORR[[#This Row],[43918]]</f>
        <v>0</v>
      </c>
      <c r="Z587">
        <f>+Casos_PN_CORR[[#This Row],[43920]]-Casos_PN_CORR[[#This Row],[43919]]</f>
        <v>0</v>
      </c>
      <c r="AA587">
        <f>+Casos_PN_CORR[[#This Row],[43921]]-Casos_PN_CORR[[#This Row],[43920]]</f>
        <v>0</v>
      </c>
      <c r="AB587">
        <f>+Casos_PN_CORR[[#This Row],[43922]]-Casos_PN_CORR[[#This Row],[43921]]</f>
        <v>0</v>
      </c>
      <c r="AC587">
        <f>+Casos_PN_CORR[[#This Row],[43923]]-Casos_PN_CORR[[#This Row],[43922]]</f>
        <v>0</v>
      </c>
      <c r="AD587">
        <f>+Casos_PN_CORR[[#This Row],[43924]]-Casos_PN_CORR[[#This Row],[43923]]</f>
        <v>0</v>
      </c>
      <c r="AE587">
        <f>+Casos_PN_CORR[[#This Row],[43925]]-Casos_PN_CORR[[#This Row],[43924]]</f>
        <v>0</v>
      </c>
      <c r="AF587">
        <f>+Casos_PN_CORR[[#This Row],[43926]]-Casos_PN_CORR[[#This Row],[43925]]</f>
        <v>0</v>
      </c>
      <c r="AG587">
        <f>+Casos_PN_CORR[[#This Row],[43927]]-Casos_PN_CORR[[#This Row],[43926]]</f>
        <v>0</v>
      </c>
      <c r="AH587">
        <f>+Casos_PN_CORR[[#This Row],[43928]]-Casos_PN_CORR[[#This Row],[43927]]</f>
        <v>0</v>
      </c>
      <c r="AI587">
        <f>+Casos_PN_CORR[[#This Row],[43929]]-Casos_PN_CORR[[#This Row],[43928]]</f>
        <v>0</v>
      </c>
      <c r="AJ587">
        <f>+Casos_PN_CORR[[#This Row],[43930]]-Casos_PN_CORR[[#This Row],[43929]]</f>
        <v>0</v>
      </c>
      <c r="AK587">
        <f>+Casos_PN_CORR[[#This Row],[43931]]-Casos_PN_CORR[[#This Row],[43930]]</f>
        <v>0</v>
      </c>
      <c r="AL587">
        <f>+Casos_PN_CORR[[#This Row],[43932]]-Casos_PN_CORR[[#This Row],[43931]]</f>
        <v>0</v>
      </c>
      <c r="AM587">
        <f>+Casos_PN_CORR[[#This Row],[43933]]-Casos_PN_CORR[[#This Row],[43932]]</f>
        <v>0</v>
      </c>
      <c r="AN587">
        <f>+Casos_PN_CORR[[#This Row],[43934]]-Casos_PN_CORR[[#This Row],[43933]]</f>
        <v>0</v>
      </c>
      <c r="AO587">
        <f>+Casos_PN_CORR[[#This Row],[43935]]-Casos_PN_CORR[[#This Row],[43934]]</f>
        <v>0</v>
      </c>
      <c r="AP587">
        <f>+Casos_PN_CORR[[#This Row],[43936]]-Casos_PN_CORR[[#This Row],[43935]]</f>
        <v>0</v>
      </c>
      <c r="AQ587">
        <f>+Casos_PN_CORR[[#This Row],[43937]]-Casos_PN_CORR[[#This Row],[43936]]</f>
        <v>0</v>
      </c>
      <c r="AR587">
        <f>+Casos_PN_CORR[[#This Row],[43938]]-Casos_PN_CORR[[#This Row],[43937]]</f>
        <v>0</v>
      </c>
      <c r="AS587">
        <f>+Casos_PN_CORR[[#This Row],[43939]]-Casos_PN_CORR[[#This Row],[43938]]</f>
        <v>0</v>
      </c>
      <c r="AT587">
        <f>+Casos_PN_CORR[[#This Row],[43940]]-Casos_PN_CORR[[#This Row],[43939]]</f>
        <v>0</v>
      </c>
      <c r="AU587">
        <f>+Casos_PN_CORR[[#This Row],[43941]]-Casos_PN_CORR[[#This Row],[43940]]</f>
        <v>0</v>
      </c>
      <c r="AV587">
        <f>+Casos_PN_CORR[[#This Row],[43942]]-Casos_PN_CORR[[#This Row],[43941]]</f>
        <v>0</v>
      </c>
      <c r="AW587">
        <f>+Casos_PN_CORR[[#This Row],[43943]]-Casos_PN_CORR[[#This Row],[43942]]</f>
        <v>0</v>
      </c>
      <c r="AX587">
        <f>+Casos_PN_CORR[[#This Row],[43944]]-Casos_PN_CORR[[#This Row],[43943]]</f>
        <v>0</v>
      </c>
      <c r="AY587">
        <f>+Casos_PN_CORR[[#This Row],[43945]]-Casos_PN_CORR[[#This Row],[43944]]</f>
        <v>0</v>
      </c>
      <c r="AZ587">
        <f>+Casos_PN_CORR[[#This Row],[43946]]-Casos_PN_CORR[[#This Row],[43945]]</f>
        <v>0</v>
      </c>
      <c r="BA587">
        <f>+Casos_PN_CORR[[#This Row],[43947]]-Casos_PN_CORR[[#This Row],[43946]]</f>
        <v>0</v>
      </c>
      <c r="BB587">
        <f>+Casos_PN_CORR[[#This Row],[43948]]-Casos_PN_CORR[[#This Row],[43947]]</f>
        <v>0</v>
      </c>
      <c r="BC587">
        <f>+Casos_PN_CORR[[#This Row],[43949]]-Casos_PN_CORR[[#This Row],[43948]]</f>
        <v>0</v>
      </c>
      <c r="BD587">
        <f>+Casos_PN_CORR[[#This Row],[43950]]-Casos_PN_CORR[[#This Row],[43949]]</f>
        <v>0</v>
      </c>
      <c r="BE587">
        <f>+Casos_PN_CORR[[#This Row],[43951]]-Casos_PN_CORR[[#This Row],[43950]]</f>
        <v>0</v>
      </c>
      <c r="BF587">
        <f>+Casos_PN_CORR[[#This Row],[43952]]-Casos_PN_CORR[[#This Row],[43951]]</f>
        <v>0</v>
      </c>
      <c r="BG587">
        <f>+Casos_PN_CORR[[#This Row],[43953]]-Casos_PN_CORR[[#This Row],[43952]]</f>
        <v>0</v>
      </c>
      <c r="BH587">
        <f>+Casos_PN_CORR[[#This Row],[43954]]-Casos_PN_CORR[[#This Row],[43953]]</f>
        <v>0</v>
      </c>
      <c r="BI587">
        <f>+Casos_PN_CORR[[#This Row],[43955]]-Casos_PN_CORR[[#This Row],[43954]]</f>
        <v>0</v>
      </c>
      <c r="BJ587">
        <f>+Casos_PN_CORR[[#This Row],[43956]]-Casos_PN_CORR[[#This Row],[43955]]</f>
        <v>0</v>
      </c>
      <c r="BK587">
        <f>+Casos_PN_CORR[[#This Row],[43957]]-Casos_PN_CORR[[#This Row],[43956]]</f>
        <v>0</v>
      </c>
      <c r="BL587">
        <f>+Casos_PN_CORR[[#This Row],[43958]]-Casos_PN_CORR[[#This Row],[43957]]</f>
        <v>0</v>
      </c>
      <c r="BM587">
        <f>+Casos_PN_CORR[[#This Row],[43959]]-Casos_PN_CORR[[#This Row],[43958]]</f>
        <v>0</v>
      </c>
      <c r="BN587">
        <f>+Casos_PN_CORR[[#This Row],[43960]]-Casos_PN_CORR[[#This Row],[43959]]</f>
        <v>0</v>
      </c>
      <c r="BO587">
        <f>+Casos_PN_CORR[[#This Row],[43961]]-Casos_PN_CORR[[#This Row],[43960]]</f>
        <v>0</v>
      </c>
      <c r="BP587">
        <f>+Casos_PN_CORR[[#This Row],[43962]]-Casos_PN_CORR[[#This Row],[43961]]</f>
        <v>0</v>
      </c>
      <c r="BQ587">
        <f>+Casos_PN_CORR[[#This Row],[43963]]-Casos_PN_CORR[[#This Row],[43962]]</f>
        <v>0</v>
      </c>
      <c r="BR587">
        <f>+Casos_PN_CORR[[#This Row],[43964]]-Casos_PN_CORR[[#This Row],[43963]]</f>
        <v>0</v>
      </c>
      <c r="BS587">
        <f>+Casos_PN_CORR[[#This Row],[43965]]-Casos_PN_CORR[[#This Row],[43964]]</f>
        <v>0</v>
      </c>
      <c r="BT587">
        <f>+Casos_PN_CORR[[#This Row],[43966]]-Casos_PN_CORR[[#This Row],[43965]]</f>
        <v>0</v>
      </c>
      <c r="BU587">
        <f>+Casos_PN_CORR[[#This Row],[43967]]-Casos_PN_CORR[[#This Row],[43966]]</f>
        <v>0</v>
      </c>
      <c r="BV587">
        <f>+Casos_PN_CORR[[#This Row],[43968]]-Casos_PN_CORR[[#This Row],[43967]]</f>
        <v>0</v>
      </c>
      <c r="BW587">
        <f>+Casos_PN_CORR[[#This Row],[43969]]-Casos_PN_CORR[[#This Row],[43968]]</f>
        <v>0</v>
      </c>
      <c r="BX587">
        <f>+Casos_PN_CORR[[#This Row],[43970]]-Casos_PN_CORR[[#This Row],[43969]]</f>
        <v>0</v>
      </c>
      <c r="BY587">
        <f>+Casos_PN_CORR[[#This Row],[43971]]-Casos_PN_CORR[[#This Row],[43970]]</f>
        <v>0</v>
      </c>
      <c r="BZ587">
        <f>+Casos_PN_CORR[[#This Row],[43972]]-Casos_PN_CORR[[#This Row],[43971]]</f>
        <v>0</v>
      </c>
      <c r="CA587">
        <f>+Casos_PN_CORR[[#This Row],[43973]]-Casos_PN_CORR[[#This Row],[43972]]</f>
        <v>0</v>
      </c>
      <c r="CB587">
        <f>+Casos_PN_CORR[[#This Row],[43974]]-Casos_PN_CORR[[#This Row],[43973]]</f>
        <v>0</v>
      </c>
      <c r="CC587">
        <f>+Casos_PN_CORR[[#This Row],[43975]]-Casos_PN_CORR[[#This Row],[43974]]</f>
        <v>0</v>
      </c>
      <c r="CD587">
        <f>+Casos_PN_CORR[[#This Row],[43976]]-Casos_PN_CORR[[#This Row],[43975]]</f>
        <v>0</v>
      </c>
      <c r="CE587">
        <f>+Casos_PN_CORR[[#This Row],[43977]]-Casos_PN_CORR[[#This Row],[43976]]</f>
        <v>0</v>
      </c>
      <c r="CF587">
        <f>+Casos_PN_CORR[[#This Row],[43978]]-Casos_PN_CORR[[#This Row],[43977]]</f>
        <v>0</v>
      </c>
      <c r="CG587">
        <f>+Casos_PN_CORR[[#This Row],[43979]]-Casos_PN_CORR[[#This Row],[43978]]</f>
        <v>0</v>
      </c>
      <c r="CH587">
        <f>+Casos_PN_CORR[[#This Row],[43980]]-Casos_PN_CORR[[#This Row],[43979]]</f>
        <v>0</v>
      </c>
      <c r="CI587">
        <f>+Casos_PN_CORR[[#This Row],[43981]]-Casos_PN_CORR[[#This Row],[43980]]</f>
        <v>0</v>
      </c>
      <c r="CJ587">
        <f>+Casos_PN_CORR[[#This Row],[43982]]-Casos_PN_CORR[[#This Row],[43981]]</f>
        <v>0</v>
      </c>
      <c r="CK587">
        <f>+Casos_PN_CORR[[#This Row],[43983]]-Casos_PN_CORR[[#This Row],[43982]]</f>
        <v>0</v>
      </c>
      <c r="CL587">
        <f>+Casos_PN_CORR[[#This Row],[43984]]-Casos_PN_CORR[[#This Row],[43983]]</f>
        <v>0</v>
      </c>
      <c r="CM587">
        <f>+Casos_PN_CORR[[#This Row],[43985]]-Casos_PN_CORR[[#This Row],[43984]]</f>
        <v>0</v>
      </c>
      <c r="CN587">
        <f>+Casos_PN_CORR[[#This Row],[43986]]-Casos_PN_CORR[[#This Row],[43985]]</f>
        <v>0</v>
      </c>
      <c r="CO587">
        <f>+Casos_PN_CORR[[#This Row],[43987]]-Casos_PN_CORR[[#This Row],[43986]]</f>
        <v>0</v>
      </c>
      <c r="CP587">
        <f>+Casos_PN_CORR[[#This Row],[43988]]-Casos_PN_CORR[[#This Row],[43987]]</f>
        <v>0</v>
      </c>
      <c r="CQ587">
        <f>+Casos_PN_CORR[[#This Row],[43989]]-Casos_PN_CORR[[#This Row],[43988]]</f>
        <v>0</v>
      </c>
      <c r="CR587">
        <f>+Casos_PN_CORR[[#This Row],[43990]]-Casos_PN_CORR[[#This Row],[43989]]</f>
        <v>0</v>
      </c>
      <c r="CS587">
        <f>+Casos_PN_CORR[[#This Row],[43991]]-Casos_PN_CORR[[#This Row],[43990]]</f>
        <v>0</v>
      </c>
      <c r="CT587">
        <f>+Casos_PN_CORR[[#This Row],[43992]]-Casos_PN_CORR[[#This Row],[43991]]</f>
        <v>0</v>
      </c>
      <c r="CU587">
        <f>+Casos_PN_CORR[[#This Row],[43993]]-Casos_PN_CORR[[#This Row],[43992]]</f>
        <v>0</v>
      </c>
    </row>
    <row r="588" spans="1:99" x14ac:dyDescent="0.3">
      <c r="A588">
        <v>41205</v>
      </c>
      <c r="B588" s="2" t="s">
        <v>154</v>
      </c>
      <c r="C588" s="2" t="s">
        <v>430</v>
      </c>
      <c r="D588" s="2" t="s">
        <v>430</v>
      </c>
      <c r="E588" s="4">
        <f t="shared" si="9"/>
        <v>0</v>
      </c>
      <c r="F588">
        <f>+Casos_PN_CORR[[#This Row],[43900]]</f>
        <v>0</v>
      </c>
      <c r="G588">
        <f>+Casos_PN_CORR[[#This Row],[43901]]-Casos_PN_CORR[[#This Row],[43900]]</f>
        <v>0</v>
      </c>
      <c r="H588">
        <f>+Casos_PN_CORR[[#This Row],[43902]]-Casos_PN_CORR[[#This Row],[43901]]</f>
        <v>0</v>
      </c>
      <c r="I588">
        <f>+Casos_PN_CORR[[#This Row],[43903]]-Casos_PN_CORR[[#This Row],[43902]]</f>
        <v>0</v>
      </c>
      <c r="J588">
        <f>+Casos_PN_CORR[[#This Row],[43904]]-Casos_PN_CORR[[#This Row],[43903]]</f>
        <v>0</v>
      </c>
      <c r="K588">
        <f>+Casos_PN_CORR[[#This Row],[43905]]-Casos_PN_CORR[[#This Row],[43904]]</f>
        <v>0</v>
      </c>
      <c r="L588">
        <f>+Casos_PN_CORR[[#This Row],[43906]]-Casos_PN_CORR[[#This Row],[43905]]</f>
        <v>0</v>
      </c>
      <c r="M588">
        <f>+Casos_PN_CORR[[#This Row],[43907]]-Casos_PN_CORR[[#This Row],[43906]]</f>
        <v>0</v>
      </c>
      <c r="N588">
        <f>+Casos_PN_CORR[[#This Row],[43908]]-Casos_PN_CORR[[#This Row],[43907]]</f>
        <v>0</v>
      </c>
      <c r="O588">
        <f>+Casos_PN_CORR[[#This Row],[43909]]-Casos_PN_CORR[[#This Row],[43908]]</f>
        <v>0</v>
      </c>
      <c r="P588">
        <f>+Casos_PN_CORR[[#This Row],[43910]]-Casos_PN_CORR[[#This Row],[43909]]</f>
        <v>0</v>
      </c>
      <c r="Q588">
        <f>+Casos_PN_CORR[[#This Row],[43911]]-Casos_PN_CORR[[#This Row],[43910]]</f>
        <v>0</v>
      </c>
      <c r="R588">
        <f>+Casos_PN_CORR[[#This Row],[43912]]-Casos_PN_CORR[[#This Row],[43911]]</f>
        <v>0</v>
      </c>
      <c r="S588">
        <f>+Casos_PN_CORR[[#This Row],[43913]]-Casos_PN_CORR[[#This Row],[43912]]</f>
        <v>0</v>
      </c>
      <c r="T588">
        <f>+Casos_PN_CORR[[#This Row],[43914]]-Casos_PN_CORR[[#This Row],[43913]]</f>
        <v>0</v>
      </c>
      <c r="U588">
        <f>+Casos_PN_CORR[[#This Row],[43915]]-Casos_PN_CORR[[#This Row],[43914]]</f>
        <v>0</v>
      </c>
      <c r="V588">
        <f>+Casos_PN_CORR[[#This Row],[43916]]-Casos_PN_CORR[[#This Row],[43915]]</f>
        <v>0</v>
      </c>
      <c r="W588">
        <f>+Casos_PN_CORR[[#This Row],[43917]]-Casos_PN_CORR[[#This Row],[43916]]</f>
        <v>0</v>
      </c>
      <c r="X588">
        <f>+Casos_PN_CORR[[#This Row],[43918]]-Casos_PN_CORR[[#This Row],[43917]]</f>
        <v>0</v>
      </c>
      <c r="Y588">
        <f>+Casos_PN_CORR[[#This Row],[43919]]-Casos_PN_CORR[[#This Row],[43918]]</f>
        <v>0</v>
      </c>
      <c r="Z588">
        <f>+Casos_PN_CORR[[#This Row],[43920]]-Casos_PN_CORR[[#This Row],[43919]]</f>
        <v>0</v>
      </c>
      <c r="AA588">
        <f>+Casos_PN_CORR[[#This Row],[43921]]-Casos_PN_CORR[[#This Row],[43920]]</f>
        <v>0</v>
      </c>
      <c r="AB588">
        <f>+Casos_PN_CORR[[#This Row],[43922]]-Casos_PN_CORR[[#This Row],[43921]]</f>
        <v>0</v>
      </c>
      <c r="AC588">
        <f>+Casos_PN_CORR[[#This Row],[43923]]-Casos_PN_CORR[[#This Row],[43922]]</f>
        <v>0</v>
      </c>
      <c r="AD588">
        <f>+Casos_PN_CORR[[#This Row],[43924]]-Casos_PN_CORR[[#This Row],[43923]]</f>
        <v>0</v>
      </c>
      <c r="AE588">
        <f>+Casos_PN_CORR[[#This Row],[43925]]-Casos_PN_CORR[[#This Row],[43924]]</f>
        <v>0</v>
      </c>
      <c r="AF588">
        <f>+Casos_PN_CORR[[#This Row],[43926]]-Casos_PN_CORR[[#This Row],[43925]]</f>
        <v>0</v>
      </c>
      <c r="AG588">
        <f>+Casos_PN_CORR[[#This Row],[43927]]-Casos_PN_CORR[[#This Row],[43926]]</f>
        <v>0</v>
      </c>
      <c r="AH588">
        <f>+Casos_PN_CORR[[#This Row],[43928]]-Casos_PN_CORR[[#This Row],[43927]]</f>
        <v>0</v>
      </c>
      <c r="AI588">
        <f>+Casos_PN_CORR[[#This Row],[43929]]-Casos_PN_CORR[[#This Row],[43928]]</f>
        <v>0</v>
      </c>
      <c r="AJ588">
        <f>+Casos_PN_CORR[[#This Row],[43930]]-Casos_PN_CORR[[#This Row],[43929]]</f>
        <v>0</v>
      </c>
      <c r="AK588">
        <f>+Casos_PN_CORR[[#This Row],[43931]]-Casos_PN_CORR[[#This Row],[43930]]</f>
        <v>0</v>
      </c>
      <c r="AL588">
        <f>+Casos_PN_CORR[[#This Row],[43932]]-Casos_PN_CORR[[#This Row],[43931]]</f>
        <v>0</v>
      </c>
      <c r="AM588">
        <f>+Casos_PN_CORR[[#This Row],[43933]]-Casos_PN_CORR[[#This Row],[43932]]</f>
        <v>0</v>
      </c>
      <c r="AN588">
        <f>+Casos_PN_CORR[[#This Row],[43934]]-Casos_PN_CORR[[#This Row],[43933]]</f>
        <v>0</v>
      </c>
      <c r="AO588">
        <f>+Casos_PN_CORR[[#This Row],[43935]]-Casos_PN_CORR[[#This Row],[43934]]</f>
        <v>0</v>
      </c>
      <c r="AP588">
        <f>+Casos_PN_CORR[[#This Row],[43936]]-Casos_PN_CORR[[#This Row],[43935]]</f>
        <v>0</v>
      </c>
      <c r="AQ588">
        <f>+Casos_PN_CORR[[#This Row],[43937]]-Casos_PN_CORR[[#This Row],[43936]]</f>
        <v>0</v>
      </c>
      <c r="AR588">
        <f>+Casos_PN_CORR[[#This Row],[43938]]-Casos_PN_CORR[[#This Row],[43937]]</f>
        <v>0</v>
      </c>
      <c r="AS588">
        <f>+Casos_PN_CORR[[#This Row],[43939]]-Casos_PN_CORR[[#This Row],[43938]]</f>
        <v>0</v>
      </c>
      <c r="AT588">
        <f>+Casos_PN_CORR[[#This Row],[43940]]-Casos_PN_CORR[[#This Row],[43939]]</f>
        <v>0</v>
      </c>
      <c r="AU588">
        <f>+Casos_PN_CORR[[#This Row],[43941]]-Casos_PN_CORR[[#This Row],[43940]]</f>
        <v>0</v>
      </c>
      <c r="AV588">
        <f>+Casos_PN_CORR[[#This Row],[43942]]-Casos_PN_CORR[[#This Row],[43941]]</f>
        <v>0</v>
      </c>
      <c r="AW588">
        <f>+Casos_PN_CORR[[#This Row],[43943]]-Casos_PN_CORR[[#This Row],[43942]]</f>
        <v>0</v>
      </c>
      <c r="AX588">
        <f>+Casos_PN_CORR[[#This Row],[43944]]-Casos_PN_CORR[[#This Row],[43943]]</f>
        <v>0</v>
      </c>
      <c r="AY588">
        <f>+Casos_PN_CORR[[#This Row],[43945]]-Casos_PN_CORR[[#This Row],[43944]]</f>
        <v>0</v>
      </c>
      <c r="AZ588">
        <f>+Casos_PN_CORR[[#This Row],[43946]]-Casos_PN_CORR[[#This Row],[43945]]</f>
        <v>0</v>
      </c>
      <c r="BA588">
        <f>+Casos_PN_CORR[[#This Row],[43947]]-Casos_PN_CORR[[#This Row],[43946]]</f>
        <v>0</v>
      </c>
      <c r="BB588">
        <f>+Casos_PN_CORR[[#This Row],[43948]]-Casos_PN_CORR[[#This Row],[43947]]</f>
        <v>0</v>
      </c>
      <c r="BC588">
        <f>+Casos_PN_CORR[[#This Row],[43949]]-Casos_PN_CORR[[#This Row],[43948]]</f>
        <v>0</v>
      </c>
      <c r="BD588">
        <f>+Casos_PN_CORR[[#This Row],[43950]]-Casos_PN_CORR[[#This Row],[43949]]</f>
        <v>0</v>
      </c>
      <c r="BE588">
        <f>+Casos_PN_CORR[[#This Row],[43951]]-Casos_PN_CORR[[#This Row],[43950]]</f>
        <v>0</v>
      </c>
      <c r="BF588">
        <f>+Casos_PN_CORR[[#This Row],[43952]]-Casos_PN_CORR[[#This Row],[43951]]</f>
        <v>0</v>
      </c>
      <c r="BG588">
        <f>+Casos_PN_CORR[[#This Row],[43953]]-Casos_PN_CORR[[#This Row],[43952]]</f>
        <v>0</v>
      </c>
      <c r="BH588">
        <f>+Casos_PN_CORR[[#This Row],[43954]]-Casos_PN_CORR[[#This Row],[43953]]</f>
        <v>0</v>
      </c>
      <c r="BI588">
        <f>+Casos_PN_CORR[[#This Row],[43955]]-Casos_PN_CORR[[#This Row],[43954]]</f>
        <v>0</v>
      </c>
      <c r="BJ588">
        <f>+Casos_PN_CORR[[#This Row],[43956]]-Casos_PN_CORR[[#This Row],[43955]]</f>
        <v>0</v>
      </c>
      <c r="BK588">
        <f>+Casos_PN_CORR[[#This Row],[43957]]-Casos_PN_CORR[[#This Row],[43956]]</f>
        <v>0</v>
      </c>
      <c r="BL588">
        <f>+Casos_PN_CORR[[#This Row],[43958]]-Casos_PN_CORR[[#This Row],[43957]]</f>
        <v>0</v>
      </c>
      <c r="BM588">
        <f>+Casos_PN_CORR[[#This Row],[43959]]-Casos_PN_CORR[[#This Row],[43958]]</f>
        <v>0</v>
      </c>
      <c r="BN588">
        <f>+Casos_PN_CORR[[#This Row],[43960]]-Casos_PN_CORR[[#This Row],[43959]]</f>
        <v>0</v>
      </c>
      <c r="BO588">
        <f>+Casos_PN_CORR[[#This Row],[43961]]-Casos_PN_CORR[[#This Row],[43960]]</f>
        <v>0</v>
      </c>
      <c r="BP588">
        <f>+Casos_PN_CORR[[#This Row],[43962]]-Casos_PN_CORR[[#This Row],[43961]]</f>
        <v>0</v>
      </c>
      <c r="BQ588">
        <f>+Casos_PN_CORR[[#This Row],[43963]]-Casos_PN_CORR[[#This Row],[43962]]</f>
        <v>0</v>
      </c>
      <c r="BR588">
        <f>+Casos_PN_CORR[[#This Row],[43964]]-Casos_PN_CORR[[#This Row],[43963]]</f>
        <v>0</v>
      </c>
      <c r="BS588">
        <f>+Casos_PN_CORR[[#This Row],[43965]]-Casos_PN_CORR[[#This Row],[43964]]</f>
        <v>0</v>
      </c>
      <c r="BT588">
        <f>+Casos_PN_CORR[[#This Row],[43966]]-Casos_PN_CORR[[#This Row],[43965]]</f>
        <v>0</v>
      </c>
      <c r="BU588">
        <f>+Casos_PN_CORR[[#This Row],[43967]]-Casos_PN_CORR[[#This Row],[43966]]</f>
        <v>0</v>
      </c>
      <c r="BV588">
        <f>+Casos_PN_CORR[[#This Row],[43968]]-Casos_PN_CORR[[#This Row],[43967]]</f>
        <v>0</v>
      </c>
      <c r="BW588">
        <f>+Casos_PN_CORR[[#This Row],[43969]]-Casos_PN_CORR[[#This Row],[43968]]</f>
        <v>0</v>
      </c>
      <c r="BX588">
        <f>+Casos_PN_CORR[[#This Row],[43970]]-Casos_PN_CORR[[#This Row],[43969]]</f>
        <v>0</v>
      </c>
      <c r="BY588">
        <f>+Casos_PN_CORR[[#This Row],[43971]]-Casos_PN_CORR[[#This Row],[43970]]</f>
        <v>0</v>
      </c>
      <c r="BZ588">
        <f>+Casos_PN_CORR[[#This Row],[43972]]-Casos_PN_CORR[[#This Row],[43971]]</f>
        <v>0</v>
      </c>
      <c r="CA588">
        <f>+Casos_PN_CORR[[#This Row],[43973]]-Casos_PN_CORR[[#This Row],[43972]]</f>
        <v>0</v>
      </c>
      <c r="CB588">
        <f>+Casos_PN_CORR[[#This Row],[43974]]-Casos_PN_CORR[[#This Row],[43973]]</f>
        <v>0</v>
      </c>
      <c r="CC588">
        <f>+Casos_PN_CORR[[#This Row],[43975]]-Casos_PN_CORR[[#This Row],[43974]]</f>
        <v>0</v>
      </c>
      <c r="CD588">
        <f>+Casos_PN_CORR[[#This Row],[43976]]-Casos_PN_CORR[[#This Row],[43975]]</f>
        <v>0</v>
      </c>
      <c r="CE588">
        <f>+Casos_PN_CORR[[#This Row],[43977]]-Casos_PN_CORR[[#This Row],[43976]]</f>
        <v>0</v>
      </c>
      <c r="CF588">
        <f>+Casos_PN_CORR[[#This Row],[43978]]-Casos_PN_CORR[[#This Row],[43977]]</f>
        <v>0</v>
      </c>
      <c r="CG588">
        <f>+Casos_PN_CORR[[#This Row],[43979]]-Casos_PN_CORR[[#This Row],[43978]]</f>
        <v>0</v>
      </c>
      <c r="CH588">
        <f>+Casos_PN_CORR[[#This Row],[43980]]-Casos_PN_CORR[[#This Row],[43979]]</f>
        <v>0</v>
      </c>
      <c r="CI588">
        <f>+Casos_PN_CORR[[#This Row],[43981]]-Casos_PN_CORR[[#This Row],[43980]]</f>
        <v>0</v>
      </c>
      <c r="CJ588">
        <f>+Casos_PN_CORR[[#This Row],[43982]]-Casos_PN_CORR[[#This Row],[43981]]</f>
        <v>0</v>
      </c>
      <c r="CK588">
        <f>+Casos_PN_CORR[[#This Row],[43983]]-Casos_PN_CORR[[#This Row],[43982]]</f>
        <v>0</v>
      </c>
      <c r="CL588">
        <f>+Casos_PN_CORR[[#This Row],[43984]]-Casos_PN_CORR[[#This Row],[43983]]</f>
        <v>0</v>
      </c>
      <c r="CM588">
        <f>+Casos_PN_CORR[[#This Row],[43985]]-Casos_PN_CORR[[#This Row],[43984]]</f>
        <v>0</v>
      </c>
      <c r="CN588">
        <f>+Casos_PN_CORR[[#This Row],[43986]]-Casos_PN_CORR[[#This Row],[43985]]</f>
        <v>0</v>
      </c>
      <c r="CO588">
        <f>+Casos_PN_CORR[[#This Row],[43987]]-Casos_PN_CORR[[#This Row],[43986]]</f>
        <v>0</v>
      </c>
      <c r="CP588">
        <f>+Casos_PN_CORR[[#This Row],[43988]]-Casos_PN_CORR[[#This Row],[43987]]</f>
        <v>0</v>
      </c>
      <c r="CQ588">
        <f>+Casos_PN_CORR[[#This Row],[43989]]-Casos_PN_CORR[[#This Row],[43988]]</f>
        <v>0</v>
      </c>
      <c r="CR588">
        <f>+Casos_PN_CORR[[#This Row],[43990]]-Casos_PN_CORR[[#This Row],[43989]]</f>
        <v>0</v>
      </c>
      <c r="CS588">
        <f>+Casos_PN_CORR[[#This Row],[43991]]-Casos_PN_CORR[[#This Row],[43990]]</f>
        <v>0</v>
      </c>
      <c r="CT588">
        <f>+Casos_PN_CORR[[#This Row],[43992]]-Casos_PN_CORR[[#This Row],[43991]]</f>
        <v>0</v>
      </c>
      <c r="CU588">
        <f>+Casos_PN_CORR[[#This Row],[43993]]-Casos_PN_CORR[[#This Row],[43992]]</f>
        <v>0</v>
      </c>
    </row>
    <row r="589" spans="1:99" x14ac:dyDescent="0.3">
      <c r="A589">
        <v>90306</v>
      </c>
      <c r="B589" s="2" t="s">
        <v>114</v>
      </c>
      <c r="C589" s="2" t="s">
        <v>284</v>
      </c>
      <c r="D589" s="2" t="s">
        <v>742</v>
      </c>
      <c r="E589" s="4">
        <f t="shared" si="9"/>
        <v>0</v>
      </c>
      <c r="F589">
        <f>+Casos_PN_CORR[[#This Row],[43900]]</f>
        <v>0</v>
      </c>
      <c r="G589">
        <f>+Casos_PN_CORR[[#This Row],[43901]]-Casos_PN_CORR[[#This Row],[43900]]</f>
        <v>0</v>
      </c>
      <c r="H589">
        <f>+Casos_PN_CORR[[#This Row],[43902]]-Casos_PN_CORR[[#This Row],[43901]]</f>
        <v>0</v>
      </c>
      <c r="I589">
        <f>+Casos_PN_CORR[[#This Row],[43903]]-Casos_PN_CORR[[#This Row],[43902]]</f>
        <v>0</v>
      </c>
      <c r="J589">
        <f>+Casos_PN_CORR[[#This Row],[43904]]-Casos_PN_CORR[[#This Row],[43903]]</f>
        <v>0</v>
      </c>
      <c r="K589">
        <f>+Casos_PN_CORR[[#This Row],[43905]]-Casos_PN_CORR[[#This Row],[43904]]</f>
        <v>0</v>
      </c>
      <c r="L589">
        <f>+Casos_PN_CORR[[#This Row],[43906]]-Casos_PN_CORR[[#This Row],[43905]]</f>
        <v>0</v>
      </c>
      <c r="M589">
        <f>+Casos_PN_CORR[[#This Row],[43907]]-Casos_PN_CORR[[#This Row],[43906]]</f>
        <v>0</v>
      </c>
      <c r="N589">
        <f>+Casos_PN_CORR[[#This Row],[43908]]-Casos_PN_CORR[[#This Row],[43907]]</f>
        <v>0</v>
      </c>
      <c r="O589">
        <f>+Casos_PN_CORR[[#This Row],[43909]]-Casos_PN_CORR[[#This Row],[43908]]</f>
        <v>0</v>
      </c>
      <c r="P589">
        <f>+Casos_PN_CORR[[#This Row],[43910]]-Casos_PN_CORR[[#This Row],[43909]]</f>
        <v>0</v>
      </c>
      <c r="Q589">
        <f>+Casos_PN_CORR[[#This Row],[43911]]-Casos_PN_CORR[[#This Row],[43910]]</f>
        <v>0</v>
      </c>
      <c r="R589">
        <f>+Casos_PN_CORR[[#This Row],[43912]]-Casos_PN_CORR[[#This Row],[43911]]</f>
        <v>0</v>
      </c>
      <c r="S589">
        <f>+Casos_PN_CORR[[#This Row],[43913]]-Casos_PN_CORR[[#This Row],[43912]]</f>
        <v>0</v>
      </c>
      <c r="T589">
        <f>+Casos_PN_CORR[[#This Row],[43914]]-Casos_PN_CORR[[#This Row],[43913]]</f>
        <v>0</v>
      </c>
      <c r="U589">
        <f>+Casos_PN_CORR[[#This Row],[43915]]-Casos_PN_CORR[[#This Row],[43914]]</f>
        <v>0</v>
      </c>
      <c r="V589">
        <f>+Casos_PN_CORR[[#This Row],[43916]]-Casos_PN_CORR[[#This Row],[43915]]</f>
        <v>0</v>
      </c>
      <c r="W589">
        <f>+Casos_PN_CORR[[#This Row],[43917]]-Casos_PN_CORR[[#This Row],[43916]]</f>
        <v>0</v>
      </c>
      <c r="X589">
        <f>+Casos_PN_CORR[[#This Row],[43918]]-Casos_PN_CORR[[#This Row],[43917]]</f>
        <v>0</v>
      </c>
      <c r="Y589">
        <f>+Casos_PN_CORR[[#This Row],[43919]]-Casos_PN_CORR[[#This Row],[43918]]</f>
        <v>0</v>
      </c>
      <c r="Z589">
        <f>+Casos_PN_CORR[[#This Row],[43920]]-Casos_PN_CORR[[#This Row],[43919]]</f>
        <v>0</v>
      </c>
      <c r="AA589">
        <f>+Casos_PN_CORR[[#This Row],[43921]]-Casos_PN_CORR[[#This Row],[43920]]</f>
        <v>0</v>
      </c>
      <c r="AB589">
        <f>+Casos_PN_CORR[[#This Row],[43922]]-Casos_PN_CORR[[#This Row],[43921]]</f>
        <v>0</v>
      </c>
      <c r="AC589">
        <f>+Casos_PN_CORR[[#This Row],[43923]]-Casos_PN_CORR[[#This Row],[43922]]</f>
        <v>0</v>
      </c>
      <c r="AD589">
        <f>+Casos_PN_CORR[[#This Row],[43924]]-Casos_PN_CORR[[#This Row],[43923]]</f>
        <v>0</v>
      </c>
      <c r="AE589">
        <f>+Casos_PN_CORR[[#This Row],[43925]]-Casos_PN_CORR[[#This Row],[43924]]</f>
        <v>0</v>
      </c>
      <c r="AF589">
        <f>+Casos_PN_CORR[[#This Row],[43926]]-Casos_PN_CORR[[#This Row],[43925]]</f>
        <v>0</v>
      </c>
      <c r="AG589">
        <f>+Casos_PN_CORR[[#This Row],[43927]]-Casos_PN_CORR[[#This Row],[43926]]</f>
        <v>0</v>
      </c>
      <c r="AH589">
        <f>+Casos_PN_CORR[[#This Row],[43928]]-Casos_PN_CORR[[#This Row],[43927]]</f>
        <v>0</v>
      </c>
      <c r="AI589">
        <f>+Casos_PN_CORR[[#This Row],[43929]]-Casos_PN_CORR[[#This Row],[43928]]</f>
        <v>0</v>
      </c>
      <c r="AJ589">
        <f>+Casos_PN_CORR[[#This Row],[43930]]-Casos_PN_CORR[[#This Row],[43929]]</f>
        <v>0</v>
      </c>
      <c r="AK589">
        <f>+Casos_PN_CORR[[#This Row],[43931]]-Casos_PN_CORR[[#This Row],[43930]]</f>
        <v>0</v>
      </c>
      <c r="AL589">
        <f>+Casos_PN_CORR[[#This Row],[43932]]-Casos_PN_CORR[[#This Row],[43931]]</f>
        <v>0</v>
      </c>
      <c r="AM589">
        <f>+Casos_PN_CORR[[#This Row],[43933]]-Casos_PN_CORR[[#This Row],[43932]]</f>
        <v>0</v>
      </c>
      <c r="AN589">
        <f>+Casos_PN_CORR[[#This Row],[43934]]-Casos_PN_CORR[[#This Row],[43933]]</f>
        <v>0</v>
      </c>
      <c r="AO589">
        <f>+Casos_PN_CORR[[#This Row],[43935]]-Casos_PN_CORR[[#This Row],[43934]]</f>
        <v>0</v>
      </c>
      <c r="AP589">
        <f>+Casos_PN_CORR[[#This Row],[43936]]-Casos_PN_CORR[[#This Row],[43935]]</f>
        <v>0</v>
      </c>
      <c r="AQ589">
        <f>+Casos_PN_CORR[[#This Row],[43937]]-Casos_PN_CORR[[#This Row],[43936]]</f>
        <v>0</v>
      </c>
      <c r="AR589">
        <f>+Casos_PN_CORR[[#This Row],[43938]]-Casos_PN_CORR[[#This Row],[43937]]</f>
        <v>0</v>
      </c>
      <c r="AS589">
        <f>+Casos_PN_CORR[[#This Row],[43939]]-Casos_PN_CORR[[#This Row],[43938]]</f>
        <v>0</v>
      </c>
      <c r="AT589">
        <f>+Casos_PN_CORR[[#This Row],[43940]]-Casos_PN_CORR[[#This Row],[43939]]</f>
        <v>0</v>
      </c>
      <c r="AU589">
        <f>+Casos_PN_CORR[[#This Row],[43941]]-Casos_PN_CORR[[#This Row],[43940]]</f>
        <v>0</v>
      </c>
      <c r="AV589">
        <f>+Casos_PN_CORR[[#This Row],[43942]]-Casos_PN_CORR[[#This Row],[43941]]</f>
        <v>0</v>
      </c>
      <c r="AW589">
        <f>+Casos_PN_CORR[[#This Row],[43943]]-Casos_PN_CORR[[#This Row],[43942]]</f>
        <v>0</v>
      </c>
      <c r="AX589">
        <f>+Casos_PN_CORR[[#This Row],[43944]]-Casos_PN_CORR[[#This Row],[43943]]</f>
        <v>0</v>
      </c>
      <c r="AY589">
        <f>+Casos_PN_CORR[[#This Row],[43945]]-Casos_PN_CORR[[#This Row],[43944]]</f>
        <v>0</v>
      </c>
      <c r="AZ589">
        <f>+Casos_PN_CORR[[#This Row],[43946]]-Casos_PN_CORR[[#This Row],[43945]]</f>
        <v>0</v>
      </c>
      <c r="BA589">
        <f>+Casos_PN_CORR[[#This Row],[43947]]-Casos_PN_CORR[[#This Row],[43946]]</f>
        <v>0</v>
      </c>
      <c r="BB589">
        <f>+Casos_PN_CORR[[#This Row],[43948]]-Casos_PN_CORR[[#This Row],[43947]]</f>
        <v>0</v>
      </c>
      <c r="BC589">
        <f>+Casos_PN_CORR[[#This Row],[43949]]-Casos_PN_CORR[[#This Row],[43948]]</f>
        <v>0</v>
      </c>
      <c r="BD589">
        <f>+Casos_PN_CORR[[#This Row],[43950]]-Casos_PN_CORR[[#This Row],[43949]]</f>
        <v>0</v>
      </c>
      <c r="BE589">
        <f>+Casos_PN_CORR[[#This Row],[43951]]-Casos_PN_CORR[[#This Row],[43950]]</f>
        <v>0</v>
      </c>
      <c r="BF589">
        <f>+Casos_PN_CORR[[#This Row],[43952]]-Casos_PN_CORR[[#This Row],[43951]]</f>
        <v>0</v>
      </c>
      <c r="BG589">
        <f>+Casos_PN_CORR[[#This Row],[43953]]-Casos_PN_CORR[[#This Row],[43952]]</f>
        <v>0</v>
      </c>
      <c r="BH589">
        <f>+Casos_PN_CORR[[#This Row],[43954]]-Casos_PN_CORR[[#This Row],[43953]]</f>
        <v>0</v>
      </c>
      <c r="BI589">
        <f>+Casos_PN_CORR[[#This Row],[43955]]-Casos_PN_CORR[[#This Row],[43954]]</f>
        <v>0</v>
      </c>
      <c r="BJ589">
        <f>+Casos_PN_CORR[[#This Row],[43956]]-Casos_PN_CORR[[#This Row],[43955]]</f>
        <v>0</v>
      </c>
      <c r="BK589">
        <f>+Casos_PN_CORR[[#This Row],[43957]]-Casos_PN_CORR[[#This Row],[43956]]</f>
        <v>0</v>
      </c>
      <c r="BL589">
        <f>+Casos_PN_CORR[[#This Row],[43958]]-Casos_PN_CORR[[#This Row],[43957]]</f>
        <v>0</v>
      </c>
      <c r="BM589">
        <f>+Casos_PN_CORR[[#This Row],[43959]]-Casos_PN_CORR[[#This Row],[43958]]</f>
        <v>0</v>
      </c>
      <c r="BN589">
        <f>+Casos_PN_CORR[[#This Row],[43960]]-Casos_PN_CORR[[#This Row],[43959]]</f>
        <v>0</v>
      </c>
      <c r="BO589">
        <f>+Casos_PN_CORR[[#This Row],[43961]]-Casos_PN_CORR[[#This Row],[43960]]</f>
        <v>0</v>
      </c>
      <c r="BP589">
        <f>+Casos_PN_CORR[[#This Row],[43962]]-Casos_PN_CORR[[#This Row],[43961]]</f>
        <v>0</v>
      </c>
      <c r="BQ589">
        <f>+Casos_PN_CORR[[#This Row],[43963]]-Casos_PN_CORR[[#This Row],[43962]]</f>
        <v>0</v>
      </c>
      <c r="BR589">
        <f>+Casos_PN_CORR[[#This Row],[43964]]-Casos_PN_CORR[[#This Row],[43963]]</f>
        <v>0</v>
      </c>
      <c r="BS589">
        <f>+Casos_PN_CORR[[#This Row],[43965]]-Casos_PN_CORR[[#This Row],[43964]]</f>
        <v>0</v>
      </c>
      <c r="BT589">
        <f>+Casos_PN_CORR[[#This Row],[43966]]-Casos_PN_CORR[[#This Row],[43965]]</f>
        <v>0</v>
      </c>
      <c r="BU589">
        <f>+Casos_PN_CORR[[#This Row],[43967]]-Casos_PN_CORR[[#This Row],[43966]]</f>
        <v>0</v>
      </c>
      <c r="BV589">
        <f>+Casos_PN_CORR[[#This Row],[43968]]-Casos_PN_CORR[[#This Row],[43967]]</f>
        <v>0</v>
      </c>
      <c r="BW589">
        <f>+Casos_PN_CORR[[#This Row],[43969]]-Casos_PN_CORR[[#This Row],[43968]]</f>
        <v>0</v>
      </c>
      <c r="BX589">
        <f>+Casos_PN_CORR[[#This Row],[43970]]-Casos_PN_CORR[[#This Row],[43969]]</f>
        <v>0</v>
      </c>
      <c r="BY589">
        <f>+Casos_PN_CORR[[#This Row],[43971]]-Casos_PN_CORR[[#This Row],[43970]]</f>
        <v>0</v>
      </c>
      <c r="BZ589">
        <f>+Casos_PN_CORR[[#This Row],[43972]]-Casos_PN_CORR[[#This Row],[43971]]</f>
        <v>0</v>
      </c>
      <c r="CA589">
        <f>+Casos_PN_CORR[[#This Row],[43973]]-Casos_PN_CORR[[#This Row],[43972]]</f>
        <v>0</v>
      </c>
      <c r="CB589">
        <f>+Casos_PN_CORR[[#This Row],[43974]]-Casos_PN_CORR[[#This Row],[43973]]</f>
        <v>0</v>
      </c>
      <c r="CC589">
        <f>+Casos_PN_CORR[[#This Row],[43975]]-Casos_PN_CORR[[#This Row],[43974]]</f>
        <v>0</v>
      </c>
      <c r="CD589">
        <f>+Casos_PN_CORR[[#This Row],[43976]]-Casos_PN_CORR[[#This Row],[43975]]</f>
        <v>0</v>
      </c>
      <c r="CE589">
        <f>+Casos_PN_CORR[[#This Row],[43977]]-Casos_PN_CORR[[#This Row],[43976]]</f>
        <v>0</v>
      </c>
      <c r="CF589">
        <f>+Casos_PN_CORR[[#This Row],[43978]]-Casos_PN_CORR[[#This Row],[43977]]</f>
        <v>0</v>
      </c>
      <c r="CG589">
        <f>+Casos_PN_CORR[[#This Row],[43979]]-Casos_PN_CORR[[#This Row],[43978]]</f>
        <v>0</v>
      </c>
      <c r="CH589">
        <f>+Casos_PN_CORR[[#This Row],[43980]]-Casos_PN_CORR[[#This Row],[43979]]</f>
        <v>0</v>
      </c>
      <c r="CI589">
        <f>+Casos_PN_CORR[[#This Row],[43981]]-Casos_PN_CORR[[#This Row],[43980]]</f>
        <v>0</v>
      </c>
      <c r="CJ589">
        <f>+Casos_PN_CORR[[#This Row],[43982]]-Casos_PN_CORR[[#This Row],[43981]]</f>
        <v>0</v>
      </c>
      <c r="CK589">
        <f>+Casos_PN_CORR[[#This Row],[43983]]-Casos_PN_CORR[[#This Row],[43982]]</f>
        <v>0</v>
      </c>
      <c r="CL589">
        <f>+Casos_PN_CORR[[#This Row],[43984]]-Casos_PN_CORR[[#This Row],[43983]]</f>
        <v>0</v>
      </c>
      <c r="CM589">
        <f>+Casos_PN_CORR[[#This Row],[43985]]-Casos_PN_CORR[[#This Row],[43984]]</f>
        <v>0</v>
      </c>
      <c r="CN589">
        <f>+Casos_PN_CORR[[#This Row],[43986]]-Casos_PN_CORR[[#This Row],[43985]]</f>
        <v>0</v>
      </c>
      <c r="CO589">
        <f>+Casos_PN_CORR[[#This Row],[43987]]-Casos_PN_CORR[[#This Row],[43986]]</f>
        <v>0</v>
      </c>
      <c r="CP589">
        <f>+Casos_PN_CORR[[#This Row],[43988]]-Casos_PN_CORR[[#This Row],[43987]]</f>
        <v>0</v>
      </c>
      <c r="CQ589">
        <f>+Casos_PN_CORR[[#This Row],[43989]]-Casos_PN_CORR[[#This Row],[43988]]</f>
        <v>0</v>
      </c>
      <c r="CR589">
        <f>+Casos_PN_CORR[[#This Row],[43990]]-Casos_PN_CORR[[#This Row],[43989]]</f>
        <v>0</v>
      </c>
      <c r="CS589">
        <f>+Casos_PN_CORR[[#This Row],[43991]]-Casos_PN_CORR[[#This Row],[43990]]</f>
        <v>0</v>
      </c>
      <c r="CT589">
        <f>+Casos_PN_CORR[[#This Row],[43992]]-Casos_PN_CORR[[#This Row],[43991]]</f>
        <v>0</v>
      </c>
      <c r="CU589">
        <f>+Casos_PN_CORR[[#This Row],[43993]]-Casos_PN_CORR[[#This Row],[43992]]</f>
        <v>0</v>
      </c>
    </row>
    <row r="590" spans="1:99" x14ac:dyDescent="0.3">
      <c r="A590">
        <v>80818</v>
      </c>
      <c r="B590" s="2" t="s">
        <v>99</v>
      </c>
      <c r="C590" s="2" t="s">
        <v>99</v>
      </c>
      <c r="D590" s="2" t="s">
        <v>169</v>
      </c>
      <c r="E590" s="4">
        <f t="shared" si="9"/>
        <v>0</v>
      </c>
      <c r="F590">
        <f>+Casos_PN_CORR[[#This Row],[43900]]</f>
        <v>0</v>
      </c>
      <c r="G590">
        <f>+Casos_PN_CORR[[#This Row],[43901]]-Casos_PN_CORR[[#This Row],[43900]]</f>
        <v>0</v>
      </c>
      <c r="H590">
        <f>+Casos_PN_CORR[[#This Row],[43902]]-Casos_PN_CORR[[#This Row],[43901]]</f>
        <v>0</v>
      </c>
      <c r="I590">
        <f>+Casos_PN_CORR[[#This Row],[43903]]-Casos_PN_CORR[[#This Row],[43902]]</f>
        <v>0</v>
      </c>
      <c r="J590">
        <f>+Casos_PN_CORR[[#This Row],[43904]]-Casos_PN_CORR[[#This Row],[43903]]</f>
        <v>0</v>
      </c>
      <c r="K590">
        <f>+Casos_PN_CORR[[#This Row],[43905]]-Casos_PN_CORR[[#This Row],[43904]]</f>
        <v>0</v>
      </c>
      <c r="L590">
        <f>+Casos_PN_CORR[[#This Row],[43906]]-Casos_PN_CORR[[#This Row],[43905]]</f>
        <v>0</v>
      </c>
      <c r="M590">
        <f>+Casos_PN_CORR[[#This Row],[43907]]-Casos_PN_CORR[[#This Row],[43906]]</f>
        <v>0</v>
      </c>
      <c r="N590">
        <f>+Casos_PN_CORR[[#This Row],[43908]]-Casos_PN_CORR[[#This Row],[43907]]</f>
        <v>0</v>
      </c>
      <c r="O590">
        <f>+Casos_PN_CORR[[#This Row],[43909]]-Casos_PN_CORR[[#This Row],[43908]]</f>
        <v>0</v>
      </c>
      <c r="P590">
        <f>+Casos_PN_CORR[[#This Row],[43910]]-Casos_PN_CORR[[#This Row],[43909]]</f>
        <v>0</v>
      </c>
      <c r="Q590">
        <f>+Casos_PN_CORR[[#This Row],[43911]]-Casos_PN_CORR[[#This Row],[43910]]</f>
        <v>0</v>
      </c>
      <c r="R590">
        <f>+Casos_PN_CORR[[#This Row],[43912]]-Casos_PN_CORR[[#This Row],[43911]]</f>
        <v>0</v>
      </c>
      <c r="S590">
        <f>+Casos_PN_CORR[[#This Row],[43913]]-Casos_PN_CORR[[#This Row],[43912]]</f>
        <v>0</v>
      </c>
      <c r="T590">
        <f>+Casos_PN_CORR[[#This Row],[43914]]-Casos_PN_CORR[[#This Row],[43913]]</f>
        <v>0</v>
      </c>
      <c r="U590">
        <f>+Casos_PN_CORR[[#This Row],[43915]]-Casos_PN_CORR[[#This Row],[43914]]</f>
        <v>0</v>
      </c>
      <c r="V590">
        <f>+Casos_PN_CORR[[#This Row],[43916]]-Casos_PN_CORR[[#This Row],[43915]]</f>
        <v>0</v>
      </c>
      <c r="W590">
        <f>+Casos_PN_CORR[[#This Row],[43917]]-Casos_PN_CORR[[#This Row],[43916]]</f>
        <v>0</v>
      </c>
      <c r="X590">
        <f>+Casos_PN_CORR[[#This Row],[43918]]-Casos_PN_CORR[[#This Row],[43917]]</f>
        <v>0</v>
      </c>
      <c r="Y590">
        <f>+Casos_PN_CORR[[#This Row],[43919]]-Casos_PN_CORR[[#This Row],[43918]]</f>
        <v>0</v>
      </c>
      <c r="Z590">
        <f>+Casos_PN_CORR[[#This Row],[43920]]-Casos_PN_CORR[[#This Row],[43919]]</f>
        <v>0</v>
      </c>
      <c r="AA590">
        <f>+Casos_PN_CORR[[#This Row],[43921]]-Casos_PN_CORR[[#This Row],[43920]]</f>
        <v>0</v>
      </c>
      <c r="AB590">
        <f>+Casos_PN_CORR[[#This Row],[43922]]-Casos_PN_CORR[[#This Row],[43921]]</f>
        <v>0</v>
      </c>
      <c r="AC590">
        <f>+Casos_PN_CORR[[#This Row],[43923]]-Casos_PN_CORR[[#This Row],[43922]]</f>
        <v>0</v>
      </c>
      <c r="AD590">
        <f>+Casos_PN_CORR[[#This Row],[43924]]-Casos_PN_CORR[[#This Row],[43923]]</f>
        <v>0</v>
      </c>
      <c r="AE590">
        <f>+Casos_PN_CORR[[#This Row],[43925]]-Casos_PN_CORR[[#This Row],[43924]]</f>
        <v>0</v>
      </c>
      <c r="AF590">
        <f>+Casos_PN_CORR[[#This Row],[43926]]-Casos_PN_CORR[[#This Row],[43925]]</f>
        <v>0</v>
      </c>
      <c r="AG590">
        <f>+Casos_PN_CORR[[#This Row],[43927]]-Casos_PN_CORR[[#This Row],[43926]]</f>
        <v>0</v>
      </c>
      <c r="AH590">
        <f>+Casos_PN_CORR[[#This Row],[43928]]-Casos_PN_CORR[[#This Row],[43927]]</f>
        <v>0</v>
      </c>
      <c r="AI590">
        <f>+Casos_PN_CORR[[#This Row],[43929]]-Casos_PN_CORR[[#This Row],[43928]]</f>
        <v>0</v>
      </c>
      <c r="AJ590">
        <f>+Casos_PN_CORR[[#This Row],[43930]]-Casos_PN_CORR[[#This Row],[43929]]</f>
        <v>0</v>
      </c>
      <c r="AK590">
        <f>+Casos_PN_CORR[[#This Row],[43931]]-Casos_PN_CORR[[#This Row],[43930]]</f>
        <v>0</v>
      </c>
      <c r="AL590">
        <f>+Casos_PN_CORR[[#This Row],[43932]]-Casos_PN_CORR[[#This Row],[43931]]</f>
        <v>0</v>
      </c>
      <c r="AM590">
        <f>+Casos_PN_CORR[[#This Row],[43933]]-Casos_PN_CORR[[#This Row],[43932]]</f>
        <v>0</v>
      </c>
      <c r="AN590">
        <f>+Casos_PN_CORR[[#This Row],[43934]]-Casos_PN_CORR[[#This Row],[43933]]</f>
        <v>0</v>
      </c>
      <c r="AO590">
        <f>+Casos_PN_CORR[[#This Row],[43935]]-Casos_PN_CORR[[#This Row],[43934]]</f>
        <v>0</v>
      </c>
      <c r="AP590">
        <f>+Casos_PN_CORR[[#This Row],[43936]]-Casos_PN_CORR[[#This Row],[43935]]</f>
        <v>0</v>
      </c>
      <c r="AQ590">
        <f>+Casos_PN_CORR[[#This Row],[43937]]-Casos_PN_CORR[[#This Row],[43936]]</f>
        <v>0</v>
      </c>
      <c r="AR590">
        <f>+Casos_PN_CORR[[#This Row],[43938]]-Casos_PN_CORR[[#This Row],[43937]]</f>
        <v>0</v>
      </c>
      <c r="AS590">
        <f>+Casos_PN_CORR[[#This Row],[43939]]-Casos_PN_CORR[[#This Row],[43938]]</f>
        <v>0</v>
      </c>
      <c r="AT590">
        <f>+Casos_PN_CORR[[#This Row],[43940]]-Casos_PN_CORR[[#This Row],[43939]]</f>
        <v>0</v>
      </c>
      <c r="AU590">
        <f>+Casos_PN_CORR[[#This Row],[43941]]-Casos_PN_CORR[[#This Row],[43940]]</f>
        <v>0</v>
      </c>
      <c r="AV590">
        <f>+Casos_PN_CORR[[#This Row],[43942]]-Casos_PN_CORR[[#This Row],[43941]]</f>
        <v>0</v>
      </c>
      <c r="AW590">
        <f>+Casos_PN_CORR[[#This Row],[43943]]-Casos_PN_CORR[[#This Row],[43942]]</f>
        <v>0</v>
      </c>
      <c r="AX590">
        <f>+Casos_PN_CORR[[#This Row],[43944]]-Casos_PN_CORR[[#This Row],[43943]]</f>
        <v>0</v>
      </c>
      <c r="AY590">
        <f>+Casos_PN_CORR[[#This Row],[43945]]-Casos_PN_CORR[[#This Row],[43944]]</f>
        <v>0</v>
      </c>
      <c r="AZ590">
        <f>+Casos_PN_CORR[[#This Row],[43946]]-Casos_PN_CORR[[#This Row],[43945]]</f>
        <v>0</v>
      </c>
      <c r="BA590">
        <f>+Casos_PN_CORR[[#This Row],[43947]]-Casos_PN_CORR[[#This Row],[43946]]</f>
        <v>0</v>
      </c>
      <c r="BB590">
        <f>+Casos_PN_CORR[[#This Row],[43948]]-Casos_PN_CORR[[#This Row],[43947]]</f>
        <v>0</v>
      </c>
      <c r="BC590">
        <f>+Casos_PN_CORR[[#This Row],[43949]]-Casos_PN_CORR[[#This Row],[43948]]</f>
        <v>0</v>
      </c>
      <c r="BD590">
        <f>+Casos_PN_CORR[[#This Row],[43950]]-Casos_PN_CORR[[#This Row],[43949]]</f>
        <v>0</v>
      </c>
      <c r="BE590">
        <f>+Casos_PN_CORR[[#This Row],[43951]]-Casos_PN_CORR[[#This Row],[43950]]</f>
        <v>0</v>
      </c>
      <c r="BF590">
        <f>+Casos_PN_CORR[[#This Row],[43952]]-Casos_PN_CORR[[#This Row],[43951]]</f>
        <v>0</v>
      </c>
      <c r="BG590">
        <f>+Casos_PN_CORR[[#This Row],[43953]]-Casos_PN_CORR[[#This Row],[43952]]</f>
        <v>0</v>
      </c>
      <c r="BH590">
        <f>+Casos_PN_CORR[[#This Row],[43954]]-Casos_PN_CORR[[#This Row],[43953]]</f>
        <v>0</v>
      </c>
      <c r="BI590">
        <f>+Casos_PN_CORR[[#This Row],[43955]]-Casos_PN_CORR[[#This Row],[43954]]</f>
        <v>0</v>
      </c>
      <c r="BJ590">
        <f>+Casos_PN_CORR[[#This Row],[43956]]-Casos_PN_CORR[[#This Row],[43955]]</f>
        <v>0</v>
      </c>
      <c r="BK590">
        <f>+Casos_PN_CORR[[#This Row],[43957]]-Casos_PN_CORR[[#This Row],[43956]]</f>
        <v>0</v>
      </c>
      <c r="BL590">
        <f>+Casos_PN_CORR[[#This Row],[43958]]-Casos_PN_CORR[[#This Row],[43957]]</f>
        <v>0</v>
      </c>
      <c r="BM590">
        <f>+Casos_PN_CORR[[#This Row],[43959]]-Casos_PN_CORR[[#This Row],[43958]]</f>
        <v>0</v>
      </c>
      <c r="BN590">
        <f>+Casos_PN_CORR[[#This Row],[43960]]-Casos_PN_CORR[[#This Row],[43959]]</f>
        <v>0</v>
      </c>
      <c r="BO590">
        <f>+Casos_PN_CORR[[#This Row],[43961]]-Casos_PN_CORR[[#This Row],[43960]]</f>
        <v>0</v>
      </c>
      <c r="BP590">
        <f>+Casos_PN_CORR[[#This Row],[43962]]-Casos_PN_CORR[[#This Row],[43961]]</f>
        <v>0</v>
      </c>
      <c r="BQ590">
        <f>+Casos_PN_CORR[[#This Row],[43963]]-Casos_PN_CORR[[#This Row],[43962]]</f>
        <v>0</v>
      </c>
      <c r="BR590">
        <f>+Casos_PN_CORR[[#This Row],[43964]]-Casos_PN_CORR[[#This Row],[43963]]</f>
        <v>0</v>
      </c>
      <c r="BS590">
        <f>+Casos_PN_CORR[[#This Row],[43965]]-Casos_PN_CORR[[#This Row],[43964]]</f>
        <v>0</v>
      </c>
      <c r="BT590">
        <f>+Casos_PN_CORR[[#This Row],[43966]]-Casos_PN_CORR[[#This Row],[43965]]</f>
        <v>0</v>
      </c>
      <c r="BU590">
        <f>+Casos_PN_CORR[[#This Row],[43967]]-Casos_PN_CORR[[#This Row],[43966]]</f>
        <v>0</v>
      </c>
      <c r="BV590">
        <f>+Casos_PN_CORR[[#This Row],[43968]]-Casos_PN_CORR[[#This Row],[43967]]</f>
        <v>0</v>
      </c>
      <c r="BW590">
        <f>+Casos_PN_CORR[[#This Row],[43969]]-Casos_PN_CORR[[#This Row],[43968]]</f>
        <v>0</v>
      </c>
      <c r="BX590">
        <f>+Casos_PN_CORR[[#This Row],[43970]]-Casos_PN_CORR[[#This Row],[43969]]</f>
        <v>0</v>
      </c>
      <c r="BY590">
        <f>+Casos_PN_CORR[[#This Row],[43971]]-Casos_PN_CORR[[#This Row],[43970]]</f>
        <v>0</v>
      </c>
      <c r="BZ590">
        <f>+Casos_PN_CORR[[#This Row],[43972]]-Casos_PN_CORR[[#This Row],[43971]]</f>
        <v>0</v>
      </c>
      <c r="CA590">
        <f>+Casos_PN_CORR[[#This Row],[43973]]-Casos_PN_CORR[[#This Row],[43972]]</f>
        <v>0</v>
      </c>
      <c r="CB590">
        <f>+Casos_PN_CORR[[#This Row],[43974]]-Casos_PN_CORR[[#This Row],[43973]]</f>
        <v>0</v>
      </c>
      <c r="CC590">
        <f>+Casos_PN_CORR[[#This Row],[43975]]-Casos_PN_CORR[[#This Row],[43974]]</f>
        <v>0</v>
      </c>
      <c r="CD590">
        <f>+Casos_PN_CORR[[#This Row],[43976]]-Casos_PN_CORR[[#This Row],[43975]]</f>
        <v>0</v>
      </c>
      <c r="CE590">
        <f>+Casos_PN_CORR[[#This Row],[43977]]-Casos_PN_CORR[[#This Row],[43976]]</f>
        <v>0</v>
      </c>
      <c r="CF590">
        <f>+Casos_PN_CORR[[#This Row],[43978]]-Casos_PN_CORR[[#This Row],[43977]]</f>
        <v>0</v>
      </c>
      <c r="CG590">
        <f>+Casos_PN_CORR[[#This Row],[43979]]-Casos_PN_CORR[[#This Row],[43978]]</f>
        <v>0</v>
      </c>
      <c r="CH590">
        <f>+Casos_PN_CORR[[#This Row],[43980]]-Casos_PN_CORR[[#This Row],[43979]]</f>
        <v>0</v>
      </c>
      <c r="CI590">
        <f>+Casos_PN_CORR[[#This Row],[43981]]-Casos_PN_CORR[[#This Row],[43980]]</f>
        <v>0</v>
      </c>
      <c r="CJ590">
        <f>+Casos_PN_CORR[[#This Row],[43982]]-Casos_PN_CORR[[#This Row],[43981]]</f>
        <v>0</v>
      </c>
      <c r="CK590">
        <f>+Casos_PN_CORR[[#This Row],[43983]]-Casos_PN_CORR[[#This Row],[43982]]</f>
        <v>0</v>
      </c>
      <c r="CL590">
        <f>+Casos_PN_CORR[[#This Row],[43984]]-Casos_PN_CORR[[#This Row],[43983]]</f>
        <v>0</v>
      </c>
      <c r="CM590">
        <f>+Casos_PN_CORR[[#This Row],[43985]]-Casos_PN_CORR[[#This Row],[43984]]</f>
        <v>0</v>
      </c>
      <c r="CN590">
        <f>+Casos_PN_CORR[[#This Row],[43986]]-Casos_PN_CORR[[#This Row],[43985]]</f>
        <v>0</v>
      </c>
      <c r="CO590">
        <f>+Casos_PN_CORR[[#This Row],[43987]]-Casos_PN_CORR[[#This Row],[43986]]</f>
        <v>0</v>
      </c>
      <c r="CP590">
        <f>+Casos_PN_CORR[[#This Row],[43988]]-Casos_PN_CORR[[#This Row],[43987]]</f>
        <v>0</v>
      </c>
      <c r="CQ590">
        <f>+Casos_PN_CORR[[#This Row],[43989]]-Casos_PN_CORR[[#This Row],[43988]]</f>
        <v>0</v>
      </c>
      <c r="CR590">
        <f>+Casos_PN_CORR[[#This Row],[43990]]-Casos_PN_CORR[[#This Row],[43989]]</f>
        <v>0</v>
      </c>
      <c r="CS590">
        <f>+Casos_PN_CORR[[#This Row],[43991]]-Casos_PN_CORR[[#This Row],[43990]]</f>
        <v>0</v>
      </c>
      <c r="CT590">
        <f>+Casos_PN_CORR[[#This Row],[43992]]-Casos_PN_CORR[[#This Row],[43991]]</f>
        <v>0</v>
      </c>
      <c r="CU590">
        <f>+Casos_PN_CORR[[#This Row],[43993]]-Casos_PN_CORR[[#This Row],[43992]]</f>
        <v>0</v>
      </c>
    </row>
    <row r="591" spans="1:99" x14ac:dyDescent="0.3">
      <c r="A591">
        <v>90510</v>
      </c>
      <c r="B591" s="2" t="s">
        <v>114</v>
      </c>
      <c r="C591" s="2" t="s">
        <v>308</v>
      </c>
      <c r="D591" s="2" t="s">
        <v>180</v>
      </c>
      <c r="E591" s="4">
        <f t="shared" si="9"/>
        <v>0</v>
      </c>
      <c r="F591">
        <f>+Casos_PN_CORR[[#This Row],[43900]]</f>
        <v>0</v>
      </c>
      <c r="G591">
        <f>+Casos_PN_CORR[[#This Row],[43901]]-Casos_PN_CORR[[#This Row],[43900]]</f>
        <v>0</v>
      </c>
      <c r="H591">
        <f>+Casos_PN_CORR[[#This Row],[43902]]-Casos_PN_CORR[[#This Row],[43901]]</f>
        <v>0</v>
      </c>
      <c r="I591">
        <f>+Casos_PN_CORR[[#This Row],[43903]]-Casos_PN_CORR[[#This Row],[43902]]</f>
        <v>0</v>
      </c>
      <c r="J591">
        <f>+Casos_PN_CORR[[#This Row],[43904]]-Casos_PN_CORR[[#This Row],[43903]]</f>
        <v>0</v>
      </c>
      <c r="K591">
        <f>+Casos_PN_CORR[[#This Row],[43905]]-Casos_PN_CORR[[#This Row],[43904]]</f>
        <v>0</v>
      </c>
      <c r="L591">
        <f>+Casos_PN_CORR[[#This Row],[43906]]-Casos_PN_CORR[[#This Row],[43905]]</f>
        <v>0</v>
      </c>
      <c r="M591">
        <f>+Casos_PN_CORR[[#This Row],[43907]]-Casos_PN_CORR[[#This Row],[43906]]</f>
        <v>0</v>
      </c>
      <c r="N591">
        <f>+Casos_PN_CORR[[#This Row],[43908]]-Casos_PN_CORR[[#This Row],[43907]]</f>
        <v>0</v>
      </c>
      <c r="O591">
        <f>+Casos_PN_CORR[[#This Row],[43909]]-Casos_PN_CORR[[#This Row],[43908]]</f>
        <v>0</v>
      </c>
      <c r="P591">
        <f>+Casos_PN_CORR[[#This Row],[43910]]-Casos_PN_CORR[[#This Row],[43909]]</f>
        <v>0</v>
      </c>
      <c r="Q591">
        <f>+Casos_PN_CORR[[#This Row],[43911]]-Casos_PN_CORR[[#This Row],[43910]]</f>
        <v>0</v>
      </c>
      <c r="R591">
        <f>+Casos_PN_CORR[[#This Row],[43912]]-Casos_PN_CORR[[#This Row],[43911]]</f>
        <v>0</v>
      </c>
      <c r="S591">
        <f>+Casos_PN_CORR[[#This Row],[43913]]-Casos_PN_CORR[[#This Row],[43912]]</f>
        <v>0</v>
      </c>
      <c r="T591">
        <f>+Casos_PN_CORR[[#This Row],[43914]]-Casos_PN_CORR[[#This Row],[43913]]</f>
        <v>0</v>
      </c>
      <c r="U591">
        <f>+Casos_PN_CORR[[#This Row],[43915]]-Casos_PN_CORR[[#This Row],[43914]]</f>
        <v>0</v>
      </c>
      <c r="V591">
        <f>+Casos_PN_CORR[[#This Row],[43916]]-Casos_PN_CORR[[#This Row],[43915]]</f>
        <v>0</v>
      </c>
      <c r="W591">
        <f>+Casos_PN_CORR[[#This Row],[43917]]-Casos_PN_CORR[[#This Row],[43916]]</f>
        <v>0</v>
      </c>
      <c r="X591">
        <f>+Casos_PN_CORR[[#This Row],[43918]]-Casos_PN_CORR[[#This Row],[43917]]</f>
        <v>0</v>
      </c>
      <c r="Y591">
        <f>+Casos_PN_CORR[[#This Row],[43919]]-Casos_PN_CORR[[#This Row],[43918]]</f>
        <v>0</v>
      </c>
      <c r="Z591">
        <f>+Casos_PN_CORR[[#This Row],[43920]]-Casos_PN_CORR[[#This Row],[43919]]</f>
        <v>0</v>
      </c>
      <c r="AA591">
        <f>+Casos_PN_CORR[[#This Row],[43921]]-Casos_PN_CORR[[#This Row],[43920]]</f>
        <v>0</v>
      </c>
      <c r="AB591">
        <f>+Casos_PN_CORR[[#This Row],[43922]]-Casos_PN_CORR[[#This Row],[43921]]</f>
        <v>0</v>
      </c>
      <c r="AC591">
        <f>+Casos_PN_CORR[[#This Row],[43923]]-Casos_PN_CORR[[#This Row],[43922]]</f>
        <v>0</v>
      </c>
      <c r="AD591">
        <f>+Casos_PN_CORR[[#This Row],[43924]]-Casos_PN_CORR[[#This Row],[43923]]</f>
        <v>0</v>
      </c>
      <c r="AE591">
        <f>+Casos_PN_CORR[[#This Row],[43925]]-Casos_PN_CORR[[#This Row],[43924]]</f>
        <v>0</v>
      </c>
      <c r="AF591">
        <f>+Casos_PN_CORR[[#This Row],[43926]]-Casos_PN_CORR[[#This Row],[43925]]</f>
        <v>0</v>
      </c>
      <c r="AG591">
        <f>+Casos_PN_CORR[[#This Row],[43927]]-Casos_PN_CORR[[#This Row],[43926]]</f>
        <v>0</v>
      </c>
      <c r="AH591">
        <f>+Casos_PN_CORR[[#This Row],[43928]]-Casos_PN_CORR[[#This Row],[43927]]</f>
        <v>0</v>
      </c>
      <c r="AI591">
        <f>+Casos_PN_CORR[[#This Row],[43929]]-Casos_PN_CORR[[#This Row],[43928]]</f>
        <v>0</v>
      </c>
      <c r="AJ591">
        <f>+Casos_PN_CORR[[#This Row],[43930]]-Casos_PN_CORR[[#This Row],[43929]]</f>
        <v>0</v>
      </c>
      <c r="AK591">
        <f>+Casos_PN_CORR[[#This Row],[43931]]-Casos_PN_CORR[[#This Row],[43930]]</f>
        <v>0</v>
      </c>
      <c r="AL591">
        <f>+Casos_PN_CORR[[#This Row],[43932]]-Casos_PN_CORR[[#This Row],[43931]]</f>
        <v>0</v>
      </c>
      <c r="AM591">
        <f>+Casos_PN_CORR[[#This Row],[43933]]-Casos_PN_CORR[[#This Row],[43932]]</f>
        <v>0</v>
      </c>
      <c r="AN591">
        <f>+Casos_PN_CORR[[#This Row],[43934]]-Casos_PN_CORR[[#This Row],[43933]]</f>
        <v>0</v>
      </c>
      <c r="AO591">
        <f>+Casos_PN_CORR[[#This Row],[43935]]-Casos_PN_CORR[[#This Row],[43934]]</f>
        <v>0</v>
      </c>
      <c r="AP591">
        <f>+Casos_PN_CORR[[#This Row],[43936]]-Casos_PN_CORR[[#This Row],[43935]]</f>
        <v>0</v>
      </c>
      <c r="AQ591">
        <f>+Casos_PN_CORR[[#This Row],[43937]]-Casos_PN_CORR[[#This Row],[43936]]</f>
        <v>0</v>
      </c>
      <c r="AR591">
        <f>+Casos_PN_CORR[[#This Row],[43938]]-Casos_PN_CORR[[#This Row],[43937]]</f>
        <v>0</v>
      </c>
      <c r="AS591">
        <f>+Casos_PN_CORR[[#This Row],[43939]]-Casos_PN_CORR[[#This Row],[43938]]</f>
        <v>0</v>
      </c>
      <c r="AT591">
        <f>+Casos_PN_CORR[[#This Row],[43940]]-Casos_PN_CORR[[#This Row],[43939]]</f>
        <v>0</v>
      </c>
      <c r="AU591">
        <f>+Casos_PN_CORR[[#This Row],[43941]]-Casos_PN_CORR[[#This Row],[43940]]</f>
        <v>0</v>
      </c>
      <c r="AV591">
        <f>+Casos_PN_CORR[[#This Row],[43942]]-Casos_PN_CORR[[#This Row],[43941]]</f>
        <v>0</v>
      </c>
      <c r="AW591">
        <f>+Casos_PN_CORR[[#This Row],[43943]]-Casos_PN_CORR[[#This Row],[43942]]</f>
        <v>0</v>
      </c>
      <c r="AX591">
        <f>+Casos_PN_CORR[[#This Row],[43944]]-Casos_PN_CORR[[#This Row],[43943]]</f>
        <v>0</v>
      </c>
      <c r="AY591">
        <f>+Casos_PN_CORR[[#This Row],[43945]]-Casos_PN_CORR[[#This Row],[43944]]</f>
        <v>0</v>
      </c>
      <c r="AZ591">
        <f>+Casos_PN_CORR[[#This Row],[43946]]-Casos_PN_CORR[[#This Row],[43945]]</f>
        <v>0</v>
      </c>
      <c r="BA591">
        <f>+Casos_PN_CORR[[#This Row],[43947]]-Casos_PN_CORR[[#This Row],[43946]]</f>
        <v>0</v>
      </c>
      <c r="BB591">
        <f>+Casos_PN_CORR[[#This Row],[43948]]-Casos_PN_CORR[[#This Row],[43947]]</f>
        <v>0</v>
      </c>
      <c r="BC591">
        <f>+Casos_PN_CORR[[#This Row],[43949]]-Casos_PN_CORR[[#This Row],[43948]]</f>
        <v>0</v>
      </c>
      <c r="BD591">
        <f>+Casos_PN_CORR[[#This Row],[43950]]-Casos_PN_CORR[[#This Row],[43949]]</f>
        <v>0</v>
      </c>
      <c r="BE591">
        <f>+Casos_PN_CORR[[#This Row],[43951]]-Casos_PN_CORR[[#This Row],[43950]]</f>
        <v>0</v>
      </c>
      <c r="BF591">
        <f>+Casos_PN_CORR[[#This Row],[43952]]-Casos_PN_CORR[[#This Row],[43951]]</f>
        <v>0</v>
      </c>
      <c r="BG591">
        <f>+Casos_PN_CORR[[#This Row],[43953]]-Casos_PN_CORR[[#This Row],[43952]]</f>
        <v>0</v>
      </c>
      <c r="BH591">
        <f>+Casos_PN_CORR[[#This Row],[43954]]-Casos_PN_CORR[[#This Row],[43953]]</f>
        <v>0</v>
      </c>
      <c r="BI591">
        <f>+Casos_PN_CORR[[#This Row],[43955]]-Casos_PN_CORR[[#This Row],[43954]]</f>
        <v>0</v>
      </c>
      <c r="BJ591">
        <f>+Casos_PN_CORR[[#This Row],[43956]]-Casos_PN_CORR[[#This Row],[43955]]</f>
        <v>0</v>
      </c>
      <c r="BK591">
        <f>+Casos_PN_CORR[[#This Row],[43957]]-Casos_PN_CORR[[#This Row],[43956]]</f>
        <v>0</v>
      </c>
      <c r="BL591">
        <f>+Casos_PN_CORR[[#This Row],[43958]]-Casos_PN_CORR[[#This Row],[43957]]</f>
        <v>0</v>
      </c>
      <c r="BM591">
        <f>+Casos_PN_CORR[[#This Row],[43959]]-Casos_PN_CORR[[#This Row],[43958]]</f>
        <v>0</v>
      </c>
      <c r="BN591">
        <f>+Casos_PN_CORR[[#This Row],[43960]]-Casos_PN_CORR[[#This Row],[43959]]</f>
        <v>0</v>
      </c>
      <c r="BO591">
        <f>+Casos_PN_CORR[[#This Row],[43961]]-Casos_PN_CORR[[#This Row],[43960]]</f>
        <v>0</v>
      </c>
      <c r="BP591">
        <f>+Casos_PN_CORR[[#This Row],[43962]]-Casos_PN_CORR[[#This Row],[43961]]</f>
        <v>0</v>
      </c>
      <c r="BQ591">
        <f>+Casos_PN_CORR[[#This Row],[43963]]-Casos_PN_CORR[[#This Row],[43962]]</f>
        <v>0</v>
      </c>
      <c r="BR591">
        <f>+Casos_PN_CORR[[#This Row],[43964]]-Casos_PN_CORR[[#This Row],[43963]]</f>
        <v>0</v>
      </c>
      <c r="BS591">
        <f>+Casos_PN_CORR[[#This Row],[43965]]-Casos_PN_CORR[[#This Row],[43964]]</f>
        <v>0</v>
      </c>
      <c r="BT591">
        <f>+Casos_PN_CORR[[#This Row],[43966]]-Casos_PN_CORR[[#This Row],[43965]]</f>
        <v>0</v>
      </c>
      <c r="BU591">
        <f>+Casos_PN_CORR[[#This Row],[43967]]-Casos_PN_CORR[[#This Row],[43966]]</f>
        <v>0</v>
      </c>
      <c r="BV591">
        <f>+Casos_PN_CORR[[#This Row],[43968]]-Casos_PN_CORR[[#This Row],[43967]]</f>
        <v>0</v>
      </c>
      <c r="BW591">
        <f>+Casos_PN_CORR[[#This Row],[43969]]-Casos_PN_CORR[[#This Row],[43968]]</f>
        <v>0</v>
      </c>
      <c r="BX591">
        <f>+Casos_PN_CORR[[#This Row],[43970]]-Casos_PN_CORR[[#This Row],[43969]]</f>
        <v>0</v>
      </c>
      <c r="BY591">
        <f>+Casos_PN_CORR[[#This Row],[43971]]-Casos_PN_CORR[[#This Row],[43970]]</f>
        <v>0</v>
      </c>
      <c r="BZ591">
        <f>+Casos_PN_CORR[[#This Row],[43972]]-Casos_PN_CORR[[#This Row],[43971]]</f>
        <v>0</v>
      </c>
      <c r="CA591">
        <f>+Casos_PN_CORR[[#This Row],[43973]]-Casos_PN_CORR[[#This Row],[43972]]</f>
        <v>0</v>
      </c>
      <c r="CB591">
        <f>+Casos_PN_CORR[[#This Row],[43974]]-Casos_PN_CORR[[#This Row],[43973]]</f>
        <v>0</v>
      </c>
      <c r="CC591">
        <f>+Casos_PN_CORR[[#This Row],[43975]]-Casos_PN_CORR[[#This Row],[43974]]</f>
        <v>0</v>
      </c>
      <c r="CD591">
        <f>+Casos_PN_CORR[[#This Row],[43976]]-Casos_PN_CORR[[#This Row],[43975]]</f>
        <v>0</v>
      </c>
      <c r="CE591">
        <f>+Casos_PN_CORR[[#This Row],[43977]]-Casos_PN_CORR[[#This Row],[43976]]</f>
        <v>0</v>
      </c>
      <c r="CF591">
        <f>+Casos_PN_CORR[[#This Row],[43978]]-Casos_PN_CORR[[#This Row],[43977]]</f>
        <v>0</v>
      </c>
      <c r="CG591">
        <f>+Casos_PN_CORR[[#This Row],[43979]]-Casos_PN_CORR[[#This Row],[43978]]</f>
        <v>0</v>
      </c>
      <c r="CH591">
        <f>+Casos_PN_CORR[[#This Row],[43980]]-Casos_PN_CORR[[#This Row],[43979]]</f>
        <v>0</v>
      </c>
      <c r="CI591">
        <f>+Casos_PN_CORR[[#This Row],[43981]]-Casos_PN_CORR[[#This Row],[43980]]</f>
        <v>0</v>
      </c>
      <c r="CJ591">
        <f>+Casos_PN_CORR[[#This Row],[43982]]-Casos_PN_CORR[[#This Row],[43981]]</f>
        <v>0</v>
      </c>
      <c r="CK591">
        <f>+Casos_PN_CORR[[#This Row],[43983]]-Casos_PN_CORR[[#This Row],[43982]]</f>
        <v>0</v>
      </c>
      <c r="CL591">
        <f>+Casos_PN_CORR[[#This Row],[43984]]-Casos_PN_CORR[[#This Row],[43983]]</f>
        <v>0</v>
      </c>
      <c r="CM591">
        <f>+Casos_PN_CORR[[#This Row],[43985]]-Casos_PN_CORR[[#This Row],[43984]]</f>
        <v>0</v>
      </c>
      <c r="CN591">
        <f>+Casos_PN_CORR[[#This Row],[43986]]-Casos_PN_CORR[[#This Row],[43985]]</f>
        <v>0</v>
      </c>
      <c r="CO591">
        <f>+Casos_PN_CORR[[#This Row],[43987]]-Casos_PN_CORR[[#This Row],[43986]]</f>
        <v>0</v>
      </c>
      <c r="CP591">
        <f>+Casos_PN_CORR[[#This Row],[43988]]-Casos_PN_CORR[[#This Row],[43987]]</f>
        <v>0</v>
      </c>
      <c r="CQ591">
        <f>+Casos_PN_CORR[[#This Row],[43989]]-Casos_PN_CORR[[#This Row],[43988]]</f>
        <v>0</v>
      </c>
      <c r="CR591">
        <f>+Casos_PN_CORR[[#This Row],[43990]]-Casos_PN_CORR[[#This Row],[43989]]</f>
        <v>0</v>
      </c>
      <c r="CS591">
        <f>+Casos_PN_CORR[[#This Row],[43991]]-Casos_PN_CORR[[#This Row],[43990]]</f>
        <v>0</v>
      </c>
      <c r="CT591">
        <f>+Casos_PN_CORR[[#This Row],[43992]]-Casos_PN_CORR[[#This Row],[43991]]</f>
        <v>0</v>
      </c>
      <c r="CU591">
        <f>+Casos_PN_CORR[[#This Row],[43993]]-Casos_PN_CORR[[#This Row],[43992]]</f>
        <v>0</v>
      </c>
    </row>
    <row r="592" spans="1:99" x14ac:dyDescent="0.3">
      <c r="A592">
        <v>91011</v>
      </c>
      <c r="B592" s="2" t="s">
        <v>114</v>
      </c>
      <c r="C592" s="2" t="s">
        <v>115</v>
      </c>
      <c r="D592" s="2" t="s">
        <v>180</v>
      </c>
      <c r="E592" s="4">
        <f t="shared" si="9"/>
        <v>0</v>
      </c>
      <c r="F592">
        <f>+Casos_PN_CORR[[#This Row],[43900]]</f>
        <v>0</v>
      </c>
      <c r="G592">
        <f>+Casos_PN_CORR[[#This Row],[43901]]-Casos_PN_CORR[[#This Row],[43900]]</f>
        <v>0</v>
      </c>
      <c r="H592">
        <f>+Casos_PN_CORR[[#This Row],[43902]]-Casos_PN_CORR[[#This Row],[43901]]</f>
        <v>0</v>
      </c>
      <c r="I592">
        <f>+Casos_PN_CORR[[#This Row],[43903]]-Casos_PN_CORR[[#This Row],[43902]]</f>
        <v>0</v>
      </c>
      <c r="J592">
        <f>+Casos_PN_CORR[[#This Row],[43904]]-Casos_PN_CORR[[#This Row],[43903]]</f>
        <v>0</v>
      </c>
      <c r="K592">
        <f>+Casos_PN_CORR[[#This Row],[43905]]-Casos_PN_CORR[[#This Row],[43904]]</f>
        <v>0</v>
      </c>
      <c r="L592">
        <f>+Casos_PN_CORR[[#This Row],[43906]]-Casos_PN_CORR[[#This Row],[43905]]</f>
        <v>0</v>
      </c>
      <c r="M592">
        <f>+Casos_PN_CORR[[#This Row],[43907]]-Casos_PN_CORR[[#This Row],[43906]]</f>
        <v>0</v>
      </c>
      <c r="N592">
        <f>+Casos_PN_CORR[[#This Row],[43908]]-Casos_PN_CORR[[#This Row],[43907]]</f>
        <v>0</v>
      </c>
      <c r="O592">
        <f>+Casos_PN_CORR[[#This Row],[43909]]-Casos_PN_CORR[[#This Row],[43908]]</f>
        <v>0</v>
      </c>
      <c r="P592">
        <f>+Casos_PN_CORR[[#This Row],[43910]]-Casos_PN_CORR[[#This Row],[43909]]</f>
        <v>0</v>
      </c>
      <c r="Q592">
        <f>+Casos_PN_CORR[[#This Row],[43911]]-Casos_PN_CORR[[#This Row],[43910]]</f>
        <v>0</v>
      </c>
      <c r="R592">
        <f>+Casos_PN_CORR[[#This Row],[43912]]-Casos_PN_CORR[[#This Row],[43911]]</f>
        <v>0</v>
      </c>
      <c r="S592">
        <f>+Casos_PN_CORR[[#This Row],[43913]]-Casos_PN_CORR[[#This Row],[43912]]</f>
        <v>0</v>
      </c>
      <c r="T592">
        <f>+Casos_PN_CORR[[#This Row],[43914]]-Casos_PN_CORR[[#This Row],[43913]]</f>
        <v>0</v>
      </c>
      <c r="U592">
        <f>+Casos_PN_CORR[[#This Row],[43915]]-Casos_PN_CORR[[#This Row],[43914]]</f>
        <v>0</v>
      </c>
      <c r="V592">
        <f>+Casos_PN_CORR[[#This Row],[43916]]-Casos_PN_CORR[[#This Row],[43915]]</f>
        <v>0</v>
      </c>
      <c r="W592">
        <f>+Casos_PN_CORR[[#This Row],[43917]]-Casos_PN_CORR[[#This Row],[43916]]</f>
        <v>0</v>
      </c>
      <c r="X592">
        <f>+Casos_PN_CORR[[#This Row],[43918]]-Casos_PN_CORR[[#This Row],[43917]]</f>
        <v>0</v>
      </c>
      <c r="Y592">
        <f>+Casos_PN_CORR[[#This Row],[43919]]-Casos_PN_CORR[[#This Row],[43918]]</f>
        <v>0</v>
      </c>
      <c r="Z592">
        <f>+Casos_PN_CORR[[#This Row],[43920]]-Casos_PN_CORR[[#This Row],[43919]]</f>
        <v>0</v>
      </c>
      <c r="AA592">
        <f>+Casos_PN_CORR[[#This Row],[43921]]-Casos_PN_CORR[[#This Row],[43920]]</f>
        <v>0</v>
      </c>
      <c r="AB592">
        <f>+Casos_PN_CORR[[#This Row],[43922]]-Casos_PN_CORR[[#This Row],[43921]]</f>
        <v>0</v>
      </c>
      <c r="AC592">
        <f>+Casos_PN_CORR[[#This Row],[43923]]-Casos_PN_CORR[[#This Row],[43922]]</f>
        <v>0</v>
      </c>
      <c r="AD592">
        <f>+Casos_PN_CORR[[#This Row],[43924]]-Casos_PN_CORR[[#This Row],[43923]]</f>
        <v>0</v>
      </c>
      <c r="AE592">
        <f>+Casos_PN_CORR[[#This Row],[43925]]-Casos_PN_CORR[[#This Row],[43924]]</f>
        <v>0</v>
      </c>
      <c r="AF592">
        <f>+Casos_PN_CORR[[#This Row],[43926]]-Casos_PN_CORR[[#This Row],[43925]]</f>
        <v>0</v>
      </c>
      <c r="AG592">
        <f>+Casos_PN_CORR[[#This Row],[43927]]-Casos_PN_CORR[[#This Row],[43926]]</f>
        <v>0</v>
      </c>
      <c r="AH592">
        <f>+Casos_PN_CORR[[#This Row],[43928]]-Casos_PN_CORR[[#This Row],[43927]]</f>
        <v>0</v>
      </c>
      <c r="AI592">
        <f>+Casos_PN_CORR[[#This Row],[43929]]-Casos_PN_CORR[[#This Row],[43928]]</f>
        <v>0</v>
      </c>
      <c r="AJ592">
        <f>+Casos_PN_CORR[[#This Row],[43930]]-Casos_PN_CORR[[#This Row],[43929]]</f>
        <v>0</v>
      </c>
      <c r="AK592">
        <f>+Casos_PN_CORR[[#This Row],[43931]]-Casos_PN_CORR[[#This Row],[43930]]</f>
        <v>0</v>
      </c>
      <c r="AL592">
        <f>+Casos_PN_CORR[[#This Row],[43932]]-Casos_PN_CORR[[#This Row],[43931]]</f>
        <v>0</v>
      </c>
      <c r="AM592">
        <f>+Casos_PN_CORR[[#This Row],[43933]]-Casos_PN_CORR[[#This Row],[43932]]</f>
        <v>0</v>
      </c>
      <c r="AN592">
        <f>+Casos_PN_CORR[[#This Row],[43934]]-Casos_PN_CORR[[#This Row],[43933]]</f>
        <v>0</v>
      </c>
      <c r="AO592">
        <f>+Casos_PN_CORR[[#This Row],[43935]]-Casos_PN_CORR[[#This Row],[43934]]</f>
        <v>0</v>
      </c>
      <c r="AP592">
        <f>+Casos_PN_CORR[[#This Row],[43936]]-Casos_PN_CORR[[#This Row],[43935]]</f>
        <v>0</v>
      </c>
      <c r="AQ592">
        <f>+Casos_PN_CORR[[#This Row],[43937]]-Casos_PN_CORR[[#This Row],[43936]]</f>
        <v>0</v>
      </c>
      <c r="AR592">
        <f>+Casos_PN_CORR[[#This Row],[43938]]-Casos_PN_CORR[[#This Row],[43937]]</f>
        <v>0</v>
      </c>
      <c r="AS592">
        <f>+Casos_PN_CORR[[#This Row],[43939]]-Casos_PN_CORR[[#This Row],[43938]]</f>
        <v>0</v>
      </c>
      <c r="AT592">
        <f>+Casos_PN_CORR[[#This Row],[43940]]-Casos_PN_CORR[[#This Row],[43939]]</f>
        <v>0</v>
      </c>
      <c r="AU592">
        <f>+Casos_PN_CORR[[#This Row],[43941]]-Casos_PN_CORR[[#This Row],[43940]]</f>
        <v>0</v>
      </c>
      <c r="AV592">
        <f>+Casos_PN_CORR[[#This Row],[43942]]-Casos_PN_CORR[[#This Row],[43941]]</f>
        <v>0</v>
      </c>
      <c r="AW592">
        <f>+Casos_PN_CORR[[#This Row],[43943]]-Casos_PN_CORR[[#This Row],[43942]]</f>
        <v>0</v>
      </c>
      <c r="AX592">
        <f>+Casos_PN_CORR[[#This Row],[43944]]-Casos_PN_CORR[[#This Row],[43943]]</f>
        <v>0</v>
      </c>
      <c r="AY592">
        <f>+Casos_PN_CORR[[#This Row],[43945]]-Casos_PN_CORR[[#This Row],[43944]]</f>
        <v>0</v>
      </c>
      <c r="AZ592">
        <f>+Casos_PN_CORR[[#This Row],[43946]]-Casos_PN_CORR[[#This Row],[43945]]</f>
        <v>0</v>
      </c>
      <c r="BA592">
        <f>+Casos_PN_CORR[[#This Row],[43947]]-Casos_PN_CORR[[#This Row],[43946]]</f>
        <v>0</v>
      </c>
      <c r="BB592">
        <f>+Casos_PN_CORR[[#This Row],[43948]]-Casos_PN_CORR[[#This Row],[43947]]</f>
        <v>0</v>
      </c>
      <c r="BC592">
        <f>+Casos_PN_CORR[[#This Row],[43949]]-Casos_PN_CORR[[#This Row],[43948]]</f>
        <v>0</v>
      </c>
      <c r="BD592">
        <f>+Casos_PN_CORR[[#This Row],[43950]]-Casos_PN_CORR[[#This Row],[43949]]</f>
        <v>0</v>
      </c>
      <c r="BE592">
        <f>+Casos_PN_CORR[[#This Row],[43951]]-Casos_PN_CORR[[#This Row],[43950]]</f>
        <v>0</v>
      </c>
      <c r="BF592">
        <f>+Casos_PN_CORR[[#This Row],[43952]]-Casos_PN_CORR[[#This Row],[43951]]</f>
        <v>0</v>
      </c>
      <c r="BG592">
        <f>+Casos_PN_CORR[[#This Row],[43953]]-Casos_PN_CORR[[#This Row],[43952]]</f>
        <v>0</v>
      </c>
      <c r="BH592">
        <f>+Casos_PN_CORR[[#This Row],[43954]]-Casos_PN_CORR[[#This Row],[43953]]</f>
        <v>0</v>
      </c>
      <c r="BI592">
        <f>+Casos_PN_CORR[[#This Row],[43955]]-Casos_PN_CORR[[#This Row],[43954]]</f>
        <v>0</v>
      </c>
      <c r="BJ592">
        <f>+Casos_PN_CORR[[#This Row],[43956]]-Casos_PN_CORR[[#This Row],[43955]]</f>
        <v>0</v>
      </c>
      <c r="BK592">
        <f>+Casos_PN_CORR[[#This Row],[43957]]-Casos_PN_CORR[[#This Row],[43956]]</f>
        <v>0</v>
      </c>
      <c r="BL592">
        <f>+Casos_PN_CORR[[#This Row],[43958]]-Casos_PN_CORR[[#This Row],[43957]]</f>
        <v>0</v>
      </c>
      <c r="BM592">
        <f>+Casos_PN_CORR[[#This Row],[43959]]-Casos_PN_CORR[[#This Row],[43958]]</f>
        <v>0</v>
      </c>
      <c r="BN592">
        <f>+Casos_PN_CORR[[#This Row],[43960]]-Casos_PN_CORR[[#This Row],[43959]]</f>
        <v>0</v>
      </c>
      <c r="BO592">
        <f>+Casos_PN_CORR[[#This Row],[43961]]-Casos_PN_CORR[[#This Row],[43960]]</f>
        <v>0</v>
      </c>
      <c r="BP592">
        <f>+Casos_PN_CORR[[#This Row],[43962]]-Casos_PN_CORR[[#This Row],[43961]]</f>
        <v>0</v>
      </c>
      <c r="BQ592">
        <f>+Casos_PN_CORR[[#This Row],[43963]]-Casos_PN_CORR[[#This Row],[43962]]</f>
        <v>0</v>
      </c>
      <c r="BR592">
        <f>+Casos_PN_CORR[[#This Row],[43964]]-Casos_PN_CORR[[#This Row],[43963]]</f>
        <v>0</v>
      </c>
      <c r="BS592">
        <f>+Casos_PN_CORR[[#This Row],[43965]]-Casos_PN_CORR[[#This Row],[43964]]</f>
        <v>0</v>
      </c>
      <c r="BT592">
        <f>+Casos_PN_CORR[[#This Row],[43966]]-Casos_PN_CORR[[#This Row],[43965]]</f>
        <v>0</v>
      </c>
      <c r="BU592">
        <f>+Casos_PN_CORR[[#This Row],[43967]]-Casos_PN_CORR[[#This Row],[43966]]</f>
        <v>0</v>
      </c>
      <c r="BV592">
        <f>+Casos_PN_CORR[[#This Row],[43968]]-Casos_PN_CORR[[#This Row],[43967]]</f>
        <v>0</v>
      </c>
      <c r="BW592">
        <f>+Casos_PN_CORR[[#This Row],[43969]]-Casos_PN_CORR[[#This Row],[43968]]</f>
        <v>0</v>
      </c>
      <c r="BX592">
        <f>+Casos_PN_CORR[[#This Row],[43970]]-Casos_PN_CORR[[#This Row],[43969]]</f>
        <v>0</v>
      </c>
      <c r="BY592">
        <f>+Casos_PN_CORR[[#This Row],[43971]]-Casos_PN_CORR[[#This Row],[43970]]</f>
        <v>0</v>
      </c>
      <c r="BZ592">
        <f>+Casos_PN_CORR[[#This Row],[43972]]-Casos_PN_CORR[[#This Row],[43971]]</f>
        <v>0</v>
      </c>
      <c r="CA592">
        <f>+Casos_PN_CORR[[#This Row],[43973]]-Casos_PN_CORR[[#This Row],[43972]]</f>
        <v>0</v>
      </c>
      <c r="CB592">
        <f>+Casos_PN_CORR[[#This Row],[43974]]-Casos_PN_CORR[[#This Row],[43973]]</f>
        <v>0</v>
      </c>
      <c r="CC592">
        <f>+Casos_PN_CORR[[#This Row],[43975]]-Casos_PN_CORR[[#This Row],[43974]]</f>
        <v>0</v>
      </c>
      <c r="CD592">
        <f>+Casos_PN_CORR[[#This Row],[43976]]-Casos_PN_CORR[[#This Row],[43975]]</f>
        <v>0</v>
      </c>
      <c r="CE592">
        <f>+Casos_PN_CORR[[#This Row],[43977]]-Casos_PN_CORR[[#This Row],[43976]]</f>
        <v>0</v>
      </c>
      <c r="CF592">
        <f>+Casos_PN_CORR[[#This Row],[43978]]-Casos_PN_CORR[[#This Row],[43977]]</f>
        <v>0</v>
      </c>
      <c r="CG592">
        <f>+Casos_PN_CORR[[#This Row],[43979]]-Casos_PN_CORR[[#This Row],[43978]]</f>
        <v>0</v>
      </c>
      <c r="CH592">
        <f>+Casos_PN_CORR[[#This Row],[43980]]-Casos_PN_CORR[[#This Row],[43979]]</f>
        <v>0</v>
      </c>
      <c r="CI592">
        <f>+Casos_PN_CORR[[#This Row],[43981]]-Casos_PN_CORR[[#This Row],[43980]]</f>
        <v>0</v>
      </c>
      <c r="CJ592">
        <f>+Casos_PN_CORR[[#This Row],[43982]]-Casos_PN_CORR[[#This Row],[43981]]</f>
        <v>0</v>
      </c>
      <c r="CK592">
        <f>+Casos_PN_CORR[[#This Row],[43983]]-Casos_PN_CORR[[#This Row],[43982]]</f>
        <v>0</v>
      </c>
      <c r="CL592">
        <f>+Casos_PN_CORR[[#This Row],[43984]]-Casos_PN_CORR[[#This Row],[43983]]</f>
        <v>0</v>
      </c>
      <c r="CM592">
        <f>+Casos_PN_CORR[[#This Row],[43985]]-Casos_PN_CORR[[#This Row],[43984]]</f>
        <v>0</v>
      </c>
      <c r="CN592">
        <f>+Casos_PN_CORR[[#This Row],[43986]]-Casos_PN_CORR[[#This Row],[43985]]</f>
        <v>0</v>
      </c>
      <c r="CO592">
        <f>+Casos_PN_CORR[[#This Row],[43987]]-Casos_PN_CORR[[#This Row],[43986]]</f>
        <v>0</v>
      </c>
      <c r="CP592">
        <f>+Casos_PN_CORR[[#This Row],[43988]]-Casos_PN_CORR[[#This Row],[43987]]</f>
        <v>0</v>
      </c>
      <c r="CQ592">
        <f>+Casos_PN_CORR[[#This Row],[43989]]-Casos_PN_CORR[[#This Row],[43988]]</f>
        <v>0</v>
      </c>
      <c r="CR592">
        <f>+Casos_PN_CORR[[#This Row],[43990]]-Casos_PN_CORR[[#This Row],[43989]]</f>
        <v>0</v>
      </c>
      <c r="CS592">
        <f>+Casos_PN_CORR[[#This Row],[43991]]-Casos_PN_CORR[[#This Row],[43990]]</f>
        <v>0</v>
      </c>
      <c r="CT592">
        <f>+Casos_PN_CORR[[#This Row],[43992]]-Casos_PN_CORR[[#This Row],[43991]]</f>
        <v>0</v>
      </c>
      <c r="CU592">
        <f>+Casos_PN_CORR[[#This Row],[43993]]-Casos_PN_CORR[[#This Row],[43992]]</f>
        <v>0</v>
      </c>
    </row>
    <row r="593" spans="1:99" x14ac:dyDescent="0.3">
      <c r="A593">
        <v>70220</v>
      </c>
      <c r="B593" s="2" t="s">
        <v>268</v>
      </c>
      <c r="C593" s="2" t="s">
        <v>348</v>
      </c>
      <c r="D593" s="2" t="s">
        <v>743</v>
      </c>
      <c r="E593" s="4">
        <f t="shared" si="9"/>
        <v>0</v>
      </c>
      <c r="F593">
        <f>+Casos_PN_CORR[[#This Row],[43900]]</f>
        <v>0</v>
      </c>
      <c r="G593">
        <f>+Casos_PN_CORR[[#This Row],[43901]]-Casos_PN_CORR[[#This Row],[43900]]</f>
        <v>0</v>
      </c>
      <c r="H593">
        <f>+Casos_PN_CORR[[#This Row],[43902]]-Casos_PN_CORR[[#This Row],[43901]]</f>
        <v>0</v>
      </c>
      <c r="I593">
        <f>+Casos_PN_CORR[[#This Row],[43903]]-Casos_PN_CORR[[#This Row],[43902]]</f>
        <v>0</v>
      </c>
      <c r="J593">
        <f>+Casos_PN_CORR[[#This Row],[43904]]-Casos_PN_CORR[[#This Row],[43903]]</f>
        <v>0</v>
      </c>
      <c r="K593">
        <f>+Casos_PN_CORR[[#This Row],[43905]]-Casos_PN_CORR[[#This Row],[43904]]</f>
        <v>0</v>
      </c>
      <c r="L593">
        <f>+Casos_PN_CORR[[#This Row],[43906]]-Casos_PN_CORR[[#This Row],[43905]]</f>
        <v>0</v>
      </c>
      <c r="M593">
        <f>+Casos_PN_CORR[[#This Row],[43907]]-Casos_PN_CORR[[#This Row],[43906]]</f>
        <v>0</v>
      </c>
      <c r="N593">
        <f>+Casos_PN_CORR[[#This Row],[43908]]-Casos_PN_CORR[[#This Row],[43907]]</f>
        <v>0</v>
      </c>
      <c r="O593">
        <f>+Casos_PN_CORR[[#This Row],[43909]]-Casos_PN_CORR[[#This Row],[43908]]</f>
        <v>0</v>
      </c>
      <c r="P593">
        <f>+Casos_PN_CORR[[#This Row],[43910]]-Casos_PN_CORR[[#This Row],[43909]]</f>
        <v>0</v>
      </c>
      <c r="Q593">
        <f>+Casos_PN_CORR[[#This Row],[43911]]-Casos_PN_CORR[[#This Row],[43910]]</f>
        <v>0</v>
      </c>
      <c r="R593">
        <f>+Casos_PN_CORR[[#This Row],[43912]]-Casos_PN_CORR[[#This Row],[43911]]</f>
        <v>0</v>
      </c>
      <c r="S593">
        <f>+Casos_PN_CORR[[#This Row],[43913]]-Casos_PN_CORR[[#This Row],[43912]]</f>
        <v>0</v>
      </c>
      <c r="T593">
        <f>+Casos_PN_CORR[[#This Row],[43914]]-Casos_PN_CORR[[#This Row],[43913]]</f>
        <v>0</v>
      </c>
      <c r="U593">
        <f>+Casos_PN_CORR[[#This Row],[43915]]-Casos_PN_CORR[[#This Row],[43914]]</f>
        <v>0</v>
      </c>
      <c r="V593">
        <f>+Casos_PN_CORR[[#This Row],[43916]]-Casos_PN_CORR[[#This Row],[43915]]</f>
        <v>0</v>
      </c>
      <c r="W593">
        <f>+Casos_PN_CORR[[#This Row],[43917]]-Casos_PN_CORR[[#This Row],[43916]]</f>
        <v>0</v>
      </c>
      <c r="X593">
        <f>+Casos_PN_CORR[[#This Row],[43918]]-Casos_PN_CORR[[#This Row],[43917]]</f>
        <v>0</v>
      </c>
      <c r="Y593">
        <f>+Casos_PN_CORR[[#This Row],[43919]]-Casos_PN_CORR[[#This Row],[43918]]</f>
        <v>0</v>
      </c>
      <c r="Z593">
        <f>+Casos_PN_CORR[[#This Row],[43920]]-Casos_PN_CORR[[#This Row],[43919]]</f>
        <v>0</v>
      </c>
      <c r="AA593">
        <f>+Casos_PN_CORR[[#This Row],[43921]]-Casos_PN_CORR[[#This Row],[43920]]</f>
        <v>0</v>
      </c>
      <c r="AB593">
        <f>+Casos_PN_CORR[[#This Row],[43922]]-Casos_PN_CORR[[#This Row],[43921]]</f>
        <v>0</v>
      </c>
      <c r="AC593">
        <f>+Casos_PN_CORR[[#This Row],[43923]]-Casos_PN_CORR[[#This Row],[43922]]</f>
        <v>0</v>
      </c>
      <c r="AD593">
        <f>+Casos_PN_CORR[[#This Row],[43924]]-Casos_PN_CORR[[#This Row],[43923]]</f>
        <v>0</v>
      </c>
      <c r="AE593">
        <f>+Casos_PN_CORR[[#This Row],[43925]]-Casos_PN_CORR[[#This Row],[43924]]</f>
        <v>0</v>
      </c>
      <c r="AF593">
        <f>+Casos_PN_CORR[[#This Row],[43926]]-Casos_PN_CORR[[#This Row],[43925]]</f>
        <v>0</v>
      </c>
      <c r="AG593">
        <f>+Casos_PN_CORR[[#This Row],[43927]]-Casos_PN_CORR[[#This Row],[43926]]</f>
        <v>0</v>
      </c>
      <c r="AH593">
        <f>+Casos_PN_CORR[[#This Row],[43928]]-Casos_PN_CORR[[#This Row],[43927]]</f>
        <v>0</v>
      </c>
      <c r="AI593">
        <f>+Casos_PN_CORR[[#This Row],[43929]]-Casos_PN_CORR[[#This Row],[43928]]</f>
        <v>0</v>
      </c>
      <c r="AJ593">
        <f>+Casos_PN_CORR[[#This Row],[43930]]-Casos_PN_CORR[[#This Row],[43929]]</f>
        <v>0</v>
      </c>
      <c r="AK593">
        <f>+Casos_PN_CORR[[#This Row],[43931]]-Casos_PN_CORR[[#This Row],[43930]]</f>
        <v>0</v>
      </c>
      <c r="AL593">
        <f>+Casos_PN_CORR[[#This Row],[43932]]-Casos_PN_CORR[[#This Row],[43931]]</f>
        <v>0</v>
      </c>
      <c r="AM593">
        <f>+Casos_PN_CORR[[#This Row],[43933]]-Casos_PN_CORR[[#This Row],[43932]]</f>
        <v>0</v>
      </c>
      <c r="AN593">
        <f>+Casos_PN_CORR[[#This Row],[43934]]-Casos_PN_CORR[[#This Row],[43933]]</f>
        <v>0</v>
      </c>
      <c r="AO593">
        <f>+Casos_PN_CORR[[#This Row],[43935]]-Casos_PN_CORR[[#This Row],[43934]]</f>
        <v>0</v>
      </c>
      <c r="AP593">
        <f>+Casos_PN_CORR[[#This Row],[43936]]-Casos_PN_CORR[[#This Row],[43935]]</f>
        <v>0</v>
      </c>
      <c r="AQ593">
        <f>+Casos_PN_CORR[[#This Row],[43937]]-Casos_PN_CORR[[#This Row],[43936]]</f>
        <v>0</v>
      </c>
      <c r="AR593">
        <f>+Casos_PN_CORR[[#This Row],[43938]]-Casos_PN_CORR[[#This Row],[43937]]</f>
        <v>0</v>
      </c>
      <c r="AS593">
        <f>+Casos_PN_CORR[[#This Row],[43939]]-Casos_PN_CORR[[#This Row],[43938]]</f>
        <v>0</v>
      </c>
      <c r="AT593">
        <f>+Casos_PN_CORR[[#This Row],[43940]]-Casos_PN_CORR[[#This Row],[43939]]</f>
        <v>0</v>
      </c>
      <c r="AU593">
        <f>+Casos_PN_CORR[[#This Row],[43941]]-Casos_PN_CORR[[#This Row],[43940]]</f>
        <v>0</v>
      </c>
      <c r="AV593">
        <f>+Casos_PN_CORR[[#This Row],[43942]]-Casos_PN_CORR[[#This Row],[43941]]</f>
        <v>0</v>
      </c>
      <c r="AW593">
        <f>+Casos_PN_CORR[[#This Row],[43943]]-Casos_PN_CORR[[#This Row],[43942]]</f>
        <v>0</v>
      </c>
      <c r="AX593">
        <f>+Casos_PN_CORR[[#This Row],[43944]]-Casos_PN_CORR[[#This Row],[43943]]</f>
        <v>0</v>
      </c>
      <c r="AY593">
        <f>+Casos_PN_CORR[[#This Row],[43945]]-Casos_PN_CORR[[#This Row],[43944]]</f>
        <v>0</v>
      </c>
      <c r="AZ593">
        <f>+Casos_PN_CORR[[#This Row],[43946]]-Casos_PN_CORR[[#This Row],[43945]]</f>
        <v>0</v>
      </c>
      <c r="BA593">
        <f>+Casos_PN_CORR[[#This Row],[43947]]-Casos_PN_CORR[[#This Row],[43946]]</f>
        <v>0</v>
      </c>
      <c r="BB593">
        <f>+Casos_PN_CORR[[#This Row],[43948]]-Casos_PN_CORR[[#This Row],[43947]]</f>
        <v>0</v>
      </c>
      <c r="BC593">
        <f>+Casos_PN_CORR[[#This Row],[43949]]-Casos_PN_CORR[[#This Row],[43948]]</f>
        <v>0</v>
      </c>
      <c r="BD593">
        <f>+Casos_PN_CORR[[#This Row],[43950]]-Casos_PN_CORR[[#This Row],[43949]]</f>
        <v>0</v>
      </c>
      <c r="BE593">
        <f>+Casos_PN_CORR[[#This Row],[43951]]-Casos_PN_CORR[[#This Row],[43950]]</f>
        <v>0</v>
      </c>
      <c r="BF593">
        <f>+Casos_PN_CORR[[#This Row],[43952]]-Casos_PN_CORR[[#This Row],[43951]]</f>
        <v>0</v>
      </c>
      <c r="BG593">
        <f>+Casos_PN_CORR[[#This Row],[43953]]-Casos_PN_CORR[[#This Row],[43952]]</f>
        <v>0</v>
      </c>
      <c r="BH593">
        <f>+Casos_PN_CORR[[#This Row],[43954]]-Casos_PN_CORR[[#This Row],[43953]]</f>
        <v>0</v>
      </c>
      <c r="BI593">
        <f>+Casos_PN_CORR[[#This Row],[43955]]-Casos_PN_CORR[[#This Row],[43954]]</f>
        <v>0</v>
      </c>
      <c r="BJ593">
        <f>+Casos_PN_CORR[[#This Row],[43956]]-Casos_PN_CORR[[#This Row],[43955]]</f>
        <v>0</v>
      </c>
      <c r="BK593">
        <f>+Casos_PN_CORR[[#This Row],[43957]]-Casos_PN_CORR[[#This Row],[43956]]</f>
        <v>0</v>
      </c>
      <c r="BL593">
        <f>+Casos_PN_CORR[[#This Row],[43958]]-Casos_PN_CORR[[#This Row],[43957]]</f>
        <v>0</v>
      </c>
      <c r="BM593">
        <f>+Casos_PN_CORR[[#This Row],[43959]]-Casos_PN_CORR[[#This Row],[43958]]</f>
        <v>0</v>
      </c>
      <c r="BN593">
        <f>+Casos_PN_CORR[[#This Row],[43960]]-Casos_PN_CORR[[#This Row],[43959]]</f>
        <v>0</v>
      </c>
      <c r="BO593">
        <f>+Casos_PN_CORR[[#This Row],[43961]]-Casos_PN_CORR[[#This Row],[43960]]</f>
        <v>0</v>
      </c>
      <c r="BP593">
        <f>+Casos_PN_CORR[[#This Row],[43962]]-Casos_PN_CORR[[#This Row],[43961]]</f>
        <v>0</v>
      </c>
      <c r="BQ593">
        <f>+Casos_PN_CORR[[#This Row],[43963]]-Casos_PN_CORR[[#This Row],[43962]]</f>
        <v>0</v>
      </c>
      <c r="BR593">
        <f>+Casos_PN_CORR[[#This Row],[43964]]-Casos_PN_CORR[[#This Row],[43963]]</f>
        <v>0</v>
      </c>
      <c r="BS593">
        <f>+Casos_PN_CORR[[#This Row],[43965]]-Casos_PN_CORR[[#This Row],[43964]]</f>
        <v>0</v>
      </c>
      <c r="BT593">
        <f>+Casos_PN_CORR[[#This Row],[43966]]-Casos_PN_CORR[[#This Row],[43965]]</f>
        <v>0</v>
      </c>
      <c r="BU593">
        <f>+Casos_PN_CORR[[#This Row],[43967]]-Casos_PN_CORR[[#This Row],[43966]]</f>
        <v>0</v>
      </c>
      <c r="BV593">
        <f>+Casos_PN_CORR[[#This Row],[43968]]-Casos_PN_CORR[[#This Row],[43967]]</f>
        <v>0</v>
      </c>
      <c r="BW593">
        <f>+Casos_PN_CORR[[#This Row],[43969]]-Casos_PN_CORR[[#This Row],[43968]]</f>
        <v>0</v>
      </c>
      <c r="BX593">
        <f>+Casos_PN_CORR[[#This Row],[43970]]-Casos_PN_CORR[[#This Row],[43969]]</f>
        <v>0</v>
      </c>
      <c r="BY593">
        <f>+Casos_PN_CORR[[#This Row],[43971]]-Casos_PN_CORR[[#This Row],[43970]]</f>
        <v>0</v>
      </c>
      <c r="BZ593">
        <f>+Casos_PN_CORR[[#This Row],[43972]]-Casos_PN_CORR[[#This Row],[43971]]</f>
        <v>0</v>
      </c>
      <c r="CA593">
        <f>+Casos_PN_CORR[[#This Row],[43973]]-Casos_PN_CORR[[#This Row],[43972]]</f>
        <v>0</v>
      </c>
      <c r="CB593">
        <f>+Casos_PN_CORR[[#This Row],[43974]]-Casos_PN_CORR[[#This Row],[43973]]</f>
        <v>0</v>
      </c>
      <c r="CC593">
        <f>+Casos_PN_CORR[[#This Row],[43975]]-Casos_PN_CORR[[#This Row],[43974]]</f>
        <v>0</v>
      </c>
      <c r="CD593">
        <f>+Casos_PN_CORR[[#This Row],[43976]]-Casos_PN_CORR[[#This Row],[43975]]</f>
        <v>0</v>
      </c>
      <c r="CE593">
        <f>+Casos_PN_CORR[[#This Row],[43977]]-Casos_PN_CORR[[#This Row],[43976]]</f>
        <v>0</v>
      </c>
      <c r="CF593">
        <f>+Casos_PN_CORR[[#This Row],[43978]]-Casos_PN_CORR[[#This Row],[43977]]</f>
        <v>0</v>
      </c>
      <c r="CG593">
        <f>+Casos_PN_CORR[[#This Row],[43979]]-Casos_PN_CORR[[#This Row],[43978]]</f>
        <v>0</v>
      </c>
      <c r="CH593">
        <f>+Casos_PN_CORR[[#This Row],[43980]]-Casos_PN_CORR[[#This Row],[43979]]</f>
        <v>0</v>
      </c>
      <c r="CI593">
        <f>+Casos_PN_CORR[[#This Row],[43981]]-Casos_PN_CORR[[#This Row],[43980]]</f>
        <v>0</v>
      </c>
      <c r="CJ593">
        <f>+Casos_PN_CORR[[#This Row],[43982]]-Casos_PN_CORR[[#This Row],[43981]]</f>
        <v>0</v>
      </c>
      <c r="CK593">
        <f>+Casos_PN_CORR[[#This Row],[43983]]-Casos_PN_CORR[[#This Row],[43982]]</f>
        <v>0</v>
      </c>
      <c r="CL593">
        <f>+Casos_PN_CORR[[#This Row],[43984]]-Casos_PN_CORR[[#This Row],[43983]]</f>
        <v>0</v>
      </c>
      <c r="CM593">
        <f>+Casos_PN_CORR[[#This Row],[43985]]-Casos_PN_CORR[[#This Row],[43984]]</f>
        <v>0</v>
      </c>
      <c r="CN593">
        <f>+Casos_PN_CORR[[#This Row],[43986]]-Casos_PN_CORR[[#This Row],[43985]]</f>
        <v>0</v>
      </c>
      <c r="CO593">
        <f>+Casos_PN_CORR[[#This Row],[43987]]-Casos_PN_CORR[[#This Row],[43986]]</f>
        <v>0</v>
      </c>
      <c r="CP593">
        <f>+Casos_PN_CORR[[#This Row],[43988]]-Casos_PN_CORR[[#This Row],[43987]]</f>
        <v>0</v>
      </c>
      <c r="CQ593">
        <f>+Casos_PN_CORR[[#This Row],[43989]]-Casos_PN_CORR[[#This Row],[43988]]</f>
        <v>0</v>
      </c>
      <c r="CR593">
        <f>+Casos_PN_CORR[[#This Row],[43990]]-Casos_PN_CORR[[#This Row],[43989]]</f>
        <v>0</v>
      </c>
      <c r="CS593">
        <f>+Casos_PN_CORR[[#This Row],[43991]]-Casos_PN_CORR[[#This Row],[43990]]</f>
        <v>0</v>
      </c>
      <c r="CT593">
        <f>+Casos_PN_CORR[[#This Row],[43992]]-Casos_PN_CORR[[#This Row],[43991]]</f>
        <v>0</v>
      </c>
      <c r="CU593">
        <f>+Casos_PN_CORR[[#This Row],[43993]]-Casos_PN_CORR[[#This Row],[43992]]</f>
        <v>0</v>
      </c>
    </row>
    <row r="594" spans="1:99" x14ac:dyDescent="0.3">
      <c r="A594">
        <v>80201</v>
      </c>
      <c r="B594" s="2" t="s">
        <v>99</v>
      </c>
      <c r="C594" s="2" t="s">
        <v>612</v>
      </c>
      <c r="D594" s="2" t="s">
        <v>744</v>
      </c>
      <c r="E594" s="4">
        <f t="shared" si="9"/>
        <v>0</v>
      </c>
      <c r="F594">
        <f>+Casos_PN_CORR[[#This Row],[43900]]</f>
        <v>0</v>
      </c>
      <c r="G594">
        <f>+Casos_PN_CORR[[#This Row],[43901]]-Casos_PN_CORR[[#This Row],[43900]]</f>
        <v>0</v>
      </c>
      <c r="H594">
        <f>+Casos_PN_CORR[[#This Row],[43902]]-Casos_PN_CORR[[#This Row],[43901]]</f>
        <v>0</v>
      </c>
      <c r="I594">
        <f>+Casos_PN_CORR[[#This Row],[43903]]-Casos_PN_CORR[[#This Row],[43902]]</f>
        <v>0</v>
      </c>
      <c r="J594">
        <f>+Casos_PN_CORR[[#This Row],[43904]]-Casos_PN_CORR[[#This Row],[43903]]</f>
        <v>0</v>
      </c>
      <c r="K594">
        <f>+Casos_PN_CORR[[#This Row],[43905]]-Casos_PN_CORR[[#This Row],[43904]]</f>
        <v>0</v>
      </c>
      <c r="L594">
        <f>+Casos_PN_CORR[[#This Row],[43906]]-Casos_PN_CORR[[#This Row],[43905]]</f>
        <v>0</v>
      </c>
      <c r="M594">
        <f>+Casos_PN_CORR[[#This Row],[43907]]-Casos_PN_CORR[[#This Row],[43906]]</f>
        <v>0</v>
      </c>
      <c r="N594">
        <f>+Casos_PN_CORR[[#This Row],[43908]]-Casos_PN_CORR[[#This Row],[43907]]</f>
        <v>0</v>
      </c>
      <c r="O594">
        <f>+Casos_PN_CORR[[#This Row],[43909]]-Casos_PN_CORR[[#This Row],[43908]]</f>
        <v>0</v>
      </c>
      <c r="P594">
        <f>+Casos_PN_CORR[[#This Row],[43910]]-Casos_PN_CORR[[#This Row],[43909]]</f>
        <v>0</v>
      </c>
      <c r="Q594">
        <f>+Casos_PN_CORR[[#This Row],[43911]]-Casos_PN_CORR[[#This Row],[43910]]</f>
        <v>0</v>
      </c>
      <c r="R594">
        <f>+Casos_PN_CORR[[#This Row],[43912]]-Casos_PN_CORR[[#This Row],[43911]]</f>
        <v>0</v>
      </c>
      <c r="S594">
        <f>+Casos_PN_CORR[[#This Row],[43913]]-Casos_PN_CORR[[#This Row],[43912]]</f>
        <v>0</v>
      </c>
      <c r="T594">
        <f>+Casos_PN_CORR[[#This Row],[43914]]-Casos_PN_CORR[[#This Row],[43913]]</f>
        <v>0</v>
      </c>
      <c r="U594">
        <f>+Casos_PN_CORR[[#This Row],[43915]]-Casos_PN_CORR[[#This Row],[43914]]</f>
        <v>0</v>
      </c>
      <c r="V594">
        <f>+Casos_PN_CORR[[#This Row],[43916]]-Casos_PN_CORR[[#This Row],[43915]]</f>
        <v>0</v>
      </c>
      <c r="W594">
        <f>+Casos_PN_CORR[[#This Row],[43917]]-Casos_PN_CORR[[#This Row],[43916]]</f>
        <v>0</v>
      </c>
      <c r="X594">
        <f>+Casos_PN_CORR[[#This Row],[43918]]-Casos_PN_CORR[[#This Row],[43917]]</f>
        <v>0</v>
      </c>
      <c r="Y594">
        <f>+Casos_PN_CORR[[#This Row],[43919]]-Casos_PN_CORR[[#This Row],[43918]]</f>
        <v>0</v>
      </c>
      <c r="Z594">
        <f>+Casos_PN_CORR[[#This Row],[43920]]-Casos_PN_CORR[[#This Row],[43919]]</f>
        <v>0</v>
      </c>
      <c r="AA594">
        <f>+Casos_PN_CORR[[#This Row],[43921]]-Casos_PN_CORR[[#This Row],[43920]]</f>
        <v>0</v>
      </c>
      <c r="AB594">
        <f>+Casos_PN_CORR[[#This Row],[43922]]-Casos_PN_CORR[[#This Row],[43921]]</f>
        <v>0</v>
      </c>
      <c r="AC594">
        <f>+Casos_PN_CORR[[#This Row],[43923]]-Casos_PN_CORR[[#This Row],[43922]]</f>
        <v>0</v>
      </c>
      <c r="AD594">
        <f>+Casos_PN_CORR[[#This Row],[43924]]-Casos_PN_CORR[[#This Row],[43923]]</f>
        <v>0</v>
      </c>
      <c r="AE594">
        <f>+Casos_PN_CORR[[#This Row],[43925]]-Casos_PN_CORR[[#This Row],[43924]]</f>
        <v>0</v>
      </c>
      <c r="AF594">
        <f>+Casos_PN_CORR[[#This Row],[43926]]-Casos_PN_CORR[[#This Row],[43925]]</f>
        <v>0</v>
      </c>
      <c r="AG594">
        <f>+Casos_PN_CORR[[#This Row],[43927]]-Casos_PN_CORR[[#This Row],[43926]]</f>
        <v>0</v>
      </c>
      <c r="AH594">
        <f>+Casos_PN_CORR[[#This Row],[43928]]-Casos_PN_CORR[[#This Row],[43927]]</f>
        <v>0</v>
      </c>
      <c r="AI594">
        <f>+Casos_PN_CORR[[#This Row],[43929]]-Casos_PN_CORR[[#This Row],[43928]]</f>
        <v>0</v>
      </c>
      <c r="AJ594">
        <f>+Casos_PN_CORR[[#This Row],[43930]]-Casos_PN_CORR[[#This Row],[43929]]</f>
        <v>0</v>
      </c>
      <c r="AK594">
        <f>+Casos_PN_CORR[[#This Row],[43931]]-Casos_PN_CORR[[#This Row],[43930]]</f>
        <v>0</v>
      </c>
      <c r="AL594">
        <f>+Casos_PN_CORR[[#This Row],[43932]]-Casos_PN_CORR[[#This Row],[43931]]</f>
        <v>0</v>
      </c>
      <c r="AM594">
        <f>+Casos_PN_CORR[[#This Row],[43933]]-Casos_PN_CORR[[#This Row],[43932]]</f>
        <v>0</v>
      </c>
      <c r="AN594">
        <f>+Casos_PN_CORR[[#This Row],[43934]]-Casos_PN_CORR[[#This Row],[43933]]</f>
        <v>0</v>
      </c>
      <c r="AO594">
        <f>+Casos_PN_CORR[[#This Row],[43935]]-Casos_PN_CORR[[#This Row],[43934]]</f>
        <v>0</v>
      </c>
      <c r="AP594">
        <f>+Casos_PN_CORR[[#This Row],[43936]]-Casos_PN_CORR[[#This Row],[43935]]</f>
        <v>0</v>
      </c>
      <c r="AQ594">
        <f>+Casos_PN_CORR[[#This Row],[43937]]-Casos_PN_CORR[[#This Row],[43936]]</f>
        <v>0</v>
      </c>
      <c r="AR594">
        <f>+Casos_PN_CORR[[#This Row],[43938]]-Casos_PN_CORR[[#This Row],[43937]]</f>
        <v>0</v>
      </c>
      <c r="AS594">
        <f>+Casos_PN_CORR[[#This Row],[43939]]-Casos_PN_CORR[[#This Row],[43938]]</f>
        <v>0</v>
      </c>
      <c r="AT594">
        <f>+Casos_PN_CORR[[#This Row],[43940]]-Casos_PN_CORR[[#This Row],[43939]]</f>
        <v>0</v>
      </c>
      <c r="AU594">
        <f>+Casos_PN_CORR[[#This Row],[43941]]-Casos_PN_CORR[[#This Row],[43940]]</f>
        <v>0</v>
      </c>
      <c r="AV594">
        <f>+Casos_PN_CORR[[#This Row],[43942]]-Casos_PN_CORR[[#This Row],[43941]]</f>
        <v>0</v>
      </c>
      <c r="AW594">
        <f>+Casos_PN_CORR[[#This Row],[43943]]-Casos_PN_CORR[[#This Row],[43942]]</f>
        <v>0</v>
      </c>
      <c r="AX594">
        <f>+Casos_PN_CORR[[#This Row],[43944]]-Casos_PN_CORR[[#This Row],[43943]]</f>
        <v>0</v>
      </c>
      <c r="AY594">
        <f>+Casos_PN_CORR[[#This Row],[43945]]-Casos_PN_CORR[[#This Row],[43944]]</f>
        <v>0</v>
      </c>
      <c r="AZ594">
        <f>+Casos_PN_CORR[[#This Row],[43946]]-Casos_PN_CORR[[#This Row],[43945]]</f>
        <v>0</v>
      </c>
      <c r="BA594">
        <f>+Casos_PN_CORR[[#This Row],[43947]]-Casos_PN_CORR[[#This Row],[43946]]</f>
        <v>0</v>
      </c>
      <c r="BB594">
        <f>+Casos_PN_CORR[[#This Row],[43948]]-Casos_PN_CORR[[#This Row],[43947]]</f>
        <v>0</v>
      </c>
      <c r="BC594">
        <f>+Casos_PN_CORR[[#This Row],[43949]]-Casos_PN_CORR[[#This Row],[43948]]</f>
        <v>0</v>
      </c>
      <c r="BD594">
        <f>+Casos_PN_CORR[[#This Row],[43950]]-Casos_PN_CORR[[#This Row],[43949]]</f>
        <v>0</v>
      </c>
      <c r="BE594">
        <f>+Casos_PN_CORR[[#This Row],[43951]]-Casos_PN_CORR[[#This Row],[43950]]</f>
        <v>0</v>
      </c>
      <c r="BF594">
        <f>+Casos_PN_CORR[[#This Row],[43952]]-Casos_PN_CORR[[#This Row],[43951]]</f>
        <v>0</v>
      </c>
      <c r="BG594">
        <f>+Casos_PN_CORR[[#This Row],[43953]]-Casos_PN_CORR[[#This Row],[43952]]</f>
        <v>0</v>
      </c>
      <c r="BH594">
        <f>+Casos_PN_CORR[[#This Row],[43954]]-Casos_PN_CORR[[#This Row],[43953]]</f>
        <v>0</v>
      </c>
      <c r="BI594">
        <f>+Casos_PN_CORR[[#This Row],[43955]]-Casos_PN_CORR[[#This Row],[43954]]</f>
        <v>0</v>
      </c>
      <c r="BJ594">
        <f>+Casos_PN_CORR[[#This Row],[43956]]-Casos_PN_CORR[[#This Row],[43955]]</f>
        <v>0</v>
      </c>
      <c r="BK594">
        <f>+Casos_PN_CORR[[#This Row],[43957]]-Casos_PN_CORR[[#This Row],[43956]]</f>
        <v>0</v>
      </c>
      <c r="BL594">
        <f>+Casos_PN_CORR[[#This Row],[43958]]-Casos_PN_CORR[[#This Row],[43957]]</f>
        <v>0</v>
      </c>
      <c r="BM594">
        <f>+Casos_PN_CORR[[#This Row],[43959]]-Casos_PN_CORR[[#This Row],[43958]]</f>
        <v>0</v>
      </c>
      <c r="BN594">
        <f>+Casos_PN_CORR[[#This Row],[43960]]-Casos_PN_CORR[[#This Row],[43959]]</f>
        <v>0</v>
      </c>
      <c r="BO594">
        <f>+Casos_PN_CORR[[#This Row],[43961]]-Casos_PN_CORR[[#This Row],[43960]]</f>
        <v>0</v>
      </c>
      <c r="BP594">
        <f>+Casos_PN_CORR[[#This Row],[43962]]-Casos_PN_CORR[[#This Row],[43961]]</f>
        <v>0</v>
      </c>
      <c r="BQ594">
        <f>+Casos_PN_CORR[[#This Row],[43963]]-Casos_PN_CORR[[#This Row],[43962]]</f>
        <v>0</v>
      </c>
      <c r="BR594">
        <f>+Casos_PN_CORR[[#This Row],[43964]]-Casos_PN_CORR[[#This Row],[43963]]</f>
        <v>0</v>
      </c>
      <c r="BS594">
        <f>+Casos_PN_CORR[[#This Row],[43965]]-Casos_PN_CORR[[#This Row],[43964]]</f>
        <v>0</v>
      </c>
      <c r="BT594">
        <f>+Casos_PN_CORR[[#This Row],[43966]]-Casos_PN_CORR[[#This Row],[43965]]</f>
        <v>0</v>
      </c>
      <c r="BU594">
        <f>+Casos_PN_CORR[[#This Row],[43967]]-Casos_PN_CORR[[#This Row],[43966]]</f>
        <v>0</v>
      </c>
      <c r="BV594">
        <f>+Casos_PN_CORR[[#This Row],[43968]]-Casos_PN_CORR[[#This Row],[43967]]</f>
        <v>0</v>
      </c>
      <c r="BW594">
        <f>+Casos_PN_CORR[[#This Row],[43969]]-Casos_PN_CORR[[#This Row],[43968]]</f>
        <v>0</v>
      </c>
      <c r="BX594">
        <f>+Casos_PN_CORR[[#This Row],[43970]]-Casos_PN_CORR[[#This Row],[43969]]</f>
        <v>0</v>
      </c>
      <c r="BY594">
        <f>+Casos_PN_CORR[[#This Row],[43971]]-Casos_PN_CORR[[#This Row],[43970]]</f>
        <v>0</v>
      </c>
      <c r="BZ594">
        <f>+Casos_PN_CORR[[#This Row],[43972]]-Casos_PN_CORR[[#This Row],[43971]]</f>
        <v>0</v>
      </c>
      <c r="CA594">
        <f>+Casos_PN_CORR[[#This Row],[43973]]-Casos_PN_CORR[[#This Row],[43972]]</f>
        <v>0</v>
      </c>
      <c r="CB594">
        <f>+Casos_PN_CORR[[#This Row],[43974]]-Casos_PN_CORR[[#This Row],[43973]]</f>
        <v>0</v>
      </c>
      <c r="CC594">
        <f>+Casos_PN_CORR[[#This Row],[43975]]-Casos_PN_CORR[[#This Row],[43974]]</f>
        <v>0</v>
      </c>
      <c r="CD594">
        <f>+Casos_PN_CORR[[#This Row],[43976]]-Casos_PN_CORR[[#This Row],[43975]]</f>
        <v>0</v>
      </c>
      <c r="CE594">
        <f>+Casos_PN_CORR[[#This Row],[43977]]-Casos_PN_CORR[[#This Row],[43976]]</f>
        <v>0</v>
      </c>
      <c r="CF594">
        <f>+Casos_PN_CORR[[#This Row],[43978]]-Casos_PN_CORR[[#This Row],[43977]]</f>
        <v>0</v>
      </c>
      <c r="CG594">
        <f>+Casos_PN_CORR[[#This Row],[43979]]-Casos_PN_CORR[[#This Row],[43978]]</f>
        <v>0</v>
      </c>
      <c r="CH594">
        <f>+Casos_PN_CORR[[#This Row],[43980]]-Casos_PN_CORR[[#This Row],[43979]]</f>
        <v>0</v>
      </c>
      <c r="CI594">
        <f>+Casos_PN_CORR[[#This Row],[43981]]-Casos_PN_CORR[[#This Row],[43980]]</f>
        <v>0</v>
      </c>
      <c r="CJ594">
        <f>+Casos_PN_CORR[[#This Row],[43982]]-Casos_PN_CORR[[#This Row],[43981]]</f>
        <v>0</v>
      </c>
      <c r="CK594">
        <f>+Casos_PN_CORR[[#This Row],[43983]]-Casos_PN_CORR[[#This Row],[43982]]</f>
        <v>0</v>
      </c>
      <c r="CL594">
        <f>+Casos_PN_CORR[[#This Row],[43984]]-Casos_PN_CORR[[#This Row],[43983]]</f>
        <v>0</v>
      </c>
      <c r="CM594">
        <f>+Casos_PN_CORR[[#This Row],[43985]]-Casos_PN_CORR[[#This Row],[43984]]</f>
        <v>0</v>
      </c>
      <c r="CN594">
        <f>+Casos_PN_CORR[[#This Row],[43986]]-Casos_PN_CORR[[#This Row],[43985]]</f>
        <v>0</v>
      </c>
      <c r="CO594">
        <f>+Casos_PN_CORR[[#This Row],[43987]]-Casos_PN_CORR[[#This Row],[43986]]</f>
        <v>0</v>
      </c>
      <c r="CP594">
        <f>+Casos_PN_CORR[[#This Row],[43988]]-Casos_PN_CORR[[#This Row],[43987]]</f>
        <v>0</v>
      </c>
      <c r="CQ594">
        <f>+Casos_PN_CORR[[#This Row],[43989]]-Casos_PN_CORR[[#This Row],[43988]]</f>
        <v>0</v>
      </c>
      <c r="CR594">
        <f>+Casos_PN_CORR[[#This Row],[43990]]-Casos_PN_CORR[[#This Row],[43989]]</f>
        <v>0</v>
      </c>
      <c r="CS594">
        <f>+Casos_PN_CORR[[#This Row],[43991]]-Casos_PN_CORR[[#This Row],[43990]]</f>
        <v>0</v>
      </c>
      <c r="CT594">
        <f>+Casos_PN_CORR[[#This Row],[43992]]-Casos_PN_CORR[[#This Row],[43991]]</f>
        <v>0</v>
      </c>
      <c r="CU594">
        <f>+Casos_PN_CORR[[#This Row],[43993]]-Casos_PN_CORR[[#This Row],[43992]]</f>
        <v>0</v>
      </c>
    </row>
    <row r="595" spans="1:99" x14ac:dyDescent="0.3">
      <c r="A595">
        <v>40609</v>
      </c>
      <c r="B595" s="2" t="s">
        <v>154</v>
      </c>
      <c r="C595" s="2" t="s">
        <v>171</v>
      </c>
      <c r="D595" s="2" t="s">
        <v>368</v>
      </c>
      <c r="E595" s="4">
        <f t="shared" si="9"/>
        <v>0</v>
      </c>
      <c r="F595">
        <f>+Casos_PN_CORR[[#This Row],[43900]]</f>
        <v>0</v>
      </c>
      <c r="G595">
        <f>+Casos_PN_CORR[[#This Row],[43901]]-Casos_PN_CORR[[#This Row],[43900]]</f>
        <v>0</v>
      </c>
      <c r="H595">
        <f>+Casos_PN_CORR[[#This Row],[43902]]-Casos_PN_CORR[[#This Row],[43901]]</f>
        <v>0</v>
      </c>
      <c r="I595">
        <f>+Casos_PN_CORR[[#This Row],[43903]]-Casos_PN_CORR[[#This Row],[43902]]</f>
        <v>0</v>
      </c>
      <c r="J595">
        <f>+Casos_PN_CORR[[#This Row],[43904]]-Casos_PN_CORR[[#This Row],[43903]]</f>
        <v>0</v>
      </c>
      <c r="K595">
        <f>+Casos_PN_CORR[[#This Row],[43905]]-Casos_PN_CORR[[#This Row],[43904]]</f>
        <v>0</v>
      </c>
      <c r="L595">
        <f>+Casos_PN_CORR[[#This Row],[43906]]-Casos_PN_CORR[[#This Row],[43905]]</f>
        <v>0</v>
      </c>
      <c r="M595">
        <f>+Casos_PN_CORR[[#This Row],[43907]]-Casos_PN_CORR[[#This Row],[43906]]</f>
        <v>0</v>
      </c>
      <c r="N595">
        <f>+Casos_PN_CORR[[#This Row],[43908]]-Casos_PN_CORR[[#This Row],[43907]]</f>
        <v>0</v>
      </c>
      <c r="O595">
        <f>+Casos_PN_CORR[[#This Row],[43909]]-Casos_PN_CORR[[#This Row],[43908]]</f>
        <v>0</v>
      </c>
      <c r="P595">
        <f>+Casos_PN_CORR[[#This Row],[43910]]-Casos_PN_CORR[[#This Row],[43909]]</f>
        <v>0</v>
      </c>
      <c r="Q595">
        <f>+Casos_PN_CORR[[#This Row],[43911]]-Casos_PN_CORR[[#This Row],[43910]]</f>
        <v>0</v>
      </c>
      <c r="R595">
        <f>+Casos_PN_CORR[[#This Row],[43912]]-Casos_PN_CORR[[#This Row],[43911]]</f>
        <v>0</v>
      </c>
      <c r="S595">
        <f>+Casos_PN_CORR[[#This Row],[43913]]-Casos_PN_CORR[[#This Row],[43912]]</f>
        <v>0</v>
      </c>
      <c r="T595">
        <f>+Casos_PN_CORR[[#This Row],[43914]]-Casos_PN_CORR[[#This Row],[43913]]</f>
        <v>0</v>
      </c>
      <c r="U595">
        <f>+Casos_PN_CORR[[#This Row],[43915]]-Casos_PN_CORR[[#This Row],[43914]]</f>
        <v>0</v>
      </c>
      <c r="V595">
        <f>+Casos_PN_CORR[[#This Row],[43916]]-Casos_PN_CORR[[#This Row],[43915]]</f>
        <v>0</v>
      </c>
      <c r="W595">
        <f>+Casos_PN_CORR[[#This Row],[43917]]-Casos_PN_CORR[[#This Row],[43916]]</f>
        <v>0</v>
      </c>
      <c r="X595">
        <f>+Casos_PN_CORR[[#This Row],[43918]]-Casos_PN_CORR[[#This Row],[43917]]</f>
        <v>0</v>
      </c>
      <c r="Y595">
        <f>+Casos_PN_CORR[[#This Row],[43919]]-Casos_PN_CORR[[#This Row],[43918]]</f>
        <v>0</v>
      </c>
      <c r="Z595">
        <f>+Casos_PN_CORR[[#This Row],[43920]]-Casos_PN_CORR[[#This Row],[43919]]</f>
        <v>0</v>
      </c>
      <c r="AA595">
        <f>+Casos_PN_CORR[[#This Row],[43921]]-Casos_PN_CORR[[#This Row],[43920]]</f>
        <v>0</v>
      </c>
      <c r="AB595">
        <f>+Casos_PN_CORR[[#This Row],[43922]]-Casos_PN_CORR[[#This Row],[43921]]</f>
        <v>0</v>
      </c>
      <c r="AC595">
        <f>+Casos_PN_CORR[[#This Row],[43923]]-Casos_PN_CORR[[#This Row],[43922]]</f>
        <v>0</v>
      </c>
      <c r="AD595">
        <f>+Casos_PN_CORR[[#This Row],[43924]]-Casos_PN_CORR[[#This Row],[43923]]</f>
        <v>0</v>
      </c>
      <c r="AE595">
        <f>+Casos_PN_CORR[[#This Row],[43925]]-Casos_PN_CORR[[#This Row],[43924]]</f>
        <v>0</v>
      </c>
      <c r="AF595">
        <f>+Casos_PN_CORR[[#This Row],[43926]]-Casos_PN_CORR[[#This Row],[43925]]</f>
        <v>0</v>
      </c>
      <c r="AG595">
        <f>+Casos_PN_CORR[[#This Row],[43927]]-Casos_PN_CORR[[#This Row],[43926]]</f>
        <v>0</v>
      </c>
      <c r="AH595">
        <f>+Casos_PN_CORR[[#This Row],[43928]]-Casos_PN_CORR[[#This Row],[43927]]</f>
        <v>0</v>
      </c>
      <c r="AI595">
        <f>+Casos_PN_CORR[[#This Row],[43929]]-Casos_PN_CORR[[#This Row],[43928]]</f>
        <v>0</v>
      </c>
      <c r="AJ595">
        <f>+Casos_PN_CORR[[#This Row],[43930]]-Casos_PN_CORR[[#This Row],[43929]]</f>
        <v>0</v>
      </c>
      <c r="AK595">
        <f>+Casos_PN_CORR[[#This Row],[43931]]-Casos_PN_CORR[[#This Row],[43930]]</f>
        <v>0</v>
      </c>
      <c r="AL595">
        <f>+Casos_PN_CORR[[#This Row],[43932]]-Casos_PN_CORR[[#This Row],[43931]]</f>
        <v>0</v>
      </c>
      <c r="AM595">
        <f>+Casos_PN_CORR[[#This Row],[43933]]-Casos_PN_CORR[[#This Row],[43932]]</f>
        <v>0</v>
      </c>
      <c r="AN595">
        <f>+Casos_PN_CORR[[#This Row],[43934]]-Casos_PN_CORR[[#This Row],[43933]]</f>
        <v>0</v>
      </c>
      <c r="AO595">
        <f>+Casos_PN_CORR[[#This Row],[43935]]-Casos_PN_CORR[[#This Row],[43934]]</f>
        <v>0</v>
      </c>
      <c r="AP595">
        <f>+Casos_PN_CORR[[#This Row],[43936]]-Casos_PN_CORR[[#This Row],[43935]]</f>
        <v>0</v>
      </c>
      <c r="AQ595">
        <f>+Casos_PN_CORR[[#This Row],[43937]]-Casos_PN_CORR[[#This Row],[43936]]</f>
        <v>0</v>
      </c>
      <c r="AR595">
        <f>+Casos_PN_CORR[[#This Row],[43938]]-Casos_PN_CORR[[#This Row],[43937]]</f>
        <v>0</v>
      </c>
      <c r="AS595">
        <f>+Casos_PN_CORR[[#This Row],[43939]]-Casos_PN_CORR[[#This Row],[43938]]</f>
        <v>0</v>
      </c>
      <c r="AT595">
        <f>+Casos_PN_CORR[[#This Row],[43940]]-Casos_PN_CORR[[#This Row],[43939]]</f>
        <v>0</v>
      </c>
      <c r="AU595">
        <f>+Casos_PN_CORR[[#This Row],[43941]]-Casos_PN_CORR[[#This Row],[43940]]</f>
        <v>0</v>
      </c>
      <c r="AV595">
        <f>+Casos_PN_CORR[[#This Row],[43942]]-Casos_PN_CORR[[#This Row],[43941]]</f>
        <v>0</v>
      </c>
      <c r="AW595">
        <f>+Casos_PN_CORR[[#This Row],[43943]]-Casos_PN_CORR[[#This Row],[43942]]</f>
        <v>0</v>
      </c>
      <c r="AX595">
        <f>+Casos_PN_CORR[[#This Row],[43944]]-Casos_PN_CORR[[#This Row],[43943]]</f>
        <v>0</v>
      </c>
      <c r="AY595">
        <f>+Casos_PN_CORR[[#This Row],[43945]]-Casos_PN_CORR[[#This Row],[43944]]</f>
        <v>0</v>
      </c>
      <c r="AZ595">
        <f>+Casos_PN_CORR[[#This Row],[43946]]-Casos_PN_CORR[[#This Row],[43945]]</f>
        <v>0</v>
      </c>
      <c r="BA595">
        <f>+Casos_PN_CORR[[#This Row],[43947]]-Casos_PN_CORR[[#This Row],[43946]]</f>
        <v>0</v>
      </c>
      <c r="BB595">
        <f>+Casos_PN_CORR[[#This Row],[43948]]-Casos_PN_CORR[[#This Row],[43947]]</f>
        <v>0</v>
      </c>
      <c r="BC595">
        <f>+Casos_PN_CORR[[#This Row],[43949]]-Casos_PN_CORR[[#This Row],[43948]]</f>
        <v>0</v>
      </c>
      <c r="BD595">
        <f>+Casos_PN_CORR[[#This Row],[43950]]-Casos_PN_CORR[[#This Row],[43949]]</f>
        <v>0</v>
      </c>
      <c r="BE595">
        <f>+Casos_PN_CORR[[#This Row],[43951]]-Casos_PN_CORR[[#This Row],[43950]]</f>
        <v>0</v>
      </c>
      <c r="BF595">
        <f>+Casos_PN_CORR[[#This Row],[43952]]-Casos_PN_CORR[[#This Row],[43951]]</f>
        <v>0</v>
      </c>
      <c r="BG595">
        <f>+Casos_PN_CORR[[#This Row],[43953]]-Casos_PN_CORR[[#This Row],[43952]]</f>
        <v>0</v>
      </c>
      <c r="BH595">
        <f>+Casos_PN_CORR[[#This Row],[43954]]-Casos_PN_CORR[[#This Row],[43953]]</f>
        <v>0</v>
      </c>
      <c r="BI595">
        <f>+Casos_PN_CORR[[#This Row],[43955]]-Casos_PN_CORR[[#This Row],[43954]]</f>
        <v>0</v>
      </c>
      <c r="BJ595">
        <f>+Casos_PN_CORR[[#This Row],[43956]]-Casos_PN_CORR[[#This Row],[43955]]</f>
        <v>0</v>
      </c>
      <c r="BK595">
        <f>+Casos_PN_CORR[[#This Row],[43957]]-Casos_PN_CORR[[#This Row],[43956]]</f>
        <v>0</v>
      </c>
      <c r="BL595">
        <f>+Casos_PN_CORR[[#This Row],[43958]]-Casos_PN_CORR[[#This Row],[43957]]</f>
        <v>0</v>
      </c>
      <c r="BM595">
        <f>+Casos_PN_CORR[[#This Row],[43959]]-Casos_PN_CORR[[#This Row],[43958]]</f>
        <v>0</v>
      </c>
      <c r="BN595">
        <f>+Casos_PN_CORR[[#This Row],[43960]]-Casos_PN_CORR[[#This Row],[43959]]</f>
        <v>0</v>
      </c>
      <c r="BO595">
        <f>+Casos_PN_CORR[[#This Row],[43961]]-Casos_PN_CORR[[#This Row],[43960]]</f>
        <v>0</v>
      </c>
      <c r="BP595">
        <f>+Casos_PN_CORR[[#This Row],[43962]]-Casos_PN_CORR[[#This Row],[43961]]</f>
        <v>0</v>
      </c>
      <c r="BQ595">
        <f>+Casos_PN_CORR[[#This Row],[43963]]-Casos_PN_CORR[[#This Row],[43962]]</f>
        <v>0</v>
      </c>
      <c r="BR595">
        <f>+Casos_PN_CORR[[#This Row],[43964]]-Casos_PN_CORR[[#This Row],[43963]]</f>
        <v>0</v>
      </c>
      <c r="BS595">
        <f>+Casos_PN_CORR[[#This Row],[43965]]-Casos_PN_CORR[[#This Row],[43964]]</f>
        <v>0</v>
      </c>
      <c r="BT595">
        <f>+Casos_PN_CORR[[#This Row],[43966]]-Casos_PN_CORR[[#This Row],[43965]]</f>
        <v>0</v>
      </c>
      <c r="BU595">
        <f>+Casos_PN_CORR[[#This Row],[43967]]-Casos_PN_CORR[[#This Row],[43966]]</f>
        <v>0</v>
      </c>
      <c r="BV595">
        <f>+Casos_PN_CORR[[#This Row],[43968]]-Casos_PN_CORR[[#This Row],[43967]]</f>
        <v>0</v>
      </c>
      <c r="BW595">
        <f>+Casos_PN_CORR[[#This Row],[43969]]-Casos_PN_CORR[[#This Row],[43968]]</f>
        <v>0</v>
      </c>
      <c r="BX595">
        <f>+Casos_PN_CORR[[#This Row],[43970]]-Casos_PN_CORR[[#This Row],[43969]]</f>
        <v>0</v>
      </c>
      <c r="BY595">
        <f>+Casos_PN_CORR[[#This Row],[43971]]-Casos_PN_CORR[[#This Row],[43970]]</f>
        <v>0</v>
      </c>
      <c r="BZ595">
        <f>+Casos_PN_CORR[[#This Row],[43972]]-Casos_PN_CORR[[#This Row],[43971]]</f>
        <v>0</v>
      </c>
      <c r="CA595">
        <f>+Casos_PN_CORR[[#This Row],[43973]]-Casos_PN_CORR[[#This Row],[43972]]</f>
        <v>0</v>
      </c>
      <c r="CB595">
        <f>+Casos_PN_CORR[[#This Row],[43974]]-Casos_PN_CORR[[#This Row],[43973]]</f>
        <v>0</v>
      </c>
      <c r="CC595">
        <f>+Casos_PN_CORR[[#This Row],[43975]]-Casos_PN_CORR[[#This Row],[43974]]</f>
        <v>0</v>
      </c>
      <c r="CD595">
        <f>+Casos_PN_CORR[[#This Row],[43976]]-Casos_PN_CORR[[#This Row],[43975]]</f>
        <v>0</v>
      </c>
      <c r="CE595">
        <f>+Casos_PN_CORR[[#This Row],[43977]]-Casos_PN_CORR[[#This Row],[43976]]</f>
        <v>0</v>
      </c>
      <c r="CF595">
        <f>+Casos_PN_CORR[[#This Row],[43978]]-Casos_PN_CORR[[#This Row],[43977]]</f>
        <v>0</v>
      </c>
      <c r="CG595">
        <f>+Casos_PN_CORR[[#This Row],[43979]]-Casos_PN_CORR[[#This Row],[43978]]</f>
        <v>0</v>
      </c>
      <c r="CH595">
        <f>+Casos_PN_CORR[[#This Row],[43980]]-Casos_PN_CORR[[#This Row],[43979]]</f>
        <v>0</v>
      </c>
      <c r="CI595">
        <f>+Casos_PN_CORR[[#This Row],[43981]]-Casos_PN_CORR[[#This Row],[43980]]</f>
        <v>0</v>
      </c>
      <c r="CJ595">
        <f>+Casos_PN_CORR[[#This Row],[43982]]-Casos_PN_CORR[[#This Row],[43981]]</f>
        <v>0</v>
      </c>
      <c r="CK595">
        <f>+Casos_PN_CORR[[#This Row],[43983]]-Casos_PN_CORR[[#This Row],[43982]]</f>
        <v>0</v>
      </c>
      <c r="CL595">
        <f>+Casos_PN_CORR[[#This Row],[43984]]-Casos_PN_CORR[[#This Row],[43983]]</f>
        <v>0</v>
      </c>
      <c r="CM595">
        <f>+Casos_PN_CORR[[#This Row],[43985]]-Casos_PN_CORR[[#This Row],[43984]]</f>
        <v>0</v>
      </c>
      <c r="CN595">
        <f>+Casos_PN_CORR[[#This Row],[43986]]-Casos_PN_CORR[[#This Row],[43985]]</f>
        <v>0</v>
      </c>
      <c r="CO595">
        <f>+Casos_PN_CORR[[#This Row],[43987]]-Casos_PN_CORR[[#This Row],[43986]]</f>
        <v>0</v>
      </c>
      <c r="CP595">
        <f>+Casos_PN_CORR[[#This Row],[43988]]-Casos_PN_CORR[[#This Row],[43987]]</f>
        <v>0</v>
      </c>
      <c r="CQ595">
        <f>+Casos_PN_CORR[[#This Row],[43989]]-Casos_PN_CORR[[#This Row],[43988]]</f>
        <v>0</v>
      </c>
      <c r="CR595">
        <f>+Casos_PN_CORR[[#This Row],[43990]]-Casos_PN_CORR[[#This Row],[43989]]</f>
        <v>0</v>
      </c>
      <c r="CS595">
        <f>+Casos_PN_CORR[[#This Row],[43991]]-Casos_PN_CORR[[#This Row],[43990]]</f>
        <v>0</v>
      </c>
      <c r="CT595">
        <f>+Casos_PN_CORR[[#This Row],[43992]]-Casos_PN_CORR[[#This Row],[43991]]</f>
        <v>0</v>
      </c>
      <c r="CU595">
        <f>+Casos_PN_CORR[[#This Row],[43993]]-Casos_PN_CORR[[#This Row],[43992]]</f>
        <v>0</v>
      </c>
    </row>
    <row r="596" spans="1:99" x14ac:dyDescent="0.3">
      <c r="A596">
        <v>40610</v>
      </c>
      <c r="B596" s="2" t="s">
        <v>154</v>
      </c>
      <c r="C596" s="2" t="s">
        <v>171</v>
      </c>
      <c r="D596" s="2" t="s">
        <v>244</v>
      </c>
      <c r="E596" s="4">
        <f t="shared" si="9"/>
        <v>0</v>
      </c>
      <c r="F596">
        <f>+Casos_PN_CORR[[#This Row],[43900]]</f>
        <v>0</v>
      </c>
      <c r="G596">
        <f>+Casos_PN_CORR[[#This Row],[43901]]-Casos_PN_CORR[[#This Row],[43900]]</f>
        <v>0</v>
      </c>
      <c r="H596">
        <f>+Casos_PN_CORR[[#This Row],[43902]]-Casos_PN_CORR[[#This Row],[43901]]</f>
        <v>0</v>
      </c>
      <c r="I596">
        <f>+Casos_PN_CORR[[#This Row],[43903]]-Casos_PN_CORR[[#This Row],[43902]]</f>
        <v>0</v>
      </c>
      <c r="J596">
        <f>+Casos_PN_CORR[[#This Row],[43904]]-Casos_PN_CORR[[#This Row],[43903]]</f>
        <v>0</v>
      </c>
      <c r="K596">
        <f>+Casos_PN_CORR[[#This Row],[43905]]-Casos_PN_CORR[[#This Row],[43904]]</f>
        <v>0</v>
      </c>
      <c r="L596">
        <f>+Casos_PN_CORR[[#This Row],[43906]]-Casos_PN_CORR[[#This Row],[43905]]</f>
        <v>0</v>
      </c>
      <c r="M596">
        <f>+Casos_PN_CORR[[#This Row],[43907]]-Casos_PN_CORR[[#This Row],[43906]]</f>
        <v>0</v>
      </c>
      <c r="N596">
        <f>+Casos_PN_CORR[[#This Row],[43908]]-Casos_PN_CORR[[#This Row],[43907]]</f>
        <v>0</v>
      </c>
      <c r="O596">
        <f>+Casos_PN_CORR[[#This Row],[43909]]-Casos_PN_CORR[[#This Row],[43908]]</f>
        <v>0</v>
      </c>
      <c r="P596">
        <f>+Casos_PN_CORR[[#This Row],[43910]]-Casos_PN_CORR[[#This Row],[43909]]</f>
        <v>0</v>
      </c>
      <c r="Q596">
        <f>+Casos_PN_CORR[[#This Row],[43911]]-Casos_PN_CORR[[#This Row],[43910]]</f>
        <v>0</v>
      </c>
      <c r="R596">
        <f>+Casos_PN_CORR[[#This Row],[43912]]-Casos_PN_CORR[[#This Row],[43911]]</f>
        <v>0</v>
      </c>
      <c r="S596">
        <f>+Casos_PN_CORR[[#This Row],[43913]]-Casos_PN_CORR[[#This Row],[43912]]</f>
        <v>0</v>
      </c>
      <c r="T596">
        <f>+Casos_PN_CORR[[#This Row],[43914]]-Casos_PN_CORR[[#This Row],[43913]]</f>
        <v>0</v>
      </c>
      <c r="U596">
        <f>+Casos_PN_CORR[[#This Row],[43915]]-Casos_PN_CORR[[#This Row],[43914]]</f>
        <v>0</v>
      </c>
      <c r="V596">
        <f>+Casos_PN_CORR[[#This Row],[43916]]-Casos_PN_CORR[[#This Row],[43915]]</f>
        <v>0</v>
      </c>
      <c r="W596">
        <f>+Casos_PN_CORR[[#This Row],[43917]]-Casos_PN_CORR[[#This Row],[43916]]</f>
        <v>0</v>
      </c>
      <c r="X596">
        <f>+Casos_PN_CORR[[#This Row],[43918]]-Casos_PN_CORR[[#This Row],[43917]]</f>
        <v>0</v>
      </c>
      <c r="Y596">
        <f>+Casos_PN_CORR[[#This Row],[43919]]-Casos_PN_CORR[[#This Row],[43918]]</f>
        <v>0</v>
      </c>
      <c r="Z596">
        <f>+Casos_PN_CORR[[#This Row],[43920]]-Casos_PN_CORR[[#This Row],[43919]]</f>
        <v>0</v>
      </c>
      <c r="AA596">
        <f>+Casos_PN_CORR[[#This Row],[43921]]-Casos_PN_CORR[[#This Row],[43920]]</f>
        <v>0</v>
      </c>
      <c r="AB596">
        <f>+Casos_PN_CORR[[#This Row],[43922]]-Casos_PN_CORR[[#This Row],[43921]]</f>
        <v>0</v>
      </c>
      <c r="AC596">
        <f>+Casos_PN_CORR[[#This Row],[43923]]-Casos_PN_CORR[[#This Row],[43922]]</f>
        <v>0</v>
      </c>
      <c r="AD596">
        <f>+Casos_PN_CORR[[#This Row],[43924]]-Casos_PN_CORR[[#This Row],[43923]]</f>
        <v>0</v>
      </c>
      <c r="AE596">
        <f>+Casos_PN_CORR[[#This Row],[43925]]-Casos_PN_CORR[[#This Row],[43924]]</f>
        <v>0</v>
      </c>
      <c r="AF596">
        <f>+Casos_PN_CORR[[#This Row],[43926]]-Casos_PN_CORR[[#This Row],[43925]]</f>
        <v>0</v>
      </c>
      <c r="AG596">
        <f>+Casos_PN_CORR[[#This Row],[43927]]-Casos_PN_CORR[[#This Row],[43926]]</f>
        <v>0</v>
      </c>
      <c r="AH596">
        <f>+Casos_PN_CORR[[#This Row],[43928]]-Casos_PN_CORR[[#This Row],[43927]]</f>
        <v>0</v>
      </c>
      <c r="AI596">
        <f>+Casos_PN_CORR[[#This Row],[43929]]-Casos_PN_CORR[[#This Row],[43928]]</f>
        <v>0</v>
      </c>
      <c r="AJ596">
        <f>+Casos_PN_CORR[[#This Row],[43930]]-Casos_PN_CORR[[#This Row],[43929]]</f>
        <v>0</v>
      </c>
      <c r="AK596">
        <f>+Casos_PN_CORR[[#This Row],[43931]]-Casos_PN_CORR[[#This Row],[43930]]</f>
        <v>0</v>
      </c>
      <c r="AL596">
        <f>+Casos_PN_CORR[[#This Row],[43932]]-Casos_PN_CORR[[#This Row],[43931]]</f>
        <v>0</v>
      </c>
      <c r="AM596">
        <f>+Casos_PN_CORR[[#This Row],[43933]]-Casos_PN_CORR[[#This Row],[43932]]</f>
        <v>0</v>
      </c>
      <c r="AN596">
        <f>+Casos_PN_CORR[[#This Row],[43934]]-Casos_PN_CORR[[#This Row],[43933]]</f>
        <v>0</v>
      </c>
      <c r="AO596">
        <f>+Casos_PN_CORR[[#This Row],[43935]]-Casos_PN_CORR[[#This Row],[43934]]</f>
        <v>0</v>
      </c>
      <c r="AP596">
        <f>+Casos_PN_CORR[[#This Row],[43936]]-Casos_PN_CORR[[#This Row],[43935]]</f>
        <v>0</v>
      </c>
      <c r="AQ596">
        <f>+Casos_PN_CORR[[#This Row],[43937]]-Casos_PN_CORR[[#This Row],[43936]]</f>
        <v>0</v>
      </c>
      <c r="AR596">
        <f>+Casos_PN_CORR[[#This Row],[43938]]-Casos_PN_CORR[[#This Row],[43937]]</f>
        <v>0</v>
      </c>
      <c r="AS596">
        <f>+Casos_PN_CORR[[#This Row],[43939]]-Casos_PN_CORR[[#This Row],[43938]]</f>
        <v>0</v>
      </c>
      <c r="AT596">
        <f>+Casos_PN_CORR[[#This Row],[43940]]-Casos_PN_CORR[[#This Row],[43939]]</f>
        <v>0</v>
      </c>
      <c r="AU596">
        <f>+Casos_PN_CORR[[#This Row],[43941]]-Casos_PN_CORR[[#This Row],[43940]]</f>
        <v>0</v>
      </c>
      <c r="AV596">
        <f>+Casos_PN_CORR[[#This Row],[43942]]-Casos_PN_CORR[[#This Row],[43941]]</f>
        <v>0</v>
      </c>
      <c r="AW596">
        <f>+Casos_PN_CORR[[#This Row],[43943]]-Casos_PN_CORR[[#This Row],[43942]]</f>
        <v>0</v>
      </c>
      <c r="AX596">
        <f>+Casos_PN_CORR[[#This Row],[43944]]-Casos_PN_CORR[[#This Row],[43943]]</f>
        <v>0</v>
      </c>
      <c r="AY596">
        <f>+Casos_PN_CORR[[#This Row],[43945]]-Casos_PN_CORR[[#This Row],[43944]]</f>
        <v>0</v>
      </c>
      <c r="AZ596">
        <f>+Casos_PN_CORR[[#This Row],[43946]]-Casos_PN_CORR[[#This Row],[43945]]</f>
        <v>0</v>
      </c>
      <c r="BA596">
        <f>+Casos_PN_CORR[[#This Row],[43947]]-Casos_PN_CORR[[#This Row],[43946]]</f>
        <v>0</v>
      </c>
      <c r="BB596">
        <f>+Casos_PN_CORR[[#This Row],[43948]]-Casos_PN_CORR[[#This Row],[43947]]</f>
        <v>0</v>
      </c>
      <c r="BC596">
        <f>+Casos_PN_CORR[[#This Row],[43949]]-Casos_PN_CORR[[#This Row],[43948]]</f>
        <v>0</v>
      </c>
      <c r="BD596">
        <f>+Casos_PN_CORR[[#This Row],[43950]]-Casos_PN_CORR[[#This Row],[43949]]</f>
        <v>0</v>
      </c>
      <c r="BE596">
        <f>+Casos_PN_CORR[[#This Row],[43951]]-Casos_PN_CORR[[#This Row],[43950]]</f>
        <v>0</v>
      </c>
      <c r="BF596">
        <f>+Casos_PN_CORR[[#This Row],[43952]]-Casos_PN_CORR[[#This Row],[43951]]</f>
        <v>0</v>
      </c>
      <c r="BG596">
        <f>+Casos_PN_CORR[[#This Row],[43953]]-Casos_PN_CORR[[#This Row],[43952]]</f>
        <v>0</v>
      </c>
      <c r="BH596">
        <f>+Casos_PN_CORR[[#This Row],[43954]]-Casos_PN_CORR[[#This Row],[43953]]</f>
        <v>0</v>
      </c>
      <c r="BI596">
        <f>+Casos_PN_CORR[[#This Row],[43955]]-Casos_PN_CORR[[#This Row],[43954]]</f>
        <v>0</v>
      </c>
      <c r="BJ596">
        <f>+Casos_PN_CORR[[#This Row],[43956]]-Casos_PN_CORR[[#This Row],[43955]]</f>
        <v>0</v>
      </c>
      <c r="BK596">
        <f>+Casos_PN_CORR[[#This Row],[43957]]-Casos_PN_CORR[[#This Row],[43956]]</f>
        <v>0</v>
      </c>
      <c r="BL596">
        <f>+Casos_PN_CORR[[#This Row],[43958]]-Casos_PN_CORR[[#This Row],[43957]]</f>
        <v>0</v>
      </c>
      <c r="BM596">
        <f>+Casos_PN_CORR[[#This Row],[43959]]-Casos_PN_CORR[[#This Row],[43958]]</f>
        <v>0</v>
      </c>
      <c r="BN596">
        <f>+Casos_PN_CORR[[#This Row],[43960]]-Casos_PN_CORR[[#This Row],[43959]]</f>
        <v>0</v>
      </c>
      <c r="BO596">
        <f>+Casos_PN_CORR[[#This Row],[43961]]-Casos_PN_CORR[[#This Row],[43960]]</f>
        <v>0</v>
      </c>
      <c r="BP596">
        <f>+Casos_PN_CORR[[#This Row],[43962]]-Casos_PN_CORR[[#This Row],[43961]]</f>
        <v>0</v>
      </c>
      <c r="BQ596">
        <f>+Casos_PN_CORR[[#This Row],[43963]]-Casos_PN_CORR[[#This Row],[43962]]</f>
        <v>0</v>
      </c>
      <c r="BR596">
        <f>+Casos_PN_CORR[[#This Row],[43964]]-Casos_PN_CORR[[#This Row],[43963]]</f>
        <v>0</v>
      </c>
      <c r="BS596">
        <f>+Casos_PN_CORR[[#This Row],[43965]]-Casos_PN_CORR[[#This Row],[43964]]</f>
        <v>0</v>
      </c>
      <c r="BT596">
        <f>+Casos_PN_CORR[[#This Row],[43966]]-Casos_PN_CORR[[#This Row],[43965]]</f>
        <v>0</v>
      </c>
      <c r="BU596">
        <f>+Casos_PN_CORR[[#This Row],[43967]]-Casos_PN_CORR[[#This Row],[43966]]</f>
        <v>0</v>
      </c>
      <c r="BV596">
        <f>+Casos_PN_CORR[[#This Row],[43968]]-Casos_PN_CORR[[#This Row],[43967]]</f>
        <v>0</v>
      </c>
      <c r="BW596">
        <f>+Casos_PN_CORR[[#This Row],[43969]]-Casos_PN_CORR[[#This Row],[43968]]</f>
        <v>0</v>
      </c>
      <c r="BX596">
        <f>+Casos_PN_CORR[[#This Row],[43970]]-Casos_PN_CORR[[#This Row],[43969]]</f>
        <v>0</v>
      </c>
      <c r="BY596">
        <f>+Casos_PN_CORR[[#This Row],[43971]]-Casos_PN_CORR[[#This Row],[43970]]</f>
        <v>0</v>
      </c>
      <c r="BZ596">
        <f>+Casos_PN_CORR[[#This Row],[43972]]-Casos_PN_CORR[[#This Row],[43971]]</f>
        <v>0</v>
      </c>
      <c r="CA596">
        <f>+Casos_PN_CORR[[#This Row],[43973]]-Casos_PN_CORR[[#This Row],[43972]]</f>
        <v>0</v>
      </c>
      <c r="CB596">
        <f>+Casos_PN_CORR[[#This Row],[43974]]-Casos_PN_CORR[[#This Row],[43973]]</f>
        <v>0</v>
      </c>
      <c r="CC596">
        <f>+Casos_PN_CORR[[#This Row],[43975]]-Casos_PN_CORR[[#This Row],[43974]]</f>
        <v>0</v>
      </c>
      <c r="CD596">
        <f>+Casos_PN_CORR[[#This Row],[43976]]-Casos_PN_CORR[[#This Row],[43975]]</f>
        <v>0</v>
      </c>
      <c r="CE596">
        <f>+Casos_PN_CORR[[#This Row],[43977]]-Casos_PN_CORR[[#This Row],[43976]]</f>
        <v>0</v>
      </c>
      <c r="CF596">
        <f>+Casos_PN_CORR[[#This Row],[43978]]-Casos_PN_CORR[[#This Row],[43977]]</f>
        <v>0</v>
      </c>
      <c r="CG596">
        <f>+Casos_PN_CORR[[#This Row],[43979]]-Casos_PN_CORR[[#This Row],[43978]]</f>
        <v>0</v>
      </c>
      <c r="CH596">
        <f>+Casos_PN_CORR[[#This Row],[43980]]-Casos_PN_CORR[[#This Row],[43979]]</f>
        <v>0</v>
      </c>
      <c r="CI596">
        <f>+Casos_PN_CORR[[#This Row],[43981]]-Casos_PN_CORR[[#This Row],[43980]]</f>
        <v>0</v>
      </c>
      <c r="CJ596">
        <f>+Casos_PN_CORR[[#This Row],[43982]]-Casos_PN_CORR[[#This Row],[43981]]</f>
        <v>0</v>
      </c>
      <c r="CK596">
        <f>+Casos_PN_CORR[[#This Row],[43983]]-Casos_PN_CORR[[#This Row],[43982]]</f>
        <v>0</v>
      </c>
      <c r="CL596">
        <f>+Casos_PN_CORR[[#This Row],[43984]]-Casos_PN_CORR[[#This Row],[43983]]</f>
        <v>0</v>
      </c>
      <c r="CM596">
        <f>+Casos_PN_CORR[[#This Row],[43985]]-Casos_PN_CORR[[#This Row],[43984]]</f>
        <v>0</v>
      </c>
      <c r="CN596">
        <f>+Casos_PN_CORR[[#This Row],[43986]]-Casos_PN_CORR[[#This Row],[43985]]</f>
        <v>0</v>
      </c>
      <c r="CO596">
        <f>+Casos_PN_CORR[[#This Row],[43987]]-Casos_PN_CORR[[#This Row],[43986]]</f>
        <v>0</v>
      </c>
      <c r="CP596">
        <f>+Casos_PN_CORR[[#This Row],[43988]]-Casos_PN_CORR[[#This Row],[43987]]</f>
        <v>0</v>
      </c>
      <c r="CQ596">
        <f>+Casos_PN_CORR[[#This Row],[43989]]-Casos_PN_CORR[[#This Row],[43988]]</f>
        <v>0</v>
      </c>
      <c r="CR596">
        <f>+Casos_PN_CORR[[#This Row],[43990]]-Casos_PN_CORR[[#This Row],[43989]]</f>
        <v>0</v>
      </c>
      <c r="CS596">
        <f>+Casos_PN_CORR[[#This Row],[43991]]-Casos_PN_CORR[[#This Row],[43990]]</f>
        <v>0</v>
      </c>
      <c r="CT596">
        <f>+Casos_PN_CORR[[#This Row],[43992]]-Casos_PN_CORR[[#This Row],[43991]]</f>
        <v>0</v>
      </c>
      <c r="CU596">
        <f>+Casos_PN_CORR[[#This Row],[43993]]-Casos_PN_CORR[[#This Row],[43992]]</f>
        <v>0</v>
      </c>
    </row>
    <row r="597" spans="1:99" x14ac:dyDescent="0.3">
      <c r="A597">
        <v>120904</v>
      </c>
      <c r="B597" s="2" t="s">
        <v>191</v>
      </c>
      <c r="C597" s="2" t="s">
        <v>449</v>
      </c>
      <c r="D597" s="2" t="s">
        <v>745</v>
      </c>
      <c r="E597" s="4">
        <f t="shared" si="9"/>
        <v>0</v>
      </c>
      <c r="F597">
        <f>+Casos_PN_CORR[[#This Row],[43900]]</f>
        <v>0</v>
      </c>
      <c r="G597">
        <f>+Casos_PN_CORR[[#This Row],[43901]]-Casos_PN_CORR[[#This Row],[43900]]</f>
        <v>0</v>
      </c>
      <c r="H597">
        <f>+Casos_PN_CORR[[#This Row],[43902]]-Casos_PN_CORR[[#This Row],[43901]]</f>
        <v>0</v>
      </c>
      <c r="I597">
        <f>+Casos_PN_CORR[[#This Row],[43903]]-Casos_PN_CORR[[#This Row],[43902]]</f>
        <v>0</v>
      </c>
      <c r="J597">
        <f>+Casos_PN_CORR[[#This Row],[43904]]-Casos_PN_CORR[[#This Row],[43903]]</f>
        <v>0</v>
      </c>
      <c r="K597">
        <f>+Casos_PN_CORR[[#This Row],[43905]]-Casos_PN_CORR[[#This Row],[43904]]</f>
        <v>0</v>
      </c>
      <c r="L597">
        <f>+Casos_PN_CORR[[#This Row],[43906]]-Casos_PN_CORR[[#This Row],[43905]]</f>
        <v>0</v>
      </c>
      <c r="M597">
        <f>+Casos_PN_CORR[[#This Row],[43907]]-Casos_PN_CORR[[#This Row],[43906]]</f>
        <v>0</v>
      </c>
      <c r="N597">
        <f>+Casos_PN_CORR[[#This Row],[43908]]-Casos_PN_CORR[[#This Row],[43907]]</f>
        <v>0</v>
      </c>
      <c r="O597">
        <f>+Casos_PN_CORR[[#This Row],[43909]]-Casos_PN_CORR[[#This Row],[43908]]</f>
        <v>0</v>
      </c>
      <c r="P597">
        <f>+Casos_PN_CORR[[#This Row],[43910]]-Casos_PN_CORR[[#This Row],[43909]]</f>
        <v>0</v>
      </c>
      <c r="Q597">
        <f>+Casos_PN_CORR[[#This Row],[43911]]-Casos_PN_CORR[[#This Row],[43910]]</f>
        <v>0</v>
      </c>
      <c r="R597">
        <f>+Casos_PN_CORR[[#This Row],[43912]]-Casos_PN_CORR[[#This Row],[43911]]</f>
        <v>0</v>
      </c>
      <c r="S597">
        <f>+Casos_PN_CORR[[#This Row],[43913]]-Casos_PN_CORR[[#This Row],[43912]]</f>
        <v>0</v>
      </c>
      <c r="T597">
        <f>+Casos_PN_CORR[[#This Row],[43914]]-Casos_PN_CORR[[#This Row],[43913]]</f>
        <v>0</v>
      </c>
      <c r="U597">
        <f>+Casos_PN_CORR[[#This Row],[43915]]-Casos_PN_CORR[[#This Row],[43914]]</f>
        <v>0</v>
      </c>
      <c r="V597">
        <f>+Casos_PN_CORR[[#This Row],[43916]]-Casos_PN_CORR[[#This Row],[43915]]</f>
        <v>0</v>
      </c>
      <c r="W597">
        <f>+Casos_PN_CORR[[#This Row],[43917]]-Casos_PN_CORR[[#This Row],[43916]]</f>
        <v>0</v>
      </c>
      <c r="X597">
        <f>+Casos_PN_CORR[[#This Row],[43918]]-Casos_PN_CORR[[#This Row],[43917]]</f>
        <v>0</v>
      </c>
      <c r="Y597">
        <f>+Casos_PN_CORR[[#This Row],[43919]]-Casos_PN_CORR[[#This Row],[43918]]</f>
        <v>0</v>
      </c>
      <c r="Z597">
        <f>+Casos_PN_CORR[[#This Row],[43920]]-Casos_PN_CORR[[#This Row],[43919]]</f>
        <v>0</v>
      </c>
      <c r="AA597">
        <f>+Casos_PN_CORR[[#This Row],[43921]]-Casos_PN_CORR[[#This Row],[43920]]</f>
        <v>0</v>
      </c>
      <c r="AB597">
        <f>+Casos_PN_CORR[[#This Row],[43922]]-Casos_PN_CORR[[#This Row],[43921]]</f>
        <v>0</v>
      </c>
      <c r="AC597">
        <f>+Casos_PN_CORR[[#This Row],[43923]]-Casos_PN_CORR[[#This Row],[43922]]</f>
        <v>0</v>
      </c>
      <c r="AD597">
        <f>+Casos_PN_CORR[[#This Row],[43924]]-Casos_PN_CORR[[#This Row],[43923]]</f>
        <v>0</v>
      </c>
      <c r="AE597">
        <f>+Casos_PN_CORR[[#This Row],[43925]]-Casos_PN_CORR[[#This Row],[43924]]</f>
        <v>0</v>
      </c>
      <c r="AF597">
        <f>+Casos_PN_CORR[[#This Row],[43926]]-Casos_PN_CORR[[#This Row],[43925]]</f>
        <v>0</v>
      </c>
      <c r="AG597">
        <f>+Casos_PN_CORR[[#This Row],[43927]]-Casos_PN_CORR[[#This Row],[43926]]</f>
        <v>0</v>
      </c>
      <c r="AH597">
        <f>+Casos_PN_CORR[[#This Row],[43928]]-Casos_PN_CORR[[#This Row],[43927]]</f>
        <v>0</v>
      </c>
      <c r="AI597">
        <f>+Casos_PN_CORR[[#This Row],[43929]]-Casos_PN_CORR[[#This Row],[43928]]</f>
        <v>0</v>
      </c>
      <c r="AJ597">
        <f>+Casos_PN_CORR[[#This Row],[43930]]-Casos_PN_CORR[[#This Row],[43929]]</f>
        <v>0</v>
      </c>
      <c r="AK597">
        <f>+Casos_PN_CORR[[#This Row],[43931]]-Casos_PN_CORR[[#This Row],[43930]]</f>
        <v>0</v>
      </c>
      <c r="AL597">
        <f>+Casos_PN_CORR[[#This Row],[43932]]-Casos_PN_CORR[[#This Row],[43931]]</f>
        <v>0</v>
      </c>
      <c r="AM597">
        <f>+Casos_PN_CORR[[#This Row],[43933]]-Casos_PN_CORR[[#This Row],[43932]]</f>
        <v>0</v>
      </c>
      <c r="AN597">
        <f>+Casos_PN_CORR[[#This Row],[43934]]-Casos_PN_CORR[[#This Row],[43933]]</f>
        <v>0</v>
      </c>
      <c r="AO597">
        <f>+Casos_PN_CORR[[#This Row],[43935]]-Casos_PN_CORR[[#This Row],[43934]]</f>
        <v>0</v>
      </c>
      <c r="AP597">
        <f>+Casos_PN_CORR[[#This Row],[43936]]-Casos_PN_CORR[[#This Row],[43935]]</f>
        <v>0</v>
      </c>
      <c r="AQ597">
        <f>+Casos_PN_CORR[[#This Row],[43937]]-Casos_PN_CORR[[#This Row],[43936]]</f>
        <v>0</v>
      </c>
      <c r="AR597">
        <f>+Casos_PN_CORR[[#This Row],[43938]]-Casos_PN_CORR[[#This Row],[43937]]</f>
        <v>0</v>
      </c>
      <c r="AS597">
        <f>+Casos_PN_CORR[[#This Row],[43939]]-Casos_PN_CORR[[#This Row],[43938]]</f>
        <v>0</v>
      </c>
      <c r="AT597">
        <f>+Casos_PN_CORR[[#This Row],[43940]]-Casos_PN_CORR[[#This Row],[43939]]</f>
        <v>0</v>
      </c>
      <c r="AU597">
        <f>+Casos_PN_CORR[[#This Row],[43941]]-Casos_PN_CORR[[#This Row],[43940]]</f>
        <v>0</v>
      </c>
      <c r="AV597">
        <f>+Casos_PN_CORR[[#This Row],[43942]]-Casos_PN_CORR[[#This Row],[43941]]</f>
        <v>0</v>
      </c>
      <c r="AW597">
        <f>+Casos_PN_CORR[[#This Row],[43943]]-Casos_PN_CORR[[#This Row],[43942]]</f>
        <v>0</v>
      </c>
      <c r="AX597">
        <f>+Casos_PN_CORR[[#This Row],[43944]]-Casos_PN_CORR[[#This Row],[43943]]</f>
        <v>0</v>
      </c>
      <c r="AY597">
        <f>+Casos_PN_CORR[[#This Row],[43945]]-Casos_PN_CORR[[#This Row],[43944]]</f>
        <v>0</v>
      </c>
      <c r="AZ597">
        <f>+Casos_PN_CORR[[#This Row],[43946]]-Casos_PN_CORR[[#This Row],[43945]]</f>
        <v>0</v>
      </c>
      <c r="BA597">
        <f>+Casos_PN_CORR[[#This Row],[43947]]-Casos_PN_CORR[[#This Row],[43946]]</f>
        <v>0</v>
      </c>
      <c r="BB597">
        <f>+Casos_PN_CORR[[#This Row],[43948]]-Casos_PN_CORR[[#This Row],[43947]]</f>
        <v>0</v>
      </c>
      <c r="BC597">
        <f>+Casos_PN_CORR[[#This Row],[43949]]-Casos_PN_CORR[[#This Row],[43948]]</f>
        <v>0</v>
      </c>
      <c r="BD597">
        <f>+Casos_PN_CORR[[#This Row],[43950]]-Casos_PN_CORR[[#This Row],[43949]]</f>
        <v>0</v>
      </c>
      <c r="BE597">
        <f>+Casos_PN_CORR[[#This Row],[43951]]-Casos_PN_CORR[[#This Row],[43950]]</f>
        <v>0</v>
      </c>
      <c r="BF597">
        <f>+Casos_PN_CORR[[#This Row],[43952]]-Casos_PN_CORR[[#This Row],[43951]]</f>
        <v>0</v>
      </c>
      <c r="BG597">
        <f>+Casos_PN_CORR[[#This Row],[43953]]-Casos_PN_CORR[[#This Row],[43952]]</f>
        <v>0</v>
      </c>
      <c r="BH597">
        <f>+Casos_PN_CORR[[#This Row],[43954]]-Casos_PN_CORR[[#This Row],[43953]]</f>
        <v>0</v>
      </c>
      <c r="BI597">
        <f>+Casos_PN_CORR[[#This Row],[43955]]-Casos_PN_CORR[[#This Row],[43954]]</f>
        <v>0</v>
      </c>
      <c r="BJ597">
        <f>+Casos_PN_CORR[[#This Row],[43956]]-Casos_PN_CORR[[#This Row],[43955]]</f>
        <v>0</v>
      </c>
      <c r="BK597">
        <f>+Casos_PN_CORR[[#This Row],[43957]]-Casos_PN_CORR[[#This Row],[43956]]</f>
        <v>0</v>
      </c>
      <c r="BL597">
        <f>+Casos_PN_CORR[[#This Row],[43958]]-Casos_PN_CORR[[#This Row],[43957]]</f>
        <v>0</v>
      </c>
      <c r="BM597">
        <f>+Casos_PN_CORR[[#This Row],[43959]]-Casos_PN_CORR[[#This Row],[43958]]</f>
        <v>0</v>
      </c>
      <c r="BN597">
        <f>+Casos_PN_CORR[[#This Row],[43960]]-Casos_PN_CORR[[#This Row],[43959]]</f>
        <v>0</v>
      </c>
      <c r="BO597">
        <f>+Casos_PN_CORR[[#This Row],[43961]]-Casos_PN_CORR[[#This Row],[43960]]</f>
        <v>0</v>
      </c>
      <c r="BP597">
        <f>+Casos_PN_CORR[[#This Row],[43962]]-Casos_PN_CORR[[#This Row],[43961]]</f>
        <v>0</v>
      </c>
      <c r="BQ597">
        <f>+Casos_PN_CORR[[#This Row],[43963]]-Casos_PN_CORR[[#This Row],[43962]]</f>
        <v>0</v>
      </c>
      <c r="BR597">
        <f>+Casos_PN_CORR[[#This Row],[43964]]-Casos_PN_CORR[[#This Row],[43963]]</f>
        <v>0</v>
      </c>
      <c r="BS597">
        <f>+Casos_PN_CORR[[#This Row],[43965]]-Casos_PN_CORR[[#This Row],[43964]]</f>
        <v>0</v>
      </c>
      <c r="BT597">
        <f>+Casos_PN_CORR[[#This Row],[43966]]-Casos_PN_CORR[[#This Row],[43965]]</f>
        <v>0</v>
      </c>
      <c r="BU597">
        <f>+Casos_PN_CORR[[#This Row],[43967]]-Casos_PN_CORR[[#This Row],[43966]]</f>
        <v>0</v>
      </c>
      <c r="BV597">
        <f>+Casos_PN_CORR[[#This Row],[43968]]-Casos_PN_CORR[[#This Row],[43967]]</f>
        <v>0</v>
      </c>
      <c r="BW597">
        <f>+Casos_PN_CORR[[#This Row],[43969]]-Casos_PN_CORR[[#This Row],[43968]]</f>
        <v>0</v>
      </c>
      <c r="BX597">
        <f>+Casos_PN_CORR[[#This Row],[43970]]-Casos_PN_CORR[[#This Row],[43969]]</f>
        <v>0</v>
      </c>
      <c r="BY597">
        <f>+Casos_PN_CORR[[#This Row],[43971]]-Casos_PN_CORR[[#This Row],[43970]]</f>
        <v>0</v>
      </c>
      <c r="BZ597">
        <f>+Casos_PN_CORR[[#This Row],[43972]]-Casos_PN_CORR[[#This Row],[43971]]</f>
        <v>0</v>
      </c>
      <c r="CA597">
        <f>+Casos_PN_CORR[[#This Row],[43973]]-Casos_PN_CORR[[#This Row],[43972]]</f>
        <v>0</v>
      </c>
      <c r="CB597">
        <f>+Casos_PN_CORR[[#This Row],[43974]]-Casos_PN_CORR[[#This Row],[43973]]</f>
        <v>0</v>
      </c>
      <c r="CC597">
        <f>+Casos_PN_CORR[[#This Row],[43975]]-Casos_PN_CORR[[#This Row],[43974]]</f>
        <v>0</v>
      </c>
      <c r="CD597">
        <f>+Casos_PN_CORR[[#This Row],[43976]]-Casos_PN_CORR[[#This Row],[43975]]</f>
        <v>0</v>
      </c>
      <c r="CE597">
        <f>+Casos_PN_CORR[[#This Row],[43977]]-Casos_PN_CORR[[#This Row],[43976]]</f>
        <v>0</v>
      </c>
      <c r="CF597">
        <f>+Casos_PN_CORR[[#This Row],[43978]]-Casos_PN_CORR[[#This Row],[43977]]</f>
        <v>0</v>
      </c>
      <c r="CG597">
        <f>+Casos_PN_CORR[[#This Row],[43979]]-Casos_PN_CORR[[#This Row],[43978]]</f>
        <v>0</v>
      </c>
      <c r="CH597">
        <f>+Casos_PN_CORR[[#This Row],[43980]]-Casos_PN_CORR[[#This Row],[43979]]</f>
        <v>0</v>
      </c>
      <c r="CI597">
        <f>+Casos_PN_CORR[[#This Row],[43981]]-Casos_PN_CORR[[#This Row],[43980]]</f>
        <v>0</v>
      </c>
      <c r="CJ597">
        <f>+Casos_PN_CORR[[#This Row],[43982]]-Casos_PN_CORR[[#This Row],[43981]]</f>
        <v>0</v>
      </c>
      <c r="CK597">
        <f>+Casos_PN_CORR[[#This Row],[43983]]-Casos_PN_CORR[[#This Row],[43982]]</f>
        <v>0</v>
      </c>
      <c r="CL597">
        <f>+Casos_PN_CORR[[#This Row],[43984]]-Casos_PN_CORR[[#This Row],[43983]]</f>
        <v>0</v>
      </c>
      <c r="CM597">
        <f>+Casos_PN_CORR[[#This Row],[43985]]-Casos_PN_CORR[[#This Row],[43984]]</f>
        <v>0</v>
      </c>
      <c r="CN597">
        <f>+Casos_PN_CORR[[#This Row],[43986]]-Casos_PN_CORR[[#This Row],[43985]]</f>
        <v>0</v>
      </c>
      <c r="CO597">
        <f>+Casos_PN_CORR[[#This Row],[43987]]-Casos_PN_CORR[[#This Row],[43986]]</f>
        <v>0</v>
      </c>
      <c r="CP597">
        <f>+Casos_PN_CORR[[#This Row],[43988]]-Casos_PN_CORR[[#This Row],[43987]]</f>
        <v>0</v>
      </c>
      <c r="CQ597">
        <f>+Casos_PN_CORR[[#This Row],[43989]]-Casos_PN_CORR[[#This Row],[43988]]</f>
        <v>0</v>
      </c>
      <c r="CR597">
        <f>+Casos_PN_CORR[[#This Row],[43990]]-Casos_PN_CORR[[#This Row],[43989]]</f>
        <v>0</v>
      </c>
      <c r="CS597">
        <f>+Casos_PN_CORR[[#This Row],[43991]]-Casos_PN_CORR[[#This Row],[43990]]</f>
        <v>0</v>
      </c>
      <c r="CT597">
        <f>+Casos_PN_CORR[[#This Row],[43992]]-Casos_PN_CORR[[#This Row],[43991]]</f>
        <v>0</v>
      </c>
      <c r="CU597">
        <f>+Casos_PN_CORR[[#This Row],[43993]]-Casos_PN_CORR[[#This Row],[43992]]</f>
        <v>0</v>
      </c>
    </row>
    <row r="598" spans="1:99" x14ac:dyDescent="0.3">
      <c r="A598">
        <v>91006</v>
      </c>
      <c r="B598" s="2" t="s">
        <v>114</v>
      </c>
      <c r="C598" s="2" t="s">
        <v>115</v>
      </c>
      <c r="D598" s="2" t="s">
        <v>294</v>
      </c>
      <c r="E598" s="4">
        <f t="shared" si="9"/>
        <v>0</v>
      </c>
      <c r="F598">
        <f>+Casos_PN_CORR[[#This Row],[43900]]</f>
        <v>0</v>
      </c>
      <c r="G598">
        <f>+Casos_PN_CORR[[#This Row],[43901]]-Casos_PN_CORR[[#This Row],[43900]]</f>
        <v>0</v>
      </c>
      <c r="H598">
        <f>+Casos_PN_CORR[[#This Row],[43902]]-Casos_PN_CORR[[#This Row],[43901]]</f>
        <v>0</v>
      </c>
      <c r="I598">
        <f>+Casos_PN_CORR[[#This Row],[43903]]-Casos_PN_CORR[[#This Row],[43902]]</f>
        <v>0</v>
      </c>
      <c r="J598">
        <f>+Casos_PN_CORR[[#This Row],[43904]]-Casos_PN_CORR[[#This Row],[43903]]</f>
        <v>0</v>
      </c>
      <c r="K598">
        <f>+Casos_PN_CORR[[#This Row],[43905]]-Casos_PN_CORR[[#This Row],[43904]]</f>
        <v>0</v>
      </c>
      <c r="L598">
        <f>+Casos_PN_CORR[[#This Row],[43906]]-Casos_PN_CORR[[#This Row],[43905]]</f>
        <v>0</v>
      </c>
      <c r="M598">
        <f>+Casos_PN_CORR[[#This Row],[43907]]-Casos_PN_CORR[[#This Row],[43906]]</f>
        <v>0</v>
      </c>
      <c r="N598">
        <f>+Casos_PN_CORR[[#This Row],[43908]]-Casos_PN_CORR[[#This Row],[43907]]</f>
        <v>0</v>
      </c>
      <c r="O598">
        <f>+Casos_PN_CORR[[#This Row],[43909]]-Casos_PN_CORR[[#This Row],[43908]]</f>
        <v>0</v>
      </c>
      <c r="P598">
        <f>+Casos_PN_CORR[[#This Row],[43910]]-Casos_PN_CORR[[#This Row],[43909]]</f>
        <v>0</v>
      </c>
      <c r="Q598">
        <f>+Casos_PN_CORR[[#This Row],[43911]]-Casos_PN_CORR[[#This Row],[43910]]</f>
        <v>0</v>
      </c>
      <c r="R598">
        <f>+Casos_PN_CORR[[#This Row],[43912]]-Casos_PN_CORR[[#This Row],[43911]]</f>
        <v>0</v>
      </c>
      <c r="S598">
        <f>+Casos_PN_CORR[[#This Row],[43913]]-Casos_PN_CORR[[#This Row],[43912]]</f>
        <v>0</v>
      </c>
      <c r="T598">
        <f>+Casos_PN_CORR[[#This Row],[43914]]-Casos_PN_CORR[[#This Row],[43913]]</f>
        <v>0</v>
      </c>
      <c r="U598">
        <f>+Casos_PN_CORR[[#This Row],[43915]]-Casos_PN_CORR[[#This Row],[43914]]</f>
        <v>0</v>
      </c>
      <c r="V598">
        <f>+Casos_PN_CORR[[#This Row],[43916]]-Casos_PN_CORR[[#This Row],[43915]]</f>
        <v>0</v>
      </c>
      <c r="W598">
        <f>+Casos_PN_CORR[[#This Row],[43917]]-Casos_PN_CORR[[#This Row],[43916]]</f>
        <v>0</v>
      </c>
      <c r="X598">
        <f>+Casos_PN_CORR[[#This Row],[43918]]-Casos_PN_CORR[[#This Row],[43917]]</f>
        <v>0</v>
      </c>
      <c r="Y598">
        <f>+Casos_PN_CORR[[#This Row],[43919]]-Casos_PN_CORR[[#This Row],[43918]]</f>
        <v>0</v>
      </c>
      <c r="Z598">
        <f>+Casos_PN_CORR[[#This Row],[43920]]-Casos_PN_CORR[[#This Row],[43919]]</f>
        <v>0</v>
      </c>
      <c r="AA598">
        <f>+Casos_PN_CORR[[#This Row],[43921]]-Casos_PN_CORR[[#This Row],[43920]]</f>
        <v>0</v>
      </c>
      <c r="AB598">
        <f>+Casos_PN_CORR[[#This Row],[43922]]-Casos_PN_CORR[[#This Row],[43921]]</f>
        <v>0</v>
      </c>
      <c r="AC598">
        <f>+Casos_PN_CORR[[#This Row],[43923]]-Casos_PN_CORR[[#This Row],[43922]]</f>
        <v>0</v>
      </c>
      <c r="AD598">
        <f>+Casos_PN_CORR[[#This Row],[43924]]-Casos_PN_CORR[[#This Row],[43923]]</f>
        <v>0</v>
      </c>
      <c r="AE598">
        <f>+Casos_PN_CORR[[#This Row],[43925]]-Casos_PN_CORR[[#This Row],[43924]]</f>
        <v>0</v>
      </c>
      <c r="AF598">
        <f>+Casos_PN_CORR[[#This Row],[43926]]-Casos_PN_CORR[[#This Row],[43925]]</f>
        <v>0</v>
      </c>
      <c r="AG598">
        <f>+Casos_PN_CORR[[#This Row],[43927]]-Casos_PN_CORR[[#This Row],[43926]]</f>
        <v>0</v>
      </c>
      <c r="AH598">
        <f>+Casos_PN_CORR[[#This Row],[43928]]-Casos_PN_CORR[[#This Row],[43927]]</f>
        <v>0</v>
      </c>
      <c r="AI598">
        <f>+Casos_PN_CORR[[#This Row],[43929]]-Casos_PN_CORR[[#This Row],[43928]]</f>
        <v>0</v>
      </c>
      <c r="AJ598">
        <f>+Casos_PN_CORR[[#This Row],[43930]]-Casos_PN_CORR[[#This Row],[43929]]</f>
        <v>0</v>
      </c>
      <c r="AK598">
        <f>+Casos_PN_CORR[[#This Row],[43931]]-Casos_PN_CORR[[#This Row],[43930]]</f>
        <v>0</v>
      </c>
      <c r="AL598">
        <f>+Casos_PN_CORR[[#This Row],[43932]]-Casos_PN_CORR[[#This Row],[43931]]</f>
        <v>0</v>
      </c>
      <c r="AM598">
        <f>+Casos_PN_CORR[[#This Row],[43933]]-Casos_PN_CORR[[#This Row],[43932]]</f>
        <v>0</v>
      </c>
      <c r="AN598">
        <f>+Casos_PN_CORR[[#This Row],[43934]]-Casos_PN_CORR[[#This Row],[43933]]</f>
        <v>0</v>
      </c>
      <c r="AO598">
        <f>+Casos_PN_CORR[[#This Row],[43935]]-Casos_PN_CORR[[#This Row],[43934]]</f>
        <v>0</v>
      </c>
      <c r="AP598">
        <f>+Casos_PN_CORR[[#This Row],[43936]]-Casos_PN_CORR[[#This Row],[43935]]</f>
        <v>0</v>
      </c>
      <c r="AQ598">
        <f>+Casos_PN_CORR[[#This Row],[43937]]-Casos_PN_CORR[[#This Row],[43936]]</f>
        <v>0</v>
      </c>
      <c r="AR598">
        <f>+Casos_PN_CORR[[#This Row],[43938]]-Casos_PN_CORR[[#This Row],[43937]]</f>
        <v>0</v>
      </c>
      <c r="AS598">
        <f>+Casos_PN_CORR[[#This Row],[43939]]-Casos_PN_CORR[[#This Row],[43938]]</f>
        <v>0</v>
      </c>
      <c r="AT598">
        <f>+Casos_PN_CORR[[#This Row],[43940]]-Casos_PN_CORR[[#This Row],[43939]]</f>
        <v>0</v>
      </c>
      <c r="AU598">
        <f>+Casos_PN_CORR[[#This Row],[43941]]-Casos_PN_CORR[[#This Row],[43940]]</f>
        <v>0</v>
      </c>
      <c r="AV598">
        <f>+Casos_PN_CORR[[#This Row],[43942]]-Casos_PN_CORR[[#This Row],[43941]]</f>
        <v>0</v>
      </c>
      <c r="AW598">
        <f>+Casos_PN_CORR[[#This Row],[43943]]-Casos_PN_CORR[[#This Row],[43942]]</f>
        <v>0</v>
      </c>
      <c r="AX598">
        <f>+Casos_PN_CORR[[#This Row],[43944]]-Casos_PN_CORR[[#This Row],[43943]]</f>
        <v>0</v>
      </c>
      <c r="AY598">
        <f>+Casos_PN_CORR[[#This Row],[43945]]-Casos_PN_CORR[[#This Row],[43944]]</f>
        <v>0</v>
      </c>
      <c r="AZ598">
        <f>+Casos_PN_CORR[[#This Row],[43946]]-Casos_PN_CORR[[#This Row],[43945]]</f>
        <v>0</v>
      </c>
      <c r="BA598">
        <f>+Casos_PN_CORR[[#This Row],[43947]]-Casos_PN_CORR[[#This Row],[43946]]</f>
        <v>0</v>
      </c>
      <c r="BB598">
        <f>+Casos_PN_CORR[[#This Row],[43948]]-Casos_PN_CORR[[#This Row],[43947]]</f>
        <v>0</v>
      </c>
      <c r="BC598">
        <f>+Casos_PN_CORR[[#This Row],[43949]]-Casos_PN_CORR[[#This Row],[43948]]</f>
        <v>0</v>
      </c>
      <c r="BD598">
        <f>+Casos_PN_CORR[[#This Row],[43950]]-Casos_PN_CORR[[#This Row],[43949]]</f>
        <v>0</v>
      </c>
      <c r="BE598">
        <f>+Casos_PN_CORR[[#This Row],[43951]]-Casos_PN_CORR[[#This Row],[43950]]</f>
        <v>0</v>
      </c>
      <c r="BF598">
        <f>+Casos_PN_CORR[[#This Row],[43952]]-Casos_PN_CORR[[#This Row],[43951]]</f>
        <v>0</v>
      </c>
      <c r="BG598">
        <f>+Casos_PN_CORR[[#This Row],[43953]]-Casos_PN_CORR[[#This Row],[43952]]</f>
        <v>0</v>
      </c>
      <c r="BH598">
        <f>+Casos_PN_CORR[[#This Row],[43954]]-Casos_PN_CORR[[#This Row],[43953]]</f>
        <v>0</v>
      </c>
      <c r="BI598">
        <f>+Casos_PN_CORR[[#This Row],[43955]]-Casos_PN_CORR[[#This Row],[43954]]</f>
        <v>0</v>
      </c>
      <c r="BJ598">
        <f>+Casos_PN_CORR[[#This Row],[43956]]-Casos_PN_CORR[[#This Row],[43955]]</f>
        <v>0</v>
      </c>
      <c r="BK598">
        <f>+Casos_PN_CORR[[#This Row],[43957]]-Casos_PN_CORR[[#This Row],[43956]]</f>
        <v>0</v>
      </c>
      <c r="BL598">
        <f>+Casos_PN_CORR[[#This Row],[43958]]-Casos_PN_CORR[[#This Row],[43957]]</f>
        <v>0</v>
      </c>
      <c r="BM598">
        <f>+Casos_PN_CORR[[#This Row],[43959]]-Casos_PN_CORR[[#This Row],[43958]]</f>
        <v>0</v>
      </c>
      <c r="BN598">
        <f>+Casos_PN_CORR[[#This Row],[43960]]-Casos_PN_CORR[[#This Row],[43959]]</f>
        <v>0</v>
      </c>
      <c r="BO598">
        <f>+Casos_PN_CORR[[#This Row],[43961]]-Casos_PN_CORR[[#This Row],[43960]]</f>
        <v>0</v>
      </c>
      <c r="BP598">
        <f>+Casos_PN_CORR[[#This Row],[43962]]-Casos_PN_CORR[[#This Row],[43961]]</f>
        <v>0</v>
      </c>
      <c r="BQ598">
        <f>+Casos_PN_CORR[[#This Row],[43963]]-Casos_PN_CORR[[#This Row],[43962]]</f>
        <v>0</v>
      </c>
      <c r="BR598">
        <f>+Casos_PN_CORR[[#This Row],[43964]]-Casos_PN_CORR[[#This Row],[43963]]</f>
        <v>0</v>
      </c>
      <c r="BS598">
        <f>+Casos_PN_CORR[[#This Row],[43965]]-Casos_PN_CORR[[#This Row],[43964]]</f>
        <v>0</v>
      </c>
      <c r="BT598">
        <f>+Casos_PN_CORR[[#This Row],[43966]]-Casos_PN_CORR[[#This Row],[43965]]</f>
        <v>0</v>
      </c>
      <c r="BU598">
        <f>+Casos_PN_CORR[[#This Row],[43967]]-Casos_PN_CORR[[#This Row],[43966]]</f>
        <v>0</v>
      </c>
      <c r="BV598">
        <f>+Casos_PN_CORR[[#This Row],[43968]]-Casos_PN_CORR[[#This Row],[43967]]</f>
        <v>0</v>
      </c>
      <c r="BW598">
        <f>+Casos_PN_CORR[[#This Row],[43969]]-Casos_PN_CORR[[#This Row],[43968]]</f>
        <v>0</v>
      </c>
      <c r="BX598">
        <f>+Casos_PN_CORR[[#This Row],[43970]]-Casos_PN_CORR[[#This Row],[43969]]</f>
        <v>0</v>
      </c>
      <c r="BY598">
        <f>+Casos_PN_CORR[[#This Row],[43971]]-Casos_PN_CORR[[#This Row],[43970]]</f>
        <v>0</v>
      </c>
      <c r="BZ598">
        <f>+Casos_PN_CORR[[#This Row],[43972]]-Casos_PN_CORR[[#This Row],[43971]]</f>
        <v>0</v>
      </c>
      <c r="CA598">
        <f>+Casos_PN_CORR[[#This Row],[43973]]-Casos_PN_CORR[[#This Row],[43972]]</f>
        <v>0</v>
      </c>
      <c r="CB598">
        <f>+Casos_PN_CORR[[#This Row],[43974]]-Casos_PN_CORR[[#This Row],[43973]]</f>
        <v>0</v>
      </c>
      <c r="CC598">
        <f>+Casos_PN_CORR[[#This Row],[43975]]-Casos_PN_CORR[[#This Row],[43974]]</f>
        <v>0</v>
      </c>
      <c r="CD598">
        <f>+Casos_PN_CORR[[#This Row],[43976]]-Casos_PN_CORR[[#This Row],[43975]]</f>
        <v>0</v>
      </c>
      <c r="CE598">
        <f>+Casos_PN_CORR[[#This Row],[43977]]-Casos_PN_CORR[[#This Row],[43976]]</f>
        <v>0</v>
      </c>
      <c r="CF598">
        <f>+Casos_PN_CORR[[#This Row],[43978]]-Casos_PN_CORR[[#This Row],[43977]]</f>
        <v>0</v>
      </c>
      <c r="CG598">
        <f>+Casos_PN_CORR[[#This Row],[43979]]-Casos_PN_CORR[[#This Row],[43978]]</f>
        <v>0</v>
      </c>
      <c r="CH598">
        <f>+Casos_PN_CORR[[#This Row],[43980]]-Casos_PN_CORR[[#This Row],[43979]]</f>
        <v>0</v>
      </c>
      <c r="CI598">
        <f>+Casos_PN_CORR[[#This Row],[43981]]-Casos_PN_CORR[[#This Row],[43980]]</f>
        <v>0</v>
      </c>
      <c r="CJ598">
        <f>+Casos_PN_CORR[[#This Row],[43982]]-Casos_PN_CORR[[#This Row],[43981]]</f>
        <v>0</v>
      </c>
      <c r="CK598">
        <f>+Casos_PN_CORR[[#This Row],[43983]]-Casos_PN_CORR[[#This Row],[43982]]</f>
        <v>0</v>
      </c>
      <c r="CL598">
        <f>+Casos_PN_CORR[[#This Row],[43984]]-Casos_PN_CORR[[#This Row],[43983]]</f>
        <v>0</v>
      </c>
      <c r="CM598">
        <f>+Casos_PN_CORR[[#This Row],[43985]]-Casos_PN_CORR[[#This Row],[43984]]</f>
        <v>0</v>
      </c>
      <c r="CN598">
        <f>+Casos_PN_CORR[[#This Row],[43986]]-Casos_PN_CORR[[#This Row],[43985]]</f>
        <v>0</v>
      </c>
      <c r="CO598">
        <f>+Casos_PN_CORR[[#This Row],[43987]]-Casos_PN_CORR[[#This Row],[43986]]</f>
        <v>0</v>
      </c>
      <c r="CP598">
        <f>+Casos_PN_CORR[[#This Row],[43988]]-Casos_PN_CORR[[#This Row],[43987]]</f>
        <v>0</v>
      </c>
      <c r="CQ598">
        <f>+Casos_PN_CORR[[#This Row],[43989]]-Casos_PN_CORR[[#This Row],[43988]]</f>
        <v>0</v>
      </c>
      <c r="CR598">
        <f>+Casos_PN_CORR[[#This Row],[43990]]-Casos_PN_CORR[[#This Row],[43989]]</f>
        <v>0</v>
      </c>
      <c r="CS598">
        <f>+Casos_PN_CORR[[#This Row],[43991]]-Casos_PN_CORR[[#This Row],[43990]]</f>
        <v>0</v>
      </c>
      <c r="CT598">
        <f>+Casos_PN_CORR[[#This Row],[43992]]-Casos_PN_CORR[[#This Row],[43991]]</f>
        <v>0</v>
      </c>
      <c r="CU598">
        <f>+Casos_PN_CORR[[#This Row],[43993]]-Casos_PN_CORR[[#This Row],[43992]]</f>
        <v>0</v>
      </c>
    </row>
    <row r="599" spans="1:99" x14ac:dyDescent="0.3">
      <c r="A599">
        <v>70311</v>
      </c>
      <c r="B599" s="2" t="s">
        <v>268</v>
      </c>
      <c r="C599" s="2" t="s">
        <v>268</v>
      </c>
      <c r="D599" s="2" t="s">
        <v>131</v>
      </c>
      <c r="E599" s="4">
        <f t="shared" si="9"/>
        <v>0</v>
      </c>
      <c r="F599">
        <f>+Casos_PN_CORR[[#This Row],[43900]]</f>
        <v>0</v>
      </c>
      <c r="G599">
        <f>+Casos_PN_CORR[[#This Row],[43901]]-Casos_PN_CORR[[#This Row],[43900]]</f>
        <v>0</v>
      </c>
      <c r="H599">
        <f>+Casos_PN_CORR[[#This Row],[43902]]-Casos_PN_CORR[[#This Row],[43901]]</f>
        <v>0</v>
      </c>
      <c r="I599">
        <f>+Casos_PN_CORR[[#This Row],[43903]]-Casos_PN_CORR[[#This Row],[43902]]</f>
        <v>0</v>
      </c>
      <c r="J599">
        <f>+Casos_PN_CORR[[#This Row],[43904]]-Casos_PN_CORR[[#This Row],[43903]]</f>
        <v>0</v>
      </c>
      <c r="K599">
        <f>+Casos_PN_CORR[[#This Row],[43905]]-Casos_PN_CORR[[#This Row],[43904]]</f>
        <v>0</v>
      </c>
      <c r="L599">
        <f>+Casos_PN_CORR[[#This Row],[43906]]-Casos_PN_CORR[[#This Row],[43905]]</f>
        <v>0</v>
      </c>
      <c r="M599">
        <f>+Casos_PN_CORR[[#This Row],[43907]]-Casos_PN_CORR[[#This Row],[43906]]</f>
        <v>0</v>
      </c>
      <c r="N599">
        <f>+Casos_PN_CORR[[#This Row],[43908]]-Casos_PN_CORR[[#This Row],[43907]]</f>
        <v>0</v>
      </c>
      <c r="O599">
        <f>+Casos_PN_CORR[[#This Row],[43909]]-Casos_PN_CORR[[#This Row],[43908]]</f>
        <v>0</v>
      </c>
      <c r="P599">
        <f>+Casos_PN_CORR[[#This Row],[43910]]-Casos_PN_CORR[[#This Row],[43909]]</f>
        <v>0</v>
      </c>
      <c r="Q599">
        <f>+Casos_PN_CORR[[#This Row],[43911]]-Casos_PN_CORR[[#This Row],[43910]]</f>
        <v>0</v>
      </c>
      <c r="R599">
        <f>+Casos_PN_CORR[[#This Row],[43912]]-Casos_PN_CORR[[#This Row],[43911]]</f>
        <v>0</v>
      </c>
      <c r="S599">
        <f>+Casos_PN_CORR[[#This Row],[43913]]-Casos_PN_CORR[[#This Row],[43912]]</f>
        <v>0</v>
      </c>
      <c r="T599">
        <f>+Casos_PN_CORR[[#This Row],[43914]]-Casos_PN_CORR[[#This Row],[43913]]</f>
        <v>0</v>
      </c>
      <c r="U599">
        <f>+Casos_PN_CORR[[#This Row],[43915]]-Casos_PN_CORR[[#This Row],[43914]]</f>
        <v>0</v>
      </c>
      <c r="V599">
        <f>+Casos_PN_CORR[[#This Row],[43916]]-Casos_PN_CORR[[#This Row],[43915]]</f>
        <v>0</v>
      </c>
      <c r="W599">
        <f>+Casos_PN_CORR[[#This Row],[43917]]-Casos_PN_CORR[[#This Row],[43916]]</f>
        <v>0</v>
      </c>
      <c r="X599">
        <f>+Casos_PN_CORR[[#This Row],[43918]]-Casos_PN_CORR[[#This Row],[43917]]</f>
        <v>0</v>
      </c>
      <c r="Y599">
        <f>+Casos_PN_CORR[[#This Row],[43919]]-Casos_PN_CORR[[#This Row],[43918]]</f>
        <v>0</v>
      </c>
      <c r="Z599">
        <f>+Casos_PN_CORR[[#This Row],[43920]]-Casos_PN_CORR[[#This Row],[43919]]</f>
        <v>0</v>
      </c>
      <c r="AA599">
        <f>+Casos_PN_CORR[[#This Row],[43921]]-Casos_PN_CORR[[#This Row],[43920]]</f>
        <v>0</v>
      </c>
      <c r="AB599">
        <f>+Casos_PN_CORR[[#This Row],[43922]]-Casos_PN_CORR[[#This Row],[43921]]</f>
        <v>0</v>
      </c>
      <c r="AC599">
        <f>+Casos_PN_CORR[[#This Row],[43923]]-Casos_PN_CORR[[#This Row],[43922]]</f>
        <v>0</v>
      </c>
      <c r="AD599">
        <f>+Casos_PN_CORR[[#This Row],[43924]]-Casos_PN_CORR[[#This Row],[43923]]</f>
        <v>0</v>
      </c>
      <c r="AE599">
        <f>+Casos_PN_CORR[[#This Row],[43925]]-Casos_PN_CORR[[#This Row],[43924]]</f>
        <v>0</v>
      </c>
      <c r="AF599">
        <f>+Casos_PN_CORR[[#This Row],[43926]]-Casos_PN_CORR[[#This Row],[43925]]</f>
        <v>0</v>
      </c>
      <c r="AG599">
        <f>+Casos_PN_CORR[[#This Row],[43927]]-Casos_PN_CORR[[#This Row],[43926]]</f>
        <v>0</v>
      </c>
      <c r="AH599">
        <f>+Casos_PN_CORR[[#This Row],[43928]]-Casos_PN_CORR[[#This Row],[43927]]</f>
        <v>0</v>
      </c>
      <c r="AI599">
        <f>+Casos_PN_CORR[[#This Row],[43929]]-Casos_PN_CORR[[#This Row],[43928]]</f>
        <v>0</v>
      </c>
      <c r="AJ599">
        <f>+Casos_PN_CORR[[#This Row],[43930]]-Casos_PN_CORR[[#This Row],[43929]]</f>
        <v>0</v>
      </c>
      <c r="AK599">
        <f>+Casos_PN_CORR[[#This Row],[43931]]-Casos_PN_CORR[[#This Row],[43930]]</f>
        <v>0</v>
      </c>
      <c r="AL599">
        <f>+Casos_PN_CORR[[#This Row],[43932]]-Casos_PN_CORR[[#This Row],[43931]]</f>
        <v>0</v>
      </c>
      <c r="AM599">
        <f>+Casos_PN_CORR[[#This Row],[43933]]-Casos_PN_CORR[[#This Row],[43932]]</f>
        <v>0</v>
      </c>
      <c r="AN599">
        <f>+Casos_PN_CORR[[#This Row],[43934]]-Casos_PN_CORR[[#This Row],[43933]]</f>
        <v>0</v>
      </c>
      <c r="AO599">
        <f>+Casos_PN_CORR[[#This Row],[43935]]-Casos_PN_CORR[[#This Row],[43934]]</f>
        <v>0</v>
      </c>
      <c r="AP599">
        <f>+Casos_PN_CORR[[#This Row],[43936]]-Casos_PN_CORR[[#This Row],[43935]]</f>
        <v>0</v>
      </c>
      <c r="AQ599">
        <f>+Casos_PN_CORR[[#This Row],[43937]]-Casos_PN_CORR[[#This Row],[43936]]</f>
        <v>0</v>
      </c>
      <c r="AR599">
        <f>+Casos_PN_CORR[[#This Row],[43938]]-Casos_PN_CORR[[#This Row],[43937]]</f>
        <v>0</v>
      </c>
      <c r="AS599">
        <f>+Casos_PN_CORR[[#This Row],[43939]]-Casos_PN_CORR[[#This Row],[43938]]</f>
        <v>0</v>
      </c>
      <c r="AT599">
        <f>+Casos_PN_CORR[[#This Row],[43940]]-Casos_PN_CORR[[#This Row],[43939]]</f>
        <v>0</v>
      </c>
      <c r="AU599">
        <f>+Casos_PN_CORR[[#This Row],[43941]]-Casos_PN_CORR[[#This Row],[43940]]</f>
        <v>0</v>
      </c>
      <c r="AV599">
        <f>+Casos_PN_CORR[[#This Row],[43942]]-Casos_PN_CORR[[#This Row],[43941]]</f>
        <v>0</v>
      </c>
      <c r="AW599">
        <f>+Casos_PN_CORR[[#This Row],[43943]]-Casos_PN_CORR[[#This Row],[43942]]</f>
        <v>0</v>
      </c>
      <c r="AX599">
        <f>+Casos_PN_CORR[[#This Row],[43944]]-Casos_PN_CORR[[#This Row],[43943]]</f>
        <v>0</v>
      </c>
      <c r="AY599">
        <f>+Casos_PN_CORR[[#This Row],[43945]]-Casos_PN_CORR[[#This Row],[43944]]</f>
        <v>0</v>
      </c>
      <c r="AZ599">
        <f>+Casos_PN_CORR[[#This Row],[43946]]-Casos_PN_CORR[[#This Row],[43945]]</f>
        <v>0</v>
      </c>
      <c r="BA599">
        <f>+Casos_PN_CORR[[#This Row],[43947]]-Casos_PN_CORR[[#This Row],[43946]]</f>
        <v>0</v>
      </c>
      <c r="BB599">
        <f>+Casos_PN_CORR[[#This Row],[43948]]-Casos_PN_CORR[[#This Row],[43947]]</f>
        <v>0</v>
      </c>
      <c r="BC599">
        <f>+Casos_PN_CORR[[#This Row],[43949]]-Casos_PN_CORR[[#This Row],[43948]]</f>
        <v>0</v>
      </c>
      <c r="BD599">
        <f>+Casos_PN_CORR[[#This Row],[43950]]-Casos_PN_CORR[[#This Row],[43949]]</f>
        <v>0</v>
      </c>
      <c r="BE599">
        <f>+Casos_PN_CORR[[#This Row],[43951]]-Casos_PN_CORR[[#This Row],[43950]]</f>
        <v>0</v>
      </c>
      <c r="BF599">
        <f>+Casos_PN_CORR[[#This Row],[43952]]-Casos_PN_CORR[[#This Row],[43951]]</f>
        <v>0</v>
      </c>
      <c r="BG599">
        <f>+Casos_PN_CORR[[#This Row],[43953]]-Casos_PN_CORR[[#This Row],[43952]]</f>
        <v>0</v>
      </c>
      <c r="BH599">
        <f>+Casos_PN_CORR[[#This Row],[43954]]-Casos_PN_CORR[[#This Row],[43953]]</f>
        <v>0</v>
      </c>
      <c r="BI599">
        <f>+Casos_PN_CORR[[#This Row],[43955]]-Casos_PN_CORR[[#This Row],[43954]]</f>
        <v>0</v>
      </c>
      <c r="BJ599">
        <f>+Casos_PN_CORR[[#This Row],[43956]]-Casos_PN_CORR[[#This Row],[43955]]</f>
        <v>0</v>
      </c>
      <c r="BK599">
        <f>+Casos_PN_CORR[[#This Row],[43957]]-Casos_PN_CORR[[#This Row],[43956]]</f>
        <v>0</v>
      </c>
      <c r="BL599">
        <f>+Casos_PN_CORR[[#This Row],[43958]]-Casos_PN_CORR[[#This Row],[43957]]</f>
        <v>0</v>
      </c>
      <c r="BM599">
        <f>+Casos_PN_CORR[[#This Row],[43959]]-Casos_PN_CORR[[#This Row],[43958]]</f>
        <v>0</v>
      </c>
      <c r="BN599">
        <f>+Casos_PN_CORR[[#This Row],[43960]]-Casos_PN_CORR[[#This Row],[43959]]</f>
        <v>0</v>
      </c>
      <c r="BO599">
        <f>+Casos_PN_CORR[[#This Row],[43961]]-Casos_PN_CORR[[#This Row],[43960]]</f>
        <v>0</v>
      </c>
      <c r="BP599">
        <f>+Casos_PN_CORR[[#This Row],[43962]]-Casos_PN_CORR[[#This Row],[43961]]</f>
        <v>0</v>
      </c>
      <c r="BQ599">
        <f>+Casos_PN_CORR[[#This Row],[43963]]-Casos_PN_CORR[[#This Row],[43962]]</f>
        <v>0</v>
      </c>
      <c r="BR599">
        <f>+Casos_PN_CORR[[#This Row],[43964]]-Casos_PN_CORR[[#This Row],[43963]]</f>
        <v>0</v>
      </c>
      <c r="BS599">
        <f>+Casos_PN_CORR[[#This Row],[43965]]-Casos_PN_CORR[[#This Row],[43964]]</f>
        <v>0</v>
      </c>
      <c r="BT599">
        <f>+Casos_PN_CORR[[#This Row],[43966]]-Casos_PN_CORR[[#This Row],[43965]]</f>
        <v>0</v>
      </c>
      <c r="BU599">
        <f>+Casos_PN_CORR[[#This Row],[43967]]-Casos_PN_CORR[[#This Row],[43966]]</f>
        <v>0</v>
      </c>
      <c r="BV599">
        <f>+Casos_PN_CORR[[#This Row],[43968]]-Casos_PN_CORR[[#This Row],[43967]]</f>
        <v>0</v>
      </c>
      <c r="BW599">
        <f>+Casos_PN_CORR[[#This Row],[43969]]-Casos_PN_CORR[[#This Row],[43968]]</f>
        <v>0</v>
      </c>
      <c r="BX599">
        <f>+Casos_PN_CORR[[#This Row],[43970]]-Casos_PN_CORR[[#This Row],[43969]]</f>
        <v>0</v>
      </c>
      <c r="BY599">
        <f>+Casos_PN_CORR[[#This Row],[43971]]-Casos_PN_CORR[[#This Row],[43970]]</f>
        <v>0</v>
      </c>
      <c r="BZ599">
        <f>+Casos_PN_CORR[[#This Row],[43972]]-Casos_PN_CORR[[#This Row],[43971]]</f>
        <v>0</v>
      </c>
      <c r="CA599">
        <f>+Casos_PN_CORR[[#This Row],[43973]]-Casos_PN_CORR[[#This Row],[43972]]</f>
        <v>0</v>
      </c>
      <c r="CB599">
        <f>+Casos_PN_CORR[[#This Row],[43974]]-Casos_PN_CORR[[#This Row],[43973]]</f>
        <v>0</v>
      </c>
      <c r="CC599">
        <f>+Casos_PN_CORR[[#This Row],[43975]]-Casos_PN_CORR[[#This Row],[43974]]</f>
        <v>0</v>
      </c>
      <c r="CD599">
        <f>+Casos_PN_CORR[[#This Row],[43976]]-Casos_PN_CORR[[#This Row],[43975]]</f>
        <v>0</v>
      </c>
      <c r="CE599">
        <f>+Casos_PN_CORR[[#This Row],[43977]]-Casos_PN_CORR[[#This Row],[43976]]</f>
        <v>0</v>
      </c>
      <c r="CF599">
        <f>+Casos_PN_CORR[[#This Row],[43978]]-Casos_PN_CORR[[#This Row],[43977]]</f>
        <v>0</v>
      </c>
      <c r="CG599">
        <f>+Casos_PN_CORR[[#This Row],[43979]]-Casos_PN_CORR[[#This Row],[43978]]</f>
        <v>0</v>
      </c>
      <c r="CH599">
        <f>+Casos_PN_CORR[[#This Row],[43980]]-Casos_PN_CORR[[#This Row],[43979]]</f>
        <v>0</v>
      </c>
      <c r="CI599">
        <f>+Casos_PN_CORR[[#This Row],[43981]]-Casos_PN_CORR[[#This Row],[43980]]</f>
        <v>0</v>
      </c>
      <c r="CJ599">
        <f>+Casos_PN_CORR[[#This Row],[43982]]-Casos_PN_CORR[[#This Row],[43981]]</f>
        <v>0</v>
      </c>
      <c r="CK599">
        <f>+Casos_PN_CORR[[#This Row],[43983]]-Casos_PN_CORR[[#This Row],[43982]]</f>
        <v>0</v>
      </c>
      <c r="CL599">
        <f>+Casos_PN_CORR[[#This Row],[43984]]-Casos_PN_CORR[[#This Row],[43983]]</f>
        <v>0</v>
      </c>
      <c r="CM599">
        <f>+Casos_PN_CORR[[#This Row],[43985]]-Casos_PN_CORR[[#This Row],[43984]]</f>
        <v>0</v>
      </c>
      <c r="CN599">
        <f>+Casos_PN_CORR[[#This Row],[43986]]-Casos_PN_CORR[[#This Row],[43985]]</f>
        <v>0</v>
      </c>
      <c r="CO599">
        <f>+Casos_PN_CORR[[#This Row],[43987]]-Casos_PN_CORR[[#This Row],[43986]]</f>
        <v>0</v>
      </c>
      <c r="CP599">
        <f>+Casos_PN_CORR[[#This Row],[43988]]-Casos_PN_CORR[[#This Row],[43987]]</f>
        <v>0</v>
      </c>
      <c r="CQ599">
        <f>+Casos_PN_CORR[[#This Row],[43989]]-Casos_PN_CORR[[#This Row],[43988]]</f>
        <v>0</v>
      </c>
      <c r="CR599">
        <f>+Casos_PN_CORR[[#This Row],[43990]]-Casos_PN_CORR[[#This Row],[43989]]</f>
        <v>0</v>
      </c>
      <c r="CS599">
        <f>+Casos_PN_CORR[[#This Row],[43991]]-Casos_PN_CORR[[#This Row],[43990]]</f>
        <v>0</v>
      </c>
      <c r="CT599">
        <f>+Casos_PN_CORR[[#This Row],[43992]]-Casos_PN_CORR[[#This Row],[43991]]</f>
        <v>0</v>
      </c>
      <c r="CU599">
        <f>+Casos_PN_CORR[[#This Row],[43993]]-Casos_PN_CORR[[#This Row],[43992]]</f>
        <v>0</v>
      </c>
    </row>
    <row r="600" spans="1:99" x14ac:dyDescent="0.3">
      <c r="A600">
        <v>80803</v>
      </c>
      <c r="B600" s="2" t="s">
        <v>99</v>
      </c>
      <c r="C600" s="2" t="s">
        <v>99</v>
      </c>
      <c r="D600" s="2" t="s">
        <v>131</v>
      </c>
      <c r="E600" s="4">
        <f t="shared" si="9"/>
        <v>0</v>
      </c>
      <c r="F600">
        <f>+Casos_PN_CORR[[#This Row],[43900]]</f>
        <v>0</v>
      </c>
      <c r="G600">
        <f>+Casos_PN_CORR[[#This Row],[43901]]-Casos_PN_CORR[[#This Row],[43900]]</f>
        <v>0</v>
      </c>
      <c r="H600">
        <f>+Casos_PN_CORR[[#This Row],[43902]]-Casos_PN_CORR[[#This Row],[43901]]</f>
        <v>0</v>
      </c>
      <c r="I600">
        <f>+Casos_PN_CORR[[#This Row],[43903]]-Casos_PN_CORR[[#This Row],[43902]]</f>
        <v>0</v>
      </c>
      <c r="J600">
        <f>+Casos_PN_CORR[[#This Row],[43904]]-Casos_PN_CORR[[#This Row],[43903]]</f>
        <v>0</v>
      </c>
      <c r="K600">
        <f>+Casos_PN_CORR[[#This Row],[43905]]-Casos_PN_CORR[[#This Row],[43904]]</f>
        <v>0</v>
      </c>
      <c r="L600">
        <f>+Casos_PN_CORR[[#This Row],[43906]]-Casos_PN_CORR[[#This Row],[43905]]</f>
        <v>0</v>
      </c>
      <c r="M600">
        <f>+Casos_PN_CORR[[#This Row],[43907]]-Casos_PN_CORR[[#This Row],[43906]]</f>
        <v>0</v>
      </c>
      <c r="N600">
        <f>+Casos_PN_CORR[[#This Row],[43908]]-Casos_PN_CORR[[#This Row],[43907]]</f>
        <v>0</v>
      </c>
      <c r="O600">
        <f>+Casos_PN_CORR[[#This Row],[43909]]-Casos_PN_CORR[[#This Row],[43908]]</f>
        <v>0</v>
      </c>
      <c r="P600">
        <f>+Casos_PN_CORR[[#This Row],[43910]]-Casos_PN_CORR[[#This Row],[43909]]</f>
        <v>0</v>
      </c>
      <c r="Q600">
        <f>+Casos_PN_CORR[[#This Row],[43911]]-Casos_PN_CORR[[#This Row],[43910]]</f>
        <v>0</v>
      </c>
      <c r="R600">
        <f>+Casos_PN_CORR[[#This Row],[43912]]-Casos_PN_CORR[[#This Row],[43911]]</f>
        <v>0</v>
      </c>
      <c r="S600">
        <f>+Casos_PN_CORR[[#This Row],[43913]]-Casos_PN_CORR[[#This Row],[43912]]</f>
        <v>0</v>
      </c>
      <c r="T600">
        <f>+Casos_PN_CORR[[#This Row],[43914]]-Casos_PN_CORR[[#This Row],[43913]]</f>
        <v>0</v>
      </c>
      <c r="U600">
        <f>+Casos_PN_CORR[[#This Row],[43915]]-Casos_PN_CORR[[#This Row],[43914]]</f>
        <v>0</v>
      </c>
      <c r="V600">
        <f>+Casos_PN_CORR[[#This Row],[43916]]-Casos_PN_CORR[[#This Row],[43915]]</f>
        <v>0</v>
      </c>
      <c r="W600">
        <f>+Casos_PN_CORR[[#This Row],[43917]]-Casos_PN_CORR[[#This Row],[43916]]</f>
        <v>0</v>
      </c>
      <c r="X600">
        <f>+Casos_PN_CORR[[#This Row],[43918]]-Casos_PN_CORR[[#This Row],[43917]]</f>
        <v>0</v>
      </c>
      <c r="Y600">
        <f>+Casos_PN_CORR[[#This Row],[43919]]-Casos_PN_CORR[[#This Row],[43918]]</f>
        <v>0</v>
      </c>
      <c r="Z600">
        <f>+Casos_PN_CORR[[#This Row],[43920]]-Casos_PN_CORR[[#This Row],[43919]]</f>
        <v>0</v>
      </c>
      <c r="AA600">
        <f>+Casos_PN_CORR[[#This Row],[43921]]-Casos_PN_CORR[[#This Row],[43920]]</f>
        <v>0</v>
      </c>
      <c r="AB600">
        <f>+Casos_PN_CORR[[#This Row],[43922]]-Casos_PN_CORR[[#This Row],[43921]]</f>
        <v>0</v>
      </c>
      <c r="AC600">
        <f>+Casos_PN_CORR[[#This Row],[43923]]-Casos_PN_CORR[[#This Row],[43922]]</f>
        <v>0</v>
      </c>
      <c r="AD600">
        <f>+Casos_PN_CORR[[#This Row],[43924]]-Casos_PN_CORR[[#This Row],[43923]]</f>
        <v>0</v>
      </c>
      <c r="AE600">
        <f>+Casos_PN_CORR[[#This Row],[43925]]-Casos_PN_CORR[[#This Row],[43924]]</f>
        <v>0</v>
      </c>
      <c r="AF600">
        <f>+Casos_PN_CORR[[#This Row],[43926]]-Casos_PN_CORR[[#This Row],[43925]]</f>
        <v>0</v>
      </c>
      <c r="AG600">
        <f>+Casos_PN_CORR[[#This Row],[43927]]-Casos_PN_CORR[[#This Row],[43926]]</f>
        <v>0</v>
      </c>
      <c r="AH600">
        <f>+Casos_PN_CORR[[#This Row],[43928]]-Casos_PN_CORR[[#This Row],[43927]]</f>
        <v>0</v>
      </c>
      <c r="AI600">
        <f>+Casos_PN_CORR[[#This Row],[43929]]-Casos_PN_CORR[[#This Row],[43928]]</f>
        <v>0</v>
      </c>
      <c r="AJ600">
        <f>+Casos_PN_CORR[[#This Row],[43930]]-Casos_PN_CORR[[#This Row],[43929]]</f>
        <v>0</v>
      </c>
      <c r="AK600">
        <f>+Casos_PN_CORR[[#This Row],[43931]]-Casos_PN_CORR[[#This Row],[43930]]</f>
        <v>0</v>
      </c>
      <c r="AL600">
        <f>+Casos_PN_CORR[[#This Row],[43932]]-Casos_PN_CORR[[#This Row],[43931]]</f>
        <v>0</v>
      </c>
      <c r="AM600">
        <f>+Casos_PN_CORR[[#This Row],[43933]]-Casos_PN_CORR[[#This Row],[43932]]</f>
        <v>0</v>
      </c>
      <c r="AN600">
        <f>+Casos_PN_CORR[[#This Row],[43934]]-Casos_PN_CORR[[#This Row],[43933]]</f>
        <v>0</v>
      </c>
      <c r="AO600">
        <f>+Casos_PN_CORR[[#This Row],[43935]]-Casos_PN_CORR[[#This Row],[43934]]</f>
        <v>0</v>
      </c>
      <c r="AP600">
        <f>+Casos_PN_CORR[[#This Row],[43936]]-Casos_PN_CORR[[#This Row],[43935]]</f>
        <v>0</v>
      </c>
      <c r="AQ600">
        <f>+Casos_PN_CORR[[#This Row],[43937]]-Casos_PN_CORR[[#This Row],[43936]]</f>
        <v>0</v>
      </c>
      <c r="AR600">
        <f>+Casos_PN_CORR[[#This Row],[43938]]-Casos_PN_CORR[[#This Row],[43937]]</f>
        <v>0</v>
      </c>
      <c r="AS600">
        <f>+Casos_PN_CORR[[#This Row],[43939]]-Casos_PN_CORR[[#This Row],[43938]]</f>
        <v>0</v>
      </c>
      <c r="AT600">
        <f>+Casos_PN_CORR[[#This Row],[43940]]-Casos_PN_CORR[[#This Row],[43939]]</f>
        <v>0</v>
      </c>
      <c r="AU600">
        <f>+Casos_PN_CORR[[#This Row],[43941]]-Casos_PN_CORR[[#This Row],[43940]]</f>
        <v>0</v>
      </c>
      <c r="AV600">
        <f>+Casos_PN_CORR[[#This Row],[43942]]-Casos_PN_CORR[[#This Row],[43941]]</f>
        <v>0</v>
      </c>
      <c r="AW600">
        <f>+Casos_PN_CORR[[#This Row],[43943]]-Casos_PN_CORR[[#This Row],[43942]]</f>
        <v>0</v>
      </c>
      <c r="AX600">
        <f>+Casos_PN_CORR[[#This Row],[43944]]-Casos_PN_CORR[[#This Row],[43943]]</f>
        <v>0</v>
      </c>
      <c r="AY600">
        <f>+Casos_PN_CORR[[#This Row],[43945]]-Casos_PN_CORR[[#This Row],[43944]]</f>
        <v>0</v>
      </c>
      <c r="AZ600">
        <f>+Casos_PN_CORR[[#This Row],[43946]]-Casos_PN_CORR[[#This Row],[43945]]</f>
        <v>0</v>
      </c>
      <c r="BA600">
        <f>+Casos_PN_CORR[[#This Row],[43947]]-Casos_PN_CORR[[#This Row],[43946]]</f>
        <v>0</v>
      </c>
      <c r="BB600">
        <f>+Casos_PN_CORR[[#This Row],[43948]]-Casos_PN_CORR[[#This Row],[43947]]</f>
        <v>0</v>
      </c>
      <c r="BC600">
        <f>+Casos_PN_CORR[[#This Row],[43949]]-Casos_PN_CORR[[#This Row],[43948]]</f>
        <v>0</v>
      </c>
      <c r="BD600">
        <f>+Casos_PN_CORR[[#This Row],[43950]]-Casos_PN_CORR[[#This Row],[43949]]</f>
        <v>0</v>
      </c>
      <c r="BE600">
        <f>+Casos_PN_CORR[[#This Row],[43951]]-Casos_PN_CORR[[#This Row],[43950]]</f>
        <v>0</v>
      </c>
      <c r="BF600">
        <f>+Casos_PN_CORR[[#This Row],[43952]]-Casos_PN_CORR[[#This Row],[43951]]</f>
        <v>0</v>
      </c>
      <c r="BG600">
        <f>+Casos_PN_CORR[[#This Row],[43953]]-Casos_PN_CORR[[#This Row],[43952]]</f>
        <v>0</v>
      </c>
      <c r="BH600">
        <f>+Casos_PN_CORR[[#This Row],[43954]]-Casos_PN_CORR[[#This Row],[43953]]</f>
        <v>0</v>
      </c>
      <c r="BI600">
        <f>+Casos_PN_CORR[[#This Row],[43955]]-Casos_PN_CORR[[#This Row],[43954]]</f>
        <v>0</v>
      </c>
      <c r="BJ600">
        <f>+Casos_PN_CORR[[#This Row],[43956]]-Casos_PN_CORR[[#This Row],[43955]]</f>
        <v>0</v>
      </c>
      <c r="BK600">
        <f>+Casos_PN_CORR[[#This Row],[43957]]-Casos_PN_CORR[[#This Row],[43956]]</f>
        <v>0</v>
      </c>
      <c r="BL600">
        <f>+Casos_PN_CORR[[#This Row],[43958]]-Casos_PN_CORR[[#This Row],[43957]]</f>
        <v>0</v>
      </c>
      <c r="BM600">
        <f>+Casos_PN_CORR[[#This Row],[43959]]-Casos_PN_CORR[[#This Row],[43958]]</f>
        <v>0</v>
      </c>
      <c r="BN600">
        <f>+Casos_PN_CORR[[#This Row],[43960]]-Casos_PN_CORR[[#This Row],[43959]]</f>
        <v>0</v>
      </c>
      <c r="BO600">
        <f>+Casos_PN_CORR[[#This Row],[43961]]-Casos_PN_CORR[[#This Row],[43960]]</f>
        <v>0</v>
      </c>
      <c r="BP600">
        <f>+Casos_PN_CORR[[#This Row],[43962]]-Casos_PN_CORR[[#This Row],[43961]]</f>
        <v>0</v>
      </c>
      <c r="BQ600">
        <f>+Casos_PN_CORR[[#This Row],[43963]]-Casos_PN_CORR[[#This Row],[43962]]</f>
        <v>0</v>
      </c>
      <c r="BR600">
        <f>+Casos_PN_CORR[[#This Row],[43964]]-Casos_PN_CORR[[#This Row],[43963]]</f>
        <v>0</v>
      </c>
      <c r="BS600">
        <f>+Casos_PN_CORR[[#This Row],[43965]]-Casos_PN_CORR[[#This Row],[43964]]</f>
        <v>0</v>
      </c>
      <c r="BT600">
        <f>+Casos_PN_CORR[[#This Row],[43966]]-Casos_PN_CORR[[#This Row],[43965]]</f>
        <v>0</v>
      </c>
      <c r="BU600">
        <f>+Casos_PN_CORR[[#This Row],[43967]]-Casos_PN_CORR[[#This Row],[43966]]</f>
        <v>0</v>
      </c>
      <c r="BV600">
        <f>+Casos_PN_CORR[[#This Row],[43968]]-Casos_PN_CORR[[#This Row],[43967]]</f>
        <v>0</v>
      </c>
      <c r="BW600">
        <f>+Casos_PN_CORR[[#This Row],[43969]]-Casos_PN_CORR[[#This Row],[43968]]</f>
        <v>0</v>
      </c>
      <c r="BX600">
        <f>+Casos_PN_CORR[[#This Row],[43970]]-Casos_PN_CORR[[#This Row],[43969]]</f>
        <v>0</v>
      </c>
      <c r="BY600">
        <f>+Casos_PN_CORR[[#This Row],[43971]]-Casos_PN_CORR[[#This Row],[43970]]</f>
        <v>0</v>
      </c>
      <c r="BZ600">
        <f>+Casos_PN_CORR[[#This Row],[43972]]-Casos_PN_CORR[[#This Row],[43971]]</f>
        <v>0</v>
      </c>
      <c r="CA600">
        <f>+Casos_PN_CORR[[#This Row],[43973]]-Casos_PN_CORR[[#This Row],[43972]]</f>
        <v>0</v>
      </c>
      <c r="CB600">
        <f>+Casos_PN_CORR[[#This Row],[43974]]-Casos_PN_CORR[[#This Row],[43973]]</f>
        <v>0</v>
      </c>
      <c r="CC600">
        <f>+Casos_PN_CORR[[#This Row],[43975]]-Casos_PN_CORR[[#This Row],[43974]]</f>
        <v>0</v>
      </c>
      <c r="CD600">
        <f>+Casos_PN_CORR[[#This Row],[43976]]-Casos_PN_CORR[[#This Row],[43975]]</f>
        <v>0</v>
      </c>
      <c r="CE600">
        <f>+Casos_PN_CORR[[#This Row],[43977]]-Casos_PN_CORR[[#This Row],[43976]]</f>
        <v>0</v>
      </c>
      <c r="CF600">
        <f>+Casos_PN_CORR[[#This Row],[43978]]-Casos_PN_CORR[[#This Row],[43977]]</f>
        <v>0</v>
      </c>
      <c r="CG600">
        <f>+Casos_PN_CORR[[#This Row],[43979]]-Casos_PN_CORR[[#This Row],[43978]]</f>
        <v>0</v>
      </c>
      <c r="CH600">
        <f>+Casos_PN_CORR[[#This Row],[43980]]-Casos_PN_CORR[[#This Row],[43979]]</f>
        <v>0</v>
      </c>
      <c r="CI600">
        <f>+Casos_PN_CORR[[#This Row],[43981]]-Casos_PN_CORR[[#This Row],[43980]]</f>
        <v>0</v>
      </c>
      <c r="CJ600">
        <f>+Casos_PN_CORR[[#This Row],[43982]]-Casos_PN_CORR[[#This Row],[43981]]</f>
        <v>0</v>
      </c>
      <c r="CK600">
        <f>+Casos_PN_CORR[[#This Row],[43983]]-Casos_PN_CORR[[#This Row],[43982]]</f>
        <v>0</v>
      </c>
      <c r="CL600">
        <f>+Casos_PN_CORR[[#This Row],[43984]]-Casos_PN_CORR[[#This Row],[43983]]</f>
        <v>0</v>
      </c>
      <c r="CM600">
        <f>+Casos_PN_CORR[[#This Row],[43985]]-Casos_PN_CORR[[#This Row],[43984]]</f>
        <v>0</v>
      </c>
      <c r="CN600">
        <f>+Casos_PN_CORR[[#This Row],[43986]]-Casos_PN_CORR[[#This Row],[43985]]</f>
        <v>0</v>
      </c>
      <c r="CO600">
        <f>+Casos_PN_CORR[[#This Row],[43987]]-Casos_PN_CORR[[#This Row],[43986]]</f>
        <v>0</v>
      </c>
      <c r="CP600">
        <f>+Casos_PN_CORR[[#This Row],[43988]]-Casos_PN_CORR[[#This Row],[43987]]</f>
        <v>0</v>
      </c>
      <c r="CQ600">
        <f>+Casos_PN_CORR[[#This Row],[43989]]-Casos_PN_CORR[[#This Row],[43988]]</f>
        <v>0</v>
      </c>
      <c r="CR600">
        <f>+Casos_PN_CORR[[#This Row],[43990]]-Casos_PN_CORR[[#This Row],[43989]]</f>
        <v>0</v>
      </c>
      <c r="CS600">
        <f>+Casos_PN_CORR[[#This Row],[43991]]-Casos_PN_CORR[[#This Row],[43990]]</f>
        <v>0</v>
      </c>
      <c r="CT600">
        <f>+Casos_PN_CORR[[#This Row],[43992]]-Casos_PN_CORR[[#This Row],[43991]]</f>
        <v>0</v>
      </c>
      <c r="CU600">
        <f>+Casos_PN_CORR[[#This Row],[43993]]-Casos_PN_CORR[[#This Row],[43992]]</f>
        <v>0</v>
      </c>
    </row>
    <row r="601" spans="1:99" ht="24" x14ac:dyDescent="0.3">
      <c r="A601">
        <v>120901</v>
      </c>
      <c r="B601" s="2" t="s">
        <v>191</v>
      </c>
      <c r="C601" s="2" t="s">
        <v>449</v>
      </c>
      <c r="D601" s="2" t="s">
        <v>746</v>
      </c>
      <c r="E601" s="4">
        <f t="shared" si="9"/>
        <v>0</v>
      </c>
      <c r="F601">
        <f>+Casos_PN_CORR[[#This Row],[43900]]</f>
        <v>0</v>
      </c>
      <c r="G601">
        <f>+Casos_PN_CORR[[#This Row],[43901]]-Casos_PN_CORR[[#This Row],[43900]]</f>
        <v>0</v>
      </c>
      <c r="H601">
        <f>+Casos_PN_CORR[[#This Row],[43902]]-Casos_PN_CORR[[#This Row],[43901]]</f>
        <v>0</v>
      </c>
      <c r="I601">
        <f>+Casos_PN_CORR[[#This Row],[43903]]-Casos_PN_CORR[[#This Row],[43902]]</f>
        <v>0</v>
      </c>
      <c r="J601">
        <f>+Casos_PN_CORR[[#This Row],[43904]]-Casos_PN_CORR[[#This Row],[43903]]</f>
        <v>0</v>
      </c>
      <c r="K601">
        <f>+Casos_PN_CORR[[#This Row],[43905]]-Casos_PN_CORR[[#This Row],[43904]]</f>
        <v>0</v>
      </c>
      <c r="L601">
        <f>+Casos_PN_CORR[[#This Row],[43906]]-Casos_PN_CORR[[#This Row],[43905]]</f>
        <v>0</v>
      </c>
      <c r="M601">
        <f>+Casos_PN_CORR[[#This Row],[43907]]-Casos_PN_CORR[[#This Row],[43906]]</f>
        <v>0</v>
      </c>
      <c r="N601">
        <f>+Casos_PN_CORR[[#This Row],[43908]]-Casos_PN_CORR[[#This Row],[43907]]</f>
        <v>0</v>
      </c>
      <c r="O601">
        <f>+Casos_PN_CORR[[#This Row],[43909]]-Casos_PN_CORR[[#This Row],[43908]]</f>
        <v>0</v>
      </c>
      <c r="P601">
        <f>+Casos_PN_CORR[[#This Row],[43910]]-Casos_PN_CORR[[#This Row],[43909]]</f>
        <v>0</v>
      </c>
      <c r="Q601">
        <f>+Casos_PN_CORR[[#This Row],[43911]]-Casos_PN_CORR[[#This Row],[43910]]</f>
        <v>0</v>
      </c>
      <c r="R601">
        <f>+Casos_PN_CORR[[#This Row],[43912]]-Casos_PN_CORR[[#This Row],[43911]]</f>
        <v>0</v>
      </c>
      <c r="S601">
        <f>+Casos_PN_CORR[[#This Row],[43913]]-Casos_PN_CORR[[#This Row],[43912]]</f>
        <v>0</v>
      </c>
      <c r="T601">
        <f>+Casos_PN_CORR[[#This Row],[43914]]-Casos_PN_CORR[[#This Row],[43913]]</f>
        <v>0</v>
      </c>
      <c r="U601">
        <f>+Casos_PN_CORR[[#This Row],[43915]]-Casos_PN_CORR[[#This Row],[43914]]</f>
        <v>0</v>
      </c>
      <c r="V601">
        <f>+Casos_PN_CORR[[#This Row],[43916]]-Casos_PN_CORR[[#This Row],[43915]]</f>
        <v>0</v>
      </c>
      <c r="W601">
        <f>+Casos_PN_CORR[[#This Row],[43917]]-Casos_PN_CORR[[#This Row],[43916]]</f>
        <v>0</v>
      </c>
      <c r="X601">
        <f>+Casos_PN_CORR[[#This Row],[43918]]-Casos_PN_CORR[[#This Row],[43917]]</f>
        <v>0</v>
      </c>
      <c r="Y601">
        <f>+Casos_PN_CORR[[#This Row],[43919]]-Casos_PN_CORR[[#This Row],[43918]]</f>
        <v>0</v>
      </c>
      <c r="Z601">
        <f>+Casos_PN_CORR[[#This Row],[43920]]-Casos_PN_CORR[[#This Row],[43919]]</f>
        <v>0</v>
      </c>
      <c r="AA601">
        <f>+Casos_PN_CORR[[#This Row],[43921]]-Casos_PN_CORR[[#This Row],[43920]]</f>
        <v>0</v>
      </c>
      <c r="AB601">
        <f>+Casos_PN_CORR[[#This Row],[43922]]-Casos_PN_CORR[[#This Row],[43921]]</f>
        <v>0</v>
      </c>
      <c r="AC601">
        <f>+Casos_PN_CORR[[#This Row],[43923]]-Casos_PN_CORR[[#This Row],[43922]]</f>
        <v>0</v>
      </c>
      <c r="AD601">
        <f>+Casos_PN_CORR[[#This Row],[43924]]-Casos_PN_CORR[[#This Row],[43923]]</f>
        <v>0</v>
      </c>
      <c r="AE601">
        <f>+Casos_PN_CORR[[#This Row],[43925]]-Casos_PN_CORR[[#This Row],[43924]]</f>
        <v>0</v>
      </c>
      <c r="AF601">
        <f>+Casos_PN_CORR[[#This Row],[43926]]-Casos_PN_CORR[[#This Row],[43925]]</f>
        <v>0</v>
      </c>
      <c r="AG601">
        <f>+Casos_PN_CORR[[#This Row],[43927]]-Casos_PN_CORR[[#This Row],[43926]]</f>
        <v>0</v>
      </c>
      <c r="AH601">
        <f>+Casos_PN_CORR[[#This Row],[43928]]-Casos_PN_CORR[[#This Row],[43927]]</f>
        <v>0</v>
      </c>
      <c r="AI601">
        <f>+Casos_PN_CORR[[#This Row],[43929]]-Casos_PN_CORR[[#This Row],[43928]]</f>
        <v>0</v>
      </c>
      <c r="AJ601">
        <f>+Casos_PN_CORR[[#This Row],[43930]]-Casos_PN_CORR[[#This Row],[43929]]</f>
        <v>0</v>
      </c>
      <c r="AK601">
        <f>+Casos_PN_CORR[[#This Row],[43931]]-Casos_PN_CORR[[#This Row],[43930]]</f>
        <v>0</v>
      </c>
      <c r="AL601">
        <f>+Casos_PN_CORR[[#This Row],[43932]]-Casos_PN_CORR[[#This Row],[43931]]</f>
        <v>0</v>
      </c>
      <c r="AM601">
        <f>+Casos_PN_CORR[[#This Row],[43933]]-Casos_PN_CORR[[#This Row],[43932]]</f>
        <v>0</v>
      </c>
      <c r="AN601">
        <f>+Casos_PN_CORR[[#This Row],[43934]]-Casos_PN_CORR[[#This Row],[43933]]</f>
        <v>0</v>
      </c>
      <c r="AO601">
        <f>+Casos_PN_CORR[[#This Row],[43935]]-Casos_PN_CORR[[#This Row],[43934]]</f>
        <v>0</v>
      </c>
      <c r="AP601">
        <f>+Casos_PN_CORR[[#This Row],[43936]]-Casos_PN_CORR[[#This Row],[43935]]</f>
        <v>0</v>
      </c>
      <c r="AQ601">
        <f>+Casos_PN_CORR[[#This Row],[43937]]-Casos_PN_CORR[[#This Row],[43936]]</f>
        <v>0</v>
      </c>
      <c r="AR601">
        <f>+Casos_PN_CORR[[#This Row],[43938]]-Casos_PN_CORR[[#This Row],[43937]]</f>
        <v>0</v>
      </c>
      <c r="AS601">
        <f>+Casos_PN_CORR[[#This Row],[43939]]-Casos_PN_CORR[[#This Row],[43938]]</f>
        <v>0</v>
      </c>
      <c r="AT601">
        <f>+Casos_PN_CORR[[#This Row],[43940]]-Casos_PN_CORR[[#This Row],[43939]]</f>
        <v>0</v>
      </c>
      <c r="AU601">
        <f>+Casos_PN_CORR[[#This Row],[43941]]-Casos_PN_CORR[[#This Row],[43940]]</f>
        <v>0</v>
      </c>
      <c r="AV601">
        <f>+Casos_PN_CORR[[#This Row],[43942]]-Casos_PN_CORR[[#This Row],[43941]]</f>
        <v>0</v>
      </c>
      <c r="AW601">
        <f>+Casos_PN_CORR[[#This Row],[43943]]-Casos_PN_CORR[[#This Row],[43942]]</f>
        <v>0</v>
      </c>
      <c r="AX601">
        <f>+Casos_PN_CORR[[#This Row],[43944]]-Casos_PN_CORR[[#This Row],[43943]]</f>
        <v>0</v>
      </c>
      <c r="AY601">
        <f>+Casos_PN_CORR[[#This Row],[43945]]-Casos_PN_CORR[[#This Row],[43944]]</f>
        <v>0</v>
      </c>
      <c r="AZ601">
        <f>+Casos_PN_CORR[[#This Row],[43946]]-Casos_PN_CORR[[#This Row],[43945]]</f>
        <v>0</v>
      </c>
      <c r="BA601">
        <f>+Casos_PN_CORR[[#This Row],[43947]]-Casos_PN_CORR[[#This Row],[43946]]</f>
        <v>0</v>
      </c>
      <c r="BB601">
        <f>+Casos_PN_CORR[[#This Row],[43948]]-Casos_PN_CORR[[#This Row],[43947]]</f>
        <v>0</v>
      </c>
      <c r="BC601">
        <f>+Casos_PN_CORR[[#This Row],[43949]]-Casos_PN_CORR[[#This Row],[43948]]</f>
        <v>0</v>
      </c>
      <c r="BD601">
        <f>+Casos_PN_CORR[[#This Row],[43950]]-Casos_PN_CORR[[#This Row],[43949]]</f>
        <v>0</v>
      </c>
      <c r="BE601">
        <f>+Casos_PN_CORR[[#This Row],[43951]]-Casos_PN_CORR[[#This Row],[43950]]</f>
        <v>0</v>
      </c>
      <c r="BF601">
        <f>+Casos_PN_CORR[[#This Row],[43952]]-Casos_PN_CORR[[#This Row],[43951]]</f>
        <v>0</v>
      </c>
      <c r="BG601">
        <f>+Casos_PN_CORR[[#This Row],[43953]]-Casos_PN_CORR[[#This Row],[43952]]</f>
        <v>0</v>
      </c>
      <c r="BH601">
        <f>+Casos_PN_CORR[[#This Row],[43954]]-Casos_PN_CORR[[#This Row],[43953]]</f>
        <v>0</v>
      </c>
      <c r="BI601">
        <f>+Casos_PN_CORR[[#This Row],[43955]]-Casos_PN_CORR[[#This Row],[43954]]</f>
        <v>0</v>
      </c>
      <c r="BJ601">
        <f>+Casos_PN_CORR[[#This Row],[43956]]-Casos_PN_CORR[[#This Row],[43955]]</f>
        <v>0</v>
      </c>
      <c r="BK601">
        <f>+Casos_PN_CORR[[#This Row],[43957]]-Casos_PN_CORR[[#This Row],[43956]]</f>
        <v>0</v>
      </c>
      <c r="BL601">
        <f>+Casos_PN_CORR[[#This Row],[43958]]-Casos_PN_CORR[[#This Row],[43957]]</f>
        <v>0</v>
      </c>
      <c r="BM601">
        <f>+Casos_PN_CORR[[#This Row],[43959]]-Casos_PN_CORR[[#This Row],[43958]]</f>
        <v>0</v>
      </c>
      <c r="BN601">
        <f>+Casos_PN_CORR[[#This Row],[43960]]-Casos_PN_CORR[[#This Row],[43959]]</f>
        <v>0</v>
      </c>
      <c r="BO601">
        <f>+Casos_PN_CORR[[#This Row],[43961]]-Casos_PN_CORR[[#This Row],[43960]]</f>
        <v>0</v>
      </c>
      <c r="BP601">
        <f>+Casos_PN_CORR[[#This Row],[43962]]-Casos_PN_CORR[[#This Row],[43961]]</f>
        <v>0</v>
      </c>
      <c r="BQ601">
        <f>+Casos_PN_CORR[[#This Row],[43963]]-Casos_PN_CORR[[#This Row],[43962]]</f>
        <v>0</v>
      </c>
      <c r="BR601">
        <f>+Casos_PN_CORR[[#This Row],[43964]]-Casos_PN_CORR[[#This Row],[43963]]</f>
        <v>0</v>
      </c>
      <c r="BS601">
        <f>+Casos_PN_CORR[[#This Row],[43965]]-Casos_PN_CORR[[#This Row],[43964]]</f>
        <v>0</v>
      </c>
      <c r="BT601">
        <f>+Casos_PN_CORR[[#This Row],[43966]]-Casos_PN_CORR[[#This Row],[43965]]</f>
        <v>0</v>
      </c>
      <c r="BU601">
        <f>+Casos_PN_CORR[[#This Row],[43967]]-Casos_PN_CORR[[#This Row],[43966]]</f>
        <v>0</v>
      </c>
      <c r="BV601">
        <f>+Casos_PN_CORR[[#This Row],[43968]]-Casos_PN_CORR[[#This Row],[43967]]</f>
        <v>0</v>
      </c>
      <c r="BW601">
        <f>+Casos_PN_CORR[[#This Row],[43969]]-Casos_PN_CORR[[#This Row],[43968]]</f>
        <v>0</v>
      </c>
      <c r="BX601">
        <f>+Casos_PN_CORR[[#This Row],[43970]]-Casos_PN_CORR[[#This Row],[43969]]</f>
        <v>0</v>
      </c>
      <c r="BY601">
        <f>+Casos_PN_CORR[[#This Row],[43971]]-Casos_PN_CORR[[#This Row],[43970]]</f>
        <v>0</v>
      </c>
      <c r="BZ601">
        <f>+Casos_PN_CORR[[#This Row],[43972]]-Casos_PN_CORR[[#This Row],[43971]]</f>
        <v>0</v>
      </c>
      <c r="CA601">
        <f>+Casos_PN_CORR[[#This Row],[43973]]-Casos_PN_CORR[[#This Row],[43972]]</f>
        <v>0</v>
      </c>
      <c r="CB601">
        <f>+Casos_PN_CORR[[#This Row],[43974]]-Casos_PN_CORR[[#This Row],[43973]]</f>
        <v>0</v>
      </c>
      <c r="CC601">
        <f>+Casos_PN_CORR[[#This Row],[43975]]-Casos_PN_CORR[[#This Row],[43974]]</f>
        <v>0</v>
      </c>
      <c r="CD601">
        <f>+Casos_PN_CORR[[#This Row],[43976]]-Casos_PN_CORR[[#This Row],[43975]]</f>
        <v>0</v>
      </c>
      <c r="CE601">
        <f>+Casos_PN_CORR[[#This Row],[43977]]-Casos_PN_CORR[[#This Row],[43976]]</f>
        <v>0</v>
      </c>
      <c r="CF601">
        <f>+Casos_PN_CORR[[#This Row],[43978]]-Casos_PN_CORR[[#This Row],[43977]]</f>
        <v>0</v>
      </c>
      <c r="CG601">
        <f>+Casos_PN_CORR[[#This Row],[43979]]-Casos_PN_CORR[[#This Row],[43978]]</f>
        <v>0</v>
      </c>
      <c r="CH601">
        <f>+Casos_PN_CORR[[#This Row],[43980]]-Casos_PN_CORR[[#This Row],[43979]]</f>
        <v>0</v>
      </c>
      <c r="CI601">
        <f>+Casos_PN_CORR[[#This Row],[43981]]-Casos_PN_CORR[[#This Row],[43980]]</f>
        <v>0</v>
      </c>
      <c r="CJ601">
        <f>+Casos_PN_CORR[[#This Row],[43982]]-Casos_PN_CORR[[#This Row],[43981]]</f>
        <v>0</v>
      </c>
      <c r="CK601">
        <f>+Casos_PN_CORR[[#This Row],[43983]]-Casos_PN_CORR[[#This Row],[43982]]</f>
        <v>0</v>
      </c>
      <c r="CL601">
        <f>+Casos_PN_CORR[[#This Row],[43984]]-Casos_PN_CORR[[#This Row],[43983]]</f>
        <v>0</v>
      </c>
      <c r="CM601">
        <f>+Casos_PN_CORR[[#This Row],[43985]]-Casos_PN_CORR[[#This Row],[43984]]</f>
        <v>0</v>
      </c>
      <c r="CN601">
        <f>+Casos_PN_CORR[[#This Row],[43986]]-Casos_PN_CORR[[#This Row],[43985]]</f>
        <v>0</v>
      </c>
      <c r="CO601">
        <f>+Casos_PN_CORR[[#This Row],[43987]]-Casos_PN_CORR[[#This Row],[43986]]</f>
        <v>0</v>
      </c>
      <c r="CP601">
        <f>+Casos_PN_CORR[[#This Row],[43988]]-Casos_PN_CORR[[#This Row],[43987]]</f>
        <v>0</v>
      </c>
      <c r="CQ601">
        <f>+Casos_PN_CORR[[#This Row],[43989]]-Casos_PN_CORR[[#This Row],[43988]]</f>
        <v>0</v>
      </c>
      <c r="CR601">
        <f>+Casos_PN_CORR[[#This Row],[43990]]-Casos_PN_CORR[[#This Row],[43989]]</f>
        <v>0</v>
      </c>
      <c r="CS601">
        <f>+Casos_PN_CORR[[#This Row],[43991]]-Casos_PN_CORR[[#This Row],[43990]]</f>
        <v>0</v>
      </c>
      <c r="CT601">
        <f>+Casos_PN_CORR[[#This Row],[43992]]-Casos_PN_CORR[[#This Row],[43991]]</f>
        <v>0</v>
      </c>
      <c r="CU601">
        <f>+Casos_PN_CORR[[#This Row],[43993]]-Casos_PN_CORR[[#This Row],[43992]]</f>
        <v>0</v>
      </c>
    </row>
    <row r="602" spans="1:99" x14ac:dyDescent="0.3">
      <c r="A602">
        <v>41008</v>
      </c>
      <c r="B602" s="2" t="s">
        <v>154</v>
      </c>
      <c r="C602" s="2" t="s">
        <v>339</v>
      </c>
      <c r="D602" s="2" t="s">
        <v>278</v>
      </c>
      <c r="E602" s="4">
        <f t="shared" si="9"/>
        <v>0</v>
      </c>
      <c r="F602">
        <f>+Casos_PN_CORR[[#This Row],[43900]]</f>
        <v>0</v>
      </c>
      <c r="G602">
        <f>+Casos_PN_CORR[[#This Row],[43901]]-Casos_PN_CORR[[#This Row],[43900]]</f>
        <v>0</v>
      </c>
      <c r="H602">
        <f>+Casos_PN_CORR[[#This Row],[43902]]-Casos_PN_CORR[[#This Row],[43901]]</f>
        <v>0</v>
      </c>
      <c r="I602">
        <f>+Casos_PN_CORR[[#This Row],[43903]]-Casos_PN_CORR[[#This Row],[43902]]</f>
        <v>0</v>
      </c>
      <c r="J602">
        <f>+Casos_PN_CORR[[#This Row],[43904]]-Casos_PN_CORR[[#This Row],[43903]]</f>
        <v>0</v>
      </c>
      <c r="K602">
        <f>+Casos_PN_CORR[[#This Row],[43905]]-Casos_PN_CORR[[#This Row],[43904]]</f>
        <v>0</v>
      </c>
      <c r="L602">
        <f>+Casos_PN_CORR[[#This Row],[43906]]-Casos_PN_CORR[[#This Row],[43905]]</f>
        <v>0</v>
      </c>
      <c r="M602">
        <f>+Casos_PN_CORR[[#This Row],[43907]]-Casos_PN_CORR[[#This Row],[43906]]</f>
        <v>0</v>
      </c>
      <c r="N602">
        <f>+Casos_PN_CORR[[#This Row],[43908]]-Casos_PN_CORR[[#This Row],[43907]]</f>
        <v>0</v>
      </c>
      <c r="O602">
        <f>+Casos_PN_CORR[[#This Row],[43909]]-Casos_PN_CORR[[#This Row],[43908]]</f>
        <v>0</v>
      </c>
      <c r="P602">
        <f>+Casos_PN_CORR[[#This Row],[43910]]-Casos_PN_CORR[[#This Row],[43909]]</f>
        <v>0</v>
      </c>
      <c r="Q602">
        <f>+Casos_PN_CORR[[#This Row],[43911]]-Casos_PN_CORR[[#This Row],[43910]]</f>
        <v>0</v>
      </c>
      <c r="R602">
        <f>+Casos_PN_CORR[[#This Row],[43912]]-Casos_PN_CORR[[#This Row],[43911]]</f>
        <v>0</v>
      </c>
      <c r="S602">
        <f>+Casos_PN_CORR[[#This Row],[43913]]-Casos_PN_CORR[[#This Row],[43912]]</f>
        <v>0</v>
      </c>
      <c r="T602">
        <f>+Casos_PN_CORR[[#This Row],[43914]]-Casos_PN_CORR[[#This Row],[43913]]</f>
        <v>0</v>
      </c>
      <c r="U602">
        <f>+Casos_PN_CORR[[#This Row],[43915]]-Casos_PN_CORR[[#This Row],[43914]]</f>
        <v>0</v>
      </c>
      <c r="V602">
        <f>+Casos_PN_CORR[[#This Row],[43916]]-Casos_PN_CORR[[#This Row],[43915]]</f>
        <v>0</v>
      </c>
      <c r="W602">
        <f>+Casos_PN_CORR[[#This Row],[43917]]-Casos_PN_CORR[[#This Row],[43916]]</f>
        <v>0</v>
      </c>
      <c r="X602">
        <f>+Casos_PN_CORR[[#This Row],[43918]]-Casos_PN_CORR[[#This Row],[43917]]</f>
        <v>0</v>
      </c>
      <c r="Y602">
        <f>+Casos_PN_CORR[[#This Row],[43919]]-Casos_PN_CORR[[#This Row],[43918]]</f>
        <v>0</v>
      </c>
      <c r="Z602">
        <f>+Casos_PN_CORR[[#This Row],[43920]]-Casos_PN_CORR[[#This Row],[43919]]</f>
        <v>0</v>
      </c>
      <c r="AA602">
        <f>+Casos_PN_CORR[[#This Row],[43921]]-Casos_PN_CORR[[#This Row],[43920]]</f>
        <v>0</v>
      </c>
      <c r="AB602">
        <f>+Casos_PN_CORR[[#This Row],[43922]]-Casos_PN_CORR[[#This Row],[43921]]</f>
        <v>0</v>
      </c>
      <c r="AC602">
        <f>+Casos_PN_CORR[[#This Row],[43923]]-Casos_PN_CORR[[#This Row],[43922]]</f>
        <v>0</v>
      </c>
      <c r="AD602">
        <f>+Casos_PN_CORR[[#This Row],[43924]]-Casos_PN_CORR[[#This Row],[43923]]</f>
        <v>0</v>
      </c>
      <c r="AE602">
        <f>+Casos_PN_CORR[[#This Row],[43925]]-Casos_PN_CORR[[#This Row],[43924]]</f>
        <v>0</v>
      </c>
      <c r="AF602">
        <f>+Casos_PN_CORR[[#This Row],[43926]]-Casos_PN_CORR[[#This Row],[43925]]</f>
        <v>0</v>
      </c>
      <c r="AG602">
        <f>+Casos_PN_CORR[[#This Row],[43927]]-Casos_PN_CORR[[#This Row],[43926]]</f>
        <v>0</v>
      </c>
      <c r="AH602">
        <f>+Casos_PN_CORR[[#This Row],[43928]]-Casos_PN_CORR[[#This Row],[43927]]</f>
        <v>0</v>
      </c>
      <c r="AI602">
        <f>+Casos_PN_CORR[[#This Row],[43929]]-Casos_PN_CORR[[#This Row],[43928]]</f>
        <v>0</v>
      </c>
      <c r="AJ602">
        <f>+Casos_PN_CORR[[#This Row],[43930]]-Casos_PN_CORR[[#This Row],[43929]]</f>
        <v>0</v>
      </c>
      <c r="AK602">
        <f>+Casos_PN_CORR[[#This Row],[43931]]-Casos_PN_CORR[[#This Row],[43930]]</f>
        <v>0</v>
      </c>
      <c r="AL602">
        <f>+Casos_PN_CORR[[#This Row],[43932]]-Casos_PN_CORR[[#This Row],[43931]]</f>
        <v>0</v>
      </c>
      <c r="AM602">
        <f>+Casos_PN_CORR[[#This Row],[43933]]-Casos_PN_CORR[[#This Row],[43932]]</f>
        <v>0</v>
      </c>
      <c r="AN602">
        <f>+Casos_PN_CORR[[#This Row],[43934]]-Casos_PN_CORR[[#This Row],[43933]]</f>
        <v>0</v>
      </c>
      <c r="AO602">
        <f>+Casos_PN_CORR[[#This Row],[43935]]-Casos_PN_CORR[[#This Row],[43934]]</f>
        <v>0</v>
      </c>
      <c r="AP602">
        <f>+Casos_PN_CORR[[#This Row],[43936]]-Casos_PN_CORR[[#This Row],[43935]]</f>
        <v>0</v>
      </c>
      <c r="AQ602">
        <f>+Casos_PN_CORR[[#This Row],[43937]]-Casos_PN_CORR[[#This Row],[43936]]</f>
        <v>0</v>
      </c>
      <c r="AR602">
        <f>+Casos_PN_CORR[[#This Row],[43938]]-Casos_PN_CORR[[#This Row],[43937]]</f>
        <v>0</v>
      </c>
      <c r="AS602">
        <f>+Casos_PN_CORR[[#This Row],[43939]]-Casos_PN_CORR[[#This Row],[43938]]</f>
        <v>0</v>
      </c>
      <c r="AT602">
        <f>+Casos_PN_CORR[[#This Row],[43940]]-Casos_PN_CORR[[#This Row],[43939]]</f>
        <v>0</v>
      </c>
      <c r="AU602">
        <f>+Casos_PN_CORR[[#This Row],[43941]]-Casos_PN_CORR[[#This Row],[43940]]</f>
        <v>0</v>
      </c>
      <c r="AV602">
        <f>+Casos_PN_CORR[[#This Row],[43942]]-Casos_PN_CORR[[#This Row],[43941]]</f>
        <v>0</v>
      </c>
      <c r="AW602">
        <f>+Casos_PN_CORR[[#This Row],[43943]]-Casos_PN_CORR[[#This Row],[43942]]</f>
        <v>0</v>
      </c>
      <c r="AX602">
        <f>+Casos_PN_CORR[[#This Row],[43944]]-Casos_PN_CORR[[#This Row],[43943]]</f>
        <v>0</v>
      </c>
      <c r="AY602">
        <f>+Casos_PN_CORR[[#This Row],[43945]]-Casos_PN_CORR[[#This Row],[43944]]</f>
        <v>0</v>
      </c>
      <c r="AZ602">
        <f>+Casos_PN_CORR[[#This Row],[43946]]-Casos_PN_CORR[[#This Row],[43945]]</f>
        <v>0</v>
      </c>
      <c r="BA602">
        <f>+Casos_PN_CORR[[#This Row],[43947]]-Casos_PN_CORR[[#This Row],[43946]]</f>
        <v>0</v>
      </c>
      <c r="BB602">
        <f>+Casos_PN_CORR[[#This Row],[43948]]-Casos_PN_CORR[[#This Row],[43947]]</f>
        <v>0</v>
      </c>
      <c r="BC602">
        <f>+Casos_PN_CORR[[#This Row],[43949]]-Casos_PN_CORR[[#This Row],[43948]]</f>
        <v>0</v>
      </c>
      <c r="BD602">
        <f>+Casos_PN_CORR[[#This Row],[43950]]-Casos_PN_CORR[[#This Row],[43949]]</f>
        <v>0</v>
      </c>
      <c r="BE602">
        <f>+Casos_PN_CORR[[#This Row],[43951]]-Casos_PN_CORR[[#This Row],[43950]]</f>
        <v>0</v>
      </c>
      <c r="BF602">
        <f>+Casos_PN_CORR[[#This Row],[43952]]-Casos_PN_CORR[[#This Row],[43951]]</f>
        <v>0</v>
      </c>
      <c r="BG602">
        <f>+Casos_PN_CORR[[#This Row],[43953]]-Casos_PN_CORR[[#This Row],[43952]]</f>
        <v>0</v>
      </c>
      <c r="BH602">
        <f>+Casos_PN_CORR[[#This Row],[43954]]-Casos_PN_CORR[[#This Row],[43953]]</f>
        <v>0</v>
      </c>
      <c r="BI602">
        <f>+Casos_PN_CORR[[#This Row],[43955]]-Casos_PN_CORR[[#This Row],[43954]]</f>
        <v>0</v>
      </c>
      <c r="BJ602">
        <f>+Casos_PN_CORR[[#This Row],[43956]]-Casos_PN_CORR[[#This Row],[43955]]</f>
        <v>0</v>
      </c>
      <c r="BK602">
        <f>+Casos_PN_CORR[[#This Row],[43957]]-Casos_PN_CORR[[#This Row],[43956]]</f>
        <v>0</v>
      </c>
      <c r="BL602">
        <f>+Casos_PN_CORR[[#This Row],[43958]]-Casos_PN_CORR[[#This Row],[43957]]</f>
        <v>0</v>
      </c>
      <c r="BM602">
        <f>+Casos_PN_CORR[[#This Row],[43959]]-Casos_PN_CORR[[#This Row],[43958]]</f>
        <v>0</v>
      </c>
      <c r="BN602">
        <f>+Casos_PN_CORR[[#This Row],[43960]]-Casos_PN_CORR[[#This Row],[43959]]</f>
        <v>0</v>
      </c>
      <c r="BO602">
        <f>+Casos_PN_CORR[[#This Row],[43961]]-Casos_PN_CORR[[#This Row],[43960]]</f>
        <v>0</v>
      </c>
      <c r="BP602">
        <f>+Casos_PN_CORR[[#This Row],[43962]]-Casos_PN_CORR[[#This Row],[43961]]</f>
        <v>0</v>
      </c>
      <c r="BQ602">
        <f>+Casos_PN_CORR[[#This Row],[43963]]-Casos_PN_CORR[[#This Row],[43962]]</f>
        <v>0</v>
      </c>
      <c r="BR602">
        <f>+Casos_PN_CORR[[#This Row],[43964]]-Casos_PN_CORR[[#This Row],[43963]]</f>
        <v>0</v>
      </c>
      <c r="BS602">
        <f>+Casos_PN_CORR[[#This Row],[43965]]-Casos_PN_CORR[[#This Row],[43964]]</f>
        <v>0</v>
      </c>
      <c r="BT602">
        <f>+Casos_PN_CORR[[#This Row],[43966]]-Casos_PN_CORR[[#This Row],[43965]]</f>
        <v>0</v>
      </c>
      <c r="BU602">
        <f>+Casos_PN_CORR[[#This Row],[43967]]-Casos_PN_CORR[[#This Row],[43966]]</f>
        <v>0</v>
      </c>
      <c r="BV602">
        <f>+Casos_PN_CORR[[#This Row],[43968]]-Casos_PN_CORR[[#This Row],[43967]]</f>
        <v>0</v>
      </c>
      <c r="BW602">
        <f>+Casos_PN_CORR[[#This Row],[43969]]-Casos_PN_CORR[[#This Row],[43968]]</f>
        <v>0</v>
      </c>
      <c r="BX602">
        <f>+Casos_PN_CORR[[#This Row],[43970]]-Casos_PN_CORR[[#This Row],[43969]]</f>
        <v>0</v>
      </c>
      <c r="BY602">
        <f>+Casos_PN_CORR[[#This Row],[43971]]-Casos_PN_CORR[[#This Row],[43970]]</f>
        <v>0</v>
      </c>
      <c r="BZ602">
        <f>+Casos_PN_CORR[[#This Row],[43972]]-Casos_PN_CORR[[#This Row],[43971]]</f>
        <v>0</v>
      </c>
      <c r="CA602">
        <f>+Casos_PN_CORR[[#This Row],[43973]]-Casos_PN_CORR[[#This Row],[43972]]</f>
        <v>0</v>
      </c>
      <c r="CB602">
        <f>+Casos_PN_CORR[[#This Row],[43974]]-Casos_PN_CORR[[#This Row],[43973]]</f>
        <v>0</v>
      </c>
      <c r="CC602">
        <f>+Casos_PN_CORR[[#This Row],[43975]]-Casos_PN_CORR[[#This Row],[43974]]</f>
        <v>0</v>
      </c>
      <c r="CD602">
        <f>+Casos_PN_CORR[[#This Row],[43976]]-Casos_PN_CORR[[#This Row],[43975]]</f>
        <v>0</v>
      </c>
      <c r="CE602">
        <f>+Casos_PN_CORR[[#This Row],[43977]]-Casos_PN_CORR[[#This Row],[43976]]</f>
        <v>0</v>
      </c>
      <c r="CF602">
        <f>+Casos_PN_CORR[[#This Row],[43978]]-Casos_PN_CORR[[#This Row],[43977]]</f>
        <v>0</v>
      </c>
      <c r="CG602">
        <f>+Casos_PN_CORR[[#This Row],[43979]]-Casos_PN_CORR[[#This Row],[43978]]</f>
        <v>0</v>
      </c>
      <c r="CH602">
        <f>+Casos_PN_CORR[[#This Row],[43980]]-Casos_PN_CORR[[#This Row],[43979]]</f>
        <v>0</v>
      </c>
      <c r="CI602">
        <f>+Casos_PN_CORR[[#This Row],[43981]]-Casos_PN_CORR[[#This Row],[43980]]</f>
        <v>0</v>
      </c>
      <c r="CJ602">
        <f>+Casos_PN_CORR[[#This Row],[43982]]-Casos_PN_CORR[[#This Row],[43981]]</f>
        <v>0</v>
      </c>
      <c r="CK602">
        <f>+Casos_PN_CORR[[#This Row],[43983]]-Casos_PN_CORR[[#This Row],[43982]]</f>
        <v>0</v>
      </c>
      <c r="CL602">
        <f>+Casos_PN_CORR[[#This Row],[43984]]-Casos_PN_CORR[[#This Row],[43983]]</f>
        <v>0</v>
      </c>
      <c r="CM602">
        <f>+Casos_PN_CORR[[#This Row],[43985]]-Casos_PN_CORR[[#This Row],[43984]]</f>
        <v>0</v>
      </c>
      <c r="CN602">
        <f>+Casos_PN_CORR[[#This Row],[43986]]-Casos_PN_CORR[[#This Row],[43985]]</f>
        <v>0</v>
      </c>
      <c r="CO602">
        <f>+Casos_PN_CORR[[#This Row],[43987]]-Casos_PN_CORR[[#This Row],[43986]]</f>
        <v>0</v>
      </c>
      <c r="CP602">
        <f>+Casos_PN_CORR[[#This Row],[43988]]-Casos_PN_CORR[[#This Row],[43987]]</f>
        <v>0</v>
      </c>
      <c r="CQ602">
        <f>+Casos_PN_CORR[[#This Row],[43989]]-Casos_PN_CORR[[#This Row],[43988]]</f>
        <v>0</v>
      </c>
      <c r="CR602">
        <f>+Casos_PN_CORR[[#This Row],[43990]]-Casos_PN_CORR[[#This Row],[43989]]</f>
        <v>0</v>
      </c>
      <c r="CS602">
        <f>+Casos_PN_CORR[[#This Row],[43991]]-Casos_PN_CORR[[#This Row],[43990]]</f>
        <v>0</v>
      </c>
      <c r="CT602">
        <f>+Casos_PN_CORR[[#This Row],[43992]]-Casos_PN_CORR[[#This Row],[43991]]</f>
        <v>0</v>
      </c>
      <c r="CU602">
        <f>+Casos_PN_CORR[[#This Row],[43993]]-Casos_PN_CORR[[#This Row],[43992]]</f>
        <v>0</v>
      </c>
    </row>
    <row r="603" spans="1:99" x14ac:dyDescent="0.3">
      <c r="A603">
        <v>130104</v>
      </c>
      <c r="B603" s="2" t="s">
        <v>102</v>
      </c>
      <c r="C603" s="2" t="s">
        <v>103</v>
      </c>
      <c r="D603" s="2" t="s">
        <v>278</v>
      </c>
      <c r="E603" s="4">
        <f t="shared" si="9"/>
        <v>0</v>
      </c>
      <c r="F603">
        <f>+Casos_PN_CORR[[#This Row],[43900]]</f>
        <v>0</v>
      </c>
      <c r="G603">
        <f>+Casos_PN_CORR[[#This Row],[43901]]-Casos_PN_CORR[[#This Row],[43900]]</f>
        <v>0</v>
      </c>
      <c r="H603">
        <f>+Casos_PN_CORR[[#This Row],[43902]]-Casos_PN_CORR[[#This Row],[43901]]</f>
        <v>0</v>
      </c>
      <c r="I603">
        <f>+Casos_PN_CORR[[#This Row],[43903]]-Casos_PN_CORR[[#This Row],[43902]]</f>
        <v>0</v>
      </c>
      <c r="J603">
        <f>+Casos_PN_CORR[[#This Row],[43904]]-Casos_PN_CORR[[#This Row],[43903]]</f>
        <v>0</v>
      </c>
      <c r="K603">
        <f>+Casos_PN_CORR[[#This Row],[43905]]-Casos_PN_CORR[[#This Row],[43904]]</f>
        <v>0</v>
      </c>
      <c r="L603">
        <f>+Casos_PN_CORR[[#This Row],[43906]]-Casos_PN_CORR[[#This Row],[43905]]</f>
        <v>0</v>
      </c>
      <c r="M603">
        <f>+Casos_PN_CORR[[#This Row],[43907]]-Casos_PN_CORR[[#This Row],[43906]]</f>
        <v>0</v>
      </c>
      <c r="N603">
        <f>+Casos_PN_CORR[[#This Row],[43908]]-Casos_PN_CORR[[#This Row],[43907]]</f>
        <v>0</v>
      </c>
      <c r="O603">
        <f>+Casos_PN_CORR[[#This Row],[43909]]-Casos_PN_CORR[[#This Row],[43908]]</f>
        <v>0</v>
      </c>
      <c r="P603">
        <f>+Casos_PN_CORR[[#This Row],[43910]]-Casos_PN_CORR[[#This Row],[43909]]</f>
        <v>0</v>
      </c>
      <c r="Q603">
        <f>+Casos_PN_CORR[[#This Row],[43911]]-Casos_PN_CORR[[#This Row],[43910]]</f>
        <v>0</v>
      </c>
      <c r="R603">
        <f>+Casos_PN_CORR[[#This Row],[43912]]-Casos_PN_CORR[[#This Row],[43911]]</f>
        <v>0</v>
      </c>
      <c r="S603">
        <f>+Casos_PN_CORR[[#This Row],[43913]]-Casos_PN_CORR[[#This Row],[43912]]</f>
        <v>0</v>
      </c>
      <c r="T603">
        <f>+Casos_PN_CORR[[#This Row],[43914]]-Casos_PN_CORR[[#This Row],[43913]]</f>
        <v>0</v>
      </c>
      <c r="U603">
        <f>+Casos_PN_CORR[[#This Row],[43915]]-Casos_PN_CORR[[#This Row],[43914]]</f>
        <v>0</v>
      </c>
      <c r="V603">
        <f>+Casos_PN_CORR[[#This Row],[43916]]-Casos_PN_CORR[[#This Row],[43915]]</f>
        <v>0</v>
      </c>
      <c r="W603">
        <f>+Casos_PN_CORR[[#This Row],[43917]]-Casos_PN_CORR[[#This Row],[43916]]</f>
        <v>0</v>
      </c>
      <c r="X603">
        <f>+Casos_PN_CORR[[#This Row],[43918]]-Casos_PN_CORR[[#This Row],[43917]]</f>
        <v>0</v>
      </c>
      <c r="Y603">
        <f>+Casos_PN_CORR[[#This Row],[43919]]-Casos_PN_CORR[[#This Row],[43918]]</f>
        <v>0</v>
      </c>
      <c r="Z603">
        <f>+Casos_PN_CORR[[#This Row],[43920]]-Casos_PN_CORR[[#This Row],[43919]]</f>
        <v>0</v>
      </c>
      <c r="AA603">
        <f>+Casos_PN_CORR[[#This Row],[43921]]-Casos_PN_CORR[[#This Row],[43920]]</f>
        <v>0</v>
      </c>
      <c r="AB603">
        <f>+Casos_PN_CORR[[#This Row],[43922]]-Casos_PN_CORR[[#This Row],[43921]]</f>
        <v>0</v>
      </c>
      <c r="AC603">
        <f>+Casos_PN_CORR[[#This Row],[43923]]-Casos_PN_CORR[[#This Row],[43922]]</f>
        <v>0</v>
      </c>
      <c r="AD603">
        <f>+Casos_PN_CORR[[#This Row],[43924]]-Casos_PN_CORR[[#This Row],[43923]]</f>
        <v>0</v>
      </c>
      <c r="AE603">
        <f>+Casos_PN_CORR[[#This Row],[43925]]-Casos_PN_CORR[[#This Row],[43924]]</f>
        <v>0</v>
      </c>
      <c r="AF603">
        <f>+Casos_PN_CORR[[#This Row],[43926]]-Casos_PN_CORR[[#This Row],[43925]]</f>
        <v>0</v>
      </c>
      <c r="AG603">
        <f>+Casos_PN_CORR[[#This Row],[43927]]-Casos_PN_CORR[[#This Row],[43926]]</f>
        <v>0</v>
      </c>
      <c r="AH603">
        <f>+Casos_PN_CORR[[#This Row],[43928]]-Casos_PN_CORR[[#This Row],[43927]]</f>
        <v>0</v>
      </c>
      <c r="AI603">
        <f>+Casos_PN_CORR[[#This Row],[43929]]-Casos_PN_CORR[[#This Row],[43928]]</f>
        <v>0</v>
      </c>
      <c r="AJ603">
        <f>+Casos_PN_CORR[[#This Row],[43930]]-Casos_PN_CORR[[#This Row],[43929]]</f>
        <v>0</v>
      </c>
      <c r="AK603">
        <f>+Casos_PN_CORR[[#This Row],[43931]]-Casos_PN_CORR[[#This Row],[43930]]</f>
        <v>0</v>
      </c>
      <c r="AL603">
        <f>+Casos_PN_CORR[[#This Row],[43932]]-Casos_PN_CORR[[#This Row],[43931]]</f>
        <v>0</v>
      </c>
      <c r="AM603">
        <f>+Casos_PN_CORR[[#This Row],[43933]]-Casos_PN_CORR[[#This Row],[43932]]</f>
        <v>0</v>
      </c>
      <c r="AN603">
        <f>+Casos_PN_CORR[[#This Row],[43934]]-Casos_PN_CORR[[#This Row],[43933]]</f>
        <v>0</v>
      </c>
      <c r="AO603">
        <f>+Casos_PN_CORR[[#This Row],[43935]]-Casos_PN_CORR[[#This Row],[43934]]</f>
        <v>0</v>
      </c>
      <c r="AP603">
        <f>+Casos_PN_CORR[[#This Row],[43936]]-Casos_PN_CORR[[#This Row],[43935]]</f>
        <v>0</v>
      </c>
      <c r="AQ603">
        <f>+Casos_PN_CORR[[#This Row],[43937]]-Casos_PN_CORR[[#This Row],[43936]]</f>
        <v>0</v>
      </c>
      <c r="AR603">
        <f>+Casos_PN_CORR[[#This Row],[43938]]-Casos_PN_CORR[[#This Row],[43937]]</f>
        <v>0</v>
      </c>
      <c r="AS603">
        <f>+Casos_PN_CORR[[#This Row],[43939]]-Casos_PN_CORR[[#This Row],[43938]]</f>
        <v>0</v>
      </c>
      <c r="AT603">
        <f>+Casos_PN_CORR[[#This Row],[43940]]-Casos_PN_CORR[[#This Row],[43939]]</f>
        <v>0</v>
      </c>
      <c r="AU603">
        <f>+Casos_PN_CORR[[#This Row],[43941]]-Casos_PN_CORR[[#This Row],[43940]]</f>
        <v>0</v>
      </c>
      <c r="AV603">
        <f>+Casos_PN_CORR[[#This Row],[43942]]-Casos_PN_CORR[[#This Row],[43941]]</f>
        <v>0</v>
      </c>
      <c r="AW603">
        <f>+Casos_PN_CORR[[#This Row],[43943]]-Casos_PN_CORR[[#This Row],[43942]]</f>
        <v>0</v>
      </c>
      <c r="AX603">
        <f>+Casos_PN_CORR[[#This Row],[43944]]-Casos_PN_CORR[[#This Row],[43943]]</f>
        <v>0</v>
      </c>
      <c r="AY603">
        <f>+Casos_PN_CORR[[#This Row],[43945]]-Casos_PN_CORR[[#This Row],[43944]]</f>
        <v>0</v>
      </c>
      <c r="AZ603">
        <f>+Casos_PN_CORR[[#This Row],[43946]]-Casos_PN_CORR[[#This Row],[43945]]</f>
        <v>0</v>
      </c>
      <c r="BA603">
        <f>+Casos_PN_CORR[[#This Row],[43947]]-Casos_PN_CORR[[#This Row],[43946]]</f>
        <v>0</v>
      </c>
      <c r="BB603">
        <f>+Casos_PN_CORR[[#This Row],[43948]]-Casos_PN_CORR[[#This Row],[43947]]</f>
        <v>0</v>
      </c>
      <c r="BC603">
        <f>+Casos_PN_CORR[[#This Row],[43949]]-Casos_PN_CORR[[#This Row],[43948]]</f>
        <v>0</v>
      </c>
      <c r="BD603">
        <f>+Casos_PN_CORR[[#This Row],[43950]]-Casos_PN_CORR[[#This Row],[43949]]</f>
        <v>0</v>
      </c>
      <c r="BE603">
        <f>+Casos_PN_CORR[[#This Row],[43951]]-Casos_PN_CORR[[#This Row],[43950]]</f>
        <v>0</v>
      </c>
      <c r="BF603">
        <f>+Casos_PN_CORR[[#This Row],[43952]]-Casos_PN_CORR[[#This Row],[43951]]</f>
        <v>0</v>
      </c>
      <c r="BG603">
        <f>+Casos_PN_CORR[[#This Row],[43953]]-Casos_PN_CORR[[#This Row],[43952]]</f>
        <v>0</v>
      </c>
      <c r="BH603">
        <f>+Casos_PN_CORR[[#This Row],[43954]]-Casos_PN_CORR[[#This Row],[43953]]</f>
        <v>0</v>
      </c>
      <c r="BI603">
        <f>+Casos_PN_CORR[[#This Row],[43955]]-Casos_PN_CORR[[#This Row],[43954]]</f>
        <v>0</v>
      </c>
      <c r="BJ603">
        <f>+Casos_PN_CORR[[#This Row],[43956]]-Casos_PN_CORR[[#This Row],[43955]]</f>
        <v>0</v>
      </c>
      <c r="BK603">
        <f>+Casos_PN_CORR[[#This Row],[43957]]-Casos_PN_CORR[[#This Row],[43956]]</f>
        <v>0</v>
      </c>
      <c r="BL603">
        <f>+Casos_PN_CORR[[#This Row],[43958]]-Casos_PN_CORR[[#This Row],[43957]]</f>
        <v>0</v>
      </c>
      <c r="BM603">
        <f>+Casos_PN_CORR[[#This Row],[43959]]-Casos_PN_CORR[[#This Row],[43958]]</f>
        <v>0</v>
      </c>
      <c r="BN603">
        <f>+Casos_PN_CORR[[#This Row],[43960]]-Casos_PN_CORR[[#This Row],[43959]]</f>
        <v>0</v>
      </c>
      <c r="BO603">
        <f>+Casos_PN_CORR[[#This Row],[43961]]-Casos_PN_CORR[[#This Row],[43960]]</f>
        <v>0</v>
      </c>
      <c r="BP603">
        <f>+Casos_PN_CORR[[#This Row],[43962]]-Casos_PN_CORR[[#This Row],[43961]]</f>
        <v>0</v>
      </c>
      <c r="BQ603">
        <f>+Casos_PN_CORR[[#This Row],[43963]]-Casos_PN_CORR[[#This Row],[43962]]</f>
        <v>0</v>
      </c>
      <c r="BR603">
        <f>+Casos_PN_CORR[[#This Row],[43964]]-Casos_PN_CORR[[#This Row],[43963]]</f>
        <v>0</v>
      </c>
      <c r="BS603">
        <f>+Casos_PN_CORR[[#This Row],[43965]]-Casos_PN_CORR[[#This Row],[43964]]</f>
        <v>0</v>
      </c>
      <c r="BT603">
        <f>+Casos_PN_CORR[[#This Row],[43966]]-Casos_PN_CORR[[#This Row],[43965]]</f>
        <v>0</v>
      </c>
      <c r="BU603">
        <f>+Casos_PN_CORR[[#This Row],[43967]]-Casos_PN_CORR[[#This Row],[43966]]</f>
        <v>0</v>
      </c>
      <c r="BV603">
        <f>+Casos_PN_CORR[[#This Row],[43968]]-Casos_PN_CORR[[#This Row],[43967]]</f>
        <v>0</v>
      </c>
      <c r="BW603">
        <f>+Casos_PN_CORR[[#This Row],[43969]]-Casos_PN_CORR[[#This Row],[43968]]</f>
        <v>0</v>
      </c>
      <c r="BX603">
        <f>+Casos_PN_CORR[[#This Row],[43970]]-Casos_PN_CORR[[#This Row],[43969]]</f>
        <v>0</v>
      </c>
      <c r="BY603">
        <f>+Casos_PN_CORR[[#This Row],[43971]]-Casos_PN_CORR[[#This Row],[43970]]</f>
        <v>0</v>
      </c>
      <c r="BZ603">
        <f>+Casos_PN_CORR[[#This Row],[43972]]-Casos_PN_CORR[[#This Row],[43971]]</f>
        <v>0</v>
      </c>
      <c r="CA603">
        <f>+Casos_PN_CORR[[#This Row],[43973]]-Casos_PN_CORR[[#This Row],[43972]]</f>
        <v>0</v>
      </c>
      <c r="CB603">
        <f>+Casos_PN_CORR[[#This Row],[43974]]-Casos_PN_CORR[[#This Row],[43973]]</f>
        <v>0</v>
      </c>
      <c r="CC603">
        <f>+Casos_PN_CORR[[#This Row],[43975]]-Casos_PN_CORR[[#This Row],[43974]]</f>
        <v>0</v>
      </c>
      <c r="CD603">
        <f>+Casos_PN_CORR[[#This Row],[43976]]-Casos_PN_CORR[[#This Row],[43975]]</f>
        <v>0</v>
      </c>
      <c r="CE603">
        <f>+Casos_PN_CORR[[#This Row],[43977]]-Casos_PN_CORR[[#This Row],[43976]]</f>
        <v>0</v>
      </c>
      <c r="CF603">
        <f>+Casos_PN_CORR[[#This Row],[43978]]-Casos_PN_CORR[[#This Row],[43977]]</f>
        <v>0</v>
      </c>
      <c r="CG603">
        <f>+Casos_PN_CORR[[#This Row],[43979]]-Casos_PN_CORR[[#This Row],[43978]]</f>
        <v>0</v>
      </c>
      <c r="CH603">
        <f>+Casos_PN_CORR[[#This Row],[43980]]-Casos_PN_CORR[[#This Row],[43979]]</f>
        <v>0</v>
      </c>
      <c r="CI603">
        <f>+Casos_PN_CORR[[#This Row],[43981]]-Casos_PN_CORR[[#This Row],[43980]]</f>
        <v>0</v>
      </c>
      <c r="CJ603">
        <f>+Casos_PN_CORR[[#This Row],[43982]]-Casos_PN_CORR[[#This Row],[43981]]</f>
        <v>0</v>
      </c>
      <c r="CK603">
        <f>+Casos_PN_CORR[[#This Row],[43983]]-Casos_PN_CORR[[#This Row],[43982]]</f>
        <v>0</v>
      </c>
      <c r="CL603">
        <f>+Casos_PN_CORR[[#This Row],[43984]]-Casos_PN_CORR[[#This Row],[43983]]</f>
        <v>0</v>
      </c>
      <c r="CM603">
        <f>+Casos_PN_CORR[[#This Row],[43985]]-Casos_PN_CORR[[#This Row],[43984]]</f>
        <v>0</v>
      </c>
      <c r="CN603">
        <f>+Casos_PN_CORR[[#This Row],[43986]]-Casos_PN_CORR[[#This Row],[43985]]</f>
        <v>0</v>
      </c>
      <c r="CO603">
        <f>+Casos_PN_CORR[[#This Row],[43987]]-Casos_PN_CORR[[#This Row],[43986]]</f>
        <v>0</v>
      </c>
      <c r="CP603">
        <f>+Casos_PN_CORR[[#This Row],[43988]]-Casos_PN_CORR[[#This Row],[43987]]</f>
        <v>0</v>
      </c>
      <c r="CQ603">
        <f>+Casos_PN_CORR[[#This Row],[43989]]-Casos_PN_CORR[[#This Row],[43988]]</f>
        <v>0</v>
      </c>
      <c r="CR603">
        <f>+Casos_PN_CORR[[#This Row],[43990]]-Casos_PN_CORR[[#This Row],[43989]]</f>
        <v>0</v>
      </c>
      <c r="CS603">
        <f>+Casos_PN_CORR[[#This Row],[43991]]-Casos_PN_CORR[[#This Row],[43990]]</f>
        <v>0</v>
      </c>
      <c r="CT603">
        <f>+Casos_PN_CORR[[#This Row],[43992]]-Casos_PN_CORR[[#This Row],[43991]]</f>
        <v>0</v>
      </c>
      <c r="CU603">
        <f>+Casos_PN_CORR[[#This Row],[43993]]-Casos_PN_CORR[[#This Row],[43992]]</f>
        <v>0</v>
      </c>
    </row>
    <row r="604" spans="1:99" x14ac:dyDescent="0.3">
      <c r="A604">
        <v>41006</v>
      </c>
      <c r="B604" s="2" t="s">
        <v>154</v>
      </c>
      <c r="C604" s="2" t="s">
        <v>339</v>
      </c>
      <c r="D604" s="2" t="s">
        <v>747</v>
      </c>
      <c r="E604" s="4">
        <f t="shared" si="9"/>
        <v>0</v>
      </c>
      <c r="F604">
        <f>+Casos_PN_CORR[[#This Row],[43900]]</f>
        <v>0</v>
      </c>
      <c r="G604">
        <f>+Casos_PN_CORR[[#This Row],[43901]]-Casos_PN_CORR[[#This Row],[43900]]</f>
        <v>0</v>
      </c>
      <c r="H604">
        <f>+Casos_PN_CORR[[#This Row],[43902]]-Casos_PN_CORR[[#This Row],[43901]]</f>
        <v>0</v>
      </c>
      <c r="I604">
        <f>+Casos_PN_CORR[[#This Row],[43903]]-Casos_PN_CORR[[#This Row],[43902]]</f>
        <v>0</v>
      </c>
      <c r="J604">
        <f>+Casos_PN_CORR[[#This Row],[43904]]-Casos_PN_CORR[[#This Row],[43903]]</f>
        <v>0</v>
      </c>
      <c r="K604">
        <f>+Casos_PN_CORR[[#This Row],[43905]]-Casos_PN_CORR[[#This Row],[43904]]</f>
        <v>0</v>
      </c>
      <c r="L604">
        <f>+Casos_PN_CORR[[#This Row],[43906]]-Casos_PN_CORR[[#This Row],[43905]]</f>
        <v>0</v>
      </c>
      <c r="M604">
        <f>+Casos_PN_CORR[[#This Row],[43907]]-Casos_PN_CORR[[#This Row],[43906]]</f>
        <v>0</v>
      </c>
      <c r="N604">
        <f>+Casos_PN_CORR[[#This Row],[43908]]-Casos_PN_CORR[[#This Row],[43907]]</f>
        <v>0</v>
      </c>
      <c r="O604">
        <f>+Casos_PN_CORR[[#This Row],[43909]]-Casos_PN_CORR[[#This Row],[43908]]</f>
        <v>0</v>
      </c>
      <c r="P604">
        <f>+Casos_PN_CORR[[#This Row],[43910]]-Casos_PN_CORR[[#This Row],[43909]]</f>
        <v>0</v>
      </c>
      <c r="Q604">
        <f>+Casos_PN_CORR[[#This Row],[43911]]-Casos_PN_CORR[[#This Row],[43910]]</f>
        <v>0</v>
      </c>
      <c r="R604">
        <f>+Casos_PN_CORR[[#This Row],[43912]]-Casos_PN_CORR[[#This Row],[43911]]</f>
        <v>0</v>
      </c>
      <c r="S604">
        <f>+Casos_PN_CORR[[#This Row],[43913]]-Casos_PN_CORR[[#This Row],[43912]]</f>
        <v>0</v>
      </c>
      <c r="T604">
        <f>+Casos_PN_CORR[[#This Row],[43914]]-Casos_PN_CORR[[#This Row],[43913]]</f>
        <v>0</v>
      </c>
      <c r="U604">
        <f>+Casos_PN_CORR[[#This Row],[43915]]-Casos_PN_CORR[[#This Row],[43914]]</f>
        <v>0</v>
      </c>
      <c r="V604">
        <f>+Casos_PN_CORR[[#This Row],[43916]]-Casos_PN_CORR[[#This Row],[43915]]</f>
        <v>0</v>
      </c>
      <c r="W604">
        <f>+Casos_PN_CORR[[#This Row],[43917]]-Casos_PN_CORR[[#This Row],[43916]]</f>
        <v>0</v>
      </c>
      <c r="X604">
        <f>+Casos_PN_CORR[[#This Row],[43918]]-Casos_PN_CORR[[#This Row],[43917]]</f>
        <v>0</v>
      </c>
      <c r="Y604">
        <f>+Casos_PN_CORR[[#This Row],[43919]]-Casos_PN_CORR[[#This Row],[43918]]</f>
        <v>0</v>
      </c>
      <c r="Z604">
        <f>+Casos_PN_CORR[[#This Row],[43920]]-Casos_PN_CORR[[#This Row],[43919]]</f>
        <v>0</v>
      </c>
      <c r="AA604">
        <f>+Casos_PN_CORR[[#This Row],[43921]]-Casos_PN_CORR[[#This Row],[43920]]</f>
        <v>0</v>
      </c>
      <c r="AB604">
        <f>+Casos_PN_CORR[[#This Row],[43922]]-Casos_PN_CORR[[#This Row],[43921]]</f>
        <v>0</v>
      </c>
      <c r="AC604">
        <f>+Casos_PN_CORR[[#This Row],[43923]]-Casos_PN_CORR[[#This Row],[43922]]</f>
        <v>0</v>
      </c>
      <c r="AD604">
        <f>+Casos_PN_CORR[[#This Row],[43924]]-Casos_PN_CORR[[#This Row],[43923]]</f>
        <v>0</v>
      </c>
      <c r="AE604">
        <f>+Casos_PN_CORR[[#This Row],[43925]]-Casos_PN_CORR[[#This Row],[43924]]</f>
        <v>0</v>
      </c>
      <c r="AF604">
        <f>+Casos_PN_CORR[[#This Row],[43926]]-Casos_PN_CORR[[#This Row],[43925]]</f>
        <v>0</v>
      </c>
      <c r="AG604">
        <f>+Casos_PN_CORR[[#This Row],[43927]]-Casos_PN_CORR[[#This Row],[43926]]</f>
        <v>0</v>
      </c>
      <c r="AH604">
        <f>+Casos_PN_CORR[[#This Row],[43928]]-Casos_PN_CORR[[#This Row],[43927]]</f>
        <v>0</v>
      </c>
      <c r="AI604">
        <f>+Casos_PN_CORR[[#This Row],[43929]]-Casos_PN_CORR[[#This Row],[43928]]</f>
        <v>0</v>
      </c>
      <c r="AJ604">
        <f>+Casos_PN_CORR[[#This Row],[43930]]-Casos_PN_CORR[[#This Row],[43929]]</f>
        <v>0</v>
      </c>
      <c r="AK604">
        <f>+Casos_PN_CORR[[#This Row],[43931]]-Casos_PN_CORR[[#This Row],[43930]]</f>
        <v>0</v>
      </c>
      <c r="AL604">
        <f>+Casos_PN_CORR[[#This Row],[43932]]-Casos_PN_CORR[[#This Row],[43931]]</f>
        <v>0</v>
      </c>
      <c r="AM604">
        <f>+Casos_PN_CORR[[#This Row],[43933]]-Casos_PN_CORR[[#This Row],[43932]]</f>
        <v>0</v>
      </c>
      <c r="AN604">
        <f>+Casos_PN_CORR[[#This Row],[43934]]-Casos_PN_CORR[[#This Row],[43933]]</f>
        <v>0</v>
      </c>
      <c r="AO604">
        <f>+Casos_PN_CORR[[#This Row],[43935]]-Casos_PN_CORR[[#This Row],[43934]]</f>
        <v>0</v>
      </c>
      <c r="AP604">
        <f>+Casos_PN_CORR[[#This Row],[43936]]-Casos_PN_CORR[[#This Row],[43935]]</f>
        <v>0</v>
      </c>
      <c r="AQ604">
        <f>+Casos_PN_CORR[[#This Row],[43937]]-Casos_PN_CORR[[#This Row],[43936]]</f>
        <v>0</v>
      </c>
      <c r="AR604">
        <f>+Casos_PN_CORR[[#This Row],[43938]]-Casos_PN_CORR[[#This Row],[43937]]</f>
        <v>0</v>
      </c>
      <c r="AS604">
        <f>+Casos_PN_CORR[[#This Row],[43939]]-Casos_PN_CORR[[#This Row],[43938]]</f>
        <v>0</v>
      </c>
      <c r="AT604">
        <f>+Casos_PN_CORR[[#This Row],[43940]]-Casos_PN_CORR[[#This Row],[43939]]</f>
        <v>0</v>
      </c>
      <c r="AU604">
        <f>+Casos_PN_CORR[[#This Row],[43941]]-Casos_PN_CORR[[#This Row],[43940]]</f>
        <v>0</v>
      </c>
      <c r="AV604">
        <f>+Casos_PN_CORR[[#This Row],[43942]]-Casos_PN_CORR[[#This Row],[43941]]</f>
        <v>0</v>
      </c>
      <c r="AW604">
        <f>+Casos_PN_CORR[[#This Row],[43943]]-Casos_PN_CORR[[#This Row],[43942]]</f>
        <v>0</v>
      </c>
      <c r="AX604">
        <f>+Casos_PN_CORR[[#This Row],[43944]]-Casos_PN_CORR[[#This Row],[43943]]</f>
        <v>0</v>
      </c>
      <c r="AY604">
        <f>+Casos_PN_CORR[[#This Row],[43945]]-Casos_PN_CORR[[#This Row],[43944]]</f>
        <v>0</v>
      </c>
      <c r="AZ604">
        <f>+Casos_PN_CORR[[#This Row],[43946]]-Casos_PN_CORR[[#This Row],[43945]]</f>
        <v>0</v>
      </c>
      <c r="BA604">
        <f>+Casos_PN_CORR[[#This Row],[43947]]-Casos_PN_CORR[[#This Row],[43946]]</f>
        <v>0</v>
      </c>
      <c r="BB604">
        <f>+Casos_PN_CORR[[#This Row],[43948]]-Casos_PN_CORR[[#This Row],[43947]]</f>
        <v>0</v>
      </c>
      <c r="BC604">
        <f>+Casos_PN_CORR[[#This Row],[43949]]-Casos_PN_CORR[[#This Row],[43948]]</f>
        <v>0</v>
      </c>
      <c r="BD604">
        <f>+Casos_PN_CORR[[#This Row],[43950]]-Casos_PN_CORR[[#This Row],[43949]]</f>
        <v>0</v>
      </c>
      <c r="BE604">
        <f>+Casos_PN_CORR[[#This Row],[43951]]-Casos_PN_CORR[[#This Row],[43950]]</f>
        <v>0</v>
      </c>
      <c r="BF604">
        <f>+Casos_PN_CORR[[#This Row],[43952]]-Casos_PN_CORR[[#This Row],[43951]]</f>
        <v>0</v>
      </c>
      <c r="BG604">
        <f>+Casos_PN_CORR[[#This Row],[43953]]-Casos_PN_CORR[[#This Row],[43952]]</f>
        <v>0</v>
      </c>
      <c r="BH604">
        <f>+Casos_PN_CORR[[#This Row],[43954]]-Casos_PN_CORR[[#This Row],[43953]]</f>
        <v>0</v>
      </c>
      <c r="BI604">
        <f>+Casos_PN_CORR[[#This Row],[43955]]-Casos_PN_CORR[[#This Row],[43954]]</f>
        <v>0</v>
      </c>
      <c r="BJ604">
        <f>+Casos_PN_CORR[[#This Row],[43956]]-Casos_PN_CORR[[#This Row],[43955]]</f>
        <v>0</v>
      </c>
      <c r="BK604">
        <f>+Casos_PN_CORR[[#This Row],[43957]]-Casos_PN_CORR[[#This Row],[43956]]</f>
        <v>0</v>
      </c>
      <c r="BL604">
        <f>+Casos_PN_CORR[[#This Row],[43958]]-Casos_PN_CORR[[#This Row],[43957]]</f>
        <v>0</v>
      </c>
      <c r="BM604">
        <f>+Casos_PN_CORR[[#This Row],[43959]]-Casos_PN_CORR[[#This Row],[43958]]</f>
        <v>0</v>
      </c>
      <c r="BN604">
        <f>+Casos_PN_CORR[[#This Row],[43960]]-Casos_PN_CORR[[#This Row],[43959]]</f>
        <v>0</v>
      </c>
      <c r="BO604">
        <f>+Casos_PN_CORR[[#This Row],[43961]]-Casos_PN_CORR[[#This Row],[43960]]</f>
        <v>0</v>
      </c>
      <c r="BP604">
        <f>+Casos_PN_CORR[[#This Row],[43962]]-Casos_PN_CORR[[#This Row],[43961]]</f>
        <v>0</v>
      </c>
      <c r="BQ604">
        <f>+Casos_PN_CORR[[#This Row],[43963]]-Casos_PN_CORR[[#This Row],[43962]]</f>
        <v>0</v>
      </c>
      <c r="BR604">
        <f>+Casos_PN_CORR[[#This Row],[43964]]-Casos_PN_CORR[[#This Row],[43963]]</f>
        <v>0</v>
      </c>
      <c r="BS604">
        <f>+Casos_PN_CORR[[#This Row],[43965]]-Casos_PN_CORR[[#This Row],[43964]]</f>
        <v>0</v>
      </c>
      <c r="BT604">
        <f>+Casos_PN_CORR[[#This Row],[43966]]-Casos_PN_CORR[[#This Row],[43965]]</f>
        <v>0</v>
      </c>
      <c r="BU604">
        <f>+Casos_PN_CORR[[#This Row],[43967]]-Casos_PN_CORR[[#This Row],[43966]]</f>
        <v>0</v>
      </c>
      <c r="BV604">
        <f>+Casos_PN_CORR[[#This Row],[43968]]-Casos_PN_CORR[[#This Row],[43967]]</f>
        <v>0</v>
      </c>
      <c r="BW604">
        <f>+Casos_PN_CORR[[#This Row],[43969]]-Casos_PN_CORR[[#This Row],[43968]]</f>
        <v>0</v>
      </c>
      <c r="BX604">
        <f>+Casos_PN_CORR[[#This Row],[43970]]-Casos_PN_CORR[[#This Row],[43969]]</f>
        <v>0</v>
      </c>
      <c r="BY604">
        <f>+Casos_PN_CORR[[#This Row],[43971]]-Casos_PN_CORR[[#This Row],[43970]]</f>
        <v>0</v>
      </c>
      <c r="BZ604">
        <f>+Casos_PN_CORR[[#This Row],[43972]]-Casos_PN_CORR[[#This Row],[43971]]</f>
        <v>0</v>
      </c>
      <c r="CA604">
        <f>+Casos_PN_CORR[[#This Row],[43973]]-Casos_PN_CORR[[#This Row],[43972]]</f>
        <v>0</v>
      </c>
      <c r="CB604">
        <f>+Casos_PN_CORR[[#This Row],[43974]]-Casos_PN_CORR[[#This Row],[43973]]</f>
        <v>0</v>
      </c>
      <c r="CC604">
        <f>+Casos_PN_CORR[[#This Row],[43975]]-Casos_PN_CORR[[#This Row],[43974]]</f>
        <v>0</v>
      </c>
      <c r="CD604">
        <f>+Casos_PN_CORR[[#This Row],[43976]]-Casos_PN_CORR[[#This Row],[43975]]</f>
        <v>0</v>
      </c>
      <c r="CE604">
        <f>+Casos_PN_CORR[[#This Row],[43977]]-Casos_PN_CORR[[#This Row],[43976]]</f>
        <v>0</v>
      </c>
      <c r="CF604">
        <f>+Casos_PN_CORR[[#This Row],[43978]]-Casos_PN_CORR[[#This Row],[43977]]</f>
        <v>0</v>
      </c>
      <c r="CG604">
        <f>+Casos_PN_CORR[[#This Row],[43979]]-Casos_PN_CORR[[#This Row],[43978]]</f>
        <v>0</v>
      </c>
      <c r="CH604">
        <f>+Casos_PN_CORR[[#This Row],[43980]]-Casos_PN_CORR[[#This Row],[43979]]</f>
        <v>0</v>
      </c>
      <c r="CI604">
        <f>+Casos_PN_CORR[[#This Row],[43981]]-Casos_PN_CORR[[#This Row],[43980]]</f>
        <v>0</v>
      </c>
      <c r="CJ604">
        <f>+Casos_PN_CORR[[#This Row],[43982]]-Casos_PN_CORR[[#This Row],[43981]]</f>
        <v>0</v>
      </c>
      <c r="CK604">
        <f>+Casos_PN_CORR[[#This Row],[43983]]-Casos_PN_CORR[[#This Row],[43982]]</f>
        <v>0</v>
      </c>
      <c r="CL604">
        <f>+Casos_PN_CORR[[#This Row],[43984]]-Casos_PN_CORR[[#This Row],[43983]]</f>
        <v>0</v>
      </c>
      <c r="CM604">
        <f>+Casos_PN_CORR[[#This Row],[43985]]-Casos_PN_CORR[[#This Row],[43984]]</f>
        <v>0</v>
      </c>
      <c r="CN604">
        <f>+Casos_PN_CORR[[#This Row],[43986]]-Casos_PN_CORR[[#This Row],[43985]]</f>
        <v>0</v>
      </c>
      <c r="CO604">
        <f>+Casos_PN_CORR[[#This Row],[43987]]-Casos_PN_CORR[[#This Row],[43986]]</f>
        <v>0</v>
      </c>
      <c r="CP604">
        <f>+Casos_PN_CORR[[#This Row],[43988]]-Casos_PN_CORR[[#This Row],[43987]]</f>
        <v>0</v>
      </c>
      <c r="CQ604">
        <f>+Casos_PN_CORR[[#This Row],[43989]]-Casos_PN_CORR[[#This Row],[43988]]</f>
        <v>0</v>
      </c>
      <c r="CR604">
        <f>+Casos_PN_CORR[[#This Row],[43990]]-Casos_PN_CORR[[#This Row],[43989]]</f>
        <v>0</v>
      </c>
      <c r="CS604">
        <f>+Casos_PN_CORR[[#This Row],[43991]]-Casos_PN_CORR[[#This Row],[43990]]</f>
        <v>0</v>
      </c>
      <c r="CT604">
        <f>+Casos_PN_CORR[[#This Row],[43992]]-Casos_PN_CORR[[#This Row],[43991]]</f>
        <v>0</v>
      </c>
      <c r="CU604">
        <f>+Casos_PN_CORR[[#This Row],[43993]]-Casos_PN_CORR[[#This Row],[43992]]</f>
        <v>0</v>
      </c>
    </row>
    <row r="605" spans="1:99" x14ac:dyDescent="0.3">
      <c r="A605">
        <v>41105</v>
      </c>
      <c r="B605" s="2" t="s">
        <v>154</v>
      </c>
      <c r="C605" s="2" t="s">
        <v>258</v>
      </c>
      <c r="D605" s="2" t="s">
        <v>747</v>
      </c>
      <c r="E605" s="4">
        <f t="shared" si="9"/>
        <v>0</v>
      </c>
      <c r="F605">
        <f>+Casos_PN_CORR[[#This Row],[43900]]</f>
        <v>0</v>
      </c>
      <c r="G605">
        <f>+Casos_PN_CORR[[#This Row],[43901]]-Casos_PN_CORR[[#This Row],[43900]]</f>
        <v>0</v>
      </c>
      <c r="H605">
        <f>+Casos_PN_CORR[[#This Row],[43902]]-Casos_PN_CORR[[#This Row],[43901]]</f>
        <v>0</v>
      </c>
      <c r="I605">
        <f>+Casos_PN_CORR[[#This Row],[43903]]-Casos_PN_CORR[[#This Row],[43902]]</f>
        <v>0</v>
      </c>
      <c r="J605">
        <f>+Casos_PN_CORR[[#This Row],[43904]]-Casos_PN_CORR[[#This Row],[43903]]</f>
        <v>0</v>
      </c>
      <c r="K605">
        <f>+Casos_PN_CORR[[#This Row],[43905]]-Casos_PN_CORR[[#This Row],[43904]]</f>
        <v>0</v>
      </c>
      <c r="L605">
        <f>+Casos_PN_CORR[[#This Row],[43906]]-Casos_PN_CORR[[#This Row],[43905]]</f>
        <v>0</v>
      </c>
      <c r="M605">
        <f>+Casos_PN_CORR[[#This Row],[43907]]-Casos_PN_CORR[[#This Row],[43906]]</f>
        <v>0</v>
      </c>
      <c r="N605">
        <f>+Casos_PN_CORR[[#This Row],[43908]]-Casos_PN_CORR[[#This Row],[43907]]</f>
        <v>0</v>
      </c>
      <c r="O605">
        <f>+Casos_PN_CORR[[#This Row],[43909]]-Casos_PN_CORR[[#This Row],[43908]]</f>
        <v>0</v>
      </c>
      <c r="P605">
        <f>+Casos_PN_CORR[[#This Row],[43910]]-Casos_PN_CORR[[#This Row],[43909]]</f>
        <v>0</v>
      </c>
      <c r="Q605">
        <f>+Casos_PN_CORR[[#This Row],[43911]]-Casos_PN_CORR[[#This Row],[43910]]</f>
        <v>0</v>
      </c>
      <c r="R605">
        <f>+Casos_PN_CORR[[#This Row],[43912]]-Casos_PN_CORR[[#This Row],[43911]]</f>
        <v>0</v>
      </c>
      <c r="S605">
        <f>+Casos_PN_CORR[[#This Row],[43913]]-Casos_PN_CORR[[#This Row],[43912]]</f>
        <v>0</v>
      </c>
      <c r="T605">
        <f>+Casos_PN_CORR[[#This Row],[43914]]-Casos_PN_CORR[[#This Row],[43913]]</f>
        <v>0</v>
      </c>
      <c r="U605">
        <f>+Casos_PN_CORR[[#This Row],[43915]]-Casos_PN_CORR[[#This Row],[43914]]</f>
        <v>0</v>
      </c>
      <c r="V605">
        <f>+Casos_PN_CORR[[#This Row],[43916]]-Casos_PN_CORR[[#This Row],[43915]]</f>
        <v>0</v>
      </c>
      <c r="W605">
        <f>+Casos_PN_CORR[[#This Row],[43917]]-Casos_PN_CORR[[#This Row],[43916]]</f>
        <v>0</v>
      </c>
      <c r="X605">
        <f>+Casos_PN_CORR[[#This Row],[43918]]-Casos_PN_CORR[[#This Row],[43917]]</f>
        <v>0</v>
      </c>
      <c r="Y605">
        <f>+Casos_PN_CORR[[#This Row],[43919]]-Casos_PN_CORR[[#This Row],[43918]]</f>
        <v>0</v>
      </c>
      <c r="Z605">
        <f>+Casos_PN_CORR[[#This Row],[43920]]-Casos_PN_CORR[[#This Row],[43919]]</f>
        <v>0</v>
      </c>
      <c r="AA605">
        <f>+Casos_PN_CORR[[#This Row],[43921]]-Casos_PN_CORR[[#This Row],[43920]]</f>
        <v>0</v>
      </c>
      <c r="AB605">
        <f>+Casos_PN_CORR[[#This Row],[43922]]-Casos_PN_CORR[[#This Row],[43921]]</f>
        <v>0</v>
      </c>
      <c r="AC605">
        <f>+Casos_PN_CORR[[#This Row],[43923]]-Casos_PN_CORR[[#This Row],[43922]]</f>
        <v>0</v>
      </c>
      <c r="AD605">
        <f>+Casos_PN_CORR[[#This Row],[43924]]-Casos_PN_CORR[[#This Row],[43923]]</f>
        <v>0</v>
      </c>
      <c r="AE605">
        <f>+Casos_PN_CORR[[#This Row],[43925]]-Casos_PN_CORR[[#This Row],[43924]]</f>
        <v>0</v>
      </c>
      <c r="AF605">
        <f>+Casos_PN_CORR[[#This Row],[43926]]-Casos_PN_CORR[[#This Row],[43925]]</f>
        <v>0</v>
      </c>
      <c r="AG605">
        <f>+Casos_PN_CORR[[#This Row],[43927]]-Casos_PN_CORR[[#This Row],[43926]]</f>
        <v>0</v>
      </c>
      <c r="AH605">
        <f>+Casos_PN_CORR[[#This Row],[43928]]-Casos_PN_CORR[[#This Row],[43927]]</f>
        <v>0</v>
      </c>
      <c r="AI605">
        <f>+Casos_PN_CORR[[#This Row],[43929]]-Casos_PN_CORR[[#This Row],[43928]]</f>
        <v>0</v>
      </c>
      <c r="AJ605">
        <f>+Casos_PN_CORR[[#This Row],[43930]]-Casos_PN_CORR[[#This Row],[43929]]</f>
        <v>0</v>
      </c>
      <c r="AK605">
        <f>+Casos_PN_CORR[[#This Row],[43931]]-Casos_PN_CORR[[#This Row],[43930]]</f>
        <v>0</v>
      </c>
      <c r="AL605">
        <f>+Casos_PN_CORR[[#This Row],[43932]]-Casos_PN_CORR[[#This Row],[43931]]</f>
        <v>0</v>
      </c>
      <c r="AM605">
        <f>+Casos_PN_CORR[[#This Row],[43933]]-Casos_PN_CORR[[#This Row],[43932]]</f>
        <v>0</v>
      </c>
      <c r="AN605">
        <f>+Casos_PN_CORR[[#This Row],[43934]]-Casos_PN_CORR[[#This Row],[43933]]</f>
        <v>0</v>
      </c>
      <c r="AO605">
        <f>+Casos_PN_CORR[[#This Row],[43935]]-Casos_PN_CORR[[#This Row],[43934]]</f>
        <v>0</v>
      </c>
      <c r="AP605">
        <f>+Casos_PN_CORR[[#This Row],[43936]]-Casos_PN_CORR[[#This Row],[43935]]</f>
        <v>0</v>
      </c>
      <c r="AQ605">
        <f>+Casos_PN_CORR[[#This Row],[43937]]-Casos_PN_CORR[[#This Row],[43936]]</f>
        <v>0</v>
      </c>
      <c r="AR605">
        <f>+Casos_PN_CORR[[#This Row],[43938]]-Casos_PN_CORR[[#This Row],[43937]]</f>
        <v>0</v>
      </c>
      <c r="AS605">
        <f>+Casos_PN_CORR[[#This Row],[43939]]-Casos_PN_CORR[[#This Row],[43938]]</f>
        <v>0</v>
      </c>
      <c r="AT605">
        <f>+Casos_PN_CORR[[#This Row],[43940]]-Casos_PN_CORR[[#This Row],[43939]]</f>
        <v>0</v>
      </c>
      <c r="AU605">
        <f>+Casos_PN_CORR[[#This Row],[43941]]-Casos_PN_CORR[[#This Row],[43940]]</f>
        <v>0</v>
      </c>
      <c r="AV605">
        <f>+Casos_PN_CORR[[#This Row],[43942]]-Casos_PN_CORR[[#This Row],[43941]]</f>
        <v>0</v>
      </c>
      <c r="AW605">
        <f>+Casos_PN_CORR[[#This Row],[43943]]-Casos_PN_CORR[[#This Row],[43942]]</f>
        <v>0</v>
      </c>
      <c r="AX605">
        <f>+Casos_PN_CORR[[#This Row],[43944]]-Casos_PN_CORR[[#This Row],[43943]]</f>
        <v>0</v>
      </c>
      <c r="AY605">
        <f>+Casos_PN_CORR[[#This Row],[43945]]-Casos_PN_CORR[[#This Row],[43944]]</f>
        <v>0</v>
      </c>
      <c r="AZ605">
        <f>+Casos_PN_CORR[[#This Row],[43946]]-Casos_PN_CORR[[#This Row],[43945]]</f>
        <v>0</v>
      </c>
      <c r="BA605">
        <f>+Casos_PN_CORR[[#This Row],[43947]]-Casos_PN_CORR[[#This Row],[43946]]</f>
        <v>0</v>
      </c>
      <c r="BB605">
        <f>+Casos_PN_CORR[[#This Row],[43948]]-Casos_PN_CORR[[#This Row],[43947]]</f>
        <v>0</v>
      </c>
      <c r="BC605">
        <f>+Casos_PN_CORR[[#This Row],[43949]]-Casos_PN_CORR[[#This Row],[43948]]</f>
        <v>0</v>
      </c>
      <c r="BD605">
        <f>+Casos_PN_CORR[[#This Row],[43950]]-Casos_PN_CORR[[#This Row],[43949]]</f>
        <v>0</v>
      </c>
      <c r="BE605">
        <f>+Casos_PN_CORR[[#This Row],[43951]]-Casos_PN_CORR[[#This Row],[43950]]</f>
        <v>0</v>
      </c>
      <c r="BF605">
        <f>+Casos_PN_CORR[[#This Row],[43952]]-Casos_PN_CORR[[#This Row],[43951]]</f>
        <v>0</v>
      </c>
      <c r="BG605">
        <f>+Casos_PN_CORR[[#This Row],[43953]]-Casos_PN_CORR[[#This Row],[43952]]</f>
        <v>0</v>
      </c>
      <c r="BH605">
        <f>+Casos_PN_CORR[[#This Row],[43954]]-Casos_PN_CORR[[#This Row],[43953]]</f>
        <v>0</v>
      </c>
      <c r="BI605">
        <f>+Casos_PN_CORR[[#This Row],[43955]]-Casos_PN_CORR[[#This Row],[43954]]</f>
        <v>0</v>
      </c>
      <c r="BJ605">
        <f>+Casos_PN_CORR[[#This Row],[43956]]-Casos_PN_CORR[[#This Row],[43955]]</f>
        <v>0</v>
      </c>
      <c r="BK605">
        <f>+Casos_PN_CORR[[#This Row],[43957]]-Casos_PN_CORR[[#This Row],[43956]]</f>
        <v>0</v>
      </c>
      <c r="BL605">
        <f>+Casos_PN_CORR[[#This Row],[43958]]-Casos_PN_CORR[[#This Row],[43957]]</f>
        <v>0</v>
      </c>
      <c r="BM605">
        <f>+Casos_PN_CORR[[#This Row],[43959]]-Casos_PN_CORR[[#This Row],[43958]]</f>
        <v>0</v>
      </c>
      <c r="BN605">
        <f>+Casos_PN_CORR[[#This Row],[43960]]-Casos_PN_CORR[[#This Row],[43959]]</f>
        <v>0</v>
      </c>
      <c r="BO605">
        <f>+Casos_PN_CORR[[#This Row],[43961]]-Casos_PN_CORR[[#This Row],[43960]]</f>
        <v>0</v>
      </c>
      <c r="BP605">
        <f>+Casos_PN_CORR[[#This Row],[43962]]-Casos_PN_CORR[[#This Row],[43961]]</f>
        <v>0</v>
      </c>
      <c r="BQ605">
        <f>+Casos_PN_CORR[[#This Row],[43963]]-Casos_PN_CORR[[#This Row],[43962]]</f>
        <v>0</v>
      </c>
      <c r="BR605">
        <f>+Casos_PN_CORR[[#This Row],[43964]]-Casos_PN_CORR[[#This Row],[43963]]</f>
        <v>0</v>
      </c>
      <c r="BS605">
        <f>+Casos_PN_CORR[[#This Row],[43965]]-Casos_PN_CORR[[#This Row],[43964]]</f>
        <v>0</v>
      </c>
      <c r="BT605">
        <f>+Casos_PN_CORR[[#This Row],[43966]]-Casos_PN_CORR[[#This Row],[43965]]</f>
        <v>0</v>
      </c>
      <c r="BU605">
        <f>+Casos_PN_CORR[[#This Row],[43967]]-Casos_PN_CORR[[#This Row],[43966]]</f>
        <v>0</v>
      </c>
      <c r="BV605">
        <f>+Casos_PN_CORR[[#This Row],[43968]]-Casos_PN_CORR[[#This Row],[43967]]</f>
        <v>0</v>
      </c>
      <c r="BW605">
        <f>+Casos_PN_CORR[[#This Row],[43969]]-Casos_PN_CORR[[#This Row],[43968]]</f>
        <v>0</v>
      </c>
      <c r="BX605">
        <f>+Casos_PN_CORR[[#This Row],[43970]]-Casos_PN_CORR[[#This Row],[43969]]</f>
        <v>0</v>
      </c>
      <c r="BY605">
        <f>+Casos_PN_CORR[[#This Row],[43971]]-Casos_PN_CORR[[#This Row],[43970]]</f>
        <v>0</v>
      </c>
      <c r="BZ605">
        <f>+Casos_PN_CORR[[#This Row],[43972]]-Casos_PN_CORR[[#This Row],[43971]]</f>
        <v>0</v>
      </c>
      <c r="CA605">
        <f>+Casos_PN_CORR[[#This Row],[43973]]-Casos_PN_CORR[[#This Row],[43972]]</f>
        <v>0</v>
      </c>
      <c r="CB605">
        <f>+Casos_PN_CORR[[#This Row],[43974]]-Casos_PN_CORR[[#This Row],[43973]]</f>
        <v>0</v>
      </c>
      <c r="CC605">
        <f>+Casos_PN_CORR[[#This Row],[43975]]-Casos_PN_CORR[[#This Row],[43974]]</f>
        <v>0</v>
      </c>
      <c r="CD605">
        <f>+Casos_PN_CORR[[#This Row],[43976]]-Casos_PN_CORR[[#This Row],[43975]]</f>
        <v>0</v>
      </c>
      <c r="CE605">
        <f>+Casos_PN_CORR[[#This Row],[43977]]-Casos_PN_CORR[[#This Row],[43976]]</f>
        <v>0</v>
      </c>
      <c r="CF605">
        <f>+Casos_PN_CORR[[#This Row],[43978]]-Casos_PN_CORR[[#This Row],[43977]]</f>
        <v>0</v>
      </c>
      <c r="CG605">
        <f>+Casos_PN_CORR[[#This Row],[43979]]-Casos_PN_CORR[[#This Row],[43978]]</f>
        <v>0</v>
      </c>
      <c r="CH605">
        <f>+Casos_PN_CORR[[#This Row],[43980]]-Casos_PN_CORR[[#This Row],[43979]]</f>
        <v>0</v>
      </c>
      <c r="CI605">
        <f>+Casos_PN_CORR[[#This Row],[43981]]-Casos_PN_CORR[[#This Row],[43980]]</f>
        <v>0</v>
      </c>
      <c r="CJ605">
        <f>+Casos_PN_CORR[[#This Row],[43982]]-Casos_PN_CORR[[#This Row],[43981]]</f>
        <v>0</v>
      </c>
      <c r="CK605">
        <f>+Casos_PN_CORR[[#This Row],[43983]]-Casos_PN_CORR[[#This Row],[43982]]</f>
        <v>0</v>
      </c>
      <c r="CL605">
        <f>+Casos_PN_CORR[[#This Row],[43984]]-Casos_PN_CORR[[#This Row],[43983]]</f>
        <v>0</v>
      </c>
      <c r="CM605">
        <f>+Casos_PN_CORR[[#This Row],[43985]]-Casos_PN_CORR[[#This Row],[43984]]</f>
        <v>0</v>
      </c>
      <c r="CN605">
        <f>+Casos_PN_CORR[[#This Row],[43986]]-Casos_PN_CORR[[#This Row],[43985]]</f>
        <v>0</v>
      </c>
      <c r="CO605">
        <f>+Casos_PN_CORR[[#This Row],[43987]]-Casos_PN_CORR[[#This Row],[43986]]</f>
        <v>0</v>
      </c>
      <c r="CP605">
        <f>+Casos_PN_CORR[[#This Row],[43988]]-Casos_PN_CORR[[#This Row],[43987]]</f>
        <v>0</v>
      </c>
      <c r="CQ605">
        <f>+Casos_PN_CORR[[#This Row],[43989]]-Casos_PN_CORR[[#This Row],[43988]]</f>
        <v>0</v>
      </c>
      <c r="CR605">
        <f>+Casos_PN_CORR[[#This Row],[43990]]-Casos_PN_CORR[[#This Row],[43989]]</f>
        <v>0</v>
      </c>
      <c r="CS605">
        <f>+Casos_PN_CORR[[#This Row],[43991]]-Casos_PN_CORR[[#This Row],[43990]]</f>
        <v>0</v>
      </c>
      <c r="CT605">
        <f>+Casos_PN_CORR[[#This Row],[43992]]-Casos_PN_CORR[[#This Row],[43991]]</f>
        <v>0</v>
      </c>
      <c r="CU605">
        <f>+Casos_PN_CORR[[#This Row],[43993]]-Casos_PN_CORR[[#This Row],[43992]]</f>
        <v>0</v>
      </c>
    </row>
    <row r="606" spans="1:99" x14ac:dyDescent="0.3">
      <c r="A606">
        <v>80506</v>
      </c>
      <c r="B606" s="2" t="s">
        <v>99</v>
      </c>
      <c r="C606" s="2" t="s">
        <v>134</v>
      </c>
      <c r="D606" s="2" t="s">
        <v>748</v>
      </c>
      <c r="E606" s="4">
        <f t="shared" si="9"/>
        <v>0</v>
      </c>
      <c r="F606">
        <f>+Casos_PN_CORR[[#This Row],[43900]]</f>
        <v>0</v>
      </c>
      <c r="G606">
        <f>+Casos_PN_CORR[[#This Row],[43901]]-Casos_PN_CORR[[#This Row],[43900]]</f>
        <v>0</v>
      </c>
      <c r="H606">
        <f>+Casos_PN_CORR[[#This Row],[43902]]-Casos_PN_CORR[[#This Row],[43901]]</f>
        <v>0</v>
      </c>
      <c r="I606">
        <f>+Casos_PN_CORR[[#This Row],[43903]]-Casos_PN_CORR[[#This Row],[43902]]</f>
        <v>0</v>
      </c>
      <c r="J606">
        <f>+Casos_PN_CORR[[#This Row],[43904]]-Casos_PN_CORR[[#This Row],[43903]]</f>
        <v>0</v>
      </c>
      <c r="K606">
        <f>+Casos_PN_CORR[[#This Row],[43905]]-Casos_PN_CORR[[#This Row],[43904]]</f>
        <v>0</v>
      </c>
      <c r="L606">
        <f>+Casos_PN_CORR[[#This Row],[43906]]-Casos_PN_CORR[[#This Row],[43905]]</f>
        <v>0</v>
      </c>
      <c r="M606">
        <f>+Casos_PN_CORR[[#This Row],[43907]]-Casos_PN_CORR[[#This Row],[43906]]</f>
        <v>0</v>
      </c>
      <c r="N606">
        <f>+Casos_PN_CORR[[#This Row],[43908]]-Casos_PN_CORR[[#This Row],[43907]]</f>
        <v>0</v>
      </c>
      <c r="O606">
        <f>+Casos_PN_CORR[[#This Row],[43909]]-Casos_PN_CORR[[#This Row],[43908]]</f>
        <v>0</v>
      </c>
      <c r="P606">
        <f>+Casos_PN_CORR[[#This Row],[43910]]-Casos_PN_CORR[[#This Row],[43909]]</f>
        <v>0</v>
      </c>
      <c r="Q606">
        <f>+Casos_PN_CORR[[#This Row],[43911]]-Casos_PN_CORR[[#This Row],[43910]]</f>
        <v>0</v>
      </c>
      <c r="R606">
        <f>+Casos_PN_CORR[[#This Row],[43912]]-Casos_PN_CORR[[#This Row],[43911]]</f>
        <v>0</v>
      </c>
      <c r="S606">
        <f>+Casos_PN_CORR[[#This Row],[43913]]-Casos_PN_CORR[[#This Row],[43912]]</f>
        <v>0</v>
      </c>
      <c r="T606">
        <f>+Casos_PN_CORR[[#This Row],[43914]]-Casos_PN_CORR[[#This Row],[43913]]</f>
        <v>0</v>
      </c>
      <c r="U606">
        <f>+Casos_PN_CORR[[#This Row],[43915]]-Casos_PN_CORR[[#This Row],[43914]]</f>
        <v>0</v>
      </c>
      <c r="V606">
        <f>+Casos_PN_CORR[[#This Row],[43916]]-Casos_PN_CORR[[#This Row],[43915]]</f>
        <v>0</v>
      </c>
      <c r="W606">
        <f>+Casos_PN_CORR[[#This Row],[43917]]-Casos_PN_CORR[[#This Row],[43916]]</f>
        <v>0</v>
      </c>
      <c r="X606">
        <f>+Casos_PN_CORR[[#This Row],[43918]]-Casos_PN_CORR[[#This Row],[43917]]</f>
        <v>0</v>
      </c>
      <c r="Y606">
        <f>+Casos_PN_CORR[[#This Row],[43919]]-Casos_PN_CORR[[#This Row],[43918]]</f>
        <v>0</v>
      </c>
      <c r="Z606">
        <f>+Casos_PN_CORR[[#This Row],[43920]]-Casos_PN_CORR[[#This Row],[43919]]</f>
        <v>0</v>
      </c>
      <c r="AA606">
        <f>+Casos_PN_CORR[[#This Row],[43921]]-Casos_PN_CORR[[#This Row],[43920]]</f>
        <v>0</v>
      </c>
      <c r="AB606">
        <f>+Casos_PN_CORR[[#This Row],[43922]]-Casos_PN_CORR[[#This Row],[43921]]</f>
        <v>0</v>
      </c>
      <c r="AC606">
        <f>+Casos_PN_CORR[[#This Row],[43923]]-Casos_PN_CORR[[#This Row],[43922]]</f>
        <v>0</v>
      </c>
      <c r="AD606">
        <f>+Casos_PN_CORR[[#This Row],[43924]]-Casos_PN_CORR[[#This Row],[43923]]</f>
        <v>0</v>
      </c>
      <c r="AE606">
        <f>+Casos_PN_CORR[[#This Row],[43925]]-Casos_PN_CORR[[#This Row],[43924]]</f>
        <v>0</v>
      </c>
      <c r="AF606">
        <f>+Casos_PN_CORR[[#This Row],[43926]]-Casos_PN_CORR[[#This Row],[43925]]</f>
        <v>0</v>
      </c>
      <c r="AG606">
        <f>+Casos_PN_CORR[[#This Row],[43927]]-Casos_PN_CORR[[#This Row],[43926]]</f>
        <v>0</v>
      </c>
      <c r="AH606">
        <f>+Casos_PN_CORR[[#This Row],[43928]]-Casos_PN_CORR[[#This Row],[43927]]</f>
        <v>0</v>
      </c>
      <c r="AI606">
        <f>+Casos_PN_CORR[[#This Row],[43929]]-Casos_PN_CORR[[#This Row],[43928]]</f>
        <v>0</v>
      </c>
      <c r="AJ606">
        <f>+Casos_PN_CORR[[#This Row],[43930]]-Casos_PN_CORR[[#This Row],[43929]]</f>
        <v>0</v>
      </c>
      <c r="AK606">
        <f>+Casos_PN_CORR[[#This Row],[43931]]-Casos_PN_CORR[[#This Row],[43930]]</f>
        <v>0</v>
      </c>
      <c r="AL606">
        <f>+Casos_PN_CORR[[#This Row],[43932]]-Casos_PN_CORR[[#This Row],[43931]]</f>
        <v>0</v>
      </c>
      <c r="AM606">
        <f>+Casos_PN_CORR[[#This Row],[43933]]-Casos_PN_CORR[[#This Row],[43932]]</f>
        <v>0</v>
      </c>
      <c r="AN606">
        <f>+Casos_PN_CORR[[#This Row],[43934]]-Casos_PN_CORR[[#This Row],[43933]]</f>
        <v>0</v>
      </c>
      <c r="AO606">
        <f>+Casos_PN_CORR[[#This Row],[43935]]-Casos_PN_CORR[[#This Row],[43934]]</f>
        <v>0</v>
      </c>
      <c r="AP606">
        <f>+Casos_PN_CORR[[#This Row],[43936]]-Casos_PN_CORR[[#This Row],[43935]]</f>
        <v>0</v>
      </c>
      <c r="AQ606">
        <f>+Casos_PN_CORR[[#This Row],[43937]]-Casos_PN_CORR[[#This Row],[43936]]</f>
        <v>0</v>
      </c>
      <c r="AR606">
        <f>+Casos_PN_CORR[[#This Row],[43938]]-Casos_PN_CORR[[#This Row],[43937]]</f>
        <v>0</v>
      </c>
      <c r="AS606">
        <f>+Casos_PN_CORR[[#This Row],[43939]]-Casos_PN_CORR[[#This Row],[43938]]</f>
        <v>0</v>
      </c>
      <c r="AT606">
        <f>+Casos_PN_CORR[[#This Row],[43940]]-Casos_PN_CORR[[#This Row],[43939]]</f>
        <v>0</v>
      </c>
      <c r="AU606">
        <f>+Casos_PN_CORR[[#This Row],[43941]]-Casos_PN_CORR[[#This Row],[43940]]</f>
        <v>0</v>
      </c>
      <c r="AV606">
        <f>+Casos_PN_CORR[[#This Row],[43942]]-Casos_PN_CORR[[#This Row],[43941]]</f>
        <v>0</v>
      </c>
      <c r="AW606">
        <f>+Casos_PN_CORR[[#This Row],[43943]]-Casos_PN_CORR[[#This Row],[43942]]</f>
        <v>0</v>
      </c>
      <c r="AX606">
        <f>+Casos_PN_CORR[[#This Row],[43944]]-Casos_PN_CORR[[#This Row],[43943]]</f>
        <v>0</v>
      </c>
      <c r="AY606">
        <f>+Casos_PN_CORR[[#This Row],[43945]]-Casos_PN_CORR[[#This Row],[43944]]</f>
        <v>0</v>
      </c>
      <c r="AZ606">
        <f>+Casos_PN_CORR[[#This Row],[43946]]-Casos_PN_CORR[[#This Row],[43945]]</f>
        <v>0</v>
      </c>
      <c r="BA606">
        <f>+Casos_PN_CORR[[#This Row],[43947]]-Casos_PN_CORR[[#This Row],[43946]]</f>
        <v>0</v>
      </c>
      <c r="BB606">
        <f>+Casos_PN_CORR[[#This Row],[43948]]-Casos_PN_CORR[[#This Row],[43947]]</f>
        <v>0</v>
      </c>
      <c r="BC606">
        <f>+Casos_PN_CORR[[#This Row],[43949]]-Casos_PN_CORR[[#This Row],[43948]]</f>
        <v>0</v>
      </c>
      <c r="BD606">
        <f>+Casos_PN_CORR[[#This Row],[43950]]-Casos_PN_CORR[[#This Row],[43949]]</f>
        <v>0</v>
      </c>
      <c r="BE606">
        <f>+Casos_PN_CORR[[#This Row],[43951]]-Casos_PN_CORR[[#This Row],[43950]]</f>
        <v>0</v>
      </c>
      <c r="BF606">
        <f>+Casos_PN_CORR[[#This Row],[43952]]-Casos_PN_CORR[[#This Row],[43951]]</f>
        <v>0</v>
      </c>
      <c r="BG606">
        <f>+Casos_PN_CORR[[#This Row],[43953]]-Casos_PN_CORR[[#This Row],[43952]]</f>
        <v>0</v>
      </c>
      <c r="BH606">
        <f>+Casos_PN_CORR[[#This Row],[43954]]-Casos_PN_CORR[[#This Row],[43953]]</f>
        <v>0</v>
      </c>
      <c r="BI606">
        <f>+Casos_PN_CORR[[#This Row],[43955]]-Casos_PN_CORR[[#This Row],[43954]]</f>
        <v>0</v>
      </c>
      <c r="BJ606">
        <f>+Casos_PN_CORR[[#This Row],[43956]]-Casos_PN_CORR[[#This Row],[43955]]</f>
        <v>0</v>
      </c>
      <c r="BK606">
        <f>+Casos_PN_CORR[[#This Row],[43957]]-Casos_PN_CORR[[#This Row],[43956]]</f>
        <v>0</v>
      </c>
      <c r="BL606">
        <f>+Casos_PN_CORR[[#This Row],[43958]]-Casos_PN_CORR[[#This Row],[43957]]</f>
        <v>0</v>
      </c>
      <c r="BM606">
        <f>+Casos_PN_CORR[[#This Row],[43959]]-Casos_PN_CORR[[#This Row],[43958]]</f>
        <v>0</v>
      </c>
      <c r="BN606">
        <f>+Casos_PN_CORR[[#This Row],[43960]]-Casos_PN_CORR[[#This Row],[43959]]</f>
        <v>0</v>
      </c>
      <c r="BO606">
        <f>+Casos_PN_CORR[[#This Row],[43961]]-Casos_PN_CORR[[#This Row],[43960]]</f>
        <v>0</v>
      </c>
      <c r="BP606">
        <f>+Casos_PN_CORR[[#This Row],[43962]]-Casos_PN_CORR[[#This Row],[43961]]</f>
        <v>0</v>
      </c>
      <c r="BQ606">
        <f>+Casos_PN_CORR[[#This Row],[43963]]-Casos_PN_CORR[[#This Row],[43962]]</f>
        <v>0</v>
      </c>
      <c r="BR606">
        <f>+Casos_PN_CORR[[#This Row],[43964]]-Casos_PN_CORR[[#This Row],[43963]]</f>
        <v>0</v>
      </c>
      <c r="BS606">
        <f>+Casos_PN_CORR[[#This Row],[43965]]-Casos_PN_CORR[[#This Row],[43964]]</f>
        <v>0</v>
      </c>
      <c r="BT606">
        <f>+Casos_PN_CORR[[#This Row],[43966]]-Casos_PN_CORR[[#This Row],[43965]]</f>
        <v>0</v>
      </c>
      <c r="BU606">
        <f>+Casos_PN_CORR[[#This Row],[43967]]-Casos_PN_CORR[[#This Row],[43966]]</f>
        <v>0</v>
      </c>
      <c r="BV606">
        <f>+Casos_PN_CORR[[#This Row],[43968]]-Casos_PN_CORR[[#This Row],[43967]]</f>
        <v>0</v>
      </c>
      <c r="BW606">
        <f>+Casos_PN_CORR[[#This Row],[43969]]-Casos_PN_CORR[[#This Row],[43968]]</f>
        <v>0</v>
      </c>
      <c r="BX606">
        <f>+Casos_PN_CORR[[#This Row],[43970]]-Casos_PN_CORR[[#This Row],[43969]]</f>
        <v>0</v>
      </c>
      <c r="BY606">
        <f>+Casos_PN_CORR[[#This Row],[43971]]-Casos_PN_CORR[[#This Row],[43970]]</f>
        <v>0</v>
      </c>
      <c r="BZ606">
        <f>+Casos_PN_CORR[[#This Row],[43972]]-Casos_PN_CORR[[#This Row],[43971]]</f>
        <v>0</v>
      </c>
      <c r="CA606">
        <f>+Casos_PN_CORR[[#This Row],[43973]]-Casos_PN_CORR[[#This Row],[43972]]</f>
        <v>0</v>
      </c>
      <c r="CB606">
        <f>+Casos_PN_CORR[[#This Row],[43974]]-Casos_PN_CORR[[#This Row],[43973]]</f>
        <v>0</v>
      </c>
      <c r="CC606">
        <f>+Casos_PN_CORR[[#This Row],[43975]]-Casos_PN_CORR[[#This Row],[43974]]</f>
        <v>0</v>
      </c>
      <c r="CD606">
        <f>+Casos_PN_CORR[[#This Row],[43976]]-Casos_PN_CORR[[#This Row],[43975]]</f>
        <v>0</v>
      </c>
      <c r="CE606">
        <f>+Casos_PN_CORR[[#This Row],[43977]]-Casos_PN_CORR[[#This Row],[43976]]</f>
        <v>0</v>
      </c>
      <c r="CF606">
        <f>+Casos_PN_CORR[[#This Row],[43978]]-Casos_PN_CORR[[#This Row],[43977]]</f>
        <v>0</v>
      </c>
      <c r="CG606">
        <f>+Casos_PN_CORR[[#This Row],[43979]]-Casos_PN_CORR[[#This Row],[43978]]</f>
        <v>0</v>
      </c>
      <c r="CH606">
        <f>+Casos_PN_CORR[[#This Row],[43980]]-Casos_PN_CORR[[#This Row],[43979]]</f>
        <v>0</v>
      </c>
      <c r="CI606">
        <f>+Casos_PN_CORR[[#This Row],[43981]]-Casos_PN_CORR[[#This Row],[43980]]</f>
        <v>0</v>
      </c>
      <c r="CJ606">
        <f>+Casos_PN_CORR[[#This Row],[43982]]-Casos_PN_CORR[[#This Row],[43981]]</f>
        <v>0</v>
      </c>
      <c r="CK606">
        <f>+Casos_PN_CORR[[#This Row],[43983]]-Casos_PN_CORR[[#This Row],[43982]]</f>
        <v>0</v>
      </c>
      <c r="CL606">
        <f>+Casos_PN_CORR[[#This Row],[43984]]-Casos_PN_CORR[[#This Row],[43983]]</f>
        <v>0</v>
      </c>
      <c r="CM606">
        <f>+Casos_PN_CORR[[#This Row],[43985]]-Casos_PN_CORR[[#This Row],[43984]]</f>
        <v>0</v>
      </c>
      <c r="CN606">
        <f>+Casos_PN_CORR[[#This Row],[43986]]-Casos_PN_CORR[[#This Row],[43985]]</f>
        <v>0</v>
      </c>
      <c r="CO606">
        <f>+Casos_PN_CORR[[#This Row],[43987]]-Casos_PN_CORR[[#This Row],[43986]]</f>
        <v>0</v>
      </c>
      <c r="CP606">
        <f>+Casos_PN_CORR[[#This Row],[43988]]-Casos_PN_CORR[[#This Row],[43987]]</f>
        <v>0</v>
      </c>
      <c r="CQ606">
        <f>+Casos_PN_CORR[[#This Row],[43989]]-Casos_PN_CORR[[#This Row],[43988]]</f>
        <v>0</v>
      </c>
      <c r="CR606">
        <f>+Casos_PN_CORR[[#This Row],[43990]]-Casos_PN_CORR[[#This Row],[43989]]</f>
        <v>0</v>
      </c>
      <c r="CS606">
        <f>+Casos_PN_CORR[[#This Row],[43991]]-Casos_PN_CORR[[#This Row],[43990]]</f>
        <v>0</v>
      </c>
      <c r="CT606">
        <f>+Casos_PN_CORR[[#This Row],[43992]]-Casos_PN_CORR[[#This Row],[43991]]</f>
        <v>0</v>
      </c>
      <c r="CU606">
        <f>+Casos_PN_CORR[[#This Row],[43993]]-Casos_PN_CORR[[#This Row],[43992]]</f>
        <v>0</v>
      </c>
    </row>
    <row r="607" spans="1:99" x14ac:dyDescent="0.3">
      <c r="A607">
        <v>50316</v>
      </c>
      <c r="B607" s="2" t="s">
        <v>151</v>
      </c>
      <c r="C607" s="2" t="s">
        <v>181</v>
      </c>
      <c r="D607" s="2" t="s">
        <v>182</v>
      </c>
      <c r="E607" s="4">
        <f t="shared" si="9"/>
        <v>0</v>
      </c>
      <c r="F607">
        <f>+Casos_PN_CORR[[#This Row],[43900]]</f>
        <v>0</v>
      </c>
      <c r="G607">
        <f>+Casos_PN_CORR[[#This Row],[43901]]-Casos_PN_CORR[[#This Row],[43900]]</f>
        <v>0</v>
      </c>
      <c r="H607">
        <f>+Casos_PN_CORR[[#This Row],[43902]]-Casos_PN_CORR[[#This Row],[43901]]</f>
        <v>0</v>
      </c>
      <c r="I607">
        <f>+Casos_PN_CORR[[#This Row],[43903]]-Casos_PN_CORR[[#This Row],[43902]]</f>
        <v>0</v>
      </c>
      <c r="J607">
        <f>+Casos_PN_CORR[[#This Row],[43904]]-Casos_PN_CORR[[#This Row],[43903]]</f>
        <v>0</v>
      </c>
      <c r="K607">
        <f>+Casos_PN_CORR[[#This Row],[43905]]-Casos_PN_CORR[[#This Row],[43904]]</f>
        <v>0</v>
      </c>
      <c r="L607">
        <f>+Casos_PN_CORR[[#This Row],[43906]]-Casos_PN_CORR[[#This Row],[43905]]</f>
        <v>0</v>
      </c>
      <c r="M607">
        <f>+Casos_PN_CORR[[#This Row],[43907]]-Casos_PN_CORR[[#This Row],[43906]]</f>
        <v>0</v>
      </c>
      <c r="N607">
        <f>+Casos_PN_CORR[[#This Row],[43908]]-Casos_PN_CORR[[#This Row],[43907]]</f>
        <v>0</v>
      </c>
      <c r="O607">
        <f>+Casos_PN_CORR[[#This Row],[43909]]-Casos_PN_CORR[[#This Row],[43908]]</f>
        <v>0</v>
      </c>
      <c r="P607">
        <f>+Casos_PN_CORR[[#This Row],[43910]]-Casos_PN_CORR[[#This Row],[43909]]</f>
        <v>0</v>
      </c>
      <c r="Q607">
        <f>+Casos_PN_CORR[[#This Row],[43911]]-Casos_PN_CORR[[#This Row],[43910]]</f>
        <v>0</v>
      </c>
      <c r="R607">
        <f>+Casos_PN_CORR[[#This Row],[43912]]-Casos_PN_CORR[[#This Row],[43911]]</f>
        <v>0</v>
      </c>
      <c r="S607">
        <f>+Casos_PN_CORR[[#This Row],[43913]]-Casos_PN_CORR[[#This Row],[43912]]</f>
        <v>0</v>
      </c>
      <c r="T607">
        <f>+Casos_PN_CORR[[#This Row],[43914]]-Casos_PN_CORR[[#This Row],[43913]]</f>
        <v>0</v>
      </c>
      <c r="U607">
        <f>+Casos_PN_CORR[[#This Row],[43915]]-Casos_PN_CORR[[#This Row],[43914]]</f>
        <v>0</v>
      </c>
      <c r="V607">
        <f>+Casos_PN_CORR[[#This Row],[43916]]-Casos_PN_CORR[[#This Row],[43915]]</f>
        <v>0</v>
      </c>
      <c r="W607">
        <f>+Casos_PN_CORR[[#This Row],[43917]]-Casos_PN_CORR[[#This Row],[43916]]</f>
        <v>0</v>
      </c>
      <c r="X607">
        <f>+Casos_PN_CORR[[#This Row],[43918]]-Casos_PN_CORR[[#This Row],[43917]]</f>
        <v>0</v>
      </c>
      <c r="Y607">
        <f>+Casos_PN_CORR[[#This Row],[43919]]-Casos_PN_CORR[[#This Row],[43918]]</f>
        <v>0</v>
      </c>
      <c r="Z607">
        <f>+Casos_PN_CORR[[#This Row],[43920]]-Casos_PN_CORR[[#This Row],[43919]]</f>
        <v>0</v>
      </c>
      <c r="AA607">
        <f>+Casos_PN_CORR[[#This Row],[43921]]-Casos_PN_CORR[[#This Row],[43920]]</f>
        <v>0</v>
      </c>
      <c r="AB607">
        <f>+Casos_PN_CORR[[#This Row],[43922]]-Casos_PN_CORR[[#This Row],[43921]]</f>
        <v>0</v>
      </c>
      <c r="AC607">
        <f>+Casos_PN_CORR[[#This Row],[43923]]-Casos_PN_CORR[[#This Row],[43922]]</f>
        <v>0</v>
      </c>
      <c r="AD607">
        <f>+Casos_PN_CORR[[#This Row],[43924]]-Casos_PN_CORR[[#This Row],[43923]]</f>
        <v>0</v>
      </c>
      <c r="AE607">
        <f>+Casos_PN_CORR[[#This Row],[43925]]-Casos_PN_CORR[[#This Row],[43924]]</f>
        <v>0</v>
      </c>
      <c r="AF607">
        <f>+Casos_PN_CORR[[#This Row],[43926]]-Casos_PN_CORR[[#This Row],[43925]]</f>
        <v>0</v>
      </c>
      <c r="AG607">
        <f>+Casos_PN_CORR[[#This Row],[43927]]-Casos_PN_CORR[[#This Row],[43926]]</f>
        <v>0</v>
      </c>
      <c r="AH607">
        <f>+Casos_PN_CORR[[#This Row],[43928]]-Casos_PN_CORR[[#This Row],[43927]]</f>
        <v>0</v>
      </c>
      <c r="AI607">
        <f>+Casos_PN_CORR[[#This Row],[43929]]-Casos_PN_CORR[[#This Row],[43928]]</f>
        <v>0</v>
      </c>
      <c r="AJ607">
        <f>+Casos_PN_CORR[[#This Row],[43930]]-Casos_PN_CORR[[#This Row],[43929]]</f>
        <v>0</v>
      </c>
      <c r="AK607">
        <f>+Casos_PN_CORR[[#This Row],[43931]]-Casos_PN_CORR[[#This Row],[43930]]</f>
        <v>0</v>
      </c>
      <c r="AL607">
        <f>+Casos_PN_CORR[[#This Row],[43932]]-Casos_PN_CORR[[#This Row],[43931]]</f>
        <v>0</v>
      </c>
      <c r="AM607">
        <f>+Casos_PN_CORR[[#This Row],[43933]]-Casos_PN_CORR[[#This Row],[43932]]</f>
        <v>0</v>
      </c>
      <c r="AN607">
        <f>+Casos_PN_CORR[[#This Row],[43934]]-Casos_PN_CORR[[#This Row],[43933]]</f>
        <v>0</v>
      </c>
      <c r="AO607">
        <f>+Casos_PN_CORR[[#This Row],[43935]]-Casos_PN_CORR[[#This Row],[43934]]</f>
        <v>0</v>
      </c>
      <c r="AP607">
        <f>+Casos_PN_CORR[[#This Row],[43936]]-Casos_PN_CORR[[#This Row],[43935]]</f>
        <v>0</v>
      </c>
      <c r="AQ607">
        <f>+Casos_PN_CORR[[#This Row],[43937]]-Casos_PN_CORR[[#This Row],[43936]]</f>
        <v>0</v>
      </c>
      <c r="AR607">
        <f>+Casos_PN_CORR[[#This Row],[43938]]-Casos_PN_CORR[[#This Row],[43937]]</f>
        <v>0</v>
      </c>
      <c r="AS607">
        <f>+Casos_PN_CORR[[#This Row],[43939]]-Casos_PN_CORR[[#This Row],[43938]]</f>
        <v>0</v>
      </c>
      <c r="AT607">
        <f>+Casos_PN_CORR[[#This Row],[43940]]-Casos_PN_CORR[[#This Row],[43939]]</f>
        <v>0</v>
      </c>
      <c r="AU607">
        <f>+Casos_PN_CORR[[#This Row],[43941]]-Casos_PN_CORR[[#This Row],[43940]]</f>
        <v>0</v>
      </c>
      <c r="AV607">
        <f>+Casos_PN_CORR[[#This Row],[43942]]-Casos_PN_CORR[[#This Row],[43941]]</f>
        <v>0</v>
      </c>
      <c r="AW607">
        <f>+Casos_PN_CORR[[#This Row],[43943]]-Casos_PN_CORR[[#This Row],[43942]]</f>
        <v>0</v>
      </c>
      <c r="AX607">
        <f>+Casos_PN_CORR[[#This Row],[43944]]-Casos_PN_CORR[[#This Row],[43943]]</f>
        <v>0</v>
      </c>
      <c r="AY607">
        <f>+Casos_PN_CORR[[#This Row],[43945]]-Casos_PN_CORR[[#This Row],[43944]]</f>
        <v>0</v>
      </c>
      <c r="AZ607">
        <f>+Casos_PN_CORR[[#This Row],[43946]]-Casos_PN_CORR[[#This Row],[43945]]</f>
        <v>0</v>
      </c>
      <c r="BA607">
        <f>+Casos_PN_CORR[[#This Row],[43947]]-Casos_PN_CORR[[#This Row],[43946]]</f>
        <v>0</v>
      </c>
      <c r="BB607">
        <f>+Casos_PN_CORR[[#This Row],[43948]]-Casos_PN_CORR[[#This Row],[43947]]</f>
        <v>0</v>
      </c>
      <c r="BC607">
        <f>+Casos_PN_CORR[[#This Row],[43949]]-Casos_PN_CORR[[#This Row],[43948]]</f>
        <v>0</v>
      </c>
      <c r="BD607">
        <f>+Casos_PN_CORR[[#This Row],[43950]]-Casos_PN_CORR[[#This Row],[43949]]</f>
        <v>0</v>
      </c>
      <c r="BE607">
        <f>+Casos_PN_CORR[[#This Row],[43951]]-Casos_PN_CORR[[#This Row],[43950]]</f>
        <v>0</v>
      </c>
      <c r="BF607">
        <f>+Casos_PN_CORR[[#This Row],[43952]]-Casos_PN_CORR[[#This Row],[43951]]</f>
        <v>0</v>
      </c>
      <c r="BG607">
        <f>+Casos_PN_CORR[[#This Row],[43953]]-Casos_PN_CORR[[#This Row],[43952]]</f>
        <v>0</v>
      </c>
      <c r="BH607">
        <f>+Casos_PN_CORR[[#This Row],[43954]]-Casos_PN_CORR[[#This Row],[43953]]</f>
        <v>0</v>
      </c>
      <c r="BI607">
        <f>+Casos_PN_CORR[[#This Row],[43955]]-Casos_PN_CORR[[#This Row],[43954]]</f>
        <v>0</v>
      </c>
      <c r="BJ607">
        <f>+Casos_PN_CORR[[#This Row],[43956]]-Casos_PN_CORR[[#This Row],[43955]]</f>
        <v>0</v>
      </c>
      <c r="BK607">
        <f>+Casos_PN_CORR[[#This Row],[43957]]-Casos_PN_CORR[[#This Row],[43956]]</f>
        <v>0</v>
      </c>
      <c r="BL607">
        <f>+Casos_PN_CORR[[#This Row],[43958]]-Casos_PN_CORR[[#This Row],[43957]]</f>
        <v>0</v>
      </c>
      <c r="BM607">
        <f>+Casos_PN_CORR[[#This Row],[43959]]-Casos_PN_CORR[[#This Row],[43958]]</f>
        <v>0</v>
      </c>
      <c r="BN607">
        <f>+Casos_PN_CORR[[#This Row],[43960]]-Casos_PN_CORR[[#This Row],[43959]]</f>
        <v>0</v>
      </c>
      <c r="BO607">
        <f>+Casos_PN_CORR[[#This Row],[43961]]-Casos_PN_CORR[[#This Row],[43960]]</f>
        <v>0</v>
      </c>
      <c r="BP607">
        <f>+Casos_PN_CORR[[#This Row],[43962]]-Casos_PN_CORR[[#This Row],[43961]]</f>
        <v>0</v>
      </c>
      <c r="BQ607">
        <f>+Casos_PN_CORR[[#This Row],[43963]]-Casos_PN_CORR[[#This Row],[43962]]</f>
        <v>0</v>
      </c>
      <c r="BR607">
        <f>+Casos_PN_CORR[[#This Row],[43964]]-Casos_PN_CORR[[#This Row],[43963]]</f>
        <v>0</v>
      </c>
      <c r="BS607">
        <f>+Casos_PN_CORR[[#This Row],[43965]]-Casos_PN_CORR[[#This Row],[43964]]</f>
        <v>0</v>
      </c>
      <c r="BT607">
        <f>+Casos_PN_CORR[[#This Row],[43966]]-Casos_PN_CORR[[#This Row],[43965]]</f>
        <v>0</v>
      </c>
      <c r="BU607">
        <f>+Casos_PN_CORR[[#This Row],[43967]]-Casos_PN_CORR[[#This Row],[43966]]</f>
        <v>0</v>
      </c>
      <c r="BV607">
        <f>+Casos_PN_CORR[[#This Row],[43968]]-Casos_PN_CORR[[#This Row],[43967]]</f>
        <v>0</v>
      </c>
      <c r="BW607">
        <f>+Casos_PN_CORR[[#This Row],[43969]]-Casos_PN_CORR[[#This Row],[43968]]</f>
        <v>0</v>
      </c>
      <c r="BX607">
        <f>+Casos_PN_CORR[[#This Row],[43970]]-Casos_PN_CORR[[#This Row],[43969]]</f>
        <v>0</v>
      </c>
      <c r="BY607">
        <f>+Casos_PN_CORR[[#This Row],[43971]]-Casos_PN_CORR[[#This Row],[43970]]</f>
        <v>0</v>
      </c>
      <c r="BZ607">
        <f>+Casos_PN_CORR[[#This Row],[43972]]-Casos_PN_CORR[[#This Row],[43971]]</f>
        <v>0</v>
      </c>
      <c r="CA607">
        <f>+Casos_PN_CORR[[#This Row],[43973]]-Casos_PN_CORR[[#This Row],[43972]]</f>
        <v>0</v>
      </c>
      <c r="CB607">
        <f>+Casos_PN_CORR[[#This Row],[43974]]-Casos_PN_CORR[[#This Row],[43973]]</f>
        <v>0</v>
      </c>
      <c r="CC607">
        <f>+Casos_PN_CORR[[#This Row],[43975]]-Casos_PN_CORR[[#This Row],[43974]]</f>
        <v>0</v>
      </c>
      <c r="CD607">
        <f>+Casos_PN_CORR[[#This Row],[43976]]-Casos_PN_CORR[[#This Row],[43975]]</f>
        <v>0</v>
      </c>
      <c r="CE607">
        <f>+Casos_PN_CORR[[#This Row],[43977]]-Casos_PN_CORR[[#This Row],[43976]]</f>
        <v>0</v>
      </c>
      <c r="CF607">
        <f>+Casos_PN_CORR[[#This Row],[43978]]-Casos_PN_CORR[[#This Row],[43977]]</f>
        <v>0</v>
      </c>
      <c r="CG607">
        <f>+Casos_PN_CORR[[#This Row],[43979]]-Casos_PN_CORR[[#This Row],[43978]]</f>
        <v>0</v>
      </c>
      <c r="CH607">
        <f>+Casos_PN_CORR[[#This Row],[43980]]-Casos_PN_CORR[[#This Row],[43979]]</f>
        <v>0</v>
      </c>
      <c r="CI607">
        <f>+Casos_PN_CORR[[#This Row],[43981]]-Casos_PN_CORR[[#This Row],[43980]]</f>
        <v>0</v>
      </c>
      <c r="CJ607">
        <f>+Casos_PN_CORR[[#This Row],[43982]]-Casos_PN_CORR[[#This Row],[43981]]</f>
        <v>0</v>
      </c>
      <c r="CK607">
        <f>+Casos_PN_CORR[[#This Row],[43983]]-Casos_PN_CORR[[#This Row],[43982]]</f>
        <v>0</v>
      </c>
      <c r="CL607">
        <f>+Casos_PN_CORR[[#This Row],[43984]]-Casos_PN_CORR[[#This Row],[43983]]</f>
        <v>0</v>
      </c>
      <c r="CM607">
        <f>+Casos_PN_CORR[[#This Row],[43985]]-Casos_PN_CORR[[#This Row],[43984]]</f>
        <v>0</v>
      </c>
      <c r="CN607">
        <f>+Casos_PN_CORR[[#This Row],[43986]]-Casos_PN_CORR[[#This Row],[43985]]</f>
        <v>0</v>
      </c>
      <c r="CO607">
        <f>+Casos_PN_CORR[[#This Row],[43987]]-Casos_PN_CORR[[#This Row],[43986]]</f>
        <v>0</v>
      </c>
      <c r="CP607">
        <f>+Casos_PN_CORR[[#This Row],[43988]]-Casos_PN_CORR[[#This Row],[43987]]</f>
        <v>0</v>
      </c>
      <c r="CQ607">
        <f>+Casos_PN_CORR[[#This Row],[43989]]-Casos_PN_CORR[[#This Row],[43988]]</f>
        <v>0</v>
      </c>
      <c r="CR607">
        <f>+Casos_PN_CORR[[#This Row],[43990]]-Casos_PN_CORR[[#This Row],[43989]]</f>
        <v>0</v>
      </c>
      <c r="CS607">
        <f>+Casos_PN_CORR[[#This Row],[43991]]-Casos_PN_CORR[[#This Row],[43990]]</f>
        <v>0</v>
      </c>
      <c r="CT607">
        <f>+Casos_PN_CORR[[#This Row],[43992]]-Casos_PN_CORR[[#This Row],[43991]]</f>
        <v>0</v>
      </c>
      <c r="CU607">
        <f>+Casos_PN_CORR[[#This Row],[43993]]-Casos_PN_CORR[[#This Row],[43992]]</f>
        <v>0</v>
      </c>
    </row>
    <row r="608" spans="1:99" x14ac:dyDescent="0.3">
      <c r="A608">
        <v>90901</v>
      </c>
      <c r="B608" s="2" t="s">
        <v>114</v>
      </c>
      <c r="C608" s="2" t="s">
        <v>181</v>
      </c>
      <c r="D608" s="2" t="s">
        <v>182</v>
      </c>
      <c r="E608" s="4">
        <f t="shared" si="9"/>
        <v>0</v>
      </c>
      <c r="F608">
        <f>+Casos_PN_CORR[[#This Row],[43900]]</f>
        <v>0</v>
      </c>
      <c r="G608">
        <f>+Casos_PN_CORR[[#This Row],[43901]]-Casos_PN_CORR[[#This Row],[43900]]</f>
        <v>0</v>
      </c>
      <c r="H608">
        <f>+Casos_PN_CORR[[#This Row],[43902]]-Casos_PN_CORR[[#This Row],[43901]]</f>
        <v>0</v>
      </c>
      <c r="I608">
        <f>+Casos_PN_CORR[[#This Row],[43903]]-Casos_PN_CORR[[#This Row],[43902]]</f>
        <v>0</v>
      </c>
      <c r="J608">
        <f>+Casos_PN_CORR[[#This Row],[43904]]-Casos_PN_CORR[[#This Row],[43903]]</f>
        <v>0</v>
      </c>
      <c r="K608">
        <f>+Casos_PN_CORR[[#This Row],[43905]]-Casos_PN_CORR[[#This Row],[43904]]</f>
        <v>0</v>
      </c>
      <c r="L608">
        <f>+Casos_PN_CORR[[#This Row],[43906]]-Casos_PN_CORR[[#This Row],[43905]]</f>
        <v>0</v>
      </c>
      <c r="M608">
        <f>+Casos_PN_CORR[[#This Row],[43907]]-Casos_PN_CORR[[#This Row],[43906]]</f>
        <v>0</v>
      </c>
      <c r="N608">
        <f>+Casos_PN_CORR[[#This Row],[43908]]-Casos_PN_CORR[[#This Row],[43907]]</f>
        <v>0</v>
      </c>
      <c r="O608">
        <f>+Casos_PN_CORR[[#This Row],[43909]]-Casos_PN_CORR[[#This Row],[43908]]</f>
        <v>0</v>
      </c>
      <c r="P608">
        <f>+Casos_PN_CORR[[#This Row],[43910]]-Casos_PN_CORR[[#This Row],[43909]]</f>
        <v>0</v>
      </c>
      <c r="Q608">
        <f>+Casos_PN_CORR[[#This Row],[43911]]-Casos_PN_CORR[[#This Row],[43910]]</f>
        <v>0</v>
      </c>
      <c r="R608">
        <f>+Casos_PN_CORR[[#This Row],[43912]]-Casos_PN_CORR[[#This Row],[43911]]</f>
        <v>0</v>
      </c>
      <c r="S608">
        <f>+Casos_PN_CORR[[#This Row],[43913]]-Casos_PN_CORR[[#This Row],[43912]]</f>
        <v>0</v>
      </c>
      <c r="T608">
        <f>+Casos_PN_CORR[[#This Row],[43914]]-Casos_PN_CORR[[#This Row],[43913]]</f>
        <v>0</v>
      </c>
      <c r="U608">
        <f>+Casos_PN_CORR[[#This Row],[43915]]-Casos_PN_CORR[[#This Row],[43914]]</f>
        <v>0</v>
      </c>
      <c r="V608">
        <f>+Casos_PN_CORR[[#This Row],[43916]]-Casos_PN_CORR[[#This Row],[43915]]</f>
        <v>0</v>
      </c>
      <c r="W608">
        <f>+Casos_PN_CORR[[#This Row],[43917]]-Casos_PN_CORR[[#This Row],[43916]]</f>
        <v>0</v>
      </c>
      <c r="X608">
        <f>+Casos_PN_CORR[[#This Row],[43918]]-Casos_PN_CORR[[#This Row],[43917]]</f>
        <v>0</v>
      </c>
      <c r="Y608">
        <f>+Casos_PN_CORR[[#This Row],[43919]]-Casos_PN_CORR[[#This Row],[43918]]</f>
        <v>0</v>
      </c>
      <c r="Z608">
        <f>+Casos_PN_CORR[[#This Row],[43920]]-Casos_PN_CORR[[#This Row],[43919]]</f>
        <v>0</v>
      </c>
      <c r="AA608">
        <f>+Casos_PN_CORR[[#This Row],[43921]]-Casos_PN_CORR[[#This Row],[43920]]</f>
        <v>0</v>
      </c>
      <c r="AB608">
        <f>+Casos_PN_CORR[[#This Row],[43922]]-Casos_PN_CORR[[#This Row],[43921]]</f>
        <v>0</v>
      </c>
      <c r="AC608">
        <f>+Casos_PN_CORR[[#This Row],[43923]]-Casos_PN_CORR[[#This Row],[43922]]</f>
        <v>0</v>
      </c>
      <c r="AD608">
        <f>+Casos_PN_CORR[[#This Row],[43924]]-Casos_PN_CORR[[#This Row],[43923]]</f>
        <v>0</v>
      </c>
      <c r="AE608">
        <f>+Casos_PN_CORR[[#This Row],[43925]]-Casos_PN_CORR[[#This Row],[43924]]</f>
        <v>0</v>
      </c>
      <c r="AF608">
        <f>+Casos_PN_CORR[[#This Row],[43926]]-Casos_PN_CORR[[#This Row],[43925]]</f>
        <v>0</v>
      </c>
      <c r="AG608">
        <f>+Casos_PN_CORR[[#This Row],[43927]]-Casos_PN_CORR[[#This Row],[43926]]</f>
        <v>0</v>
      </c>
      <c r="AH608">
        <f>+Casos_PN_CORR[[#This Row],[43928]]-Casos_PN_CORR[[#This Row],[43927]]</f>
        <v>0</v>
      </c>
      <c r="AI608">
        <f>+Casos_PN_CORR[[#This Row],[43929]]-Casos_PN_CORR[[#This Row],[43928]]</f>
        <v>0</v>
      </c>
      <c r="AJ608">
        <f>+Casos_PN_CORR[[#This Row],[43930]]-Casos_PN_CORR[[#This Row],[43929]]</f>
        <v>0</v>
      </c>
      <c r="AK608">
        <f>+Casos_PN_CORR[[#This Row],[43931]]-Casos_PN_CORR[[#This Row],[43930]]</f>
        <v>0</v>
      </c>
      <c r="AL608">
        <f>+Casos_PN_CORR[[#This Row],[43932]]-Casos_PN_CORR[[#This Row],[43931]]</f>
        <v>0</v>
      </c>
      <c r="AM608">
        <f>+Casos_PN_CORR[[#This Row],[43933]]-Casos_PN_CORR[[#This Row],[43932]]</f>
        <v>0</v>
      </c>
      <c r="AN608">
        <f>+Casos_PN_CORR[[#This Row],[43934]]-Casos_PN_CORR[[#This Row],[43933]]</f>
        <v>0</v>
      </c>
      <c r="AO608">
        <f>+Casos_PN_CORR[[#This Row],[43935]]-Casos_PN_CORR[[#This Row],[43934]]</f>
        <v>0</v>
      </c>
      <c r="AP608">
        <f>+Casos_PN_CORR[[#This Row],[43936]]-Casos_PN_CORR[[#This Row],[43935]]</f>
        <v>0</v>
      </c>
      <c r="AQ608">
        <f>+Casos_PN_CORR[[#This Row],[43937]]-Casos_PN_CORR[[#This Row],[43936]]</f>
        <v>0</v>
      </c>
      <c r="AR608">
        <f>+Casos_PN_CORR[[#This Row],[43938]]-Casos_PN_CORR[[#This Row],[43937]]</f>
        <v>0</v>
      </c>
      <c r="AS608">
        <f>+Casos_PN_CORR[[#This Row],[43939]]-Casos_PN_CORR[[#This Row],[43938]]</f>
        <v>0</v>
      </c>
      <c r="AT608">
        <f>+Casos_PN_CORR[[#This Row],[43940]]-Casos_PN_CORR[[#This Row],[43939]]</f>
        <v>0</v>
      </c>
      <c r="AU608">
        <f>+Casos_PN_CORR[[#This Row],[43941]]-Casos_PN_CORR[[#This Row],[43940]]</f>
        <v>0</v>
      </c>
      <c r="AV608">
        <f>+Casos_PN_CORR[[#This Row],[43942]]-Casos_PN_CORR[[#This Row],[43941]]</f>
        <v>0</v>
      </c>
      <c r="AW608">
        <f>+Casos_PN_CORR[[#This Row],[43943]]-Casos_PN_CORR[[#This Row],[43942]]</f>
        <v>0</v>
      </c>
      <c r="AX608">
        <f>+Casos_PN_CORR[[#This Row],[43944]]-Casos_PN_CORR[[#This Row],[43943]]</f>
        <v>0</v>
      </c>
      <c r="AY608">
        <f>+Casos_PN_CORR[[#This Row],[43945]]-Casos_PN_CORR[[#This Row],[43944]]</f>
        <v>0</v>
      </c>
      <c r="AZ608">
        <f>+Casos_PN_CORR[[#This Row],[43946]]-Casos_PN_CORR[[#This Row],[43945]]</f>
        <v>0</v>
      </c>
      <c r="BA608">
        <f>+Casos_PN_CORR[[#This Row],[43947]]-Casos_PN_CORR[[#This Row],[43946]]</f>
        <v>0</v>
      </c>
      <c r="BB608">
        <f>+Casos_PN_CORR[[#This Row],[43948]]-Casos_PN_CORR[[#This Row],[43947]]</f>
        <v>0</v>
      </c>
      <c r="BC608">
        <f>+Casos_PN_CORR[[#This Row],[43949]]-Casos_PN_CORR[[#This Row],[43948]]</f>
        <v>0</v>
      </c>
      <c r="BD608">
        <f>+Casos_PN_CORR[[#This Row],[43950]]-Casos_PN_CORR[[#This Row],[43949]]</f>
        <v>0</v>
      </c>
      <c r="BE608">
        <f>+Casos_PN_CORR[[#This Row],[43951]]-Casos_PN_CORR[[#This Row],[43950]]</f>
        <v>0</v>
      </c>
      <c r="BF608">
        <f>+Casos_PN_CORR[[#This Row],[43952]]-Casos_PN_CORR[[#This Row],[43951]]</f>
        <v>0</v>
      </c>
      <c r="BG608">
        <f>+Casos_PN_CORR[[#This Row],[43953]]-Casos_PN_CORR[[#This Row],[43952]]</f>
        <v>0</v>
      </c>
      <c r="BH608">
        <f>+Casos_PN_CORR[[#This Row],[43954]]-Casos_PN_CORR[[#This Row],[43953]]</f>
        <v>0</v>
      </c>
      <c r="BI608">
        <f>+Casos_PN_CORR[[#This Row],[43955]]-Casos_PN_CORR[[#This Row],[43954]]</f>
        <v>0</v>
      </c>
      <c r="BJ608">
        <f>+Casos_PN_CORR[[#This Row],[43956]]-Casos_PN_CORR[[#This Row],[43955]]</f>
        <v>0</v>
      </c>
      <c r="BK608">
        <f>+Casos_PN_CORR[[#This Row],[43957]]-Casos_PN_CORR[[#This Row],[43956]]</f>
        <v>0</v>
      </c>
      <c r="BL608">
        <f>+Casos_PN_CORR[[#This Row],[43958]]-Casos_PN_CORR[[#This Row],[43957]]</f>
        <v>0</v>
      </c>
      <c r="BM608">
        <f>+Casos_PN_CORR[[#This Row],[43959]]-Casos_PN_CORR[[#This Row],[43958]]</f>
        <v>0</v>
      </c>
      <c r="BN608">
        <f>+Casos_PN_CORR[[#This Row],[43960]]-Casos_PN_CORR[[#This Row],[43959]]</f>
        <v>0</v>
      </c>
      <c r="BO608">
        <f>+Casos_PN_CORR[[#This Row],[43961]]-Casos_PN_CORR[[#This Row],[43960]]</f>
        <v>0</v>
      </c>
      <c r="BP608">
        <f>+Casos_PN_CORR[[#This Row],[43962]]-Casos_PN_CORR[[#This Row],[43961]]</f>
        <v>0</v>
      </c>
      <c r="BQ608">
        <f>+Casos_PN_CORR[[#This Row],[43963]]-Casos_PN_CORR[[#This Row],[43962]]</f>
        <v>0</v>
      </c>
      <c r="BR608">
        <f>+Casos_PN_CORR[[#This Row],[43964]]-Casos_PN_CORR[[#This Row],[43963]]</f>
        <v>0</v>
      </c>
      <c r="BS608">
        <f>+Casos_PN_CORR[[#This Row],[43965]]-Casos_PN_CORR[[#This Row],[43964]]</f>
        <v>0</v>
      </c>
      <c r="BT608">
        <f>+Casos_PN_CORR[[#This Row],[43966]]-Casos_PN_CORR[[#This Row],[43965]]</f>
        <v>0</v>
      </c>
      <c r="BU608">
        <f>+Casos_PN_CORR[[#This Row],[43967]]-Casos_PN_CORR[[#This Row],[43966]]</f>
        <v>0</v>
      </c>
      <c r="BV608">
        <f>+Casos_PN_CORR[[#This Row],[43968]]-Casos_PN_CORR[[#This Row],[43967]]</f>
        <v>0</v>
      </c>
      <c r="BW608">
        <f>+Casos_PN_CORR[[#This Row],[43969]]-Casos_PN_CORR[[#This Row],[43968]]</f>
        <v>0</v>
      </c>
      <c r="BX608">
        <f>+Casos_PN_CORR[[#This Row],[43970]]-Casos_PN_CORR[[#This Row],[43969]]</f>
        <v>0</v>
      </c>
      <c r="BY608">
        <f>+Casos_PN_CORR[[#This Row],[43971]]-Casos_PN_CORR[[#This Row],[43970]]</f>
        <v>0</v>
      </c>
      <c r="BZ608">
        <f>+Casos_PN_CORR[[#This Row],[43972]]-Casos_PN_CORR[[#This Row],[43971]]</f>
        <v>0</v>
      </c>
      <c r="CA608">
        <f>+Casos_PN_CORR[[#This Row],[43973]]-Casos_PN_CORR[[#This Row],[43972]]</f>
        <v>0</v>
      </c>
      <c r="CB608">
        <f>+Casos_PN_CORR[[#This Row],[43974]]-Casos_PN_CORR[[#This Row],[43973]]</f>
        <v>0</v>
      </c>
      <c r="CC608">
        <f>+Casos_PN_CORR[[#This Row],[43975]]-Casos_PN_CORR[[#This Row],[43974]]</f>
        <v>0</v>
      </c>
      <c r="CD608">
        <f>+Casos_PN_CORR[[#This Row],[43976]]-Casos_PN_CORR[[#This Row],[43975]]</f>
        <v>0</v>
      </c>
      <c r="CE608">
        <f>+Casos_PN_CORR[[#This Row],[43977]]-Casos_PN_CORR[[#This Row],[43976]]</f>
        <v>0</v>
      </c>
      <c r="CF608">
        <f>+Casos_PN_CORR[[#This Row],[43978]]-Casos_PN_CORR[[#This Row],[43977]]</f>
        <v>0</v>
      </c>
      <c r="CG608">
        <f>+Casos_PN_CORR[[#This Row],[43979]]-Casos_PN_CORR[[#This Row],[43978]]</f>
        <v>0</v>
      </c>
      <c r="CH608">
        <f>+Casos_PN_CORR[[#This Row],[43980]]-Casos_PN_CORR[[#This Row],[43979]]</f>
        <v>0</v>
      </c>
      <c r="CI608">
        <f>+Casos_PN_CORR[[#This Row],[43981]]-Casos_PN_CORR[[#This Row],[43980]]</f>
        <v>0</v>
      </c>
      <c r="CJ608">
        <f>+Casos_PN_CORR[[#This Row],[43982]]-Casos_PN_CORR[[#This Row],[43981]]</f>
        <v>0</v>
      </c>
      <c r="CK608">
        <f>+Casos_PN_CORR[[#This Row],[43983]]-Casos_PN_CORR[[#This Row],[43982]]</f>
        <v>0</v>
      </c>
      <c r="CL608">
        <f>+Casos_PN_CORR[[#This Row],[43984]]-Casos_PN_CORR[[#This Row],[43983]]</f>
        <v>0</v>
      </c>
      <c r="CM608">
        <f>+Casos_PN_CORR[[#This Row],[43985]]-Casos_PN_CORR[[#This Row],[43984]]</f>
        <v>0</v>
      </c>
      <c r="CN608">
        <f>+Casos_PN_CORR[[#This Row],[43986]]-Casos_PN_CORR[[#This Row],[43985]]</f>
        <v>0</v>
      </c>
      <c r="CO608">
        <f>+Casos_PN_CORR[[#This Row],[43987]]-Casos_PN_CORR[[#This Row],[43986]]</f>
        <v>0</v>
      </c>
      <c r="CP608">
        <f>+Casos_PN_CORR[[#This Row],[43988]]-Casos_PN_CORR[[#This Row],[43987]]</f>
        <v>0</v>
      </c>
      <c r="CQ608">
        <f>+Casos_PN_CORR[[#This Row],[43989]]-Casos_PN_CORR[[#This Row],[43988]]</f>
        <v>0</v>
      </c>
      <c r="CR608">
        <f>+Casos_PN_CORR[[#This Row],[43990]]-Casos_PN_CORR[[#This Row],[43989]]</f>
        <v>0</v>
      </c>
      <c r="CS608">
        <f>+Casos_PN_CORR[[#This Row],[43991]]-Casos_PN_CORR[[#This Row],[43990]]</f>
        <v>0</v>
      </c>
      <c r="CT608">
        <f>+Casos_PN_CORR[[#This Row],[43992]]-Casos_PN_CORR[[#This Row],[43991]]</f>
        <v>0</v>
      </c>
      <c r="CU608">
        <f>+Casos_PN_CORR[[#This Row],[43993]]-Casos_PN_CORR[[#This Row],[43992]]</f>
        <v>0</v>
      </c>
    </row>
    <row r="609" spans="1:99" x14ac:dyDescent="0.3">
      <c r="A609">
        <v>30507</v>
      </c>
      <c r="B609" s="2" t="s">
        <v>144</v>
      </c>
      <c r="C609" s="2" t="s">
        <v>410</v>
      </c>
      <c r="D609" s="2" t="s">
        <v>410</v>
      </c>
      <c r="E609" s="4">
        <f t="shared" si="9"/>
        <v>0</v>
      </c>
      <c r="F609">
        <f>+Casos_PN_CORR[[#This Row],[43900]]</f>
        <v>0</v>
      </c>
      <c r="G609">
        <f>+Casos_PN_CORR[[#This Row],[43901]]-Casos_PN_CORR[[#This Row],[43900]]</f>
        <v>0</v>
      </c>
      <c r="H609">
        <f>+Casos_PN_CORR[[#This Row],[43902]]-Casos_PN_CORR[[#This Row],[43901]]</f>
        <v>0</v>
      </c>
      <c r="I609">
        <f>+Casos_PN_CORR[[#This Row],[43903]]-Casos_PN_CORR[[#This Row],[43902]]</f>
        <v>0</v>
      </c>
      <c r="J609">
        <f>+Casos_PN_CORR[[#This Row],[43904]]-Casos_PN_CORR[[#This Row],[43903]]</f>
        <v>0</v>
      </c>
      <c r="K609">
        <f>+Casos_PN_CORR[[#This Row],[43905]]-Casos_PN_CORR[[#This Row],[43904]]</f>
        <v>0</v>
      </c>
      <c r="L609">
        <f>+Casos_PN_CORR[[#This Row],[43906]]-Casos_PN_CORR[[#This Row],[43905]]</f>
        <v>0</v>
      </c>
      <c r="M609">
        <f>+Casos_PN_CORR[[#This Row],[43907]]-Casos_PN_CORR[[#This Row],[43906]]</f>
        <v>0</v>
      </c>
      <c r="N609">
        <f>+Casos_PN_CORR[[#This Row],[43908]]-Casos_PN_CORR[[#This Row],[43907]]</f>
        <v>0</v>
      </c>
      <c r="O609">
        <f>+Casos_PN_CORR[[#This Row],[43909]]-Casos_PN_CORR[[#This Row],[43908]]</f>
        <v>0</v>
      </c>
      <c r="P609">
        <f>+Casos_PN_CORR[[#This Row],[43910]]-Casos_PN_CORR[[#This Row],[43909]]</f>
        <v>0</v>
      </c>
      <c r="Q609">
        <f>+Casos_PN_CORR[[#This Row],[43911]]-Casos_PN_CORR[[#This Row],[43910]]</f>
        <v>0</v>
      </c>
      <c r="R609">
        <f>+Casos_PN_CORR[[#This Row],[43912]]-Casos_PN_CORR[[#This Row],[43911]]</f>
        <v>0</v>
      </c>
      <c r="S609">
        <f>+Casos_PN_CORR[[#This Row],[43913]]-Casos_PN_CORR[[#This Row],[43912]]</f>
        <v>0</v>
      </c>
      <c r="T609">
        <f>+Casos_PN_CORR[[#This Row],[43914]]-Casos_PN_CORR[[#This Row],[43913]]</f>
        <v>0</v>
      </c>
      <c r="U609">
        <f>+Casos_PN_CORR[[#This Row],[43915]]-Casos_PN_CORR[[#This Row],[43914]]</f>
        <v>0</v>
      </c>
      <c r="V609">
        <f>+Casos_PN_CORR[[#This Row],[43916]]-Casos_PN_CORR[[#This Row],[43915]]</f>
        <v>0</v>
      </c>
      <c r="W609">
        <f>+Casos_PN_CORR[[#This Row],[43917]]-Casos_PN_CORR[[#This Row],[43916]]</f>
        <v>0</v>
      </c>
      <c r="X609">
        <f>+Casos_PN_CORR[[#This Row],[43918]]-Casos_PN_CORR[[#This Row],[43917]]</f>
        <v>0</v>
      </c>
      <c r="Y609">
        <f>+Casos_PN_CORR[[#This Row],[43919]]-Casos_PN_CORR[[#This Row],[43918]]</f>
        <v>0</v>
      </c>
      <c r="Z609">
        <f>+Casos_PN_CORR[[#This Row],[43920]]-Casos_PN_CORR[[#This Row],[43919]]</f>
        <v>0</v>
      </c>
      <c r="AA609">
        <f>+Casos_PN_CORR[[#This Row],[43921]]-Casos_PN_CORR[[#This Row],[43920]]</f>
        <v>0</v>
      </c>
      <c r="AB609">
        <f>+Casos_PN_CORR[[#This Row],[43922]]-Casos_PN_CORR[[#This Row],[43921]]</f>
        <v>0</v>
      </c>
      <c r="AC609">
        <f>+Casos_PN_CORR[[#This Row],[43923]]-Casos_PN_CORR[[#This Row],[43922]]</f>
        <v>0</v>
      </c>
      <c r="AD609">
        <f>+Casos_PN_CORR[[#This Row],[43924]]-Casos_PN_CORR[[#This Row],[43923]]</f>
        <v>0</v>
      </c>
      <c r="AE609">
        <f>+Casos_PN_CORR[[#This Row],[43925]]-Casos_PN_CORR[[#This Row],[43924]]</f>
        <v>0</v>
      </c>
      <c r="AF609">
        <f>+Casos_PN_CORR[[#This Row],[43926]]-Casos_PN_CORR[[#This Row],[43925]]</f>
        <v>0</v>
      </c>
      <c r="AG609">
        <f>+Casos_PN_CORR[[#This Row],[43927]]-Casos_PN_CORR[[#This Row],[43926]]</f>
        <v>0</v>
      </c>
      <c r="AH609">
        <f>+Casos_PN_CORR[[#This Row],[43928]]-Casos_PN_CORR[[#This Row],[43927]]</f>
        <v>0</v>
      </c>
      <c r="AI609">
        <f>+Casos_PN_CORR[[#This Row],[43929]]-Casos_PN_CORR[[#This Row],[43928]]</f>
        <v>0</v>
      </c>
      <c r="AJ609">
        <f>+Casos_PN_CORR[[#This Row],[43930]]-Casos_PN_CORR[[#This Row],[43929]]</f>
        <v>0</v>
      </c>
      <c r="AK609">
        <f>+Casos_PN_CORR[[#This Row],[43931]]-Casos_PN_CORR[[#This Row],[43930]]</f>
        <v>0</v>
      </c>
      <c r="AL609">
        <f>+Casos_PN_CORR[[#This Row],[43932]]-Casos_PN_CORR[[#This Row],[43931]]</f>
        <v>0</v>
      </c>
      <c r="AM609">
        <f>+Casos_PN_CORR[[#This Row],[43933]]-Casos_PN_CORR[[#This Row],[43932]]</f>
        <v>0</v>
      </c>
      <c r="AN609">
        <f>+Casos_PN_CORR[[#This Row],[43934]]-Casos_PN_CORR[[#This Row],[43933]]</f>
        <v>0</v>
      </c>
      <c r="AO609">
        <f>+Casos_PN_CORR[[#This Row],[43935]]-Casos_PN_CORR[[#This Row],[43934]]</f>
        <v>0</v>
      </c>
      <c r="AP609">
        <f>+Casos_PN_CORR[[#This Row],[43936]]-Casos_PN_CORR[[#This Row],[43935]]</f>
        <v>0</v>
      </c>
      <c r="AQ609">
        <f>+Casos_PN_CORR[[#This Row],[43937]]-Casos_PN_CORR[[#This Row],[43936]]</f>
        <v>0</v>
      </c>
      <c r="AR609">
        <f>+Casos_PN_CORR[[#This Row],[43938]]-Casos_PN_CORR[[#This Row],[43937]]</f>
        <v>0</v>
      </c>
      <c r="AS609">
        <f>+Casos_PN_CORR[[#This Row],[43939]]-Casos_PN_CORR[[#This Row],[43938]]</f>
        <v>0</v>
      </c>
      <c r="AT609">
        <f>+Casos_PN_CORR[[#This Row],[43940]]-Casos_PN_CORR[[#This Row],[43939]]</f>
        <v>0</v>
      </c>
      <c r="AU609">
        <f>+Casos_PN_CORR[[#This Row],[43941]]-Casos_PN_CORR[[#This Row],[43940]]</f>
        <v>0</v>
      </c>
      <c r="AV609">
        <f>+Casos_PN_CORR[[#This Row],[43942]]-Casos_PN_CORR[[#This Row],[43941]]</f>
        <v>0</v>
      </c>
      <c r="AW609">
        <f>+Casos_PN_CORR[[#This Row],[43943]]-Casos_PN_CORR[[#This Row],[43942]]</f>
        <v>0</v>
      </c>
      <c r="AX609">
        <f>+Casos_PN_CORR[[#This Row],[43944]]-Casos_PN_CORR[[#This Row],[43943]]</f>
        <v>0</v>
      </c>
      <c r="AY609">
        <f>+Casos_PN_CORR[[#This Row],[43945]]-Casos_PN_CORR[[#This Row],[43944]]</f>
        <v>0</v>
      </c>
      <c r="AZ609">
        <f>+Casos_PN_CORR[[#This Row],[43946]]-Casos_PN_CORR[[#This Row],[43945]]</f>
        <v>0</v>
      </c>
      <c r="BA609">
        <f>+Casos_PN_CORR[[#This Row],[43947]]-Casos_PN_CORR[[#This Row],[43946]]</f>
        <v>0</v>
      </c>
      <c r="BB609">
        <f>+Casos_PN_CORR[[#This Row],[43948]]-Casos_PN_CORR[[#This Row],[43947]]</f>
        <v>0</v>
      </c>
      <c r="BC609">
        <f>+Casos_PN_CORR[[#This Row],[43949]]-Casos_PN_CORR[[#This Row],[43948]]</f>
        <v>0</v>
      </c>
      <c r="BD609">
        <f>+Casos_PN_CORR[[#This Row],[43950]]-Casos_PN_CORR[[#This Row],[43949]]</f>
        <v>0</v>
      </c>
      <c r="BE609">
        <f>+Casos_PN_CORR[[#This Row],[43951]]-Casos_PN_CORR[[#This Row],[43950]]</f>
        <v>0</v>
      </c>
      <c r="BF609">
        <f>+Casos_PN_CORR[[#This Row],[43952]]-Casos_PN_CORR[[#This Row],[43951]]</f>
        <v>0</v>
      </c>
      <c r="BG609">
        <f>+Casos_PN_CORR[[#This Row],[43953]]-Casos_PN_CORR[[#This Row],[43952]]</f>
        <v>0</v>
      </c>
      <c r="BH609">
        <f>+Casos_PN_CORR[[#This Row],[43954]]-Casos_PN_CORR[[#This Row],[43953]]</f>
        <v>0</v>
      </c>
      <c r="BI609">
        <f>+Casos_PN_CORR[[#This Row],[43955]]-Casos_PN_CORR[[#This Row],[43954]]</f>
        <v>0</v>
      </c>
      <c r="BJ609">
        <f>+Casos_PN_CORR[[#This Row],[43956]]-Casos_PN_CORR[[#This Row],[43955]]</f>
        <v>0</v>
      </c>
      <c r="BK609">
        <f>+Casos_PN_CORR[[#This Row],[43957]]-Casos_PN_CORR[[#This Row],[43956]]</f>
        <v>0</v>
      </c>
      <c r="BL609">
        <f>+Casos_PN_CORR[[#This Row],[43958]]-Casos_PN_CORR[[#This Row],[43957]]</f>
        <v>0</v>
      </c>
      <c r="BM609">
        <f>+Casos_PN_CORR[[#This Row],[43959]]-Casos_PN_CORR[[#This Row],[43958]]</f>
        <v>0</v>
      </c>
      <c r="BN609">
        <f>+Casos_PN_CORR[[#This Row],[43960]]-Casos_PN_CORR[[#This Row],[43959]]</f>
        <v>0</v>
      </c>
      <c r="BO609">
        <f>+Casos_PN_CORR[[#This Row],[43961]]-Casos_PN_CORR[[#This Row],[43960]]</f>
        <v>0</v>
      </c>
      <c r="BP609">
        <f>+Casos_PN_CORR[[#This Row],[43962]]-Casos_PN_CORR[[#This Row],[43961]]</f>
        <v>0</v>
      </c>
      <c r="BQ609">
        <f>+Casos_PN_CORR[[#This Row],[43963]]-Casos_PN_CORR[[#This Row],[43962]]</f>
        <v>0</v>
      </c>
      <c r="BR609">
        <f>+Casos_PN_CORR[[#This Row],[43964]]-Casos_PN_CORR[[#This Row],[43963]]</f>
        <v>0</v>
      </c>
      <c r="BS609">
        <f>+Casos_PN_CORR[[#This Row],[43965]]-Casos_PN_CORR[[#This Row],[43964]]</f>
        <v>0</v>
      </c>
      <c r="BT609">
        <f>+Casos_PN_CORR[[#This Row],[43966]]-Casos_PN_CORR[[#This Row],[43965]]</f>
        <v>0</v>
      </c>
      <c r="BU609">
        <f>+Casos_PN_CORR[[#This Row],[43967]]-Casos_PN_CORR[[#This Row],[43966]]</f>
        <v>0</v>
      </c>
      <c r="BV609">
        <f>+Casos_PN_CORR[[#This Row],[43968]]-Casos_PN_CORR[[#This Row],[43967]]</f>
        <v>0</v>
      </c>
      <c r="BW609">
        <f>+Casos_PN_CORR[[#This Row],[43969]]-Casos_PN_CORR[[#This Row],[43968]]</f>
        <v>0</v>
      </c>
      <c r="BX609">
        <f>+Casos_PN_CORR[[#This Row],[43970]]-Casos_PN_CORR[[#This Row],[43969]]</f>
        <v>0</v>
      </c>
      <c r="BY609">
        <f>+Casos_PN_CORR[[#This Row],[43971]]-Casos_PN_CORR[[#This Row],[43970]]</f>
        <v>0</v>
      </c>
      <c r="BZ609">
        <f>+Casos_PN_CORR[[#This Row],[43972]]-Casos_PN_CORR[[#This Row],[43971]]</f>
        <v>0</v>
      </c>
      <c r="CA609">
        <f>+Casos_PN_CORR[[#This Row],[43973]]-Casos_PN_CORR[[#This Row],[43972]]</f>
        <v>0</v>
      </c>
      <c r="CB609">
        <f>+Casos_PN_CORR[[#This Row],[43974]]-Casos_PN_CORR[[#This Row],[43973]]</f>
        <v>0</v>
      </c>
      <c r="CC609">
        <f>+Casos_PN_CORR[[#This Row],[43975]]-Casos_PN_CORR[[#This Row],[43974]]</f>
        <v>0</v>
      </c>
      <c r="CD609">
        <f>+Casos_PN_CORR[[#This Row],[43976]]-Casos_PN_CORR[[#This Row],[43975]]</f>
        <v>0</v>
      </c>
      <c r="CE609">
        <f>+Casos_PN_CORR[[#This Row],[43977]]-Casos_PN_CORR[[#This Row],[43976]]</f>
        <v>0</v>
      </c>
      <c r="CF609">
        <f>+Casos_PN_CORR[[#This Row],[43978]]-Casos_PN_CORR[[#This Row],[43977]]</f>
        <v>0</v>
      </c>
      <c r="CG609">
        <f>+Casos_PN_CORR[[#This Row],[43979]]-Casos_PN_CORR[[#This Row],[43978]]</f>
        <v>0</v>
      </c>
      <c r="CH609">
        <f>+Casos_PN_CORR[[#This Row],[43980]]-Casos_PN_CORR[[#This Row],[43979]]</f>
        <v>0</v>
      </c>
      <c r="CI609">
        <f>+Casos_PN_CORR[[#This Row],[43981]]-Casos_PN_CORR[[#This Row],[43980]]</f>
        <v>0</v>
      </c>
      <c r="CJ609">
        <f>+Casos_PN_CORR[[#This Row],[43982]]-Casos_PN_CORR[[#This Row],[43981]]</f>
        <v>0</v>
      </c>
      <c r="CK609">
        <f>+Casos_PN_CORR[[#This Row],[43983]]-Casos_PN_CORR[[#This Row],[43982]]</f>
        <v>0</v>
      </c>
      <c r="CL609">
        <f>+Casos_PN_CORR[[#This Row],[43984]]-Casos_PN_CORR[[#This Row],[43983]]</f>
        <v>0</v>
      </c>
      <c r="CM609">
        <f>+Casos_PN_CORR[[#This Row],[43985]]-Casos_PN_CORR[[#This Row],[43984]]</f>
        <v>0</v>
      </c>
      <c r="CN609">
        <f>+Casos_PN_CORR[[#This Row],[43986]]-Casos_PN_CORR[[#This Row],[43985]]</f>
        <v>0</v>
      </c>
      <c r="CO609">
        <f>+Casos_PN_CORR[[#This Row],[43987]]-Casos_PN_CORR[[#This Row],[43986]]</f>
        <v>0</v>
      </c>
      <c r="CP609">
        <f>+Casos_PN_CORR[[#This Row],[43988]]-Casos_PN_CORR[[#This Row],[43987]]</f>
        <v>0</v>
      </c>
      <c r="CQ609">
        <f>+Casos_PN_CORR[[#This Row],[43989]]-Casos_PN_CORR[[#This Row],[43988]]</f>
        <v>0</v>
      </c>
      <c r="CR609">
        <f>+Casos_PN_CORR[[#This Row],[43990]]-Casos_PN_CORR[[#This Row],[43989]]</f>
        <v>0</v>
      </c>
      <c r="CS609">
        <f>+Casos_PN_CORR[[#This Row],[43991]]-Casos_PN_CORR[[#This Row],[43990]]</f>
        <v>0</v>
      </c>
      <c r="CT609">
        <f>+Casos_PN_CORR[[#This Row],[43992]]-Casos_PN_CORR[[#This Row],[43991]]</f>
        <v>0</v>
      </c>
      <c r="CU609">
        <f>+Casos_PN_CORR[[#This Row],[43993]]-Casos_PN_CORR[[#This Row],[43992]]</f>
        <v>0</v>
      </c>
    </row>
    <row r="610" spans="1:99" x14ac:dyDescent="0.3">
      <c r="A610">
        <v>40905</v>
      </c>
      <c r="B610" s="2" t="s">
        <v>154</v>
      </c>
      <c r="C610" s="2" t="s">
        <v>361</v>
      </c>
      <c r="D610" s="2" t="s">
        <v>749</v>
      </c>
      <c r="E610" s="4">
        <f t="shared" si="9"/>
        <v>0</v>
      </c>
      <c r="F610">
        <f>+Casos_PN_CORR[[#This Row],[43900]]</f>
        <v>0</v>
      </c>
      <c r="G610">
        <f>+Casos_PN_CORR[[#This Row],[43901]]-Casos_PN_CORR[[#This Row],[43900]]</f>
        <v>0</v>
      </c>
      <c r="H610">
        <f>+Casos_PN_CORR[[#This Row],[43902]]-Casos_PN_CORR[[#This Row],[43901]]</f>
        <v>0</v>
      </c>
      <c r="I610">
        <f>+Casos_PN_CORR[[#This Row],[43903]]-Casos_PN_CORR[[#This Row],[43902]]</f>
        <v>0</v>
      </c>
      <c r="J610">
        <f>+Casos_PN_CORR[[#This Row],[43904]]-Casos_PN_CORR[[#This Row],[43903]]</f>
        <v>0</v>
      </c>
      <c r="K610">
        <f>+Casos_PN_CORR[[#This Row],[43905]]-Casos_PN_CORR[[#This Row],[43904]]</f>
        <v>0</v>
      </c>
      <c r="L610">
        <f>+Casos_PN_CORR[[#This Row],[43906]]-Casos_PN_CORR[[#This Row],[43905]]</f>
        <v>0</v>
      </c>
      <c r="M610">
        <f>+Casos_PN_CORR[[#This Row],[43907]]-Casos_PN_CORR[[#This Row],[43906]]</f>
        <v>0</v>
      </c>
      <c r="N610">
        <f>+Casos_PN_CORR[[#This Row],[43908]]-Casos_PN_CORR[[#This Row],[43907]]</f>
        <v>0</v>
      </c>
      <c r="O610">
        <f>+Casos_PN_CORR[[#This Row],[43909]]-Casos_PN_CORR[[#This Row],[43908]]</f>
        <v>0</v>
      </c>
      <c r="P610">
        <f>+Casos_PN_CORR[[#This Row],[43910]]-Casos_PN_CORR[[#This Row],[43909]]</f>
        <v>0</v>
      </c>
      <c r="Q610">
        <f>+Casos_PN_CORR[[#This Row],[43911]]-Casos_PN_CORR[[#This Row],[43910]]</f>
        <v>0</v>
      </c>
      <c r="R610">
        <f>+Casos_PN_CORR[[#This Row],[43912]]-Casos_PN_CORR[[#This Row],[43911]]</f>
        <v>0</v>
      </c>
      <c r="S610">
        <f>+Casos_PN_CORR[[#This Row],[43913]]-Casos_PN_CORR[[#This Row],[43912]]</f>
        <v>0</v>
      </c>
      <c r="T610">
        <f>+Casos_PN_CORR[[#This Row],[43914]]-Casos_PN_CORR[[#This Row],[43913]]</f>
        <v>0</v>
      </c>
      <c r="U610">
        <f>+Casos_PN_CORR[[#This Row],[43915]]-Casos_PN_CORR[[#This Row],[43914]]</f>
        <v>0</v>
      </c>
      <c r="V610">
        <f>+Casos_PN_CORR[[#This Row],[43916]]-Casos_PN_CORR[[#This Row],[43915]]</f>
        <v>0</v>
      </c>
      <c r="W610">
        <f>+Casos_PN_CORR[[#This Row],[43917]]-Casos_PN_CORR[[#This Row],[43916]]</f>
        <v>0</v>
      </c>
      <c r="X610">
        <f>+Casos_PN_CORR[[#This Row],[43918]]-Casos_PN_CORR[[#This Row],[43917]]</f>
        <v>0</v>
      </c>
      <c r="Y610">
        <f>+Casos_PN_CORR[[#This Row],[43919]]-Casos_PN_CORR[[#This Row],[43918]]</f>
        <v>0</v>
      </c>
      <c r="Z610">
        <f>+Casos_PN_CORR[[#This Row],[43920]]-Casos_PN_CORR[[#This Row],[43919]]</f>
        <v>0</v>
      </c>
      <c r="AA610">
        <f>+Casos_PN_CORR[[#This Row],[43921]]-Casos_PN_CORR[[#This Row],[43920]]</f>
        <v>0</v>
      </c>
      <c r="AB610">
        <f>+Casos_PN_CORR[[#This Row],[43922]]-Casos_PN_CORR[[#This Row],[43921]]</f>
        <v>0</v>
      </c>
      <c r="AC610">
        <f>+Casos_PN_CORR[[#This Row],[43923]]-Casos_PN_CORR[[#This Row],[43922]]</f>
        <v>0</v>
      </c>
      <c r="AD610">
        <f>+Casos_PN_CORR[[#This Row],[43924]]-Casos_PN_CORR[[#This Row],[43923]]</f>
        <v>0</v>
      </c>
      <c r="AE610">
        <f>+Casos_PN_CORR[[#This Row],[43925]]-Casos_PN_CORR[[#This Row],[43924]]</f>
        <v>0</v>
      </c>
      <c r="AF610">
        <f>+Casos_PN_CORR[[#This Row],[43926]]-Casos_PN_CORR[[#This Row],[43925]]</f>
        <v>0</v>
      </c>
      <c r="AG610">
        <f>+Casos_PN_CORR[[#This Row],[43927]]-Casos_PN_CORR[[#This Row],[43926]]</f>
        <v>0</v>
      </c>
      <c r="AH610">
        <f>+Casos_PN_CORR[[#This Row],[43928]]-Casos_PN_CORR[[#This Row],[43927]]</f>
        <v>0</v>
      </c>
      <c r="AI610">
        <f>+Casos_PN_CORR[[#This Row],[43929]]-Casos_PN_CORR[[#This Row],[43928]]</f>
        <v>0</v>
      </c>
      <c r="AJ610">
        <f>+Casos_PN_CORR[[#This Row],[43930]]-Casos_PN_CORR[[#This Row],[43929]]</f>
        <v>0</v>
      </c>
      <c r="AK610">
        <f>+Casos_PN_CORR[[#This Row],[43931]]-Casos_PN_CORR[[#This Row],[43930]]</f>
        <v>0</v>
      </c>
      <c r="AL610">
        <f>+Casos_PN_CORR[[#This Row],[43932]]-Casos_PN_CORR[[#This Row],[43931]]</f>
        <v>0</v>
      </c>
      <c r="AM610">
        <f>+Casos_PN_CORR[[#This Row],[43933]]-Casos_PN_CORR[[#This Row],[43932]]</f>
        <v>0</v>
      </c>
      <c r="AN610">
        <f>+Casos_PN_CORR[[#This Row],[43934]]-Casos_PN_CORR[[#This Row],[43933]]</f>
        <v>0</v>
      </c>
      <c r="AO610">
        <f>+Casos_PN_CORR[[#This Row],[43935]]-Casos_PN_CORR[[#This Row],[43934]]</f>
        <v>0</v>
      </c>
      <c r="AP610">
        <f>+Casos_PN_CORR[[#This Row],[43936]]-Casos_PN_CORR[[#This Row],[43935]]</f>
        <v>0</v>
      </c>
      <c r="AQ610">
        <f>+Casos_PN_CORR[[#This Row],[43937]]-Casos_PN_CORR[[#This Row],[43936]]</f>
        <v>0</v>
      </c>
      <c r="AR610">
        <f>+Casos_PN_CORR[[#This Row],[43938]]-Casos_PN_CORR[[#This Row],[43937]]</f>
        <v>0</v>
      </c>
      <c r="AS610">
        <f>+Casos_PN_CORR[[#This Row],[43939]]-Casos_PN_CORR[[#This Row],[43938]]</f>
        <v>0</v>
      </c>
      <c r="AT610">
        <f>+Casos_PN_CORR[[#This Row],[43940]]-Casos_PN_CORR[[#This Row],[43939]]</f>
        <v>0</v>
      </c>
      <c r="AU610">
        <f>+Casos_PN_CORR[[#This Row],[43941]]-Casos_PN_CORR[[#This Row],[43940]]</f>
        <v>0</v>
      </c>
      <c r="AV610">
        <f>+Casos_PN_CORR[[#This Row],[43942]]-Casos_PN_CORR[[#This Row],[43941]]</f>
        <v>0</v>
      </c>
      <c r="AW610">
        <f>+Casos_PN_CORR[[#This Row],[43943]]-Casos_PN_CORR[[#This Row],[43942]]</f>
        <v>0</v>
      </c>
      <c r="AX610">
        <f>+Casos_PN_CORR[[#This Row],[43944]]-Casos_PN_CORR[[#This Row],[43943]]</f>
        <v>0</v>
      </c>
      <c r="AY610">
        <f>+Casos_PN_CORR[[#This Row],[43945]]-Casos_PN_CORR[[#This Row],[43944]]</f>
        <v>0</v>
      </c>
      <c r="AZ610">
        <f>+Casos_PN_CORR[[#This Row],[43946]]-Casos_PN_CORR[[#This Row],[43945]]</f>
        <v>0</v>
      </c>
      <c r="BA610">
        <f>+Casos_PN_CORR[[#This Row],[43947]]-Casos_PN_CORR[[#This Row],[43946]]</f>
        <v>0</v>
      </c>
      <c r="BB610">
        <f>+Casos_PN_CORR[[#This Row],[43948]]-Casos_PN_CORR[[#This Row],[43947]]</f>
        <v>0</v>
      </c>
      <c r="BC610">
        <f>+Casos_PN_CORR[[#This Row],[43949]]-Casos_PN_CORR[[#This Row],[43948]]</f>
        <v>0</v>
      </c>
      <c r="BD610">
        <f>+Casos_PN_CORR[[#This Row],[43950]]-Casos_PN_CORR[[#This Row],[43949]]</f>
        <v>0</v>
      </c>
      <c r="BE610">
        <f>+Casos_PN_CORR[[#This Row],[43951]]-Casos_PN_CORR[[#This Row],[43950]]</f>
        <v>0</v>
      </c>
      <c r="BF610">
        <f>+Casos_PN_CORR[[#This Row],[43952]]-Casos_PN_CORR[[#This Row],[43951]]</f>
        <v>0</v>
      </c>
      <c r="BG610">
        <f>+Casos_PN_CORR[[#This Row],[43953]]-Casos_PN_CORR[[#This Row],[43952]]</f>
        <v>0</v>
      </c>
      <c r="BH610">
        <f>+Casos_PN_CORR[[#This Row],[43954]]-Casos_PN_CORR[[#This Row],[43953]]</f>
        <v>0</v>
      </c>
      <c r="BI610">
        <f>+Casos_PN_CORR[[#This Row],[43955]]-Casos_PN_CORR[[#This Row],[43954]]</f>
        <v>0</v>
      </c>
      <c r="BJ610">
        <f>+Casos_PN_CORR[[#This Row],[43956]]-Casos_PN_CORR[[#This Row],[43955]]</f>
        <v>0</v>
      </c>
      <c r="BK610">
        <f>+Casos_PN_CORR[[#This Row],[43957]]-Casos_PN_CORR[[#This Row],[43956]]</f>
        <v>0</v>
      </c>
      <c r="BL610">
        <f>+Casos_PN_CORR[[#This Row],[43958]]-Casos_PN_CORR[[#This Row],[43957]]</f>
        <v>0</v>
      </c>
      <c r="BM610">
        <f>+Casos_PN_CORR[[#This Row],[43959]]-Casos_PN_CORR[[#This Row],[43958]]</f>
        <v>0</v>
      </c>
      <c r="BN610">
        <f>+Casos_PN_CORR[[#This Row],[43960]]-Casos_PN_CORR[[#This Row],[43959]]</f>
        <v>0</v>
      </c>
      <c r="BO610">
        <f>+Casos_PN_CORR[[#This Row],[43961]]-Casos_PN_CORR[[#This Row],[43960]]</f>
        <v>0</v>
      </c>
      <c r="BP610">
        <f>+Casos_PN_CORR[[#This Row],[43962]]-Casos_PN_CORR[[#This Row],[43961]]</f>
        <v>0</v>
      </c>
      <c r="BQ610">
        <f>+Casos_PN_CORR[[#This Row],[43963]]-Casos_PN_CORR[[#This Row],[43962]]</f>
        <v>0</v>
      </c>
      <c r="BR610">
        <f>+Casos_PN_CORR[[#This Row],[43964]]-Casos_PN_CORR[[#This Row],[43963]]</f>
        <v>0</v>
      </c>
      <c r="BS610">
        <f>+Casos_PN_CORR[[#This Row],[43965]]-Casos_PN_CORR[[#This Row],[43964]]</f>
        <v>0</v>
      </c>
      <c r="BT610">
        <f>+Casos_PN_CORR[[#This Row],[43966]]-Casos_PN_CORR[[#This Row],[43965]]</f>
        <v>0</v>
      </c>
      <c r="BU610">
        <f>+Casos_PN_CORR[[#This Row],[43967]]-Casos_PN_CORR[[#This Row],[43966]]</f>
        <v>0</v>
      </c>
      <c r="BV610">
        <f>+Casos_PN_CORR[[#This Row],[43968]]-Casos_PN_CORR[[#This Row],[43967]]</f>
        <v>0</v>
      </c>
      <c r="BW610">
        <f>+Casos_PN_CORR[[#This Row],[43969]]-Casos_PN_CORR[[#This Row],[43968]]</f>
        <v>0</v>
      </c>
      <c r="BX610">
        <f>+Casos_PN_CORR[[#This Row],[43970]]-Casos_PN_CORR[[#This Row],[43969]]</f>
        <v>0</v>
      </c>
      <c r="BY610">
        <f>+Casos_PN_CORR[[#This Row],[43971]]-Casos_PN_CORR[[#This Row],[43970]]</f>
        <v>0</v>
      </c>
      <c r="BZ610">
        <f>+Casos_PN_CORR[[#This Row],[43972]]-Casos_PN_CORR[[#This Row],[43971]]</f>
        <v>0</v>
      </c>
      <c r="CA610">
        <f>+Casos_PN_CORR[[#This Row],[43973]]-Casos_PN_CORR[[#This Row],[43972]]</f>
        <v>0</v>
      </c>
      <c r="CB610">
        <f>+Casos_PN_CORR[[#This Row],[43974]]-Casos_PN_CORR[[#This Row],[43973]]</f>
        <v>0</v>
      </c>
      <c r="CC610">
        <f>+Casos_PN_CORR[[#This Row],[43975]]-Casos_PN_CORR[[#This Row],[43974]]</f>
        <v>0</v>
      </c>
      <c r="CD610">
        <f>+Casos_PN_CORR[[#This Row],[43976]]-Casos_PN_CORR[[#This Row],[43975]]</f>
        <v>0</v>
      </c>
      <c r="CE610">
        <f>+Casos_PN_CORR[[#This Row],[43977]]-Casos_PN_CORR[[#This Row],[43976]]</f>
        <v>0</v>
      </c>
      <c r="CF610">
        <f>+Casos_PN_CORR[[#This Row],[43978]]-Casos_PN_CORR[[#This Row],[43977]]</f>
        <v>0</v>
      </c>
      <c r="CG610">
        <f>+Casos_PN_CORR[[#This Row],[43979]]-Casos_PN_CORR[[#This Row],[43978]]</f>
        <v>0</v>
      </c>
      <c r="CH610">
        <f>+Casos_PN_CORR[[#This Row],[43980]]-Casos_PN_CORR[[#This Row],[43979]]</f>
        <v>0</v>
      </c>
      <c r="CI610">
        <f>+Casos_PN_CORR[[#This Row],[43981]]-Casos_PN_CORR[[#This Row],[43980]]</f>
        <v>0</v>
      </c>
      <c r="CJ610">
        <f>+Casos_PN_CORR[[#This Row],[43982]]-Casos_PN_CORR[[#This Row],[43981]]</f>
        <v>0</v>
      </c>
      <c r="CK610">
        <f>+Casos_PN_CORR[[#This Row],[43983]]-Casos_PN_CORR[[#This Row],[43982]]</f>
        <v>0</v>
      </c>
      <c r="CL610">
        <f>+Casos_PN_CORR[[#This Row],[43984]]-Casos_PN_CORR[[#This Row],[43983]]</f>
        <v>0</v>
      </c>
      <c r="CM610">
        <f>+Casos_PN_CORR[[#This Row],[43985]]-Casos_PN_CORR[[#This Row],[43984]]</f>
        <v>0</v>
      </c>
      <c r="CN610">
        <f>+Casos_PN_CORR[[#This Row],[43986]]-Casos_PN_CORR[[#This Row],[43985]]</f>
        <v>0</v>
      </c>
      <c r="CO610">
        <f>+Casos_PN_CORR[[#This Row],[43987]]-Casos_PN_CORR[[#This Row],[43986]]</f>
        <v>0</v>
      </c>
      <c r="CP610">
        <f>+Casos_PN_CORR[[#This Row],[43988]]-Casos_PN_CORR[[#This Row],[43987]]</f>
        <v>0</v>
      </c>
      <c r="CQ610">
        <f>+Casos_PN_CORR[[#This Row],[43989]]-Casos_PN_CORR[[#This Row],[43988]]</f>
        <v>0</v>
      </c>
      <c r="CR610">
        <f>+Casos_PN_CORR[[#This Row],[43990]]-Casos_PN_CORR[[#This Row],[43989]]</f>
        <v>0</v>
      </c>
      <c r="CS610">
        <f>+Casos_PN_CORR[[#This Row],[43991]]-Casos_PN_CORR[[#This Row],[43990]]</f>
        <v>0</v>
      </c>
      <c r="CT610">
        <f>+Casos_PN_CORR[[#This Row],[43992]]-Casos_PN_CORR[[#This Row],[43991]]</f>
        <v>0</v>
      </c>
      <c r="CU610">
        <f>+Casos_PN_CORR[[#This Row],[43993]]-Casos_PN_CORR[[#This Row],[43992]]</f>
        <v>0</v>
      </c>
    </row>
    <row r="611" spans="1:99" x14ac:dyDescent="0.3">
      <c r="A611">
        <v>60701</v>
      </c>
      <c r="B611" s="2" t="s">
        <v>158</v>
      </c>
      <c r="C611" s="2" t="s">
        <v>353</v>
      </c>
      <c r="D611" s="2" t="s">
        <v>369</v>
      </c>
      <c r="E611" s="4">
        <f t="shared" si="9"/>
        <v>0</v>
      </c>
      <c r="F611">
        <f>+Casos_PN_CORR[[#This Row],[43900]]</f>
        <v>0</v>
      </c>
      <c r="G611">
        <f>+Casos_PN_CORR[[#This Row],[43901]]-Casos_PN_CORR[[#This Row],[43900]]</f>
        <v>0</v>
      </c>
      <c r="H611">
        <f>+Casos_PN_CORR[[#This Row],[43902]]-Casos_PN_CORR[[#This Row],[43901]]</f>
        <v>0</v>
      </c>
      <c r="I611">
        <f>+Casos_PN_CORR[[#This Row],[43903]]-Casos_PN_CORR[[#This Row],[43902]]</f>
        <v>0</v>
      </c>
      <c r="J611">
        <f>+Casos_PN_CORR[[#This Row],[43904]]-Casos_PN_CORR[[#This Row],[43903]]</f>
        <v>0</v>
      </c>
      <c r="K611">
        <f>+Casos_PN_CORR[[#This Row],[43905]]-Casos_PN_CORR[[#This Row],[43904]]</f>
        <v>0</v>
      </c>
      <c r="L611">
        <f>+Casos_PN_CORR[[#This Row],[43906]]-Casos_PN_CORR[[#This Row],[43905]]</f>
        <v>0</v>
      </c>
      <c r="M611">
        <f>+Casos_PN_CORR[[#This Row],[43907]]-Casos_PN_CORR[[#This Row],[43906]]</f>
        <v>0</v>
      </c>
      <c r="N611">
        <f>+Casos_PN_CORR[[#This Row],[43908]]-Casos_PN_CORR[[#This Row],[43907]]</f>
        <v>0</v>
      </c>
      <c r="O611">
        <f>+Casos_PN_CORR[[#This Row],[43909]]-Casos_PN_CORR[[#This Row],[43908]]</f>
        <v>0</v>
      </c>
      <c r="P611">
        <f>+Casos_PN_CORR[[#This Row],[43910]]-Casos_PN_CORR[[#This Row],[43909]]</f>
        <v>0</v>
      </c>
      <c r="Q611">
        <f>+Casos_PN_CORR[[#This Row],[43911]]-Casos_PN_CORR[[#This Row],[43910]]</f>
        <v>0</v>
      </c>
      <c r="R611">
        <f>+Casos_PN_CORR[[#This Row],[43912]]-Casos_PN_CORR[[#This Row],[43911]]</f>
        <v>0</v>
      </c>
      <c r="S611">
        <f>+Casos_PN_CORR[[#This Row],[43913]]-Casos_PN_CORR[[#This Row],[43912]]</f>
        <v>0</v>
      </c>
      <c r="T611">
        <f>+Casos_PN_CORR[[#This Row],[43914]]-Casos_PN_CORR[[#This Row],[43913]]</f>
        <v>0</v>
      </c>
      <c r="U611">
        <f>+Casos_PN_CORR[[#This Row],[43915]]-Casos_PN_CORR[[#This Row],[43914]]</f>
        <v>0</v>
      </c>
      <c r="V611">
        <f>+Casos_PN_CORR[[#This Row],[43916]]-Casos_PN_CORR[[#This Row],[43915]]</f>
        <v>0</v>
      </c>
      <c r="W611">
        <f>+Casos_PN_CORR[[#This Row],[43917]]-Casos_PN_CORR[[#This Row],[43916]]</f>
        <v>0</v>
      </c>
      <c r="X611">
        <f>+Casos_PN_CORR[[#This Row],[43918]]-Casos_PN_CORR[[#This Row],[43917]]</f>
        <v>0</v>
      </c>
      <c r="Y611">
        <f>+Casos_PN_CORR[[#This Row],[43919]]-Casos_PN_CORR[[#This Row],[43918]]</f>
        <v>0</v>
      </c>
      <c r="Z611">
        <f>+Casos_PN_CORR[[#This Row],[43920]]-Casos_PN_CORR[[#This Row],[43919]]</f>
        <v>0</v>
      </c>
      <c r="AA611">
        <f>+Casos_PN_CORR[[#This Row],[43921]]-Casos_PN_CORR[[#This Row],[43920]]</f>
        <v>0</v>
      </c>
      <c r="AB611">
        <f>+Casos_PN_CORR[[#This Row],[43922]]-Casos_PN_CORR[[#This Row],[43921]]</f>
        <v>0</v>
      </c>
      <c r="AC611">
        <f>+Casos_PN_CORR[[#This Row],[43923]]-Casos_PN_CORR[[#This Row],[43922]]</f>
        <v>0</v>
      </c>
      <c r="AD611">
        <f>+Casos_PN_CORR[[#This Row],[43924]]-Casos_PN_CORR[[#This Row],[43923]]</f>
        <v>0</v>
      </c>
      <c r="AE611">
        <f>+Casos_PN_CORR[[#This Row],[43925]]-Casos_PN_CORR[[#This Row],[43924]]</f>
        <v>0</v>
      </c>
      <c r="AF611">
        <f>+Casos_PN_CORR[[#This Row],[43926]]-Casos_PN_CORR[[#This Row],[43925]]</f>
        <v>0</v>
      </c>
      <c r="AG611">
        <f>+Casos_PN_CORR[[#This Row],[43927]]-Casos_PN_CORR[[#This Row],[43926]]</f>
        <v>0</v>
      </c>
      <c r="AH611">
        <f>+Casos_PN_CORR[[#This Row],[43928]]-Casos_PN_CORR[[#This Row],[43927]]</f>
        <v>0</v>
      </c>
      <c r="AI611">
        <f>+Casos_PN_CORR[[#This Row],[43929]]-Casos_PN_CORR[[#This Row],[43928]]</f>
        <v>0</v>
      </c>
      <c r="AJ611">
        <f>+Casos_PN_CORR[[#This Row],[43930]]-Casos_PN_CORR[[#This Row],[43929]]</f>
        <v>0</v>
      </c>
      <c r="AK611">
        <f>+Casos_PN_CORR[[#This Row],[43931]]-Casos_PN_CORR[[#This Row],[43930]]</f>
        <v>0</v>
      </c>
      <c r="AL611">
        <f>+Casos_PN_CORR[[#This Row],[43932]]-Casos_PN_CORR[[#This Row],[43931]]</f>
        <v>0</v>
      </c>
      <c r="AM611">
        <f>+Casos_PN_CORR[[#This Row],[43933]]-Casos_PN_CORR[[#This Row],[43932]]</f>
        <v>0</v>
      </c>
      <c r="AN611">
        <f>+Casos_PN_CORR[[#This Row],[43934]]-Casos_PN_CORR[[#This Row],[43933]]</f>
        <v>0</v>
      </c>
      <c r="AO611">
        <f>+Casos_PN_CORR[[#This Row],[43935]]-Casos_PN_CORR[[#This Row],[43934]]</f>
        <v>0</v>
      </c>
      <c r="AP611">
        <f>+Casos_PN_CORR[[#This Row],[43936]]-Casos_PN_CORR[[#This Row],[43935]]</f>
        <v>0</v>
      </c>
      <c r="AQ611">
        <f>+Casos_PN_CORR[[#This Row],[43937]]-Casos_PN_CORR[[#This Row],[43936]]</f>
        <v>0</v>
      </c>
      <c r="AR611">
        <f>+Casos_PN_CORR[[#This Row],[43938]]-Casos_PN_CORR[[#This Row],[43937]]</f>
        <v>0</v>
      </c>
      <c r="AS611">
        <f>+Casos_PN_CORR[[#This Row],[43939]]-Casos_PN_CORR[[#This Row],[43938]]</f>
        <v>0</v>
      </c>
      <c r="AT611">
        <f>+Casos_PN_CORR[[#This Row],[43940]]-Casos_PN_CORR[[#This Row],[43939]]</f>
        <v>0</v>
      </c>
      <c r="AU611">
        <f>+Casos_PN_CORR[[#This Row],[43941]]-Casos_PN_CORR[[#This Row],[43940]]</f>
        <v>0</v>
      </c>
      <c r="AV611">
        <f>+Casos_PN_CORR[[#This Row],[43942]]-Casos_PN_CORR[[#This Row],[43941]]</f>
        <v>0</v>
      </c>
      <c r="AW611">
        <f>+Casos_PN_CORR[[#This Row],[43943]]-Casos_PN_CORR[[#This Row],[43942]]</f>
        <v>0</v>
      </c>
      <c r="AX611">
        <f>+Casos_PN_CORR[[#This Row],[43944]]-Casos_PN_CORR[[#This Row],[43943]]</f>
        <v>0</v>
      </c>
      <c r="AY611">
        <f>+Casos_PN_CORR[[#This Row],[43945]]-Casos_PN_CORR[[#This Row],[43944]]</f>
        <v>0</v>
      </c>
      <c r="AZ611">
        <f>+Casos_PN_CORR[[#This Row],[43946]]-Casos_PN_CORR[[#This Row],[43945]]</f>
        <v>0</v>
      </c>
      <c r="BA611">
        <f>+Casos_PN_CORR[[#This Row],[43947]]-Casos_PN_CORR[[#This Row],[43946]]</f>
        <v>0</v>
      </c>
      <c r="BB611">
        <f>+Casos_PN_CORR[[#This Row],[43948]]-Casos_PN_CORR[[#This Row],[43947]]</f>
        <v>0</v>
      </c>
      <c r="BC611">
        <f>+Casos_PN_CORR[[#This Row],[43949]]-Casos_PN_CORR[[#This Row],[43948]]</f>
        <v>0</v>
      </c>
      <c r="BD611">
        <f>+Casos_PN_CORR[[#This Row],[43950]]-Casos_PN_CORR[[#This Row],[43949]]</f>
        <v>0</v>
      </c>
      <c r="BE611">
        <f>+Casos_PN_CORR[[#This Row],[43951]]-Casos_PN_CORR[[#This Row],[43950]]</f>
        <v>0</v>
      </c>
      <c r="BF611">
        <f>+Casos_PN_CORR[[#This Row],[43952]]-Casos_PN_CORR[[#This Row],[43951]]</f>
        <v>0</v>
      </c>
      <c r="BG611">
        <f>+Casos_PN_CORR[[#This Row],[43953]]-Casos_PN_CORR[[#This Row],[43952]]</f>
        <v>0</v>
      </c>
      <c r="BH611">
        <f>+Casos_PN_CORR[[#This Row],[43954]]-Casos_PN_CORR[[#This Row],[43953]]</f>
        <v>0</v>
      </c>
      <c r="BI611">
        <f>+Casos_PN_CORR[[#This Row],[43955]]-Casos_PN_CORR[[#This Row],[43954]]</f>
        <v>0</v>
      </c>
      <c r="BJ611">
        <f>+Casos_PN_CORR[[#This Row],[43956]]-Casos_PN_CORR[[#This Row],[43955]]</f>
        <v>0</v>
      </c>
      <c r="BK611">
        <f>+Casos_PN_CORR[[#This Row],[43957]]-Casos_PN_CORR[[#This Row],[43956]]</f>
        <v>0</v>
      </c>
      <c r="BL611">
        <f>+Casos_PN_CORR[[#This Row],[43958]]-Casos_PN_CORR[[#This Row],[43957]]</f>
        <v>0</v>
      </c>
      <c r="BM611">
        <f>+Casos_PN_CORR[[#This Row],[43959]]-Casos_PN_CORR[[#This Row],[43958]]</f>
        <v>0</v>
      </c>
      <c r="BN611">
        <f>+Casos_PN_CORR[[#This Row],[43960]]-Casos_PN_CORR[[#This Row],[43959]]</f>
        <v>0</v>
      </c>
      <c r="BO611">
        <f>+Casos_PN_CORR[[#This Row],[43961]]-Casos_PN_CORR[[#This Row],[43960]]</f>
        <v>0</v>
      </c>
      <c r="BP611">
        <f>+Casos_PN_CORR[[#This Row],[43962]]-Casos_PN_CORR[[#This Row],[43961]]</f>
        <v>0</v>
      </c>
      <c r="BQ611">
        <f>+Casos_PN_CORR[[#This Row],[43963]]-Casos_PN_CORR[[#This Row],[43962]]</f>
        <v>0</v>
      </c>
      <c r="BR611">
        <f>+Casos_PN_CORR[[#This Row],[43964]]-Casos_PN_CORR[[#This Row],[43963]]</f>
        <v>0</v>
      </c>
      <c r="BS611">
        <f>+Casos_PN_CORR[[#This Row],[43965]]-Casos_PN_CORR[[#This Row],[43964]]</f>
        <v>0</v>
      </c>
      <c r="BT611">
        <f>+Casos_PN_CORR[[#This Row],[43966]]-Casos_PN_CORR[[#This Row],[43965]]</f>
        <v>0</v>
      </c>
      <c r="BU611">
        <f>+Casos_PN_CORR[[#This Row],[43967]]-Casos_PN_CORR[[#This Row],[43966]]</f>
        <v>0</v>
      </c>
      <c r="BV611">
        <f>+Casos_PN_CORR[[#This Row],[43968]]-Casos_PN_CORR[[#This Row],[43967]]</f>
        <v>0</v>
      </c>
      <c r="BW611">
        <f>+Casos_PN_CORR[[#This Row],[43969]]-Casos_PN_CORR[[#This Row],[43968]]</f>
        <v>0</v>
      </c>
      <c r="BX611">
        <f>+Casos_PN_CORR[[#This Row],[43970]]-Casos_PN_CORR[[#This Row],[43969]]</f>
        <v>0</v>
      </c>
      <c r="BY611">
        <f>+Casos_PN_CORR[[#This Row],[43971]]-Casos_PN_CORR[[#This Row],[43970]]</f>
        <v>0</v>
      </c>
      <c r="BZ611">
        <f>+Casos_PN_CORR[[#This Row],[43972]]-Casos_PN_CORR[[#This Row],[43971]]</f>
        <v>0</v>
      </c>
      <c r="CA611">
        <f>+Casos_PN_CORR[[#This Row],[43973]]-Casos_PN_CORR[[#This Row],[43972]]</f>
        <v>0</v>
      </c>
      <c r="CB611">
        <f>+Casos_PN_CORR[[#This Row],[43974]]-Casos_PN_CORR[[#This Row],[43973]]</f>
        <v>0</v>
      </c>
      <c r="CC611">
        <f>+Casos_PN_CORR[[#This Row],[43975]]-Casos_PN_CORR[[#This Row],[43974]]</f>
        <v>0</v>
      </c>
      <c r="CD611">
        <f>+Casos_PN_CORR[[#This Row],[43976]]-Casos_PN_CORR[[#This Row],[43975]]</f>
        <v>0</v>
      </c>
      <c r="CE611">
        <f>+Casos_PN_CORR[[#This Row],[43977]]-Casos_PN_CORR[[#This Row],[43976]]</f>
        <v>0</v>
      </c>
      <c r="CF611">
        <f>+Casos_PN_CORR[[#This Row],[43978]]-Casos_PN_CORR[[#This Row],[43977]]</f>
        <v>0</v>
      </c>
      <c r="CG611">
        <f>+Casos_PN_CORR[[#This Row],[43979]]-Casos_PN_CORR[[#This Row],[43978]]</f>
        <v>0</v>
      </c>
      <c r="CH611">
        <f>+Casos_PN_CORR[[#This Row],[43980]]-Casos_PN_CORR[[#This Row],[43979]]</f>
        <v>0</v>
      </c>
      <c r="CI611">
        <f>+Casos_PN_CORR[[#This Row],[43981]]-Casos_PN_CORR[[#This Row],[43980]]</f>
        <v>0</v>
      </c>
      <c r="CJ611">
        <f>+Casos_PN_CORR[[#This Row],[43982]]-Casos_PN_CORR[[#This Row],[43981]]</f>
        <v>0</v>
      </c>
      <c r="CK611">
        <f>+Casos_PN_CORR[[#This Row],[43983]]-Casos_PN_CORR[[#This Row],[43982]]</f>
        <v>0</v>
      </c>
      <c r="CL611">
        <f>+Casos_PN_CORR[[#This Row],[43984]]-Casos_PN_CORR[[#This Row],[43983]]</f>
        <v>0</v>
      </c>
      <c r="CM611">
        <f>+Casos_PN_CORR[[#This Row],[43985]]-Casos_PN_CORR[[#This Row],[43984]]</f>
        <v>0</v>
      </c>
      <c r="CN611">
        <f>+Casos_PN_CORR[[#This Row],[43986]]-Casos_PN_CORR[[#This Row],[43985]]</f>
        <v>0</v>
      </c>
      <c r="CO611">
        <f>+Casos_PN_CORR[[#This Row],[43987]]-Casos_PN_CORR[[#This Row],[43986]]</f>
        <v>0</v>
      </c>
      <c r="CP611">
        <f>+Casos_PN_CORR[[#This Row],[43988]]-Casos_PN_CORR[[#This Row],[43987]]</f>
        <v>0</v>
      </c>
      <c r="CQ611">
        <f>+Casos_PN_CORR[[#This Row],[43989]]-Casos_PN_CORR[[#This Row],[43988]]</f>
        <v>0</v>
      </c>
      <c r="CR611">
        <f>+Casos_PN_CORR[[#This Row],[43990]]-Casos_PN_CORR[[#This Row],[43989]]</f>
        <v>0</v>
      </c>
      <c r="CS611">
        <f>+Casos_PN_CORR[[#This Row],[43991]]-Casos_PN_CORR[[#This Row],[43990]]</f>
        <v>0</v>
      </c>
      <c r="CT611">
        <f>+Casos_PN_CORR[[#This Row],[43992]]-Casos_PN_CORR[[#This Row],[43991]]</f>
        <v>0</v>
      </c>
      <c r="CU611">
        <f>+Casos_PN_CORR[[#This Row],[43993]]-Casos_PN_CORR[[#This Row],[43992]]</f>
        <v>0</v>
      </c>
    </row>
    <row r="612" spans="1:99" x14ac:dyDescent="0.3">
      <c r="A612">
        <v>40508</v>
      </c>
      <c r="B612" s="2" t="s">
        <v>154</v>
      </c>
      <c r="C612" s="2" t="s">
        <v>236</v>
      </c>
      <c r="D612" s="2" t="s">
        <v>375</v>
      </c>
      <c r="E612" s="4">
        <f t="shared" si="9"/>
        <v>0</v>
      </c>
      <c r="F612">
        <f>+Casos_PN_CORR[[#This Row],[43900]]</f>
        <v>0</v>
      </c>
      <c r="G612">
        <f>+Casos_PN_CORR[[#This Row],[43901]]-Casos_PN_CORR[[#This Row],[43900]]</f>
        <v>0</v>
      </c>
      <c r="H612">
        <f>+Casos_PN_CORR[[#This Row],[43902]]-Casos_PN_CORR[[#This Row],[43901]]</f>
        <v>0</v>
      </c>
      <c r="I612">
        <f>+Casos_PN_CORR[[#This Row],[43903]]-Casos_PN_CORR[[#This Row],[43902]]</f>
        <v>0</v>
      </c>
      <c r="J612">
        <f>+Casos_PN_CORR[[#This Row],[43904]]-Casos_PN_CORR[[#This Row],[43903]]</f>
        <v>0</v>
      </c>
      <c r="K612">
        <f>+Casos_PN_CORR[[#This Row],[43905]]-Casos_PN_CORR[[#This Row],[43904]]</f>
        <v>0</v>
      </c>
      <c r="L612">
        <f>+Casos_PN_CORR[[#This Row],[43906]]-Casos_PN_CORR[[#This Row],[43905]]</f>
        <v>0</v>
      </c>
      <c r="M612">
        <f>+Casos_PN_CORR[[#This Row],[43907]]-Casos_PN_CORR[[#This Row],[43906]]</f>
        <v>0</v>
      </c>
      <c r="N612">
        <f>+Casos_PN_CORR[[#This Row],[43908]]-Casos_PN_CORR[[#This Row],[43907]]</f>
        <v>0</v>
      </c>
      <c r="O612">
        <f>+Casos_PN_CORR[[#This Row],[43909]]-Casos_PN_CORR[[#This Row],[43908]]</f>
        <v>0</v>
      </c>
      <c r="P612">
        <f>+Casos_PN_CORR[[#This Row],[43910]]-Casos_PN_CORR[[#This Row],[43909]]</f>
        <v>0</v>
      </c>
      <c r="Q612">
        <f>+Casos_PN_CORR[[#This Row],[43911]]-Casos_PN_CORR[[#This Row],[43910]]</f>
        <v>0</v>
      </c>
      <c r="R612">
        <f>+Casos_PN_CORR[[#This Row],[43912]]-Casos_PN_CORR[[#This Row],[43911]]</f>
        <v>0</v>
      </c>
      <c r="S612">
        <f>+Casos_PN_CORR[[#This Row],[43913]]-Casos_PN_CORR[[#This Row],[43912]]</f>
        <v>0</v>
      </c>
      <c r="T612">
        <f>+Casos_PN_CORR[[#This Row],[43914]]-Casos_PN_CORR[[#This Row],[43913]]</f>
        <v>0</v>
      </c>
      <c r="U612">
        <f>+Casos_PN_CORR[[#This Row],[43915]]-Casos_PN_CORR[[#This Row],[43914]]</f>
        <v>0</v>
      </c>
      <c r="V612">
        <f>+Casos_PN_CORR[[#This Row],[43916]]-Casos_PN_CORR[[#This Row],[43915]]</f>
        <v>0</v>
      </c>
      <c r="W612">
        <f>+Casos_PN_CORR[[#This Row],[43917]]-Casos_PN_CORR[[#This Row],[43916]]</f>
        <v>0</v>
      </c>
      <c r="X612">
        <f>+Casos_PN_CORR[[#This Row],[43918]]-Casos_PN_CORR[[#This Row],[43917]]</f>
        <v>0</v>
      </c>
      <c r="Y612">
        <f>+Casos_PN_CORR[[#This Row],[43919]]-Casos_PN_CORR[[#This Row],[43918]]</f>
        <v>0</v>
      </c>
      <c r="Z612">
        <f>+Casos_PN_CORR[[#This Row],[43920]]-Casos_PN_CORR[[#This Row],[43919]]</f>
        <v>0</v>
      </c>
      <c r="AA612">
        <f>+Casos_PN_CORR[[#This Row],[43921]]-Casos_PN_CORR[[#This Row],[43920]]</f>
        <v>0</v>
      </c>
      <c r="AB612">
        <f>+Casos_PN_CORR[[#This Row],[43922]]-Casos_PN_CORR[[#This Row],[43921]]</f>
        <v>0</v>
      </c>
      <c r="AC612">
        <f>+Casos_PN_CORR[[#This Row],[43923]]-Casos_PN_CORR[[#This Row],[43922]]</f>
        <v>0</v>
      </c>
      <c r="AD612">
        <f>+Casos_PN_CORR[[#This Row],[43924]]-Casos_PN_CORR[[#This Row],[43923]]</f>
        <v>0</v>
      </c>
      <c r="AE612">
        <f>+Casos_PN_CORR[[#This Row],[43925]]-Casos_PN_CORR[[#This Row],[43924]]</f>
        <v>0</v>
      </c>
      <c r="AF612">
        <f>+Casos_PN_CORR[[#This Row],[43926]]-Casos_PN_CORR[[#This Row],[43925]]</f>
        <v>0</v>
      </c>
      <c r="AG612">
        <f>+Casos_PN_CORR[[#This Row],[43927]]-Casos_PN_CORR[[#This Row],[43926]]</f>
        <v>0</v>
      </c>
      <c r="AH612">
        <f>+Casos_PN_CORR[[#This Row],[43928]]-Casos_PN_CORR[[#This Row],[43927]]</f>
        <v>0</v>
      </c>
      <c r="AI612">
        <f>+Casos_PN_CORR[[#This Row],[43929]]-Casos_PN_CORR[[#This Row],[43928]]</f>
        <v>0</v>
      </c>
      <c r="AJ612">
        <f>+Casos_PN_CORR[[#This Row],[43930]]-Casos_PN_CORR[[#This Row],[43929]]</f>
        <v>0</v>
      </c>
      <c r="AK612">
        <f>+Casos_PN_CORR[[#This Row],[43931]]-Casos_PN_CORR[[#This Row],[43930]]</f>
        <v>0</v>
      </c>
      <c r="AL612">
        <f>+Casos_PN_CORR[[#This Row],[43932]]-Casos_PN_CORR[[#This Row],[43931]]</f>
        <v>0</v>
      </c>
      <c r="AM612">
        <f>+Casos_PN_CORR[[#This Row],[43933]]-Casos_PN_CORR[[#This Row],[43932]]</f>
        <v>0</v>
      </c>
      <c r="AN612">
        <f>+Casos_PN_CORR[[#This Row],[43934]]-Casos_PN_CORR[[#This Row],[43933]]</f>
        <v>0</v>
      </c>
      <c r="AO612">
        <f>+Casos_PN_CORR[[#This Row],[43935]]-Casos_PN_CORR[[#This Row],[43934]]</f>
        <v>0</v>
      </c>
      <c r="AP612">
        <f>+Casos_PN_CORR[[#This Row],[43936]]-Casos_PN_CORR[[#This Row],[43935]]</f>
        <v>0</v>
      </c>
      <c r="AQ612">
        <f>+Casos_PN_CORR[[#This Row],[43937]]-Casos_PN_CORR[[#This Row],[43936]]</f>
        <v>0</v>
      </c>
      <c r="AR612">
        <f>+Casos_PN_CORR[[#This Row],[43938]]-Casos_PN_CORR[[#This Row],[43937]]</f>
        <v>0</v>
      </c>
      <c r="AS612">
        <f>+Casos_PN_CORR[[#This Row],[43939]]-Casos_PN_CORR[[#This Row],[43938]]</f>
        <v>0</v>
      </c>
      <c r="AT612">
        <f>+Casos_PN_CORR[[#This Row],[43940]]-Casos_PN_CORR[[#This Row],[43939]]</f>
        <v>0</v>
      </c>
      <c r="AU612">
        <f>+Casos_PN_CORR[[#This Row],[43941]]-Casos_PN_CORR[[#This Row],[43940]]</f>
        <v>0</v>
      </c>
      <c r="AV612">
        <f>+Casos_PN_CORR[[#This Row],[43942]]-Casos_PN_CORR[[#This Row],[43941]]</f>
        <v>0</v>
      </c>
      <c r="AW612">
        <f>+Casos_PN_CORR[[#This Row],[43943]]-Casos_PN_CORR[[#This Row],[43942]]</f>
        <v>0</v>
      </c>
      <c r="AX612">
        <f>+Casos_PN_CORR[[#This Row],[43944]]-Casos_PN_CORR[[#This Row],[43943]]</f>
        <v>0</v>
      </c>
      <c r="AY612">
        <f>+Casos_PN_CORR[[#This Row],[43945]]-Casos_PN_CORR[[#This Row],[43944]]</f>
        <v>0</v>
      </c>
      <c r="AZ612">
        <f>+Casos_PN_CORR[[#This Row],[43946]]-Casos_PN_CORR[[#This Row],[43945]]</f>
        <v>0</v>
      </c>
      <c r="BA612">
        <f>+Casos_PN_CORR[[#This Row],[43947]]-Casos_PN_CORR[[#This Row],[43946]]</f>
        <v>0</v>
      </c>
      <c r="BB612">
        <f>+Casos_PN_CORR[[#This Row],[43948]]-Casos_PN_CORR[[#This Row],[43947]]</f>
        <v>0</v>
      </c>
      <c r="BC612">
        <f>+Casos_PN_CORR[[#This Row],[43949]]-Casos_PN_CORR[[#This Row],[43948]]</f>
        <v>0</v>
      </c>
      <c r="BD612">
        <f>+Casos_PN_CORR[[#This Row],[43950]]-Casos_PN_CORR[[#This Row],[43949]]</f>
        <v>0</v>
      </c>
      <c r="BE612">
        <f>+Casos_PN_CORR[[#This Row],[43951]]-Casos_PN_CORR[[#This Row],[43950]]</f>
        <v>0</v>
      </c>
      <c r="BF612">
        <f>+Casos_PN_CORR[[#This Row],[43952]]-Casos_PN_CORR[[#This Row],[43951]]</f>
        <v>0</v>
      </c>
      <c r="BG612">
        <f>+Casos_PN_CORR[[#This Row],[43953]]-Casos_PN_CORR[[#This Row],[43952]]</f>
        <v>0</v>
      </c>
      <c r="BH612">
        <f>+Casos_PN_CORR[[#This Row],[43954]]-Casos_PN_CORR[[#This Row],[43953]]</f>
        <v>0</v>
      </c>
      <c r="BI612">
        <f>+Casos_PN_CORR[[#This Row],[43955]]-Casos_PN_CORR[[#This Row],[43954]]</f>
        <v>0</v>
      </c>
      <c r="BJ612">
        <f>+Casos_PN_CORR[[#This Row],[43956]]-Casos_PN_CORR[[#This Row],[43955]]</f>
        <v>0</v>
      </c>
      <c r="BK612">
        <f>+Casos_PN_CORR[[#This Row],[43957]]-Casos_PN_CORR[[#This Row],[43956]]</f>
        <v>0</v>
      </c>
      <c r="BL612">
        <f>+Casos_PN_CORR[[#This Row],[43958]]-Casos_PN_CORR[[#This Row],[43957]]</f>
        <v>0</v>
      </c>
      <c r="BM612">
        <f>+Casos_PN_CORR[[#This Row],[43959]]-Casos_PN_CORR[[#This Row],[43958]]</f>
        <v>0</v>
      </c>
      <c r="BN612">
        <f>+Casos_PN_CORR[[#This Row],[43960]]-Casos_PN_CORR[[#This Row],[43959]]</f>
        <v>0</v>
      </c>
      <c r="BO612">
        <f>+Casos_PN_CORR[[#This Row],[43961]]-Casos_PN_CORR[[#This Row],[43960]]</f>
        <v>0</v>
      </c>
      <c r="BP612">
        <f>+Casos_PN_CORR[[#This Row],[43962]]-Casos_PN_CORR[[#This Row],[43961]]</f>
        <v>0</v>
      </c>
      <c r="BQ612">
        <f>+Casos_PN_CORR[[#This Row],[43963]]-Casos_PN_CORR[[#This Row],[43962]]</f>
        <v>0</v>
      </c>
      <c r="BR612">
        <f>+Casos_PN_CORR[[#This Row],[43964]]-Casos_PN_CORR[[#This Row],[43963]]</f>
        <v>0</v>
      </c>
      <c r="BS612">
        <f>+Casos_PN_CORR[[#This Row],[43965]]-Casos_PN_CORR[[#This Row],[43964]]</f>
        <v>0</v>
      </c>
      <c r="BT612">
        <f>+Casos_PN_CORR[[#This Row],[43966]]-Casos_PN_CORR[[#This Row],[43965]]</f>
        <v>0</v>
      </c>
      <c r="BU612">
        <f>+Casos_PN_CORR[[#This Row],[43967]]-Casos_PN_CORR[[#This Row],[43966]]</f>
        <v>0</v>
      </c>
      <c r="BV612">
        <f>+Casos_PN_CORR[[#This Row],[43968]]-Casos_PN_CORR[[#This Row],[43967]]</f>
        <v>0</v>
      </c>
      <c r="BW612">
        <f>+Casos_PN_CORR[[#This Row],[43969]]-Casos_PN_CORR[[#This Row],[43968]]</f>
        <v>0</v>
      </c>
      <c r="BX612">
        <f>+Casos_PN_CORR[[#This Row],[43970]]-Casos_PN_CORR[[#This Row],[43969]]</f>
        <v>0</v>
      </c>
      <c r="BY612">
        <f>+Casos_PN_CORR[[#This Row],[43971]]-Casos_PN_CORR[[#This Row],[43970]]</f>
        <v>0</v>
      </c>
      <c r="BZ612">
        <f>+Casos_PN_CORR[[#This Row],[43972]]-Casos_PN_CORR[[#This Row],[43971]]</f>
        <v>0</v>
      </c>
      <c r="CA612">
        <f>+Casos_PN_CORR[[#This Row],[43973]]-Casos_PN_CORR[[#This Row],[43972]]</f>
        <v>0</v>
      </c>
      <c r="CB612">
        <f>+Casos_PN_CORR[[#This Row],[43974]]-Casos_PN_CORR[[#This Row],[43973]]</f>
        <v>0</v>
      </c>
      <c r="CC612">
        <f>+Casos_PN_CORR[[#This Row],[43975]]-Casos_PN_CORR[[#This Row],[43974]]</f>
        <v>0</v>
      </c>
      <c r="CD612">
        <f>+Casos_PN_CORR[[#This Row],[43976]]-Casos_PN_CORR[[#This Row],[43975]]</f>
        <v>0</v>
      </c>
      <c r="CE612">
        <f>+Casos_PN_CORR[[#This Row],[43977]]-Casos_PN_CORR[[#This Row],[43976]]</f>
        <v>0</v>
      </c>
      <c r="CF612">
        <f>+Casos_PN_CORR[[#This Row],[43978]]-Casos_PN_CORR[[#This Row],[43977]]</f>
        <v>0</v>
      </c>
      <c r="CG612">
        <f>+Casos_PN_CORR[[#This Row],[43979]]-Casos_PN_CORR[[#This Row],[43978]]</f>
        <v>0</v>
      </c>
      <c r="CH612">
        <f>+Casos_PN_CORR[[#This Row],[43980]]-Casos_PN_CORR[[#This Row],[43979]]</f>
        <v>0</v>
      </c>
      <c r="CI612">
        <f>+Casos_PN_CORR[[#This Row],[43981]]-Casos_PN_CORR[[#This Row],[43980]]</f>
        <v>0</v>
      </c>
      <c r="CJ612">
        <f>+Casos_PN_CORR[[#This Row],[43982]]-Casos_PN_CORR[[#This Row],[43981]]</f>
        <v>0</v>
      </c>
      <c r="CK612">
        <f>+Casos_PN_CORR[[#This Row],[43983]]-Casos_PN_CORR[[#This Row],[43982]]</f>
        <v>0</v>
      </c>
      <c r="CL612">
        <f>+Casos_PN_CORR[[#This Row],[43984]]-Casos_PN_CORR[[#This Row],[43983]]</f>
        <v>0</v>
      </c>
      <c r="CM612">
        <f>+Casos_PN_CORR[[#This Row],[43985]]-Casos_PN_CORR[[#This Row],[43984]]</f>
        <v>0</v>
      </c>
      <c r="CN612">
        <f>+Casos_PN_CORR[[#This Row],[43986]]-Casos_PN_CORR[[#This Row],[43985]]</f>
        <v>0</v>
      </c>
      <c r="CO612">
        <f>+Casos_PN_CORR[[#This Row],[43987]]-Casos_PN_CORR[[#This Row],[43986]]</f>
        <v>0</v>
      </c>
      <c r="CP612">
        <f>+Casos_PN_CORR[[#This Row],[43988]]-Casos_PN_CORR[[#This Row],[43987]]</f>
        <v>0</v>
      </c>
      <c r="CQ612">
        <f>+Casos_PN_CORR[[#This Row],[43989]]-Casos_PN_CORR[[#This Row],[43988]]</f>
        <v>0</v>
      </c>
      <c r="CR612">
        <f>+Casos_PN_CORR[[#This Row],[43990]]-Casos_PN_CORR[[#This Row],[43989]]</f>
        <v>0</v>
      </c>
      <c r="CS612">
        <f>+Casos_PN_CORR[[#This Row],[43991]]-Casos_PN_CORR[[#This Row],[43990]]</f>
        <v>0</v>
      </c>
      <c r="CT612">
        <f>+Casos_PN_CORR[[#This Row],[43992]]-Casos_PN_CORR[[#This Row],[43991]]</f>
        <v>0</v>
      </c>
      <c r="CU612">
        <f>+Casos_PN_CORR[[#This Row],[43993]]-Casos_PN_CORR[[#This Row],[43992]]</f>
        <v>0</v>
      </c>
    </row>
    <row r="613" spans="1:99" x14ac:dyDescent="0.3">
      <c r="A613">
        <v>20209</v>
      </c>
      <c r="B613" s="2" t="s">
        <v>212</v>
      </c>
      <c r="C613" s="2" t="s">
        <v>217</v>
      </c>
      <c r="D613" s="2" t="s">
        <v>279</v>
      </c>
      <c r="E613" s="4">
        <f t="shared" si="9"/>
        <v>0</v>
      </c>
      <c r="F613">
        <f>+Casos_PN_CORR[[#This Row],[43900]]</f>
        <v>0</v>
      </c>
      <c r="G613">
        <f>+Casos_PN_CORR[[#This Row],[43901]]-Casos_PN_CORR[[#This Row],[43900]]</f>
        <v>0</v>
      </c>
      <c r="H613">
        <f>+Casos_PN_CORR[[#This Row],[43902]]-Casos_PN_CORR[[#This Row],[43901]]</f>
        <v>0</v>
      </c>
      <c r="I613">
        <f>+Casos_PN_CORR[[#This Row],[43903]]-Casos_PN_CORR[[#This Row],[43902]]</f>
        <v>0</v>
      </c>
      <c r="J613">
        <f>+Casos_PN_CORR[[#This Row],[43904]]-Casos_PN_CORR[[#This Row],[43903]]</f>
        <v>0</v>
      </c>
      <c r="K613">
        <f>+Casos_PN_CORR[[#This Row],[43905]]-Casos_PN_CORR[[#This Row],[43904]]</f>
        <v>0</v>
      </c>
      <c r="L613">
        <f>+Casos_PN_CORR[[#This Row],[43906]]-Casos_PN_CORR[[#This Row],[43905]]</f>
        <v>0</v>
      </c>
      <c r="M613">
        <f>+Casos_PN_CORR[[#This Row],[43907]]-Casos_PN_CORR[[#This Row],[43906]]</f>
        <v>0</v>
      </c>
      <c r="N613">
        <f>+Casos_PN_CORR[[#This Row],[43908]]-Casos_PN_CORR[[#This Row],[43907]]</f>
        <v>0</v>
      </c>
      <c r="O613">
        <f>+Casos_PN_CORR[[#This Row],[43909]]-Casos_PN_CORR[[#This Row],[43908]]</f>
        <v>0</v>
      </c>
      <c r="P613">
        <f>+Casos_PN_CORR[[#This Row],[43910]]-Casos_PN_CORR[[#This Row],[43909]]</f>
        <v>0</v>
      </c>
      <c r="Q613">
        <f>+Casos_PN_CORR[[#This Row],[43911]]-Casos_PN_CORR[[#This Row],[43910]]</f>
        <v>0</v>
      </c>
      <c r="R613">
        <f>+Casos_PN_CORR[[#This Row],[43912]]-Casos_PN_CORR[[#This Row],[43911]]</f>
        <v>0</v>
      </c>
      <c r="S613">
        <f>+Casos_PN_CORR[[#This Row],[43913]]-Casos_PN_CORR[[#This Row],[43912]]</f>
        <v>0</v>
      </c>
      <c r="T613">
        <f>+Casos_PN_CORR[[#This Row],[43914]]-Casos_PN_CORR[[#This Row],[43913]]</f>
        <v>0</v>
      </c>
      <c r="U613">
        <f>+Casos_PN_CORR[[#This Row],[43915]]-Casos_PN_CORR[[#This Row],[43914]]</f>
        <v>0</v>
      </c>
      <c r="V613">
        <f>+Casos_PN_CORR[[#This Row],[43916]]-Casos_PN_CORR[[#This Row],[43915]]</f>
        <v>0</v>
      </c>
      <c r="W613">
        <f>+Casos_PN_CORR[[#This Row],[43917]]-Casos_PN_CORR[[#This Row],[43916]]</f>
        <v>0</v>
      </c>
      <c r="X613">
        <f>+Casos_PN_CORR[[#This Row],[43918]]-Casos_PN_CORR[[#This Row],[43917]]</f>
        <v>0</v>
      </c>
      <c r="Y613">
        <f>+Casos_PN_CORR[[#This Row],[43919]]-Casos_PN_CORR[[#This Row],[43918]]</f>
        <v>0</v>
      </c>
      <c r="Z613">
        <f>+Casos_PN_CORR[[#This Row],[43920]]-Casos_PN_CORR[[#This Row],[43919]]</f>
        <v>0</v>
      </c>
      <c r="AA613">
        <f>+Casos_PN_CORR[[#This Row],[43921]]-Casos_PN_CORR[[#This Row],[43920]]</f>
        <v>0</v>
      </c>
      <c r="AB613">
        <f>+Casos_PN_CORR[[#This Row],[43922]]-Casos_PN_CORR[[#This Row],[43921]]</f>
        <v>0</v>
      </c>
      <c r="AC613">
        <f>+Casos_PN_CORR[[#This Row],[43923]]-Casos_PN_CORR[[#This Row],[43922]]</f>
        <v>0</v>
      </c>
      <c r="AD613">
        <f>+Casos_PN_CORR[[#This Row],[43924]]-Casos_PN_CORR[[#This Row],[43923]]</f>
        <v>0</v>
      </c>
      <c r="AE613">
        <f>+Casos_PN_CORR[[#This Row],[43925]]-Casos_PN_CORR[[#This Row],[43924]]</f>
        <v>0</v>
      </c>
      <c r="AF613">
        <f>+Casos_PN_CORR[[#This Row],[43926]]-Casos_PN_CORR[[#This Row],[43925]]</f>
        <v>0</v>
      </c>
      <c r="AG613">
        <f>+Casos_PN_CORR[[#This Row],[43927]]-Casos_PN_CORR[[#This Row],[43926]]</f>
        <v>0</v>
      </c>
      <c r="AH613">
        <f>+Casos_PN_CORR[[#This Row],[43928]]-Casos_PN_CORR[[#This Row],[43927]]</f>
        <v>0</v>
      </c>
      <c r="AI613">
        <f>+Casos_PN_CORR[[#This Row],[43929]]-Casos_PN_CORR[[#This Row],[43928]]</f>
        <v>0</v>
      </c>
      <c r="AJ613">
        <f>+Casos_PN_CORR[[#This Row],[43930]]-Casos_PN_CORR[[#This Row],[43929]]</f>
        <v>0</v>
      </c>
      <c r="AK613">
        <f>+Casos_PN_CORR[[#This Row],[43931]]-Casos_PN_CORR[[#This Row],[43930]]</f>
        <v>0</v>
      </c>
      <c r="AL613">
        <f>+Casos_PN_CORR[[#This Row],[43932]]-Casos_PN_CORR[[#This Row],[43931]]</f>
        <v>0</v>
      </c>
      <c r="AM613">
        <f>+Casos_PN_CORR[[#This Row],[43933]]-Casos_PN_CORR[[#This Row],[43932]]</f>
        <v>0</v>
      </c>
      <c r="AN613">
        <f>+Casos_PN_CORR[[#This Row],[43934]]-Casos_PN_CORR[[#This Row],[43933]]</f>
        <v>0</v>
      </c>
      <c r="AO613">
        <f>+Casos_PN_CORR[[#This Row],[43935]]-Casos_PN_CORR[[#This Row],[43934]]</f>
        <v>0</v>
      </c>
      <c r="AP613">
        <f>+Casos_PN_CORR[[#This Row],[43936]]-Casos_PN_CORR[[#This Row],[43935]]</f>
        <v>0</v>
      </c>
      <c r="AQ613">
        <f>+Casos_PN_CORR[[#This Row],[43937]]-Casos_PN_CORR[[#This Row],[43936]]</f>
        <v>0</v>
      </c>
      <c r="AR613">
        <f>+Casos_PN_CORR[[#This Row],[43938]]-Casos_PN_CORR[[#This Row],[43937]]</f>
        <v>0</v>
      </c>
      <c r="AS613">
        <f>+Casos_PN_CORR[[#This Row],[43939]]-Casos_PN_CORR[[#This Row],[43938]]</f>
        <v>0</v>
      </c>
      <c r="AT613">
        <f>+Casos_PN_CORR[[#This Row],[43940]]-Casos_PN_CORR[[#This Row],[43939]]</f>
        <v>0</v>
      </c>
      <c r="AU613">
        <f>+Casos_PN_CORR[[#This Row],[43941]]-Casos_PN_CORR[[#This Row],[43940]]</f>
        <v>0</v>
      </c>
      <c r="AV613">
        <f>+Casos_PN_CORR[[#This Row],[43942]]-Casos_PN_CORR[[#This Row],[43941]]</f>
        <v>0</v>
      </c>
      <c r="AW613">
        <f>+Casos_PN_CORR[[#This Row],[43943]]-Casos_PN_CORR[[#This Row],[43942]]</f>
        <v>0</v>
      </c>
      <c r="AX613">
        <f>+Casos_PN_CORR[[#This Row],[43944]]-Casos_PN_CORR[[#This Row],[43943]]</f>
        <v>0</v>
      </c>
      <c r="AY613">
        <f>+Casos_PN_CORR[[#This Row],[43945]]-Casos_PN_CORR[[#This Row],[43944]]</f>
        <v>0</v>
      </c>
      <c r="AZ613">
        <f>+Casos_PN_CORR[[#This Row],[43946]]-Casos_PN_CORR[[#This Row],[43945]]</f>
        <v>0</v>
      </c>
      <c r="BA613">
        <f>+Casos_PN_CORR[[#This Row],[43947]]-Casos_PN_CORR[[#This Row],[43946]]</f>
        <v>0</v>
      </c>
      <c r="BB613">
        <f>+Casos_PN_CORR[[#This Row],[43948]]-Casos_PN_CORR[[#This Row],[43947]]</f>
        <v>0</v>
      </c>
      <c r="BC613">
        <f>+Casos_PN_CORR[[#This Row],[43949]]-Casos_PN_CORR[[#This Row],[43948]]</f>
        <v>0</v>
      </c>
      <c r="BD613">
        <f>+Casos_PN_CORR[[#This Row],[43950]]-Casos_PN_CORR[[#This Row],[43949]]</f>
        <v>0</v>
      </c>
      <c r="BE613">
        <f>+Casos_PN_CORR[[#This Row],[43951]]-Casos_PN_CORR[[#This Row],[43950]]</f>
        <v>0</v>
      </c>
      <c r="BF613">
        <f>+Casos_PN_CORR[[#This Row],[43952]]-Casos_PN_CORR[[#This Row],[43951]]</f>
        <v>0</v>
      </c>
      <c r="BG613">
        <f>+Casos_PN_CORR[[#This Row],[43953]]-Casos_PN_CORR[[#This Row],[43952]]</f>
        <v>0</v>
      </c>
      <c r="BH613">
        <f>+Casos_PN_CORR[[#This Row],[43954]]-Casos_PN_CORR[[#This Row],[43953]]</f>
        <v>0</v>
      </c>
      <c r="BI613">
        <f>+Casos_PN_CORR[[#This Row],[43955]]-Casos_PN_CORR[[#This Row],[43954]]</f>
        <v>0</v>
      </c>
      <c r="BJ613">
        <f>+Casos_PN_CORR[[#This Row],[43956]]-Casos_PN_CORR[[#This Row],[43955]]</f>
        <v>0</v>
      </c>
      <c r="BK613">
        <f>+Casos_PN_CORR[[#This Row],[43957]]-Casos_PN_CORR[[#This Row],[43956]]</f>
        <v>0</v>
      </c>
      <c r="BL613">
        <f>+Casos_PN_CORR[[#This Row],[43958]]-Casos_PN_CORR[[#This Row],[43957]]</f>
        <v>0</v>
      </c>
      <c r="BM613">
        <f>+Casos_PN_CORR[[#This Row],[43959]]-Casos_PN_CORR[[#This Row],[43958]]</f>
        <v>0</v>
      </c>
      <c r="BN613">
        <f>+Casos_PN_CORR[[#This Row],[43960]]-Casos_PN_CORR[[#This Row],[43959]]</f>
        <v>0</v>
      </c>
      <c r="BO613">
        <f>+Casos_PN_CORR[[#This Row],[43961]]-Casos_PN_CORR[[#This Row],[43960]]</f>
        <v>0</v>
      </c>
      <c r="BP613">
        <f>+Casos_PN_CORR[[#This Row],[43962]]-Casos_PN_CORR[[#This Row],[43961]]</f>
        <v>0</v>
      </c>
      <c r="BQ613">
        <f>+Casos_PN_CORR[[#This Row],[43963]]-Casos_PN_CORR[[#This Row],[43962]]</f>
        <v>0</v>
      </c>
      <c r="BR613">
        <f>+Casos_PN_CORR[[#This Row],[43964]]-Casos_PN_CORR[[#This Row],[43963]]</f>
        <v>0</v>
      </c>
      <c r="BS613">
        <f>+Casos_PN_CORR[[#This Row],[43965]]-Casos_PN_CORR[[#This Row],[43964]]</f>
        <v>0</v>
      </c>
      <c r="BT613">
        <f>+Casos_PN_CORR[[#This Row],[43966]]-Casos_PN_CORR[[#This Row],[43965]]</f>
        <v>0</v>
      </c>
      <c r="BU613">
        <f>+Casos_PN_CORR[[#This Row],[43967]]-Casos_PN_CORR[[#This Row],[43966]]</f>
        <v>0</v>
      </c>
      <c r="BV613">
        <f>+Casos_PN_CORR[[#This Row],[43968]]-Casos_PN_CORR[[#This Row],[43967]]</f>
        <v>0</v>
      </c>
      <c r="BW613">
        <f>+Casos_PN_CORR[[#This Row],[43969]]-Casos_PN_CORR[[#This Row],[43968]]</f>
        <v>0</v>
      </c>
      <c r="BX613">
        <f>+Casos_PN_CORR[[#This Row],[43970]]-Casos_PN_CORR[[#This Row],[43969]]</f>
        <v>0</v>
      </c>
      <c r="BY613">
        <f>+Casos_PN_CORR[[#This Row],[43971]]-Casos_PN_CORR[[#This Row],[43970]]</f>
        <v>0</v>
      </c>
      <c r="BZ613">
        <f>+Casos_PN_CORR[[#This Row],[43972]]-Casos_PN_CORR[[#This Row],[43971]]</f>
        <v>0</v>
      </c>
      <c r="CA613">
        <f>+Casos_PN_CORR[[#This Row],[43973]]-Casos_PN_CORR[[#This Row],[43972]]</f>
        <v>0</v>
      </c>
      <c r="CB613">
        <f>+Casos_PN_CORR[[#This Row],[43974]]-Casos_PN_CORR[[#This Row],[43973]]</f>
        <v>0</v>
      </c>
      <c r="CC613">
        <f>+Casos_PN_CORR[[#This Row],[43975]]-Casos_PN_CORR[[#This Row],[43974]]</f>
        <v>0</v>
      </c>
      <c r="CD613">
        <f>+Casos_PN_CORR[[#This Row],[43976]]-Casos_PN_CORR[[#This Row],[43975]]</f>
        <v>0</v>
      </c>
      <c r="CE613">
        <f>+Casos_PN_CORR[[#This Row],[43977]]-Casos_PN_CORR[[#This Row],[43976]]</f>
        <v>0</v>
      </c>
      <c r="CF613">
        <f>+Casos_PN_CORR[[#This Row],[43978]]-Casos_PN_CORR[[#This Row],[43977]]</f>
        <v>0</v>
      </c>
      <c r="CG613">
        <f>+Casos_PN_CORR[[#This Row],[43979]]-Casos_PN_CORR[[#This Row],[43978]]</f>
        <v>0</v>
      </c>
      <c r="CH613">
        <f>+Casos_PN_CORR[[#This Row],[43980]]-Casos_PN_CORR[[#This Row],[43979]]</f>
        <v>0</v>
      </c>
      <c r="CI613">
        <f>+Casos_PN_CORR[[#This Row],[43981]]-Casos_PN_CORR[[#This Row],[43980]]</f>
        <v>0</v>
      </c>
      <c r="CJ613">
        <f>+Casos_PN_CORR[[#This Row],[43982]]-Casos_PN_CORR[[#This Row],[43981]]</f>
        <v>0</v>
      </c>
      <c r="CK613">
        <f>+Casos_PN_CORR[[#This Row],[43983]]-Casos_PN_CORR[[#This Row],[43982]]</f>
        <v>0</v>
      </c>
      <c r="CL613">
        <f>+Casos_PN_CORR[[#This Row],[43984]]-Casos_PN_CORR[[#This Row],[43983]]</f>
        <v>0</v>
      </c>
      <c r="CM613">
        <f>+Casos_PN_CORR[[#This Row],[43985]]-Casos_PN_CORR[[#This Row],[43984]]</f>
        <v>0</v>
      </c>
      <c r="CN613">
        <f>+Casos_PN_CORR[[#This Row],[43986]]-Casos_PN_CORR[[#This Row],[43985]]</f>
        <v>0</v>
      </c>
      <c r="CO613">
        <f>+Casos_PN_CORR[[#This Row],[43987]]-Casos_PN_CORR[[#This Row],[43986]]</f>
        <v>0</v>
      </c>
      <c r="CP613">
        <f>+Casos_PN_CORR[[#This Row],[43988]]-Casos_PN_CORR[[#This Row],[43987]]</f>
        <v>0</v>
      </c>
      <c r="CQ613">
        <f>+Casos_PN_CORR[[#This Row],[43989]]-Casos_PN_CORR[[#This Row],[43988]]</f>
        <v>0</v>
      </c>
      <c r="CR613">
        <f>+Casos_PN_CORR[[#This Row],[43990]]-Casos_PN_CORR[[#This Row],[43989]]</f>
        <v>0</v>
      </c>
      <c r="CS613">
        <f>+Casos_PN_CORR[[#This Row],[43991]]-Casos_PN_CORR[[#This Row],[43990]]</f>
        <v>0</v>
      </c>
      <c r="CT613">
        <f>+Casos_PN_CORR[[#This Row],[43992]]-Casos_PN_CORR[[#This Row],[43991]]</f>
        <v>0</v>
      </c>
      <c r="CU613">
        <f>+Casos_PN_CORR[[#This Row],[43993]]-Casos_PN_CORR[[#This Row],[43992]]</f>
        <v>0</v>
      </c>
    </row>
    <row r="614" spans="1:99" x14ac:dyDescent="0.3">
      <c r="A614">
        <v>130718</v>
      </c>
      <c r="B614" s="2" t="s">
        <v>102</v>
      </c>
      <c r="C614" s="2" t="s">
        <v>138</v>
      </c>
      <c r="D614" s="2" t="s">
        <v>279</v>
      </c>
      <c r="E614" s="4">
        <f t="shared" si="9"/>
        <v>0</v>
      </c>
      <c r="F614">
        <f>+Casos_PN_CORR[[#This Row],[43900]]</f>
        <v>0</v>
      </c>
      <c r="G614">
        <f>+Casos_PN_CORR[[#This Row],[43901]]-Casos_PN_CORR[[#This Row],[43900]]</f>
        <v>0</v>
      </c>
      <c r="H614">
        <f>+Casos_PN_CORR[[#This Row],[43902]]-Casos_PN_CORR[[#This Row],[43901]]</f>
        <v>0</v>
      </c>
      <c r="I614">
        <f>+Casos_PN_CORR[[#This Row],[43903]]-Casos_PN_CORR[[#This Row],[43902]]</f>
        <v>0</v>
      </c>
      <c r="J614">
        <f>+Casos_PN_CORR[[#This Row],[43904]]-Casos_PN_CORR[[#This Row],[43903]]</f>
        <v>0</v>
      </c>
      <c r="K614">
        <f>+Casos_PN_CORR[[#This Row],[43905]]-Casos_PN_CORR[[#This Row],[43904]]</f>
        <v>0</v>
      </c>
      <c r="L614">
        <f>+Casos_PN_CORR[[#This Row],[43906]]-Casos_PN_CORR[[#This Row],[43905]]</f>
        <v>0</v>
      </c>
      <c r="M614">
        <f>+Casos_PN_CORR[[#This Row],[43907]]-Casos_PN_CORR[[#This Row],[43906]]</f>
        <v>0</v>
      </c>
      <c r="N614">
        <f>+Casos_PN_CORR[[#This Row],[43908]]-Casos_PN_CORR[[#This Row],[43907]]</f>
        <v>0</v>
      </c>
      <c r="O614">
        <f>+Casos_PN_CORR[[#This Row],[43909]]-Casos_PN_CORR[[#This Row],[43908]]</f>
        <v>0</v>
      </c>
      <c r="P614">
        <f>+Casos_PN_CORR[[#This Row],[43910]]-Casos_PN_CORR[[#This Row],[43909]]</f>
        <v>0</v>
      </c>
      <c r="Q614">
        <f>+Casos_PN_CORR[[#This Row],[43911]]-Casos_PN_CORR[[#This Row],[43910]]</f>
        <v>0</v>
      </c>
      <c r="R614">
        <f>+Casos_PN_CORR[[#This Row],[43912]]-Casos_PN_CORR[[#This Row],[43911]]</f>
        <v>0</v>
      </c>
      <c r="S614">
        <f>+Casos_PN_CORR[[#This Row],[43913]]-Casos_PN_CORR[[#This Row],[43912]]</f>
        <v>0</v>
      </c>
      <c r="T614">
        <f>+Casos_PN_CORR[[#This Row],[43914]]-Casos_PN_CORR[[#This Row],[43913]]</f>
        <v>0</v>
      </c>
      <c r="U614">
        <f>+Casos_PN_CORR[[#This Row],[43915]]-Casos_PN_CORR[[#This Row],[43914]]</f>
        <v>0</v>
      </c>
      <c r="V614">
        <f>+Casos_PN_CORR[[#This Row],[43916]]-Casos_PN_CORR[[#This Row],[43915]]</f>
        <v>0</v>
      </c>
      <c r="W614">
        <f>+Casos_PN_CORR[[#This Row],[43917]]-Casos_PN_CORR[[#This Row],[43916]]</f>
        <v>0</v>
      </c>
      <c r="X614">
        <f>+Casos_PN_CORR[[#This Row],[43918]]-Casos_PN_CORR[[#This Row],[43917]]</f>
        <v>0</v>
      </c>
      <c r="Y614">
        <f>+Casos_PN_CORR[[#This Row],[43919]]-Casos_PN_CORR[[#This Row],[43918]]</f>
        <v>0</v>
      </c>
      <c r="Z614">
        <f>+Casos_PN_CORR[[#This Row],[43920]]-Casos_PN_CORR[[#This Row],[43919]]</f>
        <v>0</v>
      </c>
      <c r="AA614">
        <f>+Casos_PN_CORR[[#This Row],[43921]]-Casos_PN_CORR[[#This Row],[43920]]</f>
        <v>0</v>
      </c>
      <c r="AB614">
        <f>+Casos_PN_CORR[[#This Row],[43922]]-Casos_PN_CORR[[#This Row],[43921]]</f>
        <v>0</v>
      </c>
      <c r="AC614">
        <f>+Casos_PN_CORR[[#This Row],[43923]]-Casos_PN_CORR[[#This Row],[43922]]</f>
        <v>0</v>
      </c>
      <c r="AD614">
        <f>+Casos_PN_CORR[[#This Row],[43924]]-Casos_PN_CORR[[#This Row],[43923]]</f>
        <v>0</v>
      </c>
      <c r="AE614">
        <f>+Casos_PN_CORR[[#This Row],[43925]]-Casos_PN_CORR[[#This Row],[43924]]</f>
        <v>0</v>
      </c>
      <c r="AF614">
        <f>+Casos_PN_CORR[[#This Row],[43926]]-Casos_PN_CORR[[#This Row],[43925]]</f>
        <v>0</v>
      </c>
      <c r="AG614">
        <f>+Casos_PN_CORR[[#This Row],[43927]]-Casos_PN_CORR[[#This Row],[43926]]</f>
        <v>0</v>
      </c>
      <c r="AH614">
        <f>+Casos_PN_CORR[[#This Row],[43928]]-Casos_PN_CORR[[#This Row],[43927]]</f>
        <v>0</v>
      </c>
      <c r="AI614">
        <f>+Casos_PN_CORR[[#This Row],[43929]]-Casos_PN_CORR[[#This Row],[43928]]</f>
        <v>0</v>
      </c>
      <c r="AJ614">
        <f>+Casos_PN_CORR[[#This Row],[43930]]-Casos_PN_CORR[[#This Row],[43929]]</f>
        <v>0</v>
      </c>
      <c r="AK614">
        <f>+Casos_PN_CORR[[#This Row],[43931]]-Casos_PN_CORR[[#This Row],[43930]]</f>
        <v>0</v>
      </c>
      <c r="AL614">
        <f>+Casos_PN_CORR[[#This Row],[43932]]-Casos_PN_CORR[[#This Row],[43931]]</f>
        <v>0</v>
      </c>
      <c r="AM614">
        <f>+Casos_PN_CORR[[#This Row],[43933]]-Casos_PN_CORR[[#This Row],[43932]]</f>
        <v>0</v>
      </c>
      <c r="AN614">
        <f>+Casos_PN_CORR[[#This Row],[43934]]-Casos_PN_CORR[[#This Row],[43933]]</f>
        <v>0</v>
      </c>
      <c r="AO614">
        <f>+Casos_PN_CORR[[#This Row],[43935]]-Casos_PN_CORR[[#This Row],[43934]]</f>
        <v>0</v>
      </c>
      <c r="AP614">
        <f>+Casos_PN_CORR[[#This Row],[43936]]-Casos_PN_CORR[[#This Row],[43935]]</f>
        <v>0</v>
      </c>
      <c r="AQ614">
        <f>+Casos_PN_CORR[[#This Row],[43937]]-Casos_PN_CORR[[#This Row],[43936]]</f>
        <v>0</v>
      </c>
      <c r="AR614">
        <f>+Casos_PN_CORR[[#This Row],[43938]]-Casos_PN_CORR[[#This Row],[43937]]</f>
        <v>0</v>
      </c>
      <c r="AS614">
        <f>+Casos_PN_CORR[[#This Row],[43939]]-Casos_PN_CORR[[#This Row],[43938]]</f>
        <v>0</v>
      </c>
      <c r="AT614">
        <f>+Casos_PN_CORR[[#This Row],[43940]]-Casos_PN_CORR[[#This Row],[43939]]</f>
        <v>0</v>
      </c>
      <c r="AU614">
        <f>+Casos_PN_CORR[[#This Row],[43941]]-Casos_PN_CORR[[#This Row],[43940]]</f>
        <v>0</v>
      </c>
      <c r="AV614">
        <f>+Casos_PN_CORR[[#This Row],[43942]]-Casos_PN_CORR[[#This Row],[43941]]</f>
        <v>0</v>
      </c>
      <c r="AW614">
        <f>+Casos_PN_CORR[[#This Row],[43943]]-Casos_PN_CORR[[#This Row],[43942]]</f>
        <v>0</v>
      </c>
      <c r="AX614">
        <f>+Casos_PN_CORR[[#This Row],[43944]]-Casos_PN_CORR[[#This Row],[43943]]</f>
        <v>0</v>
      </c>
      <c r="AY614">
        <f>+Casos_PN_CORR[[#This Row],[43945]]-Casos_PN_CORR[[#This Row],[43944]]</f>
        <v>0</v>
      </c>
      <c r="AZ614">
        <f>+Casos_PN_CORR[[#This Row],[43946]]-Casos_PN_CORR[[#This Row],[43945]]</f>
        <v>0</v>
      </c>
      <c r="BA614">
        <f>+Casos_PN_CORR[[#This Row],[43947]]-Casos_PN_CORR[[#This Row],[43946]]</f>
        <v>0</v>
      </c>
      <c r="BB614">
        <f>+Casos_PN_CORR[[#This Row],[43948]]-Casos_PN_CORR[[#This Row],[43947]]</f>
        <v>0</v>
      </c>
      <c r="BC614">
        <f>+Casos_PN_CORR[[#This Row],[43949]]-Casos_PN_CORR[[#This Row],[43948]]</f>
        <v>0</v>
      </c>
      <c r="BD614">
        <f>+Casos_PN_CORR[[#This Row],[43950]]-Casos_PN_CORR[[#This Row],[43949]]</f>
        <v>0</v>
      </c>
      <c r="BE614">
        <f>+Casos_PN_CORR[[#This Row],[43951]]-Casos_PN_CORR[[#This Row],[43950]]</f>
        <v>0</v>
      </c>
      <c r="BF614">
        <f>+Casos_PN_CORR[[#This Row],[43952]]-Casos_PN_CORR[[#This Row],[43951]]</f>
        <v>0</v>
      </c>
      <c r="BG614">
        <f>+Casos_PN_CORR[[#This Row],[43953]]-Casos_PN_CORR[[#This Row],[43952]]</f>
        <v>0</v>
      </c>
      <c r="BH614">
        <f>+Casos_PN_CORR[[#This Row],[43954]]-Casos_PN_CORR[[#This Row],[43953]]</f>
        <v>0</v>
      </c>
      <c r="BI614">
        <f>+Casos_PN_CORR[[#This Row],[43955]]-Casos_PN_CORR[[#This Row],[43954]]</f>
        <v>0</v>
      </c>
      <c r="BJ614">
        <f>+Casos_PN_CORR[[#This Row],[43956]]-Casos_PN_CORR[[#This Row],[43955]]</f>
        <v>0</v>
      </c>
      <c r="BK614">
        <f>+Casos_PN_CORR[[#This Row],[43957]]-Casos_PN_CORR[[#This Row],[43956]]</f>
        <v>0</v>
      </c>
      <c r="BL614">
        <f>+Casos_PN_CORR[[#This Row],[43958]]-Casos_PN_CORR[[#This Row],[43957]]</f>
        <v>0</v>
      </c>
      <c r="BM614">
        <f>+Casos_PN_CORR[[#This Row],[43959]]-Casos_PN_CORR[[#This Row],[43958]]</f>
        <v>0</v>
      </c>
      <c r="BN614">
        <f>+Casos_PN_CORR[[#This Row],[43960]]-Casos_PN_CORR[[#This Row],[43959]]</f>
        <v>0</v>
      </c>
      <c r="BO614">
        <f>+Casos_PN_CORR[[#This Row],[43961]]-Casos_PN_CORR[[#This Row],[43960]]</f>
        <v>0</v>
      </c>
      <c r="BP614">
        <f>+Casos_PN_CORR[[#This Row],[43962]]-Casos_PN_CORR[[#This Row],[43961]]</f>
        <v>0</v>
      </c>
      <c r="BQ614">
        <f>+Casos_PN_CORR[[#This Row],[43963]]-Casos_PN_CORR[[#This Row],[43962]]</f>
        <v>0</v>
      </c>
      <c r="BR614">
        <f>+Casos_PN_CORR[[#This Row],[43964]]-Casos_PN_CORR[[#This Row],[43963]]</f>
        <v>0</v>
      </c>
      <c r="BS614">
        <f>+Casos_PN_CORR[[#This Row],[43965]]-Casos_PN_CORR[[#This Row],[43964]]</f>
        <v>0</v>
      </c>
      <c r="BT614">
        <f>+Casos_PN_CORR[[#This Row],[43966]]-Casos_PN_CORR[[#This Row],[43965]]</f>
        <v>0</v>
      </c>
      <c r="BU614">
        <f>+Casos_PN_CORR[[#This Row],[43967]]-Casos_PN_CORR[[#This Row],[43966]]</f>
        <v>0</v>
      </c>
      <c r="BV614">
        <f>+Casos_PN_CORR[[#This Row],[43968]]-Casos_PN_CORR[[#This Row],[43967]]</f>
        <v>0</v>
      </c>
      <c r="BW614">
        <f>+Casos_PN_CORR[[#This Row],[43969]]-Casos_PN_CORR[[#This Row],[43968]]</f>
        <v>0</v>
      </c>
      <c r="BX614">
        <f>+Casos_PN_CORR[[#This Row],[43970]]-Casos_PN_CORR[[#This Row],[43969]]</f>
        <v>0</v>
      </c>
      <c r="BY614">
        <f>+Casos_PN_CORR[[#This Row],[43971]]-Casos_PN_CORR[[#This Row],[43970]]</f>
        <v>0</v>
      </c>
      <c r="BZ614">
        <f>+Casos_PN_CORR[[#This Row],[43972]]-Casos_PN_CORR[[#This Row],[43971]]</f>
        <v>0</v>
      </c>
      <c r="CA614">
        <f>+Casos_PN_CORR[[#This Row],[43973]]-Casos_PN_CORR[[#This Row],[43972]]</f>
        <v>0</v>
      </c>
      <c r="CB614">
        <f>+Casos_PN_CORR[[#This Row],[43974]]-Casos_PN_CORR[[#This Row],[43973]]</f>
        <v>0</v>
      </c>
      <c r="CC614">
        <f>+Casos_PN_CORR[[#This Row],[43975]]-Casos_PN_CORR[[#This Row],[43974]]</f>
        <v>0</v>
      </c>
      <c r="CD614">
        <f>+Casos_PN_CORR[[#This Row],[43976]]-Casos_PN_CORR[[#This Row],[43975]]</f>
        <v>0</v>
      </c>
      <c r="CE614">
        <f>+Casos_PN_CORR[[#This Row],[43977]]-Casos_PN_CORR[[#This Row],[43976]]</f>
        <v>0</v>
      </c>
      <c r="CF614">
        <f>+Casos_PN_CORR[[#This Row],[43978]]-Casos_PN_CORR[[#This Row],[43977]]</f>
        <v>0</v>
      </c>
      <c r="CG614">
        <f>+Casos_PN_CORR[[#This Row],[43979]]-Casos_PN_CORR[[#This Row],[43978]]</f>
        <v>0</v>
      </c>
      <c r="CH614">
        <f>+Casos_PN_CORR[[#This Row],[43980]]-Casos_PN_CORR[[#This Row],[43979]]</f>
        <v>0</v>
      </c>
      <c r="CI614">
        <f>+Casos_PN_CORR[[#This Row],[43981]]-Casos_PN_CORR[[#This Row],[43980]]</f>
        <v>0</v>
      </c>
      <c r="CJ614">
        <f>+Casos_PN_CORR[[#This Row],[43982]]-Casos_PN_CORR[[#This Row],[43981]]</f>
        <v>0</v>
      </c>
      <c r="CK614">
        <f>+Casos_PN_CORR[[#This Row],[43983]]-Casos_PN_CORR[[#This Row],[43982]]</f>
        <v>0</v>
      </c>
      <c r="CL614">
        <f>+Casos_PN_CORR[[#This Row],[43984]]-Casos_PN_CORR[[#This Row],[43983]]</f>
        <v>0</v>
      </c>
      <c r="CM614">
        <f>+Casos_PN_CORR[[#This Row],[43985]]-Casos_PN_CORR[[#This Row],[43984]]</f>
        <v>0</v>
      </c>
      <c r="CN614">
        <f>+Casos_PN_CORR[[#This Row],[43986]]-Casos_PN_CORR[[#This Row],[43985]]</f>
        <v>0</v>
      </c>
      <c r="CO614">
        <f>+Casos_PN_CORR[[#This Row],[43987]]-Casos_PN_CORR[[#This Row],[43986]]</f>
        <v>0</v>
      </c>
      <c r="CP614">
        <f>+Casos_PN_CORR[[#This Row],[43988]]-Casos_PN_CORR[[#This Row],[43987]]</f>
        <v>0</v>
      </c>
      <c r="CQ614">
        <f>+Casos_PN_CORR[[#This Row],[43989]]-Casos_PN_CORR[[#This Row],[43988]]</f>
        <v>0</v>
      </c>
      <c r="CR614">
        <f>+Casos_PN_CORR[[#This Row],[43990]]-Casos_PN_CORR[[#This Row],[43989]]</f>
        <v>0</v>
      </c>
      <c r="CS614">
        <f>+Casos_PN_CORR[[#This Row],[43991]]-Casos_PN_CORR[[#This Row],[43990]]</f>
        <v>0</v>
      </c>
      <c r="CT614">
        <f>+Casos_PN_CORR[[#This Row],[43992]]-Casos_PN_CORR[[#This Row],[43991]]</f>
        <v>0</v>
      </c>
      <c r="CU614">
        <f>+Casos_PN_CORR[[#This Row],[43993]]-Casos_PN_CORR[[#This Row],[43992]]</f>
        <v>0</v>
      </c>
    </row>
    <row r="615" spans="1:99" x14ac:dyDescent="0.3">
      <c r="A615">
        <v>30114</v>
      </c>
      <c r="B615" s="2" t="s">
        <v>144</v>
      </c>
      <c r="C615" s="2" t="s">
        <v>144</v>
      </c>
      <c r="D615" s="2" t="s">
        <v>440</v>
      </c>
      <c r="E615" s="4">
        <f t="shared" si="9"/>
        <v>0</v>
      </c>
      <c r="F615">
        <f>+Casos_PN_CORR[[#This Row],[43900]]</f>
        <v>0</v>
      </c>
      <c r="G615">
        <f>+Casos_PN_CORR[[#This Row],[43901]]-Casos_PN_CORR[[#This Row],[43900]]</f>
        <v>0</v>
      </c>
      <c r="H615">
        <f>+Casos_PN_CORR[[#This Row],[43902]]-Casos_PN_CORR[[#This Row],[43901]]</f>
        <v>0</v>
      </c>
      <c r="I615">
        <f>+Casos_PN_CORR[[#This Row],[43903]]-Casos_PN_CORR[[#This Row],[43902]]</f>
        <v>0</v>
      </c>
      <c r="J615">
        <f>+Casos_PN_CORR[[#This Row],[43904]]-Casos_PN_CORR[[#This Row],[43903]]</f>
        <v>0</v>
      </c>
      <c r="K615">
        <f>+Casos_PN_CORR[[#This Row],[43905]]-Casos_PN_CORR[[#This Row],[43904]]</f>
        <v>0</v>
      </c>
      <c r="L615">
        <f>+Casos_PN_CORR[[#This Row],[43906]]-Casos_PN_CORR[[#This Row],[43905]]</f>
        <v>0</v>
      </c>
      <c r="M615">
        <f>+Casos_PN_CORR[[#This Row],[43907]]-Casos_PN_CORR[[#This Row],[43906]]</f>
        <v>0</v>
      </c>
      <c r="N615">
        <f>+Casos_PN_CORR[[#This Row],[43908]]-Casos_PN_CORR[[#This Row],[43907]]</f>
        <v>0</v>
      </c>
      <c r="O615">
        <f>+Casos_PN_CORR[[#This Row],[43909]]-Casos_PN_CORR[[#This Row],[43908]]</f>
        <v>0</v>
      </c>
      <c r="P615">
        <f>+Casos_PN_CORR[[#This Row],[43910]]-Casos_PN_CORR[[#This Row],[43909]]</f>
        <v>0</v>
      </c>
      <c r="Q615">
        <f>+Casos_PN_CORR[[#This Row],[43911]]-Casos_PN_CORR[[#This Row],[43910]]</f>
        <v>0</v>
      </c>
      <c r="R615">
        <f>+Casos_PN_CORR[[#This Row],[43912]]-Casos_PN_CORR[[#This Row],[43911]]</f>
        <v>0</v>
      </c>
      <c r="S615">
        <f>+Casos_PN_CORR[[#This Row],[43913]]-Casos_PN_CORR[[#This Row],[43912]]</f>
        <v>0</v>
      </c>
      <c r="T615">
        <f>+Casos_PN_CORR[[#This Row],[43914]]-Casos_PN_CORR[[#This Row],[43913]]</f>
        <v>0</v>
      </c>
      <c r="U615">
        <f>+Casos_PN_CORR[[#This Row],[43915]]-Casos_PN_CORR[[#This Row],[43914]]</f>
        <v>0</v>
      </c>
      <c r="V615">
        <f>+Casos_PN_CORR[[#This Row],[43916]]-Casos_PN_CORR[[#This Row],[43915]]</f>
        <v>0</v>
      </c>
      <c r="W615">
        <f>+Casos_PN_CORR[[#This Row],[43917]]-Casos_PN_CORR[[#This Row],[43916]]</f>
        <v>0</v>
      </c>
      <c r="X615">
        <f>+Casos_PN_CORR[[#This Row],[43918]]-Casos_PN_CORR[[#This Row],[43917]]</f>
        <v>0</v>
      </c>
      <c r="Y615">
        <f>+Casos_PN_CORR[[#This Row],[43919]]-Casos_PN_CORR[[#This Row],[43918]]</f>
        <v>0</v>
      </c>
      <c r="Z615">
        <f>+Casos_PN_CORR[[#This Row],[43920]]-Casos_PN_CORR[[#This Row],[43919]]</f>
        <v>0</v>
      </c>
      <c r="AA615">
        <f>+Casos_PN_CORR[[#This Row],[43921]]-Casos_PN_CORR[[#This Row],[43920]]</f>
        <v>0</v>
      </c>
      <c r="AB615">
        <f>+Casos_PN_CORR[[#This Row],[43922]]-Casos_PN_CORR[[#This Row],[43921]]</f>
        <v>0</v>
      </c>
      <c r="AC615">
        <f>+Casos_PN_CORR[[#This Row],[43923]]-Casos_PN_CORR[[#This Row],[43922]]</f>
        <v>0</v>
      </c>
      <c r="AD615">
        <f>+Casos_PN_CORR[[#This Row],[43924]]-Casos_PN_CORR[[#This Row],[43923]]</f>
        <v>0</v>
      </c>
      <c r="AE615">
        <f>+Casos_PN_CORR[[#This Row],[43925]]-Casos_PN_CORR[[#This Row],[43924]]</f>
        <v>0</v>
      </c>
      <c r="AF615">
        <f>+Casos_PN_CORR[[#This Row],[43926]]-Casos_PN_CORR[[#This Row],[43925]]</f>
        <v>0</v>
      </c>
      <c r="AG615">
        <f>+Casos_PN_CORR[[#This Row],[43927]]-Casos_PN_CORR[[#This Row],[43926]]</f>
        <v>0</v>
      </c>
      <c r="AH615">
        <f>+Casos_PN_CORR[[#This Row],[43928]]-Casos_PN_CORR[[#This Row],[43927]]</f>
        <v>0</v>
      </c>
      <c r="AI615">
        <f>+Casos_PN_CORR[[#This Row],[43929]]-Casos_PN_CORR[[#This Row],[43928]]</f>
        <v>0</v>
      </c>
      <c r="AJ615">
        <f>+Casos_PN_CORR[[#This Row],[43930]]-Casos_PN_CORR[[#This Row],[43929]]</f>
        <v>0</v>
      </c>
      <c r="AK615">
        <f>+Casos_PN_CORR[[#This Row],[43931]]-Casos_PN_CORR[[#This Row],[43930]]</f>
        <v>0</v>
      </c>
      <c r="AL615">
        <f>+Casos_PN_CORR[[#This Row],[43932]]-Casos_PN_CORR[[#This Row],[43931]]</f>
        <v>0</v>
      </c>
      <c r="AM615">
        <f>+Casos_PN_CORR[[#This Row],[43933]]-Casos_PN_CORR[[#This Row],[43932]]</f>
        <v>0</v>
      </c>
      <c r="AN615">
        <f>+Casos_PN_CORR[[#This Row],[43934]]-Casos_PN_CORR[[#This Row],[43933]]</f>
        <v>0</v>
      </c>
      <c r="AO615">
        <f>+Casos_PN_CORR[[#This Row],[43935]]-Casos_PN_CORR[[#This Row],[43934]]</f>
        <v>0</v>
      </c>
      <c r="AP615">
        <f>+Casos_PN_CORR[[#This Row],[43936]]-Casos_PN_CORR[[#This Row],[43935]]</f>
        <v>0</v>
      </c>
      <c r="AQ615">
        <f>+Casos_PN_CORR[[#This Row],[43937]]-Casos_PN_CORR[[#This Row],[43936]]</f>
        <v>0</v>
      </c>
      <c r="AR615">
        <f>+Casos_PN_CORR[[#This Row],[43938]]-Casos_PN_CORR[[#This Row],[43937]]</f>
        <v>0</v>
      </c>
      <c r="AS615">
        <f>+Casos_PN_CORR[[#This Row],[43939]]-Casos_PN_CORR[[#This Row],[43938]]</f>
        <v>0</v>
      </c>
      <c r="AT615">
        <f>+Casos_PN_CORR[[#This Row],[43940]]-Casos_PN_CORR[[#This Row],[43939]]</f>
        <v>0</v>
      </c>
      <c r="AU615">
        <f>+Casos_PN_CORR[[#This Row],[43941]]-Casos_PN_CORR[[#This Row],[43940]]</f>
        <v>0</v>
      </c>
      <c r="AV615">
        <f>+Casos_PN_CORR[[#This Row],[43942]]-Casos_PN_CORR[[#This Row],[43941]]</f>
        <v>0</v>
      </c>
      <c r="AW615">
        <f>+Casos_PN_CORR[[#This Row],[43943]]-Casos_PN_CORR[[#This Row],[43942]]</f>
        <v>0</v>
      </c>
      <c r="AX615">
        <f>+Casos_PN_CORR[[#This Row],[43944]]-Casos_PN_CORR[[#This Row],[43943]]</f>
        <v>0</v>
      </c>
      <c r="AY615">
        <f>+Casos_PN_CORR[[#This Row],[43945]]-Casos_PN_CORR[[#This Row],[43944]]</f>
        <v>0</v>
      </c>
      <c r="AZ615">
        <f>+Casos_PN_CORR[[#This Row],[43946]]-Casos_PN_CORR[[#This Row],[43945]]</f>
        <v>0</v>
      </c>
      <c r="BA615">
        <f>+Casos_PN_CORR[[#This Row],[43947]]-Casos_PN_CORR[[#This Row],[43946]]</f>
        <v>0</v>
      </c>
      <c r="BB615">
        <f>+Casos_PN_CORR[[#This Row],[43948]]-Casos_PN_CORR[[#This Row],[43947]]</f>
        <v>0</v>
      </c>
      <c r="BC615">
        <f>+Casos_PN_CORR[[#This Row],[43949]]-Casos_PN_CORR[[#This Row],[43948]]</f>
        <v>0</v>
      </c>
      <c r="BD615">
        <f>+Casos_PN_CORR[[#This Row],[43950]]-Casos_PN_CORR[[#This Row],[43949]]</f>
        <v>0</v>
      </c>
      <c r="BE615">
        <f>+Casos_PN_CORR[[#This Row],[43951]]-Casos_PN_CORR[[#This Row],[43950]]</f>
        <v>0</v>
      </c>
      <c r="BF615">
        <f>+Casos_PN_CORR[[#This Row],[43952]]-Casos_PN_CORR[[#This Row],[43951]]</f>
        <v>0</v>
      </c>
      <c r="BG615">
        <f>+Casos_PN_CORR[[#This Row],[43953]]-Casos_PN_CORR[[#This Row],[43952]]</f>
        <v>0</v>
      </c>
      <c r="BH615">
        <f>+Casos_PN_CORR[[#This Row],[43954]]-Casos_PN_CORR[[#This Row],[43953]]</f>
        <v>0</v>
      </c>
      <c r="BI615">
        <f>+Casos_PN_CORR[[#This Row],[43955]]-Casos_PN_CORR[[#This Row],[43954]]</f>
        <v>0</v>
      </c>
      <c r="BJ615">
        <f>+Casos_PN_CORR[[#This Row],[43956]]-Casos_PN_CORR[[#This Row],[43955]]</f>
        <v>0</v>
      </c>
      <c r="BK615">
        <f>+Casos_PN_CORR[[#This Row],[43957]]-Casos_PN_CORR[[#This Row],[43956]]</f>
        <v>0</v>
      </c>
      <c r="BL615">
        <f>+Casos_PN_CORR[[#This Row],[43958]]-Casos_PN_CORR[[#This Row],[43957]]</f>
        <v>0</v>
      </c>
      <c r="BM615">
        <f>+Casos_PN_CORR[[#This Row],[43959]]-Casos_PN_CORR[[#This Row],[43958]]</f>
        <v>0</v>
      </c>
      <c r="BN615">
        <f>+Casos_PN_CORR[[#This Row],[43960]]-Casos_PN_CORR[[#This Row],[43959]]</f>
        <v>0</v>
      </c>
      <c r="BO615">
        <f>+Casos_PN_CORR[[#This Row],[43961]]-Casos_PN_CORR[[#This Row],[43960]]</f>
        <v>0</v>
      </c>
      <c r="BP615">
        <f>+Casos_PN_CORR[[#This Row],[43962]]-Casos_PN_CORR[[#This Row],[43961]]</f>
        <v>0</v>
      </c>
      <c r="BQ615">
        <f>+Casos_PN_CORR[[#This Row],[43963]]-Casos_PN_CORR[[#This Row],[43962]]</f>
        <v>0</v>
      </c>
      <c r="BR615">
        <f>+Casos_PN_CORR[[#This Row],[43964]]-Casos_PN_CORR[[#This Row],[43963]]</f>
        <v>0</v>
      </c>
      <c r="BS615">
        <f>+Casos_PN_CORR[[#This Row],[43965]]-Casos_PN_CORR[[#This Row],[43964]]</f>
        <v>0</v>
      </c>
      <c r="BT615">
        <f>+Casos_PN_CORR[[#This Row],[43966]]-Casos_PN_CORR[[#This Row],[43965]]</f>
        <v>0</v>
      </c>
      <c r="BU615">
        <f>+Casos_PN_CORR[[#This Row],[43967]]-Casos_PN_CORR[[#This Row],[43966]]</f>
        <v>0</v>
      </c>
      <c r="BV615">
        <f>+Casos_PN_CORR[[#This Row],[43968]]-Casos_PN_CORR[[#This Row],[43967]]</f>
        <v>0</v>
      </c>
      <c r="BW615">
        <f>+Casos_PN_CORR[[#This Row],[43969]]-Casos_PN_CORR[[#This Row],[43968]]</f>
        <v>0</v>
      </c>
      <c r="BX615">
        <f>+Casos_PN_CORR[[#This Row],[43970]]-Casos_PN_CORR[[#This Row],[43969]]</f>
        <v>0</v>
      </c>
      <c r="BY615">
        <f>+Casos_PN_CORR[[#This Row],[43971]]-Casos_PN_CORR[[#This Row],[43970]]</f>
        <v>0</v>
      </c>
      <c r="BZ615">
        <f>+Casos_PN_CORR[[#This Row],[43972]]-Casos_PN_CORR[[#This Row],[43971]]</f>
        <v>0</v>
      </c>
      <c r="CA615">
        <f>+Casos_PN_CORR[[#This Row],[43973]]-Casos_PN_CORR[[#This Row],[43972]]</f>
        <v>0</v>
      </c>
      <c r="CB615">
        <f>+Casos_PN_CORR[[#This Row],[43974]]-Casos_PN_CORR[[#This Row],[43973]]</f>
        <v>0</v>
      </c>
      <c r="CC615">
        <f>+Casos_PN_CORR[[#This Row],[43975]]-Casos_PN_CORR[[#This Row],[43974]]</f>
        <v>0</v>
      </c>
      <c r="CD615">
        <f>+Casos_PN_CORR[[#This Row],[43976]]-Casos_PN_CORR[[#This Row],[43975]]</f>
        <v>0</v>
      </c>
      <c r="CE615">
        <f>+Casos_PN_CORR[[#This Row],[43977]]-Casos_PN_CORR[[#This Row],[43976]]</f>
        <v>0</v>
      </c>
      <c r="CF615">
        <f>+Casos_PN_CORR[[#This Row],[43978]]-Casos_PN_CORR[[#This Row],[43977]]</f>
        <v>0</v>
      </c>
      <c r="CG615">
        <f>+Casos_PN_CORR[[#This Row],[43979]]-Casos_PN_CORR[[#This Row],[43978]]</f>
        <v>0</v>
      </c>
      <c r="CH615">
        <f>+Casos_PN_CORR[[#This Row],[43980]]-Casos_PN_CORR[[#This Row],[43979]]</f>
        <v>0</v>
      </c>
      <c r="CI615">
        <f>+Casos_PN_CORR[[#This Row],[43981]]-Casos_PN_CORR[[#This Row],[43980]]</f>
        <v>0</v>
      </c>
      <c r="CJ615">
        <f>+Casos_PN_CORR[[#This Row],[43982]]-Casos_PN_CORR[[#This Row],[43981]]</f>
        <v>0</v>
      </c>
      <c r="CK615">
        <f>+Casos_PN_CORR[[#This Row],[43983]]-Casos_PN_CORR[[#This Row],[43982]]</f>
        <v>0</v>
      </c>
      <c r="CL615">
        <f>+Casos_PN_CORR[[#This Row],[43984]]-Casos_PN_CORR[[#This Row],[43983]]</f>
        <v>0</v>
      </c>
      <c r="CM615">
        <f>+Casos_PN_CORR[[#This Row],[43985]]-Casos_PN_CORR[[#This Row],[43984]]</f>
        <v>0</v>
      </c>
      <c r="CN615">
        <f>+Casos_PN_CORR[[#This Row],[43986]]-Casos_PN_CORR[[#This Row],[43985]]</f>
        <v>0</v>
      </c>
      <c r="CO615">
        <f>+Casos_PN_CORR[[#This Row],[43987]]-Casos_PN_CORR[[#This Row],[43986]]</f>
        <v>0</v>
      </c>
      <c r="CP615">
        <f>+Casos_PN_CORR[[#This Row],[43988]]-Casos_PN_CORR[[#This Row],[43987]]</f>
        <v>0</v>
      </c>
      <c r="CQ615">
        <f>+Casos_PN_CORR[[#This Row],[43989]]-Casos_PN_CORR[[#This Row],[43988]]</f>
        <v>0</v>
      </c>
      <c r="CR615">
        <f>+Casos_PN_CORR[[#This Row],[43990]]-Casos_PN_CORR[[#This Row],[43989]]</f>
        <v>0</v>
      </c>
      <c r="CS615">
        <f>+Casos_PN_CORR[[#This Row],[43991]]-Casos_PN_CORR[[#This Row],[43990]]</f>
        <v>0</v>
      </c>
      <c r="CT615">
        <f>+Casos_PN_CORR[[#This Row],[43992]]-Casos_PN_CORR[[#This Row],[43991]]</f>
        <v>0</v>
      </c>
      <c r="CU615">
        <f>+Casos_PN_CORR[[#This Row],[43993]]-Casos_PN_CORR[[#This Row],[43992]]</f>
        <v>0</v>
      </c>
    </row>
    <row r="616" spans="1:99" x14ac:dyDescent="0.3">
      <c r="A616">
        <v>40509</v>
      </c>
      <c r="B616" s="2" t="s">
        <v>154</v>
      </c>
      <c r="C616" s="2" t="s">
        <v>236</v>
      </c>
      <c r="D616" s="2" t="s">
        <v>440</v>
      </c>
      <c r="E616" s="4">
        <f t="shared" si="9"/>
        <v>0</v>
      </c>
      <c r="F616">
        <f>+Casos_PN_CORR[[#This Row],[43900]]</f>
        <v>0</v>
      </c>
      <c r="G616">
        <f>+Casos_PN_CORR[[#This Row],[43901]]-Casos_PN_CORR[[#This Row],[43900]]</f>
        <v>0</v>
      </c>
      <c r="H616">
        <f>+Casos_PN_CORR[[#This Row],[43902]]-Casos_PN_CORR[[#This Row],[43901]]</f>
        <v>0</v>
      </c>
      <c r="I616">
        <f>+Casos_PN_CORR[[#This Row],[43903]]-Casos_PN_CORR[[#This Row],[43902]]</f>
        <v>0</v>
      </c>
      <c r="J616">
        <f>+Casos_PN_CORR[[#This Row],[43904]]-Casos_PN_CORR[[#This Row],[43903]]</f>
        <v>0</v>
      </c>
      <c r="K616">
        <f>+Casos_PN_CORR[[#This Row],[43905]]-Casos_PN_CORR[[#This Row],[43904]]</f>
        <v>0</v>
      </c>
      <c r="L616">
        <f>+Casos_PN_CORR[[#This Row],[43906]]-Casos_PN_CORR[[#This Row],[43905]]</f>
        <v>0</v>
      </c>
      <c r="M616">
        <f>+Casos_PN_CORR[[#This Row],[43907]]-Casos_PN_CORR[[#This Row],[43906]]</f>
        <v>0</v>
      </c>
      <c r="N616">
        <f>+Casos_PN_CORR[[#This Row],[43908]]-Casos_PN_CORR[[#This Row],[43907]]</f>
        <v>0</v>
      </c>
      <c r="O616">
        <f>+Casos_PN_CORR[[#This Row],[43909]]-Casos_PN_CORR[[#This Row],[43908]]</f>
        <v>0</v>
      </c>
      <c r="P616">
        <f>+Casos_PN_CORR[[#This Row],[43910]]-Casos_PN_CORR[[#This Row],[43909]]</f>
        <v>0</v>
      </c>
      <c r="Q616">
        <f>+Casos_PN_CORR[[#This Row],[43911]]-Casos_PN_CORR[[#This Row],[43910]]</f>
        <v>0</v>
      </c>
      <c r="R616">
        <f>+Casos_PN_CORR[[#This Row],[43912]]-Casos_PN_CORR[[#This Row],[43911]]</f>
        <v>0</v>
      </c>
      <c r="S616">
        <f>+Casos_PN_CORR[[#This Row],[43913]]-Casos_PN_CORR[[#This Row],[43912]]</f>
        <v>0</v>
      </c>
      <c r="T616">
        <f>+Casos_PN_CORR[[#This Row],[43914]]-Casos_PN_CORR[[#This Row],[43913]]</f>
        <v>0</v>
      </c>
      <c r="U616">
        <f>+Casos_PN_CORR[[#This Row],[43915]]-Casos_PN_CORR[[#This Row],[43914]]</f>
        <v>0</v>
      </c>
      <c r="V616">
        <f>+Casos_PN_CORR[[#This Row],[43916]]-Casos_PN_CORR[[#This Row],[43915]]</f>
        <v>0</v>
      </c>
      <c r="W616">
        <f>+Casos_PN_CORR[[#This Row],[43917]]-Casos_PN_CORR[[#This Row],[43916]]</f>
        <v>0</v>
      </c>
      <c r="X616">
        <f>+Casos_PN_CORR[[#This Row],[43918]]-Casos_PN_CORR[[#This Row],[43917]]</f>
        <v>0</v>
      </c>
      <c r="Y616">
        <f>+Casos_PN_CORR[[#This Row],[43919]]-Casos_PN_CORR[[#This Row],[43918]]</f>
        <v>0</v>
      </c>
      <c r="Z616">
        <f>+Casos_PN_CORR[[#This Row],[43920]]-Casos_PN_CORR[[#This Row],[43919]]</f>
        <v>0</v>
      </c>
      <c r="AA616">
        <f>+Casos_PN_CORR[[#This Row],[43921]]-Casos_PN_CORR[[#This Row],[43920]]</f>
        <v>0</v>
      </c>
      <c r="AB616">
        <f>+Casos_PN_CORR[[#This Row],[43922]]-Casos_PN_CORR[[#This Row],[43921]]</f>
        <v>0</v>
      </c>
      <c r="AC616">
        <f>+Casos_PN_CORR[[#This Row],[43923]]-Casos_PN_CORR[[#This Row],[43922]]</f>
        <v>0</v>
      </c>
      <c r="AD616">
        <f>+Casos_PN_CORR[[#This Row],[43924]]-Casos_PN_CORR[[#This Row],[43923]]</f>
        <v>0</v>
      </c>
      <c r="AE616">
        <f>+Casos_PN_CORR[[#This Row],[43925]]-Casos_PN_CORR[[#This Row],[43924]]</f>
        <v>0</v>
      </c>
      <c r="AF616">
        <f>+Casos_PN_CORR[[#This Row],[43926]]-Casos_PN_CORR[[#This Row],[43925]]</f>
        <v>0</v>
      </c>
      <c r="AG616">
        <f>+Casos_PN_CORR[[#This Row],[43927]]-Casos_PN_CORR[[#This Row],[43926]]</f>
        <v>0</v>
      </c>
      <c r="AH616">
        <f>+Casos_PN_CORR[[#This Row],[43928]]-Casos_PN_CORR[[#This Row],[43927]]</f>
        <v>0</v>
      </c>
      <c r="AI616">
        <f>+Casos_PN_CORR[[#This Row],[43929]]-Casos_PN_CORR[[#This Row],[43928]]</f>
        <v>0</v>
      </c>
      <c r="AJ616">
        <f>+Casos_PN_CORR[[#This Row],[43930]]-Casos_PN_CORR[[#This Row],[43929]]</f>
        <v>0</v>
      </c>
      <c r="AK616">
        <f>+Casos_PN_CORR[[#This Row],[43931]]-Casos_PN_CORR[[#This Row],[43930]]</f>
        <v>0</v>
      </c>
      <c r="AL616">
        <f>+Casos_PN_CORR[[#This Row],[43932]]-Casos_PN_CORR[[#This Row],[43931]]</f>
        <v>0</v>
      </c>
      <c r="AM616">
        <f>+Casos_PN_CORR[[#This Row],[43933]]-Casos_PN_CORR[[#This Row],[43932]]</f>
        <v>0</v>
      </c>
      <c r="AN616">
        <f>+Casos_PN_CORR[[#This Row],[43934]]-Casos_PN_CORR[[#This Row],[43933]]</f>
        <v>0</v>
      </c>
      <c r="AO616">
        <f>+Casos_PN_CORR[[#This Row],[43935]]-Casos_PN_CORR[[#This Row],[43934]]</f>
        <v>0</v>
      </c>
      <c r="AP616">
        <f>+Casos_PN_CORR[[#This Row],[43936]]-Casos_PN_CORR[[#This Row],[43935]]</f>
        <v>0</v>
      </c>
      <c r="AQ616">
        <f>+Casos_PN_CORR[[#This Row],[43937]]-Casos_PN_CORR[[#This Row],[43936]]</f>
        <v>0</v>
      </c>
      <c r="AR616">
        <f>+Casos_PN_CORR[[#This Row],[43938]]-Casos_PN_CORR[[#This Row],[43937]]</f>
        <v>0</v>
      </c>
      <c r="AS616">
        <f>+Casos_PN_CORR[[#This Row],[43939]]-Casos_PN_CORR[[#This Row],[43938]]</f>
        <v>0</v>
      </c>
      <c r="AT616">
        <f>+Casos_PN_CORR[[#This Row],[43940]]-Casos_PN_CORR[[#This Row],[43939]]</f>
        <v>0</v>
      </c>
      <c r="AU616">
        <f>+Casos_PN_CORR[[#This Row],[43941]]-Casos_PN_CORR[[#This Row],[43940]]</f>
        <v>0</v>
      </c>
      <c r="AV616">
        <f>+Casos_PN_CORR[[#This Row],[43942]]-Casos_PN_CORR[[#This Row],[43941]]</f>
        <v>0</v>
      </c>
      <c r="AW616">
        <f>+Casos_PN_CORR[[#This Row],[43943]]-Casos_PN_CORR[[#This Row],[43942]]</f>
        <v>0</v>
      </c>
      <c r="AX616">
        <f>+Casos_PN_CORR[[#This Row],[43944]]-Casos_PN_CORR[[#This Row],[43943]]</f>
        <v>0</v>
      </c>
      <c r="AY616">
        <f>+Casos_PN_CORR[[#This Row],[43945]]-Casos_PN_CORR[[#This Row],[43944]]</f>
        <v>0</v>
      </c>
      <c r="AZ616">
        <f>+Casos_PN_CORR[[#This Row],[43946]]-Casos_PN_CORR[[#This Row],[43945]]</f>
        <v>0</v>
      </c>
      <c r="BA616">
        <f>+Casos_PN_CORR[[#This Row],[43947]]-Casos_PN_CORR[[#This Row],[43946]]</f>
        <v>0</v>
      </c>
      <c r="BB616">
        <f>+Casos_PN_CORR[[#This Row],[43948]]-Casos_PN_CORR[[#This Row],[43947]]</f>
        <v>0</v>
      </c>
      <c r="BC616">
        <f>+Casos_PN_CORR[[#This Row],[43949]]-Casos_PN_CORR[[#This Row],[43948]]</f>
        <v>0</v>
      </c>
      <c r="BD616">
        <f>+Casos_PN_CORR[[#This Row],[43950]]-Casos_PN_CORR[[#This Row],[43949]]</f>
        <v>0</v>
      </c>
      <c r="BE616">
        <f>+Casos_PN_CORR[[#This Row],[43951]]-Casos_PN_CORR[[#This Row],[43950]]</f>
        <v>0</v>
      </c>
      <c r="BF616">
        <f>+Casos_PN_CORR[[#This Row],[43952]]-Casos_PN_CORR[[#This Row],[43951]]</f>
        <v>0</v>
      </c>
      <c r="BG616">
        <f>+Casos_PN_CORR[[#This Row],[43953]]-Casos_PN_CORR[[#This Row],[43952]]</f>
        <v>0</v>
      </c>
      <c r="BH616">
        <f>+Casos_PN_CORR[[#This Row],[43954]]-Casos_PN_CORR[[#This Row],[43953]]</f>
        <v>0</v>
      </c>
      <c r="BI616">
        <f>+Casos_PN_CORR[[#This Row],[43955]]-Casos_PN_CORR[[#This Row],[43954]]</f>
        <v>0</v>
      </c>
      <c r="BJ616">
        <f>+Casos_PN_CORR[[#This Row],[43956]]-Casos_PN_CORR[[#This Row],[43955]]</f>
        <v>0</v>
      </c>
      <c r="BK616">
        <f>+Casos_PN_CORR[[#This Row],[43957]]-Casos_PN_CORR[[#This Row],[43956]]</f>
        <v>0</v>
      </c>
      <c r="BL616">
        <f>+Casos_PN_CORR[[#This Row],[43958]]-Casos_PN_CORR[[#This Row],[43957]]</f>
        <v>0</v>
      </c>
      <c r="BM616">
        <f>+Casos_PN_CORR[[#This Row],[43959]]-Casos_PN_CORR[[#This Row],[43958]]</f>
        <v>0</v>
      </c>
      <c r="BN616">
        <f>+Casos_PN_CORR[[#This Row],[43960]]-Casos_PN_CORR[[#This Row],[43959]]</f>
        <v>0</v>
      </c>
      <c r="BO616">
        <f>+Casos_PN_CORR[[#This Row],[43961]]-Casos_PN_CORR[[#This Row],[43960]]</f>
        <v>0</v>
      </c>
      <c r="BP616">
        <f>+Casos_PN_CORR[[#This Row],[43962]]-Casos_PN_CORR[[#This Row],[43961]]</f>
        <v>0</v>
      </c>
      <c r="BQ616">
        <f>+Casos_PN_CORR[[#This Row],[43963]]-Casos_PN_CORR[[#This Row],[43962]]</f>
        <v>0</v>
      </c>
      <c r="BR616">
        <f>+Casos_PN_CORR[[#This Row],[43964]]-Casos_PN_CORR[[#This Row],[43963]]</f>
        <v>0</v>
      </c>
      <c r="BS616">
        <f>+Casos_PN_CORR[[#This Row],[43965]]-Casos_PN_CORR[[#This Row],[43964]]</f>
        <v>0</v>
      </c>
      <c r="BT616">
        <f>+Casos_PN_CORR[[#This Row],[43966]]-Casos_PN_CORR[[#This Row],[43965]]</f>
        <v>0</v>
      </c>
      <c r="BU616">
        <f>+Casos_PN_CORR[[#This Row],[43967]]-Casos_PN_CORR[[#This Row],[43966]]</f>
        <v>0</v>
      </c>
      <c r="BV616">
        <f>+Casos_PN_CORR[[#This Row],[43968]]-Casos_PN_CORR[[#This Row],[43967]]</f>
        <v>0</v>
      </c>
      <c r="BW616">
        <f>+Casos_PN_CORR[[#This Row],[43969]]-Casos_PN_CORR[[#This Row],[43968]]</f>
        <v>0</v>
      </c>
      <c r="BX616">
        <f>+Casos_PN_CORR[[#This Row],[43970]]-Casos_PN_CORR[[#This Row],[43969]]</f>
        <v>0</v>
      </c>
      <c r="BY616">
        <f>+Casos_PN_CORR[[#This Row],[43971]]-Casos_PN_CORR[[#This Row],[43970]]</f>
        <v>0</v>
      </c>
      <c r="BZ616">
        <f>+Casos_PN_CORR[[#This Row],[43972]]-Casos_PN_CORR[[#This Row],[43971]]</f>
        <v>0</v>
      </c>
      <c r="CA616">
        <f>+Casos_PN_CORR[[#This Row],[43973]]-Casos_PN_CORR[[#This Row],[43972]]</f>
        <v>0</v>
      </c>
      <c r="CB616">
        <f>+Casos_PN_CORR[[#This Row],[43974]]-Casos_PN_CORR[[#This Row],[43973]]</f>
        <v>0</v>
      </c>
      <c r="CC616">
        <f>+Casos_PN_CORR[[#This Row],[43975]]-Casos_PN_CORR[[#This Row],[43974]]</f>
        <v>0</v>
      </c>
      <c r="CD616">
        <f>+Casos_PN_CORR[[#This Row],[43976]]-Casos_PN_CORR[[#This Row],[43975]]</f>
        <v>0</v>
      </c>
      <c r="CE616">
        <f>+Casos_PN_CORR[[#This Row],[43977]]-Casos_PN_CORR[[#This Row],[43976]]</f>
        <v>0</v>
      </c>
      <c r="CF616">
        <f>+Casos_PN_CORR[[#This Row],[43978]]-Casos_PN_CORR[[#This Row],[43977]]</f>
        <v>0</v>
      </c>
      <c r="CG616">
        <f>+Casos_PN_CORR[[#This Row],[43979]]-Casos_PN_CORR[[#This Row],[43978]]</f>
        <v>0</v>
      </c>
      <c r="CH616">
        <f>+Casos_PN_CORR[[#This Row],[43980]]-Casos_PN_CORR[[#This Row],[43979]]</f>
        <v>0</v>
      </c>
      <c r="CI616">
        <f>+Casos_PN_CORR[[#This Row],[43981]]-Casos_PN_CORR[[#This Row],[43980]]</f>
        <v>0</v>
      </c>
      <c r="CJ616">
        <f>+Casos_PN_CORR[[#This Row],[43982]]-Casos_PN_CORR[[#This Row],[43981]]</f>
        <v>0</v>
      </c>
      <c r="CK616">
        <f>+Casos_PN_CORR[[#This Row],[43983]]-Casos_PN_CORR[[#This Row],[43982]]</f>
        <v>0</v>
      </c>
      <c r="CL616">
        <f>+Casos_PN_CORR[[#This Row],[43984]]-Casos_PN_CORR[[#This Row],[43983]]</f>
        <v>0</v>
      </c>
      <c r="CM616">
        <f>+Casos_PN_CORR[[#This Row],[43985]]-Casos_PN_CORR[[#This Row],[43984]]</f>
        <v>0</v>
      </c>
      <c r="CN616">
        <f>+Casos_PN_CORR[[#This Row],[43986]]-Casos_PN_CORR[[#This Row],[43985]]</f>
        <v>0</v>
      </c>
      <c r="CO616">
        <f>+Casos_PN_CORR[[#This Row],[43987]]-Casos_PN_CORR[[#This Row],[43986]]</f>
        <v>0</v>
      </c>
      <c r="CP616">
        <f>+Casos_PN_CORR[[#This Row],[43988]]-Casos_PN_CORR[[#This Row],[43987]]</f>
        <v>0</v>
      </c>
      <c r="CQ616">
        <f>+Casos_PN_CORR[[#This Row],[43989]]-Casos_PN_CORR[[#This Row],[43988]]</f>
        <v>0</v>
      </c>
      <c r="CR616">
        <f>+Casos_PN_CORR[[#This Row],[43990]]-Casos_PN_CORR[[#This Row],[43989]]</f>
        <v>0</v>
      </c>
      <c r="CS616">
        <f>+Casos_PN_CORR[[#This Row],[43991]]-Casos_PN_CORR[[#This Row],[43990]]</f>
        <v>0</v>
      </c>
      <c r="CT616">
        <f>+Casos_PN_CORR[[#This Row],[43992]]-Casos_PN_CORR[[#This Row],[43991]]</f>
        <v>0</v>
      </c>
      <c r="CU616">
        <f>+Casos_PN_CORR[[#This Row],[43993]]-Casos_PN_CORR[[#This Row],[43992]]</f>
        <v>0</v>
      </c>
    </row>
    <row r="617" spans="1:99" x14ac:dyDescent="0.3">
      <c r="A617">
        <v>130313</v>
      </c>
      <c r="B617" s="2" t="s">
        <v>102</v>
      </c>
      <c r="C617" s="2" t="s">
        <v>222</v>
      </c>
      <c r="D617" s="2" t="s">
        <v>440</v>
      </c>
      <c r="E617" s="4">
        <f t="shared" si="9"/>
        <v>0</v>
      </c>
      <c r="F617">
        <f>+Casos_PN_CORR[[#This Row],[43900]]</f>
        <v>0</v>
      </c>
      <c r="G617">
        <f>+Casos_PN_CORR[[#This Row],[43901]]-Casos_PN_CORR[[#This Row],[43900]]</f>
        <v>0</v>
      </c>
      <c r="H617">
        <f>+Casos_PN_CORR[[#This Row],[43902]]-Casos_PN_CORR[[#This Row],[43901]]</f>
        <v>0</v>
      </c>
      <c r="I617">
        <f>+Casos_PN_CORR[[#This Row],[43903]]-Casos_PN_CORR[[#This Row],[43902]]</f>
        <v>0</v>
      </c>
      <c r="J617">
        <f>+Casos_PN_CORR[[#This Row],[43904]]-Casos_PN_CORR[[#This Row],[43903]]</f>
        <v>0</v>
      </c>
      <c r="K617">
        <f>+Casos_PN_CORR[[#This Row],[43905]]-Casos_PN_CORR[[#This Row],[43904]]</f>
        <v>0</v>
      </c>
      <c r="L617">
        <f>+Casos_PN_CORR[[#This Row],[43906]]-Casos_PN_CORR[[#This Row],[43905]]</f>
        <v>0</v>
      </c>
      <c r="M617">
        <f>+Casos_PN_CORR[[#This Row],[43907]]-Casos_PN_CORR[[#This Row],[43906]]</f>
        <v>0</v>
      </c>
      <c r="N617">
        <f>+Casos_PN_CORR[[#This Row],[43908]]-Casos_PN_CORR[[#This Row],[43907]]</f>
        <v>0</v>
      </c>
      <c r="O617">
        <f>+Casos_PN_CORR[[#This Row],[43909]]-Casos_PN_CORR[[#This Row],[43908]]</f>
        <v>0</v>
      </c>
      <c r="P617">
        <f>+Casos_PN_CORR[[#This Row],[43910]]-Casos_PN_CORR[[#This Row],[43909]]</f>
        <v>0</v>
      </c>
      <c r="Q617">
        <f>+Casos_PN_CORR[[#This Row],[43911]]-Casos_PN_CORR[[#This Row],[43910]]</f>
        <v>0</v>
      </c>
      <c r="R617">
        <f>+Casos_PN_CORR[[#This Row],[43912]]-Casos_PN_CORR[[#This Row],[43911]]</f>
        <v>0</v>
      </c>
      <c r="S617">
        <f>+Casos_PN_CORR[[#This Row],[43913]]-Casos_PN_CORR[[#This Row],[43912]]</f>
        <v>0</v>
      </c>
      <c r="T617">
        <f>+Casos_PN_CORR[[#This Row],[43914]]-Casos_PN_CORR[[#This Row],[43913]]</f>
        <v>0</v>
      </c>
      <c r="U617">
        <f>+Casos_PN_CORR[[#This Row],[43915]]-Casos_PN_CORR[[#This Row],[43914]]</f>
        <v>0</v>
      </c>
      <c r="V617">
        <f>+Casos_PN_CORR[[#This Row],[43916]]-Casos_PN_CORR[[#This Row],[43915]]</f>
        <v>0</v>
      </c>
      <c r="W617">
        <f>+Casos_PN_CORR[[#This Row],[43917]]-Casos_PN_CORR[[#This Row],[43916]]</f>
        <v>0</v>
      </c>
      <c r="X617">
        <f>+Casos_PN_CORR[[#This Row],[43918]]-Casos_PN_CORR[[#This Row],[43917]]</f>
        <v>0</v>
      </c>
      <c r="Y617">
        <f>+Casos_PN_CORR[[#This Row],[43919]]-Casos_PN_CORR[[#This Row],[43918]]</f>
        <v>0</v>
      </c>
      <c r="Z617">
        <f>+Casos_PN_CORR[[#This Row],[43920]]-Casos_PN_CORR[[#This Row],[43919]]</f>
        <v>0</v>
      </c>
      <c r="AA617">
        <f>+Casos_PN_CORR[[#This Row],[43921]]-Casos_PN_CORR[[#This Row],[43920]]</f>
        <v>0</v>
      </c>
      <c r="AB617">
        <f>+Casos_PN_CORR[[#This Row],[43922]]-Casos_PN_CORR[[#This Row],[43921]]</f>
        <v>0</v>
      </c>
      <c r="AC617">
        <f>+Casos_PN_CORR[[#This Row],[43923]]-Casos_PN_CORR[[#This Row],[43922]]</f>
        <v>0</v>
      </c>
      <c r="AD617">
        <f>+Casos_PN_CORR[[#This Row],[43924]]-Casos_PN_CORR[[#This Row],[43923]]</f>
        <v>0</v>
      </c>
      <c r="AE617">
        <f>+Casos_PN_CORR[[#This Row],[43925]]-Casos_PN_CORR[[#This Row],[43924]]</f>
        <v>0</v>
      </c>
      <c r="AF617">
        <f>+Casos_PN_CORR[[#This Row],[43926]]-Casos_PN_CORR[[#This Row],[43925]]</f>
        <v>0</v>
      </c>
      <c r="AG617">
        <f>+Casos_PN_CORR[[#This Row],[43927]]-Casos_PN_CORR[[#This Row],[43926]]</f>
        <v>0</v>
      </c>
      <c r="AH617">
        <f>+Casos_PN_CORR[[#This Row],[43928]]-Casos_PN_CORR[[#This Row],[43927]]</f>
        <v>0</v>
      </c>
      <c r="AI617">
        <f>+Casos_PN_CORR[[#This Row],[43929]]-Casos_PN_CORR[[#This Row],[43928]]</f>
        <v>0</v>
      </c>
      <c r="AJ617">
        <f>+Casos_PN_CORR[[#This Row],[43930]]-Casos_PN_CORR[[#This Row],[43929]]</f>
        <v>0</v>
      </c>
      <c r="AK617">
        <f>+Casos_PN_CORR[[#This Row],[43931]]-Casos_PN_CORR[[#This Row],[43930]]</f>
        <v>0</v>
      </c>
      <c r="AL617">
        <f>+Casos_PN_CORR[[#This Row],[43932]]-Casos_PN_CORR[[#This Row],[43931]]</f>
        <v>0</v>
      </c>
      <c r="AM617">
        <f>+Casos_PN_CORR[[#This Row],[43933]]-Casos_PN_CORR[[#This Row],[43932]]</f>
        <v>0</v>
      </c>
      <c r="AN617">
        <f>+Casos_PN_CORR[[#This Row],[43934]]-Casos_PN_CORR[[#This Row],[43933]]</f>
        <v>0</v>
      </c>
      <c r="AO617">
        <f>+Casos_PN_CORR[[#This Row],[43935]]-Casos_PN_CORR[[#This Row],[43934]]</f>
        <v>0</v>
      </c>
      <c r="AP617">
        <f>+Casos_PN_CORR[[#This Row],[43936]]-Casos_PN_CORR[[#This Row],[43935]]</f>
        <v>0</v>
      </c>
      <c r="AQ617">
        <f>+Casos_PN_CORR[[#This Row],[43937]]-Casos_PN_CORR[[#This Row],[43936]]</f>
        <v>0</v>
      </c>
      <c r="AR617">
        <f>+Casos_PN_CORR[[#This Row],[43938]]-Casos_PN_CORR[[#This Row],[43937]]</f>
        <v>0</v>
      </c>
      <c r="AS617">
        <f>+Casos_PN_CORR[[#This Row],[43939]]-Casos_PN_CORR[[#This Row],[43938]]</f>
        <v>0</v>
      </c>
      <c r="AT617">
        <f>+Casos_PN_CORR[[#This Row],[43940]]-Casos_PN_CORR[[#This Row],[43939]]</f>
        <v>0</v>
      </c>
      <c r="AU617">
        <f>+Casos_PN_CORR[[#This Row],[43941]]-Casos_PN_CORR[[#This Row],[43940]]</f>
        <v>0</v>
      </c>
      <c r="AV617">
        <f>+Casos_PN_CORR[[#This Row],[43942]]-Casos_PN_CORR[[#This Row],[43941]]</f>
        <v>0</v>
      </c>
      <c r="AW617">
        <f>+Casos_PN_CORR[[#This Row],[43943]]-Casos_PN_CORR[[#This Row],[43942]]</f>
        <v>0</v>
      </c>
      <c r="AX617">
        <f>+Casos_PN_CORR[[#This Row],[43944]]-Casos_PN_CORR[[#This Row],[43943]]</f>
        <v>0</v>
      </c>
      <c r="AY617">
        <f>+Casos_PN_CORR[[#This Row],[43945]]-Casos_PN_CORR[[#This Row],[43944]]</f>
        <v>0</v>
      </c>
      <c r="AZ617">
        <f>+Casos_PN_CORR[[#This Row],[43946]]-Casos_PN_CORR[[#This Row],[43945]]</f>
        <v>0</v>
      </c>
      <c r="BA617">
        <f>+Casos_PN_CORR[[#This Row],[43947]]-Casos_PN_CORR[[#This Row],[43946]]</f>
        <v>0</v>
      </c>
      <c r="BB617">
        <f>+Casos_PN_CORR[[#This Row],[43948]]-Casos_PN_CORR[[#This Row],[43947]]</f>
        <v>0</v>
      </c>
      <c r="BC617">
        <f>+Casos_PN_CORR[[#This Row],[43949]]-Casos_PN_CORR[[#This Row],[43948]]</f>
        <v>0</v>
      </c>
      <c r="BD617">
        <f>+Casos_PN_CORR[[#This Row],[43950]]-Casos_PN_CORR[[#This Row],[43949]]</f>
        <v>0</v>
      </c>
      <c r="BE617">
        <f>+Casos_PN_CORR[[#This Row],[43951]]-Casos_PN_CORR[[#This Row],[43950]]</f>
        <v>0</v>
      </c>
      <c r="BF617">
        <f>+Casos_PN_CORR[[#This Row],[43952]]-Casos_PN_CORR[[#This Row],[43951]]</f>
        <v>0</v>
      </c>
      <c r="BG617">
        <f>+Casos_PN_CORR[[#This Row],[43953]]-Casos_PN_CORR[[#This Row],[43952]]</f>
        <v>0</v>
      </c>
      <c r="BH617">
        <f>+Casos_PN_CORR[[#This Row],[43954]]-Casos_PN_CORR[[#This Row],[43953]]</f>
        <v>0</v>
      </c>
      <c r="BI617">
        <f>+Casos_PN_CORR[[#This Row],[43955]]-Casos_PN_CORR[[#This Row],[43954]]</f>
        <v>0</v>
      </c>
      <c r="BJ617">
        <f>+Casos_PN_CORR[[#This Row],[43956]]-Casos_PN_CORR[[#This Row],[43955]]</f>
        <v>0</v>
      </c>
      <c r="BK617">
        <f>+Casos_PN_CORR[[#This Row],[43957]]-Casos_PN_CORR[[#This Row],[43956]]</f>
        <v>0</v>
      </c>
      <c r="BL617">
        <f>+Casos_PN_CORR[[#This Row],[43958]]-Casos_PN_CORR[[#This Row],[43957]]</f>
        <v>0</v>
      </c>
      <c r="BM617">
        <f>+Casos_PN_CORR[[#This Row],[43959]]-Casos_PN_CORR[[#This Row],[43958]]</f>
        <v>0</v>
      </c>
      <c r="BN617">
        <f>+Casos_PN_CORR[[#This Row],[43960]]-Casos_PN_CORR[[#This Row],[43959]]</f>
        <v>0</v>
      </c>
      <c r="BO617">
        <f>+Casos_PN_CORR[[#This Row],[43961]]-Casos_PN_CORR[[#This Row],[43960]]</f>
        <v>0</v>
      </c>
      <c r="BP617">
        <f>+Casos_PN_CORR[[#This Row],[43962]]-Casos_PN_CORR[[#This Row],[43961]]</f>
        <v>0</v>
      </c>
      <c r="BQ617">
        <f>+Casos_PN_CORR[[#This Row],[43963]]-Casos_PN_CORR[[#This Row],[43962]]</f>
        <v>0</v>
      </c>
      <c r="BR617">
        <f>+Casos_PN_CORR[[#This Row],[43964]]-Casos_PN_CORR[[#This Row],[43963]]</f>
        <v>0</v>
      </c>
      <c r="BS617">
        <f>+Casos_PN_CORR[[#This Row],[43965]]-Casos_PN_CORR[[#This Row],[43964]]</f>
        <v>0</v>
      </c>
      <c r="BT617">
        <f>+Casos_PN_CORR[[#This Row],[43966]]-Casos_PN_CORR[[#This Row],[43965]]</f>
        <v>0</v>
      </c>
      <c r="BU617">
        <f>+Casos_PN_CORR[[#This Row],[43967]]-Casos_PN_CORR[[#This Row],[43966]]</f>
        <v>0</v>
      </c>
      <c r="BV617">
        <f>+Casos_PN_CORR[[#This Row],[43968]]-Casos_PN_CORR[[#This Row],[43967]]</f>
        <v>0</v>
      </c>
      <c r="BW617">
        <f>+Casos_PN_CORR[[#This Row],[43969]]-Casos_PN_CORR[[#This Row],[43968]]</f>
        <v>0</v>
      </c>
      <c r="BX617">
        <f>+Casos_PN_CORR[[#This Row],[43970]]-Casos_PN_CORR[[#This Row],[43969]]</f>
        <v>0</v>
      </c>
      <c r="BY617">
        <f>+Casos_PN_CORR[[#This Row],[43971]]-Casos_PN_CORR[[#This Row],[43970]]</f>
        <v>0</v>
      </c>
      <c r="BZ617">
        <f>+Casos_PN_CORR[[#This Row],[43972]]-Casos_PN_CORR[[#This Row],[43971]]</f>
        <v>0</v>
      </c>
      <c r="CA617">
        <f>+Casos_PN_CORR[[#This Row],[43973]]-Casos_PN_CORR[[#This Row],[43972]]</f>
        <v>0</v>
      </c>
      <c r="CB617">
        <f>+Casos_PN_CORR[[#This Row],[43974]]-Casos_PN_CORR[[#This Row],[43973]]</f>
        <v>0</v>
      </c>
      <c r="CC617">
        <f>+Casos_PN_CORR[[#This Row],[43975]]-Casos_PN_CORR[[#This Row],[43974]]</f>
        <v>0</v>
      </c>
      <c r="CD617">
        <f>+Casos_PN_CORR[[#This Row],[43976]]-Casos_PN_CORR[[#This Row],[43975]]</f>
        <v>0</v>
      </c>
      <c r="CE617">
        <f>+Casos_PN_CORR[[#This Row],[43977]]-Casos_PN_CORR[[#This Row],[43976]]</f>
        <v>0</v>
      </c>
      <c r="CF617">
        <f>+Casos_PN_CORR[[#This Row],[43978]]-Casos_PN_CORR[[#This Row],[43977]]</f>
        <v>0</v>
      </c>
      <c r="CG617">
        <f>+Casos_PN_CORR[[#This Row],[43979]]-Casos_PN_CORR[[#This Row],[43978]]</f>
        <v>0</v>
      </c>
      <c r="CH617">
        <f>+Casos_PN_CORR[[#This Row],[43980]]-Casos_PN_CORR[[#This Row],[43979]]</f>
        <v>0</v>
      </c>
      <c r="CI617">
        <f>+Casos_PN_CORR[[#This Row],[43981]]-Casos_PN_CORR[[#This Row],[43980]]</f>
        <v>0</v>
      </c>
      <c r="CJ617">
        <f>+Casos_PN_CORR[[#This Row],[43982]]-Casos_PN_CORR[[#This Row],[43981]]</f>
        <v>0</v>
      </c>
      <c r="CK617">
        <f>+Casos_PN_CORR[[#This Row],[43983]]-Casos_PN_CORR[[#This Row],[43982]]</f>
        <v>0</v>
      </c>
      <c r="CL617">
        <f>+Casos_PN_CORR[[#This Row],[43984]]-Casos_PN_CORR[[#This Row],[43983]]</f>
        <v>0</v>
      </c>
      <c r="CM617">
        <f>+Casos_PN_CORR[[#This Row],[43985]]-Casos_PN_CORR[[#This Row],[43984]]</f>
        <v>0</v>
      </c>
      <c r="CN617">
        <f>+Casos_PN_CORR[[#This Row],[43986]]-Casos_PN_CORR[[#This Row],[43985]]</f>
        <v>0</v>
      </c>
      <c r="CO617">
        <f>+Casos_PN_CORR[[#This Row],[43987]]-Casos_PN_CORR[[#This Row],[43986]]</f>
        <v>0</v>
      </c>
      <c r="CP617">
        <f>+Casos_PN_CORR[[#This Row],[43988]]-Casos_PN_CORR[[#This Row],[43987]]</f>
        <v>0</v>
      </c>
      <c r="CQ617">
        <f>+Casos_PN_CORR[[#This Row],[43989]]-Casos_PN_CORR[[#This Row],[43988]]</f>
        <v>0</v>
      </c>
      <c r="CR617">
        <f>+Casos_PN_CORR[[#This Row],[43990]]-Casos_PN_CORR[[#This Row],[43989]]</f>
        <v>0</v>
      </c>
      <c r="CS617">
        <f>+Casos_PN_CORR[[#This Row],[43991]]-Casos_PN_CORR[[#This Row],[43990]]</f>
        <v>0</v>
      </c>
      <c r="CT617">
        <f>+Casos_PN_CORR[[#This Row],[43992]]-Casos_PN_CORR[[#This Row],[43991]]</f>
        <v>0</v>
      </c>
      <c r="CU617">
        <f>+Casos_PN_CORR[[#This Row],[43993]]-Casos_PN_CORR[[#This Row],[43992]]</f>
        <v>0</v>
      </c>
    </row>
    <row r="618" spans="1:99" x14ac:dyDescent="0.3">
      <c r="A618">
        <v>91001</v>
      </c>
      <c r="B618" s="2" t="s">
        <v>114</v>
      </c>
      <c r="C618" s="2" t="s">
        <v>115</v>
      </c>
      <c r="D618" s="2" t="s">
        <v>116</v>
      </c>
      <c r="E618" s="4">
        <f t="shared" si="9"/>
        <v>0</v>
      </c>
      <c r="F618">
        <f>+Casos_PN_CORR[[#This Row],[43900]]</f>
        <v>0</v>
      </c>
      <c r="G618">
        <f>+Casos_PN_CORR[[#This Row],[43901]]-Casos_PN_CORR[[#This Row],[43900]]</f>
        <v>0</v>
      </c>
      <c r="H618">
        <f>+Casos_PN_CORR[[#This Row],[43902]]-Casos_PN_CORR[[#This Row],[43901]]</f>
        <v>0</v>
      </c>
      <c r="I618">
        <f>+Casos_PN_CORR[[#This Row],[43903]]-Casos_PN_CORR[[#This Row],[43902]]</f>
        <v>0</v>
      </c>
      <c r="J618">
        <f>+Casos_PN_CORR[[#This Row],[43904]]-Casos_PN_CORR[[#This Row],[43903]]</f>
        <v>0</v>
      </c>
      <c r="K618">
        <f>+Casos_PN_CORR[[#This Row],[43905]]-Casos_PN_CORR[[#This Row],[43904]]</f>
        <v>0</v>
      </c>
      <c r="L618">
        <f>+Casos_PN_CORR[[#This Row],[43906]]-Casos_PN_CORR[[#This Row],[43905]]</f>
        <v>0</v>
      </c>
      <c r="M618">
        <f>+Casos_PN_CORR[[#This Row],[43907]]-Casos_PN_CORR[[#This Row],[43906]]</f>
        <v>0</v>
      </c>
      <c r="N618">
        <f>+Casos_PN_CORR[[#This Row],[43908]]-Casos_PN_CORR[[#This Row],[43907]]</f>
        <v>0</v>
      </c>
      <c r="O618">
        <f>+Casos_PN_CORR[[#This Row],[43909]]-Casos_PN_CORR[[#This Row],[43908]]</f>
        <v>0</v>
      </c>
      <c r="P618">
        <f>+Casos_PN_CORR[[#This Row],[43910]]-Casos_PN_CORR[[#This Row],[43909]]</f>
        <v>0</v>
      </c>
      <c r="Q618">
        <f>+Casos_PN_CORR[[#This Row],[43911]]-Casos_PN_CORR[[#This Row],[43910]]</f>
        <v>0</v>
      </c>
      <c r="R618">
        <f>+Casos_PN_CORR[[#This Row],[43912]]-Casos_PN_CORR[[#This Row],[43911]]</f>
        <v>0</v>
      </c>
      <c r="S618">
        <f>+Casos_PN_CORR[[#This Row],[43913]]-Casos_PN_CORR[[#This Row],[43912]]</f>
        <v>0</v>
      </c>
      <c r="T618">
        <f>+Casos_PN_CORR[[#This Row],[43914]]-Casos_PN_CORR[[#This Row],[43913]]</f>
        <v>0</v>
      </c>
      <c r="U618">
        <f>+Casos_PN_CORR[[#This Row],[43915]]-Casos_PN_CORR[[#This Row],[43914]]</f>
        <v>0</v>
      </c>
      <c r="V618">
        <f>+Casos_PN_CORR[[#This Row],[43916]]-Casos_PN_CORR[[#This Row],[43915]]</f>
        <v>0</v>
      </c>
      <c r="W618">
        <f>+Casos_PN_CORR[[#This Row],[43917]]-Casos_PN_CORR[[#This Row],[43916]]</f>
        <v>0</v>
      </c>
      <c r="X618">
        <f>+Casos_PN_CORR[[#This Row],[43918]]-Casos_PN_CORR[[#This Row],[43917]]</f>
        <v>0</v>
      </c>
      <c r="Y618">
        <f>+Casos_PN_CORR[[#This Row],[43919]]-Casos_PN_CORR[[#This Row],[43918]]</f>
        <v>0</v>
      </c>
      <c r="Z618">
        <f>+Casos_PN_CORR[[#This Row],[43920]]-Casos_PN_CORR[[#This Row],[43919]]</f>
        <v>0</v>
      </c>
      <c r="AA618">
        <f>+Casos_PN_CORR[[#This Row],[43921]]-Casos_PN_CORR[[#This Row],[43920]]</f>
        <v>0</v>
      </c>
      <c r="AB618">
        <f>+Casos_PN_CORR[[#This Row],[43922]]-Casos_PN_CORR[[#This Row],[43921]]</f>
        <v>0</v>
      </c>
      <c r="AC618">
        <f>+Casos_PN_CORR[[#This Row],[43923]]-Casos_PN_CORR[[#This Row],[43922]]</f>
        <v>0</v>
      </c>
      <c r="AD618">
        <f>+Casos_PN_CORR[[#This Row],[43924]]-Casos_PN_CORR[[#This Row],[43923]]</f>
        <v>0</v>
      </c>
      <c r="AE618">
        <f>+Casos_PN_CORR[[#This Row],[43925]]-Casos_PN_CORR[[#This Row],[43924]]</f>
        <v>0</v>
      </c>
      <c r="AF618">
        <f>+Casos_PN_CORR[[#This Row],[43926]]-Casos_PN_CORR[[#This Row],[43925]]</f>
        <v>0</v>
      </c>
      <c r="AG618">
        <f>+Casos_PN_CORR[[#This Row],[43927]]-Casos_PN_CORR[[#This Row],[43926]]</f>
        <v>0</v>
      </c>
      <c r="AH618">
        <f>+Casos_PN_CORR[[#This Row],[43928]]-Casos_PN_CORR[[#This Row],[43927]]</f>
        <v>0</v>
      </c>
      <c r="AI618">
        <f>+Casos_PN_CORR[[#This Row],[43929]]-Casos_PN_CORR[[#This Row],[43928]]</f>
        <v>0</v>
      </c>
      <c r="AJ618">
        <f>+Casos_PN_CORR[[#This Row],[43930]]-Casos_PN_CORR[[#This Row],[43929]]</f>
        <v>0</v>
      </c>
      <c r="AK618">
        <f>+Casos_PN_CORR[[#This Row],[43931]]-Casos_PN_CORR[[#This Row],[43930]]</f>
        <v>0</v>
      </c>
      <c r="AL618">
        <f>+Casos_PN_CORR[[#This Row],[43932]]-Casos_PN_CORR[[#This Row],[43931]]</f>
        <v>0</v>
      </c>
      <c r="AM618">
        <f>+Casos_PN_CORR[[#This Row],[43933]]-Casos_PN_CORR[[#This Row],[43932]]</f>
        <v>0</v>
      </c>
      <c r="AN618">
        <f>+Casos_PN_CORR[[#This Row],[43934]]-Casos_PN_CORR[[#This Row],[43933]]</f>
        <v>0</v>
      </c>
      <c r="AO618">
        <f>+Casos_PN_CORR[[#This Row],[43935]]-Casos_PN_CORR[[#This Row],[43934]]</f>
        <v>0</v>
      </c>
      <c r="AP618">
        <f>+Casos_PN_CORR[[#This Row],[43936]]-Casos_PN_CORR[[#This Row],[43935]]</f>
        <v>0</v>
      </c>
      <c r="AQ618">
        <f>+Casos_PN_CORR[[#This Row],[43937]]-Casos_PN_CORR[[#This Row],[43936]]</f>
        <v>0</v>
      </c>
      <c r="AR618">
        <f>+Casos_PN_CORR[[#This Row],[43938]]-Casos_PN_CORR[[#This Row],[43937]]</f>
        <v>0</v>
      </c>
      <c r="AS618">
        <f>+Casos_PN_CORR[[#This Row],[43939]]-Casos_PN_CORR[[#This Row],[43938]]</f>
        <v>0</v>
      </c>
      <c r="AT618">
        <f>+Casos_PN_CORR[[#This Row],[43940]]-Casos_PN_CORR[[#This Row],[43939]]</f>
        <v>0</v>
      </c>
      <c r="AU618">
        <f>+Casos_PN_CORR[[#This Row],[43941]]-Casos_PN_CORR[[#This Row],[43940]]</f>
        <v>0</v>
      </c>
      <c r="AV618">
        <f>+Casos_PN_CORR[[#This Row],[43942]]-Casos_PN_CORR[[#This Row],[43941]]</f>
        <v>0</v>
      </c>
      <c r="AW618">
        <f>+Casos_PN_CORR[[#This Row],[43943]]-Casos_PN_CORR[[#This Row],[43942]]</f>
        <v>0</v>
      </c>
      <c r="AX618">
        <f>+Casos_PN_CORR[[#This Row],[43944]]-Casos_PN_CORR[[#This Row],[43943]]</f>
        <v>0</v>
      </c>
      <c r="AY618">
        <f>+Casos_PN_CORR[[#This Row],[43945]]-Casos_PN_CORR[[#This Row],[43944]]</f>
        <v>0</v>
      </c>
      <c r="AZ618">
        <f>+Casos_PN_CORR[[#This Row],[43946]]-Casos_PN_CORR[[#This Row],[43945]]</f>
        <v>0</v>
      </c>
      <c r="BA618">
        <f>+Casos_PN_CORR[[#This Row],[43947]]-Casos_PN_CORR[[#This Row],[43946]]</f>
        <v>0</v>
      </c>
      <c r="BB618">
        <f>+Casos_PN_CORR[[#This Row],[43948]]-Casos_PN_CORR[[#This Row],[43947]]</f>
        <v>0</v>
      </c>
      <c r="BC618">
        <f>+Casos_PN_CORR[[#This Row],[43949]]-Casos_PN_CORR[[#This Row],[43948]]</f>
        <v>0</v>
      </c>
      <c r="BD618">
        <f>+Casos_PN_CORR[[#This Row],[43950]]-Casos_PN_CORR[[#This Row],[43949]]</f>
        <v>0</v>
      </c>
      <c r="BE618">
        <f>+Casos_PN_CORR[[#This Row],[43951]]-Casos_PN_CORR[[#This Row],[43950]]</f>
        <v>0</v>
      </c>
      <c r="BF618">
        <f>+Casos_PN_CORR[[#This Row],[43952]]-Casos_PN_CORR[[#This Row],[43951]]</f>
        <v>0</v>
      </c>
      <c r="BG618">
        <f>+Casos_PN_CORR[[#This Row],[43953]]-Casos_PN_CORR[[#This Row],[43952]]</f>
        <v>0</v>
      </c>
      <c r="BH618">
        <f>+Casos_PN_CORR[[#This Row],[43954]]-Casos_PN_CORR[[#This Row],[43953]]</f>
        <v>0</v>
      </c>
      <c r="BI618">
        <f>+Casos_PN_CORR[[#This Row],[43955]]-Casos_PN_CORR[[#This Row],[43954]]</f>
        <v>0</v>
      </c>
      <c r="BJ618">
        <f>+Casos_PN_CORR[[#This Row],[43956]]-Casos_PN_CORR[[#This Row],[43955]]</f>
        <v>0</v>
      </c>
      <c r="BK618">
        <f>+Casos_PN_CORR[[#This Row],[43957]]-Casos_PN_CORR[[#This Row],[43956]]</f>
        <v>0</v>
      </c>
      <c r="BL618">
        <f>+Casos_PN_CORR[[#This Row],[43958]]-Casos_PN_CORR[[#This Row],[43957]]</f>
        <v>0</v>
      </c>
      <c r="BM618">
        <f>+Casos_PN_CORR[[#This Row],[43959]]-Casos_PN_CORR[[#This Row],[43958]]</f>
        <v>0</v>
      </c>
      <c r="BN618">
        <f>+Casos_PN_CORR[[#This Row],[43960]]-Casos_PN_CORR[[#This Row],[43959]]</f>
        <v>0</v>
      </c>
      <c r="BO618">
        <f>+Casos_PN_CORR[[#This Row],[43961]]-Casos_PN_CORR[[#This Row],[43960]]</f>
        <v>0</v>
      </c>
      <c r="BP618">
        <f>+Casos_PN_CORR[[#This Row],[43962]]-Casos_PN_CORR[[#This Row],[43961]]</f>
        <v>0</v>
      </c>
      <c r="BQ618">
        <f>+Casos_PN_CORR[[#This Row],[43963]]-Casos_PN_CORR[[#This Row],[43962]]</f>
        <v>0</v>
      </c>
      <c r="BR618">
        <f>+Casos_PN_CORR[[#This Row],[43964]]-Casos_PN_CORR[[#This Row],[43963]]</f>
        <v>0</v>
      </c>
      <c r="BS618">
        <f>+Casos_PN_CORR[[#This Row],[43965]]-Casos_PN_CORR[[#This Row],[43964]]</f>
        <v>0</v>
      </c>
      <c r="BT618">
        <f>+Casos_PN_CORR[[#This Row],[43966]]-Casos_PN_CORR[[#This Row],[43965]]</f>
        <v>0</v>
      </c>
      <c r="BU618">
        <f>+Casos_PN_CORR[[#This Row],[43967]]-Casos_PN_CORR[[#This Row],[43966]]</f>
        <v>0</v>
      </c>
      <c r="BV618">
        <f>+Casos_PN_CORR[[#This Row],[43968]]-Casos_PN_CORR[[#This Row],[43967]]</f>
        <v>0</v>
      </c>
      <c r="BW618">
        <f>+Casos_PN_CORR[[#This Row],[43969]]-Casos_PN_CORR[[#This Row],[43968]]</f>
        <v>0</v>
      </c>
      <c r="BX618">
        <f>+Casos_PN_CORR[[#This Row],[43970]]-Casos_PN_CORR[[#This Row],[43969]]</f>
        <v>0</v>
      </c>
      <c r="BY618">
        <f>+Casos_PN_CORR[[#This Row],[43971]]-Casos_PN_CORR[[#This Row],[43970]]</f>
        <v>0</v>
      </c>
      <c r="BZ618">
        <f>+Casos_PN_CORR[[#This Row],[43972]]-Casos_PN_CORR[[#This Row],[43971]]</f>
        <v>0</v>
      </c>
      <c r="CA618">
        <f>+Casos_PN_CORR[[#This Row],[43973]]-Casos_PN_CORR[[#This Row],[43972]]</f>
        <v>0</v>
      </c>
      <c r="CB618">
        <f>+Casos_PN_CORR[[#This Row],[43974]]-Casos_PN_CORR[[#This Row],[43973]]</f>
        <v>0</v>
      </c>
      <c r="CC618">
        <f>+Casos_PN_CORR[[#This Row],[43975]]-Casos_PN_CORR[[#This Row],[43974]]</f>
        <v>0</v>
      </c>
      <c r="CD618">
        <f>+Casos_PN_CORR[[#This Row],[43976]]-Casos_PN_CORR[[#This Row],[43975]]</f>
        <v>0</v>
      </c>
      <c r="CE618">
        <f>+Casos_PN_CORR[[#This Row],[43977]]-Casos_PN_CORR[[#This Row],[43976]]</f>
        <v>0</v>
      </c>
      <c r="CF618">
        <f>+Casos_PN_CORR[[#This Row],[43978]]-Casos_PN_CORR[[#This Row],[43977]]</f>
        <v>0</v>
      </c>
      <c r="CG618">
        <f>+Casos_PN_CORR[[#This Row],[43979]]-Casos_PN_CORR[[#This Row],[43978]]</f>
        <v>0</v>
      </c>
      <c r="CH618">
        <f>+Casos_PN_CORR[[#This Row],[43980]]-Casos_PN_CORR[[#This Row],[43979]]</f>
        <v>0</v>
      </c>
      <c r="CI618">
        <f>+Casos_PN_CORR[[#This Row],[43981]]-Casos_PN_CORR[[#This Row],[43980]]</f>
        <v>0</v>
      </c>
      <c r="CJ618">
        <f>+Casos_PN_CORR[[#This Row],[43982]]-Casos_PN_CORR[[#This Row],[43981]]</f>
        <v>0</v>
      </c>
      <c r="CK618">
        <f>+Casos_PN_CORR[[#This Row],[43983]]-Casos_PN_CORR[[#This Row],[43982]]</f>
        <v>0</v>
      </c>
      <c r="CL618">
        <f>+Casos_PN_CORR[[#This Row],[43984]]-Casos_PN_CORR[[#This Row],[43983]]</f>
        <v>0</v>
      </c>
      <c r="CM618">
        <f>+Casos_PN_CORR[[#This Row],[43985]]-Casos_PN_CORR[[#This Row],[43984]]</f>
        <v>0</v>
      </c>
      <c r="CN618">
        <f>+Casos_PN_CORR[[#This Row],[43986]]-Casos_PN_CORR[[#This Row],[43985]]</f>
        <v>0</v>
      </c>
      <c r="CO618">
        <f>+Casos_PN_CORR[[#This Row],[43987]]-Casos_PN_CORR[[#This Row],[43986]]</f>
        <v>0</v>
      </c>
      <c r="CP618">
        <f>+Casos_PN_CORR[[#This Row],[43988]]-Casos_PN_CORR[[#This Row],[43987]]</f>
        <v>0</v>
      </c>
      <c r="CQ618">
        <f>+Casos_PN_CORR[[#This Row],[43989]]-Casos_PN_CORR[[#This Row],[43988]]</f>
        <v>0</v>
      </c>
      <c r="CR618">
        <f>+Casos_PN_CORR[[#This Row],[43990]]-Casos_PN_CORR[[#This Row],[43989]]</f>
        <v>0</v>
      </c>
      <c r="CS618">
        <f>+Casos_PN_CORR[[#This Row],[43991]]-Casos_PN_CORR[[#This Row],[43990]]</f>
        <v>0</v>
      </c>
      <c r="CT618">
        <f>+Casos_PN_CORR[[#This Row],[43992]]-Casos_PN_CORR[[#This Row],[43991]]</f>
        <v>0</v>
      </c>
      <c r="CU618">
        <f>+Casos_PN_CORR[[#This Row],[43993]]-Casos_PN_CORR[[#This Row],[43992]]</f>
        <v>0</v>
      </c>
    </row>
    <row r="619" spans="1:99" x14ac:dyDescent="0.3">
      <c r="A619">
        <v>91015</v>
      </c>
      <c r="B619" s="2" t="s">
        <v>114</v>
      </c>
      <c r="C619" s="2" t="s">
        <v>115</v>
      </c>
      <c r="D619" s="2" t="s">
        <v>750</v>
      </c>
      <c r="E619" s="4">
        <f t="shared" si="9"/>
        <v>0</v>
      </c>
      <c r="F619">
        <f>+Casos_PN_CORR[[#This Row],[43900]]</f>
        <v>0</v>
      </c>
      <c r="G619">
        <f>+Casos_PN_CORR[[#This Row],[43901]]-Casos_PN_CORR[[#This Row],[43900]]</f>
        <v>0</v>
      </c>
      <c r="H619">
        <f>+Casos_PN_CORR[[#This Row],[43902]]-Casos_PN_CORR[[#This Row],[43901]]</f>
        <v>0</v>
      </c>
      <c r="I619">
        <f>+Casos_PN_CORR[[#This Row],[43903]]-Casos_PN_CORR[[#This Row],[43902]]</f>
        <v>0</v>
      </c>
      <c r="J619">
        <f>+Casos_PN_CORR[[#This Row],[43904]]-Casos_PN_CORR[[#This Row],[43903]]</f>
        <v>0</v>
      </c>
      <c r="K619">
        <f>+Casos_PN_CORR[[#This Row],[43905]]-Casos_PN_CORR[[#This Row],[43904]]</f>
        <v>0</v>
      </c>
      <c r="L619">
        <f>+Casos_PN_CORR[[#This Row],[43906]]-Casos_PN_CORR[[#This Row],[43905]]</f>
        <v>0</v>
      </c>
      <c r="M619">
        <f>+Casos_PN_CORR[[#This Row],[43907]]-Casos_PN_CORR[[#This Row],[43906]]</f>
        <v>0</v>
      </c>
      <c r="N619">
        <f>+Casos_PN_CORR[[#This Row],[43908]]-Casos_PN_CORR[[#This Row],[43907]]</f>
        <v>0</v>
      </c>
      <c r="O619">
        <f>+Casos_PN_CORR[[#This Row],[43909]]-Casos_PN_CORR[[#This Row],[43908]]</f>
        <v>0</v>
      </c>
      <c r="P619">
        <f>+Casos_PN_CORR[[#This Row],[43910]]-Casos_PN_CORR[[#This Row],[43909]]</f>
        <v>0</v>
      </c>
      <c r="Q619">
        <f>+Casos_PN_CORR[[#This Row],[43911]]-Casos_PN_CORR[[#This Row],[43910]]</f>
        <v>0</v>
      </c>
      <c r="R619">
        <f>+Casos_PN_CORR[[#This Row],[43912]]-Casos_PN_CORR[[#This Row],[43911]]</f>
        <v>0</v>
      </c>
      <c r="S619">
        <f>+Casos_PN_CORR[[#This Row],[43913]]-Casos_PN_CORR[[#This Row],[43912]]</f>
        <v>0</v>
      </c>
      <c r="T619">
        <f>+Casos_PN_CORR[[#This Row],[43914]]-Casos_PN_CORR[[#This Row],[43913]]</f>
        <v>0</v>
      </c>
      <c r="U619">
        <f>+Casos_PN_CORR[[#This Row],[43915]]-Casos_PN_CORR[[#This Row],[43914]]</f>
        <v>0</v>
      </c>
      <c r="V619">
        <f>+Casos_PN_CORR[[#This Row],[43916]]-Casos_PN_CORR[[#This Row],[43915]]</f>
        <v>0</v>
      </c>
      <c r="W619">
        <f>+Casos_PN_CORR[[#This Row],[43917]]-Casos_PN_CORR[[#This Row],[43916]]</f>
        <v>0</v>
      </c>
      <c r="X619">
        <f>+Casos_PN_CORR[[#This Row],[43918]]-Casos_PN_CORR[[#This Row],[43917]]</f>
        <v>0</v>
      </c>
      <c r="Y619">
        <f>+Casos_PN_CORR[[#This Row],[43919]]-Casos_PN_CORR[[#This Row],[43918]]</f>
        <v>0</v>
      </c>
      <c r="Z619">
        <f>+Casos_PN_CORR[[#This Row],[43920]]-Casos_PN_CORR[[#This Row],[43919]]</f>
        <v>0</v>
      </c>
      <c r="AA619">
        <f>+Casos_PN_CORR[[#This Row],[43921]]-Casos_PN_CORR[[#This Row],[43920]]</f>
        <v>0</v>
      </c>
      <c r="AB619">
        <f>+Casos_PN_CORR[[#This Row],[43922]]-Casos_PN_CORR[[#This Row],[43921]]</f>
        <v>0</v>
      </c>
      <c r="AC619">
        <f>+Casos_PN_CORR[[#This Row],[43923]]-Casos_PN_CORR[[#This Row],[43922]]</f>
        <v>0</v>
      </c>
      <c r="AD619">
        <f>+Casos_PN_CORR[[#This Row],[43924]]-Casos_PN_CORR[[#This Row],[43923]]</f>
        <v>0</v>
      </c>
      <c r="AE619">
        <f>+Casos_PN_CORR[[#This Row],[43925]]-Casos_PN_CORR[[#This Row],[43924]]</f>
        <v>0</v>
      </c>
      <c r="AF619">
        <f>+Casos_PN_CORR[[#This Row],[43926]]-Casos_PN_CORR[[#This Row],[43925]]</f>
        <v>0</v>
      </c>
      <c r="AG619">
        <f>+Casos_PN_CORR[[#This Row],[43927]]-Casos_PN_CORR[[#This Row],[43926]]</f>
        <v>0</v>
      </c>
      <c r="AH619">
        <f>+Casos_PN_CORR[[#This Row],[43928]]-Casos_PN_CORR[[#This Row],[43927]]</f>
        <v>0</v>
      </c>
      <c r="AI619">
        <f>+Casos_PN_CORR[[#This Row],[43929]]-Casos_PN_CORR[[#This Row],[43928]]</f>
        <v>0</v>
      </c>
      <c r="AJ619">
        <f>+Casos_PN_CORR[[#This Row],[43930]]-Casos_PN_CORR[[#This Row],[43929]]</f>
        <v>0</v>
      </c>
      <c r="AK619">
        <f>+Casos_PN_CORR[[#This Row],[43931]]-Casos_PN_CORR[[#This Row],[43930]]</f>
        <v>0</v>
      </c>
      <c r="AL619">
        <f>+Casos_PN_CORR[[#This Row],[43932]]-Casos_PN_CORR[[#This Row],[43931]]</f>
        <v>0</v>
      </c>
      <c r="AM619">
        <f>+Casos_PN_CORR[[#This Row],[43933]]-Casos_PN_CORR[[#This Row],[43932]]</f>
        <v>0</v>
      </c>
      <c r="AN619">
        <f>+Casos_PN_CORR[[#This Row],[43934]]-Casos_PN_CORR[[#This Row],[43933]]</f>
        <v>0</v>
      </c>
      <c r="AO619">
        <f>+Casos_PN_CORR[[#This Row],[43935]]-Casos_PN_CORR[[#This Row],[43934]]</f>
        <v>0</v>
      </c>
      <c r="AP619">
        <f>+Casos_PN_CORR[[#This Row],[43936]]-Casos_PN_CORR[[#This Row],[43935]]</f>
        <v>0</v>
      </c>
      <c r="AQ619">
        <f>+Casos_PN_CORR[[#This Row],[43937]]-Casos_PN_CORR[[#This Row],[43936]]</f>
        <v>0</v>
      </c>
      <c r="AR619">
        <f>+Casos_PN_CORR[[#This Row],[43938]]-Casos_PN_CORR[[#This Row],[43937]]</f>
        <v>0</v>
      </c>
      <c r="AS619">
        <f>+Casos_PN_CORR[[#This Row],[43939]]-Casos_PN_CORR[[#This Row],[43938]]</f>
        <v>0</v>
      </c>
      <c r="AT619">
        <f>+Casos_PN_CORR[[#This Row],[43940]]-Casos_PN_CORR[[#This Row],[43939]]</f>
        <v>0</v>
      </c>
      <c r="AU619">
        <f>+Casos_PN_CORR[[#This Row],[43941]]-Casos_PN_CORR[[#This Row],[43940]]</f>
        <v>0</v>
      </c>
      <c r="AV619">
        <f>+Casos_PN_CORR[[#This Row],[43942]]-Casos_PN_CORR[[#This Row],[43941]]</f>
        <v>0</v>
      </c>
      <c r="AW619">
        <f>+Casos_PN_CORR[[#This Row],[43943]]-Casos_PN_CORR[[#This Row],[43942]]</f>
        <v>0</v>
      </c>
      <c r="AX619">
        <f>+Casos_PN_CORR[[#This Row],[43944]]-Casos_PN_CORR[[#This Row],[43943]]</f>
        <v>0</v>
      </c>
      <c r="AY619">
        <f>+Casos_PN_CORR[[#This Row],[43945]]-Casos_PN_CORR[[#This Row],[43944]]</f>
        <v>0</v>
      </c>
      <c r="AZ619">
        <f>+Casos_PN_CORR[[#This Row],[43946]]-Casos_PN_CORR[[#This Row],[43945]]</f>
        <v>0</v>
      </c>
      <c r="BA619">
        <f>+Casos_PN_CORR[[#This Row],[43947]]-Casos_PN_CORR[[#This Row],[43946]]</f>
        <v>0</v>
      </c>
      <c r="BB619">
        <f>+Casos_PN_CORR[[#This Row],[43948]]-Casos_PN_CORR[[#This Row],[43947]]</f>
        <v>0</v>
      </c>
      <c r="BC619">
        <f>+Casos_PN_CORR[[#This Row],[43949]]-Casos_PN_CORR[[#This Row],[43948]]</f>
        <v>0</v>
      </c>
      <c r="BD619">
        <f>+Casos_PN_CORR[[#This Row],[43950]]-Casos_PN_CORR[[#This Row],[43949]]</f>
        <v>0</v>
      </c>
      <c r="BE619">
        <f>+Casos_PN_CORR[[#This Row],[43951]]-Casos_PN_CORR[[#This Row],[43950]]</f>
        <v>0</v>
      </c>
      <c r="BF619">
        <f>+Casos_PN_CORR[[#This Row],[43952]]-Casos_PN_CORR[[#This Row],[43951]]</f>
        <v>0</v>
      </c>
      <c r="BG619">
        <f>+Casos_PN_CORR[[#This Row],[43953]]-Casos_PN_CORR[[#This Row],[43952]]</f>
        <v>0</v>
      </c>
      <c r="BH619">
        <f>+Casos_PN_CORR[[#This Row],[43954]]-Casos_PN_CORR[[#This Row],[43953]]</f>
        <v>0</v>
      </c>
      <c r="BI619">
        <f>+Casos_PN_CORR[[#This Row],[43955]]-Casos_PN_CORR[[#This Row],[43954]]</f>
        <v>0</v>
      </c>
      <c r="BJ619">
        <f>+Casos_PN_CORR[[#This Row],[43956]]-Casos_PN_CORR[[#This Row],[43955]]</f>
        <v>0</v>
      </c>
      <c r="BK619">
        <f>+Casos_PN_CORR[[#This Row],[43957]]-Casos_PN_CORR[[#This Row],[43956]]</f>
        <v>0</v>
      </c>
      <c r="BL619">
        <f>+Casos_PN_CORR[[#This Row],[43958]]-Casos_PN_CORR[[#This Row],[43957]]</f>
        <v>0</v>
      </c>
      <c r="BM619">
        <f>+Casos_PN_CORR[[#This Row],[43959]]-Casos_PN_CORR[[#This Row],[43958]]</f>
        <v>0</v>
      </c>
      <c r="BN619">
        <f>+Casos_PN_CORR[[#This Row],[43960]]-Casos_PN_CORR[[#This Row],[43959]]</f>
        <v>0</v>
      </c>
      <c r="BO619">
        <f>+Casos_PN_CORR[[#This Row],[43961]]-Casos_PN_CORR[[#This Row],[43960]]</f>
        <v>0</v>
      </c>
      <c r="BP619">
        <f>+Casos_PN_CORR[[#This Row],[43962]]-Casos_PN_CORR[[#This Row],[43961]]</f>
        <v>0</v>
      </c>
      <c r="BQ619">
        <f>+Casos_PN_CORR[[#This Row],[43963]]-Casos_PN_CORR[[#This Row],[43962]]</f>
        <v>0</v>
      </c>
      <c r="BR619">
        <f>+Casos_PN_CORR[[#This Row],[43964]]-Casos_PN_CORR[[#This Row],[43963]]</f>
        <v>0</v>
      </c>
      <c r="BS619">
        <f>+Casos_PN_CORR[[#This Row],[43965]]-Casos_PN_CORR[[#This Row],[43964]]</f>
        <v>0</v>
      </c>
      <c r="BT619">
        <f>+Casos_PN_CORR[[#This Row],[43966]]-Casos_PN_CORR[[#This Row],[43965]]</f>
        <v>0</v>
      </c>
      <c r="BU619">
        <f>+Casos_PN_CORR[[#This Row],[43967]]-Casos_PN_CORR[[#This Row],[43966]]</f>
        <v>0</v>
      </c>
      <c r="BV619">
        <f>+Casos_PN_CORR[[#This Row],[43968]]-Casos_PN_CORR[[#This Row],[43967]]</f>
        <v>0</v>
      </c>
      <c r="BW619">
        <f>+Casos_PN_CORR[[#This Row],[43969]]-Casos_PN_CORR[[#This Row],[43968]]</f>
        <v>0</v>
      </c>
      <c r="BX619">
        <f>+Casos_PN_CORR[[#This Row],[43970]]-Casos_PN_CORR[[#This Row],[43969]]</f>
        <v>0</v>
      </c>
      <c r="BY619">
        <f>+Casos_PN_CORR[[#This Row],[43971]]-Casos_PN_CORR[[#This Row],[43970]]</f>
        <v>0</v>
      </c>
      <c r="BZ619">
        <f>+Casos_PN_CORR[[#This Row],[43972]]-Casos_PN_CORR[[#This Row],[43971]]</f>
        <v>0</v>
      </c>
      <c r="CA619">
        <f>+Casos_PN_CORR[[#This Row],[43973]]-Casos_PN_CORR[[#This Row],[43972]]</f>
        <v>0</v>
      </c>
      <c r="CB619">
        <f>+Casos_PN_CORR[[#This Row],[43974]]-Casos_PN_CORR[[#This Row],[43973]]</f>
        <v>0</v>
      </c>
      <c r="CC619">
        <f>+Casos_PN_CORR[[#This Row],[43975]]-Casos_PN_CORR[[#This Row],[43974]]</f>
        <v>0</v>
      </c>
      <c r="CD619">
        <f>+Casos_PN_CORR[[#This Row],[43976]]-Casos_PN_CORR[[#This Row],[43975]]</f>
        <v>0</v>
      </c>
      <c r="CE619">
        <f>+Casos_PN_CORR[[#This Row],[43977]]-Casos_PN_CORR[[#This Row],[43976]]</f>
        <v>0</v>
      </c>
      <c r="CF619">
        <f>+Casos_PN_CORR[[#This Row],[43978]]-Casos_PN_CORR[[#This Row],[43977]]</f>
        <v>0</v>
      </c>
      <c r="CG619">
        <f>+Casos_PN_CORR[[#This Row],[43979]]-Casos_PN_CORR[[#This Row],[43978]]</f>
        <v>0</v>
      </c>
      <c r="CH619">
        <f>+Casos_PN_CORR[[#This Row],[43980]]-Casos_PN_CORR[[#This Row],[43979]]</f>
        <v>0</v>
      </c>
      <c r="CI619">
        <f>+Casos_PN_CORR[[#This Row],[43981]]-Casos_PN_CORR[[#This Row],[43980]]</f>
        <v>0</v>
      </c>
      <c r="CJ619">
        <f>+Casos_PN_CORR[[#This Row],[43982]]-Casos_PN_CORR[[#This Row],[43981]]</f>
        <v>0</v>
      </c>
      <c r="CK619">
        <f>+Casos_PN_CORR[[#This Row],[43983]]-Casos_PN_CORR[[#This Row],[43982]]</f>
        <v>0</v>
      </c>
      <c r="CL619">
        <f>+Casos_PN_CORR[[#This Row],[43984]]-Casos_PN_CORR[[#This Row],[43983]]</f>
        <v>0</v>
      </c>
      <c r="CM619">
        <f>+Casos_PN_CORR[[#This Row],[43985]]-Casos_PN_CORR[[#This Row],[43984]]</f>
        <v>0</v>
      </c>
      <c r="CN619">
        <f>+Casos_PN_CORR[[#This Row],[43986]]-Casos_PN_CORR[[#This Row],[43985]]</f>
        <v>0</v>
      </c>
      <c r="CO619">
        <f>+Casos_PN_CORR[[#This Row],[43987]]-Casos_PN_CORR[[#This Row],[43986]]</f>
        <v>0</v>
      </c>
      <c r="CP619">
        <f>+Casos_PN_CORR[[#This Row],[43988]]-Casos_PN_CORR[[#This Row],[43987]]</f>
        <v>0</v>
      </c>
      <c r="CQ619">
        <f>+Casos_PN_CORR[[#This Row],[43989]]-Casos_PN_CORR[[#This Row],[43988]]</f>
        <v>0</v>
      </c>
      <c r="CR619">
        <f>+Casos_PN_CORR[[#This Row],[43990]]-Casos_PN_CORR[[#This Row],[43989]]</f>
        <v>0</v>
      </c>
      <c r="CS619">
        <f>+Casos_PN_CORR[[#This Row],[43991]]-Casos_PN_CORR[[#This Row],[43990]]</f>
        <v>0</v>
      </c>
      <c r="CT619">
        <f>+Casos_PN_CORR[[#This Row],[43992]]-Casos_PN_CORR[[#This Row],[43991]]</f>
        <v>0</v>
      </c>
      <c r="CU619">
        <f>+Casos_PN_CORR[[#This Row],[43993]]-Casos_PN_CORR[[#This Row],[43992]]</f>
        <v>0</v>
      </c>
    </row>
    <row r="620" spans="1:99" x14ac:dyDescent="0.3">
      <c r="A620">
        <v>91016</v>
      </c>
      <c r="B620" s="2" t="s">
        <v>114</v>
      </c>
      <c r="C620" s="2" t="s">
        <v>115</v>
      </c>
      <c r="D620" s="2" t="s">
        <v>751</v>
      </c>
      <c r="E620" s="4">
        <f t="shared" si="9"/>
        <v>0</v>
      </c>
      <c r="F620">
        <f>+Casos_PN_CORR[[#This Row],[43900]]</f>
        <v>0</v>
      </c>
      <c r="G620">
        <f>+Casos_PN_CORR[[#This Row],[43901]]-Casos_PN_CORR[[#This Row],[43900]]</f>
        <v>0</v>
      </c>
      <c r="H620">
        <f>+Casos_PN_CORR[[#This Row],[43902]]-Casos_PN_CORR[[#This Row],[43901]]</f>
        <v>0</v>
      </c>
      <c r="I620">
        <f>+Casos_PN_CORR[[#This Row],[43903]]-Casos_PN_CORR[[#This Row],[43902]]</f>
        <v>0</v>
      </c>
      <c r="J620">
        <f>+Casos_PN_CORR[[#This Row],[43904]]-Casos_PN_CORR[[#This Row],[43903]]</f>
        <v>0</v>
      </c>
      <c r="K620">
        <f>+Casos_PN_CORR[[#This Row],[43905]]-Casos_PN_CORR[[#This Row],[43904]]</f>
        <v>0</v>
      </c>
      <c r="L620">
        <f>+Casos_PN_CORR[[#This Row],[43906]]-Casos_PN_CORR[[#This Row],[43905]]</f>
        <v>0</v>
      </c>
      <c r="M620">
        <f>+Casos_PN_CORR[[#This Row],[43907]]-Casos_PN_CORR[[#This Row],[43906]]</f>
        <v>0</v>
      </c>
      <c r="N620">
        <f>+Casos_PN_CORR[[#This Row],[43908]]-Casos_PN_CORR[[#This Row],[43907]]</f>
        <v>0</v>
      </c>
      <c r="O620">
        <f>+Casos_PN_CORR[[#This Row],[43909]]-Casos_PN_CORR[[#This Row],[43908]]</f>
        <v>0</v>
      </c>
      <c r="P620">
        <f>+Casos_PN_CORR[[#This Row],[43910]]-Casos_PN_CORR[[#This Row],[43909]]</f>
        <v>0</v>
      </c>
      <c r="Q620">
        <f>+Casos_PN_CORR[[#This Row],[43911]]-Casos_PN_CORR[[#This Row],[43910]]</f>
        <v>0</v>
      </c>
      <c r="R620">
        <f>+Casos_PN_CORR[[#This Row],[43912]]-Casos_PN_CORR[[#This Row],[43911]]</f>
        <v>0</v>
      </c>
      <c r="S620">
        <f>+Casos_PN_CORR[[#This Row],[43913]]-Casos_PN_CORR[[#This Row],[43912]]</f>
        <v>0</v>
      </c>
      <c r="T620">
        <f>+Casos_PN_CORR[[#This Row],[43914]]-Casos_PN_CORR[[#This Row],[43913]]</f>
        <v>0</v>
      </c>
      <c r="U620">
        <f>+Casos_PN_CORR[[#This Row],[43915]]-Casos_PN_CORR[[#This Row],[43914]]</f>
        <v>0</v>
      </c>
      <c r="V620">
        <f>+Casos_PN_CORR[[#This Row],[43916]]-Casos_PN_CORR[[#This Row],[43915]]</f>
        <v>0</v>
      </c>
      <c r="W620">
        <f>+Casos_PN_CORR[[#This Row],[43917]]-Casos_PN_CORR[[#This Row],[43916]]</f>
        <v>0</v>
      </c>
      <c r="X620">
        <f>+Casos_PN_CORR[[#This Row],[43918]]-Casos_PN_CORR[[#This Row],[43917]]</f>
        <v>0</v>
      </c>
      <c r="Y620">
        <f>+Casos_PN_CORR[[#This Row],[43919]]-Casos_PN_CORR[[#This Row],[43918]]</f>
        <v>0</v>
      </c>
      <c r="Z620">
        <f>+Casos_PN_CORR[[#This Row],[43920]]-Casos_PN_CORR[[#This Row],[43919]]</f>
        <v>0</v>
      </c>
      <c r="AA620">
        <f>+Casos_PN_CORR[[#This Row],[43921]]-Casos_PN_CORR[[#This Row],[43920]]</f>
        <v>0</v>
      </c>
      <c r="AB620">
        <f>+Casos_PN_CORR[[#This Row],[43922]]-Casos_PN_CORR[[#This Row],[43921]]</f>
        <v>0</v>
      </c>
      <c r="AC620">
        <f>+Casos_PN_CORR[[#This Row],[43923]]-Casos_PN_CORR[[#This Row],[43922]]</f>
        <v>0</v>
      </c>
      <c r="AD620">
        <f>+Casos_PN_CORR[[#This Row],[43924]]-Casos_PN_CORR[[#This Row],[43923]]</f>
        <v>0</v>
      </c>
      <c r="AE620">
        <f>+Casos_PN_CORR[[#This Row],[43925]]-Casos_PN_CORR[[#This Row],[43924]]</f>
        <v>0</v>
      </c>
      <c r="AF620">
        <f>+Casos_PN_CORR[[#This Row],[43926]]-Casos_PN_CORR[[#This Row],[43925]]</f>
        <v>0</v>
      </c>
      <c r="AG620">
        <f>+Casos_PN_CORR[[#This Row],[43927]]-Casos_PN_CORR[[#This Row],[43926]]</f>
        <v>0</v>
      </c>
      <c r="AH620">
        <f>+Casos_PN_CORR[[#This Row],[43928]]-Casos_PN_CORR[[#This Row],[43927]]</f>
        <v>0</v>
      </c>
      <c r="AI620">
        <f>+Casos_PN_CORR[[#This Row],[43929]]-Casos_PN_CORR[[#This Row],[43928]]</f>
        <v>0</v>
      </c>
      <c r="AJ620">
        <f>+Casos_PN_CORR[[#This Row],[43930]]-Casos_PN_CORR[[#This Row],[43929]]</f>
        <v>0</v>
      </c>
      <c r="AK620">
        <f>+Casos_PN_CORR[[#This Row],[43931]]-Casos_PN_CORR[[#This Row],[43930]]</f>
        <v>0</v>
      </c>
      <c r="AL620">
        <f>+Casos_PN_CORR[[#This Row],[43932]]-Casos_PN_CORR[[#This Row],[43931]]</f>
        <v>0</v>
      </c>
      <c r="AM620">
        <f>+Casos_PN_CORR[[#This Row],[43933]]-Casos_PN_CORR[[#This Row],[43932]]</f>
        <v>0</v>
      </c>
      <c r="AN620">
        <f>+Casos_PN_CORR[[#This Row],[43934]]-Casos_PN_CORR[[#This Row],[43933]]</f>
        <v>0</v>
      </c>
      <c r="AO620">
        <f>+Casos_PN_CORR[[#This Row],[43935]]-Casos_PN_CORR[[#This Row],[43934]]</f>
        <v>0</v>
      </c>
      <c r="AP620">
        <f>+Casos_PN_CORR[[#This Row],[43936]]-Casos_PN_CORR[[#This Row],[43935]]</f>
        <v>0</v>
      </c>
      <c r="AQ620">
        <f>+Casos_PN_CORR[[#This Row],[43937]]-Casos_PN_CORR[[#This Row],[43936]]</f>
        <v>0</v>
      </c>
      <c r="AR620">
        <f>+Casos_PN_CORR[[#This Row],[43938]]-Casos_PN_CORR[[#This Row],[43937]]</f>
        <v>0</v>
      </c>
      <c r="AS620">
        <f>+Casos_PN_CORR[[#This Row],[43939]]-Casos_PN_CORR[[#This Row],[43938]]</f>
        <v>0</v>
      </c>
      <c r="AT620">
        <f>+Casos_PN_CORR[[#This Row],[43940]]-Casos_PN_CORR[[#This Row],[43939]]</f>
        <v>0</v>
      </c>
      <c r="AU620">
        <f>+Casos_PN_CORR[[#This Row],[43941]]-Casos_PN_CORR[[#This Row],[43940]]</f>
        <v>0</v>
      </c>
      <c r="AV620">
        <f>+Casos_PN_CORR[[#This Row],[43942]]-Casos_PN_CORR[[#This Row],[43941]]</f>
        <v>0</v>
      </c>
      <c r="AW620">
        <f>+Casos_PN_CORR[[#This Row],[43943]]-Casos_PN_CORR[[#This Row],[43942]]</f>
        <v>0</v>
      </c>
      <c r="AX620">
        <f>+Casos_PN_CORR[[#This Row],[43944]]-Casos_PN_CORR[[#This Row],[43943]]</f>
        <v>0</v>
      </c>
      <c r="AY620">
        <f>+Casos_PN_CORR[[#This Row],[43945]]-Casos_PN_CORR[[#This Row],[43944]]</f>
        <v>0</v>
      </c>
      <c r="AZ620">
        <f>+Casos_PN_CORR[[#This Row],[43946]]-Casos_PN_CORR[[#This Row],[43945]]</f>
        <v>0</v>
      </c>
      <c r="BA620">
        <f>+Casos_PN_CORR[[#This Row],[43947]]-Casos_PN_CORR[[#This Row],[43946]]</f>
        <v>0</v>
      </c>
      <c r="BB620">
        <f>+Casos_PN_CORR[[#This Row],[43948]]-Casos_PN_CORR[[#This Row],[43947]]</f>
        <v>0</v>
      </c>
      <c r="BC620">
        <f>+Casos_PN_CORR[[#This Row],[43949]]-Casos_PN_CORR[[#This Row],[43948]]</f>
        <v>0</v>
      </c>
      <c r="BD620">
        <f>+Casos_PN_CORR[[#This Row],[43950]]-Casos_PN_CORR[[#This Row],[43949]]</f>
        <v>0</v>
      </c>
      <c r="BE620">
        <f>+Casos_PN_CORR[[#This Row],[43951]]-Casos_PN_CORR[[#This Row],[43950]]</f>
        <v>0</v>
      </c>
      <c r="BF620">
        <f>+Casos_PN_CORR[[#This Row],[43952]]-Casos_PN_CORR[[#This Row],[43951]]</f>
        <v>0</v>
      </c>
      <c r="BG620">
        <f>+Casos_PN_CORR[[#This Row],[43953]]-Casos_PN_CORR[[#This Row],[43952]]</f>
        <v>0</v>
      </c>
      <c r="BH620">
        <f>+Casos_PN_CORR[[#This Row],[43954]]-Casos_PN_CORR[[#This Row],[43953]]</f>
        <v>0</v>
      </c>
      <c r="BI620">
        <f>+Casos_PN_CORR[[#This Row],[43955]]-Casos_PN_CORR[[#This Row],[43954]]</f>
        <v>0</v>
      </c>
      <c r="BJ620">
        <f>+Casos_PN_CORR[[#This Row],[43956]]-Casos_PN_CORR[[#This Row],[43955]]</f>
        <v>0</v>
      </c>
      <c r="BK620">
        <f>+Casos_PN_CORR[[#This Row],[43957]]-Casos_PN_CORR[[#This Row],[43956]]</f>
        <v>0</v>
      </c>
      <c r="BL620">
        <f>+Casos_PN_CORR[[#This Row],[43958]]-Casos_PN_CORR[[#This Row],[43957]]</f>
        <v>0</v>
      </c>
      <c r="BM620">
        <f>+Casos_PN_CORR[[#This Row],[43959]]-Casos_PN_CORR[[#This Row],[43958]]</f>
        <v>0</v>
      </c>
      <c r="BN620">
        <f>+Casos_PN_CORR[[#This Row],[43960]]-Casos_PN_CORR[[#This Row],[43959]]</f>
        <v>0</v>
      </c>
      <c r="BO620">
        <f>+Casos_PN_CORR[[#This Row],[43961]]-Casos_PN_CORR[[#This Row],[43960]]</f>
        <v>0</v>
      </c>
      <c r="BP620">
        <f>+Casos_PN_CORR[[#This Row],[43962]]-Casos_PN_CORR[[#This Row],[43961]]</f>
        <v>0</v>
      </c>
      <c r="BQ620">
        <f>+Casos_PN_CORR[[#This Row],[43963]]-Casos_PN_CORR[[#This Row],[43962]]</f>
        <v>0</v>
      </c>
      <c r="BR620">
        <f>+Casos_PN_CORR[[#This Row],[43964]]-Casos_PN_CORR[[#This Row],[43963]]</f>
        <v>0</v>
      </c>
      <c r="BS620">
        <f>+Casos_PN_CORR[[#This Row],[43965]]-Casos_PN_CORR[[#This Row],[43964]]</f>
        <v>0</v>
      </c>
      <c r="BT620">
        <f>+Casos_PN_CORR[[#This Row],[43966]]-Casos_PN_CORR[[#This Row],[43965]]</f>
        <v>0</v>
      </c>
      <c r="BU620">
        <f>+Casos_PN_CORR[[#This Row],[43967]]-Casos_PN_CORR[[#This Row],[43966]]</f>
        <v>0</v>
      </c>
      <c r="BV620">
        <f>+Casos_PN_CORR[[#This Row],[43968]]-Casos_PN_CORR[[#This Row],[43967]]</f>
        <v>0</v>
      </c>
      <c r="BW620">
        <f>+Casos_PN_CORR[[#This Row],[43969]]-Casos_PN_CORR[[#This Row],[43968]]</f>
        <v>0</v>
      </c>
      <c r="BX620">
        <f>+Casos_PN_CORR[[#This Row],[43970]]-Casos_PN_CORR[[#This Row],[43969]]</f>
        <v>0</v>
      </c>
      <c r="BY620">
        <f>+Casos_PN_CORR[[#This Row],[43971]]-Casos_PN_CORR[[#This Row],[43970]]</f>
        <v>0</v>
      </c>
      <c r="BZ620">
        <f>+Casos_PN_CORR[[#This Row],[43972]]-Casos_PN_CORR[[#This Row],[43971]]</f>
        <v>0</v>
      </c>
      <c r="CA620">
        <f>+Casos_PN_CORR[[#This Row],[43973]]-Casos_PN_CORR[[#This Row],[43972]]</f>
        <v>0</v>
      </c>
      <c r="CB620">
        <f>+Casos_PN_CORR[[#This Row],[43974]]-Casos_PN_CORR[[#This Row],[43973]]</f>
        <v>0</v>
      </c>
      <c r="CC620">
        <f>+Casos_PN_CORR[[#This Row],[43975]]-Casos_PN_CORR[[#This Row],[43974]]</f>
        <v>0</v>
      </c>
      <c r="CD620">
        <f>+Casos_PN_CORR[[#This Row],[43976]]-Casos_PN_CORR[[#This Row],[43975]]</f>
        <v>0</v>
      </c>
      <c r="CE620">
        <f>+Casos_PN_CORR[[#This Row],[43977]]-Casos_PN_CORR[[#This Row],[43976]]</f>
        <v>0</v>
      </c>
      <c r="CF620">
        <f>+Casos_PN_CORR[[#This Row],[43978]]-Casos_PN_CORR[[#This Row],[43977]]</f>
        <v>0</v>
      </c>
      <c r="CG620">
        <f>+Casos_PN_CORR[[#This Row],[43979]]-Casos_PN_CORR[[#This Row],[43978]]</f>
        <v>0</v>
      </c>
      <c r="CH620">
        <f>+Casos_PN_CORR[[#This Row],[43980]]-Casos_PN_CORR[[#This Row],[43979]]</f>
        <v>0</v>
      </c>
      <c r="CI620">
        <f>+Casos_PN_CORR[[#This Row],[43981]]-Casos_PN_CORR[[#This Row],[43980]]</f>
        <v>0</v>
      </c>
      <c r="CJ620">
        <f>+Casos_PN_CORR[[#This Row],[43982]]-Casos_PN_CORR[[#This Row],[43981]]</f>
        <v>0</v>
      </c>
      <c r="CK620">
        <f>+Casos_PN_CORR[[#This Row],[43983]]-Casos_PN_CORR[[#This Row],[43982]]</f>
        <v>0</v>
      </c>
      <c r="CL620">
        <f>+Casos_PN_CORR[[#This Row],[43984]]-Casos_PN_CORR[[#This Row],[43983]]</f>
        <v>0</v>
      </c>
      <c r="CM620">
        <f>+Casos_PN_CORR[[#This Row],[43985]]-Casos_PN_CORR[[#This Row],[43984]]</f>
        <v>0</v>
      </c>
      <c r="CN620">
        <f>+Casos_PN_CORR[[#This Row],[43986]]-Casos_PN_CORR[[#This Row],[43985]]</f>
        <v>0</v>
      </c>
      <c r="CO620">
        <f>+Casos_PN_CORR[[#This Row],[43987]]-Casos_PN_CORR[[#This Row],[43986]]</f>
        <v>0</v>
      </c>
      <c r="CP620">
        <f>+Casos_PN_CORR[[#This Row],[43988]]-Casos_PN_CORR[[#This Row],[43987]]</f>
        <v>0</v>
      </c>
      <c r="CQ620">
        <f>+Casos_PN_CORR[[#This Row],[43989]]-Casos_PN_CORR[[#This Row],[43988]]</f>
        <v>0</v>
      </c>
      <c r="CR620">
        <f>+Casos_PN_CORR[[#This Row],[43990]]-Casos_PN_CORR[[#This Row],[43989]]</f>
        <v>0</v>
      </c>
      <c r="CS620">
        <f>+Casos_PN_CORR[[#This Row],[43991]]-Casos_PN_CORR[[#This Row],[43990]]</f>
        <v>0</v>
      </c>
      <c r="CT620">
        <f>+Casos_PN_CORR[[#This Row],[43992]]-Casos_PN_CORR[[#This Row],[43991]]</f>
        <v>0</v>
      </c>
      <c r="CU620">
        <f>+Casos_PN_CORR[[#This Row],[43993]]-Casos_PN_CORR[[#This Row],[43992]]</f>
        <v>0</v>
      </c>
    </row>
    <row r="621" spans="1:99" x14ac:dyDescent="0.3">
      <c r="A621">
        <v>40510</v>
      </c>
      <c r="B621" s="2" t="s">
        <v>154</v>
      </c>
      <c r="C621" s="2" t="s">
        <v>236</v>
      </c>
      <c r="D621" s="2" t="s">
        <v>370</v>
      </c>
      <c r="E621" s="4">
        <f t="shared" si="9"/>
        <v>0</v>
      </c>
      <c r="F621">
        <f>+Casos_PN_CORR[[#This Row],[43900]]</f>
        <v>0</v>
      </c>
      <c r="G621">
        <f>+Casos_PN_CORR[[#This Row],[43901]]-Casos_PN_CORR[[#This Row],[43900]]</f>
        <v>0</v>
      </c>
      <c r="H621">
        <f>+Casos_PN_CORR[[#This Row],[43902]]-Casos_PN_CORR[[#This Row],[43901]]</f>
        <v>0</v>
      </c>
      <c r="I621">
        <f>+Casos_PN_CORR[[#This Row],[43903]]-Casos_PN_CORR[[#This Row],[43902]]</f>
        <v>0</v>
      </c>
      <c r="J621">
        <f>+Casos_PN_CORR[[#This Row],[43904]]-Casos_PN_CORR[[#This Row],[43903]]</f>
        <v>0</v>
      </c>
      <c r="K621">
        <f>+Casos_PN_CORR[[#This Row],[43905]]-Casos_PN_CORR[[#This Row],[43904]]</f>
        <v>0</v>
      </c>
      <c r="L621">
        <f>+Casos_PN_CORR[[#This Row],[43906]]-Casos_PN_CORR[[#This Row],[43905]]</f>
        <v>0</v>
      </c>
      <c r="M621">
        <f>+Casos_PN_CORR[[#This Row],[43907]]-Casos_PN_CORR[[#This Row],[43906]]</f>
        <v>0</v>
      </c>
      <c r="N621">
        <f>+Casos_PN_CORR[[#This Row],[43908]]-Casos_PN_CORR[[#This Row],[43907]]</f>
        <v>0</v>
      </c>
      <c r="O621">
        <f>+Casos_PN_CORR[[#This Row],[43909]]-Casos_PN_CORR[[#This Row],[43908]]</f>
        <v>0</v>
      </c>
      <c r="P621">
        <f>+Casos_PN_CORR[[#This Row],[43910]]-Casos_PN_CORR[[#This Row],[43909]]</f>
        <v>0</v>
      </c>
      <c r="Q621">
        <f>+Casos_PN_CORR[[#This Row],[43911]]-Casos_PN_CORR[[#This Row],[43910]]</f>
        <v>0</v>
      </c>
      <c r="R621">
        <f>+Casos_PN_CORR[[#This Row],[43912]]-Casos_PN_CORR[[#This Row],[43911]]</f>
        <v>0</v>
      </c>
      <c r="S621">
        <f>+Casos_PN_CORR[[#This Row],[43913]]-Casos_PN_CORR[[#This Row],[43912]]</f>
        <v>0</v>
      </c>
      <c r="T621">
        <f>+Casos_PN_CORR[[#This Row],[43914]]-Casos_PN_CORR[[#This Row],[43913]]</f>
        <v>0</v>
      </c>
      <c r="U621">
        <f>+Casos_PN_CORR[[#This Row],[43915]]-Casos_PN_CORR[[#This Row],[43914]]</f>
        <v>0</v>
      </c>
      <c r="V621">
        <f>+Casos_PN_CORR[[#This Row],[43916]]-Casos_PN_CORR[[#This Row],[43915]]</f>
        <v>0</v>
      </c>
      <c r="W621">
        <f>+Casos_PN_CORR[[#This Row],[43917]]-Casos_PN_CORR[[#This Row],[43916]]</f>
        <v>0</v>
      </c>
      <c r="X621">
        <f>+Casos_PN_CORR[[#This Row],[43918]]-Casos_PN_CORR[[#This Row],[43917]]</f>
        <v>0</v>
      </c>
      <c r="Y621">
        <f>+Casos_PN_CORR[[#This Row],[43919]]-Casos_PN_CORR[[#This Row],[43918]]</f>
        <v>0</v>
      </c>
      <c r="Z621">
        <f>+Casos_PN_CORR[[#This Row],[43920]]-Casos_PN_CORR[[#This Row],[43919]]</f>
        <v>0</v>
      </c>
      <c r="AA621">
        <f>+Casos_PN_CORR[[#This Row],[43921]]-Casos_PN_CORR[[#This Row],[43920]]</f>
        <v>0</v>
      </c>
      <c r="AB621">
        <f>+Casos_PN_CORR[[#This Row],[43922]]-Casos_PN_CORR[[#This Row],[43921]]</f>
        <v>0</v>
      </c>
      <c r="AC621">
        <f>+Casos_PN_CORR[[#This Row],[43923]]-Casos_PN_CORR[[#This Row],[43922]]</f>
        <v>0</v>
      </c>
      <c r="AD621">
        <f>+Casos_PN_CORR[[#This Row],[43924]]-Casos_PN_CORR[[#This Row],[43923]]</f>
        <v>0</v>
      </c>
      <c r="AE621">
        <f>+Casos_PN_CORR[[#This Row],[43925]]-Casos_PN_CORR[[#This Row],[43924]]</f>
        <v>0</v>
      </c>
      <c r="AF621">
        <f>+Casos_PN_CORR[[#This Row],[43926]]-Casos_PN_CORR[[#This Row],[43925]]</f>
        <v>0</v>
      </c>
      <c r="AG621">
        <f>+Casos_PN_CORR[[#This Row],[43927]]-Casos_PN_CORR[[#This Row],[43926]]</f>
        <v>0</v>
      </c>
      <c r="AH621">
        <f>+Casos_PN_CORR[[#This Row],[43928]]-Casos_PN_CORR[[#This Row],[43927]]</f>
        <v>0</v>
      </c>
      <c r="AI621">
        <f>+Casos_PN_CORR[[#This Row],[43929]]-Casos_PN_CORR[[#This Row],[43928]]</f>
        <v>0</v>
      </c>
      <c r="AJ621">
        <f>+Casos_PN_CORR[[#This Row],[43930]]-Casos_PN_CORR[[#This Row],[43929]]</f>
        <v>0</v>
      </c>
      <c r="AK621">
        <f>+Casos_PN_CORR[[#This Row],[43931]]-Casos_PN_CORR[[#This Row],[43930]]</f>
        <v>0</v>
      </c>
      <c r="AL621">
        <f>+Casos_PN_CORR[[#This Row],[43932]]-Casos_PN_CORR[[#This Row],[43931]]</f>
        <v>0</v>
      </c>
      <c r="AM621">
        <f>+Casos_PN_CORR[[#This Row],[43933]]-Casos_PN_CORR[[#This Row],[43932]]</f>
        <v>0</v>
      </c>
      <c r="AN621">
        <f>+Casos_PN_CORR[[#This Row],[43934]]-Casos_PN_CORR[[#This Row],[43933]]</f>
        <v>0</v>
      </c>
      <c r="AO621">
        <f>+Casos_PN_CORR[[#This Row],[43935]]-Casos_PN_CORR[[#This Row],[43934]]</f>
        <v>0</v>
      </c>
      <c r="AP621">
        <f>+Casos_PN_CORR[[#This Row],[43936]]-Casos_PN_CORR[[#This Row],[43935]]</f>
        <v>0</v>
      </c>
      <c r="AQ621">
        <f>+Casos_PN_CORR[[#This Row],[43937]]-Casos_PN_CORR[[#This Row],[43936]]</f>
        <v>0</v>
      </c>
      <c r="AR621">
        <f>+Casos_PN_CORR[[#This Row],[43938]]-Casos_PN_CORR[[#This Row],[43937]]</f>
        <v>0</v>
      </c>
      <c r="AS621">
        <f>+Casos_PN_CORR[[#This Row],[43939]]-Casos_PN_CORR[[#This Row],[43938]]</f>
        <v>0</v>
      </c>
      <c r="AT621">
        <f>+Casos_PN_CORR[[#This Row],[43940]]-Casos_PN_CORR[[#This Row],[43939]]</f>
        <v>0</v>
      </c>
      <c r="AU621">
        <f>+Casos_PN_CORR[[#This Row],[43941]]-Casos_PN_CORR[[#This Row],[43940]]</f>
        <v>0</v>
      </c>
      <c r="AV621">
        <f>+Casos_PN_CORR[[#This Row],[43942]]-Casos_PN_CORR[[#This Row],[43941]]</f>
        <v>0</v>
      </c>
      <c r="AW621">
        <f>+Casos_PN_CORR[[#This Row],[43943]]-Casos_PN_CORR[[#This Row],[43942]]</f>
        <v>0</v>
      </c>
      <c r="AX621">
        <f>+Casos_PN_CORR[[#This Row],[43944]]-Casos_PN_CORR[[#This Row],[43943]]</f>
        <v>0</v>
      </c>
      <c r="AY621">
        <f>+Casos_PN_CORR[[#This Row],[43945]]-Casos_PN_CORR[[#This Row],[43944]]</f>
        <v>0</v>
      </c>
      <c r="AZ621">
        <f>+Casos_PN_CORR[[#This Row],[43946]]-Casos_PN_CORR[[#This Row],[43945]]</f>
        <v>0</v>
      </c>
      <c r="BA621">
        <f>+Casos_PN_CORR[[#This Row],[43947]]-Casos_PN_CORR[[#This Row],[43946]]</f>
        <v>0</v>
      </c>
      <c r="BB621">
        <f>+Casos_PN_CORR[[#This Row],[43948]]-Casos_PN_CORR[[#This Row],[43947]]</f>
        <v>0</v>
      </c>
      <c r="BC621">
        <f>+Casos_PN_CORR[[#This Row],[43949]]-Casos_PN_CORR[[#This Row],[43948]]</f>
        <v>0</v>
      </c>
      <c r="BD621">
        <f>+Casos_PN_CORR[[#This Row],[43950]]-Casos_PN_CORR[[#This Row],[43949]]</f>
        <v>0</v>
      </c>
      <c r="BE621">
        <f>+Casos_PN_CORR[[#This Row],[43951]]-Casos_PN_CORR[[#This Row],[43950]]</f>
        <v>0</v>
      </c>
      <c r="BF621">
        <f>+Casos_PN_CORR[[#This Row],[43952]]-Casos_PN_CORR[[#This Row],[43951]]</f>
        <v>0</v>
      </c>
      <c r="BG621">
        <f>+Casos_PN_CORR[[#This Row],[43953]]-Casos_PN_CORR[[#This Row],[43952]]</f>
        <v>0</v>
      </c>
      <c r="BH621">
        <f>+Casos_PN_CORR[[#This Row],[43954]]-Casos_PN_CORR[[#This Row],[43953]]</f>
        <v>0</v>
      </c>
      <c r="BI621">
        <f>+Casos_PN_CORR[[#This Row],[43955]]-Casos_PN_CORR[[#This Row],[43954]]</f>
        <v>0</v>
      </c>
      <c r="BJ621">
        <f>+Casos_PN_CORR[[#This Row],[43956]]-Casos_PN_CORR[[#This Row],[43955]]</f>
        <v>0</v>
      </c>
      <c r="BK621">
        <f>+Casos_PN_CORR[[#This Row],[43957]]-Casos_PN_CORR[[#This Row],[43956]]</f>
        <v>0</v>
      </c>
      <c r="BL621">
        <f>+Casos_PN_CORR[[#This Row],[43958]]-Casos_PN_CORR[[#This Row],[43957]]</f>
        <v>0</v>
      </c>
      <c r="BM621">
        <f>+Casos_PN_CORR[[#This Row],[43959]]-Casos_PN_CORR[[#This Row],[43958]]</f>
        <v>0</v>
      </c>
      <c r="BN621">
        <f>+Casos_PN_CORR[[#This Row],[43960]]-Casos_PN_CORR[[#This Row],[43959]]</f>
        <v>0</v>
      </c>
      <c r="BO621">
        <f>+Casos_PN_CORR[[#This Row],[43961]]-Casos_PN_CORR[[#This Row],[43960]]</f>
        <v>0</v>
      </c>
      <c r="BP621">
        <f>+Casos_PN_CORR[[#This Row],[43962]]-Casos_PN_CORR[[#This Row],[43961]]</f>
        <v>0</v>
      </c>
      <c r="BQ621">
        <f>+Casos_PN_CORR[[#This Row],[43963]]-Casos_PN_CORR[[#This Row],[43962]]</f>
        <v>0</v>
      </c>
      <c r="BR621">
        <f>+Casos_PN_CORR[[#This Row],[43964]]-Casos_PN_CORR[[#This Row],[43963]]</f>
        <v>0</v>
      </c>
      <c r="BS621">
        <f>+Casos_PN_CORR[[#This Row],[43965]]-Casos_PN_CORR[[#This Row],[43964]]</f>
        <v>0</v>
      </c>
      <c r="BT621">
        <f>+Casos_PN_CORR[[#This Row],[43966]]-Casos_PN_CORR[[#This Row],[43965]]</f>
        <v>0</v>
      </c>
      <c r="BU621">
        <f>+Casos_PN_CORR[[#This Row],[43967]]-Casos_PN_CORR[[#This Row],[43966]]</f>
        <v>0</v>
      </c>
      <c r="BV621">
        <f>+Casos_PN_CORR[[#This Row],[43968]]-Casos_PN_CORR[[#This Row],[43967]]</f>
        <v>0</v>
      </c>
      <c r="BW621">
        <f>+Casos_PN_CORR[[#This Row],[43969]]-Casos_PN_CORR[[#This Row],[43968]]</f>
        <v>0</v>
      </c>
      <c r="BX621">
        <f>+Casos_PN_CORR[[#This Row],[43970]]-Casos_PN_CORR[[#This Row],[43969]]</f>
        <v>0</v>
      </c>
      <c r="BY621">
        <f>+Casos_PN_CORR[[#This Row],[43971]]-Casos_PN_CORR[[#This Row],[43970]]</f>
        <v>0</v>
      </c>
      <c r="BZ621">
        <f>+Casos_PN_CORR[[#This Row],[43972]]-Casos_PN_CORR[[#This Row],[43971]]</f>
        <v>0</v>
      </c>
      <c r="CA621">
        <f>+Casos_PN_CORR[[#This Row],[43973]]-Casos_PN_CORR[[#This Row],[43972]]</f>
        <v>0</v>
      </c>
      <c r="CB621">
        <f>+Casos_PN_CORR[[#This Row],[43974]]-Casos_PN_CORR[[#This Row],[43973]]</f>
        <v>0</v>
      </c>
      <c r="CC621">
        <f>+Casos_PN_CORR[[#This Row],[43975]]-Casos_PN_CORR[[#This Row],[43974]]</f>
        <v>0</v>
      </c>
      <c r="CD621">
        <f>+Casos_PN_CORR[[#This Row],[43976]]-Casos_PN_CORR[[#This Row],[43975]]</f>
        <v>0</v>
      </c>
      <c r="CE621">
        <f>+Casos_PN_CORR[[#This Row],[43977]]-Casos_PN_CORR[[#This Row],[43976]]</f>
        <v>0</v>
      </c>
      <c r="CF621">
        <f>+Casos_PN_CORR[[#This Row],[43978]]-Casos_PN_CORR[[#This Row],[43977]]</f>
        <v>0</v>
      </c>
      <c r="CG621">
        <f>+Casos_PN_CORR[[#This Row],[43979]]-Casos_PN_CORR[[#This Row],[43978]]</f>
        <v>0</v>
      </c>
      <c r="CH621">
        <f>+Casos_PN_CORR[[#This Row],[43980]]-Casos_PN_CORR[[#This Row],[43979]]</f>
        <v>0</v>
      </c>
      <c r="CI621">
        <f>+Casos_PN_CORR[[#This Row],[43981]]-Casos_PN_CORR[[#This Row],[43980]]</f>
        <v>0</v>
      </c>
      <c r="CJ621">
        <f>+Casos_PN_CORR[[#This Row],[43982]]-Casos_PN_CORR[[#This Row],[43981]]</f>
        <v>0</v>
      </c>
      <c r="CK621">
        <f>+Casos_PN_CORR[[#This Row],[43983]]-Casos_PN_CORR[[#This Row],[43982]]</f>
        <v>0</v>
      </c>
      <c r="CL621">
        <f>+Casos_PN_CORR[[#This Row],[43984]]-Casos_PN_CORR[[#This Row],[43983]]</f>
        <v>0</v>
      </c>
      <c r="CM621">
        <f>+Casos_PN_CORR[[#This Row],[43985]]-Casos_PN_CORR[[#This Row],[43984]]</f>
        <v>0</v>
      </c>
      <c r="CN621">
        <f>+Casos_PN_CORR[[#This Row],[43986]]-Casos_PN_CORR[[#This Row],[43985]]</f>
        <v>0</v>
      </c>
      <c r="CO621">
        <f>+Casos_PN_CORR[[#This Row],[43987]]-Casos_PN_CORR[[#This Row],[43986]]</f>
        <v>0</v>
      </c>
      <c r="CP621">
        <f>+Casos_PN_CORR[[#This Row],[43988]]-Casos_PN_CORR[[#This Row],[43987]]</f>
        <v>0</v>
      </c>
      <c r="CQ621">
        <f>+Casos_PN_CORR[[#This Row],[43989]]-Casos_PN_CORR[[#This Row],[43988]]</f>
        <v>0</v>
      </c>
      <c r="CR621">
        <f>+Casos_PN_CORR[[#This Row],[43990]]-Casos_PN_CORR[[#This Row],[43989]]</f>
        <v>0</v>
      </c>
      <c r="CS621">
        <f>+Casos_PN_CORR[[#This Row],[43991]]-Casos_PN_CORR[[#This Row],[43990]]</f>
        <v>0</v>
      </c>
      <c r="CT621">
        <f>+Casos_PN_CORR[[#This Row],[43992]]-Casos_PN_CORR[[#This Row],[43991]]</f>
        <v>0</v>
      </c>
      <c r="CU621">
        <f>+Casos_PN_CORR[[#This Row],[43993]]-Casos_PN_CORR[[#This Row],[43992]]</f>
        <v>0</v>
      </c>
    </row>
    <row r="622" spans="1:99" x14ac:dyDescent="0.3">
      <c r="A622">
        <v>70221</v>
      </c>
      <c r="B622" s="2" t="s">
        <v>268</v>
      </c>
      <c r="C622" s="2" t="s">
        <v>348</v>
      </c>
      <c r="D622" s="2" t="s">
        <v>370</v>
      </c>
      <c r="E622" s="4">
        <f t="shared" si="9"/>
        <v>0</v>
      </c>
      <c r="F622">
        <f>+Casos_PN_CORR[[#This Row],[43900]]</f>
        <v>0</v>
      </c>
      <c r="G622">
        <f>+Casos_PN_CORR[[#This Row],[43901]]-Casos_PN_CORR[[#This Row],[43900]]</f>
        <v>0</v>
      </c>
      <c r="H622">
        <f>+Casos_PN_CORR[[#This Row],[43902]]-Casos_PN_CORR[[#This Row],[43901]]</f>
        <v>0</v>
      </c>
      <c r="I622">
        <f>+Casos_PN_CORR[[#This Row],[43903]]-Casos_PN_CORR[[#This Row],[43902]]</f>
        <v>0</v>
      </c>
      <c r="J622">
        <f>+Casos_PN_CORR[[#This Row],[43904]]-Casos_PN_CORR[[#This Row],[43903]]</f>
        <v>0</v>
      </c>
      <c r="K622">
        <f>+Casos_PN_CORR[[#This Row],[43905]]-Casos_PN_CORR[[#This Row],[43904]]</f>
        <v>0</v>
      </c>
      <c r="L622">
        <f>+Casos_PN_CORR[[#This Row],[43906]]-Casos_PN_CORR[[#This Row],[43905]]</f>
        <v>0</v>
      </c>
      <c r="M622">
        <f>+Casos_PN_CORR[[#This Row],[43907]]-Casos_PN_CORR[[#This Row],[43906]]</f>
        <v>0</v>
      </c>
      <c r="N622">
        <f>+Casos_PN_CORR[[#This Row],[43908]]-Casos_PN_CORR[[#This Row],[43907]]</f>
        <v>0</v>
      </c>
      <c r="O622">
        <f>+Casos_PN_CORR[[#This Row],[43909]]-Casos_PN_CORR[[#This Row],[43908]]</f>
        <v>0</v>
      </c>
      <c r="P622">
        <f>+Casos_PN_CORR[[#This Row],[43910]]-Casos_PN_CORR[[#This Row],[43909]]</f>
        <v>0</v>
      </c>
      <c r="Q622">
        <f>+Casos_PN_CORR[[#This Row],[43911]]-Casos_PN_CORR[[#This Row],[43910]]</f>
        <v>0</v>
      </c>
      <c r="R622">
        <f>+Casos_PN_CORR[[#This Row],[43912]]-Casos_PN_CORR[[#This Row],[43911]]</f>
        <v>0</v>
      </c>
      <c r="S622">
        <f>+Casos_PN_CORR[[#This Row],[43913]]-Casos_PN_CORR[[#This Row],[43912]]</f>
        <v>0</v>
      </c>
      <c r="T622">
        <f>+Casos_PN_CORR[[#This Row],[43914]]-Casos_PN_CORR[[#This Row],[43913]]</f>
        <v>0</v>
      </c>
      <c r="U622">
        <f>+Casos_PN_CORR[[#This Row],[43915]]-Casos_PN_CORR[[#This Row],[43914]]</f>
        <v>0</v>
      </c>
      <c r="V622">
        <f>+Casos_PN_CORR[[#This Row],[43916]]-Casos_PN_CORR[[#This Row],[43915]]</f>
        <v>0</v>
      </c>
      <c r="W622">
        <f>+Casos_PN_CORR[[#This Row],[43917]]-Casos_PN_CORR[[#This Row],[43916]]</f>
        <v>0</v>
      </c>
      <c r="X622">
        <f>+Casos_PN_CORR[[#This Row],[43918]]-Casos_PN_CORR[[#This Row],[43917]]</f>
        <v>0</v>
      </c>
      <c r="Y622">
        <f>+Casos_PN_CORR[[#This Row],[43919]]-Casos_PN_CORR[[#This Row],[43918]]</f>
        <v>0</v>
      </c>
      <c r="Z622">
        <f>+Casos_PN_CORR[[#This Row],[43920]]-Casos_PN_CORR[[#This Row],[43919]]</f>
        <v>0</v>
      </c>
      <c r="AA622">
        <f>+Casos_PN_CORR[[#This Row],[43921]]-Casos_PN_CORR[[#This Row],[43920]]</f>
        <v>0</v>
      </c>
      <c r="AB622">
        <f>+Casos_PN_CORR[[#This Row],[43922]]-Casos_PN_CORR[[#This Row],[43921]]</f>
        <v>0</v>
      </c>
      <c r="AC622">
        <f>+Casos_PN_CORR[[#This Row],[43923]]-Casos_PN_CORR[[#This Row],[43922]]</f>
        <v>0</v>
      </c>
      <c r="AD622">
        <f>+Casos_PN_CORR[[#This Row],[43924]]-Casos_PN_CORR[[#This Row],[43923]]</f>
        <v>0</v>
      </c>
      <c r="AE622">
        <f>+Casos_PN_CORR[[#This Row],[43925]]-Casos_PN_CORR[[#This Row],[43924]]</f>
        <v>0</v>
      </c>
      <c r="AF622">
        <f>+Casos_PN_CORR[[#This Row],[43926]]-Casos_PN_CORR[[#This Row],[43925]]</f>
        <v>0</v>
      </c>
      <c r="AG622">
        <f>+Casos_PN_CORR[[#This Row],[43927]]-Casos_PN_CORR[[#This Row],[43926]]</f>
        <v>0</v>
      </c>
      <c r="AH622">
        <f>+Casos_PN_CORR[[#This Row],[43928]]-Casos_PN_CORR[[#This Row],[43927]]</f>
        <v>0</v>
      </c>
      <c r="AI622">
        <f>+Casos_PN_CORR[[#This Row],[43929]]-Casos_PN_CORR[[#This Row],[43928]]</f>
        <v>0</v>
      </c>
      <c r="AJ622">
        <f>+Casos_PN_CORR[[#This Row],[43930]]-Casos_PN_CORR[[#This Row],[43929]]</f>
        <v>0</v>
      </c>
      <c r="AK622">
        <f>+Casos_PN_CORR[[#This Row],[43931]]-Casos_PN_CORR[[#This Row],[43930]]</f>
        <v>0</v>
      </c>
      <c r="AL622">
        <f>+Casos_PN_CORR[[#This Row],[43932]]-Casos_PN_CORR[[#This Row],[43931]]</f>
        <v>0</v>
      </c>
      <c r="AM622">
        <f>+Casos_PN_CORR[[#This Row],[43933]]-Casos_PN_CORR[[#This Row],[43932]]</f>
        <v>0</v>
      </c>
      <c r="AN622">
        <f>+Casos_PN_CORR[[#This Row],[43934]]-Casos_PN_CORR[[#This Row],[43933]]</f>
        <v>0</v>
      </c>
      <c r="AO622">
        <f>+Casos_PN_CORR[[#This Row],[43935]]-Casos_PN_CORR[[#This Row],[43934]]</f>
        <v>0</v>
      </c>
      <c r="AP622">
        <f>+Casos_PN_CORR[[#This Row],[43936]]-Casos_PN_CORR[[#This Row],[43935]]</f>
        <v>0</v>
      </c>
      <c r="AQ622">
        <f>+Casos_PN_CORR[[#This Row],[43937]]-Casos_PN_CORR[[#This Row],[43936]]</f>
        <v>0</v>
      </c>
      <c r="AR622">
        <f>+Casos_PN_CORR[[#This Row],[43938]]-Casos_PN_CORR[[#This Row],[43937]]</f>
        <v>0</v>
      </c>
      <c r="AS622">
        <f>+Casos_PN_CORR[[#This Row],[43939]]-Casos_PN_CORR[[#This Row],[43938]]</f>
        <v>0</v>
      </c>
      <c r="AT622">
        <f>+Casos_PN_CORR[[#This Row],[43940]]-Casos_PN_CORR[[#This Row],[43939]]</f>
        <v>0</v>
      </c>
      <c r="AU622">
        <f>+Casos_PN_CORR[[#This Row],[43941]]-Casos_PN_CORR[[#This Row],[43940]]</f>
        <v>0</v>
      </c>
      <c r="AV622">
        <f>+Casos_PN_CORR[[#This Row],[43942]]-Casos_PN_CORR[[#This Row],[43941]]</f>
        <v>0</v>
      </c>
      <c r="AW622">
        <f>+Casos_PN_CORR[[#This Row],[43943]]-Casos_PN_CORR[[#This Row],[43942]]</f>
        <v>0</v>
      </c>
      <c r="AX622">
        <f>+Casos_PN_CORR[[#This Row],[43944]]-Casos_PN_CORR[[#This Row],[43943]]</f>
        <v>0</v>
      </c>
      <c r="AY622">
        <f>+Casos_PN_CORR[[#This Row],[43945]]-Casos_PN_CORR[[#This Row],[43944]]</f>
        <v>0</v>
      </c>
      <c r="AZ622">
        <f>+Casos_PN_CORR[[#This Row],[43946]]-Casos_PN_CORR[[#This Row],[43945]]</f>
        <v>0</v>
      </c>
      <c r="BA622">
        <f>+Casos_PN_CORR[[#This Row],[43947]]-Casos_PN_CORR[[#This Row],[43946]]</f>
        <v>0</v>
      </c>
      <c r="BB622">
        <f>+Casos_PN_CORR[[#This Row],[43948]]-Casos_PN_CORR[[#This Row],[43947]]</f>
        <v>0</v>
      </c>
      <c r="BC622">
        <f>+Casos_PN_CORR[[#This Row],[43949]]-Casos_PN_CORR[[#This Row],[43948]]</f>
        <v>0</v>
      </c>
      <c r="BD622">
        <f>+Casos_PN_CORR[[#This Row],[43950]]-Casos_PN_CORR[[#This Row],[43949]]</f>
        <v>0</v>
      </c>
      <c r="BE622">
        <f>+Casos_PN_CORR[[#This Row],[43951]]-Casos_PN_CORR[[#This Row],[43950]]</f>
        <v>0</v>
      </c>
      <c r="BF622">
        <f>+Casos_PN_CORR[[#This Row],[43952]]-Casos_PN_CORR[[#This Row],[43951]]</f>
        <v>0</v>
      </c>
      <c r="BG622">
        <f>+Casos_PN_CORR[[#This Row],[43953]]-Casos_PN_CORR[[#This Row],[43952]]</f>
        <v>0</v>
      </c>
      <c r="BH622">
        <f>+Casos_PN_CORR[[#This Row],[43954]]-Casos_PN_CORR[[#This Row],[43953]]</f>
        <v>0</v>
      </c>
      <c r="BI622">
        <f>+Casos_PN_CORR[[#This Row],[43955]]-Casos_PN_CORR[[#This Row],[43954]]</f>
        <v>0</v>
      </c>
      <c r="BJ622">
        <f>+Casos_PN_CORR[[#This Row],[43956]]-Casos_PN_CORR[[#This Row],[43955]]</f>
        <v>0</v>
      </c>
      <c r="BK622">
        <f>+Casos_PN_CORR[[#This Row],[43957]]-Casos_PN_CORR[[#This Row],[43956]]</f>
        <v>0</v>
      </c>
      <c r="BL622">
        <f>+Casos_PN_CORR[[#This Row],[43958]]-Casos_PN_CORR[[#This Row],[43957]]</f>
        <v>0</v>
      </c>
      <c r="BM622">
        <f>+Casos_PN_CORR[[#This Row],[43959]]-Casos_PN_CORR[[#This Row],[43958]]</f>
        <v>0</v>
      </c>
      <c r="BN622">
        <f>+Casos_PN_CORR[[#This Row],[43960]]-Casos_PN_CORR[[#This Row],[43959]]</f>
        <v>0</v>
      </c>
      <c r="BO622">
        <f>+Casos_PN_CORR[[#This Row],[43961]]-Casos_PN_CORR[[#This Row],[43960]]</f>
        <v>0</v>
      </c>
      <c r="BP622">
        <f>+Casos_PN_CORR[[#This Row],[43962]]-Casos_PN_CORR[[#This Row],[43961]]</f>
        <v>0</v>
      </c>
      <c r="BQ622">
        <f>+Casos_PN_CORR[[#This Row],[43963]]-Casos_PN_CORR[[#This Row],[43962]]</f>
        <v>0</v>
      </c>
      <c r="BR622">
        <f>+Casos_PN_CORR[[#This Row],[43964]]-Casos_PN_CORR[[#This Row],[43963]]</f>
        <v>0</v>
      </c>
      <c r="BS622">
        <f>+Casos_PN_CORR[[#This Row],[43965]]-Casos_PN_CORR[[#This Row],[43964]]</f>
        <v>0</v>
      </c>
      <c r="BT622">
        <f>+Casos_PN_CORR[[#This Row],[43966]]-Casos_PN_CORR[[#This Row],[43965]]</f>
        <v>0</v>
      </c>
      <c r="BU622">
        <f>+Casos_PN_CORR[[#This Row],[43967]]-Casos_PN_CORR[[#This Row],[43966]]</f>
        <v>0</v>
      </c>
      <c r="BV622">
        <f>+Casos_PN_CORR[[#This Row],[43968]]-Casos_PN_CORR[[#This Row],[43967]]</f>
        <v>0</v>
      </c>
      <c r="BW622">
        <f>+Casos_PN_CORR[[#This Row],[43969]]-Casos_PN_CORR[[#This Row],[43968]]</f>
        <v>0</v>
      </c>
      <c r="BX622">
        <f>+Casos_PN_CORR[[#This Row],[43970]]-Casos_PN_CORR[[#This Row],[43969]]</f>
        <v>0</v>
      </c>
      <c r="BY622">
        <f>+Casos_PN_CORR[[#This Row],[43971]]-Casos_PN_CORR[[#This Row],[43970]]</f>
        <v>0</v>
      </c>
      <c r="BZ622">
        <f>+Casos_PN_CORR[[#This Row],[43972]]-Casos_PN_CORR[[#This Row],[43971]]</f>
        <v>0</v>
      </c>
      <c r="CA622">
        <f>+Casos_PN_CORR[[#This Row],[43973]]-Casos_PN_CORR[[#This Row],[43972]]</f>
        <v>0</v>
      </c>
      <c r="CB622">
        <f>+Casos_PN_CORR[[#This Row],[43974]]-Casos_PN_CORR[[#This Row],[43973]]</f>
        <v>0</v>
      </c>
      <c r="CC622">
        <f>+Casos_PN_CORR[[#This Row],[43975]]-Casos_PN_CORR[[#This Row],[43974]]</f>
        <v>0</v>
      </c>
      <c r="CD622">
        <f>+Casos_PN_CORR[[#This Row],[43976]]-Casos_PN_CORR[[#This Row],[43975]]</f>
        <v>0</v>
      </c>
      <c r="CE622">
        <f>+Casos_PN_CORR[[#This Row],[43977]]-Casos_PN_CORR[[#This Row],[43976]]</f>
        <v>0</v>
      </c>
      <c r="CF622">
        <f>+Casos_PN_CORR[[#This Row],[43978]]-Casos_PN_CORR[[#This Row],[43977]]</f>
        <v>0</v>
      </c>
      <c r="CG622">
        <f>+Casos_PN_CORR[[#This Row],[43979]]-Casos_PN_CORR[[#This Row],[43978]]</f>
        <v>0</v>
      </c>
      <c r="CH622">
        <f>+Casos_PN_CORR[[#This Row],[43980]]-Casos_PN_CORR[[#This Row],[43979]]</f>
        <v>0</v>
      </c>
      <c r="CI622">
        <f>+Casos_PN_CORR[[#This Row],[43981]]-Casos_PN_CORR[[#This Row],[43980]]</f>
        <v>0</v>
      </c>
      <c r="CJ622">
        <f>+Casos_PN_CORR[[#This Row],[43982]]-Casos_PN_CORR[[#This Row],[43981]]</f>
        <v>0</v>
      </c>
      <c r="CK622">
        <f>+Casos_PN_CORR[[#This Row],[43983]]-Casos_PN_CORR[[#This Row],[43982]]</f>
        <v>0</v>
      </c>
      <c r="CL622">
        <f>+Casos_PN_CORR[[#This Row],[43984]]-Casos_PN_CORR[[#This Row],[43983]]</f>
        <v>0</v>
      </c>
      <c r="CM622">
        <f>+Casos_PN_CORR[[#This Row],[43985]]-Casos_PN_CORR[[#This Row],[43984]]</f>
        <v>0</v>
      </c>
      <c r="CN622">
        <f>+Casos_PN_CORR[[#This Row],[43986]]-Casos_PN_CORR[[#This Row],[43985]]</f>
        <v>0</v>
      </c>
      <c r="CO622">
        <f>+Casos_PN_CORR[[#This Row],[43987]]-Casos_PN_CORR[[#This Row],[43986]]</f>
        <v>0</v>
      </c>
      <c r="CP622">
        <f>+Casos_PN_CORR[[#This Row],[43988]]-Casos_PN_CORR[[#This Row],[43987]]</f>
        <v>0</v>
      </c>
      <c r="CQ622">
        <f>+Casos_PN_CORR[[#This Row],[43989]]-Casos_PN_CORR[[#This Row],[43988]]</f>
        <v>0</v>
      </c>
      <c r="CR622">
        <f>+Casos_PN_CORR[[#This Row],[43990]]-Casos_PN_CORR[[#This Row],[43989]]</f>
        <v>0</v>
      </c>
      <c r="CS622">
        <f>+Casos_PN_CORR[[#This Row],[43991]]-Casos_PN_CORR[[#This Row],[43990]]</f>
        <v>0</v>
      </c>
      <c r="CT622">
        <f>+Casos_PN_CORR[[#This Row],[43992]]-Casos_PN_CORR[[#This Row],[43991]]</f>
        <v>0</v>
      </c>
      <c r="CU622">
        <f>+Casos_PN_CORR[[#This Row],[43993]]-Casos_PN_CORR[[#This Row],[43992]]</f>
        <v>0</v>
      </c>
    </row>
    <row r="623" spans="1:99" x14ac:dyDescent="0.3">
      <c r="A623">
        <v>40107</v>
      </c>
      <c r="B623" s="2" t="s">
        <v>154</v>
      </c>
      <c r="C623" s="2" t="s">
        <v>155</v>
      </c>
      <c r="D623" s="2" t="s">
        <v>376</v>
      </c>
      <c r="E623" s="4">
        <f t="shared" si="9"/>
        <v>0</v>
      </c>
      <c r="F623">
        <f>+Casos_PN_CORR[[#This Row],[43900]]</f>
        <v>0</v>
      </c>
      <c r="G623">
        <f>+Casos_PN_CORR[[#This Row],[43901]]-Casos_PN_CORR[[#This Row],[43900]]</f>
        <v>0</v>
      </c>
      <c r="H623">
        <f>+Casos_PN_CORR[[#This Row],[43902]]-Casos_PN_CORR[[#This Row],[43901]]</f>
        <v>0</v>
      </c>
      <c r="I623">
        <f>+Casos_PN_CORR[[#This Row],[43903]]-Casos_PN_CORR[[#This Row],[43902]]</f>
        <v>0</v>
      </c>
      <c r="J623">
        <f>+Casos_PN_CORR[[#This Row],[43904]]-Casos_PN_CORR[[#This Row],[43903]]</f>
        <v>0</v>
      </c>
      <c r="K623">
        <f>+Casos_PN_CORR[[#This Row],[43905]]-Casos_PN_CORR[[#This Row],[43904]]</f>
        <v>0</v>
      </c>
      <c r="L623">
        <f>+Casos_PN_CORR[[#This Row],[43906]]-Casos_PN_CORR[[#This Row],[43905]]</f>
        <v>0</v>
      </c>
      <c r="M623">
        <f>+Casos_PN_CORR[[#This Row],[43907]]-Casos_PN_CORR[[#This Row],[43906]]</f>
        <v>0</v>
      </c>
      <c r="N623">
        <f>+Casos_PN_CORR[[#This Row],[43908]]-Casos_PN_CORR[[#This Row],[43907]]</f>
        <v>0</v>
      </c>
      <c r="O623">
        <f>+Casos_PN_CORR[[#This Row],[43909]]-Casos_PN_CORR[[#This Row],[43908]]</f>
        <v>0</v>
      </c>
      <c r="P623">
        <f>+Casos_PN_CORR[[#This Row],[43910]]-Casos_PN_CORR[[#This Row],[43909]]</f>
        <v>0</v>
      </c>
      <c r="Q623">
        <f>+Casos_PN_CORR[[#This Row],[43911]]-Casos_PN_CORR[[#This Row],[43910]]</f>
        <v>0</v>
      </c>
      <c r="R623">
        <f>+Casos_PN_CORR[[#This Row],[43912]]-Casos_PN_CORR[[#This Row],[43911]]</f>
        <v>0</v>
      </c>
      <c r="S623">
        <f>+Casos_PN_CORR[[#This Row],[43913]]-Casos_PN_CORR[[#This Row],[43912]]</f>
        <v>0</v>
      </c>
      <c r="T623">
        <f>+Casos_PN_CORR[[#This Row],[43914]]-Casos_PN_CORR[[#This Row],[43913]]</f>
        <v>0</v>
      </c>
      <c r="U623">
        <f>+Casos_PN_CORR[[#This Row],[43915]]-Casos_PN_CORR[[#This Row],[43914]]</f>
        <v>0</v>
      </c>
      <c r="V623">
        <f>+Casos_PN_CORR[[#This Row],[43916]]-Casos_PN_CORR[[#This Row],[43915]]</f>
        <v>0</v>
      </c>
      <c r="W623">
        <f>+Casos_PN_CORR[[#This Row],[43917]]-Casos_PN_CORR[[#This Row],[43916]]</f>
        <v>0</v>
      </c>
      <c r="X623">
        <f>+Casos_PN_CORR[[#This Row],[43918]]-Casos_PN_CORR[[#This Row],[43917]]</f>
        <v>0</v>
      </c>
      <c r="Y623">
        <f>+Casos_PN_CORR[[#This Row],[43919]]-Casos_PN_CORR[[#This Row],[43918]]</f>
        <v>0</v>
      </c>
      <c r="Z623">
        <f>+Casos_PN_CORR[[#This Row],[43920]]-Casos_PN_CORR[[#This Row],[43919]]</f>
        <v>0</v>
      </c>
      <c r="AA623">
        <f>+Casos_PN_CORR[[#This Row],[43921]]-Casos_PN_CORR[[#This Row],[43920]]</f>
        <v>0</v>
      </c>
      <c r="AB623">
        <f>+Casos_PN_CORR[[#This Row],[43922]]-Casos_PN_CORR[[#This Row],[43921]]</f>
        <v>0</v>
      </c>
      <c r="AC623">
        <f>+Casos_PN_CORR[[#This Row],[43923]]-Casos_PN_CORR[[#This Row],[43922]]</f>
        <v>0</v>
      </c>
      <c r="AD623">
        <f>+Casos_PN_CORR[[#This Row],[43924]]-Casos_PN_CORR[[#This Row],[43923]]</f>
        <v>0</v>
      </c>
      <c r="AE623">
        <f>+Casos_PN_CORR[[#This Row],[43925]]-Casos_PN_CORR[[#This Row],[43924]]</f>
        <v>0</v>
      </c>
      <c r="AF623">
        <f>+Casos_PN_CORR[[#This Row],[43926]]-Casos_PN_CORR[[#This Row],[43925]]</f>
        <v>0</v>
      </c>
      <c r="AG623">
        <f>+Casos_PN_CORR[[#This Row],[43927]]-Casos_PN_CORR[[#This Row],[43926]]</f>
        <v>0</v>
      </c>
      <c r="AH623">
        <f>+Casos_PN_CORR[[#This Row],[43928]]-Casos_PN_CORR[[#This Row],[43927]]</f>
        <v>0</v>
      </c>
      <c r="AI623">
        <f>+Casos_PN_CORR[[#This Row],[43929]]-Casos_PN_CORR[[#This Row],[43928]]</f>
        <v>0</v>
      </c>
      <c r="AJ623">
        <f>+Casos_PN_CORR[[#This Row],[43930]]-Casos_PN_CORR[[#This Row],[43929]]</f>
        <v>0</v>
      </c>
      <c r="AK623">
        <f>+Casos_PN_CORR[[#This Row],[43931]]-Casos_PN_CORR[[#This Row],[43930]]</f>
        <v>0</v>
      </c>
      <c r="AL623">
        <f>+Casos_PN_CORR[[#This Row],[43932]]-Casos_PN_CORR[[#This Row],[43931]]</f>
        <v>0</v>
      </c>
      <c r="AM623">
        <f>+Casos_PN_CORR[[#This Row],[43933]]-Casos_PN_CORR[[#This Row],[43932]]</f>
        <v>0</v>
      </c>
      <c r="AN623">
        <f>+Casos_PN_CORR[[#This Row],[43934]]-Casos_PN_CORR[[#This Row],[43933]]</f>
        <v>0</v>
      </c>
      <c r="AO623">
        <f>+Casos_PN_CORR[[#This Row],[43935]]-Casos_PN_CORR[[#This Row],[43934]]</f>
        <v>0</v>
      </c>
      <c r="AP623">
        <f>+Casos_PN_CORR[[#This Row],[43936]]-Casos_PN_CORR[[#This Row],[43935]]</f>
        <v>0</v>
      </c>
      <c r="AQ623">
        <f>+Casos_PN_CORR[[#This Row],[43937]]-Casos_PN_CORR[[#This Row],[43936]]</f>
        <v>0</v>
      </c>
      <c r="AR623">
        <f>+Casos_PN_CORR[[#This Row],[43938]]-Casos_PN_CORR[[#This Row],[43937]]</f>
        <v>0</v>
      </c>
      <c r="AS623">
        <f>+Casos_PN_CORR[[#This Row],[43939]]-Casos_PN_CORR[[#This Row],[43938]]</f>
        <v>0</v>
      </c>
      <c r="AT623">
        <f>+Casos_PN_CORR[[#This Row],[43940]]-Casos_PN_CORR[[#This Row],[43939]]</f>
        <v>0</v>
      </c>
      <c r="AU623">
        <f>+Casos_PN_CORR[[#This Row],[43941]]-Casos_PN_CORR[[#This Row],[43940]]</f>
        <v>0</v>
      </c>
      <c r="AV623">
        <f>+Casos_PN_CORR[[#This Row],[43942]]-Casos_PN_CORR[[#This Row],[43941]]</f>
        <v>0</v>
      </c>
      <c r="AW623">
        <f>+Casos_PN_CORR[[#This Row],[43943]]-Casos_PN_CORR[[#This Row],[43942]]</f>
        <v>0</v>
      </c>
      <c r="AX623">
        <f>+Casos_PN_CORR[[#This Row],[43944]]-Casos_PN_CORR[[#This Row],[43943]]</f>
        <v>0</v>
      </c>
      <c r="AY623">
        <f>+Casos_PN_CORR[[#This Row],[43945]]-Casos_PN_CORR[[#This Row],[43944]]</f>
        <v>0</v>
      </c>
      <c r="AZ623">
        <f>+Casos_PN_CORR[[#This Row],[43946]]-Casos_PN_CORR[[#This Row],[43945]]</f>
        <v>0</v>
      </c>
      <c r="BA623">
        <f>+Casos_PN_CORR[[#This Row],[43947]]-Casos_PN_CORR[[#This Row],[43946]]</f>
        <v>0</v>
      </c>
      <c r="BB623">
        <f>+Casos_PN_CORR[[#This Row],[43948]]-Casos_PN_CORR[[#This Row],[43947]]</f>
        <v>0</v>
      </c>
      <c r="BC623">
        <f>+Casos_PN_CORR[[#This Row],[43949]]-Casos_PN_CORR[[#This Row],[43948]]</f>
        <v>0</v>
      </c>
      <c r="BD623">
        <f>+Casos_PN_CORR[[#This Row],[43950]]-Casos_PN_CORR[[#This Row],[43949]]</f>
        <v>0</v>
      </c>
      <c r="BE623">
        <f>+Casos_PN_CORR[[#This Row],[43951]]-Casos_PN_CORR[[#This Row],[43950]]</f>
        <v>0</v>
      </c>
      <c r="BF623">
        <f>+Casos_PN_CORR[[#This Row],[43952]]-Casos_PN_CORR[[#This Row],[43951]]</f>
        <v>0</v>
      </c>
      <c r="BG623">
        <f>+Casos_PN_CORR[[#This Row],[43953]]-Casos_PN_CORR[[#This Row],[43952]]</f>
        <v>0</v>
      </c>
      <c r="BH623">
        <f>+Casos_PN_CORR[[#This Row],[43954]]-Casos_PN_CORR[[#This Row],[43953]]</f>
        <v>0</v>
      </c>
      <c r="BI623">
        <f>+Casos_PN_CORR[[#This Row],[43955]]-Casos_PN_CORR[[#This Row],[43954]]</f>
        <v>0</v>
      </c>
      <c r="BJ623">
        <f>+Casos_PN_CORR[[#This Row],[43956]]-Casos_PN_CORR[[#This Row],[43955]]</f>
        <v>0</v>
      </c>
      <c r="BK623">
        <f>+Casos_PN_CORR[[#This Row],[43957]]-Casos_PN_CORR[[#This Row],[43956]]</f>
        <v>0</v>
      </c>
      <c r="BL623">
        <f>+Casos_PN_CORR[[#This Row],[43958]]-Casos_PN_CORR[[#This Row],[43957]]</f>
        <v>0</v>
      </c>
      <c r="BM623">
        <f>+Casos_PN_CORR[[#This Row],[43959]]-Casos_PN_CORR[[#This Row],[43958]]</f>
        <v>0</v>
      </c>
      <c r="BN623">
        <f>+Casos_PN_CORR[[#This Row],[43960]]-Casos_PN_CORR[[#This Row],[43959]]</f>
        <v>0</v>
      </c>
      <c r="BO623">
        <f>+Casos_PN_CORR[[#This Row],[43961]]-Casos_PN_CORR[[#This Row],[43960]]</f>
        <v>0</v>
      </c>
      <c r="BP623">
        <f>+Casos_PN_CORR[[#This Row],[43962]]-Casos_PN_CORR[[#This Row],[43961]]</f>
        <v>0</v>
      </c>
      <c r="BQ623">
        <f>+Casos_PN_CORR[[#This Row],[43963]]-Casos_PN_CORR[[#This Row],[43962]]</f>
        <v>0</v>
      </c>
      <c r="BR623">
        <f>+Casos_PN_CORR[[#This Row],[43964]]-Casos_PN_CORR[[#This Row],[43963]]</f>
        <v>0</v>
      </c>
      <c r="BS623">
        <f>+Casos_PN_CORR[[#This Row],[43965]]-Casos_PN_CORR[[#This Row],[43964]]</f>
        <v>0</v>
      </c>
      <c r="BT623">
        <f>+Casos_PN_CORR[[#This Row],[43966]]-Casos_PN_CORR[[#This Row],[43965]]</f>
        <v>0</v>
      </c>
      <c r="BU623">
        <f>+Casos_PN_CORR[[#This Row],[43967]]-Casos_PN_CORR[[#This Row],[43966]]</f>
        <v>0</v>
      </c>
      <c r="BV623">
        <f>+Casos_PN_CORR[[#This Row],[43968]]-Casos_PN_CORR[[#This Row],[43967]]</f>
        <v>0</v>
      </c>
      <c r="BW623">
        <f>+Casos_PN_CORR[[#This Row],[43969]]-Casos_PN_CORR[[#This Row],[43968]]</f>
        <v>0</v>
      </c>
      <c r="BX623">
        <f>+Casos_PN_CORR[[#This Row],[43970]]-Casos_PN_CORR[[#This Row],[43969]]</f>
        <v>0</v>
      </c>
      <c r="BY623">
        <f>+Casos_PN_CORR[[#This Row],[43971]]-Casos_PN_CORR[[#This Row],[43970]]</f>
        <v>0</v>
      </c>
      <c r="BZ623">
        <f>+Casos_PN_CORR[[#This Row],[43972]]-Casos_PN_CORR[[#This Row],[43971]]</f>
        <v>0</v>
      </c>
      <c r="CA623">
        <f>+Casos_PN_CORR[[#This Row],[43973]]-Casos_PN_CORR[[#This Row],[43972]]</f>
        <v>0</v>
      </c>
      <c r="CB623">
        <f>+Casos_PN_CORR[[#This Row],[43974]]-Casos_PN_CORR[[#This Row],[43973]]</f>
        <v>0</v>
      </c>
      <c r="CC623">
        <f>+Casos_PN_CORR[[#This Row],[43975]]-Casos_PN_CORR[[#This Row],[43974]]</f>
        <v>0</v>
      </c>
      <c r="CD623">
        <f>+Casos_PN_CORR[[#This Row],[43976]]-Casos_PN_CORR[[#This Row],[43975]]</f>
        <v>0</v>
      </c>
      <c r="CE623">
        <f>+Casos_PN_CORR[[#This Row],[43977]]-Casos_PN_CORR[[#This Row],[43976]]</f>
        <v>0</v>
      </c>
      <c r="CF623">
        <f>+Casos_PN_CORR[[#This Row],[43978]]-Casos_PN_CORR[[#This Row],[43977]]</f>
        <v>0</v>
      </c>
      <c r="CG623">
        <f>+Casos_PN_CORR[[#This Row],[43979]]-Casos_PN_CORR[[#This Row],[43978]]</f>
        <v>0</v>
      </c>
      <c r="CH623">
        <f>+Casos_PN_CORR[[#This Row],[43980]]-Casos_PN_CORR[[#This Row],[43979]]</f>
        <v>0</v>
      </c>
      <c r="CI623">
        <f>+Casos_PN_CORR[[#This Row],[43981]]-Casos_PN_CORR[[#This Row],[43980]]</f>
        <v>0</v>
      </c>
      <c r="CJ623">
        <f>+Casos_PN_CORR[[#This Row],[43982]]-Casos_PN_CORR[[#This Row],[43981]]</f>
        <v>0</v>
      </c>
      <c r="CK623">
        <f>+Casos_PN_CORR[[#This Row],[43983]]-Casos_PN_CORR[[#This Row],[43982]]</f>
        <v>0</v>
      </c>
      <c r="CL623">
        <f>+Casos_PN_CORR[[#This Row],[43984]]-Casos_PN_CORR[[#This Row],[43983]]</f>
        <v>0</v>
      </c>
      <c r="CM623">
        <f>+Casos_PN_CORR[[#This Row],[43985]]-Casos_PN_CORR[[#This Row],[43984]]</f>
        <v>0</v>
      </c>
      <c r="CN623">
        <f>+Casos_PN_CORR[[#This Row],[43986]]-Casos_PN_CORR[[#This Row],[43985]]</f>
        <v>0</v>
      </c>
      <c r="CO623">
        <f>+Casos_PN_CORR[[#This Row],[43987]]-Casos_PN_CORR[[#This Row],[43986]]</f>
        <v>0</v>
      </c>
      <c r="CP623">
        <f>+Casos_PN_CORR[[#This Row],[43988]]-Casos_PN_CORR[[#This Row],[43987]]</f>
        <v>0</v>
      </c>
      <c r="CQ623">
        <f>+Casos_PN_CORR[[#This Row],[43989]]-Casos_PN_CORR[[#This Row],[43988]]</f>
        <v>0</v>
      </c>
      <c r="CR623">
        <f>+Casos_PN_CORR[[#This Row],[43990]]-Casos_PN_CORR[[#This Row],[43989]]</f>
        <v>0</v>
      </c>
      <c r="CS623">
        <f>+Casos_PN_CORR[[#This Row],[43991]]-Casos_PN_CORR[[#This Row],[43990]]</f>
        <v>0</v>
      </c>
      <c r="CT623">
        <f>+Casos_PN_CORR[[#This Row],[43992]]-Casos_PN_CORR[[#This Row],[43991]]</f>
        <v>0</v>
      </c>
      <c r="CU623">
        <f>+Casos_PN_CORR[[#This Row],[43993]]-Casos_PN_CORR[[#This Row],[43992]]</f>
        <v>0</v>
      </c>
    </row>
    <row r="624" spans="1:99" x14ac:dyDescent="0.3">
      <c r="A624">
        <v>70222</v>
      </c>
      <c r="B624" s="2" t="s">
        <v>268</v>
      </c>
      <c r="C624" s="2" t="s">
        <v>348</v>
      </c>
      <c r="D624" s="2" t="s">
        <v>752</v>
      </c>
      <c r="E624" s="4">
        <f t="shared" si="9"/>
        <v>0</v>
      </c>
      <c r="F624">
        <f>+Casos_PN_CORR[[#This Row],[43900]]</f>
        <v>0</v>
      </c>
      <c r="G624">
        <f>+Casos_PN_CORR[[#This Row],[43901]]-Casos_PN_CORR[[#This Row],[43900]]</f>
        <v>0</v>
      </c>
      <c r="H624">
        <f>+Casos_PN_CORR[[#This Row],[43902]]-Casos_PN_CORR[[#This Row],[43901]]</f>
        <v>0</v>
      </c>
      <c r="I624">
        <f>+Casos_PN_CORR[[#This Row],[43903]]-Casos_PN_CORR[[#This Row],[43902]]</f>
        <v>0</v>
      </c>
      <c r="J624">
        <f>+Casos_PN_CORR[[#This Row],[43904]]-Casos_PN_CORR[[#This Row],[43903]]</f>
        <v>0</v>
      </c>
      <c r="K624">
        <f>+Casos_PN_CORR[[#This Row],[43905]]-Casos_PN_CORR[[#This Row],[43904]]</f>
        <v>0</v>
      </c>
      <c r="L624">
        <f>+Casos_PN_CORR[[#This Row],[43906]]-Casos_PN_CORR[[#This Row],[43905]]</f>
        <v>0</v>
      </c>
      <c r="M624">
        <f>+Casos_PN_CORR[[#This Row],[43907]]-Casos_PN_CORR[[#This Row],[43906]]</f>
        <v>0</v>
      </c>
      <c r="N624">
        <f>+Casos_PN_CORR[[#This Row],[43908]]-Casos_PN_CORR[[#This Row],[43907]]</f>
        <v>0</v>
      </c>
      <c r="O624">
        <f>+Casos_PN_CORR[[#This Row],[43909]]-Casos_PN_CORR[[#This Row],[43908]]</f>
        <v>0</v>
      </c>
      <c r="P624">
        <f>+Casos_PN_CORR[[#This Row],[43910]]-Casos_PN_CORR[[#This Row],[43909]]</f>
        <v>0</v>
      </c>
      <c r="Q624">
        <f>+Casos_PN_CORR[[#This Row],[43911]]-Casos_PN_CORR[[#This Row],[43910]]</f>
        <v>0</v>
      </c>
      <c r="R624">
        <f>+Casos_PN_CORR[[#This Row],[43912]]-Casos_PN_CORR[[#This Row],[43911]]</f>
        <v>0</v>
      </c>
      <c r="S624">
        <f>+Casos_PN_CORR[[#This Row],[43913]]-Casos_PN_CORR[[#This Row],[43912]]</f>
        <v>0</v>
      </c>
      <c r="T624">
        <f>+Casos_PN_CORR[[#This Row],[43914]]-Casos_PN_CORR[[#This Row],[43913]]</f>
        <v>0</v>
      </c>
      <c r="U624">
        <f>+Casos_PN_CORR[[#This Row],[43915]]-Casos_PN_CORR[[#This Row],[43914]]</f>
        <v>0</v>
      </c>
      <c r="V624">
        <f>+Casos_PN_CORR[[#This Row],[43916]]-Casos_PN_CORR[[#This Row],[43915]]</f>
        <v>0</v>
      </c>
      <c r="W624">
        <f>+Casos_PN_CORR[[#This Row],[43917]]-Casos_PN_CORR[[#This Row],[43916]]</f>
        <v>0</v>
      </c>
      <c r="X624">
        <f>+Casos_PN_CORR[[#This Row],[43918]]-Casos_PN_CORR[[#This Row],[43917]]</f>
        <v>0</v>
      </c>
      <c r="Y624">
        <f>+Casos_PN_CORR[[#This Row],[43919]]-Casos_PN_CORR[[#This Row],[43918]]</f>
        <v>0</v>
      </c>
      <c r="Z624">
        <f>+Casos_PN_CORR[[#This Row],[43920]]-Casos_PN_CORR[[#This Row],[43919]]</f>
        <v>0</v>
      </c>
      <c r="AA624">
        <f>+Casos_PN_CORR[[#This Row],[43921]]-Casos_PN_CORR[[#This Row],[43920]]</f>
        <v>0</v>
      </c>
      <c r="AB624">
        <f>+Casos_PN_CORR[[#This Row],[43922]]-Casos_PN_CORR[[#This Row],[43921]]</f>
        <v>0</v>
      </c>
      <c r="AC624">
        <f>+Casos_PN_CORR[[#This Row],[43923]]-Casos_PN_CORR[[#This Row],[43922]]</f>
        <v>0</v>
      </c>
      <c r="AD624">
        <f>+Casos_PN_CORR[[#This Row],[43924]]-Casos_PN_CORR[[#This Row],[43923]]</f>
        <v>0</v>
      </c>
      <c r="AE624">
        <f>+Casos_PN_CORR[[#This Row],[43925]]-Casos_PN_CORR[[#This Row],[43924]]</f>
        <v>0</v>
      </c>
      <c r="AF624">
        <f>+Casos_PN_CORR[[#This Row],[43926]]-Casos_PN_CORR[[#This Row],[43925]]</f>
        <v>0</v>
      </c>
      <c r="AG624">
        <f>+Casos_PN_CORR[[#This Row],[43927]]-Casos_PN_CORR[[#This Row],[43926]]</f>
        <v>0</v>
      </c>
      <c r="AH624">
        <f>+Casos_PN_CORR[[#This Row],[43928]]-Casos_PN_CORR[[#This Row],[43927]]</f>
        <v>0</v>
      </c>
      <c r="AI624">
        <f>+Casos_PN_CORR[[#This Row],[43929]]-Casos_PN_CORR[[#This Row],[43928]]</f>
        <v>0</v>
      </c>
      <c r="AJ624">
        <f>+Casos_PN_CORR[[#This Row],[43930]]-Casos_PN_CORR[[#This Row],[43929]]</f>
        <v>0</v>
      </c>
      <c r="AK624">
        <f>+Casos_PN_CORR[[#This Row],[43931]]-Casos_PN_CORR[[#This Row],[43930]]</f>
        <v>0</v>
      </c>
      <c r="AL624">
        <f>+Casos_PN_CORR[[#This Row],[43932]]-Casos_PN_CORR[[#This Row],[43931]]</f>
        <v>0</v>
      </c>
      <c r="AM624">
        <f>+Casos_PN_CORR[[#This Row],[43933]]-Casos_PN_CORR[[#This Row],[43932]]</f>
        <v>0</v>
      </c>
      <c r="AN624">
        <f>+Casos_PN_CORR[[#This Row],[43934]]-Casos_PN_CORR[[#This Row],[43933]]</f>
        <v>0</v>
      </c>
      <c r="AO624">
        <f>+Casos_PN_CORR[[#This Row],[43935]]-Casos_PN_CORR[[#This Row],[43934]]</f>
        <v>0</v>
      </c>
      <c r="AP624">
        <f>+Casos_PN_CORR[[#This Row],[43936]]-Casos_PN_CORR[[#This Row],[43935]]</f>
        <v>0</v>
      </c>
      <c r="AQ624">
        <f>+Casos_PN_CORR[[#This Row],[43937]]-Casos_PN_CORR[[#This Row],[43936]]</f>
        <v>0</v>
      </c>
      <c r="AR624">
        <f>+Casos_PN_CORR[[#This Row],[43938]]-Casos_PN_CORR[[#This Row],[43937]]</f>
        <v>0</v>
      </c>
      <c r="AS624">
        <f>+Casos_PN_CORR[[#This Row],[43939]]-Casos_PN_CORR[[#This Row],[43938]]</f>
        <v>0</v>
      </c>
      <c r="AT624">
        <f>+Casos_PN_CORR[[#This Row],[43940]]-Casos_PN_CORR[[#This Row],[43939]]</f>
        <v>0</v>
      </c>
      <c r="AU624">
        <f>+Casos_PN_CORR[[#This Row],[43941]]-Casos_PN_CORR[[#This Row],[43940]]</f>
        <v>0</v>
      </c>
      <c r="AV624">
        <f>+Casos_PN_CORR[[#This Row],[43942]]-Casos_PN_CORR[[#This Row],[43941]]</f>
        <v>0</v>
      </c>
      <c r="AW624">
        <f>+Casos_PN_CORR[[#This Row],[43943]]-Casos_PN_CORR[[#This Row],[43942]]</f>
        <v>0</v>
      </c>
      <c r="AX624">
        <f>+Casos_PN_CORR[[#This Row],[43944]]-Casos_PN_CORR[[#This Row],[43943]]</f>
        <v>0</v>
      </c>
      <c r="AY624">
        <f>+Casos_PN_CORR[[#This Row],[43945]]-Casos_PN_CORR[[#This Row],[43944]]</f>
        <v>0</v>
      </c>
      <c r="AZ624">
        <f>+Casos_PN_CORR[[#This Row],[43946]]-Casos_PN_CORR[[#This Row],[43945]]</f>
        <v>0</v>
      </c>
      <c r="BA624">
        <f>+Casos_PN_CORR[[#This Row],[43947]]-Casos_PN_CORR[[#This Row],[43946]]</f>
        <v>0</v>
      </c>
      <c r="BB624">
        <f>+Casos_PN_CORR[[#This Row],[43948]]-Casos_PN_CORR[[#This Row],[43947]]</f>
        <v>0</v>
      </c>
      <c r="BC624">
        <f>+Casos_PN_CORR[[#This Row],[43949]]-Casos_PN_CORR[[#This Row],[43948]]</f>
        <v>0</v>
      </c>
      <c r="BD624">
        <f>+Casos_PN_CORR[[#This Row],[43950]]-Casos_PN_CORR[[#This Row],[43949]]</f>
        <v>0</v>
      </c>
      <c r="BE624">
        <f>+Casos_PN_CORR[[#This Row],[43951]]-Casos_PN_CORR[[#This Row],[43950]]</f>
        <v>0</v>
      </c>
      <c r="BF624">
        <f>+Casos_PN_CORR[[#This Row],[43952]]-Casos_PN_CORR[[#This Row],[43951]]</f>
        <v>0</v>
      </c>
      <c r="BG624">
        <f>+Casos_PN_CORR[[#This Row],[43953]]-Casos_PN_CORR[[#This Row],[43952]]</f>
        <v>0</v>
      </c>
      <c r="BH624">
        <f>+Casos_PN_CORR[[#This Row],[43954]]-Casos_PN_CORR[[#This Row],[43953]]</f>
        <v>0</v>
      </c>
      <c r="BI624">
        <f>+Casos_PN_CORR[[#This Row],[43955]]-Casos_PN_CORR[[#This Row],[43954]]</f>
        <v>0</v>
      </c>
      <c r="BJ624">
        <f>+Casos_PN_CORR[[#This Row],[43956]]-Casos_PN_CORR[[#This Row],[43955]]</f>
        <v>0</v>
      </c>
      <c r="BK624">
        <f>+Casos_PN_CORR[[#This Row],[43957]]-Casos_PN_CORR[[#This Row],[43956]]</f>
        <v>0</v>
      </c>
      <c r="BL624">
        <f>+Casos_PN_CORR[[#This Row],[43958]]-Casos_PN_CORR[[#This Row],[43957]]</f>
        <v>0</v>
      </c>
      <c r="BM624">
        <f>+Casos_PN_CORR[[#This Row],[43959]]-Casos_PN_CORR[[#This Row],[43958]]</f>
        <v>0</v>
      </c>
      <c r="BN624">
        <f>+Casos_PN_CORR[[#This Row],[43960]]-Casos_PN_CORR[[#This Row],[43959]]</f>
        <v>0</v>
      </c>
      <c r="BO624">
        <f>+Casos_PN_CORR[[#This Row],[43961]]-Casos_PN_CORR[[#This Row],[43960]]</f>
        <v>0</v>
      </c>
      <c r="BP624">
        <f>+Casos_PN_CORR[[#This Row],[43962]]-Casos_PN_CORR[[#This Row],[43961]]</f>
        <v>0</v>
      </c>
      <c r="BQ624">
        <f>+Casos_PN_CORR[[#This Row],[43963]]-Casos_PN_CORR[[#This Row],[43962]]</f>
        <v>0</v>
      </c>
      <c r="BR624">
        <f>+Casos_PN_CORR[[#This Row],[43964]]-Casos_PN_CORR[[#This Row],[43963]]</f>
        <v>0</v>
      </c>
      <c r="BS624">
        <f>+Casos_PN_CORR[[#This Row],[43965]]-Casos_PN_CORR[[#This Row],[43964]]</f>
        <v>0</v>
      </c>
      <c r="BT624">
        <f>+Casos_PN_CORR[[#This Row],[43966]]-Casos_PN_CORR[[#This Row],[43965]]</f>
        <v>0</v>
      </c>
      <c r="BU624">
        <f>+Casos_PN_CORR[[#This Row],[43967]]-Casos_PN_CORR[[#This Row],[43966]]</f>
        <v>0</v>
      </c>
      <c r="BV624">
        <f>+Casos_PN_CORR[[#This Row],[43968]]-Casos_PN_CORR[[#This Row],[43967]]</f>
        <v>0</v>
      </c>
      <c r="BW624">
        <f>+Casos_PN_CORR[[#This Row],[43969]]-Casos_PN_CORR[[#This Row],[43968]]</f>
        <v>0</v>
      </c>
      <c r="BX624">
        <f>+Casos_PN_CORR[[#This Row],[43970]]-Casos_PN_CORR[[#This Row],[43969]]</f>
        <v>0</v>
      </c>
      <c r="BY624">
        <f>+Casos_PN_CORR[[#This Row],[43971]]-Casos_PN_CORR[[#This Row],[43970]]</f>
        <v>0</v>
      </c>
      <c r="BZ624">
        <f>+Casos_PN_CORR[[#This Row],[43972]]-Casos_PN_CORR[[#This Row],[43971]]</f>
        <v>0</v>
      </c>
      <c r="CA624">
        <f>+Casos_PN_CORR[[#This Row],[43973]]-Casos_PN_CORR[[#This Row],[43972]]</f>
        <v>0</v>
      </c>
      <c r="CB624">
        <f>+Casos_PN_CORR[[#This Row],[43974]]-Casos_PN_CORR[[#This Row],[43973]]</f>
        <v>0</v>
      </c>
      <c r="CC624">
        <f>+Casos_PN_CORR[[#This Row],[43975]]-Casos_PN_CORR[[#This Row],[43974]]</f>
        <v>0</v>
      </c>
      <c r="CD624">
        <f>+Casos_PN_CORR[[#This Row],[43976]]-Casos_PN_CORR[[#This Row],[43975]]</f>
        <v>0</v>
      </c>
      <c r="CE624">
        <f>+Casos_PN_CORR[[#This Row],[43977]]-Casos_PN_CORR[[#This Row],[43976]]</f>
        <v>0</v>
      </c>
      <c r="CF624">
        <f>+Casos_PN_CORR[[#This Row],[43978]]-Casos_PN_CORR[[#This Row],[43977]]</f>
        <v>0</v>
      </c>
      <c r="CG624">
        <f>+Casos_PN_CORR[[#This Row],[43979]]-Casos_PN_CORR[[#This Row],[43978]]</f>
        <v>0</v>
      </c>
      <c r="CH624">
        <f>+Casos_PN_CORR[[#This Row],[43980]]-Casos_PN_CORR[[#This Row],[43979]]</f>
        <v>0</v>
      </c>
      <c r="CI624">
        <f>+Casos_PN_CORR[[#This Row],[43981]]-Casos_PN_CORR[[#This Row],[43980]]</f>
        <v>0</v>
      </c>
      <c r="CJ624">
        <f>+Casos_PN_CORR[[#This Row],[43982]]-Casos_PN_CORR[[#This Row],[43981]]</f>
        <v>0</v>
      </c>
      <c r="CK624">
        <f>+Casos_PN_CORR[[#This Row],[43983]]-Casos_PN_CORR[[#This Row],[43982]]</f>
        <v>0</v>
      </c>
      <c r="CL624">
        <f>+Casos_PN_CORR[[#This Row],[43984]]-Casos_PN_CORR[[#This Row],[43983]]</f>
        <v>0</v>
      </c>
      <c r="CM624">
        <f>+Casos_PN_CORR[[#This Row],[43985]]-Casos_PN_CORR[[#This Row],[43984]]</f>
        <v>0</v>
      </c>
      <c r="CN624">
        <f>+Casos_PN_CORR[[#This Row],[43986]]-Casos_PN_CORR[[#This Row],[43985]]</f>
        <v>0</v>
      </c>
      <c r="CO624">
        <f>+Casos_PN_CORR[[#This Row],[43987]]-Casos_PN_CORR[[#This Row],[43986]]</f>
        <v>0</v>
      </c>
      <c r="CP624">
        <f>+Casos_PN_CORR[[#This Row],[43988]]-Casos_PN_CORR[[#This Row],[43987]]</f>
        <v>0</v>
      </c>
      <c r="CQ624">
        <f>+Casos_PN_CORR[[#This Row],[43989]]-Casos_PN_CORR[[#This Row],[43988]]</f>
        <v>0</v>
      </c>
      <c r="CR624">
        <f>+Casos_PN_CORR[[#This Row],[43990]]-Casos_PN_CORR[[#This Row],[43989]]</f>
        <v>0</v>
      </c>
      <c r="CS624">
        <f>+Casos_PN_CORR[[#This Row],[43991]]-Casos_PN_CORR[[#This Row],[43990]]</f>
        <v>0</v>
      </c>
      <c r="CT624">
        <f>+Casos_PN_CORR[[#This Row],[43992]]-Casos_PN_CORR[[#This Row],[43991]]</f>
        <v>0</v>
      </c>
      <c r="CU624">
        <f>+Casos_PN_CORR[[#This Row],[43993]]-Casos_PN_CORR[[#This Row],[43992]]</f>
        <v>0</v>
      </c>
    </row>
    <row r="625" spans="1:99" x14ac:dyDescent="0.3">
      <c r="A625">
        <v>50110</v>
      </c>
      <c r="B625" s="2" t="s">
        <v>151</v>
      </c>
      <c r="C625" s="2" t="s">
        <v>269</v>
      </c>
      <c r="D625" s="2" t="s">
        <v>753</v>
      </c>
      <c r="E625" s="4">
        <f t="shared" si="9"/>
        <v>0</v>
      </c>
      <c r="F625">
        <f>+Casos_PN_CORR[[#This Row],[43900]]</f>
        <v>0</v>
      </c>
      <c r="G625">
        <f>+Casos_PN_CORR[[#This Row],[43901]]-Casos_PN_CORR[[#This Row],[43900]]</f>
        <v>0</v>
      </c>
      <c r="H625">
        <f>+Casos_PN_CORR[[#This Row],[43902]]-Casos_PN_CORR[[#This Row],[43901]]</f>
        <v>0</v>
      </c>
      <c r="I625">
        <f>+Casos_PN_CORR[[#This Row],[43903]]-Casos_PN_CORR[[#This Row],[43902]]</f>
        <v>0</v>
      </c>
      <c r="J625">
        <f>+Casos_PN_CORR[[#This Row],[43904]]-Casos_PN_CORR[[#This Row],[43903]]</f>
        <v>0</v>
      </c>
      <c r="K625">
        <f>+Casos_PN_CORR[[#This Row],[43905]]-Casos_PN_CORR[[#This Row],[43904]]</f>
        <v>0</v>
      </c>
      <c r="L625">
        <f>+Casos_PN_CORR[[#This Row],[43906]]-Casos_PN_CORR[[#This Row],[43905]]</f>
        <v>0</v>
      </c>
      <c r="M625">
        <f>+Casos_PN_CORR[[#This Row],[43907]]-Casos_PN_CORR[[#This Row],[43906]]</f>
        <v>0</v>
      </c>
      <c r="N625">
        <f>+Casos_PN_CORR[[#This Row],[43908]]-Casos_PN_CORR[[#This Row],[43907]]</f>
        <v>0</v>
      </c>
      <c r="O625">
        <f>+Casos_PN_CORR[[#This Row],[43909]]-Casos_PN_CORR[[#This Row],[43908]]</f>
        <v>0</v>
      </c>
      <c r="P625">
        <f>+Casos_PN_CORR[[#This Row],[43910]]-Casos_PN_CORR[[#This Row],[43909]]</f>
        <v>0</v>
      </c>
      <c r="Q625">
        <f>+Casos_PN_CORR[[#This Row],[43911]]-Casos_PN_CORR[[#This Row],[43910]]</f>
        <v>0</v>
      </c>
      <c r="R625">
        <f>+Casos_PN_CORR[[#This Row],[43912]]-Casos_PN_CORR[[#This Row],[43911]]</f>
        <v>0</v>
      </c>
      <c r="S625">
        <f>+Casos_PN_CORR[[#This Row],[43913]]-Casos_PN_CORR[[#This Row],[43912]]</f>
        <v>0</v>
      </c>
      <c r="T625">
        <f>+Casos_PN_CORR[[#This Row],[43914]]-Casos_PN_CORR[[#This Row],[43913]]</f>
        <v>0</v>
      </c>
      <c r="U625">
        <f>+Casos_PN_CORR[[#This Row],[43915]]-Casos_PN_CORR[[#This Row],[43914]]</f>
        <v>0</v>
      </c>
      <c r="V625">
        <f>+Casos_PN_CORR[[#This Row],[43916]]-Casos_PN_CORR[[#This Row],[43915]]</f>
        <v>0</v>
      </c>
      <c r="W625">
        <f>+Casos_PN_CORR[[#This Row],[43917]]-Casos_PN_CORR[[#This Row],[43916]]</f>
        <v>0</v>
      </c>
      <c r="X625">
        <f>+Casos_PN_CORR[[#This Row],[43918]]-Casos_PN_CORR[[#This Row],[43917]]</f>
        <v>0</v>
      </c>
      <c r="Y625">
        <f>+Casos_PN_CORR[[#This Row],[43919]]-Casos_PN_CORR[[#This Row],[43918]]</f>
        <v>0</v>
      </c>
      <c r="Z625">
        <f>+Casos_PN_CORR[[#This Row],[43920]]-Casos_PN_CORR[[#This Row],[43919]]</f>
        <v>0</v>
      </c>
      <c r="AA625">
        <f>+Casos_PN_CORR[[#This Row],[43921]]-Casos_PN_CORR[[#This Row],[43920]]</f>
        <v>0</v>
      </c>
      <c r="AB625">
        <f>+Casos_PN_CORR[[#This Row],[43922]]-Casos_PN_CORR[[#This Row],[43921]]</f>
        <v>0</v>
      </c>
      <c r="AC625">
        <f>+Casos_PN_CORR[[#This Row],[43923]]-Casos_PN_CORR[[#This Row],[43922]]</f>
        <v>0</v>
      </c>
      <c r="AD625">
        <f>+Casos_PN_CORR[[#This Row],[43924]]-Casos_PN_CORR[[#This Row],[43923]]</f>
        <v>0</v>
      </c>
      <c r="AE625">
        <f>+Casos_PN_CORR[[#This Row],[43925]]-Casos_PN_CORR[[#This Row],[43924]]</f>
        <v>0</v>
      </c>
      <c r="AF625">
        <f>+Casos_PN_CORR[[#This Row],[43926]]-Casos_PN_CORR[[#This Row],[43925]]</f>
        <v>0</v>
      </c>
      <c r="AG625">
        <f>+Casos_PN_CORR[[#This Row],[43927]]-Casos_PN_CORR[[#This Row],[43926]]</f>
        <v>0</v>
      </c>
      <c r="AH625">
        <f>+Casos_PN_CORR[[#This Row],[43928]]-Casos_PN_CORR[[#This Row],[43927]]</f>
        <v>0</v>
      </c>
      <c r="AI625">
        <f>+Casos_PN_CORR[[#This Row],[43929]]-Casos_PN_CORR[[#This Row],[43928]]</f>
        <v>0</v>
      </c>
      <c r="AJ625">
        <f>+Casos_PN_CORR[[#This Row],[43930]]-Casos_PN_CORR[[#This Row],[43929]]</f>
        <v>0</v>
      </c>
      <c r="AK625">
        <f>+Casos_PN_CORR[[#This Row],[43931]]-Casos_PN_CORR[[#This Row],[43930]]</f>
        <v>0</v>
      </c>
      <c r="AL625">
        <f>+Casos_PN_CORR[[#This Row],[43932]]-Casos_PN_CORR[[#This Row],[43931]]</f>
        <v>0</v>
      </c>
      <c r="AM625">
        <f>+Casos_PN_CORR[[#This Row],[43933]]-Casos_PN_CORR[[#This Row],[43932]]</f>
        <v>0</v>
      </c>
      <c r="AN625">
        <f>+Casos_PN_CORR[[#This Row],[43934]]-Casos_PN_CORR[[#This Row],[43933]]</f>
        <v>0</v>
      </c>
      <c r="AO625">
        <f>+Casos_PN_CORR[[#This Row],[43935]]-Casos_PN_CORR[[#This Row],[43934]]</f>
        <v>0</v>
      </c>
      <c r="AP625">
        <f>+Casos_PN_CORR[[#This Row],[43936]]-Casos_PN_CORR[[#This Row],[43935]]</f>
        <v>0</v>
      </c>
      <c r="AQ625">
        <f>+Casos_PN_CORR[[#This Row],[43937]]-Casos_PN_CORR[[#This Row],[43936]]</f>
        <v>0</v>
      </c>
      <c r="AR625">
        <f>+Casos_PN_CORR[[#This Row],[43938]]-Casos_PN_CORR[[#This Row],[43937]]</f>
        <v>0</v>
      </c>
      <c r="AS625">
        <f>+Casos_PN_CORR[[#This Row],[43939]]-Casos_PN_CORR[[#This Row],[43938]]</f>
        <v>0</v>
      </c>
      <c r="AT625">
        <f>+Casos_PN_CORR[[#This Row],[43940]]-Casos_PN_CORR[[#This Row],[43939]]</f>
        <v>0</v>
      </c>
      <c r="AU625">
        <f>+Casos_PN_CORR[[#This Row],[43941]]-Casos_PN_CORR[[#This Row],[43940]]</f>
        <v>0</v>
      </c>
      <c r="AV625">
        <f>+Casos_PN_CORR[[#This Row],[43942]]-Casos_PN_CORR[[#This Row],[43941]]</f>
        <v>0</v>
      </c>
      <c r="AW625">
        <f>+Casos_PN_CORR[[#This Row],[43943]]-Casos_PN_CORR[[#This Row],[43942]]</f>
        <v>0</v>
      </c>
      <c r="AX625">
        <f>+Casos_PN_CORR[[#This Row],[43944]]-Casos_PN_CORR[[#This Row],[43943]]</f>
        <v>0</v>
      </c>
      <c r="AY625">
        <f>+Casos_PN_CORR[[#This Row],[43945]]-Casos_PN_CORR[[#This Row],[43944]]</f>
        <v>0</v>
      </c>
      <c r="AZ625">
        <f>+Casos_PN_CORR[[#This Row],[43946]]-Casos_PN_CORR[[#This Row],[43945]]</f>
        <v>0</v>
      </c>
      <c r="BA625">
        <f>+Casos_PN_CORR[[#This Row],[43947]]-Casos_PN_CORR[[#This Row],[43946]]</f>
        <v>0</v>
      </c>
      <c r="BB625">
        <f>+Casos_PN_CORR[[#This Row],[43948]]-Casos_PN_CORR[[#This Row],[43947]]</f>
        <v>0</v>
      </c>
      <c r="BC625">
        <f>+Casos_PN_CORR[[#This Row],[43949]]-Casos_PN_CORR[[#This Row],[43948]]</f>
        <v>0</v>
      </c>
      <c r="BD625">
        <f>+Casos_PN_CORR[[#This Row],[43950]]-Casos_PN_CORR[[#This Row],[43949]]</f>
        <v>0</v>
      </c>
      <c r="BE625">
        <f>+Casos_PN_CORR[[#This Row],[43951]]-Casos_PN_CORR[[#This Row],[43950]]</f>
        <v>0</v>
      </c>
      <c r="BF625">
        <f>+Casos_PN_CORR[[#This Row],[43952]]-Casos_PN_CORR[[#This Row],[43951]]</f>
        <v>0</v>
      </c>
      <c r="BG625">
        <f>+Casos_PN_CORR[[#This Row],[43953]]-Casos_PN_CORR[[#This Row],[43952]]</f>
        <v>0</v>
      </c>
      <c r="BH625">
        <f>+Casos_PN_CORR[[#This Row],[43954]]-Casos_PN_CORR[[#This Row],[43953]]</f>
        <v>0</v>
      </c>
      <c r="BI625">
        <f>+Casos_PN_CORR[[#This Row],[43955]]-Casos_PN_CORR[[#This Row],[43954]]</f>
        <v>0</v>
      </c>
      <c r="BJ625">
        <f>+Casos_PN_CORR[[#This Row],[43956]]-Casos_PN_CORR[[#This Row],[43955]]</f>
        <v>0</v>
      </c>
      <c r="BK625">
        <f>+Casos_PN_CORR[[#This Row],[43957]]-Casos_PN_CORR[[#This Row],[43956]]</f>
        <v>0</v>
      </c>
      <c r="BL625">
        <f>+Casos_PN_CORR[[#This Row],[43958]]-Casos_PN_CORR[[#This Row],[43957]]</f>
        <v>0</v>
      </c>
      <c r="BM625">
        <f>+Casos_PN_CORR[[#This Row],[43959]]-Casos_PN_CORR[[#This Row],[43958]]</f>
        <v>0</v>
      </c>
      <c r="BN625">
        <f>+Casos_PN_CORR[[#This Row],[43960]]-Casos_PN_CORR[[#This Row],[43959]]</f>
        <v>0</v>
      </c>
      <c r="BO625">
        <f>+Casos_PN_CORR[[#This Row],[43961]]-Casos_PN_CORR[[#This Row],[43960]]</f>
        <v>0</v>
      </c>
      <c r="BP625">
        <f>+Casos_PN_CORR[[#This Row],[43962]]-Casos_PN_CORR[[#This Row],[43961]]</f>
        <v>0</v>
      </c>
      <c r="BQ625">
        <f>+Casos_PN_CORR[[#This Row],[43963]]-Casos_PN_CORR[[#This Row],[43962]]</f>
        <v>0</v>
      </c>
      <c r="BR625">
        <f>+Casos_PN_CORR[[#This Row],[43964]]-Casos_PN_CORR[[#This Row],[43963]]</f>
        <v>0</v>
      </c>
      <c r="BS625">
        <f>+Casos_PN_CORR[[#This Row],[43965]]-Casos_PN_CORR[[#This Row],[43964]]</f>
        <v>0</v>
      </c>
      <c r="BT625">
        <f>+Casos_PN_CORR[[#This Row],[43966]]-Casos_PN_CORR[[#This Row],[43965]]</f>
        <v>0</v>
      </c>
      <c r="BU625">
        <f>+Casos_PN_CORR[[#This Row],[43967]]-Casos_PN_CORR[[#This Row],[43966]]</f>
        <v>0</v>
      </c>
      <c r="BV625">
        <f>+Casos_PN_CORR[[#This Row],[43968]]-Casos_PN_CORR[[#This Row],[43967]]</f>
        <v>0</v>
      </c>
      <c r="BW625">
        <f>+Casos_PN_CORR[[#This Row],[43969]]-Casos_PN_CORR[[#This Row],[43968]]</f>
        <v>0</v>
      </c>
      <c r="BX625">
        <f>+Casos_PN_CORR[[#This Row],[43970]]-Casos_PN_CORR[[#This Row],[43969]]</f>
        <v>0</v>
      </c>
      <c r="BY625">
        <f>+Casos_PN_CORR[[#This Row],[43971]]-Casos_PN_CORR[[#This Row],[43970]]</f>
        <v>0</v>
      </c>
      <c r="BZ625">
        <f>+Casos_PN_CORR[[#This Row],[43972]]-Casos_PN_CORR[[#This Row],[43971]]</f>
        <v>0</v>
      </c>
      <c r="CA625">
        <f>+Casos_PN_CORR[[#This Row],[43973]]-Casos_PN_CORR[[#This Row],[43972]]</f>
        <v>0</v>
      </c>
      <c r="CB625">
        <f>+Casos_PN_CORR[[#This Row],[43974]]-Casos_PN_CORR[[#This Row],[43973]]</f>
        <v>0</v>
      </c>
      <c r="CC625">
        <f>+Casos_PN_CORR[[#This Row],[43975]]-Casos_PN_CORR[[#This Row],[43974]]</f>
        <v>0</v>
      </c>
      <c r="CD625">
        <f>+Casos_PN_CORR[[#This Row],[43976]]-Casos_PN_CORR[[#This Row],[43975]]</f>
        <v>0</v>
      </c>
      <c r="CE625">
        <f>+Casos_PN_CORR[[#This Row],[43977]]-Casos_PN_CORR[[#This Row],[43976]]</f>
        <v>0</v>
      </c>
      <c r="CF625">
        <f>+Casos_PN_CORR[[#This Row],[43978]]-Casos_PN_CORR[[#This Row],[43977]]</f>
        <v>0</v>
      </c>
      <c r="CG625">
        <f>+Casos_PN_CORR[[#This Row],[43979]]-Casos_PN_CORR[[#This Row],[43978]]</f>
        <v>0</v>
      </c>
      <c r="CH625">
        <f>+Casos_PN_CORR[[#This Row],[43980]]-Casos_PN_CORR[[#This Row],[43979]]</f>
        <v>0</v>
      </c>
      <c r="CI625">
        <f>+Casos_PN_CORR[[#This Row],[43981]]-Casos_PN_CORR[[#This Row],[43980]]</f>
        <v>0</v>
      </c>
      <c r="CJ625">
        <f>+Casos_PN_CORR[[#This Row],[43982]]-Casos_PN_CORR[[#This Row],[43981]]</f>
        <v>0</v>
      </c>
      <c r="CK625">
        <f>+Casos_PN_CORR[[#This Row],[43983]]-Casos_PN_CORR[[#This Row],[43982]]</f>
        <v>0</v>
      </c>
      <c r="CL625">
        <f>+Casos_PN_CORR[[#This Row],[43984]]-Casos_PN_CORR[[#This Row],[43983]]</f>
        <v>0</v>
      </c>
      <c r="CM625">
        <f>+Casos_PN_CORR[[#This Row],[43985]]-Casos_PN_CORR[[#This Row],[43984]]</f>
        <v>0</v>
      </c>
      <c r="CN625">
        <f>+Casos_PN_CORR[[#This Row],[43986]]-Casos_PN_CORR[[#This Row],[43985]]</f>
        <v>0</v>
      </c>
      <c r="CO625">
        <f>+Casos_PN_CORR[[#This Row],[43987]]-Casos_PN_CORR[[#This Row],[43986]]</f>
        <v>0</v>
      </c>
      <c r="CP625">
        <f>+Casos_PN_CORR[[#This Row],[43988]]-Casos_PN_CORR[[#This Row],[43987]]</f>
        <v>0</v>
      </c>
      <c r="CQ625">
        <f>+Casos_PN_CORR[[#This Row],[43989]]-Casos_PN_CORR[[#This Row],[43988]]</f>
        <v>0</v>
      </c>
      <c r="CR625">
        <f>+Casos_PN_CORR[[#This Row],[43990]]-Casos_PN_CORR[[#This Row],[43989]]</f>
        <v>0</v>
      </c>
      <c r="CS625">
        <f>+Casos_PN_CORR[[#This Row],[43991]]-Casos_PN_CORR[[#This Row],[43990]]</f>
        <v>0</v>
      </c>
      <c r="CT625">
        <f>+Casos_PN_CORR[[#This Row],[43992]]-Casos_PN_CORR[[#This Row],[43991]]</f>
        <v>0</v>
      </c>
      <c r="CU625">
        <f>+Casos_PN_CORR[[#This Row],[43993]]-Casos_PN_CORR[[#This Row],[43992]]</f>
        <v>0</v>
      </c>
    </row>
    <row r="626" spans="1:99" x14ac:dyDescent="0.3">
      <c r="A626">
        <v>120311</v>
      </c>
      <c r="B626" s="2" t="s">
        <v>191</v>
      </c>
      <c r="C626" s="2" t="s">
        <v>380</v>
      </c>
      <c r="D626" s="2" t="s">
        <v>754</v>
      </c>
      <c r="E626" s="4">
        <f t="shared" si="9"/>
        <v>0</v>
      </c>
      <c r="F626">
        <f>+Casos_PN_CORR[[#This Row],[43900]]</f>
        <v>0</v>
      </c>
      <c r="G626">
        <f>+Casos_PN_CORR[[#This Row],[43901]]-Casos_PN_CORR[[#This Row],[43900]]</f>
        <v>0</v>
      </c>
      <c r="H626">
        <f>+Casos_PN_CORR[[#This Row],[43902]]-Casos_PN_CORR[[#This Row],[43901]]</f>
        <v>0</v>
      </c>
      <c r="I626">
        <f>+Casos_PN_CORR[[#This Row],[43903]]-Casos_PN_CORR[[#This Row],[43902]]</f>
        <v>0</v>
      </c>
      <c r="J626">
        <f>+Casos_PN_CORR[[#This Row],[43904]]-Casos_PN_CORR[[#This Row],[43903]]</f>
        <v>0</v>
      </c>
      <c r="K626">
        <f>+Casos_PN_CORR[[#This Row],[43905]]-Casos_PN_CORR[[#This Row],[43904]]</f>
        <v>0</v>
      </c>
      <c r="L626">
        <f>+Casos_PN_CORR[[#This Row],[43906]]-Casos_PN_CORR[[#This Row],[43905]]</f>
        <v>0</v>
      </c>
      <c r="M626">
        <f>+Casos_PN_CORR[[#This Row],[43907]]-Casos_PN_CORR[[#This Row],[43906]]</f>
        <v>0</v>
      </c>
      <c r="N626">
        <f>+Casos_PN_CORR[[#This Row],[43908]]-Casos_PN_CORR[[#This Row],[43907]]</f>
        <v>0</v>
      </c>
      <c r="O626">
        <f>+Casos_PN_CORR[[#This Row],[43909]]-Casos_PN_CORR[[#This Row],[43908]]</f>
        <v>0</v>
      </c>
      <c r="P626">
        <f>+Casos_PN_CORR[[#This Row],[43910]]-Casos_PN_CORR[[#This Row],[43909]]</f>
        <v>0</v>
      </c>
      <c r="Q626">
        <f>+Casos_PN_CORR[[#This Row],[43911]]-Casos_PN_CORR[[#This Row],[43910]]</f>
        <v>0</v>
      </c>
      <c r="R626">
        <f>+Casos_PN_CORR[[#This Row],[43912]]-Casos_PN_CORR[[#This Row],[43911]]</f>
        <v>0</v>
      </c>
      <c r="S626">
        <f>+Casos_PN_CORR[[#This Row],[43913]]-Casos_PN_CORR[[#This Row],[43912]]</f>
        <v>0</v>
      </c>
      <c r="T626">
        <f>+Casos_PN_CORR[[#This Row],[43914]]-Casos_PN_CORR[[#This Row],[43913]]</f>
        <v>0</v>
      </c>
      <c r="U626">
        <f>+Casos_PN_CORR[[#This Row],[43915]]-Casos_PN_CORR[[#This Row],[43914]]</f>
        <v>0</v>
      </c>
      <c r="V626">
        <f>+Casos_PN_CORR[[#This Row],[43916]]-Casos_PN_CORR[[#This Row],[43915]]</f>
        <v>0</v>
      </c>
      <c r="W626">
        <f>+Casos_PN_CORR[[#This Row],[43917]]-Casos_PN_CORR[[#This Row],[43916]]</f>
        <v>0</v>
      </c>
      <c r="X626">
        <f>+Casos_PN_CORR[[#This Row],[43918]]-Casos_PN_CORR[[#This Row],[43917]]</f>
        <v>0</v>
      </c>
      <c r="Y626">
        <f>+Casos_PN_CORR[[#This Row],[43919]]-Casos_PN_CORR[[#This Row],[43918]]</f>
        <v>0</v>
      </c>
      <c r="Z626">
        <f>+Casos_PN_CORR[[#This Row],[43920]]-Casos_PN_CORR[[#This Row],[43919]]</f>
        <v>0</v>
      </c>
      <c r="AA626">
        <f>+Casos_PN_CORR[[#This Row],[43921]]-Casos_PN_CORR[[#This Row],[43920]]</f>
        <v>0</v>
      </c>
      <c r="AB626">
        <f>+Casos_PN_CORR[[#This Row],[43922]]-Casos_PN_CORR[[#This Row],[43921]]</f>
        <v>0</v>
      </c>
      <c r="AC626">
        <f>+Casos_PN_CORR[[#This Row],[43923]]-Casos_PN_CORR[[#This Row],[43922]]</f>
        <v>0</v>
      </c>
      <c r="AD626">
        <f>+Casos_PN_CORR[[#This Row],[43924]]-Casos_PN_CORR[[#This Row],[43923]]</f>
        <v>0</v>
      </c>
      <c r="AE626">
        <f>+Casos_PN_CORR[[#This Row],[43925]]-Casos_PN_CORR[[#This Row],[43924]]</f>
        <v>0</v>
      </c>
      <c r="AF626">
        <f>+Casos_PN_CORR[[#This Row],[43926]]-Casos_PN_CORR[[#This Row],[43925]]</f>
        <v>0</v>
      </c>
      <c r="AG626">
        <f>+Casos_PN_CORR[[#This Row],[43927]]-Casos_PN_CORR[[#This Row],[43926]]</f>
        <v>0</v>
      </c>
      <c r="AH626">
        <f>+Casos_PN_CORR[[#This Row],[43928]]-Casos_PN_CORR[[#This Row],[43927]]</f>
        <v>0</v>
      </c>
      <c r="AI626">
        <f>+Casos_PN_CORR[[#This Row],[43929]]-Casos_PN_CORR[[#This Row],[43928]]</f>
        <v>0</v>
      </c>
      <c r="AJ626">
        <f>+Casos_PN_CORR[[#This Row],[43930]]-Casos_PN_CORR[[#This Row],[43929]]</f>
        <v>0</v>
      </c>
      <c r="AK626">
        <f>+Casos_PN_CORR[[#This Row],[43931]]-Casos_PN_CORR[[#This Row],[43930]]</f>
        <v>0</v>
      </c>
      <c r="AL626">
        <f>+Casos_PN_CORR[[#This Row],[43932]]-Casos_PN_CORR[[#This Row],[43931]]</f>
        <v>0</v>
      </c>
      <c r="AM626">
        <f>+Casos_PN_CORR[[#This Row],[43933]]-Casos_PN_CORR[[#This Row],[43932]]</f>
        <v>0</v>
      </c>
      <c r="AN626">
        <f>+Casos_PN_CORR[[#This Row],[43934]]-Casos_PN_CORR[[#This Row],[43933]]</f>
        <v>0</v>
      </c>
      <c r="AO626">
        <f>+Casos_PN_CORR[[#This Row],[43935]]-Casos_PN_CORR[[#This Row],[43934]]</f>
        <v>0</v>
      </c>
      <c r="AP626">
        <f>+Casos_PN_CORR[[#This Row],[43936]]-Casos_PN_CORR[[#This Row],[43935]]</f>
        <v>0</v>
      </c>
      <c r="AQ626">
        <f>+Casos_PN_CORR[[#This Row],[43937]]-Casos_PN_CORR[[#This Row],[43936]]</f>
        <v>0</v>
      </c>
      <c r="AR626">
        <f>+Casos_PN_CORR[[#This Row],[43938]]-Casos_PN_CORR[[#This Row],[43937]]</f>
        <v>0</v>
      </c>
      <c r="AS626">
        <f>+Casos_PN_CORR[[#This Row],[43939]]-Casos_PN_CORR[[#This Row],[43938]]</f>
        <v>0</v>
      </c>
      <c r="AT626">
        <f>+Casos_PN_CORR[[#This Row],[43940]]-Casos_PN_CORR[[#This Row],[43939]]</f>
        <v>0</v>
      </c>
      <c r="AU626">
        <f>+Casos_PN_CORR[[#This Row],[43941]]-Casos_PN_CORR[[#This Row],[43940]]</f>
        <v>0</v>
      </c>
      <c r="AV626">
        <f>+Casos_PN_CORR[[#This Row],[43942]]-Casos_PN_CORR[[#This Row],[43941]]</f>
        <v>0</v>
      </c>
      <c r="AW626">
        <f>+Casos_PN_CORR[[#This Row],[43943]]-Casos_PN_CORR[[#This Row],[43942]]</f>
        <v>0</v>
      </c>
      <c r="AX626">
        <f>+Casos_PN_CORR[[#This Row],[43944]]-Casos_PN_CORR[[#This Row],[43943]]</f>
        <v>0</v>
      </c>
      <c r="AY626">
        <f>+Casos_PN_CORR[[#This Row],[43945]]-Casos_PN_CORR[[#This Row],[43944]]</f>
        <v>0</v>
      </c>
      <c r="AZ626">
        <f>+Casos_PN_CORR[[#This Row],[43946]]-Casos_PN_CORR[[#This Row],[43945]]</f>
        <v>0</v>
      </c>
      <c r="BA626">
        <f>+Casos_PN_CORR[[#This Row],[43947]]-Casos_PN_CORR[[#This Row],[43946]]</f>
        <v>0</v>
      </c>
      <c r="BB626">
        <f>+Casos_PN_CORR[[#This Row],[43948]]-Casos_PN_CORR[[#This Row],[43947]]</f>
        <v>0</v>
      </c>
      <c r="BC626">
        <f>+Casos_PN_CORR[[#This Row],[43949]]-Casos_PN_CORR[[#This Row],[43948]]</f>
        <v>0</v>
      </c>
      <c r="BD626">
        <f>+Casos_PN_CORR[[#This Row],[43950]]-Casos_PN_CORR[[#This Row],[43949]]</f>
        <v>0</v>
      </c>
      <c r="BE626">
        <f>+Casos_PN_CORR[[#This Row],[43951]]-Casos_PN_CORR[[#This Row],[43950]]</f>
        <v>0</v>
      </c>
      <c r="BF626">
        <f>+Casos_PN_CORR[[#This Row],[43952]]-Casos_PN_CORR[[#This Row],[43951]]</f>
        <v>0</v>
      </c>
      <c r="BG626">
        <f>+Casos_PN_CORR[[#This Row],[43953]]-Casos_PN_CORR[[#This Row],[43952]]</f>
        <v>0</v>
      </c>
      <c r="BH626">
        <f>+Casos_PN_CORR[[#This Row],[43954]]-Casos_PN_CORR[[#This Row],[43953]]</f>
        <v>0</v>
      </c>
      <c r="BI626">
        <f>+Casos_PN_CORR[[#This Row],[43955]]-Casos_PN_CORR[[#This Row],[43954]]</f>
        <v>0</v>
      </c>
      <c r="BJ626">
        <f>+Casos_PN_CORR[[#This Row],[43956]]-Casos_PN_CORR[[#This Row],[43955]]</f>
        <v>0</v>
      </c>
      <c r="BK626">
        <f>+Casos_PN_CORR[[#This Row],[43957]]-Casos_PN_CORR[[#This Row],[43956]]</f>
        <v>0</v>
      </c>
      <c r="BL626">
        <f>+Casos_PN_CORR[[#This Row],[43958]]-Casos_PN_CORR[[#This Row],[43957]]</f>
        <v>0</v>
      </c>
      <c r="BM626">
        <f>+Casos_PN_CORR[[#This Row],[43959]]-Casos_PN_CORR[[#This Row],[43958]]</f>
        <v>0</v>
      </c>
      <c r="BN626">
        <f>+Casos_PN_CORR[[#This Row],[43960]]-Casos_PN_CORR[[#This Row],[43959]]</f>
        <v>0</v>
      </c>
      <c r="BO626">
        <f>+Casos_PN_CORR[[#This Row],[43961]]-Casos_PN_CORR[[#This Row],[43960]]</f>
        <v>0</v>
      </c>
      <c r="BP626">
        <f>+Casos_PN_CORR[[#This Row],[43962]]-Casos_PN_CORR[[#This Row],[43961]]</f>
        <v>0</v>
      </c>
      <c r="BQ626">
        <f>+Casos_PN_CORR[[#This Row],[43963]]-Casos_PN_CORR[[#This Row],[43962]]</f>
        <v>0</v>
      </c>
      <c r="BR626">
        <f>+Casos_PN_CORR[[#This Row],[43964]]-Casos_PN_CORR[[#This Row],[43963]]</f>
        <v>0</v>
      </c>
      <c r="BS626">
        <f>+Casos_PN_CORR[[#This Row],[43965]]-Casos_PN_CORR[[#This Row],[43964]]</f>
        <v>0</v>
      </c>
      <c r="BT626">
        <f>+Casos_PN_CORR[[#This Row],[43966]]-Casos_PN_CORR[[#This Row],[43965]]</f>
        <v>0</v>
      </c>
      <c r="BU626">
        <f>+Casos_PN_CORR[[#This Row],[43967]]-Casos_PN_CORR[[#This Row],[43966]]</f>
        <v>0</v>
      </c>
      <c r="BV626">
        <f>+Casos_PN_CORR[[#This Row],[43968]]-Casos_PN_CORR[[#This Row],[43967]]</f>
        <v>0</v>
      </c>
      <c r="BW626">
        <f>+Casos_PN_CORR[[#This Row],[43969]]-Casos_PN_CORR[[#This Row],[43968]]</f>
        <v>0</v>
      </c>
      <c r="BX626">
        <f>+Casos_PN_CORR[[#This Row],[43970]]-Casos_PN_CORR[[#This Row],[43969]]</f>
        <v>0</v>
      </c>
      <c r="BY626">
        <f>+Casos_PN_CORR[[#This Row],[43971]]-Casos_PN_CORR[[#This Row],[43970]]</f>
        <v>0</v>
      </c>
      <c r="BZ626">
        <f>+Casos_PN_CORR[[#This Row],[43972]]-Casos_PN_CORR[[#This Row],[43971]]</f>
        <v>0</v>
      </c>
      <c r="CA626">
        <f>+Casos_PN_CORR[[#This Row],[43973]]-Casos_PN_CORR[[#This Row],[43972]]</f>
        <v>0</v>
      </c>
      <c r="CB626">
        <f>+Casos_PN_CORR[[#This Row],[43974]]-Casos_PN_CORR[[#This Row],[43973]]</f>
        <v>0</v>
      </c>
      <c r="CC626">
        <f>+Casos_PN_CORR[[#This Row],[43975]]-Casos_PN_CORR[[#This Row],[43974]]</f>
        <v>0</v>
      </c>
      <c r="CD626">
        <f>+Casos_PN_CORR[[#This Row],[43976]]-Casos_PN_CORR[[#This Row],[43975]]</f>
        <v>0</v>
      </c>
      <c r="CE626">
        <f>+Casos_PN_CORR[[#This Row],[43977]]-Casos_PN_CORR[[#This Row],[43976]]</f>
        <v>0</v>
      </c>
      <c r="CF626">
        <f>+Casos_PN_CORR[[#This Row],[43978]]-Casos_PN_CORR[[#This Row],[43977]]</f>
        <v>0</v>
      </c>
      <c r="CG626">
        <f>+Casos_PN_CORR[[#This Row],[43979]]-Casos_PN_CORR[[#This Row],[43978]]</f>
        <v>0</v>
      </c>
      <c r="CH626">
        <f>+Casos_PN_CORR[[#This Row],[43980]]-Casos_PN_CORR[[#This Row],[43979]]</f>
        <v>0</v>
      </c>
      <c r="CI626">
        <f>+Casos_PN_CORR[[#This Row],[43981]]-Casos_PN_CORR[[#This Row],[43980]]</f>
        <v>0</v>
      </c>
      <c r="CJ626">
        <f>+Casos_PN_CORR[[#This Row],[43982]]-Casos_PN_CORR[[#This Row],[43981]]</f>
        <v>0</v>
      </c>
      <c r="CK626">
        <f>+Casos_PN_CORR[[#This Row],[43983]]-Casos_PN_CORR[[#This Row],[43982]]</f>
        <v>0</v>
      </c>
      <c r="CL626">
        <f>+Casos_PN_CORR[[#This Row],[43984]]-Casos_PN_CORR[[#This Row],[43983]]</f>
        <v>0</v>
      </c>
      <c r="CM626">
        <f>+Casos_PN_CORR[[#This Row],[43985]]-Casos_PN_CORR[[#This Row],[43984]]</f>
        <v>0</v>
      </c>
      <c r="CN626">
        <f>+Casos_PN_CORR[[#This Row],[43986]]-Casos_PN_CORR[[#This Row],[43985]]</f>
        <v>0</v>
      </c>
      <c r="CO626">
        <f>+Casos_PN_CORR[[#This Row],[43987]]-Casos_PN_CORR[[#This Row],[43986]]</f>
        <v>0</v>
      </c>
      <c r="CP626">
        <f>+Casos_PN_CORR[[#This Row],[43988]]-Casos_PN_CORR[[#This Row],[43987]]</f>
        <v>0</v>
      </c>
      <c r="CQ626">
        <f>+Casos_PN_CORR[[#This Row],[43989]]-Casos_PN_CORR[[#This Row],[43988]]</f>
        <v>0</v>
      </c>
      <c r="CR626">
        <f>+Casos_PN_CORR[[#This Row],[43990]]-Casos_PN_CORR[[#This Row],[43989]]</f>
        <v>0</v>
      </c>
      <c r="CS626">
        <f>+Casos_PN_CORR[[#This Row],[43991]]-Casos_PN_CORR[[#This Row],[43990]]</f>
        <v>0</v>
      </c>
      <c r="CT626">
        <f>+Casos_PN_CORR[[#This Row],[43992]]-Casos_PN_CORR[[#This Row],[43991]]</f>
        <v>0</v>
      </c>
      <c r="CU626">
        <f>+Casos_PN_CORR[[#This Row],[43993]]-Casos_PN_CORR[[#This Row],[43992]]</f>
        <v>0</v>
      </c>
    </row>
    <row r="627" spans="1:99" x14ac:dyDescent="0.3">
      <c r="A627">
        <v>40514</v>
      </c>
      <c r="B627" s="2" t="s">
        <v>154</v>
      </c>
      <c r="C627" s="2" t="s">
        <v>236</v>
      </c>
      <c r="D627" s="2" t="s">
        <v>755</v>
      </c>
      <c r="E627" s="4">
        <f t="shared" si="9"/>
        <v>0</v>
      </c>
      <c r="F627">
        <f>+Casos_PN_CORR[[#This Row],[43900]]</f>
        <v>0</v>
      </c>
      <c r="G627">
        <f>+Casos_PN_CORR[[#This Row],[43901]]-Casos_PN_CORR[[#This Row],[43900]]</f>
        <v>0</v>
      </c>
      <c r="H627">
        <f>+Casos_PN_CORR[[#This Row],[43902]]-Casos_PN_CORR[[#This Row],[43901]]</f>
        <v>0</v>
      </c>
      <c r="I627">
        <f>+Casos_PN_CORR[[#This Row],[43903]]-Casos_PN_CORR[[#This Row],[43902]]</f>
        <v>0</v>
      </c>
      <c r="J627">
        <f>+Casos_PN_CORR[[#This Row],[43904]]-Casos_PN_CORR[[#This Row],[43903]]</f>
        <v>0</v>
      </c>
      <c r="K627">
        <f>+Casos_PN_CORR[[#This Row],[43905]]-Casos_PN_CORR[[#This Row],[43904]]</f>
        <v>0</v>
      </c>
      <c r="L627">
        <f>+Casos_PN_CORR[[#This Row],[43906]]-Casos_PN_CORR[[#This Row],[43905]]</f>
        <v>0</v>
      </c>
      <c r="M627">
        <f>+Casos_PN_CORR[[#This Row],[43907]]-Casos_PN_CORR[[#This Row],[43906]]</f>
        <v>0</v>
      </c>
      <c r="N627">
        <f>+Casos_PN_CORR[[#This Row],[43908]]-Casos_PN_CORR[[#This Row],[43907]]</f>
        <v>0</v>
      </c>
      <c r="O627">
        <f>+Casos_PN_CORR[[#This Row],[43909]]-Casos_PN_CORR[[#This Row],[43908]]</f>
        <v>0</v>
      </c>
      <c r="P627">
        <f>+Casos_PN_CORR[[#This Row],[43910]]-Casos_PN_CORR[[#This Row],[43909]]</f>
        <v>0</v>
      </c>
      <c r="Q627">
        <f>+Casos_PN_CORR[[#This Row],[43911]]-Casos_PN_CORR[[#This Row],[43910]]</f>
        <v>0</v>
      </c>
      <c r="R627">
        <f>+Casos_PN_CORR[[#This Row],[43912]]-Casos_PN_CORR[[#This Row],[43911]]</f>
        <v>0</v>
      </c>
      <c r="S627">
        <f>+Casos_PN_CORR[[#This Row],[43913]]-Casos_PN_CORR[[#This Row],[43912]]</f>
        <v>0</v>
      </c>
      <c r="T627">
        <f>+Casos_PN_CORR[[#This Row],[43914]]-Casos_PN_CORR[[#This Row],[43913]]</f>
        <v>0</v>
      </c>
      <c r="U627">
        <f>+Casos_PN_CORR[[#This Row],[43915]]-Casos_PN_CORR[[#This Row],[43914]]</f>
        <v>0</v>
      </c>
      <c r="V627">
        <f>+Casos_PN_CORR[[#This Row],[43916]]-Casos_PN_CORR[[#This Row],[43915]]</f>
        <v>0</v>
      </c>
      <c r="W627">
        <f>+Casos_PN_CORR[[#This Row],[43917]]-Casos_PN_CORR[[#This Row],[43916]]</f>
        <v>0</v>
      </c>
      <c r="X627">
        <f>+Casos_PN_CORR[[#This Row],[43918]]-Casos_PN_CORR[[#This Row],[43917]]</f>
        <v>0</v>
      </c>
      <c r="Y627">
        <f>+Casos_PN_CORR[[#This Row],[43919]]-Casos_PN_CORR[[#This Row],[43918]]</f>
        <v>0</v>
      </c>
      <c r="Z627">
        <f>+Casos_PN_CORR[[#This Row],[43920]]-Casos_PN_CORR[[#This Row],[43919]]</f>
        <v>0</v>
      </c>
      <c r="AA627">
        <f>+Casos_PN_CORR[[#This Row],[43921]]-Casos_PN_CORR[[#This Row],[43920]]</f>
        <v>0</v>
      </c>
      <c r="AB627">
        <f>+Casos_PN_CORR[[#This Row],[43922]]-Casos_PN_CORR[[#This Row],[43921]]</f>
        <v>0</v>
      </c>
      <c r="AC627">
        <f>+Casos_PN_CORR[[#This Row],[43923]]-Casos_PN_CORR[[#This Row],[43922]]</f>
        <v>0</v>
      </c>
      <c r="AD627">
        <f>+Casos_PN_CORR[[#This Row],[43924]]-Casos_PN_CORR[[#This Row],[43923]]</f>
        <v>0</v>
      </c>
      <c r="AE627">
        <f>+Casos_PN_CORR[[#This Row],[43925]]-Casos_PN_CORR[[#This Row],[43924]]</f>
        <v>0</v>
      </c>
      <c r="AF627">
        <f>+Casos_PN_CORR[[#This Row],[43926]]-Casos_PN_CORR[[#This Row],[43925]]</f>
        <v>0</v>
      </c>
      <c r="AG627">
        <f>+Casos_PN_CORR[[#This Row],[43927]]-Casos_PN_CORR[[#This Row],[43926]]</f>
        <v>0</v>
      </c>
      <c r="AH627">
        <f>+Casos_PN_CORR[[#This Row],[43928]]-Casos_PN_CORR[[#This Row],[43927]]</f>
        <v>0</v>
      </c>
      <c r="AI627">
        <f>+Casos_PN_CORR[[#This Row],[43929]]-Casos_PN_CORR[[#This Row],[43928]]</f>
        <v>0</v>
      </c>
      <c r="AJ627">
        <f>+Casos_PN_CORR[[#This Row],[43930]]-Casos_PN_CORR[[#This Row],[43929]]</f>
        <v>0</v>
      </c>
      <c r="AK627">
        <f>+Casos_PN_CORR[[#This Row],[43931]]-Casos_PN_CORR[[#This Row],[43930]]</f>
        <v>0</v>
      </c>
      <c r="AL627">
        <f>+Casos_PN_CORR[[#This Row],[43932]]-Casos_PN_CORR[[#This Row],[43931]]</f>
        <v>0</v>
      </c>
      <c r="AM627">
        <f>+Casos_PN_CORR[[#This Row],[43933]]-Casos_PN_CORR[[#This Row],[43932]]</f>
        <v>0</v>
      </c>
      <c r="AN627">
        <f>+Casos_PN_CORR[[#This Row],[43934]]-Casos_PN_CORR[[#This Row],[43933]]</f>
        <v>0</v>
      </c>
      <c r="AO627">
        <f>+Casos_PN_CORR[[#This Row],[43935]]-Casos_PN_CORR[[#This Row],[43934]]</f>
        <v>0</v>
      </c>
      <c r="AP627">
        <f>+Casos_PN_CORR[[#This Row],[43936]]-Casos_PN_CORR[[#This Row],[43935]]</f>
        <v>0</v>
      </c>
      <c r="AQ627">
        <f>+Casos_PN_CORR[[#This Row],[43937]]-Casos_PN_CORR[[#This Row],[43936]]</f>
        <v>0</v>
      </c>
      <c r="AR627">
        <f>+Casos_PN_CORR[[#This Row],[43938]]-Casos_PN_CORR[[#This Row],[43937]]</f>
        <v>0</v>
      </c>
      <c r="AS627">
        <f>+Casos_PN_CORR[[#This Row],[43939]]-Casos_PN_CORR[[#This Row],[43938]]</f>
        <v>0</v>
      </c>
      <c r="AT627">
        <f>+Casos_PN_CORR[[#This Row],[43940]]-Casos_PN_CORR[[#This Row],[43939]]</f>
        <v>0</v>
      </c>
      <c r="AU627">
        <f>+Casos_PN_CORR[[#This Row],[43941]]-Casos_PN_CORR[[#This Row],[43940]]</f>
        <v>0</v>
      </c>
      <c r="AV627">
        <f>+Casos_PN_CORR[[#This Row],[43942]]-Casos_PN_CORR[[#This Row],[43941]]</f>
        <v>0</v>
      </c>
      <c r="AW627">
        <f>+Casos_PN_CORR[[#This Row],[43943]]-Casos_PN_CORR[[#This Row],[43942]]</f>
        <v>0</v>
      </c>
      <c r="AX627">
        <f>+Casos_PN_CORR[[#This Row],[43944]]-Casos_PN_CORR[[#This Row],[43943]]</f>
        <v>0</v>
      </c>
      <c r="AY627">
        <f>+Casos_PN_CORR[[#This Row],[43945]]-Casos_PN_CORR[[#This Row],[43944]]</f>
        <v>0</v>
      </c>
      <c r="AZ627">
        <f>+Casos_PN_CORR[[#This Row],[43946]]-Casos_PN_CORR[[#This Row],[43945]]</f>
        <v>0</v>
      </c>
      <c r="BA627">
        <f>+Casos_PN_CORR[[#This Row],[43947]]-Casos_PN_CORR[[#This Row],[43946]]</f>
        <v>0</v>
      </c>
      <c r="BB627">
        <f>+Casos_PN_CORR[[#This Row],[43948]]-Casos_PN_CORR[[#This Row],[43947]]</f>
        <v>0</v>
      </c>
      <c r="BC627">
        <f>+Casos_PN_CORR[[#This Row],[43949]]-Casos_PN_CORR[[#This Row],[43948]]</f>
        <v>0</v>
      </c>
      <c r="BD627">
        <f>+Casos_PN_CORR[[#This Row],[43950]]-Casos_PN_CORR[[#This Row],[43949]]</f>
        <v>0</v>
      </c>
      <c r="BE627">
        <f>+Casos_PN_CORR[[#This Row],[43951]]-Casos_PN_CORR[[#This Row],[43950]]</f>
        <v>0</v>
      </c>
      <c r="BF627">
        <f>+Casos_PN_CORR[[#This Row],[43952]]-Casos_PN_CORR[[#This Row],[43951]]</f>
        <v>0</v>
      </c>
      <c r="BG627">
        <f>+Casos_PN_CORR[[#This Row],[43953]]-Casos_PN_CORR[[#This Row],[43952]]</f>
        <v>0</v>
      </c>
      <c r="BH627">
        <f>+Casos_PN_CORR[[#This Row],[43954]]-Casos_PN_CORR[[#This Row],[43953]]</f>
        <v>0</v>
      </c>
      <c r="BI627">
        <f>+Casos_PN_CORR[[#This Row],[43955]]-Casos_PN_CORR[[#This Row],[43954]]</f>
        <v>0</v>
      </c>
      <c r="BJ627">
        <f>+Casos_PN_CORR[[#This Row],[43956]]-Casos_PN_CORR[[#This Row],[43955]]</f>
        <v>0</v>
      </c>
      <c r="BK627">
        <f>+Casos_PN_CORR[[#This Row],[43957]]-Casos_PN_CORR[[#This Row],[43956]]</f>
        <v>0</v>
      </c>
      <c r="BL627">
        <f>+Casos_PN_CORR[[#This Row],[43958]]-Casos_PN_CORR[[#This Row],[43957]]</f>
        <v>0</v>
      </c>
      <c r="BM627">
        <f>+Casos_PN_CORR[[#This Row],[43959]]-Casos_PN_CORR[[#This Row],[43958]]</f>
        <v>0</v>
      </c>
      <c r="BN627">
        <f>+Casos_PN_CORR[[#This Row],[43960]]-Casos_PN_CORR[[#This Row],[43959]]</f>
        <v>0</v>
      </c>
      <c r="BO627">
        <f>+Casos_PN_CORR[[#This Row],[43961]]-Casos_PN_CORR[[#This Row],[43960]]</f>
        <v>0</v>
      </c>
      <c r="BP627">
        <f>+Casos_PN_CORR[[#This Row],[43962]]-Casos_PN_CORR[[#This Row],[43961]]</f>
        <v>0</v>
      </c>
      <c r="BQ627">
        <f>+Casos_PN_CORR[[#This Row],[43963]]-Casos_PN_CORR[[#This Row],[43962]]</f>
        <v>0</v>
      </c>
      <c r="BR627">
        <f>+Casos_PN_CORR[[#This Row],[43964]]-Casos_PN_CORR[[#This Row],[43963]]</f>
        <v>0</v>
      </c>
      <c r="BS627">
        <f>+Casos_PN_CORR[[#This Row],[43965]]-Casos_PN_CORR[[#This Row],[43964]]</f>
        <v>0</v>
      </c>
      <c r="BT627">
        <f>+Casos_PN_CORR[[#This Row],[43966]]-Casos_PN_CORR[[#This Row],[43965]]</f>
        <v>0</v>
      </c>
      <c r="BU627">
        <f>+Casos_PN_CORR[[#This Row],[43967]]-Casos_PN_CORR[[#This Row],[43966]]</f>
        <v>0</v>
      </c>
      <c r="BV627">
        <f>+Casos_PN_CORR[[#This Row],[43968]]-Casos_PN_CORR[[#This Row],[43967]]</f>
        <v>0</v>
      </c>
      <c r="BW627">
        <f>+Casos_PN_CORR[[#This Row],[43969]]-Casos_PN_CORR[[#This Row],[43968]]</f>
        <v>0</v>
      </c>
      <c r="BX627">
        <f>+Casos_PN_CORR[[#This Row],[43970]]-Casos_PN_CORR[[#This Row],[43969]]</f>
        <v>0</v>
      </c>
      <c r="BY627">
        <f>+Casos_PN_CORR[[#This Row],[43971]]-Casos_PN_CORR[[#This Row],[43970]]</f>
        <v>0</v>
      </c>
      <c r="BZ627">
        <f>+Casos_PN_CORR[[#This Row],[43972]]-Casos_PN_CORR[[#This Row],[43971]]</f>
        <v>0</v>
      </c>
      <c r="CA627">
        <f>+Casos_PN_CORR[[#This Row],[43973]]-Casos_PN_CORR[[#This Row],[43972]]</f>
        <v>0</v>
      </c>
      <c r="CB627">
        <f>+Casos_PN_CORR[[#This Row],[43974]]-Casos_PN_CORR[[#This Row],[43973]]</f>
        <v>0</v>
      </c>
      <c r="CC627">
        <f>+Casos_PN_CORR[[#This Row],[43975]]-Casos_PN_CORR[[#This Row],[43974]]</f>
        <v>0</v>
      </c>
      <c r="CD627">
        <f>+Casos_PN_CORR[[#This Row],[43976]]-Casos_PN_CORR[[#This Row],[43975]]</f>
        <v>0</v>
      </c>
      <c r="CE627">
        <f>+Casos_PN_CORR[[#This Row],[43977]]-Casos_PN_CORR[[#This Row],[43976]]</f>
        <v>0</v>
      </c>
      <c r="CF627">
        <f>+Casos_PN_CORR[[#This Row],[43978]]-Casos_PN_CORR[[#This Row],[43977]]</f>
        <v>0</v>
      </c>
      <c r="CG627">
        <f>+Casos_PN_CORR[[#This Row],[43979]]-Casos_PN_CORR[[#This Row],[43978]]</f>
        <v>0</v>
      </c>
      <c r="CH627">
        <f>+Casos_PN_CORR[[#This Row],[43980]]-Casos_PN_CORR[[#This Row],[43979]]</f>
        <v>0</v>
      </c>
      <c r="CI627">
        <f>+Casos_PN_CORR[[#This Row],[43981]]-Casos_PN_CORR[[#This Row],[43980]]</f>
        <v>0</v>
      </c>
      <c r="CJ627">
        <f>+Casos_PN_CORR[[#This Row],[43982]]-Casos_PN_CORR[[#This Row],[43981]]</f>
        <v>0</v>
      </c>
      <c r="CK627">
        <f>+Casos_PN_CORR[[#This Row],[43983]]-Casos_PN_CORR[[#This Row],[43982]]</f>
        <v>0</v>
      </c>
      <c r="CL627">
        <f>+Casos_PN_CORR[[#This Row],[43984]]-Casos_PN_CORR[[#This Row],[43983]]</f>
        <v>0</v>
      </c>
      <c r="CM627">
        <f>+Casos_PN_CORR[[#This Row],[43985]]-Casos_PN_CORR[[#This Row],[43984]]</f>
        <v>0</v>
      </c>
      <c r="CN627">
        <f>+Casos_PN_CORR[[#This Row],[43986]]-Casos_PN_CORR[[#This Row],[43985]]</f>
        <v>0</v>
      </c>
      <c r="CO627">
        <f>+Casos_PN_CORR[[#This Row],[43987]]-Casos_PN_CORR[[#This Row],[43986]]</f>
        <v>0</v>
      </c>
      <c r="CP627">
        <f>+Casos_PN_CORR[[#This Row],[43988]]-Casos_PN_CORR[[#This Row],[43987]]</f>
        <v>0</v>
      </c>
      <c r="CQ627">
        <f>+Casos_PN_CORR[[#This Row],[43989]]-Casos_PN_CORR[[#This Row],[43988]]</f>
        <v>0</v>
      </c>
      <c r="CR627">
        <f>+Casos_PN_CORR[[#This Row],[43990]]-Casos_PN_CORR[[#This Row],[43989]]</f>
        <v>0</v>
      </c>
      <c r="CS627">
        <f>+Casos_PN_CORR[[#This Row],[43991]]-Casos_PN_CORR[[#This Row],[43990]]</f>
        <v>0</v>
      </c>
      <c r="CT627">
        <f>+Casos_PN_CORR[[#This Row],[43992]]-Casos_PN_CORR[[#This Row],[43991]]</f>
        <v>0</v>
      </c>
      <c r="CU627">
        <f>+Casos_PN_CORR[[#This Row],[43993]]-Casos_PN_CORR[[#This Row],[43992]]</f>
        <v>0</v>
      </c>
    </row>
    <row r="628" spans="1:99" x14ac:dyDescent="0.3">
      <c r="A628">
        <v>120101</v>
      </c>
      <c r="B628" s="2" t="s">
        <v>191</v>
      </c>
      <c r="C628" s="2" t="s">
        <v>289</v>
      </c>
      <c r="D628" s="2" t="s">
        <v>292</v>
      </c>
      <c r="E628" s="4">
        <f t="shared" si="9"/>
        <v>0</v>
      </c>
      <c r="F628">
        <f>+Casos_PN_CORR[[#This Row],[43900]]</f>
        <v>0</v>
      </c>
      <c r="G628">
        <f>+Casos_PN_CORR[[#This Row],[43901]]-Casos_PN_CORR[[#This Row],[43900]]</f>
        <v>0</v>
      </c>
      <c r="H628">
        <f>+Casos_PN_CORR[[#This Row],[43902]]-Casos_PN_CORR[[#This Row],[43901]]</f>
        <v>0</v>
      </c>
      <c r="I628">
        <f>+Casos_PN_CORR[[#This Row],[43903]]-Casos_PN_CORR[[#This Row],[43902]]</f>
        <v>0</v>
      </c>
      <c r="J628">
        <f>+Casos_PN_CORR[[#This Row],[43904]]-Casos_PN_CORR[[#This Row],[43903]]</f>
        <v>0</v>
      </c>
      <c r="K628">
        <f>+Casos_PN_CORR[[#This Row],[43905]]-Casos_PN_CORR[[#This Row],[43904]]</f>
        <v>0</v>
      </c>
      <c r="L628">
        <f>+Casos_PN_CORR[[#This Row],[43906]]-Casos_PN_CORR[[#This Row],[43905]]</f>
        <v>0</v>
      </c>
      <c r="M628">
        <f>+Casos_PN_CORR[[#This Row],[43907]]-Casos_PN_CORR[[#This Row],[43906]]</f>
        <v>0</v>
      </c>
      <c r="N628">
        <f>+Casos_PN_CORR[[#This Row],[43908]]-Casos_PN_CORR[[#This Row],[43907]]</f>
        <v>0</v>
      </c>
      <c r="O628">
        <f>+Casos_PN_CORR[[#This Row],[43909]]-Casos_PN_CORR[[#This Row],[43908]]</f>
        <v>0</v>
      </c>
      <c r="P628">
        <f>+Casos_PN_CORR[[#This Row],[43910]]-Casos_PN_CORR[[#This Row],[43909]]</f>
        <v>0</v>
      </c>
      <c r="Q628">
        <f>+Casos_PN_CORR[[#This Row],[43911]]-Casos_PN_CORR[[#This Row],[43910]]</f>
        <v>0</v>
      </c>
      <c r="R628">
        <f>+Casos_PN_CORR[[#This Row],[43912]]-Casos_PN_CORR[[#This Row],[43911]]</f>
        <v>0</v>
      </c>
      <c r="S628">
        <f>+Casos_PN_CORR[[#This Row],[43913]]-Casos_PN_CORR[[#This Row],[43912]]</f>
        <v>0</v>
      </c>
      <c r="T628">
        <f>+Casos_PN_CORR[[#This Row],[43914]]-Casos_PN_CORR[[#This Row],[43913]]</f>
        <v>0</v>
      </c>
      <c r="U628">
        <f>+Casos_PN_CORR[[#This Row],[43915]]-Casos_PN_CORR[[#This Row],[43914]]</f>
        <v>0</v>
      </c>
      <c r="V628">
        <f>+Casos_PN_CORR[[#This Row],[43916]]-Casos_PN_CORR[[#This Row],[43915]]</f>
        <v>0</v>
      </c>
      <c r="W628">
        <f>+Casos_PN_CORR[[#This Row],[43917]]-Casos_PN_CORR[[#This Row],[43916]]</f>
        <v>0</v>
      </c>
      <c r="X628">
        <f>+Casos_PN_CORR[[#This Row],[43918]]-Casos_PN_CORR[[#This Row],[43917]]</f>
        <v>0</v>
      </c>
      <c r="Y628">
        <f>+Casos_PN_CORR[[#This Row],[43919]]-Casos_PN_CORR[[#This Row],[43918]]</f>
        <v>0</v>
      </c>
      <c r="Z628">
        <f>+Casos_PN_CORR[[#This Row],[43920]]-Casos_PN_CORR[[#This Row],[43919]]</f>
        <v>0</v>
      </c>
      <c r="AA628">
        <f>+Casos_PN_CORR[[#This Row],[43921]]-Casos_PN_CORR[[#This Row],[43920]]</f>
        <v>0</v>
      </c>
      <c r="AB628">
        <f>+Casos_PN_CORR[[#This Row],[43922]]-Casos_PN_CORR[[#This Row],[43921]]</f>
        <v>0</v>
      </c>
      <c r="AC628">
        <f>+Casos_PN_CORR[[#This Row],[43923]]-Casos_PN_CORR[[#This Row],[43922]]</f>
        <v>0</v>
      </c>
      <c r="AD628">
        <f>+Casos_PN_CORR[[#This Row],[43924]]-Casos_PN_CORR[[#This Row],[43923]]</f>
        <v>0</v>
      </c>
      <c r="AE628">
        <f>+Casos_PN_CORR[[#This Row],[43925]]-Casos_PN_CORR[[#This Row],[43924]]</f>
        <v>0</v>
      </c>
      <c r="AF628">
        <f>+Casos_PN_CORR[[#This Row],[43926]]-Casos_PN_CORR[[#This Row],[43925]]</f>
        <v>0</v>
      </c>
      <c r="AG628">
        <f>+Casos_PN_CORR[[#This Row],[43927]]-Casos_PN_CORR[[#This Row],[43926]]</f>
        <v>0</v>
      </c>
      <c r="AH628">
        <f>+Casos_PN_CORR[[#This Row],[43928]]-Casos_PN_CORR[[#This Row],[43927]]</f>
        <v>0</v>
      </c>
      <c r="AI628">
        <f>+Casos_PN_CORR[[#This Row],[43929]]-Casos_PN_CORR[[#This Row],[43928]]</f>
        <v>0</v>
      </c>
      <c r="AJ628">
        <f>+Casos_PN_CORR[[#This Row],[43930]]-Casos_PN_CORR[[#This Row],[43929]]</f>
        <v>0</v>
      </c>
      <c r="AK628">
        <f>+Casos_PN_CORR[[#This Row],[43931]]-Casos_PN_CORR[[#This Row],[43930]]</f>
        <v>0</v>
      </c>
      <c r="AL628">
        <f>+Casos_PN_CORR[[#This Row],[43932]]-Casos_PN_CORR[[#This Row],[43931]]</f>
        <v>0</v>
      </c>
      <c r="AM628">
        <f>+Casos_PN_CORR[[#This Row],[43933]]-Casos_PN_CORR[[#This Row],[43932]]</f>
        <v>0</v>
      </c>
      <c r="AN628">
        <f>+Casos_PN_CORR[[#This Row],[43934]]-Casos_PN_CORR[[#This Row],[43933]]</f>
        <v>0</v>
      </c>
      <c r="AO628">
        <f>+Casos_PN_CORR[[#This Row],[43935]]-Casos_PN_CORR[[#This Row],[43934]]</f>
        <v>0</v>
      </c>
      <c r="AP628">
        <f>+Casos_PN_CORR[[#This Row],[43936]]-Casos_PN_CORR[[#This Row],[43935]]</f>
        <v>0</v>
      </c>
      <c r="AQ628">
        <f>+Casos_PN_CORR[[#This Row],[43937]]-Casos_PN_CORR[[#This Row],[43936]]</f>
        <v>0</v>
      </c>
      <c r="AR628">
        <f>+Casos_PN_CORR[[#This Row],[43938]]-Casos_PN_CORR[[#This Row],[43937]]</f>
        <v>0</v>
      </c>
      <c r="AS628">
        <f>+Casos_PN_CORR[[#This Row],[43939]]-Casos_PN_CORR[[#This Row],[43938]]</f>
        <v>0</v>
      </c>
      <c r="AT628">
        <f>+Casos_PN_CORR[[#This Row],[43940]]-Casos_PN_CORR[[#This Row],[43939]]</f>
        <v>0</v>
      </c>
      <c r="AU628">
        <f>+Casos_PN_CORR[[#This Row],[43941]]-Casos_PN_CORR[[#This Row],[43940]]</f>
        <v>0</v>
      </c>
      <c r="AV628">
        <f>+Casos_PN_CORR[[#This Row],[43942]]-Casos_PN_CORR[[#This Row],[43941]]</f>
        <v>0</v>
      </c>
      <c r="AW628">
        <f>+Casos_PN_CORR[[#This Row],[43943]]-Casos_PN_CORR[[#This Row],[43942]]</f>
        <v>0</v>
      </c>
      <c r="AX628">
        <f>+Casos_PN_CORR[[#This Row],[43944]]-Casos_PN_CORR[[#This Row],[43943]]</f>
        <v>0</v>
      </c>
      <c r="AY628">
        <f>+Casos_PN_CORR[[#This Row],[43945]]-Casos_PN_CORR[[#This Row],[43944]]</f>
        <v>0</v>
      </c>
      <c r="AZ628">
        <f>+Casos_PN_CORR[[#This Row],[43946]]-Casos_PN_CORR[[#This Row],[43945]]</f>
        <v>0</v>
      </c>
      <c r="BA628">
        <f>+Casos_PN_CORR[[#This Row],[43947]]-Casos_PN_CORR[[#This Row],[43946]]</f>
        <v>0</v>
      </c>
      <c r="BB628">
        <f>+Casos_PN_CORR[[#This Row],[43948]]-Casos_PN_CORR[[#This Row],[43947]]</f>
        <v>0</v>
      </c>
      <c r="BC628">
        <f>+Casos_PN_CORR[[#This Row],[43949]]-Casos_PN_CORR[[#This Row],[43948]]</f>
        <v>0</v>
      </c>
      <c r="BD628">
        <f>+Casos_PN_CORR[[#This Row],[43950]]-Casos_PN_CORR[[#This Row],[43949]]</f>
        <v>0</v>
      </c>
      <c r="BE628">
        <f>+Casos_PN_CORR[[#This Row],[43951]]-Casos_PN_CORR[[#This Row],[43950]]</f>
        <v>0</v>
      </c>
      <c r="BF628">
        <f>+Casos_PN_CORR[[#This Row],[43952]]-Casos_PN_CORR[[#This Row],[43951]]</f>
        <v>0</v>
      </c>
      <c r="BG628">
        <f>+Casos_PN_CORR[[#This Row],[43953]]-Casos_PN_CORR[[#This Row],[43952]]</f>
        <v>0</v>
      </c>
      <c r="BH628">
        <f>+Casos_PN_CORR[[#This Row],[43954]]-Casos_PN_CORR[[#This Row],[43953]]</f>
        <v>0</v>
      </c>
      <c r="BI628">
        <f>+Casos_PN_CORR[[#This Row],[43955]]-Casos_PN_CORR[[#This Row],[43954]]</f>
        <v>0</v>
      </c>
      <c r="BJ628">
        <f>+Casos_PN_CORR[[#This Row],[43956]]-Casos_PN_CORR[[#This Row],[43955]]</f>
        <v>0</v>
      </c>
      <c r="BK628">
        <f>+Casos_PN_CORR[[#This Row],[43957]]-Casos_PN_CORR[[#This Row],[43956]]</f>
        <v>0</v>
      </c>
      <c r="BL628">
        <f>+Casos_PN_CORR[[#This Row],[43958]]-Casos_PN_CORR[[#This Row],[43957]]</f>
        <v>0</v>
      </c>
      <c r="BM628">
        <f>+Casos_PN_CORR[[#This Row],[43959]]-Casos_PN_CORR[[#This Row],[43958]]</f>
        <v>0</v>
      </c>
      <c r="BN628">
        <f>+Casos_PN_CORR[[#This Row],[43960]]-Casos_PN_CORR[[#This Row],[43959]]</f>
        <v>0</v>
      </c>
      <c r="BO628">
        <f>+Casos_PN_CORR[[#This Row],[43961]]-Casos_PN_CORR[[#This Row],[43960]]</f>
        <v>0</v>
      </c>
      <c r="BP628">
        <f>+Casos_PN_CORR[[#This Row],[43962]]-Casos_PN_CORR[[#This Row],[43961]]</f>
        <v>0</v>
      </c>
      <c r="BQ628">
        <f>+Casos_PN_CORR[[#This Row],[43963]]-Casos_PN_CORR[[#This Row],[43962]]</f>
        <v>0</v>
      </c>
      <c r="BR628">
        <f>+Casos_PN_CORR[[#This Row],[43964]]-Casos_PN_CORR[[#This Row],[43963]]</f>
        <v>0</v>
      </c>
      <c r="BS628">
        <f>+Casos_PN_CORR[[#This Row],[43965]]-Casos_PN_CORR[[#This Row],[43964]]</f>
        <v>0</v>
      </c>
      <c r="BT628">
        <f>+Casos_PN_CORR[[#This Row],[43966]]-Casos_PN_CORR[[#This Row],[43965]]</f>
        <v>0</v>
      </c>
      <c r="BU628">
        <f>+Casos_PN_CORR[[#This Row],[43967]]-Casos_PN_CORR[[#This Row],[43966]]</f>
        <v>0</v>
      </c>
      <c r="BV628">
        <f>+Casos_PN_CORR[[#This Row],[43968]]-Casos_PN_CORR[[#This Row],[43967]]</f>
        <v>0</v>
      </c>
      <c r="BW628">
        <f>+Casos_PN_CORR[[#This Row],[43969]]-Casos_PN_CORR[[#This Row],[43968]]</f>
        <v>0</v>
      </c>
      <c r="BX628">
        <f>+Casos_PN_CORR[[#This Row],[43970]]-Casos_PN_CORR[[#This Row],[43969]]</f>
        <v>0</v>
      </c>
      <c r="BY628">
        <f>+Casos_PN_CORR[[#This Row],[43971]]-Casos_PN_CORR[[#This Row],[43970]]</f>
        <v>0</v>
      </c>
      <c r="BZ628">
        <f>+Casos_PN_CORR[[#This Row],[43972]]-Casos_PN_CORR[[#This Row],[43971]]</f>
        <v>0</v>
      </c>
      <c r="CA628">
        <f>+Casos_PN_CORR[[#This Row],[43973]]-Casos_PN_CORR[[#This Row],[43972]]</f>
        <v>0</v>
      </c>
      <c r="CB628">
        <f>+Casos_PN_CORR[[#This Row],[43974]]-Casos_PN_CORR[[#This Row],[43973]]</f>
        <v>0</v>
      </c>
      <c r="CC628">
        <f>+Casos_PN_CORR[[#This Row],[43975]]-Casos_PN_CORR[[#This Row],[43974]]</f>
        <v>0</v>
      </c>
      <c r="CD628">
        <f>+Casos_PN_CORR[[#This Row],[43976]]-Casos_PN_CORR[[#This Row],[43975]]</f>
        <v>0</v>
      </c>
      <c r="CE628">
        <f>+Casos_PN_CORR[[#This Row],[43977]]-Casos_PN_CORR[[#This Row],[43976]]</f>
        <v>0</v>
      </c>
      <c r="CF628">
        <f>+Casos_PN_CORR[[#This Row],[43978]]-Casos_PN_CORR[[#This Row],[43977]]</f>
        <v>0</v>
      </c>
      <c r="CG628">
        <f>+Casos_PN_CORR[[#This Row],[43979]]-Casos_PN_CORR[[#This Row],[43978]]</f>
        <v>0</v>
      </c>
      <c r="CH628">
        <f>+Casos_PN_CORR[[#This Row],[43980]]-Casos_PN_CORR[[#This Row],[43979]]</f>
        <v>0</v>
      </c>
      <c r="CI628">
        <f>+Casos_PN_CORR[[#This Row],[43981]]-Casos_PN_CORR[[#This Row],[43980]]</f>
        <v>0</v>
      </c>
      <c r="CJ628">
        <f>+Casos_PN_CORR[[#This Row],[43982]]-Casos_PN_CORR[[#This Row],[43981]]</f>
        <v>0</v>
      </c>
      <c r="CK628">
        <f>+Casos_PN_CORR[[#This Row],[43983]]-Casos_PN_CORR[[#This Row],[43982]]</f>
        <v>0</v>
      </c>
      <c r="CL628">
        <f>+Casos_PN_CORR[[#This Row],[43984]]-Casos_PN_CORR[[#This Row],[43983]]</f>
        <v>0</v>
      </c>
      <c r="CM628">
        <f>+Casos_PN_CORR[[#This Row],[43985]]-Casos_PN_CORR[[#This Row],[43984]]</f>
        <v>0</v>
      </c>
      <c r="CN628">
        <f>+Casos_PN_CORR[[#This Row],[43986]]-Casos_PN_CORR[[#This Row],[43985]]</f>
        <v>0</v>
      </c>
      <c r="CO628">
        <f>+Casos_PN_CORR[[#This Row],[43987]]-Casos_PN_CORR[[#This Row],[43986]]</f>
        <v>0</v>
      </c>
      <c r="CP628">
        <f>+Casos_PN_CORR[[#This Row],[43988]]-Casos_PN_CORR[[#This Row],[43987]]</f>
        <v>0</v>
      </c>
      <c r="CQ628">
        <f>+Casos_PN_CORR[[#This Row],[43989]]-Casos_PN_CORR[[#This Row],[43988]]</f>
        <v>0</v>
      </c>
      <c r="CR628">
        <f>+Casos_PN_CORR[[#This Row],[43990]]-Casos_PN_CORR[[#This Row],[43989]]</f>
        <v>0</v>
      </c>
      <c r="CS628">
        <f>+Casos_PN_CORR[[#This Row],[43991]]-Casos_PN_CORR[[#This Row],[43990]]</f>
        <v>0</v>
      </c>
      <c r="CT628">
        <f>+Casos_PN_CORR[[#This Row],[43992]]-Casos_PN_CORR[[#This Row],[43991]]</f>
        <v>0</v>
      </c>
      <c r="CU628">
        <f>+Casos_PN_CORR[[#This Row],[43993]]-Casos_PN_CORR[[#This Row],[43992]]</f>
        <v>0</v>
      </c>
    </row>
    <row r="629" spans="1:99" x14ac:dyDescent="0.3">
      <c r="A629">
        <v>91101</v>
      </c>
      <c r="B629" s="2" t="s">
        <v>114</v>
      </c>
      <c r="C629" s="2" t="s">
        <v>186</v>
      </c>
      <c r="D629" s="2" t="s">
        <v>187</v>
      </c>
      <c r="E629" s="4">
        <f t="shared" si="9"/>
        <v>0</v>
      </c>
      <c r="F629">
        <f>+Casos_PN_CORR[[#This Row],[43900]]</f>
        <v>0</v>
      </c>
      <c r="G629">
        <f>+Casos_PN_CORR[[#This Row],[43901]]-Casos_PN_CORR[[#This Row],[43900]]</f>
        <v>0</v>
      </c>
      <c r="H629">
        <f>+Casos_PN_CORR[[#This Row],[43902]]-Casos_PN_CORR[[#This Row],[43901]]</f>
        <v>0</v>
      </c>
      <c r="I629">
        <f>+Casos_PN_CORR[[#This Row],[43903]]-Casos_PN_CORR[[#This Row],[43902]]</f>
        <v>0</v>
      </c>
      <c r="J629">
        <f>+Casos_PN_CORR[[#This Row],[43904]]-Casos_PN_CORR[[#This Row],[43903]]</f>
        <v>0</v>
      </c>
      <c r="K629">
        <f>+Casos_PN_CORR[[#This Row],[43905]]-Casos_PN_CORR[[#This Row],[43904]]</f>
        <v>0</v>
      </c>
      <c r="L629">
        <f>+Casos_PN_CORR[[#This Row],[43906]]-Casos_PN_CORR[[#This Row],[43905]]</f>
        <v>0</v>
      </c>
      <c r="M629">
        <f>+Casos_PN_CORR[[#This Row],[43907]]-Casos_PN_CORR[[#This Row],[43906]]</f>
        <v>0</v>
      </c>
      <c r="N629">
        <f>+Casos_PN_CORR[[#This Row],[43908]]-Casos_PN_CORR[[#This Row],[43907]]</f>
        <v>0</v>
      </c>
      <c r="O629">
        <f>+Casos_PN_CORR[[#This Row],[43909]]-Casos_PN_CORR[[#This Row],[43908]]</f>
        <v>0</v>
      </c>
      <c r="P629">
        <f>+Casos_PN_CORR[[#This Row],[43910]]-Casos_PN_CORR[[#This Row],[43909]]</f>
        <v>0</v>
      </c>
      <c r="Q629">
        <f>+Casos_PN_CORR[[#This Row],[43911]]-Casos_PN_CORR[[#This Row],[43910]]</f>
        <v>0</v>
      </c>
      <c r="R629">
        <f>+Casos_PN_CORR[[#This Row],[43912]]-Casos_PN_CORR[[#This Row],[43911]]</f>
        <v>0</v>
      </c>
      <c r="S629">
        <f>+Casos_PN_CORR[[#This Row],[43913]]-Casos_PN_CORR[[#This Row],[43912]]</f>
        <v>0</v>
      </c>
      <c r="T629">
        <f>+Casos_PN_CORR[[#This Row],[43914]]-Casos_PN_CORR[[#This Row],[43913]]</f>
        <v>0</v>
      </c>
      <c r="U629">
        <f>+Casos_PN_CORR[[#This Row],[43915]]-Casos_PN_CORR[[#This Row],[43914]]</f>
        <v>0</v>
      </c>
      <c r="V629">
        <f>+Casos_PN_CORR[[#This Row],[43916]]-Casos_PN_CORR[[#This Row],[43915]]</f>
        <v>0</v>
      </c>
      <c r="W629">
        <f>+Casos_PN_CORR[[#This Row],[43917]]-Casos_PN_CORR[[#This Row],[43916]]</f>
        <v>0</v>
      </c>
      <c r="X629">
        <f>+Casos_PN_CORR[[#This Row],[43918]]-Casos_PN_CORR[[#This Row],[43917]]</f>
        <v>0</v>
      </c>
      <c r="Y629">
        <f>+Casos_PN_CORR[[#This Row],[43919]]-Casos_PN_CORR[[#This Row],[43918]]</f>
        <v>0</v>
      </c>
      <c r="Z629">
        <f>+Casos_PN_CORR[[#This Row],[43920]]-Casos_PN_CORR[[#This Row],[43919]]</f>
        <v>0</v>
      </c>
      <c r="AA629">
        <f>+Casos_PN_CORR[[#This Row],[43921]]-Casos_PN_CORR[[#This Row],[43920]]</f>
        <v>0</v>
      </c>
      <c r="AB629">
        <f>+Casos_PN_CORR[[#This Row],[43922]]-Casos_PN_CORR[[#This Row],[43921]]</f>
        <v>0</v>
      </c>
      <c r="AC629">
        <f>+Casos_PN_CORR[[#This Row],[43923]]-Casos_PN_CORR[[#This Row],[43922]]</f>
        <v>0</v>
      </c>
      <c r="AD629">
        <f>+Casos_PN_CORR[[#This Row],[43924]]-Casos_PN_CORR[[#This Row],[43923]]</f>
        <v>0</v>
      </c>
      <c r="AE629">
        <f>+Casos_PN_CORR[[#This Row],[43925]]-Casos_PN_CORR[[#This Row],[43924]]</f>
        <v>0</v>
      </c>
      <c r="AF629">
        <f>+Casos_PN_CORR[[#This Row],[43926]]-Casos_PN_CORR[[#This Row],[43925]]</f>
        <v>0</v>
      </c>
      <c r="AG629">
        <f>+Casos_PN_CORR[[#This Row],[43927]]-Casos_PN_CORR[[#This Row],[43926]]</f>
        <v>0</v>
      </c>
      <c r="AH629">
        <f>+Casos_PN_CORR[[#This Row],[43928]]-Casos_PN_CORR[[#This Row],[43927]]</f>
        <v>0</v>
      </c>
      <c r="AI629">
        <f>+Casos_PN_CORR[[#This Row],[43929]]-Casos_PN_CORR[[#This Row],[43928]]</f>
        <v>0</v>
      </c>
      <c r="AJ629">
        <f>+Casos_PN_CORR[[#This Row],[43930]]-Casos_PN_CORR[[#This Row],[43929]]</f>
        <v>0</v>
      </c>
      <c r="AK629">
        <f>+Casos_PN_CORR[[#This Row],[43931]]-Casos_PN_CORR[[#This Row],[43930]]</f>
        <v>0</v>
      </c>
      <c r="AL629">
        <f>+Casos_PN_CORR[[#This Row],[43932]]-Casos_PN_CORR[[#This Row],[43931]]</f>
        <v>0</v>
      </c>
      <c r="AM629">
        <f>+Casos_PN_CORR[[#This Row],[43933]]-Casos_PN_CORR[[#This Row],[43932]]</f>
        <v>0</v>
      </c>
      <c r="AN629">
        <f>+Casos_PN_CORR[[#This Row],[43934]]-Casos_PN_CORR[[#This Row],[43933]]</f>
        <v>0</v>
      </c>
      <c r="AO629">
        <f>+Casos_PN_CORR[[#This Row],[43935]]-Casos_PN_CORR[[#This Row],[43934]]</f>
        <v>0</v>
      </c>
      <c r="AP629">
        <f>+Casos_PN_CORR[[#This Row],[43936]]-Casos_PN_CORR[[#This Row],[43935]]</f>
        <v>0</v>
      </c>
      <c r="AQ629">
        <f>+Casos_PN_CORR[[#This Row],[43937]]-Casos_PN_CORR[[#This Row],[43936]]</f>
        <v>0</v>
      </c>
      <c r="AR629">
        <f>+Casos_PN_CORR[[#This Row],[43938]]-Casos_PN_CORR[[#This Row],[43937]]</f>
        <v>0</v>
      </c>
      <c r="AS629">
        <f>+Casos_PN_CORR[[#This Row],[43939]]-Casos_PN_CORR[[#This Row],[43938]]</f>
        <v>0</v>
      </c>
      <c r="AT629">
        <f>+Casos_PN_CORR[[#This Row],[43940]]-Casos_PN_CORR[[#This Row],[43939]]</f>
        <v>0</v>
      </c>
      <c r="AU629">
        <f>+Casos_PN_CORR[[#This Row],[43941]]-Casos_PN_CORR[[#This Row],[43940]]</f>
        <v>0</v>
      </c>
      <c r="AV629">
        <f>+Casos_PN_CORR[[#This Row],[43942]]-Casos_PN_CORR[[#This Row],[43941]]</f>
        <v>0</v>
      </c>
      <c r="AW629">
        <f>+Casos_PN_CORR[[#This Row],[43943]]-Casos_PN_CORR[[#This Row],[43942]]</f>
        <v>0</v>
      </c>
      <c r="AX629">
        <f>+Casos_PN_CORR[[#This Row],[43944]]-Casos_PN_CORR[[#This Row],[43943]]</f>
        <v>0</v>
      </c>
      <c r="AY629">
        <f>+Casos_PN_CORR[[#This Row],[43945]]-Casos_PN_CORR[[#This Row],[43944]]</f>
        <v>0</v>
      </c>
      <c r="AZ629">
        <f>+Casos_PN_CORR[[#This Row],[43946]]-Casos_PN_CORR[[#This Row],[43945]]</f>
        <v>0</v>
      </c>
      <c r="BA629">
        <f>+Casos_PN_CORR[[#This Row],[43947]]-Casos_PN_CORR[[#This Row],[43946]]</f>
        <v>0</v>
      </c>
      <c r="BB629">
        <f>+Casos_PN_CORR[[#This Row],[43948]]-Casos_PN_CORR[[#This Row],[43947]]</f>
        <v>0</v>
      </c>
      <c r="BC629">
        <f>+Casos_PN_CORR[[#This Row],[43949]]-Casos_PN_CORR[[#This Row],[43948]]</f>
        <v>0</v>
      </c>
      <c r="BD629">
        <f>+Casos_PN_CORR[[#This Row],[43950]]-Casos_PN_CORR[[#This Row],[43949]]</f>
        <v>0</v>
      </c>
      <c r="BE629">
        <f>+Casos_PN_CORR[[#This Row],[43951]]-Casos_PN_CORR[[#This Row],[43950]]</f>
        <v>0</v>
      </c>
      <c r="BF629">
        <f>+Casos_PN_CORR[[#This Row],[43952]]-Casos_PN_CORR[[#This Row],[43951]]</f>
        <v>0</v>
      </c>
      <c r="BG629">
        <f>+Casos_PN_CORR[[#This Row],[43953]]-Casos_PN_CORR[[#This Row],[43952]]</f>
        <v>0</v>
      </c>
      <c r="BH629">
        <f>+Casos_PN_CORR[[#This Row],[43954]]-Casos_PN_CORR[[#This Row],[43953]]</f>
        <v>0</v>
      </c>
      <c r="BI629">
        <f>+Casos_PN_CORR[[#This Row],[43955]]-Casos_PN_CORR[[#This Row],[43954]]</f>
        <v>0</v>
      </c>
      <c r="BJ629">
        <f>+Casos_PN_CORR[[#This Row],[43956]]-Casos_PN_CORR[[#This Row],[43955]]</f>
        <v>0</v>
      </c>
      <c r="BK629">
        <f>+Casos_PN_CORR[[#This Row],[43957]]-Casos_PN_CORR[[#This Row],[43956]]</f>
        <v>0</v>
      </c>
      <c r="BL629">
        <f>+Casos_PN_CORR[[#This Row],[43958]]-Casos_PN_CORR[[#This Row],[43957]]</f>
        <v>0</v>
      </c>
      <c r="BM629">
        <f>+Casos_PN_CORR[[#This Row],[43959]]-Casos_PN_CORR[[#This Row],[43958]]</f>
        <v>0</v>
      </c>
      <c r="BN629">
        <f>+Casos_PN_CORR[[#This Row],[43960]]-Casos_PN_CORR[[#This Row],[43959]]</f>
        <v>0</v>
      </c>
      <c r="BO629">
        <f>+Casos_PN_CORR[[#This Row],[43961]]-Casos_PN_CORR[[#This Row],[43960]]</f>
        <v>0</v>
      </c>
      <c r="BP629">
        <f>+Casos_PN_CORR[[#This Row],[43962]]-Casos_PN_CORR[[#This Row],[43961]]</f>
        <v>0</v>
      </c>
      <c r="BQ629">
        <f>+Casos_PN_CORR[[#This Row],[43963]]-Casos_PN_CORR[[#This Row],[43962]]</f>
        <v>0</v>
      </c>
      <c r="BR629">
        <f>+Casos_PN_CORR[[#This Row],[43964]]-Casos_PN_CORR[[#This Row],[43963]]</f>
        <v>0</v>
      </c>
      <c r="BS629">
        <f>+Casos_PN_CORR[[#This Row],[43965]]-Casos_PN_CORR[[#This Row],[43964]]</f>
        <v>0</v>
      </c>
      <c r="BT629">
        <f>+Casos_PN_CORR[[#This Row],[43966]]-Casos_PN_CORR[[#This Row],[43965]]</f>
        <v>0</v>
      </c>
      <c r="BU629">
        <f>+Casos_PN_CORR[[#This Row],[43967]]-Casos_PN_CORR[[#This Row],[43966]]</f>
        <v>0</v>
      </c>
      <c r="BV629">
        <f>+Casos_PN_CORR[[#This Row],[43968]]-Casos_PN_CORR[[#This Row],[43967]]</f>
        <v>0</v>
      </c>
      <c r="BW629">
        <f>+Casos_PN_CORR[[#This Row],[43969]]-Casos_PN_CORR[[#This Row],[43968]]</f>
        <v>0</v>
      </c>
      <c r="BX629">
        <f>+Casos_PN_CORR[[#This Row],[43970]]-Casos_PN_CORR[[#This Row],[43969]]</f>
        <v>0</v>
      </c>
      <c r="BY629">
        <f>+Casos_PN_CORR[[#This Row],[43971]]-Casos_PN_CORR[[#This Row],[43970]]</f>
        <v>0</v>
      </c>
      <c r="BZ629">
        <f>+Casos_PN_CORR[[#This Row],[43972]]-Casos_PN_CORR[[#This Row],[43971]]</f>
        <v>0</v>
      </c>
      <c r="CA629">
        <f>+Casos_PN_CORR[[#This Row],[43973]]-Casos_PN_CORR[[#This Row],[43972]]</f>
        <v>0</v>
      </c>
      <c r="CB629">
        <f>+Casos_PN_CORR[[#This Row],[43974]]-Casos_PN_CORR[[#This Row],[43973]]</f>
        <v>0</v>
      </c>
      <c r="CC629">
        <f>+Casos_PN_CORR[[#This Row],[43975]]-Casos_PN_CORR[[#This Row],[43974]]</f>
        <v>0</v>
      </c>
      <c r="CD629">
        <f>+Casos_PN_CORR[[#This Row],[43976]]-Casos_PN_CORR[[#This Row],[43975]]</f>
        <v>0</v>
      </c>
      <c r="CE629">
        <f>+Casos_PN_CORR[[#This Row],[43977]]-Casos_PN_CORR[[#This Row],[43976]]</f>
        <v>0</v>
      </c>
      <c r="CF629">
        <f>+Casos_PN_CORR[[#This Row],[43978]]-Casos_PN_CORR[[#This Row],[43977]]</f>
        <v>0</v>
      </c>
      <c r="CG629">
        <f>+Casos_PN_CORR[[#This Row],[43979]]-Casos_PN_CORR[[#This Row],[43978]]</f>
        <v>0</v>
      </c>
      <c r="CH629">
        <f>+Casos_PN_CORR[[#This Row],[43980]]-Casos_PN_CORR[[#This Row],[43979]]</f>
        <v>0</v>
      </c>
      <c r="CI629">
        <f>+Casos_PN_CORR[[#This Row],[43981]]-Casos_PN_CORR[[#This Row],[43980]]</f>
        <v>0</v>
      </c>
      <c r="CJ629">
        <f>+Casos_PN_CORR[[#This Row],[43982]]-Casos_PN_CORR[[#This Row],[43981]]</f>
        <v>0</v>
      </c>
      <c r="CK629">
        <f>+Casos_PN_CORR[[#This Row],[43983]]-Casos_PN_CORR[[#This Row],[43982]]</f>
        <v>0</v>
      </c>
      <c r="CL629">
        <f>+Casos_PN_CORR[[#This Row],[43984]]-Casos_PN_CORR[[#This Row],[43983]]</f>
        <v>0</v>
      </c>
      <c r="CM629">
        <f>+Casos_PN_CORR[[#This Row],[43985]]-Casos_PN_CORR[[#This Row],[43984]]</f>
        <v>0</v>
      </c>
      <c r="CN629">
        <f>+Casos_PN_CORR[[#This Row],[43986]]-Casos_PN_CORR[[#This Row],[43985]]</f>
        <v>0</v>
      </c>
      <c r="CO629">
        <f>+Casos_PN_CORR[[#This Row],[43987]]-Casos_PN_CORR[[#This Row],[43986]]</f>
        <v>0</v>
      </c>
      <c r="CP629">
        <f>+Casos_PN_CORR[[#This Row],[43988]]-Casos_PN_CORR[[#This Row],[43987]]</f>
        <v>0</v>
      </c>
      <c r="CQ629">
        <f>+Casos_PN_CORR[[#This Row],[43989]]-Casos_PN_CORR[[#This Row],[43988]]</f>
        <v>0</v>
      </c>
      <c r="CR629">
        <f>+Casos_PN_CORR[[#This Row],[43990]]-Casos_PN_CORR[[#This Row],[43989]]</f>
        <v>0</v>
      </c>
      <c r="CS629">
        <f>+Casos_PN_CORR[[#This Row],[43991]]-Casos_PN_CORR[[#This Row],[43990]]</f>
        <v>0</v>
      </c>
      <c r="CT629">
        <f>+Casos_PN_CORR[[#This Row],[43992]]-Casos_PN_CORR[[#This Row],[43991]]</f>
        <v>0</v>
      </c>
      <c r="CU629">
        <f>+Casos_PN_CORR[[#This Row],[43993]]-Casos_PN_CORR[[#This Row],[43992]]</f>
        <v>0</v>
      </c>
    </row>
    <row r="630" spans="1:99" x14ac:dyDescent="0.3">
      <c r="A630">
        <v>130411</v>
      </c>
      <c r="B630" s="2" t="s">
        <v>102</v>
      </c>
      <c r="C630" s="2" t="s">
        <v>259</v>
      </c>
      <c r="D630" s="2" t="s">
        <v>756</v>
      </c>
      <c r="E630" s="4">
        <f t="shared" si="9"/>
        <v>0</v>
      </c>
      <c r="F630">
        <f>+Casos_PN_CORR[[#This Row],[43900]]</f>
        <v>0</v>
      </c>
      <c r="G630">
        <f>+Casos_PN_CORR[[#This Row],[43901]]-Casos_PN_CORR[[#This Row],[43900]]</f>
        <v>0</v>
      </c>
      <c r="H630">
        <f>+Casos_PN_CORR[[#This Row],[43902]]-Casos_PN_CORR[[#This Row],[43901]]</f>
        <v>0</v>
      </c>
      <c r="I630">
        <f>+Casos_PN_CORR[[#This Row],[43903]]-Casos_PN_CORR[[#This Row],[43902]]</f>
        <v>0</v>
      </c>
      <c r="J630">
        <f>+Casos_PN_CORR[[#This Row],[43904]]-Casos_PN_CORR[[#This Row],[43903]]</f>
        <v>0</v>
      </c>
      <c r="K630">
        <f>+Casos_PN_CORR[[#This Row],[43905]]-Casos_PN_CORR[[#This Row],[43904]]</f>
        <v>0</v>
      </c>
      <c r="L630">
        <f>+Casos_PN_CORR[[#This Row],[43906]]-Casos_PN_CORR[[#This Row],[43905]]</f>
        <v>0</v>
      </c>
      <c r="M630">
        <f>+Casos_PN_CORR[[#This Row],[43907]]-Casos_PN_CORR[[#This Row],[43906]]</f>
        <v>0</v>
      </c>
      <c r="N630">
        <f>+Casos_PN_CORR[[#This Row],[43908]]-Casos_PN_CORR[[#This Row],[43907]]</f>
        <v>0</v>
      </c>
      <c r="O630">
        <f>+Casos_PN_CORR[[#This Row],[43909]]-Casos_PN_CORR[[#This Row],[43908]]</f>
        <v>0</v>
      </c>
      <c r="P630">
        <f>+Casos_PN_CORR[[#This Row],[43910]]-Casos_PN_CORR[[#This Row],[43909]]</f>
        <v>0</v>
      </c>
      <c r="Q630">
        <f>+Casos_PN_CORR[[#This Row],[43911]]-Casos_PN_CORR[[#This Row],[43910]]</f>
        <v>0</v>
      </c>
      <c r="R630">
        <f>+Casos_PN_CORR[[#This Row],[43912]]-Casos_PN_CORR[[#This Row],[43911]]</f>
        <v>0</v>
      </c>
      <c r="S630">
        <f>+Casos_PN_CORR[[#This Row],[43913]]-Casos_PN_CORR[[#This Row],[43912]]</f>
        <v>0</v>
      </c>
      <c r="T630">
        <f>+Casos_PN_CORR[[#This Row],[43914]]-Casos_PN_CORR[[#This Row],[43913]]</f>
        <v>0</v>
      </c>
      <c r="U630">
        <f>+Casos_PN_CORR[[#This Row],[43915]]-Casos_PN_CORR[[#This Row],[43914]]</f>
        <v>0</v>
      </c>
      <c r="V630">
        <f>+Casos_PN_CORR[[#This Row],[43916]]-Casos_PN_CORR[[#This Row],[43915]]</f>
        <v>0</v>
      </c>
      <c r="W630">
        <f>+Casos_PN_CORR[[#This Row],[43917]]-Casos_PN_CORR[[#This Row],[43916]]</f>
        <v>0</v>
      </c>
      <c r="X630">
        <f>+Casos_PN_CORR[[#This Row],[43918]]-Casos_PN_CORR[[#This Row],[43917]]</f>
        <v>0</v>
      </c>
      <c r="Y630">
        <f>+Casos_PN_CORR[[#This Row],[43919]]-Casos_PN_CORR[[#This Row],[43918]]</f>
        <v>0</v>
      </c>
      <c r="Z630">
        <f>+Casos_PN_CORR[[#This Row],[43920]]-Casos_PN_CORR[[#This Row],[43919]]</f>
        <v>0</v>
      </c>
      <c r="AA630">
        <f>+Casos_PN_CORR[[#This Row],[43921]]-Casos_PN_CORR[[#This Row],[43920]]</f>
        <v>0</v>
      </c>
      <c r="AB630">
        <f>+Casos_PN_CORR[[#This Row],[43922]]-Casos_PN_CORR[[#This Row],[43921]]</f>
        <v>0</v>
      </c>
      <c r="AC630">
        <f>+Casos_PN_CORR[[#This Row],[43923]]-Casos_PN_CORR[[#This Row],[43922]]</f>
        <v>0</v>
      </c>
      <c r="AD630">
        <f>+Casos_PN_CORR[[#This Row],[43924]]-Casos_PN_CORR[[#This Row],[43923]]</f>
        <v>0</v>
      </c>
      <c r="AE630">
        <f>+Casos_PN_CORR[[#This Row],[43925]]-Casos_PN_CORR[[#This Row],[43924]]</f>
        <v>0</v>
      </c>
      <c r="AF630">
        <f>+Casos_PN_CORR[[#This Row],[43926]]-Casos_PN_CORR[[#This Row],[43925]]</f>
        <v>0</v>
      </c>
      <c r="AG630">
        <f>+Casos_PN_CORR[[#This Row],[43927]]-Casos_PN_CORR[[#This Row],[43926]]</f>
        <v>0</v>
      </c>
      <c r="AH630">
        <f>+Casos_PN_CORR[[#This Row],[43928]]-Casos_PN_CORR[[#This Row],[43927]]</f>
        <v>0</v>
      </c>
      <c r="AI630">
        <f>+Casos_PN_CORR[[#This Row],[43929]]-Casos_PN_CORR[[#This Row],[43928]]</f>
        <v>0</v>
      </c>
      <c r="AJ630">
        <f>+Casos_PN_CORR[[#This Row],[43930]]-Casos_PN_CORR[[#This Row],[43929]]</f>
        <v>0</v>
      </c>
      <c r="AK630">
        <f>+Casos_PN_CORR[[#This Row],[43931]]-Casos_PN_CORR[[#This Row],[43930]]</f>
        <v>0</v>
      </c>
      <c r="AL630">
        <f>+Casos_PN_CORR[[#This Row],[43932]]-Casos_PN_CORR[[#This Row],[43931]]</f>
        <v>0</v>
      </c>
      <c r="AM630">
        <f>+Casos_PN_CORR[[#This Row],[43933]]-Casos_PN_CORR[[#This Row],[43932]]</f>
        <v>0</v>
      </c>
      <c r="AN630">
        <f>+Casos_PN_CORR[[#This Row],[43934]]-Casos_PN_CORR[[#This Row],[43933]]</f>
        <v>0</v>
      </c>
      <c r="AO630">
        <f>+Casos_PN_CORR[[#This Row],[43935]]-Casos_PN_CORR[[#This Row],[43934]]</f>
        <v>0</v>
      </c>
      <c r="AP630">
        <f>+Casos_PN_CORR[[#This Row],[43936]]-Casos_PN_CORR[[#This Row],[43935]]</f>
        <v>0</v>
      </c>
      <c r="AQ630">
        <f>+Casos_PN_CORR[[#This Row],[43937]]-Casos_PN_CORR[[#This Row],[43936]]</f>
        <v>0</v>
      </c>
      <c r="AR630">
        <f>+Casos_PN_CORR[[#This Row],[43938]]-Casos_PN_CORR[[#This Row],[43937]]</f>
        <v>0</v>
      </c>
      <c r="AS630">
        <f>+Casos_PN_CORR[[#This Row],[43939]]-Casos_PN_CORR[[#This Row],[43938]]</f>
        <v>0</v>
      </c>
      <c r="AT630">
        <f>+Casos_PN_CORR[[#This Row],[43940]]-Casos_PN_CORR[[#This Row],[43939]]</f>
        <v>0</v>
      </c>
      <c r="AU630">
        <f>+Casos_PN_CORR[[#This Row],[43941]]-Casos_PN_CORR[[#This Row],[43940]]</f>
        <v>0</v>
      </c>
      <c r="AV630">
        <f>+Casos_PN_CORR[[#This Row],[43942]]-Casos_PN_CORR[[#This Row],[43941]]</f>
        <v>0</v>
      </c>
      <c r="AW630">
        <f>+Casos_PN_CORR[[#This Row],[43943]]-Casos_PN_CORR[[#This Row],[43942]]</f>
        <v>0</v>
      </c>
      <c r="AX630">
        <f>+Casos_PN_CORR[[#This Row],[43944]]-Casos_PN_CORR[[#This Row],[43943]]</f>
        <v>0</v>
      </c>
      <c r="AY630">
        <f>+Casos_PN_CORR[[#This Row],[43945]]-Casos_PN_CORR[[#This Row],[43944]]</f>
        <v>0</v>
      </c>
      <c r="AZ630">
        <f>+Casos_PN_CORR[[#This Row],[43946]]-Casos_PN_CORR[[#This Row],[43945]]</f>
        <v>0</v>
      </c>
      <c r="BA630">
        <f>+Casos_PN_CORR[[#This Row],[43947]]-Casos_PN_CORR[[#This Row],[43946]]</f>
        <v>0</v>
      </c>
      <c r="BB630">
        <f>+Casos_PN_CORR[[#This Row],[43948]]-Casos_PN_CORR[[#This Row],[43947]]</f>
        <v>0</v>
      </c>
      <c r="BC630">
        <f>+Casos_PN_CORR[[#This Row],[43949]]-Casos_PN_CORR[[#This Row],[43948]]</f>
        <v>0</v>
      </c>
      <c r="BD630">
        <f>+Casos_PN_CORR[[#This Row],[43950]]-Casos_PN_CORR[[#This Row],[43949]]</f>
        <v>0</v>
      </c>
      <c r="BE630">
        <f>+Casos_PN_CORR[[#This Row],[43951]]-Casos_PN_CORR[[#This Row],[43950]]</f>
        <v>0</v>
      </c>
      <c r="BF630">
        <f>+Casos_PN_CORR[[#This Row],[43952]]-Casos_PN_CORR[[#This Row],[43951]]</f>
        <v>0</v>
      </c>
      <c r="BG630">
        <f>+Casos_PN_CORR[[#This Row],[43953]]-Casos_PN_CORR[[#This Row],[43952]]</f>
        <v>0</v>
      </c>
      <c r="BH630">
        <f>+Casos_PN_CORR[[#This Row],[43954]]-Casos_PN_CORR[[#This Row],[43953]]</f>
        <v>0</v>
      </c>
      <c r="BI630">
        <f>+Casos_PN_CORR[[#This Row],[43955]]-Casos_PN_CORR[[#This Row],[43954]]</f>
        <v>0</v>
      </c>
      <c r="BJ630">
        <f>+Casos_PN_CORR[[#This Row],[43956]]-Casos_PN_CORR[[#This Row],[43955]]</f>
        <v>0</v>
      </c>
      <c r="BK630">
        <f>+Casos_PN_CORR[[#This Row],[43957]]-Casos_PN_CORR[[#This Row],[43956]]</f>
        <v>0</v>
      </c>
      <c r="BL630">
        <f>+Casos_PN_CORR[[#This Row],[43958]]-Casos_PN_CORR[[#This Row],[43957]]</f>
        <v>0</v>
      </c>
      <c r="BM630">
        <f>+Casos_PN_CORR[[#This Row],[43959]]-Casos_PN_CORR[[#This Row],[43958]]</f>
        <v>0</v>
      </c>
      <c r="BN630">
        <f>+Casos_PN_CORR[[#This Row],[43960]]-Casos_PN_CORR[[#This Row],[43959]]</f>
        <v>0</v>
      </c>
      <c r="BO630">
        <f>+Casos_PN_CORR[[#This Row],[43961]]-Casos_PN_CORR[[#This Row],[43960]]</f>
        <v>0</v>
      </c>
      <c r="BP630">
        <f>+Casos_PN_CORR[[#This Row],[43962]]-Casos_PN_CORR[[#This Row],[43961]]</f>
        <v>0</v>
      </c>
      <c r="BQ630">
        <f>+Casos_PN_CORR[[#This Row],[43963]]-Casos_PN_CORR[[#This Row],[43962]]</f>
        <v>0</v>
      </c>
      <c r="BR630">
        <f>+Casos_PN_CORR[[#This Row],[43964]]-Casos_PN_CORR[[#This Row],[43963]]</f>
        <v>0</v>
      </c>
      <c r="BS630">
        <f>+Casos_PN_CORR[[#This Row],[43965]]-Casos_PN_CORR[[#This Row],[43964]]</f>
        <v>0</v>
      </c>
      <c r="BT630">
        <f>+Casos_PN_CORR[[#This Row],[43966]]-Casos_PN_CORR[[#This Row],[43965]]</f>
        <v>0</v>
      </c>
      <c r="BU630">
        <f>+Casos_PN_CORR[[#This Row],[43967]]-Casos_PN_CORR[[#This Row],[43966]]</f>
        <v>0</v>
      </c>
      <c r="BV630">
        <f>+Casos_PN_CORR[[#This Row],[43968]]-Casos_PN_CORR[[#This Row],[43967]]</f>
        <v>0</v>
      </c>
      <c r="BW630">
        <f>+Casos_PN_CORR[[#This Row],[43969]]-Casos_PN_CORR[[#This Row],[43968]]</f>
        <v>0</v>
      </c>
      <c r="BX630">
        <f>+Casos_PN_CORR[[#This Row],[43970]]-Casos_PN_CORR[[#This Row],[43969]]</f>
        <v>0</v>
      </c>
      <c r="BY630">
        <f>+Casos_PN_CORR[[#This Row],[43971]]-Casos_PN_CORR[[#This Row],[43970]]</f>
        <v>0</v>
      </c>
      <c r="BZ630">
        <f>+Casos_PN_CORR[[#This Row],[43972]]-Casos_PN_CORR[[#This Row],[43971]]</f>
        <v>0</v>
      </c>
      <c r="CA630">
        <f>+Casos_PN_CORR[[#This Row],[43973]]-Casos_PN_CORR[[#This Row],[43972]]</f>
        <v>0</v>
      </c>
      <c r="CB630">
        <f>+Casos_PN_CORR[[#This Row],[43974]]-Casos_PN_CORR[[#This Row],[43973]]</f>
        <v>0</v>
      </c>
      <c r="CC630">
        <f>+Casos_PN_CORR[[#This Row],[43975]]-Casos_PN_CORR[[#This Row],[43974]]</f>
        <v>0</v>
      </c>
      <c r="CD630">
        <f>+Casos_PN_CORR[[#This Row],[43976]]-Casos_PN_CORR[[#This Row],[43975]]</f>
        <v>0</v>
      </c>
      <c r="CE630">
        <f>+Casos_PN_CORR[[#This Row],[43977]]-Casos_PN_CORR[[#This Row],[43976]]</f>
        <v>0</v>
      </c>
      <c r="CF630">
        <f>+Casos_PN_CORR[[#This Row],[43978]]-Casos_PN_CORR[[#This Row],[43977]]</f>
        <v>0</v>
      </c>
      <c r="CG630">
        <f>+Casos_PN_CORR[[#This Row],[43979]]-Casos_PN_CORR[[#This Row],[43978]]</f>
        <v>0</v>
      </c>
      <c r="CH630">
        <f>+Casos_PN_CORR[[#This Row],[43980]]-Casos_PN_CORR[[#This Row],[43979]]</f>
        <v>0</v>
      </c>
      <c r="CI630">
        <f>+Casos_PN_CORR[[#This Row],[43981]]-Casos_PN_CORR[[#This Row],[43980]]</f>
        <v>0</v>
      </c>
      <c r="CJ630">
        <f>+Casos_PN_CORR[[#This Row],[43982]]-Casos_PN_CORR[[#This Row],[43981]]</f>
        <v>0</v>
      </c>
      <c r="CK630">
        <f>+Casos_PN_CORR[[#This Row],[43983]]-Casos_PN_CORR[[#This Row],[43982]]</f>
        <v>0</v>
      </c>
      <c r="CL630">
        <f>+Casos_PN_CORR[[#This Row],[43984]]-Casos_PN_CORR[[#This Row],[43983]]</f>
        <v>0</v>
      </c>
      <c r="CM630">
        <f>+Casos_PN_CORR[[#This Row],[43985]]-Casos_PN_CORR[[#This Row],[43984]]</f>
        <v>0</v>
      </c>
      <c r="CN630">
        <f>+Casos_PN_CORR[[#This Row],[43986]]-Casos_PN_CORR[[#This Row],[43985]]</f>
        <v>0</v>
      </c>
      <c r="CO630">
        <f>+Casos_PN_CORR[[#This Row],[43987]]-Casos_PN_CORR[[#This Row],[43986]]</f>
        <v>0</v>
      </c>
      <c r="CP630">
        <f>+Casos_PN_CORR[[#This Row],[43988]]-Casos_PN_CORR[[#This Row],[43987]]</f>
        <v>0</v>
      </c>
      <c r="CQ630">
        <f>+Casos_PN_CORR[[#This Row],[43989]]-Casos_PN_CORR[[#This Row],[43988]]</f>
        <v>0</v>
      </c>
      <c r="CR630">
        <f>+Casos_PN_CORR[[#This Row],[43990]]-Casos_PN_CORR[[#This Row],[43989]]</f>
        <v>0</v>
      </c>
      <c r="CS630">
        <f>+Casos_PN_CORR[[#This Row],[43991]]-Casos_PN_CORR[[#This Row],[43990]]</f>
        <v>0</v>
      </c>
      <c r="CT630">
        <f>+Casos_PN_CORR[[#This Row],[43992]]-Casos_PN_CORR[[#This Row],[43991]]</f>
        <v>0</v>
      </c>
      <c r="CU630">
        <f>+Casos_PN_CORR[[#This Row],[43993]]-Casos_PN_CORR[[#This Row],[43992]]</f>
        <v>0</v>
      </c>
    </row>
    <row r="631" spans="1:99" x14ac:dyDescent="0.3">
      <c r="A631">
        <v>40511</v>
      </c>
      <c r="B631" s="2" t="s">
        <v>154</v>
      </c>
      <c r="C631" s="2" t="s">
        <v>236</v>
      </c>
      <c r="D631" s="2" t="s">
        <v>757</v>
      </c>
      <c r="E631" s="4">
        <f t="shared" si="9"/>
        <v>0</v>
      </c>
      <c r="F631">
        <f>+Casos_PN_CORR[[#This Row],[43900]]</f>
        <v>0</v>
      </c>
      <c r="G631">
        <f>+Casos_PN_CORR[[#This Row],[43901]]-Casos_PN_CORR[[#This Row],[43900]]</f>
        <v>0</v>
      </c>
      <c r="H631">
        <f>+Casos_PN_CORR[[#This Row],[43902]]-Casos_PN_CORR[[#This Row],[43901]]</f>
        <v>0</v>
      </c>
      <c r="I631">
        <f>+Casos_PN_CORR[[#This Row],[43903]]-Casos_PN_CORR[[#This Row],[43902]]</f>
        <v>0</v>
      </c>
      <c r="J631">
        <f>+Casos_PN_CORR[[#This Row],[43904]]-Casos_PN_CORR[[#This Row],[43903]]</f>
        <v>0</v>
      </c>
      <c r="K631">
        <f>+Casos_PN_CORR[[#This Row],[43905]]-Casos_PN_CORR[[#This Row],[43904]]</f>
        <v>0</v>
      </c>
      <c r="L631">
        <f>+Casos_PN_CORR[[#This Row],[43906]]-Casos_PN_CORR[[#This Row],[43905]]</f>
        <v>0</v>
      </c>
      <c r="M631">
        <f>+Casos_PN_CORR[[#This Row],[43907]]-Casos_PN_CORR[[#This Row],[43906]]</f>
        <v>0</v>
      </c>
      <c r="N631">
        <f>+Casos_PN_CORR[[#This Row],[43908]]-Casos_PN_CORR[[#This Row],[43907]]</f>
        <v>0</v>
      </c>
      <c r="O631">
        <f>+Casos_PN_CORR[[#This Row],[43909]]-Casos_PN_CORR[[#This Row],[43908]]</f>
        <v>0</v>
      </c>
      <c r="P631">
        <f>+Casos_PN_CORR[[#This Row],[43910]]-Casos_PN_CORR[[#This Row],[43909]]</f>
        <v>0</v>
      </c>
      <c r="Q631">
        <f>+Casos_PN_CORR[[#This Row],[43911]]-Casos_PN_CORR[[#This Row],[43910]]</f>
        <v>0</v>
      </c>
      <c r="R631">
        <f>+Casos_PN_CORR[[#This Row],[43912]]-Casos_PN_CORR[[#This Row],[43911]]</f>
        <v>0</v>
      </c>
      <c r="S631">
        <f>+Casos_PN_CORR[[#This Row],[43913]]-Casos_PN_CORR[[#This Row],[43912]]</f>
        <v>0</v>
      </c>
      <c r="T631">
        <f>+Casos_PN_CORR[[#This Row],[43914]]-Casos_PN_CORR[[#This Row],[43913]]</f>
        <v>0</v>
      </c>
      <c r="U631">
        <f>+Casos_PN_CORR[[#This Row],[43915]]-Casos_PN_CORR[[#This Row],[43914]]</f>
        <v>0</v>
      </c>
      <c r="V631">
        <f>+Casos_PN_CORR[[#This Row],[43916]]-Casos_PN_CORR[[#This Row],[43915]]</f>
        <v>0</v>
      </c>
      <c r="W631">
        <f>+Casos_PN_CORR[[#This Row],[43917]]-Casos_PN_CORR[[#This Row],[43916]]</f>
        <v>0</v>
      </c>
      <c r="X631">
        <f>+Casos_PN_CORR[[#This Row],[43918]]-Casos_PN_CORR[[#This Row],[43917]]</f>
        <v>0</v>
      </c>
      <c r="Y631">
        <f>+Casos_PN_CORR[[#This Row],[43919]]-Casos_PN_CORR[[#This Row],[43918]]</f>
        <v>0</v>
      </c>
      <c r="Z631">
        <f>+Casos_PN_CORR[[#This Row],[43920]]-Casos_PN_CORR[[#This Row],[43919]]</f>
        <v>0</v>
      </c>
      <c r="AA631">
        <f>+Casos_PN_CORR[[#This Row],[43921]]-Casos_PN_CORR[[#This Row],[43920]]</f>
        <v>0</v>
      </c>
      <c r="AB631">
        <f>+Casos_PN_CORR[[#This Row],[43922]]-Casos_PN_CORR[[#This Row],[43921]]</f>
        <v>0</v>
      </c>
      <c r="AC631">
        <f>+Casos_PN_CORR[[#This Row],[43923]]-Casos_PN_CORR[[#This Row],[43922]]</f>
        <v>0</v>
      </c>
      <c r="AD631">
        <f>+Casos_PN_CORR[[#This Row],[43924]]-Casos_PN_CORR[[#This Row],[43923]]</f>
        <v>0</v>
      </c>
      <c r="AE631">
        <f>+Casos_PN_CORR[[#This Row],[43925]]-Casos_PN_CORR[[#This Row],[43924]]</f>
        <v>0</v>
      </c>
      <c r="AF631">
        <f>+Casos_PN_CORR[[#This Row],[43926]]-Casos_PN_CORR[[#This Row],[43925]]</f>
        <v>0</v>
      </c>
      <c r="AG631">
        <f>+Casos_PN_CORR[[#This Row],[43927]]-Casos_PN_CORR[[#This Row],[43926]]</f>
        <v>0</v>
      </c>
      <c r="AH631">
        <f>+Casos_PN_CORR[[#This Row],[43928]]-Casos_PN_CORR[[#This Row],[43927]]</f>
        <v>0</v>
      </c>
      <c r="AI631">
        <f>+Casos_PN_CORR[[#This Row],[43929]]-Casos_PN_CORR[[#This Row],[43928]]</f>
        <v>0</v>
      </c>
      <c r="AJ631">
        <f>+Casos_PN_CORR[[#This Row],[43930]]-Casos_PN_CORR[[#This Row],[43929]]</f>
        <v>0</v>
      </c>
      <c r="AK631">
        <f>+Casos_PN_CORR[[#This Row],[43931]]-Casos_PN_CORR[[#This Row],[43930]]</f>
        <v>0</v>
      </c>
      <c r="AL631">
        <f>+Casos_PN_CORR[[#This Row],[43932]]-Casos_PN_CORR[[#This Row],[43931]]</f>
        <v>0</v>
      </c>
      <c r="AM631">
        <f>+Casos_PN_CORR[[#This Row],[43933]]-Casos_PN_CORR[[#This Row],[43932]]</f>
        <v>0</v>
      </c>
      <c r="AN631">
        <f>+Casos_PN_CORR[[#This Row],[43934]]-Casos_PN_CORR[[#This Row],[43933]]</f>
        <v>0</v>
      </c>
      <c r="AO631">
        <f>+Casos_PN_CORR[[#This Row],[43935]]-Casos_PN_CORR[[#This Row],[43934]]</f>
        <v>0</v>
      </c>
      <c r="AP631">
        <f>+Casos_PN_CORR[[#This Row],[43936]]-Casos_PN_CORR[[#This Row],[43935]]</f>
        <v>0</v>
      </c>
      <c r="AQ631">
        <f>+Casos_PN_CORR[[#This Row],[43937]]-Casos_PN_CORR[[#This Row],[43936]]</f>
        <v>0</v>
      </c>
      <c r="AR631">
        <f>+Casos_PN_CORR[[#This Row],[43938]]-Casos_PN_CORR[[#This Row],[43937]]</f>
        <v>0</v>
      </c>
      <c r="AS631">
        <f>+Casos_PN_CORR[[#This Row],[43939]]-Casos_PN_CORR[[#This Row],[43938]]</f>
        <v>0</v>
      </c>
      <c r="AT631">
        <f>+Casos_PN_CORR[[#This Row],[43940]]-Casos_PN_CORR[[#This Row],[43939]]</f>
        <v>0</v>
      </c>
      <c r="AU631">
        <f>+Casos_PN_CORR[[#This Row],[43941]]-Casos_PN_CORR[[#This Row],[43940]]</f>
        <v>0</v>
      </c>
      <c r="AV631">
        <f>+Casos_PN_CORR[[#This Row],[43942]]-Casos_PN_CORR[[#This Row],[43941]]</f>
        <v>0</v>
      </c>
      <c r="AW631">
        <f>+Casos_PN_CORR[[#This Row],[43943]]-Casos_PN_CORR[[#This Row],[43942]]</f>
        <v>0</v>
      </c>
      <c r="AX631">
        <f>+Casos_PN_CORR[[#This Row],[43944]]-Casos_PN_CORR[[#This Row],[43943]]</f>
        <v>0</v>
      </c>
      <c r="AY631">
        <f>+Casos_PN_CORR[[#This Row],[43945]]-Casos_PN_CORR[[#This Row],[43944]]</f>
        <v>0</v>
      </c>
      <c r="AZ631">
        <f>+Casos_PN_CORR[[#This Row],[43946]]-Casos_PN_CORR[[#This Row],[43945]]</f>
        <v>0</v>
      </c>
      <c r="BA631">
        <f>+Casos_PN_CORR[[#This Row],[43947]]-Casos_PN_CORR[[#This Row],[43946]]</f>
        <v>0</v>
      </c>
      <c r="BB631">
        <f>+Casos_PN_CORR[[#This Row],[43948]]-Casos_PN_CORR[[#This Row],[43947]]</f>
        <v>0</v>
      </c>
      <c r="BC631">
        <f>+Casos_PN_CORR[[#This Row],[43949]]-Casos_PN_CORR[[#This Row],[43948]]</f>
        <v>0</v>
      </c>
      <c r="BD631">
        <f>+Casos_PN_CORR[[#This Row],[43950]]-Casos_PN_CORR[[#This Row],[43949]]</f>
        <v>0</v>
      </c>
      <c r="BE631">
        <f>+Casos_PN_CORR[[#This Row],[43951]]-Casos_PN_CORR[[#This Row],[43950]]</f>
        <v>0</v>
      </c>
      <c r="BF631">
        <f>+Casos_PN_CORR[[#This Row],[43952]]-Casos_PN_CORR[[#This Row],[43951]]</f>
        <v>0</v>
      </c>
      <c r="BG631">
        <f>+Casos_PN_CORR[[#This Row],[43953]]-Casos_PN_CORR[[#This Row],[43952]]</f>
        <v>0</v>
      </c>
      <c r="BH631">
        <f>+Casos_PN_CORR[[#This Row],[43954]]-Casos_PN_CORR[[#This Row],[43953]]</f>
        <v>0</v>
      </c>
      <c r="BI631">
        <f>+Casos_PN_CORR[[#This Row],[43955]]-Casos_PN_CORR[[#This Row],[43954]]</f>
        <v>0</v>
      </c>
      <c r="BJ631">
        <f>+Casos_PN_CORR[[#This Row],[43956]]-Casos_PN_CORR[[#This Row],[43955]]</f>
        <v>0</v>
      </c>
      <c r="BK631">
        <f>+Casos_PN_CORR[[#This Row],[43957]]-Casos_PN_CORR[[#This Row],[43956]]</f>
        <v>0</v>
      </c>
      <c r="BL631">
        <f>+Casos_PN_CORR[[#This Row],[43958]]-Casos_PN_CORR[[#This Row],[43957]]</f>
        <v>0</v>
      </c>
      <c r="BM631">
        <f>+Casos_PN_CORR[[#This Row],[43959]]-Casos_PN_CORR[[#This Row],[43958]]</f>
        <v>0</v>
      </c>
      <c r="BN631">
        <f>+Casos_PN_CORR[[#This Row],[43960]]-Casos_PN_CORR[[#This Row],[43959]]</f>
        <v>0</v>
      </c>
      <c r="BO631">
        <f>+Casos_PN_CORR[[#This Row],[43961]]-Casos_PN_CORR[[#This Row],[43960]]</f>
        <v>0</v>
      </c>
      <c r="BP631">
        <f>+Casos_PN_CORR[[#This Row],[43962]]-Casos_PN_CORR[[#This Row],[43961]]</f>
        <v>0</v>
      </c>
      <c r="BQ631">
        <f>+Casos_PN_CORR[[#This Row],[43963]]-Casos_PN_CORR[[#This Row],[43962]]</f>
        <v>0</v>
      </c>
      <c r="BR631">
        <f>+Casos_PN_CORR[[#This Row],[43964]]-Casos_PN_CORR[[#This Row],[43963]]</f>
        <v>0</v>
      </c>
      <c r="BS631">
        <f>+Casos_PN_CORR[[#This Row],[43965]]-Casos_PN_CORR[[#This Row],[43964]]</f>
        <v>0</v>
      </c>
      <c r="BT631">
        <f>+Casos_PN_CORR[[#This Row],[43966]]-Casos_PN_CORR[[#This Row],[43965]]</f>
        <v>0</v>
      </c>
      <c r="BU631">
        <f>+Casos_PN_CORR[[#This Row],[43967]]-Casos_PN_CORR[[#This Row],[43966]]</f>
        <v>0</v>
      </c>
      <c r="BV631">
        <f>+Casos_PN_CORR[[#This Row],[43968]]-Casos_PN_CORR[[#This Row],[43967]]</f>
        <v>0</v>
      </c>
      <c r="BW631">
        <f>+Casos_PN_CORR[[#This Row],[43969]]-Casos_PN_CORR[[#This Row],[43968]]</f>
        <v>0</v>
      </c>
      <c r="BX631">
        <f>+Casos_PN_CORR[[#This Row],[43970]]-Casos_PN_CORR[[#This Row],[43969]]</f>
        <v>0</v>
      </c>
      <c r="BY631">
        <f>+Casos_PN_CORR[[#This Row],[43971]]-Casos_PN_CORR[[#This Row],[43970]]</f>
        <v>0</v>
      </c>
      <c r="BZ631">
        <f>+Casos_PN_CORR[[#This Row],[43972]]-Casos_PN_CORR[[#This Row],[43971]]</f>
        <v>0</v>
      </c>
      <c r="CA631">
        <f>+Casos_PN_CORR[[#This Row],[43973]]-Casos_PN_CORR[[#This Row],[43972]]</f>
        <v>0</v>
      </c>
      <c r="CB631">
        <f>+Casos_PN_CORR[[#This Row],[43974]]-Casos_PN_CORR[[#This Row],[43973]]</f>
        <v>0</v>
      </c>
      <c r="CC631">
        <f>+Casos_PN_CORR[[#This Row],[43975]]-Casos_PN_CORR[[#This Row],[43974]]</f>
        <v>0</v>
      </c>
      <c r="CD631">
        <f>+Casos_PN_CORR[[#This Row],[43976]]-Casos_PN_CORR[[#This Row],[43975]]</f>
        <v>0</v>
      </c>
      <c r="CE631">
        <f>+Casos_PN_CORR[[#This Row],[43977]]-Casos_PN_CORR[[#This Row],[43976]]</f>
        <v>0</v>
      </c>
      <c r="CF631">
        <f>+Casos_PN_CORR[[#This Row],[43978]]-Casos_PN_CORR[[#This Row],[43977]]</f>
        <v>0</v>
      </c>
      <c r="CG631">
        <f>+Casos_PN_CORR[[#This Row],[43979]]-Casos_PN_CORR[[#This Row],[43978]]</f>
        <v>0</v>
      </c>
      <c r="CH631">
        <f>+Casos_PN_CORR[[#This Row],[43980]]-Casos_PN_CORR[[#This Row],[43979]]</f>
        <v>0</v>
      </c>
      <c r="CI631">
        <f>+Casos_PN_CORR[[#This Row],[43981]]-Casos_PN_CORR[[#This Row],[43980]]</f>
        <v>0</v>
      </c>
      <c r="CJ631">
        <f>+Casos_PN_CORR[[#This Row],[43982]]-Casos_PN_CORR[[#This Row],[43981]]</f>
        <v>0</v>
      </c>
      <c r="CK631">
        <f>+Casos_PN_CORR[[#This Row],[43983]]-Casos_PN_CORR[[#This Row],[43982]]</f>
        <v>0</v>
      </c>
      <c r="CL631">
        <f>+Casos_PN_CORR[[#This Row],[43984]]-Casos_PN_CORR[[#This Row],[43983]]</f>
        <v>0</v>
      </c>
      <c r="CM631">
        <f>+Casos_PN_CORR[[#This Row],[43985]]-Casos_PN_CORR[[#This Row],[43984]]</f>
        <v>0</v>
      </c>
      <c r="CN631">
        <f>+Casos_PN_CORR[[#This Row],[43986]]-Casos_PN_CORR[[#This Row],[43985]]</f>
        <v>0</v>
      </c>
      <c r="CO631">
        <f>+Casos_PN_CORR[[#This Row],[43987]]-Casos_PN_CORR[[#This Row],[43986]]</f>
        <v>0</v>
      </c>
      <c r="CP631">
        <f>+Casos_PN_CORR[[#This Row],[43988]]-Casos_PN_CORR[[#This Row],[43987]]</f>
        <v>0</v>
      </c>
      <c r="CQ631">
        <f>+Casos_PN_CORR[[#This Row],[43989]]-Casos_PN_CORR[[#This Row],[43988]]</f>
        <v>0</v>
      </c>
      <c r="CR631">
        <f>+Casos_PN_CORR[[#This Row],[43990]]-Casos_PN_CORR[[#This Row],[43989]]</f>
        <v>0</v>
      </c>
      <c r="CS631">
        <f>+Casos_PN_CORR[[#This Row],[43991]]-Casos_PN_CORR[[#This Row],[43990]]</f>
        <v>0</v>
      </c>
      <c r="CT631">
        <f>+Casos_PN_CORR[[#This Row],[43992]]-Casos_PN_CORR[[#This Row],[43991]]</f>
        <v>0</v>
      </c>
      <c r="CU631">
        <f>+Casos_PN_CORR[[#This Row],[43993]]-Casos_PN_CORR[[#This Row],[43992]]</f>
        <v>0</v>
      </c>
    </row>
    <row r="632" spans="1:99" x14ac:dyDescent="0.3">
      <c r="A632">
        <v>120405</v>
      </c>
      <c r="B632" s="2" t="s">
        <v>191</v>
      </c>
      <c r="C632" s="2" t="s">
        <v>493</v>
      </c>
      <c r="D632" s="2" t="s">
        <v>758</v>
      </c>
      <c r="E632" s="4">
        <f t="shared" si="9"/>
        <v>0</v>
      </c>
      <c r="F632">
        <f>+Casos_PN_CORR[[#This Row],[43900]]</f>
        <v>0</v>
      </c>
      <c r="G632">
        <f>+Casos_PN_CORR[[#This Row],[43901]]-Casos_PN_CORR[[#This Row],[43900]]</f>
        <v>0</v>
      </c>
      <c r="H632">
        <f>+Casos_PN_CORR[[#This Row],[43902]]-Casos_PN_CORR[[#This Row],[43901]]</f>
        <v>0</v>
      </c>
      <c r="I632">
        <f>+Casos_PN_CORR[[#This Row],[43903]]-Casos_PN_CORR[[#This Row],[43902]]</f>
        <v>0</v>
      </c>
      <c r="J632">
        <f>+Casos_PN_CORR[[#This Row],[43904]]-Casos_PN_CORR[[#This Row],[43903]]</f>
        <v>0</v>
      </c>
      <c r="K632">
        <f>+Casos_PN_CORR[[#This Row],[43905]]-Casos_PN_CORR[[#This Row],[43904]]</f>
        <v>0</v>
      </c>
      <c r="L632">
        <f>+Casos_PN_CORR[[#This Row],[43906]]-Casos_PN_CORR[[#This Row],[43905]]</f>
        <v>0</v>
      </c>
      <c r="M632">
        <f>+Casos_PN_CORR[[#This Row],[43907]]-Casos_PN_CORR[[#This Row],[43906]]</f>
        <v>0</v>
      </c>
      <c r="N632">
        <f>+Casos_PN_CORR[[#This Row],[43908]]-Casos_PN_CORR[[#This Row],[43907]]</f>
        <v>0</v>
      </c>
      <c r="O632">
        <f>+Casos_PN_CORR[[#This Row],[43909]]-Casos_PN_CORR[[#This Row],[43908]]</f>
        <v>0</v>
      </c>
      <c r="P632">
        <f>+Casos_PN_CORR[[#This Row],[43910]]-Casos_PN_CORR[[#This Row],[43909]]</f>
        <v>0</v>
      </c>
      <c r="Q632">
        <f>+Casos_PN_CORR[[#This Row],[43911]]-Casos_PN_CORR[[#This Row],[43910]]</f>
        <v>0</v>
      </c>
      <c r="R632">
        <f>+Casos_PN_CORR[[#This Row],[43912]]-Casos_PN_CORR[[#This Row],[43911]]</f>
        <v>0</v>
      </c>
      <c r="S632">
        <f>+Casos_PN_CORR[[#This Row],[43913]]-Casos_PN_CORR[[#This Row],[43912]]</f>
        <v>0</v>
      </c>
      <c r="T632">
        <f>+Casos_PN_CORR[[#This Row],[43914]]-Casos_PN_CORR[[#This Row],[43913]]</f>
        <v>0</v>
      </c>
      <c r="U632">
        <f>+Casos_PN_CORR[[#This Row],[43915]]-Casos_PN_CORR[[#This Row],[43914]]</f>
        <v>0</v>
      </c>
      <c r="V632">
        <f>+Casos_PN_CORR[[#This Row],[43916]]-Casos_PN_CORR[[#This Row],[43915]]</f>
        <v>0</v>
      </c>
      <c r="W632">
        <f>+Casos_PN_CORR[[#This Row],[43917]]-Casos_PN_CORR[[#This Row],[43916]]</f>
        <v>0</v>
      </c>
      <c r="X632">
        <f>+Casos_PN_CORR[[#This Row],[43918]]-Casos_PN_CORR[[#This Row],[43917]]</f>
        <v>0</v>
      </c>
      <c r="Y632">
        <f>+Casos_PN_CORR[[#This Row],[43919]]-Casos_PN_CORR[[#This Row],[43918]]</f>
        <v>0</v>
      </c>
      <c r="Z632">
        <f>+Casos_PN_CORR[[#This Row],[43920]]-Casos_PN_CORR[[#This Row],[43919]]</f>
        <v>0</v>
      </c>
      <c r="AA632">
        <f>+Casos_PN_CORR[[#This Row],[43921]]-Casos_PN_CORR[[#This Row],[43920]]</f>
        <v>0</v>
      </c>
      <c r="AB632">
        <f>+Casos_PN_CORR[[#This Row],[43922]]-Casos_PN_CORR[[#This Row],[43921]]</f>
        <v>0</v>
      </c>
      <c r="AC632">
        <f>+Casos_PN_CORR[[#This Row],[43923]]-Casos_PN_CORR[[#This Row],[43922]]</f>
        <v>0</v>
      </c>
      <c r="AD632">
        <f>+Casos_PN_CORR[[#This Row],[43924]]-Casos_PN_CORR[[#This Row],[43923]]</f>
        <v>0</v>
      </c>
      <c r="AE632">
        <f>+Casos_PN_CORR[[#This Row],[43925]]-Casos_PN_CORR[[#This Row],[43924]]</f>
        <v>0</v>
      </c>
      <c r="AF632">
        <f>+Casos_PN_CORR[[#This Row],[43926]]-Casos_PN_CORR[[#This Row],[43925]]</f>
        <v>0</v>
      </c>
      <c r="AG632">
        <f>+Casos_PN_CORR[[#This Row],[43927]]-Casos_PN_CORR[[#This Row],[43926]]</f>
        <v>0</v>
      </c>
      <c r="AH632">
        <f>+Casos_PN_CORR[[#This Row],[43928]]-Casos_PN_CORR[[#This Row],[43927]]</f>
        <v>0</v>
      </c>
      <c r="AI632">
        <f>+Casos_PN_CORR[[#This Row],[43929]]-Casos_PN_CORR[[#This Row],[43928]]</f>
        <v>0</v>
      </c>
      <c r="AJ632">
        <f>+Casos_PN_CORR[[#This Row],[43930]]-Casos_PN_CORR[[#This Row],[43929]]</f>
        <v>0</v>
      </c>
      <c r="AK632">
        <f>+Casos_PN_CORR[[#This Row],[43931]]-Casos_PN_CORR[[#This Row],[43930]]</f>
        <v>0</v>
      </c>
      <c r="AL632">
        <f>+Casos_PN_CORR[[#This Row],[43932]]-Casos_PN_CORR[[#This Row],[43931]]</f>
        <v>0</v>
      </c>
      <c r="AM632">
        <f>+Casos_PN_CORR[[#This Row],[43933]]-Casos_PN_CORR[[#This Row],[43932]]</f>
        <v>0</v>
      </c>
      <c r="AN632">
        <f>+Casos_PN_CORR[[#This Row],[43934]]-Casos_PN_CORR[[#This Row],[43933]]</f>
        <v>0</v>
      </c>
      <c r="AO632">
        <f>+Casos_PN_CORR[[#This Row],[43935]]-Casos_PN_CORR[[#This Row],[43934]]</f>
        <v>0</v>
      </c>
      <c r="AP632">
        <f>+Casos_PN_CORR[[#This Row],[43936]]-Casos_PN_CORR[[#This Row],[43935]]</f>
        <v>0</v>
      </c>
      <c r="AQ632">
        <f>+Casos_PN_CORR[[#This Row],[43937]]-Casos_PN_CORR[[#This Row],[43936]]</f>
        <v>0</v>
      </c>
      <c r="AR632">
        <f>+Casos_PN_CORR[[#This Row],[43938]]-Casos_PN_CORR[[#This Row],[43937]]</f>
        <v>0</v>
      </c>
      <c r="AS632">
        <f>+Casos_PN_CORR[[#This Row],[43939]]-Casos_PN_CORR[[#This Row],[43938]]</f>
        <v>0</v>
      </c>
      <c r="AT632">
        <f>+Casos_PN_CORR[[#This Row],[43940]]-Casos_PN_CORR[[#This Row],[43939]]</f>
        <v>0</v>
      </c>
      <c r="AU632">
        <f>+Casos_PN_CORR[[#This Row],[43941]]-Casos_PN_CORR[[#This Row],[43940]]</f>
        <v>0</v>
      </c>
      <c r="AV632">
        <f>+Casos_PN_CORR[[#This Row],[43942]]-Casos_PN_CORR[[#This Row],[43941]]</f>
        <v>0</v>
      </c>
      <c r="AW632">
        <f>+Casos_PN_CORR[[#This Row],[43943]]-Casos_PN_CORR[[#This Row],[43942]]</f>
        <v>0</v>
      </c>
      <c r="AX632">
        <f>+Casos_PN_CORR[[#This Row],[43944]]-Casos_PN_CORR[[#This Row],[43943]]</f>
        <v>0</v>
      </c>
      <c r="AY632">
        <f>+Casos_PN_CORR[[#This Row],[43945]]-Casos_PN_CORR[[#This Row],[43944]]</f>
        <v>0</v>
      </c>
      <c r="AZ632">
        <f>+Casos_PN_CORR[[#This Row],[43946]]-Casos_PN_CORR[[#This Row],[43945]]</f>
        <v>0</v>
      </c>
      <c r="BA632">
        <f>+Casos_PN_CORR[[#This Row],[43947]]-Casos_PN_CORR[[#This Row],[43946]]</f>
        <v>0</v>
      </c>
      <c r="BB632">
        <f>+Casos_PN_CORR[[#This Row],[43948]]-Casos_PN_CORR[[#This Row],[43947]]</f>
        <v>0</v>
      </c>
      <c r="BC632">
        <f>+Casos_PN_CORR[[#This Row],[43949]]-Casos_PN_CORR[[#This Row],[43948]]</f>
        <v>0</v>
      </c>
      <c r="BD632">
        <f>+Casos_PN_CORR[[#This Row],[43950]]-Casos_PN_CORR[[#This Row],[43949]]</f>
        <v>0</v>
      </c>
      <c r="BE632">
        <f>+Casos_PN_CORR[[#This Row],[43951]]-Casos_PN_CORR[[#This Row],[43950]]</f>
        <v>0</v>
      </c>
      <c r="BF632">
        <f>+Casos_PN_CORR[[#This Row],[43952]]-Casos_PN_CORR[[#This Row],[43951]]</f>
        <v>0</v>
      </c>
      <c r="BG632">
        <f>+Casos_PN_CORR[[#This Row],[43953]]-Casos_PN_CORR[[#This Row],[43952]]</f>
        <v>0</v>
      </c>
      <c r="BH632">
        <f>+Casos_PN_CORR[[#This Row],[43954]]-Casos_PN_CORR[[#This Row],[43953]]</f>
        <v>0</v>
      </c>
      <c r="BI632">
        <f>+Casos_PN_CORR[[#This Row],[43955]]-Casos_PN_CORR[[#This Row],[43954]]</f>
        <v>0</v>
      </c>
      <c r="BJ632">
        <f>+Casos_PN_CORR[[#This Row],[43956]]-Casos_PN_CORR[[#This Row],[43955]]</f>
        <v>0</v>
      </c>
      <c r="BK632">
        <f>+Casos_PN_CORR[[#This Row],[43957]]-Casos_PN_CORR[[#This Row],[43956]]</f>
        <v>0</v>
      </c>
      <c r="BL632">
        <f>+Casos_PN_CORR[[#This Row],[43958]]-Casos_PN_CORR[[#This Row],[43957]]</f>
        <v>0</v>
      </c>
      <c r="BM632">
        <f>+Casos_PN_CORR[[#This Row],[43959]]-Casos_PN_CORR[[#This Row],[43958]]</f>
        <v>0</v>
      </c>
      <c r="BN632">
        <f>+Casos_PN_CORR[[#This Row],[43960]]-Casos_PN_CORR[[#This Row],[43959]]</f>
        <v>0</v>
      </c>
      <c r="BO632">
        <f>+Casos_PN_CORR[[#This Row],[43961]]-Casos_PN_CORR[[#This Row],[43960]]</f>
        <v>0</v>
      </c>
      <c r="BP632">
        <f>+Casos_PN_CORR[[#This Row],[43962]]-Casos_PN_CORR[[#This Row],[43961]]</f>
        <v>0</v>
      </c>
      <c r="BQ632">
        <f>+Casos_PN_CORR[[#This Row],[43963]]-Casos_PN_CORR[[#This Row],[43962]]</f>
        <v>0</v>
      </c>
      <c r="BR632">
        <f>+Casos_PN_CORR[[#This Row],[43964]]-Casos_PN_CORR[[#This Row],[43963]]</f>
        <v>0</v>
      </c>
      <c r="BS632">
        <f>+Casos_PN_CORR[[#This Row],[43965]]-Casos_PN_CORR[[#This Row],[43964]]</f>
        <v>0</v>
      </c>
      <c r="BT632">
        <f>+Casos_PN_CORR[[#This Row],[43966]]-Casos_PN_CORR[[#This Row],[43965]]</f>
        <v>0</v>
      </c>
      <c r="BU632">
        <f>+Casos_PN_CORR[[#This Row],[43967]]-Casos_PN_CORR[[#This Row],[43966]]</f>
        <v>0</v>
      </c>
      <c r="BV632">
        <f>+Casos_PN_CORR[[#This Row],[43968]]-Casos_PN_CORR[[#This Row],[43967]]</f>
        <v>0</v>
      </c>
      <c r="BW632">
        <f>+Casos_PN_CORR[[#This Row],[43969]]-Casos_PN_CORR[[#This Row],[43968]]</f>
        <v>0</v>
      </c>
      <c r="BX632">
        <f>+Casos_PN_CORR[[#This Row],[43970]]-Casos_PN_CORR[[#This Row],[43969]]</f>
        <v>0</v>
      </c>
      <c r="BY632">
        <f>+Casos_PN_CORR[[#This Row],[43971]]-Casos_PN_CORR[[#This Row],[43970]]</f>
        <v>0</v>
      </c>
      <c r="BZ632">
        <f>+Casos_PN_CORR[[#This Row],[43972]]-Casos_PN_CORR[[#This Row],[43971]]</f>
        <v>0</v>
      </c>
      <c r="CA632">
        <f>+Casos_PN_CORR[[#This Row],[43973]]-Casos_PN_CORR[[#This Row],[43972]]</f>
        <v>0</v>
      </c>
      <c r="CB632">
        <f>+Casos_PN_CORR[[#This Row],[43974]]-Casos_PN_CORR[[#This Row],[43973]]</f>
        <v>0</v>
      </c>
      <c r="CC632">
        <f>+Casos_PN_CORR[[#This Row],[43975]]-Casos_PN_CORR[[#This Row],[43974]]</f>
        <v>0</v>
      </c>
      <c r="CD632">
        <f>+Casos_PN_CORR[[#This Row],[43976]]-Casos_PN_CORR[[#This Row],[43975]]</f>
        <v>0</v>
      </c>
      <c r="CE632">
        <f>+Casos_PN_CORR[[#This Row],[43977]]-Casos_PN_CORR[[#This Row],[43976]]</f>
        <v>0</v>
      </c>
      <c r="CF632">
        <f>+Casos_PN_CORR[[#This Row],[43978]]-Casos_PN_CORR[[#This Row],[43977]]</f>
        <v>0</v>
      </c>
      <c r="CG632">
        <f>+Casos_PN_CORR[[#This Row],[43979]]-Casos_PN_CORR[[#This Row],[43978]]</f>
        <v>0</v>
      </c>
      <c r="CH632">
        <f>+Casos_PN_CORR[[#This Row],[43980]]-Casos_PN_CORR[[#This Row],[43979]]</f>
        <v>0</v>
      </c>
      <c r="CI632">
        <f>+Casos_PN_CORR[[#This Row],[43981]]-Casos_PN_CORR[[#This Row],[43980]]</f>
        <v>0</v>
      </c>
      <c r="CJ632">
        <f>+Casos_PN_CORR[[#This Row],[43982]]-Casos_PN_CORR[[#This Row],[43981]]</f>
        <v>0</v>
      </c>
      <c r="CK632">
        <f>+Casos_PN_CORR[[#This Row],[43983]]-Casos_PN_CORR[[#This Row],[43982]]</f>
        <v>0</v>
      </c>
      <c r="CL632">
        <f>+Casos_PN_CORR[[#This Row],[43984]]-Casos_PN_CORR[[#This Row],[43983]]</f>
        <v>0</v>
      </c>
      <c r="CM632">
        <f>+Casos_PN_CORR[[#This Row],[43985]]-Casos_PN_CORR[[#This Row],[43984]]</f>
        <v>0</v>
      </c>
      <c r="CN632">
        <f>+Casos_PN_CORR[[#This Row],[43986]]-Casos_PN_CORR[[#This Row],[43985]]</f>
        <v>0</v>
      </c>
      <c r="CO632">
        <f>+Casos_PN_CORR[[#This Row],[43987]]-Casos_PN_CORR[[#This Row],[43986]]</f>
        <v>0</v>
      </c>
      <c r="CP632">
        <f>+Casos_PN_CORR[[#This Row],[43988]]-Casos_PN_CORR[[#This Row],[43987]]</f>
        <v>0</v>
      </c>
      <c r="CQ632">
        <f>+Casos_PN_CORR[[#This Row],[43989]]-Casos_PN_CORR[[#This Row],[43988]]</f>
        <v>0</v>
      </c>
      <c r="CR632">
        <f>+Casos_PN_CORR[[#This Row],[43990]]-Casos_PN_CORR[[#This Row],[43989]]</f>
        <v>0</v>
      </c>
      <c r="CS632">
        <f>+Casos_PN_CORR[[#This Row],[43991]]-Casos_PN_CORR[[#This Row],[43990]]</f>
        <v>0</v>
      </c>
      <c r="CT632">
        <f>+Casos_PN_CORR[[#This Row],[43992]]-Casos_PN_CORR[[#This Row],[43991]]</f>
        <v>0</v>
      </c>
      <c r="CU632">
        <f>+Casos_PN_CORR[[#This Row],[43993]]-Casos_PN_CORR[[#This Row],[43992]]</f>
        <v>0</v>
      </c>
    </row>
    <row r="633" spans="1:99" x14ac:dyDescent="0.3">
      <c r="A633">
        <v>81101</v>
      </c>
      <c r="B633" s="2" t="s">
        <v>99</v>
      </c>
      <c r="C633" s="2" t="s">
        <v>681</v>
      </c>
      <c r="D633" s="2" t="s">
        <v>759</v>
      </c>
      <c r="E633" s="4">
        <f t="shared" si="9"/>
        <v>0</v>
      </c>
      <c r="F633">
        <f>+Casos_PN_CORR[[#This Row],[43900]]</f>
        <v>0</v>
      </c>
      <c r="G633">
        <f>+Casos_PN_CORR[[#This Row],[43901]]-Casos_PN_CORR[[#This Row],[43900]]</f>
        <v>0</v>
      </c>
      <c r="H633">
        <f>+Casos_PN_CORR[[#This Row],[43902]]-Casos_PN_CORR[[#This Row],[43901]]</f>
        <v>0</v>
      </c>
      <c r="I633">
        <f>+Casos_PN_CORR[[#This Row],[43903]]-Casos_PN_CORR[[#This Row],[43902]]</f>
        <v>0</v>
      </c>
      <c r="J633">
        <f>+Casos_PN_CORR[[#This Row],[43904]]-Casos_PN_CORR[[#This Row],[43903]]</f>
        <v>0</v>
      </c>
      <c r="K633">
        <f>+Casos_PN_CORR[[#This Row],[43905]]-Casos_PN_CORR[[#This Row],[43904]]</f>
        <v>0</v>
      </c>
      <c r="L633">
        <f>+Casos_PN_CORR[[#This Row],[43906]]-Casos_PN_CORR[[#This Row],[43905]]</f>
        <v>0</v>
      </c>
      <c r="M633">
        <f>+Casos_PN_CORR[[#This Row],[43907]]-Casos_PN_CORR[[#This Row],[43906]]</f>
        <v>0</v>
      </c>
      <c r="N633">
        <f>+Casos_PN_CORR[[#This Row],[43908]]-Casos_PN_CORR[[#This Row],[43907]]</f>
        <v>0</v>
      </c>
      <c r="O633">
        <f>+Casos_PN_CORR[[#This Row],[43909]]-Casos_PN_CORR[[#This Row],[43908]]</f>
        <v>0</v>
      </c>
      <c r="P633">
        <f>+Casos_PN_CORR[[#This Row],[43910]]-Casos_PN_CORR[[#This Row],[43909]]</f>
        <v>0</v>
      </c>
      <c r="Q633">
        <f>+Casos_PN_CORR[[#This Row],[43911]]-Casos_PN_CORR[[#This Row],[43910]]</f>
        <v>0</v>
      </c>
      <c r="R633">
        <f>+Casos_PN_CORR[[#This Row],[43912]]-Casos_PN_CORR[[#This Row],[43911]]</f>
        <v>0</v>
      </c>
      <c r="S633">
        <f>+Casos_PN_CORR[[#This Row],[43913]]-Casos_PN_CORR[[#This Row],[43912]]</f>
        <v>0</v>
      </c>
      <c r="T633">
        <f>+Casos_PN_CORR[[#This Row],[43914]]-Casos_PN_CORR[[#This Row],[43913]]</f>
        <v>0</v>
      </c>
      <c r="U633">
        <f>+Casos_PN_CORR[[#This Row],[43915]]-Casos_PN_CORR[[#This Row],[43914]]</f>
        <v>0</v>
      </c>
      <c r="V633">
        <f>+Casos_PN_CORR[[#This Row],[43916]]-Casos_PN_CORR[[#This Row],[43915]]</f>
        <v>0</v>
      </c>
      <c r="W633">
        <f>+Casos_PN_CORR[[#This Row],[43917]]-Casos_PN_CORR[[#This Row],[43916]]</f>
        <v>0</v>
      </c>
      <c r="X633">
        <f>+Casos_PN_CORR[[#This Row],[43918]]-Casos_PN_CORR[[#This Row],[43917]]</f>
        <v>0</v>
      </c>
      <c r="Y633">
        <f>+Casos_PN_CORR[[#This Row],[43919]]-Casos_PN_CORR[[#This Row],[43918]]</f>
        <v>0</v>
      </c>
      <c r="Z633">
        <f>+Casos_PN_CORR[[#This Row],[43920]]-Casos_PN_CORR[[#This Row],[43919]]</f>
        <v>0</v>
      </c>
      <c r="AA633">
        <f>+Casos_PN_CORR[[#This Row],[43921]]-Casos_PN_CORR[[#This Row],[43920]]</f>
        <v>0</v>
      </c>
      <c r="AB633">
        <f>+Casos_PN_CORR[[#This Row],[43922]]-Casos_PN_CORR[[#This Row],[43921]]</f>
        <v>0</v>
      </c>
      <c r="AC633">
        <f>+Casos_PN_CORR[[#This Row],[43923]]-Casos_PN_CORR[[#This Row],[43922]]</f>
        <v>0</v>
      </c>
      <c r="AD633">
        <f>+Casos_PN_CORR[[#This Row],[43924]]-Casos_PN_CORR[[#This Row],[43923]]</f>
        <v>0</v>
      </c>
      <c r="AE633">
        <f>+Casos_PN_CORR[[#This Row],[43925]]-Casos_PN_CORR[[#This Row],[43924]]</f>
        <v>0</v>
      </c>
      <c r="AF633">
        <f>+Casos_PN_CORR[[#This Row],[43926]]-Casos_PN_CORR[[#This Row],[43925]]</f>
        <v>0</v>
      </c>
      <c r="AG633">
        <f>+Casos_PN_CORR[[#This Row],[43927]]-Casos_PN_CORR[[#This Row],[43926]]</f>
        <v>0</v>
      </c>
      <c r="AH633">
        <f>+Casos_PN_CORR[[#This Row],[43928]]-Casos_PN_CORR[[#This Row],[43927]]</f>
        <v>0</v>
      </c>
      <c r="AI633">
        <f>+Casos_PN_CORR[[#This Row],[43929]]-Casos_PN_CORR[[#This Row],[43928]]</f>
        <v>0</v>
      </c>
      <c r="AJ633">
        <f>+Casos_PN_CORR[[#This Row],[43930]]-Casos_PN_CORR[[#This Row],[43929]]</f>
        <v>0</v>
      </c>
      <c r="AK633">
        <f>+Casos_PN_CORR[[#This Row],[43931]]-Casos_PN_CORR[[#This Row],[43930]]</f>
        <v>0</v>
      </c>
      <c r="AL633">
        <f>+Casos_PN_CORR[[#This Row],[43932]]-Casos_PN_CORR[[#This Row],[43931]]</f>
        <v>0</v>
      </c>
      <c r="AM633">
        <f>+Casos_PN_CORR[[#This Row],[43933]]-Casos_PN_CORR[[#This Row],[43932]]</f>
        <v>0</v>
      </c>
      <c r="AN633">
        <f>+Casos_PN_CORR[[#This Row],[43934]]-Casos_PN_CORR[[#This Row],[43933]]</f>
        <v>0</v>
      </c>
      <c r="AO633">
        <f>+Casos_PN_CORR[[#This Row],[43935]]-Casos_PN_CORR[[#This Row],[43934]]</f>
        <v>0</v>
      </c>
      <c r="AP633">
        <f>+Casos_PN_CORR[[#This Row],[43936]]-Casos_PN_CORR[[#This Row],[43935]]</f>
        <v>0</v>
      </c>
      <c r="AQ633">
        <f>+Casos_PN_CORR[[#This Row],[43937]]-Casos_PN_CORR[[#This Row],[43936]]</f>
        <v>0</v>
      </c>
      <c r="AR633">
        <f>+Casos_PN_CORR[[#This Row],[43938]]-Casos_PN_CORR[[#This Row],[43937]]</f>
        <v>0</v>
      </c>
      <c r="AS633">
        <f>+Casos_PN_CORR[[#This Row],[43939]]-Casos_PN_CORR[[#This Row],[43938]]</f>
        <v>0</v>
      </c>
      <c r="AT633">
        <f>+Casos_PN_CORR[[#This Row],[43940]]-Casos_PN_CORR[[#This Row],[43939]]</f>
        <v>0</v>
      </c>
      <c r="AU633">
        <f>+Casos_PN_CORR[[#This Row],[43941]]-Casos_PN_CORR[[#This Row],[43940]]</f>
        <v>0</v>
      </c>
      <c r="AV633">
        <f>+Casos_PN_CORR[[#This Row],[43942]]-Casos_PN_CORR[[#This Row],[43941]]</f>
        <v>0</v>
      </c>
      <c r="AW633">
        <f>+Casos_PN_CORR[[#This Row],[43943]]-Casos_PN_CORR[[#This Row],[43942]]</f>
        <v>0</v>
      </c>
      <c r="AX633">
        <f>+Casos_PN_CORR[[#This Row],[43944]]-Casos_PN_CORR[[#This Row],[43943]]</f>
        <v>0</v>
      </c>
      <c r="AY633">
        <f>+Casos_PN_CORR[[#This Row],[43945]]-Casos_PN_CORR[[#This Row],[43944]]</f>
        <v>0</v>
      </c>
      <c r="AZ633">
        <f>+Casos_PN_CORR[[#This Row],[43946]]-Casos_PN_CORR[[#This Row],[43945]]</f>
        <v>0</v>
      </c>
      <c r="BA633">
        <f>+Casos_PN_CORR[[#This Row],[43947]]-Casos_PN_CORR[[#This Row],[43946]]</f>
        <v>0</v>
      </c>
      <c r="BB633">
        <f>+Casos_PN_CORR[[#This Row],[43948]]-Casos_PN_CORR[[#This Row],[43947]]</f>
        <v>0</v>
      </c>
      <c r="BC633">
        <f>+Casos_PN_CORR[[#This Row],[43949]]-Casos_PN_CORR[[#This Row],[43948]]</f>
        <v>0</v>
      </c>
      <c r="BD633">
        <f>+Casos_PN_CORR[[#This Row],[43950]]-Casos_PN_CORR[[#This Row],[43949]]</f>
        <v>0</v>
      </c>
      <c r="BE633">
        <f>+Casos_PN_CORR[[#This Row],[43951]]-Casos_PN_CORR[[#This Row],[43950]]</f>
        <v>0</v>
      </c>
      <c r="BF633">
        <f>+Casos_PN_CORR[[#This Row],[43952]]-Casos_PN_CORR[[#This Row],[43951]]</f>
        <v>0</v>
      </c>
      <c r="BG633">
        <f>+Casos_PN_CORR[[#This Row],[43953]]-Casos_PN_CORR[[#This Row],[43952]]</f>
        <v>0</v>
      </c>
      <c r="BH633">
        <f>+Casos_PN_CORR[[#This Row],[43954]]-Casos_PN_CORR[[#This Row],[43953]]</f>
        <v>0</v>
      </c>
      <c r="BI633">
        <f>+Casos_PN_CORR[[#This Row],[43955]]-Casos_PN_CORR[[#This Row],[43954]]</f>
        <v>0</v>
      </c>
      <c r="BJ633">
        <f>+Casos_PN_CORR[[#This Row],[43956]]-Casos_PN_CORR[[#This Row],[43955]]</f>
        <v>0</v>
      </c>
      <c r="BK633">
        <f>+Casos_PN_CORR[[#This Row],[43957]]-Casos_PN_CORR[[#This Row],[43956]]</f>
        <v>0</v>
      </c>
      <c r="BL633">
        <f>+Casos_PN_CORR[[#This Row],[43958]]-Casos_PN_CORR[[#This Row],[43957]]</f>
        <v>0</v>
      </c>
      <c r="BM633">
        <f>+Casos_PN_CORR[[#This Row],[43959]]-Casos_PN_CORR[[#This Row],[43958]]</f>
        <v>0</v>
      </c>
      <c r="BN633">
        <f>+Casos_PN_CORR[[#This Row],[43960]]-Casos_PN_CORR[[#This Row],[43959]]</f>
        <v>0</v>
      </c>
      <c r="BO633">
        <f>+Casos_PN_CORR[[#This Row],[43961]]-Casos_PN_CORR[[#This Row],[43960]]</f>
        <v>0</v>
      </c>
      <c r="BP633">
        <f>+Casos_PN_CORR[[#This Row],[43962]]-Casos_PN_CORR[[#This Row],[43961]]</f>
        <v>0</v>
      </c>
      <c r="BQ633">
        <f>+Casos_PN_CORR[[#This Row],[43963]]-Casos_PN_CORR[[#This Row],[43962]]</f>
        <v>0</v>
      </c>
      <c r="BR633">
        <f>+Casos_PN_CORR[[#This Row],[43964]]-Casos_PN_CORR[[#This Row],[43963]]</f>
        <v>0</v>
      </c>
      <c r="BS633">
        <f>+Casos_PN_CORR[[#This Row],[43965]]-Casos_PN_CORR[[#This Row],[43964]]</f>
        <v>0</v>
      </c>
      <c r="BT633">
        <f>+Casos_PN_CORR[[#This Row],[43966]]-Casos_PN_CORR[[#This Row],[43965]]</f>
        <v>0</v>
      </c>
      <c r="BU633">
        <f>+Casos_PN_CORR[[#This Row],[43967]]-Casos_PN_CORR[[#This Row],[43966]]</f>
        <v>0</v>
      </c>
      <c r="BV633">
        <f>+Casos_PN_CORR[[#This Row],[43968]]-Casos_PN_CORR[[#This Row],[43967]]</f>
        <v>0</v>
      </c>
      <c r="BW633">
        <f>+Casos_PN_CORR[[#This Row],[43969]]-Casos_PN_CORR[[#This Row],[43968]]</f>
        <v>0</v>
      </c>
      <c r="BX633">
        <f>+Casos_PN_CORR[[#This Row],[43970]]-Casos_PN_CORR[[#This Row],[43969]]</f>
        <v>0</v>
      </c>
      <c r="BY633">
        <f>+Casos_PN_CORR[[#This Row],[43971]]-Casos_PN_CORR[[#This Row],[43970]]</f>
        <v>0</v>
      </c>
      <c r="BZ633">
        <f>+Casos_PN_CORR[[#This Row],[43972]]-Casos_PN_CORR[[#This Row],[43971]]</f>
        <v>0</v>
      </c>
      <c r="CA633">
        <f>+Casos_PN_CORR[[#This Row],[43973]]-Casos_PN_CORR[[#This Row],[43972]]</f>
        <v>0</v>
      </c>
      <c r="CB633">
        <f>+Casos_PN_CORR[[#This Row],[43974]]-Casos_PN_CORR[[#This Row],[43973]]</f>
        <v>0</v>
      </c>
      <c r="CC633">
        <f>+Casos_PN_CORR[[#This Row],[43975]]-Casos_PN_CORR[[#This Row],[43974]]</f>
        <v>0</v>
      </c>
      <c r="CD633">
        <f>+Casos_PN_CORR[[#This Row],[43976]]-Casos_PN_CORR[[#This Row],[43975]]</f>
        <v>0</v>
      </c>
      <c r="CE633">
        <f>+Casos_PN_CORR[[#This Row],[43977]]-Casos_PN_CORR[[#This Row],[43976]]</f>
        <v>0</v>
      </c>
      <c r="CF633">
        <f>+Casos_PN_CORR[[#This Row],[43978]]-Casos_PN_CORR[[#This Row],[43977]]</f>
        <v>0</v>
      </c>
      <c r="CG633">
        <f>+Casos_PN_CORR[[#This Row],[43979]]-Casos_PN_CORR[[#This Row],[43978]]</f>
        <v>0</v>
      </c>
      <c r="CH633">
        <f>+Casos_PN_CORR[[#This Row],[43980]]-Casos_PN_CORR[[#This Row],[43979]]</f>
        <v>0</v>
      </c>
      <c r="CI633">
        <f>+Casos_PN_CORR[[#This Row],[43981]]-Casos_PN_CORR[[#This Row],[43980]]</f>
        <v>0</v>
      </c>
      <c r="CJ633">
        <f>+Casos_PN_CORR[[#This Row],[43982]]-Casos_PN_CORR[[#This Row],[43981]]</f>
        <v>0</v>
      </c>
      <c r="CK633">
        <f>+Casos_PN_CORR[[#This Row],[43983]]-Casos_PN_CORR[[#This Row],[43982]]</f>
        <v>0</v>
      </c>
      <c r="CL633">
        <f>+Casos_PN_CORR[[#This Row],[43984]]-Casos_PN_CORR[[#This Row],[43983]]</f>
        <v>0</v>
      </c>
      <c r="CM633">
        <f>+Casos_PN_CORR[[#This Row],[43985]]-Casos_PN_CORR[[#This Row],[43984]]</f>
        <v>0</v>
      </c>
      <c r="CN633">
        <f>+Casos_PN_CORR[[#This Row],[43986]]-Casos_PN_CORR[[#This Row],[43985]]</f>
        <v>0</v>
      </c>
      <c r="CO633">
        <f>+Casos_PN_CORR[[#This Row],[43987]]-Casos_PN_CORR[[#This Row],[43986]]</f>
        <v>0</v>
      </c>
      <c r="CP633">
        <f>+Casos_PN_CORR[[#This Row],[43988]]-Casos_PN_CORR[[#This Row],[43987]]</f>
        <v>0</v>
      </c>
      <c r="CQ633">
        <f>+Casos_PN_CORR[[#This Row],[43989]]-Casos_PN_CORR[[#This Row],[43988]]</f>
        <v>0</v>
      </c>
      <c r="CR633">
        <f>+Casos_PN_CORR[[#This Row],[43990]]-Casos_PN_CORR[[#This Row],[43989]]</f>
        <v>0</v>
      </c>
      <c r="CS633">
        <f>+Casos_PN_CORR[[#This Row],[43991]]-Casos_PN_CORR[[#This Row],[43990]]</f>
        <v>0</v>
      </c>
      <c r="CT633">
        <f>+Casos_PN_CORR[[#This Row],[43992]]-Casos_PN_CORR[[#This Row],[43991]]</f>
        <v>0</v>
      </c>
      <c r="CU633">
        <f>+Casos_PN_CORR[[#This Row],[43993]]-Casos_PN_CORR[[#This Row],[43992]]</f>
        <v>0</v>
      </c>
    </row>
    <row r="634" spans="1:99" x14ac:dyDescent="0.3">
      <c r="A634">
        <v>50111</v>
      </c>
      <c r="B634" s="2" t="s">
        <v>151</v>
      </c>
      <c r="C634" s="2" t="s">
        <v>269</v>
      </c>
      <c r="D634" s="2" t="s">
        <v>760</v>
      </c>
      <c r="E634" s="4">
        <f t="shared" si="9"/>
        <v>0</v>
      </c>
      <c r="F634">
        <f>+Casos_PN_CORR[[#This Row],[43900]]</f>
        <v>0</v>
      </c>
      <c r="G634">
        <f>+Casos_PN_CORR[[#This Row],[43901]]-Casos_PN_CORR[[#This Row],[43900]]</f>
        <v>0</v>
      </c>
      <c r="H634">
        <f>+Casos_PN_CORR[[#This Row],[43902]]-Casos_PN_CORR[[#This Row],[43901]]</f>
        <v>0</v>
      </c>
      <c r="I634">
        <f>+Casos_PN_CORR[[#This Row],[43903]]-Casos_PN_CORR[[#This Row],[43902]]</f>
        <v>0</v>
      </c>
      <c r="J634">
        <f>+Casos_PN_CORR[[#This Row],[43904]]-Casos_PN_CORR[[#This Row],[43903]]</f>
        <v>0</v>
      </c>
      <c r="K634">
        <f>+Casos_PN_CORR[[#This Row],[43905]]-Casos_PN_CORR[[#This Row],[43904]]</f>
        <v>0</v>
      </c>
      <c r="L634">
        <f>+Casos_PN_CORR[[#This Row],[43906]]-Casos_PN_CORR[[#This Row],[43905]]</f>
        <v>0</v>
      </c>
      <c r="M634">
        <f>+Casos_PN_CORR[[#This Row],[43907]]-Casos_PN_CORR[[#This Row],[43906]]</f>
        <v>0</v>
      </c>
      <c r="N634">
        <f>+Casos_PN_CORR[[#This Row],[43908]]-Casos_PN_CORR[[#This Row],[43907]]</f>
        <v>0</v>
      </c>
      <c r="O634">
        <f>+Casos_PN_CORR[[#This Row],[43909]]-Casos_PN_CORR[[#This Row],[43908]]</f>
        <v>0</v>
      </c>
      <c r="P634">
        <f>+Casos_PN_CORR[[#This Row],[43910]]-Casos_PN_CORR[[#This Row],[43909]]</f>
        <v>0</v>
      </c>
      <c r="Q634">
        <f>+Casos_PN_CORR[[#This Row],[43911]]-Casos_PN_CORR[[#This Row],[43910]]</f>
        <v>0</v>
      </c>
      <c r="R634">
        <f>+Casos_PN_CORR[[#This Row],[43912]]-Casos_PN_CORR[[#This Row],[43911]]</f>
        <v>0</v>
      </c>
      <c r="S634">
        <f>+Casos_PN_CORR[[#This Row],[43913]]-Casos_PN_CORR[[#This Row],[43912]]</f>
        <v>0</v>
      </c>
      <c r="T634">
        <f>+Casos_PN_CORR[[#This Row],[43914]]-Casos_PN_CORR[[#This Row],[43913]]</f>
        <v>0</v>
      </c>
      <c r="U634">
        <f>+Casos_PN_CORR[[#This Row],[43915]]-Casos_PN_CORR[[#This Row],[43914]]</f>
        <v>0</v>
      </c>
      <c r="V634">
        <f>+Casos_PN_CORR[[#This Row],[43916]]-Casos_PN_CORR[[#This Row],[43915]]</f>
        <v>0</v>
      </c>
      <c r="W634">
        <f>+Casos_PN_CORR[[#This Row],[43917]]-Casos_PN_CORR[[#This Row],[43916]]</f>
        <v>0</v>
      </c>
      <c r="X634">
        <f>+Casos_PN_CORR[[#This Row],[43918]]-Casos_PN_CORR[[#This Row],[43917]]</f>
        <v>0</v>
      </c>
      <c r="Y634">
        <f>+Casos_PN_CORR[[#This Row],[43919]]-Casos_PN_CORR[[#This Row],[43918]]</f>
        <v>0</v>
      </c>
      <c r="Z634">
        <f>+Casos_PN_CORR[[#This Row],[43920]]-Casos_PN_CORR[[#This Row],[43919]]</f>
        <v>0</v>
      </c>
      <c r="AA634">
        <f>+Casos_PN_CORR[[#This Row],[43921]]-Casos_PN_CORR[[#This Row],[43920]]</f>
        <v>0</v>
      </c>
      <c r="AB634">
        <f>+Casos_PN_CORR[[#This Row],[43922]]-Casos_PN_CORR[[#This Row],[43921]]</f>
        <v>0</v>
      </c>
      <c r="AC634">
        <f>+Casos_PN_CORR[[#This Row],[43923]]-Casos_PN_CORR[[#This Row],[43922]]</f>
        <v>0</v>
      </c>
      <c r="AD634">
        <f>+Casos_PN_CORR[[#This Row],[43924]]-Casos_PN_CORR[[#This Row],[43923]]</f>
        <v>0</v>
      </c>
      <c r="AE634">
        <f>+Casos_PN_CORR[[#This Row],[43925]]-Casos_PN_CORR[[#This Row],[43924]]</f>
        <v>0</v>
      </c>
      <c r="AF634">
        <f>+Casos_PN_CORR[[#This Row],[43926]]-Casos_PN_CORR[[#This Row],[43925]]</f>
        <v>0</v>
      </c>
      <c r="AG634">
        <f>+Casos_PN_CORR[[#This Row],[43927]]-Casos_PN_CORR[[#This Row],[43926]]</f>
        <v>0</v>
      </c>
      <c r="AH634">
        <f>+Casos_PN_CORR[[#This Row],[43928]]-Casos_PN_CORR[[#This Row],[43927]]</f>
        <v>0</v>
      </c>
      <c r="AI634">
        <f>+Casos_PN_CORR[[#This Row],[43929]]-Casos_PN_CORR[[#This Row],[43928]]</f>
        <v>0</v>
      </c>
      <c r="AJ634">
        <f>+Casos_PN_CORR[[#This Row],[43930]]-Casos_PN_CORR[[#This Row],[43929]]</f>
        <v>0</v>
      </c>
      <c r="AK634">
        <f>+Casos_PN_CORR[[#This Row],[43931]]-Casos_PN_CORR[[#This Row],[43930]]</f>
        <v>0</v>
      </c>
      <c r="AL634">
        <f>+Casos_PN_CORR[[#This Row],[43932]]-Casos_PN_CORR[[#This Row],[43931]]</f>
        <v>0</v>
      </c>
      <c r="AM634">
        <f>+Casos_PN_CORR[[#This Row],[43933]]-Casos_PN_CORR[[#This Row],[43932]]</f>
        <v>0</v>
      </c>
      <c r="AN634">
        <f>+Casos_PN_CORR[[#This Row],[43934]]-Casos_PN_CORR[[#This Row],[43933]]</f>
        <v>0</v>
      </c>
      <c r="AO634">
        <f>+Casos_PN_CORR[[#This Row],[43935]]-Casos_PN_CORR[[#This Row],[43934]]</f>
        <v>0</v>
      </c>
      <c r="AP634">
        <f>+Casos_PN_CORR[[#This Row],[43936]]-Casos_PN_CORR[[#This Row],[43935]]</f>
        <v>0</v>
      </c>
      <c r="AQ634">
        <f>+Casos_PN_CORR[[#This Row],[43937]]-Casos_PN_CORR[[#This Row],[43936]]</f>
        <v>0</v>
      </c>
      <c r="AR634">
        <f>+Casos_PN_CORR[[#This Row],[43938]]-Casos_PN_CORR[[#This Row],[43937]]</f>
        <v>0</v>
      </c>
      <c r="AS634">
        <f>+Casos_PN_CORR[[#This Row],[43939]]-Casos_PN_CORR[[#This Row],[43938]]</f>
        <v>0</v>
      </c>
      <c r="AT634">
        <f>+Casos_PN_CORR[[#This Row],[43940]]-Casos_PN_CORR[[#This Row],[43939]]</f>
        <v>0</v>
      </c>
      <c r="AU634">
        <f>+Casos_PN_CORR[[#This Row],[43941]]-Casos_PN_CORR[[#This Row],[43940]]</f>
        <v>0</v>
      </c>
      <c r="AV634">
        <f>+Casos_PN_CORR[[#This Row],[43942]]-Casos_PN_CORR[[#This Row],[43941]]</f>
        <v>0</v>
      </c>
      <c r="AW634">
        <f>+Casos_PN_CORR[[#This Row],[43943]]-Casos_PN_CORR[[#This Row],[43942]]</f>
        <v>0</v>
      </c>
      <c r="AX634">
        <f>+Casos_PN_CORR[[#This Row],[43944]]-Casos_PN_CORR[[#This Row],[43943]]</f>
        <v>0</v>
      </c>
      <c r="AY634">
        <f>+Casos_PN_CORR[[#This Row],[43945]]-Casos_PN_CORR[[#This Row],[43944]]</f>
        <v>0</v>
      </c>
      <c r="AZ634">
        <f>+Casos_PN_CORR[[#This Row],[43946]]-Casos_PN_CORR[[#This Row],[43945]]</f>
        <v>0</v>
      </c>
      <c r="BA634">
        <f>+Casos_PN_CORR[[#This Row],[43947]]-Casos_PN_CORR[[#This Row],[43946]]</f>
        <v>0</v>
      </c>
      <c r="BB634">
        <f>+Casos_PN_CORR[[#This Row],[43948]]-Casos_PN_CORR[[#This Row],[43947]]</f>
        <v>0</v>
      </c>
      <c r="BC634">
        <f>+Casos_PN_CORR[[#This Row],[43949]]-Casos_PN_CORR[[#This Row],[43948]]</f>
        <v>0</v>
      </c>
      <c r="BD634">
        <f>+Casos_PN_CORR[[#This Row],[43950]]-Casos_PN_CORR[[#This Row],[43949]]</f>
        <v>0</v>
      </c>
      <c r="BE634">
        <f>+Casos_PN_CORR[[#This Row],[43951]]-Casos_PN_CORR[[#This Row],[43950]]</f>
        <v>0</v>
      </c>
      <c r="BF634">
        <f>+Casos_PN_CORR[[#This Row],[43952]]-Casos_PN_CORR[[#This Row],[43951]]</f>
        <v>0</v>
      </c>
      <c r="BG634">
        <f>+Casos_PN_CORR[[#This Row],[43953]]-Casos_PN_CORR[[#This Row],[43952]]</f>
        <v>0</v>
      </c>
      <c r="BH634">
        <f>+Casos_PN_CORR[[#This Row],[43954]]-Casos_PN_CORR[[#This Row],[43953]]</f>
        <v>0</v>
      </c>
      <c r="BI634">
        <f>+Casos_PN_CORR[[#This Row],[43955]]-Casos_PN_CORR[[#This Row],[43954]]</f>
        <v>0</v>
      </c>
      <c r="BJ634">
        <f>+Casos_PN_CORR[[#This Row],[43956]]-Casos_PN_CORR[[#This Row],[43955]]</f>
        <v>0</v>
      </c>
      <c r="BK634">
        <f>+Casos_PN_CORR[[#This Row],[43957]]-Casos_PN_CORR[[#This Row],[43956]]</f>
        <v>0</v>
      </c>
      <c r="BL634">
        <f>+Casos_PN_CORR[[#This Row],[43958]]-Casos_PN_CORR[[#This Row],[43957]]</f>
        <v>0</v>
      </c>
      <c r="BM634">
        <f>+Casos_PN_CORR[[#This Row],[43959]]-Casos_PN_CORR[[#This Row],[43958]]</f>
        <v>0</v>
      </c>
      <c r="BN634">
        <f>+Casos_PN_CORR[[#This Row],[43960]]-Casos_PN_CORR[[#This Row],[43959]]</f>
        <v>0</v>
      </c>
      <c r="BO634">
        <f>+Casos_PN_CORR[[#This Row],[43961]]-Casos_PN_CORR[[#This Row],[43960]]</f>
        <v>0</v>
      </c>
      <c r="BP634">
        <f>+Casos_PN_CORR[[#This Row],[43962]]-Casos_PN_CORR[[#This Row],[43961]]</f>
        <v>0</v>
      </c>
      <c r="BQ634">
        <f>+Casos_PN_CORR[[#This Row],[43963]]-Casos_PN_CORR[[#This Row],[43962]]</f>
        <v>0</v>
      </c>
      <c r="BR634">
        <f>+Casos_PN_CORR[[#This Row],[43964]]-Casos_PN_CORR[[#This Row],[43963]]</f>
        <v>0</v>
      </c>
      <c r="BS634">
        <f>+Casos_PN_CORR[[#This Row],[43965]]-Casos_PN_CORR[[#This Row],[43964]]</f>
        <v>0</v>
      </c>
      <c r="BT634">
        <f>+Casos_PN_CORR[[#This Row],[43966]]-Casos_PN_CORR[[#This Row],[43965]]</f>
        <v>0</v>
      </c>
      <c r="BU634">
        <f>+Casos_PN_CORR[[#This Row],[43967]]-Casos_PN_CORR[[#This Row],[43966]]</f>
        <v>0</v>
      </c>
      <c r="BV634">
        <f>+Casos_PN_CORR[[#This Row],[43968]]-Casos_PN_CORR[[#This Row],[43967]]</f>
        <v>0</v>
      </c>
      <c r="BW634">
        <f>+Casos_PN_CORR[[#This Row],[43969]]-Casos_PN_CORR[[#This Row],[43968]]</f>
        <v>0</v>
      </c>
      <c r="BX634">
        <f>+Casos_PN_CORR[[#This Row],[43970]]-Casos_PN_CORR[[#This Row],[43969]]</f>
        <v>0</v>
      </c>
      <c r="BY634">
        <f>+Casos_PN_CORR[[#This Row],[43971]]-Casos_PN_CORR[[#This Row],[43970]]</f>
        <v>0</v>
      </c>
      <c r="BZ634">
        <f>+Casos_PN_CORR[[#This Row],[43972]]-Casos_PN_CORR[[#This Row],[43971]]</f>
        <v>0</v>
      </c>
      <c r="CA634">
        <f>+Casos_PN_CORR[[#This Row],[43973]]-Casos_PN_CORR[[#This Row],[43972]]</f>
        <v>0</v>
      </c>
      <c r="CB634">
        <f>+Casos_PN_CORR[[#This Row],[43974]]-Casos_PN_CORR[[#This Row],[43973]]</f>
        <v>0</v>
      </c>
      <c r="CC634">
        <f>+Casos_PN_CORR[[#This Row],[43975]]-Casos_PN_CORR[[#This Row],[43974]]</f>
        <v>0</v>
      </c>
      <c r="CD634">
        <f>+Casos_PN_CORR[[#This Row],[43976]]-Casos_PN_CORR[[#This Row],[43975]]</f>
        <v>0</v>
      </c>
      <c r="CE634">
        <f>+Casos_PN_CORR[[#This Row],[43977]]-Casos_PN_CORR[[#This Row],[43976]]</f>
        <v>0</v>
      </c>
      <c r="CF634">
        <f>+Casos_PN_CORR[[#This Row],[43978]]-Casos_PN_CORR[[#This Row],[43977]]</f>
        <v>0</v>
      </c>
      <c r="CG634">
        <f>+Casos_PN_CORR[[#This Row],[43979]]-Casos_PN_CORR[[#This Row],[43978]]</f>
        <v>0</v>
      </c>
      <c r="CH634">
        <f>+Casos_PN_CORR[[#This Row],[43980]]-Casos_PN_CORR[[#This Row],[43979]]</f>
        <v>0</v>
      </c>
      <c r="CI634">
        <f>+Casos_PN_CORR[[#This Row],[43981]]-Casos_PN_CORR[[#This Row],[43980]]</f>
        <v>0</v>
      </c>
      <c r="CJ634">
        <f>+Casos_PN_CORR[[#This Row],[43982]]-Casos_PN_CORR[[#This Row],[43981]]</f>
        <v>0</v>
      </c>
      <c r="CK634">
        <f>+Casos_PN_CORR[[#This Row],[43983]]-Casos_PN_CORR[[#This Row],[43982]]</f>
        <v>0</v>
      </c>
      <c r="CL634">
        <f>+Casos_PN_CORR[[#This Row],[43984]]-Casos_PN_CORR[[#This Row],[43983]]</f>
        <v>0</v>
      </c>
      <c r="CM634">
        <f>+Casos_PN_CORR[[#This Row],[43985]]-Casos_PN_CORR[[#This Row],[43984]]</f>
        <v>0</v>
      </c>
      <c r="CN634">
        <f>+Casos_PN_CORR[[#This Row],[43986]]-Casos_PN_CORR[[#This Row],[43985]]</f>
        <v>0</v>
      </c>
      <c r="CO634">
        <f>+Casos_PN_CORR[[#This Row],[43987]]-Casos_PN_CORR[[#This Row],[43986]]</f>
        <v>0</v>
      </c>
      <c r="CP634">
        <f>+Casos_PN_CORR[[#This Row],[43988]]-Casos_PN_CORR[[#This Row],[43987]]</f>
        <v>0</v>
      </c>
      <c r="CQ634">
        <f>+Casos_PN_CORR[[#This Row],[43989]]-Casos_PN_CORR[[#This Row],[43988]]</f>
        <v>0</v>
      </c>
      <c r="CR634">
        <f>+Casos_PN_CORR[[#This Row],[43990]]-Casos_PN_CORR[[#This Row],[43989]]</f>
        <v>0</v>
      </c>
      <c r="CS634">
        <f>+Casos_PN_CORR[[#This Row],[43991]]-Casos_PN_CORR[[#This Row],[43990]]</f>
        <v>0</v>
      </c>
      <c r="CT634">
        <f>+Casos_PN_CORR[[#This Row],[43992]]-Casos_PN_CORR[[#This Row],[43991]]</f>
        <v>0</v>
      </c>
      <c r="CU634">
        <f>+Casos_PN_CORR[[#This Row],[43993]]-Casos_PN_CORR[[#This Row],[43992]]</f>
        <v>0</v>
      </c>
    </row>
    <row r="635" spans="1:99" x14ac:dyDescent="0.3">
      <c r="A635">
        <v>91205</v>
      </c>
      <c r="B635" s="2" t="s">
        <v>114</v>
      </c>
      <c r="C635" s="2" t="s">
        <v>242</v>
      </c>
      <c r="D635" s="2" t="s">
        <v>371</v>
      </c>
      <c r="E635" s="4">
        <f t="shared" si="9"/>
        <v>0</v>
      </c>
      <c r="F635">
        <f>+Casos_PN_CORR[[#This Row],[43900]]</f>
        <v>0</v>
      </c>
      <c r="G635">
        <f>+Casos_PN_CORR[[#This Row],[43901]]-Casos_PN_CORR[[#This Row],[43900]]</f>
        <v>0</v>
      </c>
      <c r="H635">
        <f>+Casos_PN_CORR[[#This Row],[43902]]-Casos_PN_CORR[[#This Row],[43901]]</f>
        <v>0</v>
      </c>
      <c r="I635">
        <f>+Casos_PN_CORR[[#This Row],[43903]]-Casos_PN_CORR[[#This Row],[43902]]</f>
        <v>0</v>
      </c>
      <c r="J635">
        <f>+Casos_PN_CORR[[#This Row],[43904]]-Casos_PN_CORR[[#This Row],[43903]]</f>
        <v>0</v>
      </c>
      <c r="K635">
        <f>+Casos_PN_CORR[[#This Row],[43905]]-Casos_PN_CORR[[#This Row],[43904]]</f>
        <v>0</v>
      </c>
      <c r="L635">
        <f>+Casos_PN_CORR[[#This Row],[43906]]-Casos_PN_CORR[[#This Row],[43905]]</f>
        <v>0</v>
      </c>
      <c r="M635">
        <f>+Casos_PN_CORR[[#This Row],[43907]]-Casos_PN_CORR[[#This Row],[43906]]</f>
        <v>0</v>
      </c>
      <c r="N635">
        <f>+Casos_PN_CORR[[#This Row],[43908]]-Casos_PN_CORR[[#This Row],[43907]]</f>
        <v>0</v>
      </c>
      <c r="O635">
        <f>+Casos_PN_CORR[[#This Row],[43909]]-Casos_PN_CORR[[#This Row],[43908]]</f>
        <v>0</v>
      </c>
      <c r="P635">
        <f>+Casos_PN_CORR[[#This Row],[43910]]-Casos_PN_CORR[[#This Row],[43909]]</f>
        <v>0</v>
      </c>
      <c r="Q635">
        <f>+Casos_PN_CORR[[#This Row],[43911]]-Casos_PN_CORR[[#This Row],[43910]]</f>
        <v>0</v>
      </c>
      <c r="R635">
        <f>+Casos_PN_CORR[[#This Row],[43912]]-Casos_PN_CORR[[#This Row],[43911]]</f>
        <v>0</v>
      </c>
      <c r="S635">
        <f>+Casos_PN_CORR[[#This Row],[43913]]-Casos_PN_CORR[[#This Row],[43912]]</f>
        <v>0</v>
      </c>
      <c r="T635">
        <f>+Casos_PN_CORR[[#This Row],[43914]]-Casos_PN_CORR[[#This Row],[43913]]</f>
        <v>0</v>
      </c>
      <c r="U635">
        <f>+Casos_PN_CORR[[#This Row],[43915]]-Casos_PN_CORR[[#This Row],[43914]]</f>
        <v>0</v>
      </c>
      <c r="V635">
        <f>+Casos_PN_CORR[[#This Row],[43916]]-Casos_PN_CORR[[#This Row],[43915]]</f>
        <v>0</v>
      </c>
      <c r="W635">
        <f>+Casos_PN_CORR[[#This Row],[43917]]-Casos_PN_CORR[[#This Row],[43916]]</f>
        <v>0</v>
      </c>
      <c r="X635">
        <f>+Casos_PN_CORR[[#This Row],[43918]]-Casos_PN_CORR[[#This Row],[43917]]</f>
        <v>0</v>
      </c>
      <c r="Y635">
        <f>+Casos_PN_CORR[[#This Row],[43919]]-Casos_PN_CORR[[#This Row],[43918]]</f>
        <v>0</v>
      </c>
      <c r="Z635">
        <f>+Casos_PN_CORR[[#This Row],[43920]]-Casos_PN_CORR[[#This Row],[43919]]</f>
        <v>0</v>
      </c>
      <c r="AA635">
        <f>+Casos_PN_CORR[[#This Row],[43921]]-Casos_PN_CORR[[#This Row],[43920]]</f>
        <v>0</v>
      </c>
      <c r="AB635">
        <f>+Casos_PN_CORR[[#This Row],[43922]]-Casos_PN_CORR[[#This Row],[43921]]</f>
        <v>0</v>
      </c>
      <c r="AC635">
        <f>+Casos_PN_CORR[[#This Row],[43923]]-Casos_PN_CORR[[#This Row],[43922]]</f>
        <v>0</v>
      </c>
      <c r="AD635">
        <f>+Casos_PN_CORR[[#This Row],[43924]]-Casos_PN_CORR[[#This Row],[43923]]</f>
        <v>0</v>
      </c>
      <c r="AE635">
        <f>+Casos_PN_CORR[[#This Row],[43925]]-Casos_PN_CORR[[#This Row],[43924]]</f>
        <v>0</v>
      </c>
      <c r="AF635">
        <f>+Casos_PN_CORR[[#This Row],[43926]]-Casos_PN_CORR[[#This Row],[43925]]</f>
        <v>0</v>
      </c>
      <c r="AG635">
        <f>+Casos_PN_CORR[[#This Row],[43927]]-Casos_PN_CORR[[#This Row],[43926]]</f>
        <v>0</v>
      </c>
      <c r="AH635">
        <f>+Casos_PN_CORR[[#This Row],[43928]]-Casos_PN_CORR[[#This Row],[43927]]</f>
        <v>0</v>
      </c>
      <c r="AI635">
        <f>+Casos_PN_CORR[[#This Row],[43929]]-Casos_PN_CORR[[#This Row],[43928]]</f>
        <v>0</v>
      </c>
      <c r="AJ635">
        <f>+Casos_PN_CORR[[#This Row],[43930]]-Casos_PN_CORR[[#This Row],[43929]]</f>
        <v>0</v>
      </c>
      <c r="AK635">
        <f>+Casos_PN_CORR[[#This Row],[43931]]-Casos_PN_CORR[[#This Row],[43930]]</f>
        <v>0</v>
      </c>
      <c r="AL635">
        <f>+Casos_PN_CORR[[#This Row],[43932]]-Casos_PN_CORR[[#This Row],[43931]]</f>
        <v>0</v>
      </c>
      <c r="AM635">
        <f>+Casos_PN_CORR[[#This Row],[43933]]-Casos_PN_CORR[[#This Row],[43932]]</f>
        <v>0</v>
      </c>
      <c r="AN635">
        <f>+Casos_PN_CORR[[#This Row],[43934]]-Casos_PN_CORR[[#This Row],[43933]]</f>
        <v>0</v>
      </c>
      <c r="AO635">
        <f>+Casos_PN_CORR[[#This Row],[43935]]-Casos_PN_CORR[[#This Row],[43934]]</f>
        <v>0</v>
      </c>
      <c r="AP635">
        <f>+Casos_PN_CORR[[#This Row],[43936]]-Casos_PN_CORR[[#This Row],[43935]]</f>
        <v>0</v>
      </c>
      <c r="AQ635">
        <f>+Casos_PN_CORR[[#This Row],[43937]]-Casos_PN_CORR[[#This Row],[43936]]</f>
        <v>0</v>
      </c>
      <c r="AR635">
        <f>+Casos_PN_CORR[[#This Row],[43938]]-Casos_PN_CORR[[#This Row],[43937]]</f>
        <v>0</v>
      </c>
      <c r="AS635">
        <f>+Casos_PN_CORR[[#This Row],[43939]]-Casos_PN_CORR[[#This Row],[43938]]</f>
        <v>0</v>
      </c>
      <c r="AT635">
        <f>+Casos_PN_CORR[[#This Row],[43940]]-Casos_PN_CORR[[#This Row],[43939]]</f>
        <v>0</v>
      </c>
      <c r="AU635">
        <f>+Casos_PN_CORR[[#This Row],[43941]]-Casos_PN_CORR[[#This Row],[43940]]</f>
        <v>0</v>
      </c>
      <c r="AV635">
        <f>+Casos_PN_CORR[[#This Row],[43942]]-Casos_PN_CORR[[#This Row],[43941]]</f>
        <v>0</v>
      </c>
      <c r="AW635">
        <f>+Casos_PN_CORR[[#This Row],[43943]]-Casos_PN_CORR[[#This Row],[43942]]</f>
        <v>0</v>
      </c>
      <c r="AX635">
        <f>+Casos_PN_CORR[[#This Row],[43944]]-Casos_PN_CORR[[#This Row],[43943]]</f>
        <v>0</v>
      </c>
      <c r="AY635">
        <f>+Casos_PN_CORR[[#This Row],[43945]]-Casos_PN_CORR[[#This Row],[43944]]</f>
        <v>0</v>
      </c>
      <c r="AZ635">
        <f>+Casos_PN_CORR[[#This Row],[43946]]-Casos_PN_CORR[[#This Row],[43945]]</f>
        <v>0</v>
      </c>
      <c r="BA635">
        <f>+Casos_PN_CORR[[#This Row],[43947]]-Casos_PN_CORR[[#This Row],[43946]]</f>
        <v>0</v>
      </c>
      <c r="BB635">
        <f>+Casos_PN_CORR[[#This Row],[43948]]-Casos_PN_CORR[[#This Row],[43947]]</f>
        <v>0</v>
      </c>
      <c r="BC635">
        <f>+Casos_PN_CORR[[#This Row],[43949]]-Casos_PN_CORR[[#This Row],[43948]]</f>
        <v>0</v>
      </c>
      <c r="BD635">
        <f>+Casos_PN_CORR[[#This Row],[43950]]-Casos_PN_CORR[[#This Row],[43949]]</f>
        <v>0</v>
      </c>
      <c r="BE635">
        <f>+Casos_PN_CORR[[#This Row],[43951]]-Casos_PN_CORR[[#This Row],[43950]]</f>
        <v>0</v>
      </c>
      <c r="BF635">
        <f>+Casos_PN_CORR[[#This Row],[43952]]-Casos_PN_CORR[[#This Row],[43951]]</f>
        <v>0</v>
      </c>
      <c r="BG635">
        <f>+Casos_PN_CORR[[#This Row],[43953]]-Casos_PN_CORR[[#This Row],[43952]]</f>
        <v>0</v>
      </c>
      <c r="BH635">
        <f>+Casos_PN_CORR[[#This Row],[43954]]-Casos_PN_CORR[[#This Row],[43953]]</f>
        <v>0</v>
      </c>
      <c r="BI635">
        <f>+Casos_PN_CORR[[#This Row],[43955]]-Casos_PN_CORR[[#This Row],[43954]]</f>
        <v>0</v>
      </c>
      <c r="BJ635">
        <f>+Casos_PN_CORR[[#This Row],[43956]]-Casos_PN_CORR[[#This Row],[43955]]</f>
        <v>0</v>
      </c>
      <c r="BK635">
        <f>+Casos_PN_CORR[[#This Row],[43957]]-Casos_PN_CORR[[#This Row],[43956]]</f>
        <v>0</v>
      </c>
      <c r="BL635">
        <f>+Casos_PN_CORR[[#This Row],[43958]]-Casos_PN_CORR[[#This Row],[43957]]</f>
        <v>0</v>
      </c>
      <c r="BM635">
        <f>+Casos_PN_CORR[[#This Row],[43959]]-Casos_PN_CORR[[#This Row],[43958]]</f>
        <v>0</v>
      </c>
      <c r="BN635">
        <f>+Casos_PN_CORR[[#This Row],[43960]]-Casos_PN_CORR[[#This Row],[43959]]</f>
        <v>0</v>
      </c>
      <c r="BO635">
        <f>+Casos_PN_CORR[[#This Row],[43961]]-Casos_PN_CORR[[#This Row],[43960]]</f>
        <v>0</v>
      </c>
      <c r="BP635">
        <f>+Casos_PN_CORR[[#This Row],[43962]]-Casos_PN_CORR[[#This Row],[43961]]</f>
        <v>0</v>
      </c>
      <c r="BQ635">
        <f>+Casos_PN_CORR[[#This Row],[43963]]-Casos_PN_CORR[[#This Row],[43962]]</f>
        <v>0</v>
      </c>
      <c r="BR635">
        <f>+Casos_PN_CORR[[#This Row],[43964]]-Casos_PN_CORR[[#This Row],[43963]]</f>
        <v>0</v>
      </c>
      <c r="BS635">
        <f>+Casos_PN_CORR[[#This Row],[43965]]-Casos_PN_CORR[[#This Row],[43964]]</f>
        <v>0</v>
      </c>
      <c r="BT635">
        <f>+Casos_PN_CORR[[#This Row],[43966]]-Casos_PN_CORR[[#This Row],[43965]]</f>
        <v>0</v>
      </c>
      <c r="BU635">
        <f>+Casos_PN_CORR[[#This Row],[43967]]-Casos_PN_CORR[[#This Row],[43966]]</f>
        <v>0</v>
      </c>
      <c r="BV635">
        <f>+Casos_PN_CORR[[#This Row],[43968]]-Casos_PN_CORR[[#This Row],[43967]]</f>
        <v>0</v>
      </c>
      <c r="BW635">
        <f>+Casos_PN_CORR[[#This Row],[43969]]-Casos_PN_CORR[[#This Row],[43968]]</f>
        <v>0</v>
      </c>
      <c r="BX635">
        <f>+Casos_PN_CORR[[#This Row],[43970]]-Casos_PN_CORR[[#This Row],[43969]]</f>
        <v>0</v>
      </c>
      <c r="BY635">
        <f>+Casos_PN_CORR[[#This Row],[43971]]-Casos_PN_CORR[[#This Row],[43970]]</f>
        <v>0</v>
      </c>
      <c r="BZ635">
        <f>+Casos_PN_CORR[[#This Row],[43972]]-Casos_PN_CORR[[#This Row],[43971]]</f>
        <v>0</v>
      </c>
      <c r="CA635">
        <f>+Casos_PN_CORR[[#This Row],[43973]]-Casos_PN_CORR[[#This Row],[43972]]</f>
        <v>0</v>
      </c>
      <c r="CB635">
        <f>+Casos_PN_CORR[[#This Row],[43974]]-Casos_PN_CORR[[#This Row],[43973]]</f>
        <v>0</v>
      </c>
      <c r="CC635">
        <f>+Casos_PN_CORR[[#This Row],[43975]]-Casos_PN_CORR[[#This Row],[43974]]</f>
        <v>0</v>
      </c>
      <c r="CD635">
        <f>+Casos_PN_CORR[[#This Row],[43976]]-Casos_PN_CORR[[#This Row],[43975]]</f>
        <v>0</v>
      </c>
      <c r="CE635">
        <f>+Casos_PN_CORR[[#This Row],[43977]]-Casos_PN_CORR[[#This Row],[43976]]</f>
        <v>0</v>
      </c>
      <c r="CF635">
        <f>+Casos_PN_CORR[[#This Row],[43978]]-Casos_PN_CORR[[#This Row],[43977]]</f>
        <v>0</v>
      </c>
      <c r="CG635">
        <f>+Casos_PN_CORR[[#This Row],[43979]]-Casos_PN_CORR[[#This Row],[43978]]</f>
        <v>0</v>
      </c>
      <c r="CH635">
        <f>+Casos_PN_CORR[[#This Row],[43980]]-Casos_PN_CORR[[#This Row],[43979]]</f>
        <v>0</v>
      </c>
      <c r="CI635">
        <f>+Casos_PN_CORR[[#This Row],[43981]]-Casos_PN_CORR[[#This Row],[43980]]</f>
        <v>0</v>
      </c>
      <c r="CJ635">
        <f>+Casos_PN_CORR[[#This Row],[43982]]-Casos_PN_CORR[[#This Row],[43981]]</f>
        <v>0</v>
      </c>
      <c r="CK635">
        <f>+Casos_PN_CORR[[#This Row],[43983]]-Casos_PN_CORR[[#This Row],[43982]]</f>
        <v>0</v>
      </c>
      <c r="CL635">
        <f>+Casos_PN_CORR[[#This Row],[43984]]-Casos_PN_CORR[[#This Row],[43983]]</f>
        <v>0</v>
      </c>
      <c r="CM635">
        <f>+Casos_PN_CORR[[#This Row],[43985]]-Casos_PN_CORR[[#This Row],[43984]]</f>
        <v>0</v>
      </c>
      <c r="CN635">
        <f>+Casos_PN_CORR[[#This Row],[43986]]-Casos_PN_CORR[[#This Row],[43985]]</f>
        <v>0</v>
      </c>
      <c r="CO635">
        <f>+Casos_PN_CORR[[#This Row],[43987]]-Casos_PN_CORR[[#This Row],[43986]]</f>
        <v>0</v>
      </c>
      <c r="CP635">
        <f>+Casos_PN_CORR[[#This Row],[43988]]-Casos_PN_CORR[[#This Row],[43987]]</f>
        <v>0</v>
      </c>
      <c r="CQ635">
        <f>+Casos_PN_CORR[[#This Row],[43989]]-Casos_PN_CORR[[#This Row],[43988]]</f>
        <v>0</v>
      </c>
      <c r="CR635">
        <f>+Casos_PN_CORR[[#This Row],[43990]]-Casos_PN_CORR[[#This Row],[43989]]</f>
        <v>0</v>
      </c>
      <c r="CS635">
        <f>+Casos_PN_CORR[[#This Row],[43991]]-Casos_PN_CORR[[#This Row],[43990]]</f>
        <v>0</v>
      </c>
      <c r="CT635">
        <f>+Casos_PN_CORR[[#This Row],[43992]]-Casos_PN_CORR[[#This Row],[43991]]</f>
        <v>0</v>
      </c>
      <c r="CU635">
        <f>+Casos_PN_CORR[[#This Row],[43993]]-Casos_PN_CORR[[#This Row],[43992]]</f>
        <v>0</v>
      </c>
    </row>
    <row r="636" spans="1:99" x14ac:dyDescent="0.3">
      <c r="A636">
        <v>10105</v>
      </c>
      <c r="B636" s="2" t="s">
        <v>163</v>
      </c>
      <c r="C636" s="2" t="s">
        <v>163</v>
      </c>
      <c r="D636" s="2" t="s">
        <v>761</v>
      </c>
      <c r="E636" s="4">
        <f t="shared" si="9"/>
        <v>0</v>
      </c>
      <c r="F636">
        <f>+Casos_PN_CORR[[#This Row],[43900]]</f>
        <v>0</v>
      </c>
      <c r="G636">
        <f>+Casos_PN_CORR[[#This Row],[43901]]-Casos_PN_CORR[[#This Row],[43900]]</f>
        <v>0</v>
      </c>
      <c r="H636">
        <f>+Casos_PN_CORR[[#This Row],[43902]]-Casos_PN_CORR[[#This Row],[43901]]</f>
        <v>0</v>
      </c>
      <c r="I636">
        <f>+Casos_PN_CORR[[#This Row],[43903]]-Casos_PN_CORR[[#This Row],[43902]]</f>
        <v>0</v>
      </c>
      <c r="J636">
        <f>+Casos_PN_CORR[[#This Row],[43904]]-Casos_PN_CORR[[#This Row],[43903]]</f>
        <v>0</v>
      </c>
      <c r="K636">
        <f>+Casos_PN_CORR[[#This Row],[43905]]-Casos_PN_CORR[[#This Row],[43904]]</f>
        <v>0</v>
      </c>
      <c r="L636">
        <f>+Casos_PN_CORR[[#This Row],[43906]]-Casos_PN_CORR[[#This Row],[43905]]</f>
        <v>0</v>
      </c>
      <c r="M636">
        <f>+Casos_PN_CORR[[#This Row],[43907]]-Casos_PN_CORR[[#This Row],[43906]]</f>
        <v>0</v>
      </c>
      <c r="N636">
        <f>+Casos_PN_CORR[[#This Row],[43908]]-Casos_PN_CORR[[#This Row],[43907]]</f>
        <v>0</v>
      </c>
      <c r="O636">
        <f>+Casos_PN_CORR[[#This Row],[43909]]-Casos_PN_CORR[[#This Row],[43908]]</f>
        <v>0</v>
      </c>
      <c r="P636">
        <f>+Casos_PN_CORR[[#This Row],[43910]]-Casos_PN_CORR[[#This Row],[43909]]</f>
        <v>0</v>
      </c>
      <c r="Q636">
        <f>+Casos_PN_CORR[[#This Row],[43911]]-Casos_PN_CORR[[#This Row],[43910]]</f>
        <v>0</v>
      </c>
      <c r="R636">
        <f>+Casos_PN_CORR[[#This Row],[43912]]-Casos_PN_CORR[[#This Row],[43911]]</f>
        <v>0</v>
      </c>
      <c r="S636">
        <f>+Casos_PN_CORR[[#This Row],[43913]]-Casos_PN_CORR[[#This Row],[43912]]</f>
        <v>0</v>
      </c>
      <c r="T636">
        <f>+Casos_PN_CORR[[#This Row],[43914]]-Casos_PN_CORR[[#This Row],[43913]]</f>
        <v>0</v>
      </c>
      <c r="U636">
        <f>+Casos_PN_CORR[[#This Row],[43915]]-Casos_PN_CORR[[#This Row],[43914]]</f>
        <v>0</v>
      </c>
      <c r="V636">
        <f>+Casos_PN_CORR[[#This Row],[43916]]-Casos_PN_CORR[[#This Row],[43915]]</f>
        <v>0</v>
      </c>
      <c r="W636">
        <f>+Casos_PN_CORR[[#This Row],[43917]]-Casos_PN_CORR[[#This Row],[43916]]</f>
        <v>0</v>
      </c>
      <c r="X636">
        <f>+Casos_PN_CORR[[#This Row],[43918]]-Casos_PN_CORR[[#This Row],[43917]]</f>
        <v>0</v>
      </c>
      <c r="Y636">
        <f>+Casos_PN_CORR[[#This Row],[43919]]-Casos_PN_CORR[[#This Row],[43918]]</f>
        <v>0</v>
      </c>
      <c r="Z636">
        <f>+Casos_PN_CORR[[#This Row],[43920]]-Casos_PN_CORR[[#This Row],[43919]]</f>
        <v>0</v>
      </c>
      <c r="AA636">
        <f>+Casos_PN_CORR[[#This Row],[43921]]-Casos_PN_CORR[[#This Row],[43920]]</f>
        <v>0</v>
      </c>
      <c r="AB636">
        <f>+Casos_PN_CORR[[#This Row],[43922]]-Casos_PN_CORR[[#This Row],[43921]]</f>
        <v>0</v>
      </c>
      <c r="AC636">
        <f>+Casos_PN_CORR[[#This Row],[43923]]-Casos_PN_CORR[[#This Row],[43922]]</f>
        <v>0</v>
      </c>
      <c r="AD636">
        <f>+Casos_PN_CORR[[#This Row],[43924]]-Casos_PN_CORR[[#This Row],[43923]]</f>
        <v>0</v>
      </c>
      <c r="AE636">
        <f>+Casos_PN_CORR[[#This Row],[43925]]-Casos_PN_CORR[[#This Row],[43924]]</f>
        <v>0</v>
      </c>
      <c r="AF636">
        <f>+Casos_PN_CORR[[#This Row],[43926]]-Casos_PN_CORR[[#This Row],[43925]]</f>
        <v>0</v>
      </c>
      <c r="AG636">
        <f>+Casos_PN_CORR[[#This Row],[43927]]-Casos_PN_CORR[[#This Row],[43926]]</f>
        <v>0</v>
      </c>
      <c r="AH636">
        <f>+Casos_PN_CORR[[#This Row],[43928]]-Casos_PN_CORR[[#This Row],[43927]]</f>
        <v>0</v>
      </c>
      <c r="AI636">
        <f>+Casos_PN_CORR[[#This Row],[43929]]-Casos_PN_CORR[[#This Row],[43928]]</f>
        <v>0</v>
      </c>
      <c r="AJ636">
        <f>+Casos_PN_CORR[[#This Row],[43930]]-Casos_PN_CORR[[#This Row],[43929]]</f>
        <v>0</v>
      </c>
      <c r="AK636">
        <f>+Casos_PN_CORR[[#This Row],[43931]]-Casos_PN_CORR[[#This Row],[43930]]</f>
        <v>0</v>
      </c>
      <c r="AL636">
        <f>+Casos_PN_CORR[[#This Row],[43932]]-Casos_PN_CORR[[#This Row],[43931]]</f>
        <v>0</v>
      </c>
      <c r="AM636">
        <f>+Casos_PN_CORR[[#This Row],[43933]]-Casos_PN_CORR[[#This Row],[43932]]</f>
        <v>0</v>
      </c>
      <c r="AN636">
        <f>+Casos_PN_CORR[[#This Row],[43934]]-Casos_PN_CORR[[#This Row],[43933]]</f>
        <v>0</v>
      </c>
      <c r="AO636">
        <f>+Casos_PN_CORR[[#This Row],[43935]]-Casos_PN_CORR[[#This Row],[43934]]</f>
        <v>0</v>
      </c>
      <c r="AP636">
        <f>+Casos_PN_CORR[[#This Row],[43936]]-Casos_PN_CORR[[#This Row],[43935]]</f>
        <v>0</v>
      </c>
      <c r="AQ636">
        <f>+Casos_PN_CORR[[#This Row],[43937]]-Casos_PN_CORR[[#This Row],[43936]]</f>
        <v>0</v>
      </c>
      <c r="AR636">
        <f>+Casos_PN_CORR[[#This Row],[43938]]-Casos_PN_CORR[[#This Row],[43937]]</f>
        <v>0</v>
      </c>
      <c r="AS636">
        <f>+Casos_PN_CORR[[#This Row],[43939]]-Casos_PN_CORR[[#This Row],[43938]]</f>
        <v>0</v>
      </c>
      <c r="AT636">
        <f>+Casos_PN_CORR[[#This Row],[43940]]-Casos_PN_CORR[[#This Row],[43939]]</f>
        <v>0</v>
      </c>
      <c r="AU636">
        <f>+Casos_PN_CORR[[#This Row],[43941]]-Casos_PN_CORR[[#This Row],[43940]]</f>
        <v>0</v>
      </c>
      <c r="AV636">
        <f>+Casos_PN_CORR[[#This Row],[43942]]-Casos_PN_CORR[[#This Row],[43941]]</f>
        <v>0</v>
      </c>
      <c r="AW636">
        <f>+Casos_PN_CORR[[#This Row],[43943]]-Casos_PN_CORR[[#This Row],[43942]]</f>
        <v>0</v>
      </c>
      <c r="AX636">
        <f>+Casos_PN_CORR[[#This Row],[43944]]-Casos_PN_CORR[[#This Row],[43943]]</f>
        <v>0</v>
      </c>
      <c r="AY636">
        <f>+Casos_PN_CORR[[#This Row],[43945]]-Casos_PN_CORR[[#This Row],[43944]]</f>
        <v>0</v>
      </c>
      <c r="AZ636">
        <f>+Casos_PN_CORR[[#This Row],[43946]]-Casos_PN_CORR[[#This Row],[43945]]</f>
        <v>0</v>
      </c>
      <c r="BA636">
        <f>+Casos_PN_CORR[[#This Row],[43947]]-Casos_PN_CORR[[#This Row],[43946]]</f>
        <v>0</v>
      </c>
      <c r="BB636">
        <f>+Casos_PN_CORR[[#This Row],[43948]]-Casos_PN_CORR[[#This Row],[43947]]</f>
        <v>0</v>
      </c>
      <c r="BC636">
        <f>+Casos_PN_CORR[[#This Row],[43949]]-Casos_PN_CORR[[#This Row],[43948]]</f>
        <v>0</v>
      </c>
      <c r="BD636">
        <f>+Casos_PN_CORR[[#This Row],[43950]]-Casos_PN_CORR[[#This Row],[43949]]</f>
        <v>0</v>
      </c>
      <c r="BE636">
        <f>+Casos_PN_CORR[[#This Row],[43951]]-Casos_PN_CORR[[#This Row],[43950]]</f>
        <v>0</v>
      </c>
      <c r="BF636">
        <f>+Casos_PN_CORR[[#This Row],[43952]]-Casos_PN_CORR[[#This Row],[43951]]</f>
        <v>0</v>
      </c>
      <c r="BG636">
        <f>+Casos_PN_CORR[[#This Row],[43953]]-Casos_PN_CORR[[#This Row],[43952]]</f>
        <v>0</v>
      </c>
      <c r="BH636">
        <f>+Casos_PN_CORR[[#This Row],[43954]]-Casos_PN_CORR[[#This Row],[43953]]</f>
        <v>0</v>
      </c>
      <c r="BI636">
        <f>+Casos_PN_CORR[[#This Row],[43955]]-Casos_PN_CORR[[#This Row],[43954]]</f>
        <v>0</v>
      </c>
      <c r="BJ636">
        <f>+Casos_PN_CORR[[#This Row],[43956]]-Casos_PN_CORR[[#This Row],[43955]]</f>
        <v>0</v>
      </c>
      <c r="BK636">
        <f>+Casos_PN_CORR[[#This Row],[43957]]-Casos_PN_CORR[[#This Row],[43956]]</f>
        <v>0</v>
      </c>
      <c r="BL636">
        <f>+Casos_PN_CORR[[#This Row],[43958]]-Casos_PN_CORR[[#This Row],[43957]]</f>
        <v>0</v>
      </c>
      <c r="BM636">
        <f>+Casos_PN_CORR[[#This Row],[43959]]-Casos_PN_CORR[[#This Row],[43958]]</f>
        <v>0</v>
      </c>
      <c r="BN636">
        <f>+Casos_PN_CORR[[#This Row],[43960]]-Casos_PN_CORR[[#This Row],[43959]]</f>
        <v>0</v>
      </c>
      <c r="BO636">
        <f>+Casos_PN_CORR[[#This Row],[43961]]-Casos_PN_CORR[[#This Row],[43960]]</f>
        <v>0</v>
      </c>
      <c r="BP636">
        <f>+Casos_PN_CORR[[#This Row],[43962]]-Casos_PN_CORR[[#This Row],[43961]]</f>
        <v>0</v>
      </c>
      <c r="BQ636">
        <f>+Casos_PN_CORR[[#This Row],[43963]]-Casos_PN_CORR[[#This Row],[43962]]</f>
        <v>0</v>
      </c>
      <c r="BR636">
        <f>+Casos_PN_CORR[[#This Row],[43964]]-Casos_PN_CORR[[#This Row],[43963]]</f>
        <v>0</v>
      </c>
      <c r="BS636">
        <f>+Casos_PN_CORR[[#This Row],[43965]]-Casos_PN_CORR[[#This Row],[43964]]</f>
        <v>0</v>
      </c>
      <c r="BT636">
        <f>+Casos_PN_CORR[[#This Row],[43966]]-Casos_PN_CORR[[#This Row],[43965]]</f>
        <v>0</v>
      </c>
      <c r="BU636">
        <f>+Casos_PN_CORR[[#This Row],[43967]]-Casos_PN_CORR[[#This Row],[43966]]</f>
        <v>0</v>
      </c>
      <c r="BV636">
        <f>+Casos_PN_CORR[[#This Row],[43968]]-Casos_PN_CORR[[#This Row],[43967]]</f>
        <v>0</v>
      </c>
      <c r="BW636">
        <f>+Casos_PN_CORR[[#This Row],[43969]]-Casos_PN_CORR[[#This Row],[43968]]</f>
        <v>0</v>
      </c>
      <c r="BX636">
        <f>+Casos_PN_CORR[[#This Row],[43970]]-Casos_PN_CORR[[#This Row],[43969]]</f>
        <v>0</v>
      </c>
      <c r="BY636">
        <f>+Casos_PN_CORR[[#This Row],[43971]]-Casos_PN_CORR[[#This Row],[43970]]</f>
        <v>0</v>
      </c>
      <c r="BZ636">
        <f>+Casos_PN_CORR[[#This Row],[43972]]-Casos_PN_CORR[[#This Row],[43971]]</f>
        <v>0</v>
      </c>
      <c r="CA636">
        <f>+Casos_PN_CORR[[#This Row],[43973]]-Casos_PN_CORR[[#This Row],[43972]]</f>
        <v>0</v>
      </c>
      <c r="CB636">
        <f>+Casos_PN_CORR[[#This Row],[43974]]-Casos_PN_CORR[[#This Row],[43973]]</f>
        <v>0</v>
      </c>
      <c r="CC636">
        <f>+Casos_PN_CORR[[#This Row],[43975]]-Casos_PN_CORR[[#This Row],[43974]]</f>
        <v>0</v>
      </c>
      <c r="CD636">
        <f>+Casos_PN_CORR[[#This Row],[43976]]-Casos_PN_CORR[[#This Row],[43975]]</f>
        <v>0</v>
      </c>
      <c r="CE636">
        <f>+Casos_PN_CORR[[#This Row],[43977]]-Casos_PN_CORR[[#This Row],[43976]]</f>
        <v>0</v>
      </c>
      <c r="CF636">
        <f>+Casos_PN_CORR[[#This Row],[43978]]-Casos_PN_CORR[[#This Row],[43977]]</f>
        <v>0</v>
      </c>
      <c r="CG636">
        <f>+Casos_PN_CORR[[#This Row],[43979]]-Casos_PN_CORR[[#This Row],[43978]]</f>
        <v>0</v>
      </c>
      <c r="CH636">
        <f>+Casos_PN_CORR[[#This Row],[43980]]-Casos_PN_CORR[[#This Row],[43979]]</f>
        <v>0</v>
      </c>
      <c r="CI636">
        <f>+Casos_PN_CORR[[#This Row],[43981]]-Casos_PN_CORR[[#This Row],[43980]]</f>
        <v>0</v>
      </c>
      <c r="CJ636">
        <f>+Casos_PN_CORR[[#This Row],[43982]]-Casos_PN_CORR[[#This Row],[43981]]</f>
        <v>0</v>
      </c>
      <c r="CK636">
        <f>+Casos_PN_CORR[[#This Row],[43983]]-Casos_PN_CORR[[#This Row],[43982]]</f>
        <v>0</v>
      </c>
      <c r="CL636">
        <f>+Casos_PN_CORR[[#This Row],[43984]]-Casos_PN_CORR[[#This Row],[43983]]</f>
        <v>0</v>
      </c>
      <c r="CM636">
        <f>+Casos_PN_CORR[[#This Row],[43985]]-Casos_PN_CORR[[#This Row],[43984]]</f>
        <v>0</v>
      </c>
      <c r="CN636">
        <f>+Casos_PN_CORR[[#This Row],[43986]]-Casos_PN_CORR[[#This Row],[43985]]</f>
        <v>0</v>
      </c>
      <c r="CO636">
        <f>+Casos_PN_CORR[[#This Row],[43987]]-Casos_PN_CORR[[#This Row],[43986]]</f>
        <v>0</v>
      </c>
      <c r="CP636">
        <f>+Casos_PN_CORR[[#This Row],[43988]]-Casos_PN_CORR[[#This Row],[43987]]</f>
        <v>0</v>
      </c>
      <c r="CQ636">
        <f>+Casos_PN_CORR[[#This Row],[43989]]-Casos_PN_CORR[[#This Row],[43988]]</f>
        <v>0</v>
      </c>
      <c r="CR636">
        <f>+Casos_PN_CORR[[#This Row],[43990]]-Casos_PN_CORR[[#This Row],[43989]]</f>
        <v>0</v>
      </c>
      <c r="CS636">
        <f>+Casos_PN_CORR[[#This Row],[43991]]-Casos_PN_CORR[[#This Row],[43990]]</f>
        <v>0</v>
      </c>
      <c r="CT636">
        <f>+Casos_PN_CORR[[#This Row],[43992]]-Casos_PN_CORR[[#This Row],[43991]]</f>
        <v>0</v>
      </c>
      <c r="CU636">
        <f>+Casos_PN_CORR[[#This Row],[43993]]-Casos_PN_CORR[[#This Row],[43992]]</f>
        <v>0</v>
      </c>
    </row>
    <row r="637" spans="1:99" x14ac:dyDescent="0.3">
      <c r="A637">
        <v>40308</v>
      </c>
      <c r="B637" s="2" t="s">
        <v>154</v>
      </c>
      <c r="C637" s="2" t="s">
        <v>253</v>
      </c>
      <c r="D637" s="2" t="s">
        <v>377</v>
      </c>
      <c r="E637" s="4">
        <f t="shared" si="9"/>
        <v>0</v>
      </c>
      <c r="F637">
        <f>+Casos_PN_CORR[[#This Row],[43900]]</f>
        <v>0</v>
      </c>
      <c r="G637">
        <f>+Casos_PN_CORR[[#This Row],[43901]]-Casos_PN_CORR[[#This Row],[43900]]</f>
        <v>0</v>
      </c>
      <c r="H637">
        <f>+Casos_PN_CORR[[#This Row],[43902]]-Casos_PN_CORR[[#This Row],[43901]]</f>
        <v>0</v>
      </c>
      <c r="I637">
        <f>+Casos_PN_CORR[[#This Row],[43903]]-Casos_PN_CORR[[#This Row],[43902]]</f>
        <v>0</v>
      </c>
      <c r="J637">
        <f>+Casos_PN_CORR[[#This Row],[43904]]-Casos_PN_CORR[[#This Row],[43903]]</f>
        <v>0</v>
      </c>
      <c r="K637">
        <f>+Casos_PN_CORR[[#This Row],[43905]]-Casos_PN_CORR[[#This Row],[43904]]</f>
        <v>0</v>
      </c>
      <c r="L637">
        <f>+Casos_PN_CORR[[#This Row],[43906]]-Casos_PN_CORR[[#This Row],[43905]]</f>
        <v>0</v>
      </c>
      <c r="M637">
        <f>+Casos_PN_CORR[[#This Row],[43907]]-Casos_PN_CORR[[#This Row],[43906]]</f>
        <v>0</v>
      </c>
      <c r="N637">
        <f>+Casos_PN_CORR[[#This Row],[43908]]-Casos_PN_CORR[[#This Row],[43907]]</f>
        <v>0</v>
      </c>
      <c r="O637">
        <f>+Casos_PN_CORR[[#This Row],[43909]]-Casos_PN_CORR[[#This Row],[43908]]</f>
        <v>0</v>
      </c>
      <c r="P637">
        <f>+Casos_PN_CORR[[#This Row],[43910]]-Casos_PN_CORR[[#This Row],[43909]]</f>
        <v>0</v>
      </c>
      <c r="Q637">
        <f>+Casos_PN_CORR[[#This Row],[43911]]-Casos_PN_CORR[[#This Row],[43910]]</f>
        <v>0</v>
      </c>
      <c r="R637">
        <f>+Casos_PN_CORR[[#This Row],[43912]]-Casos_PN_CORR[[#This Row],[43911]]</f>
        <v>0</v>
      </c>
      <c r="S637">
        <f>+Casos_PN_CORR[[#This Row],[43913]]-Casos_PN_CORR[[#This Row],[43912]]</f>
        <v>0</v>
      </c>
      <c r="T637">
        <f>+Casos_PN_CORR[[#This Row],[43914]]-Casos_PN_CORR[[#This Row],[43913]]</f>
        <v>0</v>
      </c>
      <c r="U637">
        <f>+Casos_PN_CORR[[#This Row],[43915]]-Casos_PN_CORR[[#This Row],[43914]]</f>
        <v>0</v>
      </c>
      <c r="V637">
        <f>+Casos_PN_CORR[[#This Row],[43916]]-Casos_PN_CORR[[#This Row],[43915]]</f>
        <v>0</v>
      </c>
      <c r="W637">
        <f>+Casos_PN_CORR[[#This Row],[43917]]-Casos_PN_CORR[[#This Row],[43916]]</f>
        <v>0</v>
      </c>
      <c r="X637">
        <f>+Casos_PN_CORR[[#This Row],[43918]]-Casos_PN_CORR[[#This Row],[43917]]</f>
        <v>0</v>
      </c>
      <c r="Y637">
        <f>+Casos_PN_CORR[[#This Row],[43919]]-Casos_PN_CORR[[#This Row],[43918]]</f>
        <v>0</v>
      </c>
      <c r="Z637">
        <f>+Casos_PN_CORR[[#This Row],[43920]]-Casos_PN_CORR[[#This Row],[43919]]</f>
        <v>0</v>
      </c>
      <c r="AA637">
        <f>+Casos_PN_CORR[[#This Row],[43921]]-Casos_PN_CORR[[#This Row],[43920]]</f>
        <v>0</v>
      </c>
      <c r="AB637">
        <f>+Casos_PN_CORR[[#This Row],[43922]]-Casos_PN_CORR[[#This Row],[43921]]</f>
        <v>0</v>
      </c>
      <c r="AC637">
        <f>+Casos_PN_CORR[[#This Row],[43923]]-Casos_PN_CORR[[#This Row],[43922]]</f>
        <v>0</v>
      </c>
      <c r="AD637">
        <f>+Casos_PN_CORR[[#This Row],[43924]]-Casos_PN_CORR[[#This Row],[43923]]</f>
        <v>0</v>
      </c>
      <c r="AE637">
        <f>+Casos_PN_CORR[[#This Row],[43925]]-Casos_PN_CORR[[#This Row],[43924]]</f>
        <v>0</v>
      </c>
      <c r="AF637">
        <f>+Casos_PN_CORR[[#This Row],[43926]]-Casos_PN_CORR[[#This Row],[43925]]</f>
        <v>0</v>
      </c>
      <c r="AG637">
        <f>+Casos_PN_CORR[[#This Row],[43927]]-Casos_PN_CORR[[#This Row],[43926]]</f>
        <v>0</v>
      </c>
      <c r="AH637">
        <f>+Casos_PN_CORR[[#This Row],[43928]]-Casos_PN_CORR[[#This Row],[43927]]</f>
        <v>0</v>
      </c>
      <c r="AI637">
        <f>+Casos_PN_CORR[[#This Row],[43929]]-Casos_PN_CORR[[#This Row],[43928]]</f>
        <v>0</v>
      </c>
      <c r="AJ637">
        <f>+Casos_PN_CORR[[#This Row],[43930]]-Casos_PN_CORR[[#This Row],[43929]]</f>
        <v>0</v>
      </c>
      <c r="AK637">
        <f>+Casos_PN_CORR[[#This Row],[43931]]-Casos_PN_CORR[[#This Row],[43930]]</f>
        <v>0</v>
      </c>
      <c r="AL637">
        <f>+Casos_PN_CORR[[#This Row],[43932]]-Casos_PN_CORR[[#This Row],[43931]]</f>
        <v>0</v>
      </c>
      <c r="AM637">
        <f>+Casos_PN_CORR[[#This Row],[43933]]-Casos_PN_CORR[[#This Row],[43932]]</f>
        <v>0</v>
      </c>
      <c r="AN637">
        <f>+Casos_PN_CORR[[#This Row],[43934]]-Casos_PN_CORR[[#This Row],[43933]]</f>
        <v>0</v>
      </c>
      <c r="AO637">
        <f>+Casos_PN_CORR[[#This Row],[43935]]-Casos_PN_CORR[[#This Row],[43934]]</f>
        <v>0</v>
      </c>
      <c r="AP637">
        <f>+Casos_PN_CORR[[#This Row],[43936]]-Casos_PN_CORR[[#This Row],[43935]]</f>
        <v>0</v>
      </c>
      <c r="AQ637">
        <f>+Casos_PN_CORR[[#This Row],[43937]]-Casos_PN_CORR[[#This Row],[43936]]</f>
        <v>0</v>
      </c>
      <c r="AR637">
        <f>+Casos_PN_CORR[[#This Row],[43938]]-Casos_PN_CORR[[#This Row],[43937]]</f>
        <v>0</v>
      </c>
      <c r="AS637">
        <f>+Casos_PN_CORR[[#This Row],[43939]]-Casos_PN_CORR[[#This Row],[43938]]</f>
        <v>0</v>
      </c>
      <c r="AT637">
        <f>+Casos_PN_CORR[[#This Row],[43940]]-Casos_PN_CORR[[#This Row],[43939]]</f>
        <v>0</v>
      </c>
      <c r="AU637">
        <f>+Casos_PN_CORR[[#This Row],[43941]]-Casos_PN_CORR[[#This Row],[43940]]</f>
        <v>0</v>
      </c>
      <c r="AV637">
        <f>+Casos_PN_CORR[[#This Row],[43942]]-Casos_PN_CORR[[#This Row],[43941]]</f>
        <v>0</v>
      </c>
      <c r="AW637">
        <f>+Casos_PN_CORR[[#This Row],[43943]]-Casos_PN_CORR[[#This Row],[43942]]</f>
        <v>0</v>
      </c>
      <c r="AX637">
        <f>+Casos_PN_CORR[[#This Row],[43944]]-Casos_PN_CORR[[#This Row],[43943]]</f>
        <v>0</v>
      </c>
      <c r="AY637">
        <f>+Casos_PN_CORR[[#This Row],[43945]]-Casos_PN_CORR[[#This Row],[43944]]</f>
        <v>0</v>
      </c>
      <c r="AZ637">
        <f>+Casos_PN_CORR[[#This Row],[43946]]-Casos_PN_CORR[[#This Row],[43945]]</f>
        <v>0</v>
      </c>
      <c r="BA637">
        <f>+Casos_PN_CORR[[#This Row],[43947]]-Casos_PN_CORR[[#This Row],[43946]]</f>
        <v>0</v>
      </c>
      <c r="BB637">
        <f>+Casos_PN_CORR[[#This Row],[43948]]-Casos_PN_CORR[[#This Row],[43947]]</f>
        <v>0</v>
      </c>
      <c r="BC637">
        <f>+Casos_PN_CORR[[#This Row],[43949]]-Casos_PN_CORR[[#This Row],[43948]]</f>
        <v>0</v>
      </c>
      <c r="BD637">
        <f>+Casos_PN_CORR[[#This Row],[43950]]-Casos_PN_CORR[[#This Row],[43949]]</f>
        <v>0</v>
      </c>
      <c r="BE637">
        <f>+Casos_PN_CORR[[#This Row],[43951]]-Casos_PN_CORR[[#This Row],[43950]]</f>
        <v>0</v>
      </c>
      <c r="BF637">
        <f>+Casos_PN_CORR[[#This Row],[43952]]-Casos_PN_CORR[[#This Row],[43951]]</f>
        <v>0</v>
      </c>
      <c r="BG637">
        <f>+Casos_PN_CORR[[#This Row],[43953]]-Casos_PN_CORR[[#This Row],[43952]]</f>
        <v>0</v>
      </c>
      <c r="BH637">
        <f>+Casos_PN_CORR[[#This Row],[43954]]-Casos_PN_CORR[[#This Row],[43953]]</f>
        <v>0</v>
      </c>
      <c r="BI637">
        <f>+Casos_PN_CORR[[#This Row],[43955]]-Casos_PN_CORR[[#This Row],[43954]]</f>
        <v>0</v>
      </c>
      <c r="BJ637">
        <f>+Casos_PN_CORR[[#This Row],[43956]]-Casos_PN_CORR[[#This Row],[43955]]</f>
        <v>0</v>
      </c>
      <c r="BK637">
        <f>+Casos_PN_CORR[[#This Row],[43957]]-Casos_PN_CORR[[#This Row],[43956]]</f>
        <v>0</v>
      </c>
      <c r="BL637">
        <f>+Casos_PN_CORR[[#This Row],[43958]]-Casos_PN_CORR[[#This Row],[43957]]</f>
        <v>0</v>
      </c>
      <c r="BM637">
        <f>+Casos_PN_CORR[[#This Row],[43959]]-Casos_PN_CORR[[#This Row],[43958]]</f>
        <v>0</v>
      </c>
      <c r="BN637">
        <f>+Casos_PN_CORR[[#This Row],[43960]]-Casos_PN_CORR[[#This Row],[43959]]</f>
        <v>0</v>
      </c>
      <c r="BO637">
        <f>+Casos_PN_CORR[[#This Row],[43961]]-Casos_PN_CORR[[#This Row],[43960]]</f>
        <v>0</v>
      </c>
      <c r="BP637">
        <f>+Casos_PN_CORR[[#This Row],[43962]]-Casos_PN_CORR[[#This Row],[43961]]</f>
        <v>0</v>
      </c>
      <c r="BQ637">
        <f>+Casos_PN_CORR[[#This Row],[43963]]-Casos_PN_CORR[[#This Row],[43962]]</f>
        <v>0</v>
      </c>
      <c r="BR637">
        <f>+Casos_PN_CORR[[#This Row],[43964]]-Casos_PN_CORR[[#This Row],[43963]]</f>
        <v>0</v>
      </c>
      <c r="BS637">
        <f>+Casos_PN_CORR[[#This Row],[43965]]-Casos_PN_CORR[[#This Row],[43964]]</f>
        <v>0</v>
      </c>
      <c r="BT637">
        <f>+Casos_PN_CORR[[#This Row],[43966]]-Casos_PN_CORR[[#This Row],[43965]]</f>
        <v>0</v>
      </c>
      <c r="BU637">
        <f>+Casos_PN_CORR[[#This Row],[43967]]-Casos_PN_CORR[[#This Row],[43966]]</f>
        <v>0</v>
      </c>
      <c r="BV637">
        <f>+Casos_PN_CORR[[#This Row],[43968]]-Casos_PN_CORR[[#This Row],[43967]]</f>
        <v>0</v>
      </c>
      <c r="BW637">
        <f>+Casos_PN_CORR[[#This Row],[43969]]-Casos_PN_CORR[[#This Row],[43968]]</f>
        <v>0</v>
      </c>
      <c r="BX637">
        <f>+Casos_PN_CORR[[#This Row],[43970]]-Casos_PN_CORR[[#This Row],[43969]]</f>
        <v>0</v>
      </c>
      <c r="BY637">
        <f>+Casos_PN_CORR[[#This Row],[43971]]-Casos_PN_CORR[[#This Row],[43970]]</f>
        <v>0</v>
      </c>
      <c r="BZ637">
        <f>+Casos_PN_CORR[[#This Row],[43972]]-Casos_PN_CORR[[#This Row],[43971]]</f>
        <v>0</v>
      </c>
      <c r="CA637">
        <f>+Casos_PN_CORR[[#This Row],[43973]]-Casos_PN_CORR[[#This Row],[43972]]</f>
        <v>0</v>
      </c>
      <c r="CB637">
        <f>+Casos_PN_CORR[[#This Row],[43974]]-Casos_PN_CORR[[#This Row],[43973]]</f>
        <v>0</v>
      </c>
      <c r="CC637">
        <f>+Casos_PN_CORR[[#This Row],[43975]]-Casos_PN_CORR[[#This Row],[43974]]</f>
        <v>0</v>
      </c>
      <c r="CD637">
        <f>+Casos_PN_CORR[[#This Row],[43976]]-Casos_PN_CORR[[#This Row],[43975]]</f>
        <v>0</v>
      </c>
      <c r="CE637">
        <f>+Casos_PN_CORR[[#This Row],[43977]]-Casos_PN_CORR[[#This Row],[43976]]</f>
        <v>0</v>
      </c>
      <c r="CF637">
        <f>+Casos_PN_CORR[[#This Row],[43978]]-Casos_PN_CORR[[#This Row],[43977]]</f>
        <v>0</v>
      </c>
      <c r="CG637">
        <f>+Casos_PN_CORR[[#This Row],[43979]]-Casos_PN_CORR[[#This Row],[43978]]</f>
        <v>0</v>
      </c>
      <c r="CH637">
        <f>+Casos_PN_CORR[[#This Row],[43980]]-Casos_PN_CORR[[#This Row],[43979]]</f>
        <v>0</v>
      </c>
      <c r="CI637">
        <f>+Casos_PN_CORR[[#This Row],[43981]]-Casos_PN_CORR[[#This Row],[43980]]</f>
        <v>0</v>
      </c>
      <c r="CJ637">
        <f>+Casos_PN_CORR[[#This Row],[43982]]-Casos_PN_CORR[[#This Row],[43981]]</f>
        <v>0</v>
      </c>
      <c r="CK637">
        <f>+Casos_PN_CORR[[#This Row],[43983]]-Casos_PN_CORR[[#This Row],[43982]]</f>
        <v>0</v>
      </c>
      <c r="CL637">
        <f>+Casos_PN_CORR[[#This Row],[43984]]-Casos_PN_CORR[[#This Row],[43983]]</f>
        <v>0</v>
      </c>
      <c r="CM637">
        <f>+Casos_PN_CORR[[#This Row],[43985]]-Casos_PN_CORR[[#This Row],[43984]]</f>
        <v>0</v>
      </c>
      <c r="CN637">
        <f>+Casos_PN_CORR[[#This Row],[43986]]-Casos_PN_CORR[[#This Row],[43985]]</f>
        <v>0</v>
      </c>
      <c r="CO637">
        <f>+Casos_PN_CORR[[#This Row],[43987]]-Casos_PN_CORR[[#This Row],[43986]]</f>
        <v>0</v>
      </c>
      <c r="CP637">
        <f>+Casos_PN_CORR[[#This Row],[43988]]-Casos_PN_CORR[[#This Row],[43987]]</f>
        <v>0</v>
      </c>
      <c r="CQ637">
        <f>+Casos_PN_CORR[[#This Row],[43989]]-Casos_PN_CORR[[#This Row],[43988]]</f>
        <v>0</v>
      </c>
      <c r="CR637">
        <f>+Casos_PN_CORR[[#This Row],[43990]]-Casos_PN_CORR[[#This Row],[43989]]</f>
        <v>0</v>
      </c>
      <c r="CS637">
        <f>+Casos_PN_CORR[[#This Row],[43991]]-Casos_PN_CORR[[#This Row],[43990]]</f>
        <v>0</v>
      </c>
      <c r="CT637">
        <f>+Casos_PN_CORR[[#This Row],[43992]]-Casos_PN_CORR[[#This Row],[43991]]</f>
        <v>0</v>
      </c>
      <c r="CU637">
        <f>+Casos_PN_CORR[[#This Row],[43993]]-Casos_PN_CORR[[#This Row],[43992]]</f>
        <v>0</v>
      </c>
    </row>
    <row r="638" spans="1:99" x14ac:dyDescent="0.3">
      <c r="A638">
        <v>40707</v>
      </c>
      <c r="B638" s="2" t="s">
        <v>154</v>
      </c>
      <c r="C638" s="2" t="s">
        <v>286</v>
      </c>
      <c r="D638" s="2" t="s">
        <v>762</v>
      </c>
      <c r="E638" s="4">
        <f t="shared" si="9"/>
        <v>0</v>
      </c>
      <c r="F638">
        <f>+Casos_PN_CORR[[#This Row],[43900]]</f>
        <v>0</v>
      </c>
      <c r="G638">
        <f>+Casos_PN_CORR[[#This Row],[43901]]-Casos_PN_CORR[[#This Row],[43900]]</f>
        <v>0</v>
      </c>
      <c r="H638">
        <f>+Casos_PN_CORR[[#This Row],[43902]]-Casos_PN_CORR[[#This Row],[43901]]</f>
        <v>0</v>
      </c>
      <c r="I638">
        <f>+Casos_PN_CORR[[#This Row],[43903]]-Casos_PN_CORR[[#This Row],[43902]]</f>
        <v>0</v>
      </c>
      <c r="J638">
        <f>+Casos_PN_CORR[[#This Row],[43904]]-Casos_PN_CORR[[#This Row],[43903]]</f>
        <v>0</v>
      </c>
      <c r="K638">
        <f>+Casos_PN_CORR[[#This Row],[43905]]-Casos_PN_CORR[[#This Row],[43904]]</f>
        <v>0</v>
      </c>
      <c r="L638">
        <f>+Casos_PN_CORR[[#This Row],[43906]]-Casos_PN_CORR[[#This Row],[43905]]</f>
        <v>0</v>
      </c>
      <c r="M638">
        <f>+Casos_PN_CORR[[#This Row],[43907]]-Casos_PN_CORR[[#This Row],[43906]]</f>
        <v>0</v>
      </c>
      <c r="N638">
        <f>+Casos_PN_CORR[[#This Row],[43908]]-Casos_PN_CORR[[#This Row],[43907]]</f>
        <v>0</v>
      </c>
      <c r="O638">
        <f>+Casos_PN_CORR[[#This Row],[43909]]-Casos_PN_CORR[[#This Row],[43908]]</f>
        <v>0</v>
      </c>
      <c r="P638">
        <f>+Casos_PN_CORR[[#This Row],[43910]]-Casos_PN_CORR[[#This Row],[43909]]</f>
        <v>0</v>
      </c>
      <c r="Q638">
        <f>+Casos_PN_CORR[[#This Row],[43911]]-Casos_PN_CORR[[#This Row],[43910]]</f>
        <v>0</v>
      </c>
      <c r="R638">
        <f>+Casos_PN_CORR[[#This Row],[43912]]-Casos_PN_CORR[[#This Row],[43911]]</f>
        <v>0</v>
      </c>
      <c r="S638">
        <f>+Casos_PN_CORR[[#This Row],[43913]]-Casos_PN_CORR[[#This Row],[43912]]</f>
        <v>0</v>
      </c>
      <c r="T638">
        <f>+Casos_PN_CORR[[#This Row],[43914]]-Casos_PN_CORR[[#This Row],[43913]]</f>
        <v>0</v>
      </c>
      <c r="U638">
        <f>+Casos_PN_CORR[[#This Row],[43915]]-Casos_PN_CORR[[#This Row],[43914]]</f>
        <v>0</v>
      </c>
      <c r="V638">
        <f>+Casos_PN_CORR[[#This Row],[43916]]-Casos_PN_CORR[[#This Row],[43915]]</f>
        <v>0</v>
      </c>
      <c r="W638">
        <f>+Casos_PN_CORR[[#This Row],[43917]]-Casos_PN_CORR[[#This Row],[43916]]</f>
        <v>0</v>
      </c>
      <c r="X638">
        <f>+Casos_PN_CORR[[#This Row],[43918]]-Casos_PN_CORR[[#This Row],[43917]]</f>
        <v>0</v>
      </c>
      <c r="Y638">
        <f>+Casos_PN_CORR[[#This Row],[43919]]-Casos_PN_CORR[[#This Row],[43918]]</f>
        <v>0</v>
      </c>
      <c r="Z638">
        <f>+Casos_PN_CORR[[#This Row],[43920]]-Casos_PN_CORR[[#This Row],[43919]]</f>
        <v>0</v>
      </c>
      <c r="AA638">
        <f>+Casos_PN_CORR[[#This Row],[43921]]-Casos_PN_CORR[[#This Row],[43920]]</f>
        <v>0</v>
      </c>
      <c r="AB638">
        <f>+Casos_PN_CORR[[#This Row],[43922]]-Casos_PN_CORR[[#This Row],[43921]]</f>
        <v>0</v>
      </c>
      <c r="AC638">
        <f>+Casos_PN_CORR[[#This Row],[43923]]-Casos_PN_CORR[[#This Row],[43922]]</f>
        <v>0</v>
      </c>
      <c r="AD638">
        <f>+Casos_PN_CORR[[#This Row],[43924]]-Casos_PN_CORR[[#This Row],[43923]]</f>
        <v>0</v>
      </c>
      <c r="AE638">
        <f>+Casos_PN_CORR[[#This Row],[43925]]-Casos_PN_CORR[[#This Row],[43924]]</f>
        <v>0</v>
      </c>
      <c r="AF638">
        <f>+Casos_PN_CORR[[#This Row],[43926]]-Casos_PN_CORR[[#This Row],[43925]]</f>
        <v>0</v>
      </c>
      <c r="AG638">
        <f>+Casos_PN_CORR[[#This Row],[43927]]-Casos_PN_CORR[[#This Row],[43926]]</f>
        <v>0</v>
      </c>
      <c r="AH638">
        <f>+Casos_PN_CORR[[#This Row],[43928]]-Casos_PN_CORR[[#This Row],[43927]]</f>
        <v>0</v>
      </c>
      <c r="AI638">
        <f>+Casos_PN_CORR[[#This Row],[43929]]-Casos_PN_CORR[[#This Row],[43928]]</f>
        <v>0</v>
      </c>
      <c r="AJ638">
        <f>+Casos_PN_CORR[[#This Row],[43930]]-Casos_PN_CORR[[#This Row],[43929]]</f>
        <v>0</v>
      </c>
      <c r="AK638">
        <f>+Casos_PN_CORR[[#This Row],[43931]]-Casos_PN_CORR[[#This Row],[43930]]</f>
        <v>0</v>
      </c>
      <c r="AL638">
        <f>+Casos_PN_CORR[[#This Row],[43932]]-Casos_PN_CORR[[#This Row],[43931]]</f>
        <v>0</v>
      </c>
      <c r="AM638">
        <f>+Casos_PN_CORR[[#This Row],[43933]]-Casos_PN_CORR[[#This Row],[43932]]</f>
        <v>0</v>
      </c>
      <c r="AN638">
        <f>+Casos_PN_CORR[[#This Row],[43934]]-Casos_PN_CORR[[#This Row],[43933]]</f>
        <v>0</v>
      </c>
      <c r="AO638">
        <f>+Casos_PN_CORR[[#This Row],[43935]]-Casos_PN_CORR[[#This Row],[43934]]</f>
        <v>0</v>
      </c>
      <c r="AP638">
        <f>+Casos_PN_CORR[[#This Row],[43936]]-Casos_PN_CORR[[#This Row],[43935]]</f>
        <v>0</v>
      </c>
      <c r="AQ638">
        <f>+Casos_PN_CORR[[#This Row],[43937]]-Casos_PN_CORR[[#This Row],[43936]]</f>
        <v>0</v>
      </c>
      <c r="AR638">
        <f>+Casos_PN_CORR[[#This Row],[43938]]-Casos_PN_CORR[[#This Row],[43937]]</f>
        <v>0</v>
      </c>
      <c r="AS638">
        <f>+Casos_PN_CORR[[#This Row],[43939]]-Casos_PN_CORR[[#This Row],[43938]]</f>
        <v>0</v>
      </c>
      <c r="AT638">
        <f>+Casos_PN_CORR[[#This Row],[43940]]-Casos_PN_CORR[[#This Row],[43939]]</f>
        <v>0</v>
      </c>
      <c r="AU638">
        <f>+Casos_PN_CORR[[#This Row],[43941]]-Casos_PN_CORR[[#This Row],[43940]]</f>
        <v>0</v>
      </c>
      <c r="AV638">
        <f>+Casos_PN_CORR[[#This Row],[43942]]-Casos_PN_CORR[[#This Row],[43941]]</f>
        <v>0</v>
      </c>
      <c r="AW638">
        <f>+Casos_PN_CORR[[#This Row],[43943]]-Casos_PN_CORR[[#This Row],[43942]]</f>
        <v>0</v>
      </c>
      <c r="AX638">
        <f>+Casos_PN_CORR[[#This Row],[43944]]-Casos_PN_CORR[[#This Row],[43943]]</f>
        <v>0</v>
      </c>
      <c r="AY638">
        <f>+Casos_PN_CORR[[#This Row],[43945]]-Casos_PN_CORR[[#This Row],[43944]]</f>
        <v>0</v>
      </c>
      <c r="AZ638">
        <f>+Casos_PN_CORR[[#This Row],[43946]]-Casos_PN_CORR[[#This Row],[43945]]</f>
        <v>0</v>
      </c>
      <c r="BA638">
        <f>+Casos_PN_CORR[[#This Row],[43947]]-Casos_PN_CORR[[#This Row],[43946]]</f>
        <v>0</v>
      </c>
      <c r="BB638">
        <f>+Casos_PN_CORR[[#This Row],[43948]]-Casos_PN_CORR[[#This Row],[43947]]</f>
        <v>0</v>
      </c>
      <c r="BC638">
        <f>+Casos_PN_CORR[[#This Row],[43949]]-Casos_PN_CORR[[#This Row],[43948]]</f>
        <v>0</v>
      </c>
      <c r="BD638">
        <f>+Casos_PN_CORR[[#This Row],[43950]]-Casos_PN_CORR[[#This Row],[43949]]</f>
        <v>0</v>
      </c>
      <c r="BE638">
        <f>+Casos_PN_CORR[[#This Row],[43951]]-Casos_PN_CORR[[#This Row],[43950]]</f>
        <v>0</v>
      </c>
      <c r="BF638">
        <f>+Casos_PN_CORR[[#This Row],[43952]]-Casos_PN_CORR[[#This Row],[43951]]</f>
        <v>0</v>
      </c>
      <c r="BG638">
        <f>+Casos_PN_CORR[[#This Row],[43953]]-Casos_PN_CORR[[#This Row],[43952]]</f>
        <v>0</v>
      </c>
      <c r="BH638">
        <f>+Casos_PN_CORR[[#This Row],[43954]]-Casos_PN_CORR[[#This Row],[43953]]</f>
        <v>0</v>
      </c>
      <c r="BI638">
        <f>+Casos_PN_CORR[[#This Row],[43955]]-Casos_PN_CORR[[#This Row],[43954]]</f>
        <v>0</v>
      </c>
      <c r="BJ638">
        <f>+Casos_PN_CORR[[#This Row],[43956]]-Casos_PN_CORR[[#This Row],[43955]]</f>
        <v>0</v>
      </c>
      <c r="BK638">
        <f>+Casos_PN_CORR[[#This Row],[43957]]-Casos_PN_CORR[[#This Row],[43956]]</f>
        <v>0</v>
      </c>
      <c r="BL638">
        <f>+Casos_PN_CORR[[#This Row],[43958]]-Casos_PN_CORR[[#This Row],[43957]]</f>
        <v>0</v>
      </c>
      <c r="BM638">
        <f>+Casos_PN_CORR[[#This Row],[43959]]-Casos_PN_CORR[[#This Row],[43958]]</f>
        <v>0</v>
      </c>
      <c r="BN638">
        <f>+Casos_PN_CORR[[#This Row],[43960]]-Casos_PN_CORR[[#This Row],[43959]]</f>
        <v>0</v>
      </c>
      <c r="BO638">
        <f>+Casos_PN_CORR[[#This Row],[43961]]-Casos_PN_CORR[[#This Row],[43960]]</f>
        <v>0</v>
      </c>
      <c r="BP638">
        <f>+Casos_PN_CORR[[#This Row],[43962]]-Casos_PN_CORR[[#This Row],[43961]]</f>
        <v>0</v>
      </c>
      <c r="BQ638">
        <f>+Casos_PN_CORR[[#This Row],[43963]]-Casos_PN_CORR[[#This Row],[43962]]</f>
        <v>0</v>
      </c>
      <c r="BR638">
        <f>+Casos_PN_CORR[[#This Row],[43964]]-Casos_PN_CORR[[#This Row],[43963]]</f>
        <v>0</v>
      </c>
      <c r="BS638">
        <f>+Casos_PN_CORR[[#This Row],[43965]]-Casos_PN_CORR[[#This Row],[43964]]</f>
        <v>0</v>
      </c>
      <c r="BT638">
        <f>+Casos_PN_CORR[[#This Row],[43966]]-Casos_PN_CORR[[#This Row],[43965]]</f>
        <v>0</v>
      </c>
      <c r="BU638">
        <f>+Casos_PN_CORR[[#This Row],[43967]]-Casos_PN_CORR[[#This Row],[43966]]</f>
        <v>0</v>
      </c>
      <c r="BV638">
        <f>+Casos_PN_CORR[[#This Row],[43968]]-Casos_PN_CORR[[#This Row],[43967]]</f>
        <v>0</v>
      </c>
      <c r="BW638">
        <f>+Casos_PN_CORR[[#This Row],[43969]]-Casos_PN_CORR[[#This Row],[43968]]</f>
        <v>0</v>
      </c>
      <c r="BX638">
        <f>+Casos_PN_CORR[[#This Row],[43970]]-Casos_PN_CORR[[#This Row],[43969]]</f>
        <v>0</v>
      </c>
      <c r="BY638">
        <f>+Casos_PN_CORR[[#This Row],[43971]]-Casos_PN_CORR[[#This Row],[43970]]</f>
        <v>0</v>
      </c>
      <c r="BZ638">
        <f>+Casos_PN_CORR[[#This Row],[43972]]-Casos_PN_CORR[[#This Row],[43971]]</f>
        <v>0</v>
      </c>
      <c r="CA638">
        <f>+Casos_PN_CORR[[#This Row],[43973]]-Casos_PN_CORR[[#This Row],[43972]]</f>
        <v>0</v>
      </c>
      <c r="CB638">
        <f>+Casos_PN_CORR[[#This Row],[43974]]-Casos_PN_CORR[[#This Row],[43973]]</f>
        <v>0</v>
      </c>
      <c r="CC638">
        <f>+Casos_PN_CORR[[#This Row],[43975]]-Casos_PN_CORR[[#This Row],[43974]]</f>
        <v>0</v>
      </c>
      <c r="CD638">
        <f>+Casos_PN_CORR[[#This Row],[43976]]-Casos_PN_CORR[[#This Row],[43975]]</f>
        <v>0</v>
      </c>
      <c r="CE638">
        <f>+Casos_PN_CORR[[#This Row],[43977]]-Casos_PN_CORR[[#This Row],[43976]]</f>
        <v>0</v>
      </c>
      <c r="CF638">
        <f>+Casos_PN_CORR[[#This Row],[43978]]-Casos_PN_CORR[[#This Row],[43977]]</f>
        <v>0</v>
      </c>
      <c r="CG638">
        <f>+Casos_PN_CORR[[#This Row],[43979]]-Casos_PN_CORR[[#This Row],[43978]]</f>
        <v>0</v>
      </c>
      <c r="CH638">
        <f>+Casos_PN_CORR[[#This Row],[43980]]-Casos_PN_CORR[[#This Row],[43979]]</f>
        <v>0</v>
      </c>
      <c r="CI638">
        <f>+Casos_PN_CORR[[#This Row],[43981]]-Casos_PN_CORR[[#This Row],[43980]]</f>
        <v>0</v>
      </c>
      <c r="CJ638">
        <f>+Casos_PN_CORR[[#This Row],[43982]]-Casos_PN_CORR[[#This Row],[43981]]</f>
        <v>0</v>
      </c>
      <c r="CK638">
        <f>+Casos_PN_CORR[[#This Row],[43983]]-Casos_PN_CORR[[#This Row],[43982]]</f>
        <v>0</v>
      </c>
      <c r="CL638">
        <f>+Casos_PN_CORR[[#This Row],[43984]]-Casos_PN_CORR[[#This Row],[43983]]</f>
        <v>0</v>
      </c>
      <c r="CM638">
        <f>+Casos_PN_CORR[[#This Row],[43985]]-Casos_PN_CORR[[#This Row],[43984]]</f>
        <v>0</v>
      </c>
      <c r="CN638">
        <f>+Casos_PN_CORR[[#This Row],[43986]]-Casos_PN_CORR[[#This Row],[43985]]</f>
        <v>0</v>
      </c>
      <c r="CO638">
        <f>+Casos_PN_CORR[[#This Row],[43987]]-Casos_PN_CORR[[#This Row],[43986]]</f>
        <v>0</v>
      </c>
      <c r="CP638">
        <f>+Casos_PN_CORR[[#This Row],[43988]]-Casos_PN_CORR[[#This Row],[43987]]</f>
        <v>0</v>
      </c>
      <c r="CQ638">
        <f>+Casos_PN_CORR[[#This Row],[43989]]-Casos_PN_CORR[[#This Row],[43988]]</f>
        <v>0</v>
      </c>
      <c r="CR638">
        <f>+Casos_PN_CORR[[#This Row],[43990]]-Casos_PN_CORR[[#This Row],[43989]]</f>
        <v>0</v>
      </c>
      <c r="CS638">
        <f>+Casos_PN_CORR[[#This Row],[43991]]-Casos_PN_CORR[[#This Row],[43990]]</f>
        <v>0</v>
      </c>
      <c r="CT638">
        <f>+Casos_PN_CORR[[#This Row],[43992]]-Casos_PN_CORR[[#This Row],[43991]]</f>
        <v>0</v>
      </c>
      <c r="CU638">
        <f>+Casos_PN_CORR[[#This Row],[43993]]-Casos_PN_CORR[[#This Row],[43992]]</f>
        <v>0</v>
      </c>
    </row>
    <row r="639" spans="1:99" x14ac:dyDescent="0.3">
      <c r="A639">
        <v>20609</v>
      </c>
      <c r="B639" s="2" t="s">
        <v>212</v>
      </c>
      <c r="C639" s="2" t="s">
        <v>213</v>
      </c>
      <c r="D639" s="2" t="s">
        <v>431</v>
      </c>
      <c r="E639" s="4">
        <f t="shared" si="9"/>
        <v>0</v>
      </c>
      <c r="F639">
        <f>+Casos_PN_CORR[[#This Row],[43900]]</f>
        <v>0</v>
      </c>
      <c r="G639">
        <f>+Casos_PN_CORR[[#This Row],[43901]]-Casos_PN_CORR[[#This Row],[43900]]</f>
        <v>0</v>
      </c>
      <c r="H639">
        <f>+Casos_PN_CORR[[#This Row],[43902]]-Casos_PN_CORR[[#This Row],[43901]]</f>
        <v>0</v>
      </c>
      <c r="I639">
        <f>+Casos_PN_CORR[[#This Row],[43903]]-Casos_PN_CORR[[#This Row],[43902]]</f>
        <v>0</v>
      </c>
      <c r="J639">
        <f>+Casos_PN_CORR[[#This Row],[43904]]-Casos_PN_CORR[[#This Row],[43903]]</f>
        <v>0</v>
      </c>
      <c r="K639">
        <f>+Casos_PN_CORR[[#This Row],[43905]]-Casos_PN_CORR[[#This Row],[43904]]</f>
        <v>0</v>
      </c>
      <c r="L639">
        <f>+Casos_PN_CORR[[#This Row],[43906]]-Casos_PN_CORR[[#This Row],[43905]]</f>
        <v>0</v>
      </c>
      <c r="M639">
        <f>+Casos_PN_CORR[[#This Row],[43907]]-Casos_PN_CORR[[#This Row],[43906]]</f>
        <v>0</v>
      </c>
      <c r="N639">
        <f>+Casos_PN_CORR[[#This Row],[43908]]-Casos_PN_CORR[[#This Row],[43907]]</f>
        <v>0</v>
      </c>
      <c r="O639">
        <f>+Casos_PN_CORR[[#This Row],[43909]]-Casos_PN_CORR[[#This Row],[43908]]</f>
        <v>0</v>
      </c>
      <c r="P639">
        <f>+Casos_PN_CORR[[#This Row],[43910]]-Casos_PN_CORR[[#This Row],[43909]]</f>
        <v>0</v>
      </c>
      <c r="Q639">
        <f>+Casos_PN_CORR[[#This Row],[43911]]-Casos_PN_CORR[[#This Row],[43910]]</f>
        <v>0</v>
      </c>
      <c r="R639">
        <f>+Casos_PN_CORR[[#This Row],[43912]]-Casos_PN_CORR[[#This Row],[43911]]</f>
        <v>0</v>
      </c>
      <c r="S639">
        <f>+Casos_PN_CORR[[#This Row],[43913]]-Casos_PN_CORR[[#This Row],[43912]]</f>
        <v>0</v>
      </c>
      <c r="T639">
        <f>+Casos_PN_CORR[[#This Row],[43914]]-Casos_PN_CORR[[#This Row],[43913]]</f>
        <v>0</v>
      </c>
      <c r="U639">
        <f>+Casos_PN_CORR[[#This Row],[43915]]-Casos_PN_CORR[[#This Row],[43914]]</f>
        <v>0</v>
      </c>
      <c r="V639">
        <f>+Casos_PN_CORR[[#This Row],[43916]]-Casos_PN_CORR[[#This Row],[43915]]</f>
        <v>0</v>
      </c>
      <c r="W639">
        <f>+Casos_PN_CORR[[#This Row],[43917]]-Casos_PN_CORR[[#This Row],[43916]]</f>
        <v>0</v>
      </c>
      <c r="X639">
        <f>+Casos_PN_CORR[[#This Row],[43918]]-Casos_PN_CORR[[#This Row],[43917]]</f>
        <v>0</v>
      </c>
      <c r="Y639">
        <f>+Casos_PN_CORR[[#This Row],[43919]]-Casos_PN_CORR[[#This Row],[43918]]</f>
        <v>0</v>
      </c>
      <c r="Z639">
        <f>+Casos_PN_CORR[[#This Row],[43920]]-Casos_PN_CORR[[#This Row],[43919]]</f>
        <v>0</v>
      </c>
      <c r="AA639">
        <f>+Casos_PN_CORR[[#This Row],[43921]]-Casos_PN_CORR[[#This Row],[43920]]</f>
        <v>0</v>
      </c>
      <c r="AB639">
        <f>+Casos_PN_CORR[[#This Row],[43922]]-Casos_PN_CORR[[#This Row],[43921]]</f>
        <v>0</v>
      </c>
      <c r="AC639">
        <f>+Casos_PN_CORR[[#This Row],[43923]]-Casos_PN_CORR[[#This Row],[43922]]</f>
        <v>0</v>
      </c>
      <c r="AD639">
        <f>+Casos_PN_CORR[[#This Row],[43924]]-Casos_PN_CORR[[#This Row],[43923]]</f>
        <v>0</v>
      </c>
      <c r="AE639">
        <f>+Casos_PN_CORR[[#This Row],[43925]]-Casos_PN_CORR[[#This Row],[43924]]</f>
        <v>0</v>
      </c>
      <c r="AF639">
        <f>+Casos_PN_CORR[[#This Row],[43926]]-Casos_PN_CORR[[#This Row],[43925]]</f>
        <v>0</v>
      </c>
      <c r="AG639">
        <f>+Casos_PN_CORR[[#This Row],[43927]]-Casos_PN_CORR[[#This Row],[43926]]</f>
        <v>0</v>
      </c>
      <c r="AH639">
        <f>+Casos_PN_CORR[[#This Row],[43928]]-Casos_PN_CORR[[#This Row],[43927]]</f>
        <v>0</v>
      </c>
      <c r="AI639">
        <f>+Casos_PN_CORR[[#This Row],[43929]]-Casos_PN_CORR[[#This Row],[43928]]</f>
        <v>0</v>
      </c>
      <c r="AJ639">
        <f>+Casos_PN_CORR[[#This Row],[43930]]-Casos_PN_CORR[[#This Row],[43929]]</f>
        <v>0</v>
      </c>
      <c r="AK639">
        <f>+Casos_PN_CORR[[#This Row],[43931]]-Casos_PN_CORR[[#This Row],[43930]]</f>
        <v>0</v>
      </c>
      <c r="AL639">
        <f>+Casos_PN_CORR[[#This Row],[43932]]-Casos_PN_CORR[[#This Row],[43931]]</f>
        <v>0</v>
      </c>
      <c r="AM639">
        <f>+Casos_PN_CORR[[#This Row],[43933]]-Casos_PN_CORR[[#This Row],[43932]]</f>
        <v>0</v>
      </c>
      <c r="AN639">
        <f>+Casos_PN_CORR[[#This Row],[43934]]-Casos_PN_CORR[[#This Row],[43933]]</f>
        <v>0</v>
      </c>
      <c r="AO639">
        <f>+Casos_PN_CORR[[#This Row],[43935]]-Casos_PN_CORR[[#This Row],[43934]]</f>
        <v>0</v>
      </c>
      <c r="AP639">
        <f>+Casos_PN_CORR[[#This Row],[43936]]-Casos_PN_CORR[[#This Row],[43935]]</f>
        <v>0</v>
      </c>
      <c r="AQ639">
        <f>+Casos_PN_CORR[[#This Row],[43937]]-Casos_PN_CORR[[#This Row],[43936]]</f>
        <v>0</v>
      </c>
      <c r="AR639">
        <f>+Casos_PN_CORR[[#This Row],[43938]]-Casos_PN_CORR[[#This Row],[43937]]</f>
        <v>0</v>
      </c>
      <c r="AS639">
        <f>+Casos_PN_CORR[[#This Row],[43939]]-Casos_PN_CORR[[#This Row],[43938]]</f>
        <v>0</v>
      </c>
      <c r="AT639">
        <f>+Casos_PN_CORR[[#This Row],[43940]]-Casos_PN_CORR[[#This Row],[43939]]</f>
        <v>0</v>
      </c>
      <c r="AU639">
        <f>+Casos_PN_CORR[[#This Row],[43941]]-Casos_PN_CORR[[#This Row],[43940]]</f>
        <v>0</v>
      </c>
      <c r="AV639">
        <f>+Casos_PN_CORR[[#This Row],[43942]]-Casos_PN_CORR[[#This Row],[43941]]</f>
        <v>0</v>
      </c>
      <c r="AW639">
        <f>+Casos_PN_CORR[[#This Row],[43943]]-Casos_PN_CORR[[#This Row],[43942]]</f>
        <v>0</v>
      </c>
      <c r="AX639">
        <f>+Casos_PN_CORR[[#This Row],[43944]]-Casos_PN_CORR[[#This Row],[43943]]</f>
        <v>0</v>
      </c>
      <c r="AY639">
        <f>+Casos_PN_CORR[[#This Row],[43945]]-Casos_PN_CORR[[#This Row],[43944]]</f>
        <v>0</v>
      </c>
      <c r="AZ639">
        <f>+Casos_PN_CORR[[#This Row],[43946]]-Casos_PN_CORR[[#This Row],[43945]]</f>
        <v>0</v>
      </c>
      <c r="BA639">
        <f>+Casos_PN_CORR[[#This Row],[43947]]-Casos_PN_CORR[[#This Row],[43946]]</f>
        <v>0</v>
      </c>
      <c r="BB639">
        <f>+Casos_PN_CORR[[#This Row],[43948]]-Casos_PN_CORR[[#This Row],[43947]]</f>
        <v>0</v>
      </c>
      <c r="BC639">
        <f>+Casos_PN_CORR[[#This Row],[43949]]-Casos_PN_CORR[[#This Row],[43948]]</f>
        <v>0</v>
      </c>
      <c r="BD639">
        <f>+Casos_PN_CORR[[#This Row],[43950]]-Casos_PN_CORR[[#This Row],[43949]]</f>
        <v>0</v>
      </c>
      <c r="BE639">
        <f>+Casos_PN_CORR[[#This Row],[43951]]-Casos_PN_CORR[[#This Row],[43950]]</f>
        <v>0</v>
      </c>
      <c r="BF639">
        <f>+Casos_PN_CORR[[#This Row],[43952]]-Casos_PN_CORR[[#This Row],[43951]]</f>
        <v>0</v>
      </c>
      <c r="BG639">
        <f>+Casos_PN_CORR[[#This Row],[43953]]-Casos_PN_CORR[[#This Row],[43952]]</f>
        <v>0</v>
      </c>
      <c r="BH639">
        <f>+Casos_PN_CORR[[#This Row],[43954]]-Casos_PN_CORR[[#This Row],[43953]]</f>
        <v>0</v>
      </c>
      <c r="BI639">
        <f>+Casos_PN_CORR[[#This Row],[43955]]-Casos_PN_CORR[[#This Row],[43954]]</f>
        <v>0</v>
      </c>
      <c r="BJ639">
        <f>+Casos_PN_CORR[[#This Row],[43956]]-Casos_PN_CORR[[#This Row],[43955]]</f>
        <v>0</v>
      </c>
      <c r="BK639">
        <f>+Casos_PN_CORR[[#This Row],[43957]]-Casos_PN_CORR[[#This Row],[43956]]</f>
        <v>0</v>
      </c>
      <c r="BL639">
        <f>+Casos_PN_CORR[[#This Row],[43958]]-Casos_PN_CORR[[#This Row],[43957]]</f>
        <v>0</v>
      </c>
      <c r="BM639">
        <f>+Casos_PN_CORR[[#This Row],[43959]]-Casos_PN_CORR[[#This Row],[43958]]</f>
        <v>0</v>
      </c>
      <c r="BN639">
        <f>+Casos_PN_CORR[[#This Row],[43960]]-Casos_PN_CORR[[#This Row],[43959]]</f>
        <v>0</v>
      </c>
      <c r="BO639">
        <f>+Casos_PN_CORR[[#This Row],[43961]]-Casos_PN_CORR[[#This Row],[43960]]</f>
        <v>0</v>
      </c>
      <c r="BP639">
        <f>+Casos_PN_CORR[[#This Row],[43962]]-Casos_PN_CORR[[#This Row],[43961]]</f>
        <v>0</v>
      </c>
      <c r="BQ639">
        <f>+Casos_PN_CORR[[#This Row],[43963]]-Casos_PN_CORR[[#This Row],[43962]]</f>
        <v>0</v>
      </c>
      <c r="BR639">
        <f>+Casos_PN_CORR[[#This Row],[43964]]-Casos_PN_CORR[[#This Row],[43963]]</f>
        <v>0</v>
      </c>
      <c r="BS639">
        <f>+Casos_PN_CORR[[#This Row],[43965]]-Casos_PN_CORR[[#This Row],[43964]]</f>
        <v>0</v>
      </c>
      <c r="BT639">
        <f>+Casos_PN_CORR[[#This Row],[43966]]-Casos_PN_CORR[[#This Row],[43965]]</f>
        <v>0</v>
      </c>
      <c r="BU639">
        <f>+Casos_PN_CORR[[#This Row],[43967]]-Casos_PN_CORR[[#This Row],[43966]]</f>
        <v>0</v>
      </c>
      <c r="BV639">
        <f>+Casos_PN_CORR[[#This Row],[43968]]-Casos_PN_CORR[[#This Row],[43967]]</f>
        <v>0</v>
      </c>
      <c r="BW639">
        <f>+Casos_PN_CORR[[#This Row],[43969]]-Casos_PN_CORR[[#This Row],[43968]]</f>
        <v>0</v>
      </c>
      <c r="BX639">
        <f>+Casos_PN_CORR[[#This Row],[43970]]-Casos_PN_CORR[[#This Row],[43969]]</f>
        <v>0</v>
      </c>
      <c r="BY639">
        <f>+Casos_PN_CORR[[#This Row],[43971]]-Casos_PN_CORR[[#This Row],[43970]]</f>
        <v>0</v>
      </c>
      <c r="BZ639">
        <f>+Casos_PN_CORR[[#This Row],[43972]]-Casos_PN_CORR[[#This Row],[43971]]</f>
        <v>0</v>
      </c>
      <c r="CA639">
        <f>+Casos_PN_CORR[[#This Row],[43973]]-Casos_PN_CORR[[#This Row],[43972]]</f>
        <v>0</v>
      </c>
      <c r="CB639">
        <f>+Casos_PN_CORR[[#This Row],[43974]]-Casos_PN_CORR[[#This Row],[43973]]</f>
        <v>0</v>
      </c>
      <c r="CC639">
        <f>+Casos_PN_CORR[[#This Row],[43975]]-Casos_PN_CORR[[#This Row],[43974]]</f>
        <v>0</v>
      </c>
      <c r="CD639">
        <f>+Casos_PN_CORR[[#This Row],[43976]]-Casos_PN_CORR[[#This Row],[43975]]</f>
        <v>0</v>
      </c>
      <c r="CE639">
        <f>+Casos_PN_CORR[[#This Row],[43977]]-Casos_PN_CORR[[#This Row],[43976]]</f>
        <v>0</v>
      </c>
      <c r="CF639">
        <f>+Casos_PN_CORR[[#This Row],[43978]]-Casos_PN_CORR[[#This Row],[43977]]</f>
        <v>0</v>
      </c>
      <c r="CG639">
        <f>+Casos_PN_CORR[[#This Row],[43979]]-Casos_PN_CORR[[#This Row],[43978]]</f>
        <v>0</v>
      </c>
      <c r="CH639">
        <f>+Casos_PN_CORR[[#This Row],[43980]]-Casos_PN_CORR[[#This Row],[43979]]</f>
        <v>0</v>
      </c>
      <c r="CI639">
        <f>+Casos_PN_CORR[[#This Row],[43981]]-Casos_PN_CORR[[#This Row],[43980]]</f>
        <v>0</v>
      </c>
      <c r="CJ639">
        <f>+Casos_PN_CORR[[#This Row],[43982]]-Casos_PN_CORR[[#This Row],[43981]]</f>
        <v>0</v>
      </c>
      <c r="CK639">
        <f>+Casos_PN_CORR[[#This Row],[43983]]-Casos_PN_CORR[[#This Row],[43982]]</f>
        <v>0</v>
      </c>
      <c r="CL639">
        <f>+Casos_PN_CORR[[#This Row],[43984]]-Casos_PN_CORR[[#This Row],[43983]]</f>
        <v>0</v>
      </c>
      <c r="CM639">
        <f>+Casos_PN_CORR[[#This Row],[43985]]-Casos_PN_CORR[[#This Row],[43984]]</f>
        <v>0</v>
      </c>
      <c r="CN639">
        <f>+Casos_PN_CORR[[#This Row],[43986]]-Casos_PN_CORR[[#This Row],[43985]]</f>
        <v>0</v>
      </c>
      <c r="CO639">
        <f>+Casos_PN_CORR[[#This Row],[43987]]-Casos_PN_CORR[[#This Row],[43986]]</f>
        <v>0</v>
      </c>
      <c r="CP639">
        <f>+Casos_PN_CORR[[#This Row],[43988]]-Casos_PN_CORR[[#This Row],[43987]]</f>
        <v>0</v>
      </c>
      <c r="CQ639">
        <f>+Casos_PN_CORR[[#This Row],[43989]]-Casos_PN_CORR[[#This Row],[43988]]</f>
        <v>0</v>
      </c>
      <c r="CR639">
        <f>+Casos_PN_CORR[[#This Row],[43990]]-Casos_PN_CORR[[#This Row],[43989]]</f>
        <v>0</v>
      </c>
      <c r="CS639">
        <f>+Casos_PN_CORR[[#This Row],[43991]]-Casos_PN_CORR[[#This Row],[43990]]</f>
        <v>0</v>
      </c>
      <c r="CT639">
        <f>+Casos_PN_CORR[[#This Row],[43992]]-Casos_PN_CORR[[#This Row],[43991]]</f>
        <v>0</v>
      </c>
      <c r="CU639">
        <f>+Casos_PN_CORR[[#This Row],[43993]]-Casos_PN_CORR[[#This Row],[43992]]</f>
        <v>0</v>
      </c>
    </row>
    <row r="640" spans="1:99" x14ac:dyDescent="0.3">
      <c r="A640">
        <v>120706</v>
      </c>
      <c r="B640" s="2" t="s">
        <v>191</v>
      </c>
      <c r="C640" s="2" t="s">
        <v>296</v>
      </c>
      <c r="D640" s="2" t="s">
        <v>763</v>
      </c>
      <c r="E640" s="4">
        <f t="shared" si="9"/>
        <v>0</v>
      </c>
      <c r="F640">
        <f>+Casos_PN_CORR[[#This Row],[43900]]</f>
        <v>0</v>
      </c>
      <c r="G640">
        <f>+Casos_PN_CORR[[#This Row],[43901]]-Casos_PN_CORR[[#This Row],[43900]]</f>
        <v>0</v>
      </c>
      <c r="H640">
        <f>+Casos_PN_CORR[[#This Row],[43902]]-Casos_PN_CORR[[#This Row],[43901]]</f>
        <v>0</v>
      </c>
      <c r="I640">
        <f>+Casos_PN_CORR[[#This Row],[43903]]-Casos_PN_CORR[[#This Row],[43902]]</f>
        <v>0</v>
      </c>
      <c r="J640">
        <f>+Casos_PN_CORR[[#This Row],[43904]]-Casos_PN_CORR[[#This Row],[43903]]</f>
        <v>0</v>
      </c>
      <c r="K640">
        <f>+Casos_PN_CORR[[#This Row],[43905]]-Casos_PN_CORR[[#This Row],[43904]]</f>
        <v>0</v>
      </c>
      <c r="L640">
        <f>+Casos_PN_CORR[[#This Row],[43906]]-Casos_PN_CORR[[#This Row],[43905]]</f>
        <v>0</v>
      </c>
      <c r="M640">
        <f>+Casos_PN_CORR[[#This Row],[43907]]-Casos_PN_CORR[[#This Row],[43906]]</f>
        <v>0</v>
      </c>
      <c r="N640">
        <f>+Casos_PN_CORR[[#This Row],[43908]]-Casos_PN_CORR[[#This Row],[43907]]</f>
        <v>0</v>
      </c>
      <c r="O640">
        <f>+Casos_PN_CORR[[#This Row],[43909]]-Casos_PN_CORR[[#This Row],[43908]]</f>
        <v>0</v>
      </c>
      <c r="P640">
        <f>+Casos_PN_CORR[[#This Row],[43910]]-Casos_PN_CORR[[#This Row],[43909]]</f>
        <v>0</v>
      </c>
      <c r="Q640">
        <f>+Casos_PN_CORR[[#This Row],[43911]]-Casos_PN_CORR[[#This Row],[43910]]</f>
        <v>0</v>
      </c>
      <c r="R640">
        <f>+Casos_PN_CORR[[#This Row],[43912]]-Casos_PN_CORR[[#This Row],[43911]]</f>
        <v>0</v>
      </c>
      <c r="S640">
        <f>+Casos_PN_CORR[[#This Row],[43913]]-Casos_PN_CORR[[#This Row],[43912]]</f>
        <v>0</v>
      </c>
      <c r="T640">
        <f>+Casos_PN_CORR[[#This Row],[43914]]-Casos_PN_CORR[[#This Row],[43913]]</f>
        <v>0</v>
      </c>
      <c r="U640">
        <f>+Casos_PN_CORR[[#This Row],[43915]]-Casos_PN_CORR[[#This Row],[43914]]</f>
        <v>0</v>
      </c>
      <c r="V640">
        <f>+Casos_PN_CORR[[#This Row],[43916]]-Casos_PN_CORR[[#This Row],[43915]]</f>
        <v>0</v>
      </c>
      <c r="W640">
        <f>+Casos_PN_CORR[[#This Row],[43917]]-Casos_PN_CORR[[#This Row],[43916]]</f>
        <v>0</v>
      </c>
      <c r="X640">
        <f>+Casos_PN_CORR[[#This Row],[43918]]-Casos_PN_CORR[[#This Row],[43917]]</f>
        <v>0</v>
      </c>
      <c r="Y640">
        <f>+Casos_PN_CORR[[#This Row],[43919]]-Casos_PN_CORR[[#This Row],[43918]]</f>
        <v>0</v>
      </c>
      <c r="Z640">
        <f>+Casos_PN_CORR[[#This Row],[43920]]-Casos_PN_CORR[[#This Row],[43919]]</f>
        <v>0</v>
      </c>
      <c r="AA640">
        <f>+Casos_PN_CORR[[#This Row],[43921]]-Casos_PN_CORR[[#This Row],[43920]]</f>
        <v>0</v>
      </c>
      <c r="AB640">
        <f>+Casos_PN_CORR[[#This Row],[43922]]-Casos_PN_CORR[[#This Row],[43921]]</f>
        <v>0</v>
      </c>
      <c r="AC640">
        <f>+Casos_PN_CORR[[#This Row],[43923]]-Casos_PN_CORR[[#This Row],[43922]]</f>
        <v>0</v>
      </c>
      <c r="AD640">
        <f>+Casos_PN_CORR[[#This Row],[43924]]-Casos_PN_CORR[[#This Row],[43923]]</f>
        <v>0</v>
      </c>
      <c r="AE640">
        <f>+Casos_PN_CORR[[#This Row],[43925]]-Casos_PN_CORR[[#This Row],[43924]]</f>
        <v>0</v>
      </c>
      <c r="AF640">
        <f>+Casos_PN_CORR[[#This Row],[43926]]-Casos_PN_CORR[[#This Row],[43925]]</f>
        <v>0</v>
      </c>
      <c r="AG640">
        <f>+Casos_PN_CORR[[#This Row],[43927]]-Casos_PN_CORR[[#This Row],[43926]]</f>
        <v>0</v>
      </c>
      <c r="AH640">
        <f>+Casos_PN_CORR[[#This Row],[43928]]-Casos_PN_CORR[[#This Row],[43927]]</f>
        <v>0</v>
      </c>
      <c r="AI640">
        <f>+Casos_PN_CORR[[#This Row],[43929]]-Casos_PN_CORR[[#This Row],[43928]]</f>
        <v>0</v>
      </c>
      <c r="AJ640">
        <f>+Casos_PN_CORR[[#This Row],[43930]]-Casos_PN_CORR[[#This Row],[43929]]</f>
        <v>0</v>
      </c>
      <c r="AK640">
        <f>+Casos_PN_CORR[[#This Row],[43931]]-Casos_PN_CORR[[#This Row],[43930]]</f>
        <v>0</v>
      </c>
      <c r="AL640">
        <f>+Casos_PN_CORR[[#This Row],[43932]]-Casos_PN_CORR[[#This Row],[43931]]</f>
        <v>0</v>
      </c>
      <c r="AM640">
        <f>+Casos_PN_CORR[[#This Row],[43933]]-Casos_PN_CORR[[#This Row],[43932]]</f>
        <v>0</v>
      </c>
      <c r="AN640">
        <f>+Casos_PN_CORR[[#This Row],[43934]]-Casos_PN_CORR[[#This Row],[43933]]</f>
        <v>0</v>
      </c>
      <c r="AO640">
        <f>+Casos_PN_CORR[[#This Row],[43935]]-Casos_PN_CORR[[#This Row],[43934]]</f>
        <v>0</v>
      </c>
      <c r="AP640">
        <f>+Casos_PN_CORR[[#This Row],[43936]]-Casos_PN_CORR[[#This Row],[43935]]</f>
        <v>0</v>
      </c>
      <c r="AQ640">
        <f>+Casos_PN_CORR[[#This Row],[43937]]-Casos_PN_CORR[[#This Row],[43936]]</f>
        <v>0</v>
      </c>
      <c r="AR640">
        <f>+Casos_PN_CORR[[#This Row],[43938]]-Casos_PN_CORR[[#This Row],[43937]]</f>
        <v>0</v>
      </c>
      <c r="AS640">
        <f>+Casos_PN_CORR[[#This Row],[43939]]-Casos_PN_CORR[[#This Row],[43938]]</f>
        <v>0</v>
      </c>
      <c r="AT640">
        <f>+Casos_PN_CORR[[#This Row],[43940]]-Casos_PN_CORR[[#This Row],[43939]]</f>
        <v>0</v>
      </c>
      <c r="AU640">
        <f>+Casos_PN_CORR[[#This Row],[43941]]-Casos_PN_CORR[[#This Row],[43940]]</f>
        <v>0</v>
      </c>
      <c r="AV640">
        <f>+Casos_PN_CORR[[#This Row],[43942]]-Casos_PN_CORR[[#This Row],[43941]]</f>
        <v>0</v>
      </c>
      <c r="AW640">
        <f>+Casos_PN_CORR[[#This Row],[43943]]-Casos_PN_CORR[[#This Row],[43942]]</f>
        <v>0</v>
      </c>
      <c r="AX640">
        <f>+Casos_PN_CORR[[#This Row],[43944]]-Casos_PN_CORR[[#This Row],[43943]]</f>
        <v>0</v>
      </c>
      <c r="AY640">
        <f>+Casos_PN_CORR[[#This Row],[43945]]-Casos_PN_CORR[[#This Row],[43944]]</f>
        <v>0</v>
      </c>
      <c r="AZ640">
        <f>+Casos_PN_CORR[[#This Row],[43946]]-Casos_PN_CORR[[#This Row],[43945]]</f>
        <v>0</v>
      </c>
      <c r="BA640">
        <f>+Casos_PN_CORR[[#This Row],[43947]]-Casos_PN_CORR[[#This Row],[43946]]</f>
        <v>0</v>
      </c>
      <c r="BB640">
        <f>+Casos_PN_CORR[[#This Row],[43948]]-Casos_PN_CORR[[#This Row],[43947]]</f>
        <v>0</v>
      </c>
      <c r="BC640">
        <f>+Casos_PN_CORR[[#This Row],[43949]]-Casos_PN_CORR[[#This Row],[43948]]</f>
        <v>0</v>
      </c>
      <c r="BD640">
        <f>+Casos_PN_CORR[[#This Row],[43950]]-Casos_PN_CORR[[#This Row],[43949]]</f>
        <v>0</v>
      </c>
      <c r="BE640">
        <f>+Casos_PN_CORR[[#This Row],[43951]]-Casos_PN_CORR[[#This Row],[43950]]</f>
        <v>0</v>
      </c>
      <c r="BF640">
        <f>+Casos_PN_CORR[[#This Row],[43952]]-Casos_PN_CORR[[#This Row],[43951]]</f>
        <v>0</v>
      </c>
      <c r="BG640">
        <f>+Casos_PN_CORR[[#This Row],[43953]]-Casos_PN_CORR[[#This Row],[43952]]</f>
        <v>0</v>
      </c>
      <c r="BH640">
        <f>+Casos_PN_CORR[[#This Row],[43954]]-Casos_PN_CORR[[#This Row],[43953]]</f>
        <v>0</v>
      </c>
      <c r="BI640">
        <f>+Casos_PN_CORR[[#This Row],[43955]]-Casos_PN_CORR[[#This Row],[43954]]</f>
        <v>0</v>
      </c>
      <c r="BJ640">
        <f>+Casos_PN_CORR[[#This Row],[43956]]-Casos_PN_CORR[[#This Row],[43955]]</f>
        <v>0</v>
      </c>
      <c r="BK640">
        <f>+Casos_PN_CORR[[#This Row],[43957]]-Casos_PN_CORR[[#This Row],[43956]]</f>
        <v>0</v>
      </c>
      <c r="BL640">
        <f>+Casos_PN_CORR[[#This Row],[43958]]-Casos_PN_CORR[[#This Row],[43957]]</f>
        <v>0</v>
      </c>
      <c r="BM640">
        <f>+Casos_PN_CORR[[#This Row],[43959]]-Casos_PN_CORR[[#This Row],[43958]]</f>
        <v>0</v>
      </c>
      <c r="BN640">
        <f>+Casos_PN_CORR[[#This Row],[43960]]-Casos_PN_CORR[[#This Row],[43959]]</f>
        <v>0</v>
      </c>
      <c r="BO640">
        <f>+Casos_PN_CORR[[#This Row],[43961]]-Casos_PN_CORR[[#This Row],[43960]]</f>
        <v>0</v>
      </c>
      <c r="BP640">
        <f>+Casos_PN_CORR[[#This Row],[43962]]-Casos_PN_CORR[[#This Row],[43961]]</f>
        <v>0</v>
      </c>
      <c r="BQ640">
        <f>+Casos_PN_CORR[[#This Row],[43963]]-Casos_PN_CORR[[#This Row],[43962]]</f>
        <v>0</v>
      </c>
      <c r="BR640">
        <f>+Casos_PN_CORR[[#This Row],[43964]]-Casos_PN_CORR[[#This Row],[43963]]</f>
        <v>0</v>
      </c>
      <c r="BS640">
        <f>+Casos_PN_CORR[[#This Row],[43965]]-Casos_PN_CORR[[#This Row],[43964]]</f>
        <v>0</v>
      </c>
      <c r="BT640">
        <f>+Casos_PN_CORR[[#This Row],[43966]]-Casos_PN_CORR[[#This Row],[43965]]</f>
        <v>0</v>
      </c>
      <c r="BU640">
        <f>+Casos_PN_CORR[[#This Row],[43967]]-Casos_PN_CORR[[#This Row],[43966]]</f>
        <v>0</v>
      </c>
      <c r="BV640">
        <f>+Casos_PN_CORR[[#This Row],[43968]]-Casos_PN_CORR[[#This Row],[43967]]</f>
        <v>0</v>
      </c>
      <c r="BW640">
        <f>+Casos_PN_CORR[[#This Row],[43969]]-Casos_PN_CORR[[#This Row],[43968]]</f>
        <v>0</v>
      </c>
      <c r="BX640">
        <f>+Casos_PN_CORR[[#This Row],[43970]]-Casos_PN_CORR[[#This Row],[43969]]</f>
        <v>0</v>
      </c>
      <c r="BY640">
        <f>+Casos_PN_CORR[[#This Row],[43971]]-Casos_PN_CORR[[#This Row],[43970]]</f>
        <v>0</v>
      </c>
      <c r="BZ640">
        <f>+Casos_PN_CORR[[#This Row],[43972]]-Casos_PN_CORR[[#This Row],[43971]]</f>
        <v>0</v>
      </c>
      <c r="CA640">
        <f>+Casos_PN_CORR[[#This Row],[43973]]-Casos_PN_CORR[[#This Row],[43972]]</f>
        <v>0</v>
      </c>
      <c r="CB640">
        <f>+Casos_PN_CORR[[#This Row],[43974]]-Casos_PN_CORR[[#This Row],[43973]]</f>
        <v>0</v>
      </c>
      <c r="CC640">
        <f>+Casos_PN_CORR[[#This Row],[43975]]-Casos_PN_CORR[[#This Row],[43974]]</f>
        <v>0</v>
      </c>
      <c r="CD640">
        <f>+Casos_PN_CORR[[#This Row],[43976]]-Casos_PN_CORR[[#This Row],[43975]]</f>
        <v>0</v>
      </c>
      <c r="CE640">
        <f>+Casos_PN_CORR[[#This Row],[43977]]-Casos_PN_CORR[[#This Row],[43976]]</f>
        <v>0</v>
      </c>
      <c r="CF640">
        <f>+Casos_PN_CORR[[#This Row],[43978]]-Casos_PN_CORR[[#This Row],[43977]]</f>
        <v>0</v>
      </c>
      <c r="CG640">
        <f>+Casos_PN_CORR[[#This Row],[43979]]-Casos_PN_CORR[[#This Row],[43978]]</f>
        <v>0</v>
      </c>
      <c r="CH640">
        <f>+Casos_PN_CORR[[#This Row],[43980]]-Casos_PN_CORR[[#This Row],[43979]]</f>
        <v>0</v>
      </c>
      <c r="CI640">
        <f>+Casos_PN_CORR[[#This Row],[43981]]-Casos_PN_CORR[[#This Row],[43980]]</f>
        <v>0</v>
      </c>
      <c r="CJ640">
        <f>+Casos_PN_CORR[[#This Row],[43982]]-Casos_PN_CORR[[#This Row],[43981]]</f>
        <v>0</v>
      </c>
      <c r="CK640">
        <f>+Casos_PN_CORR[[#This Row],[43983]]-Casos_PN_CORR[[#This Row],[43982]]</f>
        <v>0</v>
      </c>
      <c r="CL640">
        <f>+Casos_PN_CORR[[#This Row],[43984]]-Casos_PN_CORR[[#This Row],[43983]]</f>
        <v>0</v>
      </c>
      <c r="CM640">
        <f>+Casos_PN_CORR[[#This Row],[43985]]-Casos_PN_CORR[[#This Row],[43984]]</f>
        <v>0</v>
      </c>
      <c r="CN640">
        <f>+Casos_PN_CORR[[#This Row],[43986]]-Casos_PN_CORR[[#This Row],[43985]]</f>
        <v>0</v>
      </c>
      <c r="CO640">
        <f>+Casos_PN_CORR[[#This Row],[43987]]-Casos_PN_CORR[[#This Row],[43986]]</f>
        <v>0</v>
      </c>
      <c r="CP640">
        <f>+Casos_PN_CORR[[#This Row],[43988]]-Casos_PN_CORR[[#This Row],[43987]]</f>
        <v>0</v>
      </c>
      <c r="CQ640">
        <f>+Casos_PN_CORR[[#This Row],[43989]]-Casos_PN_CORR[[#This Row],[43988]]</f>
        <v>0</v>
      </c>
      <c r="CR640">
        <f>+Casos_PN_CORR[[#This Row],[43990]]-Casos_PN_CORR[[#This Row],[43989]]</f>
        <v>0</v>
      </c>
      <c r="CS640">
        <f>+Casos_PN_CORR[[#This Row],[43991]]-Casos_PN_CORR[[#This Row],[43990]]</f>
        <v>0</v>
      </c>
      <c r="CT640">
        <f>+Casos_PN_CORR[[#This Row],[43992]]-Casos_PN_CORR[[#This Row],[43991]]</f>
        <v>0</v>
      </c>
      <c r="CU640">
        <f>+Casos_PN_CORR[[#This Row],[43993]]-Casos_PN_CORR[[#This Row],[43992]]</f>
        <v>0</v>
      </c>
    </row>
    <row r="641" spans="1:99" x14ac:dyDescent="0.3">
      <c r="A641">
        <v>80819</v>
      </c>
      <c r="B641" s="2" t="s">
        <v>99</v>
      </c>
      <c r="C641" s="2" t="s">
        <v>99</v>
      </c>
      <c r="D641" s="2" t="s">
        <v>101</v>
      </c>
      <c r="E641" s="4">
        <f t="shared" si="9"/>
        <v>0</v>
      </c>
      <c r="F641">
        <f>+Casos_PN_CORR[[#This Row],[43900]]</f>
        <v>0</v>
      </c>
      <c r="G641">
        <f>+Casos_PN_CORR[[#This Row],[43901]]-Casos_PN_CORR[[#This Row],[43900]]</f>
        <v>0</v>
      </c>
      <c r="H641">
        <f>+Casos_PN_CORR[[#This Row],[43902]]-Casos_PN_CORR[[#This Row],[43901]]</f>
        <v>0</v>
      </c>
      <c r="I641">
        <f>+Casos_PN_CORR[[#This Row],[43903]]-Casos_PN_CORR[[#This Row],[43902]]</f>
        <v>0</v>
      </c>
      <c r="J641">
        <f>+Casos_PN_CORR[[#This Row],[43904]]-Casos_PN_CORR[[#This Row],[43903]]</f>
        <v>0</v>
      </c>
      <c r="K641">
        <f>+Casos_PN_CORR[[#This Row],[43905]]-Casos_PN_CORR[[#This Row],[43904]]</f>
        <v>0</v>
      </c>
      <c r="L641">
        <f>+Casos_PN_CORR[[#This Row],[43906]]-Casos_PN_CORR[[#This Row],[43905]]</f>
        <v>0</v>
      </c>
      <c r="M641">
        <f>+Casos_PN_CORR[[#This Row],[43907]]-Casos_PN_CORR[[#This Row],[43906]]</f>
        <v>0</v>
      </c>
      <c r="N641">
        <f>+Casos_PN_CORR[[#This Row],[43908]]-Casos_PN_CORR[[#This Row],[43907]]</f>
        <v>0</v>
      </c>
      <c r="O641">
        <f>+Casos_PN_CORR[[#This Row],[43909]]-Casos_PN_CORR[[#This Row],[43908]]</f>
        <v>0</v>
      </c>
      <c r="P641">
        <f>+Casos_PN_CORR[[#This Row],[43910]]-Casos_PN_CORR[[#This Row],[43909]]</f>
        <v>0</v>
      </c>
      <c r="Q641">
        <f>+Casos_PN_CORR[[#This Row],[43911]]-Casos_PN_CORR[[#This Row],[43910]]</f>
        <v>0</v>
      </c>
      <c r="R641">
        <f>+Casos_PN_CORR[[#This Row],[43912]]-Casos_PN_CORR[[#This Row],[43911]]</f>
        <v>0</v>
      </c>
      <c r="S641">
        <f>+Casos_PN_CORR[[#This Row],[43913]]-Casos_PN_CORR[[#This Row],[43912]]</f>
        <v>0</v>
      </c>
      <c r="T641">
        <f>+Casos_PN_CORR[[#This Row],[43914]]-Casos_PN_CORR[[#This Row],[43913]]</f>
        <v>0</v>
      </c>
      <c r="U641">
        <f>+Casos_PN_CORR[[#This Row],[43915]]-Casos_PN_CORR[[#This Row],[43914]]</f>
        <v>0</v>
      </c>
      <c r="V641">
        <f>+Casos_PN_CORR[[#This Row],[43916]]-Casos_PN_CORR[[#This Row],[43915]]</f>
        <v>0</v>
      </c>
      <c r="W641">
        <f>+Casos_PN_CORR[[#This Row],[43917]]-Casos_PN_CORR[[#This Row],[43916]]</f>
        <v>0</v>
      </c>
      <c r="X641">
        <f>+Casos_PN_CORR[[#This Row],[43918]]-Casos_PN_CORR[[#This Row],[43917]]</f>
        <v>0</v>
      </c>
      <c r="Y641">
        <f>+Casos_PN_CORR[[#This Row],[43919]]-Casos_PN_CORR[[#This Row],[43918]]</f>
        <v>0</v>
      </c>
      <c r="Z641">
        <f>+Casos_PN_CORR[[#This Row],[43920]]-Casos_PN_CORR[[#This Row],[43919]]</f>
        <v>0</v>
      </c>
      <c r="AA641">
        <f>+Casos_PN_CORR[[#This Row],[43921]]-Casos_PN_CORR[[#This Row],[43920]]</f>
        <v>0</v>
      </c>
      <c r="AB641">
        <f>+Casos_PN_CORR[[#This Row],[43922]]-Casos_PN_CORR[[#This Row],[43921]]</f>
        <v>0</v>
      </c>
      <c r="AC641">
        <f>+Casos_PN_CORR[[#This Row],[43923]]-Casos_PN_CORR[[#This Row],[43922]]</f>
        <v>0</v>
      </c>
      <c r="AD641">
        <f>+Casos_PN_CORR[[#This Row],[43924]]-Casos_PN_CORR[[#This Row],[43923]]</f>
        <v>0</v>
      </c>
      <c r="AE641">
        <f>+Casos_PN_CORR[[#This Row],[43925]]-Casos_PN_CORR[[#This Row],[43924]]</f>
        <v>0</v>
      </c>
      <c r="AF641">
        <f>+Casos_PN_CORR[[#This Row],[43926]]-Casos_PN_CORR[[#This Row],[43925]]</f>
        <v>0</v>
      </c>
      <c r="AG641">
        <f>+Casos_PN_CORR[[#This Row],[43927]]-Casos_PN_CORR[[#This Row],[43926]]</f>
        <v>0</v>
      </c>
      <c r="AH641">
        <f>+Casos_PN_CORR[[#This Row],[43928]]-Casos_PN_CORR[[#This Row],[43927]]</f>
        <v>0</v>
      </c>
      <c r="AI641">
        <f>+Casos_PN_CORR[[#This Row],[43929]]-Casos_PN_CORR[[#This Row],[43928]]</f>
        <v>0</v>
      </c>
      <c r="AJ641">
        <f>+Casos_PN_CORR[[#This Row],[43930]]-Casos_PN_CORR[[#This Row],[43929]]</f>
        <v>0</v>
      </c>
      <c r="AK641">
        <f>+Casos_PN_CORR[[#This Row],[43931]]-Casos_PN_CORR[[#This Row],[43930]]</f>
        <v>0</v>
      </c>
      <c r="AL641">
        <f>+Casos_PN_CORR[[#This Row],[43932]]-Casos_PN_CORR[[#This Row],[43931]]</f>
        <v>0</v>
      </c>
      <c r="AM641">
        <f>+Casos_PN_CORR[[#This Row],[43933]]-Casos_PN_CORR[[#This Row],[43932]]</f>
        <v>0</v>
      </c>
      <c r="AN641">
        <f>+Casos_PN_CORR[[#This Row],[43934]]-Casos_PN_CORR[[#This Row],[43933]]</f>
        <v>0</v>
      </c>
      <c r="AO641">
        <f>+Casos_PN_CORR[[#This Row],[43935]]-Casos_PN_CORR[[#This Row],[43934]]</f>
        <v>0</v>
      </c>
      <c r="AP641">
        <f>+Casos_PN_CORR[[#This Row],[43936]]-Casos_PN_CORR[[#This Row],[43935]]</f>
        <v>0</v>
      </c>
      <c r="AQ641">
        <f>+Casos_PN_CORR[[#This Row],[43937]]-Casos_PN_CORR[[#This Row],[43936]]</f>
        <v>0</v>
      </c>
      <c r="AR641">
        <f>+Casos_PN_CORR[[#This Row],[43938]]-Casos_PN_CORR[[#This Row],[43937]]</f>
        <v>0</v>
      </c>
      <c r="AS641">
        <f>+Casos_PN_CORR[[#This Row],[43939]]-Casos_PN_CORR[[#This Row],[43938]]</f>
        <v>0</v>
      </c>
      <c r="AT641">
        <f>+Casos_PN_CORR[[#This Row],[43940]]-Casos_PN_CORR[[#This Row],[43939]]</f>
        <v>0</v>
      </c>
      <c r="AU641">
        <f>+Casos_PN_CORR[[#This Row],[43941]]-Casos_PN_CORR[[#This Row],[43940]]</f>
        <v>0</v>
      </c>
      <c r="AV641">
        <f>+Casos_PN_CORR[[#This Row],[43942]]-Casos_PN_CORR[[#This Row],[43941]]</f>
        <v>0</v>
      </c>
      <c r="AW641">
        <f>+Casos_PN_CORR[[#This Row],[43943]]-Casos_PN_CORR[[#This Row],[43942]]</f>
        <v>0</v>
      </c>
      <c r="AX641">
        <f>+Casos_PN_CORR[[#This Row],[43944]]-Casos_PN_CORR[[#This Row],[43943]]</f>
        <v>0</v>
      </c>
      <c r="AY641">
        <f>+Casos_PN_CORR[[#This Row],[43945]]-Casos_PN_CORR[[#This Row],[43944]]</f>
        <v>0</v>
      </c>
      <c r="AZ641">
        <f>+Casos_PN_CORR[[#This Row],[43946]]-Casos_PN_CORR[[#This Row],[43945]]</f>
        <v>0</v>
      </c>
      <c r="BA641">
        <f>+Casos_PN_CORR[[#This Row],[43947]]-Casos_PN_CORR[[#This Row],[43946]]</f>
        <v>0</v>
      </c>
      <c r="BB641">
        <f>+Casos_PN_CORR[[#This Row],[43948]]-Casos_PN_CORR[[#This Row],[43947]]</f>
        <v>0</v>
      </c>
      <c r="BC641">
        <f>+Casos_PN_CORR[[#This Row],[43949]]-Casos_PN_CORR[[#This Row],[43948]]</f>
        <v>0</v>
      </c>
      <c r="BD641">
        <f>+Casos_PN_CORR[[#This Row],[43950]]-Casos_PN_CORR[[#This Row],[43949]]</f>
        <v>0</v>
      </c>
      <c r="BE641">
        <f>+Casos_PN_CORR[[#This Row],[43951]]-Casos_PN_CORR[[#This Row],[43950]]</f>
        <v>0</v>
      </c>
      <c r="BF641">
        <f>+Casos_PN_CORR[[#This Row],[43952]]-Casos_PN_CORR[[#This Row],[43951]]</f>
        <v>0</v>
      </c>
      <c r="BG641">
        <f>+Casos_PN_CORR[[#This Row],[43953]]-Casos_PN_CORR[[#This Row],[43952]]</f>
        <v>0</v>
      </c>
      <c r="BH641">
        <f>+Casos_PN_CORR[[#This Row],[43954]]-Casos_PN_CORR[[#This Row],[43953]]</f>
        <v>0</v>
      </c>
      <c r="BI641">
        <f>+Casos_PN_CORR[[#This Row],[43955]]-Casos_PN_CORR[[#This Row],[43954]]</f>
        <v>0</v>
      </c>
      <c r="BJ641">
        <f>+Casos_PN_CORR[[#This Row],[43956]]-Casos_PN_CORR[[#This Row],[43955]]</f>
        <v>0</v>
      </c>
      <c r="BK641">
        <f>+Casos_PN_CORR[[#This Row],[43957]]-Casos_PN_CORR[[#This Row],[43956]]</f>
        <v>0</v>
      </c>
      <c r="BL641">
        <f>+Casos_PN_CORR[[#This Row],[43958]]-Casos_PN_CORR[[#This Row],[43957]]</f>
        <v>0</v>
      </c>
      <c r="BM641">
        <f>+Casos_PN_CORR[[#This Row],[43959]]-Casos_PN_CORR[[#This Row],[43958]]</f>
        <v>0</v>
      </c>
      <c r="BN641">
        <f>+Casos_PN_CORR[[#This Row],[43960]]-Casos_PN_CORR[[#This Row],[43959]]</f>
        <v>0</v>
      </c>
      <c r="BO641">
        <f>+Casos_PN_CORR[[#This Row],[43961]]-Casos_PN_CORR[[#This Row],[43960]]</f>
        <v>0</v>
      </c>
      <c r="BP641">
        <f>+Casos_PN_CORR[[#This Row],[43962]]-Casos_PN_CORR[[#This Row],[43961]]</f>
        <v>0</v>
      </c>
      <c r="BQ641">
        <f>+Casos_PN_CORR[[#This Row],[43963]]-Casos_PN_CORR[[#This Row],[43962]]</f>
        <v>0</v>
      </c>
      <c r="BR641">
        <f>+Casos_PN_CORR[[#This Row],[43964]]-Casos_PN_CORR[[#This Row],[43963]]</f>
        <v>0</v>
      </c>
      <c r="BS641">
        <f>+Casos_PN_CORR[[#This Row],[43965]]-Casos_PN_CORR[[#This Row],[43964]]</f>
        <v>0</v>
      </c>
      <c r="BT641">
        <f>+Casos_PN_CORR[[#This Row],[43966]]-Casos_PN_CORR[[#This Row],[43965]]</f>
        <v>0</v>
      </c>
      <c r="BU641">
        <f>+Casos_PN_CORR[[#This Row],[43967]]-Casos_PN_CORR[[#This Row],[43966]]</f>
        <v>0</v>
      </c>
      <c r="BV641">
        <f>+Casos_PN_CORR[[#This Row],[43968]]-Casos_PN_CORR[[#This Row],[43967]]</f>
        <v>0</v>
      </c>
      <c r="BW641">
        <f>+Casos_PN_CORR[[#This Row],[43969]]-Casos_PN_CORR[[#This Row],[43968]]</f>
        <v>0</v>
      </c>
      <c r="BX641">
        <f>+Casos_PN_CORR[[#This Row],[43970]]-Casos_PN_CORR[[#This Row],[43969]]</f>
        <v>0</v>
      </c>
      <c r="BY641">
        <f>+Casos_PN_CORR[[#This Row],[43971]]-Casos_PN_CORR[[#This Row],[43970]]</f>
        <v>0</v>
      </c>
      <c r="BZ641">
        <f>+Casos_PN_CORR[[#This Row],[43972]]-Casos_PN_CORR[[#This Row],[43971]]</f>
        <v>0</v>
      </c>
      <c r="CA641">
        <f>+Casos_PN_CORR[[#This Row],[43973]]-Casos_PN_CORR[[#This Row],[43972]]</f>
        <v>0</v>
      </c>
      <c r="CB641">
        <f>+Casos_PN_CORR[[#This Row],[43974]]-Casos_PN_CORR[[#This Row],[43973]]</f>
        <v>0</v>
      </c>
      <c r="CC641">
        <f>+Casos_PN_CORR[[#This Row],[43975]]-Casos_PN_CORR[[#This Row],[43974]]</f>
        <v>0</v>
      </c>
      <c r="CD641">
        <f>+Casos_PN_CORR[[#This Row],[43976]]-Casos_PN_CORR[[#This Row],[43975]]</f>
        <v>0</v>
      </c>
      <c r="CE641">
        <f>+Casos_PN_CORR[[#This Row],[43977]]-Casos_PN_CORR[[#This Row],[43976]]</f>
        <v>0</v>
      </c>
      <c r="CF641">
        <f>+Casos_PN_CORR[[#This Row],[43978]]-Casos_PN_CORR[[#This Row],[43977]]</f>
        <v>0</v>
      </c>
      <c r="CG641">
        <f>+Casos_PN_CORR[[#This Row],[43979]]-Casos_PN_CORR[[#This Row],[43978]]</f>
        <v>0</v>
      </c>
      <c r="CH641">
        <f>+Casos_PN_CORR[[#This Row],[43980]]-Casos_PN_CORR[[#This Row],[43979]]</f>
        <v>0</v>
      </c>
      <c r="CI641">
        <f>+Casos_PN_CORR[[#This Row],[43981]]-Casos_PN_CORR[[#This Row],[43980]]</f>
        <v>0</v>
      </c>
      <c r="CJ641">
        <f>+Casos_PN_CORR[[#This Row],[43982]]-Casos_PN_CORR[[#This Row],[43981]]</f>
        <v>0</v>
      </c>
      <c r="CK641">
        <f>+Casos_PN_CORR[[#This Row],[43983]]-Casos_PN_CORR[[#This Row],[43982]]</f>
        <v>0</v>
      </c>
      <c r="CL641">
        <f>+Casos_PN_CORR[[#This Row],[43984]]-Casos_PN_CORR[[#This Row],[43983]]</f>
        <v>0</v>
      </c>
      <c r="CM641">
        <f>+Casos_PN_CORR[[#This Row],[43985]]-Casos_PN_CORR[[#This Row],[43984]]</f>
        <v>0</v>
      </c>
      <c r="CN641">
        <f>+Casos_PN_CORR[[#This Row],[43986]]-Casos_PN_CORR[[#This Row],[43985]]</f>
        <v>0</v>
      </c>
      <c r="CO641">
        <f>+Casos_PN_CORR[[#This Row],[43987]]-Casos_PN_CORR[[#This Row],[43986]]</f>
        <v>0</v>
      </c>
      <c r="CP641">
        <f>+Casos_PN_CORR[[#This Row],[43988]]-Casos_PN_CORR[[#This Row],[43987]]</f>
        <v>0</v>
      </c>
      <c r="CQ641">
        <f>+Casos_PN_CORR[[#This Row],[43989]]-Casos_PN_CORR[[#This Row],[43988]]</f>
        <v>0</v>
      </c>
      <c r="CR641">
        <f>+Casos_PN_CORR[[#This Row],[43990]]-Casos_PN_CORR[[#This Row],[43989]]</f>
        <v>0</v>
      </c>
      <c r="CS641">
        <f>+Casos_PN_CORR[[#This Row],[43991]]-Casos_PN_CORR[[#This Row],[43990]]</f>
        <v>0</v>
      </c>
      <c r="CT641">
        <f>+Casos_PN_CORR[[#This Row],[43992]]-Casos_PN_CORR[[#This Row],[43991]]</f>
        <v>0</v>
      </c>
      <c r="CU641">
        <f>+Casos_PN_CORR[[#This Row],[43993]]-Casos_PN_CORR[[#This Row],[43992]]</f>
        <v>0</v>
      </c>
    </row>
    <row r="642" spans="1:99" x14ac:dyDescent="0.3">
      <c r="A642">
        <v>41301</v>
      </c>
      <c r="B642" s="2" t="s">
        <v>154</v>
      </c>
      <c r="C642" s="2" t="s">
        <v>441</v>
      </c>
      <c r="D642" s="2" t="s">
        <v>442</v>
      </c>
      <c r="E642" s="4">
        <f t="shared" si="9"/>
        <v>0</v>
      </c>
      <c r="F642">
        <f>+Casos_PN_CORR[[#This Row],[43900]]</f>
        <v>0</v>
      </c>
      <c r="G642">
        <f>+Casos_PN_CORR[[#This Row],[43901]]-Casos_PN_CORR[[#This Row],[43900]]</f>
        <v>0</v>
      </c>
      <c r="H642">
        <f>+Casos_PN_CORR[[#This Row],[43902]]-Casos_PN_CORR[[#This Row],[43901]]</f>
        <v>0</v>
      </c>
      <c r="I642">
        <f>+Casos_PN_CORR[[#This Row],[43903]]-Casos_PN_CORR[[#This Row],[43902]]</f>
        <v>0</v>
      </c>
      <c r="J642">
        <f>+Casos_PN_CORR[[#This Row],[43904]]-Casos_PN_CORR[[#This Row],[43903]]</f>
        <v>0</v>
      </c>
      <c r="K642">
        <f>+Casos_PN_CORR[[#This Row],[43905]]-Casos_PN_CORR[[#This Row],[43904]]</f>
        <v>0</v>
      </c>
      <c r="L642">
        <f>+Casos_PN_CORR[[#This Row],[43906]]-Casos_PN_CORR[[#This Row],[43905]]</f>
        <v>0</v>
      </c>
      <c r="M642">
        <f>+Casos_PN_CORR[[#This Row],[43907]]-Casos_PN_CORR[[#This Row],[43906]]</f>
        <v>0</v>
      </c>
      <c r="N642">
        <f>+Casos_PN_CORR[[#This Row],[43908]]-Casos_PN_CORR[[#This Row],[43907]]</f>
        <v>0</v>
      </c>
      <c r="O642">
        <f>+Casos_PN_CORR[[#This Row],[43909]]-Casos_PN_CORR[[#This Row],[43908]]</f>
        <v>0</v>
      </c>
      <c r="P642">
        <f>+Casos_PN_CORR[[#This Row],[43910]]-Casos_PN_CORR[[#This Row],[43909]]</f>
        <v>0</v>
      </c>
      <c r="Q642">
        <f>+Casos_PN_CORR[[#This Row],[43911]]-Casos_PN_CORR[[#This Row],[43910]]</f>
        <v>0</v>
      </c>
      <c r="R642">
        <f>+Casos_PN_CORR[[#This Row],[43912]]-Casos_PN_CORR[[#This Row],[43911]]</f>
        <v>0</v>
      </c>
      <c r="S642">
        <f>+Casos_PN_CORR[[#This Row],[43913]]-Casos_PN_CORR[[#This Row],[43912]]</f>
        <v>0</v>
      </c>
      <c r="T642">
        <f>+Casos_PN_CORR[[#This Row],[43914]]-Casos_PN_CORR[[#This Row],[43913]]</f>
        <v>0</v>
      </c>
      <c r="U642">
        <f>+Casos_PN_CORR[[#This Row],[43915]]-Casos_PN_CORR[[#This Row],[43914]]</f>
        <v>0</v>
      </c>
      <c r="V642">
        <f>+Casos_PN_CORR[[#This Row],[43916]]-Casos_PN_CORR[[#This Row],[43915]]</f>
        <v>0</v>
      </c>
      <c r="W642">
        <f>+Casos_PN_CORR[[#This Row],[43917]]-Casos_PN_CORR[[#This Row],[43916]]</f>
        <v>0</v>
      </c>
      <c r="X642">
        <f>+Casos_PN_CORR[[#This Row],[43918]]-Casos_PN_CORR[[#This Row],[43917]]</f>
        <v>0</v>
      </c>
      <c r="Y642">
        <f>+Casos_PN_CORR[[#This Row],[43919]]-Casos_PN_CORR[[#This Row],[43918]]</f>
        <v>0</v>
      </c>
      <c r="Z642">
        <f>+Casos_PN_CORR[[#This Row],[43920]]-Casos_PN_CORR[[#This Row],[43919]]</f>
        <v>0</v>
      </c>
      <c r="AA642">
        <f>+Casos_PN_CORR[[#This Row],[43921]]-Casos_PN_CORR[[#This Row],[43920]]</f>
        <v>0</v>
      </c>
      <c r="AB642">
        <f>+Casos_PN_CORR[[#This Row],[43922]]-Casos_PN_CORR[[#This Row],[43921]]</f>
        <v>0</v>
      </c>
      <c r="AC642">
        <f>+Casos_PN_CORR[[#This Row],[43923]]-Casos_PN_CORR[[#This Row],[43922]]</f>
        <v>0</v>
      </c>
      <c r="AD642">
        <f>+Casos_PN_CORR[[#This Row],[43924]]-Casos_PN_CORR[[#This Row],[43923]]</f>
        <v>0</v>
      </c>
      <c r="AE642">
        <f>+Casos_PN_CORR[[#This Row],[43925]]-Casos_PN_CORR[[#This Row],[43924]]</f>
        <v>0</v>
      </c>
      <c r="AF642">
        <f>+Casos_PN_CORR[[#This Row],[43926]]-Casos_PN_CORR[[#This Row],[43925]]</f>
        <v>0</v>
      </c>
      <c r="AG642">
        <f>+Casos_PN_CORR[[#This Row],[43927]]-Casos_PN_CORR[[#This Row],[43926]]</f>
        <v>0</v>
      </c>
      <c r="AH642">
        <f>+Casos_PN_CORR[[#This Row],[43928]]-Casos_PN_CORR[[#This Row],[43927]]</f>
        <v>0</v>
      </c>
      <c r="AI642">
        <f>+Casos_PN_CORR[[#This Row],[43929]]-Casos_PN_CORR[[#This Row],[43928]]</f>
        <v>0</v>
      </c>
      <c r="AJ642">
        <f>+Casos_PN_CORR[[#This Row],[43930]]-Casos_PN_CORR[[#This Row],[43929]]</f>
        <v>0</v>
      </c>
      <c r="AK642">
        <f>+Casos_PN_CORR[[#This Row],[43931]]-Casos_PN_CORR[[#This Row],[43930]]</f>
        <v>0</v>
      </c>
      <c r="AL642">
        <f>+Casos_PN_CORR[[#This Row],[43932]]-Casos_PN_CORR[[#This Row],[43931]]</f>
        <v>0</v>
      </c>
      <c r="AM642">
        <f>+Casos_PN_CORR[[#This Row],[43933]]-Casos_PN_CORR[[#This Row],[43932]]</f>
        <v>0</v>
      </c>
      <c r="AN642">
        <f>+Casos_PN_CORR[[#This Row],[43934]]-Casos_PN_CORR[[#This Row],[43933]]</f>
        <v>0</v>
      </c>
      <c r="AO642">
        <f>+Casos_PN_CORR[[#This Row],[43935]]-Casos_PN_CORR[[#This Row],[43934]]</f>
        <v>0</v>
      </c>
      <c r="AP642">
        <f>+Casos_PN_CORR[[#This Row],[43936]]-Casos_PN_CORR[[#This Row],[43935]]</f>
        <v>0</v>
      </c>
      <c r="AQ642">
        <f>+Casos_PN_CORR[[#This Row],[43937]]-Casos_PN_CORR[[#This Row],[43936]]</f>
        <v>0</v>
      </c>
      <c r="AR642">
        <f>+Casos_PN_CORR[[#This Row],[43938]]-Casos_PN_CORR[[#This Row],[43937]]</f>
        <v>0</v>
      </c>
      <c r="AS642">
        <f>+Casos_PN_CORR[[#This Row],[43939]]-Casos_PN_CORR[[#This Row],[43938]]</f>
        <v>0</v>
      </c>
      <c r="AT642">
        <f>+Casos_PN_CORR[[#This Row],[43940]]-Casos_PN_CORR[[#This Row],[43939]]</f>
        <v>0</v>
      </c>
      <c r="AU642">
        <f>+Casos_PN_CORR[[#This Row],[43941]]-Casos_PN_CORR[[#This Row],[43940]]</f>
        <v>0</v>
      </c>
      <c r="AV642">
        <f>+Casos_PN_CORR[[#This Row],[43942]]-Casos_PN_CORR[[#This Row],[43941]]</f>
        <v>0</v>
      </c>
      <c r="AW642">
        <f>+Casos_PN_CORR[[#This Row],[43943]]-Casos_PN_CORR[[#This Row],[43942]]</f>
        <v>0</v>
      </c>
      <c r="AX642">
        <f>+Casos_PN_CORR[[#This Row],[43944]]-Casos_PN_CORR[[#This Row],[43943]]</f>
        <v>0</v>
      </c>
      <c r="AY642">
        <f>+Casos_PN_CORR[[#This Row],[43945]]-Casos_PN_CORR[[#This Row],[43944]]</f>
        <v>0</v>
      </c>
      <c r="AZ642">
        <f>+Casos_PN_CORR[[#This Row],[43946]]-Casos_PN_CORR[[#This Row],[43945]]</f>
        <v>0</v>
      </c>
      <c r="BA642">
        <f>+Casos_PN_CORR[[#This Row],[43947]]-Casos_PN_CORR[[#This Row],[43946]]</f>
        <v>0</v>
      </c>
      <c r="BB642">
        <f>+Casos_PN_CORR[[#This Row],[43948]]-Casos_PN_CORR[[#This Row],[43947]]</f>
        <v>0</v>
      </c>
      <c r="BC642">
        <f>+Casos_PN_CORR[[#This Row],[43949]]-Casos_PN_CORR[[#This Row],[43948]]</f>
        <v>0</v>
      </c>
      <c r="BD642">
        <f>+Casos_PN_CORR[[#This Row],[43950]]-Casos_PN_CORR[[#This Row],[43949]]</f>
        <v>0</v>
      </c>
      <c r="BE642">
        <f>+Casos_PN_CORR[[#This Row],[43951]]-Casos_PN_CORR[[#This Row],[43950]]</f>
        <v>0</v>
      </c>
      <c r="BF642">
        <f>+Casos_PN_CORR[[#This Row],[43952]]-Casos_PN_CORR[[#This Row],[43951]]</f>
        <v>0</v>
      </c>
      <c r="BG642">
        <f>+Casos_PN_CORR[[#This Row],[43953]]-Casos_PN_CORR[[#This Row],[43952]]</f>
        <v>0</v>
      </c>
      <c r="BH642">
        <f>+Casos_PN_CORR[[#This Row],[43954]]-Casos_PN_CORR[[#This Row],[43953]]</f>
        <v>0</v>
      </c>
      <c r="BI642">
        <f>+Casos_PN_CORR[[#This Row],[43955]]-Casos_PN_CORR[[#This Row],[43954]]</f>
        <v>0</v>
      </c>
      <c r="BJ642">
        <f>+Casos_PN_CORR[[#This Row],[43956]]-Casos_PN_CORR[[#This Row],[43955]]</f>
        <v>0</v>
      </c>
      <c r="BK642">
        <f>+Casos_PN_CORR[[#This Row],[43957]]-Casos_PN_CORR[[#This Row],[43956]]</f>
        <v>0</v>
      </c>
      <c r="BL642">
        <f>+Casos_PN_CORR[[#This Row],[43958]]-Casos_PN_CORR[[#This Row],[43957]]</f>
        <v>0</v>
      </c>
      <c r="BM642">
        <f>+Casos_PN_CORR[[#This Row],[43959]]-Casos_PN_CORR[[#This Row],[43958]]</f>
        <v>0</v>
      </c>
      <c r="BN642">
        <f>+Casos_PN_CORR[[#This Row],[43960]]-Casos_PN_CORR[[#This Row],[43959]]</f>
        <v>0</v>
      </c>
      <c r="BO642">
        <f>+Casos_PN_CORR[[#This Row],[43961]]-Casos_PN_CORR[[#This Row],[43960]]</f>
        <v>0</v>
      </c>
      <c r="BP642">
        <f>+Casos_PN_CORR[[#This Row],[43962]]-Casos_PN_CORR[[#This Row],[43961]]</f>
        <v>0</v>
      </c>
      <c r="BQ642">
        <f>+Casos_PN_CORR[[#This Row],[43963]]-Casos_PN_CORR[[#This Row],[43962]]</f>
        <v>0</v>
      </c>
      <c r="BR642">
        <f>+Casos_PN_CORR[[#This Row],[43964]]-Casos_PN_CORR[[#This Row],[43963]]</f>
        <v>0</v>
      </c>
      <c r="BS642">
        <f>+Casos_PN_CORR[[#This Row],[43965]]-Casos_PN_CORR[[#This Row],[43964]]</f>
        <v>0</v>
      </c>
      <c r="BT642">
        <f>+Casos_PN_CORR[[#This Row],[43966]]-Casos_PN_CORR[[#This Row],[43965]]</f>
        <v>0</v>
      </c>
      <c r="BU642">
        <f>+Casos_PN_CORR[[#This Row],[43967]]-Casos_PN_CORR[[#This Row],[43966]]</f>
        <v>0</v>
      </c>
      <c r="BV642">
        <f>+Casos_PN_CORR[[#This Row],[43968]]-Casos_PN_CORR[[#This Row],[43967]]</f>
        <v>0</v>
      </c>
      <c r="BW642">
        <f>+Casos_PN_CORR[[#This Row],[43969]]-Casos_PN_CORR[[#This Row],[43968]]</f>
        <v>0</v>
      </c>
      <c r="BX642">
        <f>+Casos_PN_CORR[[#This Row],[43970]]-Casos_PN_CORR[[#This Row],[43969]]</f>
        <v>0</v>
      </c>
      <c r="BY642">
        <f>+Casos_PN_CORR[[#This Row],[43971]]-Casos_PN_CORR[[#This Row],[43970]]</f>
        <v>0</v>
      </c>
      <c r="BZ642">
        <f>+Casos_PN_CORR[[#This Row],[43972]]-Casos_PN_CORR[[#This Row],[43971]]</f>
        <v>0</v>
      </c>
      <c r="CA642">
        <f>+Casos_PN_CORR[[#This Row],[43973]]-Casos_PN_CORR[[#This Row],[43972]]</f>
        <v>0</v>
      </c>
      <c r="CB642">
        <f>+Casos_PN_CORR[[#This Row],[43974]]-Casos_PN_CORR[[#This Row],[43973]]</f>
        <v>0</v>
      </c>
      <c r="CC642">
        <f>+Casos_PN_CORR[[#This Row],[43975]]-Casos_PN_CORR[[#This Row],[43974]]</f>
        <v>0</v>
      </c>
      <c r="CD642">
        <f>+Casos_PN_CORR[[#This Row],[43976]]-Casos_PN_CORR[[#This Row],[43975]]</f>
        <v>0</v>
      </c>
      <c r="CE642">
        <f>+Casos_PN_CORR[[#This Row],[43977]]-Casos_PN_CORR[[#This Row],[43976]]</f>
        <v>0</v>
      </c>
      <c r="CF642">
        <f>+Casos_PN_CORR[[#This Row],[43978]]-Casos_PN_CORR[[#This Row],[43977]]</f>
        <v>0</v>
      </c>
      <c r="CG642">
        <f>+Casos_PN_CORR[[#This Row],[43979]]-Casos_PN_CORR[[#This Row],[43978]]</f>
        <v>0</v>
      </c>
      <c r="CH642">
        <f>+Casos_PN_CORR[[#This Row],[43980]]-Casos_PN_CORR[[#This Row],[43979]]</f>
        <v>0</v>
      </c>
      <c r="CI642">
        <f>+Casos_PN_CORR[[#This Row],[43981]]-Casos_PN_CORR[[#This Row],[43980]]</f>
        <v>0</v>
      </c>
      <c r="CJ642">
        <f>+Casos_PN_CORR[[#This Row],[43982]]-Casos_PN_CORR[[#This Row],[43981]]</f>
        <v>0</v>
      </c>
      <c r="CK642">
        <f>+Casos_PN_CORR[[#This Row],[43983]]-Casos_PN_CORR[[#This Row],[43982]]</f>
        <v>0</v>
      </c>
      <c r="CL642">
        <f>+Casos_PN_CORR[[#This Row],[43984]]-Casos_PN_CORR[[#This Row],[43983]]</f>
        <v>0</v>
      </c>
      <c r="CM642">
        <f>+Casos_PN_CORR[[#This Row],[43985]]-Casos_PN_CORR[[#This Row],[43984]]</f>
        <v>0</v>
      </c>
      <c r="CN642">
        <f>+Casos_PN_CORR[[#This Row],[43986]]-Casos_PN_CORR[[#This Row],[43985]]</f>
        <v>0</v>
      </c>
      <c r="CO642">
        <f>+Casos_PN_CORR[[#This Row],[43987]]-Casos_PN_CORR[[#This Row],[43986]]</f>
        <v>0</v>
      </c>
      <c r="CP642">
        <f>+Casos_PN_CORR[[#This Row],[43988]]-Casos_PN_CORR[[#This Row],[43987]]</f>
        <v>0</v>
      </c>
      <c r="CQ642">
        <f>+Casos_PN_CORR[[#This Row],[43989]]-Casos_PN_CORR[[#This Row],[43988]]</f>
        <v>0</v>
      </c>
      <c r="CR642">
        <f>+Casos_PN_CORR[[#This Row],[43990]]-Casos_PN_CORR[[#This Row],[43989]]</f>
        <v>0</v>
      </c>
      <c r="CS642">
        <f>+Casos_PN_CORR[[#This Row],[43991]]-Casos_PN_CORR[[#This Row],[43990]]</f>
        <v>0</v>
      </c>
      <c r="CT642">
        <f>+Casos_PN_CORR[[#This Row],[43992]]-Casos_PN_CORR[[#This Row],[43991]]</f>
        <v>0</v>
      </c>
      <c r="CU642">
        <f>+Casos_PN_CORR[[#This Row],[43993]]-Casos_PN_CORR[[#This Row],[43992]]</f>
        <v>0</v>
      </c>
    </row>
    <row r="643" spans="1:99" x14ac:dyDescent="0.3">
      <c r="A643">
        <v>120611</v>
      </c>
      <c r="B643" s="2" t="s">
        <v>191</v>
      </c>
      <c r="C643" s="2" t="s">
        <v>299</v>
      </c>
      <c r="D643" s="2" t="s">
        <v>764</v>
      </c>
      <c r="E643" s="4">
        <f t="shared" si="9"/>
        <v>0</v>
      </c>
      <c r="F643">
        <f>+Casos_PN_CORR[[#This Row],[43900]]</f>
        <v>0</v>
      </c>
      <c r="G643">
        <f>+Casos_PN_CORR[[#This Row],[43901]]-Casos_PN_CORR[[#This Row],[43900]]</f>
        <v>0</v>
      </c>
      <c r="H643">
        <f>+Casos_PN_CORR[[#This Row],[43902]]-Casos_PN_CORR[[#This Row],[43901]]</f>
        <v>0</v>
      </c>
      <c r="I643">
        <f>+Casos_PN_CORR[[#This Row],[43903]]-Casos_PN_CORR[[#This Row],[43902]]</f>
        <v>0</v>
      </c>
      <c r="J643">
        <f>+Casos_PN_CORR[[#This Row],[43904]]-Casos_PN_CORR[[#This Row],[43903]]</f>
        <v>0</v>
      </c>
      <c r="K643">
        <f>+Casos_PN_CORR[[#This Row],[43905]]-Casos_PN_CORR[[#This Row],[43904]]</f>
        <v>0</v>
      </c>
      <c r="L643">
        <f>+Casos_PN_CORR[[#This Row],[43906]]-Casos_PN_CORR[[#This Row],[43905]]</f>
        <v>0</v>
      </c>
      <c r="M643">
        <f>+Casos_PN_CORR[[#This Row],[43907]]-Casos_PN_CORR[[#This Row],[43906]]</f>
        <v>0</v>
      </c>
      <c r="N643">
        <f>+Casos_PN_CORR[[#This Row],[43908]]-Casos_PN_CORR[[#This Row],[43907]]</f>
        <v>0</v>
      </c>
      <c r="O643">
        <f>+Casos_PN_CORR[[#This Row],[43909]]-Casos_PN_CORR[[#This Row],[43908]]</f>
        <v>0</v>
      </c>
      <c r="P643">
        <f>+Casos_PN_CORR[[#This Row],[43910]]-Casos_PN_CORR[[#This Row],[43909]]</f>
        <v>0</v>
      </c>
      <c r="Q643">
        <f>+Casos_PN_CORR[[#This Row],[43911]]-Casos_PN_CORR[[#This Row],[43910]]</f>
        <v>0</v>
      </c>
      <c r="R643">
        <f>+Casos_PN_CORR[[#This Row],[43912]]-Casos_PN_CORR[[#This Row],[43911]]</f>
        <v>0</v>
      </c>
      <c r="S643">
        <f>+Casos_PN_CORR[[#This Row],[43913]]-Casos_PN_CORR[[#This Row],[43912]]</f>
        <v>0</v>
      </c>
      <c r="T643">
        <f>+Casos_PN_CORR[[#This Row],[43914]]-Casos_PN_CORR[[#This Row],[43913]]</f>
        <v>0</v>
      </c>
      <c r="U643">
        <f>+Casos_PN_CORR[[#This Row],[43915]]-Casos_PN_CORR[[#This Row],[43914]]</f>
        <v>0</v>
      </c>
      <c r="V643">
        <f>+Casos_PN_CORR[[#This Row],[43916]]-Casos_PN_CORR[[#This Row],[43915]]</f>
        <v>0</v>
      </c>
      <c r="W643">
        <f>+Casos_PN_CORR[[#This Row],[43917]]-Casos_PN_CORR[[#This Row],[43916]]</f>
        <v>0</v>
      </c>
      <c r="X643">
        <f>+Casos_PN_CORR[[#This Row],[43918]]-Casos_PN_CORR[[#This Row],[43917]]</f>
        <v>0</v>
      </c>
      <c r="Y643">
        <f>+Casos_PN_CORR[[#This Row],[43919]]-Casos_PN_CORR[[#This Row],[43918]]</f>
        <v>0</v>
      </c>
      <c r="Z643">
        <f>+Casos_PN_CORR[[#This Row],[43920]]-Casos_PN_CORR[[#This Row],[43919]]</f>
        <v>0</v>
      </c>
      <c r="AA643">
        <f>+Casos_PN_CORR[[#This Row],[43921]]-Casos_PN_CORR[[#This Row],[43920]]</f>
        <v>0</v>
      </c>
      <c r="AB643">
        <f>+Casos_PN_CORR[[#This Row],[43922]]-Casos_PN_CORR[[#This Row],[43921]]</f>
        <v>0</v>
      </c>
      <c r="AC643">
        <f>+Casos_PN_CORR[[#This Row],[43923]]-Casos_PN_CORR[[#This Row],[43922]]</f>
        <v>0</v>
      </c>
      <c r="AD643">
        <f>+Casos_PN_CORR[[#This Row],[43924]]-Casos_PN_CORR[[#This Row],[43923]]</f>
        <v>0</v>
      </c>
      <c r="AE643">
        <f>+Casos_PN_CORR[[#This Row],[43925]]-Casos_PN_CORR[[#This Row],[43924]]</f>
        <v>0</v>
      </c>
      <c r="AF643">
        <f>+Casos_PN_CORR[[#This Row],[43926]]-Casos_PN_CORR[[#This Row],[43925]]</f>
        <v>0</v>
      </c>
      <c r="AG643">
        <f>+Casos_PN_CORR[[#This Row],[43927]]-Casos_PN_CORR[[#This Row],[43926]]</f>
        <v>0</v>
      </c>
      <c r="AH643">
        <f>+Casos_PN_CORR[[#This Row],[43928]]-Casos_PN_CORR[[#This Row],[43927]]</f>
        <v>0</v>
      </c>
      <c r="AI643">
        <f>+Casos_PN_CORR[[#This Row],[43929]]-Casos_PN_CORR[[#This Row],[43928]]</f>
        <v>0</v>
      </c>
      <c r="AJ643">
        <f>+Casos_PN_CORR[[#This Row],[43930]]-Casos_PN_CORR[[#This Row],[43929]]</f>
        <v>0</v>
      </c>
      <c r="AK643">
        <f>+Casos_PN_CORR[[#This Row],[43931]]-Casos_PN_CORR[[#This Row],[43930]]</f>
        <v>0</v>
      </c>
      <c r="AL643">
        <f>+Casos_PN_CORR[[#This Row],[43932]]-Casos_PN_CORR[[#This Row],[43931]]</f>
        <v>0</v>
      </c>
      <c r="AM643">
        <f>+Casos_PN_CORR[[#This Row],[43933]]-Casos_PN_CORR[[#This Row],[43932]]</f>
        <v>0</v>
      </c>
      <c r="AN643">
        <f>+Casos_PN_CORR[[#This Row],[43934]]-Casos_PN_CORR[[#This Row],[43933]]</f>
        <v>0</v>
      </c>
      <c r="AO643">
        <f>+Casos_PN_CORR[[#This Row],[43935]]-Casos_PN_CORR[[#This Row],[43934]]</f>
        <v>0</v>
      </c>
      <c r="AP643">
        <f>+Casos_PN_CORR[[#This Row],[43936]]-Casos_PN_CORR[[#This Row],[43935]]</f>
        <v>0</v>
      </c>
      <c r="AQ643">
        <f>+Casos_PN_CORR[[#This Row],[43937]]-Casos_PN_CORR[[#This Row],[43936]]</f>
        <v>0</v>
      </c>
      <c r="AR643">
        <f>+Casos_PN_CORR[[#This Row],[43938]]-Casos_PN_CORR[[#This Row],[43937]]</f>
        <v>0</v>
      </c>
      <c r="AS643">
        <f>+Casos_PN_CORR[[#This Row],[43939]]-Casos_PN_CORR[[#This Row],[43938]]</f>
        <v>0</v>
      </c>
      <c r="AT643">
        <f>+Casos_PN_CORR[[#This Row],[43940]]-Casos_PN_CORR[[#This Row],[43939]]</f>
        <v>0</v>
      </c>
      <c r="AU643">
        <f>+Casos_PN_CORR[[#This Row],[43941]]-Casos_PN_CORR[[#This Row],[43940]]</f>
        <v>0</v>
      </c>
      <c r="AV643">
        <f>+Casos_PN_CORR[[#This Row],[43942]]-Casos_PN_CORR[[#This Row],[43941]]</f>
        <v>0</v>
      </c>
      <c r="AW643">
        <f>+Casos_PN_CORR[[#This Row],[43943]]-Casos_PN_CORR[[#This Row],[43942]]</f>
        <v>0</v>
      </c>
      <c r="AX643">
        <f>+Casos_PN_CORR[[#This Row],[43944]]-Casos_PN_CORR[[#This Row],[43943]]</f>
        <v>0</v>
      </c>
      <c r="AY643">
        <f>+Casos_PN_CORR[[#This Row],[43945]]-Casos_PN_CORR[[#This Row],[43944]]</f>
        <v>0</v>
      </c>
      <c r="AZ643">
        <f>+Casos_PN_CORR[[#This Row],[43946]]-Casos_PN_CORR[[#This Row],[43945]]</f>
        <v>0</v>
      </c>
      <c r="BA643">
        <f>+Casos_PN_CORR[[#This Row],[43947]]-Casos_PN_CORR[[#This Row],[43946]]</f>
        <v>0</v>
      </c>
      <c r="BB643">
        <f>+Casos_PN_CORR[[#This Row],[43948]]-Casos_PN_CORR[[#This Row],[43947]]</f>
        <v>0</v>
      </c>
      <c r="BC643">
        <f>+Casos_PN_CORR[[#This Row],[43949]]-Casos_PN_CORR[[#This Row],[43948]]</f>
        <v>0</v>
      </c>
      <c r="BD643">
        <f>+Casos_PN_CORR[[#This Row],[43950]]-Casos_PN_CORR[[#This Row],[43949]]</f>
        <v>0</v>
      </c>
      <c r="BE643">
        <f>+Casos_PN_CORR[[#This Row],[43951]]-Casos_PN_CORR[[#This Row],[43950]]</f>
        <v>0</v>
      </c>
      <c r="BF643">
        <f>+Casos_PN_CORR[[#This Row],[43952]]-Casos_PN_CORR[[#This Row],[43951]]</f>
        <v>0</v>
      </c>
      <c r="BG643">
        <f>+Casos_PN_CORR[[#This Row],[43953]]-Casos_PN_CORR[[#This Row],[43952]]</f>
        <v>0</v>
      </c>
      <c r="BH643">
        <f>+Casos_PN_CORR[[#This Row],[43954]]-Casos_PN_CORR[[#This Row],[43953]]</f>
        <v>0</v>
      </c>
      <c r="BI643">
        <f>+Casos_PN_CORR[[#This Row],[43955]]-Casos_PN_CORR[[#This Row],[43954]]</f>
        <v>0</v>
      </c>
      <c r="BJ643">
        <f>+Casos_PN_CORR[[#This Row],[43956]]-Casos_PN_CORR[[#This Row],[43955]]</f>
        <v>0</v>
      </c>
      <c r="BK643">
        <f>+Casos_PN_CORR[[#This Row],[43957]]-Casos_PN_CORR[[#This Row],[43956]]</f>
        <v>0</v>
      </c>
      <c r="BL643">
        <f>+Casos_PN_CORR[[#This Row],[43958]]-Casos_PN_CORR[[#This Row],[43957]]</f>
        <v>0</v>
      </c>
      <c r="BM643">
        <f>+Casos_PN_CORR[[#This Row],[43959]]-Casos_PN_CORR[[#This Row],[43958]]</f>
        <v>0</v>
      </c>
      <c r="BN643">
        <f>+Casos_PN_CORR[[#This Row],[43960]]-Casos_PN_CORR[[#This Row],[43959]]</f>
        <v>0</v>
      </c>
      <c r="BO643">
        <f>+Casos_PN_CORR[[#This Row],[43961]]-Casos_PN_CORR[[#This Row],[43960]]</f>
        <v>0</v>
      </c>
      <c r="BP643">
        <f>+Casos_PN_CORR[[#This Row],[43962]]-Casos_PN_CORR[[#This Row],[43961]]</f>
        <v>0</v>
      </c>
      <c r="BQ643">
        <f>+Casos_PN_CORR[[#This Row],[43963]]-Casos_PN_CORR[[#This Row],[43962]]</f>
        <v>0</v>
      </c>
      <c r="BR643">
        <f>+Casos_PN_CORR[[#This Row],[43964]]-Casos_PN_CORR[[#This Row],[43963]]</f>
        <v>0</v>
      </c>
      <c r="BS643">
        <f>+Casos_PN_CORR[[#This Row],[43965]]-Casos_PN_CORR[[#This Row],[43964]]</f>
        <v>0</v>
      </c>
      <c r="BT643">
        <f>+Casos_PN_CORR[[#This Row],[43966]]-Casos_PN_CORR[[#This Row],[43965]]</f>
        <v>0</v>
      </c>
      <c r="BU643">
        <f>+Casos_PN_CORR[[#This Row],[43967]]-Casos_PN_CORR[[#This Row],[43966]]</f>
        <v>0</v>
      </c>
      <c r="BV643">
        <f>+Casos_PN_CORR[[#This Row],[43968]]-Casos_PN_CORR[[#This Row],[43967]]</f>
        <v>0</v>
      </c>
      <c r="BW643">
        <f>+Casos_PN_CORR[[#This Row],[43969]]-Casos_PN_CORR[[#This Row],[43968]]</f>
        <v>0</v>
      </c>
      <c r="BX643">
        <f>+Casos_PN_CORR[[#This Row],[43970]]-Casos_PN_CORR[[#This Row],[43969]]</f>
        <v>0</v>
      </c>
      <c r="BY643">
        <f>+Casos_PN_CORR[[#This Row],[43971]]-Casos_PN_CORR[[#This Row],[43970]]</f>
        <v>0</v>
      </c>
      <c r="BZ643">
        <f>+Casos_PN_CORR[[#This Row],[43972]]-Casos_PN_CORR[[#This Row],[43971]]</f>
        <v>0</v>
      </c>
      <c r="CA643">
        <f>+Casos_PN_CORR[[#This Row],[43973]]-Casos_PN_CORR[[#This Row],[43972]]</f>
        <v>0</v>
      </c>
      <c r="CB643">
        <f>+Casos_PN_CORR[[#This Row],[43974]]-Casos_PN_CORR[[#This Row],[43973]]</f>
        <v>0</v>
      </c>
      <c r="CC643">
        <f>+Casos_PN_CORR[[#This Row],[43975]]-Casos_PN_CORR[[#This Row],[43974]]</f>
        <v>0</v>
      </c>
      <c r="CD643">
        <f>+Casos_PN_CORR[[#This Row],[43976]]-Casos_PN_CORR[[#This Row],[43975]]</f>
        <v>0</v>
      </c>
      <c r="CE643">
        <f>+Casos_PN_CORR[[#This Row],[43977]]-Casos_PN_CORR[[#This Row],[43976]]</f>
        <v>0</v>
      </c>
      <c r="CF643">
        <f>+Casos_PN_CORR[[#This Row],[43978]]-Casos_PN_CORR[[#This Row],[43977]]</f>
        <v>0</v>
      </c>
      <c r="CG643">
        <f>+Casos_PN_CORR[[#This Row],[43979]]-Casos_PN_CORR[[#This Row],[43978]]</f>
        <v>0</v>
      </c>
      <c r="CH643">
        <f>+Casos_PN_CORR[[#This Row],[43980]]-Casos_PN_CORR[[#This Row],[43979]]</f>
        <v>0</v>
      </c>
      <c r="CI643">
        <f>+Casos_PN_CORR[[#This Row],[43981]]-Casos_PN_CORR[[#This Row],[43980]]</f>
        <v>0</v>
      </c>
      <c r="CJ643">
        <f>+Casos_PN_CORR[[#This Row],[43982]]-Casos_PN_CORR[[#This Row],[43981]]</f>
        <v>0</v>
      </c>
      <c r="CK643">
        <f>+Casos_PN_CORR[[#This Row],[43983]]-Casos_PN_CORR[[#This Row],[43982]]</f>
        <v>0</v>
      </c>
      <c r="CL643">
        <f>+Casos_PN_CORR[[#This Row],[43984]]-Casos_PN_CORR[[#This Row],[43983]]</f>
        <v>0</v>
      </c>
      <c r="CM643">
        <f>+Casos_PN_CORR[[#This Row],[43985]]-Casos_PN_CORR[[#This Row],[43984]]</f>
        <v>0</v>
      </c>
      <c r="CN643">
        <f>+Casos_PN_CORR[[#This Row],[43986]]-Casos_PN_CORR[[#This Row],[43985]]</f>
        <v>0</v>
      </c>
      <c r="CO643">
        <f>+Casos_PN_CORR[[#This Row],[43987]]-Casos_PN_CORR[[#This Row],[43986]]</f>
        <v>0</v>
      </c>
      <c r="CP643">
        <f>+Casos_PN_CORR[[#This Row],[43988]]-Casos_PN_CORR[[#This Row],[43987]]</f>
        <v>0</v>
      </c>
      <c r="CQ643">
        <f>+Casos_PN_CORR[[#This Row],[43989]]-Casos_PN_CORR[[#This Row],[43988]]</f>
        <v>0</v>
      </c>
      <c r="CR643">
        <f>+Casos_PN_CORR[[#This Row],[43990]]-Casos_PN_CORR[[#This Row],[43989]]</f>
        <v>0</v>
      </c>
      <c r="CS643">
        <f>+Casos_PN_CORR[[#This Row],[43991]]-Casos_PN_CORR[[#This Row],[43990]]</f>
        <v>0</v>
      </c>
      <c r="CT643">
        <f>+Casos_PN_CORR[[#This Row],[43992]]-Casos_PN_CORR[[#This Row],[43991]]</f>
        <v>0</v>
      </c>
      <c r="CU643">
        <f>+Casos_PN_CORR[[#This Row],[43993]]-Casos_PN_CORR[[#This Row],[43992]]</f>
        <v>0</v>
      </c>
    </row>
    <row r="644" spans="1:99" x14ac:dyDescent="0.3">
      <c r="A644">
        <v>70701</v>
      </c>
      <c r="B644" s="2" t="s">
        <v>268</v>
      </c>
      <c r="C644" s="2" t="s">
        <v>453</v>
      </c>
      <c r="D644" s="2" t="s">
        <v>765</v>
      </c>
      <c r="E644" s="4">
        <f t="shared" ref="E644:E677" si="10">SUM(F644:AEZ644)</f>
        <v>0</v>
      </c>
      <c r="F644">
        <f>+Casos_PN_CORR[[#This Row],[43900]]</f>
        <v>0</v>
      </c>
      <c r="G644">
        <f>+Casos_PN_CORR[[#This Row],[43901]]-Casos_PN_CORR[[#This Row],[43900]]</f>
        <v>0</v>
      </c>
      <c r="H644">
        <f>+Casos_PN_CORR[[#This Row],[43902]]-Casos_PN_CORR[[#This Row],[43901]]</f>
        <v>0</v>
      </c>
      <c r="I644">
        <f>+Casos_PN_CORR[[#This Row],[43903]]-Casos_PN_CORR[[#This Row],[43902]]</f>
        <v>0</v>
      </c>
      <c r="J644">
        <f>+Casos_PN_CORR[[#This Row],[43904]]-Casos_PN_CORR[[#This Row],[43903]]</f>
        <v>0</v>
      </c>
      <c r="K644">
        <f>+Casos_PN_CORR[[#This Row],[43905]]-Casos_PN_CORR[[#This Row],[43904]]</f>
        <v>0</v>
      </c>
      <c r="L644">
        <f>+Casos_PN_CORR[[#This Row],[43906]]-Casos_PN_CORR[[#This Row],[43905]]</f>
        <v>0</v>
      </c>
      <c r="M644">
        <f>+Casos_PN_CORR[[#This Row],[43907]]-Casos_PN_CORR[[#This Row],[43906]]</f>
        <v>0</v>
      </c>
      <c r="N644">
        <f>+Casos_PN_CORR[[#This Row],[43908]]-Casos_PN_CORR[[#This Row],[43907]]</f>
        <v>0</v>
      </c>
      <c r="O644">
        <f>+Casos_PN_CORR[[#This Row],[43909]]-Casos_PN_CORR[[#This Row],[43908]]</f>
        <v>0</v>
      </c>
      <c r="P644">
        <f>+Casos_PN_CORR[[#This Row],[43910]]-Casos_PN_CORR[[#This Row],[43909]]</f>
        <v>0</v>
      </c>
      <c r="Q644">
        <f>+Casos_PN_CORR[[#This Row],[43911]]-Casos_PN_CORR[[#This Row],[43910]]</f>
        <v>0</v>
      </c>
      <c r="R644">
        <f>+Casos_PN_CORR[[#This Row],[43912]]-Casos_PN_CORR[[#This Row],[43911]]</f>
        <v>0</v>
      </c>
      <c r="S644">
        <f>+Casos_PN_CORR[[#This Row],[43913]]-Casos_PN_CORR[[#This Row],[43912]]</f>
        <v>0</v>
      </c>
      <c r="T644">
        <f>+Casos_PN_CORR[[#This Row],[43914]]-Casos_PN_CORR[[#This Row],[43913]]</f>
        <v>0</v>
      </c>
      <c r="U644">
        <f>+Casos_PN_CORR[[#This Row],[43915]]-Casos_PN_CORR[[#This Row],[43914]]</f>
        <v>0</v>
      </c>
      <c r="V644">
        <f>+Casos_PN_CORR[[#This Row],[43916]]-Casos_PN_CORR[[#This Row],[43915]]</f>
        <v>0</v>
      </c>
      <c r="W644">
        <f>+Casos_PN_CORR[[#This Row],[43917]]-Casos_PN_CORR[[#This Row],[43916]]</f>
        <v>0</v>
      </c>
      <c r="X644">
        <f>+Casos_PN_CORR[[#This Row],[43918]]-Casos_PN_CORR[[#This Row],[43917]]</f>
        <v>0</v>
      </c>
      <c r="Y644">
        <f>+Casos_PN_CORR[[#This Row],[43919]]-Casos_PN_CORR[[#This Row],[43918]]</f>
        <v>0</v>
      </c>
      <c r="Z644">
        <f>+Casos_PN_CORR[[#This Row],[43920]]-Casos_PN_CORR[[#This Row],[43919]]</f>
        <v>0</v>
      </c>
      <c r="AA644">
        <f>+Casos_PN_CORR[[#This Row],[43921]]-Casos_PN_CORR[[#This Row],[43920]]</f>
        <v>0</v>
      </c>
      <c r="AB644">
        <f>+Casos_PN_CORR[[#This Row],[43922]]-Casos_PN_CORR[[#This Row],[43921]]</f>
        <v>0</v>
      </c>
      <c r="AC644">
        <f>+Casos_PN_CORR[[#This Row],[43923]]-Casos_PN_CORR[[#This Row],[43922]]</f>
        <v>0</v>
      </c>
      <c r="AD644">
        <f>+Casos_PN_CORR[[#This Row],[43924]]-Casos_PN_CORR[[#This Row],[43923]]</f>
        <v>0</v>
      </c>
      <c r="AE644">
        <f>+Casos_PN_CORR[[#This Row],[43925]]-Casos_PN_CORR[[#This Row],[43924]]</f>
        <v>0</v>
      </c>
      <c r="AF644">
        <f>+Casos_PN_CORR[[#This Row],[43926]]-Casos_PN_CORR[[#This Row],[43925]]</f>
        <v>0</v>
      </c>
      <c r="AG644">
        <f>+Casos_PN_CORR[[#This Row],[43927]]-Casos_PN_CORR[[#This Row],[43926]]</f>
        <v>0</v>
      </c>
      <c r="AH644">
        <f>+Casos_PN_CORR[[#This Row],[43928]]-Casos_PN_CORR[[#This Row],[43927]]</f>
        <v>0</v>
      </c>
      <c r="AI644">
        <f>+Casos_PN_CORR[[#This Row],[43929]]-Casos_PN_CORR[[#This Row],[43928]]</f>
        <v>0</v>
      </c>
      <c r="AJ644">
        <f>+Casos_PN_CORR[[#This Row],[43930]]-Casos_PN_CORR[[#This Row],[43929]]</f>
        <v>0</v>
      </c>
      <c r="AK644">
        <f>+Casos_PN_CORR[[#This Row],[43931]]-Casos_PN_CORR[[#This Row],[43930]]</f>
        <v>0</v>
      </c>
      <c r="AL644">
        <f>+Casos_PN_CORR[[#This Row],[43932]]-Casos_PN_CORR[[#This Row],[43931]]</f>
        <v>0</v>
      </c>
      <c r="AM644">
        <f>+Casos_PN_CORR[[#This Row],[43933]]-Casos_PN_CORR[[#This Row],[43932]]</f>
        <v>0</v>
      </c>
      <c r="AN644">
        <f>+Casos_PN_CORR[[#This Row],[43934]]-Casos_PN_CORR[[#This Row],[43933]]</f>
        <v>0</v>
      </c>
      <c r="AO644">
        <f>+Casos_PN_CORR[[#This Row],[43935]]-Casos_PN_CORR[[#This Row],[43934]]</f>
        <v>0</v>
      </c>
      <c r="AP644">
        <f>+Casos_PN_CORR[[#This Row],[43936]]-Casos_PN_CORR[[#This Row],[43935]]</f>
        <v>0</v>
      </c>
      <c r="AQ644">
        <f>+Casos_PN_CORR[[#This Row],[43937]]-Casos_PN_CORR[[#This Row],[43936]]</f>
        <v>0</v>
      </c>
      <c r="AR644">
        <f>+Casos_PN_CORR[[#This Row],[43938]]-Casos_PN_CORR[[#This Row],[43937]]</f>
        <v>0</v>
      </c>
      <c r="AS644">
        <f>+Casos_PN_CORR[[#This Row],[43939]]-Casos_PN_CORR[[#This Row],[43938]]</f>
        <v>0</v>
      </c>
      <c r="AT644">
        <f>+Casos_PN_CORR[[#This Row],[43940]]-Casos_PN_CORR[[#This Row],[43939]]</f>
        <v>0</v>
      </c>
      <c r="AU644">
        <f>+Casos_PN_CORR[[#This Row],[43941]]-Casos_PN_CORR[[#This Row],[43940]]</f>
        <v>0</v>
      </c>
      <c r="AV644">
        <f>+Casos_PN_CORR[[#This Row],[43942]]-Casos_PN_CORR[[#This Row],[43941]]</f>
        <v>0</v>
      </c>
      <c r="AW644">
        <f>+Casos_PN_CORR[[#This Row],[43943]]-Casos_PN_CORR[[#This Row],[43942]]</f>
        <v>0</v>
      </c>
      <c r="AX644">
        <f>+Casos_PN_CORR[[#This Row],[43944]]-Casos_PN_CORR[[#This Row],[43943]]</f>
        <v>0</v>
      </c>
      <c r="AY644">
        <f>+Casos_PN_CORR[[#This Row],[43945]]-Casos_PN_CORR[[#This Row],[43944]]</f>
        <v>0</v>
      </c>
      <c r="AZ644">
        <f>+Casos_PN_CORR[[#This Row],[43946]]-Casos_PN_CORR[[#This Row],[43945]]</f>
        <v>0</v>
      </c>
      <c r="BA644">
        <f>+Casos_PN_CORR[[#This Row],[43947]]-Casos_PN_CORR[[#This Row],[43946]]</f>
        <v>0</v>
      </c>
      <c r="BB644">
        <f>+Casos_PN_CORR[[#This Row],[43948]]-Casos_PN_CORR[[#This Row],[43947]]</f>
        <v>0</v>
      </c>
      <c r="BC644">
        <f>+Casos_PN_CORR[[#This Row],[43949]]-Casos_PN_CORR[[#This Row],[43948]]</f>
        <v>0</v>
      </c>
      <c r="BD644">
        <f>+Casos_PN_CORR[[#This Row],[43950]]-Casos_PN_CORR[[#This Row],[43949]]</f>
        <v>0</v>
      </c>
      <c r="BE644">
        <f>+Casos_PN_CORR[[#This Row],[43951]]-Casos_PN_CORR[[#This Row],[43950]]</f>
        <v>0</v>
      </c>
      <c r="BF644">
        <f>+Casos_PN_CORR[[#This Row],[43952]]-Casos_PN_CORR[[#This Row],[43951]]</f>
        <v>0</v>
      </c>
      <c r="BG644">
        <f>+Casos_PN_CORR[[#This Row],[43953]]-Casos_PN_CORR[[#This Row],[43952]]</f>
        <v>0</v>
      </c>
      <c r="BH644">
        <f>+Casos_PN_CORR[[#This Row],[43954]]-Casos_PN_CORR[[#This Row],[43953]]</f>
        <v>0</v>
      </c>
      <c r="BI644">
        <f>+Casos_PN_CORR[[#This Row],[43955]]-Casos_PN_CORR[[#This Row],[43954]]</f>
        <v>0</v>
      </c>
      <c r="BJ644">
        <f>+Casos_PN_CORR[[#This Row],[43956]]-Casos_PN_CORR[[#This Row],[43955]]</f>
        <v>0</v>
      </c>
      <c r="BK644">
        <f>+Casos_PN_CORR[[#This Row],[43957]]-Casos_PN_CORR[[#This Row],[43956]]</f>
        <v>0</v>
      </c>
      <c r="BL644">
        <f>+Casos_PN_CORR[[#This Row],[43958]]-Casos_PN_CORR[[#This Row],[43957]]</f>
        <v>0</v>
      </c>
      <c r="BM644">
        <f>+Casos_PN_CORR[[#This Row],[43959]]-Casos_PN_CORR[[#This Row],[43958]]</f>
        <v>0</v>
      </c>
      <c r="BN644">
        <f>+Casos_PN_CORR[[#This Row],[43960]]-Casos_PN_CORR[[#This Row],[43959]]</f>
        <v>0</v>
      </c>
      <c r="BO644">
        <f>+Casos_PN_CORR[[#This Row],[43961]]-Casos_PN_CORR[[#This Row],[43960]]</f>
        <v>0</v>
      </c>
      <c r="BP644">
        <f>+Casos_PN_CORR[[#This Row],[43962]]-Casos_PN_CORR[[#This Row],[43961]]</f>
        <v>0</v>
      </c>
      <c r="BQ644">
        <f>+Casos_PN_CORR[[#This Row],[43963]]-Casos_PN_CORR[[#This Row],[43962]]</f>
        <v>0</v>
      </c>
      <c r="BR644">
        <f>+Casos_PN_CORR[[#This Row],[43964]]-Casos_PN_CORR[[#This Row],[43963]]</f>
        <v>0</v>
      </c>
      <c r="BS644">
        <f>+Casos_PN_CORR[[#This Row],[43965]]-Casos_PN_CORR[[#This Row],[43964]]</f>
        <v>0</v>
      </c>
      <c r="BT644">
        <f>+Casos_PN_CORR[[#This Row],[43966]]-Casos_PN_CORR[[#This Row],[43965]]</f>
        <v>0</v>
      </c>
      <c r="BU644">
        <f>+Casos_PN_CORR[[#This Row],[43967]]-Casos_PN_CORR[[#This Row],[43966]]</f>
        <v>0</v>
      </c>
      <c r="BV644">
        <f>+Casos_PN_CORR[[#This Row],[43968]]-Casos_PN_CORR[[#This Row],[43967]]</f>
        <v>0</v>
      </c>
      <c r="BW644">
        <f>+Casos_PN_CORR[[#This Row],[43969]]-Casos_PN_CORR[[#This Row],[43968]]</f>
        <v>0</v>
      </c>
      <c r="BX644">
        <f>+Casos_PN_CORR[[#This Row],[43970]]-Casos_PN_CORR[[#This Row],[43969]]</f>
        <v>0</v>
      </c>
      <c r="BY644">
        <f>+Casos_PN_CORR[[#This Row],[43971]]-Casos_PN_CORR[[#This Row],[43970]]</f>
        <v>0</v>
      </c>
      <c r="BZ644">
        <f>+Casos_PN_CORR[[#This Row],[43972]]-Casos_PN_CORR[[#This Row],[43971]]</f>
        <v>0</v>
      </c>
      <c r="CA644">
        <f>+Casos_PN_CORR[[#This Row],[43973]]-Casos_PN_CORR[[#This Row],[43972]]</f>
        <v>0</v>
      </c>
      <c r="CB644">
        <f>+Casos_PN_CORR[[#This Row],[43974]]-Casos_PN_CORR[[#This Row],[43973]]</f>
        <v>0</v>
      </c>
      <c r="CC644">
        <f>+Casos_PN_CORR[[#This Row],[43975]]-Casos_PN_CORR[[#This Row],[43974]]</f>
        <v>0</v>
      </c>
      <c r="CD644">
        <f>+Casos_PN_CORR[[#This Row],[43976]]-Casos_PN_CORR[[#This Row],[43975]]</f>
        <v>0</v>
      </c>
      <c r="CE644">
        <f>+Casos_PN_CORR[[#This Row],[43977]]-Casos_PN_CORR[[#This Row],[43976]]</f>
        <v>0</v>
      </c>
      <c r="CF644">
        <f>+Casos_PN_CORR[[#This Row],[43978]]-Casos_PN_CORR[[#This Row],[43977]]</f>
        <v>0</v>
      </c>
      <c r="CG644">
        <f>+Casos_PN_CORR[[#This Row],[43979]]-Casos_PN_CORR[[#This Row],[43978]]</f>
        <v>0</v>
      </c>
      <c r="CH644">
        <f>+Casos_PN_CORR[[#This Row],[43980]]-Casos_PN_CORR[[#This Row],[43979]]</f>
        <v>0</v>
      </c>
      <c r="CI644">
        <f>+Casos_PN_CORR[[#This Row],[43981]]-Casos_PN_CORR[[#This Row],[43980]]</f>
        <v>0</v>
      </c>
      <c r="CJ644">
        <f>+Casos_PN_CORR[[#This Row],[43982]]-Casos_PN_CORR[[#This Row],[43981]]</f>
        <v>0</v>
      </c>
      <c r="CK644">
        <f>+Casos_PN_CORR[[#This Row],[43983]]-Casos_PN_CORR[[#This Row],[43982]]</f>
        <v>0</v>
      </c>
      <c r="CL644">
        <f>+Casos_PN_CORR[[#This Row],[43984]]-Casos_PN_CORR[[#This Row],[43983]]</f>
        <v>0</v>
      </c>
      <c r="CM644">
        <f>+Casos_PN_CORR[[#This Row],[43985]]-Casos_PN_CORR[[#This Row],[43984]]</f>
        <v>0</v>
      </c>
      <c r="CN644">
        <f>+Casos_PN_CORR[[#This Row],[43986]]-Casos_PN_CORR[[#This Row],[43985]]</f>
        <v>0</v>
      </c>
      <c r="CO644">
        <f>+Casos_PN_CORR[[#This Row],[43987]]-Casos_PN_CORR[[#This Row],[43986]]</f>
        <v>0</v>
      </c>
      <c r="CP644">
        <f>+Casos_PN_CORR[[#This Row],[43988]]-Casos_PN_CORR[[#This Row],[43987]]</f>
        <v>0</v>
      </c>
      <c r="CQ644">
        <f>+Casos_PN_CORR[[#This Row],[43989]]-Casos_PN_CORR[[#This Row],[43988]]</f>
        <v>0</v>
      </c>
      <c r="CR644">
        <f>+Casos_PN_CORR[[#This Row],[43990]]-Casos_PN_CORR[[#This Row],[43989]]</f>
        <v>0</v>
      </c>
      <c r="CS644">
        <f>+Casos_PN_CORR[[#This Row],[43991]]-Casos_PN_CORR[[#This Row],[43990]]</f>
        <v>0</v>
      </c>
      <c r="CT644">
        <f>+Casos_PN_CORR[[#This Row],[43992]]-Casos_PN_CORR[[#This Row],[43991]]</f>
        <v>0</v>
      </c>
      <c r="CU644">
        <f>+Casos_PN_CORR[[#This Row],[43993]]-Casos_PN_CORR[[#This Row],[43992]]</f>
        <v>0</v>
      </c>
    </row>
    <row r="645" spans="1:99" x14ac:dyDescent="0.3">
      <c r="A645">
        <v>80508</v>
      </c>
      <c r="B645" s="2" t="s">
        <v>99</v>
      </c>
      <c r="C645" s="2" t="s">
        <v>134</v>
      </c>
      <c r="D645" s="2" t="s">
        <v>206</v>
      </c>
      <c r="E645" s="4">
        <f t="shared" si="10"/>
        <v>0</v>
      </c>
      <c r="F645">
        <f>+Casos_PN_CORR[[#This Row],[43900]]</f>
        <v>0</v>
      </c>
      <c r="G645">
        <f>+Casos_PN_CORR[[#This Row],[43901]]-Casos_PN_CORR[[#This Row],[43900]]</f>
        <v>0</v>
      </c>
      <c r="H645">
        <f>+Casos_PN_CORR[[#This Row],[43902]]-Casos_PN_CORR[[#This Row],[43901]]</f>
        <v>0</v>
      </c>
      <c r="I645">
        <f>+Casos_PN_CORR[[#This Row],[43903]]-Casos_PN_CORR[[#This Row],[43902]]</f>
        <v>0</v>
      </c>
      <c r="J645">
        <f>+Casos_PN_CORR[[#This Row],[43904]]-Casos_PN_CORR[[#This Row],[43903]]</f>
        <v>0</v>
      </c>
      <c r="K645">
        <f>+Casos_PN_CORR[[#This Row],[43905]]-Casos_PN_CORR[[#This Row],[43904]]</f>
        <v>0</v>
      </c>
      <c r="L645">
        <f>+Casos_PN_CORR[[#This Row],[43906]]-Casos_PN_CORR[[#This Row],[43905]]</f>
        <v>0</v>
      </c>
      <c r="M645">
        <f>+Casos_PN_CORR[[#This Row],[43907]]-Casos_PN_CORR[[#This Row],[43906]]</f>
        <v>0</v>
      </c>
      <c r="N645">
        <f>+Casos_PN_CORR[[#This Row],[43908]]-Casos_PN_CORR[[#This Row],[43907]]</f>
        <v>0</v>
      </c>
      <c r="O645">
        <f>+Casos_PN_CORR[[#This Row],[43909]]-Casos_PN_CORR[[#This Row],[43908]]</f>
        <v>0</v>
      </c>
      <c r="P645">
        <f>+Casos_PN_CORR[[#This Row],[43910]]-Casos_PN_CORR[[#This Row],[43909]]</f>
        <v>0</v>
      </c>
      <c r="Q645">
        <f>+Casos_PN_CORR[[#This Row],[43911]]-Casos_PN_CORR[[#This Row],[43910]]</f>
        <v>0</v>
      </c>
      <c r="R645">
        <f>+Casos_PN_CORR[[#This Row],[43912]]-Casos_PN_CORR[[#This Row],[43911]]</f>
        <v>0</v>
      </c>
      <c r="S645">
        <f>+Casos_PN_CORR[[#This Row],[43913]]-Casos_PN_CORR[[#This Row],[43912]]</f>
        <v>0</v>
      </c>
      <c r="T645">
        <f>+Casos_PN_CORR[[#This Row],[43914]]-Casos_PN_CORR[[#This Row],[43913]]</f>
        <v>0</v>
      </c>
      <c r="U645">
        <f>+Casos_PN_CORR[[#This Row],[43915]]-Casos_PN_CORR[[#This Row],[43914]]</f>
        <v>0</v>
      </c>
      <c r="V645">
        <f>+Casos_PN_CORR[[#This Row],[43916]]-Casos_PN_CORR[[#This Row],[43915]]</f>
        <v>0</v>
      </c>
      <c r="W645">
        <f>+Casos_PN_CORR[[#This Row],[43917]]-Casos_PN_CORR[[#This Row],[43916]]</f>
        <v>0</v>
      </c>
      <c r="X645">
        <f>+Casos_PN_CORR[[#This Row],[43918]]-Casos_PN_CORR[[#This Row],[43917]]</f>
        <v>0</v>
      </c>
      <c r="Y645">
        <f>+Casos_PN_CORR[[#This Row],[43919]]-Casos_PN_CORR[[#This Row],[43918]]</f>
        <v>0</v>
      </c>
      <c r="Z645">
        <f>+Casos_PN_CORR[[#This Row],[43920]]-Casos_PN_CORR[[#This Row],[43919]]</f>
        <v>0</v>
      </c>
      <c r="AA645">
        <f>+Casos_PN_CORR[[#This Row],[43921]]-Casos_PN_CORR[[#This Row],[43920]]</f>
        <v>0</v>
      </c>
      <c r="AB645">
        <f>+Casos_PN_CORR[[#This Row],[43922]]-Casos_PN_CORR[[#This Row],[43921]]</f>
        <v>0</v>
      </c>
      <c r="AC645">
        <f>+Casos_PN_CORR[[#This Row],[43923]]-Casos_PN_CORR[[#This Row],[43922]]</f>
        <v>0</v>
      </c>
      <c r="AD645">
        <f>+Casos_PN_CORR[[#This Row],[43924]]-Casos_PN_CORR[[#This Row],[43923]]</f>
        <v>0</v>
      </c>
      <c r="AE645">
        <f>+Casos_PN_CORR[[#This Row],[43925]]-Casos_PN_CORR[[#This Row],[43924]]</f>
        <v>0</v>
      </c>
      <c r="AF645">
        <f>+Casos_PN_CORR[[#This Row],[43926]]-Casos_PN_CORR[[#This Row],[43925]]</f>
        <v>0</v>
      </c>
      <c r="AG645">
        <f>+Casos_PN_CORR[[#This Row],[43927]]-Casos_PN_CORR[[#This Row],[43926]]</f>
        <v>0</v>
      </c>
      <c r="AH645">
        <f>+Casos_PN_CORR[[#This Row],[43928]]-Casos_PN_CORR[[#This Row],[43927]]</f>
        <v>0</v>
      </c>
      <c r="AI645">
        <f>+Casos_PN_CORR[[#This Row],[43929]]-Casos_PN_CORR[[#This Row],[43928]]</f>
        <v>0</v>
      </c>
      <c r="AJ645">
        <f>+Casos_PN_CORR[[#This Row],[43930]]-Casos_PN_CORR[[#This Row],[43929]]</f>
        <v>0</v>
      </c>
      <c r="AK645">
        <f>+Casos_PN_CORR[[#This Row],[43931]]-Casos_PN_CORR[[#This Row],[43930]]</f>
        <v>0</v>
      </c>
      <c r="AL645">
        <f>+Casos_PN_CORR[[#This Row],[43932]]-Casos_PN_CORR[[#This Row],[43931]]</f>
        <v>0</v>
      </c>
      <c r="AM645">
        <f>+Casos_PN_CORR[[#This Row],[43933]]-Casos_PN_CORR[[#This Row],[43932]]</f>
        <v>0</v>
      </c>
      <c r="AN645">
        <f>+Casos_PN_CORR[[#This Row],[43934]]-Casos_PN_CORR[[#This Row],[43933]]</f>
        <v>0</v>
      </c>
      <c r="AO645">
        <f>+Casos_PN_CORR[[#This Row],[43935]]-Casos_PN_CORR[[#This Row],[43934]]</f>
        <v>0</v>
      </c>
      <c r="AP645">
        <f>+Casos_PN_CORR[[#This Row],[43936]]-Casos_PN_CORR[[#This Row],[43935]]</f>
        <v>0</v>
      </c>
      <c r="AQ645">
        <f>+Casos_PN_CORR[[#This Row],[43937]]-Casos_PN_CORR[[#This Row],[43936]]</f>
        <v>0</v>
      </c>
      <c r="AR645">
        <f>+Casos_PN_CORR[[#This Row],[43938]]-Casos_PN_CORR[[#This Row],[43937]]</f>
        <v>0</v>
      </c>
      <c r="AS645">
        <f>+Casos_PN_CORR[[#This Row],[43939]]-Casos_PN_CORR[[#This Row],[43938]]</f>
        <v>0</v>
      </c>
      <c r="AT645">
        <f>+Casos_PN_CORR[[#This Row],[43940]]-Casos_PN_CORR[[#This Row],[43939]]</f>
        <v>0</v>
      </c>
      <c r="AU645">
        <f>+Casos_PN_CORR[[#This Row],[43941]]-Casos_PN_CORR[[#This Row],[43940]]</f>
        <v>0</v>
      </c>
      <c r="AV645">
        <f>+Casos_PN_CORR[[#This Row],[43942]]-Casos_PN_CORR[[#This Row],[43941]]</f>
        <v>0</v>
      </c>
      <c r="AW645">
        <f>+Casos_PN_CORR[[#This Row],[43943]]-Casos_PN_CORR[[#This Row],[43942]]</f>
        <v>0</v>
      </c>
      <c r="AX645">
        <f>+Casos_PN_CORR[[#This Row],[43944]]-Casos_PN_CORR[[#This Row],[43943]]</f>
        <v>0</v>
      </c>
      <c r="AY645">
        <f>+Casos_PN_CORR[[#This Row],[43945]]-Casos_PN_CORR[[#This Row],[43944]]</f>
        <v>0</v>
      </c>
      <c r="AZ645">
        <f>+Casos_PN_CORR[[#This Row],[43946]]-Casos_PN_CORR[[#This Row],[43945]]</f>
        <v>0</v>
      </c>
      <c r="BA645">
        <f>+Casos_PN_CORR[[#This Row],[43947]]-Casos_PN_CORR[[#This Row],[43946]]</f>
        <v>0</v>
      </c>
      <c r="BB645">
        <f>+Casos_PN_CORR[[#This Row],[43948]]-Casos_PN_CORR[[#This Row],[43947]]</f>
        <v>0</v>
      </c>
      <c r="BC645">
        <f>+Casos_PN_CORR[[#This Row],[43949]]-Casos_PN_CORR[[#This Row],[43948]]</f>
        <v>0</v>
      </c>
      <c r="BD645">
        <f>+Casos_PN_CORR[[#This Row],[43950]]-Casos_PN_CORR[[#This Row],[43949]]</f>
        <v>0</v>
      </c>
      <c r="BE645">
        <f>+Casos_PN_CORR[[#This Row],[43951]]-Casos_PN_CORR[[#This Row],[43950]]</f>
        <v>0</v>
      </c>
      <c r="BF645">
        <f>+Casos_PN_CORR[[#This Row],[43952]]-Casos_PN_CORR[[#This Row],[43951]]</f>
        <v>0</v>
      </c>
      <c r="BG645">
        <f>+Casos_PN_CORR[[#This Row],[43953]]-Casos_PN_CORR[[#This Row],[43952]]</f>
        <v>0</v>
      </c>
      <c r="BH645">
        <f>+Casos_PN_CORR[[#This Row],[43954]]-Casos_PN_CORR[[#This Row],[43953]]</f>
        <v>0</v>
      </c>
      <c r="BI645">
        <f>+Casos_PN_CORR[[#This Row],[43955]]-Casos_PN_CORR[[#This Row],[43954]]</f>
        <v>0</v>
      </c>
      <c r="BJ645">
        <f>+Casos_PN_CORR[[#This Row],[43956]]-Casos_PN_CORR[[#This Row],[43955]]</f>
        <v>0</v>
      </c>
      <c r="BK645">
        <f>+Casos_PN_CORR[[#This Row],[43957]]-Casos_PN_CORR[[#This Row],[43956]]</f>
        <v>0</v>
      </c>
      <c r="BL645">
        <f>+Casos_PN_CORR[[#This Row],[43958]]-Casos_PN_CORR[[#This Row],[43957]]</f>
        <v>0</v>
      </c>
      <c r="BM645">
        <f>+Casos_PN_CORR[[#This Row],[43959]]-Casos_PN_CORR[[#This Row],[43958]]</f>
        <v>0</v>
      </c>
      <c r="BN645">
        <f>+Casos_PN_CORR[[#This Row],[43960]]-Casos_PN_CORR[[#This Row],[43959]]</f>
        <v>0</v>
      </c>
      <c r="BO645">
        <f>+Casos_PN_CORR[[#This Row],[43961]]-Casos_PN_CORR[[#This Row],[43960]]</f>
        <v>0</v>
      </c>
      <c r="BP645">
        <f>+Casos_PN_CORR[[#This Row],[43962]]-Casos_PN_CORR[[#This Row],[43961]]</f>
        <v>0</v>
      </c>
      <c r="BQ645">
        <f>+Casos_PN_CORR[[#This Row],[43963]]-Casos_PN_CORR[[#This Row],[43962]]</f>
        <v>0</v>
      </c>
      <c r="BR645">
        <f>+Casos_PN_CORR[[#This Row],[43964]]-Casos_PN_CORR[[#This Row],[43963]]</f>
        <v>0</v>
      </c>
      <c r="BS645">
        <f>+Casos_PN_CORR[[#This Row],[43965]]-Casos_PN_CORR[[#This Row],[43964]]</f>
        <v>0</v>
      </c>
      <c r="BT645">
        <f>+Casos_PN_CORR[[#This Row],[43966]]-Casos_PN_CORR[[#This Row],[43965]]</f>
        <v>0</v>
      </c>
      <c r="BU645">
        <f>+Casos_PN_CORR[[#This Row],[43967]]-Casos_PN_CORR[[#This Row],[43966]]</f>
        <v>0</v>
      </c>
      <c r="BV645">
        <f>+Casos_PN_CORR[[#This Row],[43968]]-Casos_PN_CORR[[#This Row],[43967]]</f>
        <v>0</v>
      </c>
      <c r="BW645">
        <f>+Casos_PN_CORR[[#This Row],[43969]]-Casos_PN_CORR[[#This Row],[43968]]</f>
        <v>0</v>
      </c>
      <c r="BX645">
        <f>+Casos_PN_CORR[[#This Row],[43970]]-Casos_PN_CORR[[#This Row],[43969]]</f>
        <v>0</v>
      </c>
      <c r="BY645">
        <f>+Casos_PN_CORR[[#This Row],[43971]]-Casos_PN_CORR[[#This Row],[43970]]</f>
        <v>0</v>
      </c>
      <c r="BZ645">
        <f>+Casos_PN_CORR[[#This Row],[43972]]-Casos_PN_CORR[[#This Row],[43971]]</f>
        <v>0</v>
      </c>
      <c r="CA645">
        <f>+Casos_PN_CORR[[#This Row],[43973]]-Casos_PN_CORR[[#This Row],[43972]]</f>
        <v>0</v>
      </c>
      <c r="CB645">
        <f>+Casos_PN_CORR[[#This Row],[43974]]-Casos_PN_CORR[[#This Row],[43973]]</f>
        <v>0</v>
      </c>
      <c r="CC645">
        <f>+Casos_PN_CORR[[#This Row],[43975]]-Casos_PN_CORR[[#This Row],[43974]]</f>
        <v>0</v>
      </c>
      <c r="CD645">
        <f>+Casos_PN_CORR[[#This Row],[43976]]-Casos_PN_CORR[[#This Row],[43975]]</f>
        <v>0</v>
      </c>
      <c r="CE645">
        <f>+Casos_PN_CORR[[#This Row],[43977]]-Casos_PN_CORR[[#This Row],[43976]]</f>
        <v>0</v>
      </c>
      <c r="CF645">
        <f>+Casos_PN_CORR[[#This Row],[43978]]-Casos_PN_CORR[[#This Row],[43977]]</f>
        <v>0</v>
      </c>
      <c r="CG645">
        <f>+Casos_PN_CORR[[#This Row],[43979]]-Casos_PN_CORR[[#This Row],[43978]]</f>
        <v>0</v>
      </c>
      <c r="CH645">
        <f>+Casos_PN_CORR[[#This Row],[43980]]-Casos_PN_CORR[[#This Row],[43979]]</f>
        <v>0</v>
      </c>
      <c r="CI645">
        <f>+Casos_PN_CORR[[#This Row],[43981]]-Casos_PN_CORR[[#This Row],[43980]]</f>
        <v>0</v>
      </c>
      <c r="CJ645">
        <f>+Casos_PN_CORR[[#This Row],[43982]]-Casos_PN_CORR[[#This Row],[43981]]</f>
        <v>0</v>
      </c>
      <c r="CK645">
        <f>+Casos_PN_CORR[[#This Row],[43983]]-Casos_PN_CORR[[#This Row],[43982]]</f>
        <v>0</v>
      </c>
      <c r="CL645">
        <f>+Casos_PN_CORR[[#This Row],[43984]]-Casos_PN_CORR[[#This Row],[43983]]</f>
        <v>0</v>
      </c>
      <c r="CM645">
        <f>+Casos_PN_CORR[[#This Row],[43985]]-Casos_PN_CORR[[#This Row],[43984]]</f>
        <v>0</v>
      </c>
      <c r="CN645">
        <f>+Casos_PN_CORR[[#This Row],[43986]]-Casos_PN_CORR[[#This Row],[43985]]</f>
        <v>0</v>
      </c>
      <c r="CO645">
        <f>+Casos_PN_CORR[[#This Row],[43987]]-Casos_PN_CORR[[#This Row],[43986]]</f>
        <v>0</v>
      </c>
      <c r="CP645">
        <f>+Casos_PN_CORR[[#This Row],[43988]]-Casos_PN_CORR[[#This Row],[43987]]</f>
        <v>0</v>
      </c>
      <c r="CQ645">
        <f>+Casos_PN_CORR[[#This Row],[43989]]-Casos_PN_CORR[[#This Row],[43988]]</f>
        <v>0</v>
      </c>
      <c r="CR645">
        <f>+Casos_PN_CORR[[#This Row],[43990]]-Casos_PN_CORR[[#This Row],[43989]]</f>
        <v>0</v>
      </c>
      <c r="CS645">
        <f>+Casos_PN_CORR[[#This Row],[43991]]-Casos_PN_CORR[[#This Row],[43990]]</f>
        <v>0</v>
      </c>
      <c r="CT645">
        <f>+Casos_PN_CORR[[#This Row],[43992]]-Casos_PN_CORR[[#This Row],[43991]]</f>
        <v>0</v>
      </c>
      <c r="CU645">
        <f>+Casos_PN_CORR[[#This Row],[43993]]-Casos_PN_CORR[[#This Row],[43992]]</f>
        <v>0</v>
      </c>
    </row>
    <row r="646" spans="1:99" x14ac:dyDescent="0.3">
      <c r="A646">
        <v>20406</v>
      </c>
      <c r="B646" s="2" t="s">
        <v>212</v>
      </c>
      <c r="C646" s="2" t="s">
        <v>249</v>
      </c>
      <c r="D646" s="2" t="s">
        <v>432</v>
      </c>
      <c r="E646" s="4">
        <f t="shared" si="10"/>
        <v>0</v>
      </c>
      <c r="F646">
        <f>+Casos_PN_CORR[[#This Row],[43900]]</f>
        <v>0</v>
      </c>
      <c r="G646">
        <f>+Casos_PN_CORR[[#This Row],[43901]]-Casos_PN_CORR[[#This Row],[43900]]</f>
        <v>0</v>
      </c>
      <c r="H646">
        <f>+Casos_PN_CORR[[#This Row],[43902]]-Casos_PN_CORR[[#This Row],[43901]]</f>
        <v>0</v>
      </c>
      <c r="I646">
        <f>+Casos_PN_CORR[[#This Row],[43903]]-Casos_PN_CORR[[#This Row],[43902]]</f>
        <v>0</v>
      </c>
      <c r="J646">
        <f>+Casos_PN_CORR[[#This Row],[43904]]-Casos_PN_CORR[[#This Row],[43903]]</f>
        <v>0</v>
      </c>
      <c r="K646">
        <f>+Casos_PN_CORR[[#This Row],[43905]]-Casos_PN_CORR[[#This Row],[43904]]</f>
        <v>0</v>
      </c>
      <c r="L646">
        <f>+Casos_PN_CORR[[#This Row],[43906]]-Casos_PN_CORR[[#This Row],[43905]]</f>
        <v>0</v>
      </c>
      <c r="M646">
        <f>+Casos_PN_CORR[[#This Row],[43907]]-Casos_PN_CORR[[#This Row],[43906]]</f>
        <v>0</v>
      </c>
      <c r="N646">
        <f>+Casos_PN_CORR[[#This Row],[43908]]-Casos_PN_CORR[[#This Row],[43907]]</f>
        <v>0</v>
      </c>
      <c r="O646">
        <f>+Casos_PN_CORR[[#This Row],[43909]]-Casos_PN_CORR[[#This Row],[43908]]</f>
        <v>0</v>
      </c>
      <c r="P646">
        <f>+Casos_PN_CORR[[#This Row],[43910]]-Casos_PN_CORR[[#This Row],[43909]]</f>
        <v>0</v>
      </c>
      <c r="Q646">
        <f>+Casos_PN_CORR[[#This Row],[43911]]-Casos_PN_CORR[[#This Row],[43910]]</f>
        <v>0</v>
      </c>
      <c r="R646">
        <f>+Casos_PN_CORR[[#This Row],[43912]]-Casos_PN_CORR[[#This Row],[43911]]</f>
        <v>0</v>
      </c>
      <c r="S646">
        <f>+Casos_PN_CORR[[#This Row],[43913]]-Casos_PN_CORR[[#This Row],[43912]]</f>
        <v>0</v>
      </c>
      <c r="T646">
        <f>+Casos_PN_CORR[[#This Row],[43914]]-Casos_PN_CORR[[#This Row],[43913]]</f>
        <v>0</v>
      </c>
      <c r="U646">
        <f>+Casos_PN_CORR[[#This Row],[43915]]-Casos_PN_CORR[[#This Row],[43914]]</f>
        <v>0</v>
      </c>
      <c r="V646">
        <f>+Casos_PN_CORR[[#This Row],[43916]]-Casos_PN_CORR[[#This Row],[43915]]</f>
        <v>0</v>
      </c>
      <c r="W646">
        <f>+Casos_PN_CORR[[#This Row],[43917]]-Casos_PN_CORR[[#This Row],[43916]]</f>
        <v>0</v>
      </c>
      <c r="X646">
        <f>+Casos_PN_CORR[[#This Row],[43918]]-Casos_PN_CORR[[#This Row],[43917]]</f>
        <v>0</v>
      </c>
      <c r="Y646">
        <f>+Casos_PN_CORR[[#This Row],[43919]]-Casos_PN_CORR[[#This Row],[43918]]</f>
        <v>0</v>
      </c>
      <c r="Z646">
        <f>+Casos_PN_CORR[[#This Row],[43920]]-Casos_PN_CORR[[#This Row],[43919]]</f>
        <v>0</v>
      </c>
      <c r="AA646">
        <f>+Casos_PN_CORR[[#This Row],[43921]]-Casos_PN_CORR[[#This Row],[43920]]</f>
        <v>0</v>
      </c>
      <c r="AB646">
        <f>+Casos_PN_CORR[[#This Row],[43922]]-Casos_PN_CORR[[#This Row],[43921]]</f>
        <v>0</v>
      </c>
      <c r="AC646">
        <f>+Casos_PN_CORR[[#This Row],[43923]]-Casos_PN_CORR[[#This Row],[43922]]</f>
        <v>0</v>
      </c>
      <c r="AD646">
        <f>+Casos_PN_CORR[[#This Row],[43924]]-Casos_PN_CORR[[#This Row],[43923]]</f>
        <v>0</v>
      </c>
      <c r="AE646">
        <f>+Casos_PN_CORR[[#This Row],[43925]]-Casos_PN_CORR[[#This Row],[43924]]</f>
        <v>0</v>
      </c>
      <c r="AF646">
        <f>+Casos_PN_CORR[[#This Row],[43926]]-Casos_PN_CORR[[#This Row],[43925]]</f>
        <v>0</v>
      </c>
      <c r="AG646">
        <f>+Casos_PN_CORR[[#This Row],[43927]]-Casos_PN_CORR[[#This Row],[43926]]</f>
        <v>0</v>
      </c>
      <c r="AH646">
        <f>+Casos_PN_CORR[[#This Row],[43928]]-Casos_PN_CORR[[#This Row],[43927]]</f>
        <v>0</v>
      </c>
      <c r="AI646">
        <f>+Casos_PN_CORR[[#This Row],[43929]]-Casos_PN_CORR[[#This Row],[43928]]</f>
        <v>0</v>
      </c>
      <c r="AJ646">
        <f>+Casos_PN_CORR[[#This Row],[43930]]-Casos_PN_CORR[[#This Row],[43929]]</f>
        <v>0</v>
      </c>
      <c r="AK646">
        <f>+Casos_PN_CORR[[#This Row],[43931]]-Casos_PN_CORR[[#This Row],[43930]]</f>
        <v>0</v>
      </c>
      <c r="AL646">
        <f>+Casos_PN_CORR[[#This Row],[43932]]-Casos_PN_CORR[[#This Row],[43931]]</f>
        <v>0</v>
      </c>
      <c r="AM646">
        <f>+Casos_PN_CORR[[#This Row],[43933]]-Casos_PN_CORR[[#This Row],[43932]]</f>
        <v>0</v>
      </c>
      <c r="AN646">
        <f>+Casos_PN_CORR[[#This Row],[43934]]-Casos_PN_CORR[[#This Row],[43933]]</f>
        <v>0</v>
      </c>
      <c r="AO646">
        <f>+Casos_PN_CORR[[#This Row],[43935]]-Casos_PN_CORR[[#This Row],[43934]]</f>
        <v>0</v>
      </c>
      <c r="AP646">
        <f>+Casos_PN_CORR[[#This Row],[43936]]-Casos_PN_CORR[[#This Row],[43935]]</f>
        <v>0</v>
      </c>
      <c r="AQ646">
        <f>+Casos_PN_CORR[[#This Row],[43937]]-Casos_PN_CORR[[#This Row],[43936]]</f>
        <v>0</v>
      </c>
      <c r="AR646">
        <f>+Casos_PN_CORR[[#This Row],[43938]]-Casos_PN_CORR[[#This Row],[43937]]</f>
        <v>0</v>
      </c>
      <c r="AS646">
        <f>+Casos_PN_CORR[[#This Row],[43939]]-Casos_PN_CORR[[#This Row],[43938]]</f>
        <v>0</v>
      </c>
      <c r="AT646">
        <f>+Casos_PN_CORR[[#This Row],[43940]]-Casos_PN_CORR[[#This Row],[43939]]</f>
        <v>0</v>
      </c>
      <c r="AU646">
        <f>+Casos_PN_CORR[[#This Row],[43941]]-Casos_PN_CORR[[#This Row],[43940]]</f>
        <v>0</v>
      </c>
      <c r="AV646">
        <f>+Casos_PN_CORR[[#This Row],[43942]]-Casos_PN_CORR[[#This Row],[43941]]</f>
        <v>0</v>
      </c>
      <c r="AW646">
        <f>+Casos_PN_CORR[[#This Row],[43943]]-Casos_PN_CORR[[#This Row],[43942]]</f>
        <v>0</v>
      </c>
      <c r="AX646">
        <f>+Casos_PN_CORR[[#This Row],[43944]]-Casos_PN_CORR[[#This Row],[43943]]</f>
        <v>0</v>
      </c>
      <c r="AY646">
        <f>+Casos_PN_CORR[[#This Row],[43945]]-Casos_PN_CORR[[#This Row],[43944]]</f>
        <v>0</v>
      </c>
      <c r="AZ646">
        <f>+Casos_PN_CORR[[#This Row],[43946]]-Casos_PN_CORR[[#This Row],[43945]]</f>
        <v>0</v>
      </c>
      <c r="BA646">
        <f>+Casos_PN_CORR[[#This Row],[43947]]-Casos_PN_CORR[[#This Row],[43946]]</f>
        <v>0</v>
      </c>
      <c r="BB646">
        <f>+Casos_PN_CORR[[#This Row],[43948]]-Casos_PN_CORR[[#This Row],[43947]]</f>
        <v>0</v>
      </c>
      <c r="BC646">
        <f>+Casos_PN_CORR[[#This Row],[43949]]-Casos_PN_CORR[[#This Row],[43948]]</f>
        <v>0</v>
      </c>
      <c r="BD646">
        <f>+Casos_PN_CORR[[#This Row],[43950]]-Casos_PN_CORR[[#This Row],[43949]]</f>
        <v>0</v>
      </c>
      <c r="BE646">
        <f>+Casos_PN_CORR[[#This Row],[43951]]-Casos_PN_CORR[[#This Row],[43950]]</f>
        <v>0</v>
      </c>
      <c r="BF646">
        <f>+Casos_PN_CORR[[#This Row],[43952]]-Casos_PN_CORR[[#This Row],[43951]]</f>
        <v>0</v>
      </c>
      <c r="BG646">
        <f>+Casos_PN_CORR[[#This Row],[43953]]-Casos_PN_CORR[[#This Row],[43952]]</f>
        <v>0</v>
      </c>
      <c r="BH646">
        <f>+Casos_PN_CORR[[#This Row],[43954]]-Casos_PN_CORR[[#This Row],[43953]]</f>
        <v>0</v>
      </c>
      <c r="BI646">
        <f>+Casos_PN_CORR[[#This Row],[43955]]-Casos_PN_CORR[[#This Row],[43954]]</f>
        <v>0</v>
      </c>
      <c r="BJ646">
        <f>+Casos_PN_CORR[[#This Row],[43956]]-Casos_PN_CORR[[#This Row],[43955]]</f>
        <v>0</v>
      </c>
      <c r="BK646">
        <f>+Casos_PN_CORR[[#This Row],[43957]]-Casos_PN_CORR[[#This Row],[43956]]</f>
        <v>0</v>
      </c>
      <c r="BL646">
        <f>+Casos_PN_CORR[[#This Row],[43958]]-Casos_PN_CORR[[#This Row],[43957]]</f>
        <v>0</v>
      </c>
      <c r="BM646">
        <f>+Casos_PN_CORR[[#This Row],[43959]]-Casos_PN_CORR[[#This Row],[43958]]</f>
        <v>0</v>
      </c>
      <c r="BN646">
        <f>+Casos_PN_CORR[[#This Row],[43960]]-Casos_PN_CORR[[#This Row],[43959]]</f>
        <v>0</v>
      </c>
      <c r="BO646">
        <f>+Casos_PN_CORR[[#This Row],[43961]]-Casos_PN_CORR[[#This Row],[43960]]</f>
        <v>0</v>
      </c>
      <c r="BP646">
        <f>+Casos_PN_CORR[[#This Row],[43962]]-Casos_PN_CORR[[#This Row],[43961]]</f>
        <v>0</v>
      </c>
      <c r="BQ646">
        <f>+Casos_PN_CORR[[#This Row],[43963]]-Casos_PN_CORR[[#This Row],[43962]]</f>
        <v>0</v>
      </c>
      <c r="BR646">
        <f>+Casos_PN_CORR[[#This Row],[43964]]-Casos_PN_CORR[[#This Row],[43963]]</f>
        <v>0</v>
      </c>
      <c r="BS646">
        <f>+Casos_PN_CORR[[#This Row],[43965]]-Casos_PN_CORR[[#This Row],[43964]]</f>
        <v>0</v>
      </c>
      <c r="BT646">
        <f>+Casos_PN_CORR[[#This Row],[43966]]-Casos_PN_CORR[[#This Row],[43965]]</f>
        <v>0</v>
      </c>
      <c r="BU646">
        <f>+Casos_PN_CORR[[#This Row],[43967]]-Casos_PN_CORR[[#This Row],[43966]]</f>
        <v>0</v>
      </c>
      <c r="BV646">
        <f>+Casos_PN_CORR[[#This Row],[43968]]-Casos_PN_CORR[[#This Row],[43967]]</f>
        <v>0</v>
      </c>
      <c r="BW646">
        <f>+Casos_PN_CORR[[#This Row],[43969]]-Casos_PN_CORR[[#This Row],[43968]]</f>
        <v>0</v>
      </c>
      <c r="BX646">
        <f>+Casos_PN_CORR[[#This Row],[43970]]-Casos_PN_CORR[[#This Row],[43969]]</f>
        <v>0</v>
      </c>
      <c r="BY646">
        <f>+Casos_PN_CORR[[#This Row],[43971]]-Casos_PN_CORR[[#This Row],[43970]]</f>
        <v>0</v>
      </c>
      <c r="BZ646">
        <f>+Casos_PN_CORR[[#This Row],[43972]]-Casos_PN_CORR[[#This Row],[43971]]</f>
        <v>0</v>
      </c>
      <c r="CA646">
        <f>+Casos_PN_CORR[[#This Row],[43973]]-Casos_PN_CORR[[#This Row],[43972]]</f>
        <v>0</v>
      </c>
      <c r="CB646">
        <f>+Casos_PN_CORR[[#This Row],[43974]]-Casos_PN_CORR[[#This Row],[43973]]</f>
        <v>0</v>
      </c>
      <c r="CC646">
        <f>+Casos_PN_CORR[[#This Row],[43975]]-Casos_PN_CORR[[#This Row],[43974]]</f>
        <v>0</v>
      </c>
      <c r="CD646">
        <f>+Casos_PN_CORR[[#This Row],[43976]]-Casos_PN_CORR[[#This Row],[43975]]</f>
        <v>0</v>
      </c>
      <c r="CE646">
        <f>+Casos_PN_CORR[[#This Row],[43977]]-Casos_PN_CORR[[#This Row],[43976]]</f>
        <v>0</v>
      </c>
      <c r="CF646">
        <f>+Casos_PN_CORR[[#This Row],[43978]]-Casos_PN_CORR[[#This Row],[43977]]</f>
        <v>0</v>
      </c>
      <c r="CG646">
        <f>+Casos_PN_CORR[[#This Row],[43979]]-Casos_PN_CORR[[#This Row],[43978]]</f>
        <v>0</v>
      </c>
      <c r="CH646">
        <f>+Casos_PN_CORR[[#This Row],[43980]]-Casos_PN_CORR[[#This Row],[43979]]</f>
        <v>0</v>
      </c>
      <c r="CI646">
        <f>+Casos_PN_CORR[[#This Row],[43981]]-Casos_PN_CORR[[#This Row],[43980]]</f>
        <v>0</v>
      </c>
      <c r="CJ646">
        <f>+Casos_PN_CORR[[#This Row],[43982]]-Casos_PN_CORR[[#This Row],[43981]]</f>
        <v>0</v>
      </c>
      <c r="CK646">
        <f>+Casos_PN_CORR[[#This Row],[43983]]-Casos_PN_CORR[[#This Row],[43982]]</f>
        <v>0</v>
      </c>
      <c r="CL646">
        <f>+Casos_PN_CORR[[#This Row],[43984]]-Casos_PN_CORR[[#This Row],[43983]]</f>
        <v>0</v>
      </c>
      <c r="CM646">
        <f>+Casos_PN_CORR[[#This Row],[43985]]-Casos_PN_CORR[[#This Row],[43984]]</f>
        <v>0</v>
      </c>
      <c r="CN646">
        <f>+Casos_PN_CORR[[#This Row],[43986]]-Casos_PN_CORR[[#This Row],[43985]]</f>
        <v>0</v>
      </c>
      <c r="CO646">
        <f>+Casos_PN_CORR[[#This Row],[43987]]-Casos_PN_CORR[[#This Row],[43986]]</f>
        <v>0</v>
      </c>
      <c r="CP646">
        <f>+Casos_PN_CORR[[#This Row],[43988]]-Casos_PN_CORR[[#This Row],[43987]]</f>
        <v>0</v>
      </c>
      <c r="CQ646">
        <f>+Casos_PN_CORR[[#This Row],[43989]]-Casos_PN_CORR[[#This Row],[43988]]</f>
        <v>0</v>
      </c>
      <c r="CR646">
        <f>+Casos_PN_CORR[[#This Row],[43990]]-Casos_PN_CORR[[#This Row],[43989]]</f>
        <v>0</v>
      </c>
      <c r="CS646">
        <f>+Casos_PN_CORR[[#This Row],[43991]]-Casos_PN_CORR[[#This Row],[43990]]</f>
        <v>0</v>
      </c>
      <c r="CT646">
        <f>+Casos_PN_CORR[[#This Row],[43992]]-Casos_PN_CORR[[#This Row],[43991]]</f>
        <v>0</v>
      </c>
      <c r="CU646">
        <f>+Casos_PN_CORR[[#This Row],[43993]]-Casos_PN_CORR[[#This Row],[43992]]</f>
        <v>0</v>
      </c>
    </row>
    <row r="647" spans="1:99" x14ac:dyDescent="0.3">
      <c r="A647">
        <v>70312</v>
      </c>
      <c r="B647" s="2" t="s">
        <v>268</v>
      </c>
      <c r="C647" s="2" t="s">
        <v>268</v>
      </c>
      <c r="D647" s="2" t="s">
        <v>766</v>
      </c>
      <c r="E647" s="4">
        <f t="shared" si="10"/>
        <v>0</v>
      </c>
      <c r="F647">
        <f>+Casos_PN_CORR[[#This Row],[43900]]</f>
        <v>0</v>
      </c>
      <c r="G647">
        <f>+Casos_PN_CORR[[#This Row],[43901]]-Casos_PN_CORR[[#This Row],[43900]]</f>
        <v>0</v>
      </c>
      <c r="H647">
        <f>+Casos_PN_CORR[[#This Row],[43902]]-Casos_PN_CORR[[#This Row],[43901]]</f>
        <v>0</v>
      </c>
      <c r="I647">
        <f>+Casos_PN_CORR[[#This Row],[43903]]-Casos_PN_CORR[[#This Row],[43902]]</f>
        <v>0</v>
      </c>
      <c r="J647">
        <f>+Casos_PN_CORR[[#This Row],[43904]]-Casos_PN_CORR[[#This Row],[43903]]</f>
        <v>0</v>
      </c>
      <c r="K647">
        <f>+Casos_PN_CORR[[#This Row],[43905]]-Casos_PN_CORR[[#This Row],[43904]]</f>
        <v>0</v>
      </c>
      <c r="L647">
        <f>+Casos_PN_CORR[[#This Row],[43906]]-Casos_PN_CORR[[#This Row],[43905]]</f>
        <v>0</v>
      </c>
      <c r="M647">
        <f>+Casos_PN_CORR[[#This Row],[43907]]-Casos_PN_CORR[[#This Row],[43906]]</f>
        <v>0</v>
      </c>
      <c r="N647">
        <f>+Casos_PN_CORR[[#This Row],[43908]]-Casos_PN_CORR[[#This Row],[43907]]</f>
        <v>0</v>
      </c>
      <c r="O647">
        <f>+Casos_PN_CORR[[#This Row],[43909]]-Casos_PN_CORR[[#This Row],[43908]]</f>
        <v>0</v>
      </c>
      <c r="P647">
        <f>+Casos_PN_CORR[[#This Row],[43910]]-Casos_PN_CORR[[#This Row],[43909]]</f>
        <v>0</v>
      </c>
      <c r="Q647">
        <f>+Casos_PN_CORR[[#This Row],[43911]]-Casos_PN_CORR[[#This Row],[43910]]</f>
        <v>0</v>
      </c>
      <c r="R647">
        <f>+Casos_PN_CORR[[#This Row],[43912]]-Casos_PN_CORR[[#This Row],[43911]]</f>
        <v>0</v>
      </c>
      <c r="S647">
        <f>+Casos_PN_CORR[[#This Row],[43913]]-Casos_PN_CORR[[#This Row],[43912]]</f>
        <v>0</v>
      </c>
      <c r="T647">
        <f>+Casos_PN_CORR[[#This Row],[43914]]-Casos_PN_CORR[[#This Row],[43913]]</f>
        <v>0</v>
      </c>
      <c r="U647">
        <f>+Casos_PN_CORR[[#This Row],[43915]]-Casos_PN_CORR[[#This Row],[43914]]</f>
        <v>0</v>
      </c>
      <c r="V647">
        <f>+Casos_PN_CORR[[#This Row],[43916]]-Casos_PN_CORR[[#This Row],[43915]]</f>
        <v>0</v>
      </c>
      <c r="W647">
        <f>+Casos_PN_CORR[[#This Row],[43917]]-Casos_PN_CORR[[#This Row],[43916]]</f>
        <v>0</v>
      </c>
      <c r="X647">
        <f>+Casos_PN_CORR[[#This Row],[43918]]-Casos_PN_CORR[[#This Row],[43917]]</f>
        <v>0</v>
      </c>
      <c r="Y647">
        <f>+Casos_PN_CORR[[#This Row],[43919]]-Casos_PN_CORR[[#This Row],[43918]]</f>
        <v>0</v>
      </c>
      <c r="Z647">
        <f>+Casos_PN_CORR[[#This Row],[43920]]-Casos_PN_CORR[[#This Row],[43919]]</f>
        <v>0</v>
      </c>
      <c r="AA647">
        <f>+Casos_PN_CORR[[#This Row],[43921]]-Casos_PN_CORR[[#This Row],[43920]]</f>
        <v>0</v>
      </c>
      <c r="AB647">
        <f>+Casos_PN_CORR[[#This Row],[43922]]-Casos_PN_CORR[[#This Row],[43921]]</f>
        <v>0</v>
      </c>
      <c r="AC647">
        <f>+Casos_PN_CORR[[#This Row],[43923]]-Casos_PN_CORR[[#This Row],[43922]]</f>
        <v>0</v>
      </c>
      <c r="AD647">
        <f>+Casos_PN_CORR[[#This Row],[43924]]-Casos_PN_CORR[[#This Row],[43923]]</f>
        <v>0</v>
      </c>
      <c r="AE647">
        <f>+Casos_PN_CORR[[#This Row],[43925]]-Casos_PN_CORR[[#This Row],[43924]]</f>
        <v>0</v>
      </c>
      <c r="AF647">
        <f>+Casos_PN_CORR[[#This Row],[43926]]-Casos_PN_CORR[[#This Row],[43925]]</f>
        <v>0</v>
      </c>
      <c r="AG647">
        <f>+Casos_PN_CORR[[#This Row],[43927]]-Casos_PN_CORR[[#This Row],[43926]]</f>
        <v>0</v>
      </c>
      <c r="AH647">
        <f>+Casos_PN_CORR[[#This Row],[43928]]-Casos_PN_CORR[[#This Row],[43927]]</f>
        <v>0</v>
      </c>
      <c r="AI647">
        <f>+Casos_PN_CORR[[#This Row],[43929]]-Casos_PN_CORR[[#This Row],[43928]]</f>
        <v>0</v>
      </c>
      <c r="AJ647">
        <f>+Casos_PN_CORR[[#This Row],[43930]]-Casos_PN_CORR[[#This Row],[43929]]</f>
        <v>0</v>
      </c>
      <c r="AK647">
        <f>+Casos_PN_CORR[[#This Row],[43931]]-Casos_PN_CORR[[#This Row],[43930]]</f>
        <v>0</v>
      </c>
      <c r="AL647">
        <f>+Casos_PN_CORR[[#This Row],[43932]]-Casos_PN_CORR[[#This Row],[43931]]</f>
        <v>0</v>
      </c>
      <c r="AM647">
        <f>+Casos_PN_CORR[[#This Row],[43933]]-Casos_PN_CORR[[#This Row],[43932]]</f>
        <v>0</v>
      </c>
      <c r="AN647">
        <f>+Casos_PN_CORR[[#This Row],[43934]]-Casos_PN_CORR[[#This Row],[43933]]</f>
        <v>0</v>
      </c>
      <c r="AO647">
        <f>+Casos_PN_CORR[[#This Row],[43935]]-Casos_PN_CORR[[#This Row],[43934]]</f>
        <v>0</v>
      </c>
      <c r="AP647">
        <f>+Casos_PN_CORR[[#This Row],[43936]]-Casos_PN_CORR[[#This Row],[43935]]</f>
        <v>0</v>
      </c>
      <c r="AQ647">
        <f>+Casos_PN_CORR[[#This Row],[43937]]-Casos_PN_CORR[[#This Row],[43936]]</f>
        <v>0</v>
      </c>
      <c r="AR647">
        <f>+Casos_PN_CORR[[#This Row],[43938]]-Casos_PN_CORR[[#This Row],[43937]]</f>
        <v>0</v>
      </c>
      <c r="AS647">
        <f>+Casos_PN_CORR[[#This Row],[43939]]-Casos_PN_CORR[[#This Row],[43938]]</f>
        <v>0</v>
      </c>
      <c r="AT647">
        <f>+Casos_PN_CORR[[#This Row],[43940]]-Casos_PN_CORR[[#This Row],[43939]]</f>
        <v>0</v>
      </c>
      <c r="AU647">
        <f>+Casos_PN_CORR[[#This Row],[43941]]-Casos_PN_CORR[[#This Row],[43940]]</f>
        <v>0</v>
      </c>
      <c r="AV647">
        <f>+Casos_PN_CORR[[#This Row],[43942]]-Casos_PN_CORR[[#This Row],[43941]]</f>
        <v>0</v>
      </c>
      <c r="AW647">
        <f>+Casos_PN_CORR[[#This Row],[43943]]-Casos_PN_CORR[[#This Row],[43942]]</f>
        <v>0</v>
      </c>
      <c r="AX647">
        <f>+Casos_PN_CORR[[#This Row],[43944]]-Casos_PN_CORR[[#This Row],[43943]]</f>
        <v>0</v>
      </c>
      <c r="AY647">
        <f>+Casos_PN_CORR[[#This Row],[43945]]-Casos_PN_CORR[[#This Row],[43944]]</f>
        <v>0</v>
      </c>
      <c r="AZ647">
        <f>+Casos_PN_CORR[[#This Row],[43946]]-Casos_PN_CORR[[#This Row],[43945]]</f>
        <v>0</v>
      </c>
      <c r="BA647">
        <f>+Casos_PN_CORR[[#This Row],[43947]]-Casos_PN_CORR[[#This Row],[43946]]</f>
        <v>0</v>
      </c>
      <c r="BB647">
        <f>+Casos_PN_CORR[[#This Row],[43948]]-Casos_PN_CORR[[#This Row],[43947]]</f>
        <v>0</v>
      </c>
      <c r="BC647">
        <f>+Casos_PN_CORR[[#This Row],[43949]]-Casos_PN_CORR[[#This Row],[43948]]</f>
        <v>0</v>
      </c>
      <c r="BD647">
        <f>+Casos_PN_CORR[[#This Row],[43950]]-Casos_PN_CORR[[#This Row],[43949]]</f>
        <v>0</v>
      </c>
      <c r="BE647">
        <f>+Casos_PN_CORR[[#This Row],[43951]]-Casos_PN_CORR[[#This Row],[43950]]</f>
        <v>0</v>
      </c>
      <c r="BF647">
        <f>+Casos_PN_CORR[[#This Row],[43952]]-Casos_PN_CORR[[#This Row],[43951]]</f>
        <v>0</v>
      </c>
      <c r="BG647">
        <f>+Casos_PN_CORR[[#This Row],[43953]]-Casos_PN_CORR[[#This Row],[43952]]</f>
        <v>0</v>
      </c>
      <c r="BH647">
        <f>+Casos_PN_CORR[[#This Row],[43954]]-Casos_PN_CORR[[#This Row],[43953]]</f>
        <v>0</v>
      </c>
      <c r="BI647">
        <f>+Casos_PN_CORR[[#This Row],[43955]]-Casos_PN_CORR[[#This Row],[43954]]</f>
        <v>0</v>
      </c>
      <c r="BJ647">
        <f>+Casos_PN_CORR[[#This Row],[43956]]-Casos_PN_CORR[[#This Row],[43955]]</f>
        <v>0</v>
      </c>
      <c r="BK647">
        <f>+Casos_PN_CORR[[#This Row],[43957]]-Casos_PN_CORR[[#This Row],[43956]]</f>
        <v>0</v>
      </c>
      <c r="BL647">
        <f>+Casos_PN_CORR[[#This Row],[43958]]-Casos_PN_CORR[[#This Row],[43957]]</f>
        <v>0</v>
      </c>
      <c r="BM647">
        <f>+Casos_PN_CORR[[#This Row],[43959]]-Casos_PN_CORR[[#This Row],[43958]]</f>
        <v>0</v>
      </c>
      <c r="BN647">
        <f>+Casos_PN_CORR[[#This Row],[43960]]-Casos_PN_CORR[[#This Row],[43959]]</f>
        <v>0</v>
      </c>
      <c r="BO647">
        <f>+Casos_PN_CORR[[#This Row],[43961]]-Casos_PN_CORR[[#This Row],[43960]]</f>
        <v>0</v>
      </c>
      <c r="BP647">
        <f>+Casos_PN_CORR[[#This Row],[43962]]-Casos_PN_CORR[[#This Row],[43961]]</f>
        <v>0</v>
      </c>
      <c r="BQ647">
        <f>+Casos_PN_CORR[[#This Row],[43963]]-Casos_PN_CORR[[#This Row],[43962]]</f>
        <v>0</v>
      </c>
      <c r="BR647">
        <f>+Casos_PN_CORR[[#This Row],[43964]]-Casos_PN_CORR[[#This Row],[43963]]</f>
        <v>0</v>
      </c>
      <c r="BS647">
        <f>+Casos_PN_CORR[[#This Row],[43965]]-Casos_PN_CORR[[#This Row],[43964]]</f>
        <v>0</v>
      </c>
      <c r="BT647">
        <f>+Casos_PN_CORR[[#This Row],[43966]]-Casos_PN_CORR[[#This Row],[43965]]</f>
        <v>0</v>
      </c>
      <c r="BU647">
        <f>+Casos_PN_CORR[[#This Row],[43967]]-Casos_PN_CORR[[#This Row],[43966]]</f>
        <v>0</v>
      </c>
      <c r="BV647">
        <f>+Casos_PN_CORR[[#This Row],[43968]]-Casos_PN_CORR[[#This Row],[43967]]</f>
        <v>0</v>
      </c>
      <c r="BW647">
        <f>+Casos_PN_CORR[[#This Row],[43969]]-Casos_PN_CORR[[#This Row],[43968]]</f>
        <v>0</v>
      </c>
      <c r="BX647">
        <f>+Casos_PN_CORR[[#This Row],[43970]]-Casos_PN_CORR[[#This Row],[43969]]</f>
        <v>0</v>
      </c>
      <c r="BY647">
        <f>+Casos_PN_CORR[[#This Row],[43971]]-Casos_PN_CORR[[#This Row],[43970]]</f>
        <v>0</v>
      </c>
      <c r="BZ647">
        <f>+Casos_PN_CORR[[#This Row],[43972]]-Casos_PN_CORR[[#This Row],[43971]]</f>
        <v>0</v>
      </c>
      <c r="CA647">
        <f>+Casos_PN_CORR[[#This Row],[43973]]-Casos_PN_CORR[[#This Row],[43972]]</f>
        <v>0</v>
      </c>
      <c r="CB647">
        <f>+Casos_PN_CORR[[#This Row],[43974]]-Casos_PN_CORR[[#This Row],[43973]]</f>
        <v>0</v>
      </c>
      <c r="CC647">
        <f>+Casos_PN_CORR[[#This Row],[43975]]-Casos_PN_CORR[[#This Row],[43974]]</f>
        <v>0</v>
      </c>
      <c r="CD647">
        <f>+Casos_PN_CORR[[#This Row],[43976]]-Casos_PN_CORR[[#This Row],[43975]]</f>
        <v>0</v>
      </c>
      <c r="CE647">
        <f>+Casos_PN_CORR[[#This Row],[43977]]-Casos_PN_CORR[[#This Row],[43976]]</f>
        <v>0</v>
      </c>
      <c r="CF647">
        <f>+Casos_PN_CORR[[#This Row],[43978]]-Casos_PN_CORR[[#This Row],[43977]]</f>
        <v>0</v>
      </c>
      <c r="CG647">
        <f>+Casos_PN_CORR[[#This Row],[43979]]-Casos_PN_CORR[[#This Row],[43978]]</f>
        <v>0</v>
      </c>
      <c r="CH647">
        <f>+Casos_PN_CORR[[#This Row],[43980]]-Casos_PN_CORR[[#This Row],[43979]]</f>
        <v>0</v>
      </c>
      <c r="CI647">
        <f>+Casos_PN_CORR[[#This Row],[43981]]-Casos_PN_CORR[[#This Row],[43980]]</f>
        <v>0</v>
      </c>
      <c r="CJ647">
        <f>+Casos_PN_CORR[[#This Row],[43982]]-Casos_PN_CORR[[#This Row],[43981]]</f>
        <v>0</v>
      </c>
      <c r="CK647">
        <f>+Casos_PN_CORR[[#This Row],[43983]]-Casos_PN_CORR[[#This Row],[43982]]</f>
        <v>0</v>
      </c>
      <c r="CL647">
        <f>+Casos_PN_CORR[[#This Row],[43984]]-Casos_PN_CORR[[#This Row],[43983]]</f>
        <v>0</v>
      </c>
      <c r="CM647">
        <f>+Casos_PN_CORR[[#This Row],[43985]]-Casos_PN_CORR[[#This Row],[43984]]</f>
        <v>0</v>
      </c>
      <c r="CN647">
        <f>+Casos_PN_CORR[[#This Row],[43986]]-Casos_PN_CORR[[#This Row],[43985]]</f>
        <v>0</v>
      </c>
      <c r="CO647">
        <f>+Casos_PN_CORR[[#This Row],[43987]]-Casos_PN_CORR[[#This Row],[43986]]</f>
        <v>0</v>
      </c>
      <c r="CP647">
        <f>+Casos_PN_CORR[[#This Row],[43988]]-Casos_PN_CORR[[#This Row],[43987]]</f>
        <v>0</v>
      </c>
      <c r="CQ647">
        <f>+Casos_PN_CORR[[#This Row],[43989]]-Casos_PN_CORR[[#This Row],[43988]]</f>
        <v>0</v>
      </c>
      <c r="CR647">
        <f>+Casos_PN_CORR[[#This Row],[43990]]-Casos_PN_CORR[[#This Row],[43989]]</f>
        <v>0</v>
      </c>
      <c r="CS647">
        <f>+Casos_PN_CORR[[#This Row],[43991]]-Casos_PN_CORR[[#This Row],[43990]]</f>
        <v>0</v>
      </c>
      <c r="CT647">
        <f>+Casos_PN_CORR[[#This Row],[43992]]-Casos_PN_CORR[[#This Row],[43991]]</f>
        <v>0</v>
      </c>
      <c r="CU647">
        <f>+Casos_PN_CORR[[#This Row],[43993]]-Casos_PN_CORR[[#This Row],[43992]]</f>
        <v>0</v>
      </c>
    </row>
    <row r="648" spans="1:99" x14ac:dyDescent="0.3">
      <c r="A648">
        <v>120805</v>
      </c>
      <c r="B648" s="2" t="s">
        <v>191</v>
      </c>
      <c r="C648" s="2" t="s">
        <v>192</v>
      </c>
      <c r="D648" s="2" t="s">
        <v>193</v>
      </c>
      <c r="E648" s="4">
        <f t="shared" si="10"/>
        <v>0</v>
      </c>
      <c r="F648">
        <f>+Casos_PN_CORR[[#This Row],[43900]]</f>
        <v>0</v>
      </c>
      <c r="G648">
        <f>+Casos_PN_CORR[[#This Row],[43901]]-Casos_PN_CORR[[#This Row],[43900]]</f>
        <v>0</v>
      </c>
      <c r="H648">
        <f>+Casos_PN_CORR[[#This Row],[43902]]-Casos_PN_CORR[[#This Row],[43901]]</f>
        <v>0</v>
      </c>
      <c r="I648">
        <f>+Casos_PN_CORR[[#This Row],[43903]]-Casos_PN_CORR[[#This Row],[43902]]</f>
        <v>0</v>
      </c>
      <c r="J648">
        <f>+Casos_PN_CORR[[#This Row],[43904]]-Casos_PN_CORR[[#This Row],[43903]]</f>
        <v>0</v>
      </c>
      <c r="K648">
        <f>+Casos_PN_CORR[[#This Row],[43905]]-Casos_PN_CORR[[#This Row],[43904]]</f>
        <v>0</v>
      </c>
      <c r="L648">
        <f>+Casos_PN_CORR[[#This Row],[43906]]-Casos_PN_CORR[[#This Row],[43905]]</f>
        <v>0</v>
      </c>
      <c r="M648">
        <f>+Casos_PN_CORR[[#This Row],[43907]]-Casos_PN_CORR[[#This Row],[43906]]</f>
        <v>0</v>
      </c>
      <c r="N648">
        <f>+Casos_PN_CORR[[#This Row],[43908]]-Casos_PN_CORR[[#This Row],[43907]]</f>
        <v>0</v>
      </c>
      <c r="O648">
        <f>+Casos_PN_CORR[[#This Row],[43909]]-Casos_PN_CORR[[#This Row],[43908]]</f>
        <v>0</v>
      </c>
      <c r="P648">
        <f>+Casos_PN_CORR[[#This Row],[43910]]-Casos_PN_CORR[[#This Row],[43909]]</f>
        <v>0</v>
      </c>
      <c r="Q648">
        <f>+Casos_PN_CORR[[#This Row],[43911]]-Casos_PN_CORR[[#This Row],[43910]]</f>
        <v>0</v>
      </c>
      <c r="R648">
        <f>+Casos_PN_CORR[[#This Row],[43912]]-Casos_PN_CORR[[#This Row],[43911]]</f>
        <v>0</v>
      </c>
      <c r="S648">
        <f>+Casos_PN_CORR[[#This Row],[43913]]-Casos_PN_CORR[[#This Row],[43912]]</f>
        <v>0</v>
      </c>
      <c r="T648">
        <f>+Casos_PN_CORR[[#This Row],[43914]]-Casos_PN_CORR[[#This Row],[43913]]</f>
        <v>0</v>
      </c>
      <c r="U648">
        <f>+Casos_PN_CORR[[#This Row],[43915]]-Casos_PN_CORR[[#This Row],[43914]]</f>
        <v>0</v>
      </c>
      <c r="V648">
        <f>+Casos_PN_CORR[[#This Row],[43916]]-Casos_PN_CORR[[#This Row],[43915]]</f>
        <v>0</v>
      </c>
      <c r="W648">
        <f>+Casos_PN_CORR[[#This Row],[43917]]-Casos_PN_CORR[[#This Row],[43916]]</f>
        <v>0</v>
      </c>
      <c r="X648">
        <f>+Casos_PN_CORR[[#This Row],[43918]]-Casos_PN_CORR[[#This Row],[43917]]</f>
        <v>0</v>
      </c>
      <c r="Y648">
        <f>+Casos_PN_CORR[[#This Row],[43919]]-Casos_PN_CORR[[#This Row],[43918]]</f>
        <v>0</v>
      </c>
      <c r="Z648">
        <f>+Casos_PN_CORR[[#This Row],[43920]]-Casos_PN_CORR[[#This Row],[43919]]</f>
        <v>0</v>
      </c>
      <c r="AA648">
        <f>+Casos_PN_CORR[[#This Row],[43921]]-Casos_PN_CORR[[#This Row],[43920]]</f>
        <v>0</v>
      </c>
      <c r="AB648">
        <f>+Casos_PN_CORR[[#This Row],[43922]]-Casos_PN_CORR[[#This Row],[43921]]</f>
        <v>0</v>
      </c>
      <c r="AC648">
        <f>+Casos_PN_CORR[[#This Row],[43923]]-Casos_PN_CORR[[#This Row],[43922]]</f>
        <v>0</v>
      </c>
      <c r="AD648">
        <f>+Casos_PN_CORR[[#This Row],[43924]]-Casos_PN_CORR[[#This Row],[43923]]</f>
        <v>0</v>
      </c>
      <c r="AE648">
        <f>+Casos_PN_CORR[[#This Row],[43925]]-Casos_PN_CORR[[#This Row],[43924]]</f>
        <v>0</v>
      </c>
      <c r="AF648">
        <f>+Casos_PN_CORR[[#This Row],[43926]]-Casos_PN_CORR[[#This Row],[43925]]</f>
        <v>0</v>
      </c>
      <c r="AG648">
        <f>+Casos_PN_CORR[[#This Row],[43927]]-Casos_PN_CORR[[#This Row],[43926]]</f>
        <v>0</v>
      </c>
      <c r="AH648">
        <f>+Casos_PN_CORR[[#This Row],[43928]]-Casos_PN_CORR[[#This Row],[43927]]</f>
        <v>0</v>
      </c>
      <c r="AI648">
        <f>+Casos_PN_CORR[[#This Row],[43929]]-Casos_PN_CORR[[#This Row],[43928]]</f>
        <v>0</v>
      </c>
      <c r="AJ648">
        <f>+Casos_PN_CORR[[#This Row],[43930]]-Casos_PN_CORR[[#This Row],[43929]]</f>
        <v>0</v>
      </c>
      <c r="AK648">
        <f>+Casos_PN_CORR[[#This Row],[43931]]-Casos_PN_CORR[[#This Row],[43930]]</f>
        <v>0</v>
      </c>
      <c r="AL648">
        <f>+Casos_PN_CORR[[#This Row],[43932]]-Casos_PN_CORR[[#This Row],[43931]]</f>
        <v>0</v>
      </c>
      <c r="AM648">
        <f>+Casos_PN_CORR[[#This Row],[43933]]-Casos_PN_CORR[[#This Row],[43932]]</f>
        <v>0</v>
      </c>
      <c r="AN648">
        <f>+Casos_PN_CORR[[#This Row],[43934]]-Casos_PN_CORR[[#This Row],[43933]]</f>
        <v>0</v>
      </c>
      <c r="AO648">
        <f>+Casos_PN_CORR[[#This Row],[43935]]-Casos_PN_CORR[[#This Row],[43934]]</f>
        <v>0</v>
      </c>
      <c r="AP648">
        <f>+Casos_PN_CORR[[#This Row],[43936]]-Casos_PN_CORR[[#This Row],[43935]]</f>
        <v>0</v>
      </c>
      <c r="AQ648">
        <f>+Casos_PN_CORR[[#This Row],[43937]]-Casos_PN_CORR[[#This Row],[43936]]</f>
        <v>0</v>
      </c>
      <c r="AR648">
        <f>+Casos_PN_CORR[[#This Row],[43938]]-Casos_PN_CORR[[#This Row],[43937]]</f>
        <v>0</v>
      </c>
      <c r="AS648">
        <f>+Casos_PN_CORR[[#This Row],[43939]]-Casos_PN_CORR[[#This Row],[43938]]</f>
        <v>0</v>
      </c>
      <c r="AT648">
        <f>+Casos_PN_CORR[[#This Row],[43940]]-Casos_PN_CORR[[#This Row],[43939]]</f>
        <v>0</v>
      </c>
      <c r="AU648">
        <f>+Casos_PN_CORR[[#This Row],[43941]]-Casos_PN_CORR[[#This Row],[43940]]</f>
        <v>0</v>
      </c>
      <c r="AV648">
        <f>+Casos_PN_CORR[[#This Row],[43942]]-Casos_PN_CORR[[#This Row],[43941]]</f>
        <v>0</v>
      </c>
      <c r="AW648">
        <f>+Casos_PN_CORR[[#This Row],[43943]]-Casos_PN_CORR[[#This Row],[43942]]</f>
        <v>0</v>
      </c>
      <c r="AX648">
        <f>+Casos_PN_CORR[[#This Row],[43944]]-Casos_PN_CORR[[#This Row],[43943]]</f>
        <v>0</v>
      </c>
      <c r="AY648">
        <f>+Casos_PN_CORR[[#This Row],[43945]]-Casos_PN_CORR[[#This Row],[43944]]</f>
        <v>0</v>
      </c>
      <c r="AZ648">
        <f>+Casos_PN_CORR[[#This Row],[43946]]-Casos_PN_CORR[[#This Row],[43945]]</f>
        <v>0</v>
      </c>
      <c r="BA648">
        <f>+Casos_PN_CORR[[#This Row],[43947]]-Casos_PN_CORR[[#This Row],[43946]]</f>
        <v>0</v>
      </c>
      <c r="BB648">
        <f>+Casos_PN_CORR[[#This Row],[43948]]-Casos_PN_CORR[[#This Row],[43947]]</f>
        <v>0</v>
      </c>
      <c r="BC648">
        <f>+Casos_PN_CORR[[#This Row],[43949]]-Casos_PN_CORR[[#This Row],[43948]]</f>
        <v>0</v>
      </c>
      <c r="BD648">
        <f>+Casos_PN_CORR[[#This Row],[43950]]-Casos_PN_CORR[[#This Row],[43949]]</f>
        <v>0</v>
      </c>
      <c r="BE648">
        <f>+Casos_PN_CORR[[#This Row],[43951]]-Casos_PN_CORR[[#This Row],[43950]]</f>
        <v>0</v>
      </c>
      <c r="BF648">
        <f>+Casos_PN_CORR[[#This Row],[43952]]-Casos_PN_CORR[[#This Row],[43951]]</f>
        <v>0</v>
      </c>
      <c r="BG648">
        <f>+Casos_PN_CORR[[#This Row],[43953]]-Casos_PN_CORR[[#This Row],[43952]]</f>
        <v>0</v>
      </c>
      <c r="BH648">
        <f>+Casos_PN_CORR[[#This Row],[43954]]-Casos_PN_CORR[[#This Row],[43953]]</f>
        <v>0</v>
      </c>
      <c r="BI648">
        <f>+Casos_PN_CORR[[#This Row],[43955]]-Casos_PN_CORR[[#This Row],[43954]]</f>
        <v>0</v>
      </c>
      <c r="BJ648">
        <f>+Casos_PN_CORR[[#This Row],[43956]]-Casos_PN_CORR[[#This Row],[43955]]</f>
        <v>0</v>
      </c>
      <c r="BK648">
        <f>+Casos_PN_CORR[[#This Row],[43957]]-Casos_PN_CORR[[#This Row],[43956]]</f>
        <v>0</v>
      </c>
      <c r="BL648">
        <f>+Casos_PN_CORR[[#This Row],[43958]]-Casos_PN_CORR[[#This Row],[43957]]</f>
        <v>0</v>
      </c>
      <c r="BM648">
        <f>+Casos_PN_CORR[[#This Row],[43959]]-Casos_PN_CORR[[#This Row],[43958]]</f>
        <v>0</v>
      </c>
      <c r="BN648">
        <f>+Casos_PN_CORR[[#This Row],[43960]]-Casos_PN_CORR[[#This Row],[43959]]</f>
        <v>0</v>
      </c>
      <c r="BO648">
        <f>+Casos_PN_CORR[[#This Row],[43961]]-Casos_PN_CORR[[#This Row],[43960]]</f>
        <v>0</v>
      </c>
      <c r="BP648">
        <f>+Casos_PN_CORR[[#This Row],[43962]]-Casos_PN_CORR[[#This Row],[43961]]</f>
        <v>0</v>
      </c>
      <c r="BQ648">
        <f>+Casos_PN_CORR[[#This Row],[43963]]-Casos_PN_CORR[[#This Row],[43962]]</f>
        <v>0</v>
      </c>
      <c r="BR648">
        <f>+Casos_PN_CORR[[#This Row],[43964]]-Casos_PN_CORR[[#This Row],[43963]]</f>
        <v>0</v>
      </c>
      <c r="BS648">
        <f>+Casos_PN_CORR[[#This Row],[43965]]-Casos_PN_CORR[[#This Row],[43964]]</f>
        <v>0</v>
      </c>
      <c r="BT648">
        <f>+Casos_PN_CORR[[#This Row],[43966]]-Casos_PN_CORR[[#This Row],[43965]]</f>
        <v>0</v>
      </c>
      <c r="BU648">
        <f>+Casos_PN_CORR[[#This Row],[43967]]-Casos_PN_CORR[[#This Row],[43966]]</f>
        <v>0</v>
      </c>
      <c r="BV648">
        <f>+Casos_PN_CORR[[#This Row],[43968]]-Casos_PN_CORR[[#This Row],[43967]]</f>
        <v>0</v>
      </c>
      <c r="BW648">
        <f>+Casos_PN_CORR[[#This Row],[43969]]-Casos_PN_CORR[[#This Row],[43968]]</f>
        <v>0</v>
      </c>
      <c r="BX648">
        <f>+Casos_PN_CORR[[#This Row],[43970]]-Casos_PN_CORR[[#This Row],[43969]]</f>
        <v>0</v>
      </c>
      <c r="BY648">
        <f>+Casos_PN_CORR[[#This Row],[43971]]-Casos_PN_CORR[[#This Row],[43970]]</f>
        <v>0</v>
      </c>
      <c r="BZ648">
        <f>+Casos_PN_CORR[[#This Row],[43972]]-Casos_PN_CORR[[#This Row],[43971]]</f>
        <v>0</v>
      </c>
      <c r="CA648">
        <f>+Casos_PN_CORR[[#This Row],[43973]]-Casos_PN_CORR[[#This Row],[43972]]</f>
        <v>0</v>
      </c>
      <c r="CB648">
        <f>+Casos_PN_CORR[[#This Row],[43974]]-Casos_PN_CORR[[#This Row],[43973]]</f>
        <v>0</v>
      </c>
      <c r="CC648">
        <f>+Casos_PN_CORR[[#This Row],[43975]]-Casos_PN_CORR[[#This Row],[43974]]</f>
        <v>0</v>
      </c>
      <c r="CD648">
        <f>+Casos_PN_CORR[[#This Row],[43976]]-Casos_PN_CORR[[#This Row],[43975]]</f>
        <v>0</v>
      </c>
      <c r="CE648">
        <f>+Casos_PN_CORR[[#This Row],[43977]]-Casos_PN_CORR[[#This Row],[43976]]</f>
        <v>0</v>
      </c>
      <c r="CF648">
        <f>+Casos_PN_CORR[[#This Row],[43978]]-Casos_PN_CORR[[#This Row],[43977]]</f>
        <v>0</v>
      </c>
      <c r="CG648">
        <f>+Casos_PN_CORR[[#This Row],[43979]]-Casos_PN_CORR[[#This Row],[43978]]</f>
        <v>0</v>
      </c>
      <c r="CH648">
        <f>+Casos_PN_CORR[[#This Row],[43980]]-Casos_PN_CORR[[#This Row],[43979]]</f>
        <v>0</v>
      </c>
      <c r="CI648">
        <f>+Casos_PN_CORR[[#This Row],[43981]]-Casos_PN_CORR[[#This Row],[43980]]</f>
        <v>0</v>
      </c>
      <c r="CJ648">
        <f>+Casos_PN_CORR[[#This Row],[43982]]-Casos_PN_CORR[[#This Row],[43981]]</f>
        <v>0</v>
      </c>
      <c r="CK648">
        <f>+Casos_PN_CORR[[#This Row],[43983]]-Casos_PN_CORR[[#This Row],[43982]]</f>
        <v>0</v>
      </c>
      <c r="CL648">
        <f>+Casos_PN_CORR[[#This Row],[43984]]-Casos_PN_CORR[[#This Row],[43983]]</f>
        <v>0</v>
      </c>
      <c r="CM648">
        <f>+Casos_PN_CORR[[#This Row],[43985]]-Casos_PN_CORR[[#This Row],[43984]]</f>
        <v>0</v>
      </c>
      <c r="CN648">
        <f>+Casos_PN_CORR[[#This Row],[43986]]-Casos_PN_CORR[[#This Row],[43985]]</f>
        <v>0</v>
      </c>
      <c r="CO648">
        <f>+Casos_PN_CORR[[#This Row],[43987]]-Casos_PN_CORR[[#This Row],[43986]]</f>
        <v>0</v>
      </c>
      <c r="CP648">
        <f>+Casos_PN_CORR[[#This Row],[43988]]-Casos_PN_CORR[[#This Row],[43987]]</f>
        <v>0</v>
      </c>
      <c r="CQ648">
        <f>+Casos_PN_CORR[[#This Row],[43989]]-Casos_PN_CORR[[#This Row],[43988]]</f>
        <v>0</v>
      </c>
      <c r="CR648">
        <f>+Casos_PN_CORR[[#This Row],[43990]]-Casos_PN_CORR[[#This Row],[43989]]</f>
        <v>0</v>
      </c>
      <c r="CS648">
        <f>+Casos_PN_CORR[[#This Row],[43991]]-Casos_PN_CORR[[#This Row],[43990]]</f>
        <v>0</v>
      </c>
      <c r="CT648">
        <f>+Casos_PN_CORR[[#This Row],[43992]]-Casos_PN_CORR[[#This Row],[43991]]</f>
        <v>0</v>
      </c>
      <c r="CU648">
        <f>+Casos_PN_CORR[[#This Row],[43993]]-Casos_PN_CORR[[#This Row],[43992]]</f>
        <v>0</v>
      </c>
    </row>
    <row r="649" spans="1:99" x14ac:dyDescent="0.3">
      <c r="A649">
        <v>100104</v>
      </c>
      <c r="B649" s="2" t="s">
        <v>149</v>
      </c>
      <c r="C649" s="2" t="s">
        <v>149</v>
      </c>
      <c r="D649" s="2" t="s">
        <v>433</v>
      </c>
      <c r="E649" s="4">
        <f t="shared" si="10"/>
        <v>0</v>
      </c>
      <c r="F649">
        <f>+Casos_PN_CORR[[#This Row],[43900]]</f>
        <v>0</v>
      </c>
      <c r="G649">
        <f>+Casos_PN_CORR[[#This Row],[43901]]-Casos_PN_CORR[[#This Row],[43900]]</f>
        <v>0</v>
      </c>
      <c r="H649">
        <f>+Casos_PN_CORR[[#This Row],[43902]]-Casos_PN_CORR[[#This Row],[43901]]</f>
        <v>0</v>
      </c>
      <c r="I649">
        <f>+Casos_PN_CORR[[#This Row],[43903]]-Casos_PN_CORR[[#This Row],[43902]]</f>
        <v>0</v>
      </c>
      <c r="J649">
        <f>+Casos_PN_CORR[[#This Row],[43904]]-Casos_PN_CORR[[#This Row],[43903]]</f>
        <v>0</v>
      </c>
      <c r="K649">
        <f>+Casos_PN_CORR[[#This Row],[43905]]-Casos_PN_CORR[[#This Row],[43904]]</f>
        <v>0</v>
      </c>
      <c r="L649">
        <f>+Casos_PN_CORR[[#This Row],[43906]]-Casos_PN_CORR[[#This Row],[43905]]</f>
        <v>0</v>
      </c>
      <c r="M649">
        <f>+Casos_PN_CORR[[#This Row],[43907]]-Casos_PN_CORR[[#This Row],[43906]]</f>
        <v>0</v>
      </c>
      <c r="N649">
        <f>+Casos_PN_CORR[[#This Row],[43908]]-Casos_PN_CORR[[#This Row],[43907]]</f>
        <v>0</v>
      </c>
      <c r="O649">
        <f>+Casos_PN_CORR[[#This Row],[43909]]-Casos_PN_CORR[[#This Row],[43908]]</f>
        <v>0</v>
      </c>
      <c r="P649">
        <f>+Casos_PN_CORR[[#This Row],[43910]]-Casos_PN_CORR[[#This Row],[43909]]</f>
        <v>0</v>
      </c>
      <c r="Q649">
        <f>+Casos_PN_CORR[[#This Row],[43911]]-Casos_PN_CORR[[#This Row],[43910]]</f>
        <v>0</v>
      </c>
      <c r="R649">
        <f>+Casos_PN_CORR[[#This Row],[43912]]-Casos_PN_CORR[[#This Row],[43911]]</f>
        <v>0</v>
      </c>
      <c r="S649">
        <f>+Casos_PN_CORR[[#This Row],[43913]]-Casos_PN_CORR[[#This Row],[43912]]</f>
        <v>0</v>
      </c>
      <c r="T649">
        <f>+Casos_PN_CORR[[#This Row],[43914]]-Casos_PN_CORR[[#This Row],[43913]]</f>
        <v>0</v>
      </c>
      <c r="U649">
        <f>+Casos_PN_CORR[[#This Row],[43915]]-Casos_PN_CORR[[#This Row],[43914]]</f>
        <v>0</v>
      </c>
      <c r="V649">
        <f>+Casos_PN_CORR[[#This Row],[43916]]-Casos_PN_CORR[[#This Row],[43915]]</f>
        <v>0</v>
      </c>
      <c r="W649">
        <f>+Casos_PN_CORR[[#This Row],[43917]]-Casos_PN_CORR[[#This Row],[43916]]</f>
        <v>0</v>
      </c>
      <c r="X649">
        <f>+Casos_PN_CORR[[#This Row],[43918]]-Casos_PN_CORR[[#This Row],[43917]]</f>
        <v>0</v>
      </c>
      <c r="Y649">
        <f>+Casos_PN_CORR[[#This Row],[43919]]-Casos_PN_CORR[[#This Row],[43918]]</f>
        <v>0</v>
      </c>
      <c r="Z649">
        <f>+Casos_PN_CORR[[#This Row],[43920]]-Casos_PN_CORR[[#This Row],[43919]]</f>
        <v>0</v>
      </c>
      <c r="AA649">
        <f>+Casos_PN_CORR[[#This Row],[43921]]-Casos_PN_CORR[[#This Row],[43920]]</f>
        <v>0</v>
      </c>
      <c r="AB649">
        <f>+Casos_PN_CORR[[#This Row],[43922]]-Casos_PN_CORR[[#This Row],[43921]]</f>
        <v>0</v>
      </c>
      <c r="AC649">
        <f>+Casos_PN_CORR[[#This Row],[43923]]-Casos_PN_CORR[[#This Row],[43922]]</f>
        <v>0</v>
      </c>
      <c r="AD649">
        <f>+Casos_PN_CORR[[#This Row],[43924]]-Casos_PN_CORR[[#This Row],[43923]]</f>
        <v>0</v>
      </c>
      <c r="AE649">
        <f>+Casos_PN_CORR[[#This Row],[43925]]-Casos_PN_CORR[[#This Row],[43924]]</f>
        <v>0</v>
      </c>
      <c r="AF649">
        <f>+Casos_PN_CORR[[#This Row],[43926]]-Casos_PN_CORR[[#This Row],[43925]]</f>
        <v>0</v>
      </c>
      <c r="AG649">
        <f>+Casos_PN_CORR[[#This Row],[43927]]-Casos_PN_CORR[[#This Row],[43926]]</f>
        <v>0</v>
      </c>
      <c r="AH649">
        <f>+Casos_PN_CORR[[#This Row],[43928]]-Casos_PN_CORR[[#This Row],[43927]]</f>
        <v>0</v>
      </c>
      <c r="AI649">
        <f>+Casos_PN_CORR[[#This Row],[43929]]-Casos_PN_CORR[[#This Row],[43928]]</f>
        <v>0</v>
      </c>
      <c r="AJ649">
        <f>+Casos_PN_CORR[[#This Row],[43930]]-Casos_PN_CORR[[#This Row],[43929]]</f>
        <v>0</v>
      </c>
      <c r="AK649">
        <f>+Casos_PN_CORR[[#This Row],[43931]]-Casos_PN_CORR[[#This Row],[43930]]</f>
        <v>0</v>
      </c>
      <c r="AL649">
        <f>+Casos_PN_CORR[[#This Row],[43932]]-Casos_PN_CORR[[#This Row],[43931]]</f>
        <v>0</v>
      </c>
      <c r="AM649">
        <f>+Casos_PN_CORR[[#This Row],[43933]]-Casos_PN_CORR[[#This Row],[43932]]</f>
        <v>0</v>
      </c>
      <c r="AN649">
        <f>+Casos_PN_CORR[[#This Row],[43934]]-Casos_PN_CORR[[#This Row],[43933]]</f>
        <v>0</v>
      </c>
      <c r="AO649">
        <f>+Casos_PN_CORR[[#This Row],[43935]]-Casos_PN_CORR[[#This Row],[43934]]</f>
        <v>0</v>
      </c>
      <c r="AP649">
        <f>+Casos_PN_CORR[[#This Row],[43936]]-Casos_PN_CORR[[#This Row],[43935]]</f>
        <v>0</v>
      </c>
      <c r="AQ649">
        <f>+Casos_PN_CORR[[#This Row],[43937]]-Casos_PN_CORR[[#This Row],[43936]]</f>
        <v>0</v>
      </c>
      <c r="AR649">
        <f>+Casos_PN_CORR[[#This Row],[43938]]-Casos_PN_CORR[[#This Row],[43937]]</f>
        <v>0</v>
      </c>
      <c r="AS649">
        <f>+Casos_PN_CORR[[#This Row],[43939]]-Casos_PN_CORR[[#This Row],[43938]]</f>
        <v>0</v>
      </c>
      <c r="AT649">
        <f>+Casos_PN_CORR[[#This Row],[43940]]-Casos_PN_CORR[[#This Row],[43939]]</f>
        <v>0</v>
      </c>
      <c r="AU649">
        <f>+Casos_PN_CORR[[#This Row],[43941]]-Casos_PN_CORR[[#This Row],[43940]]</f>
        <v>0</v>
      </c>
      <c r="AV649">
        <f>+Casos_PN_CORR[[#This Row],[43942]]-Casos_PN_CORR[[#This Row],[43941]]</f>
        <v>0</v>
      </c>
      <c r="AW649">
        <f>+Casos_PN_CORR[[#This Row],[43943]]-Casos_PN_CORR[[#This Row],[43942]]</f>
        <v>0</v>
      </c>
      <c r="AX649">
        <f>+Casos_PN_CORR[[#This Row],[43944]]-Casos_PN_CORR[[#This Row],[43943]]</f>
        <v>0</v>
      </c>
      <c r="AY649">
        <f>+Casos_PN_CORR[[#This Row],[43945]]-Casos_PN_CORR[[#This Row],[43944]]</f>
        <v>0</v>
      </c>
      <c r="AZ649">
        <f>+Casos_PN_CORR[[#This Row],[43946]]-Casos_PN_CORR[[#This Row],[43945]]</f>
        <v>0</v>
      </c>
      <c r="BA649">
        <f>+Casos_PN_CORR[[#This Row],[43947]]-Casos_PN_CORR[[#This Row],[43946]]</f>
        <v>0</v>
      </c>
      <c r="BB649">
        <f>+Casos_PN_CORR[[#This Row],[43948]]-Casos_PN_CORR[[#This Row],[43947]]</f>
        <v>0</v>
      </c>
      <c r="BC649">
        <f>+Casos_PN_CORR[[#This Row],[43949]]-Casos_PN_CORR[[#This Row],[43948]]</f>
        <v>0</v>
      </c>
      <c r="BD649">
        <f>+Casos_PN_CORR[[#This Row],[43950]]-Casos_PN_CORR[[#This Row],[43949]]</f>
        <v>0</v>
      </c>
      <c r="BE649">
        <f>+Casos_PN_CORR[[#This Row],[43951]]-Casos_PN_CORR[[#This Row],[43950]]</f>
        <v>0</v>
      </c>
      <c r="BF649">
        <f>+Casos_PN_CORR[[#This Row],[43952]]-Casos_PN_CORR[[#This Row],[43951]]</f>
        <v>0</v>
      </c>
      <c r="BG649">
        <f>+Casos_PN_CORR[[#This Row],[43953]]-Casos_PN_CORR[[#This Row],[43952]]</f>
        <v>0</v>
      </c>
      <c r="BH649">
        <f>+Casos_PN_CORR[[#This Row],[43954]]-Casos_PN_CORR[[#This Row],[43953]]</f>
        <v>0</v>
      </c>
      <c r="BI649">
        <f>+Casos_PN_CORR[[#This Row],[43955]]-Casos_PN_CORR[[#This Row],[43954]]</f>
        <v>0</v>
      </c>
      <c r="BJ649">
        <f>+Casos_PN_CORR[[#This Row],[43956]]-Casos_PN_CORR[[#This Row],[43955]]</f>
        <v>0</v>
      </c>
      <c r="BK649">
        <f>+Casos_PN_CORR[[#This Row],[43957]]-Casos_PN_CORR[[#This Row],[43956]]</f>
        <v>0</v>
      </c>
      <c r="BL649">
        <f>+Casos_PN_CORR[[#This Row],[43958]]-Casos_PN_CORR[[#This Row],[43957]]</f>
        <v>0</v>
      </c>
      <c r="BM649">
        <f>+Casos_PN_CORR[[#This Row],[43959]]-Casos_PN_CORR[[#This Row],[43958]]</f>
        <v>0</v>
      </c>
      <c r="BN649">
        <f>+Casos_PN_CORR[[#This Row],[43960]]-Casos_PN_CORR[[#This Row],[43959]]</f>
        <v>0</v>
      </c>
      <c r="BO649">
        <f>+Casos_PN_CORR[[#This Row],[43961]]-Casos_PN_CORR[[#This Row],[43960]]</f>
        <v>0</v>
      </c>
      <c r="BP649">
        <f>+Casos_PN_CORR[[#This Row],[43962]]-Casos_PN_CORR[[#This Row],[43961]]</f>
        <v>0</v>
      </c>
      <c r="BQ649">
        <f>+Casos_PN_CORR[[#This Row],[43963]]-Casos_PN_CORR[[#This Row],[43962]]</f>
        <v>0</v>
      </c>
      <c r="BR649">
        <f>+Casos_PN_CORR[[#This Row],[43964]]-Casos_PN_CORR[[#This Row],[43963]]</f>
        <v>0</v>
      </c>
      <c r="BS649">
        <f>+Casos_PN_CORR[[#This Row],[43965]]-Casos_PN_CORR[[#This Row],[43964]]</f>
        <v>0</v>
      </c>
      <c r="BT649">
        <f>+Casos_PN_CORR[[#This Row],[43966]]-Casos_PN_CORR[[#This Row],[43965]]</f>
        <v>0</v>
      </c>
      <c r="BU649">
        <f>+Casos_PN_CORR[[#This Row],[43967]]-Casos_PN_CORR[[#This Row],[43966]]</f>
        <v>0</v>
      </c>
      <c r="BV649">
        <f>+Casos_PN_CORR[[#This Row],[43968]]-Casos_PN_CORR[[#This Row],[43967]]</f>
        <v>0</v>
      </c>
      <c r="BW649">
        <f>+Casos_PN_CORR[[#This Row],[43969]]-Casos_PN_CORR[[#This Row],[43968]]</f>
        <v>0</v>
      </c>
      <c r="BX649">
        <f>+Casos_PN_CORR[[#This Row],[43970]]-Casos_PN_CORR[[#This Row],[43969]]</f>
        <v>0</v>
      </c>
      <c r="BY649">
        <f>+Casos_PN_CORR[[#This Row],[43971]]-Casos_PN_CORR[[#This Row],[43970]]</f>
        <v>0</v>
      </c>
      <c r="BZ649">
        <f>+Casos_PN_CORR[[#This Row],[43972]]-Casos_PN_CORR[[#This Row],[43971]]</f>
        <v>0</v>
      </c>
      <c r="CA649">
        <f>+Casos_PN_CORR[[#This Row],[43973]]-Casos_PN_CORR[[#This Row],[43972]]</f>
        <v>0</v>
      </c>
      <c r="CB649">
        <f>+Casos_PN_CORR[[#This Row],[43974]]-Casos_PN_CORR[[#This Row],[43973]]</f>
        <v>0</v>
      </c>
      <c r="CC649">
        <f>+Casos_PN_CORR[[#This Row],[43975]]-Casos_PN_CORR[[#This Row],[43974]]</f>
        <v>0</v>
      </c>
      <c r="CD649">
        <f>+Casos_PN_CORR[[#This Row],[43976]]-Casos_PN_CORR[[#This Row],[43975]]</f>
        <v>0</v>
      </c>
      <c r="CE649">
        <f>+Casos_PN_CORR[[#This Row],[43977]]-Casos_PN_CORR[[#This Row],[43976]]</f>
        <v>0</v>
      </c>
      <c r="CF649">
        <f>+Casos_PN_CORR[[#This Row],[43978]]-Casos_PN_CORR[[#This Row],[43977]]</f>
        <v>0</v>
      </c>
      <c r="CG649">
        <f>+Casos_PN_CORR[[#This Row],[43979]]-Casos_PN_CORR[[#This Row],[43978]]</f>
        <v>0</v>
      </c>
      <c r="CH649">
        <f>+Casos_PN_CORR[[#This Row],[43980]]-Casos_PN_CORR[[#This Row],[43979]]</f>
        <v>0</v>
      </c>
      <c r="CI649">
        <f>+Casos_PN_CORR[[#This Row],[43981]]-Casos_PN_CORR[[#This Row],[43980]]</f>
        <v>0</v>
      </c>
      <c r="CJ649">
        <f>+Casos_PN_CORR[[#This Row],[43982]]-Casos_PN_CORR[[#This Row],[43981]]</f>
        <v>0</v>
      </c>
      <c r="CK649">
        <f>+Casos_PN_CORR[[#This Row],[43983]]-Casos_PN_CORR[[#This Row],[43982]]</f>
        <v>0</v>
      </c>
      <c r="CL649">
        <f>+Casos_PN_CORR[[#This Row],[43984]]-Casos_PN_CORR[[#This Row],[43983]]</f>
        <v>0</v>
      </c>
      <c r="CM649">
        <f>+Casos_PN_CORR[[#This Row],[43985]]-Casos_PN_CORR[[#This Row],[43984]]</f>
        <v>0</v>
      </c>
      <c r="CN649">
        <f>+Casos_PN_CORR[[#This Row],[43986]]-Casos_PN_CORR[[#This Row],[43985]]</f>
        <v>0</v>
      </c>
      <c r="CO649">
        <f>+Casos_PN_CORR[[#This Row],[43987]]-Casos_PN_CORR[[#This Row],[43986]]</f>
        <v>0</v>
      </c>
      <c r="CP649">
        <f>+Casos_PN_CORR[[#This Row],[43988]]-Casos_PN_CORR[[#This Row],[43987]]</f>
        <v>0</v>
      </c>
      <c r="CQ649">
        <f>+Casos_PN_CORR[[#This Row],[43989]]-Casos_PN_CORR[[#This Row],[43988]]</f>
        <v>0</v>
      </c>
      <c r="CR649">
        <f>+Casos_PN_CORR[[#This Row],[43990]]-Casos_PN_CORR[[#This Row],[43989]]</f>
        <v>0</v>
      </c>
      <c r="CS649">
        <f>+Casos_PN_CORR[[#This Row],[43991]]-Casos_PN_CORR[[#This Row],[43990]]</f>
        <v>0</v>
      </c>
      <c r="CT649">
        <f>+Casos_PN_CORR[[#This Row],[43992]]-Casos_PN_CORR[[#This Row],[43991]]</f>
        <v>0</v>
      </c>
      <c r="CU649">
        <f>+Casos_PN_CORR[[#This Row],[43993]]-Casos_PN_CORR[[#This Row],[43992]]</f>
        <v>0</v>
      </c>
    </row>
    <row r="650" spans="1:99" x14ac:dyDescent="0.3">
      <c r="A650">
        <v>50112</v>
      </c>
      <c r="B650" s="2" t="s">
        <v>151</v>
      </c>
      <c r="C650" s="2" t="s">
        <v>269</v>
      </c>
      <c r="D650" s="2" t="s">
        <v>767</v>
      </c>
      <c r="E650" s="4">
        <f t="shared" si="10"/>
        <v>0</v>
      </c>
      <c r="F650">
        <f>+Casos_PN_CORR[[#This Row],[43900]]</f>
        <v>0</v>
      </c>
      <c r="G650">
        <f>+Casos_PN_CORR[[#This Row],[43901]]-Casos_PN_CORR[[#This Row],[43900]]</f>
        <v>0</v>
      </c>
      <c r="H650">
        <f>+Casos_PN_CORR[[#This Row],[43902]]-Casos_PN_CORR[[#This Row],[43901]]</f>
        <v>0</v>
      </c>
      <c r="I650">
        <f>+Casos_PN_CORR[[#This Row],[43903]]-Casos_PN_CORR[[#This Row],[43902]]</f>
        <v>0</v>
      </c>
      <c r="J650">
        <f>+Casos_PN_CORR[[#This Row],[43904]]-Casos_PN_CORR[[#This Row],[43903]]</f>
        <v>0</v>
      </c>
      <c r="K650">
        <f>+Casos_PN_CORR[[#This Row],[43905]]-Casos_PN_CORR[[#This Row],[43904]]</f>
        <v>0</v>
      </c>
      <c r="L650">
        <f>+Casos_PN_CORR[[#This Row],[43906]]-Casos_PN_CORR[[#This Row],[43905]]</f>
        <v>0</v>
      </c>
      <c r="M650">
        <f>+Casos_PN_CORR[[#This Row],[43907]]-Casos_PN_CORR[[#This Row],[43906]]</f>
        <v>0</v>
      </c>
      <c r="N650">
        <f>+Casos_PN_CORR[[#This Row],[43908]]-Casos_PN_CORR[[#This Row],[43907]]</f>
        <v>0</v>
      </c>
      <c r="O650">
        <f>+Casos_PN_CORR[[#This Row],[43909]]-Casos_PN_CORR[[#This Row],[43908]]</f>
        <v>0</v>
      </c>
      <c r="P650">
        <f>+Casos_PN_CORR[[#This Row],[43910]]-Casos_PN_CORR[[#This Row],[43909]]</f>
        <v>0</v>
      </c>
      <c r="Q650">
        <f>+Casos_PN_CORR[[#This Row],[43911]]-Casos_PN_CORR[[#This Row],[43910]]</f>
        <v>0</v>
      </c>
      <c r="R650">
        <f>+Casos_PN_CORR[[#This Row],[43912]]-Casos_PN_CORR[[#This Row],[43911]]</f>
        <v>0</v>
      </c>
      <c r="S650">
        <f>+Casos_PN_CORR[[#This Row],[43913]]-Casos_PN_CORR[[#This Row],[43912]]</f>
        <v>0</v>
      </c>
      <c r="T650">
        <f>+Casos_PN_CORR[[#This Row],[43914]]-Casos_PN_CORR[[#This Row],[43913]]</f>
        <v>0</v>
      </c>
      <c r="U650">
        <f>+Casos_PN_CORR[[#This Row],[43915]]-Casos_PN_CORR[[#This Row],[43914]]</f>
        <v>0</v>
      </c>
      <c r="V650">
        <f>+Casos_PN_CORR[[#This Row],[43916]]-Casos_PN_CORR[[#This Row],[43915]]</f>
        <v>0</v>
      </c>
      <c r="W650">
        <f>+Casos_PN_CORR[[#This Row],[43917]]-Casos_PN_CORR[[#This Row],[43916]]</f>
        <v>0</v>
      </c>
      <c r="X650">
        <f>+Casos_PN_CORR[[#This Row],[43918]]-Casos_PN_CORR[[#This Row],[43917]]</f>
        <v>0</v>
      </c>
      <c r="Y650">
        <f>+Casos_PN_CORR[[#This Row],[43919]]-Casos_PN_CORR[[#This Row],[43918]]</f>
        <v>0</v>
      </c>
      <c r="Z650">
        <f>+Casos_PN_CORR[[#This Row],[43920]]-Casos_PN_CORR[[#This Row],[43919]]</f>
        <v>0</v>
      </c>
      <c r="AA650">
        <f>+Casos_PN_CORR[[#This Row],[43921]]-Casos_PN_CORR[[#This Row],[43920]]</f>
        <v>0</v>
      </c>
      <c r="AB650">
        <f>+Casos_PN_CORR[[#This Row],[43922]]-Casos_PN_CORR[[#This Row],[43921]]</f>
        <v>0</v>
      </c>
      <c r="AC650">
        <f>+Casos_PN_CORR[[#This Row],[43923]]-Casos_PN_CORR[[#This Row],[43922]]</f>
        <v>0</v>
      </c>
      <c r="AD650">
        <f>+Casos_PN_CORR[[#This Row],[43924]]-Casos_PN_CORR[[#This Row],[43923]]</f>
        <v>0</v>
      </c>
      <c r="AE650">
        <f>+Casos_PN_CORR[[#This Row],[43925]]-Casos_PN_CORR[[#This Row],[43924]]</f>
        <v>0</v>
      </c>
      <c r="AF650">
        <f>+Casos_PN_CORR[[#This Row],[43926]]-Casos_PN_CORR[[#This Row],[43925]]</f>
        <v>0</v>
      </c>
      <c r="AG650">
        <f>+Casos_PN_CORR[[#This Row],[43927]]-Casos_PN_CORR[[#This Row],[43926]]</f>
        <v>0</v>
      </c>
      <c r="AH650">
        <f>+Casos_PN_CORR[[#This Row],[43928]]-Casos_PN_CORR[[#This Row],[43927]]</f>
        <v>0</v>
      </c>
      <c r="AI650">
        <f>+Casos_PN_CORR[[#This Row],[43929]]-Casos_PN_CORR[[#This Row],[43928]]</f>
        <v>0</v>
      </c>
      <c r="AJ650">
        <f>+Casos_PN_CORR[[#This Row],[43930]]-Casos_PN_CORR[[#This Row],[43929]]</f>
        <v>0</v>
      </c>
      <c r="AK650">
        <f>+Casos_PN_CORR[[#This Row],[43931]]-Casos_PN_CORR[[#This Row],[43930]]</f>
        <v>0</v>
      </c>
      <c r="AL650">
        <f>+Casos_PN_CORR[[#This Row],[43932]]-Casos_PN_CORR[[#This Row],[43931]]</f>
        <v>0</v>
      </c>
      <c r="AM650">
        <f>+Casos_PN_CORR[[#This Row],[43933]]-Casos_PN_CORR[[#This Row],[43932]]</f>
        <v>0</v>
      </c>
      <c r="AN650">
        <f>+Casos_PN_CORR[[#This Row],[43934]]-Casos_PN_CORR[[#This Row],[43933]]</f>
        <v>0</v>
      </c>
      <c r="AO650">
        <f>+Casos_PN_CORR[[#This Row],[43935]]-Casos_PN_CORR[[#This Row],[43934]]</f>
        <v>0</v>
      </c>
      <c r="AP650">
        <f>+Casos_PN_CORR[[#This Row],[43936]]-Casos_PN_CORR[[#This Row],[43935]]</f>
        <v>0</v>
      </c>
      <c r="AQ650">
        <f>+Casos_PN_CORR[[#This Row],[43937]]-Casos_PN_CORR[[#This Row],[43936]]</f>
        <v>0</v>
      </c>
      <c r="AR650">
        <f>+Casos_PN_CORR[[#This Row],[43938]]-Casos_PN_CORR[[#This Row],[43937]]</f>
        <v>0</v>
      </c>
      <c r="AS650">
        <f>+Casos_PN_CORR[[#This Row],[43939]]-Casos_PN_CORR[[#This Row],[43938]]</f>
        <v>0</v>
      </c>
      <c r="AT650">
        <f>+Casos_PN_CORR[[#This Row],[43940]]-Casos_PN_CORR[[#This Row],[43939]]</f>
        <v>0</v>
      </c>
      <c r="AU650">
        <f>+Casos_PN_CORR[[#This Row],[43941]]-Casos_PN_CORR[[#This Row],[43940]]</f>
        <v>0</v>
      </c>
      <c r="AV650">
        <f>+Casos_PN_CORR[[#This Row],[43942]]-Casos_PN_CORR[[#This Row],[43941]]</f>
        <v>0</v>
      </c>
      <c r="AW650">
        <f>+Casos_PN_CORR[[#This Row],[43943]]-Casos_PN_CORR[[#This Row],[43942]]</f>
        <v>0</v>
      </c>
      <c r="AX650">
        <f>+Casos_PN_CORR[[#This Row],[43944]]-Casos_PN_CORR[[#This Row],[43943]]</f>
        <v>0</v>
      </c>
      <c r="AY650">
        <f>+Casos_PN_CORR[[#This Row],[43945]]-Casos_PN_CORR[[#This Row],[43944]]</f>
        <v>0</v>
      </c>
      <c r="AZ650">
        <f>+Casos_PN_CORR[[#This Row],[43946]]-Casos_PN_CORR[[#This Row],[43945]]</f>
        <v>0</v>
      </c>
      <c r="BA650">
        <f>+Casos_PN_CORR[[#This Row],[43947]]-Casos_PN_CORR[[#This Row],[43946]]</f>
        <v>0</v>
      </c>
      <c r="BB650">
        <f>+Casos_PN_CORR[[#This Row],[43948]]-Casos_PN_CORR[[#This Row],[43947]]</f>
        <v>0</v>
      </c>
      <c r="BC650">
        <f>+Casos_PN_CORR[[#This Row],[43949]]-Casos_PN_CORR[[#This Row],[43948]]</f>
        <v>0</v>
      </c>
      <c r="BD650">
        <f>+Casos_PN_CORR[[#This Row],[43950]]-Casos_PN_CORR[[#This Row],[43949]]</f>
        <v>0</v>
      </c>
      <c r="BE650">
        <f>+Casos_PN_CORR[[#This Row],[43951]]-Casos_PN_CORR[[#This Row],[43950]]</f>
        <v>0</v>
      </c>
      <c r="BF650">
        <f>+Casos_PN_CORR[[#This Row],[43952]]-Casos_PN_CORR[[#This Row],[43951]]</f>
        <v>0</v>
      </c>
      <c r="BG650">
        <f>+Casos_PN_CORR[[#This Row],[43953]]-Casos_PN_CORR[[#This Row],[43952]]</f>
        <v>0</v>
      </c>
      <c r="BH650">
        <f>+Casos_PN_CORR[[#This Row],[43954]]-Casos_PN_CORR[[#This Row],[43953]]</f>
        <v>0</v>
      </c>
      <c r="BI650">
        <f>+Casos_PN_CORR[[#This Row],[43955]]-Casos_PN_CORR[[#This Row],[43954]]</f>
        <v>0</v>
      </c>
      <c r="BJ650">
        <f>+Casos_PN_CORR[[#This Row],[43956]]-Casos_PN_CORR[[#This Row],[43955]]</f>
        <v>0</v>
      </c>
      <c r="BK650">
        <f>+Casos_PN_CORR[[#This Row],[43957]]-Casos_PN_CORR[[#This Row],[43956]]</f>
        <v>0</v>
      </c>
      <c r="BL650">
        <f>+Casos_PN_CORR[[#This Row],[43958]]-Casos_PN_CORR[[#This Row],[43957]]</f>
        <v>0</v>
      </c>
      <c r="BM650">
        <f>+Casos_PN_CORR[[#This Row],[43959]]-Casos_PN_CORR[[#This Row],[43958]]</f>
        <v>0</v>
      </c>
      <c r="BN650">
        <f>+Casos_PN_CORR[[#This Row],[43960]]-Casos_PN_CORR[[#This Row],[43959]]</f>
        <v>0</v>
      </c>
      <c r="BO650">
        <f>+Casos_PN_CORR[[#This Row],[43961]]-Casos_PN_CORR[[#This Row],[43960]]</f>
        <v>0</v>
      </c>
      <c r="BP650">
        <f>+Casos_PN_CORR[[#This Row],[43962]]-Casos_PN_CORR[[#This Row],[43961]]</f>
        <v>0</v>
      </c>
      <c r="BQ650">
        <f>+Casos_PN_CORR[[#This Row],[43963]]-Casos_PN_CORR[[#This Row],[43962]]</f>
        <v>0</v>
      </c>
      <c r="BR650">
        <f>+Casos_PN_CORR[[#This Row],[43964]]-Casos_PN_CORR[[#This Row],[43963]]</f>
        <v>0</v>
      </c>
      <c r="BS650">
        <f>+Casos_PN_CORR[[#This Row],[43965]]-Casos_PN_CORR[[#This Row],[43964]]</f>
        <v>0</v>
      </c>
      <c r="BT650">
        <f>+Casos_PN_CORR[[#This Row],[43966]]-Casos_PN_CORR[[#This Row],[43965]]</f>
        <v>0</v>
      </c>
      <c r="BU650">
        <f>+Casos_PN_CORR[[#This Row],[43967]]-Casos_PN_CORR[[#This Row],[43966]]</f>
        <v>0</v>
      </c>
      <c r="BV650">
        <f>+Casos_PN_CORR[[#This Row],[43968]]-Casos_PN_CORR[[#This Row],[43967]]</f>
        <v>0</v>
      </c>
      <c r="BW650">
        <f>+Casos_PN_CORR[[#This Row],[43969]]-Casos_PN_CORR[[#This Row],[43968]]</f>
        <v>0</v>
      </c>
      <c r="BX650">
        <f>+Casos_PN_CORR[[#This Row],[43970]]-Casos_PN_CORR[[#This Row],[43969]]</f>
        <v>0</v>
      </c>
      <c r="BY650">
        <f>+Casos_PN_CORR[[#This Row],[43971]]-Casos_PN_CORR[[#This Row],[43970]]</f>
        <v>0</v>
      </c>
      <c r="BZ650">
        <f>+Casos_PN_CORR[[#This Row],[43972]]-Casos_PN_CORR[[#This Row],[43971]]</f>
        <v>0</v>
      </c>
      <c r="CA650">
        <f>+Casos_PN_CORR[[#This Row],[43973]]-Casos_PN_CORR[[#This Row],[43972]]</f>
        <v>0</v>
      </c>
      <c r="CB650">
        <f>+Casos_PN_CORR[[#This Row],[43974]]-Casos_PN_CORR[[#This Row],[43973]]</f>
        <v>0</v>
      </c>
      <c r="CC650">
        <f>+Casos_PN_CORR[[#This Row],[43975]]-Casos_PN_CORR[[#This Row],[43974]]</f>
        <v>0</v>
      </c>
      <c r="CD650">
        <f>+Casos_PN_CORR[[#This Row],[43976]]-Casos_PN_CORR[[#This Row],[43975]]</f>
        <v>0</v>
      </c>
      <c r="CE650">
        <f>+Casos_PN_CORR[[#This Row],[43977]]-Casos_PN_CORR[[#This Row],[43976]]</f>
        <v>0</v>
      </c>
      <c r="CF650">
        <f>+Casos_PN_CORR[[#This Row],[43978]]-Casos_PN_CORR[[#This Row],[43977]]</f>
        <v>0</v>
      </c>
      <c r="CG650">
        <f>+Casos_PN_CORR[[#This Row],[43979]]-Casos_PN_CORR[[#This Row],[43978]]</f>
        <v>0</v>
      </c>
      <c r="CH650">
        <f>+Casos_PN_CORR[[#This Row],[43980]]-Casos_PN_CORR[[#This Row],[43979]]</f>
        <v>0</v>
      </c>
      <c r="CI650">
        <f>+Casos_PN_CORR[[#This Row],[43981]]-Casos_PN_CORR[[#This Row],[43980]]</f>
        <v>0</v>
      </c>
      <c r="CJ650">
        <f>+Casos_PN_CORR[[#This Row],[43982]]-Casos_PN_CORR[[#This Row],[43981]]</f>
        <v>0</v>
      </c>
      <c r="CK650">
        <f>+Casos_PN_CORR[[#This Row],[43983]]-Casos_PN_CORR[[#This Row],[43982]]</f>
        <v>0</v>
      </c>
      <c r="CL650">
        <f>+Casos_PN_CORR[[#This Row],[43984]]-Casos_PN_CORR[[#This Row],[43983]]</f>
        <v>0</v>
      </c>
      <c r="CM650">
        <f>+Casos_PN_CORR[[#This Row],[43985]]-Casos_PN_CORR[[#This Row],[43984]]</f>
        <v>0</v>
      </c>
      <c r="CN650">
        <f>+Casos_PN_CORR[[#This Row],[43986]]-Casos_PN_CORR[[#This Row],[43985]]</f>
        <v>0</v>
      </c>
      <c r="CO650">
        <f>+Casos_PN_CORR[[#This Row],[43987]]-Casos_PN_CORR[[#This Row],[43986]]</f>
        <v>0</v>
      </c>
      <c r="CP650">
        <f>+Casos_PN_CORR[[#This Row],[43988]]-Casos_PN_CORR[[#This Row],[43987]]</f>
        <v>0</v>
      </c>
      <c r="CQ650">
        <f>+Casos_PN_CORR[[#This Row],[43989]]-Casos_PN_CORR[[#This Row],[43988]]</f>
        <v>0</v>
      </c>
      <c r="CR650">
        <f>+Casos_PN_CORR[[#This Row],[43990]]-Casos_PN_CORR[[#This Row],[43989]]</f>
        <v>0</v>
      </c>
      <c r="CS650">
        <f>+Casos_PN_CORR[[#This Row],[43991]]-Casos_PN_CORR[[#This Row],[43990]]</f>
        <v>0</v>
      </c>
      <c r="CT650">
        <f>+Casos_PN_CORR[[#This Row],[43992]]-Casos_PN_CORR[[#This Row],[43991]]</f>
        <v>0</v>
      </c>
      <c r="CU650">
        <f>+Casos_PN_CORR[[#This Row],[43993]]-Casos_PN_CORR[[#This Row],[43992]]</f>
        <v>0</v>
      </c>
    </row>
    <row r="651" spans="1:99" x14ac:dyDescent="0.3">
      <c r="A651">
        <v>20610</v>
      </c>
      <c r="B651" s="2" t="s">
        <v>212</v>
      </c>
      <c r="C651" s="2" t="s">
        <v>213</v>
      </c>
      <c r="D651" s="2" t="s">
        <v>768</v>
      </c>
      <c r="E651" s="4">
        <f t="shared" si="10"/>
        <v>0</v>
      </c>
      <c r="F651">
        <f>+Casos_PN_CORR[[#This Row],[43900]]</f>
        <v>0</v>
      </c>
      <c r="G651">
        <f>+Casos_PN_CORR[[#This Row],[43901]]-Casos_PN_CORR[[#This Row],[43900]]</f>
        <v>0</v>
      </c>
      <c r="H651">
        <f>+Casos_PN_CORR[[#This Row],[43902]]-Casos_PN_CORR[[#This Row],[43901]]</f>
        <v>0</v>
      </c>
      <c r="I651">
        <f>+Casos_PN_CORR[[#This Row],[43903]]-Casos_PN_CORR[[#This Row],[43902]]</f>
        <v>0</v>
      </c>
      <c r="J651">
        <f>+Casos_PN_CORR[[#This Row],[43904]]-Casos_PN_CORR[[#This Row],[43903]]</f>
        <v>0</v>
      </c>
      <c r="K651">
        <f>+Casos_PN_CORR[[#This Row],[43905]]-Casos_PN_CORR[[#This Row],[43904]]</f>
        <v>0</v>
      </c>
      <c r="L651">
        <f>+Casos_PN_CORR[[#This Row],[43906]]-Casos_PN_CORR[[#This Row],[43905]]</f>
        <v>0</v>
      </c>
      <c r="M651">
        <f>+Casos_PN_CORR[[#This Row],[43907]]-Casos_PN_CORR[[#This Row],[43906]]</f>
        <v>0</v>
      </c>
      <c r="N651">
        <f>+Casos_PN_CORR[[#This Row],[43908]]-Casos_PN_CORR[[#This Row],[43907]]</f>
        <v>0</v>
      </c>
      <c r="O651">
        <f>+Casos_PN_CORR[[#This Row],[43909]]-Casos_PN_CORR[[#This Row],[43908]]</f>
        <v>0</v>
      </c>
      <c r="P651">
        <f>+Casos_PN_CORR[[#This Row],[43910]]-Casos_PN_CORR[[#This Row],[43909]]</f>
        <v>0</v>
      </c>
      <c r="Q651">
        <f>+Casos_PN_CORR[[#This Row],[43911]]-Casos_PN_CORR[[#This Row],[43910]]</f>
        <v>0</v>
      </c>
      <c r="R651">
        <f>+Casos_PN_CORR[[#This Row],[43912]]-Casos_PN_CORR[[#This Row],[43911]]</f>
        <v>0</v>
      </c>
      <c r="S651">
        <f>+Casos_PN_CORR[[#This Row],[43913]]-Casos_PN_CORR[[#This Row],[43912]]</f>
        <v>0</v>
      </c>
      <c r="T651">
        <f>+Casos_PN_CORR[[#This Row],[43914]]-Casos_PN_CORR[[#This Row],[43913]]</f>
        <v>0</v>
      </c>
      <c r="U651">
        <f>+Casos_PN_CORR[[#This Row],[43915]]-Casos_PN_CORR[[#This Row],[43914]]</f>
        <v>0</v>
      </c>
      <c r="V651">
        <f>+Casos_PN_CORR[[#This Row],[43916]]-Casos_PN_CORR[[#This Row],[43915]]</f>
        <v>0</v>
      </c>
      <c r="W651">
        <f>+Casos_PN_CORR[[#This Row],[43917]]-Casos_PN_CORR[[#This Row],[43916]]</f>
        <v>0</v>
      </c>
      <c r="X651">
        <f>+Casos_PN_CORR[[#This Row],[43918]]-Casos_PN_CORR[[#This Row],[43917]]</f>
        <v>0</v>
      </c>
      <c r="Y651">
        <f>+Casos_PN_CORR[[#This Row],[43919]]-Casos_PN_CORR[[#This Row],[43918]]</f>
        <v>0</v>
      </c>
      <c r="Z651">
        <f>+Casos_PN_CORR[[#This Row],[43920]]-Casos_PN_CORR[[#This Row],[43919]]</f>
        <v>0</v>
      </c>
      <c r="AA651">
        <f>+Casos_PN_CORR[[#This Row],[43921]]-Casos_PN_CORR[[#This Row],[43920]]</f>
        <v>0</v>
      </c>
      <c r="AB651">
        <f>+Casos_PN_CORR[[#This Row],[43922]]-Casos_PN_CORR[[#This Row],[43921]]</f>
        <v>0</v>
      </c>
      <c r="AC651">
        <f>+Casos_PN_CORR[[#This Row],[43923]]-Casos_PN_CORR[[#This Row],[43922]]</f>
        <v>0</v>
      </c>
      <c r="AD651">
        <f>+Casos_PN_CORR[[#This Row],[43924]]-Casos_PN_CORR[[#This Row],[43923]]</f>
        <v>0</v>
      </c>
      <c r="AE651">
        <f>+Casos_PN_CORR[[#This Row],[43925]]-Casos_PN_CORR[[#This Row],[43924]]</f>
        <v>0</v>
      </c>
      <c r="AF651">
        <f>+Casos_PN_CORR[[#This Row],[43926]]-Casos_PN_CORR[[#This Row],[43925]]</f>
        <v>0</v>
      </c>
      <c r="AG651">
        <f>+Casos_PN_CORR[[#This Row],[43927]]-Casos_PN_CORR[[#This Row],[43926]]</f>
        <v>0</v>
      </c>
      <c r="AH651">
        <f>+Casos_PN_CORR[[#This Row],[43928]]-Casos_PN_CORR[[#This Row],[43927]]</f>
        <v>0</v>
      </c>
      <c r="AI651">
        <f>+Casos_PN_CORR[[#This Row],[43929]]-Casos_PN_CORR[[#This Row],[43928]]</f>
        <v>0</v>
      </c>
      <c r="AJ651">
        <f>+Casos_PN_CORR[[#This Row],[43930]]-Casos_PN_CORR[[#This Row],[43929]]</f>
        <v>0</v>
      </c>
      <c r="AK651">
        <f>+Casos_PN_CORR[[#This Row],[43931]]-Casos_PN_CORR[[#This Row],[43930]]</f>
        <v>0</v>
      </c>
      <c r="AL651">
        <f>+Casos_PN_CORR[[#This Row],[43932]]-Casos_PN_CORR[[#This Row],[43931]]</f>
        <v>0</v>
      </c>
      <c r="AM651">
        <f>+Casos_PN_CORR[[#This Row],[43933]]-Casos_PN_CORR[[#This Row],[43932]]</f>
        <v>0</v>
      </c>
      <c r="AN651">
        <f>+Casos_PN_CORR[[#This Row],[43934]]-Casos_PN_CORR[[#This Row],[43933]]</f>
        <v>0</v>
      </c>
      <c r="AO651">
        <f>+Casos_PN_CORR[[#This Row],[43935]]-Casos_PN_CORR[[#This Row],[43934]]</f>
        <v>0</v>
      </c>
      <c r="AP651">
        <f>+Casos_PN_CORR[[#This Row],[43936]]-Casos_PN_CORR[[#This Row],[43935]]</f>
        <v>0</v>
      </c>
      <c r="AQ651">
        <f>+Casos_PN_CORR[[#This Row],[43937]]-Casos_PN_CORR[[#This Row],[43936]]</f>
        <v>0</v>
      </c>
      <c r="AR651">
        <f>+Casos_PN_CORR[[#This Row],[43938]]-Casos_PN_CORR[[#This Row],[43937]]</f>
        <v>0</v>
      </c>
      <c r="AS651">
        <f>+Casos_PN_CORR[[#This Row],[43939]]-Casos_PN_CORR[[#This Row],[43938]]</f>
        <v>0</v>
      </c>
      <c r="AT651">
        <f>+Casos_PN_CORR[[#This Row],[43940]]-Casos_PN_CORR[[#This Row],[43939]]</f>
        <v>0</v>
      </c>
      <c r="AU651">
        <f>+Casos_PN_CORR[[#This Row],[43941]]-Casos_PN_CORR[[#This Row],[43940]]</f>
        <v>0</v>
      </c>
      <c r="AV651">
        <f>+Casos_PN_CORR[[#This Row],[43942]]-Casos_PN_CORR[[#This Row],[43941]]</f>
        <v>0</v>
      </c>
      <c r="AW651">
        <f>+Casos_PN_CORR[[#This Row],[43943]]-Casos_PN_CORR[[#This Row],[43942]]</f>
        <v>0</v>
      </c>
      <c r="AX651">
        <f>+Casos_PN_CORR[[#This Row],[43944]]-Casos_PN_CORR[[#This Row],[43943]]</f>
        <v>0</v>
      </c>
      <c r="AY651">
        <f>+Casos_PN_CORR[[#This Row],[43945]]-Casos_PN_CORR[[#This Row],[43944]]</f>
        <v>0</v>
      </c>
      <c r="AZ651">
        <f>+Casos_PN_CORR[[#This Row],[43946]]-Casos_PN_CORR[[#This Row],[43945]]</f>
        <v>0</v>
      </c>
      <c r="BA651">
        <f>+Casos_PN_CORR[[#This Row],[43947]]-Casos_PN_CORR[[#This Row],[43946]]</f>
        <v>0</v>
      </c>
      <c r="BB651">
        <f>+Casos_PN_CORR[[#This Row],[43948]]-Casos_PN_CORR[[#This Row],[43947]]</f>
        <v>0</v>
      </c>
      <c r="BC651">
        <f>+Casos_PN_CORR[[#This Row],[43949]]-Casos_PN_CORR[[#This Row],[43948]]</f>
        <v>0</v>
      </c>
      <c r="BD651">
        <f>+Casos_PN_CORR[[#This Row],[43950]]-Casos_PN_CORR[[#This Row],[43949]]</f>
        <v>0</v>
      </c>
      <c r="BE651">
        <f>+Casos_PN_CORR[[#This Row],[43951]]-Casos_PN_CORR[[#This Row],[43950]]</f>
        <v>0</v>
      </c>
      <c r="BF651">
        <f>+Casos_PN_CORR[[#This Row],[43952]]-Casos_PN_CORR[[#This Row],[43951]]</f>
        <v>0</v>
      </c>
      <c r="BG651">
        <f>+Casos_PN_CORR[[#This Row],[43953]]-Casos_PN_CORR[[#This Row],[43952]]</f>
        <v>0</v>
      </c>
      <c r="BH651">
        <f>+Casos_PN_CORR[[#This Row],[43954]]-Casos_PN_CORR[[#This Row],[43953]]</f>
        <v>0</v>
      </c>
      <c r="BI651">
        <f>+Casos_PN_CORR[[#This Row],[43955]]-Casos_PN_CORR[[#This Row],[43954]]</f>
        <v>0</v>
      </c>
      <c r="BJ651">
        <f>+Casos_PN_CORR[[#This Row],[43956]]-Casos_PN_CORR[[#This Row],[43955]]</f>
        <v>0</v>
      </c>
      <c r="BK651">
        <f>+Casos_PN_CORR[[#This Row],[43957]]-Casos_PN_CORR[[#This Row],[43956]]</f>
        <v>0</v>
      </c>
      <c r="BL651">
        <f>+Casos_PN_CORR[[#This Row],[43958]]-Casos_PN_CORR[[#This Row],[43957]]</f>
        <v>0</v>
      </c>
      <c r="BM651">
        <f>+Casos_PN_CORR[[#This Row],[43959]]-Casos_PN_CORR[[#This Row],[43958]]</f>
        <v>0</v>
      </c>
      <c r="BN651">
        <f>+Casos_PN_CORR[[#This Row],[43960]]-Casos_PN_CORR[[#This Row],[43959]]</f>
        <v>0</v>
      </c>
      <c r="BO651">
        <f>+Casos_PN_CORR[[#This Row],[43961]]-Casos_PN_CORR[[#This Row],[43960]]</f>
        <v>0</v>
      </c>
      <c r="BP651">
        <f>+Casos_PN_CORR[[#This Row],[43962]]-Casos_PN_CORR[[#This Row],[43961]]</f>
        <v>0</v>
      </c>
      <c r="BQ651">
        <f>+Casos_PN_CORR[[#This Row],[43963]]-Casos_PN_CORR[[#This Row],[43962]]</f>
        <v>0</v>
      </c>
      <c r="BR651">
        <f>+Casos_PN_CORR[[#This Row],[43964]]-Casos_PN_CORR[[#This Row],[43963]]</f>
        <v>0</v>
      </c>
      <c r="BS651">
        <f>+Casos_PN_CORR[[#This Row],[43965]]-Casos_PN_CORR[[#This Row],[43964]]</f>
        <v>0</v>
      </c>
      <c r="BT651">
        <f>+Casos_PN_CORR[[#This Row],[43966]]-Casos_PN_CORR[[#This Row],[43965]]</f>
        <v>0</v>
      </c>
      <c r="BU651">
        <f>+Casos_PN_CORR[[#This Row],[43967]]-Casos_PN_CORR[[#This Row],[43966]]</f>
        <v>0</v>
      </c>
      <c r="BV651">
        <f>+Casos_PN_CORR[[#This Row],[43968]]-Casos_PN_CORR[[#This Row],[43967]]</f>
        <v>0</v>
      </c>
      <c r="BW651">
        <f>+Casos_PN_CORR[[#This Row],[43969]]-Casos_PN_CORR[[#This Row],[43968]]</f>
        <v>0</v>
      </c>
      <c r="BX651">
        <f>+Casos_PN_CORR[[#This Row],[43970]]-Casos_PN_CORR[[#This Row],[43969]]</f>
        <v>0</v>
      </c>
      <c r="BY651">
        <f>+Casos_PN_CORR[[#This Row],[43971]]-Casos_PN_CORR[[#This Row],[43970]]</f>
        <v>0</v>
      </c>
      <c r="BZ651">
        <f>+Casos_PN_CORR[[#This Row],[43972]]-Casos_PN_CORR[[#This Row],[43971]]</f>
        <v>0</v>
      </c>
      <c r="CA651">
        <f>+Casos_PN_CORR[[#This Row],[43973]]-Casos_PN_CORR[[#This Row],[43972]]</f>
        <v>0</v>
      </c>
      <c r="CB651">
        <f>+Casos_PN_CORR[[#This Row],[43974]]-Casos_PN_CORR[[#This Row],[43973]]</f>
        <v>0</v>
      </c>
      <c r="CC651">
        <f>+Casos_PN_CORR[[#This Row],[43975]]-Casos_PN_CORR[[#This Row],[43974]]</f>
        <v>0</v>
      </c>
      <c r="CD651">
        <f>+Casos_PN_CORR[[#This Row],[43976]]-Casos_PN_CORR[[#This Row],[43975]]</f>
        <v>0</v>
      </c>
      <c r="CE651">
        <f>+Casos_PN_CORR[[#This Row],[43977]]-Casos_PN_CORR[[#This Row],[43976]]</f>
        <v>0</v>
      </c>
      <c r="CF651">
        <f>+Casos_PN_CORR[[#This Row],[43978]]-Casos_PN_CORR[[#This Row],[43977]]</f>
        <v>0</v>
      </c>
      <c r="CG651">
        <f>+Casos_PN_CORR[[#This Row],[43979]]-Casos_PN_CORR[[#This Row],[43978]]</f>
        <v>0</v>
      </c>
      <c r="CH651">
        <f>+Casos_PN_CORR[[#This Row],[43980]]-Casos_PN_CORR[[#This Row],[43979]]</f>
        <v>0</v>
      </c>
      <c r="CI651">
        <f>+Casos_PN_CORR[[#This Row],[43981]]-Casos_PN_CORR[[#This Row],[43980]]</f>
        <v>0</v>
      </c>
      <c r="CJ651">
        <f>+Casos_PN_CORR[[#This Row],[43982]]-Casos_PN_CORR[[#This Row],[43981]]</f>
        <v>0</v>
      </c>
      <c r="CK651">
        <f>+Casos_PN_CORR[[#This Row],[43983]]-Casos_PN_CORR[[#This Row],[43982]]</f>
        <v>0</v>
      </c>
      <c r="CL651">
        <f>+Casos_PN_CORR[[#This Row],[43984]]-Casos_PN_CORR[[#This Row],[43983]]</f>
        <v>0</v>
      </c>
      <c r="CM651">
        <f>+Casos_PN_CORR[[#This Row],[43985]]-Casos_PN_CORR[[#This Row],[43984]]</f>
        <v>0</v>
      </c>
      <c r="CN651">
        <f>+Casos_PN_CORR[[#This Row],[43986]]-Casos_PN_CORR[[#This Row],[43985]]</f>
        <v>0</v>
      </c>
      <c r="CO651">
        <f>+Casos_PN_CORR[[#This Row],[43987]]-Casos_PN_CORR[[#This Row],[43986]]</f>
        <v>0</v>
      </c>
      <c r="CP651">
        <f>+Casos_PN_CORR[[#This Row],[43988]]-Casos_PN_CORR[[#This Row],[43987]]</f>
        <v>0</v>
      </c>
      <c r="CQ651">
        <f>+Casos_PN_CORR[[#This Row],[43989]]-Casos_PN_CORR[[#This Row],[43988]]</f>
        <v>0</v>
      </c>
      <c r="CR651">
        <f>+Casos_PN_CORR[[#This Row],[43990]]-Casos_PN_CORR[[#This Row],[43989]]</f>
        <v>0</v>
      </c>
      <c r="CS651">
        <f>+Casos_PN_CORR[[#This Row],[43991]]-Casos_PN_CORR[[#This Row],[43990]]</f>
        <v>0</v>
      </c>
      <c r="CT651">
        <f>+Casos_PN_CORR[[#This Row],[43992]]-Casos_PN_CORR[[#This Row],[43991]]</f>
        <v>0</v>
      </c>
      <c r="CU651">
        <f>+Casos_PN_CORR[[#This Row],[43993]]-Casos_PN_CORR[[#This Row],[43992]]</f>
        <v>0</v>
      </c>
    </row>
    <row r="652" spans="1:99" x14ac:dyDescent="0.3">
      <c r="A652">
        <v>120312</v>
      </c>
      <c r="B652" s="2" t="s">
        <v>191</v>
      </c>
      <c r="C652" s="2" t="s">
        <v>380</v>
      </c>
      <c r="D652" s="2" t="s">
        <v>769</v>
      </c>
      <c r="E652" s="4">
        <f t="shared" si="10"/>
        <v>0</v>
      </c>
      <c r="F652">
        <f>+Casos_PN_CORR[[#This Row],[43900]]</f>
        <v>0</v>
      </c>
      <c r="G652">
        <f>+Casos_PN_CORR[[#This Row],[43901]]-Casos_PN_CORR[[#This Row],[43900]]</f>
        <v>0</v>
      </c>
      <c r="H652">
        <f>+Casos_PN_CORR[[#This Row],[43902]]-Casos_PN_CORR[[#This Row],[43901]]</f>
        <v>0</v>
      </c>
      <c r="I652">
        <f>+Casos_PN_CORR[[#This Row],[43903]]-Casos_PN_CORR[[#This Row],[43902]]</f>
        <v>0</v>
      </c>
      <c r="J652">
        <f>+Casos_PN_CORR[[#This Row],[43904]]-Casos_PN_CORR[[#This Row],[43903]]</f>
        <v>0</v>
      </c>
      <c r="K652">
        <f>+Casos_PN_CORR[[#This Row],[43905]]-Casos_PN_CORR[[#This Row],[43904]]</f>
        <v>0</v>
      </c>
      <c r="L652">
        <f>+Casos_PN_CORR[[#This Row],[43906]]-Casos_PN_CORR[[#This Row],[43905]]</f>
        <v>0</v>
      </c>
      <c r="M652">
        <f>+Casos_PN_CORR[[#This Row],[43907]]-Casos_PN_CORR[[#This Row],[43906]]</f>
        <v>0</v>
      </c>
      <c r="N652">
        <f>+Casos_PN_CORR[[#This Row],[43908]]-Casos_PN_CORR[[#This Row],[43907]]</f>
        <v>0</v>
      </c>
      <c r="O652">
        <f>+Casos_PN_CORR[[#This Row],[43909]]-Casos_PN_CORR[[#This Row],[43908]]</f>
        <v>0</v>
      </c>
      <c r="P652">
        <f>+Casos_PN_CORR[[#This Row],[43910]]-Casos_PN_CORR[[#This Row],[43909]]</f>
        <v>0</v>
      </c>
      <c r="Q652">
        <f>+Casos_PN_CORR[[#This Row],[43911]]-Casos_PN_CORR[[#This Row],[43910]]</f>
        <v>0</v>
      </c>
      <c r="R652">
        <f>+Casos_PN_CORR[[#This Row],[43912]]-Casos_PN_CORR[[#This Row],[43911]]</f>
        <v>0</v>
      </c>
      <c r="S652">
        <f>+Casos_PN_CORR[[#This Row],[43913]]-Casos_PN_CORR[[#This Row],[43912]]</f>
        <v>0</v>
      </c>
      <c r="T652">
        <f>+Casos_PN_CORR[[#This Row],[43914]]-Casos_PN_CORR[[#This Row],[43913]]</f>
        <v>0</v>
      </c>
      <c r="U652">
        <f>+Casos_PN_CORR[[#This Row],[43915]]-Casos_PN_CORR[[#This Row],[43914]]</f>
        <v>0</v>
      </c>
      <c r="V652">
        <f>+Casos_PN_CORR[[#This Row],[43916]]-Casos_PN_CORR[[#This Row],[43915]]</f>
        <v>0</v>
      </c>
      <c r="W652">
        <f>+Casos_PN_CORR[[#This Row],[43917]]-Casos_PN_CORR[[#This Row],[43916]]</f>
        <v>0</v>
      </c>
      <c r="X652">
        <f>+Casos_PN_CORR[[#This Row],[43918]]-Casos_PN_CORR[[#This Row],[43917]]</f>
        <v>0</v>
      </c>
      <c r="Y652">
        <f>+Casos_PN_CORR[[#This Row],[43919]]-Casos_PN_CORR[[#This Row],[43918]]</f>
        <v>0</v>
      </c>
      <c r="Z652">
        <f>+Casos_PN_CORR[[#This Row],[43920]]-Casos_PN_CORR[[#This Row],[43919]]</f>
        <v>0</v>
      </c>
      <c r="AA652">
        <f>+Casos_PN_CORR[[#This Row],[43921]]-Casos_PN_CORR[[#This Row],[43920]]</f>
        <v>0</v>
      </c>
      <c r="AB652">
        <f>+Casos_PN_CORR[[#This Row],[43922]]-Casos_PN_CORR[[#This Row],[43921]]</f>
        <v>0</v>
      </c>
      <c r="AC652">
        <f>+Casos_PN_CORR[[#This Row],[43923]]-Casos_PN_CORR[[#This Row],[43922]]</f>
        <v>0</v>
      </c>
      <c r="AD652">
        <f>+Casos_PN_CORR[[#This Row],[43924]]-Casos_PN_CORR[[#This Row],[43923]]</f>
        <v>0</v>
      </c>
      <c r="AE652">
        <f>+Casos_PN_CORR[[#This Row],[43925]]-Casos_PN_CORR[[#This Row],[43924]]</f>
        <v>0</v>
      </c>
      <c r="AF652">
        <f>+Casos_PN_CORR[[#This Row],[43926]]-Casos_PN_CORR[[#This Row],[43925]]</f>
        <v>0</v>
      </c>
      <c r="AG652">
        <f>+Casos_PN_CORR[[#This Row],[43927]]-Casos_PN_CORR[[#This Row],[43926]]</f>
        <v>0</v>
      </c>
      <c r="AH652">
        <f>+Casos_PN_CORR[[#This Row],[43928]]-Casos_PN_CORR[[#This Row],[43927]]</f>
        <v>0</v>
      </c>
      <c r="AI652">
        <f>+Casos_PN_CORR[[#This Row],[43929]]-Casos_PN_CORR[[#This Row],[43928]]</f>
        <v>0</v>
      </c>
      <c r="AJ652">
        <f>+Casos_PN_CORR[[#This Row],[43930]]-Casos_PN_CORR[[#This Row],[43929]]</f>
        <v>0</v>
      </c>
      <c r="AK652">
        <f>+Casos_PN_CORR[[#This Row],[43931]]-Casos_PN_CORR[[#This Row],[43930]]</f>
        <v>0</v>
      </c>
      <c r="AL652">
        <f>+Casos_PN_CORR[[#This Row],[43932]]-Casos_PN_CORR[[#This Row],[43931]]</f>
        <v>0</v>
      </c>
      <c r="AM652">
        <f>+Casos_PN_CORR[[#This Row],[43933]]-Casos_PN_CORR[[#This Row],[43932]]</f>
        <v>0</v>
      </c>
      <c r="AN652">
        <f>+Casos_PN_CORR[[#This Row],[43934]]-Casos_PN_CORR[[#This Row],[43933]]</f>
        <v>0</v>
      </c>
      <c r="AO652">
        <f>+Casos_PN_CORR[[#This Row],[43935]]-Casos_PN_CORR[[#This Row],[43934]]</f>
        <v>0</v>
      </c>
      <c r="AP652">
        <f>+Casos_PN_CORR[[#This Row],[43936]]-Casos_PN_CORR[[#This Row],[43935]]</f>
        <v>0</v>
      </c>
      <c r="AQ652">
        <f>+Casos_PN_CORR[[#This Row],[43937]]-Casos_PN_CORR[[#This Row],[43936]]</f>
        <v>0</v>
      </c>
      <c r="AR652">
        <f>+Casos_PN_CORR[[#This Row],[43938]]-Casos_PN_CORR[[#This Row],[43937]]</f>
        <v>0</v>
      </c>
      <c r="AS652">
        <f>+Casos_PN_CORR[[#This Row],[43939]]-Casos_PN_CORR[[#This Row],[43938]]</f>
        <v>0</v>
      </c>
      <c r="AT652">
        <f>+Casos_PN_CORR[[#This Row],[43940]]-Casos_PN_CORR[[#This Row],[43939]]</f>
        <v>0</v>
      </c>
      <c r="AU652">
        <f>+Casos_PN_CORR[[#This Row],[43941]]-Casos_PN_CORR[[#This Row],[43940]]</f>
        <v>0</v>
      </c>
      <c r="AV652">
        <f>+Casos_PN_CORR[[#This Row],[43942]]-Casos_PN_CORR[[#This Row],[43941]]</f>
        <v>0</v>
      </c>
      <c r="AW652">
        <f>+Casos_PN_CORR[[#This Row],[43943]]-Casos_PN_CORR[[#This Row],[43942]]</f>
        <v>0</v>
      </c>
      <c r="AX652">
        <f>+Casos_PN_CORR[[#This Row],[43944]]-Casos_PN_CORR[[#This Row],[43943]]</f>
        <v>0</v>
      </c>
      <c r="AY652">
        <f>+Casos_PN_CORR[[#This Row],[43945]]-Casos_PN_CORR[[#This Row],[43944]]</f>
        <v>0</v>
      </c>
      <c r="AZ652">
        <f>+Casos_PN_CORR[[#This Row],[43946]]-Casos_PN_CORR[[#This Row],[43945]]</f>
        <v>0</v>
      </c>
      <c r="BA652">
        <f>+Casos_PN_CORR[[#This Row],[43947]]-Casos_PN_CORR[[#This Row],[43946]]</f>
        <v>0</v>
      </c>
      <c r="BB652">
        <f>+Casos_PN_CORR[[#This Row],[43948]]-Casos_PN_CORR[[#This Row],[43947]]</f>
        <v>0</v>
      </c>
      <c r="BC652">
        <f>+Casos_PN_CORR[[#This Row],[43949]]-Casos_PN_CORR[[#This Row],[43948]]</f>
        <v>0</v>
      </c>
      <c r="BD652">
        <f>+Casos_PN_CORR[[#This Row],[43950]]-Casos_PN_CORR[[#This Row],[43949]]</f>
        <v>0</v>
      </c>
      <c r="BE652">
        <f>+Casos_PN_CORR[[#This Row],[43951]]-Casos_PN_CORR[[#This Row],[43950]]</f>
        <v>0</v>
      </c>
      <c r="BF652">
        <f>+Casos_PN_CORR[[#This Row],[43952]]-Casos_PN_CORR[[#This Row],[43951]]</f>
        <v>0</v>
      </c>
      <c r="BG652">
        <f>+Casos_PN_CORR[[#This Row],[43953]]-Casos_PN_CORR[[#This Row],[43952]]</f>
        <v>0</v>
      </c>
      <c r="BH652">
        <f>+Casos_PN_CORR[[#This Row],[43954]]-Casos_PN_CORR[[#This Row],[43953]]</f>
        <v>0</v>
      </c>
      <c r="BI652">
        <f>+Casos_PN_CORR[[#This Row],[43955]]-Casos_PN_CORR[[#This Row],[43954]]</f>
        <v>0</v>
      </c>
      <c r="BJ652">
        <f>+Casos_PN_CORR[[#This Row],[43956]]-Casos_PN_CORR[[#This Row],[43955]]</f>
        <v>0</v>
      </c>
      <c r="BK652">
        <f>+Casos_PN_CORR[[#This Row],[43957]]-Casos_PN_CORR[[#This Row],[43956]]</f>
        <v>0</v>
      </c>
      <c r="BL652">
        <f>+Casos_PN_CORR[[#This Row],[43958]]-Casos_PN_CORR[[#This Row],[43957]]</f>
        <v>0</v>
      </c>
      <c r="BM652">
        <f>+Casos_PN_CORR[[#This Row],[43959]]-Casos_PN_CORR[[#This Row],[43958]]</f>
        <v>0</v>
      </c>
      <c r="BN652">
        <f>+Casos_PN_CORR[[#This Row],[43960]]-Casos_PN_CORR[[#This Row],[43959]]</f>
        <v>0</v>
      </c>
      <c r="BO652">
        <f>+Casos_PN_CORR[[#This Row],[43961]]-Casos_PN_CORR[[#This Row],[43960]]</f>
        <v>0</v>
      </c>
      <c r="BP652">
        <f>+Casos_PN_CORR[[#This Row],[43962]]-Casos_PN_CORR[[#This Row],[43961]]</f>
        <v>0</v>
      </c>
      <c r="BQ652">
        <f>+Casos_PN_CORR[[#This Row],[43963]]-Casos_PN_CORR[[#This Row],[43962]]</f>
        <v>0</v>
      </c>
      <c r="BR652">
        <f>+Casos_PN_CORR[[#This Row],[43964]]-Casos_PN_CORR[[#This Row],[43963]]</f>
        <v>0</v>
      </c>
      <c r="BS652">
        <f>+Casos_PN_CORR[[#This Row],[43965]]-Casos_PN_CORR[[#This Row],[43964]]</f>
        <v>0</v>
      </c>
      <c r="BT652">
        <f>+Casos_PN_CORR[[#This Row],[43966]]-Casos_PN_CORR[[#This Row],[43965]]</f>
        <v>0</v>
      </c>
      <c r="BU652">
        <f>+Casos_PN_CORR[[#This Row],[43967]]-Casos_PN_CORR[[#This Row],[43966]]</f>
        <v>0</v>
      </c>
      <c r="BV652">
        <f>+Casos_PN_CORR[[#This Row],[43968]]-Casos_PN_CORR[[#This Row],[43967]]</f>
        <v>0</v>
      </c>
      <c r="BW652">
        <f>+Casos_PN_CORR[[#This Row],[43969]]-Casos_PN_CORR[[#This Row],[43968]]</f>
        <v>0</v>
      </c>
      <c r="BX652">
        <f>+Casos_PN_CORR[[#This Row],[43970]]-Casos_PN_CORR[[#This Row],[43969]]</f>
        <v>0</v>
      </c>
      <c r="BY652">
        <f>+Casos_PN_CORR[[#This Row],[43971]]-Casos_PN_CORR[[#This Row],[43970]]</f>
        <v>0</v>
      </c>
      <c r="BZ652">
        <f>+Casos_PN_CORR[[#This Row],[43972]]-Casos_PN_CORR[[#This Row],[43971]]</f>
        <v>0</v>
      </c>
      <c r="CA652">
        <f>+Casos_PN_CORR[[#This Row],[43973]]-Casos_PN_CORR[[#This Row],[43972]]</f>
        <v>0</v>
      </c>
      <c r="CB652">
        <f>+Casos_PN_CORR[[#This Row],[43974]]-Casos_PN_CORR[[#This Row],[43973]]</f>
        <v>0</v>
      </c>
      <c r="CC652">
        <f>+Casos_PN_CORR[[#This Row],[43975]]-Casos_PN_CORR[[#This Row],[43974]]</f>
        <v>0</v>
      </c>
      <c r="CD652">
        <f>+Casos_PN_CORR[[#This Row],[43976]]-Casos_PN_CORR[[#This Row],[43975]]</f>
        <v>0</v>
      </c>
      <c r="CE652">
        <f>+Casos_PN_CORR[[#This Row],[43977]]-Casos_PN_CORR[[#This Row],[43976]]</f>
        <v>0</v>
      </c>
      <c r="CF652">
        <f>+Casos_PN_CORR[[#This Row],[43978]]-Casos_PN_CORR[[#This Row],[43977]]</f>
        <v>0</v>
      </c>
      <c r="CG652">
        <f>+Casos_PN_CORR[[#This Row],[43979]]-Casos_PN_CORR[[#This Row],[43978]]</f>
        <v>0</v>
      </c>
      <c r="CH652">
        <f>+Casos_PN_CORR[[#This Row],[43980]]-Casos_PN_CORR[[#This Row],[43979]]</f>
        <v>0</v>
      </c>
      <c r="CI652">
        <f>+Casos_PN_CORR[[#This Row],[43981]]-Casos_PN_CORR[[#This Row],[43980]]</f>
        <v>0</v>
      </c>
      <c r="CJ652">
        <f>+Casos_PN_CORR[[#This Row],[43982]]-Casos_PN_CORR[[#This Row],[43981]]</f>
        <v>0</v>
      </c>
      <c r="CK652">
        <f>+Casos_PN_CORR[[#This Row],[43983]]-Casos_PN_CORR[[#This Row],[43982]]</f>
        <v>0</v>
      </c>
      <c r="CL652">
        <f>+Casos_PN_CORR[[#This Row],[43984]]-Casos_PN_CORR[[#This Row],[43983]]</f>
        <v>0</v>
      </c>
      <c r="CM652">
        <f>+Casos_PN_CORR[[#This Row],[43985]]-Casos_PN_CORR[[#This Row],[43984]]</f>
        <v>0</v>
      </c>
      <c r="CN652">
        <f>+Casos_PN_CORR[[#This Row],[43986]]-Casos_PN_CORR[[#This Row],[43985]]</f>
        <v>0</v>
      </c>
      <c r="CO652">
        <f>+Casos_PN_CORR[[#This Row],[43987]]-Casos_PN_CORR[[#This Row],[43986]]</f>
        <v>0</v>
      </c>
      <c r="CP652">
        <f>+Casos_PN_CORR[[#This Row],[43988]]-Casos_PN_CORR[[#This Row],[43987]]</f>
        <v>0</v>
      </c>
      <c r="CQ652">
        <f>+Casos_PN_CORR[[#This Row],[43989]]-Casos_PN_CORR[[#This Row],[43988]]</f>
        <v>0</v>
      </c>
      <c r="CR652">
        <f>+Casos_PN_CORR[[#This Row],[43990]]-Casos_PN_CORR[[#This Row],[43989]]</f>
        <v>0</v>
      </c>
      <c r="CS652">
        <f>+Casos_PN_CORR[[#This Row],[43991]]-Casos_PN_CORR[[#This Row],[43990]]</f>
        <v>0</v>
      </c>
      <c r="CT652">
        <f>+Casos_PN_CORR[[#This Row],[43992]]-Casos_PN_CORR[[#This Row],[43991]]</f>
        <v>0</v>
      </c>
      <c r="CU652">
        <f>+Casos_PN_CORR[[#This Row],[43993]]-Casos_PN_CORR[[#This Row],[43992]]</f>
        <v>0</v>
      </c>
    </row>
    <row r="653" spans="1:99" x14ac:dyDescent="0.3">
      <c r="A653">
        <v>90608</v>
      </c>
      <c r="B653" s="2" t="s">
        <v>114</v>
      </c>
      <c r="C653" s="2" t="s">
        <v>302</v>
      </c>
      <c r="D653" s="2" t="s">
        <v>770</v>
      </c>
      <c r="E653" s="4">
        <f t="shared" si="10"/>
        <v>0</v>
      </c>
      <c r="F653">
        <f>+Casos_PN_CORR[[#This Row],[43900]]</f>
        <v>0</v>
      </c>
      <c r="G653">
        <f>+Casos_PN_CORR[[#This Row],[43901]]-Casos_PN_CORR[[#This Row],[43900]]</f>
        <v>0</v>
      </c>
      <c r="H653">
        <f>+Casos_PN_CORR[[#This Row],[43902]]-Casos_PN_CORR[[#This Row],[43901]]</f>
        <v>0</v>
      </c>
      <c r="I653">
        <f>+Casos_PN_CORR[[#This Row],[43903]]-Casos_PN_CORR[[#This Row],[43902]]</f>
        <v>0</v>
      </c>
      <c r="J653">
        <f>+Casos_PN_CORR[[#This Row],[43904]]-Casos_PN_CORR[[#This Row],[43903]]</f>
        <v>0</v>
      </c>
      <c r="K653">
        <f>+Casos_PN_CORR[[#This Row],[43905]]-Casos_PN_CORR[[#This Row],[43904]]</f>
        <v>0</v>
      </c>
      <c r="L653">
        <f>+Casos_PN_CORR[[#This Row],[43906]]-Casos_PN_CORR[[#This Row],[43905]]</f>
        <v>0</v>
      </c>
      <c r="M653">
        <f>+Casos_PN_CORR[[#This Row],[43907]]-Casos_PN_CORR[[#This Row],[43906]]</f>
        <v>0</v>
      </c>
      <c r="N653">
        <f>+Casos_PN_CORR[[#This Row],[43908]]-Casos_PN_CORR[[#This Row],[43907]]</f>
        <v>0</v>
      </c>
      <c r="O653">
        <f>+Casos_PN_CORR[[#This Row],[43909]]-Casos_PN_CORR[[#This Row],[43908]]</f>
        <v>0</v>
      </c>
      <c r="P653">
        <f>+Casos_PN_CORR[[#This Row],[43910]]-Casos_PN_CORR[[#This Row],[43909]]</f>
        <v>0</v>
      </c>
      <c r="Q653">
        <f>+Casos_PN_CORR[[#This Row],[43911]]-Casos_PN_CORR[[#This Row],[43910]]</f>
        <v>0</v>
      </c>
      <c r="R653">
        <f>+Casos_PN_CORR[[#This Row],[43912]]-Casos_PN_CORR[[#This Row],[43911]]</f>
        <v>0</v>
      </c>
      <c r="S653">
        <f>+Casos_PN_CORR[[#This Row],[43913]]-Casos_PN_CORR[[#This Row],[43912]]</f>
        <v>0</v>
      </c>
      <c r="T653">
        <f>+Casos_PN_CORR[[#This Row],[43914]]-Casos_PN_CORR[[#This Row],[43913]]</f>
        <v>0</v>
      </c>
      <c r="U653">
        <f>+Casos_PN_CORR[[#This Row],[43915]]-Casos_PN_CORR[[#This Row],[43914]]</f>
        <v>0</v>
      </c>
      <c r="V653">
        <f>+Casos_PN_CORR[[#This Row],[43916]]-Casos_PN_CORR[[#This Row],[43915]]</f>
        <v>0</v>
      </c>
      <c r="W653">
        <f>+Casos_PN_CORR[[#This Row],[43917]]-Casos_PN_CORR[[#This Row],[43916]]</f>
        <v>0</v>
      </c>
      <c r="X653">
        <f>+Casos_PN_CORR[[#This Row],[43918]]-Casos_PN_CORR[[#This Row],[43917]]</f>
        <v>0</v>
      </c>
      <c r="Y653">
        <f>+Casos_PN_CORR[[#This Row],[43919]]-Casos_PN_CORR[[#This Row],[43918]]</f>
        <v>0</v>
      </c>
      <c r="Z653">
        <f>+Casos_PN_CORR[[#This Row],[43920]]-Casos_PN_CORR[[#This Row],[43919]]</f>
        <v>0</v>
      </c>
      <c r="AA653">
        <f>+Casos_PN_CORR[[#This Row],[43921]]-Casos_PN_CORR[[#This Row],[43920]]</f>
        <v>0</v>
      </c>
      <c r="AB653">
        <f>+Casos_PN_CORR[[#This Row],[43922]]-Casos_PN_CORR[[#This Row],[43921]]</f>
        <v>0</v>
      </c>
      <c r="AC653">
        <f>+Casos_PN_CORR[[#This Row],[43923]]-Casos_PN_CORR[[#This Row],[43922]]</f>
        <v>0</v>
      </c>
      <c r="AD653">
        <f>+Casos_PN_CORR[[#This Row],[43924]]-Casos_PN_CORR[[#This Row],[43923]]</f>
        <v>0</v>
      </c>
      <c r="AE653">
        <f>+Casos_PN_CORR[[#This Row],[43925]]-Casos_PN_CORR[[#This Row],[43924]]</f>
        <v>0</v>
      </c>
      <c r="AF653">
        <f>+Casos_PN_CORR[[#This Row],[43926]]-Casos_PN_CORR[[#This Row],[43925]]</f>
        <v>0</v>
      </c>
      <c r="AG653">
        <f>+Casos_PN_CORR[[#This Row],[43927]]-Casos_PN_CORR[[#This Row],[43926]]</f>
        <v>0</v>
      </c>
      <c r="AH653">
        <f>+Casos_PN_CORR[[#This Row],[43928]]-Casos_PN_CORR[[#This Row],[43927]]</f>
        <v>0</v>
      </c>
      <c r="AI653">
        <f>+Casos_PN_CORR[[#This Row],[43929]]-Casos_PN_CORR[[#This Row],[43928]]</f>
        <v>0</v>
      </c>
      <c r="AJ653">
        <f>+Casos_PN_CORR[[#This Row],[43930]]-Casos_PN_CORR[[#This Row],[43929]]</f>
        <v>0</v>
      </c>
      <c r="AK653">
        <f>+Casos_PN_CORR[[#This Row],[43931]]-Casos_PN_CORR[[#This Row],[43930]]</f>
        <v>0</v>
      </c>
      <c r="AL653">
        <f>+Casos_PN_CORR[[#This Row],[43932]]-Casos_PN_CORR[[#This Row],[43931]]</f>
        <v>0</v>
      </c>
      <c r="AM653">
        <f>+Casos_PN_CORR[[#This Row],[43933]]-Casos_PN_CORR[[#This Row],[43932]]</f>
        <v>0</v>
      </c>
      <c r="AN653">
        <f>+Casos_PN_CORR[[#This Row],[43934]]-Casos_PN_CORR[[#This Row],[43933]]</f>
        <v>0</v>
      </c>
      <c r="AO653">
        <f>+Casos_PN_CORR[[#This Row],[43935]]-Casos_PN_CORR[[#This Row],[43934]]</f>
        <v>0</v>
      </c>
      <c r="AP653">
        <f>+Casos_PN_CORR[[#This Row],[43936]]-Casos_PN_CORR[[#This Row],[43935]]</f>
        <v>0</v>
      </c>
      <c r="AQ653">
        <f>+Casos_PN_CORR[[#This Row],[43937]]-Casos_PN_CORR[[#This Row],[43936]]</f>
        <v>0</v>
      </c>
      <c r="AR653">
        <f>+Casos_PN_CORR[[#This Row],[43938]]-Casos_PN_CORR[[#This Row],[43937]]</f>
        <v>0</v>
      </c>
      <c r="AS653">
        <f>+Casos_PN_CORR[[#This Row],[43939]]-Casos_PN_CORR[[#This Row],[43938]]</f>
        <v>0</v>
      </c>
      <c r="AT653">
        <f>+Casos_PN_CORR[[#This Row],[43940]]-Casos_PN_CORR[[#This Row],[43939]]</f>
        <v>0</v>
      </c>
      <c r="AU653">
        <f>+Casos_PN_CORR[[#This Row],[43941]]-Casos_PN_CORR[[#This Row],[43940]]</f>
        <v>0</v>
      </c>
      <c r="AV653">
        <f>+Casos_PN_CORR[[#This Row],[43942]]-Casos_PN_CORR[[#This Row],[43941]]</f>
        <v>0</v>
      </c>
      <c r="AW653">
        <f>+Casos_PN_CORR[[#This Row],[43943]]-Casos_PN_CORR[[#This Row],[43942]]</f>
        <v>0</v>
      </c>
      <c r="AX653">
        <f>+Casos_PN_CORR[[#This Row],[43944]]-Casos_PN_CORR[[#This Row],[43943]]</f>
        <v>0</v>
      </c>
      <c r="AY653">
        <f>+Casos_PN_CORR[[#This Row],[43945]]-Casos_PN_CORR[[#This Row],[43944]]</f>
        <v>0</v>
      </c>
      <c r="AZ653">
        <f>+Casos_PN_CORR[[#This Row],[43946]]-Casos_PN_CORR[[#This Row],[43945]]</f>
        <v>0</v>
      </c>
      <c r="BA653">
        <f>+Casos_PN_CORR[[#This Row],[43947]]-Casos_PN_CORR[[#This Row],[43946]]</f>
        <v>0</v>
      </c>
      <c r="BB653">
        <f>+Casos_PN_CORR[[#This Row],[43948]]-Casos_PN_CORR[[#This Row],[43947]]</f>
        <v>0</v>
      </c>
      <c r="BC653">
        <f>+Casos_PN_CORR[[#This Row],[43949]]-Casos_PN_CORR[[#This Row],[43948]]</f>
        <v>0</v>
      </c>
      <c r="BD653">
        <f>+Casos_PN_CORR[[#This Row],[43950]]-Casos_PN_CORR[[#This Row],[43949]]</f>
        <v>0</v>
      </c>
      <c r="BE653">
        <f>+Casos_PN_CORR[[#This Row],[43951]]-Casos_PN_CORR[[#This Row],[43950]]</f>
        <v>0</v>
      </c>
      <c r="BF653">
        <f>+Casos_PN_CORR[[#This Row],[43952]]-Casos_PN_CORR[[#This Row],[43951]]</f>
        <v>0</v>
      </c>
      <c r="BG653">
        <f>+Casos_PN_CORR[[#This Row],[43953]]-Casos_PN_CORR[[#This Row],[43952]]</f>
        <v>0</v>
      </c>
      <c r="BH653">
        <f>+Casos_PN_CORR[[#This Row],[43954]]-Casos_PN_CORR[[#This Row],[43953]]</f>
        <v>0</v>
      </c>
      <c r="BI653">
        <f>+Casos_PN_CORR[[#This Row],[43955]]-Casos_PN_CORR[[#This Row],[43954]]</f>
        <v>0</v>
      </c>
      <c r="BJ653">
        <f>+Casos_PN_CORR[[#This Row],[43956]]-Casos_PN_CORR[[#This Row],[43955]]</f>
        <v>0</v>
      </c>
      <c r="BK653">
        <f>+Casos_PN_CORR[[#This Row],[43957]]-Casos_PN_CORR[[#This Row],[43956]]</f>
        <v>0</v>
      </c>
      <c r="BL653">
        <f>+Casos_PN_CORR[[#This Row],[43958]]-Casos_PN_CORR[[#This Row],[43957]]</f>
        <v>0</v>
      </c>
      <c r="BM653">
        <f>+Casos_PN_CORR[[#This Row],[43959]]-Casos_PN_CORR[[#This Row],[43958]]</f>
        <v>0</v>
      </c>
      <c r="BN653">
        <f>+Casos_PN_CORR[[#This Row],[43960]]-Casos_PN_CORR[[#This Row],[43959]]</f>
        <v>0</v>
      </c>
      <c r="BO653">
        <f>+Casos_PN_CORR[[#This Row],[43961]]-Casos_PN_CORR[[#This Row],[43960]]</f>
        <v>0</v>
      </c>
      <c r="BP653">
        <f>+Casos_PN_CORR[[#This Row],[43962]]-Casos_PN_CORR[[#This Row],[43961]]</f>
        <v>0</v>
      </c>
      <c r="BQ653">
        <f>+Casos_PN_CORR[[#This Row],[43963]]-Casos_PN_CORR[[#This Row],[43962]]</f>
        <v>0</v>
      </c>
      <c r="BR653">
        <f>+Casos_PN_CORR[[#This Row],[43964]]-Casos_PN_CORR[[#This Row],[43963]]</f>
        <v>0</v>
      </c>
      <c r="BS653">
        <f>+Casos_PN_CORR[[#This Row],[43965]]-Casos_PN_CORR[[#This Row],[43964]]</f>
        <v>0</v>
      </c>
      <c r="BT653">
        <f>+Casos_PN_CORR[[#This Row],[43966]]-Casos_PN_CORR[[#This Row],[43965]]</f>
        <v>0</v>
      </c>
      <c r="BU653">
        <f>+Casos_PN_CORR[[#This Row],[43967]]-Casos_PN_CORR[[#This Row],[43966]]</f>
        <v>0</v>
      </c>
      <c r="BV653">
        <f>+Casos_PN_CORR[[#This Row],[43968]]-Casos_PN_CORR[[#This Row],[43967]]</f>
        <v>0</v>
      </c>
      <c r="BW653">
        <f>+Casos_PN_CORR[[#This Row],[43969]]-Casos_PN_CORR[[#This Row],[43968]]</f>
        <v>0</v>
      </c>
      <c r="BX653">
        <f>+Casos_PN_CORR[[#This Row],[43970]]-Casos_PN_CORR[[#This Row],[43969]]</f>
        <v>0</v>
      </c>
      <c r="BY653">
        <f>+Casos_PN_CORR[[#This Row],[43971]]-Casos_PN_CORR[[#This Row],[43970]]</f>
        <v>0</v>
      </c>
      <c r="BZ653">
        <f>+Casos_PN_CORR[[#This Row],[43972]]-Casos_PN_CORR[[#This Row],[43971]]</f>
        <v>0</v>
      </c>
      <c r="CA653">
        <f>+Casos_PN_CORR[[#This Row],[43973]]-Casos_PN_CORR[[#This Row],[43972]]</f>
        <v>0</v>
      </c>
      <c r="CB653">
        <f>+Casos_PN_CORR[[#This Row],[43974]]-Casos_PN_CORR[[#This Row],[43973]]</f>
        <v>0</v>
      </c>
      <c r="CC653">
        <f>+Casos_PN_CORR[[#This Row],[43975]]-Casos_PN_CORR[[#This Row],[43974]]</f>
        <v>0</v>
      </c>
      <c r="CD653">
        <f>+Casos_PN_CORR[[#This Row],[43976]]-Casos_PN_CORR[[#This Row],[43975]]</f>
        <v>0</v>
      </c>
      <c r="CE653">
        <f>+Casos_PN_CORR[[#This Row],[43977]]-Casos_PN_CORR[[#This Row],[43976]]</f>
        <v>0</v>
      </c>
      <c r="CF653">
        <f>+Casos_PN_CORR[[#This Row],[43978]]-Casos_PN_CORR[[#This Row],[43977]]</f>
        <v>0</v>
      </c>
      <c r="CG653">
        <f>+Casos_PN_CORR[[#This Row],[43979]]-Casos_PN_CORR[[#This Row],[43978]]</f>
        <v>0</v>
      </c>
      <c r="CH653">
        <f>+Casos_PN_CORR[[#This Row],[43980]]-Casos_PN_CORR[[#This Row],[43979]]</f>
        <v>0</v>
      </c>
      <c r="CI653">
        <f>+Casos_PN_CORR[[#This Row],[43981]]-Casos_PN_CORR[[#This Row],[43980]]</f>
        <v>0</v>
      </c>
      <c r="CJ653">
        <f>+Casos_PN_CORR[[#This Row],[43982]]-Casos_PN_CORR[[#This Row],[43981]]</f>
        <v>0</v>
      </c>
      <c r="CK653">
        <f>+Casos_PN_CORR[[#This Row],[43983]]-Casos_PN_CORR[[#This Row],[43982]]</f>
        <v>0</v>
      </c>
      <c r="CL653">
        <f>+Casos_PN_CORR[[#This Row],[43984]]-Casos_PN_CORR[[#This Row],[43983]]</f>
        <v>0</v>
      </c>
      <c r="CM653">
        <f>+Casos_PN_CORR[[#This Row],[43985]]-Casos_PN_CORR[[#This Row],[43984]]</f>
        <v>0</v>
      </c>
      <c r="CN653">
        <f>+Casos_PN_CORR[[#This Row],[43986]]-Casos_PN_CORR[[#This Row],[43985]]</f>
        <v>0</v>
      </c>
      <c r="CO653">
        <f>+Casos_PN_CORR[[#This Row],[43987]]-Casos_PN_CORR[[#This Row],[43986]]</f>
        <v>0</v>
      </c>
      <c r="CP653">
        <f>+Casos_PN_CORR[[#This Row],[43988]]-Casos_PN_CORR[[#This Row],[43987]]</f>
        <v>0</v>
      </c>
      <c r="CQ653">
        <f>+Casos_PN_CORR[[#This Row],[43989]]-Casos_PN_CORR[[#This Row],[43988]]</f>
        <v>0</v>
      </c>
      <c r="CR653">
        <f>+Casos_PN_CORR[[#This Row],[43990]]-Casos_PN_CORR[[#This Row],[43989]]</f>
        <v>0</v>
      </c>
      <c r="CS653">
        <f>+Casos_PN_CORR[[#This Row],[43991]]-Casos_PN_CORR[[#This Row],[43990]]</f>
        <v>0</v>
      </c>
      <c r="CT653">
        <f>+Casos_PN_CORR[[#This Row],[43992]]-Casos_PN_CORR[[#This Row],[43991]]</f>
        <v>0</v>
      </c>
      <c r="CU653">
        <f>+Casos_PN_CORR[[#This Row],[43993]]-Casos_PN_CORR[[#This Row],[43992]]</f>
        <v>0</v>
      </c>
    </row>
    <row r="654" spans="1:99" x14ac:dyDescent="0.3">
      <c r="A654">
        <v>80605</v>
      </c>
      <c r="B654" s="2" t="s">
        <v>99</v>
      </c>
      <c r="C654" s="2" t="s">
        <v>471</v>
      </c>
      <c r="D654" s="2" t="s">
        <v>771</v>
      </c>
      <c r="E654" s="4">
        <f t="shared" si="10"/>
        <v>0</v>
      </c>
      <c r="F654">
        <f>+Casos_PN_CORR[[#This Row],[43900]]</f>
        <v>0</v>
      </c>
      <c r="G654">
        <f>+Casos_PN_CORR[[#This Row],[43901]]-Casos_PN_CORR[[#This Row],[43900]]</f>
        <v>0</v>
      </c>
      <c r="H654">
        <f>+Casos_PN_CORR[[#This Row],[43902]]-Casos_PN_CORR[[#This Row],[43901]]</f>
        <v>0</v>
      </c>
      <c r="I654">
        <f>+Casos_PN_CORR[[#This Row],[43903]]-Casos_PN_CORR[[#This Row],[43902]]</f>
        <v>0</v>
      </c>
      <c r="J654">
        <f>+Casos_PN_CORR[[#This Row],[43904]]-Casos_PN_CORR[[#This Row],[43903]]</f>
        <v>0</v>
      </c>
      <c r="K654">
        <f>+Casos_PN_CORR[[#This Row],[43905]]-Casos_PN_CORR[[#This Row],[43904]]</f>
        <v>0</v>
      </c>
      <c r="L654">
        <f>+Casos_PN_CORR[[#This Row],[43906]]-Casos_PN_CORR[[#This Row],[43905]]</f>
        <v>0</v>
      </c>
      <c r="M654">
        <f>+Casos_PN_CORR[[#This Row],[43907]]-Casos_PN_CORR[[#This Row],[43906]]</f>
        <v>0</v>
      </c>
      <c r="N654">
        <f>+Casos_PN_CORR[[#This Row],[43908]]-Casos_PN_CORR[[#This Row],[43907]]</f>
        <v>0</v>
      </c>
      <c r="O654">
        <f>+Casos_PN_CORR[[#This Row],[43909]]-Casos_PN_CORR[[#This Row],[43908]]</f>
        <v>0</v>
      </c>
      <c r="P654">
        <f>+Casos_PN_CORR[[#This Row],[43910]]-Casos_PN_CORR[[#This Row],[43909]]</f>
        <v>0</v>
      </c>
      <c r="Q654">
        <f>+Casos_PN_CORR[[#This Row],[43911]]-Casos_PN_CORR[[#This Row],[43910]]</f>
        <v>0</v>
      </c>
      <c r="R654">
        <f>+Casos_PN_CORR[[#This Row],[43912]]-Casos_PN_CORR[[#This Row],[43911]]</f>
        <v>0</v>
      </c>
      <c r="S654">
        <f>+Casos_PN_CORR[[#This Row],[43913]]-Casos_PN_CORR[[#This Row],[43912]]</f>
        <v>0</v>
      </c>
      <c r="T654">
        <f>+Casos_PN_CORR[[#This Row],[43914]]-Casos_PN_CORR[[#This Row],[43913]]</f>
        <v>0</v>
      </c>
      <c r="U654">
        <f>+Casos_PN_CORR[[#This Row],[43915]]-Casos_PN_CORR[[#This Row],[43914]]</f>
        <v>0</v>
      </c>
      <c r="V654">
        <f>+Casos_PN_CORR[[#This Row],[43916]]-Casos_PN_CORR[[#This Row],[43915]]</f>
        <v>0</v>
      </c>
      <c r="W654">
        <f>+Casos_PN_CORR[[#This Row],[43917]]-Casos_PN_CORR[[#This Row],[43916]]</f>
        <v>0</v>
      </c>
      <c r="X654">
        <f>+Casos_PN_CORR[[#This Row],[43918]]-Casos_PN_CORR[[#This Row],[43917]]</f>
        <v>0</v>
      </c>
      <c r="Y654">
        <f>+Casos_PN_CORR[[#This Row],[43919]]-Casos_PN_CORR[[#This Row],[43918]]</f>
        <v>0</v>
      </c>
      <c r="Z654">
        <f>+Casos_PN_CORR[[#This Row],[43920]]-Casos_PN_CORR[[#This Row],[43919]]</f>
        <v>0</v>
      </c>
      <c r="AA654">
        <f>+Casos_PN_CORR[[#This Row],[43921]]-Casos_PN_CORR[[#This Row],[43920]]</f>
        <v>0</v>
      </c>
      <c r="AB654">
        <f>+Casos_PN_CORR[[#This Row],[43922]]-Casos_PN_CORR[[#This Row],[43921]]</f>
        <v>0</v>
      </c>
      <c r="AC654">
        <f>+Casos_PN_CORR[[#This Row],[43923]]-Casos_PN_CORR[[#This Row],[43922]]</f>
        <v>0</v>
      </c>
      <c r="AD654">
        <f>+Casos_PN_CORR[[#This Row],[43924]]-Casos_PN_CORR[[#This Row],[43923]]</f>
        <v>0</v>
      </c>
      <c r="AE654">
        <f>+Casos_PN_CORR[[#This Row],[43925]]-Casos_PN_CORR[[#This Row],[43924]]</f>
        <v>0</v>
      </c>
      <c r="AF654">
        <f>+Casos_PN_CORR[[#This Row],[43926]]-Casos_PN_CORR[[#This Row],[43925]]</f>
        <v>0</v>
      </c>
      <c r="AG654">
        <f>+Casos_PN_CORR[[#This Row],[43927]]-Casos_PN_CORR[[#This Row],[43926]]</f>
        <v>0</v>
      </c>
      <c r="AH654">
        <f>+Casos_PN_CORR[[#This Row],[43928]]-Casos_PN_CORR[[#This Row],[43927]]</f>
        <v>0</v>
      </c>
      <c r="AI654">
        <f>+Casos_PN_CORR[[#This Row],[43929]]-Casos_PN_CORR[[#This Row],[43928]]</f>
        <v>0</v>
      </c>
      <c r="AJ654">
        <f>+Casos_PN_CORR[[#This Row],[43930]]-Casos_PN_CORR[[#This Row],[43929]]</f>
        <v>0</v>
      </c>
      <c r="AK654">
        <f>+Casos_PN_CORR[[#This Row],[43931]]-Casos_PN_CORR[[#This Row],[43930]]</f>
        <v>0</v>
      </c>
      <c r="AL654">
        <f>+Casos_PN_CORR[[#This Row],[43932]]-Casos_PN_CORR[[#This Row],[43931]]</f>
        <v>0</v>
      </c>
      <c r="AM654">
        <f>+Casos_PN_CORR[[#This Row],[43933]]-Casos_PN_CORR[[#This Row],[43932]]</f>
        <v>0</v>
      </c>
      <c r="AN654">
        <f>+Casos_PN_CORR[[#This Row],[43934]]-Casos_PN_CORR[[#This Row],[43933]]</f>
        <v>0</v>
      </c>
      <c r="AO654">
        <f>+Casos_PN_CORR[[#This Row],[43935]]-Casos_PN_CORR[[#This Row],[43934]]</f>
        <v>0</v>
      </c>
      <c r="AP654">
        <f>+Casos_PN_CORR[[#This Row],[43936]]-Casos_PN_CORR[[#This Row],[43935]]</f>
        <v>0</v>
      </c>
      <c r="AQ654">
        <f>+Casos_PN_CORR[[#This Row],[43937]]-Casos_PN_CORR[[#This Row],[43936]]</f>
        <v>0</v>
      </c>
      <c r="AR654">
        <f>+Casos_PN_CORR[[#This Row],[43938]]-Casos_PN_CORR[[#This Row],[43937]]</f>
        <v>0</v>
      </c>
      <c r="AS654">
        <f>+Casos_PN_CORR[[#This Row],[43939]]-Casos_PN_CORR[[#This Row],[43938]]</f>
        <v>0</v>
      </c>
      <c r="AT654">
        <f>+Casos_PN_CORR[[#This Row],[43940]]-Casos_PN_CORR[[#This Row],[43939]]</f>
        <v>0</v>
      </c>
      <c r="AU654">
        <f>+Casos_PN_CORR[[#This Row],[43941]]-Casos_PN_CORR[[#This Row],[43940]]</f>
        <v>0</v>
      </c>
      <c r="AV654">
        <f>+Casos_PN_CORR[[#This Row],[43942]]-Casos_PN_CORR[[#This Row],[43941]]</f>
        <v>0</v>
      </c>
      <c r="AW654">
        <f>+Casos_PN_CORR[[#This Row],[43943]]-Casos_PN_CORR[[#This Row],[43942]]</f>
        <v>0</v>
      </c>
      <c r="AX654">
        <f>+Casos_PN_CORR[[#This Row],[43944]]-Casos_PN_CORR[[#This Row],[43943]]</f>
        <v>0</v>
      </c>
      <c r="AY654">
        <f>+Casos_PN_CORR[[#This Row],[43945]]-Casos_PN_CORR[[#This Row],[43944]]</f>
        <v>0</v>
      </c>
      <c r="AZ654">
        <f>+Casos_PN_CORR[[#This Row],[43946]]-Casos_PN_CORR[[#This Row],[43945]]</f>
        <v>0</v>
      </c>
      <c r="BA654">
        <f>+Casos_PN_CORR[[#This Row],[43947]]-Casos_PN_CORR[[#This Row],[43946]]</f>
        <v>0</v>
      </c>
      <c r="BB654">
        <f>+Casos_PN_CORR[[#This Row],[43948]]-Casos_PN_CORR[[#This Row],[43947]]</f>
        <v>0</v>
      </c>
      <c r="BC654">
        <f>+Casos_PN_CORR[[#This Row],[43949]]-Casos_PN_CORR[[#This Row],[43948]]</f>
        <v>0</v>
      </c>
      <c r="BD654">
        <f>+Casos_PN_CORR[[#This Row],[43950]]-Casos_PN_CORR[[#This Row],[43949]]</f>
        <v>0</v>
      </c>
      <c r="BE654">
        <f>+Casos_PN_CORR[[#This Row],[43951]]-Casos_PN_CORR[[#This Row],[43950]]</f>
        <v>0</v>
      </c>
      <c r="BF654">
        <f>+Casos_PN_CORR[[#This Row],[43952]]-Casos_PN_CORR[[#This Row],[43951]]</f>
        <v>0</v>
      </c>
      <c r="BG654">
        <f>+Casos_PN_CORR[[#This Row],[43953]]-Casos_PN_CORR[[#This Row],[43952]]</f>
        <v>0</v>
      </c>
      <c r="BH654">
        <f>+Casos_PN_CORR[[#This Row],[43954]]-Casos_PN_CORR[[#This Row],[43953]]</f>
        <v>0</v>
      </c>
      <c r="BI654">
        <f>+Casos_PN_CORR[[#This Row],[43955]]-Casos_PN_CORR[[#This Row],[43954]]</f>
        <v>0</v>
      </c>
      <c r="BJ654">
        <f>+Casos_PN_CORR[[#This Row],[43956]]-Casos_PN_CORR[[#This Row],[43955]]</f>
        <v>0</v>
      </c>
      <c r="BK654">
        <f>+Casos_PN_CORR[[#This Row],[43957]]-Casos_PN_CORR[[#This Row],[43956]]</f>
        <v>0</v>
      </c>
      <c r="BL654">
        <f>+Casos_PN_CORR[[#This Row],[43958]]-Casos_PN_CORR[[#This Row],[43957]]</f>
        <v>0</v>
      </c>
      <c r="BM654">
        <f>+Casos_PN_CORR[[#This Row],[43959]]-Casos_PN_CORR[[#This Row],[43958]]</f>
        <v>0</v>
      </c>
      <c r="BN654">
        <f>+Casos_PN_CORR[[#This Row],[43960]]-Casos_PN_CORR[[#This Row],[43959]]</f>
        <v>0</v>
      </c>
      <c r="BO654">
        <f>+Casos_PN_CORR[[#This Row],[43961]]-Casos_PN_CORR[[#This Row],[43960]]</f>
        <v>0</v>
      </c>
      <c r="BP654">
        <f>+Casos_PN_CORR[[#This Row],[43962]]-Casos_PN_CORR[[#This Row],[43961]]</f>
        <v>0</v>
      </c>
      <c r="BQ654">
        <f>+Casos_PN_CORR[[#This Row],[43963]]-Casos_PN_CORR[[#This Row],[43962]]</f>
        <v>0</v>
      </c>
      <c r="BR654">
        <f>+Casos_PN_CORR[[#This Row],[43964]]-Casos_PN_CORR[[#This Row],[43963]]</f>
        <v>0</v>
      </c>
      <c r="BS654">
        <f>+Casos_PN_CORR[[#This Row],[43965]]-Casos_PN_CORR[[#This Row],[43964]]</f>
        <v>0</v>
      </c>
      <c r="BT654">
        <f>+Casos_PN_CORR[[#This Row],[43966]]-Casos_PN_CORR[[#This Row],[43965]]</f>
        <v>0</v>
      </c>
      <c r="BU654">
        <f>+Casos_PN_CORR[[#This Row],[43967]]-Casos_PN_CORR[[#This Row],[43966]]</f>
        <v>0</v>
      </c>
      <c r="BV654">
        <f>+Casos_PN_CORR[[#This Row],[43968]]-Casos_PN_CORR[[#This Row],[43967]]</f>
        <v>0</v>
      </c>
      <c r="BW654">
        <f>+Casos_PN_CORR[[#This Row],[43969]]-Casos_PN_CORR[[#This Row],[43968]]</f>
        <v>0</v>
      </c>
      <c r="BX654">
        <f>+Casos_PN_CORR[[#This Row],[43970]]-Casos_PN_CORR[[#This Row],[43969]]</f>
        <v>0</v>
      </c>
      <c r="BY654">
        <f>+Casos_PN_CORR[[#This Row],[43971]]-Casos_PN_CORR[[#This Row],[43970]]</f>
        <v>0</v>
      </c>
      <c r="BZ654">
        <f>+Casos_PN_CORR[[#This Row],[43972]]-Casos_PN_CORR[[#This Row],[43971]]</f>
        <v>0</v>
      </c>
      <c r="CA654">
        <f>+Casos_PN_CORR[[#This Row],[43973]]-Casos_PN_CORR[[#This Row],[43972]]</f>
        <v>0</v>
      </c>
      <c r="CB654">
        <f>+Casos_PN_CORR[[#This Row],[43974]]-Casos_PN_CORR[[#This Row],[43973]]</f>
        <v>0</v>
      </c>
      <c r="CC654">
        <f>+Casos_PN_CORR[[#This Row],[43975]]-Casos_PN_CORR[[#This Row],[43974]]</f>
        <v>0</v>
      </c>
      <c r="CD654">
        <f>+Casos_PN_CORR[[#This Row],[43976]]-Casos_PN_CORR[[#This Row],[43975]]</f>
        <v>0</v>
      </c>
      <c r="CE654">
        <f>+Casos_PN_CORR[[#This Row],[43977]]-Casos_PN_CORR[[#This Row],[43976]]</f>
        <v>0</v>
      </c>
      <c r="CF654">
        <f>+Casos_PN_CORR[[#This Row],[43978]]-Casos_PN_CORR[[#This Row],[43977]]</f>
        <v>0</v>
      </c>
      <c r="CG654">
        <f>+Casos_PN_CORR[[#This Row],[43979]]-Casos_PN_CORR[[#This Row],[43978]]</f>
        <v>0</v>
      </c>
      <c r="CH654">
        <f>+Casos_PN_CORR[[#This Row],[43980]]-Casos_PN_CORR[[#This Row],[43979]]</f>
        <v>0</v>
      </c>
      <c r="CI654">
        <f>+Casos_PN_CORR[[#This Row],[43981]]-Casos_PN_CORR[[#This Row],[43980]]</f>
        <v>0</v>
      </c>
      <c r="CJ654">
        <f>+Casos_PN_CORR[[#This Row],[43982]]-Casos_PN_CORR[[#This Row],[43981]]</f>
        <v>0</v>
      </c>
      <c r="CK654">
        <f>+Casos_PN_CORR[[#This Row],[43983]]-Casos_PN_CORR[[#This Row],[43982]]</f>
        <v>0</v>
      </c>
      <c r="CL654">
        <f>+Casos_PN_CORR[[#This Row],[43984]]-Casos_PN_CORR[[#This Row],[43983]]</f>
        <v>0</v>
      </c>
      <c r="CM654">
        <f>+Casos_PN_CORR[[#This Row],[43985]]-Casos_PN_CORR[[#This Row],[43984]]</f>
        <v>0</v>
      </c>
      <c r="CN654">
        <f>+Casos_PN_CORR[[#This Row],[43986]]-Casos_PN_CORR[[#This Row],[43985]]</f>
        <v>0</v>
      </c>
      <c r="CO654">
        <f>+Casos_PN_CORR[[#This Row],[43987]]-Casos_PN_CORR[[#This Row],[43986]]</f>
        <v>0</v>
      </c>
      <c r="CP654">
        <f>+Casos_PN_CORR[[#This Row],[43988]]-Casos_PN_CORR[[#This Row],[43987]]</f>
        <v>0</v>
      </c>
      <c r="CQ654">
        <f>+Casos_PN_CORR[[#This Row],[43989]]-Casos_PN_CORR[[#This Row],[43988]]</f>
        <v>0</v>
      </c>
      <c r="CR654">
        <f>+Casos_PN_CORR[[#This Row],[43990]]-Casos_PN_CORR[[#This Row],[43989]]</f>
        <v>0</v>
      </c>
      <c r="CS654">
        <f>+Casos_PN_CORR[[#This Row],[43991]]-Casos_PN_CORR[[#This Row],[43990]]</f>
        <v>0</v>
      </c>
      <c r="CT654">
        <f>+Casos_PN_CORR[[#This Row],[43992]]-Casos_PN_CORR[[#This Row],[43991]]</f>
        <v>0</v>
      </c>
      <c r="CU654">
        <f>+Casos_PN_CORR[[#This Row],[43993]]-Casos_PN_CORR[[#This Row],[43992]]</f>
        <v>0</v>
      </c>
    </row>
    <row r="655" spans="1:99" x14ac:dyDescent="0.3">
      <c r="A655">
        <v>91012</v>
      </c>
      <c r="B655" s="2" t="s">
        <v>114</v>
      </c>
      <c r="C655" s="2" t="s">
        <v>115</v>
      </c>
      <c r="D655" s="2" t="s">
        <v>772</v>
      </c>
      <c r="E655" s="4">
        <f t="shared" si="10"/>
        <v>0</v>
      </c>
      <c r="F655">
        <f>+Casos_PN_CORR[[#This Row],[43900]]</f>
        <v>0</v>
      </c>
      <c r="G655">
        <f>+Casos_PN_CORR[[#This Row],[43901]]-Casos_PN_CORR[[#This Row],[43900]]</f>
        <v>0</v>
      </c>
      <c r="H655">
        <f>+Casos_PN_CORR[[#This Row],[43902]]-Casos_PN_CORR[[#This Row],[43901]]</f>
        <v>0</v>
      </c>
      <c r="I655">
        <f>+Casos_PN_CORR[[#This Row],[43903]]-Casos_PN_CORR[[#This Row],[43902]]</f>
        <v>0</v>
      </c>
      <c r="J655">
        <f>+Casos_PN_CORR[[#This Row],[43904]]-Casos_PN_CORR[[#This Row],[43903]]</f>
        <v>0</v>
      </c>
      <c r="K655">
        <f>+Casos_PN_CORR[[#This Row],[43905]]-Casos_PN_CORR[[#This Row],[43904]]</f>
        <v>0</v>
      </c>
      <c r="L655">
        <f>+Casos_PN_CORR[[#This Row],[43906]]-Casos_PN_CORR[[#This Row],[43905]]</f>
        <v>0</v>
      </c>
      <c r="M655">
        <f>+Casos_PN_CORR[[#This Row],[43907]]-Casos_PN_CORR[[#This Row],[43906]]</f>
        <v>0</v>
      </c>
      <c r="N655">
        <f>+Casos_PN_CORR[[#This Row],[43908]]-Casos_PN_CORR[[#This Row],[43907]]</f>
        <v>0</v>
      </c>
      <c r="O655">
        <f>+Casos_PN_CORR[[#This Row],[43909]]-Casos_PN_CORR[[#This Row],[43908]]</f>
        <v>0</v>
      </c>
      <c r="P655">
        <f>+Casos_PN_CORR[[#This Row],[43910]]-Casos_PN_CORR[[#This Row],[43909]]</f>
        <v>0</v>
      </c>
      <c r="Q655">
        <f>+Casos_PN_CORR[[#This Row],[43911]]-Casos_PN_CORR[[#This Row],[43910]]</f>
        <v>0</v>
      </c>
      <c r="R655">
        <f>+Casos_PN_CORR[[#This Row],[43912]]-Casos_PN_CORR[[#This Row],[43911]]</f>
        <v>0</v>
      </c>
      <c r="S655">
        <f>+Casos_PN_CORR[[#This Row],[43913]]-Casos_PN_CORR[[#This Row],[43912]]</f>
        <v>0</v>
      </c>
      <c r="T655">
        <f>+Casos_PN_CORR[[#This Row],[43914]]-Casos_PN_CORR[[#This Row],[43913]]</f>
        <v>0</v>
      </c>
      <c r="U655">
        <f>+Casos_PN_CORR[[#This Row],[43915]]-Casos_PN_CORR[[#This Row],[43914]]</f>
        <v>0</v>
      </c>
      <c r="V655">
        <f>+Casos_PN_CORR[[#This Row],[43916]]-Casos_PN_CORR[[#This Row],[43915]]</f>
        <v>0</v>
      </c>
      <c r="W655">
        <f>+Casos_PN_CORR[[#This Row],[43917]]-Casos_PN_CORR[[#This Row],[43916]]</f>
        <v>0</v>
      </c>
      <c r="X655">
        <f>+Casos_PN_CORR[[#This Row],[43918]]-Casos_PN_CORR[[#This Row],[43917]]</f>
        <v>0</v>
      </c>
      <c r="Y655">
        <f>+Casos_PN_CORR[[#This Row],[43919]]-Casos_PN_CORR[[#This Row],[43918]]</f>
        <v>0</v>
      </c>
      <c r="Z655">
        <f>+Casos_PN_CORR[[#This Row],[43920]]-Casos_PN_CORR[[#This Row],[43919]]</f>
        <v>0</v>
      </c>
      <c r="AA655">
        <f>+Casos_PN_CORR[[#This Row],[43921]]-Casos_PN_CORR[[#This Row],[43920]]</f>
        <v>0</v>
      </c>
      <c r="AB655">
        <f>+Casos_PN_CORR[[#This Row],[43922]]-Casos_PN_CORR[[#This Row],[43921]]</f>
        <v>0</v>
      </c>
      <c r="AC655">
        <f>+Casos_PN_CORR[[#This Row],[43923]]-Casos_PN_CORR[[#This Row],[43922]]</f>
        <v>0</v>
      </c>
      <c r="AD655">
        <f>+Casos_PN_CORR[[#This Row],[43924]]-Casos_PN_CORR[[#This Row],[43923]]</f>
        <v>0</v>
      </c>
      <c r="AE655">
        <f>+Casos_PN_CORR[[#This Row],[43925]]-Casos_PN_CORR[[#This Row],[43924]]</f>
        <v>0</v>
      </c>
      <c r="AF655">
        <f>+Casos_PN_CORR[[#This Row],[43926]]-Casos_PN_CORR[[#This Row],[43925]]</f>
        <v>0</v>
      </c>
      <c r="AG655">
        <f>+Casos_PN_CORR[[#This Row],[43927]]-Casos_PN_CORR[[#This Row],[43926]]</f>
        <v>0</v>
      </c>
      <c r="AH655">
        <f>+Casos_PN_CORR[[#This Row],[43928]]-Casos_PN_CORR[[#This Row],[43927]]</f>
        <v>0</v>
      </c>
      <c r="AI655">
        <f>+Casos_PN_CORR[[#This Row],[43929]]-Casos_PN_CORR[[#This Row],[43928]]</f>
        <v>0</v>
      </c>
      <c r="AJ655">
        <f>+Casos_PN_CORR[[#This Row],[43930]]-Casos_PN_CORR[[#This Row],[43929]]</f>
        <v>0</v>
      </c>
      <c r="AK655">
        <f>+Casos_PN_CORR[[#This Row],[43931]]-Casos_PN_CORR[[#This Row],[43930]]</f>
        <v>0</v>
      </c>
      <c r="AL655">
        <f>+Casos_PN_CORR[[#This Row],[43932]]-Casos_PN_CORR[[#This Row],[43931]]</f>
        <v>0</v>
      </c>
      <c r="AM655">
        <f>+Casos_PN_CORR[[#This Row],[43933]]-Casos_PN_CORR[[#This Row],[43932]]</f>
        <v>0</v>
      </c>
      <c r="AN655">
        <f>+Casos_PN_CORR[[#This Row],[43934]]-Casos_PN_CORR[[#This Row],[43933]]</f>
        <v>0</v>
      </c>
      <c r="AO655">
        <f>+Casos_PN_CORR[[#This Row],[43935]]-Casos_PN_CORR[[#This Row],[43934]]</f>
        <v>0</v>
      </c>
      <c r="AP655">
        <f>+Casos_PN_CORR[[#This Row],[43936]]-Casos_PN_CORR[[#This Row],[43935]]</f>
        <v>0</v>
      </c>
      <c r="AQ655">
        <f>+Casos_PN_CORR[[#This Row],[43937]]-Casos_PN_CORR[[#This Row],[43936]]</f>
        <v>0</v>
      </c>
      <c r="AR655">
        <f>+Casos_PN_CORR[[#This Row],[43938]]-Casos_PN_CORR[[#This Row],[43937]]</f>
        <v>0</v>
      </c>
      <c r="AS655">
        <f>+Casos_PN_CORR[[#This Row],[43939]]-Casos_PN_CORR[[#This Row],[43938]]</f>
        <v>0</v>
      </c>
      <c r="AT655">
        <f>+Casos_PN_CORR[[#This Row],[43940]]-Casos_PN_CORR[[#This Row],[43939]]</f>
        <v>0</v>
      </c>
      <c r="AU655">
        <f>+Casos_PN_CORR[[#This Row],[43941]]-Casos_PN_CORR[[#This Row],[43940]]</f>
        <v>0</v>
      </c>
      <c r="AV655">
        <f>+Casos_PN_CORR[[#This Row],[43942]]-Casos_PN_CORR[[#This Row],[43941]]</f>
        <v>0</v>
      </c>
      <c r="AW655">
        <f>+Casos_PN_CORR[[#This Row],[43943]]-Casos_PN_CORR[[#This Row],[43942]]</f>
        <v>0</v>
      </c>
      <c r="AX655">
        <f>+Casos_PN_CORR[[#This Row],[43944]]-Casos_PN_CORR[[#This Row],[43943]]</f>
        <v>0</v>
      </c>
      <c r="AY655">
        <f>+Casos_PN_CORR[[#This Row],[43945]]-Casos_PN_CORR[[#This Row],[43944]]</f>
        <v>0</v>
      </c>
      <c r="AZ655">
        <f>+Casos_PN_CORR[[#This Row],[43946]]-Casos_PN_CORR[[#This Row],[43945]]</f>
        <v>0</v>
      </c>
      <c r="BA655">
        <f>+Casos_PN_CORR[[#This Row],[43947]]-Casos_PN_CORR[[#This Row],[43946]]</f>
        <v>0</v>
      </c>
      <c r="BB655">
        <f>+Casos_PN_CORR[[#This Row],[43948]]-Casos_PN_CORR[[#This Row],[43947]]</f>
        <v>0</v>
      </c>
      <c r="BC655">
        <f>+Casos_PN_CORR[[#This Row],[43949]]-Casos_PN_CORR[[#This Row],[43948]]</f>
        <v>0</v>
      </c>
      <c r="BD655">
        <f>+Casos_PN_CORR[[#This Row],[43950]]-Casos_PN_CORR[[#This Row],[43949]]</f>
        <v>0</v>
      </c>
      <c r="BE655">
        <f>+Casos_PN_CORR[[#This Row],[43951]]-Casos_PN_CORR[[#This Row],[43950]]</f>
        <v>0</v>
      </c>
      <c r="BF655">
        <f>+Casos_PN_CORR[[#This Row],[43952]]-Casos_PN_CORR[[#This Row],[43951]]</f>
        <v>0</v>
      </c>
      <c r="BG655">
        <f>+Casos_PN_CORR[[#This Row],[43953]]-Casos_PN_CORR[[#This Row],[43952]]</f>
        <v>0</v>
      </c>
      <c r="BH655">
        <f>+Casos_PN_CORR[[#This Row],[43954]]-Casos_PN_CORR[[#This Row],[43953]]</f>
        <v>0</v>
      </c>
      <c r="BI655">
        <f>+Casos_PN_CORR[[#This Row],[43955]]-Casos_PN_CORR[[#This Row],[43954]]</f>
        <v>0</v>
      </c>
      <c r="BJ655">
        <f>+Casos_PN_CORR[[#This Row],[43956]]-Casos_PN_CORR[[#This Row],[43955]]</f>
        <v>0</v>
      </c>
      <c r="BK655">
        <f>+Casos_PN_CORR[[#This Row],[43957]]-Casos_PN_CORR[[#This Row],[43956]]</f>
        <v>0</v>
      </c>
      <c r="BL655">
        <f>+Casos_PN_CORR[[#This Row],[43958]]-Casos_PN_CORR[[#This Row],[43957]]</f>
        <v>0</v>
      </c>
      <c r="BM655">
        <f>+Casos_PN_CORR[[#This Row],[43959]]-Casos_PN_CORR[[#This Row],[43958]]</f>
        <v>0</v>
      </c>
      <c r="BN655">
        <f>+Casos_PN_CORR[[#This Row],[43960]]-Casos_PN_CORR[[#This Row],[43959]]</f>
        <v>0</v>
      </c>
      <c r="BO655">
        <f>+Casos_PN_CORR[[#This Row],[43961]]-Casos_PN_CORR[[#This Row],[43960]]</f>
        <v>0</v>
      </c>
      <c r="BP655">
        <f>+Casos_PN_CORR[[#This Row],[43962]]-Casos_PN_CORR[[#This Row],[43961]]</f>
        <v>0</v>
      </c>
      <c r="BQ655">
        <f>+Casos_PN_CORR[[#This Row],[43963]]-Casos_PN_CORR[[#This Row],[43962]]</f>
        <v>0</v>
      </c>
      <c r="BR655">
        <f>+Casos_PN_CORR[[#This Row],[43964]]-Casos_PN_CORR[[#This Row],[43963]]</f>
        <v>0</v>
      </c>
      <c r="BS655">
        <f>+Casos_PN_CORR[[#This Row],[43965]]-Casos_PN_CORR[[#This Row],[43964]]</f>
        <v>0</v>
      </c>
      <c r="BT655">
        <f>+Casos_PN_CORR[[#This Row],[43966]]-Casos_PN_CORR[[#This Row],[43965]]</f>
        <v>0</v>
      </c>
      <c r="BU655">
        <f>+Casos_PN_CORR[[#This Row],[43967]]-Casos_PN_CORR[[#This Row],[43966]]</f>
        <v>0</v>
      </c>
      <c r="BV655">
        <f>+Casos_PN_CORR[[#This Row],[43968]]-Casos_PN_CORR[[#This Row],[43967]]</f>
        <v>0</v>
      </c>
      <c r="BW655">
        <f>+Casos_PN_CORR[[#This Row],[43969]]-Casos_PN_CORR[[#This Row],[43968]]</f>
        <v>0</v>
      </c>
      <c r="BX655">
        <f>+Casos_PN_CORR[[#This Row],[43970]]-Casos_PN_CORR[[#This Row],[43969]]</f>
        <v>0</v>
      </c>
      <c r="BY655">
        <f>+Casos_PN_CORR[[#This Row],[43971]]-Casos_PN_CORR[[#This Row],[43970]]</f>
        <v>0</v>
      </c>
      <c r="BZ655">
        <f>+Casos_PN_CORR[[#This Row],[43972]]-Casos_PN_CORR[[#This Row],[43971]]</f>
        <v>0</v>
      </c>
      <c r="CA655">
        <f>+Casos_PN_CORR[[#This Row],[43973]]-Casos_PN_CORR[[#This Row],[43972]]</f>
        <v>0</v>
      </c>
      <c r="CB655">
        <f>+Casos_PN_CORR[[#This Row],[43974]]-Casos_PN_CORR[[#This Row],[43973]]</f>
        <v>0</v>
      </c>
      <c r="CC655">
        <f>+Casos_PN_CORR[[#This Row],[43975]]-Casos_PN_CORR[[#This Row],[43974]]</f>
        <v>0</v>
      </c>
      <c r="CD655">
        <f>+Casos_PN_CORR[[#This Row],[43976]]-Casos_PN_CORR[[#This Row],[43975]]</f>
        <v>0</v>
      </c>
      <c r="CE655">
        <f>+Casos_PN_CORR[[#This Row],[43977]]-Casos_PN_CORR[[#This Row],[43976]]</f>
        <v>0</v>
      </c>
      <c r="CF655">
        <f>+Casos_PN_CORR[[#This Row],[43978]]-Casos_PN_CORR[[#This Row],[43977]]</f>
        <v>0</v>
      </c>
      <c r="CG655">
        <f>+Casos_PN_CORR[[#This Row],[43979]]-Casos_PN_CORR[[#This Row],[43978]]</f>
        <v>0</v>
      </c>
      <c r="CH655">
        <f>+Casos_PN_CORR[[#This Row],[43980]]-Casos_PN_CORR[[#This Row],[43979]]</f>
        <v>0</v>
      </c>
      <c r="CI655">
        <f>+Casos_PN_CORR[[#This Row],[43981]]-Casos_PN_CORR[[#This Row],[43980]]</f>
        <v>0</v>
      </c>
      <c r="CJ655">
        <f>+Casos_PN_CORR[[#This Row],[43982]]-Casos_PN_CORR[[#This Row],[43981]]</f>
        <v>0</v>
      </c>
      <c r="CK655">
        <f>+Casos_PN_CORR[[#This Row],[43983]]-Casos_PN_CORR[[#This Row],[43982]]</f>
        <v>0</v>
      </c>
      <c r="CL655">
        <f>+Casos_PN_CORR[[#This Row],[43984]]-Casos_PN_CORR[[#This Row],[43983]]</f>
        <v>0</v>
      </c>
      <c r="CM655">
        <f>+Casos_PN_CORR[[#This Row],[43985]]-Casos_PN_CORR[[#This Row],[43984]]</f>
        <v>0</v>
      </c>
      <c r="CN655">
        <f>+Casos_PN_CORR[[#This Row],[43986]]-Casos_PN_CORR[[#This Row],[43985]]</f>
        <v>0</v>
      </c>
      <c r="CO655">
        <f>+Casos_PN_CORR[[#This Row],[43987]]-Casos_PN_CORR[[#This Row],[43986]]</f>
        <v>0</v>
      </c>
      <c r="CP655">
        <f>+Casos_PN_CORR[[#This Row],[43988]]-Casos_PN_CORR[[#This Row],[43987]]</f>
        <v>0</v>
      </c>
      <c r="CQ655">
        <f>+Casos_PN_CORR[[#This Row],[43989]]-Casos_PN_CORR[[#This Row],[43988]]</f>
        <v>0</v>
      </c>
      <c r="CR655">
        <f>+Casos_PN_CORR[[#This Row],[43990]]-Casos_PN_CORR[[#This Row],[43989]]</f>
        <v>0</v>
      </c>
      <c r="CS655">
        <f>+Casos_PN_CORR[[#This Row],[43991]]-Casos_PN_CORR[[#This Row],[43990]]</f>
        <v>0</v>
      </c>
      <c r="CT655">
        <f>+Casos_PN_CORR[[#This Row],[43992]]-Casos_PN_CORR[[#This Row],[43991]]</f>
        <v>0</v>
      </c>
      <c r="CU655">
        <f>+Casos_PN_CORR[[#This Row],[43993]]-Casos_PN_CORR[[#This Row],[43992]]</f>
        <v>0</v>
      </c>
    </row>
    <row r="656" spans="1:99" x14ac:dyDescent="0.3">
      <c r="A656">
        <v>90704</v>
      </c>
      <c r="B656" s="2" t="s">
        <v>114</v>
      </c>
      <c r="C656" s="2" t="s">
        <v>363</v>
      </c>
      <c r="D656" s="2" t="s">
        <v>773</v>
      </c>
      <c r="E656" s="4">
        <f t="shared" si="10"/>
        <v>0</v>
      </c>
      <c r="F656">
        <f>+Casos_PN_CORR[[#This Row],[43900]]</f>
        <v>0</v>
      </c>
      <c r="G656">
        <f>+Casos_PN_CORR[[#This Row],[43901]]-Casos_PN_CORR[[#This Row],[43900]]</f>
        <v>0</v>
      </c>
      <c r="H656">
        <f>+Casos_PN_CORR[[#This Row],[43902]]-Casos_PN_CORR[[#This Row],[43901]]</f>
        <v>0</v>
      </c>
      <c r="I656">
        <f>+Casos_PN_CORR[[#This Row],[43903]]-Casos_PN_CORR[[#This Row],[43902]]</f>
        <v>0</v>
      </c>
      <c r="J656">
        <f>+Casos_PN_CORR[[#This Row],[43904]]-Casos_PN_CORR[[#This Row],[43903]]</f>
        <v>0</v>
      </c>
      <c r="K656">
        <f>+Casos_PN_CORR[[#This Row],[43905]]-Casos_PN_CORR[[#This Row],[43904]]</f>
        <v>0</v>
      </c>
      <c r="L656">
        <f>+Casos_PN_CORR[[#This Row],[43906]]-Casos_PN_CORR[[#This Row],[43905]]</f>
        <v>0</v>
      </c>
      <c r="M656">
        <f>+Casos_PN_CORR[[#This Row],[43907]]-Casos_PN_CORR[[#This Row],[43906]]</f>
        <v>0</v>
      </c>
      <c r="N656">
        <f>+Casos_PN_CORR[[#This Row],[43908]]-Casos_PN_CORR[[#This Row],[43907]]</f>
        <v>0</v>
      </c>
      <c r="O656">
        <f>+Casos_PN_CORR[[#This Row],[43909]]-Casos_PN_CORR[[#This Row],[43908]]</f>
        <v>0</v>
      </c>
      <c r="P656">
        <f>+Casos_PN_CORR[[#This Row],[43910]]-Casos_PN_CORR[[#This Row],[43909]]</f>
        <v>0</v>
      </c>
      <c r="Q656">
        <f>+Casos_PN_CORR[[#This Row],[43911]]-Casos_PN_CORR[[#This Row],[43910]]</f>
        <v>0</v>
      </c>
      <c r="R656">
        <f>+Casos_PN_CORR[[#This Row],[43912]]-Casos_PN_CORR[[#This Row],[43911]]</f>
        <v>0</v>
      </c>
      <c r="S656">
        <f>+Casos_PN_CORR[[#This Row],[43913]]-Casos_PN_CORR[[#This Row],[43912]]</f>
        <v>0</v>
      </c>
      <c r="T656">
        <f>+Casos_PN_CORR[[#This Row],[43914]]-Casos_PN_CORR[[#This Row],[43913]]</f>
        <v>0</v>
      </c>
      <c r="U656">
        <f>+Casos_PN_CORR[[#This Row],[43915]]-Casos_PN_CORR[[#This Row],[43914]]</f>
        <v>0</v>
      </c>
      <c r="V656">
        <f>+Casos_PN_CORR[[#This Row],[43916]]-Casos_PN_CORR[[#This Row],[43915]]</f>
        <v>0</v>
      </c>
      <c r="W656">
        <f>+Casos_PN_CORR[[#This Row],[43917]]-Casos_PN_CORR[[#This Row],[43916]]</f>
        <v>0</v>
      </c>
      <c r="X656">
        <f>+Casos_PN_CORR[[#This Row],[43918]]-Casos_PN_CORR[[#This Row],[43917]]</f>
        <v>0</v>
      </c>
      <c r="Y656">
        <f>+Casos_PN_CORR[[#This Row],[43919]]-Casos_PN_CORR[[#This Row],[43918]]</f>
        <v>0</v>
      </c>
      <c r="Z656">
        <f>+Casos_PN_CORR[[#This Row],[43920]]-Casos_PN_CORR[[#This Row],[43919]]</f>
        <v>0</v>
      </c>
      <c r="AA656">
        <f>+Casos_PN_CORR[[#This Row],[43921]]-Casos_PN_CORR[[#This Row],[43920]]</f>
        <v>0</v>
      </c>
      <c r="AB656">
        <f>+Casos_PN_CORR[[#This Row],[43922]]-Casos_PN_CORR[[#This Row],[43921]]</f>
        <v>0</v>
      </c>
      <c r="AC656">
        <f>+Casos_PN_CORR[[#This Row],[43923]]-Casos_PN_CORR[[#This Row],[43922]]</f>
        <v>0</v>
      </c>
      <c r="AD656">
        <f>+Casos_PN_CORR[[#This Row],[43924]]-Casos_PN_CORR[[#This Row],[43923]]</f>
        <v>0</v>
      </c>
      <c r="AE656">
        <f>+Casos_PN_CORR[[#This Row],[43925]]-Casos_PN_CORR[[#This Row],[43924]]</f>
        <v>0</v>
      </c>
      <c r="AF656">
        <f>+Casos_PN_CORR[[#This Row],[43926]]-Casos_PN_CORR[[#This Row],[43925]]</f>
        <v>0</v>
      </c>
      <c r="AG656">
        <f>+Casos_PN_CORR[[#This Row],[43927]]-Casos_PN_CORR[[#This Row],[43926]]</f>
        <v>0</v>
      </c>
      <c r="AH656">
        <f>+Casos_PN_CORR[[#This Row],[43928]]-Casos_PN_CORR[[#This Row],[43927]]</f>
        <v>0</v>
      </c>
      <c r="AI656">
        <f>+Casos_PN_CORR[[#This Row],[43929]]-Casos_PN_CORR[[#This Row],[43928]]</f>
        <v>0</v>
      </c>
      <c r="AJ656">
        <f>+Casos_PN_CORR[[#This Row],[43930]]-Casos_PN_CORR[[#This Row],[43929]]</f>
        <v>0</v>
      </c>
      <c r="AK656">
        <f>+Casos_PN_CORR[[#This Row],[43931]]-Casos_PN_CORR[[#This Row],[43930]]</f>
        <v>0</v>
      </c>
      <c r="AL656">
        <f>+Casos_PN_CORR[[#This Row],[43932]]-Casos_PN_CORR[[#This Row],[43931]]</f>
        <v>0</v>
      </c>
      <c r="AM656">
        <f>+Casos_PN_CORR[[#This Row],[43933]]-Casos_PN_CORR[[#This Row],[43932]]</f>
        <v>0</v>
      </c>
      <c r="AN656">
        <f>+Casos_PN_CORR[[#This Row],[43934]]-Casos_PN_CORR[[#This Row],[43933]]</f>
        <v>0</v>
      </c>
      <c r="AO656">
        <f>+Casos_PN_CORR[[#This Row],[43935]]-Casos_PN_CORR[[#This Row],[43934]]</f>
        <v>0</v>
      </c>
      <c r="AP656">
        <f>+Casos_PN_CORR[[#This Row],[43936]]-Casos_PN_CORR[[#This Row],[43935]]</f>
        <v>0</v>
      </c>
      <c r="AQ656">
        <f>+Casos_PN_CORR[[#This Row],[43937]]-Casos_PN_CORR[[#This Row],[43936]]</f>
        <v>0</v>
      </c>
      <c r="AR656">
        <f>+Casos_PN_CORR[[#This Row],[43938]]-Casos_PN_CORR[[#This Row],[43937]]</f>
        <v>0</v>
      </c>
      <c r="AS656">
        <f>+Casos_PN_CORR[[#This Row],[43939]]-Casos_PN_CORR[[#This Row],[43938]]</f>
        <v>0</v>
      </c>
      <c r="AT656">
        <f>+Casos_PN_CORR[[#This Row],[43940]]-Casos_PN_CORR[[#This Row],[43939]]</f>
        <v>0</v>
      </c>
      <c r="AU656">
        <f>+Casos_PN_CORR[[#This Row],[43941]]-Casos_PN_CORR[[#This Row],[43940]]</f>
        <v>0</v>
      </c>
      <c r="AV656">
        <f>+Casos_PN_CORR[[#This Row],[43942]]-Casos_PN_CORR[[#This Row],[43941]]</f>
        <v>0</v>
      </c>
      <c r="AW656">
        <f>+Casos_PN_CORR[[#This Row],[43943]]-Casos_PN_CORR[[#This Row],[43942]]</f>
        <v>0</v>
      </c>
      <c r="AX656">
        <f>+Casos_PN_CORR[[#This Row],[43944]]-Casos_PN_CORR[[#This Row],[43943]]</f>
        <v>0</v>
      </c>
      <c r="AY656">
        <f>+Casos_PN_CORR[[#This Row],[43945]]-Casos_PN_CORR[[#This Row],[43944]]</f>
        <v>0</v>
      </c>
      <c r="AZ656">
        <f>+Casos_PN_CORR[[#This Row],[43946]]-Casos_PN_CORR[[#This Row],[43945]]</f>
        <v>0</v>
      </c>
      <c r="BA656">
        <f>+Casos_PN_CORR[[#This Row],[43947]]-Casos_PN_CORR[[#This Row],[43946]]</f>
        <v>0</v>
      </c>
      <c r="BB656">
        <f>+Casos_PN_CORR[[#This Row],[43948]]-Casos_PN_CORR[[#This Row],[43947]]</f>
        <v>0</v>
      </c>
      <c r="BC656">
        <f>+Casos_PN_CORR[[#This Row],[43949]]-Casos_PN_CORR[[#This Row],[43948]]</f>
        <v>0</v>
      </c>
      <c r="BD656">
        <f>+Casos_PN_CORR[[#This Row],[43950]]-Casos_PN_CORR[[#This Row],[43949]]</f>
        <v>0</v>
      </c>
      <c r="BE656">
        <f>+Casos_PN_CORR[[#This Row],[43951]]-Casos_PN_CORR[[#This Row],[43950]]</f>
        <v>0</v>
      </c>
      <c r="BF656">
        <f>+Casos_PN_CORR[[#This Row],[43952]]-Casos_PN_CORR[[#This Row],[43951]]</f>
        <v>0</v>
      </c>
      <c r="BG656">
        <f>+Casos_PN_CORR[[#This Row],[43953]]-Casos_PN_CORR[[#This Row],[43952]]</f>
        <v>0</v>
      </c>
      <c r="BH656">
        <f>+Casos_PN_CORR[[#This Row],[43954]]-Casos_PN_CORR[[#This Row],[43953]]</f>
        <v>0</v>
      </c>
      <c r="BI656">
        <f>+Casos_PN_CORR[[#This Row],[43955]]-Casos_PN_CORR[[#This Row],[43954]]</f>
        <v>0</v>
      </c>
      <c r="BJ656">
        <f>+Casos_PN_CORR[[#This Row],[43956]]-Casos_PN_CORR[[#This Row],[43955]]</f>
        <v>0</v>
      </c>
      <c r="BK656">
        <f>+Casos_PN_CORR[[#This Row],[43957]]-Casos_PN_CORR[[#This Row],[43956]]</f>
        <v>0</v>
      </c>
      <c r="BL656">
        <f>+Casos_PN_CORR[[#This Row],[43958]]-Casos_PN_CORR[[#This Row],[43957]]</f>
        <v>0</v>
      </c>
      <c r="BM656">
        <f>+Casos_PN_CORR[[#This Row],[43959]]-Casos_PN_CORR[[#This Row],[43958]]</f>
        <v>0</v>
      </c>
      <c r="BN656">
        <f>+Casos_PN_CORR[[#This Row],[43960]]-Casos_PN_CORR[[#This Row],[43959]]</f>
        <v>0</v>
      </c>
      <c r="BO656">
        <f>+Casos_PN_CORR[[#This Row],[43961]]-Casos_PN_CORR[[#This Row],[43960]]</f>
        <v>0</v>
      </c>
      <c r="BP656">
        <f>+Casos_PN_CORR[[#This Row],[43962]]-Casos_PN_CORR[[#This Row],[43961]]</f>
        <v>0</v>
      </c>
      <c r="BQ656">
        <f>+Casos_PN_CORR[[#This Row],[43963]]-Casos_PN_CORR[[#This Row],[43962]]</f>
        <v>0</v>
      </c>
      <c r="BR656">
        <f>+Casos_PN_CORR[[#This Row],[43964]]-Casos_PN_CORR[[#This Row],[43963]]</f>
        <v>0</v>
      </c>
      <c r="BS656">
        <f>+Casos_PN_CORR[[#This Row],[43965]]-Casos_PN_CORR[[#This Row],[43964]]</f>
        <v>0</v>
      </c>
      <c r="BT656">
        <f>+Casos_PN_CORR[[#This Row],[43966]]-Casos_PN_CORR[[#This Row],[43965]]</f>
        <v>0</v>
      </c>
      <c r="BU656">
        <f>+Casos_PN_CORR[[#This Row],[43967]]-Casos_PN_CORR[[#This Row],[43966]]</f>
        <v>0</v>
      </c>
      <c r="BV656">
        <f>+Casos_PN_CORR[[#This Row],[43968]]-Casos_PN_CORR[[#This Row],[43967]]</f>
        <v>0</v>
      </c>
      <c r="BW656">
        <f>+Casos_PN_CORR[[#This Row],[43969]]-Casos_PN_CORR[[#This Row],[43968]]</f>
        <v>0</v>
      </c>
      <c r="BX656">
        <f>+Casos_PN_CORR[[#This Row],[43970]]-Casos_PN_CORR[[#This Row],[43969]]</f>
        <v>0</v>
      </c>
      <c r="BY656">
        <f>+Casos_PN_CORR[[#This Row],[43971]]-Casos_PN_CORR[[#This Row],[43970]]</f>
        <v>0</v>
      </c>
      <c r="BZ656">
        <f>+Casos_PN_CORR[[#This Row],[43972]]-Casos_PN_CORR[[#This Row],[43971]]</f>
        <v>0</v>
      </c>
      <c r="CA656">
        <f>+Casos_PN_CORR[[#This Row],[43973]]-Casos_PN_CORR[[#This Row],[43972]]</f>
        <v>0</v>
      </c>
      <c r="CB656">
        <f>+Casos_PN_CORR[[#This Row],[43974]]-Casos_PN_CORR[[#This Row],[43973]]</f>
        <v>0</v>
      </c>
      <c r="CC656">
        <f>+Casos_PN_CORR[[#This Row],[43975]]-Casos_PN_CORR[[#This Row],[43974]]</f>
        <v>0</v>
      </c>
      <c r="CD656">
        <f>+Casos_PN_CORR[[#This Row],[43976]]-Casos_PN_CORR[[#This Row],[43975]]</f>
        <v>0</v>
      </c>
      <c r="CE656">
        <f>+Casos_PN_CORR[[#This Row],[43977]]-Casos_PN_CORR[[#This Row],[43976]]</f>
        <v>0</v>
      </c>
      <c r="CF656">
        <f>+Casos_PN_CORR[[#This Row],[43978]]-Casos_PN_CORR[[#This Row],[43977]]</f>
        <v>0</v>
      </c>
      <c r="CG656">
        <f>+Casos_PN_CORR[[#This Row],[43979]]-Casos_PN_CORR[[#This Row],[43978]]</f>
        <v>0</v>
      </c>
      <c r="CH656">
        <f>+Casos_PN_CORR[[#This Row],[43980]]-Casos_PN_CORR[[#This Row],[43979]]</f>
        <v>0</v>
      </c>
      <c r="CI656">
        <f>+Casos_PN_CORR[[#This Row],[43981]]-Casos_PN_CORR[[#This Row],[43980]]</f>
        <v>0</v>
      </c>
      <c r="CJ656">
        <f>+Casos_PN_CORR[[#This Row],[43982]]-Casos_PN_CORR[[#This Row],[43981]]</f>
        <v>0</v>
      </c>
      <c r="CK656">
        <f>+Casos_PN_CORR[[#This Row],[43983]]-Casos_PN_CORR[[#This Row],[43982]]</f>
        <v>0</v>
      </c>
      <c r="CL656">
        <f>+Casos_PN_CORR[[#This Row],[43984]]-Casos_PN_CORR[[#This Row],[43983]]</f>
        <v>0</v>
      </c>
      <c r="CM656">
        <f>+Casos_PN_CORR[[#This Row],[43985]]-Casos_PN_CORR[[#This Row],[43984]]</f>
        <v>0</v>
      </c>
      <c r="CN656">
        <f>+Casos_PN_CORR[[#This Row],[43986]]-Casos_PN_CORR[[#This Row],[43985]]</f>
        <v>0</v>
      </c>
      <c r="CO656">
        <f>+Casos_PN_CORR[[#This Row],[43987]]-Casos_PN_CORR[[#This Row],[43986]]</f>
        <v>0</v>
      </c>
      <c r="CP656">
        <f>+Casos_PN_CORR[[#This Row],[43988]]-Casos_PN_CORR[[#This Row],[43987]]</f>
        <v>0</v>
      </c>
      <c r="CQ656">
        <f>+Casos_PN_CORR[[#This Row],[43989]]-Casos_PN_CORR[[#This Row],[43988]]</f>
        <v>0</v>
      </c>
      <c r="CR656">
        <f>+Casos_PN_CORR[[#This Row],[43990]]-Casos_PN_CORR[[#This Row],[43989]]</f>
        <v>0</v>
      </c>
      <c r="CS656">
        <f>+Casos_PN_CORR[[#This Row],[43991]]-Casos_PN_CORR[[#This Row],[43990]]</f>
        <v>0</v>
      </c>
      <c r="CT656">
        <f>+Casos_PN_CORR[[#This Row],[43992]]-Casos_PN_CORR[[#This Row],[43991]]</f>
        <v>0</v>
      </c>
      <c r="CU656">
        <f>+Casos_PN_CORR[[#This Row],[43993]]-Casos_PN_CORR[[#This Row],[43992]]</f>
        <v>0</v>
      </c>
    </row>
    <row r="657" spans="1:99" x14ac:dyDescent="0.3">
      <c r="A657">
        <v>120905</v>
      </c>
      <c r="B657" s="2" t="s">
        <v>191</v>
      </c>
      <c r="C657" s="2" t="s">
        <v>449</v>
      </c>
      <c r="D657" s="2" t="s">
        <v>774</v>
      </c>
      <c r="E657" s="4">
        <f t="shared" si="10"/>
        <v>0</v>
      </c>
      <c r="F657">
        <f>+Casos_PN_CORR[[#This Row],[43900]]</f>
        <v>0</v>
      </c>
      <c r="G657">
        <f>+Casos_PN_CORR[[#This Row],[43901]]-Casos_PN_CORR[[#This Row],[43900]]</f>
        <v>0</v>
      </c>
      <c r="H657">
        <f>+Casos_PN_CORR[[#This Row],[43902]]-Casos_PN_CORR[[#This Row],[43901]]</f>
        <v>0</v>
      </c>
      <c r="I657">
        <f>+Casos_PN_CORR[[#This Row],[43903]]-Casos_PN_CORR[[#This Row],[43902]]</f>
        <v>0</v>
      </c>
      <c r="J657">
        <f>+Casos_PN_CORR[[#This Row],[43904]]-Casos_PN_CORR[[#This Row],[43903]]</f>
        <v>0</v>
      </c>
      <c r="K657">
        <f>+Casos_PN_CORR[[#This Row],[43905]]-Casos_PN_CORR[[#This Row],[43904]]</f>
        <v>0</v>
      </c>
      <c r="L657">
        <f>+Casos_PN_CORR[[#This Row],[43906]]-Casos_PN_CORR[[#This Row],[43905]]</f>
        <v>0</v>
      </c>
      <c r="M657">
        <f>+Casos_PN_CORR[[#This Row],[43907]]-Casos_PN_CORR[[#This Row],[43906]]</f>
        <v>0</v>
      </c>
      <c r="N657">
        <f>+Casos_PN_CORR[[#This Row],[43908]]-Casos_PN_CORR[[#This Row],[43907]]</f>
        <v>0</v>
      </c>
      <c r="O657">
        <f>+Casos_PN_CORR[[#This Row],[43909]]-Casos_PN_CORR[[#This Row],[43908]]</f>
        <v>0</v>
      </c>
      <c r="P657">
        <f>+Casos_PN_CORR[[#This Row],[43910]]-Casos_PN_CORR[[#This Row],[43909]]</f>
        <v>0</v>
      </c>
      <c r="Q657">
        <f>+Casos_PN_CORR[[#This Row],[43911]]-Casos_PN_CORR[[#This Row],[43910]]</f>
        <v>0</v>
      </c>
      <c r="R657">
        <f>+Casos_PN_CORR[[#This Row],[43912]]-Casos_PN_CORR[[#This Row],[43911]]</f>
        <v>0</v>
      </c>
      <c r="S657">
        <f>+Casos_PN_CORR[[#This Row],[43913]]-Casos_PN_CORR[[#This Row],[43912]]</f>
        <v>0</v>
      </c>
      <c r="T657">
        <f>+Casos_PN_CORR[[#This Row],[43914]]-Casos_PN_CORR[[#This Row],[43913]]</f>
        <v>0</v>
      </c>
      <c r="U657">
        <f>+Casos_PN_CORR[[#This Row],[43915]]-Casos_PN_CORR[[#This Row],[43914]]</f>
        <v>0</v>
      </c>
      <c r="V657">
        <f>+Casos_PN_CORR[[#This Row],[43916]]-Casos_PN_CORR[[#This Row],[43915]]</f>
        <v>0</v>
      </c>
      <c r="W657">
        <f>+Casos_PN_CORR[[#This Row],[43917]]-Casos_PN_CORR[[#This Row],[43916]]</f>
        <v>0</v>
      </c>
      <c r="X657">
        <f>+Casos_PN_CORR[[#This Row],[43918]]-Casos_PN_CORR[[#This Row],[43917]]</f>
        <v>0</v>
      </c>
      <c r="Y657">
        <f>+Casos_PN_CORR[[#This Row],[43919]]-Casos_PN_CORR[[#This Row],[43918]]</f>
        <v>0</v>
      </c>
      <c r="Z657">
        <f>+Casos_PN_CORR[[#This Row],[43920]]-Casos_PN_CORR[[#This Row],[43919]]</f>
        <v>0</v>
      </c>
      <c r="AA657">
        <f>+Casos_PN_CORR[[#This Row],[43921]]-Casos_PN_CORR[[#This Row],[43920]]</f>
        <v>0</v>
      </c>
      <c r="AB657">
        <f>+Casos_PN_CORR[[#This Row],[43922]]-Casos_PN_CORR[[#This Row],[43921]]</f>
        <v>0</v>
      </c>
      <c r="AC657">
        <f>+Casos_PN_CORR[[#This Row],[43923]]-Casos_PN_CORR[[#This Row],[43922]]</f>
        <v>0</v>
      </c>
      <c r="AD657">
        <f>+Casos_PN_CORR[[#This Row],[43924]]-Casos_PN_CORR[[#This Row],[43923]]</f>
        <v>0</v>
      </c>
      <c r="AE657">
        <f>+Casos_PN_CORR[[#This Row],[43925]]-Casos_PN_CORR[[#This Row],[43924]]</f>
        <v>0</v>
      </c>
      <c r="AF657">
        <f>+Casos_PN_CORR[[#This Row],[43926]]-Casos_PN_CORR[[#This Row],[43925]]</f>
        <v>0</v>
      </c>
      <c r="AG657">
        <f>+Casos_PN_CORR[[#This Row],[43927]]-Casos_PN_CORR[[#This Row],[43926]]</f>
        <v>0</v>
      </c>
      <c r="AH657">
        <f>+Casos_PN_CORR[[#This Row],[43928]]-Casos_PN_CORR[[#This Row],[43927]]</f>
        <v>0</v>
      </c>
      <c r="AI657">
        <f>+Casos_PN_CORR[[#This Row],[43929]]-Casos_PN_CORR[[#This Row],[43928]]</f>
        <v>0</v>
      </c>
      <c r="AJ657">
        <f>+Casos_PN_CORR[[#This Row],[43930]]-Casos_PN_CORR[[#This Row],[43929]]</f>
        <v>0</v>
      </c>
      <c r="AK657">
        <f>+Casos_PN_CORR[[#This Row],[43931]]-Casos_PN_CORR[[#This Row],[43930]]</f>
        <v>0</v>
      </c>
      <c r="AL657">
        <f>+Casos_PN_CORR[[#This Row],[43932]]-Casos_PN_CORR[[#This Row],[43931]]</f>
        <v>0</v>
      </c>
      <c r="AM657">
        <f>+Casos_PN_CORR[[#This Row],[43933]]-Casos_PN_CORR[[#This Row],[43932]]</f>
        <v>0</v>
      </c>
      <c r="AN657">
        <f>+Casos_PN_CORR[[#This Row],[43934]]-Casos_PN_CORR[[#This Row],[43933]]</f>
        <v>0</v>
      </c>
      <c r="AO657">
        <f>+Casos_PN_CORR[[#This Row],[43935]]-Casos_PN_CORR[[#This Row],[43934]]</f>
        <v>0</v>
      </c>
      <c r="AP657">
        <f>+Casos_PN_CORR[[#This Row],[43936]]-Casos_PN_CORR[[#This Row],[43935]]</f>
        <v>0</v>
      </c>
      <c r="AQ657">
        <f>+Casos_PN_CORR[[#This Row],[43937]]-Casos_PN_CORR[[#This Row],[43936]]</f>
        <v>0</v>
      </c>
      <c r="AR657">
        <f>+Casos_PN_CORR[[#This Row],[43938]]-Casos_PN_CORR[[#This Row],[43937]]</f>
        <v>0</v>
      </c>
      <c r="AS657">
        <f>+Casos_PN_CORR[[#This Row],[43939]]-Casos_PN_CORR[[#This Row],[43938]]</f>
        <v>0</v>
      </c>
      <c r="AT657">
        <f>+Casos_PN_CORR[[#This Row],[43940]]-Casos_PN_CORR[[#This Row],[43939]]</f>
        <v>0</v>
      </c>
      <c r="AU657">
        <f>+Casos_PN_CORR[[#This Row],[43941]]-Casos_PN_CORR[[#This Row],[43940]]</f>
        <v>0</v>
      </c>
      <c r="AV657">
        <f>+Casos_PN_CORR[[#This Row],[43942]]-Casos_PN_CORR[[#This Row],[43941]]</f>
        <v>0</v>
      </c>
      <c r="AW657">
        <f>+Casos_PN_CORR[[#This Row],[43943]]-Casos_PN_CORR[[#This Row],[43942]]</f>
        <v>0</v>
      </c>
      <c r="AX657">
        <f>+Casos_PN_CORR[[#This Row],[43944]]-Casos_PN_CORR[[#This Row],[43943]]</f>
        <v>0</v>
      </c>
      <c r="AY657">
        <f>+Casos_PN_CORR[[#This Row],[43945]]-Casos_PN_CORR[[#This Row],[43944]]</f>
        <v>0</v>
      </c>
      <c r="AZ657">
        <f>+Casos_PN_CORR[[#This Row],[43946]]-Casos_PN_CORR[[#This Row],[43945]]</f>
        <v>0</v>
      </c>
      <c r="BA657">
        <f>+Casos_PN_CORR[[#This Row],[43947]]-Casos_PN_CORR[[#This Row],[43946]]</f>
        <v>0</v>
      </c>
      <c r="BB657">
        <f>+Casos_PN_CORR[[#This Row],[43948]]-Casos_PN_CORR[[#This Row],[43947]]</f>
        <v>0</v>
      </c>
      <c r="BC657">
        <f>+Casos_PN_CORR[[#This Row],[43949]]-Casos_PN_CORR[[#This Row],[43948]]</f>
        <v>0</v>
      </c>
      <c r="BD657">
        <f>+Casos_PN_CORR[[#This Row],[43950]]-Casos_PN_CORR[[#This Row],[43949]]</f>
        <v>0</v>
      </c>
      <c r="BE657">
        <f>+Casos_PN_CORR[[#This Row],[43951]]-Casos_PN_CORR[[#This Row],[43950]]</f>
        <v>0</v>
      </c>
      <c r="BF657">
        <f>+Casos_PN_CORR[[#This Row],[43952]]-Casos_PN_CORR[[#This Row],[43951]]</f>
        <v>0</v>
      </c>
      <c r="BG657">
        <f>+Casos_PN_CORR[[#This Row],[43953]]-Casos_PN_CORR[[#This Row],[43952]]</f>
        <v>0</v>
      </c>
      <c r="BH657">
        <f>+Casos_PN_CORR[[#This Row],[43954]]-Casos_PN_CORR[[#This Row],[43953]]</f>
        <v>0</v>
      </c>
      <c r="BI657">
        <f>+Casos_PN_CORR[[#This Row],[43955]]-Casos_PN_CORR[[#This Row],[43954]]</f>
        <v>0</v>
      </c>
      <c r="BJ657">
        <f>+Casos_PN_CORR[[#This Row],[43956]]-Casos_PN_CORR[[#This Row],[43955]]</f>
        <v>0</v>
      </c>
      <c r="BK657">
        <f>+Casos_PN_CORR[[#This Row],[43957]]-Casos_PN_CORR[[#This Row],[43956]]</f>
        <v>0</v>
      </c>
      <c r="BL657">
        <f>+Casos_PN_CORR[[#This Row],[43958]]-Casos_PN_CORR[[#This Row],[43957]]</f>
        <v>0</v>
      </c>
      <c r="BM657">
        <f>+Casos_PN_CORR[[#This Row],[43959]]-Casos_PN_CORR[[#This Row],[43958]]</f>
        <v>0</v>
      </c>
      <c r="BN657">
        <f>+Casos_PN_CORR[[#This Row],[43960]]-Casos_PN_CORR[[#This Row],[43959]]</f>
        <v>0</v>
      </c>
      <c r="BO657">
        <f>+Casos_PN_CORR[[#This Row],[43961]]-Casos_PN_CORR[[#This Row],[43960]]</f>
        <v>0</v>
      </c>
      <c r="BP657">
        <f>+Casos_PN_CORR[[#This Row],[43962]]-Casos_PN_CORR[[#This Row],[43961]]</f>
        <v>0</v>
      </c>
      <c r="BQ657">
        <f>+Casos_PN_CORR[[#This Row],[43963]]-Casos_PN_CORR[[#This Row],[43962]]</f>
        <v>0</v>
      </c>
      <c r="BR657">
        <f>+Casos_PN_CORR[[#This Row],[43964]]-Casos_PN_CORR[[#This Row],[43963]]</f>
        <v>0</v>
      </c>
      <c r="BS657">
        <f>+Casos_PN_CORR[[#This Row],[43965]]-Casos_PN_CORR[[#This Row],[43964]]</f>
        <v>0</v>
      </c>
      <c r="BT657">
        <f>+Casos_PN_CORR[[#This Row],[43966]]-Casos_PN_CORR[[#This Row],[43965]]</f>
        <v>0</v>
      </c>
      <c r="BU657">
        <f>+Casos_PN_CORR[[#This Row],[43967]]-Casos_PN_CORR[[#This Row],[43966]]</f>
        <v>0</v>
      </c>
      <c r="BV657">
        <f>+Casos_PN_CORR[[#This Row],[43968]]-Casos_PN_CORR[[#This Row],[43967]]</f>
        <v>0</v>
      </c>
      <c r="BW657">
        <f>+Casos_PN_CORR[[#This Row],[43969]]-Casos_PN_CORR[[#This Row],[43968]]</f>
        <v>0</v>
      </c>
      <c r="BX657">
        <f>+Casos_PN_CORR[[#This Row],[43970]]-Casos_PN_CORR[[#This Row],[43969]]</f>
        <v>0</v>
      </c>
      <c r="BY657">
        <f>+Casos_PN_CORR[[#This Row],[43971]]-Casos_PN_CORR[[#This Row],[43970]]</f>
        <v>0</v>
      </c>
      <c r="BZ657">
        <f>+Casos_PN_CORR[[#This Row],[43972]]-Casos_PN_CORR[[#This Row],[43971]]</f>
        <v>0</v>
      </c>
      <c r="CA657">
        <f>+Casos_PN_CORR[[#This Row],[43973]]-Casos_PN_CORR[[#This Row],[43972]]</f>
        <v>0</v>
      </c>
      <c r="CB657">
        <f>+Casos_PN_CORR[[#This Row],[43974]]-Casos_PN_CORR[[#This Row],[43973]]</f>
        <v>0</v>
      </c>
      <c r="CC657">
        <f>+Casos_PN_CORR[[#This Row],[43975]]-Casos_PN_CORR[[#This Row],[43974]]</f>
        <v>0</v>
      </c>
      <c r="CD657">
        <f>+Casos_PN_CORR[[#This Row],[43976]]-Casos_PN_CORR[[#This Row],[43975]]</f>
        <v>0</v>
      </c>
      <c r="CE657">
        <f>+Casos_PN_CORR[[#This Row],[43977]]-Casos_PN_CORR[[#This Row],[43976]]</f>
        <v>0</v>
      </c>
      <c r="CF657">
        <f>+Casos_PN_CORR[[#This Row],[43978]]-Casos_PN_CORR[[#This Row],[43977]]</f>
        <v>0</v>
      </c>
      <c r="CG657">
        <f>+Casos_PN_CORR[[#This Row],[43979]]-Casos_PN_CORR[[#This Row],[43978]]</f>
        <v>0</v>
      </c>
      <c r="CH657">
        <f>+Casos_PN_CORR[[#This Row],[43980]]-Casos_PN_CORR[[#This Row],[43979]]</f>
        <v>0</v>
      </c>
      <c r="CI657">
        <f>+Casos_PN_CORR[[#This Row],[43981]]-Casos_PN_CORR[[#This Row],[43980]]</f>
        <v>0</v>
      </c>
      <c r="CJ657">
        <f>+Casos_PN_CORR[[#This Row],[43982]]-Casos_PN_CORR[[#This Row],[43981]]</f>
        <v>0</v>
      </c>
      <c r="CK657">
        <f>+Casos_PN_CORR[[#This Row],[43983]]-Casos_PN_CORR[[#This Row],[43982]]</f>
        <v>0</v>
      </c>
      <c r="CL657">
        <f>+Casos_PN_CORR[[#This Row],[43984]]-Casos_PN_CORR[[#This Row],[43983]]</f>
        <v>0</v>
      </c>
      <c r="CM657">
        <f>+Casos_PN_CORR[[#This Row],[43985]]-Casos_PN_CORR[[#This Row],[43984]]</f>
        <v>0</v>
      </c>
      <c r="CN657">
        <f>+Casos_PN_CORR[[#This Row],[43986]]-Casos_PN_CORR[[#This Row],[43985]]</f>
        <v>0</v>
      </c>
      <c r="CO657">
        <f>+Casos_PN_CORR[[#This Row],[43987]]-Casos_PN_CORR[[#This Row],[43986]]</f>
        <v>0</v>
      </c>
      <c r="CP657">
        <f>+Casos_PN_CORR[[#This Row],[43988]]-Casos_PN_CORR[[#This Row],[43987]]</f>
        <v>0</v>
      </c>
      <c r="CQ657">
        <f>+Casos_PN_CORR[[#This Row],[43989]]-Casos_PN_CORR[[#This Row],[43988]]</f>
        <v>0</v>
      </c>
      <c r="CR657">
        <f>+Casos_PN_CORR[[#This Row],[43990]]-Casos_PN_CORR[[#This Row],[43989]]</f>
        <v>0</v>
      </c>
      <c r="CS657">
        <f>+Casos_PN_CORR[[#This Row],[43991]]-Casos_PN_CORR[[#This Row],[43990]]</f>
        <v>0</v>
      </c>
      <c r="CT657">
        <f>+Casos_PN_CORR[[#This Row],[43992]]-Casos_PN_CORR[[#This Row],[43991]]</f>
        <v>0</v>
      </c>
      <c r="CU657">
        <f>+Casos_PN_CORR[[#This Row],[43993]]-Casos_PN_CORR[[#This Row],[43992]]</f>
        <v>0</v>
      </c>
    </row>
    <row r="658" spans="1:99" x14ac:dyDescent="0.3">
      <c r="A658">
        <v>10405</v>
      </c>
      <c r="B658" s="2" t="s">
        <v>163</v>
      </c>
      <c r="C658" s="2" t="s">
        <v>273</v>
      </c>
      <c r="D658" s="2" t="s">
        <v>434</v>
      </c>
      <c r="E658" s="4">
        <f t="shared" si="10"/>
        <v>0</v>
      </c>
      <c r="F658">
        <f>+Casos_PN_CORR[[#This Row],[43900]]</f>
        <v>0</v>
      </c>
      <c r="G658">
        <f>+Casos_PN_CORR[[#This Row],[43901]]-Casos_PN_CORR[[#This Row],[43900]]</f>
        <v>0</v>
      </c>
      <c r="H658">
        <f>+Casos_PN_CORR[[#This Row],[43902]]-Casos_PN_CORR[[#This Row],[43901]]</f>
        <v>0</v>
      </c>
      <c r="I658">
        <f>+Casos_PN_CORR[[#This Row],[43903]]-Casos_PN_CORR[[#This Row],[43902]]</f>
        <v>0</v>
      </c>
      <c r="J658">
        <f>+Casos_PN_CORR[[#This Row],[43904]]-Casos_PN_CORR[[#This Row],[43903]]</f>
        <v>0</v>
      </c>
      <c r="K658">
        <f>+Casos_PN_CORR[[#This Row],[43905]]-Casos_PN_CORR[[#This Row],[43904]]</f>
        <v>0</v>
      </c>
      <c r="L658">
        <f>+Casos_PN_CORR[[#This Row],[43906]]-Casos_PN_CORR[[#This Row],[43905]]</f>
        <v>0</v>
      </c>
      <c r="M658">
        <f>+Casos_PN_CORR[[#This Row],[43907]]-Casos_PN_CORR[[#This Row],[43906]]</f>
        <v>0</v>
      </c>
      <c r="N658">
        <f>+Casos_PN_CORR[[#This Row],[43908]]-Casos_PN_CORR[[#This Row],[43907]]</f>
        <v>0</v>
      </c>
      <c r="O658">
        <f>+Casos_PN_CORR[[#This Row],[43909]]-Casos_PN_CORR[[#This Row],[43908]]</f>
        <v>0</v>
      </c>
      <c r="P658">
        <f>+Casos_PN_CORR[[#This Row],[43910]]-Casos_PN_CORR[[#This Row],[43909]]</f>
        <v>0</v>
      </c>
      <c r="Q658">
        <f>+Casos_PN_CORR[[#This Row],[43911]]-Casos_PN_CORR[[#This Row],[43910]]</f>
        <v>0</v>
      </c>
      <c r="R658">
        <f>+Casos_PN_CORR[[#This Row],[43912]]-Casos_PN_CORR[[#This Row],[43911]]</f>
        <v>0</v>
      </c>
      <c r="S658">
        <f>+Casos_PN_CORR[[#This Row],[43913]]-Casos_PN_CORR[[#This Row],[43912]]</f>
        <v>0</v>
      </c>
      <c r="T658">
        <f>+Casos_PN_CORR[[#This Row],[43914]]-Casos_PN_CORR[[#This Row],[43913]]</f>
        <v>0</v>
      </c>
      <c r="U658">
        <f>+Casos_PN_CORR[[#This Row],[43915]]-Casos_PN_CORR[[#This Row],[43914]]</f>
        <v>0</v>
      </c>
      <c r="V658">
        <f>+Casos_PN_CORR[[#This Row],[43916]]-Casos_PN_CORR[[#This Row],[43915]]</f>
        <v>0</v>
      </c>
      <c r="W658">
        <f>+Casos_PN_CORR[[#This Row],[43917]]-Casos_PN_CORR[[#This Row],[43916]]</f>
        <v>0</v>
      </c>
      <c r="X658">
        <f>+Casos_PN_CORR[[#This Row],[43918]]-Casos_PN_CORR[[#This Row],[43917]]</f>
        <v>0</v>
      </c>
      <c r="Y658">
        <f>+Casos_PN_CORR[[#This Row],[43919]]-Casos_PN_CORR[[#This Row],[43918]]</f>
        <v>0</v>
      </c>
      <c r="Z658">
        <f>+Casos_PN_CORR[[#This Row],[43920]]-Casos_PN_CORR[[#This Row],[43919]]</f>
        <v>0</v>
      </c>
      <c r="AA658">
        <f>+Casos_PN_CORR[[#This Row],[43921]]-Casos_PN_CORR[[#This Row],[43920]]</f>
        <v>0</v>
      </c>
      <c r="AB658">
        <f>+Casos_PN_CORR[[#This Row],[43922]]-Casos_PN_CORR[[#This Row],[43921]]</f>
        <v>0</v>
      </c>
      <c r="AC658">
        <f>+Casos_PN_CORR[[#This Row],[43923]]-Casos_PN_CORR[[#This Row],[43922]]</f>
        <v>0</v>
      </c>
      <c r="AD658">
        <f>+Casos_PN_CORR[[#This Row],[43924]]-Casos_PN_CORR[[#This Row],[43923]]</f>
        <v>0</v>
      </c>
      <c r="AE658">
        <f>+Casos_PN_CORR[[#This Row],[43925]]-Casos_PN_CORR[[#This Row],[43924]]</f>
        <v>0</v>
      </c>
      <c r="AF658">
        <f>+Casos_PN_CORR[[#This Row],[43926]]-Casos_PN_CORR[[#This Row],[43925]]</f>
        <v>0</v>
      </c>
      <c r="AG658">
        <f>+Casos_PN_CORR[[#This Row],[43927]]-Casos_PN_CORR[[#This Row],[43926]]</f>
        <v>0</v>
      </c>
      <c r="AH658">
        <f>+Casos_PN_CORR[[#This Row],[43928]]-Casos_PN_CORR[[#This Row],[43927]]</f>
        <v>0</v>
      </c>
      <c r="AI658">
        <f>+Casos_PN_CORR[[#This Row],[43929]]-Casos_PN_CORR[[#This Row],[43928]]</f>
        <v>0</v>
      </c>
      <c r="AJ658">
        <f>+Casos_PN_CORR[[#This Row],[43930]]-Casos_PN_CORR[[#This Row],[43929]]</f>
        <v>0</v>
      </c>
      <c r="AK658">
        <f>+Casos_PN_CORR[[#This Row],[43931]]-Casos_PN_CORR[[#This Row],[43930]]</f>
        <v>0</v>
      </c>
      <c r="AL658">
        <f>+Casos_PN_CORR[[#This Row],[43932]]-Casos_PN_CORR[[#This Row],[43931]]</f>
        <v>0</v>
      </c>
      <c r="AM658">
        <f>+Casos_PN_CORR[[#This Row],[43933]]-Casos_PN_CORR[[#This Row],[43932]]</f>
        <v>0</v>
      </c>
      <c r="AN658">
        <f>+Casos_PN_CORR[[#This Row],[43934]]-Casos_PN_CORR[[#This Row],[43933]]</f>
        <v>0</v>
      </c>
      <c r="AO658">
        <f>+Casos_PN_CORR[[#This Row],[43935]]-Casos_PN_CORR[[#This Row],[43934]]</f>
        <v>0</v>
      </c>
      <c r="AP658">
        <f>+Casos_PN_CORR[[#This Row],[43936]]-Casos_PN_CORR[[#This Row],[43935]]</f>
        <v>0</v>
      </c>
      <c r="AQ658">
        <f>+Casos_PN_CORR[[#This Row],[43937]]-Casos_PN_CORR[[#This Row],[43936]]</f>
        <v>0</v>
      </c>
      <c r="AR658">
        <f>+Casos_PN_CORR[[#This Row],[43938]]-Casos_PN_CORR[[#This Row],[43937]]</f>
        <v>0</v>
      </c>
      <c r="AS658">
        <f>+Casos_PN_CORR[[#This Row],[43939]]-Casos_PN_CORR[[#This Row],[43938]]</f>
        <v>0</v>
      </c>
      <c r="AT658">
        <f>+Casos_PN_CORR[[#This Row],[43940]]-Casos_PN_CORR[[#This Row],[43939]]</f>
        <v>0</v>
      </c>
      <c r="AU658">
        <f>+Casos_PN_CORR[[#This Row],[43941]]-Casos_PN_CORR[[#This Row],[43940]]</f>
        <v>0</v>
      </c>
      <c r="AV658">
        <f>+Casos_PN_CORR[[#This Row],[43942]]-Casos_PN_CORR[[#This Row],[43941]]</f>
        <v>0</v>
      </c>
      <c r="AW658">
        <f>+Casos_PN_CORR[[#This Row],[43943]]-Casos_PN_CORR[[#This Row],[43942]]</f>
        <v>0</v>
      </c>
      <c r="AX658">
        <f>+Casos_PN_CORR[[#This Row],[43944]]-Casos_PN_CORR[[#This Row],[43943]]</f>
        <v>0</v>
      </c>
      <c r="AY658">
        <f>+Casos_PN_CORR[[#This Row],[43945]]-Casos_PN_CORR[[#This Row],[43944]]</f>
        <v>0</v>
      </c>
      <c r="AZ658">
        <f>+Casos_PN_CORR[[#This Row],[43946]]-Casos_PN_CORR[[#This Row],[43945]]</f>
        <v>0</v>
      </c>
      <c r="BA658">
        <f>+Casos_PN_CORR[[#This Row],[43947]]-Casos_PN_CORR[[#This Row],[43946]]</f>
        <v>0</v>
      </c>
      <c r="BB658">
        <f>+Casos_PN_CORR[[#This Row],[43948]]-Casos_PN_CORR[[#This Row],[43947]]</f>
        <v>0</v>
      </c>
      <c r="BC658">
        <f>+Casos_PN_CORR[[#This Row],[43949]]-Casos_PN_CORR[[#This Row],[43948]]</f>
        <v>0</v>
      </c>
      <c r="BD658">
        <f>+Casos_PN_CORR[[#This Row],[43950]]-Casos_PN_CORR[[#This Row],[43949]]</f>
        <v>0</v>
      </c>
      <c r="BE658">
        <f>+Casos_PN_CORR[[#This Row],[43951]]-Casos_PN_CORR[[#This Row],[43950]]</f>
        <v>0</v>
      </c>
      <c r="BF658">
        <f>+Casos_PN_CORR[[#This Row],[43952]]-Casos_PN_CORR[[#This Row],[43951]]</f>
        <v>0</v>
      </c>
      <c r="BG658">
        <f>+Casos_PN_CORR[[#This Row],[43953]]-Casos_PN_CORR[[#This Row],[43952]]</f>
        <v>0</v>
      </c>
      <c r="BH658">
        <f>+Casos_PN_CORR[[#This Row],[43954]]-Casos_PN_CORR[[#This Row],[43953]]</f>
        <v>0</v>
      </c>
      <c r="BI658">
        <f>+Casos_PN_CORR[[#This Row],[43955]]-Casos_PN_CORR[[#This Row],[43954]]</f>
        <v>0</v>
      </c>
      <c r="BJ658">
        <f>+Casos_PN_CORR[[#This Row],[43956]]-Casos_PN_CORR[[#This Row],[43955]]</f>
        <v>0</v>
      </c>
      <c r="BK658">
        <f>+Casos_PN_CORR[[#This Row],[43957]]-Casos_PN_CORR[[#This Row],[43956]]</f>
        <v>0</v>
      </c>
      <c r="BL658">
        <f>+Casos_PN_CORR[[#This Row],[43958]]-Casos_PN_CORR[[#This Row],[43957]]</f>
        <v>0</v>
      </c>
      <c r="BM658">
        <f>+Casos_PN_CORR[[#This Row],[43959]]-Casos_PN_CORR[[#This Row],[43958]]</f>
        <v>0</v>
      </c>
      <c r="BN658">
        <f>+Casos_PN_CORR[[#This Row],[43960]]-Casos_PN_CORR[[#This Row],[43959]]</f>
        <v>0</v>
      </c>
      <c r="BO658">
        <f>+Casos_PN_CORR[[#This Row],[43961]]-Casos_PN_CORR[[#This Row],[43960]]</f>
        <v>0</v>
      </c>
      <c r="BP658">
        <f>+Casos_PN_CORR[[#This Row],[43962]]-Casos_PN_CORR[[#This Row],[43961]]</f>
        <v>0</v>
      </c>
      <c r="BQ658">
        <f>+Casos_PN_CORR[[#This Row],[43963]]-Casos_PN_CORR[[#This Row],[43962]]</f>
        <v>0</v>
      </c>
      <c r="BR658">
        <f>+Casos_PN_CORR[[#This Row],[43964]]-Casos_PN_CORR[[#This Row],[43963]]</f>
        <v>0</v>
      </c>
      <c r="BS658">
        <f>+Casos_PN_CORR[[#This Row],[43965]]-Casos_PN_CORR[[#This Row],[43964]]</f>
        <v>0</v>
      </c>
      <c r="BT658">
        <f>+Casos_PN_CORR[[#This Row],[43966]]-Casos_PN_CORR[[#This Row],[43965]]</f>
        <v>0</v>
      </c>
      <c r="BU658">
        <f>+Casos_PN_CORR[[#This Row],[43967]]-Casos_PN_CORR[[#This Row],[43966]]</f>
        <v>0</v>
      </c>
      <c r="BV658">
        <f>+Casos_PN_CORR[[#This Row],[43968]]-Casos_PN_CORR[[#This Row],[43967]]</f>
        <v>0</v>
      </c>
      <c r="BW658">
        <f>+Casos_PN_CORR[[#This Row],[43969]]-Casos_PN_CORR[[#This Row],[43968]]</f>
        <v>0</v>
      </c>
      <c r="BX658">
        <f>+Casos_PN_CORR[[#This Row],[43970]]-Casos_PN_CORR[[#This Row],[43969]]</f>
        <v>0</v>
      </c>
      <c r="BY658">
        <f>+Casos_PN_CORR[[#This Row],[43971]]-Casos_PN_CORR[[#This Row],[43970]]</f>
        <v>0</v>
      </c>
      <c r="BZ658">
        <f>+Casos_PN_CORR[[#This Row],[43972]]-Casos_PN_CORR[[#This Row],[43971]]</f>
        <v>0</v>
      </c>
      <c r="CA658">
        <f>+Casos_PN_CORR[[#This Row],[43973]]-Casos_PN_CORR[[#This Row],[43972]]</f>
        <v>0</v>
      </c>
      <c r="CB658">
        <f>+Casos_PN_CORR[[#This Row],[43974]]-Casos_PN_CORR[[#This Row],[43973]]</f>
        <v>0</v>
      </c>
      <c r="CC658">
        <f>+Casos_PN_CORR[[#This Row],[43975]]-Casos_PN_CORR[[#This Row],[43974]]</f>
        <v>0</v>
      </c>
      <c r="CD658">
        <f>+Casos_PN_CORR[[#This Row],[43976]]-Casos_PN_CORR[[#This Row],[43975]]</f>
        <v>0</v>
      </c>
      <c r="CE658">
        <f>+Casos_PN_CORR[[#This Row],[43977]]-Casos_PN_CORR[[#This Row],[43976]]</f>
        <v>0</v>
      </c>
      <c r="CF658">
        <f>+Casos_PN_CORR[[#This Row],[43978]]-Casos_PN_CORR[[#This Row],[43977]]</f>
        <v>0</v>
      </c>
      <c r="CG658">
        <f>+Casos_PN_CORR[[#This Row],[43979]]-Casos_PN_CORR[[#This Row],[43978]]</f>
        <v>0</v>
      </c>
      <c r="CH658">
        <f>+Casos_PN_CORR[[#This Row],[43980]]-Casos_PN_CORR[[#This Row],[43979]]</f>
        <v>0</v>
      </c>
      <c r="CI658">
        <f>+Casos_PN_CORR[[#This Row],[43981]]-Casos_PN_CORR[[#This Row],[43980]]</f>
        <v>0</v>
      </c>
      <c r="CJ658">
        <f>+Casos_PN_CORR[[#This Row],[43982]]-Casos_PN_CORR[[#This Row],[43981]]</f>
        <v>0</v>
      </c>
      <c r="CK658">
        <f>+Casos_PN_CORR[[#This Row],[43983]]-Casos_PN_CORR[[#This Row],[43982]]</f>
        <v>0</v>
      </c>
      <c r="CL658">
        <f>+Casos_PN_CORR[[#This Row],[43984]]-Casos_PN_CORR[[#This Row],[43983]]</f>
        <v>0</v>
      </c>
      <c r="CM658">
        <f>+Casos_PN_CORR[[#This Row],[43985]]-Casos_PN_CORR[[#This Row],[43984]]</f>
        <v>0</v>
      </c>
      <c r="CN658">
        <f>+Casos_PN_CORR[[#This Row],[43986]]-Casos_PN_CORR[[#This Row],[43985]]</f>
        <v>0</v>
      </c>
      <c r="CO658">
        <f>+Casos_PN_CORR[[#This Row],[43987]]-Casos_PN_CORR[[#This Row],[43986]]</f>
        <v>0</v>
      </c>
      <c r="CP658">
        <f>+Casos_PN_CORR[[#This Row],[43988]]-Casos_PN_CORR[[#This Row],[43987]]</f>
        <v>0</v>
      </c>
      <c r="CQ658">
        <f>+Casos_PN_CORR[[#This Row],[43989]]-Casos_PN_CORR[[#This Row],[43988]]</f>
        <v>0</v>
      </c>
      <c r="CR658">
        <f>+Casos_PN_CORR[[#This Row],[43990]]-Casos_PN_CORR[[#This Row],[43989]]</f>
        <v>0</v>
      </c>
      <c r="CS658">
        <f>+Casos_PN_CORR[[#This Row],[43991]]-Casos_PN_CORR[[#This Row],[43990]]</f>
        <v>0</v>
      </c>
      <c r="CT658">
        <f>+Casos_PN_CORR[[#This Row],[43992]]-Casos_PN_CORR[[#This Row],[43991]]</f>
        <v>0</v>
      </c>
      <c r="CU658">
        <f>+Casos_PN_CORR[[#This Row],[43993]]-Casos_PN_CORR[[#This Row],[43992]]</f>
        <v>0</v>
      </c>
    </row>
    <row r="659" spans="1:99" x14ac:dyDescent="0.3">
      <c r="A659">
        <v>10406</v>
      </c>
      <c r="B659" s="2" t="s">
        <v>163</v>
      </c>
      <c r="C659" s="2" t="s">
        <v>273</v>
      </c>
      <c r="D659" s="2" t="s">
        <v>372</v>
      </c>
      <c r="E659" s="4">
        <f t="shared" si="10"/>
        <v>0</v>
      </c>
      <c r="F659">
        <f>+Casos_PN_CORR[[#This Row],[43900]]</f>
        <v>0</v>
      </c>
      <c r="G659">
        <f>+Casos_PN_CORR[[#This Row],[43901]]-Casos_PN_CORR[[#This Row],[43900]]</f>
        <v>0</v>
      </c>
      <c r="H659">
        <f>+Casos_PN_CORR[[#This Row],[43902]]-Casos_PN_CORR[[#This Row],[43901]]</f>
        <v>0</v>
      </c>
      <c r="I659">
        <f>+Casos_PN_CORR[[#This Row],[43903]]-Casos_PN_CORR[[#This Row],[43902]]</f>
        <v>0</v>
      </c>
      <c r="J659">
        <f>+Casos_PN_CORR[[#This Row],[43904]]-Casos_PN_CORR[[#This Row],[43903]]</f>
        <v>0</v>
      </c>
      <c r="K659">
        <f>+Casos_PN_CORR[[#This Row],[43905]]-Casos_PN_CORR[[#This Row],[43904]]</f>
        <v>0</v>
      </c>
      <c r="L659">
        <f>+Casos_PN_CORR[[#This Row],[43906]]-Casos_PN_CORR[[#This Row],[43905]]</f>
        <v>0</v>
      </c>
      <c r="M659">
        <f>+Casos_PN_CORR[[#This Row],[43907]]-Casos_PN_CORR[[#This Row],[43906]]</f>
        <v>0</v>
      </c>
      <c r="N659">
        <f>+Casos_PN_CORR[[#This Row],[43908]]-Casos_PN_CORR[[#This Row],[43907]]</f>
        <v>0</v>
      </c>
      <c r="O659">
        <f>+Casos_PN_CORR[[#This Row],[43909]]-Casos_PN_CORR[[#This Row],[43908]]</f>
        <v>0</v>
      </c>
      <c r="P659">
        <f>+Casos_PN_CORR[[#This Row],[43910]]-Casos_PN_CORR[[#This Row],[43909]]</f>
        <v>0</v>
      </c>
      <c r="Q659">
        <f>+Casos_PN_CORR[[#This Row],[43911]]-Casos_PN_CORR[[#This Row],[43910]]</f>
        <v>0</v>
      </c>
      <c r="R659">
        <f>+Casos_PN_CORR[[#This Row],[43912]]-Casos_PN_CORR[[#This Row],[43911]]</f>
        <v>0</v>
      </c>
      <c r="S659">
        <f>+Casos_PN_CORR[[#This Row],[43913]]-Casos_PN_CORR[[#This Row],[43912]]</f>
        <v>0</v>
      </c>
      <c r="T659">
        <f>+Casos_PN_CORR[[#This Row],[43914]]-Casos_PN_CORR[[#This Row],[43913]]</f>
        <v>0</v>
      </c>
      <c r="U659">
        <f>+Casos_PN_CORR[[#This Row],[43915]]-Casos_PN_CORR[[#This Row],[43914]]</f>
        <v>0</v>
      </c>
      <c r="V659">
        <f>+Casos_PN_CORR[[#This Row],[43916]]-Casos_PN_CORR[[#This Row],[43915]]</f>
        <v>0</v>
      </c>
      <c r="W659">
        <f>+Casos_PN_CORR[[#This Row],[43917]]-Casos_PN_CORR[[#This Row],[43916]]</f>
        <v>0</v>
      </c>
      <c r="X659">
        <f>+Casos_PN_CORR[[#This Row],[43918]]-Casos_PN_CORR[[#This Row],[43917]]</f>
        <v>0</v>
      </c>
      <c r="Y659">
        <f>+Casos_PN_CORR[[#This Row],[43919]]-Casos_PN_CORR[[#This Row],[43918]]</f>
        <v>0</v>
      </c>
      <c r="Z659">
        <f>+Casos_PN_CORR[[#This Row],[43920]]-Casos_PN_CORR[[#This Row],[43919]]</f>
        <v>0</v>
      </c>
      <c r="AA659">
        <f>+Casos_PN_CORR[[#This Row],[43921]]-Casos_PN_CORR[[#This Row],[43920]]</f>
        <v>0</v>
      </c>
      <c r="AB659">
        <f>+Casos_PN_CORR[[#This Row],[43922]]-Casos_PN_CORR[[#This Row],[43921]]</f>
        <v>0</v>
      </c>
      <c r="AC659">
        <f>+Casos_PN_CORR[[#This Row],[43923]]-Casos_PN_CORR[[#This Row],[43922]]</f>
        <v>0</v>
      </c>
      <c r="AD659">
        <f>+Casos_PN_CORR[[#This Row],[43924]]-Casos_PN_CORR[[#This Row],[43923]]</f>
        <v>0</v>
      </c>
      <c r="AE659">
        <f>+Casos_PN_CORR[[#This Row],[43925]]-Casos_PN_CORR[[#This Row],[43924]]</f>
        <v>0</v>
      </c>
      <c r="AF659">
        <f>+Casos_PN_CORR[[#This Row],[43926]]-Casos_PN_CORR[[#This Row],[43925]]</f>
        <v>0</v>
      </c>
      <c r="AG659">
        <f>+Casos_PN_CORR[[#This Row],[43927]]-Casos_PN_CORR[[#This Row],[43926]]</f>
        <v>0</v>
      </c>
      <c r="AH659">
        <f>+Casos_PN_CORR[[#This Row],[43928]]-Casos_PN_CORR[[#This Row],[43927]]</f>
        <v>0</v>
      </c>
      <c r="AI659">
        <f>+Casos_PN_CORR[[#This Row],[43929]]-Casos_PN_CORR[[#This Row],[43928]]</f>
        <v>0</v>
      </c>
      <c r="AJ659">
        <f>+Casos_PN_CORR[[#This Row],[43930]]-Casos_PN_CORR[[#This Row],[43929]]</f>
        <v>0</v>
      </c>
      <c r="AK659">
        <f>+Casos_PN_CORR[[#This Row],[43931]]-Casos_PN_CORR[[#This Row],[43930]]</f>
        <v>0</v>
      </c>
      <c r="AL659">
        <f>+Casos_PN_CORR[[#This Row],[43932]]-Casos_PN_CORR[[#This Row],[43931]]</f>
        <v>0</v>
      </c>
      <c r="AM659">
        <f>+Casos_PN_CORR[[#This Row],[43933]]-Casos_PN_CORR[[#This Row],[43932]]</f>
        <v>0</v>
      </c>
      <c r="AN659">
        <f>+Casos_PN_CORR[[#This Row],[43934]]-Casos_PN_CORR[[#This Row],[43933]]</f>
        <v>0</v>
      </c>
      <c r="AO659">
        <f>+Casos_PN_CORR[[#This Row],[43935]]-Casos_PN_CORR[[#This Row],[43934]]</f>
        <v>0</v>
      </c>
      <c r="AP659">
        <f>+Casos_PN_CORR[[#This Row],[43936]]-Casos_PN_CORR[[#This Row],[43935]]</f>
        <v>0</v>
      </c>
      <c r="AQ659">
        <f>+Casos_PN_CORR[[#This Row],[43937]]-Casos_PN_CORR[[#This Row],[43936]]</f>
        <v>0</v>
      </c>
      <c r="AR659">
        <f>+Casos_PN_CORR[[#This Row],[43938]]-Casos_PN_CORR[[#This Row],[43937]]</f>
        <v>0</v>
      </c>
      <c r="AS659">
        <f>+Casos_PN_CORR[[#This Row],[43939]]-Casos_PN_CORR[[#This Row],[43938]]</f>
        <v>0</v>
      </c>
      <c r="AT659">
        <f>+Casos_PN_CORR[[#This Row],[43940]]-Casos_PN_CORR[[#This Row],[43939]]</f>
        <v>0</v>
      </c>
      <c r="AU659">
        <f>+Casos_PN_CORR[[#This Row],[43941]]-Casos_PN_CORR[[#This Row],[43940]]</f>
        <v>0</v>
      </c>
      <c r="AV659">
        <f>+Casos_PN_CORR[[#This Row],[43942]]-Casos_PN_CORR[[#This Row],[43941]]</f>
        <v>0</v>
      </c>
      <c r="AW659">
        <f>+Casos_PN_CORR[[#This Row],[43943]]-Casos_PN_CORR[[#This Row],[43942]]</f>
        <v>0</v>
      </c>
      <c r="AX659">
        <f>+Casos_PN_CORR[[#This Row],[43944]]-Casos_PN_CORR[[#This Row],[43943]]</f>
        <v>0</v>
      </c>
      <c r="AY659">
        <f>+Casos_PN_CORR[[#This Row],[43945]]-Casos_PN_CORR[[#This Row],[43944]]</f>
        <v>0</v>
      </c>
      <c r="AZ659">
        <f>+Casos_PN_CORR[[#This Row],[43946]]-Casos_PN_CORR[[#This Row],[43945]]</f>
        <v>0</v>
      </c>
      <c r="BA659">
        <f>+Casos_PN_CORR[[#This Row],[43947]]-Casos_PN_CORR[[#This Row],[43946]]</f>
        <v>0</v>
      </c>
      <c r="BB659">
        <f>+Casos_PN_CORR[[#This Row],[43948]]-Casos_PN_CORR[[#This Row],[43947]]</f>
        <v>0</v>
      </c>
      <c r="BC659">
        <f>+Casos_PN_CORR[[#This Row],[43949]]-Casos_PN_CORR[[#This Row],[43948]]</f>
        <v>0</v>
      </c>
      <c r="BD659">
        <f>+Casos_PN_CORR[[#This Row],[43950]]-Casos_PN_CORR[[#This Row],[43949]]</f>
        <v>0</v>
      </c>
      <c r="BE659">
        <f>+Casos_PN_CORR[[#This Row],[43951]]-Casos_PN_CORR[[#This Row],[43950]]</f>
        <v>0</v>
      </c>
      <c r="BF659">
        <f>+Casos_PN_CORR[[#This Row],[43952]]-Casos_PN_CORR[[#This Row],[43951]]</f>
        <v>0</v>
      </c>
      <c r="BG659">
        <f>+Casos_PN_CORR[[#This Row],[43953]]-Casos_PN_CORR[[#This Row],[43952]]</f>
        <v>0</v>
      </c>
      <c r="BH659">
        <f>+Casos_PN_CORR[[#This Row],[43954]]-Casos_PN_CORR[[#This Row],[43953]]</f>
        <v>0</v>
      </c>
      <c r="BI659">
        <f>+Casos_PN_CORR[[#This Row],[43955]]-Casos_PN_CORR[[#This Row],[43954]]</f>
        <v>0</v>
      </c>
      <c r="BJ659">
        <f>+Casos_PN_CORR[[#This Row],[43956]]-Casos_PN_CORR[[#This Row],[43955]]</f>
        <v>0</v>
      </c>
      <c r="BK659">
        <f>+Casos_PN_CORR[[#This Row],[43957]]-Casos_PN_CORR[[#This Row],[43956]]</f>
        <v>0</v>
      </c>
      <c r="BL659">
        <f>+Casos_PN_CORR[[#This Row],[43958]]-Casos_PN_CORR[[#This Row],[43957]]</f>
        <v>0</v>
      </c>
      <c r="BM659">
        <f>+Casos_PN_CORR[[#This Row],[43959]]-Casos_PN_CORR[[#This Row],[43958]]</f>
        <v>0</v>
      </c>
      <c r="BN659">
        <f>+Casos_PN_CORR[[#This Row],[43960]]-Casos_PN_CORR[[#This Row],[43959]]</f>
        <v>0</v>
      </c>
      <c r="BO659">
        <f>+Casos_PN_CORR[[#This Row],[43961]]-Casos_PN_CORR[[#This Row],[43960]]</f>
        <v>0</v>
      </c>
      <c r="BP659">
        <f>+Casos_PN_CORR[[#This Row],[43962]]-Casos_PN_CORR[[#This Row],[43961]]</f>
        <v>0</v>
      </c>
      <c r="BQ659">
        <f>+Casos_PN_CORR[[#This Row],[43963]]-Casos_PN_CORR[[#This Row],[43962]]</f>
        <v>0</v>
      </c>
      <c r="BR659">
        <f>+Casos_PN_CORR[[#This Row],[43964]]-Casos_PN_CORR[[#This Row],[43963]]</f>
        <v>0</v>
      </c>
      <c r="BS659">
        <f>+Casos_PN_CORR[[#This Row],[43965]]-Casos_PN_CORR[[#This Row],[43964]]</f>
        <v>0</v>
      </c>
      <c r="BT659">
        <f>+Casos_PN_CORR[[#This Row],[43966]]-Casos_PN_CORR[[#This Row],[43965]]</f>
        <v>0</v>
      </c>
      <c r="BU659">
        <f>+Casos_PN_CORR[[#This Row],[43967]]-Casos_PN_CORR[[#This Row],[43966]]</f>
        <v>0</v>
      </c>
      <c r="BV659">
        <f>+Casos_PN_CORR[[#This Row],[43968]]-Casos_PN_CORR[[#This Row],[43967]]</f>
        <v>0</v>
      </c>
      <c r="BW659">
        <f>+Casos_PN_CORR[[#This Row],[43969]]-Casos_PN_CORR[[#This Row],[43968]]</f>
        <v>0</v>
      </c>
      <c r="BX659">
        <f>+Casos_PN_CORR[[#This Row],[43970]]-Casos_PN_CORR[[#This Row],[43969]]</f>
        <v>0</v>
      </c>
      <c r="BY659">
        <f>+Casos_PN_CORR[[#This Row],[43971]]-Casos_PN_CORR[[#This Row],[43970]]</f>
        <v>0</v>
      </c>
      <c r="BZ659">
        <f>+Casos_PN_CORR[[#This Row],[43972]]-Casos_PN_CORR[[#This Row],[43971]]</f>
        <v>0</v>
      </c>
      <c r="CA659">
        <f>+Casos_PN_CORR[[#This Row],[43973]]-Casos_PN_CORR[[#This Row],[43972]]</f>
        <v>0</v>
      </c>
      <c r="CB659">
        <f>+Casos_PN_CORR[[#This Row],[43974]]-Casos_PN_CORR[[#This Row],[43973]]</f>
        <v>0</v>
      </c>
      <c r="CC659">
        <f>+Casos_PN_CORR[[#This Row],[43975]]-Casos_PN_CORR[[#This Row],[43974]]</f>
        <v>0</v>
      </c>
      <c r="CD659">
        <f>+Casos_PN_CORR[[#This Row],[43976]]-Casos_PN_CORR[[#This Row],[43975]]</f>
        <v>0</v>
      </c>
      <c r="CE659">
        <f>+Casos_PN_CORR[[#This Row],[43977]]-Casos_PN_CORR[[#This Row],[43976]]</f>
        <v>0</v>
      </c>
      <c r="CF659">
        <f>+Casos_PN_CORR[[#This Row],[43978]]-Casos_PN_CORR[[#This Row],[43977]]</f>
        <v>0</v>
      </c>
      <c r="CG659">
        <f>+Casos_PN_CORR[[#This Row],[43979]]-Casos_PN_CORR[[#This Row],[43978]]</f>
        <v>0</v>
      </c>
      <c r="CH659">
        <f>+Casos_PN_CORR[[#This Row],[43980]]-Casos_PN_CORR[[#This Row],[43979]]</f>
        <v>0</v>
      </c>
      <c r="CI659">
        <f>+Casos_PN_CORR[[#This Row],[43981]]-Casos_PN_CORR[[#This Row],[43980]]</f>
        <v>0</v>
      </c>
      <c r="CJ659">
        <f>+Casos_PN_CORR[[#This Row],[43982]]-Casos_PN_CORR[[#This Row],[43981]]</f>
        <v>0</v>
      </c>
      <c r="CK659">
        <f>+Casos_PN_CORR[[#This Row],[43983]]-Casos_PN_CORR[[#This Row],[43982]]</f>
        <v>0</v>
      </c>
      <c r="CL659">
        <f>+Casos_PN_CORR[[#This Row],[43984]]-Casos_PN_CORR[[#This Row],[43983]]</f>
        <v>0</v>
      </c>
      <c r="CM659">
        <f>+Casos_PN_CORR[[#This Row],[43985]]-Casos_PN_CORR[[#This Row],[43984]]</f>
        <v>0</v>
      </c>
      <c r="CN659">
        <f>+Casos_PN_CORR[[#This Row],[43986]]-Casos_PN_CORR[[#This Row],[43985]]</f>
        <v>0</v>
      </c>
      <c r="CO659">
        <f>+Casos_PN_CORR[[#This Row],[43987]]-Casos_PN_CORR[[#This Row],[43986]]</f>
        <v>0</v>
      </c>
      <c r="CP659">
        <f>+Casos_PN_CORR[[#This Row],[43988]]-Casos_PN_CORR[[#This Row],[43987]]</f>
        <v>0</v>
      </c>
      <c r="CQ659">
        <f>+Casos_PN_CORR[[#This Row],[43989]]-Casos_PN_CORR[[#This Row],[43988]]</f>
        <v>0</v>
      </c>
      <c r="CR659">
        <f>+Casos_PN_CORR[[#This Row],[43990]]-Casos_PN_CORR[[#This Row],[43989]]</f>
        <v>0</v>
      </c>
      <c r="CS659">
        <f>+Casos_PN_CORR[[#This Row],[43991]]-Casos_PN_CORR[[#This Row],[43990]]</f>
        <v>0</v>
      </c>
      <c r="CT659">
        <f>+Casos_PN_CORR[[#This Row],[43992]]-Casos_PN_CORR[[#This Row],[43991]]</f>
        <v>0</v>
      </c>
      <c r="CU659">
        <f>+Casos_PN_CORR[[#This Row],[43993]]-Casos_PN_CORR[[#This Row],[43992]]</f>
        <v>0</v>
      </c>
    </row>
    <row r="660" spans="1:99" x14ac:dyDescent="0.3">
      <c r="A660">
        <v>70223</v>
      </c>
      <c r="B660" s="2" t="s">
        <v>268</v>
      </c>
      <c r="C660" s="2" t="s">
        <v>348</v>
      </c>
      <c r="D660" s="2" t="s">
        <v>775</v>
      </c>
      <c r="E660" s="4">
        <f t="shared" si="10"/>
        <v>0</v>
      </c>
      <c r="F660">
        <f>+Casos_PN_CORR[[#This Row],[43900]]</f>
        <v>0</v>
      </c>
      <c r="G660">
        <f>+Casos_PN_CORR[[#This Row],[43901]]-Casos_PN_CORR[[#This Row],[43900]]</f>
        <v>0</v>
      </c>
      <c r="H660">
        <f>+Casos_PN_CORR[[#This Row],[43902]]-Casos_PN_CORR[[#This Row],[43901]]</f>
        <v>0</v>
      </c>
      <c r="I660">
        <f>+Casos_PN_CORR[[#This Row],[43903]]-Casos_PN_CORR[[#This Row],[43902]]</f>
        <v>0</v>
      </c>
      <c r="J660">
        <f>+Casos_PN_CORR[[#This Row],[43904]]-Casos_PN_CORR[[#This Row],[43903]]</f>
        <v>0</v>
      </c>
      <c r="K660">
        <f>+Casos_PN_CORR[[#This Row],[43905]]-Casos_PN_CORR[[#This Row],[43904]]</f>
        <v>0</v>
      </c>
      <c r="L660">
        <f>+Casos_PN_CORR[[#This Row],[43906]]-Casos_PN_CORR[[#This Row],[43905]]</f>
        <v>0</v>
      </c>
      <c r="M660">
        <f>+Casos_PN_CORR[[#This Row],[43907]]-Casos_PN_CORR[[#This Row],[43906]]</f>
        <v>0</v>
      </c>
      <c r="N660">
        <f>+Casos_PN_CORR[[#This Row],[43908]]-Casos_PN_CORR[[#This Row],[43907]]</f>
        <v>0</v>
      </c>
      <c r="O660">
        <f>+Casos_PN_CORR[[#This Row],[43909]]-Casos_PN_CORR[[#This Row],[43908]]</f>
        <v>0</v>
      </c>
      <c r="P660">
        <f>+Casos_PN_CORR[[#This Row],[43910]]-Casos_PN_CORR[[#This Row],[43909]]</f>
        <v>0</v>
      </c>
      <c r="Q660">
        <f>+Casos_PN_CORR[[#This Row],[43911]]-Casos_PN_CORR[[#This Row],[43910]]</f>
        <v>0</v>
      </c>
      <c r="R660">
        <f>+Casos_PN_CORR[[#This Row],[43912]]-Casos_PN_CORR[[#This Row],[43911]]</f>
        <v>0</v>
      </c>
      <c r="S660">
        <f>+Casos_PN_CORR[[#This Row],[43913]]-Casos_PN_CORR[[#This Row],[43912]]</f>
        <v>0</v>
      </c>
      <c r="T660">
        <f>+Casos_PN_CORR[[#This Row],[43914]]-Casos_PN_CORR[[#This Row],[43913]]</f>
        <v>0</v>
      </c>
      <c r="U660">
        <f>+Casos_PN_CORR[[#This Row],[43915]]-Casos_PN_CORR[[#This Row],[43914]]</f>
        <v>0</v>
      </c>
      <c r="V660">
        <f>+Casos_PN_CORR[[#This Row],[43916]]-Casos_PN_CORR[[#This Row],[43915]]</f>
        <v>0</v>
      </c>
      <c r="W660">
        <f>+Casos_PN_CORR[[#This Row],[43917]]-Casos_PN_CORR[[#This Row],[43916]]</f>
        <v>0</v>
      </c>
      <c r="X660">
        <f>+Casos_PN_CORR[[#This Row],[43918]]-Casos_PN_CORR[[#This Row],[43917]]</f>
        <v>0</v>
      </c>
      <c r="Y660">
        <f>+Casos_PN_CORR[[#This Row],[43919]]-Casos_PN_CORR[[#This Row],[43918]]</f>
        <v>0</v>
      </c>
      <c r="Z660">
        <f>+Casos_PN_CORR[[#This Row],[43920]]-Casos_PN_CORR[[#This Row],[43919]]</f>
        <v>0</v>
      </c>
      <c r="AA660">
        <f>+Casos_PN_CORR[[#This Row],[43921]]-Casos_PN_CORR[[#This Row],[43920]]</f>
        <v>0</v>
      </c>
      <c r="AB660">
        <f>+Casos_PN_CORR[[#This Row],[43922]]-Casos_PN_CORR[[#This Row],[43921]]</f>
        <v>0</v>
      </c>
      <c r="AC660">
        <f>+Casos_PN_CORR[[#This Row],[43923]]-Casos_PN_CORR[[#This Row],[43922]]</f>
        <v>0</v>
      </c>
      <c r="AD660">
        <f>+Casos_PN_CORR[[#This Row],[43924]]-Casos_PN_CORR[[#This Row],[43923]]</f>
        <v>0</v>
      </c>
      <c r="AE660">
        <f>+Casos_PN_CORR[[#This Row],[43925]]-Casos_PN_CORR[[#This Row],[43924]]</f>
        <v>0</v>
      </c>
      <c r="AF660">
        <f>+Casos_PN_CORR[[#This Row],[43926]]-Casos_PN_CORR[[#This Row],[43925]]</f>
        <v>0</v>
      </c>
      <c r="AG660">
        <f>+Casos_PN_CORR[[#This Row],[43927]]-Casos_PN_CORR[[#This Row],[43926]]</f>
        <v>0</v>
      </c>
      <c r="AH660">
        <f>+Casos_PN_CORR[[#This Row],[43928]]-Casos_PN_CORR[[#This Row],[43927]]</f>
        <v>0</v>
      </c>
      <c r="AI660">
        <f>+Casos_PN_CORR[[#This Row],[43929]]-Casos_PN_CORR[[#This Row],[43928]]</f>
        <v>0</v>
      </c>
      <c r="AJ660">
        <f>+Casos_PN_CORR[[#This Row],[43930]]-Casos_PN_CORR[[#This Row],[43929]]</f>
        <v>0</v>
      </c>
      <c r="AK660">
        <f>+Casos_PN_CORR[[#This Row],[43931]]-Casos_PN_CORR[[#This Row],[43930]]</f>
        <v>0</v>
      </c>
      <c r="AL660">
        <f>+Casos_PN_CORR[[#This Row],[43932]]-Casos_PN_CORR[[#This Row],[43931]]</f>
        <v>0</v>
      </c>
      <c r="AM660">
        <f>+Casos_PN_CORR[[#This Row],[43933]]-Casos_PN_CORR[[#This Row],[43932]]</f>
        <v>0</v>
      </c>
      <c r="AN660">
        <f>+Casos_PN_CORR[[#This Row],[43934]]-Casos_PN_CORR[[#This Row],[43933]]</f>
        <v>0</v>
      </c>
      <c r="AO660">
        <f>+Casos_PN_CORR[[#This Row],[43935]]-Casos_PN_CORR[[#This Row],[43934]]</f>
        <v>0</v>
      </c>
      <c r="AP660">
        <f>+Casos_PN_CORR[[#This Row],[43936]]-Casos_PN_CORR[[#This Row],[43935]]</f>
        <v>0</v>
      </c>
      <c r="AQ660">
        <f>+Casos_PN_CORR[[#This Row],[43937]]-Casos_PN_CORR[[#This Row],[43936]]</f>
        <v>0</v>
      </c>
      <c r="AR660">
        <f>+Casos_PN_CORR[[#This Row],[43938]]-Casos_PN_CORR[[#This Row],[43937]]</f>
        <v>0</v>
      </c>
      <c r="AS660">
        <f>+Casos_PN_CORR[[#This Row],[43939]]-Casos_PN_CORR[[#This Row],[43938]]</f>
        <v>0</v>
      </c>
      <c r="AT660">
        <f>+Casos_PN_CORR[[#This Row],[43940]]-Casos_PN_CORR[[#This Row],[43939]]</f>
        <v>0</v>
      </c>
      <c r="AU660">
        <f>+Casos_PN_CORR[[#This Row],[43941]]-Casos_PN_CORR[[#This Row],[43940]]</f>
        <v>0</v>
      </c>
      <c r="AV660">
        <f>+Casos_PN_CORR[[#This Row],[43942]]-Casos_PN_CORR[[#This Row],[43941]]</f>
        <v>0</v>
      </c>
      <c r="AW660">
        <f>+Casos_PN_CORR[[#This Row],[43943]]-Casos_PN_CORR[[#This Row],[43942]]</f>
        <v>0</v>
      </c>
      <c r="AX660">
        <f>+Casos_PN_CORR[[#This Row],[43944]]-Casos_PN_CORR[[#This Row],[43943]]</f>
        <v>0</v>
      </c>
      <c r="AY660">
        <f>+Casos_PN_CORR[[#This Row],[43945]]-Casos_PN_CORR[[#This Row],[43944]]</f>
        <v>0</v>
      </c>
      <c r="AZ660">
        <f>+Casos_PN_CORR[[#This Row],[43946]]-Casos_PN_CORR[[#This Row],[43945]]</f>
        <v>0</v>
      </c>
      <c r="BA660">
        <f>+Casos_PN_CORR[[#This Row],[43947]]-Casos_PN_CORR[[#This Row],[43946]]</f>
        <v>0</v>
      </c>
      <c r="BB660">
        <f>+Casos_PN_CORR[[#This Row],[43948]]-Casos_PN_CORR[[#This Row],[43947]]</f>
        <v>0</v>
      </c>
      <c r="BC660">
        <f>+Casos_PN_CORR[[#This Row],[43949]]-Casos_PN_CORR[[#This Row],[43948]]</f>
        <v>0</v>
      </c>
      <c r="BD660">
        <f>+Casos_PN_CORR[[#This Row],[43950]]-Casos_PN_CORR[[#This Row],[43949]]</f>
        <v>0</v>
      </c>
      <c r="BE660">
        <f>+Casos_PN_CORR[[#This Row],[43951]]-Casos_PN_CORR[[#This Row],[43950]]</f>
        <v>0</v>
      </c>
      <c r="BF660">
        <f>+Casos_PN_CORR[[#This Row],[43952]]-Casos_PN_CORR[[#This Row],[43951]]</f>
        <v>0</v>
      </c>
      <c r="BG660">
        <f>+Casos_PN_CORR[[#This Row],[43953]]-Casos_PN_CORR[[#This Row],[43952]]</f>
        <v>0</v>
      </c>
      <c r="BH660">
        <f>+Casos_PN_CORR[[#This Row],[43954]]-Casos_PN_CORR[[#This Row],[43953]]</f>
        <v>0</v>
      </c>
      <c r="BI660">
        <f>+Casos_PN_CORR[[#This Row],[43955]]-Casos_PN_CORR[[#This Row],[43954]]</f>
        <v>0</v>
      </c>
      <c r="BJ660">
        <f>+Casos_PN_CORR[[#This Row],[43956]]-Casos_PN_CORR[[#This Row],[43955]]</f>
        <v>0</v>
      </c>
      <c r="BK660">
        <f>+Casos_PN_CORR[[#This Row],[43957]]-Casos_PN_CORR[[#This Row],[43956]]</f>
        <v>0</v>
      </c>
      <c r="BL660">
        <f>+Casos_PN_CORR[[#This Row],[43958]]-Casos_PN_CORR[[#This Row],[43957]]</f>
        <v>0</v>
      </c>
      <c r="BM660">
        <f>+Casos_PN_CORR[[#This Row],[43959]]-Casos_PN_CORR[[#This Row],[43958]]</f>
        <v>0</v>
      </c>
      <c r="BN660">
        <f>+Casos_PN_CORR[[#This Row],[43960]]-Casos_PN_CORR[[#This Row],[43959]]</f>
        <v>0</v>
      </c>
      <c r="BO660">
        <f>+Casos_PN_CORR[[#This Row],[43961]]-Casos_PN_CORR[[#This Row],[43960]]</f>
        <v>0</v>
      </c>
      <c r="BP660">
        <f>+Casos_PN_CORR[[#This Row],[43962]]-Casos_PN_CORR[[#This Row],[43961]]</f>
        <v>0</v>
      </c>
      <c r="BQ660">
        <f>+Casos_PN_CORR[[#This Row],[43963]]-Casos_PN_CORR[[#This Row],[43962]]</f>
        <v>0</v>
      </c>
      <c r="BR660">
        <f>+Casos_PN_CORR[[#This Row],[43964]]-Casos_PN_CORR[[#This Row],[43963]]</f>
        <v>0</v>
      </c>
      <c r="BS660">
        <f>+Casos_PN_CORR[[#This Row],[43965]]-Casos_PN_CORR[[#This Row],[43964]]</f>
        <v>0</v>
      </c>
      <c r="BT660">
        <f>+Casos_PN_CORR[[#This Row],[43966]]-Casos_PN_CORR[[#This Row],[43965]]</f>
        <v>0</v>
      </c>
      <c r="BU660">
        <f>+Casos_PN_CORR[[#This Row],[43967]]-Casos_PN_CORR[[#This Row],[43966]]</f>
        <v>0</v>
      </c>
      <c r="BV660">
        <f>+Casos_PN_CORR[[#This Row],[43968]]-Casos_PN_CORR[[#This Row],[43967]]</f>
        <v>0</v>
      </c>
      <c r="BW660">
        <f>+Casos_PN_CORR[[#This Row],[43969]]-Casos_PN_CORR[[#This Row],[43968]]</f>
        <v>0</v>
      </c>
      <c r="BX660">
        <f>+Casos_PN_CORR[[#This Row],[43970]]-Casos_PN_CORR[[#This Row],[43969]]</f>
        <v>0</v>
      </c>
      <c r="BY660">
        <f>+Casos_PN_CORR[[#This Row],[43971]]-Casos_PN_CORR[[#This Row],[43970]]</f>
        <v>0</v>
      </c>
      <c r="BZ660">
        <f>+Casos_PN_CORR[[#This Row],[43972]]-Casos_PN_CORR[[#This Row],[43971]]</f>
        <v>0</v>
      </c>
      <c r="CA660">
        <f>+Casos_PN_CORR[[#This Row],[43973]]-Casos_PN_CORR[[#This Row],[43972]]</f>
        <v>0</v>
      </c>
      <c r="CB660">
        <f>+Casos_PN_CORR[[#This Row],[43974]]-Casos_PN_CORR[[#This Row],[43973]]</f>
        <v>0</v>
      </c>
      <c r="CC660">
        <f>+Casos_PN_CORR[[#This Row],[43975]]-Casos_PN_CORR[[#This Row],[43974]]</f>
        <v>0</v>
      </c>
      <c r="CD660">
        <f>+Casos_PN_CORR[[#This Row],[43976]]-Casos_PN_CORR[[#This Row],[43975]]</f>
        <v>0</v>
      </c>
      <c r="CE660">
        <f>+Casos_PN_CORR[[#This Row],[43977]]-Casos_PN_CORR[[#This Row],[43976]]</f>
        <v>0</v>
      </c>
      <c r="CF660">
        <f>+Casos_PN_CORR[[#This Row],[43978]]-Casos_PN_CORR[[#This Row],[43977]]</f>
        <v>0</v>
      </c>
      <c r="CG660">
        <f>+Casos_PN_CORR[[#This Row],[43979]]-Casos_PN_CORR[[#This Row],[43978]]</f>
        <v>0</v>
      </c>
      <c r="CH660">
        <f>+Casos_PN_CORR[[#This Row],[43980]]-Casos_PN_CORR[[#This Row],[43979]]</f>
        <v>0</v>
      </c>
      <c r="CI660">
        <f>+Casos_PN_CORR[[#This Row],[43981]]-Casos_PN_CORR[[#This Row],[43980]]</f>
        <v>0</v>
      </c>
      <c r="CJ660">
        <f>+Casos_PN_CORR[[#This Row],[43982]]-Casos_PN_CORR[[#This Row],[43981]]</f>
        <v>0</v>
      </c>
      <c r="CK660">
        <f>+Casos_PN_CORR[[#This Row],[43983]]-Casos_PN_CORR[[#This Row],[43982]]</f>
        <v>0</v>
      </c>
      <c r="CL660">
        <f>+Casos_PN_CORR[[#This Row],[43984]]-Casos_PN_CORR[[#This Row],[43983]]</f>
        <v>0</v>
      </c>
      <c r="CM660">
        <f>+Casos_PN_CORR[[#This Row],[43985]]-Casos_PN_CORR[[#This Row],[43984]]</f>
        <v>0</v>
      </c>
      <c r="CN660">
        <f>+Casos_PN_CORR[[#This Row],[43986]]-Casos_PN_CORR[[#This Row],[43985]]</f>
        <v>0</v>
      </c>
      <c r="CO660">
        <f>+Casos_PN_CORR[[#This Row],[43987]]-Casos_PN_CORR[[#This Row],[43986]]</f>
        <v>0</v>
      </c>
      <c r="CP660">
        <f>+Casos_PN_CORR[[#This Row],[43988]]-Casos_PN_CORR[[#This Row],[43987]]</f>
        <v>0</v>
      </c>
      <c r="CQ660">
        <f>+Casos_PN_CORR[[#This Row],[43989]]-Casos_PN_CORR[[#This Row],[43988]]</f>
        <v>0</v>
      </c>
      <c r="CR660">
        <f>+Casos_PN_CORR[[#This Row],[43990]]-Casos_PN_CORR[[#This Row],[43989]]</f>
        <v>0</v>
      </c>
      <c r="CS660">
        <f>+Casos_PN_CORR[[#This Row],[43991]]-Casos_PN_CORR[[#This Row],[43990]]</f>
        <v>0</v>
      </c>
      <c r="CT660">
        <f>+Casos_PN_CORR[[#This Row],[43992]]-Casos_PN_CORR[[#This Row],[43991]]</f>
        <v>0</v>
      </c>
      <c r="CU660">
        <f>+Casos_PN_CORR[[#This Row],[43993]]-Casos_PN_CORR[[#This Row],[43992]]</f>
        <v>0</v>
      </c>
    </row>
    <row r="661" spans="1:99" x14ac:dyDescent="0.3">
      <c r="A661">
        <v>70224</v>
      </c>
      <c r="B661" s="2" t="s">
        <v>268</v>
      </c>
      <c r="C661" s="2" t="s">
        <v>348</v>
      </c>
      <c r="D661" s="2" t="s">
        <v>776</v>
      </c>
      <c r="E661" s="4">
        <f t="shared" si="10"/>
        <v>0</v>
      </c>
      <c r="F661">
        <f>+Casos_PN_CORR[[#This Row],[43900]]</f>
        <v>0</v>
      </c>
      <c r="G661">
        <f>+Casos_PN_CORR[[#This Row],[43901]]-Casos_PN_CORR[[#This Row],[43900]]</f>
        <v>0</v>
      </c>
      <c r="H661">
        <f>+Casos_PN_CORR[[#This Row],[43902]]-Casos_PN_CORR[[#This Row],[43901]]</f>
        <v>0</v>
      </c>
      <c r="I661">
        <f>+Casos_PN_CORR[[#This Row],[43903]]-Casos_PN_CORR[[#This Row],[43902]]</f>
        <v>0</v>
      </c>
      <c r="J661">
        <f>+Casos_PN_CORR[[#This Row],[43904]]-Casos_PN_CORR[[#This Row],[43903]]</f>
        <v>0</v>
      </c>
      <c r="K661">
        <f>+Casos_PN_CORR[[#This Row],[43905]]-Casos_PN_CORR[[#This Row],[43904]]</f>
        <v>0</v>
      </c>
      <c r="L661">
        <f>+Casos_PN_CORR[[#This Row],[43906]]-Casos_PN_CORR[[#This Row],[43905]]</f>
        <v>0</v>
      </c>
      <c r="M661">
        <f>+Casos_PN_CORR[[#This Row],[43907]]-Casos_PN_CORR[[#This Row],[43906]]</f>
        <v>0</v>
      </c>
      <c r="N661">
        <f>+Casos_PN_CORR[[#This Row],[43908]]-Casos_PN_CORR[[#This Row],[43907]]</f>
        <v>0</v>
      </c>
      <c r="O661">
        <f>+Casos_PN_CORR[[#This Row],[43909]]-Casos_PN_CORR[[#This Row],[43908]]</f>
        <v>0</v>
      </c>
      <c r="P661">
        <f>+Casos_PN_CORR[[#This Row],[43910]]-Casos_PN_CORR[[#This Row],[43909]]</f>
        <v>0</v>
      </c>
      <c r="Q661">
        <f>+Casos_PN_CORR[[#This Row],[43911]]-Casos_PN_CORR[[#This Row],[43910]]</f>
        <v>0</v>
      </c>
      <c r="R661">
        <f>+Casos_PN_CORR[[#This Row],[43912]]-Casos_PN_CORR[[#This Row],[43911]]</f>
        <v>0</v>
      </c>
      <c r="S661">
        <f>+Casos_PN_CORR[[#This Row],[43913]]-Casos_PN_CORR[[#This Row],[43912]]</f>
        <v>0</v>
      </c>
      <c r="T661">
        <f>+Casos_PN_CORR[[#This Row],[43914]]-Casos_PN_CORR[[#This Row],[43913]]</f>
        <v>0</v>
      </c>
      <c r="U661">
        <f>+Casos_PN_CORR[[#This Row],[43915]]-Casos_PN_CORR[[#This Row],[43914]]</f>
        <v>0</v>
      </c>
      <c r="V661">
        <f>+Casos_PN_CORR[[#This Row],[43916]]-Casos_PN_CORR[[#This Row],[43915]]</f>
        <v>0</v>
      </c>
      <c r="W661">
        <f>+Casos_PN_CORR[[#This Row],[43917]]-Casos_PN_CORR[[#This Row],[43916]]</f>
        <v>0</v>
      </c>
      <c r="X661">
        <f>+Casos_PN_CORR[[#This Row],[43918]]-Casos_PN_CORR[[#This Row],[43917]]</f>
        <v>0</v>
      </c>
      <c r="Y661">
        <f>+Casos_PN_CORR[[#This Row],[43919]]-Casos_PN_CORR[[#This Row],[43918]]</f>
        <v>0</v>
      </c>
      <c r="Z661">
        <f>+Casos_PN_CORR[[#This Row],[43920]]-Casos_PN_CORR[[#This Row],[43919]]</f>
        <v>0</v>
      </c>
      <c r="AA661">
        <f>+Casos_PN_CORR[[#This Row],[43921]]-Casos_PN_CORR[[#This Row],[43920]]</f>
        <v>0</v>
      </c>
      <c r="AB661">
        <f>+Casos_PN_CORR[[#This Row],[43922]]-Casos_PN_CORR[[#This Row],[43921]]</f>
        <v>0</v>
      </c>
      <c r="AC661">
        <f>+Casos_PN_CORR[[#This Row],[43923]]-Casos_PN_CORR[[#This Row],[43922]]</f>
        <v>0</v>
      </c>
      <c r="AD661">
        <f>+Casos_PN_CORR[[#This Row],[43924]]-Casos_PN_CORR[[#This Row],[43923]]</f>
        <v>0</v>
      </c>
      <c r="AE661">
        <f>+Casos_PN_CORR[[#This Row],[43925]]-Casos_PN_CORR[[#This Row],[43924]]</f>
        <v>0</v>
      </c>
      <c r="AF661">
        <f>+Casos_PN_CORR[[#This Row],[43926]]-Casos_PN_CORR[[#This Row],[43925]]</f>
        <v>0</v>
      </c>
      <c r="AG661">
        <f>+Casos_PN_CORR[[#This Row],[43927]]-Casos_PN_CORR[[#This Row],[43926]]</f>
        <v>0</v>
      </c>
      <c r="AH661">
        <f>+Casos_PN_CORR[[#This Row],[43928]]-Casos_PN_CORR[[#This Row],[43927]]</f>
        <v>0</v>
      </c>
      <c r="AI661">
        <f>+Casos_PN_CORR[[#This Row],[43929]]-Casos_PN_CORR[[#This Row],[43928]]</f>
        <v>0</v>
      </c>
      <c r="AJ661">
        <f>+Casos_PN_CORR[[#This Row],[43930]]-Casos_PN_CORR[[#This Row],[43929]]</f>
        <v>0</v>
      </c>
      <c r="AK661">
        <f>+Casos_PN_CORR[[#This Row],[43931]]-Casos_PN_CORR[[#This Row],[43930]]</f>
        <v>0</v>
      </c>
      <c r="AL661">
        <f>+Casos_PN_CORR[[#This Row],[43932]]-Casos_PN_CORR[[#This Row],[43931]]</f>
        <v>0</v>
      </c>
      <c r="AM661">
        <f>+Casos_PN_CORR[[#This Row],[43933]]-Casos_PN_CORR[[#This Row],[43932]]</f>
        <v>0</v>
      </c>
      <c r="AN661">
        <f>+Casos_PN_CORR[[#This Row],[43934]]-Casos_PN_CORR[[#This Row],[43933]]</f>
        <v>0</v>
      </c>
      <c r="AO661">
        <f>+Casos_PN_CORR[[#This Row],[43935]]-Casos_PN_CORR[[#This Row],[43934]]</f>
        <v>0</v>
      </c>
      <c r="AP661">
        <f>+Casos_PN_CORR[[#This Row],[43936]]-Casos_PN_CORR[[#This Row],[43935]]</f>
        <v>0</v>
      </c>
      <c r="AQ661">
        <f>+Casos_PN_CORR[[#This Row],[43937]]-Casos_PN_CORR[[#This Row],[43936]]</f>
        <v>0</v>
      </c>
      <c r="AR661">
        <f>+Casos_PN_CORR[[#This Row],[43938]]-Casos_PN_CORR[[#This Row],[43937]]</f>
        <v>0</v>
      </c>
      <c r="AS661">
        <f>+Casos_PN_CORR[[#This Row],[43939]]-Casos_PN_CORR[[#This Row],[43938]]</f>
        <v>0</v>
      </c>
      <c r="AT661">
        <f>+Casos_PN_CORR[[#This Row],[43940]]-Casos_PN_CORR[[#This Row],[43939]]</f>
        <v>0</v>
      </c>
      <c r="AU661">
        <f>+Casos_PN_CORR[[#This Row],[43941]]-Casos_PN_CORR[[#This Row],[43940]]</f>
        <v>0</v>
      </c>
      <c r="AV661">
        <f>+Casos_PN_CORR[[#This Row],[43942]]-Casos_PN_CORR[[#This Row],[43941]]</f>
        <v>0</v>
      </c>
      <c r="AW661">
        <f>+Casos_PN_CORR[[#This Row],[43943]]-Casos_PN_CORR[[#This Row],[43942]]</f>
        <v>0</v>
      </c>
      <c r="AX661">
        <f>+Casos_PN_CORR[[#This Row],[43944]]-Casos_PN_CORR[[#This Row],[43943]]</f>
        <v>0</v>
      </c>
      <c r="AY661">
        <f>+Casos_PN_CORR[[#This Row],[43945]]-Casos_PN_CORR[[#This Row],[43944]]</f>
        <v>0</v>
      </c>
      <c r="AZ661">
        <f>+Casos_PN_CORR[[#This Row],[43946]]-Casos_PN_CORR[[#This Row],[43945]]</f>
        <v>0</v>
      </c>
      <c r="BA661">
        <f>+Casos_PN_CORR[[#This Row],[43947]]-Casos_PN_CORR[[#This Row],[43946]]</f>
        <v>0</v>
      </c>
      <c r="BB661">
        <f>+Casos_PN_CORR[[#This Row],[43948]]-Casos_PN_CORR[[#This Row],[43947]]</f>
        <v>0</v>
      </c>
      <c r="BC661">
        <f>+Casos_PN_CORR[[#This Row],[43949]]-Casos_PN_CORR[[#This Row],[43948]]</f>
        <v>0</v>
      </c>
      <c r="BD661">
        <f>+Casos_PN_CORR[[#This Row],[43950]]-Casos_PN_CORR[[#This Row],[43949]]</f>
        <v>0</v>
      </c>
      <c r="BE661">
        <f>+Casos_PN_CORR[[#This Row],[43951]]-Casos_PN_CORR[[#This Row],[43950]]</f>
        <v>0</v>
      </c>
      <c r="BF661">
        <f>+Casos_PN_CORR[[#This Row],[43952]]-Casos_PN_CORR[[#This Row],[43951]]</f>
        <v>0</v>
      </c>
      <c r="BG661">
        <f>+Casos_PN_CORR[[#This Row],[43953]]-Casos_PN_CORR[[#This Row],[43952]]</f>
        <v>0</v>
      </c>
      <c r="BH661">
        <f>+Casos_PN_CORR[[#This Row],[43954]]-Casos_PN_CORR[[#This Row],[43953]]</f>
        <v>0</v>
      </c>
      <c r="BI661">
        <f>+Casos_PN_CORR[[#This Row],[43955]]-Casos_PN_CORR[[#This Row],[43954]]</f>
        <v>0</v>
      </c>
      <c r="BJ661">
        <f>+Casos_PN_CORR[[#This Row],[43956]]-Casos_PN_CORR[[#This Row],[43955]]</f>
        <v>0</v>
      </c>
      <c r="BK661">
        <f>+Casos_PN_CORR[[#This Row],[43957]]-Casos_PN_CORR[[#This Row],[43956]]</f>
        <v>0</v>
      </c>
      <c r="BL661">
        <f>+Casos_PN_CORR[[#This Row],[43958]]-Casos_PN_CORR[[#This Row],[43957]]</f>
        <v>0</v>
      </c>
      <c r="BM661">
        <f>+Casos_PN_CORR[[#This Row],[43959]]-Casos_PN_CORR[[#This Row],[43958]]</f>
        <v>0</v>
      </c>
      <c r="BN661">
        <f>+Casos_PN_CORR[[#This Row],[43960]]-Casos_PN_CORR[[#This Row],[43959]]</f>
        <v>0</v>
      </c>
      <c r="BO661">
        <f>+Casos_PN_CORR[[#This Row],[43961]]-Casos_PN_CORR[[#This Row],[43960]]</f>
        <v>0</v>
      </c>
      <c r="BP661">
        <f>+Casos_PN_CORR[[#This Row],[43962]]-Casos_PN_CORR[[#This Row],[43961]]</f>
        <v>0</v>
      </c>
      <c r="BQ661">
        <f>+Casos_PN_CORR[[#This Row],[43963]]-Casos_PN_CORR[[#This Row],[43962]]</f>
        <v>0</v>
      </c>
      <c r="BR661">
        <f>+Casos_PN_CORR[[#This Row],[43964]]-Casos_PN_CORR[[#This Row],[43963]]</f>
        <v>0</v>
      </c>
      <c r="BS661">
        <f>+Casos_PN_CORR[[#This Row],[43965]]-Casos_PN_CORR[[#This Row],[43964]]</f>
        <v>0</v>
      </c>
      <c r="BT661">
        <f>+Casos_PN_CORR[[#This Row],[43966]]-Casos_PN_CORR[[#This Row],[43965]]</f>
        <v>0</v>
      </c>
      <c r="BU661">
        <f>+Casos_PN_CORR[[#This Row],[43967]]-Casos_PN_CORR[[#This Row],[43966]]</f>
        <v>0</v>
      </c>
      <c r="BV661">
        <f>+Casos_PN_CORR[[#This Row],[43968]]-Casos_PN_CORR[[#This Row],[43967]]</f>
        <v>0</v>
      </c>
      <c r="BW661">
        <f>+Casos_PN_CORR[[#This Row],[43969]]-Casos_PN_CORR[[#This Row],[43968]]</f>
        <v>0</v>
      </c>
      <c r="BX661">
        <f>+Casos_PN_CORR[[#This Row],[43970]]-Casos_PN_CORR[[#This Row],[43969]]</f>
        <v>0</v>
      </c>
      <c r="BY661">
        <f>+Casos_PN_CORR[[#This Row],[43971]]-Casos_PN_CORR[[#This Row],[43970]]</f>
        <v>0</v>
      </c>
      <c r="BZ661">
        <f>+Casos_PN_CORR[[#This Row],[43972]]-Casos_PN_CORR[[#This Row],[43971]]</f>
        <v>0</v>
      </c>
      <c r="CA661">
        <f>+Casos_PN_CORR[[#This Row],[43973]]-Casos_PN_CORR[[#This Row],[43972]]</f>
        <v>0</v>
      </c>
      <c r="CB661">
        <f>+Casos_PN_CORR[[#This Row],[43974]]-Casos_PN_CORR[[#This Row],[43973]]</f>
        <v>0</v>
      </c>
      <c r="CC661">
        <f>+Casos_PN_CORR[[#This Row],[43975]]-Casos_PN_CORR[[#This Row],[43974]]</f>
        <v>0</v>
      </c>
      <c r="CD661">
        <f>+Casos_PN_CORR[[#This Row],[43976]]-Casos_PN_CORR[[#This Row],[43975]]</f>
        <v>0</v>
      </c>
      <c r="CE661">
        <f>+Casos_PN_CORR[[#This Row],[43977]]-Casos_PN_CORR[[#This Row],[43976]]</f>
        <v>0</v>
      </c>
      <c r="CF661">
        <f>+Casos_PN_CORR[[#This Row],[43978]]-Casos_PN_CORR[[#This Row],[43977]]</f>
        <v>0</v>
      </c>
      <c r="CG661">
        <f>+Casos_PN_CORR[[#This Row],[43979]]-Casos_PN_CORR[[#This Row],[43978]]</f>
        <v>0</v>
      </c>
      <c r="CH661">
        <f>+Casos_PN_CORR[[#This Row],[43980]]-Casos_PN_CORR[[#This Row],[43979]]</f>
        <v>0</v>
      </c>
      <c r="CI661">
        <f>+Casos_PN_CORR[[#This Row],[43981]]-Casos_PN_CORR[[#This Row],[43980]]</f>
        <v>0</v>
      </c>
      <c r="CJ661">
        <f>+Casos_PN_CORR[[#This Row],[43982]]-Casos_PN_CORR[[#This Row],[43981]]</f>
        <v>0</v>
      </c>
      <c r="CK661">
        <f>+Casos_PN_CORR[[#This Row],[43983]]-Casos_PN_CORR[[#This Row],[43982]]</f>
        <v>0</v>
      </c>
      <c r="CL661">
        <f>+Casos_PN_CORR[[#This Row],[43984]]-Casos_PN_CORR[[#This Row],[43983]]</f>
        <v>0</v>
      </c>
      <c r="CM661">
        <f>+Casos_PN_CORR[[#This Row],[43985]]-Casos_PN_CORR[[#This Row],[43984]]</f>
        <v>0</v>
      </c>
      <c r="CN661">
        <f>+Casos_PN_CORR[[#This Row],[43986]]-Casos_PN_CORR[[#This Row],[43985]]</f>
        <v>0</v>
      </c>
      <c r="CO661">
        <f>+Casos_PN_CORR[[#This Row],[43987]]-Casos_PN_CORR[[#This Row],[43986]]</f>
        <v>0</v>
      </c>
      <c r="CP661">
        <f>+Casos_PN_CORR[[#This Row],[43988]]-Casos_PN_CORR[[#This Row],[43987]]</f>
        <v>0</v>
      </c>
      <c r="CQ661">
        <f>+Casos_PN_CORR[[#This Row],[43989]]-Casos_PN_CORR[[#This Row],[43988]]</f>
        <v>0</v>
      </c>
      <c r="CR661">
        <f>+Casos_PN_CORR[[#This Row],[43990]]-Casos_PN_CORR[[#This Row],[43989]]</f>
        <v>0</v>
      </c>
      <c r="CS661">
        <f>+Casos_PN_CORR[[#This Row],[43991]]-Casos_PN_CORR[[#This Row],[43990]]</f>
        <v>0</v>
      </c>
      <c r="CT661">
        <f>+Casos_PN_CORR[[#This Row],[43992]]-Casos_PN_CORR[[#This Row],[43991]]</f>
        <v>0</v>
      </c>
      <c r="CU661">
        <f>+Casos_PN_CORR[[#This Row],[43993]]-Casos_PN_CORR[[#This Row],[43992]]</f>
        <v>0</v>
      </c>
    </row>
    <row r="662" spans="1:99" x14ac:dyDescent="0.3">
      <c r="A662">
        <v>41309</v>
      </c>
      <c r="B662" s="2" t="s">
        <v>154</v>
      </c>
      <c r="C662" s="2" t="s">
        <v>441</v>
      </c>
      <c r="D662" s="2" t="s">
        <v>777</v>
      </c>
      <c r="E662" s="4">
        <f t="shared" si="10"/>
        <v>0</v>
      </c>
      <c r="F662">
        <f>+Casos_PN_CORR[[#This Row],[43900]]</f>
        <v>0</v>
      </c>
      <c r="G662">
        <f>+Casos_PN_CORR[[#This Row],[43901]]-Casos_PN_CORR[[#This Row],[43900]]</f>
        <v>0</v>
      </c>
      <c r="H662">
        <f>+Casos_PN_CORR[[#This Row],[43902]]-Casos_PN_CORR[[#This Row],[43901]]</f>
        <v>0</v>
      </c>
      <c r="I662">
        <f>+Casos_PN_CORR[[#This Row],[43903]]-Casos_PN_CORR[[#This Row],[43902]]</f>
        <v>0</v>
      </c>
      <c r="J662">
        <f>+Casos_PN_CORR[[#This Row],[43904]]-Casos_PN_CORR[[#This Row],[43903]]</f>
        <v>0</v>
      </c>
      <c r="K662">
        <f>+Casos_PN_CORR[[#This Row],[43905]]-Casos_PN_CORR[[#This Row],[43904]]</f>
        <v>0</v>
      </c>
      <c r="L662">
        <f>+Casos_PN_CORR[[#This Row],[43906]]-Casos_PN_CORR[[#This Row],[43905]]</f>
        <v>0</v>
      </c>
      <c r="M662">
        <f>+Casos_PN_CORR[[#This Row],[43907]]-Casos_PN_CORR[[#This Row],[43906]]</f>
        <v>0</v>
      </c>
      <c r="N662">
        <f>+Casos_PN_CORR[[#This Row],[43908]]-Casos_PN_CORR[[#This Row],[43907]]</f>
        <v>0</v>
      </c>
      <c r="O662">
        <f>+Casos_PN_CORR[[#This Row],[43909]]-Casos_PN_CORR[[#This Row],[43908]]</f>
        <v>0</v>
      </c>
      <c r="P662">
        <f>+Casos_PN_CORR[[#This Row],[43910]]-Casos_PN_CORR[[#This Row],[43909]]</f>
        <v>0</v>
      </c>
      <c r="Q662">
        <f>+Casos_PN_CORR[[#This Row],[43911]]-Casos_PN_CORR[[#This Row],[43910]]</f>
        <v>0</v>
      </c>
      <c r="R662">
        <f>+Casos_PN_CORR[[#This Row],[43912]]-Casos_PN_CORR[[#This Row],[43911]]</f>
        <v>0</v>
      </c>
      <c r="S662">
        <f>+Casos_PN_CORR[[#This Row],[43913]]-Casos_PN_CORR[[#This Row],[43912]]</f>
        <v>0</v>
      </c>
      <c r="T662">
        <f>+Casos_PN_CORR[[#This Row],[43914]]-Casos_PN_CORR[[#This Row],[43913]]</f>
        <v>0</v>
      </c>
      <c r="U662">
        <f>+Casos_PN_CORR[[#This Row],[43915]]-Casos_PN_CORR[[#This Row],[43914]]</f>
        <v>0</v>
      </c>
      <c r="V662">
        <f>+Casos_PN_CORR[[#This Row],[43916]]-Casos_PN_CORR[[#This Row],[43915]]</f>
        <v>0</v>
      </c>
      <c r="W662">
        <f>+Casos_PN_CORR[[#This Row],[43917]]-Casos_PN_CORR[[#This Row],[43916]]</f>
        <v>0</v>
      </c>
      <c r="X662">
        <f>+Casos_PN_CORR[[#This Row],[43918]]-Casos_PN_CORR[[#This Row],[43917]]</f>
        <v>0</v>
      </c>
      <c r="Y662">
        <f>+Casos_PN_CORR[[#This Row],[43919]]-Casos_PN_CORR[[#This Row],[43918]]</f>
        <v>0</v>
      </c>
      <c r="Z662">
        <f>+Casos_PN_CORR[[#This Row],[43920]]-Casos_PN_CORR[[#This Row],[43919]]</f>
        <v>0</v>
      </c>
      <c r="AA662">
        <f>+Casos_PN_CORR[[#This Row],[43921]]-Casos_PN_CORR[[#This Row],[43920]]</f>
        <v>0</v>
      </c>
      <c r="AB662">
        <f>+Casos_PN_CORR[[#This Row],[43922]]-Casos_PN_CORR[[#This Row],[43921]]</f>
        <v>0</v>
      </c>
      <c r="AC662">
        <f>+Casos_PN_CORR[[#This Row],[43923]]-Casos_PN_CORR[[#This Row],[43922]]</f>
        <v>0</v>
      </c>
      <c r="AD662">
        <f>+Casos_PN_CORR[[#This Row],[43924]]-Casos_PN_CORR[[#This Row],[43923]]</f>
        <v>0</v>
      </c>
      <c r="AE662">
        <f>+Casos_PN_CORR[[#This Row],[43925]]-Casos_PN_CORR[[#This Row],[43924]]</f>
        <v>0</v>
      </c>
      <c r="AF662">
        <f>+Casos_PN_CORR[[#This Row],[43926]]-Casos_PN_CORR[[#This Row],[43925]]</f>
        <v>0</v>
      </c>
      <c r="AG662">
        <f>+Casos_PN_CORR[[#This Row],[43927]]-Casos_PN_CORR[[#This Row],[43926]]</f>
        <v>0</v>
      </c>
      <c r="AH662">
        <f>+Casos_PN_CORR[[#This Row],[43928]]-Casos_PN_CORR[[#This Row],[43927]]</f>
        <v>0</v>
      </c>
      <c r="AI662">
        <f>+Casos_PN_CORR[[#This Row],[43929]]-Casos_PN_CORR[[#This Row],[43928]]</f>
        <v>0</v>
      </c>
      <c r="AJ662">
        <f>+Casos_PN_CORR[[#This Row],[43930]]-Casos_PN_CORR[[#This Row],[43929]]</f>
        <v>0</v>
      </c>
      <c r="AK662">
        <f>+Casos_PN_CORR[[#This Row],[43931]]-Casos_PN_CORR[[#This Row],[43930]]</f>
        <v>0</v>
      </c>
      <c r="AL662">
        <f>+Casos_PN_CORR[[#This Row],[43932]]-Casos_PN_CORR[[#This Row],[43931]]</f>
        <v>0</v>
      </c>
      <c r="AM662">
        <f>+Casos_PN_CORR[[#This Row],[43933]]-Casos_PN_CORR[[#This Row],[43932]]</f>
        <v>0</v>
      </c>
      <c r="AN662">
        <f>+Casos_PN_CORR[[#This Row],[43934]]-Casos_PN_CORR[[#This Row],[43933]]</f>
        <v>0</v>
      </c>
      <c r="AO662">
        <f>+Casos_PN_CORR[[#This Row],[43935]]-Casos_PN_CORR[[#This Row],[43934]]</f>
        <v>0</v>
      </c>
      <c r="AP662">
        <f>+Casos_PN_CORR[[#This Row],[43936]]-Casos_PN_CORR[[#This Row],[43935]]</f>
        <v>0</v>
      </c>
      <c r="AQ662">
        <f>+Casos_PN_CORR[[#This Row],[43937]]-Casos_PN_CORR[[#This Row],[43936]]</f>
        <v>0</v>
      </c>
      <c r="AR662">
        <f>+Casos_PN_CORR[[#This Row],[43938]]-Casos_PN_CORR[[#This Row],[43937]]</f>
        <v>0</v>
      </c>
      <c r="AS662">
        <f>+Casos_PN_CORR[[#This Row],[43939]]-Casos_PN_CORR[[#This Row],[43938]]</f>
        <v>0</v>
      </c>
      <c r="AT662">
        <f>+Casos_PN_CORR[[#This Row],[43940]]-Casos_PN_CORR[[#This Row],[43939]]</f>
        <v>0</v>
      </c>
      <c r="AU662">
        <f>+Casos_PN_CORR[[#This Row],[43941]]-Casos_PN_CORR[[#This Row],[43940]]</f>
        <v>0</v>
      </c>
      <c r="AV662">
        <f>+Casos_PN_CORR[[#This Row],[43942]]-Casos_PN_CORR[[#This Row],[43941]]</f>
        <v>0</v>
      </c>
      <c r="AW662">
        <f>+Casos_PN_CORR[[#This Row],[43943]]-Casos_PN_CORR[[#This Row],[43942]]</f>
        <v>0</v>
      </c>
      <c r="AX662">
        <f>+Casos_PN_CORR[[#This Row],[43944]]-Casos_PN_CORR[[#This Row],[43943]]</f>
        <v>0</v>
      </c>
      <c r="AY662">
        <f>+Casos_PN_CORR[[#This Row],[43945]]-Casos_PN_CORR[[#This Row],[43944]]</f>
        <v>0</v>
      </c>
      <c r="AZ662">
        <f>+Casos_PN_CORR[[#This Row],[43946]]-Casos_PN_CORR[[#This Row],[43945]]</f>
        <v>0</v>
      </c>
      <c r="BA662">
        <f>+Casos_PN_CORR[[#This Row],[43947]]-Casos_PN_CORR[[#This Row],[43946]]</f>
        <v>0</v>
      </c>
      <c r="BB662">
        <f>+Casos_PN_CORR[[#This Row],[43948]]-Casos_PN_CORR[[#This Row],[43947]]</f>
        <v>0</v>
      </c>
      <c r="BC662">
        <f>+Casos_PN_CORR[[#This Row],[43949]]-Casos_PN_CORR[[#This Row],[43948]]</f>
        <v>0</v>
      </c>
      <c r="BD662">
        <f>+Casos_PN_CORR[[#This Row],[43950]]-Casos_PN_CORR[[#This Row],[43949]]</f>
        <v>0</v>
      </c>
      <c r="BE662">
        <f>+Casos_PN_CORR[[#This Row],[43951]]-Casos_PN_CORR[[#This Row],[43950]]</f>
        <v>0</v>
      </c>
      <c r="BF662">
        <f>+Casos_PN_CORR[[#This Row],[43952]]-Casos_PN_CORR[[#This Row],[43951]]</f>
        <v>0</v>
      </c>
      <c r="BG662">
        <f>+Casos_PN_CORR[[#This Row],[43953]]-Casos_PN_CORR[[#This Row],[43952]]</f>
        <v>0</v>
      </c>
      <c r="BH662">
        <f>+Casos_PN_CORR[[#This Row],[43954]]-Casos_PN_CORR[[#This Row],[43953]]</f>
        <v>0</v>
      </c>
      <c r="BI662">
        <f>+Casos_PN_CORR[[#This Row],[43955]]-Casos_PN_CORR[[#This Row],[43954]]</f>
        <v>0</v>
      </c>
      <c r="BJ662">
        <f>+Casos_PN_CORR[[#This Row],[43956]]-Casos_PN_CORR[[#This Row],[43955]]</f>
        <v>0</v>
      </c>
      <c r="BK662">
        <f>+Casos_PN_CORR[[#This Row],[43957]]-Casos_PN_CORR[[#This Row],[43956]]</f>
        <v>0</v>
      </c>
      <c r="BL662">
        <f>+Casos_PN_CORR[[#This Row],[43958]]-Casos_PN_CORR[[#This Row],[43957]]</f>
        <v>0</v>
      </c>
      <c r="BM662">
        <f>+Casos_PN_CORR[[#This Row],[43959]]-Casos_PN_CORR[[#This Row],[43958]]</f>
        <v>0</v>
      </c>
      <c r="BN662">
        <f>+Casos_PN_CORR[[#This Row],[43960]]-Casos_PN_CORR[[#This Row],[43959]]</f>
        <v>0</v>
      </c>
      <c r="BO662">
        <f>+Casos_PN_CORR[[#This Row],[43961]]-Casos_PN_CORR[[#This Row],[43960]]</f>
        <v>0</v>
      </c>
      <c r="BP662">
        <f>+Casos_PN_CORR[[#This Row],[43962]]-Casos_PN_CORR[[#This Row],[43961]]</f>
        <v>0</v>
      </c>
      <c r="BQ662">
        <f>+Casos_PN_CORR[[#This Row],[43963]]-Casos_PN_CORR[[#This Row],[43962]]</f>
        <v>0</v>
      </c>
      <c r="BR662">
        <f>+Casos_PN_CORR[[#This Row],[43964]]-Casos_PN_CORR[[#This Row],[43963]]</f>
        <v>0</v>
      </c>
      <c r="BS662">
        <f>+Casos_PN_CORR[[#This Row],[43965]]-Casos_PN_CORR[[#This Row],[43964]]</f>
        <v>0</v>
      </c>
      <c r="BT662">
        <f>+Casos_PN_CORR[[#This Row],[43966]]-Casos_PN_CORR[[#This Row],[43965]]</f>
        <v>0</v>
      </c>
      <c r="BU662">
        <f>+Casos_PN_CORR[[#This Row],[43967]]-Casos_PN_CORR[[#This Row],[43966]]</f>
        <v>0</v>
      </c>
      <c r="BV662">
        <f>+Casos_PN_CORR[[#This Row],[43968]]-Casos_PN_CORR[[#This Row],[43967]]</f>
        <v>0</v>
      </c>
      <c r="BW662">
        <f>+Casos_PN_CORR[[#This Row],[43969]]-Casos_PN_CORR[[#This Row],[43968]]</f>
        <v>0</v>
      </c>
      <c r="BX662">
        <f>+Casos_PN_CORR[[#This Row],[43970]]-Casos_PN_CORR[[#This Row],[43969]]</f>
        <v>0</v>
      </c>
      <c r="BY662">
        <f>+Casos_PN_CORR[[#This Row],[43971]]-Casos_PN_CORR[[#This Row],[43970]]</f>
        <v>0</v>
      </c>
      <c r="BZ662">
        <f>+Casos_PN_CORR[[#This Row],[43972]]-Casos_PN_CORR[[#This Row],[43971]]</f>
        <v>0</v>
      </c>
      <c r="CA662">
        <f>+Casos_PN_CORR[[#This Row],[43973]]-Casos_PN_CORR[[#This Row],[43972]]</f>
        <v>0</v>
      </c>
      <c r="CB662">
        <f>+Casos_PN_CORR[[#This Row],[43974]]-Casos_PN_CORR[[#This Row],[43973]]</f>
        <v>0</v>
      </c>
      <c r="CC662">
        <f>+Casos_PN_CORR[[#This Row],[43975]]-Casos_PN_CORR[[#This Row],[43974]]</f>
        <v>0</v>
      </c>
      <c r="CD662">
        <f>+Casos_PN_CORR[[#This Row],[43976]]-Casos_PN_CORR[[#This Row],[43975]]</f>
        <v>0</v>
      </c>
      <c r="CE662">
        <f>+Casos_PN_CORR[[#This Row],[43977]]-Casos_PN_CORR[[#This Row],[43976]]</f>
        <v>0</v>
      </c>
      <c r="CF662">
        <f>+Casos_PN_CORR[[#This Row],[43978]]-Casos_PN_CORR[[#This Row],[43977]]</f>
        <v>0</v>
      </c>
      <c r="CG662">
        <f>+Casos_PN_CORR[[#This Row],[43979]]-Casos_PN_CORR[[#This Row],[43978]]</f>
        <v>0</v>
      </c>
      <c r="CH662">
        <f>+Casos_PN_CORR[[#This Row],[43980]]-Casos_PN_CORR[[#This Row],[43979]]</f>
        <v>0</v>
      </c>
      <c r="CI662">
        <f>+Casos_PN_CORR[[#This Row],[43981]]-Casos_PN_CORR[[#This Row],[43980]]</f>
        <v>0</v>
      </c>
      <c r="CJ662">
        <f>+Casos_PN_CORR[[#This Row],[43982]]-Casos_PN_CORR[[#This Row],[43981]]</f>
        <v>0</v>
      </c>
      <c r="CK662">
        <f>+Casos_PN_CORR[[#This Row],[43983]]-Casos_PN_CORR[[#This Row],[43982]]</f>
        <v>0</v>
      </c>
      <c r="CL662">
        <f>+Casos_PN_CORR[[#This Row],[43984]]-Casos_PN_CORR[[#This Row],[43983]]</f>
        <v>0</v>
      </c>
      <c r="CM662">
        <f>+Casos_PN_CORR[[#This Row],[43985]]-Casos_PN_CORR[[#This Row],[43984]]</f>
        <v>0</v>
      </c>
      <c r="CN662">
        <f>+Casos_PN_CORR[[#This Row],[43986]]-Casos_PN_CORR[[#This Row],[43985]]</f>
        <v>0</v>
      </c>
      <c r="CO662">
        <f>+Casos_PN_CORR[[#This Row],[43987]]-Casos_PN_CORR[[#This Row],[43986]]</f>
        <v>0</v>
      </c>
      <c r="CP662">
        <f>+Casos_PN_CORR[[#This Row],[43988]]-Casos_PN_CORR[[#This Row],[43987]]</f>
        <v>0</v>
      </c>
      <c r="CQ662">
        <f>+Casos_PN_CORR[[#This Row],[43989]]-Casos_PN_CORR[[#This Row],[43988]]</f>
        <v>0</v>
      </c>
      <c r="CR662">
        <f>+Casos_PN_CORR[[#This Row],[43990]]-Casos_PN_CORR[[#This Row],[43989]]</f>
        <v>0</v>
      </c>
      <c r="CS662">
        <f>+Casos_PN_CORR[[#This Row],[43991]]-Casos_PN_CORR[[#This Row],[43990]]</f>
        <v>0</v>
      </c>
      <c r="CT662">
        <f>+Casos_PN_CORR[[#This Row],[43992]]-Casos_PN_CORR[[#This Row],[43991]]</f>
        <v>0</v>
      </c>
      <c r="CU662">
        <f>+Casos_PN_CORR[[#This Row],[43993]]-Casos_PN_CORR[[#This Row],[43992]]</f>
        <v>0</v>
      </c>
    </row>
    <row r="663" spans="1:99" x14ac:dyDescent="0.3">
      <c r="A663">
        <v>130105</v>
      </c>
      <c r="B663" s="2" t="s">
        <v>102</v>
      </c>
      <c r="C663" s="2" t="s">
        <v>103</v>
      </c>
      <c r="D663" s="2" t="s">
        <v>120</v>
      </c>
      <c r="E663" s="4">
        <f t="shared" si="10"/>
        <v>0</v>
      </c>
      <c r="F663">
        <f>+Casos_PN_CORR[[#This Row],[43900]]</f>
        <v>0</v>
      </c>
      <c r="G663">
        <f>+Casos_PN_CORR[[#This Row],[43901]]-Casos_PN_CORR[[#This Row],[43900]]</f>
        <v>0</v>
      </c>
      <c r="H663">
        <f>+Casos_PN_CORR[[#This Row],[43902]]-Casos_PN_CORR[[#This Row],[43901]]</f>
        <v>0</v>
      </c>
      <c r="I663">
        <f>+Casos_PN_CORR[[#This Row],[43903]]-Casos_PN_CORR[[#This Row],[43902]]</f>
        <v>0</v>
      </c>
      <c r="J663">
        <f>+Casos_PN_CORR[[#This Row],[43904]]-Casos_PN_CORR[[#This Row],[43903]]</f>
        <v>0</v>
      </c>
      <c r="K663">
        <f>+Casos_PN_CORR[[#This Row],[43905]]-Casos_PN_CORR[[#This Row],[43904]]</f>
        <v>0</v>
      </c>
      <c r="L663">
        <f>+Casos_PN_CORR[[#This Row],[43906]]-Casos_PN_CORR[[#This Row],[43905]]</f>
        <v>0</v>
      </c>
      <c r="M663">
        <f>+Casos_PN_CORR[[#This Row],[43907]]-Casos_PN_CORR[[#This Row],[43906]]</f>
        <v>0</v>
      </c>
      <c r="N663">
        <f>+Casos_PN_CORR[[#This Row],[43908]]-Casos_PN_CORR[[#This Row],[43907]]</f>
        <v>0</v>
      </c>
      <c r="O663">
        <f>+Casos_PN_CORR[[#This Row],[43909]]-Casos_PN_CORR[[#This Row],[43908]]</f>
        <v>0</v>
      </c>
      <c r="P663">
        <f>+Casos_PN_CORR[[#This Row],[43910]]-Casos_PN_CORR[[#This Row],[43909]]</f>
        <v>0</v>
      </c>
      <c r="Q663">
        <f>+Casos_PN_CORR[[#This Row],[43911]]-Casos_PN_CORR[[#This Row],[43910]]</f>
        <v>0</v>
      </c>
      <c r="R663">
        <f>+Casos_PN_CORR[[#This Row],[43912]]-Casos_PN_CORR[[#This Row],[43911]]</f>
        <v>0</v>
      </c>
      <c r="S663">
        <f>+Casos_PN_CORR[[#This Row],[43913]]-Casos_PN_CORR[[#This Row],[43912]]</f>
        <v>0</v>
      </c>
      <c r="T663">
        <f>+Casos_PN_CORR[[#This Row],[43914]]-Casos_PN_CORR[[#This Row],[43913]]</f>
        <v>0</v>
      </c>
      <c r="U663">
        <f>+Casos_PN_CORR[[#This Row],[43915]]-Casos_PN_CORR[[#This Row],[43914]]</f>
        <v>0</v>
      </c>
      <c r="V663">
        <f>+Casos_PN_CORR[[#This Row],[43916]]-Casos_PN_CORR[[#This Row],[43915]]</f>
        <v>0</v>
      </c>
      <c r="W663">
        <f>+Casos_PN_CORR[[#This Row],[43917]]-Casos_PN_CORR[[#This Row],[43916]]</f>
        <v>0</v>
      </c>
      <c r="X663">
        <f>+Casos_PN_CORR[[#This Row],[43918]]-Casos_PN_CORR[[#This Row],[43917]]</f>
        <v>0</v>
      </c>
      <c r="Y663">
        <f>+Casos_PN_CORR[[#This Row],[43919]]-Casos_PN_CORR[[#This Row],[43918]]</f>
        <v>0</v>
      </c>
      <c r="Z663">
        <f>+Casos_PN_CORR[[#This Row],[43920]]-Casos_PN_CORR[[#This Row],[43919]]</f>
        <v>0</v>
      </c>
      <c r="AA663">
        <f>+Casos_PN_CORR[[#This Row],[43921]]-Casos_PN_CORR[[#This Row],[43920]]</f>
        <v>0</v>
      </c>
      <c r="AB663">
        <f>+Casos_PN_CORR[[#This Row],[43922]]-Casos_PN_CORR[[#This Row],[43921]]</f>
        <v>0</v>
      </c>
      <c r="AC663">
        <f>+Casos_PN_CORR[[#This Row],[43923]]-Casos_PN_CORR[[#This Row],[43922]]</f>
        <v>0</v>
      </c>
      <c r="AD663">
        <f>+Casos_PN_CORR[[#This Row],[43924]]-Casos_PN_CORR[[#This Row],[43923]]</f>
        <v>0</v>
      </c>
      <c r="AE663">
        <f>+Casos_PN_CORR[[#This Row],[43925]]-Casos_PN_CORR[[#This Row],[43924]]</f>
        <v>0</v>
      </c>
      <c r="AF663">
        <f>+Casos_PN_CORR[[#This Row],[43926]]-Casos_PN_CORR[[#This Row],[43925]]</f>
        <v>0</v>
      </c>
      <c r="AG663">
        <f>+Casos_PN_CORR[[#This Row],[43927]]-Casos_PN_CORR[[#This Row],[43926]]</f>
        <v>0</v>
      </c>
      <c r="AH663">
        <f>+Casos_PN_CORR[[#This Row],[43928]]-Casos_PN_CORR[[#This Row],[43927]]</f>
        <v>0</v>
      </c>
      <c r="AI663">
        <f>+Casos_PN_CORR[[#This Row],[43929]]-Casos_PN_CORR[[#This Row],[43928]]</f>
        <v>0</v>
      </c>
      <c r="AJ663">
        <f>+Casos_PN_CORR[[#This Row],[43930]]-Casos_PN_CORR[[#This Row],[43929]]</f>
        <v>0</v>
      </c>
      <c r="AK663">
        <f>+Casos_PN_CORR[[#This Row],[43931]]-Casos_PN_CORR[[#This Row],[43930]]</f>
        <v>0</v>
      </c>
      <c r="AL663">
        <f>+Casos_PN_CORR[[#This Row],[43932]]-Casos_PN_CORR[[#This Row],[43931]]</f>
        <v>0</v>
      </c>
      <c r="AM663">
        <f>+Casos_PN_CORR[[#This Row],[43933]]-Casos_PN_CORR[[#This Row],[43932]]</f>
        <v>0</v>
      </c>
      <c r="AN663">
        <f>+Casos_PN_CORR[[#This Row],[43934]]-Casos_PN_CORR[[#This Row],[43933]]</f>
        <v>0</v>
      </c>
      <c r="AO663">
        <f>+Casos_PN_CORR[[#This Row],[43935]]-Casos_PN_CORR[[#This Row],[43934]]</f>
        <v>0</v>
      </c>
      <c r="AP663">
        <f>+Casos_PN_CORR[[#This Row],[43936]]-Casos_PN_CORR[[#This Row],[43935]]</f>
        <v>0</v>
      </c>
      <c r="AQ663">
        <f>+Casos_PN_CORR[[#This Row],[43937]]-Casos_PN_CORR[[#This Row],[43936]]</f>
        <v>0</v>
      </c>
      <c r="AR663">
        <f>+Casos_PN_CORR[[#This Row],[43938]]-Casos_PN_CORR[[#This Row],[43937]]</f>
        <v>0</v>
      </c>
      <c r="AS663">
        <f>+Casos_PN_CORR[[#This Row],[43939]]-Casos_PN_CORR[[#This Row],[43938]]</f>
        <v>0</v>
      </c>
      <c r="AT663">
        <f>+Casos_PN_CORR[[#This Row],[43940]]-Casos_PN_CORR[[#This Row],[43939]]</f>
        <v>0</v>
      </c>
      <c r="AU663">
        <f>+Casos_PN_CORR[[#This Row],[43941]]-Casos_PN_CORR[[#This Row],[43940]]</f>
        <v>0</v>
      </c>
      <c r="AV663">
        <f>+Casos_PN_CORR[[#This Row],[43942]]-Casos_PN_CORR[[#This Row],[43941]]</f>
        <v>0</v>
      </c>
      <c r="AW663">
        <f>+Casos_PN_CORR[[#This Row],[43943]]-Casos_PN_CORR[[#This Row],[43942]]</f>
        <v>0</v>
      </c>
      <c r="AX663">
        <f>+Casos_PN_CORR[[#This Row],[43944]]-Casos_PN_CORR[[#This Row],[43943]]</f>
        <v>0</v>
      </c>
      <c r="AY663">
        <f>+Casos_PN_CORR[[#This Row],[43945]]-Casos_PN_CORR[[#This Row],[43944]]</f>
        <v>0</v>
      </c>
      <c r="AZ663">
        <f>+Casos_PN_CORR[[#This Row],[43946]]-Casos_PN_CORR[[#This Row],[43945]]</f>
        <v>0</v>
      </c>
      <c r="BA663">
        <f>+Casos_PN_CORR[[#This Row],[43947]]-Casos_PN_CORR[[#This Row],[43946]]</f>
        <v>0</v>
      </c>
      <c r="BB663">
        <f>+Casos_PN_CORR[[#This Row],[43948]]-Casos_PN_CORR[[#This Row],[43947]]</f>
        <v>0</v>
      </c>
      <c r="BC663">
        <f>+Casos_PN_CORR[[#This Row],[43949]]-Casos_PN_CORR[[#This Row],[43948]]</f>
        <v>0</v>
      </c>
      <c r="BD663">
        <f>+Casos_PN_CORR[[#This Row],[43950]]-Casos_PN_CORR[[#This Row],[43949]]</f>
        <v>0</v>
      </c>
      <c r="BE663">
        <f>+Casos_PN_CORR[[#This Row],[43951]]-Casos_PN_CORR[[#This Row],[43950]]</f>
        <v>0</v>
      </c>
      <c r="BF663">
        <f>+Casos_PN_CORR[[#This Row],[43952]]-Casos_PN_CORR[[#This Row],[43951]]</f>
        <v>0</v>
      </c>
      <c r="BG663">
        <f>+Casos_PN_CORR[[#This Row],[43953]]-Casos_PN_CORR[[#This Row],[43952]]</f>
        <v>0</v>
      </c>
      <c r="BH663">
        <f>+Casos_PN_CORR[[#This Row],[43954]]-Casos_PN_CORR[[#This Row],[43953]]</f>
        <v>0</v>
      </c>
      <c r="BI663">
        <f>+Casos_PN_CORR[[#This Row],[43955]]-Casos_PN_CORR[[#This Row],[43954]]</f>
        <v>0</v>
      </c>
      <c r="BJ663">
        <f>+Casos_PN_CORR[[#This Row],[43956]]-Casos_PN_CORR[[#This Row],[43955]]</f>
        <v>0</v>
      </c>
      <c r="BK663">
        <f>+Casos_PN_CORR[[#This Row],[43957]]-Casos_PN_CORR[[#This Row],[43956]]</f>
        <v>0</v>
      </c>
      <c r="BL663">
        <f>+Casos_PN_CORR[[#This Row],[43958]]-Casos_PN_CORR[[#This Row],[43957]]</f>
        <v>0</v>
      </c>
      <c r="BM663">
        <f>+Casos_PN_CORR[[#This Row],[43959]]-Casos_PN_CORR[[#This Row],[43958]]</f>
        <v>0</v>
      </c>
      <c r="BN663">
        <f>+Casos_PN_CORR[[#This Row],[43960]]-Casos_PN_CORR[[#This Row],[43959]]</f>
        <v>0</v>
      </c>
      <c r="BO663">
        <f>+Casos_PN_CORR[[#This Row],[43961]]-Casos_PN_CORR[[#This Row],[43960]]</f>
        <v>0</v>
      </c>
      <c r="BP663">
        <f>+Casos_PN_CORR[[#This Row],[43962]]-Casos_PN_CORR[[#This Row],[43961]]</f>
        <v>0</v>
      </c>
      <c r="BQ663">
        <f>+Casos_PN_CORR[[#This Row],[43963]]-Casos_PN_CORR[[#This Row],[43962]]</f>
        <v>0</v>
      </c>
      <c r="BR663">
        <f>+Casos_PN_CORR[[#This Row],[43964]]-Casos_PN_CORR[[#This Row],[43963]]</f>
        <v>0</v>
      </c>
      <c r="BS663">
        <f>+Casos_PN_CORR[[#This Row],[43965]]-Casos_PN_CORR[[#This Row],[43964]]</f>
        <v>0</v>
      </c>
      <c r="BT663">
        <f>+Casos_PN_CORR[[#This Row],[43966]]-Casos_PN_CORR[[#This Row],[43965]]</f>
        <v>0</v>
      </c>
      <c r="BU663">
        <f>+Casos_PN_CORR[[#This Row],[43967]]-Casos_PN_CORR[[#This Row],[43966]]</f>
        <v>0</v>
      </c>
      <c r="BV663">
        <f>+Casos_PN_CORR[[#This Row],[43968]]-Casos_PN_CORR[[#This Row],[43967]]</f>
        <v>0</v>
      </c>
      <c r="BW663">
        <f>+Casos_PN_CORR[[#This Row],[43969]]-Casos_PN_CORR[[#This Row],[43968]]</f>
        <v>0</v>
      </c>
      <c r="BX663">
        <f>+Casos_PN_CORR[[#This Row],[43970]]-Casos_PN_CORR[[#This Row],[43969]]</f>
        <v>0</v>
      </c>
      <c r="BY663">
        <f>+Casos_PN_CORR[[#This Row],[43971]]-Casos_PN_CORR[[#This Row],[43970]]</f>
        <v>0</v>
      </c>
      <c r="BZ663">
        <f>+Casos_PN_CORR[[#This Row],[43972]]-Casos_PN_CORR[[#This Row],[43971]]</f>
        <v>0</v>
      </c>
      <c r="CA663">
        <f>+Casos_PN_CORR[[#This Row],[43973]]-Casos_PN_CORR[[#This Row],[43972]]</f>
        <v>0</v>
      </c>
      <c r="CB663">
        <f>+Casos_PN_CORR[[#This Row],[43974]]-Casos_PN_CORR[[#This Row],[43973]]</f>
        <v>0</v>
      </c>
      <c r="CC663">
        <f>+Casos_PN_CORR[[#This Row],[43975]]-Casos_PN_CORR[[#This Row],[43974]]</f>
        <v>0</v>
      </c>
      <c r="CD663">
        <f>+Casos_PN_CORR[[#This Row],[43976]]-Casos_PN_CORR[[#This Row],[43975]]</f>
        <v>0</v>
      </c>
      <c r="CE663">
        <f>+Casos_PN_CORR[[#This Row],[43977]]-Casos_PN_CORR[[#This Row],[43976]]</f>
        <v>0</v>
      </c>
      <c r="CF663">
        <f>+Casos_PN_CORR[[#This Row],[43978]]-Casos_PN_CORR[[#This Row],[43977]]</f>
        <v>0</v>
      </c>
      <c r="CG663">
        <f>+Casos_PN_CORR[[#This Row],[43979]]-Casos_PN_CORR[[#This Row],[43978]]</f>
        <v>0</v>
      </c>
      <c r="CH663">
        <f>+Casos_PN_CORR[[#This Row],[43980]]-Casos_PN_CORR[[#This Row],[43979]]</f>
        <v>0</v>
      </c>
      <c r="CI663">
        <f>+Casos_PN_CORR[[#This Row],[43981]]-Casos_PN_CORR[[#This Row],[43980]]</f>
        <v>0</v>
      </c>
      <c r="CJ663">
        <f>+Casos_PN_CORR[[#This Row],[43982]]-Casos_PN_CORR[[#This Row],[43981]]</f>
        <v>0</v>
      </c>
      <c r="CK663">
        <f>+Casos_PN_CORR[[#This Row],[43983]]-Casos_PN_CORR[[#This Row],[43982]]</f>
        <v>0</v>
      </c>
      <c r="CL663">
        <f>+Casos_PN_CORR[[#This Row],[43984]]-Casos_PN_CORR[[#This Row],[43983]]</f>
        <v>0</v>
      </c>
      <c r="CM663">
        <f>+Casos_PN_CORR[[#This Row],[43985]]-Casos_PN_CORR[[#This Row],[43984]]</f>
        <v>0</v>
      </c>
      <c r="CN663">
        <f>+Casos_PN_CORR[[#This Row],[43986]]-Casos_PN_CORR[[#This Row],[43985]]</f>
        <v>0</v>
      </c>
      <c r="CO663">
        <f>+Casos_PN_CORR[[#This Row],[43987]]-Casos_PN_CORR[[#This Row],[43986]]</f>
        <v>0</v>
      </c>
      <c r="CP663">
        <f>+Casos_PN_CORR[[#This Row],[43988]]-Casos_PN_CORR[[#This Row],[43987]]</f>
        <v>0</v>
      </c>
      <c r="CQ663">
        <f>+Casos_PN_CORR[[#This Row],[43989]]-Casos_PN_CORR[[#This Row],[43988]]</f>
        <v>0</v>
      </c>
      <c r="CR663">
        <f>+Casos_PN_CORR[[#This Row],[43990]]-Casos_PN_CORR[[#This Row],[43989]]</f>
        <v>0</v>
      </c>
      <c r="CS663">
        <f>+Casos_PN_CORR[[#This Row],[43991]]-Casos_PN_CORR[[#This Row],[43990]]</f>
        <v>0</v>
      </c>
      <c r="CT663">
        <f>+Casos_PN_CORR[[#This Row],[43992]]-Casos_PN_CORR[[#This Row],[43991]]</f>
        <v>0</v>
      </c>
      <c r="CU663">
        <f>+Casos_PN_CORR[[#This Row],[43993]]-Casos_PN_CORR[[#This Row],[43992]]</f>
        <v>0</v>
      </c>
    </row>
    <row r="664" spans="1:99" x14ac:dyDescent="0.3">
      <c r="A664">
        <v>81005</v>
      </c>
      <c r="B664" s="2" t="s">
        <v>99</v>
      </c>
      <c r="C664" s="2" t="s">
        <v>106</v>
      </c>
      <c r="D664" s="2" t="s">
        <v>162</v>
      </c>
      <c r="E664" s="4">
        <f t="shared" si="10"/>
        <v>0</v>
      </c>
      <c r="F664">
        <f>+Casos_PN_CORR[[#This Row],[43900]]</f>
        <v>0</v>
      </c>
      <c r="G664">
        <f>+Casos_PN_CORR[[#This Row],[43901]]-Casos_PN_CORR[[#This Row],[43900]]</f>
        <v>0</v>
      </c>
      <c r="H664">
        <f>+Casos_PN_CORR[[#This Row],[43902]]-Casos_PN_CORR[[#This Row],[43901]]</f>
        <v>0</v>
      </c>
      <c r="I664">
        <f>+Casos_PN_CORR[[#This Row],[43903]]-Casos_PN_CORR[[#This Row],[43902]]</f>
        <v>0</v>
      </c>
      <c r="J664">
        <f>+Casos_PN_CORR[[#This Row],[43904]]-Casos_PN_CORR[[#This Row],[43903]]</f>
        <v>0</v>
      </c>
      <c r="K664">
        <f>+Casos_PN_CORR[[#This Row],[43905]]-Casos_PN_CORR[[#This Row],[43904]]</f>
        <v>0</v>
      </c>
      <c r="L664">
        <f>+Casos_PN_CORR[[#This Row],[43906]]-Casos_PN_CORR[[#This Row],[43905]]</f>
        <v>0</v>
      </c>
      <c r="M664">
        <f>+Casos_PN_CORR[[#This Row],[43907]]-Casos_PN_CORR[[#This Row],[43906]]</f>
        <v>0</v>
      </c>
      <c r="N664">
        <f>+Casos_PN_CORR[[#This Row],[43908]]-Casos_PN_CORR[[#This Row],[43907]]</f>
        <v>0</v>
      </c>
      <c r="O664">
        <f>+Casos_PN_CORR[[#This Row],[43909]]-Casos_PN_CORR[[#This Row],[43908]]</f>
        <v>0</v>
      </c>
      <c r="P664">
        <f>+Casos_PN_CORR[[#This Row],[43910]]-Casos_PN_CORR[[#This Row],[43909]]</f>
        <v>0</v>
      </c>
      <c r="Q664">
        <f>+Casos_PN_CORR[[#This Row],[43911]]-Casos_PN_CORR[[#This Row],[43910]]</f>
        <v>0</v>
      </c>
      <c r="R664">
        <f>+Casos_PN_CORR[[#This Row],[43912]]-Casos_PN_CORR[[#This Row],[43911]]</f>
        <v>0</v>
      </c>
      <c r="S664">
        <f>+Casos_PN_CORR[[#This Row],[43913]]-Casos_PN_CORR[[#This Row],[43912]]</f>
        <v>0</v>
      </c>
      <c r="T664">
        <f>+Casos_PN_CORR[[#This Row],[43914]]-Casos_PN_CORR[[#This Row],[43913]]</f>
        <v>0</v>
      </c>
      <c r="U664">
        <f>+Casos_PN_CORR[[#This Row],[43915]]-Casos_PN_CORR[[#This Row],[43914]]</f>
        <v>0</v>
      </c>
      <c r="V664">
        <f>+Casos_PN_CORR[[#This Row],[43916]]-Casos_PN_CORR[[#This Row],[43915]]</f>
        <v>0</v>
      </c>
      <c r="W664">
        <f>+Casos_PN_CORR[[#This Row],[43917]]-Casos_PN_CORR[[#This Row],[43916]]</f>
        <v>0</v>
      </c>
      <c r="X664">
        <f>+Casos_PN_CORR[[#This Row],[43918]]-Casos_PN_CORR[[#This Row],[43917]]</f>
        <v>0</v>
      </c>
      <c r="Y664">
        <f>+Casos_PN_CORR[[#This Row],[43919]]-Casos_PN_CORR[[#This Row],[43918]]</f>
        <v>0</v>
      </c>
      <c r="Z664">
        <f>+Casos_PN_CORR[[#This Row],[43920]]-Casos_PN_CORR[[#This Row],[43919]]</f>
        <v>0</v>
      </c>
      <c r="AA664">
        <f>+Casos_PN_CORR[[#This Row],[43921]]-Casos_PN_CORR[[#This Row],[43920]]</f>
        <v>0</v>
      </c>
      <c r="AB664">
        <f>+Casos_PN_CORR[[#This Row],[43922]]-Casos_PN_CORR[[#This Row],[43921]]</f>
        <v>0</v>
      </c>
      <c r="AC664">
        <f>+Casos_PN_CORR[[#This Row],[43923]]-Casos_PN_CORR[[#This Row],[43922]]</f>
        <v>0</v>
      </c>
      <c r="AD664">
        <f>+Casos_PN_CORR[[#This Row],[43924]]-Casos_PN_CORR[[#This Row],[43923]]</f>
        <v>0</v>
      </c>
      <c r="AE664">
        <f>+Casos_PN_CORR[[#This Row],[43925]]-Casos_PN_CORR[[#This Row],[43924]]</f>
        <v>0</v>
      </c>
      <c r="AF664">
        <f>+Casos_PN_CORR[[#This Row],[43926]]-Casos_PN_CORR[[#This Row],[43925]]</f>
        <v>0</v>
      </c>
      <c r="AG664">
        <f>+Casos_PN_CORR[[#This Row],[43927]]-Casos_PN_CORR[[#This Row],[43926]]</f>
        <v>0</v>
      </c>
      <c r="AH664">
        <f>+Casos_PN_CORR[[#This Row],[43928]]-Casos_PN_CORR[[#This Row],[43927]]</f>
        <v>0</v>
      </c>
      <c r="AI664">
        <f>+Casos_PN_CORR[[#This Row],[43929]]-Casos_PN_CORR[[#This Row],[43928]]</f>
        <v>0</v>
      </c>
      <c r="AJ664">
        <f>+Casos_PN_CORR[[#This Row],[43930]]-Casos_PN_CORR[[#This Row],[43929]]</f>
        <v>0</v>
      </c>
      <c r="AK664">
        <f>+Casos_PN_CORR[[#This Row],[43931]]-Casos_PN_CORR[[#This Row],[43930]]</f>
        <v>0</v>
      </c>
      <c r="AL664">
        <f>+Casos_PN_CORR[[#This Row],[43932]]-Casos_PN_CORR[[#This Row],[43931]]</f>
        <v>0</v>
      </c>
      <c r="AM664">
        <f>+Casos_PN_CORR[[#This Row],[43933]]-Casos_PN_CORR[[#This Row],[43932]]</f>
        <v>0</v>
      </c>
      <c r="AN664">
        <f>+Casos_PN_CORR[[#This Row],[43934]]-Casos_PN_CORR[[#This Row],[43933]]</f>
        <v>0</v>
      </c>
      <c r="AO664">
        <f>+Casos_PN_CORR[[#This Row],[43935]]-Casos_PN_CORR[[#This Row],[43934]]</f>
        <v>0</v>
      </c>
      <c r="AP664">
        <f>+Casos_PN_CORR[[#This Row],[43936]]-Casos_PN_CORR[[#This Row],[43935]]</f>
        <v>0</v>
      </c>
      <c r="AQ664">
        <f>+Casos_PN_CORR[[#This Row],[43937]]-Casos_PN_CORR[[#This Row],[43936]]</f>
        <v>0</v>
      </c>
      <c r="AR664">
        <f>+Casos_PN_CORR[[#This Row],[43938]]-Casos_PN_CORR[[#This Row],[43937]]</f>
        <v>0</v>
      </c>
      <c r="AS664">
        <f>+Casos_PN_CORR[[#This Row],[43939]]-Casos_PN_CORR[[#This Row],[43938]]</f>
        <v>0</v>
      </c>
      <c r="AT664">
        <f>+Casos_PN_CORR[[#This Row],[43940]]-Casos_PN_CORR[[#This Row],[43939]]</f>
        <v>0</v>
      </c>
      <c r="AU664">
        <f>+Casos_PN_CORR[[#This Row],[43941]]-Casos_PN_CORR[[#This Row],[43940]]</f>
        <v>0</v>
      </c>
      <c r="AV664">
        <f>+Casos_PN_CORR[[#This Row],[43942]]-Casos_PN_CORR[[#This Row],[43941]]</f>
        <v>0</v>
      </c>
      <c r="AW664">
        <f>+Casos_PN_CORR[[#This Row],[43943]]-Casos_PN_CORR[[#This Row],[43942]]</f>
        <v>0</v>
      </c>
      <c r="AX664">
        <f>+Casos_PN_CORR[[#This Row],[43944]]-Casos_PN_CORR[[#This Row],[43943]]</f>
        <v>0</v>
      </c>
      <c r="AY664">
        <f>+Casos_PN_CORR[[#This Row],[43945]]-Casos_PN_CORR[[#This Row],[43944]]</f>
        <v>0</v>
      </c>
      <c r="AZ664">
        <f>+Casos_PN_CORR[[#This Row],[43946]]-Casos_PN_CORR[[#This Row],[43945]]</f>
        <v>0</v>
      </c>
      <c r="BA664">
        <f>+Casos_PN_CORR[[#This Row],[43947]]-Casos_PN_CORR[[#This Row],[43946]]</f>
        <v>0</v>
      </c>
      <c r="BB664">
        <f>+Casos_PN_CORR[[#This Row],[43948]]-Casos_PN_CORR[[#This Row],[43947]]</f>
        <v>0</v>
      </c>
      <c r="BC664">
        <f>+Casos_PN_CORR[[#This Row],[43949]]-Casos_PN_CORR[[#This Row],[43948]]</f>
        <v>0</v>
      </c>
      <c r="BD664">
        <f>+Casos_PN_CORR[[#This Row],[43950]]-Casos_PN_CORR[[#This Row],[43949]]</f>
        <v>0</v>
      </c>
      <c r="BE664">
        <f>+Casos_PN_CORR[[#This Row],[43951]]-Casos_PN_CORR[[#This Row],[43950]]</f>
        <v>0</v>
      </c>
      <c r="BF664">
        <f>+Casos_PN_CORR[[#This Row],[43952]]-Casos_PN_CORR[[#This Row],[43951]]</f>
        <v>0</v>
      </c>
      <c r="BG664">
        <f>+Casos_PN_CORR[[#This Row],[43953]]-Casos_PN_CORR[[#This Row],[43952]]</f>
        <v>0</v>
      </c>
      <c r="BH664">
        <f>+Casos_PN_CORR[[#This Row],[43954]]-Casos_PN_CORR[[#This Row],[43953]]</f>
        <v>0</v>
      </c>
      <c r="BI664">
        <f>+Casos_PN_CORR[[#This Row],[43955]]-Casos_PN_CORR[[#This Row],[43954]]</f>
        <v>0</v>
      </c>
      <c r="BJ664">
        <f>+Casos_PN_CORR[[#This Row],[43956]]-Casos_PN_CORR[[#This Row],[43955]]</f>
        <v>0</v>
      </c>
      <c r="BK664">
        <f>+Casos_PN_CORR[[#This Row],[43957]]-Casos_PN_CORR[[#This Row],[43956]]</f>
        <v>0</v>
      </c>
      <c r="BL664">
        <f>+Casos_PN_CORR[[#This Row],[43958]]-Casos_PN_CORR[[#This Row],[43957]]</f>
        <v>0</v>
      </c>
      <c r="BM664">
        <f>+Casos_PN_CORR[[#This Row],[43959]]-Casos_PN_CORR[[#This Row],[43958]]</f>
        <v>0</v>
      </c>
      <c r="BN664">
        <f>+Casos_PN_CORR[[#This Row],[43960]]-Casos_PN_CORR[[#This Row],[43959]]</f>
        <v>0</v>
      </c>
      <c r="BO664">
        <f>+Casos_PN_CORR[[#This Row],[43961]]-Casos_PN_CORR[[#This Row],[43960]]</f>
        <v>0</v>
      </c>
      <c r="BP664">
        <f>+Casos_PN_CORR[[#This Row],[43962]]-Casos_PN_CORR[[#This Row],[43961]]</f>
        <v>0</v>
      </c>
      <c r="BQ664">
        <f>+Casos_PN_CORR[[#This Row],[43963]]-Casos_PN_CORR[[#This Row],[43962]]</f>
        <v>0</v>
      </c>
      <c r="BR664">
        <f>+Casos_PN_CORR[[#This Row],[43964]]-Casos_PN_CORR[[#This Row],[43963]]</f>
        <v>0</v>
      </c>
      <c r="BS664">
        <f>+Casos_PN_CORR[[#This Row],[43965]]-Casos_PN_CORR[[#This Row],[43964]]</f>
        <v>0</v>
      </c>
      <c r="BT664">
        <f>+Casos_PN_CORR[[#This Row],[43966]]-Casos_PN_CORR[[#This Row],[43965]]</f>
        <v>0</v>
      </c>
      <c r="BU664">
        <f>+Casos_PN_CORR[[#This Row],[43967]]-Casos_PN_CORR[[#This Row],[43966]]</f>
        <v>0</v>
      </c>
      <c r="BV664">
        <f>+Casos_PN_CORR[[#This Row],[43968]]-Casos_PN_CORR[[#This Row],[43967]]</f>
        <v>0</v>
      </c>
      <c r="BW664">
        <f>+Casos_PN_CORR[[#This Row],[43969]]-Casos_PN_CORR[[#This Row],[43968]]</f>
        <v>0</v>
      </c>
      <c r="BX664">
        <f>+Casos_PN_CORR[[#This Row],[43970]]-Casos_PN_CORR[[#This Row],[43969]]</f>
        <v>0</v>
      </c>
      <c r="BY664">
        <f>+Casos_PN_CORR[[#This Row],[43971]]-Casos_PN_CORR[[#This Row],[43970]]</f>
        <v>0</v>
      </c>
      <c r="BZ664">
        <f>+Casos_PN_CORR[[#This Row],[43972]]-Casos_PN_CORR[[#This Row],[43971]]</f>
        <v>0</v>
      </c>
      <c r="CA664">
        <f>+Casos_PN_CORR[[#This Row],[43973]]-Casos_PN_CORR[[#This Row],[43972]]</f>
        <v>0</v>
      </c>
      <c r="CB664">
        <f>+Casos_PN_CORR[[#This Row],[43974]]-Casos_PN_CORR[[#This Row],[43973]]</f>
        <v>0</v>
      </c>
      <c r="CC664">
        <f>+Casos_PN_CORR[[#This Row],[43975]]-Casos_PN_CORR[[#This Row],[43974]]</f>
        <v>0</v>
      </c>
      <c r="CD664">
        <f>+Casos_PN_CORR[[#This Row],[43976]]-Casos_PN_CORR[[#This Row],[43975]]</f>
        <v>0</v>
      </c>
      <c r="CE664">
        <f>+Casos_PN_CORR[[#This Row],[43977]]-Casos_PN_CORR[[#This Row],[43976]]</f>
        <v>0</v>
      </c>
      <c r="CF664">
        <f>+Casos_PN_CORR[[#This Row],[43978]]-Casos_PN_CORR[[#This Row],[43977]]</f>
        <v>0</v>
      </c>
      <c r="CG664">
        <f>+Casos_PN_CORR[[#This Row],[43979]]-Casos_PN_CORR[[#This Row],[43978]]</f>
        <v>0</v>
      </c>
      <c r="CH664">
        <f>+Casos_PN_CORR[[#This Row],[43980]]-Casos_PN_CORR[[#This Row],[43979]]</f>
        <v>0</v>
      </c>
      <c r="CI664">
        <f>+Casos_PN_CORR[[#This Row],[43981]]-Casos_PN_CORR[[#This Row],[43980]]</f>
        <v>0</v>
      </c>
      <c r="CJ664">
        <f>+Casos_PN_CORR[[#This Row],[43982]]-Casos_PN_CORR[[#This Row],[43981]]</f>
        <v>0</v>
      </c>
      <c r="CK664">
        <f>+Casos_PN_CORR[[#This Row],[43983]]-Casos_PN_CORR[[#This Row],[43982]]</f>
        <v>0</v>
      </c>
      <c r="CL664">
        <f>+Casos_PN_CORR[[#This Row],[43984]]-Casos_PN_CORR[[#This Row],[43983]]</f>
        <v>0</v>
      </c>
      <c r="CM664">
        <f>+Casos_PN_CORR[[#This Row],[43985]]-Casos_PN_CORR[[#This Row],[43984]]</f>
        <v>0</v>
      </c>
      <c r="CN664">
        <f>+Casos_PN_CORR[[#This Row],[43986]]-Casos_PN_CORR[[#This Row],[43985]]</f>
        <v>0</v>
      </c>
      <c r="CO664">
        <f>+Casos_PN_CORR[[#This Row],[43987]]-Casos_PN_CORR[[#This Row],[43986]]</f>
        <v>0</v>
      </c>
      <c r="CP664">
        <f>+Casos_PN_CORR[[#This Row],[43988]]-Casos_PN_CORR[[#This Row],[43987]]</f>
        <v>0</v>
      </c>
      <c r="CQ664">
        <f>+Casos_PN_CORR[[#This Row],[43989]]-Casos_PN_CORR[[#This Row],[43988]]</f>
        <v>0</v>
      </c>
      <c r="CR664">
        <f>+Casos_PN_CORR[[#This Row],[43990]]-Casos_PN_CORR[[#This Row],[43989]]</f>
        <v>0</v>
      </c>
      <c r="CS664">
        <f>+Casos_PN_CORR[[#This Row],[43991]]-Casos_PN_CORR[[#This Row],[43990]]</f>
        <v>0</v>
      </c>
      <c r="CT664">
        <f>+Casos_PN_CORR[[#This Row],[43992]]-Casos_PN_CORR[[#This Row],[43991]]</f>
        <v>0</v>
      </c>
      <c r="CU664">
        <f>+Casos_PN_CORR[[#This Row],[43993]]-Casos_PN_CORR[[#This Row],[43992]]</f>
        <v>0</v>
      </c>
    </row>
    <row r="665" spans="1:99" x14ac:dyDescent="0.3">
      <c r="A665">
        <v>30508</v>
      </c>
      <c r="B665" s="2" t="s">
        <v>144</v>
      </c>
      <c r="C665" s="2" t="s">
        <v>410</v>
      </c>
      <c r="D665" s="2" t="s">
        <v>778</v>
      </c>
      <c r="E665" s="4">
        <f t="shared" si="10"/>
        <v>0</v>
      </c>
      <c r="F665">
        <f>+Casos_PN_CORR[[#This Row],[43900]]</f>
        <v>0</v>
      </c>
      <c r="G665">
        <f>+Casos_PN_CORR[[#This Row],[43901]]-Casos_PN_CORR[[#This Row],[43900]]</f>
        <v>0</v>
      </c>
      <c r="H665">
        <f>+Casos_PN_CORR[[#This Row],[43902]]-Casos_PN_CORR[[#This Row],[43901]]</f>
        <v>0</v>
      </c>
      <c r="I665">
        <f>+Casos_PN_CORR[[#This Row],[43903]]-Casos_PN_CORR[[#This Row],[43902]]</f>
        <v>0</v>
      </c>
      <c r="J665">
        <f>+Casos_PN_CORR[[#This Row],[43904]]-Casos_PN_CORR[[#This Row],[43903]]</f>
        <v>0</v>
      </c>
      <c r="K665">
        <f>+Casos_PN_CORR[[#This Row],[43905]]-Casos_PN_CORR[[#This Row],[43904]]</f>
        <v>0</v>
      </c>
      <c r="L665">
        <f>+Casos_PN_CORR[[#This Row],[43906]]-Casos_PN_CORR[[#This Row],[43905]]</f>
        <v>0</v>
      </c>
      <c r="M665">
        <f>+Casos_PN_CORR[[#This Row],[43907]]-Casos_PN_CORR[[#This Row],[43906]]</f>
        <v>0</v>
      </c>
      <c r="N665">
        <f>+Casos_PN_CORR[[#This Row],[43908]]-Casos_PN_CORR[[#This Row],[43907]]</f>
        <v>0</v>
      </c>
      <c r="O665">
        <f>+Casos_PN_CORR[[#This Row],[43909]]-Casos_PN_CORR[[#This Row],[43908]]</f>
        <v>0</v>
      </c>
      <c r="P665">
        <f>+Casos_PN_CORR[[#This Row],[43910]]-Casos_PN_CORR[[#This Row],[43909]]</f>
        <v>0</v>
      </c>
      <c r="Q665">
        <f>+Casos_PN_CORR[[#This Row],[43911]]-Casos_PN_CORR[[#This Row],[43910]]</f>
        <v>0</v>
      </c>
      <c r="R665">
        <f>+Casos_PN_CORR[[#This Row],[43912]]-Casos_PN_CORR[[#This Row],[43911]]</f>
        <v>0</v>
      </c>
      <c r="S665">
        <f>+Casos_PN_CORR[[#This Row],[43913]]-Casos_PN_CORR[[#This Row],[43912]]</f>
        <v>0</v>
      </c>
      <c r="T665">
        <f>+Casos_PN_CORR[[#This Row],[43914]]-Casos_PN_CORR[[#This Row],[43913]]</f>
        <v>0</v>
      </c>
      <c r="U665">
        <f>+Casos_PN_CORR[[#This Row],[43915]]-Casos_PN_CORR[[#This Row],[43914]]</f>
        <v>0</v>
      </c>
      <c r="V665">
        <f>+Casos_PN_CORR[[#This Row],[43916]]-Casos_PN_CORR[[#This Row],[43915]]</f>
        <v>0</v>
      </c>
      <c r="W665">
        <f>+Casos_PN_CORR[[#This Row],[43917]]-Casos_PN_CORR[[#This Row],[43916]]</f>
        <v>0</v>
      </c>
      <c r="X665">
        <f>+Casos_PN_CORR[[#This Row],[43918]]-Casos_PN_CORR[[#This Row],[43917]]</f>
        <v>0</v>
      </c>
      <c r="Y665">
        <f>+Casos_PN_CORR[[#This Row],[43919]]-Casos_PN_CORR[[#This Row],[43918]]</f>
        <v>0</v>
      </c>
      <c r="Z665">
        <f>+Casos_PN_CORR[[#This Row],[43920]]-Casos_PN_CORR[[#This Row],[43919]]</f>
        <v>0</v>
      </c>
      <c r="AA665">
        <f>+Casos_PN_CORR[[#This Row],[43921]]-Casos_PN_CORR[[#This Row],[43920]]</f>
        <v>0</v>
      </c>
      <c r="AB665">
        <f>+Casos_PN_CORR[[#This Row],[43922]]-Casos_PN_CORR[[#This Row],[43921]]</f>
        <v>0</v>
      </c>
      <c r="AC665">
        <f>+Casos_PN_CORR[[#This Row],[43923]]-Casos_PN_CORR[[#This Row],[43922]]</f>
        <v>0</v>
      </c>
      <c r="AD665">
        <f>+Casos_PN_CORR[[#This Row],[43924]]-Casos_PN_CORR[[#This Row],[43923]]</f>
        <v>0</v>
      </c>
      <c r="AE665">
        <f>+Casos_PN_CORR[[#This Row],[43925]]-Casos_PN_CORR[[#This Row],[43924]]</f>
        <v>0</v>
      </c>
      <c r="AF665">
        <f>+Casos_PN_CORR[[#This Row],[43926]]-Casos_PN_CORR[[#This Row],[43925]]</f>
        <v>0</v>
      </c>
      <c r="AG665">
        <f>+Casos_PN_CORR[[#This Row],[43927]]-Casos_PN_CORR[[#This Row],[43926]]</f>
        <v>0</v>
      </c>
      <c r="AH665">
        <f>+Casos_PN_CORR[[#This Row],[43928]]-Casos_PN_CORR[[#This Row],[43927]]</f>
        <v>0</v>
      </c>
      <c r="AI665">
        <f>+Casos_PN_CORR[[#This Row],[43929]]-Casos_PN_CORR[[#This Row],[43928]]</f>
        <v>0</v>
      </c>
      <c r="AJ665">
        <f>+Casos_PN_CORR[[#This Row],[43930]]-Casos_PN_CORR[[#This Row],[43929]]</f>
        <v>0</v>
      </c>
      <c r="AK665">
        <f>+Casos_PN_CORR[[#This Row],[43931]]-Casos_PN_CORR[[#This Row],[43930]]</f>
        <v>0</v>
      </c>
      <c r="AL665">
        <f>+Casos_PN_CORR[[#This Row],[43932]]-Casos_PN_CORR[[#This Row],[43931]]</f>
        <v>0</v>
      </c>
      <c r="AM665">
        <f>+Casos_PN_CORR[[#This Row],[43933]]-Casos_PN_CORR[[#This Row],[43932]]</f>
        <v>0</v>
      </c>
      <c r="AN665">
        <f>+Casos_PN_CORR[[#This Row],[43934]]-Casos_PN_CORR[[#This Row],[43933]]</f>
        <v>0</v>
      </c>
      <c r="AO665">
        <f>+Casos_PN_CORR[[#This Row],[43935]]-Casos_PN_CORR[[#This Row],[43934]]</f>
        <v>0</v>
      </c>
      <c r="AP665">
        <f>+Casos_PN_CORR[[#This Row],[43936]]-Casos_PN_CORR[[#This Row],[43935]]</f>
        <v>0</v>
      </c>
      <c r="AQ665">
        <f>+Casos_PN_CORR[[#This Row],[43937]]-Casos_PN_CORR[[#This Row],[43936]]</f>
        <v>0</v>
      </c>
      <c r="AR665">
        <f>+Casos_PN_CORR[[#This Row],[43938]]-Casos_PN_CORR[[#This Row],[43937]]</f>
        <v>0</v>
      </c>
      <c r="AS665">
        <f>+Casos_PN_CORR[[#This Row],[43939]]-Casos_PN_CORR[[#This Row],[43938]]</f>
        <v>0</v>
      </c>
      <c r="AT665">
        <f>+Casos_PN_CORR[[#This Row],[43940]]-Casos_PN_CORR[[#This Row],[43939]]</f>
        <v>0</v>
      </c>
      <c r="AU665">
        <f>+Casos_PN_CORR[[#This Row],[43941]]-Casos_PN_CORR[[#This Row],[43940]]</f>
        <v>0</v>
      </c>
      <c r="AV665">
        <f>+Casos_PN_CORR[[#This Row],[43942]]-Casos_PN_CORR[[#This Row],[43941]]</f>
        <v>0</v>
      </c>
      <c r="AW665">
        <f>+Casos_PN_CORR[[#This Row],[43943]]-Casos_PN_CORR[[#This Row],[43942]]</f>
        <v>0</v>
      </c>
      <c r="AX665">
        <f>+Casos_PN_CORR[[#This Row],[43944]]-Casos_PN_CORR[[#This Row],[43943]]</f>
        <v>0</v>
      </c>
      <c r="AY665">
        <f>+Casos_PN_CORR[[#This Row],[43945]]-Casos_PN_CORR[[#This Row],[43944]]</f>
        <v>0</v>
      </c>
      <c r="AZ665">
        <f>+Casos_PN_CORR[[#This Row],[43946]]-Casos_PN_CORR[[#This Row],[43945]]</f>
        <v>0</v>
      </c>
      <c r="BA665">
        <f>+Casos_PN_CORR[[#This Row],[43947]]-Casos_PN_CORR[[#This Row],[43946]]</f>
        <v>0</v>
      </c>
      <c r="BB665">
        <f>+Casos_PN_CORR[[#This Row],[43948]]-Casos_PN_CORR[[#This Row],[43947]]</f>
        <v>0</v>
      </c>
      <c r="BC665">
        <f>+Casos_PN_CORR[[#This Row],[43949]]-Casos_PN_CORR[[#This Row],[43948]]</f>
        <v>0</v>
      </c>
      <c r="BD665">
        <f>+Casos_PN_CORR[[#This Row],[43950]]-Casos_PN_CORR[[#This Row],[43949]]</f>
        <v>0</v>
      </c>
      <c r="BE665">
        <f>+Casos_PN_CORR[[#This Row],[43951]]-Casos_PN_CORR[[#This Row],[43950]]</f>
        <v>0</v>
      </c>
      <c r="BF665">
        <f>+Casos_PN_CORR[[#This Row],[43952]]-Casos_PN_CORR[[#This Row],[43951]]</f>
        <v>0</v>
      </c>
      <c r="BG665">
        <f>+Casos_PN_CORR[[#This Row],[43953]]-Casos_PN_CORR[[#This Row],[43952]]</f>
        <v>0</v>
      </c>
      <c r="BH665">
        <f>+Casos_PN_CORR[[#This Row],[43954]]-Casos_PN_CORR[[#This Row],[43953]]</f>
        <v>0</v>
      </c>
      <c r="BI665">
        <f>+Casos_PN_CORR[[#This Row],[43955]]-Casos_PN_CORR[[#This Row],[43954]]</f>
        <v>0</v>
      </c>
      <c r="BJ665">
        <f>+Casos_PN_CORR[[#This Row],[43956]]-Casos_PN_CORR[[#This Row],[43955]]</f>
        <v>0</v>
      </c>
      <c r="BK665">
        <f>+Casos_PN_CORR[[#This Row],[43957]]-Casos_PN_CORR[[#This Row],[43956]]</f>
        <v>0</v>
      </c>
      <c r="BL665">
        <f>+Casos_PN_CORR[[#This Row],[43958]]-Casos_PN_CORR[[#This Row],[43957]]</f>
        <v>0</v>
      </c>
      <c r="BM665">
        <f>+Casos_PN_CORR[[#This Row],[43959]]-Casos_PN_CORR[[#This Row],[43958]]</f>
        <v>0</v>
      </c>
      <c r="BN665">
        <f>+Casos_PN_CORR[[#This Row],[43960]]-Casos_PN_CORR[[#This Row],[43959]]</f>
        <v>0</v>
      </c>
      <c r="BO665">
        <f>+Casos_PN_CORR[[#This Row],[43961]]-Casos_PN_CORR[[#This Row],[43960]]</f>
        <v>0</v>
      </c>
      <c r="BP665">
        <f>+Casos_PN_CORR[[#This Row],[43962]]-Casos_PN_CORR[[#This Row],[43961]]</f>
        <v>0</v>
      </c>
      <c r="BQ665">
        <f>+Casos_PN_CORR[[#This Row],[43963]]-Casos_PN_CORR[[#This Row],[43962]]</f>
        <v>0</v>
      </c>
      <c r="BR665">
        <f>+Casos_PN_CORR[[#This Row],[43964]]-Casos_PN_CORR[[#This Row],[43963]]</f>
        <v>0</v>
      </c>
      <c r="BS665">
        <f>+Casos_PN_CORR[[#This Row],[43965]]-Casos_PN_CORR[[#This Row],[43964]]</f>
        <v>0</v>
      </c>
      <c r="BT665">
        <f>+Casos_PN_CORR[[#This Row],[43966]]-Casos_PN_CORR[[#This Row],[43965]]</f>
        <v>0</v>
      </c>
      <c r="BU665">
        <f>+Casos_PN_CORR[[#This Row],[43967]]-Casos_PN_CORR[[#This Row],[43966]]</f>
        <v>0</v>
      </c>
      <c r="BV665">
        <f>+Casos_PN_CORR[[#This Row],[43968]]-Casos_PN_CORR[[#This Row],[43967]]</f>
        <v>0</v>
      </c>
      <c r="BW665">
        <f>+Casos_PN_CORR[[#This Row],[43969]]-Casos_PN_CORR[[#This Row],[43968]]</f>
        <v>0</v>
      </c>
      <c r="BX665">
        <f>+Casos_PN_CORR[[#This Row],[43970]]-Casos_PN_CORR[[#This Row],[43969]]</f>
        <v>0</v>
      </c>
      <c r="BY665">
        <f>+Casos_PN_CORR[[#This Row],[43971]]-Casos_PN_CORR[[#This Row],[43970]]</f>
        <v>0</v>
      </c>
      <c r="BZ665">
        <f>+Casos_PN_CORR[[#This Row],[43972]]-Casos_PN_CORR[[#This Row],[43971]]</f>
        <v>0</v>
      </c>
      <c r="CA665">
        <f>+Casos_PN_CORR[[#This Row],[43973]]-Casos_PN_CORR[[#This Row],[43972]]</f>
        <v>0</v>
      </c>
      <c r="CB665">
        <f>+Casos_PN_CORR[[#This Row],[43974]]-Casos_PN_CORR[[#This Row],[43973]]</f>
        <v>0</v>
      </c>
      <c r="CC665">
        <f>+Casos_PN_CORR[[#This Row],[43975]]-Casos_PN_CORR[[#This Row],[43974]]</f>
        <v>0</v>
      </c>
      <c r="CD665">
        <f>+Casos_PN_CORR[[#This Row],[43976]]-Casos_PN_CORR[[#This Row],[43975]]</f>
        <v>0</v>
      </c>
      <c r="CE665">
        <f>+Casos_PN_CORR[[#This Row],[43977]]-Casos_PN_CORR[[#This Row],[43976]]</f>
        <v>0</v>
      </c>
      <c r="CF665">
        <f>+Casos_PN_CORR[[#This Row],[43978]]-Casos_PN_CORR[[#This Row],[43977]]</f>
        <v>0</v>
      </c>
      <c r="CG665">
        <f>+Casos_PN_CORR[[#This Row],[43979]]-Casos_PN_CORR[[#This Row],[43978]]</f>
        <v>0</v>
      </c>
      <c r="CH665">
        <f>+Casos_PN_CORR[[#This Row],[43980]]-Casos_PN_CORR[[#This Row],[43979]]</f>
        <v>0</v>
      </c>
      <c r="CI665">
        <f>+Casos_PN_CORR[[#This Row],[43981]]-Casos_PN_CORR[[#This Row],[43980]]</f>
        <v>0</v>
      </c>
      <c r="CJ665">
        <f>+Casos_PN_CORR[[#This Row],[43982]]-Casos_PN_CORR[[#This Row],[43981]]</f>
        <v>0</v>
      </c>
      <c r="CK665">
        <f>+Casos_PN_CORR[[#This Row],[43983]]-Casos_PN_CORR[[#This Row],[43982]]</f>
        <v>0</v>
      </c>
      <c r="CL665">
        <f>+Casos_PN_CORR[[#This Row],[43984]]-Casos_PN_CORR[[#This Row],[43983]]</f>
        <v>0</v>
      </c>
      <c r="CM665">
        <f>+Casos_PN_CORR[[#This Row],[43985]]-Casos_PN_CORR[[#This Row],[43984]]</f>
        <v>0</v>
      </c>
      <c r="CN665">
        <f>+Casos_PN_CORR[[#This Row],[43986]]-Casos_PN_CORR[[#This Row],[43985]]</f>
        <v>0</v>
      </c>
      <c r="CO665">
        <f>+Casos_PN_CORR[[#This Row],[43987]]-Casos_PN_CORR[[#This Row],[43986]]</f>
        <v>0</v>
      </c>
      <c r="CP665">
        <f>+Casos_PN_CORR[[#This Row],[43988]]-Casos_PN_CORR[[#This Row],[43987]]</f>
        <v>0</v>
      </c>
      <c r="CQ665">
        <f>+Casos_PN_CORR[[#This Row],[43989]]-Casos_PN_CORR[[#This Row],[43988]]</f>
        <v>0</v>
      </c>
      <c r="CR665">
        <f>+Casos_PN_CORR[[#This Row],[43990]]-Casos_PN_CORR[[#This Row],[43989]]</f>
        <v>0</v>
      </c>
      <c r="CS665">
        <f>+Casos_PN_CORR[[#This Row],[43991]]-Casos_PN_CORR[[#This Row],[43990]]</f>
        <v>0</v>
      </c>
      <c r="CT665">
        <f>+Casos_PN_CORR[[#This Row],[43992]]-Casos_PN_CORR[[#This Row],[43991]]</f>
        <v>0</v>
      </c>
      <c r="CU665">
        <f>+Casos_PN_CORR[[#This Row],[43993]]-Casos_PN_CORR[[#This Row],[43992]]</f>
        <v>0</v>
      </c>
    </row>
    <row r="666" spans="1:99" x14ac:dyDescent="0.3">
      <c r="A666">
        <v>90511</v>
      </c>
      <c r="B666" s="2" t="s">
        <v>114</v>
      </c>
      <c r="C666" s="2" t="s">
        <v>308</v>
      </c>
      <c r="D666" s="2" t="s">
        <v>779</v>
      </c>
      <c r="E666" s="4">
        <f t="shared" si="10"/>
        <v>0</v>
      </c>
      <c r="F666">
        <f>+Casos_PN_CORR[[#This Row],[43900]]</f>
        <v>0</v>
      </c>
      <c r="G666">
        <f>+Casos_PN_CORR[[#This Row],[43901]]-Casos_PN_CORR[[#This Row],[43900]]</f>
        <v>0</v>
      </c>
      <c r="H666">
        <f>+Casos_PN_CORR[[#This Row],[43902]]-Casos_PN_CORR[[#This Row],[43901]]</f>
        <v>0</v>
      </c>
      <c r="I666">
        <f>+Casos_PN_CORR[[#This Row],[43903]]-Casos_PN_CORR[[#This Row],[43902]]</f>
        <v>0</v>
      </c>
      <c r="J666">
        <f>+Casos_PN_CORR[[#This Row],[43904]]-Casos_PN_CORR[[#This Row],[43903]]</f>
        <v>0</v>
      </c>
      <c r="K666">
        <f>+Casos_PN_CORR[[#This Row],[43905]]-Casos_PN_CORR[[#This Row],[43904]]</f>
        <v>0</v>
      </c>
      <c r="L666">
        <f>+Casos_PN_CORR[[#This Row],[43906]]-Casos_PN_CORR[[#This Row],[43905]]</f>
        <v>0</v>
      </c>
      <c r="M666">
        <f>+Casos_PN_CORR[[#This Row],[43907]]-Casos_PN_CORR[[#This Row],[43906]]</f>
        <v>0</v>
      </c>
      <c r="N666">
        <f>+Casos_PN_CORR[[#This Row],[43908]]-Casos_PN_CORR[[#This Row],[43907]]</f>
        <v>0</v>
      </c>
      <c r="O666">
        <f>+Casos_PN_CORR[[#This Row],[43909]]-Casos_PN_CORR[[#This Row],[43908]]</f>
        <v>0</v>
      </c>
      <c r="P666">
        <f>+Casos_PN_CORR[[#This Row],[43910]]-Casos_PN_CORR[[#This Row],[43909]]</f>
        <v>0</v>
      </c>
      <c r="Q666">
        <f>+Casos_PN_CORR[[#This Row],[43911]]-Casos_PN_CORR[[#This Row],[43910]]</f>
        <v>0</v>
      </c>
      <c r="R666">
        <f>+Casos_PN_CORR[[#This Row],[43912]]-Casos_PN_CORR[[#This Row],[43911]]</f>
        <v>0</v>
      </c>
      <c r="S666">
        <f>+Casos_PN_CORR[[#This Row],[43913]]-Casos_PN_CORR[[#This Row],[43912]]</f>
        <v>0</v>
      </c>
      <c r="T666">
        <f>+Casos_PN_CORR[[#This Row],[43914]]-Casos_PN_CORR[[#This Row],[43913]]</f>
        <v>0</v>
      </c>
      <c r="U666">
        <f>+Casos_PN_CORR[[#This Row],[43915]]-Casos_PN_CORR[[#This Row],[43914]]</f>
        <v>0</v>
      </c>
      <c r="V666">
        <f>+Casos_PN_CORR[[#This Row],[43916]]-Casos_PN_CORR[[#This Row],[43915]]</f>
        <v>0</v>
      </c>
      <c r="W666">
        <f>+Casos_PN_CORR[[#This Row],[43917]]-Casos_PN_CORR[[#This Row],[43916]]</f>
        <v>0</v>
      </c>
      <c r="X666">
        <f>+Casos_PN_CORR[[#This Row],[43918]]-Casos_PN_CORR[[#This Row],[43917]]</f>
        <v>0</v>
      </c>
      <c r="Y666">
        <f>+Casos_PN_CORR[[#This Row],[43919]]-Casos_PN_CORR[[#This Row],[43918]]</f>
        <v>0</v>
      </c>
      <c r="Z666">
        <f>+Casos_PN_CORR[[#This Row],[43920]]-Casos_PN_CORR[[#This Row],[43919]]</f>
        <v>0</v>
      </c>
      <c r="AA666">
        <f>+Casos_PN_CORR[[#This Row],[43921]]-Casos_PN_CORR[[#This Row],[43920]]</f>
        <v>0</v>
      </c>
      <c r="AB666">
        <f>+Casos_PN_CORR[[#This Row],[43922]]-Casos_PN_CORR[[#This Row],[43921]]</f>
        <v>0</v>
      </c>
      <c r="AC666">
        <f>+Casos_PN_CORR[[#This Row],[43923]]-Casos_PN_CORR[[#This Row],[43922]]</f>
        <v>0</v>
      </c>
      <c r="AD666">
        <f>+Casos_PN_CORR[[#This Row],[43924]]-Casos_PN_CORR[[#This Row],[43923]]</f>
        <v>0</v>
      </c>
      <c r="AE666">
        <f>+Casos_PN_CORR[[#This Row],[43925]]-Casos_PN_CORR[[#This Row],[43924]]</f>
        <v>0</v>
      </c>
      <c r="AF666">
        <f>+Casos_PN_CORR[[#This Row],[43926]]-Casos_PN_CORR[[#This Row],[43925]]</f>
        <v>0</v>
      </c>
      <c r="AG666">
        <f>+Casos_PN_CORR[[#This Row],[43927]]-Casos_PN_CORR[[#This Row],[43926]]</f>
        <v>0</v>
      </c>
      <c r="AH666">
        <f>+Casos_PN_CORR[[#This Row],[43928]]-Casos_PN_CORR[[#This Row],[43927]]</f>
        <v>0</v>
      </c>
      <c r="AI666">
        <f>+Casos_PN_CORR[[#This Row],[43929]]-Casos_PN_CORR[[#This Row],[43928]]</f>
        <v>0</v>
      </c>
      <c r="AJ666">
        <f>+Casos_PN_CORR[[#This Row],[43930]]-Casos_PN_CORR[[#This Row],[43929]]</f>
        <v>0</v>
      </c>
      <c r="AK666">
        <f>+Casos_PN_CORR[[#This Row],[43931]]-Casos_PN_CORR[[#This Row],[43930]]</f>
        <v>0</v>
      </c>
      <c r="AL666">
        <f>+Casos_PN_CORR[[#This Row],[43932]]-Casos_PN_CORR[[#This Row],[43931]]</f>
        <v>0</v>
      </c>
      <c r="AM666">
        <f>+Casos_PN_CORR[[#This Row],[43933]]-Casos_PN_CORR[[#This Row],[43932]]</f>
        <v>0</v>
      </c>
      <c r="AN666">
        <f>+Casos_PN_CORR[[#This Row],[43934]]-Casos_PN_CORR[[#This Row],[43933]]</f>
        <v>0</v>
      </c>
      <c r="AO666">
        <f>+Casos_PN_CORR[[#This Row],[43935]]-Casos_PN_CORR[[#This Row],[43934]]</f>
        <v>0</v>
      </c>
      <c r="AP666">
        <f>+Casos_PN_CORR[[#This Row],[43936]]-Casos_PN_CORR[[#This Row],[43935]]</f>
        <v>0</v>
      </c>
      <c r="AQ666">
        <f>+Casos_PN_CORR[[#This Row],[43937]]-Casos_PN_CORR[[#This Row],[43936]]</f>
        <v>0</v>
      </c>
      <c r="AR666">
        <f>+Casos_PN_CORR[[#This Row],[43938]]-Casos_PN_CORR[[#This Row],[43937]]</f>
        <v>0</v>
      </c>
      <c r="AS666">
        <f>+Casos_PN_CORR[[#This Row],[43939]]-Casos_PN_CORR[[#This Row],[43938]]</f>
        <v>0</v>
      </c>
      <c r="AT666">
        <f>+Casos_PN_CORR[[#This Row],[43940]]-Casos_PN_CORR[[#This Row],[43939]]</f>
        <v>0</v>
      </c>
      <c r="AU666">
        <f>+Casos_PN_CORR[[#This Row],[43941]]-Casos_PN_CORR[[#This Row],[43940]]</f>
        <v>0</v>
      </c>
      <c r="AV666">
        <f>+Casos_PN_CORR[[#This Row],[43942]]-Casos_PN_CORR[[#This Row],[43941]]</f>
        <v>0</v>
      </c>
      <c r="AW666">
        <f>+Casos_PN_CORR[[#This Row],[43943]]-Casos_PN_CORR[[#This Row],[43942]]</f>
        <v>0</v>
      </c>
      <c r="AX666">
        <f>+Casos_PN_CORR[[#This Row],[43944]]-Casos_PN_CORR[[#This Row],[43943]]</f>
        <v>0</v>
      </c>
      <c r="AY666">
        <f>+Casos_PN_CORR[[#This Row],[43945]]-Casos_PN_CORR[[#This Row],[43944]]</f>
        <v>0</v>
      </c>
      <c r="AZ666">
        <f>+Casos_PN_CORR[[#This Row],[43946]]-Casos_PN_CORR[[#This Row],[43945]]</f>
        <v>0</v>
      </c>
      <c r="BA666">
        <f>+Casos_PN_CORR[[#This Row],[43947]]-Casos_PN_CORR[[#This Row],[43946]]</f>
        <v>0</v>
      </c>
      <c r="BB666">
        <f>+Casos_PN_CORR[[#This Row],[43948]]-Casos_PN_CORR[[#This Row],[43947]]</f>
        <v>0</v>
      </c>
      <c r="BC666">
        <f>+Casos_PN_CORR[[#This Row],[43949]]-Casos_PN_CORR[[#This Row],[43948]]</f>
        <v>0</v>
      </c>
      <c r="BD666">
        <f>+Casos_PN_CORR[[#This Row],[43950]]-Casos_PN_CORR[[#This Row],[43949]]</f>
        <v>0</v>
      </c>
      <c r="BE666">
        <f>+Casos_PN_CORR[[#This Row],[43951]]-Casos_PN_CORR[[#This Row],[43950]]</f>
        <v>0</v>
      </c>
      <c r="BF666">
        <f>+Casos_PN_CORR[[#This Row],[43952]]-Casos_PN_CORR[[#This Row],[43951]]</f>
        <v>0</v>
      </c>
      <c r="BG666">
        <f>+Casos_PN_CORR[[#This Row],[43953]]-Casos_PN_CORR[[#This Row],[43952]]</f>
        <v>0</v>
      </c>
      <c r="BH666">
        <f>+Casos_PN_CORR[[#This Row],[43954]]-Casos_PN_CORR[[#This Row],[43953]]</f>
        <v>0</v>
      </c>
      <c r="BI666">
        <f>+Casos_PN_CORR[[#This Row],[43955]]-Casos_PN_CORR[[#This Row],[43954]]</f>
        <v>0</v>
      </c>
      <c r="BJ666">
        <f>+Casos_PN_CORR[[#This Row],[43956]]-Casos_PN_CORR[[#This Row],[43955]]</f>
        <v>0</v>
      </c>
      <c r="BK666">
        <f>+Casos_PN_CORR[[#This Row],[43957]]-Casos_PN_CORR[[#This Row],[43956]]</f>
        <v>0</v>
      </c>
      <c r="BL666">
        <f>+Casos_PN_CORR[[#This Row],[43958]]-Casos_PN_CORR[[#This Row],[43957]]</f>
        <v>0</v>
      </c>
      <c r="BM666">
        <f>+Casos_PN_CORR[[#This Row],[43959]]-Casos_PN_CORR[[#This Row],[43958]]</f>
        <v>0</v>
      </c>
      <c r="BN666">
        <f>+Casos_PN_CORR[[#This Row],[43960]]-Casos_PN_CORR[[#This Row],[43959]]</f>
        <v>0</v>
      </c>
      <c r="BO666">
        <f>+Casos_PN_CORR[[#This Row],[43961]]-Casos_PN_CORR[[#This Row],[43960]]</f>
        <v>0</v>
      </c>
      <c r="BP666">
        <f>+Casos_PN_CORR[[#This Row],[43962]]-Casos_PN_CORR[[#This Row],[43961]]</f>
        <v>0</v>
      </c>
      <c r="BQ666">
        <f>+Casos_PN_CORR[[#This Row],[43963]]-Casos_PN_CORR[[#This Row],[43962]]</f>
        <v>0</v>
      </c>
      <c r="BR666">
        <f>+Casos_PN_CORR[[#This Row],[43964]]-Casos_PN_CORR[[#This Row],[43963]]</f>
        <v>0</v>
      </c>
      <c r="BS666">
        <f>+Casos_PN_CORR[[#This Row],[43965]]-Casos_PN_CORR[[#This Row],[43964]]</f>
        <v>0</v>
      </c>
      <c r="BT666">
        <f>+Casos_PN_CORR[[#This Row],[43966]]-Casos_PN_CORR[[#This Row],[43965]]</f>
        <v>0</v>
      </c>
      <c r="BU666">
        <f>+Casos_PN_CORR[[#This Row],[43967]]-Casos_PN_CORR[[#This Row],[43966]]</f>
        <v>0</v>
      </c>
      <c r="BV666">
        <f>+Casos_PN_CORR[[#This Row],[43968]]-Casos_PN_CORR[[#This Row],[43967]]</f>
        <v>0</v>
      </c>
      <c r="BW666">
        <f>+Casos_PN_CORR[[#This Row],[43969]]-Casos_PN_CORR[[#This Row],[43968]]</f>
        <v>0</v>
      </c>
      <c r="BX666">
        <f>+Casos_PN_CORR[[#This Row],[43970]]-Casos_PN_CORR[[#This Row],[43969]]</f>
        <v>0</v>
      </c>
      <c r="BY666">
        <f>+Casos_PN_CORR[[#This Row],[43971]]-Casos_PN_CORR[[#This Row],[43970]]</f>
        <v>0</v>
      </c>
      <c r="BZ666">
        <f>+Casos_PN_CORR[[#This Row],[43972]]-Casos_PN_CORR[[#This Row],[43971]]</f>
        <v>0</v>
      </c>
      <c r="CA666">
        <f>+Casos_PN_CORR[[#This Row],[43973]]-Casos_PN_CORR[[#This Row],[43972]]</f>
        <v>0</v>
      </c>
      <c r="CB666">
        <f>+Casos_PN_CORR[[#This Row],[43974]]-Casos_PN_CORR[[#This Row],[43973]]</f>
        <v>0</v>
      </c>
      <c r="CC666">
        <f>+Casos_PN_CORR[[#This Row],[43975]]-Casos_PN_CORR[[#This Row],[43974]]</f>
        <v>0</v>
      </c>
      <c r="CD666">
        <f>+Casos_PN_CORR[[#This Row],[43976]]-Casos_PN_CORR[[#This Row],[43975]]</f>
        <v>0</v>
      </c>
      <c r="CE666">
        <f>+Casos_PN_CORR[[#This Row],[43977]]-Casos_PN_CORR[[#This Row],[43976]]</f>
        <v>0</v>
      </c>
      <c r="CF666">
        <f>+Casos_PN_CORR[[#This Row],[43978]]-Casos_PN_CORR[[#This Row],[43977]]</f>
        <v>0</v>
      </c>
      <c r="CG666">
        <f>+Casos_PN_CORR[[#This Row],[43979]]-Casos_PN_CORR[[#This Row],[43978]]</f>
        <v>0</v>
      </c>
      <c r="CH666">
        <f>+Casos_PN_CORR[[#This Row],[43980]]-Casos_PN_CORR[[#This Row],[43979]]</f>
        <v>0</v>
      </c>
      <c r="CI666">
        <f>+Casos_PN_CORR[[#This Row],[43981]]-Casos_PN_CORR[[#This Row],[43980]]</f>
        <v>0</v>
      </c>
      <c r="CJ666">
        <f>+Casos_PN_CORR[[#This Row],[43982]]-Casos_PN_CORR[[#This Row],[43981]]</f>
        <v>0</v>
      </c>
      <c r="CK666">
        <f>+Casos_PN_CORR[[#This Row],[43983]]-Casos_PN_CORR[[#This Row],[43982]]</f>
        <v>0</v>
      </c>
      <c r="CL666">
        <f>+Casos_PN_CORR[[#This Row],[43984]]-Casos_PN_CORR[[#This Row],[43983]]</f>
        <v>0</v>
      </c>
      <c r="CM666">
        <f>+Casos_PN_CORR[[#This Row],[43985]]-Casos_PN_CORR[[#This Row],[43984]]</f>
        <v>0</v>
      </c>
      <c r="CN666">
        <f>+Casos_PN_CORR[[#This Row],[43986]]-Casos_PN_CORR[[#This Row],[43985]]</f>
        <v>0</v>
      </c>
      <c r="CO666">
        <f>+Casos_PN_CORR[[#This Row],[43987]]-Casos_PN_CORR[[#This Row],[43986]]</f>
        <v>0</v>
      </c>
      <c r="CP666">
        <f>+Casos_PN_CORR[[#This Row],[43988]]-Casos_PN_CORR[[#This Row],[43987]]</f>
        <v>0</v>
      </c>
      <c r="CQ666">
        <f>+Casos_PN_CORR[[#This Row],[43989]]-Casos_PN_CORR[[#This Row],[43988]]</f>
        <v>0</v>
      </c>
      <c r="CR666">
        <f>+Casos_PN_CORR[[#This Row],[43990]]-Casos_PN_CORR[[#This Row],[43989]]</f>
        <v>0</v>
      </c>
      <c r="CS666">
        <f>+Casos_PN_CORR[[#This Row],[43991]]-Casos_PN_CORR[[#This Row],[43990]]</f>
        <v>0</v>
      </c>
      <c r="CT666">
        <f>+Casos_PN_CORR[[#This Row],[43992]]-Casos_PN_CORR[[#This Row],[43991]]</f>
        <v>0</v>
      </c>
      <c r="CU666">
        <f>+Casos_PN_CORR[[#This Row],[43993]]-Casos_PN_CORR[[#This Row],[43992]]</f>
        <v>0</v>
      </c>
    </row>
    <row r="667" spans="1:99" x14ac:dyDescent="0.3">
      <c r="A667">
        <v>130311</v>
      </c>
      <c r="B667" s="2" t="s">
        <v>102</v>
      </c>
      <c r="C667" s="2" t="s">
        <v>222</v>
      </c>
      <c r="D667" s="2" t="s">
        <v>443</v>
      </c>
      <c r="E667" s="4">
        <f t="shared" si="10"/>
        <v>0</v>
      </c>
      <c r="F667">
        <f>+Casos_PN_CORR[[#This Row],[43900]]</f>
        <v>0</v>
      </c>
      <c r="G667">
        <f>+Casos_PN_CORR[[#This Row],[43901]]-Casos_PN_CORR[[#This Row],[43900]]</f>
        <v>0</v>
      </c>
      <c r="H667">
        <f>+Casos_PN_CORR[[#This Row],[43902]]-Casos_PN_CORR[[#This Row],[43901]]</f>
        <v>0</v>
      </c>
      <c r="I667">
        <f>+Casos_PN_CORR[[#This Row],[43903]]-Casos_PN_CORR[[#This Row],[43902]]</f>
        <v>0</v>
      </c>
      <c r="J667">
        <f>+Casos_PN_CORR[[#This Row],[43904]]-Casos_PN_CORR[[#This Row],[43903]]</f>
        <v>0</v>
      </c>
      <c r="K667">
        <f>+Casos_PN_CORR[[#This Row],[43905]]-Casos_PN_CORR[[#This Row],[43904]]</f>
        <v>0</v>
      </c>
      <c r="L667">
        <f>+Casos_PN_CORR[[#This Row],[43906]]-Casos_PN_CORR[[#This Row],[43905]]</f>
        <v>0</v>
      </c>
      <c r="M667">
        <f>+Casos_PN_CORR[[#This Row],[43907]]-Casos_PN_CORR[[#This Row],[43906]]</f>
        <v>0</v>
      </c>
      <c r="N667">
        <f>+Casos_PN_CORR[[#This Row],[43908]]-Casos_PN_CORR[[#This Row],[43907]]</f>
        <v>0</v>
      </c>
      <c r="O667">
        <f>+Casos_PN_CORR[[#This Row],[43909]]-Casos_PN_CORR[[#This Row],[43908]]</f>
        <v>0</v>
      </c>
      <c r="P667">
        <f>+Casos_PN_CORR[[#This Row],[43910]]-Casos_PN_CORR[[#This Row],[43909]]</f>
        <v>0</v>
      </c>
      <c r="Q667">
        <f>+Casos_PN_CORR[[#This Row],[43911]]-Casos_PN_CORR[[#This Row],[43910]]</f>
        <v>0</v>
      </c>
      <c r="R667">
        <f>+Casos_PN_CORR[[#This Row],[43912]]-Casos_PN_CORR[[#This Row],[43911]]</f>
        <v>0</v>
      </c>
      <c r="S667">
        <f>+Casos_PN_CORR[[#This Row],[43913]]-Casos_PN_CORR[[#This Row],[43912]]</f>
        <v>0</v>
      </c>
      <c r="T667">
        <f>+Casos_PN_CORR[[#This Row],[43914]]-Casos_PN_CORR[[#This Row],[43913]]</f>
        <v>0</v>
      </c>
      <c r="U667">
        <f>+Casos_PN_CORR[[#This Row],[43915]]-Casos_PN_CORR[[#This Row],[43914]]</f>
        <v>0</v>
      </c>
      <c r="V667">
        <f>+Casos_PN_CORR[[#This Row],[43916]]-Casos_PN_CORR[[#This Row],[43915]]</f>
        <v>0</v>
      </c>
      <c r="W667">
        <f>+Casos_PN_CORR[[#This Row],[43917]]-Casos_PN_CORR[[#This Row],[43916]]</f>
        <v>0</v>
      </c>
      <c r="X667">
        <f>+Casos_PN_CORR[[#This Row],[43918]]-Casos_PN_CORR[[#This Row],[43917]]</f>
        <v>0</v>
      </c>
      <c r="Y667">
        <f>+Casos_PN_CORR[[#This Row],[43919]]-Casos_PN_CORR[[#This Row],[43918]]</f>
        <v>0</v>
      </c>
      <c r="Z667">
        <f>+Casos_PN_CORR[[#This Row],[43920]]-Casos_PN_CORR[[#This Row],[43919]]</f>
        <v>0</v>
      </c>
      <c r="AA667">
        <f>+Casos_PN_CORR[[#This Row],[43921]]-Casos_PN_CORR[[#This Row],[43920]]</f>
        <v>0</v>
      </c>
      <c r="AB667">
        <f>+Casos_PN_CORR[[#This Row],[43922]]-Casos_PN_CORR[[#This Row],[43921]]</f>
        <v>0</v>
      </c>
      <c r="AC667">
        <f>+Casos_PN_CORR[[#This Row],[43923]]-Casos_PN_CORR[[#This Row],[43922]]</f>
        <v>0</v>
      </c>
      <c r="AD667">
        <f>+Casos_PN_CORR[[#This Row],[43924]]-Casos_PN_CORR[[#This Row],[43923]]</f>
        <v>0</v>
      </c>
      <c r="AE667">
        <f>+Casos_PN_CORR[[#This Row],[43925]]-Casos_PN_CORR[[#This Row],[43924]]</f>
        <v>0</v>
      </c>
      <c r="AF667">
        <f>+Casos_PN_CORR[[#This Row],[43926]]-Casos_PN_CORR[[#This Row],[43925]]</f>
        <v>0</v>
      </c>
      <c r="AG667">
        <f>+Casos_PN_CORR[[#This Row],[43927]]-Casos_PN_CORR[[#This Row],[43926]]</f>
        <v>0</v>
      </c>
      <c r="AH667">
        <f>+Casos_PN_CORR[[#This Row],[43928]]-Casos_PN_CORR[[#This Row],[43927]]</f>
        <v>0</v>
      </c>
      <c r="AI667">
        <f>+Casos_PN_CORR[[#This Row],[43929]]-Casos_PN_CORR[[#This Row],[43928]]</f>
        <v>0</v>
      </c>
      <c r="AJ667">
        <f>+Casos_PN_CORR[[#This Row],[43930]]-Casos_PN_CORR[[#This Row],[43929]]</f>
        <v>0</v>
      </c>
      <c r="AK667">
        <f>+Casos_PN_CORR[[#This Row],[43931]]-Casos_PN_CORR[[#This Row],[43930]]</f>
        <v>0</v>
      </c>
      <c r="AL667">
        <f>+Casos_PN_CORR[[#This Row],[43932]]-Casos_PN_CORR[[#This Row],[43931]]</f>
        <v>0</v>
      </c>
      <c r="AM667">
        <f>+Casos_PN_CORR[[#This Row],[43933]]-Casos_PN_CORR[[#This Row],[43932]]</f>
        <v>0</v>
      </c>
      <c r="AN667">
        <f>+Casos_PN_CORR[[#This Row],[43934]]-Casos_PN_CORR[[#This Row],[43933]]</f>
        <v>0</v>
      </c>
      <c r="AO667">
        <f>+Casos_PN_CORR[[#This Row],[43935]]-Casos_PN_CORR[[#This Row],[43934]]</f>
        <v>0</v>
      </c>
      <c r="AP667">
        <f>+Casos_PN_CORR[[#This Row],[43936]]-Casos_PN_CORR[[#This Row],[43935]]</f>
        <v>0</v>
      </c>
      <c r="AQ667">
        <f>+Casos_PN_CORR[[#This Row],[43937]]-Casos_PN_CORR[[#This Row],[43936]]</f>
        <v>0</v>
      </c>
      <c r="AR667">
        <f>+Casos_PN_CORR[[#This Row],[43938]]-Casos_PN_CORR[[#This Row],[43937]]</f>
        <v>0</v>
      </c>
      <c r="AS667">
        <f>+Casos_PN_CORR[[#This Row],[43939]]-Casos_PN_CORR[[#This Row],[43938]]</f>
        <v>0</v>
      </c>
      <c r="AT667">
        <f>+Casos_PN_CORR[[#This Row],[43940]]-Casos_PN_CORR[[#This Row],[43939]]</f>
        <v>0</v>
      </c>
      <c r="AU667">
        <f>+Casos_PN_CORR[[#This Row],[43941]]-Casos_PN_CORR[[#This Row],[43940]]</f>
        <v>0</v>
      </c>
      <c r="AV667">
        <f>+Casos_PN_CORR[[#This Row],[43942]]-Casos_PN_CORR[[#This Row],[43941]]</f>
        <v>0</v>
      </c>
      <c r="AW667">
        <f>+Casos_PN_CORR[[#This Row],[43943]]-Casos_PN_CORR[[#This Row],[43942]]</f>
        <v>0</v>
      </c>
      <c r="AX667">
        <f>+Casos_PN_CORR[[#This Row],[43944]]-Casos_PN_CORR[[#This Row],[43943]]</f>
        <v>0</v>
      </c>
      <c r="AY667">
        <f>+Casos_PN_CORR[[#This Row],[43945]]-Casos_PN_CORR[[#This Row],[43944]]</f>
        <v>0</v>
      </c>
      <c r="AZ667">
        <f>+Casos_PN_CORR[[#This Row],[43946]]-Casos_PN_CORR[[#This Row],[43945]]</f>
        <v>0</v>
      </c>
      <c r="BA667">
        <f>+Casos_PN_CORR[[#This Row],[43947]]-Casos_PN_CORR[[#This Row],[43946]]</f>
        <v>0</v>
      </c>
      <c r="BB667">
        <f>+Casos_PN_CORR[[#This Row],[43948]]-Casos_PN_CORR[[#This Row],[43947]]</f>
        <v>0</v>
      </c>
      <c r="BC667">
        <f>+Casos_PN_CORR[[#This Row],[43949]]-Casos_PN_CORR[[#This Row],[43948]]</f>
        <v>0</v>
      </c>
      <c r="BD667">
        <f>+Casos_PN_CORR[[#This Row],[43950]]-Casos_PN_CORR[[#This Row],[43949]]</f>
        <v>0</v>
      </c>
      <c r="BE667">
        <f>+Casos_PN_CORR[[#This Row],[43951]]-Casos_PN_CORR[[#This Row],[43950]]</f>
        <v>0</v>
      </c>
      <c r="BF667">
        <f>+Casos_PN_CORR[[#This Row],[43952]]-Casos_PN_CORR[[#This Row],[43951]]</f>
        <v>0</v>
      </c>
      <c r="BG667">
        <f>+Casos_PN_CORR[[#This Row],[43953]]-Casos_PN_CORR[[#This Row],[43952]]</f>
        <v>0</v>
      </c>
      <c r="BH667">
        <f>+Casos_PN_CORR[[#This Row],[43954]]-Casos_PN_CORR[[#This Row],[43953]]</f>
        <v>0</v>
      </c>
      <c r="BI667">
        <f>+Casos_PN_CORR[[#This Row],[43955]]-Casos_PN_CORR[[#This Row],[43954]]</f>
        <v>0</v>
      </c>
      <c r="BJ667">
        <f>+Casos_PN_CORR[[#This Row],[43956]]-Casos_PN_CORR[[#This Row],[43955]]</f>
        <v>0</v>
      </c>
      <c r="BK667">
        <f>+Casos_PN_CORR[[#This Row],[43957]]-Casos_PN_CORR[[#This Row],[43956]]</f>
        <v>0</v>
      </c>
      <c r="BL667">
        <f>+Casos_PN_CORR[[#This Row],[43958]]-Casos_PN_CORR[[#This Row],[43957]]</f>
        <v>0</v>
      </c>
      <c r="BM667">
        <f>+Casos_PN_CORR[[#This Row],[43959]]-Casos_PN_CORR[[#This Row],[43958]]</f>
        <v>0</v>
      </c>
      <c r="BN667">
        <f>+Casos_PN_CORR[[#This Row],[43960]]-Casos_PN_CORR[[#This Row],[43959]]</f>
        <v>0</v>
      </c>
      <c r="BO667">
        <f>+Casos_PN_CORR[[#This Row],[43961]]-Casos_PN_CORR[[#This Row],[43960]]</f>
        <v>0</v>
      </c>
      <c r="BP667">
        <f>+Casos_PN_CORR[[#This Row],[43962]]-Casos_PN_CORR[[#This Row],[43961]]</f>
        <v>0</v>
      </c>
      <c r="BQ667">
        <f>+Casos_PN_CORR[[#This Row],[43963]]-Casos_PN_CORR[[#This Row],[43962]]</f>
        <v>0</v>
      </c>
      <c r="BR667">
        <f>+Casos_PN_CORR[[#This Row],[43964]]-Casos_PN_CORR[[#This Row],[43963]]</f>
        <v>0</v>
      </c>
      <c r="BS667">
        <f>+Casos_PN_CORR[[#This Row],[43965]]-Casos_PN_CORR[[#This Row],[43964]]</f>
        <v>0</v>
      </c>
      <c r="BT667">
        <f>+Casos_PN_CORR[[#This Row],[43966]]-Casos_PN_CORR[[#This Row],[43965]]</f>
        <v>0</v>
      </c>
      <c r="BU667">
        <f>+Casos_PN_CORR[[#This Row],[43967]]-Casos_PN_CORR[[#This Row],[43966]]</f>
        <v>0</v>
      </c>
      <c r="BV667">
        <f>+Casos_PN_CORR[[#This Row],[43968]]-Casos_PN_CORR[[#This Row],[43967]]</f>
        <v>0</v>
      </c>
      <c r="BW667">
        <f>+Casos_PN_CORR[[#This Row],[43969]]-Casos_PN_CORR[[#This Row],[43968]]</f>
        <v>0</v>
      </c>
      <c r="BX667">
        <f>+Casos_PN_CORR[[#This Row],[43970]]-Casos_PN_CORR[[#This Row],[43969]]</f>
        <v>0</v>
      </c>
      <c r="BY667">
        <f>+Casos_PN_CORR[[#This Row],[43971]]-Casos_PN_CORR[[#This Row],[43970]]</f>
        <v>0</v>
      </c>
      <c r="BZ667">
        <f>+Casos_PN_CORR[[#This Row],[43972]]-Casos_PN_CORR[[#This Row],[43971]]</f>
        <v>0</v>
      </c>
      <c r="CA667">
        <f>+Casos_PN_CORR[[#This Row],[43973]]-Casos_PN_CORR[[#This Row],[43972]]</f>
        <v>0</v>
      </c>
      <c r="CB667">
        <f>+Casos_PN_CORR[[#This Row],[43974]]-Casos_PN_CORR[[#This Row],[43973]]</f>
        <v>0</v>
      </c>
      <c r="CC667">
        <f>+Casos_PN_CORR[[#This Row],[43975]]-Casos_PN_CORR[[#This Row],[43974]]</f>
        <v>0</v>
      </c>
      <c r="CD667">
        <f>+Casos_PN_CORR[[#This Row],[43976]]-Casos_PN_CORR[[#This Row],[43975]]</f>
        <v>0</v>
      </c>
      <c r="CE667">
        <f>+Casos_PN_CORR[[#This Row],[43977]]-Casos_PN_CORR[[#This Row],[43976]]</f>
        <v>0</v>
      </c>
      <c r="CF667">
        <f>+Casos_PN_CORR[[#This Row],[43978]]-Casos_PN_CORR[[#This Row],[43977]]</f>
        <v>0</v>
      </c>
      <c r="CG667">
        <f>+Casos_PN_CORR[[#This Row],[43979]]-Casos_PN_CORR[[#This Row],[43978]]</f>
        <v>0</v>
      </c>
      <c r="CH667">
        <f>+Casos_PN_CORR[[#This Row],[43980]]-Casos_PN_CORR[[#This Row],[43979]]</f>
        <v>0</v>
      </c>
      <c r="CI667">
        <f>+Casos_PN_CORR[[#This Row],[43981]]-Casos_PN_CORR[[#This Row],[43980]]</f>
        <v>0</v>
      </c>
      <c r="CJ667">
        <f>+Casos_PN_CORR[[#This Row],[43982]]-Casos_PN_CORR[[#This Row],[43981]]</f>
        <v>0</v>
      </c>
      <c r="CK667">
        <f>+Casos_PN_CORR[[#This Row],[43983]]-Casos_PN_CORR[[#This Row],[43982]]</f>
        <v>0</v>
      </c>
      <c r="CL667">
        <f>+Casos_PN_CORR[[#This Row],[43984]]-Casos_PN_CORR[[#This Row],[43983]]</f>
        <v>0</v>
      </c>
      <c r="CM667">
        <f>+Casos_PN_CORR[[#This Row],[43985]]-Casos_PN_CORR[[#This Row],[43984]]</f>
        <v>0</v>
      </c>
      <c r="CN667">
        <f>+Casos_PN_CORR[[#This Row],[43986]]-Casos_PN_CORR[[#This Row],[43985]]</f>
        <v>0</v>
      </c>
      <c r="CO667">
        <f>+Casos_PN_CORR[[#This Row],[43987]]-Casos_PN_CORR[[#This Row],[43986]]</f>
        <v>0</v>
      </c>
      <c r="CP667">
        <f>+Casos_PN_CORR[[#This Row],[43988]]-Casos_PN_CORR[[#This Row],[43987]]</f>
        <v>0</v>
      </c>
      <c r="CQ667">
        <f>+Casos_PN_CORR[[#This Row],[43989]]-Casos_PN_CORR[[#This Row],[43988]]</f>
        <v>0</v>
      </c>
      <c r="CR667">
        <f>+Casos_PN_CORR[[#This Row],[43990]]-Casos_PN_CORR[[#This Row],[43989]]</f>
        <v>0</v>
      </c>
      <c r="CS667">
        <f>+Casos_PN_CORR[[#This Row],[43991]]-Casos_PN_CORR[[#This Row],[43990]]</f>
        <v>0</v>
      </c>
      <c r="CT667">
        <f>+Casos_PN_CORR[[#This Row],[43992]]-Casos_PN_CORR[[#This Row],[43991]]</f>
        <v>0</v>
      </c>
      <c r="CU667">
        <f>+Casos_PN_CORR[[#This Row],[43993]]-Casos_PN_CORR[[#This Row],[43992]]</f>
        <v>0</v>
      </c>
    </row>
    <row r="668" spans="1:99" x14ac:dyDescent="0.3">
      <c r="A668">
        <v>70314</v>
      </c>
      <c r="B668" s="2" t="s">
        <v>268</v>
      </c>
      <c r="C668" s="2" t="s">
        <v>268</v>
      </c>
      <c r="D668" s="2" t="s">
        <v>780</v>
      </c>
      <c r="E668" s="4">
        <f t="shared" si="10"/>
        <v>0</v>
      </c>
      <c r="F668">
        <f>+Casos_PN_CORR[[#This Row],[43900]]</f>
        <v>0</v>
      </c>
      <c r="G668">
        <f>+Casos_PN_CORR[[#This Row],[43901]]-Casos_PN_CORR[[#This Row],[43900]]</f>
        <v>0</v>
      </c>
      <c r="H668">
        <f>+Casos_PN_CORR[[#This Row],[43902]]-Casos_PN_CORR[[#This Row],[43901]]</f>
        <v>0</v>
      </c>
      <c r="I668">
        <f>+Casos_PN_CORR[[#This Row],[43903]]-Casos_PN_CORR[[#This Row],[43902]]</f>
        <v>0</v>
      </c>
      <c r="J668">
        <f>+Casos_PN_CORR[[#This Row],[43904]]-Casos_PN_CORR[[#This Row],[43903]]</f>
        <v>0</v>
      </c>
      <c r="K668">
        <f>+Casos_PN_CORR[[#This Row],[43905]]-Casos_PN_CORR[[#This Row],[43904]]</f>
        <v>0</v>
      </c>
      <c r="L668">
        <f>+Casos_PN_CORR[[#This Row],[43906]]-Casos_PN_CORR[[#This Row],[43905]]</f>
        <v>0</v>
      </c>
      <c r="M668">
        <f>+Casos_PN_CORR[[#This Row],[43907]]-Casos_PN_CORR[[#This Row],[43906]]</f>
        <v>0</v>
      </c>
      <c r="N668">
        <f>+Casos_PN_CORR[[#This Row],[43908]]-Casos_PN_CORR[[#This Row],[43907]]</f>
        <v>0</v>
      </c>
      <c r="O668">
        <f>+Casos_PN_CORR[[#This Row],[43909]]-Casos_PN_CORR[[#This Row],[43908]]</f>
        <v>0</v>
      </c>
      <c r="P668">
        <f>+Casos_PN_CORR[[#This Row],[43910]]-Casos_PN_CORR[[#This Row],[43909]]</f>
        <v>0</v>
      </c>
      <c r="Q668">
        <f>+Casos_PN_CORR[[#This Row],[43911]]-Casos_PN_CORR[[#This Row],[43910]]</f>
        <v>0</v>
      </c>
      <c r="R668">
        <f>+Casos_PN_CORR[[#This Row],[43912]]-Casos_PN_CORR[[#This Row],[43911]]</f>
        <v>0</v>
      </c>
      <c r="S668">
        <f>+Casos_PN_CORR[[#This Row],[43913]]-Casos_PN_CORR[[#This Row],[43912]]</f>
        <v>0</v>
      </c>
      <c r="T668">
        <f>+Casos_PN_CORR[[#This Row],[43914]]-Casos_PN_CORR[[#This Row],[43913]]</f>
        <v>0</v>
      </c>
      <c r="U668">
        <f>+Casos_PN_CORR[[#This Row],[43915]]-Casos_PN_CORR[[#This Row],[43914]]</f>
        <v>0</v>
      </c>
      <c r="V668">
        <f>+Casos_PN_CORR[[#This Row],[43916]]-Casos_PN_CORR[[#This Row],[43915]]</f>
        <v>0</v>
      </c>
      <c r="W668">
        <f>+Casos_PN_CORR[[#This Row],[43917]]-Casos_PN_CORR[[#This Row],[43916]]</f>
        <v>0</v>
      </c>
      <c r="X668">
        <f>+Casos_PN_CORR[[#This Row],[43918]]-Casos_PN_CORR[[#This Row],[43917]]</f>
        <v>0</v>
      </c>
      <c r="Y668">
        <f>+Casos_PN_CORR[[#This Row],[43919]]-Casos_PN_CORR[[#This Row],[43918]]</f>
        <v>0</v>
      </c>
      <c r="Z668">
        <f>+Casos_PN_CORR[[#This Row],[43920]]-Casos_PN_CORR[[#This Row],[43919]]</f>
        <v>0</v>
      </c>
      <c r="AA668">
        <f>+Casos_PN_CORR[[#This Row],[43921]]-Casos_PN_CORR[[#This Row],[43920]]</f>
        <v>0</v>
      </c>
      <c r="AB668">
        <f>+Casos_PN_CORR[[#This Row],[43922]]-Casos_PN_CORR[[#This Row],[43921]]</f>
        <v>0</v>
      </c>
      <c r="AC668">
        <f>+Casos_PN_CORR[[#This Row],[43923]]-Casos_PN_CORR[[#This Row],[43922]]</f>
        <v>0</v>
      </c>
      <c r="AD668">
        <f>+Casos_PN_CORR[[#This Row],[43924]]-Casos_PN_CORR[[#This Row],[43923]]</f>
        <v>0</v>
      </c>
      <c r="AE668">
        <f>+Casos_PN_CORR[[#This Row],[43925]]-Casos_PN_CORR[[#This Row],[43924]]</f>
        <v>0</v>
      </c>
      <c r="AF668">
        <f>+Casos_PN_CORR[[#This Row],[43926]]-Casos_PN_CORR[[#This Row],[43925]]</f>
        <v>0</v>
      </c>
      <c r="AG668">
        <f>+Casos_PN_CORR[[#This Row],[43927]]-Casos_PN_CORR[[#This Row],[43926]]</f>
        <v>0</v>
      </c>
      <c r="AH668">
        <f>+Casos_PN_CORR[[#This Row],[43928]]-Casos_PN_CORR[[#This Row],[43927]]</f>
        <v>0</v>
      </c>
      <c r="AI668">
        <f>+Casos_PN_CORR[[#This Row],[43929]]-Casos_PN_CORR[[#This Row],[43928]]</f>
        <v>0</v>
      </c>
      <c r="AJ668">
        <f>+Casos_PN_CORR[[#This Row],[43930]]-Casos_PN_CORR[[#This Row],[43929]]</f>
        <v>0</v>
      </c>
      <c r="AK668">
        <f>+Casos_PN_CORR[[#This Row],[43931]]-Casos_PN_CORR[[#This Row],[43930]]</f>
        <v>0</v>
      </c>
      <c r="AL668">
        <f>+Casos_PN_CORR[[#This Row],[43932]]-Casos_PN_CORR[[#This Row],[43931]]</f>
        <v>0</v>
      </c>
      <c r="AM668">
        <f>+Casos_PN_CORR[[#This Row],[43933]]-Casos_PN_CORR[[#This Row],[43932]]</f>
        <v>0</v>
      </c>
      <c r="AN668">
        <f>+Casos_PN_CORR[[#This Row],[43934]]-Casos_PN_CORR[[#This Row],[43933]]</f>
        <v>0</v>
      </c>
      <c r="AO668">
        <f>+Casos_PN_CORR[[#This Row],[43935]]-Casos_PN_CORR[[#This Row],[43934]]</f>
        <v>0</v>
      </c>
      <c r="AP668">
        <f>+Casos_PN_CORR[[#This Row],[43936]]-Casos_PN_CORR[[#This Row],[43935]]</f>
        <v>0</v>
      </c>
      <c r="AQ668">
        <f>+Casos_PN_CORR[[#This Row],[43937]]-Casos_PN_CORR[[#This Row],[43936]]</f>
        <v>0</v>
      </c>
      <c r="AR668">
        <f>+Casos_PN_CORR[[#This Row],[43938]]-Casos_PN_CORR[[#This Row],[43937]]</f>
        <v>0</v>
      </c>
      <c r="AS668">
        <f>+Casos_PN_CORR[[#This Row],[43939]]-Casos_PN_CORR[[#This Row],[43938]]</f>
        <v>0</v>
      </c>
      <c r="AT668">
        <f>+Casos_PN_CORR[[#This Row],[43940]]-Casos_PN_CORR[[#This Row],[43939]]</f>
        <v>0</v>
      </c>
      <c r="AU668">
        <f>+Casos_PN_CORR[[#This Row],[43941]]-Casos_PN_CORR[[#This Row],[43940]]</f>
        <v>0</v>
      </c>
      <c r="AV668">
        <f>+Casos_PN_CORR[[#This Row],[43942]]-Casos_PN_CORR[[#This Row],[43941]]</f>
        <v>0</v>
      </c>
      <c r="AW668">
        <f>+Casos_PN_CORR[[#This Row],[43943]]-Casos_PN_CORR[[#This Row],[43942]]</f>
        <v>0</v>
      </c>
      <c r="AX668">
        <f>+Casos_PN_CORR[[#This Row],[43944]]-Casos_PN_CORR[[#This Row],[43943]]</f>
        <v>0</v>
      </c>
      <c r="AY668">
        <f>+Casos_PN_CORR[[#This Row],[43945]]-Casos_PN_CORR[[#This Row],[43944]]</f>
        <v>0</v>
      </c>
      <c r="AZ668">
        <f>+Casos_PN_CORR[[#This Row],[43946]]-Casos_PN_CORR[[#This Row],[43945]]</f>
        <v>0</v>
      </c>
      <c r="BA668">
        <f>+Casos_PN_CORR[[#This Row],[43947]]-Casos_PN_CORR[[#This Row],[43946]]</f>
        <v>0</v>
      </c>
      <c r="BB668">
        <f>+Casos_PN_CORR[[#This Row],[43948]]-Casos_PN_CORR[[#This Row],[43947]]</f>
        <v>0</v>
      </c>
      <c r="BC668">
        <f>+Casos_PN_CORR[[#This Row],[43949]]-Casos_PN_CORR[[#This Row],[43948]]</f>
        <v>0</v>
      </c>
      <c r="BD668">
        <f>+Casos_PN_CORR[[#This Row],[43950]]-Casos_PN_CORR[[#This Row],[43949]]</f>
        <v>0</v>
      </c>
      <c r="BE668">
        <f>+Casos_PN_CORR[[#This Row],[43951]]-Casos_PN_CORR[[#This Row],[43950]]</f>
        <v>0</v>
      </c>
      <c r="BF668">
        <f>+Casos_PN_CORR[[#This Row],[43952]]-Casos_PN_CORR[[#This Row],[43951]]</f>
        <v>0</v>
      </c>
      <c r="BG668">
        <f>+Casos_PN_CORR[[#This Row],[43953]]-Casos_PN_CORR[[#This Row],[43952]]</f>
        <v>0</v>
      </c>
      <c r="BH668">
        <f>+Casos_PN_CORR[[#This Row],[43954]]-Casos_PN_CORR[[#This Row],[43953]]</f>
        <v>0</v>
      </c>
      <c r="BI668">
        <f>+Casos_PN_CORR[[#This Row],[43955]]-Casos_PN_CORR[[#This Row],[43954]]</f>
        <v>0</v>
      </c>
      <c r="BJ668">
        <f>+Casos_PN_CORR[[#This Row],[43956]]-Casos_PN_CORR[[#This Row],[43955]]</f>
        <v>0</v>
      </c>
      <c r="BK668">
        <f>+Casos_PN_CORR[[#This Row],[43957]]-Casos_PN_CORR[[#This Row],[43956]]</f>
        <v>0</v>
      </c>
      <c r="BL668">
        <f>+Casos_PN_CORR[[#This Row],[43958]]-Casos_PN_CORR[[#This Row],[43957]]</f>
        <v>0</v>
      </c>
      <c r="BM668">
        <f>+Casos_PN_CORR[[#This Row],[43959]]-Casos_PN_CORR[[#This Row],[43958]]</f>
        <v>0</v>
      </c>
      <c r="BN668">
        <f>+Casos_PN_CORR[[#This Row],[43960]]-Casos_PN_CORR[[#This Row],[43959]]</f>
        <v>0</v>
      </c>
      <c r="BO668">
        <f>+Casos_PN_CORR[[#This Row],[43961]]-Casos_PN_CORR[[#This Row],[43960]]</f>
        <v>0</v>
      </c>
      <c r="BP668">
        <f>+Casos_PN_CORR[[#This Row],[43962]]-Casos_PN_CORR[[#This Row],[43961]]</f>
        <v>0</v>
      </c>
      <c r="BQ668">
        <f>+Casos_PN_CORR[[#This Row],[43963]]-Casos_PN_CORR[[#This Row],[43962]]</f>
        <v>0</v>
      </c>
      <c r="BR668">
        <f>+Casos_PN_CORR[[#This Row],[43964]]-Casos_PN_CORR[[#This Row],[43963]]</f>
        <v>0</v>
      </c>
      <c r="BS668">
        <f>+Casos_PN_CORR[[#This Row],[43965]]-Casos_PN_CORR[[#This Row],[43964]]</f>
        <v>0</v>
      </c>
      <c r="BT668">
        <f>+Casos_PN_CORR[[#This Row],[43966]]-Casos_PN_CORR[[#This Row],[43965]]</f>
        <v>0</v>
      </c>
      <c r="BU668">
        <f>+Casos_PN_CORR[[#This Row],[43967]]-Casos_PN_CORR[[#This Row],[43966]]</f>
        <v>0</v>
      </c>
      <c r="BV668">
        <f>+Casos_PN_CORR[[#This Row],[43968]]-Casos_PN_CORR[[#This Row],[43967]]</f>
        <v>0</v>
      </c>
      <c r="BW668">
        <f>+Casos_PN_CORR[[#This Row],[43969]]-Casos_PN_CORR[[#This Row],[43968]]</f>
        <v>0</v>
      </c>
      <c r="BX668">
        <f>+Casos_PN_CORR[[#This Row],[43970]]-Casos_PN_CORR[[#This Row],[43969]]</f>
        <v>0</v>
      </c>
      <c r="BY668">
        <f>+Casos_PN_CORR[[#This Row],[43971]]-Casos_PN_CORR[[#This Row],[43970]]</f>
        <v>0</v>
      </c>
      <c r="BZ668">
        <f>+Casos_PN_CORR[[#This Row],[43972]]-Casos_PN_CORR[[#This Row],[43971]]</f>
        <v>0</v>
      </c>
      <c r="CA668">
        <f>+Casos_PN_CORR[[#This Row],[43973]]-Casos_PN_CORR[[#This Row],[43972]]</f>
        <v>0</v>
      </c>
      <c r="CB668">
        <f>+Casos_PN_CORR[[#This Row],[43974]]-Casos_PN_CORR[[#This Row],[43973]]</f>
        <v>0</v>
      </c>
      <c r="CC668">
        <f>+Casos_PN_CORR[[#This Row],[43975]]-Casos_PN_CORR[[#This Row],[43974]]</f>
        <v>0</v>
      </c>
      <c r="CD668">
        <f>+Casos_PN_CORR[[#This Row],[43976]]-Casos_PN_CORR[[#This Row],[43975]]</f>
        <v>0</v>
      </c>
      <c r="CE668">
        <f>+Casos_PN_CORR[[#This Row],[43977]]-Casos_PN_CORR[[#This Row],[43976]]</f>
        <v>0</v>
      </c>
      <c r="CF668">
        <f>+Casos_PN_CORR[[#This Row],[43978]]-Casos_PN_CORR[[#This Row],[43977]]</f>
        <v>0</v>
      </c>
      <c r="CG668">
        <f>+Casos_PN_CORR[[#This Row],[43979]]-Casos_PN_CORR[[#This Row],[43978]]</f>
        <v>0</v>
      </c>
      <c r="CH668">
        <f>+Casos_PN_CORR[[#This Row],[43980]]-Casos_PN_CORR[[#This Row],[43979]]</f>
        <v>0</v>
      </c>
      <c r="CI668">
        <f>+Casos_PN_CORR[[#This Row],[43981]]-Casos_PN_CORR[[#This Row],[43980]]</f>
        <v>0</v>
      </c>
      <c r="CJ668">
        <f>+Casos_PN_CORR[[#This Row],[43982]]-Casos_PN_CORR[[#This Row],[43981]]</f>
        <v>0</v>
      </c>
      <c r="CK668">
        <f>+Casos_PN_CORR[[#This Row],[43983]]-Casos_PN_CORR[[#This Row],[43982]]</f>
        <v>0</v>
      </c>
      <c r="CL668">
        <f>+Casos_PN_CORR[[#This Row],[43984]]-Casos_PN_CORR[[#This Row],[43983]]</f>
        <v>0</v>
      </c>
      <c r="CM668">
        <f>+Casos_PN_CORR[[#This Row],[43985]]-Casos_PN_CORR[[#This Row],[43984]]</f>
        <v>0</v>
      </c>
      <c r="CN668">
        <f>+Casos_PN_CORR[[#This Row],[43986]]-Casos_PN_CORR[[#This Row],[43985]]</f>
        <v>0</v>
      </c>
      <c r="CO668">
        <f>+Casos_PN_CORR[[#This Row],[43987]]-Casos_PN_CORR[[#This Row],[43986]]</f>
        <v>0</v>
      </c>
      <c r="CP668">
        <f>+Casos_PN_CORR[[#This Row],[43988]]-Casos_PN_CORR[[#This Row],[43987]]</f>
        <v>0</v>
      </c>
      <c r="CQ668">
        <f>+Casos_PN_CORR[[#This Row],[43989]]-Casos_PN_CORR[[#This Row],[43988]]</f>
        <v>0</v>
      </c>
      <c r="CR668">
        <f>+Casos_PN_CORR[[#This Row],[43990]]-Casos_PN_CORR[[#This Row],[43989]]</f>
        <v>0</v>
      </c>
      <c r="CS668">
        <f>+Casos_PN_CORR[[#This Row],[43991]]-Casos_PN_CORR[[#This Row],[43990]]</f>
        <v>0</v>
      </c>
      <c r="CT668">
        <f>+Casos_PN_CORR[[#This Row],[43992]]-Casos_PN_CORR[[#This Row],[43991]]</f>
        <v>0</v>
      </c>
      <c r="CU668">
        <f>+Casos_PN_CORR[[#This Row],[43993]]-Casos_PN_CORR[[#This Row],[43992]]</f>
        <v>0</v>
      </c>
    </row>
    <row r="669" spans="1:99" x14ac:dyDescent="0.3">
      <c r="A669">
        <v>130312</v>
      </c>
      <c r="B669" s="2" t="s">
        <v>102</v>
      </c>
      <c r="C669" s="2" t="s">
        <v>222</v>
      </c>
      <c r="D669" s="2" t="s">
        <v>241</v>
      </c>
      <c r="E669" s="4">
        <f t="shared" si="10"/>
        <v>0</v>
      </c>
      <c r="F669">
        <f>+Casos_PN_CORR[[#This Row],[43900]]</f>
        <v>0</v>
      </c>
      <c r="G669">
        <f>+Casos_PN_CORR[[#This Row],[43901]]-Casos_PN_CORR[[#This Row],[43900]]</f>
        <v>0</v>
      </c>
      <c r="H669">
        <f>+Casos_PN_CORR[[#This Row],[43902]]-Casos_PN_CORR[[#This Row],[43901]]</f>
        <v>0</v>
      </c>
      <c r="I669">
        <f>+Casos_PN_CORR[[#This Row],[43903]]-Casos_PN_CORR[[#This Row],[43902]]</f>
        <v>0</v>
      </c>
      <c r="J669">
        <f>+Casos_PN_CORR[[#This Row],[43904]]-Casos_PN_CORR[[#This Row],[43903]]</f>
        <v>0</v>
      </c>
      <c r="K669">
        <f>+Casos_PN_CORR[[#This Row],[43905]]-Casos_PN_CORR[[#This Row],[43904]]</f>
        <v>0</v>
      </c>
      <c r="L669">
        <f>+Casos_PN_CORR[[#This Row],[43906]]-Casos_PN_CORR[[#This Row],[43905]]</f>
        <v>0</v>
      </c>
      <c r="M669">
        <f>+Casos_PN_CORR[[#This Row],[43907]]-Casos_PN_CORR[[#This Row],[43906]]</f>
        <v>0</v>
      </c>
      <c r="N669">
        <f>+Casos_PN_CORR[[#This Row],[43908]]-Casos_PN_CORR[[#This Row],[43907]]</f>
        <v>0</v>
      </c>
      <c r="O669">
        <f>+Casos_PN_CORR[[#This Row],[43909]]-Casos_PN_CORR[[#This Row],[43908]]</f>
        <v>0</v>
      </c>
      <c r="P669">
        <f>+Casos_PN_CORR[[#This Row],[43910]]-Casos_PN_CORR[[#This Row],[43909]]</f>
        <v>0</v>
      </c>
      <c r="Q669">
        <f>+Casos_PN_CORR[[#This Row],[43911]]-Casos_PN_CORR[[#This Row],[43910]]</f>
        <v>0</v>
      </c>
      <c r="R669">
        <f>+Casos_PN_CORR[[#This Row],[43912]]-Casos_PN_CORR[[#This Row],[43911]]</f>
        <v>0</v>
      </c>
      <c r="S669">
        <f>+Casos_PN_CORR[[#This Row],[43913]]-Casos_PN_CORR[[#This Row],[43912]]</f>
        <v>0</v>
      </c>
      <c r="T669">
        <f>+Casos_PN_CORR[[#This Row],[43914]]-Casos_PN_CORR[[#This Row],[43913]]</f>
        <v>0</v>
      </c>
      <c r="U669">
        <f>+Casos_PN_CORR[[#This Row],[43915]]-Casos_PN_CORR[[#This Row],[43914]]</f>
        <v>0</v>
      </c>
      <c r="V669">
        <f>+Casos_PN_CORR[[#This Row],[43916]]-Casos_PN_CORR[[#This Row],[43915]]</f>
        <v>0</v>
      </c>
      <c r="W669">
        <f>+Casos_PN_CORR[[#This Row],[43917]]-Casos_PN_CORR[[#This Row],[43916]]</f>
        <v>0</v>
      </c>
      <c r="X669">
        <f>+Casos_PN_CORR[[#This Row],[43918]]-Casos_PN_CORR[[#This Row],[43917]]</f>
        <v>0</v>
      </c>
      <c r="Y669">
        <f>+Casos_PN_CORR[[#This Row],[43919]]-Casos_PN_CORR[[#This Row],[43918]]</f>
        <v>0</v>
      </c>
      <c r="Z669">
        <f>+Casos_PN_CORR[[#This Row],[43920]]-Casos_PN_CORR[[#This Row],[43919]]</f>
        <v>0</v>
      </c>
      <c r="AA669">
        <f>+Casos_PN_CORR[[#This Row],[43921]]-Casos_PN_CORR[[#This Row],[43920]]</f>
        <v>0</v>
      </c>
      <c r="AB669">
        <f>+Casos_PN_CORR[[#This Row],[43922]]-Casos_PN_CORR[[#This Row],[43921]]</f>
        <v>0</v>
      </c>
      <c r="AC669">
        <f>+Casos_PN_CORR[[#This Row],[43923]]-Casos_PN_CORR[[#This Row],[43922]]</f>
        <v>0</v>
      </c>
      <c r="AD669">
        <f>+Casos_PN_CORR[[#This Row],[43924]]-Casos_PN_CORR[[#This Row],[43923]]</f>
        <v>0</v>
      </c>
      <c r="AE669">
        <f>+Casos_PN_CORR[[#This Row],[43925]]-Casos_PN_CORR[[#This Row],[43924]]</f>
        <v>0</v>
      </c>
      <c r="AF669">
        <f>+Casos_PN_CORR[[#This Row],[43926]]-Casos_PN_CORR[[#This Row],[43925]]</f>
        <v>0</v>
      </c>
      <c r="AG669">
        <f>+Casos_PN_CORR[[#This Row],[43927]]-Casos_PN_CORR[[#This Row],[43926]]</f>
        <v>0</v>
      </c>
      <c r="AH669">
        <f>+Casos_PN_CORR[[#This Row],[43928]]-Casos_PN_CORR[[#This Row],[43927]]</f>
        <v>0</v>
      </c>
      <c r="AI669">
        <f>+Casos_PN_CORR[[#This Row],[43929]]-Casos_PN_CORR[[#This Row],[43928]]</f>
        <v>0</v>
      </c>
      <c r="AJ669">
        <f>+Casos_PN_CORR[[#This Row],[43930]]-Casos_PN_CORR[[#This Row],[43929]]</f>
        <v>0</v>
      </c>
      <c r="AK669">
        <f>+Casos_PN_CORR[[#This Row],[43931]]-Casos_PN_CORR[[#This Row],[43930]]</f>
        <v>0</v>
      </c>
      <c r="AL669">
        <f>+Casos_PN_CORR[[#This Row],[43932]]-Casos_PN_CORR[[#This Row],[43931]]</f>
        <v>0</v>
      </c>
      <c r="AM669">
        <f>+Casos_PN_CORR[[#This Row],[43933]]-Casos_PN_CORR[[#This Row],[43932]]</f>
        <v>0</v>
      </c>
      <c r="AN669">
        <f>+Casos_PN_CORR[[#This Row],[43934]]-Casos_PN_CORR[[#This Row],[43933]]</f>
        <v>0</v>
      </c>
      <c r="AO669">
        <f>+Casos_PN_CORR[[#This Row],[43935]]-Casos_PN_CORR[[#This Row],[43934]]</f>
        <v>0</v>
      </c>
      <c r="AP669">
        <f>+Casos_PN_CORR[[#This Row],[43936]]-Casos_PN_CORR[[#This Row],[43935]]</f>
        <v>0</v>
      </c>
      <c r="AQ669">
        <f>+Casos_PN_CORR[[#This Row],[43937]]-Casos_PN_CORR[[#This Row],[43936]]</f>
        <v>0</v>
      </c>
      <c r="AR669">
        <f>+Casos_PN_CORR[[#This Row],[43938]]-Casos_PN_CORR[[#This Row],[43937]]</f>
        <v>0</v>
      </c>
      <c r="AS669">
        <f>+Casos_PN_CORR[[#This Row],[43939]]-Casos_PN_CORR[[#This Row],[43938]]</f>
        <v>0</v>
      </c>
      <c r="AT669">
        <f>+Casos_PN_CORR[[#This Row],[43940]]-Casos_PN_CORR[[#This Row],[43939]]</f>
        <v>0</v>
      </c>
      <c r="AU669">
        <f>+Casos_PN_CORR[[#This Row],[43941]]-Casos_PN_CORR[[#This Row],[43940]]</f>
        <v>0</v>
      </c>
      <c r="AV669">
        <f>+Casos_PN_CORR[[#This Row],[43942]]-Casos_PN_CORR[[#This Row],[43941]]</f>
        <v>0</v>
      </c>
      <c r="AW669">
        <f>+Casos_PN_CORR[[#This Row],[43943]]-Casos_PN_CORR[[#This Row],[43942]]</f>
        <v>0</v>
      </c>
      <c r="AX669">
        <f>+Casos_PN_CORR[[#This Row],[43944]]-Casos_PN_CORR[[#This Row],[43943]]</f>
        <v>0</v>
      </c>
      <c r="AY669">
        <f>+Casos_PN_CORR[[#This Row],[43945]]-Casos_PN_CORR[[#This Row],[43944]]</f>
        <v>0</v>
      </c>
      <c r="AZ669">
        <f>+Casos_PN_CORR[[#This Row],[43946]]-Casos_PN_CORR[[#This Row],[43945]]</f>
        <v>0</v>
      </c>
      <c r="BA669">
        <f>+Casos_PN_CORR[[#This Row],[43947]]-Casos_PN_CORR[[#This Row],[43946]]</f>
        <v>0</v>
      </c>
      <c r="BB669">
        <f>+Casos_PN_CORR[[#This Row],[43948]]-Casos_PN_CORR[[#This Row],[43947]]</f>
        <v>0</v>
      </c>
      <c r="BC669">
        <f>+Casos_PN_CORR[[#This Row],[43949]]-Casos_PN_CORR[[#This Row],[43948]]</f>
        <v>0</v>
      </c>
      <c r="BD669">
        <f>+Casos_PN_CORR[[#This Row],[43950]]-Casos_PN_CORR[[#This Row],[43949]]</f>
        <v>0</v>
      </c>
      <c r="BE669">
        <f>+Casos_PN_CORR[[#This Row],[43951]]-Casos_PN_CORR[[#This Row],[43950]]</f>
        <v>0</v>
      </c>
      <c r="BF669">
        <f>+Casos_PN_CORR[[#This Row],[43952]]-Casos_PN_CORR[[#This Row],[43951]]</f>
        <v>0</v>
      </c>
      <c r="BG669">
        <f>+Casos_PN_CORR[[#This Row],[43953]]-Casos_PN_CORR[[#This Row],[43952]]</f>
        <v>0</v>
      </c>
      <c r="BH669">
        <f>+Casos_PN_CORR[[#This Row],[43954]]-Casos_PN_CORR[[#This Row],[43953]]</f>
        <v>0</v>
      </c>
      <c r="BI669">
        <f>+Casos_PN_CORR[[#This Row],[43955]]-Casos_PN_CORR[[#This Row],[43954]]</f>
        <v>0</v>
      </c>
      <c r="BJ669">
        <f>+Casos_PN_CORR[[#This Row],[43956]]-Casos_PN_CORR[[#This Row],[43955]]</f>
        <v>0</v>
      </c>
      <c r="BK669">
        <f>+Casos_PN_CORR[[#This Row],[43957]]-Casos_PN_CORR[[#This Row],[43956]]</f>
        <v>0</v>
      </c>
      <c r="BL669">
        <f>+Casos_PN_CORR[[#This Row],[43958]]-Casos_PN_CORR[[#This Row],[43957]]</f>
        <v>0</v>
      </c>
      <c r="BM669">
        <f>+Casos_PN_CORR[[#This Row],[43959]]-Casos_PN_CORR[[#This Row],[43958]]</f>
        <v>0</v>
      </c>
      <c r="BN669">
        <f>+Casos_PN_CORR[[#This Row],[43960]]-Casos_PN_CORR[[#This Row],[43959]]</f>
        <v>0</v>
      </c>
      <c r="BO669">
        <f>+Casos_PN_CORR[[#This Row],[43961]]-Casos_PN_CORR[[#This Row],[43960]]</f>
        <v>0</v>
      </c>
      <c r="BP669">
        <f>+Casos_PN_CORR[[#This Row],[43962]]-Casos_PN_CORR[[#This Row],[43961]]</f>
        <v>0</v>
      </c>
      <c r="BQ669">
        <f>+Casos_PN_CORR[[#This Row],[43963]]-Casos_PN_CORR[[#This Row],[43962]]</f>
        <v>0</v>
      </c>
      <c r="BR669">
        <f>+Casos_PN_CORR[[#This Row],[43964]]-Casos_PN_CORR[[#This Row],[43963]]</f>
        <v>0</v>
      </c>
      <c r="BS669">
        <f>+Casos_PN_CORR[[#This Row],[43965]]-Casos_PN_CORR[[#This Row],[43964]]</f>
        <v>0</v>
      </c>
      <c r="BT669">
        <f>+Casos_PN_CORR[[#This Row],[43966]]-Casos_PN_CORR[[#This Row],[43965]]</f>
        <v>0</v>
      </c>
      <c r="BU669">
        <f>+Casos_PN_CORR[[#This Row],[43967]]-Casos_PN_CORR[[#This Row],[43966]]</f>
        <v>0</v>
      </c>
      <c r="BV669">
        <f>+Casos_PN_CORR[[#This Row],[43968]]-Casos_PN_CORR[[#This Row],[43967]]</f>
        <v>0</v>
      </c>
      <c r="BW669">
        <f>+Casos_PN_CORR[[#This Row],[43969]]-Casos_PN_CORR[[#This Row],[43968]]</f>
        <v>0</v>
      </c>
      <c r="BX669">
        <f>+Casos_PN_CORR[[#This Row],[43970]]-Casos_PN_CORR[[#This Row],[43969]]</f>
        <v>0</v>
      </c>
      <c r="BY669">
        <f>+Casos_PN_CORR[[#This Row],[43971]]-Casos_PN_CORR[[#This Row],[43970]]</f>
        <v>0</v>
      </c>
      <c r="BZ669">
        <f>+Casos_PN_CORR[[#This Row],[43972]]-Casos_PN_CORR[[#This Row],[43971]]</f>
        <v>0</v>
      </c>
      <c r="CA669">
        <f>+Casos_PN_CORR[[#This Row],[43973]]-Casos_PN_CORR[[#This Row],[43972]]</f>
        <v>0</v>
      </c>
      <c r="CB669">
        <f>+Casos_PN_CORR[[#This Row],[43974]]-Casos_PN_CORR[[#This Row],[43973]]</f>
        <v>0</v>
      </c>
      <c r="CC669">
        <f>+Casos_PN_CORR[[#This Row],[43975]]-Casos_PN_CORR[[#This Row],[43974]]</f>
        <v>0</v>
      </c>
      <c r="CD669">
        <f>+Casos_PN_CORR[[#This Row],[43976]]-Casos_PN_CORR[[#This Row],[43975]]</f>
        <v>0</v>
      </c>
      <c r="CE669">
        <f>+Casos_PN_CORR[[#This Row],[43977]]-Casos_PN_CORR[[#This Row],[43976]]</f>
        <v>0</v>
      </c>
      <c r="CF669">
        <f>+Casos_PN_CORR[[#This Row],[43978]]-Casos_PN_CORR[[#This Row],[43977]]</f>
        <v>0</v>
      </c>
      <c r="CG669">
        <f>+Casos_PN_CORR[[#This Row],[43979]]-Casos_PN_CORR[[#This Row],[43978]]</f>
        <v>0</v>
      </c>
      <c r="CH669">
        <f>+Casos_PN_CORR[[#This Row],[43980]]-Casos_PN_CORR[[#This Row],[43979]]</f>
        <v>0</v>
      </c>
      <c r="CI669">
        <f>+Casos_PN_CORR[[#This Row],[43981]]-Casos_PN_CORR[[#This Row],[43980]]</f>
        <v>0</v>
      </c>
      <c r="CJ669">
        <f>+Casos_PN_CORR[[#This Row],[43982]]-Casos_PN_CORR[[#This Row],[43981]]</f>
        <v>0</v>
      </c>
      <c r="CK669">
        <f>+Casos_PN_CORR[[#This Row],[43983]]-Casos_PN_CORR[[#This Row],[43982]]</f>
        <v>0</v>
      </c>
      <c r="CL669">
        <f>+Casos_PN_CORR[[#This Row],[43984]]-Casos_PN_CORR[[#This Row],[43983]]</f>
        <v>0</v>
      </c>
      <c r="CM669">
        <f>+Casos_PN_CORR[[#This Row],[43985]]-Casos_PN_CORR[[#This Row],[43984]]</f>
        <v>0</v>
      </c>
      <c r="CN669">
        <f>+Casos_PN_CORR[[#This Row],[43986]]-Casos_PN_CORR[[#This Row],[43985]]</f>
        <v>0</v>
      </c>
      <c r="CO669">
        <f>+Casos_PN_CORR[[#This Row],[43987]]-Casos_PN_CORR[[#This Row],[43986]]</f>
        <v>0</v>
      </c>
      <c r="CP669">
        <f>+Casos_PN_CORR[[#This Row],[43988]]-Casos_PN_CORR[[#This Row],[43987]]</f>
        <v>0</v>
      </c>
      <c r="CQ669">
        <f>+Casos_PN_CORR[[#This Row],[43989]]-Casos_PN_CORR[[#This Row],[43988]]</f>
        <v>0</v>
      </c>
      <c r="CR669">
        <f>+Casos_PN_CORR[[#This Row],[43990]]-Casos_PN_CORR[[#This Row],[43989]]</f>
        <v>0</v>
      </c>
      <c r="CS669">
        <f>+Casos_PN_CORR[[#This Row],[43991]]-Casos_PN_CORR[[#This Row],[43990]]</f>
        <v>0</v>
      </c>
      <c r="CT669">
        <f>+Casos_PN_CORR[[#This Row],[43992]]-Casos_PN_CORR[[#This Row],[43991]]</f>
        <v>0</v>
      </c>
      <c r="CU669">
        <f>+Casos_PN_CORR[[#This Row],[43993]]-Casos_PN_CORR[[#This Row],[43992]]</f>
        <v>0</v>
      </c>
    </row>
    <row r="670" spans="1:99" x14ac:dyDescent="0.3">
      <c r="A670">
        <v>20407</v>
      </c>
      <c r="B670" s="2" t="s">
        <v>212</v>
      </c>
      <c r="C670" s="2" t="s">
        <v>249</v>
      </c>
      <c r="D670" s="2" t="s">
        <v>295</v>
      </c>
      <c r="E670" s="4">
        <f t="shared" si="10"/>
        <v>0</v>
      </c>
      <c r="F670">
        <f>+Casos_PN_CORR[[#This Row],[43900]]</f>
        <v>0</v>
      </c>
      <c r="G670">
        <f>+Casos_PN_CORR[[#This Row],[43901]]-Casos_PN_CORR[[#This Row],[43900]]</f>
        <v>0</v>
      </c>
      <c r="H670">
        <f>+Casos_PN_CORR[[#This Row],[43902]]-Casos_PN_CORR[[#This Row],[43901]]</f>
        <v>0</v>
      </c>
      <c r="I670">
        <f>+Casos_PN_CORR[[#This Row],[43903]]-Casos_PN_CORR[[#This Row],[43902]]</f>
        <v>0</v>
      </c>
      <c r="J670">
        <f>+Casos_PN_CORR[[#This Row],[43904]]-Casos_PN_CORR[[#This Row],[43903]]</f>
        <v>0</v>
      </c>
      <c r="K670">
        <f>+Casos_PN_CORR[[#This Row],[43905]]-Casos_PN_CORR[[#This Row],[43904]]</f>
        <v>0</v>
      </c>
      <c r="L670">
        <f>+Casos_PN_CORR[[#This Row],[43906]]-Casos_PN_CORR[[#This Row],[43905]]</f>
        <v>0</v>
      </c>
      <c r="M670">
        <f>+Casos_PN_CORR[[#This Row],[43907]]-Casos_PN_CORR[[#This Row],[43906]]</f>
        <v>0</v>
      </c>
      <c r="N670">
        <f>+Casos_PN_CORR[[#This Row],[43908]]-Casos_PN_CORR[[#This Row],[43907]]</f>
        <v>0</v>
      </c>
      <c r="O670">
        <f>+Casos_PN_CORR[[#This Row],[43909]]-Casos_PN_CORR[[#This Row],[43908]]</f>
        <v>0</v>
      </c>
      <c r="P670">
        <f>+Casos_PN_CORR[[#This Row],[43910]]-Casos_PN_CORR[[#This Row],[43909]]</f>
        <v>0</v>
      </c>
      <c r="Q670">
        <f>+Casos_PN_CORR[[#This Row],[43911]]-Casos_PN_CORR[[#This Row],[43910]]</f>
        <v>0</v>
      </c>
      <c r="R670">
        <f>+Casos_PN_CORR[[#This Row],[43912]]-Casos_PN_CORR[[#This Row],[43911]]</f>
        <v>0</v>
      </c>
      <c r="S670">
        <f>+Casos_PN_CORR[[#This Row],[43913]]-Casos_PN_CORR[[#This Row],[43912]]</f>
        <v>0</v>
      </c>
      <c r="T670">
        <f>+Casos_PN_CORR[[#This Row],[43914]]-Casos_PN_CORR[[#This Row],[43913]]</f>
        <v>0</v>
      </c>
      <c r="U670">
        <f>+Casos_PN_CORR[[#This Row],[43915]]-Casos_PN_CORR[[#This Row],[43914]]</f>
        <v>0</v>
      </c>
      <c r="V670">
        <f>+Casos_PN_CORR[[#This Row],[43916]]-Casos_PN_CORR[[#This Row],[43915]]</f>
        <v>0</v>
      </c>
      <c r="W670">
        <f>+Casos_PN_CORR[[#This Row],[43917]]-Casos_PN_CORR[[#This Row],[43916]]</f>
        <v>0</v>
      </c>
      <c r="X670">
        <f>+Casos_PN_CORR[[#This Row],[43918]]-Casos_PN_CORR[[#This Row],[43917]]</f>
        <v>0</v>
      </c>
      <c r="Y670">
        <f>+Casos_PN_CORR[[#This Row],[43919]]-Casos_PN_CORR[[#This Row],[43918]]</f>
        <v>0</v>
      </c>
      <c r="Z670">
        <f>+Casos_PN_CORR[[#This Row],[43920]]-Casos_PN_CORR[[#This Row],[43919]]</f>
        <v>0</v>
      </c>
      <c r="AA670">
        <f>+Casos_PN_CORR[[#This Row],[43921]]-Casos_PN_CORR[[#This Row],[43920]]</f>
        <v>0</v>
      </c>
      <c r="AB670">
        <f>+Casos_PN_CORR[[#This Row],[43922]]-Casos_PN_CORR[[#This Row],[43921]]</f>
        <v>0</v>
      </c>
      <c r="AC670">
        <f>+Casos_PN_CORR[[#This Row],[43923]]-Casos_PN_CORR[[#This Row],[43922]]</f>
        <v>0</v>
      </c>
      <c r="AD670">
        <f>+Casos_PN_CORR[[#This Row],[43924]]-Casos_PN_CORR[[#This Row],[43923]]</f>
        <v>0</v>
      </c>
      <c r="AE670">
        <f>+Casos_PN_CORR[[#This Row],[43925]]-Casos_PN_CORR[[#This Row],[43924]]</f>
        <v>0</v>
      </c>
      <c r="AF670">
        <f>+Casos_PN_CORR[[#This Row],[43926]]-Casos_PN_CORR[[#This Row],[43925]]</f>
        <v>0</v>
      </c>
      <c r="AG670">
        <f>+Casos_PN_CORR[[#This Row],[43927]]-Casos_PN_CORR[[#This Row],[43926]]</f>
        <v>0</v>
      </c>
      <c r="AH670">
        <f>+Casos_PN_CORR[[#This Row],[43928]]-Casos_PN_CORR[[#This Row],[43927]]</f>
        <v>0</v>
      </c>
      <c r="AI670">
        <f>+Casos_PN_CORR[[#This Row],[43929]]-Casos_PN_CORR[[#This Row],[43928]]</f>
        <v>0</v>
      </c>
      <c r="AJ670">
        <f>+Casos_PN_CORR[[#This Row],[43930]]-Casos_PN_CORR[[#This Row],[43929]]</f>
        <v>0</v>
      </c>
      <c r="AK670">
        <f>+Casos_PN_CORR[[#This Row],[43931]]-Casos_PN_CORR[[#This Row],[43930]]</f>
        <v>0</v>
      </c>
      <c r="AL670">
        <f>+Casos_PN_CORR[[#This Row],[43932]]-Casos_PN_CORR[[#This Row],[43931]]</f>
        <v>0</v>
      </c>
      <c r="AM670">
        <f>+Casos_PN_CORR[[#This Row],[43933]]-Casos_PN_CORR[[#This Row],[43932]]</f>
        <v>0</v>
      </c>
      <c r="AN670">
        <f>+Casos_PN_CORR[[#This Row],[43934]]-Casos_PN_CORR[[#This Row],[43933]]</f>
        <v>0</v>
      </c>
      <c r="AO670">
        <f>+Casos_PN_CORR[[#This Row],[43935]]-Casos_PN_CORR[[#This Row],[43934]]</f>
        <v>0</v>
      </c>
      <c r="AP670">
        <f>+Casos_PN_CORR[[#This Row],[43936]]-Casos_PN_CORR[[#This Row],[43935]]</f>
        <v>0</v>
      </c>
      <c r="AQ670">
        <f>+Casos_PN_CORR[[#This Row],[43937]]-Casos_PN_CORR[[#This Row],[43936]]</f>
        <v>0</v>
      </c>
      <c r="AR670">
        <f>+Casos_PN_CORR[[#This Row],[43938]]-Casos_PN_CORR[[#This Row],[43937]]</f>
        <v>0</v>
      </c>
      <c r="AS670">
        <f>+Casos_PN_CORR[[#This Row],[43939]]-Casos_PN_CORR[[#This Row],[43938]]</f>
        <v>0</v>
      </c>
      <c r="AT670">
        <f>+Casos_PN_CORR[[#This Row],[43940]]-Casos_PN_CORR[[#This Row],[43939]]</f>
        <v>0</v>
      </c>
      <c r="AU670">
        <f>+Casos_PN_CORR[[#This Row],[43941]]-Casos_PN_CORR[[#This Row],[43940]]</f>
        <v>0</v>
      </c>
      <c r="AV670">
        <f>+Casos_PN_CORR[[#This Row],[43942]]-Casos_PN_CORR[[#This Row],[43941]]</f>
        <v>0</v>
      </c>
      <c r="AW670">
        <f>+Casos_PN_CORR[[#This Row],[43943]]-Casos_PN_CORR[[#This Row],[43942]]</f>
        <v>0</v>
      </c>
      <c r="AX670">
        <f>+Casos_PN_CORR[[#This Row],[43944]]-Casos_PN_CORR[[#This Row],[43943]]</f>
        <v>0</v>
      </c>
      <c r="AY670">
        <f>+Casos_PN_CORR[[#This Row],[43945]]-Casos_PN_CORR[[#This Row],[43944]]</f>
        <v>0</v>
      </c>
      <c r="AZ670">
        <f>+Casos_PN_CORR[[#This Row],[43946]]-Casos_PN_CORR[[#This Row],[43945]]</f>
        <v>0</v>
      </c>
      <c r="BA670">
        <f>+Casos_PN_CORR[[#This Row],[43947]]-Casos_PN_CORR[[#This Row],[43946]]</f>
        <v>0</v>
      </c>
      <c r="BB670">
        <f>+Casos_PN_CORR[[#This Row],[43948]]-Casos_PN_CORR[[#This Row],[43947]]</f>
        <v>0</v>
      </c>
      <c r="BC670">
        <f>+Casos_PN_CORR[[#This Row],[43949]]-Casos_PN_CORR[[#This Row],[43948]]</f>
        <v>0</v>
      </c>
      <c r="BD670">
        <f>+Casos_PN_CORR[[#This Row],[43950]]-Casos_PN_CORR[[#This Row],[43949]]</f>
        <v>0</v>
      </c>
      <c r="BE670">
        <f>+Casos_PN_CORR[[#This Row],[43951]]-Casos_PN_CORR[[#This Row],[43950]]</f>
        <v>0</v>
      </c>
      <c r="BF670">
        <f>+Casos_PN_CORR[[#This Row],[43952]]-Casos_PN_CORR[[#This Row],[43951]]</f>
        <v>0</v>
      </c>
      <c r="BG670">
        <f>+Casos_PN_CORR[[#This Row],[43953]]-Casos_PN_CORR[[#This Row],[43952]]</f>
        <v>0</v>
      </c>
      <c r="BH670">
        <f>+Casos_PN_CORR[[#This Row],[43954]]-Casos_PN_CORR[[#This Row],[43953]]</f>
        <v>0</v>
      </c>
      <c r="BI670">
        <f>+Casos_PN_CORR[[#This Row],[43955]]-Casos_PN_CORR[[#This Row],[43954]]</f>
        <v>0</v>
      </c>
      <c r="BJ670">
        <f>+Casos_PN_CORR[[#This Row],[43956]]-Casos_PN_CORR[[#This Row],[43955]]</f>
        <v>0</v>
      </c>
      <c r="BK670">
        <f>+Casos_PN_CORR[[#This Row],[43957]]-Casos_PN_CORR[[#This Row],[43956]]</f>
        <v>0</v>
      </c>
      <c r="BL670">
        <f>+Casos_PN_CORR[[#This Row],[43958]]-Casos_PN_CORR[[#This Row],[43957]]</f>
        <v>0</v>
      </c>
      <c r="BM670">
        <f>+Casos_PN_CORR[[#This Row],[43959]]-Casos_PN_CORR[[#This Row],[43958]]</f>
        <v>0</v>
      </c>
      <c r="BN670">
        <f>+Casos_PN_CORR[[#This Row],[43960]]-Casos_PN_CORR[[#This Row],[43959]]</f>
        <v>0</v>
      </c>
      <c r="BO670">
        <f>+Casos_PN_CORR[[#This Row],[43961]]-Casos_PN_CORR[[#This Row],[43960]]</f>
        <v>0</v>
      </c>
      <c r="BP670">
        <f>+Casos_PN_CORR[[#This Row],[43962]]-Casos_PN_CORR[[#This Row],[43961]]</f>
        <v>0</v>
      </c>
      <c r="BQ670">
        <f>+Casos_PN_CORR[[#This Row],[43963]]-Casos_PN_CORR[[#This Row],[43962]]</f>
        <v>0</v>
      </c>
      <c r="BR670">
        <f>+Casos_PN_CORR[[#This Row],[43964]]-Casos_PN_CORR[[#This Row],[43963]]</f>
        <v>0</v>
      </c>
      <c r="BS670">
        <f>+Casos_PN_CORR[[#This Row],[43965]]-Casos_PN_CORR[[#This Row],[43964]]</f>
        <v>0</v>
      </c>
      <c r="BT670">
        <f>+Casos_PN_CORR[[#This Row],[43966]]-Casos_PN_CORR[[#This Row],[43965]]</f>
        <v>0</v>
      </c>
      <c r="BU670">
        <f>+Casos_PN_CORR[[#This Row],[43967]]-Casos_PN_CORR[[#This Row],[43966]]</f>
        <v>0</v>
      </c>
      <c r="BV670">
        <f>+Casos_PN_CORR[[#This Row],[43968]]-Casos_PN_CORR[[#This Row],[43967]]</f>
        <v>0</v>
      </c>
      <c r="BW670">
        <f>+Casos_PN_CORR[[#This Row],[43969]]-Casos_PN_CORR[[#This Row],[43968]]</f>
        <v>0</v>
      </c>
      <c r="BX670">
        <f>+Casos_PN_CORR[[#This Row],[43970]]-Casos_PN_CORR[[#This Row],[43969]]</f>
        <v>0</v>
      </c>
      <c r="BY670">
        <f>+Casos_PN_CORR[[#This Row],[43971]]-Casos_PN_CORR[[#This Row],[43970]]</f>
        <v>0</v>
      </c>
      <c r="BZ670">
        <f>+Casos_PN_CORR[[#This Row],[43972]]-Casos_PN_CORR[[#This Row],[43971]]</f>
        <v>0</v>
      </c>
      <c r="CA670">
        <f>+Casos_PN_CORR[[#This Row],[43973]]-Casos_PN_CORR[[#This Row],[43972]]</f>
        <v>0</v>
      </c>
      <c r="CB670">
        <f>+Casos_PN_CORR[[#This Row],[43974]]-Casos_PN_CORR[[#This Row],[43973]]</f>
        <v>0</v>
      </c>
      <c r="CC670">
        <f>+Casos_PN_CORR[[#This Row],[43975]]-Casos_PN_CORR[[#This Row],[43974]]</f>
        <v>0</v>
      </c>
      <c r="CD670">
        <f>+Casos_PN_CORR[[#This Row],[43976]]-Casos_PN_CORR[[#This Row],[43975]]</f>
        <v>0</v>
      </c>
      <c r="CE670">
        <f>+Casos_PN_CORR[[#This Row],[43977]]-Casos_PN_CORR[[#This Row],[43976]]</f>
        <v>0</v>
      </c>
      <c r="CF670">
        <f>+Casos_PN_CORR[[#This Row],[43978]]-Casos_PN_CORR[[#This Row],[43977]]</f>
        <v>0</v>
      </c>
      <c r="CG670">
        <f>+Casos_PN_CORR[[#This Row],[43979]]-Casos_PN_CORR[[#This Row],[43978]]</f>
        <v>0</v>
      </c>
      <c r="CH670">
        <f>+Casos_PN_CORR[[#This Row],[43980]]-Casos_PN_CORR[[#This Row],[43979]]</f>
        <v>0</v>
      </c>
      <c r="CI670">
        <f>+Casos_PN_CORR[[#This Row],[43981]]-Casos_PN_CORR[[#This Row],[43980]]</f>
        <v>0</v>
      </c>
      <c r="CJ670">
        <f>+Casos_PN_CORR[[#This Row],[43982]]-Casos_PN_CORR[[#This Row],[43981]]</f>
        <v>0</v>
      </c>
      <c r="CK670">
        <f>+Casos_PN_CORR[[#This Row],[43983]]-Casos_PN_CORR[[#This Row],[43982]]</f>
        <v>0</v>
      </c>
      <c r="CL670">
        <f>+Casos_PN_CORR[[#This Row],[43984]]-Casos_PN_CORR[[#This Row],[43983]]</f>
        <v>0</v>
      </c>
      <c r="CM670">
        <f>+Casos_PN_CORR[[#This Row],[43985]]-Casos_PN_CORR[[#This Row],[43984]]</f>
        <v>0</v>
      </c>
      <c r="CN670">
        <f>+Casos_PN_CORR[[#This Row],[43986]]-Casos_PN_CORR[[#This Row],[43985]]</f>
        <v>0</v>
      </c>
      <c r="CO670">
        <f>+Casos_PN_CORR[[#This Row],[43987]]-Casos_PN_CORR[[#This Row],[43986]]</f>
        <v>0</v>
      </c>
      <c r="CP670">
        <f>+Casos_PN_CORR[[#This Row],[43988]]-Casos_PN_CORR[[#This Row],[43987]]</f>
        <v>0</v>
      </c>
      <c r="CQ670">
        <f>+Casos_PN_CORR[[#This Row],[43989]]-Casos_PN_CORR[[#This Row],[43988]]</f>
        <v>0</v>
      </c>
      <c r="CR670">
        <f>+Casos_PN_CORR[[#This Row],[43990]]-Casos_PN_CORR[[#This Row],[43989]]</f>
        <v>0</v>
      </c>
      <c r="CS670">
        <f>+Casos_PN_CORR[[#This Row],[43991]]-Casos_PN_CORR[[#This Row],[43990]]</f>
        <v>0</v>
      </c>
      <c r="CT670">
        <f>+Casos_PN_CORR[[#This Row],[43992]]-Casos_PN_CORR[[#This Row],[43991]]</f>
        <v>0</v>
      </c>
      <c r="CU670">
        <f>+Casos_PN_CORR[[#This Row],[43993]]-Casos_PN_CORR[[#This Row],[43992]]</f>
        <v>0</v>
      </c>
    </row>
    <row r="671" spans="1:99" x14ac:dyDescent="0.3">
      <c r="A671">
        <v>20107</v>
      </c>
      <c r="B671" s="2" t="s">
        <v>212</v>
      </c>
      <c r="C671" s="2" t="s">
        <v>219</v>
      </c>
      <c r="D671" s="2" t="s">
        <v>781</v>
      </c>
      <c r="E671" s="4">
        <f t="shared" si="10"/>
        <v>0</v>
      </c>
      <c r="F671">
        <f>+Casos_PN_CORR[[#This Row],[43900]]</f>
        <v>0</v>
      </c>
      <c r="G671">
        <f>+Casos_PN_CORR[[#This Row],[43901]]-Casos_PN_CORR[[#This Row],[43900]]</f>
        <v>0</v>
      </c>
      <c r="H671">
        <f>+Casos_PN_CORR[[#This Row],[43902]]-Casos_PN_CORR[[#This Row],[43901]]</f>
        <v>0</v>
      </c>
      <c r="I671">
        <f>+Casos_PN_CORR[[#This Row],[43903]]-Casos_PN_CORR[[#This Row],[43902]]</f>
        <v>0</v>
      </c>
      <c r="J671">
        <f>+Casos_PN_CORR[[#This Row],[43904]]-Casos_PN_CORR[[#This Row],[43903]]</f>
        <v>0</v>
      </c>
      <c r="K671">
        <f>+Casos_PN_CORR[[#This Row],[43905]]-Casos_PN_CORR[[#This Row],[43904]]</f>
        <v>0</v>
      </c>
      <c r="L671">
        <f>+Casos_PN_CORR[[#This Row],[43906]]-Casos_PN_CORR[[#This Row],[43905]]</f>
        <v>0</v>
      </c>
      <c r="M671">
        <f>+Casos_PN_CORR[[#This Row],[43907]]-Casos_PN_CORR[[#This Row],[43906]]</f>
        <v>0</v>
      </c>
      <c r="N671">
        <f>+Casos_PN_CORR[[#This Row],[43908]]-Casos_PN_CORR[[#This Row],[43907]]</f>
        <v>0</v>
      </c>
      <c r="O671">
        <f>+Casos_PN_CORR[[#This Row],[43909]]-Casos_PN_CORR[[#This Row],[43908]]</f>
        <v>0</v>
      </c>
      <c r="P671">
        <f>+Casos_PN_CORR[[#This Row],[43910]]-Casos_PN_CORR[[#This Row],[43909]]</f>
        <v>0</v>
      </c>
      <c r="Q671">
        <f>+Casos_PN_CORR[[#This Row],[43911]]-Casos_PN_CORR[[#This Row],[43910]]</f>
        <v>0</v>
      </c>
      <c r="R671">
        <f>+Casos_PN_CORR[[#This Row],[43912]]-Casos_PN_CORR[[#This Row],[43911]]</f>
        <v>0</v>
      </c>
      <c r="S671">
        <f>+Casos_PN_CORR[[#This Row],[43913]]-Casos_PN_CORR[[#This Row],[43912]]</f>
        <v>0</v>
      </c>
      <c r="T671">
        <f>+Casos_PN_CORR[[#This Row],[43914]]-Casos_PN_CORR[[#This Row],[43913]]</f>
        <v>0</v>
      </c>
      <c r="U671">
        <f>+Casos_PN_CORR[[#This Row],[43915]]-Casos_PN_CORR[[#This Row],[43914]]</f>
        <v>0</v>
      </c>
      <c r="V671">
        <f>+Casos_PN_CORR[[#This Row],[43916]]-Casos_PN_CORR[[#This Row],[43915]]</f>
        <v>0</v>
      </c>
      <c r="W671">
        <f>+Casos_PN_CORR[[#This Row],[43917]]-Casos_PN_CORR[[#This Row],[43916]]</f>
        <v>0</v>
      </c>
      <c r="X671">
        <f>+Casos_PN_CORR[[#This Row],[43918]]-Casos_PN_CORR[[#This Row],[43917]]</f>
        <v>0</v>
      </c>
      <c r="Y671">
        <f>+Casos_PN_CORR[[#This Row],[43919]]-Casos_PN_CORR[[#This Row],[43918]]</f>
        <v>0</v>
      </c>
      <c r="Z671">
        <f>+Casos_PN_CORR[[#This Row],[43920]]-Casos_PN_CORR[[#This Row],[43919]]</f>
        <v>0</v>
      </c>
      <c r="AA671">
        <f>+Casos_PN_CORR[[#This Row],[43921]]-Casos_PN_CORR[[#This Row],[43920]]</f>
        <v>0</v>
      </c>
      <c r="AB671">
        <f>+Casos_PN_CORR[[#This Row],[43922]]-Casos_PN_CORR[[#This Row],[43921]]</f>
        <v>0</v>
      </c>
      <c r="AC671">
        <f>+Casos_PN_CORR[[#This Row],[43923]]-Casos_PN_CORR[[#This Row],[43922]]</f>
        <v>0</v>
      </c>
      <c r="AD671">
        <f>+Casos_PN_CORR[[#This Row],[43924]]-Casos_PN_CORR[[#This Row],[43923]]</f>
        <v>0</v>
      </c>
      <c r="AE671">
        <f>+Casos_PN_CORR[[#This Row],[43925]]-Casos_PN_CORR[[#This Row],[43924]]</f>
        <v>0</v>
      </c>
      <c r="AF671">
        <f>+Casos_PN_CORR[[#This Row],[43926]]-Casos_PN_CORR[[#This Row],[43925]]</f>
        <v>0</v>
      </c>
      <c r="AG671">
        <f>+Casos_PN_CORR[[#This Row],[43927]]-Casos_PN_CORR[[#This Row],[43926]]</f>
        <v>0</v>
      </c>
      <c r="AH671">
        <f>+Casos_PN_CORR[[#This Row],[43928]]-Casos_PN_CORR[[#This Row],[43927]]</f>
        <v>0</v>
      </c>
      <c r="AI671">
        <f>+Casos_PN_CORR[[#This Row],[43929]]-Casos_PN_CORR[[#This Row],[43928]]</f>
        <v>0</v>
      </c>
      <c r="AJ671">
        <f>+Casos_PN_CORR[[#This Row],[43930]]-Casos_PN_CORR[[#This Row],[43929]]</f>
        <v>0</v>
      </c>
      <c r="AK671">
        <f>+Casos_PN_CORR[[#This Row],[43931]]-Casos_PN_CORR[[#This Row],[43930]]</f>
        <v>0</v>
      </c>
      <c r="AL671">
        <f>+Casos_PN_CORR[[#This Row],[43932]]-Casos_PN_CORR[[#This Row],[43931]]</f>
        <v>0</v>
      </c>
      <c r="AM671">
        <f>+Casos_PN_CORR[[#This Row],[43933]]-Casos_PN_CORR[[#This Row],[43932]]</f>
        <v>0</v>
      </c>
      <c r="AN671">
        <f>+Casos_PN_CORR[[#This Row],[43934]]-Casos_PN_CORR[[#This Row],[43933]]</f>
        <v>0</v>
      </c>
      <c r="AO671">
        <f>+Casos_PN_CORR[[#This Row],[43935]]-Casos_PN_CORR[[#This Row],[43934]]</f>
        <v>0</v>
      </c>
      <c r="AP671">
        <f>+Casos_PN_CORR[[#This Row],[43936]]-Casos_PN_CORR[[#This Row],[43935]]</f>
        <v>0</v>
      </c>
      <c r="AQ671">
        <f>+Casos_PN_CORR[[#This Row],[43937]]-Casos_PN_CORR[[#This Row],[43936]]</f>
        <v>0</v>
      </c>
      <c r="AR671">
        <f>+Casos_PN_CORR[[#This Row],[43938]]-Casos_PN_CORR[[#This Row],[43937]]</f>
        <v>0</v>
      </c>
      <c r="AS671">
        <f>+Casos_PN_CORR[[#This Row],[43939]]-Casos_PN_CORR[[#This Row],[43938]]</f>
        <v>0</v>
      </c>
      <c r="AT671">
        <f>+Casos_PN_CORR[[#This Row],[43940]]-Casos_PN_CORR[[#This Row],[43939]]</f>
        <v>0</v>
      </c>
      <c r="AU671">
        <f>+Casos_PN_CORR[[#This Row],[43941]]-Casos_PN_CORR[[#This Row],[43940]]</f>
        <v>0</v>
      </c>
      <c r="AV671">
        <f>+Casos_PN_CORR[[#This Row],[43942]]-Casos_PN_CORR[[#This Row],[43941]]</f>
        <v>0</v>
      </c>
      <c r="AW671">
        <f>+Casos_PN_CORR[[#This Row],[43943]]-Casos_PN_CORR[[#This Row],[43942]]</f>
        <v>0</v>
      </c>
      <c r="AX671">
        <f>+Casos_PN_CORR[[#This Row],[43944]]-Casos_PN_CORR[[#This Row],[43943]]</f>
        <v>0</v>
      </c>
      <c r="AY671">
        <f>+Casos_PN_CORR[[#This Row],[43945]]-Casos_PN_CORR[[#This Row],[43944]]</f>
        <v>0</v>
      </c>
      <c r="AZ671">
        <f>+Casos_PN_CORR[[#This Row],[43946]]-Casos_PN_CORR[[#This Row],[43945]]</f>
        <v>0</v>
      </c>
      <c r="BA671">
        <f>+Casos_PN_CORR[[#This Row],[43947]]-Casos_PN_CORR[[#This Row],[43946]]</f>
        <v>0</v>
      </c>
      <c r="BB671">
        <f>+Casos_PN_CORR[[#This Row],[43948]]-Casos_PN_CORR[[#This Row],[43947]]</f>
        <v>0</v>
      </c>
      <c r="BC671">
        <f>+Casos_PN_CORR[[#This Row],[43949]]-Casos_PN_CORR[[#This Row],[43948]]</f>
        <v>0</v>
      </c>
      <c r="BD671">
        <f>+Casos_PN_CORR[[#This Row],[43950]]-Casos_PN_CORR[[#This Row],[43949]]</f>
        <v>0</v>
      </c>
      <c r="BE671">
        <f>+Casos_PN_CORR[[#This Row],[43951]]-Casos_PN_CORR[[#This Row],[43950]]</f>
        <v>0</v>
      </c>
      <c r="BF671">
        <f>+Casos_PN_CORR[[#This Row],[43952]]-Casos_PN_CORR[[#This Row],[43951]]</f>
        <v>0</v>
      </c>
      <c r="BG671">
        <f>+Casos_PN_CORR[[#This Row],[43953]]-Casos_PN_CORR[[#This Row],[43952]]</f>
        <v>0</v>
      </c>
      <c r="BH671">
        <f>+Casos_PN_CORR[[#This Row],[43954]]-Casos_PN_CORR[[#This Row],[43953]]</f>
        <v>0</v>
      </c>
      <c r="BI671">
        <f>+Casos_PN_CORR[[#This Row],[43955]]-Casos_PN_CORR[[#This Row],[43954]]</f>
        <v>0</v>
      </c>
      <c r="BJ671">
        <f>+Casos_PN_CORR[[#This Row],[43956]]-Casos_PN_CORR[[#This Row],[43955]]</f>
        <v>0</v>
      </c>
      <c r="BK671">
        <f>+Casos_PN_CORR[[#This Row],[43957]]-Casos_PN_CORR[[#This Row],[43956]]</f>
        <v>0</v>
      </c>
      <c r="BL671">
        <f>+Casos_PN_CORR[[#This Row],[43958]]-Casos_PN_CORR[[#This Row],[43957]]</f>
        <v>0</v>
      </c>
      <c r="BM671">
        <f>+Casos_PN_CORR[[#This Row],[43959]]-Casos_PN_CORR[[#This Row],[43958]]</f>
        <v>0</v>
      </c>
      <c r="BN671">
        <f>+Casos_PN_CORR[[#This Row],[43960]]-Casos_PN_CORR[[#This Row],[43959]]</f>
        <v>0</v>
      </c>
      <c r="BO671">
        <f>+Casos_PN_CORR[[#This Row],[43961]]-Casos_PN_CORR[[#This Row],[43960]]</f>
        <v>0</v>
      </c>
      <c r="BP671">
        <f>+Casos_PN_CORR[[#This Row],[43962]]-Casos_PN_CORR[[#This Row],[43961]]</f>
        <v>0</v>
      </c>
      <c r="BQ671">
        <f>+Casos_PN_CORR[[#This Row],[43963]]-Casos_PN_CORR[[#This Row],[43962]]</f>
        <v>0</v>
      </c>
      <c r="BR671">
        <f>+Casos_PN_CORR[[#This Row],[43964]]-Casos_PN_CORR[[#This Row],[43963]]</f>
        <v>0</v>
      </c>
      <c r="BS671">
        <f>+Casos_PN_CORR[[#This Row],[43965]]-Casos_PN_CORR[[#This Row],[43964]]</f>
        <v>0</v>
      </c>
      <c r="BT671">
        <f>+Casos_PN_CORR[[#This Row],[43966]]-Casos_PN_CORR[[#This Row],[43965]]</f>
        <v>0</v>
      </c>
      <c r="BU671">
        <f>+Casos_PN_CORR[[#This Row],[43967]]-Casos_PN_CORR[[#This Row],[43966]]</f>
        <v>0</v>
      </c>
      <c r="BV671">
        <f>+Casos_PN_CORR[[#This Row],[43968]]-Casos_PN_CORR[[#This Row],[43967]]</f>
        <v>0</v>
      </c>
      <c r="BW671">
        <f>+Casos_PN_CORR[[#This Row],[43969]]-Casos_PN_CORR[[#This Row],[43968]]</f>
        <v>0</v>
      </c>
      <c r="BX671">
        <f>+Casos_PN_CORR[[#This Row],[43970]]-Casos_PN_CORR[[#This Row],[43969]]</f>
        <v>0</v>
      </c>
      <c r="BY671">
        <f>+Casos_PN_CORR[[#This Row],[43971]]-Casos_PN_CORR[[#This Row],[43970]]</f>
        <v>0</v>
      </c>
      <c r="BZ671">
        <f>+Casos_PN_CORR[[#This Row],[43972]]-Casos_PN_CORR[[#This Row],[43971]]</f>
        <v>0</v>
      </c>
      <c r="CA671">
        <f>+Casos_PN_CORR[[#This Row],[43973]]-Casos_PN_CORR[[#This Row],[43972]]</f>
        <v>0</v>
      </c>
      <c r="CB671">
        <f>+Casos_PN_CORR[[#This Row],[43974]]-Casos_PN_CORR[[#This Row],[43973]]</f>
        <v>0</v>
      </c>
      <c r="CC671">
        <f>+Casos_PN_CORR[[#This Row],[43975]]-Casos_PN_CORR[[#This Row],[43974]]</f>
        <v>0</v>
      </c>
      <c r="CD671">
        <f>+Casos_PN_CORR[[#This Row],[43976]]-Casos_PN_CORR[[#This Row],[43975]]</f>
        <v>0</v>
      </c>
      <c r="CE671">
        <f>+Casos_PN_CORR[[#This Row],[43977]]-Casos_PN_CORR[[#This Row],[43976]]</f>
        <v>0</v>
      </c>
      <c r="CF671">
        <f>+Casos_PN_CORR[[#This Row],[43978]]-Casos_PN_CORR[[#This Row],[43977]]</f>
        <v>0</v>
      </c>
      <c r="CG671">
        <f>+Casos_PN_CORR[[#This Row],[43979]]-Casos_PN_CORR[[#This Row],[43978]]</f>
        <v>0</v>
      </c>
      <c r="CH671">
        <f>+Casos_PN_CORR[[#This Row],[43980]]-Casos_PN_CORR[[#This Row],[43979]]</f>
        <v>0</v>
      </c>
      <c r="CI671">
        <f>+Casos_PN_CORR[[#This Row],[43981]]-Casos_PN_CORR[[#This Row],[43980]]</f>
        <v>0</v>
      </c>
      <c r="CJ671">
        <f>+Casos_PN_CORR[[#This Row],[43982]]-Casos_PN_CORR[[#This Row],[43981]]</f>
        <v>0</v>
      </c>
      <c r="CK671">
        <f>+Casos_PN_CORR[[#This Row],[43983]]-Casos_PN_CORR[[#This Row],[43982]]</f>
        <v>0</v>
      </c>
      <c r="CL671">
        <f>+Casos_PN_CORR[[#This Row],[43984]]-Casos_PN_CORR[[#This Row],[43983]]</f>
        <v>0</v>
      </c>
      <c r="CM671">
        <f>+Casos_PN_CORR[[#This Row],[43985]]-Casos_PN_CORR[[#This Row],[43984]]</f>
        <v>0</v>
      </c>
      <c r="CN671">
        <f>+Casos_PN_CORR[[#This Row],[43986]]-Casos_PN_CORR[[#This Row],[43985]]</f>
        <v>0</v>
      </c>
      <c r="CO671">
        <f>+Casos_PN_CORR[[#This Row],[43987]]-Casos_PN_CORR[[#This Row],[43986]]</f>
        <v>0</v>
      </c>
      <c r="CP671">
        <f>+Casos_PN_CORR[[#This Row],[43988]]-Casos_PN_CORR[[#This Row],[43987]]</f>
        <v>0</v>
      </c>
      <c r="CQ671">
        <f>+Casos_PN_CORR[[#This Row],[43989]]-Casos_PN_CORR[[#This Row],[43988]]</f>
        <v>0</v>
      </c>
      <c r="CR671">
        <f>+Casos_PN_CORR[[#This Row],[43990]]-Casos_PN_CORR[[#This Row],[43989]]</f>
        <v>0</v>
      </c>
      <c r="CS671">
        <f>+Casos_PN_CORR[[#This Row],[43991]]-Casos_PN_CORR[[#This Row],[43990]]</f>
        <v>0</v>
      </c>
      <c r="CT671">
        <f>+Casos_PN_CORR[[#This Row],[43992]]-Casos_PN_CORR[[#This Row],[43991]]</f>
        <v>0</v>
      </c>
      <c r="CU671">
        <f>+Casos_PN_CORR[[#This Row],[43993]]-Casos_PN_CORR[[#This Row],[43992]]</f>
        <v>0</v>
      </c>
    </row>
    <row r="672" spans="1:99" x14ac:dyDescent="0.3">
      <c r="A672">
        <v>130106</v>
      </c>
      <c r="B672" s="2" t="s">
        <v>102</v>
      </c>
      <c r="C672" s="2" t="s">
        <v>103</v>
      </c>
      <c r="D672" s="2" t="s">
        <v>108</v>
      </c>
      <c r="E672" s="4">
        <f t="shared" si="10"/>
        <v>0</v>
      </c>
      <c r="F672">
        <f>+Casos_PN_CORR[[#This Row],[43900]]</f>
        <v>0</v>
      </c>
      <c r="G672">
        <f>+Casos_PN_CORR[[#This Row],[43901]]-Casos_PN_CORR[[#This Row],[43900]]</f>
        <v>0</v>
      </c>
      <c r="H672">
        <f>+Casos_PN_CORR[[#This Row],[43902]]-Casos_PN_CORR[[#This Row],[43901]]</f>
        <v>0</v>
      </c>
      <c r="I672">
        <f>+Casos_PN_CORR[[#This Row],[43903]]-Casos_PN_CORR[[#This Row],[43902]]</f>
        <v>0</v>
      </c>
      <c r="J672">
        <f>+Casos_PN_CORR[[#This Row],[43904]]-Casos_PN_CORR[[#This Row],[43903]]</f>
        <v>0</v>
      </c>
      <c r="K672">
        <f>+Casos_PN_CORR[[#This Row],[43905]]-Casos_PN_CORR[[#This Row],[43904]]</f>
        <v>0</v>
      </c>
      <c r="L672">
        <f>+Casos_PN_CORR[[#This Row],[43906]]-Casos_PN_CORR[[#This Row],[43905]]</f>
        <v>0</v>
      </c>
      <c r="M672">
        <f>+Casos_PN_CORR[[#This Row],[43907]]-Casos_PN_CORR[[#This Row],[43906]]</f>
        <v>0</v>
      </c>
      <c r="N672">
        <f>+Casos_PN_CORR[[#This Row],[43908]]-Casos_PN_CORR[[#This Row],[43907]]</f>
        <v>0</v>
      </c>
      <c r="O672">
        <f>+Casos_PN_CORR[[#This Row],[43909]]-Casos_PN_CORR[[#This Row],[43908]]</f>
        <v>0</v>
      </c>
      <c r="P672">
        <f>+Casos_PN_CORR[[#This Row],[43910]]-Casos_PN_CORR[[#This Row],[43909]]</f>
        <v>0</v>
      </c>
      <c r="Q672">
        <f>+Casos_PN_CORR[[#This Row],[43911]]-Casos_PN_CORR[[#This Row],[43910]]</f>
        <v>0</v>
      </c>
      <c r="R672">
        <f>+Casos_PN_CORR[[#This Row],[43912]]-Casos_PN_CORR[[#This Row],[43911]]</f>
        <v>0</v>
      </c>
      <c r="S672">
        <f>+Casos_PN_CORR[[#This Row],[43913]]-Casos_PN_CORR[[#This Row],[43912]]</f>
        <v>0</v>
      </c>
      <c r="T672">
        <f>+Casos_PN_CORR[[#This Row],[43914]]-Casos_PN_CORR[[#This Row],[43913]]</f>
        <v>0</v>
      </c>
      <c r="U672">
        <f>+Casos_PN_CORR[[#This Row],[43915]]-Casos_PN_CORR[[#This Row],[43914]]</f>
        <v>0</v>
      </c>
      <c r="V672">
        <f>+Casos_PN_CORR[[#This Row],[43916]]-Casos_PN_CORR[[#This Row],[43915]]</f>
        <v>0</v>
      </c>
      <c r="W672">
        <f>+Casos_PN_CORR[[#This Row],[43917]]-Casos_PN_CORR[[#This Row],[43916]]</f>
        <v>0</v>
      </c>
      <c r="X672">
        <f>+Casos_PN_CORR[[#This Row],[43918]]-Casos_PN_CORR[[#This Row],[43917]]</f>
        <v>0</v>
      </c>
      <c r="Y672">
        <f>+Casos_PN_CORR[[#This Row],[43919]]-Casos_PN_CORR[[#This Row],[43918]]</f>
        <v>0</v>
      </c>
      <c r="Z672">
        <f>+Casos_PN_CORR[[#This Row],[43920]]-Casos_PN_CORR[[#This Row],[43919]]</f>
        <v>0</v>
      </c>
      <c r="AA672">
        <f>+Casos_PN_CORR[[#This Row],[43921]]-Casos_PN_CORR[[#This Row],[43920]]</f>
        <v>0</v>
      </c>
      <c r="AB672">
        <f>+Casos_PN_CORR[[#This Row],[43922]]-Casos_PN_CORR[[#This Row],[43921]]</f>
        <v>0</v>
      </c>
      <c r="AC672">
        <f>+Casos_PN_CORR[[#This Row],[43923]]-Casos_PN_CORR[[#This Row],[43922]]</f>
        <v>0</v>
      </c>
      <c r="AD672">
        <f>+Casos_PN_CORR[[#This Row],[43924]]-Casos_PN_CORR[[#This Row],[43923]]</f>
        <v>0</v>
      </c>
      <c r="AE672">
        <f>+Casos_PN_CORR[[#This Row],[43925]]-Casos_PN_CORR[[#This Row],[43924]]</f>
        <v>0</v>
      </c>
      <c r="AF672">
        <f>+Casos_PN_CORR[[#This Row],[43926]]-Casos_PN_CORR[[#This Row],[43925]]</f>
        <v>0</v>
      </c>
      <c r="AG672">
        <f>+Casos_PN_CORR[[#This Row],[43927]]-Casos_PN_CORR[[#This Row],[43926]]</f>
        <v>0</v>
      </c>
      <c r="AH672">
        <f>+Casos_PN_CORR[[#This Row],[43928]]-Casos_PN_CORR[[#This Row],[43927]]</f>
        <v>0</v>
      </c>
      <c r="AI672">
        <f>+Casos_PN_CORR[[#This Row],[43929]]-Casos_PN_CORR[[#This Row],[43928]]</f>
        <v>0</v>
      </c>
      <c r="AJ672">
        <f>+Casos_PN_CORR[[#This Row],[43930]]-Casos_PN_CORR[[#This Row],[43929]]</f>
        <v>0</v>
      </c>
      <c r="AK672">
        <f>+Casos_PN_CORR[[#This Row],[43931]]-Casos_PN_CORR[[#This Row],[43930]]</f>
        <v>0</v>
      </c>
      <c r="AL672">
        <f>+Casos_PN_CORR[[#This Row],[43932]]-Casos_PN_CORR[[#This Row],[43931]]</f>
        <v>0</v>
      </c>
      <c r="AM672">
        <f>+Casos_PN_CORR[[#This Row],[43933]]-Casos_PN_CORR[[#This Row],[43932]]</f>
        <v>0</v>
      </c>
      <c r="AN672">
        <f>+Casos_PN_CORR[[#This Row],[43934]]-Casos_PN_CORR[[#This Row],[43933]]</f>
        <v>0</v>
      </c>
      <c r="AO672">
        <f>+Casos_PN_CORR[[#This Row],[43935]]-Casos_PN_CORR[[#This Row],[43934]]</f>
        <v>0</v>
      </c>
      <c r="AP672">
        <f>+Casos_PN_CORR[[#This Row],[43936]]-Casos_PN_CORR[[#This Row],[43935]]</f>
        <v>0</v>
      </c>
      <c r="AQ672">
        <f>+Casos_PN_CORR[[#This Row],[43937]]-Casos_PN_CORR[[#This Row],[43936]]</f>
        <v>0</v>
      </c>
      <c r="AR672">
        <f>+Casos_PN_CORR[[#This Row],[43938]]-Casos_PN_CORR[[#This Row],[43937]]</f>
        <v>0</v>
      </c>
      <c r="AS672">
        <f>+Casos_PN_CORR[[#This Row],[43939]]-Casos_PN_CORR[[#This Row],[43938]]</f>
        <v>0</v>
      </c>
      <c r="AT672">
        <f>+Casos_PN_CORR[[#This Row],[43940]]-Casos_PN_CORR[[#This Row],[43939]]</f>
        <v>0</v>
      </c>
      <c r="AU672">
        <f>+Casos_PN_CORR[[#This Row],[43941]]-Casos_PN_CORR[[#This Row],[43940]]</f>
        <v>0</v>
      </c>
      <c r="AV672">
        <f>+Casos_PN_CORR[[#This Row],[43942]]-Casos_PN_CORR[[#This Row],[43941]]</f>
        <v>0</v>
      </c>
      <c r="AW672">
        <f>+Casos_PN_CORR[[#This Row],[43943]]-Casos_PN_CORR[[#This Row],[43942]]</f>
        <v>0</v>
      </c>
      <c r="AX672">
        <f>+Casos_PN_CORR[[#This Row],[43944]]-Casos_PN_CORR[[#This Row],[43943]]</f>
        <v>0</v>
      </c>
      <c r="AY672">
        <f>+Casos_PN_CORR[[#This Row],[43945]]-Casos_PN_CORR[[#This Row],[43944]]</f>
        <v>0</v>
      </c>
      <c r="AZ672">
        <f>+Casos_PN_CORR[[#This Row],[43946]]-Casos_PN_CORR[[#This Row],[43945]]</f>
        <v>0</v>
      </c>
      <c r="BA672">
        <f>+Casos_PN_CORR[[#This Row],[43947]]-Casos_PN_CORR[[#This Row],[43946]]</f>
        <v>0</v>
      </c>
      <c r="BB672">
        <f>+Casos_PN_CORR[[#This Row],[43948]]-Casos_PN_CORR[[#This Row],[43947]]</f>
        <v>0</v>
      </c>
      <c r="BC672">
        <f>+Casos_PN_CORR[[#This Row],[43949]]-Casos_PN_CORR[[#This Row],[43948]]</f>
        <v>0</v>
      </c>
      <c r="BD672">
        <f>+Casos_PN_CORR[[#This Row],[43950]]-Casos_PN_CORR[[#This Row],[43949]]</f>
        <v>0</v>
      </c>
      <c r="BE672">
        <f>+Casos_PN_CORR[[#This Row],[43951]]-Casos_PN_CORR[[#This Row],[43950]]</f>
        <v>0</v>
      </c>
      <c r="BF672">
        <f>+Casos_PN_CORR[[#This Row],[43952]]-Casos_PN_CORR[[#This Row],[43951]]</f>
        <v>0</v>
      </c>
      <c r="BG672">
        <f>+Casos_PN_CORR[[#This Row],[43953]]-Casos_PN_CORR[[#This Row],[43952]]</f>
        <v>0</v>
      </c>
      <c r="BH672">
        <f>+Casos_PN_CORR[[#This Row],[43954]]-Casos_PN_CORR[[#This Row],[43953]]</f>
        <v>0</v>
      </c>
      <c r="BI672">
        <f>+Casos_PN_CORR[[#This Row],[43955]]-Casos_PN_CORR[[#This Row],[43954]]</f>
        <v>0</v>
      </c>
      <c r="BJ672">
        <f>+Casos_PN_CORR[[#This Row],[43956]]-Casos_PN_CORR[[#This Row],[43955]]</f>
        <v>0</v>
      </c>
      <c r="BK672">
        <f>+Casos_PN_CORR[[#This Row],[43957]]-Casos_PN_CORR[[#This Row],[43956]]</f>
        <v>0</v>
      </c>
      <c r="BL672">
        <f>+Casos_PN_CORR[[#This Row],[43958]]-Casos_PN_CORR[[#This Row],[43957]]</f>
        <v>0</v>
      </c>
      <c r="BM672">
        <f>+Casos_PN_CORR[[#This Row],[43959]]-Casos_PN_CORR[[#This Row],[43958]]</f>
        <v>0</v>
      </c>
      <c r="BN672">
        <f>+Casos_PN_CORR[[#This Row],[43960]]-Casos_PN_CORR[[#This Row],[43959]]</f>
        <v>0</v>
      </c>
      <c r="BO672">
        <f>+Casos_PN_CORR[[#This Row],[43961]]-Casos_PN_CORR[[#This Row],[43960]]</f>
        <v>0</v>
      </c>
      <c r="BP672">
        <f>+Casos_PN_CORR[[#This Row],[43962]]-Casos_PN_CORR[[#This Row],[43961]]</f>
        <v>0</v>
      </c>
      <c r="BQ672">
        <f>+Casos_PN_CORR[[#This Row],[43963]]-Casos_PN_CORR[[#This Row],[43962]]</f>
        <v>0</v>
      </c>
      <c r="BR672">
        <f>+Casos_PN_CORR[[#This Row],[43964]]-Casos_PN_CORR[[#This Row],[43963]]</f>
        <v>0</v>
      </c>
      <c r="BS672">
        <f>+Casos_PN_CORR[[#This Row],[43965]]-Casos_PN_CORR[[#This Row],[43964]]</f>
        <v>0</v>
      </c>
      <c r="BT672">
        <f>+Casos_PN_CORR[[#This Row],[43966]]-Casos_PN_CORR[[#This Row],[43965]]</f>
        <v>0</v>
      </c>
      <c r="BU672">
        <f>+Casos_PN_CORR[[#This Row],[43967]]-Casos_PN_CORR[[#This Row],[43966]]</f>
        <v>0</v>
      </c>
      <c r="BV672">
        <f>+Casos_PN_CORR[[#This Row],[43968]]-Casos_PN_CORR[[#This Row],[43967]]</f>
        <v>0</v>
      </c>
      <c r="BW672">
        <f>+Casos_PN_CORR[[#This Row],[43969]]-Casos_PN_CORR[[#This Row],[43968]]</f>
        <v>0</v>
      </c>
      <c r="BX672">
        <f>+Casos_PN_CORR[[#This Row],[43970]]-Casos_PN_CORR[[#This Row],[43969]]</f>
        <v>0</v>
      </c>
      <c r="BY672">
        <f>+Casos_PN_CORR[[#This Row],[43971]]-Casos_PN_CORR[[#This Row],[43970]]</f>
        <v>0</v>
      </c>
      <c r="BZ672">
        <f>+Casos_PN_CORR[[#This Row],[43972]]-Casos_PN_CORR[[#This Row],[43971]]</f>
        <v>0</v>
      </c>
      <c r="CA672">
        <f>+Casos_PN_CORR[[#This Row],[43973]]-Casos_PN_CORR[[#This Row],[43972]]</f>
        <v>0</v>
      </c>
      <c r="CB672">
        <f>+Casos_PN_CORR[[#This Row],[43974]]-Casos_PN_CORR[[#This Row],[43973]]</f>
        <v>0</v>
      </c>
      <c r="CC672">
        <f>+Casos_PN_CORR[[#This Row],[43975]]-Casos_PN_CORR[[#This Row],[43974]]</f>
        <v>0</v>
      </c>
      <c r="CD672">
        <f>+Casos_PN_CORR[[#This Row],[43976]]-Casos_PN_CORR[[#This Row],[43975]]</f>
        <v>0</v>
      </c>
      <c r="CE672">
        <f>+Casos_PN_CORR[[#This Row],[43977]]-Casos_PN_CORR[[#This Row],[43976]]</f>
        <v>0</v>
      </c>
      <c r="CF672">
        <f>+Casos_PN_CORR[[#This Row],[43978]]-Casos_PN_CORR[[#This Row],[43977]]</f>
        <v>0</v>
      </c>
      <c r="CG672">
        <f>+Casos_PN_CORR[[#This Row],[43979]]-Casos_PN_CORR[[#This Row],[43978]]</f>
        <v>0</v>
      </c>
      <c r="CH672">
        <f>+Casos_PN_CORR[[#This Row],[43980]]-Casos_PN_CORR[[#This Row],[43979]]</f>
        <v>0</v>
      </c>
      <c r="CI672">
        <f>+Casos_PN_CORR[[#This Row],[43981]]-Casos_PN_CORR[[#This Row],[43980]]</f>
        <v>0</v>
      </c>
      <c r="CJ672">
        <f>+Casos_PN_CORR[[#This Row],[43982]]-Casos_PN_CORR[[#This Row],[43981]]</f>
        <v>0</v>
      </c>
      <c r="CK672">
        <f>+Casos_PN_CORR[[#This Row],[43983]]-Casos_PN_CORR[[#This Row],[43982]]</f>
        <v>0</v>
      </c>
      <c r="CL672">
        <f>+Casos_PN_CORR[[#This Row],[43984]]-Casos_PN_CORR[[#This Row],[43983]]</f>
        <v>0</v>
      </c>
      <c r="CM672">
        <f>+Casos_PN_CORR[[#This Row],[43985]]-Casos_PN_CORR[[#This Row],[43984]]</f>
        <v>0</v>
      </c>
      <c r="CN672">
        <f>+Casos_PN_CORR[[#This Row],[43986]]-Casos_PN_CORR[[#This Row],[43985]]</f>
        <v>0</v>
      </c>
      <c r="CO672">
        <f>+Casos_PN_CORR[[#This Row],[43987]]-Casos_PN_CORR[[#This Row],[43986]]</f>
        <v>0</v>
      </c>
      <c r="CP672">
        <f>+Casos_PN_CORR[[#This Row],[43988]]-Casos_PN_CORR[[#This Row],[43987]]</f>
        <v>0</v>
      </c>
      <c r="CQ672">
        <f>+Casos_PN_CORR[[#This Row],[43989]]-Casos_PN_CORR[[#This Row],[43988]]</f>
        <v>0</v>
      </c>
      <c r="CR672">
        <f>+Casos_PN_CORR[[#This Row],[43990]]-Casos_PN_CORR[[#This Row],[43989]]</f>
        <v>0</v>
      </c>
      <c r="CS672">
        <f>+Casos_PN_CORR[[#This Row],[43991]]-Casos_PN_CORR[[#This Row],[43990]]</f>
        <v>0</v>
      </c>
      <c r="CT672">
        <f>+Casos_PN_CORR[[#This Row],[43992]]-Casos_PN_CORR[[#This Row],[43991]]</f>
        <v>0</v>
      </c>
      <c r="CU672">
        <f>+Casos_PN_CORR[[#This Row],[43993]]-Casos_PN_CORR[[#This Row],[43992]]</f>
        <v>0</v>
      </c>
    </row>
    <row r="673" spans="1:99" x14ac:dyDescent="0.3">
      <c r="A673">
        <v>41401</v>
      </c>
      <c r="B673" s="2" t="s">
        <v>154</v>
      </c>
      <c r="C673" s="2" t="s">
        <v>373</v>
      </c>
      <c r="D673" s="2" t="s">
        <v>374</v>
      </c>
      <c r="E673" s="4">
        <f t="shared" si="10"/>
        <v>0</v>
      </c>
      <c r="F673">
        <f>+Casos_PN_CORR[[#This Row],[43900]]</f>
        <v>0</v>
      </c>
      <c r="G673">
        <f>+Casos_PN_CORR[[#This Row],[43901]]-Casos_PN_CORR[[#This Row],[43900]]</f>
        <v>0</v>
      </c>
      <c r="H673">
        <f>+Casos_PN_CORR[[#This Row],[43902]]-Casos_PN_CORR[[#This Row],[43901]]</f>
        <v>0</v>
      </c>
      <c r="I673">
        <f>+Casos_PN_CORR[[#This Row],[43903]]-Casos_PN_CORR[[#This Row],[43902]]</f>
        <v>0</v>
      </c>
      <c r="J673">
        <f>+Casos_PN_CORR[[#This Row],[43904]]-Casos_PN_CORR[[#This Row],[43903]]</f>
        <v>0</v>
      </c>
      <c r="K673">
        <f>+Casos_PN_CORR[[#This Row],[43905]]-Casos_PN_CORR[[#This Row],[43904]]</f>
        <v>0</v>
      </c>
      <c r="L673">
        <f>+Casos_PN_CORR[[#This Row],[43906]]-Casos_PN_CORR[[#This Row],[43905]]</f>
        <v>0</v>
      </c>
      <c r="M673">
        <f>+Casos_PN_CORR[[#This Row],[43907]]-Casos_PN_CORR[[#This Row],[43906]]</f>
        <v>0</v>
      </c>
      <c r="N673">
        <f>+Casos_PN_CORR[[#This Row],[43908]]-Casos_PN_CORR[[#This Row],[43907]]</f>
        <v>0</v>
      </c>
      <c r="O673">
        <f>+Casos_PN_CORR[[#This Row],[43909]]-Casos_PN_CORR[[#This Row],[43908]]</f>
        <v>0</v>
      </c>
      <c r="P673">
        <f>+Casos_PN_CORR[[#This Row],[43910]]-Casos_PN_CORR[[#This Row],[43909]]</f>
        <v>0</v>
      </c>
      <c r="Q673">
        <f>+Casos_PN_CORR[[#This Row],[43911]]-Casos_PN_CORR[[#This Row],[43910]]</f>
        <v>0</v>
      </c>
      <c r="R673">
        <f>+Casos_PN_CORR[[#This Row],[43912]]-Casos_PN_CORR[[#This Row],[43911]]</f>
        <v>0</v>
      </c>
      <c r="S673">
        <f>+Casos_PN_CORR[[#This Row],[43913]]-Casos_PN_CORR[[#This Row],[43912]]</f>
        <v>0</v>
      </c>
      <c r="T673">
        <f>+Casos_PN_CORR[[#This Row],[43914]]-Casos_PN_CORR[[#This Row],[43913]]</f>
        <v>0</v>
      </c>
      <c r="U673">
        <f>+Casos_PN_CORR[[#This Row],[43915]]-Casos_PN_CORR[[#This Row],[43914]]</f>
        <v>0</v>
      </c>
      <c r="V673">
        <f>+Casos_PN_CORR[[#This Row],[43916]]-Casos_PN_CORR[[#This Row],[43915]]</f>
        <v>0</v>
      </c>
      <c r="W673">
        <f>+Casos_PN_CORR[[#This Row],[43917]]-Casos_PN_CORR[[#This Row],[43916]]</f>
        <v>0</v>
      </c>
      <c r="X673">
        <f>+Casos_PN_CORR[[#This Row],[43918]]-Casos_PN_CORR[[#This Row],[43917]]</f>
        <v>0</v>
      </c>
      <c r="Y673">
        <f>+Casos_PN_CORR[[#This Row],[43919]]-Casos_PN_CORR[[#This Row],[43918]]</f>
        <v>0</v>
      </c>
      <c r="Z673">
        <f>+Casos_PN_CORR[[#This Row],[43920]]-Casos_PN_CORR[[#This Row],[43919]]</f>
        <v>0</v>
      </c>
      <c r="AA673">
        <f>+Casos_PN_CORR[[#This Row],[43921]]-Casos_PN_CORR[[#This Row],[43920]]</f>
        <v>0</v>
      </c>
      <c r="AB673">
        <f>+Casos_PN_CORR[[#This Row],[43922]]-Casos_PN_CORR[[#This Row],[43921]]</f>
        <v>0</v>
      </c>
      <c r="AC673">
        <f>+Casos_PN_CORR[[#This Row],[43923]]-Casos_PN_CORR[[#This Row],[43922]]</f>
        <v>0</v>
      </c>
      <c r="AD673">
        <f>+Casos_PN_CORR[[#This Row],[43924]]-Casos_PN_CORR[[#This Row],[43923]]</f>
        <v>0</v>
      </c>
      <c r="AE673">
        <f>+Casos_PN_CORR[[#This Row],[43925]]-Casos_PN_CORR[[#This Row],[43924]]</f>
        <v>0</v>
      </c>
      <c r="AF673">
        <f>+Casos_PN_CORR[[#This Row],[43926]]-Casos_PN_CORR[[#This Row],[43925]]</f>
        <v>0</v>
      </c>
      <c r="AG673">
        <f>+Casos_PN_CORR[[#This Row],[43927]]-Casos_PN_CORR[[#This Row],[43926]]</f>
        <v>0</v>
      </c>
      <c r="AH673">
        <f>+Casos_PN_CORR[[#This Row],[43928]]-Casos_PN_CORR[[#This Row],[43927]]</f>
        <v>0</v>
      </c>
      <c r="AI673">
        <f>+Casos_PN_CORR[[#This Row],[43929]]-Casos_PN_CORR[[#This Row],[43928]]</f>
        <v>0</v>
      </c>
      <c r="AJ673">
        <f>+Casos_PN_CORR[[#This Row],[43930]]-Casos_PN_CORR[[#This Row],[43929]]</f>
        <v>0</v>
      </c>
      <c r="AK673">
        <f>+Casos_PN_CORR[[#This Row],[43931]]-Casos_PN_CORR[[#This Row],[43930]]</f>
        <v>0</v>
      </c>
      <c r="AL673">
        <f>+Casos_PN_CORR[[#This Row],[43932]]-Casos_PN_CORR[[#This Row],[43931]]</f>
        <v>0</v>
      </c>
      <c r="AM673">
        <f>+Casos_PN_CORR[[#This Row],[43933]]-Casos_PN_CORR[[#This Row],[43932]]</f>
        <v>0</v>
      </c>
      <c r="AN673">
        <f>+Casos_PN_CORR[[#This Row],[43934]]-Casos_PN_CORR[[#This Row],[43933]]</f>
        <v>0</v>
      </c>
      <c r="AO673">
        <f>+Casos_PN_CORR[[#This Row],[43935]]-Casos_PN_CORR[[#This Row],[43934]]</f>
        <v>0</v>
      </c>
      <c r="AP673">
        <f>+Casos_PN_CORR[[#This Row],[43936]]-Casos_PN_CORR[[#This Row],[43935]]</f>
        <v>0</v>
      </c>
      <c r="AQ673">
        <f>+Casos_PN_CORR[[#This Row],[43937]]-Casos_PN_CORR[[#This Row],[43936]]</f>
        <v>0</v>
      </c>
      <c r="AR673">
        <f>+Casos_PN_CORR[[#This Row],[43938]]-Casos_PN_CORR[[#This Row],[43937]]</f>
        <v>0</v>
      </c>
      <c r="AS673">
        <f>+Casos_PN_CORR[[#This Row],[43939]]-Casos_PN_CORR[[#This Row],[43938]]</f>
        <v>0</v>
      </c>
      <c r="AT673">
        <f>+Casos_PN_CORR[[#This Row],[43940]]-Casos_PN_CORR[[#This Row],[43939]]</f>
        <v>0</v>
      </c>
      <c r="AU673">
        <f>+Casos_PN_CORR[[#This Row],[43941]]-Casos_PN_CORR[[#This Row],[43940]]</f>
        <v>0</v>
      </c>
      <c r="AV673">
        <f>+Casos_PN_CORR[[#This Row],[43942]]-Casos_PN_CORR[[#This Row],[43941]]</f>
        <v>0</v>
      </c>
      <c r="AW673">
        <f>+Casos_PN_CORR[[#This Row],[43943]]-Casos_PN_CORR[[#This Row],[43942]]</f>
        <v>0</v>
      </c>
      <c r="AX673">
        <f>+Casos_PN_CORR[[#This Row],[43944]]-Casos_PN_CORR[[#This Row],[43943]]</f>
        <v>0</v>
      </c>
      <c r="AY673">
        <f>+Casos_PN_CORR[[#This Row],[43945]]-Casos_PN_CORR[[#This Row],[43944]]</f>
        <v>0</v>
      </c>
      <c r="AZ673">
        <f>+Casos_PN_CORR[[#This Row],[43946]]-Casos_PN_CORR[[#This Row],[43945]]</f>
        <v>0</v>
      </c>
      <c r="BA673">
        <f>+Casos_PN_CORR[[#This Row],[43947]]-Casos_PN_CORR[[#This Row],[43946]]</f>
        <v>0</v>
      </c>
      <c r="BB673">
        <f>+Casos_PN_CORR[[#This Row],[43948]]-Casos_PN_CORR[[#This Row],[43947]]</f>
        <v>0</v>
      </c>
      <c r="BC673">
        <f>+Casos_PN_CORR[[#This Row],[43949]]-Casos_PN_CORR[[#This Row],[43948]]</f>
        <v>0</v>
      </c>
      <c r="BD673">
        <f>+Casos_PN_CORR[[#This Row],[43950]]-Casos_PN_CORR[[#This Row],[43949]]</f>
        <v>0</v>
      </c>
      <c r="BE673">
        <f>+Casos_PN_CORR[[#This Row],[43951]]-Casos_PN_CORR[[#This Row],[43950]]</f>
        <v>0</v>
      </c>
      <c r="BF673">
        <f>+Casos_PN_CORR[[#This Row],[43952]]-Casos_PN_CORR[[#This Row],[43951]]</f>
        <v>0</v>
      </c>
      <c r="BG673">
        <f>+Casos_PN_CORR[[#This Row],[43953]]-Casos_PN_CORR[[#This Row],[43952]]</f>
        <v>0</v>
      </c>
      <c r="BH673">
        <f>+Casos_PN_CORR[[#This Row],[43954]]-Casos_PN_CORR[[#This Row],[43953]]</f>
        <v>0</v>
      </c>
      <c r="BI673">
        <f>+Casos_PN_CORR[[#This Row],[43955]]-Casos_PN_CORR[[#This Row],[43954]]</f>
        <v>0</v>
      </c>
      <c r="BJ673">
        <f>+Casos_PN_CORR[[#This Row],[43956]]-Casos_PN_CORR[[#This Row],[43955]]</f>
        <v>0</v>
      </c>
      <c r="BK673">
        <f>+Casos_PN_CORR[[#This Row],[43957]]-Casos_PN_CORR[[#This Row],[43956]]</f>
        <v>0</v>
      </c>
      <c r="BL673">
        <f>+Casos_PN_CORR[[#This Row],[43958]]-Casos_PN_CORR[[#This Row],[43957]]</f>
        <v>0</v>
      </c>
      <c r="BM673">
        <f>+Casos_PN_CORR[[#This Row],[43959]]-Casos_PN_CORR[[#This Row],[43958]]</f>
        <v>0</v>
      </c>
      <c r="BN673">
        <f>+Casos_PN_CORR[[#This Row],[43960]]-Casos_PN_CORR[[#This Row],[43959]]</f>
        <v>0</v>
      </c>
      <c r="BO673">
        <f>+Casos_PN_CORR[[#This Row],[43961]]-Casos_PN_CORR[[#This Row],[43960]]</f>
        <v>0</v>
      </c>
      <c r="BP673">
        <f>+Casos_PN_CORR[[#This Row],[43962]]-Casos_PN_CORR[[#This Row],[43961]]</f>
        <v>0</v>
      </c>
      <c r="BQ673">
        <f>+Casos_PN_CORR[[#This Row],[43963]]-Casos_PN_CORR[[#This Row],[43962]]</f>
        <v>0</v>
      </c>
      <c r="BR673">
        <f>+Casos_PN_CORR[[#This Row],[43964]]-Casos_PN_CORR[[#This Row],[43963]]</f>
        <v>0</v>
      </c>
      <c r="BS673">
        <f>+Casos_PN_CORR[[#This Row],[43965]]-Casos_PN_CORR[[#This Row],[43964]]</f>
        <v>0</v>
      </c>
      <c r="BT673">
        <f>+Casos_PN_CORR[[#This Row],[43966]]-Casos_PN_CORR[[#This Row],[43965]]</f>
        <v>0</v>
      </c>
      <c r="BU673">
        <f>+Casos_PN_CORR[[#This Row],[43967]]-Casos_PN_CORR[[#This Row],[43966]]</f>
        <v>0</v>
      </c>
      <c r="BV673">
        <f>+Casos_PN_CORR[[#This Row],[43968]]-Casos_PN_CORR[[#This Row],[43967]]</f>
        <v>0</v>
      </c>
      <c r="BW673">
        <f>+Casos_PN_CORR[[#This Row],[43969]]-Casos_PN_CORR[[#This Row],[43968]]</f>
        <v>0</v>
      </c>
      <c r="BX673">
        <f>+Casos_PN_CORR[[#This Row],[43970]]-Casos_PN_CORR[[#This Row],[43969]]</f>
        <v>0</v>
      </c>
      <c r="BY673">
        <f>+Casos_PN_CORR[[#This Row],[43971]]-Casos_PN_CORR[[#This Row],[43970]]</f>
        <v>0</v>
      </c>
      <c r="BZ673">
        <f>+Casos_PN_CORR[[#This Row],[43972]]-Casos_PN_CORR[[#This Row],[43971]]</f>
        <v>0</v>
      </c>
      <c r="CA673">
        <f>+Casos_PN_CORR[[#This Row],[43973]]-Casos_PN_CORR[[#This Row],[43972]]</f>
        <v>0</v>
      </c>
      <c r="CB673">
        <f>+Casos_PN_CORR[[#This Row],[43974]]-Casos_PN_CORR[[#This Row],[43973]]</f>
        <v>0</v>
      </c>
      <c r="CC673">
        <f>+Casos_PN_CORR[[#This Row],[43975]]-Casos_PN_CORR[[#This Row],[43974]]</f>
        <v>0</v>
      </c>
      <c r="CD673">
        <f>+Casos_PN_CORR[[#This Row],[43976]]-Casos_PN_CORR[[#This Row],[43975]]</f>
        <v>0</v>
      </c>
      <c r="CE673">
        <f>+Casos_PN_CORR[[#This Row],[43977]]-Casos_PN_CORR[[#This Row],[43976]]</f>
        <v>0</v>
      </c>
      <c r="CF673">
        <f>+Casos_PN_CORR[[#This Row],[43978]]-Casos_PN_CORR[[#This Row],[43977]]</f>
        <v>0</v>
      </c>
      <c r="CG673">
        <f>+Casos_PN_CORR[[#This Row],[43979]]-Casos_PN_CORR[[#This Row],[43978]]</f>
        <v>0</v>
      </c>
      <c r="CH673">
        <f>+Casos_PN_CORR[[#This Row],[43980]]-Casos_PN_CORR[[#This Row],[43979]]</f>
        <v>0</v>
      </c>
      <c r="CI673">
        <f>+Casos_PN_CORR[[#This Row],[43981]]-Casos_PN_CORR[[#This Row],[43980]]</f>
        <v>0</v>
      </c>
      <c r="CJ673">
        <f>+Casos_PN_CORR[[#This Row],[43982]]-Casos_PN_CORR[[#This Row],[43981]]</f>
        <v>0</v>
      </c>
      <c r="CK673">
        <f>+Casos_PN_CORR[[#This Row],[43983]]-Casos_PN_CORR[[#This Row],[43982]]</f>
        <v>0</v>
      </c>
      <c r="CL673">
        <f>+Casos_PN_CORR[[#This Row],[43984]]-Casos_PN_CORR[[#This Row],[43983]]</f>
        <v>0</v>
      </c>
      <c r="CM673">
        <f>+Casos_PN_CORR[[#This Row],[43985]]-Casos_PN_CORR[[#This Row],[43984]]</f>
        <v>0</v>
      </c>
      <c r="CN673">
        <f>+Casos_PN_CORR[[#This Row],[43986]]-Casos_PN_CORR[[#This Row],[43985]]</f>
        <v>0</v>
      </c>
      <c r="CO673">
        <f>+Casos_PN_CORR[[#This Row],[43987]]-Casos_PN_CORR[[#This Row],[43986]]</f>
        <v>0</v>
      </c>
      <c r="CP673">
        <f>+Casos_PN_CORR[[#This Row],[43988]]-Casos_PN_CORR[[#This Row],[43987]]</f>
        <v>0</v>
      </c>
      <c r="CQ673">
        <f>+Casos_PN_CORR[[#This Row],[43989]]-Casos_PN_CORR[[#This Row],[43988]]</f>
        <v>0</v>
      </c>
      <c r="CR673">
        <f>+Casos_PN_CORR[[#This Row],[43990]]-Casos_PN_CORR[[#This Row],[43989]]</f>
        <v>0</v>
      </c>
      <c r="CS673">
        <f>+Casos_PN_CORR[[#This Row],[43991]]-Casos_PN_CORR[[#This Row],[43990]]</f>
        <v>0</v>
      </c>
      <c r="CT673">
        <f>+Casos_PN_CORR[[#This Row],[43992]]-Casos_PN_CORR[[#This Row],[43991]]</f>
        <v>0</v>
      </c>
      <c r="CU673">
        <f>+Casos_PN_CORR[[#This Row],[43993]]-Casos_PN_CORR[[#This Row],[43992]]</f>
        <v>0</v>
      </c>
    </row>
    <row r="674" spans="1:99" x14ac:dyDescent="0.3">
      <c r="A674">
        <v>50206</v>
      </c>
      <c r="B674" s="2" t="s">
        <v>151</v>
      </c>
      <c r="C674" s="2" t="s">
        <v>152</v>
      </c>
      <c r="D674" s="2" t="s">
        <v>782</v>
      </c>
      <c r="E674" s="4">
        <f t="shared" si="10"/>
        <v>0</v>
      </c>
      <c r="F674">
        <f>+Casos_PN_CORR[[#This Row],[43900]]</f>
        <v>0</v>
      </c>
      <c r="G674">
        <f>+Casos_PN_CORR[[#This Row],[43901]]-Casos_PN_CORR[[#This Row],[43900]]</f>
        <v>0</v>
      </c>
      <c r="H674">
        <f>+Casos_PN_CORR[[#This Row],[43902]]-Casos_PN_CORR[[#This Row],[43901]]</f>
        <v>0</v>
      </c>
      <c r="I674">
        <f>+Casos_PN_CORR[[#This Row],[43903]]-Casos_PN_CORR[[#This Row],[43902]]</f>
        <v>0</v>
      </c>
      <c r="J674">
        <f>+Casos_PN_CORR[[#This Row],[43904]]-Casos_PN_CORR[[#This Row],[43903]]</f>
        <v>0</v>
      </c>
      <c r="K674">
        <f>+Casos_PN_CORR[[#This Row],[43905]]-Casos_PN_CORR[[#This Row],[43904]]</f>
        <v>0</v>
      </c>
      <c r="L674">
        <f>+Casos_PN_CORR[[#This Row],[43906]]-Casos_PN_CORR[[#This Row],[43905]]</f>
        <v>0</v>
      </c>
      <c r="M674">
        <f>+Casos_PN_CORR[[#This Row],[43907]]-Casos_PN_CORR[[#This Row],[43906]]</f>
        <v>0</v>
      </c>
      <c r="N674">
        <f>+Casos_PN_CORR[[#This Row],[43908]]-Casos_PN_CORR[[#This Row],[43907]]</f>
        <v>0</v>
      </c>
      <c r="O674">
        <f>+Casos_PN_CORR[[#This Row],[43909]]-Casos_PN_CORR[[#This Row],[43908]]</f>
        <v>0</v>
      </c>
      <c r="P674">
        <f>+Casos_PN_CORR[[#This Row],[43910]]-Casos_PN_CORR[[#This Row],[43909]]</f>
        <v>0</v>
      </c>
      <c r="Q674">
        <f>+Casos_PN_CORR[[#This Row],[43911]]-Casos_PN_CORR[[#This Row],[43910]]</f>
        <v>0</v>
      </c>
      <c r="R674">
        <f>+Casos_PN_CORR[[#This Row],[43912]]-Casos_PN_CORR[[#This Row],[43911]]</f>
        <v>0</v>
      </c>
      <c r="S674">
        <f>+Casos_PN_CORR[[#This Row],[43913]]-Casos_PN_CORR[[#This Row],[43912]]</f>
        <v>0</v>
      </c>
      <c r="T674">
        <f>+Casos_PN_CORR[[#This Row],[43914]]-Casos_PN_CORR[[#This Row],[43913]]</f>
        <v>0</v>
      </c>
      <c r="U674">
        <f>+Casos_PN_CORR[[#This Row],[43915]]-Casos_PN_CORR[[#This Row],[43914]]</f>
        <v>0</v>
      </c>
      <c r="V674">
        <f>+Casos_PN_CORR[[#This Row],[43916]]-Casos_PN_CORR[[#This Row],[43915]]</f>
        <v>0</v>
      </c>
      <c r="W674">
        <f>+Casos_PN_CORR[[#This Row],[43917]]-Casos_PN_CORR[[#This Row],[43916]]</f>
        <v>0</v>
      </c>
      <c r="X674">
        <f>+Casos_PN_CORR[[#This Row],[43918]]-Casos_PN_CORR[[#This Row],[43917]]</f>
        <v>0</v>
      </c>
      <c r="Y674">
        <f>+Casos_PN_CORR[[#This Row],[43919]]-Casos_PN_CORR[[#This Row],[43918]]</f>
        <v>0</v>
      </c>
      <c r="Z674">
        <f>+Casos_PN_CORR[[#This Row],[43920]]-Casos_PN_CORR[[#This Row],[43919]]</f>
        <v>0</v>
      </c>
      <c r="AA674">
        <f>+Casos_PN_CORR[[#This Row],[43921]]-Casos_PN_CORR[[#This Row],[43920]]</f>
        <v>0</v>
      </c>
      <c r="AB674">
        <f>+Casos_PN_CORR[[#This Row],[43922]]-Casos_PN_CORR[[#This Row],[43921]]</f>
        <v>0</v>
      </c>
      <c r="AC674">
        <f>+Casos_PN_CORR[[#This Row],[43923]]-Casos_PN_CORR[[#This Row],[43922]]</f>
        <v>0</v>
      </c>
      <c r="AD674">
        <f>+Casos_PN_CORR[[#This Row],[43924]]-Casos_PN_CORR[[#This Row],[43923]]</f>
        <v>0</v>
      </c>
      <c r="AE674">
        <f>+Casos_PN_CORR[[#This Row],[43925]]-Casos_PN_CORR[[#This Row],[43924]]</f>
        <v>0</v>
      </c>
      <c r="AF674">
        <f>+Casos_PN_CORR[[#This Row],[43926]]-Casos_PN_CORR[[#This Row],[43925]]</f>
        <v>0</v>
      </c>
      <c r="AG674">
        <f>+Casos_PN_CORR[[#This Row],[43927]]-Casos_PN_CORR[[#This Row],[43926]]</f>
        <v>0</v>
      </c>
      <c r="AH674">
        <f>+Casos_PN_CORR[[#This Row],[43928]]-Casos_PN_CORR[[#This Row],[43927]]</f>
        <v>0</v>
      </c>
      <c r="AI674">
        <f>+Casos_PN_CORR[[#This Row],[43929]]-Casos_PN_CORR[[#This Row],[43928]]</f>
        <v>0</v>
      </c>
      <c r="AJ674">
        <f>+Casos_PN_CORR[[#This Row],[43930]]-Casos_PN_CORR[[#This Row],[43929]]</f>
        <v>0</v>
      </c>
      <c r="AK674">
        <f>+Casos_PN_CORR[[#This Row],[43931]]-Casos_PN_CORR[[#This Row],[43930]]</f>
        <v>0</v>
      </c>
      <c r="AL674">
        <f>+Casos_PN_CORR[[#This Row],[43932]]-Casos_PN_CORR[[#This Row],[43931]]</f>
        <v>0</v>
      </c>
      <c r="AM674">
        <f>+Casos_PN_CORR[[#This Row],[43933]]-Casos_PN_CORR[[#This Row],[43932]]</f>
        <v>0</v>
      </c>
      <c r="AN674">
        <f>+Casos_PN_CORR[[#This Row],[43934]]-Casos_PN_CORR[[#This Row],[43933]]</f>
        <v>0</v>
      </c>
      <c r="AO674">
        <f>+Casos_PN_CORR[[#This Row],[43935]]-Casos_PN_CORR[[#This Row],[43934]]</f>
        <v>0</v>
      </c>
      <c r="AP674">
        <f>+Casos_PN_CORR[[#This Row],[43936]]-Casos_PN_CORR[[#This Row],[43935]]</f>
        <v>0</v>
      </c>
      <c r="AQ674">
        <f>+Casos_PN_CORR[[#This Row],[43937]]-Casos_PN_CORR[[#This Row],[43936]]</f>
        <v>0</v>
      </c>
      <c r="AR674">
        <f>+Casos_PN_CORR[[#This Row],[43938]]-Casos_PN_CORR[[#This Row],[43937]]</f>
        <v>0</v>
      </c>
      <c r="AS674">
        <f>+Casos_PN_CORR[[#This Row],[43939]]-Casos_PN_CORR[[#This Row],[43938]]</f>
        <v>0</v>
      </c>
      <c r="AT674">
        <f>+Casos_PN_CORR[[#This Row],[43940]]-Casos_PN_CORR[[#This Row],[43939]]</f>
        <v>0</v>
      </c>
      <c r="AU674">
        <f>+Casos_PN_CORR[[#This Row],[43941]]-Casos_PN_CORR[[#This Row],[43940]]</f>
        <v>0</v>
      </c>
      <c r="AV674">
        <f>+Casos_PN_CORR[[#This Row],[43942]]-Casos_PN_CORR[[#This Row],[43941]]</f>
        <v>0</v>
      </c>
      <c r="AW674">
        <f>+Casos_PN_CORR[[#This Row],[43943]]-Casos_PN_CORR[[#This Row],[43942]]</f>
        <v>0</v>
      </c>
      <c r="AX674">
        <f>+Casos_PN_CORR[[#This Row],[43944]]-Casos_PN_CORR[[#This Row],[43943]]</f>
        <v>0</v>
      </c>
      <c r="AY674">
        <f>+Casos_PN_CORR[[#This Row],[43945]]-Casos_PN_CORR[[#This Row],[43944]]</f>
        <v>0</v>
      </c>
      <c r="AZ674">
        <f>+Casos_PN_CORR[[#This Row],[43946]]-Casos_PN_CORR[[#This Row],[43945]]</f>
        <v>0</v>
      </c>
      <c r="BA674">
        <f>+Casos_PN_CORR[[#This Row],[43947]]-Casos_PN_CORR[[#This Row],[43946]]</f>
        <v>0</v>
      </c>
      <c r="BB674">
        <f>+Casos_PN_CORR[[#This Row],[43948]]-Casos_PN_CORR[[#This Row],[43947]]</f>
        <v>0</v>
      </c>
      <c r="BC674">
        <f>+Casos_PN_CORR[[#This Row],[43949]]-Casos_PN_CORR[[#This Row],[43948]]</f>
        <v>0</v>
      </c>
      <c r="BD674">
        <f>+Casos_PN_CORR[[#This Row],[43950]]-Casos_PN_CORR[[#This Row],[43949]]</f>
        <v>0</v>
      </c>
      <c r="BE674">
        <f>+Casos_PN_CORR[[#This Row],[43951]]-Casos_PN_CORR[[#This Row],[43950]]</f>
        <v>0</v>
      </c>
      <c r="BF674">
        <f>+Casos_PN_CORR[[#This Row],[43952]]-Casos_PN_CORR[[#This Row],[43951]]</f>
        <v>0</v>
      </c>
      <c r="BG674">
        <f>+Casos_PN_CORR[[#This Row],[43953]]-Casos_PN_CORR[[#This Row],[43952]]</f>
        <v>0</v>
      </c>
      <c r="BH674">
        <f>+Casos_PN_CORR[[#This Row],[43954]]-Casos_PN_CORR[[#This Row],[43953]]</f>
        <v>0</v>
      </c>
      <c r="BI674">
        <f>+Casos_PN_CORR[[#This Row],[43955]]-Casos_PN_CORR[[#This Row],[43954]]</f>
        <v>0</v>
      </c>
      <c r="BJ674">
        <f>+Casos_PN_CORR[[#This Row],[43956]]-Casos_PN_CORR[[#This Row],[43955]]</f>
        <v>0</v>
      </c>
      <c r="BK674">
        <f>+Casos_PN_CORR[[#This Row],[43957]]-Casos_PN_CORR[[#This Row],[43956]]</f>
        <v>0</v>
      </c>
      <c r="BL674">
        <f>+Casos_PN_CORR[[#This Row],[43958]]-Casos_PN_CORR[[#This Row],[43957]]</f>
        <v>0</v>
      </c>
      <c r="BM674">
        <f>+Casos_PN_CORR[[#This Row],[43959]]-Casos_PN_CORR[[#This Row],[43958]]</f>
        <v>0</v>
      </c>
      <c r="BN674">
        <f>+Casos_PN_CORR[[#This Row],[43960]]-Casos_PN_CORR[[#This Row],[43959]]</f>
        <v>0</v>
      </c>
      <c r="BO674">
        <f>+Casos_PN_CORR[[#This Row],[43961]]-Casos_PN_CORR[[#This Row],[43960]]</f>
        <v>0</v>
      </c>
      <c r="BP674">
        <f>+Casos_PN_CORR[[#This Row],[43962]]-Casos_PN_CORR[[#This Row],[43961]]</f>
        <v>0</v>
      </c>
      <c r="BQ674">
        <f>+Casos_PN_CORR[[#This Row],[43963]]-Casos_PN_CORR[[#This Row],[43962]]</f>
        <v>0</v>
      </c>
      <c r="BR674">
        <f>+Casos_PN_CORR[[#This Row],[43964]]-Casos_PN_CORR[[#This Row],[43963]]</f>
        <v>0</v>
      </c>
      <c r="BS674">
        <f>+Casos_PN_CORR[[#This Row],[43965]]-Casos_PN_CORR[[#This Row],[43964]]</f>
        <v>0</v>
      </c>
      <c r="BT674">
        <f>+Casos_PN_CORR[[#This Row],[43966]]-Casos_PN_CORR[[#This Row],[43965]]</f>
        <v>0</v>
      </c>
      <c r="BU674">
        <f>+Casos_PN_CORR[[#This Row],[43967]]-Casos_PN_CORR[[#This Row],[43966]]</f>
        <v>0</v>
      </c>
      <c r="BV674">
        <f>+Casos_PN_CORR[[#This Row],[43968]]-Casos_PN_CORR[[#This Row],[43967]]</f>
        <v>0</v>
      </c>
      <c r="BW674">
        <f>+Casos_PN_CORR[[#This Row],[43969]]-Casos_PN_CORR[[#This Row],[43968]]</f>
        <v>0</v>
      </c>
      <c r="BX674">
        <f>+Casos_PN_CORR[[#This Row],[43970]]-Casos_PN_CORR[[#This Row],[43969]]</f>
        <v>0</v>
      </c>
      <c r="BY674">
        <f>+Casos_PN_CORR[[#This Row],[43971]]-Casos_PN_CORR[[#This Row],[43970]]</f>
        <v>0</v>
      </c>
      <c r="BZ674">
        <f>+Casos_PN_CORR[[#This Row],[43972]]-Casos_PN_CORR[[#This Row],[43971]]</f>
        <v>0</v>
      </c>
      <c r="CA674">
        <f>+Casos_PN_CORR[[#This Row],[43973]]-Casos_PN_CORR[[#This Row],[43972]]</f>
        <v>0</v>
      </c>
      <c r="CB674">
        <f>+Casos_PN_CORR[[#This Row],[43974]]-Casos_PN_CORR[[#This Row],[43973]]</f>
        <v>0</v>
      </c>
      <c r="CC674">
        <f>+Casos_PN_CORR[[#This Row],[43975]]-Casos_PN_CORR[[#This Row],[43974]]</f>
        <v>0</v>
      </c>
      <c r="CD674">
        <f>+Casos_PN_CORR[[#This Row],[43976]]-Casos_PN_CORR[[#This Row],[43975]]</f>
        <v>0</v>
      </c>
      <c r="CE674">
        <f>+Casos_PN_CORR[[#This Row],[43977]]-Casos_PN_CORR[[#This Row],[43976]]</f>
        <v>0</v>
      </c>
      <c r="CF674">
        <f>+Casos_PN_CORR[[#This Row],[43978]]-Casos_PN_CORR[[#This Row],[43977]]</f>
        <v>0</v>
      </c>
      <c r="CG674">
        <f>+Casos_PN_CORR[[#This Row],[43979]]-Casos_PN_CORR[[#This Row],[43978]]</f>
        <v>0</v>
      </c>
      <c r="CH674">
        <f>+Casos_PN_CORR[[#This Row],[43980]]-Casos_PN_CORR[[#This Row],[43979]]</f>
        <v>0</v>
      </c>
      <c r="CI674">
        <f>+Casos_PN_CORR[[#This Row],[43981]]-Casos_PN_CORR[[#This Row],[43980]]</f>
        <v>0</v>
      </c>
      <c r="CJ674">
        <f>+Casos_PN_CORR[[#This Row],[43982]]-Casos_PN_CORR[[#This Row],[43981]]</f>
        <v>0</v>
      </c>
      <c r="CK674">
        <f>+Casos_PN_CORR[[#This Row],[43983]]-Casos_PN_CORR[[#This Row],[43982]]</f>
        <v>0</v>
      </c>
      <c r="CL674">
        <f>+Casos_PN_CORR[[#This Row],[43984]]-Casos_PN_CORR[[#This Row],[43983]]</f>
        <v>0</v>
      </c>
      <c r="CM674">
        <f>+Casos_PN_CORR[[#This Row],[43985]]-Casos_PN_CORR[[#This Row],[43984]]</f>
        <v>0</v>
      </c>
      <c r="CN674">
        <f>+Casos_PN_CORR[[#This Row],[43986]]-Casos_PN_CORR[[#This Row],[43985]]</f>
        <v>0</v>
      </c>
      <c r="CO674">
        <f>+Casos_PN_CORR[[#This Row],[43987]]-Casos_PN_CORR[[#This Row],[43986]]</f>
        <v>0</v>
      </c>
      <c r="CP674">
        <f>+Casos_PN_CORR[[#This Row],[43988]]-Casos_PN_CORR[[#This Row],[43987]]</f>
        <v>0</v>
      </c>
      <c r="CQ674">
        <f>+Casos_PN_CORR[[#This Row],[43989]]-Casos_PN_CORR[[#This Row],[43988]]</f>
        <v>0</v>
      </c>
      <c r="CR674">
        <f>+Casos_PN_CORR[[#This Row],[43990]]-Casos_PN_CORR[[#This Row],[43989]]</f>
        <v>0</v>
      </c>
      <c r="CS674">
        <f>+Casos_PN_CORR[[#This Row],[43991]]-Casos_PN_CORR[[#This Row],[43990]]</f>
        <v>0</v>
      </c>
      <c r="CT674">
        <f>+Casos_PN_CORR[[#This Row],[43992]]-Casos_PN_CORR[[#This Row],[43991]]</f>
        <v>0</v>
      </c>
      <c r="CU674">
        <f>+Casos_PN_CORR[[#This Row],[43993]]-Casos_PN_CORR[[#This Row],[43992]]</f>
        <v>0</v>
      </c>
    </row>
    <row r="675" spans="1:99" x14ac:dyDescent="0.3">
      <c r="A675">
        <v>50207</v>
      </c>
      <c r="B675" s="2" t="s">
        <v>151</v>
      </c>
      <c r="C675" s="2" t="s">
        <v>152</v>
      </c>
      <c r="D675" s="2" t="s">
        <v>153</v>
      </c>
      <c r="E675" s="4">
        <f t="shared" si="10"/>
        <v>0</v>
      </c>
      <c r="F675">
        <f>+Casos_PN_CORR[[#This Row],[43900]]</f>
        <v>0</v>
      </c>
      <c r="G675">
        <f>+Casos_PN_CORR[[#This Row],[43901]]-Casos_PN_CORR[[#This Row],[43900]]</f>
        <v>0</v>
      </c>
      <c r="H675">
        <f>+Casos_PN_CORR[[#This Row],[43902]]-Casos_PN_CORR[[#This Row],[43901]]</f>
        <v>0</v>
      </c>
      <c r="I675">
        <f>+Casos_PN_CORR[[#This Row],[43903]]-Casos_PN_CORR[[#This Row],[43902]]</f>
        <v>0</v>
      </c>
      <c r="J675">
        <f>+Casos_PN_CORR[[#This Row],[43904]]-Casos_PN_CORR[[#This Row],[43903]]</f>
        <v>0</v>
      </c>
      <c r="K675">
        <f>+Casos_PN_CORR[[#This Row],[43905]]-Casos_PN_CORR[[#This Row],[43904]]</f>
        <v>0</v>
      </c>
      <c r="L675">
        <f>+Casos_PN_CORR[[#This Row],[43906]]-Casos_PN_CORR[[#This Row],[43905]]</f>
        <v>0</v>
      </c>
      <c r="M675">
        <f>+Casos_PN_CORR[[#This Row],[43907]]-Casos_PN_CORR[[#This Row],[43906]]</f>
        <v>0</v>
      </c>
      <c r="N675">
        <f>+Casos_PN_CORR[[#This Row],[43908]]-Casos_PN_CORR[[#This Row],[43907]]</f>
        <v>0</v>
      </c>
      <c r="O675">
        <f>+Casos_PN_CORR[[#This Row],[43909]]-Casos_PN_CORR[[#This Row],[43908]]</f>
        <v>0</v>
      </c>
      <c r="P675">
        <f>+Casos_PN_CORR[[#This Row],[43910]]-Casos_PN_CORR[[#This Row],[43909]]</f>
        <v>0</v>
      </c>
      <c r="Q675">
        <f>+Casos_PN_CORR[[#This Row],[43911]]-Casos_PN_CORR[[#This Row],[43910]]</f>
        <v>0</v>
      </c>
      <c r="R675">
        <f>+Casos_PN_CORR[[#This Row],[43912]]-Casos_PN_CORR[[#This Row],[43911]]</f>
        <v>0</v>
      </c>
      <c r="S675">
        <f>+Casos_PN_CORR[[#This Row],[43913]]-Casos_PN_CORR[[#This Row],[43912]]</f>
        <v>0</v>
      </c>
      <c r="T675">
        <f>+Casos_PN_CORR[[#This Row],[43914]]-Casos_PN_CORR[[#This Row],[43913]]</f>
        <v>0</v>
      </c>
      <c r="U675">
        <f>+Casos_PN_CORR[[#This Row],[43915]]-Casos_PN_CORR[[#This Row],[43914]]</f>
        <v>0</v>
      </c>
      <c r="V675">
        <f>+Casos_PN_CORR[[#This Row],[43916]]-Casos_PN_CORR[[#This Row],[43915]]</f>
        <v>0</v>
      </c>
      <c r="W675">
        <f>+Casos_PN_CORR[[#This Row],[43917]]-Casos_PN_CORR[[#This Row],[43916]]</f>
        <v>0</v>
      </c>
      <c r="X675">
        <f>+Casos_PN_CORR[[#This Row],[43918]]-Casos_PN_CORR[[#This Row],[43917]]</f>
        <v>0</v>
      </c>
      <c r="Y675">
        <f>+Casos_PN_CORR[[#This Row],[43919]]-Casos_PN_CORR[[#This Row],[43918]]</f>
        <v>0</v>
      </c>
      <c r="Z675">
        <f>+Casos_PN_CORR[[#This Row],[43920]]-Casos_PN_CORR[[#This Row],[43919]]</f>
        <v>0</v>
      </c>
      <c r="AA675">
        <f>+Casos_PN_CORR[[#This Row],[43921]]-Casos_PN_CORR[[#This Row],[43920]]</f>
        <v>0</v>
      </c>
      <c r="AB675">
        <f>+Casos_PN_CORR[[#This Row],[43922]]-Casos_PN_CORR[[#This Row],[43921]]</f>
        <v>0</v>
      </c>
      <c r="AC675">
        <f>+Casos_PN_CORR[[#This Row],[43923]]-Casos_PN_CORR[[#This Row],[43922]]</f>
        <v>0</v>
      </c>
      <c r="AD675">
        <f>+Casos_PN_CORR[[#This Row],[43924]]-Casos_PN_CORR[[#This Row],[43923]]</f>
        <v>0</v>
      </c>
      <c r="AE675">
        <f>+Casos_PN_CORR[[#This Row],[43925]]-Casos_PN_CORR[[#This Row],[43924]]</f>
        <v>0</v>
      </c>
      <c r="AF675">
        <f>+Casos_PN_CORR[[#This Row],[43926]]-Casos_PN_CORR[[#This Row],[43925]]</f>
        <v>0</v>
      </c>
      <c r="AG675">
        <f>+Casos_PN_CORR[[#This Row],[43927]]-Casos_PN_CORR[[#This Row],[43926]]</f>
        <v>0</v>
      </c>
      <c r="AH675">
        <f>+Casos_PN_CORR[[#This Row],[43928]]-Casos_PN_CORR[[#This Row],[43927]]</f>
        <v>0</v>
      </c>
      <c r="AI675">
        <f>+Casos_PN_CORR[[#This Row],[43929]]-Casos_PN_CORR[[#This Row],[43928]]</f>
        <v>0</v>
      </c>
      <c r="AJ675">
        <f>+Casos_PN_CORR[[#This Row],[43930]]-Casos_PN_CORR[[#This Row],[43929]]</f>
        <v>0</v>
      </c>
      <c r="AK675">
        <f>+Casos_PN_CORR[[#This Row],[43931]]-Casos_PN_CORR[[#This Row],[43930]]</f>
        <v>0</v>
      </c>
      <c r="AL675">
        <f>+Casos_PN_CORR[[#This Row],[43932]]-Casos_PN_CORR[[#This Row],[43931]]</f>
        <v>0</v>
      </c>
      <c r="AM675">
        <f>+Casos_PN_CORR[[#This Row],[43933]]-Casos_PN_CORR[[#This Row],[43932]]</f>
        <v>0</v>
      </c>
      <c r="AN675">
        <f>+Casos_PN_CORR[[#This Row],[43934]]-Casos_PN_CORR[[#This Row],[43933]]</f>
        <v>0</v>
      </c>
      <c r="AO675">
        <f>+Casos_PN_CORR[[#This Row],[43935]]-Casos_PN_CORR[[#This Row],[43934]]</f>
        <v>0</v>
      </c>
      <c r="AP675">
        <f>+Casos_PN_CORR[[#This Row],[43936]]-Casos_PN_CORR[[#This Row],[43935]]</f>
        <v>0</v>
      </c>
      <c r="AQ675">
        <f>+Casos_PN_CORR[[#This Row],[43937]]-Casos_PN_CORR[[#This Row],[43936]]</f>
        <v>0</v>
      </c>
      <c r="AR675">
        <f>+Casos_PN_CORR[[#This Row],[43938]]-Casos_PN_CORR[[#This Row],[43937]]</f>
        <v>0</v>
      </c>
      <c r="AS675">
        <f>+Casos_PN_CORR[[#This Row],[43939]]-Casos_PN_CORR[[#This Row],[43938]]</f>
        <v>0</v>
      </c>
      <c r="AT675">
        <f>+Casos_PN_CORR[[#This Row],[43940]]-Casos_PN_CORR[[#This Row],[43939]]</f>
        <v>0</v>
      </c>
      <c r="AU675">
        <f>+Casos_PN_CORR[[#This Row],[43941]]-Casos_PN_CORR[[#This Row],[43940]]</f>
        <v>0</v>
      </c>
      <c r="AV675">
        <f>+Casos_PN_CORR[[#This Row],[43942]]-Casos_PN_CORR[[#This Row],[43941]]</f>
        <v>0</v>
      </c>
      <c r="AW675">
        <f>+Casos_PN_CORR[[#This Row],[43943]]-Casos_PN_CORR[[#This Row],[43942]]</f>
        <v>0</v>
      </c>
      <c r="AX675">
        <f>+Casos_PN_CORR[[#This Row],[43944]]-Casos_PN_CORR[[#This Row],[43943]]</f>
        <v>0</v>
      </c>
      <c r="AY675">
        <f>+Casos_PN_CORR[[#This Row],[43945]]-Casos_PN_CORR[[#This Row],[43944]]</f>
        <v>0</v>
      </c>
      <c r="AZ675">
        <f>+Casos_PN_CORR[[#This Row],[43946]]-Casos_PN_CORR[[#This Row],[43945]]</f>
        <v>0</v>
      </c>
      <c r="BA675">
        <f>+Casos_PN_CORR[[#This Row],[43947]]-Casos_PN_CORR[[#This Row],[43946]]</f>
        <v>0</v>
      </c>
      <c r="BB675">
        <f>+Casos_PN_CORR[[#This Row],[43948]]-Casos_PN_CORR[[#This Row],[43947]]</f>
        <v>0</v>
      </c>
      <c r="BC675">
        <f>+Casos_PN_CORR[[#This Row],[43949]]-Casos_PN_CORR[[#This Row],[43948]]</f>
        <v>0</v>
      </c>
      <c r="BD675">
        <f>+Casos_PN_CORR[[#This Row],[43950]]-Casos_PN_CORR[[#This Row],[43949]]</f>
        <v>0</v>
      </c>
      <c r="BE675">
        <f>+Casos_PN_CORR[[#This Row],[43951]]-Casos_PN_CORR[[#This Row],[43950]]</f>
        <v>0</v>
      </c>
      <c r="BF675">
        <f>+Casos_PN_CORR[[#This Row],[43952]]-Casos_PN_CORR[[#This Row],[43951]]</f>
        <v>0</v>
      </c>
      <c r="BG675">
        <f>+Casos_PN_CORR[[#This Row],[43953]]-Casos_PN_CORR[[#This Row],[43952]]</f>
        <v>0</v>
      </c>
      <c r="BH675">
        <f>+Casos_PN_CORR[[#This Row],[43954]]-Casos_PN_CORR[[#This Row],[43953]]</f>
        <v>0</v>
      </c>
      <c r="BI675">
        <f>+Casos_PN_CORR[[#This Row],[43955]]-Casos_PN_CORR[[#This Row],[43954]]</f>
        <v>0</v>
      </c>
      <c r="BJ675">
        <f>+Casos_PN_CORR[[#This Row],[43956]]-Casos_PN_CORR[[#This Row],[43955]]</f>
        <v>0</v>
      </c>
      <c r="BK675">
        <f>+Casos_PN_CORR[[#This Row],[43957]]-Casos_PN_CORR[[#This Row],[43956]]</f>
        <v>0</v>
      </c>
      <c r="BL675">
        <f>+Casos_PN_CORR[[#This Row],[43958]]-Casos_PN_CORR[[#This Row],[43957]]</f>
        <v>0</v>
      </c>
      <c r="BM675">
        <f>+Casos_PN_CORR[[#This Row],[43959]]-Casos_PN_CORR[[#This Row],[43958]]</f>
        <v>0</v>
      </c>
      <c r="BN675">
        <f>+Casos_PN_CORR[[#This Row],[43960]]-Casos_PN_CORR[[#This Row],[43959]]</f>
        <v>0</v>
      </c>
      <c r="BO675">
        <f>+Casos_PN_CORR[[#This Row],[43961]]-Casos_PN_CORR[[#This Row],[43960]]</f>
        <v>0</v>
      </c>
      <c r="BP675">
        <f>+Casos_PN_CORR[[#This Row],[43962]]-Casos_PN_CORR[[#This Row],[43961]]</f>
        <v>0</v>
      </c>
      <c r="BQ675">
        <f>+Casos_PN_CORR[[#This Row],[43963]]-Casos_PN_CORR[[#This Row],[43962]]</f>
        <v>0</v>
      </c>
      <c r="BR675">
        <f>+Casos_PN_CORR[[#This Row],[43964]]-Casos_PN_CORR[[#This Row],[43963]]</f>
        <v>0</v>
      </c>
      <c r="BS675">
        <f>+Casos_PN_CORR[[#This Row],[43965]]-Casos_PN_CORR[[#This Row],[43964]]</f>
        <v>0</v>
      </c>
      <c r="BT675">
        <f>+Casos_PN_CORR[[#This Row],[43966]]-Casos_PN_CORR[[#This Row],[43965]]</f>
        <v>0</v>
      </c>
      <c r="BU675">
        <f>+Casos_PN_CORR[[#This Row],[43967]]-Casos_PN_CORR[[#This Row],[43966]]</f>
        <v>0</v>
      </c>
      <c r="BV675">
        <f>+Casos_PN_CORR[[#This Row],[43968]]-Casos_PN_CORR[[#This Row],[43967]]</f>
        <v>0</v>
      </c>
      <c r="BW675">
        <f>+Casos_PN_CORR[[#This Row],[43969]]-Casos_PN_CORR[[#This Row],[43968]]</f>
        <v>0</v>
      </c>
      <c r="BX675">
        <f>+Casos_PN_CORR[[#This Row],[43970]]-Casos_PN_CORR[[#This Row],[43969]]</f>
        <v>0</v>
      </c>
      <c r="BY675">
        <f>+Casos_PN_CORR[[#This Row],[43971]]-Casos_PN_CORR[[#This Row],[43970]]</f>
        <v>0</v>
      </c>
      <c r="BZ675">
        <f>+Casos_PN_CORR[[#This Row],[43972]]-Casos_PN_CORR[[#This Row],[43971]]</f>
        <v>0</v>
      </c>
      <c r="CA675">
        <f>+Casos_PN_CORR[[#This Row],[43973]]-Casos_PN_CORR[[#This Row],[43972]]</f>
        <v>0</v>
      </c>
      <c r="CB675">
        <f>+Casos_PN_CORR[[#This Row],[43974]]-Casos_PN_CORR[[#This Row],[43973]]</f>
        <v>0</v>
      </c>
      <c r="CC675">
        <f>+Casos_PN_CORR[[#This Row],[43975]]-Casos_PN_CORR[[#This Row],[43974]]</f>
        <v>0</v>
      </c>
      <c r="CD675">
        <f>+Casos_PN_CORR[[#This Row],[43976]]-Casos_PN_CORR[[#This Row],[43975]]</f>
        <v>0</v>
      </c>
      <c r="CE675">
        <f>+Casos_PN_CORR[[#This Row],[43977]]-Casos_PN_CORR[[#This Row],[43976]]</f>
        <v>0</v>
      </c>
      <c r="CF675">
        <f>+Casos_PN_CORR[[#This Row],[43978]]-Casos_PN_CORR[[#This Row],[43977]]</f>
        <v>0</v>
      </c>
      <c r="CG675">
        <f>+Casos_PN_CORR[[#This Row],[43979]]-Casos_PN_CORR[[#This Row],[43978]]</f>
        <v>0</v>
      </c>
      <c r="CH675">
        <f>+Casos_PN_CORR[[#This Row],[43980]]-Casos_PN_CORR[[#This Row],[43979]]</f>
        <v>0</v>
      </c>
      <c r="CI675">
        <f>+Casos_PN_CORR[[#This Row],[43981]]-Casos_PN_CORR[[#This Row],[43980]]</f>
        <v>0</v>
      </c>
      <c r="CJ675">
        <f>+Casos_PN_CORR[[#This Row],[43982]]-Casos_PN_CORR[[#This Row],[43981]]</f>
        <v>0</v>
      </c>
      <c r="CK675">
        <f>+Casos_PN_CORR[[#This Row],[43983]]-Casos_PN_CORR[[#This Row],[43982]]</f>
        <v>0</v>
      </c>
      <c r="CL675">
        <f>+Casos_PN_CORR[[#This Row],[43984]]-Casos_PN_CORR[[#This Row],[43983]]</f>
        <v>0</v>
      </c>
      <c r="CM675">
        <f>+Casos_PN_CORR[[#This Row],[43985]]-Casos_PN_CORR[[#This Row],[43984]]</f>
        <v>0</v>
      </c>
      <c r="CN675">
        <f>+Casos_PN_CORR[[#This Row],[43986]]-Casos_PN_CORR[[#This Row],[43985]]</f>
        <v>0</v>
      </c>
      <c r="CO675">
        <f>+Casos_PN_CORR[[#This Row],[43987]]-Casos_PN_CORR[[#This Row],[43986]]</f>
        <v>0</v>
      </c>
      <c r="CP675">
        <f>+Casos_PN_CORR[[#This Row],[43988]]-Casos_PN_CORR[[#This Row],[43987]]</f>
        <v>0</v>
      </c>
      <c r="CQ675">
        <f>+Casos_PN_CORR[[#This Row],[43989]]-Casos_PN_CORR[[#This Row],[43988]]</f>
        <v>0</v>
      </c>
      <c r="CR675">
        <f>+Casos_PN_CORR[[#This Row],[43990]]-Casos_PN_CORR[[#This Row],[43989]]</f>
        <v>0</v>
      </c>
      <c r="CS675">
        <f>+Casos_PN_CORR[[#This Row],[43991]]-Casos_PN_CORR[[#This Row],[43990]]</f>
        <v>0</v>
      </c>
      <c r="CT675">
        <f>+Casos_PN_CORR[[#This Row],[43992]]-Casos_PN_CORR[[#This Row],[43991]]</f>
        <v>0</v>
      </c>
      <c r="CU675">
        <f>+Casos_PN_CORR[[#This Row],[43993]]-Casos_PN_CORR[[#This Row],[43992]]</f>
        <v>0</v>
      </c>
    </row>
    <row r="676" spans="1:99" x14ac:dyDescent="0.3">
      <c r="A676">
        <v>50317</v>
      </c>
      <c r="B676" s="2" t="s">
        <v>151</v>
      </c>
      <c r="C676" s="2" t="s">
        <v>181</v>
      </c>
      <c r="D676" s="2" t="s">
        <v>783</v>
      </c>
      <c r="E676" s="4">
        <f t="shared" si="10"/>
        <v>0</v>
      </c>
      <c r="F676">
        <f>+Casos_PN_CORR[[#This Row],[43900]]</f>
        <v>0</v>
      </c>
      <c r="G676">
        <f>+Casos_PN_CORR[[#This Row],[43901]]-Casos_PN_CORR[[#This Row],[43900]]</f>
        <v>0</v>
      </c>
      <c r="H676">
        <f>+Casos_PN_CORR[[#This Row],[43902]]-Casos_PN_CORR[[#This Row],[43901]]</f>
        <v>0</v>
      </c>
      <c r="I676">
        <f>+Casos_PN_CORR[[#This Row],[43903]]-Casos_PN_CORR[[#This Row],[43902]]</f>
        <v>0</v>
      </c>
      <c r="J676">
        <f>+Casos_PN_CORR[[#This Row],[43904]]-Casos_PN_CORR[[#This Row],[43903]]</f>
        <v>0</v>
      </c>
      <c r="K676">
        <f>+Casos_PN_CORR[[#This Row],[43905]]-Casos_PN_CORR[[#This Row],[43904]]</f>
        <v>0</v>
      </c>
      <c r="L676">
        <f>+Casos_PN_CORR[[#This Row],[43906]]-Casos_PN_CORR[[#This Row],[43905]]</f>
        <v>0</v>
      </c>
      <c r="M676">
        <f>+Casos_PN_CORR[[#This Row],[43907]]-Casos_PN_CORR[[#This Row],[43906]]</f>
        <v>0</v>
      </c>
      <c r="N676">
        <f>+Casos_PN_CORR[[#This Row],[43908]]-Casos_PN_CORR[[#This Row],[43907]]</f>
        <v>0</v>
      </c>
      <c r="O676">
        <f>+Casos_PN_CORR[[#This Row],[43909]]-Casos_PN_CORR[[#This Row],[43908]]</f>
        <v>0</v>
      </c>
      <c r="P676">
        <f>+Casos_PN_CORR[[#This Row],[43910]]-Casos_PN_CORR[[#This Row],[43909]]</f>
        <v>0</v>
      </c>
      <c r="Q676">
        <f>+Casos_PN_CORR[[#This Row],[43911]]-Casos_PN_CORR[[#This Row],[43910]]</f>
        <v>0</v>
      </c>
      <c r="R676">
        <f>+Casos_PN_CORR[[#This Row],[43912]]-Casos_PN_CORR[[#This Row],[43911]]</f>
        <v>0</v>
      </c>
      <c r="S676">
        <f>+Casos_PN_CORR[[#This Row],[43913]]-Casos_PN_CORR[[#This Row],[43912]]</f>
        <v>0</v>
      </c>
      <c r="T676">
        <f>+Casos_PN_CORR[[#This Row],[43914]]-Casos_PN_CORR[[#This Row],[43913]]</f>
        <v>0</v>
      </c>
      <c r="U676">
        <f>+Casos_PN_CORR[[#This Row],[43915]]-Casos_PN_CORR[[#This Row],[43914]]</f>
        <v>0</v>
      </c>
      <c r="V676">
        <f>+Casos_PN_CORR[[#This Row],[43916]]-Casos_PN_CORR[[#This Row],[43915]]</f>
        <v>0</v>
      </c>
      <c r="W676">
        <f>+Casos_PN_CORR[[#This Row],[43917]]-Casos_PN_CORR[[#This Row],[43916]]</f>
        <v>0</v>
      </c>
      <c r="X676">
        <f>+Casos_PN_CORR[[#This Row],[43918]]-Casos_PN_CORR[[#This Row],[43917]]</f>
        <v>0</v>
      </c>
      <c r="Y676">
        <f>+Casos_PN_CORR[[#This Row],[43919]]-Casos_PN_CORR[[#This Row],[43918]]</f>
        <v>0</v>
      </c>
      <c r="Z676">
        <f>+Casos_PN_CORR[[#This Row],[43920]]-Casos_PN_CORR[[#This Row],[43919]]</f>
        <v>0</v>
      </c>
      <c r="AA676">
        <f>+Casos_PN_CORR[[#This Row],[43921]]-Casos_PN_CORR[[#This Row],[43920]]</f>
        <v>0</v>
      </c>
      <c r="AB676">
        <f>+Casos_PN_CORR[[#This Row],[43922]]-Casos_PN_CORR[[#This Row],[43921]]</f>
        <v>0</v>
      </c>
      <c r="AC676">
        <f>+Casos_PN_CORR[[#This Row],[43923]]-Casos_PN_CORR[[#This Row],[43922]]</f>
        <v>0</v>
      </c>
      <c r="AD676">
        <f>+Casos_PN_CORR[[#This Row],[43924]]-Casos_PN_CORR[[#This Row],[43923]]</f>
        <v>0</v>
      </c>
      <c r="AE676">
        <f>+Casos_PN_CORR[[#This Row],[43925]]-Casos_PN_CORR[[#This Row],[43924]]</f>
        <v>0</v>
      </c>
      <c r="AF676">
        <f>+Casos_PN_CORR[[#This Row],[43926]]-Casos_PN_CORR[[#This Row],[43925]]</f>
        <v>0</v>
      </c>
      <c r="AG676">
        <f>+Casos_PN_CORR[[#This Row],[43927]]-Casos_PN_CORR[[#This Row],[43926]]</f>
        <v>0</v>
      </c>
      <c r="AH676">
        <f>+Casos_PN_CORR[[#This Row],[43928]]-Casos_PN_CORR[[#This Row],[43927]]</f>
        <v>0</v>
      </c>
      <c r="AI676">
        <f>+Casos_PN_CORR[[#This Row],[43929]]-Casos_PN_CORR[[#This Row],[43928]]</f>
        <v>0</v>
      </c>
      <c r="AJ676">
        <f>+Casos_PN_CORR[[#This Row],[43930]]-Casos_PN_CORR[[#This Row],[43929]]</f>
        <v>0</v>
      </c>
      <c r="AK676">
        <f>+Casos_PN_CORR[[#This Row],[43931]]-Casos_PN_CORR[[#This Row],[43930]]</f>
        <v>0</v>
      </c>
      <c r="AL676">
        <f>+Casos_PN_CORR[[#This Row],[43932]]-Casos_PN_CORR[[#This Row],[43931]]</f>
        <v>0</v>
      </c>
      <c r="AM676">
        <f>+Casos_PN_CORR[[#This Row],[43933]]-Casos_PN_CORR[[#This Row],[43932]]</f>
        <v>0</v>
      </c>
      <c r="AN676">
        <f>+Casos_PN_CORR[[#This Row],[43934]]-Casos_PN_CORR[[#This Row],[43933]]</f>
        <v>0</v>
      </c>
      <c r="AO676">
        <f>+Casos_PN_CORR[[#This Row],[43935]]-Casos_PN_CORR[[#This Row],[43934]]</f>
        <v>0</v>
      </c>
      <c r="AP676">
        <f>+Casos_PN_CORR[[#This Row],[43936]]-Casos_PN_CORR[[#This Row],[43935]]</f>
        <v>0</v>
      </c>
      <c r="AQ676">
        <f>+Casos_PN_CORR[[#This Row],[43937]]-Casos_PN_CORR[[#This Row],[43936]]</f>
        <v>0</v>
      </c>
      <c r="AR676">
        <f>+Casos_PN_CORR[[#This Row],[43938]]-Casos_PN_CORR[[#This Row],[43937]]</f>
        <v>0</v>
      </c>
      <c r="AS676">
        <f>+Casos_PN_CORR[[#This Row],[43939]]-Casos_PN_CORR[[#This Row],[43938]]</f>
        <v>0</v>
      </c>
      <c r="AT676">
        <f>+Casos_PN_CORR[[#This Row],[43940]]-Casos_PN_CORR[[#This Row],[43939]]</f>
        <v>0</v>
      </c>
      <c r="AU676">
        <f>+Casos_PN_CORR[[#This Row],[43941]]-Casos_PN_CORR[[#This Row],[43940]]</f>
        <v>0</v>
      </c>
      <c r="AV676">
        <f>+Casos_PN_CORR[[#This Row],[43942]]-Casos_PN_CORR[[#This Row],[43941]]</f>
        <v>0</v>
      </c>
      <c r="AW676">
        <f>+Casos_PN_CORR[[#This Row],[43943]]-Casos_PN_CORR[[#This Row],[43942]]</f>
        <v>0</v>
      </c>
      <c r="AX676">
        <f>+Casos_PN_CORR[[#This Row],[43944]]-Casos_PN_CORR[[#This Row],[43943]]</f>
        <v>0</v>
      </c>
      <c r="AY676">
        <f>+Casos_PN_CORR[[#This Row],[43945]]-Casos_PN_CORR[[#This Row],[43944]]</f>
        <v>0</v>
      </c>
      <c r="AZ676">
        <f>+Casos_PN_CORR[[#This Row],[43946]]-Casos_PN_CORR[[#This Row],[43945]]</f>
        <v>0</v>
      </c>
      <c r="BA676">
        <f>+Casos_PN_CORR[[#This Row],[43947]]-Casos_PN_CORR[[#This Row],[43946]]</f>
        <v>0</v>
      </c>
      <c r="BB676">
        <f>+Casos_PN_CORR[[#This Row],[43948]]-Casos_PN_CORR[[#This Row],[43947]]</f>
        <v>0</v>
      </c>
      <c r="BC676">
        <f>+Casos_PN_CORR[[#This Row],[43949]]-Casos_PN_CORR[[#This Row],[43948]]</f>
        <v>0</v>
      </c>
      <c r="BD676">
        <f>+Casos_PN_CORR[[#This Row],[43950]]-Casos_PN_CORR[[#This Row],[43949]]</f>
        <v>0</v>
      </c>
      <c r="BE676">
        <f>+Casos_PN_CORR[[#This Row],[43951]]-Casos_PN_CORR[[#This Row],[43950]]</f>
        <v>0</v>
      </c>
      <c r="BF676">
        <f>+Casos_PN_CORR[[#This Row],[43952]]-Casos_PN_CORR[[#This Row],[43951]]</f>
        <v>0</v>
      </c>
      <c r="BG676">
        <f>+Casos_PN_CORR[[#This Row],[43953]]-Casos_PN_CORR[[#This Row],[43952]]</f>
        <v>0</v>
      </c>
      <c r="BH676">
        <f>+Casos_PN_CORR[[#This Row],[43954]]-Casos_PN_CORR[[#This Row],[43953]]</f>
        <v>0</v>
      </c>
      <c r="BI676">
        <f>+Casos_PN_CORR[[#This Row],[43955]]-Casos_PN_CORR[[#This Row],[43954]]</f>
        <v>0</v>
      </c>
      <c r="BJ676">
        <f>+Casos_PN_CORR[[#This Row],[43956]]-Casos_PN_CORR[[#This Row],[43955]]</f>
        <v>0</v>
      </c>
      <c r="BK676">
        <f>+Casos_PN_CORR[[#This Row],[43957]]-Casos_PN_CORR[[#This Row],[43956]]</f>
        <v>0</v>
      </c>
      <c r="BL676">
        <f>+Casos_PN_CORR[[#This Row],[43958]]-Casos_PN_CORR[[#This Row],[43957]]</f>
        <v>0</v>
      </c>
      <c r="BM676">
        <f>+Casos_PN_CORR[[#This Row],[43959]]-Casos_PN_CORR[[#This Row],[43958]]</f>
        <v>0</v>
      </c>
      <c r="BN676">
        <f>+Casos_PN_CORR[[#This Row],[43960]]-Casos_PN_CORR[[#This Row],[43959]]</f>
        <v>0</v>
      </c>
      <c r="BO676">
        <f>+Casos_PN_CORR[[#This Row],[43961]]-Casos_PN_CORR[[#This Row],[43960]]</f>
        <v>0</v>
      </c>
      <c r="BP676">
        <f>+Casos_PN_CORR[[#This Row],[43962]]-Casos_PN_CORR[[#This Row],[43961]]</f>
        <v>0</v>
      </c>
      <c r="BQ676">
        <f>+Casos_PN_CORR[[#This Row],[43963]]-Casos_PN_CORR[[#This Row],[43962]]</f>
        <v>0</v>
      </c>
      <c r="BR676">
        <f>+Casos_PN_CORR[[#This Row],[43964]]-Casos_PN_CORR[[#This Row],[43963]]</f>
        <v>0</v>
      </c>
      <c r="BS676">
        <f>+Casos_PN_CORR[[#This Row],[43965]]-Casos_PN_CORR[[#This Row],[43964]]</f>
        <v>0</v>
      </c>
      <c r="BT676">
        <f>+Casos_PN_CORR[[#This Row],[43966]]-Casos_PN_CORR[[#This Row],[43965]]</f>
        <v>0</v>
      </c>
      <c r="BU676">
        <f>+Casos_PN_CORR[[#This Row],[43967]]-Casos_PN_CORR[[#This Row],[43966]]</f>
        <v>0</v>
      </c>
      <c r="BV676">
        <f>+Casos_PN_CORR[[#This Row],[43968]]-Casos_PN_CORR[[#This Row],[43967]]</f>
        <v>0</v>
      </c>
      <c r="BW676">
        <f>+Casos_PN_CORR[[#This Row],[43969]]-Casos_PN_CORR[[#This Row],[43968]]</f>
        <v>0</v>
      </c>
      <c r="BX676">
        <f>+Casos_PN_CORR[[#This Row],[43970]]-Casos_PN_CORR[[#This Row],[43969]]</f>
        <v>0</v>
      </c>
      <c r="BY676">
        <f>+Casos_PN_CORR[[#This Row],[43971]]-Casos_PN_CORR[[#This Row],[43970]]</f>
        <v>0</v>
      </c>
      <c r="BZ676">
        <f>+Casos_PN_CORR[[#This Row],[43972]]-Casos_PN_CORR[[#This Row],[43971]]</f>
        <v>0</v>
      </c>
      <c r="CA676">
        <f>+Casos_PN_CORR[[#This Row],[43973]]-Casos_PN_CORR[[#This Row],[43972]]</f>
        <v>0</v>
      </c>
      <c r="CB676">
        <f>+Casos_PN_CORR[[#This Row],[43974]]-Casos_PN_CORR[[#This Row],[43973]]</f>
        <v>0</v>
      </c>
      <c r="CC676">
        <f>+Casos_PN_CORR[[#This Row],[43975]]-Casos_PN_CORR[[#This Row],[43974]]</f>
        <v>0</v>
      </c>
      <c r="CD676">
        <f>+Casos_PN_CORR[[#This Row],[43976]]-Casos_PN_CORR[[#This Row],[43975]]</f>
        <v>0</v>
      </c>
      <c r="CE676">
        <f>+Casos_PN_CORR[[#This Row],[43977]]-Casos_PN_CORR[[#This Row],[43976]]</f>
        <v>0</v>
      </c>
      <c r="CF676">
        <f>+Casos_PN_CORR[[#This Row],[43978]]-Casos_PN_CORR[[#This Row],[43977]]</f>
        <v>0</v>
      </c>
      <c r="CG676">
        <f>+Casos_PN_CORR[[#This Row],[43979]]-Casos_PN_CORR[[#This Row],[43978]]</f>
        <v>0</v>
      </c>
      <c r="CH676">
        <f>+Casos_PN_CORR[[#This Row],[43980]]-Casos_PN_CORR[[#This Row],[43979]]</f>
        <v>0</v>
      </c>
      <c r="CI676">
        <f>+Casos_PN_CORR[[#This Row],[43981]]-Casos_PN_CORR[[#This Row],[43980]]</f>
        <v>0</v>
      </c>
      <c r="CJ676">
        <f>+Casos_PN_CORR[[#This Row],[43982]]-Casos_PN_CORR[[#This Row],[43981]]</f>
        <v>0</v>
      </c>
      <c r="CK676">
        <f>+Casos_PN_CORR[[#This Row],[43983]]-Casos_PN_CORR[[#This Row],[43982]]</f>
        <v>0</v>
      </c>
      <c r="CL676">
        <f>+Casos_PN_CORR[[#This Row],[43984]]-Casos_PN_CORR[[#This Row],[43983]]</f>
        <v>0</v>
      </c>
      <c r="CM676">
        <f>+Casos_PN_CORR[[#This Row],[43985]]-Casos_PN_CORR[[#This Row],[43984]]</f>
        <v>0</v>
      </c>
      <c r="CN676">
        <f>+Casos_PN_CORR[[#This Row],[43986]]-Casos_PN_CORR[[#This Row],[43985]]</f>
        <v>0</v>
      </c>
      <c r="CO676">
        <f>+Casos_PN_CORR[[#This Row],[43987]]-Casos_PN_CORR[[#This Row],[43986]]</f>
        <v>0</v>
      </c>
      <c r="CP676">
        <f>+Casos_PN_CORR[[#This Row],[43988]]-Casos_PN_CORR[[#This Row],[43987]]</f>
        <v>0</v>
      </c>
      <c r="CQ676">
        <f>+Casos_PN_CORR[[#This Row],[43989]]-Casos_PN_CORR[[#This Row],[43988]]</f>
        <v>0</v>
      </c>
      <c r="CR676">
        <f>+Casos_PN_CORR[[#This Row],[43990]]-Casos_PN_CORR[[#This Row],[43989]]</f>
        <v>0</v>
      </c>
      <c r="CS676">
        <f>+Casos_PN_CORR[[#This Row],[43991]]-Casos_PN_CORR[[#This Row],[43990]]</f>
        <v>0</v>
      </c>
      <c r="CT676">
        <f>+Casos_PN_CORR[[#This Row],[43992]]-Casos_PN_CORR[[#This Row],[43991]]</f>
        <v>0</v>
      </c>
      <c r="CU676">
        <f>+Casos_PN_CORR[[#This Row],[43993]]-Casos_PN_CORR[[#This Row],[43992]]</f>
        <v>0</v>
      </c>
    </row>
    <row r="677" spans="1:99" x14ac:dyDescent="0.3">
      <c r="A677">
        <v>90512</v>
      </c>
      <c r="B677" s="2" t="s">
        <v>114</v>
      </c>
      <c r="C677" s="2" t="s">
        <v>308</v>
      </c>
      <c r="D677" s="2" t="s">
        <v>784</v>
      </c>
      <c r="E677" s="4">
        <f t="shared" si="10"/>
        <v>0</v>
      </c>
      <c r="F677">
        <f>+Casos_PN_CORR[[#This Row],[43900]]</f>
        <v>0</v>
      </c>
      <c r="G677">
        <f>+Casos_PN_CORR[[#This Row],[43901]]-Casos_PN_CORR[[#This Row],[43900]]</f>
        <v>0</v>
      </c>
      <c r="H677">
        <f>+Casos_PN_CORR[[#This Row],[43902]]-Casos_PN_CORR[[#This Row],[43901]]</f>
        <v>0</v>
      </c>
      <c r="I677">
        <f>+Casos_PN_CORR[[#This Row],[43903]]-Casos_PN_CORR[[#This Row],[43902]]</f>
        <v>0</v>
      </c>
      <c r="J677">
        <f>+Casos_PN_CORR[[#This Row],[43904]]-Casos_PN_CORR[[#This Row],[43903]]</f>
        <v>0</v>
      </c>
      <c r="K677">
        <f>+Casos_PN_CORR[[#This Row],[43905]]-Casos_PN_CORR[[#This Row],[43904]]</f>
        <v>0</v>
      </c>
      <c r="L677">
        <f>+Casos_PN_CORR[[#This Row],[43906]]-Casos_PN_CORR[[#This Row],[43905]]</f>
        <v>0</v>
      </c>
      <c r="M677">
        <f>+Casos_PN_CORR[[#This Row],[43907]]-Casos_PN_CORR[[#This Row],[43906]]</f>
        <v>0</v>
      </c>
      <c r="N677">
        <f>+Casos_PN_CORR[[#This Row],[43908]]-Casos_PN_CORR[[#This Row],[43907]]</f>
        <v>0</v>
      </c>
      <c r="O677">
        <f>+Casos_PN_CORR[[#This Row],[43909]]-Casos_PN_CORR[[#This Row],[43908]]</f>
        <v>0</v>
      </c>
      <c r="P677">
        <f>+Casos_PN_CORR[[#This Row],[43910]]-Casos_PN_CORR[[#This Row],[43909]]</f>
        <v>0</v>
      </c>
      <c r="Q677">
        <f>+Casos_PN_CORR[[#This Row],[43911]]-Casos_PN_CORR[[#This Row],[43910]]</f>
        <v>0</v>
      </c>
      <c r="R677">
        <f>+Casos_PN_CORR[[#This Row],[43912]]-Casos_PN_CORR[[#This Row],[43911]]</f>
        <v>0</v>
      </c>
      <c r="S677">
        <f>+Casos_PN_CORR[[#This Row],[43913]]-Casos_PN_CORR[[#This Row],[43912]]</f>
        <v>0</v>
      </c>
      <c r="T677">
        <f>+Casos_PN_CORR[[#This Row],[43914]]-Casos_PN_CORR[[#This Row],[43913]]</f>
        <v>0</v>
      </c>
      <c r="U677">
        <f>+Casos_PN_CORR[[#This Row],[43915]]-Casos_PN_CORR[[#This Row],[43914]]</f>
        <v>0</v>
      </c>
      <c r="V677">
        <f>+Casos_PN_CORR[[#This Row],[43916]]-Casos_PN_CORR[[#This Row],[43915]]</f>
        <v>0</v>
      </c>
      <c r="W677">
        <f>+Casos_PN_CORR[[#This Row],[43917]]-Casos_PN_CORR[[#This Row],[43916]]</f>
        <v>0</v>
      </c>
      <c r="X677">
        <f>+Casos_PN_CORR[[#This Row],[43918]]-Casos_PN_CORR[[#This Row],[43917]]</f>
        <v>0</v>
      </c>
      <c r="Y677">
        <f>+Casos_PN_CORR[[#This Row],[43919]]-Casos_PN_CORR[[#This Row],[43918]]</f>
        <v>0</v>
      </c>
      <c r="Z677">
        <f>+Casos_PN_CORR[[#This Row],[43920]]-Casos_PN_CORR[[#This Row],[43919]]</f>
        <v>0</v>
      </c>
      <c r="AA677">
        <f>+Casos_PN_CORR[[#This Row],[43921]]-Casos_PN_CORR[[#This Row],[43920]]</f>
        <v>0</v>
      </c>
      <c r="AB677">
        <f>+Casos_PN_CORR[[#This Row],[43922]]-Casos_PN_CORR[[#This Row],[43921]]</f>
        <v>0</v>
      </c>
      <c r="AC677">
        <f>+Casos_PN_CORR[[#This Row],[43923]]-Casos_PN_CORR[[#This Row],[43922]]</f>
        <v>0</v>
      </c>
      <c r="AD677">
        <f>+Casos_PN_CORR[[#This Row],[43924]]-Casos_PN_CORR[[#This Row],[43923]]</f>
        <v>0</v>
      </c>
      <c r="AE677">
        <f>+Casos_PN_CORR[[#This Row],[43925]]-Casos_PN_CORR[[#This Row],[43924]]</f>
        <v>0</v>
      </c>
      <c r="AF677">
        <f>+Casos_PN_CORR[[#This Row],[43926]]-Casos_PN_CORR[[#This Row],[43925]]</f>
        <v>0</v>
      </c>
      <c r="AG677">
        <f>+Casos_PN_CORR[[#This Row],[43927]]-Casos_PN_CORR[[#This Row],[43926]]</f>
        <v>0</v>
      </c>
      <c r="AH677">
        <f>+Casos_PN_CORR[[#This Row],[43928]]-Casos_PN_CORR[[#This Row],[43927]]</f>
        <v>0</v>
      </c>
      <c r="AI677">
        <f>+Casos_PN_CORR[[#This Row],[43929]]-Casos_PN_CORR[[#This Row],[43928]]</f>
        <v>0</v>
      </c>
      <c r="AJ677">
        <f>+Casos_PN_CORR[[#This Row],[43930]]-Casos_PN_CORR[[#This Row],[43929]]</f>
        <v>0</v>
      </c>
      <c r="AK677">
        <f>+Casos_PN_CORR[[#This Row],[43931]]-Casos_PN_CORR[[#This Row],[43930]]</f>
        <v>0</v>
      </c>
      <c r="AL677">
        <f>+Casos_PN_CORR[[#This Row],[43932]]-Casos_PN_CORR[[#This Row],[43931]]</f>
        <v>0</v>
      </c>
      <c r="AM677">
        <f>+Casos_PN_CORR[[#This Row],[43933]]-Casos_PN_CORR[[#This Row],[43932]]</f>
        <v>0</v>
      </c>
      <c r="AN677">
        <f>+Casos_PN_CORR[[#This Row],[43934]]-Casos_PN_CORR[[#This Row],[43933]]</f>
        <v>0</v>
      </c>
      <c r="AO677">
        <f>+Casos_PN_CORR[[#This Row],[43935]]-Casos_PN_CORR[[#This Row],[43934]]</f>
        <v>0</v>
      </c>
      <c r="AP677">
        <f>+Casos_PN_CORR[[#This Row],[43936]]-Casos_PN_CORR[[#This Row],[43935]]</f>
        <v>0</v>
      </c>
      <c r="AQ677">
        <f>+Casos_PN_CORR[[#This Row],[43937]]-Casos_PN_CORR[[#This Row],[43936]]</f>
        <v>0</v>
      </c>
      <c r="AR677">
        <f>+Casos_PN_CORR[[#This Row],[43938]]-Casos_PN_CORR[[#This Row],[43937]]</f>
        <v>0</v>
      </c>
      <c r="AS677">
        <f>+Casos_PN_CORR[[#This Row],[43939]]-Casos_PN_CORR[[#This Row],[43938]]</f>
        <v>0</v>
      </c>
      <c r="AT677">
        <f>+Casos_PN_CORR[[#This Row],[43940]]-Casos_PN_CORR[[#This Row],[43939]]</f>
        <v>0</v>
      </c>
      <c r="AU677">
        <f>+Casos_PN_CORR[[#This Row],[43941]]-Casos_PN_CORR[[#This Row],[43940]]</f>
        <v>0</v>
      </c>
      <c r="AV677">
        <f>+Casos_PN_CORR[[#This Row],[43942]]-Casos_PN_CORR[[#This Row],[43941]]</f>
        <v>0</v>
      </c>
      <c r="AW677">
        <f>+Casos_PN_CORR[[#This Row],[43943]]-Casos_PN_CORR[[#This Row],[43942]]</f>
        <v>0</v>
      </c>
      <c r="AX677">
        <f>+Casos_PN_CORR[[#This Row],[43944]]-Casos_PN_CORR[[#This Row],[43943]]</f>
        <v>0</v>
      </c>
      <c r="AY677">
        <f>+Casos_PN_CORR[[#This Row],[43945]]-Casos_PN_CORR[[#This Row],[43944]]</f>
        <v>0</v>
      </c>
      <c r="AZ677">
        <f>+Casos_PN_CORR[[#This Row],[43946]]-Casos_PN_CORR[[#This Row],[43945]]</f>
        <v>0</v>
      </c>
      <c r="BA677">
        <f>+Casos_PN_CORR[[#This Row],[43947]]-Casos_PN_CORR[[#This Row],[43946]]</f>
        <v>0</v>
      </c>
      <c r="BB677">
        <f>+Casos_PN_CORR[[#This Row],[43948]]-Casos_PN_CORR[[#This Row],[43947]]</f>
        <v>0</v>
      </c>
      <c r="BC677">
        <f>+Casos_PN_CORR[[#This Row],[43949]]-Casos_PN_CORR[[#This Row],[43948]]</f>
        <v>0</v>
      </c>
      <c r="BD677">
        <f>+Casos_PN_CORR[[#This Row],[43950]]-Casos_PN_CORR[[#This Row],[43949]]</f>
        <v>0</v>
      </c>
      <c r="BE677">
        <f>+Casos_PN_CORR[[#This Row],[43951]]-Casos_PN_CORR[[#This Row],[43950]]</f>
        <v>0</v>
      </c>
      <c r="BF677">
        <f>+Casos_PN_CORR[[#This Row],[43952]]-Casos_PN_CORR[[#This Row],[43951]]</f>
        <v>0</v>
      </c>
      <c r="BG677">
        <f>+Casos_PN_CORR[[#This Row],[43953]]-Casos_PN_CORR[[#This Row],[43952]]</f>
        <v>0</v>
      </c>
      <c r="BH677">
        <f>+Casos_PN_CORR[[#This Row],[43954]]-Casos_PN_CORR[[#This Row],[43953]]</f>
        <v>0</v>
      </c>
      <c r="BI677">
        <f>+Casos_PN_CORR[[#This Row],[43955]]-Casos_PN_CORR[[#This Row],[43954]]</f>
        <v>0</v>
      </c>
      <c r="BJ677">
        <f>+Casos_PN_CORR[[#This Row],[43956]]-Casos_PN_CORR[[#This Row],[43955]]</f>
        <v>0</v>
      </c>
      <c r="BK677">
        <f>+Casos_PN_CORR[[#This Row],[43957]]-Casos_PN_CORR[[#This Row],[43956]]</f>
        <v>0</v>
      </c>
      <c r="BL677">
        <f>+Casos_PN_CORR[[#This Row],[43958]]-Casos_PN_CORR[[#This Row],[43957]]</f>
        <v>0</v>
      </c>
      <c r="BM677">
        <f>+Casos_PN_CORR[[#This Row],[43959]]-Casos_PN_CORR[[#This Row],[43958]]</f>
        <v>0</v>
      </c>
      <c r="BN677">
        <f>+Casos_PN_CORR[[#This Row],[43960]]-Casos_PN_CORR[[#This Row],[43959]]</f>
        <v>0</v>
      </c>
      <c r="BO677">
        <f>+Casos_PN_CORR[[#This Row],[43961]]-Casos_PN_CORR[[#This Row],[43960]]</f>
        <v>0</v>
      </c>
      <c r="BP677">
        <f>+Casos_PN_CORR[[#This Row],[43962]]-Casos_PN_CORR[[#This Row],[43961]]</f>
        <v>0</v>
      </c>
      <c r="BQ677">
        <f>+Casos_PN_CORR[[#This Row],[43963]]-Casos_PN_CORR[[#This Row],[43962]]</f>
        <v>0</v>
      </c>
      <c r="BR677">
        <f>+Casos_PN_CORR[[#This Row],[43964]]-Casos_PN_CORR[[#This Row],[43963]]</f>
        <v>0</v>
      </c>
      <c r="BS677">
        <f>+Casos_PN_CORR[[#This Row],[43965]]-Casos_PN_CORR[[#This Row],[43964]]</f>
        <v>0</v>
      </c>
      <c r="BT677">
        <f>+Casos_PN_CORR[[#This Row],[43966]]-Casos_PN_CORR[[#This Row],[43965]]</f>
        <v>0</v>
      </c>
      <c r="BU677">
        <f>+Casos_PN_CORR[[#This Row],[43967]]-Casos_PN_CORR[[#This Row],[43966]]</f>
        <v>0</v>
      </c>
      <c r="BV677">
        <f>+Casos_PN_CORR[[#This Row],[43968]]-Casos_PN_CORR[[#This Row],[43967]]</f>
        <v>0</v>
      </c>
      <c r="BW677">
        <f>+Casos_PN_CORR[[#This Row],[43969]]-Casos_PN_CORR[[#This Row],[43968]]</f>
        <v>0</v>
      </c>
      <c r="BX677">
        <f>+Casos_PN_CORR[[#This Row],[43970]]-Casos_PN_CORR[[#This Row],[43969]]</f>
        <v>0</v>
      </c>
      <c r="BY677">
        <f>+Casos_PN_CORR[[#This Row],[43971]]-Casos_PN_CORR[[#This Row],[43970]]</f>
        <v>0</v>
      </c>
      <c r="BZ677">
        <f>+Casos_PN_CORR[[#This Row],[43972]]-Casos_PN_CORR[[#This Row],[43971]]</f>
        <v>0</v>
      </c>
      <c r="CA677">
        <f>+Casos_PN_CORR[[#This Row],[43973]]-Casos_PN_CORR[[#This Row],[43972]]</f>
        <v>0</v>
      </c>
      <c r="CB677">
        <f>+Casos_PN_CORR[[#This Row],[43974]]-Casos_PN_CORR[[#This Row],[43973]]</f>
        <v>0</v>
      </c>
      <c r="CC677">
        <f>+Casos_PN_CORR[[#This Row],[43975]]-Casos_PN_CORR[[#This Row],[43974]]</f>
        <v>0</v>
      </c>
      <c r="CD677">
        <f>+Casos_PN_CORR[[#This Row],[43976]]-Casos_PN_CORR[[#This Row],[43975]]</f>
        <v>0</v>
      </c>
      <c r="CE677">
        <f>+Casos_PN_CORR[[#This Row],[43977]]-Casos_PN_CORR[[#This Row],[43976]]</f>
        <v>0</v>
      </c>
      <c r="CF677">
        <f>+Casos_PN_CORR[[#This Row],[43978]]-Casos_PN_CORR[[#This Row],[43977]]</f>
        <v>0</v>
      </c>
      <c r="CG677">
        <f>+Casos_PN_CORR[[#This Row],[43979]]-Casos_PN_CORR[[#This Row],[43978]]</f>
        <v>0</v>
      </c>
      <c r="CH677">
        <f>+Casos_PN_CORR[[#This Row],[43980]]-Casos_PN_CORR[[#This Row],[43979]]</f>
        <v>0</v>
      </c>
      <c r="CI677">
        <f>+Casos_PN_CORR[[#This Row],[43981]]-Casos_PN_CORR[[#This Row],[43980]]</f>
        <v>0</v>
      </c>
      <c r="CJ677">
        <f>+Casos_PN_CORR[[#This Row],[43982]]-Casos_PN_CORR[[#This Row],[43981]]</f>
        <v>0</v>
      </c>
      <c r="CK677">
        <f>+Casos_PN_CORR[[#This Row],[43983]]-Casos_PN_CORR[[#This Row],[43982]]</f>
        <v>0</v>
      </c>
      <c r="CL677">
        <f>+Casos_PN_CORR[[#This Row],[43984]]-Casos_PN_CORR[[#This Row],[43983]]</f>
        <v>0</v>
      </c>
      <c r="CM677">
        <f>+Casos_PN_CORR[[#This Row],[43985]]-Casos_PN_CORR[[#This Row],[43984]]</f>
        <v>0</v>
      </c>
      <c r="CN677">
        <f>+Casos_PN_CORR[[#This Row],[43986]]-Casos_PN_CORR[[#This Row],[43985]]</f>
        <v>0</v>
      </c>
      <c r="CO677">
        <f>+Casos_PN_CORR[[#This Row],[43987]]-Casos_PN_CORR[[#This Row],[43986]]</f>
        <v>0</v>
      </c>
      <c r="CP677">
        <f>+Casos_PN_CORR[[#This Row],[43988]]-Casos_PN_CORR[[#This Row],[43987]]</f>
        <v>0</v>
      </c>
      <c r="CQ677">
        <f>+Casos_PN_CORR[[#This Row],[43989]]-Casos_PN_CORR[[#This Row],[43988]]</f>
        <v>0</v>
      </c>
      <c r="CR677">
        <f>+Casos_PN_CORR[[#This Row],[43990]]-Casos_PN_CORR[[#This Row],[43989]]</f>
        <v>0</v>
      </c>
      <c r="CS677">
        <f>+Casos_PN_CORR[[#This Row],[43991]]-Casos_PN_CORR[[#This Row],[43990]]</f>
        <v>0</v>
      </c>
      <c r="CT677">
        <f>+Casos_PN_CORR[[#This Row],[43992]]-Casos_PN_CORR[[#This Row],[43991]]</f>
        <v>0</v>
      </c>
      <c r="CU677">
        <f>+Casos_PN_CORR[[#This Row],[43993]]-Casos_PN_CORR[[#This Row],[43992]]</f>
        <v>0</v>
      </c>
    </row>
  </sheetData>
  <conditionalFormatting sqref="A4:A677">
    <cfRule type="duplicateValues" dxfId="20" priority="1"/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00A9-D15F-4137-B6EF-4B148E2C8E1F}">
  <sheetPr>
    <tabColor rgb="FFFF0000"/>
  </sheetPr>
  <dimension ref="A1:FU16"/>
  <sheetViews>
    <sheetView showGridLines="0" workbookViewId="0">
      <pane xSplit="3" ySplit="3" topLeftCell="CM4" activePane="bottomRight" state="frozen"/>
      <selection pane="topRight" activeCell="J23" sqref="J23"/>
      <selection pane="bottomLeft" activeCell="J23" sqref="J23"/>
      <selection pane="bottomRight" activeCell="CS4" sqref="CS4:CS16"/>
    </sheetView>
  </sheetViews>
  <sheetFormatPr baseColWidth="10" defaultColWidth="11.44140625" defaultRowHeight="14.4" x14ac:dyDescent="0.3"/>
  <cols>
    <col min="1" max="1" width="6.88671875" customWidth="1"/>
    <col min="2" max="2" width="19.33203125" bestFit="1" customWidth="1"/>
    <col min="3" max="3" width="11.6640625" bestFit="1" customWidth="1"/>
    <col min="4" max="25" width="9.33203125" bestFit="1" customWidth="1"/>
    <col min="26" max="34" width="7.6640625" bestFit="1" customWidth="1"/>
    <col min="35" max="55" width="8.6640625" bestFit="1" customWidth="1"/>
    <col min="56" max="64" width="8.5546875" bestFit="1" customWidth="1"/>
    <col min="65" max="86" width="9.5546875" bestFit="1" customWidth="1"/>
    <col min="87" max="90" width="7.6640625" bestFit="1" customWidth="1"/>
  </cols>
  <sheetData>
    <row r="1" spans="1:177" x14ac:dyDescent="0.3">
      <c r="D1" s="1">
        <v>43900</v>
      </c>
      <c r="E1" s="1">
        <v>43901</v>
      </c>
      <c r="F1" s="1">
        <v>43902</v>
      </c>
      <c r="G1" s="1">
        <v>43903</v>
      </c>
      <c r="H1" s="1">
        <v>43904</v>
      </c>
      <c r="I1" s="1">
        <v>43905</v>
      </c>
      <c r="J1" s="1">
        <v>43906</v>
      </c>
      <c r="K1" s="1">
        <v>43907</v>
      </c>
      <c r="L1" s="1">
        <v>43908</v>
      </c>
      <c r="M1" s="1">
        <v>43909</v>
      </c>
      <c r="N1" s="1">
        <v>43910</v>
      </c>
      <c r="O1" s="1">
        <v>43911</v>
      </c>
      <c r="P1" s="1">
        <v>43912</v>
      </c>
      <c r="Q1" s="1">
        <v>43913</v>
      </c>
      <c r="R1" s="1">
        <v>43914</v>
      </c>
      <c r="S1" s="1">
        <v>43915</v>
      </c>
      <c r="T1" s="1">
        <v>43916</v>
      </c>
      <c r="U1" s="1">
        <v>43917</v>
      </c>
      <c r="V1" s="1">
        <v>43918</v>
      </c>
      <c r="W1" s="1">
        <v>43919</v>
      </c>
      <c r="X1" s="1">
        <v>43920</v>
      </c>
      <c r="Y1" s="1">
        <v>43921</v>
      </c>
      <c r="Z1" s="1">
        <v>43922</v>
      </c>
      <c r="AA1" s="1">
        <v>43923</v>
      </c>
      <c r="AB1" s="1">
        <v>43924</v>
      </c>
      <c r="AC1" s="1">
        <v>43925</v>
      </c>
      <c r="AD1" s="1">
        <v>43926</v>
      </c>
      <c r="AE1" s="1">
        <v>43927</v>
      </c>
      <c r="AF1" s="1">
        <v>43928</v>
      </c>
      <c r="AG1" s="1">
        <v>43929</v>
      </c>
      <c r="AH1" s="1">
        <v>43930</v>
      </c>
      <c r="AI1" s="1">
        <v>43931</v>
      </c>
      <c r="AJ1" s="1">
        <v>43932</v>
      </c>
      <c r="AK1" s="1">
        <v>43933</v>
      </c>
      <c r="AL1" s="1">
        <v>43934</v>
      </c>
      <c r="AM1" s="1">
        <v>43935</v>
      </c>
      <c r="AN1" s="1">
        <v>43936</v>
      </c>
      <c r="AO1" s="1">
        <v>43937</v>
      </c>
      <c r="AP1" s="1">
        <v>43938</v>
      </c>
      <c r="AQ1" s="1">
        <v>43939</v>
      </c>
      <c r="AR1" s="1">
        <v>43940</v>
      </c>
      <c r="AS1" s="1">
        <v>43941</v>
      </c>
      <c r="AT1" s="1">
        <v>43942</v>
      </c>
      <c r="AU1" s="1">
        <v>43943</v>
      </c>
      <c r="AV1" s="1">
        <v>43944</v>
      </c>
      <c r="AW1" s="1">
        <v>43945</v>
      </c>
      <c r="AX1" s="1">
        <v>43946</v>
      </c>
      <c r="AY1" s="1">
        <v>43947</v>
      </c>
      <c r="AZ1" s="1">
        <v>43948</v>
      </c>
      <c r="BA1" s="1">
        <v>43949</v>
      </c>
      <c r="BB1" s="1">
        <v>43950</v>
      </c>
      <c r="BC1" s="1">
        <v>43951</v>
      </c>
      <c r="BD1" s="1">
        <v>43952</v>
      </c>
      <c r="BE1" s="1">
        <v>43953</v>
      </c>
      <c r="BF1" s="1">
        <v>43954</v>
      </c>
      <c r="BG1" s="1">
        <v>43955</v>
      </c>
      <c r="BH1" s="1">
        <v>43956</v>
      </c>
      <c r="BI1" s="1">
        <v>43957</v>
      </c>
      <c r="BJ1" s="1">
        <v>43958</v>
      </c>
      <c r="BK1" s="1">
        <v>43959</v>
      </c>
      <c r="BL1" s="1">
        <v>43960</v>
      </c>
      <c r="BM1" s="1">
        <v>43961</v>
      </c>
      <c r="BN1" s="1">
        <v>43962</v>
      </c>
      <c r="BO1" s="1">
        <v>43963</v>
      </c>
      <c r="BP1" s="1">
        <v>43964</v>
      </c>
      <c r="BQ1" s="1">
        <v>43965</v>
      </c>
      <c r="BR1" s="1">
        <v>43966</v>
      </c>
      <c r="BS1" s="1">
        <v>43967</v>
      </c>
      <c r="BT1" s="1">
        <v>43968</v>
      </c>
      <c r="BU1" s="1">
        <v>43969</v>
      </c>
      <c r="BV1" s="1">
        <v>43970</v>
      </c>
      <c r="BW1" s="1">
        <v>43971</v>
      </c>
      <c r="BX1" s="1">
        <v>43972</v>
      </c>
      <c r="BY1" s="1">
        <v>43973</v>
      </c>
      <c r="BZ1" s="1">
        <v>43974</v>
      </c>
      <c r="CA1" s="1">
        <v>43975</v>
      </c>
      <c r="CB1" s="1">
        <v>43976</v>
      </c>
      <c r="CC1" s="1">
        <v>43977</v>
      </c>
      <c r="CD1" s="1">
        <v>43978</v>
      </c>
      <c r="CE1" s="1">
        <v>43979</v>
      </c>
      <c r="CF1" s="1">
        <v>43980</v>
      </c>
      <c r="CG1" s="1">
        <v>43981</v>
      </c>
      <c r="CH1" s="1">
        <v>43982</v>
      </c>
      <c r="CI1" s="1">
        <v>43983</v>
      </c>
      <c r="CJ1" s="1">
        <v>43984</v>
      </c>
      <c r="CK1" s="1">
        <v>43985</v>
      </c>
      <c r="CL1" s="1">
        <v>43986</v>
      </c>
      <c r="CM1" s="1">
        <v>43987</v>
      </c>
      <c r="CN1" s="1">
        <v>43988</v>
      </c>
      <c r="CO1" s="1">
        <v>43989</v>
      </c>
      <c r="CP1" s="1">
        <v>43990</v>
      </c>
      <c r="CQ1" s="1">
        <v>43991</v>
      </c>
      <c r="CR1" s="1">
        <v>43992</v>
      </c>
      <c r="CS1" s="1">
        <v>43993</v>
      </c>
      <c r="CT1" s="1">
        <v>43994</v>
      </c>
      <c r="CU1" s="1">
        <v>43995</v>
      </c>
      <c r="CV1" s="1">
        <v>43996</v>
      </c>
      <c r="CW1" s="1">
        <v>43997</v>
      </c>
      <c r="CX1" s="1">
        <v>43998</v>
      </c>
      <c r="CY1" s="1">
        <v>43999</v>
      </c>
      <c r="CZ1" s="1">
        <v>44000</v>
      </c>
      <c r="DA1" s="1">
        <v>44001</v>
      </c>
      <c r="DB1" s="1">
        <v>44002</v>
      </c>
      <c r="DC1" s="1">
        <v>44003</v>
      </c>
      <c r="DD1" s="1">
        <v>44004</v>
      </c>
      <c r="DE1" s="1">
        <v>44005</v>
      </c>
      <c r="DF1" s="1">
        <v>44006</v>
      </c>
      <c r="DG1" s="1">
        <v>44007</v>
      </c>
      <c r="DH1" s="1">
        <v>44008</v>
      </c>
      <c r="DI1" s="1">
        <v>44009</v>
      </c>
      <c r="DJ1" s="1">
        <v>44010</v>
      </c>
      <c r="DK1" s="1">
        <v>44011</v>
      </c>
      <c r="DL1" s="1">
        <v>44012</v>
      </c>
      <c r="DM1" s="1">
        <v>44013</v>
      </c>
      <c r="DN1" s="1">
        <v>44014</v>
      </c>
      <c r="DO1" s="1">
        <v>44015</v>
      </c>
      <c r="DP1" s="1">
        <v>44016</v>
      </c>
      <c r="DQ1" s="1">
        <v>44017</v>
      </c>
      <c r="DR1" s="1">
        <v>44018</v>
      </c>
      <c r="DS1" s="1">
        <v>44019</v>
      </c>
      <c r="DT1" s="1">
        <v>44020</v>
      </c>
      <c r="DU1" s="1">
        <v>44021</v>
      </c>
      <c r="DV1" s="1">
        <v>44022</v>
      </c>
      <c r="DW1" s="1">
        <v>44023</v>
      </c>
      <c r="DX1" s="1">
        <v>44024</v>
      </c>
      <c r="DY1" s="1">
        <v>44025</v>
      </c>
      <c r="DZ1" s="1">
        <v>44026</v>
      </c>
      <c r="EA1" s="1">
        <v>44027</v>
      </c>
      <c r="EB1" s="1">
        <v>44028</v>
      </c>
      <c r="EC1" s="1">
        <v>44029</v>
      </c>
      <c r="ED1" s="1">
        <v>44030</v>
      </c>
      <c r="EE1" s="1">
        <v>44031</v>
      </c>
      <c r="EF1" s="1">
        <v>44032</v>
      </c>
      <c r="EG1" s="1">
        <v>44033</v>
      </c>
      <c r="EH1" s="1">
        <v>44034</v>
      </c>
      <c r="EI1" s="1">
        <v>44035</v>
      </c>
      <c r="EJ1" s="1">
        <v>44036</v>
      </c>
      <c r="EK1" s="1">
        <v>44037</v>
      </c>
      <c r="EL1" s="1">
        <v>44038</v>
      </c>
      <c r="EM1" s="1">
        <v>44039</v>
      </c>
      <c r="EN1" s="1">
        <v>44040</v>
      </c>
      <c r="EO1" s="1">
        <v>44041</v>
      </c>
      <c r="EP1" s="1">
        <v>44042</v>
      </c>
      <c r="EQ1" s="1">
        <v>44043</v>
      </c>
      <c r="ER1" s="1">
        <v>44044</v>
      </c>
      <c r="ES1" s="1">
        <v>44045</v>
      </c>
      <c r="ET1" s="1">
        <v>44046</v>
      </c>
      <c r="EU1" s="1">
        <v>44047</v>
      </c>
      <c r="EV1" s="1">
        <v>44048</v>
      </c>
      <c r="EW1" s="1">
        <v>44049</v>
      </c>
      <c r="EX1" s="1">
        <v>44050</v>
      </c>
      <c r="EY1" s="1">
        <v>44051</v>
      </c>
      <c r="EZ1" s="1">
        <v>44052</v>
      </c>
      <c r="FA1" s="1">
        <v>44053</v>
      </c>
      <c r="FB1" s="1">
        <v>44054</v>
      </c>
      <c r="FC1" s="1">
        <v>44055</v>
      </c>
      <c r="FD1" s="1">
        <v>44056</v>
      </c>
      <c r="FE1" s="1">
        <v>44057</v>
      </c>
      <c r="FF1" s="1">
        <v>44058</v>
      </c>
      <c r="FG1" s="1">
        <v>44059</v>
      </c>
      <c r="FH1" s="1">
        <v>44060</v>
      </c>
      <c r="FI1" s="1">
        <v>44061</v>
      </c>
      <c r="FJ1" s="1">
        <v>44062</v>
      </c>
      <c r="FK1" s="1">
        <v>44063</v>
      </c>
      <c r="FL1" s="1">
        <v>44064</v>
      </c>
      <c r="FM1" s="1">
        <v>44065</v>
      </c>
      <c r="FN1" s="1">
        <v>44066</v>
      </c>
      <c r="FO1" s="1">
        <v>44067</v>
      </c>
      <c r="FP1" s="1">
        <v>44068</v>
      </c>
      <c r="FQ1" s="1">
        <v>44069</v>
      </c>
      <c r="FR1" s="1">
        <v>44070</v>
      </c>
      <c r="FS1" s="1">
        <v>44071</v>
      </c>
      <c r="FT1" s="1">
        <v>44072</v>
      </c>
    </row>
    <row r="2" spans="1:177" ht="15.6" x14ac:dyDescent="0.3">
      <c r="C2" s="12">
        <f>SUM(CasosAC_PROV_PN[SUM Prov])</f>
        <v>18599</v>
      </c>
      <c r="D2" s="3">
        <f>SUM(CasosAC_PROV_PN[43900])</f>
        <v>0</v>
      </c>
      <c r="E2" s="3">
        <f>SUM(CasosAC_PROV_PN[43901])</f>
        <v>0</v>
      </c>
      <c r="F2" s="3">
        <f>SUM(CasosAC_PROV_PN[43902])</f>
        <v>0</v>
      </c>
      <c r="G2" s="3">
        <f>SUM(CasosAC_PROV_PN[43903])</f>
        <v>0</v>
      </c>
      <c r="H2" s="3">
        <f>SUM(CasosAC_PROV_PN[43904])</f>
        <v>0</v>
      </c>
      <c r="I2" s="3">
        <f>SUM(CasosAC_PROV_PN[43905])</f>
        <v>0</v>
      </c>
      <c r="J2" s="3">
        <f>SUM(CasosAC_PROV_PN[43906])</f>
        <v>0</v>
      </c>
      <c r="K2" s="3">
        <f>SUM(CasosAC_PROV_PN[43907])</f>
        <v>0</v>
      </c>
      <c r="L2" s="3">
        <f>SUM(CasosAC_PROV_PN[43908])</f>
        <v>0</v>
      </c>
      <c r="M2" s="3">
        <f>SUM(CasosAC_PROV_PN[43909])</f>
        <v>0</v>
      </c>
      <c r="N2" s="3">
        <f>SUM(CasosAC_PROV_PN[43910])</f>
        <v>0</v>
      </c>
      <c r="O2" s="3">
        <f>SUM(CasosAC_PROV_PN[43911])</f>
        <v>0</v>
      </c>
      <c r="P2" s="3">
        <f>SUM(CasosAC_PROV_PN[43912])</f>
        <v>0</v>
      </c>
      <c r="Q2" s="3">
        <f>SUM(CasosAC_PROV_PN[43913])</f>
        <v>0</v>
      </c>
      <c r="R2" s="3">
        <f>SUM(CasosAC_PROV_PN[43914])</f>
        <v>0</v>
      </c>
      <c r="S2" s="3">
        <f>SUM(CasosAC_PROV_PN[43915])</f>
        <v>0</v>
      </c>
      <c r="T2" s="3">
        <f>SUM(CasosAC_PROV_PN[43916])</f>
        <v>0</v>
      </c>
      <c r="U2" s="3">
        <f>SUM(CasosAC_PROV_PN[43917])</f>
        <v>0</v>
      </c>
      <c r="V2" s="3">
        <f>SUM(CasosAC_PROV_PN[43918])</f>
        <v>0</v>
      </c>
      <c r="W2" s="3">
        <f>SUM(CasosAC_PROV_PN[43919])</f>
        <v>0</v>
      </c>
      <c r="X2" s="3">
        <f>SUM(CasosAC_PROV_PN[43920])</f>
        <v>0</v>
      </c>
      <c r="Y2" s="3">
        <f>SUM(CasosAC_PROV_PN[43921])</f>
        <v>0</v>
      </c>
      <c r="Z2" s="3">
        <f>SUM(CasosAC_PROV_PN[43922])</f>
        <v>0</v>
      </c>
      <c r="AA2" s="3">
        <f>SUM(CasosAC_PROV_PN[43923])</f>
        <v>0</v>
      </c>
      <c r="AB2" s="3">
        <f>SUM(CasosAC_PROV_PN[43924])</f>
        <v>0</v>
      </c>
      <c r="AC2" s="3">
        <f>SUM(CasosAC_PROV_PN[43925])</f>
        <v>0</v>
      </c>
      <c r="AD2" s="3">
        <f>SUM(CasosAC_PROV_PN[43926])</f>
        <v>0</v>
      </c>
      <c r="AE2" s="3">
        <f>SUM(CasosAC_PROV_PN[43927])</f>
        <v>0</v>
      </c>
      <c r="AF2" s="3">
        <f>SUM(CasosAC_PROV_PN[43928])</f>
        <v>0</v>
      </c>
      <c r="AG2" s="3">
        <f>SUM(CasosAC_PROV_PN[43929])</f>
        <v>0</v>
      </c>
      <c r="AH2" s="3">
        <f>SUM(CasosAC_PROV_PN[43930])</f>
        <v>0</v>
      </c>
      <c r="AI2" s="3">
        <f>SUM(CasosAC_PROV_PN[43931])</f>
        <v>0</v>
      </c>
      <c r="AJ2" s="3">
        <f>SUM(CasosAC_PROV_PN[43932])</f>
        <v>0</v>
      </c>
      <c r="AK2" s="3">
        <f>SUM(CasosAC_PROV_PN[43933])</f>
        <v>0</v>
      </c>
      <c r="AL2" s="3">
        <f>SUM(CasosAC_PROV_PN[43934])</f>
        <v>3472</v>
      </c>
      <c r="AM2" s="3">
        <f>SUM(CasosAC_PROV_PN[43935])</f>
        <v>3574</v>
      </c>
      <c r="AN2" s="3">
        <f>SUM(CasosAC_PROV_PN[43936])</f>
        <v>3745</v>
      </c>
      <c r="AO2" s="3">
        <f>SUM(CasosAC_PROV_PN[43937])</f>
        <v>4016</v>
      </c>
      <c r="AP2" s="3">
        <f>SUM(CasosAC_PROV_PN[43938])</f>
        <v>4210</v>
      </c>
      <c r="AQ2" s="3">
        <f>SUM(CasosAC_PROV_PN[43939])</f>
        <v>4273</v>
      </c>
      <c r="AR2" s="3">
        <f>SUM(CasosAC_PROV_PN[43940])</f>
        <v>4467</v>
      </c>
      <c r="AS2" s="3">
        <f>SUM(CasosAC_PROV_PN[43941])</f>
        <v>4657</v>
      </c>
      <c r="AT2" s="3">
        <f>SUM(CasosAC_PROV_PN[43942])</f>
        <v>4821</v>
      </c>
      <c r="AU2" s="3">
        <f>SUM(CasosAC_PROV_PN[43943])</f>
        <v>4992</v>
      </c>
      <c r="AV2" s="3">
        <f>SUM(CasosAC_PROV_PN[43944])</f>
        <v>5166</v>
      </c>
      <c r="AW2" s="3">
        <f>SUM(CasosAC_PROV_PN[43945])</f>
        <v>5338</v>
      </c>
      <c r="AX2" s="3">
        <f>SUM(CasosAC_PROV_PN[43946])</f>
        <v>5538</v>
      </c>
      <c r="AY2" s="3">
        <f>SUM(CasosAC_PROV_PN[43947])</f>
        <v>5779</v>
      </c>
      <c r="AZ2" s="3">
        <f>SUM(CasosAC_PROV_PN[43948])</f>
        <v>6021</v>
      </c>
      <c r="BA2" s="3">
        <f>SUM(CasosAC_PROV_PN[43949])</f>
        <v>6196</v>
      </c>
      <c r="BB2" s="3">
        <f>SUM(CasosAC_PROV_PN[43950])</f>
        <v>6378</v>
      </c>
      <c r="BC2" s="3">
        <f>SUM(CasosAC_PROV_PN[43951])</f>
        <v>6532</v>
      </c>
      <c r="BD2" s="3">
        <f>SUM(CasosAC_PROV_PN[43952])</f>
        <v>6720</v>
      </c>
      <c r="BE2" s="3">
        <f>SUM(CasosAC_PROV_PN[43953])</f>
        <v>7090</v>
      </c>
      <c r="BF2" s="3">
        <f>SUM(CasosAC_PROV_PN[43954])</f>
        <v>7197</v>
      </c>
      <c r="BG2" s="3">
        <f>SUM(CasosAC_PROV_PN[43955])</f>
        <v>7387</v>
      </c>
      <c r="BH2" s="3">
        <f>SUM(CasosAC_PROV_PN[43956])</f>
        <v>7523</v>
      </c>
      <c r="BI2" s="3">
        <f>SUM(CasosAC_PROV_PN[43957])</f>
        <v>7731</v>
      </c>
      <c r="BJ2" s="3">
        <f>SUM(CasosAC_PROV_PN[43958])</f>
        <v>7868</v>
      </c>
      <c r="BK2" s="3">
        <f>SUM(CasosAC_PROV_PN[43959])</f>
        <v>8070</v>
      </c>
      <c r="BL2" s="3">
        <f>SUM(CasosAC_PROV_PN[43960])</f>
        <v>8282</v>
      </c>
      <c r="BM2" s="3">
        <f>SUM(CasosAC_PROV_PN[43961])</f>
        <v>8448</v>
      </c>
      <c r="BN2" s="3">
        <f>SUM(CasosAC_PROV_PN[43962])</f>
        <v>8616</v>
      </c>
      <c r="BO2" s="3">
        <f>SUM(CasosAC_PROV_PN[43963])</f>
        <v>8783</v>
      </c>
      <c r="BP2" s="3">
        <f>SUM(CasosAC_PROV_PN[43964])</f>
        <v>8944</v>
      </c>
      <c r="BQ2" s="3">
        <f>SUM(CasosAC_PROV_PN[43965])</f>
        <v>9118</v>
      </c>
      <c r="BR2" s="3">
        <f>SUM(CasosAC_PROV_PN[43966])</f>
        <v>9268</v>
      </c>
      <c r="BS2" s="3">
        <f>SUM(CasosAC_PROV_PN[43967])</f>
        <v>9449</v>
      </c>
      <c r="BT2" s="3">
        <f>SUM(CasosAC_PROV_PN[43968])</f>
        <v>9606</v>
      </c>
      <c r="BU2" s="3">
        <f>SUM(CasosAC_PROV_PN[43969])</f>
        <v>9726</v>
      </c>
      <c r="BV2" s="3">
        <f>SUM(CasosAC_PROV_PN[43970])</f>
        <v>9867</v>
      </c>
      <c r="BW2" s="3">
        <f>SUM(CasosAC_PROV_PN[43971])</f>
        <v>9977</v>
      </c>
      <c r="BX2" s="3">
        <f>SUM(CasosAC_PROV_PN[43972])</f>
        <v>10116</v>
      </c>
      <c r="BY2" s="3">
        <f>SUM(CasosAC_PROV_PN[43973])</f>
        <v>10267</v>
      </c>
      <c r="BZ2" s="3">
        <f>SUM(CasosAC_PROV_PN[43974])</f>
        <v>10577</v>
      </c>
      <c r="CA2" s="3">
        <f>SUM(CasosAC_PROV_PN[43975])</f>
        <v>10926</v>
      </c>
      <c r="CB2" s="3">
        <f>SUM(CasosAC_PROV_PN[43976])</f>
        <v>11183</v>
      </c>
      <c r="CC2" s="3">
        <f>SUM(CasosAC_PROV_PN[43977])</f>
        <v>11447</v>
      </c>
      <c r="CD2" s="3">
        <f>SUM(CasosAC_PROV_PN[43978])</f>
        <v>11728</v>
      </c>
      <c r="CE2" s="3">
        <f>SUM(CasosAC_PROV_PN[43979])</f>
        <v>12131</v>
      </c>
      <c r="CF2" s="3">
        <f>SUM(CasosAC_PROV_PN[43980])</f>
        <v>12531</v>
      </c>
      <c r="CG2" s="3">
        <f>SUM(CasosAC_PROV_PN[43981])</f>
        <v>13018</v>
      </c>
      <c r="CH2" s="3">
        <f>SUM(CasosAC_PROV_PN[43982])</f>
        <v>13463</v>
      </c>
      <c r="CI2" s="3">
        <f>SUM(CasosAC_PROV_PN[43983])</f>
        <v>13837</v>
      </c>
      <c r="CJ2" s="3">
        <f>SUM(CasosAC_PROV_PN[43984])</f>
        <v>14095</v>
      </c>
      <c r="CK2" s="3">
        <f>SUM(CasosAC_PROV_PN[43985])</f>
        <v>14609</v>
      </c>
      <c r="CL2" s="3">
        <f>SUM(CasosAC_PROV_PN[43986])</f>
        <v>15044</v>
      </c>
      <c r="CM2" s="3">
        <f>SUM(CasosAC_PROV_PN[43987])</f>
        <v>15463</v>
      </c>
      <c r="CN2" s="3">
        <f>SUM(CN4:CN16)</f>
        <v>16004</v>
      </c>
      <c r="CO2" s="3">
        <f t="shared" ref="CO2:EZ2" si="0">SUM(CO4:CO16)</f>
        <v>16425</v>
      </c>
      <c r="CP2" s="3">
        <f t="shared" si="0"/>
        <v>16854</v>
      </c>
      <c r="CQ2" s="3">
        <f t="shared" si="0"/>
        <v>17233</v>
      </c>
      <c r="CR2" s="3">
        <f t="shared" si="0"/>
        <v>17888</v>
      </c>
      <c r="CS2" s="3">
        <f t="shared" si="0"/>
        <v>18586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  <c r="DP2" s="3">
        <f t="shared" si="0"/>
        <v>0</v>
      </c>
      <c r="DQ2" s="3">
        <f t="shared" si="0"/>
        <v>0</v>
      </c>
      <c r="DR2" s="3">
        <f t="shared" si="0"/>
        <v>0</v>
      </c>
      <c r="DS2" s="3">
        <f t="shared" si="0"/>
        <v>0</v>
      </c>
      <c r="DT2" s="3">
        <f t="shared" si="0"/>
        <v>0</v>
      </c>
      <c r="DU2" s="3">
        <f t="shared" si="0"/>
        <v>0</v>
      </c>
      <c r="DV2" s="3">
        <f t="shared" si="0"/>
        <v>0</v>
      </c>
      <c r="DW2" s="3">
        <f t="shared" si="0"/>
        <v>0</v>
      </c>
      <c r="DX2" s="3">
        <f t="shared" si="0"/>
        <v>0</v>
      </c>
      <c r="DY2" s="3">
        <f t="shared" si="0"/>
        <v>0</v>
      </c>
      <c r="DZ2" s="3">
        <f t="shared" si="0"/>
        <v>0</v>
      </c>
      <c r="EA2" s="3">
        <f t="shared" si="0"/>
        <v>0</v>
      </c>
      <c r="EB2" s="3">
        <f t="shared" si="0"/>
        <v>0</v>
      </c>
      <c r="EC2" s="3">
        <f t="shared" si="0"/>
        <v>0</v>
      </c>
      <c r="ED2" s="3">
        <f t="shared" si="0"/>
        <v>0</v>
      </c>
      <c r="EE2" s="3">
        <f t="shared" si="0"/>
        <v>0</v>
      </c>
      <c r="EF2" s="3">
        <f t="shared" si="0"/>
        <v>0</v>
      </c>
      <c r="EG2" s="3">
        <f t="shared" si="0"/>
        <v>0</v>
      </c>
      <c r="EH2" s="3">
        <f t="shared" si="0"/>
        <v>0</v>
      </c>
      <c r="EI2" s="3">
        <f t="shared" si="0"/>
        <v>0</v>
      </c>
      <c r="EJ2" s="3">
        <f t="shared" si="0"/>
        <v>0</v>
      </c>
      <c r="EK2" s="3">
        <f t="shared" si="0"/>
        <v>0</v>
      </c>
      <c r="EL2" s="3">
        <f t="shared" si="0"/>
        <v>0</v>
      </c>
      <c r="EM2" s="3">
        <f t="shared" si="0"/>
        <v>0</v>
      </c>
      <c r="EN2" s="3">
        <f t="shared" si="0"/>
        <v>0</v>
      </c>
      <c r="EO2" s="3">
        <f t="shared" si="0"/>
        <v>0</v>
      </c>
      <c r="EP2" s="3">
        <f t="shared" si="0"/>
        <v>0</v>
      </c>
      <c r="EQ2" s="3">
        <f t="shared" si="0"/>
        <v>0</v>
      </c>
      <c r="ER2" s="3">
        <f t="shared" si="0"/>
        <v>0</v>
      </c>
      <c r="ES2" s="3">
        <f t="shared" si="0"/>
        <v>0</v>
      </c>
      <c r="ET2" s="3">
        <f t="shared" si="0"/>
        <v>0</v>
      </c>
      <c r="EU2" s="3">
        <f t="shared" si="0"/>
        <v>0</v>
      </c>
      <c r="EV2" s="3">
        <f t="shared" si="0"/>
        <v>0</v>
      </c>
      <c r="EW2" s="3">
        <f t="shared" si="0"/>
        <v>0</v>
      </c>
      <c r="EX2" s="3">
        <f t="shared" si="0"/>
        <v>0</v>
      </c>
      <c r="EY2" s="3">
        <f t="shared" si="0"/>
        <v>0</v>
      </c>
      <c r="EZ2" s="3">
        <f t="shared" si="0"/>
        <v>0</v>
      </c>
      <c r="FA2" s="3">
        <f t="shared" ref="FA2:FU2" si="1">SUM(FA4:FA16)</f>
        <v>0</v>
      </c>
      <c r="FB2" s="3">
        <f t="shared" si="1"/>
        <v>0</v>
      </c>
      <c r="FC2" s="3">
        <f t="shared" si="1"/>
        <v>0</v>
      </c>
      <c r="FD2" s="3">
        <f t="shared" si="1"/>
        <v>0</v>
      </c>
      <c r="FE2" s="3">
        <f t="shared" si="1"/>
        <v>0</v>
      </c>
      <c r="FF2" s="3">
        <f t="shared" si="1"/>
        <v>0</v>
      </c>
      <c r="FG2" s="3">
        <f t="shared" si="1"/>
        <v>0</v>
      </c>
      <c r="FH2" s="3">
        <f t="shared" si="1"/>
        <v>0</v>
      </c>
      <c r="FI2" s="3">
        <f t="shared" si="1"/>
        <v>0</v>
      </c>
      <c r="FJ2" s="3">
        <f t="shared" si="1"/>
        <v>0</v>
      </c>
      <c r="FK2" s="3">
        <f t="shared" si="1"/>
        <v>0</v>
      </c>
      <c r="FL2" s="3">
        <f t="shared" si="1"/>
        <v>0</v>
      </c>
      <c r="FM2" s="3">
        <f t="shared" si="1"/>
        <v>0</v>
      </c>
      <c r="FN2" s="3">
        <f t="shared" si="1"/>
        <v>0</v>
      </c>
      <c r="FO2" s="3">
        <f t="shared" si="1"/>
        <v>0</v>
      </c>
      <c r="FP2" s="3">
        <f t="shared" si="1"/>
        <v>0</v>
      </c>
      <c r="FQ2" s="3">
        <f t="shared" si="1"/>
        <v>0</v>
      </c>
      <c r="FR2" s="3">
        <f t="shared" si="1"/>
        <v>0</v>
      </c>
      <c r="FS2" s="3">
        <f t="shared" si="1"/>
        <v>0</v>
      </c>
      <c r="FT2" s="3">
        <f t="shared" si="1"/>
        <v>0</v>
      </c>
      <c r="FU2" s="3">
        <f t="shared" si="1"/>
        <v>0</v>
      </c>
    </row>
    <row r="3" spans="1:177" s="6" customFormat="1" ht="25.95" customHeight="1" x14ac:dyDescent="0.3">
      <c r="A3" s="6" t="s">
        <v>785</v>
      </c>
      <c r="B3" s="6" t="s">
        <v>1</v>
      </c>
      <c r="C3" s="6" t="s">
        <v>786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7" t="s">
        <v>17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</row>
    <row r="4" spans="1:177" x14ac:dyDescent="0.3">
      <c r="A4">
        <v>1</v>
      </c>
      <c r="B4" s="2" t="s">
        <v>163</v>
      </c>
      <c r="C4" s="4">
        <f>+MAX(D4:HH4)</f>
        <v>439</v>
      </c>
      <c r="AL4">
        <v>5</v>
      </c>
      <c r="AM4">
        <v>4</v>
      </c>
      <c r="AN4">
        <v>5</v>
      </c>
      <c r="AO4">
        <v>6</v>
      </c>
      <c r="AP4">
        <v>6</v>
      </c>
      <c r="AQ4">
        <v>6</v>
      </c>
      <c r="AR4">
        <v>8</v>
      </c>
      <c r="AS4">
        <v>11</v>
      </c>
      <c r="AT4">
        <v>13</v>
      </c>
      <c r="AU4">
        <v>14</v>
      </c>
      <c r="AV4">
        <v>16</v>
      </c>
      <c r="AW4">
        <v>12</v>
      </c>
      <c r="AX4">
        <v>12</v>
      </c>
      <c r="AY4">
        <v>12</v>
      </c>
      <c r="AZ4">
        <v>12</v>
      </c>
      <c r="BA4">
        <v>18</v>
      </c>
      <c r="BB4">
        <v>19</v>
      </c>
      <c r="BC4">
        <v>19</v>
      </c>
      <c r="BD4">
        <v>21</v>
      </c>
      <c r="BE4">
        <v>25</v>
      </c>
      <c r="BF4">
        <v>39</v>
      </c>
      <c r="BG4">
        <v>38</v>
      </c>
      <c r="BH4">
        <v>38</v>
      </c>
      <c r="BI4">
        <v>38</v>
      </c>
      <c r="BJ4">
        <v>41</v>
      </c>
      <c r="BK4">
        <v>44</v>
      </c>
      <c r="BL4">
        <v>49</v>
      </c>
      <c r="BM4">
        <v>54</v>
      </c>
      <c r="BN4">
        <v>62</v>
      </c>
      <c r="BO4">
        <v>62</v>
      </c>
      <c r="BP4">
        <v>61</v>
      </c>
      <c r="BQ4">
        <v>70</v>
      </c>
      <c r="BR4">
        <v>71</v>
      </c>
      <c r="BS4">
        <v>71</v>
      </c>
      <c r="BT4">
        <v>74</v>
      </c>
      <c r="BU4">
        <v>77</v>
      </c>
      <c r="BV4">
        <v>78</v>
      </c>
      <c r="BW4">
        <v>89</v>
      </c>
      <c r="BX4">
        <v>89</v>
      </c>
      <c r="BY4">
        <v>94</v>
      </c>
      <c r="BZ4">
        <v>103</v>
      </c>
      <c r="CA4">
        <v>117</v>
      </c>
      <c r="CB4">
        <v>125</v>
      </c>
      <c r="CC4">
        <v>129</v>
      </c>
      <c r="CD4">
        <v>136</v>
      </c>
      <c r="CE4">
        <v>145</v>
      </c>
      <c r="CF4">
        <v>164</v>
      </c>
      <c r="CG4">
        <v>182</v>
      </c>
      <c r="CH4">
        <v>190</v>
      </c>
      <c r="CI4">
        <v>222</v>
      </c>
      <c r="CJ4">
        <v>224</v>
      </c>
      <c r="CK4">
        <v>246</v>
      </c>
      <c r="CL4">
        <v>264</v>
      </c>
      <c r="CM4">
        <v>274</v>
      </c>
      <c r="CN4">
        <v>325</v>
      </c>
      <c r="CO4">
        <v>334</v>
      </c>
      <c r="CP4">
        <v>346</v>
      </c>
      <c r="CQ4">
        <v>394</v>
      </c>
      <c r="CR4">
        <v>414</v>
      </c>
      <c r="CS4">
        <v>439</v>
      </c>
    </row>
    <row r="5" spans="1:177" x14ac:dyDescent="0.3">
      <c r="A5">
        <v>2</v>
      </c>
      <c r="B5" s="2" t="s">
        <v>212</v>
      </c>
      <c r="C5" s="4">
        <f t="shared" ref="C5:C16" si="2">+MAX(D5:HH5)</f>
        <v>123</v>
      </c>
      <c r="P5" s="1"/>
      <c r="AL5">
        <v>53</v>
      </c>
      <c r="AM5">
        <v>53</v>
      </c>
      <c r="AN5">
        <v>53</v>
      </c>
      <c r="AO5">
        <v>53</v>
      </c>
      <c r="AP5">
        <v>53</v>
      </c>
      <c r="AQ5">
        <v>52</v>
      </c>
      <c r="AR5">
        <v>54</v>
      </c>
      <c r="AS5">
        <v>55</v>
      </c>
      <c r="AT5">
        <v>56</v>
      </c>
      <c r="AU5">
        <v>56</v>
      </c>
      <c r="AV5">
        <v>58</v>
      </c>
      <c r="AW5">
        <v>65</v>
      </c>
      <c r="AX5">
        <v>68</v>
      </c>
      <c r="AY5">
        <v>75</v>
      </c>
      <c r="AZ5">
        <v>75</v>
      </c>
      <c r="BA5">
        <v>75</v>
      </c>
      <c r="BB5">
        <v>77</v>
      </c>
      <c r="BC5">
        <v>78</v>
      </c>
      <c r="BD5">
        <v>80</v>
      </c>
      <c r="BE5">
        <v>96</v>
      </c>
      <c r="BF5">
        <v>89</v>
      </c>
      <c r="BG5">
        <v>89</v>
      </c>
      <c r="BH5">
        <v>89</v>
      </c>
      <c r="BI5">
        <v>92</v>
      </c>
      <c r="BJ5">
        <v>93</v>
      </c>
      <c r="BK5">
        <v>94</v>
      </c>
      <c r="BL5">
        <v>95</v>
      </c>
      <c r="BM5">
        <v>95</v>
      </c>
      <c r="BN5">
        <v>95</v>
      </c>
      <c r="BO5">
        <v>97</v>
      </c>
      <c r="BP5">
        <v>97</v>
      </c>
      <c r="BQ5">
        <v>79</v>
      </c>
      <c r="BR5">
        <v>79</v>
      </c>
      <c r="BS5">
        <v>79</v>
      </c>
      <c r="BT5">
        <v>81</v>
      </c>
      <c r="BU5">
        <v>82</v>
      </c>
      <c r="BV5">
        <v>82</v>
      </c>
      <c r="BW5">
        <v>85</v>
      </c>
      <c r="BX5">
        <v>85</v>
      </c>
      <c r="BY5">
        <v>88</v>
      </c>
      <c r="BZ5">
        <v>88</v>
      </c>
      <c r="CA5">
        <v>86</v>
      </c>
      <c r="CB5">
        <v>86</v>
      </c>
      <c r="CC5">
        <v>86</v>
      </c>
      <c r="CD5">
        <v>86</v>
      </c>
      <c r="CE5">
        <v>86</v>
      </c>
      <c r="CF5">
        <v>88</v>
      </c>
      <c r="CG5">
        <v>91</v>
      </c>
      <c r="CH5">
        <v>91</v>
      </c>
      <c r="CI5">
        <v>95</v>
      </c>
      <c r="CJ5">
        <v>100</v>
      </c>
      <c r="CK5">
        <v>107</v>
      </c>
      <c r="CL5">
        <v>113</v>
      </c>
      <c r="CM5">
        <v>114</v>
      </c>
      <c r="CN5">
        <v>109</v>
      </c>
      <c r="CO5">
        <v>112</v>
      </c>
      <c r="CP5">
        <v>114</v>
      </c>
      <c r="CQ5">
        <v>115</v>
      </c>
      <c r="CR5">
        <v>118</v>
      </c>
      <c r="CS5">
        <v>123</v>
      </c>
    </row>
    <row r="6" spans="1:177" x14ac:dyDescent="0.3">
      <c r="A6">
        <v>3</v>
      </c>
      <c r="B6" s="2" t="s">
        <v>144</v>
      </c>
      <c r="C6" s="4">
        <f t="shared" si="2"/>
        <v>616</v>
      </c>
      <c r="P6" s="1"/>
      <c r="AL6">
        <v>82</v>
      </c>
      <c r="AM6">
        <v>85</v>
      </c>
      <c r="AN6">
        <v>87</v>
      </c>
      <c r="AO6">
        <v>96</v>
      </c>
      <c r="AP6">
        <v>109</v>
      </c>
      <c r="AQ6">
        <v>112</v>
      </c>
      <c r="AR6">
        <v>116</v>
      </c>
      <c r="AS6">
        <v>129</v>
      </c>
      <c r="AT6">
        <v>134</v>
      </c>
      <c r="AU6">
        <v>153</v>
      </c>
      <c r="AV6">
        <v>170</v>
      </c>
      <c r="AW6">
        <v>176</v>
      </c>
      <c r="AX6">
        <v>189</v>
      </c>
      <c r="AY6">
        <v>216</v>
      </c>
      <c r="AZ6">
        <v>240</v>
      </c>
      <c r="BA6">
        <v>254</v>
      </c>
      <c r="BB6">
        <v>260</v>
      </c>
      <c r="BC6">
        <v>272</v>
      </c>
      <c r="BD6">
        <v>274</v>
      </c>
      <c r="BE6">
        <v>308</v>
      </c>
      <c r="BF6">
        <v>314</v>
      </c>
      <c r="BG6">
        <v>321</v>
      </c>
      <c r="BH6">
        <v>326</v>
      </c>
      <c r="BI6">
        <v>331</v>
      </c>
      <c r="BJ6">
        <v>335</v>
      </c>
      <c r="BK6">
        <v>337</v>
      </c>
      <c r="BL6">
        <v>344</v>
      </c>
      <c r="BM6">
        <v>346</v>
      </c>
      <c r="BN6">
        <v>353</v>
      </c>
      <c r="BO6">
        <v>359</v>
      </c>
      <c r="BP6">
        <v>361</v>
      </c>
      <c r="BQ6">
        <v>381</v>
      </c>
      <c r="BR6">
        <v>383</v>
      </c>
      <c r="BS6">
        <v>385</v>
      </c>
      <c r="BT6">
        <v>392</v>
      </c>
      <c r="BU6">
        <v>392</v>
      </c>
      <c r="BV6">
        <v>392</v>
      </c>
      <c r="BW6">
        <v>394</v>
      </c>
      <c r="BX6">
        <v>398</v>
      </c>
      <c r="BY6">
        <v>399</v>
      </c>
      <c r="BZ6">
        <v>405</v>
      </c>
      <c r="CA6">
        <v>413</v>
      </c>
      <c r="CB6">
        <v>417</v>
      </c>
      <c r="CC6">
        <v>425</v>
      </c>
      <c r="CD6">
        <v>435</v>
      </c>
      <c r="CE6">
        <v>440</v>
      </c>
      <c r="CF6">
        <v>452</v>
      </c>
      <c r="CG6">
        <v>463</v>
      </c>
      <c r="CH6">
        <v>475</v>
      </c>
      <c r="CI6">
        <v>486</v>
      </c>
      <c r="CJ6">
        <v>493</v>
      </c>
      <c r="CK6">
        <v>503</v>
      </c>
      <c r="CL6">
        <v>513</v>
      </c>
      <c r="CM6">
        <v>535</v>
      </c>
      <c r="CN6">
        <v>543</v>
      </c>
      <c r="CO6">
        <v>550</v>
      </c>
      <c r="CP6">
        <v>568</v>
      </c>
      <c r="CQ6">
        <v>580</v>
      </c>
      <c r="CR6">
        <v>596</v>
      </c>
      <c r="CS6">
        <v>616</v>
      </c>
    </row>
    <row r="7" spans="1:177" x14ac:dyDescent="0.3">
      <c r="A7">
        <v>4</v>
      </c>
      <c r="B7" s="2" t="s">
        <v>154</v>
      </c>
      <c r="C7" s="4">
        <f t="shared" si="2"/>
        <v>573</v>
      </c>
      <c r="AL7">
        <v>70</v>
      </c>
      <c r="AM7">
        <v>73</v>
      </c>
      <c r="AN7">
        <v>79</v>
      </c>
      <c r="AO7">
        <v>78</v>
      </c>
      <c r="AP7">
        <v>80</v>
      </c>
      <c r="AQ7">
        <v>83</v>
      </c>
      <c r="AR7">
        <v>86</v>
      </c>
      <c r="AS7">
        <v>94</v>
      </c>
      <c r="AT7">
        <v>95</v>
      </c>
      <c r="AU7">
        <v>96</v>
      </c>
      <c r="AV7">
        <v>98</v>
      </c>
      <c r="AW7">
        <v>99</v>
      </c>
      <c r="AX7">
        <v>99</v>
      </c>
      <c r="AY7">
        <v>101</v>
      </c>
      <c r="AZ7">
        <v>102</v>
      </c>
      <c r="BA7">
        <v>102</v>
      </c>
      <c r="BB7">
        <v>102</v>
      </c>
      <c r="BC7">
        <v>103</v>
      </c>
      <c r="BD7">
        <v>103</v>
      </c>
      <c r="BE7">
        <v>112</v>
      </c>
      <c r="BF7">
        <v>104</v>
      </c>
      <c r="BG7">
        <v>105</v>
      </c>
      <c r="BH7">
        <v>105</v>
      </c>
      <c r="BI7">
        <v>112</v>
      </c>
      <c r="BJ7">
        <v>112</v>
      </c>
      <c r="BK7">
        <v>117</v>
      </c>
      <c r="BL7">
        <v>120</v>
      </c>
      <c r="BM7">
        <v>129</v>
      </c>
      <c r="BN7">
        <v>135</v>
      </c>
      <c r="BO7">
        <v>139</v>
      </c>
      <c r="BP7">
        <v>155</v>
      </c>
      <c r="BQ7">
        <v>176</v>
      </c>
      <c r="BR7">
        <v>191</v>
      </c>
      <c r="BS7">
        <v>207</v>
      </c>
      <c r="BT7">
        <v>220</v>
      </c>
      <c r="BU7">
        <v>243</v>
      </c>
      <c r="BV7">
        <v>273</v>
      </c>
      <c r="BW7">
        <v>276</v>
      </c>
      <c r="BX7">
        <v>293</v>
      </c>
      <c r="BY7">
        <v>296</v>
      </c>
      <c r="BZ7">
        <v>300</v>
      </c>
      <c r="CA7">
        <v>304</v>
      </c>
      <c r="CB7">
        <v>306</v>
      </c>
      <c r="CC7">
        <v>309</v>
      </c>
      <c r="CD7">
        <v>314</v>
      </c>
      <c r="CE7">
        <v>321</v>
      </c>
      <c r="CF7">
        <v>331</v>
      </c>
      <c r="CG7">
        <v>337</v>
      </c>
      <c r="CH7">
        <v>350</v>
      </c>
      <c r="CI7">
        <v>380</v>
      </c>
      <c r="CJ7">
        <v>383</v>
      </c>
      <c r="CK7">
        <v>399</v>
      </c>
      <c r="CL7">
        <v>424</v>
      </c>
      <c r="CM7">
        <v>430</v>
      </c>
      <c r="CN7">
        <v>436</v>
      </c>
      <c r="CO7">
        <v>448</v>
      </c>
      <c r="CP7">
        <v>468</v>
      </c>
      <c r="CQ7">
        <v>512</v>
      </c>
      <c r="CR7">
        <v>552</v>
      </c>
      <c r="CS7">
        <v>573</v>
      </c>
    </row>
    <row r="8" spans="1:177" x14ac:dyDescent="0.3">
      <c r="A8">
        <v>5</v>
      </c>
      <c r="B8" s="2" t="s">
        <v>151</v>
      </c>
      <c r="C8" s="4">
        <f t="shared" si="2"/>
        <v>429</v>
      </c>
      <c r="AL8">
        <v>90</v>
      </c>
      <c r="AM8">
        <v>104</v>
      </c>
      <c r="AN8">
        <v>111</v>
      </c>
      <c r="AO8">
        <v>115</v>
      </c>
      <c r="AP8">
        <v>115</v>
      </c>
      <c r="AQ8">
        <v>116</v>
      </c>
      <c r="AR8">
        <v>116</v>
      </c>
      <c r="AS8">
        <v>116</v>
      </c>
      <c r="AT8">
        <v>120</v>
      </c>
      <c r="AU8">
        <v>127</v>
      </c>
      <c r="AV8">
        <v>131</v>
      </c>
      <c r="AW8">
        <v>134</v>
      </c>
      <c r="AX8">
        <v>138</v>
      </c>
      <c r="AY8">
        <v>141</v>
      </c>
      <c r="AZ8">
        <v>143</v>
      </c>
      <c r="BA8">
        <v>145</v>
      </c>
      <c r="BB8">
        <v>147</v>
      </c>
      <c r="BC8">
        <v>147</v>
      </c>
      <c r="BD8">
        <v>149</v>
      </c>
      <c r="BE8">
        <v>167</v>
      </c>
      <c r="BF8">
        <v>162</v>
      </c>
      <c r="BG8">
        <v>168</v>
      </c>
      <c r="BH8">
        <v>169</v>
      </c>
      <c r="BI8">
        <v>180</v>
      </c>
      <c r="BJ8">
        <v>183</v>
      </c>
      <c r="BK8">
        <v>183</v>
      </c>
      <c r="BL8">
        <v>183</v>
      </c>
      <c r="BM8">
        <v>183</v>
      </c>
      <c r="BN8">
        <v>188</v>
      </c>
      <c r="BO8">
        <v>193</v>
      </c>
      <c r="BP8">
        <v>194</v>
      </c>
      <c r="BQ8">
        <v>195</v>
      </c>
      <c r="BR8">
        <v>197</v>
      </c>
      <c r="BS8">
        <v>197</v>
      </c>
      <c r="BT8">
        <v>197</v>
      </c>
      <c r="BU8">
        <v>200</v>
      </c>
      <c r="BV8">
        <v>201</v>
      </c>
      <c r="BW8">
        <v>202</v>
      </c>
      <c r="BX8">
        <v>204</v>
      </c>
      <c r="BY8">
        <v>204</v>
      </c>
      <c r="BZ8">
        <v>205</v>
      </c>
      <c r="CA8">
        <v>204</v>
      </c>
      <c r="CB8">
        <v>204</v>
      </c>
      <c r="CC8">
        <v>204</v>
      </c>
      <c r="CD8">
        <v>201</v>
      </c>
      <c r="CE8">
        <v>203</v>
      </c>
      <c r="CF8">
        <v>203</v>
      </c>
      <c r="CG8">
        <v>209</v>
      </c>
      <c r="CH8">
        <v>211</v>
      </c>
      <c r="CI8">
        <v>211</v>
      </c>
      <c r="CJ8">
        <v>227</v>
      </c>
      <c r="CK8">
        <v>230</v>
      </c>
      <c r="CL8">
        <v>237</v>
      </c>
      <c r="CM8">
        <v>247</v>
      </c>
      <c r="CN8">
        <v>250</v>
      </c>
      <c r="CO8">
        <v>295</v>
      </c>
      <c r="CP8">
        <v>318</v>
      </c>
      <c r="CQ8">
        <v>321</v>
      </c>
      <c r="CR8">
        <v>332</v>
      </c>
      <c r="CS8">
        <v>429</v>
      </c>
    </row>
    <row r="9" spans="1:177" x14ac:dyDescent="0.3">
      <c r="A9">
        <v>6</v>
      </c>
      <c r="B9" s="2" t="s">
        <v>158</v>
      </c>
      <c r="C9" s="4">
        <f t="shared" si="2"/>
        <v>23</v>
      </c>
      <c r="AL9">
        <v>11</v>
      </c>
      <c r="AM9">
        <v>12</v>
      </c>
      <c r="AN9">
        <v>12</v>
      </c>
      <c r="AO9">
        <v>13</v>
      </c>
      <c r="AP9">
        <v>13</v>
      </c>
      <c r="AQ9">
        <v>14</v>
      </c>
      <c r="AR9">
        <v>15</v>
      </c>
      <c r="AS9">
        <v>15</v>
      </c>
      <c r="AT9">
        <v>16</v>
      </c>
      <c r="AU9">
        <v>16</v>
      </c>
      <c r="AV9">
        <v>16</v>
      </c>
      <c r="AW9">
        <v>16</v>
      </c>
      <c r="AX9">
        <v>15</v>
      </c>
      <c r="AY9">
        <v>16</v>
      </c>
      <c r="AZ9">
        <v>17</v>
      </c>
      <c r="BA9">
        <v>18</v>
      </c>
      <c r="BB9">
        <v>20</v>
      </c>
      <c r="BC9">
        <v>20</v>
      </c>
      <c r="BD9">
        <v>20</v>
      </c>
      <c r="BE9">
        <v>21</v>
      </c>
      <c r="BF9">
        <v>21</v>
      </c>
      <c r="BG9">
        <v>22</v>
      </c>
      <c r="BH9">
        <v>22</v>
      </c>
      <c r="BI9">
        <v>22</v>
      </c>
      <c r="BJ9">
        <v>22</v>
      </c>
      <c r="BK9">
        <v>22</v>
      </c>
      <c r="BL9">
        <v>22</v>
      </c>
      <c r="BM9">
        <v>23</v>
      </c>
      <c r="BN9">
        <v>23</v>
      </c>
      <c r="BO9">
        <v>23</v>
      </c>
      <c r="BP9">
        <v>20</v>
      </c>
      <c r="BQ9">
        <v>20</v>
      </c>
      <c r="BR9">
        <v>20</v>
      </c>
      <c r="BS9">
        <v>21</v>
      </c>
      <c r="BT9">
        <v>21</v>
      </c>
      <c r="BU9">
        <v>21</v>
      </c>
      <c r="BV9">
        <v>21</v>
      </c>
      <c r="BW9">
        <v>16</v>
      </c>
      <c r="BX9">
        <v>16</v>
      </c>
      <c r="BY9">
        <v>16</v>
      </c>
      <c r="BZ9">
        <v>16</v>
      </c>
      <c r="CA9">
        <v>16</v>
      </c>
      <c r="CB9">
        <v>16</v>
      </c>
      <c r="CC9">
        <v>16</v>
      </c>
      <c r="CD9">
        <v>16</v>
      </c>
      <c r="CE9">
        <v>16</v>
      </c>
      <c r="CF9">
        <v>17</v>
      </c>
      <c r="CG9">
        <v>17</v>
      </c>
      <c r="CH9">
        <v>17</v>
      </c>
      <c r="CI9">
        <v>17</v>
      </c>
      <c r="CJ9">
        <v>18</v>
      </c>
      <c r="CK9">
        <v>19</v>
      </c>
      <c r="CL9">
        <v>18</v>
      </c>
      <c r="CM9">
        <v>18</v>
      </c>
      <c r="CN9">
        <v>19</v>
      </c>
      <c r="CO9">
        <v>19</v>
      </c>
      <c r="CP9">
        <v>20</v>
      </c>
      <c r="CQ9">
        <v>20</v>
      </c>
      <c r="CR9">
        <v>22</v>
      </c>
      <c r="CS9">
        <v>23</v>
      </c>
    </row>
    <row r="10" spans="1:177" x14ac:dyDescent="0.3">
      <c r="A10">
        <v>7</v>
      </c>
      <c r="B10" s="2" t="s">
        <v>268</v>
      </c>
      <c r="C10" s="4">
        <f t="shared" si="2"/>
        <v>21</v>
      </c>
      <c r="AL10">
        <v>3</v>
      </c>
      <c r="AM10">
        <v>3</v>
      </c>
      <c r="AN10">
        <v>3</v>
      </c>
      <c r="AO10">
        <v>5</v>
      </c>
      <c r="AP10">
        <v>6</v>
      </c>
      <c r="AQ10">
        <v>6</v>
      </c>
      <c r="AR10">
        <v>7</v>
      </c>
      <c r="AS10">
        <v>7</v>
      </c>
      <c r="AT10">
        <v>7</v>
      </c>
      <c r="AU10">
        <v>8</v>
      </c>
      <c r="AV10">
        <v>9</v>
      </c>
      <c r="AW10">
        <v>8</v>
      </c>
      <c r="AX10">
        <v>9</v>
      </c>
      <c r="AY10">
        <v>9</v>
      </c>
      <c r="AZ10">
        <v>9</v>
      </c>
      <c r="BA10">
        <v>14</v>
      </c>
      <c r="BB10">
        <v>14</v>
      </c>
      <c r="BC10">
        <v>14</v>
      </c>
      <c r="BD10">
        <v>14</v>
      </c>
      <c r="BE10">
        <v>16</v>
      </c>
      <c r="BF10">
        <v>16</v>
      </c>
      <c r="BG10">
        <v>16</v>
      </c>
      <c r="BH10">
        <v>16</v>
      </c>
      <c r="BI10">
        <v>16</v>
      </c>
      <c r="BJ10">
        <v>16</v>
      </c>
      <c r="BK10">
        <v>16</v>
      </c>
      <c r="BL10">
        <v>16</v>
      </c>
      <c r="BM10">
        <v>16</v>
      </c>
      <c r="BN10">
        <v>16</v>
      </c>
      <c r="BO10">
        <v>16</v>
      </c>
      <c r="BP10">
        <v>17</v>
      </c>
      <c r="BQ10">
        <v>16</v>
      </c>
      <c r="BR10">
        <v>16</v>
      </c>
      <c r="BS10">
        <v>17</v>
      </c>
      <c r="BT10">
        <v>17</v>
      </c>
      <c r="BU10">
        <v>17</v>
      </c>
      <c r="BV10">
        <v>17</v>
      </c>
      <c r="BW10">
        <v>17</v>
      </c>
      <c r="BX10">
        <v>17</v>
      </c>
      <c r="BY10">
        <v>17</v>
      </c>
      <c r="BZ10">
        <v>17</v>
      </c>
      <c r="CA10">
        <v>17</v>
      </c>
      <c r="CB10">
        <v>17</v>
      </c>
      <c r="CC10">
        <v>17</v>
      </c>
      <c r="CD10">
        <v>18</v>
      </c>
      <c r="CE10">
        <v>18</v>
      </c>
      <c r="CF10">
        <v>18</v>
      </c>
      <c r="CG10">
        <v>18</v>
      </c>
      <c r="CH10">
        <v>18</v>
      </c>
      <c r="CI10">
        <v>19</v>
      </c>
      <c r="CJ10">
        <v>19</v>
      </c>
      <c r="CK10">
        <v>19</v>
      </c>
      <c r="CL10">
        <v>20</v>
      </c>
      <c r="CM10">
        <v>21</v>
      </c>
      <c r="CN10">
        <v>21</v>
      </c>
      <c r="CO10">
        <v>21</v>
      </c>
      <c r="CP10">
        <v>21</v>
      </c>
      <c r="CQ10">
        <v>21</v>
      </c>
      <c r="CR10">
        <v>21</v>
      </c>
      <c r="CS10">
        <v>21</v>
      </c>
    </row>
    <row r="11" spans="1:177" x14ac:dyDescent="0.3">
      <c r="A11">
        <v>8</v>
      </c>
      <c r="B11" s="2" t="s">
        <v>99</v>
      </c>
      <c r="C11" s="4">
        <f t="shared" si="2"/>
        <v>11794</v>
      </c>
      <c r="AL11">
        <v>2257</v>
      </c>
      <c r="AM11">
        <v>2320</v>
      </c>
      <c r="AN11">
        <v>2434</v>
      </c>
      <c r="AO11">
        <v>2649</v>
      </c>
      <c r="AP11">
        <v>2771</v>
      </c>
      <c r="AQ11">
        <v>2820</v>
      </c>
      <c r="AR11">
        <v>2951</v>
      </c>
      <c r="AS11">
        <v>3079</v>
      </c>
      <c r="AT11">
        <v>3176</v>
      </c>
      <c r="AU11">
        <v>3254</v>
      </c>
      <c r="AV11">
        <v>3358</v>
      </c>
      <c r="AW11">
        <v>3445</v>
      </c>
      <c r="AX11">
        <v>3571</v>
      </c>
      <c r="AY11">
        <v>3706</v>
      </c>
      <c r="AZ11">
        <v>3849</v>
      </c>
      <c r="BA11">
        <v>3967</v>
      </c>
      <c r="BB11">
        <v>4079</v>
      </c>
      <c r="BC11">
        <v>4172</v>
      </c>
      <c r="BD11">
        <v>4307</v>
      </c>
      <c r="BE11">
        <v>4498</v>
      </c>
      <c r="BF11">
        <v>4572</v>
      </c>
      <c r="BG11">
        <v>4687</v>
      </c>
      <c r="BH11">
        <v>4782</v>
      </c>
      <c r="BI11">
        <v>4908</v>
      </c>
      <c r="BJ11">
        <v>4999</v>
      </c>
      <c r="BK11">
        <v>5140</v>
      </c>
      <c r="BL11">
        <v>5277</v>
      </c>
      <c r="BM11">
        <v>5385</v>
      </c>
      <c r="BN11">
        <v>5476</v>
      </c>
      <c r="BO11">
        <v>5587</v>
      </c>
      <c r="BP11">
        <v>5695</v>
      </c>
      <c r="BQ11">
        <v>5806</v>
      </c>
      <c r="BR11">
        <v>5906</v>
      </c>
      <c r="BS11">
        <v>6015</v>
      </c>
      <c r="BT11">
        <v>6114</v>
      </c>
      <c r="BU11">
        <v>6181</v>
      </c>
      <c r="BV11">
        <v>6258</v>
      </c>
      <c r="BW11">
        <v>6324</v>
      </c>
      <c r="BX11">
        <v>6406</v>
      </c>
      <c r="BY11">
        <v>6516</v>
      </c>
      <c r="BZ11">
        <v>6747</v>
      </c>
      <c r="CA11">
        <v>6883</v>
      </c>
      <c r="CB11">
        <v>7013</v>
      </c>
      <c r="CC11">
        <v>7207</v>
      </c>
      <c r="CD11">
        <v>7351</v>
      </c>
      <c r="CE11">
        <v>7621</v>
      </c>
      <c r="CF11">
        <v>7873</v>
      </c>
      <c r="CG11">
        <v>8206</v>
      </c>
      <c r="CH11">
        <v>8525</v>
      </c>
      <c r="CI11">
        <v>8714</v>
      </c>
      <c r="CJ11">
        <v>8892</v>
      </c>
      <c r="CK11">
        <v>9260</v>
      </c>
      <c r="CL11">
        <v>9545</v>
      </c>
      <c r="CM11">
        <v>9802</v>
      </c>
      <c r="CN11">
        <v>10195</v>
      </c>
      <c r="CO11">
        <v>10429</v>
      </c>
      <c r="CP11">
        <v>10715</v>
      </c>
      <c r="CQ11">
        <v>10952</v>
      </c>
      <c r="CR11">
        <v>11376</v>
      </c>
      <c r="CS11">
        <v>11794</v>
      </c>
    </row>
    <row r="12" spans="1:177" x14ac:dyDescent="0.3">
      <c r="A12">
        <v>9</v>
      </c>
      <c r="B12" s="2" t="s">
        <v>114</v>
      </c>
      <c r="C12" s="4">
        <f t="shared" si="2"/>
        <v>856</v>
      </c>
      <c r="AL12">
        <v>151</v>
      </c>
      <c r="AM12">
        <v>152</v>
      </c>
      <c r="AN12">
        <v>156</v>
      </c>
      <c r="AO12">
        <v>156</v>
      </c>
      <c r="AP12">
        <v>166</v>
      </c>
      <c r="AQ12">
        <v>166</v>
      </c>
      <c r="AR12">
        <v>169</v>
      </c>
      <c r="AS12">
        <v>171</v>
      </c>
      <c r="AT12">
        <v>180</v>
      </c>
      <c r="AU12">
        <v>200</v>
      </c>
      <c r="AV12">
        <v>208</v>
      </c>
      <c r="AW12">
        <v>240</v>
      </c>
      <c r="AX12">
        <v>240</v>
      </c>
      <c r="AY12">
        <v>252</v>
      </c>
      <c r="AZ12">
        <v>258</v>
      </c>
      <c r="BA12">
        <v>262</v>
      </c>
      <c r="BB12">
        <v>271</v>
      </c>
      <c r="BC12">
        <v>272</v>
      </c>
      <c r="BD12">
        <v>277</v>
      </c>
      <c r="BE12">
        <v>307</v>
      </c>
      <c r="BF12">
        <v>310</v>
      </c>
      <c r="BG12">
        <v>322</v>
      </c>
      <c r="BH12">
        <v>324</v>
      </c>
      <c r="BI12">
        <v>324</v>
      </c>
      <c r="BJ12">
        <v>328</v>
      </c>
      <c r="BK12">
        <v>330</v>
      </c>
      <c r="BL12">
        <v>334</v>
      </c>
      <c r="BM12">
        <v>349</v>
      </c>
      <c r="BN12">
        <v>355</v>
      </c>
      <c r="BO12">
        <v>356</v>
      </c>
      <c r="BP12">
        <v>358</v>
      </c>
      <c r="BQ12">
        <v>364</v>
      </c>
      <c r="BR12">
        <v>366</v>
      </c>
      <c r="BS12">
        <v>381</v>
      </c>
      <c r="BT12">
        <v>382</v>
      </c>
      <c r="BU12">
        <v>384</v>
      </c>
      <c r="BV12">
        <v>391</v>
      </c>
      <c r="BW12">
        <v>399</v>
      </c>
      <c r="BX12">
        <v>400</v>
      </c>
      <c r="BY12">
        <v>400</v>
      </c>
      <c r="BZ12">
        <v>407</v>
      </c>
      <c r="CA12">
        <v>537</v>
      </c>
      <c r="CB12">
        <v>580</v>
      </c>
      <c r="CC12">
        <v>587</v>
      </c>
      <c r="CD12">
        <v>630</v>
      </c>
      <c r="CE12">
        <v>681</v>
      </c>
      <c r="CF12">
        <v>691</v>
      </c>
      <c r="CG12">
        <v>704</v>
      </c>
      <c r="CH12">
        <v>710</v>
      </c>
      <c r="CI12">
        <v>727</v>
      </c>
      <c r="CJ12">
        <v>742</v>
      </c>
      <c r="CK12">
        <v>750</v>
      </c>
      <c r="CL12">
        <v>768</v>
      </c>
      <c r="CM12">
        <v>781</v>
      </c>
      <c r="CN12">
        <v>783</v>
      </c>
      <c r="CO12">
        <v>809</v>
      </c>
      <c r="CP12">
        <v>816</v>
      </c>
      <c r="CQ12">
        <v>818</v>
      </c>
      <c r="CR12">
        <v>854</v>
      </c>
      <c r="CS12">
        <v>856</v>
      </c>
    </row>
    <row r="13" spans="1:177" x14ac:dyDescent="0.3">
      <c r="A13">
        <v>10</v>
      </c>
      <c r="B13" s="2" t="s">
        <v>149</v>
      </c>
      <c r="C13" s="4">
        <f t="shared" si="2"/>
        <v>261</v>
      </c>
      <c r="AL13">
        <v>18</v>
      </c>
      <c r="AM13">
        <v>18</v>
      </c>
      <c r="AN13">
        <v>23</v>
      </c>
      <c r="AO13">
        <v>29</v>
      </c>
      <c r="AP13">
        <v>29</v>
      </c>
      <c r="AQ13">
        <v>29</v>
      </c>
      <c r="AR13">
        <v>40</v>
      </c>
      <c r="AS13">
        <v>42</v>
      </c>
      <c r="AT13">
        <v>44</v>
      </c>
      <c r="AU13">
        <v>57</v>
      </c>
      <c r="AV13">
        <v>57</v>
      </c>
      <c r="AW13">
        <v>74</v>
      </c>
      <c r="AX13">
        <v>83</v>
      </c>
      <c r="AY13">
        <v>84</v>
      </c>
      <c r="AZ13">
        <v>97</v>
      </c>
      <c r="BA13">
        <v>99</v>
      </c>
      <c r="BB13">
        <v>106</v>
      </c>
      <c r="BC13">
        <v>131</v>
      </c>
      <c r="BD13">
        <v>138</v>
      </c>
      <c r="BE13">
        <v>151</v>
      </c>
      <c r="BF13">
        <v>151</v>
      </c>
      <c r="BG13">
        <v>164</v>
      </c>
      <c r="BH13">
        <v>165</v>
      </c>
      <c r="BI13">
        <v>177</v>
      </c>
      <c r="BJ13">
        <v>178</v>
      </c>
      <c r="BK13">
        <v>180</v>
      </c>
      <c r="BL13">
        <v>187</v>
      </c>
      <c r="BM13">
        <v>193</v>
      </c>
      <c r="BN13">
        <v>196</v>
      </c>
      <c r="BO13">
        <v>196</v>
      </c>
      <c r="BP13">
        <v>202</v>
      </c>
      <c r="BQ13">
        <v>205</v>
      </c>
      <c r="BR13">
        <v>207</v>
      </c>
      <c r="BS13">
        <v>215</v>
      </c>
      <c r="BT13">
        <v>220</v>
      </c>
      <c r="BU13">
        <v>221</v>
      </c>
      <c r="BV13">
        <v>221</v>
      </c>
      <c r="BW13">
        <v>225</v>
      </c>
      <c r="BX13">
        <v>227</v>
      </c>
      <c r="BY13">
        <v>227</v>
      </c>
      <c r="BZ13">
        <v>227</v>
      </c>
      <c r="CA13">
        <v>230</v>
      </c>
      <c r="CB13">
        <v>230</v>
      </c>
      <c r="CC13">
        <v>231</v>
      </c>
      <c r="CD13">
        <v>231</v>
      </c>
      <c r="CE13">
        <v>231</v>
      </c>
      <c r="CF13">
        <v>233</v>
      </c>
      <c r="CG13">
        <v>261</v>
      </c>
      <c r="CH13">
        <v>233</v>
      </c>
      <c r="CI13">
        <v>236</v>
      </c>
      <c r="CJ13">
        <v>235</v>
      </c>
      <c r="CK13">
        <v>239</v>
      </c>
      <c r="CL13">
        <v>244</v>
      </c>
      <c r="CM13">
        <v>244</v>
      </c>
      <c r="CN13">
        <v>247</v>
      </c>
      <c r="CO13">
        <v>249</v>
      </c>
      <c r="CP13">
        <v>249</v>
      </c>
      <c r="CQ13">
        <v>249</v>
      </c>
      <c r="CR13">
        <v>249</v>
      </c>
      <c r="CS13">
        <v>248</v>
      </c>
    </row>
    <row r="14" spans="1:177" x14ac:dyDescent="0.3">
      <c r="A14">
        <v>11</v>
      </c>
      <c r="B14" s="2" t="s">
        <v>188</v>
      </c>
      <c r="C14" s="4">
        <f t="shared" si="2"/>
        <v>0</v>
      </c>
    </row>
    <row r="15" spans="1:177" x14ac:dyDescent="0.3">
      <c r="A15">
        <v>12</v>
      </c>
      <c r="B15" s="2" t="s">
        <v>191</v>
      </c>
      <c r="C15" s="4">
        <f t="shared" si="2"/>
        <v>125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3</v>
      </c>
      <c r="AV15">
        <v>3</v>
      </c>
      <c r="AW15">
        <v>5</v>
      </c>
      <c r="AX15">
        <v>5</v>
      </c>
      <c r="AY15">
        <v>9</v>
      </c>
      <c r="AZ15">
        <v>9</v>
      </c>
      <c r="BA15">
        <v>9</v>
      </c>
      <c r="BB15">
        <v>13</v>
      </c>
      <c r="BC15">
        <v>12</v>
      </c>
      <c r="BD15">
        <v>12</v>
      </c>
      <c r="BE15">
        <v>14</v>
      </c>
      <c r="BF15">
        <v>14</v>
      </c>
      <c r="BG15">
        <v>22</v>
      </c>
      <c r="BH15">
        <v>34</v>
      </c>
      <c r="BI15">
        <v>40</v>
      </c>
      <c r="BJ15">
        <v>49</v>
      </c>
      <c r="BK15">
        <v>49</v>
      </c>
      <c r="BL15">
        <v>60</v>
      </c>
      <c r="BM15">
        <v>60</v>
      </c>
      <c r="BN15">
        <v>63</v>
      </c>
      <c r="BO15">
        <v>69</v>
      </c>
      <c r="BP15">
        <v>69</v>
      </c>
      <c r="BQ15">
        <v>70</v>
      </c>
      <c r="BR15">
        <v>71</v>
      </c>
      <c r="BS15">
        <v>72</v>
      </c>
      <c r="BT15">
        <v>75</v>
      </c>
      <c r="BU15">
        <v>76</v>
      </c>
      <c r="BV15">
        <v>77</v>
      </c>
      <c r="BW15">
        <v>79</v>
      </c>
      <c r="BX15">
        <v>79</v>
      </c>
      <c r="BY15">
        <v>79</v>
      </c>
      <c r="BZ15">
        <v>79</v>
      </c>
      <c r="CA15">
        <v>79</v>
      </c>
      <c r="CB15">
        <v>78</v>
      </c>
      <c r="CC15">
        <v>81</v>
      </c>
      <c r="CD15">
        <v>81</v>
      </c>
      <c r="CE15">
        <v>81</v>
      </c>
      <c r="CF15">
        <v>84</v>
      </c>
      <c r="CG15">
        <v>85</v>
      </c>
      <c r="CH15">
        <v>85</v>
      </c>
      <c r="CI15">
        <v>94</v>
      </c>
      <c r="CJ15">
        <v>94</v>
      </c>
      <c r="CK15">
        <v>104</v>
      </c>
      <c r="CL15">
        <v>104</v>
      </c>
      <c r="CM15">
        <v>109</v>
      </c>
      <c r="CN15">
        <v>114</v>
      </c>
      <c r="CO15">
        <v>118</v>
      </c>
      <c r="CP15">
        <v>118</v>
      </c>
      <c r="CQ15">
        <v>118</v>
      </c>
      <c r="CR15">
        <v>123</v>
      </c>
      <c r="CS15">
        <v>125</v>
      </c>
    </row>
    <row r="16" spans="1:177" x14ac:dyDescent="0.3">
      <c r="A16">
        <v>13</v>
      </c>
      <c r="B16" s="2" t="s">
        <v>102</v>
      </c>
      <c r="C16" s="4">
        <f t="shared" si="2"/>
        <v>3339</v>
      </c>
      <c r="AL16">
        <v>730</v>
      </c>
      <c r="AM16">
        <v>748</v>
      </c>
      <c r="AN16">
        <v>780</v>
      </c>
      <c r="AO16">
        <v>814</v>
      </c>
      <c r="AP16">
        <v>860</v>
      </c>
      <c r="AQ16">
        <v>867</v>
      </c>
      <c r="AR16">
        <v>903</v>
      </c>
      <c r="AS16">
        <v>936</v>
      </c>
      <c r="AT16">
        <v>978</v>
      </c>
      <c r="AU16">
        <v>1008</v>
      </c>
      <c r="AV16">
        <v>1042</v>
      </c>
      <c r="AW16">
        <v>1064</v>
      </c>
      <c r="AX16">
        <v>1109</v>
      </c>
      <c r="AY16">
        <v>1158</v>
      </c>
      <c r="AZ16">
        <v>1210</v>
      </c>
      <c r="BA16">
        <v>1233</v>
      </c>
      <c r="BB16">
        <v>1270</v>
      </c>
      <c r="BC16">
        <v>1292</v>
      </c>
      <c r="BD16">
        <v>1325</v>
      </c>
      <c r="BE16">
        <v>1375</v>
      </c>
      <c r="BF16">
        <v>1405</v>
      </c>
      <c r="BG16">
        <v>1433</v>
      </c>
      <c r="BH16">
        <v>1453</v>
      </c>
      <c r="BI16">
        <v>1491</v>
      </c>
      <c r="BJ16">
        <v>1512</v>
      </c>
      <c r="BK16">
        <v>1558</v>
      </c>
      <c r="BL16">
        <v>1595</v>
      </c>
      <c r="BM16">
        <v>1615</v>
      </c>
      <c r="BN16">
        <v>1654</v>
      </c>
      <c r="BO16">
        <v>1686</v>
      </c>
      <c r="BP16">
        <v>1715</v>
      </c>
      <c r="BQ16">
        <v>1736</v>
      </c>
      <c r="BR16">
        <v>1761</v>
      </c>
      <c r="BS16">
        <v>1789</v>
      </c>
      <c r="BT16">
        <v>1813</v>
      </c>
      <c r="BU16">
        <v>1832</v>
      </c>
      <c r="BV16">
        <v>1856</v>
      </c>
      <c r="BW16">
        <v>1871</v>
      </c>
      <c r="BX16">
        <v>1902</v>
      </c>
      <c r="BY16">
        <v>1931</v>
      </c>
      <c r="BZ16">
        <v>1983</v>
      </c>
      <c r="CA16">
        <v>2040</v>
      </c>
      <c r="CB16">
        <v>2111</v>
      </c>
      <c r="CC16">
        <v>2155</v>
      </c>
      <c r="CD16">
        <v>2229</v>
      </c>
      <c r="CE16">
        <v>2288</v>
      </c>
      <c r="CF16">
        <v>2377</v>
      </c>
      <c r="CG16">
        <v>2445</v>
      </c>
      <c r="CH16">
        <v>2558</v>
      </c>
      <c r="CI16">
        <v>2636</v>
      </c>
      <c r="CJ16">
        <v>2668</v>
      </c>
      <c r="CK16">
        <v>2733</v>
      </c>
      <c r="CL16">
        <v>2794</v>
      </c>
      <c r="CM16">
        <v>2888</v>
      </c>
      <c r="CN16">
        <v>2962</v>
      </c>
      <c r="CO16">
        <v>3041</v>
      </c>
      <c r="CP16">
        <v>3101</v>
      </c>
      <c r="CQ16">
        <v>3133</v>
      </c>
      <c r="CR16">
        <v>3231</v>
      </c>
      <c r="CS16">
        <v>3339</v>
      </c>
    </row>
  </sheetData>
  <phoneticPr fontId="1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CD8F0-5C64-4303-9D2F-45F00FF8D0D7}">
  <sheetPr>
    <tabColor rgb="FFFF0000"/>
  </sheetPr>
  <dimension ref="A1:DO16"/>
  <sheetViews>
    <sheetView showGridLines="0" workbookViewId="0">
      <pane xSplit="3" ySplit="3" topLeftCell="CN4" activePane="bottomRight" state="frozen"/>
      <selection pane="topRight" activeCell="J23" sqref="J23"/>
      <selection pane="bottomLeft" activeCell="J23" sqref="J23"/>
      <selection pane="bottomRight" activeCell="CS4" sqref="CS4:CS16"/>
    </sheetView>
  </sheetViews>
  <sheetFormatPr baseColWidth="10" defaultColWidth="11.44140625" defaultRowHeight="14.4" x14ac:dyDescent="0.3"/>
  <cols>
    <col min="1" max="1" width="6.88671875" customWidth="1"/>
    <col min="2" max="2" width="17.6640625" customWidth="1"/>
    <col min="3" max="3" width="9.109375" customWidth="1"/>
    <col min="4" max="25" width="9.33203125" bestFit="1" customWidth="1"/>
    <col min="26" max="34" width="7.6640625" bestFit="1" customWidth="1"/>
    <col min="35" max="55" width="8.6640625" bestFit="1" customWidth="1"/>
    <col min="56" max="64" width="8.5546875" bestFit="1" customWidth="1"/>
    <col min="65" max="86" width="9.5546875" bestFit="1" customWidth="1"/>
    <col min="87" max="90" width="7.6640625" bestFit="1" customWidth="1"/>
    <col min="91" max="91" width="8.6640625" bestFit="1" customWidth="1"/>
  </cols>
  <sheetData>
    <row r="1" spans="1:119" x14ac:dyDescent="0.3">
      <c r="D1" s="1">
        <v>43900</v>
      </c>
      <c r="E1" s="1">
        <v>43901</v>
      </c>
      <c r="F1" s="1">
        <v>43902</v>
      </c>
      <c r="G1" s="1">
        <v>43903</v>
      </c>
      <c r="H1" s="1">
        <v>43904</v>
      </c>
      <c r="I1" s="1">
        <v>43905</v>
      </c>
      <c r="J1" s="1">
        <v>43906</v>
      </c>
      <c r="K1" s="1">
        <v>43907</v>
      </c>
      <c r="L1" s="1">
        <v>43908</v>
      </c>
      <c r="M1" s="1">
        <v>43909</v>
      </c>
      <c r="N1" s="1">
        <v>43910</v>
      </c>
      <c r="O1" s="1">
        <v>43911</v>
      </c>
      <c r="P1" s="1">
        <v>43912</v>
      </c>
      <c r="Q1" s="1">
        <v>43913</v>
      </c>
      <c r="R1" s="1">
        <v>43914</v>
      </c>
      <c r="S1" s="1">
        <v>43915</v>
      </c>
      <c r="T1" s="1">
        <v>43916</v>
      </c>
      <c r="U1" s="1">
        <v>43917</v>
      </c>
      <c r="V1" s="1">
        <v>43918</v>
      </c>
      <c r="W1" s="1">
        <v>43919</v>
      </c>
      <c r="X1" s="1">
        <v>43920</v>
      </c>
      <c r="Y1" s="1">
        <v>43921</v>
      </c>
      <c r="Z1" s="1">
        <v>43922</v>
      </c>
      <c r="AA1" s="1">
        <v>43923</v>
      </c>
      <c r="AB1" s="1">
        <v>43924</v>
      </c>
      <c r="AC1" s="1">
        <v>43925</v>
      </c>
      <c r="AD1" s="1">
        <v>43926</v>
      </c>
      <c r="AE1" s="1">
        <v>43927</v>
      </c>
      <c r="AF1" s="1">
        <v>43928</v>
      </c>
      <c r="AG1" s="1">
        <v>43929</v>
      </c>
      <c r="AH1" s="1">
        <v>43930</v>
      </c>
      <c r="AI1" s="1">
        <v>43931</v>
      </c>
      <c r="AJ1" s="1">
        <v>43932</v>
      </c>
      <c r="AK1" s="1">
        <v>43933</v>
      </c>
      <c r="AL1" s="1">
        <v>43934</v>
      </c>
      <c r="AM1" s="1">
        <v>43935</v>
      </c>
      <c r="AN1" s="1">
        <v>43936</v>
      </c>
      <c r="AO1" s="1">
        <v>43937</v>
      </c>
      <c r="AP1" s="1">
        <v>43938</v>
      </c>
      <c r="AQ1" s="1">
        <v>43939</v>
      </c>
      <c r="AR1" s="1">
        <v>43940</v>
      </c>
      <c r="AS1" s="1">
        <v>43941</v>
      </c>
      <c r="AT1" s="1">
        <v>43942</v>
      </c>
      <c r="AU1" s="1">
        <v>43943</v>
      </c>
      <c r="AV1" s="1">
        <v>43944</v>
      </c>
      <c r="AW1" s="1">
        <v>43945</v>
      </c>
      <c r="AX1" s="1">
        <v>43946</v>
      </c>
      <c r="AY1" s="1">
        <v>43947</v>
      </c>
      <c r="AZ1" s="1">
        <v>43948</v>
      </c>
      <c r="BA1" s="1">
        <v>43949</v>
      </c>
      <c r="BB1" s="1">
        <v>43950</v>
      </c>
      <c r="BC1" s="1">
        <v>43951</v>
      </c>
      <c r="BD1" s="1">
        <v>43952</v>
      </c>
      <c r="BE1" s="1">
        <v>43953</v>
      </c>
      <c r="BF1" s="1">
        <v>43954</v>
      </c>
      <c r="BG1" s="1">
        <v>43955</v>
      </c>
      <c r="BH1" s="1">
        <v>43956</v>
      </c>
      <c r="BI1" s="1">
        <v>43957</v>
      </c>
      <c r="BJ1" s="1">
        <v>43958</v>
      </c>
      <c r="BK1" s="1">
        <v>43959</v>
      </c>
      <c r="BL1" s="1">
        <v>43960</v>
      </c>
      <c r="BM1" s="1">
        <v>43961</v>
      </c>
      <c r="BN1" s="1">
        <v>43962</v>
      </c>
      <c r="BO1" s="1">
        <v>43963</v>
      </c>
      <c r="BP1" s="1">
        <v>43964</v>
      </c>
      <c r="BQ1" s="1">
        <v>43965</v>
      </c>
      <c r="BR1" s="1">
        <v>43966</v>
      </c>
      <c r="BS1" s="1">
        <v>43967</v>
      </c>
      <c r="BT1" s="1">
        <v>43968</v>
      </c>
      <c r="BU1" s="1">
        <v>43969</v>
      </c>
      <c r="BV1" s="1">
        <v>43970</v>
      </c>
      <c r="BW1" s="1">
        <v>43971</v>
      </c>
      <c r="BX1" s="1">
        <v>43972</v>
      </c>
      <c r="BY1" s="1">
        <v>43973</v>
      </c>
      <c r="BZ1" s="1">
        <v>43974</v>
      </c>
      <c r="CA1" s="1">
        <v>43975</v>
      </c>
      <c r="CB1" s="1">
        <v>43976</v>
      </c>
      <c r="CC1" s="1">
        <v>43977</v>
      </c>
      <c r="CD1" s="1">
        <v>43978</v>
      </c>
      <c r="CE1" s="1">
        <v>43979</v>
      </c>
      <c r="CF1" s="1">
        <v>43980</v>
      </c>
      <c r="CG1" s="1">
        <v>43981</v>
      </c>
      <c r="CH1" s="1">
        <v>43982</v>
      </c>
      <c r="CI1" s="1">
        <v>43983</v>
      </c>
      <c r="CJ1" s="1">
        <v>43984</v>
      </c>
      <c r="CK1" s="1">
        <v>43985</v>
      </c>
      <c r="CL1" s="1">
        <v>43986</v>
      </c>
      <c r="CM1" s="1">
        <v>43987</v>
      </c>
      <c r="CN1" s="1">
        <v>43988</v>
      </c>
      <c r="CO1" s="1">
        <v>43989</v>
      </c>
      <c r="CP1" s="1">
        <v>43990</v>
      </c>
      <c r="CQ1" s="1">
        <v>43991</v>
      </c>
      <c r="CR1" s="1">
        <v>43992</v>
      </c>
      <c r="CS1" s="1">
        <v>43993</v>
      </c>
      <c r="CT1" s="1">
        <v>43994</v>
      </c>
      <c r="CU1" s="1">
        <v>43995</v>
      </c>
      <c r="CV1" s="1">
        <v>43996</v>
      </c>
      <c r="CW1" s="1">
        <v>43997</v>
      </c>
      <c r="CX1" s="1">
        <v>43998</v>
      </c>
      <c r="CY1" s="1">
        <v>43999</v>
      </c>
      <c r="CZ1" s="1">
        <v>44000</v>
      </c>
      <c r="DA1" s="1">
        <v>44001</v>
      </c>
      <c r="DB1" s="1">
        <v>44002</v>
      </c>
    </row>
    <row r="2" spans="1:119" ht="15.6" x14ac:dyDescent="0.3">
      <c r="C2" s="5">
        <f>SUM(D2:GH2)</f>
        <v>18586</v>
      </c>
      <c r="D2" s="3">
        <f>SUM(CasosDia_PROV_PN[43900])</f>
        <v>0</v>
      </c>
      <c r="E2" s="3">
        <f>SUM(CasosDia_PROV_PN[43901])</f>
        <v>0</v>
      </c>
      <c r="F2" s="3">
        <f>SUM(CasosDia_PROV_PN[43902])</f>
        <v>0</v>
      </c>
      <c r="G2" s="3">
        <f>SUM(CasosDia_PROV_PN[43903])</f>
        <v>0</v>
      </c>
      <c r="H2" s="3">
        <f>SUM(CasosDia_PROV_PN[43904])</f>
        <v>0</v>
      </c>
      <c r="I2" s="3">
        <f>SUM(CasosDia_PROV_PN[43905])</f>
        <v>0</v>
      </c>
      <c r="J2" s="3">
        <f>SUM(CasosDia_PROV_PN[43906])</f>
        <v>0</v>
      </c>
      <c r="K2" s="3">
        <f>SUM(CasosDia_PROV_PN[43907])</f>
        <v>0</v>
      </c>
      <c r="L2" s="3">
        <f>SUM(CasosDia_PROV_PN[43908])</f>
        <v>0</v>
      </c>
      <c r="M2" s="3">
        <f>SUM(CasosDia_PROV_PN[43909])</f>
        <v>0</v>
      </c>
      <c r="N2" s="3">
        <f>SUM(CasosDia_PROV_PN[43910])</f>
        <v>0</v>
      </c>
      <c r="O2" s="3">
        <f>SUM(CasosDia_PROV_PN[43911])</f>
        <v>0</v>
      </c>
      <c r="P2" s="3">
        <f>SUM(CasosDia_PROV_PN[43912])</f>
        <v>0</v>
      </c>
      <c r="Q2" s="3">
        <f>SUM(CasosDia_PROV_PN[43913])</f>
        <v>0</v>
      </c>
      <c r="R2" s="3">
        <f>SUM(CasosDia_PROV_PN[43914])</f>
        <v>0</v>
      </c>
      <c r="S2" s="3">
        <f>SUM(CasosDia_PROV_PN[43915])</f>
        <v>0</v>
      </c>
      <c r="T2" s="3">
        <f>SUM(CasosDia_PROV_PN[43916])</f>
        <v>0</v>
      </c>
      <c r="U2" s="3">
        <f>SUM(CasosDia_PROV_PN[43917])</f>
        <v>0</v>
      </c>
      <c r="V2" s="3">
        <f>SUM(CasosDia_PROV_PN[43918])</f>
        <v>0</v>
      </c>
      <c r="W2" s="3">
        <f>SUM(CasosDia_PROV_PN[43919])</f>
        <v>0</v>
      </c>
      <c r="X2" s="3">
        <f>SUM(CasosDia_PROV_PN[43920])</f>
        <v>0</v>
      </c>
      <c r="Y2" s="3">
        <f>SUM(CasosDia_PROV_PN[43921])</f>
        <v>0</v>
      </c>
      <c r="Z2" s="3">
        <f>SUM(CasosDia_PROV_PN[43922])</f>
        <v>0</v>
      </c>
      <c r="AA2" s="3">
        <f>SUM(CasosDia_PROV_PN[43923])</f>
        <v>0</v>
      </c>
      <c r="AB2" s="3">
        <f>SUM(CasosDia_PROV_PN[43924])</f>
        <v>0</v>
      </c>
      <c r="AC2" s="3">
        <f>SUM(CasosDia_PROV_PN[43925])</f>
        <v>0</v>
      </c>
      <c r="AD2" s="3">
        <f>SUM(CasosDia_PROV_PN[43926])</f>
        <v>0</v>
      </c>
      <c r="AE2" s="3">
        <f>SUM(CasosDia_PROV_PN[43927])</f>
        <v>0</v>
      </c>
      <c r="AF2" s="3">
        <f>SUM(CasosDia_PROV_PN[43928])</f>
        <v>0</v>
      </c>
      <c r="AG2" s="3">
        <f>SUM(CasosDia_PROV_PN[43929])</f>
        <v>0</v>
      </c>
      <c r="AH2" s="3">
        <f>SUM(CasosDia_PROV_PN[43930])</f>
        <v>0</v>
      </c>
      <c r="AI2" s="3">
        <f>SUM(CasosDia_PROV_PN[43931])</f>
        <v>0</v>
      </c>
      <c r="AJ2" s="3">
        <f>SUM(CasosDia_PROV_PN[43932])</f>
        <v>0</v>
      </c>
      <c r="AK2" s="3">
        <f>SUM(CasosDia_PROV_PN[43933])</f>
        <v>0</v>
      </c>
      <c r="AL2" s="3">
        <f>SUM(CasosDia_PROV_PN[43934])</f>
        <v>3472</v>
      </c>
      <c r="AM2" s="3">
        <f>SUM(CasosDia_PROV_PN[43935])</f>
        <v>102</v>
      </c>
      <c r="AN2" s="3">
        <f>SUM(CasosDia_PROV_PN[43936])</f>
        <v>171</v>
      </c>
      <c r="AO2" s="3">
        <f>SUM(CasosDia_PROV_PN[43937])</f>
        <v>271</v>
      </c>
      <c r="AP2" s="3">
        <f>SUM(CasosDia_PROV_PN[43938])</f>
        <v>194</v>
      </c>
      <c r="AQ2" s="3">
        <f>SUM(CasosDia_PROV_PN[43939])</f>
        <v>63</v>
      </c>
      <c r="AR2" s="3">
        <f>SUM(CasosDia_PROV_PN[43940])</f>
        <v>194</v>
      </c>
      <c r="AS2" s="3">
        <f>SUM(CasosDia_PROV_PN[43941])</f>
        <v>190</v>
      </c>
      <c r="AT2" s="3">
        <f>SUM(CasosDia_PROV_PN[43942])</f>
        <v>164</v>
      </c>
      <c r="AU2" s="3">
        <f>SUM(CasosDia_PROV_PN[43943])</f>
        <v>171</v>
      </c>
      <c r="AV2" s="3">
        <f>SUM(CasosDia_PROV_PN[43944])</f>
        <v>174</v>
      </c>
      <c r="AW2" s="3">
        <f>SUM(CasosDia_PROV_PN[43945])</f>
        <v>172</v>
      </c>
      <c r="AX2" s="3">
        <f>SUM(CasosDia_PROV_PN[43946])</f>
        <v>200</v>
      </c>
      <c r="AY2" s="3">
        <f>SUM(CasosDia_PROV_PN[43947])</f>
        <v>241</v>
      </c>
      <c r="AZ2" s="3">
        <f>SUM(CasosDia_PROV_PN[43948])</f>
        <v>242</v>
      </c>
      <c r="BA2" s="3">
        <f>SUM(CasosDia_PROV_PN[43949])</f>
        <v>175</v>
      </c>
      <c r="BB2" s="3">
        <f>SUM(CasosDia_PROV_PN[43950])</f>
        <v>182</v>
      </c>
      <c r="BC2" s="3">
        <f>SUM(CasosDia_PROV_PN[43951])</f>
        <v>154</v>
      </c>
      <c r="BD2" s="3">
        <f>SUM(CasosDia_PROV_PN[43952])</f>
        <v>188</v>
      </c>
      <c r="BE2" s="3">
        <f>SUM(CasosDia_PROV_PN[43953])</f>
        <v>370</v>
      </c>
      <c r="BF2" s="3">
        <f>SUM(CasosDia_PROV_PN[43954])</f>
        <v>107</v>
      </c>
      <c r="BG2" s="3">
        <f>SUM(CasosDia_PROV_PN[43955])</f>
        <v>190</v>
      </c>
      <c r="BH2" s="3">
        <f>SUM(CasosDia_PROV_PN[43956])</f>
        <v>136</v>
      </c>
      <c r="BI2" s="3">
        <f>SUM(CasosDia_PROV_PN[43957])</f>
        <v>208</v>
      </c>
      <c r="BJ2" s="3">
        <f>SUM(CasosDia_PROV_PN[43958])</f>
        <v>137</v>
      </c>
      <c r="BK2" s="3">
        <f>SUM(CasosDia_PROV_PN[43959])</f>
        <v>202</v>
      </c>
      <c r="BL2" s="3">
        <f>SUM(CasosDia_PROV_PN[43960])</f>
        <v>212</v>
      </c>
      <c r="BM2" s="3">
        <f>SUM(CasosDia_PROV_PN[43961])</f>
        <v>166</v>
      </c>
      <c r="BN2" s="3">
        <f>SUM(CasosDia_PROV_PN[43962])</f>
        <v>168</v>
      </c>
      <c r="BO2" s="3">
        <f>SUM(CasosDia_PROV_PN[43963])</f>
        <v>167</v>
      </c>
      <c r="BP2" s="3">
        <f>SUM(CasosDia_PROV_PN[43964])</f>
        <v>161</v>
      </c>
      <c r="BQ2" s="3">
        <f>SUM(CasosDia_PROV_PN[43965])</f>
        <v>174</v>
      </c>
      <c r="BR2" s="3">
        <f>SUM(CasosDia_PROV_PN[43966])</f>
        <v>150</v>
      </c>
      <c r="BS2" s="3">
        <f>SUM(CasosDia_PROV_PN[43967])</f>
        <v>181</v>
      </c>
      <c r="BT2" s="3">
        <f>SUM(CasosDia_PROV_PN[43968])</f>
        <v>157</v>
      </c>
      <c r="BU2" s="3">
        <f>SUM(CasosDia_PROV_PN[43969])</f>
        <v>120</v>
      </c>
      <c r="BV2" s="3">
        <f>SUM(CasosDia_PROV_PN[43970])</f>
        <v>141</v>
      </c>
      <c r="BW2" s="3">
        <f>SUM(CasosDia_PROV_PN[43971])</f>
        <v>110</v>
      </c>
      <c r="BX2" s="3">
        <f>SUM(CasosDia_PROV_PN[43972])</f>
        <v>139</v>
      </c>
      <c r="BY2" s="3">
        <f>SUM(CasosDia_PROV_PN[43973])</f>
        <v>151</v>
      </c>
      <c r="BZ2" s="3">
        <f>SUM(CasosDia_PROV_PN[43974])</f>
        <v>310</v>
      </c>
      <c r="CA2" s="3">
        <f>SUM(CasosDia_PROV_PN[43975])</f>
        <v>349</v>
      </c>
      <c r="CB2" s="3">
        <f>SUM(CasosDia_PROV_PN[43976])</f>
        <v>257</v>
      </c>
      <c r="CC2" s="3">
        <f>SUM(CasosDia_PROV_PN[43977])</f>
        <v>264</v>
      </c>
      <c r="CD2" s="3">
        <f>SUM(CasosDia_PROV_PN[43978])</f>
        <v>281</v>
      </c>
      <c r="CE2" s="3">
        <f>SUM(CasosDia_PROV_PN[43979])</f>
        <v>403</v>
      </c>
      <c r="CF2" s="3">
        <f>SUM(CasosDia_PROV_PN[43980])</f>
        <v>400</v>
      </c>
      <c r="CG2" s="3">
        <f>SUM(CasosDia_PROV_PN[43981])</f>
        <v>487</v>
      </c>
      <c r="CH2" s="3">
        <f>SUM(CasosDia_PROV_PN[43982])</f>
        <v>445</v>
      </c>
      <c r="CI2" s="3">
        <f>SUM(CasosDia_PROV_PN[43983])</f>
        <v>374</v>
      </c>
      <c r="CJ2" s="3">
        <f>SUM(CasosDia_PROV_PN[43984])</f>
        <v>258</v>
      </c>
      <c r="CK2" s="3">
        <f>SUM(CasosDia_PROV_PN[43985])</f>
        <v>514</v>
      </c>
      <c r="CL2" s="3">
        <f>SUM(CasosDia_PROV_PN[43986])</f>
        <v>435</v>
      </c>
      <c r="CM2" s="3">
        <f>SUM(CasosDia_PROV_PN[43987])</f>
        <v>419</v>
      </c>
      <c r="CN2" s="3">
        <f>SUM(CN4:CN16)</f>
        <v>541</v>
      </c>
      <c r="CO2" s="3">
        <f t="shared" ref="CO2:DO2" si="0">SUM(CO4:CO16)</f>
        <v>421</v>
      </c>
      <c r="CP2" s="3">
        <f t="shared" si="0"/>
        <v>429</v>
      </c>
      <c r="CQ2" s="3">
        <f t="shared" si="0"/>
        <v>379</v>
      </c>
      <c r="CR2" s="3">
        <f t="shared" si="0"/>
        <v>655</v>
      </c>
      <c r="CS2" s="3">
        <f t="shared" si="0"/>
        <v>698</v>
      </c>
      <c r="CT2" s="3">
        <f t="shared" si="0"/>
        <v>0</v>
      </c>
      <c r="CU2" s="3">
        <f t="shared" si="0"/>
        <v>0</v>
      </c>
      <c r="CV2" s="3">
        <f t="shared" si="0"/>
        <v>0</v>
      </c>
      <c r="CW2" s="3">
        <f t="shared" si="0"/>
        <v>0</v>
      </c>
      <c r="CX2" s="3">
        <f t="shared" si="0"/>
        <v>0</v>
      </c>
      <c r="CY2" s="3">
        <f t="shared" si="0"/>
        <v>0</v>
      </c>
      <c r="CZ2" s="3">
        <f t="shared" si="0"/>
        <v>0</v>
      </c>
      <c r="DA2" s="3">
        <f t="shared" si="0"/>
        <v>0</v>
      </c>
      <c r="DB2" s="3">
        <f t="shared" si="0"/>
        <v>0</v>
      </c>
      <c r="DC2" s="3">
        <f t="shared" si="0"/>
        <v>0</v>
      </c>
      <c r="DD2" s="3">
        <f t="shared" si="0"/>
        <v>0</v>
      </c>
      <c r="DE2" s="3">
        <f t="shared" si="0"/>
        <v>0</v>
      </c>
      <c r="DF2" s="3">
        <f t="shared" si="0"/>
        <v>0</v>
      </c>
      <c r="DG2" s="3">
        <f t="shared" si="0"/>
        <v>0</v>
      </c>
      <c r="DH2" s="3">
        <f t="shared" si="0"/>
        <v>0</v>
      </c>
      <c r="DI2" s="3">
        <f t="shared" si="0"/>
        <v>0</v>
      </c>
      <c r="DJ2" s="3">
        <f t="shared" si="0"/>
        <v>0</v>
      </c>
      <c r="DK2" s="3">
        <f t="shared" si="0"/>
        <v>0</v>
      </c>
      <c r="DL2" s="3">
        <f t="shared" si="0"/>
        <v>0</v>
      </c>
      <c r="DM2" s="3">
        <f t="shared" si="0"/>
        <v>0</v>
      </c>
      <c r="DN2" s="3">
        <f t="shared" si="0"/>
        <v>0</v>
      </c>
      <c r="DO2" s="3">
        <f t="shared" si="0"/>
        <v>0</v>
      </c>
    </row>
    <row r="3" spans="1:119" s="6" customFormat="1" ht="25.95" customHeight="1" x14ac:dyDescent="0.3">
      <c r="A3" s="6" t="s">
        <v>785</v>
      </c>
      <c r="B3" s="6" t="s">
        <v>1</v>
      </c>
      <c r="C3" s="6" t="s">
        <v>786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12</v>
      </c>
      <c r="L3" s="7" t="s">
        <v>13</v>
      </c>
      <c r="M3" s="7" t="s">
        <v>14</v>
      </c>
      <c r="N3" s="7" t="s">
        <v>15</v>
      </c>
      <c r="O3" s="7" t="s">
        <v>16</v>
      </c>
      <c r="P3" s="7" t="s">
        <v>17</v>
      </c>
      <c r="Q3" s="7" t="s">
        <v>18</v>
      </c>
      <c r="R3" s="7" t="s">
        <v>19</v>
      </c>
      <c r="S3" s="7" t="s">
        <v>20</v>
      </c>
      <c r="T3" s="7" t="s">
        <v>21</v>
      </c>
      <c r="U3" s="7" t="s">
        <v>22</v>
      </c>
      <c r="V3" s="7" t="s">
        <v>23</v>
      </c>
      <c r="W3" s="7" t="s">
        <v>24</v>
      </c>
      <c r="X3" s="7" t="s">
        <v>25</v>
      </c>
      <c r="Y3" s="7" t="s">
        <v>26</v>
      </c>
      <c r="Z3" s="7" t="s">
        <v>27</v>
      </c>
      <c r="AA3" s="7" t="s">
        <v>28</v>
      </c>
      <c r="AB3" s="7" t="s">
        <v>29</v>
      </c>
      <c r="AC3" s="7" t="s">
        <v>30</v>
      </c>
      <c r="AD3" s="7" t="s">
        <v>31</v>
      </c>
      <c r="AE3" s="7" t="s">
        <v>32</v>
      </c>
      <c r="AF3" s="7" t="s">
        <v>33</v>
      </c>
      <c r="AG3" s="7" t="s">
        <v>34</v>
      </c>
      <c r="AH3" s="7" t="s">
        <v>35</v>
      </c>
      <c r="AI3" s="7" t="s">
        <v>36</v>
      </c>
      <c r="AJ3" s="7" t="s">
        <v>37</v>
      </c>
      <c r="AK3" s="7" t="s">
        <v>38</v>
      </c>
      <c r="AL3" s="7" t="s">
        <v>39</v>
      </c>
      <c r="AM3" s="7" t="s">
        <v>40</v>
      </c>
      <c r="AN3" s="7" t="s">
        <v>41</v>
      </c>
      <c r="AO3" s="7" t="s">
        <v>42</v>
      </c>
      <c r="AP3" s="7" t="s">
        <v>43</v>
      </c>
      <c r="AQ3" s="7" t="s">
        <v>44</v>
      </c>
      <c r="AR3" s="7" t="s">
        <v>45</v>
      </c>
      <c r="AS3" s="7" t="s">
        <v>46</v>
      </c>
      <c r="AT3" s="7" t="s">
        <v>47</v>
      </c>
      <c r="AU3" s="7" t="s">
        <v>48</v>
      </c>
      <c r="AV3" s="7" t="s">
        <v>49</v>
      </c>
      <c r="AW3" s="7" t="s">
        <v>50</v>
      </c>
      <c r="AX3" s="7" t="s">
        <v>51</v>
      </c>
      <c r="AY3" s="7" t="s">
        <v>52</v>
      </c>
      <c r="AZ3" s="7" t="s">
        <v>53</v>
      </c>
      <c r="BA3" s="7" t="s">
        <v>54</v>
      </c>
      <c r="BB3" s="7" t="s">
        <v>55</v>
      </c>
      <c r="BC3" s="7" t="s">
        <v>56</v>
      </c>
      <c r="BD3" s="7" t="s">
        <v>57</v>
      </c>
      <c r="BE3" s="7" t="s">
        <v>58</v>
      </c>
      <c r="BF3" s="7" t="s">
        <v>59</v>
      </c>
      <c r="BG3" s="7" t="s">
        <v>60</v>
      </c>
      <c r="BH3" s="7" t="s">
        <v>61</v>
      </c>
      <c r="BI3" s="7" t="s">
        <v>62</v>
      </c>
      <c r="BJ3" s="7" t="s">
        <v>63</v>
      </c>
      <c r="BK3" s="7" t="s">
        <v>64</v>
      </c>
      <c r="BL3" s="7" t="s">
        <v>65</v>
      </c>
      <c r="BM3" s="7" t="s">
        <v>66</v>
      </c>
      <c r="BN3" s="7" t="s">
        <v>67</v>
      </c>
      <c r="BO3" s="7" t="s">
        <v>68</v>
      </c>
      <c r="BP3" s="7" t="s">
        <v>69</v>
      </c>
      <c r="BQ3" s="7" t="s">
        <v>70</v>
      </c>
      <c r="BR3" s="7" t="s">
        <v>71</v>
      </c>
      <c r="BS3" s="7" t="s">
        <v>72</v>
      </c>
      <c r="BT3" s="7" t="s">
        <v>73</v>
      </c>
      <c r="BU3" s="7" t="s">
        <v>74</v>
      </c>
      <c r="BV3" s="7" t="s">
        <v>75</v>
      </c>
      <c r="BW3" s="7" t="s">
        <v>76</v>
      </c>
      <c r="BX3" s="7" t="s">
        <v>77</v>
      </c>
      <c r="BY3" s="7" t="s">
        <v>78</v>
      </c>
      <c r="BZ3" s="7" t="s">
        <v>79</v>
      </c>
      <c r="CA3" s="7" t="s">
        <v>80</v>
      </c>
      <c r="CB3" s="7" t="s">
        <v>81</v>
      </c>
      <c r="CC3" s="7" t="s">
        <v>82</v>
      </c>
      <c r="CD3" s="7" t="s">
        <v>83</v>
      </c>
      <c r="CE3" s="7" t="s">
        <v>84</v>
      </c>
      <c r="CF3" s="7" t="s">
        <v>85</v>
      </c>
      <c r="CG3" s="7" t="s">
        <v>86</v>
      </c>
      <c r="CH3" s="7" t="s">
        <v>87</v>
      </c>
      <c r="CI3" s="7" t="s">
        <v>88</v>
      </c>
      <c r="CJ3" s="7" t="s">
        <v>89</v>
      </c>
      <c r="CK3" s="7" t="s">
        <v>90</v>
      </c>
      <c r="CL3" s="7" t="s">
        <v>91</v>
      </c>
      <c r="CM3" s="7" t="s">
        <v>92</v>
      </c>
      <c r="CN3" s="7" t="s">
        <v>93</v>
      </c>
      <c r="CO3" s="7" t="s">
        <v>94</v>
      </c>
      <c r="CP3" s="7" t="s">
        <v>95</v>
      </c>
      <c r="CQ3" s="7" t="s">
        <v>96</v>
      </c>
      <c r="CR3" s="7" t="s">
        <v>97</v>
      </c>
      <c r="CS3" s="7" t="s">
        <v>98</v>
      </c>
    </row>
    <row r="4" spans="1:119" x14ac:dyDescent="0.3">
      <c r="A4">
        <v>1</v>
      </c>
      <c r="B4" s="2" t="s">
        <v>163</v>
      </c>
      <c r="C4" s="4">
        <f>SUM(D4:AEX4)</f>
        <v>439</v>
      </c>
      <c r="D4">
        <f>+'Casos ACUM Prov'!D7</f>
        <v>0</v>
      </c>
      <c r="E4">
        <f>+'Casos ACUM Prov'!E4-'Casos ACUM Prov'!D4</f>
        <v>0</v>
      </c>
      <c r="F4">
        <f>+'Casos ACUM Prov'!F4-'Casos ACUM Prov'!E4</f>
        <v>0</v>
      </c>
      <c r="G4">
        <f>+'Casos ACUM Prov'!G4-'Casos ACUM Prov'!F4</f>
        <v>0</v>
      </c>
      <c r="H4">
        <f>+'Casos ACUM Prov'!H4-'Casos ACUM Prov'!G4</f>
        <v>0</v>
      </c>
      <c r="I4">
        <f>+'Casos ACUM Prov'!I4-'Casos ACUM Prov'!H4</f>
        <v>0</v>
      </c>
      <c r="J4">
        <f>+'Casos ACUM Prov'!J4-'Casos ACUM Prov'!I4</f>
        <v>0</v>
      </c>
      <c r="K4">
        <f>+'Casos ACUM Prov'!K4-'Casos ACUM Prov'!J4</f>
        <v>0</v>
      </c>
      <c r="L4">
        <f>+'Casos ACUM Prov'!L4-'Casos ACUM Prov'!K4</f>
        <v>0</v>
      </c>
      <c r="M4">
        <f>+'Casos ACUM Prov'!M4-'Casos ACUM Prov'!L4</f>
        <v>0</v>
      </c>
      <c r="N4">
        <f>+'Casos ACUM Prov'!N4-'Casos ACUM Prov'!M4</f>
        <v>0</v>
      </c>
      <c r="O4">
        <f>+'Casos ACUM Prov'!O4-'Casos ACUM Prov'!N4</f>
        <v>0</v>
      </c>
      <c r="P4">
        <f>+'Casos ACUM Prov'!P4-'Casos ACUM Prov'!O4</f>
        <v>0</v>
      </c>
      <c r="Q4">
        <f>+'Casos ACUM Prov'!Q4-'Casos ACUM Prov'!P4</f>
        <v>0</v>
      </c>
      <c r="R4">
        <f>+'Casos ACUM Prov'!R4-'Casos ACUM Prov'!Q4</f>
        <v>0</v>
      </c>
      <c r="S4">
        <f>+'Casos ACUM Prov'!S4-'Casos ACUM Prov'!R4</f>
        <v>0</v>
      </c>
      <c r="T4">
        <f>+'Casos ACUM Prov'!T4-'Casos ACUM Prov'!S4</f>
        <v>0</v>
      </c>
      <c r="U4">
        <f>+'Casos ACUM Prov'!U4-'Casos ACUM Prov'!T4</f>
        <v>0</v>
      </c>
      <c r="V4">
        <f>+'Casos ACUM Prov'!V4-'Casos ACUM Prov'!U4</f>
        <v>0</v>
      </c>
      <c r="W4">
        <f>+'Casos ACUM Prov'!W4-'Casos ACUM Prov'!V4</f>
        <v>0</v>
      </c>
      <c r="X4">
        <f>+'Casos ACUM Prov'!X4-'Casos ACUM Prov'!W4</f>
        <v>0</v>
      </c>
      <c r="Y4">
        <f>+'Casos ACUM Prov'!Y4-'Casos ACUM Prov'!X4</f>
        <v>0</v>
      </c>
      <c r="Z4">
        <f>+'Casos ACUM Prov'!Z4-'Casos ACUM Prov'!Y4</f>
        <v>0</v>
      </c>
      <c r="AA4">
        <f>+'Casos ACUM Prov'!AA4-'Casos ACUM Prov'!Z4</f>
        <v>0</v>
      </c>
      <c r="AB4">
        <f>+'Casos ACUM Prov'!AB4-'Casos ACUM Prov'!AA4</f>
        <v>0</v>
      </c>
      <c r="AC4">
        <f>+'Casos ACUM Prov'!AC4-'Casos ACUM Prov'!AB4</f>
        <v>0</v>
      </c>
      <c r="AD4">
        <f>+'Casos ACUM Prov'!AD4-'Casos ACUM Prov'!AC4</f>
        <v>0</v>
      </c>
      <c r="AE4">
        <f>+'Casos ACUM Prov'!AE4-'Casos ACUM Prov'!AD4</f>
        <v>0</v>
      </c>
      <c r="AF4">
        <f>+'Casos ACUM Prov'!AF4-'Casos ACUM Prov'!AE4</f>
        <v>0</v>
      </c>
      <c r="AG4">
        <f>+'Casos ACUM Prov'!AG4-'Casos ACUM Prov'!AF4</f>
        <v>0</v>
      </c>
      <c r="AH4">
        <f>+'Casos ACUM Prov'!AH4-'Casos ACUM Prov'!AG4</f>
        <v>0</v>
      </c>
      <c r="AI4">
        <f>+'Casos ACUM Prov'!AI4-'Casos ACUM Prov'!AH4</f>
        <v>0</v>
      </c>
      <c r="AJ4">
        <f>+'Casos ACUM Prov'!AJ4-'Casos ACUM Prov'!AI4</f>
        <v>0</v>
      </c>
      <c r="AK4">
        <f>+'Casos ACUM Prov'!AK4-'Casos ACUM Prov'!AJ4</f>
        <v>0</v>
      </c>
      <c r="AL4">
        <f>+'Casos ACUM Prov'!AL4-'Casos ACUM Prov'!AK4</f>
        <v>5</v>
      </c>
      <c r="AM4">
        <f>+'Casos ACUM Prov'!AM4-'Casos ACUM Prov'!AL4</f>
        <v>-1</v>
      </c>
      <c r="AN4">
        <f>+'Casos ACUM Prov'!AN4-'Casos ACUM Prov'!AM4</f>
        <v>1</v>
      </c>
      <c r="AO4">
        <f>+'Casos ACUM Prov'!AO4-'Casos ACUM Prov'!AN4</f>
        <v>1</v>
      </c>
      <c r="AP4">
        <f>+'Casos ACUM Prov'!AP4-'Casos ACUM Prov'!AO4</f>
        <v>0</v>
      </c>
      <c r="AQ4">
        <f>+'Casos ACUM Prov'!AQ4-'Casos ACUM Prov'!AP4</f>
        <v>0</v>
      </c>
      <c r="AR4">
        <f>+'Casos ACUM Prov'!AR4-'Casos ACUM Prov'!AQ4</f>
        <v>2</v>
      </c>
      <c r="AS4">
        <f>+'Casos ACUM Prov'!AS4-'Casos ACUM Prov'!AR4</f>
        <v>3</v>
      </c>
      <c r="AT4">
        <f>+'Casos ACUM Prov'!AT4-'Casos ACUM Prov'!AS4</f>
        <v>2</v>
      </c>
      <c r="AU4">
        <f>+'Casos ACUM Prov'!AU4-'Casos ACUM Prov'!AT4</f>
        <v>1</v>
      </c>
      <c r="AV4">
        <f>+'Casos ACUM Prov'!AV4-'Casos ACUM Prov'!AU4</f>
        <v>2</v>
      </c>
      <c r="AW4">
        <f>+'Casos ACUM Prov'!AW4-'Casos ACUM Prov'!AV4</f>
        <v>-4</v>
      </c>
      <c r="AX4">
        <f>+'Casos ACUM Prov'!AX4-'Casos ACUM Prov'!AW4</f>
        <v>0</v>
      </c>
      <c r="AY4">
        <f>+'Casos ACUM Prov'!AY4-'Casos ACUM Prov'!AX4</f>
        <v>0</v>
      </c>
      <c r="AZ4">
        <f>+'Casos ACUM Prov'!AZ4-'Casos ACUM Prov'!AY4</f>
        <v>0</v>
      </c>
      <c r="BA4">
        <f>+'Casos ACUM Prov'!BA4-'Casos ACUM Prov'!AZ4</f>
        <v>6</v>
      </c>
      <c r="BB4">
        <f>+'Casos ACUM Prov'!BB4-'Casos ACUM Prov'!BA4</f>
        <v>1</v>
      </c>
      <c r="BC4">
        <f>+'Casos ACUM Prov'!BC4-'Casos ACUM Prov'!BB4</f>
        <v>0</v>
      </c>
      <c r="BD4">
        <f>+'Casos ACUM Prov'!BD4-'Casos ACUM Prov'!BC4</f>
        <v>2</v>
      </c>
      <c r="BE4">
        <f>+'Casos ACUM Prov'!BE4-'Casos ACUM Prov'!BD4</f>
        <v>4</v>
      </c>
      <c r="BF4">
        <f>+'Casos ACUM Prov'!BF4-'Casos ACUM Prov'!BE4</f>
        <v>14</v>
      </c>
      <c r="BG4">
        <f>+'Casos ACUM Prov'!BG4-'Casos ACUM Prov'!BF4</f>
        <v>-1</v>
      </c>
      <c r="BH4">
        <f>+'Casos ACUM Prov'!BH4-'Casos ACUM Prov'!BG4</f>
        <v>0</v>
      </c>
      <c r="BI4">
        <f>+'Casos ACUM Prov'!BI4-'Casos ACUM Prov'!BH4</f>
        <v>0</v>
      </c>
      <c r="BJ4">
        <f>+'Casos ACUM Prov'!BJ4-'Casos ACUM Prov'!BI4</f>
        <v>3</v>
      </c>
      <c r="BK4">
        <f>+'Casos ACUM Prov'!BK4-'Casos ACUM Prov'!BJ4</f>
        <v>3</v>
      </c>
      <c r="BL4">
        <f>+'Casos ACUM Prov'!BL4-'Casos ACUM Prov'!BK4</f>
        <v>5</v>
      </c>
      <c r="BM4">
        <f>+'Casos ACUM Prov'!BM4-'Casos ACUM Prov'!BL4</f>
        <v>5</v>
      </c>
      <c r="BN4">
        <f>+'Casos ACUM Prov'!BN4-'Casos ACUM Prov'!BM4</f>
        <v>8</v>
      </c>
      <c r="BO4">
        <f>+'Casos ACUM Prov'!BO4-'Casos ACUM Prov'!BN4</f>
        <v>0</v>
      </c>
      <c r="BP4">
        <f>+'Casos ACUM Prov'!BP4-'Casos ACUM Prov'!BO4</f>
        <v>-1</v>
      </c>
      <c r="BQ4">
        <f>+'Casos ACUM Prov'!BQ4-'Casos ACUM Prov'!BP4</f>
        <v>9</v>
      </c>
      <c r="BR4">
        <f>+'Casos ACUM Prov'!BR4-'Casos ACUM Prov'!BQ4</f>
        <v>1</v>
      </c>
      <c r="BS4">
        <f>+'Casos ACUM Prov'!BS4-'Casos ACUM Prov'!BR4</f>
        <v>0</v>
      </c>
      <c r="BT4">
        <f>+'Casos ACUM Prov'!BT4-'Casos ACUM Prov'!BS4</f>
        <v>3</v>
      </c>
      <c r="BU4">
        <f>+'Casos ACUM Prov'!BU4-'Casos ACUM Prov'!BT4</f>
        <v>3</v>
      </c>
      <c r="BV4">
        <f>+'Casos ACUM Prov'!BV4-'Casos ACUM Prov'!BU4</f>
        <v>1</v>
      </c>
      <c r="BW4">
        <f>+'Casos ACUM Prov'!BW4-'Casos ACUM Prov'!BV4</f>
        <v>11</v>
      </c>
      <c r="BX4">
        <f>+'Casos ACUM Prov'!BX4-'Casos ACUM Prov'!BW4</f>
        <v>0</v>
      </c>
      <c r="BY4">
        <f>+'Casos ACUM Prov'!BY4-'Casos ACUM Prov'!BX4</f>
        <v>5</v>
      </c>
      <c r="BZ4">
        <f>+'Casos ACUM Prov'!BZ4-'Casos ACUM Prov'!BY4</f>
        <v>9</v>
      </c>
      <c r="CA4">
        <f>+'Casos ACUM Prov'!CA4-'Casos ACUM Prov'!BZ4</f>
        <v>14</v>
      </c>
      <c r="CB4">
        <f>+'Casos ACUM Prov'!CB4-'Casos ACUM Prov'!CA4</f>
        <v>8</v>
      </c>
      <c r="CC4">
        <f>+'Casos ACUM Prov'!CC4-'Casos ACUM Prov'!CB4</f>
        <v>4</v>
      </c>
      <c r="CD4">
        <f>+'Casos ACUM Prov'!CD4-'Casos ACUM Prov'!CC4</f>
        <v>7</v>
      </c>
      <c r="CE4">
        <f>+'Casos ACUM Prov'!CE4-'Casos ACUM Prov'!CD4</f>
        <v>9</v>
      </c>
      <c r="CF4">
        <f>+'Casos ACUM Prov'!CF4-'Casos ACUM Prov'!CE4</f>
        <v>19</v>
      </c>
      <c r="CG4">
        <f>+'Casos ACUM Prov'!CG4-'Casos ACUM Prov'!CF4</f>
        <v>18</v>
      </c>
      <c r="CH4">
        <f>+'Casos ACUM Prov'!CH4-'Casos ACUM Prov'!CG4</f>
        <v>8</v>
      </c>
      <c r="CI4">
        <f>+'Casos ACUM Prov'!CI4-'Casos ACUM Prov'!CH4</f>
        <v>32</v>
      </c>
      <c r="CJ4">
        <f>+'Casos ACUM Prov'!CJ4-'Casos ACUM Prov'!CI4</f>
        <v>2</v>
      </c>
      <c r="CK4">
        <f>+'Casos ACUM Prov'!CK4-'Casos ACUM Prov'!CJ4</f>
        <v>22</v>
      </c>
      <c r="CL4">
        <f>+'Casos ACUM Prov'!CL4-'Casos ACUM Prov'!CK4</f>
        <v>18</v>
      </c>
      <c r="CM4">
        <f>+'Casos ACUM Prov'!CM4-'Casos ACUM Prov'!CL4</f>
        <v>10</v>
      </c>
      <c r="CN4">
        <f>+'Casos ACUM Prov'!CN4-'Casos ACUM Prov'!CM4</f>
        <v>51</v>
      </c>
      <c r="CO4">
        <f>+'Casos ACUM Prov'!CO4-'Casos ACUM Prov'!CN4</f>
        <v>9</v>
      </c>
      <c r="CP4">
        <f>+'Casos ACUM Prov'!CP4-'Casos ACUM Prov'!CO4</f>
        <v>12</v>
      </c>
      <c r="CQ4">
        <f>+'Casos ACUM Prov'!CQ4-'Casos ACUM Prov'!CP4</f>
        <v>48</v>
      </c>
      <c r="CR4">
        <f>+'Casos ACUM Prov'!CR4-'Casos ACUM Prov'!CQ4</f>
        <v>20</v>
      </c>
      <c r="CS4">
        <f>+'Casos ACUM Prov'!CS4-'Casos ACUM Prov'!CR4</f>
        <v>25</v>
      </c>
    </row>
    <row r="5" spans="1:119" x14ac:dyDescent="0.3">
      <c r="A5">
        <v>2</v>
      </c>
      <c r="B5" s="2" t="s">
        <v>212</v>
      </c>
      <c r="C5" s="4">
        <f t="shared" ref="C5:C16" si="1">SUM(D5:AEX5)</f>
        <v>123</v>
      </c>
      <c r="D5">
        <f>+'Casos ACUM Prov'!D8</f>
        <v>0</v>
      </c>
      <c r="E5">
        <f>+'Casos ACUM Prov'!E5-'Casos ACUM Prov'!D5</f>
        <v>0</v>
      </c>
      <c r="F5">
        <f>+'Casos ACUM Prov'!F5-'Casos ACUM Prov'!E5</f>
        <v>0</v>
      </c>
      <c r="G5">
        <f>+'Casos ACUM Prov'!G5-'Casos ACUM Prov'!F5</f>
        <v>0</v>
      </c>
      <c r="H5">
        <f>+'Casos ACUM Prov'!H5-'Casos ACUM Prov'!G5</f>
        <v>0</v>
      </c>
      <c r="I5">
        <f>+'Casos ACUM Prov'!I5-'Casos ACUM Prov'!H5</f>
        <v>0</v>
      </c>
      <c r="J5">
        <f>+'Casos ACUM Prov'!J5-'Casos ACUM Prov'!I5</f>
        <v>0</v>
      </c>
      <c r="K5">
        <f>+'Casos ACUM Prov'!K5-'Casos ACUM Prov'!J5</f>
        <v>0</v>
      </c>
      <c r="L5">
        <f>+'Casos ACUM Prov'!L5-'Casos ACUM Prov'!K5</f>
        <v>0</v>
      </c>
      <c r="M5">
        <f>+'Casos ACUM Prov'!M5-'Casos ACUM Prov'!L5</f>
        <v>0</v>
      </c>
      <c r="N5">
        <f>+'Casos ACUM Prov'!N5-'Casos ACUM Prov'!M5</f>
        <v>0</v>
      </c>
      <c r="O5">
        <f>+'Casos ACUM Prov'!O5-'Casos ACUM Prov'!N5</f>
        <v>0</v>
      </c>
      <c r="P5">
        <f>+'Casos ACUM Prov'!P5-'Casos ACUM Prov'!O5</f>
        <v>0</v>
      </c>
      <c r="Q5">
        <f>+'Casos ACUM Prov'!Q5-'Casos ACUM Prov'!P5</f>
        <v>0</v>
      </c>
      <c r="R5">
        <f>+'Casos ACUM Prov'!R5-'Casos ACUM Prov'!Q5</f>
        <v>0</v>
      </c>
      <c r="S5">
        <f>+'Casos ACUM Prov'!S5-'Casos ACUM Prov'!R5</f>
        <v>0</v>
      </c>
      <c r="T5">
        <f>+'Casos ACUM Prov'!T5-'Casos ACUM Prov'!S5</f>
        <v>0</v>
      </c>
      <c r="U5">
        <f>+'Casos ACUM Prov'!U5-'Casos ACUM Prov'!T5</f>
        <v>0</v>
      </c>
      <c r="V5">
        <f>+'Casos ACUM Prov'!V5-'Casos ACUM Prov'!U5</f>
        <v>0</v>
      </c>
      <c r="W5">
        <f>+'Casos ACUM Prov'!W5-'Casos ACUM Prov'!V5</f>
        <v>0</v>
      </c>
      <c r="X5">
        <f>+'Casos ACUM Prov'!X5-'Casos ACUM Prov'!W5</f>
        <v>0</v>
      </c>
      <c r="Y5">
        <f>+'Casos ACUM Prov'!Y5-'Casos ACUM Prov'!X5</f>
        <v>0</v>
      </c>
      <c r="Z5">
        <f>+'Casos ACUM Prov'!Z5-'Casos ACUM Prov'!Y5</f>
        <v>0</v>
      </c>
      <c r="AA5">
        <f>+'Casos ACUM Prov'!AA5-'Casos ACUM Prov'!Z5</f>
        <v>0</v>
      </c>
      <c r="AB5">
        <f>+'Casos ACUM Prov'!AB5-'Casos ACUM Prov'!AA5</f>
        <v>0</v>
      </c>
      <c r="AC5">
        <f>+'Casos ACUM Prov'!AC5-'Casos ACUM Prov'!AB5</f>
        <v>0</v>
      </c>
      <c r="AD5">
        <f>+'Casos ACUM Prov'!AD5-'Casos ACUM Prov'!AC5</f>
        <v>0</v>
      </c>
      <c r="AE5">
        <f>+'Casos ACUM Prov'!AE5-'Casos ACUM Prov'!AD5</f>
        <v>0</v>
      </c>
      <c r="AF5">
        <f>+'Casos ACUM Prov'!AF5-'Casos ACUM Prov'!AE5</f>
        <v>0</v>
      </c>
      <c r="AG5">
        <f>+'Casos ACUM Prov'!AG5-'Casos ACUM Prov'!AF5</f>
        <v>0</v>
      </c>
      <c r="AH5">
        <f>+'Casos ACUM Prov'!AH5-'Casos ACUM Prov'!AG5</f>
        <v>0</v>
      </c>
      <c r="AI5">
        <f>+'Casos ACUM Prov'!AI5-'Casos ACUM Prov'!AH5</f>
        <v>0</v>
      </c>
      <c r="AJ5">
        <f>+'Casos ACUM Prov'!AJ5-'Casos ACUM Prov'!AI5</f>
        <v>0</v>
      </c>
      <c r="AK5">
        <f>+'Casos ACUM Prov'!AK5-'Casos ACUM Prov'!AJ5</f>
        <v>0</v>
      </c>
      <c r="AL5">
        <f>+'Casos ACUM Prov'!AL5-'Casos ACUM Prov'!AK5</f>
        <v>53</v>
      </c>
      <c r="AM5">
        <f>+'Casos ACUM Prov'!AM5-'Casos ACUM Prov'!AL5</f>
        <v>0</v>
      </c>
      <c r="AN5">
        <f>+'Casos ACUM Prov'!AN5-'Casos ACUM Prov'!AM5</f>
        <v>0</v>
      </c>
      <c r="AO5">
        <f>+'Casos ACUM Prov'!AO5-'Casos ACUM Prov'!AN5</f>
        <v>0</v>
      </c>
      <c r="AP5">
        <f>+'Casos ACUM Prov'!AP5-'Casos ACUM Prov'!AO5</f>
        <v>0</v>
      </c>
      <c r="AQ5">
        <f>+'Casos ACUM Prov'!AQ5-'Casos ACUM Prov'!AP5</f>
        <v>-1</v>
      </c>
      <c r="AR5">
        <f>+'Casos ACUM Prov'!AR5-'Casos ACUM Prov'!AQ5</f>
        <v>2</v>
      </c>
      <c r="AS5">
        <f>+'Casos ACUM Prov'!AS5-'Casos ACUM Prov'!AR5</f>
        <v>1</v>
      </c>
      <c r="AT5">
        <f>+'Casos ACUM Prov'!AT5-'Casos ACUM Prov'!AS5</f>
        <v>1</v>
      </c>
      <c r="AU5">
        <f>+'Casos ACUM Prov'!AU5-'Casos ACUM Prov'!AT5</f>
        <v>0</v>
      </c>
      <c r="AV5">
        <f>+'Casos ACUM Prov'!AV5-'Casos ACUM Prov'!AU5</f>
        <v>2</v>
      </c>
      <c r="AW5">
        <f>+'Casos ACUM Prov'!AW5-'Casos ACUM Prov'!AV5</f>
        <v>7</v>
      </c>
      <c r="AX5">
        <f>+'Casos ACUM Prov'!AX5-'Casos ACUM Prov'!AW5</f>
        <v>3</v>
      </c>
      <c r="AY5">
        <f>+'Casos ACUM Prov'!AY5-'Casos ACUM Prov'!AX5</f>
        <v>7</v>
      </c>
      <c r="AZ5">
        <f>+'Casos ACUM Prov'!AZ5-'Casos ACUM Prov'!AY5</f>
        <v>0</v>
      </c>
      <c r="BA5">
        <f>+'Casos ACUM Prov'!BA5-'Casos ACUM Prov'!AZ5</f>
        <v>0</v>
      </c>
      <c r="BB5">
        <f>+'Casos ACUM Prov'!BB5-'Casos ACUM Prov'!BA5</f>
        <v>2</v>
      </c>
      <c r="BC5">
        <f>+'Casos ACUM Prov'!BC5-'Casos ACUM Prov'!BB5</f>
        <v>1</v>
      </c>
      <c r="BD5">
        <f>+'Casos ACUM Prov'!BD5-'Casos ACUM Prov'!BC5</f>
        <v>2</v>
      </c>
      <c r="BE5">
        <f>+'Casos ACUM Prov'!BE5-'Casos ACUM Prov'!BD5</f>
        <v>16</v>
      </c>
      <c r="BF5">
        <f>+'Casos ACUM Prov'!BF5-'Casos ACUM Prov'!BE5</f>
        <v>-7</v>
      </c>
      <c r="BG5">
        <f>+'Casos ACUM Prov'!BG5-'Casos ACUM Prov'!BF5</f>
        <v>0</v>
      </c>
      <c r="BH5">
        <f>+'Casos ACUM Prov'!BH5-'Casos ACUM Prov'!BG5</f>
        <v>0</v>
      </c>
      <c r="BI5">
        <f>+'Casos ACUM Prov'!BI5-'Casos ACUM Prov'!BH5</f>
        <v>3</v>
      </c>
      <c r="BJ5">
        <f>+'Casos ACUM Prov'!BJ5-'Casos ACUM Prov'!BI5</f>
        <v>1</v>
      </c>
      <c r="BK5">
        <f>+'Casos ACUM Prov'!BK5-'Casos ACUM Prov'!BJ5</f>
        <v>1</v>
      </c>
      <c r="BL5">
        <f>+'Casos ACUM Prov'!BL5-'Casos ACUM Prov'!BK5</f>
        <v>1</v>
      </c>
      <c r="BM5">
        <f>+'Casos ACUM Prov'!BM5-'Casos ACUM Prov'!BL5</f>
        <v>0</v>
      </c>
      <c r="BN5">
        <f>+'Casos ACUM Prov'!BN5-'Casos ACUM Prov'!BM5</f>
        <v>0</v>
      </c>
      <c r="BO5">
        <f>+'Casos ACUM Prov'!BO5-'Casos ACUM Prov'!BN5</f>
        <v>2</v>
      </c>
      <c r="BP5">
        <f>+'Casos ACUM Prov'!BP5-'Casos ACUM Prov'!BO5</f>
        <v>0</v>
      </c>
      <c r="BQ5">
        <f>+'Casos ACUM Prov'!BQ5-'Casos ACUM Prov'!BP5</f>
        <v>-18</v>
      </c>
      <c r="BR5">
        <f>+'Casos ACUM Prov'!BR5-'Casos ACUM Prov'!BQ5</f>
        <v>0</v>
      </c>
      <c r="BS5">
        <f>+'Casos ACUM Prov'!BS5-'Casos ACUM Prov'!BR5</f>
        <v>0</v>
      </c>
      <c r="BT5">
        <f>+'Casos ACUM Prov'!BT5-'Casos ACUM Prov'!BS5</f>
        <v>2</v>
      </c>
      <c r="BU5">
        <f>+'Casos ACUM Prov'!BU5-'Casos ACUM Prov'!BT5</f>
        <v>1</v>
      </c>
      <c r="BV5">
        <f>+'Casos ACUM Prov'!BV5-'Casos ACUM Prov'!BU5</f>
        <v>0</v>
      </c>
      <c r="BW5">
        <f>+'Casos ACUM Prov'!BW5-'Casos ACUM Prov'!BV5</f>
        <v>3</v>
      </c>
      <c r="BX5">
        <f>+'Casos ACUM Prov'!BX5-'Casos ACUM Prov'!BW5</f>
        <v>0</v>
      </c>
      <c r="BY5">
        <f>+'Casos ACUM Prov'!BY5-'Casos ACUM Prov'!BX5</f>
        <v>3</v>
      </c>
      <c r="BZ5">
        <f>+'Casos ACUM Prov'!BZ5-'Casos ACUM Prov'!BY5</f>
        <v>0</v>
      </c>
      <c r="CA5">
        <f>+'Casos ACUM Prov'!CA5-'Casos ACUM Prov'!BZ5</f>
        <v>-2</v>
      </c>
      <c r="CB5">
        <f>+'Casos ACUM Prov'!CB5-'Casos ACUM Prov'!CA5</f>
        <v>0</v>
      </c>
      <c r="CC5">
        <f>+'Casos ACUM Prov'!CC5-'Casos ACUM Prov'!CB5</f>
        <v>0</v>
      </c>
      <c r="CD5">
        <f>+'Casos ACUM Prov'!CD5-'Casos ACUM Prov'!CC5</f>
        <v>0</v>
      </c>
      <c r="CE5">
        <f>+'Casos ACUM Prov'!CE5-'Casos ACUM Prov'!CD5</f>
        <v>0</v>
      </c>
      <c r="CF5">
        <f>+'Casos ACUM Prov'!CF5-'Casos ACUM Prov'!CE5</f>
        <v>2</v>
      </c>
      <c r="CG5">
        <f>+'Casos ACUM Prov'!CG5-'Casos ACUM Prov'!CF5</f>
        <v>3</v>
      </c>
      <c r="CH5">
        <f>+'Casos ACUM Prov'!CH5-'Casos ACUM Prov'!CG5</f>
        <v>0</v>
      </c>
      <c r="CI5">
        <f>+'Casos ACUM Prov'!CI5-'Casos ACUM Prov'!CH5</f>
        <v>4</v>
      </c>
      <c r="CJ5">
        <f>+'Casos ACUM Prov'!CJ5-'Casos ACUM Prov'!CI5</f>
        <v>5</v>
      </c>
      <c r="CK5">
        <f>+'Casos ACUM Prov'!CK5-'Casos ACUM Prov'!CJ5</f>
        <v>7</v>
      </c>
      <c r="CL5">
        <f>+'Casos ACUM Prov'!CL5-'Casos ACUM Prov'!CK5</f>
        <v>6</v>
      </c>
      <c r="CM5">
        <f>+'Casos ACUM Prov'!CM5-'Casos ACUM Prov'!CL5</f>
        <v>1</v>
      </c>
      <c r="CN5">
        <f>+'Casos ACUM Prov'!CN5-'Casos ACUM Prov'!CM5</f>
        <v>-5</v>
      </c>
      <c r="CO5">
        <f>+'Casos ACUM Prov'!CO5-'Casos ACUM Prov'!CN5</f>
        <v>3</v>
      </c>
      <c r="CP5">
        <f>+'Casos ACUM Prov'!CP5-'Casos ACUM Prov'!CO5</f>
        <v>2</v>
      </c>
      <c r="CQ5">
        <f>+'Casos ACUM Prov'!CQ5-'Casos ACUM Prov'!CP5</f>
        <v>1</v>
      </c>
      <c r="CR5">
        <f>+'Casos ACUM Prov'!CR5-'Casos ACUM Prov'!CQ5</f>
        <v>3</v>
      </c>
      <c r="CS5">
        <f>+'Casos ACUM Prov'!CS5-'Casos ACUM Prov'!CR5</f>
        <v>5</v>
      </c>
    </row>
    <row r="6" spans="1:119" x14ac:dyDescent="0.3">
      <c r="A6">
        <v>3</v>
      </c>
      <c r="B6" s="2" t="s">
        <v>144</v>
      </c>
      <c r="C6" s="4">
        <f t="shared" si="1"/>
        <v>616</v>
      </c>
      <c r="D6">
        <f>+'Casos ACUM Prov'!D9</f>
        <v>0</v>
      </c>
      <c r="E6">
        <f>+'Casos ACUM Prov'!E6-'Casos ACUM Prov'!D6</f>
        <v>0</v>
      </c>
      <c r="F6">
        <f>+'Casos ACUM Prov'!F6-'Casos ACUM Prov'!E6</f>
        <v>0</v>
      </c>
      <c r="G6">
        <f>+'Casos ACUM Prov'!G6-'Casos ACUM Prov'!F6</f>
        <v>0</v>
      </c>
      <c r="H6">
        <f>+'Casos ACUM Prov'!H6-'Casos ACUM Prov'!G6</f>
        <v>0</v>
      </c>
      <c r="I6">
        <f>+'Casos ACUM Prov'!I6-'Casos ACUM Prov'!H6</f>
        <v>0</v>
      </c>
      <c r="J6">
        <f>+'Casos ACUM Prov'!J6-'Casos ACUM Prov'!I6</f>
        <v>0</v>
      </c>
      <c r="K6">
        <f>+'Casos ACUM Prov'!K6-'Casos ACUM Prov'!J6</f>
        <v>0</v>
      </c>
      <c r="L6">
        <f>+'Casos ACUM Prov'!L6-'Casos ACUM Prov'!K6</f>
        <v>0</v>
      </c>
      <c r="M6">
        <f>+'Casos ACUM Prov'!M6-'Casos ACUM Prov'!L6</f>
        <v>0</v>
      </c>
      <c r="N6">
        <f>+'Casos ACUM Prov'!N6-'Casos ACUM Prov'!M6</f>
        <v>0</v>
      </c>
      <c r="O6">
        <f>+'Casos ACUM Prov'!O6-'Casos ACUM Prov'!N6</f>
        <v>0</v>
      </c>
      <c r="P6">
        <f>+'Casos ACUM Prov'!P6-'Casos ACUM Prov'!O6</f>
        <v>0</v>
      </c>
      <c r="Q6">
        <f>+'Casos ACUM Prov'!Q6-'Casos ACUM Prov'!P6</f>
        <v>0</v>
      </c>
      <c r="R6">
        <f>+'Casos ACUM Prov'!R6-'Casos ACUM Prov'!Q6</f>
        <v>0</v>
      </c>
      <c r="S6">
        <f>+'Casos ACUM Prov'!S6-'Casos ACUM Prov'!R6</f>
        <v>0</v>
      </c>
      <c r="T6">
        <f>+'Casos ACUM Prov'!T6-'Casos ACUM Prov'!S6</f>
        <v>0</v>
      </c>
      <c r="U6">
        <f>+'Casos ACUM Prov'!U6-'Casos ACUM Prov'!T6</f>
        <v>0</v>
      </c>
      <c r="V6">
        <f>+'Casos ACUM Prov'!V6-'Casos ACUM Prov'!U6</f>
        <v>0</v>
      </c>
      <c r="W6">
        <f>+'Casos ACUM Prov'!W6-'Casos ACUM Prov'!V6</f>
        <v>0</v>
      </c>
      <c r="X6">
        <f>+'Casos ACUM Prov'!X6-'Casos ACUM Prov'!W6</f>
        <v>0</v>
      </c>
      <c r="Y6">
        <f>+'Casos ACUM Prov'!Y6-'Casos ACUM Prov'!X6</f>
        <v>0</v>
      </c>
      <c r="Z6">
        <f>+'Casos ACUM Prov'!Z6-'Casos ACUM Prov'!Y6</f>
        <v>0</v>
      </c>
      <c r="AA6">
        <f>+'Casos ACUM Prov'!AA6-'Casos ACUM Prov'!Z6</f>
        <v>0</v>
      </c>
      <c r="AB6">
        <f>+'Casos ACUM Prov'!AB6-'Casos ACUM Prov'!AA6</f>
        <v>0</v>
      </c>
      <c r="AC6">
        <f>+'Casos ACUM Prov'!AC6-'Casos ACUM Prov'!AB6</f>
        <v>0</v>
      </c>
      <c r="AD6">
        <f>+'Casos ACUM Prov'!AD6-'Casos ACUM Prov'!AC6</f>
        <v>0</v>
      </c>
      <c r="AE6">
        <f>+'Casos ACUM Prov'!AE6-'Casos ACUM Prov'!AD6</f>
        <v>0</v>
      </c>
      <c r="AF6">
        <f>+'Casos ACUM Prov'!AF6-'Casos ACUM Prov'!AE6</f>
        <v>0</v>
      </c>
      <c r="AG6">
        <f>+'Casos ACUM Prov'!AG6-'Casos ACUM Prov'!AF6</f>
        <v>0</v>
      </c>
      <c r="AH6">
        <f>+'Casos ACUM Prov'!AH6-'Casos ACUM Prov'!AG6</f>
        <v>0</v>
      </c>
      <c r="AI6">
        <f>+'Casos ACUM Prov'!AI6-'Casos ACUM Prov'!AH6</f>
        <v>0</v>
      </c>
      <c r="AJ6">
        <f>+'Casos ACUM Prov'!AJ6-'Casos ACUM Prov'!AI6</f>
        <v>0</v>
      </c>
      <c r="AK6">
        <f>+'Casos ACUM Prov'!AK6-'Casos ACUM Prov'!AJ6</f>
        <v>0</v>
      </c>
      <c r="AL6">
        <f>+'Casos ACUM Prov'!AL6-'Casos ACUM Prov'!AK6</f>
        <v>82</v>
      </c>
      <c r="AM6">
        <f>+'Casos ACUM Prov'!AM6-'Casos ACUM Prov'!AL6</f>
        <v>3</v>
      </c>
      <c r="AN6">
        <f>+'Casos ACUM Prov'!AN6-'Casos ACUM Prov'!AM6</f>
        <v>2</v>
      </c>
      <c r="AO6">
        <f>+'Casos ACUM Prov'!AO6-'Casos ACUM Prov'!AN6</f>
        <v>9</v>
      </c>
      <c r="AP6">
        <f>+'Casos ACUM Prov'!AP6-'Casos ACUM Prov'!AO6</f>
        <v>13</v>
      </c>
      <c r="AQ6">
        <f>+'Casos ACUM Prov'!AQ6-'Casos ACUM Prov'!AP6</f>
        <v>3</v>
      </c>
      <c r="AR6">
        <f>+'Casos ACUM Prov'!AR6-'Casos ACUM Prov'!AQ6</f>
        <v>4</v>
      </c>
      <c r="AS6">
        <f>+'Casos ACUM Prov'!AS6-'Casos ACUM Prov'!AR6</f>
        <v>13</v>
      </c>
      <c r="AT6">
        <f>+'Casos ACUM Prov'!AT6-'Casos ACUM Prov'!AS6</f>
        <v>5</v>
      </c>
      <c r="AU6">
        <f>+'Casos ACUM Prov'!AU6-'Casos ACUM Prov'!AT6</f>
        <v>19</v>
      </c>
      <c r="AV6">
        <f>+'Casos ACUM Prov'!AV6-'Casos ACUM Prov'!AU6</f>
        <v>17</v>
      </c>
      <c r="AW6">
        <f>+'Casos ACUM Prov'!AW6-'Casos ACUM Prov'!AV6</f>
        <v>6</v>
      </c>
      <c r="AX6">
        <f>+'Casos ACUM Prov'!AX6-'Casos ACUM Prov'!AW6</f>
        <v>13</v>
      </c>
      <c r="AY6">
        <f>+'Casos ACUM Prov'!AY6-'Casos ACUM Prov'!AX6</f>
        <v>27</v>
      </c>
      <c r="AZ6">
        <f>+'Casos ACUM Prov'!AZ6-'Casos ACUM Prov'!AY6</f>
        <v>24</v>
      </c>
      <c r="BA6">
        <f>+'Casos ACUM Prov'!BA6-'Casos ACUM Prov'!AZ6</f>
        <v>14</v>
      </c>
      <c r="BB6">
        <f>+'Casos ACUM Prov'!BB6-'Casos ACUM Prov'!BA6</f>
        <v>6</v>
      </c>
      <c r="BC6">
        <f>+'Casos ACUM Prov'!BC6-'Casos ACUM Prov'!BB6</f>
        <v>12</v>
      </c>
      <c r="BD6">
        <f>+'Casos ACUM Prov'!BD6-'Casos ACUM Prov'!BC6</f>
        <v>2</v>
      </c>
      <c r="BE6">
        <f>+'Casos ACUM Prov'!BE6-'Casos ACUM Prov'!BD6</f>
        <v>34</v>
      </c>
      <c r="BF6">
        <f>+'Casos ACUM Prov'!BF6-'Casos ACUM Prov'!BE6</f>
        <v>6</v>
      </c>
      <c r="BG6">
        <f>+'Casos ACUM Prov'!BG6-'Casos ACUM Prov'!BF6</f>
        <v>7</v>
      </c>
      <c r="BH6">
        <f>+'Casos ACUM Prov'!BH6-'Casos ACUM Prov'!BG6</f>
        <v>5</v>
      </c>
      <c r="BI6">
        <f>+'Casos ACUM Prov'!BI6-'Casos ACUM Prov'!BH6</f>
        <v>5</v>
      </c>
      <c r="BJ6">
        <f>+'Casos ACUM Prov'!BJ6-'Casos ACUM Prov'!BI6</f>
        <v>4</v>
      </c>
      <c r="BK6">
        <f>+'Casos ACUM Prov'!BK6-'Casos ACUM Prov'!BJ6</f>
        <v>2</v>
      </c>
      <c r="BL6">
        <f>+'Casos ACUM Prov'!BL6-'Casos ACUM Prov'!BK6</f>
        <v>7</v>
      </c>
      <c r="BM6">
        <f>+'Casos ACUM Prov'!BM6-'Casos ACUM Prov'!BL6</f>
        <v>2</v>
      </c>
      <c r="BN6">
        <f>+'Casos ACUM Prov'!BN6-'Casos ACUM Prov'!BM6</f>
        <v>7</v>
      </c>
      <c r="BO6">
        <f>+'Casos ACUM Prov'!BO6-'Casos ACUM Prov'!BN6</f>
        <v>6</v>
      </c>
      <c r="BP6">
        <f>+'Casos ACUM Prov'!BP6-'Casos ACUM Prov'!BO6</f>
        <v>2</v>
      </c>
      <c r="BQ6">
        <f>+'Casos ACUM Prov'!BQ6-'Casos ACUM Prov'!BP6</f>
        <v>20</v>
      </c>
      <c r="BR6">
        <f>+'Casos ACUM Prov'!BR6-'Casos ACUM Prov'!BQ6</f>
        <v>2</v>
      </c>
      <c r="BS6">
        <f>+'Casos ACUM Prov'!BS6-'Casos ACUM Prov'!BR6</f>
        <v>2</v>
      </c>
      <c r="BT6">
        <f>+'Casos ACUM Prov'!BT6-'Casos ACUM Prov'!BS6</f>
        <v>7</v>
      </c>
      <c r="BU6">
        <f>+'Casos ACUM Prov'!BU6-'Casos ACUM Prov'!BT6</f>
        <v>0</v>
      </c>
      <c r="BV6">
        <f>+'Casos ACUM Prov'!BV6-'Casos ACUM Prov'!BU6</f>
        <v>0</v>
      </c>
      <c r="BW6">
        <f>+'Casos ACUM Prov'!BW6-'Casos ACUM Prov'!BV6</f>
        <v>2</v>
      </c>
      <c r="BX6">
        <f>+'Casos ACUM Prov'!BX6-'Casos ACUM Prov'!BW6</f>
        <v>4</v>
      </c>
      <c r="BY6">
        <f>+'Casos ACUM Prov'!BY6-'Casos ACUM Prov'!BX6</f>
        <v>1</v>
      </c>
      <c r="BZ6">
        <f>+'Casos ACUM Prov'!BZ6-'Casos ACUM Prov'!BY6</f>
        <v>6</v>
      </c>
      <c r="CA6">
        <f>+'Casos ACUM Prov'!CA6-'Casos ACUM Prov'!BZ6</f>
        <v>8</v>
      </c>
      <c r="CB6">
        <f>+'Casos ACUM Prov'!CB6-'Casos ACUM Prov'!CA6</f>
        <v>4</v>
      </c>
      <c r="CC6">
        <f>+'Casos ACUM Prov'!CC6-'Casos ACUM Prov'!CB6</f>
        <v>8</v>
      </c>
      <c r="CD6">
        <f>+'Casos ACUM Prov'!CD6-'Casos ACUM Prov'!CC6</f>
        <v>10</v>
      </c>
      <c r="CE6">
        <f>+'Casos ACUM Prov'!CE6-'Casos ACUM Prov'!CD6</f>
        <v>5</v>
      </c>
      <c r="CF6">
        <f>+'Casos ACUM Prov'!CF6-'Casos ACUM Prov'!CE6</f>
        <v>12</v>
      </c>
      <c r="CG6">
        <f>+'Casos ACUM Prov'!CG6-'Casos ACUM Prov'!CF6</f>
        <v>11</v>
      </c>
      <c r="CH6">
        <f>+'Casos ACUM Prov'!CH6-'Casos ACUM Prov'!CG6</f>
        <v>12</v>
      </c>
      <c r="CI6">
        <f>+'Casos ACUM Prov'!CI6-'Casos ACUM Prov'!CH6</f>
        <v>11</v>
      </c>
      <c r="CJ6">
        <f>+'Casos ACUM Prov'!CJ6-'Casos ACUM Prov'!CI6</f>
        <v>7</v>
      </c>
      <c r="CK6">
        <f>+'Casos ACUM Prov'!CK6-'Casos ACUM Prov'!CJ6</f>
        <v>10</v>
      </c>
      <c r="CL6">
        <f>+'Casos ACUM Prov'!CL6-'Casos ACUM Prov'!CK6</f>
        <v>10</v>
      </c>
      <c r="CM6">
        <f>+'Casos ACUM Prov'!CM6-'Casos ACUM Prov'!CL6</f>
        <v>22</v>
      </c>
      <c r="CN6">
        <f>+'Casos ACUM Prov'!CN6-'Casos ACUM Prov'!CM6</f>
        <v>8</v>
      </c>
      <c r="CO6">
        <f>+'Casos ACUM Prov'!CO6-'Casos ACUM Prov'!CN6</f>
        <v>7</v>
      </c>
      <c r="CP6">
        <f>+'Casos ACUM Prov'!CP6-'Casos ACUM Prov'!CO6</f>
        <v>18</v>
      </c>
      <c r="CQ6">
        <f>+'Casos ACUM Prov'!CQ6-'Casos ACUM Prov'!CP6</f>
        <v>12</v>
      </c>
      <c r="CR6">
        <f>+'Casos ACUM Prov'!CR6-'Casos ACUM Prov'!CQ6</f>
        <v>16</v>
      </c>
      <c r="CS6">
        <f>+'Casos ACUM Prov'!CS6-'Casos ACUM Prov'!CR6</f>
        <v>20</v>
      </c>
    </row>
    <row r="7" spans="1:119" x14ac:dyDescent="0.3">
      <c r="A7">
        <v>4</v>
      </c>
      <c r="B7" s="2" t="s">
        <v>154</v>
      </c>
      <c r="C7" s="4">
        <f t="shared" si="1"/>
        <v>573</v>
      </c>
      <c r="D7">
        <f>+'Casos ACUM Prov'!D10</f>
        <v>0</v>
      </c>
      <c r="E7">
        <f>+'Casos ACUM Prov'!E7-'Casos ACUM Prov'!D7</f>
        <v>0</v>
      </c>
      <c r="F7">
        <f>+'Casos ACUM Prov'!F7-'Casos ACUM Prov'!E7</f>
        <v>0</v>
      </c>
      <c r="G7">
        <f>+'Casos ACUM Prov'!G7-'Casos ACUM Prov'!F7</f>
        <v>0</v>
      </c>
      <c r="H7">
        <f>+'Casos ACUM Prov'!H7-'Casos ACUM Prov'!G7</f>
        <v>0</v>
      </c>
      <c r="I7">
        <f>+'Casos ACUM Prov'!I7-'Casos ACUM Prov'!H7</f>
        <v>0</v>
      </c>
      <c r="J7">
        <f>+'Casos ACUM Prov'!J7-'Casos ACUM Prov'!I7</f>
        <v>0</v>
      </c>
      <c r="K7">
        <f>+'Casos ACUM Prov'!K7-'Casos ACUM Prov'!J7</f>
        <v>0</v>
      </c>
      <c r="L7">
        <f>+'Casos ACUM Prov'!L7-'Casos ACUM Prov'!K7</f>
        <v>0</v>
      </c>
      <c r="M7">
        <f>+'Casos ACUM Prov'!M7-'Casos ACUM Prov'!L7</f>
        <v>0</v>
      </c>
      <c r="N7">
        <f>+'Casos ACUM Prov'!N7-'Casos ACUM Prov'!M7</f>
        <v>0</v>
      </c>
      <c r="O7">
        <f>+'Casos ACUM Prov'!O7-'Casos ACUM Prov'!N7</f>
        <v>0</v>
      </c>
      <c r="P7">
        <f>+'Casos ACUM Prov'!P7-'Casos ACUM Prov'!O7</f>
        <v>0</v>
      </c>
      <c r="Q7">
        <f>+'Casos ACUM Prov'!Q7-'Casos ACUM Prov'!P7</f>
        <v>0</v>
      </c>
      <c r="R7">
        <f>+'Casos ACUM Prov'!R7-'Casos ACUM Prov'!Q7</f>
        <v>0</v>
      </c>
      <c r="S7">
        <f>+'Casos ACUM Prov'!S7-'Casos ACUM Prov'!R7</f>
        <v>0</v>
      </c>
      <c r="T7">
        <f>+'Casos ACUM Prov'!T7-'Casos ACUM Prov'!S7</f>
        <v>0</v>
      </c>
      <c r="U7">
        <f>+'Casos ACUM Prov'!U7-'Casos ACUM Prov'!T7</f>
        <v>0</v>
      </c>
      <c r="V7">
        <f>+'Casos ACUM Prov'!V7-'Casos ACUM Prov'!U7</f>
        <v>0</v>
      </c>
      <c r="W7">
        <f>+'Casos ACUM Prov'!W7-'Casos ACUM Prov'!V7</f>
        <v>0</v>
      </c>
      <c r="X7">
        <f>+'Casos ACUM Prov'!X7-'Casos ACUM Prov'!W7</f>
        <v>0</v>
      </c>
      <c r="Y7">
        <f>+'Casos ACUM Prov'!Y7-'Casos ACUM Prov'!X7</f>
        <v>0</v>
      </c>
      <c r="Z7">
        <f>+'Casos ACUM Prov'!Z7-'Casos ACUM Prov'!Y7</f>
        <v>0</v>
      </c>
      <c r="AA7">
        <f>+'Casos ACUM Prov'!AA7-'Casos ACUM Prov'!Z7</f>
        <v>0</v>
      </c>
      <c r="AB7">
        <f>+'Casos ACUM Prov'!AB7-'Casos ACUM Prov'!AA7</f>
        <v>0</v>
      </c>
      <c r="AC7">
        <f>+'Casos ACUM Prov'!AC7-'Casos ACUM Prov'!AB7</f>
        <v>0</v>
      </c>
      <c r="AD7">
        <f>+'Casos ACUM Prov'!AD7-'Casos ACUM Prov'!AC7</f>
        <v>0</v>
      </c>
      <c r="AE7">
        <f>+'Casos ACUM Prov'!AE7-'Casos ACUM Prov'!AD7</f>
        <v>0</v>
      </c>
      <c r="AF7">
        <f>+'Casos ACUM Prov'!AF7-'Casos ACUM Prov'!AE7</f>
        <v>0</v>
      </c>
      <c r="AG7">
        <f>+'Casos ACUM Prov'!AG7-'Casos ACUM Prov'!AF7</f>
        <v>0</v>
      </c>
      <c r="AH7">
        <f>+'Casos ACUM Prov'!AH7-'Casos ACUM Prov'!AG7</f>
        <v>0</v>
      </c>
      <c r="AI7">
        <f>+'Casos ACUM Prov'!AI7-'Casos ACUM Prov'!AH7</f>
        <v>0</v>
      </c>
      <c r="AJ7">
        <f>+'Casos ACUM Prov'!AJ7-'Casos ACUM Prov'!AI7</f>
        <v>0</v>
      </c>
      <c r="AK7">
        <f>+'Casos ACUM Prov'!AK7-'Casos ACUM Prov'!AJ7</f>
        <v>0</v>
      </c>
      <c r="AL7">
        <f>+'Casos ACUM Prov'!AL7-'Casos ACUM Prov'!AK7</f>
        <v>70</v>
      </c>
      <c r="AM7">
        <f>+'Casos ACUM Prov'!AM7-'Casos ACUM Prov'!AL7</f>
        <v>3</v>
      </c>
      <c r="AN7">
        <f>+'Casos ACUM Prov'!AN7-'Casos ACUM Prov'!AM7</f>
        <v>6</v>
      </c>
      <c r="AO7">
        <f>+'Casos ACUM Prov'!AO7-'Casos ACUM Prov'!AN7</f>
        <v>-1</v>
      </c>
      <c r="AP7">
        <f>+'Casos ACUM Prov'!AP7-'Casos ACUM Prov'!AO7</f>
        <v>2</v>
      </c>
      <c r="AQ7">
        <f>+'Casos ACUM Prov'!AQ7-'Casos ACUM Prov'!AP7</f>
        <v>3</v>
      </c>
      <c r="AR7">
        <f>+'Casos ACUM Prov'!AR7-'Casos ACUM Prov'!AQ7</f>
        <v>3</v>
      </c>
      <c r="AS7">
        <f>+'Casos ACUM Prov'!AS7-'Casos ACUM Prov'!AR7</f>
        <v>8</v>
      </c>
      <c r="AT7">
        <f>+'Casos ACUM Prov'!AT7-'Casos ACUM Prov'!AS7</f>
        <v>1</v>
      </c>
      <c r="AU7">
        <f>+'Casos ACUM Prov'!AU7-'Casos ACUM Prov'!AT7</f>
        <v>1</v>
      </c>
      <c r="AV7">
        <f>+'Casos ACUM Prov'!AV7-'Casos ACUM Prov'!AU7</f>
        <v>2</v>
      </c>
      <c r="AW7">
        <f>+'Casos ACUM Prov'!AW7-'Casos ACUM Prov'!AV7</f>
        <v>1</v>
      </c>
      <c r="AX7">
        <f>+'Casos ACUM Prov'!AX7-'Casos ACUM Prov'!AW7</f>
        <v>0</v>
      </c>
      <c r="AY7">
        <f>+'Casos ACUM Prov'!AY7-'Casos ACUM Prov'!AX7</f>
        <v>2</v>
      </c>
      <c r="AZ7">
        <f>+'Casos ACUM Prov'!AZ7-'Casos ACUM Prov'!AY7</f>
        <v>1</v>
      </c>
      <c r="BA7">
        <f>+'Casos ACUM Prov'!BA7-'Casos ACUM Prov'!AZ7</f>
        <v>0</v>
      </c>
      <c r="BB7">
        <f>+'Casos ACUM Prov'!BB7-'Casos ACUM Prov'!BA7</f>
        <v>0</v>
      </c>
      <c r="BC7">
        <f>+'Casos ACUM Prov'!BC7-'Casos ACUM Prov'!BB7</f>
        <v>1</v>
      </c>
      <c r="BD7">
        <f>+'Casos ACUM Prov'!BD7-'Casos ACUM Prov'!BC7</f>
        <v>0</v>
      </c>
      <c r="BE7">
        <f>+'Casos ACUM Prov'!BE7-'Casos ACUM Prov'!BD7</f>
        <v>9</v>
      </c>
      <c r="BF7">
        <f>+'Casos ACUM Prov'!BF7-'Casos ACUM Prov'!BE7</f>
        <v>-8</v>
      </c>
      <c r="BG7">
        <f>+'Casos ACUM Prov'!BG7-'Casos ACUM Prov'!BF7</f>
        <v>1</v>
      </c>
      <c r="BH7">
        <f>+'Casos ACUM Prov'!BH7-'Casos ACUM Prov'!BG7</f>
        <v>0</v>
      </c>
      <c r="BI7">
        <f>+'Casos ACUM Prov'!BI7-'Casos ACUM Prov'!BH7</f>
        <v>7</v>
      </c>
      <c r="BJ7">
        <f>+'Casos ACUM Prov'!BJ7-'Casos ACUM Prov'!BI7</f>
        <v>0</v>
      </c>
      <c r="BK7">
        <f>+'Casos ACUM Prov'!BK7-'Casos ACUM Prov'!BJ7</f>
        <v>5</v>
      </c>
      <c r="BL7">
        <f>+'Casos ACUM Prov'!BL7-'Casos ACUM Prov'!BK7</f>
        <v>3</v>
      </c>
      <c r="BM7">
        <f>+'Casos ACUM Prov'!BM7-'Casos ACUM Prov'!BL7</f>
        <v>9</v>
      </c>
      <c r="BN7">
        <f>+'Casos ACUM Prov'!BN7-'Casos ACUM Prov'!BM7</f>
        <v>6</v>
      </c>
      <c r="BO7">
        <f>+'Casos ACUM Prov'!BO7-'Casos ACUM Prov'!BN7</f>
        <v>4</v>
      </c>
      <c r="BP7">
        <f>+'Casos ACUM Prov'!BP7-'Casos ACUM Prov'!BO7</f>
        <v>16</v>
      </c>
      <c r="BQ7">
        <f>+'Casos ACUM Prov'!BQ7-'Casos ACUM Prov'!BP7</f>
        <v>21</v>
      </c>
      <c r="BR7">
        <f>+'Casos ACUM Prov'!BR7-'Casos ACUM Prov'!BQ7</f>
        <v>15</v>
      </c>
      <c r="BS7">
        <f>+'Casos ACUM Prov'!BS7-'Casos ACUM Prov'!BR7</f>
        <v>16</v>
      </c>
      <c r="BT7">
        <f>+'Casos ACUM Prov'!BT7-'Casos ACUM Prov'!BS7</f>
        <v>13</v>
      </c>
      <c r="BU7">
        <f>+'Casos ACUM Prov'!BU7-'Casos ACUM Prov'!BT7</f>
        <v>23</v>
      </c>
      <c r="BV7">
        <f>+'Casos ACUM Prov'!BV7-'Casos ACUM Prov'!BU7</f>
        <v>30</v>
      </c>
      <c r="BW7">
        <f>+'Casos ACUM Prov'!BW7-'Casos ACUM Prov'!BV7</f>
        <v>3</v>
      </c>
      <c r="BX7">
        <f>+'Casos ACUM Prov'!BX7-'Casos ACUM Prov'!BW7</f>
        <v>17</v>
      </c>
      <c r="BY7">
        <f>+'Casos ACUM Prov'!BY7-'Casos ACUM Prov'!BX7</f>
        <v>3</v>
      </c>
      <c r="BZ7">
        <f>+'Casos ACUM Prov'!BZ7-'Casos ACUM Prov'!BY7</f>
        <v>4</v>
      </c>
      <c r="CA7">
        <f>+'Casos ACUM Prov'!CA7-'Casos ACUM Prov'!BZ7</f>
        <v>4</v>
      </c>
      <c r="CB7">
        <f>+'Casos ACUM Prov'!CB7-'Casos ACUM Prov'!CA7</f>
        <v>2</v>
      </c>
      <c r="CC7">
        <f>+'Casos ACUM Prov'!CC7-'Casos ACUM Prov'!CB7</f>
        <v>3</v>
      </c>
      <c r="CD7">
        <f>+'Casos ACUM Prov'!CD7-'Casos ACUM Prov'!CC7</f>
        <v>5</v>
      </c>
      <c r="CE7">
        <f>+'Casos ACUM Prov'!CE7-'Casos ACUM Prov'!CD7</f>
        <v>7</v>
      </c>
      <c r="CF7">
        <f>+'Casos ACUM Prov'!CF7-'Casos ACUM Prov'!CE7</f>
        <v>10</v>
      </c>
      <c r="CG7">
        <f>+'Casos ACUM Prov'!CG7-'Casos ACUM Prov'!CF7</f>
        <v>6</v>
      </c>
      <c r="CH7">
        <f>+'Casos ACUM Prov'!CH7-'Casos ACUM Prov'!CG7</f>
        <v>13</v>
      </c>
      <c r="CI7">
        <f>+'Casos ACUM Prov'!CI7-'Casos ACUM Prov'!CH7</f>
        <v>30</v>
      </c>
      <c r="CJ7">
        <f>+'Casos ACUM Prov'!CJ7-'Casos ACUM Prov'!CI7</f>
        <v>3</v>
      </c>
      <c r="CK7">
        <f>+'Casos ACUM Prov'!CK7-'Casos ACUM Prov'!CJ7</f>
        <v>16</v>
      </c>
      <c r="CL7">
        <f>+'Casos ACUM Prov'!CL7-'Casos ACUM Prov'!CK7</f>
        <v>25</v>
      </c>
      <c r="CM7">
        <f>+'Casos ACUM Prov'!CM7-'Casos ACUM Prov'!CL7</f>
        <v>6</v>
      </c>
      <c r="CN7">
        <f>+'Casos ACUM Prov'!CN7-'Casos ACUM Prov'!CM7</f>
        <v>6</v>
      </c>
      <c r="CO7">
        <f>+'Casos ACUM Prov'!CO7-'Casos ACUM Prov'!CN7</f>
        <v>12</v>
      </c>
      <c r="CP7">
        <f>+'Casos ACUM Prov'!CP7-'Casos ACUM Prov'!CO7</f>
        <v>20</v>
      </c>
      <c r="CQ7">
        <f>+'Casos ACUM Prov'!CQ7-'Casos ACUM Prov'!CP7</f>
        <v>44</v>
      </c>
      <c r="CR7">
        <f>+'Casos ACUM Prov'!CR7-'Casos ACUM Prov'!CQ7</f>
        <v>40</v>
      </c>
      <c r="CS7">
        <f>+'Casos ACUM Prov'!CS7-'Casos ACUM Prov'!CR7</f>
        <v>21</v>
      </c>
    </row>
    <row r="8" spans="1:119" x14ac:dyDescent="0.3">
      <c r="A8">
        <v>5</v>
      </c>
      <c r="B8" s="2" t="s">
        <v>151</v>
      </c>
      <c r="C8" s="4">
        <f t="shared" si="1"/>
        <v>429</v>
      </c>
      <c r="D8">
        <f>+'Casos ACUM Prov'!D11</f>
        <v>0</v>
      </c>
      <c r="E8">
        <f>+'Casos ACUM Prov'!E8-'Casos ACUM Prov'!D8</f>
        <v>0</v>
      </c>
      <c r="F8">
        <f>+'Casos ACUM Prov'!F8-'Casos ACUM Prov'!E8</f>
        <v>0</v>
      </c>
      <c r="G8">
        <f>+'Casos ACUM Prov'!G8-'Casos ACUM Prov'!F8</f>
        <v>0</v>
      </c>
      <c r="H8">
        <f>+'Casos ACUM Prov'!H8-'Casos ACUM Prov'!G8</f>
        <v>0</v>
      </c>
      <c r="I8">
        <f>+'Casos ACUM Prov'!I8-'Casos ACUM Prov'!H8</f>
        <v>0</v>
      </c>
      <c r="J8">
        <f>+'Casos ACUM Prov'!J8-'Casos ACUM Prov'!I8</f>
        <v>0</v>
      </c>
      <c r="K8">
        <f>+'Casos ACUM Prov'!K8-'Casos ACUM Prov'!J8</f>
        <v>0</v>
      </c>
      <c r="L8">
        <f>+'Casos ACUM Prov'!L8-'Casos ACUM Prov'!K8</f>
        <v>0</v>
      </c>
      <c r="M8">
        <f>+'Casos ACUM Prov'!M8-'Casos ACUM Prov'!L8</f>
        <v>0</v>
      </c>
      <c r="N8">
        <f>+'Casos ACUM Prov'!N8-'Casos ACUM Prov'!M8</f>
        <v>0</v>
      </c>
      <c r="O8">
        <f>+'Casos ACUM Prov'!O8-'Casos ACUM Prov'!N8</f>
        <v>0</v>
      </c>
      <c r="P8">
        <f>+'Casos ACUM Prov'!P8-'Casos ACUM Prov'!O8</f>
        <v>0</v>
      </c>
      <c r="Q8">
        <f>+'Casos ACUM Prov'!Q8-'Casos ACUM Prov'!P8</f>
        <v>0</v>
      </c>
      <c r="R8">
        <f>+'Casos ACUM Prov'!R8-'Casos ACUM Prov'!Q8</f>
        <v>0</v>
      </c>
      <c r="S8">
        <f>+'Casos ACUM Prov'!S8-'Casos ACUM Prov'!R8</f>
        <v>0</v>
      </c>
      <c r="T8">
        <f>+'Casos ACUM Prov'!T8-'Casos ACUM Prov'!S8</f>
        <v>0</v>
      </c>
      <c r="U8">
        <f>+'Casos ACUM Prov'!U8-'Casos ACUM Prov'!T8</f>
        <v>0</v>
      </c>
      <c r="V8">
        <f>+'Casos ACUM Prov'!V8-'Casos ACUM Prov'!U8</f>
        <v>0</v>
      </c>
      <c r="W8">
        <f>+'Casos ACUM Prov'!W8-'Casos ACUM Prov'!V8</f>
        <v>0</v>
      </c>
      <c r="X8">
        <f>+'Casos ACUM Prov'!X8-'Casos ACUM Prov'!W8</f>
        <v>0</v>
      </c>
      <c r="Y8">
        <f>+'Casos ACUM Prov'!Y8-'Casos ACUM Prov'!X8</f>
        <v>0</v>
      </c>
      <c r="Z8">
        <f>+'Casos ACUM Prov'!Z8-'Casos ACUM Prov'!Y8</f>
        <v>0</v>
      </c>
      <c r="AA8">
        <f>+'Casos ACUM Prov'!AA8-'Casos ACUM Prov'!Z8</f>
        <v>0</v>
      </c>
      <c r="AB8">
        <f>+'Casos ACUM Prov'!AB8-'Casos ACUM Prov'!AA8</f>
        <v>0</v>
      </c>
      <c r="AC8">
        <f>+'Casos ACUM Prov'!AC8-'Casos ACUM Prov'!AB8</f>
        <v>0</v>
      </c>
      <c r="AD8">
        <f>+'Casos ACUM Prov'!AD8-'Casos ACUM Prov'!AC8</f>
        <v>0</v>
      </c>
      <c r="AE8">
        <f>+'Casos ACUM Prov'!AE8-'Casos ACUM Prov'!AD8</f>
        <v>0</v>
      </c>
      <c r="AF8">
        <f>+'Casos ACUM Prov'!AF8-'Casos ACUM Prov'!AE8</f>
        <v>0</v>
      </c>
      <c r="AG8">
        <f>+'Casos ACUM Prov'!AG8-'Casos ACUM Prov'!AF8</f>
        <v>0</v>
      </c>
      <c r="AH8">
        <f>+'Casos ACUM Prov'!AH8-'Casos ACUM Prov'!AG8</f>
        <v>0</v>
      </c>
      <c r="AI8">
        <f>+'Casos ACUM Prov'!AI8-'Casos ACUM Prov'!AH8</f>
        <v>0</v>
      </c>
      <c r="AJ8">
        <f>+'Casos ACUM Prov'!AJ8-'Casos ACUM Prov'!AI8</f>
        <v>0</v>
      </c>
      <c r="AK8">
        <f>+'Casos ACUM Prov'!AK8-'Casos ACUM Prov'!AJ8</f>
        <v>0</v>
      </c>
      <c r="AL8">
        <f>+'Casos ACUM Prov'!AL8-'Casos ACUM Prov'!AK8</f>
        <v>90</v>
      </c>
      <c r="AM8">
        <f>+'Casos ACUM Prov'!AM8-'Casos ACUM Prov'!AL8</f>
        <v>14</v>
      </c>
      <c r="AN8">
        <f>+'Casos ACUM Prov'!AN8-'Casos ACUM Prov'!AM8</f>
        <v>7</v>
      </c>
      <c r="AO8">
        <f>+'Casos ACUM Prov'!AO8-'Casos ACUM Prov'!AN8</f>
        <v>4</v>
      </c>
      <c r="AP8">
        <f>+'Casos ACUM Prov'!AP8-'Casos ACUM Prov'!AO8</f>
        <v>0</v>
      </c>
      <c r="AQ8">
        <f>+'Casos ACUM Prov'!AQ8-'Casos ACUM Prov'!AP8</f>
        <v>1</v>
      </c>
      <c r="AR8">
        <f>+'Casos ACUM Prov'!AR8-'Casos ACUM Prov'!AQ8</f>
        <v>0</v>
      </c>
      <c r="AS8">
        <f>+'Casos ACUM Prov'!AS8-'Casos ACUM Prov'!AR8</f>
        <v>0</v>
      </c>
      <c r="AT8">
        <f>+'Casos ACUM Prov'!AT8-'Casos ACUM Prov'!AS8</f>
        <v>4</v>
      </c>
      <c r="AU8">
        <f>+'Casos ACUM Prov'!AU8-'Casos ACUM Prov'!AT8</f>
        <v>7</v>
      </c>
      <c r="AV8">
        <f>+'Casos ACUM Prov'!AV8-'Casos ACUM Prov'!AU8</f>
        <v>4</v>
      </c>
      <c r="AW8">
        <f>+'Casos ACUM Prov'!AW8-'Casos ACUM Prov'!AV8</f>
        <v>3</v>
      </c>
      <c r="AX8">
        <f>+'Casos ACUM Prov'!AX8-'Casos ACUM Prov'!AW8</f>
        <v>4</v>
      </c>
      <c r="AY8">
        <f>+'Casos ACUM Prov'!AY8-'Casos ACUM Prov'!AX8</f>
        <v>3</v>
      </c>
      <c r="AZ8">
        <f>+'Casos ACUM Prov'!AZ8-'Casos ACUM Prov'!AY8</f>
        <v>2</v>
      </c>
      <c r="BA8">
        <f>+'Casos ACUM Prov'!BA8-'Casos ACUM Prov'!AZ8</f>
        <v>2</v>
      </c>
      <c r="BB8">
        <f>+'Casos ACUM Prov'!BB8-'Casos ACUM Prov'!BA8</f>
        <v>2</v>
      </c>
      <c r="BC8">
        <f>+'Casos ACUM Prov'!BC8-'Casos ACUM Prov'!BB8</f>
        <v>0</v>
      </c>
      <c r="BD8">
        <f>+'Casos ACUM Prov'!BD8-'Casos ACUM Prov'!BC8</f>
        <v>2</v>
      </c>
      <c r="BE8">
        <f>+'Casos ACUM Prov'!BE8-'Casos ACUM Prov'!BD8</f>
        <v>18</v>
      </c>
      <c r="BF8">
        <f>+'Casos ACUM Prov'!BF8-'Casos ACUM Prov'!BE8</f>
        <v>-5</v>
      </c>
      <c r="BG8">
        <f>+'Casos ACUM Prov'!BG8-'Casos ACUM Prov'!BF8</f>
        <v>6</v>
      </c>
      <c r="BH8">
        <f>+'Casos ACUM Prov'!BH8-'Casos ACUM Prov'!BG8</f>
        <v>1</v>
      </c>
      <c r="BI8">
        <f>+'Casos ACUM Prov'!BI8-'Casos ACUM Prov'!BH8</f>
        <v>11</v>
      </c>
      <c r="BJ8">
        <f>+'Casos ACUM Prov'!BJ8-'Casos ACUM Prov'!BI8</f>
        <v>3</v>
      </c>
      <c r="BK8">
        <f>+'Casos ACUM Prov'!BK8-'Casos ACUM Prov'!BJ8</f>
        <v>0</v>
      </c>
      <c r="BL8">
        <f>+'Casos ACUM Prov'!BL8-'Casos ACUM Prov'!BK8</f>
        <v>0</v>
      </c>
      <c r="BM8">
        <f>+'Casos ACUM Prov'!BM8-'Casos ACUM Prov'!BL8</f>
        <v>0</v>
      </c>
      <c r="BN8">
        <f>+'Casos ACUM Prov'!BN8-'Casos ACUM Prov'!BM8</f>
        <v>5</v>
      </c>
      <c r="BO8">
        <f>+'Casos ACUM Prov'!BO8-'Casos ACUM Prov'!BN8</f>
        <v>5</v>
      </c>
      <c r="BP8">
        <f>+'Casos ACUM Prov'!BP8-'Casos ACUM Prov'!BO8</f>
        <v>1</v>
      </c>
      <c r="BQ8">
        <f>+'Casos ACUM Prov'!BQ8-'Casos ACUM Prov'!BP8</f>
        <v>1</v>
      </c>
      <c r="BR8">
        <f>+'Casos ACUM Prov'!BR8-'Casos ACUM Prov'!BQ8</f>
        <v>2</v>
      </c>
      <c r="BS8">
        <f>+'Casos ACUM Prov'!BS8-'Casos ACUM Prov'!BR8</f>
        <v>0</v>
      </c>
      <c r="BT8">
        <f>+'Casos ACUM Prov'!BT8-'Casos ACUM Prov'!BS8</f>
        <v>0</v>
      </c>
      <c r="BU8">
        <f>+'Casos ACUM Prov'!BU8-'Casos ACUM Prov'!BT8</f>
        <v>3</v>
      </c>
      <c r="BV8">
        <f>+'Casos ACUM Prov'!BV8-'Casos ACUM Prov'!BU8</f>
        <v>1</v>
      </c>
      <c r="BW8">
        <f>+'Casos ACUM Prov'!BW8-'Casos ACUM Prov'!BV8</f>
        <v>1</v>
      </c>
      <c r="BX8">
        <f>+'Casos ACUM Prov'!BX8-'Casos ACUM Prov'!BW8</f>
        <v>2</v>
      </c>
      <c r="BY8">
        <f>+'Casos ACUM Prov'!BY8-'Casos ACUM Prov'!BX8</f>
        <v>0</v>
      </c>
      <c r="BZ8">
        <f>+'Casos ACUM Prov'!BZ8-'Casos ACUM Prov'!BY8</f>
        <v>1</v>
      </c>
      <c r="CA8">
        <f>+'Casos ACUM Prov'!CA8-'Casos ACUM Prov'!BZ8</f>
        <v>-1</v>
      </c>
      <c r="CB8">
        <f>+'Casos ACUM Prov'!CB8-'Casos ACUM Prov'!CA8</f>
        <v>0</v>
      </c>
      <c r="CC8">
        <f>+'Casos ACUM Prov'!CC8-'Casos ACUM Prov'!CB8</f>
        <v>0</v>
      </c>
      <c r="CD8">
        <f>+'Casos ACUM Prov'!CD8-'Casos ACUM Prov'!CC8</f>
        <v>-3</v>
      </c>
      <c r="CE8">
        <f>+'Casos ACUM Prov'!CE8-'Casos ACUM Prov'!CD8</f>
        <v>2</v>
      </c>
      <c r="CF8">
        <f>+'Casos ACUM Prov'!CF8-'Casos ACUM Prov'!CE8</f>
        <v>0</v>
      </c>
      <c r="CG8">
        <f>+'Casos ACUM Prov'!CG8-'Casos ACUM Prov'!CF8</f>
        <v>6</v>
      </c>
      <c r="CH8">
        <f>+'Casos ACUM Prov'!CH8-'Casos ACUM Prov'!CG8</f>
        <v>2</v>
      </c>
      <c r="CI8">
        <f>+'Casos ACUM Prov'!CI8-'Casos ACUM Prov'!CH8</f>
        <v>0</v>
      </c>
      <c r="CJ8">
        <f>+'Casos ACUM Prov'!CJ8-'Casos ACUM Prov'!CI8</f>
        <v>16</v>
      </c>
      <c r="CK8">
        <f>+'Casos ACUM Prov'!CK8-'Casos ACUM Prov'!CJ8</f>
        <v>3</v>
      </c>
      <c r="CL8">
        <f>+'Casos ACUM Prov'!CL8-'Casos ACUM Prov'!CK8</f>
        <v>7</v>
      </c>
      <c r="CM8">
        <f>+'Casos ACUM Prov'!CM8-'Casos ACUM Prov'!CL8</f>
        <v>10</v>
      </c>
      <c r="CN8">
        <f>+'Casos ACUM Prov'!CN8-'Casos ACUM Prov'!CM8</f>
        <v>3</v>
      </c>
      <c r="CO8">
        <f>+'Casos ACUM Prov'!CO8-'Casos ACUM Prov'!CN8</f>
        <v>45</v>
      </c>
      <c r="CP8">
        <f>+'Casos ACUM Prov'!CP8-'Casos ACUM Prov'!CO8</f>
        <v>23</v>
      </c>
      <c r="CQ8">
        <f>+'Casos ACUM Prov'!CQ8-'Casos ACUM Prov'!CP8</f>
        <v>3</v>
      </c>
      <c r="CR8">
        <f>+'Casos ACUM Prov'!CR8-'Casos ACUM Prov'!CQ8</f>
        <v>11</v>
      </c>
      <c r="CS8">
        <f>+'Casos ACUM Prov'!CS8-'Casos ACUM Prov'!CR8</f>
        <v>97</v>
      </c>
    </row>
    <row r="9" spans="1:119" x14ac:dyDescent="0.3">
      <c r="A9">
        <v>6</v>
      </c>
      <c r="B9" s="2" t="s">
        <v>158</v>
      </c>
      <c r="C9" s="4">
        <f t="shared" si="1"/>
        <v>23</v>
      </c>
      <c r="D9">
        <f>+'Casos ACUM Prov'!D12</f>
        <v>0</v>
      </c>
      <c r="E9">
        <f>+'Casos ACUM Prov'!E9-'Casos ACUM Prov'!D9</f>
        <v>0</v>
      </c>
      <c r="F9">
        <f>+'Casos ACUM Prov'!F9-'Casos ACUM Prov'!E9</f>
        <v>0</v>
      </c>
      <c r="G9">
        <f>+'Casos ACUM Prov'!G9-'Casos ACUM Prov'!F9</f>
        <v>0</v>
      </c>
      <c r="H9">
        <f>+'Casos ACUM Prov'!H9-'Casos ACUM Prov'!G9</f>
        <v>0</v>
      </c>
      <c r="I9">
        <f>+'Casos ACUM Prov'!I9-'Casos ACUM Prov'!H9</f>
        <v>0</v>
      </c>
      <c r="J9">
        <f>+'Casos ACUM Prov'!J9-'Casos ACUM Prov'!I9</f>
        <v>0</v>
      </c>
      <c r="K9">
        <f>+'Casos ACUM Prov'!K9-'Casos ACUM Prov'!J9</f>
        <v>0</v>
      </c>
      <c r="L9">
        <f>+'Casos ACUM Prov'!L9-'Casos ACUM Prov'!K9</f>
        <v>0</v>
      </c>
      <c r="M9">
        <f>+'Casos ACUM Prov'!M9-'Casos ACUM Prov'!L9</f>
        <v>0</v>
      </c>
      <c r="N9">
        <f>+'Casos ACUM Prov'!N9-'Casos ACUM Prov'!M9</f>
        <v>0</v>
      </c>
      <c r="O9">
        <f>+'Casos ACUM Prov'!O9-'Casos ACUM Prov'!N9</f>
        <v>0</v>
      </c>
      <c r="P9">
        <f>+'Casos ACUM Prov'!P9-'Casos ACUM Prov'!O9</f>
        <v>0</v>
      </c>
      <c r="Q9">
        <f>+'Casos ACUM Prov'!Q9-'Casos ACUM Prov'!P9</f>
        <v>0</v>
      </c>
      <c r="R9">
        <f>+'Casos ACUM Prov'!R9-'Casos ACUM Prov'!Q9</f>
        <v>0</v>
      </c>
      <c r="S9">
        <f>+'Casos ACUM Prov'!S9-'Casos ACUM Prov'!R9</f>
        <v>0</v>
      </c>
      <c r="T9">
        <f>+'Casos ACUM Prov'!T9-'Casos ACUM Prov'!S9</f>
        <v>0</v>
      </c>
      <c r="U9">
        <f>+'Casos ACUM Prov'!U9-'Casos ACUM Prov'!T9</f>
        <v>0</v>
      </c>
      <c r="V9">
        <f>+'Casos ACUM Prov'!V9-'Casos ACUM Prov'!U9</f>
        <v>0</v>
      </c>
      <c r="W9">
        <f>+'Casos ACUM Prov'!W9-'Casos ACUM Prov'!V9</f>
        <v>0</v>
      </c>
      <c r="X9">
        <f>+'Casos ACUM Prov'!X9-'Casos ACUM Prov'!W9</f>
        <v>0</v>
      </c>
      <c r="Y9">
        <f>+'Casos ACUM Prov'!Y9-'Casos ACUM Prov'!X9</f>
        <v>0</v>
      </c>
      <c r="Z9">
        <f>+'Casos ACUM Prov'!Z9-'Casos ACUM Prov'!Y9</f>
        <v>0</v>
      </c>
      <c r="AA9">
        <f>+'Casos ACUM Prov'!AA9-'Casos ACUM Prov'!Z9</f>
        <v>0</v>
      </c>
      <c r="AB9">
        <f>+'Casos ACUM Prov'!AB9-'Casos ACUM Prov'!AA9</f>
        <v>0</v>
      </c>
      <c r="AC9">
        <f>+'Casos ACUM Prov'!AC9-'Casos ACUM Prov'!AB9</f>
        <v>0</v>
      </c>
      <c r="AD9">
        <f>+'Casos ACUM Prov'!AD9-'Casos ACUM Prov'!AC9</f>
        <v>0</v>
      </c>
      <c r="AE9">
        <f>+'Casos ACUM Prov'!AE9-'Casos ACUM Prov'!AD9</f>
        <v>0</v>
      </c>
      <c r="AF9">
        <f>+'Casos ACUM Prov'!AF9-'Casos ACUM Prov'!AE9</f>
        <v>0</v>
      </c>
      <c r="AG9">
        <f>+'Casos ACUM Prov'!AG9-'Casos ACUM Prov'!AF9</f>
        <v>0</v>
      </c>
      <c r="AH9">
        <f>+'Casos ACUM Prov'!AH9-'Casos ACUM Prov'!AG9</f>
        <v>0</v>
      </c>
      <c r="AI9">
        <f>+'Casos ACUM Prov'!AI9-'Casos ACUM Prov'!AH9</f>
        <v>0</v>
      </c>
      <c r="AJ9">
        <f>+'Casos ACUM Prov'!AJ9-'Casos ACUM Prov'!AI9</f>
        <v>0</v>
      </c>
      <c r="AK9">
        <f>+'Casos ACUM Prov'!AK9-'Casos ACUM Prov'!AJ9</f>
        <v>0</v>
      </c>
      <c r="AL9">
        <f>+'Casos ACUM Prov'!AL9-'Casos ACUM Prov'!AK9</f>
        <v>11</v>
      </c>
      <c r="AM9">
        <f>+'Casos ACUM Prov'!AM9-'Casos ACUM Prov'!AL9</f>
        <v>1</v>
      </c>
      <c r="AN9">
        <f>+'Casos ACUM Prov'!AN9-'Casos ACUM Prov'!AM9</f>
        <v>0</v>
      </c>
      <c r="AO9">
        <f>+'Casos ACUM Prov'!AO9-'Casos ACUM Prov'!AN9</f>
        <v>1</v>
      </c>
      <c r="AP9">
        <f>+'Casos ACUM Prov'!AP9-'Casos ACUM Prov'!AO9</f>
        <v>0</v>
      </c>
      <c r="AQ9">
        <f>+'Casos ACUM Prov'!AQ9-'Casos ACUM Prov'!AP9</f>
        <v>1</v>
      </c>
      <c r="AR9">
        <f>+'Casos ACUM Prov'!AR9-'Casos ACUM Prov'!AQ9</f>
        <v>1</v>
      </c>
      <c r="AS9">
        <f>+'Casos ACUM Prov'!AS9-'Casos ACUM Prov'!AR9</f>
        <v>0</v>
      </c>
      <c r="AT9">
        <f>+'Casos ACUM Prov'!AT9-'Casos ACUM Prov'!AS9</f>
        <v>1</v>
      </c>
      <c r="AU9">
        <f>+'Casos ACUM Prov'!AU9-'Casos ACUM Prov'!AT9</f>
        <v>0</v>
      </c>
      <c r="AV9">
        <f>+'Casos ACUM Prov'!AV9-'Casos ACUM Prov'!AU9</f>
        <v>0</v>
      </c>
      <c r="AW9">
        <f>+'Casos ACUM Prov'!AW9-'Casos ACUM Prov'!AV9</f>
        <v>0</v>
      </c>
      <c r="AX9">
        <f>+'Casos ACUM Prov'!AX9-'Casos ACUM Prov'!AW9</f>
        <v>-1</v>
      </c>
      <c r="AY9">
        <f>+'Casos ACUM Prov'!AY9-'Casos ACUM Prov'!AX9</f>
        <v>1</v>
      </c>
      <c r="AZ9">
        <f>+'Casos ACUM Prov'!AZ9-'Casos ACUM Prov'!AY9</f>
        <v>1</v>
      </c>
      <c r="BA9">
        <f>+'Casos ACUM Prov'!BA9-'Casos ACUM Prov'!AZ9</f>
        <v>1</v>
      </c>
      <c r="BB9">
        <f>+'Casos ACUM Prov'!BB9-'Casos ACUM Prov'!BA9</f>
        <v>2</v>
      </c>
      <c r="BC9">
        <f>+'Casos ACUM Prov'!BC9-'Casos ACUM Prov'!BB9</f>
        <v>0</v>
      </c>
      <c r="BD9">
        <f>+'Casos ACUM Prov'!BD9-'Casos ACUM Prov'!BC9</f>
        <v>0</v>
      </c>
      <c r="BE9">
        <f>+'Casos ACUM Prov'!BE9-'Casos ACUM Prov'!BD9</f>
        <v>1</v>
      </c>
      <c r="BF9">
        <f>+'Casos ACUM Prov'!BF9-'Casos ACUM Prov'!BE9</f>
        <v>0</v>
      </c>
      <c r="BG9">
        <f>+'Casos ACUM Prov'!BG9-'Casos ACUM Prov'!BF9</f>
        <v>1</v>
      </c>
      <c r="BH9">
        <f>+'Casos ACUM Prov'!BH9-'Casos ACUM Prov'!BG9</f>
        <v>0</v>
      </c>
      <c r="BI9">
        <f>+'Casos ACUM Prov'!BI9-'Casos ACUM Prov'!BH9</f>
        <v>0</v>
      </c>
      <c r="BJ9">
        <f>+'Casos ACUM Prov'!BJ9-'Casos ACUM Prov'!BI9</f>
        <v>0</v>
      </c>
      <c r="BK9">
        <f>+'Casos ACUM Prov'!BK9-'Casos ACUM Prov'!BJ9</f>
        <v>0</v>
      </c>
      <c r="BL9">
        <f>+'Casos ACUM Prov'!BL9-'Casos ACUM Prov'!BK9</f>
        <v>0</v>
      </c>
      <c r="BM9">
        <f>+'Casos ACUM Prov'!BM9-'Casos ACUM Prov'!BL9</f>
        <v>1</v>
      </c>
      <c r="BN9">
        <f>+'Casos ACUM Prov'!BN9-'Casos ACUM Prov'!BM9</f>
        <v>0</v>
      </c>
      <c r="BO9">
        <f>+'Casos ACUM Prov'!BO9-'Casos ACUM Prov'!BN9</f>
        <v>0</v>
      </c>
      <c r="BP9">
        <f>+'Casos ACUM Prov'!BP9-'Casos ACUM Prov'!BO9</f>
        <v>-3</v>
      </c>
      <c r="BQ9">
        <f>+'Casos ACUM Prov'!BQ9-'Casos ACUM Prov'!BP9</f>
        <v>0</v>
      </c>
      <c r="BR9">
        <f>+'Casos ACUM Prov'!BR9-'Casos ACUM Prov'!BQ9</f>
        <v>0</v>
      </c>
      <c r="BS9">
        <f>+'Casos ACUM Prov'!BS9-'Casos ACUM Prov'!BR9</f>
        <v>1</v>
      </c>
      <c r="BT9">
        <f>+'Casos ACUM Prov'!BT9-'Casos ACUM Prov'!BS9</f>
        <v>0</v>
      </c>
      <c r="BU9">
        <f>+'Casos ACUM Prov'!BU9-'Casos ACUM Prov'!BT9</f>
        <v>0</v>
      </c>
      <c r="BV9">
        <f>+'Casos ACUM Prov'!BV9-'Casos ACUM Prov'!BU9</f>
        <v>0</v>
      </c>
      <c r="BW9">
        <f>+'Casos ACUM Prov'!BW9-'Casos ACUM Prov'!BV9</f>
        <v>-5</v>
      </c>
      <c r="BX9">
        <f>+'Casos ACUM Prov'!BX9-'Casos ACUM Prov'!BW9</f>
        <v>0</v>
      </c>
      <c r="BY9">
        <f>+'Casos ACUM Prov'!BY9-'Casos ACUM Prov'!BX9</f>
        <v>0</v>
      </c>
      <c r="BZ9">
        <f>+'Casos ACUM Prov'!BZ9-'Casos ACUM Prov'!BY9</f>
        <v>0</v>
      </c>
      <c r="CA9">
        <f>+'Casos ACUM Prov'!CA9-'Casos ACUM Prov'!BZ9</f>
        <v>0</v>
      </c>
      <c r="CB9">
        <f>+'Casos ACUM Prov'!CB9-'Casos ACUM Prov'!CA9</f>
        <v>0</v>
      </c>
      <c r="CC9">
        <f>+'Casos ACUM Prov'!CC9-'Casos ACUM Prov'!CB9</f>
        <v>0</v>
      </c>
      <c r="CD9">
        <f>+'Casos ACUM Prov'!CD9-'Casos ACUM Prov'!CC9</f>
        <v>0</v>
      </c>
      <c r="CE9">
        <f>+'Casos ACUM Prov'!CE9-'Casos ACUM Prov'!CD9</f>
        <v>0</v>
      </c>
      <c r="CF9">
        <f>+'Casos ACUM Prov'!CF9-'Casos ACUM Prov'!CE9</f>
        <v>1</v>
      </c>
      <c r="CG9">
        <f>+'Casos ACUM Prov'!CG9-'Casos ACUM Prov'!CF9</f>
        <v>0</v>
      </c>
      <c r="CH9">
        <f>+'Casos ACUM Prov'!CH9-'Casos ACUM Prov'!CG9</f>
        <v>0</v>
      </c>
      <c r="CI9">
        <f>+'Casos ACUM Prov'!CI9-'Casos ACUM Prov'!CH9</f>
        <v>0</v>
      </c>
      <c r="CJ9">
        <f>+'Casos ACUM Prov'!CJ9-'Casos ACUM Prov'!CI9</f>
        <v>1</v>
      </c>
      <c r="CK9">
        <f>+'Casos ACUM Prov'!CK9-'Casos ACUM Prov'!CJ9</f>
        <v>1</v>
      </c>
      <c r="CL9">
        <f>+'Casos ACUM Prov'!CL9-'Casos ACUM Prov'!CK9</f>
        <v>-1</v>
      </c>
      <c r="CM9">
        <f>+'Casos ACUM Prov'!CM9-'Casos ACUM Prov'!CL9</f>
        <v>0</v>
      </c>
      <c r="CN9">
        <f>+'Casos ACUM Prov'!CN9-'Casos ACUM Prov'!CM9</f>
        <v>1</v>
      </c>
      <c r="CO9">
        <f>+'Casos ACUM Prov'!CO9-'Casos ACUM Prov'!CN9</f>
        <v>0</v>
      </c>
      <c r="CP9">
        <f>+'Casos ACUM Prov'!CP9-'Casos ACUM Prov'!CO9</f>
        <v>1</v>
      </c>
      <c r="CQ9">
        <f>+'Casos ACUM Prov'!CQ9-'Casos ACUM Prov'!CP9</f>
        <v>0</v>
      </c>
      <c r="CR9">
        <f>+'Casos ACUM Prov'!CR9-'Casos ACUM Prov'!CQ9</f>
        <v>2</v>
      </c>
      <c r="CS9">
        <f>+'Casos ACUM Prov'!CS9-'Casos ACUM Prov'!CR9</f>
        <v>1</v>
      </c>
    </row>
    <row r="10" spans="1:119" x14ac:dyDescent="0.3">
      <c r="A10">
        <v>7</v>
      </c>
      <c r="B10" s="2" t="s">
        <v>268</v>
      </c>
      <c r="C10" s="4">
        <f t="shared" si="1"/>
        <v>21</v>
      </c>
      <c r="D10">
        <f>+'Casos ACUM Prov'!D13</f>
        <v>0</v>
      </c>
      <c r="E10">
        <f>+'Casos ACUM Prov'!E10-'Casos ACUM Prov'!D10</f>
        <v>0</v>
      </c>
      <c r="F10">
        <f>+'Casos ACUM Prov'!F10-'Casos ACUM Prov'!E10</f>
        <v>0</v>
      </c>
      <c r="G10">
        <f>+'Casos ACUM Prov'!G10-'Casos ACUM Prov'!F10</f>
        <v>0</v>
      </c>
      <c r="H10">
        <f>+'Casos ACUM Prov'!H10-'Casos ACUM Prov'!G10</f>
        <v>0</v>
      </c>
      <c r="I10">
        <f>+'Casos ACUM Prov'!I10-'Casos ACUM Prov'!H10</f>
        <v>0</v>
      </c>
      <c r="J10">
        <f>+'Casos ACUM Prov'!J10-'Casos ACUM Prov'!I10</f>
        <v>0</v>
      </c>
      <c r="K10">
        <f>+'Casos ACUM Prov'!K10-'Casos ACUM Prov'!J10</f>
        <v>0</v>
      </c>
      <c r="L10">
        <f>+'Casos ACUM Prov'!L10-'Casos ACUM Prov'!K10</f>
        <v>0</v>
      </c>
      <c r="M10">
        <f>+'Casos ACUM Prov'!M10-'Casos ACUM Prov'!L10</f>
        <v>0</v>
      </c>
      <c r="N10">
        <f>+'Casos ACUM Prov'!N10-'Casos ACUM Prov'!M10</f>
        <v>0</v>
      </c>
      <c r="O10">
        <f>+'Casos ACUM Prov'!O10-'Casos ACUM Prov'!N10</f>
        <v>0</v>
      </c>
      <c r="P10">
        <f>+'Casos ACUM Prov'!P10-'Casos ACUM Prov'!O10</f>
        <v>0</v>
      </c>
      <c r="Q10">
        <f>+'Casos ACUM Prov'!Q10-'Casos ACUM Prov'!P10</f>
        <v>0</v>
      </c>
      <c r="R10">
        <f>+'Casos ACUM Prov'!R10-'Casos ACUM Prov'!Q10</f>
        <v>0</v>
      </c>
      <c r="S10">
        <f>+'Casos ACUM Prov'!S10-'Casos ACUM Prov'!R10</f>
        <v>0</v>
      </c>
      <c r="T10">
        <f>+'Casos ACUM Prov'!T10-'Casos ACUM Prov'!S10</f>
        <v>0</v>
      </c>
      <c r="U10">
        <f>+'Casos ACUM Prov'!U10-'Casos ACUM Prov'!T10</f>
        <v>0</v>
      </c>
      <c r="V10">
        <f>+'Casos ACUM Prov'!V10-'Casos ACUM Prov'!U10</f>
        <v>0</v>
      </c>
      <c r="W10">
        <f>+'Casos ACUM Prov'!W10-'Casos ACUM Prov'!V10</f>
        <v>0</v>
      </c>
      <c r="X10">
        <f>+'Casos ACUM Prov'!X10-'Casos ACUM Prov'!W10</f>
        <v>0</v>
      </c>
      <c r="Y10">
        <f>+'Casos ACUM Prov'!Y10-'Casos ACUM Prov'!X10</f>
        <v>0</v>
      </c>
      <c r="Z10">
        <f>+'Casos ACUM Prov'!Z10-'Casos ACUM Prov'!Y10</f>
        <v>0</v>
      </c>
      <c r="AA10">
        <f>+'Casos ACUM Prov'!AA10-'Casos ACUM Prov'!Z10</f>
        <v>0</v>
      </c>
      <c r="AB10">
        <f>+'Casos ACUM Prov'!AB10-'Casos ACUM Prov'!AA10</f>
        <v>0</v>
      </c>
      <c r="AC10">
        <f>+'Casos ACUM Prov'!AC10-'Casos ACUM Prov'!AB10</f>
        <v>0</v>
      </c>
      <c r="AD10">
        <f>+'Casos ACUM Prov'!AD10-'Casos ACUM Prov'!AC10</f>
        <v>0</v>
      </c>
      <c r="AE10">
        <f>+'Casos ACUM Prov'!AE10-'Casos ACUM Prov'!AD10</f>
        <v>0</v>
      </c>
      <c r="AF10">
        <f>+'Casos ACUM Prov'!AF10-'Casos ACUM Prov'!AE10</f>
        <v>0</v>
      </c>
      <c r="AG10">
        <f>+'Casos ACUM Prov'!AG10-'Casos ACUM Prov'!AF10</f>
        <v>0</v>
      </c>
      <c r="AH10">
        <f>+'Casos ACUM Prov'!AH10-'Casos ACUM Prov'!AG10</f>
        <v>0</v>
      </c>
      <c r="AI10">
        <f>+'Casos ACUM Prov'!AI10-'Casos ACUM Prov'!AH10</f>
        <v>0</v>
      </c>
      <c r="AJ10">
        <f>+'Casos ACUM Prov'!AJ10-'Casos ACUM Prov'!AI10</f>
        <v>0</v>
      </c>
      <c r="AK10">
        <f>+'Casos ACUM Prov'!AK10-'Casos ACUM Prov'!AJ10</f>
        <v>0</v>
      </c>
      <c r="AL10">
        <f>+'Casos ACUM Prov'!AL10-'Casos ACUM Prov'!AK10</f>
        <v>3</v>
      </c>
      <c r="AM10">
        <f>+'Casos ACUM Prov'!AM10-'Casos ACUM Prov'!AL10</f>
        <v>0</v>
      </c>
      <c r="AN10">
        <f>+'Casos ACUM Prov'!AN10-'Casos ACUM Prov'!AM10</f>
        <v>0</v>
      </c>
      <c r="AO10">
        <f>+'Casos ACUM Prov'!AO10-'Casos ACUM Prov'!AN10</f>
        <v>2</v>
      </c>
      <c r="AP10">
        <f>+'Casos ACUM Prov'!AP10-'Casos ACUM Prov'!AO10</f>
        <v>1</v>
      </c>
      <c r="AQ10">
        <f>+'Casos ACUM Prov'!AQ10-'Casos ACUM Prov'!AP10</f>
        <v>0</v>
      </c>
      <c r="AR10">
        <f>+'Casos ACUM Prov'!AR10-'Casos ACUM Prov'!AQ10</f>
        <v>1</v>
      </c>
      <c r="AS10">
        <f>+'Casos ACUM Prov'!AS10-'Casos ACUM Prov'!AR10</f>
        <v>0</v>
      </c>
      <c r="AT10">
        <f>+'Casos ACUM Prov'!AT10-'Casos ACUM Prov'!AS10</f>
        <v>0</v>
      </c>
      <c r="AU10">
        <f>+'Casos ACUM Prov'!AU10-'Casos ACUM Prov'!AT10</f>
        <v>1</v>
      </c>
      <c r="AV10">
        <f>+'Casos ACUM Prov'!AV10-'Casos ACUM Prov'!AU10</f>
        <v>1</v>
      </c>
      <c r="AW10">
        <f>+'Casos ACUM Prov'!AW10-'Casos ACUM Prov'!AV10</f>
        <v>-1</v>
      </c>
      <c r="AX10">
        <f>+'Casos ACUM Prov'!AX10-'Casos ACUM Prov'!AW10</f>
        <v>1</v>
      </c>
      <c r="AY10">
        <f>+'Casos ACUM Prov'!AY10-'Casos ACUM Prov'!AX10</f>
        <v>0</v>
      </c>
      <c r="AZ10">
        <f>+'Casos ACUM Prov'!AZ10-'Casos ACUM Prov'!AY10</f>
        <v>0</v>
      </c>
      <c r="BA10">
        <f>+'Casos ACUM Prov'!BA10-'Casos ACUM Prov'!AZ10</f>
        <v>5</v>
      </c>
      <c r="BB10">
        <f>+'Casos ACUM Prov'!BB10-'Casos ACUM Prov'!BA10</f>
        <v>0</v>
      </c>
      <c r="BC10">
        <f>+'Casos ACUM Prov'!BC10-'Casos ACUM Prov'!BB10</f>
        <v>0</v>
      </c>
      <c r="BD10">
        <f>+'Casos ACUM Prov'!BD10-'Casos ACUM Prov'!BC10</f>
        <v>0</v>
      </c>
      <c r="BE10">
        <f>+'Casos ACUM Prov'!BE10-'Casos ACUM Prov'!BD10</f>
        <v>2</v>
      </c>
      <c r="BF10">
        <f>+'Casos ACUM Prov'!BF10-'Casos ACUM Prov'!BE10</f>
        <v>0</v>
      </c>
      <c r="BG10">
        <f>+'Casos ACUM Prov'!BG10-'Casos ACUM Prov'!BF10</f>
        <v>0</v>
      </c>
      <c r="BH10">
        <f>+'Casos ACUM Prov'!BH10-'Casos ACUM Prov'!BG10</f>
        <v>0</v>
      </c>
      <c r="BI10">
        <f>+'Casos ACUM Prov'!BI10-'Casos ACUM Prov'!BH10</f>
        <v>0</v>
      </c>
      <c r="BJ10">
        <f>+'Casos ACUM Prov'!BJ10-'Casos ACUM Prov'!BI10</f>
        <v>0</v>
      </c>
      <c r="BK10">
        <f>+'Casos ACUM Prov'!BK10-'Casos ACUM Prov'!BJ10</f>
        <v>0</v>
      </c>
      <c r="BL10">
        <f>+'Casos ACUM Prov'!BL10-'Casos ACUM Prov'!BK10</f>
        <v>0</v>
      </c>
      <c r="BM10">
        <f>+'Casos ACUM Prov'!BM10-'Casos ACUM Prov'!BL10</f>
        <v>0</v>
      </c>
      <c r="BN10">
        <f>+'Casos ACUM Prov'!BN10-'Casos ACUM Prov'!BM10</f>
        <v>0</v>
      </c>
      <c r="BO10">
        <f>+'Casos ACUM Prov'!BO10-'Casos ACUM Prov'!BN10</f>
        <v>0</v>
      </c>
      <c r="BP10">
        <f>+'Casos ACUM Prov'!BP10-'Casos ACUM Prov'!BO10</f>
        <v>1</v>
      </c>
      <c r="BQ10">
        <f>+'Casos ACUM Prov'!BQ10-'Casos ACUM Prov'!BP10</f>
        <v>-1</v>
      </c>
      <c r="BR10">
        <f>+'Casos ACUM Prov'!BR10-'Casos ACUM Prov'!BQ10</f>
        <v>0</v>
      </c>
      <c r="BS10">
        <f>+'Casos ACUM Prov'!BS10-'Casos ACUM Prov'!BR10</f>
        <v>1</v>
      </c>
      <c r="BT10">
        <f>+'Casos ACUM Prov'!BT10-'Casos ACUM Prov'!BS10</f>
        <v>0</v>
      </c>
      <c r="BU10">
        <f>+'Casos ACUM Prov'!BU10-'Casos ACUM Prov'!BT10</f>
        <v>0</v>
      </c>
      <c r="BV10">
        <f>+'Casos ACUM Prov'!BV10-'Casos ACUM Prov'!BU10</f>
        <v>0</v>
      </c>
      <c r="BW10">
        <f>+'Casos ACUM Prov'!BW10-'Casos ACUM Prov'!BV10</f>
        <v>0</v>
      </c>
      <c r="BX10">
        <f>+'Casos ACUM Prov'!BX10-'Casos ACUM Prov'!BW10</f>
        <v>0</v>
      </c>
      <c r="BY10">
        <f>+'Casos ACUM Prov'!BY10-'Casos ACUM Prov'!BX10</f>
        <v>0</v>
      </c>
      <c r="BZ10">
        <f>+'Casos ACUM Prov'!BZ10-'Casos ACUM Prov'!BY10</f>
        <v>0</v>
      </c>
      <c r="CA10">
        <f>+'Casos ACUM Prov'!CA10-'Casos ACUM Prov'!BZ10</f>
        <v>0</v>
      </c>
      <c r="CB10">
        <f>+'Casos ACUM Prov'!CB10-'Casos ACUM Prov'!CA10</f>
        <v>0</v>
      </c>
      <c r="CC10">
        <f>+'Casos ACUM Prov'!CC10-'Casos ACUM Prov'!CB10</f>
        <v>0</v>
      </c>
      <c r="CD10">
        <f>+'Casos ACUM Prov'!CD10-'Casos ACUM Prov'!CC10</f>
        <v>1</v>
      </c>
      <c r="CE10">
        <f>+'Casos ACUM Prov'!CE10-'Casos ACUM Prov'!CD10</f>
        <v>0</v>
      </c>
      <c r="CF10">
        <f>+'Casos ACUM Prov'!CF10-'Casos ACUM Prov'!CE10</f>
        <v>0</v>
      </c>
      <c r="CG10">
        <f>+'Casos ACUM Prov'!CG10-'Casos ACUM Prov'!CF10</f>
        <v>0</v>
      </c>
      <c r="CH10">
        <f>+'Casos ACUM Prov'!CH10-'Casos ACUM Prov'!CG10</f>
        <v>0</v>
      </c>
      <c r="CI10">
        <f>+'Casos ACUM Prov'!CI10-'Casos ACUM Prov'!CH10</f>
        <v>1</v>
      </c>
      <c r="CJ10">
        <f>+'Casos ACUM Prov'!CJ10-'Casos ACUM Prov'!CI10</f>
        <v>0</v>
      </c>
      <c r="CK10">
        <f>+'Casos ACUM Prov'!CK10-'Casos ACUM Prov'!CJ10</f>
        <v>0</v>
      </c>
      <c r="CL10">
        <f>+'Casos ACUM Prov'!CL10-'Casos ACUM Prov'!CK10</f>
        <v>1</v>
      </c>
      <c r="CM10">
        <f>+'Casos ACUM Prov'!CM10-'Casos ACUM Prov'!CL10</f>
        <v>1</v>
      </c>
      <c r="CN10">
        <f>+'Casos ACUM Prov'!CN10-'Casos ACUM Prov'!CM10</f>
        <v>0</v>
      </c>
      <c r="CO10">
        <f>+'Casos ACUM Prov'!CO10-'Casos ACUM Prov'!CN10</f>
        <v>0</v>
      </c>
      <c r="CP10">
        <f>+'Casos ACUM Prov'!CP10-'Casos ACUM Prov'!CO10</f>
        <v>0</v>
      </c>
      <c r="CQ10">
        <f>+'Casos ACUM Prov'!CQ10-'Casos ACUM Prov'!CP10</f>
        <v>0</v>
      </c>
      <c r="CR10">
        <f>+'Casos ACUM Prov'!CR10-'Casos ACUM Prov'!CQ10</f>
        <v>0</v>
      </c>
      <c r="CS10">
        <f>+'Casos ACUM Prov'!CS10-'Casos ACUM Prov'!CR10</f>
        <v>0</v>
      </c>
    </row>
    <row r="11" spans="1:119" x14ac:dyDescent="0.3">
      <c r="A11">
        <v>8</v>
      </c>
      <c r="B11" s="2" t="s">
        <v>99</v>
      </c>
      <c r="C11" s="4">
        <f t="shared" si="1"/>
        <v>11794</v>
      </c>
      <c r="D11">
        <f>+'Casos ACUM Prov'!D14</f>
        <v>0</v>
      </c>
      <c r="E11">
        <f>+'Casos ACUM Prov'!E11-'Casos ACUM Prov'!D11</f>
        <v>0</v>
      </c>
      <c r="F11">
        <f>+'Casos ACUM Prov'!F11-'Casos ACUM Prov'!E11</f>
        <v>0</v>
      </c>
      <c r="G11">
        <f>+'Casos ACUM Prov'!G11-'Casos ACUM Prov'!F11</f>
        <v>0</v>
      </c>
      <c r="H11">
        <f>+'Casos ACUM Prov'!H11-'Casos ACUM Prov'!G11</f>
        <v>0</v>
      </c>
      <c r="I11">
        <f>+'Casos ACUM Prov'!I11-'Casos ACUM Prov'!H11</f>
        <v>0</v>
      </c>
      <c r="J11">
        <f>+'Casos ACUM Prov'!J11-'Casos ACUM Prov'!I11</f>
        <v>0</v>
      </c>
      <c r="K11">
        <f>+'Casos ACUM Prov'!K11-'Casos ACUM Prov'!J11</f>
        <v>0</v>
      </c>
      <c r="L11">
        <f>+'Casos ACUM Prov'!L11-'Casos ACUM Prov'!K11</f>
        <v>0</v>
      </c>
      <c r="M11">
        <f>+'Casos ACUM Prov'!M11-'Casos ACUM Prov'!L11</f>
        <v>0</v>
      </c>
      <c r="N11">
        <f>+'Casos ACUM Prov'!N11-'Casos ACUM Prov'!M11</f>
        <v>0</v>
      </c>
      <c r="O11">
        <f>+'Casos ACUM Prov'!O11-'Casos ACUM Prov'!N11</f>
        <v>0</v>
      </c>
      <c r="P11">
        <f>+'Casos ACUM Prov'!P11-'Casos ACUM Prov'!O11</f>
        <v>0</v>
      </c>
      <c r="Q11">
        <f>+'Casos ACUM Prov'!Q11-'Casos ACUM Prov'!P11</f>
        <v>0</v>
      </c>
      <c r="R11">
        <f>+'Casos ACUM Prov'!R11-'Casos ACUM Prov'!Q11</f>
        <v>0</v>
      </c>
      <c r="S11">
        <f>+'Casos ACUM Prov'!S11-'Casos ACUM Prov'!R11</f>
        <v>0</v>
      </c>
      <c r="T11">
        <f>+'Casos ACUM Prov'!T11-'Casos ACUM Prov'!S11</f>
        <v>0</v>
      </c>
      <c r="U11">
        <f>+'Casos ACUM Prov'!U11-'Casos ACUM Prov'!T11</f>
        <v>0</v>
      </c>
      <c r="V11">
        <f>+'Casos ACUM Prov'!V11-'Casos ACUM Prov'!U11</f>
        <v>0</v>
      </c>
      <c r="W11">
        <f>+'Casos ACUM Prov'!W11-'Casos ACUM Prov'!V11</f>
        <v>0</v>
      </c>
      <c r="X11">
        <f>+'Casos ACUM Prov'!X11-'Casos ACUM Prov'!W11</f>
        <v>0</v>
      </c>
      <c r="Y11">
        <f>+'Casos ACUM Prov'!Y11-'Casos ACUM Prov'!X11</f>
        <v>0</v>
      </c>
      <c r="Z11">
        <f>+'Casos ACUM Prov'!Z11-'Casos ACUM Prov'!Y11</f>
        <v>0</v>
      </c>
      <c r="AA11">
        <f>+'Casos ACUM Prov'!AA11-'Casos ACUM Prov'!Z11</f>
        <v>0</v>
      </c>
      <c r="AB11">
        <f>+'Casos ACUM Prov'!AB11-'Casos ACUM Prov'!AA11</f>
        <v>0</v>
      </c>
      <c r="AC11">
        <f>+'Casos ACUM Prov'!AC11-'Casos ACUM Prov'!AB11</f>
        <v>0</v>
      </c>
      <c r="AD11">
        <f>+'Casos ACUM Prov'!AD11-'Casos ACUM Prov'!AC11</f>
        <v>0</v>
      </c>
      <c r="AE11">
        <f>+'Casos ACUM Prov'!AE11-'Casos ACUM Prov'!AD11</f>
        <v>0</v>
      </c>
      <c r="AF11">
        <f>+'Casos ACUM Prov'!AF11-'Casos ACUM Prov'!AE11</f>
        <v>0</v>
      </c>
      <c r="AG11">
        <f>+'Casos ACUM Prov'!AG11-'Casos ACUM Prov'!AF11</f>
        <v>0</v>
      </c>
      <c r="AH11">
        <f>+'Casos ACUM Prov'!AH11-'Casos ACUM Prov'!AG11</f>
        <v>0</v>
      </c>
      <c r="AI11">
        <f>+'Casos ACUM Prov'!AI11-'Casos ACUM Prov'!AH11</f>
        <v>0</v>
      </c>
      <c r="AJ11">
        <f>+'Casos ACUM Prov'!AJ11-'Casos ACUM Prov'!AI11</f>
        <v>0</v>
      </c>
      <c r="AK11">
        <f>+'Casos ACUM Prov'!AK11-'Casos ACUM Prov'!AJ11</f>
        <v>0</v>
      </c>
      <c r="AL11">
        <f>+'Casos ACUM Prov'!AL11-'Casos ACUM Prov'!AK11</f>
        <v>2257</v>
      </c>
      <c r="AM11">
        <f>+'Casos ACUM Prov'!AM11-'Casos ACUM Prov'!AL11</f>
        <v>63</v>
      </c>
      <c r="AN11">
        <f>+'Casos ACUM Prov'!AN11-'Casos ACUM Prov'!AM11</f>
        <v>114</v>
      </c>
      <c r="AO11">
        <f>+'Casos ACUM Prov'!AO11-'Casos ACUM Prov'!AN11</f>
        <v>215</v>
      </c>
      <c r="AP11">
        <f>+'Casos ACUM Prov'!AP11-'Casos ACUM Prov'!AO11</f>
        <v>122</v>
      </c>
      <c r="AQ11">
        <f>+'Casos ACUM Prov'!AQ11-'Casos ACUM Prov'!AP11</f>
        <v>49</v>
      </c>
      <c r="AR11">
        <f>+'Casos ACUM Prov'!AR11-'Casos ACUM Prov'!AQ11</f>
        <v>131</v>
      </c>
      <c r="AS11">
        <f>+'Casos ACUM Prov'!AS11-'Casos ACUM Prov'!AR11</f>
        <v>128</v>
      </c>
      <c r="AT11">
        <f>+'Casos ACUM Prov'!AT11-'Casos ACUM Prov'!AS11</f>
        <v>97</v>
      </c>
      <c r="AU11">
        <f>+'Casos ACUM Prov'!AU11-'Casos ACUM Prov'!AT11</f>
        <v>78</v>
      </c>
      <c r="AV11">
        <f>+'Casos ACUM Prov'!AV11-'Casos ACUM Prov'!AU11</f>
        <v>104</v>
      </c>
      <c r="AW11">
        <f>+'Casos ACUM Prov'!AW11-'Casos ACUM Prov'!AV11</f>
        <v>87</v>
      </c>
      <c r="AX11">
        <f>+'Casos ACUM Prov'!AX11-'Casos ACUM Prov'!AW11</f>
        <v>126</v>
      </c>
      <c r="AY11">
        <f>+'Casos ACUM Prov'!AY11-'Casos ACUM Prov'!AX11</f>
        <v>135</v>
      </c>
      <c r="AZ11">
        <f>+'Casos ACUM Prov'!AZ11-'Casos ACUM Prov'!AY11</f>
        <v>143</v>
      </c>
      <c r="BA11">
        <f>+'Casos ACUM Prov'!BA11-'Casos ACUM Prov'!AZ11</f>
        <v>118</v>
      </c>
      <c r="BB11">
        <f>+'Casos ACUM Prov'!BB11-'Casos ACUM Prov'!BA11</f>
        <v>112</v>
      </c>
      <c r="BC11">
        <f>+'Casos ACUM Prov'!BC11-'Casos ACUM Prov'!BB11</f>
        <v>93</v>
      </c>
      <c r="BD11">
        <f>+'Casos ACUM Prov'!BD11-'Casos ACUM Prov'!BC11</f>
        <v>135</v>
      </c>
      <c r="BE11">
        <f>+'Casos ACUM Prov'!BE11-'Casos ACUM Prov'!BD11</f>
        <v>191</v>
      </c>
      <c r="BF11">
        <f>+'Casos ACUM Prov'!BF11-'Casos ACUM Prov'!BE11</f>
        <v>74</v>
      </c>
      <c r="BG11">
        <f>+'Casos ACUM Prov'!BG11-'Casos ACUM Prov'!BF11</f>
        <v>115</v>
      </c>
      <c r="BH11">
        <f>+'Casos ACUM Prov'!BH11-'Casos ACUM Prov'!BG11</f>
        <v>95</v>
      </c>
      <c r="BI11">
        <f>+'Casos ACUM Prov'!BI11-'Casos ACUM Prov'!BH11</f>
        <v>126</v>
      </c>
      <c r="BJ11">
        <f>+'Casos ACUM Prov'!BJ11-'Casos ACUM Prov'!BI11</f>
        <v>91</v>
      </c>
      <c r="BK11">
        <f>+'Casos ACUM Prov'!BK11-'Casos ACUM Prov'!BJ11</f>
        <v>141</v>
      </c>
      <c r="BL11">
        <f>+'Casos ACUM Prov'!BL11-'Casos ACUM Prov'!BK11</f>
        <v>137</v>
      </c>
      <c r="BM11">
        <f>+'Casos ACUM Prov'!BM11-'Casos ACUM Prov'!BL11</f>
        <v>108</v>
      </c>
      <c r="BN11">
        <f>+'Casos ACUM Prov'!BN11-'Casos ACUM Prov'!BM11</f>
        <v>91</v>
      </c>
      <c r="BO11">
        <f>+'Casos ACUM Prov'!BO11-'Casos ACUM Prov'!BN11</f>
        <v>111</v>
      </c>
      <c r="BP11">
        <f>+'Casos ACUM Prov'!BP11-'Casos ACUM Prov'!BO11</f>
        <v>108</v>
      </c>
      <c r="BQ11">
        <f>+'Casos ACUM Prov'!BQ11-'Casos ACUM Prov'!BP11</f>
        <v>111</v>
      </c>
      <c r="BR11">
        <f>+'Casos ACUM Prov'!BR11-'Casos ACUM Prov'!BQ11</f>
        <v>100</v>
      </c>
      <c r="BS11">
        <f>+'Casos ACUM Prov'!BS11-'Casos ACUM Prov'!BR11</f>
        <v>109</v>
      </c>
      <c r="BT11">
        <f>+'Casos ACUM Prov'!BT11-'Casos ACUM Prov'!BS11</f>
        <v>99</v>
      </c>
      <c r="BU11">
        <f>+'Casos ACUM Prov'!BU11-'Casos ACUM Prov'!BT11</f>
        <v>67</v>
      </c>
      <c r="BV11">
        <f>+'Casos ACUM Prov'!BV11-'Casos ACUM Prov'!BU11</f>
        <v>77</v>
      </c>
      <c r="BW11">
        <f>+'Casos ACUM Prov'!BW11-'Casos ACUM Prov'!BV11</f>
        <v>66</v>
      </c>
      <c r="BX11">
        <f>+'Casos ACUM Prov'!BX11-'Casos ACUM Prov'!BW11</f>
        <v>82</v>
      </c>
      <c r="BY11">
        <f>+'Casos ACUM Prov'!BY11-'Casos ACUM Prov'!BX11</f>
        <v>110</v>
      </c>
      <c r="BZ11">
        <f>+'Casos ACUM Prov'!BZ11-'Casos ACUM Prov'!BY11</f>
        <v>231</v>
      </c>
      <c r="CA11">
        <f>+'Casos ACUM Prov'!CA11-'Casos ACUM Prov'!BZ11</f>
        <v>136</v>
      </c>
      <c r="CB11">
        <f>+'Casos ACUM Prov'!CB11-'Casos ACUM Prov'!CA11</f>
        <v>130</v>
      </c>
      <c r="CC11">
        <f>+'Casos ACUM Prov'!CC11-'Casos ACUM Prov'!CB11</f>
        <v>194</v>
      </c>
      <c r="CD11">
        <f>+'Casos ACUM Prov'!CD11-'Casos ACUM Prov'!CC11</f>
        <v>144</v>
      </c>
      <c r="CE11">
        <f>+'Casos ACUM Prov'!CE11-'Casos ACUM Prov'!CD11</f>
        <v>270</v>
      </c>
      <c r="CF11">
        <f>+'Casos ACUM Prov'!CF11-'Casos ACUM Prov'!CE11</f>
        <v>252</v>
      </c>
      <c r="CG11">
        <f>+'Casos ACUM Prov'!CG11-'Casos ACUM Prov'!CF11</f>
        <v>333</v>
      </c>
      <c r="CH11">
        <f>+'Casos ACUM Prov'!CH11-'Casos ACUM Prov'!CG11</f>
        <v>319</v>
      </c>
      <c r="CI11">
        <f>+'Casos ACUM Prov'!CI11-'Casos ACUM Prov'!CH11</f>
        <v>189</v>
      </c>
      <c r="CJ11">
        <f>+'Casos ACUM Prov'!CJ11-'Casos ACUM Prov'!CI11</f>
        <v>178</v>
      </c>
      <c r="CK11">
        <f>+'Casos ACUM Prov'!CK11-'Casos ACUM Prov'!CJ11</f>
        <v>368</v>
      </c>
      <c r="CL11">
        <f>+'Casos ACUM Prov'!CL11-'Casos ACUM Prov'!CK11</f>
        <v>285</v>
      </c>
      <c r="CM11">
        <f>+'Casos ACUM Prov'!CM11-'Casos ACUM Prov'!CL11</f>
        <v>257</v>
      </c>
      <c r="CN11">
        <f>+'Casos ACUM Prov'!CN11-'Casos ACUM Prov'!CM11</f>
        <v>393</v>
      </c>
      <c r="CO11">
        <f>+'Casos ACUM Prov'!CO11-'Casos ACUM Prov'!CN11</f>
        <v>234</v>
      </c>
      <c r="CP11">
        <f>+'Casos ACUM Prov'!CP11-'Casos ACUM Prov'!CO11</f>
        <v>286</v>
      </c>
      <c r="CQ11">
        <f>+'Casos ACUM Prov'!CQ11-'Casos ACUM Prov'!CP11</f>
        <v>237</v>
      </c>
      <c r="CR11">
        <f>+'Casos ACUM Prov'!CR11-'Casos ACUM Prov'!CQ11</f>
        <v>424</v>
      </c>
      <c r="CS11">
        <f>+'Casos ACUM Prov'!CS11-'Casos ACUM Prov'!CR11</f>
        <v>418</v>
      </c>
    </row>
    <row r="12" spans="1:119" x14ac:dyDescent="0.3">
      <c r="A12">
        <v>9</v>
      </c>
      <c r="B12" s="2" t="s">
        <v>114</v>
      </c>
      <c r="C12" s="4">
        <f t="shared" si="1"/>
        <v>856</v>
      </c>
      <c r="D12">
        <f>+'Casos ACUM Prov'!D15</f>
        <v>0</v>
      </c>
      <c r="E12">
        <f>+'Casos ACUM Prov'!E12-'Casos ACUM Prov'!D12</f>
        <v>0</v>
      </c>
      <c r="F12">
        <f>+'Casos ACUM Prov'!F12-'Casos ACUM Prov'!E12</f>
        <v>0</v>
      </c>
      <c r="G12">
        <f>+'Casos ACUM Prov'!G12-'Casos ACUM Prov'!F12</f>
        <v>0</v>
      </c>
      <c r="H12">
        <f>+'Casos ACUM Prov'!H12-'Casos ACUM Prov'!G12</f>
        <v>0</v>
      </c>
      <c r="I12">
        <f>+'Casos ACUM Prov'!I12-'Casos ACUM Prov'!H12</f>
        <v>0</v>
      </c>
      <c r="J12">
        <f>+'Casos ACUM Prov'!J12-'Casos ACUM Prov'!I12</f>
        <v>0</v>
      </c>
      <c r="K12">
        <f>+'Casos ACUM Prov'!K12-'Casos ACUM Prov'!J12</f>
        <v>0</v>
      </c>
      <c r="L12">
        <f>+'Casos ACUM Prov'!L12-'Casos ACUM Prov'!K12</f>
        <v>0</v>
      </c>
      <c r="M12">
        <f>+'Casos ACUM Prov'!M12-'Casos ACUM Prov'!L12</f>
        <v>0</v>
      </c>
      <c r="N12">
        <f>+'Casos ACUM Prov'!N12-'Casos ACUM Prov'!M12</f>
        <v>0</v>
      </c>
      <c r="O12">
        <f>+'Casos ACUM Prov'!O12-'Casos ACUM Prov'!N12</f>
        <v>0</v>
      </c>
      <c r="P12">
        <f>+'Casos ACUM Prov'!P12-'Casos ACUM Prov'!O12</f>
        <v>0</v>
      </c>
      <c r="Q12">
        <f>+'Casos ACUM Prov'!Q12-'Casos ACUM Prov'!P12</f>
        <v>0</v>
      </c>
      <c r="R12">
        <f>+'Casos ACUM Prov'!R12-'Casos ACUM Prov'!Q12</f>
        <v>0</v>
      </c>
      <c r="S12">
        <f>+'Casos ACUM Prov'!S12-'Casos ACUM Prov'!R12</f>
        <v>0</v>
      </c>
      <c r="T12">
        <f>+'Casos ACUM Prov'!T12-'Casos ACUM Prov'!S12</f>
        <v>0</v>
      </c>
      <c r="U12">
        <f>+'Casos ACUM Prov'!U12-'Casos ACUM Prov'!T12</f>
        <v>0</v>
      </c>
      <c r="V12">
        <f>+'Casos ACUM Prov'!V12-'Casos ACUM Prov'!U12</f>
        <v>0</v>
      </c>
      <c r="W12">
        <f>+'Casos ACUM Prov'!W12-'Casos ACUM Prov'!V12</f>
        <v>0</v>
      </c>
      <c r="X12">
        <f>+'Casos ACUM Prov'!X12-'Casos ACUM Prov'!W12</f>
        <v>0</v>
      </c>
      <c r="Y12">
        <f>+'Casos ACUM Prov'!Y12-'Casos ACUM Prov'!X12</f>
        <v>0</v>
      </c>
      <c r="Z12">
        <f>+'Casos ACUM Prov'!Z12-'Casos ACUM Prov'!Y12</f>
        <v>0</v>
      </c>
      <c r="AA12">
        <f>+'Casos ACUM Prov'!AA12-'Casos ACUM Prov'!Z12</f>
        <v>0</v>
      </c>
      <c r="AB12">
        <f>+'Casos ACUM Prov'!AB12-'Casos ACUM Prov'!AA12</f>
        <v>0</v>
      </c>
      <c r="AC12">
        <f>+'Casos ACUM Prov'!AC12-'Casos ACUM Prov'!AB12</f>
        <v>0</v>
      </c>
      <c r="AD12">
        <f>+'Casos ACUM Prov'!AD12-'Casos ACUM Prov'!AC12</f>
        <v>0</v>
      </c>
      <c r="AE12">
        <f>+'Casos ACUM Prov'!AE12-'Casos ACUM Prov'!AD12</f>
        <v>0</v>
      </c>
      <c r="AF12">
        <f>+'Casos ACUM Prov'!AF12-'Casos ACUM Prov'!AE12</f>
        <v>0</v>
      </c>
      <c r="AG12">
        <f>+'Casos ACUM Prov'!AG12-'Casos ACUM Prov'!AF12</f>
        <v>0</v>
      </c>
      <c r="AH12">
        <f>+'Casos ACUM Prov'!AH12-'Casos ACUM Prov'!AG12</f>
        <v>0</v>
      </c>
      <c r="AI12">
        <f>+'Casos ACUM Prov'!AI12-'Casos ACUM Prov'!AH12</f>
        <v>0</v>
      </c>
      <c r="AJ12">
        <f>+'Casos ACUM Prov'!AJ12-'Casos ACUM Prov'!AI12</f>
        <v>0</v>
      </c>
      <c r="AK12">
        <f>+'Casos ACUM Prov'!AK12-'Casos ACUM Prov'!AJ12</f>
        <v>0</v>
      </c>
      <c r="AL12">
        <f>+'Casos ACUM Prov'!AL12-'Casos ACUM Prov'!AK12</f>
        <v>151</v>
      </c>
      <c r="AM12">
        <f>+'Casos ACUM Prov'!AM12-'Casos ACUM Prov'!AL12</f>
        <v>1</v>
      </c>
      <c r="AN12">
        <f>+'Casos ACUM Prov'!AN12-'Casos ACUM Prov'!AM12</f>
        <v>4</v>
      </c>
      <c r="AO12">
        <f>+'Casos ACUM Prov'!AO12-'Casos ACUM Prov'!AN12</f>
        <v>0</v>
      </c>
      <c r="AP12">
        <f>+'Casos ACUM Prov'!AP12-'Casos ACUM Prov'!AO12</f>
        <v>10</v>
      </c>
      <c r="AQ12">
        <f>+'Casos ACUM Prov'!AQ12-'Casos ACUM Prov'!AP12</f>
        <v>0</v>
      </c>
      <c r="AR12">
        <f>+'Casos ACUM Prov'!AR12-'Casos ACUM Prov'!AQ12</f>
        <v>3</v>
      </c>
      <c r="AS12">
        <f>+'Casos ACUM Prov'!AS12-'Casos ACUM Prov'!AR12</f>
        <v>2</v>
      </c>
      <c r="AT12">
        <f>+'Casos ACUM Prov'!AT12-'Casos ACUM Prov'!AS12</f>
        <v>9</v>
      </c>
      <c r="AU12">
        <f>+'Casos ACUM Prov'!AU12-'Casos ACUM Prov'!AT12</f>
        <v>20</v>
      </c>
      <c r="AV12">
        <f>+'Casos ACUM Prov'!AV12-'Casos ACUM Prov'!AU12</f>
        <v>8</v>
      </c>
      <c r="AW12">
        <f>+'Casos ACUM Prov'!AW12-'Casos ACUM Prov'!AV12</f>
        <v>32</v>
      </c>
      <c r="AX12">
        <f>+'Casos ACUM Prov'!AX12-'Casos ACUM Prov'!AW12</f>
        <v>0</v>
      </c>
      <c r="AY12">
        <f>+'Casos ACUM Prov'!AY12-'Casos ACUM Prov'!AX12</f>
        <v>12</v>
      </c>
      <c r="AZ12">
        <f>+'Casos ACUM Prov'!AZ12-'Casos ACUM Prov'!AY12</f>
        <v>6</v>
      </c>
      <c r="BA12">
        <f>+'Casos ACUM Prov'!BA12-'Casos ACUM Prov'!AZ12</f>
        <v>4</v>
      </c>
      <c r="BB12">
        <f>+'Casos ACUM Prov'!BB12-'Casos ACUM Prov'!BA12</f>
        <v>9</v>
      </c>
      <c r="BC12">
        <f>+'Casos ACUM Prov'!BC12-'Casos ACUM Prov'!BB12</f>
        <v>1</v>
      </c>
      <c r="BD12">
        <f>+'Casos ACUM Prov'!BD12-'Casos ACUM Prov'!BC12</f>
        <v>5</v>
      </c>
      <c r="BE12">
        <f>+'Casos ACUM Prov'!BE12-'Casos ACUM Prov'!BD12</f>
        <v>30</v>
      </c>
      <c r="BF12">
        <f>+'Casos ACUM Prov'!BF12-'Casos ACUM Prov'!BE12</f>
        <v>3</v>
      </c>
      <c r="BG12">
        <f>+'Casos ACUM Prov'!BG12-'Casos ACUM Prov'!BF12</f>
        <v>12</v>
      </c>
      <c r="BH12">
        <f>+'Casos ACUM Prov'!BH12-'Casos ACUM Prov'!BG12</f>
        <v>2</v>
      </c>
      <c r="BI12">
        <f>+'Casos ACUM Prov'!BI12-'Casos ACUM Prov'!BH12</f>
        <v>0</v>
      </c>
      <c r="BJ12">
        <f>+'Casos ACUM Prov'!BJ12-'Casos ACUM Prov'!BI12</f>
        <v>4</v>
      </c>
      <c r="BK12">
        <f>+'Casos ACUM Prov'!BK12-'Casos ACUM Prov'!BJ12</f>
        <v>2</v>
      </c>
      <c r="BL12">
        <f>+'Casos ACUM Prov'!BL12-'Casos ACUM Prov'!BK12</f>
        <v>4</v>
      </c>
      <c r="BM12">
        <f>+'Casos ACUM Prov'!BM12-'Casos ACUM Prov'!BL12</f>
        <v>15</v>
      </c>
      <c r="BN12">
        <f>+'Casos ACUM Prov'!BN12-'Casos ACUM Prov'!BM12</f>
        <v>6</v>
      </c>
      <c r="BO12">
        <f>+'Casos ACUM Prov'!BO12-'Casos ACUM Prov'!BN12</f>
        <v>1</v>
      </c>
      <c r="BP12">
        <f>+'Casos ACUM Prov'!BP12-'Casos ACUM Prov'!BO12</f>
        <v>2</v>
      </c>
      <c r="BQ12">
        <f>+'Casos ACUM Prov'!BQ12-'Casos ACUM Prov'!BP12</f>
        <v>6</v>
      </c>
      <c r="BR12">
        <f>+'Casos ACUM Prov'!BR12-'Casos ACUM Prov'!BQ12</f>
        <v>2</v>
      </c>
      <c r="BS12">
        <f>+'Casos ACUM Prov'!BS12-'Casos ACUM Prov'!BR12</f>
        <v>15</v>
      </c>
      <c r="BT12">
        <f>+'Casos ACUM Prov'!BT12-'Casos ACUM Prov'!BS12</f>
        <v>1</v>
      </c>
      <c r="BU12">
        <f>+'Casos ACUM Prov'!BU12-'Casos ACUM Prov'!BT12</f>
        <v>2</v>
      </c>
      <c r="BV12">
        <f>+'Casos ACUM Prov'!BV12-'Casos ACUM Prov'!BU12</f>
        <v>7</v>
      </c>
      <c r="BW12">
        <f>+'Casos ACUM Prov'!BW12-'Casos ACUM Prov'!BV12</f>
        <v>8</v>
      </c>
      <c r="BX12">
        <f>+'Casos ACUM Prov'!BX12-'Casos ACUM Prov'!BW12</f>
        <v>1</v>
      </c>
      <c r="BY12">
        <f>+'Casos ACUM Prov'!BY12-'Casos ACUM Prov'!BX12</f>
        <v>0</v>
      </c>
      <c r="BZ12">
        <f>+'Casos ACUM Prov'!BZ12-'Casos ACUM Prov'!BY12</f>
        <v>7</v>
      </c>
      <c r="CA12">
        <f>+'Casos ACUM Prov'!CA12-'Casos ACUM Prov'!BZ12</f>
        <v>130</v>
      </c>
      <c r="CB12">
        <f>+'Casos ACUM Prov'!CB12-'Casos ACUM Prov'!CA12</f>
        <v>43</v>
      </c>
      <c r="CC12">
        <f>+'Casos ACUM Prov'!CC12-'Casos ACUM Prov'!CB12</f>
        <v>7</v>
      </c>
      <c r="CD12">
        <f>+'Casos ACUM Prov'!CD12-'Casos ACUM Prov'!CC12</f>
        <v>43</v>
      </c>
      <c r="CE12">
        <f>+'Casos ACUM Prov'!CE12-'Casos ACUM Prov'!CD12</f>
        <v>51</v>
      </c>
      <c r="CF12">
        <f>+'Casos ACUM Prov'!CF12-'Casos ACUM Prov'!CE12</f>
        <v>10</v>
      </c>
      <c r="CG12">
        <f>+'Casos ACUM Prov'!CG12-'Casos ACUM Prov'!CF12</f>
        <v>13</v>
      </c>
      <c r="CH12">
        <f>+'Casos ACUM Prov'!CH12-'Casos ACUM Prov'!CG12</f>
        <v>6</v>
      </c>
      <c r="CI12">
        <f>+'Casos ACUM Prov'!CI12-'Casos ACUM Prov'!CH12</f>
        <v>17</v>
      </c>
      <c r="CJ12">
        <f>+'Casos ACUM Prov'!CJ12-'Casos ACUM Prov'!CI12</f>
        <v>15</v>
      </c>
      <c r="CK12">
        <f>+'Casos ACUM Prov'!CK12-'Casos ACUM Prov'!CJ12</f>
        <v>8</v>
      </c>
      <c r="CL12">
        <f>+'Casos ACUM Prov'!CL12-'Casos ACUM Prov'!CK12</f>
        <v>18</v>
      </c>
      <c r="CM12">
        <f>+'Casos ACUM Prov'!CM12-'Casos ACUM Prov'!CL12</f>
        <v>13</v>
      </c>
      <c r="CN12">
        <f>+'Casos ACUM Prov'!CN12-'Casos ACUM Prov'!CM12</f>
        <v>2</v>
      </c>
      <c r="CO12">
        <f>+'Casos ACUM Prov'!CO12-'Casos ACUM Prov'!CN12</f>
        <v>26</v>
      </c>
      <c r="CP12">
        <f>+'Casos ACUM Prov'!CP12-'Casos ACUM Prov'!CO12</f>
        <v>7</v>
      </c>
      <c r="CQ12">
        <f>+'Casos ACUM Prov'!CQ12-'Casos ACUM Prov'!CP12</f>
        <v>2</v>
      </c>
      <c r="CR12">
        <f>+'Casos ACUM Prov'!CR12-'Casos ACUM Prov'!CQ12</f>
        <v>36</v>
      </c>
      <c r="CS12">
        <f>+'Casos ACUM Prov'!CS12-'Casos ACUM Prov'!CR12</f>
        <v>2</v>
      </c>
    </row>
    <row r="13" spans="1:119" x14ac:dyDescent="0.3">
      <c r="A13">
        <v>10</v>
      </c>
      <c r="B13" s="2" t="s">
        <v>149</v>
      </c>
      <c r="C13" s="4">
        <f t="shared" si="1"/>
        <v>248</v>
      </c>
      <c r="D13">
        <f>+'Casos ACUM Prov'!D16</f>
        <v>0</v>
      </c>
      <c r="E13">
        <f>+'Casos ACUM Prov'!E13-'Casos ACUM Prov'!D13</f>
        <v>0</v>
      </c>
      <c r="F13">
        <f>+'Casos ACUM Prov'!F13-'Casos ACUM Prov'!E13</f>
        <v>0</v>
      </c>
      <c r="G13">
        <f>+'Casos ACUM Prov'!G13-'Casos ACUM Prov'!F13</f>
        <v>0</v>
      </c>
      <c r="H13">
        <f>+'Casos ACUM Prov'!H13-'Casos ACUM Prov'!G13</f>
        <v>0</v>
      </c>
      <c r="I13">
        <f>+'Casos ACUM Prov'!I13-'Casos ACUM Prov'!H13</f>
        <v>0</v>
      </c>
      <c r="J13">
        <f>+'Casos ACUM Prov'!J13-'Casos ACUM Prov'!I13</f>
        <v>0</v>
      </c>
      <c r="K13">
        <f>+'Casos ACUM Prov'!K13-'Casos ACUM Prov'!J13</f>
        <v>0</v>
      </c>
      <c r="L13">
        <f>+'Casos ACUM Prov'!L13-'Casos ACUM Prov'!K13</f>
        <v>0</v>
      </c>
      <c r="M13">
        <f>+'Casos ACUM Prov'!M13-'Casos ACUM Prov'!L13</f>
        <v>0</v>
      </c>
      <c r="N13">
        <f>+'Casos ACUM Prov'!N13-'Casos ACUM Prov'!M13</f>
        <v>0</v>
      </c>
      <c r="O13">
        <f>+'Casos ACUM Prov'!O13-'Casos ACUM Prov'!N13</f>
        <v>0</v>
      </c>
      <c r="P13">
        <f>+'Casos ACUM Prov'!P13-'Casos ACUM Prov'!O13</f>
        <v>0</v>
      </c>
      <c r="Q13">
        <f>+'Casos ACUM Prov'!Q13-'Casos ACUM Prov'!P13</f>
        <v>0</v>
      </c>
      <c r="R13">
        <f>+'Casos ACUM Prov'!R13-'Casos ACUM Prov'!Q13</f>
        <v>0</v>
      </c>
      <c r="S13">
        <f>+'Casos ACUM Prov'!S13-'Casos ACUM Prov'!R13</f>
        <v>0</v>
      </c>
      <c r="T13">
        <f>+'Casos ACUM Prov'!T13-'Casos ACUM Prov'!S13</f>
        <v>0</v>
      </c>
      <c r="U13">
        <f>+'Casos ACUM Prov'!U13-'Casos ACUM Prov'!T13</f>
        <v>0</v>
      </c>
      <c r="V13">
        <f>+'Casos ACUM Prov'!V13-'Casos ACUM Prov'!U13</f>
        <v>0</v>
      </c>
      <c r="W13">
        <f>+'Casos ACUM Prov'!W13-'Casos ACUM Prov'!V13</f>
        <v>0</v>
      </c>
      <c r="X13">
        <f>+'Casos ACUM Prov'!X13-'Casos ACUM Prov'!W13</f>
        <v>0</v>
      </c>
      <c r="Y13">
        <f>+'Casos ACUM Prov'!Y13-'Casos ACUM Prov'!X13</f>
        <v>0</v>
      </c>
      <c r="Z13">
        <f>+'Casos ACUM Prov'!Z13-'Casos ACUM Prov'!Y13</f>
        <v>0</v>
      </c>
      <c r="AA13">
        <f>+'Casos ACUM Prov'!AA13-'Casos ACUM Prov'!Z13</f>
        <v>0</v>
      </c>
      <c r="AB13">
        <f>+'Casos ACUM Prov'!AB13-'Casos ACUM Prov'!AA13</f>
        <v>0</v>
      </c>
      <c r="AC13">
        <f>+'Casos ACUM Prov'!AC13-'Casos ACUM Prov'!AB13</f>
        <v>0</v>
      </c>
      <c r="AD13">
        <f>+'Casos ACUM Prov'!AD13-'Casos ACUM Prov'!AC13</f>
        <v>0</v>
      </c>
      <c r="AE13">
        <f>+'Casos ACUM Prov'!AE13-'Casos ACUM Prov'!AD13</f>
        <v>0</v>
      </c>
      <c r="AF13">
        <f>+'Casos ACUM Prov'!AF13-'Casos ACUM Prov'!AE13</f>
        <v>0</v>
      </c>
      <c r="AG13">
        <f>+'Casos ACUM Prov'!AG13-'Casos ACUM Prov'!AF13</f>
        <v>0</v>
      </c>
      <c r="AH13">
        <f>+'Casos ACUM Prov'!AH13-'Casos ACUM Prov'!AG13</f>
        <v>0</v>
      </c>
      <c r="AI13">
        <f>+'Casos ACUM Prov'!AI13-'Casos ACUM Prov'!AH13</f>
        <v>0</v>
      </c>
      <c r="AJ13">
        <f>+'Casos ACUM Prov'!AJ13-'Casos ACUM Prov'!AI13</f>
        <v>0</v>
      </c>
      <c r="AK13">
        <f>+'Casos ACUM Prov'!AK13-'Casos ACUM Prov'!AJ13</f>
        <v>0</v>
      </c>
      <c r="AL13">
        <f>+'Casos ACUM Prov'!AL13-'Casos ACUM Prov'!AK13</f>
        <v>18</v>
      </c>
      <c r="AM13">
        <f>+'Casos ACUM Prov'!AM13-'Casos ACUM Prov'!AL13</f>
        <v>0</v>
      </c>
      <c r="AN13">
        <f>+'Casos ACUM Prov'!AN13-'Casos ACUM Prov'!AM13</f>
        <v>5</v>
      </c>
      <c r="AO13">
        <f>+'Casos ACUM Prov'!AO13-'Casos ACUM Prov'!AN13</f>
        <v>6</v>
      </c>
      <c r="AP13">
        <f>+'Casos ACUM Prov'!AP13-'Casos ACUM Prov'!AO13</f>
        <v>0</v>
      </c>
      <c r="AQ13">
        <f>+'Casos ACUM Prov'!AQ13-'Casos ACUM Prov'!AP13</f>
        <v>0</v>
      </c>
      <c r="AR13">
        <f>+'Casos ACUM Prov'!AR13-'Casos ACUM Prov'!AQ13</f>
        <v>11</v>
      </c>
      <c r="AS13">
        <f>+'Casos ACUM Prov'!AS13-'Casos ACUM Prov'!AR13</f>
        <v>2</v>
      </c>
      <c r="AT13">
        <f>+'Casos ACUM Prov'!AT13-'Casos ACUM Prov'!AS13</f>
        <v>2</v>
      </c>
      <c r="AU13">
        <f>+'Casos ACUM Prov'!AU13-'Casos ACUM Prov'!AT13</f>
        <v>13</v>
      </c>
      <c r="AV13">
        <f>+'Casos ACUM Prov'!AV13-'Casos ACUM Prov'!AU13</f>
        <v>0</v>
      </c>
      <c r="AW13">
        <f>+'Casos ACUM Prov'!AW13-'Casos ACUM Prov'!AV13</f>
        <v>17</v>
      </c>
      <c r="AX13">
        <f>+'Casos ACUM Prov'!AX13-'Casos ACUM Prov'!AW13</f>
        <v>9</v>
      </c>
      <c r="AY13">
        <f>+'Casos ACUM Prov'!AY13-'Casos ACUM Prov'!AX13</f>
        <v>1</v>
      </c>
      <c r="AZ13">
        <f>+'Casos ACUM Prov'!AZ13-'Casos ACUM Prov'!AY13</f>
        <v>13</v>
      </c>
      <c r="BA13">
        <f>+'Casos ACUM Prov'!BA13-'Casos ACUM Prov'!AZ13</f>
        <v>2</v>
      </c>
      <c r="BB13">
        <f>+'Casos ACUM Prov'!BB13-'Casos ACUM Prov'!BA13</f>
        <v>7</v>
      </c>
      <c r="BC13">
        <f>+'Casos ACUM Prov'!BC13-'Casos ACUM Prov'!BB13</f>
        <v>25</v>
      </c>
      <c r="BD13">
        <f>+'Casos ACUM Prov'!BD13-'Casos ACUM Prov'!BC13</f>
        <v>7</v>
      </c>
      <c r="BE13">
        <f>+'Casos ACUM Prov'!BE13-'Casos ACUM Prov'!BD13</f>
        <v>13</v>
      </c>
      <c r="BF13">
        <f>+'Casos ACUM Prov'!BF13-'Casos ACUM Prov'!BE13</f>
        <v>0</v>
      </c>
      <c r="BG13">
        <f>+'Casos ACUM Prov'!BG13-'Casos ACUM Prov'!BF13</f>
        <v>13</v>
      </c>
      <c r="BH13">
        <f>+'Casos ACUM Prov'!BH13-'Casos ACUM Prov'!BG13</f>
        <v>1</v>
      </c>
      <c r="BI13">
        <f>+'Casos ACUM Prov'!BI13-'Casos ACUM Prov'!BH13</f>
        <v>12</v>
      </c>
      <c r="BJ13">
        <f>+'Casos ACUM Prov'!BJ13-'Casos ACUM Prov'!BI13</f>
        <v>1</v>
      </c>
      <c r="BK13">
        <f>+'Casos ACUM Prov'!BK13-'Casos ACUM Prov'!BJ13</f>
        <v>2</v>
      </c>
      <c r="BL13">
        <f>+'Casos ACUM Prov'!BL13-'Casos ACUM Prov'!BK13</f>
        <v>7</v>
      </c>
      <c r="BM13">
        <f>+'Casos ACUM Prov'!BM13-'Casos ACUM Prov'!BL13</f>
        <v>6</v>
      </c>
      <c r="BN13">
        <f>+'Casos ACUM Prov'!BN13-'Casos ACUM Prov'!BM13</f>
        <v>3</v>
      </c>
      <c r="BO13">
        <f>+'Casos ACUM Prov'!BO13-'Casos ACUM Prov'!BN13</f>
        <v>0</v>
      </c>
      <c r="BP13">
        <f>+'Casos ACUM Prov'!BP13-'Casos ACUM Prov'!BO13</f>
        <v>6</v>
      </c>
      <c r="BQ13">
        <f>+'Casos ACUM Prov'!BQ13-'Casos ACUM Prov'!BP13</f>
        <v>3</v>
      </c>
      <c r="BR13">
        <f>+'Casos ACUM Prov'!BR13-'Casos ACUM Prov'!BQ13</f>
        <v>2</v>
      </c>
      <c r="BS13">
        <f>+'Casos ACUM Prov'!BS13-'Casos ACUM Prov'!BR13</f>
        <v>8</v>
      </c>
      <c r="BT13">
        <f>+'Casos ACUM Prov'!BT13-'Casos ACUM Prov'!BS13</f>
        <v>5</v>
      </c>
      <c r="BU13">
        <f>+'Casos ACUM Prov'!BU13-'Casos ACUM Prov'!BT13</f>
        <v>1</v>
      </c>
      <c r="BV13">
        <f>+'Casos ACUM Prov'!BV13-'Casos ACUM Prov'!BU13</f>
        <v>0</v>
      </c>
      <c r="BW13">
        <f>+'Casos ACUM Prov'!BW13-'Casos ACUM Prov'!BV13</f>
        <v>4</v>
      </c>
      <c r="BX13">
        <f>+'Casos ACUM Prov'!BX13-'Casos ACUM Prov'!BW13</f>
        <v>2</v>
      </c>
      <c r="BY13">
        <f>+'Casos ACUM Prov'!BY13-'Casos ACUM Prov'!BX13</f>
        <v>0</v>
      </c>
      <c r="BZ13">
        <f>+'Casos ACUM Prov'!BZ13-'Casos ACUM Prov'!BY13</f>
        <v>0</v>
      </c>
      <c r="CA13">
        <f>+'Casos ACUM Prov'!CA13-'Casos ACUM Prov'!BZ13</f>
        <v>3</v>
      </c>
      <c r="CB13">
        <f>+'Casos ACUM Prov'!CB13-'Casos ACUM Prov'!CA13</f>
        <v>0</v>
      </c>
      <c r="CC13">
        <f>+'Casos ACUM Prov'!CC13-'Casos ACUM Prov'!CB13</f>
        <v>1</v>
      </c>
      <c r="CD13">
        <f>+'Casos ACUM Prov'!CD13-'Casos ACUM Prov'!CC13</f>
        <v>0</v>
      </c>
      <c r="CE13">
        <f>+'Casos ACUM Prov'!CE13-'Casos ACUM Prov'!CD13</f>
        <v>0</v>
      </c>
      <c r="CF13">
        <f>+'Casos ACUM Prov'!CF13-'Casos ACUM Prov'!CE13</f>
        <v>2</v>
      </c>
      <c r="CG13">
        <f>+'Casos ACUM Prov'!CG13-'Casos ACUM Prov'!CF13</f>
        <v>28</v>
      </c>
      <c r="CH13">
        <f>+'Casos ACUM Prov'!CH13-'Casos ACUM Prov'!CG13</f>
        <v>-28</v>
      </c>
      <c r="CI13">
        <f>+'Casos ACUM Prov'!CI13-'Casos ACUM Prov'!CH13</f>
        <v>3</v>
      </c>
      <c r="CJ13">
        <f>+'Casos ACUM Prov'!CJ13-'Casos ACUM Prov'!CI13</f>
        <v>-1</v>
      </c>
      <c r="CK13">
        <f>+'Casos ACUM Prov'!CK13-'Casos ACUM Prov'!CJ13</f>
        <v>4</v>
      </c>
      <c r="CL13">
        <f>+'Casos ACUM Prov'!CL13-'Casos ACUM Prov'!CK13</f>
        <v>5</v>
      </c>
      <c r="CM13">
        <f>+'Casos ACUM Prov'!CM13-'Casos ACUM Prov'!CL13</f>
        <v>0</v>
      </c>
      <c r="CN13">
        <f>+'Casos ACUM Prov'!CN13-'Casos ACUM Prov'!CM13</f>
        <v>3</v>
      </c>
      <c r="CO13">
        <f>+'Casos ACUM Prov'!CO13-'Casos ACUM Prov'!CN13</f>
        <v>2</v>
      </c>
      <c r="CP13">
        <f>+'Casos ACUM Prov'!CP13-'Casos ACUM Prov'!CO13</f>
        <v>0</v>
      </c>
      <c r="CQ13">
        <f>+'Casos ACUM Prov'!CQ13-'Casos ACUM Prov'!CP13</f>
        <v>0</v>
      </c>
      <c r="CR13">
        <f>+'Casos ACUM Prov'!CR13-'Casos ACUM Prov'!CQ13</f>
        <v>0</v>
      </c>
      <c r="CS13">
        <f>+'Casos ACUM Prov'!CS13-'Casos ACUM Prov'!CR13</f>
        <v>-1</v>
      </c>
    </row>
    <row r="14" spans="1:119" ht="24" x14ac:dyDescent="0.3">
      <c r="A14">
        <v>11</v>
      </c>
      <c r="B14" s="2" t="s">
        <v>188</v>
      </c>
      <c r="C14" s="4">
        <f t="shared" si="1"/>
        <v>0</v>
      </c>
      <c r="D14">
        <f>+'Casos ACUM Prov'!D17</f>
        <v>0</v>
      </c>
      <c r="E14">
        <f>+'Casos ACUM Prov'!E14-'Casos ACUM Prov'!D14</f>
        <v>0</v>
      </c>
      <c r="F14">
        <f>+'Casos ACUM Prov'!F14-'Casos ACUM Prov'!E14</f>
        <v>0</v>
      </c>
      <c r="G14">
        <f>+'Casos ACUM Prov'!G14-'Casos ACUM Prov'!F14</f>
        <v>0</v>
      </c>
      <c r="H14">
        <f>+'Casos ACUM Prov'!H14-'Casos ACUM Prov'!G14</f>
        <v>0</v>
      </c>
      <c r="I14">
        <f>+'Casos ACUM Prov'!I14-'Casos ACUM Prov'!H14</f>
        <v>0</v>
      </c>
      <c r="J14">
        <f>+'Casos ACUM Prov'!J14-'Casos ACUM Prov'!I14</f>
        <v>0</v>
      </c>
      <c r="K14">
        <f>+'Casos ACUM Prov'!K14-'Casos ACUM Prov'!J14</f>
        <v>0</v>
      </c>
      <c r="L14">
        <f>+'Casos ACUM Prov'!L14-'Casos ACUM Prov'!K14</f>
        <v>0</v>
      </c>
      <c r="M14">
        <f>+'Casos ACUM Prov'!M14-'Casos ACUM Prov'!L14</f>
        <v>0</v>
      </c>
      <c r="N14">
        <f>+'Casos ACUM Prov'!N14-'Casos ACUM Prov'!M14</f>
        <v>0</v>
      </c>
      <c r="O14">
        <f>+'Casos ACUM Prov'!O14-'Casos ACUM Prov'!N14</f>
        <v>0</v>
      </c>
      <c r="P14">
        <f>+'Casos ACUM Prov'!P14-'Casos ACUM Prov'!O14</f>
        <v>0</v>
      </c>
      <c r="Q14">
        <f>+'Casos ACUM Prov'!Q14-'Casos ACUM Prov'!P14</f>
        <v>0</v>
      </c>
      <c r="R14">
        <f>+'Casos ACUM Prov'!R14-'Casos ACUM Prov'!Q14</f>
        <v>0</v>
      </c>
      <c r="S14">
        <f>+'Casos ACUM Prov'!S14-'Casos ACUM Prov'!R14</f>
        <v>0</v>
      </c>
      <c r="T14">
        <f>+'Casos ACUM Prov'!T14-'Casos ACUM Prov'!S14</f>
        <v>0</v>
      </c>
      <c r="U14">
        <f>+'Casos ACUM Prov'!U14-'Casos ACUM Prov'!T14</f>
        <v>0</v>
      </c>
      <c r="V14">
        <f>+'Casos ACUM Prov'!V14-'Casos ACUM Prov'!U14</f>
        <v>0</v>
      </c>
      <c r="W14">
        <f>+'Casos ACUM Prov'!W14-'Casos ACUM Prov'!V14</f>
        <v>0</v>
      </c>
      <c r="X14">
        <f>+'Casos ACUM Prov'!X14-'Casos ACUM Prov'!W14</f>
        <v>0</v>
      </c>
      <c r="Y14">
        <f>+'Casos ACUM Prov'!Y14-'Casos ACUM Prov'!X14</f>
        <v>0</v>
      </c>
      <c r="Z14">
        <f>+'Casos ACUM Prov'!Z14-'Casos ACUM Prov'!Y14</f>
        <v>0</v>
      </c>
      <c r="AA14">
        <f>+'Casos ACUM Prov'!AA14-'Casos ACUM Prov'!Z14</f>
        <v>0</v>
      </c>
      <c r="AB14">
        <f>+'Casos ACUM Prov'!AB14-'Casos ACUM Prov'!AA14</f>
        <v>0</v>
      </c>
      <c r="AC14">
        <f>+'Casos ACUM Prov'!AC14-'Casos ACUM Prov'!AB14</f>
        <v>0</v>
      </c>
      <c r="AD14">
        <f>+'Casos ACUM Prov'!AD14-'Casos ACUM Prov'!AC14</f>
        <v>0</v>
      </c>
      <c r="AE14">
        <f>+'Casos ACUM Prov'!AE14-'Casos ACUM Prov'!AD14</f>
        <v>0</v>
      </c>
      <c r="AF14">
        <f>+'Casos ACUM Prov'!AF14-'Casos ACUM Prov'!AE14</f>
        <v>0</v>
      </c>
      <c r="AG14">
        <f>+'Casos ACUM Prov'!AG14-'Casos ACUM Prov'!AF14</f>
        <v>0</v>
      </c>
      <c r="AH14">
        <f>+'Casos ACUM Prov'!AH14-'Casos ACUM Prov'!AG14</f>
        <v>0</v>
      </c>
      <c r="AI14">
        <f>+'Casos ACUM Prov'!AI14-'Casos ACUM Prov'!AH14</f>
        <v>0</v>
      </c>
      <c r="AJ14">
        <f>+'Casos ACUM Prov'!AJ14-'Casos ACUM Prov'!AI14</f>
        <v>0</v>
      </c>
      <c r="AK14">
        <f>+'Casos ACUM Prov'!AK14-'Casos ACUM Prov'!AJ14</f>
        <v>0</v>
      </c>
      <c r="AL14">
        <f>+'Casos ACUM Prov'!AL14-'Casos ACUM Prov'!AK14</f>
        <v>0</v>
      </c>
      <c r="AM14">
        <f>+'Casos ACUM Prov'!AM14-'Casos ACUM Prov'!AL14</f>
        <v>0</v>
      </c>
      <c r="AN14">
        <f>+'Casos ACUM Prov'!AN14-'Casos ACUM Prov'!AM14</f>
        <v>0</v>
      </c>
      <c r="AO14">
        <f>+'Casos ACUM Prov'!AO14-'Casos ACUM Prov'!AN14</f>
        <v>0</v>
      </c>
      <c r="AP14">
        <f>+'Casos ACUM Prov'!AP14-'Casos ACUM Prov'!AO14</f>
        <v>0</v>
      </c>
      <c r="AQ14">
        <f>+'Casos ACUM Prov'!AQ14-'Casos ACUM Prov'!AP14</f>
        <v>0</v>
      </c>
      <c r="AR14">
        <f>+'Casos ACUM Prov'!AR14-'Casos ACUM Prov'!AQ14</f>
        <v>0</v>
      </c>
      <c r="AS14">
        <f>+'Casos ACUM Prov'!AS14-'Casos ACUM Prov'!AR14</f>
        <v>0</v>
      </c>
      <c r="AT14">
        <f>+'Casos ACUM Prov'!AT14-'Casos ACUM Prov'!AS14</f>
        <v>0</v>
      </c>
      <c r="AU14">
        <f>+'Casos ACUM Prov'!AU14-'Casos ACUM Prov'!AT14</f>
        <v>0</v>
      </c>
      <c r="AV14">
        <f>+'Casos ACUM Prov'!AV14-'Casos ACUM Prov'!AU14</f>
        <v>0</v>
      </c>
      <c r="AW14">
        <f>+'Casos ACUM Prov'!AW14-'Casos ACUM Prov'!AV14</f>
        <v>0</v>
      </c>
      <c r="AX14">
        <f>+'Casos ACUM Prov'!AX14-'Casos ACUM Prov'!AW14</f>
        <v>0</v>
      </c>
      <c r="AY14">
        <f>+'Casos ACUM Prov'!AY14-'Casos ACUM Prov'!AX14</f>
        <v>0</v>
      </c>
      <c r="AZ14">
        <f>+'Casos ACUM Prov'!AZ14-'Casos ACUM Prov'!AY14</f>
        <v>0</v>
      </c>
      <c r="BA14">
        <f>+'Casos ACUM Prov'!BA14-'Casos ACUM Prov'!AZ14</f>
        <v>0</v>
      </c>
      <c r="BB14">
        <f>+'Casos ACUM Prov'!BB14-'Casos ACUM Prov'!BA14</f>
        <v>0</v>
      </c>
      <c r="BC14">
        <f>+'Casos ACUM Prov'!BC14-'Casos ACUM Prov'!BB14</f>
        <v>0</v>
      </c>
      <c r="BD14">
        <f>+'Casos ACUM Prov'!BD14-'Casos ACUM Prov'!BC14</f>
        <v>0</v>
      </c>
      <c r="BE14">
        <f>+'Casos ACUM Prov'!BE14-'Casos ACUM Prov'!BD14</f>
        <v>0</v>
      </c>
      <c r="BF14">
        <f>+'Casos ACUM Prov'!BF14-'Casos ACUM Prov'!BE14</f>
        <v>0</v>
      </c>
      <c r="BG14">
        <f>+'Casos ACUM Prov'!BG14-'Casos ACUM Prov'!BF14</f>
        <v>0</v>
      </c>
      <c r="BH14">
        <f>+'Casos ACUM Prov'!BH14-'Casos ACUM Prov'!BG14</f>
        <v>0</v>
      </c>
      <c r="BI14">
        <f>+'Casos ACUM Prov'!BI14-'Casos ACUM Prov'!BH14</f>
        <v>0</v>
      </c>
      <c r="BJ14">
        <f>+'Casos ACUM Prov'!BJ14-'Casos ACUM Prov'!BI14</f>
        <v>0</v>
      </c>
      <c r="BK14">
        <f>+'Casos ACUM Prov'!BK14-'Casos ACUM Prov'!BJ14</f>
        <v>0</v>
      </c>
      <c r="BL14">
        <f>+'Casos ACUM Prov'!BL14-'Casos ACUM Prov'!BK14</f>
        <v>0</v>
      </c>
      <c r="BM14">
        <f>+'Casos ACUM Prov'!BM14-'Casos ACUM Prov'!BL14</f>
        <v>0</v>
      </c>
      <c r="BN14">
        <f>+'Casos ACUM Prov'!BN14-'Casos ACUM Prov'!BM14</f>
        <v>0</v>
      </c>
      <c r="BO14">
        <f>+'Casos ACUM Prov'!BO14-'Casos ACUM Prov'!BN14</f>
        <v>0</v>
      </c>
      <c r="BP14">
        <f>+'Casos ACUM Prov'!BP14-'Casos ACUM Prov'!BO14</f>
        <v>0</v>
      </c>
      <c r="BQ14">
        <f>+'Casos ACUM Prov'!BQ14-'Casos ACUM Prov'!BP14</f>
        <v>0</v>
      </c>
      <c r="BR14">
        <f>+'Casos ACUM Prov'!BR14-'Casos ACUM Prov'!BQ14</f>
        <v>0</v>
      </c>
      <c r="BS14">
        <f>+'Casos ACUM Prov'!BS14-'Casos ACUM Prov'!BR14</f>
        <v>0</v>
      </c>
      <c r="BT14">
        <f>+'Casos ACUM Prov'!BT14-'Casos ACUM Prov'!BS14</f>
        <v>0</v>
      </c>
      <c r="BU14">
        <f>+'Casos ACUM Prov'!BU14-'Casos ACUM Prov'!BT14</f>
        <v>0</v>
      </c>
      <c r="BV14">
        <f>+'Casos ACUM Prov'!BV14-'Casos ACUM Prov'!BU14</f>
        <v>0</v>
      </c>
      <c r="BW14">
        <f>+'Casos ACUM Prov'!BW14-'Casos ACUM Prov'!BV14</f>
        <v>0</v>
      </c>
      <c r="BX14">
        <f>+'Casos ACUM Prov'!BX14-'Casos ACUM Prov'!BW14</f>
        <v>0</v>
      </c>
      <c r="BY14">
        <f>+'Casos ACUM Prov'!BY14-'Casos ACUM Prov'!BX14</f>
        <v>0</v>
      </c>
      <c r="BZ14">
        <f>+'Casos ACUM Prov'!BZ14-'Casos ACUM Prov'!BY14</f>
        <v>0</v>
      </c>
      <c r="CA14">
        <f>+'Casos ACUM Prov'!CA14-'Casos ACUM Prov'!BZ14</f>
        <v>0</v>
      </c>
      <c r="CB14">
        <f>+'Casos ACUM Prov'!CB14-'Casos ACUM Prov'!CA14</f>
        <v>0</v>
      </c>
      <c r="CC14">
        <f>+'Casos ACUM Prov'!CC14-'Casos ACUM Prov'!CB14</f>
        <v>0</v>
      </c>
      <c r="CD14">
        <f>+'Casos ACUM Prov'!CD14-'Casos ACUM Prov'!CC14</f>
        <v>0</v>
      </c>
      <c r="CE14">
        <f>+'Casos ACUM Prov'!CE14-'Casos ACUM Prov'!CD14</f>
        <v>0</v>
      </c>
      <c r="CF14">
        <f>+'Casos ACUM Prov'!CF14-'Casos ACUM Prov'!CE14</f>
        <v>0</v>
      </c>
      <c r="CG14">
        <f>+'Casos ACUM Prov'!CG14-'Casos ACUM Prov'!CF14</f>
        <v>0</v>
      </c>
      <c r="CH14">
        <f>+'Casos ACUM Prov'!CH14-'Casos ACUM Prov'!CG14</f>
        <v>0</v>
      </c>
      <c r="CI14">
        <f>+'Casos ACUM Prov'!CI14-'Casos ACUM Prov'!CH14</f>
        <v>0</v>
      </c>
      <c r="CJ14">
        <f>+'Casos ACUM Prov'!CJ14-'Casos ACUM Prov'!CI14</f>
        <v>0</v>
      </c>
      <c r="CK14">
        <f>+'Casos ACUM Prov'!CK14-'Casos ACUM Prov'!CJ14</f>
        <v>0</v>
      </c>
      <c r="CL14">
        <f>+'Casos ACUM Prov'!CL14-'Casos ACUM Prov'!CK14</f>
        <v>0</v>
      </c>
      <c r="CM14">
        <f>+'Casos ACUM Prov'!CM14-'Casos ACUM Prov'!CL14</f>
        <v>0</v>
      </c>
      <c r="CN14">
        <f>+'Casos ACUM Prov'!CN14-'Casos ACUM Prov'!CM14</f>
        <v>0</v>
      </c>
      <c r="CO14">
        <f>+'Casos ACUM Prov'!CO14-'Casos ACUM Prov'!CN14</f>
        <v>0</v>
      </c>
      <c r="CP14">
        <f>+'Casos ACUM Prov'!CP14-'Casos ACUM Prov'!CO14</f>
        <v>0</v>
      </c>
      <c r="CQ14">
        <f>+'Casos ACUM Prov'!CQ14-'Casos ACUM Prov'!CP14</f>
        <v>0</v>
      </c>
      <c r="CR14">
        <f>+'Casos ACUM Prov'!CR14-'Casos ACUM Prov'!CQ14</f>
        <v>0</v>
      </c>
      <c r="CS14">
        <f>+'Casos ACUM Prov'!CS14-'Casos ACUM Prov'!CR14</f>
        <v>0</v>
      </c>
    </row>
    <row r="15" spans="1:119" x14ac:dyDescent="0.3">
      <c r="A15">
        <v>12</v>
      </c>
      <c r="B15" s="2" t="s">
        <v>191</v>
      </c>
      <c r="C15" s="4">
        <f t="shared" si="1"/>
        <v>125</v>
      </c>
      <c r="D15">
        <f>+'Casos ACUM Prov'!D18</f>
        <v>0</v>
      </c>
      <c r="E15">
        <f>+'Casos ACUM Prov'!E15-'Casos ACUM Prov'!D15</f>
        <v>0</v>
      </c>
      <c r="F15">
        <f>+'Casos ACUM Prov'!F15-'Casos ACUM Prov'!E15</f>
        <v>0</v>
      </c>
      <c r="G15">
        <f>+'Casos ACUM Prov'!G15-'Casos ACUM Prov'!F15</f>
        <v>0</v>
      </c>
      <c r="H15">
        <f>+'Casos ACUM Prov'!H15-'Casos ACUM Prov'!G15</f>
        <v>0</v>
      </c>
      <c r="I15">
        <f>+'Casos ACUM Prov'!I15-'Casos ACUM Prov'!H15</f>
        <v>0</v>
      </c>
      <c r="J15">
        <f>+'Casos ACUM Prov'!J15-'Casos ACUM Prov'!I15</f>
        <v>0</v>
      </c>
      <c r="K15">
        <f>+'Casos ACUM Prov'!K15-'Casos ACUM Prov'!J15</f>
        <v>0</v>
      </c>
      <c r="L15">
        <f>+'Casos ACUM Prov'!L15-'Casos ACUM Prov'!K15</f>
        <v>0</v>
      </c>
      <c r="M15">
        <f>+'Casos ACUM Prov'!M15-'Casos ACUM Prov'!L15</f>
        <v>0</v>
      </c>
      <c r="N15">
        <f>+'Casos ACUM Prov'!N15-'Casos ACUM Prov'!M15</f>
        <v>0</v>
      </c>
      <c r="O15">
        <f>+'Casos ACUM Prov'!O15-'Casos ACUM Prov'!N15</f>
        <v>0</v>
      </c>
      <c r="P15">
        <f>+'Casos ACUM Prov'!P15-'Casos ACUM Prov'!O15</f>
        <v>0</v>
      </c>
      <c r="Q15">
        <f>+'Casos ACUM Prov'!Q15-'Casos ACUM Prov'!P15</f>
        <v>0</v>
      </c>
      <c r="R15">
        <f>+'Casos ACUM Prov'!R15-'Casos ACUM Prov'!Q15</f>
        <v>0</v>
      </c>
      <c r="S15">
        <f>+'Casos ACUM Prov'!S15-'Casos ACUM Prov'!R15</f>
        <v>0</v>
      </c>
      <c r="T15">
        <f>+'Casos ACUM Prov'!T15-'Casos ACUM Prov'!S15</f>
        <v>0</v>
      </c>
      <c r="U15">
        <f>+'Casos ACUM Prov'!U15-'Casos ACUM Prov'!T15</f>
        <v>0</v>
      </c>
      <c r="V15">
        <f>+'Casos ACUM Prov'!V15-'Casos ACUM Prov'!U15</f>
        <v>0</v>
      </c>
      <c r="W15">
        <f>+'Casos ACUM Prov'!W15-'Casos ACUM Prov'!V15</f>
        <v>0</v>
      </c>
      <c r="X15">
        <f>+'Casos ACUM Prov'!X15-'Casos ACUM Prov'!W15</f>
        <v>0</v>
      </c>
      <c r="Y15">
        <f>+'Casos ACUM Prov'!Y15-'Casos ACUM Prov'!X15</f>
        <v>0</v>
      </c>
      <c r="Z15">
        <f>+'Casos ACUM Prov'!Z15-'Casos ACUM Prov'!Y15</f>
        <v>0</v>
      </c>
      <c r="AA15">
        <f>+'Casos ACUM Prov'!AA15-'Casos ACUM Prov'!Z15</f>
        <v>0</v>
      </c>
      <c r="AB15">
        <f>+'Casos ACUM Prov'!AB15-'Casos ACUM Prov'!AA15</f>
        <v>0</v>
      </c>
      <c r="AC15">
        <f>+'Casos ACUM Prov'!AC15-'Casos ACUM Prov'!AB15</f>
        <v>0</v>
      </c>
      <c r="AD15">
        <f>+'Casos ACUM Prov'!AD15-'Casos ACUM Prov'!AC15</f>
        <v>0</v>
      </c>
      <c r="AE15">
        <f>+'Casos ACUM Prov'!AE15-'Casos ACUM Prov'!AD15</f>
        <v>0</v>
      </c>
      <c r="AF15">
        <f>+'Casos ACUM Prov'!AF15-'Casos ACUM Prov'!AE15</f>
        <v>0</v>
      </c>
      <c r="AG15">
        <f>+'Casos ACUM Prov'!AG15-'Casos ACUM Prov'!AF15</f>
        <v>0</v>
      </c>
      <c r="AH15">
        <f>+'Casos ACUM Prov'!AH15-'Casos ACUM Prov'!AG15</f>
        <v>0</v>
      </c>
      <c r="AI15">
        <f>+'Casos ACUM Prov'!AI15-'Casos ACUM Prov'!AH15</f>
        <v>0</v>
      </c>
      <c r="AJ15">
        <f>+'Casos ACUM Prov'!AJ15-'Casos ACUM Prov'!AI15</f>
        <v>0</v>
      </c>
      <c r="AK15">
        <f>+'Casos ACUM Prov'!AK15-'Casos ACUM Prov'!AJ15</f>
        <v>0</v>
      </c>
      <c r="AL15">
        <f>+'Casos ACUM Prov'!AL15-'Casos ACUM Prov'!AK15</f>
        <v>2</v>
      </c>
      <c r="AM15">
        <f>+'Casos ACUM Prov'!AM15-'Casos ACUM Prov'!AL15</f>
        <v>0</v>
      </c>
      <c r="AN15">
        <f>+'Casos ACUM Prov'!AN15-'Casos ACUM Prov'!AM15</f>
        <v>0</v>
      </c>
      <c r="AO15">
        <f>+'Casos ACUM Prov'!AO15-'Casos ACUM Prov'!AN15</f>
        <v>0</v>
      </c>
      <c r="AP15">
        <f>+'Casos ACUM Prov'!AP15-'Casos ACUM Prov'!AO15</f>
        <v>0</v>
      </c>
      <c r="AQ15">
        <f>+'Casos ACUM Prov'!AQ15-'Casos ACUM Prov'!AP15</f>
        <v>0</v>
      </c>
      <c r="AR15">
        <f>+'Casos ACUM Prov'!AR15-'Casos ACUM Prov'!AQ15</f>
        <v>0</v>
      </c>
      <c r="AS15">
        <f>+'Casos ACUM Prov'!AS15-'Casos ACUM Prov'!AR15</f>
        <v>0</v>
      </c>
      <c r="AT15">
        <f>+'Casos ACUM Prov'!AT15-'Casos ACUM Prov'!AS15</f>
        <v>0</v>
      </c>
      <c r="AU15">
        <f>+'Casos ACUM Prov'!AU15-'Casos ACUM Prov'!AT15</f>
        <v>1</v>
      </c>
      <c r="AV15">
        <f>+'Casos ACUM Prov'!AV15-'Casos ACUM Prov'!AU15</f>
        <v>0</v>
      </c>
      <c r="AW15">
        <f>+'Casos ACUM Prov'!AW15-'Casos ACUM Prov'!AV15</f>
        <v>2</v>
      </c>
      <c r="AX15">
        <f>+'Casos ACUM Prov'!AX15-'Casos ACUM Prov'!AW15</f>
        <v>0</v>
      </c>
      <c r="AY15">
        <f>+'Casos ACUM Prov'!AY15-'Casos ACUM Prov'!AX15</f>
        <v>4</v>
      </c>
      <c r="AZ15">
        <f>+'Casos ACUM Prov'!AZ15-'Casos ACUM Prov'!AY15</f>
        <v>0</v>
      </c>
      <c r="BA15">
        <f>+'Casos ACUM Prov'!BA15-'Casos ACUM Prov'!AZ15</f>
        <v>0</v>
      </c>
      <c r="BB15">
        <f>+'Casos ACUM Prov'!BB15-'Casos ACUM Prov'!BA15</f>
        <v>4</v>
      </c>
      <c r="BC15">
        <f>+'Casos ACUM Prov'!BC15-'Casos ACUM Prov'!BB15</f>
        <v>-1</v>
      </c>
      <c r="BD15">
        <f>+'Casos ACUM Prov'!BD15-'Casos ACUM Prov'!BC15</f>
        <v>0</v>
      </c>
      <c r="BE15">
        <f>+'Casos ACUM Prov'!BE15-'Casos ACUM Prov'!BD15</f>
        <v>2</v>
      </c>
      <c r="BF15">
        <f>+'Casos ACUM Prov'!BF15-'Casos ACUM Prov'!BE15</f>
        <v>0</v>
      </c>
      <c r="BG15">
        <f>+'Casos ACUM Prov'!BG15-'Casos ACUM Prov'!BF15</f>
        <v>8</v>
      </c>
      <c r="BH15">
        <f>+'Casos ACUM Prov'!BH15-'Casos ACUM Prov'!BG15</f>
        <v>12</v>
      </c>
      <c r="BI15">
        <f>+'Casos ACUM Prov'!BI15-'Casos ACUM Prov'!BH15</f>
        <v>6</v>
      </c>
      <c r="BJ15">
        <f>+'Casos ACUM Prov'!BJ15-'Casos ACUM Prov'!BI15</f>
        <v>9</v>
      </c>
      <c r="BK15">
        <f>+'Casos ACUM Prov'!BK15-'Casos ACUM Prov'!BJ15</f>
        <v>0</v>
      </c>
      <c r="BL15">
        <f>+'Casos ACUM Prov'!BL15-'Casos ACUM Prov'!BK15</f>
        <v>11</v>
      </c>
      <c r="BM15">
        <f>+'Casos ACUM Prov'!BM15-'Casos ACUM Prov'!BL15</f>
        <v>0</v>
      </c>
      <c r="BN15">
        <f>+'Casos ACUM Prov'!BN15-'Casos ACUM Prov'!BM15</f>
        <v>3</v>
      </c>
      <c r="BO15">
        <f>+'Casos ACUM Prov'!BO15-'Casos ACUM Prov'!BN15</f>
        <v>6</v>
      </c>
      <c r="BP15">
        <f>+'Casos ACUM Prov'!BP15-'Casos ACUM Prov'!BO15</f>
        <v>0</v>
      </c>
      <c r="BQ15">
        <f>+'Casos ACUM Prov'!BQ15-'Casos ACUM Prov'!BP15</f>
        <v>1</v>
      </c>
      <c r="BR15">
        <f>+'Casos ACUM Prov'!BR15-'Casos ACUM Prov'!BQ15</f>
        <v>1</v>
      </c>
      <c r="BS15">
        <f>+'Casos ACUM Prov'!BS15-'Casos ACUM Prov'!BR15</f>
        <v>1</v>
      </c>
      <c r="BT15">
        <f>+'Casos ACUM Prov'!BT15-'Casos ACUM Prov'!BS15</f>
        <v>3</v>
      </c>
      <c r="BU15">
        <f>+'Casos ACUM Prov'!BU15-'Casos ACUM Prov'!BT15</f>
        <v>1</v>
      </c>
      <c r="BV15">
        <f>+'Casos ACUM Prov'!BV15-'Casos ACUM Prov'!BU15</f>
        <v>1</v>
      </c>
      <c r="BW15">
        <f>+'Casos ACUM Prov'!BW15-'Casos ACUM Prov'!BV15</f>
        <v>2</v>
      </c>
      <c r="BX15">
        <f>+'Casos ACUM Prov'!BX15-'Casos ACUM Prov'!BW15</f>
        <v>0</v>
      </c>
      <c r="BY15">
        <f>+'Casos ACUM Prov'!BY15-'Casos ACUM Prov'!BX15</f>
        <v>0</v>
      </c>
      <c r="BZ15">
        <f>+'Casos ACUM Prov'!BZ15-'Casos ACUM Prov'!BY15</f>
        <v>0</v>
      </c>
      <c r="CA15">
        <f>+'Casos ACUM Prov'!CA15-'Casos ACUM Prov'!BZ15</f>
        <v>0</v>
      </c>
      <c r="CB15">
        <f>+'Casos ACUM Prov'!CB15-'Casos ACUM Prov'!CA15</f>
        <v>-1</v>
      </c>
      <c r="CC15">
        <f>+'Casos ACUM Prov'!CC15-'Casos ACUM Prov'!CB15</f>
        <v>3</v>
      </c>
      <c r="CD15">
        <f>+'Casos ACUM Prov'!CD15-'Casos ACUM Prov'!CC15</f>
        <v>0</v>
      </c>
      <c r="CE15">
        <f>+'Casos ACUM Prov'!CE15-'Casos ACUM Prov'!CD15</f>
        <v>0</v>
      </c>
      <c r="CF15">
        <f>+'Casos ACUM Prov'!CF15-'Casos ACUM Prov'!CE15</f>
        <v>3</v>
      </c>
      <c r="CG15">
        <f>+'Casos ACUM Prov'!CG15-'Casos ACUM Prov'!CF15</f>
        <v>1</v>
      </c>
      <c r="CH15">
        <f>+'Casos ACUM Prov'!CH15-'Casos ACUM Prov'!CG15</f>
        <v>0</v>
      </c>
      <c r="CI15">
        <f>+'Casos ACUM Prov'!CI15-'Casos ACUM Prov'!CH15</f>
        <v>9</v>
      </c>
      <c r="CJ15">
        <f>+'Casos ACUM Prov'!CJ15-'Casos ACUM Prov'!CI15</f>
        <v>0</v>
      </c>
      <c r="CK15">
        <f>+'Casos ACUM Prov'!CK15-'Casos ACUM Prov'!CJ15</f>
        <v>10</v>
      </c>
      <c r="CL15">
        <f>+'Casos ACUM Prov'!CL15-'Casos ACUM Prov'!CK15</f>
        <v>0</v>
      </c>
      <c r="CM15">
        <f>+'Casos ACUM Prov'!CM15-'Casos ACUM Prov'!CL15</f>
        <v>5</v>
      </c>
      <c r="CN15">
        <f>+'Casos ACUM Prov'!CN15-'Casos ACUM Prov'!CM15</f>
        <v>5</v>
      </c>
      <c r="CO15">
        <f>+'Casos ACUM Prov'!CO15-'Casos ACUM Prov'!CN15</f>
        <v>4</v>
      </c>
      <c r="CP15">
        <f>+'Casos ACUM Prov'!CP15-'Casos ACUM Prov'!CO15</f>
        <v>0</v>
      </c>
      <c r="CQ15">
        <f>+'Casos ACUM Prov'!CQ15-'Casos ACUM Prov'!CP15</f>
        <v>0</v>
      </c>
      <c r="CR15">
        <f>+'Casos ACUM Prov'!CR15-'Casos ACUM Prov'!CQ15</f>
        <v>5</v>
      </c>
      <c r="CS15">
        <f>+'Casos ACUM Prov'!CS15-'Casos ACUM Prov'!CR15</f>
        <v>2</v>
      </c>
    </row>
    <row r="16" spans="1:119" x14ac:dyDescent="0.3">
      <c r="A16">
        <v>13</v>
      </c>
      <c r="B16" s="2" t="s">
        <v>102</v>
      </c>
      <c r="C16" s="4">
        <f t="shared" si="1"/>
        <v>3339</v>
      </c>
      <c r="D16">
        <f>+'Casos ACUM Prov'!D19</f>
        <v>0</v>
      </c>
      <c r="E16">
        <f>+'Casos ACUM Prov'!E16-'Casos ACUM Prov'!D16</f>
        <v>0</v>
      </c>
      <c r="F16">
        <f>+'Casos ACUM Prov'!F16-'Casos ACUM Prov'!E16</f>
        <v>0</v>
      </c>
      <c r="G16">
        <f>+'Casos ACUM Prov'!G16-'Casos ACUM Prov'!F16</f>
        <v>0</v>
      </c>
      <c r="H16">
        <f>+'Casos ACUM Prov'!H16-'Casos ACUM Prov'!G16</f>
        <v>0</v>
      </c>
      <c r="I16">
        <f>+'Casos ACUM Prov'!I16-'Casos ACUM Prov'!H16</f>
        <v>0</v>
      </c>
      <c r="J16">
        <f>+'Casos ACUM Prov'!J16-'Casos ACUM Prov'!I16</f>
        <v>0</v>
      </c>
      <c r="K16">
        <f>+'Casos ACUM Prov'!K16-'Casos ACUM Prov'!J16</f>
        <v>0</v>
      </c>
      <c r="L16">
        <f>+'Casos ACUM Prov'!L16-'Casos ACUM Prov'!K16</f>
        <v>0</v>
      </c>
      <c r="M16">
        <f>+'Casos ACUM Prov'!M16-'Casos ACUM Prov'!L16</f>
        <v>0</v>
      </c>
      <c r="N16">
        <f>+'Casos ACUM Prov'!N16-'Casos ACUM Prov'!M16</f>
        <v>0</v>
      </c>
      <c r="O16">
        <f>+'Casos ACUM Prov'!O16-'Casos ACUM Prov'!N16</f>
        <v>0</v>
      </c>
      <c r="P16">
        <f>+'Casos ACUM Prov'!P16-'Casos ACUM Prov'!O16</f>
        <v>0</v>
      </c>
      <c r="Q16">
        <f>+'Casos ACUM Prov'!Q16-'Casos ACUM Prov'!P16</f>
        <v>0</v>
      </c>
      <c r="R16">
        <f>+'Casos ACUM Prov'!R16-'Casos ACUM Prov'!Q16</f>
        <v>0</v>
      </c>
      <c r="S16">
        <f>+'Casos ACUM Prov'!S16-'Casos ACUM Prov'!R16</f>
        <v>0</v>
      </c>
      <c r="T16">
        <f>+'Casos ACUM Prov'!T16-'Casos ACUM Prov'!S16</f>
        <v>0</v>
      </c>
      <c r="U16">
        <f>+'Casos ACUM Prov'!U16-'Casos ACUM Prov'!T16</f>
        <v>0</v>
      </c>
      <c r="V16">
        <f>+'Casos ACUM Prov'!V16-'Casos ACUM Prov'!U16</f>
        <v>0</v>
      </c>
      <c r="W16">
        <f>+'Casos ACUM Prov'!W16-'Casos ACUM Prov'!V16</f>
        <v>0</v>
      </c>
      <c r="X16">
        <f>+'Casos ACUM Prov'!X16-'Casos ACUM Prov'!W16</f>
        <v>0</v>
      </c>
      <c r="Y16">
        <f>+'Casos ACUM Prov'!Y16-'Casos ACUM Prov'!X16</f>
        <v>0</v>
      </c>
      <c r="Z16">
        <f>+'Casos ACUM Prov'!Z16-'Casos ACUM Prov'!Y16</f>
        <v>0</v>
      </c>
      <c r="AA16">
        <f>+'Casos ACUM Prov'!AA16-'Casos ACUM Prov'!Z16</f>
        <v>0</v>
      </c>
      <c r="AB16">
        <f>+'Casos ACUM Prov'!AB16-'Casos ACUM Prov'!AA16</f>
        <v>0</v>
      </c>
      <c r="AC16">
        <f>+'Casos ACUM Prov'!AC16-'Casos ACUM Prov'!AB16</f>
        <v>0</v>
      </c>
      <c r="AD16">
        <f>+'Casos ACUM Prov'!AD16-'Casos ACUM Prov'!AC16</f>
        <v>0</v>
      </c>
      <c r="AE16">
        <f>+'Casos ACUM Prov'!AE16-'Casos ACUM Prov'!AD16</f>
        <v>0</v>
      </c>
      <c r="AF16">
        <f>+'Casos ACUM Prov'!AF16-'Casos ACUM Prov'!AE16</f>
        <v>0</v>
      </c>
      <c r="AG16">
        <f>+'Casos ACUM Prov'!AG16-'Casos ACUM Prov'!AF16</f>
        <v>0</v>
      </c>
      <c r="AH16">
        <f>+'Casos ACUM Prov'!AH16-'Casos ACUM Prov'!AG16</f>
        <v>0</v>
      </c>
      <c r="AI16">
        <f>+'Casos ACUM Prov'!AI16-'Casos ACUM Prov'!AH16</f>
        <v>0</v>
      </c>
      <c r="AJ16">
        <f>+'Casos ACUM Prov'!AJ16-'Casos ACUM Prov'!AI16</f>
        <v>0</v>
      </c>
      <c r="AK16">
        <f>+'Casos ACUM Prov'!AK16-'Casos ACUM Prov'!AJ16</f>
        <v>0</v>
      </c>
      <c r="AL16">
        <f>+'Casos ACUM Prov'!AL16-'Casos ACUM Prov'!AK16</f>
        <v>730</v>
      </c>
      <c r="AM16">
        <f>+'Casos ACUM Prov'!AM16-'Casos ACUM Prov'!AL16</f>
        <v>18</v>
      </c>
      <c r="AN16">
        <f>+'Casos ACUM Prov'!AN16-'Casos ACUM Prov'!AM16</f>
        <v>32</v>
      </c>
      <c r="AO16">
        <f>+'Casos ACUM Prov'!AO16-'Casos ACUM Prov'!AN16</f>
        <v>34</v>
      </c>
      <c r="AP16">
        <f>+'Casos ACUM Prov'!AP16-'Casos ACUM Prov'!AO16</f>
        <v>46</v>
      </c>
      <c r="AQ16">
        <f>+'Casos ACUM Prov'!AQ16-'Casos ACUM Prov'!AP16</f>
        <v>7</v>
      </c>
      <c r="AR16">
        <f>+'Casos ACUM Prov'!AR16-'Casos ACUM Prov'!AQ16</f>
        <v>36</v>
      </c>
      <c r="AS16">
        <f>+'Casos ACUM Prov'!AS16-'Casos ACUM Prov'!AR16</f>
        <v>33</v>
      </c>
      <c r="AT16">
        <f>+'Casos ACUM Prov'!AT16-'Casos ACUM Prov'!AS16</f>
        <v>42</v>
      </c>
      <c r="AU16">
        <f>+'Casos ACUM Prov'!AU16-'Casos ACUM Prov'!AT16</f>
        <v>30</v>
      </c>
      <c r="AV16">
        <f>+'Casos ACUM Prov'!AV16-'Casos ACUM Prov'!AU16</f>
        <v>34</v>
      </c>
      <c r="AW16">
        <f>+'Casos ACUM Prov'!AW16-'Casos ACUM Prov'!AV16</f>
        <v>22</v>
      </c>
      <c r="AX16">
        <f>+'Casos ACUM Prov'!AX16-'Casos ACUM Prov'!AW16</f>
        <v>45</v>
      </c>
      <c r="AY16">
        <f>+'Casos ACUM Prov'!AY16-'Casos ACUM Prov'!AX16</f>
        <v>49</v>
      </c>
      <c r="AZ16">
        <f>+'Casos ACUM Prov'!AZ16-'Casos ACUM Prov'!AY16</f>
        <v>52</v>
      </c>
      <c r="BA16">
        <f>+'Casos ACUM Prov'!BA16-'Casos ACUM Prov'!AZ16</f>
        <v>23</v>
      </c>
      <c r="BB16">
        <f>+'Casos ACUM Prov'!BB16-'Casos ACUM Prov'!BA16</f>
        <v>37</v>
      </c>
      <c r="BC16">
        <f>+'Casos ACUM Prov'!BC16-'Casos ACUM Prov'!BB16</f>
        <v>22</v>
      </c>
      <c r="BD16">
        <f>+'Casos ACUM Prov'!BD16-'Casos ACUM Prov'!BC16</f>
        <v>33</v>
      </c>
      <c r="BE16">
        <f>+'Casos ACUM Prov'!BE16-'Casos ACUM Prov'!BD16</f>
        <v>50</v>
      </c>
      <c r="BF16">
        <f>+'Casos ACUM Prov'!BF16-'Casos ACUM Prov'!BE16</f>
        <v>30</v>
      </c>
      <c r="BG16">
        <f>+'Casos ACUM Prov'!BG16-'Casos ACUM Prov'!BF16</f>
        <v>28</v>
      </c>
      <c r="BH16">
        <f>+'Casos ACUM Prov'!BH16-'Casos ACUM Prov'!BG16</f>
        <v>20</v>
      </c>
      <c r="BI16">
        <f>+'Casos ACUM Prov'!BI16-'Casos ACUM Prov'!BH16</f>
        <v>38</v>
      </c>
      <c r="BJ16">
        <f>+'Casos ACUM Prov'!BJ16-'Casos ACUM Prov'!BI16</f>
        <v>21</v>
      </c>
      <c r="BK16">
        <f>+'Casos ACUM Prov'!BK16-'Casos ACUM Prov'!BJ16</f>
        <v>46</v>
      </c>
      <c r="BL16">
        <f>+'Casos ACUM Prov'!BL16-'Casos ACUM Prov'!BK16</f>
        <v>37</v>
      </c>
      <c r="BM16">
        <f>+'Casos ACUM Prov'!BM16-'Casos ACUM Prov'!BL16</f>
        <v>20</v>
      </c>
      <c r="BN16">
        <f>+'Casos ACUM Prov'!BN16-'Casos ACUM Prov'!BM16</f>
        <v>39</v>
      </c>
      <c r="BO16">
        <f>+'Casos ACUM Prov'!BO16-'Casos ACUM Prov'!BN16</f>
        <v>32</v>
      </c>
      <c r="BP16">
        <f>+'Casos ACUM Prov'!BP16-'Casos ACUM Prov'!BO16</f>
        <v>29</v>
      </c>
      <c r="BQ16">
        <f>+'Casos ACUM Prov'!BQ16-'Casos ACUM Prov'!BP16</f>
        <v>21</v>
      </c>
      <c r="BR16">
        <f>+'Casos ACUM Prov'!BR16-'Casos ACUM Prov'!BQ16</f>
        <v>25</v>
      </c>
      <c r="BS16">
        <f>+'Casos ACUM Prov'!BS16-'Casos ACUM Prov'!BR16</f>
        <v>28</v>
      </c>
      <c r="BT16">
        <f>+'Casos ACUM Prov'!BT16-'Casos ACUM Prov'!BS16</f>
        <v>24</v>
      </c>
      <c r="BU16">
        <f>+'Casos ACUM Prov'!BU16-'Casos ACUM Prov'!BT16</f>
        <v>19</v>
      </c>
      <c r="BV16">
        <f>+'Casos ACUM Prov'!BV16-'Casos ACUM Prov'!BU16</f>
        <v>24</v>
      </c>
      <c r="BW16">
        <f>+'Casos ACUM Prov'!BW16-'Casos ACUM Prov'!BV16</f>
        <v>15</v>
      </c>
      <c r="BX16">
        <f>+'Casos ACUM Prov'!BX16-'Casos ACUM Prov'!BW16</f>
        <v>31</v>
      </c>
      <c r="BY16">
        <f>+'Casos ACUM Prov'!BY16-'Casos ACUM Prov'!BX16</f>
        <v>29</v>
      </c>
      <c r="BZ16">
        <f>+'Casos ACUM Prov'!BZ16-'Casos ACUM Prov'!BY16</f>
        <v>52</v>
      </c>
      <c r="CA16">
        <f>+'Casos ACUM Prov'!CA16-'Casos ACUM Prov'!BZ16</f>
        <v>57</v>
      </c>
      <c r="CB16">
        <f>+'Casos ACUM Prov'!CB16-'Casos ACUM Prov'!CA16</f>
        <v>71</v>
      </c>
      <c r="CC16">
        <f>+'Casos ACUM Prov'!CC16-'Casos ACUM Prov'!CB16</f>
        <v>44</v>
      </c>
      <c r="CD16">
        <f>+'Casos ACUM Prov'!CD16-'Casos ACUM Prov'!CC16</f>
        <v>74</v>
      </c>
      <c r="CE16">
        <f>+'Casos ACUM Prov'!CE16-'Casos ACUM Prov'!CD16</f>
        <v>59</v>
      </c>
      <c r="CF16">
        <f>+'Casos ACUM Prov'!CF16-'Casos ACUM Prov'!CE16</f>
        <v>89</v>
      </c>
      <c r="CG16">
        <f>+'Casos ACUM Prov'!CG16-'Casos ACUM Prov'!CF16</f>
        <v>68</v>
      </c>
      <c r="CH16">
        <f>+'Casos ACUM Prov'!CH16-'Casos ACUM Prov'!CG16</f>
        <v>113</v>
      </c>
      <c r="CI16">
        <f>+'Casos ACUM Prov'!CI16-'Casos ACUM Prov'!CH16</f>
        <v>78</v>
      </c>
      <c r="CJ16">
        <f>+'Casos ACUM Prov'!CJ16-'Casos ACUM Prov'!CI16</f>
        <v>32</v>
      </c>
      <c r="CK16">
        <f>+'Casos ACUM Prov'!CK16-'Casos ACUM Prov'!CJ16</f>
        <v>65</v>
      </c>
      <c r="CL16">
        <f>+'Casos ACUM Prov'!CL16-'Casos ACUM Prov'!CK16</f>
        <v>61</v>
      </c>
      <c r="CM16">
        <f>+'Casos ACUM Prov'!CM16-'Casos ACUM Prov'!CL16</f>
        <v>94</v>
      </c>
      <c r="CN16">
        <f>+'Casos ACUM Prov'!CN16-'Casos ACUM Prov'!CM16</f>
        <v>74</v>
      </c>
      <c r="CO16">
        <f>+'Casos ACUM Prov'!CO16-'Casos ACUM Prov'!CN16</f>
        <v>79</v>
      </c>
      <c r="CP16">
        <f>+'Casos ACUM Prov'!CP16-'Casos ACUM Prov'!CO16</f>
        <v>60</v>
      </c>
      <c r="CQ16">
        <f>+'Casos ACUM Prov'!CQ16-'Casos ACUM Prov'!CP16</f>
        <v>32</v>
      </c>
      <c r="CR16">
        <f>+'Casos ACUM Prov'!CR16-'Casos ACUM Prov'!CQ16</f>
        <v>98</v>
      </c>
      <c r="CS16">
        <f>+'Casos ACUM Prov'!CS16-'Casos ACUM Prov'!CR16</f>
        <v>108</v>
      </c>
    </row>
  </sheetData>
  <phoneticPr fontId="18" type="noConversion"/>
  <conditionalFormatting sqref="D4:CS16">
    <cfRule type="cellIs" dxfId="19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C57B0-B983-4066-8059-89E3C2413328}">
  <sheetPr>
    <tabColor theme="9" tint="-0.249977111117893"/>
  </sheetPr>
  <dimension ref="A2:N677"/>
  <sheetViews>
    <sheetView showGridLines="0" topLeftCell="A218" workbookViewId="0">
      <pane xSplit="4" topLeftCell="L1" activePane="topRight" state="frozen"/>
      <selection pane="topRight" activeCell="M452" sqref="M452"/>
    </sheetView>
  </sheetViews>
  <sheetFormatPr baseColWidth="10" defaultColWidth="11.44140625" defaultRowHeight="14.4" x14ac:dyDescent="0.3"/>
  <cols>
    <col min="1" max="1" width="9.33203125" customWidth="1"/>
    <col min="2" max="2" width="14.5546875" customWidth="1"/>
    <col min="3" max="3" width="17" customWidth="1"/>
    <col min="4" max="4" width="22.44140625" customWidth="1"/>
    <col min="5" max="5" width="14.109375" bestFit="1" customWidth="1"/>
    <col min="6" max="7" width="12.5546875" bestFit="1" customWidth="1"/>
    <col min="8" max="8" width="10.6640625" customWidth="1"/>
    <col min="9" max="9" width="10.44140625" customWidth="1"/>
    <col min="10" max="10" width="11.88671875" customWidth="1"/>
    <col min="11" max="11" width="12" customWidth="1"/>
    <col min="12" max="12" width="11.88671875" customWidth="1"/>
    <col min="13" max="13" width="12.6640625" customWidth="1"/>
    <col min="14" max="14" width="12.88671875" customWidth="1"/>
  </cols>
  <sheetData>
    <row r="2" spans="1:14" x14ac:dyDescent="0.3">
      <c r="E2" s="18">
        <f>SUM(Recupera_PN_ACUM[Recuperados])</f>
        <v>10985</v>
      </c>
      <c r="F2" s="18">
        <f>SUM(Recupera_PN_ACUM[03-06-2020])</f>
        <v>8782</v>
      </c>
      <c r="G2" s="18">
        <f>SUM(Recupera_PN_ACUM[04-06-2020])</f>
        <v>9168</v>
      </c>
      <c r="H2" s="45">
        <f>SUM(Recupera_PN_ACUM[5/6/2020])</f>
        <v>9283</v>
      </c>
      <c r="I2" s="18">
        <f>SUM(Recupera_PN_ACUM[6/6/2020])</f>
        <v>9283</v>
      </c>
      <c r="J2" s="44">
        <f>SUM(Recupera_PN_ACUM[07-06-2020])</f>
        <v>9542</v>
      </c>
      <c r="K2" s="44">
        <f>SUM(Recupera_PN_ACUM[08-06-2020])</f>
        <v>9542</v>
      </c>
      <c r="L2" s="44">
        <f>SUM(Recupera_PN_ACUM[09-06-2020])</f>
        <v>10438</v>
      </c>
      <c r="M2" s="44">
        <f>SUM(Recupera_PN_ACUM[10-06-2020])</f>
        <v>10438</v>
      </c>
      <c r="N2" s="44">
        <f>SUM(Recupera_PN_ACUM[11-06-2020])</f>
        <v>10985</v>
      </c>
    </row>
    <row r="3" spans="1:14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787</v>
      </c>
      <c r="F3" s="7" t="s">
        <v>788</v>
      </c>
      <c r="G3" s="7" t="s">
        <v>789</v>
      </c>
      <c r="H3" s="7" t="s">
        <v>790</v>
      </c>
      <c r="I3" s="7" t="s">
        <v>791</v>
      </c>
      <c r="J3" s="7" t="s">
        <v>792</v>
      </c>
      <c r="K3" s="7" t="s">
        <v>793</v>
      </c>
      <c r="L3" s="7" t="s">
        <v>794</v>
      </c>
      <c r="M3" s="7" t="s">
        <v>795</v>
      </c>
      <c r="N3" s="7" t="s">
        <v>796</v>
      </c>
    </row>
    <row r="4" spans="1:14" x14ac:dyDescent="0.3">
      <c r="A4" s="27">
        <v>80819</v>
      </c>
      <c r="B4" s="28" t="s">
        <v>99</v>
      </c>
      <c r="C4" s="28" t="s">
        <v>99</v>
      </c>
      <c r="D4" s="28" t="s">
        <v>101</v>
      </c>
      <c r="E4" s="17">
        <f t="shared" ref="E4:E67" si="0">+MAX(F4:FK4)</f>
        <v>601</v>
      </c>
      <c r="F4" s="20">
        <v>513</v>
      </c>
      <c r="G4" s="20">
        <v>527</v>
      </c>
      <c r="H4" s="20">
        <v>536</v>
      </c>
      <c r="I4" s="20">
        <v>536</v>
      </c>
      <c r="J4">
        <v>536</v>
      </c>
      <c r="K4">
        <v>536</v>
      </c>
      <c r="L4">
        <v>571</v>
      </c>
      <c r="M4">
        <v>571</v>
      </c>
      <c r="N4">
        <v>601</v>
      </c>
    </row>
    <row r="5" spans="1:14" x14ac:dyDescent="0.3">
      <c r="A5" s="27">
        <v>130101</v>
      </c>
      <c r="B5" s="28" t="s">
        <v>102</v>
      </c>
      <c r="C5" s="28" t="s">
        <v>103</v>
      </c>
      <c r="D5" s="28" t="s">
        <v>104</v>
      </c>
      <c r="E5" s="17">
        <f t="shared" si="0"/>
        <v>501</v>
      </c>
      <c r="F5" s="20">
        <v>425</v>
      </c>
      <c r="G5" s="20">
        <v>425</v>
      </c>
      <c r="H5" s="20">
        <v>433</v>
      </c>
      <c r="I5" s="20">
        <v>433</v>
      </c>
      <c r="J5">
        <v>433</v>
      </c>
      <c r="K5">
        <v>433</v>
      </c>
      <c r="L5">
        <v>469</v>
      </c>
      <c r="M5">
        <v>469</v>
      </c>
      <c r="N5">
        <v>501</v>
      </c>
    </row>
    <row r="6" spans="1:14" x14ac:dyDescent="0.3">
      <c r="A6" s="27">
        <v>80817</v>
      </c>
      <c r="B6" s="28" t="s">
        <v>99</v>
      </c>
      <c r="C6" s="28" t="s">
        <v>99</v>
      </c>
      <c r="D6" s="28" t="s">
        <v>100</v>
      </c>
      <c r="E6" s="17">
        <f t="shared" si="0"/>
        <v>493</v>
      </c>
      <c r="F6" s="20">
        <v>272</v>
      </c>
      <c r="G6" s="20">
        <v>281</v>
      </c>
      <c r="H6" s="20">
        <v>284</v>
      </c>
      <c r="I6" s="20">
        <v>284</v>
      </c>
      <c r="J6">
        <v>341</v>
      </c>
      <c r="K6">
        <v>341</v>
      </c>
      <c r="L6">
        <v>379</v>
      </c>
      <c r="M6">
        <v>379</v>
      </c>
      <c r="N6">
        <v>493</v>
      </c>
    </row>
    <row r="7" spans="1:14" x14ac:dyDescent="0.3">
      <c r="A7" s="27">
        <v>80821</v>
      </c>
      <c r="B7" s="28" t="s">
        <v>99</v>
      </c>
      <c r="C7" s="28" t="s">
        <v>99</v>
      </c>
      <c r="D7" s="28" t="s">
        <v>105</v>
      </c>
      <c r="E7" s="17">
        <f t="shared" si="0"/>
        <v>377</v>
      </c>
      <c r="F7" s="20">
        <v>327</v>
      </c>
      <c r="G7" s="20">
        <v>332</v>
      </c>
      <c r="H7" s="20">
        <v>332</v>
      </c>
      <c r="I7" s="20">
        <v>332</v>
      </c>
      <c r="J7">
        <v>332</v>
      </c>
      <c r="K7">
        <v>332</v>
      </c>
      <c r="L7">
        <v>360</v>
      </c>
      <c r="M7">
        <v>360</v>
      </c>
      <c r="N7">
        <v>377</v>
      </c>
    </row>
    <row r="8" spans="1:14" x14ac:dyDescent="0.3">
      <c r="A8" s="27">
        <v>80813</v>
      </c>
      <c r="B8" s="28" t="s">
        <v>99</v>
      </c>
      <c r="C8" s="28" t="s">
        <v>99</v>
      </c>
      <c r="D8" s="28" t="s">
        <v>110</v>
      </c>
      <c r="E8" s="17">
        <f t="shared" si="0"/>
        <v>328</v>
      </c>
      <c r="F8" s="20"/>
      <c r="G8" s="20">
        <v>294</v>
      </c>
      <c r="H8" s="20">
        <v>294</v>
      </c>
      <c r="I8" s="20">
        <v>294</v>
      </c>
      <c r="J8">
        <v>294</v>
      </c>
      <c r="K8">
        <v>294</v>
      </c>
      <c r="L8">
        <v>312</v>
      </c>
      <c r="M8">
        <v>312</v>
      </c>
      <c r="N8">
        <v>328</v>
      </c>
    </row>
    <row r="9" spans="1:14" x14ac:dyDescent="0.3">
      <c r="A9" s="27">
        <v>130106</v>
      </c>
      <c r="B9" s="28" t="s">
        <v>102</v>
      </c>
      <c r="C9" s="28" t="s">
        <v>103</v>
      </c>
      <c r="D9" s="28" t="s">
        <v>108</v>
      </c>
      <c r="E9" s="17">
        <f t="shared" si="0"/>
        <v>320</v>
      </c>
      <c r="F9" s="20">
        <v>272</v>
      </c>
      <c r="G9" s="20">
        <v>272</v>
      </c>
      <c r="H9" s="20">
        <v>279</v>
      </c>
      <c r="I9" s="20">
        <v>279</v>
      </c>
      <c r="J9">
        <v>279</v>
      </c>
      <c r="K9">
        <v>279</v>
      </c>
      <c r="L9">
        <v>307</v>
      </c>
      <c r="M9">
        <v>307</v>
      </c>
      <c r="N9">
        <v>320</v>
      </c>
    </row>
    <row r="10" spans="1:14" x14ac:dyDescent="0.3">
      <c r="A10" s="27">
        <v>80805</v>
      </c>
      <c r="B10" s="28" t="s">
        <v>99</v>
      </c>
      <c r="C10" s="28" t="s">
        <v>99</v>
      </c>
      <c r="D10" s="28" t="s">
        <v>109</v>
      </c>
      <c r="E10" s="17">
        <f t="shared" si="0"/>
        <v>310</v>
      </c>
      <c r="F10" s="20">
        <v>264</v>
      </c>
      <c r="G10" s="20">
        <v>267</v>
      </c>
      <c r="H10" s="20">
        <v>269</v>
      </c>
      <c r="I10" s="20">
        <v>269</v>
      </c>
      <c r="J10">
        <v>269</v>
      </c>
      <c r="K10">
        <v>269</v>
      </c>
      <c r="L10">
        <v>297</v>
      </c>
      <c r="M10">
        <v>297</v>
      </c>
      <c r="N10">
        <v>310</v>
      </c>
    </row>
    <row r="11" spans="1:14" x14ac:dyDescent="0.3">
      <c r="A11" s="27">
        <v>80812</v>
      </c>
      <c r="B11" s="28" t="s">
        <v>99</v>
      </c>
      <c r="C11" s="28" t="s">
        <v>99</v>
      </c>
      <c r="D11" s="28" t="s">
        <v>111</v>
      </c>
      <c r="E11" s="17">
        <f t="shared" si="0"/>
        <v>298</v>
      </c>
      <c r="F11" s="20">
        <v>286</v>
      </c>
      <c r="G11" s="20">
        <v>286</v>
      </c>
      <c r="H11" s="20">
        <v>287</v>
      </c>
      <c r="I11" s="20">
        <v>287</v>
      </c>
      <c r="J11">
        <v>287</v>
      </c>
      <c r="K11">
        <v>287</v>
      </c>
      <c r="L11">
        <v>296</v>
      </c>
      <c r="M11">
        <v>296</v>
      </c>
      <c r="N11">
        <v>298</v>
      </c>
    </row>
    <row r="12" spans="1:14" x14ac:dyDescent="0.3">
      <c r="A12" s="27">
        <v>81002</v>
      </c>
      <c r="B12" s="28" t="s">
        <v>99</v>
      </c>
      <c r="C12" s="28" t="s">
        <v>106</v>
      </c>
      <c r="D12" s="28" t="s">
        <v>107</v>
      </c>
      <c r="E12" s="17">
        <f t="shared" si="0"/>
        <v>293</v>
      </c>
      <c r="F12" s="20">
        <v>243</v>
      </c>
      <c r="G12" s="20">
        <v>245</v>
      </c>
      <c r="H12" s="20">
        <v>248</v>
      </c>
      <c r="I12" s="20">
        <v>248</v>
      </c>
      <c r="J12">
        <v>248</v>
      </c>
      <c r="K12">
        <v>248</v>
      </c>
      <c r="L12">
        <v>280</v>
      </c>
      <c r="M12">
        <v>280</v>
      </c>
      <c r="N12">
        <v>293</v>
      </c>
    </row>
    <row r="13" spans="1:14" x14ac:dyDescent="0.3">
      <c r="A13" s="27">
        <v>91001</v>
      </c>
      <c r="B13" s="28" t="s">
        <v>114</v>
      </c>
      <c r="C13" s="28" t="s">
        <v>115</v>
      </c>
      <c r="D13" s="28" t="s">
        <v>116</v>
      </c>
      <c r="E13" s="17">
        <f t="shared" si="0"/>
        <v>308</v>
      </c>
      <c r="F13" s="20">
        <v>105</v>
      </c>
      <c r="G13" s="20">
        <v>105</v>
      </c>
      <c r="H13" s="20">
        <v>105</v>
      </c>
      <c r="I13" s="20">
        <v>105</v>
      </c>
      <c r="J13">
        <v>105</v>
      </c>
      <c r="K13">
        <v>105</v>
      </c>
      <c r="L13">
        <v>272</v>
      </c>
      <c r="M13">
        <v>272</v>
      </c>
      <c r="N13">
        <v>308</v>
      </c>
    </row>
    <row r="14" spans="1:14" x14ac:dyDescent="0.3">
      <c r="A14" s="27">
        <v>80809</v>
      </c>
      <c r="B14" s="28" t="s">
        <v>99</v>
      </c>
      <c r="C14" s="28" t="s">
        <v>99</v>
      </c>
      <c r="D14" s="28" t="s">
        <v>118</v>
      </c>
      <c r="E14" s="17">
        <f t="shared" si="0"/>
        <v>257</v>
      </c>
      <c r="F14" s="20">
        <v>246</v>
      </c>
      <c r="G14" s="20">
        <v>246</v>
      </c>
      <c r="H14" s="20">
        <v>247</v>
      </c>
      <c r="I14" s="20">
        <v>247</v>
      </c>
      <c r="J14">
        <v>247</v>
      </c>
      <c r="K14">
        <v>247</v>
      </c>
      <c r="L14">
        <v>254</v>
      </c>
      <c r="M14">
        <v>254</v>
      </c>
      <c r="N14">
        <v>257</v>
      </c>
    </row>
    <row r="15" spans="1:14" x14ac:dyDescent="0.3">
      <c r="A15" s="27">
        <v>80815</v>
      </c>
      <c r="B15" s="28" t="s">
        <v>99</v>
      </c>
      <c r="C15" s="28" t="s">
        <v>99</v>
      </c>
      <c r="D15" s="28" t="s">
        <v>117</v>
      </c>
      <c r="E15" s="17">
        <f t="shared" si="0"/>
        <v>252</v>
      </c>
      <c r="F15" s="20">
        <v>35</v>
      </c>
      <c r="G15" s="20">
        <v>35</v>
      </c>
      <c r="H15" s="20">
        <v>36</v>
      </c>
      <c r="I15" s="20">
        <v>36</v>
      </c>
      <c r="J15">
        <v>237</v>
      </c>
      <c r="K15">
        <v>237</v>
      </c>
      <c r="L15">
        <v>248</v>
      </c>
      <c r="M15">
        <v>248</v>
      </c>
      <c r="N15">
        <v>252</v>
      </c>
    </row>
    <row r="16" spans="1:14" x14ac:dyDescent="0.3">
      <c r="A16" s="27">
        <v>130105</v>
      </c>
      <c r="B16" s="28" t="s">
        <v>102</v>
      </c>
      <c r="C16" s="28" t="s">
        <v>103</v>
      </c>
      <c r="D16" s="28" t="s">
        <v>120</v>
      </c>
      <c r="E16" s="17">
        <f t="shared" si="0"/>
        <v>246</v>
      </c>
      <c r="F16" s="20">
        <v>233</v>
      </c>
      <c r="G16" s="20">
        <v>235</v>
      </c>
      <c r="H16" s="20">
        <v>236</v>
      </c>
      <c r="I16" s="20">
        <v>236</v>
      </c>
      <c r="J16">
        <v>236</v>
      </c>
      <c r="K16">
        <v>236</v>
      </c>
      <c r="L16">
        <v>242</v>
      </c>
      <c r="M16">
        <v>242</v>
      </c>
      <c r="N16">
        <v>246</v>
      </c>
    </row>
    <row r="17" spans="1:14" x14ac:dyDescent="0.3">
      <c r="A17" s="27">
        <v>80802</v>
      </c>
      <c r="B17" s="28" t="s">
        <v>99</v>
      </c>
      <c r="C17" s="28" t="s">
        <v>99</v>
      </c>
      <c r="D17" s="28" t="s">
        <v>112</v>
      </c>
      <c r="E17" s="17">
        <f t="shared" si="0"/>
        <v>241</v>
      </c>
      <c r="F17" s="20">
        <v>185</v>
      </c>
      <c r="G17" s="20">
        <v>192</v>
      </c>
      <c r="H17" s="20">
        <v>195</v>
      </c>
      <c r="I17" s="20">
        <v>195</v>
      </c>
      <c r="J17">
        <v>195</v>
      </c>
      <c r="K17">
        <v>195</v>
      </c>
      <c r="L17">
        <v>223</v>
      </c>
      <c r="M17">
        <v>223</v>
      </c>
      <c r="N17">
        <v>241</v>
      </c>
    </row>
    <row r="18" spans="1:14" x14ac:dyDescent="0.3">
      <c r="A18" s="27">
        <v>80814</v>
      </c>
      <c r="B18" s="28" t="s">
        <v>99</v>
      </c>
      <c r="C18" s="28" t="s">
        <v>99</v>
      </c>
      <c r="D18" s="28" t="s">
        <v>127</v>
      </c>
      <c r="E18" s="17">
        <f t="shared" si="0"/>
        <v>226</v>
      </c>
      <c r="F18" s="20">
        <v>208</v>
      </c>
      <c r="G18" s="20">
        <v>209</v>
      </c>
      <c r="H18" s="20">
        <v>211</v>
      </c>
      <c r="I18" s="20">
        <v>211</v>
      </c>
      <c r="J18">
        <v>211</v>
      </c>
      <c r="K18">
        <v>211</v>
      </c>
      <c r="L18">
        <v>220</v>
      </c>
      <c r="M18">
        <v>220</v>
      </c>
      <c r="N18">
        <v>226</v>
      </c>
    </row>
    <row r="19" spans="1:14" x14ac:dyDescent="0.3">
      <c r="A19" s="27">
        <v>130102</v>
      </c>
      <c r="B19" s="28" t="s">
        <v>102</v>
      </c>
      <c r="C19" s="28" t="s">
        <v>103</v>
      </c>
      <c r="D19" s="28" t="s">
        <v>126</v>
      </c>
      <c r="E19" s="17">
        <f t="shared" si="0"/>
        <v>228</v>
      </c>
      <c r="F19" s="20">
        <v>192</v>
      </c>
      <c r="G19" s="20">
        <v>195</v>
      </c>
      <c r="H19" s="20">
        <v>197</v>
      </c>
      <c r="I19" s="20">
        <v>197</v>
      </c>
      <c r="J19">
        <v>197</v>
      </c>
      <c r="K19">
        <v>197</v>
      </c>
      <c r="L19">
        <v>214</v>
      </c>
      <c r="M19">
        <v>214</v>
      </c>
      <c r="N19">
        <v>228</v>
      </c>
    </row>
    <row r="20" spans="1:14" x14ac:dyDescent="0.3">
      <c r="A20" s="27">
        <v>80820</v>
      </c>
      <c r="B20" s="28" t="s">
        <v>99</v>
      </c>
      <c r="C20" s="28" t="s">
        <v>99</v>
      </c>
      <c r="D20" s="28" t="s">
        <v>125</v>
      </c>
      <c r="E20" s="17">
        <f t="shared" si="0"/>
        <v>219</v>
      </c>
      <c r="F20" s="20">
        <v>180</v>
      </c>
      <c r="G20" s="20">
        <v>187</v>
      </c>
      <c r="H20" s="20">
        <v>192</v>
      </c>
      <c r="I20" s="20">
        <v>192</v>
      </c>
      <c r="J20">
        <v>192</v>
      </c>
      <c r="K20">
        <v>192</v>
      </c>
      <c r="L20">
        <v>211</v>
      </c>
      <c r="M20">
        <v>211</v>
      </c>
      <c r="N20">
        <v>219</v>
      </c>
    </row>
    <row r="21" spans="1:14" x14ac:dyDescent="0.3">
      <c r="A21" s="27">
        <v>130107</v>
      </c>
      <c r="B21" s="28" t="s">
        <v>102</v>
      </c>
      <c r="C21" s="28" t="s">
        <v>103</v>
      </c>
      <c r="D21" s="28" t="s">
        <v>119</v>
      </c>
      <c r="E21" s="17">
        <f t="shared" si="0"/>
        <v>211</v>
      </c>
      <c r="F21" s="20">
        <v>173</v>
      </c>
      <c r="G21" s="20">
        <v>173</v>
      </c>
      <c r="H21" s="20">
        <v>174</v>
      </c>
      <c r="I21" s="20">
        <v>174</v>
      </c>
      <c r="J21">
        <v>174</v>
      </c>
      <c r="K21">
        <v>174</v>
      </c>
      <c r="L21">
        <v>203</v>
      </c>
      <c r="M21">
        <v>203</v>
      </c>
      <c r="N21">
        <v>211</v>
      </c>
    </row>
    <row r="22" spans="1:14" x14ac:dyDescent="0.3">
      <c r="A22" s="27">
        <v>81007</v>
      </c>
      <c r="B22" s="28" t="s">
        <v>99</v>
      </c>
      <c r="C22" s="28" t="s">
        <v>106</v>
      </c>
      <c r="D22" s="28" t="s">
        <v>113</v>
      </c>
      <c r="E22" s="17">
        <f t="shared" si="0"/>
        <v>192</v>
      </c>
      <c r="F22" s="20">
        <v>158</v>
      </c>
      <c r="G22" s="20">
        <v>160</v>
      </c>
      <c r="H22" s="20">
        <v>161</v>
      </c>
      <c r="I22" s="20">
        <v>161</v>
      </c>
      <c r="J22">
        <v>161</v>
      </c>
      <c r="K22">
        <v>161</v>
      </c>
      <c r="L22">
        <v>181</v>
      </c>
      <c r="M22">
        <v>181</v>
      </c>
      <c r="N22">
        <v>192</v>
      </c>
    </row>
    <row r="23" spans="1:14" x14ac:dyDescent="0.3">
      <c r="A23" s="27">
        <v>80804</v>
      </c>
      <c r="B23" s="28" t="s">
        <v>99</v>
      </c>
      <c r="C23" s="28" t="s">
        <v>99</v>
      </c>
      <c r="D23" s="28" t="s">
        <v>128</v>
      </c>
      <c r="E23" s="17">
        <f t="shared" si="0"/>
        <v>171</v>
      </c>
      <c r="F23" s="20">
        <v>146</v>
      </c>
      <c r="G23" s="20">
        <v>148</v>
      </c>
      <c r="H23" s="20">
        <v>160</v>
      </c>
      <c r="I23" s="20">
        <v>160</v>
      </c>
      <c r="J23">
        <v>160</v>
      </c>
      <c r="K23">
        <v>160</v>
      </c>
      <c r="L23">
        <v>169</v>
      </c>
      <c r="M23">
        <v>169</v>
      </c>
      <c r="N23">
        <v>171</v>
      </c>
    </row>
    <row r="24" spans="1:14" x14ac:dyDescent="0.3">
      <c r="A24" s="27">
        <v>80822</v>
      </c>
      <c r="B24" s="28" t="s">
        <v>99</v>
      </c>
      <c r="C24" s="28" t="s">
        <v>99</v>
      </c>
      <c r="D24" s="28" t="s">
        <v>123</v>
      </c>
      <c r="E24" s="17">
        <f t="shared" si="0"/>
        <v>172</v>
      </c>
      <c r="F24" s="20">
        <v>153</v>
      </c>
      <c r="G24" s="20">
        <v>154</v>
      </c>
      <c r="H24" s="20">
        <v>154</v>
      </c>
      <c r="I24" s="20">
        <v>154</v>
      </c>
      <c r="J24">
        <v>154</v>
      </c>
      <c r="K24">
        <v>154</v>
      </c>
      <c r="L24">
        <v>167</v>
      </c>
      <c r="M24">
        <v>167</v>
      </c>
      <c r="N24">
        <v>172</v>
      </c>
    </row>
    <row r="25" spans="1:14" x14ac:dyDescent="0.3">
      <c r="A25" s="27">
        <v>80803</v>
      </c>
      <c r="B25" s="28" t="s">
        <v>99</v>
      </c>
      <c r="C25" s="28" t="s">
        <v>99</v>
      </c>
      <c r="D25" s="28" t="s">
        <v>131</v>
      </c>
      <c r="E25" s="17">
        <f t="shared" si="0"/>
        <v>166</v>
      </c>
      <c r="F25" s="20">
        <v>156</v>
      </c>
      <c r="G25" s="20">
        <v>157</v>
      </c>
      <c r="H25" s="20">
        <v>158</v>
      </c>
      <c r="I25" s="20">
        <v>158</v>
      </c>
      <c r="J25">
        <v>158</v>
      </c>
      <c r="K25">
        <v>158</v>
      </c>
      <c r="L25">
        <v>164</v>
      </c>
      <c r="M25">
        <v>164</v>
      </c>
      <c r="N25">
        <v>166</v>
      </c>
    </row>
    <row r="26" spans="1:14" x14ac:dyDescent="0.3">
      <c r="A26" s="27">
        <v>80823</v>
      </c>
      <c r="B26" s="28" t="s">
        <v>99</v>
      </c>
      <c r="C26" s="28" t="s">
        <v>99</v>
      </c>
      <c r="D26" s="28" t="s">
        <v>122</v>
      </c>
      <c r="E26" s="17">
        <f t="shared" si="0"/>
        <v>162</v>
      </c>
      <c r="F26" s="20">
        <v>130</v>
      </c>
      <c r="G26" s="20">
        <v>135</v>
      </c>
      <c r="H26" s="20">
        <v>135</v>
      </c>
      <c r="I26" s="20">
        <v>135</v>
      </c>
      <c r="J26">
        <v>135</v>
      </c>
      <c r="K26">
        <v>135</v>
      </c>
      <c r="L26">
        <v>157</v>
      </c>
      <c r="M26">
        <v>157</v>
      </c>
      <c r="N26">
        <v>162</v>
      </c>
    </row>
    <row r="27" spans="1:14" x14ac:dyDescent="0.3">
      <c r="A27" s="27">
        <v>80816</v>
      </c>
      <c r="B27" s="28" t="s">
        <v>99</v>
      </c>
      <c r="C27" s="28" t="s">
        <v>99</v>
      </c>
      <c r="D27" s="28" t="s">
        <v>129</v>
      </c>
      <c r="E27" s="17">
        <f t="shared" si="0"/>
        <v>162</v>
      </c>
      <c r="F27" s="20">
        <v>143</v>
      </c>
      <c r="G27" s="20">
        <v>143</v>
      </c>
      <c r="H27" s="20">
        <v>143</v>
      </c>
      <c r="I27" s="20">
        <v>143</v>
      </c>
      <c r="J27">
        <v>143</v>
      </c>
      <c r="K27">
        <v>143</v>
      </c>
      <c r="L27">
        <v>156</v>
      </c>
      <c r="M27">
        <v>156</v>
      </c>
      <c r="N27">
        <v>162</v>
      </c>
    </row>
    <row r="28" spans="1:14" x14ac:dyDescent="0.3">
      <c r="A28" s="27">
        <v>30602</v>
      </c>
      <c r="B28" s="28" t="s">
        <v>144</v>
      </c>
      <c r="C28" s="28" t="s">
        <v>145</v>
      </c>
      <c r="D28" s="28" t="s">
        <v>146</v>
      </c>
      <c r="E28" s="17">
        <f t="shared" si="0"/>
        <v>155</v>
      </c>
      <c r="F28" s="20">
        <v>155</v>
      </c>
      <c r="G28" s="20">
        <v>155</v>
      </c>
      <c r="H28" s="20">
        <v>155</v>
      </c>
      <c r="I28" s="20">
        <v>155</v>
      </c>
      <c r="J28">
        <v>155</v>
      </c>
      <c r="K28">
        <v>155</v>
      </c>
      <c r="L28">
        <v>155</v>
      </c>
      <c r="M28">
        <v>155</v>
      </c>
      <c r="N28">
        <v>155</v>
      </c>
    </row>
    <row r="29" spans="1:14" x14ac:dyDescent="0.3">
      <c r="A29" s="27">
        <v>81001</v>
      </c>
      <c r="B29" s="28" t="s">
        <v>99</v>
      </c>
      <c r="C29" s="28" t="s">
        <v>106</v>
      </c>
      <c r="D29" s="28" t="s">
        <v>124</v>
      </c>
      <c r="E29" s="17">
        <f t="shared" si="0"/>
        <v>152</v>
      </c>
      <c r="F29" s="20">
        <v>135</v>
      </c>
      <c r="G29" s="20">
        <v>137</v>
      </c>
      <c r="H29" s="20">
        <v>138</v>
      </c>
      <c r="I29" s="20">
        <v>138</v>
      </c>
      <c r="J29">
        <v>138</v>
      </c>
      <c r="K29">
        <v>138</v>
      </c>
      <c r="L29">
        <v>148</v>
      </c>
      <c r="M29">
        <v>148</v>
      </c>
      <c r="N29">
        <v>152</v>
      </c>
    </row>
    <row r="30" spans="1:14" x14ac:dyDescent="0.3">
      <c r="A30" s="27">
        <v>80806</v>
      </c>
      <c r="B30" s="28" t="s">
        <v>99</v>
      </c>
      <c r="C30" s="28" t="s">
        <v>99</v>
      </c>
      <c r="D30" s="28" t="s">
        <v>133</v>
      </c>
      <c r="E30" s="17">
        <f t="shared" si="0"/>
        <v>151</v>
      </c>
      <c r="F30" s="20">
        <v>138</v>
      </c>
      <c r="G30" s="20">
        <v>138</v>
      </c>
      <c r="H30" s="20">
        <v>139</v>
      </c>
      <c r="I30" s="20">
        <v>139</v>
      </c>
      <c r="J30">
        <v>139</v>
      </c>
      <c r="K30">
        <v>139</v>
      </c>
      <c r="L30">
        <v>147</v>
      </c>
      <c r="M30">
        <v>147</v>
      </c>
      <c r="N30">
        <v>151</v>
      </c>
    </row>
    <row r="31" spans="1:14" x14ac:dyDescent="0.3">
      <c r="A31" s="27">
        <v>80811</v>
      </c>
      <c r="B31" s="28" t="s">
        <v>99</v>
      </c>
      <c r="C31" s="28" t="s">
        <v>99</v>
      </c>
      <c r="D31" s="28" t="s">
        <v>130</v>
      </c>
      <c r="E31" s="17">
        <f t="shared" si="0"/>
        <v>147</v>
      </c>
      <c r="F31" s="20">
        <v>140</v>
      </c>
      <c r="G31" s="20">
        <v>142</v>
      </c>
      <c r="H31" s="20">
        <v>142</v>
      </c>
      <c r="I31" s="20">
        <v>142</v>
      </c>
      <c r="J31">
        <v>142</v>
      </c>
      <c r="K31">
        <v>142</v>
      </c>
      <c r="L31">
        <v>146</v>
      </c>
      <c r="M31">
        <v>146</v>
      </c>
      <c r="N31">
        <v>147</v>
      </c>
    </row>
    <row r="32" spans="1:14" x14ac:dyDescent="0.3">
      <c r="A32" s="27">
        <v>81006</v>
      </c>
      <c r="B32" s="28" t="s">
        <v>99</v>
      </c>
      <c r="C32" s="28" t="s">
        <v>106</v>
      </c>
      <c r="D32" s="28" t="s">
        <v>121</v>
      </c>
      <c r="E32" s="17">
        <f t="shared" si="0"/>
        <v>154</v>
      </c>
      <c r="F32" s="20">
        <v>132</v>
      </c>
      <c r="G32" s="20">
        <v>133</v>
      </c>
      <c r="H32" s="20">
        <v>136</v>
      </c>
      <c r="I32" s="20">
        <v>136</v>
      </c>
      <c r="J32">
        <v>136</v>
      </c>
      <c r="K32">
        <v>136</v>
      </c>
      <c r="L32">
        <v>144</v>
      </c>
      <c r="M32">
        <v>144</v>
      </c>
      <c r="N32">
        <v>154</v>
      </c>
    </row>
    <row r="33" spans="1:14" x14ac:dyDescent="0.3">
      <c r="A33" s="27">
        <v>130708</v>
      </c>
      <c r="B33" s="28" t="s">
        <v>102</v>
      </c>
      <c r="C33" s="28" t="s">
        <v>138</v>
      </c>
      <c r="D33" s="28" t="s">
        <v>141</v>
      </c>
      <c r="E33" s="17">
        <f t="shared" si="0"/>
        <v>137</v>
      </c>
      <c r="F33" s="20">
        <v>117</v>
      </c>
      <c r="G33" s="20">
        <v>118</v>
      </c>
      <c r="H33" s="20">
        <v>118</v>
      </c>
      <c r="I33" s="20">
        <v>118</v>
      </c>
      <c r="J33">
        <v>118</v>
      </c>
      <c r="K33">
        <v>118</v>
      </c>
      <c r="L33">
        <v>129</v>
      </c>
      <c r="M33">
        <v>129</v>
      </c>
      <c r="N33">
        <v>137</v>
      </c>
    </row>
    <row r="34" spans="1:14" x14ac:dyDescent="0.3">
      <c r="A34" s="27">
        <v>80826</v>
      </c>
      <c r="B34" s="28" t="s">
        <v>99</v>
      </c>
      <c r="C34" s="28" t="s">
        <v>99</v>
      </c>
      <c r="D34" s="28" t="s">
        <v>137</v>
      </c>
      <c r="E34" s="17">
        <f t="shared" si="0"/>
        <v>130</v>
      </c>
      <c r="F34" s="20">
        <v>121</v>
      </c>
      <c r="G34" s="20">
        <v>121</v>
      </c>
      <c r="H34" s="20">
        <v>121</v>
      </c>
      <c r="I34" s="20">
        <v>121</v>
      </c>
      <c r="J34">
        <v>121</v>
      </c>
      <c r="K34">
        <v>121</v>
      </c>
      <c r="L34">
        <v>127</v>
      </c>
      <c r="M34">
        <v>127</v>
      </c>
      <c r="N34">
        <v>130</v>
      </c>
    </row>
    <row r="35" spans="1:14" x14ac:dyDescent="0.3">
      <c r="A35" s="27">
        <v>80810</v>
      </c>
      <c r="B35" s="28" t="s">
        <v>99</v>
      </c>
      <c r="C35" s="28" t="s">
        <v>99</v>
      </c>
      <c r="D35" s="28" t="s">
        <v>136</v>
      </c>
      <c r="E35" s="17">
        <f t="shared" si="0"/>
        <v>132</v>
      </c>
      <c r="F35" s="20">
        <v>119</v>
      </c>
      <c r="G35" s="20">
        <v>124</v>
      </c>
      <c r="H35" s="20">
        <v>124</v>
      </c>
      <c r="I35" s="20">
        <v>124</v>
      </c>
      <c r="J35">
        <v>124</v>
      </c>
      <c r="K35">
        <v>124</v>
      </c>
      <c r="L35">
        <v>126</v>
      </c>
      <c r="M35">
        <v>126</v>
      </c>
      <c r="N35">
        <v>132</v>
      </c>
    </row>
    <row r="36" spans="1:14" x14ac:dyDescent="0.3">
      <c r="A36" s="27">
        <v>130717</v>
      </c>
      <c r="B36" s="28" t="s">
        <v>102</v>
      </c>
      <c r="C36" s="28" t="s">
        <v>138</v>
      </c>
      <c r="D36" s="28" t="s">
        <v>139</v>
      </c>
      <c r="E36" s="17">
        <f t="shared" si="0"/>
        <v>127</v>
      </c>
      <c r="F36" s="20">
        <v>112</v>
      </c>
      <c r="G36" s="20">
        <v>112</v>
      </c>
      <c r="H36" s="20">
        <v>113</v>
      </c>
      <c r="I36" s="20">
        <v>113</v>
      </c>
      <c r="J36">
        <v>113</v>
      </c>
      <c r="K36">
        <v>113</v>
      </c>
      <c r="L36">
        <v>123</v>
      </c>
      <c r="M36">
        <v>123</v>
      </c>
      <c r="N36">
        <v>127</v>
      </c>
    </row>
    <row r="37" spans="1:14" x14ac:dyDescent="0.3">
      <c r="A37" s="27">
        <v>80807</v>
      </c>
      <c r="B37" s="28" t="s">
        <v>99</v>
      </c>
      <c r="C37" s="28" t="s">
        <v>99</v>
      </c>
      <c r="D37" s="28" t="s">
        <v>143</v>
      </c>
      <c r="E37" s="17">
        <f t="shared" si="0"/>
        <v>121</v>
      </c>
      <c r="F37" s="20">
        <v>113</v>
      </c>
      <c r="G37" s="20">
        <v>114</v>
      </c>
      <c r="H37" s="20">
        <v>114</v>
      </c>
      <c r="I37" s="20">
        <v>114</v>
      </c>
      <c r="J37">
        <v>114</v>
      </c>
      <c r="K37">
        <v>114</v>
      </c>
      <c r="L37">
        <v>118</v>
      </c>
      <c r="M37">
        <v>118</v>
      </c>
      <c r="N37">
        <v>121</v>
      </c>
    </row>
    <row r="38" spans="1:14" x14ac:dyDescent="0.3">
      <c r="A38" s="27">
        <v>81003</v>
      </c>
      <c r="B38" s="28" t="s">
        <v>99</v>
      </c>
      <c r="C38" s="28" t="s">
        <v>106</v>
      </c>
      <c r="D38" s="28" t="s">
        <v>140</v>
      </c>
      <c r="E38" s="17">
        <f t="shared" si="0"/>
        <v>120</v>
      </c>
      <c r="F38" s="20">
        <v>109</v>
      </c>
      <c r="G38" s="20">
        <v>110</v>
      </c>
      <c r="H38" s="20">
        <v>110</v>
      </c>
      <c r="I38" s="20">
        <v>110</v>
      </c>
      <c r="J38">
        <v>110</v>
      </c>
      <c r="K38">
        <v>110</v>
      </c>
      <c r="L38">
        <v>115</v>
      </c>
      <c r="M38">
        <v>115</v>
      </c>
      <c r="N38">
        <v>120</v>
      </c>
    </row>
    <row r="39" spans="1:14" x14ac:dyDescent="0.3">
      <c r="A39" s="27">
        <v>100101</v>
      </c>
      <c r="B39" s="28" t="s">
        <v>149</v>
      </c>
      <c r="C39" s="28" t="s">
        <v>149</v>
      </c>
      <c r="D39" s="28" t="s">
        <v>150</v>
      </c>
      <c r="E39" s="17">
        <f t="shared" si="0"/>
        <v>114</v>
      </c>
      <c r="F39" s="20">
        <v>110</v>
      </c>
      <c r="G39" s="20">
        <v>110</v>
      </c>
      <c r="H39" s="20">
        <v>110</v>
      </c>
      <c r="I39" s="20">
        <v>110</v>
      </c>
      <c r="J39">
        <v>110</v>
      </c>
      <c r="K39">
        <v>110</v>
      </c>
      <c r="L39">
        <v>113</v>
      </c>
      <c r="M39">
        <v>113</v>
      </c>
      <c r="N39">
        <v>114</v>
      </c>
    </row>
    <row r="40" spans="1:14" x14ac:dyDescent="0.3">
      <c r="A40" s="27">
        <v>81008</v>
      </c>
      <c r="B40" s="28" t="s">
        <v>99</v>
      </c>
      <c r="C40" s="28" t="s">
        <v>106</v>
      </c>
      <c r="D40" s="28" t="s">
        <v>132</v>
      </c>
      <c r="E40" s="17">
        <f t="shared" si="0"/>
        <v>112</v>
      </c>
      <c r="F40" s="20">
        <v>101</v>
      </c>
      <c r="G40" s="20">
        <v>101</v>
      </c>
      <c r="H40" s="20">
        <v>103</v>
      </c>
      <c r="I40" s="20">
        <v>103</v>
      </c>
      <c r="J40">
        <v>103</v>
      </c>
      <c r="K40">
        <v>103</v>
      </c>
      <c r="L40">
        <v>107</v>
      </c>
      <c r="M40">
        <v>107</v>
      </c>
      <c r="N40">
        <v>112</v>
      </c>
    </row>
    <row r="41" spans="1:14" x14ac:dyDescent="0.3">
      <c r="A41" s="27">
        <v>80501</v>
      </c>
      <c r="B41" s="28" t="s">
        <v>99</v>
      </c>
      <c r="C41" s="28" t="s">
        <v>134</v>
      </c>
      <c r="D41" s="28" t="s">
        <v>135</v>
      </c>
      <c r="E41" s="17">
        <f t="shared" si="0"/>
        <v>103</v>
      </c>
      <c r="F41" s="20">
        <v>93</v>
      </c>
      <c r="G41" s="20">
        <v>94</v>
      </c>
      <c r="H41" s="20">
        <v>94</v>
      </c>
      <c r="I41" s="20">
        <v>94</v>
      </c>
      <c r="J41">
        <v>94</v>
      </c>
      <c r="K41">
        <v>94</v>
      </c>
      <c r="L41">
        <v>98</v>
      </c>
      <c r="M41">
        <v>98</v>
      </c>
      <c r="N41">
        <v>103</v>
      </c>
    </row>
    <row r="42" spans="1:14" x14ac:dyDescent="0.3">
      <c r="A42" s="27">
        <v>81009</v>
      </c>
      <c r="B42" s="28" t="s">
        <v>99</v>
      </c>
      <c r="C42" s="28" t="s">
        <v>106</v>
      </c>
      <c r="D42" s="28" t="s">
        <v>142</v>
      </c>
      <c r="E42" s="17">
        <f t="shared" si="0"/>
        <v>98</v>
      </c>
      <c r="F42" s="20">
        <v>92</v>
      </c>
      <c r="G42" s="20">
        <v>92</v>
      </c>
      <c r="H42" s="20">
        <v>93</v>
      </c>
      <c r="I42" s="20">
        <v>93</v>
      </c>
      <c r="J42">
        <v>93</v>
      </c>
      <c r="K42">
        <v>93</v>
      </c>
      <c r="L42">
        <v>96</v>
      </c>
      <c r="M42">
        <v>96</v>
      </c>
      <c r="N42">
        <v>98</v>
      </c>
    </row>
    <row r="43" spans="1:14" x14ac:dyDescent="0.3">
      <c r="A43" s="27">
        <v>130702</v>
      </c>
      <c r="B43" s="28" t="s">
        <v>102</v>
      </c>
      <c r="C43" s="28" t="s">
        <v>138</v>
      </c>
      <c r="D43" s="28" t="s">
        <v>147</v>
      </c>
      <c r="E43" s="17">
        <f t="shared" si="0"/>
        <v>94</v>
      </c>
      <c r="F43" s="20">
        <v>86</v>
      </c>
      <c r="G43" s="20">
        <v>86</v>
      </c>
      <c r="H43" s="20">
        <v>87</v>
      </c>
      <c r="I43" s="20">
        <v>87</v>
      </c>
      <c r="J43">
        <v>87</v>
      </c>
      <c r="K43">
        <v>87</v>
      </c>
      <c r="L43">
        <v>93</v>
      </c>
      <c r="M43">
        <v>93</v>
      </c>
      <c r="N43">
        <v>94</v>
      </c>
    </row>
    <row r="44" spans="1:14" x14ac:dyDescent="0.3">
      <c r="A44" s="27">
        <v>100102</v>
      </c>
      <c r="B44" s="28" t="s">
        <v>149</v>
      </c>
      <c r="C44" s="28" t="s">
        <v>149</v>
      </c>
      <c r="D44" s="28" t="s">
        <v>166</v>
      </c>
      <c r="E44" s="17">
        <f t="shared" si="0"/>
        <v>91</v>
      </c>
      <c r="F44" s="20">
        <v>91</v>
      </c>
      <c r="G44" s="20">
        <v>91</v>
      </c>
      <c r="H44" s="20">
        <v>91</v>
      </c>
      <c r="I44" s="20">
        <v>91</v>
      </c>
      <c r="J44">
        <v>91</v>
      </c>
      <c r="K44">
        <v>91</v>
      </c>
      <c r="L44">
        <v>91</v>
      </c>
      <c r="M44">
        <v>91</v>
      </c>
      <c r="N44">
        <v>91</v>
      </c>
    </row>
    <row r="45" spans="1:14" x14ac:dyDescent="0.3">
      <c r="A45" s="27">
        <v>130108</v>
      </c>
      <c r="B45" s="28" t="s">
        <v>102</v>
      </c>
      <c r="C45" s="28" t="s">
        <v>103</v>
      </c>
      <c r="D45" s="28" t="s">
        <v>157</v>
      </c>
      <c r="E45" s="17">
        <f t="shared" si="0"/>
        <v>89</v>
      </c>
      <c r="F45" s="20">
        <v>76</v>
      </c>
      <c r="G45" s="20">
        <v>77</v>
      </c>
      <c r="H45" s="20">
        <v>79</v>
      </c>
      <c r="I45" s="20">
        <v>79</v>
      </c>
      <c r="J45">
        <v>79</v>
      </c>
      <c r="K45">
        <v>79</v>
      </c>
      <c r="L45">
        <v>89</v>
      </c>
      <c r="M45">
        <v>89</v>
      </c>
      <c r="N45">
        <v>89</v>
      </c>
    </row>
    <row r="46" spans="1:14" x14ac:dyDescent="0.3">
      <c r="A46" s="27">
        <v>40102</v>
      </c>
      <c r="B46" s="28" t="s">
        <v>154</v>
      </c>
      <c r="C46" s="28" t="s">
        <v>155</v>
      </c>
      <c r="D46" s="28" t="s">
        <v>156</v>
      </c>
      <c r="E46" s="17">
        <f t="shared" si="0"/>
        <v>91</v>
      </c>
      <c r="F46" s="20">
        <v>82</v>
      </c>
      <c r="G46" s="20">
        <v>82</v>
      </c>
      <c r="H46" s="20">
        <v>82</v>
      </c>
      <c r="I46" s="20">
        <v>82</v>
      </c>
      <c r="J46">
        <v>82</v>
      </c>
      <c r="K46">
        <v>82</v>
      </c>
      <c r="L46">
        <v>87</v>
      </c>
      <c r="M46">
        <v>87</v>
      </c>
      <c r="N46">
        <v>91</v>
      </c>
    </row>
    <row r="47" spans="1:14" x14ac:dyDescent="0.3">
      <c r="A47" s="27">
        <v>50208</v>
      </c>
      <c r="B47" s="28" t="s">
        <v>151</v>
      </c>
      <c r="C47" s="28" t="s">
        <v>152</v>
      </c>
      <c r="D47" s="28" t="s">
        <v>159</v>
      </c>
      <c r="E47" s="17">
        <f t="shared" si="0"/>
        <v>87</v>
      </c>
      <c r="F47" s="20">
        <v>85</v>
      </c>
      <c r="G47" s="20">
        <v>85</v>
      </c>
      <c r="H47" s="20">
        <v>85</v>
      </c>
      <c r="I47" s="20">
        <v>85</v>
      </c>
      <c r="J47">
        <v>85</v>
      </c>
      <c r="K47">
        <v>85</v>
      </c>
      <c r="L47">
        <v>86</v>
      </c>
      <c r="M47">
        <v>86</v>
      </c>
      <c r="N47">
        <v>87</v>
      </c>
    </row>
    <row r="48" spans="1:14" x14ac:dyDescent="0.3">
      <c r="A48" s="27">
        <v>30107</v>
      </c>
      <c r="B48" s="28" t="s">
        <v>144</v>
      </c>
      <c r="C48" s="28" t="s">
        <v>144</v>
      </c>
      <c r="D48" s="28" t="s">
        <v>148</v>
      </c>
      <c r="E48" s="17">
        <f t="shared" si="0"/>
        <v>91</v>
      </c>
      <c r="F48" s="20">
        <v>76</v>
      </c>
      <c r="G48" s="20">
        <v>78</v>
      </c>
      <c r="H48" s="20">
        <v>78</v>
      </c>
      <c r="I48" s="20">
        <v>78</v>
      </c>
      <c r="J48">
        <v>78</v>
      </c>
      <c r="K48">
        <v>78</v>
      </c>
      <c r="L48">
        <v>85</v>
      </c>
      <c r="M48">
        <v>85</v>
      </c>
      <c r="N48">
        <v>91</v>
      </c>
    </row>
    <row r="49" spans="1:14" x14ac:dyDescent="0.3">
      <c r="A49" s="27">
        <v>130709</v>
      </c>
      <c r="B49" s="28" t="s">
        <v>102</v>
      </c>
      <c r="C49" s="28" t="s">
        <v>138</v>
      </c>
      <c r="D49" s="28" t="s">
        <v>158</v>
      </c>
      <c r="E49" s="17">
        <f t="shared" si="0"/>
        <v>88</v>
      </c>
      <c r="F49" s="20">
        <v>83</v>
      </c>
      <c r="G49" s="20">
        <v>83</v>
      </c>
      <c r="H49" s="20">
        <v>83</v>
      </c>
      <c r="I49" s="20">
        <v>83</v>
      </c>
      <c r="J49">
        <v>83</v>
      </c>
      <c r="K49">
        <v>83</v>
      </c>
      <c r="L49">
        <v>85</v>
      </c>
      <c r="M49">
        <v>85</v>
      </c>
      <c r="N49">
        <v>88</v>
      </c>
    </row>
    <row r="50" spans="1:14" x14ac:dyDescent="0.3">
      <c r="A50" s="27">
        <v>80818</v>
      </c>
      <c r="B50" s="28" t="s">
        <v>99</v>
      </c>
      <c r="C50" s="28" t="s">
        <v>99</v>
      </c>
      <c r="D50" s="28" t="s">
        <v>169</v>
      </c>
      <c r="E50" s="17">
        <f t="shared" si="0"/>
        <v>76</v>
      </c>
      <c r="F50" s="20">
        <v>73</v>
      </c>
      <c r="G50" s="20">
        <v>73</v>
      </c>
      <c r="H50" s="20">
        <v>73</v>
      </c>
      <c r="I50" s="20">
        <v>73</v>
      </c>
      <c r="J50">
        <v>73</v>
      </c>
      <c r="K50">
        <v>73</v>
      </c>
      <c r="L50">
        <v>75</v>
      </c>
      <c r="M50">
        <v>75</v>
      </c>
      <c r="N50">
        <v>76</v>
      </c>
    </row>
    <row r="51" spans="1:14" x14ac:dyDescent="0.3">
      <c r="A51" s="27">
        <v>80808</v>
      </c>
      <c r="B51" s="28" t="s">
        <v>99</v>
      </c>
      <c r="C51" s="28" t="s">
        <v>99</v>
      </c>
      <c r="D51" s="28" t="s">
        <v>161</v>
      </c>
      <c r="E51" s="17">
        <f t="shared" si="0"/>
        <v>72</v>
      </c>
      <c r="F51" s="20">
        <v>66</v>
      </c>
      <c r="G51" s="20">
        <v>66</v>
      </c>
      <c r="H51" s="20">
        <v>67</v>
      </c>
      <c r="I51" s="20">
        <v>67</v>
      </c>
      <c r="J51">
        <v>67</v>
      </c>
      <c r="K51">
        <v>67</v>
      </c>
      <c r="L51">
        <v>71</v>
      </c>
      <c r="M51">
        <v>71</v>
      </c>
      <c r="N51">
        <v>72</v>
      </c>
    </row>
    <row r="52" spans="1:14" x14ac:dyDescent="0.3">
      <c r="A52" s="27">
        <v>130716</v>
      </c>
      <c r="B52" s="28" t="s">
        <v>102</v>
      </c>
      <c r="C52" s="28" t="s">
        <v>138</v>
      </c>
      <c r="D52" s="28" t="s">
        <v>160</v>
      </c>
      <c r="E52" s="17">
        <f t="shared" si="0"/>
        <v>76</v>
      </c>
      <c r="F52" s="20">
        <v>60</v>
      </c>
      <c r="G52" s="20">
        <v>60</v>
      </c>
      <c r="H52" s="20">
        <v>63</v>
      </c>
      <c r="I52" s="20">
        <v>63</v>
      </c>
      <c r="J52">
        <v>63</v>
      </c>
      <c r="K52">
        <v>63</v>
      </c>
      <c r="L52">
        <v>68</v>
      </c>
      <c r="M52">
        <v>68</v>
      </c>
      <c r="N52">
        <v>76</v>
      </c>
    </row>
    <row r="53" spans="1:14" x14ac:dyDescent="0.3">
      <c r="A53" s="27">
        <v>81005</v>
      </c>
      <c r="B53" s="28" t="s">
        <v>99</v>
      </c>
      <c r="C53" s="28" t="s">
        <v>106</v>
      </c>
      <c r="D53" s="28" t="s">
        <v>162</v>
      </c>
      <c r="E53" s="17">
        <f t="shared" si="0"/>
        <v>66</v>
      </c>
      <c r="F53" s="20">
        <v>52</v>
      </c>
      <c r="G53" s="20">
        <v>53</v>
      </c>
      <c r="H53" s="20">
        <v>57</v>
      </c>
      <c r="I53" s="20">
        <v>57</v>
      </c>
      <c r="J53">
        <v>57</v>
      </c>
      <c r="K53">
        <v>57</v>
      </c>
      <c r="L53">
        <v>63</v>
      </c>
      <c r="M53">
        <v>63</v>
      </c>
      <c r="N53">
        <v>66</v>
      </c>
    </row>
    <row r="54" spans="1:14" x14ac:dyDescent="0.3">
      <c r="A54" s="27">
        <v>40109</v>
      </c>
      <c r="B54" s="28" t="s">
        <v>154</v>
      </c>
      <c r="C54" s="28" t="s">
        <v>155</v>
      </c>
      <c r="D54" s="28" t="s">
        <v>177</v>
      </c>
      <c r="E54" s="17">
        <f t="shared" si="0"/>
        <v>58</v>
      </c>
      <c r="F54" s="20">
        <v>57</v>
      </c>
      <c r="G54" s="20">
        <v>57</v>
      </c>
      <c r="H54" s="20">
        <v>57</v>
      </c>
      <c r="I54" s="20">
        <v>57</v>
      </c>
      <c r="J54">
        <v>57</v>
      </c>
      <c r="K54">
        <v>57</v>
      </c>
      <c r="L54">
        <v>58</v>
      </c>
      <c r="M54">
        <v>58</v>
      </c>
      <c r="N54">
        <v>58</v>
      </c>
    </row>
    <row r="55" spans="1:14" x14ac:dyDescent="0.3">
      <c r="A55" s="27">
        <v>91013</v>
      </c>
      <c r="B55" s="28" t="s">
        <v>114</v>
      </c>
      <c r="C55" s="28" t="s">
        <v>115</v>
      </c>
      <c r="D55" s="28" t="s">
        <v>176</v>
      </c>
      <c r="E55" s="17">
        <f t="shared" si="0"/>
        <v>61</v>
      </c>
      <c r="F55" s="20">
        <v>50</v>
      </c>
      <c r="G55" s="20">
        <v>50</v>
      </c>
      <c r="H55" s="20">
        <v>55</v>
      </c>
      <c r="I55" s="20">
        <v>55</v>
      </c>
      <c r="J55">
        <v>55</v>
      </c>
      <c r="K55">
        <v>55</v>
      </c>
      <c r="L55">
        <v>55</v>
      </c>
      <c r="M55">
        <v>55</v>
      </c>
      <c r="N55">
        <v>61</v>
      </c>
    </row>
    <row r="56" spans="1:14" x14ac:dyDescent="0.3">
      <c r="A56" s="27">
        <v>10301</v>
      </c>
      <c r="B56" s="28" t="s">
        <v>163</v>
      </c>
      <c r="C56" s="28" t="s">
        <v>167</v>
      </c>
      <c r="D56" s="28" t="s">
        <v>168</v>
      </c>
      <c r="E56" s="17">
        <f t="shared" si="0"/>
        <v>53</v>
      </c>
      <c r="F56" s="20">
        <v>35</v>
      </c>
      <c r="G56" s="20">
        <v>35</v>
      </c>
      <c r="H56" s="20">
        <v>40</v>
      </c>
      <c r="I56" s="20">
        <v>40</v>
      </c>
      <c r="J56">
        <v>40</v>
      </c>
      <c r="K56">
        <v>40</v>
      </c>
      <c r="L56">
        <v>52</v>
      </c>
      <c r="M56">
        <v>52</v>
      </c>
      <c r="N56">
        <v>53</v>
      </c>
    </row>
    <row r="57" spans="1:14" x14ac:dyDescent="0.3">
      <c r="A57" s="27">
        <v>130701</v>
      </c>
      <c r="B57" s="28" t="s">
        <v>102</v>
      </c>
      <c r="C57" s="28" t="s">
        <v>138</v>
      </c>
      <c r="D57" s="28" t="s">
        <v>170</v>
      </c>
      <c r="E57" s="17">
        <f t="shared" si="0"/>
        <v>52</v>
      </c>
      <c r="F57" s="20">
        <v>50</v>
      </c>
      <c r="G57" s="20">
        <v>50</v>
      </c>
      <c r="H57" s="20">
        <v>50</v>
      </c>
      <c r="I57" s="20">
        <v>50</v>
      </c>
      <c r="J57">
        <v>50</v>
      </c>
      <c r="K57">
        <v>50</v>
      </c>
      <c r="L57">
        <v>51</v>
      </c>
      <c r="M57">
        <v>51</v>
      </c>
      <c r="N57">
        <v>52</v>
      </c>
    </row>
    <row r="58" spans="1:14" x14ac:dyDescent="0.3">
      <c r="A58" s="27">
        <v>81004</v>
      </c>
      <c r="B58" s="28" t="s">
        <v>99</v>
      </c>
      <c r="C58" s="28" t="s">
        <v>106</v>
      </c>
      <c r="D58" s="28" t="s">
        <v>173</v>
      </c>
      <c r="E58" s="17">
        <f t="shared" si="0"/>
        <v>54</v>
      </c>
      <c r="F58" s="20">
        <v>44</v>
      </c>
      <c r="G58" s="20">
        <v>46</v>
      </c>
      <c r="H58" s="20">
        <v>46</v>
      </c>
      <c r="I58" s="20">
        <v>46</v>
      </c>
      <c r="J58">
        <v>46</v>
      </c>
      <c r="K58">
        <v>46</v>
      </c>
      <c r="L58">
        <v>51</v>
      </c>
      <c r="M58">
        <v>51</v>
      </c>
      <c r="N58">
        <v>54</v>
      </c>
    </row>
    <row r="59" spans="1:14" x14ac:dyDescent="0.3">
      <c r="A59" s="27">
        <v>50207</v>
      </c>
      <c r="B59" s="28" t="s">
        <v>151</v>
      </c>
      <c r="C59" s="28" t="s">
        <v>152</v>
      </c>
      <c r="D59" s="28" t="s">
        <v>153</v>
      </c>
      <c r="E59" s="17">
        <f t="shared" si="0"/>
        <v>49</v>
      </c>
      <c r="F59" s="20">
        <v>49</v>
      </c>
      <c r="G59" s="20">
        <v>49</v>
      </c>
      <c r="H59" s="20">
        <v>49</v>
      </c>
      <c r="I59" s="20">
        <v>49</v>
      </c>
      <c r="J59">
        <v>49</v>
      </c>
      <c r="K59">
        <v>49</v>
      </c>
      <c r="L59">
        <v>49</v>
      </c>
      <c r="M59">
        <v>49</v>
      </c>
      <c r="N59">
        <v>49</v>
      </c>
    </row>
    <row r="60" spans="1:14" x14ac:dyDescent="0.3">
      <c r="A60" s="27">
        <v>91011</v>
      </c>
      <c r="B60" s="28" t="s">
        <v>114</v>
      </c>
      <c r="C60" s="28" t="s">
        <v>115</v>
      </c>
      <c r="D60" s="28" t="s">
        <v>180</v>
      </c>
      <c r="E60" s="17">
        <f t="shared" si="0"/>
        <v>45</v>
      </c>
      <c r="F60" s="20">
        <v>42</v>
      </c>
      <c r="G60" s="20">
        <v>42</v>
      </c>
      <c r="H60" s="20">
        <v>42</v>
      </c>
      <c r="I60" s="20">
        <v>42</v>
      </c>
      <c r="J60">
        <v>42</v>
      </c>
      <c r="K60">
        <v>42</v>
      </c>
      <c r="L60">
        <v>45</v>
      </c>
      <c r="M60">
        <v>45</v>
      </c>
      <c r="N60">
        <v>45</v>
      </c>
    </row>
    <row r="61" spans="1:14" x14ac:dyDescent="0.3">
      <c r="A61" s="27">
        <v>130706</v>
      </c>
      <c r="B61" s="28" t="s">
        <v>102</v>
      </c>
      <c r="C61" s="28" t="s">
        <v>138</v>
      </c>
      <c r="D61" s="28" t="s">
        <v>174</v>
      </c>
      <c r="E61" s="17">
        <f t="shared" si="0"/>
        <v>45</v>
      </c>
      <c r="F61" s="20">
        <v>35</v>
      </c>
      <c r="G61" s="20">
        <v>35</v>
      </c>
      <c r="H61" s="20">
        <v>35</v>
      </c>
      <c r="I61" s="20">
        <v>35</v>
      </c>
      <c r="J61">
        <v>35</v>
      </c>
      <c r="K61">
        <v>35</v>
      </c>
      <c r="L61">
        <v>42</v>
      </c>
      <c r="M61">
        <v>42</v>
      </c>
      <c r="N61">
        <v>45</v>
      </c>
    </row>
    <row r="62" spans="1:14" ht="24" x14ac:dyDescent="0.3">
      <c r="A62" s="27">
        <v>120805</v>
      </c>
      <c r="B62" s="28" t="s">
        <v>191</v>
      </c>
      <c r="C62" s="28" t="s">
        <v>192</v>
      </c>
      <c r="D62" s="28" t="s">
        <v>193</v>
      </c>
      <c r="E62" s="17">
        <f t="shared" si="0"/>
        <v>39</v>
      </c>
      <c r="F62" s="20">
        <v>13</v>
      </c>
      <c r="G62" s="20">
        <v>13</v>
      </c>
      <c r="H62" s="20">
        <v>13</v>
      </c>
      <c r="I62" s="20">
        <v>13</v>
      </c>
      <c r="J62">
        <v>13</v>
      </c>
      <c r="K62">
        <v>13</v>
      </c>
      <c r="L62">
        <v>39</v>
      </c>
      <c r="M62">
        <v>39</v>
      </c>
      <c r="N62">
        <v>39</v>
      </c>
    </row>
    <row r="63" spans="1:14" x14ac:dyDescent="0.3">
      <c r="A63" s="27">
        <v>30104</v>
      </c>
      <c r="B63" s="28" t="s">
        <v>144</v>
      </c>
      <c r="C63" s="28" t="s">
        <v>144</v>
      </c>
      <c r="D63" s="28" t="s">
        <v>179</v>
      </c>
      <c r="E63" s="17">
        <f t="shared" si="0"/>
        <v>36</v>
      </c>
      <c r="F63" s="20">
        <v>34</v>
      </c>
      <c r="G63" s="20">
        <v>34</v>
      </c>
      <c r="H63" s="20">
        <v>34</v>
      </c>
      <c r="I63" s="20">
        <v>34</v>
      </c>
      <c r="J63">
        <v>34</v>
      </c>
      <c r="K63">
        <v>34</v>
      </c>
      <c r="L63">
        <v>34</v>
      </c>
      <c r="M63">
        <v>34</v>
      </c>
      <c r="N63">
        <v>36</v>
      </c>
    </row>
    <row r="64" spans="1:14" x14ac:dyDescent="0.3">
      <c r="A64" s="27">
        <v>30113</v>
      </c>
      <c r="B64" s="28" t="s">
        <v>144</v>
      </c>
      <c r="C64" s="28" t="s">
        <v>144</v>
      </c>
      <c r="D64" s="28" t="s">
        <v>178</v>
      </c>
      <c r="E64" s="17">
        <f t="shared" si="0"/>
        <v>34</v>
      </c>
      <c r="F64" s="20">
        <v>30</v>
      </c>
      <c r="G64" s="20">
        <v>30</v>
      </c>
      <c r="H64" s="20">
        <v>30</v>
      </c>
      <c r="I64" s="20">
        <v>30</v>
      </c>
      <c r="J64">
        <v>30</v>
      </c>
      <c r="K64">
        <v>30</v>
      </c>
      <c r="L64">
        <v>34</v>
      </c>
      <c r="M64">
        <v>34</v>
      </c>
      <c r="N64">
        <v>34</v>
      </c>
    </row>
    <row r="65" spans="1:14" x14ac:dyDescent="0.3">
      <c r="A65" s="27">
        <v>130103</v>
      </c>
      <c r="B65" s="28" t="s">
        <v>102</v>
      </c>
      <c r="C65" s="28" t="s">
        <v>103</v>
      </c>
      <c r="D65" s="28" t="s">
        <v>183</v>
      </c>
      <c r="E65" s="17">
        <f t="shared" si="0"/>
        <v>33</v>
      </c>
      <c r="F65" s="20">
        <v>30</v>
      </c>
      <c r="G65" s="20">
        <v>30</v>
      </c>
      <c r="H65" s="20">
        <v>30</v>
      </c>
      <c r="I65" s="20">
        <v>30</v>
      </c>
      <c r="J65">
        <v>30</v>
      </c>
      <c r="K65">
        <v>30</v>
      </c>
      <c r="L65">
        <v>32</v>
      </c>
      <c r="M65">
        <v>32</v>
      </c>
      <c r="N65">
        <v>33</v>
      </c>
    </row>
    <row r="66" spans="1:14" ht="24" x14ac:dyDescent="0.3">
      <c r="A66" s="27">
        <v>120802</v>
      </c>
      <c r="B66" s="28" t="s">
        <v>191</v>
      </c>
      <c r="C66" s="28" t="s">
        <v>192</v>
      </c>
      <c r="D66" s="28" t="s">
        <v>199</v>
      </c>
      <c r="E66" s="17">
        <f t="shared" si="0"/>
        <v>30</v>
      </c>
      <c r="F66" s="20">
        <v>11</v>
      </c>
      <c r="G66" s="20">
        <v>11</v>
      </c>
      <c r="H66" s="20">
        <v>11</v>
      </c>
      <c r="I66" s="20">
        <v>11</v>
      </c>
      <c r="J66">
        <v>11</v>
      </c>
      <c r="K66">
        <v>11</v>
      </c>
      <c r="L66">
        <v>30</v>
      </c>
      <c r="M66">
        <v>30</v>
      </c>
      <c r="N66">
        <v>30</v>
      </c>
    </row>
    <row r="67" spans="1:14" x14ac:dyDescent="0.3">
      <c r="A67" s="27">
        <v>91007</v>
      </c>
      <c r="B67" s="28" t="s">
        <v>114</v>
      </c>
      <c r="C67" s="28" t="s">
        <v>115</v>
      </c>
      <c r="D67" s="28" t="s">
        <v>184</v>
      </c>
      <c r="E67" s="17">
        <f t="shared" si="0"/>
        <v>31</v>
      </c>
      <c r="F67" s="20">
        <v>26</v>
      </c>
      <c r="G67" s="20">
        <v>26</v>
      </c>
      <c r="H67" s="20">
        <v>26</v>
      </c>
      <c r="I67" s="20">
        <v>26</v>
      </c>
      <c r="J67">
        <v>26</v>
      </c>
      <c r="K67">
        <v>26</v>
      </c>
      <c r="L67">
        <v>27</v>
      </c>
      <c r="M67">
        <v>27</v>
      </c>
      <c r="N67">
        <v>31</v>
      </c>
    </row>
    <row r="68" spans="1:14" x14ac:dyDescent="0.3">
      <c r="A68" s="27">
        <v>10201</v>
      </c>
      <c r="B68" s="28" t="s">
        <v>163</v>
      </c>
      <c r="C68" s="28" t="s">
        <v>164</v>
      </c>
      <c r="D68" s="28" t="s">
        <v>165</v>
      </c>
      <c r="E68" s="17">
        <f t="shared" ref="E68:E131" si="1">+MAX(F68:FK68)</f>
        <v>28</v>
      </c>
      <c r="F68" s="20">
        <v>12</v>
      </c>
      <c r="G68" s="20">
        <v>12</v>
      </c>
      <c r="H68" s="20">
        <v>16</v>
      </c>
      <c r="I68" s="20">
        <v>16</v>
      </c>
      <c r="J68">
        <v>16</v>
      </c>
      <c r="K68">
        <v>16</v>
      </c>
      <c r="L68">
        <v>26</v>
      </c>
      <c r="M68">
        <v>26</v>
      </c>
      <c r="N68">
        <v>28</v>
      </c>
    </row>
    <row r="69" spans="1:14" x14ac:dyDescent="0.3">
      <c r="A69" s="27">
        <v>40601</v>
      </c>
      <c r="B69" s="28" t="s">
        <v>154</v>
      </c>
      <c r="C69" s="28" t="s">
        <v>171</v>
      </c>
      <c r="D69" s="28" t="s">
        <v>172</v>
      </c>
      <c r="E69" s="17">
        <f t="shared" si="1"/>
        <v>27</v>
      </c>
      <c r="F69" s="20">
        <v>25</v>
      </c>
      <c r="G69" s="20">
        <v>25</v>
      </c>
      <c r="H69" s="20">
        <v>25</v>
      </c>
      <c r="I69" s="20">
        <v>25</v>
      </c>
      <c r="J69">
        <v>25</v>
      </c>
      <c r="K69">
        <v>25</v>
      </c>
      <c r="L69">
        <v>26</v>
      </c>
      <c r="M69">
        <v>26</v>
      </c>
      <c r="N69">
        <v>27</v>
      </c>
    </row>
    <row r="70" spans="1:14" x14ac:dyDescent="0.3">
      <c r="A70" s="27">
        <v>91008</v>
      </c>
      <c r="B70" s="28" t="s">
        <v>114</v>
      </c>
      <c r="C70" s="28" t="s">
        <v>115</v>
      </c>
      <c r="D70" s="28" t="s">
        <v>205</v>
      </c>
      <c r="E70" s="17">
        <f t="shared" si="1"/>
        <v>25</v>
      </c>
      <c r="F70" s="20">
        <v>18</v>
      </c>
      <c r="G70" s="20">
        <v>18</v>
      </c>
      <c r="H70" s="20">
        <v>18</v>
      </c>
      <c r="I70" s="20">
        <v>18</v>
      </c>
      <c r="J70">
        <v>18</v>
      </c>
      <c r="K70">
        <v>18</v>
      </c>
      <c r="L70">
        <v>25</v>
      </c>
      <c r="M70">
        <v>25</v>
      </c>
      <c r="N70">
        <v>25</v>
      </c>
    </row>
    <row r="71" spans="1:14" x14ac:dyDescent="0.3">
      <c r="A71" s="27">
        <v>91101</v>
      </c>
      <c r="B71" s="28" t="s">
        <v>114</v>
      </c>
      <c r="C71" s="28" t="s">
        <v>186</v>
      </c>
      <c r="D71" s="28" t="s">
        <v>187</v>
      </c>
      <c r="E71" s="17">
        <f t="shared" si="1"/>
        <v>27</v>
      </c>
      <c r="F71" s="20">
        <v>24</v>
      </c>
      <c r="G71" s="20">
        <v>24</v>
      </c>
      <c r="H71" s="20">
        <v>25</v>
      </c>
      <c r="I71" s="20">
        <v>25</v>
      </c>
      <c r="J71">
        <v>25</v>
      </c>
      <c r="K71">
        <v>25</v>
      </c>
      <c r="L71">
        <v>25</v>
      </c>
      <c r="M71">
        <v>25</v>
      </c>
      <c r="N71">
        <v>27</v>
      </c>
    </row>
    <row r="72" spans="1:14" x14ac:dyDescent="0.3">
      <c r="A72" s="27">
        <v>90101</v>
      </c>
      <c r="B72" s="28" t="s">
        <v>114</v>
      </c>
      <c r="C72" s="28" t="s">
        <v>197</v>
      </c>
      <c r="D72" s="28" t="s">
        <v>198</v>
      </c>
      <c r="E72" s="17">
        <f t="shared" si="1"/>
        <v>21</v>
      </c>
      <c r="F72" s="20">
        <v>20</v>
      </c>
      <c r="G72" s="20">
        <v>20</v>
      </c>
      <c r="H72" s="20">
        <v>20</v>
      </c>
      <c r="I72" s="20">
        <v>20</v>
      </c>
      <c r="J72">
        <v>20</v>
      </c>
      <c r="K72">
        <v>20</v>
      </c>
      <c r="L72">
        <v>20</v>
      </c>
      <c r="M72">
        <v>20</v>
      </c>
      <c r="N72">
        <v>21</v>
      </c>
    </row>
    <row r="73" spans="1:14" x14ac:dyDescent="0.3">
      <c r="A73" s="27">
        <v>80508</v>
      </c>
      <c r="B73" s="28" t="s">
        <v>99</v>
      </c>
      <c r="C73" s="28" t="s">
        <v>134</v>
      </c>
      <c r="D73" s="28" t="s">
        <v>206</v>
      </c>
      <c r="E73" s="17">
        <f t="shared" si="1"/>
        <v>19</v>
      </c>
      <c r="F73" s="20">
        <v>16</v>
      </c>
      <c r="G73" s="20">
        <v>16</v>
      </c>
      <c r="H73" s="20">
        <v>16</v>
      </c>
      <c r="I73" s="20">
        <v>16</v>
      </c>
      <c r="J73">
        <v>16</v>
      </c>
      <c r="K73">
        <v>16</v>
      </c>
      <c r="L73">
        <v>18</v>
      </c>
      <c r="M73">
        <v>18</v>
      </c>
      <c r="N73">
        <v>19</v>
      </c>
    </row>
    <row r="74" spans="1:14" x14ac:dyDescent="0.3">
      <c r="A74" s="27">
        <v>50316</v>
      </c>
      <c r="B74" s="28" t="s">
        <v>151</v>
      </c>
      <c r="C74" s="28" t="s">
        <v>181</v>
      </c>
      <c r="D74" s="28" t="s">
        <v>182</v>
      </c>
      <c r="E74" s="17">
        <f t="shared" si="1"/>
        <v>17</v>
      </c>
      <c r="F74" s="20">
        <v>14</v>
      </c>
      <c r="G74" s="20">
        <v>14</v>
      </c>
      <c r="H74" s="20">
        <v>14</v>
      </c>
      <c r="I74" s="20">
        <v>14</v>
      </c>
      <c r="J74">
        <v>14</v>
      </c>
      <c r="K74">
        <v>14</v>
      </c>
      <c r="L74">
        <v>17</v>
      </c>
      <c r="M74">
        <v>17</v>
      </c>
      <c r="N74">
        <v>17</v>
      </c>
    </row>
    <row r="75" spans="1:14" x14ac:dyDescent="0.3">
      <c r="A75" s="27">
        <v>130705</v>
      </c>
      <c r="B75" s="28" t="s">
        <v>102</v>
      </c>
      <c r="C75" s="28" t="s">
        <v>138</v>
      </c>
      <c r="D75" s="28" t="s">
        <v>203</v>
      </c>
      <c r="E75" s="17">
        <f t="shared" si="1"/>
        <v>16</v>
      </c>
      <c r="F75" s="20">
        <v>15</v>
      </c>
      <c r="G75" s="20">
        <v>15</v>
      </c>
      <c r="H75" s="20">
        <v>15</v>
      </c>
      <c r="I75" s="20">
        <v>15</v>
      </c>
      <c r="J75">
        <v>15</v>
      </c>
      <c r="K75">
        <v>15</v>
      </c>
      <c r="L75">
        <v>16</v>
      </c>
      <c r="M75">
        <v>16</v>
      </c>
      <c r="N75">
        <v>16</v>
      </c>
    </row>
    <row r="76" spans="1:14" x14ac:dyDescent="0.3">
      <c r="A76" s="27">
        <v>90105</v>
      </c>
      <c r="B76" s="28" t="s">
        <v>114</v>
      </c>
      <c r="C76" s="28" t="s">
        <v>197</v>
      </c>
      <c r="D76" s="28" t="s">
        <v>215</v>
      </c>
      <c r="E76" s="17">
        <f t="shared" si="1"/>
        <v>16</v>
      </c>
      <c r="F76" s="20">
        <v>16</v>
      </c>
      <c r="G76" s="20">
        <v>16</v>
      </c>
      <c r="H76" s="20">
        <v>16</v>
      </c>
      <c r="I76" s="20">
        <v>16</v>
      </c>
      <c r="J76">
        <v>16</v>
      </c>
      <c r="K76">
        <v>16</v>
      </c>
      <c r="L76">
        <v>16</v>
      </c>
      <c r="M76">
        <v>16</v>
      </c>
      <c r="N76">
        <v>16</v>
      </c>
    </row>
    <row r="77" spans="1:14" x14ac:dyDescent="0.3">
      <c r="A77" s="27">
        <v>80505</v>
      </c>
      <c r="B77" s="28" t="s">
        <v>99</v>
      </c>
      <c r="C77" s="28" t="s">
        <v>134</v>
      </c>
      <c r="D77" s="28" t="s">
        <v>208</v>
      </c>
      <c r="E77" s="17">
        <f t="shared" si="1"/>
        <v>15</v>
      </c>
      <c r="F77" s="20">
        <v>14</v>
      </c>
      <c r="G77" s="20">
        <v>14</v>
      </c>
      <c r="H77" s="20">
        <v>14</v>
      </c>
      <c r="I77" s="20">
        <v>14</v>
      </c>
      <c r="J77">
        <v>14</v>
      </c>
      <c r="K77">
        <v>14</v>
      </c>
      <c r="L77">
        <v>15</v>
      </c>
      <c r="M77">
        <v>15</v>
      </c>
      <c r="N77">
        <v>15</v>
      </c>
    </row>
    <row r="78" spans="1:14" x14ac:dyDescent="0.3">
      <c r="A78" s="27">
        <v>20601</v>
      </c>
      <c r="B78" s="28" t="s">
        <v>212</v>
      </c>
      <c r="C78" s="28" t="s">
        <v>213</v>
      </c>
      <c r="D78" s="28" t="s">
        <v>214</v>
      </c>
      <c r="E78" s="17">
        <f t="shared" si="1"/>
        <v>15</v>
      </c>
      <c r="F78" s="20">
        <v>15</v>
      </c>
      <c r="G78" s="20">
        <v>15</v>
      </c>
      <c r="H78" s="20">
        <v>15</v>
      </c>
      <c r="I78" s="20">
        <v>15</v>
      </c>
      <c r="J78">
        <v>15</v>
      </c>
      <c r="K78">
        <v>15</v>
      </c>
      <c r="L78">
        <v>15</v>
      </c>
      <c r="M78">
        <v>15</v>
      </c>
      <c r="N78">
        <v>15</v>
      </c>
    </row>
    <row r="79" spans="1:14" x14ac:dyDescent="0.3">
      <c r="A79" s="27">
        <v>20207</v>
      </c>
      <c r="B79" s="28" t="s">
        <v>212</v>
      </c>
      <c r="C79" s="28" t="s">
        <v>217</v>
      </c>
      <c r="D79" s="28" t="s">
        <v>218</v>
      </c>
      <c r="E79" s="17">
        <f t="shared" si="1"/>
        <v>15</v>
      </c>
      <c r="F79" s="20">
        <v>15</v>
      </c>
      <c r="G79" s="20">
        <v>15</v>
      </c>
      <c r="H79" s="20">
        <v>15</v>
      </c>
      <c r="I79" s="20">
        <v>15</v>
      </c>
      <c r="J79">
        <v>15</v>
      </c>
      <c r="K79">
        <v>15</v>
      </c>
      <c r="L79">
        <v>15</v>
      </c>
      <c r="M79">
        <v>15</v>
      </c>
      <c r="N79">
        <v>15</v>
      </c>
    </row>
    <row r="80" spans="1:14" x14ac:dyDescent="0.3">
      <c r="A80" s="27">
        <v>30111</v>
      </c>
      <c r="B80" s="28" t="s">
        <v>144</v>
      </c>
      <c r="C80" s="28" t="s">
        <v>144</v>
      </c>
      <c r="D80" s="28" t="s">
        <v>185</v>
      </c>
      <c r="E80" s="17">
        <f t="shared" si="1"/>
        <v>15</v>
      </c>
      <c r="F80" s="20">
        <v>13</v>
      </c>
      <c r="G80" s="20">
        <v>13</v>
      </c>
      <c r="H80" s="20">
        <v>13</v>
      </c>
      <c r="I80" s="20">
        <v>13</v>
      </c>
      <c r="J80">
        <v>13</v>
      </c>
      <c r="K80">
        <v>13</v>
      </c>
      <c r="L80">
        <v>15</v>
      </c>
      <c r="M80">
        <v>15</v>
      </c>
      <c r="N80">
        <v>15</v>
      </c>
    </row>
    <row r="81" spans="1:14" x14ac:dyDescent="0.3">
      <c r="A81" s="27">
        <v>40404</v>
      </c>
      <c r="B81" s="28" t="s">
        <v>154</v>
      </c>
      <c r="C81" s="28" t="s">
        <v>234</v>
      </c>
      <c r="D81" s="28" t="s">
        <v>235</v>
      </c>
      <c r="E81" s="17">
        <f t="shared" si="1"/>
        <v>14</v>
      </c>
      <c r="F81" s="20">
        <v>14</v>
      </c>
      <c r="G81" s="20">
        <v>14</v>
      </c>
      <c r="H81" s="20">
        <v>14</v>
      </c>
      <c r="I81" s="20">
        <v>14</v>
      </c>
      <c r="J81">
        <v>14</v>
      </c>
      <c r="K81">
        <v>14</v>
      </c>
      <c r="L81">
        <v>14</v>
      </c>
      <c r="M81">
        <v>14</v>
      </c>
      <c r="N81">
        <v>14</v>
      </c>
    </row>
    <row r="82" spans="1:14" x14ac:dyDescent="0.3">
      <c r="A82" s="27">
        <v>130301</v>
      </c>
      <c r="B82" s="28" t="s">
        <v>102</v>
      </c>
      <c r="C82" s="28" t="s">
        <v>222</v>
      </c>
      <c r="D82" s="28" t="s">
        <v>229</v>
      </c>
      <c r="E82" s="17">
        <f t="shared" si="1"/>
        <v>13</v>
      </c>
      <c r="F82" s="20">
        <v>9</v>
      </c>
      <c r="G82" s="20">
        <v>9</v>
      </c>
      <c r="H82" s="20">
        <v>9</v>
      </c>
      <c r="I82" s="20">
        <v>9</v>
      </c>
      <c r="J82">
        <v>9</v>
      </c>
      <c r="K82">
        <v>9</v>
      </c>
      <c r="L82">
        <v>13</v>
      </c>
      <c r="M82">
        <v>13</v>
      </c>
      <c r="N82">
        <v>13</v>
      </c>
    </row>
    <row r="83" spans="1:14" x14ac:dyDescent="0.3">
      <c r="A83" s="27">
        <v>130310</v>
      </c>
      <c r="B83" s="28" t="s">
        <v>102</v>
      </c>
      <c r="C83" s="28" t="s">
        <v>222</v>
      </c>
      <c r="D83" s="28" t="s">
        <v>223</v>
      </c>
      <c r="E83" s="17">
        <f t="shared" si="1"/>
        <v>13</v>
      </c>
      <c r="F83" s="20">
        <v>13</v>
      </c>
      <c r="G83" s="20">
        <v>13</v>
      </c>
      <c r="H83" s="20">
        <v>13</v>
      </c>
      <c r="I83" s="20">
        <v>13</v>
      </c>
      <c r="J83">
        <v>13</v>
      </c>
      <c r="K83">
        <v>13</v>
      </c>
      <c r="L83">
        <v>13</v>
      </c>
      <c r="M83">
        <v>13</v>
      </c>
      <c r="N83">
        <v>13</v>
      </c>
    </row>
    <row r="84" spans="1:14" x14ac:dyDescent="0.3">
      <c r="A84" s="27">
        <v>80801</v>
      </c>
      <c r="B84" s="28" t="s">
        <v>99</v>
      </c>
      <c r="C84" s="28" t="s">
        <v>99</v>
      </c>
      <c r="D84" s="28" t="s">
        <v>194</v>
      </c>
      <c r="E84" s="17">
        <f t="shared" si="1"/>
        <v>14</v>
      </c>
      <c r="F84" s="20">
        <v>12</v>
      </c>
      <c r="G84" s="20">
        <v>12</v>
      </c>
      <c r="H84" s="20">
        <v>12</v>
      </c>
      <c r="I84" s="20">
        <v>12</v>
      </c>
      <c r="J84">
        <v>12</v>
      </c>
      <c r="K84">
        <v>12</v>
      </c>
      <c r="L84">
        <v>13</v>
      </c>
      <c r="M84">
        <v>13</v>
      </c>
      <c r="N84">
        <v>14</v>
      </c>
    </row>
    <row r="85" spans="1:14" x14ac:dyDescent="0.3">
      <c r="A85" s="27">
        <v>30110</v>
      </c>
      <c r="B85" s="28" t="s">
        <v>144</v>
      </c>
      <c r="C85" s="28" t="s">
        <v>144</v>
      </c>
      <c r="D85" s="28" t="s">
        <v>226</v>
      </c>
      <c r="E85" s="17">
        <f t="shared" si="1"/>
        <v>13</v>
      </c>
      <c r="F85" s="20">
        <v>12</v>
      </c>
      <c r="G85" s="20">
        <v>12</v>
      </c>
      <c r="H85" s="20">
        <v>12</v>
      </c>
      <c r="I85" s="20">
        <v>12</v>
      </c>
      <c r="J85">
        <v>12</v>
      </c>
      <c r="K85">
        <v>12</v>
      </c>
      <c r="L85">
        <v>12</v>
      </c>
      <c r="M85">
        <v>12</v>
      </c>
      <c r="N85">
        <v>13</v>
      </c>
    </row>
    <row r="86" spans="1:14" x14ac:dyDescent="0.3">
      <c r="A86" s="27">
        <v>40503</v>
      </c>
      <c r="B86" s="28" t="s">
        <v>154</v>
      </c>
      <c r="C86" s="28" t="s">
        <v>236</v>
      </c>
      <c r="D86" s="28" t="s">
        <v>236</v>
      </c>
      <c r="E86" s="17">
        <f t="shared" si="1"/>
        <v>11</v>
      </c>
      <c r="F86" s="20">
        <v>8</v>
      </c>
      <c r="G86" s="20">
        <v>8</v>
      </c>
      <c r="H86" s="20">
        <v>8</v>
      </c>
      <c r="I86" s="20">
        <v>8</v>
      </c>
      <c r="J86">
        <v>8</v>
      </c>
      <c r="K86">
        <v>8</v>
      </c>
      <c r="L86">
        <v>11</v>
      </c>
      <c r="M86">
        <v>11</v>
      </c>
      <c r="N86">
        <v>11</v>
      </c>
    </row>
    <row r="87" spans="1:14" x14ac:dyDescent="0.3">
      <c r="A87" s="27">
        <v>10302</v>
      </c>
      <c r="B87" s="28" t="s">
        <v>163</v>
      </c>
      <c r="C87" s="28" t="s">
        <v>167</v>
      </c>
      <c r="D87" s="28" t="s">
        <v>209</v>
      </c>
      <c r="E87" s="17">
        <f t="shared" si="1"/>
        <v>11</v>
      </c>
      <c r="F87" s="20">
        <v>11</v>
      </c>
      <c r="G87" s="20">
        <v>11</v>
      </c>
      <c r="H87" s="20">
        <v>11</v>
      </c>
      <c r="I87" s="20">
        <v>11</v>
      </c>
      <c r="J87">
        <v>11</v>
      </c>
      <c r="K87">
        <v>11</v>
      </c>
      <c r="L87">
        <v>11</v>
      </c>
      <c r="M87">
        <v>11</v>
      </c>
      <c r="N87">
        <v>11</v>
      </c>
    </row>
    <row r="88" spans="1:14" x14ac:dyDescent="0.3">
      <c r="A88" s="27">
        <v>30101</v>
      </c>
      <c r="B88" s="28" t="s">
        <v>144</v>
      </c>
      <c r="C88" s="28" t="s">
        <v>144</v>
      </c>
      <c r="D88" s="28" t="s">
        <v>230</v>
      </c>
      <c r="E88" s="17">
        <f t="shared" si="1"/>
        <v>11</v>
      </c>
      <c r="F88" s="20">
        <v>7</v>
      </c>
      <c r="G88" s="20">
        <v>7</v>
      </c>
      <c r="H88" s="20">
        <v>7</v>
      </c>
      <c r="I88" s="20">
        <v>7</v>
      </c>
      <c r="J88">
        <v>7</v>
      </c>
      <c r="K88">
        <v>7</v>
      </c>
      <c r="L88">
        <v>10</v>
      </c>
      <c r="M88">
        <v>10</v>
      </c>
      <c r="N88">
        <v>11</v>
      </c>
    </row>
    <row r="89" spans="1:14" x14ac:dyDescent="0.3">
      <c r="A89" s="27">
        <v>40103</v>
      </c>
      <c r="B89" s="28" t="s">
        <v>154</v>
      </c>
      <c r="C89" s="28" t="s">
        <v>155</v>
      </c>
      <c r="D89" s="28" t="s">
        <v>231</v>
      </c>
      <c r="E89" s="17">
        <f t="shared" si="1"/>
        <v>10</v>
      </c>
      <c r="F89" s="20">
        <v>0</v>
      </c>
      <c r="G89" s="20">
        <v>0</v>
      </c>
      <c r="H89" s="20">
        <v>10</v>
      </c>
      <c r="I89" s="20">
        <v>10</v>
      </c>
      <c r="J89">
        <v>10</v>
      </c>
      <c r="K89">
        <v>10</v>
      </c>
      <c r="L89">
        <v>10</v>
      </c>
      <c r="M89">
        <v>10</v>
      </c>
      <c r="N89">
        <v>10</v>
      </c>
    </row>
    <row r="90" spans="1:14" x14ac:dyDescent="0.3">
      <c r="A90" s="27">
        <v>20201</v>
      </c>
      <c r="B90" s="28" t="s">
        <v>212</v>
      </c>
      <c r="C90" s="28" t="s">
        <v>217</v>
      </c>
      <c r="D90" s="28" t="s">
        <v>247</v>
      </c>
      <c r="E90" s="17">
        <f t="shared" si="1"/>
        <v>9</v>
      </c>
      <c r="F90" s="20">
        <v>9</v>
      </c>
      <c r="G90" s="20">
        <v>9</v>
      </c>
      <c r="H90" s="20">
        <v>9</v>
      </c>
      <c r="I90" s="20">
        <v>9</v>
      </c>
      <c r="J90">
        <v>9</v>
      </c>
      <c r="K90">
        <v>9</v>
      </c>
      <c r="L90">
        <v>9</v>
      </c>
      <c r="M90">
        <v>9</v>
      </c>
      <c r="N90">
        <v>9</v>
      </c>
    </row>
    <row r="91" spans="1:14" x14ac:dyDescent="0.3">
      <c r="A91" s="27">
        <v>90401</v>
      </c>
      <c r="B91" s="28" t="s">
        <v>114</v>
      </c>
      <c r="C91" s="28" t="s">
        <v>238</v>
      </c>
      <c r="D91" s="28" t="s">
        <v>239</v>
      </c>
      <c r="E91" s="17">
        <f t="shared" si="1"/>
        <v>9</v>
      </c>
      <c r="F91" s="20">
        <v>9</v>
      </c>
      <c r="G91" s="20">
        <v>9</v>
      </c>
      <c r="H91" s="20">
        <v>9</v>
      </c>
      <c r="I91" s="20">
        <v>9</v>
      </c>
      <c r="J91">
        <v>9</v>
      </c>
      <c r="K91">
        <v>9</v>
      </c>
      <c r="L91">
        <v>9</v>
      </c>
      <c r="M91">
        <v>9</v>
      </c>
      <c r="N91">
        <v>9</v>
      </c>
    </row>
    <row r="92" spans="1:14" x14ac:dyDescent="0.3">
      <c r="A92" s="27">
        <v>40610</v>
      </c>
      <c r="B92" s="28" t="s">
        <v>154</v>
      </c>
      <c r="C92" s="28" t="s">
        <v>171</v>
      </c>
      <c r="D92" s="28" t="s">
        <v>244</v>
      </c>
      <c r="E92" s="17">
        <f t="shared" si="1"/>
        <v>9</v>
      </c>
      <c r="F92" s="20">
        <v>9</v>
      </c>
      <c r="G92" s="20">
        <v>9</v>
      </c>
      <c r="H92" s="20">
        <v>9</v>
      </c>
      <c r="I92" s="20">
        <v>9</v>
      </c>
      <c r="J92">
        <v>9</v>
      </c>
      <c r="K92">
        <v>9</v>
      </c>
      <c r="L92">
        <v>9</v>
      </c>
      <c r="M92">
        <v>9</v>
      </c>
      <c r="N92">
        <v>9</v>
      </c>
    </row>
    <row r="93" spans="1:14" x14ac:dyDescent="0.3">
      <c r="A93" s="27">
        <v>130312</v>
      </c>
      <c r="B93" s="28" t="s">
        <v>102</v>
      </c>
      <c r="C93" s="28" t="s">
        <v>222</v>
      </c>
      <c r="D93" s="28" t="s">
        <v>241</v>
      </c>
      <c r="E93" s="17">
        <f t="shared" si="1"/>
        <v>10</v>
      </c>
      <c r="F93" s="20">
        <v>9</v>
      </c>
      <c r="G93" s="20">
        <v>9</v>
      </c>
      <c r="H93" s="20">
        <v>9</v>
      </c>
      <c r="I93" s="20">
        <v>9</v>
      </c>
      <c r="J93">
        <v>9</v>
      </c>
      <c r="K93">
        <v>9</v>
      </c>
      <c r="L93">
        <v>9</v>
      </c>
      <c r="M93">
        <v>9</v>
      </c>
      <c r="N93">
        <v>10</v>
      </c>
    </row>
    <row r="94" spans="1:14" x14ac:dyDescent="0.3">
      <c r="A94" s="27">
        <v>20101</v>
      </c>
      <c r="B94" s="28" t="s">
        <v>212</v>
      </c>
      <c r="C94" s="28" t="s">
        <v>219</v>
      </c>
      <c r="D94" s="28" t="s">
        <v>220</v>
      </c>
      <c r="E94" s="17">
        <f t="shared" si="1"/>
        <v>8</v>
      </c>
      <c r="F94" s="20">
        <v>8</v>
      </c>
      <c r="G94" s="20">
        <v>8</v>
      </c>
      <c r="H94" s="20">
        <v>8</v>
      </c>
      <c r="I94" s="20">
        <v>8</v>
      </c>
      <c r="J94">
        <v>8</v>
      </c>
      <c r="K94">
        <v>8</v>
      </c>
      <c r="L94">
        <v>8</v>
      </c>
      <c r="M94">
        <v>8</v>
      </c>
      <c r="N94">
        <v>8</v>
      </c>
    </row>
    <row r="95" spans="1:14" x14ac:dyDescent="0.3">
      <c r="A95" s="27">
        <v>20605</v>
      </c>
      <c r="B95" s="28" t="s">
        <v>212</v>
      </c>
      <c r="C95" s="28" t="s">
        <v>213</v>
      </c>
      <c r="D95" s="28" t="s">
        <v>174</v>
      </c>
      <c r="E95" s="17">
        <f t="shared" si="1"/>
        <v>8</v>
      </c>
      <c r="F95" s="20">
        <v>8</v>
      </c>
      <c r="G95" s="20">
        <v>8</v>
      </c>
      <c r="H95" s="20">
        <v>8</v>
      </c>
      <c r="I95" s="20">
        <v>8</v>
      </c>
      <c r="J95">
        <v>8</v>
      </c>
      <c r="K95">
        <v>8</v>
      </c>
      <c r="L95">
        <v>8</v>
      </c>
      <c r="M95">
        <v>8</v>
      </c>
      <c r="N95">
        <v>8</v>
      </c>
    </row>
    <row r="96" spans="1:14" x14ac:dyDescent="0.3">
      <c r="A96" s="27">
        <v>91003</v>
      </c>
      <c r="B96" s="28" t="s">
        <v>114</v>
      </c>
      <c r="C96" s="28" t="s">
        <v>115</v>
      </c>
      <c r="D96" s="28" t="s">
        <v>216</v>
      </c>
      <c r="E96" s="17">
        <f t="shared" si="1"/>
        <v>9</v>
      </c>
      <c r="F96" s="20">
        <v>8</v>
      </c>
      <c r="G96" s="20">
        <v>8</v>
      </c>
      <c r="H96" s="20">
        <v>8</v>
      </c>
      <c r="I96" s="20">
        <v>8</v>
      </c>
      <c r="J96">
        <v>8</v>
      </c>
      <c r="K96">
        <v>8</v>
      </c>
      <c r="L96">
        <v>8</v>
      </c>
      <c r="M96">
        <v>8</v>
      </c>
      <c r="N96">
        <v>9</v>
      </c>
    </row>
    <row r="97" spans="1:14" x14ac:dyDescent="0.3">
      <c r="A97" s="27">
        <v>91014</v>
      </c>
      <c r="B97" s="28" t="s">
        <v>114</v>
      </c>
      <c r="C97" s="28" t="s">
        <v>115</v>
      </c>
      <c r="D97" s="28" t="s">
        <v>200</v>
      </c>
      <c r="E97" s="17">
        <f t="shared" si="1"/>
        <v>12</v>
      </c>
      <c r="F97" s="20">
        <v>8</v>
      </c>
      <c r="G97" s="20">
        <v>8</v>
      </c>
      <c r="H97" s="20">
        <v>8</v>
      </c>
      <c r="I97" s="20">
        <v>8</v>
      </c>
      <c r="J97">
        <v>8</v>
      </c>
      <c r="K97">
        <v>8</v>
      </c>
      <c r="L97">
        <v>8</v>
      </c>
      <c r="M97">
        <v>8</v>
      </c>
      <c r="N97">
        <v>12</v>
      </c>
    </row>
    <row r="98" spans="1:14" x14ac:dyDescent="0.3">
      <c r="A98" s="27">
        <v>40502</v>
      </c>
      <c r="B98" s="28" t="s">
        <v>154</v>
      </c>
      <c r="C98" s="28" t="s">
        <v>236</v>
      </c>
      <c r="D98" s="28" t="s">
        <v>256</v>
      </c>
      <c r="E98" s="17">
        <f t="shared" si="1"/>
        <v>7</v>
      </c>
      <c r="F98" s="20">
        <v>3</v>
      </c>
      <c r="G98" s="20">
        <v>7</v>
      </c>
      <c r="H98" s="20">
        <v>7</v>
      </c>
      <c r="I98" s="20">
        <v>7</v>
      </c>
      <c r="J98">
        <v>7</v>
      </c>
      <c r="K98">
        <v>7</v>
      </c>
      <c r="L98">
        <v>7</v>
      </c>
      <c r="M98">
        <v>7</v>
      </c>
      <c r="N98">
        <v>7</v>
      </c>
    </row>
    <row r="99" spans="1:14" x14ac:dyDescent="0.3">
      <c r="A99" s="27">
        <v>50209</v>
      </c>
      <c r="B99" s="28" t="s">
        <v>151</v>
      </c>
      <c r="C99" s="28" t="s">
        <v>152</v>
      </c>
      <c r="D99" s="28" t="s">
        <v>211</v>
      </c>
      <c r="E99" s="17">
        <f t="shared" si="1"/>
        <v>7</v>
      </c>
      <c r="F99" s="20">
        <v>7</v>
      </c>
      <c r="G99" s="20">
        <v>7</v>
      </c>
      <c r="H99" s="20">
        <v>7</v>
      </c>
      <c r="I99" s="20">
        <v>7</v>
      </c>
      <c r="J99">
        <v>7</v>
      </c>
      <c r="K99">
        <v>7</v>
      </c>
      <c r="L99">
        <v>7</v>
      </c>
      <c r="M99">
        <v>7</v>
      </c>
      <c r="N99">
        <v>7</v>
      </c>
    </row>
    <row r="100" spans="1:14" x14ac:dyDescent="0.3">
      <c r="A100" s="27">
        <v>10206</v>
      </c>
      <c r="B100" s="28" t="s">
        <v>163</v>
      </c>
      <c r="C100" s="28" t="s">
        <v>164</v>
      </c>
      <c r="D100" s="28" t="s">
        <v>175</v>
      </c>
      <c r="E100" s="17">
        <f t="shared" si="1"/>
        <v>9</v>
      </c>
      <c r="F100" s="20">
        <v>7</v>
      </c>
      <c r="G100" s="20">
        <v>7</v>
      </c>
      <c r="H100" s="20">
        <v>7</v>
      </c>
      <c r="I100" s="20">
        <v>7</v>
      </c>
      <c r="J100">
        <v>7</v>
      </c>
      <c r="K100">
        <v>7</v>
      </c>
      <c r="L100">
        <v>7</v>
      </c>
      <c r="M100">
        <v>7</v>
      </c>
      <c r="N100">
        <v>9</v>
      </c>
    </row>
    <row r="101" spans="1:14" x14ac:dyDescent="0.3">
      <c r="A101" s="27">
        <v>91002</v>
      </c>
      <c r="B101" s="28" t="s">
        <v>114</v>
      </c>
      <c r="C101" s="28" t="s">
        <v>115</v>
      </c>
      <c r="D101" s="28" t="s">
        <v>257</v>
      </c>
      <c r="E101" s="17">
        <f t="shared" si="1"/>
        <v>7</v>
      </c>
      <c r="F101" s="20">
        <v>7</v>
      </c>
      <c r="G101" s="20">
        <v>7</v>
      </c>
      <c r="H101" s="20">
        <v>7</v>
      </c>
      <c r="I101" s="20">
        <v>7</v>
      </c>
      <c r="J101">
        <v>7</v>
      </c>
      <c r="K101">
        <v>7</v>
      </c>
      <c r="L101">
        <v>7</v>
      </c>
      <c r="M101">
        <v>7</v>
      </c>
      <c r="N101">
        <v>7</v>
      </c>
    </row>
    <row r="102" spans="1:14" x14ac:dyDescent="0.3">
      <c r="A102" s="27">
        <v>50101</v>
      </c>
      <c r="B102" s="28" t="s">
        <v>151</v>
      </c>
      <c r="C102" s="28" t="s">
        <v>269</v>
      </c>
      <c r="D102" s="28" t="s">
        <v>270</v>
      </c>
      <c r="E102" s="17">
        <f t="shared" si="1"/>
        <v>7</v>
      </c>
      <c r="F102" s="20">
        <v>7</v>
      </c>
      <c r="G102" s="20">
        <v>7</v>
      </c>
      <c r="H102" s="20">
        <v>7</v>
      </c>
      <c r="I102" s="20">
        <v>7</v>
      </c>
      <c r="J102">
        <v>7</v>
      </c>
      <c r="K102">
        <v>7</v>
      </c>
      <c r="L102">
        <v>7</v>
      </c>
      <c r="M102">
        <v>7</v>
      </c>
      <c r="N102">
        <v>7</v>
      </c>
    </row>
    <row r="103" spans="1:14" x14ac:dyDescent="0.3">
      <c r="A103" s="27">
        <v>40606</v>
      </c>
      <c r="B103" s="28" t="s">
        <v>154</v>
      </c>
      <c r="C103" s="28" t="s">
        <v>171</v>
      </c>
      <c r="D103" s="28" t="s">
        <v>224</v>
      </c>
      <c r="E103" s="17">
        <f t="shared" si="1"/>
        <v>8</v>
      </c>
      <c r="F103" s="20">
        <v>7</v>
      </c>
      <c r="G103" s="20">
        <v>7</v>
      </c>
      <c r="H103" s="20">
        <v>7</v>
      </c>
      <c r="I103" s="20">
        <v>7</v>
      </c>
      <c r="J103">
        <v>7</v>
      </c>
      <c r="K103">
        <v>7</v>
      </c>
      <c r="L103">
        <v>7</v>
      </c>
      <c r="M103">
        <v>7</v>
      </c>
      <c r="N103">
        <v>8</v>
      </c>
    </row>
    <row r="104" spans="1:14" x14ac:dyDescent="0.3">
      <c r="A104" s="27">
        <v>40301</v>
      </c>
      <c r="B104" s="28" t="s">
        <v>154</v>
      </c>
      <c r="C104" s="28" t="s">
        <v>253</v>
      </c>
      <c r="D104" s="28" t="s">
        <v>254</v>
      </c>
      <c r="E104" s="17">
        <f t="shared" si="1"/>
        <v>6</v>
      </c>
      <c r="F104" s="20">
        <v>4</v>
      </c>
      <c r="G104" s="20">
        <v>4</v>
      </c>
      <c r="H104" s="20">
        <v>4</v>
      </c>
      <c r="I104" s="20">
        <v>4</v>
      </c>
      <c r="J104">
        <v>4</v>
      </c>
      <c r="K104">
        <v>4</v>
      </c>
      <c r="L104">
        <v>6</v>
      </c>
      <c r="M104">
        <v>6</v>
      </c>
      <c r="N104">
        <v>6</v>
      </c>
    </row>
    <row r="105" spans="1:14" x14ac:dyDescent="0.3">
      <c r="A105" s="27">
        <v>70303</v>
      </c>
      <c r="B105" s="28" t="s">
        <v>268</v>
      </c>
      <c r="C105" s="28" t="s">
        <v>268</v>
      </c>
      <c r="D105" s="28" t="s">
        <v>257</v>
      </c>
      <c r="E105" s="17">
        <f t="shared" si="1"/>
        <v>6</v>
      </c>
      <c r="F105" s="20">
        <v>6</v>
      </c>
      <c r="G105" s="20">
        <v>6</v>
      </c>
      <c r="H105" s="20">
        <v>6</v>
      </c>
      <c r="I105" s="20">
        <v>6</v>
      </c>
      <c r="J105">
        <v>6</v>
      </c>
      <c r="K105">
        <v>6</v>
      </c>
      <c r="L105">
        <v>6</v>
      </c>
      <c r="M105">
        <v>6</v>
      </c>
      <c r="N105">
        <v>6</v>
      </c>
    </row>
    <row r="106" spans="1:14" x14ac:dyDescent="0.3">
      <c r="A106" s="27">
        <v>20301</v>
      </c>
      <c r="B106" s="28" t="s">
        <v>212</v>
      </c>
      <c r="C106" s="28" t="s">
        <v>245</v>
      </c>
      <c r="D106" s="28" t="s">
        <v>246</v>
      </c>
      <c r="E106" s="17">
        <f t="shared" si="1"/>
        <v>6</v>
      </c>
      <c r="F106" s="20">
        <v>5</v>
      </c>
      <c r="G106" s="20">
        <v>5</v>
      </c>
      <c r="H106" s="20">
        <v>5</v>
      </c>
      <c r="I106" s="20">
        <v>5</v>
      </c>
      <c r="J106">
        <v>5</v>
      </c>
      <c r="K106">
        <v>5</v>
      </c>
      <c r="L106">
        <v>6</v>
      </c>
      <c r="M106">
        <v>6</v>
      </c>
      <c r="N106">
        <v>6</v>
      </c>
    </row>
    <row r="107" spans="1:14" ht="24" x14ac:dyDescent="0.3">
      <c r="A107" s="27">
        <v>110102</v>
      </c>
      <c r="B107" s="28" t="s">
        <v>188</v>
      </c>
      <c r="C107" s="28" t="s">
        <v>189</v>
      </c>
      <c r="D107" s="28" t="s">
        <v>190</v>
      </c>
      <c r="E107" s="17">
        <f t="shared" si="1"/>
        <v>6</v>
      </c>
      <c r="F107" s="20">
        <v>3</v>
      </c>
      <c r="G107" s="20">
        <v>3</v>
      </c>
      <c r="H107" s="20">
        <v>3</v>
      </c>
      <c r="I107" s="20">
        <v>3</v>
      </c>
      <c r="J107">
        <v>3</v>
      </c>
      <c r="K107">
        <v>3</v>
      </c>
      <c r="L107">
        <v>6</v>
      </c>
      <c r="M107">
        <v>6</v>
      </c>
      <c r="N107">
        <v>6</v>
      </c>
    </row>
    <row r="108" spans="1:14" x14ac:dyDescent="0.3">
      <c r="A108" s="27">
        <v>20104</v>
      </c>
      <c r="B108" s="28" t="s">
        <v>212</v>
      </c>
      <c r="C108" s="28" t="s">
        <v>219</v>
      </c>
      <c r="D108" s="28" t="s">
        <v>248</v>
      </c>
      <c r="E108" s="17">
        <f t="shared" si="1"/>
        <v>6</v>
      </c>
      <c r="F108" s="20">
        <v>6</v>
      </c>
      <c r="G108" s="20">
        <v>6</v>
      </c>
      <c r="H108" s="20">
        <v>6</v>
      </c>
      <c r="I108" s="20">
        <v>6</v>
      </c>
      <c r="J108">
        <v>6</v>
      </c>
      <c r="K108">
        <v>6</v>
      </c>
      <c r="L108">
        <v>6</v>
      </c>
      <c r="M108">
        <v>6</v>
      </c>
      <c r="N108">
        <v>6</v>
      </c>
    </row>
    <row r="109" spans="1:14" x14ac:dyDescent="0.3">
      <c r="A109" s="27">
        <v>130104</v>
      </c>
      <c r="B109" s="28" t="s">
        <v>102</v>
      </c>
      <c r="C109" s="28" t="s">
        <v>103</v>
      </c>
      <c r="D109" s="28" t="s">
        <v>278</v>
      </c>
      <c r="E109" s="17">
        <f t="shared" si="1"/>
        <v>6</v>
      </c>
      <c r="F109" s="20">
        <v>5</v>
      </c>
      <c r="G109" s="20">
        <v>6</v>
      </c>
      <c r="H109" s="20">
        <v>6</v>
      </c>
      <c r="I109" s="20">
        <v>6</v>
      </c>
      <c r="J109">
        <v>6</v>
      </c>
      <c r="K109">
        <v>6</v>
      </c>
      <c r="L109">
        <v>6</v>
      </c>
      <c r="M109">
        <v>6</v>
      </c>
      <c r="N109">
        <v>6</v>
      </c>
    </row>
    <row r="110" spans="1:14" x14ac:dyDescent="0.3">
      <c r="A110" s="27">
        <v>130707</v>
      </c>
      <c r="B110" s="28" t="s">
        <v>102</v>
      </c>
      <c r="C110" s="28" t="s">
        <v>138</v>
      </c>
      <c r="D110" s="28" t="s">
        <v>233</v>
      </c>
      <c r="E110" s="17">
        <f t="shared" si="1"/>
        <v>5</v>
      </c>
      <c r="F110" s="20">
        <v>4</v>
      </c>
      <c r="G110" s="20">
        <v>4</v>
      </c>
      <c r="H110" s="20">
        <v>4</v>
      </c>
      <c r="I110" s="20">
        <v>4</v>
      </c>
      <c r="J110">
        <v>4</v>
      </c>
      <c r="K110">
        <v>4</v>
      </c>
      <c r="L110">
        <v>5</v>
      </c>
      <c r="M110">
        <v>5</v>
      </c>
      <c r="N110">
        <v>5</v>
      </c>
    </row>
    <row r="111" spans="1:14" x14ac:dyDescent="0.3">
      <c r="A111" s="27">
        <v>40607</v>
      </c>
      <c r="B111" s="28" t="s">
        <v>154</v>
      </c>
      <c r="C111" s="28" t="s">
        <v>171</v>
      </c>
      <c r="D111" s="28" t="s">
        <v>110</v>
      </c>
      <c r="E111" s="17">
        <f t="shared" si="1"/>
        <v>5</v>
      </c>
      <c r="F111" s="20">
        <v>4</v>
      </c>
      <c r="G111" s="20">
        <v>4</v>
      </c>
      <c r="H111" s="20">
        <v>4</v>
      </c>
      <c r="I111" s="20">
        <v>4</v>
      </c>
      <c r="J111">
        <v>4</v>
      </c>
      <c r="K111">
        <v>4</v>
      </c>
      <c r="L111">
        <v>5</v>
      </c>
      <c r="M111">
        <v>5</v>
      </c>
      <c r="N111">
        <v>5</v>
      </c>
    </row>
    <row r="112" spans="1:14" x14ac:dyDescent="0.3">
      <c r="A112" s="27">
        <v>91005</v>
      </c>
      <c r="B112" s="28" t="s">
        <v>114</v>
      </c>
      <c r="C112" s="28" t="s">
        <v>115</v>
      </c>
      <c r="D112" s="28" t="s">
        <v>272</v>
      </c>
      <c r="E112" s="17">
        <f t="shared" si="1"/>
        <v>5</v>
      </c>
      <c r="F112" s="20">
        <v>5</v>
      </c>
      <c r="G112" s="20">
        <v>5</v>
      </c>
      <c r="H112" s="20">
        <v>5</v>
      </c>
      <c r="I112" s="20">
        <v>5</v>
      </c>
      <c r="J112">
        <v>5</v>
      </c>
      <c r="K112">
        <v>5</v>
      </c>
      <c r="L112">
        <v>5</v>
      </c>
      <c r="M112">
        <v>5</v>
      </c>
      <c r="N112">
        <v>5</v>
      </c>
    </row>
    <row r="113" spans="1:14" x14ac:dyDescent="0.3">
      <c r="A113" s="27">
        <v>30102</v>
      </c>
      <c r="B113" s="28" t="s">
        <v>144</v>
      </c>
      <c r="C113" s="28" t="s">
        <v>144</v>
      </c>
      <c r="D113" s="28" t="s">
        <v>228</v>
      </c>
      <c r="E113" s="17">
        <f t="shared" si="1"/>
        <v>5</v>
      </c>
      <c r="F113" s="20">
        <v>2</v>
      </c>
      <c r="G113" s="20">
        <v>3</v>
      </c>
      <c r="H113" s="20">
        <v>3</v>
      </c>
      <c r="I113" s="20">
        <v>3</v>
      </c>
      <c r="J113">
        <v>3</v>
      </c>
      <c r="K113">
        <v>3</v>
      </c>
      <c r="L113">
        <v>4</v>
      </c>
      <c r="M113">
        <v>4</v>
      </c>
      <c r="N113">
        <v>5</v>
      </c>
    </row>
    <row r="114" spans="1:14" x14ac:dyDescent="0.3">
      <c r="A114" s="27">
        <v>20105</v>
      </c>
      <c r="B114" s="28" t="s">
        <v>212</v>
      </c>
      <c r="C114" s="28" t="s">
        <v>219</v>
      </c>
      <c r="D114" s="28" t="s">
        <v>282</v>
      </c>
      <c r="E114" s="17">
        <f t="shared" si="1"/>
        <v>4</v>
      </c>
      <c r="F114" s="20">
        <v>4</v>
      </c>
      <c r="G114" s="20">
        <v>4</v>
      </c>
      <c r="H114" s="20">
        <v>4</v>
      </c>
      <c r="I114" s="20">
        <v>4</v>
      </c>
      <c r="J114">
        <v>4</v>
      </c>
      <c r="K114">
        <v>4</v>
      </c>
      <c r="L114">
        <v>4</v>
      </c>
      <c r="M114">
        <v>4</v>
      </c>
      <c r="N114">
        <v>4</v>
      </c>
    </row>
    <row r="115" spans="1:14" x14ac:dyDescent="0.3">
      <c r="A115" s="27">
        <v>30103</v>
      </c>
      <c r="B115" s="28" t="s">
        <v>144</v>
      </c>
      <c r="C115" s="28" t="s">
        <v>144</v>
      </c>
      <c r="D115" s="28" t="s">
        <v>210</v>
      </c>
      <c r="E115" s="17">
        <f t="shared" si="1"/>
        <v>4</v>
      </c>
      <c r="F115" s="20">
        <v>4</v>
      </c>
      <c r="G115" s="20">
        <v>4</v>
      </c>
      <c r="H115" s="20">
        <v>4</v>
      </c>
      <c r="I115" s="20">
        <v>4</v>
      </c>
      <c r="J115">
        <v>4</v>
      </c>
      <c r="K115">
        <v>4</v>
      </c>
      <c r="L115">
        <v>4</v>
      </c>
      <c r="M115">
        <v>4</v>
      </c>
      <c r="N115">
        <v>4</v>
      </c>
    </row>
    <row r="116" spans="1:14" x14ac:dyDescent="0.3">
      <c r="A116" s="27">
        <v>90301</v>
      </c>
      <c r="B116" s="28" t="s">
        <v>114</v>
      </c>
      <c r="C116" s="28" t="s">
        <v>284</v>
      </c>
      <c r="D116" s="28" t="s">
        <v>285</v>
      </c>
      <c r="E116" s="17">
        <f t="shared" si="1"/>
        <v>4</v>
      </c>
      <c r="F116" s="20">
        <v>4</v>
      </c>
      <c r="G116" s="20">
        <v>4</v>
      </c>
      <c r="H116" s="20">
        <v>4</v>
      </c>
      <c r="I116" s="20">
        <v>4</v>
      </c>
      <c r="J116">
        <v>4</v>
      </c>
      <c r="K116">
        <v>4</v>
      </c>
      <c r="L116">
        <v>4</v>
      </c>
      <c r="M116">
        <v>4</v>
      </c>
      <c r="N116">
        <v>4</v>
      </c>
    </row>
    <row r="117" spans="1:14" x14ac:dyDescent="0.3">
      <c r="A117" s="27">
        <v>91010</v>
      </c>
      <c r="B117" s="28" t="s">
        <v>114</v>
      </c>
      <c r="C117" s="28" t="s">
        <v>115</v>
      </c>
      <c r="D117" s="28" t="s">
        <v>261</v>
      </c>
      <c r="E117" s="17">
        <f t="shared" si="1"/>
        <v>7</v>
      </c>
      <c r="F117" s="20">
        <v>4</v>
      </c>
      <c r="G117" s="20">
        <v>4</v>
      </c>
      <c r="H117" s="20">
        <v>4</v>
      </c>
      <c r="I117" s="20">
        <v>4</v>
      </c>
      <c r="J117">
        <v>4</v>
      </c>
      <c r="K117">
        <v>4</v>
      </c>
      <c r="L117">
        <v>4</v>
      </c>
      <c r="M117">
        <v>4</v>
      </c>
      <c r="N117">
        <v>7</v>
      </c>
    </row>
    <row r="118" spans="1:14" ht="24" x14ac:dyDescent="0.3">
      <c r="A118" s="27">
        <v>120206</v>
      </c>
      <c r="B118" s="28" t="s">
        <v>191</v>
      </c>
      <c r="C118" s="28" t="s">
        <v>266</v>
      </c>
      <c r="D118" s="28" t="s">
        <v>267</v>
      </c>
      <c r="E118" s="17">
        <f t="shared" si="1"/>
        <v>4</v>
      </c>
      <c r="F118" s="20">
        <v>4</v>
      </c>
      <c r="G118" s="20">
        <v>4</v>
      </c>
      <c r="H118" s="20">
        <v>4</v>
      </c>
      <c r="I118" s="20">
        <v>4</v>
      </c>
      <c r="J118">
        <v>4</v>
      </c>
      <c r="K118">
        <v>4</v>
      </c>
      <c r="L118">
        <v>4</v>
      </c>
      <c r="M118">
        <v>4</v>
      </c>
      <c r="N118">
        <v>4</v>
      </c>
    </row>
    <row r="119" spans="1:14" x14ac:dyDescent="0.3">
      <c r="A119" s="27">
        <v>130309</v>
      </c>
      <c r="B119" s="28" t="s">
        <v>102</v>
      </c>
      <c r="C119" s="28" t="s">
        <v>222</v>
      </c>
      <c r="D119" s="28" t="s">
        <v>307</v>
      </c>
      <c r="E119" s="17">
        <f t="shared" si="1"/>
        <v>4</v>
      </c>
      <c r="F119" s="20">
        <v>4</v>
      </c>
      <c r="G119" s="20">
        <v>4</v>
      </c>
      <c r="H119" s="20">
        <v>4</v>
      </c>
      <c r="I119" s="20">
        <v>4</v>
      </c>
      <c r="J119">
        <v>4</v>
      </c>
      <c r="K119">
        <v>4</v>
      </c>
      <c r="L119">
        <v>4</v>
      </c>
      <c r="M119">
        <v>4</v>
      </c>
      <c r="N119">
        <v>4</v>
      </c>
    </row>
    <row r="120" spans="1:14" x14ac:dyDescent="0.3">
      <c r="A120" s="27">
        <v>130714</v>
      </c>
      <c r="B120" s="28" t="s">
        <v>102</v>
      </c>
      <c r="C120" s="28" t="s">
        <v>138</v>
      </c>
      <c r="D120" s="28" t="s">
        <v>237</v>
      </c>
      <c r="E120" s="17">
        <f t="shared" si="1"/>
        <v>5</v>
      </c>
      <c r="F120" s="20">
        <v>4</v>
      </c>
      <c r="G120" s="20">
        <v>4</v>
      </c>
      <c r="H120" s="20">
        <v>4</v>
      </c>
      <c r="I120" s="20">
        <v>4</v>
      </c>
      <c r="J120">
        <v>4</v>
      </c>
      <c r="K120">
        <v>4</v>
      </c>
      <c r="L120">
        <v>4</v>
      </c>
      <c r="M120">
        <v>4</v>
      </c>
      <c r="N120">
        <v>5</v>
      </c>
    </row>
    <row r="121" spans="1:14" x14ac:dyDescent="0.3">
      <c r="A121" s="27">
        <v>30109</v>
      </c>
      <c r="B121" s="28" t="s">
        <v>144</v>
      </c>
      <c r="C121" s="28" t="s">
        <v>144</v>
      </c>
      <c r="D121" s="28" t="s">
        <v>271</v>
      </c>
      <c r="E121" s="17">
        <f t="shared" si="1"/>
        <v>4</v>
      </c>
      <c r="F121" s="20">
        <v>4</v>
      </c>
      <c r="G121" s="20">
        <v>4</v>
      </c>
      <c r="H121" s="20">
        <v>4</v>
      </c>
      <c r="I121" s="20">
        <v>4</v>
      </c>
      <c r="J121">
        <v>4</v>
      </c>
      <c r="K121">
        <v>4</v>
      </c>
      <c r="L121">
        <v>4</v>
      </c>
      <c r="M121">
        <v>4</v>
      </c>
      <c r="N121">
        <v>4</v>
      </c>
    </row>
    <row r="122" spans="1:14" x14ac:dyDescent="0.3">
      <c r="A122" s="27">
        <v>130715</v>
      </c>
      <c r="B122" s="28" t="s">
        <v>102</v>
      </c>
      <c r="C122" s="28" t="s">
        <v>138</v>
      </c>
      <c r="D122" s="28" t="s">
        <v>313</v>
      </c>
      <c r="E122" s="17">
        <f t="shared" si="1"/>
        <v>4</v>
      </c>
      <c r="F122" s="20">
        <v>4</v>
      </c>
      <c r="G122" s="20">
        <v>4</v>
      </c>
      <c r="H122" s="20">
        <v>4</v>
      </c>
      <c r="I122" s="20">
        <v>4</v>
      </c>
      <c r="J122">
        <v>4</v>
      </c>
      <c r="K122">
        <v>4</v>
      </c>
      <c r="L122">
        <v>4</v>
      </c>
      <c r="M122">
        <v>4</v>
      </c>
      <c r="N122">
        <v>4</v>
      </c>
    </row>
    <row r="123" spans="1:14" x14ac:dyDescent="0.3">
      <c r="A123" s="27">
        <v>90801</v>
      </c>
      <c r="B123" s="28" t="s">
        <v>114</v>
      </c>
      <c r="C123" s="28" t="s">
        <v>118</v>
      </c>
      <c r="D123" s="28" t="s">
        <v>264</v>
      </c>
      <c r="E123" s="17">
        <f t="shared" si="1"/>
        <v>4</v>
      </c>
      <c r="F123" s="20">
        <v>4</v>
      </c>
      <c r="G123" s="20">
        <v>4</v>
      </c>
      <c r="H123" s="20">
        <v>4</v>
      </c>
      <c r="I123" s="20">
        <v>4</v>
      </c>
      <c r="J123">
        <v>4</v>
      </c>
      <c r="K123">
        <v>4</v>
      </c>
      <c r="L123">
        <v>4</v>
      </c>
      <c r="M123">
        <v>4</v>
      </c>
      <c r="N123">
        <v>4</v>
      </c>
    </row>
    <row r="124" spans="1:14" x14ac:dyDescent="0.3">
      <c r="A124" s="27">
        <v>130718</v>
      </c>
      <c r="B124" s="28" t="s">
        <v>102</v>
      </c>
      <c r="C124" s="28" t="s">
        <v>138</v>
      </c>
      <c r="D124" s="28" t="s">
        <v>279</v>
      </c>
      <c r="E124" s="17">
        <f t="shared" si="1"/>
        <v>4</v>
      </c>
      <c r="F124" s="29">
        <v>3</v>
      </c>
      <c r="G124" s="29">
        <v>4</v>
      </c>
      <c r="H124" s="29">
        <v>4</v>
      </c>
      <c r="I124" s="29">
        <v>4</v>
      </c>
      <c r="J124">
        <v>4</v>
      </c>
      <c r="K124">
        <v>4</v>
      </c>
      <c r="L124">
        <v>4</v>
      </c>
      <c r="M124">
        <v>4</v>
      </c>
      <c r="N124">
        <v>4</v>
      </c>
    </row>
    <row r="125" spans="1:14" x14ac:dyDescent="0.3">
      <c r="A125" s="27">
        <v>40101</v>
      </c>
      <c r="B125" s="28" t="s">
        <v>154</v>
      </c>
      <c r="C125" s="28" t="s">
        <v>155</v>
      </c>
      <c r="D125" s="28" t="s">
        <v>251</v>
      </c>
      <c r="E125" s="17">
        <f t="shared" si="1"/>
        <v>5</v>
      </c>
      <c r="F125" s="20">
        <v>2</v>
      </c>
      <c r="G125" s="20">
        <v>2</v>
      </c>
      <c r="H125" s="20">
        <v>2</v>
      </c>
      <c r="I125" s="20">
        <v>2</v>
      </c>
      <c r="J125">
        <v>3</v>
      </c>
      <c r="K125">
        <v>3</v>
      </c>
      <c r="L125">
        <v>3</v>
      </c>
      <c r="M125">
        <v>3</v>
      </c>
      <c r="N125">
        <v>5</v>
      </c>
    </row>
    <row r="126" spans="1:14" x14ac:dyDescent="0.3">
      <c r="A126" s="27">
        <v>10401</v>
      </c>
      <c r="B126" s="28" t="s">
        <v>163</v>
      </c>
      <c r="C126" s="28" t="s">
        <v>273</v>
      </c>
      <c r="D126" s="28" t="s">
        <v>274</v>
      </c>
      <c r="E126" s="17">
        <f t="shared" si="1"/>
        <v>3</v>
      </c>
      <c r="F126" s="20">
        <v>1</v>
      </c>
      <c r="G126" s="20">
        <v>2</v>
      </c>
      <c r="H126" s="20">
        <v>2</v>
      </c>
      <c r="I126" s="20">
        <v>2</v>
      </c>
      <c r="J126">
        <v>2</v>
      </c>
      <c r="K126">
        <v>2</v>
      </c>
      <c r="L126">
        <v>3</v>
      </c>
      <c r="M126">
        <v>3</v>
      </c>
      <c r="N126">
        <v>3</v>
      </c>
    </row>
    <row r="127" spans="1:14" x14ac:dyDescent="0.3">
      <c r="A127" s="27">
        <v>40401</v>
      </c>
      <c r="B127" s="28" t="s">
        <v>154</v>
      </c>
      <c r="C127" s="28" t="s">
        <v>234</v>
      </c>
      <c r="D127" s="28" t="s">
        <v>319</v>
      </c>
      <c r="E127" s="17">
        <f t="shared" si="1"/>
        <v>3</v>
      </c>
      <c r="F127" s="20">
        <v>3</v>
      </c>
      <c r="G127" s="20">
        <v>3</v>
      </c>
      <c r="H127" s="20">
        <v>3</v>
      </c>
      <c r="I127" s="20">
        <v>3</v>
      </c>
      <c r="J127">
        <v>3</v>
      </c>
      <c r="K127">
        <v>3</v>
      </c>
      <c r="L127">
        <v>3</v>
      </c>
      <c r="M127">
        <v>3</v>
      </c>
      <c r="N127">
        <v>3</v>
      </c>
    </row>
    <row r="128" spans="1:14" x14ac:dyDescent="0.3">
      <c r="A128" s="27">
        <v>20602</v>
      </c>
      <c r="B128" s="28" t="s">
        <v>212</v>
      </c>
      <c r="C128" s="28" t="s">
        <v>213</v>
      </c>
      <c r="D128" s="28" t="s">
        <v>283</v>
      </c>
      <c r="E128" s="17">
        <f t="shared" si="1"/>
        <v>3</v>
      </c>
      <c r="F128" s="20">
        <v>3</v>
      </c>
      <c r="G128" s="20">
        <v>3</v>
      </c>
      <c r="H128" s="20">
        <v>3</v>
      </c>
      <c r="I128" s="20">
        <v>3</v>
      </c>
      <c r="J128">
        <v>3</v>
      </c>
      <c r="K128">
        <v>3</v>
      </c>
      <c r="L128">
        <v>3</v>
      </c>
      <c r="M128">
        <v>3</v>
      </c>
      <c r="N128">
        <v>3</v>
      </c>
    </row>
    <row r="129" spans="1:14" x14ac:dyDescent="0.3">
      <c r="A129" s="27">
        <v>80502</v>
      </c>
      <c r="B129" s="28" t="s">
        <v>99</v>
      </c>
      <c r="C129" s="28" t="s">
        <v>134</v>
      </c>
      <c r="D129" s="28" t="s">
        <v>275</v>
      </c>
      <c r="E129" s="17">
        <f t="shared" si="1"/>
        <v>3</v>
      </c>
      <c r="F129" s="20">
        <v>3</v>
      </c>
      <c r="G129" s="20">
        <v>3</v>
      </c>
      <c r="H129" s="20">
        <v>3</v>
      </c>
      <c r="I129" s="20">
        <v>3</v>
      </c>
      <c r="J129">
        <v>3</v>
      </c>
      <c r="K129">
        <v>3</v>
      </c>
      <c r="L129">
        <v>3</v>
      </c>
      <c r="M129">
        <v>3</v>
      </c>
      <c r="N129">
        <v>3</v>
      </c>
    </row>
    <row r="130" spans="1:14" x14ac:dyDescent="0.3">
      <c r="A130" s="27">
        <v>130401</v>
      </c>
      <c r="B130" s="28" t="s">
        <v>102</v>
      </c>
      <c r="C130" s="28" t="s">
        <v>259</v>
      </c>
      <c r="D130" s="28" t="s">
        <v>260</v>
      </c>
      <c r="E130" s="17">
        <f t="shared" si="1"/>
        <v>3</v>
      </c>
      <c r="F130" s="20">
        <v>2</v>
      </c>
      <c r="G130" s="20">
        <v>2</v>
      </c>
      <c r="H130" s="20">
        <v>3</v>
      </c>
      <c r="I130" s="20">
        <v>3</v>
      </c>
      <c r="J130">
        <v>3</v>
      </c>
      <c r="K130">
        <v>3</v>
      </c>
      <c r="L130">
        <v>3</v>
      </c>
      <c r="M130">
        <v>3</v>
      </c>
      <c r="N130">
        <v>3</v>
      </c>
    </row>
    <row r="131" spans="1:14" x14ac:dyDescent="0.3">
      <c r="A131" s="27">
        <v>80507</v>
      </c>
      <c r="B131" s="28" t="s">
        <v>99</v>
      </c>
      <c r="C131" s="28" t="s">
        <v>134</v>
      </c>
      <c r="D131" s="28" t="s">
        <v>201</v>
      </c>
      <c r="E131" s="17">
        <f t="shared" si="1"/>
        <v>3</v>
      </c>
      <c r="F131" s="20">
        <v>0</v>
      </c>
      <c r="G131" s="20">
        <v>0</v>
      </c>
      <c r="H131" s="20">
        <v>0</v>
      </c>
      <c r="I131" s="20">
        <v>0</v>
      </c>
      <c r="J131">
        <v>0</v>
      </c>
      <c r="K131">
        <v>0</v>
      </c>
      <c r="L131">
        <v>3</v>
      </c>
      <c r="M131">
        <v>3</v>
      </c>
      <c r="N131">
        <v>3</v>
      </c>
    </row>
    <row r="132" spans="1:14" x14ac:dyDescent="0.3">
      <c r="A132" s="27">
        <v>90607</v>
      </c>
      <c r="B132" s="28" t="s">
        <v>114</v>
      </c>
      <c r="C132" s="28" t="s">
        <v>302</v>
      </c>
      <c r="D132" s="28" t="s">
        <v>303</v>
      </c>
      <c r="E132" s="17">
        <f t="shared" ref="E132:E195" si="2">+MAX(F132:FK132)</f>
        <v>3</v>
      </c>
      <c r="F132" s="20">
        <v>0</v>
      </c>
      <c r="G132" s="20">
        <v>0</v>
      </c>
      <c r="H132" s="20">
        <v>3</v>
      </c>
      <c r="I132" s="20">
        <v>3</v>
      </c>
      <c r="J132">
        <v>3</v>
      </c>
      <c r="K132">
        <v>3</v>
      </c>
      <c r="L132">
        <v>3</v>
      </c>
      <c r="M132">
        <v>3</v>
      </c>
      <c r="N132">
        <v>3</v>
      </c>
    </row>
    <row r="133" spans="1:14" x14ac:dyDescent="0.3">
      <c r="A133" s="27">
        <v>10203</v>
      </c>
      <c r="B133" s="28" t="s">
        <v>163</v>
      </c>
      <c r="C133" s="28" t="s">
        <v>164</v>
      </c>
      <c r="D133" s="28" t="s">
        <v>255</v>
      </c>
      <c r="E133" s="17">
        <f t="shared" si="2"/>
        <v>3</v>
      </c>
      <c r="F133" s="20">
        <v>3</v>
      </c>
      <c r="G133" s="20">
        <v>3</v>
      </c>
      <c r="H133" s="20">
        <v>3</v>
      </c>
      <c r="I133" s="20">
        <v>3</v>
      </c>
      <c r="J133">
        <v>3</v>
      </c>
      <c r="K133">
        <v>3</v>
      </c>
      <c r="L133">
        <v>3</v>
      </c>
      <c r="M133">
        <v>3</v>
      </c>
      <c r="N133">
        <v>3</v>
      </c>
    </row>
    <row r="134" spans="1:14" x14ac:dyDescent="0.3">
      <c r="A134" s="27">
        <v>91112</v>
      </c>
      <c r="B134" s="28" t="s">
        <v>114</v>
      </c>
      <c r="C134" s="28" t="s">
        <v>186</v>
      </c>
      <c r="D134" s="28" t="s">
        <v>327</v>
      </c>
      <c r="E134" s="17">
        <f t="shared" si="2"/>
        <v>3</v>
      </c>
      <c r="F134" s="20">
        <v>3</v>
      </c>
      <c r="G134" s="20">
        <v>3</v>
      </c>
      <c r="H134" s="20">
        <v>3</v>
      </c>
      <c r="I134" s="20">
        <v>3</v>
      </c>
      <c r="J134">
        <v>3</v>
      </c>
      <c r="K134">
        <v>3</v>
      </c>
      <c r="L134">
        <v>3</v>
      </c>
      <c r="M134">
        <v>3</v>
      </c>
      <c r="N134">
        <v>3</v>
      </c>
    </row>
    <row r="135" spans="1:14" x14ac:dyDescent="0.3">
      <c r="A135" s="27">
        <v>70401</v>
      </c>
      <c r="B135" s="28" t="s">
        <v>268</v>
      </c>
      <c r="C135" s="28" t="s">
        <v>328</v>
      </c>
      <c r="D135" s="28" t="s">
        <v>329</v>
      </c>
      <c r="E135" s="17">
        <f t="shared" si="2"/>
        <v>3</v>
      </c>
      <c r="F135" s="20">
        <v>3</v>
      </c>
      <c r="G135" s="20">
        <v>3</v>
      </c>
      <c r="H135" s="20">
        <v>3</v>
      </c>
      <c r="I135" s="20">
        <v>3</v>
      </c>
      <c r="J135">
        <v>3</v>
      </c>
      <c r="K135">
        <v>3</v>
      </c>
      <c r="L135">
        <v>3</v>
      </c>
      <c r="M135">
        <v>3</v>
      </c>
      <c r="N135">
        <v>3</v>
      </c>
    </row>
    <row r="136" spans="1:14" x14ac:dyDescent="0.3">
      <c r="A136" s="27">
        <v>60103</v>
      </c>
      <c r="B136" s="28" t="s">
        <v>158</v>
      </c>
      <c r="C136" s="28" t="s">
        <v>297</v>
      </c>
      <c r="D136" s="28" t="s">
        <v>311</v>
      </c>
      <c r="E136" s="17">
        <f t="shared" si="2"/>
        <v>3</v>
      </c>
      <c r="F136" s="20">
        <v>1</v>
      </c>
      <c r="G136" s="20">
        <v>1</v>
      </c>
      <c r="H136" s="20">
        <v>1</v>
      </c>
      <c r="I136" s="20">
        <v>1</v>
      </c>
      <c r="J136">
        <v>1</v>
      </c>
      <c r="K136">
        <v>1</v>
      </c>
      <c r="L136">
        <v>3</v>
      </c>
      <c r="M136">
        <v>3</v>
      </c>
      <c r="N136">
        <v>3</v>
      </c>
    </row>
    <row r="137" spans="1:14" x14ac:dyDescent="0.3">
      <c r="A137" s="27">
        <v>20401</v>
      </c>
      <c r="B137" s="28" t="s">
        <v>212</v>
      </c>
      <c r="C137" s="28" t="s">
        <v>249</v>
      </c>
      <c r="D137" s="28" t="s">
        <v>250</v>
      </c>
      <c r="E137" s="17">
        <f t="shared" si="2"/>
        <v>3</v>
      </c>
      <c r="F137" s="20">
        <v>3</v>
      </c>
      <c r="G137" s="20">
        <v>3</v>
      </c>
      <c r="H137" s="20">
        <v>3</v>
      </c>
      <c r="I137" s="20">
        <v>3</v>
      </c>
      <c r="J137">
        <v>3</v>
      </c>
      <c r="K137">
        <v>3</v>
      </c>
      <c r="L137">
        <v>3</v>
      </c>
      <c r="M137">
        <v>3</v>
      </c>
      <c r="N137">
        <v>3</v>
      </c>
    </row>
    <row r="138" spans="1:14" x14ac:dyDescent="0.3">
      <c r="A138" s="27">
        <v>40201</v>
      </c>
      <c r="B138" s="28" t="s">
        <v>154</v>
      </c>
      <c r="C138" s="28" t="s">
        <v>195</v>
      </c>
      <c r="D138" s="28" t="s">
        <v>232</v>
      </c>
      <c r="E138" s="17">
        <f t="shared" si="2"/>
        <v>3</v>
      </c>
      <c r="F138" s="20">
        <v>3</v>
      </c>
      <c r="G138" s="20">
        <v>3</v>
      </c>
      <c r="H138" s="20">
        <v>3</v>
      </c>
      <c r="I138" s="20">
        <v>3</v>
      </c>
      <c r="J138">
        <v>3</v>
      </c>
      <c r="K138">
        <v>3</v>
      </c>
      <c r="L138">
        <v>3</v>
      </c>
      <c r="M138">
        <v>3</v>
      </c>
      <c r="N138">
        <v>3</v>
      </c>
    </row>
    <row r="139" spans="1:14" x14ac:dyDescent="0.3">
      <c r="A139" s="27">
        <v>30112</v>
      </c>
      <c r="B139" s="28" t="s">
        <v>144</v>
      </c>
      <c r="C139" s="28" t="s">
        <v>144</v>
      </c>
      <c r="D139" s="28" t="s">
        <v>314</v>
      </c>
      <c r="E139" s="17">
        <f t="shared" si="2"/>
        <v>3</v>
      </c>
      <c r="F139" s="20">
        <v>3</v>
      </c>
      <c r="G139" s="20">
        <v>3</v>
      </c>
      <c r="H139" s="20">
        <v>3</v>
      </c>
      <c r="I139" s="20">
        <v>3</v>
      </c>
      <c r="J139">
        <v>3</v>
      </c>
      <c r="K139">
        <v>3</v>
      </c>
      <c r="L139">
        <v>3</v>
      </c>
      <c r="M139">
        <v>3</v>
      </c>
      <c r="N139">
        <v>3</v>
      </c>
    </row>
    <row r="140" spans="1:14" ht="24" x14ac:dyDescent="0.3">
      <c r="A140" s="27">
        <v>30601</v>
      </c>
      <c r="B140" s="28" t="s">
        <v>144</v>
      </c>
      <c r="C140" s="28" t="s">
        <v>145</v>
      </c>
      <c r="D140" s="28" t="s">
        <v>315</v>
      </c>
      <c r="E140" s="17">
        <f t="shared" si="2"/>
        <v>3</v>
      </c>
      <c r="F140" s="20">
        <v>3</v>
      </c>
      <c r="G140" s="20">
        <v>3</v>
      </c>
      <c r="H140" s="20">
        <v>3</v>
      </c>
      <c r="I140" s="20">
        <v>3</v>
      </c>
      <c r="J140">
        <v>3</v>
      </c>
      <c r="K140">
        <v>3</v>
      </c>
      <c r="L140">
        <v>3</v>
      </c>
      <c r="M140">
        <v>3</v>
      </c>
      <c r="N140">
        <v>3</v>
      </c>
    </row>
    <row r="141" spans="1:14" x14ac:dyDescent="0.3">
      <c r="A141" s="27">
        <v>91006</v>
      </c>
      <c r="B141" s="28" t="s">
        <v>114</v>
      </c>
      <c r="C141" s="28" t="s">
        <v>115</v>
      </c>
      <c r="D141" s="28" t="s">
        <v>294</v>
      </c>
      <c r="E141" s="17">
        <f t="shared" si="2"/>
        <v>4</v>
      </c>
      <c r="F141" s="20">
        <v>3</v>
      </c>
      <c r="G141" s="20">
        <v>3</v>
      </c>
      <c r="H141" s="20">
        <v>3</v>
      </c>
      <c r="I141" s="20">
        <v>3</v>
      </c>
      <c r="J141">
        <v>3</v>
      </c>
      <c r="K141">
        <v>3</v>
      </c>
      <c r="L141">
        <v>3</v>
      </c>
      <c r="M141">
        <v>3</v>
      </c>
      <c r="N141">
        <v>4</v>
      </c>
    </row>
    <row r="142" spans="1:14" x14ac:dyDescent="0.3">
      <c r="A142" s="27">
        <v>20407</v>
      </c>
      <c r="B142" s="28" t="s">
        <v>212</v>
      </c>
      <c r="C142" s="28" t="s">
        <v>249</v>
      </c>
      <c r="D142" s="28" t="s">
        <v>295</v>
      </c>
      <c r="E142" s="17">
        <f t="shared" si="2"/>
        <v>3</v>
      </c>
      <c r="F142" s="20">
        <v>3</v>
      </c>
      <c r="G142" s="20">
        <v>3</v>
      </c>
      <c r="H142" s="20">
        <v>3</v>
      </c>
      <c r="I142" s="20">
        <v>3</v>
      </c>
      <c r="J142">
        <v>3</v>
      </c>
      <c r="K142">
        <v>3</v>
      </c>
      <c r="L142">
        <v>3</v>
      </c>
      <c r="M142">
        <v>3</v>
      </c>
      <c r="N142">
        <v>3</v>
      </c>
    </row>
    <row r="143" spans="1:14" x14ac:dyDescent="0.3">
      <c r="A143" s="27">
        <v>130402</v>
      </c>
      <c r="B143" s="28" t="s">
        <v>102</v>
      </c>
      <c r="C143" s="28" t="s">
        <v>259</v>
      </c>
      <c r="D143" s="28" t="s">
        <v>316</v>
      </c>
      <c r="E143" s="17">
        <f t="shared" si="2"/>
        <v>2</v>
      </c>
      <c r="F143" s="20">
        <v>1</v>
      </c>
      <c r="G143" s="20">
        <v>1</v>
      </c>
      <c r="H143" s="20">
        <v>1</v>
      </c>
      <c r="I143" s="20">
        <v>1</v>
      </c>
      <c r="J143">
        <v>1</v>
      </c>
      <c r="K143">
        <v>1</v>
      </c>
      <c r="L143">
        <v>2</v>
      </c>
      <c r="M143">
        <v>2</v>
      </c>
      <c r="N143">
        <v>2</v>
      </c>
    </row>
    <row r="144" spans="1:14" x14ac:dyDescent="0.3">
      <c r="A144" s="27">
        <v>60101</v>
      </c>
      <c r="B144" s="28" t="s">
        <v>158</v>
      </c>
      <c r="C144" s="28" t="s">
        <v>297</v>
      </c>
      <c r="D144" s="28" t="s">
        <v>321</v>
      </c>
      <c r="E144" s="17">
        <f t="shared" si="2"/>
        <v>2</v>
      </c>
      <c r="F144" s="20">
        <v>2</v>
      </c>
      <c r="G144" s="20">
        <v>2</v>
      </c>
      <c r="H144" s="20">
        <v>2</v>
      </c>
      <c r="I144" s="20">
        <v>2</v>
      </c>
      <c r="J144">
        <v>2</v>
      </c>
      <c r="K144">
        <v>2</v>
      </c>
      <c r="L144">
        <v>2</v>
      </c>
      <c r="M144">
        <v>2</v>
      </c>
      <c r="N144">
        <v>2</v>
      </c>
    </row>
    <row r="145" spans="1:14" x14ac:dyDescent="0.3">
      <c r="A145" s="27">
        <v>130903</v>
      </c>
      <c r="B145" s="28" t="s">
        <v>102</v>
      </c>
      <c r="C145" s="28" t="s">
        <v>322</v>
      </c>
      <c r="D145" s="28" t="s">
        <v>323</v>
      </c>
      <c r="E145" s="17">
        <f t="shared" si="2"/>
        <v>2</v>
      </c>
      <c r="F145" s="20">
        <v>2</v>
      </c>
      <c r="G145" s="20">
        <v>2</v>
      </c>
      <c r="H145" s="20">
        <v>2</v>
      </c>
      <c r="I145" s="20">
        <v>2</v>
      </c>
      <c r="J145">
        <v>2</v>
      </c>
      <c r="K145">
        <v>2</v>
      </c>
      <c r="L145">
        <v>2</v>
      </c>
      <c r="M145">
        <v>2</v>
      </c>
      <c r="N145">
        <v>2</v>
      </c>
    </row>
    <row r="146" spans="1:14" x14ac:dyDescent="0.3">
      <c r="A146" s="27">
        <v>40801</v>
      </c>
      <c r="B146" s="28" t="s">
        <v>154</v>
      </c>
      <c r="C146" s="28" t="s">
        <v>280</v>
      </c>
      <c r="D146" s="30" t="s">
        <v>280</v>
      </c>
      <c r="E146" s="17">
        <f t="shared" si="2"/>
        <v>2</v>
      </c>
      <c r="F146" s="20">
        <v>2</v>
      </c>
      <c r="G146" s="20">
        <v>2</v>
      </c>
      <c r="H146" s="20">
        <v>2</v>
      </c>
      <c r="I146" s="20">
        <v>2</v>
      </c>
      <c r="J146">
        <v>2</v>
      </c>
      <c r="K146">
        <v>2</v>
      </c>
      <c r="L146">
        <v>2</v>
      </c>
      <c r="M146">
        <v>2</v>
      </c>
      <c r="N146">
        <v>2</v>
      </c>
    </row>
    <row r="147" spans="1:14" x14ac:dyDescent="0.3">
      <c r="A147" s="27">
        <v>91107</v>
      </c>
      <c r="B147" s="28" t="s">
        <v>114</v>
      </c>
      <c r="C147" s="28" t="s">
        <v>186</v>
      </c>
      <c r="D147" s="28" t="s">
        <v>305</v>
      </c>
      <c r="E147" s="17">
        <f t="shared" si="2"/>
        <v>2</v>
      </c>
      <c r="F147" s="20">
        <v>1</v>
      </c>
      <c r="G147" s="20">
        <v>1</v>
      </c>
      <c r="H147" s="20">
        <v>1</v>
      </c>
      <c r="I147" s="20">
        <v>1</v>
      </c>
      <c r="J147">
        <v>1</v>
      </c>
      <c r="K147">
        <v>1</v>
      </c>
      <c r="L147">
        <v>2</v>
      </c>
      <c r="M147">
        <v>2</v>
      </c>
      <c r="N147">
        <v>2</v>
      </c>
    </row>
    <row r="148" spans="1:14" ht="24" x14ac:dyDescent="0.3">
      <c r="A148" s="27">
        <v>70301</v>
      </c>
      <c r="B148" s="28" t="s">
        <v>268</v>
      </c>
      <c r="C148" s="28" t="s">
        <v>268</v>
      </c>
      <c r="D148" s="28" t="s">
        <v>306</v>
      </c>
      <c r="E148" s="17">
        <f t="shared" si="2"/>
        <v>2</v>
      </c>
      <c r="F148" s="20">
        <v>2</v>
      </c>
      <c r="G148" s="20">
        <v>2</v>
      </c>
      <c r="H148" s="20">
        <v>2</v>
      </c>
      <c r="I148" s="20">
        <v>2</v>
      </c>
      <c r="J148">
        <v>2</v>
      </c>
      <c r="K148">
        <v>2</v>
      </c>
      <c r="L148">
        <v>2</v>
      </c>
      <c r="M148">
        <v>2</v>
      </c>
      <c r="N148">
        <v>2</v>
      </c>
    </row>
    <row r="149" spans="1:14" x14ac:dyDescent="0.3">
      <c r="A149" s="27">
        <v>90501</v>
      </c>
      <c r="B149" s="28" t="s">
        <v>114</v>
      </c>
      <c r="C149" s="28" t="s">
        <v>308</v>
      </c>
      <c r="D149" s="28" t="s">
        <v>309</v>
      </c>
      <c r="E149" s="17">
        <f t="shared" si="2"/>
        <v>2</v>
      </c>
      <c r="F149" s="20">
        <v>2</v>
      </c>
      <c r="G149" s="20">
        <v>2</v>
      </c>
      <c r="H149" s="20">
        <v>2</v>
      </c>
      <c r="I149" s="20">
        <v>2</v>
      </c>
      <c r="J149">
        <v>2</v>
      </c>
      <c r="K149">
        <v>2</v>
      </c>
      <c r="L149">
        <v>2</v>
      </c>
      <c r="M149">
        <v>2</v>
      </c>
      <c r="N149">
        <v>2</v>
      </c>
    </row>
    <row r="150" spans="1:14" x14ac:dyDescent="0.3">
      <c r="A150" s="27">
        <v>60205</v>
      </c>
      <c r="B150" s="28" t="s">
        <v>158</v>
      </c>
      <c r="C150" s="28" t="s">
        <v>350</v>
      </c>
      <c r="D150" s="28" t="s">
        <v>351</v>
      </c>
      <c r="E150" s="17">
        <f t="shared" si="2"/>
        <v>2</v>
      </c>
      <c r="F150" s="20">
        <v>2</v>
      </c>
      <c r="G150" s="20">
        <v>2</v>
      </c>
      <c r="H150" s="20">
        <v>2</v>
      </c>
      <c r="I150" s="20">
        <v>2</v>
      </c>
      <c r="J150">
        <v>2</v>
      </c>
      <c r="K150">
        <v>2</v>
      </c>
      <c r="L150">
        <v>2</v>
      </c>
      <c r="M150">
        <v>2</v>
      </c>
      <c r="N150">
        <v>2</v>
      </c>
    </row>
    <row r="151" spans="1:14" x14ac:dyDescent="0.3">
      <c r="A151" s="27">
        <v>40708</v>
      </c>
      <c r="B151" s="28" t="s">
        <v>154</v>
      </c>
      <c r="C151" s="28" t="s">
        <v>286</v>
      </c>
      <c r="D151" s="28" t="s">
        <v>205</v>
      </c>
      <c r="E151" s="17">
        <f t="shared" si="2"/>
        <v>2</v>
      </c>
      <c r="F151" s="20">
        <v>2</v>
      </c>
      <c r="G151" s="20">
        <v>2</v>
      </c>
      <c r="H151" s="20">
        <v>2</v>
      </c>
      <c r="I151" s="20">
        <v>2</v>
      </c>
      <c r="J151">
        <v>2</v>
      </c>
      <c r="K151">
        <v>2</v>
      </c>
      <c r="L151">
        <v>2</v>
      </c>
      <c r="M151">
        <v>2</v>
      </c>
      <c r="N151">
        <v>2</v>
      </c>
    </row>
    <row r="152" spans="1:14" x14ac:dyDescent="0.3">
      <c r="A152" s="27">
        <v>130713</v>
      </c>
      <c r="B152" s="28" t="s">
        <v>102</v>
      </c>
      <c r="C152" s="28" t="s">
        <v>138</v>
      </c>
      <c r="D152" s="28" t="s">
        <v>355</v>
      </c>
      <c r="E152" s="17">
        <f t="shared" si="2"/>
        <v>2</v>
      </c>
      <c r="F152" s="20">
        <v>2</v>
      </c>
      <c r="G152" s="20">
        <v>2</v>
      </c>
      <c r="H152" s="20">
        <v>2</v>
      </c>
      <c r="I152" s="20">
        <v>2</v>
      </c>
      <c r="J152">
        <v>2</v>
      </c>
      <c r="K152">
        <v>2</v>
      </c>
      <c r="L152">
        <v>2</v>
      </c>
      <c r="M152">
        <v>2</v>
      </c>
      <c r="N152">
        <v>2</v>
      </c>
    </row>
    <row r="153" spans="1:14" x14ac:dyDescent="0.3">
      <c r="A153" s="27">
        <v>130408</v>
      </c>
      <c r="B153" s="28" t="s">
        <v>102</v>
      </c>
      <c r="C153" s="28" t="s">
        <v>259</v>
      </c>
      <c r="D153" s="28" t="s">
        <v>276</v>
      </c>
      <c r="E153" s="17">
        <f t="shared" si="2"/>
        <v>2</v>
      </c>
      <c r="F153" s="20">
        <v>2</v>
      </c>
      <c r="G153" s="20">
        <v>2</v>
      </c>
      <c r="H153" s="20">
        <v>2</v>
      </c>
      <c r="I153" s="20">
        <v>2</v>
      </c>
      <c r="J153">
        <v>2</v>
      </c>
      <c r="K153">
        <v>2</v>
      </c>
      <c r="L153">
        <v>2</v>
      </c>
      <c r="M153">
        <v>2</v>
      </c>
      <c r="N153">
        <v>2</v>
      </c>
    </row>
    <row r="154" spans="1:14" x14ac:dyDescent="0.3">
      <c r="A154" s="27">
        <v>20501</v>
      </c>
      <c r="B154" s="28" t="s">
        <v>212</v>
      </c>
      <c r="C154" s="28" t="s">
        <v>357</v>
      </c>
      <c r="D154" s="28" t="s">
        <v>358</v>
      </c>
      <c r="E154" s="17">
        <f t="shared" si="2"/>
        <v>2</v>
      </c>
      <c r="F154" s="20">
        <v>2</v>
      </c>
      <c r="G154" s="20">
        <v>2</v>
      </c>
      <c r="H154" s="20">
        <v>2</v>
      </c>
      <c r="I154" s="20">
        <v>2</v>
      </c>
      <c r="J154">
        <v>2</v>
      </c>
      <c r="K154">
        <v>2</v>
      </c>
      <c r="L154">
        <v>2</v>
      </c>
      <c r="M154">
        <v>2</v>
      </c>
      <c r="N154">
        <v>2</v>
      </c>
    </row>
    <row r="155" spans="1:14" x14ac:dyDescent="0.3">
      <c r="A155" s="27">
        <v>20606</v>
      </c>
      <c r="B155" s="28" t="s">
        <v>212</v>
      </c>
      <c r="C155" s="28" t="s">
        <v>213</v>
      </c>
      <c r="D155" s="28" t="s">
        <v>263</v>
      </c>
      <c r="E155" s="17">
        <f t="shared" si="2"/>
        <v>7</v>
      </c>
      <c r="F155" s="20">
        <v>2</v>
      </c>
      <c r="G155" s="20">
        <v>2</v>
      </c>
      <c r="H155" s="20">
        <v>2</v>
      </c>
      <c r="I155" s="20">
        <v>2</v>
      </c>
      <c r="J155">
        <v>2</v>
      </c>
      <c r="K155">
        <v>2</v>
      </c>
      <c r="L155">
        <v>2</v>
      </c>
      <c r="M155">
        <v>2</v>
      </c>
      <c r="N155">
        <v>7</v>
      </c>
    </row>
    <row r="156" spans="1:14" x14ac:dyDescent="0.3">
      <c r="A156" s="27">
        <v>60601</v>
      </c>
      <c r="B156" s="28" t="s">
        <v>158</v>
      </c>
      <c r="C156" s="28" t="s">
        <v>342</v>
      </c>
      <c r="D156" s="28" t="s">
        <v>359</v>
      </c>
      <c r="E156" s="17">
        <f t="shared" si="2"/>
        <v>2</v>
      </c>
      <c r="F156" s="20">
        <v>2</v>
      </c>
      <c r="G156" s="20">
        <v>2</v>
      </c>
      <c r="H156" s="20">
        <v>2</v>
      </c>
      <c r="I156" s="20">
        <v>2</v>
      </c>
      <c r="J156">
        <v>2</v>
      </c>
      <c r="K156">
        <v>2</v>
      </c>
      <c r="L156">
        <v>2</v>
      </c>
      <c r="M156">
        <v>2</v>
      </c>
      <c r="N156">
        <v>2</v>
      </c>
    </row>
    <row r="157" spans="1:14" x14ac:dyDescent="0.3">
      <c r="A157" s="27">
        <v>40901</v>
      </c>
      <c r="B157" s="28" t="s">
        <v>154</v>
      </c>
      <c r="C157" s="28" t="s">
        <v>361</v>
      </c>
      <c r="D157" s="28" t="s">
        <v>362</v>
      </c>
      <c r="E157" s="17">
        <f t="shared" si="2"/>
        <v>2</v>
      </c>
      <c r="F157" s="20">
        <v>2</v>
      </c>
      <c r="G157" s="20">
        <v>2</v>
      </c>
      <c r="H157" s="20">
        <v>2</v>
      </c>
      <c r="I157" s="20">
        <v>2</v>
      </c>
      <c r="J157">
        <v>2</v>
      </c>
      <c r="K157">
        <v>2</v>
      </c>
      <c r="L157">
        <v>2</v>
      </c>
      <c r="M157">
        <v>2</v>
      </c>
      <c r="N157">
        <v>2</v>
      </c>
    </row>
    <row r="158" spans="1:14" x14ac:dyDescent="0.3">
      <c r="A158" s="27">
        <v>70310</v>
      </c>
      <c r="B158" s="28" t="s">
        <v>268</v>
      </c>
      <c r="C158" s="28" t="s">
        <v>268</v>
      </c>
      <c r="D158" s="28" t="s">
        <v>366</v>
      </c>
      <c r="E158" s="17">
        <f t="shared" si="2"/>
        <v>2</v>
      </c>
      <c r="F158" s="20">
        <v>2</v>
      </c>
      <c r="G158" s="20">
        <v>2</v>
      </c>
      <c r="H158" s="20">
        <v>2</v>
      </c>
      <c r="I158" s="20">
        <v>2</v>
      </c>
      <c r="J158">
        <v>2</v>
      </c>
      <c r="K158">
        <v>2</v>
      </c>
      <c r="L158">
        <v>2</v>
      </c>
      <c r="M158">
        <v>2</v>
      </c>
      <c r="N158">
        <v>2</v>
      </c>
    </row>
    <row r="159" spans="1:14" x14ac:dyDescent="0.3">
      <c r="A159" s="27">
        <v>41104</v>
      </c>
      <c r="B159" s="28" t="s">
        <v>154</v>
      </c>
      <c r="C159" s="28" t="s">
        <v>258</v>
      </c>
      <c r="D159" s="28" t="s">
        <v>258</v>
      </c>
      <c r="E159" s="17">
        <f t="shared" si="2"/>
        <v>2</v>
      </c>
      <c r="F159" s="20">
        <v>2</v>
      </c>
      <c r="G159" s="20">
        <v>2</v>
      </c>
      <c r="H159" s="20">
        <v>2</v>
      </c>
      <c r="I159" s="20">
        <v>2</v>
      </c>
      <c r="J159">
        <v>2</v>
      </c>
      <c r="K159">
        <v>2</v>
      </c>
      <c r="L159">
        <v>2</v>
      </c>
      <c r="M159">
        <v>2</v>
      </c>
      <c r="N159">
        <v>2</v>
      </c>
    </row>
    <row r="160" spans="1:14" x14ac:dyDescent="0.3">
      <c r="A160" s="27">
        <v>130703</v>
      </c>
      <c r="B160" s="28" t="s">
        <v>102</v>
      </c>
      <c r="C160" s="28" t="s">
        <v>138</v>
      </c>
      <c r="D160" s="28" t="s">
        <v>293</v>
      </c>
      <c r="E160" s="17">
        <f t="shared" si="2"/>
        <v>3</v>
      </c>
      <c r="F160" s="20">
        <v>1</v>
      </c>
      <c r="G160" s="20">
        <v>1</v>
      </c>
      <c r="H160" s="20">
        <v>1</v>
      </c>
      <c r="I160" s="20">
        <v>1</v>
      </c>
      <c r="J160">
        <v>1</v>
      </c>
      <c r="K160">
        <v>1</v>
      </c>
      <c r="L160">
        <v>1</v>
      </c>
      <c r="M160">
        <v>1</v>
      </c>
      <c r="N160">
        <v>3</v>
      </c>
    </row>
    <row r="161" spans="1:14" x14ac:dyDescent="0.3">
      <c r="A161" s="27">
        <v>130704</v>
      </c>
      <c r="B161" s="28" t="s">
        <v>102</v>
      </c>
      <c r="C161" s="28" t="s">
        <v>138</v>
      </c>
      <c r="D161" s="28" t="s">
        <v>336</v>
      </c>
      <c r="E161" s="17">
        <f t="shared" si="2"/>
        <v>1</v>
      </c>
      <c r="F161" s="20">
        <v>1</v>
      </c>
      <c r="G161" s="20">
        <v>1</v>
      </c>
      <c r="H161" s="20">
        <v>1</v>
      </c>
      <c r="I161" s="20">
        <v>1</v>
      </c>
      <c r="J161">
        <v>1</v>
      </c>
      <c r="K161">
        <v>1</v>
      </c>
      <c r="L161">
        <v>1</v>
      </c>
      <c r="M161">
        <v>1</v>
      </c>
      <c r="N161">
        <v>1</v>
      </c>
    </row>
    <row r="162" spans="1:14" x14ac:dyDescent="0.3">
      <c r="A162" s="27">
        <v>40204</v>
      </c>
      <c r="B162" s="28" t="s">
        <v>154</v>
      </c>
      <c r="C162" s="28" t="s">
        <v>195</v>
      </c>
      <c r="D162" s="28" t="s">
        <v>227</v>
      </c>
      <c r="E162" s="17">
        <f t="shared" si="2"/>
        <v>1</v>
      </c>
      <c r="F162" s="20">
        <v>0</v>
      </c>
      <c r="G162" s="20">
        <v>0</v>
      </c>
      <c r="H162" s="20">
        <v>0</v>
      </c>
      <c r="I162" s="20">
        <v>0</v>
      </c>
      <c r="J162">
        <v>0</v>
      </c>
      <c r="K162">
        <v>0</v>
      </c>
      <c r="L162">
        <v>1</v>
      </c>
      <c r="M162">
        <v>1</v>
      </c>
      <c r="N162">
        <v>1</v>
      </c>
    </row>
    <row r="163" spans="1:14" x14ac:dyDescent="0.3">
      <c r="A163" s="27">
        <v>40302</v>
      </c>
      <c r="B163" s="28" t="s">
        <v>154</v>
      </c>
      <c r="C163" s="28" t="s">
        <v>253</v>
      </c>
      <c r="D163" s="28" t="s">
        <v>317</v>
      </c>
      <c r="E163" s="17">
        <f t="shared" si="2"/>
        <v>1</v>
      </c>
      <c r="F163" s="20">
        <v>1</v>
      </c>
      <c r="G163" s="20">
        <v>1</v>
      </c>
      <c r="H163" s="20">
        <v>1</v>
      </c>
      <c r="I163" s="20">
        <v>1</v>
      </c>
      <c r="J163">
        <v>1</v>
      </c>
      <c r="K163">
        <v>1</v>
      </c>
      <c r="L163">
        <v>1</v>
      </c>
      <c r="M163">
        <v>1</v>
      </c>
      <c r="N163">
        <v>1</v>
      </c>
    </row>
    <row r="164" spans="1:14" x14ac:dyDescent="0.3">
      <c r="A164" s="27">
        <v>10403</v>
      </c>
      <c r="B164" s="28" t="s">
        <v>163</v>
      </c>
      <c r="C164" s="28" t="s">
        <v>273</v>
      </c>
      <c r="D164" s="28" t="s">
        <v>337</v>
      </c>
      <c r="E164" s="17">
        <f t="shared" si="2"/>
        <v>1</v>
      </c>
      <c r="F164" s="20">
        <v>0</v>
      </c>
      <c r="G164" s="20">
        <v>0</v>
      </c>
      <c r="H164" s="20">
        <v>0</v>
      </c>
      <c r="I164" s="20">
        <v>0</v>
      </c>
      <c r="J164">
        <v>0</v>
      </c>
      <c r="K164">
        <v>0</v>
      </c>
      <c r="L164">
        <v>1</v>
      </c>
      <c r="M164">
        <v>1</v>
      </c>
      <c r="N164">
        <v>1</v>
      </c>
    </row>
    <row r="165" spans="1:14" x14ac:dyDescent="0.3">
      <c r="A165" s="27">
        <v>20210</v>
      </c>
      <c r="B165" s="28" t="s">
        <v>212</v>
      </c>
      <c r="C165" s="28" t="s">
        <v>217</v>
      </c>
      <c r="D165" s="28" t="s">
        <v>383</v>
      </c>
      <c r="E165" s="17">
        <f t="shared" si="2"/>
        <v>1</v>
      </c>
      <c r="F165" s="20">
        <v>1</v>
      </c>
      <c r="G165" s="20">
        <v>1</v>
      </c>
      <c r="H165" s="20">
        <v>1</v>
      </c>
      <c r="I165" s="20">
        <v>1</v>
      </c>
      <c r="J165">
        <v>1</v>
      </c>
      <c r="K165">
        <v>1</v>
      </c>
      <c r="L165">
        <v>1</v>
      </c>
      <c r="M165">
        <v>1</v>
      </c>
      <c r="N165">
        <v>1</v>
      </c>
    </row>
    <row r="166" spans="1:14" x14ac:dyDescent="0.3">
      <c r="A166" s="27">
        <v>130302</v>
      </c>
      <c r="B166" s="28" t="s">
        <v>102</v>
      </c>
      <c r="C166" s="28" t="s">
        <v>222</v>
      </c>
      <c r="D166" s="28" t="s">
        <v>338</v>
      </c>
      <c r="E166" s="17">
        <f t="shared" si="2"/>
        <v>1</v>
      </c>
      <c r="F166" s="20">
        <v>1</v>
      </c>
      <c r="G166" s="20">
        <v>1</v>
      </c>
      <c r="H166" s="20">
        <v>1</v>
      </c>
      <c r="I166" s="20">
        <v>1</v>
      </c>
      <c r="J166">
        <v>1</v>
      </c>
      <c r="K166">
        <v>1</v>
      </c>
      <c r="L166">
        <v>1</v>
      </c>
      <c r="M166">
        <v>1</v>
      </c>
      <c r="N166">
        <v>1</v>
      </c>
    </row>
    <row r="167" spans="1:14" x14ac:dyDescent="0.3">
      <c r="A167" s="27">
        <v>130303</v>
      </c>
      <c r="B167" s="28" t="s">
        <v>102</v>
      </c>
      <c r="C167" s="28" t="s">
        <v>222</v>
      </c>
      <c r="D167" s="28" t="s">
        <v>301</v>
      </c>
      <c r="E167" s="17">
        <f t="shared" si="2"/>
        <v>1</v>
      </c>
      <c r="F167" s="20">
        <v>1</v>
      </c>
      <c r="G167" s="20">
        <v>1</v>
      </c>
      <c r="H167" s="20">
        <v>1</v>
      </c>
      <c r="I167" s="20">
        <v>1</v>
      </c>
      <c r="J167">
        <v>1</v>
      </c>
      <c r="K167">
        <v>1</v>
      </c>
      <c r="L167">
        <v>1</v>
      </c>
      <c r="M167">
        <v>1</v>
      </c>
      <c r="N167">
        <v>1</v>
      </c>
    </row>
    <row r="168" spans="1:14" x14ac:dyDescent="0.3">
      <c r="A168" s="27">
        <v>41003</v>
      </c>
      <c r="B168" s="28" t="s">
        <v>154</v>
      </c>
      <c r="C168" s="28" t="s">
        <v>339</v>
      </c>
      <c r="D168" s="28" t="s">
        <v>340</v>
      </c>
      <c r="E168" s="17">
        <f t="shared" si="2"/>
        <v>1</v>
      </c>
      <c r="F168" s="20">
        <v>1</v>
      </c>
      <c r="G168" s="20">
        <v>1</v>
      </c>
      <c r="H168" s="20">
        <v>1</v>
      </c>
      <c r="I168" s="20">
        <v>1</v>
      </c>
      <c r="J168">
        <v>1</v>
      </c>
      <c r="K168">
        <v>1</v>
      </c>
      <c r="L168">
        <v>1</v>
      </c>
      <c r="M168">
        <v>1</v>
      </c>
      <c r="N168">
        <v>1</v>
      </c>
    </row>
    <row r="169" spans="1:14" x14ac:dyDescent="0.3">
      <c r="A169" s="27">
        <v>130304</v>
      </c>
      <c r="B169" s="28" t="s">
        <v>102</v>
      </c>
      <c r="C169" s="28" t="s">
        <v>222</v>
      </c>
      <c r="D169" s="28" t="s">
        <v>385</v>
      </c>
      <c r="E169" s="17">
        <f t="shared" si="2"/>
        <v>1</v>
      </c>
      <c r="F169" s="20">
        <v>1</v>
      </c>
      <c r="G169" s="20">
        <v>1</v>
      </c>
      <c r="H169" s="20">
        <v>1</v>
      </c>
      <c r="I169" s="20">
        <v>1</v>
      </c>
      <c r="J169">
        <v>1</v>
      </c>
      <c r="K169">
        <v>1</v>
      </c>
      <c r="L169">
        <v>1</v>
      </c>
      <c r="M169">
        <v>1</v>
      </c>
      <c r="N169">
        <v>1</v>
      </c>
    </row>
    <row r="170" spans="1:14" ht="24" x14ac:dyDescent="0.3">
      <c r="A170" s="27">
        <v>120304</v>
      </c>
      <c r="B170" s="28" t="s">
        <v>191</v>
      </c>
      <c r="C170" s="28" t="s">
        <v>380</v>
      </c>
      <c r="D170" s="28" t="s">
        <v>386</v>
      </c>
      <c r="E170" s="17">
        <f t="shared" si="2"/>
        <v>1</v>
      </c>
      <c r="F170" s="20">
        <v>1</v>
      </c>
      <c r="G170" s="20">
        <v>1</v>
      </c>
      <c r="H170" s="20">
        <v>1</v>
      </c>
      <c r="I170" s="20">
        <v>1</v>
      </c>
      <c r="J170">
        <v>1</v>
      </c>
      <c r="K170">
        <v>1</v>
      </c>
      <c r="L170">
        <v>1</v>
      </c>
      <c r="M170">
        <v>1</v>
      </c>
      <c r="N170">
        <v>1</v>
      </c>
    </row>
    <row r="171" spans="1:14" x14ac:dyDescent="0.3">
      <c r="A171" s="27">
        <v>60606</v>
      </c>
      <c r="B171" s="28" t="s">
        <v>158</v>
      </c>
      <c r="C171" s="28" t="s">
        <v>342</v>
      </c>
      <c r="D171" s="28" t="s">
        <v>392</v>
      </c>
      <c r="E171" s="17">
        <f t="shared" si="2"/>
        <v>1</v>
      </c>
      <c r="F171" s="20">
        <v>1</v>
      </c>
      <c r="G171" s="20">
        <v>1</v>
      </c>
      <c r="H171" s="20">
        <v>1</v>
      </c>
      <c r="I171" s="20">
        <v>1</v>
      </c>
      <c r="J171">
        <v>1</v>
      </c>
      <c r="K171">
        <v>1</v>
      </c>
      <c r="L171">
        <v>1</v>
      </c>
      <c r="M171">
        <v>1</v>
      </c>
      <c r="N171">
        <v>1</v>
      </c>
    </row>
    <row r="172" spans="1:14" x14ac:dyDescent="0.3">
      <c r="A172" s="27">
        <v>70315</v>
      </c>
      <c r="B172" s="28" t="s">
        <v>268</v>
      </c>
      <c r="C172" s="28" t="s">
        <v>268</v>
      </c>
      <c r="D172" s="28" t="s">
        <v>393</v>
      </c>
      <c r="E172" s="17">
        <f t="shared" si="2"/>
        <v>1</v>
      </c>
      <c r="F172" s="20">
        <v>1</v>
      </c>
      <c r="G172" s="20">
        <v>1</v>
      </c>
      <c r="H172" s="20">
        <v>1</v>
      </c>
      <c r="I172" s="20">
        <v>1</v>
      </c>
      <c r="J172">
        <v>1</v>
      </c>
      <c r="K172">
        <v>1</v>
      </c>
      <c r="L172">
        <v>1</v>
      </c>
      <c r="M172">
        <v>1</v>
      </c>
      <c r="N172">
        <v>1</v>
      </c>
    </row>
    <row r="173" spans="1:14" x14ac:dyDescent="0.3">
      <c r="A173" s="27">
        <v>80504</v>
      </c>
      <c r="B173" s="28" t="s">
        <v>99</v>
      </c>
      <c r="C173" s="28" t="s">
        <v>134</v>
      </c>
      <c r="D173" s="28" t="s">
        <v>394</v>
      </c>
      <c r="E173" s="17">
        <f t="shared" si="2"/>
        <v>1</v>
      </c>
      <c r="F173" s="20">
        <v>1</v>
      </c>
      <c r="G173" s="20">
        <v>1</v>
      </c>
      <c r="H173" s="20">
        <v>1</v>
      </c>
      <c r="I173" s="20">
        <v>1</v>
      </c>
      <c r="J173">
        <v>1</v>
      </c>
      <c r="K173">
        <v>1</v>
      </c>
      <c r="L173">
        <v>1</v>
      </c>
      <c r="M173">
        <v>1</v>
      </c>
      <c r="N173">
        <v>1</v>
      </c>
    </row>
    <row r="174" spans="1:14" x14ac:dyDescent="0.3">
      <c r="A174" s="27">
        <v>20205</v>
      </c>
      <c r="B174" s="28" t="s">
        <v>212</v>
      </c>
      <c r="C174" s="28" t="s">
        <v>217</v>
      </c>
      <c r="D174" s="28" t="s">
        <v>395</v>
      </c>
      <c r="E174" s="17">
        <f t="shared" si="2"/>
        <v>1</v>
      </c>
      <c r="F174" s="20">
        <v>1</v>
      </c>
      <c r="G174" s="20">
        <v>1</v>
      </c>
      <c r="H174" s="20">
        <v>1</v>
      </c>
      <c r="I174" s="20">
        <v>1</v>
      </c>
      <c r="J174">
        <v>1</v>
      </c>
      <c r="K174">
        <v>1</v>
      </c>
      <c r="L174">
        <v>1</v>
      </c>
      <c r="M174">
        <v>1</v>
      </c>
      <c r="N174">
        <v>1</v>
      </c>
    </row>
    <row r="175" spans="1:14" x14ac:dyDescent="0.3">
      <c r="A175" s="27">
        <v>10217</v>
      </c>
      <c r="B175" s="28" t="s">
        <v>163</v>
      </c>
      <c r="C175" s="28" t="s">
        <v>164</v>
      </c>
      <c r="D175" s="28" t="s">
        <v>204</v>
      </c>
      <c r="E175" s="17">
        <f t="shared" si="2"/>
        <v>3</v>
      </c>
      <c r="F175" s="20">
        <v>0</v>
      </c>
      <c r="G175" s="20">
        <v>0</v>
      </c>
      <c r="H175" s="20">
        <v>0</v>
      </c>
      <c r="I175" s="20">
        <v>0</v>
      </c>
      <c r="J175">
        <v>0</v>
      </c>
      <c r="K175">
        <v>0</v>
      </c>
      <c r="L175">
        <v>1</v>
      </c>
      <c r="M175">
        <v>1</v>
      </c>
      <c r="N175">
        <v>3</v>
      </c>
    </row>
    <row r="176" spans="1:14" x14ac:dyDescent="0.3">
      <c r="A176" s="27">
        <v>60102</v>
      </c>
      <c r="B176" s="28" t="s">
        <v>158</v>
      </c>
      <c r="C176" s="28" t="s">
        <v>297</v>
      </c>
      <c r="D176" s="28" t="s">
        <v>326</v>
      </c>
      <c r="E176" s="17">
        <f t="shared" si="2"/>
        <v>1</v>
      </c>
      <c r="F176" s="20">
        <v>1</v>
      </c>
      <c r="G176" s="20">
        <v>1</v>
      </c>
      <c r="H176" s="20">
        <v>1</v>
      </c>
      <c r="I176" s="20">
        <v>1</v>
      </c>
      <c r="J176">
        <v>1</v>
      </c>
      <c r="K176">
        <v>1</v>
      </c>
      <c r="L176">
        <v>1</v>
      </c>
      <c r="M176">
        <v>1</v>
      </c>
      <c r="N176">
        <v>1</v>
      </c>
    </row>
    <row r="177" spans="1:14" x14ac:dyDescent="0.3">
      <c r="A177" s="27">
        <v>40501</v>
      </c>
      <c r="B177" s="28" t="s">
        <v>154</v>
      </c>
      <c r="C177" s="28" t="s">
        <v>236</v>
      </c>
      <c r="D177" s="28" t="s">
        <v>281</v>
      </c>
      <c r="E177" s="17">
        <f t="shared" si="2"/>
        <v>1</v>
      </c>
      <c r="F177" s="20">
        <v>0</v>
      </c>
      <c r="G177" s="20">
        <v>0</v>
      </c>
      <c r="H177" s="20">
        <v>0</v>
      </c>
      <c r="I177" s="20">
        <v>0</v>
      </c>
      <c r="J177">
        <v>0</v>
      </c>
      <c r="K177">
        <v>0</v>
      </c>
      <c r="L177">
        <v>1</v>
      </c>
      <c r="M177">
        <v>1</v>
      </c>
      <c r="N177">
        <v>1</v>
      </c>
    </row>
    <row r="178" spans="1:14" x14ac:dyDescent="0.3">
      <c r="A178" s="27">
        <v>40506</v>
      </c>
      <c r="B178" s="28" t="s">
        <v>154</v>
      </c>
      <c r="C178" s="28" t="s">
        <v>236</v>
      </c>
      <c r="D178" s="28" t="s">
        <v>399</v>
      </c>
      <c r="E178" s="17">
        <f t="shared" si="2"/>
        <v>1</v>
      </c>
      <c r="F178" s="20">
        <v>1</v>
      </c>
      <c r="G178" s="20">
        <v>1</v>
      </c>
      <c r="H178" s="20">
        <v>1</v>
      </c>
      <c r="I178" s="20">
        <v>1</v>
      </c>
      <c r="J178">
        <v>1</v>
      </c>
      <c r="K178">
        <v>1</v>
      </c>
      <c r="L178">
        <v>1</v>
      </c>
      <c r="M178">
        <v>1</v>
      </c>
      <c r="N178">
        <v>1</v>
      </c>
    </row>
    <row r="179" spans="1:14" x14ac:dyDescent="0.3">
      <c r="A179" s="27">
        <v>130906</v>
      </c>
      <c r="B179" s="28" t="s">
        <v>102</v>
      </c>
      <c r="C179" s="28" t="s">
        <v>322</v>
      </c>
      <c r="D179" s="28" t="s">
        <v>346</v>
      </c>
      <c r="E179" s="17">
        <f t="shared" si="2"/>
        <v>1</v>
      </c>
      <c r="F179" s="20">
        <v>1</v>
      </c>
      <c r="G179" s="20">
        <v>1</v>
      </c>
      <c r="H179" s="20">
        <v>1</v>
      </c>
      <c r="I179" s="20">
        <v>1</v>
      </c>
      <c r="J179">
        <v>1</v>
      </c>
      <c r="K179">
        <v>1</v>
      </c>
      <c r="L179">
        <v>1</v>
      </c>
      <c r="M179">
        <v>1</v>
      </c>
      <c r="N179">
        <v>1</v>
      </c>
    </row>
    <row r="180" spans="1:14" x14ac:dyDescent="0.3">
      <c r="A180" s="27">
        <v>10207</v>
      </c>
      <c r="B180" s="28" t="s">
        <v>163</v>
      </c>
      <c r="C180" s="28" t="s">
        <v>164</v>
      </c>
      <c r="D180" s="28" t="s">
        <v>348</v>
      </c>
      <c r="E180" s="17">
        <f t="shared" si="2"/>
        <v>1</v>
      </c>
      <c r="F180" s="20">
        <v>0</v>
      </c>
      <c r="G180" s="20">
        <v>0</v>
      </c>
      <c r="H180" s="20">
        <v>0</v>
      </c>
      <c r="I180" s="20">
        <v>0</v>
      </c>
      <c r="J180">
        <v>0</v>
      </c>
      <c r="K180">
        <v>0</v>
      </c>
      <c r="L180">
        <v>1</v>
      </c>
      <c r="M180">
        <v>1</v>
      </c>
      <c r="N180">
        <v>1</v>
      </c>
    </row>
    <row r="181" spans="1:14" x14ac:dyDescent="0.3">
      <c r="A181" s="27">
        <v>30108</v>
      </c>
      <c r="B181" s="28" t="s">
        <v>144</v>
      </c>
      <c r="C181" s="28" t="s">
        <v>144</v>
      </c>
      <c r="D181" s="28" t="s">
        <v>310</v>
      </c>
      <c r="E181" s="17">
        <f t="shared" si="2"/>
        <v>1</v>
      </c>
      <c r="F181" s="20">
        <v>1</v>
      </c>
      <c r="G181" s="20">
        <v>1</v>
      </c>
      <c r="H181" s="20">
        <v>1</v>
      </c>
      <c r="I181" s="20">
        <v>1</v>
      </c>
      <c r="J181">
        <v>1</v>
      </c>
      <c r="K181">
        <v>1</v>
      </c>
      <c r="L181">
        <v>1</v>
      </c>
      <c r="M181">
        <v>1</v>
      </c>
      <c r="N181">
        <v>1</v>
      </c>
    </row>
    <row r="182" spans="1:14" x14ac:dyDescent="0.3">
      <c r="A182" s="27">
        <v>60104</v>
      </c>
      <c r="B182" s="28" t="s">
        <v>158</v>
      </c>
      <c r="C182" s="28" t="s">
        <v>297</v>
      </c>
      <c r="D182" s="28" t="s">
        <v>298</v>
      </c>
      <c r="E182" s="17">
        <f t="shared" si="2"/>
        <v>1</v>
      </c>
      <c r="F182" s="20">
        <v>1</v>
      </c>
      <c r="G182" s="20">
        <v>1</v>
      </c>
      <c r="H182" s="20">
        <v>1</v>
      </c>
      <c r="I182" s="20">
        <v>1</v>
      </c>
      <c r="J182">
        <v>1</v>
      </c>
      <c r="K182">
        <v>1</v>
      </c>
      <c r="L182">
        <v>1</v>
      </c>
      <c r="M182">
        <v>1</v>
      </c>
      <c r="N182">
        <v>1</v>
      </c>
    </row>
    <row r="183" spans="1:14" x14ac:dyDescent="0.3">
      <c r="A183" s="27">
        <v>60705</v>
      </c>
      <c r="B183" s="28" t="s">
        <v>158</v>
      </c>
      <c r="C183" s="28" t="s">
        <v>353</v>
      </c>
      <c r="D183" s="28" t="s">
        <v>354</v>
      </c>
      <c r="E183" s="17">
        <f t="shared" si="2"/>
        <v>1</v>
      </c>
      <c r="F183" s="20">
        <v>1</v>
      </c>
      <c r="G183" s="20">
        <v>1</v>
      </c>
      <c r="H183" s="20">
        <v>1</v>
      </c>
      <c r="I183" s="20">
        <v>1</v>
      </c>
      <c r="J183">
        <v>1</v>
      </c>
      <c r="K183">
        <v>1</v>
      </c>
      <c r="L183">
        <v>1</v>
      </c>
      <c r="M183">
        <v>1</v>
      </c>
      <c r="N183">
        <v>1</v>
      </c>
    </row>
    <row r="184" spans="1:14" x14ac:dyDescent="0.3">
      <c r="A184" s="27">
        <v>70308</v>
      </c>
      <c r="B184" s="28" t="s">
        <v>268</v>
      </c>
      <c r="C184" s="28" t="s">
        <v>268</v>
      </c>
      <c r="D184" s="28" t="s">
        <v>405</v>
      </c>
      <c r="E184" s="17">
        <f t="shared" si="2"/>
        <v>1</v>
      </c>
      <c r="F184" s="20">
        <v>1</v>
      </c>
      <c r="G184" s="20">
        <v>1</v>
      </c>
      <c r="H184" s="20">
        <v>1</v>
      </c>
      <c r="I184" s="20">
        <v>1</v>
      </c>
      <c r="J184">
        <v>1</v>
      </c>
      <c r="K184">
        <v>1</v>
      </c>
      <c r="L184">
        <v>1</v>
      </c>
      <c r="M184">
        <v>1</v>
      </c>
      <c r="N184">
        <v>1</v>
      </c>
    </row>
    <row r="185" spans="1:14" x14ac:dyDescent="0.3">
      <c r="A185" s="27">
        <v>60301</v>
      </c>
      <c r="B185" s="28" t="s">
        <v>158</v>
      </c>
      <c r="C185" s="28" t="s">
        <v>406</v>
      </c>
      <c r="D185" s="28" t="s">
        <v>407</v>
      </c>
      <c r="E185" s="17">
        <f t="shared" si="2"/>
        <v>1</v>
      </c>
      <c r="F185" s="20">
        <v>1</v>
      </c>
      <c r="G185" s="20">
        <v>1</v>
      </c>
      <c r="H185" s="20">
        <v>1</v>
      </c>
      <c r="I185" s="20">
        <v>1</v>
      </c>
      <c r="J185">
        <v>1</v>
      </c>
      <c r="K185">
        <v>1</v>
      </c>
      <c r="L185">
        <v>1</v>
      </c>
      <c r="M185">
        <v>1</v>
      </c>
      <c r="N185">
        <v>1</v>
      </c>
    </row>
    <row r="186" spans="1:14" x14ac:dyDescent="0.3">
      <c r="A186" s="27">
        <v>30405</v>
      </c>
      <c r="B186" s="28" t="s">
        <v>144</v>
      </c>
      <c r="C186" s="28" t="s">
        <v>330</v>
      </c>
      <c r="D186" s="28" t="s">
        <v>331</v>
      </c>
      <c r="E186" s="17">
        <f t="shared" si="2"/>
        <v>1</v>
      </c>
      <c r="F186" s="20">
        <v>1</v>
      </c>
      <c r="G186" s="20">
        <v>1</v>
      </c>
      <c r="H186" s="20">
        <v>1</v>
      </c>
      <c r="I186" s="20">
        <v>1</v>
      </c>
      <c r="J186">
        <v>1</v>
      </c>
      <c r="K186">
        <v>1</v>
      </c>
      <c r="L186">
        <v>1</v>
      </c>
      <c r="M186">
        <v>1</v>
      </c>
      <c r="N186">
        <v>1</v>
      </c>
    </row>
    <row r="187" spans="1:14" x14ac:dyDescent="0.3">
      <c r="A187" s="27">
        <v>90601</v>
      </c>
      <c r="B187" s="28" t="s">
        <v>114</v>
      </c>
      <c r="C187" s="28" t="s">
        <v>302</v>
      </c>
      <c r="D187" s="28" t="s">
        <v>312</v>
      </c>
      <c r="E187" s="17">
        <f t="shared" si="2"/>
        <v>1</v>
      </c>
      <c r="F187" s="20">
        <v>1</v>
      </c>
      <c r="G187" s="20">
        <v>1</v>
      </c>
      <c r="H187" s="20">
        <v>1</v>
      </c>
      <c r="I187" s="20">
        <v>1</v>
      </c>
      <c r="J187">
        <v>1</v>
      </c>
      <c r="K187">
        <v>1</v>
      </c>
      <c r="L187">
        <v>1</v>
      </c>
      <c r="M187">
        <v>1</v>
      </c>
      <c r="N187">
        <v>1</v>
      </c>
    </row>
    <row r="188" spans="1:14" x14ac:dyDescent="0.3">
      <c r="A188" s="27">
        <v>41404</v>
      </c>
      <c r="B188" s="28" t="s">
        <v>154</v>
      </c>
      <c r="C188" s="28" t="s">
        <v>373</v>
      </c>
      <c r="D188" s="28" t="s">
        <v>412</v>
      </c>
      <c r="E188" s="17">
        <f t="shared" si="2"/>
        <v>1</v>
      </c>
      <c r="F188" s="20">
        <v>1</v>
      </c>
      <c r="G188" s="20">
        <v>1</v>
      </c>
      <c r="H188" s="20">
        <v>1</v>
      </c>
      <c r="I188" s="20">
        <v>1</v>
      </c>
      <c r="J188">
        <v>1</v>
      </c>
      <c r="K188">
        <v>1</v>
      </c>
      <c r="L188">
        <v>1</v>
      </c>
      <c r="M188">
        <v>1</v>
      </c>
      <c r="N188">
        <v>1</v>
      </c>
    </row>
    <row r="189" spans="1:14" x14ac:dyDescent="0.3">
      <c r="A189" s="27">
        <v>60401</v>
      </c>
      <c r="B189" s="28" t="s">
        <v>158</v>
      </c>
      <c r="C189" s="28" t="s">
        <v>332</v>
      </c>
      <c r="D189" s="28" t="s">
        <v>333</v>
      </c>
      <c r="E189" s="17">
        <f t="shared" si="2"/>
        <v>1</v>
      </c>
      <c r="F189" s="20">
        <v>1</v>
      </c>
      <c r="G189" s="20">
        <v>1</v>
      </c>
      <c r="H189" s="20">
        <v>1</v>
      </c>
      <c r="I189" s="20">
        <v>1</v>
      </c>
      <c r="J189">
        <v>1</v>
      </c>
      <c r="K189">
        <v>1</v>
      </c>
      <c r="L189">
        <v>1</v>
      </c>
      <c r="M189">
        <v>1</v>
      </c>
      <c r="N189">
        <v>1</v>
      </c>
    </row>
    <row r="190" spans="1:14" x14ac:dyDescent="0.3">
      <c r="A190" s="27">
        <v>30205</v>
      </c>
      <c r="B190" s="28" t="s">
        <v>144</v>
      </c>
      <c r="C190" s="28" t="s">
        <v>414</v>
      </c>
      <c r="D190" s="28" t="s">
        <v>415</v>
      </c>
      <c r="E190" s="17">
        <f t="shared" si="2"/>
        <v>1</v>
      </c>
      <c r="F190" s="20">
        <v>1</v>
      </c>
      <c r="G190" s="20">
        <v>1</v>
      </c>
      <c r="H190" s="20">
        <v>1</v>
      </c>
      <c r="I190" s="20">
        <v>1</v>
      </c>
      <c r="J190">
        <v>1</v>
      </c>
      <c r="K190">
        <v>1</v>
      </c>
      <c r="L190">
        <v>1</v>
      </c>
      <c r="M190">
        <v>1</v>
      </c>
      <c r="N190">
        <v>1</v>
      </c>
    </row>
    <row r="191" spans="1:14" x14ac:dyDescent="0.3">
      <c r="A191" s="27">
        <v>60505</v>
      </c>
      <c r="B191" s="28" t="s">
        <v>158</v>
      </c>
      <c r="C191" s="28" t="s">
        <v>417</v>
      </c>
      <c r="D191" s="28" t="s">
        <v>418</v>
      </c>
      <c r="E191" s="17">
        <f t="shared" si="2"/>
        <v>1</v>
      </c>
      <c r="F191" s="20">
        <v>1</v>
      </c>
      <c r="G191" s="20">
        <v>1</v>
      </c>
      <c r="H191" s="20">
        <v>1</v>
      </c>
      <c r="I191" s="20">
        <v>1</v>
      </c>
      <c r="J191">
        <v>1</v>
      </c>
      <c r="K191">
        <v>1</v>
      </c>
      <c r="L191">
        <v>1</v>
      </c>
      <c r="M191">
        <v>1</v>
      </c>
      <c r="N191">
        <v>1</v>
      </c>
    </row>
    <row r="192" spans="1:14" x14ac:dyDescent="0.3">
      <c r="A192" s="27">
        <v>41005</v>
      </c>
      <c r="B192" s="28" t="s">
        <v>154</v>
      </c>
      <c r="C192" s="28" t="s">
        <v>339</v>
      </c>
      <c r="D192" s="28" t="s">
        <v>421</v>
      </c>
      <c r="E192" s="17">
        <f t="shared" si="2"/>
        <v>1</v>
      </c>
      <c r="F192" s="20">
        <v>1</v>
      </c>
      <c r="G192" s="20">
        <v>1</v>
      </c>
      <c r="H192" s="20">
        <v>1</v>
      </c>
      <c r="I192" s="20">
        <v>1</v>
      </c>
      <c r="J192">
        <v>1</v>
      </c>
      <c r="K192">
        <v>1</v>
      </c>
      <c r="L192">
        <v>1</v>
      </c>
      <c r="M192">
        <v>1</v>
      </c>
      <c r="N192">
        <v>1</v>
      </c>
    </row>
    <row r="193" spans="1:14" x14ac:dyDescent="0.3">
      <c r="A193" s="27">
        <v>30401</v>
      </c>
      <c r="B193" s="28" t="s">
        <v>144</v>
      </c>
      <c r="C193" s="28" t="s">
        <v>330</v>
      </c>
      <c r="D193" s="28" t="s">
        <v>334</v>
      </c>
      <c r="E193" s="17">
        <f t="shared" si="2"/>
        <v>1</v>
      </c>
      <c r="F193" s="20">
        <v>0</v>
      </c>
      <c r="G193" s="20">
        <v>0</v>
      </c>
      <c r="H193" s="20">
        <v>1</v>
      </c>
      <c r="I193" s="20">
        <v>1</v>
      </c>
      <c r="J193">
        <v>1</v>
      </c>
      <c r="K193">
        <v>1</v>
      </c>
      <c r="L193">
        <v>1</v>
      </c>
      <c r="M193">
        <v>1</v>
      </c>
      <c r="N193">
        <v>1</v>
      </c>
    </row>
    <row r="194" spans="1:14" x14ac:dyDescent="0.3">
      <c r="A194" s="27">
        <v>130409</v>
      </c>
      <c r="B194" s="28" t="s">
        <v>102</v>
      </c>
      <c r="C194" s="28" t="s">
        <v>259</v>
      </c>
      <c r="D194" s="28" t="s">
        <v>335</v>
      </c>
      <c r="E194" s="17">
        <f t="shared" si="2"/>
        <v>1</v>
      </c>
      <c r="F194" s="20">
        <v>1</v>
      </c>
      <c r="G194" s="20">
        <v>1</v>
      </c>
      <c r="H194" s="20">
        <v>1</v>
      </c>
      <c r="I194" s="20">
        <v>1</v>
      </c>
      <c r="J194">
        <v>1</v>
      </c>
      <c r="K194">
        <v>1</v>
      </c>
      <c r="L194">
        <v>1</v>
      </c>
      <c r="M194">
        <v>1</v>
      </c>
      <c r="N194">
        <v>1</v>
      </c>
    </row>
    <row r="195" spans="1:14" x14ac:dyDescent="0.3">
      <c r="A195" s="27">
        <v>10305</v>
      </c>
      <c r="B195" s="28" t="s">
        <v>163</v>
      </c>
      <c r="C195" s="28" t="s">
        <v>167</v>
      </c>
      <c r="D195" s="28" t="s">
        <v>265</v>
      </c>
      <c r="E195" s="17">
        <f t="shared" si="2"/>
        <v>1</v>
      </c>
      <c r="F195" s="20">
        <v>0</v>
      </c>
      <c r="G195" s="20">
        <v>0</v>
      </c>
      <c r="H195" s="20">
        <v>1</v>
      </c>
      <c r="I195" s="20">
        <v>1</v>
      </c>
      <c r="J195">
        <v>1</v>
      </c>
      <c r="K195">
        <v>1</v>
      </c>
      <c r="L195">
        <v>1</v>
      </c>
      <c r="M195">
        <v>1</v>
      </c>
      <c r="N195">
        <v>1</v>
      </c>
    </row>
    <row r="196" spans="1:14" x14ac:dyDescent="0.3">
      <c r="A196" s="27">
        <v>90701</v>
      </c>
      <c r="B196" s="28" t="s">
        <v>114</v>
      </c>
      <c r="C196" s="28" t="s">
        <v>363</v>
      </c>
      <c r="D196" s="28" t="s">
        <v>364</v>
      </c>
      <c r="E196" s="17">
        <f t="shared" ref="E196:E259" si="3">+MAX(F196:FK196)</f>
        <v>1</v>
      </c>
      <c r="F196" s="20">
        <v>1</v>
      </c>
      <c r="G196" s="20">
        <v>1</v>
      </c>
      <c r="H196" s="20">
        <v>1</v>
      </c>
      <c r="I196" s="20">
        <v>1</v>
      </c>
      <c r="J196">
        <v>1</v>
      </c>
      <c r="K196">
        <v>1</v>
      </c>
      <c r="L196">
        <v>1</v>
      </c>
      <c r="M196">
        <v>1</v>
      </c>
      <c r="N196">
        <v>1</v>
      </c>
    </row>
    <row r="197" spans="1:14" x14ac:dyDescent="0.3">
      <c r="A197" s="27">
        <v>40205</v>
      </c>
      <c r="B197" s="28" t="s">
        <v>154</v>
      </c>
      <c r="C197" s="28" t="s">
        <v>195</v>
      </c>
      <c r="D197" s="28" t="s">
        <v>196</v>
      </c>
      <c r="E197" s="17">
        <f t="shared" si="3"/>
        <v>1</v>
      </c>
      <c r="F197" s="20">
        <v>1</v>
      </c>
      <c r="G197" s="20">
        <v>1</v>
      </c>
      <c r="H197" s="20">
        <v>1</v>
      </c>
      <c r="I197" s="20">
        <v>1</v>
      </c>
      <c r="J197">
        <v>1</v>
      </c>
      <c r="K197">
        <v>1</v>
      </c>
      <c r="L197">
        <v>1</v>
      </c>
      <c r="M197">
        <v>1</v>
      </c>
      <c r="N197">
        <v>1</v>
      </c>
    </row>
    <row r="198" spans="1:14" x14ac:dyDescent="0.3">
      <c r="A198" s="27">
        <v>40608</v>
      </c>
      <c r="B198" s="28" t="s">
        <v>154</v>
      </c>
      <c r="C198" s="28" t="s">
        <v>171</v>
      </c>
      <c r="D198" s="28" t="s">
        <v>322</v>
      </c>
      <c r="E198" s="17">
        <f t="shared" si="3"/>
        <v>1</v>
      </c>
      <c r="F198" s="20">
        <v>1</v>
      </c>
      <c r="G198" s="20">
        <v>1</v>
      </c>
      <c r="H198" s="20">
        <v>1</v>
      </c>
      <c r="I198" s="20">
        <v>1</v>
      </c>
      <c r="J198">
        <v>1</v>
      </c>
      <c r="K198">
        <v>1</v>
      </c>
      <c r="L198">
        <v>1</v>
      </c>
      <c r="M198">
        <v>1</v>
      </c>
      <c r="N198">
        <v>1</v>
      </c>
    </row>
    <row r="199" spans="1:14" x14ac:dyDescent="0.3">
      <c r="A199" s="27">
        <v>40515</v>
      </c>
      <c r="B199" s="28" t="s">
        <v>154</v>
      </c>
      <c r="C199" s="28" t="s">
        <v>236</v>
      </c>
      <c r="D199" s="28" t="s">
        <v>277</v>
      </c>
      <c r="E199" s="17">
        <f t="shared" si="3"/>
        <v>1</v>
      </c>
      <c r="F199" s="20">
        <v>1</v>
      </c>
      <c r="G199" s="20">
        <v>1</v>
      </c>
      <c r="H199" s="20">
        <v>1</v>
      </c>
      <c r="I199" s="20">
        <v>1</v>
      </c>
      <c r="J199">
        <v>1</v>
      </c>
      <c r="K199">
        <v>1</v>
      </c>
      <c r="L199">
        <v>1</v>
      </c>
      <c r="M199">
        <v>1</v>
      </c>
      <c r="N199">
        <v>1</v>
      </c>
    </row>
    <row r="200" spans="1:14" x14ac:dyDescent="0.3">
      <c r="A200" s="27">
        <v>60105</v>
      </c>
      <c r="B200" s="28" t="s">
        <v>158</v>
      </c>
      <c r="C200" s="28" t="s">
        <v>297</v>
      </c>
      <c r="D200" s="28" t="s">
        <v>367</v>
      </c>
      <c r="E200" s="17">
        <f t="shared" si="3"/>
        <v>1</v>
      </c>
      <c r="F200" s="20">
        <v>1</v>
      </c>
      <c r="G200" s="20">
        <v>1</v>
      </c>
      <c r="H200" s="20">
        <v>1</v>
      </c>
      <c r="I200" s="20">
        <v>1</v>
      </c>
      <c r="J200">
        <v>1</v>
      </c>
      <c r="K200">
        <v>1</v>
      </c>
      <c r="L200">
        <v>1</v>
      </c>
      <c r="M200">
        <v>1</v>
      </c>
      <c r="N200">
        <v>1</v>
      </c>
    </row>
    <row r="201" spans="1:14" x14ac:dyDescent="0.3">
      <c r="A201" s="27">
        <v>60701</v>
      </c>
      <c r="B201" s="28" t="s">
        <v>158</v>
      </c>
      <c r="C201" s="28" t="s">
        <v>353</v>
      </c>
      <c r="D201" s="28" t="s">
        <v>369</v>
      </c>
      <c r="E201" s="17">
        <f t="shared" si="3"/>
        <v>1</v>
      </c>
      <c r="F201" s="29">
        <v>1</v>
      </c>
      <c r="G201" s="29">
        <v>1</v>
      </c>
      <c r="H201" s="29">
        <v>1</v>
      </c>
      <c r="I201" s="29">
        <v>1</v>
      </c>
      <c r="J201">
        <v>1</v>
      </c>
      <c r="K201">
        <v>1</v>
      </c>
      <c r="L201">
        <v>1</v>
      </c>
      <c r="M201">
        <v>1</v>
      </c>
      <c r="N201">
        <v>1</v>
      </c>
    </row>
    <row r="202" spans="1:14" x14ac:dyDescent="0.3">
      <c r="A202" s="27">
        <v>40510</v>
      </c>
      <c r="B202" s="28" t="s">
        <v>154</v>
      </c>
      <c r="C202" s="28" t="s">
        <v>236</v>
      </c>
      <c r="D202" s="28" t="s">
        <v>370</v>
      </c>
      <c r="E202" s="17">
        <f t="shared" si="3"/>
        <v>1</v>
      </c>
      <c r="F202" s="20">
        <v>1</v>
      </c>
      <c r="G202" s="20">
        <v>1</v>
      </c>
      <c r="H202" s="20">
        <v>1</v>
      </c>
      <c r="I202" s="20">
        <v>1</v>
      </c>
      <c r="J202">
        <v>1</v>
      </c>
      <c r="K202">
        <v>1</v>
      </c>
      <c r="L202">
        <v>1</v>
      </c>
      <c r="M202">
        <v>1</v>
      </c>
      <c r="N202">
        <v>1</v>
      </c>
    </row>
    <row r="203" spans="1:14" x14ac:dyDescent="0.3">
      <c r="A203" s="27">
        <v>40107</v>
      </c>
      <c r="B203" s="28" t="s">
        <v>154</v>
      </c>
      <c r="C203" s="28" t="s">
        <v>155</v>
      </c>
      <c r="D203" s="28" t="s">
        <v>376</v>
      </c>
      <c r="E203" s="17">
        <f t="shared" si="3"/>
        <v>1</v>
      </c>
      <c r="F203" s="20">
        <v>1</v>
      </c>
      <c r="G203" s="20">
        <v>1</v>
      </c>
      <c r="H203" s="20">
        <v>1</v>
      </c>
      <c r="I203" s="20">
        <v>1</v>
      </c>
      <c r="J203">
        <v>1</v>
      </c>
      <c r="K203">
        <v>1</v>
      </c>
      <c r="L203">
        <v>1</v>
      </c>
      <c r="M203">
        <v>1</v>
      </c>
      <c r="N203">
        <v>1</v>
      </c>
    </row>
    <row r="204" spans="1:14" ht="24" x14ac:dyDescent="0.3">
      <c r="A204" s="27">
        <v>120101</v>
      </c>
      <c r="B204" s="28" t="s">
        <v>191</v>
      </c>
      <c r="C204" s="28" t="s">
        <v>289</v>
      </c>
      <c r="D204" s="28" t="s">
        <v>292</v>
      </c>
      <c r="E204" s="17">
        <f t="shared" si="3"/>
        <v>1</v>
      </c>
      <c r="F204" s="20">
        <v>1</v>
      </c>
      <c r="G204" s="20">
        <v>1</v>
      </c>
      <c r="H204" s="20">
        <v>1</v>
      </c>
      <c r="I204" s="20">
        <v>1</v>
      </c>
      <c r="J204">
        <v>1</v>
      </c>
      <c r="K204">
        <v>1</v>
      </c>
      <c r="L204">
        <v>1</v>
      </c>
      <c r="M204">
        <v>1</v>
      </c>
      <c r="N204">
        <v>1</v>
      </c>
    </row>
    <row r="205" spans="1:14" x14ac:dyDescent="0.3">
      <c r="A205" s="27">
        <v>91205</v>
      </c>
      <c r="B205" s="28" t="s">
        <v>114</v>
      </c>
      <c r="C205" s="28" t="s">
        <v>242</v>
      </c>
      <c r="D205" s="28" t="s">
        <v>371</v>
      </c>
      <c r="E205" s="17">
        <f t="shared" si="3"/>
        <v>1</v>
      </c>
      <c r="F205" s="20">
        <v>0</v>
      </c>
      <c r="G205" s="20">
        <v>0</v>
      </c>
      <c r="H205" s="20">
        <v>1</v>
      </c>
      <c r="I205" s="20">
        <v>1</v>
      </c>
      <c r="J205">
        <v>1</v>
      </c>
      <c r="K205">
        <v>1</v>
      </c>
      <c r="L205">
        <v>1</v>
      </c>
      <c r="M205">
        <v>1</v>
      </c>
      <c r="N205">
        <v>1</v>
      </c>
    </row>
    <row r="206" spans="1:14" x14ac:dyDescent="0.3">
      <c r="A206" s="27">
        <v>40308</v>
      </c>
      <c r="B206" s="28" t="s">
        <v>154</v>
      </c>
      <c r="C206" s="28" t="s">
        <v>253</v>
      </c>
      <c r="D206" s="28" t="s">
        <v>377</v>
      </c>
      <c r="E206" s="17">
        <f t="shared" si="3"/>
        <v>1</v>
      </c>
      <c r="F206" s="20">
        <v>1</v>
      </c>
      <c r="G206" s="20">
        <v>1</v>
      </c>
      <c r="H206" s="20">
        <v>1</v>
      </c>
      <c r="I206" s="20">
        <v>1</v>
      </c>
      <c r="J206">
        <v>1</v>
      </c>
      <c r="K206">
        <v>1</v>
      </c>
      <c r="L206">
        <v>1</v>
      </c>
      <c r="M206">
        <v>1</v>
      </c>
      <c r="N206">
        <v>1</v>
      </c>
    </row>
    <row r="207" spans="1:14" x14ac:dyDescent="0.3">
      <c r="A207" s="27">
        <v>100104</v>
      </c>
      <c r="B207" s="28" t="s">
        <v>149</v>
      </c>
      <c r="C207" s="28" t="s">
        <v>149</v>
      </c>
      <c r="D207" s="28" t="s">
        <v>433</v>
      </c>
      <c r="E207" s="17">
        <f t="shared" si="3"/>
        <v>1</v>
      </c>
      <c r="F207" s="20">
        <v>1</v>
      </c>
      <c r="G207" s="20">
        <v>1</v>
      </c>
      <c r="H207" s="20">
        <v>1</v>
      </c>
      <c r="I207" s="20">
        <v>1</v>
      </c>
      <c r="J207">
        <v>1</v>
      </c>
      <c r="K207">
        <v>1</v>
      </c>
      <c r="L207">
        <v>1</v>
      </c>
      <c r="M207">
        <v>1</v>
      </c>
      <c r="N207">
        <v>1</v>
      </c>
    </row>
    <row r="208" spans="1:14" x14ac:dyDescent="0.3">
      <c r="A208" s="27">
        <v>41401</v>
      </c>
      <c r="B208" s="28" t="s">
        <v>154</v>
      </c>
      <c r="C208" s="28" t="s">
        <v>373</v>
      </c>
      <c r="D208" s="28" t="s">
        <v>374</v>
      </c>
      <c r="E208" s="17">
        <f t="shared" si="3"/>
        <v>1</v>
      </c>
      <c r="F208" s="20">
        <v>1</v>
      </c>
      <c r="G208" s="20">
        <v>1</v>
      </c>
      <c r="H208" s="20">
        <v>1</v>
      </c>
      <c r="I208" s="20">
        <v>1</v>
      </c>
      <c r="J208">
        <v>1</v>
      </c>
      <c r="K208">
        <v>1</v>
      </c>
      <c r="L208">
        <v>1</v>
      </c>
      <c r="M208">
        <v>1</v>
      </c>
      <c r="N208">
        <v>1</v>
      </c>
    </row>
    <row r="209" spans="1:14" x14ac:dyDescent="0.3">
      <c r="A209" s="27">
        <v>50313</v>
      </c>
      <c r="B209" s="28" t="s">
        <v>151</v>
      </c>
      <c r="C209" s="28" t="s">
        <v>181</v>
      </c>
      <c r="D209" s="28" t="s">
        <v>378</v>
      </c>
      <c r="E209" s="17">
        <f t="shared" si="3"/>
        <v>0</v>
      </c>
      <c r="F209" s="20">
        <v>0</v>
      </c>
      <c r="G209" s="20">
        <v>0</v>
      </c>
      <c r="H209" s="20">
        <v>0</v>
      </c>
      <c r="I209" s="20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3">
      <c r="A210" s="27">
        <v>91102</v>
      </c>
      <c r="B210" s="28" t="s">
        <v>114</v>
      </c>
      <c r="C210" s="28" t="s">
        <v>186</v>
      </c>
      <c r="D210" s="28" t="s">
        <v>379</v>
      </c>
      <c r="E210" s="17">
        <f t="shared" si="3"/>
        <v>0</v>
      </c>
      <c r="F210" s="20">
        <v>0</v>
      </c>
      <c r="G210" s="20">
        <v>0</v>
      </c>
      <c r="H210" s="20">
        <v>0</v>
      </c>
      <c r="I210" s="2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1:14" x14ac:dyDescent="0.3">
      <c r="A211" s="27">
        <v>10306</v>
      </c>
      <c r="B211" s="28" t="s">
        <v>163</v>
      </c>
      <c r="C211" s="28" t="s">
        <v>167</v>
      </c>
      <c r="D211" s="28" t="s">
        <v>318</v>
      </c>
      <c r="E211" s="17">
        <f t="shared" si="3"/>
        <v>0</v>
      </c>
      <c r="F211" s="20">
        <v>0</v>
      </c>
      <c r="G211" s="20">
        <v>0</v>
      </c>
      <c r="H211" s="20">
        <v>0</v>
      </c>
      <c r="I211" s="20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1:14" ht="24" x14ac:dyDescent="0.3">
      <c r="A212" s="27">
        <v>120303</v>
      </c>
      <c r="B212" s="28" t="s">
        <v>191</v>
      </c>
      <c r="C212" s="28" t="s">
        <v>380</v>
      </c>
      <c r="D212" s="28" t="s">
        <v>381</v>
      </c>
      <c r="E212" s="17">
        <f t="shared" si="3"/>
        <v>0</v>
      </c>
      <c r="F212" s="20">
        <v>0</v>
      </c>
      <c r="G212" s="20">
        <v>0</v>
      </c>
      <c r="H212" s="20">
        <v>0</v>
      </c>
      <c r="I212" s="20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s="27">
        <v>10213</v>
      </c>
      <c r="B213" s="28" t="s">
        <v>163</v>
      </c>
      <c r="C213" s="28" t="s">
        <v>164</v>
      </c>
      <c r="D213" s="28" t="s">
        <v>252</v>
      </c>
      <c r="E213" s="17">
        <f t="shared" si="3"/>
        <v>0</v>
      </c>
      <c r="F213" s="20">
        <v>0</v>
      </c>
      <c r="G213" s="20">
        <v>0</v>
      </c>
      <c r="H213" s="20">
        <v>0</v>
      </c>
      <c r="I213" s="20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1:14" x14ac:dyDescent="0.3">
      <c r="A214" s="27">
        <v>50202</v>
      </c>
      <c r="B214" s="28" t="s">
        <v>151</v>
      </c>
      <c r="C214" s="28" t="s">
        <v>152</v>
      </c>
      <c r="D214" s="28" t="s">
        <v>382</v>
      </c>
      <c r="E214" s="17">
        <f t="shared" si="3"/>
        <v>0</v>
      </c>
      <c r="F214" s="20">
        <v>0</v>
      </c>
      <c r="G214" s="20">
        <v>0</v>
      </c>
      <c r="H214" s="20">
        <v>0</v>
      </c>
      <c r="I214" s="20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1:14" x14ac:dyDescent="0.3">
      <c r="A215" s="27">
        <v>10101</v>
      </c>
      <c r="B215" s="28" t="s">
        <v>163</v>
      </c>
      <c r="C215" s="28" t="s">
        <v>163</v>
      </c>
      <c r="D215" s="28" t="s">
        <v>225</v>
      </c>
      <c r="E215" s="17">
        <f t="shared" si="3"/>
        <v>0</v>
      </c>
      <c r="F215" s="20">
        <v>0</v>
      </c>
      <c r="G215" s="20">
        <v>0</v>
      </c>
      <c r="H215" s="20">
        <v>0</v>
      </c>
      <c r="I215" s="20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1:14" x14ac:dyDescent="0.3">
      <c r="A216" s="27">
        <v>20202</v>
      </c>
      <c r="B216" s="28" t="s">
        <v>212</v>
      </c>
      <c r="C216" s="28" t="s">
        <v>217</v>
      </c>
      <c r="D216" s="28" t="s">
        <v>300</v>
      </c>
      <c r="E216" s="17">
        <f t="shared" si="3"/>
        <v>0</v>
      </c>
      <c r="F216" s="20">
        <v>0</v>
      </c>
      <c r="G216" s="20">
        <v>0</v>
      </c>
      <c r="H216" s="20">
        <v>0</v>
      </c>
      <c r="I216" s="20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1:14" ht="24" x14ac:dyDescent="0.3">
      <c r="A217" s="27">
        <v>120708</v>
      </c>
      <c r="B217" s="28" t="s">
        <v>191</v>
      </c>
      <c r="C217" s="28" t="s">
        <v>296</v>
      </c>
      <c r="D217" s="28" t="s">
        <v>283</v>
      </c>
      <c r="E217" s="17">
        <f t="shared" si="3"/>
        <v>0</v>
      </c>
      <c r="F217" s="20">
        <v>0</v>
      </c>
      <c r="G217" s="20">
        <v>0</v>
      </c>
      <c r="H217" s="20">
        <v>0</v>
      </c>
      <c r="I217" s="20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1:14" x14ac:dyDescent="0.3">
      <c r="A218" s="27">
        <v>91009</v>
      </c>
      <c r="B218" s="28" t="s">
        <v>114</v>
      </c>
      <c r="C218" s="28" t="s">
        <v>115</v>
      </c>
      <c r="D218" s="28" t="s">
        <v>384</v>
      </c>
      <c r="E218" s="17">
        <f t="shared" si="3"/>
        <v>0</v>
      </c>
      <c r="F218" s="20">
        <v>0</v>
      </c>
      <c r="G218" s="20">
        <v>0</v>
      </c>
      <c r="H218" s="20">
        <v>0</v>
      </c>
      <c r="I218" s="20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1:14" ht="24" x14ac:dyDescent="0.3">
      <c r="A219" s="27">
        <v>120104</v>
      </c>
      <c r="B219" s="28" t="s">
        <v>191</v>
      </c>
      <c r="C219" s="28" t="s">
        <v>289</v>
      </c>
      <c r="D219" s="28" t="s">
        <v>341</v>
      </c>
      <c r="E219" s="17">
        <f t="shared" si="3"/>
        <v>0</v>
      </c>
      <c r="F219" s="20">
        <v>0</v>
      </c>
      <c r="G219" s="20">
        <v>0</v>
      </c>
      <c r="H219" s="20">
        <v>0</v>
      </c>
      <c r="I219" s="20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1:14" ht="24" x14ac:dyDescent="0.3">
      <c r="A220" s="27">
        <v>120301</v>
      </c>
      <c r="B220" s="28" t="s">
        <v>191</v>
      </c>
      <c r="C220" s="28" t="s">
        <v>380</v>
      </c>
      <c r="D220" s="28" t="s">
        <v>387</v>
      </c>
      <c r="E220" s="17">
        <f t="shared" si="3"/>
        <v>0</v>
      </c>
      <c r="F220" s="20">
        <v>0</v>
      </c>
      <c r="G220" s="20">
        <v>0</v>
      </c>
      <c r="H220" s="20">
        <v>0</v>
      </c>
      <c r="I220" s="20">
        <v>0</v>
      </c>
      <c r="J220">
        <v>0</v>
      </c>
      <c r="K220">
        <v>0</v>
      </c>
      <c r="L220">
        <v>0</v>
      </c>
      <c r="M220">
        <v>0</v>
      </c>
    </row>
    <row r="221" spans="1:14" x14ac:dyDescent="0.3">
      <c r="A221" s="27">
        <v>20604</v>
      </c>
      <c r="B221" s="28" t="s">
        <v>212</v>
      </c>
      <c r="C221" s="28" t="s">
        <v>213</v>
      </c>
      <c r="D221" s="28" t="s">
        <v>320</v>
      </c>
      <c r="E221" s="17">
        <f t="shared" si="3"/>
        <v>0</v>
      </c>
      <c r="F221" s="20">
        <v>0</v>
      </c>
      <c r="G221" s="20">
        <v>0</v>
      </c>
      <c r="H221" s="20">
        <v>0</v>
      </c>
      <c r="I221" s="20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ht="24" x14ac:dyDescent="0.3">
      <c r="A222" s="27">
        <v>110101</v>
      </c>
      <c r="B222" s="28" t="s">
        <v>188</v>
      </c>
      <c r="C222" s="28" t="s">
        <v>189</v>
      </c>
      <c r="D222" s="28" t="s">
        <v>207</v>
      </c>
      <c r="E222" s="17">
        <f t="shared" si="3"/>
        <v>0</v>
      </c>
      <c r="F222" s="20">
        <v>0</v>
      </c>
      <c r="G222" s="20">
        <v>0</v>
      </c>
      <c r="H222" s="20">
        <v>0</v>
      </c>
      <c r="I222" s="20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1:14" x14ac:dyDescent="0.3">
      <c r="A223" s="27">
        <v>40603</v>
      </c>
      <c r="B223" s="28" t="s">
        <v>154</v>
      </c>
      <c r="C223" s="28" t="s">
        <v>171</v>
      </c>
      <c r="D223" s="28" t="s">
        <v>388</v>
      </c>
      <c r="E223" s="17">
        <f t="shared" si="3"/>
        <v>0</v>
      </c>
      <c r="F223" s="20"/>
      <c r="G223" s="20">
        <v>0</v>
      </c>
      <c r="H223" s="20">
        <v>0</v>
      </c>
      <c r="I223" s="20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1:14" x14ac:dyDescent="0.3">
      <c r="A224" s="27">
        <v>90503</v>
      </c>
      <c r="B224" s="28" t="s">
        <v>114</v>
      </c>
      <c r="C224" s="28" t="s">
        <v>308</v>
      </c>
      <c r="D224" s="28" t="s">
        <v>389</v>
      </c>
      <c r="E224" s="17">
        <f t="shared" si="3"/>
        <v>0</v>
      </c>
      <c r="F224" s="20"/>
      <c r="G224" s="20"/>
      <c r="H224" s="20"/>
      <c r="I224" s="20"/>
      <c r="L224">
        <v>0</v>
      </c>
      <c r="M224">
        <v>0</v>
      </c>
      <c r="N224">
        <v>0</v>
      </c>
    </row>
    <row r="225" spans="1:14" x14ac:dyDescent="0.3">
      <c r="A225" s="27">
        <v>40701</v>
      </c>
      <c r="B225" s="28" t="s">
        <v>154</v>
      </c>
      <c r="C225" s="28" t="s">
        <v>286</v>
      </c>
      <c r="D225" s="28" t="s">
        <v>287</v>
      </c>
      <c r="E225" s="17">
        <f t="shared" si="3"/>
        <v>0</v>
      </c>
      <c r="F225" s="20">
        <v>0</v>
      </c>
      <c r="G225" s="20">
        <v>0</v>
      </c>
      <c r="H225" s="20">
        <v>0</v>
      </c>
      <c r="I225" s="20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s="27">
        <v>60604</v>
      </c>
      <c r="B226" s="28" t="s">
        <v>158</v>
      </c>
      <c r="C226" s="28" t="s">
        <v>342</v>
      </c>
      <c r="D226" s="28" t="s">
        <v>343</v>
      </c>
      <c r="E226" s="17">
        <f t="shared" si="3"/>
        <v>0</v>
      </c>
      <c r="F226" s="20">
        <v>0</v>
      </c>
      <c r="G226" s="20">
        <v>0</v>
      </c>
      <c r="H226" s="20">
        <v>0</v>
      </c>
      <c r="I226" s="20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s="27">
        <v>90102</v>
      </c>
      <c r="B227" s="28" t="s">
        <v>114</v>
      </c>
      <c r="C227" s="28" t="s">
        <v>197</v>
      </c>
      <c r="D227" s="28" t="s">
        <v>390</v>
      </c>
      <c r="E227" s="17">
        <f t="shared" si="3"/>
        <v>0</v>
      </c>
      <c r="F227" s="20"/>
      <c r="G227" s="20"/>
      <c r="H227" s="20"/>
      <c r="I227" s="20"/>
      <c r="L227">
        <v>0</v>
      </c>
      <c r="M227">
        <v>0</v>
      </c>
      <c r="N227">
        <v>0</v>
      </c>
    </row>
    <row r="228" spans="1:14" x14ac:dyDescent="0.3">
      <c r="A228" s="27">
        <v>20203</v>
      </c>
      <c r="B228" s="28" t="s">
        <v>212</v>
      </c>
      <c r="C228" s="28" t="s">
        <v>217</v>
      </c>
      <c r="D228" s="28" t="s">
        <v>391</v>
      </c>
      <c r="E228" s="17">
        <f t="shared" si="3"/>
        <v>0</v>
      </c>
      <c r="F228" s="20">
        <v>0</v>
      </c>
      <c r="G228" s="20">
        <v>0</v>
      </c>
      <c r="H228" s="20">
        <v>0</v>
      </c>
      <c r="I228" s="20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 s="27">
        <v>20302</v>
      </c>
      <c r="B229" s="28" t="s">
        <v>212</v>
      </c>
      <c r="C229" s="28" t="s">
        <v>245</v>
      </c>
      <c r="D229" s="28" t="s">
        <v>344</v>
      </c>
      <c r="E229" s="17">
        <f t="shared" si="3"/>
        <v>0</v>
      </c>
      <c r="F229" s="20">
        <v>0</v>
      </c>
      <c r="G229" s="20">
        <v>0</v>
      </c>
      <c r="H229" s="20">
        <v>0</v>
      </c>
      <c r="I229" s="20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1:14" x14ac:dyDescent="0.3">
      <c r="A230" s="27">
        <v>91105</v>
      </c>
      <c r="B230" s="28" t="s">
        <v>114</v>
      </c>
      <c r="C230" s="28" t="s">
        <v>186</v>
      </c>
      <c r="D230" s="28" t="s">
        <v>324</v>
      </c>
      <c r="E230" s="17">
        <f t="shared" si="3"/>
        <v>0</v>
      </c>
      <c r="F230" s="20">
        <v>0</v>
      </c>
      <c r="G230" s="20">
        <v>0</v>
      </c>
      <c r="H230" s="20">
        <v>0</v>
      </c>
      <c r="I230" s="2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1:14" x14ac:dyDescent="0.3">
      <c r="A231" s="27">
        <v>20103</v>
      </c>
      <c r="B231" s="28" t="s">
        <v>212</v>
      </c>
      <c r="C231" s="28" t="s">
        <v>219</v>
      </c>
      <c r="D231" s="28" t="s">
        <v>262</v>
      </c>
      <c r="E231" s="17">
        <f t="shared" si="3"/>
        <v>7</v>
      </c>
      <c r="F231" s="20">
        <v>0</v>
      </c>
      <c r="G231" s="20">
        <v>0</v>
      </c>
      <c r="H231" s="20">
        <v>0</v>
      </c>
      <c r="I231" s="20">
        <v>0</v>
      </c>
      <c r="J231">
        <v>0</v>
      </c>
      <c r="K231">
        <v>0</v>
      </c>
      <c r="L231">
        <v>0</v>
      </c>
      <c r="M231">
        <v>0</v>
      </c>
      <c r="N231">
        <v>7</v>
      </c>
    </row>
    <row r="232" spans="1:14" x14ac:dyDescent="0.3">
      <c r="A232" s="27">
        <v>10214</v>
      </c>
      <c r="B232" s="28" t="s">
        <v>163</v>
      </c>
      <c r="C232" s="28" t="s">
        <v>164</v>
      </c>
      <c r="D232" s="28" t="s">
        <v>288</v>
      </c>
      <c r="E232" s="17">
        <f t="shared" si="3"/>
        <v>0</v>
      </c>
      <c r="F232" s="20"/>
      <c r="G232" s="20"/>
      <c r="H232" s="20"/>
      <c r="I232" s="20"/>
      <c r="L232">
        <v>0</v>
      </c>
      <c r="M232">
        <v>0</v>
      </c>
      <c r="N232">
        <v>0</v>
      </c>
    </row>
    <row r="233" spans="1:14" x14ac:dyDescent="0.3">
      <c r="A233" s="27">
        <v>10216</v>
      </c>
      <c r="B233" s="28" t="s">
        <v>163</v>
      </c>
      <c r="C233" s="28" t="s">
        <v>164</v>
      </c>
      <c r="D233" s="28" t="s">
        <v>221</v>
      </c>
      <c r="E233" s="17">
        <f t="shared" si="3"/>
        <v>0</v>
      </c>
      <c r="F233" s="20">
        <v>0</v>
      </c>
      <c r="G233" s="20">
        <v>0</v>
      </c>
      <c r="H233" s="20">
        <v>0</v>
      </c>
      <c r="I233" s="20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s="27">
        <v>10215</v>
      </c>
      <c r="B234" s="28" t="s">
        <v>163</v>
      </c>
      <c r="C234" s="28" t="s">
        <v>164</v>
      </c>
      <c r="D234" s="28" t="s">
        <v>240</v>
      </c>
      <c r="E234" s="17">
        <f t="shared" si="3"/>
        <v>0</v>
      </c>
      <c r="F234" s="20">
        <v>0</v>
      </c>
      <c r="G234" s="20">
        <v>0</v>
      </c>
      <c r="H234" s="20">
        <v>0</v>
      </c>
      <c r="I234" s="20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3">
      <c r="A235" s="27">
        <v>91106</v>
      </c>
      <c r="B235" s="28" t="s">
        <v>114</v>
      </c>
      <c r="C235" s="28" t="s">
        <v>186</v>
      </c>
      <c r="D235" s="28" t="s">
        <v>396</v>
      </c>
      <c r="E235" s="17">
        <f t="shared" si="3"/>
        <v>0</v>
      </c>
      <c r="F235" s="20">
        <v>0</v>
      </c>
      <c r="G235" s="20">
        <v>0</v>
      </c>
      <c r="H235" s="20">
        <v>0</v>
      </c>
      <c r="I235" s="20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ht="24" x14ac:dyDescent="0.3">
      <c r="A236" s="27">
        <v>120203</v>
      </c>
      <c r="B236" s="28" t="s">
        <v>191</v>
      </c>
      <c r="C236" s="28" t="s">
        <v>266</v>
      </c>
      <c r="D236" s="28" t="s">
        <v>304</v>
      </c>
      <c r="E236" s="17">
        <f t="shared" si="3"/>
        <v>0</v>
      </c>
      <c r="F236" s="20">
        <v>0</v>
      </c>
      <c r="G236" s="20">
        <v>0</v>
      </c>
      <c r="H236" s="20">
        <v>0</v>
      </c>
      <c r="I236" s="20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1:14" ht="24" x14ac:dyDescent="0.3">
      <c r="A237" s="27">
        <v>120204</v>
      </c>
      <c r="B237" s="28" t="s">
        <v>191</v>
      </c>
      <c r="C237" s="28" t="s">
        <v>266</v>
      </c>
      <c r="D237" s="28" t="s">
        <v>325</v>
      </c>
      <c r="E237" s="17">
        <f t="shared" si="3"/>
        <v>0</v>
      </c>
      <c r="F237" s="20">
        <v>0</v>
      </c>
      <c r="G237" s="20">
        <v>0</v>
      </c>
      <c r="H237" s="20">
        <v>0</v>
      </c>
      <c r="I237" s="20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1:14" ht="24" x14ac:dyDescent="0.3">
      <c r="A238" s="27">
        <v>120205</v>
      </c>
      <c r="B238" s="28" t="s">
        <v>191</v>
      </c>
      <c r="C238" s="28" t="s">
        <v>266</v>
      </c>
      <c r="D238" s="28" t="s">
        <v>397</v>
      </c>
      <c r="E238" s="17">
        <f t="shared" si="3"/>
        <v>0</v>
      </c>
      <c r="F238" s="20">
        <v>0</v>
      </c>
      <c r="G238" s="20">
        <v>0</v>
      </c>
      <c r="H238" s="20">
        <v>0</v>
      </c>
      <c r="I238" s="20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s="27">
        <v>91111</v>
      </c>
      <c r="B239" s="28" t="s">
        <v>114</v>
      </c>
      <c r="C239" s="28" t="s">
        <v>186</v>
      </c>
      <c r="D239" s="28" t="s">
        <v>398</v>
      </c>
      <c r="E239" s="17">
        <f t="shared" si="3"/>
        <v>0</v>
      </c>
      <c r="F239" s="20">
        <v>0</v>
      </c>
      <c r="G239" s="20">
        <v>0</v>
      </c>
      <c r="H239" s="20">
        <v>0</v>
      </c>
      <c r="I239" s="20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ht="24" x14ac:dyDescent="0.3">
      <c r="A240" s="27">
        <v>120701</v>
      </c>
      <c r="B240" s="28" t="s">
        <v>191</v>
      </c>
      <c r="C240" s="28" t="s">
        <v>296</v>
      </c>
      <c r="D240" s="28" t="s">
        <v>296</v>
      </c>
      <c r="E240" s="17">
        <f t="shared" si="3"/>
        <v>1</v>
      </c>
      <c r="F240" s="20">
        <v>0</v>
      </c>
      <c r="G240" s="20">
        <v>0</v>
      </c>
      <c r="H240" s="20">
        <v>0</v>
      </c>
      <c r="I240" s="20">
        <v>0</v>
      </c>
      <c r="J240">
        <v>0</v>
      </c>
      <c r="K240">
        <v>0</v>
      </c>
      <c r="L240">
        <v>0</v>
      </c>
      <c r="M240">
        <v>0</v>
      </c>
      <c r="N240">
        <v>1</v>
      </c>
    </row>
    <row r="241" spans="1:14" x14ac:dyDescent="0.3">
      <c r="A241" s="27">
        <v>10209</v>
      </c>
      <c r="B241" s="28" t="s">
        <v>163</v>
      </c>
      <c r="C241" s="28" t="s">
        <v>164</v>
      </c>
      <c r="D241" s="28" t="s">
        <v>345</v>
      </c>
      <c r="E241" s="17">
        <f t="shared" si="3"/>
        <v>0</v>
      </c>
      <c r="F241" s="20">
        <v>0</v>
      </c>
      <c r="G241" s="20">
        <v>0</v>
      </c>
      <c r="H241" s="20">
        <v>0</v>
      </c>
      <c r="I241" s="20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1:14" x14ac:dyDescent="0.3">
      <c r="A242" s="27">
        <v>70106</v>
      </c>
      <c r="B242" s="28" t="s">
        <v>268</v>
      </c>
      <c r="C242" s="28" t="s">
        <v>400</v>
      </c>
      <c r="D242" s="28" t="s">
        <v>401</v>
      </c>
      <c r="E242" s="17">
        <f t="shared" si="3"/>
        <v>0</v>
      </c>
      <c r="F242" s="20">
        <v>0</v>
      </c>
      <c r="G242" s="20">
        <v>0</v>
      </c>
      <c r="H242" s="20">
        <v>0</v>
      </c>
      <c r="I242" s="20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s="27">
        <v>20505</v>
      </c>
      <c r="B243" s="28" t="s">
        <v>212</v>
      </c>
      <c r="C243" s="28" t="s">
        <v>357</v>
      </c>
      <c r="D243" s="28" t="s">
        <v>402</v>
      </c>
      <c r="E243" s="17">
        <f t="shared" si="3"/>
        <v>0</v>
      </c>
      <c r="F243" s="20">
        <v>0</v>
      </c>
      <c r="G243" s="20">
        <v>0</v>
      </c>
      <c r="H243" s="20">
        <v>0</v>
      </c>
      <c r="I243" s="20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1:14" x14ac:dyDescent="0.3">
      <c r="A244" s="27">
        <v>130712</v>
      </c>
      <c r="B244" s="28" t="s">
        <v>102</v>
      </c>
      <c r="C244" s="28" t="s">
        <v>138</v>
      </c>
      <c r="D244" s="28" t="s">
        <v>347</v>
      </c>
      <c r="E244" s="17">
        <f t="shared" si="3"/>
        <v>0</v>
      </c>
      <c r="F244" s="20">
        <v>0</v>
      </c>
      <c r="G244" s="20">
        <v>0</v>
      </c>
      <c r="H244" s="20">
        <v>0</v>
      </c>
      <c r="I244" s="20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3">
      <c r="A245" s="27">
        <v>130407</v>
      </c>
      <c r="B245" s="28" t="s">
        <v>102</v>
      </c>
      <c r="C245" s="28" t="s">
        <v>259</v>
      </c>
      <c r="D245" s="28" t="s">
        <v>403</v>
      </c>
      <c r="E245" s="17">
        <f t="shared" si="3"/>
        <v>1</v>
      </c>
      <c r="F245" s="20">
        <v>0</v>
      </c>
      <c r="G245" s="20">
        <v>0</v>
      </c>
      <c r="H245" s="20">
        <v>0</v>
      </c>
      <c r="I245" s="20">
        <v>0</v>
      </c>
      <c r="J245">
        <v>0</v>
      </c>
      <c r="K245">
        <v>0</v>
      </c>
      <c r="L245">
        <v>0</v>
      </c>
      <c r="M245">
        <v>0</v>
      </c>
      <c r="N245">
        <v>1</v>
      </c>
    </row>
    <row r="246" spans="1:14" x14ac:dyDescent="0.3">
      <c r="A246" s="27">
        <v>70201</v>
      </c>
      <c r="B246" s="28" t="s">
        <v>268</v>
      </c>
      <c r="C246" s="28" t="s">
        <v>348</v>
      </c>
      <c r="D246" s="28" t="s">
        <v>349</v>
      </c>
      <c r="E246" s="17">
        <f t="shared" si="3"/>
        <v>0</v>
      </c>
      <c r="F246" s="20">
        <v>0</v>
      </c>
      <c r="G246" s="20">
        <v>0</v>
      </c>
      <c r="H246" s="20">
        <v>0</v>
      </c>
      <c r="I246" s="20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ht="24" x14ac:dyDescent="0.3">
      <c r="A247" s="27">
        <v>91201</v>
      </c>
      <c r="B247" s="28" t="s">
        <v>114</v>
      </c>
      <c r="C247" s="28" t="s">
        <v>242</v>
      </c>
      <c r="D247" s="28" t="s">
        <v>243</v>
      </c>
      <c r="E247" s="17">
        <f t="shared" si="3"/>
        <v>0</v>
      </c>
      <c r="F247" s="20">
        <v>0</v>
      </c>
      <c r="G247" s="20">
        <v>0</v>
      </c>
      <c r="H247" s="20">
        <v>0</v>
      </c>
      <c r="I247" s="20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s="27">
        <v>130908</v>
      </c>
      <c r="B248" s="28" t="s">
        <v>102</v>
      </c>
      <c r="C248" s="28" t="s">
        <v>322</v>
      </c>
      <c r="D248" s="28" t="s">
        <v>404</v>
      </c>
      <c r="E248" s="17">
        <f t="shared" si="3"/>
        <v>0</v>
      </c>
      <c r="F248" s="20">
        <v>0</v>
      </c>
      <c r="G248" s="20">
        <v>0</v>
      </c>
      <c r="H248" s="20">
        <v>0</v>
      </c>
      <c r="I248" s="20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1:14" x14ac:dyDescent="0.3">
      <c r="A249" s="27">
        <v>90406</v>
      </c>
      <c r="B249" s="28" t="s">
        <v>114</v>
      </c>
      <c r="C249" s="28" t="s">
        <v>238</v>
      </c>
      <c r="D249" s="28" t="s">
        <v>356</v>
      </c>
      <c r="E249" s="17">
        <f t="shared" si="3"/>
        <v>0</v>
      </c>
      <c r="F249" s="20">
        <v>0</v>
      </c>
      <c r="G249" s="20">
        <v>0</v>
      </c>
      <c r="H249" s="20">
        <v>0</v>
      </c>
      <c r="I249" s="20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1:14" ht="24" x14ac:dyDescent="0.3">
      <c r="A250" s="27">
        <v>110103</v>
      </c>
      <c r="B250" s="28" t="s">
        <v>188</v>
      </c>
      <c r="C250" s="28" t="s">
        <v>189</v>
      </c>
      <c r="D250" s="28" t="s">
        <v>408</v>
      </c>
      <c r="E250" s="17">
        <f t="shared" si="3"/>
        <v>0</v>
      </c>
      <c r="F250" s="20">
        <v>0</v>
      </c>
      <c r="G250" s="20">
        <v>0</v>
      </c>
      <c r="H250" s="20">
        <v>0</v>
      </c>
      <c r="I250" s="2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1:14" ht="24" x14ac:dyDescent="0.3">
      <c r="A251" s="27">
        <v>120107</v>
      </c>
      <c r="B251" s="28" t="s">
        <v>191</v>
      </c>
      <c r="C251" s="28" t="s">
        <v>289</v>
      </c>
      <c r="D251" s="28" t="s">
        <v>409</v>
      </c>
      <c r="E251" s="17">
        <f t="shared" si="3"/>
        <v>0</v>
      </c>
      <c r="F251" s="20">
        <v>0</v>
      </c>
      <c r="G251" s="20">
        <v>0</v>
      </c>
      <c r="H251" s="20">
        <v>0</v>
      </c>
      <c r="I251" s="20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1:14" ht="24" x14ac:dyDescent="0.3">
      <c r="A252" s="27">
        <v>120108</v>
      </c>
      <c r="B252" s="28" t="s">
        <v>191</v>
      </c>
      <c r="C252" s="28" t="s">
        <v>289</v>
      </c>
      <c r="D252" s="28" t="s">
        <v>290</v>
      </c>
      <c r="E252" s="17">
        <f t="shared" si="3"/>
        <v>0</v>
      </c>
      <c r="F252" s="20">
        <v>0</v>
      </c>
      <c r="G252" s="20">
        <v>0</v>
      </c>
      <c r="H252" s="20">
        <v>0</v>
      </c>
      <c r="I252" s="20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3">
      <c r="A253" s="27">
        <v>30504</v>
      </c>
      <c r="B253" s="28" t="s">
        <v>144</v>
      </c>
      <c r="C253" s="28" t="s">
        <v>410</v>
      </c>
      <c r="D253" s="28" t="s">
        <v>411</v>
      </c>
      <c r="E253" s="17">
        <f t="shared" si="3"/>
        <v>0</v>
      </c>
      <c r="F253" s="20"/>
      <c r="G253" s="20"/>
      <c r="H253" s="20"/>
      <c r="I253" s="20"/>
      <c r="L253">
        <v>0</v>
      </c>
      <c r="M253">
        <v>0</v>
      </c>
      <c r="N253">
        <v>0</v>
      </c>
    </row>
    <row r="254" spans="1:14" x14ac:dyDescent="0.3">
      <c r="A254" s="27">
        <v>30501</v>
      </c>
      <c r="B254" s="28" t="s">
        <v>144</v>
      </c>
      <c r="C254" s="28" t="s">
        <v>410</v>
      </c>
      <c r="D254" s="28" t="s">
        <v>413</v>
      </c>
      <c r="E254" s="17">
        <f t="shared" si="3"/>
        <v>0</v>
      </c>
      <c r="F254" s="20"/>
      <c r="G254" s="20"/>
      <c r="H254" s="20">
        <v>0</v>
      </c>
      <c r="I254" s="20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3">
      <c r="A255" s="27">
        <v>30505</v>
      </c>
      <c r="B255" s="28" t="s">
        <v>144</v>
      </c>
      <c r="C255" s="28" t="s">
        <v>410</v>
      </c>
      <c r="D255" s="28" t="s">
        <v>416</v>
      </c>
      <c r="E255" s="17">
        <f t="shared" si="3"/>
        <v>0</v>
      </c>
      <c r="F255" s="20"/>
      <c r="G255" s="20"/>
      <c r="H255" s="20"/>
      <c r="I255" s="20"/>
      <c r="L255">
        <v>0</v>
      </c>
      <c r="M255">
        <v>0</v>
      </c>
      <c r="N255">
        <v>0</v>
      </c>
    </row>
    <row r="256" spans="1:14" x14ac:dyDescent="0.3">
      <c r="A256" s="27">
        <v>60501</v>
      </c>
      <c r="B256" s="28" t="s">
        <v>158</v>
      </c>
      <c r="C256" s="28" t="s">
        <v>417</v>
      </c>
      <c r="D256" s="28" t="s">
        <v>419</v>
      </c>
      <c r="E256" s="17">
        <f t="shared" si="3"/>
        <v>0</v>
      </c>
      <c r="F256" s="20">
        <v>0</v>
      </c>
      <c r="G256" s="20">
        <v>0</v>
      </c>
      <c r="H256" s="20">
        <v>0</v>
      </c>
      <c r="I256" s="20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3">
      <c r="A257" s="27">
        <v>90605</v>
      </c>
      <c r="B257" s="28" t="s">
        <v>114</v>
      </c>
      <c r="C257" s="28" t="s">
        <v>302</v>
      </c>
      <c r="D257" s="28" t="s">
        <v>420</v>
      </c>
      <c r="E257" s="17">
        <f t="shared" si="3"/>
        <v>0</v>
      </c>
      <c r="F257" s="20">
        <v>0</v>
      </c>
      <c r="G257" s="20">
        <v>0</v>
      </c>
      <c r="H257" s="20">
        <v>0</v>
      </c>
      <c r="I257" s="20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1:14" x14ac:dyDescent="0.3">
      <c r="A258" s="27">
        <v>50204</v>
      </c>
      <c r="B258" s="28" t="s">
        <v>151</v>
      </c>
      <c r="C258" s="28" t="s">
        <v>152</v>
      </c>
      <c r="D258" s="28" t="s">
        <v>152</v>
      </c>
      <c r="E258" s="17">
        <f t="shared" si="3"/>
        <v>0</v>
      </c>
      <c r="F258" s="20">
        <v>0</v>
      </c>
      <c r="G258" s="20">
        <v>0</v>
      </c>
      <c r="H258" s="20">
        <v>0</v>
      </c>
      <c r="I258" s="20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1:14" x14ac:dyDescent="0.3">
      <c r="A259" s="27">
        <v>60507</v>
      </c>
      <c r="B259" s="28" t="s">
        <v>158</v>
      </c>
      <c r="C259" s="28" t="s">
        <v>417</v>
      </c>
      <c r="D259" s="28" t="s">
        <v>422</v>
      </c>
      <c r="E259" s="17">
        <f t="shared" si="3"/>
        <v>0</v>
      </c>
      <c r="F259" s="20">
        <v>0</v>
      </c>
      <c r="G259" s="20">
        <v>0</v>
      </c>
      <c r="H259" s="20">
        <v>0</v>
      </c>
      <c r="I259" s="20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1:14" x14ac:dyDescent="0.3">
      <c r="A260" s="27">
        <v>40203</v>
      </c>
      <c r="B260" s="28" t="s">
        <v>154</v>
      </c>
      <c r="C260" s="28" t="s">
        <v>195</v>
      </c>
      <c r="D260" s="28" t="s">
        <v>360</v>
      </c>
      <c r="E260" s="17">
        <f t="shared" ref="E260:E323" si="4">+MAX(F260:FK260)</f>
        <v>0</v>
      </c>
      <c r="F260" s="20">
        <v>0</v>
      </c>
      <c r="G260" s="20">
        <v>0</v>
      </c>
      <c r="H260" s="20">
        <v>0</v>
      </c>
      <c r="I260" s="2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 s="27">
        <v>100103</v>
      </c>
      <c r="B261" s="28" t="s">
        <v>149</v>
      </c>
      <c r="C261" s="28" t="s">
        <v>149</v>
      </c>
      <c r="D261" s="28" t="s">
        <v>202</v>
      </c>
      <c r="E261" s="17">
        <f t="shared" si="4"/>
        <v>0</v>
      </c>
      <c r="F261" s="20">
        <v>0</v>
      </c>
      <c r="G261" s="20">
        <v>0</v>
      </c>
      <c r="H261" s="20">
        <v>0</v>
      </c>
      <c r="I261" s="20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s="27">
        <v>10303</v>
      </c>
      <c r="B262" s="28" t="s">
        <v>163</v>
      </c>
      <c r="C262" s="28" t="s">
        <v>167</v>
      </c>
      <c r="D262" s="28" t="s">
        <v>291</v>
      </c>
      <c r="E262" s="17">
        <f t="shared" si="4"/>
        <v>0</v>
      </c>
      <c r="F262" s="20">
        <v>0</v>
      </c>
      <c r="G262" s="20">
        <v>0</v>
      </c>
      <c r="H262" s="20">
        <v>0</v>
      </c>
      <c r="I262" s="20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s="27">
        <v>91109</v>
      </c>
      <c r="B263" s="28" t="s">
        <v>114</v>
      </c>
      <c r="C263" s="28" t="s">
        <v>186</v>
      </c>
      <c r="D263" s="28" t="s">
        <v>423</v>
      </c>
      <c r="E263" s="17">
        <f t="shared" si="4"/>
        <v>0</v>
      </c>
      <c r="F263" s="20">
        <v>0</v>
      </c>
      <c r="G263" s="20">
        <v>0</v>
      </c>
      <c r="H263" s="20">
        <v>0</v>
      </c>
      <c r="I263" s="20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1:14" x14ac:dyDescent="0.3">
      <c r="A264" s="27">
        <v>30305</v>
      </c>
      <c r="B264" s="28" t="s">
        <v>144</v>
      </c>
      <c r="C264" s="28" t="s">
        <v>424</v>
      </c>
      <c r="D264" s="28" t="s">
        <v>425</v>
      </c>
      <c r="E264" s="17">
        <f t="shared" si="4"/>
        <v>0</v>
      </c>
      <c r="F264" s="20">
        <v>0</v>
      </c>
      <c r="G264" s="20">
        <v>0</v>
      </c>
      <c r="H264" s="20">
        <v>0</v>
      </c>
      <c r="I264" s="20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1:14" ht="24" x14ac:dyDescent="0.3">
      <c r="A265" s="27">
        <v>110201</v>
      </c>
      <c r="B265" s="28" t="s">
        <v>188</v>
      </c>
      <c r="C265" s="28" t="s">
        <v>426</v>
      </c>
      <c r="D265" s="28" t="s">
        <v>427</v>
      </c>
      <c r="E265" s="17">
        <f t="shared" si="4"/>
        <v>0</v>
      </c>
      <c r="F265" s="20">
        <v>0</v>
      </c>
      <c r="G265" s="20">
        <v>0</v>
      </c>
      <c r="H265" s="20">
        <v>0</v>
      </c>
      <c r="I265" s="20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3">
      <c r="A266" s="27">
        <v>41001</v>
      </c>
      <c r="B266" s="28" t="s">
        <v>154</v>
      </c>
      <c r="C266" s="28" t="s">
        <v>339</v>
      </c>
      <c r="D266" s="28" t="s">
        <v>365</v>
      </c>
      <c r="E266" s="17">
        <f t="shared" si="4"/>
        <v>0</v>
      </c>
      <c r="F266" s="20">
        <v>0</v>
      </c>
      <c r="G266" s="20">
        <v>0</v>
      </c>
      <c r="H266" s="20">
        <v>0</v>
      </c>
      <c r="I266" s="20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3">
      <c r="A267" s="27">
        <v>91110</v>
      </c>
      <c r="B267" s="28" t="s">
        <v>114</v>
      </c>
      <c r="C267" s="28" t="s">
        <v>186</v>
      </c>
      <c r="D267" s="28" t="s">
        <v>428</v>
      </c>
      <c r="E267" s="17">
        <f t="shared" si="4"/>
        <v>0</v>
      </c>
      <c r="F267" s="20">
        <v>0</v>
      </c>
      <c r="G267" s="20">
        <v>0</v>
      </c>
      <c r="H267" s="20">
        <v>0</v>
      </c>
      <c r="I267" s="20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3">
      <c r="A268" s="27">
        <v>130410</v>
      </c>
      <c r="B268" s="28" t="s">
        <v>102</v>
      </c>
      <c r="C268" s="28" t="s">
        <v>259</v>
      </c>
      <c r="D268" s="28" t="s">
        <v>429</v>
      </c>
      <c r="E268" s="17">
        <f t="shared" si="4"/>
        <v>0</v>
      </c>
      <c r="F268" s="20">
        <v>0</v>
      </c>
      <c r="G268" s="20">
        <v>0</v>
      </c>
      <c r="H268" s="20">
        <v>0</v>
      </c>
      <c r="I268" s="20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1:14" x14ac:dyDescent="0.3">
      <c r="A269" s="27">
        <v>41204</v>
      </c>
      <c r="B269" s="28" t="s">
        <v>154</v>
      </c>
      <c r="C269" s="28" t="s">
        <v>430</v>
      </c>
      <c r="D269" s="28" t="s">
        <v>178</v>
      </c>
      <c r="E269" s="17">
        <f t="shared" si="4"/>
        <v>0</v>
      </c>
      <c r="F269" s="20">
        <v>0</v>
      </c>
      <c r="G269" s="20">
        <v>0</v>
      </c>
      <c r="H269" s="20">
        <v>0</v>
      </c>
      <c r="I269" s="20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1:14" x14ac:dyDescent="0.3">
      <c r="A270" s="27">
        <v>40609</v>
      </c>
      <c r="B270" s="28" t="s">
        <v>154</v>
      </c>
      <c r="C270" s="28" t="s">
        <v>171</v>
      </c>
      <c r="D270" s="28" t="s">
        <v>368</v>
      </c>
      <c r="E270" s="17">
        <f t="shared" si="4"/>
        <v>0</v>
      </c>
      <c r="F270" s="20"/>
      <c r="G270" s="20"/>
      <c r="H270" s="20"/>
      <c r="I270" s="20"/>
      <c r="L270">
        <v>0</v>
      </c>
      <c r="M270">
        <v>0</v>
      </c>
      <c r="N270">
        <v>0</v>
      </c>
    </row>
    <row r="271" spans="1:14" x14ac:dyDescent="0.3">
      <c r="A271" s="27">
        <v>90901</v>
      </c>
      <c r="B271" s="28" t="s">
        <v>114</v>
      </c>
      <c r="C271" s="28" t="s">
        <v>181</v>
      </c>
      <c r="D271" s="28" t="s">
        <v>182</v>
      </c>
      <c r="E271" s="17">
        <f t="shared" si="4"/>
        <v>0</v>
      </c>
      <c r="F271" s="29">
        <v>0</v>
      </c>
      <c r="G271" s="29">
        <v>0</v>
      </c>
      <c r="H271" s="29">
        <v>0</v>
      </c>
      <c r="I271" s="29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1:14" x14ac:dyDescent="0.3">
      <c r="A272" s="27">
        <v>40508</v>
      </c>
      <c r="B272" s="28" t="s">
        <v>154</v>
      </c>
      <c r="C272" s="28" t="s">
        <v>236</v>
      </c>
      <c r="D272" s="28" t="s">
        <v>375</v>
      </c>
      <c r="E272" s="17">
        <f t="shared" si="4"/>
        <v>0</v>
      </c>
      <c r="F272" s="29">
        <v>0</v>
      </c>
      <c r="G272" s="29">
        <v>0</v>
      </c>
      <c r="H272" s="29">
        <v>0</v>
      </c>
      <c r="I272" s="29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s="27">
        <v>20609</v>
      </c>
      <c r="B273" s="28" t="s">
        <v>212</v>
      </c>
      <c r="C273" s="28" t="s">
        <v>213</v>
      </c>
      <c r="D273" s="28" t="s">
        <v>431</v>
      </c>
      <c r="E273" s="17">
        <f t="shared" si="4"/>
        <v>0</v>
      </c>
      <c r="F273" s="20">
        <v>0</v>
      </c>
      <c r="G273" s="20">
        <v>0</v>
      </c>
      <c r="H273" s="20">
        <v>0</v>
      </c>
      <c r="I273" s="20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3">
      <c r="A274" s="27">
        <v>20406</v>
      </c>
      <c r="B274" s="28" t="s">
        <v>212</v>
      </c>
      <c r="C274" s="28" t="s">
        <v>249</v>
      </c>
      <c r="D274" s="28" t="s">
        <v>432</v>
      </c>
      <c r="E274" s="17">
        <f t="shared" si="4"/>
        <v>0</v>
      </c>
      <c r="F274" s="20"/>
      <c r="G274" s="20"/>
      <c r="H274" s="20">
        <v>0</v>
      </c>
      <c r="I274" s="20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3">
      <c r="A275" s="27">
        <v>10405</v>
      </c>
      <c r="B275" s="28" t="s">
        <v>163</v>
      </c>
      <c r="C275" s="28" t="s">
        <v>273</v>
      </c>
      <c r="D275" s="28" t="s">
        <v>434</v>
      </c>
      <c r="E275" s="17">
        <f t="shared" si="4"/>
        <v>0</v>
      </c>
      <c r="F275" s="20"/>
      <c r="G275" s="20"/>
      <c r="H275" s="20"/>
      <c r="I275" s="20"/>
      <c r="L275">
        <v>0</v>
      </c>
      <c r="M275">
        <v>0</v>
      </c>
      <c r="N275">
        <v>0</v>
      </c>
    </row>
    <row r="276" spans="1:14" x14ac:dyDescent="0.3">
      <c r="A276" s="27">
        <v>10406</v>
      </c>
      <c r="B276" s="28" t="s">
        <v>163</v>
      </c>
      <c r="C276" s="28" t="s">
        <v>273</v>
      </c>
      <c r="D276" s="28" t="s">
        <v>372</v>
      </c>
      <c r="E276" s="17">
        <f t="shared" si="4"/>
        <v>0</v>
      </c>
      <c r="F276" s="20"/>
      <c r="G276" s="20"/>
      <c r="H276" s="20"/>
      <c r="I276" s="20"/>
      <c r="L276">
        <v>0</v>
      </c>
      <c r="M276">
        <v>0</v>
      </c>
      <c r="N276">
        <v>0</v>
      </c>
    </row>
    <row r="277" spans="1:14" x14ac:dyDescent="0.3">
      <c r="A277" s="27">
        <v>30202</v>
      </c>
      <c r="B277" s="28" t="s">
        <v>144</v>
      </c>
      <c r="C277" s="28" t="s">
        <v>414</v>
      </c>
      <c r="D277" s="28" t="s">
        <v>445</v>
      </c>
      <c r="E277" s="17">
        <f t="shared" si="4"/>
        <v>0</v>
      </c>
      <c r="F277" s="20"/>
      <c r="G277" s="20"/>
      <c r="H277" s="20"/>
      <c r="I277" s="20"/>
    </row>
    <row r="278" spans="1:14" x14ac:dyDescent="0.3">
      <c r="A278" s="27">
        <v>70313</v>
      </c>
      <c r="B278" s="28" t="s">
        <v>268</v>
      </c>
      <c r="C278" s="28" t="s">
        <v>268</v>
      </c>
      <c r="D278" s="28" t="s">
        <v>446</v>
      </c>
      <c r="E278" s="17">
        <f t="shared" si="4"/>
        <v>0</v>
      </c>
      <c r="F278" s="20"/>
      <c r="G278" s="20"/>
      <c r="H278" s="20"/>
      <c r="I278" s="20"/>
    </row>
    <row r="279" spans="1:14" ht="24" x14ac:dyDescent="0.3">
      <c r="A279" s="27">
        <v>120502</v>
      </c>
      <c r="B279" s="28" t="s">
        <v>191</v>
      </c>
      <c r="C279" s="28" t="s">
        <v>447</v>
      </c>
      <c r="D279" s="28" t="s">
        <v>448</v>
      </c>
      <c r="E279" s="17">
        <f t="shared" si="4"/>
        <v>0</v>
      </c>
      <c r="F279" s="20"/>
      <c r="G279" s="20"/>
      <c r="H279" s="20"/>
      <c r="I279" s="20"/>
    </row>
    <row r="280" spans="1:14" ht="24" x14ac:dyDescent="0.3">
      <c r="A280" s="27">
        <v>120902</v>
      </c>
      <c r="B280" s="28" t="s">
        <v>191</v>
      </c>
      <c r="C280" s="28" t="s">
        <v>449</v>
      </c>
      <c r="D280" s="28" t="s">
        <v>450</v>
      </c>
      <c r="E280" s="17">
        <f t="shared" si="4"/>
        <v>0</v>
      </c>
      <c r="F280" s="20"/>
      <c r="G280" s="20"/>
      <c r="H280" s="20"/>
      <c r="I280" s="20"/>
    </row>
    <row r="281" spans="1:14" ht="24" x14ac:dyDescent="0.3">
      <c r="A281" s="27">
        <v>120302</v>
      </c>
      <c r="B281" s="28" t="s">
        <v>191</v>
      </c>
      <c r="C281" s="28" t="s">
        <v>380</v>
      </c>
      <c r="D281" s="28" t="s">
        <v>451</v>
      </c>
      <c r="E281" s="17">
        <f t="shared" si="4"/>
        <v>0</v>
      </c>
      <c r="F281" s="20"/>
      <c r="G281" s="20"/>
      <c r="H281" s="20"/>
      <c r="I281" s="20"/>
    </row>
    <row r="282" spans="1:14" ht="24" x14ac:dyDescent="0.3">
      <c r="A282" s="27">
        <v>120503</v>
      </c>
      <c r="B282" s="28" t="s">
        <v>191</v>
      </c>
      <c r="C282" s="28" t="s">
        <v>447</v>
      </c>
      <c r="D282" s="28" t="s">
        <v>452</v>
      </c>
      <c r="E282" s="17">
        <f t="shared" si="4"/>
        <v>0</v>
      </c>
      <c r="F282" s="20"/>
      <c r="G282" s="20"/>
      <c r="H282" s="20"/>
      <c r="I282" s="20"/>
    </row>
    <row r="283" spans="1:14" x14ac:dyDescent="0.3">
      <c r="A283" s="27">
        <v>70702</v>
      </c>
      <c r="B283" s="28" t="s">
        <v>268</v>
      </c>
      <c r="C283" s="28" t="s">
        <v>453</v>
      </c>
      <c r="D283" s="28" t="s">
        <v>454</v>
      </c>
      <c r="E283" s="17">
        <f t="shared" si="4"/>
        <v>0</v>
      </c>
      <c r="F283" s="20"/>
      <c r="G283" s="20"/>
      <c r="H283" s="20"/>
      <c r="I283" s="20"/>
    </row>
    <row r="284" spans="1:14" x14ac:dyDescent="0.3">
      <c r="A284" s="27">
        <v>91202</v>
      </c>
      <c r="B284" s="28" t="s">
        <v>114</v>
      </c>
      <c r="C284" s="28" t="s">
        <v>242</v>
      </c>
      <c r="D284" s="28" t="s">
        <v>455</v>
      </c>
      <c r="E284" s="17">
        <f t="shared" si="4"/>
        <v>0</v>
      </c>
      <c r="F284" s="20"/>
      <c r="G284" s="20"/>
      <c r="H284" s="20"/>
      <c r="I284" s="20"/>
    </row>
    <row r="285" spans="1:14" ht="24" x14ac:dyDescent="0.3">
      <c r="A285" s="27">
        <v>120702</v>
      </c>
      <c r="B285" s="28" t="s">
        <v>191</v>
      </c>
      <c r="C285" s="28" t="s">
        <v>296</v>
      </c>
      <c r="D285" s="28" t="s">
        <v>456</v>
      </c>
      <c r="E285" s="17">
        <f t="shared" si="4"/>
        <v>0</v>
      </c>
      <c r="F285" s="20"/>
      <c r="G285" s="20"/>
      <c r="H285" s="20"/>
      <c r="I285" s="20"/>
    </row>
    <row r="286" spans="1:14" x14ac:dyDescent="0.3">
      <c r="A286" s="27">
        <v>70402</v>
      </c>
      <c r="B286" s="28" t="s">
        <v>268</v>
      </c>
      <c r="C286" s="28" t="s">
        <v>328</v>
      </c>
      <c r="D286" s="28" t="s">
        <v>379</v>
      </c>
      <c r="E286" s="17">
        <f t="shared" si="4"/>
        <v>0</v>
      </c>
      <c r="F286" s="20"/>
      <c r="G286" s="20"/>
      <c r="H286" s="20"/>
      <c r="I286" s="20"/>
    </row>
    <row r="287" spans="1:14" x14ac:dyDescent="0.3">
      <c r="A287" s="27">
        <v>70202</v>
      </c>
      <c r="B287" s="28" t="s">
        <v>268</v>
      </c>
      <c r="C287" s="28" t="s">
        <v>348</v>
      </c>
      <c r="D287" s="28" t="s">
        <v>457</v>
      </c>
      <c r="E287" s="17">
        <f t="shared" si="4"/>
        <v>0</v>
      </c>
      <c r="F287" s="20"/>
      <c r="G287" s="20"/>
      <c r="H287" s="20"/>
      <c r="I287" s="20"/>
    </row>
    <row r="288" spans="1:14" x14ac:dyDescent="0.3">
      <c r="A288" s="27">
        <v>70403</v>
      </c>
      <c r="B288" s="28" t="s">
        <v>268</v>
      </c>
      <c r="C288" s="28" t="s">
        <v>328</v>
      </c>
      <c r="D288" s="28" t="s">
        <v>458</v>
      </c>
      <c r="E288" s="17">
        <f t="shared" si="4"/>
        <v>0</v>
      </c>
      <c r="F288" s="20"/>
      <c r="G288" s="20"/>
      <c r="H288" s="20"/>
      <c r="I288" s="20"/>
    </row>
    <row r="289" spans="1:14" x14ac:dyDescent="0.3">
      <c r="A289" s="27">
        <v>90202</v>
      </c>
      <c r="B289" s="28" t="s">
        <v>114</v>
      </c>
      <c r="C289" s="28" t="s">
        <v>435</v>
      </c>
      <c r="D289" s="28" t="s">
        <v>459</v>
      </c>
      <c r="E289" s="17">
        <f t="shared" si="4"/>
        <v>0</v>
      </c>
      <c r="F289" s="20"/>
      <c r="G289" s="20"/>
      <c r="H289" s="20"/>
      <c r="I289" s="20"/>
    </row>
    <row r="290" spans="1:14" x14ac:dyDescent="0.3">
      <c r="A290" s="27">
        <v>10402</v>
      </c>
      <c r="B290" s="28" t="s">
        <v>163</v>
      </c>
      <c r="C290" s="28" t="s">
        <v>273</v>
      </c>
      <c r="D290" s="28" t="s">
        <v>460</v>
      </c>
      <c r="E290" s="17">
        <f t="shared" si="4"/>
        <v>3</v>
      </c>
      <c r="F290" s="20">
        <v>3</v>
      </c>
      <c r="G290" s="20">
        <v>3</v>
      </c>
      <c r="H290" s="20">
        <v>3</v>
      </c>
      <c r="I290" s="20">
        <v>3</v>
      </c>
      <c r="J290">
        <v>3</v>
      </c>
      <c r="K290">
        <v>3</v>
      </c>
      <c r="N290">
        <v>3</v>
      </c>
    </row>
    <row r="291" spans="1:14" x14ac:dyDescent="0.3">
      <c r="A291" s="27">
        <v>10102</v>
      </c>
      <c r="B291" s="28" t="s">
        <v>163</v>
      </c>
      <c r="C291" s="28" t="s">
        <v>163</v>
      </c>
      <c r="D291" s="28" t="s">
        <v>461</v>
      </c>
      <c r="E291" s="17">
        <f t="shared" si="4"/>
        <v>0</v>
      </c>
      <c r="F291" s="20"/>
      <c r="G291" s="20"/>
      <c r="H291" s="20"/>
      <c r="I291" s="20"/>
    </row>
    <row r="292" spans="1:14" x14ac:dyDescent="0.3">
      <c r="A292" s="27">
        <v>70203</v>
      </c>
      <c r="B292" s="28" t="s">
        <v>268</v>
      </c>
      <c r="C292" s="28" t="s">
        <v>348</v>
      </c>
      <c r="D292" s="28" t="s">
        <v>462</v>
      </c>
      <c r="E292" s="17">
        <f t="shared" si="4"/>
        <v>0</v>
      </c>
      <c r="F292" s="20"/>
      <c r="G292" s="20"/>
      <c r="H292" s="20"/>
      <c r="I292" s="20"/>
    </row>
    <row r="293" spans="1:14" x14ac:dyDescent="0.3">
      <c r="A293" s="27">
        <v>41302</v>
      </c>
      <c r="B293" s="28" t="s">
        <v>154</v>
      </c>
      <c r="C293" s="28" t="s">
        <v>441</v>
      </c>
      <c r="D293" s="28" t="s">
        <v>143</v>
      </c>
      <c r="E293" s="17">
        <f t="shared" si="4"/>
        <v>0</v>
      </c>
      <c r="F293" s="20"/>
      <c r="G293" s="20"/>
      <c r="H293" s="20"/>
      <c r="I293" s="20"/>
    </row>
    <row r="294" spans="1:14" x14ac:dyDescent="0.3">
      <c r="A294" s="27">
        <v>40602</v>
      </c>
      <c r="B294" s="28" t="s">
        <v>154</v>
      </c>
      <c r="C294" s="28" t="s">
        <v>171</v>
      </c>
      <c r="D294" s="28" t="s">
        <v>463</v>
      </c>
      <c r="E294" s="17">
        <f t="shared" si="4"/>
        <v>0</v>
      </c>
      <c r="F294" s="20"/>
      <c r="G294" s="20"/>
      <c r="H294" s="20"/>
      <c r="I294" s="20"/>
    </row>
    <row r="295" spans="1:14" ht="24" x14ac:dyDescent="0.3">
      <c r="A295" s="27">
        <v>120601</v>
      </c>
      <c r="B295" s="28" t="s">
        <v>191</v>
      </c>
      <c r="C295" s="28" t="s">
        <v>299</v>
      </c>
      <c r="D295" s="28" t="s">
        <v>464</v>
      </c>
      <c r="E295" s="17">
        <f t="shared" si="4"/>
        <v>0</v>
      </c>
      <c r="F295" s="20"/>
      <c r="G295" s="20"/>
      <c r="H295" s="20"/>
      <c r="I295" s="20"/>
    </row>
    <row r="296" spans="1:14" x14ac:dyDescent="0.3">
      <c r="A296" s="27">
        <v>90402</v>
      </c>
      <c r="B296" s="28" t="s">
        <v>114</v>
      </c>
      <c r="C296" s="28" t="s">
        <v>238</v>
      </c>
      <c r="D296" s="28" t="s">
        <v>465</v>
      </c>
      <c r="E296" s="17">
        <f t="shared" si="4"/>
        <v>0</v>
      </c>
      <c r="F296" s="20"/>
      <c r="G296" s="20"/>
      <c r="H296" s="20"/>
      <c r="I296" s="20"/>
    </row>
    <row r="297" spans="1:14" x14ac:dyDescent="0.3">
      <c r="A297" s="27">
        <v>41202</v>
      </c>
      <c r="B297" s="28" t="s">
        <v>154</v>
      </c>
      <c r="C297" s="28" t="s">
        <v>430</v>
      </c>
      <c r="D297" s="28" t="s">
        <v>466</v>
      </c>
      <c r="E297" s="17">
        <f t="shared" si="4"/>
        <v>0</v>
      </c>
      <c r="F297" s="20"/>
      <c r="G297" s="20"/>
      <c r="H297" s="20"/>
      <c r="I297" s="20"/>
    </row>
    <row r="298" spans="1:14" ht="24" x14ac:dyDescent="0.3">
      <c r="A298" s="27">
        <v>120102</v>
      </c>
      <c r="B298" s="28" t="s">
        <v>191</v>
      </c>
      <c r="C298" s="28" t="s">
        <v>289</v>
      </c>
      <c r="D298" s="28" t="s">
        <v>467</v>
      </c>
      <c r="E298" s="17">
        <f t="shared" si="4"/>
        <v>0</v>
      </c>
      <c r="F298" s="20"/>
      <c r="G298" s="20"/>
      <c r="H298" s="20"/>
      <c r="I298" s="20"/>
    </row>
    <row r="299" spans="1:14" x14ac:dyDescent="0.3">
      <c r="A299" s="27">
        <v>41203</v>
      </c>
      <c r="B299" s="28" t="s">
        <v>154</v>
      </c>
      <c r="C299" s="28" t="s">
        <v>430</v>
      </c>
      <c r="D299" s="28" t="s">
        <v>468</v>
      </c>
      <c r="E299" s="17">
        <f t="shared" si="4"/>
        <v>0</v>
      </c>
      <c r="F299" s="20"/>
      <c r="G299" s="20"/>
      <c r="H299" s="20"/>
      <c r="I299" s="20"/>
    </row>
    <row r="300" spans="1:14" x14ac:dyDescent="0.3">
      <c r="A300" s="27">
        <v>90403</v>
      </c>
      <c r="B300" s="28" t="s">
        <v>114</v>
      </c>
      <c r="C300" s="28" t="s">
        <v>238</v>
      </c>
      <c r="D300" s="28" t="s">
        <v>469</v>
      </c>
      <c r="E300" s="17">
        <f t="shared" si="4"/>
        <v>0</v>
      </c>
      <c r="F300" s="20"/>
      <c r="G300" s="20"/>
      <c r="H300" s="20"/>
      <c r="I300" s="20"/>
    </row>
    <row r="301" spans="1:14" x14ac:dyDescent="0.3">
      <c r="A301" s="27">
        <v>41002</v>
      </c>
      <c r="B301" s="28" t="s">
        <v>154</v>
      </c>
      <c r="C301" s="28" t="s">
        <v>339</v>
      </c>
      <c r="D301" s="28" t="s">
        <v>470</v>
      </c>
      <c r="E301" s="17">
        <f t="shared" si="4"/>
        <v>0</v>
      </c>
      <c r="F301" s="20"/>
      <c r="G301" s="20"/>
      <c r="H301" s="20"/>
      <c r="I301" s="20"/>
    </row>
    <row r="302" spans="1:14" x14ac:dyDescent="0.3">
      <c r="A302" s="27">
        <v>80602</v>
      </c>
      <c r="B302" s="28" t="s">
        <v>99</v>
      </c>
      <c r="C302" s="28" t="s">
        <v>471</v>
      </c>
      <c r="D302" s="28" t="s">
        <v>472</v>
      </c>
      <c r="E302" s="17">
        <f t="shared" si="4"/>
        <v>0</v>
      </c>
      <c r="F302" s="20"/>
      <c r="G302" s="20"/>
      <c r="H302" s="20"/>
      <c r="I302" s="20"/>
    </row>
    <row r="303" spans="1:14" x14ac:dyDescent="0.3">
      <c r="A303" s="27">
        <v>130403</v>
      </c>
      <c r="B303" s="28" t="s">
        <v>102</v>
      </c>
      <c r="C303" s="28" t="s">
        <v>259</v>
      </c>
      <c r="D303" s="28" t="s">
        <v>473</v>
      </c>
      <c r="E303" s="17">
        <f t="shared" si="4"/>
        <v>0</v>
      </c>
      <c r="F303" s="20"/>
      <c r="G303" s="20"/>
      <c r="H303" s="20"/>
      <c r="I303" s="20"/>
    </row>
    <row r="304" spans="1:14" ht="24" x14ac:dyDescent="0.3">
      <c r="A304" s="27">
        <v>120501</v>
      </c>
      <c r="B304" s="28" t="s">
        <v>191</v>
      </c>
      <c r="C304" s="28" t="s">
        <v>447</v>
      </c>
      <c r="D304" s="28" t="s">
        <v>474</v>
      </c>
      <c r="E304" s="17">
        <f t="shared" si="4"/>
        <v>0</v>
      </c>
      <c r="F304" s="20"/>
      <c r="G304" s="20"/>
      <c r="H304" s="20"/>
      <c r="I304" s="20"/>
      <c r="N304">
        <v>0</v>
      </c>
    </row>
    <row r="305" spans="1:14" x14ac:dyDescent="0.3">
      <c r="A305" s="27">
        <v>60502</v>
      </c>
      <c r="B305" s="28" t="s">
        <v>158</v>
      </c>
      <c r="C305" s="28" t="s">
        <v>417</v>
      </c>
      <c r="D305" s="28" t="s">
        <v>300</v>
      </c>
      <c r="E305" s="17">
        <f t="shared" si="4"/>
        <v>0</v>
      </c>
      <c r="F305" s="20"/>
      <c r="G305" s="20"/>
      <c r="H305" s="20"/>
      <c r="I305" s="20"/>
    </row>
    <row r="306" spans="1:14" x14ac:dyDescent="0.3">
      <c r="A306" s="27">
        <v>130404</v>
      </c>
      <c r="B306" s="28" t="s">
        <v>102</v>
      </c>
      <c r="C306" s="28" t="s">
        <v>259</v>
      </c>
      <c r="D306" s="28" t="s">
        <v>300</v>
      </c>
      <c r="E306" s="17">
        <f t="shared" si="4"/>
        <v>0</v>
      </c>
      <c r="F306" s="20"/>
      <c r="G306" s="20"/>
      <c r="H306" s="20"/>
      <c r="I306" s="20"/>
    </row>
    <row r="307" spans="1:14" x14ac:dyDescent="0.3">
      <c r="A307" s="27">
        <v>30402</v>
      </c>
      <c r="B307" s="28" t="s">
        <v>144</v>
      </c>
      <c r="C307" s="28" t="s">
        <v>330</v>
      </c>
      <c r="D307" s="28" t="s">
        <v>475</v>
      </c>
      <c r="E307" s="17">
        <f t="shared" si="4"/>
        <v>0</v>
      </c>
      <c r="F307" s="20"/>
      <c r="G307" s="20"/>
      <c r="H307" s="20"/>
      <c r="I307" s="20"/>
    </row>
    <row r="308" spans="1:14" ht="24" x14ac:dyDescent="0.3">
      <c r="A308" s="27">
        <v>120610</v>
      </c>
      <c r="B308" s="28" t="s">
        <v>191</v>
      </c>
      <c r="C308" s="28" t="s">
        <v>299</v>
      </c>
      <c r="D308" s="28" t="s">
        <v>476</v>
      </c>
      <c r="E308" s="17">
        <f t="shared" si="4"/>
        <v>0</v>
      </c>
      <c r="F308" s="20"/>
      <c r="G308" s="20"/>
      <c r="H308" s="20"/>
      <c r="I308" s="20"/>
    </row>
    <row r="309" spans="1:14" x14ac:dyDescent="0.3">
      <c r="A309" s="27">
        <v>40402</v>
      </c>
      <c r="B309" s="28" t="s">
        <v>154</v>
      </c>
      <c r="C309" s="28" t="s">
        <v>234</v>
      </c>
      <c r="D309" s="28" t="s">
        <v>477</v>
      </c>
      <c r="E309" s="17">
        <f t="shared" si="4"/>
        <v>0</v>
      </c>
      <c r="F309" s="20"/>
      <c r="G309" s="20"/>
      <c r="H309" s="20"/>
      <c r="I309" s="20"/>
    </row>
    <row r="310" spans="1:14" x14ac:dyDescent="0.3">
      <c r="A310" s="27">
        <v>91103</v>
      </c>
      <c r="B310" s="28" t="s">
        <v>114</v>
      </c>
      <c r="C310" s="28" t="s">
        <v>186</v>
      </c>
      <c r="D310" s="28" t="s">
        <v>478</v>
      </c>
      <c r="E310" s="17"/>
      <c r="F310" s="20"/>
      <c r="G310" s="20"/>
      <c r="H310" s="20"/>
      <c r="I310" s="20"/>
    </row>
    <row r="311" spans="1:14" x14ac:dyDescent="0.3">
      <c r="A311" s="27">
        <v>90201</v>
      </c>
      <c r="B311" s="28" t="s">
        <v>114</v>
      </c>
      <c r="C311" s="28" t="s">
        <v>435</v>
      </c>
      <c r="D311" s="28" t="s">
        <v>436</v>
      </c>
      <c r="E311" s="17">
        <f t="shared" ref="E311:E374" si="5">+MAX(F311:FK311)</f>
        <v>0</v>
      </c>
      <c r="F311" s="20"/>
      <c r="G311" s="20"/>
      <c r="H311" s="20"/>
      <c r="I311" s="20"/>
      <c r="N311">
        <v>0</v>
      </c>
    </row>
    <row r="312" spans="1:14" x14ac:dyDescent="0.3">
      <c r="A312" s="27">
        <v>90902</v>
      </c>
      <c r="B312" s="28" t="s">
        <v>114</v>
      </c>
      <c r="C312" s="28" t="s">
        <v>181</v>
      </c>
      <c r="D312" s="28" t="s">
        <v>479</v>
      </c>
      <c r="E312" s="17">
        <f t="shared" si="5"/>
        <v>0</v>
      </c>
      <c r="F312" s="20"/>
      <c r="G312" s="20"/>
      <c r="H312" s="20"/>
      <c r="I312" s="20"/>
    </row>
    <row r="313" spans="1:14" ht="24" x14ac:dyDescent="0.3">
      <c r="A313" s="27">
        <v>120103</v>
      </c>
      <c r="B313" s="28" t="s">
        <v>191</v>
      </c>
      <c r="C313" s="28" t="s">
        <v>289</v>
      </c>
      <c r="D313" s="28" t="s">
        <v>480</v>
      </c>
      <c r="E313" s="17">
        <f t="shared" si="5"/>
        <v>0</v>
      </c>
      <c r="F313" s="20"/>
      <c r="G313" s="20"/>
      <c r="H313" s="20"/>
      <c r="I313" s="20"/>
    </row>
    <row r="314" spans="1:14" x14ac:dyDescent="0.3">
      <c r="A314" s="27">
        <v>70710</v>
      </c>
      <c r="B314" s="28" t="s">
        <v>268</v>
      </c>
      <c r="C314" s="28" t="s">
        <v>453</v>
      </c>
      <c r="D314" s="28" t="s">
        <v>481</v>
      </c>
      <c r="E314" s="17">
        <f t="shared" si="5"/>
        <v>0</v>
      </c>
      <c r="F314" s="20"/>
      <c r="G314" s="20"/>
      <c r="H314" s="20"/>
      <c r="I314" s="20"/>
    </row>
    <row r="315" spans="1:14" x14ac:dyDescent="0.3">
      <c r="A315" s="27">
        <v>50102</v>
      </c>
      <c r="B315" s="28" t="s">
        <v>151</v>
      </c>
      <c r="C315" s="28" t="s">
        <v>269</v>
      </c>
      <c r="D315" s="28" t="s">
        <v>482</v>
      </c>
      <c r="E315" s="17">
        <f t="shared" si="5"/>
        <v>0</v>
      </c>
      <c r="F315" s="20"/>
      <c r="G315" s="20"/>
      <c r="H315" s="20"/>
      <c r="I315" s="20"/>
    </row>
    <row r="316" spans="1:14" x14ac:dyDescent="0.3">
      <c r="A316" s="27">
        <v>40108</v>
      </c>
      <c r="B316" s="28" t="s">
        <v>154</v>
      </c>
      <c r="C316" s="28" t="s">
        <v>155</v>
      </c>
      <c r="D316" s="28" t="s">
        <v>483</v>
      </c>
      <c r="E316" s="17">
        <f t="shared" si="5"/>
        <v>0</v>
      </c>
      <c r="F316" s="20"/>
      <c r="G316" s="20"/>
      <c r="H316" s="20"/>
      <c r="I316" s="20"/>
    </row>
    <row r="317" spans="1:14" x14ac:dyDescent="0.3">
      <c r="A317" s="27">
        <v>70703</v>
      </c>
      <c r="B317" s="28" t="s">
        <v>268</v>
      </c>
      <c r="C317" s="28" t="s">
        <v>453</v>
      </c>
      <c r="D317" s="28" t="s">
        <v>484</v>
      </c>
      <c r="E317" s="17">
        <f t="shared" si="5"/>
        <v>0</v>
      </c>
      <c r="F317" s="20"/>
      <c r="G317" s="20"/>
      <c r="H317" s="20"/>
      <c r="I317" s="20"/>
    </row>
    <row r="318" spans="1:14" x14ac:dyDescent="0.3">
      <c r="A318" s="27">
        <v>20402</v>
      </c>
      <c r="B318" s="28" t="s">
        <v>212</v>
      </c>
      <c r="C318" s="28" t="s">
        <v>249</v>
      </c>
      <c r="D318" s="28" t="s">
        <v>485</v>
      </c>
      <c r="E318" s="17">
        <f t="shared" si="5"/>
        <v>0</v>
      </c>
      <c r="F318" s="20"/>
      <c r="G318" s="20"/>
      <c r="H318" s="20"/>
      <c r="I318" s="20"/>
    </row>
    <row r="319" spans="1:14" ht="24" x14ac:dyDescent="0.3">
      <c r="A319" s="27">
        <v>120202</v>
      </c>
      <c r="B319" s="28" t="s">
        <v>191</v>
      </c>
      <c r="C319" s="28" t="s">
        <v>266</v>
      </c>
      <c r="D319" s="28" t="s">
        <v>486</v>
      </c>
      <c r="E319" s="17">
        <f t="shared" si="5"/>
        <v>0</v>
      </c>
      <c r="F319" s="20"/>
      <c r="G319" s="20"/>
      <c r="H319" s="20"/>
      <c r="I319" s="20"/>
    </row>
    <row r="320" spans="1:14" x14ac:dyDescent="0.3">
      <c r="A320" s="27">
        <v>91104</v>
      </c>
      <c r="B320" s="28" t="s">
        <v>114</v>
      </c>
      <c r="C320" s="28" t="s">
        <v>186</v>
      </c>
      <c r="D320" s="28" t="s">
        <v>487</v>
      </c>
      <c r="E320" s="17">
        <f t="shared" si="5"/>
        <v>0</v>
      </c>
      <c r="F320" s="20"/>
      <c r="G320" s="20"/>
      <c r="H320" s="20"/>
      <c r="I320" s="20"/>
    </row>
    <row r="321" spans="1:14" x14ac:dyDescent="0.3">
      <c r="A321" s="27">
        <v>90705</v>
      </c>
      <c r="B321" s="28" t="s">
        <v>114</v>
      </c>
      <c r="C321" s="28" t="s">
        <v>363</v>
      </c>
      <c r="D321" s="28" t="s">
        <v>488</v>
      </c>
      <c r="E321" s="17">
        <f t="shared" si="5"/>
        <v>0</v>
      </c>
      <c r="F321" s="20"/>
      <c r="G321" s="20"/>
      <c r="H321" s="20"/>
      <c r="I321" s="20"/>
    </row>
    <row r="322" spans="1:14" x14ac:dyDescent="0.3">
      <c r="A322" s="27">
        <v>10103</v>
      </c>
      <c r="B322" s="28" t="s">
        <v>163</v>
      </c>
      <c r="C322" s="28" t="s">
        <v>163</v>
      </c>
      <c r="D322" s="28" t="s">
        <v>489</v>
      </c>
      <c r="E322" s="17">
        <f t="shared" si="5"/>
        <v>0</v>
      </c>
      <c r="F322" s="20"/>
      <c r="G322" s="20"/>
      <c r="H322" s="20"/>
      <c r="I322" s="20"/>
    </row>
    <row r="323" spans="1:14" x14ac:dyDescent="0.3">
      <c r="A323" s="27">
        <v>90606</v>
      </c>
      <c r="B323" s="28" t="s">
        <v>114</v>
      </c>
      <c r="C323" s="28" t="s">
        <v>302</v>
      </c>
      <c r="D323" s="28" t="s">
        <v>490</v>
      </c>
      <c r="E323" s="17">
        <f t="shared" si="5"/>
        <v>0</v>
      </c>
      <c r="F323" s="20"/>
      <c r="G323" s="20"/>
      <c r="H323" s="20"/>
      <c r="I323" s="20"/>
    </row>
    <row r="324" spans="1:14" x14ac:dyDescent="0.3">
      <c r="A324" s="27">
        <v>90502</v>
      </c>
      <c r="B324" s="28" t="s">
        <v>114</v>
      </c>
      <c r="C324" s="28" t="s">
        <v>308</v>
      </c>
      <c r="D324" s="28" t="s">
        <v>491</v>
      </c>
      <c r="E324" s="17">
        <f t="shared" si="5"/>
        <v>0</v>
      </c>
      <c r="F324" s="20"/>
      <c r="G324" s="20"/>
      <c r="H324" s="20"/>
      <c r="I324" s="20"/>
    </row>
    <row r="325" spans="1:14" ht="24" x14ac:dyDescent="0.3">
      <c r="A325" s="27">
        <v>120105</v>
      </c>
      <c r="B325" s="28" t="s">
        <v>191</v>
      </c>
      <c r="C325" s="28" t="s">
        <v>289</v>
      </c>
      <c r="D325" s="28" t="s">
        <v>492</v>
      </c>
      <c r="E325" s="17">
        <f t="shared" si="5"/>
        <v>0</v>
      </c>
      <c r="F325" s="20"/>
      <c r="G325" s="20"/>
      <c r="H325" s="20"/>
      <c r="I325" s="20"/>
    </row>
    <row r="326" spans="1:14" ht="24" x14ac:dyDescent="0.3">
      <c r="A326" s="27">
        <v>120401</v>
      </c>
      <c r="B326" s="28" t="s">
        <v>191</v>
      </c>
      <c r="C326" s="28" t="s">
        <v>493</v>
      </c>
      <c r="D326" s="28" t="s">
        <v>494</v>
      </c>
      <c r="E326" s="17">
        <f t="shared" si="5"/>
        <v>0</v>
      </c>
      <c r="F326" s="20"/>
      <c r="G326" s="20"/>
      <c r="H326" s="20"/>
      <c r="I326" s="20"/>
    </row>
    <row r="327" spans="1:14" x14ac:dyDescent="0.3">
      <c r="A327" s="27">
        <v>60402</v>
      </c>
      <c r="B327" s="28" t="s">
        <v>158</v>
      </c>
      <c r="C327" s="28" t="s">
        <v>332</v>
      </c>
      <c r="D327" s="28" t="s">
        <v>495</v>
      </c>
      <c r="E327" s="17">
        <f t="shared" si="5"/>
        <v>0</v>
      </c>
      <c r="F327" s="20"/>
      <c r="G327" s="20"/>
      <c r="H327" s="20"/>
      <c r="I327" s="20"/>
    </row>
    <row r="328" spans="1:14" ht="24" x14ac:dyDescent="0.3">
      <c r="A328" s="27">
        <v>120504</v>
      </c>
      <c r="B328" s="28" t="s">
        <v>191</v>
      </c>
      <c r="C328" s="28" t="s">
        <v>447</v>
      </c>
      <c r="D328" s="28" t="s">
        <v>496</v>
      </c>
      <c r="E328" s="17">
        <f t="shared" si="5"/>
        <v>0</v>
      </c>
      <c r="F328" s="20"/>
      <c r="G328" s="20"/>
      <c r="H328" s="20"/>
      <c r="I328" s="20"/>
      <c r="N328">
        <v>0</v>
      </c>
    </row>
    <row r="329" spans="1:14" x14ac:dyDescent="0.3">
      <c r="A329" s="27">
        <v>90302</v>
      </c>
      <c r="B329" s="28" t="s">
        <v>114</v>
      </c>
      <c r="C329" s="28" t="s">
        <v>284</v>
      </c>
      <c r="D329" s="28" t="s">
        <v>497</v>
      </c>
      <c r="E329" s="17">
        <f t="shared" si="5"/>
        <v>0</v>
      </c>
      <c r="F329" s="20"/>
      <c r="G329" s="20"/>
      <c r="H329" s="20"/>
      <c r="I329" s="20"/>
    </row>
    <row r="330" spans="1:14" ht="24" x14ac:dyDescent="0.3">
      <c r="A330" s="27">
        <v>120305</v>
      </c>
      <c r="B330" s="28" t="s">
        <v>191</v>
      </c>
      <c r="C330" s="28" t="s">
        <v>380</v>
      </c>
      <c r="D330" s="28" t="s">
        <v>498</v>
      </c>
      <c r="E330" s="17">
        <f t="shared" si="5"/>
        <v>0</v>
      </c>
      <c r="F330" s="20"/>
      <c r="G330" s="20"/>
      <c r="H330" s="20"/>
      <c r="I330" s="20"/>
    </row>
    <row r="331" spans="1:14" x14ac:dyDescent="0.3">
      <c r="A331" s="27">
        <v>41402</v>
      </c>
      <c r="B331" s="28" t="s">
        <v>154</v>
      </c>
      <c r="C331" s="28" t="s">
        <v>373</v>
      </c>
      <c r="D331" s="28" t="s">
        <v>499</v>
      </c>
      <c r="E331" s="17">
        <f t="shared" si="5"/>
        <v>0</v>
      </c>
      <c r="F331" s="20"/>
      <c r="G331" s="20"/>
      <c r="H331" s="20"/>
      <c r="I331" s="20"/>
    </row>
    <row r="332" spans="1:14" x14ac:dyDescent="0.3">
      <c r="A332" s="27">
        <v>41303</v>
      </c>
      <c r="B332" s="28" t="s">
        <v>154</v>
      </c>
      <c r="C332" s="28" t="s">
        <v>441</v>
      </c>
      <c r="D332" s="28" t="s">
        <v>500</v>
      </c>
      <c r="E332" s="17">
        <f t="shared" si="5"/>
        <v>0</v>
      </c>
      <c r="F332" s="20"/>
      <c r="G332" s="20"/>
      <c r="H332" s="20"/>
      <c r="I332" s="20"/>
    </row>
    <row r="333" spans="1:14" x14ac:dyDescent="0.3">
      <c r="A333" s="27">
        <v>50103</v>
      </c>
      <c r="B333" s="28" t="s">
        <v>151</v>
      </c>
      <c r="C333" s="28" t="s">
        <v>269</v>
      </c>
      <c r="D333" s="28" t="s">
        <v>269</v>
      </c>
      <c r="E333" s="17">
        <f t="shared" si="5"/>
        <v>0</v>
      </c>
      <c r="F333" s="20"/>
      <c r="G333" s="20"/>
      <c r="H333" s="20"/>
      <c r="I333" s="20"/>
    </row>
    <row r="334" spans="1:14" x14ac:dyDescent="0.3">
      <c r="A334" s="27">
        <v>60202</v>
      </c>
      <c r="B334" s="28" t="s">
        <v>158</v>
      </c>
      <c r="C334" s="28" t="s">
        <v>350</v>
      </c>
      <c r="D334" s="28" t="s">
        <v>134</v>
      </c>
      <c r="E334" s="17">
        <f t="shared" si="5"/>
        <v>0</v>
      </c>
      <c r="F334" s="20"/>
      <c r="G334" s="20"/>
      <c r="H334" s="20"/>
      <c r="I334" s="20"/>
    </row>
    <row r="335" spans="1:14" x14ac:dyDescent="0.3">
      <c r="A335" s="27">
        <v>130405</v>
      </c>
      <c r="B335" s="28" t="s">
        <v>102</v>
      </c>
      <c r="C335" s="28" t="s">
        <v>259</v>
      </c>
      <c r="D335" s="28" t="s">
        <v>501</v>
      </c>
      <c r="E335" s="17">
        <f t="shared" si="5"/>
        <v>0</v>
      </c>
      <c r="F335" s="20"/>
      <c r="G335" s="20"/>
      <c r="H335" s="20"/>
      <c r="I335" s="20"/>
    </row>
    <row r="336" spans="1:14" x14ac:dyDescent="0.3">
      <c r="A336" s="27">
        <v>80601</v>
      </c>
      <c r="B336" s="28" t="s">
        <v>99</v>
      </c>
      <c r="C336" s="28" t="s">
        <v>471</v>
      </c>
      <c r="D336" s="28" t="s">
        <v>502</v>
      </c>
      <c r="E336" s="17">
        <f t="shared" si="5"/>
        <v>0</v>
      </c>
      <c r="F336" s="20"/>
      <c r="G336" s="20"/>
      <c r="H336" s="20"/>
      <c r="I336" s="20"/>
    </row>
    <row r="337" spans="1:9" x14ac:dyDescent="0.3">
      <c r="A337" s="27">
        <v>40604</v>
      </c>
      <c r="B337" s="28" t="s">
        <v>154</v>
      </c>
      <c r="C337" s="28" t="s">
        <v>171</v>
      </c>
      <c r="D337" s="28" t="s">
        <v>154</v>
      </c>
      <c r="E337" s="17">
        <f t="shared" si="5"/>
        <v>0</v>
      </c>
      <c r="F337" s="20"/>
      <c r="G337" s="20"/>
      <c r="H337" s="20"/>
      <c r="I337" s="20"/>
    </row>
    <row r="338" spans="1:9" x14ac:dyDescent="0.3">
      <c r="A338" s="27">
        <v>90203</v>
      </c>
      <c r="B338" s="28" t="s">
        <v>114</v>
      </c>
      <c r="C338" s="28" t="s">
        <v>435</v>
      </c>
      <c r="D338" s="28" t="s">
        <v>503</v>
      </c>
      <c r="E338" s="17">
        <f t="shared" si="5"/>
        <v>0</v>
      </c>
      <c r="F338" s="20"/>
      <c r="G338" s="20"/>
      <c r="H338" s="20"/>
      <c r="I338" s="20"/>
    </row>
    <row r="339" spans="1:9" x14ac:dyDescent="0.3">
      <c r="A339" s="27">
        <v>60203</v>
      </c>
      <c r="B339" s="28" t="s">
        <v>158</v>
      </c>
      <c r="C339" s="28" t="s">
        <v>350</v>
      </c>
      <c r="D339" s="28" t="s">
        <v>504</v>
      </c>
      <c r="E339" s="17">
        <f t="shared" si="5"/>
        <v>0</v>
      </c>
      <c r="F339" s="20"/>
      <c r="G339" s="20"/>
      <c r="H339" s="20"/>
      <c r="I339" s="20"/>
    </row>
    <row r="340" spans="1:9" x14ac:dyDescent="0.3">
      <c r="A340" s="27">
        <v>70405</v>
      </c>
      <c r="B340" s="28" t="s">
        <v>268</v>
      </c>
      <c r="C340" s="28" t="s">
        <v>328</v>
      </c>
      <c r="D340" s="28" t="s">
        <v>505</v>
      </c>
      <c r="E340" s="17">
        <f t="shared" si="5"/>
        <v>0</v>
      </c>
      <c r="F340" s="20"/>
      <c r="G340" s="20"/>
      <c r="H340" s="20"/>
      <c r="I340" s="20"/>
    </row>
    <row r="341" spans="1:9" x14ac:dyDescent="0.3">
      <c r="A341" s="27">
        <v>60702</v>
      </c>
      <c r="B341" s="28" t="s">
        <v>158</v>
      </c>
      <c r="C341" s="28" t="s">
        <v>353</v>
      </c>
      <c r="D341" s="28" t="s">
        <v>444</v>
      </c>
      <c r="E341" s="17">
        <f t="shared" si="5"/>
        <v>0</v>
      </c>
      <c r="F341" s="20"/>
      <c r="G341" s="20"/>
      <c r="H341" s="20"/>
      <c r="I341" s="20"/>
    </row>
    <row r="342" spans="1:9" x14ac:dyDescent="0.3">
      <c r="A342" s="27">
        <v>130305</v>
      </c>
      <c r="B342" s="28" t="s">
        <v>102</v>
      </c>
      <c r="C342" s="28" t="s">
        <v>222</v>
      </c>
      <c r="D342" s="28" t="s">
        <v>506</v>
      </c>
      <c r="E342" s="17">
        <f t="shared" si="5"/>
        <v>0</v>
      </c>
      <c r="F342" s="20"/>
      <c r="G342" s="20"/>
      <c r="H342" s="20"/>
      <c r="I342" s="20"/>
    </row>
    <row r="343" spans="1:9" x14ac:dyDescent="0.3">
      <c r="A343" s="27">
        <v>130306</v>
      </c>
      <c r="B343" s="28" t="s">
        <v>102</v>
      </c>
      <c r="C343" s="28" t="s">
        <v>222</v>
      </c>
      <c r="D343" s="28" t="s">
        <v>507</v>
      </c>
      <c r="E343" s="17">
        <f t="shared" si="5"/>
        <v>0</v>
      </c>
      <c r="F343" s="20"/>
      <c r="G343" s="20"/>
      <c r="H343" s="20"/>
      <c r="I343" s="20"/>
    </row>
    <row r="344" spans="1:9" x14ac:dyDescent="0.3">
      <c r="A344" s="27">
        <v>30105</v>
      </c>
      <c r="B344" s="28" t="s">
        <v>144</v>
      </c>
      <c r="C344" s="28" t="s">
        <v>144</v>
      </c>
      <c r="D344" s="28" t="s">
        <v>508</v>
      </c>
      <c r="E344" s="17">
        <f t="shared" si="5"/>
        <v>0</v>
      </c>
      <c r="F344" s="20"/>
      <c r="G344" s="20"/>
      <c r="H344" s="20"/>
      <c r="I344" s="20"/>
    </row>
    <row r="345" spans="1:9" x14ac:dyDescent="0.3">
      <c r="A345" s="27">
        <v>10208</v>
      </c>
      <c r="B345" s="28" t="s">
        <v>163</v>
      </c>
      <c r="C345" s="28" t="s">
        <v>164</v>
      </c>
      <c r="D345" s="28" t="s">
        <v>509</v>
      </c>
      <c r="E345" s="17">
        <f t="shared" si="5"/>
        <v>0</v>
      </c>
      <c r="F345" s="20"/>
      <c r="G345" s="20"/>
      <c r="H345" s="20"/>
      <c r="I345" s="20"/>
    </row>
    <row r="346" spans="1:9" x14ac:dyDescent="0.3">
      <c r="A346" s="27">
        <v>20603</v>
      </c>
      <c r="B346" s="28" t="s">
        <v>212</v>
      </c>
      <c r="C346" s="28" t="s">
        <v>213</v>
      </c>
      <c r="D346" s="28" t="s">
        <v>212</v>
      </c>
      <c r="E346" s="17">
        <f t="shared" si="5"/>
        <v>0</v>
      </c>
      <c r="F346" s="20"/>
      <c r="G346" s="20"/>
      <c r="H346" s="20"/>
      <c r="I346" s="20"/>
    </row>
    <row r="347" spans="1:9" x14ac:dyDescent="0.3">
      <c r="A347" s="27">
        <v>30302</v>
      </c>
      <c r="B347" s="28" t="s">
        <v>144</v>
      </c>
      <c r="C347" s="28" t="s">
        <v>424</v>
      </c>
      <c r="D347" s="28" t="s">
        <v>510</v>
      </c>
      <c r="E347" s="17">
        <f t="shared" si="5"/>
        <v>0</v>
      </c>
      <c r="F347" s="20"/>
      <c r="G347" s="20"/>
      <c r="H347" s="20"/>
      <c r="I347" s="20"/>
    </row>
    <row r="348" spans="1:9" x14ac:dyDescent="0.3">
      <c r="A348" s="27">
        <v>40303</v>
      </c>
      <c r="B348" s="28" t="s">
        <v>154</v>
      </c>
      <c r="C348" s="28" t="s">
        <v>253</v>
      </c>
      <c r="D348" s="28" t="s">
        <v>511</v>
      </c>
      <c r="E348" s="17">
        <f t="shared" si="5"/>
        <v>0</v>
      </c>
      <c r="F348" s="20"/>
      <c r="G348" s="20"/>
      <c r="H348" s="20"/>
      <c r="I348" s="20"/>
    </row>
    <row r="349" spans="1:9" x14ac:dyDescent="0.3">
      <c r="A349" s="27">
        <v>70404</v>
      </c>
      <c r="B349" s="28" t="s">
        <v>268</v>
      </c>
      <c r="C349" s="28" t="s">
        <v>328</v>
      </c>
      <c r="D349" s="28" t="s">
        <v>389</v>
      </c>
      <c r="E349" s="17">
        <f t="shared" si="5"/>
        <v>0</v>
      </c>
      <c r="F349" s="20"/>
      <c r="G349" s="20"/>
      <c r="H349" s="20"/>
      <c r="I349" s="20"/>
    </row>
    <row r="350" spans="1:9" x14ac:dyDescent="0.3">
      <c r="A350" s="27">
        <v>90802</v>
      </c>
      <c r="B350" s="28" t="s">
        <v>114</v>
      </c>
      <c r="C350" s="28" t="s">
        <v>118</v>
      </c>
      <c r="D350" s="28" t="s">
        <v>512</v>
      </c>
      <c r="E350" s="17">
        <f t="shared" si="5"/>
        <v>0</v>
      </c>
      <c r="F350" s="20"/>
      <c r="G350" s="20"/>
      <c r="H350" s="20"/>
      <c r="I350" s="20"/>
    </row>
    <row r="351" spans="1:9" x14ac:dyDescent="0.3">
      <c r="A351" s="27">
        <v>30115</v>
      </c>
      <c r="B351" s="28" t="s">
        <v>144</v>
      </c>
      <c r="C351" s="28" t="s">
        <v>144</v>
      </c>
      <c r="D351" s="28" t="s">
        <v>513</v>
      </c>
      <c r="E351" s="17">
        <f t="shared" si="5"/>
        <v>0</v>
      </c>
      <c r="F351" s="20"/>
      <c r="G351" s="20"/>
      <c r="H351" s="20"/>
      <c r="I351" s="20"/>
    </row>
    <row r="352" spans="1:9" x14ac:dyDescent="0.3">
      <c r="A352" s="27">
        <v>30502</v>
      </c>
      <c r="B352" s="28" t="s">
        <v>144</v>
      </c>
      <c r="C352" s="28" t="s">
        <v>410</v>
      </c>
      <c r="D352" s="28" t="s">
        <v>514</v>
      </c>
      <c r="E352" s="17">
        <f t="shared" si="5"/>
        <v>0</v>
      </c>
      <c r="F352" s="20"/>
      <c r="G352" s="20"/>
      <c r="H352" s="20"/>
      <c r="I352" s="20"/>
    </row>
    <row r="353" spans="1:9" x14ac:dyDescent="0.3">
      <c r="A353" s="27">
        <v>50314</v>
      </c>
      <c r="B353" s="28" t="s">
        <v>151</v>
      </c>
      <c r="C353" s="28" t="s">
        <v>181</v>
      </c>
      <c r="D353" s="28" t="s">
        <v>515</v>
      </c>
      <c r="E353" s="17">
        <f t="shared" si="5"/>
        <v>0</v>
      </c>
      <c r="F353" s="20"/>
      <c r="G353" s="20"/>
      <c r="H353" s="20"/>
      <c r="I353" s="20"/>
    </row>
    <row r="354" spans="1:9" x14ac:dyDescent="0.3">
      <c r="A354" s="27">
        <v>41403</v>
      </c>
      <c r="B354" s="28" t="s">
        <v>154</v>
      </c>
      <c r="C354" s="28" t="s">
        <v>373</v>
      </c>
      <c r="D354" s="28" t="s">
        <v>516</v>
      </c>
      <c r="E354" s="17">
        <f t="shared" si="5"/>
        <v>0</v>
      </c>
      <c r="F354" s="20"/>
      <c r="G354" s="20"/>
      <c r="H354" s="20"/>
      <c r="I354" s="20"/>
    </row>
    <row r="355" spans="1:9" x14ac:dyDescent="0.3">
      <c r="A355" s="27">
        <v>40611</v>
      </c>
      <c r="B355" s="28" t="s">
        <v>154</v>
      </c>
      <c r="C355" s="28" t="s">
        <v>171</v>
      </c>
      <c r="D355" s="28" t="s">
        <v>517</v>
      </c>
      <c r="E355" s="17">
        <f t="shared" si="5"/>
        <v>0</v>
      </c>
      <c r="F355" s="20"/>
      <c r="G355" s="20"/>
      <c r="H355" s="20"/>
      <c r="I355" s="20"/>
    </row>
    <row r="356" spans="1:9" x14ac:dyDescent="0.3">
      <c r="A356" s="27">
        <v>40612</v>
      </c>
      <c r="B356" s="28" t="s">
        <v>154</v>
      </c>
      <c r="C356" s="28" t="s">
        <v>171</v>
      </c>
      <c r="D356" s="28" t="s">
        <v>518</v>
      </c>
      <c r="E356" s="17">
        <f t="shared" si="5"/>
        <v>0</v>
      </c>
      <c r="F356" s="20"/>
      <c r="G356" s="20"/>
      <c r="H356" s="20"/>
      <c r="I356" s="20"/>
    </row>
    <row r="357" spans="1:9" ht="24" x14ac:dyDescent="0.3">
      <c r="A357" s="27">
        <v>120313</v>
      </c>
      <c r="B357" s="28" t="s">
        <v>191</v>
      </c>
      <c r="C357" s="28" t="s">
        <v>380</v>
      </c>
      <c r="D357" s="28" t="s">
        <v>519</v>
      </c>
      <c r="E357" s="17">
        <f t="shared" si="5"/>
        <v>0</v>
      </c>
      <c r="F357" s="20"/>
      <c r="G357" s="20"/>
      <c r="H357" s="20"/>
      <c r="I357" s="20"/>
    </row>
    <row r="358" spans="1:9" ht="24" x14ac:dyDescent="0.3">
      <c r="A358" s="27">
        <v>120315</v>
      </c>
      <c r="B358" s="28" t="s">
        <v>191</v>
      </c>
      <c r="C358" s="28" t="s">
        <v>380</v>
      </c>
      <c r="D358" s="28" t="s">
        <v>520</v>
      </c>
      <c r="E358" s="17">
        <f t="shared" si="5"/>
        <v>0</v>
      </c>
      <c r="F358" s="20"/>
      <c r="G358" s="20"/>
      <c r="H358" s="20"/>
      <c r="I358" s="20"/>
    </row>
    <row r="359" spans="1:9" x14ac:dyDescent="0.3">
      <c r="A359" s="27">
        <v>41007</v>
      </c>
      <c r="B359" s="28" t="s">
        <v>154</v>
      </c>
      <c r="C359" s="28" t="s">
        <v>339</v>
      </c>
      <c r="D359" s="28" t="s">
        <v>521</v>
      </c>
      <c r="E359" s="17">
        <f t="shared" si="5"/>
        <v>0</v>
      </c>
      <c r="F359" s="20"/>
      <c r="G359" s="20"/>
      <c r="H359" s="20"/>
      <c r="I359" s="20"/>
    </row>
    <row r="360" spans="1:9" x14ac:dyDescent="0.3">
      <c r="A360" s="27">
        <v>40702</v>
      </c>
      <c r="B360" s="28" t="s">
        <v>154</v>
      </c>
      <c r="C360" s="28" t="s">
        <v>286</v>
      </c>
      <c r="D360" s="28" t="s">
        <v>522</v>
      </c>
      <c r="E360" s="17">
        <f t="shared" si="5"/>
        <v>0</v>
      </c>
      <c r="F360" s="20"/>
      <c r="G360" s="20"/>
      <c r="H360" s="20"/>
      <c r="I360" s="20"/>
    </row>
    <row r="361" spans="1:9" x14ac:dyDescent="0.3">
      <c r="A361" s="27">
        <v>90903</v>
      </c>
      <c r="B361" s="28" t="s">
        <v>114</v>
      </c>
      <c r="C361" s="28" t="s">
        <v>181</v>
      </c>
      <c r="D361" s="28" t="s">
        <v>523</v>
      </c>
      <c r="E361" s="17">
        <f t="shared" si="5"/>
        <v>0</v>
      </c>
      <c r="F361" s="20"/>
      <c r="G361" s="20"/>
      <c r="H361" s="20"/>
      <c r="I361" s="20"/>
    </row>
    <row r="362" spans="1:9" x14ac:dyDescent="0.3">
      <c r="A362" s="27">
        <v>90307</v>
      </c>
      <c r="B362" s="28" t="s">
        <v>114</v>
      </c>
      <c r="C362" s="28" t="s">
        <v>284</v>
      </c>
      <c r="D362" s="28" t="s">
        <v>524</v>
      </c>
      <c r="E362" s="17">
        <f t="shared" si="5"/>
        <v>0</v>
      </c>
      <c r="F362" s="20"/>
      <c r="G362" s="20"/>
      <c r="H362" s="20"/>
      <c r="I362" s="20"/>
    </row>
    <row r="363" spans="1:9" ht="24" x14ac:dyDescent="0.3">
      <c r="A363" s="27">
        <v>120505</v>
      </c>
      <c r="B363" s="28" t="s">
        <v>191</v>
      </c>
      <c r="C363" s="28" t="s">
        <v>447</v>
      </c>
      <c r="D363" s="28" t="s">
        <v>525</v>
      </c>
      <c r="E363" s="17">
        <f t="shared" si="5"/>
        <v>0</v>
      </c>
      <c r="F363" s="20"/>
      <c r="G363" s="20"/>
      <c r="H363" s="20"/>
      <c r="I363" s="20"/>
    </row>
    <row r="364" spans="1:9" x14ac:dyDescent="0.3">
      <c r="A364" s="27">
        <v>70704</v>
      </c>
      <c r="B364" s="28" t="s">
        <v>268</v>
      </c>
      <c r="C364" s="28" t="s">
        <v>453</v>
      </c>
      <c r="D364" s="28" t="s">
        <v>526</v>
      </c>
      <c r="E364" s="17">
        <f t="shared" si="5"/>
        <v>0</v>
      </c>
      <c r="F364" s="20"/>
      <c r="G364" s="20"/>
      <c r="H364" s="20"/>
      <c r="I364" s="20"/>
    </row>
    <row r="365" spans="1:9" x14ac:dyDescent="0.3">
      <c r="A365" s="27">
        <v>40513</v>
      </c>
      <c r="B365" s="28" t="s">
        <v>154</v>
      </c>
      <c r="C365" s="28" t="s">
        <v>236</v>
      </c>
      <c r="D365" s="28" t="s">
        <v>527</v>
      </c>
      <c r="E365" s="17">
        <f t="shared" si="5"/>
        <v>0</v>
      </c>
      <c r="F365" s="20"/>
      <c r="G365" s="20"/>
      <c r="H365" s="20"/>
      <c r="I365" s="20"/>
    </row>
    <row r="366" spans="1:9" x14ac:dyDescent="0.3">
      <c r="A366" s="27">
        <v>70705</v>
      </c>
      <c r="B366" s="28" t="s">
        <v>268</v>
      </c>
      <c r="C366" s="28" t="s">
        <v>453</v>
      </c>
      <c r="D366" s="28" t="s">
        <v>528</v>
      </c>
      <c r="E366" s="17">
        <f t="shared" si="5"/>
        <v>0</v>
      </c>
      <c r="F366" s="20"/>
      <c r="G366" s="20"/>
      <c r="H366" s="20"/>
      <c r="I366" s="20"/>
    </row>
    <row r="367" spans="1:9" x14ac:dyDescent="0.3">
      <c r="A367" s="27">
        <v>91203</v>
      </c>
      <c r="B367" s="28" t="s">
        <v>114</v>
      </c>
      <c r="C367" s="28" t="s">
        <v>242</v>
      </c>
      <c r="D367" s="28" t="s">
        <v>528</v>
      </c>
      <c r="E367" s="17">
        <f t="shared" si="5"/>
        <v>0</v>
      </c>
      <c r="F367" s="20"/>
      <c r="G367" s="20"/>
      <c r="H367" s="20"/>
      <c r="I367" s="20"/>
    </row>
    <row r="368" spans="1:9" x14ac:dyDescent="0.3">
      <c r="A368" s="27">
        <v>130307</v>
      </c>
      <c r="B368" s="28" t="s">
        <v>102</v>
      </c>
      <c r="C368" s="28" t="s">
        <v>222</v>
      </c>
      <c r="D368" s="28" t="s">
        <v>528</v>
      </c>
      <c r="E368" s="17">
        <f t="shared" si="5"/>
        <v>0</v>
      </c>
      <c r="F368" s="20"/>
      <c r="G368" s="20"/>
      <c r="H368" s="20"/>
      <c r="I368" s="20"/>
    </row>
    <row r="369" spans="1:9" x14ac:dyDescent="0.3">
      <c r="A369" s="27">
        <v>60303</v>
      </c>
      <c r="B369" s="28" t="s">
        <v>158</v>
      </c>
      <c r="C369" s="28" t="s">
        <v>406</v>
      </c>
      <c r="D369" s="28" t="s">
        <v>529</v>
      </c>
      <c r="E369" s="17">
        <f t="shared" si="5"/>
        <v>0</v>
      </c>
      <c r="F369" s="20"/>
      <c r="G369" s="20"/>
      <c r="H369" s="20"/>
      <c r="I369" s="20"/>
    </row>
    <row r="370" spans="1:9" x14ac:dyDescent="0.3">
      <c r="A370" s="27">
        <v>70602</v>
      </c>
      <c r="B370" s="28" t="s">
        <v>268</v>
      </c>
      <c r="C370" s="28" t="s">
        <v>248</v>
      </c>
      <c r="D370" s="28" t="s">
        <v>530</v>
      </c>
      <c r="E370" s="17">
        <f t="shared" si="5"/>
        <v>0</v>
      </c>
      <c r="F370" s="20"/>
      <c r="G370" s="20"/>
      <c r="H370" s="20"/>
      <c r="I370" s="20"/>
    </row>
    <row r="371" spans="1:9" x14ac:dyDescent="0.3">
      <c r="A371" s="27">
        <v>20403</v>
      </c>
      <c r="B371" s="28" t="s">
        <v>212</v>
      </c>
      <c r="C371" s="28" t="s">
        <v>249</v>
      </c>
      <c r="D371" s="28" t="s">
        <v>531</v>
      </c>
      <c r="E371" s="17">
        <f t="shared" si="5"/>
        <v>0</v>
      </c>
      <c r="F371" s="20"/>
      <c r="G371" s="20"/>
      <c r="H371" s="20"/>
      <c r="I371" s="20"/>
    </row>
    <row r="372" spans="1:9" x14ac:dyDescent="0.3">
      <c r="A372" s="27">
        <v>60302</v>
      </c>
      <c r="B372" s="28" t="s">
        <v>158</v>
      </c>
      <c r="C372" s="28" t="s">
        <v>406</v>
      </c>
      <c r="D372" s="28" t="s">
        <v>532</v>
      </c>
      <c r="E372" s="17">
        <f t="shared" si="5"/>
        <v>0</v>
      </c>
      <c r="F372" s="20"/>
      <c r="G372" s="20"/>
      <c r="H372" s="20"/>
      <c r="I372" s="20"/>
    </row>
    <row r="373" spans="1:9" x14ac:dyDescent="0.3">
      <c r="A373" s="27">
        <v>70204</v>
      </c>
      <c r="B373" s="28" t="s">
        <v>268</v>
      </c>
      <c r="C373" s="28" t="s">
        <v>348</v>
      </c>
      <c r="D373" s="28" t="s">
        <v>533</v>
      </c>
      <c r="E373" s="17">
        <f t="shared" si="5"/>
        <v>0</v>
      </c>
      <c r="F373" s="20"/>
      <c r="G373" s="20"/>
      <c r="H373" s="20"/>
      <c r="I373" s="20"/>
    </row>
    <row r="374" spans="1:9" x14ac:dyDescent="0.3">
      <c r="A374" s="27">
        <v>60304</v>
      </c>
      <c r="B374" s="28" t="s">
        <v>158</v>
      </c>
      <c r="C374" s="28" t="s">
        <v>406</v>
      </c>
      <c r="D374" s="28" t="s">
        <v>534</v>
      </c>
      <c r="E374" s="17">
        <f t="shared" si="5"/>
        <v>0</v>
      </c>
      <c r="F374" s="20"/>
      <c r="G374" s="20"/>
      <c r="H374" s="20"/>
      <c r="I374" s="20"/>
    </row>
    <row r="375" spans="1:9" x14ac:dyDescent="0.3">
      <c r="A375" s="27">
        <v>70406</v>
      </c>
      <c r="B375" s="28" t="s">
        <v>268</v>
      </c>
      <c r="C375" s="28" t="s">
        <v>328</v>
      </c>
      <c r="D375" s="28" t="s">
        <v>534</v>
      </c>
      <c r="E375" s="17">
        <f t="shared" ref="E375:E438" si="6">+MAX(F375:FK375)</f>
        <v>0</v>
      </c>
      <c r="F375" s="20"/>
      <c r="G375" s="20"/>
      <c r="H375" s="20"/>
      <c r="I375" s="20"/>
    </row>
    <row r="376" spans="1:9" x14ac:dyDescent="0.3">
      <c r="A376" s="27">
        <v>70205</v>
      </c>
      <c r="B376" s="28" t="s">
        <v>268</v>
      </c>
      <c r="C376" s="28" t="s">
        <v>348</v>
      </c>
      <c r="D376" s="28" t="s">
        <v>535</v>
      </c>
      <c r="E376" s="17">
        <f t="shared" si="6"/>
        <v>0</v>
      </c>
      <c r="F376" s="20"/>
      <c r="G376" s="20"/>
      <c r="H376" s="20"/>
      <c r="I376" s="20"/>
    </row>
    <row r="377" spans="1:9" x14ac:dyDescent="0.3">
      <c r="A377" s="27">
        <v>90204</v>
      </c>
      <c r="B377" s="28" t="s">
        <v>114</v>
      </c>
      <c r="C377" s="28" t="s">
        <v>435</v>
      </c>
      <c r="D377" s="28" t="s">
        <v>536</v>
      </c>
      <c r="E377" s="17">
        <f t="shared" si="6"/>
        <v>0</v>
      </c>
      <c r="F377" s="20"/>
      <c r="G377" s="20"/>
      <c r="H377" s="20"/>
      <c r="I377" s="20"/>
    </row>
    <row r="378" spans="1:9" x14ac:dyDescent="0.3">
      <c r="A378" s="27">
        <v>20502</v>
      </c>
      <c r="B378" s="28" t="s">
        <v>212</v>
      </c>
      <c r="C378" s="28" t="s">
        <v>357</v>
      </c>
      <c r="D378" s="28" t="s">
        <v>537</v>
      </c>
      <c r="E378" s="17">
        <f t="shared" si="6"/>
        <v>0</v>
      </c>
      <c r="F378" s="20"/>
      <c r="G378" s="20"/>
      <c r="H378" s="20"/>
      <c r="I378" s="20"/>
    </row>
    <row r="379" spans="1:9" x14ac:dyDescent="0.3">
      <c r="A379" s="27">
        <v>70706</v>
      </c>
      <c r="B379" s="28" t="s">
        <v>268</v>
      </c>
      <c r="C379" s="28" t="s">
        <v>453</v>
      </c>
      <c r="D379" s="28" t="s">
        <v>538</v>
      </c>
      <c r="E379" s="17">
        <f t="shared" si="6"/>
        <v>0</v>
      </c>
      <c r="F379" s="20"/>
      <c r="G379" s="20"/>
      <c r="H379" s="20"/>
      <c r="I379" s="20"/>
    </row>
    <row r="380" spans="1:9" x14ac:dyDescent="0.3">
      <c r="A380" s="27">
        <v>20102</v>
      </c>
      <c r="B380" s="28" t="s">
        <v>212</v>
      </c>
      <c r="C380" s="28" t="s">
        <v>219</v>
      </c>
      <c r="D380" s="28" t="s">
        <v>539</v>
      </c>
      <c r="E380" s="17">
        <f t="shared" si="6"/>
        <v>0</v>
      </c>
      <c r="F380" s="20"/>
      <c r="G380" s="20"/>
      <c r="H380" s="20"/>
      <c r="I380" s="20"/>
    </row>
    <row r="381" spans="1:9" x14ac:dyDescent="0.3">
      <c r="A381" s="27">
        <v>41304</v>
      </c>
      <c r="B381" s="28" t="s">
        <v>154</v>
      </c>
      <c r="C381" s="28" t="s">
        <v>441</v>
      </c>
      <c r="D381" s="28" t="s">
        <v>539</v>
      </c>
      <c r="E381" s="17">
        <f t="shared" si="6"/>
        <v>0</v>
      </c>
      <c r="F381" s="20"/>
      <c r="G381" s="20"/>
      <c r="H381" s="20"/>
      <c r="I381" s="20"/>
    </row>
    <row r="382" spans="1:9" x14ac:dyDescent="0.3">
      <c r="A382" s="27">
        <v>90904</v>
      </c>
      <c r="B382" s="28" t="s">
        <v>114</v>
      </c>
      <c r="C382" s="28" t="s">
        <v>181</v>
      </c>
      <c r="D382" s="28" t="s">
        <v>540</v>
      </c>
      <c r="E382" s="17">
        <f t="shared" si="6"/>
        <v>0</v>
      </c>
      <c r="F382" s="20"/>
      <c r="G382" s="20"/>
      <c r="H382" s="20"/>
      <c r="I382" s="20"/>
    </row>
    <row r="383" spans="1:9" x14ac:dyDescent="0.3">
      <c r="A383" s="27">
        <v>70102</v>
      </c>
      <c r="B383" s="28" t="s">
        <v>268</v>
      </c>
      <c r="C383" s="28" t="s">
        <v>400</v>
      </c>
      <c r="D383" s="28" t="s">
        <v>541</v>
      </c>
      <c r="E383" s="17">
        <f t="shared" si="6"/>
        <v>0</v>
      </c>
      <c r="F383" s="20"/>
      <c r="G383" s="20"/>
      <c r="H383" s="20"/>
      <c r="I383" s="20"/>
    </row>
    <row r="384" spans="1:9" x14ac:dyDescent="0.3">
      <c r="A384" s="27">
        <v>130902</v>
      </c>
      <c r="B384" s="28" t="s">
        <v>102</v>
      </c>
      <c r="C384" s="28" t="s">
        <v>322</v>
      </c>
      <c r="D384" s="28" t="s">
        <v>542</v>
      </c>
      <c r="E384" s="17">
        <f t="shared" si="6"/>
        <v>0</v>
      </c>
      <c r="F384" s="20"/>
      <c r="G384" s="20"/>
      <c r="H384" s="20"/>
      <c r="I384" s="20"/>
    </row>
    <row r="385" spans="1:9" x14ac:dyDescent="0.3">
      <c r="A385" s="27">
        <v>30203</v>
      </c>
      <c r="B385" s="28" t="s">
        <v>144</v>
      </c>
      <c r="C385" s="28" t="s">
        <v>414</v>
      </c>
      <c r="D385" s="28" t="s">
        <v>543</v>
      </c>
      <c r="E385" s="17">
        <f t="shared" si="6"/>
        <v>0</v>
      </c>
      <c r="F385" s="20"/>
      <c r="G385" s="20"/>
      <c r="H385" s="20"/>
      <c r="I385" s="20"/>
    </row>
    <row r="386" spans="1:9" x14ac:dyDescent="0.3">
      <c r="A386" s="27">
        <v>30303</v>
      </c>
      <c r="B386" s="28" t="s">
        <v>144</v>
      </c>
      <c r="C386" s="28" t="s">
        <v>424</v>
      </c>
      <c r="D386" s="28" t="s">
        <v>544</v>
      </c>
      <c r="E386" s="17">
        <f t="shared" si="6"/>
        <v>0</v>
      </c>
      <c r="F386" s="20"/>
      <c r="G386" s="20"/>
      <c r="H386" s="20"/>
      <c r="I386" s="20"/>
    </row>
    <row r="387" spans="1:9" x14ac:dyDescent="0.3">
      <c r="A387" s="27">
        <v>70302</v>
      </c>
      <c r="B387" s="28" t="s">
        <v>268</v>
      </c>
      <c r="C387" s="28" t="s">
        <v>268</v>
      </c>
      <c r="D387" s="28" t="s">
        <v>544</v>
      </c>
      <c r="E387" s="17">
        <f t="shared" si="6"/>
        <v>0</v>
      </c>
      <c r="F387" s="20"/>
      <c r="G387" s="20"/>
      <c r="H387" s="20"/>
      <c r="I387" s="20"/>
    </row>
    <row r="388" spans="1:9" x14ac:dyDescent="0.3">
      <c r="A388" s="27">
        <v>70109</v>
      </c>
      <c r="B388" s="28" t="s">
        <v>268</v>
      </c>
      <c r="C388" s="28" t="s">
        <v>400</v>
      </c>
      <c r="D388" s="28" t="s">
        <v>545</v>
      </c>
      <c r="E388" s="17">
        <f t="shared" si="6"/>
        <v>0</v>
      </c>
      <c r="F388" s="20"/>
      <c r="G388" s="20"/>
      <c r="H388" s="20"/>
      <c r="I388" s="20"/>
    </row>
    <row r="389" spans="1:9" x14ac:dyDescent="0.3">
      <c r="A389" s="27">
        <v>20108</v>
      </c>
      <c r="B389" s="28" t="s">
        <v>212</v>
      </c>
      <c r="C389" s="28" t="s">
        <v>219</v>
      </c>
      <c r="D389" s="28" t="s">
        <v>546</v>
      </c>
      <c r="E389" s="17">
        <f t="shared" si="6"/>
        <v>0</v>
      </c>
      <c r="F389" s="20"/>
      <c r="G389" s="20"/>
      <c r="H389" s="20"/>
      <c r="I389" s="20"/>
    </row>
    <row r="390" spans="1:9" x14ac:dyDescent="0.3">
      <c r="A390" s="27">
        <v>90407</v>
      </c>
      <c r="B390" s="28" t="s">
        <v>114</v>
      </c>
      <c r="C390" s="28" t="s">
        <v>238</v>
      </c>
      <c r="D390" s="28" t="s">
        <v>323</v>
      </c>
      <c r="E390" s="17">
        <f t="shared" si="6"/>
        <v>0</v>
      </c>
      <c r="F390" s="20"/>
      <c r="G390" s="20"/>
      <c r="H390" s="20"/>
      <c r="I390" s="20"/>
    </row>
    <row r="391" spans="1:9" x14ac:dyDescent="0.3">
      <c r="A391" s="27">
        <v>130406</v>
      </c>
      <c r="B391" s="28" t="s">
        <v>102</v>
      </c>
      <c r="C391" s="28" t="s">
        <v>259</v>
      </c>
      <c r="D391" s="28" t="s">
        <v>547</v>
      </c>
      <c r="E391" s="17">
        <f t="shared" si="6"/>
        <v>0</v>
      </c>
      <c r="F391" s="20"/>
      <c r="G391" s="20"/>
      <c r="H391" s="20"/>
      <c r="I391" s="20"/>
    </row>
    <row r="392" spans="1:9" x14ac:dyDescent="0.3">
      <c r="A392" s="27">
        <v>60704</v>
      </c>
      <c r="B392" s="28" t="s">
        <v>158</v>
      </c>
      <c r="C392" s="28" t="s">
        <v>353</v>
      </c>
      <c r="D392" s="28" t="s">
        <v>548</v>
      </c>
      <c r="E392" s="17">
        <f t="shared" si="6"/>
        <v>0</v>
      </c>
      <c r="F392" s="20"/>
      <c r="G392" s="20"/>
      <c r="H392" s="20"/>
      <c r="I392" s="20"/>
    </row>
    <row r="393" spans="1:9" x14ac:dyDescent="0.3">
      <c r="A393" s="27">
        <v>70103</v>
      </c>
      <c r="B393" s="28" t="s">
        <v>268</v>
      </c>
      <c r="C393" s="28" t="s">
        <v>400</v>
      </c>
      <c r="D393" s="28" t="s">
        <v>549</v>
      </c>
      <c r="E393" s="17">
        <f t="shared" si="6"/>
        <v>0</v>
      </c>
      <c r="F393" s="20"/>
      <c r="G393" s="20"/>
      <c r="H393" s="20"/>
      <c r="I393" s="20"/>
    </row>
    <row r="394" spans="1:9" x14ac:dyDescent="0.3">
      <c r="A394" s="27">
        <v>70206</v>
      </c>
      <c r="B394" s="28" t="s">
        <v>268</v>
      </c>
      <c r="C394" s="28" t="s">
        <v>348</v>
      </c>
      <c r="D394" s="28" t="s">
        <v>550</v>
      </c>
      <c r="E394" s="17">
        <f t="shared" si="6"/>
        <v>0</v>
      </c>
      <c r="F394" s="20"/>
      <c r="G394" s="20"/>
      <c r="H394" s="20"/>
      <c r="I394" s="20"/>
    </row>
    <row r="395" spans="1:9" x14ac:dyDescent="0.3">
      <c r="A395" s="27">
        <v>90504</v>
      </c>
      <c r="B395" s="28" t="s">
        <v>114</v>
      </c>
      <c r="C395" s="28" t="s">
        <v>308</v>
      </c>
      <c r="D395" s="28" t="s">
        <v>551</v>
      </c>
      <c r="E395" s="17">
        <f t="shared" si="6"/>
        <v>0</v>
      </c>
      <c r="F395" s="20"/>
      <c r="G395" s="20"/>
      <c r="H395" s="20"/>
      <c r="I395" s="20"/>
    </row>
    <row r="396" spans="1:9" x14ac:dyDescent="0.3">
      <c r="A396" s="27">
        <v>70207</v>
      </c>
      <c r="B396" s="28" t="s">
        <v>268</v>
      </c>
      <c r="C396" s="28" t="s">
        <v>348</v>
      </c>
      <c r="D396" s="28" t="s">
        <v>552</v>
      </c>
      <c r="E396" s="17">
        <f t="shared" si="6"/>
        <v>0</v>
      </c>
      <c r="F396" s="20"/>
      <c r="G396" s="20"/>
      <c r="H396" s="20"/>
      <c r="I396" s="20"/>
    </row>
    <row r="397" spans="1:9" x14ac:dyDescent="0.3">
      <c r="A397" s="27">
        <v>40902</v>
      </c>
      <c r="B397" s="28" t="s">
        <v>154</v>
      </c>
      <c r="C397" s="28" t="s">
        <v>361</v>
      </c>
      <c r="D397" s="28" t="s">
        <v>553</v>
      </c>
      <c r="E397" s="17">
        <f t="shared" si="6"/>
        <v>0</v>
      </c>
      <c r="F397" s="20"/>
      <c r="G397" s="20"/>
      <c r="H397" s="20"/>
      <c r="I397" s="20"/>
    </row>
    <row r="398" spans="1:9" x14ac:dyDescent="0.3">
      <c r="A398" s="27">
        <v>60603</v>
      </c>
      <c r="B398" s="28" t="s">
        <v>158</v>
      </c>
      <c r="C398" s="28" t="s">
        <v>342</v>
      </c>
      <c r="D398" s="28" t="s">
        <v>554</v>
      </c>
      <c r="E398" s="17">
        <f t="shared" si="6"/>
        <v>0</v>
      </c>
      <c r="F398" s="20"/>
      <c r="G398" s="20"/>
      <c r="H398" s="20"/>
      <c r="I398" s="20"/>
    </row>
    <row r="399" spans="1:9" x14ac:dyDescent="0.3">
      <c r="A399" s="27">
        <v>20503</v>
      </c>
      <c r="B399" s="28" t="s">
        <v>212</v>
      </c>
      <c r="C399" s="28" t="s">
        <v>357</v>
      </c>
      <c r="D399" s="28" t="s">
        <v>555</v>
      </c>
      <c r="E399" s="17">
        <f t="shared" si="6"/>
        <v>0</v>
      </c>
      <c r="F399" s="20"/>
      <c r="G399" s="20"/>
      <c r="H399" s="20"/>
      <c r="I399" s="20"/>
    </row>
    <row r="400" spans="1:9" x14ac:dyDescent="0.3">
      <c r="A400" s="27">
        <v>90905</v>
      </c>
      <c r="B400" s="28" t="s">
        <v>114</v>
      </c>
      <c r="C400" s="28" t="s">
        <v>181</v>
      </c>
      <c r="D400" s="28" t="s">
        <v>556</v>
      </c>
      <c r="E400" s="17">
        <f t="shared" si="6"/>
        <v>0</v>
      </c>
      <c r="F400" s="20"/>
      <c r="G400" s="20"/>
      <c r="H400" s="20"/>
      <c r="I400" s="20"/>
    </row>
    <row r="401" spans="1:9" ht="24" x14ac:dyDescent="0.3">
      <c r="A401" s="27">
        <v>120506</v>
      </c>
      <c r="B401" s="28" t="s">
        <v>191</v>
      </c>
      <c r="C401" s="28" t="s">
        <v>447</v>
      </c>
      <c r="D401" s="28" t="s">
        <v>557</v>
      </c>
      <c r="E401" s="17">
        <f t="shared" si="6"/>
        <v>0</v>
      </c>
      <c r="F401" s="20"/>
      <c r="G401" s="20"/>
      <c r="H401" s="20"/>
      <c r="I401" s="20"/>
    </row>
    <row r="402" spans="1:9" x14ac:dyDescent="0.3">
      <c r="A402" s="27">
        <v>60605</v>
      </c>
      <c r="B402" s="28" t="s">
        <v>158</v>
      </c>
      <c r="C402" s="28" t="s">
        <v>342</v>
      </c>
      <c r="D402" s="28" t="s">
        <v>558</v>
      </c>
      <c r="E402" s="17">
        <f t="shared" si="6"/>
        <v>0</v>
      </c>
      <c r="F402" s="20"/>
      <c r="G402" s="20"/>
      <c r="H402" s="20"/>
      <c r="I402" s="20"/>
    </row>
    <row r="403" spans="1:9" x14ac:dyDescent="0.3">
      <c r="A403" s="27">
        <v>70208</v>
      </c>
      <c r="B403" s="28" t="s">
        <v>268</v>
      </c>
      <c r="C403" s="28" t="s">
        <v>348</v>
      </c>
      <c r="D403" s="28" t="s">
        <v>558</v>
      </c>
      <c r="E403" s="17">
        <f t="shared" si="6"/>
        <v>0</v>
      </c>
      <c r="F403" s="20"/>
      <c r="G403" s="20"/>
      <c r="H403" s="20"/>
      <c r="I403" s="20"/>
    </row>
    <row r="404" spans="1:9" ht="24" x14ac:dyDescent="0.3">
      <c r="A404" s="27">
        <v>120510</v>
      </c>
      <c r="B404" s="28" t="s">
        <v>191</v>
      </c>
      <c r="C404" s="28" t="s">
        <v>447</v>
      </c>
      <c r="D404" s="28" t="s">
        <v>559</v>
      </c>
      <c r="E404" s="17">
        <f t="shared" si="6"/>
        <v>0</v>
      </c>
      <c r="F404" s="20"/>
      <c r="G404" s="20"/>
      <c r="H404" s="20"/>
      <c r="I404" s="20"/>
    </row>
    <row r="405" spans="1:9" x14ac:dyDescent="0.3">
      <c r="A405" s="27">
        <v>20504</v>
      </c>
      <c r="B405" s="28" t="s">
        <v>212</v>
      </c>
      <c r="C405" s="28" t="s">
        <v>357</v>
      </c>
      <c r="D405" s="28" t="s">
        <v>560</v>
      </c>
      <c r="E405" s="17">
        <f t="shared" si="6"/>
        <v>0</v>
      </c>
      <c r="F405" s="20"/>
      <c r="G405" s="20"/>
      <c r="H405" s="20"/>
      <c r="I405" s="20"/>
    </row>
    <row r="406" spans="1:9" x14ac:dyDescent="0.3">
      <c r="A406" s="27">
        <v>90303</v>
      </c>
      <c r="B406" s="28" t="s">
        <v>114</v>
      </c>
      <c r="C406" s="28" t="s">
        <v>284</v>
      </c>
      <c r="D406" s="28" t="s">
        <v>561</v>
      </c>
      <c r="E406" s="17">
        <f t="shared" si="6"/>
        <v>0</v>
      </c>
      <c r="F406" s="20"/>
      <c r="G406" s="20"/>
      <c r="H406" s="20"/>
      <c r="I406" s="20"/>
    </row>
    <row r="407" spans="1:9" ht="24" x14ac:dyDescent="0.3">
      <c r="A407" s="27">
        <v>120507</v>
      </c>
      <c r="B407" s="28" t="s">
        <v>191</v>
      </c>
      <c r="C407" s="28" t="s">
        <v>447</v>
      </c>
      <c r="D407" s="28" t="s">
        <v>562</v>
      </c>
      <c r="E407" s="17">
        <f t="shared" si="6"/>
        <v>0</v>
      </c>
      <c r="F407" s="20"/>
      <c r="G407" s="20"/>
      <c r="H407" s="20"/>
      <c r="I407" s="20"/>
    </row>
    <row r="408" spans="1:9" ht="24" x14ac:dyDescent="0.3">
      <c r="A408" s="27">
        <v>120511</v>
      </c>
      <c r="B408" s="28" t="s">
        <v>191</v>
      </c>
      <c r="C408" s="28" t="s">
        <v>447</v>
      </c>
      <c r="D408" s="28" t="s">
        <v>563</v>
      </c>
      <c r="E408" s="17">
        <f t="shared" si="6"/>
        <v>0</v>
      </c>
      <c r="F408" s="20"/>
      <c r="G408" s="20"/>
      <c r="H408" s="20"/>
      <c r="I408" s="20"/>
    </row>
    <row r="409" spans="1:9" x14ac:dyDescent="0.3">
      <c r="A409" s="27">
        <v>40903</v>
      </c>
      <c r="B409" s="28" t="s">
        <v>154</v>
      </c>
      <c r="C409" s="28" t="s">
        <v>361</v>
      </c>
      <c r="D409" s="28" t="s">
        <v>564</v>
      </c>
      <c r="E409" s="17">
        <f t="shared" si="6"/>
        <v>0</v>
      </c>
      <c r="F409" s="20"/>
      <c r="G409" s="20"/>
      <c r="H409" s="20"/>
      <c r="I409" s="20"/>
    </row>
    <row r="410" spans="1:9" x14ac:dyDescent="0.3">
      <c r="A410" s="27">
        <v>20303</v>
      </c>
      <c r="B410" s="28" t="s">
        <v>212</v>
      </c>
      <c r="C410" s="28" t="s">
        <v>245</v>
      </c>
      <c r="D410" s="28" t="s">
        <v>565</v>
      </c>
      <c r="E410" s="17">
        <f t="shared" si="6"/>
        <v>0</v>
      </c>
      <c r="F410" s="20"/>
      <c r="G410" s="20"/>
      <c r="H410" s="20"/>
      <c r="I410" s="20"/>
    </row>
    <row r="411" spans="1:9" x14ac:dyDescent="0.3">
      <c r="A411" s="27">
        <v>90205</v>
      </c>
      <c r="B411" s="28" t="s">
        <v>114</v>
      </c>
      <c r="C411" s="28" t="s">
        <v>435</v>
      </c>
      <c r="D411" s="28" t="s">
        <v>565</v>
      </c>
      <c r="E411" s="17">
        <f t="shared" si="6"/>
        <v>0</v>
      </c>
      <c r="F411" s="20"/>
      <c r="G411" s="20"/>
      <c r="H411" s="20"/>
      <c r="I411" s="20"/>
    </row>
    <row r="412" spans="1:9" x14ac:dyDescent="0.3">
      <c r="A412" s="27">
        <v>90505</v>
      </c>
      <c r="B412" s="28" t="s">
        <v>114</v>
      </c>
      <c r="C412" s="28" t="s">
        <v>308</v>
      </c>
      <c r="D412" s="28" t="s">
        <v>566</v>
      </c>
      <c r="E412" s="17">
        <f t="shared" si="6"/>
        <v>0</v>
      </c>
      <c r="F412" s="20"/>
      <c r="G412" s="20"/>
      <c r="H412" s="20"/>
      <c r="I412" s="20"/>
    </row>
    <row r="413" spans="1:9" x14ac:dyDescent="0.3">
      <c r="A413" s="27">
        <v>40904</v>
      </c>
      <c r="B413" s="28" t="s">
        <v>154</v>
      </c>
      <c r="C413" s="28" t="s">
        <v>361</v>
      </c>
      <c r="D413" s="28" t="s">
        <v>567</v>
      </c>
      <c r="E413" s="17">
        <f t="shared" si="6"/>
        <v>0</v>
      </c>
      <c r="F413" s="20"/>
      <c r="G413" s="20"/>
      <c r="H413" s="20"/>
      <c r="I413" s="20"/>
    </row>
    <row r="414" spans="1:9" ht="24" x14ac:dyDescent="0.3">
      <c r="A414" s="27">
        <v>50201</v>
      </c>
      <c r="B414" s="28" t="s">
        <v>151</v>
      </c>
      <c r="C414" s="28" t="s">
        <v>152</v>
      </c>
      <c r="D414" s="28" t="s">
        <v>568</v>
      </c>
      <c r="E414" s="17">
        <f t="shared" si="6"/>
        <v>0</v>
      </c>
      <c r="F414" s="20"/>
      <c r="G414" s="20"/>
      <c r="H414" s="20"/>
      <c r="I414" s="20"/>
    </row>
    <row r="415" spans="1:9" x14ac:dyDescent="0.3">
      <c r="A415" s="27">
        <v>20204</v>
      </c>
      <c r="B415" s="28" t="s">
        <v>212</v>
      </c>
      <c r="C415" s="28" t="s">
        <v>217</v>
      </c>
      <c r="D415" s="28" t="s">
        <v>569</v>
      </c>
      <c r="E415" s="17">
        <f t="shared" si="6"/>
        <v>0</v>
      </c>
      <c r="F415" s="20"/>
      <c r="G415" s="20"/>
      <c r="H415" s="20"/>
      <c r="I415" s="20"/>
    </row>
    <row r="416" spans="1:9" x14ac:dyDescent="0.3">
      <c r="A416" s="27">
        <v>60703</v>
      </c>
      <c r="B416" s="28" t="s">
        <v>158</v>
      </c>
      <c r="C416" s="28" t="s">
        <v>353</v>
      </c>
      <c r="D416" s="28" t="s">
        <v>570</v>
      </c>
      <c r="E416" s="17">
        <f t="shared" si="6"/>
        <v>0</v>
      </c>
      <c r="F416" s="20"/>
      <c r="G416" s="20"/>
      <c r="H416" s="20"/>
      <c r="I416" s="20"/>
    </row>
    <row r="417" spans="1:9" x14ac:dyDescent="0.3">
      <c r="A417" s="27">
        <v>90506</v>
      </c>
      <c r="B417" s="28" t="s">
        <v>114</v>
      </c>
      <c r="C417" s="28" t="s">
        <v>308</v>
      </c>
      <c r="D417" s="28" t="s">
        <v>570</v>
      </c>
      <c r="E417" s="17">
        <f t="shared" si="6"/>
        <v>0</v>
      </c>
      <c r="F417" s="20"/>
      <c r="G417" s="20"/>
      <c r="H417" s="20"/>
      <c r="I417" s="20"/>
    </row>
    <row r="418" spans="1:9" x14ac:dyDescent="0.3">
      <c r="A418" s="27">
        <v>10204</v>
      </c>
      <c r="B418" s="28" t="s">
        <v>163</v>
      </c>
      <c r="C418" s="28" t="s">
        <v>164</v>
      </c>
      <c r="D418" s="28" t="s">
        <v>571</v>
      </c>
      <c r="E418" s="17">
        <f t="shared" si="6"/>
        <v>0</v>
      </c>
      <c r="F418" s="20"/>
      <c r="G418" s="20"/>
      <c r="H418" s="20"/>
      <c r="I418" s="20"/>
    </row>
    <row r="419" spans="1:9" x14ac:dyDescent="0.3">
      <c r="A419" s="27">
        <v>60406</v>
      </c>
      <c r="B419" s="28" t="s">
        <v>158</v>
      </c>
      <c r="C419" s="28" t="s">
        <v>332</v>
      </c>
      <c r="D419" s="28" t="s">
        <v>572</v>
      </c>
      <c r="E419" s="17">
        <f t="shared" si="6"/>
        <v>0</v>
      </c>
      <c r="F419" s="20"/>
      <c r="G419" s="20"/>
      <c r="H419" s="20"/>
      <c r="I419" s="20"/>
    </row>
    <row r="420" spans="1:9" x14ac:dyDescent="0.3">
      <c r="A420" s="27">
        <v>60204</v>
      </c>
      <c r="B420" s="28" t="s">
        <v>158</v>
      </c>
      <c r="C420" s="28" t="s">
        <v>350</v>
      </c>
      <c r="D420" s="28" t="s">
        <v>573</v>
      </c>
      <c r="E420" s="17">
        <f t="shared" si="6"/>
        <v>0</v>
      </c>
      <c r="F420" s="20"/>
      <c r="G420" s="20"/>
      <c r="H420" s="20"/>
      <c r="I420" s="20"/>
    </row>
    <row r="421" spans="1:9" ht="24" x14ac:dyDescent="0.3">
      <c r="A421" s="27">
        <v>120106</v>
      </c>
      <c r="B421" s="28" t="s">
        <v>191</v>
      </c>
      <c r="C421" s="28" t="s">
        <v>289</v>
      </c>
      <c r="D421" s="28" t="s">
        <v>574</v>
      </c>
      <c r="E421" s="17">
        <f t="shared" si="6"/>
        <v>0</v>
      </c>
      <c r="F421" s="20"/>
      <c r="G421" s="20"/>
      <c r="H421" s="20"/>
      <c r="I421" s="20"/>
    </row>
    <row r="422" spans="1:9" x14ac:dyDescent="0.3">
      <c r="A422" s="27">
        <v>60408</v>
      </c>
      <c r="B422" s="28" t="s">
        <v>158</v>
      </c>
      <c r="C422" s="28" t="s">
        <v>332</v>
      </c>
      <c r="D422" s="28" t="s">
        <v>575</v>
      </c>
      <c r="E422" s="17">
        <f t="shared" si="6"/>
        <v>0</v>
      </c>
      <c r="F422" s="20"/>
      <c r="G422" s="20"/>
      <c r="H422" s="20"/>
      <c r="I422" s="20"/>
    </row>
    <row r="423" spans="1:9" x14ac:dyDescent="0.3">
      <c r="A423" s="27">
        <v>70407</v>
      </c>
      <c r="B423" s="28" t="s">
        <v>268</v>
      </c>
      <c r="C423" s="28" t="s">
        <v>328</v>
      </c>
      <c r="D423" s="28" t="s">
        <v>576</v>
      </c>
      <c r="E423" s="17">
        <f t="shared" si="6"/>
        <v>0</v>
      </c>
      <c r="F423" s="20"/>
      <c r="G423" s="20"/>
      <c r="H423" s="20"/>
      <c r="I423" s="20"/>
    </row>
    <row r="424" spans="1:9" x14ac:dyDescent="0.3">
      <c r="A424" s="27">
        <v>70707</v>
      </c>
      <c r="B424" s="28" t="s">
        <v>268</v>
      </c>
      <c r="C424" s="28" t="s">
        <v>453</v>
      </c>
      <c r="D424" s="28" t="s">
        <v>577</v>
      </c>
      <c r="E424" s="17">
        <f t="shared" si="6"/>
        <v>0</v>
      </c>
      <c r="F424" s="20"/>
      <c r="G424" s="20"/>
      <c r="H424" s="20"/>
      <c r="I424" s="20"/>
    </row>
    <row r="425" spans="1:9" x14ac:dyDescent="0.3">
      <c r="A425" s="27">
        <v>50104</v>
      </c>
      <c r="B425" s="28" t="s">
        <v>151</v>
      </c>
      <c r="C425" s="28" t="s">
        <v>269</v>
      </c>
      <c r="D425" s="28" t="s">
        <v>578</v>
      </c>
      <c r="E425" s="17">
        <f t="shared" si="6"/>
        <v>0</v>
      </c>
      <c r="F425" s="20"/>
      <c r="G425" s="20"/>
      <c r="H425" s="20"/>
      <c r="I425" s="20"/>
    </row>
    <row r="426" spans="1:9" x14ac:dyDescent="0.3">
      <c r="A426" s="27">
        <v>90906</v>
      </c>
      <c r="B426" s="28" t="s">
        <v>114</v>
      </c>
      <c r="C426" s="28" t="s">
        <v>181</v>
      </c>
      <c r="D426" s="28" t="s">
        <v>579</v>
      </c>
      <c r="E426" s="17">
        <f t="shared" si="6"/>
        <v>0</v>
      </c>
      <c r="F426" s="20"/>
      <c r="G426" s="20"/>
      <c r="H426" s="20"/>
      <c r="I426" s="20"/>
    </row>
    <row r="427" spans="1:9" x14ac:dyDescent="0.3">
      <c r="A427" s="27">
        <v>30304</v>
      </c>
      <c r="B427" s="28" t="s">
        <v>144</v>
      </c>
      <c r="C427" s="28" t="s">
        <v>424</v>
      </c>
      <c r="D427" s="28" t="s">
        <v>580</v>
      </c>
      <c r="E427" s="17">
        <f t="shared" si="6"/>
        <v>0</v>
      </c>
      <c r="F427" s="20"/>
      <c r="G427" s="20"/>
      <c r="H427" s="20"/>
      <c r="I427" s="20"/>
    </row>
    <row r="428" spans="1:9" x14ac:dyDescent="0.3">
      <c r="A428" s="27">
        <v>90602</v>
      </c>
      <c r="B428" s="28" t="s">
        <v>114</v>
      </c>
      <c r="C428" s="28" t="s">
        <v>302</v>
      </c>
      <c r="D428" s="28" t="s">
        <v>581</v>
      </c>
      <c r="E428" s="17">
        <f t="shared" si="6"/>
        <v>0</v>
      </c>
      <c r="F428" s="20"/>
      <c r="G428" s="20"/>
      <c r="H428" s="20"/>
      <c r="I428" s="20"/>
    </row>
    <row r="429" spans="1:9" x14ac:dyDescent="0.3">
      <c r="A429" s="27">
        <v>40505</v>
      </c>
      <c r="B429" s="28" t="s">
        <v>154</v>
      </c>
      <c r="C429" s="28" t="s">
        <v>236</v>
      </c>
      <c r="D429" s="28" t="s">
        <v>582</v>
      </c>
      <c r="E429" s="17">
        <f t="shared" si="6"/>
        <v>0</v>
      </c>
      <c r="F429" s="20"/>
      <c r="G429" s="20"/>
      <c r="H429" s="20"/>
      <c r="I429" s="20"/>
    </row>
    <row r="430" spans="1:9" x14ac:dyDescent="0.3">
      <c r="A430" s="27">
        <v>80603</v>
      </c>
      <c r="B430" s="28" t="s">
        <v>99</v>
      </c>
      <c r="C430" s="28" t="s">
        <v>471</v>
      </c>
      <c r="D430" s="28" t="s">
        <v>583</v>
      </c>
      <c r="E430" s="17">
        <f t="shared" si="6"/>
        <v>0</v>
      </c>
      <c r="F430" s="20"/>
      <c r="G430" s="20"/>
      <c r="H430" s="20"/>
      <c r="I430" s="20"/>
    </row>
    <row r="431" spans="1:9" x14ac:dyDescent="0.3">
      <c r="A431" s="27">
        <v>40304</v>
      </c>
      <c r="B431" s="28" t="s">
        <v>154</v>
      </c>
      <c r="C431" s="28" t="s">
        <v>253</v>
      </c>
      <c r="D431" s="28" t="s">
        <v>584</v>
      </c>
      <c r="E431" s="17">
        <f t="shared" si="6"/>
        <v>0</v>
      </c>
      <c r="F431" s="20"/>
      <c r="G431" s="20"/>
      <c r="H431" s="20"/>
      <c r="I431" s="20"/>
    </row>
    <row r="432" spans="1:9" x14ac:dyDescent="0.3">
      <c r="A432" s="27">
        <v>40605</v>
      </c>
      <c r="B432" s="28" t="s">
        <v>154</v>
      </c>
      <c r="C432" s="28" t="s">
        <v>171</v>
      </c>
      <c r="D432" s="28" t="s">
        <v>585</v>
      </c>
      <c r="E432" s="17">
        <f t="shared" si="6"/>
        <v>0</v>
      </c>
      <c r="F432" s="20"/>
      <c r="G432" s="20"/>
      <c r="H432" s="20"/>
      <c r="I432" s="20"/>
    </row>
    <row r="433" spans="1:9" x14ac:dyDescent="0.3">
      <c r="A433" s="27">
        <v>70708</v>
      </c>
      <c r="B433" s="28" t="s">
        <v>268</v>
      </c>
      <c r="C433" s="28" t="s">
        <v>453</v>
      </c>
      <c r="D433" s="28" t="s">
        <v>586</v>
      </c>
      <c r="E433" s="17">
        <f t="shared" si="6"/>
        <v>0</v>
      </c>
      <c r="F433" s="20"/>
      <c r="G433" s="20"/>
      <c r="H433" s="20"/>
      <c r="I433" s="20"/>
    </row>
    <row r="434" spans="1:9" x14ac:dyDescent="0.3">
      <c r="A434" s="27">
        <v>70101</v>
      </c>
      <c r="B434" s="28" t="s">
        <v>268</v>
      </c>
      <c r="C434" s="28" t="s">
        <v>400</v>
      </c>
      <c r="D434" s="28" t="s">
        <v>587</v>
      </c>
      <c r="E434" s="17">
        <f t="shared" si="6"/>
        <v>0</v>
      </c>
      <c r="F434" s="20"/>
      <c r="G434" s="20"/>
      <c r="H434" s="20"/>
      <c r="I434" s="20"/>
    </row>
    <row r="435" spans="1:9" x14ac:dyDescent="0.3">
      <c r="A435" s="27">
        <v>70104</v>
      </c>
      <c r="B435" s="28" t="s">
        <v>268</v>
      </c>
      <c r="C435" s="28" t="s">
        <v>400</v>
      </c>
      <c r="D435" s="28" t="s">
        <v>588</v>
      </c>
      <c r="E435" s="17">
        <f t="shared" si="6"/>
        <v>0</v>
      </c>
      <c r="F435" s="20"/>
      <c r="G435" s="20"/>
      <c r="H435" s="20"/>
      <c r="I435" s="20"/>
    </row>
    <row r="436" spans="1:9" x14ac:dyDescent="0.3">
      <c r="A436" s="27">
        <v>40104</v>
      </c>
      <c r="B436" s="28" t="s">
        <v>154</v>
      </c>
      <c r="C436" s="28" t="s">
        <v>155</v>
      </c>
      <c r="D436" s="28" t="s">
        <v>396</v>
      </c>
      <c r="E436" s="17">
        <f t="shared" si="6"/>
        <v>0</v>
      </c>
      <c r="F436" s="20"/>
      <c r="G436" s="20"/>
      <c r="H436" s="20"/>
      <c r="I436" s="20"/>
    </row>
    <row r="437" spans="1:9" x14ac:dyDescent="0.3">
      <c r="A437" s="27">
        <v>40305</v>
      </c>
      <c r="B437" s="28" t="s">
        <v>154</v>
      </c>
      <c r="C437" s="28" t="s">
        <v>253</v>
      </c>
      <c r="D437" s="28" t="s">
        <v>589</v>
      </c>
      <c r="E437" s="17">
        <f t="shared" si="6"/>
        <v>0</v>
      </c>
      <c r="F437" s="20"/>
      <c r="G437" s="20"/>
      <c r="H437" s="20"/>
      <c r="I437" s="20"/>
    </row>
    <row r="438" spans="1:9" ht="24" x14ac:dyDescent="0.3">
      <c r="A438" s="27">
        <v>120508</v>
      </c>
      <c r="B438" s="28" t="s">
        <v>191</v>
      </c>
      <c r="C438" s="28" t="s">
        <v>447</v>
      </c>
      <c r="D438" s="28" t="s">
        <v>590</v>
      </c>
      <c r="E438" s="17">
        <f t="shared" si="6"/>
        <v>0</v>
      </c>
      <c r="F438" s="20"/>
      <c r="G438" s="20"/>
      <c r="H438" s="20"/>
      <c r="I438" s="20"/>
    </row>
    <row r="439" spans="1:9" x14ac:dyDescent="0.3">
      <c r="A439" s="27">
        <v>130904</v>
      </c>
      <c r="B439" s="28" t="s">
        <v>102</v>
      </c>
      <c r="C439" s="28" t="s">
        <v>322</v>
      </c>
      <c r="D439" s="28" t="s">
        <v>590</v>
      </c>
      <c r="E439" s="17">
        <f t="shared" ref="E439:E502" si="7">+MAX(F439:FK439)</f>
        <v>0</v>
      </c>
      <c r="F439" s="20"/>
      <c r="G439" s="20"/>
      <c r="H439" s="20"/>
      <c r="I439" s="20"/>
    </row>
    <row r="440" spans="1:9" ht="24" x14ac:dyDescent="0.3">
      <c r="A440" s="27">
        <v>120509</v>
      </c>
      <c r="B440" s="28" t="s">
        <v>191</v>
      </c>
      <c r="C440" s="28" t="s">
        <v>447</v>
      </c>
      <c r="D440" s="28" t="s">
        <v>591</v>
      </c>
      <c r="E440" s="17">
        <f t="shared" si="7"/>
        <v>0</v>
      </c>
      <c r="F440" s="20"/>
      <c r="G440" s="20"/>
      <c r="H440" s="20"/>
      <c r="I440" s="20"/>
    </row>
    <row r="441" spans="1:9" x14ac:dyDescent="0.3">
      <c r="A441" s="27">
        <v>20404</v>
      </c>
      <c r="B441" s="28" t="s">
        <v>212</v>
      </c>
      <c r="C441" s="28" t="s">
        <v>249</v>
      </c>
      <c r="D441" s="28" t="s">
        <v>592</v>
      </c>
      <c r="E441" s="17">
        <f t="shared" si="7"/>
        <v>0</v>
      </c>
      <c r="F441" s="20"/>
      <c r="G441" s="20"/>
      <c r="H441" s="20"/>
      <c r="I441" s="20"/>
    </row>
    <row r="442" spans="1:9" ht="24" x14ac:dyDescent="0.3">
      <c r="A442" s="27">
        <v>120803</v>
      </c>
      <c r="B442" s="28" t="s">
        <v>191</v>
      </c>
      <c r="C442" s="28" t="s">
        <v>192</v>
      </c>
      <c r="D442" s="28" t="s">
        <v>593</v>
      </c>
      <c r="E442" s="17">
        <f t="shared" si="7"/>
        <v>0</v>
      </c>
      <c r="F442" s="20"/>
      <c r="G442" s="20"/>
      <c r="H442" s="20"/>
      <c r="I442" s="20"/>
    </row>
    <row r="443" spans="1:9" ht="24" x14ac:dyDescent="0.3">
      <c r="A443" s="27">
        <v>120604</v>
      </c>
      <c r="B443" s="28" t="s">
        <v>191</v>
      </c>
      <c r="C443" s="28" t="s">
        <v>299</v>
      </c>
      <c r="D443" s="28" t="s">
        <v>594</v>
      </c>
      <c r="E443" s="17">
        <f t="shared" si="7"/>
        <v>0</v>
      </c>
      <c r="F443" s="20"/>
      <c r="G443" s="20"/>
      <c r="H443" s="20"/>
      <c r="I443" s="20"/>
    </row>
    <row r="444" spans="1:9" ht="24" x14ac:dyDescent="0.3">
      <c r="A444" s="27">
        <v>120402</v>
      </c>
      <c r="B444" s="28" t="s">
        <v>191</v>
      </c>
      <c r="C444" s="28" t="s">
        <v>493</v>
      </c>
      <c r="D444" s="28" t="s">
        <v>595</v>
      </c>
      <c r="E444" s="17">
        <f t="shared" si="7"/>
        <v>0</v>
      </c>
      <c r="F444" s="20"/>
      <c r="G444" s="20"/>
      <c r="H444" s="20"/>
      <c r="I444" s="20"/>
    </row>
    <row r="445" spans="1:9" ht="24" x14ac:dyDescent="0.3">
      <c r="A445" s="27">
        <v>120201</v>
      </c>
      <c r="B445" s="28" t="s">
        <v>191</v>
      </c>
      <c r="C445" s="28" t="s">
        <v>266</v>
      </c>
      <c r="D445" s="28" t="s">
        <v>596</v>
      </c>
      <c r="E445" s="17">
        <f t="shared" si="7"/>
        <v>0</v>
      </c>
      <c r="F445" s="20"/>
      <c r="G445" s="20"/>
      <c r="H445" s="20"/>
      <c r="I445" s="20"/>
    </row>
    <row r="446" spans="1:9" x14ac:dyDescent="0.3">
      <c r="A446" s="27">
        <v>41201</v>
      </c>
      <c r="B446" s="28" t="s">
        <v>154</v>
      </c>
      <c r="C446" s="28" t="s">
        <v>430</v>
      </c>
      <c r="D446" s="28" t="s">
        <v>597</v>
      </c>
      <c r="E446" s="17">
        <f t="shared" si="7"/>
        <v>0</v>
      </c>
      <c r="F446" s="20"/>
      <c r="G446" s="20"/>
      <c r="H446" s="20"/>
      <c r="I446" s="20"/>
    </row>
    <row r="447" spans="1:9" x14ac:dyDescent="0.3">
      <c r="A447" s="27">
        <v>40802</v>
      </c>
      <c r="B447" s="28" t="s">
        <v>154</v>
      </c>
      <c r="C447" s="28" t="s">
        <v>280</v>
      </c>
      <c r="D447" s="28" t="s">
        <v>598</v>
      </c>
      <c r="E447" s="17">
        <f t="shared" si="7"/>
        <v>0</v>
      </c>
      <c r="F447" s="20"/>
      <c r="G447" s="20"/>
      <c r="H447" s="20"/>
      <c r="I447" s="20"/>
    </row>
    <row r="448" spans="1:9" x14ac:dyDescent="0.3">
      <c r="A448" s="27">
        <v>130710</v>
      </c>
      <c r="B448" s="28" t="s">
        <v>102</v>
      </c>
      <c r="C448" s="28" t="s">
        <v>138</v>
      </c>
      <c r="D448" s="28" t="s">
        <v>599</v>
      </c>
      <c r="E448" s="17">
        <f t="shared" si="7"/>
        <v>0</v>
      </c>
      <c r="F448" s="20"/>
      <c r="G448" s="20"/>
      <c r="H448" s="20"/>
      <c r="I448" s="20"/>
    </row>
    <row r="449" spans="1:14" x14ac:dyDescent="0.3">
      <c r="A449" s="27">
        <v>70711</v>
      </c>
      <c r="B449" s="28" t="s">
        <v>268</v>
      </c>
      <c r="C449" s="28" t="s">
        <v>453</v>
      </c>
      <c r="D449" s="28" t="s">
        <v>600</v>
      </c>
      <c r="E449" s="17">
        <f t="shared" si="7"/>
        <v>0</v>
      </c>
      <c r="F449" s="20"/>
      <c r="G449" s="20"/>
      <c r="H449" s="20"/>
      <c r="I449" s="20"/>
    </row>
    <row r="450" spans="1:14" x14ac:dyDescent="0.3">
      <c r="A450" s="27">
        <v>30404</v>
      </c>
      <c r="B450" s="28" t="s">
        <v>144</v>
      </c>
      <c r="C450" s="28" t="s">
        <v>330</v>
      </c>
      <c r="D450" s="28" t="s">
        <v>601</v>
      </c>
      <c r="E450" s="17">
        <f t="shared" si="7"/>
        <v>0</v>
      </c>
      <c r="F450" s="20"/>
      <c r="G450" s="20"/>
      <c r="H450" s="20"/>
      <c r="I450" s="20"/>
    </row>
    <row r="451" spans="1:14" x14ac:dyDescent="0.3">
      <c r="A451" s="27">
        <v>130711</v>
      </c>
      <c r="B451" s="28" t="s">
        <v>102</v>
      </c>
      <c r="C451" s="28" t="s">
        <v>138</v>
      </c>
      <c r="D451" s="28" t="s">
        <v>437</v>
      </c>
      <c r="E451" s="17">
        <f t="shared" si="7"/>
        <v>0</v>
      </c>
      <c r="F451" s="20"/>
      <c r="G451" s="20"/>
      <c r="H451" s="20"/>
      <c r="I451" s="20"/>
      <c r="N451">
        <v>0</v>
      </c>
    </row>
    <row r="452" spans="1:14" ht="24" x14ac:dyDescent="0.3">
      <c r="A452" s="27">
        <v>120403</v>
      </c>
      <c r="B452" s="28" t="s">
        <v>191</v>
      </c>
      <c r="C452" s="28" t="s">
        <v>493</v>
      </c>
      <c r="D452" s="28" t="s">
        <v>602</v>
      </c>
      <c r="E452" s="17">
        <f t="shared" si="7"/>
        <v>0</v>
      </c>
      <c r="F452" s="20"/>
      <c r="G452" s="20"/>
      <c r="H452" s="20"/>
      <c r="I452" s="20"/>
    </row>
    <row r="453" spans="1:14" x14ac:dyDescent="0.3">
      <c r="A453" s="27">
        <v>50105</v>
      </c>
      <c r="B453" s="28" t="s">
        <v>151</v>
      </c>
      <c r="C453" s="28" t="s">
        <v>269</v>
      </c>
      <c r="D453" s="28" t="s">
        <v>603</v>
      </c>
      <c r="E453" s="17">
        <f t="shared" si="7"/>
        <v>0</v>
      </c>
      <c r="F453" s="20"/>
      <c r="G453" s="20"/>
      <c r="H453" s="20"/>
      <c r="I453" s="20"/>
    </row>
    <row r="454" spans="1:14" x14ac:dyDescent="0.3">
      <c r="A454" s="27">
        <v>40405</v>
      </c>
      <c r="B454" s="28" t="s">
        <v>154</v>
      </c>
      <c r="C454" s="28" t="s">
        <v>234</v>
      </c>
      <c r="D454" s="28" t="s">
        <v>604</v>
      </c>
      <c r="E454" s="17">
        <f t="shared" si="7"/>
        <v>0</v>
      </c>
      <c r="F454" s="20"/>
      <c r="G454" s="20"/>
      <c r="H454" s="20"/>
      <c r="I454" s="20"/>
    </row>
    <row r="455" spans="1:14" ht="24" x14ac:dyDescent="0.3">
      <c r="A455" s="27">
        <v>110202</v>
      </c>
      <c r="B455" s="28" t="s">
        <v>188</v>
      </c>
      <c r="C455" s="28" t="s">
        <v>426</v>
      </c>
      <c r="D455" s="28" t="s">
        <v>605</v>
      </c>
      <c r="E455" s="17">
        <f t="shared" si="7"/>
        <v>0</v>
      </c>
      <c r="F455" s="20"/>
      <c r="G455" s="20"/>
      <c r="H455" s="20"/>
      <c r="I455" s="20"/>
    </row>
    <row r="456" spans="1:14" x14ac:dyDescent="0.3">
      <c r="A456" s="27">
        <v>20206</v>
      </c>
      <c r="B456" s="28" t="s">
        <v>212</v>
      </c>
      <c r="C456" s="28" t="s">
        <v>217</v>
      </c>
      <c r="D456" s="28" t="s">
        <v>111</v>
      </c>
      <c r="E456" s="17">
        <f t="shared" si="7"/>
        <v>0</v>
      </c>
      <c r="F456" s="20"/>
      <c r="G456" s="20"/>
      <c r="H456" s="20"/>
      <c r="I456" s="20"/>
    </row>
    <row r="457" spans="1:14" x14ac:dyDescent="0.3">
      <c r="A457" s="27">
        <v>41102</v>
      </c>
      <c r="B457" s="28" t="s">
        <v>154</v>
      </c>
      <c r="C457" s="28" t="s">
        <v>258</v>
      </c>
      <c r="D457" s="28" t="s">
        <v>606</v>
      </c>
      <c r="E457" s="17">
        <f t="shared" si="7"/>
        <v>0</v>
      </c>
      <c r="F457" s="20"/>
      <c r="G457" s="20"/>
      <c r="H457" s="20"/>
      <c r="I457" s="20"/>
    </row>
    <row r="458" spans="1:14" x14ac:dyDescent="0.3">
      <c r="A458" s="27">
        <v>41305</v>
      </c>
      <c r="B458" s="28" t="s">
        <v>154</v>
      </c>
      <c r="C458" s="28" t="s">
        <v>441</v>
      </c>
      <c r="D458" s="28" t="s">
        <v>607</v>
      </c>
      <c r="E458" s="17">
        <f t="shared" si="7"/>
        <v>0</v>
      </c>
      <c r="F458" s="20"/>
      <c r="G458" s="20"/>
      <c r="H458" s="20"/>
      <c r="I458" s="20"/>
    </row>
    <row r="459" spans="1:14" ht="24" x14ac:dyDescent="0.3">
      <c r="A459" s="27">
        <v>120605</v>
      </c>
      <c r="B459" s="28" t="s">
        <v>191</v>
      </c>
      <c r="C459" s="28" t="s">
        <v>299</v>
      </c>
      <c r="D459" s="28" t="s">
        <v>299</v>
      </c>
      <c r="E459" s="17">
        <f t="shared" si="7"/>
        <v>0</v>
      </c>
      <c r="F459" s="20"/>
      <c r="G459" s="20"/>
      <c r="H459" s="20"/>
      <c r="I459" s="20"/>
      <c r="N459">
        <v>0</v>
      </c>
    </row>
    <row r="460" spans="1:14" ht="24" x14ac:dyDescent="0.3">
      <c r="A460" s="27">
        <v>120306</v>
      </c>
      <c r="B460" s="28" t="s">
        <v>191</v>
      </c>
      <c r="C460" s="28" t="s">
        <v>380</v>
      </c>
      <c r="D460" s="28" t="s">
        <v>608</v>
      </c>
      <c r="E460" s="17">
        <f t="shared" si="7"/>
        <v>0</v>
      </c>
      <c r="F460" s="20"/>
      <c r="G460" s="20"/>
      <c r="H460" s="20"/>
      <c r="I460" s="20"/>
    </row>
    <row r="461" spans="1:14" x14ac:dyDescent="0.3">
      <c r="A461" s="27">
        <v>60305</v>
      </c>
      <c r="B461" s="28" t="s">
        <v>158</v>
      </c>
      <c r="C461" s="28" t="s">
        <v>406</v>
      </c>
      <c r="D461" s="28" t="s">
        <v>326</v>
      </c>
      <c r="E461" s="17">
        <f t="shared" si="7"/>
        <v>0</v>
      </c>
      <c r="F461" s="20"/>
      <c r="G461" s="20"/>
      <c r="H461" s="20"/>
      <c r="I461" s="20"/>
    </row>
    <row r="462" spans="1:14" x14ac:dyDescent="0.3">
      <c r="A462" s="27">
        <v>90104</v>
      </c>
      <c r="B462" s="28" t="s">
        <v>114</v>
      </c>
      <c r="C462" s="28" t="s">
        <v>197</v>
      </c>
      <c r="D462" s="28" t="s">
        <v>609</v>
      </c>
      <c r="E462" s="17">
        <f t="shared" si="7"/>
        <v>0</v>
      </c>
      <c r="F462" s="20"/>
      <c r="G462" s="20"/>
      <c r="H462" s="20"/>
      <c r="I462" s="20"/>
    </row>
    <row r="463" spans="1:14" x14ac:dyDescent="0.3">
      <c r="A463" s="27">
        <v>30204</v>
      </c>
      <c r="B463" s="28" t="s">
        <v>144</v>
      </c>
      <c r="C463" s="28" t="s">
        <v>414</v>
      </c>
      <c r="D463" s="28" t="s">
        <v>610</v>
      </c>
      <c r="E463" s="17">
        <f t="shared" si="7"/>
        <v>0</v>
      </c>
      <c r="F463" s="20"/>
      <c r="G463" s="20"/>
      <c r="H463" s="20"/>
      <c r="I463" s="20"/>
    </row>
    <row r="464" spans="1:14" x14ac:dyDescent="0.3">
      <c r="A464" s="27">
        <v>70105</v>
      </c>
      <c r="B464" s="28" t="s">
        <v>268</v>
      </c>
      <c r="C464" s="28" t="s">
        <v>400</v>
      </c>
      <c r="D464" s="28" t="s">
        <v>611</v>
      </c>
      <c r="E464" s="17">
        <f t="shared" si="7"/>
        <v>0</v>
      </c>
      <c r="F464" s="20"/>
      <c r="G464" s="20"/>
      <c r="H464" s="20"/>
      <c r="I464" s="20"/>
    </row>
    <row r="465" spans="1:9" x14ac:dyDescent="0.3">
      <c r="A465" s="27">
        <v>80202</v>
      </c>
      <c r="B465" s="28" t="s">
        <v>99</v>
      </c>
      <c r="C465" s="28" t="s">
        <v>612</v>
      </c>
      <c r="D465" s="28" t="s">
        <v>613</v>
      </c>
      <c r="E465" s="17">
        <f t="shared" si="7"/>
        <v>0</v>
      </c>
      <c r="F465" s="20"/>
      <c r="G465" s="20"/>
      <c r="H465" s="20"/>
      <c r="I465" s="20"/>
    </row>
    <row r="466" spans="1:9" x14ac:dyDescent="0.3">
      <c r="A466" s="27">
        <v>130905</v>
      </c>
      <c r="B466" s="28" t="s">
        <v>102</v>
      </c>
      <c r="C466" s="28" t="s">
        <v>322</v>
      </c>
      <c r="D466" s="28" t="s">
        <v>614</v>
      </c>
      <c r="E466" s="17">
        <f t="shared" si="7"/>
        <v>0</v>
      </c>
      <c r="F466" s="20"/>
      <c r="G466" s="20"/>
      <c r="H466" s="20"/>
      <c r="I466" s="20"/>
    </row>
    <row r="467" spans="1:9" x14ac:dyDescent="0.3">
      <c r="A467" s="27">
        <v>80203</v>
      </c>
      <c r="B467" s="28" t="s">
        <v>99</v>
      </c>
      <c r="C467" s="28" t="s">
        <v>612</v>
      </c>
      <c r="D467" s="28" t="s">
        <v>615</v>
      </c>
      <c r="E467" s="17">
        <f t="shared" si="7"/>
        <v>0</v>
      </c>
      <c r="F467" s="20"/>
      <c r="G467" s="20"/>
      <c r="H467" s="20"/>
      <c r="I467" s="20"/>
    </row>
    <row r="468" spans="1:9" x14ac:dyDescent="0.3">
      <c r="A468" s="27">
        <v>70304</v>
      </c>
      <c r="B468" s="28" t="s">
        <v>268</v>
      </c>
      <c r="C468" s="28" t="s">
        <v>268</v>
      </c>
      <c r="D468" s="28" t="s">
        <v>616</v>
      </c>
      <c r="E468" s="17">
        <f t="shared" si="7"/>
        <v>0</v>
      </c>
      <c r="F468" s="20"/>
      <c r="G468" s="20"/>
      <c r="H468" s="20"/>
      <c r="I468" s="20"/>
    </row>
    <row r="469" spans="1:9" x14ac:dyDescent="0.3">
      <c r="A469" s="27">
        <v>90603</v>
      </c>
      <c r="B469" s="28" t="s">
        <v>114</v>
      </c>
      <c r="C469" s="28" t="s">
        <v>302</v>
      </c>
      <c r="D469" s="28" t="s">
        <v>617</v>
      </c>
      <c r="E469" s="17">
        <f t="shared" si="7"/>
        <v>0</v>
      </c>
      <c r="F469" s="20"/>
      <c r="G469" s="20"/>
      <c r="H469" s="20"/>
      <c r="I469" s="20"/>
    </row>
    <row r="470" spans="1:9" x14ac:dyDescent="0.3">
      <c r="A470" s="27">
        <v>80204</v>
      </c>
      <c r="B470" s="28" t="s">
        <v>99</v>
      </c>
      <c r="C470" s="28" t="s">
        <v>612</v>
      </c>
      <c r="D470" s="28" t="s">
        <v>618</v>
      </c>
      <c r="E470" s="17">
        <f t="shared" si="7"/>
        <v>0</v>
      </c>
      <c r="F470" s="20"/>
      <c r="G470" s="20"/>
      <c r="H470" s="20"/>
      <c r="I470" s="20"/>
    </row>
    <row r="471" spans="1:9" x14ac:dyDescent="0.3">
      <c r="A471" s="27">
        <v>90206</v>
      </c>
      <c r="B471" s="28" t="s">
        <v>114</v>
      </c>
      <c r="C471" s="28" t="s">
        <v>435</v>
      </c>
      <c r="D471" s="28" t="s">
        <v>346</v>
      </c>
      <c r="E471" s="17">
        <f t="shared" si="7"/>
        <v>0</v>
      </c>
      <c r="F471" s="20"/>
      <c r="G471" s="20"/>
      <c r="H471" s="20"/>
      <c r="I471" s="20"/>
    </row>
    <row r="472" spans="1:9" x14ac:dyDescent="0.3">
      <c r="A472" s="27">
        <v>70209</v>
      </c>
      <c r="B472" s="28" t="s">
        <v>268</v>
      </c>
      <c r="C472" s="28" t="s">
        <v>348</v>
      </c>
      <c r="D472" s="28" t="s">
        <v>619</v>
      </c>
      <c r="E472" s="17">
        <f t="shared" si="7"/>
        <v>0</v>
      </c>
      <c r="F472" s="20"/>
      <c r="G472" s="20"/>
      <c r="H472" s="20"/>
      <c r="I472" s="20"/>
    </row>
    <row r="473" spans="1:9" x14ac:dyDescent="0.3">
      <c r="A473" s="27">
        <v>70408</v>
      </c>
      <c r="B473" s="28" t="s">
        <v>268</v>
      </c>
      <c r="C473" s="28" t="s">
        <v>328</v>
      </c>
      <c r="D473" s="28" t="s">
        <v>238</v>
      </c>
      <c r="E473" s="17">
        <f t="shared" si="7"/>
        <v>0</v>
      </c>
      <c r="F473" s="20"/>
      <c r="G473" s="20"/>
      <c r="H473" s="20"/>
      <c r="I473" s="20"/>
    </row>
    <row r="474" spans="1:9" x14ac:dyDescent="0.3">
      <c r="A474" s="27">
        <v>70210</v>
      </c>
      <c r="B474" s="28" t="s">
        <v>268</v>
      </c>
      <c r="C474" s="28" t="s">
        <v>348</v>
      </c>
      <c r="D474" s="28" t="s">
        <v>620</v>
      </c>
      <c r="E474" s="17">
        <f t="shared" si="7"/>
        <v>0</v>
      </c>
      <c r="F474" s="20"/>
      <c r="G474" s="20"/>
      <c r="H474" s="20"/>
      <c r="I474" s="20"/>
    </row>
    <row r="475" spans="1:9" x14ac:dyDescent="0.3">
      <c r="A475" s="27">
        <v>90103</v>
      </c>
      <c r="B475" s="28" t="s">
        <v>114</v>
      </c>
      <c r="C475" s="28" t="s">
        <v>197</v>
      </c>
      <c r="D475" s="28" t="s">
        <v>621</v>
      </c>
      <c r="E475" s="17">
        <f t="shared" si="7"/>
        <v>0</v>
      </c>
      <c r="F475" s="20"/>
      <c r="G475" s="20"/>
      <c r="H475" s="20"/>
      <c r="I475" s="20"/>
    </row>
    <row r="476" spans="1:9" x14ac:dyDescent="0.3">
      <c r="A476" s="27">
        <v>70211</v>
      </c>
      <c r="B476" s="28" t="s">
        <v>268</v>
      </c>
      <c r="C476" s="28" t="s">
        <v>348</v>
      </c>
      <c r="D476" s="28" t="s">
        <v>622</v>
      </c>
      <c r="E476" s="17">
        <f t="shared" si="7"/>
        <v>0</v>
      </c>
      <c r="F476" s="20"/>
      <c r="G476" s="20"/>
      <c r="H476" s="20"/>
      <c r="I476" s="20"/>
    </row>
    <row r="477" spans="1:9" x14ac:dyDescent="0.3">
      <c r="A477" s="27">
        <v>60306</v>
      </c>
      <c r="B477" s="28" t="s">
        <v>158</v>
      </c>
      <c r="C477" s="28" t="s">
        <v>406</v>
      </c>
      <c r="D477" s="28" t="s">
        <v>623</v>
      </c>
      <c r="E477" s="17">
        <f t="shared" si="7"/>
        <v>0</v>
      </c>
      <c r="F477" s="20"/>
      <c r="G477" s="20"/>
      <c r="H477" s="20"/>
      <c r="I477" s="20"/>
    </row>
    <row r="478" spans="1:9" x14ac:dyDescent="0.3">
      <c r="A478" s="27">
        <v>90207</v>
      </c>
      <c r="B478" s="28" t="s">
        <v>114</v>
      </c>
      <c r="C478" s="28" t="s">
        <v>435</v>
      </c>
      <c r="D478" s="28" t="s">
        <v>624</v>
      </c>
      <c r="E478" s="17">
        <f t="shared" si="7"/>
        <v>0</v>
      </c>
      <c r="F478" s="20"/>
      <c r="G478" s="20"/>
      <c r="H478" s="20"/>
      <c r="I478" s="20"/>
    </row>
    <row r="479" spans="1:9" x14ac:dyDescent="0.3">
      <c r="A479" s="27">
        <v>91004</v>
      </c>
      <c r="B479" s="28" t="s">
        <v>114</v>
      </c>
      <c r="C479" s="28" t="s">
        <v>115</v>
      </c>
      <c r="D479" s="28" t="s">
        <v>625</v>
      </c>
      <c r="E479" s="17">
        <f t="shared" si="7"/>
        <v>0</v>
      </c>
      <c r="F479" s="20"/>
      <c r="G479" s="20"/>
      <c r="H479" s="20"/>
      <c r="I479" s="20"/>
    </row>
    <row r="480" spans="1:9" x14ac:dyDescent="0.3">
      <c r="A480" s="27">
        <v>90208</v>
      </c>
      <c r="B480" s="28" t="s">
        <v>114</v>
      </c>
      <c r="C480" s="28" t="s">
        <v>435</v>
      </c>
      <c r="D480" s="28" t="s">
        <v>626</v>
      </c>
      <c r="E480" s="17">
        <f t="shared" si="7"/>
        <v>0</v>
      </c>
      <c r="F480" s="20"/>
      <c r="G480" s="20"/>
      <c r="H480" s="20"/>
      <c r="I480" s="20"/>
    </row>
    <row r="481" spans="1:9" x14ac:dyDescent="0.3">
      <c r="A481" s="27">
        <v>70212</v>
      </c>
      <c r="B481" s="28" t="s">
        <v>268</v>
      </c>
      <c r="C481" s="28" t="s">
        <v>348</v>
      </c>
      <c r="D481" s="28" t="s">
        <v>627</v>
      </c>
      <c r="E481" s="17">
        <f t="shared" si="7"/>
        <v>0</v>
      </c>
      <c r="F481" s="20"/>
      <c r="G481" s="20"/>
      <c r="H481" s="20"/>
      <c r="I481" s="20"/>
    </row>
    <row r="482" spans="1:9" x14ac:dyDescent="0.3">
      <c r="A482" s="27">
        <v>130308</v>
      </c>
      <c r="B482" s="28" t="s">
        <v>102</v>
      </c>
      <c r="C482" s="28" t="s">
        <v>222</v>
      </c>
      <c r="D482" s="28" t="s">
        <v>628</v>
      </c>
      <c r="E482" s="17">
        <f t="shared" si="7"/>
        <v>0</v>
      </c>
      <c r="F482" s="20"/>
      <c r="G482" s="20"/>
      <c r="H482" s="20"/>
      <c r="I482" s="20"/>
    </row>
    <row r="483" spans="1:9" x14ac:dyDescent="0.3">
      <c r="A483" s="27">
        <v>70709</v>
      </c>
      <c r="B483" s="28" t="s">
        <v>268</v>
      </c>
      <c r="C483" s="28" t="s">
        <v>453</v>
      </c>
      <c r="D483" s="28" t="s">
        <v>629</v>
      </c>
      <c r="E483" s="17">
        <f t="shared" si="7"/>
        <v>0</v>
      </c>
      <c r="F483" s="20"/>
      <c r="G483" s="20"/>
      <c r="H483" s="20"/>
      <c r="I483" s="20"/>
    </row>
    <row r="484" spans="1:9" x14ac:dyDescent="0.3">
      <c r="A484" s="27">
        <v>90209</v>
      </c>
      <c r="B484" s="28" t="s">
        <v>114</v>
      </c>
      <c r="C484" s="28" t="s">
        <v>435</v>
      </c>
      <c r="D484" s="28" t="s">
        <v>630</v>
      </c>
      <c r="E484" s="17">
        <f t="shared" si="7"/>
        <v>0</v>
      </c>
      <c r="F484" s="20"/>
      <c r="G484" s="20"/>
      <c r="H484" s="20"/>
      <c r="I484" s="20"/>
    </row>
    <row r="485" spans="1:9" x14ac:dyDescent="0.3">
      <c r="A485" s="27">
        <v>70603</v>
      </c>
      <c r="B485" s="28" t="s">
        <v>268</v>
      </c>
      <c r="C485" s="28" t="s">
        <v>248</v>
      </c>
      <c r="D485" s="28" t="s">
        <v>631</v>
      </c>
      <c r="E485" s="17">
        <f t="shared" si="7"/>
        <v>0</v>
      </c>
      <c r="F485" s="20"/>
      <c r="G485" s="20"/>
      <c r="H485" s="20"/>
      <c r="I485" s="20"/>
    </row>
    <row r="486" spans="1:9" x14ac:dyDescent="0.3">
      <c r="A486" s="27">
        <v>41103</v>
      </c>
      <c r="B486" s="28" t="s">
        <v>154</v>
      </c>
      <c r="C486" s="28" t="s">
        <v>258</v>
      </c>
      <c r="D486" s="28" t="s">
        <v>632</v>
      </c>
      <c r="E486" s="17">
        <f t="shared" si="7"/>
        <v>0</v>
      </c>
      <c r="F486" s="20"/>
      <c r="G486" s="20"/>
      <c r="H486" s="20"/>
      <c r="I486" s="20"/>
    </row>
    <row r="487" spans="1:9" x14ac:dyDescent="0.3">
      <c r="A487" s="27">
        <v>41306</v>
      </c>
      <c r="B487" s="28" t="s">
        <v>154</v>
      </c>
      <c r="C487" s="28" t="s">
        <v>441</v>
      </c>
      <c r="D487" s="28" t="s">
        <v>633</v>
      </c>
      <c r="E487" s="17">
        <f t="shared" si="7"/>
        <v>0</v>
      </c>
      <c r="F487" s="20"/>
      <c r="G487" s="20"/>
      <c r="H487" s="20"/>
      <c r="I487" s="20"/>
    </row>
    <row r="488" spans="1:9" ht="24" x14ac:dyDescent="0.3">
      <c r="A488" s="27">
        <v>120404</v>
      </c>
      <c r="B488" s="28" t="s">
        <v>191</v>
      </c>
      <c r="C488" s="28" t="s">
        <v>493</v>
      </c>
      <c r="D488" s="28" t="s">
        <v>634</v>
      </c>
      <c r="E488" s="17">
        <f t="shared" si="7"/>
        <v>0</v>
      </c>
      <c r="F488" s="20"/>
      <c r="G488" s="20"/>
      <c r="H488" s="20"/>
      <c r="I488" s="20"/>
    </row>
    <row r="489" spans="1:9" x14ac:dyDescent="0.3">
      <c r="A489" s="27">
        <v>60602</v>
      </c>
      <c r="B489" s="28" t="s">
        <v>158</v>
      </c>
      <c r="C489" s="28" t="s">
        <v>342</v>
      </c>
      <c r="D489" s="28" t="s">
        <v>635</v>
      </c>
      <c r="E489" s="17">
        <f t="shared" si="7"/>
        <v>0</v>
      </c>
      <c r="F489" s="20"/>
      <c r="G489" s="20"/>
      <c r="H489" s="20"/>
      <c r="I489" s="20"/>
    </row>
    <row r="490" spans="1:9" x14ac:dyDescent="0.3">
      <c r="A490" s="27">
        <v>70305</v>
      </c>
      <c r="B490" s="28" t="s">
        <v>268</v>
      </c>
      <c r="C490" s="28" t="s">
        <v>268</v>
      </c>
      <c r="D490" s="28" t="s">
        <v>636</v>
      </c>
      <c r="E490" s="17">
        <f t="shared" si="7"/>
        <v>0</v>
      </c>
      <c r="F490" s="20"/>
      <c r="G490" s="20"/>
      <c r="H490" s="20"/>
      <c r="I490" s="20"/>
    </row>
    <row r="491" spans="1:9" x14ac:dyDescent="0.3">
      <c r="A491" s="27">
        <v>90308</v>
      </c>
      <c r="B491" s="28" t="s">
        <v>114</v>
      </c>
      <c r="C491" s="28" t="s">
        <v>284</v>
      </c>
      <c r="D491" s="28" t="s">
        <v>636</v>
      </c>
      <c r="E491" s="17">
        <f t="shared" si="7"/>
        <v>0</v>
      </c>
      <c r="F491" s="20"/>
      <c r="G491" s="20"/>
      <c r="H491" s="20"/>
      <c r="I491" s="20"/>
    </row>
    <row r="492" spans="1:9" x14ac:dyDescent="0.3">
      <c r="A492" s="27">
        <v>10210</v>
      </c>
      <c r="B492" s="28" t="s">
        <v>163</v>
      </c>
      <c r="C492" s="28" t="s">
        <v>164</v>
      </c>
      <c r="D492" s="28" t="s">
        <v>637</v>
      </c>
      <c r="E492" s="17">
        <f t="shared" si="7"/>
        <v>0</v>
      </c>
      <c r="F492" s="20"/>
      <c r="G492" s="20"/>
      <c r="H492" s="20"/>
      <c r="I492" s="20"/>
    </row>
    <row r="493" spans="1:9" x14ac:dyDescent="0.3">
      <c r="A493" s="27">
        <v>70306</v>
      </c>
      <c r="B493" s="28" t="s">
        <v>268</v>
      </c>
      <c r="C493" s="28" t="s">
        <v>268</v>
      </c>
      <c r="D493" s="28" t="s">
        <v>638</v>
      </c>
      <c r="E493" s="17">
        <f t="shared" si="7"/>
        <v>0</v>
      </c>
      <c r="F493" s="20"/>
      <c r="G493" s="20"/>
      <c r="H493" s="20"/>
      <c r="I493" s="20"/>
    </row>
    <row r="494" spans="1:9" x14ac:dyDescent="0.3">
      <c r="A494" s="27">
        <v>90210</v>
      </c>
      <c r="B494" s="28" t="s">
        <v>114</v>
      </c>
      <c r="C494" s="28" t="s">
        <v>435</v>
      </c>
      <c r="D494" s="28" t="s">
        <v>639</v>
      </c>
      <c r="E494" s="17">
        <f t="shared" si="7"/>
        <v>0</v>
      </c>
      <c r="F494" s="20"/>
      <c r="G494" s="20"/>
      <c r="H494" s="20"/>
      <c r="I494" s="20"/>
    </row>
    <row r="495" spans="1:9" x14ac:dyDescent="0.3">
      <c r="A495" s="27">
        <v>20405</v>
      </c>
      <c r="B495" s="28" t="s">
        <v>212</v>
      </c>
      <c r="C495" s="28" t="s">
        <v>249</v>
      </c>
      <c r="D495" s="28" t="s">
        <v>640</v>
      </c>
      <c r="E495" s="17">
        <f t="shared" si="7"/>
        <v>0</v>
      </c>
      <c r="F495" s="20"/>
      <c r="G495" s="20"/>
      <c r="H495" s="20"/>
      <c r="I495" s="20"/>
    </row>
    <row r="496" spans="1:9" x14ac:dyDescent="0.3">
      <c r="A496" s="27">
        <v>90702</v>
      </c>
      <c r="B496" s="28" t="s">
        <v>114</v>
      </c>
      <c r="C496" s="28" t="s">
        <v>363</v>
      </c>
      <c r="D496" s="28" t="s">
        <v>640</v>
      </c>
      <c r="E496" s="17">
        <f t="shared" si="7"/>
        <v>0</v>
      </c>
      <c r="F496" s="20"/>
      <c r="G496" s="20"/>
      <c r="H496" s="20"/>
      <c r="I496" s="20"/>
    </row>
    <row r="497" spans="1:9" x14ac:dyDescent="0.3">
      <c r="A497" s="27">
        <v>41101</v>
      </c>
      <c r="B497" s="28" t="s">
        <v>154</v>
      </c>
      <c r="C497" s="28" t="s">
        <v>258</v>
      </c>
      <c r="D497" s="28" t="s">
        <v>403</v>
      </c>
      <c r="E497" s="17">
        <f t="shared" si="7"/>
        <v>0</v>
      </c>
      <c r="F497" s="20"/>
      <c r="G497" s="20"/>
      <c r="H497" s="20"/>
      <c r="I497" s="20"/>
    </row>
    <row r="498" spans="1:9" x14ac:dyDescent="0.3">
      <c r="A498" s="27">
        <v>60309</v>
      </c>
      <c r="B498" s="28" t="s">
        <v>158</v>
      </c>
      <c r="C498" s="28" t="s">
        <v>406</v>
      </c>
      <c r="D498" s="28" t="s">
        <v>641</v>
      </c>
      <c r="E498" s="17">
        <f t="shared" si="7"/>
        <v>0</v>
      </c>
      <c r="F498" s="20"/>
      <c r="G498" s="20"/>
      <c r="H498" s="20"/>
      <c r="I498" s="20"/>
    </row>
    <row r="499" spans="1:9" x14ac:dyDescent="0.3">
      <c r="A499" s="27">
        <v>20306</v>
      </c>
      <c r="B499" s="28" t="s">
        <v>212</v>
      </c>
      <c r="C499" s="28" t="s">
        <v>245</v>
      </c>
      <c r="D499" s="28" t="s">
        <v>224</v>
      </c>
      <c r="E499" s="17">
        <f t="shared" si="7"/>
        <v>0</v>
      </c>
      <c r="F499" s="20"/>
      <c r="G499" s="20"/>
      <c r="H499" s="20"/>
      <c r="I499" s="20"/>
    </row>
    <row r="500" spans="1:9" x14ac:dyDescent="0.3">
      <c r="A500" s="27">
        <v>60201</v>
      </c>
      <c r="B500" s="28" t="s">
        <v>158</v>
      </c>
      <c r="C500" s="28" t="s">
        <v>350</v>
      </c>
      <c r="D500" s="28" t="s">
        <v>642</v>
      </c>
      <c r="E500" s="17">
        <f t="shared" si="7"/>
        <v>0</v>
      </c>
      <c r="F500" s="20"/>
      <c r="G500" s="20"/>
      <c r="H500" s="20"/>
      <c r="I500" s="20"/>
    </row>
    <row r="501" spans="1:9" x14ac:dyDescent="0.3">
      <c r="A501" s="27">
        <v>70409</v>
      </c>
      <c r="B501" s="28" t="s">
        <v>268</v>
      </c>
      <c r="C501" s="28" t="s">
        <v>328</v>
      </c>
      <c r="D501" s="28" t="s">
        <v>308</v>
      </c>
      <c r="E501" s="17">
        <f t="shared" si="7"/>
        <v>0</v>
      </c>
      <c r="F501" s="20"/>
      <c r="G501" s="20"/>
      <c r="H501" s="20"/>
      <c r="I501" s="20"/>
    </row>
    <row r="502" spans="1:9" x14ac:dyDescent="0.3">
      <c r="A502" s="27">
        <v>70213</v>
      </c>
      <c r="B502" s="28" t="s">
        <v>268</v>
      </c>
      <c r="C502" s="28" t="s">
        <v>348</v>
      </c>
      <c r="D502" s="28" t="s">
        <v>643</v>
      </c>
      <c r="E502" s="17">
        <f t="shared" si="7"/>
        <v>0</v>
      </c>
      <c r="F502" s="20"/>
      <c r="G502" s="20"/>
      <c r="H502" s="20"/>
      <c r="I502" s="20"/>
    </row>
    <row r="503" spans="1:9" x14ac:dyDescent="0.3">
      <c r="A503" s="27">
        <v>70214</v>
      </c>
      <c r="B503" s="28" t="s">
        <v>268</v>
      </c>
      <c r="C503" s="28" t="s">
        <v>348</v>
      </c>
      <c r="D503" s="28" t="s">
        <v>644</v>
      </c>
      <c r="E503" s="17">
        <f t="shared" ref="E503:E566" si="8">+MAX(F503:FK503)</f>
        <v>0</v>
      </c>
      <c r="F503" s="20"/>
      <c r="G503" s="20"/>
      <c r="H503" s="20"/>
      <c r="I503" s="20"/>
    </row>
    <row r="504" spans="1:9" x14ac:dyDescent="0.3">
      <c r="A504" s="27">
        <v>70107</v>
      </c>
      <c r="B504" s="28" t="s">
        <v>268</v>
      </c>
      <c r="C504" s="28" t="s">
        <v>400</v>
      </c>
      <c r="D504" s="28" t="s">
        <v>645</v>
      </c>
      <c r="E504" s="17">
        <f t="shared" si="8"/>
        <v>0</v>
      </c>
      <c r="F504" s="20"/>
      <c r="G504" s="20"/>
      <c r="H504" s="20"/>
      <c r="I504" s="20"/>
    </row>
    <row r="505" spans="1:9" x14ac:dyDescent="0.3">
      <c r="A505" s="27">
        <v>130907</v>
      </c>
      <c r="B505" s="28" t="s">
        <v>102</v>
      </c>
      <c r="C505" s="28" t="s">
        <v>322</v>
      </c>
      <c r="D505" s="28" t="s">
        <v>646</v>
      </c>
      <c r="E505" s="17">
        <f t="shared" si="8"/>
        <v>0</v>
      </c>
      <c r="F505" s="20"/>
      <c r="G505" s="20"/>
      <c r="H505" s="20"/>
      <c r="I505" s="20"/>
    </row>
    <row r="506" spans="1:9" x14ac:dyDescent="0.3">
      <c r="A506" s="27">
        <v>90604</v>
      </c>
      <c r="B506" s="28" t="s">
        <v>114</v>
      </c>
      <c r="C506" s="28" t="s">
        <v>302</v>
      </c>
      <c r="D506" s="28" t="s">
        <v>351</v>
      </c>
      <c r="E506" s="17">
        <f t="shared" si="8"/>
        <v>0</v>
      </c>
      <c r="F506" s="20"/>
      <c r="G506" s="20"/>
      <c r="H506" s="20"/>
      <c r="I506" s="20"/>
    </row>
    <row r="507" spans="1:9" x14ac:dyDescent="0.3">
      <c r="A507" s="27">
        <v>40202</v>
      </c>
      <c r="B507" s="28" t="s">
        <v>154</v>
      </c>
      <c r="C507" s="28" t="s">
        <v>195</v>
      </c>
      <c r="D507" s="28" t="s">
        <v>647</v>
      </c>
      <c r="E507" s="17">
        <f t="shared" si="8"/>
        <v>0</v>
      </c>
      <c r="F507" s="20"/>
      <c r="G507" s="20"/>
      <c r="H507" s="20"/>
      <c r="I507" s="20"/>
    </row>
    <row r="508" spans="1:9" x14ac:dyDescent="0.3">
      <c r="A508" s="27">
        <v>70108</v>
      </c>
      <c r="B508" s="28" t="s">
        <v>268</v>
      </c>
      <c r="C508" s="28" t="s">
        <v>400</v>
      </c>
      <c r="D508" s="28" t="s">
        <v>648</v>
      </c>
      <c r="E508" s="17">
        <f t="shared" si="8"/>
        <v>0</v>
      </c>
      <c r="F508" s="20"/>
      <c r="G508" s="20"/>
      <c r="H508" s="20"/>
      <c r="I508" s="20"/>
    </row>
    <row r="509" spans="1:9" x14ac:dyDescent="0.3">
      <c r="A509" s="27">
        <v>60504</v>
      </c>
      <c r="B509" s="28" t="s">
        <v>158</v>
      </c>
      <c r="C509" s="28" t="s">
        <v>417</v>
      </c>
      <c r="D509" s="28" t="s">
        <v>649</v>
      </c>
      <c r="E509" s="17">
        <f t="shared" si="8"/>
        <v>0</v>
      </c>
      <c r="F509" s="20"/>
      <c r="G509" s="20"/>
      <c r="H509" s="20"/>
      <c r="I509" s="20"/>
    </row>
    <row r="510" spans="1:9" x14ac:dyDescent="0.3">
      <c r="A510" s="27">
        <v>70410</v>
      </c>
      <c r="B510" s="28" t="s">
        <v>268</v>
      </c>
      <c r="C510" s="28" t="s">
        <v>328</v>
      </c>
      <c r="D510" s="28" t="s">
        <v>650</v>
      </c>
      <c r="E510" s="17">
        <f t="shared" si="8"/>
        <v>0</v>
      </c>
      <c r="F510" s="20"/>
      <c r="G510" s="20"/>
      <c r="H510" s="20"/>
      <c r="I510" s="20"/>
    </row>
    <row r="511" spans="1:9" x14ac:dyDescent="0.3">
      <c r="A511" s="27">
        <v>20304</v>
      </c>
      <c r="B511" s="28" t="s">
        <v>212</v>
      </c>
      <c r="C511" s="28" t="s">
        <v>245</v>
      </c>
      <c r="D511" s="28" t="s">
        <v>651</v>
      </c>
      <c r="E511" s="17">
        <f t="shared" si="8"/>
        <v>0</v>
      </c>
      <c r="F511" s="20"/>
      <c r="G511" s="20"/>
      <c r="H511" s="20"/>
      <c r="I511" s="20"/>
    </row>
    <row r="512" spans="1:9" x14ac:dyDescent="0.3">
      <c r="A512" s="27">
        <v>60404</v>
      </c>
      <c r="B512" s="28" t="s">
        <v>158</v>
      </c>
      <c r="C512" s="28" t="s">
        <v>332</v>
      </c>
      <c r="D512" s="28" t="s">
        <v>651</v>
      </c>
      <c r="E512" s="17">
        <f t="shared" si="8"/>
        <v>0</v>
      </c>
      <c r="F512" s="20"/>
      <c r="G512" s="20"/>
      <c r="H512" s="20"/>
      <c r="I512" s="20"/>
    </row>
    <row r="513" spans="1:14" x14ac:dyDescent="0.3">
      <c r="A513" s="27">
        <v>90404</v>
      </c>
      <c r="B513" s="28" t="s">
        <v>114</v>
      </c>
      <c r="C513" s="28" t="s">
        <v>238</v>
      </c>
      <c r="D513" s="28" t="s">
        <v>651</v>
      </c>
      <c r="E513" s="17">
        <f t="shared" si="8"/>
        <v>0</v>
      </c>
      <c r="F513" s="20"/>
      <c r="G513" s="20"/>
      <c r="H513" s="20"/>
      <c r="I513" s="20"/>
    </row>
    <row r="514" spans="1:14" x14ac:dyDescent="0.3">
      <c r="A514" s="27">
        <v>70309</v>
      </c>
      <c r="B514" s="28" t="s">
        <v>268</v>
      </c>
      <c r="C514" s="28" t="s">
        <v>268</v>
      </c>
      <c r="D514" s="28" t="s">
        <v>652</v>
      </c>
      <c r="E514" s="17">
        <f t="shared" si="8"/>
        <v>0</v>
      </c>
      <c r="F514" s="20"/>
      <c r="G514" s="20"/>
      <c r="H514" s="20"/>
      <c r="I514" s="20"/>
    </row>
    <row r="515" spans="1:14" x14ac:dyDescent="0.3">
      <c r="A515" s="27">
        <v>20307</v>
      </c>
      <c r="B515" s="28" t="s">
        <v>212</v>
      </c>
      <c r="C515" s="28" t="s">
        <v>245</v>
      </c>
      <c r="D515" s="28" t="s">
        <v>653</v>
      </c>
      <c r="E515" s="17">
        <f t="shared" si="8"/>
        <v>0</v>
      </c>
      <c r="F515" s="20"/>
      <c r="G515" s="20"/>
      <c r="H515" s="20"/>
      <c r="I515" s="20"/>
    </row>
    <row r="516" spans="1:14" x14ac:dyDescent="0.3">
      <c r="A516" s="27">
        <v>90507</v>
      </c>
      <c r="B516" s="28" t="s">
        <v>114</v>
      </c>
      <c r="C516" s="28" t="s">
        <v>308</v>
      </c>
      <c r="D516" s="28" t="s">
        <v>654</v>
      </c>
      <c r="E516" s="17">
        <f t="shared" si="8"/>
        <v>0</v>
      </c>
      <c r="F516" s="20"/>
      <c r="G516" s="20"/>
      <c r="H516" s="20"/>
      <c r="I516" s="20"/>
    </row>
    <row r="517" spans="1:14" ht="24" x14ac:dyDescent="0.3">
      <c r="A517" s="27">
        <v>120903</v>
      </c>
      <c r="B517" s="28" t="s">
        <v>191</v>
      </c>
      <c r="C517" s="28" t="s">
        <v>449</v>
      </c>
      <c r="D517" s="28" t="s">
        <v>655</v>
      </c>
      <c r="E517" s="17">
        <f t="shared" si="8"/>
        <v>0</v>
      </c>
      <c r="F517" s="20"/>
      <c r="G517" s="20"/>
      <c r="H517" s="20"/>
      <c r="I517" s="20"/>
    </row>
    <row r="518" spans="1:14" x14ac:dyDescent="0.3">
      <c r="A518" s="27">
        <v>40703</v>
      </c>
      <c r="B518" s="28" t="s">
        <v>154</v>
      </c>
      <c r="C518" s="28" t="s">
        <v>286</v>
      </c>
      <c r="D518" s="28" t="s">
        <v>438</v>
      </c>
      <c r="E518" s="17">
        <f t="shared" si="8"/>
        <v>0</v>
      </c>
      <c r="F518" s="20"/>
      <c r="G518" s="20"/>
      <c r="H518" s="20"/>
      <c r="I518" s="20"/>
      <c r="N518">
        <v>0</v>
      </c>
    </row>
    <row r="519" spans="1:14" x14ac:dyDescent="0.3">
      <c r="A519" s="27">
        <v>40803</v>
      </c>
      <c r="B519" s="28" t="s">
        <v>154</v>
      </c>
      <c r="C519" s="28" t="s">
        <v>280</v>
      </c>
      <c r="D519" s="28" t="s">
        <v>352</v>
      </c>
      <c r="E519" s="17">
        <f t="shared" si="8"/>
        <v>0</v>
      </c>
      <c r="F519" s="20">
        <v>0</v>
      </c>
      <c r="G519" s="20"/>
      <c r="H519" s="20"/>
      <c r="I519" s="20"/>
    </row>
    <row r="520" spans="1:14" x14ac:dyDescent="0.3">
      <c r="A520" s="27">
        <v>70307</v>
      </c>
      <c r="B520" s="28" t="s">
        <v>268</v>
      </c>
      <c r="C520" s="28" t="s">
        <v>268</v>
      </c>
      <c r="D520" s="28" t="s">
        <v>352</v>
      </c>
      <c r="E520" s="17">
        <f t="shared" si="8"/>
        <v>0</v>
      </c>
      <c r="F520" s="20"/>
      <c r="G520" s="20"/>
      <c r="H520" s="20"/>
      <c r="I520" s="20"/>
    </row>
    <row r="521" spans="1:14" x14ac:dyDescent="0.3">
      <c r="A521" s="27">
        <v>70502</v>
      </c>
      <c r="B521" s="28" t="s">
        <v>268</v>
      </c>
      <c r="C521" s="28" t="s">
        <v>656</v>
      </c>
      <c r="D521" s="28" t="s">
        <v>657</v>
      </c>
      <c r="E521" s="17">
        <f t="shared" si="8"/>
        <v>0</v>
      </c>
      <c r="F521" s="20"/>
      <c r="G521" s="20"/>
      <c r="H521" s="20"/>
      <c r="I521" s="20"/>
    </row>
    <row r="522" spans="1:14" x14ac:dyDescent="0.3">
      <c r="A522" s="27">
        <v>60503</v>
      </c>
      <c r="B522" s="28" t="s">
        <v>158</v>
      </c>
      <c r="C522" s="28" t="s">
        <v>417</v>
      </c>
      <c r="D522" s="28" t="s">
        <v>658</v>
      </c>
      <c r="E522" s="17">
        <f t="shared" si="8"/>
        <v>0</v>
      </c>
      <c r="F522" s="20"/>
      <c r="G522" s="20"/>
      <c r="H522" s="20"/>
      <c r="I522" s="20"/>
    </row>
    <row r="523" spans="1:14" x14ac:dyDescent="0.3">
      <c r="A523" s="27">
        <v>90703</v>
      </c>
      <c r="B523" s="28" t="s">
        <v>114</v>
      </c>
      <c r="C523" s="28" t="s">
        <v>363</v>
      </c>
      <c r="D523" s="28" t="s">
        <v>658</v>
      </c>
      <c r="E523" s="17">
        <f t="shared" si="8"/>
        <v>0</v>
      </c>
      <c r="F523" s="20"/>
      <c r="G523" s="20"/>
      <c r="H523" s="20"/>
      <c r="I523" s="20"/>
    </row>
    <row r="524" spans="1:14" x14ac:dyDescent="0.3">
      <c r="A524" s="27">
        <v>60307</v>
      </c>
      <c r="B524" s="28" t="s">
        <v>158</v>
      </c>
      <c r="C524" s="28" t="s">
        <v>406</v>
      </c>
      <c r="D524" s="28" t="s">
        <v>659</v>
      </c>
      <c r="E524" s="17">
        <f t="shared" si="8"/>
        <v>0</v>
      </c>
      <c r="F524" s="20"/>
      <c r="G524" s="20"/>
      <c r="H524" s="20"/>
      <c r="I524" s="20"/>
    </row>
    <row r="525" spans="1:14" x14ac:dyDescent="0.3">
      <c r="A525" s="27">
        <v>60308</v>
      </c>
      <c r="B525" s="28" t="s">
        <v>158</v>
      </c>
      <c r="C525" s="28" t="s">
        <v>406</v>
      </c>
      <c r="D525" s="28" t="s">
        <v>660</v>
      </c>
      <c r="E525" s="17">
        <f t="shared" si="8"/>
        <v>0</v>
      </c>
      <c r="F525" s="20"/>
      <c r="G525" s="20"/>
      <c r="H525" s="20"/>
      <c r="I525" s="20"/>
    </row>
    <row r="526" spans="1:14" x14ac:dyDescent="0.3">
      <c r="A526" s="27">
        <v>90803</v>
      </c>
      <c r="B526" s="28" t="s">
        <v>114</v>
      </c>
      <c r="C526" s="28" t="s">
        <v>118</v>
      </c>
      <c r="D526" s="28" t="s">
        <v>661</v>
      </c>
      <c r="E526" s="17">
        <f t="shared" si="8"/>
        <v>0</v>
      </c>
      <c r="F526" s="20"/>
      <c r="G526" s="20"/>
      <c r="H526" s="20"/>
      <c r="I526" s="20"/>
    </row>
    <row r="527" spans="1:14" x14ac:dyDescent="0.3">
      <c r="A527" s="27">
        <v>60403</v>
      </c>
      <c r="B527" s="28" t="s">
        <v>158</v>
      </c>
      <c r="C527" s="28" t="s">
        <v>332</v>
      </c>
      <c r="D527" s="28" t="s">
        <v>662</v>
      </c>
      <c r="E527" s="17">
        <f t="shared" si="8"/>
        <v>0</v>
      </c>
      <c r="F527" s="20"/>
      <c r="G527" s="20"/>
      <c r="H527" s="20"/>
      <c r="I527" s="20"/>
    </row>
    <row r="528" spans="1:14" x14ac:dyDescent="0.3">
      <c r="A528" s="27">
        <v>40406</v>
      </c>
      <c r="B528" s="28" t="s">
        <v>154</v>
      </c>
      <c r="C528" s="28" t="s">
        <v>234</v>
      </c>
      <c r="D528" s="28" t="s">
        <v>663</v>
      </c>
      <c r="E528" s="17">
        <f t="shared" si="8"/>
        <v>0</v>
      </c>
      <c r="F528" s="20"/>
      <c r="G528" s="20"/>
      <c r="H528" s="20"/>
      <c r="I528" s="20"/>
    </row>
    <row r="529" spans="1:14" x14ac:dyDescent="0.3">
      <c r="A529" s="27">
        <v>90304</v>
      </c>
      <c r="B529" s="28" t="s">
        <v>114</v>
      </c>
      <c r="C529" s="28" t="s">
        <v>284</v>
      </c>
      <c r="D529" s="28" t="s">
        <v>664</v>
      </c>
      <c r="E529" s="17">
        <f t="shared" si="8"/>
        <v>0</v>
      </c>
      <c r="F529" s="20"/>
      <c r="G529" s="20"/>
      <c r="H529" s="20"/>
      <c r="I529" s="20"/>
    </row>
    <row r="530" spans="1:14" ht="24" x14ac:dyDescent="0.3">
      <c r="A530" s="27">
        <v>120804</v>
      </c>
      <c r="B530" s="28" t="s">
        <v>191</v>
      </c>
      <c r="C530" s="28" t="s">
        <v>192</v>
      </c>
      <c r="D530" s="28" t="s">
        <v>665</v>
      </c>
      <c r="E530" s="17">
        <f t="shared" si="8"/>
        <v>3</v>
      </c>
      <c r="F530" s="20"/>
      <c r="G530" s="20"/>
      <c r="H530" s="20"/>
      <c r="I530" s="20"/>
      <c r="N530">
        <v>3</v>
      </c>
    </row>
    <row r="531" spans="1:14" x14ac:dyDescent="0.3">
      <c r="A531" s="27">
        <v>90513</v>
      </c>
      <c r="B531" s="28" t="s">
        <v>114</v>
      </c>
      <c r="C531" s="28" t="s">
        <v>308</v>
      </c>
      <c r="D531" s="28" t="s">
        <v>666</v>
      </c>
      <c r="E531" s="17">
        <f t="shared" si="8"/>
        <v>0</v>
      </c>
      <c r="F531" s="20"/>
      <c r="G531" s="20"/>
      <c r="H531" s="20"/>
      <c r="I531" s="20"/>
    </row>
    <row r="532" spans="1:14" ht="24" x14ac:dyDescent="0.3">
      <c r="A532" s="27">
        <v>120307</v>
      </c>
      <c r="B532" s="28" t="s">
        <v>191</v>
      </c>
      <c r="C532" s="28" t="s">
        <v>380</v>
      </c>
      <c r="D532" s="28" t="s">
        <v>667</v>
      </c>
      <c r="E532" s="17">
        <f t="shared" si="8"/>
        <v>0</v>
      </c>
      <c r="F532" s="20"/>
      <c r="G532" s="20"/>
      <c r="H532" s="20"/>
      <c r="I532" s="20"/>
    </row>
    <row r="533" spans="1:14" x14ac:dyDescent="0.3">
      <c r="A533" s="27">
        <v>70503</v>
      </c>
      <c r="B533" s="28" t="s">
        <v>268</v>
      </c>
      <c r="C533" s="28" t="s">
        <v>656</v>
      </c>
      <c r="D533" s="28" t="s">
        <v>668</v>
      </c>
      <c r="E533" s="17">
        <f t="shared" si="8"/>
        <v>0</v>
      </c>
      <c r="F533" s="20"/>
      <c r="G533" s="20"/>
      <c r="H533" s="20"/>
      <c r="I533" s="20"/>
    </row>
    <row r="534" spans="1:14" x14ac:dyDescent="0.3">
      <c r="A534" s="27">
        <v>60407</v>
      </c>
      <c r="B534" s="28" t="s">
        <v>158</v>
      </c>
      <c r="C534" s="28" t="s">
        <v>332</v>
      </c>
      <c r="D534" s="28" t="s">
        <v>669</v>
      </c>
      <c r="E534" s="17">
        <f t="shared" si="8"/>
        <v>0</v>
      </c>
      <c r="F534" s="20"/>
      <c r="G534" s="20"/>
      <c r="H534" s="20"/>
      <c r="I534" s="20"/>
    </row>
    <row r="535" spans="1:14" x14ac:dyDescent="0.3">
      <c r="A535" s="27">
        <v>30301</v>
      </c>
      <c r="B535" s="28" t="s">
        <v>144</v>
      </c>
      <c r="C535" s="28" t="s">
        <v>424</v>
      </c>
      <c r="D535" s="28" t="s">
        <v>670</v>
      </c>
      <c r="E535" s="17">
        <f t="shared" si="8"/>
        <v>0</v>
      </c>
      <c r="F535" s="20"/>
      <c r="G535" s="20"/>
      <c r="H535" s="20"/>
      <c r="I535" s="20"/>
    </row>
    <row r="536" spans="1:14" x14ac:dyDescent="0.3">
      <c r="A536" s="27">
        <v>30503</v>
      </c>
      <c r="B536" s="28" t="s">
        <v>144</v>
      </c>
      <c r="C536" s="28" t="s">
        <v>410</v>
      </c>
      <c r="D536" s="28" t="s">
        <v>209</v>
      </c>
      <c r="E536" s="17">
        <f t="shared" si="8"/>
        <v>0</v>
      </c>
      <c r="F536" s="20"/>
      <c r="G536" s="20"/>
      <c r="H536" s="20"/>
      <c r="I536" s="20"/>
    </row>
    <row r="537" spans="1:14" x14ac:dyDescent="0.3">
      <c r="A537" s="27">
        <v>70411</v>
      </c>
      <c r="B537" s="28" t="s">
        <v>268</v>
      </c>
      <c r="C537" s="28" t="s">
        <v>328</v>
      </c>
      <c r="D537" s="28" t="s">
        <v>671</v>
      </c>
      <c r="E537" s="17">
        <f t="shared" si="8"/>
        <v>0</v>
      </c>
      <c r="F537" s="20"/>
      <c r="G537" s="20"/>
      <c r="H537" s="20"/>
      <c r="I537" s="20"/>
    </row>
    <row r="538" spans="1:14" x14ac:dyDescent="0.3">
      <c r="A538" s="27">
        <v>90211</v>
      </c>
      <c r="B538" s="28" t="s">
        <v>114</v>
      </c>
      <c r="C538" s="28" t="s">
        <v>435</v>
      </c>
      <c r="D538" s="28" t="s">
        <v>672</v>
      </c>
      <c r="E538" s="17">
        <f t="shared" si="8"/>
        <v>0</v>
      </c>
      <c r="F538" s="20"/>
      <c r="G538" s="20"/>
      <c r="H538" s="20"/>
      <c r="I538" s="20"/>
    </row>
    <row r="539" spans="1:14" x14ac:dyDescent="0.3">
      <c r="A539" s="27">
        <v>41004</v>
      </c>
      <c r="B539" s="28" t="s">
        <v>154</v>
      </c>
      <c r="C539" s="28" t="s">
        <v>339</v>
      </c>
      <c r="D539" s="28" t="s">
        <v>673</v>
      </c>
      <c r="E539" s="17">
        <f t="shared" si="8"/>
        <v>0</v>
      </c>
      <c r="F539" s="20"/>
      <c r="G539" s="20"/>
      <c r="H539" s="20"/>
      <c r="I539" s="20"/>
    </row>
    <row r="540" spans="1:14" ht="24" x14ac:dyDescent="0.3">
      <c r="A540" s="27">
        <v>120316</v>
      </c>
      <c r="B540" s="28" t="s">
        <v>191</v>
      </c>
      <c r="C540" s="28" t="s">
        <v>380</v>
      </c>
      <c r="D540" s="28" t="s">
        <v>674</v>
      </c>
      <c r="E540" s="17">
        <f t="shared" si="8"/>
        <v>0</v>
      </c>
      <c r="F540" s="20"/>
      <c r="G540" s="20"/>
      <c r="H540" s="20"/>
      <c r="I540" s="20"/>
    </row>
    <row r="541" spans="1:14" ht="24" x14ac:dyDescent="0.3">
      <c r="A541" s="27">
        <v>120606</v>
      </c>
      <c r="B541" s="28" t="s">
        <v>191</v>
      </c>
      <c r="C541" s="28" t="s">
        <v>299</v>
      </c>
      <c r="D541" s="28" t="s">
        <v>675</v>
      </c>
      <c r="E541" s="17">
        <f t="shared" si="8"/>
        <v>0</v>
      </c>
      <c r="F541" s="20"/>
      <c r="G541" s="20"/>
      <c r="H541" s="20"/>
      <c r="I541" s="20"/>
    </row>
    <row r="542" spans="1:14" x14ac:dyDescent="0.3">
      <c r="A542" s="27">
        <v>10404</v>
      </c>
      <c r="B542" s="28" t="s">
        <v>163</v>
      </c>
      <c r="C542" s="28" t="s">
        <v>273</v>
      </c>
      <c r="D542" s="28" t="s">
        <v>676</v>
      </c>
      <c r="E542" s="17">
        <f t="shared" si="8"/>
        <v>0</v>
      </c>
      <c r="F542" s="20"/>
      <c r="G542" s="20"/>
      <c r="H542" s="20"/>
      <c r="I542" s="20"/>
    </row>
    <row r="543" spans="1:14" ht="24" x14ac:dyDescent="0.3">
      <c r="A543" s="27">
        <v>120308</v>
      </c>
      <c r="B543" s="28" t="s">
        <v>191</v>
      </c>
      <c r="C543" s="28" t="s">
        <v>380</v>
      </c>
      <c r="D543" s="28" t="s">
        <v>677</v>
      </c>
      <c r="E543" s="17">
        <f t="shared" si="8"/>
        <v>0</v>
      </c>
      <c r="F543" s="20"/>
      <c r="G543" s="20"/>
      <c r="H543" s="20"/>
      <c r="I543" s="20"/>
    </row>
    <row r="544" spans="1:14" x14ac:dyDescent="0.3">
      <c r="A544" s="27">
        <v>70215</v>
      </c>
      <c r="B544" s="28" t="s">
        <v>268</v>
      </c>
      <c r="C544" s="28" t="s">
        <v>348</v>
      </c>
      <c r="D544" s="28" t="s">
        <v>678</v>
      </c>
      <c r="E544" s="17">
        <f t="shared" si="8"/>
        <v>0</v>
      </c>
      <c r="F544" s="20"/>
      <c r="G544" s="20"/>
      <c r="H544" s="20"/>
      <c r="I544" s="20"/>
    </row>
    <row r="545" spans="1:9" x14ac:dyDescent="0.3">
      <c r="A545" s="27">
        <v>30201</v>
      </c>
      <c r="B545" s="28" t="s">
        <v>144</v>
      </c>
      <c r="C545" s="28" t="s">
        <v>414</v>
      </c>
      <c r="D545" s="28" t="s">
        <v>679</v>
      </c>
      <c r="E545" s="17">
        <f t="shared" si="8"/>
        <v>0</v>
      </c>
      <c r="F545" s="20"/>
      <c r="G545" s="20"/>
      <c r="H545" s="20"/>
      <c r="I545" s="20"/>
    </row>
    <row r="546" spans="1:9" x14ac:dyDescent="0.3">
      <c r="A546" s="27">
        <v>70505</v>
      </c>
      <c r="B546" s="28" t="s">
        <v>268</v>
      </c>
      <c r="C546" s="28" t="s">
        <v>656</v>
      </c>
      <c r="D546" s="28" t="s">
        <v>680</v>
      </c>
      <c r="E546" s="17">
        <f t="shared" si="8"/>
        <v>0</v>
      </c>
      <c r="F546" s="20"/>
      <c r="G546" s="20"/>
      <c r="H546" s="20"/>
      <c r="I546" s="20"/>
    </row>
    <row r="547" spans="1:9" x14ac:dyDescent="0.3">
      <c r="A547" s="27">
        <v>81102</v>
      </c>
      <c r="B547" s="28" t="s">
        <v>99</v>
      </c>
      <c r="C547" s="28" t="s">
        <v>681</v>
      </c>
      <c r="D547" s="28" t="s">
        <v>682</v>
      </c>
      <c r="E547" s="17">
        <f t="shared" si="8"/>
        <v>0</v>
      </c>
      <c r="F547" s="20"/>
      <c r="G547" s="20"/>
      <c r="H547" s="20"/>
      <c r="I547" s="20"/>
    </row>
    <row r="548" spans="1:9" x14ac:dyDescent="0.3">
      <c r="A548" s="27">
        <v>81103</v>
      </c>
      <c r="B548" s="28" t="s">
        <v>99</v>
      </c>
      <c r="C548" s="28" t="s">
        <v>681</v>
      </c>
      <c r="D548" s="28" t="s">
        <v>683</v>
      </c>
      <c r="E548" s="17">
        <f t="shared" si="8"/>
        <v>0</v>
      </c>
      <c r="F548" s="20"/>
      <c r="G548" s="20"/>
      <c r="H548" s="20"/>
      <c r="I548" s="20"/>
    </row>
    <row r="549" spans="1:9" x14ac:dyDescent="0.3">
      <c r="A549" s="27">
        <v>40804</v>
      </c>
      <c r="B549" s="28" t="s">
        <v>154</v>
      </c>
      <c r="C549" s="28" t="s">
        <v>280</v>
      </c>
      <c r="D549" s="28" t="s">
        <v>684</v>
      </c>
      <c r="E549" s="17">
        <f t="shared" si="8"/>
        <v>0</v>
      </c>
      <c r="F549" s="20"/>
      <c r="G549" s="20"/>
      <c r="H549" s="20"/>
      <c r="I549" s="20"/>
    </row>
    <row r="550" spans="1:9" x14ac:dyDescent="0.3">
      <c r="A550" s="27">
        <v>40403</v>
      </c>
      <c r="B550" s="28" t="s">
        <v>154</v>
      </c>
      <c r="C550" s="28" t="s">
        <v>234</v>
      </c>
      <c r="D550" s="28" t="s">
        <v>416</v>
      </c>
      <c r="E550" s="17">
        <f t="shared" si="8"/>
        <v>0</v>
      </c>
      <c r="F550" s="20"/>
      <c r="G550" s="20"/>
      <c r="H550" s="20"/>
      <c r="I550" s="20"/>
    </row>
    <row r="551" spans="1:9" x14ac:dyDescent="0.3">
      <c r="A551" s="27">
        <v>70216</v>
      </c>
      <c r="B551" s="28" t="s">
        <v>268</v>
      </c>
      <c r="C551" s="28" t="s">
        <v>348</v>
      </c>
      <c r="D551" s="28" t="s">
        <v>416</v>
      </c>
      <c r="E551" s="17">
        <f t="shared" si="8"/>
        <v>0</v>
      </c>
      <c r="F551" s="20"/>
      <c r="G551" s="20"/>
      <c r="H551" s="20"/>
      <c r="I551" s="20"/>
    </row>
    <row r="552" spans="1:9" x14ac:dyDescent="0.3">
      <c r="A552" s="27">
        <v>40105</v>
      </c>
      <c r="B552" s="28" t="s">
        <v>154</v>
      </c>
      <c r="C552" s="28" t="s">
        <v>155</v>
      </c>
      <c r="D552" s="28" t="s">
        <v>685</v>
      </c>
      <c r="E552" s="17">
        <f t="shared" si="8"/>
        <v>0</v>
      </c>
      <c r="F552" s="20"/>
      <c r="G552" s="20"/>
      <c r="H552" s="20"/>
      <c r="I552" s="20"/>
    </row>
    <row r="553" spans="1:9" x14ac:dyDescent="0.3">
      <c r="A553" s="27">
        <v>40306</v>
      </c>
      <c r="B553" s="28" t="s">
        <v>154</v>
      </c>
      <c r="C553" s="28" t="s">
        <v>253</v>
      </c>
      <c r="D553" s="28" t="s">
        <v>686</v>
      </c>
      <c r="E553" s="17">
        <f t="shared" si="8"/>
        <v>0</v>
      </c>
      <c r="F553" s="20"/>
      <c r="G553" s="20"/>
      <c r="H553" s="20"/>
      <c r="I553" s="20"/>
    </row>
    <row r="554" spans="1:9" x14ac:dyDescent="0.3">
      <c r="A554" s="27">
        <v>70604</v>
      </c>
      <c r="B554" s="28" t="s">
        <v>268</v>
      </c>
      <c r="C554" s="28" t="s">
        <v>248</v>
      </c>
      <c r="D554" s="28" t="s">
        <v>686</v>
      </c>
      <c r="E554" s="17">
        <f t="shared" si="8"/>
        <v>0</v>
      </c>
      <c r="F554" s="20"/>
      <c r="G554" s="20"/>
      <c r="H554" s="20"/>
      <c r="I554" s="20"/>
    </row>
    <row r="555" spans="1:9" x14ac:dyDescent="0.3">
      <c r="A555" s="27">
        <v>70605</v>
      </c>
      <c r="B555" s="28" t="s">
        <v>268</v>
      </c>
      <c r="C555" s="28" t="s">
        <v>248</v>
      </c>
      <c r="D555" s="28" t="s">
        <v>687</v>
      </c>
      <c r="E555" s="17">
        <f t="shared" si="8"/>
        <v>0</v>
      </c>
      <c r="F555" s="20"/>
      <c r="G555" s="20"/>
      <c r="H555" s="20"/>
      <c r="I555" s="20"/>
    </row>
    <row r="556" spans="1:9" x14ac:dyDescent="0.3">
      <c r="A556" s="27">
        <v>80604</v>
      </c>
      <c r="B556" s="28" t="s">
        <v>99</v>
      </c>
      <c r="C556" s="28" t="s">
        <v>471</v>
      </c>
      <c r="D556" s="28" t="s">
        <v>688</v>
      </c>
      <c r="E556" s="17">
        <f t="shared" si="8"/>
        <v>0</v>
      </c>
      <c r="F556" s="20"/>
      <c r="G556" s="20"/>
      <c r="H556" s="20"/>
      <c r="I556" s="20"/>
    </row>
    <row r="557" spans="1:9" x14ac:dyDescent="0.3">
      <c r="A557" s="27">
        <v>41405</v>
      </c>
      <c r="B557" s="28" t="s">
        <v>154</v>
      </c>
      <c r="C557" s="28" t="s">
        <v>373</v>
      </c>
      <c r="D557" s="28" t="s">
        <v>689</v>
      </c>
      <c r="E557" s="17">
        <f t="shared" si="8"/>
        <v>0</v>
      </c>
      <c r="F557" s="20"/>
      <c r="G557" s="20"/>
      <c r="H557" s="20"/>
      <c r="I557" s="20"/>
    </row>
    <row r="558" spans="1:9" x14ac:dyDescent="0.3">
      <c r="A558" s="27">
        <v>50203</v>
      </c>
      <c r="B558" s="28" t="s">
        <v>151</v>
      </c>
      <c r="C558" s="28" t="s">
        <v>152</v>
      </c>
      <c r="D558" s="28" t="s">
        <v>690</v>
      </c>
      <c r="E558" s="17">
        <f t="shared" si="8"/>
        <v>0</v>
      </c>
      <c r="F558" s="20"/>
      <c r="G558" s="20"/>
      <c r="H558" s="20"/>
      <c r="I558" s="20"/>
    </row>
    <row r="559" spans="1:9" x14ac:dyDescent="0.3">
      <c r="A559" s="27">
        <v>70501</v>
      </c>
      <c r="B559" s="28" t="s">
        <v>268</v>
      </c>
      <c r="C559" s="28" t="s">
        <v>656</v>
      </c>
      <c r="D559" s="28" t="s">
        <v>691</v>
      </c>
      <c r="E559" s="17">
        <f t="shared" si="8"/>
        <v>0</v>
      </c>
      <c r="F559" s="20"/>
      <c r="G559" s="20"/>
      <c r="H559" s="20"/>
      <c r="I559" s="20"/>
    </row>
    <row r="560" spans="1:9" x14ac:dyDescent="0.3">
      <c r="A560" s="27">
        <v>40307</v>
      </c>
      <c r="B560" s="28" t="s">
        <v>154</v>
      </c>
      <c r="C560" s="28" t="s">
        <v>253</v>
      </c>
      <c r="D560" s="28" t="s">
        <v>110</v>
      </c>
      <c r="E560" s="17">
        <f t="shared" si="8"/>
        <v>0</v>
      </c>
      <c r="F560" s="20"/>
      <c r="G560" s="20"/>
      <c r="H560" s="20"/>
      <c r="I560" s="20"/>
    </row>
    <row r="561" spans="1:9" x14ac:dyDescent="0.3">
      <c r="A561" s="27">
        <v>80205</v>
      </c>
      <c r="B561" s="28" t="s">
        <v>99</v>
      </c>
      <c r="C561" s="28" t="s">
        <v>612</v>
      </c>
      <c r="D561" s="28" t="s">
        <v>692</v>
      </c>
      <c r="E561" s="17">
        <f t="shared" si="8"/>
        <v>0</v>
      </c>
      <c r="F561" s="20"/>
      <c r="G561" s="20"/>
      <c r="H561" s="20"/>
      <c r="I561" s="20"/>
    </row>
    <row r="562" spans="1:9" x14ac:dyDescent="0.3">
      <c r="A562" s="27">
        <v>70217</v>
      </c>
      <c r="B562" s="28" t="s">
        <v>268</v>
      </c>
      <c r="C562" s="28" t="s">
        <v>348</v>
      </c>
      <c r="D562" s="28" t="s">
        <v>693</v>
      </c>
      <c r="E562" s="17">
        <f t="shared" si="8"/>
        <v>0</v>
      </c>
      <c r="F562" s="20"/>
      <c r="G562" s="20"/>
      <c r="H562" s="20"/>
      <c r="I562" s="20"/>
    </row>
    <row r="563" spans="1:9" ht="24" x14ac:dyDescent="0.3">
      <c r="A563" s="27">
        <v>120309</v>
      </c>
      <c r="B563" s="28" t="s">
        <v>191</v>
      </c>
      <c r="C563" s="28" t="s">
        <v>380</v>
      </c>
      <c r="D563" s="28" t="s">
        <v>693</v>
      </c>
      <c r="E563" s="17">
        <f t="shared" si="8"/>
        <v>0</v>
      </c>
      <c r="F563" s="20"/>
      <c r="G563" s="20"/>
      <c r="H563" s="20"/>
      <c r="I563" s="20"/>
    </row>
    <row r="564" spans="1:9" x14ac:dyDescent="0.3">
      <c r="A564" s="27">
        <v>60405</v>
      </c>
      <c r="B564" s="28" t="s">
        <v>158</v>
      </c>
      <c r="C564" s="28" t="s">
        <v>332</v>
      </c>
      <c r="D564" s="28" t="s">
        <v>694</v>
      </c>
      <c r="E564" s="17">
        <f t="shared" si="8"/>
        <v>0</v>
      </c>
      <c r="F564" s="20"/>
      <c r="G564" s="20"/>
      <c r="H564" s="20"/>
      <c r="I564" s="20"/>
    </row>
    <row r="565" spans="1:9" x14ac:dyDescent="0.3">
      <c r="A565" s="27">
        <v>70110</v>
      </c>
      <c r="B565" s="28" t="s">
        <v>268</v>
      </c>
      <c r="C565" s="28" t="s">
        <v>400</v>
      </c>
      <c r="D565" s="28" t="s">
        <v>695</v>
      </c>
      <c r="E565" s="17">
        <f t="shared" si="8"/>
        <v>0</v>
      </c>
      <c r="F565" s="20"/>
      <c r="G565" s="20"/>
      <c r="H565" s="20"/>
      <c r="I565" s="20"/>
    </row>
    <row r="566" spans="1:9" ht="24" x14ac:dyDescent="0.3">
      <c r="A566" s="27">
        <v>120607</v>
      </c>
      <c r="B566" s="28" t="s">
        <v>191</v>
      </c>
      <c r="C566" s="28" t="s">
        <v>299</v>
      </c>
      <c r="D566" s="28" t="s">
        <v>696</v>
      </c>
      <c r="E566" s="17">
        <f t="shared" si="8"/>
        <v>0</v>
      </c>
      <c r="F566" s="20"/>
      <c r="G566" s="20"/>
      <c r="H566" s="20"/>
      <c r="I566" s="20"/>
    </row>
    <row r="567" spans="1:9" x14ac:dyDescent="0.3">
      <c r="A567" s="27">
        <v>20305</v>
      </c>
      <c r="B567" s="28" t="s">
        <v>212</v>
      </c>
      <c r="C567" s="28" t="s">
        <v>245</v>
      </c>
      <c r="D567" s="28" t="s">
        <v>697</v>
      </c>
      <c r="E567" s="17">
        <f t="shared" ref="E567:E630" si="9">+MAX(F567:FK567)</f>
        <v>0</v>
      </c>
      <c r="F567" s="20"/>
      <c r="G567" s="20"/>
      <c r="H567" s="20"/>
      <c r="I567" s="20"/>
    </row>
    <row r="568" spans="1:9" x14ac:dyDescent="0.3">
      <c r="A568" s="27">
        <v>30206</v>
      </c>
      <c r="B568" s="28" t="s">
        <v>144</v>
      </c>
      <c r="C568" s="28" t="s">
        <v>414</v>
      </c>
      <c r="D568" s="28" t="s">
        <v>698</v>
      </c>
      <c r="E568" s="17">
        <f t="shared" si="9"/>
        <v>0</v>
      </c>
      <c r="F568" s="20"/>
      <c r="G568" s="20"/>
      <c r="H568" s="20"/>
      <c r="I568" s="20"/>
    </row>
    <row r="569" spans="1:9" x14ac:dyDescent="0.3">
      <c r="A569" s="27">
        <v>90508</v>
      </c>
      <c r="B569" s="28" t="s">
        <v>114</v>
      </c>
      <c r="C569" s="28" t="s">
        <v>308</v>
      </c>
      <c r="D569" s="28" t="s">
        <v>699</v>
      </c>
      <c r="E569" s="17">
        <f t="shared" si="9"/>
        <v>0</v>
      </c>
      <c r="F569" s="20"/>
      <c r="G569" s="20"/>
      <c r="H569" s="20"/>
      <c r="I569" s="20"/>
    </row>
    <row r="570" spans="1:9" x14ac:dyDescent="0.3">
      <c r="A570" s="27">
        <v>30506</v>
      </c>
      <c r="B570" s="28" t="s">
        <v>144</v>
      </c>
      <c r="C570" s="28" t="s">
        <v>410</v>
      </c>
      <c r="D570" s="28" t="s">
        <v>700</v>
      </c>
      <c r="E570" s="17">
        <f t="shared" si="9"/>
        <v>0</v>
      </c>
      <c r="F570" s="20"/>
      <c r="G570" s="20"/>
      <c r="H570" s="20"/>
      <c r="I570" s="20"/>
    </row>
    <row r="571" spans="1:9" x14ac:dyDescent="0.3">
      <c r="A571" s="27">
        <v>70601</v>
      </c>
      <c r="B571" s="28" t="s">
        <v>268</v>
      </c>
      <c r="C571" s="28" t="s">
        <v>248</v>
      </c>
      <c r="D571" s="28" t="s">
        <v>701</v>
      </c>
      <c r="E571" s="17">
        <f t="shared" si="9"/>
        <v>0</v>
      </c>
      <c r="F571" s="20"/>
      <c r="G571" s="20"/>
      <c r="H571" s="20"/>
      <c r="I571" s="20"/>
    </row>
    <row r="572" spans="1:9" x14ac:dyDescent="0.3">
      <c r="A572" s="27">
        <v>60506</v>
      </c>
      <c r="B572" s="28" t="s">
        <v>158</v>
      </c>
      <c r="C572" s="28" t="s">
        <v>417</v>
      </c>
      <c r="D572" s="28" t="s">
        <v>702</v>
      </c>
      <c r="E572" s="17">
        <f t="shared" si="9"/>
        <v>0</v>
      </c>
      <c r="F572" s="20"/>
      <c r="G572" s="20"/>
      <c r="H572" s="20"/>
      <c r="I572" s="20"/>
    </row>
    <row r="573" spans="1:9" x14ac:dyDescent="0.3">
      <c r="A573" s="27">
        <v>40704</v>
      </c>
      <c r="B573" s="28" t="s">
        <v>154</v>
      </c>
      <c r="C573" s="28" t="s">
        <v>286</v>
      </c>
      <c r="D573" s="28" t="s">
        <v>703</v>
      </c>
      <c r="E573" s="17">
        <f t="shared" si="9"/>
        <v>0</v>
      </c>
      <c r="F573" s="20"/>
      <c r="G573" s="20"/>
      <c r="H573" s="20"/>
      <c r="I573" s="20"/>
    </row>
    <row r="574" spans="1:9" x14ac:dyDescent="0.3">
      <c r="A574" s="27">
        <v>40705</v>
      </c>
      <c r="B574" s="28" t="s">
        <v>154</v>
      </c>
      <c r="C574" s="28" t="s">
        <v>286</v>
      </c>
      <c r="D574" s="28" t="s">
        <v>704</v>
      </c>
      <c r="E574" s="17">
        <f t="shared" si="9"/>
        <v>0</v>
      </c>
      <c r="F574" s="20"/>
      <c r="G574" s="20"/>
      <c r="H574" s="20"/>
      <c r="I574" s="20"/>
    </row>
    <row r="575" spans="1:9" x14ac:dyDescent="0.3">
      <c r="A575" s="27">
        <v>41307</v>
      </c>
      <c r="B575" s="28" t="s">
        <v>154</v>
      </c>
      <c r="C575" s="28" t="s">
        <v>441</v>
      </c>
      <c r="D575" s="28" t="s">
        <v>705</v>
      </c>
      <c r="E575" s="17">
        <f t="shared" si="9"/>
        <v>0</v>
      </c>
      <c r="F575" s="20"/>
      <c r="G575" s="20"/>
      <c r="H575" s="20"/>
      <c r="I575" s="20"/>
    </row>
    <row r="576" spans="1:9" x14ac:dyDescent="0.3">
      <c r="A576" s="27">
        <v>50205</v>
      </c>
      <c r="B576" s="28" t="s">
        <v>151</v>
      </c>
      <c r="C576" s="28" t="s">
        <v>152</v>
      </c>
      <c r="D576" s="28" t="s">
        <v>706</v>
      </c>
      <c r="E576" s="17">
        <f t="shared" si="9"/>
        <v>0</v>
      </c>
      <c r="F576" s="20"/>
      <c r="G576" s="20"/>
      <c r="H576" s="20"/>
      <c r="I576" s="20"/>
    </row>
    <row r="577" spans="1:14" x14ac:dyDescent="0.3">
      <c r="A577" s="27">
        <v>20106</v>
      </c>
      <c r="B577" s="28" t="s">
        <v>212</v>
      </c>
      <c r="C577" s="28" t="s">
        <v>219</v>
      </c>
      <c r="D577" s="28" t="s">
        <v>707</v>
      </c>
      <c r="E577" s="17">
        <f t="shared" si="9"/>
        <v>0</v>
      </c>
      <c r="F577" s="20"/>
      <c r="G577" s="20"/>
      <c r="H577" s="20"/>
      <c r="I577" s="20"/>
    </row>
    <row r="578" spans="1:14" x14ac:dyDescent="0.3">
      <c r="A578" s="27">
        <v>30403</v>
      </c>
      <c r="B578" s="28" t="s">
        <v>144</v>
      </c>
      <c r="C578" s="28" t="s">
        <v>330</v>
      </c>
      <c r="D578" s="28" t="s">
        <v>708</v>
      </c>
      <c r="E578" s="17">
        <f t="shared" si="9"/>
        <v>0</v>
      </c>
      <c r="F578" s="20"/>
      <c r="G578" s="20"/>
      <c r="H578" s="20"/>
      <c r="I578" s="20"/>
    </row>
    <row r="579" spans="1:14" x14ac:dyDescent="0.3">
      <c r="A579" s="27">
        <v>50106</v>
      </c>
      <c r="B579" s="28" t="s">
        <v>151</v>
      </c>
      <c r="C579" s="28" t="s">
        <v>269</v>
      </c>
      <c r="D579" s="28" t="s">
        <v>709</v>
      </c>
      <c r="E579" s="17">
        <f t="shared" si="9"/>
        <v>0</v>
      </c>
      <c r="F579" s="20"/>
      <c r="G579" s="20"/>
      <c r="H579" s="20"/>
      <c r="I579" s="20"/>
    </row>
    <row r="580" spans="1:14" x14ac:dyDescent="0.3">
      <c r="A580" s="27">
        <v>90509</v>
      </c>
      <c r="B580" s="28" t="s">
        <v>114</v>
      </c>
      <c r="C580" s="28" t="s">
        <v>308</v>
      </c>
      <c r="D580" s="28" t="s">
        <v>710</v>
      </c>
      <c r="E580" s="17">
        <f t="shared" si="9"/>
        <v>0</v>
      </c>
      <c r="F580" s="20"/>
      <c r="G580" s="20"/>
      <c r="H580" s="20"/>
      <c r="I580" s="20"/>
    </row>
    <row r="581" spans="1:14" x14ac:dyDescent="0.3">
      <c r="A581" s="27">
        <v>10104</v>
      </c>
      <c r="B581" s="28" t="s">
        <v>163</v>
      </c>
      <c r="C581" s="28" t="s">
        <v>163</v>
      </c>
      <c r="D581" s="28" t="s">
        <v>711</v>
      </c>
      <c r="E581" s="17">
        <f t="shared" si="9"/>
        <v>0</v>
      </c>
      <c r="F581" s="20"/>
      <c r="G581" s="20"/>
      <c r="H581" s="20"/>
      <c r="I581" s="20"/>
    </row>
    <row r="582" spans="1:14" x14ac:dyDescent="0.3">
      <c r="A582" s="27">
        <v>10304</v>
      </c>
      <c r="B582" s="28" t="s">
        <v>163</v>
      </c>
      <c r="C582" s="28" t="s">
        <v>167</v>
      </c>
      <c r="D582" s="28" t="s">
        <v>712</v>
      </c>
      <c r="E582" s="17">
        <f t="shared" si="9"/>
        <v>0</v>
      </c>
      <c r="F582" s="20"/>
      <c r="G582" s="20"/>
      <c r="H582" s="20"/>
      <c r="I582" s="20"/>
    </row>
    <row r="583" spans="1:14" x14ac:dyDescent="0.3">
      <c r="A583" s="27">
        <v>70504</v>
      </c>
      <c r="B583" s="28" t="s">
        <v>268</v>
      </c>
      <c r="C583" s="28" t="s">
        <v>656</v>
      </c>
      <c r="D583" s="28" t="s">
        <v>713</v>
      </c>
      <c r="E583" s="17">
        <f t="shared" si="9"/>
        <v>0</v>
      </c>
      <c r="F583" s="20"/>
      <c r="G583" s="20"/>
      <c r="H583" s="20"/>
      <c r="I583" s="20"/>
    </row>
    <row r="584" spans="1:14" ht="24" x14ac:dyDescent="0.3">
      <c r="A584" s="27">
        <v>120207</v>
      </c>
      <c r="B584" s="28" t="s">
        <v>191</v>
      </c>
      <c r="C584" s="28" t="s">
        <v>266</v>
      </c>
      <c r="D584" s="28" t="s">
        <v>714</v>
      </c>
      <c r="E584" s="17">
        <f t="shared" si="9"/>
        <v>0</v>
      </c>
      <c r="F584" s="20"/>
      <c r="G584" s="20"/>
      <c r="H584" s="20"/>
      <c r="I584" s="20"/>
    </row>
    <row r="585" spans="1:14" x14ac:dyDescent="0.3">
      <c r="A585" s="27">
        <v>91108</v>
      </c>
      <c r="B585" s="28" t="s">
        <v>114</v>
      </c>
      <c r="C585" s="28" t="s">
        <v>186</v>
      </c>
      <c r="D585" s="28" t="s">
        <v>715</v>
      </c>
      <c r="E585" s="17">
        <f t="shared" si="9"/>
        <v>0</v>
      </c>
      <c r="F585" s="20"/>
      <c r="G585" s="20"/>
      <c r="H585" s="20"/>
      <c r="I585" s="20"/>
    </row>
    <row r="586" spans="1:14" x14ac:dyDescent="0.3">
      <c r="A586" s="27">
        <v>41308</v>
      </c>
      <c r="B586" s="28" t="s">
        <v>154</v>
      </c>
      <c r="C586" s="28" t="s">
        <v>441</v>
      </c>
      <c r="D586" s="28" t="s">
        <v>716</v>
      </c>
      <c r="E586" s="17">
        <f t="shared" si="9"/>
        <v>0</v>
      </c>
      <c r="F586" s="20"/>
      <c r="G586" s="20"/>
      <c r="H586" s="20"/>
      <c r="I586" s="20"/>
    </row>
    <row r="587" spans="1:14" x14ac:dyDescent="0.3">
      <c r="A587" s="27">
        <v>60206</v>
      </c>
      <c r="B587" s="28" t="s">
        <v>158</v>
      </c>
      <c r="C587" s="28" t="s">
        <v>350</v>
      </c>
      <c r="D587" s="28" t="s">
        <v>717</v>
      </c>
      <c r="E587" s="17">
        <f t="shared" si="9"/>
        <v>0</v>
      </c>
      <c r="F587" s="20"/>
      <c r="G587" s="20"/>
      <c r="H587" s="20"/>
      <c r="I587" s="20"/>
    </row>
    <row r="588" spans="1:14" x14ac:dyDescent="0.3">
      <c r="A588" s="27">
        <v>60207</v>
      </c>
      <c r="B588" s="28" t="s">
        <v>158</v>
      </c>
      <c r="C588" s="28" t="s">
        <v>350</v>
      </c>
      <c r="D588" s="28" t="s">
        <v>718</v>
      </c>
      <c r="E588" s="17">
        <f t="shared" si="9"/>
        <v>0</v>
      </c>
      <c r="F588" s="20"/>
      <c r="G588" s="20"/>
      <c r="H588" s="20"/>
      <c r="I588" s="20"/>
    </row>
    <row r="589" spans="1:14" x14ac:dyDescent="0.3">
      <c r="A589" s="27">
        <v>91204</v>
      </c>
      <c r="B589" s="28" t="s">
        <v>114</v>
      </c>
      <c r="C589" s="28" t="s">
        <v>242</v>
      </c>
      <c r="D589" s="28" t="s">
        <v>719</v>
      </c>
      <c r="E589" s="17">
        <f t="shared" si="9"/>
        <v>0</v>
      </c>
      <c r="F589" s="20"/>
      <c r="G589" s="20"/>
      <c r="H589" s="20"/>
      <c r="I589" s="20"/>
    </row>
    <row r="590" spans="1:14" x14ac:dyDescent="0.3">
      <c r="A590" s="27">
        <v>40106</v>
      </c>
      <c r="B590" s="28" t="s">
        <v>154</v>
      </c>
      <c r="C590" s="28" t="s">
        <v>155</v>
      </c>
      <c r="D590" s="28" t="s">
        <v>720</v>
      </c>
      <c r="E590" s="17">
        <f t="shared" si="9"/>
        <v>0</v>
      </c>
      <c r="F590" s="20"/>
      <c r="G590" s="20"/>
      <c r="H590" s="20"/>
      <c r="I590" s="20"/>
    </row>
    <row r="591" spans="1:14" x14ac:dyDescent="0.3">
      <c r="A591" s="27">
        <v>90804</v>
      </c>
      <c r="B591" s="28" t="s">
        <v>114</v>
      </c>
      <c r="C591" s="28" t="s">
        <v>118</v>
      </c>
      <c r="D591" s="28" t="s">
        <v>721</v>
      </c>
      <c r="E591" s="17">
        <f t="shared" si="9"/>
        <v>0</v>
      </c>
      <c r="F591" s="20"/>
      <c r="G591" s="20"/>
      <c r="H591" s="20"/>
      <c r="I591" s="20"/>
    </row>
    <row r="592" spans="1:14" x14ac:dyDescent="0.3">
      <c r="A592" s="27">
        <v>40805</v>
      </c>
      <c r="B592" s="28" t="s">
        <v>154</v>
      </c>
      <c r="C592" s="28" t="s">
        <v>280</v>
      </c>
      <c r="D592" s="28" t="s">
        <v>439</v>
      </c>
      <c r="E592" s="17">
        <f t="shared" si="9"/>
        <v>0</v>
      </c>
      <c r="F592" s="20"/>
      <c r="G592" s="20"/>
      <c r="H592" s="20"/>
      <c r="I592" s="20"/>
      <c r="N592">
        <v>0</v>
      </c>
    </row>
    <row r="593" spans="1:9" x14ac:dyDescent="0.3">
      <c r="A593" s="27">
        <v>60608</v>
      </c>
      <c r="B593" s="28" t="s">
        <v>158</v>
      </c>
      <c r="C593" s="28" t="s">
        <v>342</v>
      </c>
      <c r="D593" s="28" t="s">
        <v>722</v>
      </c>
      <c r="E593" s="17">
        <f t="shared" si="9"/>
        <v>0</v>
      </c>
      <c r="F593" s="20"/>
      <c r="G593" s="20"/>
      <c r="H593" s="20"/>
      <c r="I593" s="20"/>
    </row>
    <row r="594" spans="1:9" ht="24" x14ac:dyDescent="0.3">
      <c r="A594" s="27">
        <v>120705</v>
      </c>
      <c r="B594" s="28" t="s">
        <v>191</v>
      </c>
      <c r="C594" s="28" t="s">
        <v>296</v>
      </c>
      <c r="D594" s="28" t="s">
        <v>723</v>
      </c>
      <c r="E594" s="17">
        <f t="shared" si="9"/>
        <v>0</v>
      </c>
      <c r="F594" s="20"/>
      <c r="G594" s="20"/>
      <c r="H594" s="20"/>
      <c r="I594" s="20"/>
    </row>
    <row r="595" spans="1:9" x14ac:dyDescent="0.3">
      <c r="A595" s="27">
        <v>50307</v>
      </c>
      <c r="B595" s="28" t="s">
        <v>151</v>
      </c>
      <c r="C595" s="28" t="s">
        <v>181</v>
      </c>
      <c r="D595" s="28" t="s">
        <v>724</v>
      </c>
      <c r="E595" s="17">
        <f t="shared" si="9"/>
        <v>0</v>
      </c>
      <c r="F595" s="20"/>
      <c r="G595" s="20"/>
      <c r="H595" s="20"/>
      <c r="I595" s="20"/>
    </row>
    <row r="596" spans="1:9" x14ac:dyDescent="0.3">
      <c r="A596" s="27">
        <v>50315</v>
      </c>
      <c r="B596" s="28" t="s">
        <v>151</v>
      </c>
      <c r="C596" s="28" t="s">
        <v>181</v>
      </c>
      <c r="D596" s="28" t="s">
        <v>725</v>
      </c>
      <c r="E596" s="17">
        <f t="shared" si="9"/>
        <v>0</v>
      </c>
      <c r="F596" s="20"/>
      <c r="G596" s="20"/>
      <c r="H596" s="20"/>
      <c r="I596" s="20"/>
    </row>
    <row r="597" spans="1:9" x14ac:dyDescent="0.3">
      <c r="A597" s="27">
        <v>20607</v>
      </c>
      <c r="B597" s="28" t="s">
        <v>212</v>
      </c>
      <c r="C597" s="28" t="s">
        <v>213</v>
      </c>
      <c r="D597" s="28" t="s">
        <v>423</v>
      </c>
      <c r="E597" s="17">
        <f t="shared" si="9"/>
        <v>0</v>
      </c>
      <c r="F597" s="20"/>
      <c r="G597" s="20"/>
      <c r="H597" s="20"/>
      <c r="I597" s="20"/>
    </row>
    <row r="598" spans="1:9" x14ac:dyDescent="0.3">
      <c r="A598" s="27">
        <v>70218</v>
      </c>
      <c r="B598" s="28" t="s">
        <v>268</v>
      </c>
      <c r="C598" s="28" t="s">
        <v>348</v>
      </c>
      <c r="D598" s="28" t="s">
        <v>726</v>
      </c>
      <c r="E598" s="17">
        <f t="shared" si="9"/>
        <v>0</v>
      </c>
      <c r="F598" s="20"/>
      <c r="G598" s="20"/>
      <c r="H598" s="20"/>
      <c r="I598" s="20"/>
    </row>
    <row r="599" spans="1:9" x14ac:dyDescent="0.3">
      <c r="A599" s="27">
        <v>50308</v>
      </c>
      <c r="B599" s="28" t="s">
        <v>151</v>
      </c>
      <c r="C599" s="28" t="s">
        <v>181</v>
      </c>
      <c r="D599" s="28" t="s">
        <v>727</v>
      </c>
      <c r="E599" s="17">
        <f t="shared" si="9"/>
        <v>0</v>
      </c>
      <c r="F599" s="20"/>
      <c r="G599" s="20"/>
      <c r="H599" s="20"/>
      <c r="I599" s="20"/>
    </row>
    <row r="600" spans="1:9" x14ac:dyDescent="0.3">
      <c r="A600" s="27">
        <v>20608</v>
      </c>
      <c r="B600" s="28" t="s">
        <v>212</v>
      </c>
      <c r="C600" s="28" t="s">
        <v>213</v>
      </c>
      <c r="D600" s="28" t="s">
        <v>425</v>
      </c>
      <c r="E600" s="17">
        <f t="shared" si="9"/>
        <v>0</v>
      </c>
      <c r="F600" s="20"/>
      <c r="G600" s="20"/>
      <c r="H600" s="20"/>
      <c r="I600" s="20"/>
    </row>
    <row r="601" spans="1:9" x14ac:dyDescent="0.3">
      <c r="A601" s="27">
        <v>90907</v>
      </c>
      <c r="B601" s="28" t="s">
        <v>114</v>
      </c>
      <c r="C601" s="28" t="s">
        <v>181</v>
      </c>
      <c r="D601" s="28" t="s">
        <v>728</v>
      </c>
      <c r="E601" s="17">
        <f t="shared" si="9"/>
        <v>0</v>
      </c>
      <c r="F601" s="20"/>
      <c r="G601" s="20"/>
      <c r="H601" s="20"/>
      <c r="I601" s="20"/>
    </row>
    <row r="602" spans="1:9" ht="24" x14ac:dyDescent="0.3">
      <c r="A602" s="27">
        <v>120310</v>
      </c>
      <c r="B602" s="28" t="s">
        <v>191</v>
      </c>
      <c r="C602" s="28" t="s">
        <v>380</v>
      </c>
      <c r="D602" s="28" t="s">
        <v>729</v>
      </c>
      <c r="E602" s="17">
        <f t="shared" si="9"/>
        <v>0</v>
      </c>
      <c r="F602" s="20"/>
      <c r="G602" s="20"/>
      <c r="H602" s="20"/>
      <c r="I602" s="20"/>
    </row>
    <row r="603" spans="1:9" x14ac:dyDescent="0.3">
      <c r="A603" s="27">
        <v>40706</v>
      </c>
      <c r="B603" s="28" t="s">
        <v>154</v>
      </c>
      <c r="C603" s="28" t="s">
        <v>286</v>
      </c>
      <c r="D603" s="28" t="s">
        <v>730</v>
      </c>
      <c r="E603" s="17">
        <f t="shared" si="9"/>
        <v>0</v>
      </c>
      <c r="F603" s="20"/>
      <c r="G603" s="20"/>
      <c r="H603" s="20"/>
      <c r="I603" s="20"/>
    </row>
    <row r="604" spans="1:9" x14ac:dyDescent="0.3">
      <c r="A604" s="27">
        <v>90908</v>
      </c>
      <c r="B604" s="28" t="s">
        <v>114</v>
      </c>
      <c r="C604" s="28" t="s">
        <v>181</v>
      </c>
      <c r="D604" s="28" t="s">
        <v>731</v>
      </c>
      <c r="E604" s="17">
        <f t="shared" si="9"/>
        <v>0</v>
      </c>
      <c r="F604" s="20"/>
      <c r="G604" s="20"/>
      <c r="H604" s="20"/>
      <c r="I604" s="20"/>
    </row>
    <row r="605" spans="1:9" x14ac:dyDescent="0.3">
      <c r="A605" s="27">
        <v>60607</v>
      </c>
      <c r="B605" s="28" t="s">
        <v>158</v>
      </c>
      <c r="C605" s="28" t="s">
        <v>342</v>
      </c>
      <c r="D605" s="28" t="s">
        <v>366</v>
      </c>
      <c r="E605" s="17">
        <f t="shared" si="9"/>
        <v>0</v>
      </c>
      <c r="F605" s="20"/>
      <c r="G605" s="20"/>
      <c r="H605" s="20"/>
      <c r="I605" s="20"/>
    </row>
    <row r="606" spans="1:9" x14ac:dyDescent="0.3">
      <c r="A606" s="27">
        <v>80206</v>
      </c>
      <c r="B606" s="28" t="s">
        <v>99</v>
      </c>
      <c r="C606" s="28" t="s">
        <v>612</v>
      </c>
      <c r="D606" s="28" t="s">
        <v>732</v>
      </c>
      <c r="E606" s="17">
        <f t="shared" si="9"/>
        <v>0</v>
      </c>
      <c r="F606" s="20"/>
      <c r="G606" s="20"/>
      <c r="H606" s="20"/>
      <c r="I606" s="20"/>
    </row>
    <row r="607" spans="1:9" ht="24" x14ac:dyDescent="0.3">
      <c r="A607" s="27">
        <v>120208</v>
      </c>
      <c r="B607" s="28" t="s">
        <v>191</v>
      </c>
      <c r="C607" s="28" t="s">
        <v>266</v>
      </c>
      <c r="D607" s="28" t="s">
        <v>733</v>
      </c>
      <c r="E607" s="17">
        <f t="shared" si="9"/>
        <v>0</v>
      </c>
      <c r="F607" s="20"/>
      <c r="G607" s="20"/>
      <c r="H607" s="20"/>
      <c r="I607" s="20"/>
    </row>
    <row r="608" spans="1:9" x14ac:dyDescent="0.3">
      <c r="A608" s="27">
        <v>30207</v>
      </c>
      <c r="B608" s="28" t="s">
        <v>144</v>
      </c>
      <c r="C608" s="28" t="s">
        <v>414</v>
      </c>
      <c r="D608" s="28" t="s">
        <v>734</v>
      </c>
      <c r="E608" s="17">
        <f t="shared" si="9"/>
        <v>0</v>
      </c>
      <c r="F608" s="20"/>
      <c r="G608" s="20"/>
      <c r="H608" s="20"/>
      <c r="I608" s="20"/>
    </row>
    <row r="609" spans="1:14" ht="24" x14ac:dyDescent="0.3">
      <c r="A609" s="27">
        <v>120801</v>
      </c>
      <c r="B609" s="28" t="s">
        <v>191</v>
      </c>
      <c r="C609" s="28" t="s">
        <v>192</v>
      </c>
      <c r="D609" s="28" t="s">
        <v>735</v>
      </c>
      <c r="E609" s="17">
        <f t="shared" si="9"/>
        <v>4</v>
      </c>
      <c r="F609" s="20"/>
      <c r="G609" s="20"/>
      <c r="H609" s="20"/>
      <c r="I609" s="20"/>
      <c r="N609">
        <v>4</v>
      </c>
    </row>
    <row r="610" spans="1:14" x14ac:dyDescent="0.3">
      <c r="A610" s="27">
        <v>50109</v>
      </c>
      <c r="B610" s="28" t="s">
        <v>151</v>
      </c>
      <c r="C610" s="28" t="s">
        <v>269</v>
      </c>
      <c r="D610" s="28" t="s">
        <v>426</v>
      </c>
      <c r="E610" s="17">
        <f t="shared" si="9"/>
        <v>0</v>
      </c>
      <c r="F610" s="20"/>
      <c r="G610" s="20"/>
      <c r="H610" s="20"/>
      <c r="I610" s="20"/>
    </row>
    <row r="611" spans="1:14" x14ac:dyDescent="0.3">
      <c r="A611" s="27">
        <v>40507</v>
      </c>
      <c r="B611" s="28" t="s">
        <v>154</v>
      </c>
      <c r="C611" s="28" t="s">
        <v>236</v>
      </c>
      <c r="D611" s="28" t="s">
        <v>736</v>
      </c>
      <c r="E611" s="17">
        <f t="shared" si="9"/>
        <v>0</v>
      </c>
      <c r="F611" s="20"/>
      <c r="G611" s="20"/>
      <c r="H611" s="20"/>
      <c r="I611" s="20"/>
    </row>
    <row r="612" spans="1:14" x14ac:dyDescent="0.3">
      <c r="A612" s="27">
        <v>90405</v>
      </c>
      <c r="B612" s="28" t="s">
        <v>114</v>
      </c>
      <c r="C612" s="28" t="s">
        <v>238</v>
      </c>
      <c r="D612" s="28" t="s">
        <v>737</v>
      </c>
      <c r="E612" s="17">
        <f t="shared" si="9"/>
        <v>0</v>
      </c>
      <c r="F612" s="20"/>
      <c r="G612" s="20"/>
      <c r="H612" s="20"/>
      <c r="I612" s="20"/>
    </row>
    <row r="613" spans="1:14" x14ac:dyDescent="0.3">
      <c r="A613" s="27">
        <v>130901</v>
      </c>
      <c r="B613" s="28" t="s">
        <v>102</v>
      </c>
      <c r="C613" s="28" t="s">
        <v>322</v>
      </c>
      <c r="D613" s="28" t="s">
        <v>738</v>
      </c>
      <c r="E613" s="17">
        <f t="shared" si="9"/>
        <v>0</v>
      </c>
      <c r="F613" s="20"/>
      <c r="G613" s="20"/>
      <c r="H613" s="20"/>
      <c r="I613" s="20"/>
    </row>
    <row r="614" spans="1:14" x14ac:dyDescent="0.3">
      <c r="A614" s="27">
        <v>70219</v>
      </c>
      <c r="B614" s="28" t="s">
        <v>268</v>
      </c>
      <c r="C614" s="28" t="s">
        <v>348</v>
      </c>
      <c r="D614" s="28" t="s">
        <v>739</v>
      </c>
      <c r="E614" s="17">
        <f t="shared" si="9"/>
        <v>0</v>
      </c>
      <c r="F614" s="20"/>
      <c r="G614" s="20"/>
      <c r="H614" s="20"/>
      <c r="I614" s="20"/>
    </row>
    <row r="615" spans="1:14" x14ac:dyDescent="0.3">
      <c r="A615" s="27">
        <v>90212</v>
      </c>
      <c r="B615" s="28" t="s">
        <v>114</v>
      </c>
      <c r="C615" s="28" t="s">
        <v>435</v>
      </c>
      <c r="D615" s="28" t="s">
        <v>739</v>
      </c>
      <c r="E615" s="17">
        <f t="shared" si="9"/>
        <v>0</v>
      </c>
      <c r="F615" s="20"/>
      <c r="G615" s="20"/>
      <c r="H615" s="20"/>
      <c r="I615" s="20"/>
    </row>
    <row r="616" spans="1:14" x14ac:dyDescent="0.3">
      <c r="A616" s="27">
        <v>90305</v>
      </c>
      <c r="B616" s="28" t="s">
        <v>114</v>
      </c>
      <c r="C616" s="28" t="s">
        <v>284</v>
      </c>
      <c r="D616" s="28" t="s">
        <v>739</v>
      </c>
      <c r="E616" s="17">
        <f t="shared" si="9"/>
        <v>0</v>
      </c>
      <c r="F616" s="20"/>
      <c r="G616" s="20"/>
      <c r="H616" s="20"/>
      <c r="I616" s="20"/>
    </row>
    <row r="617" spans="1:14" x14ac:dyDescent="0.3">
      <c r="A617" s="27">
        <v>90806</v>
      </c>
      <c r="B617" s="28" t="s">
        <v>114</v>
      </c>
      <c r="C617" s="28" t="s">
        <v>118</v>
      </c>
      <c r="D617" s="28" t="s">
        <v>739</v>
      </c>
      <c r="E617" s="17">
        <f t="shared" si="9"/>
        <v>0</v>
      </c>
      <c r="F617" s="20"/>
      <c r="G617" s="20"/>
      <c r="H617" s="20"/>
      <c r="I617" s="20"/>
    </row>
    <row r="618" spans="1:14" x14ac:dyDescent="0.3">
      <c r="A618" s="27">
        <v>130909</v>
      </c>
      <c r="B618" s="28" t="s">
        <v>102</v>
      </c>
      <c r="C618" s="28" t="s">
        <v>322</v>
      </c>
      <c r="D618" s="28" t="s">
        <v>739</v>
      </c>
      <c r="E618" s="17">
        <f t="shared" si="9"/>
        <v>0</v>
      </c>
      <c r="F618" s="20"/>
      <c r="G618" s="20"/>
      <c r="H618" s="20"/>
      <c r="I618" s="20"/>
    </row>
    <row r="619" spans="1:14" x14ac:dyDescent="0.3">
      <c r="A619" s="27">
        <v>90805</v>
      </c>
      <c r="B619" s="28" t="s">
        <v>114</v>
      </c>
      <c r="C619" s="28" t="s">
        <v>118</v>
      </c>
      <c r="D619" s="28" t="s">
        <v>178</v>
      </c>
      <c r="E619" s="17">
        <f t="shared" si="9"/>
        <v>0</v>
      </c>
      <c r="F619" s="20"/>
      <c r="G619" s="20"/>
      <c r="H619" s="20"/>
      <c r="I619" s="20"/>
      <c r="N619">
        <v>0</v>
      </c>
    </row>
    <row r="620" spans="1:14" x14ac:dyDescent="0.3">
      <c r="A620" s="27">
        <v>20208</v>
      </c>
      <c r="B620" s="28" t="s">
        <v>212</v>
      </c>
      <c r="C620" s="28" t="s">
        <v>217</v>
      </c>
      <c r="D620" s="28" t="s">
        <v>740</v>
      </c>
      <c r="E620" s="17">
        <f t="shared" si="9"/>
        <v>0</v>
      </c>
      <c r="F620" s="20"/>
      <c r="G620" s="20"/>
      <c r="H620" s="20"/>
      <c r="I620" s="20"/>
    </row>
    <row r="621" spans="1:14" x14ac:dyDescent="0.3">
      <c r="A621" s="27">
        <v>30603</v>
      </c>
      <c r="B621" s="28" t="s">
        <v>144</v>
      </c>
      <c r="C621" s="28" t="s">
        <v>145</v>
      </c>
      <c r="D621" s="28" t="s">
        <v>741</v>
      </c>
      <c r="E621" s="17">
        <f t="shared" si="9"/>
        <v>0</v>
      </c>
      <c r="F621" s="20"/>
      <c r="G621" s="20"/>
      <c r="H621" s="20"/>
      <c r="I621" s="20"/>
    </row>
    <row r="622" spans="1:14" x14ac:dyDescent="0.3">
      <c r="A622" s="27">
        <v>41205</v>
      </c>
      <c r="B622" s="28" t="s">
        <v>154</v>
      </c>
      <c r="C622" s="28" t="s">
        <v>430</v>
      </c>
      <c r="D622" s="28" t="s">
        <v>430</v>
      </c>
      <c r="E622" s="17">
        <f t="shared" si="9"/>
        <v>0</v>
      </c>
      <c r="F622" s="20"/>
      <c r="G622" s="20"/>
      <c r="H622" s="20"/>
      <c r="I622" s="20"/>
    </row>
    <row r="623" spans="1:14" x14ac:dyDescent="0.3">
      <c r="A623" s="27">
        <v>90306</v>
      </c>
      <c r="B623" s="28" t="s">
        <v>114</v>
      </c>
      <c r="C623" s="28" t="s">
        <v>284</v>
      </c>
      <c r="D623" s="28" t="s">
        <v>742</v>
      </c>
      <c r="E623" s="17">
        <f t="shared" si="9"/>
        <v>0</v>
      </c>
      <c r="F623" s="20"/>
      <c r="G623" s="20"/>
      <c r="H623" s="20"/>
      <c r="I623" s="20"/>
    </row>
    <row r="624" spans="1:14" x14ac:dyDescent="0.3">
      <c r="A624" s="27">
        <v>90510</v>
      </c>
      <c r="B624" s="28" t="s">
        <v>114</v>
      </c>
      <c r="C624" s="28" t="s">
        <v>308</v>
      </c>
      <c r="D624" s="28" t="s">
        <v>180</v>
      </c>
      <c r="E624" s="17">
        <f t="shared" si="9"/>
        <v>0</v>
      </c>
      <c r="F624" s="20"/>
      <c r="G624" s="20"/>
      <c r="H624" s="20"/>
      <c r="I624" s="20"/>
    </row>
    <row r="625" spans="1:14" x14ac:dyDescent="0.3">
      <c r="A625" s="27">
        <v>70220</v>
      </c>
      <c r="B625" s="28" t="s">
        <v>268</v>
      </c>
      <c r="C625" s="28" t="s">
        <v>348</v>
      </c>
      <c r="D625" s="28" t="s">
        <v>743</v>
      </c>
      <c r="E625" s="17">
        <f t="shared" si="9"/>
        <v>0</v>
      </c>
      <c r="F625" s="20"/>
      <c r="G625" s="20"/>
      <c r="H625" s="20"/>
      <c r="I625" s="20"/>
    </row>
    <row r="626" spans="1:14" x14ac:dyDescent="0.3">
      <c r="A626" s="27">
        <v>80201</v>
      </c>
      <c r="B626" s="28" t="s">
        <v>99</v>
      </c>
      <c r="C626" s="28" t="s">
        <v>612</v>
      </c>
      <c r="D626" s="28" t="s">
        <v>744</v>
      </c>
      <c r="E626" s="17">
        <f t="shared" si="9"/>
        <v>0</v>
      </c>
      <c r="F626" s="20"/>
      <c r="G626" s="20"/>
      <c r="H626" s="20"/>
      <c r="I626" s="20"/>
    </row>
    <row r="627" spans="1:14" ht="24" x14ac:dyDescent="0.3">
      <c r="A627" s="27">
        <v>120904</v>
      </c>
      <c r="B627" s="28" t="s">
        <v>191</v>
      </c>
      <c r="C627" s="28" t="s">
        <v>449</v>
      </c>
      <c r="D627" s="28" t="s">
        <v>745</v>
      </c>
      <c r="E627" s="17">
        <f t="shared" si="9"/>
        <v>0</v>
      </c>
      <c r="F627" s="20"/>
      <c r="G627" s="20"/>
      <c r="H627" s="20"/>
      <c r="I627" s="20"/>
    </row>
    <row r="628" spans="1:14" x14ac:dyDescent="0.3">
      <c r="A628" s="27">
        <v>70311</v>
      </c>
      <c r="B628" s="28" t="s">
        <v>268</v>
      </c>
      <c r="C628" s="28" t="s">
        <v>268</v>
      </c>
      <c r="D628" s="28" t="s">
        <v>131</v>
      </c>
      <c r="E628" s="17">
        <f t="shared" si="9"/>
        <v>0</v>
      </c>
      <c r="F628" s="20"/>
      <c r="G628" s="20"/>
      <c r="H628" s="20"/>
      <c r="I628" s="20"/>
    </row>
    <row r="629" spans="1:14" ht="24" x14ac:dyDescent="0.3">
      <c r="A629" s="27">
        <v>120901</v>
      </c>
      <c r="B629" s="28" t="s">
        <v>191</v>
      </c>
      <c r="C629" s="28" t="s">
        <v>449</v>
      </c>
      <c r="D629" s="28" t="s">
        <v>746</v>
      </c>
      <c r="E629" s="17">
        <f t="shared" si="9"/>
        <v>0</v>
      </c>
      <c r="F629" s="20"/>
      <c r="G629" s="20"/>
      <c r="H629" s="20"/>
      <c r="I629" s="20"/>
    </row>
    <row r="630" spans="1:14" x14ac:dyDescent="0.3">
      <c r="A630" s="27">
        <v>41008</v>
      </c>
      <c r="B630" s="28" t="s">
        <v>154</v>
      </c>
      <c r="C630" s="28" t="s">
        <v>339</v>
      </c>
      <c r="D630" s="28" t="s">
        <v>278</v>
      </c>
      <c r="E630" s="17">
        <f t="shared" si="9"/>
        <v>0</v>
      </c>
      <c r="F630" s="20"/>
      <c r="G630" s="20"/>
      <c r="H630" s="20"/>
      <c r="I630" s="20"/>
    </row>
    <row r="631" spans="1:14" x14ac:dyDescent="0.3">
      <c r="A631" s="27">
        <v>41006</v>
      </c>
      <c r="B631" s="28" t="s">
        <v>154</v>
      </c>
      <c r="C631" s="28" t="s">
        <v>339</v>
      </c>
      <c r="D631" s="28" t="s">
        <v>747</v>
      </c>
      <c r="E631" s="17">
        <f t="shared" ref="E631:E694" si="10">+MAX(F631:FK631)</f>
        <v>0</v>
      </c>
      <c r="F631" s="20"/>
      <c r="G631" s="20"/>
      <c r="H631" s="20"/>
      <c r="I631" s="20"/>
    </row>
    <row r="632" spans="1:14" x14ac:dyDescent="0.3">
      <c r="A632" s="27">
        <v>41105</v>
      </c>
      <c r="B632" s="28" t="s">
        <v>154</v>
      </c>
      <c r="C632" s="28" t="s">
        <v>258</v>
      </c>
      <c r="D632" s="28" t="s">
        <v>747</v>
      </c>
      <c r="E632" s="17">
        <f t="shared" si="10"/>
        <v>0</v>
      </c>
      <c r="F632" s="20"/>
      <c r="G632" s="20"/>
      <c r="H632" s="20"/>
      <c r="I632" s="20"/>
    </row>
    <row r="633" spans="1:14" x14ac:dyDescent="0.3">
      <c r="A633" s="27">
        <v>80506</v>
      </c>
      <c r="B633" s="28" t="s">
        <v>99</v>
      </c>
      <c r="C633" s="28" t="s">
        <v>134</v>
      </c>
      <c r="D633" s="28" t="s">
        <v>748</v>
      </c>
      <c r="E633" s="17">
        <f t="shared" si="10"/>
        <v>0</v>
      </c>
      <c r="F633" s="20"/>
      <c r="G633" s="20"/>
      <c r="H633" s="20"/>
      <c r="I633" s="20"/>
    </row>
    <row r="634" spans="1:14" x14ac:dyDescent="0.3">
      <c r="A634" s="27">
        <v>30507</v>
      </c>
      <c r="B634" s="28" t="s">
        <v>144</v>
      </c>
      <c r="C634" s="28" t="s">
        <v>410</v>
      </c>
      <c r="D634" s="28" t="s">
        <v>410</v>
      </c>
      <c r="E634" s="17">
        <f t="shared" si="10"/>
        <v>0</v>
      </c>
      <c r="F634" s="29"/>
      <c r="G634" s="29"/>
      <c r="H634" s="29"/>
      <c r="I634" s="29"/>
    </row>
    <row r="635" spans="1:14" x14ac:dyDescent="0.3">
      <c r="A635" s="27">
        <v>40905</v>
      </c>
      <c r="B635" s="28" t="s">
        <v>154</v>
      </c>
      <c r="C635" s="28" t="s">
        <v>361</v>
      </c>
      <c r="D635" s="28" t="s">
        <v>749</v>
      </c>
      <c r="E635" s="17">
        <f t="shared" si="10"/>
        <v>0</v>
      </c>
      <c r="F635" s="29"/>
      <c r="G635" s="29"/>
      <c r="H635" s="29"/>
      <c r="I635" s="29"/>
    </row>
    <row r="636" spans="1:14" x14ac:dyDescent="0.3">
      <c r="A636" s="27">
        <v>20209</v>
      </c>
      <c r="B636" s="28" t="s">
        <v>212</v>
      </c>
      <c r="C636" s="28" t="s">
        <v>217</v>
      </c>
      <c r="D636" s="28" t="s">
        <v>279</v>
      </c>
      <c r="E636" s="17">
        <f t="shared" si="10"/>
        <v>0</v>
      </c>
      <c r="F636" s="29"/>
      <c r="G636" s="29"/>
      <c r="H636" s="29"/>
      <c r="I636" s="29"/>
    </row>
    <row r="637" spans="1:14" x14ac:dyDescent="0.3">
      <c r="A637" s="27">
        <v>30114</v>
      </c>
      <c r="B637" s="28" t="s">
        <v>144</v>
      </c>
      <c r="C637" s="28" t="s">
        <v>144</v>
      </c>
      <c r="D637" s="28" t="s">
        <v>440</v>
      </c>
      <c r="E637" s="17">
        <f t="shared" si="10"/>
        <v>0</v>
      </c>
      <c r="F637" s="29"/>
      <c r="G637" s="29"/>
      <c r="H637" s="29"/>
      <c r="I637" s="29"/>
    </row>
    <row r="638" spans="1:14" x14ac:dyDescent="0.3">
      <c r="A638" s="27">
        <v>40509</v>
      </c>
      <c r="B638" s="28" t="s">
        <v>154</v>
      </c>
      <c r="C638" s="28" t="s">
        <v>236</v>
      </c>
      <c r="D638" s="28" t="s">
        <v>440</v>
      </c>
      <c r="E638" s="17">
        <f t="shared" si="10"/>
        <v>0</v>
      </c>
      <c r="F638" s="29"/>
      <c r="G638" s="29"/>
      <c r="H638" s="29"/>
      <c r="I638" s="29"/>
    </row>
    <row r="639" spans="1:14" x14ac:dyDescent="0.3">
      <c r="A639" s="27">
        <v>130313</v>
      </c>
      <c r="B639" s="28" t="s">
        <v>102</v>
      </c>
      <c r="C639" s="28" t="s">
        <v>222</v>
      </c>
      <c r="D639" s="28" t="s">
        <v>440</v>
      </c>
      <c r="E639" s="17">
        <f t="shared" si="10"/>
        <v>0</v>
      </c>
      <c r="F639" s="29"/>
      <c r="G639" s="29"/>
      <c r="H639" s="29"/>
      <c r="I639" s="29"/>
      <c r="N639">
        <v>0</v>
      </c>
    </row>
    <row r="640" spans="1:14" x14ac:dyDescent="0.3">
      <c r="A640" s="27">
        <v>91015</v>
      </c>
      <c r="B640" s="28" t="s">
        <v>114</v>
      </c>
      <c r="C640" s="28" t="s">
        <v>115</v>
      </c>
      <c r="D640" s="28" t="s">
        <v>750</v>
      </c>
      <c r="E640" s="17">
        <f t="shared" si="10"/>
        <v>0</v>
      </c>
      <c r="F640" s="20"/>
      <c r="G640" s="20"/>
      <c r="H640" s="20"/>
      <c r="I640" s="20"/>
    </row>
    <row r="641" spans="1:14" x14ac:dyDescent="0.3">
      <c r="A641" s="27">
        <v>91016</v>
      </c>
      <c r="B641" s="28" t="s">
        <v>114</v>
      </c>
      <c r="C641" s="28" t="s">
        <v>115</v>
      </c>
      <c r="D641" s="28" t="s">
        <v>751</v>
      </c>
      <c r="E641" s="17">
        <f t="shared" si="10"/>
        <v>0</v>
      </c>
      <c r="F641" s="20"/>
      <c r="G641" s="20"/>
      <c r="H641" s="20"/>
      <c r="I641" s="20"/>
    </row>
    <row r="642" spans="1:14" x14ac:dyDescent="0.3">
      <c r="A642" s="27">
        <v>70221</v>
      </c>
      <c r="B642" s="28" t="s">
        <v>268</v>
      </c>
      <c r="C642" s="28" t="s">
        <v>348</v>
      </c>
      <c r="D642" s="28" t="s">
        <v>370</v>
      </c>
      <c r="E642" s="17">
        <f t="shared" si="10"/>
        <v>0</v>
      </c>
      <c r="F642" s="20"/>
      <c r="G642" s="20"/>
      <c r="H642" s="20"/>
      <c r="I642" s="20"/>
    </row>
    <row r="643" spans="1:14" x14ac:dyDescent="0.3">
      <c r="A643" s="27">
        <v>70222</v>
      </c>
      <c r="B643" s="28" t="s">
        <v>268</v>
      </c>
      <c r="C643" s="28" t="s">
        <v>348</v>
      </c>
      <c r="D643" s="28" t="s">
        <v>752</v>
      </c>
      <c r="E643" s="17">
        <f t="shared" si="10"/>
        <v>0</v>
      </c>
      <c r="F643" s="20"/>
      <c r="G643" s="20"/>
      <c r="H643" s="20"/>
      <c r="I643" s="20"/>
    </row>
    <row r="644" spans="1:14" x14ac:dyDescent="0.3">
      <c r="A644" s="27">
        <v>50110</v>
      </c>
      <c r="B644" s="28" t="s">
        <v>151</v>
      </c>
      <c r="C644" s="28" t="s">
        <v>269</v>
      </c>
      <c r="D644" s="28" t="s">
        <v>753</v>
      </c>
      <c r="E644" s="17">
        <f t="shared" si="10"/>
        <v>0</v>
      </c>
      <c r="F644" s="20"/>
      <c r="G644" s="20"/>
      <c r="H644" s="20"/>
      <c r="I644" s="20"/>
    </row>
    <row r="645" spans="1:14" ht="24" x14ac:dyDescent="0.3">
      <c r="A645" s="27">
        <v>120311</v>
      </c>
      <c r="B645" s="28" t="s">
        <v>191</v>
      </c>
      <c r="C645" s="28" t="s">
        <v>380</v>
      </c>
      <c r="D645" s="28" t="s">
        <v>754</v>
      </c>
      <c r="E645" s="17">
        <f t="shared" si="10"/>
        <v>0</v>
      </c>
      <c r="F645" s="20"/>
      <c r="G645" s="20"/>
      <c r="H645" s="20"/>
      <c r="I645" s="20"/>
      <c r="N645">
        <v>0</v>
      </c>
    </row>
    <row r="646" spans="1:14" x14ac:dyDescent="0.3">
      <c r="A646" s="27">
        <v>40514</v>
      </c>
      <c r="B646" s="28" t="s">
        <v>154</v>
      </c>
      <c r="C646" s="28" t="s">
        <v>236</v>
      </c>
      <c r="D646" s="28" t="s">
        <v>755</v>
      </c>
      <c r="E646" s="17">
        <f t="shared" si="10"/>
        <v>0</v>
      </c>
      <c r="F646" s="20"/>
      <c r="G646" s="20"/>
      <c r="H646" s="20"/>
      <c r="I646" s="20"/>
    </row>
    <row r="647" spans="1:14" x14ac:dyDescent="0.3">
      <c r="A647" s="27">
        <v>130411</v>
      </c>
      <c r="B647" s="28" t="s">
        <v>102</v>
      </c>
      <c r="C647" s="28" t="s">
        <v>259</v>
      </c>
      <c r="D647" s="28" t="s">
        <v>756</v>
      </c>
      <c r="E647" s="17">
        <f t="shared" si="10"/>
        <v>0</v>
      </c>
      <c r="F647" s="20"/>
      <c r="G647" s="20"/>
      <c r="H647" s="20"/>
      <c r="I647" s="20"/>
    </row>
    <row r="648" spans="1:14" x14ac:dyDescent="0.3">
      <c r="A648" s="27">
        <v>40511</v>
      </c>
      <c r="B648" s="28" t="s">
        <v>154</v>
      </c>
      <c r="C648" s="28" t="s">
        <v>236</v>
      </c>
      <c r="D648" s="28" t="s">
        <v>757</v>
      </c>
      <c r="E648" s="17">
        <f t="shared" si="10"/>
        <v>0</v>
      </c>
      <c r="F648" s="20"/>
      <c r="G648" s="20"/>
      <c r="H648" s="20"/>
      <c r="I648" s="20"/>
    </row>
    <row r="649" spans="1:14" ht="24" x14ac:dyDescent="0.3">
      <c r="A649" s="27">
        <v>120405</v>
      </c>
      <c r="B649" s="28" t="s">
        <v>191</v>
      </c>
      <c r="C649" s="28" t="s">
        <v>493</v>
      </c>
      <c r="D649" s="28" t="s">
        <v>758</v>
      </c>
      <c r="E649" s="17">
        <f t="shared" si="10"/>
        <v>0</v>
      </c>
      <c r="F649" s="20"/>
      <c r="G649" s="20"/>
      <c r="H649" s="20"/>
      <c r="I649" s="20"/>
      <c r="N649">
        <v>0</v>
      </c>
    </row>
    <row r="650" spans="1:14" x14ac:dyDescent="0.3">
      <c r="A650" s="27">
        <v>81101</v>
      </c>
      <c r="B650" s="28" t="s">
        <v>99</v>
      </c>
      <c r="C650" s="28" t="s">
        <v>681</v>
      </c>
      <c r="D650" s="28" t="s">
        <v>759</v>
      </c>
      <c r="E650" s="17">
        <f t="shared" si="10"/>
        <v>0</v>
      </c>
      <c r="F650" s="20"/>
      <c r="G650" s="20"/>
      <c r="H650" s="20"/>
      <c r="I650" s="20"/>
    </row>
    <row r="651" spans="1:14" x14ac:dyDescent="0.3">
      <c r="A651" s="27">
        <v>50111</v>
      </c>
      <c r="B651" s="28" t="s">
        <v>151</v>
      </c>
      <c r="C651" s="28" t="s">
        <v>269</v>
      </c>
      <c r="D651" s="28" t="s">
        <v>760</v>
      </c>
      <c r="E651" s="17">
        <f t="shared" si="10"/>
        <v>0</v>
      </c>
      <c r="F651" s="20"/>
      <c r="G651" s="20"/>
      <c r="H651" s="20"/>
      <c r="I651" s="20"/>
    </row>
    <row r="652" spans="1:14" x14ac:dyDescent="0.3">
      <c r="A652" s="27">
        <v>10105</v>
      </c>
      <c r="B652" s="28" t="s">
        <v>163</v>
      </c>
      <c r="C652" s="28" t="s">
        <v>163</v>
      </c>
      <c r="D652" s="28" t="s">
        <v>761</v>
      </c>
      <c r="E652" s="17">
        <f t="shared" si="10"/>
        <v>0</v>
      </c>
      <c r="F652" s="20"/>
      <c r="G652" s="20"/>
      <c r="H652" s="20"/>
      <c r="I652" s="20"/>
    </row>
    <row r="653" spans="1:14" x14ac:dyDescent="0.3">
      <c r="A653" s="27">
        <v>40707</v>
      </c>
      <c r="B653" s="28" t="s">
        <v>154</v>
      </c>
      <c r="C653" s="28" t="s">
        <v>286</v>
      </c>
      <c r="D653" s="28" t="s">
        <v>762</v>
      </c>
      <c r="E653" s="17">
        <f t="shared" si="10"/>
        <v>0</v>
      </c>
      <c r="F653" s="20"/>
      <c r="G653" s="20"/>
      <c r="H653" s="20"/>
      <c r="I653" s="20"/>
    </row>
    <row r="654" spans="1:14" ht="24" x14ac:dyDescent="0.3">
      <c r="A654" s="27">
        <v>120706</v>
      </c>
      <c r="B654" s="28" t="s">
        <v>191</v>
      </c>
      <c r="C654" s="28" t="s">
        <v>296</v>
      </c>
      <c r="D654" s="28" t="s">
        <v>763</v>
      </c>
      <c r="E654" s="17">
        <f t="shared" si="10"/>
        <v>0</v>
      </c>
      <c r="F654" s="20"/>
      <c r="G654" s="20"/>
      <c r="H654" s="20"/>
      <c r="I654" s="20"/>
    </row>
    <row r="655" spans="1:14" x14ac:dyDescent="0.3">
      <c r="A655" s="27">
        <v>41301</v>
      </c>
      <c r="B655" s="28" t="s">
        <v>154</v>
      </c>
      <c r="C655" s="28" t="s">
        <v>441</v>
      </c>
      <c r="D655" s="28" t="s">
        <v>442</v>
      </c>
      <c r="E655" s="17">
        <f t="shared" si="10"/>
        <v>0</v>
      </c>
      <c r="F655" s="20"/>
      <c r="G655" s="20"/>
      <c r="H655" s="20"/>
      <c r="I655" s="20"/>
      <c r="N655">
        <v>0</v>
      </c>
    </row>
    <row r="656" spans="1:14" ht="24" x14ac:dyDescent="0.3">
      <c r="A656" s="27">
        <v>120611</v>
      </c>
      <c r="B656" s="28" t="s">
        <v>191</v>
      </c>
      <c r="C656" s="28" t="s">
        <v>299</v>
      </c>
      <c r="D656" s="28" t="s">
        <v>764</v>
      </c>
      <c r="E656" s="17">
        <f t="shared" si="10"/>
        <v>0</v>
      </c>
      <c r="F656" s="20"/>
      <c r="G656" s="20"/>
      <c r="H656" s="20"/>
      <c r="I656" s="20"/>
    </row>
    <row r="657" spans="1:14" x14ac:dyDescent="0.3">
      <c r="A657" s="27">
        <v>70701</v>
      </c>
      <c r="B657" s="28" t="s">
        <v>268</v>
      </c>
      <c r="C657" s="28" t="s">
        <v>453</v>
      </c>
      <c r="D657" s="28" t="s">
        <v>765</v>
      </c>
      <c r="E657" s="17">
        <f t="shared" si="10"/>
        <v>0</v>
      </c>
      <c r="F657" s="20"/>
      <c r="G657" s="20"/>
      <c r="H657" s="20"/>
      <c r="I657" s="20"/>
    </row>
    <row r="658" spans="1:14" x14ac:dyDescent="0.3">
      <c r="A658" s="27">
        <v>70312</v>
      </c>
      <c r="B658" s="28" t="s">
        <v>268</v>
      </c>
      <c r="C658" s="28" t="s">
        <v>268</v>
      </c>
      <c r="D658" s="28" t="s">
        <v>766</v>
      </c>
      <c r="E658" s="17">
        <f t="shared" si="10"/>
        <v>0</v>
      </c>
      <c r="F658" s="20"/>
      <c r="G658" s="20"/>
      <c r="H658" s="20"/>
      <c r="I658" s="20"/>
    </row>
    <row r="659" spans="1:14" x14ac:dyDescent="0.3">
      <c r="A659" s="27">
        <v>50112</v>
      </c>
      <c r="B659" s="28" t="s">
        <v>151</v>
      </c>
      <c r="C659" s="28" t="s">
        <v>269</v>
      </c>
      <c r="D659" s="28" t="s">
        <v>767</v>
      </c>
      <c r="E659" s="17">
        <f t="shared" si="10"/>
        <v>0</v>
      </c>
      <c r="F659" s="20"/>
      <c r="G659" s="20"/>
      <c r="H659" s="20"/>
      <c r="I659" s="20"/>
    </row>
    <row r="660" spans="1:14" x14ac:dyDescent="0.3">
      <c r="A660" s="27">
        <v>20610</v>
      </c>
      <c r="B660" s="28" t="s">
        <v>212</v>
      </c>
      <c r="C660" s="28" t="s">
        <v>213</v>
      </c>
      <c r="D660" s="28" t="s">
        <v>768</v>
      </c>
      <c r="E660" s="17">
        <f t="shared" si="10"/>
        <v>0</v>
      </c>
      <c r="F660" s="20"/>
      <c r="G660" s="20"/>
      <c r="H660" s="20"/>
      <c r="I660" s="20"/>
    </row>
    <row r="661" spans="1:14" ht="24" x14ac:dyDescent="0.3">
      <c r="A661" s="27">
        <v>120312</v>
      </c>
      <c r="B661" s="28" t="s">
        <v>191</v>
      </c>
      <c r="C661" s="28" t="s">
        <v>380</v>
      </c>
      <c r="D661" s="28" t="s">
        <v>769</v>
      </c>
      <c r="E661" s="17">
        <f t="shared" si="10"/>
        <v>0</v>
      </c>
      <c r="F661" s="20"/>
      <c r="G661" s="20"/>
      <c r="H661" s="20"/>
      <c r="I661" s="20"/>
    </row>
    <row r="662" spans="1:14" x14ac:dyDescent="0.3">
      <c r="A662" s="27">
        <v>90608</v>
      </c>
      <c r="B662" s="28" t="s">
        <v>114</v>
      </c>
      <c r="C662" s="28" t="s">
        <v>302</v>
      </c>
      <c r="D662" s="28" t="s">
        <v>770</v>
      </c>
      <c r="E662" s="17">
        <f t="shared" si="10"/>
        <v>0</v>
      </c>
      <c r="F662" s="20"/>
      <c r="G662" s="20"/>
      <c r="H662" s="20"/>
      <c r="I662" s="20"/>
    </row>
    <row r="663" spans="1:14" x14ac:dyDescent="0.3">
      <c r="A663" s="27">
        <v>80605</v>
      </c>
      <c r="B663" s="28" t="s">
        <v>99</v>
      </c>
      <c r="C663" s="28" t="s">
        <v>471</v>
      </c>
      <c r="D663" s="28" t="s">
        <v>771</v>
      </c>
      <c r="E663" s="17">
        <f t="shared" si="10"/>
        <v>0</v>
      </c>
      <c r="F663" s="20"/>
      <c r="G663" s="20"/>
      <c r="H663" s="20"/>
      <c r="I663" s="20"/>
    </row>
    <row r="664" spans="1:14" x14ac:dyDescent="0.3">
      <c r="A664" s="27">
        <v>91012</v>
      </c>
      <c r="B664" s="28" t="s">
        <v>114</v>
      </c>
      <c r="C664" s="28" t="s">
        <v>115</v>
      </c>
      <c r="D664" s="28" t="s">
        <v>772</v>
      </c>
      <c r="E664" s="17">
        <f t="shared" si="10"/>
        <v>0</v>
      </c>
      <c r="F664" s="20"/>
      <c r="G664" s="20"/>
      <c r="H664" s="20"/>
      <c r="I664" s="20"/>
    </row>
    <row r="665" spans="1:14" x14ac:dyDescent="0.3">
      <c r="A665" s="27">
        <v>90704</v>
      </c>
      <c r="B665" s="28" t="s">
        <v>114</v>
      </c>
      <c r="C665" s="28" t="s">
        <v>363</v>
      </c>
      <c r="D665" s="28" t="s">
        <v>773</v>
      </c>
      <c r="E665" s="17">
        <f t="shared" si="10"/>
        <v>0</v>
      </c>
      <c r="F665" s="20"/>
      <c r="G665" s="20"/>
      <c r="H665" s="20"/>
      <c r="I665" s="20"/>
    </row>
    <row r="666" spans="1:14" ht="24" x14ac:dyDescent="0.3">
      <c r="A666" s="27">
        <v>120905</v>
      </c>
      <c r="B666" s="28" t="s">
        <v>191</v>
      </c>
      <c r="C666" s="28" t="s">
        <v>449</v>
      </c>
      <c r="D666" s="28" t="s">
        <v>774</v>
      </c>
      <c r="E666" s="17">
        <f t="shared" si="10"/>
        <v>0</v>
      </c>
      <c r="F666" s="20"/>
      <c r="G666" s="20"/>
      <c r="H666" s="20"/>
      <c r="I666" s="20"/>
    </row>
    <row r="667" spans="1:14" x14ac:dyDescent="0.3">
      <c r="A667" s="27">
        <v>70223</v>
      </c>
      <c r="B667" s="28" t="s">
        <v>268</v>
      </c>
      <c r="C667" s="28" t="s">
        <v>348</v>
      </c>
      <c r="D667" s="28" t="s">
        <v>775</v>
      </c>
      <c r="E667" s="17">
        <f t="shared" si="10"/>
        <v>0</v>
      </c>
      <c r="F667" s="20"/>
      <c r="G667" s="20"/>
      <c r="H667" s="20"/>
      <c r="I667" s="20"/>
    </row>
    <row r="668" spans="1:14" x14ac:dyDescent="0.3">
      <c r="A668" s="27">
        <v>70224</v>
      </c>
      <c r="B668" s="28" t="s">
        <v>268</v>
      </c>
      <c r="C668" s="28" t="s">
        <v>348</v>
      </c>
      <c r="D668" s="28" t="s">
        <v>776</v>
      </c>
      <c r="E668" s="17">
        <f t="shared" si="10"/>
        <v>0</v>
      </c>
      <c r="F668" s="20"/>
      <c r="G668" s="20"/>
      <c r="H668" s="20"/>
      <c r="I668" s="20"/>
    </row>
    <row r="669" spans="1:14" x14ac:dyDescent="0.3">
      <c r="A669" s="27">
        <v>41309</v>
      </c>
      <c r="B669" s="28" t="s">
        <v>154</v>
      </c>
      <c r="C669" s="28" t="s">
        <v>441</v>
      </c>
      <c r="D669" s="28" t="s">
        <v>777</v>
      </c>
      <c r="E669" s="17">
        <f t="shared" si="10"/>
        <v>0</v>
      </c>
      <c r="F669" s="20"/>
      <c r="G669" s="20"/>
      <c r="H669" s="20"/>
      <c r="I669" s="20"/>
    </row>
    <row r="670" spans="1:14" x14ac:dyDescent="0.3">
      <c r="A670" s="27">
        <v>30508</v>
      </c>
      <c r="B670" s="28" t="s">
        <v>144</v>
      </c>
      <c r="C670" s="28" t="s">
        <v>410</v>
      </c>
      <c r="D670" s="28" t="s">
        <v>778</v>
      </c>
      <c r="E670" s="17">
        <f t="shared" si="10"/>
        <v>0</v>
      </c>
      <c r="F670" s="20"/>
      <c r="G670" s="20"/>
      <c r="H670" s="20"/>
      <c r="I670" s="20"/>
    </row>
    <row r="671" spans="1:14" x14ac:dyDescent="0.3">
      <c r="A671" s="27">
        <v>90511</v>
      </c>
      <c r="B671" s="28" t="s">
        <v>114</v>
      </c>
      <c r="C671" s="28" t="s">
        <v>308</v>
      </c>
      <c r="D671" s="28" t="s">
        <v>779</v>
      </c>
      <c r="E671" s="17">
        <f t="shared" si="10"/>
        <v>0</v>
      </c>
      <c r="F671" s="20"/>
      <c r="G671" s="20"/>
      <c r="H671" s="20"/>
      <c r="I671" s="20"/>
    </row>
    <row r="672" spans="1:14" x14ac:dyDescent="0.3">
      <c r="A672" s="27">
        <v>130311</v>
      </c>
      <c r="B672" s="28" t="s">
        <v>102</v>
      </c>
      <c r="C672" s="28" t="s">
        <v>222</v>
      </c>
      <c r="D672" s="28" t="s">
        <v>443</v>
      </c>
      <c r="E672" s="17">
        <f t="shared" si="10"/>
        <v>0</v>
      </c>
      <c r="F672" s="20"/>
      <c r="G672" s="20"/>
      <c r="H672" s="20"/>
      <c r="I672" s="20"/>
      <c r="N672">
        <v>0</v>
      </c>
    </row>
    <row r="673" spans="1:9" x14ac:dyDescent="0.3">
      <c r="A673" s="27">
        <v>70314</v>
      </c>
      <c r="B673" s="28" t="s">
        <v>268</v>
      </c>
      <c r="C673" s="28" t="s">
        <v>268</v>
      </c>
      <c r="D673" s="28" t="s">
        <v>780</v>
      </c>
      <c r="E673" s="17">
        <f t="shared" si="10"/>
        <v>0</v>
      </c>
      <c r="F673" s="20"/>
      <c r="G673" s="20"/>
      <c r="H673" s="20"/>
      <c r="I673" s="20"/>
    </row>
    <row r="674" spans="1:9" x14ac:dyDescent="0.3">
      <c r="A674" s="27">
        <v>20107</v>
      </c>
      <c r="B674" s="28" t="s">
        <v>212</v>
      </c>
      <c r="C674" s="28" t="s">
        <v>219</v>
      </c>
      <c r="D674" s="28" t="s">
        <v>781</v>
      </c>
      <c r="E674" s="17">
        <f t="shared" si="10"/>
        <v>0</v>
      </c>
      <c r="F674" s="20"/>
      <c r="G674" s="20"/>
      <c r="H674" s="20"/>
      <c r="I674" s="20"/>
    </row>
    <row r="675" spans="1:9" x14ac:dyDescent="0.3">
      <c r="A675" s="27">
        <v>50206</v>
      </c>
      <c r="B675" s="28" t="s">
        <v>151</v>
      </c>
      <c r="C675" s="28" t="s">
        <v>152</v>
      </c>
      <c r="D675" s="28" t="s">
        <v>782</v>
      </c>
      <c r="E675" s="17">
        <f t="shared" si="10"/>
        <v>0</v>
      </c>
      <c r="F675" s="20"/>
      <c r="G675" s="20"/>
      <c r="H675" s="20"/>
      <c r="I675" s="20"/>
    </row>
    <row r="676" spans="1:9" x14ac:dyDescent="0.3">
      <c r="A676" s="27">
        <v>50317</v>
      </c>
      <c r="B676" s="28" t="s">
        <v>151</v>
      </c>
      <c r="C676" s="28" t="s">
        <v>181</v>
      </c>
      <c r="D676" s="28" t="s">
        <v>783</v>
      </c>
      <c r="E676" s="17">
        <f t="shared" si="10"/>
        <v>0</v>
      </c>
      <c r="F676" s="20"/>
      <c r="G676" s="20"/>
      <c r="H676" s="20"/>
      <c r="I676" s="20"/>
    </row>
    <row r="677" spans="1:9" x14ac:dyDescent="0.3">
      <c r="A677" s="27">
        <v>90512</v>
      </c>
      <c r="B677" s="28" t="s">
        <v>114</v>
      </c>
      <c r="C677" s="28" t="s">
        <v>308</v>
      </c>
      <c r="D677" s="28" t="s">
        <v>784</v>
      </c>
      <c r="E677" s="17">
        <f t="shared" si="10"/>
        <v>0</v>
      </c>
      <c r="F677" s="20"/>
      <c r="G677" s="20"/>
      <c r="H677" s="20"/>
      <c r="I677" s="20"/>
    </row>
  </sheetData>
  <phoneticPr fontId="18" type="noConversion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C6E9C-AB9A-4B68-BE75-5C7691D994D2}">
  <sheetPr>
    <tabColor theme="9" tint="-0.249977111117893"/>
  </sheetPr>
  <dimension ref="A1:M677"/>
  <sheetViews>
    <sheetView showGridLines="0" workbookViewId="0">
      <selection activeCell="M13" sqref="M13"/>
    </sheetView>
  </sheetViews>
  <sheetFormatPr baseColWidth="10" defaultColWidth="11.44140625" defaultRowHeight="14.4" x14ac:dyDescent="0.3"/>
  <cols>
    <col min="1" max="1" width="9.33203125" customWidth="1"/>
    <col min="2" max="2" width="14.5546875" customWidth="1"/>
    <col min="3" max="3" width="17" customWidth="1"/>
    <col min="4" max="4" width="22.44140625" customWidth="1"/>
    <col min="5" max="5" width="11" bestFit="1" customWidth="1"/>
    <col min="12" max="12" width="12.88671875" customWidth="1"/>
  </cols>
  <sheetData>
    <row r="1" spans="1:13" x14ac:dyDescent="0.3">
      <c r="D1" s="23"/>
      <c r="E1" s="24">
        <f>+DATEVALUE(Recupera_PN_DIA[[#Headers],[3/6/2020]])</f>
        <v>43985</v>
      </c>
      <c r="F1" s="24">
        <f>+DATEVALUE(Recupera_PN_DIA[[#Headers],[4/6/2020]])</f>
        <v>43986</v>
      </c>
      <c r="G1" s="24">
        <f>+DATEVALUE(Recupera_PN_DIA[[#Headers],[5/6/2020]])</f>
        <v>43987</v>
      </c>
      <c r="H1" s="24">
        <f>+DATEVALUE(Recupera_PN_DIA[[#Headers],[6/6/2020]])</f>
        <v>43988</v>
      </c>
      <c r="I1" s="24">
        <f>+DATEVALUE(Recupera_PN_DIA[[#Headers],[07-jun]])</f>
        <v>43989</v>
      </c>
      <c r="J1" s="24">
        <f>+DATEVALUE(Recupera_PN_DIA[[#Headers],[08-jun]])</f>
        <v>43990</v>
      </c>
      <c r="K1" s="24">
        <f>+DATEVALUE(Recupera_PN_DIA[[#Headers],[09-jun]])</f>
        <v>43991</v>
      </c>
      <c r="L1" s="24">
        <f>+DATEVALUE(Recupera_PN_DIA[[#Headers],[10-06-2020]])</f>
        <v>43992</v>
      </c>
      <c r="M1" s="51">
        <f>+DATEVALUE(Recupera_PN_DIA[[#Headers],[11-06-2020]])</f>
        <v>43993</v>
      </c>
    </row>
    <row r="2" spans="1:13" ht="15.6" x14ac:dyDescent="0.3">
      <c r="E2" s="11">
        <f>SUM(Recupera_PN_DIA[3/6/2020])</f>
        <v>9381</v>
      </c>
      <c r="F2" s="11">
        <f>SUM(Recupera_PN_DIA[4/6/2020])</f>
        <v>386</v>
      </c>
      <c r="G2" s="11">
        <f>SUM(Recupera_PN_DIA[5/6/2020])</f>
        <v>115</v>
      </c>
      <c r="H2" s="11">
        <f>SUM(Recupera_PN_DIA[6/6/2020])</f>
        <v>0</v>
      </c>
      <c r="I2" s="11">
        <f>SUM(Recupera_PN_DIA[07-jun])</f>
        <v>259</v>
      </c>
      <c r="J2" s="11">
        <f>SUM(Recupera_PN_DIA[08-jun])</f>
        <v>0</v>
      </c>
      <c r="K2" s="11">
        <f>SUM(Recupera_PN_DIA[09-jun])</f>
        <v>896</v>
      </c>
      <c r="L2" s="11">
        <f>SUM(Recupera_PN_DIA[10-06-2020])</f>
        <v>0</v>
      </c>
      <c r="M2" s="11">
        <f>SUM(Recupera_PN_DIA[11-06-2020])</f>
        <v>547</v>
      </c>
    </row>
    <row r="3" spans="1:13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7" t="s">
        <v>797</v>
      </c>
      <c r="F3" s="7" t="s">
        <v>798</v>
      </c>
      <c r="G3" s="7" t="s">
        <v>790</v>
      </c>
      <c r="H3" s="7" t="s">
        <v>791</v>
      </c>
      <c r="I3" s="7" t="s">
        <v>799</v>
      </c>
      <c r="J3" s="7" t="s">
        <v>800</v>
      </c>
      <c r="K3" s="7" t="s">
        <v>801</v>
      </c>
      <c r="L3" s="7" t="s">
        <v>795</v>
      </c>
      <c r="M3" s="7" t="s">
        <v>796</v>
      </c>
    </row>
    <row r="4" spans="1:13" x14ac:dyDescent="0.3">
      <c r="A4">
        <v>80821</v>
      </c>
      <c r="B4" s="2" t="s">
        <v>99</v>
      </c>
      <c r="C4" s="2" t="s">
        <v>99</v>
      </c>
      <c r="D4" s="2" t="s">
        <v>105</v>
      </c>
      <c r="E4" s="19">
        <v>327</v>
      </c>
      <c r="F4" s="19">
        <f>+Recupera_PN_ACUM[[#This Row],[04-06-2020]]-Recupera_PN_ACUM[[#This Row],[03-06-2020]]</f>
        <v>14</v>
      </c>
      <c r="G4" s="19">
        <f>+Recupera_PN_ACUM[[#This Row],[5/6/2020]]-Recupera_PN_ACUM[[#This Row],[04-06-2020]]</f>
        <v>9</v>
      </c>
      <c r="H4" s="19">
        <f>+Recupera_PN_ACUM[[#This Row],[6/6/2020]]-Recupera_PN_ACUM[[#This Row],[5/6/2020]]</f>
        <v>0</v>
      </c>
      <c r="I4" s="19">
        <f>+Recupera_PN_ACUM[[#This Row],[07-06-2020]]-Recupera_PN_ACUM[[#This Row],[6/6/2020]]</f>
        <v>0</v>
      </c>
      <c r="J4" s="19">
        <f>+Recupera_PN_ACUM[[#This Row],[08-06-2020]]-Recupera_PN_ACUM[[#This Row],[07-06-2020]]</f>
        <v>0</v>
      </c>
      <c r="K4" s="19">
        <f>+Recupera_PN_ACUM[[#This Row],[09-06-2020]]-Recupera_PN_ACUM[[#This Row],[08-06-2020]]</f>
        <v>35</v>
      </c>
      <c r="L4" s="19">
        <f>+Recupera_PN_ACUM[[#This Row],[10-06-2020]]-Recupera_PN_ACUM[[#This Row],[09-06-2020]]</f>
        <v>0</v>
      </c>
      <c r="M4" s="19">
        <f>+Recupera_PN_ACUM[[#This Row],[11-06-2020]]-Recupera_PN_ACUM[[#This Row],[10-06-2020]]</f>
        <v>30</v>
      </c>
    </row>
    <row r="5" spans="1:13" x14ac:dyDescent="0.3">
      <c r="A5">
        <v>30202</v>
      </c>
      <c r="B5" s="2" t="s">
        <v>144</v>
      </c>
      <c r="C5" s="2" t="s">
        <v>414</v>
      </c>
      <c r="D5" s="2" t="s">
        <v>445</v>
      </c>
      <c r="E5" s="19"/>
      <c r="F5" s="19">
        <f>+Recupera_PN_ACUM[[#This Row],[04-06-2020]]-Recupera_PN_ACUM[[#This Row],[03-06-2020]]</f>
        <v>0</v>
      </c>
      <c r="G5" s="19">
        <f>+Recupera_PN_ACUM[[#This Row],[5/6/2020]]-Recupera_PN_ACUM[[#This Row],[04-06-2020]]</f>
        <v>8</v>
      </c>
      <c r="H5" s="19">
        <f>+Recupera_PN_ACUM[[#This Row],[6/6/2020]]-Recupera_PN_ACUM[[#This Row],[5/6/2020]]</f>
        <v>0</v>
      </c>
      <c r="I5" s="19">
        <f>+Recupera_PN_ACUM[[#This Row],[07-06-2020]]-Recupera_PN_ACUM[[#This Row],[6/6/2020]]</f>
        <v>0</v>
      </c>
      <c r="J5" s="19">
        <f>+Recupera_PN_ACUM[[#This Row],[08-06-2020]]-Recupera_PN_ACUM[[#This Row],[07-06-2020]]</f>
        <v>0</v>
      </c>
      <c r="K5" s="19">
        <f>+Recupera_PN_ACUM[[#This Row],[09-06-2020]]-Recupera_PN_ACUM[[#This Row],[08-06-2020]]</f>
        <v>36</v>
      </c>
      <c r="L5" s="19">
        <f>+Recupera_PN_ACUM[[#This Row],[10-06-2020]]-Recupera_PN_ACUM[[#This Row],[09-06-2020]]</f>
        <v>0</v>
      </c>
      <c r="M5" s="19">
        <f>+Recupera_PN_ACUM[[#This Row],[11-06-2020]]-Recupera_PN_ACUM[[#This Row],[10-06-2020]]</f>
        <v>32</v>
      </c>
    </row>
    <row r="6" spans="1:13" x14ac:dyDescent="0.3">
      <c r="A6">
        <v>70313</v>
      </c>
      <c r="B6" s="2" t="s">
        <v>268</v>
      </c>
      <c r="C6" s="2" t="s">
        <v>268</v>
      </c>
      <c r="D6" s="2" t="s">
        <v>446</v>
      </c>
      <c r="E6" s="19"/>
      <c r="F6" s="19">
        <f>+Recupera_PN_ACUM[[#This Row],[04-06-2020]]-Recupera_PN_ACUM[[#This Row],[03-06-2020]]</f>
        <v>9</v>
      </c>
      <c r="G6" s="19">
        <f>+Recupera_PN_ACUM[[#This Row],[5/6/2020]]-Recupera_PN_ACUM[[#This Row],[04-06-2020]]</f>
        <v>3</v>
      </c>
      <c r="H6" s="19">
        <f>+Recupera_PN_ACUM[[#This Row],[6/6/2020]]-Recupera_PN_ACUM[[#This Row],[5/6/2020]]</f>
        <v>0</v>
      </c>
      <c r="I6" s="19">
        <f>+Recupera_PN_ACUM[[#This Row],[07-06-2020]]-Recupera_PN_ACUM[[#This Row],[6/6/2020]]</f>
        <v>57</v>
      </c>
      <c r="J6" s="19">
        <f>+Recupera_PN_ACUM[[#This Row],[08-06-2020]]-Recupera_PN_ACUM[[#This Row],[07-06-2020]]</f>
        <v>0</v>
      </c>
      <c r="K6" s="19">
        <f>+Recupera_PN_ACUM[[#This Row],[09-06-2020]]-Recupera_PN_ACUM[[#This Row],[08-06-2020]]</f>
        <v>38</v>
      </c>
      <c r="L6" s="19">
        <f>+Recupera_PN_ACUM[[#This Row],[10-06-2020]]-Recupera_PN_ACUM[[#This Row],[09-06-2020]]</f>
        <v>0</v>
      </c>
      <c r="M6" s="19">
        <f>+Recupera_PN_ACUM[[#This Row],[11-06-2020]]-Recupera_PN_ACUM[[#This Row],[10-06-2020]]</f>
        <v>114</v>
      </c>
    </row>
    <row r="7" spans="1:13" ht="24" x14ac:dyDescent="0.3">
      <c r="A7">
        <v>120502</v>
      </c>
      <c r="B7" s="2" t="s">
        <v>191</v>
      </c>
      <c r="C7" s="2" t="s">
        <v>447</v>
      </c>
      <c r="D7" s="2" t="s">
        <v>448</v>
      </c>
      <c r="E7" s="19"/>
      <c r="F7" s="19">
        <f>+Recupera_PN_ACUM[[#This Row],[04-06-2020]]-Recupera_PN_ACUM[[#This Row],[03-06-2020]]</f>
        <v>5</v>
      </c>
      <c r="G7" s="19">
        <f>+Recupera_PN_ACUM[[#This Row],[5/6/2020]]-Recupera_PN_ACUM[[#This Row],[04-06-2020]]</f>
        <v>0</v>
      </c>
      <c r="H7" s="19">
        <f>+Recupera_PN_ACUM[[#This Row],[6/6/2020]]-Recupera_PN_ACUM[[#This Row],[5/6/2020]]</f>
        <v>0</v>
      </c>
      <c r="I7" s="19">
        <f>+Recupera_PN_ACUM[[#This Row],[07-06-2020]]-Recupera_PN_ACUM[[#This Row],[6/6/2020]]</f>
        <v>0</v>
      </c>
      <c r="J7" s="19">
        <f>+Recupera_PN_ACUM[[#This Row],[08-06-2020]]-Recupera_PN_ACUM[[#This Row],[07-06-2020]]</f>
        <v>0</v>
      </c>
      <c r="K7" s="19">
        <f>+Recupera_PN_ACUM[[#This Row],[09-06-2020]]-Recupera_PN_ACUM[[#This Row],[08-06-2020]]</f>
        <v>28</v>
      </c>
      <c r="L7" s="19">
        <f>+Recupera_PN_ACUM[[#This Row],[10-06-2020]]-Recupera_PN_ACUM[[#This Row],[09-06-2020]]</f>
        <v>0</v>
      </c>
      <c r="M7" s="19">
        <f>+Recupera_PN_ACUM[[#This Row],[11-06-2020]]-Recupera_PN_ACUM[[#This Row],[10-06-2020]]</f>
        <v>17</v>
      </c>
    </row>
    <row r="8" spans="1:13" x14ac:dyDescent="0.3">
      <c r="A8">
        <v>50313</v>
      </c>
      <c r="B8" s="2" t="s">
        <v>151</v>
      </c>
      <c r="C8" s="2" t="s">
        <v>181</v>
      </c>
      <c r="D8" s="2" t="s">
        <v>378</v>
      </c>
      <c r="E8" s="19">
        <v>0</v>
      </c>
      <c r="F8" s="19">
        <f>+Recupera_PN_ACUM[[#This Row],[04-06-2020]]-Recupera_PN_ACUM[[#This Row],[03-06-2020]]</f>
        <v>294</v>
      </c>
      <c r="G8" s="19">
        <f>+Recupera_PN_ACUM[[#This Row],[5/6/2020]]-Recupera_PN_ACUM[[#This Row],[04-06-2020]]</f>
        <v>0</v>
      </c>
      <c r="H8" s="19">
        <f>+Recupera_PN_ACUM[[#This Row],[6/6/2020]]-Recupera_PN_ACUM[[#This Row],[5/6/2020]]</f>
        <v>0</v>
      </c>
      <c r="I8" s="19">
        <f>+Recupera_PN_ACUM[[#This Row],[07-06-2020]]-Recupera_PN_ACUM[[#This Row],[6/6/2020]]</f>
        <v>0</v>
      </c>
      <c r="J8" s="19">
        <f>+Recupera_PN_ACUM[[#This Row],[08-06-2020]]-Recupera_PN_ACUM[[#This Row],[07-06-2020]]</f>
        <v>0</v>
      </c>
      <c r="K8" s="19">
        <f>+Recupera_PN_ACUM[[#This Row],[09-06-2020]]-Recupera_PN_ACUM[[#This Row],[08-06-2020]]</f>
        <v>18</v>
      </c>
      <c r="L8" s="19">
        <f>+Recupera_PN_ACUM[[#This Row],[10-06-2020]]-Recupera_PN_ACUM[[#This Row],[09-06-2020]]</f>
        <v>0</v>
      </c>
      <c r="M8" s="19">
        <f>+Recupera_PN_ACUM[[#This Row],[11-06-2020]]-Recupera_PN_ACUM[[#This Row],[10-06-2020]]</f>
        <v>16</v>
      </c>
    </row>
    <row r="9" spans="1:13" x14ac:dyDescent="0.3">
      <c r="A9">
        <v>20101</v>
      </c>
      <c r="B9" s="2" t="s">
        <v>212</v>
      </c>
      <c r="C9" s="2" t="s">
        <v>219</v>
      </c>
      <c r="D9" s="2" t="s">
        <v>220</v>
      </c>
      <c r="E9" s="19">
        <v>8</v>
      </c>
      <c r="F9" s="19">
        <f>+Recupera_PN_ACUM[[#This Row],[04-06-2020]]-Recupera_PN_ACUM[[#This Row],[03-06-2020]]</f>
        <v>0</v>
      </c>
      <c r="G9" s="19">
        <f>+Recupera_PN_ACUM[[#This Row],[5/6/2020]]-Recupera_PN_ACUM[[#This Row],[04-06-2020]]</f>
        <v>7</v>
      </c>
      <c r="H9" s="19">
        <f>+Recupera_PN_ACUM[[#This Row],[6/6/2020]]-Recupera_PN_ACUM[[#This Row],[5/6/2020]]</f>
        <v>0</v>
      </c>
      <c r="I9" s="19">
        <f>+Recupera_PN_ACUM[[#This Row],[07-06-2020]]-Recupera_PN_ACUM[[#This Row],[6/6/2020]]</f>
        <v>0</v>
      </c>
      <c r="J9" s="19">
        <f>+Recupera_PN_ACUM[[#This Row],[08-06-2020]]-Recupera_PN_ACUM[[#This Row],[07-06-2020]]</f>
        <v>0</v>
      </c>
      <c r="K9" s="19">
        <f>+Recupera_PN_ACUM[[#This Row],[09-06-2020]]-Recupera_PN_ACUM[[#This Row],[08-06-2020]]</f>
        <v>28</v>
      </c>
      <c r="L9" s="19">
        <f>+Recupera_PN_ACUM[[#This Row],[10-06-2020]]-Recupera_PN_ACUM[[#This Row],[09-06-2020]]</f>
        <v>0</v>
      </c>
      <c r="M9" s="19">
        <f>+Recupera_PN_ACUM[[#This Row],[11-06-2020]]-Recupera_PN_ACUM[[#This Row],[10-06-2020]]</f>
        <v>13</v>
      </c>
    </row>
    <row r="10" spans="1:13" x14ac:dyDescent="0.3">
      <c r="A10">
        <v>100102</v>
      </c>
      <c r="B10" s="2" t="s">
        <v>149</v>
      </c>
      <c r="C10" s="2" t="s">
        <v>149</v>
      </c>
      <c r="D10" s="2" t="s">
        <v>166</v>
      </c>
      <c r="E10" s="19">
        <v>91</v>
      </c>
      <c r="F10" s="19">
        <f>+Recupera_PN_ACUM[[#This Row],[04-06-2020]]-Recupera_PN_ACUM[[#This Row],[03-06-2020]]</f>
        <v>3</v>
      </c>
      <c r="G10" s="19">
        <f>+Recupera_PN_ACUM[[#This Row],[5/6/2020]]-Recupera_PN_ACUM[[#This Row],[04-06-2020]]</f>
        <v>2</v>
      </c>
      <c r="H10" s="19">
        <f>+Recupera_PN_ACUM[[#This Row],[6/6/2020]]-Recupera_PN_ACUM[[#This Row],[5/6/2020]]</f>
        <v>0</v>
      </c>
      <c r="I10" s="19">
        <f>+Recupera_PN_ACUM[[#This Row],[07-06-2020]]-Recupera_PN_ACUM[[#This Row],[6/6/2020]]</f>
        <v>0</v>
      </c>
      <c r="J10" s="19">
        <f>+Recupera_PN_ACUM[[#This Row],[08-06-2020]]-Recupera_PN_ACUM[[#This Row],[07-06-2020]]</f>
        <v>0</v>
      </c>
      <c r="K10" s="19">
        <f>+Recupera_PN_ACUM[[#This Row],[09-06-2020]]-Recupera_PN_ACUM[[#This Row],[08-06-2020]]</f>
        <v>28</v>
      </c>
      <c r="L10" s="19">
        <f>+Recupera_PN_ACUM[[#This Row],[10-06-2020]]-Recupera_PN_ACUM[[#This Row],[09-06-2020]]</f>
        <v>0</v>
      </c>
      <c r="M10" s="19">
        <f>+Recupera_PN_ACUM[[#This Row],[11-06-2020]]-Recupera_PN_ACUM[[#This Row],[10-06-2020]]</f>
        <v>13</v>
      </c>
    </row>
    <row r="11" spans="1:13" x14ac:dyDescent="0.3">
      <c r="A11">
        <v>40101</v>
      </c>
      <c r="B11" s="2" t="s">
        <v>154</v>
      </c>
      <c r="C11" s="2" t="s">
        <v>155</v>
      </c>
      <c r="D11" s="2" t="s">
        <v>251</v>
      </c>
      <c r="E11" s="19">
        <v>2</v>
      </c>
      <c r="F11" s="19">
        <f>+Recupera_PN_ACUM[[#This Row],[04-06-2020]]-Recupera_PN_ACUM[[#This Row],[03-06-2020]]</f>
        <v>0</v>
      </c>
      <c r="G11" s="19">
        <f>+Recupera_PN_ACUM[[#This Row],[5/6/2020]]-Recupera_PN_ACUM[[#This Row],[04-06-2020]]</f>
        <v>1</v>
      </c>
      <c r="H11" s="19">
        <f>+Recupera_PN_ACUM[[#This Row],[6/6/2020]]-Recupera_PN_ACUM[[#This Row],[5/6/2020]]</f>
        <v>0</v>
      </c>
      <c r="I11" s="19">
        <f>+Recupera_PN_ACUM[[#This Row],[07-06-2020]]-Recupera_PN_ACUM[[#This Row],[6/6/2020]]</f>
        <v>0</v>
      </c>
      <c r="J11" s="19">
        <f>+Recupera_PN_ACUM[[#This Row],[08-06-2020]]-Recupera_PN_ACUM[[#This Row],[07-06-2020]]</f>
        <v>0</v>
      </c>
      <c r="K11" s="19">
        <f>+Recupera_PN_ACUM[[#This Row],[09-06-2020]]-Recupera_PN_ACUM[[#This Row],[08-06-2020]]</f>
        <v>9</v>
      </c>
      <c r="L11" s="19">
        <f>+Recupera_PN_ACUM[[#This Row],[10-06-2020]]-Recupera_PN_ACUM[[#This Row],[09-06-2020]]</f>
        <v>0</v>
      </c>
      <c r="M11" s="19">
        <f>+Recupera_PN_ACUM[[#This Row],[11-06-2020]]-Recupera_PN_ACUM[[#This Row],[10-06-2020]]</f>
        <v>2</v>
      </c>
    </row>
    <row r="12" spans="1:13" x14ac:dyDescent="0.3">
      <c r="A12">
        <v>80822</v>
      </c>
      <c r="B12" s="2" t="s">
        <v>99</v>
      </c>
      <c r="C12" s="2" t="s">
        <v>99</v>
      </c>
      <c r="D12" s="2" t="s">
        <v>123</v>
      </c>
      <c r="E12" s="19">
        <v>153</v>
      </c>
      <c r="F12" s="19">
        <f>+Recupera_PN_ACUM[[#This Row],[04-06-2020]]-Recupera_PN_ACUM[[#This Row],[03-06-2020]]</f>
        <v>2</v>
      </c>
      <c r="G12" s="19">
        <f>+Recupera_PN_ACUM[[#This Row],[5/6/2020]]-Recupera_PN_ACUM[[#This Row],[04-06-2020]]</f>
        <v>3</v>
      </c>
      <c r="H12" s="19">
        <f>+Recupera_PN_ACUM[[#This Row],[6/6/2020]]-Recupera_PN_ACUM[[#This Row],[5/6/2020]]</f>
        <v>0</v>
      </c>
      <c r="I12" s="19">
        <f>+Recupera_PN_ACUM[[#This Row],[07-06-2020]]-Recupera_PN_ACUM[[#This Row],[6/6/2020]]</f>
        <v>0</v>
      </c>
      <c r="J12" s="19">
        <f>+Recupera_PN_ACUM[[#This Row],[08-06-2020]]-Recupera_PN_ACUM[[#This Row],[07-06-2020]]</f>
        <v>0</v>
      </c>
      <c r="K12" s="19">
        <f>+Recupera_PN_ACUM[[#This Row],[09-06-2020]]-Recupera_PN_ACUM[[#This Row],[08-06-2020]]</f>
        <v>32</v>
      </c>
      <c r="L12" s="19">
        <f>+Recupera_PN_ACUM[[#This Row],[10-06-2020]]-Recupera_PN_ACUM[[#This Row],[09-06-2020]]</f>
        <v>0</v>
      </c>
      <c r="M12" s="19">
        <f>+Recupera_PN_ACUM[[#This Row],[11-06-2020]]-Recupera_PN_ACUM[[#This Row],[10-06-2020]]</f>
        <v>13</v>
      </c>
    </row>
    <row r="13" spans="1:13" x14ac:dyDescent="0.3">
      <c r="A13">
        <v>10401</v>
      </c>
      <c r="B13" s="2" t="s">
        <v>163</v>
      </c>
      <c r="C13" s="2" t="s">
        <v>273</v>
      </c>
      <c r="D13" s="2" t="s">
        <v>274</v>
      </c>
      <c r="E13" s="19">
        <v>1</v>
      </c>
      <c r="F13" s="19">
        <f>+Recupera_PN_ACUM[[#This Row],[04-06-2020]]-Recupera_PN_ACUM[[#This Row],[03-06-2020]]</f>
        <v>0</v>
      </c>
      <c r="G13" s="19">
        <f>+Recupera_PN_ACUM[[#This Row],[5/6/2020]]-Recupera_PN_ACUM[[#This Row],[04-06-2020]]</f>
        <v>0</v>
      </c>
      <c r="H13" s="19">
        <f>+Recupera_PN_ACUM[[#This Row],[6/6/2020]]-Recupera_PN_ACUM[[#This Row],[5/6/2020]]</f>
        <v>0</v>
      </c>
      <c r="I13" s="19">
        <f>+Recupera_PN_ACUM[[#This Row],[07-06-2020]]-Recupera_PN_ACUM[[#This Row],[6/6/2020]]</f>
        <v>0</v>
      </c>
      <c r="J13" s="19">
        <f>+Recupera_PN_ACUM[[#This Row],[08-06-2020]]-Recupera_PN_ACUM[[#This Row],[07-06-2020]]</f>
        <v>0</v>
      </c>
      <c r="K13" s="19">
        <f>+Recupera_PN_ACUM[[#This Row],[09-06-2020]]-Recupera_PN_ACUM[[#This Row],[08-06-2020]]</f>
        <v>167</v>
      </c>
      <c r="L13" s="19">
        <f>+Recupera_PN_ACUM[[#This Row],[10-06-2020]]-Recupera_PN_ACUM[[#This Row],[09-06-2020]]</f>
        <v>0</v>
      </c>
      <c r="M13" s="19">
        <f>+Recupera_PN_ACUM[[#This Row],[11-06-2020]]-Recupera_PN_ACUM[[#This Row],[10-06-2020]]</f>
        <v>36</v>
      </c>
    </row>
    <row r="14" spans="1:13" ht="24" x14ac:dyDescent="0.3">
      <c r="A14">
        <v>120902</v>
      </c>
      <c r="B14" s="2" t="s">
        <v>191</v>
      </c>
      <c r="C14" s="2" t="s">
        <v>449</v>
      </c>
      <c r="D14" s="2" t="s">
        <v>450</v>
      </c>
      <c r="E14" s="19"/>
      <c r="F14" s="19">
        <f>+Recupera_PN_ACUM[[#This Row],[04-06-2020]]-Recupera_PN_ACUM[[#This Row],[03-06-2020]]</f>
        <v>0</v>
      </c>
      <c r="G14" s="19">
        <f>+Recupera_PN_ACUM[[#This Row],[5/6/2020]]-Recupera_PN_ACUM[[#This Row],[04-06-2020]]</f>
        <v>1</v>
      </c>
      <c r="H14" s="19">
        <f>+Recupera_PN_ACUM[[#This Row],[6/6/2020]]-Recupera_PN_ACUM[[#This Row],[5/6/2020]]</f>
        <v>0</v>
      </c>
      <c r="I14" s="19">
        <f>+Recupera_PN_ACUM[[#This Row],[07-06-2020]]-Recupera_PN_ACUM[[#This Row],[6/6/2020]]</f>
        <v>0</v>
      </c>
      <c r="J14" s="19">
        <f>+Recupera_PN_ACUM[[#This Row],[08-06-2020]]-Recupera_PN_ACUM[[#This Row],[07-06-2020]]</f>
        <v>0</v>
      </c>
      <c r="K14" s="19">
        <f>+Recupera_PN_ACUM[[#This Row],[09-06-2020]]-Recupera_PN_ACUM[[#This Row],[08-06-2020]]</f>
        <v>7</v>
      </c>
      <c r="L14" s="19">
        <f>+Recupera_PN_ACUM[[#This Row],[10-06-2020]]-Recupera_PN_ACUM[[#This Row],[09-06-2020]]</f>
        <v>0</v>
      </c>
      <c r="M14" s="19">
        <f>+Recupera_PN_ACUM[[#This Row],[11-06-2020]]-Recupera_PN_ACUM[[#This Row],[10-06-2020]]</f>
        <v>3</v>
      </c>
    </row>
    <row r="15" spans="1:13" x14ac:dyDescent="0.3">
      <c r="A15">
        <v>40404</v>
      </c>
      <c r="B15" s="2" t="s">
        <v>154</v>
      </c>
      <c r="C15" s="2" t="s">
        <v>234</v>
      </c>
      <c r="D15" s="2" t="s">
        <v>235</v>
      </c>
      <c r="E15" s="19">
        <v>14</v>
      </c>
      <c r="F15" s="19">
        <f>+Recupera_PN_ACUM[[#This Row],[04-06-2020]]-Recupera_PN_ACUM[[#This Row],[03-06-2020]]</f>
        <v>0</v>
      </c>
      <c r="G15" s="19">
        <f>+Recupera_PN_ACUM[[#This Row],[5/6/2020]]-Recupera_PN_ACUM[[#This Row],[04-06-2020]]</f>
        <v>1</v>
      </c>
      <c r="H15" s="19">
        <f>+Recupera_PN_ACUM[[#This Row],[6/6/2020]]-Recupera_PN_ACUM[[#This Row],[5/6/2020]]</f>
        <v>0</v>
      </c>
      <c r="I15" s="19">
        <f>+Recupera_PN_ACUM[[#This Row],[07-06-2020]]-Recupera_PN_ACUM[[#This Row],[6/6/2020]]</f>
        <v>201</v>
      </c>
      <c r="J15" s="19">
        <f>+Recupera_PN_ACUM[[#This Row],[08-06-2020]]-Recupera_PN_ACUM[[#This Row],[07-06-2020]]</f>
        <v>0</v>
      </c>
      <c r="K15" s="19">
        <f>+Recupera_PN_ACUM[[#This Row],[09-06-2020]]-Recupera_PN_ACUM[[#This Row],[08-06-2020]]</f>
        <v>11</v>
      </c>
      <c r="L15" s="19">
        <f>+Recupera_PN_ACUM[[#This Row],[10-06-2020]]-Recupera_PN_ACUM[[#This Row],[09-06-2020]]</f>
        <v>0</v>
      </c>
      <c r="M15" s="19">
        <f>+Recupera_PN_ACUM[[#This Row],[11-06-2020]]-Recupera_PN_ACUM[[#This Row],[10-06-2020]]</f>
        <v>4</v>
      </c>
    </row>
    <row r="16" spans="1:13" ht="24" x14ac:dyDescent="0.3">
      <c r="A16">
        <v>120302</v>
      </c>
      <c r="B16" s="2" t="s">
        <v>191</v>
      </c>
      <c r="C16" s="2" t="s">
        <v>380</v>
      </c>
      <c r="D16" s="2" t="s">
        <v>451</v>
      </c>
      <c r="E16" s="19"/>
      <c r="F16" s="19">
        <f>+Recupera_PN_ACUM[[#This Row],[04-06-2020]]-Recupera_PN_ACUM[[#This Row],[03-06-2020]]</f>
        <v>2</v>
      </c>
      <c r="G16" s="19">
        <f>+Recupera_PN_ACUM[[#This Row],[5/6/2020]]-Recupera_PN_ACUM[[#This Row],[04-06-2020]]</f>
        <v>1</v>
      </c>
      <c r="H16" s="19">
        <f>+Recupera_PN_ACUM[[#This Row],[6/6/2020]]-Recupera_PN_ACUM[[#This Row],[5/6/2020]]</f>
        <v>0</v>
      </c>
      <c r="I16" s="19">
        <f>+Recupera_PN_ACUM[[#This Row],[07-06-2020]]-Recupera_PN_ACUM[[#This Row],[6/6/2020]]</f>
        <v>0</v>
      </c>
      <c r="J16" s="19">
        <f>+Recupera_PN_ACUM[[#This Row],[08-06-2020]]-Recupera_PN_ACUM[[#This Row],[07-06-2020]]</f>
        <v>0</v>
      </c>
      <c r="K16" s="19">
        <f>+Recupera_PN_ACUM[[#This Row],[09-06-2020]]-Recupera_PN_ACUM[[#This Row],[08-06-2020]]</f>
        <v>6</v>
      </c>
      <c r="L16" s="19">
        <f>+Recupera_PN_ACUM[[#This Row],[10-06-2020]]-Recupera_PN_ACUM[[#This Row],[09-06-2020]]</f>
        <v>0</v>
      </c>
      <c r="M16" s="19">
        <f>+Recupera_PN_ACUM[[#This Row],[11-06-2020]]-Recupera_PN_ACUM[[#This Row],[10-06-2020]]</f>
        <v>4</v>
      </c>
    </row>
    <row r="17" spans="1:13" ht="24" x14ac:dyDescent="0.3">
      <c r="A17">
        <v>120503</v>
      </c>
      <c r="B17" s="2" t="s">
        <v>191</v>
      </c>
      <c r="C17" s="2" t="s">
        <v>447</v>
      </c>
      <c r="D17" s="2" t="s">
        <v>452</v>
      </c>
      <c r="E17" s="19"/>
      <c r="F17" s="19">
        <f>+Recupera_PN_ACUM[[#This Row],[04-06-2020]]-Recupera_PN_ACUM[[#This Row],[03-06-2020]]</f>
        <v>7</v>
      </c>
      <c r="G17" s="19">
        <f>+Recupera_PN_ACUM[[#This Row],[5/6/2020]]-Recupera_PN_ACUM[[#This Row],[04-06-2020]]</f>
        <v>3</v>
      </c>
      <c r="H17" s="19">
        <f>+Recupera_PN_ACUM[[#This Row],[6/6/2020]]-Recupera_PN_ACUM[[#This Row],[5/6/2020]]</f>
        <v>0</v>
      </c>
      <c r="I17" s="19">
        <f>+Recupera_PN_ACUM[[#This Row],[07-06-2020]]-Recupera_PN_ACUM[[#This Row],[6/6/2020]]</f>
        <v>0</v>
      </c>
      <c r="J17" s="19">
        <f>+Recupera_PN_ACUM[[#This Row],[08-06-2020]]-Recupera_PN_ACUM[[#This Row],[07-06-2020]]</f>
        <v>0</v>
      </c>
      <c r="K17" s="19">
        <f>+Recupera_PN_ACUM[[#This Row],[09-06-2020]]-Recupera_PN_ACUM[[#This Row],[08-06-2020]]</f>
        <v>28</v>
      </c>
      <c r="L17" s="19">
        <f>+Recupera_PN_ACUM[[#This Row],[10-06-2020]]-Recupera_PN_ACUM[[#This Row],[09-06-2020]]</f>
        <v>0</v>
      </c>
      <c r="M17" s="19">
        <f>+Recupera_PN_ACUM[[#This Row],[11-06-2020]]-Recupera_PN_ACUM[[#This Row],[10-06-2020]]</f>
        <v>18</v>
      </c>
    </row>
    <row r="18" spans="1:13" x14ac:dyDescent="0.3">
      <c r="A18">
        <v>70702</v>
      </c>
      <c r="B18" s="2" t="s">
        <v>268</v>
      </c>
      <c r="C18" s="2" t="s">
        <v>453</v>
      </c>
      <c r="D18" s="2" t="s">
        <v>454</v>
      </c>
      <c r="E18" s="19"/>
      <c r="F18" s="19">
        <f>+Recupera_PN_ACUM[[#This Row],[04-06-2020]]-Recupera_PN_ACUM[[#This Row],[03-06-2020]]</f>
        <v>1</v>
      </c>
      <c r="G18" s="19">
        <f>+Recupera_PN_ACUM[[#This Row],[5/6/2020]]-Recupera_PN_ACUM[[#This Row],[04-06-2020]]</f>
        <v>2</v>
      </c>
      <c r="H18" s="19">
        <f>+Recupera_PN_ACUM[[#This Row],[6/6/2020]]-Recupera_PN_ACUM[[#This Row],[5/6/2020]]</f>
        <v>0</v>
      </c>
      <c r="I18" s="19">
        <f>+Recupera_PN_ACUM[[#This Row],[07-06-2020]]-Recupera_PN_ACUM[[#This Row],[6/6/2020]]</f>
        <v>0</v>
      </c>
      <c r="J18" s="19">
        <f>+Recupera_PN_ACUM[[#This Row],[08-06-2020]]-Recupera_PN_ACUM[[#This Row],[07-06-2020]]</f>
        <v>0</v>
      </c>
      <c r="K18" s="19">
        <f>+Recupera_PN_ACUM[[#This Row],[09-06-2020]]-Recupera_PN_ACUM[[#This Row],[08-06-2020]]</f>
        <v>9</v>
      </c>
      <c r="L18" s="19">
        <f>+Recupera_PN_ACUM[[#This Row],[10-06-2020]]-Recupera_PN_ACUM[[#This Row],[09-06-2020]]</f>
        <v>0</v>
      </c>
      <c r="M18" s="19">
        <f>+Recupera_PN_ACUM[[#This Row],[11-06-2020]]-Recupera_PN_ACUM[[#This Row],[10-06-2020]]</f>
        <v>6</v>
      </c>
    </row>
    <row r="19" spans="1:13" x14ac:dyDescent="0.3">
      <c r="A19">
        <v>130703</v>
      </c>
      <c r="B19" s="2" t="s">
        <v>102</v>
      </c>
      <c r="C19" s="2" t="s">
        <v>138</v>
      </c>
      <c r="D19" s="2" t="s">
        <v>293</v>
      </c>
      <c r="E19" s="19">
        <v>1</v>
      </c>
      <c r="F19" s="19">
        <f>+Recupera_PN_ACUM[[#This Row],[04-06-2020]]-Recupera_PN_ACUM[[#This Row],[03-06-2020]]</f>
        <v>3</v>
      </c>
      <c r="G19" s="19">
        <f>+Recupera_PN_ACUM[[#This Row],[5/6/2020]]-Recupera_PN_ACUM[[#This Row],[04-06-2020]]</f>
        <v>2</v>
      </c>
      <c r="H19" s="19">
        <f>+Recupera_PN_ACUM[[#This Row],[6/6/2020]]-Recupera_PN_ACUM[[#This Row],[5/6/2020]]</f>
        <v>0</v>
      </c>
      <c r="I19" s="19">
        <f>+Recupera_PN_ACUM[[#This Row],[07-06-2020]]-Recupera_PN_ACUM[[#This Row],[6/6/2020]]</f>
        <v>0</v>
      </c>
      <c r="J19" s="19">
        <f>+Recupera_PN_ACUM[[#This Row],[08-06-2020]]-Recupera_PN_ACUM[[#This Row],[07-06-2020]]</f>
        <v>0</v>
      </c>
      <c r="K19" s="19">
        <f>+Recupera_PN_ACUM[[#This Row],[09-06-2020]]-Recupera_PN_ACUM[[#This Row],[08-06-2020]]</f>
        <v>17</v>
      </c>
      <c r="L19" s="19">
        <f>+Recupera_PN_ACUM[[#This Row],[10-06-2020]]-Recupera_PN_ACUM[[#This Row],[09-06-2020]]</f>
        <v>0</v>
      </c>
      <c r="M19" s="19">
        <f>+Recupera_PN_ACUM[[#This Row],[11-06-2020]]-Recupera_PN_ACUM[[#This Row],[10-06-2020]]</f>
        <v>14</v>
      </c>
    </row>
    <row r="20" spans="1:13" x14ac:dyDescent="0.3">
      <c r="A20">
        <v>81001</v>
      </c>
      <c r="B20" s="2" t="s">
        <v>99</v>
      </c>
      <c r="C20" s="2" t="s">
        <v>106</v>
      </c>
      <c r="D20" s="2" t="s">
        <v>124</v>
      </c>
      <c r="E20" s="19">
        <v>1</v>
      </c>
      <c r="F20" s="19">
        <f>+Recupera_PN_ACUM[[#This Row],[04-06-2020]]-Recupera_PN_ACUM[[#This Row],[03-06-2020]]</f>
        <v>7</v>
      </c>
      <c r="G20" s="19">
        <f>+Recupera_PN_ACUM[[#This Row],[5/6/2020]]-Recupera_PN_ACUM[[#This Row],[04-06-2020]]</f>
        <v>5</v>
      </c>
      <c r="H20" s="19">
        <f>+Recupera_PN_ACUM[[#This Row],[6/6/2020]]-Recupera_PN_ACUM[[#This Row],[5/6/2020]]</f>
        <v>0</v>
      </c>
      <c r="I20" s="19">
        <f>+Recupera_PN_ACUM[[#This Row],[07-06-2020]]-Recupera_PN_ACUM[[#This Row],[6/6/2020]]</f>
        <v>0</v>
      </c>
      <c r="J20" s="19">
        <f>+Recupera_PN_ACUM[[#This Row],[08-06-2020]]-Recupera_PN_ACUM[[#This Row],[07-06-2020]]</f>
        <v>0</v>
      </c>
      <c r="K20" s="19">
        <f>+Recupera_PN_ACUM[[#This Row],[09-06-2020]]-Recupera_PN_ACUM[[#This Row],[08-06-2020]]</f>
        <v>19</v>
      </c>
      <c r="L20" s="19">
        <f>+Recupera_PN_ACUM[[#This Row],[10-06-2020]]-Recupera_PN_ACUM[[#This Row],[09-06-2020]]</f>
        <v>0</v>
      </c>
      <c r="M20" s="19">
        <f>+Recupera_PN_ACUM[[#This Row],[11-06-2020]]-Recupera_PN_ACUM[[#This Row],[10-06-2020]]</f>
        <v>8</v>
      </c>
    </row>
    <row r="21" spans="1:13" x14ac:dyDescent="0.3">
      <c r="A21">
        <v>80814</v>
      </c>
      <c r="B21" s="2" t="s">
        <v>99</v>
      </c>
      <c r="C21" s="2" t="s">
        <v>99</v>
      </c>
      <c r="D21" s="2" t="s">
        <v>127</v>
      </c>
      <c r="E21" s="19">
        <v>135</v>
      </c>
      <c r="F21" s="19">
        <f>+Recupera_PN_ACUM[[#This Row],[04-06-2020]]-Recupera_PN_ACUM[[#This Row],[03-06-2020]]</f>
        <v>0</v>
      </c>
      <c r="G21" s="19">
        <f>+Recupera_PN_ACUM[[#This Row],[5/6/2020]]-Recupera_PN_ACUM[[#This Row],[04-06-2020]]</f>
        <v>1</v>
      </c>
      <c r="H21" s="19">
        <f>+Recupera_PN_ACUM[[#This Row],[6/6/2020]]-Recupera_PN_ACUM[[#This Row],[5/6/2020]]</f>
        <v>0</v>
      </c>
      <c r="I21" s="19">
        <f>+Recupera_PN_ACUM[[#This Row],[07-06-2020]]-Recupera_PN_ACUM[[#This Row],[6/6/2020]]</f>
        <v>0</v>
      </c>
      <c r="J21" s="19">
        <f>+Recupera_PN_ACUM[[#This Row],[08-06-2020]]-Recupera_PN_ACUM[[#This Row],[07-06-2020]]</f>
        <v>0</v>
      </c>
      <c r="K21" s="19">
        <f>+Recupera_PN_ACUM[[#This Row],[09-06-2020]]-Recupera_PN_ACUM[[#This Row],[08-06-2020]]</f>
        <v>29</v>
      </c>
      <c r="L21" s="19">
        <f>+Recupera_PN_ACUM[[#This Row],[10-06-2020]]-Recupera_PN_ACUM[[#This Row],[09-06-2020]]</f>
        <v>0</v>
      </c>
      <c r="M21" s="19">
        <f>+Recupera_PN_ACUM[[#This Row],[11-06-2020]]-Recupera_PN_ACUM[[#This Row],[10-06-2020]]</f>
        <v>8</v>
      </c>
    </row>
    <row r="22" spans="1:13" x14ac:dyDescent="0.3">
      <c r="A22">
        <v>20201</v>
      </c>
      <c r="B22" s="2" t="s">
        <v>212</v>
      </c>
      <c r="C22" s="2" t="s">
        <v>217</v>
      </c>
      <c r="D22" s="2" t="s">
        <v>247</v>
      </c>
      <c r="E22" s="19">
        <v>208</v>
      </c>
      <c r="F22" s="19">
        <f>+Recupera_PN_ACUM[[#This Row],[04-06-2020]]-Recupera_PN_ACUM[[#This Row],[03-06-2020]]</f>
        <v>2</v>
      </c>
      <c r="G22" s="19">
        <f>+Recupera_PN_ACUM[[#This Row],[5/6/2020]]-Recupera_PN_ACUM[[#This Row],[04-06-2020]]</f>
        <v>1</v>
      </c>
      <c r="H22" s="19">
        <f>+Recupera_PN_ACUM[[#This Row],[6/6/2020]]-Recupera_PN_ACUM[[#This Row],[5/6/2020]]</f>
        <v>0</v>
      </c>
      <c r="I22" s="19">
        <f>+Recupera_PN_ACUM[[#This Row],[07-06-2020]]-Recupera_PN_ACUM[[#This Row],[6/6/2020]]</f>
        <v>0</v>
      </c>
      <c r="J22" s="19">
        <f>+Recupera_PN_ACUM[[#This Row],[08-06-2020]]-Recupera_PN_ACUM[[#This Row],[07-06-2020]]</f>
        <v>0</v>
      </c>
      <c r="K22" s="19">
        <f>+Recupera_PN_ACUM[[#This Row],[09-06-2020]]-Recupera_PN_ACUM[[#This Row],[08-06-2020]]</f>
        <v>20</v>
      </c>
      <c r="L22" s="19">
        <f>+Recupera_PN_ACUM[[#This Row],[10-06-2020]]-Recupera_PN_ACUM[[#This Row],[09-06-2020]]</f>
        <v>0</v>
      </c>
      <c r="M22" s="19">
        <f>+Recupera_PN_ACUM[[#This Row],[11-06-2020]]-Recupera_PN_ACUM[[#This Row],[10-06-2020]]</f>
        <v>11</v>
      </c>
    </row>
    <row r="23" spans="1:13" x14ac:dyDescent="0.3">
      <c r="A23">
        <v>91202</v>
      </c>
      <c r="B23" s="2" t="s">
        <v>114</v>
      </c>
      <c r="C23" s="2" t="s">
        <v>242</v>
      </c>
      <c r="D23" s="2" t="s">
        <v>455</v>
      </c>
      <c r="E23" s="19">
        <v>208</v>
      </c>
      <c r="F23" s="19">
        <f>+Recupera_PN_ACUM[[#This Row],[04-06-2020]]-Recupera_PN_ACUM[[#This Row],[03-06-2020]]</f>
        <v>2</v>
      </c>
      <c r="G23" s="19">
        <f>+Recupera_PN_ACUM[[#This Row],[5/6/2020]]-Recupera_PN_ACUM[[#This Row],[04-06-2020]]</f>
        <v>12</v>
      </c>
      <c r="H23" s="19">
        <f>+Recupera_PN_ACUM[[#This Row],[6/6/2020]]-Recupera_PN_ACUM[[#This Row],[5/6/2020]]</f>
        <v>0</v>
      </c>
      <c r="I23" s="19">
        <f>+Recupera_PN_ACUM[[#This Row],[07-06-2020]]-Recupera_PN_ACUM[[#This Row],[6/6/2020]]</f>
        <v>0</v>
      </c>
      <c r="J23" s="19">
        <f>+Recupera_PN_ACUM[[#This Row],[08-06-2020]]-Recupera_PN_ACUM[[#This Row],[07-06-2020]]</f>
        <v>0</v>
      </c>
      <c r="K23" s="19">
        <f>+Recupera_PN_ACUM[[#This Row],[09-06-2020]]-Recupera_PN_ACUM[[#This Row],[08-06-2020]]</f>
        <v>9</v>
      </c>
      <c r="L23" s="19">
        <f>+Recupera_PN_ACUM[[#This Row],[10-06-2020]]-Recupera_PN_ACUM[[#This Row],[09-06-2020]]</f>
        <v>0</v>
      </c>
      <c r="M23" s="19">
        <f>+Recupera_PN_ACUM[[#This Row],[11-06-2020]]-Recupera_PN_ACUM[[#This Row],[10-06-2020]]</f>
        <v>2</v>
      </c>
    </row>
    <row r="24" spans="1:13" x14ac:dyDescent="0.3">
      <c r="A24">
        <v>81006</v>
      </c>
      <c r="B24" s="2" t="s">
        <v>99</v>
      </c>
      <c r="C24" s="2" t="s">
        <v>106</v>
      </c>
      <c r="D24" s="2" t="s">
        <v>121</v>
      </c>
      <c r="E24" s="19">
        <v>9</v>
      </c>
      <c r="F24" s="19">
        <f>+Recupera_PN_ACUM[[#This Row],[04-06-2020]]-Recupera_PN_ACUM[[#This Row],[03-06-2020]]</f>
        <v>1</v>
      </c>
      <c r="G24" s="19">
        <f>+Recupera_PN_ACUM[[#This Row],[5/6/2020]]-Recupera_PN_ACUM[[#This Row],[04-06-2020]]</f>
        <v>0</v>
      </c>
      <c r="H24" s="19">
        <f>+Recupera_PN_ACUM[[#This Row],[6/6/2020]]-Recupera_PN_ACUM[[#This Row],[5/6/2020]]</f>
        <v>0</v>
      </c>
      <c r="I24" s="19">
        <f>+Recupera_PN_ACUM[[#This Row],[07-06-2020]]-Recupera_PN_ACUM[[#This Row],[6/6/2020]]</f>
        <v>0</v>
      </c>
      <c r="J24" s="19">
        <f>+Recupera_PN_ACUM[[#This Row],[08-06-2020]]-Recupera_PN_ACUM[[#This Row],[07-06-2020]]</f>
        <v>0</v>
      </c>
      <c r="K24" s="19">
        <f>+Recupera_PN_ACUM[[#This Row],[09-06-2020]]-Recupera_PN_ACUM[[#This Row],[08-06-2020]]</f>
        <v>13</v>
      </c>
      <c r="L24" s="19">
        <f>+Recupera_PN_ACUM[[#This Row],[10-06-2020]]-Recupera_PN_ACUM[[#This Row],[09-06-2020]]</f>
        <v>0</v>
      </c>
      <c r="M24" s="19">
        <f>+Recupera_PN_ACUM[[#This Row],[11-06-2020]]-Recupera_PN_ACUM[[#This Row],[10-06-2020]]</f>
        <v>5</v>
      </c>
    </row>
    <row r="25" spans="1:13" x14ac:dyDescent="0.3">
      <c r="A25">
        <v>130704</v>
      </c>
      <c r="B25" s="2" t="s">
        <v>102</v>
      </c>
      <c r="C25" s="2" t="s">
        <v>138</v>
      </c>
      <c r="D25" s="2" t="s">
        <v>336</v>
      </c>
      <c r="E25" s="19"/>
      <c r="F25" s="19">
        <f>+Recupera_PN_ACUM[[#This Row],[04-06-2020]]-Recupera_PN_ACUM[[#This Row],[03-06-2020]]</f>
        <v>1</v>
      </c>
      <c r="G25" s="19">
        <f>+Recupera_PN_ACUM[[#This Row],[5/6/2020]]-Recupera_PN_ACUM[[#This Row],[04-06-2020]]</f>
        <v>1</v>
      </c>
      <c r="H25" s="19">
        <f>+Recupera_PN_ACUM[[#This Row],[6/6/2020]]-Recupera_PN_ACUM[[#This Row],[5/6/2020]]</f>
        <v>0</v>
      </c>
      <c r="I25" s="19">
        <f>+Recupera_PN_ACUM[[#This Row],[07-06-2020]]-Recupera_PN_ACUM[[#This Row],[6/6/2020]]</f>
        <v>0</v>
      </c>
      <c r="J25" s="19">
        <f>+Recupera_PN_ACUM[[#This Row],[08-06-2020]]-Recupera_PN_ACUM[[#This Row],[07-06-2020]]</f>
        <v>0</v>
      </c>
      <c r="K25" s="19">
        <f>+Recupera_PN_ACUM[[#This Row],[09-06-2020]]-Recupera_PN_ACUM[[#This Row],[08-06-2020]]</f>
        <v>6</v>
      </c>
      <c r="L25" s="19">
        <f>+Recupera_PN_ACUM[[#This Row],[10-06-2020]]-Recupera_PN_ACUM[[#This Row],[09-06-2020]]</f>
        <v>0</v>
      </c>
      <c r="M25" s="19">
        <f>+Recupera_PN_ACUM[[#This Row],[11-06-2020]]-Recupera_PN_ACUM[[#This Row],[10-06-2020]]</f>
        <v>2</v>
      </c>
    </row>
    <row r="26" spans="1:13" x14ac:dyDescent="0.3">
      <c r="A26">
        <v>130101</v>
      </c>
      <c r="B26" s="2" t="s">
        <v>102</v>
      </c>
      <c r="C26" s="2" t="s">
        <v>103</v>
      </c>
      <c r="D26" s="2" t="s">
        <v>104</v>
      </c>
      <c r="E26" s="19">
        <v>132</v>
      </c>
      <c r="F26" s="19">
        <f>+Recupera_PN_ACUM[[#This Row],[04-06-2020]]-Recupera_PN_ACUM[[#This Row],[03-06-2020]]</f>
        <v>5</v>
      </c>
      <c r="G26" s="19">
        <f>+Recupera_PN_ACUM[[#This Row],[5/6/2020]]-Recupera_PN_ACUM[[#This Row],[04-06-2020]]</f>
        <v>0</v>
      </c>
      <c r="H26" s="19">
        <f>+Recupera_PN_ACUM[[#This Row],[6/6/2020]]-Recupera_PN_ACUM[[#This Row],[5/6/2020]]</f>
        <v>0</v>
      </c>
      <c r="I26" s="19">
        <f>+Recupera_PN_ACUM[[#This Row],[07-06-2020]]-Recupera_PN_ACUM[[#This Row],[6/6/2020]]</f>
        <v>0</v>
      </c>
      <c r="J26" s="19">
        <f>+Recupera_PN_ACUM[[#This Row],[08-06-2020]]-Recupera_PN_ACUM[[#This Row],[07-06-2020]]</f>
        <v>0</v>
      </c>
      <c r="K26" s="19">
        <f>+Recupera_PN_ACUM[[#This Row],[09-06-2020]]-Recupera_PN_ACUM[[#This Row],[08-06-2020]]</f>
        <v>22</v>
      </c>
      <c r="L26" s="19">
        <f>+Recupera_PN_ACUM[[#This Row],[10-06-2020]]-Recupera_PN_ACUM[[#This Row],[09-06-2020]]</f>
        <v>0</v>
      </c>
      <c r="M26" s="19">
        <f>+Recupera_PN_ACUM[[#This Row],[11-06-2020]]-Recupera_PN_ACUM[[#This Row],[10-06-2020]]</f>
        <v>5</v>
      </c>
    </row>
    <row r="27" spans="1:13" x14ac:dyDescent="0.3">
      <c r="A27">
        <v>40502</v>
      </c>
      <c r="B27" s="2" t="s">
        <v>154</v>
      </c>
      <c r="C27" s="2" t="s">
        <v>236</v>
      </c>
      <c r="D27" s="2" t="s">
        <v>256</v>
      </c>
      <c r="E27" s="19">
        <v>1</v>
      </c>
      <c r="F27" s="19">
        <f>+Recupera_PN_ACUM[[#This Row],[04-06-2020]]-Recupera_PN_ACUM[[#This Row],[03-06-2020]]</f>
        <v>0</v>
      </c>
      <c r="G27" s="19">
        <f>+Recupera_PN_ACUM[[#This Row],[5/6/2020]]-Recupera_PN_ACUM[[#This Row],[04-06-2020]]</f>
        <v>0</v>
      </c>
      <c r="H27" s="19">
        <f>+Recupera_PN_ACUM[[#This Row],[6/6/2020]]-Recupera_PN_ACUM[[#This Row],[5/6/2020]]</f>
        <v>0</v>
      </c>
      <c r="I27" s="19">
        <f>+Recupera_PN_ACUM[[#This Row],[07-06-2020]]-Recupera_PN_ACUM[[#This Row],[6/6/2020]]</f>
        <v>0</v>
      </c>
      <c r="J27" s="19">
        <f>+Recupera_PN_ACUM[[#This Row],[08-06-2020]]-Recupera_PN_ACUM[[#This Row],[07-06-2020]]</f>
        <v>0</v>
      </c>
      <c r="K27" s="19">
        <f>+Recupera_PN_ACUM[[#This Row],[09-06-2020]]-Recupera_PN_ACUM[[#This Row],[08-06-2020]]</f>
        <v>13</v>
      </c>
      <c r="L27" s="19">
        <f>+Recupera_PN_ACUM[[#This Row],[10-06-2020]]-Recupera_PN_ACUM[[#This Row],[09-06-2020]]</f>
        <v>0</v>
      </c>
      <c r="M27" s="19">
        <f>+Recupera_PN_ACUM[[#This Row],[11-06-2020]]-Recupera_PN_ACUM[[#This Row],[10-06-2020]]</f>
        <v>6</v>
      </c>
    </row>
    <row r="28" spans="1:13" x14ac:dyDescent="0.3">
      <c r="A28">
        <v>90101</v>
      </c>
      <c r="B28" s="2" t="s">
        <v>114</v>
      </c>
      <c r="C28" s="2" t="s">
        <v>197</v>
      </c>
      <c r="D28" s="2" t="s">
        <v>198</v>
      </c>
      <c r="E28" s="19">
        <v>1</v>
      </c>
      <c r="F28" s="19">
        <f>+Recupera_PN_ACUM[[#This Row],[04-06-2020]]-Recupera_PN_ACUM[[#This Row],[03-06-2020]]</f>
        <v>0</v>
      </c>
      <c r="G28" s="19">
        <f>+Recupera_PN_ACUM[[#This Row],[5/6/2020]]-Recupera_PN_ACUM[[#This Row],[04-06-2020]]</f>
        <v>0</v>
      </c>
      <c r="H28" s="19">
        <f>+Recupera_PN_ACUM[[#This Row],[6/6/2020]]-Recupera_PN_ACUM[[#This Row],[5/6/2020]]</f>
        <v>0</v>
      </c>
      <c r="I28" s="19">
        <f>+Recupera_PN_ACUM[[#This Row],[07-06-2020]]-Recupera_PN_ACUM[[#This Row],[6/6/2020]]</f>
        <v>0</v>
      </c>
      <c r="J28" s="19">
        <f>+Recupera_PN_ACUM[[#This Row],[08-06-2020]]-Recupera_PN_ACUM[[#This Row],[07-06-2020]]</f>
        <v>0</v>
      </c>
      <c r="K28" s="19">
        <f>+Recupera_PN_ACUM[[#This Row],[09-06-2020]]-Recupera_PN_ACUM[[#This Row],[08-06-2020]]</f>
        <v>0</v>
      </c>
      <c r="L28" s="19">
        <f>+Recupera_PN_ACUM[[#This Row],[10-06-2020]]-Recupera_PN_ACUM[[#This Row],[09-06-2020]]</f>
        <v>0</v>
      </c>
      <c r="M28" s="19">
        <f>+Recupera_PN_ACUM[[#This Row],[11-06-2020]]-Recupera_PN_ACUM[[#This Row],[10-06-2020]]</f>
        <v>0</v>
      </c>
    </row>
    <row r="29" spans="1:13" x14ac:dyDescent="0.3">
      <c r="A29">
        <v>40204</v>
      </c>
      <c r="B29" s="2" t="s">
        <v>154</v>
      </c>
      <c r="C29" s="2" t="s">
        <v>195</v>
      </c>
      <c r="D29" s="2" t="s">
        <v>227</v>
      </c>
      <c r="E29" s="19">
        <v>425</v>
      </c>
      <c r="F29" s="19">
        <f>+Recupera_PN_ACUM[[#This Row],[04-06-2020]]-Recupera_PN_ACUM[[#This Row],[03-06-2020]]</f>
        <v>2</v>
      </c>
      <c r="G29" s="19">
        <f>+Recupera_PN_ACUM[[#This Row],[5/6/2020]]-Recupera_PN_ACUM[[#This Row],[04-06-2020]]</f>
        <v>1</v>
      </c>
      <c r="H29" s="19">
        <f>+Recupera_PN_ACUM[[#This Row],[6/6/2020]]-Recupera_PN_ACUM[[#This Row],[5/6/2020]]</f>
        <v>0</v>
      </c>
      <c r="I29" s="19">
        <f>+Recupera_PN_ACUM[[#This Row],[07-06-2020]]-Recupera_PN_ACUM[[#This Row],[6/6/2020]]</f>
        <v>0</v>
      </c>
      <c r="J29" s="19">
        <f>+Recupera_PN_ACUM[[#This Row],[08-06-2020]]-Recupera_PN_ACUM[[#This Row],[07-06-2020]]</f>
        <v>0</v>
      </c>
      <c r="K29" s="19">
        <f>+Recupera_PN_ACUM[[#This Row],[09-06-2020]]-Recupera_PN_ACUM[[#This Row],[08-06-2020]]</f>
        <v>10</v>
      </c>
      <c r="L29" s="19">
        <f>+Recupera_PN_ACUM[[#This Row],[10-06-2020]]-Recupera_PN_ACUM[[#This Row],[09-06-2020]]</f>
        <v>0</v>
      </c>
      <c r="M29" s="19">
        <f>+Recupera_PN_ACUM[[#This Row],[11-06-2020]]-Recupera_PN_ACUM[[#This Row],[10-06-2020]]</f>
        <v>4</v>
      </c>
    </row>
    <row r="30" spans="1:13" x14ac:dyDescent="0.3">
      <c r="A30">
        <v>40302</v>
      </c>
      <c r="B30" s="2" t="s">
        <v>154</v>
      </c>
      <c r="C30" s="2" t="s">
        <v>253</v>
      </c>
      <c r="D30" s="2" t="s">
        <v>317</v>
      </c>
      <c r="E30" s="19">
        <v>425</v>
      </c>
      <c r="F30" s="19">
        <f>+Recupera_PN_ACUM[[#This Row],[04-06-2020]]-Recupera_PN_ACUM[[#This Row],[03-06-2020]]</f>
        <v>0</v>
      </c>
      <c r="G30" s="19">
        <f>+Recupera_PN_ACUM[[#This Row],[5/6/2020]]-Recupera_PN_ACUM[[#This Row],[04-06-2020]]</f>
        <v>1</v>
      </c>
      <c r="H30" s="19">
        <f>+Recupera_PN_ACUM[[#This Row],[6/6/2020]]-Recupera_PN_ACUM[[#This Row],[5/6/2020]]</f>
        <v>0</v>
      </c>
      <c r="I30" s="19">
        <f>+Recupera_PN_ACUM[[#This Row],[07-06-2020]]-Recupera_PN_ACUM[[#This Row],[6/6/2020]]</f>
        <v>0</v>
      </c>
      <c r="J30" s="19">
        <f>+Recupera_PN_ACUM[[#This Row],[08-06-2020]]-Recupera_PN_ACUM[[#This Row],[07-06-2020]]</f>
        <v>0</v>
      </c>
      <c r="K30" s="19">
        <f>+Recupera_PN_ACUM[[#This Row],[09-06-2020]]-Recupera_PN_ACUM[[#This Row],[08-06-2020]]</f>
        <v>8</v>
      </c>
      <c r="L30" s="19">
        <f>+Recupera_PN_ACUM[[#This Row],[10-06-2020]]-Recupera_PN_ACUM[[#This Row],[09-06-2020]]</f>
        <v>0</v>
      </c>
      <c r="M30" s="19">
        <f>+Recupera_PN_ACUM[[#This Row],[11-06-2020]]-Recupera_PN_ACUM[[#This Row],[10-06-2020]]</f>
        <v>4</v>
      </c>
    </row>
    <row r="31" spans="1:13" ht="24" x14ac:dyDescent="0.3">
      <c r="A31">
        <v>120702</v>
      </c>
      <c r="B31" s="2" t="s">
        <v>191</v>
      </c>
      <c r="C31" s="2" t="s">
        <v>296</v>
      </c>
      <c r="D31" s="2" t="s">
        <v>456</v>
      </c>
      <c r="E31" s="19">
        <v>3</v>
      </c>
      <c r="F31" s="19">
        <f>+Recupera_PN_ACUM[[#This Row],[04-06-2020]]-Recupera_PN_ACUM[[#This Row],[03-06-2020]]</f>
        <v>2</v>
      </c>
      <c r="G31" s="19">
        <f>+Recupera_PN_ACUM[[#This Row],[5/6/2020]]-Recupera_PN_ACUM[[#This Row],[04-06-2020]]</f>
        <v>0</v>
      </c>
      <c r="H31" s="19">
        <f>+Recupera_PN_ACUM[[#This Row],[6/6/2020]]-Recupera_PN_ACUM[[#This Row],[5/6/2020]]</f>
        <v>0</v>
      </c>
      <c r="I31" s="19">
        <f>+Recupera_PN_ACUM[[#This Row],[07-06-2020]]-Recupera_PN_ACUM[[#This Row],[6/6/2020]]</f>
        <v>0</v>
      </c>
      <c r="J31" s="19">
        <f>+Recupera_PN_ACUM[[#This Row],[08-06-2020]]-Recupera_PN_ACUM[[#This Row],[07-06-2020]]</f>
        <v>0</v>
      </c>
      <c r="K31" s="19">
        <f>+Recupera_PN_ACUM[[#This Row],[09-06-2020]]-Recupera_PN_ACUM[[#This Row],[08-06-2020]]</f>
        <v>4</v>
      </c>
      <c r="L31" s="19">
        <f>+Recupera_PN_ACUM[[#This Row],[10-06-2020]]-Recupera_PN_ACUM[[#This Row],[09-06-2020]]</f>
        <v>0</v>
      </c>
      <c r="M31" s="19">
        <f>+Recupera_PN_ACUM[[#This Row],[11-06-2020]]-Recupera_PN_ACUM[[#This Row],[10-06-2020]]</f>
        <v>1</v>
      </c>
    </row>
    <row r="32" spans="1:13" x14ac:dyDescent="0.3">
      <c r="A32">
        <v>70402</v>
      </c>
      <c r="B32" s="2" t="s">
        <v>268</v>
      </c>
      <c r="C32" s="2" t="s">
        <v>328</v>
      </c>
      <c r="D32" s="2" t="s">
        <v>379</v>
      </c>
      <c r="E32" s="19">
        <v>20</v>
      </c>
      <c r="F32" s="19">
        <f>+Recupera_PN_ACUM[[#This Row],[04-06-2020]]-Recupera_PN_ACUM[[#This Row],[03-06-2020]]</f>
        <v>1</v>
      </c>
      <c r="G32" s="19">
        <f>+Recupera_PN_ACUM[[#This Row],[5/6/2020]]-Recupera_PN_ACUM[[#This Row],[04-06-2020]]</f>
        <v>3</v>
      </c>
      <c r="H32" s="19">
        <f>+Recupera_PN_ACUM[[#This Row],[6/6/2020]]-Recupera_PN_ACUM[[#This Row],[5/6/2020]]</f>
        <v>0</v>
      </c>
      <c r="I32" s="19">
        <f>+Recupera_PN_ACUM[[#This Row],[07-06-2020]]-Recupera_PN_ACUM[[#This Row],[6/6/2020]]</f>
        <v>0</v>
      </c>
      <c r="J32" s="19">
        <f>+Recupera_PN_ACUM[[#This Row],[08-06-2020]]-Recupera_PN_ACUM[[#This Row],[07-06-2020]]</f>
        <v>0</v>
      </c>
      <c r="K32" s="19">
        <f>+Recupera_PN_ACUM[[#This Row],[09-06-2020]]-Recupera_PN_ACUM[[#This Row],[08-06-2020]]</f>
        <v>8</v>
      </c>
      <c r="L32" s="19">
        <f>+Recupera_PN_ACUM[[#This Row],[10-06-2020]]-Recupera_PN_ACUM[[#This Row],[09-06-2020]]</f>
        <v>0</v>
      </c>
      <c r="M32" s="19">
        <f>+Recupera_PN_ACUM[[#This Row],[11-06-2020]]-Recupera_PN_ACUM[[#This Row],[10-06-2020]]</f>
        <v>10</v>
      </c>
    </row>
    <row r="33" spans="1:13" x14ac:dyDescent="0.3">
      <c r="A33">
        <v>91102</v>
      </c>
      <c r="B33" s="2" t="s">
        <v>114</v>
      </c>
      <c r="C33" s="2" t="s">
        <v>186</v>
      </c>
      <c r="D33" s="2" t="s">
        <v>379</v>
      </c>
      <c r="E33" s="19">
        <v>0</v>
      </c>
      <c r="F33" s="19">
        <f>+Recupera_PN_ACUM[[#This Row],[04-06-2020]]-Recupera_PN_ACUM[[#This Row],[03-06-2020]]</f>
        <v>1</v>
      </c>
      <c r="G33" s="19">
        <f>+Recupera_PN_ACUM[[#This Row],[5/6/2020]]-Recupera_PN_ACUM[[#This Row],[04-06-2020]]</f>
        <v>0</v>
      </c>
      <c r="H33" s="19">
        <f>+Recupera_PN_ACUM[[#This Row],[6/6/2020]]-Recupera_PN_ACUM[[#This Row],[5/6/2020]]</f>
        <v>0</v>
      </c>
      <c r="I33" s="19">
        <f>+Recupera_PN_ACUM[[#This Row],[07-06-2020]]-Recupera_PN_ACUM[[#This Row],[6/6/2020]]</f>
        <v>0</v>
      </c>
      <c r="J33" s="19">
        <f>+Recupera_PN_ACUM[[#This Row],[08-06-2020]]-Recupera_PN_ACUM[[#This Row],[07-06-2020]]</f>
        <v>0</v>
      </c>
      <c r="K33" s="19">
        <f>+Recupera_PN_ACUM[[#This Row],[09-06-2020]]-Recupera_PN_ACUM[[#This Row],[08-06-2020]]</f>
        <v>11</v>
      </c>
      <c r="L33" s="19">
        <f>+Recupera_PN_ACUM[[#This Row],[10-06-2020]]-Recupera_PN_ACUM[[#This Row],[09-06-2020]]</f>
        <v>0</v>
      </c>
      <c r="M33" s="19">
        <f>+Recupera_PN_ACUM[[#This Row],[11-06-2020]]-Recupera_PN_ACUM[[#This Row],[10-06-2020]]</f>
        <v>8</v>
      </c>
    </row>
    <row r="34" spans="1:13" x14ac:dyDescent="0.3">
      <c r="A34">
        <v>10306</v>
      </c>
      <c r="B34" s="2" t="s">
        <v>163</v>
      </c>
      <c r="C34" s="2" t="s">
        <v>167</v>
      </c>
      <c r="D34" s="2" t="s">
        <v>318</v>
      </c>
      <c r="E34" s="19">
        <v>1</v>
      </c>
      <c r="F34" s="19">
        <f>+Recupera_PN_ACUM[[#This Row],[04-06-2020]]-Recupera_PN_ACUM[[#This Row],[03-06-2020]]</f>
        <v>0</v>
      </c>
      <c r="G34" s="19">
        <f>+Recupera_PN_ACUM[[#This Row],[5/6/2020]]-Recupera_PN_ACUM[[#This Row],[04-06-2020]]</f>
        <v>0</v>
      </c>
      <c r="H34" s="19">
        <f>+Recupera_PN_ACUM[[#This Row],[6/6/2020]]-Recupera_PN_ACUM[[#This Row],[5/6/2020]]</f>
        <v>0</v>
      </c>
      <c r="I34" s="19">
        <f>+Recupera_PN_ACUM[[#This Row],[07-06-2020]]-Recupera_PN_ACUM[[#This Row],[6/6/2020]]</f>
        <v>0</v>
      </c>
      <c r="J34" s="19">
        <f>+Recupera_PN_ACUM[[#This Row],[08-06-2020]]-Recupera_PN_ACUM[[#This Row],[07-06-2020]]</f>
        <v>0</v>
      </c>
      <c r="K34" s="19">
        <f>+Recupera_PN_ACUM[[#This Row],[09-06-2020]]-Recupera_PN_ACUM[[#This Row],[08-06-2020]]</f>
        <v>6</v>
      </c>
      <c r="L34" s="19">
        <f>+Recupera_PN_ACUM[[#This Row],[10-06-2020]]-Recupera_PN_ACUM[[#This Row],[09-06-2020]]</f>
        <v>0</v>
      </c>
      <c r="M34" s="19">
        <f>+Recupera_PN_ACUM[[#This Row],[11-06-2020]]-Recupera_PN_ACUM[[#This Row],[10-06-2020]]</f>
        <v>3</v>
      </c>
    </row>
    <row r="35" spans="1:13" x14ac:dyDescent="0.3">
      <c r="A35">
        <v>70202</v>
      </c>
      <c r="B35" s="2" t="s">
        <v>268</v>
      </c>
      <c r="C35" s="2" t="s">
        <v>348</v>
      </c>
      <c r="D35" s="2" t="s">
        <v>457</v>
      </c>
      <c r="E35" s="19"/>
      <c r="F35" s="19">
        <f>+Recupera_PN_ACUM[[#This Row],[04-06-2020]]-Recupera_PN_ACUM[[#This Row],[03-06-2020]]</f>
        <v>5</v>
      </c>
      <c r="G35" s="19">
        <f>+Recupera_PN_ACUM[[#This Row],[5/6/2020]]-Recupera_PN_ACUM[[#This Row],[04-06-2020]]</f>
        <v>0</v>
      </c>
      <c r="H35" s="19">
        <f>+Recupera_PN_ACUM[[#This Row],[6/6/2020]]-Recupera_PN_ACUM[[#This Row],[5/6/2020]]</f>
        <v>0</v>
      </c>
      <c r="I35" s="19">
        <f>+Recupera_PN_ACUM[[#This Row],[07-06-2020]]-Recupera_PN_ACUM[[#This Row],[6/6/2020]]</f>
        <v>0</v>
      </c>
      <c r="J35" s="19">
        <f>+Recupera_PN_ACUM[[#This Row],[08-06-2020]]-Recupera_PN_ACUM[[#This Row],[07-06-2020]]</f>
        <v>0</v>
      </c>
      <c r="K35" s="19">
        <f>+Recupera_PN_ACUM[[#This Row],[09-06-2020]]-Recupera_PN_ACUM[[#This Row],[08-06-2020]]</f>
        <v>2</v>
      </c>
      <c r="L35" s="19">
        <f>+Recupera_PN_ACUM[[#This Row],[10-06-2020]]-Recupera_PN_ACUM[[#This Row],[09-06-2020]]</f>
        <v>0</v>
      </c>
      <c r="M35" s="19">
        <f>+Recupera_PN_ACUM[[#This Row],[11-06-2020]]-Recupera_PN_ACUM[[#This Row],[10-06-2020]]</f>
        <v>6</v>
      </c>
    </row>
    <row r="36" spans="1:13" x14ac:dyDescent="0.3">
      <c r="A36">
        <v>70403</v>
      </c>
      <c r="B36" s="2" t="s">
        <v>268</v>
      </c>
      <c r="C36" s="2" t="s">
        <v>328</v>
      </c>
      <c r="D36" s="2" t="s">
        <v>458</v>
      </c>
      <c r="E36" s="19"/>
      <c r="F36" s="19">
        <f>+Recupera_PN_ACUM[[#This Row],[04-06-2020]]-Recupera_PN_ACUM[[#This Row],[03-06-2020]]</f>
        <v>0</v>
      </c>
      <c r="G36" s="19">
        <f>+Recupera_PN_ACUM[[#This Row],[5/6/2020]]-Recupera_PN_ACUM[[#This Row],[04-06-2020]]</f>
        <v>1</v>
      </c>
      <c r="H36" s="19">
        <f>+Recupera_PN_ACUM[[#This Row],[6/6/2020]]-Recupera_PN_ACUM[[#This Row],[5/6/2020]]</f>
        <v>0</v>
      </c>
      <c r="I36" s="19">
        <f>+Recupera_PN_ACUM[[#This Row],[07-06-2020]]-Recupera_PN_ACUM[[#This Row],[6/6/2020]]</f>
        <v>0</v>
      </c>
      <c r="J36" s="19">
        <f>+Recupera_PN_ACUM[[#This Row],[08-06-2020]]-Recupera_PN_ACUM[[#This Row],[07-06-2020]]</f>
        <v>0</v>
      </c>
      <c r="K36" s="19">
        <f>+Recupera_PN_ACUM[[#This Row],[09-06-2020]]-Recupera_PN_ACUM[[#This Row],[08-06-2020]]</f>
        <v>10</v>
      </c>
      <c r="L36" s="19">
        <f>+Recupera_PN_ACUM[[#This Row],[10-06-2020]]-Recupera_PN_ACUM[[#This Row],[09-06-2020]]</f>
        <v>0</v>
      </c>
      <c r="M36" s="19">
        <f>+Recupera_PN_ACUM[[#This Row],[11-06-2020]]-Recupera_PN_ACUM[[#This Row],[10-06-2020]]</f>
        <v>4</v>
      </c>
    </row>
    <row r="37" spans="1:13" ht="24" x14ac:dyDescent="0.3">
      <c r="A37">
        <v>120303</v>
      </c>
      <c r="B37" s="2" t="s">
        <v>191</v>
      </c>
      <c r="C37" s="2" t="s">
        <v>380</v>
      </c>
      <c r="D37" s="2" t="s">
        <v>381</v>
      </c>
      <c r="E37" s="19">
        <v>0</v>
      </c>
      <c r="F37" s="19">
        <f>+Recupera_PN_ACUM[[#This Row],[04-06-2020]]-Recupera_PN_ACUM[[#This Row],[03-06-2020]]</f>
        <v>1</v>
      </c>
      <c r="G37" s="19">
        <f>+Recupera_PN_ACUM[[#This Row],[5/6/2020]]-Recupera_PN_ACUM[[#This Row],[04-06-2020]]</f>
        <v>0</v>
      </c>
      <c r="H37" s="19">
        <f>+Recupera_PN_ACUM[[#This Row],[6/6/2020]]-Recupera_PN_ACUM[[#This Row],[5/6/2020]]</f>
        <v>0</v>
      </c>
      <c r="I37" s="19">
        <f>+Recupera_PN_ACUM[[#This Row],[07-06-2020]]-Recupera_PN_ACUM[[#This Row],[6/6/2020]]</f>
        <v>0</v>
      </c>
      <c r="J37" s="19">
        <f>+Recupera_PN_ACUM[[#This Row],[08-06-2020]]-Recupera_PN_ACUM[[#This Row],[07-06-2020]]</f>
        <v>0</v>
      </c>
      <c r="K37" s="19">
        <f>+Recupera_PN_ACUM[[#This Row],[09-06-2020]]-Recupera_PN_ACUM[[#This Row],[08-06-2020]]</f>
        <v>4</v>
      </c>
      <c r="L37" s="19">
        <f>+Recupera_PN_ACUM[[#This Row],[10-06-2020]]-Recupera_PN_ACUM[[#This Row],[09-06-2020]]</f>
        <v>0</v>
      </c>
      <c r="M37" s="19">
        <f>+Recupera_PN_ACUM[[#This Row],[11-06-2020]]-Recupera_PN_ACUM[[#This Row],[10-06-2020]]</f>
        <v>3</v>
      </c>
    </row>
    <row r="38" spans="1:13" x14ac:dyDescent="0.3">
      <c r="A38">
        <v>90202</v>
      </c>
      <c r="B38" s="2" t="s">
        <v>114</v>
      </c>
      <c r="C38" s="2" t="s">
        <v>435</v>
      </c>
      <c r="D38" s="2" t="s">
        <v>459</v>
      </c>
      <c r="E38" s="19">
        <v>0</v>
      </c>
      <c r="F38" s="19">
        <f>+Recupera_PN_ACUM[[#This Row],[04-06-2020]]-Recupera_PN_ACUM[[#This Row],[03-06-2020]]</f>
        <v>1</v>
      </c>
      <c r="G38" s="19">
        <f>+Recupera_PN_ACUM[[#This Row],[5/6/2020]]-Recupera_PN_ACUM[[#This Row],[04-06-2020]]</f>
        <v>0</v>
      </c>
      <c r="H38" s="19">
        <f>+Recupera_PN_ACUM[[#This Row],[6/6/2020]]-Recupera_PN_ACUM[[#This Row],[5/6/2020]]</f>
        <v>0</v>
      </c>
      <c r="I38" s="19">
        <f>+Recupera_PN_ACUM[[#This Row],[07-06-2020]]-Recupera_PN_ACUM[[#This Row],[6/6/2020]]</f>
        <v>0</v>
      </c>
      <c r="J38" s="19">
        <f>+Recupera_PN_ACUM[[#This Row],[08-06-2020]]-Recupera_PN_ACUM[[#This Row],[07-06-2020]]</f>
        <v>0</v>
      </c>
      <c r="K38" s="19">
        <f>+Recupera_PN_ACUM[[#This Row],[09-06-2020]]-Recupera_PN_ACUM[[#This Row],[08-06-2020]]</f>
        <v>5</v>
      </c>
      <c r="L38" s="19">
        <f>+Recupera_PN_ACUM[[#This Row],[10-06-2020]]-Recupera_PN_ACUM[[#This Row],[09-06-2020]]</f>
        <v>0</v>
      </c>
      <c r="M38" s="19">
        <f>+Recupera_PN_ACUM[[#This Row],[11-06-2020]]-Recupera_PN_ACUM[[#This Row],[10-06-2020]]</f>
        <v>5</v>
      </c>
    </row>
    <row r="39" spans="1:13" x14ac:dyDescent="0.3">
      <c r="A39">
        <v>10213</v>
      </c>
      <c r="B39" s="2" t="s">
        <v>163</v>
      </c>
      <c r="C39" s="2" t="s">
        <v>164</v>
      </c>
      <c r="D39" s="2" t="s">
        <v>252</v>
      </c>
      <c r="E39" s="19"/>
      <c r="F39" s="19">
        <f>+Recupera_PN_ACUM[[#This Row],[04-06-2020]]-Recupera_PN_ACUM[[#This Row],[03-06-2020]]</f>
        <v>0</v>
      </c>
      <c r="G39" s="19">
        <f>+Recupera_PN_ACUM[[#This Row],[5/6/2020]]-Recupera_PN_ACUM[[#This Row],[04-06-2020]]</f>
        <v>0</v>
      </c>
      <c r="H39" s="19">
        <f>+Recupera_PN_ACUM[[#This Row],[6/6/2020]]-Recupera_PN_ACUM[[#This Row],[5/6/2020]]</f>
        <v>0</v>
      </c>
      <c r="I39" s="19">
        <f>+Recupera_PN_ACUM[[#This Row],[07-06-2020]]-Recupera_PN_ACUM[[#This Row],[6/6/2020]]</f>
        <v>0</v>
      </c>
      <c r="J39" s="19">
        <f>+Recupera_PN_ACUM[[#This Row],[08-06-2020]]-Recupera_PN_ACUM[[#This Row],[07-06-2020]]</f>
        <v>0</v>
      </c>
      <c r="K39" s="19">
        <f>+Recupera_PN_ACUM[[#This Row],[09-06-2020]]-Recupera_PN_ACUM[[#This Row],[08-06-2020]]</f>
        <v>3</v>
      </c>
      <c r="L39" s="19">
        <f>+Recupera_PN_ACUM[[#This Row],[10-06-2020]]-Recupera_PN_ACUM[[#This Row],[09-06-2020]]</f>
        <v>0</v>
      </c>
      <c r="M39" s="19">
        <f>+Recupera_PN_ACUM[[#This Row],[11-06-2020]]-Recupera_PN_ACUM[[#This Row],[10-06-2020]]</f>
        <v>1</v>
      </c>
    </row>
    <row r="40" spans="1:13" x14ac:dyDescent="0.3">
      <c r="A40">
        <v>10403</v>
      </c>
      <c r="B40" s="2" t="s">
        <v>163</v>
      </c>
      <c r="C40" s="2" t="s">
        <v>273</v>
      </c>
      <c r="D40" s="2" t="s">
        <v>337</v>
      </c>
      <c r="E40" s="19"/>
      <c r="F40" s="19">
        <f>+Recupera_PN_ACUM[[#This Row],[04-06-2020]]-Recupera_PN_ACUM[[#This Row],[03-06-2020]]</f>
        <v>0</v>
      </c>
      <c r="G40" s="19">
        <f>+Recupera_PN_ACUM[[#This Row],[5/6/2020]]-Recupera_PN_ACUM[[#This Row],[04-06-2020]]</f>
        <v>2</v>
      </c>
      <c r="H40" s="19">
        <f>+Recupera_PN_ACUM[[#This Row],[6/6/2020]]-Recupera_PN_ACUM[[#This Row],[5/6/2020]]</f>
        <v>0</v>
      </c>
      <c r="I40" s="19">
        <f>+Recupera_PN_ACUM[[#This Row],[07-06-2020]]-Recupera_PN_ACUM[[#This Row],[6/6/2020]]</f>
        <v>0</v>
      </c>
      <c r="J40" s="19">
        <f>+Recupera_PN_ACUM[[#This Row],[08-06-2020]]-Recupera_PN_ACUM[[#This Row],[07-06-2020]]</f>
        <v>0</v>
      </c>
      <c r="K40" s="19">
        <f>+Recupera_PN_ACUM[[#This Row],[09-06-2020]]-Recupera_PN_ACUM[[#This Row],[08-06-2020]]</f>
        <v>4</v>
      </c>
      <c r="L40" s="19">
        <f>+Recupera_PN_ACUM[[#This Row],[10-06-2020]]-Recupera_PN_ACUM[[#This Row],[09-06-2020]]</f>
        <v>0</v>
      </c>
      <c r="M40" s="19">
        <f>+Recupera_PN_ACUM[[#This Row],[11-06-2020]]-Recupera_PN_ACUM[[#This Row],[10-06-2020]]</f>
        <v>5</v>
      </c>
    </row>
    <row r="41" spans="1:13" x14ac:dyDescent="0.3">
      <c r="A41">
        <v>130701</v>
      </c>
      <c r="B41" s="2" t="s">
        <v>102</v>
      </c>
      <c r="C41" s="2" t="s">
        <v>138</v>
      </c>
      <c r="D41" s="2" t="s">
        <v>170</v>
      </c>
      <c r="E41" s="19">
        <v>0</v>
      </c>
      <c r="F41" s="19">
        <f>+Recupera_PN_ACUM[[#This Row],[04-06-2020]]-Recupera_PN_ACUM[[#This Row],[03-06-2020]]</f>
        <v>1</v>
      </c>
      <c r="G41" s="19">
        <f>+Recupera_PN_ACUM[[#This Row],[5/6/2020]]-Recupera_PN_ACUM[[#This Row],[04-06-2020]]</f>
        <v>0</v>
      </c>
      <c r="H41" s="19">
        <f>+Recupera_PN_ACUM[[#This Row],[6/6/2020]]-Recupera_PN_ACUM[[#This Row],[5/6/2020]]</f>
        <v>0</v>
      </c>
      <c r="I41" s="19">
        <f>+Recupera_PN_ACUM[[#This Row],[07-06-2020]]-Recupera_PN_ACUM[[#This Row],[6/6/2020]]</f>
        <v>0</v>
      </c>
      <c r="J41" s="19">
        <f>+Recupera_PN_ACUM[[#This Row],[08-06-2020]]-Recupera_PN_ACUM[[#This Row],[07-06-2020]]</f>
        <v>0</v>
      </c>
      <c r="K41" s="19">
        <f>+Recupera_PN_ACUM[[#This Row],[09-06-2020]]-Recupera_PN_ACUM[[#This Row],[08-06-2020]]</f>
        <v>4</v>
      </c>
      <c r="L41" s="19">
        <f>+Recupera_PN_ACUM[[#This Row],[10-06-2020]]-Recupera_PN_ACUM[[#This Row],[09-06-2020]]</f>
        <v>0</v>
      </c>
      <c r="M41" s="19">
        <f>+Recupera_PN_ACUM[[#This Row],[11-06-2020]]-Recupera_PN_ACUM[[#This Row],[10-06-2020]]</f>
        <v>5</v>
      </c>
    </row>
    <row r="42" spans="1:13" x14ac:dyDescent="0.3">
      <c r="A42">
        <v>130702</v>
      </c>
      <c r="B42" s="2" t="s">
        <v>102</v>
      </c>
      <c r="C42" s="2" t="s">
        <v>138</v>
      </c>
      <c r="D42" s="2" t="s">
        <v>147</v>
      </c>
      <c r="E42" s="19"/>
      <c r="F42" s="19">
        <f>+Recupera_PN_ACUM[[#This Row],[04-06-2020]]-Recupera_PN_ACUM[[#This Row],[03-06-2020]]</f>
        <v>0</v>
      </c>
      <c r="G42" s="19">
        <f>+Recupera_PN_ACUM[[#This Row],[5/6/2020]]-Recupera_PN_ACUM[[#This Row],[04-06-2020]]</f>
        <v>1</v>
      </c>
      <c r="H42" s="19">
        <f>+Recupera_PN_ACUM[[#This Row],[6/6/2020]]-Recupera_PN_ACUM[[#This Row],[5/6/2020]]</f>
        <v>0</v>
      </c>
      <c r="I42" s="19">
        <f>+Recupera_PN_ACUM[[#This Row],[07-06-2020]]-Recupera_PN_ACUM[[#This Row],[6/6/2020]]</f>
        <v>0</v>
      </c>
      <c r="J42" s="19">
        <f>+Recupera_PN_ACUM[[#This Row],[08-06-2020]]-Recupera_PN_ACUM[[#This Row],[07-06-2020]]</f>
        <v>0</v>
      </c>
      <c r="K42" s="19">
        <f>+Recupera_PN_ACUM[[#This Row],[09-06-2020]]-Recupera_PN_ACUM[[#This Row],[08-06-2020]]</f>
        <v>3</v>
      </c>
      <c r="L42" s="19">
        <f>+Recupera_PN_ACUM[[#This Row],[10-06-2020]]-Recupera_PN_ACUM[[#This Row],[09-06-2020]]</f>
        <v>0</v>
      </c>
      <c r="M42" s="19">
        <f>+Recupera_PN_ACUM[[#This Row],[11-06-2020]]-Recupera_PN_ACUM[[#This Row],[10-06-2020]]</f>
        <v>2</v>
      </c>
    </row>
    <row r="43" spans="1:13" x14ac:dyDescent="0.3">
      <c r="A43">
        <v>10402</v>
      </c>
      <c r="B43" s="2" t="s">
        <v>163</v>
      </c>
      <c r="C43" s="2" t="s">
        <v>273</v>
      </c>
      <c r="D43" s="2" t="s">
        <v>460</v>
      </c>
      <c r="E43" s="19">
        <v>0</v>
      </c>
      <c r="F43" s="19">
        <f>+Recupera_PN_ACUM[[#This Row],[04-06-2020]]-Recupera_PN_ACUM[[#This Row],[03-06-2020]]</f>
        <v>0</v>
      </c>
      <c r="G43" s="19">
        <f>+Recupera_PN_ACUM[[#This Row],[5/6/2020]]-Recupera_PN_ACUM[[#This Row],[04-06-2020]]</f>
        <v>1</v>
      </c>
      <c r="H43" s="19">
        <f>+Recupera_PN_ACUM[[#This Row],[6/6/2020]]-Recupera_PN_ACUM[[#This Row],[5/6/2020]]</f>
        <v>0</v>
      </c>
      <c r="I43" s="19">
        <f>+Recupera_PN_ACUM[[#This Row],[07-06-2020]]-Recupera_PN_ACUM[[#This Row],[6/6/2020]]</f>
        <v>0</v>
      </c>
      <c r="J43" s="19">
        <f>+Recupera_PN_ACUM[[#This Row],[08-06-2020]]-Recupera_PN_ACUM[[#This Row],[07-06-2020]]</f>
        <v>0</v>
      </c>
      <c r="K43" s="19">
        <f>+Recupera_PN_ACUM[[#This Row],[09-06-2020]]-Recupera_PN_ACUM[[#This Row],[08-06-2020]]</f>
        <v>6</v>
      </c>
      <c r="L43" s="19">
        <f>+Recupera_PN_ACUM[[#This Row],[10-06-2020]]-Recupera_PN_ACUM[[#This Row],[09-06-2020]]</f>
        <v>0</v>
      </c>
      <c r="M43" s="19">
        <f>+Recupera_PN_ACUM[[#This Row],[11-06-2020]]-Recupera_PN_ACUM[[#This Row],[10-06-2020]]</f>
        <v>1</v>
      </c>
    </row>
    <row r="44" spans="1:13" x14ac:dyDescent="0.3">
      <c r="A44">
        <v>30101</v>
      </c>
      <c r="B44" s="2" t="s">
        <v>144</v>
      </c>
      <c r="C44" s="2" t="s">
        <v>144</v>
      </c>
      <c r="D44" s="2" t="s">
        <v>230</v>
      </c>
      <c r="E44" s="19">
        <v>0</v>
      </c>
      <c r="F44" s="19">
        <f>+Recupera_PN_ACUM[[#This Row],[04-06-2020]]-Recupera_PN_ACUM[[#This Row],[03-06-2020]]</f>
        <v>0</v>
      </c>
      <c r="G44" s="19">
        <f>+Recupera_PN_ACUM[[#This Row],[5/6/2020]]-Recupera_PN_ACUM[[#This Row],[04-06-2020]]</f>
        <v>0</v>
      </c>
      <c r="H44" s="19">
        <f>+Recupera_PN_ACUM[[#This Row],[6/6/2020]]-Recupera_PN_ACUM[[#This Row],[5/6/2020]]</f>
        <v>0</v>
      </c>
      <c r="I44" s="19">
        <f>+Recupera_PN_ACUM[[#This Row],[07-06-2020]]-Recupera_PN_ACUM[[#This Row],[6/6/2020]]</f>
        <v>0</v>
      </c>
      <c r="J44" s="19">
        <f>+Recupera_PN_ACUM[[#This Row],[08-06-2020]]-Recupera_PN_ACUM[[#This Row],[07-06-2020]]</f>
        <v>0</v>
      </c>
      <c r="K44" s="19">
        <f>+Recupera_PN_ACUM[[#This Row],[09-06-2020]]-Recupera_PN_ACUM[[#This Row],[08-06-2020]]</f>
        <v>0</v>
      </c>
      <c r="L44" s="19">
        <f>+Recupera_PN_ACUM[[#This Row],[10-06-2020]]-Recupera_PN_ACUM[[#This Row],[09-06-2020]]</f>
        <v>0</v>
      </c>
      <c r="M44" s="19">
        <f>+Recupera_PN_ACUM[[#This Row],[11-06-2020]]-Recupera_PN_ACUM[[#This Row],[10-06-2020]]</f>
        <v>0</v>
      </c>
    </row>
    <row r="45" spans="1:13" x14ac:dyDescent="0.3">
      <c r="A45">
        <v>30102</v>
      </c>
      <c r="B45" s="2" t="s">
        <v>144</v>
      </c>
      <c r="C45" s="2" t="s">
        <v>144</v>
      </c>
      <c r="D45" s="2" t="s">
        <v>228</v>
      </c>
      <c r="E45" s="19">
        <v>50</v>
      </c>
      <c r="F45" s="19">
        <f>+Recupera_PN_ACUM[[#This Row],[04-06-2020]]-Recupera_PN_ACUM[[#This Row],[03-06-2020]]</f>
        <v>1</v>
      </c>
      <c r="G45" s="19">
        <f>+Recupera_PN_ACUM[[#This Row],[5/6/2020]]-Recupera_PN_ACUM[[#This Row],[04-06-2020]]</f>
        <v>2</v>
      </c>
      <c r="H45" s="19">
        <f>+Recupera_PN_ACUM[[#This Row],[6/6/2020]]-Recupera_PN_ACUM[[#This Row],[5/6/2020]]</f>
        <v>0</v>
      </c>
      <c r="I45" s="19">
        <f>+Recupera_PN_ACUM[[#This Row],[07-06-2020]]-Recupera_PN_ACUM[[#This Row],[6/6/2020]]</f>
        <v>0</v>
      </c>
      <c r="J45" s="19">
        <f>+Recupera_PN_ACUM[[#This Row],[08-06-2020]]-Recupera_PN_ACUM[[#This Row],[07-06-2020]]</f>
        <v>0</v>
      </c>
      <c r="K45" s="19">
        <f>+Recupera_PN_ACUM[[#This Row],[09-06-2020]]-Recupera_PN_ACUM[[#This Row],[08-06-2020]]</f>
        <v>10</v>
      </c>
      <c r="L45" s="19">
        <f>+Recupera_PN_ACUM[[#This Row],[10-06-2020]]-Recupera_PN_ACUM[[#This Row],[09-06-2020]]</f>
        <v>0</v>
      </c>
      <c r="M45" s="19">
        <f>+Recupera_PN_ACUM[[#This Row],[11-06-2020]]-Recupera_PN_ACUM[[#This Row],[10-06-2020]]</f>
        <v>0</v>
      </c>
    </row>
    <row r="46" spans="1:13" x14ac:dyDescent="0.3">
      <c r="A46">
        <v>20105</v>
      </c>
      <c r="B46" s="2" t="s">
        <v>212</v>
      </c>
      <c r="C46" s="2" t="s">
        <v>219</v>
      </c>
      <c r="D46" s="2" t="s">
        <v>282</v>
      </c>
      <c r="E46" s="19">
        <v>86</v>
      </c>
      <c r="F46" s="19">
        <f>+Recupera_PN_ACUM[[#This Row],[04-06-2020]]-Recupera_PN_ACUM[[#This Row],[03-06-2020]]</f>
        <v>0</v>
      </c>
      <c r="G46" s="19">
        <f>+Recupera_PN_ACUM[[#This Row],[5/6/2020]]-Recupera_PN_ACUM[[#This Row],[04-06-2020]]</f>
        <v>0</v>
      </c>
      <c r="H46" s="19">
        <f>+Recupera_PN_ACUM[[#This Row],[6/6/2020]]-Recupera_PN_ACUM[[#This Row],[5/6/2020]]</f>
        <v>0</v>
      </c>
      <c r="I46" s="19">
        <f>+Recupera_PN_ACUM[[#This Row],[07-06-2020]]-Recupera_PN_ACUM[[#This Row],[6/6/2020]]</f>
        <v>0</v>
      </c>
      <c r="J46" s="19">
        <f>+Recupera_PN_ACUM[[#This Row],[08-06-2020]]-Recupera_PN_ACUM[[#This Row],[07-06-2020]]</f>
        <v>0</v>
      </c>
      <c r="K46" s="19">
        <f>+Recupera_PN_ACUM[[#This Row],[09-06-2020]]-Recupera_PN_ACUM[[#This Row],[08-06-2020]]</f>
        <v>5</v>
      </c>
      <c r="L46" s="19">
        <f>+Recupera_PN_ACUM[[#This Row],[10-06-2020]]-Recupera_PN_ACUM[[#This Row],[09-06-2020]]</f>
        <v>0</v>
      </c>
      <c r="M46" s="19">
        <f>+Recupera_PN_ACUM[[#This Row],[11-06-2020]]-Recupera_PN_ACUM[[#This Row],[10-06-2020]]</f>
        <v>4</v>
      </c>
    </row>
    <row r="47" spans="1:13" x14ac:dyDescent="0.3">
      <c r="A47">
        <v>10102</v>
      </c>
      <c r="B47" s="2" t="s">
        <v>163</v>
      </c>
      <c r="C47" s="2" t="s">
        <v>163</v>
      </c>
      <c r="D47" s="2" t="s">
        <v>461</v>
      </c>
      <c r="E47" s="19">
        <v>3</v>
      </c>
      <c r="F47" s="19">
        <f>+Recupera_PN_ACUM[[#This Row],[04-06-2020]]-Recupera_PN_ACUM[[#This Row],[03-06-2020]]</f>
        <v>0</v>
      </c>
      <c r="G47" s="19">
        <f>+Recupera_PN_ACUM[[#This Row],[5/6/2020]]-Recupera_PN_ACUM[[#This Row],[04-06-2020]]</f>
        <v>0</v>
      </c>
      <c r="H47" s="19">
        <f>+Recupera_PN_ACUM[[#This Row],[6/6/2020]]-Recupera_PN_ACUM[[#This Row],[5/6/2020]]</f>
        <v>0</v>
      </c>
      <c r="I47" s="19">
        <f>+Recupera_PN_ACUM[[#This Row],[07-06-2020]]-Recupera_PN_ACUM[[#This Row],[6/6/2020]]</f>
        <v>0</v>
      </c>
      <c r="J47" s="19">
        <f>+Recupera_PN_ACUM[[#This Row],[08-06-2020]]-Recupera_PN_ACUM[[#This Row],[07-06-2020]]</f>
        <v>0</v>
      </c>
      <c r="K47" s="19">
        <f>+Recupera_PN_ACUM[[#This Row],[09-06-2020]]-Recupera_PN_ACUM[[#This Row],[08-06-2020]]</f>
        <v>1</v>
      </c>
      <c r="L47" s="19">
        <f>+Recupera_PN_ACUM[[#This Row],[10-06-2020]]-Recupera_PN_ACUM[[#This Row],[09-06-2020]]</f>
        <v>0</v>
      </c>
      <c r="M47" s="19">
        <f>+Recupera_PN_ACUM[[#This Row],[11-06-2020]]-Recupera_PN_ACUM[[#This Row],[10-06-2020]]</f>
        <v>1</v>
      </c>
    </row>
    <row r="48" spans="1:13" x14ac:dyDescent="0.3">
      <c r="A48">
        <v>70203</v>
      </c>
      <c r="B48" s="2" t="s">
        <v>268</v>
      </c>
      <c r="C48" s="2" t="s">
        <v>348</v>
      </c>
      <c r="D48" s="2" t="s">
        <v>462</v>
      </c>
      <c r="E48" s="19">
        <v>7</v>
      </c>
      <c r="F48" s="19">
        <f>+Recupera_PN_ACUM[[#This Row],[04-06-2020]]-Recupera_PN_ACUM[[#This Row],[03-06-2020]]</f>
        <v>2</v>
      </c>
      <c r="G48" s="19">
        <f>+Recupera_PN_ACUM[[#This Row],[5/6/2020]]-Recupera_PN_ACUM[[#This Row],[04-06-2020]]</f>
        <v>0</v>
      </c>
      <c r="H48" s="19">
        <f>+Recupera_PN_ACUM[[#This Row],[6/6/2020]]-Recupera_PN_ACUM[[#This Row],[5/6/2020]]</f>
        <v>0</v>
      </c>
      <c r="I48" s="19">
        <f>+Recupera_PN_ACUM[[#This Row],[07-06-2020]]-Recupera_PN_ACUM[[#This Row],[6/6/2020]]</f>
        <v>0</v>
      </c>
      <c r="J48" s="19">
        <f>+Recupera_PN_ACUM[[#This Row],[08-06-2020]]-Recupera_PN_ACUM[[#This Row],[07-06-2020]]</f>
        <v>0</v>
      </c>
      <c r="K48" s="19">
        <f>+Recupera_PN_ACUM[[#This Row],[09-06-2020]]-Recupera_PN_ACUM[[#This Row],[08-06-2020]]</f>
        <v>7</v>
      </c>
      <c r="L48" s="19">
        <f>+Recupera_PN_ACUM[[#This Row],[10-06-2020]]-Recupera_PN_ACUM[[#This Row],[09-06-2020]]</f>
        <v>0</v>
      </c>
      <c r="M48" s="19">
        <f>+Recupera_PN_ACUM[[#This Row],[11-06-2020]]-Recupera_PN_ACUM[[#This Row],[10-06-2020]]</f>
        <v>6</v>
      </c>
    </row>
    <row r="49" spans="1:13" x14ac:dyDescent="0.3">
      <c r="A49">
        <v>130402</v>
      </c>
      <c r="B49" s="2" t="s">
        <v>102</v>
      </c>
      <c r="C49" s="2" t="s">
        <v>259</v>
      </c>
      <c r="D49" s="2" t="s">
        <v>316</v>
      </c>
      <c r="E49" s="19">
        <v>2</v>
      </c>
      <c r="F49" s="19">
        <f>+Recupera_PN_ACUM[[#This Row],[04-06-2020]]-Recupera_PN_ACUM[[#This Row],[03-06-2020]]</f>
        <v>0</v>
      </c>
      <c r="G49" s="19">
        <f>+Recupera_PN_ACUM[[#This Row],[5/6/2020]]-Recupera_PN_ACUM[[#This Row],[04-06-2020]]</f>
        <v>0</v>
      </c>
      <c r="H49" s="19">
        <f>+Recupera_PN_ACUM[[#This Row],[6/6/2020]]-Recupera_PN_ACUM[[#This Row],[5/6/2020]]</f>
        <v>0</v>
      </c>
      <c r="I49" s="19">
        <f>+Recupera_PN_ACUM[[#This Row],[07-06-2020]]-Recupera_PN_ACUM[[#This Row],[6/6/2020]]</f>
        <v>0</v>
      </c>
      <c r="J49" s="19">
        <f>+Recupera_PN_ACUM[[#This Row],[08-06-2020]]-Recupera_PN_ACUM[[#This Row],[07-06-2020]]</f>
        <v>0</v>
      </c>
      <c r="K49" s="19">
        <f>+Recupera_PN_ACUM[[#This Row],[09-06-2020]]-Recupera_PN_ACUM[[#This Row],[08-06-2020]]</f>
        <v>2</v>
      </c>
      <c r="L49" s="19">
        <f>+Recupera_PN_ACUM[[#This Row],[10-06-2020]]-Recupera_PN_ACUM[[#This Row],[09-06-2020]]</f>
        <v>0</v>
      </c>
      <c r="M49" s="19">
        <f>+Recupera_PN_ACUM[[#This Row],[11-06-2020]]-Recupera_PN_ACUM[[#This Row],[10-06-2020]]</f>
        <v>3</v>
      </c>
    </row>
    <row r="50" spans="1:13" x14ac:dyDescent="0.3">
      <c r="A50">
        <v>81007</v>
      </c>
      <c r="B50" s="2" t="s">
        <v>99</v>
      </c>
      <c r="C50" s="2" t="s">
        <v>106</v>
      </c>
      <c r="D50" s="2" t="s">
        <v>113</v>
      </c>
      <c r="E50" s="19">
        <v>4</v>
      </c>
      <c r="F50" s="19">
        <f>+Recupera_PN_ACUM[[#This Row],[04-06-2020]]-Recupera_PN_ACUM[[#This Row],[03-06-2020]]</f>
        <v>0</v>
      </c>
      <c r="G50" s="19">
        <f>+Recupera_PN_ACUM[[#This Row],[5/6/2020]]-Recupera_PN_ACUM[[#This Row],[04-06-2020]]</f>
        <v>0</v>
      </c>
      <c r="H50" s="19">
        <f>+Recupera_PN_ACUM[[#This Row],[6/6/2020]]-Recupera_PN_ACUM[[#This Row],[5/6/2020]]</f>
        <v>0</v>
      </c>
      <c r="I50" s="19">
        <f>+Recupera_PN_ACUM[[#This Row],[07-06-2020]]-Recupera_PN_ACUM[[#This Row],[6/6/2020]]</f>
        <v>0</v>
      </c>
      <c r="J50" s="19">
        <f>+Recupera_PN_ACUM[[#This Row],[08-06-2020]]-Recupera_PN_ACUM[[#This Row],[07-06-2020]]</f>
        <v>0</v>
      </c>
      <c r="K50" s="19">
        <f>+Recupera_PN_ACUM[[#This Row],[09-06-2020]]-Recupera_PN_ACUM[[#This Row],[08-06-2020]]</f>
        <v>2</v>
      </c>
      <c r="L50" s="19">
        <f>+Recupera_PN_ACUM[[#This Row],[10-06-2020]]-Recupera_PN_ACUM[[#This Row],[09-06-2020]]</f>
        <v>0</v>
      </c>
      <c r="M50" s="19">
        <f>+Recupera_PN_ACUM[[#This Row],[11-06-2020]]-Recupera_PN_ACUM[[#This Row],[10-06-2020]]</f>
        <v>1</v>
      </c>
    </row>
    <row r="51" spans="1:13" x14ac:dyDescent="0.3">
      <c r="A51">
        <v>81002</v>
      </c>
      <c r="B51" s="2" t="s">
        <v>99</v>
      </c>
      <c r="C51" s="2" t="s">
        <v>106</v>
      </c>
      <c r="D51" s="2" t="s">
        <v>107</v>
      </c>
      <c r="E51" s="19"/>
      <c r="F51" s="19">
        <f>+Recupera_PN_ACUM[[#This Row],[04-06-2020]]-Recupera_PN_ACUM[[#This Row],[03-06-2020]]</f>
        <v>0</v>
      </c>
      <c r="G51" s="19">
        <f>+Recupera_PN_ACUM[[#This Row],[5/6/2020]]-Recupera_PN_ACUM[[#This Row],[04-06-2020]]</f>
        <v>1</v>
      </c>
      <c r="H51" s="19">
        <f>+Recupera_PN_ACUM[[#This Row],[6/6/2020]]-Recupera_PN_ACUM[[#This Row],[5/6/2020]]</f>
        <v>0</v>
      </c>
      <c r="I51" s="19">
        <f>+Recupera_PN_ACUM[[#This Row],[07-06-2020]]-Recupera_PN_ACUM[[#This Row],[6/6/2020]]</f>
        <v>0</v>
      </c>
      <c r="J51" s="19">
        <f>+Recupera_PN_ACUM[[#This Row],[08-06-2020]]-Recupera_PN_ACUM[[#This Row],[07-06-2020]]</f>
        <v>0</v>
      </c>
      <c r="K51" s="19">
        <f>+Recupera_PN_ACUM[[#This Row],[09-06-2020]]-Recupera_PN_ACUM[[#This Row],[08-06-2020]]</f>
        <v>4</v>
      </c>
      <c r="L51" s="19">
        <f>+Recupera_PN_ACUM[[#This Row],[10-06-2020]]-Recupera_PN_ACUM[[#This Row],[09-06-2020]]</f>
        <v>0</v>
      </c>
      <c r="M51" s="19">
        <f>+Recupera_PN_ACUM[[#This Row],[11-06-2020]]-Recupera_PN_ACUM[[#This Row],[10-06-2020]]</f>
        <v>1</v>
      </c>
    </row>
    <row r="52" spans="1:13" x14ac:dyDescent="0.3">
      <c r="A52">
        <v>41302</v>
      </c>
      <c r="B52" s="2" t="s">
        <v>154</v>
      </c>
      <c r="C52" s="2" t="s">
        <v>441</v>
      </c>
      <c r="D52" s="2" t="s">
        <v>143</v>
      </c>
      <c r="E52" s="19"/>
      <c r="F52" s="19">
        <f>+Recupera_PN_ACUM[[#This Row],[04-06-2020]]-Recupera_PN_ACUM[[#This Row],[03-06-2020]]</f>
        <v>0</v>
      </c>
      <c r="G52" s="19">
        <f>+Recupera_PN_ACUM[[#This Row],[5/6/2020]]-Recupera_PN_ACUM[[#This Row],[04-06-2020]]</f>
        <v>3</v>
      </c>
      <c r="H52" s="19">
        <f>+Recupera_PN_ACUM[[#This Row],[6/6/2020]]-Recupera_PN_ACUM[[#This Row],[5/6/2020]]</f>
        <v>0</v>
      </c>
      <c r="I52" s="19">
        <f>+Recupera_PN_ACUM[[#This Row],[07-06-2020]]-Recupera_PN_ACUM[[#This Row],[6/6/2020]]</f>
        <v>0</v>
      </c>
      <c r="J52" s="19">
        <f>+Recupera_PN_ACUM[[#This Row],[08-06-2020]]-Recupera_PN_ACUM[[#This Row],[07-06-2020]]</f>
        <v>0</v>
      </c>
      <c r="K52" s="19">
        <f>+Recupera_PN_ACUM[[#This Row],[09-06-2020]]-Recupera_PN_ACUM[[#This Row],[08-06-2020]]</f>
        <v>5</v>
      </c>
      <c r="L52" s="19">
        <f>+Recupera_PN_ACUM[[#This Row],[10-06-2020]]-Recupera_PN_ACUM[[#This Row],[09-06-2020]]</f>
        <v>0</v>
      </c>
      <c r="M52" s="19">
        <f>+Recupera_PN_ACUM[[#This Row],[11-06-2020]]-Recupera_PN_ACUM[[#This Row],[10-06-2020]]</f>
        <v>8</v>
      </c>
    </row>
    <row r="53" spans="1:13" x14ac:dyDescent="0.3">
      <c r="A53">
        <v>80807</v>
      </c>
      <c r="B53" s="2" t="s">
        <v>99</v>
      </c>
      <c r="C53" s="2" t="s">
        <v>99</v>
      </c>
      <c r="D53" s="2" t="s">
        <v>143</v>
      </c>
      <c r="E53" s="19">
        <v>1</v>
      </c>
      <c r="F53" s="19">
        <f>+Recupera_PN_ACUM[[#This Row],[04-06-2020]]-Recupera_PN_ACUM[[#This Row],[03-06-2020]]</f>
        <v>1</v>
      </c>
      <c r="G53" s="19">
        <f>+Recupera_PN_ACUM[[#This Row],[5/6/2020]]-Recupera_PN_ACUM[[#This Row],[04-06-2020]]</f>
        <v>4</v>
      </c>
      <c r="H53" s="19">
        <f>+Recupera_PN_ACUM[[#This Row],[6/6/2020]]-Recupera_PN_ACUM[[#This Row],[5/6/2020]]</f>
        <v>0</v>
      </c>
      <c r="I53" s="19">
        <f>+Recupera_PN_ACUM[[#This Row],[07-06-2020]]-Recupera_PN_ACUM[[#This Row],[6/6/2020]]</f>
        <v>0</v>
      </c>
      <c r="J53" s="19">
        <f>+Recupera_PN_ACUM[[#This Row],[08-06-2020]]-Recupera_PN_ACUM[[#This Row],[07-06-2020]]</f>
        <v>0</v>
      </c>
      <c r="K53" s="19">
        <f>+Recupera_PN_ACUM[[#This Row],[09-06-2020]]-Recupera_PN_ACUM[[#This Row],[08-06-2020]]</f>
        <v>6</v>
      </c>
      <c r="L53" s="19">
        <f>+Recupera_PN_ACUM[[#This Row],[10-06-2020]]-Recupera_PN_ACUM[[#This Row],[09-06-2020]]</f>
        <v>0</v>
      </c>
      <c r="M53" s="19">
        <f>+Recupera_PN_ACUM[[#This Row],[11-06-2020]]-Recupera_PN_ACUM[[#This Row],[10-06-2020]]</f>
        <v>3</v>
      </c>
    </row>
    <row r="54" spans="1:13" x14ac:dyDescent="0.3">
      <c r="A54">
        <v>80806</v>
      </c>
      <c r="B54" s="2" t="s">
        <v>99</v>
      </c>
      <c r="C54" s="2" t="s">
        <v>99</v>
      </c>
      <c r="D54" s="2" t="s">
        <v>133</v>
      </c>
      <c r="E54" s="19">
        <v>158</v>
      </c>
      <c r="F54" s="19">
        <f>+Recupera_PN_ACUM[[#This Row],[04-06-2020]]-Recupera_PN_ACUM[[#This Row],[03-06-2020]]</f>
        <v>0</v>
      </c>
      <c r="G54" s="19">
        <f>+Recupera_PN_ACUM[[#This Row],[5/6/2020]]-Recupera_PN_ACUM[[#This Row],[04-06-2020]]</f>
        <v>0</v>
      </c>
      <c r="H54" s="19">
        <f>+Recupera_PN_ACUM[[#This Row],[6/6/2020]]-Recupera_PN_ACUM[[#This Row],[5/6/2020]]</f>
        <v>0</v>
      </c>
      <c r="I54" s="19">
        <f>+Recupera_PN_ACUM[[#This Row],[07-06-2020]]-Recupera_PN_ACUM[[#This Row],[6/6/2020]]</f>
        <v>0</v>
      </c>
      <c r="J54" s="19">
        <f>+Recupera_PN_ACUM[[#This Row],[08-06-2020]]-Recupera_PN_ACUM[[#This Row],[07-06-2020]]</f>
        <v>0</v>
      </c>
      <c r="K54" s="19">
        <f>+Recupera_PN_ACUM[[#This Row],[09-06-2020]]-Recupera_PN_ACUM[[#This Row],[08-06-2020]]</f>
        <v>1</v>
      </c>
      <c r="L54" s="19">
        <f>+Recupera_PN_ACUM[[#This Row],[10-06-2020]]-Recupera_PN_ACUM[[#This Row],[09-06-2020]]</f>
        <v>0</v>
      </c>
      <c r="M54" s="19">
        <f>+Recupera_PN_ACUM[[#This Row],[11-06-2020]]-Recupera_PN_ACUM[[#This Row],[10-06-2020]]</f>
        <v>0</v>
      </c>
    </row>
    <row r="55" spans="1:13" x14ac:dyDescent="0.3">
      <c r="A55">
        <v>40602</v>
      </c>
      <c r="B55" s="2" t="s">
        <v>154</v>
      </c>
      <c r="C55" s="2" t="s">
        <v>171</v>
      </c>
      <c r="D55" s="2" t="s">
        <v>463</v>
      </c>
      <c r="E55" s="19">
        <v>243</v>
      </c>
      <c r="F55" s="19">
        <f>+Recupera_PN_ACUM[[#This Row],[04-06-2020]]-Recupera_PN_ACUM[[#This Row],[03-06-2020]]</f>
        <v>0</v>
      </c>
      <c r="G55" s="19">
        <f>+Recupera_PN_ACUM[[#This Row],[5/6/2020]]-Recupera_PN_ACUM[[#This Row],[04-06-2020]]</f>
        <v>5</v>
      </c>
      <c r="H55" s="19">
        <f>+Recupera_PN_ACUM[[#This Row],[6/6/2020]]-Recupera_PN_ACUM[[#This Row],[5/6/2020]]</f>
        <v>0</v>
      </c>
      <c r="I55" s="19">
        <f>+Recupera_PN_ACUM[[#This Row],[07-06-2020]]-Recupera_PN_ACUM[[#This Row],[6/6/2020]]</f>
        <v>0</v>
      </c>
      <c r="J55" s="19">
        <f>+Recupera_PN_ACUM[[#This Row],[08-06-2020]]-Recupera_PN_ACUM[[#This Row],[07-06-2020]]</f>
        <v>0</v>
      </c>
      <c r="K55" s="19">
        <f>+Recupera_PN_ACUM[[#This Row],[09-06-2020]]-Recupera_PN_ACUM[[#This Row],[08-06-2020]]</f>
        <v>0</v>
      </c>
      <c r="L55" s="19">
        <f>+Recupera_PN_ACUM[[#This Row],[10-06-2020]]-Recupera_PN_ACUM[[#This Row],[09-06-2020]]</f>
        <v>0</v>
      </c>
      <c r="M55" s="19">
        <f>+Recupera_PN_ACUM[[#This Row],[11-06-2020]]-Recupera_PN_ACUM[[#This Row],[10-06-2020]]</f>
        <v>6</v>
      </c>
    </row>
    <row r="56" spans="1:13" ht="24" x14ac:dyDescent="0.3">
      <c r="A56">
        <v>120601</v>
      </c>
      <c r="B56" s="2" t="s">
        <v>191</v>
      </c>
      <c r="C56" s="2" t="s">
        <v>299</v>
      </c>
      <c r="D56" s="2" t="s">
        <v>464</v>
      </c>
      <c r="E56" s="19"/>
      <c r="F56" s="19">
        <f>+Recupera_PN_ACUM[[#This Row],[04-06-2020]]-Recupera_PN_ACUM[[#This Row],[03-06-2020]]</f>
        <v>0</v>
      </c>
      <c r="G56" s="19">
        <f>+Recupera_PN_ACUM[[#This Row],[5/6/2020]]-Recupera_PN_ACUM[[#This Row],[04-06-2020]]</f>
        <v>5</v>
      </c>
      <c r="H56" s="19">
        <f>+Recupera_PN_ACUM[[#This Row],[6/6/2020]]-Recupera_PN_ACUM[[#This Row],[5/6/2020]]</f>
        <v>0</v>
      </c>
      <c r="I56" s="19">
        <f>+Recupera_PN_ACUM[[#This Row],[07-06-2020]]-Recupera_PN_ACUM[[#This Row],[6/6/2020]]</f>
        <v>0</v>
      </c>
      <c r="J56" s="19">
        <f>+Recupera_PN_ACUM[[#This Row],[08-06-2020]]-Recupera_PN_ACUM[[#This Row],[07-06-2020]]</f>
        <v>0</v>
      </c>
      <c r="K56" s="19">
        <f>+Recupera_PN_ACUM[[#This Row],[09-06-2020]]-Recupera_PN_ACUM[[#This Row],[08-06-2020]]</f>
        <v>12</v>
      </c>
      <c r="L56" s="19">
        <f>+Recupera_PN_ACUM[[#This Row],[10-06-2020]]-Recupera_PN_ACUM[[#This Row],[09-06-2020]]</f>
        <v>0</v>
      </c>
      <c r="M56" s="19">
        <f>+Recupera_PN_ACUM[[#This Row],[11-06-2020]]-Recupera_PN_ACUM[[#This Row],[10-06-2020]]</f>
        <v>1</v>
      </c>
    </row>
    <row r="57" spans="1:13" x14ac:dyDescent="0.3">
      <c r="A57">
        <v>90402</v>
      </c>
      <c r="B57" s="2" t="s">
        <v>114</v>
      </c>
      <c r="C57" s="2" t="s">
        <v>238</v>
      </c>
      <c r="D57" s="2" t="s">
        <v>465</v>
      </c>
      <c r="E57" s="19">
        <v>113</v>
      </c>
      <c r="F57" s="19">
        <f>+Recupera_PN_ACUM[[#This Row],[04-06-2020]]-Recupera_PN_ACUM[[#This Row],[03-06-2020]]</f>
        <v>0</v>
      </c>
      <c r="G57" s="19">
        <f>+Recupera_PN_ACUM[[#This Row],[5/6/2020]]-Recupera_PN_ACUM[[#This Row],[04-06-2020]]</f>
        <v>0</v>
      </c>
      <c r="H57" s="19">
        <f>+Recupera_PN_ACUM[[#This Row],[6/6/2020]]-Recupera_PN_ACUM[[#This Row],[5/6/2020]]</f>
        <v>0</v>
      </c>
      <c r="I57" s="19">
        <f>+Recupera_PN_ACUM[[#This Row],[07-06-2020]]-Recupera_PN_ACUM[[#This Row],[6/6/2020]]</f>
        <v>0</v>
      </c>
      <c r="J57" s="19">
        <f>+Recupera_PN_ACUM[[#This Row],[08-06-2020]]-Recupera_PN_ACUM[[#This Row],[07-06-2020]]</f>
        <v>0</v>
      </c>
      <c r="K57" s="19">
        <f>+Recupera_PN_ACUM[[#This Row],[09-06-2020]]-Recupera_PN_ACUM[[#This Row],[08-06-2020]]</f>
        <v>1</v>
      </c>
      <c r="L57" s="19">
        <f>+Recupera_PN_ACUM[[#This Row],[10-06-2020]]-Recupera_PN_ACUM[[#This Row],[09-06-2020]]</f>
        <v>0</v>
      </c>
      <c r="M57" s="19">
        <f>+Recupera_PN_ACUM[[#This Row],[11-06-2020]]-Recupera_PN_ACUM[[#This Row],[10-06-2020]]</f>
        <v>1</v>
      </c>
    </row>
    <row r="58" spans="1:13" x14ac:dyDescent="0.3">
      <c r="A58">
        <v>41202</v>
      </c>
      <c r="B58" s="2" t="s">
        <v>154</v>
      </c>
      <c r="C58" s="2" t="s">
        <v>430</v>
      </c>
      <c r="D58" s="2" t="s">
        <v>466</v>
      </c>
      <c r="E58" s="19">
        <v>138</v>
      </c>
      <c r="F58" s="19">
        <f>+Recupera_PN_ACUM[[#This Row],[04-06-2020]]-Recupera_PN_ACUM[[#This Row],[03-06-2020]]</f>
        <v>2</v>
      </c>
      <c r="G58" s="19">
        <f>+Recupera_PN_ACUM[[#This Row],[5/6/2020]]-Recupera_PN_ACUM[[#This Row],[04-06-2020]]</f>
        <v>0</v>
      </c>
      <c r="H58" s="19">
        <f>+Recupera_PN_ACUM[[#This Row],[6/6/2020]]-Recupera_PN_ACUM[[#This Row],[5/6/2020]]</f>
        <v>0</v>
      </c>
      <c r="I58" s="19">
        <f>+Recupera_PN_ACUM[[#This Row],[07-06-2020]]-Recupera_PN_ACUM[[#This Row],[6/6/2020]]</f>
        <v>0</v>
      </c>
      <c r="J58" s="19">
        <f>+Recupera_PN_ACUM[[#This Row],[08-06-2020]]-Recupera_PN_ACUM[[#This Row],[07-06-2020]]</f>
        <v>0</v>
      </c>
      <c r="K58" s="19">
        <f>+Recupera_PN_ACUM[[#This Row],[09-06-2020]]-Recupera_PN_ACUM[[#This Row],[08-06-2020]]</f>
        <v>5</v>
      </c>
      <c r="L58" s="19">
        <f>+Recupera_PN_ACUM[[#This Row],[10-06-2020]]-Recupera_PN_ACUM[[#This Row],[09-06-2020]]</f>
        <v>0</v>
      </c>
      <c r="M58" s="19">
        <f>+Recupera_PN_ACUM[[#This Row],[11-06-2020]]-Recupera_PN_ACUM[[#This Row],[10-06-2020]]</f>
        <v>3</v>
      </c>
    </row>
    <row r="59" spans="1:13" ht="24" x14ac:dyDescent="0.3">
      <c r="A59">
        <v>120102</v>
      </c>
      <c r="B59" s="2" t="s">
        <v>191</v>
      </c>
      <c r="C59" s="2" t="s">
        <v>289</v>
      </c>
      <c r="D59" s="2" t="s">
        <v>467</v>
      </c>
      <c r="E59" s="19"/>
      <c r="F59" s="19">
        <f>+Recupera_PN_ACUM[[#This Row],[04-06-2020]]-Recupera_PN_ACUM[[#This Row],[03-06-2020]]</f>
        <v>0</v>
      </c>
      <c r="G59" s="19">
        <f>+Recupera_PN_ACUM[[#This Row],[5/6/2020]]-Recupera_PN_ACUM[[#This Row],[04-06-2020]]</f>
        <v>0</v>
      </c>
      <c r="H59" s="19">
        <f>+Recupera_PN_ACUM[[#This Row],[6/6/2020]]-Recupera_PN_ACUM[[#This Row],[5/6/2020]]</f>
        <v>0</v>
      </c>
      <c r="I59" s="19">
        <f>+Recupera_PN_ACUM[[#This Row],[07-06-2020]]-Recupera_PN_ACUM[[#This Row],[6/6/2020]]</f>
        <v>0</v>
      </c>
      <c r="J59" s="19">
        <f>+Recupera_PN_ACUM[[#This Row],[08-06-2020]]-Recupera_PN_ACUM[[#This Row],[07-06-2020]]</f>
        <v>0</v>
      </c>
      <c r="K59" s="19">
        <f>+Recupera_PN_ACUM[[#This Row],[09-06-2020]]-Recupera_PN_ACUM[[#This Row],[08-06-2020]]</f>
        <v>0</v>
      </c>
      <c r="L59" s="19">
        <f>+Recupera_PN_ACUM[[#This Row],[10-06-2020]]-Recupera_PN_ACUM[[#This Row],[09-06-2020]]</f>
        <v>0</v>
      </c>
      <c r="M59" s="19">
        <f>+Recupera_PN_ACUM[[#This Row],[11-06-2020]]-Recupera_PN_ACUM[[#This Row],[10-06-2020]]</f>
        <v>0</v>
      </c>
    </row>
    <row r="60" spans="1:13" x14ac:dyDescent="0.3">
      <c r="A60">
        <v>50202</v>
      </c>
      <c r="B60" s="2" t="s">
        <v>151</v>
      </c>
      <c r="C60" s="2" t="s">
        <v>152</v>
      </c>
      <c r="D60" s="2" t="s">
        <v>382</v>
      </c>
      <c r="E60" s="19"/>
      <c r="F60" s="19">
        <f>+Recupera_PN_ACUM[[#This Row],[04-06-2020]]-Recupera_PN_ACUM[[#This Row],[03-06-2020]]</f>
        <v>0</v>
      </c>
      <c r="G60" s="19">
        <f>+Recupera_PN_ACUM[[#This Row],[5/6/2020]]-Recupera_PN_ACUM[[#This Row],[04-06-2020]]</f>
        <v>0</v>
      </c>
      <c r="H60" s="19">
        <f>+Recupera_PN_ACUM[[#This Row],[6/6/2020]]-Recupera_PN_ACUM[[#This Row],[5/6/2020]]</f>
        <v>0</v>
      </c>
      <c r="I60" s="19">
        <f>+Recupera_PN_ACUM[[#This Row],[07-06-2020]]-Recupera_PN_ACUM[[#This Row],[6/6/2020]]</f>
        <v>0</v>
      </c>
      <c r="J60" s="19">
        <f>+Recupera_PN_ACUM[[#This Row],[08-06-2020]]-Recupera_PN_ACUM[[#This Row],[07-06-2020]]</f>
        <v>0</v>
      </c>
      <c r="K60" s="19">
        <f>+Recupera_PN_ACUM[[#This Row],[09-06-2020]]-Recupera_PN_ACUM[[#This Row],[08-06-2020]]</f>
        <v>3</v>
      </c>
      <c r="L60" s="19">
        <f>+Recupera_PN_ACUM[[#This Row],[10-06-2020]]-Recupera_PN_ACUM[[#This Row],[09-06-2020]]</f>
        <v>0</v>
      </c>
      <c r="M60" s="19">
        <f>+Recupera_PN_ACUM[[#This Row],[11-06-2020]]-Recupera_PN_ACUM[[#This Row],[10-06-2020]]</f>
        <v>0</v>
      </c>
    </row>
    <row r="61" spans="1:13" x14ac:dyDescent="0.3">
      <c r="A61">
        <v>41203</v>
      </c>
      <c r="B61" s="2" t="s">
        <v>154</v>
      </c>
      <c r="C61" s="2" t="s">
        <v>430</v>
      </c>
      <c r="D61" s="2" t="s">
        <v>468</v>
      </c>
      <c r="E61" s="19"/>
      <c r="F61" s="19">
        <f>+Recupera_PN_ACUM[[#This Row],[04-06-2020]]-Recupera_PN_ACUM[[#This Row],[03-06-2020]]</f>
        <v>0</v>
      </c>
      <c r="G61" s="19">
        <f>+Recupera_PN_ACUM[[#This Row],[5/6/2020]]-Recupera_PN_ACUM[[#This Row],[04-06-2020]]</f>
        <v>0</v>
      </c>
      <c r="H61" s="19">
        <f>+Recupera_PN_ACUM[[#This Row],[6/6/2020]]-Recupera_PN_ACUM[[#This Row],[5/6/2020]]</f>
        <v>0</v>
      </c>
      <c r="I61" s="19">
        <f>+Recupera_PN_ACUM[[#This Row],[07-06-2020]]-Recupera_PN_ACUM[[#This Row],[6/6/2020]]</f>
        <v>0</v>
      </c>
      <c r="J61" s="19">
        <f>+Recupera_PN_ACUM[[#This Row],[08-06-2020]]-Recupera_PN_ACUM[[#This Row],[07-06-2020]]</f>
        <v>0</v>
      </c>
      <c r="K61" s="19">
        <f>+Recupera_PN_ACUM[[#This Row],[09-06-2020]]-Recupera_PN_ACUM[[#This Row],[08-06-2020]]</f>
        <v>7</v>
      </c>
      <c r="L61" s="19">
        <f>+Recupera_PN_ACUM[[#This Row],[10-06-2020]]-Recupera_PN_ACUM[[#This Row],[09-06-2020]]</f>
        <v>0</v>
      </c>
      <c r="M61" s="19">
        <f>+Recupera_PN_ACUM[[#This Row],[11-06-2020]]-Recupera_PN_ACUM[[#This Row],[10-06-2020]]</f>
        <v>3</v>
      </c>
    </row>
    <row r="62" spans="1:13" x14ac:dyDescent="0.3">
      <c r="A62">
        <v>10101</v>
      </c>
      <c r="B62" s="2" t="s">
        <v>163</v>
      </c>
      <c r="C62" s="2" t="s">
        <v>163</v>
      </c>
      <c r="D62" s="2" t="s">
        <v>225</v>
      </c>
      <c r="E62" s="19"/>
      <c r="F62" s="19">
        <f>+Recupera_PN_ACUM[[#This Row],[04-06-2020]]-Recupera_PN_ACUM[[#This Row],[03-06-2020]]</f>
        <v>0</v>
      </c>
      <c r="G62" s="19">
        <f>+Recupera_PN_ACUM[[#This Row],[5/6/2020]]-Recupera_PN_ACUM[[#This Row],[04-06-2020]]</f>
        <v>0</v>
      </c>
      <c r="H62" s="19">
        <f>+Recupera_PN_ACUM[[#This Row],[6/6/2020]]-Recupera_PN_ACUM[[#This Row],[5/6/2020]]</f>
        <v>0</v>
      </c>
      <c r="I62" s="19">
        <f>+Recupera_PN_ACUM[[#This Row],[07-06-2020]]-Recupera_PN_ACUM[[#This Row],[6/6/2020]]</f>
        <v>0</v>
      </c>
      <c r="J62" s="19">
        <f>+Recupera_PN_ACUM[[#This Row],[08-06-2020]]-Recupera_PN_ACUM[[#This Row],[07-06-2020]]</f>
        <v>0</v>
      </c>
      <c r="K62" s="19">
        <f>+Recupera_PN_ACUM[[#This Row],[09-06-2020]]-Recupera_PN_ACUM[[#This Row],[08-06-2020]]</f>
        <v>26</v>
      </c>
      <c r="L62" s="19">
        <f>+Recupera_PN_ACUM[[#This Row],[10-06-2020]]-Recupera_PN_ACUM[[#This Row],[09-06-2020]]</f>
        <v>0</v>
      </c>
      <c r="M62" s="19">
        <f>+Recupera_PN_ACUM[[#This Row],[11-06-2020]]-Recupera_PN_ACUM[[#This Row],[10-06-2020]]</f>
        <v>0</v>
      </c>
    </row>
    <row r="63" spans="1:13" x14ac:dyDescent="0.3">
      <c r="A63">
        <v>40301</v>
      </c>
      <c r="B63" s="2" t="s">
        <v>154</v>
      </c>
      <c r="C63" s="2" t="s">
        <v>253</v>
      </c>
      <c r="D63" s="2" t="s">
        <v>254</v>
      </c>
      <c r="E63" s="19"/>
      <c r="F63" s="19">
        <f>+Recupera_PN_ACUM[[#This Row],[04-06-2020]]-Recupera_PN_ACUM[[#This Row],[03-06-2020]]</f>
        <v>0</v>
      </c>
      <c r="G63" s="19">
        <f>+Recupera_PN_ACUM[[#This Row],[5/6/2020]]-Recupera_PN_ACUM[[#This Row],[04-06-2020]]</f>
        <v>0</v>
      </c>
      <c r="H63" s="19">
        <f>+Recupera_PN_ACUM[[#This Row],[6/6/2020]]-Recupera_PN_ACUM[[#This Row],[5/6/2020]]</f>
        <v>0</v>
      </c>
      <c r="I63" s="19">
        <f>+Recupera_PN_ACUM[[#This Row],[07-06-2020]]-Recupera_PN_ACUM[[#This Row],[6/6/2020]]</f>
        <v>0</v>
      </c>
      <c r="J63" s="19">
        <f>+Recupera_PN_ACUM[[#This Row],[08-06-2020]]-Recupera_PN_ACUM[[#This Row],[07-06-2020]]</f>
        <v>0</v>
      </c>
      <c r="K63" s="19">
        <f>+Recupera_PN_ACUM[[#This Row],[09-06-2020]]-Recupera_PN_ACUM[[#This Row],[08-06-2020]]</f>
        <v>0</v>
      </c>
      <c r="L63" s="19">
        <f>+Recupera_PN_ACUM[[#This Row],[10-06-2020]]-Recupera_PN_ACUM[[#This Row],[09-06-2020]]</f>
        <v>0</v>
      </c>
      <c r="M63" s="19">
        <f>+Recupera_PN_ACUM[[#This Row],[11-06-2020]]-Recupera_PN_ACUM[[#This Row],[10-06-2020]]</f>
        <v>2</v>
      </c>
    </row>
    <row r="64" spans="1:13" x14ac:dyDescent="0.3">
      <c r="A64">
        <v>40401</v>
      </c>
      <c r="B64" s="2" t="s">
        <v>154</v>
      </c>
      <c r="C64" s="2" t="s">
        <v>234</v>
      </c>
      <c r="D64" s="2" t="s">
        <v>319</v>
      </c>
      <c r="E64" s="19">
        <v>0</v>
      </c>
      <c r="F64" s="19">
        <f>+Recupera_PN_ACUM[[#This Row],[04-06-2020]]-Recupera_PN_ACUM[[#This Row],[03-06-2020]]</f>
        <v>0</v>
      </c>
      <c r="G64" s="19">
        <f>+Recupera_PN_ACUM[[#This Row],[5/6/2020]]-Recupera_PN_ACUM[[#This Row],[04-06-2020]]</f>
        <v>0</v>
      </c>
      <c r="H64" s="19">
        <f>+Recupera_PN_ACUM[[#This Row],[6/6/2020]]-Recupera_PN_ACUM[[#This Row],[5/6/2020]]</f>
        <v>0</v>
      </c>
      <c r="I64" s="19">
        <f>+Recupera_PN_ACUM[[#This Row],[07-06-2020]]-Recupera_PN_ACUM[[#This Row],[6/6/2020]]</f>
        <v>0</v>
      </c>
      <c r="J64" s="19">
        <f>+Recupera_PN_ACUM[[#This Row],[08-06-2020]]-Recupera_PN_ACUM[[#This Row],[07-06-2020]]</f>
        <v>0</v>
      </c>
      <c r="K64" s="19">
        <f>+Recupera_PN_ACUM[[#This Row],[09-06-2020]]-Recupera_PN_ACUM[[#This Row],[08-06-2020]]</f>
        <v>4</v>
      </c>
      <c r="L64" s="19">
        <f>+Recupera_PN_ACUM[[#This Row],[10-06-2020]]-Recupera_PN_ACUM[[#This Row],[09-06-2020]]</f>
        <v>0</v>
      </c>
      <c r="M64" s="19">
        <f>+Recupera_PN_ACUM[[#This Row],[11-06-2020]]-Recupera_PN_ACUM[[#This Row],[10-06-2020]]</f>
        <v>0</v>
      </c>
    </row>
    <row r="65" spans="1:13" x14ac:dyDescent="0.3">
      <c r="A65">
        <v>90403</v>
      </c>
      <c r="B65" s="2" t="s">
        <v>114</v>
      </c>
      <c r="C65" s="2" t="s">
        <v>238</v>
      </c>
      <c r="D65" s="2" t="s">
        <v>469</v>
      </c>
      <c r="E65" s="19"/>
      <c r="F65" s="19">
        <f>+Recupera_PN_ACUM[[#This Row],[04-06-2020]]-Recupera_PN_ACUM[[#This Row],[03-06-2020]]</f>
        <v>0</v>
      </c>
      <c r="G65" s="19">
        <f>+Recupera_PN_ACUM[[#This Row],[5/6/2020]]-Recupera_PN_ACUM[[#This Row],[04-06-2020]]</f>
        <v>0</v>
      </c>
      <c r="H65" s="19">
        <f>+Recupera_PN_ACUM[[#This Row],[6/6/2020]]-Recupera_PN_ACUM[[#This Row],[5/6/2020]]</f>
        <v>0</v>
      </c>
      <c r="I65" s="19">
        <f>+Recupera_PN_ACUM[[#This Row],[07-06-2020]]-Recupera_PN_ACUM[[#This Row],[6/6/2020]]</f>
        <v>0</v>
      </c>
      <c r="J65" s="19">
        <f>+Recupera_PN_ACUM[[#This Row],[08-06-2020]]-Recupera_PN_ACUM[[#This Row],[07-06-2020]]</f>
        <v>0</v>
      </c>
      <c r="K65" s="19">
        <f>+Recupera_PN_ACUM[[#This Row],[09-06-2020]]-Recupera_PN_ACUM[[#This Row],[08-06-2020]]</f>
        <v>2</v>
      </c>
      <c r="L65" s="19">
        <f>+Recupera_PN_ACUM[[#This Row],[10-06-2020]]-Recupera_PN_ACUM[[#This Row],[09-06-2020]]</f>
        <v>0</v>
      </c>
      <c r="M65" s="19">
        <f>+Recupera_PN_ACUM[[#This Row],[11-06-2020]]-Recupera_PN_ACUM[[#This Row],[10-06-2020]]</f>
        <v>1</v>
      </c>
    </row>
    <row r="66" spans="1:13" x14ac:dyDescent="0.3">
      <c r="A66">
        <v>41002</v>
      </c>
      <c r="B66" s="2" t="s">
        <v>154</v>
      </c>
      <c r="C66" s="2" t="s">
        <v>339</v>
      </c>
      <c r="D66" s="2" t="s">
        <v>470</v>
      </c>
      <c r="E66" s="19">
        <v>0</v>
      </c>
      <c r="F66" s="19">
        <f>+Recupera_PN_ACUM[[#This Row],[04-06-2020]]-Recupera_PN_ACUM[[#This Row],[03-06-2020]]</f>
        <v>0</v>
      </c>
      <c r="G66" s="19">
        <f>+Recupera_PN_ACUM[[#This Row],[5/6/2020]]-Recupera_PN_ACUM[[#This Row],[04-06-2020]]</f>
        <v>0</v>
      </c>
      <c r="H66" s="19">
        <f>+Recupera_PN_ACUM[[#This Row],[6/6/2020]]-Recupera_PN_ACUM[[#This Row],[5/6/2020]]</f>
        <v>0</v>
      </c>
      <c r="I66" s="19">
        <f>+Recupera_PN_ACUM[[#This Row],[07-06-2020]]-Recupera_PN_ACUM[[#This Row],[6/6/2020]]</f>
        <v>0</v>
      </c>
      <c r="J66" s="19">
        <f>+Recupera_PN_ACUM[[#This Row],[08-06-2020]]-Recupera_PN_ACUM[[#This Row],[07-06-2020]]</f>
        <v>0</v>
      </c>
      <c r="K66" s="19">
        <f>+Recupera_PN_ACUM[[#This Row],[09-06-2020]]-Recupera_PN_ACUM[[#This Row],[08-06-2020]]</f>
        <v>19</v>
      </c>
      <c r="L66" s="19">
        <f>+Recupera_PN_ACUM[[#This Row],[10-06-2020]]-Recupera_PN_ACUM[[#This Row],[09-06-2020]]</f>
        <v>0</v>
      </c>
      <c r="M66" s="19">
        <f>+Recupera_PN_ACUM[[#This Row],[11-06-2020]]-Recupera_PN_ACUM[[#This Row],[10-06-2020]]</f>
        <v>0</v>
      </c>
    </row>
    <row r="67" spans="1:13" x14ac:dyDescent="0.3">
      <c r="A67">
        <v>80602</v>
      </c>
      <c r="B67" s="2" t="s">
        <v>99</v>
      </c>
      <c r="C67" s="2" t="s">
        <v>471</v>
      </c>
      <c r="D67" s="2" t="s">
        <v>472</v>
      </c>
      <c r="E67" s="19">
        <v>4</v>
      </c>
      <c r="F67" s="19">
        <f>+Recupera_PN_ACUM[[#This Row],[04-06-2020]]-Recupera_PN_ACUM[[#This Row],[03-06-2020]]</f>
        <v>0</v>
      </c>
      <c r="G67" s="19">
        <f>+Recupera_PN_ACUM[[#This Row],[5/6/2020]]-Recupera_PN_ACUM[[#This Row],[04-06-2020]]</f>
        <v>0</v>
      </c>
      <c r="H67" s="19">
        <f>+Recupera_PN_ACUM[[#This Row],[6/6/2020]]-Recupera_PN_ACUM[[#This Row],[5/6/2020]]</f>
        <v>0</v>
      </c>
      <c r="I67" s="19">
        <f>+Recupera_PN_ACUM[[#This Row],[07-06-2020]]-Recupera_PN_ACUM[[#This Row],[6/6/2020]]</f>
        <v>0</v>
      </c>
      <c r="J67" s="19">
        <f>+Recupera_PN_ACUM[[#This Row],[08-06-2020]]-Recupera_PN_ACUM[[#This Row],[07-06-2020]]</f>
        <v>0</v>
      </c>
      <c r="K67" s="19">
        <f>+Recupera_PN_ACUM[[#This Row],[09-06-2020]]-Recupera_PN_ACUM[[#This Row],[08-06-2020]]</f>
        <v>1</v>
      </c>
      <c r="L67" s="19">
        <f>+Recupera_PN_ACUM[[#This Row],[10-06-2020]]-Recupera_PN_ACUM[[#This Row],[09-06-2020]]</f>
        <v>0</v>
      </c>
      <c r="M67" s="19">
        <f>+Recupera_PN_ACUM[[#This Row],[11-06-2020]]-Recupera_PN_ACUM[[#This Row],[10-06-2020]]</f>
        <v>4</v>
      </c>
    </row>
    <row r="68" spans="1:13" x14ac:dyDescent="0.3">
      <c r="A68">
        <v>30103</v>
      </c>
      <c r="B68" s="2" t="s">
        <v>144</v>
      </c>
      <c r="C68" s="2" t="s">
        <v>144</v>
      </c>
      <c r="D68" s="2" t="s">
        <v>210</v>
      </c>
      <c r="E68" s="19">
        <v>3</v>
      </c>
      <c r="F68" s="19">
        <f>+Recupera_PN_ACUM[[#This Row],[04-06-2020]]-Recupera_PN_ACUM[[#This Row],[03-06-2020]]</f>
        <v>0</v>
      </c>
      <c r="G68" s="19">
        <f>+Recupera_PN_ACUM[[#This Row],[5/6/2020]]-Recupera_PN_ACUM[[#This Row],[04-06-2020]]</f>
        <v>4</v>
      </c>
      <c r="H68" s="19">
        <f>+Recupera_PN_ACUM[[#This Row],[6/6/2020]]-Recupera_PN_ACUM[[#This Row],[5/6/2020]]</f>
        <v>0</v>
      </c>
      <c r="I68" s="19">
        <f>+Recupera_PN_ACUM[[#This Row],[07-06-2020]]-Recupera_PN_ACUM[[#This Row],[6/6/2020]]</f>
        <v>0</v>
      </c>
      <c r="J68" s="19">
        <f>+Recupera_PN_ACUM[[#This Row],[08-06-2020]]-Recupera_PN_ACUM[[#This Row],[07-06-2020]]</f>
        <v>0</v>
      </c>
      <c r="K68" s="19">
        <f>+Recupera_PN_ACUM[[#This Row],[09-06-2020]]-Recupera_PN_ACUM[[#This Row],[08-06-2020]]</f>
        <v>10</v>
      </c>
      <c r="L68" s="19">
        <f>+Recupera_PN_ACUM[[#This Row],[10-06-2020]]-Recupera_PN_ACUM[[#This Row],[09-06-2020]]</f>
        <v>0</v>
      </c>
      <c r="M68" s="19">
        <f>+Recupera_PN_ACUM[[#This Row],[11-06-2020]]-Recupera_PN_ACUM[[#This Row],[10-06-2020]]</f>
        <v>2</v>
      </c>
    </row>
    <row r="69" spans="1:13" x14ac:dyDescent="0.3">
      <c r="A69">
        <v>130403</v>
      </c>
      <c r="B69" s="2" t="s">
        <v>102</v>
      </c>
      <c r="C69" s="2" t="s">
        <v>259</v>
      </c>
      <c r="D69" s="2" t="s">
        <v>473</v>
      </c>
      <c r="E69" s="19"/>
      <c r="F69" s="19">
        <f>+Recupera_PN_ACUM[[#This Row],[04-06-2020]]-Recupera_PN_ACUM[[#This Row],[03-06-2020]]</f>
        <v>0</v>
      </c>
      <c r="G69" s="19">
        <f>+Recupera_PN_ACUM[[#This Row],[5/6/2020]]-Recupera_PN_ACUM[[#This Row],[04-06-2020]]</f>
        <v>0</v>
      </c>
      <c r="H69" s="19">
        <f>+Recupera_PN_ACUM[[#This Row],[6/6/2020]]-Recupera_PN_ACUM[[#This Row],[5/6/2020]]</f>
        <v>0</v>
      </c>
      <c r="I69" s="19">
        <f>+Recupera_PN_ACUM[[#This Row],[07-06-2020]]-Recupera_PN_ACUM[[#This Row],[6/6/2020]]</f>
        <v>0</v>
      </c>
      <c r="J69" s="19">
        <f>+Recupera_PN_ACUM[[#This Row],[08-06-2020]]-Recupera_PN_ACUM[[#This Row],[07-06-2020]]</f>
        <v>0</v>
      </c>
      <c r="K69" s="19">
        <f>+Recupera_PN_ACUM[[#This Row],[09-06-2020]]-Recupera_PN_ACUM[[#This Row],[08-06-2020]]</f>
        <v>1</v>
      </c>
      <c r="L69" s="19">
        <f>+Recupera_PN_ACUM[[#This Row],[10-06-2020]]-Recupera_PN_ACUM[[#This Row],[09-06-2020]]</f>
        <v>0</v>
      </c>
      <c r="M69" s="19">
        <f>+Recupera_PN_ACUM[[#This Row],[11-06-2020]]-Recupera_PN_ACUM[[#This Row],[10-06-2020]]</f>
        <v>1</v>
      </c>
    </row>
    <row r="70" spans="1:13" ht="24" x14ac:dyDescent="0.3">
      <c r="A70">
        <v>120501</v>
      </c>
      <c r="B70" s="2" t="s">
        <v>191</v>
      </c>
      <c r="C70" s="2" t="s">
        <v>447</v>
      </c>
      <c r="D70" s="2" t="s">
        <v>474</v>
      </c>
      <c r="E70" s="19"/>
      <c r="F70" s="19">
        <f>+Recupera_PN_ACUM[[#This Row],[04-06-2020]]-Recupera_PN_ACUM[[#This Row],[03-06-2020]]</f>
        <v>0</v>
      </c>
      <c r="G70" s="19">
        <f>+Recupera_PN_ACUM[[#This Row],[5/6/2020]]-Recupera_PN_ACUM[[#This Row],[04-06-2020]]</f>
        <v>0</v>
      </c>
      <c r="H70" s="19">
        <f>+Recupera_PN_ACUM[[#This Row],[6/6/2020]]-Recupera_PN_ACUM[[#This Row],[5/6/2020]]</f>
        <v>0</v>
      </c>
      <c r="I70" s="19">
        <f>+Recupera_PN_ACUM[[#This Row],[07-06-2020]]-Recupera_PN_ACUM[[#This Row],[6/6/2020]]</f>
        <v>0</v>
      </c>
      <c r="J70" s="19">
        <f>+Recupera_PN_ACUM[[#This Row],[08-06-2020]]-Recupera_PN_ACUM[[#This Row],[07-06-2020]]</f>
        <v>0</v>
      </c>
      <c r="K70" s="19">
        <f>+Recupera_PN_ACUM[[#This Row],[09-06-2020]]-Recupera_PN_ACUM[[#This Row],[08-06-2020]]</f>
        <v>7</v>
      </c>
      <c r="L70" s="19">
        <f>+Recupera_PN_ACUM[[#This Row],[10-06-2020]]-Recupera_PN_ACUM[[#This Row],[09-06-2020]]</f>
        <v>0</v>
      </c>
      <c r="M70" s="19">
        <f>+Recupera_PN_ACUM[[#This Row],[11-06-2020]]-Recupera_PN_ACUM[[#This Row],[10-06-2020]]</f>
        <v>0</v>
      </c>
    </row>
    <row r="71" spans="1:13" x14ac:dyDescent="0.3">
      <c r="A71">
        <v>40503</v>
      </c>
      <c r="B71" s="2" t="s">
        <v>154</v>
      </c>
      <c r="C71" s="2" t="s">
        <v>236</v>
      </c>
      <c r="D71" s="2" t="s">
        <v>236</v>
      </c>
      <c r="E71" s="19"/>
      <c r="F71" s="19">
        <f>+Recupera_PN_ACUM[[#This Row],[04-06-2020]]-Recupera_PN_ACUM[[#This Row],[03-06-2020]]</f>
        <v>0</v>
      </c>
      <c r="G71" s="19">
        <f>+Recupera_PN_ACUM[[#This Row],[5/6/2020]]-Recupera_PN_ACUM[[#This Row],[04-06-2020]]</f>
        <v>1</v>
      </c>
      <c r="H71" s="19">
        <f>+Recupera_PN_ACUM[[#This Row],[6/6/2020]]-Recupera_PN_ACUM[[#This Row],[5/6/2020]]</f>
        <v>0</v>
      </c>
      <c r="I71" s="19">
        <f>+Recupera_PN_ACUM[[#This Row],[07-06-2020]]-Recupera_PN_ACUM[[#This Row],[6/6/2020]]</f>
        <v>0</v>
      </c>
      <c r="J71" s="19">
        <f>+Recupera_PN_ACUM[[#This Row],[08-06-2020]]-Recupera_PN_ACUM[[#This Row],[07-06-2020]]</f>
        <v>0</v>
      </c>
      <c r="K71" s="19">
        <f>+Recupera_PN_ACUM[[#This Row],[09-06-2020]]-Recupera_PN_ACUM[[#This Row],[08-06-2020]]</f>
        <v>0</v>
      </c>
      <c r="L71" s="19">
        <f>+Recupera_PN_ACUM[[#This Row],[10-06-2020]]-Recupera_PN_ACUM[[#This Row],[09-06-2020]]</f>
        <v>0</v>
      </c>
      <c r="M71" s="19">
        <f>+Recupera_PN_ACUM[[#This Row],[11-06-2020]]-Recupera_PN_ACUM[[#This Row],[10-06-2020]]</f>
        <v>2</v>
      </c>
    </row>
    <row r="72" spans="1:13" ht="24" x14ac:dyDescent="0.3">
      <c r="A72">
        <v>120802</v>
      </c>
      <c r="B72" s="2" t="s">
        <v>191</v>
      </c>
      <c r="C72" s="2" t="s">
        <v>192</v>
      </c>
      <c r="D72" s="2" t="s">
        <v>199</v>
      </c>
      <c r="E72" s="19"/>
      <c r="F72" s="19">
        <f>+Recupera_PN_ACUM[[#This Row],[04-06-2020]]-Recupera_PN_ACUM[[#This Row],[03-06-2020]]</f>
        <v>0</v>
      </c>
      <c r="G72" s="19">
        <f>+Recupera_PN_ACUM[[#This Row],[5/6/2020]]-Recupera_PN_ACUM[[#This Row],[04-06-2020]]</f>
        <v>0</v>
      </c>
      <c r="H72" s="19">
        <f>+Recupera_PN_ACUM[[#This Row],[6/6/2020]]-Recupera_PN_ACUM[[#This Row],[5/6/2020]]</f>
        <v>0</v>
      </c>
      <c r="I72" s="19">
        <f>+Recupera_PN_ACUM[[#This Row],[07-06-2020]]-Recupera_PN_ACUM[[#This Row],[6/6/2020]]</f>
        <v>0</v>
      </c>
      <c r="J72" s="19">
        <f>+Recupera_PN_ACUM[[#This Row],[08-06-2020]]-Recupera_PN_ACUM[[#This Row],[07-06-2020]]</f>
        <v>0</v>
      </c>
      <c r="K72" s="19">
        <f>+Recupera_PN_ACUM[[#This Row],[09-06-2020]]-Recupera_PN_ACUM[[#This Row],[08-06-2020]]</f>
        <v>0</v>
      </c>
      <c r="L72" s="19">
        <f>+Recupera_PN_ACUM[[#This Row],[10-06-2020]]-Recupera_PN_ACUM[[#This Row],[09-06-2020]]</f>
        <v>0</v>
      </c>
      <c r="M72" s="19">
        <f>+Recupera_PN_ACUM[[#This Row],[11-06-2020]]-Recupera_PN_ACUM[[#This Row],[10-06-2020]]</f>
        <v>1</v>
      </c>
    </row>
    <row r="73" spans="1:13" x14ac:dyDescent="0.3">
      <c r="A73">
        <v>130107</v>
      </c>
      <c r="B73" s="2" t="s">
        <v>102</v>
      </c>
      <c r="C73" s="2" t="s">
        <v>103</v>
      </c>
      <c r="D73" s="2" t="s">
        <v>119</v>
      </c>
      <c r="E73" s="19">
        <v>4</v>
      </c>
      <c r="F73" s="19">
        <f>+Recupera_PN_ACUM[[#This Row],[04-06-2020]]-Recupera_PN_ACUM[[#This Row],[03-06-2020]]</f>
        <v>0</v>
      </c>
      <c r="G73" s="19">
        <f>+Recupera_PN_ACUM[[#This Row],[5/6/2020]]-Recupera_PN_ACUM[[#This Row],[04-06-2020]]</f>
        <v>0</v>
      </c>
      <c r="H73" s="19">
        <f>+Recupera_PN_ACUM[[#This Row],[6/6/2020]]-Recupera_PN_ACUM[[#This Row],[5/6/2020]]</f>
        <v>0</v>
      </c>
      <c r="I73" s="19">
        <f>+Recupera_PN_ACUM[[#This Row],[07-06-2020]]-Recupera_PN_ACUM[[#This Row],[6/6/2020]]</f>
        <v>0</v>
      </c>
      <c r="J73" s="19">
        <f>+Recupera_PN_ACUM[[#This Row],[08-06-2020]]-Recupera_PN_ACUM[[#This Row],[07-06-2020]]</f>
        <v>0</v>
      </c>
      <c r="K73" s="19">
        <f>+Recupera_PN_ACUM[[#This Row],[09-06-2020]]-Recupera_PN_ACUM[[#This Row],[08-06-2020]]</f>
        <v>2</v>
      </c>
      <c r="L73" s="19">
        <f>+Recupera_PN_ACUM[[#This Row],[10-06-2020]]-Recupera_PN_ACUM[[#This Row],[09-06-2020]]</f>
        <v>0</v>
      </c>
      <c r="M73" s="19">
        <f>+Recupera_PN_ACUM[[#This Row],[11-06-2020]]-Recupera_PN_ACUM[[#This Row],[10-06-2020]]</f>
        <v>1</v>
      </c>
    </row>
    <row r="74" spans="1:13" x14ac:dyDescent="0.3">
      <c r="A74">
        <v>20210</v>
      </c>
      <c r="B74" s="2" t="s">
        <v>212</v>
      </c>
      <c r="C74" s="2" t="s">
        <v>217</v>
      </c>
      <c r="D74" s="2" t="s">
        <v>383</v>
      </c>
      <c r="E74" s="19"/>
      <c r="F74" s="19">
        <f>+Recupera_PN_ACUM[[#This Row],[04-06-2020]]-Recupera_PN_ACUM[[#This Row],[03-06-2020]]</f>
        <v>0</v>
      </c>
      <c r="G74" s="19">
        <f>+Recupera_PN_ACUM[[#This Row],[5/6/2020]]-Recupera_PN_ACUM[[#This Row],[04-06-2020]]</f>
        <v>0</v>
      </c>
      <c r="H74" s="19">
        <f>+Recupera_PN_ACUM[[#This Row],[6/6/2020]]-Recupera_PN_ACUM[[#This Row],[5/6/2020]]</f>
        <v>0</v>
      </c>
      <c r="I74" s="19">
        <f>+Recupera_PN_ACUM[[#This Row],[07-06-2020]]-Recupera_PN_ACUM[[#This Row],[6/6/2020]]</f>
        <v>0</v>
      </c>
      <c r="J74" s="19">
        <f>+Recupera_PN_ACUM[[#This Row],[08-06-2020]]-Recupera_PN_ACUM[[#This Row],[07-06-2020]]</f>
        <v>0</v>
      </c>
      <c r="K74" s="19">
        <f>+Recupera_PN_ACUM[[#This Row],[09-06-2020]]-Recupera_PN_ACUM[[#This Row],[08-06-2020]]</f>
        <v>3</v>
      </c>
      <c r="L74" s="19">
        <f>+Recupera_PN_ACUM[[#This Row],[10-06-2020]]-Recupera_PN_ACUM[[#This Row],[09-06-2020]]</f>
        <v>0</v>
      </c>
      <c r="M74" s="19">
        <f>+Recupera_PN_ACUM[[#This Row],[11-06-2020]]-Recupera_PN_ACUM[[#This Row],[10-06-2020]]</f>
        <v>0</v>
      </c>
    </row>
    <row r="75" spans="1:13" x14ac:dyDescent="0.3">
      <c r="A75">
        <v>20202</v>
      </c>
      <c r="B75" s="2" t="s">
        <v>212</v>
      </c>
      <c r="C75" s="2" t="s">
        <v>217</v>
      </c>
      <c r="D75" s="2" t="s">
        <v>300</v>
      </c>
      <c r="E75" s="19"/>
      <c r="F75" s="19">
        <f>+Recupera_PN_ACUM[[#This Row],[04-06-2020]]-Recupera_PN_ACUM[[#This Row],[03-06-2020]]</f>
        <v>0</v>
      </c>
      <c r="G75" s="19">
        <f>+Recupera_PN_ACUM[[#This Row],[5/6/2020]]-Recupera_PN_ACUM[[#This Row],[04-06-2020]]</f>
        <v>0</v>
      </c>
      <c r="H75" s="19">
        <f>+Recupera_PN_ACUM[[#This Row],[6/6/2020]]-Recupera_PN_ACUM[[#This Row],[5/6/2020]]</f>
        <v>0</v>
      </c>
      <c r="I75" s="19">
        <f>+Recupera_PN_ACUM[[#This Row],[07-06-2020]]-Recupera_PN_ACUM[[#This Row],[6/6/2020]]</f>
        <v>0</v>
      </c>
      <c r="J75" s="19">
        <f>+Recupera_PN_ACUM[[#This Row],[08-06-2020]]-Recupera_PN_ACUM[[#This Row],[07-06-2020]]</f>
        <v>0</v>
      </c>
      <c r="K75" s="19">
        <f>+Recupera_PN_ACUM[[#This Row],[09-06-2020]]-Recupera_PN_ACUM[[#This Row],[08-06-2020]]</f>
        <v>1</v>
      </c>
      <c r="L75" s="19">
        <f>+Recupera_PN_ACUM[[#This Row],[10-06-2020]]-Recupera_PN_ACUM[[#This Row],[09-06-2020]]</f>
        <v>0</v>
      </c>
      <c r="M75" s="19">
        <f>+Recupera_PN_ACUM[[#This Row],[11-06-2020]]-Recupera_PN_ACUM[[#This Row],[10-06-2020]]</f>
        <v>0</v>
      </c>
    </row>
    <row r="76" spans="1:13" x14ac:dyDescent="0.3">
      <c r="A76">
        <v>60502</v>
      </c>
      <c r="B76" s="2" t="s">
        <v>158</v>
      </c>
      <c r="C76" s="2" t="s">
        <v>417</v>
      </c>
      <c r="D76" s="2" t="s">
        <v>300</v>
      </c>
      <c r="E76" s="19">
        <v>8</v>
      </c>
      <c r="F76" s="19">
        <f>+Recupera_PN_ACUM[[#This Row],[04-06-2020]]-Recupera_PN_ACUM[[#This Row],[03-06-2020]]</f>
        <v>0</v>
      </c>
      <c r="G76" s="19">
        <f>+Recupera_PN_ACUM[[#This Row],[5/6/2020]]-Recupera_PN_ACUM[[#This Row],[04-06-2020]]</f>
        <v>0</v>
      </c>
      <c r="H76" s="19">
        <f>+Recupera_PN_ACUM[[#This Row],[6/6/2020]]-Recupera_PN_ACUM[[#This Row],[5/6/2020]]</f>
        <v>0</v>
      </c>
      <c r="I76" s="19">
        <f>+Recupera_PN_ACUM[[#This Row],[07-06-2020]]-Recupera_PN_ACUM[[#This Row],[6/6/2020]]</f>
        <v>0</v>
      </c>
      <c r="J76" s="19">
        <f>+Recupera_PN_ACUM[[#This Row],[08-06-2020]]-Recupera_PN_ACUM[[#This Row],[07-06-2020]]</f>
        <v>0</v>
      </c>
      <c r="K76" s="19">
        <f>+Recupera_PN_ACUM[[#This Row],[09-06-2020]]-Recupera_PN_ACUM[[#This Row],[08-06-2020]]</f>
        <v>0</v>
      </c>
      <c r="L76" s="19">
        <f>+Recupera_PN_ACUM[[#This Row],[10-06-2020]]-Recupera_PN_ACUM[[#This Row],[09-06-2020]]</f>
        <v>0</v>
      </c>
      <c r="M76" s="19">
        <f>+Recupera_PN_ACUM[[#This Row],[11-06-2020]]-Recupera_PN_ACUM[[#This Row],[10-06-2020]]</f>
        <v>0</v>
      </c>
    </row>
    <row r="77" spans="1:13" x14ac:dyDescent="0.3">
      <c r="A77">
        <v>130404</v>
      </c>
      <c r="B77" s="2" t="s">
        <v>102</v>
      </c>
      <c r="C77" s="2" t="s">
        <v>259</v>
      </c>
      <c r="D77" s="2" t="s">
        <v>300</v>
      </c>
      <c r="E77" s="19">
        <v>11</v>
      </c>
      <c r="F77" s="19">
        <f>+Recupera_PN_ACUM[[#This Row],[04-06-2020]]-Recupera_PN_ACUM[[#This Row],[03-06-2020]]</f>
        <v>0</v>
      </c>
      <c r="G77" s="19">
        <f>+Recupera_PN_ACUM[[#This Row],[5/6/2020]]-Recupera_PN_ACUM[[#This Row],[04-06-2020]]</f>
        <v>0</v>
      </c>
      <c r="H77" s="19">
        <f>+Recupera_PN_ACUM[[#This Row],[6/6/2020]]-Recupera_PN_ACUM[[#This Row],[5/6/2020]]</f>
        <v>0</v>
      </c>
      <c r="I77" s="19">
        <f>+Recupera_PN_ACUM[[#This Row],[07-06-2020]]-Recupera_PN_ACUM[[#This Row],[6/6/2020]]</f>
        <v>0</v>
      </c>
      <c r="J77" s="19">
        <f>+Recupera_PN_ACUM[[#This Row],[08-06-2020]]-Recupera_PN_ACUM[[#This Row],[07-06-2020]]</f>
        <v>0</v>
      </c>
      <c r="K77" s="19">
        <f>+Recupera_PN_ACUM[[#This Row],[09-06-2020]]-Recupera_PN_ACUM[[#This Row],[08-06-2020]]</f>
        <v>1</v>
      </c>
      <c r="L77" s="19">
        <f>+Recupera_PN_ACUM[[#This Row],[10-06-2020]]-Recupera_PN_ACUM[[#This Row],[09-06-2020]]</f>
        <v>0</v>
      </c>
      <c r="M77" s="19">
        <f>+Recupera_PN_ACUM[[#This Row],[11-06-2020]]-Recupera_PN_ACUM[[#This Row],[10-06-2020]]</f>
        <v>0</v>
      </c>
    </row>
    <row r="78" spans="1:13" x14ac:dyDescent="0.3">
      <c r="A78">
        <v>30402</v>
      </c>
      <c r="B78" s="2" t="s">
        <v>144</v>
      </c>
      <c r="C78" s="2" t="s">
        <v>330</v>
      </c>
      <c r="D78" s="2" t="s">
        <v>475</v>
      </c>
      <c r="E78" s="19">
        <v>173</v>
      </c>
      <c r="F78" s="19">
        <f>+Recupera_PN_ACUM[[#This Row],[04-06-2020]]-Recupera_PN_ACUM[[#This Row],[03-06-2020]]</f>
        <v>0</v>
      </c>
      <c r="G78" s="19">
        <f>+Recupera_PN_ACUM[[#This Row],[5/6/2020]]-Recupera_PN_ACUM[[#This Row],[04-06-2020]]</f>
        <v>0</v>
      </c>
      <c r="H78" s="19">
        <f>+Recupera_PN_ACUM[[#This Row],[6/6/2020]]-Recupera_PN_ACUM[[#This Row],[5/6/2020]]</f>
        <v>0</v>
      </c>
      <c r="I78" s="19">
        <f>+Recupera_PN_ACUM[[#This Row],[07-06-2020]]-Recupera_PN_ACUM[[#This Row],[6/6/2020]]</f>
        <v>0</v>
      </c>
      <c r="J78" s="19">
        <f>+Recupera_PN_ACUM[[#This Row],[08-06-2020]]-Recupera_PN_ACUM[[#This Row],[07-06-2020]]</f>
        <v>0</v>
      </c>
      <c r="K78" s="19">
        <f>+Recupera_PN_ACUM[[#This Row],[09-06-2020]]-Recupera_PN_ACUM[[#This Row],[08-06-2020]]</f>
        <v>0</v>
      </c>
      <c r="L78" s="19">
        <f>+Recupera_PN_ACUM[[#This Row],[10-06-2020]]-Recupera_PN_ACUM[[#This Row],[09-06-2020]]</f>
        <v>0</v>
      </c>
      <c r="M78" s="19">
        <f>+Recupera_PN_ACUM[[#This Row],[11-06-2020]]-Recupera_PN_ACUM[[#This Row],[10-06-2020]]</f>
        <v>0</v>
      </c>
    </row>
    <row r="79" spans="1:13" x14ac:dyDescent="0.3">
      <c r="A79">
        <v>80815</v>
      </c>
      <c r="B79" s="2" t="s">
        <v>99</v>
      </c>
      <c r="C79" s="2" t="s">
        <v>99</v>
      </c>
      <c r="D79" s="2" t="s">
        <v>117</v>
      </c>
      <c r="E79" s="19">
        <v>173</v>
      </c>
      <c r="F79" s="19">
        <f>+Recupera_PN_ACUM[[#This Row],[04-06-2020]]-Recupera_PN_ACUM[[#This Row],[03-06-2020]]</f>
        <v>0</v>
      </c>
      <c r="G79" s="19">
        <f>+Recupera_PN_ACUM[[#This Row],[5/6/2020]]-Recupera_PN_ACUM[[#This Row],[04-06-2020]]</f>
        <v>0</v>
      </c>
      <c r="H79" s="19">
        <f>+Recupera_PN_ACUM[[#This Row],[6/6/2020]]-Recupera_PN_ACUM[[#This Row],[5/6/2020]]</f>
        <v>0</v>
      </c>
      <c r="I79" s="19">
        <f>+Recupera_PN_ACUM[[#This Row],[07-06-2020]]-Recupera_PN_ACUM[[#This Row],[6/6/2020]]</f>
        <v>0</v>
      </c>
      <c r="J79" s="19">
        <f>+Recupera_PN_ACUM[[#This Row],[08-06-2020]]-Recupera_PN_ACUM[[#This Row],[07-06-2020]]</f>
        <v>0</v>
      </c>
      <c r="K79" s="19">
        <f>+Recupera_PN_ACUM[[#This Row],[09-06-2020]]-Recupera_PN_ACUM[[#This Row],[08-06-2020]]</f>
        <v>0</v>
      </c>
      <c r="L79" s="19">
        <f>+Recupera_PN_ACUM[[#This Row],[10-06-2020]]-Recupera_PN_ACUM[[#This Row],[09-06-2020]]</f>
        <v>0</v>
      </c>
      <c r="M79" s="19">
        <f>+Recupera_PN_ACUM[[#This Row],[11-06-2020]]-Recupera_PN_ACUM[[#This Row],[10-06-2020]]</f>
        <v>0</v>
      </c>
    </row>
    <row r="80" spans="1:13" x14ac:dyDescent="0.3">
      <c r="A80">
        <v>130302</v>
      </c>
      <c r="B80" s="2" t="s">
        <v>102</v>
      </c>
      <c r="C80" s="2" t="s">
        <v>222</v>
      </c>
      <c r="D80" s="2" t="s">
        <v>338</v>
      </c>
      <c r="E80" s="19">
        <v>1</v>
      </c>
      <c r="F80" s="19">
        <f>+Recupera_PN_ACUM[[#This Row],[04-06-2020]]-Recupera_PN_ACUM[[#This Row],[03-06-2020]]</f>
        <v>0</v>
      </c>
      <c r="G80" s="19">
        <f>+Recupera_PN_ACUM[[#This Row],[5/6/2020]]-Recupera_PN_ACUM[[#This Row],[04-06-2020]]</f>
        <v>0</v>
      </c>
      <c r="H80" s="19">
        <f>+Recupera_PN_ACUM[[#This Row],[6/6/2020]]-Recupera_PN_ACUM[[#This Row],[5/6/2020]]</f>
        <v>0</v>
      </c>
      <c r="I80" s="19">
        <f>+Recupera_PN_ACUM[[#This Row],[07-06-2020]]-Recupera_PN_ACUM[[#This Row],[6/6/2020]]</f>
        <v>0</v>
      </c>
      <c r="J80" s="19">
        <f>+Recupera_PN_ACUM[[#This Row],[08-06-2020]]-Recupera_PN_ACUM[[#This Row],[07-06-2020]]</f>
        <v>0</v>
      </c>
      <c r="K80" s="19">
        <f>+Recupera_PN_ACUM[[#This Row],[09-06-2020]]-Recupera_PN_ACUM[[#This Row],[08-06-2020]]</f>
        <v>2</v>
      </c>
      <c r="L80" s="19">
        <f>+Recupera_PN_ACUM[[#This Row],[10-06-2020]]-Recupera_PN_ACUM[[#This Row],[09-06-2020]]</f>
        <v>0</v>
      </c>
      <c r="M80" s="19">
        <f>+Recupera_PN_ACUM[[#This Row],[11-06-2020]]-Recupera_PN_ACUM[[#This Row],[10-06-2020]]</f>
        <v>0</v>
      </c>
    </row>
    <row r="81" spans="1:13" ht="24" x14ac:dyDescent="0.3">
      <c r="A81">
        <v>120610</v>
      </c>
      <c r="B81" s="2" t="s">
        <v>191</v>
      </c>
      <c r="C81" s="2" t="s">
        <v>299</v>
      </c>
      <c r="D81" s="2" t="s">
        <v>476</v>
      </c>
      <c r="E81" s="19">
        <v>0</v>
      </c>
      <c r="F81" s="19">
        <f>+Recupera_PN_ACUM[[#This Row],[04-06-2020]]-Recupera_PN_ACUM[[#This Row],[03-06-2020]]</f>
        <v>0</v>
      </c>
      <c r="G81" s="19">
        <f>+Recupera_PN_ACUM[[#This Row],[5/6/2020]]-Recupera_PN_ACUM[[#This Row],[04-06-2020]]</f>
        <v>0</v>
      </c>
      <c r="H81" s="19">
        <f>+Recupera_PN_ACUM[[#This Row],[6/6/2020]]-Recupera_PN_ACUM[[#This Row],[5/6/2020]]</f>
        <v>0</v>
      </c>
      <c r="I81" s="19">
        <f>+Recupera_PN_ACUM[[#This Row],[07-06-2020]]-Recupera_PN_ACUM[[#This Row],[6/6/2020]]</f>
        <v>0</v>
      </c>
      <c r="J81" s="19">
        <f>+Recupera_PN_ACUM[[#This Row],[08-06-2020]]-Recupera_PN_ACUM[[#This Row],[07-06-2020]]</f>
        <v>0</v>
      </c>
      <c r="K81" s="19">
        <f>+Recupera_PN_ACUM[[#This Row],[09-06-2020]]-Recupera_PN_ACUM[[#This Row],[08-06-2020]]</f>
        <v>0</v>
      </c>
      <c r="L81" s="19">
        <f>+Recupera_PN_ACUM[[#This Row],[10-06-2020]]-Recupera_PN_ACUM[[#This Row],[09-06-2020]]</f>
        <v>0</v>
      </c>
      <c r="M81" s="19">
        <f>+Recupera_PN_ACUM[[#This Row],[11-06-2020]]-Recupera_PN_ACUM[[#This Row],[10-06-2020]]</f>
        <v>0</v>
      </c>
    </row>
    <row r="82" spans="1:13" x14ac:dyDescent="0.3">
      <c r="A82">
        <v>40402</v>
      </c>
      <c r="B82" s="2" t="s">
        <v>154</v>
      </c>
      <c r="C82" s="2" t="s">
        <v>234</v>
      </c>
      <c r="D82" s="2" t="s">
        <v>477</v>
      </c>
      <c r="E82" s="19"/>
      <c r="F82" s="19">
        <f>+Recupera_PN_ACUM[[#This Row],[04-06-2020]]-Recupera_PN_ACUM[[#This Row],[03-06-2020]]</f>
        <v>0</v>
      </c>
      <c r="G82" s="19">
        <f>+Recupera_PN_ACUM[[#This Row],[5/6/2020]]-Recupera_PN_ACUM[[#This Row],[04-06-2020]]</f>
        <v>0</v>
      </c>
      <c r="H82" s="19">
        <f>+Recupera_PN_ACUM[[#This Row],[6/6/2020]]-Recupera_PN_ACUM[[#This Row],[5/6/2020]]</f>
        <v>0</v>
      </c>
      <c r="I82" s="19">
        <f>+Recupera_PN_ACUM[[#This Row],[07-06-2020]]-Recupera_PN_ACUM[[#This Row],[6/6/2020]]</f>
        <v>0</v>
      </c>
      <c r="J82" s="19">
        <f>+Recupera_PN_ACUM[[#This Row],[08-06-2020]]-Recupera_PN_ACUM[[#This Row],[07-06-2020]]</f>
        <v>0</v>
      </c>
      <c r="K82" s="19">
        <f>+Recupera_PN_ACUM[[#This Row],[09-06-2020]]-Recupera_PN_ACUM[[#This Row],[08-06-2020]]</f>
        <v>4</v>
      </c>
      <c r="L82" s="19">
        <f>+Recupera_PN_ACUM[[#This Row],[10-06-2020]]-Recupera_PN_ACUM[[#This Row],[09-06-2020]]</f>
        <v>0</v>
      </c>
      <c r="M82" s="19">
        <f>+Recupera_PN_ACUM[[#This Row],[11-06-2020]]-Recupera_PN_ACUM[[#This Row],[10-06-2020]]</f>
        <v>0</v>
      </c>
    </row>
    <row r="83" spans="1:13" x14ac:dyDescent="0.3">
      <c r="A83">
        <v>91103</v>
      </c>
      <c r="B83" s="2" t="s">
        <v>114</v>
      </c>
      <c r="C83" s="2" t="s">
        <v>186</v>
      </c>
      <c r="D83" s="2" t="s">
        <v>478</v>
      </c>
      <c r="E83" s="19"/>
      <c r="F83" s="19">
        <f>+Recupera_PN_ACUM[[#This Row],[04-06-2020]]-Recupera_PN_ACUM[[#This Row],[03-06-2020]]</f>
        <v>0</v>
      </c>
      <c r="G83" s="19">
        <f>+Recupera_PN_ACUM[[#This Row],[5/6/2020]]-Recupera_PN_ACUM[[#This Row],[04-06-2020]]</f>
        <v>0</v>
      </c>
      <c r="H83" s="19">
        <f>+Recupera_PN_ACUM[[#This Row],[6/6/2020]]-Recupera_PN_ACUM[[#This Row],[5/6/2020]]</f>
        <v>0</v>
      </c>
      <c r="I83" s="19">
        <f>+Recupera_PN_ACUM[[#This Row],[07-06-2020]]-Recupera_PN_ACUM[[#This Row],[6/6/2020]]</f>
        <v>0</v>
      </c>
      <c r="J83" s="19">
        <f>+Recupera_PN_ACUM[[#This Row],[08-06-2020]]-Recupera_PN_ACUM[[#This Row],[07-06-2020]]</f>
        <v>0</v>
      </c>
      <c r="K83" s="19">
        <f>+Recupera_PN_ACUM[[#This Row],[09-06-2020]]-Recupera_PN_ACUM[[#This Row],[08-06-2020]]</f>
        <v>0</v>
      </c>
      <c r="L83" s="19">
        <f>+Recupera_PN_ACUM[[#This Row],[10-06-2020]]-Recupera_PN_ACUM[[#This Row],[09-06-2020]]</f>
        <v>0</v>
      </c>
      <c r="M83" s="19">
        <f>+Recupera_PN_ACUM[[#This Row],[11-06-2020]]-Recupera_PN_ACUM[[#This Row],[10-06-2020]]</f>
        <v>0</v>
      </c>
    </row>
    <row r="84" spans="1:13" x14ac:dyDescent="0.3">
      <c r="A84">
        <v>90201</v>
      </c>
      <c r="B84" s="2" t="s">
        <v>114</v>
      </c>
      <c r="C84" s="2" t="s">
        <v>435</v>
      </c>
      <c r="D84" s="2" t="s">
        <v>436</v>
      </c>
      <c r="E84" s="19"/>
      <c r="F84" s="19">
        <f>+Recupera_PN_ACUM[[#This Row],[04-06-2020]]-Recupera_PN_ACUM[[#This Row],[03-06-2020]]</f>
        <v>0</v>
      </c>
      <c r="G84" s="19">
        <f>+Recupera_PN_ACUM[[#This Row],[5/6/2020]]-Recupera_PN_ACUM[[#This Row],[04-06-2020]]</f>
        <v>0</v>
      </c>
      <c r="H84" s="19">
        <f>+Recupera_PN_ACUM[[#This Row],[6/6/2020]]-Recupera_PN_ACUM[[#This Row],[5/6/2020]]</f>
        <v>0</v>
      </c>
      <c r="I84" s="19">
        <f>+Recupera_PN_ACUM[[#This Row],[07-06-2020]]-Recupera_PN_ACUM[[#This Row],[6/6/2020]]</f>
        <v>0</v>
      </c>
      <c r="J84" s="19">
        <f>+Recupera_PN_ACUM[[#This Row],[08-06-2020]]-Recupera_PN_ACUM[[#This Row],[07-06-2020]]</f>
        <v>0</v>
      </c>
      <c r="K84" s="19">
        <f>+Recupera_PN_ACUM[[#This Row],[09-06-2020]]-Recupera_PN_ACUM[[#This Row],[08-06-2020]]</f>
        <v>1</v>
      </c>
      <c r="L84" s="19">
        <f>+Recupera_PN_ACUM[[#This Row],[10-06-2020]]-Recupera_PN_ACUM[[#This Row],[09-06-2020]]</f>
        <v>0</v>
      </c>
      <c r="M84" s="19">
        <f>+Recupera_PN_ACUM[[#This Row],[11-06-2020]]-Recupera_PN_ACUM[[#This Row],[10-06-2020]]</f>
        <v>1</v>
      </c>
    </row>
    <row r="85" spans="1:13" x14ac:dyDescent="0.3">
      <c r="A85">
        <v>90902</v>
      </c>
      <c r="B85" s="2" t="s">
        <v>114</v>
      </c>
      <c r="C85" s="2" t="s">
        <v>181</v>
      </c>
      <c r="D85" s="2" t="s">
        <v>479</v>
      </c>
      <c r="E85" s="19">
        <v>35</v>
      </c>
      <c r="F85" s="19">
        <f>+Recupera_PN_ACUM[[#This Row],[04-06-2020]]-Recupera_PN_ACUM[[#This Row],[03-06-2020]]</f>
        <v>0</v>
      </c>
      <c r="G85" s="19">
        <f>+Recupera_PN_ACUM[[#This Row],[5/6/2020]]-Recupera_PN_ACUM[[#This Row],[04-06-2020]]</f>
        <v>0</v>
      </c>
      <c r="H85" s="19">
        <f>+Recupera_PN_ACUM[[#This Row],[6/6/2020]]-Recupera_PN_ACUM[[#This Row],[5/6/2020]]</f>
        <v>0</v>
      </c>
      <c r="I85" s="19">
        <f>+Recupera_PN_ACUM[[#This Row],[07-06-2020]]-Recupera_PN_ACUM[[#This Row],[6/6/2020]]</f>
        <v>0</v>
      </c>
      <c r="J85" s="19">
        <f>+Recupera_PN_ACUM[[#This Row],[08-06-2020]]-Recupera_PN_ACUM[[#This Row],[07-06-2020]]</f>
        <v>0</v>
      </c>
      <c r="K85" s="19">
        <f>+Recupera_PN_ACUM[[#This Row],[09-06-2020]]-Recupera_PN_ACUM[[#This Row],[08-06-2020]]</f>
        <v>0</v>
      </c>
      <c r="L85" s="19">
        <f>+Recupera_PN_ACUM[[#This Row],[10-06-2020]]-Recupera_PN_ACUM[[#This Row],[09-06-2020]]</f>
        <v>0</v>
      </c>
      <c r="M85" s="19">
        <f>+Recupera_PN_ACUM[[#This Row],[11-06-2020]]-Recupera_PN_ACUM[[#This Row],[10-06-2020]]</f>
        <v>1</v>
      </c>
    </row>
    <row r="86" spans="1:13" ht="24" x14ac:dyDescent="0.3">
      <c r="A86">
        <v>120103</v>
      </c>
      <c r="B86" s="2" t="s">
        <v>191</v>
      </c>
      <c r="C86" s="2" t="s">
        <v>289</v>
      </c>
      <c r="D86" s="2" t="s">
        <v>480</v>
      </c>
      <c r="E86" s="19">
        <v>35</v>
      </c>
      <c r="F86" s="19">
        <f>+Recupera_PN_ACUM[[#This Row],[04-06-2020]]-Recupera_PN_ACUM[[#This Row],[03-06-2020]]</f>
        <v>0</v>
      </c>
      <c r="G86" s="19">
        <f>+Recupera_PN_ACUM[[#This Row],[5/6/2020]]-Recupera_PN_ACUM[[#This Row],[04-06-2020]]</f>
        <v>0</v>
      </c>
      <c r="H86" s="19">
        <f>+Recupera_PN_ACUM[[#This Row],[6/6/2020]]-Recupera_PN_ACUM[[#This Row],[5/6/2020]]</f>
        <v>0</v>
      </c>
      <c r="I86" s="19">
        <f>+Recupera_PN_ACUM[[#This Row],[07-06-2020]]-Recupera_PN_ACUM[[#This Row],[6/6/2020]]</f>
        <v>0</v>
      </c>
      <c r="J86" s="19">
        <f>+Recupera_PN_ACUM[[#This Row],[08-06-2020]]-Recupera_PN_ACUM[[#This Row],[07-06-2020]]</f>
        <v>0</v>
      </c>
      <c r="K86" s="19">
        <f>+Recupera_PN_ACUM[[#This Row],[09-06-2020]]-Recupera_PN_ACUM[[#This Row],[08-06-2020]]</f>
        <v>3</v>
      </c>
      <c r="L86" s="19">
        <f>+Recupera_PN_ACUM[[#This Row],[10-06-2020]]-Recupera_PN_ACUM[[#This Row],[09-06-2020]]</f>
        <v>0</v>
      </c>
      <c r="M86" s="19">
        <f>+Recupera_PN_ACUM[[#This Row],[11-06-2020]]-Recupera_PN_ACUM[[#This Row],[10-06-2020]]</f>
        <v>0</v>
      </c>
    </row>
    <row r="87" spans="1:13" x14ac:dyDescent="0.3">
      <c r="A87">
        <v>70710</v>
      </c>
      <c r="B87" s="2" t="s">
        <v>268</v>
      </c>
      <c r="C87" s="2" t="s">
        <v>453</v>
      </c>
      <c r="D87" s="2" t="s">
        <v>481</v>
      </c>
      <c r="E87" s="19">
        <v>1</v>
      </c>
      <c r="F87" s="19">
        <f>+Recupera_PN_ACUM[[#This Row],[04-06-2020]]-Recupera_PN_ACUM[[#This Row],[03-06-2020]]</f>
        <v>0</v>
      </c>
      <c r="G87" s="19">
        <f>+Recupera_PN_ACUM[[#This Row],[5/6/2020]]-Recupera_PN_ACUM[[#This Row],[04-06-2020]]</f>
        <v>0</v>
      </c>
      <c r="H87" s="19">
        <f>+Recupera_PN_ACUM[[#This Row],[6/6/2020]]-Recupera_PN_ACUM[[#This Row],[5/6/2020]]</f>
        <v>0</v>
      </c>
      <c r="I87" s="19">
        <f>+Recupera_PN_ACUM[[#This Row],[07-06-2020]]-Recupera_PN_ACUM[[#This Row],[6/6/2020]]</f>
        <v>0</v>
      </c>
      <c r="J87" s="19">
        <f>+Recupera_PN_ACUM[[#This Row],[08-06-2020]]-Recupera_PN_ACUM[[#This Row],[07-06-2020]]</f>
        <v>0</v>
      </c>
      <c r="K87" s="19">
        <f>+Recupera_PN_ACUM[[#This Row],[09-06-2020]]-Recupera_PN_ACUM[[#This Row],[08-06-2020]]</f>
        <v>0</v>
      </c>
      <c r="L87" s="19">
        <f>+Recupera_PN_ACUM[[#This Row],[10-06-2020]]-Recupera_PN_ACUM[[#This Row],[09-06-2020]]</f>
        <v>0</v>
      </c>
      <c r="M87" s="19">
        <f>+Recupera_PN_ACUM[[#This Row],[11-06-2020]]-Recupera_PN_ACUM[[#This Row],[10-06-2020]]</f>
        <v>0</v>
      </c>
    </row>
    <row r="88" spans="1:13" x14ac:dyDescent="0.3">
      <c r="A88">
        <v>50102</v>
      </c>
      <c r="B88" s="2" t="s">
        <v>151</v>
      </c>
      <c r="C88" s="2" t="s">
        <v>269</v>
      </c>
      <c r="D88" s="2" t="s">
        <v>482</v>
      </c>
      <c r="E88" s="19"/>
      <c r="F88" s="19">
        <f>+Recupera_PN_ACUM[[#This Row],[04-06-2020]]-Recupera_PN_ACUM[[#This Row],[03-06-2020]]</f>
        <v>0</v>
      </c>
      <c r="G88" s="19">
        <f>+Recupera_PN_ACUM[[#This Row],[5/6/2020]]-Recupera_PN_ACUM[[#This Row],[04-06-2020]]</f>
        <v>0</v>
      </c>
      <c r="H88" s="19">
        <f>+Recupera_PN_ACUM[[#This Row],[6/6/2020]]-Recupera_PN_ACUM[[#This Row],[5/6/2020]]</f>
        <v>0</v>
      </c>
      <c r="I88" s="19">
        <f>+Recupera_PN_ACUM[[#This Row],[07-06-2020]]-Recupera_PN_ACUM[[#This Row],[6/6/2020]]</f>
        <v>0</v>
      </c>
      <c r="J88" s="19">
        <f>+Recupera_PN_ACUM[[#This Row],[08-06-2020]]-Recupera_PN_ACUM[[#This Row],[07-06-2020]]</f>
        <v>0</v>
      </c>
      <c r="K88" s="19">
        <f>+Recupera_PN_ACUM[[#This Row],[09-06-2020]]-Recupera_PN_ACUM[[#This Row],[08-06-2020]]</f>
        <v>3</v>
      </c>
      <c r="L88" s="19">
        <f>+Recupera_PN_ACUM[[#This Row],[10-06-2020]]-Recupera_PN_ACUM[[#This Row],[09-06-2020]]</f>
        <v>0</v>
      </c>
      <c r="M88" s="19">
        <f>+Recupera_PN_ACUM[[#This Row],[11-06-2020]]-Recupera_PN_ACUM[[#This Row],[10-06-2020]]</f>
        <v>1</v>
      </c>
    </row>
    <row r="89" spans="1:13" x14ac:dyDescent="0.3">
      <c r="A89">
        <v>130303</v>
      </c>
      <c r="B89" s="2" t="s">
        <v>102</v>
      </c>
      <c r="C89" s="2" t="s">
        <v>222</v>
      </c>
      <c r="D89" s="2" t="s">
        <v>301</v>
      </c>
      <c r="E89" s="19"/>
      <c r="F89" s="19">
        <f>+Recupera_PN_ACUM[[#This Row],[04-06-2020]]-Recupera_PN_ACUM[[#This Row],[03-06-2020]]</f>
        <v>0</v>
      </c>
      <c r="G89" s="19">
        <f>+Recupera_PN_ACUM[[#This Row],[5/6/2020]]-Recupera_PN_ACUM[[#This Row],[04-06-2020]]</f>
        <v>10</v>
      </c>
      <c r="H89" s="19">
        <f>+Recupera_PN_ACUM[[#This Row],[6/6/2020]]-Recupera_PN_ACUM[[#This Row],[5/6/2020]]</f>
        <v>0</v>
      </c>
      <c r="I89" s="19">
        <f>+Recupera_PN_ACUM[[#This Row],[07-06-2020]]-Recupera_PN_ACUM[[#This Row],[6/6/2020]]</f>
        <v>0</v>
      </c>
      <c r="J89" s="19">
        <f>+Recupera_PN_ACUM[[#This Row],[08-06-2020]]-Recupera_PN_ACUM[[#This Row],[07-06-2020]]</f>
        <v>0</v>
      </c>
      <c r="K89" s="19">
        <f>+Recupera_PN_ACUM[[#This Row],[09-06-2020]]-Recupera_PN_ACUM[[#This Row],[08-06-2020]]</f>
        <v>0</v>
      </c>
      <c r="L89" s="19">
        <f>+Recupera_PN_ACUM[[#This Row],[10-06-2020]]-Recupera_PN_ACUM[[#This Row],[09-06-2020]]</f>
        <v>0</v>
      </c>
      <c r="M89" s="19">
        <f>+Recupera_PN_ACUM[[#This Row],[11-06-2020]]-Recupera_PN_ACUM[[#This Row],[10-06-2020]]</f>
        <v>0</v>
      </c>
    </row>
    <row r="90" spans="1:13" x14ac:dyDescent="0.3">
      <c r="A90">
        <v>40108</v>
      </c>
      <c r="B90" s="2" t="s">
        <v>154</v>
      </c>
      <c r="C90" s="2" t="s">
        <v>155</v>
      </c>
      <c r="D90" s="2" t="s">
        <v>483</v>
      </c>
      <c r="E90" s="19">
        <v>146</v>
      </c>
      <c r="F90" s="19">
        <f>+Recupera_PN_ACUM[[#This Row],[04-06-2020]]-Recupera_PN_ACUM[[#This Row],[03-06-2020]]</f>
        <v>0</v>
      </c>
      <c r="G90" s="19">
        <f>+Recupera_PN_ACUM[[#This Row],[5/6/2020]]-Recupera_PN_ACUM[[#This Row],[04-06-2020]]</f>
        <v>0</v>
      </c>
      <c r="H90" s="19">
        <f>+Recupera_PN_ACUM[[#This Row],[6/6/2020]]-Recupera_PN_ACUM[[#This Row],[5/6/2020]]</f>
        <v>0</v>
      </c>
      <c r="I90" s="19">
        <f>+Recupera_PN_ACUM[[#This Row],[07-06-2020]]-Recupera_PN_ACUM[[#This Row],[6/6/2020]]</f>
        <v>0</v>
      </c>
      <c r="J90" s="19">
        <f>+Recupera_PN_ACUM[[#This Row],[08-06-2020]]-Recupera_PN_ACUM[[#This Row],[07-06-2020]]</f>
        <v>0</v>
      </c>
      <c r="K90" s="19">
        <f>+Recupera_PN_ACUM[[#This Row],[09-06-2020]]-Recupera_PN_ACUM[[#This Row],[08-06-2020]]</f>
        <v>0</v>
      </c>
      <c r="L90" s="19">
        <f>+Recupera_PN_ACUM[[#This Row],[10-06-2020]]-Recupera_PN_ACUM[[#This Row],[09-06-2020]]</f>
        <v>0</v>
      </c>
      <c r="M90" s="19">
        <f>+Recupera_PN_ACUM[[#This Row],[11-06-2020]]-Recupera_PN_ACUM[[#This Row],[10-06-2020]]</f>
        <v>0</v>
      </c>
    </row>
    <row r="91" spans="1:13" x14ac:dyDescent="0.3">
      <c r="A91">
        <v>91007</v>
      </c>
      <c r="B91" s="2" t="s">
        <v>114</v>
      </c>
      <c r="C91" s="2" t="s">
        <v>115</v>
      </c>
      <c r="D91" s="2" t="s">
        <v>184</v>
      </c>
      <c r="E91" s="19"/>
      <c r="F91" s="19">
        <f>+Recupera_PN_ACUM[[#This Row],[04-06-2020]]-Recupera_PN_ACUM[[#This Row],[03-06-2020]]</f>
        <v>0</v>
      </c>
      <c r="G91" s="19">
        <f>+Recupera_PN_ACUM[[#This Row],[5/6/2020]]-Recupera_PN_ACUM[[#This Row],[04-06-2020]]</f>
        <v>0</v>
      </c>
      <c r="H91" s="19">
        <f>+Recupera_PN_ACUM[[#This Row],[6/6/2020]]-Recupera_PN_ACUM[[#This Row],[5/6/2020]]</f>
        <v>0</v>
      </c>
      <c r="I91" s="19">
        <f>+Recupera_PN_ACUM[[#This Row],[07-06-2020]]-Recupera_PN_ACUM[[#This Row],[6/6/2020]]</f>
        <v>0</v>
      </c>
      <c r="J91" s="19">
        <f>+Recupera_PN_ACUM[[#This Row],[08-06-2020]]-Recupera_PN_ACUM[[#This Row],[07-06-2020]]</f>
        <v>0</v>
      </c>
      <c r="K91" s="19">
        <f>+Recupera_PN_ACUM[[#This Row],[09-06-2020]]-Recupera_PN_ACUM[[#This Row],[08-06-2020]]</f>
        <v>0</v>
      </c>
      <c r="L91" s="19">
        <f>+Recupera_PN_ACUM[[#This Row],[10-06-2020]]-Recupera_PN_ACUM[[#This Row],[09-06-2020]]</f>
        <v>0</v>
      </c>
      <c r="M91" s="19">
        <f>+Recupera_PN_ACUM[[#This Row],[11-06-2020]]-Recupera_PN_ACUM[[#This Row],[10-06-2020]]</f>
        <v>0</v>
      </c>
    </row>
    <row r="92" spans="1:13" x14ac:dyDescent="0.3">
      <c r="A92">
        <v>70703</v>
      </c>
      <c r="B92" s="2" t="s">
        <v>268</v>
      </c>
      <c r="C92" s="2" t="s">
        <v>453</v>
      </c>
      <c r="D92" s="2" t="s">
        <v>484</v>
      </c>
      <c r="E92" s="19"/>
      <c r="F92" s="19">
        <f>+Recupera_PN_ACUM[[#This Row],[04-06-2020]]-Recupera_PN_ACUM[[#This Row],[03-06-2020]]</f>
        <v>0</v>
      </c>
      <c r="G92" s="19">
        <f>+Recupera_PN_ACUM[[#This Row],[5/6/2020]]-Recupera_PN_ACUM[[#This Row],[04-06-2020]]</f>
        <v>0</v>
      </c>
      <c r="H92" s="19">
        <f>+Recupera_PN_ACUM[[#This Row],[6/6/2020]]-Recupera_PN_ACUM[[#This Row],[5/6/2020]]</f>
        <v>0</v>
      </c>
      <c r="I92" s="19">
        <f>+Recupera_PN_ACUM[[#This Row],[07-06-2020]]-Recupera_PN_ACUM[[#This Row],[6/6/2020]]</f>
        <v>0</v>
      </c>
      <c r="J92" s="19">
        <f>+Recupera_PN_ACUM[[#This Row],[08-06-2020]]-Recupera_PN_ACUM[[#This Row],[07-06-2020]]</f>
        <v>0</v>
      </c>
      <c r="K92" s="19">
        <f>+Recupera_PN_ACUM[[#This Row],[09-06-2020]]-Recupera_PN_ACUM[[#This Row],[08-06-2020]]</f>
        <v>0</v>
      </c>
      <c r="L92" s="19">
        <f>+Recupera_PN_ACUM[[#This Row],[10-06-2020]]-Recupera_PN_ACUM[[#This Row],[09-06-2020]]</f>
        <v>0</v>
      </c>
      <c r="M92" s="19">
        <f>+Recupera_PN_ACUM[[#This Row],[11-06-2020]]-Recupera_PN_ACUM[[#This Row],[10-06-2020]]</f>
        <v>0</v>
      </c>
    </row>
    <row r="93" spans="1:13" x14ac:dyDescent="0.3">
      <c r="A93">
        <v>41003</v>
      </c>
      <c r="B93" s="2" t="s">
        <v>154</v>
      </c>
      <c r="C93" s="2" t="s">
        <v>339</v>
      </c>
      <c r="D93" s="2" t="s">
        <v>340</v>
      </c>
      <c r="E93" s="19"/>
      <c r="F93" s="19">
        <f>+Recupera_PN_ACUM[[#This Row],[04-06-2020]]-Recupera_PN_ACUM[[#This Row],[03-06-2020]]</f>
        <v>0</v>
      </c>
      <c r="G93" s="19">
        <f>+Recupera_PN_ACUM[[#This Row],[5/6/2020]]-Recupera_PN_ACUM[[#This Row],[04-06-2020]]</f>
        <v>0</v>
      </c>
      <c r="H93" s="19">
        <f>+Recupera_PN_ACUM[[#This Row],[6/6/2020]]-Recupera_PN_ACUM[[#This Row],[5/6/2020]]</f>
        <v>0</v>
      </c>
      <c r="I93" s="19">
        <f>+Recupera_PN_ACUM[[#This Row],[07-06-2020]]-Recupera_PN_ACUM[[#This Row],[6/6/2020]]</f>
        <v>0</v>
      </c>
      <c r="J93" s="19">
        <f>+Recupera_PN_ACUM[[#This Row],[08-06-2020]]-Recupera_PN_ACUM[[#This Row],[07-06-2020]]</f>
        <v>0</v>
      </c>
      <c r="K93" s="19">
        <f>+Recupera_PN_ACUM[[#This Row],[09-06-2020]]-Recupera_PN_ACUM[[#This Row],[08-06-2020]]</f>
        <v>0</v>
      </c>
      <c r="L93" s="19">
        <f>+Recupera_PN_ACUM[[#This Row],[10-06-2020]]-Recupera_PN_ACUM[[#This Row],[09-06-2020]]</f>
        <v>0</v>
      </c>
      <c r="M93" s="19">
        <f>+Recupera_PN_ACUM[[#This Row],[11-06-2020]]-Recupera_PN_ACUM[[#This Row],[10-06-2020]]</f>
        <v>1</v>
      </c>
    </row>
    <row r="94" spans="1:13" x14ac:dyDescent="0.3">
      <c r="A94">
        <v>20602</v>
      </c>
      <c r="B94" s="2" t="s">
        <v>212</v>
      </c>
      <c r="C94" s="2" t="s">
        <v>213</v>
      </c>
      <c r="D94" s="2" t="s">
        <v>283</v>
      </c>
      <c r="E94" s="19"/>
      <c r="F94" s="19">
        <f>+Recupera_PN_ACUM[[#This Row],[04-06-2020]]-Recupera_PN_ACUM[[#This Row],[03-06-2020]]</f>
        <v>0</v>
      </c>
      <c r="G94" s="19">
        <f>+Recupera_PN_ACUM[[#This Row],[5/6/2020]]-Recupera_PN_ACUM[[#This Row],[04-06-2020]]</f>
        <v>0</v>
      </c>
      <c r="H94" s="19">
        <f>+Recupera_PN_ACUM[[#This Row],[6/6/2020]]-Recupera_PN_ACUM[[#This Row],[5/6/2020]]</f>
        <v>0</v>
      </c>
      <c r="I94" s="19">
        <f>+Recupera_PN_ACUM[[#This Row],[07-06-2020]]-Recupera_PN_ACUM[[#This Row],[6/6/2020]]</f>
        <v>0</v>
      </c>
      <c r="J94" s="19">
        <f>+Recupera_PN_ACUM[[#This Row],[08-06-2020]]-Recupera_PN_ACUM[[#This Row],[07-06-2020]]</f>
        <v>0</v>
      </c>
      <c r="K94" s="19">
        <f>+Recupera_PN_ACUM[[#This Row],[09-06-2020]]-Recupera_PN_ACUM[[#This Row],[08-06-2020]]</f>
        <v>0</v>
      </c>
      <c r="L94" s="19">
        <f>+Recupera_PN_ACUM[[#This Row],[10-06-2020]]-Recupera_PN_ACUM[[#This Row],[09-06-2020]]</f>
        <v>0</v>
      </c>
      <c r="M94" s="19">
        <f>+Recupera_PN_ACUM[[#This Row],[11-06-2020]]-Recupera_PN_ACUM[[#This Row],[10-06-2020]]</f>
        <v>0</v>
      </c>
    </row>
    <row r="95" spans="1:13" ht="24" x14ac:dyDescent="0.3">
      <c r="A95">
        <v>120708</v>
      </c>
      <c r="B95" s="2" t="s">
        <v>191</v>
      </c>
      <c r="C95" s="2" t="s">
        <v>296</v>
      </c>
      <c r="D95" s="2" t="s">
        <v>283</v>
      </c>
      <c r="E95" s="19"/>
      <c r="F95" s="19">
        <f>+Recupera_PN_ACUM[[#This Row],[04-06-2020]]-Recupera_PN_ACUM[[#This Row],[03-06-2020]]</f>
        <v>0</v>
      </c>
      <c r="G95" s="19">
        <f>+Recupera_PN_ACUM[[#This Row],[5/6/2020]]-Recupera_PN_ACUM[[#This Row],[04-06-2020]]</f>
        <v>0</v>
      </c>
      <c r="H95" s="19">
        <f>+Recupera_PN_ACUM[[#This Row],[6/6/2020]]-Recupera_PN_ACUM[[#This Row],[5/6/2020]]</f>
        <v>0</v>
      </c>
      <c r="I95" s="19">
        <f>+Recupera_PN_ACUM[[#This Row],[07-06-2020]]-Recupera_PN_ACUM[[#This Row],[6/6/2020]]</f>
        <v>0</v>
      </c>
      <c r="J95" s="19">
        <f>+Recupera_PN_ACUM[[#This Row],[08-06-2020]]-Recupera_PN_ACUM[[#This Row],[07-06-2020]]</f>
        <v>0</v>
      </c>
      <c r="K95" s="19">
        <f>+Recupera_PN_ACUM[[#This Row],[09-06-2020]]-Recupera_PN_ACUM[[#This Row],[08-06-2020]]</f>
        <v>0</v>
      </c>
      <c r="L95" s="19">
        <f>+Recupera_PN_ACUM[[#This Row],[10-06-2020]]-Recupera_PN_ACUM[[#This Row],[09-06-2020]]</f>
        <v>0</v>
      </c>
      <c r="M95" s="19">
        <f>+Recupera_PN_ACUM[[#This Row],[11-06-2020]]-Recupera_PN_ACUM[[#This Row],[10-06-2020]]</f>
        <v>0</v>
      </c>
    </row>
    <row r="96" spans="1:13" x14ac:dyDescent="0.3">
      <c r="A96">
        <v>90301</v>
      </c>
      <c r="B96" s="2" t="s">
        <v>114</v>
      </c>
      <c r="C96" s="2" t="s">
        <v>284</v>
      </c>
      <c r="D96" s="2" t="s">
        <v>285</v>
      </c>
      <c r="E96" s="19"/>
      <c r="F96" s="19">
        <f>+Recupera_PN_ACUM[[#This Row],[04-06-2020]]-Recupera_PN_ACUM[[#This Row],[03-06-2020]]</f>
        <v>0</v>
      </c>
      <c r="G96" s="19">
        <f>+Recupera_PN_ACUM[[#This Row],[5/6/2020]]-Recupera_PN_ACUM[[#This Row],[04-06-2020]]</f>
        <v>0</v>
      </c>
      <c r="H96" s="19">
        <f>+Recupera_PN_ACUM[[#This Row],[6/6/2020]]-Recupera_PN_ACUM[[#This Row],[5/6/2020]]</f>
        <v>0</v>
      </c>
      <c r="I96" s="19">
        <f>+Recupera_PN_ACUM[[#This Row],[07-06-2020]]-Recupera_PN_ACUM[[#This Row],[6/6/2020]]</f>
        <v>0</v>
      </c>
      <c r="J96" s="19">
        <f>+Recupera_PN_ACUM[[#This Row],[08-06-2020]]-Recupera_PN_ACUM[[#This Row],[07-06-2020]]</f>
        <v>0</v>
      </c>
      <c r="K96" s="19">
        <f>+Recupera_PN_ACUM[[#This Row],[09-06-2020]]-Recupera_PN_ACUM[[#This Row],[08-06-2020]]</f>
        <v>0</v>
      </c>
      <c r="L96" s="19">
        <f>+Recupera_PN_ACUM[[#This Row],[10-06-2020]]-Recupera_PN_ACUM[[#This Row],[09-06-2020]]</f>
        <v>0</v>
      </c>
      <c r="M96" s="19">
        <f>+Recupera_PN_ACUM[[#This Row],[11-06-2020]]-Recupera_PN_ACUM[[#This Row],[10-06-2020]]</f>
        <v>1</v>
      </c>
    </row>
    <row r="97" spans="1:13" x14ac:dyDescent="0.3">
      <c r="A97">
        <v>80502</v>
      </c>
      <c r="B97" s="2" t="s">
        <v>99</v>
      </c>
      <c r="C97" s="2" t="s">
        <v>134</v>
      </c>
      <c r="D97" s="2" t="s">
        <v>275</v>
      </c>
      <c r="E97" s="19">
        <v>1</v>
      </c>
      <c r="F97" s="19">
        <f>+Recupera_PN_ACUM[[#This Row],[04-06-2020]]-Recupera_PN_ACUM[[#This Row],[03-06-2020]]</f>
        <v>0</v>
      </c>
      <c r="G97" s="19">
        <f>+Recupera_PN_ACUM[[#This Row],[5/6/2020]]-Recupera_PN_ACUM[[#This Row],[04-06-2020]]</f>
        <v>0</v>
      </c>
      <c r="H97" s="19">
        <f>+Recupera_PN_ACUM[[#This Row],[6/6/2020]]-Recupera_PN_ACUM[[#This Row],[5/6/2020]]</f>
        <v>0</v>
      </c>
      <c r="I97" s="19">
        <f>+Recupera_PN_ACUM[[#This Row],[07-06-2020]]-Recupera_PN_ACUM[[#This Row],[6/6/2020]]</f>
        <v>0</v>
      </c>
      <c r="J97" s="19">
        <f>+Recupera_PN_ACUM[[#This Row],[08-06-2020]]-Recupera_PN_ACUM[[#This Row],[07-06-2020]]</f>
        <v>0</v>
      </c>
      <c r="K97" s="19">
        <f>+Recupera_PN_ACUM[[#This Row],[09-06-2020]]-Recupera_PN_ACUM[[#This Row],[08-06-2020]]</f>
        <v>0</v>
      </c>
      <c r="L97" s="19">
        <f>+Recupera_PN_ACUM[[#This Row],[10-06-2020]]-Recupera_PN_ACUM[[#This Row],[09-06-2020]]</f>
        <v>0</v>
      </c>
      <c r="M97" s="19">
        <f>+Recupera_PN_ACUM[[#This Row],[11-06-2020]]-Recupera_PN_ACUM[[#This Row],[10-06-2020]]</f>
        <v>4</v>
      </c>
    </row>
    <row r="98" spans="1:13" x14ac:dyDescent="0.3">
      <c r="A98">
        <v>20402</v>
      </c>
      <c r="B98" s="2" t="s">
        <v>212</v>
      </c>
      <c r="C98" s="2" t="s">
        <v>249</v>
      </c>
      <c r="D98" s="2" t="s">
        <v>485</v>
      </c>
      <c r="E98" s="19"/>
      <c r="F98" s="19">
        <f>+Recupera_PN_ACUM[[#This Row],[04-06-2020]]-Recupera_PN_ACUM[[#This Row],[03-06-2020]]</f>
        <v>4</v>
      </c>
      <c r="G98" s="19">
        <f>+Recupera_PN_ACUM[[#This Row],[5/6/2020]]-Recupera_PN_ACUM[[#This Row],[04-06-2020]]</f>
        <v>0</v>
      </c>
      <c r="H98" s="19">
        <f>+Recupera_PN_ACUM[[#This Row],[6/6/2020]]-Recupera_PN_ACUM[[#This Row],[5/6/2020]]</f>
        <v>0</v>
      </c>
      <c r="I98" s="19">
        <f>+Recupera_PN_ACUM[[#This Row],[07-06-2020]]-Recupera_PN_ACUM[[#This Row],[6/6/2020]]</f>
        <v>0</v>
      </c>
      <c r="J98" s="19">
        <f>+Recupera_PN_ACUM[[#This Row],[08-06-2020]]-Recupera_PN_ACUM[[#This Row],[07-06-2020]]</f>
        <v>0</v>
      </c>
      <c r="K98" s="19">
        <f>+Recupera_PN_ACUM[[#This Row],[09-06-2020]]-Recupera_PN_ACUM[[#This Row],[08-06-2020]]</f>
        <v>0</v>
      </c>
      <c r="L98" s="19">
        <f>+Recupera_PN_ACUM[[#This Row],[10-06-2020]]-Recupera_PN_ACUM[[#This Row],[09-06-2020]]</f>
        <v>0</v>
      </c>
      <c r="M98" s="19">
        <f>+Recupera_PN_ACUM[[#This Row],[11-06-2020]]-Recupera_PN_ACUM[[#This Row],[10-06-2020]]</f>
        <v>0</v>
      </c>
    </row>
    <row r="99" spans="1:13" x14ac:dyDescent="0.3">
      <c r="A99">
        <v>130301</v>
      </c>
      <c r="B99" s="2" t="s">
        <v>102</v>
      </c>
      <c r="C99" s="2" t="s">
        <v>222</v>
      </c>
      <c r="D99" s="2" t="s">
        <v>229</v>
      </c>
      <c r="E99" s="19">
        <v>1</v>
      </c>
      <c r="F99" s="19">
        <f>+Recupera_PN_ACUM[[#This Row],[04-06-2020]]-Recupera_PN_ACUM[[#This Row],[03-06-2020]]</f>
        <v>0</v>
      </c>
      <c r="G99" s="19">
        <f>+Recupera_PN_ACUM[[#This Row],[5/6/2020]]-Recupera_PN_ACUM[[#This Row],[04-06-2020]]</f>
        <v>0</v>
      </c>
      <c r="H99" s="19">
        <f>+Recupera_PN_ACUM[[#This Row],[6/6/2020]]-Recupera_PN_ACUM[[#This Row],[5/6/2020]]</f>
        <v>0</v>
      </c>
      <c r="I99" s="19">
        <f>+Recupera_PN_ACUM[[#This Row],[07-06-2020]]-Recupera_PN_ACUM[[#This Row],[6/6/2020]]</f>
        <v>0</v>
      </c>
      <c r="J99" s="19">
        <f>+Recupera_PN_ACUM[[#This Row],[08-06-2020]]-Recupera_PN_ACUM[[#This Row],[07-06-2020]]</f>
        <v>0</v>
      </c>
      <c r="K99" s="19">
        <f>+Recupera_PN_ACUM[[#This Row],[09-06-2020]]-Recupera_PN_ACUM[[#This Row],[08-06-2020]]</f>
        <v>0</v>
      </c>
      <c r="L99" s="19">
        <f>+Recupera_PN_ACUM[[#This Row],[10-06-2020]]-Recupera_PN_ACUM[[#This Row],[09-06-2020]]</f>
        <v>0</v>
      </c>
      <c r="M99" s="19">
        <f>+Recupera_PN_ACUM[[#This Row],[11-06-2020]]-Recupera_PN_ACUM[[#This Row],[10-06-2020]]</f>
        <v>0</v>
      </c>
    </row>
    <row r="100" spans="1:13" x14ac:dyDescent="0.3">
      <c r="A100">
        <v>91009</v>
      </c>
      <c r="B100" s="2" t="s">
        <v>114</v>
      </c>
      <c r="C100" s="2" t="s">
        <v>115</v>
      </c>
      <c r="D100" s="2" t="s">
        <v>384</v>
      </c>
      <c r="E100" s="19">
        <v>3</v>
      </c>
      <c r="F100" s="19">
        <f>+Recupera_PN_ACUM[[#This Row],[04-06-2020]]-Recupera_PN_ACUM[[#This Row],[03-06-2020]]</f>
        <v>0</v>
      </c>
      <c r="G100" s="19">
        <f>+Recupera_PN_ACUM[[#This Row],[5/6/2020]]-Recupera_PN_ACUM[[#This Row],[04-06-2020]]</f>
        <v>0</v>
      </c>
      <c r="H100" s="19">
        <f>+Recupera_PN_ACUM[[#This Row],[6/6/2020]]-Recupera_PN_ACUM[[#This Row],[5/6/2020]]</f>
        <v>0</v>
      </c>
      <c r="I100" s="19">
        <f>+Recupera_PN_ACUM[[#This Row],[07-06-2020]]-Recupera_PN_ACUM[[#This Row],[6/6/2020]]</f>
        <v>0</v>
      </c>
      <c r="J100" s="19">
        <f>+Recupera_PN_ACUM[[#This Row],[08-06-2020]]-Recupera_PN_ACUM[[#This Row],[07-06-2020]]</f>
        <v>0</v>
      </c>
      <c r="K100" s="19">
        <f>+Recupera_PN_ACUM[[#This Row],[09-06-2020]]-Recupera_PN_ACUM[[#This Row],[08-06-2020]]</f>
        <v>0</v>
      </c>
      <c r="L100" s="19">
        <f>+Recupera_PN_ACUM[[#This Row],[10-06-2020]]-Recupera_PN_ACUM[[#This Row],[09-06-2020]]</f>
        <v>0</v>
      </c>
      <c r="M100" s="19">
        <f>+Recupera_PN_ACUM[[#This Row],[11-06-2020]]-Recupera_PN_ACUM[[#This Row],[10-06-2020]]</f>
        <v>2</v>
      </c>
    </row>
    <row r="101" spans="1:13" ht="24" x14ac:dyDescent="0.3">
      <c r="A101">
        <v>120202</v>
      </c>
      <c r="B101" s="2" t="s">
        <v>191</v>
      </c>
      <c r="C101" s="2" t="s">
        <v>266</v>
      </c>
      <c r="D101" s="2" t="s">
        <v>486</v>
      </c>
      <c r="E101" s="19">
        <v>0</v>
      </c>
      <c r="F101" s="19">
        <f>+Recupera_PN_ACUM[[#This Row],[04-06-2020]]-Recupera_PN_ACUM[[#This Row],[03-06-2020]]</f>
        <v>0</v>
      </c>
      <c r="G101" s="19">
        <f>+Recupera_PN_ACUM[[#This Row],[5/6/2020]]-Recupera_PN_ACUM[[#This Row],[04-06-2020]]</f>
        <v>0</v>
      </c>
      <c r="H101" s="19">
        <f>+Recupera_PN_ACUM[[#This Row],[6/6/2020]]-Recupera_PN_ACUM[[#This Row],[5/6/2020]]</f>
        <v>0</v>
      </c>
      <c r="I101" s="19">
        <f>+Recupera_PN_ACUM[[#This Row],[07-06-2020]]-Recupera_PN_ACUM[[#This Row],[6/6/2020]]</f>
        <v>0</v>
      </c>
      <c r="J101" s="19">
        <f>+Recupera_PN_ACUM[[#This Row],[08-06-2020]]-Recupera_PN_ACUM[[#This Row],[07-06-2020]]</f>
        <v>0</v>
      </c>
      <c r="K101" s="19">
        <f>+Recupera_PN_ACUM[[#This Row],[09-06-2020]]-Recupera_PN_ACUM[[#This Row],[08-06-2020]]</f>
        <v>0</v>
      </c>
      <c r="L101" s="19">
        <f>+Recupera_PN_ACUM[[#This Row],[10-06-2020]]-Recupera_PN_ACUM[[#This Row],[09-06-2020]]</f>
        <v>0</v>
      </c>
      <c r="M101" s="19">
        <f>+Recupera_PN_ACUM[[#This Row],[11-06-2020]]-Recupera_PN_ACUM[[#This Row],[10-06-2020]]</f>
        <v>0</v>
      </c>
    </row>
    <row r="102" spans="1:13" x14ac:dyDescent="0.3">
      <c r="A102">
        <v>30104</v>
      </c>
      <c r="B102" s="2" t="s">
        <v>144</v>
      </c>
      <c r="C102" s="2" t="s">
        <v>144</v>
      </c>
      <c r="D102" s="2" t="s">
        <v>179</v>
      </c>
      <c r="E102" s="19">
        <v>4</v>
      </c>
      <c r="F102" s="19">
        <f>+Recupera_PN_ACUM[[#This Row],[04-06-2020]]-Recupera_PN_ACUM[[#This Row],[03-06-2020]]</f>
        <v>0</v>
      </c>
      <c r="G102" s="19">
        <f>+Recupera_PN_ACUM[[#This Row],[5/6/2020]]-Recupera_PN_ACUM[[#This Row],[04-06-2020]]</f>
        <v>0</v>
      </c>
      <c r="H102" s="19">
        <f>+Recupera_PN_ACUM[[#This Row],[6/6/2020]]-Recupera_PN_ACUM[[#This Row],[5/6/2020]]</f>
        <v>0</v>
      </c>
      <c r="I102" s="19">
        <f>+Recupera_PN_ACUM[[#This Row],[07-06-2020]]-Recupera_PN_ACUM[[#This Row],[6/6/2020]]</f>
        <v>0</v>
      </c>
      <c r="J102" s="19">
        <f>+Recupera_PN_ACUM[[#This Row],[08-06-2020]]-Recupera_PN_ACUM[[#This Row],[07-06-2020]]</f>
        <v>0</v>
      </c>
      <c r="K102" s="19">
        <f>+Recupera_PN_ACUM[[#This Row],[09-06-2020]]-Recupera_PN_ACUM[[#This Row],[08-06-2020]]</f>
        <v>0</v>
      </c>
      <c r="L102" s="19">
        <f>+Recupera_PN_ACUM[[#This Row],[10-06-2020]]-Recupera_PN_ACUM[[#This Row],[09-06-2020]]</f>
        <v>0</v>
      </c>
      <c r="M102" s="19">
        <f>+Recupera_PN_ACUM[[#This Row],[11-06-2020]]-Recupera_PN_ACUM[[#This Row],[10-06-2020]]</f>
        <v>0</v>
      </c>
    </row>
    <row r="103" spans="1:13" x14ac:dyDescent="0.3">
      <c r="A103">
        <v>91104</v>
      </c>
      <c r="B103" s="2" t="s">
        <v>114</v>
      </c>
      <c r="C103" s="2" t="s">
        <v>186</v>
      </c>
      <c r="D103" s="2" t="s">
        <v>487</v>
      </c>
      <c r="E103" s="19">
        <v>3</v>
      </c>
      <c r="F103" s="19">
        <f>+Recupera_PN_ACUM[[#This Row],[04-06-2020]]-Recupera_PN_ACUM[[#This Row],[03-06-2020]]</f>
        <v>0</v>
      </c>
      <c r="G103" s="19">
        <f>+Recupera_PN_ACUM[[#This Row],[5/6/2020]]-Recupera_PN_ACUM[[#This Row],[04-06-2020]]</f>
        <v>0</v>
      </c>
      <c r="H103" s="19">
        <f>+Recupera_PN_ACUM[[#This Row],[6/6/2020]]-Recupera_PN_ACUM[[#This Row],[5/6/2020]]</f>
        <v>0</v>
      </c>
      <c r="I103" s="19">
        <f>+Recupera_PN_ACUM[[#This Row],[07-06-2020]]-Recupera_PN_ACUM[[#This Row],[6/6/2020]]</f>
        <v>0</v>
      </c>
      <c r="J103" s="19">
        <f>+Recupera_PN_ACUM[[#This Row],[08-06-2020]]-Recupera_PN_ACUM[[#This Row],[07-06-2020]]</f>
        <v>0</v>
      </c>
      <c r="K103" s="19">
        <f>+Recupera_PN_ACUM[[#This Row],[09-06-2020]]-Recupera_PN_ACUM[[#This Row],[08-06-2020]]</f>
        <v>0</v>
      </c>
      <c r="L103" s="19">
        <f>+Recupera_PN_ACUM[[#This Row],[10-06-2020]]-Recupera_PN_ACUM[[#This Row],[09-06-2020]]</f>
        <v>0</v>
      </c>
      <c r="M103" s="19">
        <f>+Recupera_PN_ACUM[[#This Row],[11-06-2020]]-Recupera_PN_ACUM[[#This Row],[10-06-2020]]</f>
        <v>1</v>
      </c>
    </row>
    <row r="104" spans="1:13" x14ac:dyDescent="0.3">
      <c r="A104">
        <v>90705</v>
      </c>
      <c r="B104" s="2" t="s">
        <v>114</v>
      </c>
      <c r="C104" s="2" t="s">
        <v>363</v>
      </c>
      <c r="D104" s="2" t="s">
        <v>488</v>
      </c>
      <c r="E104" s="19"/>
      <c r="F104" s="19">
        <f>+Recupera_PN_ACUM[[#This Row],[04-06-2020]]-Recupera_PN_ACUM[[#This Row],[03-06-2020]]</f>
        <v>0</v>
      </c>
      <c r="G104" s="19">
        <f>+Recupera_PN_ACUM[[#This Row],[5/6/2020]]-Recupera_PN_ACUM[[#This Row],[04-06-2020]]</f>
        <v>0</v>
      </c>
      <c r="H104" s="19">
        <f>+Recupera_PN_ACUM[[#This Row],[6/6/2020]]-Recupera_PN_ACUM[[#This Row],[5/6/2020]]</f>
        <v>0</v>
      </c>
      <c r="I104" s="19">
        <f>+Recupera_PN_ACUM[[#This Row],[07-06-2020]]-Recupera_PN_ACUM[[#This Row],[6/6/2020]]</f>
        <v>0</v>
      </c>
      <c r="J104" s="19">
        <f>+Recupera_PN_ACUM[[#This Row],[08-06-2020]]-Recupera_PN_ACUM[[#This Row],[07-06-2020]]</f>
        <v>0</v>
      </c>
      <c r="K104" s="19">
        <f>+Recupera_PN_ACUM[[#This Row],[09-06-2020]]-Recupera_PN_ACUM[[#This Row],[08-06-2020]]</f>
        <v>2</v>
      </c>
      <c r="L104" s="19">
        <f>+Recupera_PN_ACUM[[#This Row],[10-06-2020]]-Recupera_PN_ACUM[[#This Row],[09-06-2020]]</f>
        <v>0</v>
      </c>
      <c r="M104" s="19">
        <f>+Recupera_PN_ACUM[[#This Row],[11-06-2020]]-Recupera_PN_ACUM[[#This Row],[10-06-2020]]</f>
        <v>0</v>
      </c>
    </row>
    <row r="105" spans="1:13" x14ac:dyDescent="0.3">
      <c r="A105">
        <v>10103</v>
      </c>
      <c r="B105" s="2" t="s">
        <v>163</v>
      </c>
      <c r="C105" s="2" t="s">
        <v>163</v>
      </c>
      <c r="D105" s="2" t="s">
        <v>489</v>
      </c>
      <c r="E105" s="19">
        <v>26</v>
      </c>
      <c r="F105" s="19">
        <f>+Recupera_PN_ACUM[[#This Row],[04-06-2020]]-Recupera_PN_ACUM[[#This Row],[03-06-2020]]</f>
        <v>0</v>
      </c>
      <c r="G105" s="19">
        <f>+Recupera_PN_ACUM[[#This Row],[5/6/2020]]-Recupera_PN_ACUM[[#This Row],[04-06-2020]]</f>
        <v>0</v>
      </c>
      <c r="H105" s="19">
        <f>+Recupera_PN_ACUM[[#This Row],[6/6/2020]]-Recupera_PN_ACUM[[#This Row],[5/6/2020]]</f>
        <v>0</v>
      </c>
      <c r="I105" s="19">
        <f>+Recupera_PN_ACUM[[#This Row],[07-06-2020]]-Recupera_PN_ACUM[[#This Row],[6/6/2020]]</f>
        <v>0</v>
      </c>
      <c r="J105" s="19">
        <f>+Recupera_PN_ACUM[[#This Row],[08-06-2020]]-Recupera_PN_ACUM[[#This Row],[07-06-2020]]</f>
        <v>0</v>
      </c>
      <c r="K105" s="19">
        <f>+Recupera_PN_ACUM[[#This Row],[09-06-2020]]-Recupera_PN_ACUM[[#This Row],[08-06-2020]]</f>
        <v>0</v>
      </c>
      <c r="L105" s="19">
        <f>+Recupera_PN_ACUM[[#This Row],[10-06-2020]]-Recupera_PN_ACUM[[#This Row],[09-06-2020]]</f>
        <v>0</v>
      </c>
      <c r="M105" s="19">
        <f>+Recupera_PN_ACUM[[#This Row],[11-06-2020]]-Recupera_PN_ACUM[[#This Row],[10-06-2020]]</f>
        <v>0</v>
      </c>
    </row>
    <row r="106" spans="1:13" x14ac:dyDescent="0.3">
      <c r="A106">
        <v>90606</v>
      </c>
      <c r="B106" s="2" t="s">
        <v>114</v>
      </c>
      <c r="C106" s="2" t="s">
        <v>302</v>
      </c>
      <c r="D106" s="2" t="s">
        <v>490</v>
      </c>
      <c r="E106" s="19"/>
      <c r="F106" s="19">
        <f>+Recupera_PN_ACUM[[#This Row],[04-06-2020]]-Recupera_PN_ACUM[[#This Row],[03-06-2020]]</f>
        <v>0</v>
      </c>
      <c r="G106" s="19">
        <f>+Recupera_PN_ACUM[[#This Row],[5/6/2020]]-Recupera_PN_ACUM[[#This Row],[04-06-2020]]</f>
        <v>0</v>
      </c>
      <c r="H106" s="19">
        <f>+Recupera_PN_ACUM[[#This Row],[6/6/2020]]-Recupera_PN_ACUM[[#This Row],[5/6/2020]]</f>
        <v>0</v>
      </c>
      <c r="I106" s="19">
        <f>+Recupera_PN_ACUM[[#This Row],[07-06-2020]]-Recupera_PN_ACUM[[#This Row],[6/6/2020]]</f>
        <v>0</v>
      </c>
      <c r="J106" s="19">
        <f>+Recupera_PN_ACUM[[#This Row],[08-06-2020]]-Recupera_PN_ACUM[[#This Row],[07-06-2020]]</f>
        <v>0</v>
      </c>
      <c r="K106" s="19">
        <f>+Recupera_PN_ACUM[[#This Row],[09-06-2020]]-Recupera_PN_ACUM[[#This Row],[08-06-2020]]</f>
        <v>1</v>
      </c>
      <c r="L106" s="19">
        <f>+Recupera_PN_ACUM[[#This Row],[10-06-2020]]-Recupera_PN_ACUM[[#This Row],[09-06-2020]]</f>
        <v>0</v>
      </c>
      <c r="M106" s="19">
        <f>+Recupera_PN_ACUM[[#This Row],[11-06-2020]]-Recupera_PN_ACUM[[#This Row],[10-06-2020]]</f>
        <v>0</v>
      </c>
    </row>
    <row r="107" spans="1:13" x14ac:dyDescent="0.3">
      <c r="A107">
        <v>130304</v>
      </c>
      <c r="B107" s="2" t="s">
        <v>102</v>
      </c>
      <c r="C107" s="2" t="s">
        <v>222</v>
      </c>
      <c r="D107" s="2" t="s">
        <v>385</v>
      </c>
      <c r="E107" s="19">
        <v>9</v>
      </c>
      <c r="F107" s="19">
        <f>+Recupera_PN_ACUM[[#This Row],[04-06-2020]]-Recupera_PN_ACUM[[#This Row],[03-06-2020]]</f>
        <v>0</v>
      </c>
      <c r="G107" s="19">
        <f>+Recupera_PN_ACUM[[#This Row],[5/6/2020]]-Recupera_PN_ACUM[[#This Row],[04-06-2020]]</f>
        <v>0</v>
      </c>
      <c r="H107" s="19">
        <f>+Recupera_PN_ACUM[[#This Row],[6/6/2020]]-Recupera_PN_ACUM[[#This Row],[5/6/2020]]</f>
        <v>0</v>
      </c>
      <c r="I107" s="19">
        <f>+Recupera_PN_ACUM[[#This Row],[07-06-2020]]-Recupera_PN_ACUM[[#This Row],[6/6/2020]]</f>
        <v>0</v>
      </c>
      <c r="J107" s="19">
        <f>+Recupera_PN_ACUM[[#This Row],[08-06-2020]]-Recupera_PN_ACUM[[#This Row],[07-06-2020]]</f>
        <v>0</v>
      </c>
      <c r="K107" s="19">
        <f>+Recupera_PN_ACUM[[#This Row],[09-06-2020]]-Recupera_PN_ACUM[[#This Row],[08-06-2020]]</f>
        <v>3</v>
      </c>
      <c r="L107" s="19">
        <f>+Recupera_PN_ACUM[[#This Row],[10-06-2020]]-Recupera_PN_ACUM[[#This Row],[09-06-2020]]</f>
        <v>0</v>
      </c>
      <c r="M107" s="19">
        <f>+Recupera_PN_ACUM[[#This Row],[11-06-2020]]-Recupera_PN_ACUM[[#This Row],[10-06-2020]]</f>
        <v>0</v>
      </c>
    </row>
    <row r="108" spans="1:13" ht="24" x14ac:dyDescent="0.3">
      <c r="A108">
        <v>120104</v>
      </c>
      <c r="B108" s="2" t="s">
        <v>191</v>
      </c>
      <c r="C108" s="2" t="s">
        <v>289</v>
      </c>
      <c r="D108" s="2" t="s">
        <v>341</v>
      </c>
      <c r="E108" s="19">
        <v>0</v>
      </c>
      <c r="F108" s="19">
        <f>+Recupera_PN_ACUM[[#This Row],[04-06-2020]]-Recupera_PN_ACUM[[#This Row],[03-06-2020]]</f>
        <v>0</v>
      </c>
      <c r="G108" s="19">
        <f>+Recupera_PN_ACUM[[#This Row],[5/6/2020]]-Recupera_PN_ACUM[[#This Row],[04-06-2020]]</f>
        <v>0</v>
      </c>
      <c r="H108" s="19">
        <f>+Recupera_PN_ACUM[[#This Row],[6/6/2020]]-Recupera_PN_ACUM[[#This Row],[5/6/2020]]</f>
        <v>0</v>
      </c>
      <c r="I108" s="19">
        <f>+Recupera_PN_ACUM[[#This Row],[07-06-2020]]-Recupera_PN_ACUM[[#This Row],[6/6/2020]]</f>
        <v>0</v>
      </c>
      <c r="J108" s="19">
        <f>+Recupera_PN_ACUM[[#This Row],[08-06-2020]]-Recupera_PN_ACUM[[#This Row],[07-06-2020]]</f>
        <v>0</v>
      </c>
      <c r="K108" s="19">
        <f>+Recupera_PN_ACUM[[#This Row],[09-06-2020]]-Recupera_PN_ACUM[[#This Row],[08-06-2020]]</f>
        <v>0</v>
      </c>
      <c r="L108" s="19">
        <f>+Recupera_PN_ACUM[[#This Row],[10-06-2020]]-Recupera_PN_ACUM[[#This Row],[09-06-2020]]</f>
        <v>0</v>
      </c>
      <c r="M108" s="19">
        <f>+Recupera_PN_ACUM[[#This Row],[11-06-2020]]-Recupera_PN_ACUM[[#This Row],[10-06-2020]]</f>
        <v>0</v>
      </c>
    </row>
    <row r="109" spans="1:13" ht="24" x14ac:dyDescent="0.3">
      <c r="A109">
        <v>120304</v>
      </c>
      <c r="B109" s="2" t="s">
        <v>191</v>
      </c>
      <c r="C109" s="2" t="s">
        <v>380</v>
      </c>
      <c r="D109" s="2" t="s">
        <v>386</v>
      </c>
      <c r="E109" s="19"/>
      <c r="F109" s="19">
        <f>+Recupera_PN_ACUM[[#This Row],[04-06-2020]]-Recupera_PN_ACUM[[#This Row],[03-06-2020]]</f>
        <v>1</v>
      </c>
      <c r="G109" s="19">
        <f>+Recupera_PN_ACUM[[#This Row],[5/6/2020]]-Recupera_PN_ACUM[[#This Row],[04-06-2020]]</f>
        <v>0</v>
      </c>
      <c r="H109" s="19">
        <f>+Recupera_PN_ACUM[[#This Row],[6/6/2020]]-Recupera_PN_ACUM[[#This Row],[5/6/2020]]</f>
        <v>0</v>
      </c>
      <c r="I109" s="19">
        <f>+Recupera_PN_ACUM[[#This Row],[07-06-2020]]-Recupera_PN_ACUM[[#This Row],[6/6/2020]]</f>
        <v>0</v>
      </c>
      <c r="J109" s="19">
        <f>+Recupera_PN_ACUM[[#This Row],[08-06-2020]]-Recupera_PN_ACUM[[#This Row],[07-06-2020]]</f>
        <v>0</v>
      </c>
      <c r="K109" s="19">
        <f>+Recupera_PN_ACUM[[#This Row],[09-06-2020]]-Recupera_PN_ACUM[[#This Row],[08-06-2020]]</f>
        <v>0</v>
      </c>
      <c r="L109" s="19">
        <f>+Recupera_PN_ACUM[[#This Row],[10-06-2020]]-Recupera_PN_ACUM[[#This Row],[09-06-2020]]</f>
        <v>0</v>
      </c>
      <c r="M109" s="19">
        <f>+Recupera_PN_ACUM[[#This Row],[11-06-2020]]-Recupera_PN_ACUM[[#This Row],[10-06-2020]]</f>
        <v>0</v>
      </c>
    </row>
    <row r="110" spans="1:13" x14ac:dyDescent="0.3">
      <c r="A110">
        <v>90502</v>
      </c>
      <c r="B110" s="2" t="s">
        <v>114</v>
      </c>
      <c r="C110" s="2" t="s">
        <v>308</v>
      </c>
      <c r="D110" s="2" t="s">
        <v>491</v>
      </c>
      <c r="E110" s="19">
        <v>34</v>
      </c>
      <c r="F110" s="19">
        <f>+Recupera_PN_ACUM[[#This Row],[04-06-2020]]-Recupera_PN_ACUM[[#This Row],[03-06-2020]]</f>
        <v>0</v>
      </c>
      <c r="G110" s="19">
        <f>+Recupera_PN_ACUM[[#This Row],[5/6/2020]]-Recupera_PN_ACUM[[#This Row],[04-06-2020]]</f>
        <v>0</v>
      </c>
      <c r="H110" s="19">
        <f>+Recupera_PN_ACUM[[#This Row],[6/6/2020]]-Recupera_PN_ACUM[[#This Row],[5/6/2020]]</f>
        <v>0</v>
      </c>
      <c r="I110" s="19">
        <f>+Recupera_PN_ACUM[[#This Row],[07-06-2020]]-Recupera_PN_ACUM[[#This Row],[6/6/2020]]</f>
        <v>0</v>
      </c>
      <c r="J110" s="19">
        <f>+Recupera_PN_ACUM[[#This Row],[08-06-2020]]-Recupera_PN_ACUM[[#This Row],[07-06-2020]]</f>
        <v>0</v>
      </c>
      <c r="K110" s="19">
        <f>+Recupera_PN_ACUM[[#This Row],[09-06-2020]]-Recupera_PN_ACUM[[#This Row],[08-06-2020]]</f>
        <v>1</v>
      </c>
      <c r="L110" s="19">
        <f>+Recupera_PN_ACUM[[#This Row],[10-06-2020]]-Recupera_PN_ACUM[[#This Row],[09-06-2020]]</f>
        <v>0</v>
      </c>
      <c r="M110" s="19">
        <f>+Recupera_PN_ACUM[[#This Row],[11-06-2020]]-Recupera_PN_ACUM[[#This Row],[10-06-2020]]</f>
        <v>0</v>
      </c>
    </row>
    <row r="111" spans="1:13" ht="24" x14ac:dyDescent="0.3">
      <c r="A111">
        <v>120105</v>
      </c>
      <c r="B111" s="2" t="s">
        <v>191</v>
      </c>
      <c r="C111" s="2" t="s">
        <v>289</v>
      </c>
      <c r="D111" s="2" t="s">
        <v>492</v>
      </c>
      <c r="E111" s="19"/>
      <c r="F111" s="19">
        <f>+Recupera_PN_ACUM[[#This Row],[04-06-2020]]-Recupera_PN_ACUM[[#This Row],[03-06-2020]]</f>
        <v>0</v>
      </c>
      <c r="G111" s="19">
        <f>+Recupera_PN_ACUM[[#This Row],[5/6/2020]]-Recupera_PN_ACUM[[#This Row],[04-06-2020]]</f>
        <v>0</v>
      </c>
      <c r="H111" s="19">
        <f>+Recupera_PN_ACUM[[#This Row],[6/6/2020]]-Recupera_PN_ACUM[[#This Row],[5/6/2020]]</f>
        <v>0</v>
      </c>
      <c r="I111" s="19">
        <f>+Recupera_PN_ACUM[[#This Row],[07-06-2020]]-Recupera_PN_ACUM[[#This Row],[6/6/2020]]</f>
        <v>0</v>
      </c>
      <c r="J111" s="19">
        <f>+Recupera_PN_ACUM[[#This Row],[08-06-2020]]-Recupera_PN_ACUM[[#This Row],[07-06-2020]]</f>
        <v>0</v>
      </c>
      <c r="K111" s="19">
        <f>+Recupera_PN_ACUM[[#This Row],[09-06-2020]]-Recupera_PN_ACUM[[#This Row],[08-06-2020]]</f>
        <v>1</v>
      </c>
      <c r="L111" s="19">
        <f>+Recupera_PN_ACUM[[#This Row],[10-06-2020]]-Recupera_PN_ACUM[[#This Row],[09-06-2020]]</f>
        <v>0</v>
      </c>
      <c r="M111" s="19">
        <f>+Recupera_PN_ACUM[[#This Row],[11-06-2020]]-Recupera_PN_ACUM[[#This Row],[10-06-2020]]</f>
        <v>0</v>
      </c>
    </row>
    <row r="112" spans="1:13" ht="24" x14ac:dyDescent="0.3">
      <c r="A112">
        <v>120401</v>
      </c>
      <c r="B112" s="2" t="s">
        <v>191</v>
      </c>
      <c r="C112" s="2" t="s">
        <v>493</v>
      </c>
      <c r="D112" s="2" t="s">
        <v>494</v>
      </c>
      <c r="E112" s="19"/>
      <c r="F112" s="19">
        <f>+Recupera_PN_ACUM[[#This Row],[04-06-2020]]-Recupera_PN_ACUM[[#This Row],[03-06-2020]]</f>
        <v>0</v>
      </c>
      <c r="G112" s="19">
        <f>+Recupera_PN_ACUM[[#This Row],[5/6/2020]]-Recupera_PN_ACUM[[#This Row],[04-06-2020]]</f>
        <v>0</v>
      </c>
      <c r="H112" s="19">
        <f>+Recupera_PN_ACUM[[#This Row],[6/6/2020]]-Recupera_PN_ACUM[[#This Row],[5/6/2020]]</f>
        <v>0</v>
      </c>
      <c r="I112" s="19">
        <f>+Recupera_PN_ACUM[[#This Row],[07-06-2020]]-Recupera_PN_ACUM[[#This Row],[6/6/2020]]</f>
        <v>0</v>
      </c>
      <c r="J112" s="19">
        <f>+Recupera_PN_ACUM[[#This Row],[08-06-2020]]-Recupera_PN_ACUM[[#This Row],[07-06-2020]]</f>
        <v>0</v>
      </c>
      <c r="K112" s="19">
        <f>+Recupera_PN_ACUM[[#This Row],[09-06-2020]]-Recupera_PN_ACUM[[#This Row],[08-06-2020]]</f>
        <v>0</v>
      </c>
      <c r="L112" s="19">
        <f>+Recupera_PN_ACUM[[#This Row],[10-06-2020]]-Recupera_PN_ACUM[[#This Row],[09-06-2020]]</f>
        <v>0</v>
      </c>
      <c r="M112" s="19">
        <f>+Recupera_PN_ACUM[[#This Row],[11-06-2020]]-Recupera_PN_ACUM[[#This Row],[10-06-2020]]</f>
        <v>0</v>
      </c>
    </row>
    <row r="113" spans="1:13" x14ac:dyDescent="0.3">
      <c r="A113">
        <v>60402</v>
      </c>
      <c r="B113" s="2" t="s">
        <v>158</v>
      </c>
      <c r="C113" s="2" t="s">
        <v>332</v>
      </c>
      <c r="D113" s="2" t="s">
        <v>495</v>
      </c>
      <c r="E113" s="19"/>
      <c r="F113" s="19">
        <f>+Recupera_PN_ACUM[[#This Row],[04-06-2020]]-Recupera_PN_ACUM[[#This Row],[03-06-2020]]</f>
        <v>1</v>
      </c>
      <c r="G113" s="19">
        <f>+Recupera_PN_ACUM[[#This Row],[5/6/2020]]-Recupera_PN_ACUM[[#This Row],[04-06-2020]]</f>
        <v>0</v>
      </c>
      <c r="H113" s="19">
        <f>+Recupera_PN_ACUM[[#This Row],[6/6/2020]]-Recupera_PN_ACUM[[#This Row],[5/6/2020]]</f>
        <v>0</v>
      </c>
      <c r="I113" s="19">
        <f>+Recupera_PN_ACUM[[#This Row],[07-06-2020]]-Recupera_PN_ACUM[[#This Row],[6/6/2020]]</f>
        <v>0</v>
      </c>
      <c r="J113" s="19">
        <f>+Recupera_PN_ACUM[[#This Row],[08-06-2020]]-Recupera_PN_ACUM[[#This Row],[07-06-2020]]</f>
        <v>0</v>
      </c>
      <c r="K113" s="19">
        <f>+Recupera_PN_ACUM[[#This Row],[09-06-2020]]-Recupera_PN_ACUM[[#This Row],[08-06-2020]]</f>
        <v>1</v>
      </c>
      <c r="L113" s="19">
        <f>+Recupera_PN_ACUM[[#This Row],[10-06-2020]]-Recupera_PN_ACUM[[#This Row],[09-06-2020]]</f>
        <v>0</v>
      </c>
      <c r="M113" s="19">
        <f>+Recupera_PN_ACUM[[#This Row],[11-06-2020]]-Recupera_PN_ACUM[[#This Row],[10-06-2020]]</f>
        <v>1</v>
      </c>
    </row>
    <row r="114" spans="1:13" ht="24" x14ac:dyDescent="0.3">
      <c r="A114">
        <v>120504</v>
      </c>
      <c r="B114" s="2" t="s">
        <v>191</v>
      </c>
      <c r="C114" s="2" t="s">
        <v>447</v>
      </c>
      <c r="D114" s="2" t="s">
        <v>496</v>
      </c>
      <c r="E114" s="19"/>
      <c r="F114" s="19">
        <f>+Recupera_PN_ACUM[[#This Row],[04-06-2020]]-Recupera_PN_ACUM[[#This Row],[03-06-2020]]</f>
        <v>0</v>
      </c>
      <c r="G114" s="19">
        <f>+Recupera_PN_ACUM[[#This Row],[5/6/2020]]-Recupera_PN_ACUM[[#This Row],[04-06-2020]]</f>
        <v>0</v>
      </c>
      <c r="H114" s="19">
        <f>+Recupera_PN_ACUM[[#This Row],[6/6/2020]]-Recupera_PN_ACUM[[#This Row],[5/6/2020]]</f>
        <v>0</v>
      </c>
      <c r="I114" s="19">
        <f>+Recupera_PN_ACUM[[#This Row],[07-06-2020]]-Recupera_PN_ACUM[[#This Row],[6/6/2020]]</f>
        <v>0</v>
      </c>
      <c r="J114" s="19">
        <f>+Recupera_PN_ACUM[[#This Row],[08-06-2020]]-Recupera_PN_ACUM[[#This Row],[07-06-2020]]</f>
        <v>0</v>
      </c>
      <c r="K114" s="19">
        <f>+Recupera_PN_ACUM[[#This Row],[09-06-2020]]-Recupera_PN_ACUM[[#This Row],[08-06-2020]]</f>
        <v>0</v>
      </c>
      <c r="L114" s="19">
        <f>+Recupera_PN_ACUM[[#This Row],[10-06-2020]]-Recupera_PN_ACUM[[#This Row],[09-06-2020]]</f>
        <v>0</v>
      </c>
      <c r="M114" s="19">
        <f>+Recupera_PN_ACUM[[#This Row],[11-06-2020]]-Recupera_PN_ACUM[[#This Row],[10-06-2020]]</f>
        <v>0</v>
      </c>
    </row>
    <row r="115" spans="1:13" x14ac:dyDescent="0.3">
      <c r="A115">
        <v>90302</v>
      </c>
      <c r="B115" s="2" t="s">
        <v>114</v>
      </c>
      <c r="C115" s="2" t="s">
        <v>284</v>
      </c>
      <c r="D115" s="2" t="s">
        <v>497</v>
      </c>
      <c r="E115" s="19">
        <v>1</v>
      </c>
      <c r="F115" s="19">
        <f>+Recupera_PN_ACUM[[#This Row],[04-06-2020]]-Recupera_PN_ACUM[[#This Row],[03-06-2020]]</f>
        <v>0</v>
      </c>
      <c r="G115" s="19">
        <f>+Recupera_PN_ACUM[[#This Row],[5/6/2020]]-Recupera_PN_ACUM[[#This Row],[04-06-2020]]</f>
        <v>0</v>
      </c>
      <c r="H115" s="19">
        <f>+Recupera_PN_ACUM[[#This Row],[6/6/2020]]-Recupera_PN_ACUM[[#This Row],[5/6/2020]]</f>
        <v>0</v>
      </c>
      <c r="I115" s="19">
        <f>+Recupera_PN_ACUM[[#This Row],[07-06-2020]]-Recupera_PN_ACUM[[#This Row],[6/6/2020]]</f>
        <v>0</v>
      </c>
      <c r="J115" s="19">
        <f>+Recupera_PN_ACUM[[#This Row],[08-06-2020]]-Recupera_PN_ACUM[[#This Row],[07-06-2020]]</f>
        <v>0</v>
      </c>
      <c r="K115" s="19">
        <f>+Recupera_PN_ACUM[[#This Row],[09-06-2020]]-Recupera_PN_ACUM[[#This Row],[08-06-2020]]</f>
        <v>0</v>
      </c>
      <c r="L115" s="19">
        <f>+Recupera_PN_ACUM[[#This Row],[10-06-2020]]-Recupera_PN_ACUM[[#This Row],[09-06-2020]]</f>
        <v>0</v>
      </c>
      <c r="M115" s="19">
        <f>+Recupera_PN_ACUM[[#This Row],[11-06-2020]]-Recupera_PN_ACUM[[#This Row],[10-06-2020]]</f>
        <v>0</v>
      </c>
    </row>
    <row r="116" spans="1:13" ht="24" x14ac:dyDescent="0.3">
      <c r="A116">
        <v>120305</v>
      </c>
      <c r="B116" s="2" t="s">
        <v>191</v>
      </c>
      <c r="C116" s="2" t="s">
        <v>380</v>
      </c>
      <c r="D116" s="2" t="s">
        <v>498</v>
      </c>
      <c r="E116" s="19">
        <v>0</v>
      </c>
      <c r="F116" s="19">
        <f>+Recupera_PN_ACUM[[#This Row],[04-06-2020]]-Recupera_PN_ACUM[[#This Row],[03-06-2020]]</f>
        <v>0</v>
      </c>
      <c r="G116" s="19">
        <f>+Recupera_PN_ACUM[[#This Row],[5/6/2020]]-Recupera_PN_ACUM[[#This Row],[04-06-2020]]</f>
        <v>0</v>
      </c>
      <c r="H116" s="19">
        <f>+Recupera_PN_ACUM[[#This Row],[6/6/2020]]-Recupera_PN_ACUM[[#This Row],[5/6/2020]]</f>
        <v>0</v>
      </c>
      <c r="I116" s="19">
        <f>+Recupera_PN_ACUM[[#This Row],[07-06-2020]]-Recupera_PN_ACUM[[#This Row],[6/6/2020]]</f>
        <v>0</v>
      </c>
      <c r="J116" s="19">
        <f>+Recupera_PN_ACUM[[#This Row],[08-06-2020]]-Recupera_PN_ACUM[[#This Row],[07-06-2020]]</f>
        <v>0</v>
      </c>
      <c r="K116" s="19">
        <f>+Recupera_PN_ACUM[[#This Row],[09-06-2020]]-Recupera_PN_ACUM[[#This Row],[08-06-2020]]</f>
        <v>0</v>
      </c>
      <c r="L116" s="19">
        <f>+Recupera_PN_ACUM[[#This Row],[10-06-2020]]-Recupera_PN_ACUM[[#This Row],[09-06-2020]]</f>
        <v>0</v>
      </c>
      <c r="M116" s="19">
        <f>+Recupera_PN_ACUM[[#This Row],[11-06-2020]]-Recupera_PN_ACUM[[#This Row],[10-06-2020]]</f>
        <v>0</v>
      </c>
    </row>
    <row r="117" spans="1:13" x14ac:dyDescent="0.3">
      <c r="A117">
        <v>41402</v>
      </c>
      <c r="B117" s="2" t="s">
        <v>154</v>
      </c>
      <c r="C117" s="2" t="s">
        <v>373</v>
      </c>
      <c r="D117" s="2" t="s">
        <v>499</v>
      </c>
      <c r="E117" s="19">
        <v>1</v>
      </c>
      <c r="F117" s="19">
        <f>+Recupera_PN_ACUM[[#This Row],[04-06-2020]]-Recupera_PN_ACUM[[#This Row],[03-06-2020]]</f>
        <v>0</v>
      </c>
      <c r="G117" s="19">
        <f>+Recupera_PN_ACUM[[#This Row],[5/6/2020]]-Recupera_PN_ACUM[[#This Row],[04-06-2020]]</f>
        <v>0</v>
      </c>
      <c r="H117" s="19">
        <f>+Recupera_PN_ACUM[[#This Row],[6/6/2020]]-Recupera_PN_ACUM[[#This Row],[5/6/2020]]</f>
        <v>0</v>
      </c>
      <c r="I117" s="19">
        <f>+Recupera_PN_ACUM[[#This Row],[07-06-2020]]-Recupera_PN_ACUM[[#This Row],[6/6/2020]]</f>
        <v>0</v>
      </c>
      <c r="J117" s="19">
        <f>+Recupera_PN_ACUM[[#This Row],[08-06-2020]]-Recupera_PN_ACUM[[#This Row],[07-06-2020]]</f>
        <v>0</v>
      </c>
      <c r="K117" s="19">
        <f>+Recupera_PN_ACUM[[#This Row],[09-06-2020]]-Recupera_PN_ACUM[[#This Row],[08-06-2020]]</f>
        <v>0</v>
      </c>
      <c r="L117" s="19">
        <f>+Recupera_PN_ACUM[[#This Row],[10-06-2020]]-Recupera_PN_ACUM[[#This Row],[09-06-2020]]</f>
        <v>0</v>
      </c>
      <c r="M117" s="19">
        <f>+Recupera_PN_ACUM[[#This Row],[11-06-2020]]-Recupera_PN_ACUM[[#This Row],[10-06-2020]]</f>
        <v>3</v>
      </c>
    </row>
    <row r="118" spans="1:13" x14ac:dyDescent="0.3">
      <c r="A118">
        <v>130108</v>
      </c>
      <c r="B118" s="2" t="s">
        <v>102</v>
      </c>
      <c r="C118" s="2" t="s">
        <v>103</v>
      </c>
      <c r="D118" s="2" t="s">
        <v>157</v>
      </c>
      <c r="E118" s="19"/>
      <c r="F118" s="19">
        <f>+Recupera_PN_ACUM[[#This Row],[04-06-2020]]-Recupera_PN_ACUM[[#This Row],[03-06-2020]]</f>
        <v>0</v>
      </c>
      <c r="G118" s="19">
        <f>+Recupera_PN_ACUM[[#This Row],[5/6/2020]]-Recupera_PN_ACUM[[#This Row],[04-06-2020]]</f>
        <v>0</v>
      </c>
      <c r="H118" s="19">
        <f>+Recupera_PN_ACUM[[#This Row],[6/6/2020]]-Recupera_PN_ACUM[[#This Row],[5/6/2020]]</f>
        <v>0</v>
      </c>
      <c r="I118" s="19">
        <f>+Recupera_PN_ACUM[[#This Row],[07-06-2020]]-Recupera_PN_ACUM[[#This Row],[6/6/2020]]</f>
        <v>0</v>
      </c>
      <c r="J118" s="19">
        <f>+Recupera_PN_ACUM[[#This Row],[08-06-2020]]-Recupera_PN_ACUM[[#This Row],[07-06-2020]]</f>
        <v>0</v>
      </c>
      <c r="K118" s="19">
        <f>+Recupera_PN_ACUM[[#This Row],[09-06-2020]]-Recupera_PN_ACUM[[#This Row],[08-06-2020]]</f>
        <v>0</v>
      </c>
      <c r="L118" s="19">
        <f>+Recupera_PN_ACUM[[#This Row],[10-06-2020]]-Recupera_PN_ACUM[[#This Row],[09-06-2020]]</f>
        <v>0</v>
      </c>
      <c r="M118" s="19">
        <f>+Recupera_PN_ACUM[[#This Row],[11-06-2020]]-Recupera_PN_ACUM[[#This Row],[10-06-2020]]</f>
        <v>0</v>
      </c>
    </row>
    <row r="119" spans="1:13" x14ac:dyDescent="0.3">
      <c r="A119">
        <v>41303</v>
      </c>
      <c r="B119" s="2" t="s">
        <v>154</v>
      </c>
      <c r="C119" s="2" t="s">
        <v>441</v>
      </c>
      <c r="D119" s="2" t="s">
        <v>500</v>
      </c>
      <c r="E119" s="19"/>
      <c r="F119" s="19">
        <f>+Recupera_PN_ACUM[[#This Row],[04-06-2020]]-Recupera_PN_ACUM[[#This Row],[03-06-2020]]</f>
        <v>0</v>
      </c>
      <c r="G119" s="19">
        <f>+Recupera_PN_ACUM[[#This Row],[5/6/2020]]-Recupera_PN_ACUM[[#This Row],[04-06-2020]]</f>
        <v>0</v>
      </c>
      <c r="H119" s="19">
        <f>+Recupera_PN_ACUM[[#This Row],[6/6/2020]]-Recupera_PN_ACUM[[#This Row],[5/6/2020]]</f>
        <v>0</v>
      </c>
      <c r="I119" s="19">
        <f>+Recupera_PN_ACUM[[#This Row],[07-06-2020]]-Recupera_PN_ACUM[[#This Row],[6/6/2020]]</f>
        <v>0</v>
      </c>
      <c r="J119" s="19">
        <f>+Recupera_PN_ACUM[[#This Row],[08-06-2020]]-Recupera_PN_ACUM[[#This Row],[07-06-2020]]</f>
        <v>0</v>
      </c>
      <c r="K119" s="19">
        <f>+Recupera_PN_ACUM[[#This Row],[09-06-2020]]-Recupera_PN_ACUM[[#This Row],[08-06-2020]]</f>
        <v>0</v>
      </c>
      <c r="L119" s="19">
        <f>+Recupera_PN_ACUM[[#This Row],[10-06-2020]]-Recupera_PN_ACUM[[#This Row],[09-06-2020]]</f>
        <v>0</v>
      </c>
      <c r="M119" s="19">
        <f>+Recupera_PN_ACUM[[#This Row],[11-06-2020]]-Recupera_PN_ACUM[[#This Row],[10-06-2020]]</f>
        <v>0</v>
      </c>
    </row>
    <row r="120" spans="1:13" x14ac:dyDescent="0.3">
      <c r="A120">
        <v>130401</v>
      </c>
      <c r="B120" s="2" t="s">
        <v>102</v>
      </c>
      <c r="C120" s="2" t="s">
        <v>259</v>
      </c>
      <c r="D120" s="2" t="s">
        <v>260</v>
      </c>
      <c r="E120" s="19"/>
      <c r="F120" s="19">
        <f>+Recupera_PN_ACUM[[#This Row],[04-06-2020]]-Recupera_PN_ACUM[[#This Row],[03-06-2020]]</f>
        <v>0</v>
      </c>
      <c r="G120" s="19">
        <f>+Recupera_PN_ACUM[[#This Row],[5/6/2020]]-Recupera_PN_ACUM[[#This Row],[04-06-2020]]</f>
        <v>0</v>
      </c>
      <c r="H120" s="19">
        <f>+Recupera_PN_ACUM[[#This Row],[6/6/2020]]-Recupera_PN_ACUM[[#This Row],[5/6/2020]]</f>
        <v>0</v>
      </c>
      <c r="I120" s="19">
        <f>+Recupera_PN_ACUM[[#This Row],[07-06-2020]]-Recupera_PN_ACUM[[#This Row],[6/6/2020]]</f>
        <v>0</v>
      </c>
      <c r="J120" s="19">
        <f>+Recupera_PN_ACUM[[#This Row],[08-06-2020]]-Recupera_PN_ACUM[[#This Row],[07-06-2020]]</f>
        <v>0</v>
      </c>
      <c r="K120" s="19">
        <f>+Recupera_PN_ACUM[[#This Row],[09-06-2020]]-Recupera_PN_ACUM[[#This Row],[08-06-2020]]</f>
        <v>0</v>
      </c>
      <c r="L120" s="19">
        <f>+Recupera_PN_ACUM[[#This Row],[10-06-2020]]-Recupera_PN_ACUM[[#This Row],[09-06-2020]]</f>
        <v>0</v>
      </c>
      <c r="M120" s="19">
        <f>+Recupera_PN_ACUM[[#This Row],[11-06-2020]]-Recupera_PN_ACUM[[#This Row],[10-06-2020]]</f>
        <v>1</v>
      </c>
    </row>
    <row r="121" spans="1:13" x14ac:dyDescent="0.3">
      <c r="A121">
        <v>10201</v>
      </c>
      <c r="B121" s="2" t="s">
        <v>163</v>
      </c>
      <c r="C121" s="2" t="s">
        <v>164</v>
      </c>
      <c r="D121" s="2" t="s">
        <v>165</v>
      </c>
      <c r="E121" s="19"/>
      <c r="F121" s="19">
        <f>+Recupera_PN_ACUM[[#This Row],[04-06-2020]]-Recupera_PN_ACUM[[#This Row],[03-06-2020]]</f>
        <v>0</v>
      </c>
      <c r="G121" s="19">
        <f>+Recupera_PN_ACUM[[#This Row],[5/6/2020]]-Recupera_PN_ACUM[[#This Row],[04-06-2020]]</f>
        <v>0</v>
      </c>
      <c r="H121" s="19">
        <f>+Recupera_PN_ACUM[[#This Row],[6/6/2020]]-Recupera_PN_ACUM[[#This Row],[5/6/2020]]</f>
        <v>0</v>
      </c>
      <c r="I121" s="19">
        <f>+Recupera_PN_ACUM[[#This Row],[07-06-2020]]-Recupera_PN_ACUM[[#This Row],[6/6/2020]]</f>
        <v>0</v>
      </c>
      <c r="J121" s="19">
        <f>+Recupera_PN_ACUM[[#This Row],[08-06-2020]]-Recupera_PN_ACUM[[#This Row],[07-06-2020]]</f>
        <v>0</v>
      </c>
      <c r="K121" s="19">
        <f>+Recupera_PN_ACUM[[#This Row],[09-06-2020]]-Recupera_PN_ACUM[[#This Row],[08-06-2020]]</f>
        <v>0</v>
      </c>
      <c r="L121" s="19">
        <f>+Recupera_PN_ACUM[[#This Row],[10-06-2020]]-Recupera_PN_ACUM[[#This Row],[09-06-2020]]</f>
        <v>0</v>
      </c>
      <c r="M121" s="19">
        <f>+Recupera_PN_ACUM[[#This Row],[11-06-2020]]-Recupera_PN_ACUM[[#This Row],[10-06-2020]]</f>
        <v>0</v>
      </c>
    </row>
    <row r="122" spans="1:13" x14ac:dyDescent="0.3">
      <c r="A122">
        <v>50103</v>
      </c>
      <c r="B122" s="2" t="s">
        <v>151</v>
      </c>
      <c r="C122" s="2" t="s">
        <v>269</v>
      </c>
      <c r="D122" s="2" t="s">
        <v>269</v>
      </c>
      <c r="E122" s="19"/>
      <c r="F122" s="19">
        <f>+Recupera_PN_ACUM[[#This Row],[04-06-2020]]-Recupera_PN_ACUM[[#This Row],[03-06-2020]]</f>
        <v>0</v>
      </c>
      <c r="G122" s="19">
        <f>+Recupera_PN_ACUM[[#This Row],[5/6/2020]]-Recupera_PN_ACUM[[#This Row],[04-06-2020]]</f>
        <v>0</v>
      </c>
      <c r="H122" s="19">
        <f>+Recupera_PN_ACUM[[#This Row],[6/6/2020]]-Recupera_PN_ACUM[[#This Row],[5/6/2020]]</f>
        <v>0</v>
      </c>
      <c r="I122" s="19">
        <f>+Recupera_PN_ACUM[[#This Row],[07-06-2020]]-Recupera_PN_ACUM[[#This Row],[6/6/2020]]</f>
        <v>0</v>
      </c>
      <c r="J122" s="19">
        <f>+Recupera_PN_ACUM[[#This Row],[08-06-2020]]-Recupera_PN_ACUM[[#This Row],[07-06-2020]]</f>
        <v>0</v>
      </c>
      <c r="K122" s="19">
        <f>+Recupera_PN_ACUM[[#This Row],[09-06-2020]]-Recupera_PN_ACUM[[#This Row],[08-06-2020]]</f>
        <v>0</v>
      </c>
      <c r="L122" s="19">
        <f>+Recupera_PN_ACUM[[#This Row],[10-06-2020]]-Recupera_PN_ACUM[[#This Row],[09-06-2020]]</f>
        <v>0</v>
      </c>
      <c r="M122" s="19">
        <f>+Recupera_PN_ACUM[[#This Row],[11-06-2020]]-Recupera_PN_ACUM[[#This Row],[10-06-2020]]</f>
        <v>0</v>
      </c>
    </row>
    <row r="123" spans="1:13" x14ac:dyDescent="0.3">
      <c r="A123">
        <v>60202</v>
      </c>
      <c r="B123" s="2" t="s">
        <v>158</v>
      </c>
      <c r="C123" s="2" t="s">
        <v>350</v>
      </c>
      <c r="D123" s="2" t="s">
        <v>134</v>
      </c>
      <c r="E123" s="19"/>
      <c r="F123" s="19">
        <f>+Recupera_PN_ACUM[[#This Row],[04-06-2020]]-Recupera_PN_ACUM[[#This Row],[03-06-2020]]</f>
        <v>0</v>
      </c>
      <c r="G123" s="19">
        <f>+Recupera_PN_ACUM[[#This Row],[5/6/2020]]-Recupera_PN_ACUM[[#This Row],[04-06-2020]]</f>
        <v>0</v>
      </c>
      <c r="H123" s="19">
        <f>+Recupera_PN_ACUM[[#This Row],[6/6/2020]]-Recupera_PN_ACUM[[#This Row],[5/6/2020]]</f>
        <v>0</v>
      </c>
      <c r="I123" s="19">
        <f>+Recupera_PN_ACUM[[#This Row],[07-06-2020]]-Recupera_PN_ACUM[[#This Row],[6/6/2020]]</f>
        <v>0</v>
      </c>
      <c r="J123" s="19">
        <f>+Recupera_PN_ACUM[[#This Row],[08-06-2020]]-Recupera_PN_ACUM[[#This Row],[07-06-2020]]</f>
        <v>0</v>
      </c>
      <c r="K123" s="19">
        <f>+Recupera_PN_ACUM[[#This Row],[09-06-2020]]-Recupera_PN_ACUM[[#This Row],[08-06-2020]]</f>
        <v>0</v>
      </c>
      <c r="L123" s="19">
        <f>+Recupera_PN_ACUM[[#This Row],[10-06-2020]]-Recupera_PN_ACUM[[#This Row],[09-06-2020]]</f>
        <v>0</v>
      </c>
      <c r="M123" s="19">
        <f>+Recupera_PN_ACUM[[#This Row],[11-06-2020]]-Recupera_PN_ACUM[[#This Row],[10-06-2020]]</f>
        <v>0</v>
      </c>
    </row>
    <row r="124" spans="1:13" x14ac:dyDescent="0.3">
      <c r="A124">
        <v>80501</v>
      </c>
      <c r="B124" s="2" t="s">
        <v>99</v>
      </c>
      <c r="C124" s="2" t="s">
        <v>134</v>
      </c>
      <c r="D124" s="2" t="s">
        <v>135</v>
      </c>
      <c r="E124" s="19"/>
      <c r="F124" s="19">
        <f>+Recupera_PN_ACUM[[#This Row],[04-06-2020]]-Recupera_PN_ACUM[[#This Row],[03-06-2020]]</f>
        <v>1</v>
      </c>
      <c r="G124" s="19">
        <f>+Recupera_PN_ACUM[[#This Row],[5/6/2020]]-Recupera_PN_ACUM[[#This Row],[04-06-2020]]</f>
        <v>0</v>
      </c>
      <c r="H124" s="19">
        <f>+Recupera_PN_ACUM[[#This Row],[6/6/2020]]-Recupera_PN_ACUM[[#This Row],[5/6/2020]]</f>
        <v>0</v>
      </c>
      <c r="I124" s="19">
        <f>+Recupera_PN_ACUM[[#This Row],[07-06-2020]]-Recupera_PN_ACUM[[#This Row],[6/6/2020]]</f>
        <v>0</v>
      </c>
      <c r="J124" s="19">
        <f>+Recupera_PN_ACUM[[#This Row],[08-06-2020]]-Recupera_PN_ACUM[[#This Row],[07-06-2020]]</f>
        <v>0</v>
      </c>
      <c r="K124" s="19">
        <f>+Recupera_PN_ACUM[[#This Row],[09-06-2020]]-Recupera_PN_ACUM[[#This Row],[08-06-2020]]</f>
        <v>0</v>
      </c>
      <c r="L124" s="19">
        <f>+Recupera_PN_ACUM[[#This Row],[10-06-2020]]-Recupera_PN_ACUM[[#This Row],[09-06-2020]]</f>
        <v>0</v>
      </c>
      <c r="M124" s="19">
        <f>+Recupera_PN_ACUM[[#This Row],[11-06-2020]]-Recupera_PN_ACUM[[#This Row],[10-06-2020]]</f>
        <v>0</v>
      </c>
    </row>
    <row r="125" spans="1:13" x14ac:dyDescent="0.3">
      <c r="A125">
        <v>130405</v>
      </c>
      <c r="B125" s="2" t="s">
        <v>102</v>
      </c>
      <c r="C125" s="2" t="s">
        <v>259</v>
      </c>
      <c r="D125" s="2" t="s">
        <v>501</v>
      </c>
      <c r="E125" s="19"/>
      <c r="F125" s="19">
        <f>+Recupera_PN_ACUM[[#This Row],[04-06-2020]]-Recupera_PN_ACUM[[#This Row],[03-06-2020]]</f>
        <v>0</v>
      </c>
      <c r="G125" s="19">
        <f>+Recupera_PN_ACUM[[#This Row],[5/6/2020]]-Recupera_PN_ACUM[[#This Row],[04-06-2020]]</f>
        <v>0</v>
      </c>
      <c r="H125" s="19">
        <f>+Recupera_PN_ACUM[[#This Row],[6/6/2020]]-Recupera_PN_ACUM[[#This Row],[5/6/2020]]</f>
        <v>0</v>
      </c>
      <c r="I125" s="19">
        <f>+Recupera_PN_ACUM[[#This Row],[07-06-2020]]-Recupera_PN_ACUM[[#This Row],[6/6/2020]]</f>
        <v>1</v>
      </c>
      <c r="J125" s="19">
        <f>+Recupera_PN_ACUM[[#This Row],[08-06-2020]]-Recupera_PN_ACUM[[#This Row],[07-06-2020]]</f>
        <v>0</v>
      </c>
      <c r="K125" s="19">
        <f>+Recupera_PN_ACUM[[#This Row],[09-06-2020]]-Recupera_PN_ACUM[[#This Row],[08-06-2020]]</f>
        <v>0</v>
      </c>
      <c r="L125" s="19">
        <f>+Recupera_PN_ACUM[[#This Row],[10-06-2020]]-Recupera_PN_ACUM[[#This Row],[09-06-2020]]</f>
        <v>0</v>
      </c>
      <c r="M125" s="19">
        <f>+Recupera_PN_ACUM[[#This Row],[11-06-2020]]-Recupera_PN_ACUM[[#This Row],[10-06-2020]]</f>
        <v>2</v>
      </c>
    </row>
    <row r="126" spans="1:13" ht="24" x14ac:dyDescent="0.3">
      <c r="A126">
        <v>120301</v>
      </c>
      <c r="B126" s="2" t="s">
        <v>191</v>
      </c>
      <c r="C126" s="2" t="s">
        <v>380</v>
      </c>
      <c r="D126" s="2" t="s">
        <v>387</v>
      </c>
      <c r="E126" s="19">
        <v>76</v>
      </c>
      <c r="F126" s="19">
        <f>+Recupera_PN_ACUM[[#This Row],[04-06-2020]]-Recupera_PN_ACUM[[#This Row],[03-06-2020]]</f>
        <v>1</v>
      </c>
      <c r="G126" s="19">
        <f>+Recupera_PN_ACUM[[#This Row],[5/6/2020]]-Recupera_PN_ACUM[[#This Row],[04-06-2020]]</f>
        <v>0</v>
      </c>
      <c r="H126" s="19">
        <f>+Recupera_PN_ACUM[[#This Row],[6/6/2020]]-Recupera_PN_ACUM[[#This Row],[5/6/2020]]</f>
        <v>0</v>
      </c>
      <c r="I126" s="19">
        <f>+Recupera_PN_ACUM[[#This Row],[07-06-2020]]-Recupera_PN_ACUM[[#This Row],[6/6/2020]]</f>
        <v>0</v>
      </c>
      <c r="J126" s="19">
        <f>+Recupera_PN_ACUM[[#This Row],[08-06-2020]]-Recupera_PN_ACUM[[#This Row],[07-06-2020]]</f>
        <v>0</v>
      </c>
      <c r="K126" s="19">
        <f>+Recupera_PN_ACUM[[#This Row],[09-06-2020]]-Recupera_PN_ACUM[[#This Row],[08-06-2020]]</f>
        <v>1</v>
      </c>
      <c r="L126" s="19">
        <f>+Recupera_PN_ACUM[[#This Row],[10-06-2020]]-Recupera_PN_ACUM[[#This Row],[09-06-2020]]</f>
        <v>0</v>
      </c>
      <c r="M126" s="19">
        <f>+Recupera_PN_ACUM[[#This Row],[11-06-2020]]-Recupera_PN_ACUM[[#This Row],[10-06-2020]]</f>
        <v>0</v>
      </c>
    </row>
    <row r="127" spans="1:13" x14ac:dyDescent="0.3">
      <c r="A127">
        <v>20604</v>
      </c>
      <c r="B127" s="2" t="s">
        <v>212</v>
      </c>
      <c r="C127" s="2" t="s">
        <v>213</v>
      </c>
      <c r="D127" s="2" t="s">
        <v>320</v>
      </c>
      <c r="E127" s="19"/>
      <c r="F127" s="19">
        <f>+Recupera_PN_ACUM[[#This Row],[04-06-2020]]-Recupera_PN_ACUM[[#This Row],[03-06-2020]]</f>
        <v>0</v>
      </c>
      <c r="G127" s="19">
        <f>+Recupera_PN_ACUM[[#This Row],[5/6/2020]]-Recupera_PN_ACUM[[#This Row],[04-06-2020]]</f>
        <v>0</v>
      </c>
      <c r="H127" s="19">
        <f>+Recupera_PN_ACUM[[#This Row],[6/6/2020]]-Recupera_PN_ACUM[[#This Row],[5/6/2020]]</f>
        <v>0</v>
      </c>
      <c r="I127" s="19">
        <f>+Recupera_PN_ACUM[[#This Row],[07-06-2020]]-Recupera_PN_ACUM[[#This Row],[6/6/2020]]</f>
        <v>0</v>
      </c>
      <c r="J127" s="19">
        <f>+Recupera_PN_ACUM[[#This Row],[08-06-2020]]-Recupera_PN_ACUM[[#This Row],[07-06-2020]]</f>
        <v>0</v>
      </c>
      <c r="K127" s="19">
        <f>+Recupera_PN_ACUM[[#This Row],[09-06-2020]]-Recupera_PN_ACUM[[#This Row],[08-06-2020]]</f>
        <v>0</v>
      </c>
      <c r="L127" s="19">
        <f>+Recupera_PN_ACUM[[#This Row],[10-06-2020]]-Recupera_PN_ACUM[[#This Row],[09-06-2020]]</f>
        <v>0</v>
      </c>
      <c r="M127" s="19">
        <f>+Recupera_PN_ACUM[[#This Row],[11-06-2020]]-Recupera_PN_ACUM[[#This Row],[10-06-2020]]</f>
        <v>0</v>
      </c>
    </row>
    <row r="128" spans="1:13" x14ac:dyDescent="0.3">
      <c r="A128">
        <v>80601</v>
      </c>
      <c r="B128" s="2" t="s">
        <v>99</v>
      </c>
      <c r="C128" s="2" t="s">
        <v>471</v>
      </c>
      <c r="D128" s="2" t="s">
        <v>502</v>
      </c>
      <c r="E128" s="19">
        <v>2</v>
      </c>
      <c r="F128" s="19">
        <f>+Recupera_PN_ACUM[[#This Row],[04-06-2020]]-Recupera_PN_ACUM[[#This Row],[03-06-2020]]</f>
        <v>0</v>
      </c>
      <c r="G128" s="19">
        <f>+Recupera_PN_ACUM[[#This Row],[5/6/2020]]-Recupera_PN_ACUM[[#This Row],[04-06-2020]]</f>
        <v>0</v>
      </c>
      <c r="H128" s="19">
        <f>+Recupera_PN_ACUM[[#This Row],[6/6/2020]]-Recupera_PN_ACUM[[#This Row],[5/6/2020]]</f>
        <v>0</v>
      </c>
      <c r="I128" s="19">
        <f>+Recupera_PN_ACUM[[#This Row],[07-06-2020]]-Recupera_PN_ACUM[[#This Row],[6/6/2020]]</f>
        <v>0</v>
      </c>
      <c r="J128" s="19">
        <f>+Recupera_PN_ACUM[[#This Row],[08-06-2020]]-Recupera_PN_ACUM[[#This Row],[07-06-2020]]</f>
        <v>0</v>
      </c>
      <c r="K128" s="19">
        <f>+Recupera_PN_ACUM[[#This Row],[09-06-2020]]-Recupera_PN_ACUM[[#This Row],[08-06-2020]]</f>
        <v>0</v>
      </c>
      <c r="L128" s="19">
        <f>+Recupera_PN_ACUM[[#This Row],[10-06-2020]]-Recupera_PN_ACUM[[#This Row],[09-06-2020]]</f>
        <v>0</v>
      </c>
      <c r="M128" s="19">
        <f>+Recupera_PN_ACUM[[#This Row],[11-06-2020]]-Recupera_PN_ACUM[[#This Row],[10-06-2020]]</f>
        <v>0</v>
      </c>
    </row>
    <row r="129" spans="1:13" x14ac:dyDescent="0.3">
      <c r="A129">
        <v>40604</v>
      </c>
      <c r="B129" s="2" t="s">
        <v>154</v>
      </c>
      <c r="C129" s="2" t="s">
        <v>171</v>
      </c>
      <c r="D129" s="2" t="s">
        <v>154</v>
      </c>
      <c r="E129" s="19">
        <v>12</v>
      </c>
      <c r="F129" s="19">
        <f>+Recupera_PN_ACUM[[#This Row],[04-06-2020]]-Recupera_PN_ACUM[[#This Row],[03-06-2020]]</f>
        <v>0</v>
      </c>
      <c r="G129" s="19">
        <f>+Recupera_PN_ACUM[[#This Row],[5/6/2020]]-Recupera_PN_ACUM[[#This Row],[04-06-2020]]</f>
        <v>0</v>
      </c>
      <c r="H129" s="19">
        <f>+Recupera_PN_ACUM[[#This Row],[6/6/2020]]-Recupera_PN_ACUM[[#This Row],[5/6/2020]]</f>
        <v>0</v>
      </c>
      <c r="I129" s="19">
        <f>+Recupera_PN_ACUM[[#This Row],[07-06-2020]]-Recupera_PN_ACUM[[#This Row],[6/6/2020]]</f>
        <v>0</v>
      </c>
      <c r="J129" s="19">
        <f>+Recupera_PN_ACUM[[#This Row],[08-06-2020]]-Recupera_PN_ACUM[[#This Row],[07-06-2020]]</f>
        <v>0</v>
      </c>
      <c r="K129" s="19">
        <f>+Recupera_PN_ACUM[[#This Row],[09-06-2020]]-Recupera_PN_ACUM[[#This Row],[08-06-2020]]</f>
        <v>0</v>
      </c>
      <c r="L129" s="19">
        <f>+Recupera_PN_ACUM[[#This Row],[10-06-2020]]-Recupera_PN_ACUM[[#This Row],[09-06-2020]]</f>
        <v>0</v>
      </c>
      <c r="M129" s="19">
        <f>+Recupera_PN_ACUM[[#This Row],[11-06-2020]]-Recupera_PN_ACUM[[#This Row],[10-06-2020]]</f>
        <v>0</v>
      </c>
    </row>
    <row r="130" spans="1:13" x14ac:dyDescent="0.3">
      <c r="A130">
        <v>10301</v>
      </c>
      <c r="B130" s="2" t="s">
        <v>163</v>
      </c>
      <c r="C130" s="2" t="s">
        <v>167</v>
      </c>
      <c r="D130" s="2" t="s">
        <v>168</v>
      </c>
      <c r="E130" s="19"/>
      <c r="F130" s="19">
        <f>+Recupera_PN_ACUM[[#This Row],[04-06-2020]]-Recupera_PN_ACUM[[#This Row],[03-06-2020]]</f>
        <v>0</v>
      </c>
      <c r="G130" s="19">
        <f>+Recupera_PN_ACUM[[#This Row],[5/6/2020]]-Recupera_PN_ACUM[[#This Row],[04-06-2020]]</f>
        <v>1</v>
      </c>
      <c r="H130" s="19">
        <f>+Recupera_PN_ACUM[[#This Row],[6/6/2020]]-Recupera_PN_ACUM[[#This Row],[5/6/2020]]</f>
        <v>0</v>
      </c>
      <c r="I130" s="19">
        <f>+Recupera_PN_ACUM[[#This Row],[07-06-2020]]-Recupera_PN_ACUM[[#This Row],[6/6/2020]]</f>
        <v>0</v>
      </c>
      <c r="J130" s="19">
        <f>+Recupera_PN_ACUM[[#This Row],[08-06-2020]]-Recupera_PN_ACUM[[#This Row],[07-06-2020]]</f>
        <v>0</v>
      </c>
      <c r="K130" s="19">
        <f>+Recupera_PN_ACUM[[#This Row],[09-06-2020]]-Recupera_PN_ACUM[[#This Row],[08-06-2020]]</f>
        <v>0</v>
      </c>
      <c r="L130" s="19">
        <f>+Recupera_PN_ACUM[[#This Row],[10-06-2020]]-Recupera_PN_ACUM[[#This Row],[09-06-2020]]</f>
        <v>0</v>
      </c>
      <c r="M130" s="19">
        <f>+Recupera_PN_ACUM[[#This Row],[11-06-2020]]-Recupera_PN_ACUM[[#This Row],[10-06-2020]]</f>
        <v>0</v>
      </c>
    </row>
    <row r="131" spans="1:13" x14ac:dyDescent="0.3">
      <c r="A131">
        <v>90203</v>
      </c>
      <c r="B131" s="2" t="s">
        <v>114</v>
      </c>
      <c r="C131" s="2" t="s">
        <v>435</v>
      </c>
      <c r="D131" s="2" t="s">
        <v>503</v>
      </c>
      <c r="E131" s="19"/>
      <c r="F131" s="19">
        <f>+Recupera_PN_ACUM[[#This Row],[04-06-2020]]-Recupera_PN_ACUM[[#This Row],[03-06-2020]]</f>
        <v>0</v>
      </c>
      <c r="G131" s="19">
        <f>+Recupera_PN_ACUM[[#This Row],[5/6/2020]]-Recupera_PN_ACUM[[#This Row],[04-06-2020]]</f>
        <v>0</v>
      </c>
      <c r="H131" s="19">
        <f>+Recupera_PN_ACUM[[#This Row],[6/6/2020]]-Recupera_PN_ACUM[[#This Row],[5/6/2020]]</f>
        <v>0</v>
      </c>
      <c r="I131" s="19">
        <f>+Recupera_PN_ACUM[[#This Row],[07-06-2020]]-Recupera_PN_ACUM[[#This Row],[6/6/2020]]</f>
        <v>0</v>
      </c>
      <c r="J131" s="19">
        <f>+Recupera_PN_ACUM[[#This Row],[08-06-2020]]-Recupera_PN_ACUM[[#This Row],[07-06-2020]]</f>
        <v>0</v>
      </c>
      <c r="K131" s="19">
        <f>+Recupera_PN_ACUM[[#This Row],[09-06-2020]]-Recupera_PN_ACUM[[#This Row],[08-06-2020]]</f>
        <v>3</v>
      </c>
      <c r="L131" s="19">
        <f>+Recupera_PN_ACUM[[#This Row],[10-06-2020]]-Recupera_PN_ACUM[[#This Row],[09-06-2020]]</f>
        <v>0</v>
      </c>
      <c r="M131" s="19">
        <f>+Recupera_PN_ACUM[[#This Row],[11-06-2020]]-Recupera_PN_ACUM[[#This Row],[10-06-2020]]</f>
        <v>0</v>
      </c>
    </row>
    <row r="132" spans="1:13" x14ac:dyDescent="0.3">
      <c r="A132">
        <v>60101</v>
      </c>
      <c r="B132" s="2" t="s">
        <v>158</v>
      </c>
      <c r="C132" s="2" t="s">
        <v>297</v>
      </c>
      <c r="D132" s="2" t="s">
        <v>321</v>
      </c>
      <c r="E132" s="19"/>
      <c r="F132" s="19">
        <f>+Recupera_PN_ACUM[[#This Row],[04-06-2020]]-Recupera_PN_ACUM[[#This Row],[03-06-2020]]</f>
        <v>0</v>
      </c>
      <c r="G132" s="19">
        <f>+Recupera_PN_ACUM[[#This Row],[5/6/2020]]-Recupera_PN_ACUM[[#This Row],[04-06-2020]]</f>
        <v>3</v>
      </c>
      <c r="H132" s="19">
        <f>+Recupera_PN_ACUM[[#This Row],[6/6/2020]]-Recupera_PN_ACUM[[#This Row],[5/6/2020]]</f>
        <v>0</v>
      </c>
      <c r="I132" s="19">
        <f>+Recupera_PN_ACUM[[#This Row],[07-06-2020]]-Recupera_PN_ACUM[[#This Row],[6/6/2020]]</f>
        <v>0</v>
      </c>
      <c r="J132" s="19">
        <f>+Recupera_PN_ACUM[[#This Row],[08-06-2020]]-Recupera_PN_ACUM[[#This Row],[07-06-2020]]</f>
        <v>0</v>
      </c>
      <c r="K132" s="19">
        <f>+Recupera_PN_ACUM[[#This Row],[09-06-2020]]-Recupera_PN_ACUM[[#This Row],[08-06-2020]]</f>
        <v>0</v>
      </c>
      <c r="L132" s="19">
        <f>+Recupera_PN_ACUM[[#This Row],[10-06-2020]]-Recupera_PN_ACUM[[#This Row],[09-06-2020]]</f>
        <v>0</v>
      </c>
      <c r="M132" s="19">
        <f>+Recupera_PN_ACUM[[#This Row],[11-06-2020]]-Recupera_PN_ACUM[[#This Row],[10-06-2020]]</f>
        <v>0</v>
      </c>
    </row>
    <row r="133" spans="1:13" x14ac:dyDescent="0.3">
      <c r="A133">
        <v>60203</v>
      </c>
      <c r="B133" s="2" t="s">
        <v>158</v>
      </c>
      <c r="C133" s="2" t="s">
        <v>350</v>
      </c>
      <c r="D133" s="2" t="s">
        <v>504</v>
      </c>
      <c r="E133" s="19"/>
      <c r="F133" s="19">
        <f>+Recupera_PN_ACUM[[#This Row],[04-06-2020]]-Recupera_PN_ACUM[[#This Row],[03-06-2020]]</f>
        <v>0</v>
      </c>
      <c r="G133" s="19">
        <f>+Recupera_PN_ACUM[[#This Row],[5/6/2020]]-Recupera_PN_ACUM[[#This Row],[04-06-2020]]</f>
        <v>0</v>
      </c>
      <c r="H133" s="19">
        <f>+Recupera_PN_ACUM[[#This Row],[6/6/2020]]-Recupera_PN_ACUM[[#This Row],[5/6/2020]]</f>
        <v>0</v>
      </c>
      <c r="I133" s="19">
        <f>+Recupera_PN_ACUM[[#This Row],[07-06-2020]]-Recupera_PN_ACUM[[#This Row],[6/6/2020]]</f>
        <v>0</v>
      </c>
      <c r="J133" s="19">
        <f>+Recupera_PN_ACUM[[#This Row],[08-06-2020]]-Recupera_PN_ACUM[[#This Row],[07-06-2020]]</f>
        <v>0</v>
      </c>
      <c r="K133" s="19">
        <f>+Recupera_PN_ACUM[[#This Row],[09-06-2020]]-Recupera_PN_ACUM[[#This Row],[08-06-2020]]</f>
        <v>0</v>
      </c>
      <c r="L133" s="19">
        <f>+Recupera_PN_ACUM[[#This Row],[10-06-2020]]-Recupera_PN_ACUM[[#This Row],[09-06-2020]]</f>
        <v>0</v>
      </c>
      <c r="M133" s="19">
        <f>+Recupera_PN_ACUM[[#This Row],[11-06-2020]]-Recupera_PN_ACUM[[#This Row],[10-06-2020]]</f>
        <v>0</v>
      </c>
    </row>
    <row r="134" spans="1:13" x14ac:dyDescent="0.3">
      <c r="A134">
        <v>70405</v>
      </c>
      <c r="B134" s="2" t="s">
        <v>268</v>
      </c>
      <c r="C134" s="2" t="s">
        <v>328</v>
      </c>
      <c r="D134" s="2" t="s">
        <v>505</v>
      </c>
      <c r="E134" s="19">
        <v>93</v>
      </c>
      <c r="F134" s="19">
        <f>+Recupera_PN_ACUM[[#This Row],[04-06-2020]]-Recupera_PN_ACUM[[#This Row],[03-06-2020]]</f>
        <v>0</v>
      </c>
      <c r="G134" s="19">
        <f>+Recupera_PN_ACUM[[#This Row],[5/6/2020]]-Recupera_PN_ACUM[[#This Row],[04-06-2020]]</f>
        <v>0</v>
      </c>
      <c r="H134" s="19">
        <f>+Recupera_PN_ACUM[[#This Row],[6/6/2020]]-Recupera_PN_ACUM[[#This Row],[5/6/2020]]</f>
        <v>0</v>
      </c>
      <c r="I134" s="19">
        <f>+Recupera_PN_ACUM[[#This Row],[07-06-2020]]-Recupera_PN_ACUM[[#This Row],[6/6/2020]]</f>
        <v>0</v>
      </c>
      <c r="J134" s="19">
        <f>+Recupera_PN_ACUM[[#This Row],[08-06-2020]]-Recupera_PN_ACUM[[#This Row],[07-06-2020]]</f>
        <v>0</v>
      </c>
      <c r="K134" s="19">
        <f>+Recupera_PN_ACUM[[#This Row],[09-06-2020]]-Recupera_PN_ACUM[[#This Row],[08-06-2020]]</f>
        <v>0</v>
      </c>
      <c r="L134" s="19">
        <f>+Recupera_PN_ACUM[[#This Row],[10-06-2020]]-Recupera_PN_ACUM[[#This Row],[09-06-2020]]</f>
        <v>0</v>
      </c>
      <c r="M134" s="19">
        <f>+Recupera_PN_ACUM[[#This Row],[11-06-2020]]-Recupera_PN_ACUM[[#This Row],[10-06-2020]]</f>
        <v>0</v>
      </c>
    </row>
    <row r="135" spans="1:13" x14ac:dyDescent="0.3">
      <c r="A135">
        <v>60702</v>
      </c>
      <c r="B135" s="2" t="s">
        <v>158</v>
      </c>
      <c r="C135" s="2" t="s">
        <v>353</v>
      </c>
      <c r="D135" s="2" t="s">
        <v>444</v>
      </c>
      <c r="E135" s="19"/>
      <c r="F135" s="19">
        <f>+Recupera_PN_ACUM[[#This Row],[04-06-2020]]-Recupera_PN_ACUM[[#This Row],[03-06-2020]]</f>
        <v>0</v>
      </c>
      <c r="G135" s="19">
        <f>+Recupera_PN_ACUM[[#This Row],[5/6/2020]]-Recupera_PN_ACUM[[#This Row],[04-06-2020]]</f>
        <v>0</v>
      </c>
      <c r="H135" s="19">
        <f>+Recupera_PN_ACUM[[#This Row],[6/6/2020]]-Recupera_PN_ACUM[[#This Row],[5/6/2020]]</f>
        <v>0</v>
      </c>
      <c r="I135" s="19">
        <f>+Recupera_PN_ACUM[[#This Row],[07-06-2020]]-Recupera_PN_ACUM[[#This Row],[6/6/2020]]</f>
        <v>0</v>
      </c>
      <c r="J135" s="19">
        <f>+Recupera_PN_ACUM[[#This Row],[08-06-2020]]-Recupera_PN_ACUM[[#This Row],[07-06-2020]]</f>
        <v>0</v>
      </c>
      <c r="K135" s="19">
        <f>+Recupera_PN_ACUM[[#This Row],[09-06-2020]]-Recupera_PN_ACUM[[#This Row],[08-06-2020]]</f>
        <v>0</v>
      </c>
      <c r="L135" s="19">
        <f>+Recupera_PN_ACUM[[#This Row],[10-06-2020]]-Recupera_PN_ACUM[[#This Row],[09-06-2020]]</f>
        <v>0</v>
      </c>
      <c r="M135" s="19">
        <f>+Recupera_PN_ACUM[[#This Row],[11-06-2020]]-Recupera_PN_ACUM[[#This Row],[10-06-2020]]</f>
        <v>0</v>
      </c>
    </row>
    <row r="136" spans="1:13" x14ac:dyDescent="0.3">
      <c r="A136">
        <v>130305</v>
      </c>
      <c r="B136" s="2" t="s">
        <v>102</v>
      </c>
      <c r="C136" s="2" t="s">
        <v>222</v>
      </c>
      <c r="D136" s="2" t="s">
        <v>506</v>
      </c>
      <c r="E136" s="19">
        <v>0</v>
      </c>
      <c r="F136" s="19">
        <f>+Recupera_PN_ACUM[[#This Row],[04-06-2020]]-Recupera_PN_ACUM[[#This Row],[03-06-2020]]</f>
        <v>0</v>
      </c>
      <c r="G136" s="19">
        <f>+Recupera_PN_ACUM[[#This Row],[5/6/2020]]-Recupera_PN_ACUM[[#This Row],[04-06-2020]]</f>
        <v>0</v>
      </c>
      <c r="H136" s="19">
        <f>+Recupera_PN_ACUM[[#This Row],[6/6/2020]]-Recupera_PN_ACUM[[#This Row],[5/6/2020]]</f>
        <v>0</v>
      </c>
      <c r="I136" s="19">
        <f>+Recupera_PN_ACUM[[#This Row],[07-06-2020]]-Recupera_PN_ACUM[[#This Row],[6/6/2020]]</f>
        <v>0</v>
      </c>
      <c r="J136" s="19">
        <f>+Recupera_PN_ACUM[[#This Row],[08-06-2020]]-Recupera_PN_ACUM[[#This Row],[07-06-2020]]</f>
        <v>0</v>
      </c>
      <c r="K136" s="19">
        <f>+Recupera_PN_ACUM[[#This Row],[09-06-2020]]-Recupera_PN_ACUM[[#This Row],[08-06-2020]]</f>
        <v>2</v>
      </c>
      <c r="L136" s="19">
        <f>+Recupera_PN_ACUM[[#This Row],[10-06-2020]]-Recupera_PN_ACUM[[#This Row],[09-06-2020]]</f>
        <v>0</v>
      </c>
      <c r="M136" s="19">
        <f>+Recupera_PN_ACUM[[#This Row],[11-06-2020]]-Recupera_PN_ACUM[[#This Row],[10-06-2020]]</f>
        <v>0</v>
      </c>
    </row>
    <row r="137" spans="1:13" x14ac:dyDescent="0.3">
      <c r="A137">
        <v>130306</v>
      </c>
      <c r="B137" s="2" t="s">
        <v>102</v>
      </c>
      <c r="C137" s="2" t="s">
        <v>222</v>
      </c>
      <c r="D137" s="2" t="s">
        <v>507</v>
      </c>
      <c r="E137" s="19">
        <v>0</v>
      </c>
      <c r="F137" s="19">
        <f>+Recupera_PN_ACUM[[#This Row],[04-06-2020]]-Recupera_PN_ACUM[[#This Row],[03-06-2020]]</f>
        <v>0</v>
      </c>
      <c r="G137" s="19">
        <f>+Recupera_PN_ACUM[[#This Row],[5/6/2020]]-Recupera_PN_ACUM[[#This Row],[04-06-2020]]</f>
        <v>0</v>
      </c>
      <c r="H137" s="19">
        <f>+Recupera_PN_ACUM[[#This Row],[6/6/2020]]-Recupera_PN_ACUM[[#This Row],[5/6/2020]]</f>
        <v>0</v>
      </c>
      <c r="I137" s="19">
        <f>+Recupera_PN_ACUM[[#This Row],[07-06-2020]]-Recupera_PN_ACUM[[#This Row],[6/6/2020]]</f>
        <v>0</v>
      </c>
      <c r="J137" s="19">
        <f>+Recupera_PN_ACUM[[#This Row],[08-06-2020]]-Recupera_PN_ACUM[[#This Row],[07-06-2020]]</f>
        <v>0</v>
      </c>
      <c r="K137" s="19">
        <f>+Recupera_PN_ACUM[[#This Row],[09-06-2020]]-Recupera_PN_ACUM[[#This Row],[08-06-2020]]</f>
        <v>0</v>
      </c>
      <c r="L137" s="19">
        <f>+Recupera_PN_ACUM[[#This Row],[10-06-2020]]-Recupera_PN_ACUM[[#This Row],[09-06-2020]]</f>
        <v>0</v>
      </c>
      <c r="M137" s="19">
        <f>+Recupera_PN_ACUM[[#This Row],[11-06-2020]]-Recupera_PN_ACUM[[#This Row],[10-06-2020]]</f>
        <v>0</v>
      </c>
    </row>
    <row r="138" spans="1:13" x14ac:dyDescent="0.3">
      <c r="A138">
        <v>30105</v>
      </c>
      <c r="B138" s="2" t="s">
        <v>144</v>
      </c>
      <c r="C138" s="2" t="s">
        <v>144</v>
      </c>
      <c r="D138" s="2" t="s">
        <v>508</v>
      </c>
      <c r="E138" s="19">
        <v>199</v>
      </c>
      <c r="F138" s="19">
        <f>+Recupera_PN_ACUM[[#This Row],[04-06-2020]]-Recupera_PN_ACUM[[#This Row],[03-06-2020]]</f>
        <v>0</v>
      </c>
      <c r="G138" s="19">
        <f>+Recupera_PN_ACUM[[#This Row],[5/6/2020]]-Recupera_PN_ACUM[[#This Row],[04-06-2020]]</f>
        <v>0</v>
      </c>
      <c r="H138" s="19">
        <f>+Recupera_PN_ACUM[[#This Row],[6/6/2020]]-Recupera_PN_ACUM[[#This Row],[5/6/2020]]</f>
        <v>0</v>
      </c>
      <c r="I138" s="19">
        <f>+Recupera_PN_ACUM[[#This Row],[07-06-2020]]-Recupera_PN_ACUM[[#This Row],[6/6/2020]]</f>
        <v>0</v>
      </c>
      <c r="J138" s="19">
        <f>+Recupera_PN_ACUM[[#This Row],[08-06-2020]]-Recupera_PN_ACUM[[#This Row],[07-06-2020]]</f>
        <v>0</v>
      </c>
      <c r="K138" s="19">
        <f>+Recupera_PN_ACUM[[#This Row],[09-06-2020]]-Recupera_PN_ACUM[[#This Row],[08-06-2020]]</f>
        <v>0</v>
      </c>
      <c r="L138" s="19">
        <f>+Recupera_PN_ACUM[[#This Row],[10-06-2020]]-Recupera_PN_ACUM[[#This Row],[09-06-2020]]</f>
        <v>0</v>
      </c>
      <c r="M138" s="19">
        <f>+Recupera_PN_ACUM[[#This Row],[11-06-2020]]-Recupera_PN_ACUM[[#This Row],[10-06-2020]]</f>
        <v>0</v>
      </c>
    </row>
    <row r="139" spans="1:13" ht="24" x14ac:dyDescent="0.3">
      <c r="A139">
        <v>110101</v>
      </c>
      <c r="B139" s="2" t="s">
        <v>188</v>
      </c>
      <c r="C139" s="2" t="s">
        <v>189</v>
      </c>
      <c r="D139" s="2" t="s">
        <v>207</v>
      </c>
      <c r="E139" s="19"/>
      <c r="F139" s="19">
        <f>+Recupera_PN_ACUM[[#This Row],[04-06-2020]]-Recupera_PN_ACUM[[#This Row],[03-06-2020]]</f>
        <v>0</v>
      </c>
      <c r="G139" s="19">
        <f>+Recupera_PN_ACUM[[#This Row],[5/6/2020]]-Recupera_PN_ACUM[[#This Row],[04-06-2020]]</f>
        <v>0</v>
      </c>
      <c r="H139" s="19">
        <f>+Recupera_PN_ACUM[[#This Row],[6/6/2020]]-Recupera_PN_ACUM[[#This Row],[5/6/2020]]</f>
        <v>0</v>
      </c>
      <c r="I139" s="19">
        <f>+Recupera_PN_ACUM[[#This Row],[07-06-2020]]-Recupera_PN_ACUM[[#This Row],[6/6/2020]]</f>
        <v>0</v>
      </c>
      <c r="J139" s="19">
        <f>+Recupera_PN_ACUM[[#This Row],[08-06-2020]]-Recupera_PN_ACUM[[#This Row],[07-06-2020]]</f>
        <v>0</v>
      </c>
      <c r="K139" s="19">
        <f>+Recupera_PN_ACUM[[#This Row],[09-06-2020]]-Recupera_PN_ACUM[[#This Row],[08-06-2020]]</f>
        <v>0</v>
      </c>
      <c r="L139" s="19">
        <f>+Recupera_PN_ACUM[[#This Row],[10-06-2020]]-Recupera_PN_ACUM[[#This Row],[09-06-2020]]</f>
        <v>0</v>
      </c>
      <c r="M139" s="19">
        <f>+Recupera_PN_ACUM[[#This Row],[11-06-2020]]-Recupera_PN_ACUM[[#This Row],[10-06-2020]]</f>
        <v>0</v>
      </c>
    </row>
    <row r="140" spans="1:13" x14ac:dyDescent="0.3">
      <c r="A140">
        <v>40603</v>
      </c>
      <c r="B140" s="2" t="s">
        <v>154</v>
      </c>
      <c r="C140" s="2" t="s">
        <v>171</v>
      </c>
      <c r="D140" s="2" t="s">
        <v>388</v>
      </c>
      <c r="E140" s="19"/>
      <c r="F140" s="19">
        <f>+Recupera_PN_ACUM[[#This Row],[04-06-2020]]-Recupera_PN_ACUM[[#This Row],[03-06-2020]]</f>
        <v>0</v>
      </c>
      <c r="G140" s="19">
        <f>+Recupera_PN_ACUM[[#This Row],[5/6/2020]]-Recupera_PN_ACUM[[#This Row],[04-06-2020]]</f>
        <v>0</v>
      </c>
      <c r="H140" s="19">
        <f>+Recupera_PN_ACUM[[#This Row],[6/6/2020]]-Recupera_PN_ACUM[[#This Row],[5/6/2020]]</f>
        <v>0</v>
      </c>
      <c r="I140" s="19">
        <f>+Recupera_PN_ACUM[[#This Row],[07-06-2020]]-Recupera_PN_ACUM[[#This Row],[6/6/2020]]</f>
        <v>0</v>
      </c>
      <c r="J140" s="19">
        <f>+Recupera_PN_ACUM[[#This Row],[08-06-2020]]-Recupera_PN_ACUM[[#This Row],[07-06-2020]]</f>
        <v>0</v>
      </c>
      <c r="K140" s="19">
        <f>+Recupera_PN_ACUM[[#This Row],[09-06-2020]]-Recupera_PN_ACUM[[#This Row],[08-06-2020]]</f>
        <v>0</v>
      </c>
      <c r="L140" s="19">
        <f>+Recupera_PN_ACUM[[#This Row],[10-06-2020]]-Recupera_PN_ACUM[[#This Row],[09-06-2020]]</f>
        <v>0</v>
      </c>
      <c r="M140" s="19">
        <f>+Recupera_PN_ACUM[[#This Row],[11-06-2020]]-Recupera_PN_ACUM[[#This Row],[10-06-2020]]</f>
        <v>0</v>
      </c>
    </row>
    <row r="141" spans="1:13" x14ac:dyDescent="0.3">
      <c r="A141">
        <v>10208</v>
      </c>
      <c r="B141" s="2" t="s">
        <v>163</v>
      </c>
      <c r="C141" s="2" t="s">
        <v>164</v>
      </c>
      <c r="D141" s="2" t="s">
        <v>509</v>
      </c>
      <c r="E141" s="19">
        <v>35</v>
      </c>
      <c r="F141" s="19">
        <f>+Recupera_PN_ACUM[[#This Row],[04-06-2020]]-Recupera_PN_ACUM[[#This Row],[03-06-2020]]</f>
        <v>0</v>
      </c>
      <c r="G141" s="19">
        <f>+Recupera_PN_ACUM[[#This Row],[5/6/2020]]-Recupera_PN_ACUM[[#This Row],[04-06-2020]]</f>
        <v>0</v>
      </c>
      <c r="H141" s="19">
        <f>+Recupera_PN_ACUM[[#This Row],[6/6/2020]]-Recupera_PN_ACUM[[#This Row],[5/6/2020]]</f>
        <v>0</v>
      </c>
      <c r="I141" s="19">
        <f>+Recupera_PN_ACUM[[#This Row],[07-06-2020]]-Recupera_PN_ACUM[[#This Row],[6/6/2020]]</f>
        <v>0</v>
      </c>
      <c r="J141" s="19">
        <f>+Recupera_PN_ACUM[[#This Row],[08-06-2020]]-Recupera_PN_ACUM[[#This Row],[07-06-2020]]</f>
        <v>0</v>
      </c>
      <c r="K141" s="19">
        <f>+Recupera_PN_ACUM[[#This Row],[09-06-2020]]-Recupera_PN_ACUM[[#This Row],[08-06-2020]]</f>
        <v>0</v>
      </c>
      <c r="L141" s="19">
        <f>+Recupera_PN_ACUM[[#This Row],[10-06-2020]]-Recupera_PN_ACUM[[#This Row],[09-06-2020]]</f>
        <v>0</v>
      </c>
      <c r="M141" s="19">
        <f>+Recupera_PN_ACUM[[#This Row],[11-06-2020]]-Recupera_PN_ACUM[[#This Row],[10-06-2020]]</f>
        <v>1</v>
      </c>
    </row>
    <row r="142" spans="1:13" x14ac:dyDescent="0.3">
      <c r="A142">
        <v>20603</v>
      </c>
      <c r="B142" s="2" t="s">
        <v>212</v>
      </c>
      <c r="C142" s="2" t="s">
        <v>213</v>
      </c>
      <c r="D142" s="2" t="s">
        <v>212</v>
      </c>
      <c r="E142" s="19"/>
      <c r="F142" s="19">
        <f>+Recupera_PN_ACUM[[#This Row],[04-06-2020]]-Recupera_PN_ACUM[[#This Row],[03-06-2020]]</f>
        <v>0</v>
      </c>
      <c r="G142" s="19">
        <f>+Recupera_PN_ACUM[[#This Row],[5/6/2020]]-Recupera_PN_ACUM[[#This Row],[04-06-2020]]</f>
        <v>0</v>
      </c>
      <c r="H142" s="19">
        <f>+Recupera_PN_ACUM[[#This Row],[6/6/2020]]-Recupera_PN_ACUM[[#This Row],[5/6/2020]]</f>
        <v>0</v>
      </c>
      <c r="I142" s="19">
        <f>+Recupera_PN_ACUM[[#This Row],[07-06-2020]]-Recupera_PN_ACUM[[#This Row],[6/6/2020]]</f>
        <v>0</v>
      </c>
      <c r="J142" s="19">
        <f>+Recupera_PN_ACUM[[#This Row],[08-06-2020]]-Recupera_PN_ACUM[[#This Row],[07-06-2020]]</f>
        <v>0</v>
      </c>
      <c r="K142" s="19">
        <f>+Recupera_PN_ACUM[[#This Row],[09-06-2020]]-Recupera_PN_ACUM[[#This Row],[08-06-2020]]</f>
        <v>0</v>
      </c>
      <c r="L142" s="19">
        <f>+Recupera_PN_ACUM[[#This Row],[10-06-2020]]-Recupera_PN_ACUM[[#This Row],[09-06-2020]]</f>
        <v>0</v>
      </c>
      <c r="M142" s="19">
        <f>+Recupera_PN_ACUM[[#This Row],[11-06-2020]]-Recupera_PN_ACUM[[#This Row],[10-06-2020]]</f>
        <v>0</v>
      </c>
    </row>
    <row r="143" spans="1:13" x14ac:dyDescent="0.3">
      <c r="A143">
        <v>30302</v>
      </c>
      <c r="B143" s="2" t="s">
        <v>144</v>
      </c>
      <c r="C143" s="2" t="s">
        <v>424</v>
      </c>
      <c r="D143" s="2" t="s">
        <v>510</v>
      </c>
      <c r="E143" s="19">
        <v>2</v>
      </c>
      <c r="F143" s="19">
        <f>+Recupera_PN_ACUM[[#This Row],[04-06-2020]]-Recupera_PN_ACUM[[#This Row],[03-06-2020]]</f>
        <v>0</v>
      </c>
      <c r="G143" s="19">
        <f>+Recupera_PN_ACUM[[#This Row],[5/6/2020]]-Recupera_PN_ACUM[[#This Row],[04-06-2020]]</f>
        <v>0</v>
      </c>
      <c r="H143" s="19">
        <f>+Recupera_PN_ACUM[[#This Row],[6/6/2020]]-Recupera_PN_ACUM[[#This Row],[5/6/2020]]</f>
        <v>0</v>
      </c>
      <c r="I143" s="19">
        <f>+Recupera_PN_ACUM[[#This Row],[07-06-2020]]-Recupera_PN_ACUM[[#This Row],[6/6/2020]]</f>
        <v>0</v>
      </c>
      <c r="J143" s="19">
        <f>+Recupera_PN_ACUM[[#This Row],[08-06-2020]]-Recupera_PN_ACUM[[#This Row],[07-06-2020]]</f>
        <v>0</v>
      </c>
      <c r="K143" s="19">
        <f>+Recupera_PN_ACUM[[#This Row],[09-06-2020]]-Recupera_PN_ACUM[[#This Row],[08-06-2020]]</f>
        <v>1</v>
      </c>
      <c r="L143" s="19">
        <f>+Recupera_PN_ACUM[[#This Row],[10-06-2020]]-Recupera_PN_ACUM[[#This Row],[09-06-2020]]</f>
        <v>0</v>
      </c>
      <c r="M143" s="19">
        <f>+Recupera_PN_ACUM[[#This Row],[11-06-2020]]-Recupera_PN_ACUM[[#This Row],[10-06-2020]]</f>
        <v>0</v>
      </c>
    </row>
    <row r="144" spans="1:13" x14ac:dyDescent="0.3">
      <c r="A144">
        <v>80507</v>
      </c>
      <c r="B144" s="2" t="s">
        <v>99</v>
      </c>
      <c r="C144" s="2" t="s">
        <v>134</v>
      </c>
      <c r="D144" s="2" t="s">
        <v>201</v>
      </c>
      <c r="E144" s="19"/>
      <c r="F144" s="19">
        <f>+Recupera_PN_ACUM[[#This Row],[04-06-2020]]-Recupera_PN_ACUM[[#This Row],[03-06-2020]]</f>
        <v>0</v>
      </c>
      <c r="G144" s="19">
        <f>+Recupera_PN_ACUM[[#This Row],[5/6/2020]]-Recupera_PN_ACUM[[#This Row],[04-06-2020]]</f>
        <v>0</v>
      </c>
      <c r="H144" s="19">
        <f>+Recupera_PN_ACUM[[#This Row],[6/6/2020]]-Recupera_PN_ACUM[[#This Row],[5/6/2020]]</f>
        <v>0</v>
      </c>
      <c r="I144" s="19">
        <f>+Recupera_PN_ACUM[[#This Row],[07-06-2020]]-Recupera_PN_ACUM[[#This Row],[6/6/2020]]</f>
        <v>0</v>
      </c>
      <c r="J144" s="19">
        <f>+Recupera_PN_ACUM[[#This Row],[08-06-2020]]-Recupera_PN_ACUM[[#This Row],[07-06-2020]]</f>
        <v>0</v>
      </c>
      <c r="K144" s="19">
        <f>+Recupera_PN_ACUM[[#This Row],[09-06-2020]]-Recupera_PN_ACUM[[#This Row],[08-06-2020]]</f>
        <v>0</v>
      </c>
      <c r="L144" s="19">
        <f>+Recupera_PN_ACUM[[#This Row],[10-06-2020]]-Recupera_PN_ACUM[[#This Row],[09-06-2020]]</f>
        <v>0</v>
      </c>
      <c r="M144" s="19">
        <f>+Recupera_PN_ACUM[[#This Row],[11-06-2020]]-Recupera_PN_ACUM[[#This Row],[10-06-2020]]</f>
        <v>0</v>
      </c>
    </row>
    <row r="145" spans="1:13" x14ac:dyDescent="0.3">
      <c r="A145">
        <v>50209</v>
      </c>
      <c r="B145" s="2" t="s">
        <v>151</v>
      </c>
      <c r="C145" s="2" t="s">
        <v>152</v>
      </c>
      <c r="D145" s="2" t="s">
        <v>211</v>
      </c>
      <c r="E145" s="19"/>
      <c r="F145" s="19">
        <f>+Recupera_PN_ACUM[[#This Row],[04-06-2020]]-Recupera_PN_ACUM[[#This Row],[03-06-2020]]</f>
        <v>0</v>
      </c>
      <c r="G145" s="19">
        <f>+Recupera_PN_ACUM[[#This Row],[5/6/2020]]-Recupera_PN_ACUM[[#This Row],[04-06-2020]]</f>
        <v>0</v>
      </c>
      <c r="H145" s="19">
        <f>+Recupera_PN_ACUM[[#This Row],[6/6/2020]]-Recupera_PN_ACUM[[#This Row],[5/6/2020]]</f>
        <v>0</v>
      </c>
      <c r="I145" s="19">
        <f>+Recupera_PN_ACUM[[#This Row],[07-06-2020]]-Recupera_PN_ACUM[[#This Row],[6/6/2020]]</f>
        <v>0</v>
      </c>
      <c r="J145" s="19">
        <f>+Recupera_PN_ACUM[[#This Row],[08-06-2020]]-Recupera_PN_ACUM[[#This Row],[07-06-2020]]</f>
        <v>0</v>
      </c>
      <c r="K145" s="19">
        <f>+Recupera_PN_ACUM[[#This Row],[09-06-2020]]-Recupera_PN_ACUM[[#This Row],[08-06-2020]]</f>
        <v>0</v>
      </c>
      <c r="L145" s="19">
        <f>+Recupera_PN_ACUM[[#This Row],[10-06-2020]]-Recupera_PN_ACUM[[#This Row],[09-06-2020]]</f>
        <v>0</v>
      </c>
      <c r="M145" s="19">
        <f>+Recupera_PN_ACUM[[#This Row],[11-06-2020]]-Recupera_PN_ACUM[[#This Row],[10-06-2020]]</f>
        <v>0</v>
      </c>
    </row>
    <row r="146" spans="1:13" x14ac:dyDescent="0.3">
      <c r="A146">
        <v>40303</v>
      </c>
      <c r="B146" s="2" t="s">
        <v>154</v>
      </c>
      <c r="C146" s="2" t="s">
        <v>253</v>
      </c>
      <c r="D146" s="2" t="s">
        <v>511</v>
      </c>
      <c r="E146" s="19"/>
      <c r="F146" s="19">
        <f>+Recupera_PN_ACUM[[#This Row],[04-06-2020]]-Recupera_PN_ACUM[[#This Row],[03-06-2020]]</f>
        <v>0</v>
      </c>
      <c r="G146" s="19">
        <f>+Recupera_PN_ACUM[[#This Row],[5/6/2020]]-Recupera_PN_ACUM[[#This Row],[04-06-2020]]</f>
        <v>0</v>
      </c>
      <c r="H146" s="19">
        <f>+Recupera_PN_ACUM[[#This Row],[6/6/2020]]-Recupera_PN_ACUM[[#This Row],[5/6/2020]]</f>
        <v>0</v>
      </c>
      <c r="I146" s="19">
        <f>+Recupera_PN_ACUM[[#This Row],[07-06-2020]]-Recupera_PN_ACUM[[#This Row],[6/6/2020]]</f>
        <v>0</v>
      </c>
      <c r="J146" s="19">
        <f>+Recupera_PN_ACUM[[#This Row],[08-06-2020]]-Recupera_PN_ACUM[[#This Row],[07-06-2020]]</f>
        <v>0</v>
      </c>
      <c r="K146" s="19">
        <f>+Recupera_PN_ACUM[[#This Row],[09-06-2020]]-Recupera_PN_ACUM[[#This Row],[08-06-2020]]</f>
        <v>0</v>
      </c>
      <c r="L146" s="19">
        <f>+Recupera_PN_ACUM[[#This Row],[10-06-2020]]-Recupera_PN_ACUM[[#This Row],[09-06-2020]]</f>
        <v>0</v>
      </c>
      <c r="M146" s="19">
        <f>+Recupera_PN_ACUM[[#This Row],[11-06-2020]]-Recupera_PN_ACUM[[#This Row],[10-06-2020]]</f>
        <v>0</v>
      </c>
    </row>
    <row r="147" spans="1:13" x14ac:dyDescent="0.3">
      <c r="A147">
        <v>70404</v>
      </c>
      <c r="B147" s="2" t="s">
        <v>268</v>
      </c>
      <c r="C147" s="2" t="s">
        <v>328</v>
      </c>
      <c r="D147" s="2" t="s">
        <v>389</v>
      </c>
      <c r="E147" s="19"/>
      <c r="F147" s="19">
        <f>+Recupera_PN_ACUM[[#This Row],[04-06-2020]]-Recupera_PN_ACUM[[#This Row],[03-06-2020]]</f>
        <v>0</v>
      </c>
      <c r="G147" s="19">
        <f>+Recupera_PN_ACUM[[#This Row],[5/6/2020]]-Recupera_PN_ACUM[[#This Row],[04-06-2020]]</f>
        <v>0</v>
      </c>
      <c r="H147" s="19">
        <f>+Recupera_PN_ACUM[[#This Row],[6/6/2020]]-Recupera_PN_ACUM[[#This Row],[5/6/2020]]</f>
        <v>0</v>
      </c>
      <c r="I147" s="19">
        <f>+Recupera_PN_ACUM[[#This Row],[07-06-2020]]-Recupera_PN_ACUM[[#This Row],[6/6/2020]]</f>
        <v>0</v>
      </c>
      <c r="J147" s="19">
        <f>+Recupera_PN_ACUM[[#This Row],[08-06-2020]]-Recupera_PN_ACUM[[#This Row],[07-06-2020]]</f>
        <v>0</v>
      </c>
      <c r="K147" s="19">
        <f>+Recupera_PN_ACUM[[#This Row],[09-06-2020]]-Recupera_PN_ACUM[[#This Row],[08-06-2020]]</f>
        <v>1</v>
      </c>
      <c r="L147" s="19">
        <f>+Recupera_PN_ACUM[[#This Row],[10-06-2020]]-Recupera_PN_ACUM[[#This Row],[09-06-2020]]</f>
        <v>0</v>
      </c>
      <c r="M147" s="19">
        <f>+Recupera_PN_ACUM[[#This Row],[11-06-2020]]-Recupera_PN_ACUM[[#This Row],[10-06-2020]]</f>
        <v>0</v>
      </c>
    </row>
    <row r="148" spans="1:13" x14ac:dyDescent="0.3">
      <c r="A148">
        <v>90503</v>
      </c>
      <c r="B148" s="2" t="s">
        <v>114</v>
      </c>
      <c r="C148" s="2" t="s">
        <v>308</v>
      </c>
      <c r="D148" s="2" t="s">
        <v>389</v>
      </c>
      <c r="E148" s="19"/>
      <c r="F148" s="19">
        <f>+Recupera_PN_ACUM[[#This Row],[04-06-2020]]-Recupera_PN_ACUM[[#This Row],[03-06-2020]]</f>
        <v>0</v>
      </c>
      <c r="G148" s="19">
        <f>+Recupera_PN_ACUM[[#This Row],[5/6/2020]]-Recupera_PN_ACUM[[#This Row],[04-06-2020]]</f>
        <v>0</v>
      </c>
      <c r="H148" s="19">
        <f>+Recupera_PN_ACUM[[#This Row],[6/6/2020]]-Recupera_PN_ACUM[[#This Row],[5/6/2020]]</f>
        <v>0</v>
      </c>
      <c r="I148" s="19">
        <f>+Recupera_PN_ACUM[[#This Row],[07-06-2020]]-Recupera_PN_ACUM[[#This Row],[6/6/2020]]</f>
        <v>0</v>
      </c>
      <c r="J148" s="19">
        <f>+Recupera_PN_ACUM[[#This Row],[08-06-2020]]-Recupera_PN_ACUM[[#This Row],[07-06-2020]]</f>
        <v>0</v>
      </c>
      <c r="K148" s="19">
        <f>+Recupera_PN_ACUM[[#This Row],[09-06-2020]]-Recupera_PN_ACUM[[#This Row],[08-06-2020]]</f>
        <v>0</v>
      </c>
      <c r="L148" s="19">
        <f>+Recupera_PN_ACUM[[#This Row],[10-06-2020]]-Recupera_PN_ACUM[[#This Row],[09-06-2020]]</f>
        <v>0</v>
      </c>
      <c r="M148" s="19">
        <f>+Recupera_PN_ACUM[[#This Row],[11-06-2020]]-Recupera_PN_ACUM[[#This Row],[10-06-2020]]</f>
        <v>0</v>
      </c>
    </row>
    <row r="149" spans="1:13" x14ac:dyDescent="0.3">
      <c r="A149">
        <v>90802</v>
      </c>
      <c r="B149" s="2" t="s">
        <v>114</v>
      </c>
      <c r="C149" s="2" t="s">
        <v>118</v>
      </c>
      <c r="D149" s="2" t="s">
        <v>512</v>
      </c>
      <c r="E149" s="19"/>
      <c r="F149" s="19">
        <f>+Recupera_PN_ACUM[[#This Row],[04-06-2020]]-Recupera_PN_ACUM[[#This Row],[03-06-2020]]</f>
        <v>0</v>
      </c>
      <c r="G149" s="19">
        <f>+Recupera_PN_ACUM[[#This Row],[5/6/2020]]-Recupera_PN_ACUM[[#This Row],[04-06-2020]]</f>
        <v>0</v>
      </c>
      <c r="H149" s="19">
        <f>+Recupera_PN_ACUM[[#This Row],[6/6/2020]]-Recupera_PN_ACUM[[#This Row],[5/6/2020]]</f>
        <v>0</v>
      </c>
      <c r="I149" s="19">
        <f>+Recupera_PN_ACUM[[#This Row],[07-06-2020]]-Recupera_PN_ACUM[[#This Row],[6/6/2020]]</f>
        <v>0</v>
      </c>
      <c r="J149" s="19">
        <f>+Recupera_PN_ACUM[[#This Row],[08-06-2020]]-Recupera_PN_ACUM[[#This Row],[07-06-2020]]</f>
        <v>0</v>
      </c>
      <c r="K149" s="19">
        <f>+Recupera_PN_ACUM[[#This Row],[09-06-2020]]-Recupera_PN_ACUM[[#This Row],[08-06-2020]]</f>
        <v>0</v>
      </c>
      <c r="L149" s="19">
        <f>+Recupera_PN_ACUM[[#This Row],[10-06-2020]]-Recupera_PN_ACUM[[#This Row],[09-06-2020]]</f>
        <v>0</v>
      </c>
      <c r="M149" s="19">
        <f>+Recupera_PN_ACUM[[#This Row],[11-06-2020]]-Recupera_PN_ACUM[[#This Row],[10-06-2020]]</f>
        <v>0</v>
      </c>
    </row>
    <row r="150" spans="1:13" x14ac:dyDescent="0.3">
      <c r="A150">
        <v>90607</v>
      </c>
      <c r="B150" s="2" t="s">
        <v>114</v>
      </c>
      <c r="C150" s="2" t="s">
        <v>302</v>
      </c>
      <c r="D150" s="2" t="s">
        <v>303</v>
      </c>
      <c r="E150" s="19">
        <v>0</v>
      </c>
      <c r="F150" s="19">
        <f>+Recupera_PN_ACUM[[#This Row],[04-06-2020]]-Recupera_PN_ACUM[[#This Row],[03-06-2020]]</f>
        <v>0</v>
      </c>
      <c r="G150" s="19">
        <f>+Recupera_PN_ACUM[[#This Row],[5/6/2020]]-Recupera_PN_ACUM[[#This Row],[04-06-2020]]</f>
        <v>0</v>
      </c>
      <c r="H150" s="19">
        <f>+Recupera_PN_ACUM[[#This Row],[6/6/2020]]-Recupera_PN_ACUM[[#This Row],[5/6/2020]]</f>
        <v>0</v>
      </c>
      <c r="I150" s="19">
        <f>+Recupera_PN_ACUM[[#This Row],[07-06-2020]]-Recupera_PN_ACUM[[#This Row],[6/6/2020]]</f>
        <v>0</v>
      </c>
      <c r="J150" s="19">
        <f>+Recupera_PN_ACUM[[#This Row],[08-06-2020]]-Recupera_PN_ACUM[[#This Row],[07-06-2020]]</f>
        <v>0</v>
      </c>
      <c r="K150" s="19">
        <f>+Recupera_PN_ACUM[[#This Row],[09-06-2020]]-Recupera_PN_ACUM[[#This Row],[08-06-2020]]</f>
        <v>0</v>
      </c>
      <c r="L150" s="19">
        <f>+Recupera_PN_ACUM[[#This Row],[10-06-2020]]-Recupera_PN_ACUM[[#This Row],[09-06-2020]]</f>
        <v>0</v>
      </c>
      <c r="M150" s="19">
        <f>+Recupera_PN_ACUM[[#This Row],[11-06-2020]]-Recupera_PN_ACUM[[#This Row],[10-06-2020]]</f>
        <v>0</v>
      </c>
    </row>
    <row r="151" spans="1:13" x14ac:dyDescent="0.3">
      <c r="A151">
        <v>30107</v>
      </c>
      <c r="B151" s="2" t="s">
        <v>144</v>
      </c>
      <c r="C151" s="2" t="s">
        <v>144</v>
      </c>
      <c r="D151" s="2" t="s">
        <v>148</v>
      </c>
      <c r="E151" s="19"/>
      <c r="F151" s="19">
        <f>+Recupera_PN_ACUM[[#This Row],[04-06-2020]]-Recupera_PN_ACUM[[#This Row],[03-06-2020]]</f>
        <v>0</v>
      </c>
      <c r="G151" s="19">
        <f>+Recupera_PN_ACUM[[#This Row],[5/6/2020]]-Recupera_PN_ACUM[[#This Row],[04-06-2020]]</f>
        <v>0</v>
      </c>
      <c r="H151" s="19">
        <f>+Recupera_PN_ACUM[[#This Row],[6/6/2020]]-Recupera_PN_ACUM[[#This Row],[5/6/2020]]</f>
        <v>0</v>
      </c>
      <c r="I151" s="19">
        <f>+Recupera_PN_ACUM[[#This Row],[07-06-2020]]-Recupera_PN_ACUM[[#This Row],[6/6/2020]]</f>
        <v>0</v>
      </c>
      <c r="J151" s="19">
        <f>+Recupera_PN_ACUM[[#This Row],[08-06-2020]]-Recupera_PN_ACUM[[#This Row],[07-06-2020]]</f>
        <v>0</v>
      </c>
      <c r="K151" s="19">
        <f>+Recupera_PN_ACUM[[#This Row],[09-06-2020]]-Recupera_PN_ACUM[[#This Row],[08-06-2020]]</f>
        <v>0</v>
      </c>
      <c r="L151" s="19">
        <f>+Recupera_PN_ACUM[[#This Row],[10-06-2020]]-Recupera_PN_ACUM[[#This Row],[09-06-2020]]</f>
        <v>0</v>
      </c>
      <c r="M151" s="19">
        <f>+Recupera_PN_ACUM[[#This Row],[11-06-2020]]-Recupera_PN_ACUM[[#This Row],[10-06-2020]]</f>
        <v>0</v>
      </c>
    </row>
    <row r="152" spans="1:13" x14ac:dyDescent="0.3">
      <c r="A152">
        <v>30115</v>
      </c>
      <c r="B152" s="2" t="s">
        <v>144</v>
      </c>
      <c r="C152" s="2" t="s">
        <v>144</v>
      </c>
      <c r="D152" s="2" t="s">
        <v>513</v>
      </c>
      <c r="E152" s="19"/>
      <c r="F152" s="19">
        <f>+Recupera_PN_ACUM[[#This Row],[04-06-2020]]-Recupera_PN_ACUM[[#This Row],[03-06-2020]]</f>
        <v>0</v>
      </c>
      <c r="G152" s="19">
        <f>+Recupera_PN_ACUM[[#This Row],[5/6/2020]]-Recupera_PN_ACUM[[#This Row],[04-06-2020]]</f>
        <v>0</v>
      </c>
      <c r="H152" s="19">
        <f>+Recupera_PN_ACUM[[#This Row],[6/6/2020]]-Recupera_PN_ACUM[[#This Row],[5/6/2020]]</f>
        <v>0</v>
      </c>
      <c r="I152" s="19">
        <f>+Recupera_PN_ACUM[[#This Row],[07-06-2020]]-Recupera_PN_ACUM[[#This Row],[6/6/2020]]</f>
        <v>0</v>
      </c>
      <c r="J152" s="19">
        <f>+Recupera_PN_ACUM[[#This Row],[08-06-2020]]-Recupera_PN_ACUM[[#This Row],[07-06-2020]]</f>
        <v>0</v>
      </c>
      <c r="K152" s="19">
        <f>+Recupera_PN_ACUM[[#This Row],[09-06-2020]]-Recupera_PN_ACUM[[#This Row],[08-06-2020]]</f>
        <v>0</v>
      </c>
      <c r="L152" s="19">
        <f>+Recupera_PN_ACUM[[#This Row],[10-06-2020]]-Recupera_PN_ACUM[[#This Row],[09-06-2020]]</f>
        <v>0</v>
      </c>
      <c r="M152" s="19">
        <f>+Recupera_PN_ACUM[[#This Row],[11-06-2020]]-Recupera_PN_ACUM[[#This Row],[10-06-2020]]</f>
        <v>0</v>
      </c>
    </row>
    <row r="153" spans="1:13" x14ac:dyDescent="0.3">
      <c r="A153">
        <v>30502</v>
      </c>
      <c r="B153" s="2" t="s">
        <v>144</v>
      </c>
      <c r="C153" s="2" t="s">
        <v>410</v>
      </c>
      <c r="D153" s="2" t="s">
        <v>514</v>
      </c>
      <c r="E153" s="19"/>
      <c r="F153" s="19">
        <f>+Recupera_PN_ACUM[[#This Row],[04-06-2020]]-Recupera_PN_ACUM[[#This Row],[03-06-2020]]</f>
        <v>0</v>
      </c>
      <c r="G153" s="19">
        <f>+Recupera_PN_ACUM[[#This Row],[5/6/2020]]-Recupera_PN_ACUM[[#This Row],[04-06-2020]]</f>
        <v>0</v>
      </c>
      <c r="H153" s="19">
        <f>+Recupera_PN_ACUM[[#This Row],[6/6/2020]]-Recupera_PN_ACUM[[#This Row],[5/6/2020]]</f>
        <v>0</v>
      </c>
      <c r="I153" s="19">
        <f>+Recupera_PN_ACUM[[#This Row],[07-06-2020]]-Recupera_PN_ACUM[[#This Row],[6/6/2020]]</f>
        <v>0</v>
      </c>
      <c r="J153" s="19">
        <f>+Recupera_PN_ACUM[[#This Row],[08-06-2020]]-Recupera_PN_ACUM[[#This Row],[07-06-2020]]</f>
        <v>0</v>
      </c>
      <c r="K153" s="19">
        <f>+Recupera_PN_ACUM[[#This Row],[09-06-2020]]-Recupera_PN_ACUM[[#This Row],[08-06-2020]]</f>
        <v>0</v>
      </c>
      <c r="L153" s="19">
        <f>+Recupera_PN_ACUM[[#This Row],[10-06-2020]]-Recupera_PN_ACUM[[#This Row],[09-06-2020]]</f>
        <v>0</v>
      </c>
      <c r="M153" s="19">
        <f>+Recupera_PN_ACUM[[#This Row],[11-06-2020]]-Recupera_PN_ACUM[[#This Row],[10-06-2020]]</f>
        <v>0</v>
      </c>
    </row>
    <row r="154" spans="1:13" x14ac:dyDescent="0.3">
      <c r="A154">
        <v>50314</v>
      </c>
      <c r="B154" s="2" t="s">
        <v>151</v>
      </c>
      <c r="C154" s="2" t="s">
        <v>181</v>
      </c>
      <c r="D154" s="2" t="s">
        <v>515</v>
      </c>
      <c r="E154" s="19"/>
      <c r="F154" s="19">
        <f>+Recupera_PN_ACUM[[#This Row],[04-06-2020]]-Recupera_PN_ACUM[[#This Row],[03-06-2020]]</f>
        <v>0</v>
      </c>
      <c r="G154" s="19">
        <f>+Recupera_PN_ACUM[[#This Row],[5/6/2020]]-Recupera_PN_ACUM[[#This Row],[04-06-2020]]</f>
        <v>0</v>
      </c>
      <c r="H154" s="19">
        <f>+Recupera_PN_ACUM[[#This Row],[6/6/2020]]-Recupera_PN_ACUM[[#This Row],[5/6/2020]]</f>
        <v>0</v>
      </c>
      <c r="I154" s="19">
        <f>+Recupera_PN_ACUM[[#This Row],[07-06-2020]]-Recupera_PN_ACUM[[#This Row],[6/6/2020]]</f>
        <v>0</v>
      </c>
      <c r="J154" s="19">
        <f>+Recupera_PN_ACUM[[#This Row],[08-06-2020]]-Recupera_PN_ACUM[[#This Row],[07-06-2020]]</f>
        <v>0</v>
      </c>
      <c r="K154" s="19">
        <f>+Recupera_PN_ACUM[[#This Row],[09-06-2020]]-Recupera_PN_ACUM[[#This Row],[08-06-2020]]</f>
        <v>0</v>
      </c>
      <c r="L154" s="19">
        <f>+Recupera_PN_ACUM[[#This Row],[10-06-2020]]-Recupera_PN_ACUM[[#This Row],[09-06-2020]]</f>
        <v>0</v>
      </c>
      <c r="M154" s="19">
        <f>+Recupera_PN_ACUM[[#This Row],[11-06-2020]]-Recupera_PN_ACUM[[#This Row],[10-06-2020]]</f>
        <v>0</v>
      </c>
    </row>
    <row r="155" spans="1:13" x14ac:dyDescent="0.3">
      <c r="A155">
        <v>41403</v>
      </c>
      <c r="B155" s="2" t="s">
        <v>154</v>
      </c>
      <c r="C155" s="2" t="s">
        <v>373</v>
      </c>
      <c r="D155" s="2" t="s">
        <v>516</v>
      </c>
      <c r="E155" s="19">
        <v>0</v>
      </c>
      <c r="F155" s="19">
        <f>+Recupera_PN_ACUM[[#This Row],[04-06-2020]]-Recupera_PN_ACUM[[#This Row],[03-06-2020]]</f>
        <v>0</v>
      </c>
      <c r="G155" s="19">
        <f>+Recupera_PN_ACUM[[#This Row],[5/6/2020]]-Recupera_PN_ACUM[[#This Row],[04-06-2020]]</f>
        <v>0</v>
      </c>
      <c r="H155" s="19">
        <f>+Recupera_PN_ACUM[[#This Row],[6/6/2020]]-Recupera_PN_ACUM[[#This Row],[5/6/2020]]</f>
        <v>0</v>
      </c>
      <c r="I155" s="19">
        <f>+Recupera_PN_ACUM[[#This Row],[07-06-2020]]-Recupera_PN_ACUM[[#This Row],[6/6/2020]]</f>
        <v>0</v>
      </c>
      <c r="J155" s="19">
        <f>+Recupera_PN_ACUM[[#This Row],[08-06-2020]]-Recupera_PN_ACUM[[#This Row],[07-06-2020]]</f>
        <v>0</v>
      </c>
      <c r="K155" s="19">
        <f>+Recupera_PN_ACUM[[#This Row],[09-06-2020]]-Recupera_PN_ACUM[[#This Row],[08-06-2020]]</f>
        <v>0</v>
      </c>
      <c r="L155" s="19">
        <f>+Recupera_PN_ACUM[[#This Row],[10-06-2020]]-Recupera_PN_ACUM[[#This Row],[09-06-2020]]</f>
        <v>0</v>
      </c>
      <c r="M155" s="19">
        <f>+Recupera_PN_ACUM[[#This Row],[11-06-2020]]-Recupera_PN_ACUM[[#This Row],[10-06-2020]]</f>
        <v>5</v>
      </c>
    </row>
    <row r="156" spans="1:13" x14ac:dyDescent="0.3">
      <c r="A156">
        <v>80805</v>
      </c>
      <c r="B156" s="2" t="s">
        <v>99</v>
      </c>
      <c r="C156" s="2" t="s">
        <v>99</v>
      </c>
      <c r="D156" s="2" t="s">
        <v>109</v>
      </c>
      <c r="E156" s="19">
        <v>0</v>
      </c>
      <c r="F156" s="19">
        <f>+Recupera_PN_ACUM[[#This Row],[04-06-2020]]-Recupera_PN_ACUM[[#This Row],[03-06-2020]]</f>
        <v>0</v>
      </c>
      <c r="G156" s="19">
        <f>+Recupera_PN_ACUM[[#This Row],[5/6/2020]]-Recupera_PN_ACUM[[#This Row],[04-06-2020]]</f>
        <v>0</v>
      </c>
      <c r="H156" s="19">
        <f>+Recupera_PN_ACUM[[#This Row],[6/6/2020]]-Recupera_PN_ACUM[[#This Row],[5/6/2020]]</f>
        <v>0</v>
      </c>
      <c r="I156" s="19">
        <f>+Recupera_PN_ACUM[[#This Row],[07-06-2020]]-Recupera_PN_ACUM[[#This Row],[6/6/2020]]</f>
        <v>0</v>
      </c>
      <c r="J156" s="19">
        <f>+Recupera_PN_ACUM[[#This Row],[08-06-2020]]-Recupera_PN_ACUM[[#This Row],[07-06-2020]]</f>
        <v>0</v>
      </c>
      <c r="K156" s="19">
        <f>+Recupera_PN_ACUM[[#This Row],[09-06-2020]]-Recupera_PN_ACUM[[#This Row],[08-06-2020]]</f>
        <v>0</v>
      </c>
      <c r="L156" s="19">
        <f>+Recupera_PN_ACUM[[#This Row],[10-06-2020]]-Recupera_PN_ACUM[[#This Row],[09-06-2020]]</f>
        <v>0</v>
      </c>
      <c r="M156" s="19">
        <f>+Recupera_PN_ACUM[[#This Row],[11-06-2020]]-Recupera_PN_ACUM[[#This Row],[10-06-2020]]</f>
        <v>0</v>
      </c>
    </row>
    <row r="157" spans="1:13" x14ac:dyDescent="0.3">
      <c r="A157">
        <v>40601</v>
      </c>
      <c r="B157" s="2" t="s">
        <v>154</v>
      </c>
      <c r="C157" s="2" t="s">
        <v>171</v>
      </c>
      <c r="D157" s="2" t="s">
        <v>172</v>
      </c>
      <c r="E157" s="19">
        <v>7</v>
      </c>
      <c r="F157" s="19">
        <f>+Recupera_PN_ACUM[[#This Row],[04-06-2020]]-Recupera_PN_ACUM[[#This Row],[03-06-2020]]</f>
        <v>0</v>
      </c>
      <c r="G157" s="19">
        <f>+Recupera_PN_ACUM[[#This Row],[5/6/2020]]-Recupera_PN_ACUM[[#This Row],[04-06-2020]]</f>
        <v>0</v>
      </c>
      <c r="H157" s="19">
        <f>+Recupera_PN_ACUM[[#This Row],[6/6/2020]]-Recupera_PN_ACUM[[#This Row],[5/6/2020]]</f>
        <v>0</v>
      </c>
      <c r="I157" s="19">
        <f>+Recupera_PN_ACUM[[#This Row],[07-06-2020]]-Recupera_PN_ACUM[[#This Row],[6/6/2020]]</f>
        <v>0</v>
      </c>
      <c r="J157" s="19">
        <f>+Recupera_PN_ACUM[[#This Row],[08-06-2020]]-Recupera_PN_ACUM[[#This Row],[07-06-2020]]</f>
        <v>0</v>
      </c>
      <c r="K157" s="19">
        <f>+Recupera_PN_ACUM[[#This Row],[09-06-2020]]-Recupera_PN_ACUM[[#This Row],[08-06-2020]]</f>
        <v>0</v>
      </c>
      <c r="L157" s="19">
        <f>+Recupera_PN_ACUM[[#This Row],[10-06-2020]]-Recupera_PN_ACUM[[#This Row],[09-06-2020]]</f>
        <v>0</v>
      </c>
      <c r="M157" s="19">
        <f>+Recupera_PN_ACUM[[#This Row],[11-06-2020]]-Recupera_PN_ACUM[[#This Row],[10-06-2020]]</f>
        <v>0</v>
      </c>
    </row>
    <row r="158" spans="1:13" x14ac:dyDescent="0.3">
      <c r="A158">
        <v>40611</v>
      </c>
      <c r="B158" s="2" t="s">
        <v>154</v>
      </c>
      <c r="C158" s="2" t="s">
        <v>171</v>
      </c>
      <c r="D158" s="2" t="s">
        <v>517</v>
      </c>
      <c r="E158" s="19"/>
      <c r="F158" s="19">
        <f>+Recupera_PN_ACUM[[#This Row],[04-06-2020]]-Recupera_PN_ACUM[[#This Row],[03-06-2020]]</f>
        <v>0</v>
      </c>
      <c r="G158" s="19">
        <f>+Recupera_PN_ACUM[[#This Row],[5/6/2020]]-Recupera_PN_ACUM[[#This Row],[04-06-2020]]</f>
        <v>0</v>
      </c>
      <c r="H158" s="19">
        <f>+Recupera_PN_ACUM[[#This Row],[6/6/2020]]-Recupera_PN_ACUM[[#This Row],[5/6/2020]]</f>
        <v>0</v>
      </c>
      <c r="I158" s="19">
        <f>+Recupera_PN_ACUM[[#This Row],[07-06-2020]]-Recupera_PN_ACUM[[#This Row],[6/6/2020]]</f>
        <v>0</v>
      </c>
      <c r="J158" s="19">
        <f>+Recupera_PN_ACUM[[#This Row],[08-06-2020]]-Recupera_PN_ACUM[[#This Row],[07-06-2020]]</f>
        <v>0</v>
      </c>
      <c r="K158" s="19">
        <f>+Recupera_PN_ACUM[[#This Row],[09-06-2020]]-Recupera_PN_ACUM[[#This Row],[08-06-2020]]</f>
        <v>0</v>
      </c>
      <c r="L158" s="19">
        <f>+Recupera_PN_ACUM[[#This Row],[10-06-2020]]-Recupera_PN_ACUM[[#This Row],[09-06-2020]]</f>
        <v>0</v>
      </c>
      <c r="M158" s="19">
        <f>+Recupera_PN_ACUM[[#This Row],[11-06-2020]]-Recupera_PN_ACUM[[#This Row],[10-06-2020]]</f>
        <v>0</v>
      </c>
    </row>
    <row r="159" spans="1:13" x14ac:dyDescent="0.3">
      <c r="A159">
        <v>40612</v>
      </c>
      <c r="B159" s="2" t="s">
        <v>154</v>
      </c>
      <c r="C159" s="2" t="s">
        <v>171</v>
      </c>
      <c r="D159" s="2" t="s">
        <v>518</v>
      </c>
      <c r="E159" s="19"/>
      <c r="F159" s="19">
        <f>+Recupera_PN_ACUM[[#This Row],[04-06-2020]]-Recupera_PN_ACUM[[#This Row],[03-06-2020]]</f>
        <v>0</v>
      </c>
      <c r="G159" s="19">
        <f>+Recupera_PN_ACUM[[#This Row],[5/6/2020]]-Recupera_PN_ACUM[[#This Row],[04-06-2020]]</f>
        <v>0</v>
      </c>
      <c r="H159" s="19">
        <f>+Recupera_PN_ACUM[[#This Row],[6/6/2020]]-Recupera_PN_ACUM[[#This Row],[5/6/2020]]</f>
        <v>0</v>
      </c>
      <c r="I159" s="19">
        <f>+Recupera_PN_ACUM[[#This Row],[07-06-2020]]-Recupera_PN_ACUM[[#This Row],[6/6/2020]]</f>
        <v>0</v>
      </c>
      <c r="J159" s="19">
        <f>+Recupera_PN_ACUM[[#This Row],[08-06-2020]]-Recupera_PN_ACUM[[#This Row],[07-06-2020]]</f>
        <v>0</v>
      </c>
      <c r="K159" s="19">
        <f>+Recupera_PN_ACUM[[#This Row],[09-06-2020]]-Recupera_PN_ACUM[[#This Row],[08-06-2020]]</f>
        <v>0</v>
      </c>
      <c r="L159" s="19">
        <f>+Recupera_PN_ACUM[[#This Row],[10-06-2020]]-Recupera_PN_ACUM[[#This Row],[09-06-2020]]</f>
        <v>0</v>
      </c>
      <c r="M159" s="19">
        <f>+Recupera_PN_ACUM[[#This Row],[11-06-2020]]-Recupera_PN_ACUM[[#This Row],[10-06-2020]]</f>
        <v>0</v>
      </c>
    </row>
    <row r="160" spans="1:13" ht="24" x14ac:dyDescent="0.3">
      <c r="A160">
        <v>120313</v>
      </c>
      <c r="B160" s="2" t="s">
        <v>191</v>
      </c>
      <c r="C160" s="2" t="s">
        <v>380</v>
      </c>
      <c r="D160" s="2" t="s">
        <v>519</v>
      </c>
      <c r="E160" s="19"/>
      <c r="F160" s="19">
        <f>+Recupera_PN_ACUM[[#This Row],[04-06-2020]]-Recupera_PN_ACUM[[#This Row],[03-06-2020]]</f>
        <v>0</v>
      </c>
      <c r="G160" s="19">
        <f>+Recupera_PN_ACUM[[#This Row],[5/6/2020]]-Recupera_PN_ACUM[[#This Row],[04-06-2020]]</f>
        <v>0</v>
      </c>
      <c r="H160" s="19">
        <f>+Recupera_PN_ACUM[[#This Row],[6/6/2020]]-Recupera_PN_ACUM[[#This Row],[5/6/2020]]</f>
        <v>0</v>
      </c>
      <c r="I160" s="19">
        <f>+Recupera_PN_ACUM[[#This Row],[07-06-2020]]-Recupera_PN_ACUM[[#This Row],[6/6/2020]]</f>
        <v>0</v>
      </c>
      <c r="J160" s="19">
        <f>+Recupera_PN_ACUM[[#This Row],[08-06-2020]]-Recupera_PN_ACUM[[#This Row],[07-06-2020]]</f>
        <v>0</v>
      </c>
      <c r="K160" s="19">
        <f>+Recupera_PN_ACUM[[#This Row],[09-06-2020]]-Recupera_PN_ACUM[[#This Row],[08-06-2020]]</f>
        <v>0</v>
      </c>
      <c r="L160" s="19">
        <f>+Recupera_PN_ACUM[[#This Row],[10-06-2020]]-Recupera_PN_ACUM[[#This Row],[09-06-2020]]</f>
        <v>0</v>
      </c>
      <c r="M160" s="19">
        <f>+Recupera_PN_ACUM[[#This Row],[11-06-2020]]-Recupera_PN_ACUM[[#This Row],[10-06-2020]]</f>
        <v>2</v>
      </c>
    </row>
    <row r="161" spans="1:13" ht="24" x14ac:dyDescent="0.3">
      <c r="A161">
        <v>120315</v>
      </c>
      <c r="B161" s="2" t="s">
        <v>191</v>
      </c>
      <c r="C161" s="2" t="s">
        <v>380</v>
      </c>
      <c r="D161" s="2" t="s">
        <v>520</v>
      </c>
      <c r="E161" s="19"/>
      <c r="F161" s="19">
        <f>+Recupera_PN_ACUM[[#This Row],[04-06-2020]]-Recupera_PN_ACUM[[#This Row],[03-06-2020]]</f>
        <v>0</v>
      </c>
      <c r="G161" s="19">
        <f>+Recupera_PN_ACUM[[#This Row],[5/6/2020]]-Recupera_PN_ACUM[[#This Row],[04-06-2020]]</f>
        <v>0</v>
      </c>
      <c r="H161" s="19">
        <f>+Recupera_PN_ACUM[[#This Row],[6/6/2020]]-Recupera_PN_ACUM[[#This Row],[5/6/2020]]</f>
        <v>0</v>
      </c>
      <c r="I161" s="19">
        <f>+Recupera_PN_ACUM[[#This Row],[07-06-2020]]-Recupera_PN_ACUM[[#This Row],[6/6/2020]]</f>
        <v>0</v>
      </c>
      <c r="J161" s="19">
        <f>+Recupera_PN_ACUM[[#This Row],[08-06-2020]]-Recupera_PN_ACUM[[#This Row],[07-06-2020]]</f>
        <v>0</v>
      </c>
      <c r="K161" s="19">
        <f>+Recupera_PN_ACUM[[#This Row],[09-06-2020]]-Recupera_PN_ACUM[[#This Row],[08-06-2020]]</f>
        <v>0</v>
      </c>
      <c r="L161" s="19">
        <f>+Recupera_PN_ACUM[[#This Row],[10-06-2020]]-Recupera_PN_ACUM[[#This Row],[09-06-2020]]</f>
        <v>0</v>
      </c>
      <c r="M161" s="19">
        <f>+Recupera_PN_ACUM[[#This Row],[11-06-2020]]-Recupera_PN_ACUM[[#This Row],[10-06-2020]]</f>
        <v>0</v>
      </c>
    </row>
    <row r="162" spans="1:13" x14ac:dyDescent="0.3">
      <c r="A162">
        <v>40102</v>
      </c>
      <c r="B162" s="2" t="s">
        <v>154</v>
      </c>
      <c r="C162" s="2" t="s">
        <v>155</v>
      </c>
      <c r="D162" s="2" t="s">
        <v>156</v>
      </c>
      <c r="E162" s="19">
        <v>0</v>
      </c>
      <c r="F162" s="19">
        <f>+Recupera_PN_ACUM[[#This Row],[04-06-2020]]-Recupera_PN_ACUM[[#This Row],[03-06-2020]]</f>
        <v>0</v>
      </c>
      <c r="G162" s="19">
        <f>+Recupera_PN_ACUM[[#This Row],[5/6/2020]]-Recupera_PN_ACUM[[#This Row],[04-06-2020]]</f>
        <v>0</v>
      </c>
      <c r="H162" s="19">
        <f>+Recupera_PN_ACUM[[#This Row],[6/6/2020]]-Recupera_PN_ACUM[[#This Row],[5/6/2020]]</f>
        <v>0</v>
      </c>
      <c r="I162" s="19">
        <f>+Recupera_PN_ACUM[[#This Row],[07-06-2020]]-Recupera_PN_ACUM[[#This Row],[6/6/2020]]</f>
        <v>0</v>
      </c>
      <c r="J162" s="19">
        <f>+Recupera_PN_ACUM[[#This Row],[08-06-2020]]-Recupera_PN_ACUM[[#This Row],[07-06-2020]]</f>
        <v>0</v>
      </c>
      <c r="K162" s="19">
        <f>+Recupera_PN_ACUM[[#This Row],[09-06-2020]]-Recupera_PN_ACUM[[#This Row],[08-06-2020]]</f>
        <v>1</v>
      </c>
      <c r="L162" s="19">
        <f>+Recupera_PN_ACUM[[#This Row],[10-06-2020]]-Recupera_PN_ACUM[[#This Row],[09-06-2020]]</f>
        <v>0</v>
      </c>
      <c r="M162" s="19">
        <f>+Recupera_PN_ACUM[[#This Row],[11-06-2020]]-Recupera_PN_ACUM[[#This Row],[10-06-2020]]</f>
        <v>0</v>
      </c>
    </row>
    <row r="163" spans="1:13" x14ac:dyDescent="0.3">
      <c r="A163">
        <v>40701</v>
      </c>
      <c r="B163" s="2" t="s">
        <v>154</v>
      </c>
      <c r="C163" s="2" t="s">
        <v>286</v>
      </c>
      <c r="D163" s="2" t="s">
        <v>287</v>
      </c>
      <c r="E163" s="19">
        <v>76</v>
      </c>
      <c r="F163" s="19">
        <f>+Recupera_PN_ACUM[[#This Row],[04-06-2020]]-Recupera_PN_ACUM[[#This Row],[03-06-2020]]</f>
        <v>0</v>
      </c>
      <c r="G163" s="19">
        <f>+Recupera_PN_ACUM[[#This Row],[5/6/2020]]-Recupera_PN_ACUM[[#This Row],[04-06-2020]]</f>
        <v>0</v>
      </c>
      <c r="H163" s="19">
        <f>+Recupera_PN_ACUM[[#This Row],[6/6/2020]]-Recupera_PN_ACUM[[#This Row],[5/6/2020]]</f>
        <v>0</v>
      </c>
      <c r="I163" s="19">
        <f>+Recupera_PN_ACUM[[#This Row],[07-06-2020]]-Recupera_PN_ACUM[[#This Row],[6/6/2020]]</f>
        <v>0</v>
      </c>
      <c r="J163" s="19">
        <f>+Recupera_PN_ACUM[[#This Row],[08-06-2020]]-Recupera_PN_ACUM[[#This Row],[07-06-2020]]</f>
        <v>0</v>
      </c>
      <c r="K163" s="19">
        <f>+Recupera_PN_ACUM[[#This Row],[09-06-2020]]-Recupera_PN_ACUM[[#This Row],[08-06-2020]]</f>
        <v>0</v>
      </c>
      <c r="L163" s="19">
        <f>+Recupera_PN_ACUM[[#This Row],[10-06-2020]]-Recupera_PN_ACUM[[#This Row],[09-06-2020]]</f>
        <v>0</v>
      </c>
      <c r="M163" s="19">
        <f>+Recupera_PN_ACUM[[#This Row],[11-06-2020]]-Recupera_PN_ACUM[[#This Row],[10-06-2020]]</f>
        <v>0</v>
      </c>
    </row>
    <row r="164" spans="1:13" x14ac:dyDescent="0.3">
      <c r="A164">
        <v>41007</v>
      </c>
      <c r="B164" s="2" t="s">
        <v>154</v>
      </c>
      <c r="C164" s="2" t="s">
        <v>339</v>
      </c>
      <c r="D164" s="2" t="s">
        <v>521</v>
      </c>
      <c r="E164" s="19">
        <v>76</v>
      </c>
      <c r="F164" s="19">
        <f>+Recupera_PN_ACUM[[#This Row],[04-06-2020]]-Recupera_PN_ACUM[[#This Row],[03-06-2020]]</f>
        <v>0</v>
      </c>
      <c r="G164" s="19">
        <f>+Recupera_PN_ACUM[[#This Row],[5/6/2020]]-Recupera_PN_ACUM[[#This Row],[04-06-2020]]</f>
        <v>0</v>
      </c>
      <c r="H164" s="19">
        <f>+Recupera_PN_ACUM[[#This Row],[6/6/2020]]-Recupera_PN_ACUM[[#This Row],[5/6/2020]]</f>
        <v>0</v>
      </c>
      <c r="I164" s="19">
        <f>+Recupera_PN_ACUM[[#This Row],[07-06-2020]]-Recupera_PN_ACUM[[#This Row],[6/6/2020]]</f>
        <v>0</v>
      </c>
      <c r="J164" s="19">
        <f>+Recupera_PN_ACUM[[#This Row],[08-06-2020]]-Recupera_PN_ACUM[[#This Row],[07-06-2020]]</f>
        <v>0</v>
      </c>
      <c r="K164" s="19">
        <f>+Recupera_PN_ACUM[[#This Row],[09-06-2020]]-Recupera_PN_ACUM[[#This Row],[08-06-2020]]</f>
        <v>1</v>
      </c>
      <c r="L164" s="19">
        <f>+Recupera_PN_ACUM[[#This Row],[10-06-2020]]-Recupera_PN_ACUM[[#This Row],[09-06-2020]]</f>
        <v>0</v>
      </c>
      <c r="M164" s="19">
        <f>+Recupera_PN_ACUM[[#This Row],[11-06-2020]]-Recupera_PN_ACUM[[#This Row],[10-06-2020]]</f>
        <v>0</v>
      </c>
    </row>
    <row r="165" spans="1:13" x14ac:dyDescent="0.3">
      <c r="A165">
        <v>80826</v>
      </c>
      <c r="B165" s="2" t="s">
        <v>99</v>
      </c>
      <c r="C165" s="2" t="s">
        <v>99</v>
      </c>
      <c r="D165" s="2" t="s">
        <v>137</v>
      </c>
      <c r="E165" s="19"/>
      <c r="F165" s="19">
        <f>+Recupera_PN_ACUM[[#This Row],[04-06-2020]]-Recupera_PN_ACUM[[#This Row],[03-06-2020]]</f>
        <v>0</v>
      </c>
      <c r="G165" s="19">
        <f>+Recupera_PN_ACUM[[#This Row],[5/6/2020]]-Recupera_PN_ACUM[[#This Row],[04-06-2020]]</f>
        <v>0</v>
      </c>
      <c r="H165" s="19">
        <f>+Recupera_PN_ACUM[[#This Row],[6/6/2020]]-Recupera_PN_ACUM[[#This Row],[5/6/2020]]</f>
        <v>0</v>
      </c>
      <c r="I165" s="19">
        <f>+Recupera_PN_ACUM[[#This Row],[07-06-2020]]-Recupera_PN_ACUM[[#This Row],[6/6/2020]]</f>
        <v>0</v>
      </c>
      <c r="J165" s="19">
        <f>+Recupera_PN_ACUM[[#This Row],[08-06-2020]]-Recupera_PN_ACUM[[#This Row],[07-06-2020]]</f>
        <v>0</v>
      </c>
      <c r="K165" s="19">
        <f>+Recupera_PN_ACUM[[#This Row],[09-06-2020]]-Recupera_PN_ACUM[[#This Row],[08-06-2020]]</f>
        <v>0</v>
      </c>
      <c r="L165" s="19">
        <f>+Recupera_PN_ACUM[[#This Row],[10-06-2020]]-Recupera_PN_ACUM[[#This Row],[09-06-2020]]</f>
        <v>0</v>
      </c>
      <c r="M165" s="19">
        <f>+Recupera_PN_ACUM[[#This Row],[11-06-2020]]-Recupera_PN_ACUM[[#This Row],[10-06-2020]]</f>
        <v>0</v>
      </c>
    </row>
    <row r="166" spans="1:13" x14ac:dyDescent="0.3">
      <c r="A166">
        <v>40702</v>
      </c>
      <c r="B166" s="2" t="s">
        <v>154</v>
      </c>
      <c r="C166" s="2" t="s">
        <v>286</v>
      </c>
      <c r="D166" s="2" t="s">
        <v>522</v>
      </c>
      <c r="E166" s="19"/>
      <c r="F166" s="19">
        <f>+Recupera_PN_ACUM[[#This Row],[04-06-2020]]-Recupera_PN_ACUM[[#This Row],[03-06-2020]]</f>
        <v>0</v>
      </c>
      <c r="G166" s="19">
        <f>+Recupera_PN_ACUM[[#This Row],[5/6/2020]]-Recupera_PN_ACUM[[#This Row],[04-06-2020]]</f>
        <v>0</v>
      </c>
      <c r="H166" s="19">
        <f>+Recupera_PN_ACUM[[#This Row],[6/6/2020]]-Recupera_PN_ACUM[[#This Row],[5/6/2020]]</f>
        <v>0</v>
      </c>
      <c r="I166" s="19">
        <f>+Recupera_PN_ACUM[[#This Row],[07-06-2020]]-Recupera_PN_ACUM[[#This Row],[6/6/2020]]</f>
        <v>0</v>
      </c>
      <c r="J166" s="19">
        <f>+Recupera_PN_ACUM[[#This Row],[08-06-2020]]-Recupera_PN_ACUM[[#This Row],[07-06-2020]]</f>
        <v>0</v>
      </c>
      <c r="K166" s="19">
        <f>+Recupera_PN_ACUM[[#This Row],[09-06-2020]]-Recupera_PN_ACUM[[#This Row],[08-06-2020]]</f>
        <v>0</v>
      </c>
      <c r="L166" s="19">
        <f>+Recupera_PN_ACUM[[#This Row],[10-06-2020]]-Recupera_PN_ACUM[[#This Row],[09-06-2020]]</f>
        <v>0</v>
      </c>
      <c r="M166" s="19">
        <f>+Recupera_PN_ACUM[[#This Row],[11-06-2020]]-Recupera_PN_ACUM[[#This Row],[10-06-2020]]</f>
        <v>0</v>
      </c>
    </row>
    <row r="167" spans="1:13" x14ac:dyDescent="0.3">
      <c r="A167">
        <v>91010</v>
      </c>
      <c r="B167" s="2" t="s">
        <v>114</v>
      </c>
      <c r="C167" s="2" t="s">
        <v>115</v>
      </c>
      <c r="D167" s="2" t="s">
        <v>261</v>
      </c>
      <c r="E167" s="19"/>
      <c r="F167" s="19">
        <f>+Recupera_PN_ACUM[[#This Row],[04-06-2020]]-Recupera_PN_ACUM[[#This Row],[03-06-2020]]</f>
        <v>0</v>
      </c>
      <c r="G167" s="19">
        <f>+Recupera_PN_ACUM[[#This Row],[5/6/2020]]-Recupera_PN_ACUM[[#This Row],[04-06-2020]]</f>
        <v>0</v>
      </c>
      <c r="H167" s="19">
        <f>+Recupera_PN_ACUM[[#This Row],[6/6/2020]]-Recupera_PN_ACUM[[#This Row],[5/6/2020]]</f>
        <v>0</v>
      </c>
      <c r="I167" s="19">
        <f>+Recupera_PN_ACUM[[#This Row],[07-06-2020]]-Recupera_PN_ACUM[[#This Row],[6/6/2020]]</f>
        <v>0</v>
      </c>
      <c r="J167" s="19">
        <f>+Recupera_PN_ACUM[[#This Row],[08-06-2020]]-Recupera_PN_ACUM[[#This Row],[07-06-2020]]</f>
        <v>0</v>
      </c>
      <c r="K167" s="19">
        <f>+Recupera_PN_ACUM[[#This Row],[09-06-2020]]-Recupera_PN_ACUM[[#This Row],[08-06-2020]]</f>
        <v>0</v>
      </c>
      <c r="L167" s="19">
        <f>+Recupera_PN_ACUM[[#This Row],[10-06-2020]]-Recupera_PN_ACUM[[#This Row],[09-06-2020]]</f>
        <v>0</v>
      </c>
      <c r="M167" s="19">
        <f>+Recupera_PN_ACUM[[#This Row],[11-06-2020]]-Recupera_PN_ACUM[[#This Row],[10-06-2020]]</f>
        <v>0</v>
      </c>
    </row>
    <row r="168" spans="1:13" x14ac:dyDescent="0.3">
      <c r="A168">
        <v>90903</v>
      </c>
      <c r="B168" s="2" t="s">
        <v>114</v>
      </c>
      <c r="C168" s="2" t="s">
        <v>181</v>
      </c>
      <c r="D168" s="2" t="s">
        <v>523</v>
      </c>
      <c r="E168" s="19"/>
      <c r="F168" s="19">
        <f>+Recupera_PN_ACUM[[#This Row],[04-06-2020]]-Recupera_PN_ACUM[[#This Row],[03-06-2020]]</f>
        <v>0</v>
      </c>
      <c r="G168" s="19">
        <f>+Recupera_PN_ACUM[[#This Row],[5/6/2020]]-Recupera_PN_ACUM[[#This Row],[04-06-2020]]</f>
        <v>0</v>
      </c>
      <c r="H168" s="19">
        <f>+Recupera_PN_ACUM[[#This Row],[6/6/2020]]-Recupera_PN_ACUM[[#This Row],[5/6/2020]]</f>
        <v>0</v>
      </c>
      <c r="I168" s="19">
        <f>+Recupera_PN_ACUM[[#This Row],[07-06-2020]]-Recupera_PN_ACUM[[#This Row],[6/6/2020]]</f>
        <v>0</v>
      </c>
      <c r="J168" s="19">
        <f>+Recupera_PN_ACUM[[#This Row],[08-06-2020]]-Recupera_PN_ACUM[[#This Row],[07-06-2020]]</f>
        <v>0</v>
      </c>
      <c r="K168" s="19">
        <f>+Recupera_PN_ACUM[[#This Row],[09-06-2020]]-Recupera_PN_ACUM[[#This Row],[08-06-2020]]</f>
        <v>0</v>
      </c>
      <c r="L168" s="19">
        <f>+Recupera_PN_ACUM[[#This Row],[10-06-2020]]-Recupera_PN_ACUM[[#This Row],[09-06-2020]]</f>
        <v>0</v>
      </c>
      <c r="M168" s="19">
        <f>+Recupera_PN_ACUM[[#This Row],[11-06-2020]]-Recupera_PN_ACUM[[#This Row],[10-06-2020]]</f>
        <v>0</v>
      </c>
    </row>
    <row r="169" spans="1:13" x14ac:dyDescent="0.3">
      <c r="A169">
        <v>130705</v>
      </c>
      <c r="B169" s="2" t="s">
        <v>102</v>
      </c>
      <c r="C169" s="2" t="s">
        <v>138</v>
      </c>
      <c r="D169" s="2" t="s">
        <v>203</v>
      </c>
      <c r="E169" s="19"/>
      <c r="F169" s="19">
        <f>+Recupera_PN_ACUM[[#This Row],[04-06-2020]]-Recupera_PN_ACUM[[#This Row],[03-06-2020]]</f>
        <v>0</v>
      </c>
      <c r="G169" s="19">
        <f>+Recupera_PN_ACUM[[#This Row],[5/6/2020]]-Recupera_PN_ACUM[[#This Row],[04-06-2020]]</f>
        <v>0</v>
      </c>
      <c r="H169" s="19">
        <f>+Recupera_PN_ACUM[[#This Row],[6/6/2020]]-Recupera_PN_ACUM[[#This Row],[5/6/2020]]</f>
        <v>0</v>
      </c>
      <c r="I169" s="19">
        <f>+Recupera_PN_ACUM[[#This Row],[07-06-2020]]-Recupera_PN_ACUM[[#This Row],[6/6/2020]]</f>
        <v>0</v>
      </c>
      <c r="J169" s="19">
        <f>+Recupera_PN_ACUM[[#This Row],[08-06-2020]]-Recupera_PN_ACUM[[#This Row],[07-06-2020]]</f>
        <v>0</v>
      </c>
      <c r="K169" s="19">
        <f>+Recupera_PN_ACUM[[#This Row],[09-06-2020]]-Recupera_PN_ACUM[[#This Row],[08-06-2020]]</f>
        <v>0</v>
      </c>
      <c r="L169" s="19">
        <f>+Recupera_PN_ACUM[[#This Row],[10-06-2020]]-Recupera_PN_ACUM[[#This Row],[09-06-2020]]</f>
        <v>0</v>
      </c>
      <c r="M169" s="19">
        <f>+Recupera_PN_ACUM[[#This Row],[11-06-2020]]-Recupera_PN_ACUM[[#This Row],[10-06-2020]]</f>
        <v>0</v>
      </c>
    </row>
    <row r="170" spans="1:13" x14ac:dyDescent="0.3">
      <c r="A170">
        <v>90307</v>
      </c>
      <c r="B170" s="2" t="s">
        <v>114</v>
      </c>
      <c r="C170" s="2" t="s">
        <v>284</v>
      </c>
      <c r="D170" s="2" t="s">
        <v>524</v>
      </c>
      <c r="E170" s="19">
        <v>264</v>
      </c>
      <c r="F170" s="19">
        <f>+Recupera_PN_ACUM[[#This Row],[04-06-2020]]-Recupera_PN_ACUM[[#This Row],[03-06-2020]]</f>
        <v>0</v>
      </c>
      <c r="G170" s="19">
        <f>+Recupera_PN_ACUM[[#This Row],[5/6/2020]]-Recupera_PN_ACUM[[#This Row],[04-06-2020]]</f>
        <v>0</v>
      </c>
      <c r="H170" s="19">
        <f>+Recupera_PN_ACUM[[#This Row],[6/6/2020]]-Recupera_PN_ACUM[[#This Row],[5/6/2020]]</f>
        <v>0</v>
      </c>
      <c r="I170" s="19">
        <f>+Recupera_PN_ACUM[[#This Row],[07-06-2020]]-Recupera_PN_ACUM[[#This Row],[6/6/2020]]</f>
        <v>0</v>
      </c>
      <c r="J170" s="19">
        <f>+Recupera_PN_ACUM[[#This Row],[08-06-2020]]-Recupera_PN_ACUM[[#This Row],[07-06-2020]]</f>
        <v>0</v>
      </c>
      <c r="K170" s="19">
        <f>+Recupera_PN_ACUM[[#This Row],[09-06-2020]]-Recupera_PN_ACUM[[#This Row],[08-06-2020]]</f>
        <v>0</v>
      </c>
      <c r="L170" s="19">
        <f>+Recupera_PN_ACUM[[#This Row],[10-06-2020]]-Recupera_PN_ACUM[[#This Row],[09-06-2020]]</f>
        <v>0</v>
      </c>
      <c r="M170" s="19">
        <f>+Recupera_PN_ACUM[[#This Row],[11-06-2020]]-Recupera_PN_ACUM[[#This Row],[10-06-2020]]</f>
        <v>0</v>
      </c>
    </row>
    <row r="171" spans="1:13" ht="24" x14ac:dyDescent="0.3">
      <c r="A171">
        <v>120505</v>
      </c>
      <c r="B171" s="2" t="s">
        <v>191</v>
      </c>
      <c r="C171" s="2" t="s">
        <v>447</v>
      </c>
      <c r="D171" s="2" t="s">
        <v>525</v>
      </c>
      <c r="E171" s="19">
        <v>25</v>
      </c>
      <c r="F171" s="19">
        <f>+Recupera_PN_ACUM[[#This Row],[04-06-2020]]-Recupera_PN_ACUM[[#This Row],[03-06-2020]]</f>
        <v>0</v>
      </c>
      <c r="G171" s="19">
        <f>+Recupera_PN_ACUM[[#This Row],[5/6/2020]]-Recupera_PN_ACUM[[#This Row],[04-06-2020]]</f>
        <v>0</v>
      </c>
      <c r="H171" s="19">
        <f>+Recupera_PN_ACUM[[#This Row],[6/6/2020]]-Recupera_PN_ACUM[[#This Row],[5/6/2020]]</f>
        <v>0</v>
      </c>
      <c r="I171" s="19">
        <f>+Recupera_PN_ACUM[[#This Row],[07-06-2020]]-Recupera_PN_ACUM[[#This Row],[6/6/2020]]</f>
        <v>0</v>
      </c>
      <c r="J171" s="19">
        <f>+Recupera_PN_ACUM[[#This Row],[08-06-2020]]-Recupera_PN_ACUM[[#This Row],[07-06-2020]]</f>
        <v>0</v>
      </c>
      <c r="K171" s="19">
        <f>+Recupera_PN_ACUM[[#This Row],[09-06-2020]]-Recupera_PN_ACUM[[#This Row],[08-06-2020]]</f>
        <v>0</v>
      </c>
      <c r="L171" s="19">
        <f>+Recupera_PN_ACUM[[#This Row],[10-06-2020]]-Recupera_PN_ACUM[[#This Row],[09-06-2020]]</f>
        <v>0</v>
      </c>
      <c r="M171" s="19">
        <f>+Recupera_PN_ACUM[[#This Row],[11-06-2020]]-Recupera_PN_ACUM[[#This Row],[10-06-2020]]</f>
        <v>0</v>
      </c>
    </row>
    <row r="172" spans="1:13" x14ac:dyDescent="0.3">
      <c r="A172">
        <v>60604</v>
      </c>
      <c r="B172" s="2" t="s">
        <v>158</v>
      </c>
      <c r="C172" s="2" t="s">
        <v>342</v>
      </c>
      <c r="D172" s="2" t="s">
        <v>343</v>
      </c>
      <c r="E172" s="19"/>
      <c r="F172" s="19">
        <f>+Recupera_PN_ACUM[[#This Row],[04-06-2020]]-Recupera_PN_ACUM[[#This Row],[03-06-2020]]</f>
        <v>0</v>
      </c>
      <c r="G172" s="19">
        <f>+Recupera_PN_ACUM[[#This Row],[5/6/2020]]-Recupera_PN_ACUM[[#This Row],[04-06-2020]]</f>
        <v>0</v>
      </c>
      <c r="H172" s="19">
        <f>+Recupera_PN_ACUM[[#This Row],[6/6/2020]]-Recupera_PN_ACUM[[#This Row],[5/6/2020]]</f>
        <v>0</v>
      </c>
      <c r="I172" s="19">
        <f>+Recupera_PN_ACUM[[#This Row],[07-06-2020]]-Recupera_PN_ACUM[[#This Row],[6/6/2020]]</f>
        <v>0</v>
      </c>
      <c r="J172" s="19">
        <f>+Recupera_PN_ACUM[[#This Row],[08-06-2020]]-Recupera_PN_ACUM[[#This Row],[07-06-2020]]</f>
        <v>0</v>
      </c>
      <c r="K172" s="19">
        <f>+Recupera_PN_ACUM[[#This Row],[09-06-2020]]-Recupera_PN_ACUM[[#This Row],[08-06-2020]]</f>
        <v>0</v>
      </c>
      <c r="L172" s="19">
        <f>+Recupera_PN_ACUM[[#This Row],[10-06-2020]]-Recupera_PN_ACUM[[#This Row],[09-06-2020]]</f>
        <v>0</v>
      </c>
      <c r="M172" s="19">
        <f>+Recupera_PN_ACUM[[#This Row],[11-06-2020]]-Recupera_PN_ACUM[[#This Row],[10-06-2020]]</f>
        <v>0</v>
      </c>
    </row>
    <row r="173" spans="1:13" x14ac:dyDescent="0.3">
      <c r="A173">
        <v>90102</v>
      </c>
      <c r="B173" s="2" t="s">
        <v>114</v>
      </c>
      <c r="C173" s="2" t="s">
        <v>197</v>
      </c>
      <c r="D173" s="2" t="s">
        <v>390</v>
      </c>
      <c r="E173" s="19"/>
      <c r="F173" s="19">
        <f>+Recupera_PN_ACUM[[#This Row],[04-06-2020]]-Recupera_PN_ACUM[[#This Row],[03-06-2020]]</f>
        <v>0</v>
      </c>
      <c r="G173" s="19">
        <f>+Recupera_PN_ACUM[[#This Row],[5/6/2020]]-Recupera_PN_ACUM[[#This Row],[04-06-2020]]</f>
        <v>0</v>
      </c>
      <c r="H173" s="19">
        <f>+Recupera_PN_ACUM[[#This Row],[6/6/2020]]-Recupera_PN_ACUM[[#This Row],[5/6/2020]]</f>
        <v>0</v>
      </c>
      <c r="I173" s="19">
        <f>+Recupera_PN_ACUM[[#This Row],[07-06-2020]]-Recupera_PN_ACUM[[#This Row],[6/6/2020]]</f>
        <v>0</v>
      </c>
      <c r="J173" s="19">
        <f>+Recupera_PN_ACUM[[#This Row],[08-06-2020]]-Recupera_PN_ACUM[[#This Row],[07-06-2020]]</f>
        <v>0</v>
      </c>
      <c r="K173" s="19">
        <f>+Recupera_PN_ACUM[[#This Row],[09-06-2020]]-Recupera_PN_ACUM[[#This Row],[08-06-2020]]</f>
        <v>0</v>
      </c>
      <c r="L173" s="19">
        <f>+Recupera_PN_ACUM[[#This Row],[10-06-2020]]-Recupera_PN_ACUM[[#This Row],[09-06-2020]]</f>
        <v>0</v>
      </c>
      <c r="M173" s="19">
        <f>+Recupera_PN_ACUM[[#This Row],[11-06-2020]]-Recupera_PN_ACUM[[#This Row],[10-06-2020]]</f>
        <v>0</v>
      </c>
    </row>
    <row r="174" spans="1:13" x14ac:dyDescent="0.3">
      <c r="A174">
        <v>70704</v>
      </c>
      <c r="B174" s="2" t="s">
        <v>268</v>
      </c>
      <c r="C174" s="2" t="s">
        <v>453</v>
      </c>
      <c r="D174" s="2" t="s">
        <v>526</v>
      </c>
      <c r="E174" s="19"/>
      <c r="F174" s="19">
        <f>+Recupera_PN_ACUM[[#This Row],[04-06-2020]]-Recupera_PN_ACUM[[#This Row],[03-06-2020]]</f>
        <v>0</v>
      </c>
      <c r="G174" s="19">
        <f>+Recupera_PN_ACUM[[#This Row],[5/6/2020]]-Recupera_PN_ACUM[[#This Row],[04-06-2020]]</f>
        <v>0</v>
      </c>
      <c r="H174" s="19">
        <f>+Recupera_PN_ACUM[[#This Row],[6/6/2020]]-Recupera_PN_ACUM[[#This Row],[5/6/2020]]</f>
        <v>0</v>
      </c>
      <c r="I174" s="19">
        <f>+Recupera_PN_ACUM[[#This Row],[07-06-2020]]-Recupera_PN_ACUM[[#This Row],[6/6/2020]]</f>
        <v>0</v>
      </c>
      <c r="J174" s="19">
        <f>+Recupera_PN_ACUM[[#This Row],[08-06-2020]]-Recupera_PN_ACUM[[#This Row],[07-06-2020]]</f>
        <v>0</v>
      </c>
      <c r="K174" s="19">
        <f>+Recupera_PN_ACUM[[#This Row],[09-06-2020]]-Recupera_PN_ACUM[[#This Row],[08-06-2020]]</f>
        <v>0</v>
      </c>
      <c r="L174" s="19">
        <f>+Recupera_PN_ACUM[[#This Row],[10-06-2020]]-Recupera_PN_ACUM[[#This Row],[09-06-2020]]</f>
        <v>0</v>
      </c>
      <c r="M174" s="19">
        <f>+Recupera_PN_ACUM[[#This Row],[11-06-2020]]-Recupera_PN_ACUM[[#This Row],[10-06-2020]]</f>
        <v>0</v>
      </c>
    </row>
    <row r="175" spans="1:13" x14ac:dyDescent="0.3">
      <c r="A175">
        <v>40513</v>
      </c>
      <c r="B175" s="2" t="s">
        <v>154</v>
      </c>
      <c r="C175" s="2" t="s">
        <v>236</v>
      </c>
      <c r="D175" s="2" t="s">
        <v>527</v>
      </c>
      <c r="E175" s="19"/>
      <c r="F175" s="19">
        <f>+Recupera_PN_ACUM[[#This Row],[04-06-2020]]-Recupera_PN_ACUM[[#This Row],[03-06-2020]]</f>
        <v>0</v>
      </c>
      <c r="G175" s="19">
        <f>+Recupera_PN_ACUM[[#This Row],[5/6/2020]]-Recupera_PN_ACUM[[#This Row],[04-06-2020]]</f>
        <v>0</v>
      </c>
      <c r="H175" s="19">
        <f>+Recupera_PN_ACUM[[#This Row],[6/6/2020]]-Recupera_PN_ACUM[[#This Row],[5/6/2020]]</f>
        <v>0</v>
      </c>
      <c r="I175" s="19">
        <f>+Recupera_PN_ACUM[[#This Row],[07-06-2020]]-Recupera_PN_ACUM[[#This Row],[6/6/2020]]</f>
        <v>0</v>
      </c>
      <c r="J175" s="19">
        <f>+Recupera_PN_ACUM[[#This Row],[08-06-2020]]-Recupera_PN_ACUM[[#This Row],[07-06-2020]]</f>
        <v>0</v>
      </c>
      <c r="K175" s="19">
        <f>+Recupera_PN_ACUM[[#This Row],[09-06-2020]]-Recupera_PN_ACUM[[#This Row],[08-06-2020]]</f>
        <v>1</v>
      </c>
      <c r="L175" s="19">
        <f>+Recupera_PN_ACUM[[#This Row],[10-06-2020]]-Recupera_PN_ACUM[[#This Row],[09-06-2020]]</f>
        <v>0</v>
      </c>
      <c r="M175" s="19">
        <f>+Recupera_PN_ACUM[[#This Row],[11-06-2020]]-Recupera_PN_ACUM[[#This Row],[10-06-2020]]</f>
        <v>2</v>
      </c>
    </row>
    <row r="176" spans="1:13" x14ac:dyDescent="0.3">
      <c r="A176">
        <v>70705</v>
      </c>
      <c r="B176" s="2" t="s">
        <v>268</v>
      </c>
      <c r="C176" s="2" t="s">
        <v>453</v>
      </c>
      <c r="D176" s="2" t="s">
        <v>528</v>
      </c>
      <c r="E176" s="19">
        <v>82</v>
      </c>
      <c r="F176" s="19">
        <f>+Recupera_PN_ACUM[[#This Row],[04-06-2020]]-Recupera_PN_ACUM[[#This Row],[03-06-2020]]</f>
        <v>0</v>
      </c>
      <c r="G176" s="19">
        <f>+Recupera_PN_ACUM[[#This Row],[5/6/2020]]-Recupera_PN_ACUM[[#This Row],[04-06-2020]]</f>
        <v>0</v>
      </c>
      <c r="H176" s="19">
        <f>+Recupera_PN_ACUM[[#This Row],[6/6/2020]]-Recupera_PN_ACUM[[#This Row],[5/6/2020]]</f>
        <v>0</v>
      </c>
      <c r="I176" s="19">
        <f>+Recupera_PN_ACUM[[#This Row],[07-06-2020]]-Recupera_PN_ACUM[[#This Row],[6/6/2020]]</f>
        <v>0</v>
      </c>
      <c r="J176" s="19">
        <f>+Recupera_PN_ACUM[[#This Row],[08-06-2020]]-Recupera_PN_ACUM[[#This Row],[07-06-2020]]</f>
        <v>0</v>
      </c>
      <c r="K176" s="19">
        <f>+Recupera_PN_ACUM[[#This Row],[09-06-2020]]-Recupera_PN_ACUM[[#This Row],[08-06-2020]]</f>
        <v>0</v>
      </c>
      <c r="L176" s="19">
        <f>+Recupera_PN_ACUM[[#This Row],[10-06-2020]]-Recupera_PN_ACUM[[#This Row],[09-06-2020]]</f>
        <v>0</v>
      </c>
      <c r="M176" s="19">
        <f>+Recupera_PN_ACUM[[#This Row],[11-06-2020]]-Recupera_PN_ACUM[[#This Row],[10-06-2020]]</f>
        <v>0</v>
      </c>
    </row>
    <row r="177" spans="1:13" x14ac:dyDescent="0.3">
      <c r="A177">
        <v>91203</v>
      </c>
      <c r="B177" s="2" t="s">
        <v>114</v>
      </c>
      <c r="C177" s="2" t="s">
        <v>242</v>
      </c>
      <c r="D177" s="2" t="s">
        <v>528</v>
      </c>
      <c r="E177" s="19">
        <v>0</v>
      </c>
      <c r="F177" s="19">
        <f>+Recupera_PN_ACUM[[#This Row],[04-06-2020]]-Recupera_PN_ACUM[[#This Row],[03-06-2020]]</f>
        <v>0</v>
      </c>
      <c r="G177" s="19">
        <f>+Recupera_PN_ACUM[[#This Row],[5/6/2020]]-Recupera_PN_ACUM[[#This Row],[04-06-2020]]</f>
        <v>0</v>
      </c>
      <c r="H177" s="19">
        <f>+Recupera_PN_ACUM[[#This Row],[6/6/2020]]-Recupera_PN_ACUM[[#This Row],[5/6/2020]]</f>
        <v>0</v>
      </c>
      <c r="I177" s="19">
        <f>+Recupera_PN_ACUM[[#This Row],[07-06-2020]]-Recupera_PN_ACUM[[#This Row],[6/6/2020]]</f>
        <v>0</v>
      </c>
      <c r="J177" s="19">
        <f>+Recupera_PN_ACUM[[#This Row],[08-06-2020]]-Recupera_PN_ACUM[[#This Row],[07-06-2020]]</f>
        <v>0</v>
      </c>
      <c r="K177" s="19">
        <f>+Recupera_PN_ACUM[[#This Row],[09-06-2020]]-Recupera_PN_ACUM[[#This Row],[08-06-2020]]</f>
        <v>1</v>
      </c>
      <c r="L177" s="19">
        <f>+Recupera_PN_ACUM[[#This Row],[10-06-2020]]-Recupera_PN_ACUM[[#This Row],[09-06-2020]]</f>
        <v>0</v>
      </c>
      <c r="M177" s="19">
        <f>+Recupera_PN_ACUM[[#This Row],[11-06-2020]]-Recupera_PN_ACUM[[#This Row],[10-06-2020]]</f>
        <v>0</v>
      </c>
    </row>
    <row r="178" spans="1:13" x14ac:dyDescent="0.3">
      <c r="A178">
        <v>130307</v>
      </c>
      <c r="B178" s="2" t="s">
        <v>102</v>
      </c>
      <c r="C178" s="2" t="s">
        <v>222</v>
      </c>
      <c r="D178" s="2" t="s">
        <v>528</v>
      </c>
      <c r="E178" s="19"/>
      <c r="F178" s="19">
        <f>+Recupera_PN_ACUM[[#This Row],[04-06-2020]]-Recupera_PN_ACUM[[#This Row],[03-06-2020]]</f>
        <v>0</v>
      </c>
      <c r="G178" s="19">
        <f>+Recupera_PN_ACUM[[#This Row],[5/6/2020]]-Recupera_PN_ACUM[[#This Row],[04-06-2020]]</f>
        <v>0</v>
      </c>
      <c r="H178" s="19">
        <f>+Recupera_PN_ACUM[[#This Row],[6/6/2020]]-Recupera_PN_ACUM[[#This Row],[5/6/2020]]</f>
        <v>0</v>
      </c>
      <c r="I178" s="19">
        <f>+Recupera_PN_ACUM[[#This Row],[07-06-2020]]-Recupera_PN_ACUM[[#This Row],[6/6/2020]]</f>
        <v>0</v>
      </c>
      <c r="J178" s="19">
        <f>+Recupera_PN_ACUM[[#This Row],[08-06-2020]]-Recupera_PN_ACUM[[#This Row],[07-06-2020]]</f>
        <v>0</v>
      </c>
      <c r="K178" s="19">
        <f>+Recupera_PN_ACUM[[#This Row],[09-06-2020]]-Recupera_PN_ACUM[[#This Row],[08-06-2020]]</f>
        <v>0</v>
      </c>
      <c r="L178" s="19">
        <f>+Recupera_PN_ACUM[[#This Row],[10-06-2020]]-Recupera_PN_ACUM[[#This Row],[09-06-2020]]</f>
        <v>0</v>
      </c>
      <c r="M178" s="19">
        <f>+Recupera_PN_ACUM[[#This Row],[11-06-2020]]-Recupera_PN_ACUM[[#This Row],[10-06-2020]]</f>
        <v>0</v>
      </c>
    </row>
    <row r="179" spans="1:13" x14ac:dyDescent="0.3">
      <c r="A179">
        <v>60303</v>
      </c>
      <c r="B179" s="2" t="s">
        <v>158</v>
      </c>
      <c r="C179" s="2" t="s">
        <v>406</v>
      </c>
      <c r="D179" s="2" t="s">
        <v>529</v>
      </c>
      <c r="E179" s="19">
        <v>121</v>
      </c>
      <c r="F179" s="19">
        <f>+Recupera_PN_ACUM[[#This Row],[04-06-2020]]-Recupera_PN_ACUM[[#This Row],[03-06-2020]]</f>
        <v>0</v>
      </c>
      <c r="G179" s="19">
        <f>+Recupera_PN_ACUM[[#This Row],[5/6/2020]]-Recupera_PN_ACUM[[#This Row],[04-06-2020]]</f>
        <v>0</v>
      </c>
      <c r="H179" s="19">
        <f>+Recupera_PN_ACUM[[#This Row],[6/6/2020]]-Recupera_PN_ACUM[[#This Row],[5/6/2020]]</f>
        <v>0</v>
      </c>
      <c r="I179" s="19">
        <f>+Recupera_PN_ACUM[[#This Row],[07-06-2020]]-Recupera_PN_ACUM[[#This Row],[6/6/2020]]</f>
        <v>0</v>
      </c>
      <c r="J179" s="19">
        <f>+Recupera_PN_ACUM[[#This Row],[08-06-2020]]-Recupera_PN_ACUM[[#This Row],[07-06-2020]]</f>
        <v>0</v>
      </c>
      <c r="K179" s="19">
        <f>+Recupera_PN_ACUM[[#This Row],[09-06-2020]]-Recupera_PN_ACUM[[#This Row],[08-06-2020]]</f>
        <v>0</v>
      </c>
      <c r="L179" s="19">
        <f>+Recupera_PN_ACUM[[#This Row],[10-06-2020]]-Recupera_PN_ACUM[[#This Row],[09-06-2020]]</f>
        <v>0</v>
      </c>
      <c r="M179" s="19">
        <f>+Recupera_PN_ACUM[[#This Row],[11-06-2020]]-Recupera_PN_ACUM[[#This Row],[10-06-2020]]</f>
        <v>0</v>
      </c>
    </row>
    <row r="180" spans="1:13" x14ac:dyDescent="0.3">
      <c r="A180">
        <v>70602</v>
      </c>
      <c r="B180" s="2" t="s">
        <v>268</v>
      </c>
      <c r="C180" s="2" t="s">
        <v>248</v>
      </c>
      <c r="D180" s="2" t="s">
        <v>530</v>
      </c>
      <c r="E180" s="19"/>
      <c r="F180" s="19">
        <f>+Recupera_PN_ACUM[[#This Row],[04-06-2020]]-Recupera_PN_ACUM[[#This Row],[03-06-2020]]</f>
        <v>0</v>
      </c>
      <c r="G180" s="19">
        <f>+Recupera_PN_ACUM[[#This Row],[5/6/2020]]-Recupera_PN_ACUM[[#This Row],[04-06-2020]]</f>
        <v>0</v>
      </c>
      <c r="H180" s="19">
        <f>+Recupera_PN_ACUM[[#This Row],[6/6/2020]]-Recupera_PN_ACUM[[#This Row],[5/6/2020]]</f>
        <v>0</v>
      </c>
      <c r="I180" s="19">
        <f>+Recupera_PN_ACUM[[#This Row],[07-06-2020]]-Recupera_PN_ACUM[[#This Row],[6/6/2020]]</f>
        <v>0</v>
      </c>
      <c r="J180" s="19">
        <f>+Recupera_PN_ACUM[[#This Row],[08-06-2020]]-Recupera_PN_ACUM[[#This Row],[07-06-2020]]</f>
        <v>0</v>
      </c>
      <c r="K180" s="19">
        <f>+Recupera_PN_ACUM[[#This Row],[09-06-2020]]-Recupera_PN_ACUM[[#This Row],[08-06-2020]]</f>
        <v>1</v>
      </c>
      <c r="L180" s="19">
        <f>+Recupera_PN_ACUM[[#This Row],[10-06-2020]]-Recupera_PN_ACUM[[#This Row],[09-06-2020]]</f>
        <v>0</v>
      </c>
      <c r="M180" s="19">
        <f>+Recupera_PN_ACUM[[#This Row],[11-06-2020]]-Recupera_PN_ACUM[[#This Row],[10-06-2020]]</f>
        <v>0</v>
      </c>
    </row>
    <row r="181" spans="1:13" x14ac:dyDescent="0.3">
      <c r="A181">
        <v>20403</v>
      </c>
      <c r="B181" s="2" t="s">
        <v>212</v>
      </c>
      <c r="C181" s="2" t="s">
        <v>249</v>
      </c>
      <c r="D181" s="2" t="s">
        <v>531</v>
      </c>
      <c r="E181" s="19">
        <v>4</v>
      </c>
      <c r="F181" s="19">
        <f>+Recupera_PN_ACUM[[#This Row],[04-06-2020]]-Recupera_PN_ACUM[[#This Row],[03-06-2020]]</f>
        <v>0</v>
      </c>
      <c r="G181" s="19">
        <f>+Recupera_PN_ACUM[[#This Row],[5/6/2020]]-Recupera_PN_ACUM[[#This Row],[04-06-2020]]</f>
        <v>0</v>
      </c>
      <c r="H181" s="19">
        <f>+Recupera_PN_ACUM[[#This Row],[6/6/2020]]-Recupera_PN_ACUM[[#This Row],[5/6/2020]]</f>
        <v>0</v>
      </c>
      <c r="I181" s="19">
        <f>+Recupera_PN_ACUM[[#This Row],[07-06-2020]]-Recupera_PN_ACUM[[#This Row],[6/6/2020]]</f>
        <v>0</v>
      </c>
      <c r="J181" s="19">
        <f>+Recupera_PN_ACUM[[#This Row],[08-06-2020]]-Recupera_PN_ACUM[[#This Row],[07-06-2020]]</f>
        <v>0</v>
      </c>
      <c r="K181" s="19">
        <f>+Recupera_PN_ACUM[[#This Row],[09-06-2020]]-Recupera_PN_ACUM[[#This Row],[08-06-2020]]</f>
        <v>0</v>
      </c>
      <c r="L181" s="19">
        <f>+Recupera_PN_ACUM[[#This Row],[10-06-2020]]-Recupera_PN_ACUM[[#This Row],[09-06-2020]]</f>
        <v>0</v>
      </c>
      <c r="M181" s="19">
        <f>+Recupera_PN_ACUM[[#This Row],[11-06-2020]]-Recupera_PN_ACUM[[#This Row],[10-06-2020]]</f>
        <v>0</v>
      </c>
    </row>
    <row r="182" spans="1:13" x14ac:dyDescent="0.3">
      <c r="A182">
        <v>60302</v>
      </c>
      <c r="B182" s="2" t="s">
        <v>158</v>
      </c>
      <c r="C182" s="2" t="s">
        <v>406</v>
      </c>
      <c r="D182" s="2" t="s">
        <v>532</v>
      </c>
      <c r="E182" s="19"/>
      <c r="F182" s="19">
        <f>+Recupera_PN_ACUM[[#This Row],[04-06-2020]]-Recupera_PN_ACUM[[#This Row],[03-06-2020]]</f>
        <v>0</v>
      </c>
      <c r="G182" s="19">
        <f>+Recupera_PN_ACUM[[#This Row],[5/6/2020]]-Recupera_PN_ACUM[[#This Row],[04-06-2020]]</f>
        <v>0</v>
      </c>
      <c r="H182" s="19">
        <f>+Recupera_PN_ACUM[[#This Row],[6/6/2020]]-Recupera_PN_ACUM[[#This Row],[5/6/2020]]</f>
        <v>0</v>
      </c>
      <c r="I182" s="19">
        <f>+Recupera_PN_ACUM[[#This Row],[07-06-2020]]-Recupera_PN_ACUM[[#This Row],[6/6/2020]]</f>
        <v>0</v>
      </c>
      <c r="J182" s="19">
        <f>+Recupera_PN_ACUM[[#This Row],[08-06-2020]]-Recupera_PN_ACUM[[#This Row],[07-06-2020]]</f>
        <v>0</v>
      </c>
      <c r="K182" s="19">
        <f>+Recupera_PN_ACUM[[#This Row],[09-06-2020]]-Recupera_PN_ACUM[[#This Row],[08-06-2020]]</f>
        <v>0</v>
      </c>
      <c r="L182" s="19">
        <f>+Recupera_PN_ACUM[[#This Row],[10-06-2020]]-Recupera_PN_ACUM[[#This Row],[09-06-2020]]</f>
        <v>0</v>
      </c>
      <c r="M182" s="19">
        <f>+Recupera_PN_ACUM[[#This Row],[11-06-2020]]-Recupera_PN_ACUM[[#This Row],[10-06-2020]]</f>
        <v>0</v>
      </c>
    </row>
    <row r="183" spans="1:13" x14ac:dyDescent="0.3">
      <c r="A183">
        <v>70204</v>
      </c>
      <c r="B183" s="2" t="s">
        <v>268</v>
      </c>
      <c r="C183" s="2" t="s">
        <v>348</v>
      </c>
      <c r="D183" s="2" t="s">
        <v>533</v>
      </c>
      <c r="E183" s="19">
        <v>15</v>
      </c>
      <c r="F183" s="19">
        <f>+Recupera_PN_ACUM[[#This Row],[04-06-2020]]-Recupera_PN_ACUM[[#This Row],[03-06-2020]]</f>
        <v>0</v>
      </c>
      <c r="G183" s="19">
        <f>+Recupera_PN_ACUM[[#This Row],[5/6/2020]]-Recupera_PN_ACUM[[#This Row],[04-06-2020]]</f>
        <v>0</v>
      </c>
      <c r="H183" s="19">
        <f>+Recupera_PN_ACUM[[#This Row],[6/6/2020]]-Recupera_PN_ACUM[[#This Row],[5/6/2020]]</f>
        <v>0</v>
      </c>
      <c r="I183" s="19">
        <f>+Recupera_PN_ACUM[[#This Row],[07-06-2020]]-Recupera_PN_ACUM[[#This Row],[6/6/2020]]</f>
        <v>0</v>
      </c>
      <c r="J183" s="19">
        <f>+Recupera_PN_ACUM[[#This Row],[08-06-2020]]-Recupera_PN_ACUM[[#This Row],[07-06-2020]]</f>
        <v>0</v>
      </c>
      <c r="K183" s="19">
        <f>+Recupera_PN_ACUM[[#This Row],[09-06-2020]]-Recupera_PN_ACUM[[#This Row],[08-06-2020]]</f>
        <v>0</v>
      </c>
      <c r="L183" s="19">
        <f>+Recupera_PN_ACUM[[#This Row],[10-06-2020]]-Recupera_PN_ACUM[[#This Row],[09-06-2020]]</f>
        <v>0</v>
      </c>
      <c r="M183" s="19">
        <f>+Recupera_PN_ACUM[[#This Row],[11-06-2020]]-Recupera_PN_ACUM[[#This Row],[10-06-2020]]</f>
        <v>0</v>
      </c>
    </row>
    <row r="184" spans="1:13" x14ac:dyDescent="0.3">
      <c r="A184">
        <v>60304</v>
      </c>
      <c r="B184" s="2" t="s">
        <v>158</v>
      </c>
      <c r="C184" s="2" t="s">
        <v>406</v>
      </c>
      <c r="D184" s="2" t="s">
        <v>534</v>
      </c>
      <c r="E184" s="19">
        <v>15</v>
      </c>
      <c r="F184" s="19">
        <f>+Recupera_PN_ACUM[[#This Row],[04-06-2020]]-Recupera_PN_ACUM[[#This Row],[03-06-2020]]</f>
        <v>0</v>
      </c>
      <c r="G184" s="19">
        <f>+Recupera_PN_ACUM[[#This Row],[5/6/2020]]-Recupera_PN_ACUM[[#This Row],[04-06-2020]]</f>
        <v>0</v>
      </c>
      <c r="H184" s="19">
        <f>+Recupera_PN_ACUM[[#This Row],[6/6/2020]]-Recupera_PN_ACUM[[#This Row],[5/6/2020]]</f>
        <v>0</v>
      </c>
      <c r="I184" s="19">
        <f>+Recupera_PN_ACUM[[#This Row],[07-06-2020]]-Recupera_PN_ACUM[[#This Row],[6/6/2020]]</f>
        <v>0</v>
      </c>
      <c r="J184" s="19">
        <f>+Recupera_PN_ACUM[[#This Row],[08-06-2020]]-Recupera_PN_ACUM[[#This Row],[07-06-2020]]</f>
        <v>0</v>
      </c>
      <c r="K184" s="19">
        <f>+Recupera_PN_ACUM[[#This Row],[09-06-2020]]-Recupera_PN_ACUM[[#This Row],[08-06-2020]]</f>
        <v>0</v>
      </c>
      <c r="L184" s="19">
        <f>+Recupera_PN_ACUM[[#This Row],[10-06-2020]]-Recupera_PN_ACUM[[#This Row],[09-06-2020]]</f>
        <v>0</v>
      </c>
      <c r="M184" s="19">
        <f>+Recupera_PN_ACUM[[#This Row],[11-06-2020]]-Recupera_PN_ACUM[[#This Row],[10-06-2020]]</f>
        <v>0</v>
      </c>
    </row>
    <row r="185" spans="1:13" x14ac:dyDescent="0.3">
      <c r="A185">
        <v>70406</v>
      </c>
      <c r="B185" s="2" t="s">
        <v>268</v>
      </c>
      <c r="C185" s="2" t="s">
        <v>328</v>
      </c>
      <c r="D185" s="2" t="s">
        <v>534</v>
      </c>
      <c r="E185" s="19"/>
      <c r="F185" s="19">
        <f>+Recupera_PN_ACUM[[#This Row],[04-06-2020]]-Recupera_PN_ACUM[[#This Row],[03-06-2020]]</f>
        <v>0</v>
      </c>
      <c r="G185" s="19">
        <f>+Recupera_PN_ACUM[[#This Row],[5/6/2020]]-Recupera_PN_ACUM[[#This Row],[04-06-2020]]</f>
        <v>0</v>
      </c>
      <c r="H185" s="19">
        <f>+Recupera_PN_ACUM[[#This Row],[6/6/2020]]-Recupera_PN_ACUM[[#This Row],[5/6/2020]]</f>
        <v>0</v>
      </c>
      <c r="I185" s="19">
        <f>+Recupera_PN_ACUM[[#This Row],[07-06-2020]]-Recupera_PN_ACUM[[#This Row],[6/6/2020]]</f>
        <v>0</v>
      </c>
      <c r="J185" s="19">
        <f>+Recupera_PN_ACUM[[#This Row],[08-06-2020]]-Recupera_PN_ACUM[[#This Row],[07-06-2020]]</f>
        <v>0</v>
      </c>
      <c r="K185" s="19">
        <f>+Recupera_PN_ACUM[[#This Row],[09-06-2020]]-Recupera_PN_ACUM[[#This Row],[08-06-2020]]</f>
        <v>0</v>
      </c>
      <c r="L185" s="19">
        <f>+Recupera_PN_ACUM[[#This Row],[10-06-2020]]-Recupera_PN_ACUM[[#This Row],[09-06-2020]]</f>
        <v>0</v>
      </c>
      <c r="M185" s="19">
        <f>+Recupera_PN_ACUM[[#This Row],[11-06-2020]]-Recupera_PN_ACUM[[#This Row],[10-06-2020]]</f>
        <v>0</v>
      </c>
    </row>
    <row r="186" spans="1:13" x14ac:dyDescent="0.3">
      <c r="A186">
        <v>20203</v>
      </c>
      <c r="B186" s="2" t="s">
        <v>212</v>
      </c>
      <c r="C186" s="2" t="s">
        <v>217</v>
      </c>
      <c r="D186" s="2" t="s">
        <v>391</v>
      </c>
      <c r="E186" s="19"/>
      <c r="F186" s="19">
        <f>+Recupera_PN_ACUM[[#This Row],[04-06-2020]]-Recupera_PN_ACUM[[#This Row],[03-06-2020]]</f>
        <v>0</v>
      </c>
      <c r="G186" s="19">
        <f>+Recupera_PN_ACUM[[#This Row],[5/6/2020]]-Recupera_PN_ACUM[[#This Row],[04-06-2020]]</f>
        <v>0</v>
      </c>
      <c r="H186" s="19">
        <f>+Recupera_PN_ACUM[[#This Row],[6/6/2020]]-Recupera_PN_ACUM[[#This Row],[5/6/2020]]</f>
        <v>0</v>
      </c>
      <c r="I186" s="19">
        <f>+Recupera_PN_ACUM[[#This Row],[07-06-2020]]-Recupera_PN_ACUM[[#This Row],[6/6/2020]]</f>
        <v>0</v>
      </c>
      <c r="J186" s="19">
        <f>+Recupera_PN_ACUM[[#This Row],[08-06-2020]]-Recupera_PN_ACUM[[#This Row],[07-06-2020]]</f>
        <v>0</v>
      </c>
      <c r="K186" s="19">
        <f>+Recupera_PN_ACUM[[#This Row],[09-06-2020]]-Recupera_PN_ACUM[[#This Row],[08-06-2020]]</f>
        <v>0</v>
      </c>
      <c r="L186" s="19">
        <f>+Recupera_PN_ACUM[[#This Row],[10-06-2020]]-Recupera_PN_ACUM[[#This Row],[09-06-2020]]</f>
        <v>0</v>
      </c>
      <c r="M186" s="19">
        <f>+Recupera_PN_ACUM[[#This Row],[11-06-2020]]-Recupera_PN_ACUM[[#This Row],[10-06-2020]]</f>
        <v>0</v>
      </c>
    </row>
    <row r="187" spans="1:13" x14ac:dyDescent="0.3">
      <c r="A187">
        <v>80802</v>
      </c>
      <c r="B187" s="2" t="s">
        <v>99</v>
      </c>
      <c r="C187" s="2" t="s">
        <v>99</v>
      </c>
      <c r="D187" s="2" t="s">
        <v>112</v>
      </c>
      <c r="E187" s="19">
        <v>0</v>
      </c>
      <c r="F187" s="19">
        <f>+Recupera_PN_ACUM[[#This Row],[04-06-2020]]-Recupera_PN_ACUM[[#This Row],[03-06-2020]]</f>
        <v>0</v>
      </c>
      <c r="G187" s="19">
        <f>+Recupera_PN_ACUM[[#This Row],[5/6/2020]]-Recupera_PN_ACUM[[#This Row],[04-06-2020]]</f>
        <v>0</v>
      </c>
      <c r="H187" s="19">
        <f>+Recupera_PN_ACUM[[#This Row],[6/6/2020]]-Recupera_PN_ACUM[[#This Row],[5/6/2020]]</f>
        <v>0</v>
      </c>
      <c r="I187" s="19">
        <f>+Recupera_PN_ACUM[[#This Row],[07-06-2020]]-Recupera_PN_ACUM[[#This Row],[6/6/2020]]</f>
        <v>0</v>
      </c>
      <c r="J187" s="19">
        <f>+Recupera_PN_ACUM[[#This Row],[08-06-2020]]-Recupera_PN_ACUM[[#This Row],[07-06-2020]]</f>
        <v>0</v>
      </c>
      <c r="K187" s="19">
        <f>+Recupera_PN_ACUM[[#This Row],[09-06-2020]]-Recupera_PN_ACUM[[#This Row],[08-06-2020]]</f>
        <v>0</v>
      </c>
      <c r="L187" s="19">
        <f>+Recupera_PN_ACUM[[#This Row],[10-06-2020]]-Recupera_PN_ACUM[[#This Row],[09-06-2020]]</f>
        <v>0</v>
      </c>
      <c r="M187" s="19">
        <f>+Recupera_PN_ACUM[[#This Row],[11-06-2020]]-Recupera_PN_ACUM[[#This Row],[10-06-2020]]</f>
        <v>0</v>
      </c>
    </row>
    <row r="188" spans="1:13" x14ac:dyDescent="0.3">
      <c r="A188">
        <v>60606</v>
      </c>
      <c r="B188" s="2" t="s">
        <v>158</v>
      </c>
      <c r="C188" s="2" t="s">
        <v>342</v>
      </c>
      <c r="D188" s="2" t="s">
        <v>392</v>
      </c>
      <c r="E188" s="19"/>
      <c r="F188" s="19">
        <f>+Recupera_PN_ACUM[[#This Row],[04-06-2020]]-Recupera_PN_ACUM[[#This Row],[03-06-2020]]</f>
        <v>0</v>
      </c>
      <c r="G188" s="19">
        <f>+Recupera_PN_ACUM[[#This Row],[5/6/2020]]-Recupera_PN_ACUM[[#This Row],[04-06-2020]]</f>
        <v>0</v>
      </c>
      <c r="H188" s="19">
        <f>+Recupera_PN_ACUM[[#This Row],[6/6/2020]]-Recupera_PN_ACUM[[#This Row],[5/6/2020]]</f>
        <v>0</v>
      </c>
      <c r="I188" s="19">
        <f>+Recupera_PN_ACUM[[#This Row],[07-06-2020]]-Recupera_PN_ACUM[[#This Row],[6/6/2020]]</f>
        <v>0</v>
      </c>
      <c r="J188" s="19">
        <f>+Recupera_PN_ACUM[[#This Row],[08-06-2020]]-Recupera_PN_ACUM[[#This Row],[07-06-2020]]</f>
        <v>0</v>
      </c>
      <c r="K188" s="19">
        <f>+Recupera_PN_ACUM[[#This Row],[09-06-2020]]-Recupera_PN_ACUM[[#This Row],[08-06-2020]]</f>
        <v>0</v>
      </c>
      <c r="L188" s="19">
        <f>+Recupera_PN_ACUM[[#This Row],[10-06-2020]]-Recupera_PN_ACUM[[#This Row],[09-06-2020]]</f>
        <v>0</v>
      </c>
      <c r="M188" s="19">
        <f>+Recupera_PN_ACUM[[#This Row],[11-06-2020]]-Recupera_PN_ACUM[[#This Row],[10-06-2020]]</f>
        <v>0</v>
      </c>
    </row>
    <row r="189" spans="1:13" x14ac:dyDescent="0.3">
      <c r="A189">
        <v>70205</v>
      </c>
      <c r="B189" s="2" t="s">
        <v>268</v>
      </c>
      <c r="C189" s="2" t="s">
        <v>348</v>
      </c>
      <c r="D189" s="2" t="s">
        <v>535</v>
      </c>
      <c r="E189" s="19"/>
      <c r="F189" s="19">
        <f>+Recupera_PN_ACUM[[#This Row],[04-06-2020]]-Recupera_PN_ACUM[[#This Row],[03-06-2020]]</f>
        <v>0</v>
      </c>
      <c r="G189" s="19">
        <f>+Recupera_PN_ACUM[[#This Row],[5/6/2020]]-Recupera_PN_ACUM[[#This Row],[04-06-2020]]</f>
        <v>0</v>
      </c>
      <c r="H189" s="19">
        <f>+Recupera_PN_ACUM[[#This Row],[6/6/2020]]-Recupera_PN_ACUM[[#This Row],[5/6/2020]]</f>
        <v>0</v>
      </c>
      <c r="I189" s="19">
        <f>+Recupera_PN_ACUM[[#This Row],[07-06-2020]]-Recupera_PN_ACUM[[#This Row],[6/6/2020]]</f>
        <v>0</v>
      </c>
      <c r="J189" s="19">
        <f>+Recupera_PN_ACUM[[#This Row],[08-06-2020]]-Recupera_PN_ACUM[[#This Row],[07-06-2020]]</f>
        <v>0</v>
      </c>
      <c r="K189" s="19">
        <f>+Recupera_PN_ACUM[[#This Row],[09-06-2020]]-Recupera_PN_ACUM[[#This Row],[08-06-2020]]</f>
        <v>0</v>
      </c>
      <c r="L189" s="19">
        <f>+Recupera_PN_ACUM[[#This Row],[10-06-2020]]-Recupera_PN_ACUM[[#This Row],[09-06-2020]]</f>
        <v>0</v>
      </c>
      <c r="M189" s="19">
        <f>+Recupera_PN_ACUM[[#This Row],[11-06-2020]]-Recupera_PN_ACUM[[#This Row],[10-06-2020]]</f>
        <v>0</v>
      </c>
    </row>
    <row r="190" spans="1:13" x14ac:dyDescent="0.3">
      <c r="A190">
        <v>90204</v>
      </c>
      <c r="B190" s="2" t="s">
        <v>114</v>
      </c>
      <c r="C190" s="2" t="s">
        <v>435</v>
      </c>
      <c r="D190" s="2" t="s">
        <v>536</v>
      </c>
      <c r="E190" s="19"/>
      <c r="F190" s="19">
        <f>+Recupera_PN_ACUM[[#This Row],[04-06-2020]]-Recupera_PN_ACUM[[#This Row],[03-06-2020]]</f>
        <v>0</v>
      </c>
      <c r="G190" s="19">
        <f>+Recupera_PN_ACUM[[#This Row],[5/6/2020]]-Recupera_PN_ACUM[[#This Row],[04-06-2020]]</f>
        <v>0</v>
      </c>
      <c r="H190" s="19">
        <f>+Recupera_PN_ACUM[[#This Row],[6/6/2020]]-Recupera_PN_ACUM[[#This Row],[5/6/2020]]</f>
        <v>0</v>
      </c>
      <c r="I190" s="19">
        <f>+Recupera_PN_ACUM[[#This Row],[07-06-2020]]-Recupera_PN_ACUM[[#This Row],[6/6/2020]]</f>
        <v>0</v>
      </c>
      <c r="J190" s="19">
        <f>+Recupera_PN_ACUM[[#This Row],[08-06-2020]]-Recupera_PN_ACUM[[#This Row],[07-06-2020]]</f>
        <v>0</v>
      </c>
      <c r="K190" s="19">
        <f>+Recupera_PN_ACUM[[#This Row],[09-06-2020]]-Recupera_PN_ACUM[[#This Row],[08-06-2020]]</f>
        <v>0</v>
      </c>
      <c r="L190" s="19">
        <f>+Recupera_PN_ACUM[[#This Row],[10-06-2020]]-Recupera_PN_ACUM[[#This Row],[09-06-2020]]</f>
        <v>0</v>
      </c>
      <c r="M190" s="19">
        <f>+Recupera_PN_ACUM[[#This Row],[11-06-2020]]-Recupera_PN_ACUM[[#This Row],[10-06-2020]]</f>
        <v>0</v>
      </c>
    </row>
    <row r="191" spans="1:13" x14ac:dyDescent="0.3">
      <c r="A191">
        <v>20605</v>
      </c>
      <c r="B191" s="2" t="s">
        <v>212</v>
      </c>
      <c r="C191" s="2" t="s">
        <v>213</v>
      </c>
      <c r="D191" s="2" t="s">
        <v>174</v>
      </c>
      <c r="E191" s="19"/>
      <c r="F191" s="19">
        <f>+Recupera_PN_ACUM[[#This Row],[04-06-2020]]-Recupera_PN_ACUM[[#This Row],[03-06-2020]]</f>
        <v>0</v>
      </c>
      <c r="G191" s="19">
        <f>+Recupera_PN_ACUM[[#This Row],[5/6/2020]]-Recupera_PN_ACUM[[#This Row],[04-06-2020]]</f>
        <v>0</v>
      </c>
      <c r="H191" s="19">
        <f>+Recupera_PN_ACUM[[#This Row],[6/6/2020]]-Recupera_PN_ACUM[[#This Row],[5/6/2020]]</f>
        <v>0</v>
      </c>
      <c r="I191" s="19">
        <f>+Recupera_PN_ACUM[[#This Row],[07-06-2020]]-Recupera_PN_ACUM[[#This Row],[6/6/2020]]</f>
        <v>0</v>
      </c>
      <c r="J191" s="19">
        <f>+Recupera_PN_ACUM[[#This Row],[08-06-2020]]-Recupera_PN_ACUM[[#This Row],[07-06-2020]]</f>
        <v>0</v>
      </c>
      <c r="K191" s="19">
        <f>+Recupera_PN_ACUM[[#This Row],[09-06-2020]]-Recupera_PN_ACUM[[#This Row],[08-06-2020]]</f>
        <v>0</v>
      </c>
      <c r="L191" s="19">
        <f>+Recupera_PN_ACUM[[#This Row],[10-06-2020]]-Recupera_PN_ACUM[[#This Row],[09-06-2020]]</f>
        <v>0</v>
      </c>
      <c r="M191" s="19">
        <f>+Recupera_PN_ACUM[[#This Row],[11-06-2020]]-Recupera_PN_ACUM[[#This Row],[10-06-2020]]</f>
        <v>0</v>
      </c>
    </row>
    <row r="192" spans="1:13" x14ac:dyDescent="0.3">
      <c r="A192">
        <v>130706</v>
      </c>
      <c r="B192" s="2" t="s">
        <v>102</v>
      </c>
      <c r="C192" s="2" t="s">
        <v>138</v>
      </c>
      <c r="D192" s="2" t="s">
        <v>174</v>
      </c>
      <c r="E192" s="19"/>
      <c r="F192" s="19">
        <f>+Recupera_PN_ACUM[[#This Row],[04-06-2020]]-Recupera_PN_ACUM[[#This Row],[03-06-2020]]</f>
        <v>0</v>
      </c>
      <c r="G192" s="19">
        <f>+Recupera_PN_ACUM[[#This Row],[5/6/2020]]-Recupera_PN_ACUM[[#This Row],[04-06-2020]]</f>
        <v>0</v>
      </c>
      <c r="H192" s="19">
        <f>+Recupera_PN_ACUM[[#This Row],[6/6/2020]]-Recupera_PN_ACUM[[#This Row],[5/6/2020]]</f>
        <v>0</v>
      </c>
      <c r="I192" s="19">
        <f>+Recupera_PN_ACUM[[#This Row],[07-06-2020]]-Recupera_PN_ACUM[[#This Row],[6/6/2020]]</f>
        <v>0</v>
      </c>
      <c r="J192" s="19">
        <f>+Recupera_PN_ACUM[[#This Row],[08-06-2020]]-Recupera_PN_ACUM[[#This Row],[07-06-2020]]</f>
        <v>0</v>
      </c>
      <c r="K192" s="19">
        <f>+Recupera_PN_ACUM[[#This Row],[09-06-2020]]-Recupera_PN_ACUM[[#This Row],[08-06-2020]]</f>
        <v>0</v>
      </c>
      <c r="L192" s="19">
        <f>+Recupera_PN_ACUM[[#This Row],[10-06-2020]]-Recupera_PN_ACUM[[#This Row],[09-06-2020]]</f>
        <v>0</v>
      </c>
      <c r="M192" s="19">
        <f>+Recupera_PN_ACUM[[#This Row],[11-06-2020]]-Recupera_PN_ACUM[[#This Row],[10-06-2020]]</f>
        <v>0</v>
      </c>
    </row>
    <row r="193" spans="1:13" x14ac:dyDescent="0.3">
      <c r="A193">
        <v>20502</v>
      </c>
      <c r="B193" s="2" t="s">
        <v>212</v>
      </c>
      <c r="C193" s="2" t="s">
        <v>357</v>
      </c>
      <c r="D193" s="2" t="s">
        <v>537</v>
      </c>
      <c r="E193" s="19"/>
      <c r="F193" s="19">
        <f>+Recupera_PN_ACUM[[#This Row],[04-06-2020]]-Recupera_PN_ACUM[[#This Row],[03-06-2020]]</f>
        <v>0</v>
      </c>
      <c r="G193" s="19">
        <f>+Recupera_PN_ACUM[[#This Row],[5/6/2020]]-Recupera_PN_ACUM[[#This Row],[04-06-2020]]</f>
        <v>1</v>
      </c>
      <c r="H193" s="19">
        <f>+Recupera_PN_ACUM[[#This Row],[6/6/2020]]-Recupera_PN_ACUM[[#This Row],[5/6/2020]]</f>
        <v>0</v>
      </c>
      <c r="I193" s="19">
        <f>+Recupera_PN_ACUM[[#This Row],[07-06-2020]]-Recupera_PN_ACUM[[#This Row],[6/6/2020]]</f>
        <v>0</v>
      </c>
      <c r="J193" s="19">
        <f>+Recupera_PN_ACUM[[#This Row],[08-06-2020]]-Recupera_PN_ACUM[[#This Row],[07-06-2020]]</f>
        <v>0</v>
      </c>
      <c r="K193" s="19">
        <f>+Recupera_PN_ACUM[[#This Row],[09-06-2020]]-Recupera_PN_ACUM[[#This Row],[08-06-2020]]</f>
        <v>0</v>
      </c>
      <c r="L193" s="19">
        <f>+Recupera_PN_ACUM[[#This Row],[10-06-2020]]-Recupera_PN_ACUM[[#This Row],[09-06-2020]]</f>
        <v>0</v>
      </c>
      <c r="M193" s="19">
        <f>+Recupera_PN_ACUM[[#This Row],[11-06-2020]]-Recupera_PN_ACUM[[#This Row],[10-06-2020]]</f>
        <v>0</v>
      </c>
    </row>
    <row r="194" spans="1:13" x14ac:dyDescent="0.3">
      <c r="A194">
        <v>70706</v>
      </c>
      <c r="B194" s="2" t="s">
        <v>268</v>
      </c>
      <c r="C194" s="2" t="s">
        <v>453</v>
      </c>
      <c r="D194" s="2" t="s">
        <v>538</v>
      </c>
      <c r="E194" s="19"/>
      <c r="F194" s="19">
        <f>+Recupera_PN_ACUM[[#This Row],[04-06-2020]]-Recupera_PN_ACUM[[#This Row],[03-06-2020]]</f>
        <v>0</v>
      </c>
      <c r="G194" s="19">
        <f>+Recupera_PN_ACUM[[#This Row],[5/6/2020]]-Recupera_PN_ACUM[[#This Row],[04-06-2020]]</f>
        <v>0</v>
      </c>
      <c r="H194" s="19">
        <f>+Recupera_PN_ACUM[[#This Row],[6/6/2020]]-Recupera_PN_ACUM[[#This Row],[5/6/2020]]</f>
        <v>0</v>
      </c>
      <c r="I194" s="19">
        <f>+Recupera_PN_ACUM[[#This Row],[07-06-2020]]-Recupera_PN_ACUM[[#This Row],[6/6/2020]]</f>
        <v>0</v>
      </c>
      <c r="J194" s="19">
        <f>+Recupera_PN_ACUM[[#This Row],[08-06-2020]]-Recupera_PN_ACUM[[#This Row],[07-06-2020]]</f>
        <v>0</v>
      </c>
      <c r="K194" s="19">
        <f>+Recupera_PN_ACUM[[#This Row],[09-06-2020]]-Recupera_PN_ACUM[[#This Row],[08-06-2020]]</f>
        <v>0</v>
      </c>
      <c r="L194" s="19">
        <f>+Recupera_PN_ACUM[[#This Row],[10-06-2020]]-Recupera_PN_ACUM[[#This Row],[09-06-2020]]</f>
        <v>0</v>
      </c>
      <c r="M194" s="19">
        <f>+Recupera_PN_ACUM[[#This Row],[11-06-2020]]-Recupera_PN_ACUM[[#This Row],[10-06-2020]]</f>
        <v>0</v>
      </c>
    </row>
    <row r="195" spans="1:13" x14ac:dyDescent="0.3">
      <c r="A195">
        <v>20102</v>
      </c>
      <c r="B195" s="2" t="s">
        <v>212</v>
      </c>
      <c r="C195" s="2" t="s">
        <v>219</v>
      </c>
      <c r="D195" s="2" t="s">
        <v>539</v>
      </c>
      <c r="E195" s="19"/>
      <c r="F195" s="19">
        <f>+Recupera_PN_ACUM[[#This Row],[04-06-2020]]-Recupera_PN_ACUM[[#This Row],[03-06-2020]]</f>
        <v>0</v>
      </c>
      <c r="G195" s="19">
        <f>+Recupera_PN_ACUM[[#This Row],[5/6/2020]]-Recupera_PN_ACUM[[#This Row],[04-06-2020]]</f>
        <v>1</v>
      </c>
      <c r="H195" s="19">
        <f>+Recupera_PN_ACUM[[#This Row],[6/6/2020]]-Recupera_PN_ACUM[[#This Row],[5/6/2020]]</f>
        <v>0</v>
      </c>
      <c r="I195" s="19">
        <f>+Recupera_PN_ACUM[[#This Row],[07-06-2020]]-Recupera_PN_ACUM[[#This Row],[6/6/2020]]</f>
        <v>0</v>
      </c>
      <c r="J195" s="19">
        <f>+Recupera_PN_ACUM[[#This Row],[08-06-2020]]-Recupera_PN_ACUM[[#This Row],[07-06-2020]]</f>
        <v>0</v>
      </c>
      <c r="K195" s="19">
        <f>+Recupera_PN_ACUM[[#This Row],[09-06-2020]]-Recupera_PN_ACUM[[#This Row],[08-06-2020]]</f>
        <v>0</v>
      </c>
      <c r="L195" s="19">
        <f>+Recupera_PN_ACUM[[#This Row],[10-06-2020]]-Recupera_PN_ACUM[[#This Row],[09-06-2020]]</f>
        <v>0</v>
      </c>
      <c r="M195" s="19">
        <f>+Recupera_PN_ACUM[[#This Row],[11-06-2020]]-Recupera_PN_ACUM[[#This Row],[10-06-2020]]</f>
        <v>0</v>
      </c>
    </row>
    <row r="196" spans="1:13" x14ac:dyDescent="0.3">
      <c r="A196">
        <v>41304</v>
      </c>
      <c r="B196" s="2" t="s">
        <v>154</v>
      </c>
      <c r="C196" s="2" t="s">
        <v>441</v>
      </c>
      <c r="D196" s="2" t="s">
        <v>539</v>
      </c>
      <c r="E196" s="19"/>
      <c r="F196" s="19">
        <f>+Recupera_PN_ACUM[[#This Row],[04-06-2020]]-Recupera_PN_ACUM[[#This Row],[03-06-2020]]</f>
        <v>0</v>
      </c>
      <c r="G196" s="19">
        <f>+Recupera_PN_ACUM[[#This Row],[5/6/2020]]-Recupera_PN_ACUM[[#This Row],[04-06-2020]]</f>
        <v>0</v>
      </c>
      <c r="H196" s="19">
        <f>+Recupera_PN_ACUM[[#This Row],[6/6/2020]]-Recupera_PN_ACUM[[#This Row],[5/6/2020]]</f>
        <v>0</v>
      </c>
      <c r="I196" s="19">
        <f>+Recupera_PN_ACUM[[#This Row],[07-06-2020]]-Recupera_PN_ACUM[[#This Row],[6/6/2020]]</f>
        <v>0</v>
      </c>
      <c r="J196" s="19">
        <f>+Recupera_PN_ACUM[[#This Row],[08-06-2020]]-Recupera_PN_ACUM[[#This Row],[07-06-2020]]</f>
        <v>0</v>
      </c>
      <c r="K196" s="19">
        <f>+Recupera_PN_ACUM[[#This Row],[09-06-2020]]-Recupera_PN_ACUM[[#This Row],[08-06-2020]]</f>
        <v>0</v>
      </c>
      <c r="L196" s="19">
        <f>+Recupera_PN_ACUM[[#This Row],[10-06-2020]]-Recupera_PN_ACUM[[#This Row],[09-06-2020]]</f>
        <v>0</v>
      </c>
      <c r="M196" s="19">
        <f>+Recupera_PN_ACUM[[#This Row],[11-06-2020]]-Recupera_PN_ACUM[[#This Row],[10-06-2020]]</f>
        <v>0</v>
      </c>
    </row>
    <row r="197" spans="1:13" x14ac:dyDescent="0.3">
      <c r="A197">
        <v>90904</v>
      </c>
      <c r="B197" s="2" t="s">
        <v>114</v>
      </c>
      <c r="C197" s="2" t="s">
        <v>181</v>
      </c>
      <c r="D197" s="2" t="s">
        <v>540</v>
      </c>
      <c r="E197" s="19"/>
      <c r="F197" s="19">
        <f>+Recupera_PN_ACUM[[#This Row],[04-06-2020]]-Recupera_PN_ACUM[[#This Row],[03-06-2020]]</f>
        <v>0</v>
      </c>
      <c r="G197" s="19">
        <f>+Recupera_PN_ACUM[[#This Row],[5/6/2020]]-Recupera_PN_ACUM[[#This Row],[04-06-2020]]</f>
        <v>0</v>
      </c>
      <c r="H197" s="19">
        <f>+Recupera_PN_ACUM[[#This Row],[6/6/2020]]-Recupera_PN_ACUM[[#This Row],[5/6/2020]]</f>
        <v>0</v>
      </c>
      <c r="I197" s="19">
        <f>+Recupera_PN_ACUM[[#This Row],[07-06-2020]]-Recupera_PN_ACUM[[#This Row],[6/6/2020]]</f>
        <v>0</v>
      </c>
      <c r="J197" s="19">
        <f>+Recupera_PN_ACUM[[#This Row],[08-06-2020]]-Recupera_PN_ACUM[[#This Row],[07-06-2020]]</f>
        <v>0</v>
      </c>
      <c r="K197" s="19">
        <f>+Recupera_PN_ACUM[[#This Row],[09-06-2020]]-Recupera_PN_ACUM[[#This Row],[08-06-2020]]</f>
        <v>0</v>
      </c>
      <c r="L197" s="19">
        <f>+Recupera_PN_ACUM[[#This Row],[10-06-2020]]-Recupera_PN_ACUM[[#This Row],[09-06-2020]]</f>
        <v>0</v>
      </c>
      <c r="M197" s="19">
        <f>+Recupera_PN_ACUM[[#This Row],[11-06-2020]]-Recupera_PN_ACUM[[#This Row],[10-06-2020]]</f>
        <v>0</v>
      </c>
    </row>
    <row r="198" spans="1:13" x14ac:dyDescent="0.3">
      <c r="A198">
        <v>70315</v>
      </c>
      <c r="B198" s="2" t="s">
        <v>268</v>
      </c>
      <c r="C198" s="2" t="s">
        <v>268</v>
      </c>
      <c r="D198" s="2" t="s">
        <v>393</v>
      </c>
      <c r="E198" s="19"/>
      <c r="F198" s="19">
        <f>+Recupera_PN_ACUM[[#This Row],[04-06-2020]]-Recupera_PN_ACUM[[#This Row],[03-06-2020]]</f>
        <v>0</v>
      </c>
      <c r="G198" s="19">
        <f>+Recupera_PN_ACUM[[#This Row],[5/6/2020]]-Recupera_PN_ACUM[[#This Row],[04-06-2020]]</f>
        <v>0</v>
      </c>
      <c r="H198" s="19">
        <f>+Recupera_PN_ACUM[[#This Row],[6/6/2020]]-Recupera_PN_ACUM[[#This Row],[5/6/2020]]</f>
        <v>0</v>
      </c>
      <c r="I198" s="19">
        <f>+Recupera_PN_ACUM[[#This Row],[07-06-2020]]-Recupera_PN_ACUM[[#This Row],[6/6/2020]]</f>
        <v>0</v>
      </c>
      <c r="J198" s="19">
        <f>+Recupera_PN_ACUM[[#This Row],[08-06-2020]]-Recupera_PN_ACUM[[#This Row],[07-06-2020]]</f>
        <v>0</v>
      </c>
      <c r="K198" s="19">
        <f>+Recupera_PN_ACUM[[#This Row],[09-06-2020]]-Recupera_PN_ACUM[[#This Row],[08-06-2020]]</f>
        <v>0</v>
      </c>
      <c r="L198" s="19">
        <f>+Recupera_PN_ACUM[[#This Row],[10-06-2020]]-Recupera_PN_ACUM[[#This Row],[09-06-2020]]</f>
        <v>0</v>
      </c>
      <c r="M198" s="19">
        <f>+Recupera_PN_ACUM[[#This Row],[11-06-2020]]-Recupera_PN_ACUM[[#This Row],[10-06-2020]]</f>
        <v>0</v>
      </c>
    </row>
    <row r="199" spans="1:13" x14ac:dyDescent="0.3">
      <c r="A199">
        <v>10206</v>
      </c>
      <c r="B199" s="2" t="s">
        <v>163</v>
      </c>
      <c r="C199" s="2" t="s">
        <v>164</v>
      </c>
      <c r="D199" s="2" t="s">
        <v>175</v>
      </c>
      <c r="E199" s="19"/>
      <c r="F199" s="19">
        <f>+Recupera_PN_ACUM[[#This Row],[04-06-2020]]-Recupera_PN_ACUM[[#This Row],[03-06-2020]]</f>
        <v>0</v>
      </c>
      <c r="G199" s="19">
        <f>+Recupera_PN_ACUM[[#This Row],[5/6/2020]]-Recupera_PN_ACUM[[#This Row],[04-06-2020]]</f>
        <v>0</v>
      </c>
      <c r="H199" s="19">
        <f>+Recupera_PN_ACUM[[#This Row],[6/6/2020]]-Recupera_PN_ACUM[[#This Row],[5/6/2020]]</f>
        <v>0</v>
      </c>
      <c r="I199" s="19">
        <f>+Recupera_PN_ACUM[[#This Row],[07-06-2020]]-Recupera_PN_ACUM[[#This Row],[6/6/2020]]</f>
        <v>0</v>
      </c>
      <c r="J199" s="19">
        <f>+Recupera_PN_ACUM[[#This Row],[08-06-2020]]-Recupera_PN_ACUM[[#This Row],[07-06-2020]]</f>
        <v>0</v>
      </c>
      <c r="K199" s="19">
        <f>+Recupera_PN_ACUM[[#This Row],[09-06-2020]]-Recupera_PN_ACUM[[#This Row],[08-06-2020]]</f>
        <v>0</v>
      </c>
      <c r="L199" s="19">
        <f>+Recupera_PN_ACUM[[#This Row],[10-06-2020]]-Recupera_PN_ACUM[[#This Row],[09-06-2020]]</f>
        <v>0</v>
      </c>
      <c r="M199" s="19">
        <f>+Recupera_PN_ACUM[[#This Row],[11-06-2020]]-Recupera_PN_ACUM[[#This Row],[10-06-2020]]</f>
        <v>0</v>
      </c>
    </row>
    <row r="200" spans="1:13" x14ac:dyDescent="0.3">
      <c r="A200">
        <v>70102</v>
      </c>
      <c r="B200" s="2" t="s">
        <v>268</v>
      </c>
      <c r="C200" s="2" t="s">
        <v>400</v>
      </c>
      <c r="D200" s="2" t="s">
        <v>541</v>
      </c>
      <c r="E200" s="19"/>
      <c r="F200" s="19">
        <f>+Recupera_PN_ACUM[[#This Row],[04-06-2020]]-Recupera_PN_ACUM[[#This Row],[03-06-2020]]</f>
        <v>0</v>
      </c>
      <c r="G200" s="19">
        <f>+Recupera_PN_ACUM[[#This Row],[5/6/2020]]-Recupera_PN_ACUM[[#This Row],[04-06-2020]]</f>
        <v>0</v>
      </c>
      <c r="H200" s="19">
        <f>+Recupera_PN_ACUM[[#This Row],[6/6/2020]]-Recupera_PN_ACUM[[#This Row],[5/6/2020]]</f>
        <v>0</v>
      </c>
      <c r="I200" s="19">
        <f>+Recupera_PN_ACUM[[#This Row],[07-06-2020]]-Recupera_PN_ACUM[[#This Row],[6/6/2020]]</f>
        <v>0</v>
      </c>
      <c r="J200" s="19">
        <f>+Recupera_PN_ACUM[[#This Row],[08-06-2020]]-Recupera_PN_ACUM[[#This Row],[07-06-2020]]</f>
        <v>0</v>
      </c>
      <c r="K200" s="19">
        <f>+Recupera_PN_ACUM[[#This Row],[09-06-2020]]-Recupera_PN_ACUM[[#This Row],[08-06-2020]]</f>
        <v>0</v>
      </c>
      <c r="L200" s="19">
        <f>+Recupera_PN_ACUM[[#This Row],[10-06-2020]]-Recupera_PN_ACUM[[#This Row],[09-06-2020]]</f>
        <v>0</v>
      </c>
      <c r="M200" s="19">
        <f>+Recupera_PN_ACUM[[#This Row],[11-06-2020]]-Recupera_PN_ACUM[[#This Row],[10-06-2020]]</f>
        <v>0</v>
      </c>
    </row>
    <row r="201" spans="1:13" x14ac:dyDescent="0.3">
      <c r="A201">
        <v>130902</v>
      </c>
      <c r="B201" s="2" t="s">
        <v>102</v>
      </c>
      <c r="C201" s="2" t="s">
        <v>322</v>
      </c>
      <c r="D201" s="2" t="s">
        <v>542</v>
      </c>
      <c r="E201" s="19">
        <v>0</v>
      </c>
      <c r="F201" s="19">
        <f>+Recupera_PN_ACUM[[#This Row],[04-06-2020]]-Recupera_PN_ACUM[[#This Row],[03-06-2020]]</f>
        <v>0</v>
      </c>
      <c r="G201" s="19">
        <f>+Recupera_PN_ACUM[[#This Row],[5/6/2020]]-Recupera_PN_ACUM[[#This Row],[04-06-2020]]</f>
        <v>0</v>
      </c>
      <c r="H201" s="19">
        <f>+Recupera_PN_ACUM[[#This Row],[6/6/2020]]-Recupera_PN_ACUM[[#This Row],[5/6/2020]]</f>
        <v>0</v>
      </c>
      <c r="I201" s="19">
        <f>+Recupera_PN_ACUM[[#This Row],[07-06-2020]]-Recupera_PN_ACUM[[#This Row],[6/6/2020]]</f>
        <v>0</v>
      </c>
      <c r="J201" s="19">
        <f>+Recupera_PN_ACUM[[#This Row],[08-06-2020]]-Recupera_PN_ACUM[[#This Row],[07-06-2020]]</f>
        <v>0</v>
      </c>
      <c r="K201" s="19">
        <f>+Recupera_PN_ACUM[[#This Row],[09-06-2020]]-Recupera_PN_ACUM[[#This Row],[08-06-2020]]</f>
        <v>0</v>
      </c>
      <c r="L201" s="19">
        <f>+Recupera_PN_ACUM[[#This Row],[10-06-2020]]-Recupera_PN_ACUM[[#This Row],[09-06-2020]]</f>
        <v>0</v>
      </c>
      <c r="M201" s="19">
        <f>+Recupera_PN_ACUM[[#This Row],[11-06-2020]]-Recupera_PN_ACUM[[#This Row],[10-06-2020]]</f>
        <v>0</v>
      </c>
    </row>
    <row r="202" spans="1:13" x14ac:dyDescent="0.3">
      <c r="A202">
        <v>30203</v>
      </c>
      <c r="B202" s="2" t="s">
        <v>144</v>
      </c>
      <c r="C202" s="2" t="s">
        <v>414</v>
      </c>
      <c r="D202" s="2" t="s">
        <v>543</v>
      </c>
      <c r="E202" s="19">
        <v>185</v>
      </c>
      <c r="F202" s="19">
        <f>+Recupera_PN_ACUM[[#This Row],[04-06-2020]]-Recupera_PN_ACUM[[#This Row],[03-06-2020]]</f>
        <v>0</v>
      </c>
      <c r="G202" s="19">
        <f>+Recupera_PN_ACUM[[#This Row],[5/6/2020]]-Recupera_PN_ACUM[[#This Row],[04-06-2020]]</f>
        <v>0</v>
      </c>
      <c r="H202" s="19">
        <f>+Recupera_PN_ACUM[[#This Row],[6/6/2020]]-Recupera_PN_ACUM[[#This Row],[5/6/2020]]</f>
        <v>0</v>
      </c>
      <c r="I202" s="19">
        <f>+Recupera_PN_ACUM[[#This Row],[07-06-2020]]-Recupera_PN_ACUM[[#This Row],[6/6/2020]]</f>
        <v>0</v>
      </c>
      <c r="J202" s="19">
        <f>+Recupera_PN_ACUM[[#This Row],[08-06-2020]]-Recupera_PN_ACUM[[#This Row],[07-06-2020]]</f>
        <v>0</v>
      </c>
      <c r="K202" s="19">
        <f>+Recupera_PN_ACUM[[#This Row],[09-06-2020]]-Recupera_PN_ACUM[[#This Row],[08-06-2020]]</f>
        <v>0</v>
      </c>
      <c r="L202" s="19">
        <f>+Recupera_PN_ACUM[[#This Row],[10-06-2020]]-Recupera_PN_ACUM[[#This Row],[09-06-2020]]</f>
        <v>0</v>
      </c>
      <c r="M202" s="19">
        <f>+Recupera_PN_ACUM[[#This Row],[11-06-2020]]-Recupera_PN_ACUM[[#This Row],[10-06-2020]]</f>
        <v>0</v>
      </c>
    </row>
    <row r="203" spans="1:13" x14ac:dyDescent="0.3">
      <c r="A203">
        <v>30303</v>
      </c>
      <c r="B203" s="2" t="s">
        <v>144</v>
      </c>
      <c r="C203" s="2" t="s">
        <v>424</v>
      </c>
      <c r="D203" s="2" t="s">
        <v>544</v>
      </c>
      <c r="E203" s="19">
        <v>1</v>
      </c>
      <c r="F203" s="19">
        <f>+Recupera_PN_ACUM[[#This Row],[04-06-2020]]-Recupera_PN_ACUM[[#This Row],[03-06-2020]]</f>
        <v>0</v>
      </c>
      <c r="G203" s="19">
        <f>+Recupera_PN_ACUM[[#This Row],[5/6/2020]]-Recupera_PN_ACUM[[#This Row],[04-06-2020]]</f>
        <v>0</v>
      </c>
      <c r="H203" s="19">
        <f>+Recupera_PN_ACUM[[#This Row],[6/6/2020]]-Recupera_PN_ACUM[[#This Row],[5/6/2020]]</f>
        <v>0</v>
      </c>
      <c r="I203" s="19">
        <f>+Recupera_PN_ACUM[[#This Row],[07-06-2020]]-Recupera_PN_ACUM[[#This Row],[6/6/2020]]</f>
        <v>0</v>
      </c>
      <c r="J203" s="19">
        <f>+Recupera_PN_ACUM[[#This Row],[08-06-2020]]-Recupera_PN_ACUM[[#This Row],[07-06-2020]]</f>
        <v>0</v>
      </c>
      <c r="K203" s="19">
        <f>+Recupera_PN_ACUM[[#This Row],[09-06-2020]]-Recupera_PN_ACUM[[#This Row],[08-06-2020]]</f>
        <v>0</v>
      </c>
      <c r="L203" s="19">
        <f>+Recupera_PN_ACUM[[#This Row],[10-06-2020]]-Recupera_PN_ACUM[[#This Row],[09-06-2020]]</f>
        <v>0</v>
      </c>
      <c r="M203" s="19">
        <f>+Recupera_PN_ACUM[[#This Row],[11-06-2020]]-Recupera_PN_ACUM[[#This Row],[10-06-2020]]</f>
        <v>0</v>
      </c>
    </row>
    <row r="204" spans="1:13" x14ac:dyDescent="0.3">
      <c r="A204">
        <v>70302</v>
      </c>
      <c r="B204" s="2" t="s">
        <v>268</v>
      </c>
      <c r="C204" s="2" t="s">
        <v>268</v>
      </c>
      <c r="D204" s="2" t="s">
        <v>544</v>
      </c>
      <c r="E204" s="19"/>
      <c r="F204" s="19">
        <f>+Recupera_PN_ACUM[[#This Row],[04-06-2020]]-Recupera_PN_ACUM[[#This Row],[03-06-2020]]</f>
        <v>0</v>
      </c>
      <c r="G204" s="19">
        <f>+Recupera_PN_ACUM[[#This Row],[5/6/2020]]-Recupera_PN_ACUM[[#This Row],[04-06-2020]]</f>
        <v>0</v>
      </c>
      <c r="H204" s="19">
        <f>+Recupera_PN_ACUM[[#This Row],[6/6/2020]]-Recupera_PN_ACUM[[#This Row],[5/6/2020]]</f>
        <v>0</v>
      </c>
      <c r="I204" s="19">
        <f>+Recupera_PN_ACUM[[#This Row],[07-06-2020]]-Recupera_PN_ACUM[[#This Row],[6/6/2020]]</f>
        <v>0</v>
      </c>
      <c r="J204" s="19">
        <f>+Recupera_PN_ACUM[[#This Row],[08-06-2020]]-Recupera_PN_ACUM[[#This Row],[07-06-2020]]</f>
        <v>0</v>
      </c>
      <c r="K204" s="19">
        <f>+Recupera_PN_ACUM[[#This Row],[09-06-2020]]-Recupera_PN_ACUM[[#This Row],[08-06-2020]]</f>
        <v>0</v>
      </c>
      <c r="L204" s="19">
        <f>+Recupera_PN_ACUM[[#This Row],[10-06-2020]]-Recupera_PN_ACUM[[#This Row],[09-06-2020]]</f>
        <v>0</v>
      </c>
      <c r="M204" s="19">
        <f>+Recupera_PN_ACUM[[#This Row],[11-06-2020]]-Recupera_PN_ACUM[[#This Row],[10-06-2020]]</f>
        <v>0</v>
      </c>
    </row>
    <row r="205" spans="1:13" x14ac:dyDescent="0.3">
      <c r="A205">
        <v>20302</v>
      </c>
      <c r="B205" s="2" t="s">
        <v>212</v>
      </c>
      <c r="C205" s="2" t="s">
        <v>245</v>
      </c>
      <c r="D205" s="2" t="s">
        <v>344</v>
      </c>
      <c r="E205" s="19"/>
      <c r="F205" s="19">
        <f>+Recupera_PN_ACUM[[#This Row],[04-06-2020]]-Recupera_PN_ACUM[[#This Row],[03-06-2020]]</f>
        <v>0</v>
      </c>
      <c r="G205" s="19">
        <f>+Recupera_PN_ACUM[[#This Row],[5/6/2020]]-Recupera_PN_ACUM[[#This Row],[04-06-2020]]</f>
        <v>1</v>
      </c>
      <c r="H205" s="19">
        <f>+Recupera_PN_ACUM[[#This Row],[6/6/2020]]-Recupera_PN_ACUM[[#This Row],[5/6/2020]]</f>
        <v>0</v>
      </c>
      <c r="I205" s="19">
        <f>+Recupera_PN_ACUM[[#This Row],[07-06-2020]]-Recupera_PN_ACUM[[#This Row],[6/6/2020]]</f>
        <v>0</v>
      </c>
      <c r="J205" s="19">
        <f>+Recupera_PN_ACUM[[#This Row],[08-06-2020]]-Recupera_PN_ACUM[[#This Row],[07-06-2020]]</f>
        <v>0</v>
      </c>
      <c r="K205" s="19">
        <f>+Recupera_PN_ACUM[[#This Row],[09-06-2020]]-Recupera_PN_ACUM[[#This Row],[08-06-2020]]</f>
        <v>0</v>
      </c>
      <c r="L205" s="19">
        <f>+Recupera_PN_ACUM[[#This Row],[10-06-2020]]-Recupera_PN_ACUM[[#This Row],[09-06-2020]]</f>
        <v>0</v>
      </c>
      <c r="M205" s="19">
        <f>+Recupera_PN_ACUM[[#This Row],[11-06-2020]]-Recupera_PN_ACUM[[#This Row],[10-06-2020]]</f>
        <v>0</v>
      </c>
    </row>
    <row r="206" spans="1:13" x14ac:dyDescent="0.3">
      <c r="A206">
        <v>70109</v>
      </c>
      <c r="B206" s="2" t="s">
        <v>268</v>
      </c>
      <c r="C206" s="2" t="s">
        <v>400</v>
      </c>
      <c r="D206" s="2" t="s">
        <v>545</v>
      </c>
      <c r="E206" s="19">
        <v>8</v>
      </c>
      <c r="F206" s="19">
        <f>+Recupera_PN_ACUM[[#This Row],[04-06-2020]]-Recupera_PN_ACUM[[#This Row],[03-06-2020]]</f>
        <v>0</v>
      </c>
      <c r="G206" s="19">
        <f>+Recupera_PN_ACUM[[#This Row],[5/6/2020]]-Recupera_PN_ACUM[[#This Row],[04-06-2020]]</f>
        <v>0</v>
      </c>
      <c r="H206" s="19">
        <f>+Recupera_PN_ACUM[[#This Row],[6/6/2020]]-Recupera_PN_ACUM[[#This Row],[5/6/2020]]</f>
        <v>0</v>
      </c>
      <c r="I206" s="19">
        <f>+Recupera_PN_ACUM[[#This Row],[07-06-2020]]-Recupera_PN_ACUM[[#This Row],[6/6/2020]]</f>
        <v>0</v>
      </c>
      <c r="J206" s="19">
        <f>+Recupera_PN_ACUM[[#This Row],[08-06-2020]]-Recupera_PN_ACUM[[#This Row],[07-06-2020]]</f>
        <v>0</v>
      </c>
      <c r="K206" s="19">
        <f>+Recupera_PN_ACUM[[#This Row],[09-06-2020]]-Recupera_PN_ACUM[[#This Row],[08-06-2020]]</f>
        <v>0</v>
      </c>
      <c r="L206" s="19">
        <f>+Recupera_PN_ACUM[[#This Row],[10-06-2020]]-Recupera_PN_ACUM[[#This Row],[09-06-2020]]</f>
        <v>0</v>
      </c>
      <c r="M206" s="19">
        <f>+Recupera_PN_ACUM[[#This Row],[11-06-2020]]-Recupera_PN_ACUM[[#This Row],[10-06-2020]]</f>
        <v>0</v>
      </c>
    </row>
    <row r="207" spans="1:13" x14ac:dyDescent="0.3">
      <c r="A207">
        <v>20108</v>
      </c>
      <c r="B207" s="2" t="s">
        <v>212</v>
      </c>
      <c r="C207" s="2" t="s">
        <v>219</v>
      </c>
      <c r="D207" s="2" t="s">
        <v>546</v>
      </c>
      <c r="E207" s="19">
        <v>35</v>
      </c>
      <c r="F207" s="19">
        <f>+Recupera_PN_ACUM[[#This Row],[04-06-2020]]-Recupera_PN_ACUM[[#This Row],[03-06-2020]]</f>
        <v>0</v>
      </c>
      <c r="G207" s="19">
        <f>+Recupera_PN_ACUM[[#This Row],[5/6/2020]]-Recupera_PN_ACUM[[#This Row],[04-06-2020]]</f>
        <v>0</v>
      </c>
      <c r="H207" s="19">
        <f>+Recupera_PN_ACUM[[#This Row],[6/6/2020]]-Recupera_PN_ACUM[[#This Row],[5/6/2020]]</f>
        <v>0</v>
      </c>
      <c r="I207" s="19">
        <f>+Recupera_PN_ACUM[[#This Row],[07-06-2020]]-Recupera_PN_ACUM[[#This Row],[6/6/2020]]</f>
        <v>0</v>
      </c>
      <c r="J207" s="19">
        <f>+Recupera_PN_ACUM[[#This Row],[08-06-2020]]-Recupera_PN_ACUM[[#This Row],[07-06-2020]]</f>
        <v>0</v>
      </c>
      <c r="K207" s="19">
        <f>+Recupera_PN_ACUM[[#This Row],[09-06-2020]]-Recupera_PN_ACUM[[#This Row],[08-06-2020]]</f>
        <v>0</v>
      </c>
      <c r="L207" s="19">
        <f>+Recupera_PN_ACUM[[#This Row],[10-06-2020]]-Recupera_PN_ACUM[[#This Row],[09-06-2020]]</f>
        <v>0</v>
      </c>
      <c r="M207" s="19">
        <f>+Recupera_PN_ACUM[[#This Row],[11-06-2020]]-Recupera_PN_ACUM[[#This Row],[10-06-2020]]</f>
        <v>0</v>
      </c>
    </row>
    <row r="208" spans="1:13" x14ac:dyDescent="0.3">
      <c r="A208">
        <v>90407</v>
      </c>
      <c r="B208" s="2" t="s">
        <v>114</v>
      </c>
      <c r="C208" s="2" t="s">
        <v>238</v>
      </c>
      <c r="D208" s="2" t="s">
        <v>323</v>
      </c>
      <c r="E208" s="19"/>
      <c r="F208" s="19">
        <f>+Recupera_PN_ACUM[[#This Row],[04-06-2020]]-Recupera_PN_ACUM[[#This Row],[03-06-2020]]</f>
        <v>0</v>
      </c>
      <c r="G208" s="19">
        <f>+Recupera_PN_ACUM[[#This Row],[5/6/2020]]-Recupera_PN_ACUM[[#This Row],[04-06-2020]]</f>
        <v>0</v>
      </c>
      <c r="H208" s="19">
        <f>+Recupera_PN_ACUM[[#This Row],[6/6/2020]]-Recupera_PN_ACUM[[#This Row],[5/6/2020]]</f>
        <v>0</v>
      </c>
      <c r="I208" s="19">
        <f>+Recupera_PN_ACUM[[#This Row],[07-06-2020]]-Recupera_PN_ACUM[[#This Row],[6/6/2020]]</f>
        <v>0</v>
      </c>
      <c r="J208" s="19">
        <f>+Recupera_PN_ACUM[[#This Row],[08-06-2020]]-Recupera_PN_ACUM[[#This Row],[07-06-2020]]</f>
        <v>0</v>
      </c>
      <c r="K208" s="19">
        <f>+Recupera_PN_ACUM[[#This Row],[09-06-2020]]-Recupera_PN_ACUM[[#This Row],[08-06-2020]]</f>
        <v>0</v>
      </c>
      <c r="L208" s="19">
        <f>+Recupera_PN_ACUM[[#This Row],[10-06-2020]]-Recupera_PN_ACUM[[#This Row],[09-06-2020]]</f>
        <v>0</v>
      </c>
      <c r="M208" s="19">
        <f>+Recupera_PN_ACUM[[#This Row],[11-06-2020]]-Recupera_PN_ACUM[[#This Row],[10-06-2020]]</f>
        <v>0</v>
      </c>
    </row>
    <row r="209" spans="1:13" x14ac:dyDescent="0.3">
      <c r="A209">
        <v>130903</v>
      </c>
      <c r="B209" s="2" t="s">
        <v>102</v>
      </c>
      <c r="C209" s="2" t="s">
        <v>322</v>
      </c>
      <c r="D209" s="2" t="s">
        <v>323</v>
      </c>
      <c r="E209" s="19"/>
      <c r="F209" s="19">
        <f>+Recupera_PN_ACUM[[#This Row],[04-06-2020]]-Recupera_PN_ACUM[[#This Row],[03-06-2020]]</f>
        <v>0</v>
      </c>
      <c r="G209" s="19">
        <f>+Recupera_PN_ACUM[[#This Row],[5/6/2020]]-Recupera_PN_ACUM[[#This Row],[04-06-2020]]</f>
        <v>0</v>
      </c>
      <c r="H209" s="19">
        <f>+Recupera_PN_ACUM[[#This Row],[6/6/2020]]-Recupera_PN_ACUM[[#This Row],[5/6/2020]]</f>
        <v>0</v>
      </c>
      <c r="I209" s="19">
        <f>+Recupera_PN_ACUM[[#This Row],[07-06-2020]]-Recupera_PN_ACUM[[#This Row],[6/6/2020]]</f>
        <v>0</v>
      </c>
      <c r="J209" s="19">
        <f>+Recupera_PN_ACUM[[#This Row],[08-06-2020]]-Recupera_PN_ACUM[[#This Row],[07-06-2020]]</f>
        <v>0</v>
      </c>
      <c r="K209" s="19">
        <f>+Recupera_PN_ACUM[[#This Row],[09-06-2020]]-Recupera_PN_ACUM[[#This Row],[08-06-2020]]</f>
        <v>0</v>
      </c>
      <c r="L209" s="19">
        <f>+Recupera_PN_ACUM[[#This Row],[10-06-2020]]-Recupera_PN_ACUM[[#This Row],[09-06-2020]]</f>
        <v>0</v>
      </c>
      <c r="M209" s="19">
        <f>+Recupera_PN_ACUM[[#This Row],[11-06-2020]]-Recupera_PN_ACUM[[#This Row],[10-06-2020]]</f>
        <v>0</v>
      </c>
    </row>
    <row r="210" spans="1:13" x14ac:dyDescent="0.3">
      <c r="A210">
        <v>130406</v>
      </c>
      <c r="B210" s="2" t="s">
        <v>102</v>
      </c>
      <c r="C210" s="2" t="s">
        <v>259</v>
      </c>
      <c r="D210" s="2" t="s">
        <v>547</v>
      </c>
      <c r="E210" s="19"/>
      <c r="F210" s="19">
        <f>+Recupera_PN_ACUM[[#This Row],[04-06-2020]]-Recupera_PN_ACUM[[#This Row],[03-06-2020]]</f>
        <v>0</v>
      </c>
      <c r="G210" s="19">
        <f>+Recupera_PN_ACUM[[#This Row],[5/6/2020]]-Recupera_PN_ACUM[[#This Row],[04-06-2020]]</f>
        <v>0</v>
      </c>
      <c r="H210" s="19">
        <f>+Recupera_PN_ACUM[[#This Row],[6/6/2020]]-Recupera_PN_ACUM[[#This Row],[5/6/2020]]</f>
        <v>0</v>
      </c>
      <c r="I210" s="19">
        <f>+Recupera_PN_ACUM[[#This Row],[07-06-2020]]-Recupera_PN_ACUM[[#This Row],[6/6/2020]]</f>
        <v>0</v>
      </c>
      <c r="J210" s="19">
        <f>+Recupera_PN_ACUM[[#This Row],[08-06-2020]]-Recupera_PN_ACUM[[#This Row],[07-06-2020]]</f>
        <v>0</v>
      </c>
      <c r="K210" s="19">
        <f>+Recupera_PN_ACUM[[#This Row],[09-06-2020]]-Recupera_PN_ACUM[[#This Row],[08-06-2020]]</f>
        <v>0</v>
      </c>
      <c r="L210" s="19">
        <f>+Recupera_PN_ACUM[[#This Row],[10-06-2020]]-Recupera_PN_ACUM[[#This Row],[09-06-2020]]</f>
        <v>0</v>
      </c>
      <c r="M210" s="19">
        <f>+Recupera_PN_ACUM[[#This Row],[11-06-2020]]-Recupera_PN_ACUM[[#This Row],[10-06-2020]]</f>
        <v>0</v>
      </c>
    </row>
    <row r="211" spans="1:13" x14ac:dyDescent="0.3">
      <c r="A211">
        <v>60704</v>
      </c>
      <c r="B211" s="2" t="s">
        <v>158</v>
      </c>
      <c r="C211" s="2" t="s">
        <v>353</v>
      </c>
      <c r="D211" s="2" t="s">
        <v>548</v>
      </c>
      <c r="E211" s="19"/>
      <c r="F211" s="19">
        <f>+Recupera_PN_ACUM[[#This Row],[04-06-2020]]-Recupera_PN_ACUM[[#This Row],[03-06-2020]]</f>
        <v>0</v>
      </c>
      <c r="G211" s="19">
        <f>+Recupera_PN_ACUM[[#This Row],[5/6/2020]]-Recupera_PN_ACUM[[#This Row],[04-06-2020]]</f>
        <v>0</v>
      </c>
      <c r="H211" s="19">
        <f>+Recupera_PN_ACUM[[#This Row],[6/6/2020]]-Recupera_PN_ACUM[[#This Row],[5/6/2020]]</f>
        <v>0</v>
      </c>
      <c r="I211" s="19">
        <f>+Recupera_PN_ACUM[[#This Row],[07-06-2020]]-Recupera_PN_ACUM[[#This Row],[6/6/2020]]</f>
        <v>0</v>
      </c>
      <c r="J211" s="19">
        <f>+Recupera_PN_ACUM[[#This Row],[08-06-2020]]-Recupera_PN_ACUM[[#This Row],[07-06-2020]]</f>
        <v>0</v>
      </c>
      <c r="K211" s="19">
        <f>+Recupera_PN_ACUM[[#This Row],[09-06-2020]]-Recupera_PN_ACUM[[#This Row],[08-06-2020]]</f>
        <v>0</v>
      </c>
      <c r="L211" s="19">
        <f>+Recupera_PN_ACUM[[#This Row],[10-06-2020]]-Recupera_PN_ACUM[[#This Row],[09-06-2020]]</f>
        <v>0</v>
      </c>
      <c r="M211" s="19">
        <f>+Recupera_PN_ACUM[[#This Row],[11-06-2020]]-Recupera_PN_ACUM[[#This Row],[10-06-2020]]</f>
        <v>0</v>
      </c>
    </row>
    <row r="212" spans="1:13" x14ac:dyDescent="0.3">
      <c r="A212">
        <v>80504</v>
      </c>
      <c r="B212" s="2" t="s">
        <v>99</v>
      </c>
      <c r="C212" s="2" t="s">
        <v>134</v>
      </c>
      <c r="D212" s="2" t="s">
        <v>394</v>
      </c>
      <c r="E212" s="19"/>
      <c r="F212" s="19">
        <f>+Recupera_PN_ACUM[[#This Row],[04-06-2020]]-Recupera_PN_ACUM[[#This Row],[03-06-2020]]</f>
        <v>0</v>
      </c>
      <c r="G212" s="19">
        <f>+Recupera_PN_ACUM[[#This Row],[5/6/2020]]-Recupera_PN_ACUM[[#This Row],[04-06-2020]]</f>
        <v>0</v>
      </c>
      <c r="H212" s="19">
        <f>+Recupera_PN_ACUM[[#This Row],[6/6/2020]]-Recupera_PN_ACUM[[#This Row],[5/6/2020]]</f>
        <v>0</v>
      </c>
      <c r="I212" s="19">
        <f>+Recupera_PN_ACUM[[#This Row],[07-06-2020]]-Recupera_PN_ACUM[[#This Row],[6/6/2020]]</f>
        <v>0</v>
      </c>
      <c r="J212" s="19">
        <f>+Recupera_PN_ACUM[[#This Row],[08-06-2020]]-Recupera_PN_ACUM[[#This Row],[07-06-2020]]</f>
        <v>0</v>
      </c>
      <c r="K212" s="19">
        <f>+Recupera_PN_ACUM[[#This Row],[09-06-2020]]-Recupera_PN_ACUM[[#This Row],[08-06-2020]]</f>
        <v>0</v>
      </c>
      <c r="L212" s="19">
        <f>+Recupera_PN_ACUM[[#This Row],[10-06-2020]]-Recupera_PN_ACUM[[#This Row],[09-06-2020]]</f>
        <v>0</v>
      </c>
      <c r="M212" s="19">
        <f>+Recupera_PN_ACUM[[#This Row],[11-06-2020]]-Recupera_PN_ACUM[[#This Row],[10-06-2020]]</f>
        <v>0</v>
      </c>
    </row>
    <row r="213" spans="1:13" x14ac:dyDescent="0.3">
      <c r="A213">
        <v>70103</v>
      </c>
      <c r="B213" s="2" t="s">
        <v>268</v>
      </c>
      <c r="C213" s="2" t="s">
        <v>400</v>
      </c>
      <c r="D213" s="2" t="s">
        <v>549</v>
      </c>
      <c r="E213" s="19">
        <v>1</v>
      </c>
      <c r="F213" s="19">
        <f>+Recupera_PN_ACUM[[#This Row],[04-06-2020]]-Recupera_PN_ACUM[[#This Row],[03-06-2020]]</f>
        <v>0</v>
      </c>
      <c r="G213" s="19">
        <f>+Recupera_PN_ACUM[[#This Row],[5/6/2020]]-Recupera_PN_ACUM[[#This Row],[04-06-2020]]</f>
        <v>0</v>
      </c>
      <c r="H213" s="19">
        <f>+Recupera_PN_ACUM[[#This Row],[6/6/2020]]-Recupera_PN_ACUM[[#This Row],[5/6/2020]]</f>
        <v>0</v>
      </c>
      <c r="I213" s="19">
        <f>+Recupera_PN_ACUM[[#This Row],[07-06-2020]]-Recupera_PN_ACUM[[#This Row],[6/6/2020]]</f>
        <v>0</v>
      </c>
      <c r="J213" s="19">
        <f>+Recupera_PN_ACUM[[#This Row],[08-06-2020]]-Recupera_PN_ACUM[[#This Row],[07-06-2020]]</f>
        <v>0</v>
      </c>
      <c r="K213" s="19">
        <f>+Recupera_PN_ACUM[[#This Row],[09-06-2020]]-Recupera_PN_ACUM[[#This Row],[08-06-2020]]</f>
        <v>0</v>
      </c>
      <c r="L213" s="19">
        <f>+Recupera_PN_ACUM[[#This Row],[10-06-2020]]-Recupera_PN_ACUM[[#This Row],[09-06-2020]]</f>
        <v>0</v>
      </c>
      <c r="M213" s="19">
        <f>+Recupera_PN_ACUM[[#This Row],[11-06-2020]]-Recupera_PN_ACUM[[#This Row],[10-06-2020]]</f>
        <v>0</v>
      </c>
    </row>
    <row r="214" spans="1:13" x14ac:dyDescent="0.3">
      <c r="A214">
        <v>70206</v>
      </c>
      <c r="B214" s="2" t="s">
        <v>268</v>
      </c>
      <c r="C214" s="2" t="s">
        <v>348</v>
      </c>
      <c r="D214" s="2" t="s">
        <v>550</v>
      </c>
      <c r="E214" s="19">
        <v>7</v>
      </c>
      <c r="F214" s="19">
        <f>+Recupera_PN_ACUM[[#This Row],[04-06-2020]]-Recupera_PN_ACUM[[#This Row],[03-06-2020]]</f>
        <v>0</v>
      </c>
      <c r="G214" s="19">
        <f>+Recupera_PN_ACUM[[#This Row],[5/6/2020]]-Recupera_PN_ACUM[[#This Row],[04-06-2020]]</f>
        <v>0</v>
      </c>
      <c r="H214" s="19">
        <f>+Recupera_PN_ACUM[[#This Row],[6/6/2020]]-Recupera_PN_ACUM[[#This Row],[5/6/2020]]</f>
        <v>0</v>
      </c>
      <c r="I214" s="19">
        <f>+Recupera_PN_ACUM[[#This Row],[07-06-2020]]-Recupera_PN_ACUM[[#This Row],[6/6/2020]]</f>
        <v>0</v>
      </c>
      <c r="J214" s="19">
        <f>+Recupera_PN_ACUM[[#This Row],[08-06-2020]]-Recupera_PN_ACUM[[#This Row],[07-06-2020]]</f>
        <v>0</v>
      </c>
      <c r="K214" s="19">
        <f>+Recupera_PN_ACUM[[#This Row],[09-06-2020]]-Recupera_PN_ACUM[[#This Row],[08-06-2020]]</f>
        <v>0</v>
      </c>
      <c r="L214" s="19">
        <f>+Recupera_PN_ACUM[[#This Row],[10-06-2020]]-Recupera_PN_ACUM[[#This Row],[09-06-2020]]</f>
        <v>0</v>
      </c>
      <c r="M214" s="19">
        <f>+Recupera_PN_ACUM[[#This Row],[11-06-2020]]-Recupera_PN_ACUM[[#This Row],[10-06-2020]]</f>
        <v>0</v>
      </c>
    </row>
    <row r="215" spans="1:13" x14ac:dyDescent="0.3">
      <c r="A215">
        <v>91105</v>
      </c>
      <c r="B215" s="2" t="s">
        <v>114</v>
      </c>
      <c r="C215" s="2" t="s">
        <v>186</v>
      </c>
      <c r="D215" s="2" t="s">
        <v>324</v>
      </c>
      <c r="E215" s="19"/>
      <c r="F215" s="19">
        <f>+Recupera_PN_ACUM[[#This Row],[04-06-2020]]-Recupera_PN_ACUM[[#This Row],[03-06-2020]]</f>
        <v>0</v>
      </c>
      <c r="G215" s="19">
        <f>+Recupera_PN_ACUM[[#This Row],[5/6/2020]]-Recupera_PN_ACUM[[#This Row],[04-06-2020]]</f>
        <v>0</v>
      </c>
      <c r="H215" s="19">
        <f>+Recupera_PN_ACUM[[#This Row],[6/6/2020]]-Recupera_PN_ACUM[[#This Row],[5/6/2020]]</f>
        <v>0</v>
      </c>
      <c r="I215" s="19">
        <f>+Recupera_PN_ACUM[[#This Row],[07-06-2020]]-Recupera_PN_ACUM[[#This Row],[6/6/2020]]</f>
        <v>0</v>
      </c>
      <c r="J215" s="19">
        <f>+Recupera_PN_ACUM[[#This Row],[08-06-2020]]-Recupera_PN_ACUM[[#This Row],[07-06-2020]]</f>
        <v>0</v>
      </c>
      <c r="K215" s="19">
        <f>+Recupera_PN_ACUM[[#This Row],[09-06-2020]]-Recupera_PN_ACUM[[#This Row],[08-06-2020]]</f>
        <v>0</v>
      </c>
      <c r="L215" s="19">
        <f>+Recupera_PN_ACUM[[#This Row],[10-06-2020]]-Recupera_PN_ACUM[[#This Row],[09-06-2020]]</f>
        <v>0</v>
      </c>
      <c r="M215" s="19">
        <f>+Recupera_PN_ACUM[[#This Row],[11-06-2020]]-Recupera_PN_ACUM[[#This Row],[10-06-2020]]</f>
        <v>0</v>
      </c>
    </row>
    <row r="216" spans="1:13" x14ac:dyDescent="0.3">
      <c r="A216">
        <v>90504</v>
      </c>
      <c r="B216" s="2" t="s">
        <v>114</v>
      </c>
      <c r="C216" s="2" t="s">
        <v>308</v>
      </c>
      <c r="D216" s="2" t="s">
        <v>551</v>
      </c>
      <c r="E216" s="19"/>
      <c r="F216" s="19">
        <f>+Recupera_PN_ACUM[[#This Row],[04-06-2020]]-Recupera_PN_ACUM[[#This Row],[03-06-2020]]</f>
        <v>0</v>
      </c>
      <c r="G216" s="19">
        <f>+Recupera_PN_ACUM[[#This Row],[5/6/2020]]-Recupera_PN_ACUM[[#This Row],[04-06-2020]]</f>
        <v>0</v>
      </c>
      <c r="H216" s="19">
        <f>+Recupera_PN_ACUM[[#This Row],[6/6/2020]]-Recupera_PN_ACUM[[#This Row],[5/6/2020]]</f>
        <v>0</v>
      </c>
      <c r="I216" s="19">
        <f>+Recupera_PN_ACUM[[#This Row],[07-06-2020]]-Recupera_PN_ACUM[[#This Row],[6/6/2020]]</f>
        <v>0</v>
      </c>
      <c r="J216" s="19">
        <f>+Recupera_PN_ACUM[[#This Row],[08-06-2020]]-Recupera_PN_ACUM[[#This Row],[07-06-2020]]</f>
        <v>0</v>
      </c>
      <c r="K216" s="19">
        <f>+Recupera_PN_ACUM[[#This Row],[09-06-2020]]-Recupera_PN_ACUM[[#This Row],[08-06-2020]]</f>
        <v>0</v>
      </c>
      <c r="L216" s="19">
        <f>+Recupera_PN_ACUM[[#This Row],[10-06-2020]]-Recupera_PN_ACUM[[#This Row],[09-06-2020]]</f>
        <v>0</v>
      </c>
      <c r="M216" s="19">
        <f>+Recupera_PN_ACUM[[#This Row],[11-06-2020]]-Recupera_PN_ACUM[[#This Row],[10-06-2020]]</f>
        <v>0</v>
      </c>
    </row>
    <row r="217" spans="1:13" x14ac:dyDescent="0.3">
      <c r="A217">
        <v>70207</v>
      </c>
      <c r="B217" s="2" t="s">
        <v>268</v>
      </c>
      <c r="C217" s="2" t="s">
        <v>348</v>
      </c>
      <c r="D217" s="2" t="s">
        <v>552</v>
      </c>
      <c r="E217" s="19"/>
      <c r="F217" s="19">
        <f>+Recupera_PN_ACUM[[#This Row],[04-06-2020]]-Recupera_PN_ACUM[[#This Row],[03-06-2020]]</f>
        <v>0</v>
      </c>
      <c r="G217" s="19">
        <f>+Recupera_PN_ACUM[[#This Row],[5/6/2020]]-Recupera_PN_ACUM[[#This Row],[04-06-2020]]</f>
        <v>0</v>
      </c>
      <c r="H217" s="19">
        <f>+Recupera_PN_ACUM[[#This Row],[6/6/2020]]-Recupera_PN_ACUM[[#This Row],[5/6/2020]]</f>
        <v>0</v>
      </c>
      <c r="I217" s="19">
        <f>+Recupera_PN_ACUM[[#This Row],[07-06-2020]]-Recupera_PN_ACUM[[#This Row],[6/6/2020]]</f>
        <v>0</v>
      </c>
      <c r="J217" s="19">
        <f>+Recupera_PN_ACUM[[#This Row],[08-06-2020]]-Recupera_PN_ACUM[[#This Row],[07-06-2020]]</f>
        <v>0</v>
      </c>
      <c r="K217" s="19">
        <f>+Recupera_PN_ACUM[[#This Row],[09-06-2020]]-Recupera_PN_ACUM[[#This Row],[08-06-2020]]</f>
        <v>0</v>
      </c>
      <c r="L217" s="19">
        <f>+Recupera_PN_ACUM[[#This Row],[10-06-2020]]-Recupera_PN_ACUM[[#This Row],[09-06-2020]]</f>
        <v>0</v>
      </c>
      <c r="M217" s="19">
        <f>+Recupera_PN_ACUM[[#This Row],[11-06-2020]]-Recupera_PN_ACUM[[#This Row],[10-06-2020]]</f>
        <v>0</v>
      </c>
    </row>
    <row r="218" spans="1:13" x14ac:dyDescent="0.3">
      <c r="A218">
        <v>40902</v>
      </c>
      <c r="B218" s="2" t="s">
        <v>154</v>
      </c>
      <c r="C218" s="2" t="s">
        <v>361</v>
      </c>
      <c r="D218" s="2" t="s">
        <v>553</v>
      </c>
      <c r="E218" s="19"/>
      <c r="F218" s="19">
        <f>+Recupera_PN_ACUM[[#This Row],[04-06-2020]]-Recupera_PN_ACUM[[#This Row],[03-06-2020]]</f>
        <v>0</v>
      </c>
      <c r="G218" s="19">
        <f>+Recupera_PN_ACUM[[#This Row],[5/6/2020]]-Recupera_PN_ACUM[[#This Row],[04-06-2020]]</f>
        <v>0</v>
      </c>
      <c r="H218" s="19">
        <f>+Recupera_PN_ACUM[[#This Row],[6/6/2020]]-Recupera_PN_ACUM[[#This Row],[5/6/2020]]</f>
        <v>0</v>
      </c>
      <c r="I218" s="19">
        <f>+Recupera_PN_ACUM[[#This Row],[07-06-2020]]-Recupera_PN_ACUM[[#This Row],[6/6/2020]]</f>
        <v>0</v>
      </c>
      <c r="J218" s="19">
        <f>+Recupera_PN_ACUM[[#This Row],[08-06-2020]]-Recupera_PN_ACUM[[#This Row],[07-06-2020]]</f>
        <v>0</v>
      </c>
      <c r="K218" s="19">
        <f>+Recupera_PN_ACUM[[#This Row],[09-06-2020]]-Recupera_PN_ACUM[[#This Row],[08-06-2020]]</f>
        <v>0</v>
      </c>
      <c r="L218" s="19">
        <f>+Recupera_PN_ACUM[[#This Row],[10-06-2020]]-Recupera_PN_ACUM[[#This Row],[09-06-2020]]</f>
        <v>0</v>
      </c>
      <c r="M218" s="19">
        <f>+Recupera_PN_ACUM[[#This Row],[11-06-2020]]-Recupera_PN_ACUM[[#This Row],[10-06-2020]]</f>
        <v>0</v>
      </c>
    </row>
    <row r="219" spans="1:13" x14ac:dyDescent="0.3">
      <c r="A219">
        <v>60603</v>
      </c>
      <c r="B219" s="2" t="s">
        <v>158</v>
      </c>
      <c r="C219" s="2" t="s">
        <v>342</v>
      </c>
      <c r="D219" s="2" t="s">
        <v>554</v>
      </c>
      <c r="E219" s="19"/>
      <c r="F219" s="19">
        <f>+Recupera_PN_ACUM[[#This Row],[04-06-2020]]-Recupera_PN_ACUM[[#This Row],[03-06-2020]]</f>
        <v>0</v>
      </c>
      <c r="G219" s="19">
        <f>+Recupera_PN_ACUM[[#This Row],[5/6/2020]]-Recupera_PN_ACUM[[#This Row],[04-06-2020]]</f>
        <v>0</v>
      </c>
      <c r="H219" s="19">
        <f>+Recupera_PN_ACUM[[#This Row],[6/6/2020]]-Recupera_PN_ACUM[[#This Row],[5/6/2020]]</f>
        <v>0</v>
      </c>
      <c r="I219" s="19">
        <f>+Recupera_PN_ACUM[[#This Row],[07-06-2020]]-Recupera_PN_ACUM[[#This Row],[6/6/2020]]</f>
        <v>0</v>
      </c>
      <c r="J219" s="19">
        <f>+Recupera_PN_ACUM[[#This Row],[08-06-2020]]-Recupera_PN_ACUM[[#This Row],[07-06-2020]]</f>
        <v>0</v>
      </c>
      <c r="K219" s="19">
        <f>+Recupera_PN_ACUM[[#This Row],[09-06-2020]]-Recupera_PN_ACUM[[#This Row],[08-06-2020]]</f>
        <v>0</v>
      </c>
      <c r="L219" s="19">
        <f>+Recupera_PN_ACUM[[#This Row],[10-06-2020]]-Recupera_PN_ACUM[[#This Row],[09-06-2020]]</f>
        <v>0</v>
      </c>
      <c r="M219" s="19">
        <f>+Recupera_PN_ACUM[[#This Row],[11-06-2020]]-Recupera_PN_ACUM[[#This Row],[10-06-2020]]</f>
        <v>0</v>
      </c>
    </row>
    <row r="220" spans="1:13" x14ac:dyDescent="0.3">
      <c r="A220">
        <v>20503</v>
      </c>
      <c r="B220" s="2" t="s">
        <v>212</v>
      </c>
      <c r="C220" s="2" t="s">
        <v>357</v>
      </c>
      <c r="D220" s="2" t="s">
        <v>555</v>
      </c>
      <c r="E220" s="19">
        <v>0</v>
      </c>
      <c r="F220" s="19">
        <f>+Recupera_PN_ACUM[[#This Row],[04-06-2020]]-Recupera_PN_ACUM[[#This Row],[03-06-2020]]</f>
        <v>0</v>
      </c>
      <c r="G220" s="19">
        <f>+Recupera_PN_ACUM[[#This Row],[5/6/2020]]-Recupera_PN_ACUM[[#This Row],[04-06-2020]]</f>
        <v>0</v>
      </c>
      <c r="H220" s="19">
        <f>+Recupera_PN_ACUM[[#This Row],[6/6/2020]]-Recupera_PN_ACUM[[#This Row],[5/6/2020]]</f>
        <v>0</v>
      </c>
      <c r="I220" s="19">
        <f>+Recupera_PN_ACUM[[#This Row],[07-06-2020]]-Recupera_PN_ACUM[[#This Row],[6/6/2020]]</f>
        <v>0</v>
      </c>
      <c r="J220" s="19">
        <f>+Recupera_PN_ACUM[[#This Row],[08-06-2020]]-Recupera_PN_ACUM[[#This Row],[07-06-2020]]</f>
        <v>0</v>
      </c>
      <c r="K220" s="19">
        <f>+Recupera_PN_ACUM[[#This Row],[09-06-2020]]-Recupera_PN_ACUM[[#This Row],[08-06-2020]]</f>
        <v>0</v>
      </c>
      <c r="L220" s="19">
        <f>+Recupera_PN_ACUM[[#This Row],[10-06-2020]]-Recupera_PN_ACUM[[#This Row],[09-06-2020]]</f>
        <v>0</v>
      </c>
      <c r="M220" s="19">
        <f>+Recupera_PN_ACUM[[#This Row],[11-06-2020]]-Recupera_PN_ACUM[[#This Row],[10-06-2020]]</f>
        <v>0</v>
      </c>
    </row>
    <row r="221" spans="1:13" x14ac:dyDescent="0.3">
      <c r="A221">
        <v>90905</v>
      </c>
      <c r="B221" s="2" t="s">
        <v>114</v>
      </c>
      <c r="C221" s="2" t="s">
        <v>181</v>
      </c>
      <c r="D221" s="2" t="s">
        <v>556</v>
      </c>
      <c r="E221" s="19"/>
      <c r="F221" s="19">
        <f>+Recupera_PN_ACUM[[#This Row],[04-06-2020]]-Recupera_PN_ACUM[[#This Row],[03-06-2020]]</f>
        <v>0</v>
      </c>
      <c r="G221" s="19">
        <f>+Recupera_PN_ACUM[[#This Row],[5/6/2020]]-Recupera_PN_ACUM[[#This Row],[04-06-2020]]</f>
        <v>0</v>
      </c>
      <c r="H221" s="19">
        <f>+Recupera_PN_ACUM[[#This Row],[6/6/2020]]-Recupera_PN_ACUM[[#This Row],[5/6/2020]]</f>
        <v>0</v>
      </c>
      <c r="I221" s="19">
        <f>+Recupera_PN_ACUM[[#This Row],[07-06-2020]]-Recupera_PN_ACUM[[#This Row],[6/6/2020]]</f>
        <v>0</v>
      </c>
      <c r="J221" s="19">
        <f>+Recupera_PN_ACUM[[#This Row],[08-06-2020]]-Recupera_PN_ACUM[[#This Row],[07-06-2020]]</f>
        <v>0</v>
      </c>
      <c r="K221" s="19">
        <f>+Recupera_PN_ACUM[[#This Row],[09-06-2020]]-Recupera_PN_ACUM[[#This Row],[08-06-2020]]</f>
        <v>0</v>
      </c>
      <c r="L221" s="19">
        <f>+Recupera_PN_ACUM[[#This Row],[10-06-2020]]-Recupera_PN_ACUM[[#This Row],[09-06-2020]]</f>
        <v>0</v>
      </c>
      <c r="M221" s="19">
        <f>+Recupera_PN_ACUM[[#This Row],[11-06-2020]]-Recupera_PN_ACUM[[#This Row],[10-06-2020]]</f>
        <v>0</v>
      </c>
    </row>
    <row r="222" spans="1:13" ht="24" x14ac:dyDescent="0.3">
      <c r="A222">
        <v>120506</v>
      </c>
      <c r="B222" s="2" t="s">
        <v>191</v>
      </c>
      <c r="C222" s="2" t="s">
        <v>447</v>
      </c>
      <c r="D222" s="2" t="s">
        <v>557</v>
      </c>
      <c r="E222" s="19"/>
      <c r="F222" s="19">
        <f>+Recupera_PN_ACUM[[#This Row],[04-06-2020]]-Recupera_PN_ACUM[[#This Row],[03-06-2020]]</f>
        <v>0</v>
      </c>
      <c r="G222" s="19">
        <f>+Recupera_PN_ACUM[[#This Row],[5/6/2020]]-Recupera_PN_ACUM[[#This Row],[04-06-2020]]</f>
        <v>0</v>
      </c>
      <c r="H222" s="19">
        <f>+Recupera_PN_ACUM[[#This Row],[6/6/2020]]-Recupera_PN_ACUM[[#This Row],[5/6/2020]]</f>
        <v>0</v>
      </c>
      <c r="I222" s="19">
        <f>+Recupera_PN_ACUM[[#This Row],[07-06-2020]]-Recupera_PN_ACUM[[#This Row],[6/6/2020]]</f>
        <v>0</v>
      </c>
      <c r="J222" s="19">
        <f>+Recupera_PN_ACUM[[#This Row],[08-06-2020]]-Recupera_PN_ACUM[[#This Row],[07-06-2020]]</f>
        <v>0</v>
      </c>
      <c r="K222" s="19">
        <f>+Recupera_PN_ACUM[[#This Row],[09-06-2020]]-Recupera_PN_ACUM[[#This Row],[08-06-2020]]</f>
        <v>0</v>
      </c>
      <c r="L222" s="19">
        <f>+Recupera_PN_ACUM[[#This Row],[10-06-2020]]-Recupera_PN_ACUM[[#This Row],[09-06-2020]]</f>
        <v>0</v>
      </c>
      <c r="M222" s="19">
        <f>+Recupera_PN_ACUM[[#This Row],[11-06-2020]]-Recupera_PN_ACUM[[#This Row],[10-06-2020]]</f>
        <v>0</v>
      </c>
    </row>
    <row r="223" spans="1:13" x14ac:dyDescent="0.3">
      <c r="A223">
        <v>60605</v>
      </c>
      <c r="B223" s="2" t="s">
        <v>158</v>
      </c>
      <c r="C223" s="2" t="s">
        <v>342</v>
      </c>
      <c r="D223" s="2" t="s">
        <v>558</v>
      </c>
      <c r="E223" s="19"/>
      <c r="F223" s="19">
        <f>+Recupera_PN_ACUM[[#This Row],[04-06-2020]]-Recupera_PN_ACUM[[#This Row],[03-06-2020]]</f>
        <v>0</v>
      </c>
      <c r="G223" s="19">
        <f>+Recupera_PN_ACUM[[#This Row],[5/6/2020]]-Recupera_PN_ACUM[[#This Row],[04-06-2020]]</f>
        <v>0</v>
      </c>
      <c r="H223" s="19">
        <f>+Recupera_PN_ACUM[[#This Row],[6/6/2020]]-Recupera_PN_ACUM[[#This Row],[5/6/2020]]</f>
        <v>0</v>
      </c>
      <c r="I223" s="19">
        <f>+Recupera_PN_ACUM[[#This Row],[07-06-2020]]-Recupera_PN_ACUM[[#This Row],[6/6/2020]]</f>
        <v>0</v>
      </c>
      <c r="J223" s="19">
        <f>+Recupera_PN_ACUM[[#This Row],[08-06-2020]]-Recupera_PN_ACUM[[#This Row],[07-06-2020]]</f>
        <v>0</v>
      </c>
      <c r="K223" s="19">
        <f>+Recupera_PN_ACUM[[#This Row],[09-06-2020]]-Recupera_PN_ACUM[[#This Row],[08-06-2020]]</f>
        <v>0</v>
      </c>
      <c r="L223" s="19">
        <f>+Recupera_PN_ACUM[[#This Row],[10-06-2020]]-Recupera_PN_ACUM[[#This Row],[09-06-2020]]</f>
        <v>0</v>
      </c>
      <c r="M223" s="19">
        <f>+Recupera_PN_ACUM[[#This Row],[11-06-2020]]-Recupera_PN_ACUM[[#This Row],[10-06-2020]]</f>
        <v>0</v>
      </c>
    </row>
    <row r="224" spans="1:13" x14ac:dyDescent="0.3">
      <c r="A224">
        <v>70208</v>
      </c>
      <c r="B224" s="2" t="s">
        <v>268</v>
      </c>
      <c r="C224" s="2" t="s">
        <v>348</v>
      </c>
      <c r="D224" s="2" t="s">
        <v>558</v>
      </c>
      <c r="E224" s="19">
        <v>2</v>
      </c>
      <c r="F224" s="19">
        <f>+Recupera_PN_ACUM[[#This Row],[04-06-2020]]-Recupera_PN_ACUM[[#This Row],[03-06-2020]]</f>
        <v>0</v>
      </c>
      <c r="G224" s="19">
        <f>+Recupera_PN_ACUM[[#This Row],[5/6/2020]]-Recupera_PN_ACUM[[#This Row],[04-06-2020]]</f>
        <v>0</v>
      </c>
      <c r="H224" s="19">
        <f>+Recupera_PN_ACUM[[#This Row],[6/6/2020]]-Recupera_PN_ACUM[[#This Row],[5/6/2020]]</f>
        <v>0</v>
      </c>
      <c r="I224" s="19">
        <f>+Recupera_PN_ACUM[[#This Row],[07-06-2020]]-Recupera_PN_ACUM[[#This Row],[6/6/2020]]</f>
        <v>0</v>
      </c>
      <c r="J224" s="19">
        <f>+Recupera_PN_ACUM[[#This Row],[08-06-2020]]-Recupera_PN_ACUM[[#This Row],[07-06-2020]]</f>
        <v>0</v>
      </c>
      <c r="K224" s="19">
        <f>+Recupera_PN_ACUM[[#This Row],[09-06-2020]]-Recupera_PN_ACUM[[#This Row],[08-06-2020]]</f>
        <v>0</v>
      </c>
      <c r="L224" s="19">
        <f>+Recupera_PN_ACUM[[#This Row],[10-06-2020]]-Recupera_PN_ACUM[[#This Row],[09-06-2020]]</f>
        <v>0</v>
      </c>
      <c r="M224" s="19">
        <f>+Recupera_PN_ACUM[[#This Row],[11-06-2020]]-Recupera_PN_ACUM[[#This Row],[10-06-2020]]</f>
        <v>0</v>
      </c>
    </row>
    <row r="225" spans="1:13" ht="24" x14ac:dyDescent="0.3">
      <c r="A225">
        <v>120510</v>
      </c>
      <c r="B225" s="2" t="s">
        <v>191</v>
      </c>
      <c r="C225" s="2" t="s">
        <v>447</v>
      </c>
      <c r="D225" s="2" t="s">
        <v>559</v>
      </c>
      <c r="E225" s="19"/>
      <c r="F225" s="19">
        <f>+Recupera_PN_ACUM[[#This Row],[04-06-2020]]-Recupera_PN_ACUM[[#This Row],[03-06-2020]]</f>
        <v>0</v>
      </c>
      <c r="G225" s="19">
        <f>+Recupera_PN_ACUM[[#This Row],[5/6/2020]]-Recupera_PN_ACUM[[#This Row],[04-06-2020]]</f>
        <v>0</v>
      </c>
      <c r="H225" s="19">
        <f>+Recupera_PN_ACUM[[#This Row],[6/6/2020]]-Recupera_PN_ACUM[[#This Row],[5/6/2020]]</f>
        <v>0</v>
      </c>
      <c r="I225" s="19">
        <f>+Recupera_PN_ACUM[[#This Row],[07-06-2020]]-Recupera_PN_ACUM[[#This Row],[6/6/2020]]</f>
        <v>0</v>
      </c>
      <c r="J225" s="19">
        <f>+Recupera_PN_ACUM[[#This Row],[08-06-2020]]-Recupera_PN_ACUM[[#This Row],[07-06-2020]]</f>
        <v>0</v>
      </c>
      <c r="K225" s="19">
        <f>+Recupera_PN_ACUM[[#This Row],[09-06-2020]]-Recupera_PN_ACUM[[#This Row],[08-06-2020]]</f>
        <v>0</v>
      </c>
      <c r="L225" s="19">
        <f>+Recupera_PN_ACUM[[#This Row],[10-06-2020]]-Recupera_PN_ACUM[[#This Row],[09-06-2020]]</f>
        <v>0</v>
      </c>
      <c r="M225" s="19">
        <f>+Recupera_PN_ACUM[[#This Row],[11-06-2020]]-Recupera_PN_ACUM[[#This Row],[10-06-2020]]</f>
        <v>0</v>
      </c>
    </row>
    <row r="226" spans="1:13" x14ac:dyDescent="0.3">
      <c r="A226">
        <v>20504</v>
      </c>
      <c r="B226" s="2" t="s">
        <v>212</v>
      </c>
      <c r="C226" s="2" t="s">
        <v>357</v>
      </c>
      <c r="D226" s="2" t="s">
        <v>560</v>
      </c>
      <c r="E226" s="19"/>
      <c r="F226" s="19">
        <f>+Recupera_PN_ACUM[[#This Row],[04-06-2020]]-Recupera_PN_ACUM[[#This Row],[03-06-2020]]</f>
        <v>0</v>
      </c>
      <c r="G226" s="19">
        <f>+Recupera_PN_ACUM[[#This Row],[5/6/2020]]-Recupera_PN_ACUM[[#This Row],[04-06-2020]]</f>
        <v>0</v>
      </c>
      <c r="H226" s="19">
        <f>+Recupera_PN_ACUM[[#This Row],[6/6/2020]]-Recupera_PN_ACUM[[#This Row],[5/6/2020]]</f>
        <v>0</v>
      </c>
      <c r="I226" s="19">
        <f>+Recupera_PN_ACUM[[#This Row],[07-06-2020]]-Recupera_PN_ACUM[[#This Row],[6/6/2020]]</f>
        <v>0</v>
      </c>
      <c r="J226" s="19">
        <f>+Recupera_PN_ACUM[[#This Row],[08-06-2020]]-Recupera_PN_ACUM[[#This Row],[07-06-2020]]</f>
        <v>0</v>
      </c>
      <c r="K226" s="19">
        <f>+Recupera_PN_ACUM[[#This Row],[09-06-2020]]-Recupera_PN_ACUM[[#This Row],[08-06-2020]]</f>
        <v>0</v>
      </c>
      <c r="L226" s="19">
        <f>+Recupera_PN_ACUM[[#This Row],[10-06-2020]]-Recupera_PN_ACUM[[#This Row],[09-06-2020]]</f>
        <v>0</v>
      </c>
      <c r="M226" s="19">
        <f>+Recupera_PN_ACUM[[#This Row],[11-06-2020]]-Recupera_PN_ACUM[[#This Row],[10-06-2020]]</f>
        <v>0</v>
      </c>
    </row>
    <row r="227" spans="1:13" x14ac:dyDescent="0.3">
      <c r="A227">
        <v>90303</v>
      </c>
      <c r="B227" s="2" t="s">
        <v>114</v>
      </c>
      <c r="C227" s="2" t="s">
        <v>284</v>
      </c>
      <c r="D227" s="2" t="s">
        <v>561</v>
      </c>
      <c r="E227" s="19">
        <v>1</v>
      </c>
      <c r="F227" s="19">
        <f>+Recupera_PN_ACUM[[#This Row],[04-06-2020]]-Recupera_PN_ACUM[[#This Row],[03-06-2020]]</f>
        <v>0</v>
      </c>
      <c r="G227" s="19">
        <f>+Recupera_PN_ACUM[[#This Row],[5/6/2020]]-Recupera_PN_ACUM[[#This Row],[04-06-2020]]</f>
        <v>0</v>
      </c>
      <c r="H227" s="19">
        <f>+Recupera_PN_ACUM[[#This Row],[6/6/2020]]-Recupera_PN_ACUM[[#This Row],[5/6/2020]]</f>
        <v>0</v>
      </c>
      <c r="I227" s="19">
        <f>+Recupera_PN_ACUM[[#This Row],[07-06-2020]]-Recupera_PN_ACUM[[#This Row],[6/6/2020]]</f>
        <v>0</v>
      </c>
      <c r="J227" s="19">
        <f>+Recupera_PN_ACUM[[#This Row],[08-06-2020]]-Recupera_PN_ACUM[[#This Row],[07-06-2020]]</f>
        <v>0</v>
      </c>
      <c r="K227" s="19">
        <f>+Recupera_PN_ACUM[[#This Row],[09-06-2020]]-Recupera_PN_ACUM[[#This Row],[08-06-2020]]</f>
        <v>0</v>
      </c>
      <c r="L227" s="19">
        <f>+Recupera_PN_ACUM[[#This Row],[10-06-2020]]-Recupera_PN_ACUM[[#This Row],[09-06-2020]]</f>
        <v>0</v>
      </c>
      <c r="M227" s="19">
        <f>+Recupera_PN_ACUM[[#This Row],[11-06-2020]]-Recupera_PN_ACUM[[#This Row],[10-06-2020]]</f>
        <v>0</v>
      </c>
    </row>
    <row r="228" spans="1:13" ht="24" x14ac:dyDescent="0.3">
      <c r="A228">
        <v>120507</v>
      </c>
      <c r="B228" s="2" t="s">
        <v>191</v>
      </c>
      <c r="C228" s="2" t="s">
        <v>447</v>
      </c>
      <c r="D228" s="2" t="s">
        <v>562</v>
      </c>
      <c r="E228" s="19">
        <v>1</v>
      </c>
      <c r="F228" s="19">
        <f>+Recupera_PN_ACUM[[#This Row],[04-06-2020]]-Recupera_PN_ACUM[[#This Row],[03-06-2020]]</f>
        <v>0</v>
      </c>
      <c r="G228" s="19">
        <f>+Recupera_PN_ACUM[[#This Row],[5/6/2020]]-Recupera_PN_ACUM[[#This Row],[04-06-2020]]</f>
        <v>0</v>
      </c>
      <c r="H228" s="19">
        <f>+Recupera_PN_ACUM[[#This Row],[6/6/2020]]-Recupera_PN_ACUM[[#This Row],[5/6/2020]]</f>
        <v>0</v>
      </c>
      <c r="I228" s="19">
        <f>+Recupera_PN_ACUM[[#This Row],[07-06-2020]]-Recupera_PN_ACUM[[#This Row],[6/6/2020]]</f>
        <v>0</v>
      </c>
      <c r="J228" s="19">
        <f>+Recupera_PN_ACUM[[#This Row],[08-06-2020]]-Recupera_PN_ACUM[[#This Row],[07-06-2020]]</f>
        <v>0</v>
      </c>
      <c r="K228" s="19">
        <f>+Recupera_PN_ACUM[[#This Row],[09-06-2020]]-Recupera_PN_ACUM[[#This Row],[08-06-2020]]</f>
        <v>0</v>
      </c>
      <c r="L228" s="19">
        <f>+Recupera_PN_ACUM[[#This Row],[10-06-2020]]-Recupera_PN_ACUM[[#This Row],[09-06-2020]]</f>
        <v>0</v>
      </c>
      <c r="M228" s="19">
        <f>+Recupera_PN_ACUM[[#This Row],[11-06-2020]]-Recupera_PN_ACUM[[#This Row],[10-06-2020]]</f>
        <v>0</v>
      </c>
    </row>
    <row r="229" spans="1:13" ht="24" x14ac:dyDescent="0.3">
      <c r="A229">
        <v>120511</v>
      </c>
      <c r="B229" s="2" t="s">
        <v>191</v>
      </c>
      <c r="C229" s="2" t="s">
        <v>447</v>
      </c>
      <c r="D229" s="2" t="s">
        <v>563</v>
      </c>
      <c r="E229" s="19"/>
      <c r="F229" s="19">
        <f>+Recupera_PN_ACUM[[#This Row],[04-06-2020]]-Recupera_PN_ACUM[[#This Row],[03-06-2020]]</f>
        <v>0</v>
      </c>
      <c r="G229" s="19">
        <f>+Recupera_PN_ACUM[[#This Row],[5/6/2020]]-Recupera_PN_ACUM[[#This Row],[04-06-2020]]</f>
        <v>0</v>
      </c>
      <c r="H229" s="19">
        <f>+Recupera_PN_ACUM[[#This Row],[6/6/2020]]-Recupera_PN_ACUM[[#This Row],[5/6/2020]]</f>
        <v>0</v>
      </c>
      <c r="I229" s="19">
        <f>+Recupera_PN_ACUM[[#This Row],[07-06-2020]]-Recupera_PN_ACUM[[#This Row],[6/6/2020]]</f>
        <v>0</v>
      </c>
      <c r="J229" s="19">
        <f>+Recupera_PN_ACUM[[#This Row],[08-06-2020]]-Recupera_PN_ACUM[[#This Row],[07-06-2020]]</f>
        <v>0</v>
      </c>
      <c r="K229" s="19">
        <f>+Recupera_PN_ACUM[[#This Row],[09-06-2020]]-Recupera_PN_ACUM[[#This Row],[08-06-2020]]</f>
        <v>0</v>
      </c>
      <c r="L229" s="19">
        <f>+Recupera_PN_ACUM[[#This Row],[10-06-2020]]-Recupera_PN_ACUM[[#This Row],[09-06-2020]]</f>
        <v>0</v>
      </c>
      <c r="M229" s="19">
        <f>+Recupera_PN_ACUM[[#This Row],[11-06-2020]]-Recupera_PN_ACUM[[#This Row],[10-06-2020]]</f>
        <v>0</v>
      </c>
    </row>
    <row r="230" spans="1:13" x14ac:dyDescent="0.3">
      <c r="A230">
        <v>40903</v>
      </c>
      <c r="B230" s="2" t="s">
        <v>154</v>
      </c>
      <c r="C230" s="2" t="s">
        <v>361</v>
      </c>
      <c r="D230" s="2" t="s">
        <v>564</v>
      </c>
      <c r="E230" s="19"/>
      <c r="F230" s="19">
        <f>+Recupera_PN_ACUM[[#This Row],[04-06-2020]]-Recupera_PN_ACUM[[#This Row],[03-06-2020]]</f>
        <v>0</v>
      </c>
      <c r="G230" s="19">
        <f>+Recupera_PN_ACUM[[#This Row],[5/6/2020]]-Recupera_PN_ACUM[[#This Row],[04-06-2020]]</f>
        <v>0</v>
      </c>
      <c r="H230" s="19">
        <f>+Recupera_PN_ACUM[[#This Row],[6/6/2020]]-Recupera_PN_ACUM[[#This Row],[5/6/2020]]</f>
        <v>0</v>
      </c>
      <c r="I230" s="19">
        <f>+Recupera_PN_ACUM[[#This Row],[07-06-2020]]-Recupera_PN_ACUM[[#This Row],[6/6/2020]]</f>
        <v>0</v>
      </c>
      <c r="J230" s="19">
        <f>+Recupera_PN_ACUM[[#This Row],[08-06-2020]]-Recupera_PN_ACUM[[#This Row],[07-06-2020]]</f>
        <v>0</v>
      </c>
      <c r="K230" s="19">
        <f>+Recupera_PN_ACUM[[#This Row],[09-06-2020]]-Recupera_PN_ACUM[[#This Row],[08-06-2020]]</f>
        <v>0</v>
      </c>
      <c r="L230" s="19">
        <f>+Recupera_PN_ACUM[[#This Row],[10-06-2020]]-Recupera_PN_ACUM[[#This Row],[09-06-2020]]</f>
        <v>0</v>
      </c>
      <c r="M230" s="19">
        <f>+Recupera_PN_ACUM[[#This Row],[11-06-2020]]-Recupera_PN_ACUM[[#This Row],[10-06-2020]]</f>
        <v>0</v>
      </c>
    </row>
    <row r="231" spans="1:13" x14ac:dyDescent="0.3">
      <c r="A231">
        <v>20303</v>
      </c>
      <c r="B231" s="2" t="s">
        <v>212</v>
      </c>
      <c r="C231" s="2" t="s">
        <v>245</v>
      </c>
      <c r="D231" s="2" t="s">
        <v>565</v>
      </c>
      <c r="E231" s="19">
        <v>0</v>
      </c>
      <c r="F231" s="19">
        <f>+Recupera_PN_ACUM[[#This Row],[04-06-2020]]-Recupera_PN_ACUM[[#This Row],[03-06-2020]]</f>
        <v>0</v>
      </c>
      <c r="G231" s="19">
        <f>+Recupera_PN_ACUM[[#This Row],[5/6/2020]]-Recupera_PN_ACUM[[#This Row],[04-06-2020]]</f>
        <v>0</v>
      </c>
      <c r="H231" s="19">
        <f>+Recupera_PN_ACUM[[#This Row],[6/6/2020]]-Recupera_PN_ACUM[[#This Row],[5/6/2020]]</f>
        <v>0</v>
      </c>
      <c r="I231" s="19">
        <f>+Recupera_PN_ACUM[[#This Row],[07-06-2020]]-Recupera_PN_ACUM[[#This Row],[6/6/2020]]</f>
        <v>0</v>
      </c>
      <c r="J231" s="19">
        <f>+Recupera_PN_ACUM[[#This Row],[08-06-2020]]-Recupera_PN_ACUM[[#This Row],[07-06-2020]]</f>
        <v>0</v>
      </c>
      <c r="K231" s="19">
        <f>+Recupera_PN_ACUM[[#This Row],[09-06-2020]]-Recupera_PN_ACUM[[#This Row],[08-06-2020]]</f>
        <v>0</v>
      </c>
      <c r="L231" s="19">
        <f>+Recupera_PN_ACUM[[#This Row],[10-06-2020]]-Recupera_PN_ACUM[[#This Row],[09-06-2020]]</f>
        <v>0</v>
      </c>
      <c r="M231" s="19">
        <f>+Recupera_PN_ACUM[[#This Row],[11-06-2020]]-Recupera_PN_ACUM[[#This Row],[10-06-2020]]</f>
        <v>7</v>
      </c>
    </row>
    <row r="232" spans="1:13" x14ac:dyDescent="0.3">
      <c r="A232">
        <v>90205</v>
      </c>
      <c r="B232" s="2" t="s">
        <v>114</v>
      </c>
      <c r="C232" s="2" t="s">
        <v>435</v>
      </c>
      <c r="D232" s="2" t="s">
        <v>565</v>
      </c>
      <c r="E232" s="19"/>
      <c r="F232" s="19">
        <f>+Recupera_PN_ACUM[[#This Row],[04-06-2020]]-Recupera_PN_ACUM[[#This Row],[03-06-2020]]</f>
        <v>0</v>
      </c>
      <c r="G232" s="19">
        <f>+Recupera_PN_ACUM[[#This Row],[5/6/2020]]-Recupera_PN_ACUM[[#This Row],[04-06-2020]]</f>
        <v>0</v>
      </c>
      <c r="H232" s="19">
        <f>+Recupera_PN_ACUM[[#This Row],[6/6/2020]]-Recupera_PN_ACUM[[#This Row],[5/6/2020]]</f>
        <v>0</v>
      </c>
      <c r="I232" s="19">
        <f>+Recupera_PN_ACUM[[#This Row],[07-06-2020]]-Recupera_PN_ACUM[[#This Row],[6/6/2020]]</f>
        <v>0</v>
      </c>
      <c r="J232" s="19">
        <f>+Recupera_PN_ACUM[[#This Row],[08-06-2020]]-Recupera_PN_ACUM[[#This Row],[07-06-2020]]</f>
        <v>0</v>
      </c>
      <c r="K232" s="19">
        <f>+Recupera_PN_ACUM[[#This Row],[09-06-2020]]-Recupera_PN_ACUM[[#This Row],[08-06-2020]]</f>
        <v>0</v>
      </c>
      <c r="L232" s="19">
        <f>+Recupera_PN_ACUM[[#This Row],[10-06-2020]]-Recupera_PN_ACUM[[#This Row],[09-06-2020]]</f>
        <v>0</v>
      </c>
      <c r="M232" s="19">
        <f>+Recupera_PN_ACUM[[#This Row],[11-06-2020]]-Recupera_PN_ACUM[[#This Row],[10-06-2020]]</f>
        <v>0</v>
      </c>
    </row>
    <row r="233" spans="1:13" x14ac:dyDescent="0.3">
      <c r="A233">
        <v>90505</v>
      </c>
      <c r="B233" s="2" t="s">
        <v>114</v>
      </c>
      <c r="C233" s="2" t="s">
        <v>308</v>
      </c>
      <c r="D233" s="2" t="s">
        <v>566</v>
      </c>
      <c r="E233" s="19"/>
      <c r="F233" s="19">
        <f>+Recupera_PN_ACUM[[#This Row],[04-06-2020]]-Recupera_PN_ACUM[[#This Row],[03-06-2020]]</f>
        <v>0</v>
      </c>
      <c r="G233" s="19">
        <f>+Recupera_PN_ACUM[[#This Row],[5/6/2020]]-Recupera_PN_ACUM[[#This Row],[04-06-2020]]</f>
        <v>0</v>
      </c>
      <c r="H233" s="19">
        <f>+Recupera_PN_ACUM[[#This Row],[6/6/2020]]-Recupera_PN_ACUM[[#This Row],[5/6/2020]]</f>
        <v>0</v>
      </c>
      <c r="I233" s="19">
        <f>+Recupera_PN_ACUM[[#This Row],[07-06-2020]]-Recupera_PN_ACUM[[#This Row],[6/6/2020]]</f>
        <v>0</v>
      </c>
      <c r="J233" s="19">
        <f>+Recupera_PN_ACUM[[#This Row],[08-06-2020]]-Recupera_PN_ACUM[[#This Row],[07-06-2020]]</f>
        <v>0</v>
      </c>
      <c r="K233" s="19">
        <f>+Recupera_PN_ACUM[[#This Row],[09-06-2020]]-Recupera_PN_ACUM[[#This Row],[08-06-2020]]</f>
        <v>0</v>
      </c>
      <c r="L233" s="19">
        <f>+Recupera_PN_ACUM[[#This Row],[10-06-2020]]-Recupera_PN_ACUM[[#This Row],[09-06-2020]]</f>
        <v>0</v>
      </c>
      <c r="M233" s="19">
        <f>+Recupera_PN_ACUM[[#This Row],[11-06-2020]]-Recupera_PN_ACUM[[#This Row],[10-06-2020]]</f>
        <v>0</v>
      </c>
    </row>
    <row r="234" spans="1:13" x14ac:dyDescent="0.3">
      <c r="A234">
        <v>40904</v>
      </c>
      <c r="B234" s="2" t="s">
        <v>154</v>
      </c>
      <c r="C234" s="2" t="s">
        <v>361</v>
      </c>
      <c r="D234" s="2" t="s">
        <v>567</v>
      </c>
      <c r="E234" s="19"/>
      <c r="F234" s="19">
        <f>+Recupera_PN_ACUM[[#This Row],[04-06-2020]]-Recupera_PN_ACUM[[#This Row],[03-06-2020]]</f>
        <v>0</v>
      </c>
      <c r="G234" s="19">
        <f>+Recupera_PN_ACUM[[#This Row],[5/6/2020]]-Recupera_PN_ACUM[[#This Row],[04-06-2020]]</f>
        <v>0</v>
      </c>
      <c r="H234" s="19">
        <f>+Recupera_PN_ACUM[[#This Row],[6/6/2020]]-Recupera_PN_ACUM[[#This Row],[5/6/2020]]</f>
        <v>0</v>
      </c>
      <c r="I234" s="19">
        <f>+Recupera_PN_ACUM[[#This Row],[07-06-2020]]-Recupera_PN_ACUM[[#This Row],[6/6/2020]]</f>
        <v>0</v>
      </c>
      <c r="J234" s="19">
        <f>+Recupera_PN_ACUM[[#This Row],[08-06-2020]]-Recupera_PN_ACUM[[#This Row],[07-06-2020]]</f>
        <v>0</v>
      </c>
      <c r="K234" s="19">
        <f>+Recupera_PN_ACUM[[#This Row],[09-06-2020]]-Recupera_PN_ACUM[[#This Row],[08-06-2020]]</f>
        <v>0</v>
      </c>
      <c r="L234" s="19">
        <f>+Recupera_PN_ACUM[[#This Row],[10-06-2020]]-Recupera_PN_ACUM[[#This Row],[09-06-2020]]</f>
        <v>0</v>
      </c>
      <c r="M234" s="19">
        <f>+Recupera_PN_ACUM[[#This Row],[11-06-2020]]-Recupera_PN_ACUM[[#This Row],[10-06-2020]]</f>
        <v>0</v>
      </c>
    </row>
    <row r="235" spans="1:13" ht="24" x14ac:dyDescent="0.3">
      <c r="A235">
        <v>50201</v>
      </c>
      <c r="B235" s="2" t="s">
        <v>151</v>
      </c>
      <c r="C235" s="2" t="s">
        <v>152</v>
      </c>
      <c r="D235" s="2" t="s">
        <v>568</v>
      </c>
      <c r="E235" s="19"/>
      <c r="F235" s="19">
        <f>+Recupera_PN_ACUM[[#This Row],[04-06-2020]]-Recupera_PN_ACUM[[#This Row],[03-06-2020]]</f>
        <v>0</v>
      </c>
      <c r="G235" s="19">
        <f>+Recupera_PN_ACUM[[#This Row],[5/6/2020]]-Recupera_PN_ACUM[[#This Row],[04-06-2020]]</f>
        <v>0</v>
      </c>
      <c r="H235" s="19">
        <f>+Recupera_PN_ACUM[[#This Row],[6/6/2020]]-Recupera_PN_ACUM[[#This Row],[5/6/2020]]</f>
        <v>0</v>
      </c>
      <c r="I235" s="19">
        <f>+Recupera_PN_ACUM[[#This Row],[07-06-2020]]-Recupera_PN_ACUM[[#This Row],[6/6/2020]]</f>
        <v>0</v>
      </c>
      <c r="J235" s="19">
        <f>+Recupera_PN_ACUM[[#This Row],[08-06-2020]]-Recupera_PN_ACUM[[#This Row],[07-06-2020]]</f>
        <v>0</v>
      </c>
      <c r="K235" s="19">
        <f>+Recupera_PN_ACUM[[#This Row],[09-06-2020]]-Recupera_PN_ACUM[[#This Row],[08-06-2020]]</f>
        <v>0</v>
      </c>
      <c r="L235" s="19">
        <f>+Recupera_PN_ACUM[[#This Row],[10-06-2020]]-Recupera_PN_ACUM[[#This Row],[09-06-2020]]</f>
        <v>0</v>
      </c>
      <c r="M235" s="19">
        <f>+Recupera_PN_ACUM[[#This Row],[11-06-2020]]-Recupera_PN_ACUM[[#This Row],[10-06-2020]]</f>
        <v>0</v>
      </c>
    </row>
    <row r="236" spans="1:13" x14ac:dyDescent="0.3">
      <c r="A236">
        <v>20204</v>
      </c>
      <c r="B236" s="2" t="s">
        <v>212</v>
      </c>
      <c r="C236" s="2" t="s">
        <v>217</v>
      </c>
      <c r="D236" s="2" t="s">
        <v>569</v>
      </c>
      <c r="E236" s="19"/>
      <c r="F236" s="19">
        <f>+Recupera_PN_ACUM[[#This Row],[04-06-2020]]-Recupera_PN_ACUM[[#This Row],[03-06-2020]]</f>
        <v>0</v>
      </c>
      <c r="G236" s="19">
        <f>+Recupera_PN_ACUM[[#This Row],[5/6/2020]]-Recupera_PN_ACUM[[#This Row],[04-06-2020]]</f>
        <v>0</v>
      </c>
      <c r="H236" s="19">
        <f>+Recupera_PN_ACUM[[#This Row],[6/6/2020]]-Recupera_PN_ACUM[[#This Row],[5/6/2020]]</f>
        <v>0</v>
      </c>
      <c r="I236" s="19">
        <f>+Recupera_PN_ACUM[[#This Row],[07-06-2020]]-Recupera_PN_ACUM[[#This Row],[6/6/2020]]</f>
        <v>0</v>
      </c>
      <c r="J236" s="19">
        <f>+Recupera_PN_ACUM[[#This Row],[08-06-2020]]-Recupera_PN_ACUM[[#This Row],[07-06-2020]]</f>
        <v>0</v>
      </c>
      <c r="K236" s="19">
        <f>+Recupera_PN_ACUM[[#This Row],[09-06-2020]]-Recupera_PN_ACUM[[#This Row],[08-06-2020]]</f>
        <v>0</v>
      </c>
      <c r="L236" s="19">
        <f>+Recupera_PN_ACUM[[#This Row],[10-06-2020]]-Recupera_PN_ACUM[[#This Row],[09-06-2020]]</f>
        <v>0</v>
      </c>
      <c r="M236" s="19">
        <f>+Recupera_PN_ACUM[[#This Row],[11-06-2020]]-Recupera_PN_ACUM[[#This Row],[10-06-2020]]</f>
        <v>0</v>
      </c>
    </row>
    <row r="237" spans="1:13" x14ac:dyDescent="0.3">
      <c r="A237">
        <v>60703</v>
      </c>
      <c r="B237" s="2" t="s">
        <v>158</v>
      </c>
      <c r="C237" s="2" t="s">
        <v>353</v>
      </c>
      <c r="D237" s="2" t="s">
        <v>570</v>
      </c>
      <c r="E237" s="19"/>
      <c r="F237" s="19">
        <f>+Recupera_PN_ACUM[[#This Row],[04-06-2020]]-Recupera_PN_ACUM[[#This Row],[03-06-2020]]</f>
        <v>0</v>
      </c>
      <c r="G237" s="19">
        <f>+Recupera_PN_ACUM[[#This Row],[5/6/2020]]-Recupera_PN_ACUM[[#This Row],[04-06-2020]]</f>
        <v>0</v>
      </c>
      <c r="H237" s="19">
        <f>+Recupera_PN_ACUM[[#This Row],[6/6/2020]]-Recupera_PN_ACUM[[#This Row],[5/6/2020]]</f>
        <v>0</v>
      </c>
      <c r="I237" s="19">
        <f>+Recupera_PN_ACUM[[#This Row],[07-06-2020]]-Recupera_PN_ACUM[[#This Row],[6/6/2020]]</f>
        <v>0</v>
      </c>
      <c r="J237" s="19">
        <f>+Recupera_PN_ACUM[[#This Row],[08-06-2020]]-Recupera_PN_ACUM[[#This Row],[07-06-2020]]</f>
        <v>0</v>
      </c>
      <c r="K237" s="19">
        <f>+Recupera_PN_ACUM[[#This Row],[09-06-2020]]-Recupera_PN_ACUM[[#This Row],[08-06-2020]]</f>
        <v>0</v>
      </c>
      <c r="L237" s="19">
        <f>+Recupera_PN_ACUM[[#This Row],[10-06-2020]]-Recupera_PN_ACUM[[#This Row],[09-06-2020]]</f>
        <v>0</v>
      </c>
      <c r="M237" s="19">
        <f>+Recupera_PN_ACUM[[#This Row],[11-06-2020]]-Recupera_PN_ACUM[[#This Row],[10-06-2020]]</f>
        <v>0</v>
      </c>
    </row>
    <row r="238" spans="1:13" x14ac:dyDescent="0.3">
      <c r="A238">
        <v>90506</v>
      </c>
      <c r="B238" s="2" t="s">
        <v>114</v>
      </c>
      <c r="C238" s="2" t="s">
        <v>308</v>
      </c>
      <c r="D238" s="2" t="s">
        <v>570</v>
      </c>
      <c r="E238" s="19"/>
      <c r="F238" s="19">
        <f>+Recupera_PN_ACUM[[#This Row],[04-06-2020]]-Recupera_PN_ACUM[[#This Row],[03-06-2020]]</f>
        <v>0</v>
      </c>
      <c r="G238" s="19">
        <f>+Recupera_PN_ACUM[[#This Row],[5/6/2020]]-Recupera_PN_ACUM[[#This Row],[04-06-2020]]</f>
        <v>0</v>
      </c>
      <c r="H238" s="19">
        <f>+Recupera_PN_ACUM[[#This Row],[6/6/2020]]-Recupera_PN_ACUM[[#This Row],[5/6/2020]]</f>
        <v>0</v>
      </c>
      <c r="I238" s="19">
        <f>+Recupera_PN_ACUM[[#This Row],[07-06-2020]]-Recupera_PN_ACUM[[#This Row],[6/6/2020]]</f>
        <v>0</v>
      </c>
      <c r="J238" s="19">
        <f>+Recupera_PN_ACUM[[#This Row],[08-06-2020]]-Recupera_PN_ACUM[[#This Row],[07-06-2020]]</f>
        <v>0</v>
      </c>
      <c r="K238" s="19">
        <f>+Recupera_PN_ACUM[[#This Row],[09-06-2020]]-Recupera_PN_ACUM[[#This Row],[08-06-2020]]</f>
        <v>0</v>
      </c>
      <c r="L238" s="19">
        <f>+Recupera_PN_ACUM[[#This Row],[10-06-2020]]-Recupera_PN_ACUM[[#This Row],[09-06-2020]]</f>
        <v>0</v>
      </c>
      <c r="M238" s="19">
        <f>+Recupera_PN_ACUM[[#This Row],[11-06-2020]]-Recupera_PN_ACUM[[#This Row],[10-06-2020]]</f>
        <v>0</v>
      </c>
    </row>
    <row r="239" spans="1:13" x14ac:dyDescent="0.3">
      <c r="A239">
        <v>20103</v>
      </c>
      <c r="B239" s="2" t="s">
        <v>212</v>
      </c>
      <c r="C239" s="2" t="s">
        <v>219</v>
      </c>
      <c r="D239" s="2" t="s">
        <v>262</v>
      </c>
      <c r="E239" s="19"/>
      <c r="F239" s="19">
        <f>+Recupera_PN_ACUM[[#This Row],[04-06-2020]]-Recupera_PN_ACUM[[#This Row],[03-06-2020]]</f>
        <v>0</v>
      </c>
      <c r="G239" s="19">
        <f>+Recupera_PN_ACUM[[#This Row],[5/6/2020]]-Recupera_PN_ACUM[[#This Row],[04-06-2020]]</f>
        <v>0</v>
      </c>
      <c r="H239" s="19">
        <f>+Recupera_PN_ACUM[[#This Row],[6/6/2020]]-Recupera_PN_ACUM[[#This Row],[5/6/2020]]</f>
        <v>0</v>
      </c>
      <c r="I239" s="19">
        <f>+Recupera_PN_ACUM[[#This Row],[07-06-2020]]-Recupera_PN_ACUM[[#This Row],[6/6/2020]]</f>
        <v>0</v>
      </c>
      <c r="J239" s="19">
        <f>+Recupera_PN_ACUM[[#This Row],[08-06-2020]]-Recupera_PN_ACUM[[#This Row],[07-06-2020]]</f>
        <v>0</v>
      </c>
      <c r="K239" s="19">
        <f>+Recupera_PN_ACUM[[#This Row],[09-06-2020]]-Recupera_PN_ACUM[[#This Row],[08-06-2020]]</f>
        <v>0</v>
      </c>
      <c r="L239" s="19">
        <f>+Recupera_PN_ACUM[[#This Row],[10-06-2020]]-Recupera_PN_ACUM[[#This Row],[09-06-2020]]</f>
        <v>0</v>
      </c>
      <c r="M239" s="19">
        <f>+Recupera_PN_ACUM[[#This Row],[11-06-2020]]-Recupera_PN_ACUM[[#This Row],[10-06-2020]]</f>
        <v>0</v>
      </c>
    </row>
    <row r="240" spans="1:13" x14ac:dyDescent="0.3">
      <c r="A240">
        <v>10214</v>
      </c>
      <c r="B240" s="2" t="s">
        <v>163</v>
      </c>
      <c r="C240" s="2" t="s">
        <v>164</v>
      </c>
      <c r="D240" s="2" t="s">
        <v>288</v>
      </c>
      <c r="E240" s="19"/>
      <c r="F240" s="19">
        <f>+Recupera_PN_ACUM[[#This Row],[04-06-2020]]-Recupera_PN_ACUM[[#This Row],[03-06-2020]]</f>
        <v>0</v>
      </c>
      <c r="G240" s="19">
        <f>+Recupera_PN_ACUM[[#This Row],[5/6/2020]]-Recupera_PN_ACUM[[#This Row],[04-06-2020]]</f>
        <v>0</v>
      </c>
      <c r="H240" s="19">
        <f>+Recupera_PN_ACUM[[#This Row],[6/6/2020]]-Recupera_PN_ACUM[[#This Row],[5/6/2020]]</f>
        <v>0</v>
      </c>
      <c r="I240" s="19">
        <f>+Recupera_PN_ACUM[[#This Row],[07-06-2020]]-Recupera_PN_ACUM[[#This Row],[6/6/2020]]</f>
        <v>0</v>
      </c>
      <c r="J240" s="19">
        <f>+Recupera_PN_ACUM[[#This Row],[08-06-2020]]-Recupera_PN_ACUM[[#This Row],[07-06-2020]]</f>
        <v>0</v>
      </c>
      <c r="K240" s="19">
        <f>+Recupera_PN_ACUM[[#This Row],[09-06-2020]]-Recupera_PN_ACUM[[#This Row],[08-06-2020]]</f>
        <v>0</v>
      </c>
      <c r="L240" s="19">
        <f>+Recupera_PN_ACUM[[#This Row],[10-06-2020]]-Recupera_PN_ACUM[[#This Row],[09-06-2020]]</f>
        <v>0</v>
      </c>
      <c r="M240" s="19">
        <f>+Recupera_PN_ACUM[[#This Row],[11-06-2020]]-Recupera_PN_ACUM[[#This Row],[10-06-2020]]</f>
        <v>1</v>
      </c>
    </row>
    <row r="241" spans="1:13" x14ac:dyDescent="0.3">
      <c r="A241">
        <v>40103</v>
      </c>
      <c r="B241" s="2" t="s">
        <v>154</v>
      </c>
      <c r="C241" s="2" t="s">
        <v>155</v>
      </c>
      <c r="D241" s="2" t="s">
        <v>231</v>
      </c>
      <c r="E241" s="19"/>
      <c r="F241" s="19">
        <f>+Recupera_PN_ACUM[[#This Row],[04-06-2020]]-Recupera_PN_ACUM[[#This Row],[03-06-2020]]</f>
        <v>0</v>
      </c>
      <c r="G241" s="19">
        <f>+Recupera_PN_ACUM[[#This Row],[5/6/2020]]-Recupera_PN_ACUM[[#This Row],[04-06-2020]]</f>
        <v>0</v>
      </c>
      <c r="H241" s="19">
        <f>+Recupera_PN_ACUM[[#This Row],[6/6/2020]]-Recupera_PN_ACUM[[#This Row],[5/6/2020]]</f>
        <v>0</v>
      </c>
      <c r="I241" s="19">
        <f>+Recupera_PN_ACUM[[#This Row],[07-06-2020]]-Recupera_PN_ACUM[[#This Row],[6/6/2020]]</f>
        <v>0</v>
      </c>
      <c r="J241" s="19">
        <f>+Recupera_PN_ACUM[[#This Row],[08-06-2020]]-Recupera_PN_ACUM[[#This Row],[07-06-2020]]</f>
        <v>0</v>
      </c>
      <c r="K241" s="19">
        <f>+Recupera_PN_ACUM[[#This Row],[09-06-2020]]-Recupera_PN_ACUM[[#This Row],[08-06-2020]]</f>
        <v>0</v>
      </c>
      <c r="L241" s="19">
        <f>+Recupera_PN_ACUM[[#This Row],[10-06-2020]]-Recupera_PN_ACUM[[#This Row],[09-06-2020]]</f>
        <v>0</v>
      </c>
      <c r="M241" s="19">
        <f>+Recupera_PN_ACUM[[#This Row],[11-06-2020]]-Recupera_PN_ACUM[[#This Row],[10-06-2020]]</f>
        <v>0</v>
      </c>
    </row>
    <row r="242" spans="1:13" x14ac:dyDescent="0.3">
      <c r="A242">
        <v>10204</v>
      </c>
      <c r="B242" s="2" t="s">
        <v>163</v>
      </c>
      <c r="C242" s="2" t="s">
        <v>164</v>
      </c>
      <c r="D242" s="2" t="s">
        <v>571</v>
      </c>
      <c r="E242" s="19"/>
      <c r="F242" s="19">
        <f>+Recupera_PN_ACUM[[#This Row],[04-06-2020]]-Recupera_PN_ACUM[[#This Row],[03-06-2020]]</f>
        <v>0</v>
      </c>
      <c r="G242" s="19">
        <f>+Recupera_PN_ACUM[[#This Row],[5/6/2020]]-Recupera_PN_ACUM[[#This Row],[04-06-2020]]</f>
        <v>0</v>
      </c>
      <c r="H242" s="19">
        <f>+Recupera_PN_ACUM[[#This Row],[6/6/2020]]-Recupera_PN_ACUM[[#This Row],[5/6/2020]]</f>
        <v>0</v>
      </c>
      <c r="I242" s="19">
        <f>+Recupera_PN_ACUM[[#This Row],[07-06-2020]]-Recupera_PN_ACUM[[#This Row],[6/6/2020]]</f>
        <v>0</v>
      </c>
      <c r="J242" s="19">
        <f>+Recupera_PN_ACUM[[#This Row],[08-06-2020]]-Recupera_PN_ACUM[[#This Row],[07-06-2020]]</f>
        <v>0</v>
      </c>
      <c r="K242" s="19">
        <f>+Recupera_PN_ACUM[[#This Row],[09-06-2020]]-Recupera_PN_ACUM[[#This Row],[08-06-2020]]</f>
        <v>0</v>
      </c>
      <c r="L242" s="19">
        <f>+Recupera_PN_ACUM[[#This Row],[10-06-2020]]-Recupera_PN_ACUM[[#This Row],[09-06-2020]]</f>
        <v>0</v>
      </c>
      <c r="M242" s="19">
        <f>+Recupera_PN_ACUM[[#This Row],[11-06-2020]]-Recupera_PN_ACUM[[#This Row],[10-06-2020]]</f>
        <v>0</v>
      </c>
    </row>
    <row r="243" spans="1:13" x14ac:dyDescent="0.3">
      <c r="A243">
        <v>60406</v>
      </c>
      <c r="B243" s="2" t="s">
        <v>158</v>
      </c>
      <c r="C243" s="2" t="s">
        <v>332</v>
      </c>
      <c r="D243" s="2" t="s">
        <v>572</v>
      </c>
      <c r="E243" s="19"/>
      <c r="F243" s="19">
        <f>+Recupera_PN_ACUM[[#This Row],[04-06-2020]]-Recupera_PN_ACUM[[#This Row],[03-06-2020]]</f>
        <v>0</v>
      </c>
      <c r="G243" s="19">
        <f>+Recupera_PN_ACUM[[#This Row],[5/6/2020]]-Recupera_PN_ACUM[[#This Row],[04-06-2020]]</f>
        <v>0</v>
      </c>
      <c r="H243" s="19">
        <f>+Recupera_PN_ACUM[[#This Row],[6/6/2020]]-Recupera_PN_ACUM[[#This Row],[5/6/2020]]</f>
        <v>0</v>
      </c>
      <c r="I243" s="19">
        <f>+Recupera_PN_ACUM[[#This Row],[07-06-2020]]-Recupera_PN_ACUM[[#This Row],[6/6/2020]]</f>
        <v>0</v>
      </c>
      <c r="J243" s="19">
        <f>+Recupera_PN_ACUM[[#This Row],[08-06-2020]]-Recupera_PN_ACUM[[#This Row],[07-06-2020]]</f>
        <v>0</v>
      </c>
      <c r="K243" s="19">
        <f>+Recupera_PN_ACUM[[#This Row],[09-06-2020]]-Recupera_PN_ACUM[[#This Row],[08-06-2020]]</f>
        <v>0</v>
      </c>
      <c r="L243" s="19">
        <f>+Recupera_PN_ACUM[[#This Row],[10-06-2020]]-Recupera_PN_ACUM[[#This Row],[09-06-2020]]</f>
        <v>0</v>
      </c>
      <c r="M243" s="19">
        <f>+Recupera_PN_ACUM[[#This Row],[11-06-2020]]-Recupera_PN_ACUM[[#This Row],[10-06-2020]]</f>
        <v>0</v>
      </c>
    </row>
    <row r="244" spans="1:13" x14ac:dyDescent="0.3">
      <c r="A244">
        <v>60204</v>
      </c>
      <c r="B244" s="2" t="s">
        <v>158</v>
      </c>
      <c r="C244" s="2" t="s">
        <v>350</v>
      </c>
      <c r="D244" s="2" t="s">
        <v>573</v>
      </c>
      <c r="E244" s="19"/>
      <c r="F244" s="19">
        <f>+Recupera_PN_ACUM[[#This Row],[04-06-2020]]-Recupera_PN_ACUM[[#This Row],[03-06-2020]]</f>
        <v>0</v>
      </c>
      <c r="G244" s="19">
        <f>+Recupera_PN_ACUM[[#This Row],[5/6/2020]]-Recupera_PN_ACUM[[#This Row],[04-06-2020]]</f>
        <v>0</v>
      </c>
      <c r="H244" s="19">
        <f>+Recupera_PN_ACUM[[#This Row],[6/6/2020]]-Recupera_PN_ACUM[[#This Row],[5/6/2020]]</f>
        <v>0</v>
      </c>
      <c r="I244" s="19">
        <f>+Recupera_PN_ACUM[[#This Row],[07-06-2020]]-Recupera_PN_ACUM[[#This Row],[6/6/2020]]</f>
        <v>0</v>
      </c>
      <c r="J244" s="19">
        <f>+Recupera_PN_ACUM[[#This Row],[08-06-2020]]-Recupera_PN_ACUM[[#This Row],[07-06-2020]]</f>
        <v>0</v>
      </c>
      <c r="K244" s="19">
        <f>+Recupera_PN_ACUM[[#This Row],[09-06-2020]]-Recupera_PN_ACUM[[#This Row],[08-06-2020]]</f>
        <v>0</v>
      </c>
      <c r="L244" s="19">
        <f>+Recupera_PN_ACUM[[#This Row],[10-06-2020]]-Recupera_PN_ACUM[[#This Row],[09-06-2020]]</f>
        <v>0</v>
      </c>
      <c r="M244" s="19">
        <f>+Recupera_PN_ACUM[[#This Row],[11-06-2020]]-Recupera_PN_ACUM[[#This Row],[10-06-2020]]</f>
        <v>0</v>
      </c>
    </row>
    <row r="245" spans="1:13" x14ac:dyDescent="0.3">
      <c r="A245">
        <v>20205</v>
      </c>
      <c r="B245" s="2" t="s">
        <v>212</v>
      </c>
      <c r="C245" s="2" t="s">
        <v>217</v>
      </c>
      <c r="D245" s="2" t="s">
        <v>395</v>
      </c>
      <c r="E245" s="19"/>
      <c r="F245" s="19">
        <f>+Recupera_PN_ACUM[[#This Row],[04-06-2020]]-Recupera_PN_ACUM[[#This Row],[03-06-2020]]</f>
        <v>0</v>
      </c>
      <c r="G245" s="19">
        <f>+Recupera_PN_ACUM[[#This Row],[5/6/2020]]-Recupera_PN_ACUM[[#This Row],[04-06-2020]]</f>
        <v>0</v>
      </c>
      <c r="H245" s="19">
        <f>+Recupera_PN_ACUM[[#This Row],[6/6/2020]]-Recupera_PN_ACUM[[#This Row],[5/6/2020]]</f>
        <v>0</v>
      </c>
      <c r="I245" s="19">
        <f>+Recupera_PN_ACUM[[#This Row],[07-06-2020]]-Recupera_PN_ACUM[[#This Row],[6/6/2020]]</f>
        <v>0</v>
      </c>
      <c r="J245" s="19">
        <f>+Recupera_PN_ACUM[[#This Row],[08-06-2020]]-Recupera_PN_ACUM[[#This Row],[07-06-2020]]</f>
        <v>0</v>
      </c>
      <c r="K245" s="19">
        <f>+Recupera_PN_ACUM[[#This Row],[09-06-2020]]-Recupera_PN_ACUM[[#This Row],[08-06-2020]]</f>
        <v>0</v>
      </c>
      <c r="L245" s="19">
        <f>+Recupera_PN_ACUM[[#This Row],[10-06-2020]]-Recupera_PN_ACUM[[#This Row],[09-06-2020]]</f>
        <v>0</v>
      </c>
      <c r="M245" s="19">
        <f>+Recupera_PN_ACUM[[#This Row],[11-06-2020]]-Recupera_PN_ACUM[[#This Row],[10-06-2020]]</f>
        <v>1</v>
      </c>
    </row>
    <row r="246" spans="1:13" ht="24" x14ac:dyDescent="0.3">
      <c r="A246">
        <v>120106</v>
      </c>
      <c r="B246" s="2" t="s">
        <v>191</v>
      </c>
      <c r="C246" s="2" t="s">
        <v>289</v>
      </c>
      <c r="D246" s="2" t="s">
        <v>574</v>
      </c>
      <c r="E246" s="19"/>
      <c r="F246" s="19">
        <f>+Recupera_PN_ACUM[[#This Row],[04-06-2020]]-Recupera_PN_ACUM[[#This Row],[03-06-2020]]</f>
        <v>0</v>
      </c>
      <c r="G246" s="19">
        <f>+Recupera_PN_ACUM[[#This Row],[5/6/2020]]-Recupera_PN_ACUM[[#This Row],[04-06-2020]]</f>
        <v>0</v>
      </c>
      <c r="H246" s="19">
        <f>+Recupera_PN_ACUM[[#This Row],[6/6/2020]]-Recupera_PN_ACUM[[#This Row],[5/6/2020]]</f>
        <v>0</v>
      </c>
      <c r="I246" s="19">
        <f>+Recupera_PN_ACUM[[#This Row],[07-06-2020]]-Recupera_PN_ACUM[[#This Row],[6/6/2020]]</f>
        <v>0</v>
      </c>
      <c r="J246" s="19">
        <f>+Recupera_PN_ACUM[[#This Row],[08-06-2020]]-Recupera_PN_ACUM[[#This Row],[07-06-2020]]</f>
        <v>0</v>
      </c>
      <c r="K246" s="19">
        <f>+Recupera_PN_ACUM[[#This Row],[09-06-2020]]-Recupera_PN_ACUM[[#This Row],[08-06-2020]]</f>
        <v>0</v>
      </c>
      <c r="L246" s="19">
        <f>+Recupera_PN_ACUM[[#This Row],[10-06-2020]]-Recupera_PN_ACUM[[#This Row],[09-06-2020]]</f>
        <v>0</v>
      </c>
      <c r="M246" s="19">
        <f>+Recupera_PN_ACUM[[#This Row],[11-06-2020]]-Recupera_PN_ACUM[[#This Row],[10-06-2020]]</f>
        <v>0</v>
      </c>
    </row>
    <row r="247" spans="1:13" x14ac:dyDescent="0.3">
      <c r="A247">
        <v>60408</v>
      </c>
      <c r="B247" s="2" t="s">
        <v>158</v>
      </c>
      <c r="C247" s="2" t="s">
        <v>332</v>
      </c>
      <c r="D247" s="2" t="s">
        <v>575</v>
      </c>
      <c r="E247" s="19"/>
      <c r="F247" s="19">
        <f>+Recupera_PN_ACUM[[#This Row],[04-06-2020]]-Recupera_PN_ACUM[[#This Row],[03-06-2020]]</f>
        <v>0</v>
      </c>
      <c r="G247" s="19">
        <f>+Recupera_PN_ACUM[[#This Row],[5/6/2020]]-Recupera_PN_ACUM[[#This Row],[04-06-2020]]</f>
        <v>0</v>
      </c>
      <c r="H247" s="19">
        <f>+Recupera_PN_ACUM[[#This Row],[6/6/2020]]-Recupera_PN_ACUM[[#This Row],[5/6/2020]]</f>
        <v>0</v>
      </c>
      <c r="I247" s="19">
        <f>+Recupera_PN_ACUM[[#This Row],[07-06-2020]]-Recupera_PN_ACUM[[#This Row],[6/6/2020]]</f>
        <v>0</v>
      </c>
      <c r="J247" s="19">
        <f>+Recupera_PN_ACUM[[#This Row],[08-06-2020]]-Recupera_PN_ACUM[[#This Row],[07-06-2020]]</f>
        <v>0</v>
      </c>
      <c r="K247" s="19">
        <f>+Recupera_PN_ACUM[[#This Row],[09-06-2020]]-Recupera_PN_ACUM[[#This Row],[08-06-2020]]</f>
        <v>0</v>
      </c>
      <c r="L247" s="19">
        <f>+Recupera_PN_ACUM[[#This Row],[10-06-2020]]-Recupera_PN_ACUM[[#This Row],[09-06-2020]]</f>
        <v>0</v>
      </c>
      <c r="M247" s="19">
        <f>+Recupera_PN_ACUM[[#This Row],[11-06-2020]]-Recupera_PN_ACUM[[#This Row],[10-06-2020]]</f>
        <v>0</v>
      </c>
    </row>
    <row r="248" spans="1:13" x14ac:dyDescent="0.3">
      <c r="A248">
        <v>80823</v>
      </c>
      <c r="B248" s="2" t="s">
        <v>99</v>
      </c>
      <c r="C248" s="2" t="s">
        <v>99</v>
      </c>
      <c r="D248" s="2" t="s">
        <v>122</v>
      </c>
      <c r="E248" s="19"/>
      <c r="F248" s="19">
        <f>+Recupera_PN_ACUM[[#This Row],[04-06-2020]]-Recupera_PN_ACUM[[#This Row],[03-06-2020]]</f>
        <v>0</v>
      </c>
      <c r="G248" s="19">
        <f>+Recupera_PN_ACUM[[#This Row],[5/6/2020]]-Recupera_PN_ACUM[[#This Row],[04-06-2020]]</f>
        <v>0</v>
      </c>
      <c r="H248" s="19">
        <f>+Recupera_PN_ACUM[[#This Row],[6/6/2020]]-Recupera_PN_ACUM[[#This Row],[5/6/2020]]</f>
        <v>0</v>
      </c>
      <c r="I248" s="19">
        <f>+Recupera_PN_ACUM[[#This Row],[07-06-2020]]-Recupera_PN_ACUM[[#This Row],[6/6/2020]]</f>
        <v>0</v>
      </c>
      <c r="J248" s="19">
        <f>+Recupera_PN_ACUM[[#This Row],[08-06-2020]]-Recupera_PN_ACUM[[#This Row],[07-06-2020]]</f>
        <v>0</v>
      </c>
      <c r="K248" s="19">
        <f>+Recupera_PN_ACUM[[#This Row],[09-06-2020]]-Recupera_PN_ACUM[[#This Row],[08-06-2020]]</f>
        <v>0</v>
      </c>
      <c r="L248" s="19">
        <f>+Recupera_PN_ACUM[[#This Row],[10-06-2020]]-Recupera_PN_ACUM[[#This Row],[09-06-2020]]</f>
        <v>0</v>
      </c>
      <c r="M248" s="19">
        <f>+Recupera_PN_ACUM[[#This Row],[11-06-2020]]-Recupera_PN_ACUM[[#This Row],[10-06-2020]]</f>
        <v>0</v>
      </c>
    </row>
    <row r="249" spans="1:13" x14ac:dyDescent="0.3">
      <c r="A249">
        <v>70407</v>
      </c>
      <c r="B249" s="2" t="s">
        <v>268</v>
      </c>
      <c r="C249" s="2" t="s">
        <v>328</v>
      </c>
      <c r="D249" s="2" t="s">
        <v>576</v>
      </c>
      <c r="E249" s="19"/>
      <c r="F249" s="19">
        <f>+Recupera_PN_ACUM[[#This Row],[04-06-2020]]-Recupera_PN_ACUM[[#This Row],[03-06-2020]]</f>
        <v>0</v>
      </c>
      <c r="G249" s="19">
        <f>+Recupera_PN_ACUM[[#This Row],[5/6/2020]]-Recupera_PN_ACUM[[#This Row],[04-06-2020]]</f>
        <v>0</v>
      </c>
      <c r="H249" s="19">
        <f>+Recupera_PN_ACUM[[#This Row],[6/6/2020]]-Recupera_PN_ACUM[[#This Row],[5/6/2020]]</f>
        <v>0</v>
      </c>
      <c r="I249" s="19">
        <f>+Recupera_PN_ACUM[[#This Row],[07-06-2020]]-Recupera_PN_ACUM[[#This Row],[6/6/2020]]</f>
        <v>0</v>
      </c>
      <c r="J249" s="19">
        <f>+Recupera_PN_ACUM[[#This Row],[08-06-2020]]-Recupera_PN_ACUM[[#This Row],[07-06-2020]]</f>
        <v>0</v>
      </c>
      <c r="K249" s="19">
        <f>+Recupera_PN_ACUM[[#This Row],[09-06-2020]]-Recupera_PN_ACUM[[#This Row],[08-06-2020]]</f>
        <v>0</v>
      </c>
      <c r="L249" s="19">
        <f>+Recupera_PN_ACUM[[#This Row],[10-06-2020]]-Recupera_PN_ACUM[[#This Row],[09-06-2020]]</f>
        <v>0</v>
      </c>
      <c r="M249" s="19">
        <f>+Recupera_PN_ACUM[[#This Row],[11-06-2020]]-Recupera_PN_ACUM[[#This Row],[10-06-2020]]</f>
        <v>0</v>
      </c>
    </row>
    <row r="250" spans="1:13" x14ac:dyDescent="0.3">
      <c r="A250">
        <v>130707</v>
      </c>
      <c r="B250" s="2" t="s">
        <v>102</v>
      </c>
      <c r="C250" s="2" t="s">
        <v>138</v>
      </c>
      <c r="D250" s="2" t="s">
        <v>233</v>
      </c>
      <c r="E250" s="19"/>
      <c r="F250" s="19">
        <f>+Recupera_PN_ACUM[[#This Row],[04-06-2020]]-Recupera_PN_ACUM[[#This Row],[03-06-2020]]</f>
        <v>0</v>
      </c>
      <c r="G250" s="19">
        <f>+Recupera_PN_ACUM[[#This Row],[5/6/2020]]-Recupera_PN_ACUM[[#This Row],[04-06-2020]]</f>
        <v>0</v>
      </c>
      <c r="H250" s="19">
        <f>+Recupera_PN_ACUM[[#This Row],[6/6/2020]]-Recupera_PN_ACUM[[#This Row],[5/6/2020]]</f>
        <v>0</v>
      </c>
      <c r="I250" s="19">
        <f>+Recupera_PN_ACUM[[#This Row],[07-06-2020]]-Recupera_PN_ACUM[[#This Row],[6/6/2020]]</f>
        <v>0</v>
      </c>
      <c r="J250" s="19">
        <f>+Recupera_PN_ACUM[[#This Row],[08-06-2020]]-Recupera_PN_ACUM[[#This Row],[07-06-2020]]</f>
        <v>0</v>
      </c>
      <c r="K250" s="19">
        <f>+Recupera_PN_ACUM[[#This Row],[09-06-2020]]-Recupera_PN_ACUM[[#This Row],[08-06-2020]]</f>
        <v>0</v>
      </c>
      <c r="L250" s="19">
        <f>+Recupera_PN_ACUM[[#This Row],[10-06-2020]]-Recupera_PN_ACUM[[#This Row],[09-06-2020]]</f>
        <v>0</v>
      </c>
      <c r="M250" s="19">
        <f>+Recupera_PN_ACUM[[#This Row],[11-06-2020]]-Recupera_PN_ACUM[[#This Row],[10-06-2020]]</f>
        <v>0</v>
      </c>
    </row>
    <row r="251" spans="1:13" x14ac:dyDescent="0.3">
      <c r="A251">
        <v>10216</v>
      </c>
      <c r="B251" s="2" t="s">
        <v>163</v>
      </c>
      <c r="C251" s="2" t="s">
        <v>164</v>
      </c>
      <c r="D251" s="2" t="s">
        <v>221</v>
      </c>
      <c r="E251" s="19"/>
      <c r="F251" s="19">
        <f>+Recupera_PN_ACUM[[#This Row],[04-06-2020]]-Recupera_PN_ACUM[[#This Row],[03-06-2020]]</f>
        <v>0</v>
      </c>
      <c r="G251" s="19">
        <f>+Recupera_PN_ACUM[[#This Row],[5/6/2020]]-Recupera_PN_ACUM[[#This Row],[04-06-2020]]</f>
        <v>0</v>
      </c>
      <c r="H251" s="19">
        <f>+Recupera_PN_ACUM[[#This Row],[6/6/2020]]-Recupera_PN_ACUM[[#This Row],[5/6/2020]]</f>
        <v>0</v>
      </c>
      <c r="I251" s="19">
        <f>+Recupera_PN_ACUM[[#This Row],[07-06-2020]]-Recupera_PN_ACUM[[#This Row],[6/6/2020]]</f>
        <v>0</v>
      </c>
      <c r="J251" s="19">
        <f>+Recupera_PN_ACUM[[#This Row],[08-06-2020]]-Recupera_PN_ACUM[[#This Row],[07-06-2020]]</f>
        <v>0</v>
      </c>
      <c r="K251" s="19">
        <f>+Recupera_PN_ACUM[[#This Row],[09-06-2020]]-Recupera_PN_ACUM[[#This Row],[08-06-2020]]</f>
        <v>0</v>
      </c>
      <c r="L251" s="19">
        <f>+Recupera_PN_ACUM[[#This Row],[10-06-2020]]-Recupera_PN_ACUM[[#This Row],[09-06-2020]]</f>
        <v>0</v>
      </c>
      <c r="M251" s="19">
        <f>+Recupera_PN_ACUM[[#This Row],[11-06-2020]]-Recupera_PN_ACUM[[#This Row],[10-06-2020]]</f>
        <v>0</v>
      </c>
    </row>
    <row r="252" spans="1:13" x14ac:dyDescent="0.3">
      <c r="A252">
        <v>10215</v>
      </c>
      <c r="B252" s="2" t="s">
        <v>163</v>
      </c>
      <c r="C252" s="2" t="s">
        <v>164</v>
      </c>
      <c r="D252" s="2" t="s">
        <v>240</v>
      </c>
      <c r="E252" s="19"/>
      <c r="F252" s="19">
        <f>+Recupera_PN_ACUM[[#This Row],[04-06-2020]]-Recupera_PN_ACUM[[#This Row],[03-06-2020]]</f>
        <v>0</v>
      </c>
      <c r="G252" s="19">
        <f>+Recupera_PN_ACUM[[#This Row],[5/6/2020]]-Recupera_PN_ACUM[[#This Row],[04-06-2020]]</f>
        <v>0</v>
      </c>
      <c r="H252" s="19">
        <f>+Recupera_PN_ACUM[[#This Row],[6/6/2020]]-Recupera_PN_ACUM[[#This Row],[5/6/2020]]</f>
        <v>0</v>
      </c>
      <c r="I252" s="19">
        <f>+Recupera_PN_ACUM[[#This Row],[07-06-2020]]-Recupera_PN_ACUM[[#This Row],[6/6/2020]]</f>
        <v>0</v>
      </c>
      <c r="J252" s="19">
        <f>+Recupera_PN_ACUM[[#This Row],[08-06-2020]]-Recupera_PN_ACUM[[#This Row],[07-06-2020]]</f>
        <v>0</v>
      </c>
      <c r="K252" s="19">
        <f>+Recupera_PN_ACUM[[#This Row],[09-06-2020]]-Recupera_PN_ACUM[[#This Row],[08-06-2020]]</f>
        <v>0</v>
      </c>
      <c r="L252" s="19">
        <f>+Recupera_PN_ACUM[[#This Row],[10-06-2020]]-Recupera_PN_ACUM[[#This Row],[09-06-2020]]</f>
        <v>0</v>
      </c>
      <c r="M252" s="19">
        <f>+Recupera_PN_ACUM[[#This Row],[11-06-2020]]-Recupera_PN_ACUM[[#This Row],[10-06-2020]]</f>
        <v>0</v>
      </c>
    </row>
    <row r="253" spans="1:13" x14ac:dyDescent="0.3">
      <c r="A253">
        <v>10217</v>
      </c>
      <c r="B253" s="2" t="s">
        <v>163</v>
      </c>
      <c r="C253" s="2" t="s">
        <v>164</v>
      </c>
      <c r="D253" s="2" t="s">
        <v>204</v>
      </c>
      <c r="E253" s="19"/>
      <c r="F253" s="19">
        <f>+Recupera_PN_ACUM[[#This Row],[04-06-2020]]-Recupera_PN_ACUM[[#This Row],[03-06-2020]]</f>
        <v>0</v>
      </c>
      <c r="G253" s="19">
        <f>+Recupera_PN_ACUM[[#This Row],[5/6/2020]]-Recupera_PN_ACUM[[#This Row],[04-06-2020]]</f>
        <v>0</v>
      </c>
      <c r="H253" s="19">
        <f>+Recupera_PN_ACUM[[#This Row],[6/6/2020]]-Recupera_PN_ACUM[[#This Row],[5/6/2020]]</f>
        <v>0</v>
      </c>
      <c r="I253" s="19">
        <f>+Recupera_PN_ACUM[[#This Row],[07-06-2020]]-Recupera_PN_ACUM[[#This Row],[6/6/2020]]</f>
        <v>0</v>
      </c>
      <c r="J253" s="19">
        <f>+Recupera_PN_ACUM[[#This Row],[08-06-2020]]-Recupera_PN_ACUM[[#This Row],[07-06-2020]]</f>
        <v>0</v>
      </c>
      <c r="K253" s="19">
        <f>+Recupera_PN_ACUM[[#This Row],[09-06-2020]]-Recupera_PN_ACUM[[#This Row],[08-06-2020]]</f>
        <v>0</v>
      </c>
      <c r="L253" s="19">
        <f>+Recupera_PN_ACUM[[#This Row],[10-06-2020]]-Recupera_PN_ACUM[[#This Row],[09-06-2020]]</f>
        <v>0</v>
      </c>
      <c r="M253" s="19">
        <f>+Recupera_PN_ACUM[[#This Row],[11-06-2020]]-Recupera_PN_ACUM[[#This Row],[10-06-2020]]</f>
        <v>0</v>
      </c>
    </row>
    <row r="254" spans="1:13" x14ac:dyDescent="0.3">
      <c r="A254">
        <v>70707</v>
      </c>
      <c r="B254" s="2" t="s">
        <v>268</v>
      </c>
      <c r="C254" s="2" t="s">
        <v>453</v>
      </c>
      <c r="D254" s="2" t="s">
        <v>577</v>
      </c>
      <c r="E254" s="19"/>
      <c r="F254" s="19">
        <f>+Recupera_PN_ACUM[[#This Row],[04-06-2020]]-Recupera_PN_ACUM[[#This Row],[03-06-2020]]</f>
        <v>0</v>
      </c>
      <c r="G254" s="19">
        <f>+Recupera_PN_ACUM[[#This Row],[5/6/2020]]-Recupera_PN_ACUM[[#This Row],[04-06-2020]]</f>
        <v>0</v>
      </c>
      <c r="H254" s="19">
        <f>+Recupera_PN_ACUM[[#This Row],[6/6/2020]]-Recupera_PN_ACUM[[#This Row],[5/6/2020]]</f>
        <v>0</v>
      </c>
      <c r="I254" s="19">
        <f>+Recupera_PN_ACUM[[#This Row],[07-06-2020]]-Recupera_PN_ACUM[[#This Row],[6/6/2020]]</f>
        <v>0</v>
      </c>
      <c r="J254" s="19">
        <f>+Recupera_PN_ACUM[[#This Row],[08-06-2020]]-Recupera_PN_ACUM[[#This Row],[07-06-2020]]</f>
        <v>0</v>
      </c>
      <c r="K254" s="19">
        <f>+Recupera_PN_ACUM[[#This Row],[09-06-2020]]-Recupera_PN_ACUM[[#This Row],[08-06-2020]]</f>
        <v>0</v>
      </c>
      <c r="L254" s="19">
        <f>+Recupera_PN_ACUM[[#This Row],[10-06-2020]]-Recupera_PN_ACUM[[#This Row],[09-06-2020]]</f>
        <v>0</v>
      </c>
      <c r="M254" s="19">
        <f>+Recupera_PN_ACUM[[#This Row],[11-06-2020]]-Recupera_PN_ACUM[[#This Row],[10-06-2020]]</f>
        <v>0</v>
      </c>
    </row>
    <row r="255" spans="1:13" x14ac:dyDescent="0.3">
      <c r="A255">
        <v>50104</v>
      </c>
      <c r="B255" s="2" t="s">
        <v>151</v>
      </c>
      <c r="C255" s="2" t="s">
        <v>269</v>
      </c>
      <c r="D255" s="2" t="s">
        <v>578</v>
      </c>
      <c r="E255" s="19"/>
      <c r="F255" s="19">
        <f>+Recupera_PN_ACUM[[#This Row],[04-06-2020]]-Recupera_PN_ACUM[[#This Row],[03-06-2020]]</f>
        <v>0</v>
      </c>
      <c r="G255" s="19">
        <f>+Recupera_PN_ACUM[[#This Row],[5/6/2020]]-Recupera_PN_ACUM[[#This Row],[04-06-2020]]</f>
        <v>0</v>
      </c>
      <c r="H255" s="19">
        <f>+Recupera_PN_ACUM[[#This Row],[6/6/2020]]-Recupera_PN_ACUM[[#This Row],[5/6/2020]]</f>
        <v>0</v>
      </c>
      <c r="I255" s="19">
        <f>+Recupera_PN_ACUM[[#This Row],[07-06-2020]]-Recupera_PN_ACUM[[#This Row],[6/6/2020]]</f>
        <v>0</v>
      </c>
      <c r="J255" s="19">
        <f>+Recupera_PN_ACUM[[#This Row],[08-06-2020]]-Recupera_PN_ACUM[[#This Row],[07-06-2020]]</f>
        <v>0</v>
      </c>
      <c r="K255" s="19">
        <f>+Recupera_PN_ACUM[[#This Row],[09-06-2020]]-Recupera_PN_ACUM[[#This Row],[08-06-2020]]</f>
        <v>0</v>
      </c>
      <c r="L255" s="19">
        <f>+Recupera_PN_ACUM[[#This Row],[10-06-2020]]-Recupera_PN_ACUM[[#This Row],[09-06-2020]]</f>
        <v>0</v>
      </c>
      <c r="M255" s="19">
        <f>+Recupera_PN_ACUM[[#This Row],[11-06-2020]]-Recupera_PN_ACUM[[#This Row],[10-06-2020]]</f>
        <v>0</v>
      </c>
    </row>
    <row r="256" spans="1:13" x14ac:dyDescent="0.3">
      <c r="A256">
        <v>90906</v>
      </c>
      <c r="B256" s="2" t="s">
        <v>114</v>
      </c>
      <c r="C256" s="2" t="s">
        <v>181</v>
      </c>
      <c r="D256" s="2" t="s">
        <v>579</v>
      </c>
      <c r="E256" s="19">
        <v>0</v>
      </c>
      <c r="F256" s="19">
        <f>+Recupera_PN_ACUM[[#This Row],[04-06-2020]]-Recupera_PN_ACUM[[#This Row],[03-06-2020]]</f>
        <v>0</v>
      </c>
      <c r="G256" s="19">
        <f>+Recupera_PN_ACUM[[#This Row],[5/6/2020]]-Recupera_PN_ACUM[[#This Row],[04-06-2020]]</f>
        <v>0</v>
      </c>
      <c r="H256" s="19">
        <f>+Recupera_PN_ACUM[[#This Row],[6/6/2020]]-Recupera_PN_ACUM[[#This Row],[5/6/2020]]</f>
        <v>0</v>
      </c>
      <c r="I256" s="19">
        <f>+Recupera_PN_ACUM[[#This Row],[07-06-2020]]-Recupera_PN_ACUM[[#This Row],[6/6/2020]]</f>
        <v>0</v>
      </c>
      <c r="J256" s="19">
        <f>+Recupera_PN_ACUM[[#This Row],[08-06-2020]]-Recupera_PN_ACUM[[#This Row],[07-06-2020]]</f>
        <v>0</v>
      </c>
      <c r="K256" s="19">
        <f>+Recupera_PN_ACUM[[#This Row],[09-06-2020]]-Recupera_PN_ACUM[[#This Row],[08-06-2020]]</f>
        <v>0</v>
      </c>
      <c r="L256" s="19">
        <f>+Recupera_PN_ACUM[[#This Row],[10-06-2020]]-Recupera_PN_ACUM[[#This Row],[09-06-2020]]</f>
        <v>0</v>
      </c>
      <c r="M256" s="19">
        <f>+Recupera_PN_ACUM[[#This Row],[11-06-2020]]-Recupera_PN_ACUM[[#This Row],[10-06-2020]]</f>
        <v>0</v>
      </c>
    </row>
    <row r="257" spans="1:13" x14ac:dyDescent="0.3">
      <c r="A257">
        <v>30304</v>
      </c>
      <c r="B257" s="2" t="s">
        <v>144</v>
      </c>
      <c r="C257" s="2" t="s">
        <v>424</v>
      </c>
      <c r="D257" s="2" t="s">
        <v>580</v>
      </c>
      <c r="E257" s="19"/>
      <c r="F257" s="19">
        <f>+Recupera_PN_ACUM[[#This Row],[04-06-2020]]-Recupera_PN_ACUM[[#This Row],[03-06-2020]]</f>
        <v>0</v>
      </c>
      <c r="G257" s="19">
        <f>+Recupera_PN_ACUM[[#This Row],[5/6/2020]]-Recupera_PN_ACUM[[#This Row],[04-06-2020]]</f>
        <v>0</v>
      </c>
      <c r="H257" s="19">
        <f>+Recupera_PN_ACUM[[#This Row],[6/6/2020]]-Recupera_PN_ACUM[[#This Row],[5/6/2020]]</f>
        <v>0</v>
      </c>
      <c r="I257" s="19">
        <f>+Recupera_PN_ACUM[[#This Row],[07-06-2020]]-Recupera_PN_ACUM[[#This Row],[6/6/2020]]</f>
        <v>0</v>
      </c>
      <c r="J257" s="19">
        <f>+Recupera_PN_ACUM[[#This Row],[08-06-2020]]-Recupera_PN_ACUM[[#This Row],[07-06-2020]]</f>
        <v>0</v>
      </c>
      <c r="K257" s="19">
        <f>+Recupera_PN_ACUM[[#This Row],[09-06-2020]]-Recupera_PN_ACUM[[#This Row],[08-06-2020]]</f>
        <v>0</v>
      </c>
      <c r="L257" s="19">
        <f>+Recupera_PN_ACUM[[#This Row],[10-06-2020]]-Recupera_PN_ACUM[[#This Row],[09-06-2020]]</f>
        <v>0</v>
      </c>
      <c r="M257" s="19">
        <f>+Recupera_PN_ACUM[[#This Row],[11-06-2020]]-Recupera_PN_ACUM[[#This Row],[10-06-2020]]</f>
        <v>0</v>
      </c>
    </row>
    <row r="258" spans="1:13" x14ac:dyDescent="0.3">
      <c r="A258">
        <v>90602</v>
      </c>
      <c r="B258" s="2" t="s">
        <v>114</v>
      </c>
      <c r="C258" s="2" t="s">
        <v>302</v>
      </c>
      <c r="D258" s="2" t="s">
        <v>581</v>
      </c>
      <c r="E258" s="19">
        <v>0</v>
      </c>
      <c r="F258" s="19">
        <f>+Recupera_PN_ACUM[[#This Row],[04-06-2020]]-Recupera_PN_ACUM[[#This Row],[03-06-2020]]</f>
        <v>0</v>
      </c>
      <c r="G258" s="19">
        <f>+Recupera_PN_ACUM[[#This Row],[5/6/2020]]-Recupera_PN_ACUM[[#This Row],[04-06-2020]]</f>
        <v>0</v>
      </c>
      <c r="H258" s="19">
        <f>+Recupera_PN_ACUM[[#This Row],[6/6/2020]]-Recupera_PN_ACUM[[#This Row],[5/6/2020]]</f>
        <v>0</v>
      </c>
      <c r="I258" s="19">
        <f>+Recupera_PN_ACUM[[#This Row],[07-06-2020]]-Recupera_PN_ACUM[[#This Row],[6/6/2020]]</f>
        <v>0</v>
      </c>
      <c r="J258" s="19">
        <f>+Recupera_PN_ACUM[[#This Row],[08-06-2020]]-Recupera_PN_ACUM[[#This Row],[07-06-2020]]</f>
        <v>0</v>
      </c>
      <c r="K258" s="19">
        <f>+Recupera_PN_ACUM[[#This Row],[09-06-2020]]-Recupera_PN_ACUM[[#This Row],[08-06-2020]]</f>
        <v>0</v>
      </c>
      <c r="L258" s="19">
        <f>+Recupera_PN_ACUM[[#This Row],[10-06-2020]]-Recupera_PN_ACUM[[#This Row],[09-06-2020]]</f>
        <v>0</v>
      </c>
      <c r="M258" s="19">
        <f>+Recupera_PN_ACUM[[#This Row],[11-06-2020]]-Recupera_PN_ACUM[[#This Row],[10-06-2020]]</f>
        <v>0</v>
      </c>
    </row>
    <row r="259" spans="1:13" x14ac:dyDescent="0.3">
      <c r="A259">
        <v>40505</v>
      </c>
      <c r="B259" s="2" t="s">
        <v>154</v>
      </c>
      <c r="C259" s="2" t="s">
        <v>236</v>
      </c>
      <c r="D259" s="2" t="s">
        <v>582</v>
      </c>
      <c r="E259" s="19"/>
      <c r="F259" s="19">
        <f>+Recupera_PN_ACUM[[#This Row],[04-06-2020]]-Recupera_PN_ACUM[[#This Row],[03-06-2020]]</f>
        <v>0</v>
      </c>
      <c r="G259" s="19">
        <f>+Recupera_PN_ACUM[[#This Row],[5/6/2020]]-Recupera_PN_ACUM[[#This Row],[04-06-2020]]</f>
        <v>0</v>
      </c>
      <c r="H259" s="19">
        <f>+Recupera_PN_ACUM[[#This Row],[6/6/2020]]-Recupera_PN_ACUM[[#This Row],[5/6/2020]]</f>
        <v>0</v>
      </c>
      <c r="I259" s="19">
        <f>+Recupera_PN_ACUM[[#This Row],[07-06-2020]]-Recupera_PN_ACUM[[#This Row],[6/6/2020]]</f>
        <v>0</v>
      </c>
      <c r="J259" s="19">
        <f>+Recupera_PN_ACUM[[#This Row],[08-06-2020]]-Recupera_PN_ACUM[[#This Row],[07-06-2020]]</f>
        <v>0</v>
      </c>
      <c r="K259" s="19">
        <f>+Recupera_PN_ACUM[[#This Row],[09-06-2020]]-Recupera_PN_ACUM[[#This Row],[08-06-2020]]</f>
        <v>0</v>
      </c>
      <c r="L259" s="19">
        <f>+Recupera_PN_ACUM[[#This Row],[10-06-2020]]-Recupera_PN_ACUM[[#This Row],[09-06-2020]]</f>
        <v>0</v>
      </c>
      <c r="M259" s="19">
        <f>+Recupera_PN_ACUM[[#This Row],[11-06-2020]]-Recupera_PN_ACUM[[#This Row],[10-06-2020]]</f>
        <v>0</v>
      </c>
    </row>
    <row r="260" spans="1:13" x14ac:dyDescent="0.3">
      <c r="A260">
        <v>80603</v>
      </c>
      <c r="B260" s="2" t="s">
        <v>99</v>
      </c>
      <c r="C260" s="2" t="s">
        <v>471</v>
      </c>
      <c r="D260" s="2" t="s">
        <v>583</v>
      </c>
      <c r="E260" s="19"/>
      <c r="F260" s="19">
        <f>+Recupera_PN_ACUM[[#This Row],[04-06-2020]]-Recupera_PN_ACUM[[#This Row],[03-06-2020]]</f>
        <v>0</v>
      </c>
      <c r="G260" s="19">
        <f>+Recupera_PN_ACUM[[#This Row],[5/6/2020]]-Recupera_PN_ACUM[[#This Row],[04-06-2020]]</f>
        <v>0</v>
      </c>
      <c r="H260" s="19">
        <f>+Recupera_PN_ACUM[[#This Row],[6/6/2020]]-Recupera_PN_ACUM[[#This Row],[5/6/2020]]</f>
        <v>0</v>
      </c>
      <c r="I260" s="19">
        <f>+Recupera_PN_ACUM[[#This Row],[07-06-2020]]-Recupera_PN_ACUM[[#This Row],[6/6/2020]]</f>
        <v>0</v>
      </c>
      <c r="J260" s="19">
        <f>+Recupera_PN_ACUM[[#This Row],[08-06-2020]]-Recupera_PN_ACUM[[#This Row],[07-06-2020]]</f>
        <v>0</v>
      </c>
      <c r="K260" s="19">
        <f>+Recupera_PN_ACUM[[#This Row],[09-06-2020]]-Recupera_PN_ACUM[[#This Row],[08-06-2020]]</f>
        <v>0</v>
      </c>
      <c r="L260" s="19">
        <f>+Recupera_PN_ACUM[[#This Row],[10-06-2020]]-Recupera_PN_ACUM[[#This Row],[09-06-2020]]</f>
        <v>0</v>
      </c>
      <c r="M260" s="19">
        <f>+Recupera_PN_ACUM[[#This Row],[11-06-2020]]-Recupera_PN_ACUM[[#This Row],[10-06-2020]]</f>
        <v>0</v>
      </c>
    </row>
    <row r="261" spans="1:13" x14ac:dyDescent="0.3">
      <c r="A261">
        <v>40304</v>
      </c>
      <c r="B261" s="2" t="s">
        <v>154</v>
      </c>
      <c r="C261" s="2" t="s">
        <v>253</v>
      </c>
      <c r="D261" s="2" t="s">
        <v>584</v>
      </c>
      <c r="E261" s="19"/>
      <c r="F261" s="19">
        <f>+Recupera_PN_ACUM[[#This Row],[04-06-2020]]-Recupera_PN_ACUM[[#This Row],[03-06-2020]]</f>
        <v>0</v>
      </c>
      <c r="G261" s="19">
        <f>+Recupera_PN_ACUM[[#This Row],[5/6/2020]]-Recupera_PN_ACUM[[#This Row],[04-06-2020]]</f>
        <v>0</v>
      </c>
      <c r="H261" s="19">
        <f>+Recupera_PN_ACUM[[#This Row],[6/6/2020]]-Recupera_PN_ACUM[[#This Row],[5/6/2020]]</f>
        <v>0</v>
      </c>
      <c r="I261" s="19">
        <f>+Recupera_PN_ACUM[[#This Row],[07-06-2020]]-Recupera_PN_ACUM[[#This Row],[6/6/2020]]</f>
        <v>0</v>
      </c>
      <c r="J261" s="19">
        <f>+Recupera_PN_ACUM[[#This Row],[08-06-2020]]-Recupera_PN_ACUM[[#This Row],[07-06-2020]]</f>
        <v>0</v>
      </c>
      <c r="K261" s="19">
        <f>+Recupera_PN_ACUM[[#This Row],[09-06-2020]]-Recupera_PN_ACUM[[#This Row],[08-06-2020]]</f>
        <v>0</v>
      </c>
      <c r="L261" s="19">
        <f>+Recupera_PN_ACUM[[#This Row],[10-06-2020]]-Recupera_PN_ACUM[[#This Row],[09-06-2020]]</f>
        <v>0</v>
      </c>
      <c r="M261" s="19">
        <f>+Recupera_PN_ACUM[[#This Row],[11-06-2020]]-Recupera_PN_ACUM[[#This Row],[10-06-2020]]</f>
        <v>0</v>
      </c>
    </row>
    <row r="262" spans="1:13" x14ac:dyDescent="0.3">
      <c r="A262">
        <v>10203</v>
      </c>
      <c r="B262" s="2" t="s">
        <v>163</v>
      </c>
      <c r="C262" s="2" t="s">
        <v>164</v>
      </c>
      <c r="D262" s="2" t="s">
        <v>255</v>
      </c>
      <c r="E262" s="19">
        <v>1</v>
      </c>
      <c r="F262" s="19">
        <f>+Recupera_PN_ACUM[[#This Row],[04-06-2020]]-Recupera_PN_ACUM[[#This Row],[03-06-2020]]</f>
        <v>0</v>
      </c>
      <c r="G262" s="19">
        <f>+Recupera_PN_ACUM[[#This Row],[5/6/2020]]-Recupera_PN_ACUM[[#This Row],[04-06-2020]]</f>
        <v>0</v>
      </c>
      <c r="H262" s="19">
        <f>+Recupera_PN_ACUM[[#This Row],[6/6/2020]]-Recupera_PN_ACUM[[#This Row],[5/6/2020]]</f>
        <v>0</v>
      </c>
      <c r="I262" s="19">
        <f>+Recupera_PN_ACUM[[#This Row],[07-06-2020]]-Recupera_PN_ACUM[[#This Row],[6/6/2020]]</f>
        <v>0</v>
      </c>
      <c r="J262" s="19">
        <f>+Recupera_PN_ACUM[[#This Row],[08-06-2020]]-Recupera_PN_ACUM[[#This Row],[07-06-2020]]</f>
        <v>0</v>
      </c>
      <c r="K262" s="19">
        <f>+Recupera_PN_ACUM[[#This Row],[09-06-2020]]-Recupera_PN_ACUM[[#This Row],[08-06-2020]]</f>
        <v>0</v>
      </c>
      <c r="L262" s="19">
        <f>+Recupera_PN_ACUM[[#This Row],[10-06-2020]]-Recupera_PN_ACUM[[#This Row],[09-06-2020]]</f>
        <v>0</v>
      </c>
      <c r="M262" s="19">
        <f>+Recupera_PN_ACUM[[#This Row],[11-06-2020]]-Recupera_PN_ACUM[[#This Row],[10-06-2020]]</f>
        <v>0</v>
      </c>
    </row>
    <row r="263" spans="1:13" x14ac:dyDescent="0.3">
      <c r="A263">
        <v>40605</v>
      </c>
      <c r="B263" s="2" t="s">
        <v>154</v>
      </c>
      <c r="C263" s="2" t="s">
        <v>171</v>
      </c>
      <c r="D263" s="2" t="s">
        <v>585</v>
      </c>
      <c r="E263" s="19"/>
      <c r="F263" s="19">
        <f>+Recupera_PN_ACUM[[#This Row],[04-06-2020]]-Recupera_PN_ACUM[[#This Row],[03-06-2020]]</f>
        <v>0</v>
      </c>
      <c r="G263" s="19">
        <f>+Recupera_PN_ACUM[[#This Row],[5/6/2020]]-Recupera_PN_ACUM[[#This Row],[04-06-2020]]</f>
        <v>0</v>
      </c>
      <c r="H263" s="19">
        <f>+Recupera_PN_ACUM[[#This Row],[6/6/2020]]-Recupera_PN_ACUM[[#This Row],[5/6/2020]]</f>
        <v>0</v>
      </c>
      <c r="I263" s="19">
        <f>+Recupera_PN_ACUM[[#This Row],[07-06-2020]]-Recupera_PN_ACUM[[#This Row],[6/6/2020]]</f>
        <v>0</v>
      </c>
      <c r="J263" s="19">
        <f>+Recupera_PN_ACUM[[#This Row],[08-06-2020]]-Recupera_PN_ACUM[[#This Row],[07-06-2020]]</f>
        <v>0</v>
      </c>
      <c r="K263" s="19">
        <f>+Recupera_PN_ACUM[[#This Row],[09-06-2020]]-Recupera_PN_ACUM[[#This Row],[08-06-2020]]</f>
        <v>0</v>
      </c>
      <c r="L263" s="19">
        <f>+Recupera_PN_ACUM[[#This Row],[10-06-2020]]-Recupera_PN_ACUM[[#This Row],[09-06-2020]]</f>
        <v>0</v>
      </c>
      <c r="M263" s="19">
        <f>+Recupera_PN_ACUM[[#This Row],[11-06-2020]]-Recupera_PN_ACUM[[#This Row],[10-06-2020]]</f>
        <v>0</v>
      </c>
    </row>
    <row r="264" spans="1:13" x14ac:dyDescent="0.3">
      <c r="A264">
        <v>130708</v>
      </c>
      <c r="B264" s="2" t="s">
        <v>102</v>
      </c>
      <c r="C264" s="2" t="s">
        <v>138</v>
      </c>
      <c r="D264" s="2" t="s">
        <v>141</v>
      </c>
      <c r="E264" s="19"/>
      <c r="F264" s="19">
        <f>+Recupera_PN_ACUM[[#This Row],[04-06-2020]]-Recupera_PN_ACUM[[#This Row],[03-06-2020]]</f>
        <v>0</v>
      </c>
      <c r="G264" s="19">
        <f>+Recupera_PN_ACUM[[#This Row],[5/6/2020]]-Recupera_PN_ACUM[[#This Row],[04-06-2020]]</f>
        <v>0</v>
      </c>
      <c r="H264" s="19">
        <f>+Recupera_PN_ACUM[[#This Row],[6/6/2020]]-Recupera_PN_ACUM[[#This Row],[5/6/2020]]</f>
        <v>0</v>
      </c>
      <c r="I264" s="19">
        <f>+Recupera_PN_ACUM[[#This Row],[07-06-2020]]-Recupera_PN_ACUM[[#This Row],[6/6/2020]]</f>
        <v>0</v>
      </c>
      <c r="J264" s="19">
        <f>+Recupera_PN_ACUM[[#This Row],[08-06-2020]]-Recupera_PN_ACUM[[#This Row],[07-06-2020]]</f>
        <v>0</v>
      </c>
      <c r="K264" s="19">
        <f>+Recupera_PN_ACUM[[#This Row],[09-06-2020]]-Recupera_PN_ACUM[[#This Row],[08-06-2020]]</f>
        <v>0</v>
      </c>
      <c r="L264" s="19">
        <f>+Recupera_PN_ACUM[[#This Row],[10-06-2020]]-Recupera_PN_ACUM[[#This Row],[09-06-2020]]</f>
        <v>0</v>
      </c>
      <c r="M264" s="19">
        <f>+Recupera_PN_ACUM[[#This Row],[11-06-2020]]-Recupera_PN_ACUM[[#This Row],[10-06-2020]]</f>
        <v>0</v>
      </c>
    </row>
    <row r="265" spans="1:13" x14ac:dyDescent="0.3">
      <c r="A265">
        <v>40801</v>
      </c>
      <c r="B265" s="2" t="s">
        <v>154</v>
      </c>
      <c r="C265" s="2" t="s">
        <v>280</v>
      </c>
      <c r="D265" s="2" t="s">
        <v>280</v>
      </c>
      <c r="E265" s="19">
        <v>130</v>
      </c>
      <c r="F265" s="19">
        <f>+Recupera_PN_ACUM[[#This Row],[04-06-2020]]-Recupera_PN_ACUM[[#This Row],[03-06-2020]]</f>
        <v>0</v>
      </c>
      <c r="G265" s="19">
        <f>+Recupera_PN_ACUM[[#This Row],[5/6/2020]]-Recupera_PN_ACUM[[#This Row],[04-06-2020]]</f>
        <v>0</v>
      </c>
      <c r="H265" s="19">
        <f>+Recupera_PN_ACUM[[#This Row],[6/6/2020]]-Recupera_PN_ACUM[[#This Row],[5/6/2020]]</f>
        <v>0</v>
      </c>
      <c r="I265" s="19">
        <f>+Recupera_PN_ACUM[[#This Row],[07-06-2020]]-Recupera_PN_ACUM[[#This Row],[6/6/2020]]</f>
        <v>0</v>
      </c>
      <c r="J265" s="19">
        <f>+Recupera_PN_ACUM[[#This Row],[08-06-2020]]-Recupera_PN_ACUM[[#This Row],[07-06-2020]]</f>
        <v>0</v>
      </c>
      <c r="K265" s="19">
        <f>+Recupera_PN_ACUM[[#This Row],[09-06-2020]]-Recupera_PN_ACUM[[#This Row],[08-06-2020]]</f>
        <v>0</v>
      </c>
      <c r="L265" s="19">
        <f>+Recupera_PN_ACUM[[#This Row],[10-06-2020]]-Recupera_PN_ACUM[[#This Row],[09-06-2020]]</f>
        <v>0</v>
      </c>
      <c r="M265" s="19">
        <f>+Recupera_PN_ACUM[[#This Row],[11-06-2020]]-Recupera_PN_ACUM[[#This Row],[10-06-2020]]</f>
        <v>0</v>
      </c>
    </row>
    <row r="266" spans="1:13" x14ac:dyDescent="0.3">
      <c r="A266">
        <v>70708</v>
      </c>
      <c r="B266" s="2" t="s">
        <v>268</v>
      </c>
      <c r="C266" s="2" t="s">
        <v>453</v>
      </c>
      <c r="D266" s="2" t="s">
        <v>586</v>
      </c>
      <c r="E266" s="19"/>
      <c r="F266" s="19">
        <f>+Recupera_PN_ACUM[[#This Row],[04-06-2020]]-Recupera_PN_ACUM[[#This Row],[03-06-2020]]</f>
        <v>0</v>
      </c>
      <c r="G266" s="19">
        <f>+Recupera_PN_ACUM[[#This Row],[5/6/2020]]-Recupera_PN_ACUM[[#This Row],[04-06-2020]]</f>
        <v>0</v>
      </c>
      <c r="H266" s="19">
        <f>+Recupera_PN_ACUM[[#This Row],[6/6/2020]]-Recupera_PN_ACUM[[#This Row],[5/6/2020]]</f>
        <v>0</v>
      </c>
      <c r="I266" s="19">
        <f>+Recupera_PN_ACUM[[#This Row],[07-06-2020]]-Recupera_PN_ACUM[[#This Row],[6/6/2020]]</f>
        <v>0</v>
      </c>
      <c r="J266" s="19">
        <f>+Recupera_PN_ACUM[[#This Row],[08-06-2020]]-Recupera_PN_ACUM[[#This Row],[07-06-2020]]</f>
        <v>0</v>
      </c>
      <c r="K266" s="19">
        <f>+Recupera_PN_ACUM[[#This Row],[09-06-2020]]-Recupera_PN_ACUM[[#This Row],[08-06-2020]]</f>
        <v>0</v>
      </c>
      <c r="L266" s="19">
        <f>+Recupera_PN_ACUM[[#This Row],[10-06-2020]]-Recupera_PN_ACUM[[#This Row],[09-06-2020]]</f>
        <v>0</v>
      </c>
      <c r="M266" s="19">
        <f>+Recupera_PN_ACUM[[#This Row],[11-06-2020]]-Recupera_PN_ACUM[[#This Row],[10-06-2020]]</f>
        <v>0</v>
      </c>
    </row>
    <row r="267" spans="1:13" x14ac:dyDescent="0.3">
      <c r="A267">
        <v>70101</v>
      </c>
      <c r="B267" s="2" t="s">
        <v>268</v>
      </c>
      <c r="C267" s="2" t="s">
        <v>400</v>
      </c>
      <c r="D267" s="2" t="s">
        <v>587</v>
      </c>
      <c r="E267" s="19"/>
      <c r="F267" s="19">
        <f>+Recupera_PN_ACUM[[#This Row],[04-06-2020]]-Recupera_PN_ACUM[[#This Row],[03-06-2020]]</f>
        <v>0</v>
      </c>
      <c r="G267" s="19">
        <f>+Recupera_PN_ACUM[[#This Row],[5/6/2020]]-Recupera_PN_ACUM[[#This Row],[04-06-2020]]</f>
        <v>0</v>
      </c>
      <c r="H267" s="19">
        <f>+Recupera_PN_ACUM[[#This Row],[6/6/2020]]-Recupera_PN_ACUM[[#This Row],[5/6/2020]]</f>
        <v>0</v>
      </c>
      <c r="I267" s="19">
        <f>+Recupera_PN_ACUM[[#This Row],[07-06-2020]]-Recupera_PN_ACUM[[#This Row],[6/6/2020]]</f>
        <v>0</v>
      </c>
      <c r="J267" s="19">
        <f>+Recupera_PN_ACUM[[#This Row],[08-06-2020]]-Recupera_PN_ACUM[[#This Row],[07-06-2020]]</f>
        <v>0</v>
      </c>
      <c r="K267" s="19">
        <f>+Recupera_PN_ACUM[[#This Row],[09-06-2020]]-Recupera_PN_ACUM[[#This Row],[08-06-2020]]</f>
        <v>0</v>
      </c>
      <c r="L267" s="19">
        <f>+Recupera_PN_ACUM[[#This Row],[10-06-2020]]-Recupera_PN_ACUM[[#This Row],[09-06-2020]]</f>
        <v>0</v>
      </c>
      <c r="M267" s="19">
        <f>+Recupera_PN_ACUM[[#This Row],[11-06-2020]]-Recupera_PN_ACUM[[#This Row],[10-06-2020]]</f>
        <v>0</v>
      </c>
    </row>
    <row r="268" spans="1:13" x14ac:dyDescent="0.3">
      <c r="A268">
        <v>70104</v>
      </c>
      <c r="B268" s="2" t="s">
        <v>268</v>
      </c>
      <c r="C268" s="2" t="s">
        <v>400</v>
      </c>
      <c r="D268" s="2" t="s">
        <v>588</v>
      </c>
      <c r="E268" s="19">
        <v>4</v>
      </c>
      <c r="F268" s="19">
        <f>+Recupera_PN_ACUM[[#This Row],[04-06-2020]]-Recupera_PN_ACUM[[#This Row],[03-06-2020]]</f>
        <v>0</v>
      </c>
      <c r="G268" s="19">
        <f>+Recupera_PN_ACUM[[#This Row],[5/6/2020]]-Recupera_PN_ACUM[[#This Row],[04-06-2020]]</f>
        <v>0</v>
      </c>
      <c r="H268" s="19">
        <f>+Recupera_PN_ACUM[[#This Row],[6/6/2020]]-Recupera_PN_ACUM[[#This Row],[5/6/2020]]</f>
        <v>0</v>
      </c>
      <c r="I268" s="19">
        <f>+Recupera_PN_ACUM[[#This Row],[07-06-2020]]-Recupera_PN_ACUM[[#This Row],[6/6/2020]]</f>
        <v>0</v>
      </c>
      <c r="J268" s="19">
        <f>+Recupera_PN_ACUM[[#This Row],[08-06-2020]]-Recupera_PN_ACUM[[#This Row],[07-06-2020]]</f>
        <v>0</v>
      </c>
      <c r="K268" s="19">
        <f>+Recupera_PN_ACUM[[#This Row],[09-06-2020]]-Recupera_PN_ACUM[[#This Row],[08-06-2020]]</f>
        <v>0</v>
      </c>
      <c r="L268" s="19">
        <f>+Recupera_PN_ACUM[[#This Row],[10-06-2020]]-Recupera_PN_ACUM[[#This Row],[09-06-2020]]</f>
        <v>0</v>
      </c>
      <c r="M268" s="19">
        <f>+Recupera_PN_ACUM[[#This Row],[11-06-2020]]-Recupera_PN_ACUM[[#This Row],[10-06-2020]]</f>
        <v>0</v>
      </c>
    </row>
    <row r="269" spans="1:13" x14ac:dyDescent="0.3">
      <c r="A269">
        <v>40104</v>
      </c>
      <c r="B269" s="2" t="s">
        <v>154</v>
      </c>
      <c r="C269" s="2" t="s">
        <v>155</v>
      </c>
      <c r="D269" s="2" t="s">
        <v>396</v>
      </c>
      <c r="E269" s="19">
        <v>0</v>
      </c>
      <c r="F269" s="19">
        <f>+Recupera_PN_ACUM[[#This Row],[04-06-2020]]-Recupera_PN_ACUM[[#This Row],[03-06-2020]]</f>
        <v>0</v>
      </c>
      <c r="G269" s="19">
        <f>+Recupera_PN_ACUM[[#This Row],[5/6/2020]]-Recupera_PN_ACUM[[#This Row],[04-06-2020]]</f>
        <v>0</v>
      </c>
      <c r="H269" s="19">
        <f>+Recupera_PN_ACUM[[#This Row],[6/6/2020]]-Recupera_PN_ACUM[[#This Row],[5/6/2020]]</f>
        <v>0</v>
      </c>
      <c r="I269" s="19">
        <f>+Recupera_PN_ACUM[[#This Row],[07-06-2020]]-Recupera_PN_ACUM[[#This Row],[6/6/2020]]</f>
        <v>0</v>
      </c>
      <c r="J269" s="19">
        <f>+Recupera_PN_ACUM[[#This Row],[08-06-2020]]-Recupera_PN_ACUM[[#This Row],[07-06-2020]]</f>
        <v>0</v>
      </c>
      <c r="K269" s="19">
        <f>+Recupera_PN_ACUM[[#This Row],[09-06-2020]]-Recupera_PN_ACUM[[#This Row],[08-06-2020]]</f>
        <v>0</v>
      </c>
      <c r="L269" s="19">
        <f>+Recupera_PN_ACUM[[#This Row],[10-06-2020]]-Recupera_PN_ACUM[[#This Row],[09-06-2020]]</f>
        <v>0</v>
      </c>
      <c r="M269" s="19">
        <f>+Recupera_PN_ACUM[[#This Row],[11-06-2020]]-Recupera_PN_ACUM[[#This Row],[10-06-2020]]</f>
        <v>0</v>
      </c>
    </row>
    <row r="270" spans="1:13" x14ac:dyDescent="0.3">
      <c r="A270">
        <v>91106</v>
      </c>
      <c r="B270" s="2" t="s">
        <v>114</v>
      </c>
      <c r="C270" s="2" t="s">
        <v>186</v>
      </c>
      <c r="D270" s="2" t="s">
        <v>396</v>
      </c>
      <c r="E270" s="19">
        <v>0</v>
      </c>
      <c r="F270" s="19">
        <f>+Recupera_PN_ACUM[[#This Row],[04-06-2020]]-Recupera_PN_ACUM[[#This Row],[03-06-2020]]</f>
        <v>0</v>
      </c>
      <c r="G270" s="19">
        <f>+Recupera_PN_ACUM[[#This Row],[5/6/2020]]-Recupera_PN_ACUM[[#This Row],[04-06-2020]]</f>
        <v>0</v>
      </c>
      <c r="H270" s="19">
        <f>+Recupera_PN_ACUM[[#This Row],[6/6/2020]]-Recupera_PN_ACUM[[#This Row],[5/6/2020]]</f>
        <v>0</v>
      </c>
      <c r="I270" s="19">
        <f>+Recupera_PN_ACUM[[#This Row],[07-06-2020]]-Recupera_PN_ACUM[[#This Row],[6/6/2020]]</f>
        <v>0</v>
      </c>
      <c r="J270" s="19">
        <f>+Recupera_PN_ACUM[[#This Row],[08-06-2020]]-Recupera_PN_ACUM[[#This Row],[07-06-2020]]</f>
        <v>0</v>
      </c>
      <c r="K270" s="19">
        <f>+Recupera_PN_ACUM[[#This Row],[09-06-2020]]-Recupera_PN_ACUM[[#This Row],[08-06-2020]]</f>
        <v>0</v>
      </c>
      <c r="L270" s="19">
        <f>+Recupera_PN_ACUM[[#This Row],[10-06-2020]]-Recupera_PN_ACUM[[#This Row],[09-06-2020]]</f>
        <v>0</v>
      </c>
      <c r="M270" s="19">
        <f>+Recupera_PN_ACUM[[#This Row],[11-06-2020]]-Recupera_PN_ACUM[[#This Row],[10-06-2020]]</f>
        <v>0</v>
      </c>
    </row>
    <row r="271" spans="1:13" x14ac:dyDescent="0.3">
      <c r="A271">
        <v>40305</v>
      </c>
      <c r="B271" s="2" t="s">
        <v>154</v>
      </c>
      <c r="C271" s="2" t="s">
        <v>253</v>
      </c>
      <c r="D271" s="2" t="s">
        <v>589</v>
      </c>
      <c r="E271" s="19">
        <v>0</v>
      </c>
      <c r="F271" s="19">
        <f>+Recupera_PN_ACUM[[#This Row],[04-06-2020]]-Recupera_PN_ACUM[[#This Row],[03-06-2020]]</f>
        <v>0</v>
      </c>
      <c r="G271" s="19">
        <f>+Recupera_PN_ACUM[[#This Row],[5/6/2020]]-Recupera_PN_ACUM[[#This Row],[04-06-2020]]</f>
        <v>0</v>
      </c>
      <c r="H271" s="19">
        <f>+Recupera_PN_ACUM[[#This Row],[6/6/2020]]-Recupera_PN_ACUM[[#This Row],[5/6/2020]]</f>
        <v>0</v>
      </c>
      <c r="I271" s="19">
        <f>+Recupera_PN_ACUM[[#This Row],[07-06-2020]]-Recupera_PN_ACUM[[#This Row],[6/6/2020]]</f>
        <v>0</v>
      </c>
      <c r="J271" s="19">
        <f>+Recupera_PN_ACUM[[#This Row],[08-06-2020]]-Recupera_PN_ACUM[[#This Row],[07-06-2020]]</f>
        <v>0</v>
      </c>
      <c r="K271" s="19">
        <f>+Recupera_PN_ACUM[[#This Row],[09-06-2020]]-Recupera_PN_ACUM[[#This Row],[08-06-2020]]</f>
        <v>0</v>
      </c>
      <c r="L271" s="19">
        <f>+Recupera_PN_ACUM[[#This Row],[10-06-2020]]-Recupera_PN_ACUM[[#This Row],[09-06-2020]]</f>
        <v>0</v>
      </c>
      <c r="M271" s="19">
        <f>+Recupera_PN_ACUM[[#This Row],[11-06-2020]]-Recupera_PN_ACUM[[#This Row],[10-06-2020]]</f>
        <v>0</v>
      </c>
    </row>
    <row r="272" spans="1:13" ht="24" x14ac:dyDescent="0.3">
      <c r="A272">
        <v>120508</v>
      </c>
      <c r="B272" s="2" t="s">
        <v>191</v>
      </c>
      <c r="C272" s="2" t="s">
        <v>447</v>
      </c>
      <c r="D272" s="2" t="s">
        <v>590</v>
      </c>
      <c r="E272" s="19"/>
      <c r="F272" s="19">
        <f>+Recupera_PN_ACUM[[#This Row],[04-06-2020]]-Recupera_PN_ACUM[[#This Row],[03-06-2020]]</f>
        <v>0</v>
      </c>
      <c r="G272" s="19">
        <f>+Recupera_PN_ACUM[[#This Row],[5/6/2020]]-Recupera_PN_ACUM[[#This Row],[04-06-2020]]</f>
        <v>0</v>
      </c>
      <c r="H272" s="19">
        <f>+Recupera_PN_ACUM[[#This Row],[6/6/2020]]-Recupera_PN_ACUM[[#This Row],[5/6/2020]]</f>
        <v>0</v>
      </c>
      <c r="I272" s="19">
        <f>+Recupera_PN_ACUM[[#This Row],[07-06-2020]]-Recupera_PN_ACUM[[#This Row],[6/6/2020]]</f>
        <v>0</v>
      </c>
      <c r="J272" s="19">
        <f>+Recupera_PN_ACUM[[#This Row],[08-06-2020]]-Recupera_PN_ACUM[[#This Row],[07-06-2020]]</f>
        <v>0</v>
      </c>
      <c r="K272" s="19">
        <f>+Recupera_PN_ACUM[[#This Row],[09-06-2020]]-Recupera_PN_ACUM[[#This Row],[08-06-2020]]</f>
        <v>0</v>
      </c>
      <c r="L272" s="19">
        <f>+Recupera_PN_ACUM[[#This Row],[10-06-2020]]-Recupera_PN_ACUM[[#This Row],[09-06-2020]]</f>
        <v>0</v>
      </c>
      <c r="M272" s="19">
        <f>+Recupera_PN_ACUM[[#This Row],[11-06-2020]]-Recupera_PN_ACUM[[#This Row],[10-06-2020]]</f>
        <v>0</v>
      </c>
    </row>
    <row r="273" spans="1:13" x14ac:dyDescent="0.3">
      <c r="A273">
        <v>130904</v>
      </c>
      <c r="B273" s="2" t="s">
        <v>102</v>
      </c>
      <c r="C273" s="2" t="s">
        <v>322</v>
      </c>
      <c r="D273" s="2" t="s">
        <v>590</v>
      </c>
      <c r="E273" s="19"/>
      <c r="F273" s="19">
        <f>+Recupera_PN_ACUM[[#This Row],[04-06-2020]]-Recupera_PN_ACUM[[#This Row],[03-06-2020]]</f>
        <v>0</v>
      </c>
      <c r="G273" s="19">
        <f>+Recupera_PN_ACUM[[#This Row],[5/6/2020]]-Recupera_PN_ACUM[[#This Row],[04-06-2020]]</f>
        <v>0</v>
      </c>
      <c r="H273" s="19">
        <f>+Recupera_PN_ACUM[[#This Row],[6/6/2020]]-Recupera_PN_ACUM[[#This Row],[5/6/2020]]</f>
        <v>0</v>
      </c>
      <c r="I273" s="19">
        <f>+Recupera_PN_ACUM[[#This Row],[07-06-2020]]-Recupera_PN_ACUM[[#This Row],[6/6/2020]]</f>
        <v>0</v>
      </c>
      <c r="J273" s="19">
        <f>+Recupera_PN_ACUM[[#This Row],[08-06-2020]]-Recupera_PN_ACUM[[#This Row],[07-06-2020]]</f>
        <v>0</v>
      </c>
      <c r="K273" s="19">
        <f>+Recupera_PN_ACUM[[#This Row],[09-06-2020]]-Recupera_PN_ACUM[[#This Row],[08-06-2020]]</f>
        <v>0</v>
      </c>
      <c r="L273" s="19">
        <f>+Recupera_PN_ACUM[[#This Row],[10-06-2020]]-Recupera_PN_ACUM[[#This Row],[09-06-2020]]</f>
        <v>0</v>
      </c>
      <c r="M273" s="19">
        <f>+Recupera_PN_ACUM[[#This Row],[11-06-2020]]-Recupera_PN_ACUM[[#This Row],[10-06-2020]]</f>
        <v>0</v>
      </c>
    </row>
    <row r="274" spans="1:13" ht="24" x14ac:dyDescent="0.3">
      <c r="A274">
        <v>120509</v>
      </c>
      <c r="B274" s="2" t="s">
        <v>191</v>
      </c>
      <c r="C274" s="2" t="s">
        <v>447</v>
      </c>
      <c r="D274" s="2" t="s">
        <v>591</v>
      </c>
      <c r="E274" s="19"/>
      <c r="F274" s="19">
        <f>+Recupera_PN_ACUM[[#This Row],[04-06-2020]]-Recupera_PN_ACUM[[#This Row],[03-06-2020]]</f>
        <v>0</v>
      </c>
      <c r="G274" s="19">
        <f>+Recupera_PN_ACUM[[#This Row],[5/6/2020]]-Recupera_PN_ACUM[[#This Row],[04-06-2020]]</f>
        <v>0</v>
      </c>
      <c r="H274" s="19">
        <f>+Recupera_PN_ACUM[[#This Row],[6/6/2020]]-Recupera_PN_ACUM[[#This Row],[5/6/2020]]</f>
        <v>0</v>
      </c>
      <c r="I274" s="19">
        <f>+Recupera_PN_ACUM[[#This Row],[07-06-2020]]-Recupera_PN_ACUM[[#This Row],[6/6/2020]]</f>
        <v>0</v>
      </c>
      <c r="J274" s="19">
        <f>+Recupera_PN_ACUM[[#This Row],[08-06-2020]]-Recupera_PN_ACUM[[#This Row],[07-06-2020]]</f>
        <v>0</v>
      </c>
      <c r="K274" s="19">
        <f>+Recupera_PN_ACUM[[#This Row],[09-06-2020]]-Recupera_PN_ACUM[[#This Row],[08-06-2020]]</f>
        <v>0</v>
      </c>
      <c r="L274" s="19">
        <f>+Recupera_PN_ACUM[[#This Row],[10-06-2020]]-Recupera_PN_ACUM[[#This Row],[09-06-2020]]</f>
        <v>0</v>
      </c>
      <c r="M274" s="19">
        <f>+Recupera_PN_ACUM[[#This Row],[11-06-2020]]-Recupera_PN_ACUM[[#This Row],[10-06-2020]]</f>
        <v>0</v>
      </c>
    </row>
    <row r="275" spans="1:13" x14ac:dyDescent="0.3">
      <c r="A275">
        <v>20404</v>
      </c>
      <c r="B275" s="2" t="s">
        <v>212</v>
      </c>
      <c r="C275" s="2" t="s">
        <v>249</v>
      </c>
      <c r="D275" s="2" t="s">
        <v>592</v>
      </c>
      <c r="E275" s="19"/>
      <c r="F275" s="19">
        <f>+Recupera_PN_ACUM[[#This Row],[04-06-2020]]-Recupera_PN_ACUM[[#This Row],[03-06-2020]]</f>
        <v>0</v>
      </c>
      <c r="G275" s="19">
        <f>+Recupera_PN_ACUM[[#This Row],[5/6/2020]]-Recupera_PN_ACUM[[#This Row],[04-06-2020]]</f>
        <v>0</v>
      </c>
      <c r="H275" s="19">
        <f>+Recupera_PN_ACUM[[#This Row],[6/6/2020]]-Recupera_PN_ACUM[[#This Row],[5/6/2020]]</f>
        <v>0</v>
      </c>
      <c r="I275" s="19">
        <f>+Recupera_PN_ACUM[[#This Row],[07-06-2020]]-Recupera_PN_ACUM[[#This Row],[6/6/2020]]</f>
        <v>0</v>
      </c>
      <c r="J275" s="19">
        <f>+Recupera_PN_ACUM[[#This Row],[08-06-2020]]-Recupera_PN_ACUM[[#This Row],[07-06-2020]]</f>
        <v>0</v>
      </c>
      <c r="K275" s="19">
        <f>+Recupera_PN_ACUM[[#This Row],[09-06-2020]]-Recupera_PN_ACUM[[#This Row],[08-06-2020]]</f>
        <v>0</v>
      </c>
      <c r="L275" s="19">
        <f>+Recupera_PN_ACUM[[#This Row],[10-06-2020]]-Recupera_PN_ACUM[[#This Row],[09-06-2020]]</f>
        <v>0</v>
      </c>
      <c r="M275" s="19">
        <f>+Recupera_PN_ACUM[[#This Row],[11-06-2020]]-Recupera_PN_ACUM[[#This Row],[10-06-2020]]</f>
        <v>0</v>
      </c>
    </row>
    <row r="276" spans="1:13" ht="24" x14ac:dyDescent="0.3">
      <c r="A276">
        <v>120803</v>
      </c>
      <c r="B276" s="2" t="s">
        <v>191</v>
      </c>
      <c r="C276" s="2" t="s">
        <v>192</v>
      </c>
      <c r="D276" s="2" t="s">
        <v>593</v>
      </c>
      <c r="E276" s="19"/>
      <c r="F276" s="19">
        <f>+Recupera_PN_ACUM[[#This Row],[04-06-2020]]-Recupera_PN_ACUM[[#This Row],[03-06-2020]]</f>
        <v>0</v>
      </c>
      <c r="G276" s="19">
        <f>+Recupera_PN_ACUM[[#This Row],[5/6/2020]]-Recupera_PN_ACUM[[#This Row],[04-06-2020]]</f>
        <v>0</v>
      </c>
      <c r="H276" s="19">
        <f>+Recupera_PN_ACUM[[#This Row],[6/6/2020]]-Recupera_PN_ACUM[[#This Row],[5/6/2020]]</f>
        <v>0</v>
      </c>
      <c r="I276" s="19">
        <f>+Recupera_PN_ACUM[[#This Row],[07-06-2020]]-Recupera_PN_ACUM[[#This Row],[6/6/2020]]</f>
        <v>0</v>
      </c>
      <c r="J276" s="19">
        <f>+Recupera_PN_ACUM[[#This Row],[08-06-2020]]-Recupera_PN_ACUM[[#This Row],[07-06-2020]]</f>
        <v>0</v>
      </c>
      <c r="K276" s="19">
        <f>+Recupera_PN_ACUM[[#This Row],[09-06-2020]]-Recupera_PN_ACUM[[#This Row],[08-06-2020]]</f>
        <v>0</v>
      </c>
      <c r="L276" s="19">
        <f>+Recupera_PN_ACUM[[#This Row],[10-06-2020]]-Recupera_PN_ACUM[[#This Row],[09-06-2020]]</f>
        <v>0</v>
      </c>
      <c r="M276" s="19">
        <f>+Recupera_PN_ACUM[[#This Row],[11-06-2020]]-Recupera_PN_ACUM[[#This Row],[10-06-2020]]</f>
        <v>0</v>
      </c>
    </row>
    <row r="277" spans="1:13" ht="24" x14ac:dyDescent="0.3">
      <c r="A277">
        <v>120604</v>
      </c>
      <c r="B277" s="2" t="s">
        <v>191</v>
      </c>
      <c r="C277" s="2" t="s">
        <v>299</v>
      </c>
      <c r="D277" s="2" t="s">
        <v>594</v>
      </c>
      <c r="E277" s="19"/>
      <c r="F277" s="19">
        <f>+Recupera_PN_ACUM[[#This Row],[04-06-2020]]-Recupera_PN_ACUM[[#This Row],[03-06-2020]]</f>
        <v>0</v>
      </c>
      <c r="G277" s="19">
        <f>+Recupera_PN_ACUM[[#This Row],[5/6/2020]]-Recupera_PN_ACUM[[#This Row],[04-06-2020]]</f>
        <v>0</v>
      </c>
      <c r="H277" s="19">
        <f>+Recupera_PN_ACUM[[#This Row],[6/6/2020]]-Recupera_PN_ACUM[[#This Row],[5/6/2020]]</f>
        <v>0</v>
      </c>
      <c r="I277" s="19">
        <f>+Recupera_PN_ACUM[[#This Row],[07-06-2020]]-Recupera_PN_ACUM[[#This Row],[6/6/2020]]</f>
        <v>0</v>
      </c>
      <c r="J277" s="19">
        <f>+Recupera_PN_ACUM[[#This Row],[08-06-2020]]-Recupera_PN_ACUM[[#This Row],[07-06-2020]]</f>
        <v>0</v>
      </c>
      <c r="K277" s="19">
        <f>+Recupera_PN_ACUM[[#This Row],[09-06-2020]]-Recupera_PN_ACUM[[#This Row],[08-06-2020]]</f>
        <v>0</v>
      </c>
      <c r="L277" s="19">
        <f>+Recupera_PN_ACUM[[#This Row],[10-06-2020]]-Recupera_PN_ACUM[[#This Row],[09-06-2020]]</f>
        <v>0</v>
      </c>
      <c r="M277" s="19">
        <f>+Recupera_PN_ACUM[[#This Row],[11-06-2020]]-Recupera_PN_ACUM[[#This Row],[10-06-2020]]</f>
        <v>0</v>
      </c>
    </row>
    <row r="278" spans="1:13" ht="24" x14ac:dyDescent="0.3">
      <c r="A278">
        <v>120402</v>
      </c>
      <c r="B278" s="2" t="s">
        <v>191</v>
      </c>
      <c r="C278" s="2" t="s">
        <v>493</v>
      </c>
      <c r="D278" s="2" t="s">
        <v>595</v>
      </c>
      <c r="E278" s="19"/>
      <c r="F278" s="19">
        <f>+Recupera_PN_ACUM[[#This Row],[04-06-2020]]-Recupera_PN_ACUM[[#This Row],[03-06-2020]]</f>
        <v>0</v>
      </c>
      <c r="G278" s="19">
        <f>+Recupera_PN_ACUM[[#This Row],[5/6/2020]]-Recupera_PN_ACUM[[#This Row],[04-06-2020]]</f>
        <v>0</v>
      </c>
      <c r="H278" s="19">
        <f>+Recupera_PN_ACUM[[#This Row],[6/6/2020]]-Recupera_PN_ACUM[[#This Row],[5/6/2020]]</f>
        <v>0</v>
      </c>
      <c r="I278" s="19">
        <f>+Recupera_PN_ACUM[[#This Row],[07-06-2020]]-Recupera_PN_ACUM[[#This Row],[6/6/2020]]</f>
        <v>0</v>
      </c>
      <c r="J278" s="19">
        <f>+Recupera_PN_ACUM[[#This Row],[08-06-2020]]-Recupera_PN_ACUM[[#This Row],[07-06-2020]]</f>
        <v>0</v>
      </c>
      <c r="K278" s="19">
        <f>+Recupera_PN_ACUM[[#This Row],[09-06-2020]]-Recupera_PN_ACUM[[#This Row],[08-06-2020]]</f>
        <v>0</v>
      </c>
      <c r="L278" s="19">
        <f>+Recupera_PN_ACUM[[#This Row],[10-06-2020]]-Recupera_PN_ACUM[[#This Row],[09-06-2020]]</f>
        <v>0</v>
      </c>
      <c r="M278" s="19">
        <f>+Recupera_PN_ACUM[[#This Row],[11-06-2020]]-Recupera_PN_ACUM[[#This Row],[10-06-2020]]</f>
        <v>0</v>
      </c>
    </row>
    <row r="279" spans="1:13" ht="24" x14ac:dyDescent="0.3">
      <c r="A279">
        <v>120203</v>
      </c>
      <c r="B279" s="2" t="s">
        <v>191</v>
      </c>
      <c r="C279" s="2" t="s">
        <v>266</v>
      </c>
      <c r="D279" s="2" t="s">
        <v>304</v>
      </c>
      <c r="E279" s="19"/>
      <c r="F279" s="19">
        <f>+Recupera_PN_ACUM[[#This Row],[04-06-2020]]-Recupera_PN_ACUM[[#This Row],[03-06-2020]]</f>
        <v>0</v>
      </c>
      <c r="G279" s="19">
        <f>+Recupera_PN_ACUM[[#This Row],[5/6/2020]]-Recupera_PN_ACUM[[#This Row],[04-06-2020]]</f>
        <v>0</v>
      </c>
      <c r="H279" s="19">
        <f>+Recupera_PN_ACUM[[#This Row],[6/6/2020]]-Recupera_PN_ACUM[[#This Row],[5/6/2020]]</f>
        <v>0</v>
      </c>
      <c r="I279" s="19">
        <f>+Recupera_PN_ACUM[[#This Row],[07-06-2020]]-Recupera_PN_ACUM[[#This Row],[6/6/2020]]</f>
        <v>0</v>
      </c>
      <c r="J279" s="19">
        <f>+Recupera_PN_ACUM[[#This Row],[08-06-2020]]-Recupera_PN_ACUM[[#This Row],[07-06-2020]]</f>
        <v>0</v>
      </c>
      <c r="K279" s="19">
        <f>+Recupera_PN_ACUM[[#This Row],[09-06-2020]]-Recupera_PN_ACUM[[#This Row],[08-06-2020]]</f>
        <v>0</v>
      </c>
      <c r="L279" s="19">
        <f>+Recupera_PN_ACUM[[#This Row],[10-06-2020]]-Recupera_PN_ACUM[[#This Row],[09-06-2020]]</f>
        <v>0</v>
      </c>
      <c r="M279" s="19">
        <f>+Recupera_PN_ACUM[[#This Row],[11-06-2020]]-Recupera_PN_ACUM[[#This Row],[10-06-2020]]</f>
        <v>0</v>
      </c>
    </row>
    <row r="280" spans="1:13" ht="24" x14ac:dyDescent="0.3">
      <c r="A280">
        <v>120204</v>
      </c>
      <c r="B280" s="2" t="s">
        <v>191</v>
      </c>
      <c r="C280" s="2" t="s">
        <v>266</v>
      </c>
      <c r="D280" s="2" t="s">
        <v>325</v>
      </c>
      <c r="E280" s="19">
        <v>3</v>
      </c>
      <c r="F280" s="19">
        <f>+Recupera_PN_ACUM[[#This Row],[04-06-2020]]-Recupera_PN_ACUM[[#This Row],[03-06-2020]]</f>
        <v>0</v>
      </c>
      <c r="G280" s="19">
        <f>+Recupera_PN_ACUM[[#This Row],[5/6/2020]]-Recupera_PN_ACUM[[#This Row],[04-06-2020]]</f>
        <v>0</v>
      </c>
      <c r="H280" s="19">
        <f>+Recupera_PN_ACUM[[#This Row],[6/6/2020]]-Recupera_PN_ACUM[[#This Row],[5/6/2020]]</f>
        <v>0</v>
      </c>
      <c r="I280" s="19">
        <f>+Recupera_PN_ACUM[[#This Row],[07-06-2020]]-Recupera_PN_ACUM[[#This Row],[6/6/2020]]</f>
        <v>0</v>
      </c>
      <c r="J280" s="19">
        <f>+Recupera_PN_ACUM[[#This Row],[08-06-2020]]-Recupera_PN_ACUM[[#This Row],[07-06-2020]]</f>
        <v>0</v>
      </c>
      <c r="K280" s="19">
        <f>+Recupera_PN_ACUM[[#This Row],[09-06-2020]]-Recupera_PN_ACUM[[#This Row],[08-06-2020]]</f>
        <v>0</v>
      </c>
      <c r="L280" s="19">
        <f>+Recupera_PN_ACUM[[#This Row],[10-06-2020]]-Recupera_PN_ACUM[[#This Row],[09-06-2020]]</f>
        <v>0</v>
      </c>
      <c r="M280" s="19">
        <f>+Recupera_PN_ACUM[[#This Row],[11-06-2020]]-Recupera_PN_ACUM[[#This Row],[10-06-2020]]</f>
        <v>0</v>
      </c>
    </row>
    <row r="281" spans="1:13" ht="24" x14ac:dyDescent="0.3">
      <c r="A281">
        <v>120205</v>
      </c>
      <c r="B281" s="2" t="s">
        <v>191</v>
      </c>
      <c r="C281" s="2" t="s">
        <v>266</v>
      </c>
      <c r="D281" s="2" t="s">
        <v>397</v>
      </c>
      <c r="E281" s="19"/>
      <c r="F281" s="19">
        <f>+Recupera_PN_ACUM[[#This Row],[04-06-2020]]-Recupera_PN_ACUM[[#This Row],[03-06-2020]]</f>
        <v>0</v>
      </c>
      <c r="G281" s="19">
        <f>+Recupera_PN_ACUM[[#This Row],[5/6/2020]]-Recupera_PN_ACUM[[#This Row],[04-06-2020]]</f>
        <v>0</v>
      </c>
      <c r="H281" s="19">
        <f>+Recupera_PN_ACUM[[#This Row],[6/6/2020]]-Recupera_PN_ACUM[[#This Row],[5/6/2020]]</f>
        <v>0</v>
      </c>
      <c r="I281" s="19">
        <f>+Recupera_PN_ACUM[[#This Row],[07-06-2020]]-Recupera_PN_ACUM[[#This Row],[6/6/2020]]</f>
        <v>0</v>
      </c>
      <c r="J281" s="19">
        <f>+Recupera_PN_ACUM[[#This Row],[08-06-2020]]-Recupera_PN_ACUM[[#This Row],[07-06-2020]]</f>
        <v>0</v>
      </c>
      <c r="K281" s="19">
        <f>+Recupera_PN_ACUM[[#This Row],[09-06-2020]]-Recupera_PN_ACUM[[#This Row],[08-06-2020]]</f>
        <v>0</v>
      </c>
      <c r="L281" s="19">
        <f>+Recupera_PN_ACUM[[#This Row],[10-06-2020]]-Recupera_PN_ACUM[[#This Row],[09-06-2020]]</f>
        <v>0</v>
      </c>
      <c r="M281" s="19">
        <f>+Recupera_PN_ACUM[[#This Row],[11-06-2020]]-Recupera_PN_ACUM[[#This Row],[10-06-2020]]</f>
        <v>0</v>
      </c>
    </row>
    <row r="282" spans="1:13" ht="24" x14ac:dyDescent="0.3">
      <c r="A282">
        <v>120206</v>
      </c>
      <c r="B282" s="2" t="s">
        <v>191</v>
      </c>
      <c r="C282" s="2" t="s">
        <v>266</v>
      </c>
      <c r="D282" s="2" t="s">
        <v>267</v>
      </c>
      <c r="E282" s="19">
        <v>117</v>
      </c>
      <c r="F282" s="19">
        <f>+Recupera_PN_ACUM[[#This Row],[04-06-2020]]-Recupera_PN_ACUM[[#This Row],[03-06-2020]]</f>
        <v>0</v>
      </c>
      <c r="G282" s="19">
        <f>+Recupera_PN_ACUM[[#This Row],[5/6/2020]]-Recupera_PN_ACUM[[#This Row],[04-06-2020]]</f>
        <v>0</v>
      </c>
      <c r="H282" s="19">
        <f>+Recupera_PN_ACUM[[#This Row],[6/6/2020]]-Recupera_PN_ACUM[[#This Row],[5/6/2020]]</f>
        <v>0</v>
      </c>
      <c r="I282" s="19">
        <f>+Recupera_PN_ACUM[[#This Row],[07-06-2020]]-Recupera_PN_ACUM[[#This Row],[6/6/2020]]</f>
        <v>0</v>
      </c>
      <c r="J282" s="19">
        <f>+Recupera_PN_ACUM[[#This Row],[08-06-2020]]-Recupera_PN_ACUM[[#This Row],[07-06-2020]]</f>
        <v>0</v>
      </c>
      <c r="K282" s="19">
        <f>+Recupera_PN_ACUM[[#This Row],[09-06-2020]]-Recupera_PN_ACUM[[#This Row],[08-06-2020]]</f>
        <v>0</v>
      </c>
      <c r="L282" s="19">
        <f>+Recupera_PN_ACUM[[#This Row],[10-06-2020]]-Recupera_PN_ACUM[[#This Row],[09-06-2020]]</f>
        <v>0</v>
      </c>
      <c r="M282" s="19">
        <f>+Recupera_PN_ACUM[[#This Row],[11-06-2020]]-Recupera_PN_ACUM[[#This Row],[10-06-2020]]</f>
        <v>0</v>
      </c>
    </row>
    <row r="283" spans="1:13" ht="24" x14ac:dyDescent="0.3">
      <c r="A283">
        <v>120201</v>
      </c>
      <c r="B283" s="2" t="s">
        <v>191</v>
      </c>
      <c r="C283" s="2" t="s">
        <v>266</v>
      </c>
      <c r="D283" s="2" t="s">
        <v>596</v>
      </c>
      <c r="E283" s="19">
        <v>2</v>
      </c>
      <c r="F283" s="19">
        <f>+Recupera_PN_ACUM[[#This Row],[04-06-2020]]-Recupera_PN_ACUM[[#This Row],[03-06-2020]]</f>
        <v>0</v>
      </c>
      <c r="G283" s="19">
        <f>+Recupera_PN_ACUM[[#This Row],[5/6/2020]]-Recupera_PN_ACUM[[#This Row],[04-06-2020]]</f>
        <v>0</v>
      </c>
      <c r="H283" s="19">
        <f>+Recupera_PN_ACUM[[#This Row],[6/6/2020]]-Recupera_PN_ACUM[[#This Row],[5/6/2020]]</f>
        <v>0</v>
      </c>
      <c r="I283" s="19">
        <f>+Recupera_PN_ACUM[[#This Row],[07-06-2020]]-Recupera_PN_ACUM[[#This Row],[6/6/2020]]</f>
        <v>0</v>
      </c>
      <c r="J283" s="19">
        <f>+Recupera_PN_ACUM[[#This Row],[08-06-2020]]-Recupera_PN_ACUM[[#This Row],[07-06-2020]]</f>
        <v>0</v>
      </c>
      <c r="K283" s="19">
        <f>+Recupera_PN_ACUM[[#This Row],[09-06-2020]]-Recupera_PN_ACUM[[#This Row],[08-06-2020]]</f>
        <v>0</v>
      </c>
      <c r="L283" s="19">
        <f>+Recupera_PN_ACUM[[#This Row],[10-06-2020]]-Recupera_PN_ACUM[[#This Row],[09-06-2020]]</f>
        <v>0</v>
      </c>
      <c r="M283" s="19">
        <f>+Recupera_PN_ACUM[[#This Row],[11-06-2020]]-Recupera_PN_ACUM[[#This Row],[10-06-2020]]</f>
        <v>0</v>
      </c>
    </row>
    <row r="284" spans="1:13" x14ac:dyDescent="0.3">
      <c r="A284">
        <v>130709</v>
      </c>
      <c r="B284" s="2" t="s">
        <v>102</v>
      </c>
      <c r="C284" s="2" t="s">
        <v>138</v>
      </c>
      <c r="D284" s="2" t="s">
        <v>158</v>
      </c>
      <c r="E284" s="19"/>
      <c r="F284" s="19">
        <f>+Recupera_PN_ACUM[[#This Row],[04-06-2020]]-Recupera_PN_ACUM[[#This Row],[03-06-2020]]</f>
        <v>0</v>
      </c>
      <c r="G284" s="19">
        <f>+Recupera_PN_ACUM[[#This Row],[5/6/2020]]-Recupera_PN_ACUM[[#This Row],[04-06-2020]]</f>
        <v>0</v>
      </c>
      <c r="H284" s="19">
        <f>+Recupera_PN_ACUM[[#This Row],[6/6/2020]]-Recupera_PN_ACUM[[#This Row],[5/6/2020]]</f>
        <v>0</v>
      </c>
      <c r="I284" s="19">
        <f>+Recupera_PN_ACUM[[#This Row],[07-06-2020]]-Recupera_PN_ACUM[[#This Row],[6/6/2020]]</f>
        <v>0</v>
      </c>
      <c r="J284" s="19">
        <f>+Recupera_PN_ACUM[[#This Row],[08-06-2020]]-Recupera_PN_ACUM[[#This Row],[07-06-2020]]</f>
        <v>0</v>
      </c>
      <c r="K284" s="19">
        <f>+Recupera_PN_ACUM[[#This Row],[09-06-2020]]-Recupera_PN_ACUM[[#This Row],[08-06-2020]]</f>
        <v>0</v>
      </c>
      <c r="L284" s="19">
        <f>+Recupera_PN_ACUM[[#This Row],[10-06-2020]]-Recupera_PN_ACUM[[#This Row],[09-06-2020]]</f>
        <v>0</v>
      </c>
      <c r="M284" s="19">
        <f>+Recupera_PN_ACUM[[#This Row],[11-06-2020]]-Recupera_PN_ACUM[[#This Row],[10-06-2020]]</f>
        <v>0</v>
      </c>
    </row>
    <row r="285" spans="1:13" x14ac:dyDescent="0.3">
      <c r="A285">
        <v>91111</v>
      </c>
      <c r="B285" s="2" t="s">
        <v>114</v>
      </c>
      <c r="C285" s="2" t="s">
        <v>186</v>
      </c>
      <c r="D285" s="2" t="s">
        <v>398</v>
      </c>
      <c r="E285" s="19"/>
      <c r="F285" s="19">
        <f>+Recupera_PN_ACUM[[#This Row],[04-06-2020]]-Recupera_PN_ACUM[[#This Row],[03-06-2020]]</f>
        <v>0</v>
      </c>
      <c r="G285" s="19">
        <f>+Recupera_PN_ACUM[[#This Row],[5/6/2020]]-Recupera_PN_ACUM[[#This Row],[04-06-2020]]</f>
        <v>0</v>
      </c>
      <c r="H285" s="19">
        <f>+Recupera_PN_ACUM[[#This Row],[6/6/2020]]-Recupera_PN_ACUM[[#This Row],[5/6/2020]]</f>
        <v>0</v>
      </c>
      <c r="I285" s="19">
        <f>+Recupera_PN_ACUM[[#This Row],[07-06-2020]]-Recupera_PN_ACUM[[#This Row],[6/6/2020]]</f>
        <v>0</v>
      </c>
      <c r="J285" s="19">
        <f>+Recupera_PN_ACUM[[#This Row],[08-06-2020]]-Recupera_PN_ACUM[[#This Row],[07-06-2020]]</f>
        <v>0</v>
      </c>
      <c r="K285" s="19">
        <f>+Recupera_PN_ACUM[[#This Row],[09-06-2020]]-Recupera_PN_ACUM[[#This Row],[08-06-2020]]</f>
        <v>0</v>
      </c>
      <c r="L285" s="19">
        <f>+Recupera_PN_ACUM[[#This Row],[10-06-2020]]-Recupera_PN_ACUM[[#This Row],[09-06-2020]]</f>
        <v>0</v>
      </c>
      <c r="M285" s="19">
        <f>+Recupera_PN_ACUM[[#This Row],[11-06-2020]]-Recupera_PN_ACUM[[#This Row],[10-06-2020]]</f>
        <v>0</v>
      </c>
    </row>
    <row r="286" spans="1:13" x14ac:dyDescent="0.3">
      <c r="A286">
        <v>41201</v>
      </c>
      <c r="B286" s="2" t="s">
        <v>154</v>
      </c>
      <c r="C286" s="2" t="s">
        <v>430</v>
      </c>
      <c r="D286" s="2" t="s">
        <v>597</v>
      </c>
      <c r="E286" s="19"/>
      <c r="F286" s="19">
        <f>+Recupera_PN_ACUM[[#This Row],[04-06-2020]]-Recupera_PN_ACUM[[#This Row],[03-06-2020]]</f>
        <v>0</v>
      </c>
      <c r="G286" s="19">
        <f>+Recupera_PN_ACUM[[#This Row],[5/6/2020]]-Recupera_PN_ACUM[[#This Row],[04-06-2020]]</f>
        <v>0</v>
      </c>
      <c r="H286" s="19">
        <f>+Recupera_PN_ACUM[[#This Row],[6/6/2020]]-Recupera_PN_ACUM[[#This Row],[5/6/2020]]</f>
        <v>0</v>
      </c>
      <c r="I286" s="19">
        <f>+Recupera_PN_ACUM[[#This Row],[07-06-2020]]-Recupera_PN_ACUM[[#This Row],[6/6/2020]]</f>
        <v>0</v>
      </c>
      <c r="J286" s="19">
        <f>+Recupera_PN_ACUM[[#This Row],[08-06-2020]]-Recupera_PN_ACUM[[#This Row],[07-06-2020]]</f>
        <v>0</v>
      </c>
      <c r="K286" s="19">
        <f>+Recupera_PN_ACUM[[#This Row],[09-06-2020]]-Recupera_PN_ACUM[[#This Row],[08-06-2020]]</f>
        <v>0</v>
      </c>
      <c r="L286" s="19">
        <f>+Recupera_PN_ACUM[[#This Row],[10-06-2020]]-Recupera_PN_ACUM[[#This Row],[09-06-2020]]</f>
        <v>0</v>
      </c>
      <c r="M286" s="19">
        <f>+Recupera_PN_ACUM[[#This Row],[11-06-2020]]-Recupera_PN_ACUM[[#This Row],[10-06-2020]]</f>
        <v>0</v>
      </c>
    </row>
    <row r="287" spans="1:13" x14ac:dyDescent="0.3">
      <c r="A287">
        <v>40802</v>
      </c>
      <c r="B287" s="2" t="s">
        <v>154</v>
      </c>
      <c r="C287" s="2" t="s">
        <v>280</v>
      </c>
      <c r="D287" s="2" t="s">
        <v>598</v>
      </c>
      <c r="E287" s="19"/>
      <c r="F287" s="19">
        <f>+Recupera_PN_ACUM[[#This Row],[04-06-2020]]-Recupera_PN_ACUM[[#This Row],[03-06-2020]]</f>
        <v>0</v>
      </c>
      <c r="G287" s="19">
        <f>+Recupera_PN_ACUM[[#This Row],[5/6/2020]]-Recupera_PN_ACUM[[#This Row],[04-06-2020]]</f>
        <v>0</v>
      </c>
      <c r="H287" s="19">
        <f>+Recupera_PN_ACUM[[#This Row],[6/6/2020]]-Recupera_PN_ACUM[[#This Row],[5/6/2020]]</f>
        <v>0</v>
      </c>
      <c r="I287" s="19">
        <f>+Recupera_PN_ACUM[[#This Row],[07-06-2020]]-Recupera_PN_ACUM[[#This Row],[6/6/2020]]</f>
        <v>0</v>
      </c>
      <c r="J287" s="19">
        <f>+Recupera_PN_ACUM[[#This Row],[08-06-2020]]-Recupera_PN_ACUM[[#This Row],[07-06-2020]]</f>
        <v>0</v>
      </c>
      <c r="K287" s="19">
        <f>+Recupera_PN_ACUM[[#This Row],[09-06-2020]]-Recupera_PN_ACUM[[#This Row],[08-06-2020]]</f>
        <v>0</v>
      </c>
      <c r="L287" s="19">
        <f>+Recupera_PN_ACUM[[#This Row],[10-06-2020]]-Recupera_PN_ACUM[[#This Row],[09-06-2020]]</f>
        <v>0</v>
      </c>
      <c r="M287" s="19">
        <f>+Recupera_PN_ACUM[[#This Row],[11-06-2020]]-Recupera_PN_ACUM[[#This Row],[10-06-2020]]</f>
        <v>0</v>
      </c>
    </row>
    <row r="288" spans="1:13" x14ac:dyDescent="0.3">
      <c r="A288">
        <v>130710</v>
      </c>
      <c r="B288" s="2" t="s">
        <v>102</v>
      </c>
      <c r="C288" s="2" t="s">
        <v>138</v>
      </c>
      <c r="D288" s="2" t="s">
        <v>599</v>
      </c>
      <c r="E288" s="19">
        <v>0</v>
      </c>
      <c r="F288" s="19">
        <f>+Recupera_PN_ACUM[[#This Row],[04-06-2020]]-Recupera_PN_ACUM[[#This Row],[03-06-2020]]</f>
        <v>0</v>
      </c>
      <c r="G288" s="19">
        <f>+Recupera_PN_ACUM[[#This Row],[5/6/2020]]-Recupera_PN_ACUM[[#This Row],[04-06-2020]]</f>
        <v>0</v>
      </c>
      <c r="H288" s="19">
        <f>+Recupera_PN_ACUM[[#This Row],[6/6/2020]]-Recupera_PN_ACUM[[#This Row],[5/6/2020]]</f>
        <v>0</v>
      </c>
      <c r="I288" s="19">
        <f>+Recupera_PN_ACUM[[#This Row],[07-06-2020]]-Recupera_PN_ACUM[[#This Row],[6/6/2020]]</f>
        <v>0</v>
      </c>
      <c r="J288" s="19">
        <f>+Recupera_PN_ACUM[[#This Row],[08-06-2020]]-Recupera_PN_ACUM[[#This Row],[07-06-2020]]</f>
        <v>0</v>
      </c>
      <c r="K288" s="19">
        <f>+Recupera_PN_ACUM[[#This Row],[09-06-2020]]-Recupera_PN_ACUM[[#This Row],[08-06-2020]]</f>
        <v>0</v>
      </c>
      <c r="L288" s="19">
        <f>+Recupera_PN_ACUM[[#This Row],[10-06-2020]]-Recupera_PN_ACUM[[#This Row],[09-06-2020]]</f>
        <v>0</v>
      </c>
      <c r="M288" s="19">
        <f>+Recupera_PN_ACUM[[#This Row],[11-06-2020]]-Recupera_PN_ACUM[[#This Row],[10-06-2020]]</f>
        <v>0</v>
      </c>
    </row>
    <row r="289" spans="1:13" x14ac:dyDescent="0.3">
      <c r="A289">
        <v>70711</v>
      </c>
      <c r="B289" s="2" t="s">
        <v>268</v>
      </c>
      <c r="C289" s="2" t="s">
        <v>453</v>
      </c>
      <c r="D289" s="2" t="s">
        <v>600</v>
      </c>
      <c r="E289" s="19"/>
      <c r="F289" s="19">
        <f>+Recupera_PN_ACUM[[#This Row],[04-06-2020]]-Recupera_PN_ACUM[[#This Row],[03-06-2020]]</f>
        <v>0</v>
      </c>
      <c r="G289" s="19">
        <f>+Recupera_PN_ACUM[[#This Row],[5/6/2020]]-Recupera_PN_ACUM[[#This Row],[04-06-2020]]</f>
        <v>0</v>
      </c>
      <c r="H289" s="19">
        <f>+Recupera_PN_ACUM[[#This Row],[6/6/2020]]-Recupera_PN_ACUM[[#This Row],[5/6/2020]]</f>
        <v>0</v>
      </c>
      <c r="I289" s="19">
        <f>+Recupera_PN_ACUM[[#This Row],[07-06-2020]]-Recupera_PN_ACUM[[#This Row],[6/6/2020]]</f>
        <v>0</v>
      </c>
      <c r="J289" s="19">
        <f>+Recupera_PN_ACUM[[#This Row],[08-06-2020]]-Recupera_PN_ACUM[[#This Row],[07-06-2020]]</f>
        <v>0</v>
      </c>
      <c r="K289" s="19">
        <f>+Recupera_PN_ACUM[[#This Row],[09-06-2020]]-Recupera_PN_ACUM[[#This Row],[08-06-2020]]</f>
        <v>0</v>
      </c>
      <c r="L289" s="19">
        <f>+Recupera_PN_ACUM[[#This Row],[10-06-2020]]-Recupera_PN_ACUM[[#This Row],[09-06-2020]]</f>
        <v>0</v>
      </c>
      <c r="M289" s="19">
        <f>+Recupera_PN_ACUM[[#This Row],[11-06-2020]]-Recupera_PN_ACUM[[#This Row],[10-06-2020]]</f>
        <v>0</v>
      </c>
    </row>
    <row r="290" spans="1:13" x14ac:dyDescent="0.3">
      <c r="A290">
        <v>30404</v>
      </c>
      <c r="B290" s="2" t="s">
        <v>144</v>
      </c>
      <c r="C290" s="2" t="s">
        <v>330</v>
      </c>
      <c r="D290" s="2" t="s">
        <v>601</v>
      </c>
      <c r="E290" s="19"/>
      <c r="F290" s="19">
        <f>+Recupera_PN_ACUM[[#This Row],[04-06-2020]]-Recupera_PN_ACUM[[#This Row],[03-06-2020]]</f>
        <v>0</v>
      </c>
      <c r="G290" s="19">
        <f>+Recupera_PN_ACUM[[#This Row],[5/6/2020]]-Recupera_PN_ACUM[[#This Row],[04-06-2020]]</f>
        <v>0</v>
      </c>
      <c r="H290" s="19">
        <f>+Recupera_PN_ACUM[[#This Row],[6/6/2020]]-Recupera_PN_ACUM[[#This Row],[5/6/2020]]</f>
        <v>0</v>
      </c>
      <c r="I290" s="19">
        <f>+Recupera_PN_ACUM[[#This Row],[07-06-2020]]-Recupera_PN_ACUM[[#This Row],[6/6/2020]]</f>
        <v>0</v>
      </c>
      <c r="J290" s="19">
        <f>+Recupera_PN_ACUM[[#This Row],[08-06-2020]]-Recupera_PN_ACUM[[#This Row],[07-06-2020]]</f>
        <v>0</v>
      </c>
      <c r="K290" s="19">
        <f>+Recupera_PN_ACUM[[#This Row],[09-06-2020]]-Recupera_PN_ACUM[[#This Row],[08-06-2020]]</f>
        <v>-3</v>
      </c>
      <c r="L290" s="19">
        <f>+Recupera_PN_ACUM[[#This Row],[10-06-2020]]-Recupera_PN_ACUM[[#This Row],[09-06-2020]]</f>
        <v>0</v>
      </c>
      <c r="M290" s="19">
        <f>+Recupera_PN_ACUM[[#This Row],[11-06-2020]]-Recupera_PN_ACUM[[#This Row],[10-06-2020]]</f>
        <v>3</v>
      </c>
    </row>
    <row r="291" spans="1:13" x14ac:dyDescent="0.3">
      <c r="A291">
        <v>130711</v>
      </c>
      <c r="B291" s="2" t="s">
        <v>102</v>
      </c>
      <c r="C291" s="2" t="s">
        <v>138</v>
      </c>
      <c r="D291" s="2" t="s">
        <v>437</v>
      </c>
      <c r="E291" s="19"/>
      <c r="F291" s="19">
        <f>+Recupera_PN_ACUM[[#This Row],[04-06-2020]]-Recupera_PN_ACUM[[#This Row],[03-06-2020]]</f>
        <v>0</v>
      </c>
      <c r="G291" s="19">
        <f>+Recupera_PN_ACUM[[#This Row],[5/6/2020]]-Recupera_PN_ACUM[[#This Row],[04-06-2020]]</f>
        <v>0</v>
      </c>
      <c r="H291" s="19">
        <f>+Recupera_PN_ACUM[[#This Row],[6/6/2020]]-Recupera_PN_ACUM[[#This Row],[5/6/2020]]</f>
        <v>0</v>
      </c>
      <c r="I291" s="19">
        <f>+Recupera_PN_ACUM[[#This Row],[07-06-2020]]-Recupera_PN_ACUM[[#This Row],[6/6/2020]]</f>
        <v>0</v>
      </c>
      <c r="J291" s="19">
        <f>+Recupera_PN_ACUM[[#This Row],[08-06-2020]]-Recupera_PN_ACUM[[#This Row],[07-06-2020]]</f>
        <v>0</v>
      </c>
      <c r="K291" s="19">
        <f>+Recupera_PN_ACUM[[#This Row],[09-06-2020]]-Recupera_PN_ACUM[[#This Row],[08-06-2020]]</f>
        <v>0</v>
      </c>
      <c r="L291" s="19">
        <f>+Recupera_PN_ACUM[[#This Row],[10-06-2020]]-Recupera_PN_ACUM[[#This Row],[09-06-2020]]</f>
        <v>0</v>
      </c>
      <c r="M291" s="19">
        <f>+Recupera_PN_ACUM[[#This Row],[11-06-2020]]-Recupera_PN_ACUM[[#This Row],[10-06-2020]]</f>
        <v>0</v>
      </c>
    </row>
    <row r="292" spans="1:13" ht="24" x14ac:dyDescent="0.3">
      <c r="A292">
        <v>120403</v>
      </c>
      <c r="B292" s="2" t="s">
        <v>191</v>
      </c>
      <c r="C292" s="2" t="s">
        <v>493</v>
      </c>
      <c r="D292" s="2" t="s">
        <v>602</v>
      </c>
      <c r="E292" s="19"/>
      <c r="F292" s="19">
        <f>+Recupera_PN_ACUM[[#This Row],[04-06-2020]]-Recupera_PN_ACUM[[#This Row],[03-06-2020]]</f>
        <v>0</v>
      </c>
      <c r="G292" s="19">
        <f>+Recupera_PN_ACUM[[#This Row],[5/6/2020]]-Recupera_PN_ACUM[[#This Row],[04-06-2020]]</f>
        <v>0</v>
      </c>
      <c r="H292" s="19">
        <f>+Recupera_PN_ACUM[[#This Row],[6/6/2020]]-Recupera_PN_ACUM[[#This Row],[5/6/2020]]</f>
        <v>0</v>
      </c>
      <c r="I292" s="19">
        <f>+Recupera_PN_ACUM[[#This Row],[07-06-2020]]-Recupera_PN_ACUM[[#This Row],[6/6/2020]]</f>
        <v>0</v>
      </c>
      <c r="J292" s="19">
        <f>+Recupera_PN_ACUM[[#This Row],[08-06-2020]]-Recupera_PN_ACUM[[#This Row],[07-06-2020]]</f>
        <v>0</v>
      </c>
      <c r="K292" s="19">
        <f>+Recupera_PN_ACUM[[#This Row],[09-06-2020]]-Recupera_PN_ACUM[[#This Row],[08-06-2020]]</f>
        <v>0</v>
      </c>
      <c r="L292" s="19">
        <f>+Recupera_PN_ACUM[[#This Row],[10-06-2020]]-Recupera_PN_ACUM[[#This Row],[09-06-2020]]</f>
        <v>0</v>
      </c>
      <c r="M292" s="19">
        <f>+Recupera_PN_ACUM[[#This Row],[11-06-2020]]-Recupera_PN_ACUM[[#This Row],[10-06-2020]]</f>
        <v>0</v>
      </c>
    </row>
    <row r="293" spans="1:13" x14ac:dyDescent="0.3">
      <c r="A293">
        <v>50105</v>
      </c>
      <c r="B293" s="2" t="s">
        <v>151</v>
      </c>
      <c r="C293" s="2" t="s">
        <v>269</v>
      </c>
      <c r="D293" s="2" t="s">
        <v>603</v>
      </c>
      <c r="E293" s="19"/>
      <c r="F293" s="19">
        <f>+Recupera_PN_ACUM[[#This Row],[04-06-2020]]-Recupera_PN_ACUM[[#This Row],[03-06-2020]]</f>
        <v>0</v>
      </c>
      <c r="G293" s="19">
        <f>+Recupera_PN_ACUM[[#This Row],[5/6/2020]]-Recupera_PN_ACUM[[#This Row],[04-06-2020]]</f>
        <v>0</v>
      </c>
      <c r="H293" s="19">
        <f>+Recupera_PN_ACUM[[#This Row],[6/6/2020]]-Recupera_PN_ACUM[[#This Row],[5/6/2020]]</f>
        <v>0</v>
      </c>
      <c r="I293" s="19">
        <f>+Recupera_PN_ACUM[[#This Row],[07-06-2020]]-Recupera_PN_ACUM[[#This Row],[6/6/2020]]</f>
        <v>0</v>
      </c>
      <c r="J293" s="19">
        <f>+Recupera_PN_ACUM[[#This Row],[08-06-2020]]-Recupera_PN_ACUM[[#This Row],[07-06-2020]]</f>
        <v>0</v>
      </c>
      <c r="K293" s="19">
        <f>+Recupera_PN_ACUM[[#This Row],[09-06-2020]]-Recupera_PN_ACUM[[#This Row],[08-06-2020]]</f>
        <v>0</v>
      </c>
      <c r="L293" s="19">
        <f>+Recupera_PN_ACUM[[#This Row],[10-06-2020]]-Recupera_PN_ACUM[[#This Row],[09-06-2020]]</f>
        <v>0</v>
      </c>
      <c r="M293" s="19">
        <f>+Recupera_PN_ACUM[[#This Row],[11-06-2020]]-Recupera_PN_ACUM[[#This Row],[10-06-2020]]</f>
        <v>0</v>
      </c>
    </row>
    <row r="294" spans="1:13" x14ac:dyDescent="0.3">
      <c r="A294">
        <v>40405</v>
      </c>
      <c r="B294" s="2" t="s">
        <v>154</v>
      </c>
      <c r="C294" s="2" t="s">
        <v>234</v>
      </c>
      <c r="D294" s="2" t="s">
        <v>604</v>
      </c>
      <c r="E294" s="19"/>
      <c r="F294" s="19">
        <f>+Recupera_PN_ACUM[[#This Row],[04-06-2020]]-Recupera_PN_ACUM[[#This Row],[03-06-2020]]</f>
        <v>0</v>
      </c>
      <c r="G294" s="19">
        <f>+Recupera_PN_ACUM[[#This Row],[5/6/2020]]-Recupera_PN_ACUM[[#This Row],[04-06-2020]]</f>
        <v>0</v>
      </c>
      <c r="H294" s="19">
        <f>+Recupera_PN_ACUM[[#This Row],[6/6/2020]]-Recupera_PN_ACUM[[#This Row],[5/6/2020]]</f>
        <v>0</v>
      </c>
      <c r="I294" s="19">
        <f>+Recupera_PN_ACUM[[#This Row],[07-06-2020]]-Recupera_PN_ACUM[[#This Row],[6/6/2020]]</f>
        <v>0</v>
      </c>
      <c r="J294" s="19">
        <f>+Recupera_PN_ACUM[[#This Row],[08-06-2020]]-Recupera_PN_ACUM[[#This Row],[07-06-2020]]</f>
        <v>0</v>
      </c>
      <c r="K294" s="19">
        <f>+Recupera_PN_ACUM[[#This Row],[09-06-2020]]-Recupera_PN_ACUM[[#This Row],[08-06-2020]]</f>
        <v>0</v>
      </c>
      <c r="L294" s="19">
        <f>+Recupera_PN_ACUM[[#This Row],[10-06-2020]]-Recupera_PN_ACUM[[#This Row],[09-06-2020]]</f>
        <v>0</v>
      </c>
      <c r="M294" s="19">
        <f>+Recupera_PN_ACUM[[#This Row],[11-06-2020]]-Recupera_PN_ACUM[[#This Row],[10-06-2020]]</f>
        <v>0</v>
      </c>
    </row>
    <row r="295" spans="1:13" ht="24" x14ac:dyDescent="0.3">
      <c r="A295">
        <v>110202</v>
      </c>
      <c r="B295" s="2" t="s">
        <v>188</v>
      </c>
      <c r="C295" s="2" t="s">
        <v>426</v>
      </c>
      <c r="D295" s="2" t="s">
        <v>605</v>
      </c>
      <c r="E295" s="19"/>
      <c r="F295" s="19">
        <f>+Recupera_PN_ACUM[[#This Row],[04-06-2020]]-Recupera_PN_ACUM[[#This Row],[03-06-2020]]</f>
        <v>0</v>
      </c>
      <c r="G295" s="19">
        <f>+Recupera_PN_ACUM[[#This Row],[5/6/2020]]-Recupera_PN_ACUM[[#This Row],[04-06-2020]]</f>
        <v>0</v>
      </c>
      <c r="H295" s="19">
        <f>+Recupera_PN_ACUM[[#This Row],[6/6/2020]]-Recupera_PN_ACUM[[#This Row],[5/6/2020]]</f>
        <v>0</v>
      </c>
      <c r="I295" s="19">
        <f>+Recupera_PN_ACUM[[#This Row],[07-06-2020]]-Recupera_PN_ACUM[[#This Row],[6/6/2020]]</f>
        <v>0</v>
      </c>
      <c r="J295" s="19">
        <f>+Recupera_PN_ACUM[[#This Row],[08-06-2020]]-Recupera_PN_ACUM[[#This Row],[07-06-2020]]</f>
        <v>0</v>
      </c>
      <c r="K295" s="19">
        <f>+Recupera_PN_ACUM[[#This Row],[09-06-2020]]-Recupera_PN_ACUM[[#This Row],[08-06-2020]]</f>
        <v>0</v>
      </c>
      <c r="L295" s="19">
        <f>+Recupera_PN_ACUM[[#This Row],[10-06-2020]]-Recupera_PN_ACUM[[#This Row],[09-06-2020]]</f>
        <v>0</v>
      </c>
      <c r="M295" s="19">
        <f>+Recupera_PN_ACUM[[#This Row],[11-06-2020]]-Recupera_PN_ACUM[[#This Row],[10-06-2020]]</f>
        <v>0</v>
      </c>
    </row>
    <row r="296" spans="1:13" x14ac:dyDescent="0.3">
      <c r="A296">
        <v>81003</v>
      </c>
      <c r="B296" s="2" t="s">
        <v>99</v>
      </c>
      <c r="C296" s="2" t="s">
        <v>106</v>
      </c>
      <c r="D296" s="2" t="s">
        <v>140</v>
      </c>
      <c r="E296" s="19"/>
      <c r="F296" s="19">
        <f>+Recupera_PN_ACUM[[#This Row],[04-06-2020]]-Recupera_PN_ACUM[[#This Row],[03-06-2020]]</f>
        <v>0</v>
      </c>
      <c r="G296" s="19">
        <f>+Recupera_PN_ACUM[[#This Row],[5/6/2020]]-Recupera_PN_ACUM[[#This Row],[04-06-2020]]</f>
        <v>0</v>
      </c>
      <c r="H296" s="19">
        <f>+Recupera_PN_ACUM[[#This Row],[6/6/2020]]-Recupera_PN_ACUM[[#This Row],[5/6/2020]]</f>
        <v>0</v>
      </c>
      <c r="I296" s="19">
        <f>+Recupera_PN_ACUM[[#This Row],[07-06-2020]]-Recupera_PN_ACUM[[#This Row],[6/6/2020]]</f>
        <v>0</v>
      </c>
      <c r="J296" s="19">
        <f>+Recupera_PN_ACUM[[#This Row],[08-06-2020]]-Recupera_PN_ACUM[[#This Row],[07-06-2020]]</f>
        <v>0</v>
      </c>
      <c r="K296" s="19">
        <f>+Recupera_PN_ACUM[[#This Row],[09-06-2020]]-Recupera_PN_ACUM[[#This Row],[08-06-2020]]</f>
        <v>0</v>
      </c>
      <c r="L296" s="19">
        <f>+Recupera_PN_ACUM[[#This Row],[10-06-2020]]-Recupera_PN_ACUM[[#This Row],[09-06-2020]]</f>
        <v>0</v>
      </c>
      <c r="M296" s="19">
        <f>+Recupera_PN_ACUM[[#This Row],[11-06-2020]]-Recupera_PN_ACUM[[#This Row],[10-06-2020]]</f>
        <v>0</v>
      </c>
    </row>
    <row r="297" spans="1:13" x14ac:dyDescent="0.3">
      <c r="A297">
        <v>130102</v>
      </c>
      <c r="B297" s="2" t="s">
        <v>102</v>
      </c>
      <c r="C297" s="2" t="s">
        <v>103</v>
      </c>
      <c r="D297" s="2" t="s">
        <v>126</v>
      </c>
      <c r="E297" s="19">
        <v>0</v>
      </c>
      <c r="F297" s="19">
        <f>+Recupera_PN_ACUM[[#This Row],[04-06-2020]]-Recupera_PN_ACUM[[#This Row],[03-06-2020]]</f>
        <v>0</v>
      </c>
      <c r="G297" s="19">
        <f>+Recupera_PN_ACUM[[#This Row],[5/6/2020]]-Recupera_PN_ACUM[[#This Row],[04-06-2020]]</f>
        <v>0</v>
      </c>
      <c r="H297" s="19">
        <f>+Recupera_PN_ACUM[[#This Row],[6/6/2020]]-Recupera_PN_ACUM[[#This Row],[5/6/2020]]</f>
        <v>0</v>
      </c>
      <c r="I297" s="19">
        <f>+Recupera_PN_ACUM[[#This Row],[07-06-2020]]-Recupera_PN_ACUM[[#This Row],[6/6/2020]]</f>
        <v>0</v>
      </c>
      <c r="J297" s="19">
        <f>+Recupera_PN_ACUM[[#This Row],[08-06-2020]]-Recupera_PN_ACUM[[#This Row],[07-06-2020]]</f>
        <v>0</v>
      </c>
      <c r="K297" s="19">
        <f>+Recupera_PN_ACUM[[#This Row],[09-06-2020]]-Recupera_PN_ACUM[[#This Row],[08-06-2020]]</f>
        <v>0</v>
      </c>
      <c r="L297" s="19">
        <f>+Recupera_PN_ACUM[[#This Row],[10-06-2020]]-Recupera_PN_ACUM[[#This Row],[09-06-2020]]</f>
        <v>0</v>
      </c>
      <c r="M297" s="19">
        <f>+Recupera_PN_ACUM[[#This Row],[11-06-2020]]-Recupera_PN_ACUM[[#This Row],[10-06-2020]]</f>
        <v>0</v>
      </c>
    </row>
    <row r="298" spans="1:13" x14ac:dyDescent="0.3">
      <c r="A298">
        <v>20206</v>
      </c>
      <c r="B298" s="2" t="s">
        <v>212</v>
      </c>
      <c r="C298" s="2" t="s">
        <v>217</v>
      </c>
      <c r="D298" s="2" t="s">
        <v>111</v>
      </c>
      <c r="E298" s="19">
        <v>0</v>
      </c>
      <c r="F298" s="19">
        <f>+Recupera_PN_ACUM[[#This Row],[04-06-2020]]-Recupera_PN_ACUM[[#This Row],[03-06-2020]]</f>
        <v>0</v>
      </c>
      <c r="G298" s="19">
        <f>+Recupera_PN_ACUM[[#This Row],[5/6/2020]]-Recupera_PN_ACUM[[#This Row],[04-06-2020]]</f>
        <v>0</v>
      </c>
      <c r="H298" s="19">
        <f>+Recupera_PN_ACUM[[#This Row],[6/6/2020]]-Recupera_PN_ACUM[[#This Row],[5/6/2020]]</f>
        <v>0</v>
      </c>
      <c r="I298" s="19">
        <f>+Recupera_PN_ACUM[[#This Row],[07-06-2020]]-Recupera_PN_ACUM[[#This Row],[6/6/2020]]</f>
        <v>0</v>
      </c>
      <c r="J298" s="19">
        <f>+Recupera_PN_ACUM[[#This Row],[08-06-2020]]-Recupera_PN_ACUM[[#This Row],[07-06-2020]]</f>
        <v>0</v>
      </c>
      <c r="K298" s="19">
        <f>+Recupera_PN_ACUM[[#This Row],[09-06-2020]]-Recupera_PN_ACUM[[#This Row],[08-06-2020]]</f>
        <v>0</v>
      </c>
      <c r="L298" s="19">
        <f>+Recupera_PN_ACUM[[#This Row],[10-06-2020]]-Recupera_PN_ACUM[[#This Row],[09-06-2020]]</f>
        <v>0</v>
      </c>
      <c r="M298" s="19">
        <f>+Recupera_PN_ACUM[[#This Row],[11-06-2020]]-Recupera_PN_ACUM[[#This Row],[10-06-2020]]</f>
        <v>0</v>
      </c>
    </row>
    <row r="299" spans="1:13" x14ac:dyDescent="0.3">
      <c r="A299">
        <v>80812</v>
      </c>
      <c r="B299" s="2" t="s">
        <v>99</v>
      </c>
      <c r="C299" s="2" t="s">
        <v>99</v>
      </c>
      <c r="D299" s="2" t="s">
        <v>111</v>
      </c>
      <c r="E299" s="19">
        <v>0</v>
      </c>
      <c r="F299" s="19">
        <f>+Recupera_PN_ACUM[[#This Row],[04-06-2020]]-Recupera_PN_ACUM[[#This Row],[03-06-2020]]</f>
        <v>0</v>
      </c>
      <c r="G299" s="19">
        <f>+Recupera_PN_ACUM[[#This Row],[5/6/2020]]-Recupera_PN_ACUM[[#This Row],[04-06-2020]]</f>
        <v>0</v>
      </c>
      <c r="H299" s="19">
        <f>+Recupera_PN_ACUM[[#This Row],[6/6/2020]]-Recupera_PN_ACUM[[#This Row],[5/6/2020]]</f>
        <v>0</v>
      </c>
      <c r="I299" s="19">
        <f>+Recupera_PN_ACUM[[#This Row],[07-06-2020]]-Recupera_PN_ACUM[[#This Row],[6/6/2020]]</f>
        <v>0</v>
      </c>
      <c r="J299" s="19">
        <f>+Recupera_PN_ACUM[[#This Row],[08-06-2020]]-Recupera_PN_ACUM[[#This Row],[07-06-2020]]</f>
        <v>0</v>
      </c>
      <c r="K299" s="19">
        <f>+Recupera_PN_ACUM[[#This Row],[09-06-2020]]-Recupera_PN_ACUM[[#This Row],[08-06-2020]]</f>
        <v>0</v>
      </c>
      <c r="L299" s="19">
        <f>+Recupera_PN_ACUM[[#This Row],[10-06-2020]]-Recupera_PN_ACUM[[#This Row],[09-06-2020]]</f>
        <v>0</v>
      </c>
      <c r="M299" s="19">
        <f>+Recupera_PN_ACUM[[#This Row],[11-06-2020]]-Recupera_PN_ACUM[[#This Row],[10-06-2020]]</f>
        <v>0</v>
      </c>
    </row>
    <row r="300" spans="1:13" x14ac:dyDescent="0.3">
      <c r="A300">
        <v>41102</v>
      </c>
      <c r="B300" s="2" t="s">
        <v>154</v>
      </c>
      <c r="C300" s="2" t="s">
        <v>258</v>
      </c>
      <c r="D300" s="2" t="s">
        <v>606</v>
      </c>
      <c r="E300" s="19">
        <v>4</v>
      </c>
      <c r="F300" s="19">
        <f>+Recupera_PN_ACUM[[#This Row],[04-06-2020]]-Recupera_PN_ACUM[[#This Row],[03-06-2020]]</f>
        <v>0</v>
      </c>
      <c r="G300" s="19">
        <f>+Recupera_PN_ACUM[[#This Row],[5/6/2020]]-Recupera_PN_ACUM[[#This Row],[04-06-2020]]</f>
        <v>0</v>
      </c>
      <c r="H300" s="19">
        <f>+Recupera_PN_ACUM[[#This Row],[6/6/2020]]-Recupera_PN_ACUM[[#This Row],[5/6/2020]]</f>
        <v>0</v>
      </c>
      <c r="I300" s="19">
        <f>+Recupera_PN_ACUM[[#This Row],[07-06-2020]]-Recupera_PN_ACUM[[#This Row],[6/6/2020]]</f>
        <v>0</v>
      </c>
      <c r="J300" s="19">
        <f>+Recupera_PN_ACUM[[#This Row],[08-06-2020]]-Recupera_PN_ACUM[[#This Row],[07-06-2020]]</f>
        <v>0</v>
      </c>
      <c r="K300" s="19">
        <f>+Recupera_PN_ACUM[[#This Row],[09-06-2020]]-Recupera_PN_ACUM[[#This Row],[08-06-2020]]</f>
        <v>0</v>
      </c>
      <c r="L300" s="19">
        <f>+Recupera_PN_ACUM[[#This Row],[10-06-2020]]-Recupera_PN_ACUM[[#This Row],[09-06-2020]]</f>
        <v>0</v>
      </c>
      <c r="M300" s="19">
        <f>+Recupera_PN_ACUM[[#This Row],[11-06-2020]]-Recupera_PN_ACUM[[#This Row],[10-06-2020]]</f>
        <v>0</v>
      </c>
    </row>
    <row r="301" spans="1:13" x14ac:dyDescent="0.3">
      <c r="A301">
        <v>41305</v>
      </c>
      <c r="B301" s="2" t="s">
        <v>154</v>
      </c>
      <c r="C301" s="2" t="s">
        <v>441</v>
      </c>
      <c r="D301" s="2" t="s">
        <v>607</v>
      </c>
      <c r="E301" s="19"/>
      <c r="F301" s="19">
        <f>+Recupera_PN_ACUM[[#This Row],[04-06-2020]]-Recupera_PN_ACUM[[#This Row],[03-06-2020]]</f>
        <v>0</v>
      </c>
      <c r="G301" s="19">
        <f>+Recupera_PN_ACUM[[#This Row],[5/6/2020]]-Recupera_PN_ACUM[[#This Row],[04-06-2020]]</f>
        <v>0</v>
      </c>
      <c r="H301" s="19">
        <f>+Recupera_PN_ACUM[[#This Row],[6/6/2020]]-Recupera_PN_ACUM[[#This Row],[5/6/2020]]</f>
        <v>0</v>
      </c>
      <c r="I301" s="19">
        <f>+Recupera_PN_ACUM[[#This Row],[07-06-2020]]-Recupera_PN_ACUM[[#This Row],[6/6/2020]]</f>
        <v>0</v>
      </c>
      <c r="J301" s="19">
        <f>+Recupera_PN_ACUM[[#This Row],[08-06-2020]]-Recupera_PN_ACUM[[#This Row],[07-06-2020]]</f>
        <v>0</v>
      </c>
      <c r="K301" s="19">
        <f>+Recupera_PN_ACUM[[#This Row],[09-06-2020]]-Recupera_PN_ACUM[[#This Row],[08-06-2020]]</f>
        <v>0</v>
      </c>
      <c r="L301" s="19">
        <f>+Recupera_PN_ACUM[[#This Row],[10-06-2020]]-Recupera_PN_ACUM[[#This Row],[09-06-2020]]</f>
        <v>0</v>
      </c>
      <c r="M301" s="19">
        <f>+Recupera_PN_ACUM[[#This Row],[11-06-2020]]-Recupera_PN_ACUM[[#This Row],[10-06-2020]]</f>
        <v>0</v>
      </c>
    </row>
    <row r="302" spans="1:13" ht="24" x14ac:dyDescent="0.3">
      <c r="A302">
        <v>120605</v>
      </c>
      <c r="B302" s="2" t="s">
        <v>191</v>
      </c>
      <c r="C302" s="2" t="s">
        <v>299</v>
      </c>
      <c r="D302" s="2" t="s">
        <v>299</v>
      </c>
      <c r="E302" s="19">
        <v>83</v>
      </c>
      <c r="F302" s="19">
        <f>+Recupera_PN_ACUM[[#This Row],[04-06-2020]]-Recupera_PN_ACUM[[#This Row],[03-06-2020]]</f>
        <v>0</v>
      </c>
      <c r="G302" s="19">
        <f>+Recupera_PN_ACUM[[#This Row],[5/6/2020]]-Recupera_PN_ACUM[[#This Row],[04-06-2020]]</f>
        <v>0</v>
      </c>
      <c r="H302" s="19">
        <f>+Recupera_PN_ACUM[[#This Row],[6/6/2020]]-Recupera_PN_ACUM[[#This Row],[5/6/2020]]</f>
        <v>0</v>
      </c>
      <c r="I302" s="19">
        <f>+Recupera_PN_ACUM[[#This Row],[07-06-2020]]-Recupera_PN_ACUM[[#This Row],[6/6/2020]]</f>
        <v>0</v>
      </c>
      <c r="J302" s="19">
        <f>+Recupera_PN_ACUM[[#This Row],[08-06-2020]]-Recupera_PN_ACUM[[#This Row],[07-06-2020]]</f>
        <v>0</v>
      </c>
      <c r="K302" s="19">
        <f>+Recupera_PN_ACUM[[#This Row],[09-06-2020]]-Recupera_PN_ACUM[[#This Row],[08-06-2020]]</f>
        <v>0</v>
      </c>
      <c r="L302" s="19">
        <f>+Recupera_PN_ACUM[[#This Row],[10-06-2020]]-Recupera_PN_ACUM[[#This Row],[09-06-2020]]</f>
        <v>0</v>
      </c>
      <c r="M302" s="19">
        <f>+Recupera_PN_ACUM[[#This Row],[11-06-2020]]-Recupera_PN_ACUM[[#This Row],[10-06-2020]]</f>
        <v>0</v>
      </c>
    </row>
    <row r="303" spans="1:13" ht="24" x14ac:dyDescent="0.3">
      <c r="A303">
        <v>120306</v>
      </c>
      <c r="B303" s="2" t="s">
        <v>191</v>
      </c>
      <c r="C303" s="2" t="s">
        <v>380</v>
      </c>
      <c r="D303" s="2" t="s">
        <v>608</v>
      </c>
      <c r="E303" s="19">
        <v>0</v>
      </c>
      <c r="F303" s="19">
        <f>+Recupera_PN_ACUM[[#This Row],[04-06-2020]]-Recupera_PN_ACUM[[#This Row],[03-06-2020]]</f>
        <v>0</v>
      </c>
      <c r="G303" s="19">
        <f>+Recupera_PN_ACUM[[#This Row],[5/6/2020]]-Recupera_PN_ACUM[[#This Row],[04-06-2020]]</f>
        <v>0</v>
      </c>
      <c r="H303" s="19">
        <f>+Recupera_PN_ACUM[[#This Row],[6/6/2020]]-Recupera_PN_ACUM[[#This Row],[5/6/2020]]</f>
        <v>0</v>
      </c>
      <c r="I303" s="19">
        <f>+Recupera_PN_ACUM[[#This Row],[07-06-2020]]-Recupera_PN_ACUM[[#This Row],[6/6/2020]]</f>
        <v>0</v>
      </c>
      <c r="J303" s="19">
        <f>+Recupera_PN_ACUM[[#This Row],[08-06-2020]]-Recupera_PN_ACUM[[#This Row],[07-06-2020]]</f>
        <v>0</v>
      </c>
      <c r="K303" s="19">
        <f>+Recupera_PN_ACUM[[#This Row],[09-06-2020]]-Recupera_PN_ACUM[[#This Row],[08-06-2020]]</f>
        <v>0</v>
      </c>
      <c r="L303" s="19">
        <f>+Recupera_PN_ACUM[[#This Row],[10-06-2020]]-Recupera_PN_ACUM[[#This Row],[09-06-2020]]</f>
        <v>0</v>
      </c>
      <c r="M303" s="19">
        <f>+Recupera_PN_ACUM[[#This Row],[11-06-2020]]-Recupera_PN_ACUM[[#This Row],[10-06-2020]]</f>
        <v>0</v>
      </c>
    </row>
    <row r="304" spans="1:13" ht="24" x14ac:dyDescent="0.3">
      <c r="A304">
        <v>120701</v>
      </c>
      <c r="B304" s="2" t="s">
        <v>191</v>
      </c>
      <c r="C304" s="2" t="s">
        <v>296</v>
      </c>
      <c r="D304" s="2" t="s">
        <v>296</v>
      </c>
      <c r="E304" s="19"/>
      <c r="F304" s="19">
        <f>+Recupera_PN_ACUM[[#This Row],[04-06-2020]]-Recupera_PN_ACUM[[#This Row],[03-06-2020]]</f>
        <v>0</v>
      </c>
      <c r="G304" s="19">
        <f>+Recupera_PN_ACUM[[#This Row],[5/6/2020]]-Recupera_PN_ACUM[[#This Row],[04-06-2020]]</f>
        <v>0</v>
      </c>
      <c r="H304" s="19">
        <f>+Recupera_PN_ACUM[[#This Row],[6/6/2020]]-Recupera_PN_ACUM[[#This Row],[5/6/2020]]</f>
        <v>0</v>
      </c>
      <c r="I304" s="19">
        <f>+Recupera_PN_ACUM[[#This Row],[07-06-2020]]-Recupera_PN_ACUM[[#This Row],[6/6/2020]]</f>
        <v>0</v>
      </c>
      <c r="J304" s="19">
        <f>+Recupera_PN_ACUM[[#This Row],[08-06-2020]]-Recupera_PN_ACUM[[#This Row],[07-06-2020]]</f>
        <v>0</v>
      </c>
      <c r="K304" s="19">
        <f>+Recupera_PN_ACUM[[#This Row],[09-06-2020]]-Recupera_PN_ACUM[[#This Row],[08-06-2020]]</f>
        <v>0</v>
      </c>
      <c r="L304" s="19">
        <f>+Recupera_PN_ACUM[[#This Row],[10-06-2020]]-Recupera_PN_ACUM[[#This Row],[09-06-2020]]</f>
        <v>0</v>
      </c>
      <c r="M304" s="19">
        <f>+Recupera_PN_ACUM[[#This Row],[11-06-2020]]-Recupera_PN_ACUM[[#This Row],[10-06-2020]]</f>
        <v>0</v>
      </c>
    </row>
    <row r="305" spans="1:13" x14ac:dyDescent="0.3">
      <c r="A305">
        <v>60102</v>
      </c>
      <c r="B305" s="2" t="s">
        <v>158</v>
      </c>
      <c r="C305" s="2" t="s">
        <v>297</v>
      </c>
      <c r="D305" s="2" t="s">
        <v>326</v>
      </c>
      <c r="E305" s="19"/>
      <c r="F305" s="19">
        <f>+Recupera_PN_ACUM[[#This Row],[04-06-2020]]-Recupera_PN_ACUM[[#This Row],[03-06-2020]]</f>
        <v>0</v>
      </c>
      <c r="G305" s="19">
        <f>+Recupera_PN_ACUM[[#This Row],[5/6/2020]]-Recupera_PN_ACUM[[#This Row],[04-06-2020]]</f>
        <v>0</v>
      </c>
      <c r="H305" s="19">
        <f>+Recupera_PN_ACUM[[#This Row],[6/6/2020]]-Recupera_PN_ACUM[[#This Row],[5/6/2020]]</f>
        <v>0</v>
      </c>
      <c r="I305" s="19">
        <f>+Recupera_PN_ACUM[[#This Row],[07-06-2020]]-Recupera_PN_ACUM[[#This Row],[6/6/2020]]</f>
        <v>0</v>
      </c>
      <c r="J305" s="19">
        <f>+Recupera_PN_ACUM[[#This Row],[08-06-2020]]-Recupera_PN_ACUM[[#This Row],[07-06-2020]]</f>
        <v>0</v>
      </c>
      <c r="K305" s="19">
        <f>+Recupera_PN_ACUM[[#This Row],[09-06-2020]]-Recupera_PN_ACUM[[#This Row],[08-06-2020]]</f>
        <v>0</v>
      </c>
      <c r="L305" s="19">
        <f>+Recupera_PN_ACUM[[#This Row],[10-06-2020]]-Recupera_PN_ACUM[[#This Row],[09-06-2020]]</f>
        <v>0</v>
      </c>
      <c r="M305" s="19">
        <f>+Recupera_PN_ACUM[[#This Row],[11-06-2020]]-Recupera_PN_ACUM[[#This Row],[10-06-2020]]</f>
        <v>0</v>
      </c>
    </row>
    <row r="306" spans="1:13" x14ac:dyDescent="0.3">
      <c r="A306">
        <v>60305</v>
      </c>
      <c r="B306" s="2" t="s">
        <v>158</v>
      </c>
      <c r="C306" s="2" t="s">
        <v>406</v>
      </c>
      <c r="D306" s="2" t="s">
        <v>326</v>
      </c>
      <c r="E306" s="19"/>
      <c r="F306" s="19">
        <f>+Recupera_PN_ACUM[[#This Row],[04-06-2020]]-Recupera_PN_ACUM[[#This Row],[03-06-2020]]</f>
        <v>0</v>
      </c>
      <c r="G306" s="19">
        <f>+Recupera_PN_ACUM[[#This Row],[5/6/2020]]-Recupera_PN_ACUM[[#This Row],[04-06-2020]]</f>
        <v>0</v>
      </c>
      <c r="H306" s="19">
        <f>+Recupera_PN_ACUM[[#This Row],[6/6/2020]]-Recupera_PN_ACUM[[#This Row],[5/6/2020]]</f>
        <v>0</v>
      </c>
      <c r="I306" s="19">
        <f>+Recupera_PN_ACUM[[#This Row],[07-06-2020]]-Recupera_PN_ACUM[[#This Row],[6/6/2020]]</f>
        <v>0</v>
      </c>
      <c r="J306" s="19">
        <f>+Recupera_PN_ACUM[[#This Row],[08-06-2020]]-Recupera_PN_ACUM[[#This Row],[07-06-2020]]</f>
        <v>0</v>
      </c>
      <c r="K306" s="19">
        <f>+Recupera_PN_ACUM[[#This Row],[09-06-2020]]-Recupera_PN_ACUM[[#This Row],[08-06-2020]]</f>
        <v>0</v>
      </c>
      <c r="L306" s="19">
        <f>+Recupera_PN_ACUM[[#This Row],[10-06-2020]]-Recupera_PN_ACUM[[#This Row],[09-06-2020]]</f>
        <v>0</v>
      </c>
      <c r="M306" s="19">
        <f>+Recupera_PN_ACUM[[#This Row],[11-06-2020]]-Recupera_PN_ACUM[[#This Row],[10-06-2020]]</f>
        <v>0</v>
      </c>
    </row>
    <row r="307" spans="1:13" x14ac:dyDescent="0.3">
      <c r="A307">
        <v>90104</v>
      </c>
      <c r="B307" s="2" t="s">
        <v>114</v>
      </c>
      <c r="C307" s="2" t="s">
        <v>197</v>
      </c>
      <c r="D307" s="2" t="s">
        <v>609</v>
      </c>
      <c r="E307" s="19"/>
      <c r="F307" s="19">
        <f>+Recupera_PN_ACUM[[#This Row],[04-06-2020]]-Recupera_PN_ACUM[[#This Row],[03-06-2020]]</f>
        <v>0</v>
      </c>
      <c r="G307" s="19">
        <f>+Recupera_PN_ACUM[[#This Row],[5/6/2020]]-Recupera_PN_ACUM[[#This Row],[04-06-2020]]</f>
        <v>0</v>
      </c>
      <c r="H307" s="19">
        <f>+Recupera_PN_ACUM[[#This Row],[6/6/2020]]-Recupera_PN_ACUM[[#This Row],[5/6/2020]]</f>
        <v>0</v>
      </c>
      <c r="I307" s="19">
        <f>+Recupera_PN_ACUM[[#This Row],[07-06-2020]]-Recupera_PN_ACUM[[#This Row],[6/6/2020]]</f>
        <v>0</v>
      </c>
      <c r="J307" s="19">
        <f>+Recupera_PN_ACUM[[#This Row],[08-06-2020]]-Recupera_PN_ACUM[[#This Row],[07-06-2020]]</f>
        <v>0</v>
      </c>
      <c r="K307" s="19">
        <f>+Recupera_PN_ACUM[[#This Row],[09-06-2020]]-Recupera_PN_ACUM[[#This Row],[08-06-2020]]</f>
        <v>0</v>
      </c>
      <c r="L307" s="19">
        <f>+Recupera_PN_ACUM[[#This Row],[10-06-2020]]-Recupera_PN_ACUM[[#This Row],[09-06-2020]]</f>
        <v>0</v>
      </c>
      <c r="M307" s="19">
        <f>+Recupera_PN_ACUM[[#This Row],[11-06-2020]]-Recupera_PN_ACUM[[#This Row],[10-06-2020]]</f>
        <v>0</v>
      </c>
    </row>
    <row r="308" spans="1:13" x14ac:dyDescent="0.3">
      <c r="A308">
        <v>70303</v>
      </c>
      <c r="B308" s="2" t="s">
        <v>268</v>
      </c>
      <c r="C308" s="2" t="s">
        <v>268</v>
      </c>
      <c r="D308" s="2" t="s">
        <v>257</v>
      </c>
      <c r="E308" s="19"/>
      <c r="F308" s="19">
        <f>+Recupera_PN_ACUM[[#This Row],[04-06-2020]]-Recupera_PN_ACUM[[#This Row],[03-06-2020]]</f>
        <v>0</v>
      </c>
      <c r="G308" s="19">
        <f>+Recupera_PN_ACUM[[#This Row],[5/6/2020]]-Recupera_PN_ACUM[[#This Row],[04-06-2020]]</f>
        <v>0</v>
      </c>
      <c r="H308" s="19">
        <f>+Recupera_PN_ACUM[[#This Row],[6/6/2020]]-Recupera_PN_ACUM[[#This Row],[5/6/2020]]</f>
        <v>0</v>
      </c>
      <c r="I308" s="19">
        <f>+Recupera_PN_ACUM[[#This Row],[07-06-2020]]-Recupera_PN_ACUM[[#This Row],[6/6/2020]]</f>
        <v>0</v>
      </c>
      <c r="J308" s="19">
        <f>+Recupera_PN_ACUM[[#This Row],[08-06-2020]]-Recupera_PN_ACUM[[#This Row],[07-06-2020]]</f>
        <v>0</v>
      </c>
      <c r="K308" s="19">
        <f>+Recupera_PN_ACUM[[#This Row],[09-06-2020]]-Recupera_PN_ACUM[[#This Row],[08-06-2020]]</f>
        <v>0</v>
      </c>
      <c r="L308" s="19">
        <f>+Recupera_PN_ACUM[[#This Row],[10-06-2020]]-Recupera_PN_ACUM[[#This Row],[09-06-2020]]</f>
        <v>0</v>
      </c>
      <c r="M308" s="19">
        <f>+Recupera_PN_ACUM[[#This Row],[11-06-2020]]-Recupera_PN_ACUM[[#This Row],[10-06-2020]]</f>
        <v>0</v>
      </c>
    </row>
    <row r="309" spans="1:13" x14ac:dyDescent="0.3">
      <c r="A309">
        <v>91002</v>
      </c>
      <c r="B309" s="2" t="s">
        <v>114</v>
      </c>
      <c r="C309" s="2" t="s">
        <v>115</v>
      </c>
      <c r="D309" s="2" t="s">
        <v>257</v>
      </c>
      <c r="E309" s="19"/>
      <c r="F309" s="19">
        <f>+Recupera_PN_ACUM[[#This Row],[04-06-2020]]-Recupera_PN_ACUM[[#This Row],[03-06-2020]]</f>
        <v>0</v>
      </c>
      <c r="G309" s="19">
        <f>+Recupera_PN_ACUM[[#This Row],[5/6/2020]]-Recupera_PN_ACUM[[#This Row],[04-06-2020]]</f>
        <v>0</v>
      </c>
      <c r="H309" s="19">
        <f>+Recupera_PN_ACUM[[#This Row],[6/6/2020]]-Recupera_PN_ACUM[[#This Row],[5/6/2020]]</f>
        <v>0</v>
      </c>
      <c r="I309" s="19">
        <f>+Recupera_PN_ACUM[[#This Row],[07-06-2020]]-Recupera_PN_ACUM[[#This Row],[6/6/2020]]</f>
        <v>0</v>
      </c>
      <c r="J309" s="19">
        <f>+Recupera_PN_ACUM[[#This Row],[08-06-2020]]-Recupera_PN_ACUM[[#This Row],[07-06-2020]]</f>
        <v>0</v>
      </c>
      <c r="K309" s="19">
        <f>+Recupera_PN_ACUM[[#This Row],[09-06-2020]]-Recupera_PN_ACUM[[#This Row],[08-06-2020]]</f>
        <v>0</v>
      </c>
      <c r="L309" s="19">
        <f>+Recupera_PN_ACUM[[#This Row],[10-06-2020]]-Recupera_PN_ACUM[[#This Row],[09-06-2020]]</f>
        <v>0</v>
      </c>
      <c r="M309" s="19">
        <f>+Recupera_PN_ACUM[[#This Row],[11-06-2020]]-Recupera_PN_ACUM[[#This Row],[10-06-2020]]</f>
        <v>0</v>
      </c>
    </row>
    <row r="310" spans="1:13" x14ac:dyDescent="0.3">
      <c r="A310">
        <v>40501</v>
      </c>
      <c r="B310" s="2" t="s">
        <v>154</v>
      </c>
      <c r="C310" s="2" t="s">
        <v>236</v>
      </c>
      <c r="D310" s="2" t="s">
        <v>281</v>
      </c>
      <c r="E310" s="19"/>
      <c r="F310" s="19">
        <f>+Recupera_PN_ACUM[[#This Row],[04-06-2020]]-Recupera_PN_ACUM[[#This Row],[03-06-2020]]</f>
        <v>0</v>
      </c>
      <c r="G310" s="19">
        <f>+Recupera_PN_ACUM[[#This Row],[5/6/2020]]-Recupera_PN_ACUM[[#This Row],[04-06-2020]]</f>
        <v>0</v>
      </c>
      <c r="H310" s="19">
        <f>+Recupera_PN_ACUM[[#This Row],[6/6/2020]]-Recupera_PN_ACUM[[#This Row],[5/6/2020]]</f>
        <v>0</v>
      </c>
      <c r="I310" s="19">
        <f>+Recupera_PN_ACUM[[#This Row],[07-06-2020]]-Recupera_PN_ACUM[[#This Row],[6/6/2020]]</f>
        <v>0</v>
      </c>
      <c r="J310" s="19">
        <f>+Recupera_PN_ACUM[[#This Row],[08-06-2020]]-Recupera_PN_ACUM[[#This Row],[07-06-2020]]</f>
        <v>0</v>
      </c>
      <c r="K310" s="19">
        <f>+Recupera_PN_ACUM[[#This Row],[09-06-2020]]-Recupera_PN_ACUM[[#This Row],[08-06-2020]]</f>
        <v>0</v>
      </c>
      <c r="L310" s="19">
        <f>+Recupera_PN_ACUM[[#This Row],[10-06-2020]]-Recupera_PN_ACUM[[#This Row],[09-06-2020]]</f>
        <v>0</v>
      </c>
      <c r="M310" s="19">
        <f>+Recupera_PN_ACUM[[#This Row],[11-06-2020]]-Recupera_PN_ACUM[[#This Row],[10-06-2020]]</f>
        <v>0</v>
      </c>
    </row>
    <row r="311" spans="1:13" x14ac:dyDescent="0.3">
      <c r="A311">
        <v>30204</v>
      </c>
      <c r="B311" s="2" t="s">
        <v>144</v>
      </c>
      <c r="C311" s="2" t="s">
        <v>414</v>
      </c>
      <c r="D311" s="2" t="s">
        <v>610</v>
      </c>
      <c r="E311" s="19"/>
      <c r="F311" s="19">
        <f>+Recupera_PN_ACUM[[#This Row],[04-06-2020]]-Recupera_PN_ACUM[[#This Row],[03-06-2020]]</f>
        <v>0</v>
      </c>
      <c r="G311" s="19">
        <f>+Recupera_PN_ACUM[[#This Row],[5/6/2020]]-Recupera_PN_ACUM[[#This Row],[04-06-2020]]</f>
        <v>0</v>
      </c>
      <c r="H311" s="19">
        <f>+Recupera_PN_ACUM[[#This Row],[6/6/2020]]-Recupera_PN_ACUM[[#This Row],[5/6/2020]]</f>
        <v>0</v>
      </c>
      <c r="I311" s="19">
        <f>+Recupera_PN_ACUM[[#This Row],[07-06-2020]]-Recupera_PN_ACUM[[#This Row],[6/6/2020]]</f>
        <v>0</v>
      </c>
      <c r="J311" s="19">
        <f>+Recupera_PN_ACUM[[#This Row],[08-06-2020]]-Recupera_PN_ACUM[[#This Row],[07-06-2020]]</f>
        <v>0</v>
      </c>
      <c r="K311" s="19">
        <f>+Recupera_PN_ACUM[[#This Row],[09-06-2020]]-Recupera_PN_ACUM[[#This Row],[08-06-2020]]</f>
        <v>0</v>
      </c>
      <c r="L311" s="19">
        <f>+Recupera_PN_ACUM[[#This Row],[10-06-2020]]-Recupera_PN_ACUM[[#This Row],[09-06-2020]]</f>
        <v>0</v>
      </c>
      <c r="M311" s="19">
        <f>+Recupera_PN_ACUM[[#This Row],[11-06-2020]]-Recupera_PN_ACUM[[#This Row],[10-06-2020]]</f>
        <v>0</v>
      </c>
    </row>
    <row r="312" spans="1:13" x14ac:dyDescent="0.3">
      <c r="A312">
        <v>70105</v>
      </c>
      <c r="B312" s="2" t="s">
        <v>268</v>
      </c>
      <c r="C312" s="2" t="s">
        <v>400</v>
      </c>
      <c r="D312" s="2" t="s">
        <v>611</v>
      </c>
      <c r="E312" s="19"/>
      <c r="F312" s="19">
        <f>+Recupera_PN_ACUM[[#This Row],[04-06-2020]]-Recupera_PN_ACUM[[#This Row],[03-06-2020]]</f>
        <v>0</v>
      </c>
      <c r="G312" s="19">
        <f>+Recupera_PN_ACUM[[#This Row],[5/6/2020]]-Recupera_PN_ACUM[[#This Row],[04-06-2020]]</f>
        <v>0</v>
      </c>
      <c r="H312" s="19">
        <f>+Recupera_PN_ACUM[[#This Row],[6/6/2020]]-Recupera_PN_ACUM[[#This Row],[5/6/2020]]</f>
        <v>0</v>
      </c>
      <c r="I312" s="19">
        <f>+Recupera_PN_ACUM[[#This Row],[07-06-2020]]-Recupera_PN_ACUM[[#This Row],[6/6/2020]]</f>
        <v>0</v>
      </c>
      <c r="J312" s="19">
        <f>+Recupera_PN_ACUM[[#This Row],[08-06-2020]]-Recupera_PN_ACUM[[#This Row],[07-06-2020]]</f>
        <v>0</v>
      </c>
      <c r="K312" s="19">
        <f>+Recupera_PN_ACUM[[#This Row],[09-06-2020]]-Recupera_PN_ACUM[[#This Row],[08-06-2020]]</f>
        <v>0</v>
      </c>
      <c r="L312" s="19">
        <f>+Recupera_PN_ACUM[[#This Row],[10-06-2020]]-Recupera_PN_ACUM[[#This Row],[09-06-2020]]</f>
        <v>0</v>
      </c>
      <c r="M312" s="19">
        <f>+Recupera_PN_ACUM[[#This Row],[11-06-2020]]-Recupera_PN_ACUM[[#This Row],[10-06-2020]]</f>
        <v>0</v>
      </c>
    </row>
    <row r="313" spans="1:13" x14ac:dyDescent="0.3">
      <c r="A313">
        <v>80202</v>
      </c>
      <c r="B313" s="2" t="s">
        <v>99</v>
      </c>
      <c r="C313" s="2" t="s">
        <v>612</v>
      </c>
      <c r="D313" s="2" t="s">
        <v>613</v>
      </c>
      <c r="E313" s="19"/>
      <c r="F313" s="19">
        <f>+Recupera_PN_ACUM[[#This Row],[04-06-2020]]-Recupera_PN_ACUM[[#This Row],[03-06-2020]]</f>
        <v>0</v>
      </c>
      <c r="G313" s="19">
        <f>+Recupera_PN_ACUM[[#This Row],[5/6/2020]]-Recupera_PN_ACUM[[#This Row],[04-06-2020]]</f>
        <v>0</v>
      </c>
      <c r="H313" s="19">
        <f>+Recupera_PN_ACUM[[#This Row],[6/6/2020]]-Recupera_PN_ACUM[[#This Row],[5/6/2020]]</f>
        <v>0</v>
      </c>
      <c r="I313" s="19">
        <f>+Recupera_PN_ACUM[[#This Row],[07-06-2020]]-Recupera_PN_ACUM[[#This Row],[6/6/2020]]</f>
        <v>0</v>
      </c>
      <c r="J313" s="19">
        <f>+Recupera_PN_ACUM[[#This Row],[08-06-2020]]-Recupera_PN_ACUM[[#This Row],[07-06-2020]]</f>
        <v>0</v>
      </c>
      <c r="K313" s="19">
        <f>+Recupera_PN_ACUM[[#This Row],[09-06-2020]]-Recupera_PN_ACUM[[#This Row],[08-06-2020]]</f>
        <v>0</v>
      </c>
      <c r="L313" s="19">
        <f>+Recupera_PN_ACUM[[#This Row],[10-06-2020]]-Recupera_PN_ACUM[[#This Row],[09-06-2020]]</f>
        <v>0</v>
      </c>
      <c r="M313" s="19">
        <f>+Recupera_PN_ACUM[[#This Row],[11-06-2020]]-Recupera_PN_ACUM[[#This Row],[10-06-2020]]</f>
        <v>0</v>
      </c>
    </row>
    <row r="314" spans="1:13" x14ac:dyDescent="0.3">
      <c r="A314">
        <v>130905</v>
      </c>
      <c r="B314" s="2" t="s">
        <v>102</v>
      </c>
      <c r="C314" s="2" t="s">
        <v>322</v>
      </c>
      <c r="D314" s="2" t="s">
        <v>614</v>
      </c>
      <c r="E314" s="19"/>
      <c r="F314" s="19">
        <f>+Recupera_PN_ACUM[[#This Row],[04-06-2020]]-Recupera_PN_ACUM[[#This Row],[03-06-2020]]</f>
        <v>0</v>
      </c>
      <c r="G314" s="19">
        <f>+Recupera_PN_ACUM[[#This Row],[5/6/2020]]-Recupera_PN_ACUM[[#This Row],[04-06-2020]]</f>
        <v>0</v>
      </c>
      <c r="H314" s="19">
        <f>+Recupera_PN_ACUM[[#This Row],[6/6/2020]]-Recupera_PN_ACUM[[#This Row],[5/6/2020]]</f>
        <v>0</v>
      </c>
      <c r="I314" s="19">
        <f>+Recupera_PN_ACUM[[#This Row],[07-06-2020]]-Recupera_PN_ACUM[[#This Row],[6/6/2020]]</f>
        <v>0</v>
      </c>
      <c r="J314" s="19">
        <f>+Recupera_PN_ACUM[[#This Row],[08-06-2020]]-Recupera_PN_ACUM[[#This Row],[07-06-2020]]</f>
        <v>0</v>
      </c>
      <c r="K314" s="19">
        <f>+Recupera_PN_ACUM[[#This Row],[09-06-2020]]-Recupera_PN_ACUM[[#This Row],[08-06-2020]]</f>
        <v>0</v>
      </c>
      <c r="L314" s="19">
        <f>+Recupera_PN_ACUM[[#This Row],[10-06-2020]]-Recupera_PN_ACUM[[#This Row],[09-06-2020]]</f>
        <v>0</v>
      </c>
      <c r="M314" s="19">
        <f>+Recupera_PN_ACUM[[#This Row],[11-06-2020]]-Recupera_PN_ACUM[[#This Row],[10-06-2020]]</f>
        <v>0</v>
      </c>
    </row>
    <row r="315" spans="1:13" x14ac:dyDescent="0.3">
      <c r="A315">
        <v>80203</v>
      </c>
      <c r="B315" s="2" t="s">
        <v>99</v>
      </c>
      <c r="C315" s="2" t="s">
        <v>612</v>
      </c>
      <c r="D315" s="2" t="s">
        <v>615</v>
      </c>
      <c r="E315" s="19"/>
      <c r="F315" s="19">
        <f>+Recupera_PN_ACUM[[#This Row],[04-06-2020]]-Recupera_PN_ACUM[[#This Row],[03-06-2020]]</f>
        <v>0</v>
      </c>
      <c r="G315" s="19">
        <f>+Recupera_PN_ACUM[[#This Row],[5/6/2020]]-Recupera_PN_ACUM[[#This Row],[04-06-2020]]</f>
        <v>0</v>
      </c>
      <c r="H315" s="19">
        <f>+Recupera_PN_ACUM[[#This Row],[6/6/2020]]-Recupera_PN_ACUM[[#This Row],[5/6/2020]]</f>
        <v>0</v>
      </c>
      <c r="I315" s="19">
        <f>+Recupera_PN_ACUM[[#This Row],[07-06-2020]]-Recupera_PN_ACUM[[#This Row],[6/6/2020]]</f>
        <v>0</v>
      </c>
      <c r="J315" s="19">
        <f>+Recupera_PN_ACUM[[#This Row],[08-06-2020]]-Recupera_PN_ACUM[[#This Row],[07-06-2020]]</f>
        <v>0</v>
      </c>
      <c r="K315" s="19">
        <f>+Recupera_PN_ACUM[[#This Row],[09-06-2020]]-Recupera_PN_ACUM[[#This Row],[08-06-2020]]</f>
        <v>0</v>
      </c>
      <c r="L315" s="19">
        <f>+Recupera_PN_ACUM[[#This Row],[10-06-2020]]-Recupera_PN_ACUM[[#This Row],[09-06-2020]]</f>
        <v>0</v>
      </c>
      <c r="M315" s="19">
        <f>+Recupera_PN_ACUM[[#This Row],[11-06-2020]]-Recupera_PN_ACUM[[#This Row],[10-06-2020]]</f>
        <v>0</v>
      </c>
    </row>
    <row r="316" spans="1:13" x14ac:dyDescent="0.3">
      <c r="A316">
        <v>70304</v>
      </c>
      <c r="B316" s="2" t="s">
        <v>268</v>
      </c>
      <c r="C316" s="2" t="s">
        <v>268</v>
      </c>
      <c r="D316" s="2" t="s">
        <v>616</v>
      </c>
      <c r="E316" s="19">
        <v>109</v>
      </c>
      <c r="F316" s="19">
        <f>+Recupera_PN_ACUM[[#This Row],[04-06-2020]]-Recupera_PN_ACUM[[#This Row],[03-06-2020]]</f>
        <v>0</v>
      </c>
      <c r="G316" s="19">
        <f>+Recupera_PN_ACUM[[#This Row],[5/6/2020]]-Recupera_PN_ACUM[[#This Row],[04-06-2020]]</f>
        <v>0</v>
      </c>
      <c r="H316" s="19">
        <f>+Recupera_PN_ACUM[[#This Row],[6/6/2020]]-Recupera_PN_ACUM[[#This Row],[5/6/2020]]</f>
        <v>0</v>
      </c>
      <c r="I316" s="19">
        <f>+Recupera_PN_ACUM[[#This Row],[07-06-2020]]-Recupera_PN_ACUM[[#This Row],[6/6/2020]]</f>
        <v>0</v>
      </c>
      <c r="J316" s="19">
        <f>+Recupera_PN_ACUM[[#This Row],[08-06-2020]]-Recupera_PN_ACUM[[#This Row],[07-06-2020]]</f>
        <v>0</v>
      </c>
      <c r="K316" s="19">
        <f>+Recupera_PN_ACUM[[#This Row],[09-06-2020]]-Recupera_PN_ACUM[[#This Row],[08-06-2020]]</f>
        <v>0</v>
      </c>
      <c r="L316" s="19">
        <f>+Recupera_PN_ACUM[[#This Row],[10-06-2020]]-Recupera_PN_ACUM[[#This Row],[09-06-2020]]</f>
        <v>0</v>
      </c>
      <c r="M316" s="19">
        <f>+Recupera_PN_ACUM[[#This Row],[11-06-2020]]-Recupera_PN_ACUM[[#This Row],[10-06-2020]]</f>
        <v>0</v>
      </c>
    </row>
    <row r="317" spans="1:13" x14ac:dyDescent="0.3">
      <c r="A317">
        <v>40506</v>
      </c>
      <c r="B317" s="2" t="s">
        <v>154</v>
      </c>
      <c r="C317" s="2" t="s">
        <v>236</v>
      </c>
      <c r="D317" s="2" t="s">
        <v>399</v>
      </c>
      <c r="E317" s="19">
        <v>192</v>
      </c>
      <c r="F317" s="19">
        <f>+Recupera_PN_ACUM[[#This Row],[04-06-2020]]-Recupera_PN_ACUM[[#This Row],[03-06-2020]]</f>
        <v>0</v>
      </c>
      <c r="G317" s="19">
        <f>+Recupera_PN_ACUM[[#This Row],[5/6/2020]]-Recupera_PN_ACUM[[#This Row],[04-06-2020]]</f>
        <v>0</v>
      </c>
      <c r="H317" s="19">
        <f>+Recupera_PN_ACUM[[#This Row],[6/6/2020]]-Recupera_PN_ACUM[[#This Row],[5/6/2020]]</f>
        <v>0</v>
      </c>
      <c r="I317" s="19">
        <f>+Recupera_PN_ACUM[[#This Row],[07-06-2020]]-Recupera_PN_ACUM[[#This Row],[6/6/2020]]</f>
        <v>0</v>
      </c>
      <c r="J317" s="19">
        <f>+Recupera_PN_ACUM[[#This Row],[08-06-2020]]-Recupera_PN_ACUM[[#This Row],[07-06-2020]]</f>
        <v>0</v>
      </c>
      <c r="K317" s="19">
        <f>+Recupera_PN_ACUM[[#This Row],[09-06-2020]]-Recupera_PN_ACUM[[#This Row],[08-06-2020]]</f>
        <v>0</v>
      </c>
      <c r="L317" s="19">
        <f>+Recupera_PN_ACUM[[#This Row],[10-06-2020]]-Recupera_PN_ACUM[[#This Row],[09-06-2020]]</f>
        <v>0</v>
      </c>
      <c r="M317" s="19">
        <f>+Recupera_PN_ACUM[[#This Row],[11-06-2020]]-Recupera_PN_ACUM[[#This Row],[10-06-2020]]</f>
        <v>0</v>
      </c>
    </row>
    <row r="318" spans="1:13" x14ac:dyDescent="0.3">
      <c r="A318">
        <v>80804</v>
      </c>
      <c r="B318" s="2" t="s">
        <v>99</v>
      </c>
      <c r="C318" s="2" t="s">
        <v>99</v>
      </c>
      <c r="D318" s="2" t="s">
        <v>128</v>
      </c>
      <c r="E318" s="19"/>
      <c r="F318" s="19">
        <f>+Recupera_PN_ACUM[[#This Row],[04-06-2020]]-Recupera_PN_ACUM[[#This Row],[03-06-2020]]</f>
        <v>0</v>
      </c>
      <c r="G318" s="19">
        <f>+Recupera_PN_ACUM[[#This Row],[5/6/2020]]-Recupera_PN_ACUM[[#This Row],[04-06-2020]]</f>
        <v>0</v>
      </c>
      <c r="H318" s="19">
        <f>+Recupera_PN_ACUM[[#This Row],[6/6/2020]]-Recupera_PN_ACUM[[#This Row],[5/6/2020]]</f>
        <v>0</v>
      </c>
      <c r="I318" s="19">
        <f>+Recupera_PN_ACUM[[#This Row],[07-06-2020]]-Recupera_PN_ACUM[[#This Row],[6/6/2020]]</f>
        <v>0</v>
      </c>
      <c r="J318" s="19">
        <f>+Recupera_PN_ACUM[[#This Row],[08-06-2020]]-Recupera_PN_ACUM[[#This Row],[07-06-2020]]</f>
        <v>0</v>
      </c>
      <c r="K318" s="19">
        <f>+Recupera_PN_ACUM[[#This Row],[09-06-2020]]-Recupera_PN_ACUM[[#This Row],[08-06-2020]]</f>
        <v>0</v>
      </c>
      <c r="L318" s="19">
        <f>+Recupera_PN_ACUM[[#This Row],[10-06-2020]]-Recupera_PN_ACUM[[#This Row],[09-06-2020]]</f>
        <v>0</v>
      </c>
      <c r="M318" s="19">
        <f>+Recupera_PN_ACUM[[#This Row],[11-06-2020]]-Recupera_PN_ACUM[[#This Row],[10-06-2020]]</f>
        <v>0</v>
      </c>
    </row>
    <row r="319" spans="1:13" x14ac:dyDescent="0.3">
      <c r="A319">
        <v>90603</v>
      </c>
      <c r="B319" s="2" t="s">
        <v>114</v>
      </c>
      <c r="C319" s="2" t="s">
        <v>302</v>
      </c>
      <c r="D319" s="2" t="s">
        <v>617</v>
      </c>
      <c r="E319" s="19">
        <v>286</v>
      </c>
      <c r="F319" s="19">
        <f>+Recupera_PN_ACUM[[#This Row],[04-06-2020]]-Recupera_PN_ACUM[[#This Row],[03-06-2020]]</f>
        <v>0</v>
      </c>
      <c r="G319" s="19">
        <f>+Recupera_PN_ACUM[[#This Row],[5/6/2020]]-Recupera_PN_ACUM[[#This Row],[04-06-2020]]</f>
        <v>0</v>
      </c>
      <c r="H319" s="19">
        <f>+Recupera_PN_ACUM[[#This Row],[6/6/2020]]-Recupera_PN_ACUM[[#This Row],[5/6/2020]]</f>
        <v>0</v>
      </c>
      <c r="I319" s="19">
        <f>+Recupera_PN_ACUM[[#This Row],[07-06-2020]]-Recupera_PN_ACUM[[#This Row],[6/6/2020]]</f>
        <v>0</v>
      </c>
      <c r="J319" s="19">
        <f>+Recupera_PN_ACUM[[#This Row],[08-06-2020]]-Recupera_PN_ACUM[[#This Row],[07-06-2020]]</f>
        <v>0</v>
      </c>
      <c r="K319" s="19">
        <f>+Recupera_PN_ACUM[[#This Row],[09-06-2020]]-Recupera_PN_ACUM[[#This Row],[08-06-2020]]</f>
        <v>0</v>
      </c>
      <c r="L319" s="19">
        <f>+Recupera_PN_ACUM[[#This Row],[10-06-2020]]-Recupera_PN_ACUM[[#This Row],[09-06-2020]]</f>
        <v>0</v>
      </c>
      <c r="M319" s="19">
        <f>+Recupera_PN_ACUM[[#This Row],[11-06-2020]]-Recupera_PN_ACUM[[#This Row],[10-06-2020]]</f>
        <v>0</v>
      </c>
    </row>
    <row r="320" spans="1:13" x14ac:dyDescent="0.3">
      <c r="A320">
        <v>10209</v>
      </c>
      <c r="B320" s="2" t="s">
        <v>163</v>
      </c>
      <c r="C320" s="2" t="s">
        <v>164</v>
      </c>
      <c r="D320" s="2" t="s">
        <v>345</v>
      </c>
      <c r="E320" s="19"/>
      <c r="F320" s="19">
        <f>+Recupera_PN_ACUM[[#This Row],[04-06-2020]]-Recupera_PN_ACUM[[#This Row],[03-06-2020]]</f>
        <v>0</v>
      </c>
      <c r="G320" s="19">
        <f>+Recupera_PN_ACUM[[#This Row],[5/6/2020]]-Recupera_PN_ACUM[[#This Row],[04-06-2020]]</f>
        <v>0</v>
      </c>
      <c r="H320" s="19">
        <f>+Recupera_PN_ACUM[[#This Row],[6/6/2020]]-Recupera_PN_ACUM[[#This Row],[5/6/2020]]</f>
        <v>0</v>
      </c>
      <c r="I320" s="19">
        <f>+Recupera_PN_ACUM[[#This Row],[07-06-2020]]-Recupera_PN_ACUM[[#This Row],[6/6/2020]]</f>
        <v>0</v>
      </c>
      <c r="J320" s="19">
        <f>+Recupera_PN_ACUM[[#This Row],[08-06-2020]]-Recupera_PN_ACUM[[#This Row],[07-06-2020]]</f>
        <v>0</v>
      </c>
      <c r="K320" s="19">
        <f>+Recupera_PN_ACUM[[#This Row],[09-06-2020]]-Recupera_PN_ACUM[[#This Row],[08-06-2020]]</f>
        <v>0</v>
      </c>
      <c r="L320" s="19">
        <f>+Recupera_PN_ACUM[[#This Row],[10-06-2020]]-Recupera_PN_ACUM[[#This Row],[09-06-2020]]</f>
        <v>0</v>
      </c>
      <c r="M320" s="19">
        <f>+Recupera_PN_ACUM[[#This Row],[11-06-2020]]-Recupera_PN_ACUM[[#This Row],[10-06-2020]]</f>
        <v>0</v>
      </c>
    </row>
    <row r="321" spans="1:13" x14ac:dyDescent="0.3">
      <c r="A321">
        <v>80204</v>
      </c>
      <c r="B321" s="2" t="s">
        <v>99</v>
      </c>
      <c r="C321" s="2" t="s">
        <v>612</v>
      </c>
      <c r="D321" s="2" t="s">
        <v>618</v>
      </c>
      <c r="E321" s="19"/>
      <c r="F321" s="19">
        <f>+Recupera_PN_ACUM[[#This Row],[04-06-2020]]-Recupera_PN_ACUM[[#This Row],[03-06-2020]]</f>
        <v>0</v>
      </c>
      <c r="G321" s="19">
        <f>+Recupera_PN_ACUM[[#This Row],[5/6/2020]]-Recupera_PN_ACUM[[#This Row],[04-06-2020]]</f>
        <v>0</v>
      </c>
      <c r="H321" s="19">
        <f>+Recupera_PN_ACUM[[#This Row],[6/6/2020]]-Recupera_PN_ACUM[[#This Row],[5/6/2020]]</f>
        <v>0</v>
      </c>
      <c r="I321" s="19">
        <f>+Recupera_PN_ACUM[[#This Row],[07-06-2020]]-Recupera_PN_ACUM[[#This Row],[6/6/2020]]</f>
        <v>0</v>
      </c>
      <c r="J321" s="19">
        <f>+Recupera_PN_ACUM[[#This Row],[08-06-2020]]-Recupera_PN_ACUM[[#This Row],[07-06-2020]]</f>
        <v>0</v>
      </c>
      <c r="K321" s="19">
        <f>+Recupera_PN_ACUM[[#This Row],[09-06-2020]]-Recupera_PN_ACUM[[#This Row],[08-06-2020]]</f>
        <v>0</v>
      </c>
      <c r="L321" s="19">
        <f>+Recupera_PN_ACUM[[#This Row],[10-06-2020]]-Recupera_PN_ACUM[[#This Row],[09-06-2020]]</f>
        <v>0</v>
      </c>
      <c r="M321" s="19">
        <f>+Recupera_PN_ACUM[[#This Row],[11-06-2020]]-Recupera_PN_ACUM[[#This Row],[10-06-2020]]</f>
        <v>0</v>
      </c>
    </row>
    <row r="322" spans="1:13" x14ac:dyDescent="0.3">
      <c r="A322">
        <v>90206</v>
      </c>
      <c r="B322" s="2" t="s">
        <v>114</v>
      </c>
      <c r="C322" s="2" t="s">
        <v>435</v>
      </c>
      <c r="D322" s="2" t="s">
        <v>346</v>
      </c>
      <c r="E322" s="19"/>
      <c r="F322" s="19">
        <f>+Recupera_PN_ACUM[[#This Row],[04-06-2020]]-Recupera_PN_ACUM[[#This Row],[03-06-2020]]</f>
        <v>0</v>
      </c>
      <c r="G322" s="19">
        <f>+Recupera_PN_ACUM[[#This Row],[5/6/2020]]-Recupera_PN_ACUM[[#This Row],[04-06-2020]]</f>
        <v>0</v>
      </c>
      <c r="H322" s="19">
        <f>+Recupera_PN_ACUM[[#This Row],[6/6/2020]]-Recupera_PN_ACUM[[#This Row],[5/6/2020]]</f>
        <v>0</v>
      </c>
      <c r="I322" s="19">
        <f>+Recupera_PN_ACUM[[#This Row],[07-06-2020]]-Recupera_PN_ACUM[[#This Row],[6/6/2020]]</f>
        <v>0</v>
      </c>
      <c r="J322" s="19">
        <f>+Recupera_PN_ACUM[[#This Row],[08-06-2020]]-Recupera_PN_ACUM[[#This Row],[07-06-2020]]</f>
        <v>0</v>
      </c>
      <c r="K322" s="19">
        <f>+Recupera_PN_ACUM[[#This Row],[09-06-2020]]-Recupera_PN_ACUM[[#This Row],[08-06-2020]]</f>
        <v>0</v>
      </c>
      <c r="L322" s="19">
        <f>+Recupera_PN_ACUM[[#This Row],[10-06-2020]]-Recupera_PN_ACUM[[#This Row],[09-06-2020]]</f>
        <v>0</v>
      </c>
      <c r="M322" s="19">
        <f>+Recupera_PN_ACUM[[#This Row],[11-06-2020]]-Recupera_PN_ACUM[[#This Row],[10-06-2020]]</f>
        <v>0</v>
      </c>
    </row>
    <row r="323" spans="1:13" x14ac:dyDescent="0.3">
      <c r="A323">
        <v>130906</v>
      </c>
      <c r="B323" s="2" t="s">
        <v>102</v>
      </c>
      <c r="C323" s="2" t="s">
        <v>322</v>
      </c>
      <c r="D323" s="2" t="s">
        <v>346</v>
      </c>
      <c r="E323" s="19"/>
      <c r="F323" s="19">
        <f>+Recupera_PN_ACUM[[#This Row],[04-06-2020]]-Recupera_PN_ACUM[[#This Row],[03-06-2020]]</f>
        <v>0</v>
      </c>
      <c r="G323" s="19">
        <f>+Recupera_PN_ACUM[[#This Row],[5/6/2020]]-Recupera_PN_ACUM[[#This Row],[04-06-2020]]</f>
        <v>0</v>
      </c>
      <c r="H323" s="19">
        <f>+Recupera_PN_ACUM[[#This Row],[6/6/2020]]-Recupera_PN_ACUM[[#This Row],[5/6/2020]]</f>
        <v>0</v>
      </c>
      <c r="I323" s="19">
        <f>+Recupera_PN_ACUM[[#This Row],[07-06-2020]]-Recupera_PN_ACUM[[#This Row],[6/6/2020]]</f>
        <v>0</v>
      </c>
      <c r="J323" s="19">
        <f>+Recupera_PN_ACUM[[#This Row],[08-06-2020]]-Recupera_PN_ACUM[[#This Row],[07-06-2020]]</f>
        <v>0</v>
      </c>
      <c r="K323" s="19">
        <f>+Recupera_PN_ACUM[[#This Row],[09-06-2020]]-Recupera_PN_ACUM[[#This Row],[08-06-2020]]</f>
        <v>0</v>
      </c>
      <c r="L323" s="19">
        <f>+Recupera_PN_ACUM[[#This Row],[10-06-2020]]-Recupera_PN_ACUM[[#This Row],[09-06-2020]]</f>
        <v>0</v>
      </c>
      <c r="M323" s="19">
        <f>+Recupera_PN_ACUM[[#This Row],[11-06-2020]]-Recupera_PN_ACUM[[#This Row],[10-06-2020]]</f>
        <v>0</v>
      </c>
    </row>
    <row r="324" spans="1:13" x14ac:dyDescent="0.3">
      <c r="A324">
        <v>70209</v>
      </c>
      <c r="B324" s="2" t="s">
        <v>268</v>
      </c>
      <c r="C324" s="2" t="s">
        <v>348</v>
      </c>
      <c r="D324" s="2" t="s">
        <v>619</v>
      </c>
      <c r="E324" s="19"/>
      <c r="F324" s="19">
        <f>+Recupera_PN_ACUM[[#This Row],[04-06-2020]]-Recupera_PN_ACUM[[#This Row],[03-06-2020]]</f>
        <v>0</v>
      </c>
      <c r="G324" s="19">
        <f>+Recupera_PN_ACUM[[#This Row],[5/6/2020]]-Recupera_PN_ACUM[[#This Row],[04-06-2020]]</f>
        <v>0</v>
      </c>
      <c r="H324" s="19">
        <f>+Recupera_PN_ACUM[[#This Row],[6/6/2020]]-Recupera_PN_ACUM[[#This Row],[5/6/2020]]</f>
        <v>0</v>
      </c>
      <c r="I324" s="19">
        <f>+Recupera_PN_ACUM[[#This Row],[07-06-2020]]-Recupera_PN_ACUM[[#This Row],[6/6/2020]]</f>
        <v>0</v>
      </c>
      <c r="J324" s="19">
        <f>+Recupera_PN_ACUM[[#This Row],[08-06-2020]]-Recupera_PN_ACUM[[#This Row],[07-06-2020]]</f>
        <v>0</v>
      </c>
      <c r="K324" s="19">
        <f>+Recupera_PN_ACUM[[#This Row],[09-06-2020]]-Recupera_PN_ACUM[[#This Row],[08-06-2020]]</f>
        <v>0</v>
      </c>
      <c r="L324" s="19">
        <f>+Recupera_PN_ACUM[[#This Row],[10-06-2020]]-Recupera_PN_ACUM[[#This Row],[09-06-2020]]</f>
        <v>0</v>
      </c>
      <c r="M324" s="19">
        <f>+Recupera_PN_ACUM[[#This Row],[11-06-2020]]-Recupera_PN_ACUM[[#This Row],[10-06-2020]]</f>
        <v>0</v>
      </c>
    </row>
    <row r="325" spans="1:13" x14ac:dyDescent="0.3">
      <c r="A325">
        <v>70408</v>
      </c>
      <c r="B325" s="2" t="s">
        <v>268</v>
      </c>
      <c r="C325" s="2" t="s">
        <v>328</v>
      </c>
      <c r="D325" s="2" t="s">
        <v>238</v>
      </c>
      <c r="E325" s="19">
        <v>0</v>
      </c>
      <c r="F325" s="19">
        <f>+Recupera_PN_ACUM[[#This Row],[04-06-2020]]-Recupera_PN_ACUM[[#This Row],[03-06-2020]]</f>
        <v>0</v>
      </c>
      <c r="G325" s="19">
        <f>+Recupera_PN_ACUM[[#This Row],[5/6/2020]]-Recupera_PN_ACUM[[#This Row],[04-06-2020]]</f>
        <v>0</v>
      </c>
      <c r="H325" s="19">
        <f>+Recupera_PN_ACUM[[#This Row],[6/6/2020]]-Recupera_PN_ACUM[[#This Row],[5/6/2020]]</f>
        <v>0</v>
      </c>
      <c r="I325" s="19">
        <f>+Recupera_PN_ACUM[[#This Row],[07-06-2020]]-Recupera_PN_ACUM[[#This Row],[6/6/2020]]</f>
        <v>0</v>
      </c>
      <c r="J325" s="19">
        <f>+Recupera_PN_ACUM[[#This Row],[08-06-2020]]-Recupera_PN_ACUM[[#This Row],[07-06-2020]]</f>
        <v>0</v>
      </c>
      <c r="K325" s="19">
        <f>+Recupera_PN_ACUM[[#This Row],[09-06-2020]]-Recupera_PN_ACUM[[#This Row],[08-06-2020]]</f>
        <v>0</v>
      </c>
      <c r="L325" s="19">
        <f>+Recupera_PN_ACUM[[#This Row],[10-06-2020]]-Recupera_PN_ACUM[[#This Row],[09-06-2020]]</f>
        <v>0</v>
      </c>
      <c r="M325" s="19">
        <f>+Recupera_PN_ACUM[[#This Row],[11-06-2020]]-Recupera_PN_ACUM[[#This Row],[10-06-2020]]</f>
        <v>0</v>
      </c>
    </row>
    <row r="326" spans="1:13" x14ac:dyDescent="0.3">
      <c r="A326">
        <v>90401</v>
      </c>
      <c r="B326" s="2" t="s">
        <v>114</v>
      </c>
      <c r="C326" s="2" t="s">
        <v>238</v>
      </c>
      <c r="D326" s="2" t="s">
        <v>239</v>
      </c>
      <c r="E326" s="19">
        <v>1</v>
      </c>
      <c r="F326" s="19">
        <f>+Recupera_PN_ACUM[[#This Row],[04-06-2020]]-Recupera_PN_ACUM[[#This Row],[03-06-2020]]</f>
        <v>0</v>
      </c>
      <c r="G326" s="19">
        <f>+Recupera_PN_ACUM[[#This Row],[5/6/2020]]-Recupera_PN_ACUM[[#This Row],[04-06-2020]]</f>
        <v>0</v>
      </c>
      <c r="H326" s="19">
        <f>+Recupera_PN_ACUM[[#This Row],[6/6/2020]]-Recupera_PN_ACUM[[#This Row],[5/6/2020]]</f>
        <v>0</v>
      </c>
      <c r="I326" s="19">
        <f>+Recupera_PN_ACUM[[#This Row],[07-06-2020]]-Recupera_PN_ACUM[[#This Row],[6/6/2020]]</f>
        <v>0</v>
      </c>
      <c r="J326" s="19">
        <f>+Recupera_PN_ACUM[[#This Row],[08-06-2020]]-Recupera_PN_ACUM[[#This Row],[07-06-2020]]</f>
        <v>0</v>
      </c>
      <c r="K326" s="19">
        <f>+Recupera_PN_ACUM[[#This Row],[09-06-2020]]-Recupera_PN_ACUM[[#This Row],[08-06-2020]]</f>
        <v>0</v>
      </c>
      <c r="L326" s="19">
        <f>+Recupera_PN_ACUM[[#This Row],[10-06-2020]]-Recupera_PN_ACUM[[#This Row],[09-06-2020]]</f>
        <v>0</v>
      </c>
      <c r="M326" s="19">
        <f>+Recupera_PN_ACUM[[#This Row],[11-06-2020]]-Recupera_PN_ACUM[[#This Row],[10-06-2020]]</f>
        <v>0</v>
      </c>
    </row>
    <row r="327" spans="1:13" x14ac:dyDescent="0.3">
      <c r="A327">
        <v>70210</v>
      </c>
      <c r="B327" s="2" t="s">
        <v>268</v>
      </c>
      <c r="C327" s="2" t="s">
        <v>348</v>
      </c>
      <c r="D327" s="2" t="s">
        <v>620</v>
      </c>
      <c r="E327" s="19"/>
      <c r="F327" s="19">
        <f>+Recupera_PN_ACUM[[#This Row],[04-06-2020]]-Recupera_PN_ACUM[[#This Row],[03-06-2020]]</f>
        <v>0</v>
      </c>
      <c r="G327" s="19">
        <f>+Recupera_PN_ACUM[[#This Row],[5/6/2020]]-Recupera_PN_ACUM[[#This Row],[04-06-2020]]</f>
        <v>0</v>
      </c>
      <c r="H327" s="19">
        <f>+Recupera_PN_ACUM[[#This Row],[6/6/2020]]-Recupera_PN_ACUM[[#This Row],[5/6/2020]]</f>
        <v>0</v>
      </c>
      <c r="I327" s="19">
        <f>+Recupera_PN_ACUM[[#This Row],[07-06-2020]]-Recupera_PN_ACUM[[#This Row],[6/6/2020]]</f>
        <v>0</v>
      </c>
      <c r="J327" s="19">
        <f>+Recupera_PN_ACUM[[#This Row],[08-06-2020]]-Recupera_PN_ACUM[[#This Row],[07-06-2020]]</f>
        <v>0</v>
      </c>
      <c r="K327" s="19">
        <f>+Recupera_PN_ACUM[[#This Row],[09-06-2020]]-Recupera_PN_ACUM[[#This Row],[08-06-2020]]</f>
        <v>0</v>
      </c>
      <c r="L327" s="19">
        <f>+Recupera_PN_ACUM[[#This Row],[10-06-2020]]-Recupera_PN_ACUM[[#This Row],[09-06-2020]]</f>
        <v>0</v>
      </c>
      <c r="M327" s="19">
        <f>+Recupera_PN_ACUM[[#This Row],[11-06-2020]]-Recupera_PN_ACUM[[#This Row],[10-06-2020]]</f>
        <v>0</v>
      </c>
    </row>
    <row r="328" spans="1:13" x14ac:dyDescent="0.3">
      <c r="A328">
        <v>90103</v>
      </c>
      <c r="B328" s="2" t="s">
        <v>114</v>
      </c>
      <c r="C328" s="2" t="s">
        <v>197</v>
      </c>
      <c r="D328" s="2" t="s">
        <v>621</v>
      </c>
      <c r="E328" s="19"/>
      <c r="F328" s="19">
        <f>+Recupera_PN_ACUM[[#This Row],[04-06-2020]]-Recupera_PN_ACUM[[#This Row],[03-06-2020]]</f>
        <v>0</v>
      </c>
      <c r="G328" s="19">
        <f>+Recupera_PN_ACUM[[#This Row],[5/6/2020]]-Recupera_PN_ACUM[[#This Row],[04-06-2020]]</f>
        <v>0</v>
      </c>
      <c r="H328" s="19">
        <f>+Recupera_PN_ACUM[[#This Row],[6/6/2020]]-Recupera_PN_ACUM[[#This Row],[5/6/2020]]</f>
        <v>0</v>
      </c>
      <c r="I328" s="19">
        <f>+Recupera_PN_ACUM[[#This Row],[07-06-2020]]-Recupera_PN_ACUM[[#This Row],[6/6/2020]]</f>
        <v>0</v>
      </c>
      <c r="J328" s="19">
        <f>+Recupera_PN_ACUM[[#This Row],[08-06-2020]]-Recupera_PN_ACUM[[#This Row],[07-06-2020]]</f>
        <v>0</v>
      </c>
      <c r="K328" s="19">
        <f>+Recupera_PN_ACUM[[#This Row],[09-06-2020]]-Recupera_PN_ACUM[[#This Row],[08-06-2020]]</f>
        <v>0</v>
      </c>
      <c r="L328" s="19">
        <f>+Recupera_PN_ACUM[[#This Row],[10-06-2020]]-Recupera_PN_ACUM[[#This Row],[09-06-2020]]</f>
        <v>0</v>
      </c>
      <c r="M328" s="19">
        <f>+Recupera_PN_ACUM[[#This Row],[11-06-2020]]-Recupera_PN_ACUM[[#This Row],[10-06-2020]]</f>
        <v>0</v>
      </c>
    </row>
    <row r="329" spans="1:13" x14ac:dyDescent="0.3">
      <c r="A329">
        <v>70211</v>
      </c>
      <c r="B329" s="2" t="s">
        <v>268</v>
      </c>
      <c r="C329" s="2" t="s">
        <v>348</v>
      </c>
      <c r="D329" s="2" t="s">
        <v>622</v>
      </c>
      <c r="E329" s="19">
        <v>6</v>
      </c>
      <c r="F329" s="19">
        <f>+Recupera_PN_ACUM[[#This Row],[04-06-2020]]-Recupera_PN_ACUM[[#This Row],[03-06-2020]]</f>
        <v>0</v>
      </c>
      <c r="G329" s="19">
        <f>+Recupera_PN_ACUM[[#This Row],[5/6/2020]]-Recupera_PN_ACUM[[#This Row],[04-06-2020]]</f>
        <v>0</v>
      </c>
      <c r="H329" s="19">
        <f>+Recupera_PN_ACUM[[#This Row],[6/6/2020]]-Recupera_PN_ACUM[[#This Row],[5/6/2020]]</f>
        <v>0</v>
      </c>
      <c r="I329" s="19">
        <f>+Recupera_PN_ACUM[[#This Row],[07-06-2020]]-Recupera_PN_ACUM[[#This Row],[6/6/2020]]</f>
        <v>0</v>
      </c>
      <c r="J329" s="19">
        <f>+Recupera_PN_ACUM[[#This Row],[08-06-2020]]-Recupera_PN_ACUM[[#This Row],[07-06-2020]]</f>
        <v>0</v>
      </c>
      <c r="K329" s="19">
        <f>+Recupera_PN_ACUM[[#This Row],[09-06-2020]]-Recupera_PN_ACUM[[#This Row],[08-06-2020]]</f>
        <v>0</v>
      </c>
      <c r="L329" s="19">
        <f>+Recupera_PN_ACUM[[#This Row],[10-06-2020]]-Recupera_PN_ACUM[[#This Row],[09-06-2020]]</f>
        <v>0</v>
      </c>
      <c r="M329" s="19">
        <f>+Recupera_PN_ACUM[[#This Row],[11-06-2020]]-Recupera_PN_ACUM[[#This Row],[10-06-2020]]</f>
        <v>0</v>
      </c>
    </row>
    <row r="330" spans="1:13" x14ac:dyDescent="0.3">
      <c r="A330">
        <v>50101</v>
      </c>
      <c r="B330" s="2" t="s">
        <v>151</v>
      </c>
      <c r="C330" s="2" t="s">
        <v>269</v>
      </c>
      <c r="D330" s="2" t="s">
        <v>270</v>
      </c>
      <c r="E330" s="19">
        <v>7</v>
      </c>
      <c r="F330" s="19">
        <f>+Recupera_PN_ACUM[[#This Row],[04-06-2020]]-Recupera_PN_ACUM[[#This Row],[03-06-2020]]</f>
        <v>0</v>
      </c>
      <c r="G330" s="19">
        <f>+Recupera_PN_ACUM[[#This Row],[5/6/2020]]-Recupera_PN_ACUM[[#This Row],[04-06-2020]]</f>
        <v>0</v>
      </c>
      <c r="H330" s="19">
        <f>+Recupera_PN_ACUM[[#This Row],[6/6/2020]]-Recupera_PN_ACUM[[#This Row],[5/6/2020]]</f>
        <v>0</v>
      </c>
      <c r="I330" s="19">
        <f>+Recupera_PN_ACUM[[#This Row],[07-06-2020]]-Recupera_PN_ACUM[[#This Row],[6/6/2020]]</f>
        <v>0</v>
      </c>
      <c r="J330" s="19">
        <f>+Recupera_PN_ACUM[[#This Row],[08-06-2020]]-Recupera_PN_ACUM[[#This Row],[07-06-2020]]</f>
        <v>0</v>
      </c>
      <c r="K330" s="19">
        <f>+Recupera_PN_ACUM[[#This Row],[09-06-2020]]-Recupera_PN_ACUM[[#This Row],[08-06-2020]]</f>
        <v>0</v>
      </c>
      <c r="L330" s="19">
        <f>+Recupera_PN_ACUM[[#This Row],[10-06-2020]]-Recupera_PN_ACUM[[#This Row],[09-06-2020]]</f>
        <v>0</v>
      </c>
      <c r="M330" s="19">
        <f>+Recupera_PN_ACUM[[#This Row],[11-06-2020]]-Recupera_PN_ACUM[[#This Row],[10-06-2020]]</f>
        <v>0</v>
      </c>
    </row>
    <row r="331" spans="1:13" x14ac:dyDescent="0.3">
      <c r="A331">
        <v>70106</v>
      </c>
      <c r="B331" s="2" t="s">
        <v>268</v>
      </c>
      <c r="C331" s="2" t="s">
        <v>400</v>
      </c>
      <c r="D331" s="2" t="s">
        <v>401</v>
      </c>
      <c r="E331" s="19">
        <v>0</v>
      </c>
      <c r="F331" s="19">
        <f>+Recupera_PN_ACUM[[#This Row],[04-06-2020]]-Recupera_PN_ACUM[[#This Row],[03-06-2020]]</f>
        <v>0</v>
      </c>
      <c r="G331" s="19">
        <f>+Recupera_PN_ACUM[[#This Row],[5/6/2020]]-Recupera_PN_ACUM[[#This Row],[04-06-2020]]</f>
        <v>0</v>
      </c>
      <c r="H331" s="19">
        <f>+Recupera_PN_ACUM[[#This Row],[6/6/2020]]-Recupera_PN_ACUM[[#This Row],[5/6/2020]]</f>
        <v>0</v>
      </c>
      <c r="I331" s="19">
        <f>+Recupera_PN_ACUM[[#This Row],[07-06-2020]]-Recupera_PN_ACUM[[#This Row],[6/6/2020]]</f>
        <v>0</v>
      </c>
      <c r="J331" s="19">
        <f>+Recupera_PN_ACUM[[#This Row],[08-06-2020]]-Recupera_PN_ACUM[[#This Row],[07-06-2020]]</f>
        <v>0</v>
      </c>
      <c r="K331" s="19">
        <f>+Recupera_PN_ACUM[[#This Row],[09-06-2020]]-Recupera_PN_ACUM[[#This Row],[08-06-2020]]</f>
        <v>0</v>
      </c>
      <c r="L331" s="19">
        <f>+Recupera_PN_ACUM[[#This Row],[10-06-2020]]-Recupera_PN_ACUM[[#This Row],[09-06-2020]]</f>
        <v>0</v>
      </c>
      <c r="M331" s="19">
        <f>+Recupera_PN_ACUM[[#This Row],[11-06-2020]]-Recupera_PN_ACUM[[#This Row],[10-06-2020]]</f>
        <v>0</v>
      </c>
    </row>
    <row r="332" spans="1:13" x14ac:dyDescent="0.3">
      <c r="A332">
        <v>20505</v>
      </c>
      <c r="B332" s="2" t="s">
        <v>212</v>
      </c>
      <c r="C332" s="2" t="s">
        <v>357</v>
      </c>
      <c r="D332" s="2" t="s">
        <v>402</v>
      </c>
      <c r="E332" s="19"/>
      <c r="F332" s="19">
        <f>+Recupera_PN_ACUM[[#This Row],[04-06-2020]]-Recupera_PN_ACUM[[#This Row],[03-06-2020]]</f>
        <v>0</v>
      </c>
      <c r="G332" s="19">
        <f>+Recupera_PN_ACUM[[#This Row],[5/6/2020]]-Recupera_PN_ACUM[[#This Row],[04-06-2020]]</f>
        <v>0</v>
      </c>
      <c r="H332" s="19">
        <f>+Recupera_PN_ACUM[[#This Row],[6/6/2020]]-Recupera_PN_ACUM[[#This Row],[5/6/2020]]</f>
        <v>0</v>
      </c>
      <c r="I332" s="19">
        <f>+Recupera_PN_ACUM[[#This Row],[07-06-2020]]-Recupera_PN_ACUM[[#This Row],[6/6/2020]]</f>
        <v>0</v>
      </c>
      <c r="J332" s="19">
        <f>+Recupera_PN_ACUM[[#This Row],[08-06-2020]]-Recupera_PN_ACUM[[#This Row],[07-06-2020]]</f>
        <v>0</v>
      </c>
      <c r="K332" s="19">
        <f>+Recupera_PN_ACUM[[#This Row],[09-06-2020]]-Recupera_PN_ACUM[[#This Row],[08-06-2020]]</f>
        <v>0</v>
      </c>
      <c r="L332" s="19">
        <f>+Recupera_PN_ACUM[[#This Row],[10-06-2020]]-Recupera_PN_ACUM[[#This Row],[09-06-2020]]</f>
        <v>0</v>
      </c>
      <c r="M332" s="19">
        <f>+Recupera_PN_ACUM[[#This Row],[11-06-2020]]-Recupera_PN_ACUM[[#This Row],[10-06-2020]]</f>
        <v>0</v>
      </c>
    </row>
    <row r="333" spans="1:13" x14ac:dyDescent="0.3">
      <c r="A333">
        <v>91003</v>
      </c>
      <c r="B333" s="2" t="s">
        <v>114</v>
      </c>
      <c r="C333" s="2" t="s">
        <v>115</v>
      </c>
      <c r="D333" s="2" t="s">
        <v>216</v>
      </c>
      <c r="E333" s="19"/>
      <c r="F333" s="19">
        <f>+Recupera_PN_ACUM[[#This Row],[04-06-2020]]-Recupera_PN_ACUM[[#This Row],[03-06-2020]]</f>
        <v>0</v>
      </c>
      <c r="G333" s="19">
        <f>+Recupera_PN_ACUM[[#This Row],[5/6/2020]]-Recupera_PN_ACUM[[#This Row],[04-06-2020]]</f>
        <v>0</v>
      </c>
      <c r="H333" s="19">
        <f>+Recupera_PN_ACUM[[#This Row],[6/6/2020]]-Recupera_PN_ACUM[[#This Row],[5/6/2020]]</f>
        <v>0</v>
      </c>
      <c r="I333" s="19">
        <f>+Recupera_PN_ACUM[[#This Row],[07-06-2020]]-Recupera_PN_ACUM[[#This Row],[6/6/2020]]</f>
        <v>0</v>
      </c>
      <c r="J333" s="19">
        <f>+Recupera_PN_ACUM[[#This Row],[08-06-2020]]-Recupera_PN_ACUM[[#This Row],[07-06-2020]]</f>
        <v>0</v>
      </c>
      <c r="K333" s="19">
        <f>+Recupera_PN_ACUM[[#This Row],[09-06-2020]]-Recupera_PN_ACUM[[#This Row],[08-06-2020]]</f>
        <v>0</v>
      </c>
      <c r="L333" s="19">
        <f>+Recupera_PN_ACUM[[#This Row],[10-06-2020]]-Recupera_PN_ACUM[[#This Row],[09-06-2020]]</f>
        <v>0</v>
      </c>
      <c r="M333" s="19">
        <f>+Recupera_PN_ACUM[[#This Row],[11-06-2020]]-Recupera_PN_ACUM[[#This Row],[10-06-2020]]</f>
        <v>0</v>
      </c>
    </row>
    <row r="334" spans="1:13" x14ac:dyDescent="0.3">
      <c r="A334">
        <v>20301</v>
      </c>
      <c r="B334" s="2" t="s">
        <v>212</v>
      </c>
      <c r="C334" s="2" t="s">
        <v>245</v>
      </c>
      <c r="D334" s="2" t="s">
        <v>246</v>
      </c>
      <c r="E334" s="19"/>
      <c r="F334" s="19">
        <f>+Recupera_PN_ACUM[[#This Row],[04-06-2020]]-Recupera_PN_ACUM[[#This Row],[03-06-2020]]</f>
        <v>0</v>
      </c>
      <c r="G334" s="19">
        <f>+Recupera_PN_ACUM[[#This Row],[5/6/2020]]-Recupera_PN_ACUM[[#This Row],[04-06-2020]]</f>
        <v>0</v>
      </c>
      <c r="H334" s="19">
        <f>+Recupera_PN_ACUM[[#This Row],[6/6/2020]]-Recupera_PN_ACUM[[#This Row],[5/6/2020]]</f>
        <v>0</v>
      </c>
      <c r="I334" s="19">
        <f>+Recupera_PN_ACUM[[#This Row],[07-06-2020]]-Recupera_PN_ACUM[[#This Row],[6/6/2020]]</f>
        <v>0</v>
      </c>
      <c r="J334" s="19">
        <f>+Recupera_PN_ACUM[[#This Row],[08-06-2020]]-Recupera_PN_ACUM[[#This Row],[07-06-2020]]</f>
        <v>0</v>
      </c>
      <c r="K334" s="19">
        <f>+Recupera_PN_ACUM[[#This Row],[09-06-2020]]-Recupera_PN_ACUM[[#This Row],[08-06-2020]]</f>
        <v>0</v>
      </c>
      <c r="L334" s="19">
        <f>+Recupera_PN_ACUM[[#This Row],[10-06-2020]]-Recupera_PN_ACUM[[#This Row],[09-06-2020]]</f>
        <v>0</v>
      </c>
      <c r="M334" s="19">
        <f>+Recupera_PN_ACUM[[#This Row],[11-06-2020]]-Recupera_PN_ACUM[[#This Row],[10-06-2020]]</f>
        <v>0</v>
      </c>
    </row>
    <row r="335" spans="1:13" x14ac:dyDescent="0.3">
      <c r="A335">
        <v>60306</v>
      </c>
      <c r="B335" s="2" t="s">
        <v>158</v>
      </c>
      <c r="C335" s="2" t="s">
        <v>406</v>
      </c>
      <c r="D335" s="2" t="s">
        <v>623</v>
      </c>
      <c r="E335" s="19"/>
      <c r="F335" s="19">
        <f>+Recupera_PN_ACUM[[#This Row],[04-06-2020]]-Recupera_PN_ACUM[[#This Row],[03-06-2020]]</f>
        <v>0</v>
      </c>
      <c r="G335" s="19">
        <f>+Recupera_PN_ACUM[[#This Row],[5/6/2020]]-Recupera_PN_ACUM[[#This Row],[04-06-2020]]</f>
        <v>0</v>
      </c>
      <c r="H335" s="19">
        <f>+Recupera_PN_ACUM[[#This Row],[6/6/2020]]-Recupera_PN_ACUM[[#This Row],[5/6/2020]]</f>
        <v>0</v>
      </c>
      <c r="I335" s="19">
        <f>+Recupera_PN_ACUM[[#This Row],[07-06-2020]]-Recupera_PN_ACUM[[#This Row],[6/6/2020]]</f>
        <v>0</v>
      </c>
      <c r="J335" s="19">
        <f>+Recupera_PN_ACUM[[#This Row],[08-06-2020]]-Recupera_PN_ACUM[[#This Row],[07-06-2020]]</f>
        <v>0</v>
      </c>
      <c r="K335" s="19">
        <f>+Recupera_PN_ACUM[[#This Row],[09-06-2020]]-Recupera_PN_ACUM[[#This Row],[08-06-2020]]</f>
        <v>0</v>
      </c>
      <c r="L335" s="19">
        <f>+Recupera_PN_ACUM[[#This Row],[10-06-2020]]-Recupera_PN_ACUM[[#This Row],[09-06-2020]]</f>
        <v>0</v>
      </c>
      <c r="M335" s="19">
        <f>+Recupera_PN_ACUM[[#This Row],[11-06-2020]]-Recupera_PN_ACUM[[#This Row],[10-06-2020]]</f>
        <v>0</v>
      </c>
    </row>
    <row r="336" spans="1:13" x14ac:dyDescent="0.3">
      <c r="A336">
        <v>90207</v>
      </c>
      <c r="B336" s="2" t="s">
        <v>114</v>
      </c>
      <c r="C336" s="2" t="s">
        <v>435</v>
      </c>
      <c r="D336" s="2" t="s">
        <v>624</v>
      </c>
      <c r="E336" s="19"/>
      <c r="F336" s="19">
        <f>+Recupera_PN_ACUM[[#This Row],[04-06-2020]]-Recupera_PN_ACUM[[#This Row],[03-06-2020]]</f>
        <v>0</v>
      </c>
      <c r="G336" s="19">
        <f>+Recupera_PN_ACUM[[#This Row],[5/6/2020]]-Recupera_PN_ACUM[[#This Row],[04-06-2020]]</f>
        <v>0</v>
      </c>
      <c r="H336" s="19">
        <f>+Recupera_PN_ACUM[[#This Row],[6/6/2020]]-Recupera_PN_ACUM[[#This Row],[5/6/2020]]</f>
        <v>0</v>
      </c>
      <c r="I336" s="19">
        <f>+Recupera_PN_ACUM[[#This Row],[07-06-2020]]-Recupera_PN_ACUM[[#This Row],[6/6/2020]]</f>
        <v>0</v>
      </c>
      <c r="J336" s="19">
        <f>+Recupera_PN_ACUM[[#This Row],[08-06-2020]]-Recupera_PN_ACUM[[#This Row],[07-06-2020]]</f>
        <v>0</v>
      </c>
      <c r="K336" s="19">
        <f>+Recupera_PN_ACUM[[#This Row],[09-06-2020]]-Recupera_PN_ACUM[[#This Row],[08-06-2020]]</f>
        <v>0</v>
      </c>
      <c r="L336" s="19">
        <f>+Recupera_PN_ACUM[[#This Row],[10-06-2020]]-Recupera_PN_ACUM[[#This Row],[09-06-2020]]</f>
        <v>0</v>
      </c>
      <c r="M336" s="19">
        <f>+Recupera_PN_ACUM[[#This Row],[11-06-2020]]-Recupera_PN_ACUM[[#This Row],[10-06-2020]]</f>
        <v>0</v>
      </c>
    </row>
    <row r="337" spans="1:13" x14ac:dyDescent="0.3">
      <c r="A337">
        <v>91004</v>
      </c>
      <c r="B337" s="2" t="s">
        <v>114</v>
      </c>
      <c r="C337" s="2" t="s">
        <v>115</v>
      </c>
      <c r="D337" s="2" t="s">
        <v>625</v>
      </c>
      <c r="E337" s="19"/>
      <c r="F337" s="19">
        <f>+Recupera_PN_ACUM[[#This Row],[04-06-2020]]-Recupera_PN_ACUM[[#This Row],[03-06-2020]]</f>
        <v>0</v>
      </c>
      <c r="G337" s="19">
        <f>+Recupera_PN_ACUM[[#This Row],[5/6/2020]]-Recupera_PN_ACUM[[#This Row],[04-06-2020]]</f>
        <v>0</v>
      </c>
      <c r="H337" s="19">
        <f>+Recupera_PN_ACUM[[#This Row],[6/6/2020]]-Recupera_PN_ACUM[[#This Row],[5/6/2020]]</f>
        <v>0</v>
      </c>
      <c r="I337" s="19">
        <f>+Recupera_PN_ACUM[[#This Row],[07-06-2020]]-Recupera_PN_ACUM[[#This Row],[6/6/2020]]</f>
        <v>0</v>
      </c>
      <c r="J337" s="19">
        <f>+Recupera_PN_ACUM[[#This Row],[08-06-2020]]-Recupera_PN_ACUM[[#This Row],[07-06-2020]]</f>
        <v>0</v>
      </c>
      <c r="K337" s="19">
        <f>+Recupera_PN_ACUM[[#This Row],[09-06-2020]]-Recupera_PN_ACUM[[#This Row],[08-06-2020]]</f>
        <v>0</v>
      </c>
      <c r="L337" s="19">
        <f>+Recupera_PN_ACUM[[#This Row],[10-06-2020]]-Recupera_PN_ACUM[[#This Row],[09-06-2020]]</f>
        <v>0</v>
      </c>
      <c r="M337" s="19">
        <f>+Recupera_PN_ACUM[[#This Row],[11-06-2020]]-Recupera_PN_ACUM[[#This Row],[10-06-2020]]</f>
        <v>0</v>
      </c>
    </row>
    <row r="338" spans="1:13" x14ac:dyDescent="0.3">
      <c r="A338">
        <v>130712</v>
      </c>
      <c r="B338" s="2" t="s">
        <v>102</v>
      </c>
      <c r="C338" s="2" t="s">
        <v>138</v>
      </c>
      <c r="D338" s="2" t="s">
        <v>347</v>
      </c>
      <c r="E338" s="19">
        <v>1</v>
      </c>
      <c r="F338" s="19">
        <f>+Recupera_PN_ACUM[[#This Row],[04-06-2020]]-Recupera_PN_ACUM[[#This Row],[03-06-2020]]</f>
        <v>0</v>
      </c>
      <c r="G338" s="19">
        <f>+Recupera_PN_ACUM[[#This Row],[5/6/2020]]-Recupera_PN_ACUM[[#This Row],[04-06-2020]]</f>
        <v>0</v>
      </c>
      <c r="H338" s="19">
        <f>+Recupera_PN_ACUM[[#This Row],[6/6/2020]]-Recupera_PN_ACUM[[#This Row],[5/6/2020]]</f>
        <v>0</v>
      </c>
      <c r="I338" s="19">
        <f>+Recupera_PN_ACUM[[#This Row],[07-06-2020]]-Recupera_PN_ACUM[[#This Row],[6/6/2020]]</f>
        <v>0</v>
      </c>
      <c r="J338" s="19">
        <f>+Recupera_PN_ACUM[[#This Row],[08-06-2020]]-Recupera_PN_ACUM[[#This Row],[07-06-2020]]</f>
        <v>0</v>
      </c>
      <c r="K338" s="19">
        <f>+Recupera_PN_ACUM[[#This Row],[09-06-2020]]-Recupera_PN_ACUM[[#This Row],[08-06-2020]]</f>
        <v>0</v>
      </c>
      <c r="L338" s="19">
        <f>+Recupera_PN_ACUM[[#This Row],[10-06-2020]]-Recupera_PN_ACUM[[#This Row],[09-06-2020]]</f>
        <v>0</v>
      </c>
      <c r="M338" s="19">
        <f>+Recupera_PN_ACUM[[#This Row],[11-06-2020]]-Recupera_PN_ACUM[[#This Row],[10-06-2020]]</f>
        <v>0</v>
      </c>
    </row>
    <row r="339" spans="1:13" x14ac:dyDescent="0.3">
      <c r="A339">
        <v>91107</v>
      </c>
      <c r="B339" s="2" t="s">
        <v>114</v>
      </c>
      <c r="C339" s="2" t="s">
        <v>186</v>
      </c>
      <c r="D339" s="2" t="s">
        <v>305</v>
      </c>
      <c r="E339" s="19"/>
      <c r="F339" s="19">
        <f>+Recupera_PN_ACUM[[#This Row],[04-06-2020]]-Recupera_PN_ACUM[[#This Row],[03-06-2020]]</f>
        <v>0</v>
      </c>
      <c r="G339" s="19">
        <f>+Recupera_PN_ACUM[[#This Row],[5/6/2020]]-Recupera_PN_ACUM[[#This Row],[04-06-2020]]</f>
        <v>0</v>
      </c>
      <c r="H339" s="19">
        <f>+Recupera_PN_ACUM[[#This Row],[6/6/2020]]-Recupera_PN_ACUM[[#This Row],[5/6/2020]]</f>
        <v>0</v>
      </c>
      <c r="I339" s="19">
        <f>+Recupera_PN_ACUM[[#This Row],[07-06-2020]]-Recupera_PN_ACUM[[#This Row],[6/6/2020]]</f>
        <v>0</v>
      </c>
      <c r="J339" s="19">
        <f>+Recupera_PN_ACUM[[#This Row],[08-06-2020]]-Recupera_PN_ACUM[[#This Row],[07-06-2020]]</f>
        <v>0</v>
      </c>
      <c r="K339" s="19">
        <f>+Recupera_PN_ACUM[[#This Row],[09-06-2020]]-Recupera_PN_ACUM[[#This Row],[08-06-2020]]</f>
        <v>0</v>
      </c>
      <c r="L339" s="19">
        <f>+Recupera_PN_ACUM[[#This Row],[10-06-2020]]-Recupera_PN_ACUM[[#This Row],[09-06-2020]]</f>
        <v>0</v>
      </c>
      <c r="M339" s="19">
        <f>+Recupera_PN_ACUM[[#This Row],[11-06-2020]]-Recupera_PN_ACUM[[#This Row],[10-06-2020]]</f>
        <v>0</v>
      </c>
    </row>
    <row r="340" spans="1:13" x14ac:dyDescent="0.3">
      <c r="A340">
        <v>90208</v>
      </c>
      <c r="B340" s="2" t="s">
        <v>114</v>
      </c>
      <c r="C340" s="2" t="s">
        <v>435</v>
      </c>
      <c r="D340" s="2" t="s">
        <v>626</v>
      </c>
      <c r="E340" s="19"/>
      <c r="F340" s="19">
        <f>+Recupera_PN_ACUM[[#This Row],[04-06-2020]]-Recupera_PN_ACUM[[#This Row],[03-06-2020]]</f>
        <v>0</v>
      </c>
      <c r="G340" s="19">
        <f>+Recupera_PN_ACUM[[#This Row],[5/6/2020]]-Recupera_PN_ACUM[[#This Row],[04-06-2020]]</f>
        <v>0</v>
      </c>
      <c r="H340" s="19">
        <f>+Recupera_PN_ACUM[[#This Row],[6/6/2020]]-Recupera_PN_ACUM[[#This Row],[5/6/2020]]</f>
        <v>0</v>
      </c>
      <c r="I340" s="19">
        <f>+Recupera_PN_ACUM[[#This Row],[07-06-2020]]-Recupera_PN_ACUM[[#This Row],[6/6/2020]]</f>
        <v>0</v>
      </c>
      <c r="J340" s="19">
        <f>+Recupera_PN_ACUM[[#This Row],[08-06-2020]]-Recupera_PN_ACUM[[#This Row],[07-06-2020]]</f>
        <v>0</v>
      </c>
      <c r="K340" s="19">
        <f>+Recupera_PN_ACUM[[#This Row],[09-06-2020]]-Recupera_PN_ACUM[[#This Row],[08-06-2020]]</f>
        <v>0</v>
      </c>
      <c r="L340" s="19">
        <f>+Recupera_PN_ACUM[[#This Row],[10-06-2020]]-Recupera_PN_ACUM[[#This Row],[09-06-2020]]</f>
        <v>0</v>
      </c>
      <c r="M340" s="19">
        <f>+Recupera_PN_ACUM[[#This Row],[11-06-2020]]-Recupera_PN_ACUM[[#This Row],[10-06-2020]]</f>
        <v>0</v>
      </c>
    </row>
    <row r="341" spans="1:13" x14ac:dyDescent="0.3">
      <c r="A341">
        <v>70212</v>
      </c>
      <c r="B341" s="2" t="s">
        <v>268</v>
      </c>
      <c r="C341" s="2" t="s">
        <v>348</v>
      </c>
      <c r="D341" s="2" t="s">
        <v>627</v>
      </c>
      <c r="E341" s="19">
        <v>0</v>
      </c>
      <c r="F341" s="19">
        <f>+Recupera_PN_ACUM[[#This Row],[04-06-2020]]-Recupera_PN_ACUM[[#This Row],[03-06-2020]]</f>
        <v>0</v>
      </c>
      <c r="G341" s="19">
        <f>+Recupera_PN_ACUM[[#This Row],[5/6/2020]]-Recupera_PN_ACUM[[#This Row],[04-06-2020]]</f>
        <v>0</v>
      </c>
      <c r="H341" s="19">
        <f>+Recupera_PN_ACUM[[#This Row],[6/6/2020]]-Recupera_PN_ACUM[[#This Row],[5/6/2020]]</f>
        <v>0</v>
      </c>
      <c r="I341" s="19">
        <f>+Recupera_PN_ACUM[[#This Row],[07-06-2020]]-Recupera_PN_ACUM[[#This Row],[6/6/2020]]</f>
        <v>0</v>
      </c>
      <c r="J341" s="19">
        <f>+Recupera_PN_ACUM[[#This Row],[08-06-2020]]-Recupera_PN_ACUM[[#This Row],[07-06-2020]]</f>
        <v>0</v>
      </c>
      <c r="K341" s="19">
        <f>+Recupera_PN_ACUM[[#This Row],[09-06-2020]]-Recupera_PN_ACUM[[#This Row],[08-06-2020]]</f>
        <v>0</v>
      </c>
      <c r="L341" s="19">
        <f>+Recupera_PN_ACUM[[#This Row],[10-06-2020]]-Recupera_PN_ACUM[[#This Row],[09-06-2020]]</f>
        <v>0</v>
      </c>
      <c r="M341" s="19">
        <f>+Recupera_PN_ACUM[[#This Row],[11-06-2020]]-Recupera_PN_ACUM[[#This Row],[10-06-2020]]</f>
        <v>0</v>
      </c>
    </row>
    <row r="342" spans="1:13" x14ac:dyDescent="0.3">
      <c r="A342">
        <v>91112</v>
      </c>
      <c r="B342" s="2" t="s">
        <v>114</v>
      </c>
      <c r="C342" s="2" t="s">
        <v>186</v>
      </c>
      <c r="D342" s="2" t="s">
        <v>327</v>
      </c>
      <c r="E342" s="19"/>
      <c r="F342" s="19">
        <f>+Recupera_PN_ACUM[[#This Row],[04-06-2020]]-Recupera_PN_ACUM[[#This Row],[03-06-2020]]</f>
        <v>0</v>
      </c>
      <c r="G342" s="19">
        <f>+Recupera_PN_ACUM[[#This Row],[5/6/2020]]-Recupera_PN_ACUM[[#This Row],[04-06-2020]]</f>
        <v>0</v>
      </c>
      <c r="H342" s="19">
        <f>+Recupera_PN_ACUM[[#This Row],[6/6/2020]]-Recupera_PN_ACUM[[#This Row],[5/6/2020]]</f>
        <v>0</v>
      </c>
      <c r="I342" s="19">
        <f>+Recupera_PN_ACUM[[#This Row],[07-06-2020]]-Recupera_PN_ACUM[[#This Row],[6/6/2020]]</f>
        <v>0</v>
      </c>
      <c r="J342" s="19">
        <f>+Recupera_PN_ACUM[[#This Row],[08-06-2020]]-Recupera_PN_ACUM[[#This Row],[07-06-2020]]</f>
        <v>0</v>
      </c>
      <c r="K342" s="19">
        <f>+Recupera_PN_ACUM[[#This Row],[09-06-2020]]-Recupera_PN_ACUM[[#This Row],[08-06-2020]]</f>
        <v>0</v>
      </c>
      <c r="L342" s="19">
        <f>+Recupera_PN_ACUM[[#This Row],[10-06-2020]]-Recupera_PN_ACUM[[#This Row],[09-06-2020]]</f>
        <v>0</v>
      </c>
      <c r="M342" s="19">
        <f>+Recupera_PN_ACUM[[#This Row],[11-06-2020]]-Recupera_PN_ACUM[[#This Row],[10-06-2020]]</f>
        <v>0</v>
      </c>
    </row>
    <row r="343" spans="1:13" x14ac:dyDescent="0.3">
      <c r="A343">
        <v>130308</v>
      </c>
      <c r="B343" s="2" t="s">
        <v>102</v>
      </c>
      <c r="C343" s="2" t="s">
        <v>222</v>
      </c>
      <c r="D343" s="2" t="s">
        <v>628</v>
      </c>
      <c r="E343" s="19"/>
      <c r="F343" s="19">
        <f>+Recupera_PN_ACUM[[#This Row],[04-06-2020]]-Recupera_PN_ACUM[[#This Row],[03-06-2020]]</f>
        <v>0</v>
      </c>
      <c r="G343" s="19">
        <f>+Recupera_PN_ACUM[[#This Row],[5/6/2020]]-Recupera_PN_ACUM[[#This Row],[04-06-2020]]</f>
        <v>0</v>
      </c>
      <c r="H343" s="19">
        <f>+Recupera_PN_ACUM[[#This Row],[6/6/2020]]-Recupera_PN_ACUM[[#This Row],[5/6/2020]]</f>
        <v>0</v>
      </c>
      <c r="I343" s="19">
        <f>+Recupera_PN_ACUM[[#This Row],[07-06-2020]]-Recupera_PN_ACUM[[#This Row],[6/6/2020]]</f>
        <v>0</v>
      </c>
      <c r="J343" s="19">
        <f>+Recupera_PN_ACUM[[#This Row],[08-06-2020]]-Recupera_PN_ACUM[[#This Row],[07-06-2020]]</f>
        <v>0</v>
      </c>
      <c r="K343" s="19">
        <f>+Recupera_PN_ACUM[[#This Row],[09-06-2020]]-Recupera_PN_ACUM[[#This Row],[08-06-2020]]</f>
        <v>0</v>
      </c>
      <c r="L343" s="19">
        <f>+Recupera_PN_ACUM[[#This Row],[10-06-2020]]-Recupera_PN_ACUM[[#This Row],[09-06-2020]]</f>
        <v>0</v>
      </c>
      <c r="M343" s="19">
        <f>+Recupera_PN_ACUM[[#This Row],[11-06-2020]]-Recupera_PN_ACUM[[#This Row],[10-06-2020]]</f>
        <v>0</v>
      </c>
    </row>
    <row r="344" spans="1:13" x14ac:dyDescent="0.3">
      <c r="A344">
        <v>70709</v>
      </c>
      <c r="B344" s="2" t="s">
        <v>268</v>
      </c>
      <c r="C344" s="2" t="s">
        <v>453</v>
      </c>
      <c r="D344" s="2" t="s">
        <v>629</v>
      </c>
      <c r="E344" s="19">
        <v>1</v>
      </c>
      <c r="F344" s="19">
        <f>+Recupera_PN_ACUM[[#This Row],[04-06-2020]]-Recupera_PN_ACUM[[#This Row],[03-06-2020]]</f>
        <v>0</v>
      </c>
      <c r="G344" s="19">
        <f>+Recupera_PN_ACUM[[#This Row],[5/6/2020]]-Recupera_PN_ACUM[[#This Row],[04-06-2020]]</f>
        <v>0</v>
      </c>
      <c r="H344" s="19">
        <f>+Recupera_PN_ACUM[[#This Row],[6/6/2020]]-Recupera_PN_ACUM[[#This Row],[5/6/2020]]</f>
        <v>0</v>
      </c>
      <c r="I344" s="19">
        <f>+Recupera_PN_ACUM[[#This Row],[07-06-2020]]-Recupera_PN_ACUM[[#This Row],[6/6/2020]]</f>
        <v>0</v>
      </c>
      <c r="J344" s="19">
        <f>+Recupera_PN_ACUM[[#This Row],[08-06-2020]]-Recupera_PN_ACUM[[#This Row],[07-06-2020]]</f>
        <v>0</v>
      </c>
      <c r="K344" s="19">
        <f>+Recupera_PN_ACUM[[#This Row],[09-06-2020]]-Recupera_PN_ACUM[[#This Row],[08-06-2020]]</f>
        <v>0</v>
      </c>
      <c r="L344" s="19">
        <f>+Recupera_PN_ACUM[[#This Row],[10-06-2020]]-Recupera_PN_ACUM[[#This Row],[09-06-2020]]</f>
        <v>0</v>
      </c>
      <c r="M344" s="19">
        <f>+Recupera_PN_ACUM[[#This Row],[11-06-2020]]-Recupera_PN_ACUM[[#This Row],[10-06-2020]]</f>
        <v>0</v>
      </c>
    </row>
    <row r="345" spans="1:13" ht="24" x14ac:dyDescent="0.3">
      <c r="A345">
        <v>70301</v>
      </c>
      <c r="B345" s="2" t="s">
        <v>268</v>
      </c>
      <c r="C345" s="2" t="s">
        <v>268</v>
      </c>
      <c r="D345" s="2" t="s">
        <v>306</v>
      </c>
      <c r="E345" s="19"/>
      <c r="F345" s="19">
        <f>+Recupera_PN_ACUM[[#This Row],[04-06-2020]]-Recupera_PN_ACUM[[#This Row],[03-06-2020]]</f>
        <v>0</v>
      </c>
      <c r="G345" s="19">
        <f>+Recupera_PN_ACUM[[#This Row],[5/6/2020]]-Recupera_PN_ACUM[[#This Row],[04-06-2020]]</f>
        <v>0</v>
      </c>
      <c r="H345" s="19">
        <f>+Recupera_PN_ACUM[[#This Row],[6/6/2020]]-Recupera_PN_ACUM[[#This Row],[5/6/2020]]</f>
        <v>0</v>
      </c>
      <c r="I345" s="19">
        <f>+Recupera_PN_ACUM[[#This Row],[07-06-2020]]-Recupera_PN_ACUM[[#This Row],[6/6/2020]]</f>
        <v>0</v>
      </c>
      <c r="J345" s="19">
        <f>+Recupera_PN_ACUM[[#This Row],[08-06-2020]]-Recupera_PN_ACUM[[#This Row],[07-06-2020]]</f>
        <v>0</v>
      </c>
      <c r="K345" s="19">
        <f>+Recupera_PN_ACUM[[#This Row],[09-06-2020]]-Recupera_PN_ACUM[[#This Row],[08-06-2020]]</f>
        <v>0</v>
      </c>
      <c r="L345" s="19">
        <f>+Recupera_PN_ACUM[[#This Row],[10-06-2020]]-Recupera_PN_ACUM[[#This Row],[09-06-2020]]</f>
        <v>0</v>
      </c>
      <c r="M345" s="19">
        <f>+Recupera_PN_ACUM[[#This Row],[11-06-2020]]-Recupera_PN_ACUM[[#This Row],[10-06-2020]]</f>
        <v>0</v>
      </c>
    </row>
    <row r="346" spans="1:13" x14ac:dyDescent="0.3">
      <c r="A346">
        <v>90209</v>
      </c>
      <c r="B346" s="2" t="s">
        <v>114</v>
      </c>
      <c r="C346" s="2" t="s">
        <v>435</v>
      </c>
      <c r="D346" s="2" t="s">
        <v>630</v>
      </c>
      <c r="E346" s="19"/>
      <c r="F346" s="19">
        <f>+Recupera_PN_ACUM[[#This Row],[04-06-2020]]-Recupera_PN_ACUM[[#This Row],[03-06-2020]]</f>
        <v>0</v>
      </c>
      <c r="G346" s="19">
        <f>+Recupera_PN_ACUM[[#This Row],[5/6/2020]]-Recupera_PN_ACUM[[#This Row],[04-06-2020]]</f>
        <v>0</v>
      </c>
      <c r="H346" s="19">
        <f>+Recupera_PN_ACUM[[#This Row],[6/6/2020]]-Recupera_PN_ACUM[[#This Row],[5/6/2020]]</f>
        <v>0</v>
      </c>
      <c r="I346" s="19">
        <f>+Recupera_PN_ACUM[[#This Row],[07-06-2020]]-Recupera_PN_ACUM[[#This Row],[6/6/2020]]</f>
        <v>0</v>
      </c>
      <c r="J346" s="19">
        <f>+Recupera_PN_ACUM[[#This Row],[08-06-2020]]-Recupera_PN_ACUM[[#This Row],[07-06-2020]]</f>
        <v>0</v>
      </c>
      <c r="K346" s="19">
        <f>+Recupera_PN_ACUM[[#This Row],[09-06-2020]]-Recupera_PN_ACUM[[#This Row],[08-06-2020]]</f>
        <v>0</v>
      </c>
      <c r="L346" s="19">
        <f>+Recupera_PN_ACUM[[#This Row],[10-06-2020]]-Recupera_PN_ACUM[[#This Row],[09-06-2020]]</f>
        <v>0</v>
      </c>
      <c r="M346" s="19">
        <f>+Recupera_PN_ACUM[[#This Row],[11-06-2020]]-Recupera_PN_ACUM[[#This Row],[10-06-2020]]</f>
        <v>0</v>
      </c>
    </row>
    <row r="347" spans="1:13" x14ac:dyDescent="0.3">
      <c r="A347">
        <v>70603</v>
      </c>
      <c r="B347" s="2" t="s">
        <v>268</v>
      </c>
      <c r="C347" s="2" t="s">
        <v>248</v>
      </c>
      <c r="D347" s="2" t="s">
        <v>631</v>
      </c>
      <c r="E347" s="19">
        <v>9</v>
      </c>
      <c r="F347" s="19">
        <f>+Recupera_PN_ACUM[[#This Row],[04-06-2020]]-Recupera_PN_ACUM[[#This Row],[03-06-2020]]</f>
        <v>0</v>
      </c>
      <c r="G347" s="19">
        <f>+Recupera_PN_ACUM[[#This Row],[5/6/2020]]-Recupera_PN_ACUM[[#This Row],[04-06-2020]]</f>
        <v>0</v>
      </c>
      <c r="H347" s="19">
        <f>+Recupera_PN_ACUM[[#This Row],[6/6/2020]]-Recupera_PN_ACUM[[#This Row],[5/6/2020]]</f>
        <v>0</v>
      </c>
      <c r="I347" s="19">
        <f>+Recupera_PN_ACUM[[#This Row],[07-06-2020]]-Recupera_PN_ACUM[[#This Row],[6/6/2020]]</f>
        <v>0</v>
      </c>
      <c r="J347" s="19">
        <f>+Recupera_PN_ACUM[[#This Row],[08-06-2020]]-Recupera_PN_ACUM[[#This Row],[07-06-2020]]</f>
        <v>0</v>
      </c>
      <c r="K347" s="19">
        <f>+Recupera_PN_ACUM[[#This Row],[09-06-2020]]-Recupera_PN_ACUM[[#This Row],[08-06-2020]]</f>
        <v>0</v>
      </c>
      <c r="L347" s="19">
        <f>+Recupera_PN_ACUM[[#This Row],[10-06-2020]]-Recupera_PN_ACUM[[#This Row],[09-06-2020]]</f>
        <v>0</v>
      </c>
      <c r="M347" s="19">
        <f>+Recupera_PN_ACUM[[#This Row],[11-06-2020]]-Recupera_PN_ACUM[[#This Row],[10-06-2020]]</f>
        <v>0</v>
      </c>
    </row>
    <row r="348" spans="1:13" x14ac:dyDescent="0.3">
      <c r="A348">
        <v>41103</v>
      </c>
      <c r="B348" s="2" t="s">
        <v>154</v>
      </c>
      <c r="C348" s="2" t="s">
        <v>258</v>
      </c>
      <c r="D348" s="2" t="s">
        <v>632</v>
      </c>
      <c r="E348" s="19"/>
      <c r="F348" s="19">
        <f>+Recupera_PN_ACUM[[#This Row],[04-06-2020]]-Recupera_PN_ACUM[[#This Row],[03-06-2020]]</f>
        <v>0</v>
      </c>
      <c r="G348" s="19">
        <f>+Recupera_PN_ACUM[[#This Row],[5/6/2020]]-Recupera_PN_ACUM[[#This Row],[04-06-2020]]</f>
        <v>0</v>
      </c>
      <c r="H348" s="19">
        <f>+Recupera_PN_ACUM[[#This Row],[6/6/2020]]-Recupera_PN_ACUM[[#This Row],[5/6/2020]]</f>
        <v>0</v>
      </c>
      <c r="I348" s="19">
        <f>+Recupera_PN_ACUM[[#This Row],[07-06-2020]]-Recupera_PN_ACUM[[#This Row],[6/6/2020]]</f>
        <v>0</v>
      </c>
      <c r="J348" s="19">
        <f>+Recupera_PN_ACUM[[#This Row],[08-06-2020]]-Recupera_PN_ACUM[[#This Row],[07-06-2020]]</f>
        <v>0</v>
      </c>
      <c r="K348" s="19">
        <f>+Recupera_PN_ACUM[[#This Row],[09-06-2020]]-Recupera_PN_ACUM[[#This Row],[08-06-2020]]</f>
        <v>0</v>
      </c>
      <c r="L348" s="19">
        <f>+Recupera_PN_ACUM[[#This Row],[10-06-2020]]-Recupera_PN_ACUM[[#This Row],[09-06-2020]]</f>
        <v>0</v>
      </c>
      <c r="M348" s="19">
        <f>+Recupera_PN_ACUM[[#This Row],[11-06-2020]]-Recupera_PN_ACUM[[#This Row],[10-06-2020]]</f>
        <v>0</v>
      </c>
    </row>
    <row r="349" spans="1:13" ht="24" x14ac:dyDescent="0.3">
      <c r="A349">
        <v>110102</v>
      </c>
      <c r="B349" s="2" t="s">
        <v>188</v>
      </c>
      <c r="C349" s="2" t="s">
        <v>189</v>
      </c>
      <c r="D349" s="2" t="s">
        <v>190</v>
      </c>
      <c r="E349" s="19"/>
      <c r="F349" s="19">
        <f>+Recupera_PN_ACUM[[#This Row],[04-06-2020]]-Recupera_PN_ACUM[[#This Row],[03-06-2020]]</f>
        <v>0</v>
      </c>
      <c r="G349" s="19">
        <f>+Recupera_PN_ACUM[[#This Row],[5/6/2020]]-Recupera_PN_ACUM[[#This Row],[04-06-2020]]</f>
        <v>0</v>
      </c>
      <c r="H349" s="19">
        <f>+Recupera_PN_ACUM[[#This Row],[6/6/2020]]-Recupera_PN_ACUM[[#This Row],[5/6/2020]]</f>
        <v>0</v>
      </c>
      <c r="I349" s="19">
        <f>+Recupera_PN_ACUM[[#This Row],[07-06-2020]]-Recupera_PN_ACUM[[#This Row],[6/6/2020]]</f>
        <v>0</v>
      </c>
      <c r="J349" s="19">
        <f>+Recupera_PN_ACUM[[#This Row],[08-06-2020]]-Recupera_PN_ACUM[[#This Row],[07-06-2020]]</f>
        <v>0</v>
      </c>
      <c r="K349" s="19">
        <f>+Recupera_PN_ACUM[[#This Row],[09-06-2020]]-Recupera_PN_ACUM[[#This Row],[08-06-2020]]</f>
        <v>0</v>
      </c>
      <c r="L349" s="19">
        <f>+Recupera_PN_ACUM[[#This Row],[10-06-2020]]-Recupera_PN_ACUM[[#This Row],[09-06-2020]]</f>
        <v>0</v>
      </c>
      <c r="M349" s="19">
        <f>+Recupera_PN_ACUM[[#This Row],[11-06-2020]]-Recupera_PN_ACUM[[#This Row],[10-06-2020]]</f>
        <v>0</v>
      </c>
    </row>
    <row r="350" spans="1:13" x14ac:dyDescent="0.3">
      <c r="A350">
        <v>41306</v>
      </c>
      <c r="B350" s="2" t="s">
        <v>154</v>
      </c>
      <c r="C350" s="2" t="s">
        <v>441</v>
      </c>
      <c r="D350" s="2" t="s">
        <v>633</v>
      </c>
      <c r="E350" s="19"/>
      <c r="F350" s="19">
        <f>+Recupera_PN_ACUM[[#This Row],[04-06-2020]]-Recupera_PN_ACUM[[#This Row],[03-06-2020]]</f>
        <v>0</v>
      </c>
      <c r="G350" s="19">
        <f>+Recupera_PN_ACUM[[#This Row],[5/6/2020]]-Recupera_PN_ACUM[[#This Row],[04-06-2020]]</f>
        <v>0</v>
      </c>
      <c r="H350" s="19">
        <f>+Recupera_PN_ACUM[[#This Row],[6/6/2020]]-Recupera_PN_ACUM[[#This Row],[5/6/2020]]</f>
        <v>0</v>
      </c>
      <c r="I350" s="19">
        <f>+Recupera_PN_ACUM[[#This Row],[07-06-2020]]-Recupera_PN_ACUM[[#This Row],[6/6/2020]]</f>
        <v>0</v>
      </c>
      <c r="J350" s="19">
        <f>+Recupera_PN_ACUM[[#This Row],[08-06-2020]]-Recupera_PN_ACUM[[#This Row],[07-06-2020]]</f>
        <v>0</v>
      </c>
      <c r="K350" s="19">
        <f>+Recupera_PN_ACUM[[#This Row],[09-06-2020]]-Recupera_PN_ACUM[[#This Row],[08-06-2020]]</f>
        <v>0</v>
      </c>
      <c r="L350" s="19">
        <f>+Recupera_PN_ACUM[[#This Row],[10-06-2020]]-Recupera_PN_ACUM[[#This Row],[09-06-2020]]</f>
        <v>0</v>
      </c>
      <c r="M350" s="19">
        <f>+Recupera_PN_ACUM[[#This Row],[11-06-2020]]-Recupera_PN_ACUM[[#This Row],[10-06-2020]]</f>
        <v>0</v>
      </c>
    </row>
    <row r="351" spans="1:13" ht="24" x14ac:dyDescent="0.3">
      <c r="A351">
        <v>120404</v>
      </c>
      <c r="B351" s="2" t="s">
        <v>191</v>
      </c>
      <c r="C351" s="2" t="s">
        <v>493</v>
      </c>
      <c r="D351" s="2" t="s">
        <v>634</v>
      </c>
      <c r="E351" s="19">
        <v>7</v>
      </c>
      <c r="F351" s="19">
        <f>+Recupera_PN_ACUM[[#This Row],[04-06-2020]]-Recupera_PN_ACUM[[#This Row],[03-06-2020]]</f>
        <v>0</v>
      </c>
      <c r="G351" s="19">
        <f>+Recupera_PN_ACUM[[#This Row],[5/6/2020]]-Recupera_PN_ACUM[[#This Row],[04-06-2020]]</f>
        <v>0</v>
      </c>
      <c r="H351" s="19">
        <f>+Recupera_PN_ACUM[[#This Row],[6/6/2020]]-Recupera_PN_ACUM[[#This Row],[5/6/2020]]</f>
        <v>0</v>
      </c>
      <c r="I351" s="19">
        <f>+Recupera_PN_ACUM[[#This Row],[07-06-2020]]-Recupera_PN_ACUM[[#This Row],[6/6/2020]]</f>
        <v>0</v>
      </c>
      <c r="J351" s="19">
        <f>+Recupera_PN_ACUM[[#This Row],[08-06-2020]]-Recupera_PN_ACUM[[#This Row],[07-06-2020]]</f>
        <v>0</v>
      </c>
      <c r="K351" s="19">
        <f>+Recupera_PN_ACUM[[#This Row],[09-06-2020]]-Recupera_PN_ACUM[[#This Row],[08-06-2020]]</f>
        <v>0</v>
      </c>
      <c r="L351" s="19">
        <f>+Recupera_PN_ACUM[[#This Row],[10-06-2020]]-Recupera_PN_ACUM[[#This Row],[09-06-2020]]</f>
        <v>0</v>
      </c>
      <c r="M351" s="19">
        <f>+Recupera_PN_ACUM[[#This Row],[11-06-2020]]-Recupera_PN_ACUM[[#This Row],[10-06-2020]]</f>
        <v>0</v>
      </c>
    </row>
    <row r="352" spans="1:13" x14ac:dyDescent="0.3">
      <c r="A352">
        <v>60602</v>
      </c>
      <c r="B352" s="2" t="s">
        <v>158</v>
      </c>
      <c r="C352" s="2" t="s">
        <v>342</v>
      </c>
      <c r="D352" s="2" t="s">
        <v>635</v>
      </c>
      <c r="E352" s="19">
        <v>7</v>
      </c>
      <c r="F352" s="19">
        <f>+Recupera_PN_ACUM[[#This Row],[04-06-2020]]-Recupera_PN_ACUM[[#This Row],[03-06-2020]]</f>
        <v>0</v>
      </c>
      <c r="G352" s="19">
        <f>+Recupera_PN_ACUM[[#This Row],[5/6/2020]]-Recupera_PN_ACUM[[#This Row],[04-06-2020]]</f>
        <v>0</v>
      </c>
      <c r="H352" s="19">
        <f>+Recupera_PN_ACUM[[#This Row],[6/6/2020]]-Recupera_PN_ACUM[[#This Row],[5/6/2020]]</f>
        <v>0</v>
      </c>
      <c r="I352" s="19">
        <f>+Recupera_PN_ACUM[[#This Row],[07-06-2020]]-Recupera_PN_ACUM[[#This Row],[6/6/2020]]</f>
        <v>0</v>
      </c>
      <c r="J352" s="19">
        <f>+Recupera_PN_ACUM[[#This Row],[08-06-2020]]-Recupera_PN_ACUM[[#This Row],[07-06-2020]]</f>
        <v>0</v>
      </c>
      <c r="K352" s="19">
        <f>+Recupera_PN_ACUM[[#This Row],[09-06-2020]]-Recupera_PN_ACUM[[#This Row],[08-06-2020]]</f>
        <v>0</v>
      </c>
      <c r="L352" s="19">
        <f>+Recupera_PN_ACUM[[#This Row],[10-06-2020]]-Recupera_PN_ACUM[[#This Row],[09-06-2020]]</f>
        <v>0</v>
      </c>
      <c r="M352" s="19">
        <f>+Recupera_PN_ACUM[[#This Row],[11-06-2020]]-Recupera_PN_ACUM[[#This Row],[10-06-2020]]</f>
        <v>0</v>
      </c>
    </row>
    <row r="353" spans="1:13" x14ac:dyDescent="0.3">
      <c r="A353">
        <v>70305</v>
      </c>
      <c r="B353" s="2" t="s">
        <v>268</v>
      </c>
      <c r="C353" s="2" t="s">
        <v>268</v>
      </c>
      <c r="D353" s="2" t="s">
        <v>636</v>
      </c>
      <c r="E353" s="19">
        <v>0</v>
      </c>
      <c r="F353" s="19">
        <f>+Recupera_PN_ACUM[[#This Row],[04-06-2020]]-Recupera_PN_ACUM[[#This Row],[03-06-2020]]</f>
        <v>0</v>
      </c>
      <c r="G353" s="19">
        <f>+Recupera_PN_ACUM[[#This Row],[5/6/2020]]-Recupera_PN_ACUM[[#This Row],[04-06-2020]]</f>
        <v>0</v>
      </c>
      <c r="H353" s="19">
        <f>+Recupera_PN_ACUM[[#This Row],[6/6/2020]]-Recupera_PN_ACUM[[#This Row],[5/6/2020]]</f>
        <v>0</v>
      </c>
      <c r="I353" s="19">
        <f>+Recupera_PN_ACUM[[#This Row],[07-06-2020]]-Recupera_PN_ACUM[[#This Row],[6/6/2020]]</f>
        <v>0</v>
      </c>
      <c r="J353" s="19">
        <f>+Recupera_PN_ACUM[[#This Row],[08-06-2020]]-Recupera_PN_ACUM[[#This Row],[07-06-2020]]</f>
        <v>0</v>
      </c>
      <c r="K353" s="19">
        <f>+Recupera_PN_ACUM[[#This Row],[09-06-2020]]-Recupera_PN_ACUM[[#This Row],[08-06-2020]]</f>
        <v>0</v>
      </c>
      <c r="L353" s="19">
        <f>+Recupera_PN_ACUM[[#This Row],[10-06-2020]]-Recupera_PN_ACUM[[#This Row],[09-06-2020]]</f>
        <v>0</v>
      </c>
      <c r="M353" s="19">
        <f>+Recupera_PN_ACUM[[#This Row],[11-06-2020]]-Recupera_PN_ACUM[[#This Row],[10-06-2020]]</f>
        <v>0</v>
      </c>
    </row>
    <row r="354" spans="1:13" x14ac:dyDescent="0.3">
      <c r="A354">
        <v>90308</v>
      </c>
      <c r="B354" s="2" t="s">
        <v>114</v>
      </c>
      <c r="C354" s="2" t="s">
        <v>284</v>
      </c>
      <c r="D354" s="2" t="s">
        <v>636</v>
      </c>
      <c r="E354" s="19">
        <v>0</v>
      </c>
      <c r="F354" s="19">
        <f>+Recupera_PN_ACUM[[#This Row],[04-06-2020]]-Recupera_PN_ACUM[[#This Row],[03-06-2020]]</f>
        <v>0</v>
      </c>
      <c r="G354" s="19">
        <f>+Recupera_PN_ACUM[[#This Row],[5/6/2020]]-Recupera_PN_ACUM[[#This Row],[04-06-2020]]</f>
        <v>0</v>
      </c>
      <c r="H354" s="19">
        <f>+Recupera_PN_ACUM[[#This Row],[6/6/2020]]-Recupera_PN_ACUM[[#This Row],[5/6/2020]]</f>
        <v>0</v>
      </c>
      <c r="I354" s="19">
        <f>+Recupera_PN_ACUM[[#This Row],[07-06-2020]]-Recupera_PN_ACUM[[#This Row],[6/6/2020]]</f>
        <v>0</v>
      </c>
      <c r="J354" s="19">
        <f>+Recupera_PN_ACUM[[#This Row],[08-06-2020]]-Recupera_PN_ACUM[[#This Row],[07-06-2020]]</f>
        <v>0</v>
      </c>
      <c r="K354" s="19">
        <f>+Recupera_PN_ACUM[[#This Row],[09-06-2020]]-Recupera_PN_ACUM[[#This Row],[08-06-2020]]</f>
        <v>0</v>
      </c>
      <c r="L354" s="19">
        <f>+Recupera_PN_ACUM[[#This Row],[10-06-2020]]-Recupera_PN_ACUM[[#This Row],[09-06-2020]]</f>
        <v>0</v>
      </c>
      <c r="M354" s="19">
        <f>+Recupera_PN_ACUM[[#This Row],[11-06-2020]]-Recupera_PN_ACUM[[#This Row],[10-06-2020]]</f>
        <v>0</v>
      </c>
    </row>
    <row r="355" spans="1:13" x14ac:dyDescent="0.3">
      <c r="A355">
        <v>80816</v>
      </c>
      <c r="B355" s="2" t="s">
        <v>99</v>
      </c>
      <c r="C355" s="2" t="s">
        <v>99</v>
      </c>
      <c r="D355" s="2" t="s">
        <v>129</v>
      </c>
      <c r="E355" s="19">
        <v>8</v>
      </c>
      <c r="F355" s="19">
        <f>+Recupera_PN_ACUM[[#This Row],[04-06-2020]]-Recupera_PN_ACUM[[#This Row],[03-06-2020]]</f>
        <v>0</v>
      </c>
      <c r="G355" s="19">
        <f>+Recupera_PN_ACUM[[#This Row],[5/6/2020]]-Recupera_PN_ACUM[[#This Row],[04-06-2020]]</f>
        <v>0</v>
      </c>
      <c r="H355" s="19">
        <f>+Recupera_PN_ACUM[[#This Row],[6/6/2020]]-Recupera_PN_ACUM[[#This Row],[5/6/2020]]</f>
        <v>0</v>
      </c>
      <c r="I355" s="19">
        <f>+Recupera_PN_ACUM[[#This Row],[07-06-2020]]-Recupera_PN_ACUM[[#This Row],[6/6/2020]]</f>
        <v>0</v>
      </c>
      <c r="J355" s="19">
        <f>+Recupera_PN_ACUM[[#This Row],[08-06-2020]]-Recupera_PN_ACUM[[#This Row],[07-06-2020]]</f>
        <v>0</v>
      </c>
      <c r="K355" s="19">
        <f>+Recupera_PN_ACUM[[#This Row],[09-06-2020]]-Recupera_PN_ACUM[[#This Row],[08-06-2020]]</f>
        <v>0</v>
      </c>
      <c r="L355" s="19">
        <f>+Recupera_PN_ACUM[[#This Row],[10-06-2020]]-Recupera_PN_ACUM[[#This Row],[09-06-2020]]</f>
        <v>0</v>
      </c>
      <c r="M355" s="19">
        <f>+Recupera_PN_ACUM[[#This Row],[11-06-2020]]-Recupera_PN_ACUM[[#This Row],[10-06-2020]]</f>
        <v>0</v>
      </c>
    </row>
    <row r="356" spans="1:13" x14ac:dyDescent="0.3">
      <c r="A356">
        <v>10210</v>
      </c>
      <c r="B356" s="2" t="s">
        <v>163</v>
      </c>
      <c r="C356" s="2" t="s">
        <v>164</v>
      </c>
      <c r="D356" s="2" t="s">
        <v>637</v>
      </c>
      <c r="E356" s="19">
        <v>5</v>
      </c>
      <c r="F356" s="19">
        <f>+Recupera_PN_ACUM[[#This Row],[04-06-2020]]-Recupera_PN_ACUM[[#This Row],[03-06-2020]]</f>
        <v>0</v>
      </c>
      <c r="G356" s="19">
        <f>+Recupera_PN_ACUM[[#This Row],[5/6/2020]]-Recupera_PN_ACUM[[#This Row],[04-06-2020]]</f>
        <v>0</v>
      </c>
      <c r="H356" s="19">
        <f>+Recupera_PN_ACUM[[#This Row],[6/6/2020]]-Recupera_PN_ACUM[[#This Row],[5/6/2020]]</f>
        <v>0</v>
      </c>
      <c r="I356" s="19">
        <f>+Recupera_PN_ACUM[[#This Row],[07-06-2020]]-Recupera_PN_ACUM[[#This Row],[6/6/2020]]</f>
        <v>0</v>
      </c>
      <c r="J356" s="19">
        <f>+Recupera_PN_ACUM[[#This Row],[08-06-2020]]-Recupera_PN_ACUM[[#This Row],[07-06-2020]]</f>
        <v>0</v>
      </c>
      <c r="K356" s="19">
        <f>+Recupera_PN_ACUM[[#This Row],[09-06-2020]]-Recupera_PN_ACUM[[#This Row],[08-06-2020]]</f>
        <v>0</v>
      </c>
      <c r="L356" s="19">
        <f>+Recupera_PN_ACUM[[#This Row],[10-06-2020]]-Recupera_PN_ACUM[[#This Row],[09-06-2020]]</f>
        <v>0</v>
      </c>
      <c r="M356" s="19">
        <f>+Recupera_PN_ACUM[[#This Row],[11-06-2020]]-Recupera_PN_ACUM[[#This Row],[10-06-2020]]</f>
        <v>0</v>
      </c>
    </row>
    <row r="357" spans="1:13" x14ac:dyDescent="0.3">
      <c r="A357">
        <v>70306</v>
      </c>
      <c r="B357" s="2" t="s">
        <v>268</v>
      </c>
      <c r="C357" s="2" t="s">
        <v>268</v>
      </c>
      <c r="D357" s="2" t="s">
        <v>638</v>
      </c>
      <c r="E357" s="19"/>
      <c r="F357" s="19">
        <f>+Recupera_PN_ACUM[[#This Row],[04-06-2020]]-Recupera_PN_ACUM[[#This Row],[03-06-2020]]</f>
        <v>0</v>
      </c>
      <c r="G357" s="19">
        <f>+Recupera_PN_ACUM[[#This Row],[5/6/2020]]-Recupera_PN_ACUM[[#This Row],[04-06-2020]]</f>
        <v>0</v>
      </c>
      <c r="H357" s="19">
        <f>+Recupera_PN_ACUM[[#This Row],[6/6/2020]]-Recupera_PN_ACUM[[#This Row],[5/6/2020]]</f>
        <v>0</v>
      </c>
      <c r="I357" s="19">
        <f>+Recupera_PN_ACUM[[#This Row],[07-06-2020]]-Recupera_PN_ACUM[[#This Row],[6/6/2020]]</f>
        <v>0</v>
      </c>
      <c r="J357" s="19">
        <f>+Recupera_PN_ACUM[[#This Row],[08-06-2020]]-Recupera_PN_ACUM[[#This Row],[07-06-2020]]</f>
        <v>0</v>
      </c>
      <c r="K357" s="19">
        <f>+Recupera_PN_ACUM[[#This Row],[09-06-2020]]-Recupera_PN_ACUM[[#This Row],[08-06-2020]]</f>
        <v>0</v>
      </c>
      <c r="L357" s="19">
        <f>+Recupera_PN_ACUM[[#This Row],[10-06-2020]]-Recupera_PN_ACUM[[#This Row],[09-06-2020]]</f>
        <v>0</v>
      </c>
      <c r="M357" s="19">
        <f>+Recupera_PN_ACUM[[#This Row],[11-06-2020]]-Recupera_PN_ACUM[[#This Row],[10-06-2020]]</f>
        <v>0</v>
      </c>
    </row>
    <row r="358" spans="1:13" x14ac:dyDescent="0.3">
      <c r="A358">
        <v>90210</v>
      </c>
      <c r="B358" s="2" t="s">
        <v>114</v>
      </c>
      <c r="C358" s="2" t="s">
        <v>435</v>
      </c>
      <c r="D358" s="2" t="s">
        <v>639</v>
      </c>
      <c r="E358" s="19"/>
      <c r="F358" s="19">
        <f>+Recupera_PN_ACUM[[#This Row],[04-06-2020]]-Recupera_PN_ACUM[[#This Row],[03-06-2020]]</f>
        <v>0</v>
      </c>
      <c r="G358" s="19">
        <f>+Recupera_PN_ACUM[[#This Row],[5/6/2020]]-Recupera_PN_ACUM[[#This Row],[04-06-2020]]</f>
        <v>0</v>
      </c>
      <c r="H358" s="19">
        <f>+Recupera_PN_ACUM[[#This Row],[6/6/2020]]-Recupera_PN_ACUM[[#This Row],[5/6/2020]]</f>
        <v>0</v>
      </c>
      <c r="I358" s="19">
        <f>+Recupera_PN_ACUM[[#This Row],[07-06-2020]]-Recupera_PN_ACUM[[#This Row],[6/6/2020]]</f>
        <v>0</v>
      </c>
      <c r="J358" s="19">
        <f>+Recupera_PN_ACUM[[#This Row],[08-06-2020]]-Recupera_PN_ACUM[[#This Row],[07-06-2020]]</f>
        <v>0</v>
      </c>
      <c r="K358" s="19">
        <f>+Recupera_PN_ACUM[[#This Row],[09-06-2020]]-Recupera_PN_ACUM[[#This Row],[08-06-2020]]</f>
        <v>0</v>
      </c>
      <c r="L358" s="19">
        <f>+Recupera_PN_ACUM[[#This Row],[10-06-2020]]-Recupera_PN_ACUM[[#This Row],[09-06-2020]]</f>
        <v>0</v>
      </c>
      <c r="M358" s="19">
        <f>+Recupera_PN_ACUM[[#This Row],[11-06-2020]]-Recupera_PN_ACUM[[#This Row],[10-06-2020]]</f>
        <v>0</v>
      </c>
    </row>
    <row r="359" spans="1:13" x14ac:dyDescent="0.3">
      <c r="A359">
        <v>20405</v>
      </c>
      <c r="B359" s="2" t="s">
        <v>212</v>
      </c>
      <c r="C359" s="2" t="s">
        <v>249</v>
      </c>
      <c r="D359" s="2" t="s">
        <v>640</v>
      </c>
      <c r="E359" s="19"/>
      <c r="F359" s="19">
        <f>+Recupera_PN_ACUM[[#This Row],[04-06-2020]]-Recupera_PN_ACUM[[#This Row],[03-06-2020]]</f>
        <v>0</v>
      </c>
      <c r="G359" s="19">
        <f>+Recupera_PN_ACUM[[#This Row],[5/6/2020]]-Recupera_PN_ACUM[[#This Row],[04-06-2020]]</f>
        <v>0</v>
      </c>
      <c r="H359" s="19">
        <f>+Recupera_PN_ACUM[[#This Row],[6/6/2020]]-Recupera_PN_ACUM[[#This Row],[5/6/2020]]</f>
        <v>0</v>
      </c>
      <c r="I359" s="19">
        <f>+Recupera_PN_ACUM[[#This Row],[07-06-2020]]-Recupera_PN_ACUM[[#This Row],[6/6/2020]]</f>
        <v>0</v>
      </c>
      <c r="J359" s="19">
        <f>+Recupera_PN_ACUM[[#This Row],[08-06-2020]]-Recupera_PN_ACUM[[#This Row],[07-06-2020]]</f>
        <v>0</v>
      </c>
      <c r="K359" s="19">
        <f>+Recupera_PN_ACUM[[#This Row],[09-06-2020]]-Recupera_PN_ACUM[[#This Row],[08-06-2020]]</f>
        <v>0</v>
      </c>
      <c r="L359" s="19">
        <f>+Recupera_PN_ACUM[[#This Row],[10-06-2020]]-Recupera_PN_ACUM[[#This Row],[09-06-2020]]</f>
        <v>0</v>
      </c>
      <c r="M359" s="19">
        <f>+Recupera_PN_ACUM[[#This Row],[11-06-2020]]-Recupera_PN_ACUM[[#This Row],[10-06-2020]]</f>
        <v>0</v>
      </c>
    </row>
    <row r="360" spans="1:13" x14ac:dyDescent="0.3">
      <c r="A360">
        <v>90702</v>
      </c>
      <c r="B360" s="2" t="s">
        <v>114</v>
      </c>
      <c r="C360" s="2" t="s">
        <v>363</v>
      </c>
      <c r="D360" s="2" t="s">
        <v>640</v>
      </c>
      <c r="E360" s="19">
        <v>0</v>
      </c>
      <c r="F360" s="19">
        <f>+Recupera_PN_ACUM[[#This Row],[04-06-2020]]-Recupera_PN_ACUM[[#This Row],[03-06-2020]]</f>
        <v>0</v>
      </c>
      <c r="G360" s="19">
        <f>+Recupera_PN_ACUM[[#This Row],[5/6/2020]]-Recupera_PN_ACUM[[#This Row],[04-06-2020]]</f>
        <v>0</v>
      </c>
      <c r="H360" s="19">
        <f>+Recupera_PN_ACUM[[#This Row],[6/6/2020]]-Recupera_PN_ACUM[[#This Row],[5/6/2020]]</f>
        <v>0</v>
      </c>
      <c r="I360" s="19">
        <f>+Recupera_PN_ACUM[[#This Row],[07-06-2020]]-Recupera_PN_ACUM[[#This Row],[6/6/2020]]</f>
        <v>0</v>
      </c>
      <c r="J360" s="19">
        <f>+Recupera_PN_ACUM[[#This Row],[08-06-2020]]-Recupera_PN_ACUM[[#This Row],[07-06-2020]]</f>
        <v>0</v>
      </c>
      <c r="K360" s="19">
        <f>+Recupera_PN_ACUM[[#This Row],[09-06-2020]]-Recupera_PN_ACUM[[#This Row],[08-06-2020]]</f>
        <v>0</v>
      </c>
      <c r="L360" s="19">
        <f>+Recupera_PN_ACUM[[#This Row],[10-06-2020]]-Recupera_PN_ACUM[[#This Row],[09-06-2020]]</f>
        <v>0</v>
      </c>
      <c r="M360" s="19">
        <f>+Recupera_PN_ACUM[[#This Row],[11-06-2020]]-Recupera_PN_ACUM[[#This Row],[10-06-2020]]</f>
        <v>0</v>
      </c>
    </row>
    <row r="361" spans="1:13" x14ac:dyDescent="0.3">
      <c r="A361">
        <v>41101</v>
      </c>
      <c r="B361" s="2" t="s">
        <v>154</v>
      </c>
      <c r="C361" s="2" t="s">
        <v>258</v>
      </c>
      <c r="D361" s="2" t="s">
        <v>403</v>
      </c>
      <c r="E361" s="19">
        <v>0</v>
      </c>
      <c r="F361" s="19">
        <f>+Recupera_PN_ACUM[[#This Row],[04-06-2020]]-Recupera_PN_ACUM[[#This Row],[03-06-2020]]</f>
        <v>0</v>
      </c>
      <c r="G361" s="19">
        <f>+Recupera_PN_ACUM[[#This Row],[5/6/2020]]-Recupera_PN_ACUM[[#This Row],[04-06-2020]]</f>
        <v>0</v>
      </c>
      <c r="H361" s="19">
        <f>+Recupera_PN_ACUM[[#This Row],[6/6/2020]]-Recupera_PN_ACUM[[#This Row],[5/6/2020]]</f>
        <v>0</v>
      </c>
      <c r="I361" s="19">
        <f>+Recupera_PN_ACUM[[#This Row],[07-06-2020]]-Recupera_PN_ACUM[[#This Row],[6/6/2020]]</f>
        <v>0</v>
      </c>
      <c r="J361" s="19">
        <f>+Recupera_PN_ACUM[[#This Row],[08-06-2020]]-Recupera_PN_ACUM[[#This Row],[07-06-2020]]</f>
        <v>0</v>
      </c>
      <c r="K361" s="19">
        <f>+Recupera_PN_ACUM[[#This Row],[09-06-2020]]-Recupera_PN_ACUM[[#This Row],[08-06-2020]]</f>
        <v>0</v>
      </c>
      <c r="L361" s="19">
        <f>+Recupera_PN_ACUM[[#This Row],[10-06-2020]]-Recupera_PN_ACUM[[#This Row],[09-06-2020]]</f>
        <v>0</v>
      </c>
      <c r="M361" s="19">
        <f>+Recupera_PN_ACUM[[#This Row],[11-06-2020]]-Recupera_PN_ACUM[[#This Row],[10-06-2020]]</f>
        <v>0</v>
      </c>
    </row>
    <row r="362" spans="1:13" x14ac:dyDescent="0.3">
      <c r="A362">
        <v>130407</v>
      </c>
      <c r="B362" s="2" t="s">
        <v>102</v>
      </c>
      <c r="C362" s="2" t="s">
        <v>259</v>
      </c>
      <c r="D362" s="2" t="s">
        <v>403</v>
      </c>
      <c r="E362" s="19">
        <v>1</v>
      </c>
      <c r="F362" s="19">
        <f>+Recupera_PN_ACUM[[#This Row],[04-06-2020]]-Recupera_PN_ACUM[[#This Row],[03-06-2020]]</f>
        <v>0</v>
      </c>
      <c r="G362" s="19">
        <f>+Recupera_PN_ACUM[[#This Row],[5/6/2020]]-Recupera_PN_ACUM[[#This Row],[04-06-2020]]</f>
        <v>0</v>
      </c>
      <c r="H362" s="19">
        <f>+Recupera_PN_ACUM[[#This Row],[6/6/2020]]-Recupera_PN_ACUM[[#This Row],[5/6/2020]]</f>
        <v>0</v>
      </c>
      <c r="I362" s="19">
        <f>+Recupera_PN_ACUM[[#This Row],[07-06-2020]]-Recupera_PN_ACUM[[#This Row],[6/6/2020]]</f>
        <v>0</v>
      </c>
      <c r="J362" s="19">
        <f>+Recupera_PN_ACUM[[#This Row],[08-06-2020]]-Recupera_PN_ACUM[[#This Row],[07-06-2020]]</f>
        <v>0</v>
      </c>
      <c r="K362" s="19">
        <f>+Recupera_PN_ACUM[[#This Row],[09-06-2020]]-Recupera_PN_ACUM[[#This Row],[08-06-2020]]</f>
        <v>0</v>
      </c>
      <c r="L362" s="19">
        <f>+Recupera_PN_ACUM[[#This Row],[10-06-2020]]-Recupera_PN_ACUM[[#This Row],[09-06-2020]]</f>
        <v>0</v>
      </c>
      <c r="M362" s="19">
        <f>+Recupera_PN_ACUM[[#This Row],[11-06-2020]]-Recupera_PN_ACUM[[#This Row],[10-06-2020]]</f>
        <v>0</v>
      </c>
    </row>
    <row r="363" spans="1:13" x14ac:dyDescent="0.3">
      <c r="A363">
        <v>60309</v>
      </c>
      <c r="B363" s="2" t="s">
        <v>158</v>
      </c>
      <c r="C363" s="2" t="s">
        <v>406</v>
      </c>
      <c r="D363" s="2" t="s">
        <v>641</v>
      </c>
      <c r="E363" s="19"/>
      <c r="F363" s="19">
        <f>+Recupera_PN_ACUM[[#This Row],[04-06-2020]]-Recupera_PN_ACUM[[#This Row],[03-06-2020]]</f>
        <v>0</v>
      </c>
      <c r="G363" s="19">
        <f>+Recupera_PN_ACUM[[#This Row],[5/6/2020]]-Recupera_PN_ACUM[[#This Row],[04-06-2020]]</f>
        <v>0</v>
      </c>
      <c r="H363" s="19">
        <f>+Recupera_PN_ACUM[[#This Row],[6/6/2020]]-Recupera_PN_ACUM[[#This Row],[5/6/2020]]</f>
        <v>0</v>
      </c>
      <c r="I363" s="19">
        <f>+Recupera_PN_ACUM[[#This Row],[07-06-2020]]-Recupera_PN_ACUM[[#This Row],[6/6/2020]]</f>
        <v>0</v>
      </c>
      <c r="J363" s="19">
        <f>+Recupera_PN_ACUM[[#This Row],[08-06-2020]]-Recupera_PN_ACUM[[#This Row],[07-06-2020]]</f>
        <v>0</v>
      </c>
      <c r="K363" s="19">
        <f>+Recupera_PN_ACUM[[#This Row],[09-06-2020]]-Recupera_PN_ACUM[[#This Row],[08-06-2020]]</f>
        <v>0</v>
      </c>
      <c r="L363" s="19">
        <f>+Recupera_PN_ACUM[[#This Row],[10-06-2020]]-Recupera_PN_ACUM[[#This Row],[09-06-2020]]</f>
        <v>0</v>
      </c>
      <c r="M363" s="19">
        <f>+Recupera_PN_ACUM[[#This Row],[11-06-2020]]-Recupera_PN_ACUM[[#This Row],[10-06-2020]]</f>
        <v>0</v>
      </c>
    </row>
    <row r="364" spans="1:13" x14ac:dyDescent="0.3">
      <c r="A364">
        <v>20306</v>
      </c>
      <c r="B364" s="2" t="s">
        <v>212</v>
      </c>
      <c r="C364" s="2" t="s">
        <v>245</v>
      </c>
      <c r="D364" s="2" t="s">
        <v>224</v>
      </c>
      <c r="E364" s="19"/>
      <c r="F364" s="19">
        <f>+Recupera_PN_ACUM[[#This Row],[04-06-2020]]-Recupera_PN_ACUM[[#This Row],[03-06-2020]]</f>
        <v>0</v>
      </c>
      <c r="G364" s="19">
        <f>+Recupera_PN_ACUM[[#This Row],[5/6/2020]]-Recupera_PN_ACUM[[#This Row],[04-06-2020]]</f>
        <v>0</v>
      </c>
      <c r="H364" s="19">
        <f>+Recupera_PN_ACUM[[#This Row],[6/6/2020]]-Recupera_PN_ACUM[[#This Row],[5/6/2020]]</f>
        <v>0</v>
      </c>
      <c r="I364" s="19">
        <f>+Recupera_PN_ACUM[[#This Row],[07-06-2020]]-Recupera_PN_ACUM[[#This Row],[6/6/2020]]</f>
        <v>0</v>
      </c>
      <c r="J364" s="19">
        <f>+Recupera_PN_ACUM[[#This Row],[08-06-2020]]-Recupera_PN_ACUM[[#This Row],[07-06-2020]]</f>
        <v>0</v>
      </c>
      <c r="K364" s="19">
        <f>+Recupera_PN_ACUM[[#This Row],[09-06-2020]]-Recupera_PN_ACUM[[#This Row],[08-06-2020]]</f>
        <v>0</v>
      </c>
      <c r="L364" s="19">
        <f>+Recupera_PN_ACUM[[#This Row],[10-06-2020]]-Recupera_PN_ACUM[[#This Row],[09-06-2020]]</f>
        <v>0</v>
      </c>
      <c r="M364" s="19">
        <f>+Recupera_PN_ACUM[[#This Row],[11-06-2020]]-Recupera_PN_ACUM[[#This Row],[10-06-2020]]</f>
        <v>0</v>
      </c>
    </row>
    <row r="365" spans="1:13" x14ac:dyDescent="0.3">
      <c r="A365">
        <v>40606</v>
      </c>
      <c r="B365" s="2" t="s">
        <v>154</v>
      </c>
      <c r="C365" s="2" t="s">
        <v>171</v>
      </c>
      <c r="D365" s="2" t="s">
        <v>224</v>
      </c>
      <c r="E365" s="19">
        <v>3</v>
      </c>
      <c r="F365" s="19">
        <f>+Recupera_PN_ACUM[[#This Row],[04-06-2020]]-Recupera_PN_ACUM[[#This Row],[03-06-2020]]</f>
        <v>0</v>
      </c>
      <c r="G365" s="19">
        <f>+Recupera_PN_ACUM[[#This Row],[5/6/2020]]-Recupera_PN_ACUM[[#This Row],[04-06-2020]]</f>
        <v>0</v>
      </c>
      <c r="H365" s="19">
        <f>+Recupera_PN_ACUM[[#This Row],[6/6/2020]]-Recupera_PN_ACUM[[#This Row],[5/6/2020]]</f>
        <v>0</v>
      </c>
      <c r="I365" s="19">
        <f>+Recupera_PN_ACUM[[#This Row],[07-06-2020]]-Recupera_PN_ACUM[[#This Row],[6/6/2020]]</f>
        <v>0</v>
      </c>
      <c r="J365" s="19">
        <f>+Recupera_PN_ACUM[[#This Row],[08-06-2020]]-Recupera_PN_ACUM[[#This Row],[07-06-2020]]</f>
        <v>0</v>
      </c>
      <c r="K365" s="19">
        <f>+Recupera_PN_ACUM[[#This Row],[09-06-2020]]-Recupera_PN_ACUM[[#This Row],[08-06-2020]]</f>
        <v>0</v>
      </c>
      <c r="L365" s="19">
        <f>+Recupera_PN_ACUM[[#This Row],[10-06-2020]]-Recupera_PN_ACUM[[#This Row],[09-06-2020]]</f>
        <v>0</v>
      </c>
      <c r="M365" s="19">
        <f>+Recupera_PN_ACUM[[#This Row],[11-06-2020]]-Recupera_PN_ACUM[[#This Row],[10-06-2020]]</f>
        <v>0</v>
      </c>
    </row>
    <row r="366" spans="1:13" x14ac:dyDescent="0.3">
      <c r="A366">
        <v>80820</v>
      </c>
      <c r="B366" s="2" t="s">
        <v>99</v>
      </c>
      <c r="C366" s="2" t="s">
        <v>99</v>
      </c>
      <c r="D366" s="2" t="s">
        <v>125</v>
      </c>
      <c r="E366" s="19"/>
      <c r="F366" s="19">
        <f>+Recupera_PN_ACUM[[#This Row],[04-06-2020]]-Recupera_PN_ACUM[[#This Row],[03-06-2020]]</f>
        <v>0</v>
      </c>
      <c r="G366" s="19">
        <f>+Recupera_PN_ACUM[[#This Row],[5/6/2020]]-Recupera_PN_ACUM[[#This Row],[04-06-2020]]</f>
        <v>0</v>
      </c>
      <c r="H366" s="19">
        <f>+Recupera_PN_ACUM[[#This Row],[6/6/2020]]-Recupera_PN_ACUM[[#This Row],[5/6/2020]]</f>
        <v>0</v>
      </c>
      <c r="I366" s="19">
        <f>+Recupera_PN_ACUM[[#This Row],[07-06-2020]]-Recupera_PN_ACUM[[#This Row],[6/6/2020]]</f>
        <v>0</v>
      </c>
      <c r="J366" s="19">
        <f>+Recupera_PN_ACUM[[#This Row],[08-06-2020]]-Recupera_PN_ACUM[[#This Row],[07-06-2020]]</f>
        <v>0</v>
      </c>
      <c r="K366" s="19">
        <f>+Recupera_PN_ACUM[[#This Row],[09-06-2020]]-Recupera_PN_ACUM[[#This Row],[08-06-2020]]</f>
        <v>0</v>
      </c>
      <c r="L366" s="19">
        <f>+Recupera_PN_ACUM[[#This Row],[10-06-2020]]-Recupera_PN_ACUM[[#This Row],[09-06-2020]]</f>
        <v>0</v>
      </c>
      <c r="M366" s="19">
        <f>+Recupera_PN_ACUM[[#This Row],[11-06-2020]]-Recupera_PN_ACUM[[#This Row],[10-06-2020]]</f>
        <v>0</v>
      </c>
    </row>
    <row r="367" spans="1:13" x14ac:dyDescent="0.3">
      <c r="A367">
        <v>80505</v>
      </c>
      <c r="B367" s="2" t="s">
        <v>99</v>
      </c>
      <c r="C367" s="2" t="s">
        <v>134</v>
      </c>
      <c r="D367" s="2" t="s">
        <v>208</v>
      </c>
      <c r="E367" s="19"/>
      <c r="F367" s="19">
        <f>+Recupera_PN_ACUM[[#This Row],[04-06-2020]]-Recupera_PN_ACUM[[#This Row],[03-06-2020]]</f>
        <v>0</v>
      </c>
      <c r="G367" s="19">
        <f>+Recupera_PN_ACUM[[#This Row],[5/6/2020]]-Recupera_PN_ACUM[[#This Row],[04-06-2020]]</f>
        <v>0</v>
      </c>
      <c r="H367" s="19">
        <f>+Recupera_PN_ACUM[[#This Row],[6/6/2020]]-Recupera_PN_ACUM[[#This Row],[5/6/2020]]</f>
        <v>0</v>
      </c>
      <c r="I367" s="19">
        <f>+Recupera_PN_ACUM[[#This Row],[07-06-2020]]-Recupera_PN_ACUM[[#This Row],[6/6/2020]]</f>
        <v>0</v>
      </c>
      <c r="J367" s="19">
        <f>+Recupera_PN_ACUM[[#This Row],[08-06-2020]]-Recupera_PN_ACUM[[#This Row],[07-06-2020]]</f>
        <v>0</v>
      </c>
      <c r="K367" s="19">
        <f>+Recupera_PN_ACUM[[#This Row],[09-06-2020]]-Recupera_PN_ACUM[[#This Row],[08-06-2020]]</f>
        <v>0</v>
      </c>
      <c r="L367" s="19">
        <f>+Recupera_PN_ACUM[[#This Row],[10-06-2020]]-Recupera_PN_ACUM[[#This Row],[09-06-2020]]</f>
        <v>0</v>
      </c>
      <c r="M367" s="19">
        <f>+Recupera_PN_ACUM[[#This Row],[11-06-2020]]-Recupera_PN_ACUM[[#This Row],[10-06-2020]]</f>
        <v>0</v>
      </c>
    </row>
    <row r="368" spans="1:13" x14ac:dyDescent="0.3">
      <c r="A368">
        <v>60201</v>
      </c>
      <c r="B368" s="2" t="s">
        <v>158</v>
      </c>
      <c r="C368" s="2" t="s">
        <v>350</v>
      </c>
      <c r="D368" s="2" t="s">
        <v>642</v>
      </c>
      <c r="E368" s="19">
        <v>2</v>
      </c>
      <c r="F368" s="19">
        <f>+Recupera_PN_ACUM[[#This Row],[04-06-2020]]-Recupera_PN_ACUM[[#This Row],[03-06-2020]]</f>
        <v>0</v>
      </c>
      <c r="G368" s="19">
        <f>+Recupera_PN_ACUM[[#This Row],[5/6/2020]]-Recupera_PN_ACUM[[#This Row],[04-06-2020]]</f>
        <v>0</v>
      </c>
      <c r="H368" s="19">
        <f>+Recupera_PN_ACUM[[#This Row],[6/6/2020]]-Recupera_PN_ACUM[[#This Row],[5/6/2020]]</f>
        <v>0</v>
      </c>
      <c r="I368" s="19">
        <f>+Recupera_PN_ACUM[[#This Row],[07-06-2020]]-Recupera_PN_ACUM[[#This Row],[6/6/2020]]</f>
        <v>0</v>
      </c>
      <c r="J368" s="19">
        <f>+Recupera_PN_ACUM[[#This Row],[08-06-2020]]-Recupera_PN_ACUM[[#This Row],[07-06-2020]]</f>
        <v>0</v>
      </c>
      <c r="K368" s="19">
        <f>+Recupera_PN_ACUM[[#This Row],[09-06-2020]]-Recupera_PN_ACUM[[#This Row],[08-06-2020]]</f>
        <v>0</v>
      </c>
      <c r="L368" s="19">
        <f>+Recupera_PN_ACUM[[#This Row],[10-06-2020]]-Recupera_PN_ACUM[[#This Row],[09-06-2020]]</f>
        <v>0</v>
      </c>
      <c r="M368" s="19">
        <f>+Recupera_PN_ACUM[[#This Row],[11-06-2020]]-Recupera_PN_ACUM[[#This Row],[10-06-2020]]</f>
        <v>0</v>
      </c>
    </row>
    <row r="369" spans="1:13" x14ac:dyDescent="0.3">
      <c r="A369">
        <v>130309</v>
      </c>
      <c r="B369" s="2" t="s">
        <v>102</v>
      </c>
      <c r="C369" s="2" t="s">
        <v>222</v>
      </c>
      <c r="D369" s="2" t="s">
        <v>307</v>
      </c>
      <c r="E369" s="19"/>
      <c r="F369" s="19">
        <f>+Recupera_PN_ACUM[[#This Row],[04-06-2020]]-Recupera_PN_ACUM[[#This Row],[03-06-2020]]</f>
        <v>0</v>
      </c>
      <c r="G369" s="19">
        <f>+Recupera_PN_ACUM[[#This Row],[5/6/2020]]-Recupera_PN_ACUM[[#This Row],[04-06-2020]]</f>
        <v>0</v>
      </c>
      <c r="H369" s="19">
        <f>+Recupera_PN_ACUM[[#This Row],[6/6/2020]]-Recupera_PN_ACUM[[#This Row],[5/6/2020]]</f>
        <v>0</v>
      </c>
      <c r="I369" s="19">
        <f>+Recupera_PN_ACUM[[#This Row],[07-06-2020]]-Recupera_PN_ACUM[[#This Row],[6/6/2020]]</f>
        <v>0</v>
      </c>
      <c r="J369" s="19">
        <f>+Recupera_PN_ACUM[[#This Row],[08-06-2020]]-Recupera_PN_ACUM[[#This Row],[07-06-2020]]</f>
        <v>0</v>
      </c>
      <c r="K369" s="19">
        <f>+Recupera_PN_ACUM[[#This Row],[09-06-2020]]-Recupera_PN_ACUM[[#This Row],[08-06-2020]]</f>
        <v>0</v>
      </c>
      <c r="L369" s="19">
        <f>+Recupera_PN_ACUM[[#This Row],[10-06-2020]]-Recupera_PN_ACUM[[#This Row],[09-06-2020]]</f>
        <v>0</v>
      </c>
      <c r="M369" s="19">
        <f>+Recupera_PN_ACUM[[#This Row],[11-06-2020]]-Recupera_PN_ACUM[[#This Row],[10-06-2020]]</f>
        <v>0</v>
      </c>
    </row>
    <row r="370" spans="1:13" x14ac:dyDescent="0.3">
      <c r="A370">
        <v>70409</v>
      </c>
      <c r="B370" s="2" t="s">
        <v>268</v>
      </c>
      <c r="C370" s="2" t="s">
        <v>328</v>
      </c>
      <c r="D370" s="2" t="s">
        <v>308</v>
      </c>
      <c r="E370" s="19"/>
      <c r="F370" s="19">
        <f>+Recupera_PN_ACUM[[#This Row],[04-06-2020]]-Recupera_PN_ACUM[[#This Row],[03-06-2020]]</f>
        <v>0</v>
      </c>
      <c r="G370" s="19">
        <f>+Recupera_PN_ACUM[[#This Row],[5/6/2020]]-Recupera_PN_ACUM[[#This Row],[04-06-2020]]</f>
        <v>0</v>
      </c>
      <c r="H370" s="19">
        <f>+Recupera_PN_ACUM[[#This Row],[6/6/2020]]-Recupera_PN_ACUM[[#This Row],[5/6/2020]]</f>
        <v>0</v>
      </c>
      <c r="I370" s="19">
        <f>+Recupera_PN_ACUM[[#This Row],[07-06-2020]]-Recupera_PN_ACUM[[#This Row],[6/6/2020]]</f>
        <v>0</v>
      </c>
      <c r="J370" s="19">
        <f>+Recupera_PN_ACUM[[#This Row],[08-06-2020]]-Recupera_PN_ACUM[[#This Row],[07-06-2020]]</f>
        <v>0</v>
      </c>
      <c r="K370" s="19">
        <f>+Recupera_PN_ACUM[[#This Row],[09-06-2020]]-Recupera_PN_ACUM[[#This Row],[08-06-2020]]</f>
        <v>0</v>
      </c>
      <c r="L370" s="19">
        <f>+Recupera_PN_ACUM[[#This Row],[10-06-2020]]-Recupera_PN_ACUM[[#This Row],[09-06-2020]]</f>
        <v>0</v>
      </c>
      <c r="M370" s="19">
        <f>+Recupera_PN_ACUM[[#This Row],[11-06-2020]]-Recupera_PN_ACUM[[#This Row],[10-06-2020]]</f>
        <v>0</v>
      </c>
    </row>
    <row r="371" spans="1:13" x14ac:dyDescent="0.3">
      <c r="A371">
        <v>90501</v>
      </c>
      <c r="B371" s="2" t="s">
        <v>114</v>
      </c>
      <c r="C371" s="2" t="s">
        <v>308</v>
      </c>
      <c r="D371" s="2" t="s">
        <v>309</v>
      </c>
      <c r="E371" s="19"/>
      <c r="F371" s="19">
        <f>+Recupera_PN_ACUM[[#This Row],[04-06-2020]]-Recupera_PN_ACUM[[#This Row],[03-06-2020]]</f>
        <v>0</v>
      </c>
      <c r="G371" s="19">
        <f>+Recupera_PN_ACUM[[#This Row],[5/6/2020]]-Recupera_PN_ACUM[[#This Row],[04-06-2020]]</f>
        <v>0</v>
      </c>
      <c r="H371" s="19">
        <f>+Recupera_PN_ACUM[[#This Row],[6/6/2020]]-Recupera_PN_ACUM[[#This Row],[5/6/2020]]</f>
        <v>0</v>
      </c>
      <c r="I371" s="19">
        <f>+Recupera_PN_ACUM[[#This Row],[07-06-2020]]-Recupera_PN_ACUM[[#This Row],[6/6/2020]]</f>
        <v>0</v>
      </c>
      <c r="J371" s="19">
        <f>+Recupera_PN_ACUM[[#This Row],[08-06-2020]]-Recupera_PN_ACUM[[#This Row],[07-06-2020]]</f>
        <v>0</v>
      </c>
      <c r="K371" s="19">
        <f>+Recupera_PN_ACUM[[#This Row],[09-06-2020]]-Recupera_PN_ACUM[[#This Row],[08-06-2020]]</f>
        <v>0</v>
      </c>
      <c r="L371" s="19">
        <f>+Recupera_PN_ACUM[[#This Row],[10-06-2020]]-Recupera_PN_ACUM[[#This Row],[09-06-2020]]</f>
        <v>0</v>
      </c>
      <c r="M371" s="19">
        <f>+Recupera_PN_ACUM[[#This Row],[11-06-2020]]-Recupera_PN_ACUM[[#This Row],[10-06-2020]]</f>
        <v>0</v>
      </c>
    </row>
    <row r="372" spans="1:13" x14ac:dyDescent="0.3">
      <c r="A372">
        <v>70213</v>
      </c>
      <c r="B372" s="2" t="s">
        <v>268</v>
      </c>
      <c r="C372" s="2" t="s">
        <v>348</v>
      </c>
      <c r="D372" s="2" t="s">
        <v>643</v>
      </c>
      <c r="E372" s="19"/>
      <c r="F372" s="19">
        <f>+Recupera_PN_ACUM[[#This Row],[04-06-2020]]-Recupera_PN_ACUM[[#This Row],[03-06-2020]]</f>
        <v>0</v>
      </c>
      <c r="G372" s="19">
        <f>+Recupera_PN_ACUM[[#This Row],[5/6/2020]]-Recupera_PN_ACUM[[#This Row],[04-06-2020]]</f>
        <v>0</v>
      </c>
      <c r="H372" s="19">
        <f>+Recupera_PN_ACUM[[#This Row],[6/6/2020]]-Recupera_PN_ACUM[[#This Row],[5/6/2020]]</f>
        <v>0</v>
      </c>
      <c r="I372" s="19">
        <f>+Recupera_PN_ACUM[[#This Row],[07-06-2020]]-Recupera_PN_ACUM[[#This Row],[6/6/2020]]</f>
        <v>0</v>
      </c>
      <c r="J372" s="19">
        <f>+Recupera_PN_ACUM[[#This Row],[08-06-2020]]-Recupera_PN_ACUM[[#This Row],[07-06-2020]]</f>
        <v>0</v>
      </c>
      <c r="K372" s="19">
        <f>+Recupera_PN_ACUM[[#This Row],[09-06-2020]]-Recupera_PN_ACUM[[#This Row],[08-06-2020]]</f>
        <v>0</v>
      </c>
      <c r="L372" s="19">
        <f>+Recupera_PN_ACUM[[#This Row],[10-06-2020]]-Recupera_PN_ACUM[[#This Row],[09-06-2020]]</f>
        <v>0</v>
      </c>
      <c r="M372" s="19">
        <f>+Recupera_PN_ACUM[[#This Row],[11-06-2020]]-Recupera_PN_ACUM[[#This Row],[10-06-2020]]</f>
        <v>0</v>
      </c>
    </row>
    <row r="373" spans="1:13" x14ac:dyDescent="0.3">
      <c r="A373">
        <v>10207</v>
      </c>
      <c r="B373" s="2" t="s">
        <v>163</v>
      </c>
      <c r="C373" s="2" t="s">
        <v>164</v>
      </c>
      <c r="D373" s="2" t="s">
        <v>348</v>
      </c>
      <c r="E373" s="19">
        <v>3</v>
      </c>
      <c r="F373" s="19">
        <f>+Recupera_PN_ACUM[[#This Row],[04-06-2020]]-Recupera_PN_ACUM[[#This Row],[03-06-2020]]</f>
        <v>0</v>
      </c>
      <c r="G373" s="19">
        <f>+Recupera_PN_ACUM[[#This Row],[5/6/2020]]-Recupera_PN_ACUM[[#This Row],[04-06-2020]]</f>
        <v>0</v>
      </c>
      <c r="H373" s="19">
        <f>+Recupera_PN_ACUM[[#This Row],[6/6/2020]]-Recupera_PN_ACUM[[#This Row],[5/6/2020]]</f>
        <v>0</v>
      </c>
      <c r="I373" s="19">
        <f>+Recupera_PN_ACUM[[#This Row],[07-06-2020]]-Recupera_PN_ACUM[[#This Row],[6/6/2020]]</f>
        <v>0</v>
      </c>
      <c r="J373" s="19">
        <f>+Recupera_PN_ACUM[[#This Row],[08-06-2020]]-Recupera_PN_ACUM[[#This Row],[07-06-2020]]</f>
        <v>0</v>
      </c>
      <c r="K373" s="19">
        <f>+Recupera_PN_ACUM[[#This Row],[09-06-2020]]-Recupera_PN_ACUM[[#This Row],[08-06-2020]]</f>
        <v>0</v>
      </c>
      <c r="L373" s="19">
        <f>+Recupera_PN_ACUM[[#This Row],[10-06-2020]]-Recupera_PN_ACUM[[#This Row],[09-06-2020]]</f>
        <v>0</v>
      </c>
      <c r="M373" s="19">
        <f>+Recupera_PN_ACUM[[#This Row],[11-06-2020]]-Recupera_PN_ACUM[[#This Row],[10-06-2020]]</f>
        <v>0</v>
      </c>
    </row>
    <row r="374" spans="1:13" x14ac:dyDescent="0.3">
      <c r="A374">
        <v>70201</v>
      </c>
      <c r="B374" s="2" t="s">
        <v>268</v>
      </c>
      <c r="C374" s="2" t="s">
        <v>348</v>
      </c>
      <c r="D374" s="2" t="s">
        <v>349</v>
      </c>
      <c r="E374" s="19"/>
      <c r="F374" s="19">
        <f>+Recupera_PN_ACUM[[#This Row],[04-06-2020]]-Recupera_PN_ACUM[[#This Row],[03-06-2020]]</f>
        <v>0</v>
      </c>
      <c r="G374" s="19">
        <f>+Recupera_PN_ACUM[[#This Row],[5/6/2020]]-Recupera_PN_ACUM[[#This Row],[04-06-2020]]</f>
        <v>0</v>
      </c>
      <c r="H374" s="19">
        <f>+Recupera_PN_ACUM[[#This Row],[6/6/2020]]-Recupera_PN_ACUM[[#This Row],[5/6/2020]]</f>
        <v>0</v>
      </c>
      <c r="I374" s="19">
        <f>+Recupera_PN_ACUM[[#This Row],[07-06-2020]]-Recupera_PN_ACUM[[#This Row],[6/6/2020]]</f>
        <v>0</v>
      </c>
      <c r="J374" s="19">
        <f>+Recupera_PN_ACUM[[#This Row],[08-06-2020]]-Recupera_PN_ACUM[[#This Row],[07-06-2020]]</f>
        <v>0</v>
      </c>
      <c r="K374" s="19">
        <f>+Recupera_PN_ACUM[[#This Row],[09-06-2020]]-Recupera_PN_ACUM[[#This Row],[08-06-2020]]</f>
        <v>0</v>
      </c>
      <c r="L374" s="19">
        <f>+Recupera_PN_ACUM[[#This Row],[10-06-2020]]-Recupera_PN_ACUM[[#This Row],[09-06-2020]]</f>
        <v>0</v>
      </c>
      <c r="M374" s="19">
        <f>+Recupera_PN_ACUM[[#This Row],[11-06-2020]]-Recupera_PN_ACUM[[#This Row],[10-06-2020]]</f>
        <v>0</v>
      </c>
    </row>
    <row r="375" spans="1:13" x14ac:dyDescent="0.3">
      <c r="A375">
        <v>70214</v>
      </c>
      <c r="B375" s="2" t="s">
        <v>268</v>
      </c>
      <c r="C375" s="2" t="s">
        <v>348</v>
      </c>
      <c r="D375" s="2" t="s">
        <v>644</v>
      </c>
      <c r="E375" s="19"/>
      <c r="F375" s="19">
        <f>+Recupera_PN_ACUM[[#This Row],[04-06-2020]]-Recupera_PN_ACUM[[#This Row],[03-06-2020]]</f>
        <v>0</v>
      </c>
      <c r="G375" s="19">
        <f>+Recupera_PN_ACUM[[#This Row],[5/6/2020]]-Recupera_PN_ACUM[[#This Row],[04-06-2020]]</f>
        <v>0</v>
      </c>
      <c r="H375" s="19">
        <f>+Recupera_PN_ACUM[[#This Row],[6/6/2020]]-Recupera_PN_ACUM[[#This Row],[5/6/2020]]</f>
        <v>0</v>
      </c>
      <c r="I375" s="19">
        <f>+Recupera_PN_ACUM[[#This Row],[07-06-2020]]-Recupera_PN_ACUM[[#This Row],[6/6/2020]]</f>
        <v>0</v>
      </c>
      <c r="J375" s="19">
        <f>+Recupera_PN_ACUM[[#This Row],[08-06-2020]]-Recupera_PN_ACUM[[#This Row],[07-06-2020]]</f>
        <v>0</v>
      </c>
      <c r="K375" s="19">
        <f>+Recupera_PN_ACUM[[#This Row],[09-06-2020]]-Recupera_PN_ACUM[[#This Row],[08-06-2020]]</f>
        <v>0</v>
      </c>
      <c r="L375" s="19">
        <f>+Recupera_PN_ACUM[[#This Row],[10-06-2020]]-Recupera_PN_ACUM[[#This Row],[09-06-2020]]</f>
        <v>0</v>
      </c>
      <c r="M375" s="19">
        <f>+Recupera_PN_ACUM[[#This Row],[11-06-2020]]-Recupera_PN_ACUM[[#This Row],[10-06-2020]]</f>
        <v>0</v>
      </c>
    </row>
    <row r="376" spans="1:13" x14ac:dyDescent="0.3">
      <c r="A376">
        <v>70107</v>
      </c>
      <c r="B376" s="2" t="s">
        <v>268</v>
      </c>
      <c r="C376" s="2" t="s">
        <v>400</v>
      </c>
      <c r="D376" s="2" t="s">
        <v>645</v>
      </c>
      <c r="E376" s="19"/>
      <c r="F376" s="19">
        <f>+Recupera_PN_ACUM[[#This Row],[04-06-2020]]-Recupera_PN_ACUM[[#This Row],[03-06-2020]]</f>
        <v>0</v>
      </c>
      <c r="G376" s="19">
        <f>+Recupera_PN_ACUM[[#This Row],[5/6/2020]]-Recupera_PN_ACUM[[#This Row],[04-06-2020]]</f>
        <v>0</v>
      </c>
      <c r="H376" s="19">
        <f>+Recupera_PN_ACUM[[#This Row],[6/6/2020]]-Recupera_PN_ACUM[[#This Row],[5/6/2020]]</f>
        <v>0</v>
      </c>
      <c r="I376" s="19">
        <f>+Recupera_PN_ACUM[[#This Row],[07-06-2020]]-Recupera_PN_ACUM[[#This Row],[6/6/2020]]</f>
        <v>0</v>
      </c>
      <c r="J376" s="19">
        <f>+Recupera_PN_ACUM[[#This Row],[08-06-2020]]-Recupera_PN_ACUM[[#This Row],[07-06-2020]]</f>
        <v>0</v>
      </c>
      <c r="K376" s="19">
        <f>+Recupera_PN_ACUM[[#This Row],[09-06-2020]]-Recupera_PN_ACUM[[#This Row],[08-06-2020]]</f>
        <v>0</v>
      </c>
      <c r="L376" s="19">
        <f>+Recupera_PN_ACUM[[#This Row],[10-06-2020]]-Recupera_PN_ACUM[[#This Row],[09-06-2020]]</f>
        <v>0</v>
      </c>
      <c r="M376" s="19">
        <f>+Recupera_PN_ACUM[[#This Row],[11-06-2020]]-Recupera_PN_ACUM[[#This Row],[10-06-2020]]</f>
        <v>0</v>
      </c>
    </row>
    <row r="377" spans="1:13" x14ac:dyDescent="0.3">
      <c r="A377">
        <v>130907</v>
      </c>
      <c r="B377" s="2" t="s">
        <v>102</v>
      </c>
      <c r="C377" s="2" t="s">
        <v>322</v>
      </c>
      <c r="D377" s="2" t="s">
        <v>646</v>
      </c>
      <c r="E377" s="19"/>
      <c r="F377" s="19">
        <f>+Recupera_PN_ACUM[[#This Row],[04-06-2020]]-Recupera_PN_ACUM[[#This Row],[03-06-2020]]</f>
        <v>0</v>
      </c>
      <c r="G377" s="19">
        <f>+Recupera_PN_ACUM[[#This Row],[5/6/2020]]-Recupera_PN_ACUM[[#This Row],[04-06-2020]]</f>
        <v>0</v>
      </c>
      <c r="H377" s="19">
        <f>+Recupera_PN_ACUM[[#This Row],[6/6/2020]]-Recupera_PN_ACUM[[#This Row],[5/6/2020]]</f>
        <v>0</v>
      </c>
      <c r="I377" s="19">
        <f>+Recupera_PN_ACUM[[#This Row],[07-06-2020]]-Recupera_PN_ACUM[[#This Row],[6/6/2020]]</f>
        <v>0</v>
      </c>
      <c r="J377" s="19">
        <f>+Recupera_PN_ACUM[[#This Row],[08-06-2020]]-Recupera_PN_ACUM[[#This Row],[07-06-2020]]</f>
        <v>0</v>
      </c>
      <c r="K377" s="19">
        <f>+Recupera_PN_ACUM[[#This Row],[09-06-2020]]-Recupera_PN_ACUM[[#This Row],[08-06-2020]]</f>
        <v>0</v>
      </c>
      <c r="L377" s="19">
        <f>+Recupera_PN_ACUM[[#This Row],[10-06-2020]]-Recupera_PN_ACUM[[#This Row],[09-06-2020]]</f>
        <v>0</v>
      </c>
      <c r="M377" s="19">
        <f>+Recupera_PN_ACUM[[#This Row],[11-06-2020]]-Recupera_PN_ACUM[[#This Row],[10-06-2020]]</f>
        <v>0</v>
      </c>
    </row>
    <row r="378" spans="1:13" x14ac:dyDescent="0.3">
      <c r="A378">
        <v>60205</v>
      </c>
      <c r="B378" s="2" t="s">
        <v>158</v>
      </c>
      <c r="C378" s="2" t="s">
        <v>350</v>
      </c>
      <c r="D378" s="2" t="s">
        <v>351</v>
      </c>
      <c r="E378" s="19"/>
      <c r="F378" s="19">
        <f>+Recupera_PN_ACUM[[#This Row],[04-06-2020]]-Recupera_PN_ACUM[[#This Row],[03-06-2020]]</f>
        <v>0</v>
      </c>
      <c r="G378" s="19">
        <f>+Recupera_PN_ACUM[[#This Row],[5/6/2020]]-Recupera_PN_ACUM[[#This Row],[04-06-2020]]</f>
        <v>0</v>
      </c>
      <c r="H378" s="19">
        <f>+Recupera_PN_ACUM[[#This Row],[6/6/2020]]-Recupera_PN_ACUM[[#This Row],[5/6/2020]]</f>
        <v>0</v>
      </c>
      <c r="I378" s="19">
        <f>+Recupera_PN_ACUM[[#This Row],[07-06-2020]]-Recupera_PN_ACUM[[#This Row],[6/6/2020]]</f>
        <v>0</v>
      </c>
      <c r="J378" s="19">
        <f>+Recupera_PN_ACUM[[#This Row],[08-06-2020]]-Recupera_PN_ACUM[[#This Row],[07-06-2020]]</f>
        <v>0</v>
      </c>
      <c r="K378" s="19">
        <f>+Recupera_PN_ACUM[[#This Row],[09-06-2020]]-Recupera_PN_ACUM[[#This Row],[08-06-2020]]</f>
        <v>0</v>
      </c>
      <c r="L378" s="19">
        <f>+Recupera_PN_ACUM[[#This Row],[10-06-2020]]-Recupera_PN_ACUM[[#This Row],[09-06-2020]]</f>
        <v>0</v>
      </c>
      <c r="M378" s="19">
        <f>+Recupera_PN_ACUM[[#This Row],[11-06-2020]]-Recupera_PN_ACUM[[#This Row],[10-06-2020]]</f>
        <v>0</v>
      </c>
    </row>
    <row r="379" spans="1:13" x14ac:dyDescent="0.3">
      <c r="A379">
        <v>90604</v>
      </c>
      <c r="B379" s="2" t="s">
        <v>114</v>
      </c>
      <c r="C379" s="2" t="s">
        <v>302</v>
      </c>
      <c r="D379" s="2" t="s">
        <v>351</v>
      </c>
      <c r="E379" s="19">
        <v>143</v>
      </c>
      <c r="F379" s="19">
        <f>+Recupera_PN_ACUM[[#This Row],[04-06-2020]]-Recupera_PN_ACUM[[#This Row],[03-06-2020]]</f>
        <v>0</v>
      </c>
      <c r="G379" s="19">
        <f>+Recupera_PN_ACUM[[#This Row],[5/6/2020]]-Recupera_PN_ACUM[[#This Row],[04-06-2020]]</f>
        <v>0</v>
      </c>
      <c r="H379" s="19">
        <f>+Recupera_PN_ACUM[[#This Row],[6/6/2020]]-Recupera_PN_ACUM[[#This Row],[5/6/2020]]</f>
        <v>0</v>
      </c>
      <c r="I379" s="19">
        <f>+Recupera_PN_ACUM[[#This Row],[07-06-2020]]-Recupera_PN_ACUM[[#This Row],[6/6/2020]]</f>
        <v>0</v>
      </c>
      <c r="J379" s="19">
        <f>+Recupera_PN_ACUM[[#This Row],[08-06-2020]]-Recupera_PN_ACUM[[#This Row],[07-06-2020]]</f>
        <v>0</v>
      </c>
      <c r="K379" s="19">
        <f>+Recupera_PN_ACUM[[#This Row],[09-06-2020]]-Recupera_PN_ACUM[[#This Row],[08-06-2020]]</f>
        <v>0</v>
      </c>
      <c r="L379" s="19">
        <f>+Recupera_PN_ACUM[[#This Row],[10-06-2020]]-Recupera_PN_ACUM[[#This Row],[09-06-2020]]</f>
        <v>0</v>
      </c>
      <c r="M379" s="19">
        <f>+Recupera_PN_ACUM[[#This Row],[11-06-2020]]-Recupera_PN_ACUM[[#This Row],[10-06-2020]]</f>
        <v>0</v>
      </c>
    </row>
    <row r="380" spans="1:13" x14ac:dyDescent="0.3">
      <c r="A380">
        <v>130310</v>
      </c>
      <c r="B380" s="2" t="s">
        <v>102</v>
      </c>
      <c r="C380" s="2" t="s">
        <v>222</v>
      </c>
      <c r="D380" s="2" t="s">
        <v>223</v>
      </c>
      <c r="E380" s="19"/>
      <c r="F380" s="19">
        <f>+Recupera_PN_ACUM[[#This Row],[04-06-2020]]-Recupera_PN_ACUM[[#This Row],[03-06-2020]]</f>
        <v>0</v>
      </c>
      <c r="G380" s="19">
        <f>+Recupera_PN_ACUM[[#This Row],[5/6/2020]]-Recupera_PN_ACUM[[#This Row],[04-06-2020]]</f>
        <v>0</v>
      </c>
      <c r="H380" s="19">
        <f>+Recupera_PN_ACUM[[#This Row],[6/6/2020]]-Recupera_PN_ACUM[[#This Row],[5/6/2020]]</f>
        <v>0</v>
      </c>
      <c r="I380" s="19">
        <f>+Recupera_PN_ACUM[[#This Row],[07-06-2020]]-Recupera_PN_ACUM[[#This Row],[6/6/2020]]</f>
        <v>0</v>
      </c>
      <c r="J380" s="19">
        <f>+Recupera_PN_ACUM[[#This Row],[08-06-2020]]-Recupera_PN_ACUM[[#This Row],[07-06-2020]]</f>
        <v>0</v>
      </c>
      <c r="K380" s="19">
        <f>+Recupera_PN_ACUM[[#This Row],[09-06-2020]]-Recupera_PN_ACUM[[#This Row],[08-06-2020]]</f>
        <v>0</v>
      </c>
      <c r="L380" s="19">
        <f>+Recupera_PN_ACUM[[#This Row],[10-06-2020]]-Recupera_PN_ACUM[[#This Row],[09-06-2020]]</f>
        <v>0</v>
      </c>
      <c r="M380" s="19">
        <f>+Recupera_PN_ACUM[[#This Row],[11-06-2020]]-Recupera_PN_ACUM[[#This Row],[10-06-2020]]</f>
        <v>0</v>
      </c>
    </row>
    <row r="381" spans="1:13" x14ac:dyDescent="0.3">
      <c r="A381">
        <v>30108</v>
      </c>
      <c r="B381" s="2" t="s">
        <v>144</v>
      </c>
      <c r="C381" s="2" t="s">
        <v>144</v>
      </c>
      <c r="D381" s="2" t="s">
        <v>310</v>
      </c>
      <c r="E381" s="19">
        <v>54</v>
      </c>
      <c r="F381" s="19">
        <f>+Recupera_PN_ACUM[[#This Row],[04-06-2020]]-Recupera_PN_ACUM[[#This Row],[03-06-2020]]</f>
        <v>0</v>
      </c>
      <c r="G381" s="19">
        <f>+Recupera_PN_ACUM[[#This Row],[5/6/2020]]-Recupera_PN_ACUM[[#This Row],[04-06-2020]]</f>
        <v>0</v>
      </c>
      <c r="H381" s="19">
        <f>+Recupera_PN_ACUM[[#This Row],[6/6/2020]]-Recupera_PN_ACUM[[#This Row],[5/6/2020]]</f>
        <v>0</v>
      </c>
      <c r="I381" s="19">
        <f>+Recupera_PN_ACUM[[#This Row],[07-06-2020]]-Recupera_PN_ACUM[[#This Row],[6/6/2020]]</f>
        <v>0</v>
      </c>
      <c r="J381" s="19">
        <f>+Recupera_PN_ACUM[[#This Row],[08-06-2020]]-Recupera_PN_ACUM[[#This Row],[07-06-2020]]</f>
        <v>0</v>
      </c>
      <c r="K381" s="19">
        <f>+Recupera_PN_ACUM[[#This Row],[09-06-2020]]-Recupera_PN_ACUM[[#This Row],[08-06-2020]]</f>
        <v>0</v>
      </c>
      <c r="L381" s="19">
        <f>+Recupera_PN_ACUM[[#This Row],[10-06-2020]]-Recupera_PN_ACUM[[#This Row],[09-06-2020]]</f>
        <v>0</v>
      </c>
      <c r="M381" s="19">
        <f>+Recupera_PN_ACUM[[#This Row],[11-06-2020]]-Recupera_PN_ACUM[[#This Row],[10-06-2020]]</f>
        <v>0</v>
      </c>
    </row>
    <row r="382" spans="1:13" x14ac:dyDescent="0.3">
      <c r="A382">
        <v>40202</v>
      </c>
      <c r="B382" s="2" t="s">
        <v>154</v>
      </c>
      <c r="C382" s="2" t="s">
        <v>195</v>
      </c>
      <c r="D382" s="2" t="s">
        <v>647</v>
      </c>
      <c r="E382" s="19"/>
      <c r="F382" s="19">
        <f>+Recupera_PN_ACUM[[#This Row],[04-06-2020]]-Recupera_PN_ACUM[[#This Row],[03-06-2020]]</f>
        <v>0</v>
      </c>
      <c r="G382" s="19">
        <f>+Recupera_PN_ACUM[[#This Row],[5/6/2020]]-Recupera_PN_ACUM[[#This Row],[04-06-2020]]</f>
        <v>0</v>
      </c>
      <c r="H382" s="19">
        <f>+Recupera_PN_ACUM[[#This Row],[6/6/2020]]-Recupera_PN_ACUM[[#This Row],[5/6/2020]]</f>
        <v>0</v>
      </c>
      <c r="I382" s="19">
        <f>+Recupera_PN_ACUM[[#This Row],[07-06-2020]]-Recupera_PN_ACUM[[#This Row],[6/6/2020]]</f>
        <v>0</v>
      </c>
      <c r="J382" s="19">
        <f>+Recupera_PN_ACUM[[#This Row],[08-06-2020]]-Recupera_PN_ACUM[[#This Row],[07-06-2020]]</f>
        <v>0</v>
      </c>
      <c r="K382" s="19">
        <f>+Recupera_PN_ACUM[[#This Row],[09-06-2020]]-Recupera_PN_ACUM[[#This Row],[08-06-2020]]</f>
        <v>0</v>
      </c>
      <c r="L382" s="19">
        <f>+Recupera_PN_ACUM[[#This Row],[10-06-2020]]-Recupera_PN_ACUM[[#This Row],[09-06-2020]]</f>
        <v>0</v>
      </c>
      <c r="M382" s="19">
        <f>+Recupera_PN_ACUM[[#This Row],[11-06-2020]]-Recupera_PN_ACUM[[#This Row],[10-06-2020]]</f>
        <v>0</v>
      </c>
    </row>
    <row r="383" spans="1:13" x14ac:dyDescent="0.3">
      <c r="A383">
        <v>70108</v>
      </c>
      <c r="B383" s="2" t="s">
        <v>268</v>
      </c>
      <c r="C383" s="2" t="s">
        <v>400</v>
      </c>
      <c r="D383" s="2" t="s">
        <v>648</v>
      </c>
      <c r="E383" s="19"/>
      <c r="F383" s="19">
        <f>+Recupera_PN_ACUM[[#This Row],[04-06-2020]]-Recupera_PN_ACUM[[#This Row],[03-06-2020]]</f>
        <v>0</v>
      </c>
      <c r="G383" s="19">
        <f>+Recupera_PN_ACUM[[#This Row],[5/6/2020]]-Recupera_PN_ACUM[[#This Row],[04-06-2020]]</f>
        <v>0</v>
      </c>
      <c r="H383" s="19">
        <f>+Recupera_PN_ACUM[[#This Row],[6/6/2020]]-Recupera_PN_ACUM[[#This Row],[5/6/2020]]</f>
        <v>0</v>
      </c>
      <c r="I383" s="19">
        <f>+Recupera_PN_ACUM[[#This Row],[07-06-2020]]-Recupera_PN_ACUM[[#This Row],[6/6/2020]]</f>
        <v>0</v>
      </c>
      <c r="J383" s="19">
        <f>+Recupera_PN_ACUM[[#This Row],[08-06-2020]]-Recupera_PN_ACUM[[#This Row],[07-06-2020]]</f>
        <v>0</v>
      </c>
      <c r="K383" s="19">
        <f>+Recupera_PN_ACUM[[#This Row],[09-06-2020]]-Recupera_PN_ACUM[[#This Row],[08-06-2020]]</f>
        <v>0</v>
      </c>
      <c r="L383" s="19">
        <f>+Recupera_PN_ACUM[[#This Row],[10-06-2020]]-Recupera_PN_ACUM[[#This Row],[09-06-2020]]</f>
        <v>0</v>
      </c>
      <c r="M383" s="19">
        <f>+Recupera_PN_ACUM[[#This Row],[11-06-2020]]-Recupera_PN_ACUM[[#This Row],[10-06-2020]]</f>
        <v>0</v>
      </c>
    </row>
    <row r="384" spans="1:13" x14ac:dyDescent="0.3">
      <c r="A384">
        <v>60104</v>
      </c>
      <c r="B384" s="2" t="s">
        <v>158</v>
      </c>
      <c r="C384" s="2" t="s">
        <v>297</v>
      </c>
      <c r="D384" s="2" t="s">
        <v>298</v>
      </c>
      <c r="E384" s="19"/>
      <c r="F384" s="19">
        <f>+Recupera_PN_ACUM[[#This Row],[04-06-2020]]-Recupera_PN_ACUM[[#This Row],[03-06-2020]]</f>
        <v>0</v>
      </c>
      <c r="G384" s="19">
        <f>+Recupera_PN_ACUM[[#This Row],[5/6/2020]]-Recupera_PN_ACUM[[#This Row],[04-06-2020]]</f>
        <v>0</v>
      </c>
      <c r="H384" s="19">
        <f>+Recupera_PN_ACUM[[#This Row],[6/6/2020]]-Recupera_PN_ACUM[[#This Row],[5/6/2020]]</f>
        <v>0</v>
      </c>
      <c r="I384" s="19">
        <f>+Recupera_PN_ACUM[[#This Row],[07-06-2020]]-Recupera_PN_ACUM[[#This Row],[6/6/2020]]</f>
        <v>0</v>
      </c>
      <c r="J384" s="19">
        <f>+Recupera_PN_ACUM[[#This Row],[08-06-2020]]-Recupera_PN_ACUM[[#This Row],[07-06-2020]]</f>
        <v>0</v>
      </c>
      <c r="K384" s="19">
        <f>+Recupera_PN_ACUM[[#This Row],[09-06-2020]]-Recupera_PN_ACUM[[#This Row],[08-06-2020]]</f>
        <v>0</v>
      </c>
      <c r="L384" s="19">
        <f>+Recupera_PN_ACUM[[#This Row],[10-06-2020]]-Recupera_PN_ACUM[[#This Row],[09-06-2020]]</f>
        <v>0</v>
      </c>
      <c r="M384" s="19">
        <f>+Recupera_PN_ACUM[[#This Row],[11-06-2020]]-Recupera_PN_ACUM[[#This Row],[10-06-2020]]</f>
        <v>0</v>
      </c>
    </row>
    <row r="385" spans="1:13" ht="24" x14ac:dyDescent="0.3">
      <c r="A385">
        <v>91201</v>
      </c>
      <c r="B385" s="2" t="s">
        <v>114</v>
      </c>
      <c r="C385" s="2" t="s">
        <v>242</v>
      </c>
      <c r="D385" s="2" t="s">
        <v>243</v>
      </c>
      <c r="E385" s="19"/>
      <c r="F385" s="19">
        <f>+Recupera_PN_ACUM[[#This Row],[04-06-2020]]-Recupera_PN_ACUM[[#This Row],[03-06-2020]]</f>
        <v>0</v>
      </c>
      <c r="G385" s="19">
        <f>+Recupera_PN_ACUM[[#This Row],[5/6/2020]]-Recupera_PN_ACUM[[#This Row],[04-06-2020]]</f>
        <v>0</v>
      </c>
      <c r="H385" s="19">
        <f>+Recupera_PN_ACUM[[#This Row],[6/6/2020]]-Recupera_PN_ACUM[[#This Row],[5/6/2020]]</f>
        <v>0</v>
      </c>
      <c r="I385" s="19">
        <f>+Recupera_PN_ACUM[[#This Row],[07-06-2020]]-Recupera_PN_ACUM[[#This Row],[6/6/2020]]</f>
        <v>0</v>
      </c>
      <c r="J385" s="19">
        <f>+Recupera_PN_ACUM[[#This Row],[08-06-2020]]-Recupera_PN_ACUM[[#This Row],[07-06-2020]]</f>
        <v>0</v>
      </c>
      <c r="K385" s="19">
        <f>+Recupera_PN_ACUM[[#This Row],[09-06-2020]]-Recupera_PN_ACUM[[#This Row],[08-06-2020]]</f>
        <v>0</v>
      </c>
      <c r="L385" s="19">
        <f>+Recupera_PN_ACUM[[#This Row],[10-06-2020]]-Recupera_PN_ACUM[[#This Row],[09-06-2020]]</f>
        <v>0</v>
      </c>
      <c r="M385" s="19">
        <f>+Recupera_PN_ACUM[[#This Row],[11-06-2020]]-Recupera_PN_ACUM[[#This Row],[10-06-2020]]</f>
        <v>0</v>
      </c>
    </row>
    <row r="386" spans="1:13" x14ac:dyDescent="0.3">
      <c r="A386">
        <v>60504</v>
      </c>
      <c r="B386" s="2" t="s">
        <v>158</v>
      </c>
      <c r="C386" s="2" t="s">
        <v>417</v>
      </c>
      <c r="D386" s="2" t="s">
        <v>649</v>
      </c>
      <c r="E386" s="19"/>
      <c r="F386" s="19">
        <f>+Recupera_PN_ACUM[[#This Row],[04-06-2020]]-Recupera_PN_ACUM[[#This Row],[03-06-2020]]</f>
        <v>0</v>
      </c>
      <c r="G386" s="19">
        <f>+Recupera_PN_ACUM[[#This Row],[5/6/2020]]-Recupera_PN_ACUM[[#This Row],[04-06-2020]]</f>
        <v>0</v>
      </c>
      <c r="H386" s="19">
        <f>+Recupera_PN_ACUM[[#This Row],[6/6/2020]]-Recupera_PN_ACUM[[#This Row],[5/6/2020]]</f>
        <v>0</v>
      </c>
      <c r="I386" s="19">
        <f>+Recupera_PN_ACUM[[#This Row],[07-06-2020]]-Recupera_PN_ACUM[[#This Row],[6/6/2020]]</f>
        <v>0</v>
      </c>
      <c r="J386" s="19">
        <f>+Recupera_PN_ACUM[[#This Row],[08-06-2020]]-Recupera_PN_ACUM[[#This Row],[07-06-2020]]</f>
        <v>0</v>
      </c>
      <c r="K386" s="19">
        <f>+Recupera_PN_ACUM[[#This Row],[09-06-2020]]-Recupera_PN_ACUM[[#This Row],[08-06-2020]]</f>
        <v>0</v>
      </c>
      <c r="L386" s="19">
        <f>+Recupera_PN_ACUM[[#This Row],[10-06-2020]]-Recupera_PN_ACUM[[#This Row],[09-06-2020]]</f>
        <v>0</v>
      </c>
      <c r="M386" s="19">
        <f>+Recupera_PN_ACUM[[#This Row],[11-06-2020]]-Recupera_PN_ACUM[[#This Row],[10-06-2020]]</f>
        <v>0</v>
      </c>
    </row>
    <row r="387" spans="1:13" x14ac:dyDescent="0.3">
      <c r="A387">
        <v>70410</v>
      </c>
      <c r="B387" s="2" t="s">
        <v>268</v>
      </c>
      <c r="C387" s="2" t="s">
        <v>328</v>
      </c>
      <c r="D387" s="2" t="s">
        <v>650</v>
      </c>
      <c r="E387" s="19">
        <v>0</v>
      </c>
      <c r="F387" s="19">
        <f>+Recupera_PN_ACUM[[#This Row],[04-06-2020]]-Recupera_PN_ACUM[[#This Row],[03-06-2020]]</f>
        <v>0</v>
      </c>
      <c r="G387" s="19">
        <f>+Recupera_PN_ACUM[[#This Row],[5/6/2020]]-Recupera_PN_ACUM[[#This Row],[04-06-2020]]</f>
        <v>0</v>
      </c>
      <c r="H387" s="19">
        <f>+Recupera_PN_ACUM[[#This Row],[6/6/2020]]-Recupera_PN_ACUM[[#This Row],[5/6/2020]]</f>
        <v>0</v>
      </c>
      <c r="I387" s="19">
        <f>+Recupera_PN_ACUM[[#This Row],[07-06-2020]]-Recupera_PN_ACUM[[#This Row],[6/6/2020]]</f>
        <v>0</v>
      </c>
      <c r="J387" s="19">
        <f>+Recupera_PN_ACUM[[#This Row],[08-06-2020]]-Recupera_PN_ACUM[[#This Row],[07-06-2020]]</f>
        <v>0</v>
      </c>
      <c r="K387" s="19">
        <f>+Recupera_PN_ACUM[[#This Row],[09-06-2020]]-Recupera_PN_ACUM[[#This Row],[08-06-2020]]</f>
        <v>0</v>
      </c>
      <c r="L387" s="19">
        <f>+Recupera_PN_ACUM[[#This Row],[10-06-2020]]-Recupera_PN_ACUM[[#This Row],[09-06-2020]]</f>
        <v>0</v>
      </c>
      <c r="M387" s="19">
        <f>+Recupera_PN_ACUM[[#This Row],[11-06-2020]]-Recupera_PN_ACUM[[#This Row],[10-06-2020]]</f>
        <v>0</v>
      </c>
    </row>
    <row r="388" spans="1:13" x14ac:dyDescent="0.3">
      <c r="A388">
        <v>20304</v>
      </c>
      <c r="B388" s="2" t="s">
        <v>212</v>
      </c>
      <c r="C388" s="2" t="s">
        <v>245</v>
      </c>
      <c r="D388" s="2" t="s">
        <v>651</v>
      </c>
      <c r="E388" s="19"/>
      <c r="F388" s="19">
        <f>+Recupera_PN_ACUM[[#This Row],[04-06-2020]]-Recupera_PN_ACUM[[#This Row],[03-06-2020]]</f>
        <v>0</v>
      </c>
      <c r="G388" s="19">
        <f>+Recupera_PN_ACUM[[#This Row],[5/6/2020]]-Recupera_PN_ACUM[[#This Row],[04-06-2020]]</f>
        <v>0</v>
      </c>
      <c r="H388" s="19">
        <f>+Recupera_PN_ACUM[[#This Row],[6/6/2020]]-Recupera_PN_ACUM[[#This Row],[5/6/2020]]</f>
        <v>0</v>
      </c>
      <c r="I388" s="19">
        <f>+Recupera_PN_ACUM[[#This Row],[07-06-2020]]-Recupera_PN_ACUM[[#This Row],[6/6/2020]]</f>
        <v>0</v>
      </c>
      <c r="J388" s="19">
        <f>+Recupera_PN_ACUM[[#This Row],[08-06-2020]]-Recupera_PN_ACUM[[#This Row],[07-06-2020]]</f>
        <v>0</v>
      </c>
      <c r="K388" s="19">
        <f>+Recupera_PN_ACUM[[#This Row],[09-06-2020]]-Recupera_PN_ACUM[[#This Row],[08-06-2020]]</f>
        <v>0</v>
      </c>
      <c r="L388" s="19">
        <f>+Recupera_PN_ACUM[[#This Row],[10-06-2020]]-Recupera_PN_ACUM[[#This Row],[09-06-2020]]</f>
        <v>0</v>
      </c>
      <c r="M388" s="19">
        <f>+Recupera_PN_ACUM[[#This Row],[11-06-2020]]-Recupera_PN_ACUM[[#This Row],[10-06-2020]]</f>
        <v>0</v>
      </c>
    </row>
    <row r="389" spans="1:13" x14ac:dyDescent="0.3">
      <c r="A389">
        <v>60404</v>
      </c>
      <c r="B389" s="2" t="s">
        <v>158</v>
      </c>
      <c r="C389" s="2" t="s">
        <v>332</v>
      </c>
      <c r="D389" s="2" t="s">
        <v>651</v>
      </c>
      <c r="E389" s="19"/>
      <c r="F389" s="19">
        <f>+Recupera_PN_ACUM[[#This Row],[04-06-2020]]-Recupera_PN_ACUM[[#This Row],[03-06-2020]]</f>
        <v>0</v>
      </c>
      <c r="G389" s="19">
        <f>+Recupera_PN_ACUM[[#This Row],[5/6/2020]]-Recupera_PN_ACUM[[#This Row],[04-06-2020]]</f>
        <v>0</v>
      </c>
      <c r="H389" s="19">
        <f>+Recupera_PN_ACUM[[#This Row],[6/6/2020]]-Recupera_PN_ACUM[[#This Row],[5/6/2020]]</f>
        <v>0</v>
      </c>
      <c r="I389" s="19">
        <f>+Recupera_PN_ACUM[[#This Row],[07-06-2020]]-Recupera_PN_ACUM[[#This Row],[6/6/2020]]</f>
        <v>0</v>
      </c>
      <c r="J389" s="19">
        <f>+Recupera_PN_ACUM[[#This Row],[08-06-2020]]-Recupera_PN_ACUM[[#This Row],[07-06-2020]]</f>
        <v>0</v>
      </c>
      <c r="K389" s="19">
        <f>+Recupera_PN_ACUM[[#This Row],[09-06-2020]]-Recupera_PN_ACUM[[#This Row],[08-06-2020]]</f>
        <v>0</v>
      </c>
      <c r="L389" s="19">
        <f>+Recupera_PN_ACUM[[#This Row],[10-06-2020]]-Recupera_PN_ACUM[[#This Row],[09-06-2020]]</f>
        <v>0</v>
      </c>
      <c r="M389" s="19">
        <f>+Recupera_PN_ACUM[[#This Row],[11-06-2020]]-Recupera_PN_ACUM[[#This Row],[10-06-2020]]</f>
        <v>0</v>
      </c>
    </row>
    <row r="390" spans="1:13" x14ac:dyDescent="0.3">
      <c r="A390">
        <v>90404</v>
      </c>
      <c r="B390" s="2" t="s">
        <v>114</v>
      </c>
      <c r="C390" s="2" t="s">
        <v>238</v>
      </c>
      <c r="D390" s="2" t="s">
        <v>651</v>
      </c>
      <c r="E390" s="19">
        <v>7</v>
      </c>
      <c r="F390" s="19">
        <f>+Recupera_PN_ACUM[[#This Row],[04-06-2020]]-Recupera_PN_ACUM[[#This Row],[03-06-2020]]</f>
        <v>0</v>
      </c>
      <c r="G390" s="19">
        <f>+Recupera_PN_ACUM[[#This Row],[5/6/2020]]-Recupera_PN_ACUM[[#This Row],[04-06-2020]]</f>
        <v>0</v>
      </c>
      <c r="H390" s="19">
        <f>+Recupera_PN_ACUM[[#This Row],[6/6/2020]]-Recupera_PN_ACUM[[#This Row],[5/6/2020]]</f>
        <v>0</v>
      </c>
      <c r="I390" s="19">
        <f>+Recupera_PN_ACUM[[#This Row],[07-06-2020]]-Recupera_PN_ACUM[[#This Row],[6/6/2020]]</f>
        <v>0</v>
      </c>
      <c r="J390" s="19">
        <f>+Recupera_PN_ACUM[[#This Row],[08-06-2020]]-Recupera_PN_ACUM[[#This Row],[07-06-2020]]</f>
        <v>0</v>
      </c>
      <c r="K390" s="19">
        <f>+Recupera_PN_ACUM[[#This Row],[09-06-2020]]-Recupera_PN_ACUM[[#This Row],[08-06-2020]]</f>
        <v>0</v>
      </c>
      <c r="L390" s="19">
        <f>+Recupera_PN_ACUM[[#This Row],[10-06-2020]]-Recupera_PN_ACUM[[#This Row],[09-06-2020]]</f>
        <v>0</v>
      </c>
      <c r="M390" s="19">
        <f>+Recupera_PN_ACUM[[#This Row],[11-06-2020]]-Recupera_PN_ACUM[[#This Row],[10-06-2020]]</f>
        <v>0</v>
      </c>
    </row>
    <row r="391" spans="1:13" x14ac:dyDescent="0.3">
      <c r="A391">
        <v>70309</v>
      </c>
      <c r="B391" s="2" t="s">
        <v>268</v>
      </c>
      <c r="C391" s="2" t="s">
        <v>268</v>
      </c>
      <c r="D391" s="2" t="s">
        <v>652</v>
      </c>
      <c r="E391" s="19">
        <v>180</v>
      </c>
      <c r="F391" s="19">
        <f>+Recupera_PN_ACUM[[#This Row],[04-06-2020]]-Recupera_PN_ACUM[[#This Row],[03-06-2020]]</f>
        <v>0</v>
      </c>
      <c r="G391" s="19">
        <f>+Recupera_PN_ACUM[[#This Row],[5/6/2020]]-Recupera_PN_ACUM[[#This Row],[04-06-2020]]</f>
        <v>0</v>
      </c>
      <c r="H391" s="19">
        <f>+Recupera_PN_ACUM[[#This Row],[6/6/2020]]-Recupera_PN_ACUM[[#This Row],[5/6/2020]]</f>
        <v>0</v>
      </c>
      <c r="I391" s="19">
        <f>+Recupera_PN_ACUM[[#This Row],[07-06-2020]]-Recupera_PN_ACUM[[#This Row],[6/6/2020]]</f>
        <v>0</v>
      </c>
      <c r="J391" s="19">
        <f>+Recupera_PN_ACUM[[#This Row],[08-06-2020]]-Recupera_PN_ACUM[[#This Row],[07-06-2020]]</f>
        <v>0</v>
      </c>
      <c r="K391" s="19">
        <f>+Recupera_PN_ACUM[[#This Row],[09-06-2020]]-Recupera_PN_ACUM[[#This Row],[08-06-2020]]</f>
        <v>0</v>
      </c>
      <c r="L391" s="19">
        <f>+Recupera_PN_ACUM[[#This Row],[10-06-2020]]-Recupera_PN_ACUM[[#This Row],[09-06-2020]]</f>
        <v>0</v>
      </c>
      <c r="M391" s="19">
        <f>+Recupera_PN_ACUM[[#This Row],[11-06-2020]]-Recupera_PN_ACUM[[#This Row],[10-06-2020]]</f>
        <v>0</v>
      </c>
    </row>
    <row r="392" spans="1:13" x14ac:dyDescent="0.3">
      <c r="A392">
        <v>20307</v>
      </c>
      <c r="B392" s="2" t="s">
        <v>212</v>
      </c>
      <c r="C392" s="2" t="s">
        <v>245</v>
      </c>
      <c r="D392" s="2" t="s">
        <v>653</v>
      </c>
      <c r="E392" s="19">
        <v>14</v>
      </c>
      <c r="F392" s="19">
        <f>+Recupera_PN_ACUM[[#This Row],[04-06-2020]]-Recupera_PN_ACUM[[#This Row],[03-06-2020]]</f>
        <v>0</v>
      </c>
      <c r="G392" s="19">
        <f>+Recupera_PN_ACUM[[#This Row],[5/6/2020]]-Recupera_PN_ACUM[[#This Row],[04-06-2020]]</f>
        <v>0</v>
      </c>
      <c r="H392" s="19">
        <f>+Recupera_PN_ACUM[[#This Row],[6/6/2020]]-Recupera_PN_ACUM[[#This Row],[5/6/2020]]</f>
        <v>0</v>
      </c>
      <c r="I392" s="19">
        <f>+Recupera_PN_ACUM[[#This Row],[07-06-2020]]-Recupera_PN_ACUM[[#This Row],[6/6/2020]]</f>
        <v>0</v>
      </c>
      <c r="J392" s="19">
        <f>+Recupera_PN_ACUM[[#This Row],[08-06-2020]]-Recupera_PN_ACUM[[#This Row],[07-06-2020]]</f>
        <v>0</v>
      </c>
      <c r="K392" s="19">
        <f>+Recupera_PN_ACUM[[#This Row],[09-06-2020]]-Recupera_PN_ACUM[[#This Row],[08-06-2020]]</f>
        <v>0</v>
      </c>
      <c r="L392" s="19">
        <f>+Recupera_PN_ACUM[[#This Row],[10-06-2020]]-Recupera_PN_ACUM[[#This Row],[09-06-2020]]</f>
        <v>0</v>
      </c>
      <c r="M392" s="19">
        <f>+Recupera_PN_ACUM[[#This Row],[11-06-2020]]-Recupera_PN_ACUM[[#This Row],[10-06-2020]]</f>
        <v>0</v>
      </c>
    </row>
    <row r="393" spans="1:13" x14ac:dyDescent="0.3">
      <c r="A393">
        <v>90507</v>
      </c>
      <c r="B393" s="2" t="s">
        <v>114</v>
      </c>
      <c r="C393" s="2" t="s">
        <v>308</v>
      </c>
      <c r="D393" s="2" t="s">
        <v>654</v>
      </c>
      <c r="E393" s="19"/>
      <c r="F393" s="19">
        <f>+Recupera_PN_ACUM[[#This Row],[04-06-2020]]-Recupera_PN_ACUM[[#This Row],[03-06-2020]]</f>
        <v>0</v>
      </c>
      <c r="G393" s="19">
        <f>+Recupera_PN_ACUM[[#This Row],[5/6/2020]]-Recupera_PN_ACUM[[#This Row],[04-06-2020]]</f>
        <v>0</v>
      </c>
      <c r="H393" s="19">
        <f>+Recupera_PN_ACUM[[#This Row],[6/6/2020]]-Recupera_PN_ACUM[[#This Row],[5/6/2020]]</f>
        <v>0</v>
      </c>
      <c r="I393" s="19">
        <f>+Recupera_PN_ACUM[[#This Row],[07-06-2020]]-Recupera_PN_ACUM[[#This Row],[6/6/2020]]</f>
        <v>0</v>
      </c>
      <c r="J393" s="19">
        <f>+Recupera_PN_ACUM[[#This Row],[08-06-2020]]-Recupera_PN_ACUM[[#This Row],[07-06-2020]]</f>
        <v>0</v>
      </c>
      <c r="K393" s="19">
        <f>+Recupera_PN_ACUM[[#This Row],[09-06-2020]]-Recupera_PN_ACUM[[#This Row],[08-06-2020]]</f>
        <v>0</v>
      </c>
      <c r="L393" s="19">
        <f>+Recupera_PN_ACUM[[#This Row],[10-06-2020]]-Recupera_PN_ACUM[[#This Row],[09-06-2020]]</f>
        <v>0</v>
      </c>
      <c r="M393" s="19">
        <f>+Recupera_PN_ACUM[[#This Row],[11-06-2020]]-Recupera_PN_ACUM[[#This Row],[10-06-2020]]</f>
        <v>0</v>
      </c>
    </row>
    <row r="394" spans="1:13" ht="24" x14ac:dyDescent="0.3">
      <c r="A394">
        <v>120903</v>
      </c>
      <c r="B394" s="2" t="s">
        <v>191</v>
      </c>
      <c r="C394" s="2" t="s">
        <v>449</v>
      </c>
      <c r="D394" s="2" t="s">
        <v>655</v>
      </c>
      <c r="E394" s="19">
        <v>4</v>
      </c>
      <c r="F394" s="19">
        <f>+Recupera_PN_ACUM[[#This Row],[04-06-2020]]-Recupera_PN_ACUM[[#This Row],[03-06-2020]]</f>
        <v>0</v>
      </c>
      <c r="G394" s="19">
        <f>+Recupera_PN_ACUM[[#This Row],[5/6/2020]]-Recupera_PN_ACUM[[#This Row],[04-06-2020]]</f>
        <v>0</v>
      </c>
      <c r="H394" s="19">
        <f>+Recupera_PN_ACUM[[#This Row],[6/6/2020]]-Recupera_PN_ACUM[[#This Row],[5/6/2020]]</f>
        <v>0</v>
      </c>
      <c r="I394" s="19">
        <f>+Recupera_PN_ACUM[[#This Row],[07-06-2020]]-Recupera_PN_ACUM[[#This Row],[6/6/2020]]</f>
        <v>0</v>
      </c>
      <c r="J394" s="19">
        <f>+Recupera_PN_ACUM[[#This Row],[08-06-2020]]-Recupera_PN_ACUM[[#This Row],[07-06-2020]]</f>
        <v>0</v>
      </c>
      <c r="K394" s="19">
        <f>+Recupera_PN_ACUM[[#This Row],[09-06-2020]]-Recupera_PN_ACUM[[#This Row],[08-06-2020]]</f>
        <v>0</v>
      </c>
      <c r="L394" s="19">
        <f>+Recupera_PN_ACUM[[#This Row],[10-06-2020]]-Recupera_PN_ACUM[[#This Row],[09-06-2020]]</f>
        <v>0</v>
      </c>
      <c r="M394" s="19">
        <f>+Recupera_PN_ACUM[[#This Row],[11-06-2020]]-Recupera_PN_ACUM[[#This Row],[10-06-2020]]</f>
        <v>0</v>
      </c>
    </row>
    <row r="395" spans="1:13" x14ac:dyDescent="0.3">
      <c r="A395">
        <v>40708</v>
      </c>
      <c r="B395" s="2" t="s">
        <v>154</v>
      </c>
      <c r="C395" s="2" t="s">
        <v>286</v>
      </c>
      <c r="D395" s="2" t="s">
        <v>205</v>
      </c>
      <c r="E395" s="19"/>
      <c r="F395" s="19">
        <f>+Recupera_PN_ACUM[[#This Row],[04-06-2020]]-Recupera_PN_ACUM[[#This Row],[03-06-2020]]</f>
        <v>0</v>
      </c>
      <c r="G395" s="19">
        <f>+Recupera_PN_ACUM[[#This Row],[5/6/2020]]-Recupera_PN_ACUM[[#This Row],[04-06-2020]]</f>
        <v>0</v>
      </c>
      <c r="H395" s="19">
        <f>+Recupera_PN_ACUM[[#This Row],[6/6/2020]]-Recupera_PN_ACUM[[#This Row],[5/6/2020]]</f>
        <v>0</v>
      </c>
      <c r="I395" s="19">
        <f>+Recupera_PN_ACUM[[#This Row],[07-06-2020]]-Recupera_PN_ACUM[[#This Row],[6/6/2020]]</f>
        <v>0</v>
      </c>
      <c r="J395" s="19">
        <f>+Recupera_PN_ACUM[[#This Row],[08-06-2020]]-Recupera_PN_ACUM[[#This Row],[07-06-2020]]</f>
        <v>0</v>
      </c>
      <c r="K395" s="19">
        <f>+Recupera_PN_ACUM[[#This Row],[09-06-2020]]-Recupera_PN_ACUM[[#This Row],[08-06-2020]]</f>
        <v>0</v>
      </c>
      <c r="L395" s="19">
        <f>+Recupera_PN_ACUM[[#This Row],[10-06-2020]]-Recupera_PN_ACUM[[#This Row],[09-06-2020]]</f>
        <v>0</v>
      </c>
      <c r="M395" s="19">
        <f>+Recupera_PN_ACUM[[#This Row],[11-06-2020]]-Recupera_PN_ACUM[[#This Row],[10-06-2020]]</f>
        <v>0</v>
      </c>
    </row>
    <row r="396" spans="1:13" x14ac:dyDescent="0.3">
      <c r="A396">
        <v>91008</v>
      </c>
      <c r="B396" s="2" t="s">
        <v>114</v>
      </c>
      <c r="C396" s="2" t="s">
        <v>115</v>
      </c>
      <c r="D396" s="2" t="s">
        <v>205</v>
      </c>
      <c r="E396" s="19">
        <v>2</v>
      </c>
      <c r="F396" s="19">
        <f>+Recupera_PN_ACUM[[#This Row],[04-06-2020]]-Recupera_PN_ACUM[[#This Row],[03-06-2020]]</f>
        <v>0</v>
      </c>
      <c r="G396" s="19">
        <f>+Recupera_PN_ACUM[[#This Row],[5/6/2020]]-Recupera_PN_ACUM[[#This Row],[04-06-2020]]</f>
        <v>0</v>
      </c>
      <c r="H396" s="19">
        <f>+Recupera_PN_ACUM[[#This Row],[6/6/2020]]-Recupera_PN_ACUM[[#This Row],[5/6/2020]]</f>
        <v>0</v>
      </c>
      <c r="I396" s="19">
        <f>+Recupera_PN_ACUM[[#This Row],[07-06-2020]]-Recupera_PN_ACUM[[#This Row],[6/6/2020]]</f>
        <v>0</v>
      </c>
      <c r="J396" s="19">
        <f>+Recupera_PN_ACUM[[#This Row],[08-06-2020]]-Recupera_PN_ACUM[[#This Row],[07-06-2020]]</f>
        <v>0</v>
      </c>
      <c r="K396" s="19">
        <f>+Recupera_PN_ACUM[[#This Row],[09-06-2020]]-Recupera_PN_ACUM[[#This Row],[08-06-2020]]</f>
        <v>0</v>
      </c>
      <c r="L396" s="19">
        <f>+Recupera_PN_ACUM[[#This Row],[10-06-2020]]-Recupera_PN_ACUM[[#This Row],[09-06-2020]]</f>
        <v>0</v>
      </c>
      <c r="M396" s="19">
        <f>+Recupera_PN_ACUM[[#This Row],[11-06-2020]]-Recupera_PN_ACUM[[#This Row],[10-06-2020]]</f>
        <v>0</v>
      </c>
    </row>
    <row r="397" spans="1:13" x14ac:dyDescent="0.3">
      <c r="A397">
        <v>40703</v>
      </c>
      <c r="B397" s="2" t="s">
        <v>154</v>
      </c>
      <c r="C397" s="2" t="s">
        <v>286</v>
      </c>
      <c r="D397" s="2" t="s">
        <v>438</v>
      </c>
      <c r="E397" s="19"/>
      <c r="F397" s="19">
        <f>+Recupera_PN_ACUM[[#This Row],[04-06-2020]]-Recupera_PN_ACUM[[#This Row],[03-06-2020]]</f>
        <v>0</v>
      </c>
      <c r="G397" s="19">
        <f>+Recupera_PN_ACUM[[#This Row],[5/6/2020]]-Recupera_PN_ACUM[[#This Row],[04-06-2020]]</f>
        <v>0</v>
      </c>
      <c r="H397" s="19">
        <f>+Recupera_PN_ACUM[[#This Row],[6/6/2020]]-Recupera_PN_ACUM[[#This Row],[5/6/2020]]</f>
        <v>0</v>
      </c>
      <c r="I397" s="19">
        <f>+Recupera_PN_ACUM[[#This Row],[07-06-2020]]-Recupera_PN_ACUM[[#This Row],[6/6/2020]]</f>
        <v>0</v>
      </c>
      <c r="J397" s="19">
        <f>+Recupera_PN_ACUM[[#This Row],[08-06-2020]]-Recupera_PN_ACUM[[#This Row],[07-06-2020]]</f>
        <v>0</v>
      </c>
      <c r="K397" s="19">
        <f>+Recupera_PN_ACUM[[#This Row],[09-06-2020]]-Recupera_PN_ACUM[[#This Row],[08-06-2020]]</f>
        <v>0</v>
      </c>
      <c r="L397" s="19">
        <f>+Recupera_PN_ACUM[[#This Row],[10-06-2020]]-Recupera_PN_ACUM[[#This Row],[09-06-2020]]</f>
        <v>0</v>
      </c>
      <c r="M397" s="19">
        <f>+Recupera_PN_ACUM[[#This Row],[11-06-2020]]-Recupera_PN_ACUM[[#This Row],[10-06-2020]]</f>
        <v>0</v>
      </c>
    </row>
    <row r="398" spans="1:13" x14ac:dyDescent="0.3">
      <c r="A398">
        <v>40803</v>
      </c>
      <c r="B398" s="2" t="s">
        <v>154</v>
      </c>
      <c r="C398" s="2" t="s">
        <v>280</v>
      </c>
      <c r="D398" s="2" t="s">
        <v>352</v>
      </c>
      <c r="E398" s="19">
        <v>0</v>
      </c>
      <c r="F398" s="19">
        <f>+Recupera_PN_ACUM[[#This Row],[04-06-2020]]-Recupera_PN_ACUM[[#This Row],[03-06-2020]]</f>
        <v>0</v>
      </c>
      <c r="G398" s="19">
        <f>+Recupera_PN_ACUM[[#This Row],[5/6/2020]]-Recupera_PN_ACUM[[#This Row],[04-06-2020]]</f>
        <v>0</v>
      </c>
      <c r="H398" s="19">
        <f>+Recupera_PN_ACUM[[#This Row],[6/6/2020]]-Recupera_PN_ACUM[[#This Row],[5/6/2020]]</f>
        <v>0</v>
      </c>
      <c r="I398" s="19">
        <f>+Recupera_PN_ACUM[[#This Row],[07-06-2020]]-Recupera_PN_ACUM[[#This Row],[6/6/2020]]</f>
        <v>0</v>
      </c>
      <c r="J398" s="19">
        <f>+Recupera_PN_ACUM[[#This Row],[08-06-2020]]-Recupera_PN_ACUM[[#This Row],[07-06-2020]]</f>
        <v>0</v>
      </c>
      <c r="K398" s="19">
        <f>+Recupera_PN_ACUM[[#This Row],[09-06-2020]]-Recupera_PN_ACUM[[#This Row],[08-06-2020]]</f>
        <v>0</v>
      </c>
      <c r="L398" s="19">
        <f>+Recupera_PN_ACUM[[#This Row],[10-06-2020]]-Recupera_PN_ACUM[[#This Row],[09-06-2020]]</f>
        <v>0</v>
      </c>
      <c r="M398" s="19">
        <f>+Recupera_PN_ACUM[[#This Row],[11-06-2020]]-Recupera_PN_ACUM[[#This Row],[10-06-2020]]</f>
        <v>0</v>
      </c>
    </row>
    <row r="399" spans="1:13" x14ac:dyDescent="0.3">
      <c r="A399">
        <v>70307</v>
      </c>
      <c r="B399" s="2" t="s">
        <v>268</v>
      </c>
      <c r="C399" s="2" t="s">
        <v>268</v>
      </c>
      <c r="D399" s="2" t="s">
        <v>352</v>
      </c>
      <c r="E399" s="19">
        <v>0</v>
      </c>
      <c r="F399" s="19">
        <f>+Recupera_PN_ACUM[[#This Row],[04-06-2020]]-Recupera_PN_ACUM[[#This Row],[03-06-2020]]</f>
        <v>0</v>
      </c>
      <c r="G399" s="19">
        <f>+Recupera_PN_ACUM[[#This Row],[5/6/2020]]-Recupera_PN_ACUM[[#This Row],[04-06-2020]]</f>
        <v>0</v>
      </c>
      <c r="H399" s="19">
        <f>+Recupera_PN_ACUM[[#This Row],[6/6/2020]]-Recupera_PN_ACUM[[#This Row],[5/6/2020]]</f>
        <v>0</v>
      </c>
      <c r="I399" s="19">
        <f>+Recupera_PN_ACUM[[#This Row],[07-06-2020]]-Recupera_PN_ACUM[[#This Row],[6/6/2020]]</f>
        <v>0</v>
      </c>
      <c r="J399" s="19">
        <f>+Recupera_PN_ACUM[[#This Row],[08-06-2020]]-Recupera_PN_ACUM[[#This Row],[07-06-2020]]</f>
        <v>0</v>
      </c>
      <c r="K399" s="19">
        <f>+Recupera_PN_ACUM[[#This Row],[09-06-2020]]-Recupera_PN_ACUM[[#This Row],[08-06-2020]]</f>
        <v>0</v>
      </c>
      <c r="L399" s="19">
        <f>+Recupera_PN_ACUM[[#This Row],[10-06-2020]]-Recupera_PN_ACUM[[#This Row],[09-06-2020]]</f>
        <v>0</v>
      </c>
      <c r="M399" s="19">
        <f>+Recupera_PN_ACUM[[#This Row],[11-06-2020]]-Recupera_PN_ACUM[[#This Row],[10-06-2020]]</f>
        <v>0</v>
      </c>
    </row>
    <row r="400" spans="1:13" x14ac:dyDescent="0.3">
      <c r="A400">
        <v>70502</v>
      </c>
      <c r="B400" s="2" t="s">
        <v>268</v>
      </c>
      <c r="C400" s="2" t="s">
        <v>656</v>
      </c>
      <c r="D400" s="2" t="s">
        <v>657</v>
      </c>
      <c r="E400" s="19"/>
      <c r="F400" s="19">
        <f>+Recupera_PN_ACUM[[#This Row],[04-06-2020]]-Recupera_PN_ACUM[[#This Row],[03-06-2020]]</f>
        <v>0</v>
      </c>
      <c r="G400" s="19">
        <f>+Recupera_PN_ACUM[[#This Row],[5/6/2020]]-Recupera_PN_ACUM[[#This Row],[04-06-2020]]</f>
        <v>0</v>
      </c>
      <c r="H400" s="19">
        <f>+Recupera_PN_ACUM[[#This Row],[6/6/2020]]-Recupera_PN_ACUM[[#This Row],[5/6/2020]]</f>
        <v>0</v>
      </c>
      <c r="I400" s="19">
        <f>+Recupera_PN_ACUM[[#This Row],[07-06-2020]]-Recupera_PN_ACUM[[#This Row],[6/6/2020]]</f>
        <v>0</v>
      </c>
      <c r="J400" s="19">
        <f>+Recupera_PN_ACUM[[#This Row],[08-06-2020]]-Recupera_PN_ACUM[[#This Row],[07-06-2020]]</f>
        <v>0</v>
      </c>
      <c r="K400" s="19">
        <f>+Recupera_PN_ACUM[[#This Row],[09-06-2020]]-Recupera_PN_ACUM[[#This Row],[08-06-2020]]</f>
        <v>0</v>
      </c>
      <c r="L400" s="19">
        <f>+Recupera_PN_ACUM[[#This Row],[10-06-2020]]-Recupera_PN_ACUM[[#This Row],[09-06-2020]]</f>
        <v>0</v>
      </c>
      <c r="M400" s="19">
        <f>+Recupera_PN_ACUM[[#This Row],[11-06-2020]]-Recupera_PN_ACUM[[#This Row],[10-06-2020]]</f>
        <v>0</v>
      </c>
    </row>
    <row r="401" spans="1:13" x14ac:dyDescent="0.3">
      <c r="A401">
        <v>60705</v>
      </c>
      <c r="B401" s="2" t="s">
        <v>158</v>
      </c>
      <c r="C401" s="2" t="s">
        <v>353</v>
      </c>
      <c r="D401" s="2" t="s">
        <v>354</v>
      </c>
      <c r="E401" s="19"/>
      <c r="F401" s="19">
        <f>+Recupera_PN_ACUM[[#This Row],[04-06-2020]]-Recupera_PN_ACUM[[#This Row],[03-06-2020]]</f>
        <v>0</v>
      </c>
      <c r="G401" s="19">
        <f>+Recupera_PN_ACUM[[#This Row],[5/6/2020]]-Recupera_PN_ACUM[[#This Row],[04-06-2020]]</f>
        <v>0</v>
      </c>
      <c r="H401" s="19">
        <f>+Recupera_PN_ACUM[[#This Row],[6/6/2020]]-Recupera_PN_ACUM[[#This Row],[5/6/2020]]</f>
        <v>0</v>
      </c>
      <c r="I401" s="19">
        <f>+Recupera_PN_ACUM[[#This Row],[07-06-2020]]-Recupera_PN_ACUM[[#This Row],[6/6/2020]]</f>
        <v>0</v>
      </c>
      <c r="J401" s="19">
        <f>+Recupera_PN_ACUM[[#This Row],[08-06-2020]]-Recupera_PN_ACUM[[#This Row],[07-06-2020]]</f>
        <v>0</v>
      </c>
      <c r="K401" s="19">
        <f>+Recupera_PN_ACUM[[#This Row],[09-06-2020]]-Recupera_PN_ACUM[[#This Row],[08-06-2020]]</f>
        <v>0</v>
      </c>
      <c r="L401" s="19">
        <f>+Recupera_PN_ACUM[[#This Row],[10-06-2020]]-Recupera_PN_ACUM[[#This Row],[09-06-2020]]</f>
        <v>0</v>
      </c>
      <c r="M401" s="19">
        <f>+Recupera_PN_ACUM[[#This Row],[11-06-2020]]-Recupera_PN_ACUM[[#This Row],[10-06-2020]]</f>
        <v>0</v>
      </c>
    </row>
    <row r="402" spans="1:13" x14ac:dyDescent="0.3">
      <c r="A402">
        <v>60503</v>
      </c>
      <c r="B402" s="2" t="s">
        <v>158</v>
      </c>
      <c r="C402" s="2" t="s">
        <v>417</v>
      </c>
      <c r="D402" s="2" t="s">
        <v>658</v>
      </c>
      <c r="E402" s="19"/>
      <c r="F402" s="19">
        <f>+Recupera_PN_ACUM[[#This Row],[04-06-2020]]-Recupera_PN_ACUM[[#This Row],[03-06-2020]]</f>
        <v>0</v>
      </c>
      <c r="G402" s="19">
        <f>+Recupera_PN_ACUM[[#This Row],[5/6/2020]]-Recupera_PN_ACUM[[#This Row],[04-06-2020]]</f>
        <v>0</v>
      </c>
      <c r="H402" s="19">
        <f>+Recupera_PN_ACUM[[#This Row],[6/6/2020]]-Recupera_PN_ACUM[[#This Row],[5/6/2020]]</f>
        <v>0</v>
      </c>
      <c r="I402" s="19">
        <f>+Recupera_PN_ACUM[[#This Row],[07-06-2020]]-Recupera_PN_ACUM[[#This Row],[6/6/2020]]</f>
        <v>0</v>
      </c>
      <c r="J402" s="19">
        <f>+Recupera_PN_ACUM[[#This Row],[08-06-2020]]-Recupera_PN_ACUM[[#This Row],[07-06-2020]]</f>
        <v>0</v>
      </c>
      <c r="K402" s="19">
        <f>+Recupera_PN_ACUM[[#This Row],[09-06-2020]]-Recupera_PN_ACUM[[#This Row],[08-06-2020]]</f>
        <v>0</v>
      </c>
      <c r="L402" s="19">
        <f>+Recupera_PN_ACUM[[#This Row],[10-06-2020]]-Recupera_PN_ACUM[[#This Row],[09-06-2020]]</f>
        <v>0</v>
      </c>
      <c r="M402" s="19">
        <f>+Recupera_PN_ACUM[[#This Row],[11-06-2020]]-Recupera_PN_ACUM[[#This Row],[10-06-2020]]</f>
        <v>0</v>
      </c>
    </row>
    <row r="403" spans="1:13" x14ac:dyDescent="0.3">
      <c r="A403">
        <v>90703</v>
      </c>
      <c r="B403" s="2" t="s">
        <v>114</v>
      </c>
      <c r="C403" s="2" t="s">
        <v>363</v>
      </c>
      <c r="D403" s="2" t="s">
        <v>658</v>
      </c>
      <c r="E403" s="19">
        <v>2</v>
      </c>
      <c r="F403" s="19">
        <f>+Recupera_PN_ACUM[[#This Row],[04-06-2020]]-Recupera_PN_ACUM[[#This Row],[03-06-2020]]</f>
        <v>0</v>
      </c>
      <c r="G403" s="19">
        <f>+Recupera_PN_ACUM[[#This Row],[5/6/2020]]-Recupera_PN_ACUM[[#This Row],[04-06-2020]]</f>
        <v>0</v>
      </c>
      <c r="H403" s="19">
        <f>+Recupera_PN_ACUM[[#This Row],[6/6/2020]]-Recupera_PN_ACUM[[#This Row],[5/6/2020]]</f>
        <v>0</v>
      </c>
      <c r="I403" s="19">
        <f>+Recupera_PN_ACUM[[#This Row],[07-06-2020]]-Recupera_PN_ACUM[[#This Row],[6/6/2020]]</f>
        <v>0</v>
      </c>
      <c r="J403" s="19">
        <f>+Recupera_PN_ACUM[[#This Row],[08-06-2020]]-Recupera_PN_ACUM[[#This Row],[07-06-2020]]</f>
        <v>0</v>
      </c>
      <c r="K403" s="19">
        <f>+Recupera_PN_ACUM[[#This Row],[09-06-2020]]-Recupera_PN_ACUM[[#This Row],[08-06-2020]]</f>
        <v>0</v>
      </c>
      <c r="L403" s="19">
        <f>+Recupera_PN_ACUM[[#This Row],[10-06-2020]]-Recupera_PN_ACUM[[#This Row],[09-06-2020]]</f>
        <v>0</v>
      </c>
      <c r="M403" s="19">
        <f>+Recupera_PN_ACUM[[#This Row],[11-06-2020]]-Recupera_PN_ACUM[[#This Row],[10-06-2020]]</f>
        <v>0</v>
      </c>
    </row>
    <row r="404" spans="1:13" x14ac:dyDescent="0.3">
      <c r="A404">
        <v>60307</v>
      </c>
      <c r="B404" s="2" t="s">
        <v>158</v>
      </c>
      <c r="C404" s="2" t="s">
        <v>406</v>
      </c>
      <c r="D404" s="2" t="s">
        <v>659</v>
      </c>
      <c r="E404" s="19"/>
      <c r="F404" s="19">
        <f>+Recupera_PN_ACUM[[#This Row],[04-06-2020]]-Recupera_PN_ACUM[[#This Row],[03-06-2020]]</f>
        <v>0</v>
      </c>
      <c r="G404" s="19">
        <f>+Recupera_PN_ACUM[[#This Row],[5/6/2020]]-Recupera_PN_ACUM[[#This Row],[04-06-2020]]</f>
        <v>0</v>
      </c>
      <c r="H404" s="19">
        <f>+Recupera_PN_ACUM[[#This Row],[6/6/2020]]-Recupera_PN_ACUM[[#This Row],[5/6/2020]]</f>
        <v>0</v>
      </c>
      <c r="I404" s="19">
        <f>+Recupera_PN_ACUM[[#This Row],[07-06-2020]]-Recupera_PN_ACUM[[#This Row],[6/6/2020]]</f>
        <v>0</v>
      </c>
      <c r="J404" s="19">
        <f>+Recupera_PN_ACUM[[#This Row],[08-06-2020]]-Recupera_PN_ACUM[[#This Row],[07-06-2020]]</f>
        <v>0</v>
      </c>
      <c r="K404" s="19">
        <f>+Recupera_PN_ACUM[[#This Row],[09-06-2020]]-Recupera_PN_ACUM[[#This Row],[08-06-2020]]</f>
        <v>0</v>
      </c>
      <c r="L404" s="19">
        <f>+Recupera_PN_ACUM[[#This Row],[10-06-2020]]-Recupera_PN_ACUM[[#This Row],[09-06-2020]]</f>
        <v>0</v>
      </c>
      <c r="M404" s="19">
        <f>+Recupera_PN_ACUM[[#This Row],[11-06-2020]]-Recupera_PN_ACUM[[#This Row],[10-06-2020]]</f>
        <v>0</v>
      </c>
    </row>
    <row r="405" spans="1:13" x14ac:dyDescent="0.3">
      <c r="A405">
        <v>60308</v>
      </c>
      <c r="B405" s="2" t="s">
        <v>158</v>
      </c>
      <c r="C405" s="2" t="s">
        <v>406</v>
      </c>
      <c r="D405" s="2" t="s">
        <v>660</v>
      </c>
      <c r="E405" s="19">
        <v>13</v>
      </c>
      <c r="F405" s="19">
        <f>+Recupera_PN_ACUM[[#This Row],[04-06-2020]]-Recupera_PN_ACUM[[#This Row],[03-06-2020]]</f>
        <v>0</v>
      </c>
      <c r="G405" s="19">
        <f>+Recupera_PN_ACUM[[#This Row],[5/6/2020]]-Recupera_PN_ACUM[[#This Row],[04-06-2020]]</f>
        <v>0</v>
      </c>
      <c r="H405" s="19">
        <f>+Recupera_PN_ACUM[[#This Row],[6/6/2020]]-Recupera_PN_ACUM[[#This Row],[5/6/2020]]</f>
        <v>0</v>
      </c>
      <c r="I405" s="19">
        <f>+Recupera_PN_ACUM[[#This Row],[07-06-2020]]-Recupera_PN_ACUM[[#This Row],[6/6/2020]]</f>
        <v>0</v>
      </c>
      <c r="J405" s="19">
        <f>+Recupera_PN_ACUM[[#This Row],[08-06-2020]]-Recupera_PN_ACUM[[#This Row],[07-06-2020]]</f>
        <v>0</v>
      </c>
      <c r="K405" s="19">
        <f>+Recupera_PN_ACUM[[#This Row],[09-06-2020]]-Recupera_PN_ACUM[[#This Row],[08-06-2020]]</f>
        <v>0</v>
      </c>
      <c r="L405" s="19">
        <f>+Recupera_PN_ACUM[[#This Row],[10-06-2020]]-Recupera_PN_ACUM[[#This Row],[09-06-2020]]</f>
        <v>0</v>
      </c>
      <c r="M405" s="19">
        <f>+Recupera_PN_ACUM[[#This Row],[11-06-2020]]-Recupera_PN_ACUM[[#This Row],[10-06-2020]]</f>
        <v>0</v>
      </c>
    </row>
    <row r="406" spans="1:13" x14ac:dyDescent="0.3">
      <c r="A406">
        <v>130713</v>
      </c>
      <c r="B406" s="2" t="s">
        <v>102</v>
      </c>
      <c r="C406" s="2" t="s">
        <v>138</v>
      </c>
      <c r="D406" s="2" t="s">
        <v>355</v>
      </c>
      <c r="E406" s="19">
        <v>1</v>
      </c>
      <c r="F406" s="19">
        <f>+Recupera_PN_ACUM[[#This Row],[04-06-2020]]-Recupera_PN_ACUM[[#This Row],[03-06-2020]]</f>
        <v>0</v>
      </c>
      <c r="G406" s="19">
        <f>+Recupera_PN_ACUM[[#This Row],[5/6/2020]]-Recupera_PN_ACUM[[#This Row],[04-06-2020]]</f>
        <v>0</v>
      </c>
      <c r="H406" s="19">
        <f>+Recupera_PN_ACUM[[#This Row],[6/6/2020]]-Recupera_PN_ACUM[[#This Row],[5/6/2020]]</f>
        <v>0</v>
      </c>
      <c r="I406" s="19">
        <f>+Recupera_PN_ACUM[[#This Row],[07-06-2020]]-Recupera_PN_ACUM[[#This Row],[6/6/2020]]</f>
        <v>0</v>
      </c>
      <c r="J406" s="19">
        <f>+Recupera_PN_ACUM[[#This Row],[08-06-2020]]-Recupera_PN_ACUM[[#This Row],[07-06-2020]]</f>
        <v>0</v>
      </c>
      <c r="K406" s="19">
        <f>+Recupera_PN_ACUM[[#This Row],[09-06-2020]]-Recupera_PN_ACUM[[#This Row],[08-06-2020]]</f>
        <v>0</v>
      </c>
      <c r="L406" s="19">
        <f>+Recupera_PN_ACUM[[#This Row],[10-06-2020]]-Recupera_PN_ACUM[[#This Row],[09-06-2020]]</f>
        <v>0</v>
      </c>
      <c r="M406" s="19">
        <f>+Recupera_PN_ACUM[[#This Row],[11-06-2020]]-Recupera_PN_ACUM[[#This Row],[10-06-2020]]</f>
        <v>0</v>
      </c>
    </row>
    <row r="407" spans="1:13" x14ac:dyDescent="0.3">
      <c r="A407">
        <v>90803</v>
      </c>
      <c r="B407" s="2" t="s">
        <v>114</v>
      </c>
      <c r="C407" s="2" t="s">
        <v>118</v>
      </c>
      <c r="D407" s="2" t="s">
        <v>661</v>
      </c>
      <c r="E407" s="19"/>
      <c r="F407" s="19">
        <f>+Recupera_PN_ACUM[[#This Row],[04-06-2020]]-Recupera_PN_ACUM[[#This Row],[03-06-2020]]</f>
        <v>0</v>
      </c>
      <c r="G407" s="19">
        <f>+Recupera_PN_ACUM[[#This Row],[5/6/2020]]-Recupera_PN_ACUM[[#This Row],[04-06-2020]]</f>
        <v>0</v>
      </c>
      <c r="H407" s="19">
        <f>+Recupera_PN_ACUM[[#This Row],[6/6/2020]]-Recupera_PN_ACUM[[#This Row],[5/6/2020]]</f>
        <v>0</v>
      </c>
      <c r="I407" s="19">
        <f>+Recupera_PN_ACUM[[#This Row],[07-06-2020]]-Recupera_PN_ACUM[[#This Row],[6/6/2020]]</f>
        <v>0</v>
      </c>
      <c r="J407" s="19">
        <f>+Recupera_PN_ACUM[[#This Row],[08-06-2020]]-Recupera_PN_ACUM[[#This Row],[07-06-2020]]</f>
        <v>0</v>
      </c>
      <c r="K407" s="19">
        <f>+Recupera_PN_ACUM[[#This Row],[09-06-2020]]-Recupera_PN_ACUM[[#This Row],[08-06-2020]]</f>
        <v>0</v>
      </c>
      <c r="L407" s="19">
        <f>+Recupera_PN_ACUM[[#This Row],[10-06-2020]]-Recupera_PN_ACUM[[#This Row],[09-06-2020]]</f>
        <v>0</v>
      </c>
      <c r="M407" s="19">
        <f>+Recupera_PN_ACUM[[#This Row],[11-06-2020]]-Recupera_PN_ACUM[[#This Row],[10-06-2020]]</f>
        <v>0</v>
      </c>
    </row>
    <row r="408" spans="1:13" x14ac:dyDescent="0.3">
      <c r="A408">
        <v>130908</v>
      </c>
      <c r="B408" s="2" t="s">
        <v>102</v>
      </c>
      <c r="C408" s="2" t="s">
        <v>322</v>
      </c>
      <c r="D408" s="2" t="s">
        <v>404</v>
      </c>
      <c r="E408" s="19"/>
      <c r="F408" s="19">
        <f>+Recupera_PN_ACUM[[#This Row],[04-06-2020]]-Recupera_PN_ACUM[[#This Row],[03-06-2020]]</f>
        <v>0</v>
      </c>
      <c r="G408" s="19">
        <f>+Recupera_PN_ACUM[[#This Row],[5/6/2020]]-Recupera_PN_ACUM[[#This Row],[04-06-2020]]</f>
        <v>0</v>
      </c>
      <c r="H408" s="19">
        <f>+Recupera_PN_ACUM[[#This Row],[6/6/2020]]-Recupera_PN_ACUM[[#This Row],[5/6/2020]]</f>
        <v>0</v>
      </c>
      <c r="I408" s="19">
        <f>+Recupera_PN_ACUM[[#This Row],[07-06-2020]]-Recupera_PN_ACUM[[#This Row],[6/6/2020]]</f>
        <v>0</v>
      </c>
      <c r="J408" s="19">
        <f>+Recupera_PN_ACUM[[#This Row],[08-06-2020]]-Recupera_PN_ACUM[[#This Row],[07-06-2020]]</f>
        <v>0</v>
      </c>
      <c r="K408" s="19">
        <f>+Recupera_PN_ACUM[[#This Row],[09-06-2020]]-Recupera_PN_ACUM[[#This Row],[08-06-2020]]</f>
        <v>0</v>
      </c>
      <c r="L408" s="19">
        <f>+Recupera_PN_ACUM[[#This Row],[10-06-2020]]-Recupera_PN_ACUM[[#This Row],[09-06-2020]]</f>
        <v>0</v>
      </c>
      <c r="M408" s="19">
        <f>+Recupera_PN_ACUM[[#This Row],[11-06-2020]]-Recupera_PN_ACUM[[#This Row],[10-06-2020]]</f>
        <v>0</v>
      </c>
    </row>
    <row r="409" spans="1:13" x14ac:dyDescent="0.3">
      <c r="A409">
        <v>60403</v>
      </c>
      <c r="B409" s="2" t="s">
        <v>158</v>
      </c>
      <c r="C409" s="2" t="s">
        <v>332</v>
      </c>
      <c r="D409" s="2" t="s">
        <v>662</v>
      </c>
      <c r="E409" s="19">
        <v>1</v>
      </c>
      <c r="F409" s="19">
        <f>+Recupera_PN_ACUM[[#This Row],[04-06-2020]]-Recupera_PN_ACUM[[#This Row],[03-06-2020]]</f>
        <v>0</v>
      </c>
      <c r="G409" s="19">
        <f>+Recupera_PN_ACUM[[#This Row],[5/6/2020]]-Recupera_PN_ACUM[[#This Row],[04-06-2020]]</f>
        <v>0</v>
      </c>
      <c r="H409" s="19">
        <f>+Recupera_PN_ACUM[[#This Row],[6/6/2020]]-Recupera_PN_ACUM[[#This Row],[5/6/2020]]</f>
        <v>0</v>
      </c>
      <c r="I409" s="19">
        <f>+Recupera_PN_ACUM[[#This Row],[07-06-2020]]-Recupera_PN_ACUM[[#This Row],[6/6/2020]]</f>
        <v>0</v>
      </c>
      <c r="J409" s="19">
        <f>+Recupera_PN_ACUM[[#This Row],[08-06-2020]]-Recupera_PN_ACUM[[#This Row],[07-06-2020]]</f>
        <v>0</v>
      </c>
      <c r="K409" s="19">
        <f>+Recupera_PN_ACUM[[#This Row],[09-06-2020]]-Recupera_PN_ACUM[[#This Row],[08-06-2020]]</f>
        <v>0</v>
      </c>
      <c r="L409" s="19">
        <f>+Recupera_PN_ACUM[[#This Row],[10-06-2020]]-Recupera_PN_ACUM[[#This Row],[09-06-2020]]</f>
        <v>0</v>
      </c>
      <c r="M409" s="19">
        <f>+Recupera_PN_ACUM[[#This Row],[11-06-2020]]-Recupera_PN_ACUM[[#This Row],[10-06-2020]]</f>
        <v>0</v>
      </c>
    </row>
    <row r="410" spans="1:13" x14ac:dyDescent="0.3">
      <c r="A410">
        <v>90406</v>
      </c>
      <c r="B410" s="2" t="s">
        <v>114</v>
      </c>
      <c r="C410" s="2" t="s">
        <v>238</v>
      </c>
      <c r="D410" s="2" t="s">
        <v>356</v>
      </c>
      <c r="E410" s="19">
        <v>0</v>
      </c>
      <c r="F410" s="19">
        <f>+Recupera_PN_ACUM[[#This Row],[04-06-2020]]-Recupera_PN_ACUM[[#This Row],[03-06-2020]]</f>
        <v>0</v>
      </c>
      <c r="G410" s="19">
        <f>+Recupera_PN_ACUM[[#This Row],[5/6/2020]]-Recupera_PN_ACUM[[#This Row],[04-06-2020]]</f>
        <v>0</v>
      </c>
      <c r="H410" s="19">
        <f>+Recupera_PN_ACUM[[#This Row],[6/6/2020]]-Recupera_PN_ACUM[[#This Row],[5/6/2020]]</f>
        <v>0</v>
      </c>
      <c r="I410" s="19">
        <f>+Recupera_PN_ACUM[[#This Row],[07-06-2020]]-Recupera_PN_ACUM[[#This Row],[6/6/2020]]</f>
        <v>0</v>
      </c>
      <c r="J410" s="19">
        <f>+Recupera_PN_ACUM[[#This Row],[08-06-2020]]-Recupera_PN_ACUM[[#This Row],[07-06-2020]]</f>
        <v>0</v>
      </c>
      <c r="K410" s="19">
        <f>+Recupera_PN_ACUM[[#This Row],[09-06-2020]]-Recupera_PN_ACUM[[#This Row],[08-06-2020]]</f>
        <v>0</v>
      </c>
      <c r="L410" s="19">
        <f>+Recupera_PN_ACUM[[#This Row],[10-06-2020]]-Recupera_PN_ACUM[[#This Row],[09-06-2020]]</f>
        <v>0</v>
      </c>
      <c r="M410" s="19">
        <f>+Recupera_PN_ACUM[[#This Row],[11-06-2020]]-Recupera_PN_ACUM[[#This Row],[10-06-2020]]</f>
        <v>0</v>
      </c>
    </row>
    <row r="411" spans="1:13" x14ac:dyDescent="0.3">
      <c r="A411">
        <v>40406</v>
      </c>
      <c r="B411" s="2" t="s">
        <v>154</v>
      </c>
      <c r="C411" s="2" t="s">
        <v>234</v>
      </c>
      <c r="D411" s="2" t="s">
        <v>663</v>
      </c>
      <c r="E411" s="19"/>
      <c r="F411" s="19">
        <f>+Recupera_PN_ACUM[[#This Row],[04-06-2020]]-Recupera_PN_ACUM[[#This Row],[03-06-2020]]</f>
        <v>0</v>
      </c>
      <c r="G411" s="19">
        <f>+Recupera_PN_ACUM[[#This Row],[5/6/2020]]-Recupera_PN_ACUM[[#This Row],[04-06-2020]]</f>
        <v>0</v>
      </c>
      <c r="H411" s="19">
        <f>+Recupera_PN_ACUM[[#This Row],[6/6/2020]]-Recupera_PN_ACUM[[#This Row],[5/6/2020]]</f>
        <v>0</v>
      </c>
      <c r="I411" s="19">
        <f>+Recupera_PN_ACUM[[#This Row],[07-06-2020]]-Recupera_PN_ACUM[[#This Row],[6/6/2020]]</f>
        <v>0</v>
      </c>
      <c r="J411" s="19">
        <f>+Recupera_PN_ACUM[[#This Row],[08-06-2020]]-Recupera_PN_ACUM[[#This Row],[07-06-2020]]</f>
        <v>0</v>
      </c>
      <c r="K411" s="19">
        <f>+Recupera_PN_ACUM[[#This Row],[09-06-2020]]-Recupera_PN_ACUM[[#This Row],[08-06-2020]]</f>
        <v>0</v>
      </c>
      <c r="L411" s="19">
        <f>+Recupera_PN_ACUM[[#This Row],[10-06-2020]]-Recupera_PN_ACUM[[#This Row],[09-06-2020]]</f>
        <v>0</v>
      </c>
      <c r="M411" s="19">
        <f>+Recupera_PN_ACUM[[#This Row],[11-06-2020]]-Recupera_PN_ACUM[[#This Row],[10-06-2020]]</f>
        <v>0</v>
      </c>
    </row>
    <row r="412" spans="1:13" x14ac:dyDescent="0.3">
      <c r="A412">
        <v>70308</v>
      </c>
      <c r="B412" s="2" t="s">
        <v>268</v>
      </c>
      <c r="C412" s="2" t="s">
        <v>268</v>
      </c>
      <c r="D412" s="2" t="s">
        <v>405</v>
      </c>
      <c r="E412" s="19"/>
      <c r="F412" s="19">
        <f>+Recupera_PN_ACUM[[#This Row],[04-06-2020]]-Recupera_PN_ACUM[[#This Row],[03-06-2020]]</f>
        <v>0</v>
      </c>
      <c r="G412" s="19">
        <f>+Recupera_PN_ACUM[[#This Row],[5/6/2020]]-Recupera_PN_ACUM[[#This Row],[04-06-2020]]</f>
        <v>0</v>
      </c>
      <c r="H412" s="19">
        <f>+Recupera_PN_ACUM[[#This Row],[6/6/2020]]-Recupera_PN_ACUM[[#This Row],[5/6/2020]]</f>
        <v>0</v>
      </c>
      <c r="I412" s="19">
        <f>+Recupera_PN_ACUM[[#This Row],[07-06-2020]]-Recupera_PN_ACUM[[#This Row],[6/6/2020]]</f>
        <v>0</v>
      </c>
      <c r="J412" s="19">
        <f>+Recupera_PN_ACUM[[#This Row],[08-06-2020]]-Recupera_PN_ACUM[[#This Row],[07-06-2020]]</f>
        <v>0</v>
      </c>
      <c r="K412" s="19">
        <f>+Recupera_PN_ACUM[[#This Row],[09-06-2020]]-Recupera_PN_ACUM[[#This Row],[08-06-2020]]</f>
        <v>0</v>
      </c>
      <c r="L412" s="19">
        <f>+Recupera_PN_ACUM[[#This Row],[10-06-2020]]-Recupera_PN_ACUM[[#This Row],[09-06-2020]]</f>
        <v>0</v>
      </c>
      <c r="M412" s="19">
        <f>+Recupera_PN_ACUM[[#This Row],[11-06-2020]]-Recupera_PN_ACUM[[#This Row],[10-06-2020]]</f>
        <v>0</v>
      </c>
    </row>
    <row r="413" spans="1:13" x14ac:dyDescent="0.3">
      <c r="A413">
        <v>60301</v>
      </c>
      <c r="B413" s="2" t="s">
        <v>158</v>
      </c>
      <c r="C413" s="2" t="s">
        <v>406</v>
      </c>
      <c r="D413" s="2" t="s">
        <v>407</v>
      </c>
      <c r="E413" s="19"/>
      <c r="F413" s="19">
        <f>+Recupera_PN_ACUM[[#This Row],[04-06-2020]]-Recupera_PN_ACUM[[#This Row],[03-06-2020]]</f>
        <v>0</v>
      </c>
      <c r="G413" s="19">
        <f>+Recupera_PN_ACUM[[#This Row],[5/6/2020]]-Recupera_PN_ACUM[[#This Row],[04-06-2020]]</f>
        <v>0</v>
      </c>
      <c r="H413" s="19">
        <f>+Recupera_PN_ACUM[[#This Row],[6/6/2020]]-Recupera_PN_ACUM[[#This Row],[5/6/2020]]</f>
        <v>0</v>
      </c>
      <c r="I413" s="19">
        <f>+Recupera_PN_ACUM[[#This Row],[07-06-2020]]-Recupera_PN_ACUM[[#This Row],[6/6/2020]]</f>
        <v>0</v>
      </c>
      <c r="J413" s="19">
        <f>+Recupera_PN_ACUM[[#This Row],[08-06-2020]]-Recupera_PN_ACUM[[#This Row],[07-06-2020]]</f>
        <v>0</v>
      </c>
      <c r="K413" s="19">
        <f>+Recupera_PN_ACUM[[#This Row],[09-06-2020]]-Recupera_PN_ACUM[[#This Row],[08-06-2020]]</f>
        <v>0</v>
      </c>
      <c r="L413" s="19">
        <f>+Recupera_PN_ACUM[[#This Row],[10-06-2020]]-Recupera_PN_ACUM[[#This Row],[09-06-2020]]</f>
        <v>0</v>
      </c>
      <c r="M413" s="19">
        <f>+Recupera_PN_ACUM[[#This Row],[11-06-2020]]-Recupera_PN_ACUM[[#This Row],[10-06-2020]]</f>
        <v>0</v>
      </c>
    </row>
    <row r="414" spans="1:13" x14ac:dyDescent="0.3">
      <c r="A414">
        <v>90304</v>
      </c>
      <c r="B414" s="2" t="s">
        <v>114</v>
      </c>
      <c r="C414" s="2" t="s">
        <v>284</v>
      </c>
      <c r="D414" s="2" t="s">
        <v>664</v>
      </c>
      <c r="E414" s="19"/>
      <c r="F414" s="19">
        <f>+Recupera_PN_ACUM[[#This Row],[04-06-2020]]-Recupera_PN_ACUM[[#This Row],[03-06-2020]]</f>
        <v>0</v>
      </c>
      <c r="G414" s="19">
        <f>+Recupera_PN_ACUM[[#This Row],[5/6/2020]]-Recupera_PN_ACUM[[#This Row],[04-06-2020]]</f>
        <v>0</v>
      </c>
      <c r="H414" s="19">
        <f>+Recupera_PN_ACUM[[#This Row],[6/6/2020]]-Recupera_PN_ACUM[[#This Row],[5/6/2020]]</f>
        <v>0</v>
      </c>
      <c r="I414" s="19">
        <f>+Recupera_PN_ACUM[[#This Row],[07-06-2020]]-Recupera_PN_ACUM[[#This Row],[6/6/2020]]</f>
        <v>0</v>
      </c>
      <c r="J414" s="19">
        <f>+Recupera_PN_ACUM[[#This Row],[08-06-2020]]-Recupera_PN_ACUM[[#This Row],[07-06-2020]]</f>
        <v>0</v>
      </c>
      <c r="K414" s="19">
        <f>+Recupera_PN_ACUM[[#This Row],[09-06-2020]]-Recupera_PN_ACUM[[#This Row],[08-06-2020]]</f>
        <v>0</v>
      </c>
      <c r="L414" s="19">
        <f>+Recupera_PN_ACUM[[#This Row],[10-06-2020]]-Recupera_PN_ACUM[[#This Row],[09-06-2020]]</f>
        <v>0</v>
      </c>
      <c r="M414" s="19">
        <f>+Recupera_PN_ACUM[[#This Row],[11-06-2020]]-Recupera_PN_ACUM[[#This Row],[10-06-2020]]</f>
        <v>0</v>
      </c>
    </row>
    <row r="415" spans="1:13" x14ac:dyDescent="0.3">
      <c r="A415">
        <v>70401</v>
      </c>
      <c r="B415" s="2" t="s">
        <v>268</v>
      </c>
      <c r="C415" s="2" t="s">
        <v>328</v>
      </c>
      <c r="D415" s="2" t="s">
        <v>329</v>
      </c>
      <c r="E415" s="19"/>
      <c r="F415" s="19">
        <f>+Recupera_PN_ACUM[[#This Row],[04-06-2020]]-Recupera_PN_ACUM[[#This Row],[03-06-2020]]</f>
        <v>0</v>
      </c>
      <c r="G415" s="19">
        <f>+Recupera_PN_ACUM[[#This Row],[5/6/2020]]-Recupera_PN_ACUM[[#This Row],[04-06-2020]]</f>
        <v>0</v>
      </c>
      <c r="H415" s="19">
        <f>+Recupera_PN_ACUM[[#This Row],[6/6/2020]]-Recupera_PN_ACUM[[#This Row],[5/6/2020]]</f>
        <v>0</v>
      </c>
      <c r="I415" s="19">
        <f>+Recupera_PN_ACUM[[#This Row],[07-06-2020]]-Recupera_PN_ACUM[[#This Row],[6/6/2020]]</f>
        <v>0</v>
      </c>
      <c r="J415" s="19">
        <f>+Recupera_PN_ACUM[[#This Row],[08-06-2020]]-Recupera_PN_ACUM[[#This Row],[07-06-2020]]</f>
        <v>0</v>
      </c>
      <c r="K415" s="19">
        <f>+Recupera_PN_ACUM[[#This Row],[09-06-2020]]-Recupera_PN_ACUM[[#This Row],[08-06-2020]]</f>
        <v>0</v>
      </c>
      <c r="L415" s="19">
        <f>+Recupera_PN_ACUM[[#This Row],[10-06-2020]]-Recupera_PN_ACUM[[#This Row],[09-06-2020]]</f>
        <v>0</v>
      </c>
      <c r="M415" s="19">
        <f>+Recupera_PN_ACUM[[#This Row],[11-06-2020]]-Recupera_PN_ACUM[[#This Row],[10-06-2020]]</f>
        <v>0</v>
      </c>
    </row>
    <row r="416" spans="1:13" ht="24" x14ac:dyDescent="0.3">
      <c r="A416">
        <v>120804</v>
      </c>
      <c r="B416" s="2" t="s">
        <v>191</v>
      </c>
      <c r="C416" s="2" t="s">
        <v>192</v>
      </c>
      <c r="D416" s="2" t="s">
        <v>665</v>
      </c>
      <c r="E416" s="19"/>
      <c r="F416" s="19">
        <f>+Recupera_PN_ACUM[[#This Row],[04-06-2020]]-Recupera_PN_ACUM[[#This Row],[03-06-2020]]</f>
        <v>0</v>
      </c>
      <c r="G416" s="19">
        <f>+Recupera_PN_ACUM[[#This Row],[5/6/2020]]-Recupera_PN_ACUM[[#This Row],[04-06-2020]]</f>
        <v>0</v>
      </c>
      <c r="H416" s="19">
        <f>+Recupera_PN_ACUM[[#This Row],[6/6/2020]]-Recupera_PN_ACUM[[#This Row],[5/6/2020]]</f>
        <v>0</v>
      </c>
      <c r="I416" s="19">
        <f>+Recupera_PN_ACUM[[#This Row],[07-06-2020]]-Recupera_PN_ACUM[[#This Row],[6/6/2020]]</f>
        <v>0</v>
      </c>
      <c r="J416" s="19">
        <f>+Recupera_PN_ACUM[[#This Row],[08-06-2020]]-Recupera_PN_ACUM[[#This Row],[07-06-2020]]</f>
        <v>0</v>
      </c>
      <c r="K416" s="19">
        <f>+Recupera_PN_ACUM[[#This Row],[09-06-2020]]-Recupera_PN_ACUM[[#This Row],[08-06-2020]]</f>
        <v>0</v>
      </c>
      <c r="L416" s="19">
        <f>+Recupera_PN_ACUM[[#This Row],[10-06-2020]]-Recupera_PN_ACUM[[#This Row],[09-06-2020]]</f>
        <v>0</v>
      </c>
      <c r="M416" s="19">
        <f>+Recupera_PN_ACUM[[#This Row],[11-06-2020]]-Recupera_PN_ACUM[[#This Row],[10-06-2020]]</f>
        <v>0</v>
      </c>
    </row>
    <row r="417" spans="1:13" x14ac:dyDescent="0.3">
      <c r="A417">
        <v>90513</v>
      </c>
      <c r="B417" s="2" t="s">
        <v>114</v>
      </c>
      <c r="C417" s="2" t="s">
        <v>308</v>
      </c>
      <c r="D417" s="2" t="s">
        <v>666</v>
      </c>
      <c r="E417" s="19"/>
      <c r="F417" s="19">
        <f>+Recupera_PN_ACUM[[#This Row],[04-06-2020]]-Recupera_PN_ACUM[[#This Row],[03-06-2020]]</f>
        <v>0</v>
      </c>
      <c r="G417" s="19">
        <f>+Recupera_PN_ACUM[[#This Row],[5/6/2020]]-Recupera_PN_ACUM[[#This Row],[04-06-2020]]</f>
        <v>0</v>
      </c>
      <c r="H417" s="19">
        <f>+Recupera_PN_ACUM[[#This Row],[6/6/2020]]-Recupera_PN_ACUM[[#This Row],[5/6/2020]]</f>
        <v>0</v>
      </c>
      <c r="I417" s="19">
        <f>+Recupera_PN_ACUM[[#This Row],[07-06-2020]]-Recupera_PN_ACUM[[#This Row],[6/6/2020]]</f>
        <v>0</v>
      </c>
      <c r="J417" s="19">
        <f>+Recupera_PN_ACUM[[#This Row],[08-06-2020]]-Recupera_PN_ACUM[[#This Row],[07-06-2020]]</f>
        <v>0</v>
      </c>
      <c r="K417" s="19">
        <f>+Recupera_PN_ACUM[[#This Row],[09-06-2020]]-Recupera_PN_ACUM[[#This Row],[08-06-2020]]</f>
        <v>0</v>
      </c>
      <c r="L417" s="19">
        <f>+Recupera_PN_ACUM[[#This Row],[10-06-2020]]-Recupera_PN_ACUM[[#This Row],[09-06-2020]]</f>
        <v>0</v>
      </c>
      <c r="M417" s="19">
        <f>+Recupera_PN_ACUM[[#This Row],[11-06-2020]]-Recupera_PN_ACUM[[#This Row],[10-06-2020]]</f>
        <v>0</v>
      </c>
    </row>
    <row r="418" spans="1:13" ht="24" x14ac:dyDescent="0.3">
      <c r="A418">
        <v>110103</v>
      </c>
      <c r="B418" s="2" t="s">
        <v>188</v>
      </c>
      <c r="C418" s="2" t="s">
        <v>189</v>
      </c>
      <c r="D418" s="2" t="s">
        <v>408</v>
      </c>
      <c r="E418" s="19"/>
      <c r="F418" s="19">
        <f>+Recupera_PN_ACUM[[#This Row],[04-06-2020]]-Recupera_PN_ACUM[[#This Row],[03-06-2020]]</f>
        <v>0</v>
      </c>
      <c r="G418" s="19">
        <f>+Recupera_PN_ACUM[[#This Row],[5/6/2020]]-Recupera_PN_ACUM[[#This Row],[04-06-2020]]</f>
        <v>0</v>
      </c>
      <c r="H418" s="19">
        <f>+Recupera_PN_ACUM[[#This Row],[6/6/2020]]-Recupera_PN_ACUM[[#This Row],[5/6/2020]]</f>
        <v>0</v>
      </c>
      <c r="I418" s="19">
        <f>+Recupera_PN_ACUM[[#This Row],[07-06-2020]]-Recupera_PN_ACUM[[#This Row],[6/6/2020]]</f>
        <v>0</v>
      </c>
      <c r="J418" s="19">
        <f>+Recupera_PN_ACUM[[#This Row],[08-06-2020]]-Recupera_PN_ACUM[[#This Row],[07-06-2020]]</f>
        <v>0</v>
      </c>
      <c r="K418" s="19">
        <f>+Recupera_PN_ACUM[[#This Row],[09-06-2020]]-Recupera_PN_ACUM[[#This Row],[08-06-2020]]</f>
        <v>0</v>
      </c>
      <c r="L418" s="19">
        <f>+Recupera_PN_ACUM[[#This Row],[10-06-2020]]-Recupera_PN_ACUM[[#This Row],[09-06-2020]]</f>
        <v>0</v>
      </c>
      <c r="M418" s="19">
        <f>+Recupera_PN_ACUM[[#This Row],[11-06-2020]]-Recupera_PN_ACUM[[#This Row],[10-06-2020]]</f>
        <v>0</v>
      </c>
    </row>
    <row r="419" spans="1:13" ht="24" x14ac:dyDescent="0.3">
      <c r="A419">
        <v>120307</v>
      </c>
      <c r="B419" s="2" t="s">
        <v>191</v>
      </c>
      <c r="C419" s="2" t="s">
        <v>380</v>
      </c>
      <c r="D419" s="2" t="s">
        <v>667</v>
      </c>
      <c r="E419" s="19"/>
      <c r="F419" s="19">
        <f>+Recupera_PN_ACUM[[#This Row],[04-06-2020]]-Recupera_PN_ACUM[[#This Row],[03-06-2020]]</f>
        <v>0</v>
      </c>
      <c r="G419" s="19">
        <f>+Recupera_PN_ACUM[[#This Row],[5/6/2020]]-Recupera_PN_ACUM[[#This Row],[04-06-2020]]</f>
        <v>0</v>
      </c>
      <c r="H419" s="19">
        <f>+Recupera_PN_ACUM[[#This Row],[6/6/2020]]-Recupera_PN_ACUM[[#This Row],[5/6/2020]]</f>
        <v>0</v>
      </c>
      <c r="I419" s="19">
        <f>+Recupera_PN_ACUM[[#This Row],[07-06-2020]]-Recupera_PN_ACUM[[#This Row],[6/6/2020]]</f>
        <v>0</v>
      </c>
      <c r="J419" s="19">
        <f>+Recupera_PN_ACUM[[#This Row],[08-06-2020]]-Recupera_PN_ACUM[[#This Row],[07-06-2020]]</f>
        <v>0</v>
      </c>
      <c r="K419" s="19">
        <f>+Recupera_PN_ACUM[[#This Row],[09-06-2020]]-Recupera_PN_ACUM[[#This Row],[08-06-2020]]</f>
        <v>0</v>
      </c>
      <c r="L419" s="19">
        <f>+Recupera_PN_ACUM[[#This Row],[10-06-2020]]-Recupera_PN_ACUM[[#This Row],[09-06-2020]]</f>
        <v>0</v>
      </c>
      <c r="M419" s="19">
        <f>+Recupera_PN_ACUM[[#This Row],[11-06-2020]]-Recupera_PN_ACUM[[#This Row],[10-06-2020]]</f>
        <v>0</v>
      </c>
    </row>
    <row r="420" spans="1:13" x14ac:dyDescent="0.3">
      <c r="A420">
        <v>30405</v>
      </c>
      <c r="B420" s="2" t="s">
        <v>144</v>
      </c>
      <c r="C420" s="2" t="s">
        <v>330</v>
      </c>
      <c r="D420" s="2" t="s">
        <v>331</v>
      </c>
      <c r="E420" s="19">
        <v>2</v>
      </c>
      <c r="F420" s="19">
        <f>+Recupera_PN_ACUM[[#This Row],[04-06-2020]]-Recupera_PN_ACUM[[#This Row],[03-06-2020]]</f>
        <v>0</v>
      </c>
      <c r="G420" s="19">
        <f>+Recupera_PN_ACUM[[#This Row],[5/6/2020]]-Recupera_PN_ACUM[[#This Row],[04-06-2020]]</f>
        <v>0</v>
      </c>
      <c r="H420" s="19">
        <f>+Recupera_PN_ACUM[[#This Row],[6/6/2020]]-Recupera_PN_ACUM[[#This Row],[5/6/2020]]</f>
        <v>0</v>
      </c>
      <c r="I420" s="19">
        <f>+Recupera_PN_ACUM[[#This Row],[07-06-2020]]-Recupera_PN_ACUM[[#This Row],[6/6/2020]]</f>
        <v>0</v>
      </c>
      <c r="J420" s="19">
        <f>+Recupera_PN_ACUM[[#This Row],[08-06-2020]]-Recupera_PN_ACUM[[#This Row],[07-06-2020]]</f>
        <v>0</v>
      </c>
      <c r="K420" s="19">
        <f>+Recupera_PN_ACUM[[#This Row],[09-06-2020]]-Recupera_PN_ACUM[[#This Row],[08-06-2020]]</f>
        <v>0</v>
      </c>
      <c r="L420" s="19">
        <f>+Recupera_PN_ACUM[[#This Row],[10-06-2020]]-Recupera_PN_ACUM[[#This Row],[09-06-2020]]</f>
        <v>0</v>
      </c>
      <c r="M420" s="19">
        <f>+Recupera_PN_ACUM[[#This Row],[11-06-2020]]-Recupera_PN_ACUM[[#This Row],[10-06-2020]]</f>
        <v>0</v>
      </c>
    </row>
    <row r="421" spans="1:13" x14ac:dyDescent="0.3">
      <c r="A421">
        <v>70503</v>
      </c>
      <c r="B421" s="2" t="s">
        <v>268</v>
      </c>
      <c r="C421" s="2" t="s">
        <v>656</v>
      </c>
      <c r="D421" s="2" t="s">
        <v>668</v>
      </c>
      <c r="E421" s="19">
        <v>18</v>
      </c>
      <c r="F421" s="19">
        <f>+Recupera_PN_ACUM[[#This Row],[04-06-2020]]-Recupera_PN_ACUM[[#This Row],[03-06-2020]]</f>
        <v>0</v>
      </c>
      <c r="G421" s="19">
        <f>+Recupera_PN_ACUM[[#This Row],[5/6/2020]]-Recupera_PN_ACUM[[#This Row],[04-06-2020]]</f>
        <v>0</v>
      </c>
      <c r="H421" s="19">
        <f>+Recupera_PN_ACUM[[#This Row],[6/6/2020]]-Recupera_PN_ACUM[[#This Row],[5/6/2020]]</f>
        <v>0</v>
      </c>
      <c r="I421" s="19">
        <f>+Recupera_PN_ACUM[[#This Row],[07-06-2020]]-Recupera_PN_ACUM[[#This Row],[6/6/2020]]</f>
        <v>0</v>
      </c>
      <c r="J421" s="19">
        <f>+Recupera_PN_ACUM[[#This Row],[08-06-2020]]-Recupera_PN_ACUM[[#This Row],[07-06-2020]]</f>
        <v>0</v>
      </c>
      <c r="K421" s="19">
        <f>+Recupera_PN_ACUM[[#This Row],[09-06-2020]]-Recupera_PN_ACUM[[#This Row],[08-06-2020]]</f>
        <v>0</v>
      </c>
      <c r="L421" s="19">
        <f>+Recupera_PN_ACUM[[#This Row],[10-06-2020]]-Recupera_PN_ACUM[[#This Row],[09-06-2020]]</f>
        <v>0</v>
      </c>
      <c r="M421" s="19">
        <f>+Recupera_PN_ACUM[[#This Row],[11-06-2020]]-Recupera_PN_ACUM[[#This Row],[10-06-2020]]</f>
        <v>0</v>
      </c>
    </row>
    <row r="422" spans="1:13" x14ac:dyDescent="0.3">
      <c r="A422">
        <v>81004</v>
      </c>
      <c r="B422" s="2" t="s">
        <v>99</v>
      </c>
      <c r="C422" s="2" t="s">
        <v>106</v>
      </c>
      <c r="D422" s="2" t="s">
        <v>173</v>
      </c>
      <c r="E422" s="19"/>
      <c r="F422" s="19">
        <f>+Recupera_PN_ACUM[[#This Row],[04-06-2020]]-Recupera_PN_ACUM[[#This Row],[03-06-2020]]</f>
        <v>0</v>
      </c>
      <c r="G422" s="19">
        <f>+Recupera_PN_ACUM[[#This Row],[5/6/2020]]-Recupera_PN_ACUM[[#This Row],[04-06-2020]]</f>
        <v>0</v>
      </c>
      <c r="H422" s="19">
        <f>+Recupera_PN_ACUM[[#This Row],[6/6/2020]]-Recupera_PN_ACUM[[#This Row],[5/6/2020]]</f>
        <v>0</v>
      </c>
      <c r="I422" s="19">
        <f>+Recupera_PN_ACUM[[#This Row],[07-06-2020]]-Recupera_PN_ACUM[[#This Row],[6/6/2020]]</f>
        <v>0</v>
      </c>
      <c r="J422" s="19">
        <f>+Recupera_PN_ACUM[[#This Row],[08-06-2020]]-Recupera_PN_ACUM[[#This Row],[07-06-2020]]</f>
        <v>0</v>
      </c>
      <c r="K422" s="19">
        <f>+Recupera_PN_ACUM[[#This Row],[09-06-2020]]-Recupera_PN_ACUM[[#This Row],[08-06-2020]]</f>
        <v>0</v>
      </c>
      <c r="L422" s="19">
        <f>+Recupera_PN_ACUM[[#This Row],[10-06-2020]]-Recupera_PN_ACUM[[#This Row],[09-06-2020]]</f>
        <v>0</v>
      </c>
      <c r="M422" s="19">
        <f>+Recupera_PN_ACUM[[#This Row],[11-06-2020]]-Recupera_PN_ACUM[[#This Row],[10-06-2020]]</f>
        <v>0</v>
      </c>
    </row>
    <row r="423" spans="1:13" x14ac:dyDescent="0.3">
      <c r="A423">
        <v>60407</v>
      </c>
      <c r="B423" s="2" t="s">
        <v>158</v>
      </c>
      <c r="C423" s="2" t="s">
        <v>332</v>
      </c>
      <c r="D423" s="2" t="s">
        <v>669</v>
      </c>
      <c r="E423" s="19">
        <v>0</v>
      </c>
      <c r="F423" s="19">
        <f>+Recupera_PN_ACUM[[#This Row],[04-06-2020]]-Recupera_PN_ACUM[[#This Row],[03-06-2020]]</f>
        <v>0</v>
      </c>
      <c r="G423" s="19">
        <f>+Recupera_PN_ACUM[[#This Row],[5/6/2020]]-Recupera_PN_ACUM[[#This Row],[04-06-2020]]</f>
        <v>0</v>
      </c>
      <c r="H423" s="19">
        <f>+Recupera_PN_ACUM[[#This Row],[6/6/2020]]-Recupera_PN_ACUM[[#This Row],[5/6/2020]]</f>
        <v>0</v>
      </c>
      <c r="I423" s="19">
        <f>+Recupera_PN_ACUM[[#This Row],[07-06-2020]]-Recupera_PN_ACUM[[#This Row],[6/6/2020]]</f>
        <v>0</v>
      </c>
      <c r="J423" s="19">
        <f>+Recupera_PN_ACUM[[#This Row],[08-06-2020]]-Recupera_PN_ACUM[[#This Row],[07-06-2020]]</f>
        <v>0</v>
      </c>
      <c r="K423" s="19">
        <f>+Recupera_PN_ACUM[[#This Row],[09-06-2020]]-Recupera_PN_ACUM[[#This Row],[08-06-2020]]</f>
        <v>0</v>
      </c>
      <c r="L423" s="19">
        <f>+Recupera_PN_ACUM[[#This Row],[10-06-2020]]-Recupera_PN_ACUM[[#This Row],[09-06-2020]]</f>
        <v>0</v>
      </c>
      <c r="M423" s="19">
        <f>+Recupera_PN_ACUM[[#This Row],[11-06-2020]]-Recupera_PN_ACUM[[#This Row],[10-06-2020]]</f>
        <v>0</v>
      </c>
    </row>
    <row r="424" spans="1:13" x14ac:dyDescent="0.3">
      <c r="A424">
        <v>130714</v>
      </c>
      <c r="B424" s="2" t="s">
        <v>102</v>
      </c>
      <c r="C424" s="2" t="s">
        <v>138</v>
      </c>
      <c r="D424" s="2" t="s">
        <v>237</v>
      </c>
      <c r="E424" s="19"/>
      <c r="F424" s="19">
        <f>+Recupera_PN_ACUM[[#This Row],[04-06-2020]]-Recupera_PN_ACUM[[#This Row],[03-06-2020]]</f>
        <v>0</v>
      </c>
      <c r="G424" s="19">
        <f>+Recupera_PN_ACUM[[#This Row],[5/6/2020]]-Recupera_PN_ACUM[[#This Row],[04-06-2020]]</f>
        <v>0</v>
      </c>
      <c r="H424" s="19">
        <f>+Recupera_PN_ACUM[[#This Row],[6/6/2020]]-Recupera_PN_ACUM[[#This Row],[5/6/2020]]</f>
        <v>0</v>
      </c>
      <c r="I424" s="19">
        <f>+Recupera_PN_ACUM[[#This Row],[07-06-2020]]-Recupera_PN_ACUM[[#This Row],[6/6/2020]]</f>
        <v>0</v>
      </c>
      <c r="J424" s="19">
        <f>+Recupera_PN_ACUM[[#This Row],[08-06-2020]]-Recupera_PN_ACUM[[#This Row],[07-06-2020]]</f>
        <v>0</v>
      </c>
      <c r="K424" s="19">
        <f>+Recupera_PN_ACUM[[#This Row],[09-06-2020]]-Recupera_PN_ACUM[[#This Row],[08-06-2020]]</f>
        <v>0</v>
      </c>
      <c r="L424" s="19">
        <f>+Recupera_PN_ACUM[[#This Row],[10-06-2020]]-Recupera_PN_ACUM[[#This Row],[09-06-2020]]</f>
        <v>0</v>
      </c>
      <c r="M424" s="19">
        <f>+Recupera_PN_ACUM[[#This Row],[11-06-2020]]-Recupera_PN_ACUM[[#This Row],[10-06-2020]]</f>
        <v>0</v>
      </c>
    </row>
    <row r="425" spans="1:13" x14ac:dyDescent="0.3">
      <c r="A425">
        <v>50208</v>
      </c>
      <c r="B425" s="2" t="s">
        <v>151</v>
      </c>
      <c r="C425" s="2" t="s">
        <v>152</v>
      </c>
      <c r="D425" s="2" t="s">
        <v>159</v>
      </c>
      <c r="E425" s="19"/>
      <c r="F425" s="19">
        <f>+Recupera_PN_ACUM[[#This Row],[04-06-2020]]-Recupera_PN_ACUM[[#This Row],[03-06-2020]]</f>
        <v>0</v>
      </c>
      <c r="G425" s="19">
        <f>+Recupera_PN_ACUM[[#This Row],[5/6/2020]]-Recupera_PN_ACUM[[#This Row],[04-06-2020]]</f>
        <v>0</v>
      </c>
      <c r="H425" s="19">
        <f>+Recupera_PN_ACUM[[#This Row],[6/6/2020]]-Recupera_PN_ACUM[[#This Row],[5/6/2020]]</f>
        <v>0</v>
      </c>
      <c r="I425" s="19">
        <f>+Recupera_PN_ACUM[[#This Row],[07-06-2020]]-Recupera_PN_ACUM[[#This Row],[6/6/2020]]</f>
        <v>0</v>
      </c>
      <c r="J425" s="19">
        <f>+Recupera_PN_ACUM[[#This Row],[08-06-2020]]-Recupera_PN_ACUM[[#This Row],[07-06-2020]]</f>
        <v>0</v>
      </c>
      <c r="K425" s="19">
        <f>+Recupera_PN_ACUM[[#This Row],[09-06-2020]]-Recupera_PN_ACUM[[#This Row],[08-06-2020]]</f>
        <v>0</v>
      </c>
      <c r="L425" s="19">
        <f>+Recupera_PN_ACUM[[#This Row],[10-06-2020]]-Recupera_PN_ACUM[[#This Row],[09-06-2020]]</f>
        <v>0</v>
      </c>
      <c r="M425" s="19">
        <f>+Recupera_PN_ACUM[[#This Row],[11-06-2020]]-Recupera_PN_ACUM[[#This Row],[10-06-2020]]</f>
        <v>0</v>
      </c>
    </row>
    <row r="426" spans="1:13" x14ac:dyDescent="0.3">
      <c r="A426">
        <v>30301</v>
      </c>
      <c r="B426" s="2" t="s">
        <v>144</v>
      </c>
      <c r="C426" s="2" t="s">
        <v>424</v>
      </c>
      <c r="D426" s="2" t="s">
        <v>670</v>
      </c>
      <c r="E426" s="19">
        <v>1</v>
      </c>
      <c r="F426" s="19">
        <f>+Recupera_PN_ACUM[[#This Row],[04-06-2020]]-Recupera_PN_ACUM[[#This Row],[03-06-2020]]</f>
        <v>0</v>
      </c>
      <c r="G426" s="19">
        <f>+Recupera_PN_ACUM[[#This Row],[5/6/2020]]-Recupera_PN_ACUM[[#This Row],[04-06-2020]]</f>
        <v>0</v>
      </c>
      <c r="H426" s="19">
        <f>+Recupera_PN_ACUM[[#This Row],[6/6/2020]]-Recupera_PN_ACUM[[#This Row],[5/6/2020]]</f>
        <v>0</v>
      </c>
      <c r="I426" s="19">
        <f>+Recupera_PN_ACUM[[#This Row],[07-06-2020]]-Recupera_PN_ACUM[[#This Row],[6/6/2020]]</f>
        <v>0</v>
      </c>
      <c r="J426" s="19">
        <f>+Recupera_PN_ACUM[[#This Row],[08-06-2020]]-Recupera_PN_ACUM[[#This Row],[07-06-2020]]</f>
        <v>0</v>
      </c>
      <c r="K426" s="19">
        <f>+Recupera_PN_ACUM[[#This Row],[09-06-2020]]-Recupera_PN_ACUM[[#This Row],[08-06-2020]]</f>
        <v>0</v>
      </c>
      <c r="L426" s="19">
        <f>+Recupera_PN_ACUM[[#This Row],[10-06-2020]]-Recupera_PN_ACUM[[#This Row],[09-06-2020]]</f>
        <v>0</v>
      </c>
      <c r="M426" s="19">
        <f>+Recupera_PN_ACUM[[#This Row],[11-06-2020]]-Recupera_PN_ACUM[[#This Row],[10-06-2020]]</f>
        <v>0</v>
      </c>
    </row>
    <row r="427" spans="1:13" x14ac:dyDescent="0.3">
      <c r="A427">
        <v>10302</v>
      </c>
      <c r="B427" s="2" t="s">
        <v>163</v>
      </c>
      <c r="C427" s="2" t="s">
        <v>167</v>
      </c>
      <c r="D427" s="2" t="s">
        <v>209</v>
      </c>
      <c r="E427" s="19"/>
      <c r="F427" s="19">
        <f>+Recupera_PN_ACUM[[#This Row],[04-06-2020]]-Recupera_PN_ACUM[[#This Row],[03-06-2020]]</f>
        <v>0</v>
      </c>
      <c r="G427" s="19">
        <f>+Recupera_PN_ACUM[[#This Row],[5/6/2020]]-Recupera_PN_ACUM[[#This Row],[04-06-2020]]</f>
        <v>0</v>
      </c>
      <c r="H427" s="19">
        <f>+Recupera_PN_ACUM[[#This Row],[6/6/2020]]-Recupera_PN_ACUM[[#This Row],[5/6/2020]]</f>
        <v>0</v>
      </c>
      <c r="I427" s="19">
        <f>+Recupera_PN_ACUM[[#This Row],[07-06-2020]]-Recupera_PN_ACUM[[#This Row],[6/6/2020]]</f>
        <v>0</v>
      </c>
      <c r="J427" s="19">
        <f>+Recupera_PN_ACUM[[#This Row],[08-06-2020]]-Recupera_PN_ACUM[[#This Row],[07-06-2020]]</f>
        <v>0</v>
      </c>
      <c r="K427" s="19">
        <f>+Recupera_PN_ACUM[[#This Row],[09-06-2020]]-Recupera_PN_ACUM[[#This Row],[08-06-2020]]</f>
        <v>0</v>
      </c>
      <c r="L427" s="19">
        <f>+Recupera_PN_ACUM[[#This Row],[10-06-2020]]-Recupera_PN_ACUM[[#This Row],[09-06-2020]]</f>
        <v>0</v>
      </c>
      <c r="M427" s="19">
        <f>+Recupera_PN_ACUM[[#This Row],[11-06-2020]]-Recupera_PN_ACUM[[#This Row],[10-06-2020]]</f>
        <v>0</v>
      </c>
    </row>
    <row r="428" spans="1:13" x14ac:dyDescent="0.3">
      <c r="A428">
        <v>30503</v>
      </c>
      <c r="B428" s="2" t="s">
        <v>144</v>
      </c>
      <c r="C428" s="2" t="s">
        <v>410</v>
      </c>
      <c r="D428" s="2" t="s">
        <v>209</v>
      </c>
      <c r="E428" s="19"/>
      <c r="F428" s="19">
        <f>+Recupera_PN_ACUM[[#This Row],[04-06-2020]]-Recupera_PN_ACUM[[#This Row],[03-06-2020]]</f>
        <v>0</v>
      </c>
      <c r="G428" s="19">
        <f>+Recupera_PN_ACUM[[#This Row],[5/6/2020]]-Recupera_PN_ACUM[[#This Row],[04-06-2020]]</f>
        <v>0</v>
      </c>
      <c r="H428" s="19">
        <f>+Recupera_PN_ACUM[[#This Row],[6/6/2020]]-Recupera_PN_ACUM[[#This Row],[5/6/2020]]</f>
        <v>0</v>
      </c>
      <c r="I428" s="19">
        <f>+Recupera_PN_ACUM[[#This Row],[07-06-2020]]-Recupera_PN_ACUM[[#This Row],[6/6/2020]]</f>
        <v>0</v>
      </c>
      <c r="J428" s="19">
        <f>+Recupera_PN_ACUM[[#This Row],[08-06-2020]]-Recupera_PN_ACUM[[#This Row],[07-06-2020]]</f>
        <v>0</v>
      </c>
      <c r="K428" s="19">
        <f>+Recupera_PN_ACUM[[#This Row],[09-06-2020]]-Recupera_PN_ACUM[[#This Row],[08-06-2020]]</f>
        <v>0</v>
      </c>
      <c r="L428" s="19">
        <f>+Recupera_PN_ACUM[[#This Row],[10-06-2020]]-Recupera_PN_ACUM[[#This Row],[09-06-2020]]</f>
        <v>0</v>
      </c>
      <c r="M428" s="19">
        <f>+Recupera_PN_ACUM[[#This Row],[11-06-2020]]-Recupera_PN_ACUM[[#This Row],[10-06-2020]]</f>
        <v>0</v>
      </c>
    </row>
    <row r="429" spans="1:13" x14ac:dyDescent="0.3">
      <c r="A429">
        <v>70411</v>
      </c>
      <c r="B429" s="2" t="s">
        <v>268</v>
      </c>
      <c r="C429" s="2" t="s">
        <v>328</v>
      </c>
      <c r="D429" s="2" t="s">
        <v>671</v>
      </c>
      <c r="E429" s="19"/>
      <c r="F429" s="19">
        <f>+Recupera_PN_ACUM[[#This Row],[04-06-2020]]-Recupera_PN_ACUM[[#This Row],[03-06-2020]]</f>
        <v>0</v>
      </c>
      <c r="G429" s="19">
        <f>+Recupera_PN_ACUM[[#This Row],[5/6/2020]]-Recupera_PN_ACUM[[#This Row],[04-06-2020]]</f>
        <v>0</v>
      </c>
      <c r="H429" s="19">
        <f>+Recupera_PN_ACUM[[#This Row],[6/6/2020]]-Recupera_PN_ACUM[[#This Row],[5/6/2020]]</f>
        <v>0</v>
      </c>
      <c r="I429" s="19">
        <f>+Recupera_PN_ACUM[[#This Row],[07-06-2020]]-Recupera_PN_ACUM[[#This Row],[6/6/2020]]</f>
        <v>0</v>
      </c>
      <c r="J429" s="19">
        <f>+Recupera_PN_ACUM[[#This Row],[08-06-2020]]-Recupera_PN_ACUM[[#This Row],[07-06-2020]]</f>
        <v>0</v>
      </c>
      <c r="K429" s="19">
        <f>+Recupera_PN_ACUM[[#This Row],[09-06-2020]]-Recupera_PN_ACUM[[#This Row],[08-06-2020]]</f>
        <v>0</v>
      </c>
      <c r="L429" s="19">
        <f>+Recupera_PN_ACUM[[#This Row],[10-06-2020]]-Recupera_PN_ACUM[[#This Row],[09-06-2020]]</f>
        <v>0</v>
      </c>
      <c r="M429" s="19">
        <f>+Recupera_PN_ACUM[[#This Row],[11-06-2020]]-Recupera_PN_ACUM[[#This Row],[10-06-2020]]</f>
        <v>0</v>
      </c>
    </row>
    <row r="430" spans="1:13" x14ac:dyDescent="0.3">
      <c r="A430">
        <v>60103</v>
      </c>
      <c r="B430" s="2" t="s">
        <v>158</v>
      </c>
      <c r="C430" s="2" t="s">
        <v>297</v>
      </c>
      <c r="D430" s="2" t="s">
        <v>311</v>
      </c>
      <c r="E430" s="19"/>
      <c r="F430" s="19">
        <f>+Recupera_PN_ACUM[[#This Row],[04-06-2020]]-Recupera_PN_ACUM[[#This Row],[03-06-2020]]</f>
        <v>0</v>
      </c>
      <c r="G430" s="19">
        <f>+Recupera_PN_ACUM[[#This Row],[5/6/2020]]-Recupera_PN_ACUM[[#This Row],[04-06-2020]]</f>
        <v>0</v>
      </c>
      <c r="H430" s="19">
        <f>+Recupera_PN_ACUM[[#This Row],[6/6/2020]]-Recupera_PN_ACUM[[#This Row],[5/6/2020]]</f>
        <v>0</v>
      </c>
      <c r="I430" s="19">
        <f>+Recupera_PN_ACUM[[#This Row],[07-06-2020]]-Recupera_PN_ACUM[[#This Row],[6/6/2020]]</f>
        <v>0</v>
      </c>
      <c r="J430" s="19">
        <f>+Recupera_PN_ACUM[[#This Row],[08-06-2020]]-Recupera_PN_ACUM[[#This Row],[07-06-2020]]</f>
        <v>0</v>
      </c>
      <c r="K430" s="19">
        <f>+Recupera_PN_ACUM[[#This Row],[09-06-2020]]-Recupera_PN_ACUM[[#This Row],[08-06-2020]]</f>
        <v>0</v>
      </c>
      <c r="L430" s="19">
        <f>+Recupera_PN_ACUM[[#This Row],[10-06-2020]]-Recupera_PN_ACUM[[#This Row],[09-06-2020]]</f>
        <v>0</v>
      </c>
      <c r="M430" s="19">
        <f>+Recupera_PN_ACUM[[#This Row],[11-06-2020]]-Recupera_PN_ACUM[[#This Row],[10-06-2020]]</f>
        <v>0</v>
      </c>
    </row>
    <row r="431" spans="1:13" x14ac:dyDescent="0.3">
      <c r="A431">
        <v>90211</v>
      </c>
      <c r="B431" s="2" t="s">
        <v>114</v>
      </c>
      <c r="C431" s="2" t="s">
        <v>435</v>
      </c>
      <c r="D431" s="2" t="s">
        <v>672</v>
      </c>
      <c r="E431" s="19">
        <v>2</v>
      </c>
      <c r="F431" s="19">
        <f>+Recupera_PN_ACUM[[#This Row],[04-06-2020]]-Recupera_PN_ACUM[[#This Row],[03-06-2020]]</f>
        <v>0</v>
      </c>
      <c r="G431" s="19">
        <f>+Recupera_PN_ACUM[[#This Row],[5/6/2020]]-Recupera_PN_ACUM[[#This Row],[04-06-2020]]</f>
        <v>0</v>
      </c>
      <c r="H431" s="19">
        <f>+Recupera_PN_ACUM[[#This Row],[6/6/2020]]-Recupera_PN_ACUM[[#This Row],[5/6/2020]]</f>
        <v>0</v>
      </c>
      <c r="I431" s="19">
        <f>+Recupera_PN_ACUM[[#This Row],[07-06-2020]]-Recupera_PN_ACUM[[#This Row],[6/6/2020]]</f>
        <v>0</v>
      </c>
      <c r="J431" s="19">
        <f>+Recupera_PN_ACUM[[#This Row],[08-06-2020]]-Recupera_PN_ACUM[[#This Row],[07-06-2020]]</f>
        <v>0</v>
      </c>
      <c r="K431" s="19">
        <f>+Recupera_PN_ACUM[[#This Row],[09-06-2020]]-Recupera_PN_ACUM[[#This Row],[08-06-2020]]</f>
        <v>0</v>
      </c>
      <c r="L431" s="19">
        <f>+Recupera_PN_ACUM[[#This Row],[10-06-2020]]-Recupera_PN_ACUM[[#This Row],[09-06-2020]]</f>
        <v>0</v>
      </c>
      <c r="M431" s="19">
        <f>+Recupera_PN_ACUM[[#This Row],[11-06-2020]]-Recupera_PN_ACUM[[#This Row],[10-06-2020]]</f>
        <v>0</v>
      </c>
    </row>
    <row r="432" spans="1:13" x14ac:dyDescent="0.3">
      <c r="A432">
        <v>41004</v>
      </c>
      <c r="B432" s="2" t="s">
        <v>154</v>
      </c>
      <c r="C432" s="2" t="s">
        <v>339</v>
      </c>
      <c r="D432" s="2" t="s">
        <v>673</v>
      </c>
      <c r="E432" s="19"/>
      <c r="F432" s="19">
        <f>+Recupera_PN_ACUM[[#This Row],[04-06-2020]]-Recupera_PN_ACUM[[#This Row],[03-06-2020]]</f>
        <v>0</v>
      </c>
      <c r="G432" s="19">
        <f>+Recupera_PN_ACUM[[#This Row],[5/6/2020]]-Recupera_PN_ACUM[[#This Row],[04-06-2020]]</f>
        <v>0</v>
      </c>
      <c r="H432" s="19">
        <f>+Recupera_PN_ACUM[[#This Row],[6/6/2020]]-Recupera_PN_ACUM[[#This Row],[5/6/2020]]</f>
        <v>0</v>
      </c>
      <c r="I432" s="19">
        <f>+Recupera_PN_ACUM[[#This Row],[07-06-2020]]-Recupera_PN_ACUM[[#This Row],[6/6/2020]]</f>
        <v>0</v>
      </c>
      <c r="J432" s="19">
        <f>+Recupera_PN_ACUM[[#This Row],[08-06-2020]]-Recupera_PN_ACUM[[#This Row],[07-06-2020]]</f>
        <v>0</v>
      </c>
      <c r="K432" s="19">
        <f>+Recupera_PN_ACUM[[#This Row],[09-06-2020]]-Recupera_PN_ACUM[[#This Row],[08-06-2020]]</f>
        <v>0</v>
      </c>
      <c r="L432" s="19">
        <f>+Recupera_PN_ACUM[[#This Row],[10-06-2020]]-Recupera_PN_ACUM[[#This Row],[09-06-2020]]</f>
        <v>0</v>
      </c>
      <c r="M432" s="19">
        <f>+Recupera_PN_ACUM[[#This Row],[11-06-2020]]-Recupera_PN_ACUM[[#This Row],[10-06-2020]]</f>
        <v>0</v>
      </c>
    </row>
    <row r="433" spans="1:13" x14ac:dyDescent="0.3">
      <c r="A433">
        <v>90601</v>
      </c>
      <c r="B433" s="2" t="s">
        <v>114</v>
      </c>
      <c r="C433" s="2" t="s">
        <v>302</v>
      </c>
      <c r="D433" s="2" t="s">
        <v>312</v>
      </c>
      <c r="E433" s="19">
        <v>0</v>
      </c>
      <c r="F433" s="19">
        <f>+Recupera_PN_ACUM[[#This Row],[04-06-2020]]-Recupera_PN_ACUM[[#This Row],[03-06-2020]]</f>
        <v>0</v>
      </c>
      <c r="G433" s="19">
        <f>+Recupera_PN_ACUM[[#This Row],[5/6/2020]]-Recupera_PN_ACUM[[#This Row],[04-06-2020]]</f>
        <v>0</v>
      </c>
      <c r="H433" s="19">
        <f>+Recupera_PN_ACUM[[#This Row],[6/6/2020]]-Recupera_PN_ACUM[[#This Row],[5/6/2020]]</f>
        <v>0</v>
      </c>
      <c r="I433" s="19">
        <f>+Recupera_PN_ACUM[[#This Row],[07-06-2020]]-Recupera_PN_ACUM[[#This Row],[6/6/2020]]</f>
        <v>0</v>
      </c>
      <c r="J433" s="19">
        <f>+Recupera_PN_ACUM[[#This Row],[08-06-2020]]-Recupera_PN_ACUM[[#This Row],[07-06-2020]]</f>
        <v>0</v>
      </c>
      <c r="K433" s="19">
        <f>+Recupera_PN_ACUM[[#This Row],[09-06-2020]]-Recupera_PN_ACUM[[#This Row],[08-06-2020]]</f>
        <v>0</v>
      </c>
      <c r="L433" s="19">
        <f>+Recupera_PN_ACUM[[#This Row],[10-06-2020]]-Recupera_PN_ACUM[[#This Row],[09-06-2020]]</f>
        <v>0</v>
      </c>
      <c r="M433" s="19">
        <f>+Recupera_PN_ACUM[[#This Row],[11-06-2020]]-Recupera_PN_ACUM[[#This Row],[10-06-2020]]</f>
        <v>0</v>
      </c>
    </row>
    <row r="434" spans="1:13" ht="24" x14ac:dyDescent="0.3">
      <c r="A434">
        <v>120316</v>
      </c>
      <c r="B434" s="2" t="s">
        <v>191</v>
      </c>
      <c r="C434" s="2" t="s">
        <v>380</v>
      </c>
      <c r="D434" s="2" t="s">
        <v>674</v>
      </c>
      <c r="E434" s="19"/>
      <c r="F434" s="19">
        <f>+Recupera_PN_ACUM[[#This Row],[04-06-2020]]-Recupera_PN_ACUM[[#This Row],[03-06-2020]]</f>
        <v>0</v>
      </c>
      <c r="G434" s="19">
        <f>+Recupera_PN_ACUM[[#This Row],[5/6/2020]]-Recupera_PN_ACUM[[#This Row],[04-06-2020]]</f>
        <v>0</v>
      </c>
      <c r="H434" s="19">
        <f>+Recupera_PN_ACUM[[#This Row],[6/6/2020]]-Recupera_PN_ACUM[[#This Row],[5/6/2020]]</f>
        <v>0</v>
      </c>
      <c r="I434" s="19">
        <f>+Recupera_PN_ACUM[[#This Row],[07-06-2020]]-Recupera_PN_ACUM[[#This Row],[6/6/2020]]</f>
        <v>0</v>
      </c>
      <c r="J434" s="19">
        <f>+Recupera_PN_ACUM[[#This Row],[08-06-2020]]-Recupera_PN_ACUM[[#This Row],[07-06-2020]]</f>
        <v>0</v>
      </c>
      <c r="K434" s="19">
        <f>+Recupera_PN_ACUM[[#This Row],[09-06-2020]]-Recupera_PN_ACUM[[#This Row],[08-06-2020]]</f>
        <v>0</v>
      </c>
      <c r="L434" s="19">
        <f>+Recupera_PN_ACUM[[#This Row],[10-06-2020]]-Recupera_PN_ACUM[[#This Row],[09-06-2020]]</f>
        <v>0</v>
      </c>
      <c r="M434" s="19">
        <f>+Recupera_PN_ACUM[[#This Row],[11-06-2020]]-Recupera_PN_ACUM[[#This Row],[10-06-2020]]</f>
        <v>0</v>
      </c>
    </row>
    <row r="435" spans="1:13" ht="24" x14ac:dyDescent="0.3">
      <c r="A435">
        <v>120606</v>
      </c>
      <c r="B435" s="2" t="s">
        <v>191</v>
      </c>
      <c r="C435" s="2" t="s">
        <v>299</v>
      </c>
      <c r="D435" s="2" t="s">
        <v>675</v>
      </c>
      <c r="E435" s="19">
        <v>0</v>
      </c>
      <c r="F435" s="19">
        <f>+Recupera_PN_ACUM[[#This Row],[04-06-2020]]-Recupera_PN_ACUM[[#This Row],[03-06-2020]]</f>
        <v>0</v>
      </c>
      <c r="G435" s="19">
        <f>+Recupera_PN_ACUM[[#This Row],[5/6/2020]]-Recupera_PN_ACUM[[#This Row],[04-06-2020]]</f>
        <v>0</v>
      </c>
      <c r="H435" s="19">
        <f>+Recupera_PN_ACUM[[#This Row],[6/6/2020]]-Recupera_PN_ACUM[[#This Row],[5/6/2020]]</f>
        <v>0</v>
      </c>
      <c r="I435" s="19">
        <f>+Recupera_PN_ACUM[[#This Row],[07-06-2020]]-Recupera_PN_ACUM[[#This Row],[6/6/2020]]</f>
        <v>0</v>
      </c>
      <c r="J435" s="19">
        <f>+Recupera_PN_ACUM[[#This Row],[08-06-2020]]-Recupera_PN_ACUM[[#This Row],[07-06-2020]]</f>
        <v>0</v>
      </c>
      <c r="K435" s="19">
        <f>+Recupera_PN_ACUM[[#This Row],[09-06-2020]]-Recupera_PN_ACUM[[#This Row],[08-06-2020]]</f>
        <v>0</v>
      </c>
      <c r="L435" s="19">
        <f>+Recupera_PN_ACUM[[#This Row],[10-06-2020]]-Recupera_PN_ACUM[[#This Row],[09-06-2020]]</f>
        <v>0</v>
      </c>
      <c r="M435" s="19">
        <f>+Recupera_PN_ACUM[[#This Row],[11-06-2020]]-Recupera_PN_ACUM[[#This Row],[10-06-2020]]</f>
        <v>0</v>
      </c>
    </row>
    <row r="436" spans="1:13" ht="24" x14ac:dyDescent="0.3">
      <c r="A436">
        <v>120107</v>
      </c>
      <c r="B436" s="2" t="s">
        <v>191</v>
      </c>
      <c r="C436" s="2" t="s">
        <v>289</v>
      </c>
      <c r="D436" s="2" t="s">
        <v>409</v>
      </c>
      <c r="E436" s="19"/>
      <c r="F436" s="19">
        <f>+Recupera_PN_ACUM[[#This Row],[04-06-2020]]-Recupera_PN_ACUM[[#This Row],[03-06-2020]]</f>
        <v>0</v>
      </c>
      <c r="G436" s="19">
        <f>+Recupera_PN_ACUM[[#This Row],[5/6/2020]]-Recupera_PN_ACUM[[#This Row],[04-06-2020]]</f>
        <v>0</v>
      </c>
      <c r="H436" s="19">
        <f>+Recupera_PN_ACUM[[#This Row],[6/6/2020]]-Recupera_PN_ACUM[[#This Row],[5/6/2020]]</f>
        <v>0</v>
      </c>
      <c r="I436" s="19">
        <f>+Recupera_PN_ACUM[[#This Row],[07-06-2020]]-Recupera_PN_ACUM[[#This Row],[6/6/2020]]</f>
        <v>0</v>
      </c>
      <c r="J436" s="19">
        <f>+Recupera_PN_ACUM[[#This Row],[08-06-2020]]-Recupera_PN_ACUM[[#This Row],[07-06-2020]]</f>
        <v>0</v>
      </c>
      <c r="K436" s="19">
        <f>+Recupera_PN_ACUM[[#This Row],[09-06-2020]]-Recupera_PN_ACUM[[#This Row],[08-06-2020]]</f>
        <v>0</v>
      </c>
      <c r="L436" s="19">
        <f>+Recupera_PN_ACUM[[#This Row],[10-06-2020]]-Recupera_PN_ACUM[[#This Row],[09-06-2020]]</f>
        <v>0</v>
      </c>
      <c r="M436" s="19">
        <f>+Recupera_PN_ACUM[[#This Row],[11-06-2020]]-Recupera_PN_ACUM[[#This Row],[10-06-2020]]</f>
        <v>0</v>
      </c>
    </row>
    <row r="437" spans="1:13" x14ac:dyDescent="0.3">
      <c r="A437">
        <v>10404</v>
      </c>
      <c r="B437" s="2" t="s">
        <v>163</v>
      </c>
      <c r="C437" s="2" t="s">
        <v>273</v>
      </c>
      <c r="D437" s="2" t="s">
        <v>676</v>
      </c>
      <c r="E437" s="19">
        <v>1</v>
      </c>
      <c r="F437" s="19">
        <f>+Recupera_PN_ACUM[[#This Row],[04-06-2020]]-Recupera_PN_ACUM[[#This Row],[03-06-2020]]</f>
        <v>0</v>
      </c>
      <c r="G437" s="19">
        <f>+Recupera_PN_ACUM[[#This Row],[5/6/2020]]-Recupera_PN_ACUM[[#This Row],[04-06-2020]]</f>
        <v>0</v>
      </c>
      <c r="H437" s="19">
        <f>+Recupera_PN_ACUM[[#This Row],[6/6/2020]]-Recupera_PN_ACUM[[#This Row],[5/6/2020]]</f>
        <v>0</v>
      </c>
      <c r="I437" s="19">
        <f>+Recupera_PN_ACUM[[#This Row],[07-06-2020]]-Recupera_PN_ACUM[[#This Row],[6/6/2020]]</f>
        <v>0</v>
      </c>
      <c r="J437" s="19">
        <f>+Recupera_PN_ACUM[[#This Row],[08-06-2020]]-Recupera_PN_ACUM[[#This Row],[07-06-2020]]</f>
        <v>0</v>
      </c>
      <c r="K437" s="19">
        <f>+Recupera_PN_ACUM[[#This Row],[09-06-2020]]-Recupera_PN_ACUM[[#This Row],[08-06-2020]]</f>
        <v>0</v>
      </c>
      <c r="L437" s="19">
        <f>+Recupera_PN_ACUM[[#This Row],[10-06-2020]]-Recupera_PN_ACUM[[#This Row],[09-06-2020]]</f>
        <v>0</v>
      </c>
      <c r="M437" s="19">
        <f>+Recupera_PN_ACUM[[#This Row],[11-06-2020]]-Recupera_PN_ACUM[[#This Row],[10-06-2020]]</f>
        <v>0</v>
      </c>
    </row>
    <row r="438" spans="1:13" x14ac:dyDescent="0.3">
      <c r="A438">
        <v>100101</v>
      </c>
      <c r="B438" s="2" t="s">
        <v>149</v>
      </c>
      <c r="C438" s="2" t="s">
        <v>149</v>
      </c>
      <c r="D438" s="2" t="s">
        <v>150</v>
      </c>
      <c r="E438" s="19">
        <v>1</v>
      </c>
      <c r="F438" s="19">
        <f>+Recupera_PN_ACUM[[#This Row],[04-06-2020]]-Recupera_PN_ACUM[[#This Row],[03-06-2020]]</f>
        <v>0</v>
      </c>
      <c r="G438" s="19">
        <f>+Recupera_PN_ACUM[[#This Row],[5/6/2020]]-Recupera_PN_ACUM[[#This Row],[04-06-2020]]</f>
        <v>0</v>
      </c>
      <c r="H438" s="19">
        <f>+Recupera_PN_ACUM[[#This Row],[6/6/2020]]-Recupera_PN_ACUM[[#This Row],[5/6/2020]]</f>
        <v>0</v>
      </c>
      <c r="I438" s="19">
        <f>+Recupera_PN_ACUM[[#This Row],[07-06-2020]]-Recupera_PN_ACUM[[#This Row],[6/6/2020]]</f>
        <v>0</v>
      </c>
      <c r="J438" s="19">
        <f>+Recupera_PN_ACUM[[#This Row],[08-06-2020]]-Recupera_PN_ACUM[[#This Row],[07-06-2020]]</f>
        <v>0</v>
      </c>
      <c r="K438" s="19">
        <f>+Recupera_PN_ACUM[[#This Row],[09-06-2020]]-Recupera_PN_ACUM[[#This Row],[08-06-2020]]</f>
        <v>0</v>
      </c>
      <c r="L438" s="19">
        <f>+Recupera_PN_ACUM[[#This Row],[10-06-2020]]-Recupera_PN_ACUM[[#This Row],[09-06-2020]]</f>
        <v>0</v>
      </c>
      <c r="M438" s="19">
        <f>+Recupera_PN_ACUM[[#This Row],[11-06-2020]]-Recupera_PN_ACUM[[#This Row],[10-06-2020]]</f>
        <v>0</v>
      </c>
    </row>
    <row r="439" spans="1:13" x14ac:dyDescent="0.3">
      <c r="A439">
        <v>20401</v>
      </c>
      <c r="B439" s="2" t="s">
        <v>212</v>
      </c>
      <c r="C439" s="2" t="s">
        <v>249</v>
      </c>
      <c r="D439" s="2" t="s">
        <v>250</v>
      </c>
      <c r="E439" s="19"/>
      <c r="F439" s="19">
        <f>+Recupera_PN_ACUM[[#This Row],[04-06-2020]]-Recupera_PN_ACUM[[#This Row],[03-06-2020]]</f>
        <v>0</v>
      </c>
      <c r="G439" s="19">
        <f>+Recupera_PN_ACUM[[#This Row],[5/6/2020]]-Recupera_PN_ACUM[[#This Row],[04-06-2020]]</f>
        <v>0</v>
      </c>
      <c r="H439" s="19">
        <f>+Recupera_PN_ACUM[[#This Row],[6/6/2020]]-Recupera_PN_ACUM[[#This Row],[5/6/2020]]</f>
        <v>0</v>
      </c>
      <c r="I439" s="19">
        <f>+Recupera_PN_ACUM[[#This Row],[07-06-2020]]-Recupera_PN_ACUM[[#This Row],[6/6/2020]]</f>
        <v>0</v>
      </c>
      <c r="J439" s="19">
        <f>+Recupera_PN_ACUM[[#This Row],[08-06-2020]]-Recupera_PN_ACUM[[#This Row],[07-06-2020]]</f>
        <v>0</v>
      </c>
      <c r="K439" s="19">
        <f>+Recupera_PN_ACUM[[#This Row],[09-06-2020]]-Recupera_PN_ACUM[[#This Row],[08-06-2020]]</f>
        <v>0</v>
      </c>
      <c r="L439" s="19">
        <f>+Recupera_PN_ACUM[[#This Row],[10-06-2020]]-Recupera_PN_ACUM[[#This Row],[09-06-2020]]</f>
        <v>0</v>
      </c>
      <c r="M439" s="19">
        <f>+Recupera_PN_ACUM[[#This Row],[11-06-2020]]-Recupera_PN_ACUM[[#This Row],[10-06-2020]]</f>
        <v>0</v>
      </c>
    </row>
    <row r="440" spans="1:13" ht="24" x14ac:dyDescent="0.3">
      <c r="A440">
        <v>120108</v>
      </c>
      <c r="B440" s="2" t="s">
        <v>191</v>
      </c>
      <c r="C440" s="2" t="s">
        <v>289</v>
      </c>
      <c r="D440" s="2" t="s">
        <v>290</v>
      </c>
      <c r="E440" s="19">
        <v>3</v>
      </c>
      <c r="F440" s="19">
        <f>+Recupera_PN_ACUM[[#This Row],[04-06-2020]]-Recupera_PN_ACUM[[#This Row],[03-06-2020]]</f>
        <v>0</v>
      </c>
      <c r="G440" s="19">
        <f>+Recupera_PN_ACUM[[#This Row],[5/6/2020]]-Recupera_PN_ACUM[[#This Row],[04-06-2020]]</f>
        <v>0</v>
      </c>
      <c r="H440" s="19">
        <f>+Recupera_PN_ACUM[[#This Row],[6/6/2020]]-Recupera_PN_ACUM[[#This Row],[5/6/2020]]</f>
        <v>0</v>
      </c>
      <c r="I440" s="19">
        <f>+Recupera_PN_ACUM[[#This Row],[07-06-2020]]-Recupera_PN_ACUM[[#This Row],[6/6/2020]]</f>
        <v>0</v>
      </c>
      <c r="J440" s="19">
        <f>+Recupera_PN_ACUM[[#This Row],[08-06-2020]]-Recupera_PN_ACUM[[#This Row],[07-06-2020]]</f>
        <v>0</v>
      </c>
      <c r="K440" s="19">
        <f>+Recupera_PN_ACUM[[#This Row],[09-06-2020]]-Recupera_PN_ACUM[[#This Row],[08-06-2020]]</f>
        <v>0</v>
      </c>
      <c r="L440" s="19">
        <f>+Recupera_PN_ACUM[[#This Row],[10-06-2020]]-Recupera_PN_ACUM[[#This Row],[09-06-2020]]</f>
        <v>0</v>
      </c>
      <c r="M440" s="19">
        <f>+Recupera_PN_ACUM[[#This Row],[11-06-2020]]-Recupera_PN_ACUM[[#This Row],[10-06-2020]]</f>
        <v>0</v>
      </c>
    </row>
    <row r="441" spans="1:13" ht="24" x14ac:dyDescent="0.3">
      <c r="A441">
        <v>120308</v>
      </c>
      <c r="B441" s="2" t="s">
        <v>191</v>
      </c>
      <c r="C441" s="2" t="s">
        <v>380</v>
      </c>
      <c r="D441" s="2" t="s">
        <v>677</v>
      </c>
      <c r="E441" s="19"/>
      <c r="F441" s="19">
        <f>+Recupera_PN_ACUM[[#This Row],[04-06-2020]]-Recupera_PN_ACUM[[#This Row],[03-06-2020]]</f>
        <v>0</v>
      </c>
      <c r="G441" s="19">
        <f>+Recupera_PN_ACUM[[#This Row],[5/6/2020]]-Recupera_PN_ACUM[[#This Row],[04-06-2020]]</f>
        <v>0</v>
      </c>
      <c r="H441" s="19">
        <f>+Recupera_PN_ACUM[[#This Row],[6/6/2020]]-Recupera_PN_ACUM[[#This Row],[5/6/2020]]</f>
        <v>0</v>
      </c>
      <c r="I441" s="19">
        <f>+Recupera_PN_ACUM[[#This Row],[07-06-2020]]-Recupera_PN_ACUM[[#This Row],[6/6/2020]]</f>
        <v>0</v>
      </c>
      <c r="J441" s="19">
        <f>+Recupera_PN_ACUM[[#This Row],[08-06-2020]]-Recupera_PN_ACUM[[#This Row],[07-06-2020]]</f>
        <v>0</v>
      </c>
      <c r="K441" s="19">
        <f>+Recupera_PN_ACUM[[#This Row],[09-06-2020]]-Recupera_PN_ACUM[[#This Row],[08-06-2020]]</f>
        <v>0</v>
      </c>
      <c r="L441" s="19">
        <f>+Recupera_PN_ACUM[[#This Row],[10-06-2020]]-Recupera_PN_ACUM[[#This Row],[09-06-2020]]</f>
        <v>0</v>
      </c>
      <c r="M441" s="19">
        <f>+Recupera_PN_ACUM[[#This Row],[11-06-2020]]-Recupera_PN_ACUM[[#This Row],[10-06-2020]]</f>
        <v>0</v>
      </c>
    </row>
    <row r="442" spans="1:13" x14ac:dyDescent="0.3">
      <c r="A442">
        <v>30504</v>
      </c>
      <c r="B442" s="2" t="s">
        <v>144</v>
      </c>
      <c r="C442" s="2" t="s">
        <v>410</v>
      </c>
      <c r="D442" s="2" t="s">
        <v>411</v>
      </c>
      <c r="E442" s="19"/>
      <c r="F442" s="19">
        <f>+Recupera_PN_ACUM[[#This Row],[04-06-2020]]-Recupera_PN_ACUM[[#This Row],[03-06-2020]]</f>
        <v>0</v>
      </c>
      <c r="G442" s="19">
        <f>+Recupera_PN_ACUM[[#This Row],[5/6/2020]]-Recupera_PN_ACUM[[#This Row],[04-06-2020]]</f>
        <v>0</v>
      </c>
      <c r="H442" s="19">
        <f>+Recupera_PN_ACUM[[#This Row],[6/6/2020]]-Recupera_PN_ACUM[[#This Row],[5/6/2020]]</f>
        <v>0</v>
      </c>
      <c r="I442" s="19">
        <f>+Recupera_PN_ACUM[[#This Row],[07-06-2020]]-Recupera_PN_ACUM[[#This Row],[6/6/2020]]</f>
        <v>0</v>
      </c>
      <c r="J442" s="19">
        <f>+Recupera_PN_ACUM[[#This Row],[08-06-2020]]-Recupera_PN_ACUM[[#This Row],[07-06-2020]]</f>
        <v>0</v>
      </c>
      <c r="K442" s="19">
        <f>+Recupera_PN_ACUM[[#This Row],[09-06-2020]]-Recupera_PN_ACUM[[#This Row],[08-06-2020]]</f>
        <v>0</v>
      </c>
      <c r="L442" s="19">
        <f>+Recupera_PN_ACUM[[#This Row],[10-06-2020]]-Recupera_PN_ACUM[[#This Row],[09-06-2020]]</f>
        <v>0</v>
      </c>
      <c r="M442" s="19">
        <f>+Recupera_PN_ACUM[[#This Row],[11-06-2020]]-Recupera_PN_ACUM[[#This Row],[10-06-2020]]</f>
        <v>0</v>
      </c>
    </row>
    <row r="443" spans="1:13" x14ac:dyDescent="0.3">
      <c r="A443">
        <v>70215</v>
      </c>
      <c r="B443" s="2" t="s">
        <v>268</v>
      </c>
      <c r="C443" s="2" t="s">
        <v>348</v>
      </c>
      <c r="D443" s="2" t="s">
        <v>678</v>
      </c>
      <c r="E443" s="19">
        <v>0</v>
      </c>
      <c r="F443" s="19">
        <f>+Recupera_PN_ACUM[[#This Row],[04-06-2020]]-Recupera_PN_ACUM[[#This Row],[03-06-2020]]</f>
        <v>0</v>
      </c>
      <c r="G443" s="19">
        <f>+Recupera_PN_ACUM[[#This Row],[5/6/2020]]-Recupera_PN_ACUM[[#This Row],[04-06-2020]]</f>
        <v>0</v>
      </c>
      <c r="H443" s="19">
        <f>+Recupera_PN_ACUM[[#This Row],[6/6/2020]]-Recupera_PN_ACUM[[#This Row],[5/6/2020]]</f>
        <v>0</v>
      </c>
      <c r="I443" s="19">
        <f>+Recupera_PN_ACUM[[#This Row],[07-06-2020]]-Recupera_PN_ACUM[[#This Row],[6/6/2020]]</f>
        <v>0</v>
      </c>
      <c r="J443" s="19">
        <f>+Recupera_PN_ACUM[[#This Row],[08-06-2020]]-Recupera_PN_ACUM[[#This Row],[07-06-2020]]</f>
        <v>0</v>
      </c>
      <c r="K443" s="19">
        <f>+Recupera_PN_ACUM[[#This Row],[09-06-2020]]-Recupera_PN_ACUM[[#This Row],[08-06-2020]]</f>
        <v>0</v>
      </c>
      <c r="L443" s="19">
        <f>+Recupera_PN_ACUM[[#This Row],[10-06-2020]]-Recupera_PN_ACUM[[#This Row],[09-06-2020]]</f>
        <v>0</v>
      </c>
      <c r="M443" s="19">
        <f>+Recupera_PN_ACUM[[#This Row],[11-06-2020]]-Recupera_PN_ACUM[[#This Row],[10-06-2020]]</f>
        <v>0</v>
      </c>
    </row>
    <row r="444" spans="1:13" x14ac:dyDescent="0.3">
      <c r="A444">
        <v>41404</v>
      </c>
      <c r="B444" s="2" t="s">
        <v>154</v>
      </c>
      <c r="C444" s="2" t="s">
        <v>373</v>
      </c>
      <c r="D444" s="2" t="s">
        <v>412</v>
      </c>
      <c r="E444" s="19"/>
      <c r="F444" s="19">
        <f>+Recupera_PN_ACUM[[#This Row],[04-06-2020]]-Recupera_PN_ACUM[[#This Row],[03-06-2020]]</f>
        <v>0</v>
      </c>
      <c r="G444" s="19">
        <f>+Recupera_PN_ACUM[[#This Row],[5/6/2020]]-Recupera_PN_ACUM[[#This Row],[04-06-2020]]</f>
        <v>0</v>
      </c>
      <c r="H444" s="19">
        <f>+Recupera_PN_ACUM[[#This Row],[6/6/2020]]-Recupera_PN_ACUM[[#This Row],[5/6/2020]]</f>
        <v>0</v>
      </c>
      <c r="I444" s="19">
        <f>+Recupera_PN_ACUM[[#This Row],[07-06-2020]]-Recupera_PN_ACUM[[#This Row],[6/6/2020]]</f>
        <v>0</v>
      </c>
      <c r="J444" s="19">
        <f>+Recupera_PN_ACUM[[#This Row],[08-06-2020]]-Recupera_PN_ACUM[[#This Row],[07-06-2020]]</f>
        <v>0</v>
      </c>
      <c r="K444" s="19">
        <f>+Recupera_PN_ACUM[[#This Row],[09-06-2020]]-Recupera_PN_ACUM[[#This Row],[08-06-2020]]</f>
        <v>0</v>
      </c>
      <c r="L444" s="19">
        <f>+Recupera_PN_ACUM[[#This Row],[10-06-2020]]-Recupera_PN_ACUM[[#This Row],[09-06-2020]]</f>
        <v>0</v>
      </c>
      <c r="M444" s="19">
        <f>+Recupera_PN_ACUM[[#This Row],[11-06-2020]]-Recupera_PN_ACUM[[#This Row],[10-06-2020]]</f>
        <v>0</v>
      </c>
    </row>
    <row r="445" spans="1:13" x14ac:dyDescent="0.3">
      <c r="A445">
        <v>30602</v>
      </c>
      <c r="B445" s="2" t="s">
        <v>144</v>
      </c>
      <c r="C445" s="2" t="s">
        <v>145</v>
      </c>
      <c r="D445" s="2" t="s">
        <v>146</v>
      </c>
      <c r="E445" s="19">
        <v>1</v>
      </c>
      <c r="F445" s="19">
        <f>+Recupera_PN_ACUM[[#This Row],[04-06-2020]]-Recupera_PN_ACUM[[#This Row],[03-06-2020]]</f>
        <v>0</v>
      </c>
      <c r="G445" s="19">
        <f>+Recupera_PN_ACUM[[#This Row],[5/6/2020]]-Recupera_PN_ACUM[[#This Row],[04-06-2020]]</f>
        <v>0</v>
      </c>
      <c r="H445" s="19">
        <f>+Recupera_PN_ACUM[[#This Row],[6/6/2020]]-Recupera_PN_ACUM[[#This Row],[5/6/2020]]</f>
        <v>0</v>
      </c>
      <c r="I445" s="19">
        <f>+Recupera_PN_ACUM[[#This Row],[07-06-2020]]-Recupera_PN_ACUM[[#This Row],[6/6/2020]]</f>
        <v>0</v>
      </c>
      <c r="J445" s="19">
        <f>+Recupera_PN_ACUM[[#This Row],[08-06-2020]]-Recupera_PN_ACUM[[#This Row],[07-06-2020]]</f>
        <v>0</v>
      </c>
      <c r="K445" s="19">
        <f>+Recupera_PN_ACUM[[#This Row],[09-06-2020]]-Recupera_PN_ACUM[[#This Row],[08-06-2020]]</f>
        <v>0</v>
      </c>
      <c r="L445" s="19">
        <f>+Recupera_PN_ACUM[[#This Row],[10-06-2020]]-Recupera_PN_ACUM[[#This Row],[09-06-2020]]</f>
        <v>0</v>
      </c>
      <c r="M445" s="19">
        <f>+Recupera_PN_ACUM[[#This Row],[11-06-2020]]-Recupera_PN_ACUM[[#This Row],[10-06-2020]]</f>
        <v>0</v>
      </c>
    </row>
    <row r="446" spans="1:13" x14ac:dyDescent="0.3">
      <c r="A446">
        <v>130408</v>
      </c>
      <c r="B446" s="2" t="s">
        <v>102</v>
      </c>
      <c r="C446" s="2" t="s">
        <v>259</v>
      </c>
      <c r="D446" s="2" t="s">
        <v>276</v>
      </c>
      <c r="E446" s="19"/>
      <c r="F446" s="19">
        <f>+Recupera_PN_ACUM[[#This Row],[04-06-2020]]-Recupera_PN_ACUM[[#This Row],[03-06-2020]]</f>
        <v>0</v>
      </c>
      <c r="G446" s="19">
        <f>+Recupera_PN_ACUM[[#This Row],[5/6/2020]]-Recupera_PN_ACUM[[#This Row],[04-06-2020]]</f>
        <v>0</v>
      </c>
      <c r="H446" s="19">
        <f>+Recupera_PN_ACUM[[#This Row],[6/6/2020]]-Recupera_PN_ACUM[[#This Row],[5/6/2020]]</f>
        <v>0</v>
      </c>
      <c r="I446" s="19">
        <f>+Recupera_PN_ACUM[[#This Row],[07-06-2020]]-Recupera_PN_ACUM[[#This Row],[6/6/2020]]</f>
        <v>0</v>
      </c>
      <c r="J446" s="19">
        <f>+Recupera_PN_ACUM[[#This Row],[08-06-2020]]-Recupera_PN_ACUM[[#This Row],[07-06-2020]]</f>
        <v>0</v>
      </c>
      <c r="K446" s="19">
        <f>+Recupera_PN_ACUM[[#This Row],[09-06-2020]]-Recupera_PN_ACUM[[#This Row],[08-06-2020]]</f>
        <v>0</v>
      </c>
      <c r="L446" s="19">
        <f>+Recupera_PN_ACUM[[#This Row],[10-06-2020]]-Recupera_PN_ACUM[[#This Row],[09-06-2020]]</f>
        <v>0</v>
      </c>
      <c r="M446" s="19">
        <f>+Recupera_PN_ACUM[[#This Row],[11-06-2020]]-Recupera_PN_ACUM[[#This Row],[10-06-2020]]</f>
        <v>0</v>
      </c>
    </row>
    <row r="447" spans="1:13" x14ac:dyDescent="0.3">
      <c r="A447">
        <v>30109</v>
      </c>
      <c r="B447" s="2" t="s">
        <v>144</v>
      </c>
      <c r="C447" s="2" t="s">
        <v>144</v>
      </c>
      <c r="D447" s="2" t="s">
        <v>271</v>
      </c>
      <c r="E447" s="19">
        <v>44</v>
      </c>
      <c r="F447" s="19">
        <f>+Recupera_PN_ACUM[[#This Row],[04-06-2020]]-Recupera_PN_ACUM[[#This Row],[03-06-2020]]</f>
        <v>0</v>
      </c>
      <c r="G447" s="19">
        <f>+Recupera_PN_ACUM[[#This Row],[5/6/2020]]-Recupera_PN_ACUM[[#This Row],[04-06-2020]]</f>
        <v>0</v>
      </c>
      <c r="H447" s="19">
        <f>+Recupera_PN_ACUM[[#This Row],[6/6/2020]]-Recupera_PN_ACUM[[#This Row],[5/6/2020]]</f>
        <v>0</v>
      </c>
      <c r="I447" s="19">
        <f>+Recupera_PN_ACUM[[#This Row],[07-06-2020]]-Recupera_PN_ACUM[[#This Row],[6/6/2020]]</f>
        <v>0</v>
      </c>
      <c r="J447" s="19">
        <f>+Recupera_PN_ACUM[[#This Row],[08-06-2020]]-Recupera_PN_ACUM[[#This Row],[07-06-2020]]</f>
        <v>0</v>
      </c>
      <c r="K447" s="19">
        <f>+Recupera_PN_ACUM[[#This Row],[09-06-2020]]-Recupera_PN_ACUM[[#This Row],[08-06-2020]]</f>
        <v>0</v>
      </c>
      <c r="L447" s="19">
        <f>+Recupera_PN_ACUM[[#This Row],[10-06-2020]]-Recupera_PN_ACUM[[#This Row],[09-06-2020]]</f>
        <v>0</v>
      </c>
      <c r="M447" s="19">
        <f>+Recupera_PN_ACUM[[#This Row],[11-06-2020]]-Recupera_PN_ACUM[[#This Row],[10-06-2020]]</f>
        <v>0</v>
      </c>
    </row>
    <row r="448" spans="1:13" x14ac:dyDescent="0.3">
      <c r="A448">
        <v>30201</v>
      </c>
      <c r="B448" s="2" t="s">
        <v>144</v>
      </c>
      <c r="C448" s="2" t="s">
        <v>414</v>
      </c>
      <c r="D448" s="2" t="s">
        <v>679</v>
      </c>
      <c r="E448" s="19"/>
      <c r="F448" s="19">
        <f>+Recupera_PN_ACUM[[#This Row],[04-06-2020]]-Recupera_PN_ACUM[[#This Row],[03-06-2020]]</f>
        <v>0</v>
      </c>
      <c r="G448" s="19">
        <f>+Recupera_PN_ACUM[[#This Row],[5/6/2020]]-Recupera_PN_ACUM[[#This Row],[04-06-2020]]</f>
        <v>0</v>
      </c>
      <c r="H448" s="19">
        <f>+Recupera_PN_ACUM[[#This Row],[6/6/2020]]-Recupera_PN_ACUM[[#This Row],[5/6/2020]]</f>
        <v>0</v>
      </c>
      <c r="I448" s="19">
        <f>+Recupera_PN_ACUM[[#This Row],[07-06-2020]]-Recupera_PN_ACUM[[#This Row],[6/6/2020]]</f>
        <v>0</v>
      </c>
      <c r="J448" s="19">
        <f>+Recupera_PN_ACUM[[#This Row],[08-06-2020]]-Recupera_PN_ACUM[[#This Row],[07-06-2020]]</f>
        <v>0</v>
      </c>
      <c r="K448" s="19">
        <f>+Recupera_PN_ACUM[[#This Row],[09-06-2020]]-Recupera_PN_ACUM[[#This Row],[08-06-2020]]</f>
        <v>0</v>
      </c>
      <c r="L448" s="19">
        <f>+Recupera_PN_ACUM[[#This Row],[10-06-2020]]-Recupera_PN_ACUM[[#This Row],[09-06-2020]]</f>
        <v>0</v>
      </c>
      <c r="M448" s="19">
        <f>+Recupera_PN_ACUM[[#This Row],[11-06-2020]]-Recupera_PN_ACUM[[#This Row],[10-06-2020]]</f>
        <v>0</v>
      </c>
    </row>
    <row r="449" spans="1:13" x14ac:dyDescent="0.3">
      <c r="A449">
        <v>130103</v>
      </c>
      <c r="B449" s="2" t="s">
        <v>102</v>
      </c>
      <c r="C449" s="2" t="s">
        <v>103</v>
      </c>
      <c r="D449" s="2" t="s">
        <v>183</v>
      </c>
      <c r="E449" s="19">
        <v>4</v>
      </c>
      <c r="F449" s="19">
        <f>+Recupera_PN_ACUM[[#This Row],[04-06-2020]]-Recupera_PN_ACUM[[#This Row],[03-06-2020]]</f>
        <v>0</v>
      </c>
      <c r="G449" s="19">
        <f>+Recupera_PN_ACUM[[#This Row],[5/6/2020]]-Recupera_PN_ACUM[[#This Row],[04-06-2020]]</f>
        <v>0</v>
      </c>
      <c r="H449" s="19">
        <f>+Recupera_PN_ACUM[[#This Row],[6/6/2020]]-Recupera_PN_ACUM[[#This Row],[5/6/2020]]</f>
        <v>0</v>
      </c>
      <c r="I449" s="19">
        <f>+Recupera_PN_ACUM[[#This Row],[07-06-2020]]-Recupera_PN_ACUM[[#This Row],[6/6/2020]]</f>
        <v>0</v>
      </c>
      <c r="J449" s="19">
        <f>+Recupera_PN_ACUM[[#This Row],[08-06-2020]]-Recupera_PN_ACUM[[#This Row],[07-06-2020]]</f>
        <v>0</v>
      </c>
      <c r="K449" s="19">
        <f>+Recupera_PN_ACUM[[#This Row],[09-06-2020]]-Recupera_PN_ACUM[[#This Row],[08-06-2020]]</f>
        <v>0</v>
      </c>
      <c r="L449" s="19">
        <f>+Recupera_PN_ACUM[[#This Row],[10-06-2020]]-Recupera_PN_ACUM[[#This Row],[09-06-2020]]</f>
        <v>0</v>
      </c>
      <c r="M449" s="19">
        <f>+Recupera_PN_ACUM[[#This Row],[11-06-2020]]-Recupera_PN_ACUM[[#This Row],[10-06-2020]]</f>
        <v>0</v>
      </c>
    </row>
    <row r="450" spans="1:13" x14ac:dyDescent="0.3">
      <c r="A450">
        <v>40109</v>
      </c>
      <c r="B450" s="2" t="s">
        <v>154</v>
      </c>
      <c r="C450" s="2" t="s">
        <v>155</v>
      </c>
      <c r="D450" s="2" t="s">
        <v>177</v>
      </c>
      <c r="E450" s="19">
        <v>4</v>
      </c>
      <c r="F450" s="19">
        <f>+Recupera_PN_ACUM[[#This Row],[04-06-2020]]-Recupera_PN_ACUM[[#This Row],[03-06-2020]]</f>
        <v>0</v>
      </c>
      <c r="G450" s="19">
        <f>+Recupera_PN_ACUM[[#This Row],[5/6/2020]]-Recupera_PN_ACUM[[#This Row],[04-06-2020]]</f>
        <v>0</v>
      </c>
      <c r="H450" s="19">
        <f>+Recupera_PN_ACUM[[#This Row],[6/6/2020]]-Recupera_PN_ACUM[[#This Row],[5/6/2020]]</f>
        <v>0</v>
      </c>
      <c r="I450" s="19">
        <f>+Recupera_PN_ACUM[[#This Row],[07-06-2020]]-Recupera_PN_ACUM[[#This Row],[6/6/2020]]</f>
        <v>0</v>
      </c>
      <c r="J450" s="19">
        <f>+Recupera_PN_ACUM[[#This Row],[08-06-2020]]-Recupera_PN_ACUM[[#This Row],[07-06-2020]]</f>
        <v>0</v>
      </c>
      <c r="K450" s="19">
        <f>+Recupera_PN_ACUM[[#This Row],[09-06-2020]]-Recupera_PN_ACUM[[#This Row],[08-06-2020]]</f>
        <v>0</v>
      </c>
      <c r="L450" s="19">
        <f>+Recupera_PN_ACUM[[#This Row],[10-06-2020]]-Recupera_PN_ACUM[[#This Row],[09-06-2020]]</f>
        <v>0</v>
      </c>
      <c r="M450" s="19">
        <f>+Recupera_PN_ACUM[[#This Row],[11-06-2020]]-Recupera_PN_ACUM[[#This Row],[10-06-2020]]</f>
        <v>0</v>
      </c>
    </row>
    <row r="451" spans="1:13" x14ac:dyDescent="0.3">
      <c r="A451">
        <v>91014</v>
      </c>
      <c r="B451" s="2" t="s">
        <v>114</v>
      </c>
      <c r="C451" s="2" t="s">
        <v>115</v>
      </c>
      <c r="D451" s="2" t="s">
        <v>200</v>
      </c>
      <c r="E451" s="19">
        <v>85</v>
      </c>
      <c r="F451" s="19">
        <f>+Recupera_PN_ACUM[[#This Row],[04-06-2020]]-Recupera_PN_ACUM[[#This Row],[03-06-2020]]</f>
        <v>0</v>
      </c>
      <c r="G451" s="19">
        <f>+Recupera_PN_ACUM[[#This Row],[5/6/2020]]-Recupera_PN_ACUM[[#This Row],[04-06-2020]]</f>
        <v>0</v>
      </c>
      <c r="H451" s="19">
        <f>+Recupera_PN_ACUM[[#This Row],[6/6/2020]]-Recupera_PN_ACUM[[#This Row],[5/6/2020]]</f>
        <v>0</v>
      </c>
      <c r="I451" s="19">
        <f>+Recupera_PN_ACUM[[#This Row],[07-06-2020]]-Recupera_PN_ACUM[[#This Row],[6/6/2020]]</f>
        <v>0</v>
      </c>
      <c r="J451" s="19">
        <f>+Recupera_PN_ACUM[[#This Row],[08-06-2020]]-Recupera_PN_ACUM[[#This Row],[07-06-2020]]</f>
        <v>0</v>
      </c>
      <c r="K451" s="19">
        <f>+Recupera_PN_ACUM[[#This Row],[09-06-2020]]-Recupera_PN_ACUM[[#This Row],[08-06-2020]]</f>
        <v>0</v>
      </c>
      <c r="L451" s="19">
        <f>+Recupera_PN_ACUM[[#This Row],[10-06-2020]]-Recupera_PN_ACUM[[#This Row],[09-06-2020]]</f>
        <v>0</v>
      </c>
      <c r="M451" s="19">
        <f>+Recupera_PN_ACUM[[#This Row],[11-06-2020]]-Recupera_PN_ACUM[[#This Row],[10-06-2020]]</f>
        <v>0</v>
      </c>
    </row>
    <row r="452" spans="1:13" x14ac:dyDescent="0.3">
      <c r="A452">
        <v>130715</v>
      </c>
      <c r="B452" s="2" t="s">
        <v>102</v>
      </c>
      <c r="C452" s="2" t="s">
        <v>138</v>
      </c>
      <c r="D452" s="2" t="s">
        <v>313</v>
      </c>
      <c r="E452" s="19"/>
      <c r="F452" s="19">
        <f>+Recupera_PN_ACUM[[#This Row],[04-06-2020]]-Recupera_PN_ACUM[[#This Row],[03-06-2020]]</f>
        <v>0</v>
      </c>
      <c r="G452" s="19">
        <f>+Recupera_PN_ACUM[[#This Row],[5/6/2020]]-Recupera_PN_ACUM[[#This Row],[04-06-2020]]</f>
        <v>0</v>
      </c>
      <c r="H452" s="19">
        <f>+Recupera_PN_ACUM[[#This Row],[6/6/2020]]-Recupera_PN_ACUM[[#This Row],[5/6/2020]]</f>
        <v>0</v>
      </c>
      <c r="I452" s="19">
        <f>+Recupera_PN_ACUM[[#This Row],[07-06-2020]]-Recupera_PN_ACUM[[#This Row],[6/6/2020]]</f>
        <v>0</v>
      </c>
      <c r="J452" s="19">
        <f>+Recupera_PN_ACUM[[#This Row],[08-06-2020]]-Recupera_PN_ACUM[[#This Row],[07-06-2020]]</f>
        <v>0</v>
      </c>
      <c r="K452" s="19">
        <f>+Recupera_PN_ACUM[[#This Row],[09-06-2020]]-Recupera_PN_ACUM[[#This Row],[08-06-2020]]</f>
        <v>0</v>
      </c>
      <c r="L452" s="19">
        <f>+Recupera_PN_ACUM[[#This Row],[10-06-2020]]-Recupera_PN_ACUM[[#This Row],[09-06-2020]]</f>
        <v>0</v>
      </c>
      <c r="M452" s="19">
        <f>+Recupera_PN_ACUM[[#This Row],[11-06-2020]]-Recupera_PN_ACUM[[#This Row],[10-06-2020]]</f>
        <v>0</v>
      </c>
    </row>
    <row r="453" spans="1:13" x14ac:dyDescent="0.3">
      <c r="A453">
        <v>60401</v>
      </c>
      <c r="B453" s="2" t="s">
        <v>158</v>
      </c>
      <c r="C453" s="2" t="s">
        <v>332</v>
      </c>
      <c r="D453" s="2" t="s">
        <v>333</v>
      </c>
      <c r="E453" s="19">
        <v>11</v>
      </c>
      <c r="F453" s="19">
        <f>+Recupera_PN_ACUM[[#This Row],[04-06-2020]]-Recupera_PN_ACUM[[#This Row],[03-06-2020]]</f>
        <v>0</v>
      </c>
      <c r="G453" s="19">
        <f>+Recupera_PN_ACUM[[#This Row],[5/6/2020]]-Recupera_PN_ACUM[[#This Row],[04-06-2020]]</f>
        <v>0</v>
      </c>
      <c r="H453" s="19">
        <f>+Recupera_PN_ACUM[[#This Row],[6/6/2020]]-Recupera_PN_ACUM[[#This Row],[5/6/2020]]</f>
        <v>0</v>
      </c>
      <c r="I453" s="19">
        <f>+Recupera_PN_ACUM[[#This Row],[07-06-2020]]-Recupera_PN_ACUM[[#This Row],[6/6/2020]]</f>
        <v>0</v>
      </c>
      <c r="J453" s="19">
        <f>+Recupera_PN_ACUM[[#This Row],[08-06-2020]]-Recupera_PN_ACUM[[#This Row],[07-06-2020]]</f>
        <v>0</v>
      </c>
      <c r="K453" s="19">
        <f>+Recupera_PN_ACUM[[#This Row],[09-06-2020]]-Recupera_PN_ACUM[[#This Row],[08-06-2020]]</f>
        <v>0</v>
      </c>
      <c r="L453" s="19">
        <f>+Recupera_PN_ACUM[[#This Row],[10-06-2020]]-Recupera_PN_ACUM[[#This Row],[09-06-2020]]</f>
        <v>0</v>
      </c>
      <c r="M453" s="19">
        <f>+Recupera_PN_ACUM[[#This Row],[11-06-2020]]-Recupera_PN_ACUM[[#This Row],[10-06-2020]]</f>
        <v>0</v>
      </c>
    </row>
    <row r="454" spans="1:13" x14ac:dyDescent="0.3">
      <c r="A454">
        <v>20501</v>
      </c>
      <c r="B454" s="2" t="s">
        <v>212</v>
      </c>
      <c r="C454" s="2" t="s">
        <v>357</v>
      </c>
      <c r="D454" s="2" t="s">
        <v>358</v>
      </c>
      <c r="E454" s="19"/>
      <c r="F454" s="19">
        <f>+Recupera_PN_ACUM[[#This Row],[04-06-2020]]-Recupera_PN_ACUM[[#This Row],[03-06-2020]]</f>
        <v>0</v>
      </c>
      <c r="G454" s="19">
        <f>+Recupera_PN_ACUM[[#This Row],[5/6/2020]]-Recupera_PN_ACUM[[#This Row],[04-06-2020]]</f>
        <v>0</v>
      </c>
      <c r="H454" s="19">
        <f>+Recupera_PN_ACUM[[#This Row],[6/6/2020]]-Recupera_PN_ACUM[[#This Row],[5/6/2020]]</f>
        <v>0</v>
      </c>
      <c r="I454" s="19">
        <f>+Recupera_PN_ACUM[[#This Row],[07-06-2020]]-Recupera_PN_ACUM[[#This Row],[6/6/2020]]</f>
        <v>0</v>
      </c>
      <c r="J454" s="19">
        <f>+Recupera_PN_ACUM[[#This Row],[08-06-2020]]-Recupera_PN_ACUM[[#This Row],[07-06-2020]]</f>
        <v>0</v>
      </c>
      <c r="K454" s="19">
        <f>+Recupera_PN_ACUM[[#This Row],[09-06-2020]]-Recupera_PN_ACUM[[#This Row],[08-06-2020]]</f>
        <v>0</v>
      </c>
      <c r="L454" s="19">
        <f>+Recupera_PN_ACUM[[#This Row],[10-06-2020]]-Recupera_PN_ACUM[[#This Row],[09-06-2020]]</f>
        <v>0</v>
      </c>
      <c r="M454" s="19">
        <f>+Recupera_PN_ACUM[[#This Row],[11-06-2020]]-Recupera_PN_ACUM[[#This Row],[10-06-2020]]</f>
        <v>0</v>
      </c>
    </row>
    <row r="455" spans="1:13" x14ac:dyDescent="0.3">
      <c r="A455">
        <v>81008</v>
      </c>
      <c r="B455" s="2" t="s">
        <v>99</v>
      </c>
      <c r="C455" s="2" t="s">
        <v>106</v>
      </c>
      <c r="D455" s="2" t="s">
        <v>132</v>
      </c>
      <c r="E455" s="19"/>
      <c r="F455" s="19">
        <f>+Recupera_PN_ACUM[[#This Row],[04-06-2020]]-Recupera_PN_ACUM[[#This Row],[03-06-2020]]</f>
        <v>0</v>
      </c>
      <c r="G455" s="19">
        <f>+Recupera_PN_ACUM[[#This Row],[5/6/2020]]-Recupera_PN_ACUM[[#This Row],[04-06-2020]]</f>
        <v>0</v>
      </c>
      <c r="H455" s="19">
        <f>+Recupera_PN_ACUM[[#This Row],[6/6/2020]]-Recupera_PN_ACUM[[#This Row],[5/6/2020]]</f>
        <v>0</v>
      </c>
      <c r="I455" s="19">
        <f>+Recupera_PN_ACUM[[#This Row],[07-06-2020]]-Recupera_PN_ACUM[[#This Row],[6/6/2020]]</f>
        <v>0</v>
      </c>
      <c r="J455" s="19">
        <f>+Recupera_PN_ACUM[[#This Row],[08-06-2020]]-Recupera_PN_ACUM[[#This Row],[07-06-2020]]</f>
        <v>0</v>
      </c>
      <c r="K455" s="19">
        <f>+Recupera_PN_ACUM[[#This Row],[09-06-2020]]-Recupera_PN_ACUM[[#This Row],[08-06-2020]]</f>
        <v>0</v>
      </c>
      <c r="L455" s="19">
        <f>+Recupera_PN_ACUM[[#This Row],[10-06-2020]]-Recupera_PN_ACUM[[#This Row],[09-06-2020]]</f>
        <v>0</v>
      </c>
      <c r="M455" s="19">
        <f>+Recupera_PN_ACUM[[#This Row],[11-06-2020]]-Recupera_PN_ACUM[[#This Row],[10-06-2020]]</f>
        <v>0</v>
      </c>
    </row>
    <row r="456" spans="1:13" x14ac:dyDescent="0.3">
      <c r="A456">
        <v>70505</v>
      </c>
      <c r="B456" s="2" t="s">
        <v>268</v>
      </c>
      <c r="C456" s="2" t="s">
        <v>656</v>
      </c>
      <c r="D456" s="2" t="s">
        <v>680</v>
      </c>
      <c r="E456" s="19">
        <v>1</v>
      </c>
      <c r="F456" s="19">
        <f>+Recupera_PN_ACUM[[#This Row],[04-06-2020]]-Recupera_PN_ACUM[[#This Row],[03-06-2020]]</f>
        <v>0</v>
      </c>
      <c r="G456" s="19">
        <f>+Recupera_PN_ACUM[[#This Row],[5/6/2020]]-Recupera_PN_ACUM[[#This Row],[04-06-2020]]</f>
        <v>0</v>
      </c>
      <c r="H456" s="19">
        <f>+Recupera_PN_ACUM[[#This Row],[6/6/2020]]-Recupera_PN_ACUM[[#This Row],[5/6/2020]]</f>
        <v>0</v>
      </c>
      <c r="I456" s="19">
        <f>+Recupera_PN_ACUM[[#This Row],[07-06-2020]]-Recupera_PN_ACUM[[#This Row],[6/6/2020]]</f>
        <v>0</v>
      </c>
      <c r="J456" s="19">
        <f>+Recupera_PN_ACUM[[#This Row],[08-06-2020]]-Recupera_PN_ACUM[[#This Row],[07-06-2020]]</f>
        <v>0</v>
      </c>
      <c r="K456" s="19">
        <f>+Recupera_PN_ACUM[[#This Row],[09-06-2020]]-Recupera_PN_ACUM[[#This Row],[08-06-2020]]</f>
        <v>0</v>
      </c>
      <c r="L456" s="19">
        <f>+Recupera_PN_ACUM[[#This Row],[10-06-2020]]-Recupera_PN_ACUM[[#This Row],[09-06-2020]]</f>
        <v>0</v>
      </c>
      <c r="M456" s="19">
        <f>+Recupera_PN_ACUM[[#This Row],[11-06-2020]]-Recupera_PN_ACUM[[#This Row],[10-06-2020]]</f>
        <v>0</v>
      </c>
    </row>
    <row r="457" spans="1:13" x14ac:dyDescent="0.3">
      <c r="A457">
        <v>81102</v>
      </c>
      <c r="B457" s="2" t="s">
        <v>99</v>
      </c>
      <c r="C457" s="2" t="s">
        <v>681</v>
      </c>
      <c r="D457" s="2" t="s">
        <v>682</v>
      </c>
      <c r="E457" s="19"/>
      <c r="F457" s="19">
        <f>+Recupera_PN_ACUM[[#This Row],[04-06-2020]]-Recupera_PN_ACUM[[#This Row],[03-06-2020]]</f>
        <v>0</v>
      </c>
      <c r="G457" s="19">
        <f>+Recupera_PN_ACUM[[#This Row],[5/6/2020]]-Recupera_PN_ACUM[[#This Row],[04-06-2020]]</f>
        <v>0</v>
      </c>
      <c r="H457" s="19">
        <f>+Recupera_PN_ACUM[[#This Row],[6/6/2020]]-Recupera_PN_ACUM[[#This Row],[5/6/2020]]</f>
        <v>0</v>
      </c>
      <c r="I457" s="19">
        <f>+Recupera_PN_ACUM[[#This Row],[07-06-2020]]-Recupera_PN_ACUM[[#This Row],[6/6/2020]]</f>
        <v>0</v>
      </c>
      <c r="J457" s="19">
        <f>+Recupera_PN_ACUM[[#This Row],[08-06-2020]]-Recupera_PN_ACUM[[#This Row],[07-06-2020]]</f>
        <v>0</v>
      </c>
      <c r="K457" s="19">
        <f>+Recupera_PN_ACUM[[#This Row],[09-06-2020]]-Recupera_PN_ACUM[[#This Row],[08-06-2020]]</f>
        <v>0</v>
      </c>
      <c r="L457" s="19">
        <f>+Recupera_PN_ACUM[[#This Row],[10-06-2020]]-Recupera_PN_ACUM[[#This Row],[09-06-2020]]</f>
        <v>0</v>
      </c>
      <c r="M457" s="19">
        <f>+Recupera_PN_ACUM[[#This Row],[11-06-2020]]-Recupera_PN_ACUM[[#This Row],[10-06-2020]]</f>
        <v>0</v>
      </c>
    </row>
    <row r="458" spans="1:13" x14ac:dyDescent="0.3">
      <c r="A458">
        <v>81103</v>
      </c>
      <c r="B458" s="2" t="s">
        <v>99</v>
      </c>
      <c r="C458" s="2" t="s">
        <v>681</v>
      </c>
      <c r="D458" s="2" t="s">
        <v>683</v>
      </c>
      <c r="E458" s="19"/>
      <c r="F458" s="19">
        <f>+Recupera_PN_ACUM[[#This Row],[04-06-2020]]-Recupera_PN_ACUM[[#This Row],[03-06-2020]]</f>
        <v>0</v>
      </c>
      <c r="G458" s="19">
        <f>+Recupera_PN_ACUM[[#This Row],[5/6/2020]]-Recupera_PN_ACUM[[#This Row],[04-06-2020]]</f>
        <v>0</v>
      </c>
      <c r="H458" s="19">
        <f>+Recupera_PN_ACUM[[#This Row],[6/6/2020]]-Recupera_PN_ACUM[[#This Row],[5/6/2020]]</f>
        <v>0</v>
      </c>
      <c r="I458" s="19">
        <f>+Recupera_PN_ACUM[[#This Row],[07-06-2020]]-Recupera_PN_ACUM[[#This Row],[6/6/2020]]</f>
        <v>0</v>
      </c>
      <c r="J458" s="19">
        <f>+Recupera_PN_ACUM[[#This Row],[08-06-2020]]-Recupera_PN_ACUM[[#This Row],[07-06-2020]]</f>
        <v>0</v>
      </c>
      <c r="K458" s="19">
        <f>+Recupera_PN_ACUM[[#This Row],[09-06-2020]]-Recupera_PN_ACUM[[#This Row],[08-06-2020]]</f>
        <v>0</v>
      </c>
      <c r="L458" s="19">
        <f>+Recupera_PN_ACUM[[#This Row],[10-06-2020]]-Recupera_PN_ACUM[[#This Row],[09-06-2020]]</f>
        <v>0</v>
      </c>
      <c r="M458" s="19">
        <f>+Recupera_PN_ACUM[[#This Row],[11-06-2020]]-Recupera_PN_ACUM[[#This Row],[10-06-2020]]</f>
        <v>0</v>
      </c>
    </row>
    <row r="459" spans="1:13" x14ac:dyDescent="0.3">
      <c r="A459">
        <v>80817</v>
      </c>
      <c r="B459" s="2" t="s">
        <v>99</v>
      </c>
      <c r="C459" s="2" t="s">
        <v>99</v>
      </c>
      <c r="D459" s="2" t="s">
        <v>100</v>
      </c>
      <c r="E459" s="19">
        <v>1</v>
      </c>
      <c r="F459" s="19">
        <f>+Recupera_PN_ACUM[[#This Row],[04-06-2020]]-Recupera_PN_ACUM[[#This Row],[03-06-2020]]</f>
        <v>0</v>
      </c>
      <c r="G459" s="19">
        <f>+Recupera_PN_ACUM[[#This Row],[5/6/2020]]-Recupera_PN_ACUM[[#This Row],[04-06-2020]]</f>
        <v>0</v>
      </c>
      <c r="H459" s="19">
        <f>+Recupera_PN_ACUM[[#This Row],[6/6/2020]]-Recupera_PN_ACUM[[#This Row],[5/6/2020]]</f>
        <v>0</v>
      </c>
      <c r="I459" s="19">
        <f>+Recupera_PN_ACUM[[#This Row],[07-06-2020]]-Recupera_PN_ACUM[[#This Row],[6/6/2020]]</f>
        <v>0</v>
      </c>
      <c r="J459" s="19">
        <f>+Recupera_PN_ACUM[[#This Row],[08-06-2020]]-Recupera_PN_ACUM[[#This Row],[07-06-2020]]</f>
        <v>0</v>
      </c>
      <c r="K459" s="19">
        <f>+Recupera_PN_ACUM[[#This Row],[09-06-2020]]-Recupera_PN_ACUM[[#This Row],[08-06-2020]]</f>
        <v>0</v>
      </c>
      <c r="L459" s="19">
        <f>+Recupera_PN_ACUM[[#This Row],[10-06-2020]]-Recupera_PN_ACUM[[#This Row],[09-06-2020]]</f>
        <v>0</v>
      </c>
      <c r="M459" s="19">
        <f>+Recupera_PN_ACUM[[#This Row],[11-06-2020]]-Recupera_PN_ACUM[[#This Row],[10-06-2020]]</f>
        <v>0</v>
      </c>
    </row>
    <row r="460" spans="1:13" x14ac:dyDescent="0.3">
      <c r="A460">
        <v>40804</v>
      </c>
      <c r="B460" s="2" t="s">
        <v>154</v>
      </c>
      <c r="C460" s="2" t="s">
        <v>280</v>
      </c>
      <c r="D460" s="2" t="s">
        <v>684</v>
      </c>
      <c r="E460" s="19"/>
      <c r="F460" s="19">
        <f>+Recupera_PN_ACUM[[#This Row],[04-06-2020]]-Recupera_PN_ACUM[[#This Row],[03-06-2020]]</f>
        <v>0</v>
      </c>
      <c r="G460" s="19">
        <f>+Recupera_PN_ACUM[[#This Row],[5/6/2020]]-Recupera_PN_ACUM[[#This Row],[04-06-2020]]</f>
        <v>0</v>
      </c>
      <c r="H460" s="19">
        <f>+Recupera_PN_ACUM[[#This Row],[6/6/2020]]-Recupera_PN_ACUM[[#This Row],[5/6/2020]]</f>
        <v>0</v>
      </c>
      <c r="I460" s="19">
        <f>+Recupera_PN_ACUM[[#This Row],[07-06-2020]]-Recupera_PN_ACUM[[#This Row],[6/6/2020]]</f>
        <v>0</v>
      </c>
      <c r="J460" s="19">
        <f>+Recupera_PN_ACUM[[#This Row],[08-06-2020]]-Recupera_PN_ACUM[[#This Row],[07-06-2020]]</f>
        <v>0</v>
      </c>
      <c r="K460" s="19">
        <f>+Recupera_PN_ACUM[[#This Row],[09-06-2020]]-Recupera_PN_ACUM[[#This Row],[08-06-2020]]</f>
        <v>0</v>
      </c>
      <c r="L460" s="19">
        <f>+Recupera_PN_ACUM[[#This Row],[10-06-2020]]-Recupera_PN_ACUM[[#This Row],[09-06-2020]]</f>
        <v>0</v>
      </c>
      <c r="M460" s="19">
        <f>+Recupera_PN_ACUM[[#This Row],[11-06-2020]]-Recupera_PN_ACUM[[#This Row],[10-06-2020]]</f>
        <v>0</v>
      </c>
    </row>
    <row r="461" spans="1:13" x14ac:dyDescent="0.3">
      <c r="A461">
        <v>20606</v>
      </c>
      <c r="B461" s="2" t="s">
        <v>212</v>
      </c>
      <c r="C461" s="2" t="s">
        <v>213</v>
      </c>
      <c r="D461" s="2" t="s">
        <v>263</v>
      </c>
      <c r="E461" s="19"/>
      <c r="F461" s="19">
        <f>+Recupera_PN_ACUM[[#This Row],[04-06-2020]]-Recupera_PN_ACUM[[#This Row],[03-06-2020]]</f>
        <v>0</v>
      </c>
      <c r="G461" s="19">
        <f>+Recupera_PN_ACUM[[#This Row],[5/6/2020]]-Recupera_PN_ACUM[[#This Row],[04-06-2020]]</f>
        <v>0</v>
      </c>
      <c r="H461" s="19">
        <f>+Recupera_PN_ACUM[[#This Row],[6/6/2020]]-Recupera_PN_ACUM[[#This Row],[5/6/2020]]</f>
        <v>0</v>
      </c>
      <c r="I461" s="19">
        <f>+Recupera_PN_ACUM[[#This Row],[07-06-2020]]-Recupera_PN_ACUM[[#This Row],[6/6/2020]]</f>
        <v>0</v>
      </c>
      <c r="J461" s="19">
        <f>+Recupera_PN_ACUM[[#This Row],[08-06-2020]]-Recupera_PN_ACUM[[#This Row],[07-06-2020]]</f>
        <v>0</v>
      </c>
      <c r="K461" s="19">
        <f>+Recupera_PN_ACUM[[#This Row],[09-06-2020]]-Recupera_PN_ACUM[[#This Row],[08-06-2020]]</f>
        <v>0</v>
      </c>
      <c r="L461" s="19">
        <f>+Recupera_PN_ACUM[[#This Row],[10-06-2020]]-Recupera_PN_ACUM[[#This Row],[09-06-2020]]</f>
        <v>0</v>
      </c>
      <c r="M461" s="19">
        <f>+Recupera_PN_ACUM[[#This Row],[11-06-2020]]-Recupera_PN_ACUM[[#This Row],[10-06-2020]]</f>
        <v>0</v>
      </c>
    </row>
    <row r="462" spans="1:13" x14ac:dyDescent="0.3">
      <c r="A462">
        <v>30501</v>
      </c>
      <c r="B462" s="2" t="s">
        <v>144</v>
      </c>
      <c r="C462" s="2" t="s">
        <v>410</v>
      </c>
      <c r="D462" s="2" t="s">
        <v>413</v>
      </c>
      <c r="E462" s="19">
        <v>0</v>
      </c>
      <c r="F462" s="19">
        <f>+Recupera_PN_ACUM[[#This Row],[04-06-2020]]-Recupera_PN_ACUM[[#This Row],[03-06-2020]]</f>
        <v>0</v>
      </c>
      <c r="G462" s="19">
        <f>+Recupera_PN_ACUM[[#This Row],[5/6/2020]]-Recupera_PN_ACUM[[#This Row],[04-06-2020]]</f>
        <v>0</v>
      </c>
      <c r="H462" s="19">
        <f>+Recupera_PN_ACUM[[#This Row],[6/6/2020]]-Recupera_PN_ACUM[[#This Row],[5/6/2020]]</f>
        <v>0</v>
      </c>
      <c r="I462" s="19">
        <f>+Recupera_PN_ACUM[[#This Row],[07-06-2020]]-Recupera_PN_ACUM[[#This Row],[6/6/2020]]</f>
        <v>0</v>
      </c>
      <c r="J462" s="19">
        <f>+Recupera_PN_ACUM[[#This Row],[08-06-2020]]-Recupera_PN_ACUM[[#This Row],[07-06-2020]]</f>
        <v>0</v>
      </c>
      <c r="K462" s="19">
        <f>+Recupera_PN_ACUM[[#This Row],[09-06-2020]]-Recupera_PN_ACUM[[#This Row],[08-06-2020]]</f>
        <v>0</v>
      </c>
      <c r="L462" s="19">
        <f>+Recupera_PN_ACUM[[#This Row],[10-06-2020]]-Recupera_PN_ACUM[[#This Row],[09-06-2020]]</f>
        <v>0</v>
      </c>
      <c r="M462" s="19">
        <f>+Recupera_PN_ACUM[[#This Row],[11-06-2020]]-Recupera_PN_ACUM[[#This Row],[10-06-2020]]</f>
        <v>0</v>
      </c>
    </row>
    <row r="463" spans="1:13" x14ac:dyDescent="0.3">
      <c r="A463">
        <v>30205</v>
      </c>
      <c r="B463" s="2" t="s">
        <v>144</v>
      </c>
      <c r="C463" s="2" t="s">
        <v>414</v>
      </c>
      <c r="D463" s="2" t="s">
        <v>415</v>
      </c>
      <c r="E463" s="19"/>
      <c r="F463" s="19">
        <f>+Recupera_PN_ACUM[[#This Row],[04-06-2020]]-Recupera_PN_ACUM[[#This Row],[03-06-2020]]</f>
        <v>0</v>
      </c>
      <c r="G463" s="19">
        <f>+Recupera_PN_ACUM[[#This Row],[5/6/2020]]-Recupera_PN_ACUM[[#This Row],[04-06-2020]]</f>
        <v>0</v>
      </c>
      <c r="H463" s="19">
        <f>+Recupera_PN_ACUM[[#This Row],[6/6/2020]]-Recupera_PN_ACUM[[#This Row],[5/6/2020]]</f>
        <v>0</v>
      </c>
      <c r="I463" s="19">
        <f>+Recupera_PN_ACUM[[#This Row],[07-06-2020]]-Recupera_PN_ACUM[[#This Row],[6/6/2020]]</f>
        <v>0</v>
      </c>
      <c r="J463" s="19">
        <f>+Recupera_PN_ACUM[[#This Row],[08-06-2020]]-Recupera_PN_ACUM[[#This Row],[07-06-2020]]</f>
        <v>0</v>
      </c>
      <c r="K463" s="19">
        <f>+Recupera_PN_ACUM[[#This Row],[09-06-2020]]-Recupera_PN_ACUM[[#This Row],[08-06-2020]]</f>
        <v>0</v>
      </c>
      <c r="L463" s="19">
        <f>+Recupera_PN_ACUM[[#This Row],[10-06-2020]]-Recupera_PN_ACUM[[#This Row],[09-06-2020]]</f>
        <v>0</v>
      </c>
      <c r="M463" s="19">
        <f>+Recupera_PN_ACUM[[#This Row],[11-06-2020]]-Recupera_PN_ACUM[[#This Row],[10-06-2020]]</f>
        <v>0</v>
      </c>
    </row>
    <row r="464" spans="1:13" x14ac:dyDescent="0.3">
      <c r="A464">
        <v>30505</v>
      </c>
      <c r="B464" s="2" t="s">
        <v>144</v>
      </c>
      <c r="C464" s="2" t="s">
        <v>410</v>
      </c>
      <c r="D464" s="2" t="s">
        <v>416</v>
      </c>
      <c r="E464" s="19">
        <v>110</v>
      </c>
      <c r="F464" s="19">
        <f>+Recupera_PN_ACUM[[#This Row],[04-06-2020]]-Recupera_PN_ACUM[[#This Row],[03-06-2020]]</f>
        <v>0</v>
      </c>
      <c r="G464" s="19">
        <f>+Recupera_PN_ACUM[[#This Row],[5/6/2020]]-Recupera_PN_ACUM[[#This Row],[04-06-2020]]</f>
        <v>0</v>
      </c>
      <c r="H464" s="19">
        <f>+Recupera_PN_ACUM[[#This Row],[6/6/2020]]-Recupera_PN_ACUM[[#This Row],[5/6/2020]]</f>
        <v>0</v>
      </c>
      <c r="I464" s="19">
        <f>+Recupera_PN_ACUM[[#This Row],[07-06-2020]]-Recupera_PN_ACUM[[#This Row],[6/6/2020]]</f>
        <v>0</v>
      </c>
      <c r="J464" s="19">
        <f>+Recupera_PN_ACUM[[#This Row],[08-06-2020]]-Recupera_PN_ACUM[[#This Row],[07-06-2020]]</f>
        <v>0</v>
      </c>
      <c r="K464" s="19">
        <f>+Recupera_PN_ACUM[[#This Row],[09-06-2020]]-Recupera_PN_ACUM[[#This Row],[08-06-2020]]</f>
        <v>0</v>
      </c>
      <c r="L464" s="19">
        <f>+Recupera_PN_ACUM[[#This Row],[10-06-2020]]-Recupera_PN_ACUM[[#This Row],[09-06-2020]]</f>
        <v>0</v>
      </c>
      <c r="M464" s="19">
        <f>+Recupera_PN_ACUM[[#This Row],[11-06-2020]]-Recupera_PN_ACUM[[#This Row],[10-06-2020]]</f>
        <v>0</v>
      </c>
    </row>
    <row r="465" spans="1:13" x14ac:dyDescent="0.3">
      <c r="A465">
        <v>40403</v>
      </c>
      <c r="B465" s="2" t="s">
        <v>154</v>
      </c>
      <c r="C465" s="2" t="s">
        <v>234</v>
      </c>
      <c r="D465" s="2" t="s">
        <v>416</v>
      </c>
      <c r="E465" s="19">
        <v>3</v>
      </c>
      <c r="F465" s="19">
        <f>+Recupera_PN_ACUM[[#This Row],[04-06-2020]]-Recupera_PN_ACUM[[#This Row],[03-06-2020]]</f>
        <v>0</v>
      </c>
      <c r="G465" s="19">
        <f>+Recupera_PN_ACUM[[#This Row],[5/6/2020]]-Recupera_PN_ACUM[[#This Row],[04-06-2020]]</f>
        <v>0</v>
      </c>
      <c r="H465" s="19">
        <f>+Recupera_PN_ACUM[[#This Row],[6/6/2020]]-Recupera_PN_ACUM[[#This Row],[5/6/2020]]</f>
        <v>0</v>
      </c>
      <c r="I465" s="19">
        <f>+Recupera_PN_ACUM[[#This Row],[07-06-2020]]-Recupera_PN_ACUM[[#This Row],[6/6/2020]]</f>
        <v>0</v>
      </c>
      <c r="J465" s="19">
        <f>+Recupera_PN_ACUM[[#This Row],[08-06-2020]]-Recupera_PN_ACUM[[#This Row],[07-06-2020]]</f>
        <v>0</v>
      </c>
      <c r="K465" s="19">
        <f>+Recupera_PN_ACUM[[#This Row],[09-06-2020]]-Recupera_PN_ACUM[[#This Row],[08-06-2020]]</f>
        <v>0</v>
      </c>
      <c r="L465" s="19">
        <f>+Recupera_PN_ACUM[[#This Row],[10-06-2020]]-Recupera_PN_ACUM[[#This Row],[09-06-2020]]</f>
        <v>0</v>
      </c>
      <c r="M465" s="19">
        <f>+Recupera_PN_ACUM[[#This Row],[11-06-2020]]-Recupera_PN_ACUM[[#This Row],[10-06-2020]]</f>
        <v>0</v>
      </c>
    </row>
    <row r="466" spans="1:13" x14ac:dyDescent="0.3">
      <c r="A466">
        <v>70216</v>
      </c>
      <c r="B466" s="2" t="s">
        <v>268</v>
      </c>
      <c r="C466" s="2" t="s">
        <v>348</v>
      </c>
      <c r="D466" s="2" t="s">
        <v>416</v>
      </c>
      <c r="E466" s="19">
        <v>0</v>
      </c>
      <c r="F466" s="19">
        <f>+Recupera_PN_ACUM[[#This Row],[04-06-2020]]-Recupera_PN_ACUM[[#This Row],[03-06-2020]]</f>
        <v>0</v>
      </c>
      <c r="G466" s="19">
        <f>+Recupera_PN_ACUM[[#This Row],[5/6/2020]]-Recupera_PN_ACUM[[#This Row],[04-06-2020]]</f>
        <v>0</v>
      </c>
      <c r="H466" s="19">
        <f>+Recupera_PN_ACUM[[#This Row],[6/6/2020]]-Recupera_PN_ACUM[[#This Row],[5/6/2020]]</f>
        <v>0</v>
      </c>
      <c r="I466" s="19">
        <f>+Recupera_PN_ACUM[[#This Row],[07-06-2020]]-Recupera_PN_ACUM[[#This Row],[6/6/2020]]</f>
        <v>0</v>
      </c>
      <c r="J466" s="19">
        <f>+Recupera_PN_ACUM[[#This Row],[08-06-2020]]-Recupera_PN_ACUM[[#This Row],[07-06-2020]]</f>
        <v>0</v>
      </c>
      <c r="K466" s="19">
        <f>+Recupera_PN_ACUM[[#This Row],[09-06-2020]]-Recupera_PN_ACUM[[#This Row],[08-06-2020]]</f>
        <v>0</v>
      </c>
      <c r="L466" s="19">
        <f>+Recupera_PN_ACUM[[#This Row],[10-06-2020]]-Recupera_PN_ACUM[[#This Row],[09-06-2020]]</f>
        <v>0</v>
      </c>
      <c r="M466" s="19">
        <f>+Recupera_PN_ACUM[[#This Row],[11-06-2020]]-Recupera_PN_ACUM[[#This Row],[10-06-2020]]</f>
        <v>0</v>
      </c>
    </row>
    <row r="467" spans="1:13" x14ac:dyDescent="0.3">
      <c r="A467">
        <v>40105</v>
      </c>
      <c r="B467" s="2" t="s">
        <v>154</v>
      </c>
      <c r="C467" s="2" t="s">
        <v>155</v>
      </c>
      <c r="D467" s="2" t="s">
        <v>685</v>
      </c>
      <c r="E467" s="19"/>
      <c r="F467" s="19">
        <f>+Recupera_PN_ACUM[[#This Row],[04-06-2020]]-Recupera_PN_ACUM[[#This Row],[03-06-2020]]</f>
        <v>0</v>
      </c>
      <c r="G467" s="19">
        <f>+Recupera_PN_ACUM[[#This Row],[5/6/2020]]-Recupera_PN_ACUM[[#This Row],[04-06-2020]]</f>
        <v>0</v>
      </c>
      <c r="H467" s="19">
        <f>+Recupera_PN_ACUM[[#This Row],[6/6/2020]]-Recupera_PN_ACUM[[#This Row],[5/6/2020]]</f>
        <v>0</v>
      </c>
      <c r="I467" s="19">
        <f>+Recupera_PN_ACUM[[#This Row],[07-06-2020]]-Recupera_PN_ACUM[[#This Row],[6/6/2020]]</f>
        <v>0</v>
      </c>
      <c r="J467" s="19">
        <f>+Recupera_PN_ACUM[[#This Row],[08-06-2020]]-Recupera_PN_ACUM[[#This Row],[07-06-2020]]</f>
        <v>0</v>
      </c>
      <c r="K467" s="19">
        <f>+Recupera_PN_ACUM[[#This Row],[09-06-2020]]-Recupera_PN_ACUM[[#This Row],[08-06-2020]]</f>
        <v>0</v>
      </c>
      <c r="L467" s="19">
        <f>+Recupera_PN_ACUM[[#This Row],[10-06-2020]]-Recupera_PN_ACUM[[#This Row],[09-06-2020]]</f>
        <v>0</v>
      </c>
      <c r="M467" s="19">
        <f>+Recupera_PN_ACUM[[#This Row],[11-06-2020]]-Recupera_PN_ACUM[[#This Row],[10-06-2020]]</f>
        <v>0</v>
      </c>
    </row>
    <row r="468" spans="1:13" x14ac:dyDescent="0.3">
      <c r="A468">
        <v>40306</v>
      </c>
      <c r="B468" s="2" t="s">
        <v>154</v>
      </c>
      <c r="C468" s="2" t="s">
        <v>253</v>
      </c>
      <c r="D468" s="2" t="s">
        <v>686</v>
      </c>
      <c r="E468" s="19"/>
      <c r="F468" s="19">
        <f>+Recupera_PN_ACUM[[#This Row],[04-06-2020]]-Recupera_PN_ACUM[[#This Row],[03-06-2020]]</f>
        <v>0</v>
      </c>
      <c r="G468" s="19">
        <f>+Recupera_PN_ACUM[[#This Row],[5/6/2020]]-Recupera_PN_ACUM[[#This Row],[04-06-2020]]</f>
        <v>0</v>
      </c>
      <c r="H468" s="19">
        <f>+Recupera_PN_ACUM[[#This Row],[6/6/2020]]-Recupera_PN_ACUM[[#This Row],[5/6/2020]]</f>
        <v>0</v>
      </c>
      <c r="I468" s="19">
        <f>+Recupera_PN_ACUM[[#This Row],[07-06-2020]]-Recupera_PN_ACUM[[#This Row],[6/6/2020]]</f>
        <v>0</v>
      </c>
      <c r="J468" s="19">
        <f>+Recupera_PN_ACUM[[#This Row],[08-06-2020]]-Recupera_PN_ACUM[[#This Row],[07-06-2020]]</f>
        <v>0</v>
      </c>
      <c r="K468" s="19">
        <f>+Recupera_PN_ACUM[[#This Row],[09-06-2020]]-Recupera_PN_ACUM[[#This Row],[08-06-2020]]</f>
        <v>0</v>
      </c>
      <c r="L468" s="19">
        <f>+Recupera_PN_ACUM[[#This Row],[10-06-2020]]-Recupera_PN_ACUM[[#This Row],[09-06-2020]]</f>
        <v>0</v>
      </c>
      <c r="M468" s="19">
        <f>+Recupera_PN_ACUM[[#This Row],[11-06-2020]]-Recupera_PN_ACUM[[#This Row],[10-06-2020]]</f>
        <v>0</v>
      </c>
    </row>
    <row r="469" spans="1:13" x14ac:dyDescent="0.3">
      <c r="A469">
        <v>70604</v>
      </c>
      <c r="B469" s="2" t="s">
        <v>268</v>
      </c>
      <c r="C469" s="2" t="s">
        <v>248</v>
      </c>
      <c r="D469" s="2" t="s">
        <v>686</v>
      </c>
      <c r="E469" s="19"/>
      <c r="F469" s="19">
        <f>+Recupera_PN_ACUM[[#This Row],[04-06-2020]]-Recupera_PN_ACUM[[#This Row],[03-06-2020]]</f>
        <v>0</v>
      </c>
      <c r="G469" s="19">
        <f>+Recupera_PN_ACUM[[#This Row],[5/6/2020]]-Recupera_PN_ACUM[[#This Row],[04-06-2020]]</f>
        <v>0</v>
      </c>
      <c r="H469" s="19">
        <f>+Recupera_PN_ACUM[[#This Row],[6/6/2020]]-Recupera_PN_ACUM[[#This Row],[5/6/2020]]</f>
        <v>0</v>
      </c>
      <c r="I469" s="19">
        <f>+Recupera_PN_ACUM[[#This Row],[07-06-2020]]-Recupera_PN_ACUM[[#This Row],[6/6/2020]]</f>
        <v>0</v>
      </c>
      <c r="J469" s="19">
        <f>+Recupera_PN_ACUM[[#This Row],[08-06-2020]]-Recupera_PN_ACUM[[#This Row],[07-06-2020]]</f>
        <v>0</v>
      </c>
      <c r="K469" s="19">
        <f>+Recupera_PN_ACUM[[#This Row],[09-06-2020]]-Recupera_PN_ACUM[[#This Row],[08-06-2020]]</f>
        <v>0</v>
      </c>
      <c r="L469" s="19">
        <f>+Recupera_PN_ACUM[[#This Row],[10-06-2020]]-Recupera_PN_ACUM[[#This Row],[09-06-2020]]</f>
        <v>0</v>
      </c>
      <c r="M469" s="19">
        <f>+Recupera_PN_ACUM[[#This Row],[11-06-2020]]-Recupera_PN_ACUM[[#This Row],[10-06-2020]]</f>
        <v>0</v>
      </c>
    </row>
    <row r="470" spans="1:13" x14ac:dyDescent="0.3">
      <c r="A470">
        <v>60505</v>
      </c>
      <c r="B470" s="2" t="s">
        <v>158</v>
      </c>
      <c r="C470" s="2" t="s">
        <v>417</v>
      </c>
      <c r="D470" s="2" t="s">
        <v>418</v>
      </c>
      <c r="E470" s="19">
        <v>1</v>
      </c>
      <c r="F470" s="19">
        <f>+Recupera_PN_ACUM[[#This Row],[04-06-2020]]-Recupera_PN_ACUM[[#This Row],[03-06-2020]]</f>
        <v>0</v>
      </c>
      <c r="G470" s="19">
        <f>+Recupera_PN_ACUM[[#This Row],[5/6/2020]]-Recupera_PN_ACUM[[#This Row],[04-06-2020]]</f>
        <v>0</v>
      </c>
      <c r="H470" s="19">
        <f>+Recupera_PN_ACUM[[#This Row],[6/6/2020]]-Recupera_PN_ACUM[[#This Row],[5/6/2020]]</f>
        <v>0</v>
      </c>
      <c r="I470" s="19">
        <f>+Recupera_PN_ACUM[[#This Row],[07-06-2020]]-Recupera_PN_ACUM[[#This Row],[6/6/2020]]</f>
        <v>0</v>
      </c>
      <c r="J470" s="19">
        <f>+Recupera_PN_ACUM[[#This Row],[08-06-2020]]-Recupera_PN_ACUM[[#This Row],[07-06-2020]]</f>
        <v>0</v>
      </c>
      <c r="K470" s="19">
        <f>+Recupera_PN_ACUM[[#This Row],[09-06-2020]]-Recupera_PN_ACUM[[#This Row],[08-06-2020]]</f>
        <v>0</v>
      </c>
      <c r="L470" s="19">
        <f>+Recupera_PN_ACUM[[#This Row],[10-06-2020]]-Recupera_PN_ACUM[[#This Row],[09-06-2020]]</f>
        <v>0</v>
      </c>
      <c r="M470" s="19">
        <f>+Recupera_PN_ACUM[[#This Row],[11-06-2020]]-Recupera_PN_ACUM[[#This Row],[10-06-2020]]</f>
        <v>0</v>
      </c>
    </row>
    <row r="471" spans="1:13" x14ac:dyDescent="0.3">
      <c r="A471">
        <v>60501</v>
      </c>
      <c r="B471" s="2" t="s">
        <v>158</v>
      </c>
      <c r="C471" s="2" t="s">
        <v>417</v>
      </c>
      <c r="D471" s="2" t="s">
        <v>419</v>
      </c>
      <c r="E471" s="19">
        <v>155</v>
      </c>
      <c r="F471" s="19">
        <f>+Recupera_PN_ACUM[[#This Row],[04-06-2020]]-Recupera_PN_ACUM[[#This Row],[03-06-2020]]</f>
        <v>0</v>
      </c>
      <c r="G471" s="19">
        <f>+Recupera_PN_ACUM[[#This Row],[5/6/2020]]-Recupera_PN_ACUM[[#This Row],[04-06-2020]]</f>
        <v>0</v>
      </c>
      <c r="H471" s="19">
        <f>+Recupera_PN_ACUM[[#This Row],[6/6/2020]]-Recupera_PN_ACUM[[#This Row],[5/6/2020]]</f>
        <v>0</v>
      </c>
      <c r="I471" s="19">
        <f>+Recupera_PN_ACUM[[#This Row],[07-06-2020]]-Recupera_PN_ACUM[[#This Row],[6/6/2020]]</f>
        <v>0</v>
      </c>
      <c r="J471" s="19">
        <f>+Recupera_PN_ACUM[[#This Row],[08-06-2020]]-Recupera_PN_ACUM[[#This Row],[07-06-2020]]</f>
        <v>0</v>
      </c>
      <c r="K471" s="19">
        <f>+Recupera_PN_ACUM[[#This Row],[09-06-2020]]-Recupera_PN_ACUM[[#This Row],[08-06-2020]]</f>
        <v>0</v>
      </c>
      <c r="L471" s="19">
        <f>+Recupera_PN_ACUM[[#This Row],[10-06-2020]]-Recupera_PN_ACUM[[#This Row],[09-06-2020]]</f>
        <v>0</v>
      </c>
      <c r="M471" s="19">
        <f>+Recupera_PN_ACUM[[#This Row],[11-06-2020]]-Recupera_PN_ACUM[[#This Row],[10-06-2020]]</f>
        <v>0</v>
      </c>
    </row>
    <row r="472" spans="1:13" x14ac:dyDescent="0.3">
      <c r="A472">
        <v>70605</v>
      </c>
      <c r="B472" s="2" t="s">
        <v>268</v>
      </c>
      <c r="C472" s="2" t="s">
        <v>248</v>
      </c>
      <c r="D472" s="2" t="s">
        <v>687</v>
      </c>
      <c r="E472" s="19">
        <v>2</v>
      </c>
      <c r="F472" s="19">
        <f>+Recupera_PN_ACUM[[#This Row],[04-06-2020]]-Recupera_PN_ACUM[[#This Row],[03-06-2020]]</f>
        <v>0</v>
      </c>
      <c r="G472" s="19">
        <f>+Recupera_PN_ACUM[[#This Row],[5/6/2020]]-Recupera_PN_ACUM[[#This Row],[04-06-2020]]</f>
        <v>0</v>
      </c>
      <c r="H472" s="19">
        <f>+Recupera_PN_ACUM[[#This Row],[6/6/2020]]-Recupera_PN_ACUM[[#This Row],[5/6/2020]]</f>
        <v>0</v>
      </c>
      <c r="I472" s="19">
        <f>+Recupera_PN_ACUM[[#This Row],[07-06-2020]]-Recupera_PN_ACUM[[#This Row],[6/6/2020]]</f>
        <v>0</v>
      </c>
      <c r="J472" s="19">
        <f>+Recupera_PN_ACUM[[#This Row],[08-06-2020]]-Recupera_PN_ACUM[[#This Row],[07-06-2020]]</f>
        <v>0</v>
      </c>
      <c r="K472" s="19">
        <f>+Recupera_PN_ACUM[[#This Row],[09-06-2020]]-Recupera_PN_ACUM[[#This Row],[08-06-2020]]</f>
        <v>0</v>
      </c>
      <c r="L472" s="19">
        <f>+Recupera_PN_ACUM[[#This Row],[10-06-2020]]-Recupera_PN_ACUM[[#This Row],[09-06-2020]]</f>
        <v>0</v>
      </c>
      <c r="M472" s="19">
        <f>+Recupera_PN_ACUM[[#This Row],[11-06-2020]]-Recupera_PN_ACUM[[#This Row],[10-06-2020]]</f>
        <v>0</v>
      </c>
    </row>
    <row r="473" spans="1:13" x14ac:dyDescent="0.3">
      <c r="A473">
        <v>80810</v>
      </c>
      <c r="B473" s="2" t="s">
        <v>99</v>
      </c>
      <c r="C473" s="2" t="s">
        <v>99</v>
      </c>
      <c r="D473" s="2" t="s">
        <v>136</v>
      </c>
      <c r="E473" s="19">
        <v>4</v>
      </c>
      <c r="F473" s="19">
        <f>+Recupera_PN_ACUM[[#This Row],[04-06-2020]]-Recupera_PN_ACUM[[#This Row],[03-06-2020]]</f>
        <v>0</v>
      </c>
      <c r="G473" s="19">
        <f>+Recupera_PN_ACUM[[#This Row],[5/6/2020]]-Recupera_PN_ACUM[[#This Row],[04-06-2020]]</f>
        <v>0</v>
      </c>
      <c r="H473" s="19">
        <f>+Recupera_PN_ACUM[[#This Row],[6/6/2020]]-Recupera_PN_ACUM[[#This Row],[5/6/2020]]</f>
        <v>0</v>
      </c>
      <c r="I473" s="19">
        <f>+Recupera_PN_ACUM[[#This Row],[07-06-2020]]-Recupera_PN_ACUM[[#This Row],[6/6/2020]]</f>
        <v>0</v>
      </c>
      <c r="J473" s="19">
        <f>+Recupera_PN_ACUM[[#This Row],[08-06-2020]]-Recupera_PN_ACUM[[#This Row],[07-06-2020]]</f>
        <v>0</v>
      </c>
      <c r="K473" s="19">
        <f>+Recupera_PN_ACUM[[#This Row],[09-06-2020]]-Recupera_PN_ACUM[[#This Row],[08-06-2020]]</f>
        <v>0</v>
      </c>
      <c r="L473" s="19">
        <f>+Recupera_PN_ACUM[[#This Row],[10-06-2020]]-Recupera_PN_ACUM[[#This Row],[09-06-2020]]</f>
        <v>0</v>
      </c>
      <c r="M473" s="19">
        <f>+Recupera_PN_ACUM[[#This Row],[11-06-2020]]-Recupera_PN_ACUM[[#This Row],[10-06-2020]]</f>
        <v>0</v>
      </c>
    </row>
    <row r="474" spans="1:13" x14ac:dyDescent="0.3">
      <c r="A474">
        <v>80604</v>
      </c>
      <c r="B474" s="2" t="s">
        <v>99</v>
      </c>
      <c r="C474" s="2" t="s">
        <v>471</v>
      </c>
      <c r="D474" s="2" t="s">
        <v>688</v>
      </c>
      <c r="E474" s="19"/>
      <c r="F474" s="19">
        <f>+Recupera_PN_ACUM[[#This Row],[04-06-2020]]-Recupera_PN_ACUM[[#This Row],[03-06-2020]]</f>
        <v>0</v>
      </c>
      <c r="G474" s="19">
        <f>+Recupera_PN_ACUM[[#This Row],[5/6/2020]]-Recupera_PN_ACUM[[#This Row],[04-06-2020]]</f>
        <v>0</v>
      </c>
      <c r="H474" s="19">
        <f>+Recupera_PN_ACUM[[#This Row],[6/6/2020]]-Recupera_PN_ACUM[[#This Row],[5/6/2020]]</f>
        <v>0</v>
      </c>
      <c r="I474" s="19">
        <f>+Recupera_PN_ACUM[[#This Row],[07-06-2020]]-Recupera_PN_ACUM[[#This Row],[6/6/2020]]</f>
        <v>0</v>
      </c>
      <c r="J474" s="19">
        <f>+Recupera_PN_ACUM[[#This Row],[08-06-2020]]-Recupera_PN_ACUM[[#This Row],[07-06-2020]]</f>
        <v>0</v>
      </c>
      <c r="K474" s="19">
        <f>+Recupera_PN_ACUM[[#This Row],[09-06-2020]]-Recupera_PN_ACUM[[#This Row],[08-06-2020]]</f>
        <v>0</v>
      </c>
      <c r="L474" s="19">
        <f>+Recupera_PN_ACUM[[#This Row],[10-06-2020]]-Recupera_PN_ACUM[[#This Row],[09-06-2020]]</f>
        <v>0</v>
      </c>
      <c r="M474" s="19">
        <f>+Recupera_PN_ACUM[[#This Row],[11-06-2020]]-Recupera_PN_ACUM[[#This Row],[10-06-2020]]</f>
        <v>0</v>
      </c>
    </row>
    <row r="475" spans="1:13" x14ac:dyDescent="0.3">
      <c r="A475">
        <v>41405</v>
      </c>
      <c r="B475" s="2" t="s">
        <v>154</v>
      </c>
      <c r="C475" s="2" t="s">
        <v>373</v>
      </c>
      <c r="D475" s="2" t="s">
        <v>689</v>
      </c>
      <c r="E475" s="19">
        <v>30</v>
      </c>
      <c r="F475" s="19">
        <f>+Recupera_PN_ACUM[[#This Row],[04-06-2020]]-Recupera_PN_ACUM[[#This Row],[03-06-2020]]</f>
        <v>0</v>
      </c>
      <c r="G475" s="19">
        <f>+Recupera_PN_ACUM[[#This Row],[5/6/2020]]-Recupera_PN_ACUM[[#This Row],[04-06-2020]]</f>
        <v>0</v>
      </c>
      <c r="H475" s="19">
        <f>+Recupera_PN_ACUM[[#This Row],[6/6/2020]]-Recupera_PN_ACUM[[#This Row],[5/6/2020]]</f>
        <v>0</v>
      </c>
      <c r="I475" s="19">
        <f>+Recupera_PN_ACUM[[#This Row],[07-06-2020]]-Recupera_PN_ACUM[[#This Row],[6/6/2020]]</f>
        <v>0</v>
      </c>
      <c r="J475" s="19">
        <f>+Recupera_PN_ACUM[[#This Row],[08-06-2020]]-Recupera_PN_ACUM[[#This Row],[07-06-2020]]</f>
        <v>0</v>
      </c>
      <c r="K475" s="19">
        <f>+Recupera_PN_ACUM[[#This Row],[09-06-2020]]-Recupera_PN_ACUM[[#This Row],[08-06-2020]]</f>
        <v>0</v>
      </c>
      <c r="L475" s="19">
        <f>+Recupera_PN_ACUM[[#This Row],[10-06-2020]]-Recupera_PN_ACUM[[#This Row],[09-06-2020]]</f>
        <v>0</v>
      </c>
      <c r="M475" s="19">
        <f>+Recupera_PN_ACUM[[#This Row],[11-06-2020]]-Recupera_PN_ACUM[[#This Row],[10-06-2020]]</f>
        <v>0</v>
      </c>
    </row>
    <row r="476" spans="1:13" x14ac:dyDescent="0.3">
      <c r="A476">
        <v>50203</v>
      </c>
      <c r="B476" s="2" t="s">
        <v>151</v>
      </c>
      <c r="C476" s="2" t="s">
        <v>152</v>
      </c>
      <c r="D476" s="2" t="s">
        <v>690</v>
      </c>
      <c r="E476" s="19">
        <v>30</v>
      </c>
      <c r="F476" s="19">
        <f>+Recupera_PN_ACUM[[#This Row],[04-06-2020]]-Recupera_PN_ACUM[[#This Row],[03-06-2020]]</f>
        <v>0</v>
      </c>
      <c r="G476" s="19">
        <f>+Recupera_PN_ACUM[[#This Row],[5/6/2020]]-Recupera_PN_ACUM[[#This Row],[04-06-2020]]</f>
        <v>0</v>
      </c>
      <c r="H476" s="19">
        <f>+Recupera_PN_ACUM[[#This Row],[6/6/2020]]-Recupera_PN_ACUM[[#This Row],[5/6/2020]]</f>
        <v>0</v>
      </c>
      <c r="I476" s="19">
        <f>+Recupera_PN_ACUM[[#This Row],[07-06-2020]]-Recupera_PN_ACUM[[#This Row],[6/6/2020]]</f>
        <v>0</v>
      </c>
      <c r="J476" s="19">
        <f>+Recupera_PN_ACUM[[#This Row],[08-06-2020]]-Recupera_PN_ACUM[[#This Row],[07-06-2020]]</f>
        <v>0</v>
      </c>
      <c r="K476" s="19">
        <f>+Recupera_PN_ACUM[[#This Row],[09-06-2020]]-Recupera_PN_ACUM[[#This Row],[08-06-2020]]</f>
        <v>0</v>
      </c>
      <c r="L476" s="19">
        <f>+Recupera_PN_ACUM[[#This Row],[10-06-2020]]-Recupera_PN_ACUM[[#This Row],[09-06-2020]]</f>
        <v>0</v>
      </c>
      <c r="M476" s="19">
        <f>+Recupera_PN_ACUM[[#This Row],[11-06-2020]]-Recupera_PN_ACUM[[#This Row],[10-06-2020]]</f>
        <v>0</v>
      </c>
    </row>
    <row r="477" spans="1:13" x14ac:dyDescent="0.3">
      <c r="A477">
        <v>70501</v>
      </c>
      <c r="B477" s="2" t="s">
        <v>268</v>
      </c>
      <c r="C477" s="2" t="s">
        <v>656</v>
      </c>
      <c r="D477" s="2" t="s">
        <v>691</v>
      </c>
      <c r="E477" s="19">
        <v>57</v>
      </c>
      <c r="F477" s="19">
        <f>+Recupera_PN_ACUM[[#This Row],[04-06-2020]]-Recupera_PN_ACUM[[#This Row],[03-06-2020]]</f>
        <v>0</v>
      </c>
      <c r="G477" s="19">
        <f>+Recupera_PN_ACUM[[#This Row],[5/6/2020]]-Recupera_PN_ACUM[[#This Row],[04-06-2020]]</f>
        <v>0</v>
      </c>
      <c r="H477" s="19">
        <f>+Recupera_PN_ACUM[[#This Row],[6/6/2020]]-Recupera_PN_ACUM[[#This Row],[5/6/2020]]</f>
        <v>0</v>
      </c>
      <c r="I477" s="19">
        <f>+Recupera_PN_ACUM[[#This Row],[07-06-2020]]-Recupera_PN_ACUM[[#This Row],[6/6/2020]]</f>
        <v>0</v>
      </c>
      <c r="J477" s="19">
        <f>+Recupera_PN_ACUM[[#This Row],[08-06-2020]]-Recupera_PN_ACUM[[#This Row],[07-06-2020]]</f>
        <v>0</v>
      </c>
      <c r="K477" s="19">
        <f>+Recupera_PN_ACUM[[#This Row],[09-06-2020]]-Recupera_PN_ACUM[[#This Row],[08-06-2020]]</f>
        <v>0</v>
      </c>
      <c r="L477" s="19">
        <f>+Recupera_PN_ACUM[[#This Row],[10-06-2020]]-Recupera_PN_ACUM[[#This Row],[09-06-2020]]</f>
        <v>0</v>
      </c>
      <c r="M477" s="19">
        <f>+Recupera_PN_ACUM[[#This Row],[11-06-2020]]-Recupera_PN_ACUM[[#This Row],[10-06-2020]]</f>
        <v>0</v>
      </c>
    </row>
    <row r="478" spans="1:13" x14ac:dyDescent="0.3">
      <c r="A478">
        <v>40307</v>
      </c>
      <c r="B478" s="2" t="s">
        <v>154</v>
      </c>
      <c r="C478" s="2" t="s">
        <v>253</v>
      </c>
      <c r="D478" s="2" t="s">
        <v>110</v>
      </c>
      <c r="E478" s="19">
        <v>8</v>
      </c>
      <c r="F478" s="19">
        <f>+Recupera_PN_ACUM[[#This Row],[04-06-2020]]-Recupera_PN_ACUM[[#This Row],[03-06-2020]]</f>
        <v>0</v>
      </c>
      <c r="G478" s="19">
        <f>+Recupera_PN_ACUM[[#This Row],[5/6/2020]]-Recupera_PN_ACUM[[#This Row],[04-06-2020]]</f>
        <v>0</v>
      </c>
      <c r="H478" s="19">
        <f>+Recupera_PN_ACUM[[#This Row],[6/6/2020]]-Recupera_PN_ACUM[[#This Row],[5/6/2020]]</f>
        <v>0</v>
      </c>
      <c r="I478" s="19">
        <f>+Recupera_PN_ACUM[[#This Row],[07-06-2020]]-Recupera_PN_ACUM[[#This Row],[6/6/2020]]</f>
        <v>0</v>
      </c>
      <c r="J478" s="19">
        <f>+Recupera_PN_ACUM[[#This Row],[08-06-2020]]-Recupera_PN_ACUM[[#This Row],[07-06-2020]]</f>
        <v>0</v>
      </c>
      <c r="K478" s="19">
        <f>+Recupera_PN_ACUM[[#This Row],[09-06-2020]]-Recupera_PN_ACUM[[#This Row],[08-06-2020]]</f>
        <v>0</v>
      </c>
      <c r="L478" s="19">
        <f>+Recupera_PN_ACUM[[#This Row],[10-06-2020]]-Recupera_PN_ACUM[[#This Row],[09-06-2020]]</f>
        <v>0</v>
      </c>
      <c r="M478" s="19">
        <f>+Recupera_PN_ACUM[[#This Row],[11-06-2020]]-Recupera_PN_ACUM[[#This Row],[10-06-2020]]</f>
        <v>0</v>
      </c>
    </row>
    <row r="479" spans="1:13" x14ac:dyDescent="0.3">
      <c r="A479">
        <v>40607</v>
      </c>
      <c r="B479" s="2" t="s">
        <v>154</v>
      </c>
      <c r="C479" s="2" t="s">
        <v>171</v>
      </c>
      <c r="D479" s="2" t="s">
        <v>110</v>
      </c>
      <c r="E479" s="19">
        <v>4</v>
      </c>
      <c r="F479" s="19">
        <f>+Recupera_PN_ACUM[[#This Row],[04-06-2020]]-Recupera_PN_ACUM[[#This Row],[03-06-2020]]</f>
        <v>0</v>
      </c>
      <c r="G479" s="19">
        <f>+Recupera_PN_ACUM[[#This Row],[5/6/2020]]-Recupera_PN_ACUM[[#This Row],[04-06-2020]]</f>
        <v>0</v>
      </c>
      <c r="H479" s="19">
        <f>+Recupera_PN_ACUM[[#This Row],[6/6/2020]]-Recupera_PN_ACUM[[#This Row],[5/6/2020]]</f>
        <v>0</v>
      </c>
      <c r="I479" s="19">
        <f>+Recupera_PN_ACUM[[#This Row],[07-06-2020]]-Recupera_PN_ACUM[[#This Row],[6/6/2020]]</f>
        <v>0</v>
      </c>
      <c r="J479" s="19">
        <f>+Recupera_PN_ACUM[[#This Row],[08-06-2020]]-Recupera_PN_ACUM[[#This Row],[07-06-2020]]</f>
        <v>0</v>
      </c>
      <c r="K479" s="19">
        <f>+Recupera_PN_ACUM[[#This Row],[09-06-2020]]-Recupera_PN_ACUM[[#This Row],[08-06-2020]]</f>
        <v>0</v>
      </c>
      <c r="L479" s="19">
        <f>+Recupera_PN_ACUM[[#This Row],[10-06-2020]]-Recupera_PN_ACUM[[#This Row],[09-06-2020]]</f>
        <v>0</v>
      </c>
      <c r="M479" s="19">
        <f>+Recupera_PN_ACUM[[#This Row],[11-06-2020]]-Recupera_PN_ACUM[[#This Row],[10-06-2020]]</f>
        <v>0</v>
      </c>
    </row>
    <row r="480" spans="1:13" x14ac:dyDescent="0.3">
      <c r="A480">
        <v>80813</v>
      </c>
      <c r="B480" s="2" t="s">
        <v>99</v>
      </c>
      <c r="C480" s="2" t="s">
        <v>99</v>
      </c>
      <c r="D480" s="2" t="s">
        <v>110</v>
      </c>
      <c r="E480" s="19">
        <v>1</v>
      </c>
      <c r="F480" s="19">
        <f>+Recupera_PN_ACUM[[#This Row],[04-06-2020]]-Recupera_PN_ACUM[[#This Row],[03-06-2020]]</f>
        <v>0</v>
      </c>
      <c r="G480" s="19">
        <f>+Recupera_PN_ACUM[[#This Row],[5/6/2020]]-Recupera_PN_ACUM[[#This Row],[04-06-2020]]</f>
        <v>0</v>
      </c>
      <c r="H480" s="19">
        <f>+Recupera_PN_ACUM[[#This Row],[6/6/2020]]-Recupera_PN_ACUM[[#This Row],[5/6/2020]]</f>
        <v>0</v>
      </c>
      <c r="I480" s="19">
        <f>+Recupera_PN_ACUM[[#This Row],[07-06-2020]]-Recupera_PN_ACUM[[#This Row],[6/6/2020]]</f>
        <v>0</v>
      </c>
      <c r="J480" s="19">
        <f>+Recupera_PN_ACUM[[#This Row],[08-06-2020]]-Recupera_PN_ACUM[[#This Row],[07-06-2020]]</f>
        <v>0</v>
      </c>
      <c r="K480" s="19">
        <f>+Recupera_PN_ACUM[[#This Row],[09-06-2020]]-Recupera_PN_ACUM[[#This Row],[08-06-2020]]</f>
        <v>0</v>
      </c>
      <c r="L480" s="19">
        <f>+Recupera_PN_ACUM[[#This Row],[10-06-2020]]-Recupera_PN_ACUM[[#This Row],[09-06-2020]]</f>
        <v>0</v>
      </c>
      <c r="M480" s="19">
        <f>+Recupera_PN_ACUM[[#This Row],[11-06-2020]]-Recupera_PN_ACUM[[#This Row],[10-06-2020]]</f>
        <v>0</v>
      </c>
    </row>
    <row r="481" spans="1:13" x14ac:dyDescent="0.3">
      <c r="A481">
        <v>80205</v>
      </c>
      <c r="B481" s="2" t="s">
        <v>99</v>
      </c>
      <c r="C481" s="2" t="s">
        <v>612</v>
      </c>
      <c r="D481" s="2" t="s">
        <v>692</v>
      </c>
      <c r="E481" s="19">
        <v>2</v>
      </c>
      <c r="F481" s="19">
        <f>+Recupera_PN_ACUM[[#This Row],[04-06-2020]]-Recupera_PN_ACUM[[#This Row],[03-06-2020]]</f>
        <v>0</v>
      </c>
      <c r="G481" s="19">
        <f>+Recupera_PN_ACUM[[#This Row],[5/6/2020]]-Recupera_PN_ACUM[[#This Row],[04-06-2020]]</f>
        <v>0</v>
      </c>
      <c r="H481" s="19">
        <f>+Recupera_PN_ACUM[[#This Row],[6/6/2020]]-Recupera_PN_ACUM[[#This Row],[5/6/2020]]</f>
        <v>0</v>
      </c>
      <c r="I481" s="19">
        <f>+Recupera_PN_ACUM[[#This Row],[07-06-2020]]-Recupera_PN_ACUM[[#This Row],[6/6/2020]]</f>
        <v>0</v>
      </c>
      <c r="J481" s="19">
        <f>+Recupera_PN_ACUM[[#This Row],[08-06-2020]]-Recupera_PN_ACUM[[#This Row],[07-06-2020]]</f>
        <v>0</v>
      </c>
      <c r="K481" s="19">
        <f>+Recupera_PN_ACUM[[#This Row],[09-06-2020]]-Recupera_PN_ACUM[[#This Row],[08-06-2020]]</f>
        <v>0</v>
      </c>
      <c r="L481" s="19">
        <f>+Recupera_PN_ACUM[[#This Row],[10-06-2020]]-Recupera_PN_ACUM[[#This Row],[09-06-2020]]</f>
        <v>0</v>
      </c>
      <c r="M481" s="19">
        <f>+Recupera_PN_ACUM[[#This Row],[11-06-2020]]-Recupera_PN_ACUM[[#This Row],[10-06-2020]]</f>
        <v>0</v>
      </c>
    </row>
    <row r="482" spans="1:13" x14ac:dyDescent="0.3">
      <c r="A482">
        <v>20601</v>
      </c>
      <c r="B482" s="2" t="s">
        <v>212</v>
      </c>
      <c r="C482" s="2" t="s">
        <v>213</v>
      </c>
      <c r="D482" s="2" t="s">
        <v>214</v>
      </c>
      <c r="E482" s="19">
        <v>101</v>
      </c>
      <c r="F482" s="19">
        <f>+Recupera_PN_ACUM[[#This Row],[04-06-2020]]-Recupera_PN_ACUM[[#This Row],[03-06-2020]]</f>
        <v>0</v>
      </c>
      <c r="G482" s="19">
        <f>+Recupera_PN_ACUM[[#This Row],[5/6/2020]]-Recupera_PN_ACUM[[#This Row],[04-06-2020]]</f>
        <v>0</v>
      </c>
      <c r="H482" s="19">
        <f>+Recupera_PN_ACUM[[#This Row],[6/6/2020]]-Recupera_PN_ACUM[[#This Row],[5/6/2020]]</f>
        <v>0</v>
      </c>
      <c r="I482" s="19">
        <f>+Recupera_PN_ACUM[[#This Row],[07-06-2020]]-Recupera_PN_ACUM[[#This Row],[6/6/2020]]</f>
        <v>0</v>
      </c>
      <c r="J482" s="19">
        <f>+Recupera_PN_ACUM[[#This Row],[08-06-2020]]-Recupera_PN_ACUM[[#This Row],[07-06-2020]]</f>
        <v>0</v>
      </c>
      <c r="K482" s="19">
        <f>+Recupera_PN_ACUM[[#This Row],[09-06-2020]]-Recupera_PN_ACUM[[#This Row],[08-06-2020]]</f>
        <v>0</v>
      </c>
      <c r="L482" s="19">
        <f>+Recupera_PN_ACUM[[#This Row],[10-06-2020]]-Recupera_PN_ACUM[[#This Row],[09-06-2020]]</f>
        <v>0</v>
      </c>
      <c r="M482" s="19">
        <f>+Recupera_PN_ACUM[[#This Row],[11-06-2020]]-Recupera_PN_ACUM[[#This Row],[10-06-2020]]</f>
        <v>0</v>
      </c>
    </row>
    <row r="483" spans="1:13" x14ac:dyDescent="0.3">
      <c r="A483">
        <v>70217</v>
      </c>
      <c r="B483" s="2" t="s">
        <v>268</v>
      </c>
      <c r="C483" s="2" t="s">
        <v>348</v>
      </c>
      <c r="D483" s="2" t="s">
        <v>693</v>
      </c>
      <c r="E483" s="19"/>
      <c r="F483" s="19">
        <f>+Recupera_PN_ACUM[[#This Row],[04-06-2020]]-Recupera_PN_ACUM[[#This Row],[03-06-2020]]</f>
        <v>0</v>
      </c>
      <c r="G483" s="19">
        <f>+Recupera_PN_ACUM[[#This Row],[5/6/2020]]-Recupera_PN_ACUM[[#This Row],[04-06-2020]]</f>
        <v>0</v>
      </c>
      <c r="H483" s="19">
        <f>+Recupera_PN_ACUM[[#This Row],[6/6/2020]]-Recupera_PN_ACUM[[#This Row],[5/6/2020]]</f>
        <v>0</v>
      </c>
      <c r="I483" s="19">
        <f>+Recupera_PN_ACUM[[#This Row],[07-06-2020]]-Recupera_PN_ACUM[[#This Row],[6/6/2020]]</f>
        <v>0</v>
      </c>
      <c r="J483" s="19">
        <f>+Recupera_PN_ACUM[[#This Row],[08-06-2020]]-Recupera_PN_ACUM[[#This Row],[07-06-2020]]</f>
        <v>0</v>
      </c>
      <c r="K483" s="19">
        <f>+Recupera_PN_ACUM[[#This Row],[09-06-2020]]-Recupera_PN_ACUM[[#This Row],[08-06-2020]]</f>
        <v>0</v>
      </c>
      <c r="L483" s="19">
        <f>+Recupera_PN_ACUM[[#This Row],[10-06-2020]]-Recupera_PN_ACUM[[#This Row],[09-06-2020]]</f>
        <v>0</v>
      </c>
      <c r="M483" s="19">
        <f>+Recupera_PN_ACUM[[#This Row],[11-06-2020]]-Recupera_PN_ACUM[[#This Row],[10-06-2020]]</f>
        <v>0</v>
      </c>
    </row>
    <row r="484" spans="1:13" ht="24" x14ac:dyDescent="0.3">
      <c r="A484">
        <v>120309</v>
      </c>
      <c r="B484" s="2" t="s">
        <v>191</v>
      </c>
      <c r="C484" s="2" t="s">
        <v>380</v>
      </c>
      <c r="D484" s="2" t="s">
        <v>693</v>
      </c>
      <c r="E484" s="19"/>
      <c r="F484" s="19">
        <f>+Recupera_PN_ACUM[[#This Row],[04-06-2020]]-Recupera_PN_ACUM[[#This Row],[03-06-2020]]</f>
        <v>0</v>
      </c>
      <c r="G484" s="19">
        <f>+Recupera_PN_ACUM[[#This Row],[5/6/2020]]-Recupera_PN_ACUM[[#This Row],[04-06-2020]]</f>
        <v>0</v>
      </c>
      <c r="H484" s="19">
        <f>+Recupera_PN_ACUM[[#This Row],[6/6/2020]]-Recupera_PN_ACUM[[#This Row],[5/6/2020]]</f>
        <v>0</v>
      </c>
      <c r="I484" s="19">
        <f>+Recupera_PN_ACUM[[#This Row],[07-06-2020]]-Recupera_PN_ACUM[[#This Row],[6/6/2020]]</f>
        <v>0</v>
      </c>
      <c r="J484" s="19">
        <f>+Recupera_PN_ACUM[[#This Row],[08-06-2020]]-Recupera_PN_ACUM[[#This Row],[07-06-2020]]</f>
        <v>0</v>
      </c>
      <c r="K484" s="19">
        <f>+Recupera_PN_ACUM[[#This Row],[09-06-2020]]-Recupera_PN_ACUM[[#This Row],[08-06-2020]]</f>
        <v>0</v>
      </c>
      <c r="L484" s="19">
        <f>+Recupera_PN_ACUM[[#This Row],[10-06-2020]]-Recupera_PN_ACUM[[#This Row],[09-06-2020]]</f>
        <v>0</v>
      </c>
      <c r="M484" s="19">
        <f>+Recupera_PN_ACUM[[#This Row],[11-06-2020]]-Recupera_PN_ACUM[[#This Row],[10-06-2020]]</f>
        <v>0</v>
      </c>
    </row>
    <row r="485" spans="1:13" x14ac:dyDescent="0.3">
      <c r="A485">
        <v>60405</v>
      </c>
      <c r="B485" s="2" t="s">
        <v>158</v>
      </c>
      <c r="C485" s="2" t="s">
        <v>332</v>
      </c>
      <c r="D485" s="2" t="s">
        <v>694</v>
      </c>
      <c r="E485" s="19"/>
      <c r="F485" s="19">
        <f>+Recupera_PN_ACUM[[#This Row],[04-06-2020]]-Recupera_PN_ACUM[[#This Row],[03-06-2020]]</f>
        <v>0</v>
      </c>
      <c r="G485" s="19">
        <f>+Recupera_PN_ACUM[[#This Row],[5/6/2020]]-Recupera_PN_ACUM[[#This Row],[04-06-2020]]</f>
        <v>0</v>
      </c>
      <c r="H485" s="19">
        <f>+Recupera_PN_ACUM[[#This Row],[6/6/2020]]-Recupera_PN_ACUM[[#This Row],[5/6/2020]]</f>
        <v>0</v>
      </c>
      <c r="I485" s="19">
        <f>+Recupera_PN_ACUM[[#This Row],[07-06-2020]]-Recupera_PN_ACUM[[#This Row],[6/6/2020]]</f>
        <v>0</v>
      </c>
      <c r="J485" s="19">
        <f>+Recupera_PN_ACUM[[#This Row],[08-06-2020]]-Recupera_PN_ACUM[[#This Row],[07-06-2020]]</f>
        <v>0</v>
      </c>
      <c r="K485" s="19">
        <f>+Recupera_PN_ACUM[[#This Row],[09-06-2020]]-Recupera_PN_ACUM[[#This Row],[08-06-2020]]</f>
        <v>0</v>
      </c>
      <c r="L485" s="19">
        <f>+Recupera_PN_ACUM[[#This Row],[10-06-2020]]-Recupera_PN_ACUM[[#This Row],[09-06-2020]]</f>
        <v>0</v>
      </c>
      <c r="M485" s="19">
        <f>+Recupera_PN_ACUM[[#This Row],[11-06-2020]]-Recupera_PN_ACUM[[#This Row],[10-06-2020]]</f>
        <v>0</v>
      </c>
    </row>
    <row r="486" spans="1:13" x14ac:dyDescent="0.3">
      <c r="A486">
        <v>70110</v>
      </c>
      <c r="B486" s="2" t="s">
        <v>268</v>
      </c>
      <c r="C486" s="2" t="s">
        <v>400</v>
      </c>
      <c r="D486" s="2" t="s">
        <v>695</v>
      </c>
      <c r="E486" s="19">
        <v>272</v>
      </c>
      <c r="F486" s="19">
        <f>+Recupera_PN_ACUM[[#This Row],[04-06-2020]]-Recupera_PN_ACUM[[#This Row],[03-06-2020]]</f>
        <v>0</v>
      </c>
      <c r="G486" s="19">
        <f>+Recupera_PN_ACUM[[#This Row],[5/6/2020]]-Recupera_PN_ACUM[[#This Row],[04-06-2020]]</f>
        <v>0</v>
      </c>
      <c r="H486" s="19">
        <f>+Recupera_PN_ACUM[[#This Row],[6/6/2020]]-Recupera_PN_ACUM[[#This Row],[5/6/2020]]</f>
        <v>0</v>
      </c>
      <c r="I486" s="19">
        <f>+Recupera_PN_ACUM[[#This Row],[07-06-2020]]-Recupera_PN_ACUM[[#This Row],[6/6/2020]]</f>
        <v>0</v>
      </c>
      <c r="J486" s="19">
        <f>+Recupera_PN_ACUM[[#This Row],[08-06-2020]]-Recupera_PN_ACUM[[#This Row],[07-06-2020]]</f>
        <v>0</v>
      </c>
      <c r="K486" s="19">
        <f>+Recupera_PN_ACUM[[#This Row],[09-06-2020]]-Recupera_PN_ACUM[[#This Row],[08-06-2020]]</f>
        <v>0</v>
      </c>
      <c r="L486" s="19">
        <f>+Recupera_PN_ACUM[[#This Row],[10-06-2020]]-Recupera_PN_ACUM[[#This Row],[09-06-2020]]</f>
        <v>0</v>
      </c>
      <c r="M486" s="19">
        <f>+Recupera_PN_ACUM[[#This Row],[11-06-2020]]-Recupera_PN_ACUM[[#This Row],[10-06-2020]]</f>
        <v>0</v>
      </c>
    </row>
    <row r="487" spans="1:13" x14ac:dyDescent="0.3">
      <c r="A487">
        <v>60601</v>
      </c>
      <c r="B487" s="2" t="s">
        <v>158</v>
      </c>
      <c r="C487" s="2" t="s">
        <v>342</v>
      </c>
      <c r="D487" s="2" t="s">
        <v>359</v>
      </c>
      <c r="E487" s="19"/>
      <c r="F487" s="19">
        <f>+Recupera_PN_ACUM[[#This Row],[04-06-2020]]-Recupera_PN_ACUM[[#This Row],[03-06-2020]]</f>
        <v>0</v>
      </c>
      <c r="G487" s="19">
        <f>+Recupera_PN_ACUM[[#This Row],[5/6/2020]]-Recupera_PN_ACUM[[#This Row],[04-06-2020]]</f>
        <v>0</v>
      </c>
      <c r="H487" s="19">
        <f>+Recupera_PN_ACUM[[#This Row],[6/6/2020]]-Recupera_PN_ACUM[[#This Row],[5/6/2020]]</f>
        <v>0</v>
      </c>
      <c r="I487" s="19">
        <f>+Recupera_PN_ACUM[[#This Row],[07-06-2020]]-Recupera_PN_ACUM[[#This Row],[6/6/2020]]</f>
        <v>0</v>
      </c>
      <c r="J487" s="19">
        <f>+Recupera_PN_ACUM[[#This Row],[08-06-2020]]-Recupera_PN_ACUM[[#This Row],[07-06-2020]]</f>
        <v>0</v>
      </c>
      <c r="K487" s="19">
        <f>+Recupera_PN_ACUM[[#This Row],[09-06-2020]]-Recupera_PN_ACUM[[#This Row],[08-06-2020]]</f>
        <v>0</v>
      </c>
      <c r="L487" s="19">
        <f>+Recupera_PN_ACUM[[#This Row],[10-06-2020]]-Recupera_PN_ACUM[[#This Row],[09-06-2020]]</f>
        <v>0</v>
      </c>
      <c r="M487" s="19">
        <f>+Recupera_PN_ACUM[[#This Row],[11-06-2020]]-Recupera_PN_ACUM[[#This Row],[10-06-2020]]</f>
        <v>0</v>
      </c>
    </row>
    <row r="488" spans="1:13" ht="24" x14ac:dyDescent="0.3">
      <c r="A488">
        <v>120607</v>
      </c>
      <c r="B488" s="2" t="s">
        <v>191</v>
      </c>
      <c r="C488" s="2" t="s">
        <v>299</v>
      </c>
      <c r="D488" s="2" t="s">
        <v>696</v>
      </c>
      <c r="E488" s="19">
        <v>2</v>
      </c>
      <c r="F488" s="19">
        <f>+Recupera_PN_ACUM[[#This Row],[04-06-2020]]-Recupera_PN_ACUM[[#This Row],[03-06-2020]]</f>
        <v>0</v>
      </c>
      <c r="G488" s="19">
        <f>+Recupera_PN_ACUM[[#This Row],[5/6/2020]]-Recupera_PN_ACUM[[#This Row],[04-06-2020]]</f>
        <v>0</v>
      </c>
      <c r="H488" s="19">
        <f>+Recupera_PN_ACUM[[#This Row],[6/6/2020]]-Recupera_PN_ACUM[[#This Row],[5/6/2020]]</f>
        <v>0</v>
      </c>
      <c r="I488" s="19">
        <f>+Recupera_PN_ACUM[[#This Row],[07-06-2020]]-Recupera_PN_ACUM[[#This Row],[6/6/2020]]</f>
        <v>0</v>
      </c>
      <c r="J488" s="19">
        <f>+Recupera_PN_ACUM[[#This Row],[08-06-2020]]-Recupera_PN_ACUM[[#This Row],[07-06-2020]]</f>
        <v>0</v>
      </c>
      <c r="K488" s="19">
        <f>+Recupera_PN_ACUM[[#This Row],[09-06-2020]]-Recupera_PN_ACUM[[#This Row],[08-06-2020]]</f>
        <v>0</v>
      </c>
      <c r="L488" s="19">
        <f>+Recupera_PN_ACUM[[#This Row],[10-06-2020]]-Recupera_PN_ACUM[[#This Row],[09-06-2020]]</f>
        <v>0</v>
      </c>
      <c r="M488" s="19">
        <f>+Recupera_PN_ACUM[[#This Row],[11-06-2020]]-Recupera_PN_ACUM[[#This Row],[10-06-2020]]</f>
        <v>0</v>
      </c>
    </row>
    <row r="489" spans="1:13" x14ac:dyDescent="0.3">
      <c r="A489">
        <v>20305</v>
      </c>
      <c r="B489" s="2" t="s">
        <v>212</v>
      </c>
      <c r="C489" s="2" t="s">
        <v>245</v>
      </c>
      <c r="D489" s="2" t="s">
        <v>697</v>
      </c>
      <c r="E489" s="19"/>
      <c r="F489" s="19">
        <f>+Recupera_PN_ACUM[[#This Row],[04-06-2020]]-Recupera_PN_ACUM[[#This Row],[03-06-2020]]</f>
        <v>0</v>
      </c>
      <c r="G489" s="19">
        <f>+Recupera_PN_ACUM[[#This Row],[5/6/2020]]-Recupera_PN_ACUM[[#This Row],[04-06-2020]]</f>
        <v>0</v>
      </c>
      <c r="H489" s="19">
        <f>+Recupera_PN_ACUM[[#This Row],[6/6/2020]]-Recupera_PN_ACUM[[#This Row],[5/6/2020]]</f>
        <v>0</v>
      </c>
      <c r="I489" s="19">
        <f>+Recupera_PN_ACUM[[#This Row],[07-06-2020]]-Recupera_PN_ACUM[[#This Row],[6/6/2020]]</f>
        <v>0</v>
      </c>
      <c r="J489" s="19">
        <f>+Recupera_PN_ACUM[[#This Row],[08-06-2020]]-Recupera_PN_ACUM[[#This Row],[07-06-2020]]</f>
        <v>0</v>
      </c>
      <c r="K489" s="19">
        <f>+Recupera_PN_ACUM[[#This Row],[09-06-2020]]-Recupera_PN_ACUM[[#This Row],[08-06-2020]]</f>
        <v>0</v>
      </c>
      <c r="L489" s="19">
        <f>+Recupera_PN_ACUM[[#This Row],[10-06-2020]]-Recupera_PN_ACUM[[#This Row],[09-06-2020]]</f>
        <v>0</v>
      </c>
      <c r="M489" s="19">
        <f>+Recupera_PN_ACUM[[#This Row],[11-06-2020]]-Recupera_PN_ACUM[[#This Row],[10-06-2020]]</f>
        <v>0</v>
      </c>
    </row>
    <row r="490" spans="1:13" x14ac:dyDescent="0.3">
      <c r="A490">
        <v>90605</v>
      </c>
      <c r="B490" s="2" t="s">
        <v>114</v>
      </c>
      <c r="C490" s="2" t="s">
        <v>302</v>
      </c>
      <c r="D490" s="2" t="s">
        <v>420</v>
      </c>
      <c r="E490" s="19">
        <v>1</v>
      </c>
      <c r="F490" s="19">
        <f>+Recupera_PN_ACUM[[#This Row],[04-06-2020]]-Recupera_PN_ACUM[[#This Row],[03-06-2020]]</f>
        <v>0</v>
      </c>
      <c r="G490" s="19">
        <f>+Recupera_PN_ACUM[[#This Row],[5/6/2020]]-Recupera_PN_ACUM[[#This Row],[04-06-2020]]</f>
        <v>0</v>
      </c>
      <c r="H490" s="19">
        <f>+Recupera_PN_ACUM[[#This Row],[6/6/2020]]-Recupera_PN_ACUM[[#This Row],[5/6/2020]]</f>
        <v>0</v>
      </c>
      <c r="I490" s="19">
        <f>+Recupera_PN_ACUM[[#This Row],[07-06-2020]]-Recupera_PN_ACUM[[#This Row],[6/6/2020]]</f>
        <v>0</v>
      </c>
      <c r="J490" s="19">
        <f>+Recupera_PN_ACUM[[#This Row],[08-06-2020]]-Recupera_PN_ACUM[[#This Row],[07-06-2020]]</f>
        <v>0</v>
      </c>
      <c r="K490" s="19">
        <f>+Recupera_PN_ACUM[[#This Row],[09-06-2020]]-Recupera_PN_ACUM[[#This Row],[08-06-2020]]</f>
        <v>0</v>
      </c>
      <c r="L490" s="19">
        <f>+Recupera_PN_ACUM[[#This Row],[10-06-2020]]-Recupera_PN_ACUM[[#This Row],[09-06-2020]]</f>
        <v>0</v>
      </c>
      <c r="M490" s="19">
        <f>+Recupera_PN_ACUM[[#This Row],[11-06-2020]]-Recupera_PN_ACUM[[#This Row],[10-06-2020]]</f>
        <v>0</v>
      </c>
    </row>
    <row r="491" spans="1:13" x14ac:dyDescent="0.3">
      <c r="A491">
        <v>50204</v>
      </c>
      <c r="B491" s="2" t="s">
        <v>151</v>
      </c>
      <c r="C491" s="2" t="s">
        <v>152</v>
      </c>
      <c r="D491" s="2" t="s">
        <v>152</v>
      </c>
      <c r="E491" s="19"/>
      <c r="F491" s="19">
        <f>+Recupera_PN_ACUM[[#This Row],[04-06-2020]]-Recupera_PN_ACUM[[#This Row],[03-06-2020]]</f>
        <v>0</v>
      </c>
      <c r="G491" s="19">
        <f>+Recupera_PN_ACUM[[#This Row],[5/6/2020]]-Recupera_PN_ACUM[[#This Row],[04-06-2020]]</f>
        <v>0</v>
      </c>
      <c r="H491" s="19">
        <f>+Recupera_PN_ACUM[[#This Row],[6/6/2020]]-Recupera_PN_ACUM[[#This Row],[5/6/2020]]</f>
        <v>0</v>
      </c>
      <c r="I491" s="19">
        <f>+Recupera_PN_ACUM[[#This Row],[07-06-2020]]-Recupera_PN_ACUM[[#This Row],[6/6/2020]]</f>
        <v>0</v>
      </c>
      <c r="J491" s="19">
        <f>+Recupera_PN_ACUM[[#This Row],[08-06-2020]]-Recupera_PN_ACUM[[#This Row],[07-06-2020]]</f>
        <v>0</v>
      </c>
      <c r="K491" s="19">
        <f>+Recupera_PN_ACUM[[#This Row],[09-06-2020]]-Recupera_PN_ACUM[[#This Row],[08-06-2020]]</f>
        <v>0</v>
      </c>
      <c r="L491" s="19">
        <f>+Recupera_PN_ACUM[[#This Row],[10-06-2020]]-Recupera_PN_ACUM[[#This Row],[09-06-2020]]</f>
        <v>0</v>
      </c>
      <c r="M491" s="19">
        <f>+Recupera_PN_ACUM[[#This Row],[11-06-2020]]-Recupera_PN_ACUM[[#This Row],[10-06-2020]]</f>
        <v>0</v>
      </c>
    </row>
    <row r="492" spans="1:13" x14ac:dyDescent="0.3">
      <c r="A492">
        <v>30206</v>
      </c>
      <c r="B492" s="2" t="s">
        <v>144</v>
      </c>
      <c r="C492" s="2" t="s">
        <v>414</v>
      </c>
      <c r="D492" s="2" t="s">
        <v>698</v>
      </c>
      <c r="E492" s="19"/>
      <c r="F492" s="19">
        <f>+Recupera_PN_ACUM[[#This Row],[04-06-2020]]-Recupera_PN_ACUM[[#This Row],[03-06-2020]]</f>
        <v>0</v>
      </c>
      <c r="G492" s="19">
        <f>+Recupera_PN_ACUM[[#This Row],[5/6/2020]]-Recupera_PN_ACUM[[#This Row],[04-06-2020]]</f>
        <v>0</v>
      </c>
      <c r="H492" s="19">
        <f>+Recupera_PN_ACUM[[#This Row],[6/6/2020]]-Recupera_PN_ACUM[[#This Row],[5/6/2020]]</f>
        <v>0</v>
      </c>
      <c r="I492" s="19">
        <f>+Recupera_PN_ACUM[[#This Row],[07-06-2020]]-Recupera_PN_ACUM[[#This Row],[6/6/2020]]</f>
        <v>0</v>
      </c>
      <c r="J492" s="19">
        <f>+Recupera_PN_ACUM[[#This Row],[08-06-2020]]-Recupera_PN_ACUM[[#This Row],[07-06-2020]]</f>
        <v>0</v>
      </c>
      <c r="K492" s="19">
        <f>+Recupera_PN_ACUM[[#This Row],[09-06-2020]]-Recupera_PN_ACUM[[#This Row],[08-06-2020]]</f>
        <v>0</v>
      </c>
      <c r="L492" s="19">
        <f>+Recupera_PN_ACUM[[#This Row],[10-06-2020]]-Recupera_PN_ACUM[[#This Row],[09-06-2020]]</f>
        <v>0</v>
      </c>
      <c r="M492" s="19">
        <f>+Recupera_PN_ACUM[[#This Row],[11-06-2020]]-Recupera_PN_ACUM[[#This Row],[10-06-2020]]</f>
        <v>0</v>
      </c>
    </row>
    <row r="493" spans="1:13" x14ac:dyDescent="0.3">
      <c r="A493">
        <v>90508</v>
      </c>
      <c r="B493" s="2" t="s">
        <v>114</v>
      </c>
      <c r="C493" s="2" t="s">
        <v>308</v>
      </c>
      <c r="D493" s="2" t="s">
        <v>699</v>
      </c>
      <c r="E493" s="19"/>
      <c r="F493" s="19">
        <f>+Recupera_PN_ACUM[[#This Row],[04-06-2020]]-Recupera_PN_ACUM[[#This Row],[03-06-2020]]</f>
        <v>0</v>
      </c>
      <c r="G493" s="19">
        <f>+Recupera_PN_ACUM[[#This Row],[5/6/2020]]-Recupera_PN_ACUM[[#This Row],[04-06-2020]]</f>
        <v>0</v>
      </c>
      <c r="H493" s="19">
        <f>+Recupera_PN_ACUM[[#This Row],[6/6/2020]]-Recupera_PN_ACUM[[#This Row],[5/6/2020]]</f>
        <v>0</v>
      </c>
      <c r="I493" s="19">
        <f>+Recupera_PN_ACUM[[#This Row],[07-06-2020]]-Recupera_PN_ACUM[[#This Row],[6/6/2020]]</f>
        <v>0</v>
      </c>
      <c r="J493" s="19">
        <f>+Recupera_PN_ACUM[[#This Row],[08-06-2020]]-Recupera_PN_ACUM[[#This Row],[07-06-2020]]</f>
        <v>0</v>
      </c>
      <c r="K493" s="19">
        <f>+Recupera_PN_ACUM[[#This Row],[09-06-2020]]-Recupera_PN_ACUM[[#This Row],[08-06-2020]]</f>
        <v>0</v>
      </c>
      <c r="L493" s="19">
        <f>+Recupera_PN_ACUM[[#This Row],[10-06-2020]]-Recupera_PN_ACUM[[#This Row],[09-06-2020]]</f>
        <v>0</v>
      </c>
      <c r="M493" s="19">
        <f>+Recupera_PN_ACUM[[#This Row],[11-06-2020]]-Recupera_PN_ACUM[[#This Row],[10-06-2020]]</f>
        <v>0</v>
      </c>
    </row>
    <row r="494" spans="1:13" x14ac:dyDescent="0.3">
      <c r="A494">
        <v>30506</v>
      </c>
      <c r="B494" s="2" t="s">
        <v>144</v>
      </c>
      <c r="C494" s="2" t="s">
        <v>410</v>
      </c>
      <c r="D494" s="2" t="s">
        <v>700</v>
      </c>
      <c r="E494" s="19"/>
      <c r="F494" s="19">
        <f>+Recupera_PN_ACUM[[#This Row],[04-06-2020]]-Recupera_PN_ACUM[[#This Row],[03-06-2020]]</f>
        <v>0</v>
      </c>
      <c r="G494" s="19">
        <f>+Recupera_PN_ACUM[[#This Row],[5/6/2020]]-Recupera_PN_ACUM[[#This Row],[04-06-2020]]</f>
        <v>0</v>
      </c>
      <c r="H494" s="19">
        <f>+Recupera_PN_ACUM[[#This Row],[6/6/2020]]-Recupera_PN_ACUM[[#This Row],[5/6/2020]]</f>
        <v>0</v>
      </c>
      <c r="I494" s="19">
        <f>+Recupera_PN_ACUM[[#This Row],[07-06-2020]]-Recupera_PN_ACUM[[#This Row],[6/6/2020]]</f>
        <v>0</v>
      </c>
      <c r="J494" s="19">
        <f>+Recupera_PN_ACUM[[#This Row],[08-06-2020]]-Recupera_PN_ACUM[[#This Row],[07-06-2020]]</f>
        <v>0</v>
      </c>
      <c r="K494" s="19">
        <f>+Recupera_PN_ACUM[[#This Row],[09-06-2020]]-Recupera_PN_ACUM[[#This Row],[08-06-2020]]</f>
        <v>0</v>
      </c>
      <c r="L494" s="19">
        <f>+Recupera_PN_ACUM[[#This Row],[10-06-2020]]-Recupera_PN_ACUM[[#This Row],[09-06-2020]]</f>
        <v>0</v>
      </c>
      <c r="M494" s="19">
        <f>+Recupera_PN_ACUM[[#This Row],[11-06-2020]]-Recupera_PN_ACUM[[#This Row],[10-06-2020]]</f>
        <v>0</v>
      </c>
    </row>
    <row r="495" spans="1:13" x14ac:dyDescent="0.3">
      <c r="A495">
        <v>130716</v>
      </c>
      <c r="B495" s="2" t="s">
        <v>102</v>
      </c>
      <c r="C495" s="2" t="s">
        <v>138</v>
      </c>
      <c r="D495" s="2" t="s">
        <v>160</v>
      </c>
      <c r="E495" s="19"/>
      <c r="F495" s="19">
        <f>+Recupera_PN_ACUM[[#This Row],[04-06-2020]]-Recupera_PN_ACUM[[#This Row],[03-06-2020]]</f>
        <v>0</v>
      </c>
      <c r="G495" s="19">
        <f>+Recupera_PN_ACUM[[#This Row],[5/6/2020]]-Recupera_PN_ACUM[[#This Row],[04-06-2020]]</f>
        <v>0</v>
      </c>
      <c r="H495" s="19">
        <f>+Recupera_PN_ACUM[[#This Row],[6/6/2020]]-Recupera_PN_ACUM[[#This Row],[5/6/2020]]</f>
        <v>0</v>
      </c>
      <c r="I495" s="19">
        <f>+Recupera_PN_ACUM[[#This Row],[07-06-2020]]-Recupera_PN_ACUM[[#This Row],[6/6/2020]]</f>
        <v>0</v>
      </c>
      <c r="J495" s="19">
        <f>+Recupera_PN_ACUM[[#This Row],[08-06-2020]]-Recupera_PN_ACUM[[#This Row],[07-06-2020]]</f>
        <v>0</v>
      </c>
      <c r="K495" s="19">
        <f>+Recupera_PN_ACUM[[#This Row],[09-06-2020]]-Recupera_PN_ACUM[[#This Row],[08-06-2020]]</f>
        <v>0</v>
      </c>
      <c r="L495" s="19">
        <f>+Recupera_PN_ACUM[[#This Row],[10-06-2020]]-Recupera_PN_ACUM[[#This Row],[09-06-2020]]</f>
        <v>0</v>
      </c>
      <c r="M495" s="19">
        <f>+Recupera_PN_ACUM[[#This Row],[11-06-2020]]-Recupera_PN_ACUM[[#This Row],[10-06-2020]]</f>
        <v>0</v>
      </c>
    </row>
    <row r="496" spans="1:13" x14ac:dyDescent="0.3">
      <c r="A496">
        <v>41005</v>
      </c>
      <c r="B496" s="2" t="s">
        <v>154</v>
      </c>
      <c r="C496" s="2" t="s">
        <v>339</v>
      </c>
      <c r="D496" s="2" t="s">
        <v>421</v>
      </c>
      <c r="E496" s="19"/>
      <c r="F496" s="19">
        <f>+Recupera_PN_ACUM[[#This Row],[04-06-2020]]-Recupera_PN_ACUM[[#This Row],[03-06-2020]]</f>
        <v>0</v>
      </c>
      <c r="G496" s="19">
        <f>+Recupera_PN_ACUM[[#This Row],[5/6/2020]]-Recupera_PN_ACUM[[#This Row],[04-06-2020]]</f>
        <v>0</v>
      </c>
      <c r="H496" s="19">
        <f>+Recupera_PN_ACUM[[#This Row],[6/6/2020]]-Recupera_PN_ACUM[[#This Row],[5/6/2020]]</f>
        <v>0</v>
      </c>
      <c r="I496" s="19">
        <f>+Recupera_PN_ACUM[[#This Row],[07-06-2020]]-Recupera_PN_ACUM[[#This Row],[6/6/2020]]</f>
        <v>0</v>
      </c>
      <c r="J496" s="19">
        <f>+Recupera_PN_ACUM[[#This Row],[08-06-2020]]-Recupera_PN_ACUM[[#This Row],[07-06-2020]]</f>
        <v>0</v>
      </c>
      <c r="K496" s="19">
        <f>+Recupera_PN_ACUM[[#This Row],[09-06-2020]]-Recupera_PN_ACUM[[#This Row],[08-06-2020]]</f>
        <v>0</v>
      </c>
      <c r="L496" s="19">
        <f>+Recupera_PN_ACUM[[#This Row],[10-06-2020]]-Recupera_PN_ACUM[[#This Row],[09-06-2020]]</f>
        <v>0</v>
      </c>
      <c r="M496" s="19">
        <f>+Recupera_PN_ACUM[[#This Row],[11-06-2020]]-Recupera_PN_ACUM[[#This Row],[10-06-2020]]</f>
        <v>0</v>
      </c>
    </row>
    <row r="497" spans="1:13" x14ac:dyDescent="0.3">
      <c r="A497">
        <v>20104</v>
      </c>
      <c r="B497" s="2" t="s">
        <v>212</v>
      </c>
      <c r="C497" s="2" t="s">
        <v>219</v>
      </c>
      <c r="D497" s="2" t="s">
        <v>248</v>
      </c>
      <c r="E497" s="19">
        <v>1</v>
      </c>
      <c r="F497" s="19">
        <f>+Recupera_PN_ACUM[[#This Row],[04-06-2020]]-Recupera_PN_ACUM[[#This Row],[03-06-2020]]</f>
        <v>0</v>
      </c>
      <c r="G497" s="19">
        <f>+Recupera_PN_ACUM[[#This Row],[5/6/2020]]-Recupera_PN_ACUM[[#This Row],[04-06-2020]]</f>
        <v>0</v>
      </c>
      <c r="H497" s="19">
        <f>+Recupera_PN_ACUM[[#This Row],[6/6/2020]]-Recupera_PN_ACUM[[#This Row],[5/6/2020]]</f>
        <v>0</v>
      </c>
      <c r="I497" s="19">
        <f>+Recupera_PN_ACUM[[#This Row],[07-06-2020]]-Recupera_PN_ACUM[[#This Row],[6/6/2020]]</f>
        <v>0</v>
      </c>
      <c r="J497" s="19">
        <f>+Recupera_PN_ACUM[[#This Row],[08-06-2020]]-Recupera_PN_ACUM[[#This Row],[07-06-2020]]</f>
        <v>0</v>
      </c>
      <c r="K497" s="19">
        <f>+Recupera_PN_ACUM[[#This Row],[09-06-2020]]-Recupera_PN_ACUM[[#This Row],[08-06-2020]]</f>
        <v>0</v>
      </c>
      <c r="L497" s="19">
        <f>+Recupera_PN_ACUM[[#This Row],[10-06-2020]]-Recupera_PN_ACUM[[#This Row],[09-06-2020]]</f>
        <v>0</v>
      </c>
      <c r="M497" s="19">
        <f>+Recupera_PN_ACUM[[#This Row],[11-06-2020]]-Recupera_PN_ACUM[[#This Row],[10-06-2020]]</f>
        <v>0</v>
      </c>
    </row>
    <row r="498" spans="1:13" x14ac:dyDescent="0.3">
      <c r="A498">
        <v>70601</v>
      </c>
      <c r="B498" s="2" t="s">
        <v>268</v>
      </c>
      <c r="C498" s="2" t="s">
        <v>248</v>
      </c>
      <c r="D498" s="2" t="s">
        <v>701</v>
      </c>
      <c r="E498" s="19">
        <v>0</v>
      </c>
      <c r="F498" s="19">
        <f>+Recupera_PN_ACUM[[#This Row],[04-06-2020]]-Recupera_PN_ACUM[[#This Row],[03-06-2020]]</f>
        <v>0</v>
      </c>
      <c r="G498" s="19">
        <f>+Recupera_PN_ACUM[[#This Row],[5/6/2020]]-Recupera_PN_ACUM[[#This Row],[04-06-2020]]</f>
        <v>0</v>
      </c>
      <c r="H498" s="19">
        <f>+Recupera_PN_ACUM[[#This Row],[6/6/2020]]-Recupera_PN_ACUM[[#This Row],[5/6/2020]]</f>
        <v>0</v>
      </c>
      <c r="I498" s="19">
        <f>+Recupera_PN_ACUM[[#This Row],[07-06-2020]]-Recupera_PN_ACUM[[#This Row],[6/6/2020]]</f>
        <v>0</v>
      </c>
      <c r="J498" s="19">
        <f>+Recupera_PN_ACUM[[#This Row],[08-06-2020]]-Recupera_PN_ACUM[[#This Row],[07-06-2020]]</f>
        <v>0</v>
      </c>
      <c r="K498" s="19">
        <f>+Recupera_PN_ACUM[[#This Row],[09-06-2020]]-Recupera_PN_ACUM[[#This Row],[08-06-2020]]</f>
        <v>0</v>
      </c>
      <c r="L498" s="19">
        <f>+Recupera_PN_ACUM[[#This Row],[10-06-2020]]-Recupera_PN_ACUM[[#This Row],[09-06-2020]]</f>
        <v>0</v>
      </c>
      <c r="M498" s="19">
        <f>+Recupera_PN_ACUM[[#This Row],[11-06-2020]]-Recupera_PN_ACUM[[#This Row],[10-06-2020]]</f>
        <v>0</v>
      </c>
    </row>
    <row r="499" spans="1:13" x14ac:dyDescent="0.3">
      <c r="A499">
        <v>91005</v>
      </c>
      <c r="B499" s="2" t="s">
        <v>114</v>
      </c>
      <c r="C499" s="2" t="s">
        <v>115</v>
      </c>
      <c r="D499" s="2" t="s">
        <v>272</v>
      </c>
      <c r="E499" s="19"/>
      <c r="F499" s="19">
        <f>+Recupera_PN_ACUM[[#This Row],[04-06-2020]]-Recupera_PN_ACUM[[#This Row],[03-06-2020]]</f>
        <v>0</v>
      </c>
      <c r="G499" s="19">
        <f>+Recupera_PN_ACUM[[#This Row],[5/6/2020]]-Recupera_PN_ACUM[[#This Row],[04-06-2020]]</f>
        <v>0</v>
      </c>
      <c r="H499" s="19">
        <f>+Recupera_PN_ACUM[[#This Row],[6/6/2020]]-Recupera_PN_ACUM[[#This Row],[5/6/2020]]</f>
        <v>0</v>
      </c>
      <c r="I499" s="19">
        <f>+Recupera_PN_ACUM[[#This Row],[07-06-2020]]-Recupera_PN_ACUM[[#This Row],[6/6/2020]]</f>
        <v>0</v>
      </c>
      <c r="J499" s="19">
        <f>+Recupera_PN_ACUM[[#This Row],[08-06-2020]]-Recupera_PN_ACUM[[#This Row],[07-06-2020]]</f>
        <v>0</v>
      </c>
      <c r="K499" s="19">
        <f>+Recupera_PN_ACUM[[#This Row],[09-06-2020]]-Recupera_PN_ACUM[[#This Row],[08-06-2020]]</f>
        <v>0</v>
      </c>
      <c r="L499" s="19">
        <f>+Recupera_PN_ACUM[[#This Row],[10-06-2020]]-Recupera_PN_ACUM[[#This Row],[09-06-2020]]</f>
        <v>0</v>
      </c>
      <c r="M499" s="19">
        <f>+Recupera_PN_ACUM[[#This Row],[11-06-2020]]-Recupera_PN_ACUM[[#This Row],[10-06-2020]]</f>
        <v>0</v>
      </c>
    </row>
    <row r="500" spans="1:13" x14ac:dyDescent="0.3">
      <c r="A500">
        <v>60506</v>
      </c>
      <c r="B500" s="2" t="s">
        <v>158</v>
      </c>
      <c r="C500" s="2" t="s">
        <v>417</v>
      </c>
      <c r="D500" s="2" t="s">
        <v>702</v>
      </c>
      <c r="E500" s="19">
        <v>119</v>
      </c>
      <c r="F500" s="19">
        <f>+Recupera_PN_ACUM[[#This Row],[04-06-2020]]-Recupera_PN_ACUM[[#This Row],[03-06-2020]]</f>
        <v>0</v>
      </c>
      <c r="G500" s="19">
        <f>+Recupera_PN_ACUM[[#This Row],[5/6/2020]]-Recupera_PN_ACUM[[#This Row],[04-06-2020]]</f>
        <v>0</v>
      </c>
      <c r="H500" s="19">
        <f>+Recupera_PN_ACUM[[#This Row],[6/6/2020]]-Recupera_PN_ACUM[[#This Row],[5/6/2020]]</f>
        <v>0</v>
      </c>
      <c r="I500" s="19">
        <f>+Recupera_PN_ACUM[[#This Row],[07-06-2020]]-Recupera_PN_ACUM[[#This Row],[6/6/2020]]</f>
        <v>0</v>
      </c>
      <c r="J500" s="19">
        <f>+Recupera_PN_ACUM[[#This Row],[08-06-2020]]-Recupera_PN_ACUM[[#This Row],[07-06-2020]]</f>
        <v>0</v>
      </c>
      <c r="K500" s="19">
        <f>+Recupera_PN_ACUM[[#This Row],[09-06-2020]]-Recupera_PN_ACUM[[#This Row],[08-06-2020]]</f>
        <v>0</v>
      </c>
      <c r="L500" s="19">
        <f>+Recupera_PN_ACUM[[#This Row],[10-06-2020]]-Recupera_PN_ACUM[[#This Row],[09-06-2020]]</f>
        <v>0</v>
      </c>
      <c r="M500" s="19">
        <f>+Recupera_PN_ACUM[[#This Row],[11-06-2020]]-Recupera_PN_ACUM[[#This Row],[10-06-2020]]</f>
        <v>0</v>
      </c>
    </row>
    <row r="501" spans="1:13" x14ac:dyDescent="0.3">
      <c r="A501">
        <v>30401</v>
      </c>
      <c r="B501" s="2" t="s">
        <v>144</v>
      </c>
      <c r="C501" s="2" t="s">
        <v>330</v>
      </c>
      <c r="D501" s="2" t="s">
        <v>334</v>
      </c>
      <c r="E501" s="19"/>
      <c r="F501" s="19">
        <f>+Recupera_PN_ACUM[[#This Row],[04-06-2020]]-Recupera_PN_ACUM[[#This Row],[03-06-2020]]</f>
        <v>0</v>
      </c>
      <c r="G501" s="19">
        <f>+Recupera_PN_ACUM[[#This Row],[5/6/2020]]-Recupera_PN_ACUM[[#This Row],[04-06-2020]]</f>
        <v>0</v>
      </c>
      <c r="H501" s="19">
        <f>+Recupera_PN_ACUM[[#This Row],[6/6/2020]]-Recupera_PN_ACUM[[#This Row],[5/6/2020]]</f>
        <v>0</v>
      </c>
      <c r="I501" s="19">
        <f>+Recupera_PN_ACUM[[#This Row],[07-06-2020]]-Recupera_PN_ACUM[[#This Row],[6/6/2020]]</f>
        <v>0</v>
      </c>
      <c r="J501" s="19">
        <f>+Recupera_PN_ACUM[[#This Row],[08-06-2020]]-Recupera_PN_ACUM[[#This Row],[07-06-2020]]</f>
        <v>0</v>
      </c>
      <c r="K501" s="19">
        <f>+Recupera_PN_ACUM[[#This Row],[09-06-2020]]-Recupera_PN_ACUM[[#This Row],[08-06-2020]]</f>
        <v>0</v>
      </c>
      <c r="L501" s="19">
        <f>+Recupera_PN_ACUM[[#This Row],[10-06-2020]]-Recupera_PN_ACUM[[#This Row],[09-06-2020]]</f>
        <v>0</v>
      </c>
      <c r="M501" s="19">
        <f>+Recupera_PN_ACUM[[#This Row],[11-06-2020]]-Recupera_PN_ACUM[[#This Row],[10-06-2020]]</f>
        <v>0</v>
      </c>
    </row>
    <row r="502" spans="1:13" x14ac:dyDescent="0.3">
      <c r="A502">
        <v>40704</v>
      </c>
      <c r="B502" s="2" t="s">
        <v>154</v>
      </c>
      <c r="C502" s="2" t="s">
        <v>286</v>
      </c>
      <c r="D502" s="2" t="s">
        <v>703</v>
      </c>
      <c r="E502" s="19"/>
      <c r="F502" s="19">
        <f>+Recupera_PN_ACUM[[#This Row],[04-06-2020]]-Recupera_PN_ACUM[[#This Row],[03-06-2020]]</f>
        <v>0</v>
      </c>
      <c r="G502" s="19">
        <f>+Recupera_PN_ACUM[[#This Row],[5/6/2020]]-Recupera_PN_ACUM[[#This Row],[04-06-2020]]</f>
        <v>0</v>
      </c>
      <c r="H502" s="19">
        <f>+Recupera_PN_ACUM[[#This Row],[6/6/2020]]-Recupera_PN_ACUM[[#This Row],[5/6/2020]]</f>
        <v>0</v>
      </c>
      <c r="I502" s="19">
        <f>+Recupera_PN_ACUM[[#This Row],[07-06-2020]]-Recupera_PN_ACUM[[#This Row],[6/6/2020]]</f>
        <v>0</v>
      </c>
      <c r="J502" s="19">
        <f>+Recupera_PN_ACUM[[#This Row],[08-06-2020]]-Recupera_PN_ACUM[[#This Row],[07-06-2020]]</f>
        <v>0</v>
      </c>
      <c r="K502" s="19">
        <f>+Recupera_PN_ACUM[[#This Row],[09-06-2020]]-Recupera_PN_ACUM[[#This Row],[08-06-2020]]</f>
        <v>0</v>
      </c>
      <c r="L502" s="19">
        <f>+Recupera_PN_ACUM[[#This Row],[10-06-2020]]-Recupera_PN_ACUM[[#This Row],[09-06-2020]]</f>
        <v>0</v>
      </c>
      <c r="M502" s="19">
        <f>+Recupera_PN_ACUM[[#This Row],[11-06-2020]]-Recupera_PN_ACUM[[#This Row],[10-06-2020]]</f>
        <v>0</v>
      </c>
    </row>
    <row r="503" spans="1:13" x14ac:dyDescent="0.3">
      <c r="A503">
        <v>40705</v>
      </c>
      <c r="B503" s="2" t="s">
        <v>154</v>
      </c>
      <c r="C503" s="2" t="s">
        <v>286</v>
      </c>
      <c r="D503" s="2" t="s">
        <v>704</v>
      </c>
      <c r="E503" s="19"/>
      <c r="F503" s="19">
        <f>+Recupera_PN_ACUM[[#This Row],[04-06-2020]]-Recupera_PN_ACUM[[#This Row],[03-06-2020]]</f>
        <v>0</v>
      </c>
      <c r="G503" s="19">
        <f>+Recupera_PN_ACUM[[#This Row],[5/6/2020]]-Recupera_PN_ACUM[[#This Row],[04-06-2020]]</f>
        <v>0</v>
      </c>
      <c r="H503" s="19">
        <f>+Recupera_PN_ACUM[[#This Row],[6/6/2020]]-Recupera_PN_ACUM[[#This Row],[5/6/2020]]</f>
        <v>0</v>
      </c>
      <c r="I503" s="19">
        <f>+Recupera_PN_ACUM[[#This Row],[07-06-2020]]-Recupera_PN_ACUM[[#This Row],[6/6/2020]]</f>
        <v>0</v>
      </c>
      <c r="J503" s="19">
        <f>+Recupera_PN_ACUM[[#This Row],[08-06-2020]]-Recupera_PN_ACUM[[#This Row],[07-06-2020]]</f>
        <v>0</v>
      </c>
      <c r="K503" s="19">
        <f>+Recupera_PN_ACUM[[#This Row],[09-06-2020]]-Recupera_PN_ACUM[[#This Row],[08-06-2020]]</f>
        <v>0</v>
      </c>
      <c r="L503" s="19">
        <f>+Recupera_PN_ACUM[[#This Row],[10-06-2020]]-Recupera_PN_ACUM[[#This Row],[09-06-2020]]</f>
        <v>0</v>
      </c>
      <c r="M503" s="19">
        <f>+Recupera_PN_ACUM[[#This Row],[11-06-2020]]-Recupera_PN_ACUM[[#This Row],[10-06-2020]]</f>
        <v>0</v>
      </c>
    </row>
    <row r="504" spans="1:13" x14ac:dyDescent="0.3">
      <c r="A504">
        <v>41307</v>
      </c>
      <c r="B504" s="2" t="s">
        <v>154</v>
      </c>
      <c r="C504" s="2" t="s">
        <v>441</v>
      </c>
      <c r="D504" s="2" t="s">
        <v>705</v>
      </c>
      <c r="E504" s="19"/>
      <c r="F504" s="19">
        <f>+Recupera_PN_ACUM[[#This Row],[04-06-2020]]-Recupera_PN_ACUM[[#This Row],[03-06-2020]]</f>
        <v>0</v>
      </c>
      <c r="G504" s="19">
        <f>+Recupera_PN_ACUM[[#This Row],[5/6/2020]]-Recupera_PN_ACUM[[#This Row],[04-06-2020]]</f>
        <v>0</v>
      </c>
      <c r="H504" s="19">
        <f>+Recupera_PN_ACUM[[#This Row],[6/6/2020]]-Recupera_PN_ACUM[[#This Row],[5/6/2020]]</f>
        <v>0</v>
      </c>
      <c r="I504" s="19">
        <f>+Recupera_PN_ACUM[[#This Row],[07-06-2020]]-Recupera_PN_ACUM[[#This Row],[6/6/2020]]</f>
        <v>0</v>
      </c>
      <c r="J504" s="19">
        <f>+Recupera_PN_ACUM[[#This Row],[08-06-2020]]-Recupera_PN_ACUM[[#This Row],[07-06-2020]]</f>
        <v>0</v>
      </c>
      <c r="K504" s="19">
        <f>+Recupera_PN_ACUM[[#This Row],[09-06-2020]]-Recupera_PN_ACUM[[#This Row],[08-06-2020]]</f>
        <v>0</v>
      </c>
      <c r="L504" s="19">
        <f>+Recupera_PN_ACUM[[#This Row],[10-06-2020]]-Recupera_PN_ACUM[[#This Row],[09-06-2020]]</f>
        <v>0</v>
      </c>
      <c r="M504" s="19">
        <f>+Recupera_PN_ACUM[[#This Row],[11-06-2020]]-Recupera_PN_ACUM[[#This Row],[10-06-2020]]</f>
        <v>0</v>
      </c>
    </row>
    <row r="505" spans="1:13" x14ac:dyDescent="0.3">
      <c r="A505">
        <v>60507</v>
      </c>
      <c r="B505" s="2" t="s">
        <v>158</v>
      </c>
      <c r="C505" s="2" t="s">
        <v>417</v>
      </c>
      <c r="D505" s="2" t="s">
        <v>422</v>
      </c>
      <c r="E505" s="19"/>
      <c r="F505" s="19">
        <f>+Recupera_PN_ACUM[[#This Row],[04-06-2020]]-Recupera_PN_ACUM[[#This Row],[03-06-2020]]</f>
        <v>0</v>
      </c>
      <c r="G505" s="19">
        <f>+Recupera_PN_ACUM[[#This Row],[5/6/2020]]-Recupera_PN_ACUM[[#This Row],[04-06-2020]]</f>
        <v>0</v>
      </c>
      <c r="H505" s="19">
        <f>+Recupera_PN_ACUM[[#This Row],[6/6/2020]]-Recupera_PN_ACUM[[#This Row],[5/6/2020]]</f>
        <v>0</v>
      </c>
      <c r="I505" s="19">
        <f>+Recupera_PN_ACUM[[#This Row],[07-06-2020]]-Recupera_PN_ACUM[[#This Row],[6/6/2020]]</f>
        <v>0</v>
      </c>
      <c r="J505" s="19">
        <f>+Recupera_PN_ACUM[[#This Row],[08-06-2020]]-Recupera_PN_ACUM[[#This Row],[07-06-2020]]</f>
        <v>0</v>
      </c>
      <c r="K505" s="19">
        <f>+Recupera_PN_ACUM[[#This Row],[09-06-2020]]-Recupera_PN_ACUM[[#This Row],[08-06-2020]]</f>
        <v>0</v>
      </c>
      <c r="L505" s="19">
        <f>+Recupera_PN_ACUM[[#This Row],[10-06-2020]]-Recupera_PN_ACUM[[#This Row],[09-06-2020]]</f>
        <v>0</v>
      </c>
      <c r="M505" s="19">
        <f>+Recupera_PN_ACUM[[#This Row],[11-06-2020]]-Recupera_PN_ACUM[[#This Row],[10-06-2020]]</f>
        <v>0</v>
      </c>
    </row>
    <row r="506" spans="1:13" x14ac:dyDescent="0.3">
      <c r="A506">
        <v>40203</v>
      </c>
      <c r="B506" s="2" t="s">
        <v>154</v>
      </c>
      <c r="C506" s="2" t="s">
        <v>195</v>
      </c>
      <c r="D506" s="2" t="s">
        <v>360</v>
      </c>
      <c r="E506" s="19">
        <v>4</v>
      </c>
      <c r="F506" s="19">
        <f>+Recupera_PN_ACUM[[#This Row],[04-06-2020]]-Recupera_PN_ACUM[[#This Row],[03-06-2020]]</f>
        <v>0</v>
      </c>
      <c r="G506" s="19">
        <f>+Recupera_PN_ACUM[[#This Row],[5/6/2020]]-Recupera_PN_ACUM[[#This Row],[04-06-2020]]</f>
        <v>0</v>
      </c>
      <c r="H506" s="19">
        <f>+Recupera_PN_ACUM[[#This Row],[6/6/2020]]-Recupera_PN_ACUM[[#This Row],[5/6/2020]]</f>
        <v>0</v>
      </c>
      <c r="I506" s="19">
        <f>+Recupera_PN_ACUM[[#This Row],[07-06-2020]]-Recupera_PN_ACUM[[#This Row],[6/6/2020]]</f>
        <v>0</v>
      </c>
      <c r="J506" s="19">
        <f>+Recupera_PN_ACUM[[#This Row],[08-06-2020]]-Recupera_PN_ACUM[[#This Row],[07-06-2020]]</f>
        <v>0</v>
      </c>
      <c r="K506" s="19">
        <f>+Recupera_PN_ACUM[[#This Row],[09-06-2020]]-Recupera_PN_ACUM[[#This Row],[08-06-2020]]</f>
        <v>0</v>
      </c>
      <c r="L506" s="19">
        <f>+Recupera_PN_ACUM[[#This Row],[10-06-2020]]-Recupera_PN_ACUM[[#This Row],[09-06-2020]]</f>
        <v>0</v>
      </c>
      <c r="M506" s="19">
        <f>+Recupera_PN_ACUM[[#This Row],[11-06-2020]]-Recupera_PN_ACUM[[#This Row],[10-06-2020]]</f>
        <v>0</v>
      </c>
    </row>
    <row r="507" spans="1:13" x14ac:dyDescent="0.3">
      <c r="A507">
        <v>50205</v>
      </c>
      <c r="B507" s="2" t="s">
        <v>151</v>
      </c>
      <c r="C507" s="2" t="s">
        <v>152</v>
      </c>
      <c r="D507" s="2" t="s">
        <v>706</v>
      </c>
      <c r="E507" s="19"/>
      <c r="F507" s="19">
        <f>+Recupera_PN_ACUM[[#This Row],[04-06-2020]]-Recupera_PN_ACUM[[#This Row],[03-06-2020]]</f>
        <v>0</v>
      </c>
      <c r="G507" s="19">
        <f>+Recupera_PN_ACUM[[#This Row],[5/6/2020]]-Recupera_PN_ACUM[[#This Row],[04-06-2020]]</f>
        <v>0</v>
      </c>
      <c r="H507" s="19">
        <f>+Recupera_PN_ACUM[[#This Row],[6/6/2020]]-Recupera_PN_ACUM[[#This Row],[5/6/2020]]</f>
        <v>0</v>
      </c>
      <c r="I507" s="19">
        <f>+Recupera_PN_ACUM[[#This Row],[07-06-2020]]-Recupera_PN_ACUM[[#This Row],[6/6/2020]]</f>
        <v>0</v>
      </c>
      <c r="J507" s="19">
        <f>+Recupera_PN_ACUM[[#This Row],[08-06-2020]]-Recupera_PN_ACUM[[#This Row],[07-06-2020]]</f>
        <v>0</v>
      </c>
      <c r="K507" s="19">
        <f>+Recupera_PN_ACUM[[#This Row],[09-06-2020]]-Recupera_PN_ACUM[[#This Row],[08-06-2020]]</f>
        <v>0</v>
      </c>
      <c r="L507" s="19">
        <f>+Recupera_PN_ACUM[[#This Row],[10-06-2020]]-Recupera_PN_ACUM[[#This Row],[09-06-2020]]</f>
        <v>0</v>
      </c>
      <c r="M507" s="19">
        <f>+Recupera_PN_ACUM[[#This Row],[11-06-2020]]-Recupera_PN_ACUM[[#This Row],[10-06-2020]]</f>
        <v>0</v>
      </c>
    </row>
    <row r="508" spans="1:13" x14ac:dyDescent="0.3">
      <c r="A508">
        <v>80808</v>
      </c>
      <c r="B508" s="2" t="s">
        <v>99</v>
      </c>
      <c r="C508" s="2" t="s">
        <v>99</v>
      </c>
      <c r="D508" s="2" t="s">
        <v>161</v>
      </c>
      <c r="E508" s="19"/>
      <c r="F508" s="19">
        <f>+Recupera_PN_ACUM[[#This Row],[04-06-2020]]-Recupera_PN_ACUM[[#This Row],[03-06-2020]]</f>
        <v>0</v>
      </c>
      <c r="G508" s="19">
        <f>+Recupera_PN_ACUM[[#This Row],[5/6/2020]]-Recupera_PN_ACUM[[#This Row],[04-06-2020]]</f>
        <v>0</v>
      </c>
      <c r="H508" s="19">
        <f>+Recupera_PN_ACUM[[#This Row],[6/6/2020]]-Recupera_PN_ACUM[[#This Row],[5/6/2020]]</f>
        <v>0</v>
      </c>
      <c r="I508" s="19">
        <f>+Recupera_PN_ACUM[[#This Row],[07-06-2020]]-Recupera_PN_ACUM[[#This Row],[6/6/2020]]</f>
        <v>0</v>
      </c>
      <c r="J508" s="19">
        <f>+Recupera_PN_ACUM[[#This Row],[08-06-2020]]-Recupera_PN_ACUM[[#This Row],[07-06-2020]]</f>
        <v>0</v>
      </c>
      <c r="K508" s="19">
        <f>+Recupera_PN_ACUM[[#This Row],[09-06-2020]]-Recupera_PN_ACUM[[#This Row],[08-06-2020]]</f>
        <v>0</v>
      </c>
      <c r="L508" s="19">
        <f>+Recupera_PN_ACUM[[#This Row],[10-06-2020]]-Recupera_PN_ACUM[[#This Row],[09-06-2020]]</f>
        <v>0</v>
      </c>
      <c r="M508" s="19">
        <f>+Recupera_PN_ACUM[[#This Row],[11-06-2020]]-Recupera_PN_ACUM[[#This Row],[10-06-2020]]</f>
        <v>0</v>
      </c>
    </row>
    <row r="509" spans="1:13" x14ac:dyDescent="0.3">
      <c r="A509">
        <v>20106</v>
      </c>
      <c r="B509" s="2" t="s">
        <v>212</v>
      </c>
      <c r="C509" s="2" t="s">
        <v>219</v>
      </c>
      <c r="D509" s="2" t="s">
        <v>707</v>
      </c>
      <c r="E509" s="19"/>
      <c r="F509" s="19">
        <f>+Recupera_PN_ACUM[[#This Row],[04-06-2020]]-Recupera_PN_ACUM[[#This Row],[03-06-2020]]</f>
        <v>0</v>
      </c>
      <c r="G509" s="19">
        <f>+Recupera_PN_ACUM[[#This Row],[5/6/2020]]-Recupera_PN_ACUM[[#This Row],[04-06-2020]]</f>
        <v>0</v>
      </c>
      <c r="H509" s="19">
        <f>+Recupera_PN_ACUM[[#This Row],[6/6/2020]]-Recupera_PN_ACUM[[#This Row],[5/6/2020]]</f>
        <v>0</v>
      </c>
      <c r="I509" s="19">
        <f>+Recupera_PN_ACUM[[#This Row],[07-06-2020]]-Recupera_PN_ACUM[[#This Row],[6/6/2020]]</f>
        <v>0</v>
      </c>
      <c r="J509" s="19">
        <f>+Recupera_PN_ACUM[[#This Row],[08-06-2020]]-Recupera_PN_ACUM[[#This Row],[07-06-2020]]</f>
        <v>0</v>
      </c>
      <c r="K509" s="19">
        <f>+Recupera_PN_ACUM[[#This Row],[09-06-2020]]-Recupera_PN_ACUM[[#This Row],[08-06-2020]]</f>
        <v>0</v>
      </c>
      <c r="L509" s="19">
        <f>+Recupera_PN_ACUM[[#This Row],[10-06-2020]]-Recupera_PN_ACUM[[#This Row],[09-06-2020]]</f>
        <v>0</v>
      </c>
      <c r="M509" s="19">
        <f>+Recupera_PN_ACUM[[#This Row],[11-06-2020]]-Recupera_PN_ACUM[[#This Row],[10-06-2020]]</f>
        <v>0</v>
      </c>
    </row>
    <row r="510" spans="1:13" x14ac:dyDescent="0.3">
      <c r="A510">
        <v>40201</v>
      </c>
      <c r="B510" s="2" t="s">
        <v>154</v>
      </c>
      <c r="C510" s="2" t="s">
        <v>195</v>
      </c>
      <c r="D510" s="2" t="s">
        <v>232</v>
      </c>
      <c r="E510" s="19"/>
      <c r="F510" s="19">
        <f>+Recupera_PN_ACUM[[#This Row],[04-06-2020]]-Recupera_PN_ACUM[[#This Row],[03-06-2020]]</f>
        <v>0</v>
      </c>
      <c r="G510" s="19">
        <f>+Recupera_PN_ACUM[[#This Row],[5/6/2020]]-Recupera_PN_ACUM[[#This Row],[04-06-2020]]</f>
        <v>0</v>
      </c>
      <c r="H510" s="19">
        <f>+Recupera_PN_ACUM[[#This Row],[6/6/2020]]-Recupera_PN_ACUM[[#This Row],[5/6/2020]]</f>
        <v>0</v>
      </c>
      <c r="I510" s="19">
        <f>+Recupera_PN_ACUM[[#This Row],[07-06-2020]]-Recupera_PN_ACUM[[#This Row],[6/6/2020]]</f>
        <v>0</v>
      </c>
      <c r="J510" s="19">
        <f>+Recupera_PN_ACUM[[#This Row],[08-06-2020]]-Recupera_PN_ACUM[[#This Row],[07-06-2020]]</f>
        <v>0</v>
      </c>
      <c r="K510" s="19">
        <f>+Recupera_PN_ACUM[[#This Row],[09-06-2020]]-Recupera_PN_ACUM[[#This Row],[08-06-2020]]</f>
        <v>0</v>
      </c>
      <c r="L510" s="19">
        <f>+Recupera_PN_ACUM[[#This Row],[10-06-2020]]-Recupera_PN_ACUM[[#This Row],[09-06-2020]]</f>
        <v>0</v>
      </c>
      <c r="M510" s="19">
        <f>+Recupera_PN_ACUM[[#This Row],[11-06-2020]]-Recupera_PN_ACUM[[#This Row],[10-06-2020]]</f>
        <v>0</v>
      </c>
    </row>
    <row r="511" spans="1:13" x14ac:dyDescent="0.3">
      <c r="A511">
        <v>130717</v>
      </c>
      <c r="B511" s="2" t="s">
        <v>102</v>
      </c>
      <c r="C511" s="2" t="s">
        <v>138</v>
      </c>
      <c r="D511" s="2" t="s">
        <v>139</v>
      </c>
      <c r="E511" s="19"/>
      <c r="F511" s="19">
        <f>+Recupera_PN_ACUM[[#This Row],[04-06-2020]]-Recupera_PN_ACUM[[#This Row],[03-06-2020]]</f>
        <v>0</v>
      </c>
      <c r="G511" s="19">
        <f>+Recupera_PN_ACUM[[#This Row],[5/6/2020]]-Recupera_PN_ACUM[[#This Row],[04-06-2020]]</f>
        <v>0</v>
      </c>
      <c r="H511" s="19">
        <f>+Recupera_PN_ACUM[[#This Row],[6/6/2020]]-Recupera_PN_ACUM[[#This Row],[5/6/2020]]</f>
        <v>0</v>
      </c>
      <c r="I511" s="19">
        <f>+Recupera_PN_ACUM[[#This Row],[07-06-2020]]-Recupera_PN_ACUM[[#This Row],[6/6/2020]]</f>
        <v>0</v>
      </c>
      <c r="J511" s="19">
        <f>+Recupera_PN_ACUM[[#This Row],[08-06-2020]]-Recupera_PN_ACUM[[#This Row],[07-06-2020]]</f>
        <v>0</v>
      </c>
      <c r="K511" s="19">
        <f>+Recupera_PN_ACUM[[#This Row],[09-06-2020]]-Recupera_PN_ACUM[[#This Row],[08-06-2020]]</f>
        <v>0</v>
      </c>
      <c r="L511" s="19">
        <f>+Recupera_PN_ACUM[[#This Row],[10-06-2020]]-Recupera_PN_ACUM[[#This Row],[09-06-2020]]</f>
        <v>0</v>
      </c>
      <c r="M511" s="19">
        <f>+Recupera_PN_ACUM[[#This Row],[11-06-2020]]-Recupera_PN_ACUM[[#This Row],[10-06-2020]]</f>
        <v>0</v>
      </c>
    </row>
    <row r="512" spans="1:13" x14ac:dyDescent="0.3">
      <c r="A512">
        <v>30403</v>
      </c>
      <c r="B512" s="2" t="s">
        <v>144</v>
      </c>
      <c r="C512" s="2" t="s">
        <v>330</v>
      </c>
      <c r="D512" s="2" t="s">
        <v>708</v>
      </c>
      <c r="E512" s="19">
        <v>15</v>
      </c>
      <c r="F512" s="19">
        <f>+Recupera_PN_ACUM[[#This Row],[04-06-2020]]-Recupera_PN_ACUM[[#This Row],[03-06-2020]]</f>
        <v>0</v>
      </c>
      <c r="G512" s="19">
        <f>+Recupera_PN_ACUM[[#This Row],[5/6/2020]]-Recupera_PN_ACUM[[#This Row],[04-06-2020]]</f>
        <v>0</v>
      </c>
      <c r="H512" s="19">
        <f>+Recupera_PN_ACUM[[#This Row],[6/6/2020]]-Recupera_PN_ACUM[[#This Row],[5/6/2020]]</f>
        <v>0</v>
      </c>
      <c r="I512" s="19">
        <f>+Recupera_PN_ACUM[[#This Row],[07-06-2020]]-Recupera_PN_ACUM[[#This Row],[6/6/2020]]</f>
        <v>0</v>
      </c>
      <c r="J512" s="19">
        <f>+Recupera_PN_ACUM[[#This Row],[08-06-2020]]-Recupera_PN_ACUM[[#This Row],[07-06-2020]]</f>
        <v>0</v>
      </c>
      <c r="K512" s="19">
        <f>+Recupera_PN_ACUM[[#This Row],[09-06-2020]]-Recupera_PN_ACUM[[#This Row],[08-06-2020]]</f>
        <v>0</v>
      </c>
      <c r="L512" s="19">
        <f>+Recupera_PN_ACUM[[#This Row],[10-06-2020]]-Recupera_PN_ACUM[[#This Row],[09-06-2020]]</f>
        <v>0</v>
      </c>
      <c r="M512" s="19">
        <f>+Recupera_PN_ACUM[[#This Row],[11-06-2020]]-Recupera_PN_ACUM[[#This Row],[10-06-2020]]</f>
        <v>0</v>
      </c>
    </row>
    <row r="513" spans="1:13" x14ac:dyDescent="0.3">
      <c r="A513">
        <v>100103</v>
      </c>
      <c r="B513" s="2" t="s">
        <v>149</v>
      </c>
      <c r="C513" s="2" t="s">
        <v>149</v>
      </c>
      <c r="D513" s="2" t="s">
        <v>202</v>
      </c>
      <c r="E513" s="19"/>
      <c r="F513" s="19">
        <f>+Recupera_PN_ACUM[[#This Row],[04-06-2020]]-Recupera_PN_ACUM[[#This Row],[03-06-2020]]</f>
        <v>0</v>
      </c>
      <c r="G513" s="19">
        <f>+Recupera_PN_ACUM[[#This Row],[5/6/2020]]-Recupera_PN_ACUM[[#This Row],[04-06-2020]]</f>
        <v>0</v>
      </c>
      <c r="H513" s="19">
        <f>+Recupera_PN_ACUM[[#This Row],[6/6/2020]]-Recupera_PN_ACUM[[#This Row],[5/6/2020]]</f>
        <v>0</v>
      </c>
      <c r="I513" s="19">
        <f>+Recupera_PN_ACUM[[#This Row],[07-06-2020]]-Recupera_PN_ACUM[[#This Row],[6/6/2020]]</f>
        <v>0</v>
      </c>
      <c r="J513" s="19">
        <f>+Recupera_PN_ACUM[[#This Row],[08-06-2020]]-Recupera_PN_ACUM[[#This Row],[07-06-2020]]</f>
        <v>0</v>
      </c>
      <c r="K513" s="19">
        <f>+Recupera_PN_ACUM[[#This Row],[09-06-2020]]-Recupera_PN_ACUM[[#This Row],[08-06-2020]]</f>
        <v>0</v>
      </c>
      <c r="L513" s="19">
        <f>+Recupera_PN_ACUM[[#This Row],[10-06-2020]]-Recupera_PN_ACUM[[#This Row],[09-06-2020]]</f>
        <v>0</v>
      </c>
      <c r="M513" s="19">
        <f>+Recupera_PN_ACUM[[#This Row],[11-06-2020]]-Recupera_PN_ACUM[[#This Row],[10-06-2020]]</f>
        <v>0</v>
      </c>
    </row>
    <row r="514" spans="1:13" x14ac:dyDescent="0.3">
      <c r="A514">
        <v>30110</v>
      </c>
      <c r="B514" s="2" t="s">
        <v>144</v>
      </c>
      <c r="C514" s="2" t="s">
        <v>144</v>
      </c>
      <c r="D514" s="2" t="s">
        <v>226</v>
      </c>
      <c r="E514" s="19">
        <v>2</v>
      </c>
      <c r="F514" s="19">
        <f>+Recupera_PN_ACUM[[#This Row],[04-06-2020]]-Recupera_PN_ACUM[[#This Row],[03-06-2020]]</f>
        <v>0</v>
      </c>
      <c r="G514" s="19">
        <f>+Recupera_PN_ACUM[[#This Row],[5/6/2020]]-Recupera_PN_ACUM[[#This Row],[04-06-2020]]</f>
        <v>0</v>
      </c>
      <c r="H514" s="19">
        <f>+Recupera_PN_ACUM[[#This Row],[6/6/2020]]-Recupera_PN_ACUM[[#This Row],[5/6/2020]]</f>
        <v>0</v>
      </c>
      <c r="I514" s="19">
        <f>+Recupera_PN_ACUM[[#This Row],[07-06-2020]]-Recupera_PN_ACUM[[#This Row],[6/6/2020]]</f>
        <v>0</v>
      </c>
      <c r="J514" s="19">
        <f>+Recupera_PN_ACUM[[#This Row],[08-06-2020]]-Recupera_PN_ACUM[[#This Row],[07-06-2020]]</f>
        <v>0</v>
      </c>
      <c r="K514" s="19">
        <f>+Recupera_PN_ACUM[[#This Row],[09-06-2020]]-Recupera_PN_ACUM[[#This Row],[08-06-2020]]</f>
        <v>0</v>
      </c>
      <c r="L514" s="19">
        <f>+Recupera_PN_ACUM[[#This Row],[10-06-2020]]-Recupera_PN_ACUM[[#This Row],[09-06-2020]]</f>
        <v>0</v>
      </c>
      <c r="M514" s="19">
        <f>+Recupera_PN_ACUM[[#This Row],[11-06-2020]]-Recupera_PN_ACUM[[#This Row],[10-06-2020]]</f>
        <v>0</v>
      </c>
    </row>
    <row r="515" spans="1:13" x14ac:dyDescent="0.3">
      <c r="A515">
        <v>50106</v>
      </c>
      <c r="B515" s="2" t="s">
        <v>151</v>
      </c>
      <c r="C515" s="2" t="s">
        <v>269</v>
      </c>
      <c r="D515" s="2" t="s">
        <v>709</v>
      </c>
      <c r="E515" s="19"/>
      <c r="F515" s="19">
        <f>+Recupera_PN_ACUM[[#This Row],[04-06-2020]]-Recupera_PN_ACUM[[#This Row],[03-06-2020]]</f>
        <v>0</v>
      </c>
      <c r="G515" s="19">
        <f>+Recupera_PN_ACUM[[#This Row],[5/6/2020]]-Recupera_PN_ACUM[[#This Row],[04-06-2020]]</f>
        <v>0</v>
      </c>
      <c r="H515" s="19">
        <f>+Recupera_PN_ACUM[[#This Row],[6/6/2020]]-Recupera_PN_ACUM[[#This Row],[5/6/2020]]</f>
        <v>0</v>
      </c>
      <c r="I515" s="19">
        <f>+Recupera_PN_ACUM[[#This Row],[07-06-2020]]-Recupera_PN_ACUM[[#This Row],[6/6/2020]]</f>
        <v>0</v>
      </c>
      <c r="J515" s="19">
        <f>+Recupera_PN_ACUM[[#This Row],[08-06-2020]]-Recupera_PN_ACUM[[#This Row],[07-06-2020]]</f>
        <v>0</v>
      </c>
      <c r="K515" s="19">
        <f>+Recupera_PN_ACUM[[#This Row],[09-06-2020]]-Recupera_PN_ACUM[[#This Row],[08-06-2020]]</f>
        <v>0</v>
      </c>
      <c r="L515" s="19">
        <f>+Recupera_PN_ACUM[[#This Row],[10-06-2020]]-Recupera_PN_ACUM[[#This Row],[09-06-2020]]</f>
        <v>0</v>
      </c>
      <c r="M515" s="19">
        <f>+Recupera_PN_ACUM[[#This Row],[11-06-2020]]-Recupera_PN_ACUM[[#This Row],[10-06-2020]]</f>
        <v>0</v>
      </c>
    </row>
    <row r="516" spans="1:13" x14ac:dyDescent="0.3">
      <c r="A516">
        <v>90509</v>
      </c>
      <c r="B516" s="2" t="s">
        <v>114</v>
      </c>
      <c r="C516" s="2" t="s">
        <v>308</v>
      </c>
      <c r="D516" s="2" t="s">
        <v>710</v>
      </c>
      <c r="E516" s="19"/>
      <c r="F516" s="19">
        <f>+Recupera_PN_ACUM[[#This Row],[04-06-2020]]-Recupera_PN_ACUM[[#This Row],[03-06-2020]]</f>
        <v>0</v>
      </c>
      <c r="G516" s="19">
        <f>+Recupera_PN_ACUM[[#This Row],[5/6/2020]]-Recupera_PN_ACUM[[#This Row],[04-06-2020]]</f>
        <v>0</v>
      </c>
      <c r="H516" s="19">
        <f>+Recupera_PN_ACUM[[#This Row],[6/6/2020]]-Recupera_PN_ACUM[[#This Row],[5/6/2020]]</f>
        <v>0</v>
      </c>
      <c r="I516" s="19">
        <f>+Recupera_PN_ACUM[[#This Row],[07-06-2020]]-Recupera_PN_ACUM[[#This Row],[6/6/2020]]</f>
        <v>0</v>
      </c>
      <c r="J516" s="19">
        <f>+Recupera_PN_ACUM[[#This Row],[08-06-2020]]-Recupera_PN_ACUM[[#This Row],[07-06-2020]]</f>
        <v>0</v>
      </c>
      <c r="K516" s="19">
        <f>+Recupera_PN_ACUM[[#This Row],[09-06-2020]]-Recupera_PN_ACUM[[#This Row],[08-06-2020]]</f>
        <v>0</v>
      </c>
      <c r="L516" s="19">
        <f>+Recupera_PN_ACUM[[#This Row],[10-06-2020]]-Recupera_PN_ACUM[[#This Row],[09-06-2020]]</f>
        <v>0</v>
      </c>
      <c r="M516" s="19">
        <f>+Recupera_PN_ACUM[[#This Row],[11-06-2020]]-Recupera_PN_ACUM[[#This Row],[10-06-2020]]</f>
        <v>0</v>
      </c>
    </row>
    <row r="517" spans="1:13" x14ac:dyDescent="0.3">
      <c r="A517">
        <v>130409</v>
      </c>
      <c r="B517" s="2" t="s">
        <v>102</v>
      </c>
      <c r="C517" s="2" t="s">
        <v>259</v>
      </c>
      <c r="D517" s="2" t="s">
        <v>335</v>
      </c>
      <c r="E517" s="19">
        <v>0</v>
      </c>
      <c r="F517" s="19">
        <f>+Recupera_PN_ACUM[[#This Row],[04-06-2020]]-Recupera_PN_ACUM[[#This Row],[03-06-2020]]</f>
        <v>0</v>
      </c>
      <c r="G517" s="19">
        <f>+Recupera_PN_ACUM[[#This Row],[5/6/2020]]-Recupera_PN_ACUM[[#This Row],[04-06-2020]]</f>
        <v>0</v>
      </c>
      <c r="H517" s="19">
        <f>+Recupera_PN_ACUM[[#This Row],[6/6/2020]]-Recupera_PN_ACUM[[#This Row],[5/6/2020]]</f>
        <v>0</v>
      </c>
      <c r="I517" s="19">
        <f>+Recupera_PN_ACUM[[#This Row],[07-06-2020]]-Recupera_PN_ACUM[[#This Row],[6/6/2020]]</f>
        <v>0</v>
      </c>
      <c r="J517" s="19">
        <f>+Recupera_PN_ACUM[[#This Row],[08-06-2020]]-Recupera_PN_ACUM[[#This Row],[07-06-2020]]</f>
        <v>0</v>
      </c>
      <c r="K517" s="19">
        <f>+Recupera_PN_ACUM[[#This Row],[09-06-2020]]-Recupera_PN_ACUM[[#This Row],[08-06-2020]]</f>
        <v>0</v>
      </c>
      <c r="L517" s="19">
        <f>+Recupera_PN_ACUM[[#This Row],[10-06-2020]]-Recupera_PN_ACUM[[#This Row],[09-06-2020]]</f>
        <v>0</v>
      </c>
      <c r="M517" s="19">
        <f>+Recupera_PN_ACUM[[#This Row],[11-06-2020]]-Recupera_PN_ACUM[[#This Row],[10-06-2020]]</f>
        <v>0</v>
      </c>
    </row>
    <row r="518" spans="1:13" x14ac:dyDescent="0.3">
      <c r="A518">
        <v>10104</v>
      </c>
      <c r="B518" s="2" t="s">
        <v>163</v>
      </c>
      <c r="C518" s="2" t="s">
        <v>163</v>
      </c>
      <c r="D518" s="2" t="s">
        <v>711</v>
      </c>
      <c r="E518" s="19"/>
      <c r="F518" s="19">
        <f>+Recupera_PN_ACUM[[#This Row],[04-06-2020]]-Recupera_PN_ACUM[[#This Row],[03-06-2020]]</f>
        <v>0</v>
      </c>
      <c r="G518" s="19">
        <f>+Recupera_PN_ACUM[[#This Row],[5/6/2020]]-Recupera_PN_ACUM[[#This Row],[04-06-2020]]</f>
        <v>0</v>
      </c>
      <c r="H518" s="19">
        <f>+Recupera_PN_ACUM[[#This Row],[6/6/2020]]-Recupera_PN_ACUM[[#This Row],[5/6/2020]]</f>
        <v>0</v>
      </c>
      <c r="I518" s="19">
        <f>+Recupera_PN_ACUM[[#This Row],[07-06-2020]]-Recupera_PN_ACUM[[#This Row],[6/6/2020]]</f>
        <v>0</v>
      </c>
      <c r="J518" s="19">
        <f>+Recupera_PN_ACUM[[#This Row],[08-06-2020]]-Recupera_PN_ACUM[[#This Row],[07-06-2020]]</f>
        <v>0</v>
      </c>
      <c r="K518" s="19">
        <f>+Recupera_PN_ACUM[[#This Row],[09-06-2020]]-Recupera_PN_ACUM[[#This Row],[08-06-2020]]</f>
        <v>0</v>
      </c>
      <c r="L518" s="19">
        <f>+Recupera_PN_ACUM[[#This Row],[10-06-2020]]-Recupera_PN_ACUM[[#This Row],[09-06-2020]]</f>
        <v>0</v>
      </c>
      <c r="M518" s="19">
        <f>+Recupera_PN_ACUM[[#This Row],[11-06-2020]]-Recupera_PN_ACUM[[#This Row],[10-06-2020]]</f>
        <v>0</v>
      </c>
    </row>
    <row r="519" spans="1:13" x14ac:dyDescent="0.3">
      <c r="A519">
        <v>10303</v>
      </c>
      <c r="B519" s="2" t="s">
        <v>163</v>
      </c>
      <c r="C519" s="2" t="s">
        <v>167</v>
      </c>
      <c r="D519" s="2" t="s">
        <v>291</v>
      </c>
      <c r="E519" s="19">
        <v>0</v>
      </c>
      <c r="F519" s="19">
        <f>+Recupera_PN_ACUM[[#This Row],[04-06-2020]]-Recupera_PN_ACUM[[#This Row],[03-06-2020]]</f>
        <v>0</v>
      </c>
      <c r="G519" s="19">
        <f>+Recupera_PN_ACUM[[#This Row],[5/6/2020]]-Recupera_PN_ACUM[[#This Row],[04-06-2020]]</f>
        <v>0</v>
      </c>
      <c r="H519" s="19">
        <f>+Recupera_PN_ACUM[[#This Row],[6/6/2020]]-Recupera_PN_ACUM[[#This Row],[5/6/2020]]</f>
        <v>0</v>
      </c>
      <c r="I519" s="19">
        <f>+Recupera_PN_ACUM[[#This Row],[07-06-2020]]-Recupera_PN_ACUM[[#This Row],[6/6/2020]]</f>
        <v>0</v>
      </c>
      <c r="J519" s="19">
        <f>+Recupera_PN_ACUM[[#This Row],[08-06-2020]]-Recupera_PN_ACUM[[#This Row],[07-06-2020]]</f>
        <v>0</v>
      </c>
      <c r="K519" s="19">
        <f>+Recupera_PN_ACUM[[#This Row],[09-06-2020]]-Recupera_PN_ACUM[[#This Row],[08-06-2020]]</f>
        <v>0</v>
      </c>
      <c r="L519" s="19">
        <f>+Recupera_PN_ACUM[[#This Row],[10-06-2020]]-Recupera_PN_ACUM[[#This Row],[09-06-2020]]</f>
        <v>0</v>
      </c>
      <c r="M519" s="19">
        <f>+Recupera_PN_ACUM[[#This Row],[11-06-2020]]-Recupera_PN_ACUM[[#This Row],[10-06-2020]]</f>
        <v>0</v>
      </c>
    </row>
    <row r="520" spans="1:13" x14ac:dyDescent="0.3">
      <c r="A520">
        <v>10304</v>
      </c>
      <c r="B520" s="2" t="s">
        <v>163</v>
      </c>
      <c r="C520" s="2" t="s">
        <v>167</v>
      </c>
      <c r="D520" s="2" t="s">
        <v>712</v>
      </c>
      <c r="E520" s="19"/>
      <c r="F520" s="19">
        <f>+Recupera_PN_ACUM[[#This Row],[04-06-2020]]-Recupera_PN_ACUM[[#This Row],[03-06-2020]]</f>
        <v>0</v>
      </c>
      <c r="G520" s="19">
        <f>+Recupera_PN_ACUM[[#This Row],[5/6/2020]]-Recupera_PN_ACUM[[#This Row],[04-06-2020]]</f>
        <v>0</v>
      </c>
      <c r="H520" s="19">
        <f>+Recupera_PN_ACUM[[#This Row],[6/6/2020]]-Recupera_PN_ACUM[[#This Row],[5/6/2020]]</f>
        <v>0</v>
      </c>
      <c r="I520" s="19">
        <f>+Recupera_PN_ACUM[[#This Row],[07-06-2020]]-Recupera_PN_ACUM[[#This Row],[6/6/2020]]</f>
        <v>0</v>
      </c>
      <c r="J520" s="19">
        <f>+Recupera_PN_ACUM[[#This Row],[08-06-2020]]-Recupera_PN_ACUM[[#This Row],[07-06-2020]]</f>
        <v>0</v>
      </c>
      <c r="K520" s="19">
        <f>+Recupera_PN_ACUM[[#This Row],[09-06-2020]]-Recupera_PN_ACUM[[#This Row],[08-06-2020]]</f>
        <v>0</v>
      </c>
      <c r="L520" s="19">
        <f>+Recupera_PN_ACUM[[#This Row],[10-06-2020]]-Recupera_PN_ACUM[[#This Row],[09-06-2020]]</f>
        <v>0</v>
      </c>
      <c r="M520" s="19">
        <f>+Recupera_PN_ACUM[[#This Row],[11-06-2020]]-Recupera_PN_ACUM[[#This Row],[10-06-2020]]</f>
        <v>0</v>
      </c>
    </row>
    <row r="521" spans="1:13" x14ac:dyDescent="0.3">
      <c r="A521">
        <v>70504</v>
      </c>
      <c r="B521" s="2" t="s">
        <v>268</v>
      </c>
      <c r="C521" s="2" t="s">
        <v>656</v>
      </c>
      <c r="D521" s="2" t="s">
        <v>713</v>
      </c>
      <c r="E521" s="19"/>
      <c r="F521" s="19">
        <f>+Recupera_PN_ACUM[[#This Row],[04-06-2020]]-Recupera_PN_ACUM[[#This Row],[03-06-2020]]</f>
        <v>0</v>
      </c>
      <c r="G521" s="19">
        <f>+Recupera_PN_ACUM[[#This Row],[5/6/2020]]-Recupera_PN_ACUM[[#This Row],[04-06-2020]]</f>
        <v>0</v>
      </c>
      <c r="H521" s="19">
        <f>+Recupera_PN_ACUM[[#This Row],[6/6/2020]]-Recupera_PN_ACUM[[#This Row],[5/6/2020]]</f>
        <v>0</v>
      </c>
      <c r="I521" s="19">
        <f>+Recupera_PN_ACUM[[#This Row],[07-06-2020]]-Recupera_PN_ACUM[[#This Row],[6/6/2020]]</f>
        <v>0</v>
      </c>
      <c r="J521" s="19">
        <f>+Recupera_PN_ACUM[[#This Row],[08-06-2020]]-Recupera_PN_ACUM[[#This Row],[07-06-2020]]</f>
        <v>0</v>
      </c>
      <c r="K521" s="19">
        <f>+Recupera_PN_ACUM[[#This Row],[09-06-2020]]-Recupera_PN_ACUM[[#This Row],[08-06-2020]]</f>
        <v>0</v>
      </c>
      <c r="L521" s="19">
        <f>+Recupera_PN_ACUM[[#This Row],[10-06-2020]]-Recupera_PN_ACUM[[#This Row],[09-06-2020]]</f>
        <v>0</v>
      </c>
      <c r="M521" s="19">
        <f>+Recupera_PN_ACUM[[#This Row],[11-06-2020]]-Recupera_PN_ACUM[[#This Row],[10-06-2020]]</f>
        <v>0</v>
      </c>
    </row>
    <row r="522" spans="1:13" ht="24" x14ac:dyDescent="0.3">
      <c r="A522">
        <v>120207</v>
      </c>
      <c r="B522" s="2" t="s">
        <v>191</v>
      </c>
      <c r="C522" s="2" t="s">
        <v>266</v>
      </c>
      <c r="D522" s="2" t="s">
        <v>714</v>
      </c>
      <c r="E522" s="19">
        <v>60</v>
      </c>
      <c r="F522" s="19">
        <f>+Recupera_PN_ACUM[[#This Row],[04-06-2020]]-Recupera_PN_ACUM[[#This Row],[03-06-2020]]</f>
        <v>0</v>
      </c>
      <c r="G522" s="19">
        <f>+Recupera_PN_ACUM[[#This Row],[5/6/2020]]-Recupera_PN_ACUM[[#This Row],[04-06-2020]]</f>
        <v>0</v>
      </c>
      <c r="H522" s="19">
        <f>+Recupera_PN_ACUM[[#This Row],[6/6/2020]]-Recupera_PN_ACUM[[#This Row],[5/6/2020]]</f>
        <v>0</v>
      </c>
      <c r="I522" s="19">
        <f>+Recupera_PN_ACUM[[#This Row],[07-06-2020]]-Recupera_PN_ACUM[[#This Row],[6/6/2020]]</f>
        <v>0</v>
      </c>
      <c r="J522" s="19">
        <f>+Recupera_PN_ACUM[[#This Row],[08-06-2020]]-Recupera_PN_ACUM[[#This Row],[07-06-2020]]</f>
        <v>0</v>
      </c>
      <c r="K522" s="19">
        <f>+Recupera_PN_ACUM[[#This Row],[09-06-2020]]-Recupera_PN_ACUM[[#This Row],[08-06-2020]]</f>
        <v>0</v>
      </c>
      <c r="L522" s="19">
        <f>+Recupera_PN_ACUM[[#This Row],[10-06-2020]]-Recupera_PN_ACUM[[#This Row],[09-06-2020]]</f>
        <v>0</v>
      </c>
      <c r="M522" s="19">
        <f>+Recupera_PN_ACUM[[#This Row],[11-06-2020]]-Recupera_PN_ACUM[[#This Row],[10-06-2020]]</f>
        <v>0</v>
      </c>
    </row>
    <row r="523" spans="1:13" x14ac:dyDescent="0.3">
      <c r="A523">
        <v>91108</v>
      </c>
      <c r="B523" s="2" t="s">
        <v>114</v>
      </c>
      <c r="C523" s="2" t="s">
        <v>186</v>
      </c>
      <c r="D523" s="2" t="s">
        <v>715</v>
      </c>
      <c r="E523" s="19">
        <v>1</v>
      </c>
      <c r="F523" s="19">
        <f>+Recupera_PN_ACUM[[#This Row],[04-06-2020]]-Recupera_PN_ACUM[[#This Row],[03-06-2020]]</f>
        <v>0</v>
      </c>
      <c r="G523" s="19">
        <f>+Recupera_PN_ACUM[[#This Row],[5/6/2020]]-Recupera_PN_ACUM[[#This Row],[04-06-2020]]</f>
        <v>0</v>
      </c>
      <c r="H523" s="19">
        <f>+Recupera_PN_ACUM[[#This Row],[6/6/2020]]-Recupera_PN_ACUM[[#This Row],[5/6/2020]]</f>
        <v>0</v>
      </c>
      <c r="I523" s="19">
        <f>+Recupera_PN_ACUM[[#This Row],[07-06-2020]]-Recupera_PN_ACUM[[#This Row],[6/6/2020]]</f>
        <v>0</v>
      </c>
      <c r="J523" s="19">
        <f>+Recupera_PN_ACUM[[#This Row],[08-06-2020]]-Recupera_PN_ACUM[[#This Row],[07-06-2020]]</f>
        <v>0</v>
      </c>
      <c r="K523" s="19">
        <f>+Recupera_PN_ACUM[[#This Row],[09-06-2020]]-Recupera_PN_ACUM[[#This Row],[08-06-2020]]</f>
        <v>0</v>
      </c>
      <c r="L523" s="19">
        <f>+Recupera_PN_ACUM[[#This Row],[10-06-2020]]-Recupera_PN_ACUM[[#This Row],[09-06-2020]]</f>
        <v>0</v>
      </c>
      <c r="M523" s="19">
        <f>+Recupera_PN_ACUM[[#This Row],[11-06-2020]]-Recupera_PN_ACUM[[#This Row],[10-06-2020]]</f>
        <v>0</v>
      </c>
    </row>
    <row r="524" spans="1:13" x14ac:dyDescent="0.3">
      <c r="A524">
        <v>41308</v>
      </c>
      <c r="B524" s="2" t="s">
        <v>154</v>
      </c>
      <c r="C524" s="2" t="s">
        <v>441</v>
      </c>
      <c r="D524" s="2" t="s">
        <v>716</v>
      </c>
      <c r="E524" s="19">
        <v>6</v>
      </c>
      <c r="F524" s="19">
        <f>+Recupera_PN_ACUM[[#This Row],[04-06-2020]]-Recupera_PN_ACUM[[#This Row],[03-06-2020]]</f>
        <v>0</v>
      </c>
      <c r="G524" s="19">
        <f>+Recupera_PN_ACUM[[#This Row],[5/6/2020]]-Recupera_PN_ACUM[[#This Row],[04-06-2020]]</f>
        <v>0</v>
      </c>
      <c r="H524" s="19">
        <f>+Recupera_PN_ACUM[[#This Row],[6/6/2020]]-Recupera_PN_ACUM[[#This Row],[5/6/2020]]</f>
        <v>0</v>
      </c>
      <c r="I524" s="19">
        <f>+Recupera_PN_ACUM[[#This Row],[07-06-2020]]-Recupera_PN_ACUM[[#This Row],[6/6/2020]]</f>
        <v>0</v>
      </c>
      <c r="J524" s="19">
        <f>+Recupera_PN_ACUM[[#This Row],[08-06-2020]]-Recupera_PN_ACUM[[#This Row],[07-06-2020]]</f>
        <v>0</v>
      </c>
      <c r="K524" s="19">
        <f>+Recupera_PN_ACUM[[#This Row],[09-06-2020]]-Recupera_PN_ACUM[[#This Row],[08-06-2020]]</f>
        <v>0</v>
      </c>
      <c r="L524" s="19">
        <f>+Recupera_PN_ACUM[[#This Row],[10-06-2020]]-Recupera_PN_ACUM[[#This Row],[09-06-2020]]</f>
        <v>0</v>
      </c>
      <c r="M524" s="19">
        <f>+Recupera_PN_ACUM[[#This Row],[11-06-2020]]-Recupera_PN_ACUM[[#This Row],[10-06-2020]]</f>
        <v>0</v>
      </c>
    </row>
    <row r="525" spans="1:13" x14ac:dyDescent="0.3">
      <c r="A525">
        <v>60206</v>
      </c>
      <c r="B525" s="2" t="s">
        <v>158</v>
      </c>
      <c r="C525" s="2" t="s">
        <v>350</v>
      </c>
      <c r="D525" s="2" t="s">
        <v>717</v>
      </c>
      <c r="E525" s="19"/>
      <c r="F525" s="19">
        <f>+Recupera_PN_ACUM[[#This Row],[04-06-2020]]-Recupera_PN_ACUM[[#This Row],[03-06-2020]]</f>
        <v>0</v>
      </c>
      <c r="G525" s="19">
        <f>+Recupera_PN_ACUM[[#This Row],[5/6/2020]]-Recupera_PN_ACUM[[#This Row],[04-06-2020]]</f>
        <v>0</v>
      </c>
      <c r="H525" s="19">
        <f>+Recupera_PN_ACUM[[#This Row],[6/6/2020]]-Recupera_PN_ACUM[[#This Row],[5/6/2020]]</f>
        <v>0</v>
      </c>
      <c r="I525" s="19">
        <f>+Recupera_PN_ACUM[[#This Row],[07-06-2020]]-Recupera_PN_ACUM[[#This Row],[6/6/2020]]</f>
        <v>0</v>
      </c>
      <c r="J525" s="19">
        <f>+Recupera_PN_ACUM[[#This Row],[08-06-2020]]-Recupera_PN_ACUM[[#This Row],[07-06-2020]]</f>
        <v>0</v>
      </c>
      <c r="K525" s="19">
        <f>+Recupera_PN_ACUM[[#This Row],[09-06-2020]]-Recupera_PN_ACUM[[#This Row],[08-06-2020]]</f>
        <v>0</v>
      </c>
      <c r="L525" s="19">
        <f>+Recupera_PN_ACUM[[#This Row],[10-06-2020]]-Recupera_PN_ACUM[[#This Row],[09-06-2020]]</f>
        <v>0</v>
      </c>
      <c r="M525" s="19">
        <f>+Recupera_PN_ACUM[[#This Row],[11-06-2020]]-Recupera_PN_ACUM[[#This Row],[10-06-2020]]</f>
        <v>0</v>
      </c>
    </row>
    <row r="526" spans="1:13" x14ac:dyDescent="0.3">
      <c r="A526">
        <v>60207</v>
      </c>
      <c r="B526" s="2" t="s">
        <v>158</v>
      </c>
      <c r="C526" s="2" t="s">
        <v>350</v>
      </c>
      <c r="D526" s="2" t="s">
        <v>718</v>
      </c>
      <c r="E526" s="19">
        <v>5</v>
      </c>
      <c r="F526" s="19">
        <f>+Recupera_PN_ACUM[[#This Row],[04-06-2020]]-Recupera_PN_ACUM[[#This Row],[03-06-2020]]</f>
        <v>0</v>
      </c>
      <c r="G526" s="19">
        <f>+Recupera_PN_ACUM[[#This Row],[5/6/2020]]-Recupera_PN_ACUM[[#This Row],[04-06-2020]]</f>
        <v>0</v>
      </c>
      <c r="H526" s="19">
        <f>+Recupera_PN_ACUM[[#This Row],[6/6/2020]]-Recupera_PN_ACUM[[#This Row],[5/6/2020]]</f>
        <v>0</v>
      </c>
      <c r="I526" s="19">
        <f>+Recupera_PN_ACUM[[#This Row],[07-06-2020]]-Recupera_PN_ACUM[[#This Row],[6/6/2020]]</f>
        <v>0</v>
      </c>
      <c r="J526" s="19">
        <f>+Recupera_PN_ACUM[[#This Row],[08-06-2020]]-Recupera_PN_ACUM[[#This Row],[07-06-2020]]</f>
        <v>0</v>
      </c>
      <c r="K526" s="19">
        <f>+Recupera_PN_ACUM[[#This Row],[09-06-2020]]-Recupera_PN_ACUM[[#This Row],[08-06-2020]]</f>
        <v>0</v>
      </c>
      <c r="L526" s="19">
        <f>+Recupera_PN_ACUM[[#This Row],[10-06-2020]]-Recupera_PN_ACUM[[#This Row],[09-06-2020]]</f>
        <v>0</v>
      </c>
      <c r="M526" s="19">
        <f>+Recupera_PN_ACUM[[#This Row],[11-06-2020]]-Recupera_PN_ACUM[[#This Row],[10-06-2020]]</f>
        <v>0</v>
      </c>
    </row>
    <row r="527" spans="1:13" x14ac:dyDescent="0.3">
      <c r="A527">
        <v>91204</v>
      </c>
      <c r="B527" s="2" t="s">
        <v>114</v>
      </c>
      <c r="C527" s="2" t="s">
        <v>242</v>
      </c>
      <c r="D527" s="2" t="s">
        <v>719</v>
      </c>
      <c r="E527" s="19"/>
      <c r="F527" s="19">
        <f>+Recupera_PN_ACUM[[#This Row],[04-06-2020]]-Recupera_PN_ACUM[[#This Row],[03-06-2020]]</f>
        <v>0</v>
      </c>
      <c r="G527" s="19">
        <f>+Recupera_PN_ACUM[[#This Row],[5/6/2020]]-Recupera_PN_ACUM[[#This Row],[04-06-2020]]</f>
        <v>0</v>
      </c>
      <c r="H527" s="19">
        <f>+Recupera_PN_ACUM[[#This Row],[6/6/2020]]-Recupera_PN_ACUM[[#This Row],[5/6/2020]]</f>
        <v>0</v>
      </c>
      <c r="I527" s="19">
        <f>+Recupera_PN_ACUM[[#This Row],[07-06-2020]]-Recupera_PN_ACUM[[#This Row],[6/6/2020]]</f>
        <v>0</v>
      </c>
      <c r="J527" s="19">
        <f>+Recupera_PN_ACUM[[#This Row],[08-06-2020]]-Recupera_PN_ACUM[[#This Row],[07-06-2020]]</f>
        <v>0</v>
      </c>
      <c r="K527" s="19">
        <f>+Recupera_PN_ACUM[[#This Row],[09-06-2020]]-Recupera_PN_ACUM[[#This Row],[08-06-2020]]</f>
        <v>0</v>
      </c>
      <c r="L527" s="19">
        <f>+Recupera_PN_ACUM[[#This Row],[10-06-2020]]-Recupera_PN_ACUM[[#This Row],[09-06-2020]]</f>
        <v>0</v>
      </c>
      <c r="M527" s="19">
        <f>+Recupera_PN_ACUM[[#This Row],[11-06-2020]]-Recupera_PN_ACUM[[#This Row],[10-06-2020]]</f>
        <v>0</v>
      </c>
    </row>
    <row r="528" spans="1:13" x14ac:dyDescent="0.3">
      <c r="A528">
        <v>40106</v>
      </c>
      <c r="B528" s="2" t="s">
        <v>154</v>
      </c>
      <c r="C528" s="2" t="s">
        <v>155</v>
      </c>
      <c r="D528" s="2" t="s">
        <v>720</v>
      </c>
      <c r="E528" s="19">
        <v>0</v>
      </c>
      <c r="F528" s="19">
        <f>+Recupera_PN_ACUM[[#This Row],[04-06-2020]]-Recupera_PN_ACUM[[#This Row],[03-06-2020]]</f>
        <v>0</v>
      </c>
      <c r="G528" s="19">
        <f>+Recupera_PN_ACUM[[#This Row],[5/6/2020]]-Recupera_PN_ACUM[[#This Row],[04-06-2020]]</f>
        <v>0</v>
      </c>
      <c r="H528" s="19">
        <f>+Recupera_PN_ACUM[[#This Row],[6/6/2020]]-Recupera_PN_ACUM[[#This Row],[5/6/2020]]</f>
        <v>0</v>
      </c>
      <c r="I528" s="19">
        <f>+Recupera_PN_ACUM[[#This Row],[07-06-2020]]-Recupera_PN_ACUM[[#This Row],[6/6/2020]]</f>
        <v>0</v>
      </c>
      <c r="J528" s="19">
        <f>+Recupera_PN_ACUM[[#This Row],[08-06-2020]]-Recupera_PN_ACUM[[#This Row],[07-06-2020]]</f>
        <v>0</v>
      </c>
      <c r="K528" s="19">
        <f>+Recupera_PN_ACUM[[#This Row],[09-06-2020]]-Recupera_PN_ACUM[[#This Row],[08-06-2020]]</f>
        <v>0</v>
      </c>
      <c r="L528" s="19">
        <f>+Recupera_PN_ACUM[[#This Row],[10-06-2020]]-Recupera_PN_ACUM[[#This Row],[09-06-2020]]</f>
        <v>0</v>
      </c>
      <c r="M528" s="19">
        <f>+Recupera_PN_ACUM[[#This Row],[11-06-2020]]-Recupera_PN_ACUM[[#This Row],[10-06-2020]]</f>
        <v>0</v>
      </c>
    </row>
    <row r="529" spans="1:13" x14ac:dyDescent="0.3">
      <c r="A529">
        <v>10305</v>
      </c>
      <c r="B529" s="2" t="s">
        <v>163</v>
      </c>
      <c r="C529" s="2" t="s">
        <v>167</v>
      </c>
      <c r="D529" s="2" t="s">
        <v>265</v>
      </c>
      <c r="E529" s="19"/>
      <c r="F529" s="19">
        <f>+Recupera_PN_ACUM[[#This Row],[04-06-2020]]-Recupera_PN_ACUM[[#This Row],[03-06-2020]]</f>
        <v>0</v>
      </c>
      <c r="G529" s="19">
        <f>+Recupera_PN_ACUM[[#This Row],[5/6/2020]]-Recupera_PN_ACUM[[#This Row],[04-06-2020]]</f>
        <v>0</v>
      </c>
      <c r="H529" s="19">
        <f>+Recupera_PN_ACUM[[#This Row],[6/6/2020]]-Recupera_PN_ACUM[[#This Row],[5/6/2020]]</f>
        <v>0</v>
      </c>
      <c r="I529" s="19">
        <f>+Recupera_PN_ACUM[[#This Row],[07-06-2020]]-Recupera_PN_ACUM[[#This Row],[6/6/2020]]</f>
        <v>0</v>
      </c>
      <c r="J529" s="19">
        <f>+Recupera_PN_ACUM[[#This Row],[08-06-2020]]-Recupera_PN_ACUM[[#This Row],[07-06-2020]]</f>
        <v>0</v>
      </c>
      <c r="K529" s="19">
        <f>+Recupera_PN_ACUM[[#This Row],[09-06-2020]]-Recupera_PN_ACUM[[#This Row],[08-06-2020]]</f>
        <v>0</v>
      </c>
      <c r="L529" s="19">
        <f>+Recupera_PN_ACUM[[#This Row],[10-06-2020]]-Recupera_PN_ACUM[[#This Row],[09-06-2020]]</f>
        <v>0</v>
      </c>
      <c r="M529" s="19">
        <f>+Recupera_PN_ACUM[[#This Row],[11-06-2020]]-Recupera_PN_ACUM[[#This Row],[10-06-2020]]</f>
        <v>0</v>
      </c>
    </row>
    <row r="530" spans="1:13" x14ac:dyDescent="0.3">
      <c r="A530">
        <v>90804</v>
      </c>
      <c r="B530" s="2" t="s">
        <v>114</v>
      </c>
      <c r="C530" s="2" t="s">
        <v>118</v>
      </c>
      <c r="D530" s="2" t="s">
        <v>721</v>
      </c>
      <c r="E530" s="19"/>
      <c r="F530" s="19">
        <f>+Recupera_PN_ACUM[[#This Row],[04-06-2020]]-Recupera_PN_ACUM[[#This Row],[03-06-2020]]</f>
        <v>0</v>
      </c>
      <c r="G530" s="19">
        <f>+Recupera_PN_ACUM[[#This Row],[5/6/2020]]-Recupera_PN_ACUM[[#This Row],[04-06-2020]]</f>
        <v>0</v>
      </c>
      <c r="H530" s="19">
        <f>+Recupera_PN_ACUM[[#This Row],[6/6/2020]]-Recupera_PN_ACUM[[#This Row],[5/6/2020]]</f>
        <v>0</v>
      </c>
      <c r="I530" s="19">
        <f>+Recupera_PN_ACUM[[#This Row],[07-06-2020]]-Recupera_PN_ACUM[[#This Row],[6/6/2020]]</f>
        <v>0</v>
      </c>
      <c r="J530" s="19">
        <f>+Recupera_PN_ACUM[[#This Row],[08-06-2020]]-Recupera_PN_ACUM[[#This Row],[07-06-2020]]</f>
        <v>0</v>
      </c>
      <c r="K530" s="19">
        <f>+Recupera_PN_ACUM[[#This Row],[09-06-2020]]-Recupera_PN_ACUM[[#This Row],[08-06-2020]]</f>
        <v>0</v>
      </c>
      <c r="L530" s="19">
        <f>+Recupera_PN_ACUM[[#This Row],[10-06-2020]]-Recupera_PN_ACUM[[#This Row],[09-06-2020]]</f>
        <v>0</v>
      </c>
      <c r="M530" s="19">
        <f>+Recupera_PN_ACUM[[#This Row],[11-06-2020]]-Recupera_PN_ACUM[[#This Row],[10-06-2020]]</f>
        <v>3</v>
      </c>
    </row>
    <row r="531" spans="1:13" x14ac:dyDescent="0.3">
      <c r="A531">
        <v>40901</v>
      </c>
      <c r="B531" s="2" t="s">
        <v>154</v>
      </c>
      <c r="C531" s="2" t="s">
        <v>361</v>
      </c>
      <c r="D531" s="2" t="s">
        <v>362</v>
      </c>
      <c r="E531" s="19"/>
      <c r="F531" s="19">
        <f>+Recupera_PN_ACUM[[#This Row],[04-06-2020]]-Recupera_PN_ACUM[[#This Row],[03-06-2020]]</f>
        <v>0</v>
      </c>
      <c r="G531" s="19">
        <f>+Recupera_PN_ACUM[[#This Row],[5/6/2020]]-Recupera_PN_ACUM[[#This Row],[04-06-2020]]</f>
        <v>0</v>
      </c>
      <c r="H531" s="19">
        <f>+Recupera_PN_ACUM[[#This Row],[6/6/2020]]-Recupera_PN_ACUM[[#This Row],[5/6/2020]]</f>
        <v>0</v>
      </c>
      <c r="I531" s="19">
        <f>+Recupera_PN_ACUM[[#This Row],[07-06-2020]]-Recupera_PN_ACUM[[#This Row],[6/6/2020]]</f>
        <v>0</v>
      </c>
      <c r="J531" s="19">
        <f>+Recupera_PN_ACUM[[#This Row],[08-06-2020]]-Recupera_PN_ACUM[[#This Row],[07-06-2020]]</f>
        <v>0</v>
      </c>
      <c r="K531" s="19">
        <f>+Recupera_PN_ACUM[[#This Row],[09-06-2020]]-Recupera_PN_ACUM[[#This Row],[08-06-2020]]</f>
        <v>0</v>
      </c>
      <c r="L531" s="19">
        <f>+Recupera_PN_ACUM[[#This Row],[10-06-2020]]-Recupera_PN_ACUM[[#This Row],[09-06-2020]]</f>
        <v>0</v>
      </c>
      <c r="M531" s="19">
        <f>+Recupera_PN_ACUM[[#This Row],[11-06-2020]]-Recupera_PN_ACUM[[#This Row],[10-06-2020]]</f>
        <v>0</v>
      </c>
    </row>
    <row r="532" spans="1:13" x14ac:dyDescent="0.3">
      <c r="A532">
        <v>40805</v>
      </c>
      <c r="B532" s="2" t="s">
        <v>154</v>
      </c>
      <c r="C532" s="2" t="s">
        <v>280</v>
      </c>
      <c r="D532" s="2" t="s">
        <v>439</v>
      </c>
      <c r="E532" s="19">
        <v>0</v>
      </c>
      <c r="F532" s="19">
        <f>+Recupera_PN_ACUM[[#This Row],[04-06-2020]]-Recupera_PN_ACUM[[#This Row],[03-06-2020]]</f>
        <v>0</v>
      </c>
      <c r="G532" s="19">
        <f>+Recupera_PN_ACUM[[#This Row],[5/6/2020]]-Recupera_PN_ACUM[[#This Row],[04-06-2020]]</f>
        <v>0</v>
      </c>
      <c r="H532" s="19">
        <f>+Recupera_PN_ACUM[[#This Row],[6/6/2020]]-Recupera_PN_ACUM[[#This Row],[5/6/2020]]</f>
        <v>0</v>
      </c>
      <c r="I532" s="19">
        <f>+Recupera_PN_ACUM[[#This Row],[07-06-2020]]-Recupera_PN_ACUM[[#This Row],[6/6/2020]]</f>
        <v>0</v>
      </c>
      <c r="J532" s="19">
        <f>+Recupera_PN_ACUM[[#This Row],[08-06-2020]]-Recupera_PN_ACUM[[#This Row],[07-06-2020]]</f>
        <v>0</v>
      </c>
      <c r="K532" s="19">
        <f>+Recupera_PN_ACUM[[#This Row],[09-06-2020]]-Recupera_PN_ACUM[[#This Row],[08-06-2020]]</f>
        <v>0</v>
      </c>
      <c r="L532" s="19">
        <f>+Recupera_PN_ACUM[[#This Row],[10-06-2020]]-Recupera_PN_ACUM[[#This Row],[09-06-2020]]</f>
        <v>0</v>
      </c>
      <c r="M532" s="19">
        <f>+Recupera_PN_ACUM[[#This Row],[11-06-2020]]-Recupera_PN_ACUM[[#This Row],[10-06-2020]]</f>
        <v>0</v>
      </c>
    </row>
    <row r="533" spans="1:13" x14ac:dyDescent="0.3">
      <c r="A533">
        <v>60608</v>
      </c>
      <c r="B533" s="2" t="s">
        <v>158</v>
      </c>
      <c r="C533" s="2" t="s">
        <v>342</v>
      </c>
      <c r="D533" s="2" t="s">
        <v>722</v>
      </c>
      <c r="E533" s="19">
        <v>0</v>
      </c>
      <c r="F533" s="19">
        <f>+Recupera_PN_ACUM[[#This Row],[04-06-2020]]-Recupera_PN_ACUM[[#This Row],[03-06-2020]]</f>
        <v>0</v>
      </c>
      <c r="G533" s="19">
        <f>+Recupera_PN_ACUM[[#This Row],[5/6/2020]]-Recupera_PN_ACUM[[#This Row],[04-06-2020]]</f>
        <v>0</v>
      </c>
      <c r="H533" s="19">
        <f>+Recupera_PN_ACUM[[#This Row],[6/6/2020]]-Recupera_PN_ACUM[[#This Row],[5/6/2020]]</f>
        <v>0</v>
      </c>
      <c r="I533" s="19">
        <f>+Recupera_PN_ACUM[[#This Row],[07-06-2020]]-Recupera_PN_ACUM[[#This Row],[6/6/2020]]</f>
        <v>0</v>
      </c>
      <c r="J533" s="19">
        <f>+Recupera_PN_ACUM[[#This Row],[08-06-2020]]-Recupera_PN_ACUM[[#This Row],[07-06-2020]]</f>
        <v>0</v>
      </c>
      <c r="K533" s="19">
        <f>+Recupera_PN_ACUM[[#This Row],[09-06-2020]]-Recupera_PN_ACUM[[#This Row],[08-06-2020]]</f>
        <v>0</v>
      </c>
      <c r="L533" s="19">
        <f>+Recupera_PN_ACUM[[#This Row],[10-06-2020]]-Recupera_PN_ACUM[[#This Row],[09-06-2020]]</f>
        <v>0</v>
      </c>
      <c r="M533" s="19">
        <f>+Recupera_PN_ACUM[[#This Row],[11-06-2020]]-Recupera_PN_ACUM[[#This Row],[10-06-2020]]</f>
        <v>0</v>
      </c>
    </row>
    <row r="534" spans="1:13" x14ac:dyDescent="0.3">
      <c r="A534">
        <v>80811</v>
      </c>
      <c r="B534" s="2" t="s">
        <v>99</v>
      </c>
      <c r="C534" s="2" t="s">
        <v>99</v>
      </c>
      <c r="D534" s="2" t="s">
        <v>130</v>
      </c>
      <c r="E534" s="19"/>
      <c r="F534" s="19">
        <f>+Recupera_PN_ACUM[[#This Row],[04-06-2020]]-Recupera_PN_ACUM[[#This Row],[03-06-2020]]</f>
        <v>0</v>
      </c>
      <c r="G534" s="19">
        <f>+Recupera_PN_ACUM[[#This Row],[5/6/2020]]-Recupera_PN_ACUM[[#This Row],[04-06-2020]]</f>
        <v>0</v>
      </c>
      <c r="H534" s="19">
        <f>+Recupera_PN_ACUM[[#This Row],[6/6/2020]]-Recupera_PN_ACUM[[#This Row],[5/6/2020]]</f>
        <v>0</v>
      </c>
      <c r="I534" s="19">
        <f>+Recupera_PN_ACUM[[#This Row],[07-06-2020]]-Recupera_PN_ACUM[[#This Row],[6/6/2020]]</f>
        <v>0</v>
      </c>
      <c r="J534" s="19">
        <f>+Recupera_PN_ACUM[[#This Row],[08-06-2020]]-Recupera_PN_ACUM[[#This Row],[07-06-2020]]</f>
        <v>0</v>
      </c>
      <c r="K534" s="19">
        <f>+Recupera_PN_ACUM[[#This Row],[09-06-2020]]-Recupera_PN_ACUM[[#This Row],[08-06-2020]]</f>
        <v>0</v>
      </c>
      <c r="L534" s="19">
        <f>+Recupera_PN_ACUM[[#This Row],[10-06-2020]]-Recupera_PN_ACUM[[#This Row],[09-06-2020]]</f>
        <v>0</v>
      </c>
      <c r="M534" s="19">
        <f>+Recupera_PN_ACUM[[#This Row],[11-06-2020]]-Recupera_PN_ACUM[[#This Row],[10-06-2020]]</f>
        <v>0</v>
      </c>
    </row>
    <row r="535" spans="1:13" ht="24" x14ac:dyDescent="0.3">
      <c r="A535">
        <v>120705</v>
      </c>
      <c r="B535" s="2" t="s">
        <v>191</v>
      </c>
      <c r="C535" s="2" t="s">
        <v>296</v>
      </c>
      <c r="D535" s="2" t="s">
        <v>723</v>
      </c>
      <c r="E535" s="19">
        <v>66</v>
      </c>
      <c r="F535" s="19">
        <f>+Recupera_PN_ACUM[[#This Row],[04-06-2020]]-Recupera_PN_ACUM[[#This Row],[03-06-2020]]</f>
        <v>0</v>
      </c>
      <c r="G535" s="19">
        <f>+Recupera_PN_ACUM[[#This Row],[5/6/2020]]-Recupera_PN_ACUM[[#This Row],[04-06-2020]]</f>
        <v>0</v>
      </c>
      <c r="H535" s="19">
        <f>+Recupera_PN_ACUM[[#This Row],[6/6/2020]]-Recupera_PN_ACUM[[#This Row],[5/6/2020]]</f>
        <v>0</v>
      </c>
      <c r="I535" s="19">
        <f>+Recupera_PN_ACUM[[#This Row],[07-06-2020]]-Recupera_PN_ACUM[[#This Row],[6/6/2020]]</f>
        <v>0</v>
      </c>
      <c r="J535" s="19">
        <f>+Recupera_PN_ACUM[[#This Row],[08-06-2020]]-Recupera_PN_ACUM[[#This Row],[07-06-2020]]</f>
        <v>0</v>
      </c>
      <c r="K535" s="19">
        <f>+Recupera_PN_ACUM[[#This Row],[09-06-2020]]-Recupera_PN_ACUM[[#This Row],[08-06-2020]]</f>
        <v>0</v>
      </c>
      <c r="L535" s="19">
        <f>+Recupera_PN_ACUM[[#This Row],[10-06-2020]]-Recupera_PN_ACUM[[#This Row],[09-06-2020]]</f>
        <v>0</v>
      </c>
      <c r="M535" s="19">
        <f>+Recupera_PN_ACUM[[#This Row],[11-06-2020]]-Recupera_PN_ACUM[[#This Row],[10-06-2020]]</f>
        <v>0</v>
      </c>
    </row>
    <row r="536" spans="1:13" x14ac:dyDescent="0.3">
      <c r="A536">
        <v>50307</v>
      </c>
      <c r="B536" s="2" t="s">
        <v>151</v>
      </c>
      <c r="C536" s="2" t="s">
        <v>181</v>
      </c>
      <c r="D536" s="2" t="s">
        <v>724</v>
      </c>
      <c r="E536" s="19"/>
      <c r="F536" s="19">
        <f>+Recupera_PN_ACUM[[#This Row],[04-06-2020]]-Recupera_PN_ACUM[[#This Row],[03-06-2020]]</f>
        <v>0</v>
      </c>
      <c r="G536" s="19">
        <f>+Recupera_PN_ACUM[[#This Row],[5/6/2020]]-Recupera_PN_ACUM[[#This Row],[04-06-2020]]</f>
        <v>0</v>
      </c>
      <c r="H536" s="19">
        <f>+Recupera_PN_ACUM[[#This Row],[6/6/2020]]-Recupera_PN_ACUM[[#This Row],[5/6/2020]]</f>
        <v>0</v>
      </c>
      <c r="I536" s="19">
        <f>+Recupera_PN_ACUM[[#This Row],[07-06-2020]]-Recupera_PN_ACUM[[#This Row],[6/6/2020]]</f>
        <v>0</v>
      </c>
      <c r="J536" s="19">
        <f>+Recupera_PN_ACUM[[#This Row],[08-06-2020]]-Recupera_PN_ACUM[[#This Row],[07-06-2020]]</f>
        <v>0</v>
      </c>
      <c r="K536" s="19">
        <f>+Recupera_PN_ACUM[[#This Row],[09-06-2020]]-Recupera_PN_ACUM[[#This Row],[08-06-2020]]</f>
        <v>0</v>
      </c>
      <c r="L536" s="19">
        <f>+Recupera_PN_ACUM[[#This Row],[10-06-2020]]-Recupera_PN_ACUM[[#This Row],[09-06-2020]]</f>
        <v>0</v>
      </c>
      <c r="M536" s="19">
        <f>+Recupera_PN_ACUM[[#This Row],[11-06-2020]]-Recupera_PN_ACUM[[#This Row],[10-06-2020]]</f>
        <v>0</v>
      </c>
    </row>
    <row r="537" spans="1:13" x14ac:dyDescent="0.3">
      <c r="A537">
        <v>50315</v>
      </c>
      <c r="B537" s="2" t="s">
        <v>151</v>
      </c>
      <c r="C537" s="2" t="s">
        <v>181</v>
      </c>
      <c r="D537" s="2" t="s">
        <v>725</v>
      </c>
      <c r="E537" s="19">
        <v>3</v>
      </c>
      <c r="F537" s="19">
        <f>+Recupera_PN_ACUM[[#This Row],[04-06-2020]]-Recupera_PN_ACUM[[#This Row],[03-06-2020]]</f>
        <v>0</v>
      </c>
      <c r="G537" s="19">
        <f>+Recupera_PN_ACUM[[#This Row],[5/6/2020]]-Recupera_PN_ACUM[[#This Row],[04-06-2020]]</f>
        <v>0</v>
      </c>
      <c r="H537" s="19">
        <f>+Recupera_PN_ACUM[[#This Row],[6/6/2020]]-Recupera_PN_ACUM[[#This Row],[5/6/2020]]</f>
        <v>0</v>
      </c>
      <c r="I537" s="19">
        <f>+Recupera_PN_ACUM[[#This Row],[07-06-2020]]-Recupera_PN_ACUM[[#This Row],[6/6/2020]]</f>
        <v>0</v>
      </c>
      <c r="J537" s="19">
        <f>+Recupera_PN_ACUM[[#This Row],[08-06-2020]]-Recupera_PN_ACUM[[#This Row],[07-06-2020]]</f>
        <v>0</v>
      </c>
      <c r="K537" s="19">
        <f>+Recupera_PN_ACUM[[#This Row],[09-06-2020]]-Recupera_PN_ACUM[[#This Row],[08-06-2020]]</f>
        <v>0</v>
      </c>
      <c r="L537" s="19">
        <f>+Recupera_PN_ACUM[[#This Row],[10-06-2020]]-Recupera_PN_ACUM[[#This Row],[09-06-2020]]</f>
        <v>0</v>
      </c>
      <c r="M537" s="19">
        <f>+Recupera_PN_ACUM[[#This Row],[11-06-2020]]-Recupera_PN_ACUM[[#This Row],[10-06-2020]]</f>
        <v>0</v>
      </c>
    </row>
    <row r="538" spans="1:13" x14ac:dyDescent="0.3">
      <c r="A538">
        <v>90701</v>
      </c>
      <c r="B538" s="2" t="s">
        <v>114</v>
      </c>
      <c r="C538" s="2" t="s">
        <v>363</v>
      </c>
      <c r="D538" s="2" t="s">
        <v>364</v>
      </c>
      <c r="E538" s="19">
        <v>112</v>
      </c>
      <c r="F538" s="19">
        <f>+Recupera_PN_ACUM[[#This Row],[04-06-2020]]-Recupera_PN_ACUM[[#This Row],[03-06-2020]]</f>
        <v>0</v>
      </c>
      <c r="G538" s="19">
        <f>+Recupera_PN_ACUM[[#This Row],[5/6/2020]]-Recupera_PN_ACUM[[#This Row],[04-06-2020]]</f>
        <v>0</v>
      </c>
      <c r="H538" s="19">
        <f>+Recupera_PN_ACUM[[#This Row],[6/6/2020]]-Recupera_PN_ACUM[[#This Row],[5/6/2020]]</f>
        <v>0</v>
      </c>
      <c r="I538" s="19">
        <f>+Recupera_PN_ACUM[[#This Row],[07-06-2020]]-Recupera_PN_ACUM[[#This Row],[6/6/2020]]</f>
        <v>0</v>
      </c>
      <c r="J538" s="19">
        <f>+Recupera_PN_ACUM[[#This Row],[08-06-2020]]-Recupera_PN_ACUM[[#This Row],[07-06-2020]]</f>
        <v>0</v>
      </c>
      <c r="K538" s="19">
        <f>+Recupera_PN_ACUM[[#This Row],[09-06-2020]]-Recupera_PN_ACUM[[#This Row],[08-06-2020]]</f>
        <v>0</v>
      </c>
      <c r="L538" s="19">
        <f>+Recupera_PN_ACUM[[#This Row],[10-06-2020]]-Recupera_PN_ACUM[[#This Row],[09-06-2020]]</f>
        <v>0</v>
      </c>
      <c r="M538" s="19">
        <f>+Recupera_PN_ACUM[[#This Row],[11-06-2020]]-Recupera_PN_ACUM[[#This Row],[10-06-2020]]</f>
        <v>0</v>
      </c>
    </row>
    <row r="539" spans="1:13" x14ac:dyDescent="0.3">
      <c r="A539">
        <v>20607</v>
      </c>
      <c r="B539" s="2" t="s">
        <v>212</v>
      </c>
      <c r="C539" s="2" t="s">
        <v>213</v>
      </c>
      <c r="D539" s="2" t="s">
        <v>423</v>
      </c>
      <c r="E539" s="19"/>
      <c r="F539" s="19">
        <f>+Recupera_PN_ACUM[[#This Row],[04-06-2020]]-Recupera_PN_ACUM[[#This Row],[03-06-2020]]</f>
        <v>0</v>
      </c>
      <c r="G539" s="19">
        <f>+Recupera_PN_ACUM[[#This Row],[5/6/2020]]-Recupera_PN_ACUM[[#This Row],[04-06-2020]]</f>
        <v>0</v>
      </c>
      <c r="H539" s="19">
        <f>+Recupera_PN_ACUM[[#This Row],[6/6/2020]]-Recupera_PN_ACUM[[#This Row],[5/6/2020]]</f>
        <v>0</v>
      </c>
      <c r="I539" s="19">
        <f>+Recupera_PN_ACUM[[#This Row],[07-06-2020]]-Recupera_PN_ACUM[[#This Row],[6/6/2020]]</f>
        <v>0</v>
      </c>
      <c r="J539" s="19">
        <f>+Recupera_PN_ACUM[[#This Row],[08-06-2020]]-Recupera_PN_ACUM[[#This Row],[07-06-2020]]</f>
        <v>0</v>
      </c>
      <c r="K539" s="19">
        <f>+Recupera_PN_ACUM[[#This Row],[09-06-2020]]-Recupera_PN_ACUM[[#This Row],[08-06-2020]]</f>
        <v>0</v>
      </c>
      <c r="L539" s="19">
        <f>+Recupera_PN_ACUM[[#This Row],[10-06-2020]]-Recupera_PN_ACUM[[#This Row],[09-06-2020]]</f>
        <v>0</v>
      </c>
      <c r="M539" s="19">
        <f>+Recupera_PN_ACUM[[#This Row],[11-06-2020]]-Recupera_PN_ACUM[[#This Row],[10-06-2020]]</f>
        <v>0</v>
      </c>
    </row>
    <row r="540" spans="1:13" x14ac:dyDescent="0.3">
      <c r="A540">
        <v>91109</v>
      </c>
      <c r="B540" s="2" t="s">
        <v>114</v>
      </c>
      <c r="C540" s="2" t="s">
        <v>186</v>
      </c>
      <c r="D540" s="2" t="s">
        <v>423</v>
      </c>
      <c r="E540" s="19">
        <v>0</v>
      </c>
      <c r="F540" s="19">
        <f>+Recupera_PN_ACUM[[#This Row],[04-06-2020]]-Recupera_PN_ACUM[[#This Row],[03-06-2020]]</f>
        <v>0</v>
      </c>
      <c r="G540" s="19">
        <f>+Recupera_PN_ACUM[[#This Row],[5/6/2020]]-Recupera_PN_ACUM[[#This Row],[04-06-2020]]</f>
        <v>0</v>
      </c>
      <c r="H540" s="19">
        <f>+Recupera_PN_ACUM[[#This Row],[6/6/2020]]-Recupera_PN_ACUM[[#This Row],[5/6/2020]]</f>
        <v>0</v>
      </c>
      <c r="I540" s="19">
        <f>+Recupera_PN_ACUM[[#This Row],[07-06-2020]]-Recupera_PN_ACUM[[#This Row],[6/6/2020]]</f>
        <v>0</v>
      </c>
      <c r="J540" s="19">
        <f>+Recupera_PN_ACUM[[#This Row],[08-06-2020]]-Recupera_PN_ACUM[[#This Row],[07-06-2020]]</f>
        <v>0</v>
      </c>
      <c r="K540" s="19">
        <f>+Recupera_PN_ACUM[[#This Row],[09-06-2020]]-Recupera_PN_ACUM[[#This Row],[08-06-2020]]</f>
        <v>0</v>
      </c>
      <c r="L540" s="19">
        <f>+Recupera_PN_ACUM[[#This Row],[10-06-2020]]-Recupera_PN_ACUM[[#This Row],[09-06-2020]]</f>
        <v>0</v>
      </c>
      <c r="M540" s="19">
        <f>+Recupera_PN_ACUM[[#This Row],[11-06-2020]]-Recupera_PN_ACUM[[#This Row],[10-06-2020]]</f>
        <v>0</v>
      </c>
    </row>
    <row r="541" spans="1:13" x14ac:dyDescent="0.3">
      <c r="A541">
        <v>20207</v>
      </c>
      <c r="B541" s="2" t="s">
        <v>212</v>
      </c>
      <c r="C541" s="2" t="s">
        <v>217</v>
      </c>
      <c r="D541" s="2" t="s">
        <v>218</v>
      </c>
      <c r="E541" s="19">
        <v>12</v>
      </c>
      <c r="F541" s="19">
        <f>+Recupera_PN_ACUM[[#This Row],[04-06-2020]]-Recupera_PN_ACUM[[#This Row],[03-06-2020]]</f>
        <v>0</v>
      </c>
      <c r="G541" s="19">
        <f>+Recupera_PN_ACUM[[#This Row],[5/6/2020]]-Recupera_PN_ACUM[[#This Row],[04-06-2020]]</f>
        <v>0</v>
      </c>
      <c r="H541" s="19">
        <f>+Recupera_PN_ACUM[[#This Row],[6/6/2020]]-Recupera_PN_ACUM[[#This Row],[5/6/2020]]</f>
        <v>0</v>
      </c>
      <c r="I541" s="19">
        <f>+Recupera_PN_ACUM[[#This Row],[07-06-2020]]-Recupera_PN_ACUM[[#This Row],[6/6/2020]]</f>
        <v>0</v>
      </c>
      <c r="J541" s="19">
        <f>+Recupera_PN_ACUM[[#This Row],[08-06-2020]]-Recupera_PN_ACUM[[#This Row],[07-06-2020]]</f>
        <v>0</v>
      </c>
      <c r="K541" s="19">
        <f>+Recupera_PN_ACUM[[#This Row],[09-06-2020]]-Recupera_PN_ACUM[[#This Row],[08-06-2020]]</f>
        <v>0</v>
      </c>
      <c r="L541" s="19">
        <f>+Recupera_PN_ACUM[[#This Row],[10-06-2020]]-Recupera_PN_ACUM[[#This Row],[09-06-2020]]</f>
        <v>0</v>
      </c>
      <c r="M541" s="19">
        <f>+Recupera_PN_ACUM[[#This Row],[11-06-2020]]-Recupera_PN_ACUM[[#This Row],[10-06-2020]]</f>
        <v>0</v>
      </c>
    </row>
    <row r="542" spans="1:13" x14ac:dyDescent="0.3">
      <c r="A542">
        <v>70218</v>
      </c>
      <c r="B542" s="2" t="s">
        <v>268</v>
      </c>
      <c r="C542" s="2" t="s">
        <v>348</v>
      </c>
      <c r="D542" s="2" t="s">
        <v>726</v>
      </c>
      <c r="E542" s="19"/>
      <c r="F542" s="19">
        <f>+Recupera_PN_ACUM[[#This Row],[04-06-2020]]-Recupera_PN_ACUM[[#This Row],[03-06-2020]]</f>
        <v>0</v>
      </c>
      <c r="G542" s="19">
        <f>+Recupera_PN_ACUM[[#This Row],[5/6/2020]]-Recupera_PN_ACUM[[#This Row],[04-06-2020]]</f>
        <v>0</v>
      </c>
      <c r="H542" s="19">
        <f>+Recupera_PN_ACUM[[#This Row],[6/6/2020]]-Recupera_PN_ACUM[[#This Row],[5/6/2020]]</f>
        <v>0</v>
      </c>
      <c r="I542" s="19">
        <f>+Recupera_PN_ACUM[[#This Row],[07-06-2020]]-Recupera_PN_ACUM[[#This Row],[6/6/2020]]</f>
        <v>0</v>
      </c>
      <c r="J542" s="19">
        <f>+Recupera_PN_ACUM[[#This Row],[08-06-2020]]-Recupera_PN_ACUM[[#This Row],[07-06-2020]]</f>
        <v>0</v>
      </c>
      <c r="K542" s="19">
        <f>+Recupera_PN_ACUM[[#This Row],[09-06-2020]]-Recupera_PN_ACUM[[#This Row],[08-06-2020]]</f>
        <v>0</v>
      </c>
      <c r="L542" s="19">
        <f>+Recupera_PN_ACUM[[#This Row],[10-06-2020]]-Recupera_PN_ACUM[[#This Row],[09-06-2020]]</f>
        <v>0</v>
      </c>
      <c r="M542" s="19">
        <f>+Recupera_PN_ACUM[[#This Row],[11-06-2020]]-Recupera_PN_ACUM[[#This Row],[10-06-2020]]</f>
        <v>0</v>
      </c>
    </row>
    <row r="543" spans="1:13" x14ac:dyDescent="0.3">
      <c r="A543">
        <v>50308</v>
      </c>
      <c r="B543" s="2" t="s">
        <v>151</v>
      </c>
      <c r="C543" s="2" t="s">
        <v>181</v>
      </c>
      <c r="D543" s="2" t="s">
        <v>727</v>
      </c>
      <c r="E543" s="19"/>
      <c r="F543" s="19">
        <f>+Recupera_PN_ACUM[[#This Row],[04-06-2020]]-Recupera_PN_ACUM[[#This Row],[03-06-2020]]</f>
        <v>0</v>
      </c>
      <c r="G543" s="19">
        <f>+Recupera_PN_ACUM[[#This Row],[5/6/2020]]-Recupera_PN_ACUM[[#This Row],[04-06-2020]]</f>
        <v>0</v>
      </c>
      <c r="H543" s="19">
        <f>+Recupera_PN_ACUM[[#This Row],[6/6/2020]]-Recupera_PN_ACUM[[#This Row],[5/6/2020]]</f>
        <v>0</v>
      </c>
      <c r="I543" s="19">
        <f>+Recupera_PN_ACUM[[#This Row],[07-06-2020]]-Recupera_PN_ACUM[[#This Row],[6/6/2020]]</f>
        <v>0</v>
      </c>
      <c r="J543" s="19">
        <f>+Recupera_PN_ACUM[[#This Row],[08-06-2020]]-Recupera_PN_ACUM[[#This Row],[07-06-2020]]</f>
        <v>0</v>
      </c>
      <c r="K543" s="19">
        <f>+Recupera_PN_ACUM[[#This Row],[09-06-2020]]-Recupera_PN_ACUM[[#This Row],[08-06-2020]]</f>
        <v>0</v>
      </c>
      <c r="L543" s="19">
        <f>+Recupera_PN_ACUM[[#This Row],[10-06-2020]]-Recupera_PN_ACUM[[#This Row],[09-06-2020]]</f>
        <v>0</v>
      </c>
      <c r="M543" s="19">
        <f>+Recupera_PN_ACUM[[#This Row],[11-06-2020]]-Recupera_PN_ACUM[[#This Row],[10-06-2020]]</f>
        <v>0</v>
      </c>
    </row>
    <row r="544" spans="1:13" x14ac:dyDescent="0.3">
      <c r="A544">
        <v>20608</v>
      </c>
      <c r="B544" s="2" t="s">
        <v>212</v>
      </c>
      <c r="C544" s="2" t="s">
        <v>213</v>
      </c>
      <c r="D544" s="2" t="s">
        <v>425</v>
      </c>
      <c r="E544" s="19">
        <v>1</v>
      </c>
      <c r="F544" s="19">
        <f>+Recupera_PN_ACUM[[#This Row],[04-06-2020]]-Recupera_PN_ACUM[[#This Row],[03-06-2020]]</f>
        <v>0</v>
      </c>
      <c r="G544" s="19">
        <f>+Recupera_PN_ACUM[[#This Row],[5/6/2020]]-Recupera_PN_ACUM[[#This Row],[04-06-2020]]</f>
        <v>0</v>
      </c>
      <c r="H544" s="19">
        <f>+Recupera_PN_ACUM[[#This Row],[6/6/2020]]-Recupera_PN_ACUM[[#This Row],[5/6/2020]]</f>
        <v>0</v>
      </c>
      <c r="I544" s="19">
        <f>+Recupera_PN_ACUM[[#This Row],[07-06-2020]]-Recupera_PN_ACUM[[#This Row],[6/6/2020]]</f>
        <v>0</v>
      </c>
      <c r="J544" s="19">
        <f>+Recupera_PN_ACUM[[#This Row],[08-06-2020]]-Recupera_PN_ACUM[[#This Row],[07-06-2020]]</f>
        <v>0</v>
      </c>
      <c r="K544" s="19">
        <f>+Recupera_PN_ACUM[[#This Row],[09-06-2020]]-Recupera_PN_ACUM[[#This Row],[08-06-2020]]</f>
        <v>0</v>
      </c>
      <c r="L544" s="19">
        <f>+Recupera_PN_ACUM[[#This Row],[10-06-2020]]-Recupera_PN_ACUM[[#This Row],[09-06-2020]]</f>
        <v>0</v>
      </c>
      <c r="M544" s="19">
        <f>+Recupera_PN_ACUM[[#This Row],[11-06-2020]]-Recupera_PN_ACUM[[#This Row],[10-06-2020]]</f>
        <v>0</v>
      </c>
    </row>
    <row r="545" spans="1:13" x14ac:dyDescent="0.3">
      <c r="A545">
        <v>30305</v>
      </c>
      <c r="B545" s="2" t="s">
        <v>144</v>
      </c>
      <c r="C545" s="2" t="s">
        <v>424</v>
      </c>
      <c r="D545" s="2" t="s">
        <v>425</v>
      </c>
      <c r="E545" s="19"/>
      <c r="F545" s="19">
        <f>+Recupera_PN_ACUM[[#This Row],[04-06-2020]]-Recupera_PN_ACUM[[#This Row],[03-06-2020]]</f>
        <v>0</v>
      </c>
      <c r="G545" s="19">
        <f>+Recupera_PN_ACUM[[#This Row],[5/6/2020]]-Recupera_PN_ACUM[[#This Row],[04-06-2020]]</f>
        <v>0</v>
      </c>
      <c r="H545" s="19">
        <f>+Recupera_PN_ACUM[[#This Row],[6/6/2020]]-Recupera_PN_ACUM[[#This Row],[5/6/2020]]</f>
        <v>0</v>
      </c>
      <c r="I545" s="19">
        <f>+Recupera_PN_ACUM[[#This Row],[07-06-2020]]-Recupera_PN_ACUM[[#This Row],[6/6/2020]]</f>
        <v>0</v>
      </c>
      <c r="J545" s="19">
        <f>+Recupera_PN_ACUM[[#This Row],[08-06-2020]]-Recupera_PN_ACUM[[#This Row],[07-06-2020]]</f>
        <v>0</v>
      </c>
      <c r="K545" s="19">
        <f>+Recupera_PN_ACUM[[#This Row],[09-06-2020]]-Recupera_PN_ACUM[[#This Row],[08-06-2020]]</f>
        <v>0</v>
      </c>
      <c r="L545" s="19">
        <f>+Recupera_PN_ACUM[[#This Row],[10-06-2020]]-Recupera_PN_ACUM[[#This Row],[09-06-2020]]</f>
        <v>0</v>
      </c>
      <c r="M545" s="19">
        <f>+Recupera_PN_ACUM[[#This Row],[11-06-2020]]-Recupera_PN_ACUM[[#This Row],[10-06-2020]]</f>
        <v>0</v>
      </c>
    </row>
    <row r="546" spans="1:13" x14ac:dyDescent="0.3">
      <c r="A546">
        <v>90907</v>
      </c>
      <c r="B546" s="2" t="s">
        <v>114</v>
      </c>
      <c r="C546" s="2" t="s">
        <v>181</v>
      </c>
      <c r="D546" s="2" t="s">
        <v>728</v>
      </c>
      <c r="E546" s="19">
        <v>0</v>
      </c>
      <c r="F546" s="19">
        <f>+Recupera_PN_ACUM[[#This Row],[04-06-2020]]-Recupera_PN_ACUM[[#This Row],[03-06-2020]]</f>
        <v>0</v>
      </c>
      <c r="G546" s="19">
        <f>+Recupera_PN_ACUM[[#This Row],[5/6/2020]]-Recupera_PN_ACUM[[#This Row],[04-06-2020]]</f>
        <v>0</v>
      </c>
      <c r="H546" s="19">
        <f>+Recupera_PN_ACUM[[#This Row],[6/6/2020]]-Recupera_PN_ACUM[[#This Row],[5/6/2020]]</f>
        <v>0</v>
      </c>
      <c r="I546" s="19">
        <f>+Recupera_PN_ACUM[[#This Row],[07-06-2020]]-Recupera_PN_ACUM[[#This Row],[6/6/2020]]</f>
        <v>0</v>
      </c>
      <c r="J546" s="19">
        <f>+Recupera_PN_ACUM[[#This Row],[08-06-2020]]-Recupera_PN_ACUM[[#This Row],[07-06-2020]]</f>
        <v>0</v>
      </c>
      <c r="K546" s="19">
        <f>+Recupera_PN_ACUM[[#This Row],[09-06-2020]]-Recupera_PN_ACUM[[#This Row],[08-06-2020]]</f>
        <v>0</v>
      </c>
      <c r="L546" s="19">
        <f>+Recupera_PN_ACUM[[#This Row],[10-06-2020]]-Recupera_PN_ACUM[[#This Row],[09-06-2020]]</f>
        <v>0</v>
      </c>
      <c r="M546" s="19">
        <f>+Recupera_PN_ACUM[[#This Row],[11-06-2020]]-Recupera_PN_ACUM[[#This Row],[10-06-2020]]</f>
        <v>0</v>
      </c>
    </row>
    <row r="547" spans="1:13" ht="24" x14ac:dyDescent="0.3">
      <c r="A547">
        <v>110201</v>
      </c>
      <c r="B547" s="2" t="s">
        <v>188</v>
      </c>
      <c r="C547" s="2" t="s">
        <v>426</v>
      </c>
      <c r="D547" s="2" t="s">
        <v>427</v>
      </c>
      <c r="E547" s="19"/>
      <c r="F547" s="19">
        <f>+Recupera_PN_ACUM[[#This Row],[04-06-2020]]-Recupera_PN_ACUM[[#This Row],[03-06-2020]]</f>
        <v>0</v>
      </c>
      <c r="G547" s="19">
        <f>+Recupera_PN_ACUM[[#This Row],[5/6/2020]]-Recupera_PN_ACUM[[#This Row],[04-06-2020]]</f>
        <v>0</v>
      </c>
      <c r="H547" s="19">
        <f>+Recupera_PN_ACUM[[#This Row],[6/6/2020]]-Recupera_PN_ACUM[[#This Row],[5/6/2020]]</f>
        <v>0</v>
      </c>
      <c r="I547" s="19">
        <f>+Recupera_PN_ACUM[[#This Row],[07-06-2020]]-Recupera_PN_ACUM[[#This Row],[6/6/2020]]</f>
        <v>0</v>
      </c>
      <c r="J547" s="19">
        <f>+Recupera_PN_ACUM[[#This Row],[08-06-2020]]-Recupera_PN_ACUM[[#This Row],[07-06-2020]]</f>
        <v>0</v>
      </c>
      <c r="K547" s="19">
        <f>+Recupera_PN_ACUM[[#This Row],[09-06-2020]]-Recupera_PN_ACUM[[#This Row],[08-06-2020]]</f>
        <v>0</v>
      </c>
      <c r="L547" s="19">
        <f>+Recupera_PN_ACUM[[#This Row],[10-06-2020]]-Recupera_PN_ACUM[[#This Row],[09-06-2020]]</f>
        <v>0</v>
      </c>
      <c r="M547" s="19">
        <f>+Recupera_PN_ACUM[[#This Row],[11-06-2020]]-Recupera_PN_ACUM[[#This Row],[10-06-2020]]</f>
        <v>0</v>
      </c>
    </row>
    <row r="548" spans="1:13" x14ac:dyDescent="0.3">
      <c r="A548">
        <v>41001</v>
      </c>
      <c r="B548" s="2" t="s">
        <v>154</v>
      </c>
      <c r="C548" s="2" t="s">
        <v>339</v>
      </c>
      <c r="D548" s="2" t="s">
        <v>365</v>
      </c>
      <c r="E548" s="19"/>
      <c r="F548" s="19">
        <f>+Recupera_PN_ACUM[[#This Row],[04-06-2020]]-Recupera_PN_ACUM[[#This Row],[03-06-2020]]</f>
        <v>0</v>
      </c>
      <c r="G548" s="19">
        <f>+Recupera_PN_ACUM[[#This Row],[5/6/2020]]-Recupera_PN_ACUM[[#This Row],[04-06-2020]]</f>
        <v>0</v>
      </c>
      <c r="H548" s="19">
        <f>+Recupera_PN_ACUM[[#This Row],[6/6/2020]]-Recupera_PN_ACUM[[#This Row],[5/6/2020]]</f>
        <v>0</v>
      </c>
      <c r="I548" s="19">
        <f>+Recupera_PN_ACUM[[#This Row],[07-06-2020]]-Recupera_PN_ACUM[[#This Row],[6/6/2020]]</f>
        <v>0</v>
      </c>
      <c r="J548" s="19">
        <f>+Recupera_PN_ACUM[[#This Row],[08-06-2020]]-Recupera_PN_ACUM[[#This Row],[07-06-2020]]</f>
        <v>0</v>
      </c>
      <c r="K548" s="19">
        <f>+Recupera_PN_ACUM[[#This Row],[09-06-2020]]-Recupera_PN_ACUM[[#This Row],[08-06-2020]]</f>
        <v>0</v>
      </c>
      <c r="L548" s="19">
        <f>+Recupera_PN_ACUM[[#This Row],[10-06-2020]]-Recupera_PN_ACUM[[#This Row],[09-06-2020]]</f>
        <v>0</v>
      </c>
      <c r="M548" s="19">
        <f>+Recupera_PN_ACUM[[#This Row],[11-06-2020]]-Recupera_PN_ACUM[[#This Row],[10-06-2020]]</f>
        <v>0</v>
      </c>
    </row>
    <row r="549" spans="1:13" x14ac:dyDescent="0.3">
      <c r="A549">
        <v>91110</v>
      </c>
      <c r="B549" s="2" t="s">
        <v>114</v>
      </c>
      <c r="C549" s="2" t="s">
        <v>186</v>
      </c>
      <c r="D549" s="2" t="s">
        <v>428</v>
      </c>
      <c r="E549" s="19"/>
      <c r="F549" s="19">
        <f>+Recupera_PN_ACUM[[#This Row],[04-06-2020]]-Recupera_PN_ACUM[[#This Row],[03-06-2020]]</f>
        <v>0</v>
      </c>
      <c r="G549" s="19">
        <f>+Recupera_PN_ACUM[[#This Row],[5/6/2020]]-Recupera_PN_ACUM[[#This Row],[04-06-2020]]</f>
        <v>0</v>
      </c>
      <c r="H549" s="19">
        <f>+Recupera_PN_ACUM[[#This Row],[6/6/2020]]-Recupera_PN_ACUM[[#This Row],[5/6/2020]]</f>
        <v>0</v>
      </c>
      <c r="I549" s="19">
        <f>+Recupera_PN_ACUM[[#This Row],[07-06-2020]]-Recupera_PN_ACUM[[#This Row],[6/6/2020]]</f>
        <v>0</v>
      </c>
      <c r="J549" s="19">
        <f>+Recupera_PN_ACUM[[#This Row],[08-06-2020]]-Recupera_PN_ACUM[[#This Row],[07-06-2020]]</f>
        <v>0</v>
      </c>
      <c r="K549" s="19">
        <f>+Recupera_PN_ACUM[[#This Row],[09-06-2020]]-Recupera_PN_ACUM[[#This Row],[08-06-2020]]</f>
        <v>0</v>
      </c>
      <c r="L549" s="19">
        <f>+Recupera_PN_ACUM[[#This Row],[10-06-2020]]-Recupera_PN_ACUM[[#This Row],[09-06-2020]]</f>
        <v>0</v>
      </c>
      <c r="M549" s="19">
        <f>+Recupera_PN_ACUM[[#This Row],[11-06-2020]]-Recupera_PN_ACUM[[#This Row],[10-06-2020]]</f>
        <v>0</v>
      </c>
    </row>
    <row r="550" spans="1:13" x14ac:dyDescent="0.3">
      <c r="A550">
        <v>40205</v>
      </c>
      <c r="B550" s="2" t="s">
        <v>154</v>
      </c>
      <c r="C550" s="2" t="s">
        <v>195</v>
      </c>
      <c r="D550" s="2" t="s">
        <v>196</v>
      </c>
      <c r="E550" s="19"/>
      <c r="F550" s="19">
        <f>+Recupera_PN_ACUM[[#This Row],[04-06-2020]]-Recupera_PN_ACUM[[#This Row],[03-06-2020]]</f>
        <v>0</v>
      </c>
      <c r="G550" s="19">
        <f>+Recupera_PN_ACUM[[#This Row],[5/6/2020]]-Recupera_PN_ACUM[[#This Row],[04-06-2020]]</f>
        <v>0</v>
      </c>
      <c r="H550" s="19">
        <f>+Recupera_PN_ACUM[[#This Row],[6/6/2020]]-Recupera_PN_ACUM[[#This Row],[5/6/2020]]</f>
        <v>0</v>
      </c>
      <c r="I550" s="19">
        <f>+Recupera_PN_ACUM[[#This Row],[07-06-2020]]-Recupera_PN_ACUM[[#This Row],[6/6/2020]]</f>
        <v>0</v>
      </c>
      <c r="J550" s="19">
        <f>+Recupera_PN_ACUM[[#This Row],[08-06-2020]]-Recupera_PN_ACUM[[#This Row],[07-06-2020]]</f>
        <v>0</v>
      </c>
      <c r="K550" s="19">
        <f>+Recupera_PN_ACUM[[#This Row],[09-06-2020]]-Recupera_PN_ACUM[[#This Row],[08-06-2020]]</f>
        <v>0</v>
      </c>
      <c r="L550" s="19">
        <f>+Recupera_PN_ACUM[[#This Row],[10-06-2020]]-Recupera_PN_ACUM[[#This Row],[09-06-2020]]</f>
        <v>0</v>
      </c>
      <c r="M550" s="19">
        <f>+Recupera_PN_ACUM[[#This Row],[11-06-2020]]-Recupera_PN_ACUM[[#This Row],[10-06-2020]]</f>
        <v>0</v>
      </c>
    </row>
    <row r="551" spans="1:13" x14ac:dyDescent="0.3">
      <c r="A551">
        <v>91013</v>
      </c>
      <c r="B551" s="2" t="s">
        <v>114</v>
      </c>
      <c r="C551" s="2" t="s">
        <v>115</v>
      </c>
      <c r="D551" s="2" t="s">
        <v>176</v>
      </c>
      <c r="E551" s="19"/>
      <c r="F551" s="19">
        <f>+Recupera_PN_ACUM[[#This Row],[04-06-2020]]-Recupera_PN_ACUM[[#This Row],[03-06-2020]]</f>
        <v>0</v>
      </c>
      <c r="G551" s="19">
        <f>+Recupera_PN_ACUM[[#This Row],[5/6/2020]]-Recupera_PN_ACUM[[#This Row],[04-06-2020]]</f>
        <v>0</v>
      </c>
      <c r="H551" s="19">
        <f>+Recupera_PN_ACUM[[#This Row],[6/6/2020]]-Recupera_PN_ACUM[[#This Row],[5/6/2020]]</f>
        <v>0</v>
      </c>
      <c r="I551" s="19">
        <f>+Recupera_PN_ACUM[[#This Row],[07-06-2020]]-Recupera_PN_ACUM[[#This Row],[6/6/2020]]</f>
        <v>0</v>
      </c>
      <c r="J551" s="19">
        <f>+Recupera_PN_ACUM[[#This Row],[08-06-2020]]-Recupera_PN_ACUM[[#This Row],[07-06-2020]]</f>
        <v>0</v>
      </c>
      <c r="K551" s="19">
        <f>+Recupera_PN_ACUM[[#This Row],[09-06-2020]]-Recupera_PN_ACUM[[#This Row],[08-06-2020]]</f>
        <v>0</v>
      </c>
      <c r="L551" s="19">
        <f>+Recupera_PN_ACUM[[#This Row],[10-06-2020]]-Recupera_PN_ACUM[[#This Row],[09-06-2020]]</f>
        <v>0</v>
      </c>
      <c r="M551" s="19">
        <f>+Recupera_PN_ACUM[[#This Row],[11-06-2020]]-Recupera_PN_ACUM[[#This Row],[10-06-2020]]</f>
        <v>0</v>
      </c>
    </row>
    <row r="552" spans="1:13" ht="24" x14ac:dyDescent="0.3">
      <c r="A552">
        <v>120310</v>
      </c>
      <c r="B552" s="2" t="s">
        <v>191</v>
      </c>
      <c r="C552" s="2" t="s">
        <v>380</v>
      </c>
      <c r="D552" s="2" t="s">
        <v>729</v>
      </c>
      <c r="E552" s="19"/>
      <c r="F552" s="19">
        <f>+Recupera_PN_ACUM[[#This Row],[04-06-2020]]-Recupera_PN_ACUM[[#This Row],[03-06-2020]]</f>
        <v>0</v>
      </c>
      <c r="G552" s="19">
        <f>+Recupera_PN_ACUM[[#This Row],[5/6/2020]]-Recupera_PN_ACUM[[#This Row],[04-06-2020]]</f>
        <v>0</v>
      </c>
      <c r="H552" s="19">
        <f>+Recupera_PN_ACUM[[#This Row],[6/6/2020]]-Recupera_PN_ACUM[[#This Row],[5/6/2020]]</f>
        <v>0</v>
      </c>
      <c r="I552" s="19">
        <f>+Recupera_PN_ACUM[[#This Row],[07-06-2020]]-Recupera_PN_ACUM[[#This Row],[6/6/2020]]</f>
        <v>0</v>
      </c>
      <c r="J552" s="19">
        <f>+Recupera_PN_ACUM[[#This Row],[08-06-2020]]-Recupera_PN_ACUM[[#This Row],[07-06-2020]]</f>
        <v>0</v>
      </c>
      <c r="K552" s="19">
        <f>+Recupera_PN_ACUM[[#This Row],[09-06-2020]]-Recupera_PN_ACUM[[#This Row],[08-06-2020]]</f>
        <v>0</v>
      </c>
      <c r="L552" s="19">
        <f>+Recupera_PN_ACUM[[#This Row],[10-06-2020]]-Recupera_PN_ACUM[[#This Row],[09-06-2020]]</f>
        <v>0</v>
      </c>
      <c r="M552" s="19">
        <f>+Recupera_PN_ACUM[[#This Row],[11-06-2020]]-Recupera_PN_ACUM[[#This Row],[10-06-2020]]</f>
        <v>0</v>
      </c>
    </row>
    <row r="553" spans="1:13" x14ac:dyDescent="0.3">
      <c r="A553">
        <v>40706</v>
      </c>
      <c r="B553" s="2" t="s">
        <v>154</v>
      </c>
      <c r="C553" s="2" t="s">
        <v>286</v>
      </c>
      <c r="D553" s="2" t="s">
        <v>730</v>
      </c>
      <c r="E553" s="19"/>
      <c r="F553" s="19">
        <f>+Recupera_PN_ACUM[[#This Row],[04-06-2020]]-Recupera_PN_ACUM[[#This Row],[03-06-2020]]</f>
        <v>0</v>
      </c>
      <c r="G553" s="19">
        <f>+Recupera_PN_ACUM[[#This Row],[5/6/2020]]-Recupera_PN_ACUM[[#This Row],[04-06-2020]]</f>
        <v>0</v>
      </c>
      <c r="H553" s="19">
        <f>+Recupera_PN_ACUM[[#This Row],[6/6/2020]]-Recupera_PN_ACUM[[#This Row],[5/6/2020]]</f>
        <v>0</v>
      </c>
      <c r="I553" s="19">
        <f>+Recupera_PN_ACUM[[#This Row],[07-06-2020]]-Recupera_PN_ACUM[[#This Row],[6/6/2020]]</f>
        <v>0</v>
      </c>
      <c r="J553" s="19">
        <f>+Recupera_PN_ACUM[[#This Row],[08-06-2020]]-Recupera_PN_ACUM[[#This Row],[07-06-2020]]</f>
        <v>0</v>
      </c>
      <c r="K553" s="19">
        <f>+Recupera_PN_ACUM[[#This Row],[09-06-2020]]-Recupera_PN_ACUM[[#This Row],[08-06-2020]]</f>
        <v>0</v>
      </c>
      <c r="L553" s="19">
        <f>+Recupera_PN_ACUM[[#This Row],[10-06-2020]]-Recupera_PN_ACUM[[#This Row],[09-06-2020]]</f>
        <v>0</v>
      </c>
      <c r="M553" s="19">
        <f>+Recupera_PN_ACUM[[#This Row],[11-06-2020]]-Recupera_PN_ACUM[[#This Row],[10-06-2020]]</f>
        <v>0</v>
      </c>
    </row>
    <row r="554" spans="1:13" x14ac:dyDescent="0.3">
      <c r="A554">
        <v>90908</v>
      </c>
      <c r="B554" s="2" t="s">
        <v>114</v>
      </c>
      <c r="C554" s="2" t="s">
        <v>181</v>
      </c>
      <c r="D554" s="2" t="s">
        <v>731</v>
      </c>
      <c r="E554" s="19"/>
      <c r="F554" s="19">
        <f>+Recupera_PN_ACUM[[#This Row],[04-06-2020]]-Recupera_PN_ACUM[[#This Row],[03-06-2020]]</f>
        <v>0</v>
      </c>
      <c r="G554" s="19">
        <f>+Recupera_PN_ACUM[[#This Row],[5/6/2020]]-Recupera_PN_ACUM[[#This Row],[04-06-2020]]</f>
        <v>0</v>
      </c>
      <c r="H554" s="19">
        <f>+Recupera_PN_ACUM[[#This Row],[6/6/2020]]-Recupera_PN_ACUM[[#This Row],[5/6/2020]]</f>
        <v>0</v>
      </c>
      <c r="I554" s="19">
        <f>+Recupera_PN_ACUM[[#This Row],[07-06-2020]]-Recupera_PN_ACUM[[#This Row],[6/6/2020]]</f>
        <v>0</v>
      </c>
      <c r="J554" s="19">
        <f>+Recupera_PN_ACUM[[#This Row],[08-06-2020]]-Recupera_PN_ACUM[[#This Row],[07-06-2020]]</f>
        <v>0</v>
      </c>
      <c r="K554" s="19">
        <f>+Recupera_PN_ACUM[[#This Row],[09-06-2020]]-Recupera_PN_ACUM[[#This Row],[08-06-2020]]</f>
        <v>0</v>
      </c>
      <c r="L554" s="19">
        <f>+Recupera_PN_ACUM[[#This Row],[10-06-2020]]-Recupera_PN_ACUM[[#This Row],[09-06-2020]]</f>
        <v>0</v>
      </c>
      <c r="M554" s="19">
        <f>+Recupera_PN_ACUM[[#This Row],[11-06-2020]]-Recupera_PN_ACUM[[#This Row],[10-06-2020]]</f>
        <v>0</v>
      </c>
    </row>
    <row r="555" spans="1:13" x14ac:dyDescent="0.3">
      <c r="A555">
        <v>81009</v>
      </c>
      <c r="B555" s="2" t="s">
        <v>99</v>
      </c>
      <c r="C555" s="2" t="s">
        <v>106</v>
      </c>
      <c r="D555" s="2" t="s">
        <v>142</v>
      </c>
      <c r="E555" s="19"/>
      <c r="F555" s="19">
        <f>+Recupera_PN_ACUM[[#This Row],[04-06-2020]]-Recupera_PN_ACUM[[#This Row],[03-06-2020]]</f>
        <v>0</v>
      </c>
      <c r="G555" s="19">
        <f>+Recupera_PN_ACUM[[#This Row],[5/6/2020]]-Recupera_PN_ACUM[[#This Row],[04-06-2020]]</f>
        <v>0</v>
      </c>
      <c r="H555" s="19">
        <f>+Recupera_PN_ACUM[[#This Row],[6/6/2020]]-Recupera_PN_ACUM[[#This Row],[5/6/2020]]</f>
        <v>0</v>
      </c>
      <c r="I555" s="19">
        <f>+Recupera_PN_ACUM[[#This Row],[07-06-2020]]-Recupera_PN_ACUM[[#This Row],[6/6/2020]]</f>
        <v>0</v>
      </c>
      <c r="J555" s="19">
        <f>+Recupera_PN_ACUM[[#This Row],[08-06-2020]]-Recupera_PN_ACUM[[#This Row],[07-06-2020]]</f>
        <v>0</v>
      </c>
      <c r="K555" s="19">
        <f>+Recupera_PN_ACUM[[#This Row],[09-06-2020]]-Recupera_PN_ACUM[[#This Row],[08-06-2020]]</f>
        <v>0</v>
      </c>
      <c r="L555" s="19">
        <f>+Recupera_PN_ACUM[[#This Row],[10-06-2020]]-Recupera_PN_ACUM[[#This Row],[09-06-2020]]</f>
        <v>0</v>
      </c>
      <c r="M555" s="19">
        <f>+Recupera_PN_ACUM[[#This Row],[11-06-2020]]-Recupera_PN_ACUM[[#This Row],[10-06-2020]]</f>
        <v>0</v>
      </c>
    </row>
    <row r="556" spans="1:13" x14ac:dyDescent="0.3">
      <c r="A556">
        <v>60607</v>
      </c>
      <c r="B556" s="2" t="s">
        <v>158</v>
      </c>
      <c r="C556" s="2" t="s">
        <v>342</v>
      </c>
      <c r="D556" s="2" t="s">
        <v>366</v>
      </c>
      <c r="E556" s="19">
        <v>0</v>
      </c>
      <c r="F556" s="19">
        <f>+Recupera_PN_ACUM[[#This Row],[04-06-2020]]-Recupera_PN_ACUM[[#This Row],[03-06-2020]]</f>
        <v>0</v>
      </c>
      <c r="G556" s="19">
        <f>+Recupera_PN_ACUM[[#This Row],[5/6/2020]]-Recupera_PN_ACUM[[#This Row],[04-06-2020]]</f>
        <v>0</v>
      </c>
      <c r="H556" s="19">
        <f>+Recupera_PN_ACUM[[#This Row],[6/6/2020]]-Recupera_PN_ACUM[[#This Row],[5/6/2020]]</f>
        <v>0</v>
      </c>
      <c r="I556" s="19">
        <f>+Recupera_PN_ACUM[[#This Row],[07-06-2020]]-Recupera_PN_ACUM[[#This Row],[6/6/2020]]</f>
        <v>0</v>
      </c>
      <c r="J556" s="19">
        <f>+Recupera_PN_ACUM[[#This Row],[08-06-2020]]-Recupera_PN_ACUM[[#This Row],[07-06-2020]]</f>
        <v>0</v>
      </c>
      <c r="K556" s="19">
        <f>+Recupera_PN_ACUM[[#This Row],[09-06-2020]]-Recupera_PN_ACUM[[#This Row],[08-06-2020]]</f>
        <v>0</v>
      </c>
      <c r="L556" s="19">
        <f>+Recupera_PN_ACUM[[#This Row],[10-06-2020]]-Recupera_PN_ACUM[[#This Row],[09-06-2020]]</f>
        <v>0</v>
      </c>
      <c r="M556" s="19">
        <f>+Recupera_PN_ACUM[[#This Row],[11-06-2020]]-Recupera_PN_ACUM[[#This Row],[10-06-2020]]</f>
        <v>0</v>
      </c>
    </row>
    <row r="557" spans="1:13" x14ac:dyDescent="0.3">
      <c r="A557">
        <v>70310</v>
      </c>
      <c r="B557" s="2" t="s">
        <v>268</v>
      </c>
      <c r="C557" s="2" t="s">
        <v>268</v>
      </c>
      <c r="D557" s="2" t="s">
        <v>366</v>
      </c>
      <c r="E557" s="19"/>
      <c r="F557" s="19">
        <f>+Recupera_PN_ACUM[[#This Row],[04-06-2020]]-Recupera_PN_ACUM[[#This Row],[03-06-2020]]</f>
        <v>0</v>
      </c>
      <c r="G557" s="19">
        <f>+Recupera_PN_ACUM[[#This Row],[5/6/2020]]-Recupera_PN_ACUM[[#This Row],[04-06-2020]]</f>
        <v>0</v>
      </c>
      <c r="H557" s="19">
        <f>+Recupera_PN_ACUM[[#This Row],[6/6/2020]]-Recupera_PN_ACUM[[#This Row],[5/6/2020]]</f>
        <v>0</v>
      </c>
      <c r="I557" s="19">
        <f>+Recupera_PN_ACUM[[#This Row],[07-06-2020]]-Recupera_PN_ACUM[[#This Row],[6/6/2020]]</f>
        <v>0</v>
      </c>
      <c r="J557" s="19">
        <f>+Recupera_PN_ACUM[[#This Row],[08-06-2020]]-Recupera_PN_ACUM[[#This Row],[07-06-2020]]</f>
        <v>0</v>
      </c>
      <c r="K557" s="19">
        <f>+Recupera_PN_ACUM[[#This Row],[09-06-2020]]-Recupera_PN_ACUM[[#This Row],[08-06-2020]]</f>
        <v>0</v>
      </c>
      <c r="L557" s="19">
        <f>+Recupera_PN_ACUM[[#This Row],[10-06-2020]]-Recupera_PN_ACUM[[#This Row],[09-06-2020]]</f>
        <v>0</v>
      </c>
      <c r="M557" s="19">
        <f>+Recupera_PN_ACUM[[#This Row],[11-06-2020]]-Recupera_PN_ACUM[[#This Row],[10-06-2020]]</f>
        <v>0</v>
      </c>
    </row>
    <row r="558" spans="1:13" x14ac:dyDescent="0.3">
      <c r="A558">
        <v>30111</v>
      </c>
      <c r="B558" s="2" t="s">
        <v>144</v>
      </c>
      <c r="C558" s="2" t="s">
        <v>144</v>
      </c>
      <c r="D558" s="2" t="s">
        <v>185</v>
      </c>
      <c r="E558" s="19">
        <v>2</v>
      </c>
      <c r="F558" s="19">
        <f>+Recupera_PN_ACUM[[#This Row],[04-06-2020]]-Recupera_PN_ACUM[[#This Row],[03-06-2020]]</f>
        <v>0</v>
      </c>
      <c r="G558" s="19">
        <f>+Recupera_PN_ACUM[[#This Row],[5/6/2020]]-Recupera_PN_ACUM[[#This Row],[04-06-2020]]</f>
        <v>0</v>
      </c>
      <c r="H558" s="19">
        <f>+Recupera_PN_ACUM[[#This Row],[6/6/2020]]-Recupera_PN_ACUM[[#This Row],[5/6/2020]]</f>
        <v>0</v>
      </c>
      <c r="I558" s="19">
        <f>+Recupera_PN_ACUM[[#This Row],[07-06-2020]]-Recupera_PN_ACUM[[#This Row],[6/6/2020]]</f>
        <v>0</v>
      </c>
      <c r="J558" s="19">
        <f>+Recupera_PN_ACUM[[#This Row],[08-06-2020]]-Recupera_PN_ACUM[[#This Row],[07-06-2020]]</f>
        <v>0</v>
      </c>
      <c r="K558" s="19">
        <f>+Recupera_PN_ACUM[[#This Row],[09-06-2020]]-Recupera_PN_ACUM[[#This Row],[08-06-2020]]</f>
        <v>0</v>
      </c>
      <c r="L558" s="19">
        <f>+Recupera_PN_ACUM[[#This Row],[10-06-2020]]-Recupera_PN_ACUM[[#This Row],[09-06-2020]]</f>
        <v>0</v>
      </c>
      <c r="M558" s="19">
        <f>+Recupera_PN_ACUM[[#This Row],[11-06-2020]]-Recupera_PN_ACUM[[#This Row],[10-06-2020]]</f>
        <v>0</v>
      </c>
    </row>
    <row r="559" spans="1:13" x14ac:dyDescent="0.3">
      <c r="A559">
        <v>80206</v>
      </c>
      <c r="B559" s="2" t="s">
        <v>99</v>
      </c>
      <c r="C559" s="2" t="s">
        <v>612</v>
      </c>
      <c r="D559" s="2" t="s">
        <v>732</v>
      </c>
      <c r="E559" s="19"/>
      <c r="F559" s="19">
        <f>+Recupera_PN_ACUM[[#This Row],[04-06-2020]]-Recupera_PN_ACUM[[#This Row],[03-06-2020]]</f>
        <v>0</v>
      </c>
      <c r="G559" s="19">
        <f>+Recupera_PN_ACUM[[#This Row],[5/6/2020]]-Recupera_PN_ACUM[[#This Row],[04-06-2020]]</f>
        <v>0</v>
      </c>
      <c r="H559" s="19">
        <f>+Recupera_PN_ACUM[[#This Row],[6/6/2020]]-Recupera_PN_ACUM[[#This Row],[5/6/2020]]</f>
        <v>0</v>
      </c>
      <c r="I559" s="19">
        <f>+Recupera_PN_ACUM[[#This Row],[07-06-2020]]-Recupera_PN_ACUM[[#This Row],[6/6/2020]]</f>
        <v>0</v>
      </c>
      <c r="J559" s="19">
        <f>+Recupera_PN_ACUM[[#This Row],[08-06-2020]]-Recupera_PN_ACUM[[#This Row],[07-06-2020]]</f>
        <v>0</v>
      </c>
      <c r="K559" s="19">
        <f>+Recupera_PN_ACUM[[#This Row],[09-06-2020]]-Recupera_PN_ACUM[[#This Row],[08-06-2020]]</f>
        <v>0</v>
      </c>
      <c r="L559" s="19">
        <f>+Recupera_PN_ACUM[[#This Row],[10-06-2020]]-Recupera_PN_ACUM[[#This Row],[09-06-2020]]</f>
        <v>0</v>
      </c>
      <c r="M559" s="19">
        <f>+Recupera_PN_ACUM[[#This Row],[11-06-2020]]-Recupera_PN_ACUM[[#This Row],[10-06-2020]]</f>
        <v>0</v>
      </c>
    </row>
    <row r="560" spans="1:13" x14ac:dyDescent="0.3">
      <c r="A560">
        <v>130410</v>
      </c>
      <c r="B560" s="2" t="s">
        <v>102</v>
      </c>
      <c r="C560" s="2" t="s">
        <v>259</v>
      </c>
      <c r="D560" s="2" t="s">
        <v>429</v>
      </c>
      <c r="E560" s="19"/>
      <c r="F560" s="19">
        <f>+Recupera_PN_ACUM[[#This Row],[04-06-2020]]-Recupera_PN_ACUM[[#This Row],[03-06-2020]]</f>
        <v>0</v>
      </c>
      <c r="G560" s="19">
        <f>+Recupera_PN_ACUM[[#This Row],[5/6/2020]]-Recupera_PN_ACUM[[#This Row],[04-06-2020]]</f>
        <v>0</v>
      </c>
      <c r="H560" s="19">
        <f>+Recupera_PN_ACUM[[#This Row],[6/6/2020]]-Recupera_PN_ACUM[[#This Row],[5/6/2020]]</f>
        <v>0</v>
      </c>
      <c r="I560" s="19">
        <f>+Recupera_PN_ACUM[[#This Row],[07-06-2020]]-Recupera_PN_ACUM[[#This Row],[6/6/2020]]</f>
        <v>0</v>
      </c>
      <c r="J560" s="19">
        <f>+Recupera_PN_ACUM[[#This Row],[08-06-2020]]-Recupera_PN_ACUM[[#This Row],[07-06-2020]]</f>
        <v>0</v>
      </c>
      <c r="K560" s="19">
        <f>+Recupera_PN_ACUM[[#This Row],[09-06-2020]]-Recupera_PN_ACUM[[#This Row],[08-06-2020]]</f>
        <v>0</v>
      </c>
      <c r="L560" s="19">
        <f>+Recupera_PN_ACUM[[#This Row],[10-06-2020]]-Recupera_PN_ACUM[[#This Row],[09-06-2020]]</f>
        <v>0</v>
      </c>
      <c r="M560" s="19">
        <f>+Recupera_PN_ACUM[[#This Row],[11-06-2020]]-Recupera_PN_ACUM[[#This Row],[10-06-2020]]</f>
        <v>0</v>
      </c>
    </row>
    <row r="561" spans="1:13" x14ac:dyDescent="0.3">
      <c r="A561">
        <v>30112</v>
      </c>
      <c r="B561" s="2" t="s">
        <v>144</v>
      </c>
      <c r="C561" s="2" t="s">
        <v>144</v>
      </c>
      <c r="D561" s="2" t="s">
        <v>314</v>
      </c>
      <c r="E561" s="19">
        <v>140</v>
      </c>
      <c r="F561" s="19">
        <f>+Recupera_PN_ACUM[[#This Row],[04-06-2020]]-Recupera_PN_ACUM[[#This Row],[03-06-2020]]</f>
        <v>0</v>
      </c>
      <c r="G561" s="19">
        <f>+Recupera_PN_ACUM[[#This Row],[5/6/2020]]-Recupera_PN_ACUM[[#This Row],[04-06-2020]]</f>
        <v>0</v>
      </c>
      <c r="H561" s="19">
        <f>+Recupera_PN_ACUM[[#This Row],[6/6/2020]]-Recupera_PN_ACUM[[#This Row],[5/6/2020]]</f>
        <v>0</v>
      </c>
      <c r="I561" s="19">
        <f>+Recupera_PN_ACUM[[#This Row],[07-06-2020]]-Recupera_PN_ACUM[[#This Row],[6/6/2020]]</f>
        <v>0</v>
      </c>
      <c r="J561" s="19">
        <f>+Recupera_PN_ACUM[[#This Row],[08-06-2020]]-Recupera_PN_ACUM[[#This Row],[07-06-2020]]</f>
        <v>0</v>
      </c>
      <c r="K561" s="19">
        <f>+Recupera_PN_ACUM[[#This Row],[09-06-2020]]-Recupera_PN_ACUM[[#This Row],[08-06-2020]]</f>
        <v>0</v>
      </c>
      <c r="L561" s="19">
        <f>+Recupera_PN_ACUM[[#This Row],[10-06-2020]]-Recupera_PN_ACUM[[#This Row],[09-06-2020]]</f>
        <v>0</v>
      </c>
      <c r="M561" s="19">
        <f>+Recupera_PN_ACUM[[#This Row],[11-06-2020]]-Recupera_PN_ACUM[[#This Row],[10-06-2020]]</f>
        <v>0</v>
      </c>
    </row>
    <row r="562" spans="1:13" ht="24" x14ac:dyDescent="0.3">
      <c r="A562">
        <v>120208</v>
      </c>
      <c r="B562" s="2" t="s">
        <v>191</v>
      </c>
      <c r="C562" s="2" t="s">
        <v>266</v>
      </c>
      <c r="D562" s="2" t="s">
        <v>733</v>
      </c>
      <c r="E562" s="19"/>
      <c r="F562" s="19">
        <f>+Recupera_PN_ACUM[[#This Row],[04-06-2020]]-Recupera_PN_ACUM[[#This Row],[03-06-2020]]</f>
        <v>0</v>
      </c>
      <c r="G562" s="19">
        <f>+Recupera_PN_ACUM[[#This Row],[5/6/2020]]-Recupera_PN_ACUM[[#This Row],[04-06-2020]]</f>
        <v>0</v>
      </c>
      <c r="H562" s="19">
        <f>+Recupera_PN_ACUM[[#This Row],[6/6/2020]]-Recupera_PN_ACUM[[#This Row],[5/6/2020]]</f>
        <v>0</v>
      </c>
      <c r="I562" s="19">
        <f>+Recupera_PN_ACUM[[#This Row],[07-06-2020]]-Recupera_PN_ACUM[[#This Row],[6/6/2020]]</f>
        <v>0</v>
      </c>
      <c r="J562" s="19">
        <f>+Recupera_PN_ACUM[[#This Row],[08-06-2020]]-Recupera_PN_ACUM[[#This Row],[07-06-2020]]</f>
        <v>0</v>
      </c>
      <c r="K562" s="19">
        <f>+Recupera_PN_ACUM[[#This Row],[09-06-2020]]-Recupera_PN_ACUM[[#This Row],[08-06-2020]]</f>
        <v>0</v>
      </c>
      <c r="L562" s="19">
        <f>+Recupera_PN_ACUM[[#This Row],[10-06-2020]]-Recupera_PN_ACUM[[#This Row],[09-06-2020]]</f>
        <v>0</v>
      </c>
      <c r="M562" s="19">
        <f>+Recupera_PN_ACUM[[#This Row],[11-06-2020]]-Recupera_PN_ACUM[[#This Row],[10-06-2020]]</f>
        <v>0</v>
      </c>
    </row>
    <row r="563" spans="1:13" x14ac:dyDescent="0.3">
      <c r="A563">
        <v>30207</v>
      </c>
      <c r="B563" s="2" t="s">
        <v>144</v>
      </c>
      <c r="C563" s="2" t="s">
        <v>414</v>
      </c>
      <c r="D563" s="2" t="s">
        <v>734</v>
      </c>
      <c r="E563" s="19"/>
      <c r="F563" s="19">
        <f>+Recupera_PN_ACUM[[#This Row],[04-06-2020]]-Recupera_PN_ACUM[[#This Row],[03-06-2020]]</f>
        <v>0</v>
      </c>
      <c r="G563" s="19">
        <f>+Recupera_PN_ACUM[[#This Row],[5/6/2020]]-Recupera_PN_ACUM[[#This Row],[04-06-2020]]</f>
        <v>0</v>
      </c>
      <c r="H563" s="19">
        <f>+Recupera_PN_ACUM[[#This Row],[6/6/2020]]-Recupera_PN_ACUM[[#This Row],[5/6/2020]]</f>
        <v>0</v>
      </c>
      <c r="I563" s="19">
        <f>+Recupera_PN_ACUM[[#This Row],[07-06-2020]]-Recupera_PN_ACUM[[#This Row],[6/6/2020]]</f>
        <v>0</v>
      </c>
      <c r="J563" s="19">
        <f>+Recupera_PN_ACUM[[#This Row],[08-06-2020]]-Recupera_PN_ACUM[[#This Row],[07-06-2020]]</f>
        <v>0</v>
      </c>
      <c r="K563" s="19">
        <f>+Recupera_PN_ACUM[[#This Row],[09-06-2020]]-Recupera_PN_ACUM[[#This Row],[08-06-2020]]</f>
        <v>0</v>
      </c>
      <c r="L563" s="19">
        <f>+Recupera_PN_ACUM[[#This Row],[10-06-2020]]-Recupera_PN_ACUM[[#This Row],[09-06-2020]]</f>
        <v>0</v>
      </c>
      <c r="M563" s="19">
        <f>+Recupera_PN_ACUM[[#This Row],[11-06-2020]]-Recupera_PN_ACUM[[#This Row],[10-06-2020]]</f>
        <v>0</v>
      </c>
    </row>
    <row r="564" spans="1:13" ht="24" x14ac:dyDescent="0.3">
      <c r="A564">
        <v>120801</v>
      </c>
      <c r="B564" s="2" t="s">
        <v>191</v>
      </c>
      <c r="C564" s="2" t="s">
        <v>192</v>
      </c>
      <c r="D564" s="2" t="s">
        <v>735</v>
      </c>
      <c r="E564" s="19"/>
      <c r="F564" s="19">
        <f>+Recupera_PN_ACUM[[#This Row],[04-06-2020]]-Recupera_PN_ACUM[[#This Row],[03-06-2020]]</f>
        <v>0</v>
      </c>
      <c r="G564" s="19">
        <f>+Recupera_PN_ACUM[[#This Row],[5/6/2020]]-Recupera_PN_ACUM[[#This Row],[04-06-2020]]</f>
        <v>0</v>
      </c>
      <c r="H564" s="19">
        <f>+Recupera_PN_ACUM[[#This Row],[6/6/2020]]-Recupera_PN_ACUM[[#This Row],[5/6/2020]]</f>
        <v>0</v>
      </c>
      <c r="I564" s="19">
        <f>+Recupera_PN_ACUM[[#This Row],[07-06-2020]]-Recupera_PN_ACUM[[#This Row],[6/6/2020]]</f>
        <v>0</v>
      </c>
      <c r="J564" s="19">
        <f>+Recupera_PN_ACUM[[#This Row],[08-06-2020]]-Recupera_PN_ACUM[[#This Row],[07-06-2020]]</f>
        <v>0</v>
      </c>
      <c r="K564" s="19">
        <f>+Recupera_PN_ACUM[[#This Row],[09-06-2020]]-Recupera_PN_ACUM[[#This Row],[08-06-2020]]</f>
        <v>0</v>
      </c>
      <c r="L564" s="19">
        <f>+Recupera_PN_ACUM[[#This Row],[10-06-2020]]-Recupera_PN_ACUM[[#This Row],[09-06-2020]]</f>
        <v>0</v>
      </c>
      <c r="M564" s="19">
        <f>+Recupera_PN_ACUM[[#This Row],[11-06-2020]]-Recupera_PN_ACUM[[#This Row],[10-06-2020]]</f>
        <v>0</v>
      </c>
    </row>
    <row r="565" spans="1:13" x14ac:dyDescent="0.3">
      <c r="A565">
        <v>50109</v>
      </c>
      <c r="B565" s="2" t="s">
        <v>151</v>
      </c>
      <c r="C565" s="2" t="s">
        <v>269</v>
      </c>
      <c r="D565" s="2" t="s">
        <v>426</v>
      </c>
      <c r="E565" s="19"/>
      <c r="F565" s="19">
        <f>+Recupera_PN_ACUM[[#This Row],[04-06-2020]]-Recupera_PN_ACUM[[#This Row],[03-06-2020]]</f>
        <v>0</v>
      </c>
      <c r="G565" s="19">
        <f>+Recupera_PN_ACUM[[#This Row],[5/6/2020]]-Recupera_PN_ACUM[[#This Row],[04-06-2020]]</f>
        <v>0</v>
      </c>
      <c r="H565" s="19">
        <f>+Recupera_PN_ACUM[[#This Row],[6/6/2020]]-Recupera_PN_ACUM[[#This Row],[5/6/2020]]</f>
        <v>0</v>
      </c>
      <c r="I565" s="19">
        <f>+Recupera_PN_ACUM[[#This Row],[07-06-2020]]-Recupera_PN_ACUM[[#This Row],[6/6/2020]]</f>
        <v>0</v>
      </c>
      <c r="J565" s="19">
        <f>+Recupera_PN_ACUM[[#This Row],[08-06-2020]]-Recupera_PN_ACUM[[#This Row],[07-06-2020]]</f>
        <v>0</v>
      </c>
      <c r="K565" s="19">
        <f>+Recupera_PN_ACUM[[#This Row],[09-06-2020]]-Recupera_PN_ACUM[[#This Row],[08-06-2020]]</f>
        <v>0</v>
      </c>
      <c r="L565" s="19">
        <f>+Recupera_PN_ACUM[[#This Row],[10-06-2020]]-Recupera_PN_ACUM[[#This Row],[09-06-2020]]</f>
        <v>0</v>
      </c>
      <c r="M565" s="19">
        <f>+Recupera_PN_ACUM[[#This Row],[11-06-2020]]-Recupera_PN_ACUM[[#This Row],[10-06-2020]]</f>
        <v>0</v>
      </c>
    </row>
    <row r="566" spans="1:13" x14ac:dyDescent="0.3">
      <c r="A566">
        <v>40507</v>
      </c>
      <c r="B566" s="2" t="s">
        <v>154</v>
      </c>
      <c r="C566" s="2" t="s">
        <v>236</v>
      </c>
      <c r="D566" s="2" t="s">
        <v>736</v>
      </c>
      <c r="E566" s="19">
        <v>1</v>
      </c>
      <c r="F566" s="19">
        <f>+Recupera_PN_ACUM[[#This Row],[04-06-2020]]-Recupera_PN_ACUM[[#This Row],[03-06-2020]]</f>
        <v>0</v>
      </c>
      <c r="G566" s="19">
        <f>+Recupera_PN_ACUM[[#This Row],[5/6/2020]]-Recupera_PN_ACUM[[#This Row],[04-06-2020]]</f>
        <v>0</v>
      </c>
      <c r="H566" s="19">
        <f>+Recupera_PN_ACUM[[#This Row],[6/6/2020]]-Recupera_PN_ACUM[[#This Row],[5/6/2020]]</f>
        <v>0</v>
      </c>
      <c r="I566" s="19">
        <f>+Recupera_PN_ACUM[[#This Row],[07-06-2020]]-Recupera_PN_ACUM[[#This Row],[6/6/2020]]</f>
        <v>0</v>
      </c>
      <c r="J566" s="19">
        <f>+Recupera_PN_ACUM[[#This Row],[08-06-2020]]-Recupera_PN_ACUM[[#This Row],[07-06-2020]]</f>
        <v>0</v>
      </c>
      <c r="K566" s="19">
        <f>+Recupera_PN_ACUM[[#This Row],[09-06-2020]]-Recupera_PN_ACUM[[#This Row],[08-06-2020]]</f>
        <v>0</v>
      </c>
      <c r="L566" s="19">
        <f>+Recupera_PN_ACUM[[#This Row],[10-06-2020]]-Recupera_PN_ACUM[[#This Row],[09-06-2020]]</f>
        <v>0</v>
      </c>
      <c r="M566" s="19">
        <f>+Recupera_PN_ACUM[[#This Row],[11-06-2020]]-Recupera_PN_ACUM[[#This Row],[10-06-2020]]</f>
        <v>0</v>
      </c>
    </row>
    <row r="567" spans="1:13" x14ac:dyDescent="0.3">
      <c r="A567">
        <v>90105</v>
      </c>
      <c r="B567" s="2" t="s">
        <v>114</v>
      </c>
      <c r="C567" s="2" t="s">
        <v>197</v>
      </c>
      <c r="D567" s="2" t="s">
        <v>215</v>
      </c>
      <c r="E567" s="19"/>
      <c r="F567" s="19">
        <f>+Recupera_PN_ACUM[[#This Row],[04-06-2020]]-Recupera_PN_ACUM[[#This Row],[03-06-2020]]</f>
        <v>0</v>
      </c>
      <c r="G567" s="19">
        <f>+Recupera_PN_ACUM[[#This Row],[5/6/2020]]-Recupera_PN_ACUM[[#This Row],[04-06-2020]]</f>
        <v>0</v>
      </c>
      <c r="H567" s="19">
        <f>+Recupera_PN_ACUM[[#This Row],[6/6/2020]]-Recupera_PN_ACUM[[#This Row],[5/6/2020]]</f>
        <v>0</v>
      </c>
      <c r="I567" s="19">
        <f>+Recupera_PN_ACUM[[#This Row],[07-06-2020]]-Recupera_PN_ACUM[[#This Row],[6/6/2020]]</f>
        <v>0</v>
      </c>
      <c r="J567" s="19">
        <f>+Recupera_PN_ACUM[[#This Row],[08-06-2020]]-Recupera_PN_ACUM[[#This Row],[07-06-2020]]</f>
        <v>0</v>
      </c>
      <c r="K567" s="19">
        <f>+Recupera_PN_ACUM[[#This Row],[09-06-2020]]-Recupera_PN_ACUM[[#This Row],[08-06-2020]]</f>
        <v>0</v>
      </c>
      <c r="L567" s="19">
        <f>+Recupera_PN_ACUM[[#This Row],[10-06-2020]]-Recupera_PN_ACUM[[#This Row],[09-06-2020]]</f>
        <v>0</v>
      </c>
      <c r="M567" s="19">
        <f>+Recupera_PN_ACUM[[#This Row],[11-06-2020]]-Recupera_PN_ACUM[[#This Row],[10-06-2020]]</f>
        <v>0</v>
      </c>
    </row>
    <row r="568" spans="1:13" x14ac:dyDescent="0.3">
      <c r="A568">
        <v>90405</v>
      </c>
      <c r="B568" s="2" t="s">
        <v>114</v>
      </c>
      <c r="C568" s="2" t="s">
        <v>238</v>
      </c>
      <c r="D568" s="2" t="s">
        <v>737</v>
      </c>
      <c r="E568" s="19">
        <v>0</v>
      </c>
      <c r="F568" s="19">
        <f>+Recupera_PN_ACUM[[#This Row],[04-06-2020]]-Recupera_PN_ACUM[[#This Row],[03-06-2020]]</f>
        <v>0</v>
      </c>
      <c r="G568" s="19">
        <f>+Recupera_PN_ACUM[[#This Row],[5/6/2020]]-Recupera_PN_ACUM[[#This Row],[04-06-2020]]</f>
        <v>0</v>
      </c>
      <c r="H568" s="19">
        <f>+Recupera_PN_ACUM[[#This Row],[6/6/2020]]-Recupera_PN_ACUM[[#This Row],[5/6/2020]]</f>
        <v>0</v>
      </c>
      <c r="I568" s="19">
        <f>+Recupera_PN_ACUM[[#This Row],[07-06-2020]]-Recupera_PN_ACUM[[#This Row],[6/6/2020]]</f>
        <v>0</v>
      </c>
      <c r="J568" s="19">
        <f>+Recupera_PN_ACUM[[#This Row],[08-06-2020]]-Recupera_PN_ACUM[[#This Row],[07-06-2020]]</f>
        <v>0</v>
      </c>
      <c r="K568" s="19">
        <f>+Recupera_PN_ACUM[[#This Row],[09-06-2020]]-Recupera_PN_ACUM[[#This Row],[08-06-2020]]</f>
        <v>0</v>
      </c>
      <c r="L568" s="19">
        <f>+Recupera_PN_ACUM[[#This Row],[10-06-2020]]-Recupera_PN_ACUM[[#This Row],[09-06-2020]]</f>
        <v>0</v>
      </c>
      <c r="M568" s="19">
        <f>+Recupera_PN_ACUM[[#This Row],[11-06-2020]]-Recupera_PN_ACUM[[#This Row],[10-06-2020]]</f>
        <v>0</v>
      </c>
    </row>
    <row r="569" spans="1:13" x14ac:dyDescent="0.3">
      <c r="A569">
        <v>40608</v>
      </c>
      <c r="B569" s="2" t="s">
        <v>154</v>
      </c>
      <c r="C569" s="2" t="s">
        <v>171</v>
      </c>
      <c r="D569" s="2" t="s">
        <v>322</v>
      </c>
      <c r="E569" s="19">
        <v>15</v>
      </c>
      <c r="F569" s="19">
        <f>+Recupera_PN_ACUM[[#This Row],[04-06-2020]]-Recupera_PN_ACUM[[#This Row],[03-06-2020]]</f>
        <v>0</v>
      </c>
      <c r="G569" s="19">
        <f>+Recupera_PN_ACUM[[#This Row],[5/6/2020]]-Recupera_PN_ACUM[[#This Row],[04-06-2020]]</f>
        <v>0</v>
      </c>
      <c r="H569" s="19">
        <f>+Recupera_PN_ACUM[[#This Row],[6/6/2020]]-Recupera_PN_ACUM[[#This Row],[5/6/2020]]</f>
        <v>0</v>
      </c>
      <c r="I569" s="19">
        <f>+Recupera_PN_ACUM[[#This Row],[07-06-2020]]-Recupera_PN_ACUM[[#This Row],[6/6/2020]]</f>
        <v>0</v>
      </c>
      <c r="J569" s="19">
        <f>+Recupera_PN_ACUM[[#This Row],[08-06-2020]]-Recupera_PN_ACUM[[#This Row],[07-06-2020]]</f>
        <v>0</v>
      </c>
      <c r="K569" s="19">
        <f>+Recupera_PN_ACUM[[#This Row],[09-06-2020]]-Recupera_PN_ACUM[[#This Row],[08-06-2020]]</f>
        <v>0</v>
      </c>
      <c r="L569" s="19">
        <f>+Recupera_PN_ACUM[[#This Row],[10-06-2020]]-Recupera_PN_ACUM[[#This Row],[09-06-2020]]</f>
        <v>0</v>
      </c>
      <c r="M569" s="19">
        <f>+Recupera_PN_ACUM[[#This Row],[11-06-2020]]-Recupera_PN_ACUM[[#This Row],[10-06-2020]]</f>
        <v>0</v>
      </c>
    </row>
    <row r="570" spans="1:13" x14ac:dyDescent="0.3">
      <c r="A570">
        <v>130901</v>
      </c>
      <c r="B570" s="2" t="s">
        <v>102</v>
      </c>
      <c r="C570" s="2" t="s">
        <v>322</v>
      </c>
      <c r="D570" s="2" t="s">
        <v>738</v>
      </c>
      <c r="E570" s="19"/>
      <c r="F570" s="19">
        <f>+Recupera_PN_ACUM[[#This Row],[04-06-2020]]-Recupera_PN_ACUM[[#This Row],[03-06-2020]]</f>
        <v>0</v>
      </c>
      <c r="G570" s="19">
        <f>+Recupera_PN_ACUM[[#This Row],[5/6/2020]]-Recupera_PN_ACUM[[#This Row],[04-06-2020]]</f>
        <v>0</v>
      </c>
      <c r="H570" s="19">
        <f>+Recupera_PN_ACUM[[#This Row],[6/6/2020]]-Recupera_PN_ACUM[[#This Row],[5/6/2020]]</f>
        <v>0</v>
      </c>
      <c r="I570" s="19">
        <f>+Recupera_PN_ACUM[[#This Row],[07-06-2020]]-Recupera_PN_ACUM[[#This Row],[6/6/2020]]</f>
        <v>0</v>
      </c>
      <c r="J570" s="19">
        <f>+Recupera_PN_ACUM[[#This Row],[08-06-2020]]-Recupera_PN_ACUM[[#This Row],[07-06-2020]]</f>
        <v>0</v>
      </c>
      <c r="K570" s="19">
        <f>+Recupera_PN_ACUM[[#This Row],[09-06-2020]]-Recupera_PN_ACUM[[#This Row],[08-06-2020]]</f>
        <v>0</v>
      </c>
      <c r="L570" s="19">
        <f>+Recupera_PN_ACUM[[#This Row],[10-06-2020]]-Recupera_PN_ACUM[[#This Row],[09-06-2020]]</f>
        <v>0</v>
      </c>
      <c r="M570" s="19">
        <f>+Recupera_PN_ACUM[[#This Row],[11-06-2020]]-Recupera_PN_ACUM[[#This Row],[10-06-2020]]</f>
        <v>0</v>
      </c>
    </row>
    <row r="571" spans="1:13" x14ac:dyDescent="0.3">
      <c r="A571">
        <v>80801</v>
      </c>
      <c r="B571" s="2" t="s">
        <v>99</v>
      </c>
      <c r="C571" s="2" t="s">
        <v>99</v>
      </c>
      <c r="D571" s="2" t="s">
        <v>194</v>
      </c>
      <c r="E571" s="19"/>
      <c r="F571" s="19">
        <f>+Recupera_PN_ACUM[[#This Row],[04-06-2020]]-Recupera_PN_ACUM[[#This Row],[03-06-2020]]</f>
        <v>0</v>
      </c>
      <c r="G571" s="19">
        <f>+Recupera_PN_ACUM[[#This Row],[5/6/2020]]-Recupera_PN_ACUM[[#This Row],[04-06-2020]]</f>
        <v>0</v>
      </c>
      <c r="H571" s="19">
        <f>+Recupera_PN_ACUM[[#This Row],[6/6/2020]]-Recupera_PN_ACUM[[#This Row],[5/6/2020]]</f>
        <v>0</v>
      </c>
      <c r="I571" s="19">
        <f>+Recupera_PN_ACUM[[#This Row],[07-06-2020]]-Recupera_PN_ACUM[[#This Row],[6/6/2020]]</f>
        <v>0</v>
      </c>
      <c r="J571" s="19">
        <f>+Recupera_PN_ACUM[[#This Row],[08-06-2020]]-Recupera_PN_ACUM[[#This Row],[07-06-2020]]</f>
        <v>0</v>
      </c>
      <c r="K571" s="19">
        <f>+Recupera_PN_ACUM[[#This Row],[09-06-2020]]-Recupera_PN_ACUM[[#This Row],[08-06-2020]]</f>
        <v>0</v>
      </c>
      <c r="L571" s="19">
        <f>+Recupera_PN_ACUM[[#This Row],[10-06-2020]]-Recupera_PN_ACUM[[#This Row],[09-06-2020]]</f>
        <v>0</v>
      </c>
      <c r="M571" s="19">
        <f>+Recupera_PN_ACUM[[#This Row],[11-06-2020]]-Recupera_PN_ACUM[[#This Row],[10-06-2020]]</f>
        <v>0</v>
      </c>
    </row>
    <row r="572" spans="1:13" x14ac:dyDescent="0.3">
      <c r="A572">
        <v>41104</v>
      </c>
      <c r="B572" s="2" t="s">
        <v>154</v>
      </c>
      <c r="C572" s="2" t="s">
        <v>258</v>
      </c>
      <c r="D572" s="2" t="s">
        <v>258</v>
      </c>
      <c r="E572" s="19"/>
      <c r="F572" s="19">
        <f>+Recupera_PN_ACUM[[#This Row],[04-06-2020]]-Recupera_PN_ACUM[[#This Row],[03-06-2020]]</f>
        <v>0</v>
      </c>
      <c r="G572" s="19">
        <f>+Recupera_PN_ACUM[[#This Row],[5/6/2020]]-Recupera_PN_ACUM[[#This Row],[04-06-2020]]</f>
        <v>0</v>
      </c>
      <c r="H572" s="19">
        <f>+Recupera_PN_ACUM[[#This Row],[6/6/2020]]-Recupera_PN_ACUM[[#This Row],[5/6/2020]]</f>
        <v>0</v>
      </c>
      <c r="I572" s="19">
        <f>+Recupera_PN_ACUM[[#This Row],[07-06-2020]]-Recupera_PN_ACUM[[#This Row],[6/6/2020]]</f>
        <v>0</v>
      </c>
      <c r="J572" s="19">
        <f>+Recupera_PN_ACUM[[#This Row],[08-06-2020]]-Recupera_PN_ACUM[[#This Row],[07-06-2020]]</f>
        <v>0</v>
      </c>
      <c r="K572" s="19">
        <f>+Recupera_PN_ACUM[[#This Row],[09-06-2020]]-Recupera_PN_ACUM[[#This Row],[08-06-2020]]</f>
        <v>0</v>
      </c>
      <c r="L572" s="19">
        <f>+Recupera_PN_ACUM[[#This Row],[10-06-2020]]-Recupera_PN_ACUM[[#This Row],[09-06-2020]]</f>
        <v>0</v>
      </c>
      <c r="M572" s="19">
        <f>+Recupera_PN_ACUM[[#This Row],[11-06-2020]]-Recupera_PN_ACUM[[#This Row],[10-06-2020]]</f>
        <v>0</v>
      </c>
    </row>
    <row r="573" spans="1:13" x14ac:dyDescent="0.3">
      <c r="A573">
        <v>80809</v>
      </c>
      <c r="B573" s="2" t="s">
        <v>99</v>
      </c>
      <c r="C573" s="2" t="s">
        <v>99</v>
      </c>
      <c r="D573" s="2" t="s">
        <v>118</v>
      </c>
      <c r="E573" s="19"/>
      <c r="F573" s="19">
        <f>+Recupera_PN_ACUM[[#This Row],[04-06-2020]]-Recupera_PN_ACUM[[#This Row],[03-06-2020]]</f>
        <v>0</v>
      </c>
      <c r="G573" s="19">
        <f>+Recupera_PN_ACUM[[#This Row],[5/6/2020]]-Recupera_PN_ACUM[[#This Row],[04-06-2020]]</f>
        <v>0</v>
      </c>
      <c r="H573" s="19">
        <f>+Recupera_PN_ACUM[[#This Row],[6/6/2020]]-Recupera_PN_ACUM[[#This Row],[5/6/2020]]</f>
        <v>0</v>
      </c>
      <c r="I573" s="19">
        <f>+Recupera_PN_ACUM[[#This Row],[07-06-2020]]-Recupera_PN_ACUM[[#This Row],[6/6/2020]]</f>
        <v>0</v>
      </c>
      <c r="J573" s="19">
        <f>+Recupera_PN_ACUM[[#This Row],[08-06-2020]]-Recupera_PN_ACUM[[#This Row],[07-06-2020]]</f>
        <v>0</v>
      </c>
      <c r="K573" s="19">
        <f>+Recupera_PN_ACUM[[#This Row],[09-06-2020]]-Recupera_PN_ACUM[[#This Row],[08-06-2020]]</f>
        <v>0</v>
      </c>
      <c r="L573" s="19">
        <f>+Recupera_PN_ACUM[[#This Row],[10-06-2020]]-Recupera_PN_ACUM[[#This Row],[09-06-2020]]</f>
        <v>0</v>
      </c>
      <c r="M573" s="19">
        <f>+Recupera_PN_ACUM[[#This Row],[11-06-2020]]-Recupera_PN_ACUM[[#This Row],[10-06-2020]]</f>
        <v>0</v>
      </c>
    </row>
    <row r="574" spans="1:13" x14ac:dyDescent="0.3">
      <c r="A574">
        <v>90801</v>
      </c>
      <c r="B574" s="2" t="s">
        <v>114</v>
      </c>
      <c r="C574" s="2" t="s">
        <v>118</v>
      </c>
      <c r="D574" s="2" t="s">
        <v>264</v>
      </c>
      <c r="E574" s="19">
        <v>0</v>
      </c>
      <c r="F574" s="19">
        <f>+Recupera_PN_ACUM[[#This Row],[04-06-2020]]-Recupera_PN_ACUM[[#This Row],[03-06-2020]]</f>
        <v>0</v>
      </c>
      <c r="G574" s="19">
        <f>+Recupera_PN_ACUM[[#This Row],[5/6/2020]]-Recupera_PN_ACUM[[#This Row],[04-06-2020]]</f>
        <v>0</v>
      </c>
      <c r="H574" s="19">
        <f>+Recupera_PN_ACUM[[#This Row],[6/6/2020]]-Recupera_PN_ACUM[[#This Row],[5/6/2020]]</f>
        <v>0</v>
      </c>
      <c r="I574" s="19">
        <f>+Recupera_PN_ACUM[[#This Row],[07-06-2020]]-Recupera_PN_ACUM[[#This Row],[6/6/2020]]</f>
        <v>0</v>
      </c>
      <c r="J574" s="19">
        <f>+Recupera_PN_ACUM[[#This Row],[08-06-2020]]-Recupera_PN_ACUM[[#This Row],[07-06-2020]]</f>
        <v>0</v>
      </c>
      <c r="K574" s="19">
        <f>+Recupera_PN_ACUM[[#This Row],[09-06-2020]]-Recupera_PN_ACUM[[#This Row],[08-06-2020]]</f>
        <v>0</v>
      </c>
      <c r="L574" s="19">
        <f>+Recupera_PN_ACUM[[#This Row],[10-06-2020]]-Recupera_PN_ACUM[[#This Row],[09-06-2020]]</f>
        <v>0</v>
      </c>
      <c r="M574" s="19">
        <f>+Recupera_PN_ACUM[[#This Row],[11-06-2020]]-Recupera_PN_ACUM[[#This Row],[10-06-2020]]</f>
        <v>0</v>
      </c>
    </row>
    <row r="575" spans="1:13" x14ac:dyDescent="0.3">
      <c r="A575">
        <v>40515</v>
      </c>
      <c r="B575" s="2" t="s">
        <v>154</v>
      </c>
      <c r="C575" s="2" t="s">
        <v>236</v>
      </c>
      <c r="D575" s="2" t="s">
        <v>277</v>
      </c>
      <c r="E575" s="19"/>
      <c r="F575" s="19">
        <f>+Recupera_PN_ACUM[[#This Row],[04-06-2020]]-Recupera_PN_ACUM[[#This Row],[03-06-2020]]</f>
        <v>0</v>
      </c>
      <c r="G575" s="19">
        <f>+Recupera_PN_ACUM[[#This Row],[5/6/2020]]-Recupera_PN_ACUM[[#This Row],[04-06-2020]]</f>
        <v>0</v>
      </c>
      <c r="H575" s="19">
        <f>+Recupera_PN_ACUM[[#This Row],[6/6/2020]]-Recupera_PN_ACUM[[#This Row],[5/6/2020]]</f>
        <v>0</v>
      </c>
      <c r="I575" s="19">
        <f>+Recupera_PN_ACUM[[#This Row],[07-06-2020]]-Recupera_PN_ACUM[[#This Row],[6/6/2020]]</f>
        <v>0</v>
      </c>
      <c r="J575" s="19">
        <f>+Recupera_PN_ACUM[[#This Row],[08-06-2020]]-Recupera_PN_ACUM[[#This Row],[07-06-2020]]</f>
        <v>0</v>
      </c>
      <c r="K575" s="19">
        <f>+Recupera_PN_ACUM[[#This Row],[09-06-2020]]-Recupera_PN_ACUM[[#This Row],[08-06-2020]]</f>
        <v>0</v>
      </c>
      <c r="L575" s="19">
        <f>+Recupera_PN_ACUM[[#This Row],[10-06-2020]]-Recupera_PN_ACUM[[#This Row],[09-06-2020]]</f>
        <v>0</v>
      </c>
      <c r="M575" s="19">
        <f>+Recupera_PN_ACUM[[#This Row],[11-06-2020]]-Recupera_PN_ACUM[[#This Row],[10-06-2020]]</f>
        <v>0</v>
      </c>
    </row>
    <row r="576" spans="1:13" x14ac:dyDescent="0.3">
      <c r="A576">
        <v>70219</v>
      </c>
      <c r="B576" s="2" t="s">
        <v>268</v>
      </c>
      <c r="C576" s="2" t="s">
        <v>348</v>
      </c>
      <c r="D576" s="2" t="s">
        <v>739</v>
      </c>
      <c r="E576" s="19">
        <v>0</v>
      </c>
      <c r="F576" s="19">
        <f>+Recupera_PN_ACUM[[#This Row],[04-06-2020]]-Recupera_PN_ACUM[[#This Row],[03-06-2020]]</f>
        <v>0</v>
      </c>
      <c r="G576" s="19">
        <f>+Recupera_PN_ACUM[[#This Row],[5/6/2020]]-Recupera_PN_ACUM[[#This Row],[04-06-2020]]</f>
        <v>0</v>
      </c>
      <c r="H576" s="19">
        <f>+Recupera_PN_ACUM[[#This Row],[6/6/2020]]-Recupera_PN_ACUM[[#This Row],[5/6/2020]]</f>
        <v>0</v>
      </c>
      <c r="I576" s="19">
        <f>+Recupera_PN_ACUM[[#This Row],[07-06-2020]]-Recupera_PN_ACUM[[#This Row],[6/6/2020]]</f>
        <v>0</v>
      </c>
      <c r="J576" s="19">
        <f>+Recupera_PN_ACUM[[#This Row],[08-06-2020]]-Recupera_PN_ACUM[[#This Row],[07-06-2020]]</f>
        <v>0</v>
      </c>
      <c r="K576" s="19">
        <f>+Recupera_PN_ACUM[[#This Row],[09-06-2020]]-Recupera_PN_ACUM[[#This Row],[08-06-2020]]</f>
        <v>0</v>
      </c>
      <c r="L576" s="19">
        <f>+Recupera_PN_ACUM[[#This Row],[10-06-2020]]-Recupera_PN_ACUM[[#This Row],[09-06-2020]]</f>
        <v>0</v>
      </c>
      <c r="M576" s="19">
        <f>+Recupera_PN_ACUM[[#This Row],[11-06-2020]]-Recupera_PN_ACUM[[#This Row],[10-06-2020]]</f>
        <v>0</v>
      </c>
    </row>
    <row r="577" spans="1:13" x14ac:dyDescent="0.3">
      <c r="A577">
        <v>90212</v>
      </c>
      <c r="B577" s="2" t="s">
        <v>114</v>
      </c>
      <c r="C577" s="2" t="s">
        <v>435</v>
      </c>
      <c r="D577" s="2" t="s">
        <v>739</v>
      </c>
      <c r="E577" s="19">
        <v>0</v>
      </c>
      <c r="F577" s="19">
        <f>+Recupera_PN_ACUM[[#This Row],[04-06-2020]]-Recupera_PN_ACUM[[#This Row],[03-06-2020]]</f>
        <v>0</v>
      </c>
      <c r="G577" s="19">
        <f>+Recupera_PN_ACUM[[#This Row],[5/6/2020]]-Recupera_PN_ACUM[[#This Row],[04-06-2020]]</f>
        <v>0</v>
      </c>
      <c r="H577" s="19">
        <f>+Recupera_PN_ACUM[[#This Row],[6/6/2020]]-Recupera_PN_ACUM[[#This Row],[5/6/2020]]</f>
        <v>0</v>
      </c>
      <c r="I577" s="19">
        <f>+Recupera_PN_ACUM[[#This Row],[07-06-2020]]-Recupera_PN_ACUM[[#This Row],[6/6/2020]]</f>
        <v>0</v>
      </c>
      <c r="J577" s="19">
        <f>+Recupera_PN_ACUM[[#This Row],[08-06-2020]]-Recupera_PN_ACUM[[#This Row],[07-06-2020]]</f>
        <v>0</v>
      </c>
      <c r="K577" s="19">
        <f>+Recupera_PN_ACUM[[#This Row],[09-06-2020]]-Recupera_PN_ACUM[[#This Row],[08-06-2020]]</f>
        <v>0</v>
      </c>
      <c r="L577" s="19">
        <f>+Recupera_PN_ACUM[[#This Row],[10-06-2020]]-Recupera_PN_ACUM[[#This Row],[09-06-2020]]</f>
        <v>0</v>
      </c>
      <c r="M577" s="19">
        <f>+Recupera_PN_ACUM[[#This Row],[11-06-2020]]-Recupera_PN_ACUM[[#This Row],[10-06-2020]]</f>
        <v>0</v>
      </c>
    </row>
    <row r="578" spans="1:13" x14ac:dyDescent="0.3">
      <c r="A578">
        <v>90305</v>
      </c>
      <c r="B578" s="2" t="s">
        <v>114</v>
      </c>
      <c r="C578" s="2" t="s">
        <v>284</v>
      </c>
      <c r="D578" s="2" t="s">
        <v>739</v>
      </c>
      <c r="E578" s="19">
        <v>0</v>
      </c>
      <c r="F578" s="19">
        <f>+Recupera_PN_ACUM[[#This Row],[04-06-2020]]-Recupera_PN_ACUM[[#This Row],[03-06-2020]]</f>
        <v>0</v>
      </c>
      <c r="G578" s="19">
        <f>+Recupera_PN_ACUM[[#This Row],[5/6/2020]]-Recupera_PN_ACUM[[#This Row],[04-06-2020]]</f>
        <v>0</v>
      </c>
      <c r="H578" s="19">
        <f>+Recupera_PN_ACUM[[#This Row],[6/6/2020]]-Recupera_PN_ACUM[[#This Row],[5/6/2020]]</f>
        <v>0</v>
      </c>
      <c r="I578" s="19">
        <f>+Recupera_PN_ACUM[[#This Row],[07-06-2020]]-Recupera_PN_ACUM[[#This Row],[6/6/2020]]</f>
        <v>0</v>
      </c>
      <c r="J578" s="19">
        <f>+Recupera_PN_ACUM[[#This Row],[08-06-2020]]-Recupera_PN_ACUM[[#This Row],[07-06-2020]]</f>
        <v>0</v>
      </c>
      <c r="K578" s="19">
        <f>+Recupera_PN_ACUM[[#This Row],[09-06-2020]]-Recupera_PN_ACUM[[#This Row],[08-06-2020]]</f>
        <v>0</v>
      </c>
      <c r="L578" s="19">
        <f>+Recupera_PN_ACUM[[#This Row],[10-06-2020]]-Recupera_PN_ACUM[[#This Row],[09-06-2020]]</f>
        <v>0</v>
      </c>
      <c r="M578" s="19">
        <f>+Recupera_PN_ACUM[[#This Row],[11-06-2020]]-Recupera_PN_ACUM[[#This Row],[10-06-2020]]</f>
        <v>0</v>
      </c>
    </row>
    <row r="579" spans="1:13" x14ac:dyDescent="0.3">
      <c r="A579">
        <v>90806</v>
      </c>
      <c r="B579" s="2" t="s">
        <v>114</v>
      </c>
      <c r="C579" s="2" t="s">
        <v>118</v>
      </c>
      <c r="D579" s="2" t="s">
        <v>739</v>
      </c>
      <c r="E579" s="19">
        <v>1</v>
      </c>
      <c r="F579" s="19">
        <f>+Recupera_PN_ACUM[[#This Row],[04-06-2020]]-Recupera_PN_ACUM[[#This Row],[03-06-2020]]</f>
        <v>0</v>
      </c>
      <c r="G579" s="19">
        <f>+Recupera_PN_ACUM[[#This Row],[5/6/2020]]-Recupera_PN_ACUM[[#This Row],[04-06-2020]]</f>
        <v>0</v>
      </c>
      <c r="H579" s="19">
        <f>+Recupera_PN_ACUM[[#This Row],[6/6/2020]]-Recupera_PN_ACUM[[#This Row],[5/6/2020]]</f>
        <v>0</v>
      </c>
      <c r="I579" s="19">
        <f>+Recupera_PN_ACUM[[#This Row],[07-06-2020]]-Recupera_PN_ACUM[[#This Row],[6/6/2020]]</f>
        <v>0</v>
      </c>
      <c r="J579" s="19">
        <f>+Recupera_PN_ACUM[[#This Row],[08-06-2020]]-Recupera_PN_ACUM[[#This Row],[07-06-2020]]</f>
        <v>0</v>
      </c>
      <c r="K579" s="19">
        <f>+Recupera_PN_ACUM[[#This Row],[09-06-2020]]-Recupera_PN_ACUM[[#This Row],[08-06-2020]]</f>
        <v>0</v>
      </c>
      <c r="L579" s="19">
        <f>+Recupera_PN_ACUM[[#This Row],[10-06-2020]]-Recupera_PN_ACUM[[#This Row],[09-06-2020]]</f>
        <v>0</v>
      </c>
      <c r="M579" s="19">
        <f>+Recupera_PN_ACUM[[#This Row],[11-06-2020]]-Recupera_PN_ACUM[[#This Row],[10-06-2020]]</f>
        <v>0</v>
      </c>
    </row>
    <row r="580" spans="1:13" x14ac:dyDescent="0.3">
      <c r="A580">
        <v>130909</v>
      </c>
      <c r="B580" s="2" t="s">
        <v>102</v>
      </c>
      <c r="C580" s="2" t="s">
        <v>322</v>
      </c>
      <c r="D580" s="2" t="s">
        <v>739</v>
      </c>
      <c r="E580" s="19">
        <v>50</v>
      </c>
      <c r="F580" s="19">
        <f>+Recupera_PN_ACUM[[#This Row],[04-06-2020]]-Recupera_PN_ACUM[[#This Row],[03-06-2020]]</f>
        <v>0</v>
      </c>
      <c r="G580" s="19">
        <f>+Recupera_PN_ACUM[[#This Row],[5/6/2020]]-Recupera_PN_ACUM[[#This Row],[04-06-2020]]</f>
        <v>0</v>
      </c>
      <c r="H580" s="19">
        <f>+Recupera_PN_ACUM[[#This Row],[6/6/2020]]-Recupera_PN_ACUM[[#This Row],[5/6/2020]]</f>
        <v>0</v>
      </c>
      <c r="I580" s="19">
        <f>+Recupera_PN_ACUM[[#This Row],[07-06-2020]]-Recupera_PN_ACUM[[#This Row],[6/6/2020]]</f>
        <v>0</v>
      </c>
      <c r="J580" s="19">
        <f>+Recupera_PN_ACUM[[#This Row],[08-06-2020]]-Recupera_PN_ACUM[[#This Row],[07-06-2020]]</f>
        <v>0</v>
      </c>
      <c r="K580" s="19">
        <f>+Recupera_PN_ACUM[[#This Row],[09-06-2020]]-Recupera_PN_ACUM[[#This Row],[08-06-2020]]</f>
        <v>0</v>
      </c>
      <c r="L580" s="19">
        <f>+Recupera_PN_ACUM[[#This Row],[10-06-2020]]-Recupera_PN_ACUM[[#This Row],[09-06-2020]]</f>
        <v>0</v>
      </c>
      <c r="M580" s="19">
        <f>+Recupera_PN_ACUM[[#This Row],[11-06-2020]]-Recupera_PN_ACUM[[#This Row],[10-06-2020]]</f>
        <v>0</v>
      </c>
    </row>
    <row r="581" spans="1:13" ht="24" x14ac:dyDescent="0.3">
      <c r="A581">
        <v>30601</v>
      </c>
      <c r="B581" s="2" t="s">
        <v>144</v>
      </c>
      <c r="C581" s="2" t="s">
        <v>145</v>
      </c>
      <c r="D581" s="2" t="s">
        <v>315</v>
      </c>
      <c r="E581" s="19"/>
      <c r="F581" s="19">
        <f>+Recupera_PN_ACUM[[#This Row],[04-06-2020]]-Recupera_PN_ACUM[[#This Row],[03-06-2020]]</f>
        <v>0</v>
      </c>
      <c r="G581" s="19">
        <f>+Recupera_PN_ACUM[[#This Row],[5/6/2020]]-Recupera_PN_ACUM[[#This Row],[04-06-2020]]</f>
        <v>0</v>
      </c>
      <c r="H581" s="19">
        <f>+Recupera_PN_ACUM[[#This Row],[6/6/2020]]-Recupera_PN_ACUM[[#This Row],[5/6/2020]]</f>
        <v>0</v>
      </c>
      <c r="I581" s="19">
        <f>+Recupera_PN_ACUM[[#This Row],[07-06-2020]]-Recupera_PN_ACUM[[#This Row],[6/6/2020]]</f>
        <v>0</v>
      </c>
      <c r="J581" s="19">
        <f>+Recupera_PN_ACUM[[#This Row],[08-06-2020]]-Recupera_PN_ACUM[[#This Row],[07-06-2020]]</f>
        <v>0</v>
      </c>
      <c r="K581" s="19">
        <f>+Recupera_PN_ACUM[[#This Row],[09-06-2020]]-Recupera_PN_ACUM[[#This Row],[08-06-2020]]</f>
        <v>0</v>
      </c>
      <c r="L581" s="19">
        <f>+Recupera_PN_ACUM[[#This Row],[10-06-2020]]-Recupera_PN_ACUM[[#This Row],[09-06-2020]]</f>
        <v>0</v>
      </c>
      <c r="M581" s="19">
        <f>+Recupera_PN_ACUM[[#This Row],[11-06-2020]]-Recupera_PN_ACUM[[#This Row],[10-06-2020]]</f>
        <v>0</v>
      </c>
    </row>
    <row r="582" spans="1:13" x14ac:dyDescent="0.3">
      <c r="A582">
        <v>30113</v>
      </c>
      <c r="B582" s="2" t="s">
        <v>144</v>
      </c>
      <c r="C582" s="2" t="s">
        <v>144</v>
      </c>
      <c r="D582" s="2" t="s">
        <v>178</v>
      </c>
      <c r="E582" s="19"/>
      <c r="F582" s="19">
        <f>+Recupera_PN_ACUM[[#This Row],[04-06-2020]]-Recupera_PN_ACUM[[#This Row],[03-06-2020]]</f>
        <v>0</v>
      </c>
      <c r="G582" s="19">
        <f>+Recupera_PN_ACUM[[#This Row],[5/6/2020]]-Recupera_PN_ACUM[[#This Row],[04-06-2020]]</f>
        <v>0</v>
      </c>
      <c r="H582" s="19">
        <f>+Recupera_PN_ACUM[[#This Row],[6/6/2020]]-Recupera_PN_ACUM[[#This Row],[5/6/2020]]</f>
        <v>0</v>
      </c>
      <c r="I582" s="19">
        <f>+Recupera_PN_ACUM[[#This Row],[07-06-2020]]-Recupera_PN_ACUM[[#This Row],[6/6/2020]]</f>
        <v>0</v>
      </c>
      <c r="J582" s="19">
        <f>+Recupera_PN_ACUM[[#This Row],[08-06-2020]]-Recupera_PN_ACUM[[#This Row],[07-06-2020]]</f>
        <v>0</v>
      </c>
      <c r="K582" s="19">
        <f>+Recupera_PN_ACUM[[#This Row],[09-06-2020]]-Recupera_PN_ACUM[[#This Row],[08-06-2020]]</f>
        <v>0</v>
      </c>
      <c r="L582" s="19">
        <f>+Recupera_PN_ACUM[[#This Row],[10-06-2020]]-Recupera_PN_ACUM[[#This Row],[09-06-2020]]</f>
        <v>0</v>
      </c>
      <c r="M582" s="19">
        <f>+Recupera_PN_ACUM[[#This Row],[11-06-2020]]-Recupera_PN_ACUM[[#This Row],[10-06-2020]]</f>
        <v>0</v>
      </c>
    </row>
    <row r="583" spans="1:13" x14ac:dyDescent="0.3">
      <c r="A583">
        <v>41204</v>
      </c>
      <c r="B583" s="2" t="s">
        <v>154</v>
      </c>
      <c r="C583" s="2" t="s">
        <v>430</v>
      </c>
      <c r="D583" s="2" t="s">
        <v>178</v>
      </c>
      <c r="E583" s="19"/>
      <c r="F583" s="19">
        <f>+Recupera_PN_ACUM[[#This Row],[04-06-2020]]-Recupera_PN_ACUM[[#This Row],[03-06-2020]]</f>
        <v>0</v>
      </c>
      <c r="G583" s="19">
        <f>+Recupera_PN_ACUM[[#This Row],[5/6/2020]]-Recupera_PN_ACUM[[#This Row],[04-06-2020]]</f>
        <v>0</v>
      </c>
      <c r="H583" s="19">
        <f>+Recupera_PN_ACUM[[#This Row],[6/6/2020]]-Recupera_PN_ACUM[[#This Row],[5/6/2020]]</f>
        <v>0</v>
      </c>
      <c r="I583" s="19">
        <f>+Recupera_PN_ACUM[[#This Row],[07-06-2020]]-Recupera_PN_ACUM[[#This Row],[6/6/2020]]</f>
        <v>0</v>
      </c>
      <c r="J583" s="19">
        <f>+Recupera_PN_ACUM[[#This Row],[08-06-2020]]-Recupera_PN_ACUM[[#This Row],[07-06-2020]]</f>
        <v>0</v>
      </c>
      <c r="K583" s="19">
        <f>+Recupera_PN_ACUM[[#This Row],[09-06-2020]]-Recupera_PN_ACUM[[#This Row],[08-06-2020]]</f>
        <v>0</v>
      </c>
      <c r="L583" s="19">
        <f>+Recupera_PN_ACUM[[#This Row],[10-06-2020]]-Recupera_PN_ACUM[[#This Row],[09-06-2020]]</f>
        <v>0</v>
      </c>
      <c r="M583" s="19">
        <f>+Recupera_PN_ACUM[[#This Row],[11-06-2020]]-Recupera_PN_ACUM[[#This Row],[10-06-2020]]</f>
        <v>0</v>
      </c>
    </row>
    <row r="584" spans="1:13" x14ac:dyDescent="0.3">
      <c r="A584">
        <v>90805</v>
      </c>
      <c r="B584" s="2" t="s">
        <v>114</v>
      </c>
      <c r="C584" s="2" t="s">
        <v>118</v>
      </c>
      <c r="D584" s="2" t="s">
        <v>178</v>
      </c>
      <c r="E584" s="19">
        <v>92</v>
      </c>
      <c r="F584" s="19">
        <f>+Recupera_PN_ACUM[[#This Row],[04-06-2020]]-Recupera_PN_ACUM[[#This Row],[03-06-2020]]</f>
        <v>0</v>
      </c>
      <c r="G584" s="19">
        <f>+Recupera_PN_ACUM[[#This Row],[5/6/2020]]-Recupera_PN_ACUM[[#This Row],[04-06-2020]]</f>
        <v>0</v>
      </c>
      <c r="H584" s="19">
        <f>+Recupera_PN_ACUM[[#This Row],[6/6/2020]]-Recupera_PN_ACUM[[#This Row],[5/6/2020]]</f>
        <v>0</v>
      </c>
      <c r="I584" s="19">
        <f>+Recupera_PN_ACUM[[#This Row],[07-06-2020]]-Recupera_PN_ACUM[[#This Row],[6/6/2020]]</f>
        <v>0</v>
      </c>
      <c r="J584" s="19">
        <f>+Recupera_PN_ACUM[[#This Row],[08-06-2020]]-Recupera_PN_ACUM[[#This Row],[07-06-2020]]</f>
        <v>0</v>
      </c>
      <c r="K584" s="19">
        <f>+Recupera_PN_ACUM[[#This Row],[09-06-2020]]-Recupera_PN_ACUM[[#This Row],[08-06-2020]]</f>
        <v>0</v>
      </c>
      <c r="L584" s="19">
        <f>+Recupera_PN_ACUM[[#This Row],[10-06-2020]]-Recupera_PN_ACUM[[#This Row],[09-06-2020]]</f>
        <v>0</v>
      </c>
      <c r="M584" s="19">
        <f>+Recupera_PN_ACUM[[#This Row],[11-06-2020]]-Recupera_PN_ACUM[[#This Row],[10-06-2020]]</f>
        <v>0</v>
      </c>
    </row>
    <row r="585" spans="1:13" x14ac:dyDescent="0.3">
      <c r="A585">
        <v>60105</v>
      </c>
      <c r="B585" s="2" t="s">
        <v>158</v>
      </c>
      <c r="C585" s="2" t="s">
        <v>297</v>
      </c>
      <c r="D585" s="2" t="s">
        <v>367</v>
      </c>
      <c r="E585" s="19"/>
      <c r="F585" s="19">
        <f>+Recupera_PN_ACUM[[#This Row],[04-06-2020]]-Recupera_PN_ACUM[[#This Row],[03-06-2020]]</f>
        <v>0</v>
      </c>
      <c r="G585" s="19">
        <f>+Recupera_PN_ACUM[[#This Row],[5/6/2020]]-Recupera_PN_ACUM[[#This Row],[04-06-2020]]</f>
        <v>0</v>
      </c>
      <c r="H585" s="19">
        <f>+Recupera_PN_ACUM[[#This Row],[6/6/2020]]-Recupera_PN_ACUM[[#This Row],[5/6/2020]]</f>
        <v>0</v>
      </c>
      <c r="I585" s="19">
        <f>+Recupera_PN_ACUM[[#This Row],[07-06-2020]]-Recupera_PN_ACUM[[#This Row],[6/6/2020]]</f>
        <v>0</v>
      </c>
      <c r="J585" s="19">
        <f>+Recupera_PN_ACUM[[#This Row],[08-06-2020]]-Recupera_PN_ACUM[[#This Row],[07-06-2020]]</f>
        <v>0</v>
      </c>
      <c r="K585" s="19">
        <f>+Recupera_PN_ACUM[[#This Row],[09-06-2020]]-Recupera_PN_ACUM[[#This Row],[08-06-2020]]</f>
        <v>0</v>
      </c>
      <c r="L585" s="19">
        <f>+Recupera_PN_ACUM[[#This Row],[10-06-2020]]-Recupera_PN_ACUM[[#This Row],[09-06-2020]]</f>
        <v>0</v>
      </c>
      <c r="M585" s="19">
        <f>+Recupera_PN_ACUM[[#This Row],[11-06-2020]]-Recupera_PN_ACUM[[#This Row],[10-06-2020]]</f>
        <v>0</v>
      </c>
    </row>
    <row r="586" spans="1:13" x14ac:dyDescent="0.3">
      <c r="A586">
        <v>20208</v>
      </c>
      <c r="B586" s="2" t="s">
        <v>212</v>
      </c>
      <c r="C586" s="2" t="s">
        <v>217</v>
      </c>
      <c r="D586" s="2" t="s">
        <v>740</v>
      </c>
      <c r="E586" s="19">
        <v>2</v>
      </c>
      <c r="F586" s="19">
        <f>+Recupera_PN_ACUM[[#This Row],[04-06-2020]]-Recupera_PN_ACUM[[#This Row],[03-06-2020]]</f>
        <v>0</v>
      </c>
      <c r="G586" s="19">
        <f>+Recupera_PN_ACUM[[#This Row],[5/6/2020]]-Recupera_PN_ACUM[[#This Row],[04-06-2020]]</f>
        <v>0</v>
      </c>
      <c r="H586" s="19">
        <f>+Recupera_PN_ACUM[[#This Row],[6/6/2020]]-Recupera_PN_ACUM[[#This Row],[5/6/2020]]</f>
        <v>0</v>
      </c>
      <c r="I586" s="19">
        <f>+Recupera_PN_ACUM[[#This Row],[07-06-2020]]-Recupera_PN_ACUM[[#This Row],[6/6/2020]]</f>
        <v>0</v>
      </c>
      <c r="J586" s="19">
        <f>+Recupera_PN_ACUM[[#This Row],[08-06-2020]]-Recupera_PN_ACUM[[#This Row],[07-06-2020]]</f>
        <v>0</v>
      </c>
      <c r="K586" s="19">
        <f>+Recupera_PN_ACUM[[#This Row],[09-06-2020]]-Recupera_PN_ACUM[[#This Row],[08-06-2020]]</f>
        <v>0</v>
      </c>
      <c r="L586" s="19">
        <f>+Recupera_PN_ACUM[[#This Row],[10-06-2020]]-Recupera_PN_ACUM[[#This Row],[09-06-2020]]</f>
        <v>0</v>
      </c>
      <c r="M586" s="19">
        <f>+Recupera_PN_ACUM[[#This Row],[11-06-2020]]-Recupera_PN_ACUM[[#This Row],[10-06-2020]]</f>
        <v>0</v>
      </c>
    </row>
    <row r="587" spans="1:13" x14ac:dyDescent="0.3">
      <c r="A587">
        <v>30603</v>
      </c>
      <c r="B587" s="2" t="s">
        <v>144</v>
      </c>
      <c r="C587" s="2" t="s">
        <v>145</v>
      </c>
      <c r="D587" s="2" t="s">
        <v>741</v>
      </c>
      <c r="E587" s="19">
        <v>13</v>
      </c>
      <c r="F587" s="19">
        <f>+Recupera_PN_ACUM[[#This Row],[04-06-2020]]-Recupera_PN_ACUM[[#This Row],[03-06-2020]]</f>
        <v>0</v>
      </c>
      <c r="G587" s="19">
        <f>+Recupera_PN_ACUM[[#This Row],[5/6/2020]]-Recupera_PN_ACUM[[#This Row],[04-06-2020]]</f>
        <v>0</v>
      </c>
      <c r="H587" s="19">
        <f>+Recupera_PN_ACUM[[#This Row],[6/6/2020]]-Recupera_PN_ACUM[[#This Row],[5/6/2020]]</f>
        <v>0</v>
      </c>
      <c r="I587" s="19">
        <f>+Recupera_PN_ACUM[[#This Row],[07-06-2020]]-Recupera_PN_ACUM[[#This Row],[6/6/2020]]</f>
        <v>0</v>
      </c>
      <c r="J587" s="19">
        <f>+Recupera_PN_ACUM[[#This Row],[08-06-2020]]-Recupera_PN_ACUM[[#This Row],[07-06-2020]]</f>
        <v>0</v>
      </c>
      <c r="K587" s="19">
        <f>+Recupera_PN_ACUM[[#This Row],[09-06-2020]]-Recupera_PN_ACUM[[#This Row],[08-06-2020]]</f>
        <v>0</v>
      </c>
      <c r="L587" s="19">
        <f>+Recupera_PN_ACUM[[#This Row],[10-06-2020]]-Recupera_PN_ACUM[[#This Row],[09-06-2020]]</f>
        <v>0</v>
      </c>
      <c r="M587" s="19">
        <f>+Recupera_PN_ACUM[[#This Row],[11-06-2020]]-Recupera_PN_ACUM[[#This Row],[10-06-2020]]</f>
        <v>0</v>
      </c>
    </row>
    <row r="588" spans="1:13" x14ac:dyDescent="0.3">
      <c r="A588">
        <v>41205</v>
      </c>
      <c r="B588" s="2" t="s">
        <v>154</v>
      </c>
      <c r="C588" s="2" t="s">
        <v>430</v>
      </c>
      <c r="D588" s="2" t="s">
        <v>430</v>
      </c>
      <c r="E588" s="19"/>
      <c r="F588" s="19">
        <f>+Recupera_PN_ACUM[[#This Row],[04-06-2020]]-Recupera_PN_ACUM[[#This Row],[03-06-2020]]</f>
        <v>0</v>
      </c>
      <c r="G588" s="19">
        <f>+Recupera_PN_ACUM[[#This Row],[5/6/2020]]-Recupera_PN_ACUM[[#This Row],[04-06-2020]]</f>
        <v>0</v>
      </c>
      <c r="H588" s="19">
        <f>+Recupera_PN_ACUM[[#This Row],[6/6/2020]]-Recupera_PN_ACUM[[#This Row],[5/6/2020]]</f>
        <v>0</v>
      </c>
      <c r="I588" s="19">
        <f>+Recupera_PN_ACUM[[#This Row],[07-06-2020]]-Recupera_PN_ACUM[[#This Row],[6/6/2020]]</f>
        <v>0</v>
      </c>
      <c r="J588" s="19">
        <f>+Recupera_PN_ACUM[[#This Row],[08-06-2020]]-Recupera_PN_ACUM[[#This Row],[07-06-2020]]</f>
        <v>0</v>
      </c>
      <c r="K588" s="19">
        <f>+Recupera_PN_ACUM[[#This Row],[09-06-2020]]-Recupera_PN_ACUM[[#This Row],[08-06-2020]]</f>
        <v>0</v>
      </c>
      <c r="L588" s="19">
        <f>+Recupera_PN_ACUM[[#This Row],[10-06-2020]]-Recupera_PN_ACUM[[#This Row],[09-06-2020]]</f>
        <v>0</v>
      </c>
      <c r="M588" s="19">
        <f>+Recupera_PN_ACUM[[#This Row],[11-06-2020]]-Recupera_PN_ACUM[[#This Row],[10-06-2020]]</f>
        <v>0</v>
      </c>
    </row>
    <row r="589" spans="1:13" x14ac:dyDescent="0.3">
      <c r="A589">
        <v>90306</v>
      </c>
      <c r="B589" s="2" t="s">
        <v>114</v>
      </c>
      <c r="C589" s="2" t="s">
        <v>284</v>
      </c>
      <c r="D589" s="2" t="s">
        <v>742</v>
      </c>
      <c r="E589" s="19">
        <v>0</v>
      </c>
      <c r="F589" s="19">
        <f>+Recupera_PN_ACUM[[#This Row],[04-06-2020]]-Recupera_PN_ACUM[[#This Row],[03-06-2020]]</f>
        <v>0</v>
      </c>
      <c r="G589" s="19">
        <f>+Recupera_PN_ACUM[[#This Row],[5/6/2020]]-Recupera_PN_ACUM[[#This Row],[04-06-2020]]</f>
        <v>0</v>
      </c>
      <c r="H589" s="19">
        <f>+Recupera_PN_ACUM[[#This Row],[6/6/2020]]-Recupera_PN_ACUM[[#This Row],[5/6/2020]]</f>
        <v>0</v>
      </c>
      <c r="I589" s="19">
        <f>+Recupera_PN_ACUM[[#This Row],[07-06-2020]]-Recupera_PN_ACUM[[#This Row],[6/6/2020]]</f>
        <v>0</v>
      </c>
      <c r="J589" s="19">
        <f>+Recupera_PN_ACUM[[#This Row],[08-06-2020]]-Recupera_PN_ACUM[[#This Row],[07-06-2020]]</f>
        <v>0</v>
      </c>
      <c r="K589" s="19">
        <f>+Recupera_PN_ACUM[[#This Row],[09-06-2020]]-Recupera_PN_ACUM[[#This Row],[08-06-2020]]</f>
        <v>0</v>
      </c>
      <c r="L589" s="19">
        <f>+Recupera_PN_ACUM[[#This Row],[10-06-2020]]-Recupera_PN_ACUM[[#This Row],[09-06-2020]]</f>
        <v>0</v>
      </c>
      <c r="M589" s="19">
        <f>+Recupera_PN_ACUM[[#This Row],[11-06-2020]]-Recupera_PN_ACUM[[#This Row],[10-06-2020]]</f>
        <v>0</v>
      </c>
    </row>
    <row r="590" spans="1:13" x14ac:dyDescent="0.3">
      <c r="A590">
        <v>80818</v>
      </c>
      <c r="B590" s="2" t="s">
        <v>99</v>
      </c>
      <c r="C590" s="2" t="s">
        <v>99</v>
      </c>
      <c r="D590" s="2" t="s">
        <v>169</v>
      </c>
      <c r="E590" s="19">
        <v>3</v>
      </c>
      <c r="F590" s="19">
        <f>+Recupera_PN_ACUM[[#This Row],[04-06-2020]]-Recupera_PN_ACUM[[#This Row],[03-06-2020]]</f>
        <v>0</v>
      </c>
      <c r="G590" s="19">
        <f>+Recupera_PN_ACUM[[#This Row],[5/6/2020]]-Recupera_PN_ACUM[[#This Row],[04-06-2020]]</f>
        <v>0</v>
      </c>
      <c r="H590" s="19">
        <f>+Recupera_PN_ACUM[[#This Row],[6/6/2020]]-Recupera_PN_ACUM[[#This Row],[5/6/2020]]</f>
        <v>0</v>
      </c>
      <c r="I590" s="19">
        <f>+Recupera_PN_ACUM[[#This Row],[07-06-2020]]-Recupera_PN_ACUM[[#This Row],[6/6/2020]]</f>
        <v>0</v>
      </c>
      <c r="J590" s="19">
        <f>+Recupera_PN_ACUM[[#This Row],[08-06-2020]]-Recupera_PN_ACUM[[#This Row],[07-06-2020]]</f>
        <v>0</v>
      </c>
      <c r="K590" s="19">
        <f>+Recupera_PN_ACUM[[#This Row],[09-06-2020]]-Recupera_PN_ACUM[[#This Row],[08-06-2020]]</f>
        <v>0</v>
      </c>
      <c r="L590" s="19">
        <f>+Recupera_PN_ACUM[[#This Row],[10-06-2020]]-Recupera_PN_ACUM[[#This Row],[09-06-2020]]</f>
        <v>0</v>
      </c>
      <c r="M590" s="19">
        <f>+Recupera_PN_ACUM[[#This Row],[11-06-2020]]-Recupera_PN_ACUM[[#This Row],[10-06-2020]]</f>
        <v>0</v>
      </c>
    </row>
    <row r="591" spans="1:13" x14ac:dyDescent="0.3">
      <c r="A591">
        <v>90510</v>
      </c>
      <c r="B591" s="2" t="s">
        <v>114</v>
      </c>
      <c r="C591" s="2" t="s">
        <v>308</v>
      </c>
      <c r="D591" s="2" t="s">
        <v>180</v>
      </c>
      <c r="E591" s="19"/>
      <c r="F591" s="19">
        <f>+Recupera_PN_ACUM[[#This Row],[04-06-2020]]-Recupera_PN_ACUM[[#This Row],[03-06-2020]]</f>
        <v>0</v>
      </c>
      <c r="G591" s="19">
        <f>+Recupera_PN_ACUM[[#This Row],[5/6/2020]]-Recupera_PN_ACUM[[#This Row],[04-06-2020]]</f>
        <v>0</v>
      </c>
      <c r="H591" s="19">
        <f>+Recupera_PN_ACUM[[#This Row],[6/6/2020]]-Recupera_PN_ACUM[[#This Row],[5/6/2020]]</f>
        <v>0</v>
      </c>
      <c r="I591" s="19">
        <f>+Recupera_PN_ACUM[[#This Row],[07-06-2020]]-Recupera_PN_ACUM[[#This Row],[6/6/2020]]</f>
        <v>0</v>
      </c>
      <c r="J591" s="19">
        <f>+Recupera_PN_ACUM[[#This Row],[08-06-2020]]-Recupera_PN_ACUM[[#This Row],[07-06-2020]]</f>
        <v>0</v>
      </c>
      <c r="K591" s="19">
        <f>+Recupera_PN_ACUM[[#This Row],[09-06-2020]]-Recupera_PN_ACUM[[#This Row],[08-06-2020]]</f>
        <v>0</v>
      </c>
      <c r="L591" s="19">
        <f>+Recupera_PN_ACUM[[#This Row],[10-06-2020]]-Recupera_PN_ACUM[[#This Row],[09-06-2020]]</f>
        <v>0</v>
      </c>
      <c r="M591" s="19">
        <f>+Recupera_PN_ACUM[[#This Row],[11-06-2020]]-Recupera_PN_ACUM[[#This Row],[10-06-2020]]</f>
        <v>0</v>
      </c>
    </row>
    <row r="592" spans="1:13" x14ac:dyDescent="0.3">
      <c r="A592">
        <v>91011</v>
      </c>
      <c r="B592" s="2" t="s">
        <v>114</v>
      </c>
      <c r="C592" s="2" t="s">
        <v>115</v>
      </c>
      <c r="D592" s="2" t="s">
        <v>180</v>
      </c>
      <c r="E592" s="19"/>
      <c r="F592" s="19">
        <f>+Recupera_PN_ACUM[[#This Row],[04-06-2020]]-Recupera_PN_ACUM[[#This Row],[03-06-2020]]</f>
        <v>0</v>
      </c>
      <c r="G592" s="19">
        <f>+Recupera_PN_ACUM[[#This Row],[5/6/2020]]-Recupera_PN_ACUM[[#This Row],[04-06-2020]]</f>
        <v>0</v>
      </c>
      <c r="H592" s="19">
        <f>+Recupera_PN_ACUM[[#This Row],[6/6/2020]]-Recupera_PN_ACUM[[#This Row],[5/6/2020]]</f>
        <v>0</v>
      </c>
      <c r="I592" s="19">
        <f>+Recupera_PN_ACUM[[#This Row],[07-06-2020]]-Recupera_PN_ACUM[[#This Row],[6/6/2020]]</f>
        <v>0</v>
      </c>
      <c r="J592" s="19">
        <f>+Recupera_PN_ACUM[[#This Row],[08-06-2020]]-Recupera_PN_ACUM[[#This Row],[07-06-2020]]</f>
        <v>0</v>
      </c>
      <c r="K592" s="19">
        <f>+Recupera_PN_ACUM[[#This Row],[09-06-2020]]-Recupera_PN_ACUM[[#This Row],[08-06-2020]]</f>
        <v>0</v>
      </c>
      <c r="L592" s="19">
        <f>+Recupera_PN_ACUM[[#This Row],[10-06-2020]]-Recupera_PN_ACUM[[#This Row],[09-06-2020]]</f>
        <v>0</v>
      </c>
      <c r="M592" s="19">
        <f>+Recupera_PN_ACUM[[#This Row],[11-06-2020]]-Recupera_PN_ACUM[[#This Row],[10-06-2020]]</f>
        <v>0</v>
      </c>
    </row>
    <row r="593" spans="1:13" x14ac:dyDescent="0.3">
      <c r="A593">
        <v>70220</v>
      </c>
      <c r="B593" s="2" t="s">
        <v>268</v>
      </c>
      <c r="C593" s="2" t="s">
        <v>348</v>
      </c>
      <c r="D593" s="2" t="s">
        <v>743</v>
      </c>
      <c r="E593" s="19"/>
      <c r="F593" s="19">
        <f>+Recupera_PN_ACUM[[#This Row],[04-06-2020]]-Recupera_PN_ACUM[[#This Row],[03-06-2020]]</f>
        <v>0</v>
      </c>
      <c r="G593" s="19">
        <f>+Recupera_PN_ACUM[[#This Row],[5/6/2020]]-Recupera_PN_ACUM[[#This Row],[04-06-2020]]</f>
        <v>0</v>
      </c>
      <c r="H593" s="19">
        <f>+Recupera_PN_ACUM[[#This Row],[6/6/2020]]-Recupera_PN_ACUM[[#This Row],[5/6/2020]]</f>
        <v>0</v>
      </c>
      <c r="I593" s="19">
        <f>+Recupera_PN_ACUM[[#This Row],[07-06-2020]]-Recupera_PN_ACUM[[#This Row],[6/6/2020]]</f>
        <v>0</v>
      </c>
      <c r="J593" s="19">
        <f>+Recupera_PN_ACUM[[#This Row],[08-06-2020]]-Recupera_PN_ACUM[[#This Row],[07-06-2020]]</f>
        <v>0</v>
      </c>
      <c r="K593" s="19">
        <f>+Recupera_PN_ACUM[[#This Row],[09-06-2020]]-Recupera_PN_ACUM[[#This Row],[08-06-2020]]</f>
        <v>0</v>
      </c>
      <c r="L593" s="19">
        <f>+Recupera_PN_ACUM[[#This Row],[10-06-2020]]-Recupera_PN_ACUM[[#This Row],[09-06-2020]]</f>
        <v>0</v>
      </c>
      <c r="M593" s="19">
        <f>+Recupera_PN_ACUM[[#This Row],[11-06-2020]]-Recupera_PN_ACUM[[#This Row],[10-06-2020]]</f>
        <v>0</v>
      </c>
    </row>
    <row r="594" spans="1:13" x14ac:dyDescent="0.3">
      <c r="A594">
        <v>80201</v>
      </c>
      <c r="B594" s="2" t="s">
        <v>99</v>
      </c>
      <c r="C594" s="2" t="s">
        <v>612</v>
      </c>
      <c r="D594" s="2" t="s">
        <v>744</v>
      </c>
      <c r="E594" s="19"/>
      <c r="F594" s="19">
        <f>+Recupera_PN_ACUM[[#This Row],[04-06-2020]]-Recupera_PN_ACUM[[#This Row],[03-06-2020]]</f>
        <v>0</v>
      </c>
      <c r="G594" s="19">
        <f>+Recupera_PN_ACUM[[#This Row],[5/6/2020]]-Recupera_PN_ACUM[[#This Row],[04-06-2020]]</f>
        <v>0</v>
      </c>
      <c r="H594" s="19">
        <f>+Recupera_PN_ACUM[[#This Row],[6/6/2020]]-Recupera_PN_ACUM[[#This Row],[5/6/2020]]</f>
        <v>0</v>
      </c>
      <c r="I594" s="19">
        <f>+Recupera_PN_ACUM[[#This Row],[07-06-2020]]-Recupera_PN_ACUM[[#This Row],[6/6/2020]]</f>
        <v>0</v>
      </c>
      <c r="J594" s="19">
        <f>+Recupera_PN_ACUM[[#This Row],[08-06-2020]]-Recupera_PN_ACUM[[#This Row],[07-06-2020]]</f>
        <v>0</v>
      </c>
      <c r="K594" s="19">
        <f>+Recupera_PN_ACUM[[#This Row],[09-06-2020]]-Recupera_PN_ACUM[[#This Row],[08-06-2020]]</f>
        <v>0</v>
      </c>
      <c r="L594" s="19">
        <f>+Recupera_PN_ACUM[[#This Row],[10-06-2020]]-Recupera_PN_ACUM[[#This Row],[09-06-2020]]</f>
        <v>0</v>
      </c>
      <c r="M594" s="19">
        <f>+Recupera_PN_ACUM[[#This Row],[11-06-2020]]-Recupera_PN_ACUM[[#This Row],[10-06-2020]]</f>
        <v>0</v>
      </c>
    </row>
    <row r="595" spans="1:13" x14ac:dyDescent="0.3">
      <c r="A595">
        <v>40609</v>
      </c>
      <c r="B595" s="2" t="s">
        <v>154</v>
      </c>
      <c r="C595" s="2" t="s">
        <v>171</v>
      </c>
      <c r="D595" s="2" t="s">
        <v>368</v>
      </c>
      <c r="E595" s="19"/>
      <c r="F595" s="19">
        <f>+Recupera_PN_ACUM[[#This Row],[04-06-2020]]-Recupera_PN_ACUM[[#This Row],[03-06-2020]]</f>
        <v>0</v>
      </c>
      <c r="G595" s="19">
        <f>+Recupera_PN_ACUM[[#This Row],[5/6/2020]]-Recupera_PN_ACUM[[#This Row],[04-06-2020]]</f>
        <v>0</v>
      </c>
      <c r="H595" s="19">
        <f>+Recupera_PN_ACUM[[#This Row],[6/6/2020]]-Recupera_PN_ACUM[[#This Row],[5/6/2020]]</f>
        <v>0</v>
      </c>
      <c r="I595" s="19">
        <f>+Recupera_PN_ACUM[[#This Row],[07-06-2020]]-Recupera_PN_ACUM[[#This Row],[6/6/2020]]</f>
        <v>0</v>
      </c>
      <c r="J595" s="19">
        <f>+Recupera_PN_ACUM[[#This Row],[08-06-2020]]-Recupera_PN_ACUM[[#This Row],[07-06-2020]]</f>
        <v>0</v>
      </c>
      <c r="K595" s="19">
        <f>+Recupera_PN_ACUM[[#This Row],[09-06-2020]]-Recupera_PN_ACUM[[#This Row],[08-06-2020]]</f>
        <v>0</v>
      </c>
      <c r="L595" s="19">
        <f>+Recupera_PN_ACUM[[#This Row],[10-06-2020]]-Recupera_PN_ACUM[[#This Row],[09-06-2020]]</f>
        <v>0</v>
      </c>
      <c r="M595" s="19">
        <f>+Recupera_PN_ACUM[[#This Row],[11-06-2020]]-Recupera_PN_ACUM[[#This Row],[10-06-2020]]</f>
        <v>0</v>
      </c>
    </row>
    <row r="596" spans="1:13" x14ac:dyDescent="0.3">
      <c r="A596">
        <v>40610</v>
      </c>
      <c r="B596" s="2" t="s">
        <v>154</v>
      </c>
      <c r="C596" s="2" t="s">
        <v>171</v>
      </c>
      <c r="D596" s="2" t="s">
        <v>244</v>
      </c>
      <c r="E596" s="19">
        <v>16</v>
      </c>
      <c r="F596" s="19">
        <f>+Recupera_PN_ACUM[[#This Row],[04-06-2020]]-Recupera_PN_ACUM[[#This Row],[03-06-2020]]</f>
        <v>0</v>
      </c>
      <c r="G596" s="19">
        <f>+Recupera_PN_ACUM[[#This Row],[5/6/2020]]-Recupera_PN_ACUM[[#This Row],[04-06-2020]]</f>
        <v>0</v>
      </c>
      <c r="H596" s="19">
        <f>+Recupera_PN_ACUM[[#This Row],[6/6/2020]]-Recupera_PN_ACUM[[#This Row],[5/6/2020]]</f>
        <v>0</v>
      </c>
      <c r="I596" s="19">
        <f>+Recupera_PN_ACUM[[#This Row],[07-06-2020]]-Recupera_PN_ACUM[[#This Row],[6/6/2020]]</f>
        <v>0</v>
      </c>
      <c r="J596" s="19">
        <f>+Recupera_PN_ACUM[[#This Row],[08-06-2020]]-Recupera_PN_ACUM[[#This Row],[07-06-2020]]</f>
        <v>0</v>
      </c>
      <c r="K596" s="19">
        <f>+Recupera_PN_ACUM[[#This Row],[09-06-2020]]-Recupera_PN_ACUM[[#This Row],[08-06-2020]]</f>
        <v>0</v>
      </c>
      <c r="L596" s="19">
        <f>+Recupera_PN_ACUM[[#This Row],[10-06-2020]]-Recupera_PN_ACUM[[#This Row],[09-06-2020]]</f>
        <v>0</v>
      </c>
      <c r="M596" s="19">
        <f>+Recupera_PN_ACUM[[#This Row],[11-06-2020]]-Recupera_PN_ACUM[[#This Row],[10-06-2020]]</f>
        <v>0</v>
      </c>
    </row>
    <row r="597" spans="1:13" ht="24" x14ac:dyDescent="0.3">
      <c r="A597">
        <v>120904</v>
      </c>
      <c r="B597" s="2" t="s">
        <v>191</v>
      </c>
      <c r="C597" s="2" t="s">
        <v>449</v>
      </c>
      <c r="D597" s="2" t="s">
        <v>745</v>
      </c>
      <c r="E597" s="19"/>
      <c r="F597" s="19">
        <f>+Recupera_PN_ACUM[[#This Row],[04-06-2020]]-Recupera_PN_ACUM[[#This Row],[03-06-2020]]</f>
        <v>0</v>
      </c>
      <c r="G597" s="19">
        <f>+Recupera_PN_ACUM[[#This Row],[5/6/2020]]-Recupera_PN_ACUM[[#This Row],[04-06-2020]]</f>
        <v>0</v>
      </c>
      <c r="H597" s="19">
        <f>+Recupera_PN_ACUM[[#This Row],[6/6/2020]]-Recupera_PN_ACUM[[#This Row],[5/6/2020]]</f>
        <v>0</v>
      </c>
      <c r="I597" s="19">
        <f>+Recupera_PN_ACUM[[#This Row],[07-06-2020]]-Recupera_PN_ACUM[[#This Row],[6/6/2020]]</f>
        <v>0</v>
      </c>
      <c r="J597" s="19">
        <f>+Recupera_PN_ACUM[[#This Row],[08-06-2020]]-Recupera_PN_ACUM[[#This Row],[07-06-2020]]</f>
        <v>0</v>
      </c>
      <c r="K597" s="19">
        <f>+Recupera_PN_ACUM[[#This Row],[09-06-2020]]-Recupera_PN_ACUM[[#This Row],[08-06-2020]]</f>
        <v>0</v>
      </c>
      <c r="L597" s="19">
        <f>+Recupera_PN_ACUM[[#This Row],[10-06-2020]]-Recupera_PN_ACUM[[#This Row],[09-06-2020]]</f>
        <v>0</v>
      </c>
      <c r="M597" s="19">
        <f>+Recupera_PN_ACUM[[#This Row],[11-06-2020]]-Recupera_PN_ACUM[[#This Row],[10-06-2020]]</f>
        <v>0</v>
      </c>
    </row>
    <row r="598" spans="1:13" x14ac:dyDescent="0.3">
      <c r="A598">
        <v>91006</v>
      </c>
      <c r="B598" s="2" t="s">
        <v>114</v>
      </c>
      <c r="C598" s="2" t="s">
        <v>115</v>
      </c>
      <c r="D598" s="2" t="s">
        <v>294</v>
      </c>
      <c r="E598" s="19">
        <v>1</v>
      </c>
      <c r="F598" s="19">
        <f>+Recupera_PN_ACUM[[#This Row],[04-06-2020]]-Recupera_PN_ACUM[[#This Row],[03-06-2020]]</f>
        <v>0</v>
      </c>
      <c r="G598" s="19">
        <f>+Recupera_PN_ACUM[[#This Row],[5/6/2020]]-Recupera_PN_ACUM[[#This Row],[04-06-2020]]</f>
        <v>0</v>
      </c>
      <c r="H598" s="19">
        <f>+Recupera_PN_ACUM[[#This Row],[6/6/2020]]-Recupera_PN_ACUM[[#This Row],[5/6/2020]]</f>
        <v>0</v>
      </c>
      <c r="I598" s="19">
        <f>+Recupera_PN_ACUM[[#This Row],[07-06-2020]]-Recupera_PN_ACUM[[#This Row],[6/6/2020]]</f>
        <v>0</v>
      </c>
      <c r="J598" s="19">
        <f>+Recupera_PN_ACUM[[#This Row],[08-06-2020]]-Recupera_PN_ACUM[[#This Row],[07-06-2020]]</f>
        <v>0</v>
      </c>
      <c r="K598" s="19">
        <f>+Recupera_PN_ACUM[[#This Row],[09-06-2020]]-Recupera_PN_ACUM[[#This Row],[08-06-2020]]</f>
        <v>0</v>
      </c>
      <c r="L598" s="19">
        <f>+Recupera_PN_ACUM[[#This Row],[10-06-2020]]-Recupera_PN_ACUM[[#This Row],[09-06-2020]]</f>
        <v>0</v>
      </c>
      <c r="M598" s="19">
        <f>+Recupera_PN_ACUM[[#This Row],[11-06-2020]]-Recupera_PN_ACUM[[#This Row],[10-06-2020]]</f>
        <v>0</v>
      </c>
    </row>
    <row r="599" spans="1:13" x14ac:dyDescent="0.3">
      <c r="A599">
        <v>70311</v>
      </c>
      <c r="B599" s="2" t="s">
        <v>268</v>
      </c>
      <c r="C599" s="2" t="s">
        <v>268</v>
      </c>
      <c r="D599" s="2" t="s">
        <v>131</v>
      </c>
      <c r="E599" s="19"/>
      <c r="F599" s="19">
        <f>+Recupera_PN_ACUM[[#This Row],[04-06-2020]]-Recupera_PN_ACUM[[#This Row],[03-06-2020]]</f>
        <v>0</v>
      </c>
      <c r="G599" s="19">
        <f>+Recupera_PN_ACUM[[#This Row],[5/6/2020]]-Recupera_PN_ACUM[[#This Row],[04-06-2020]]</f>
        <v>0</v>
      </c>
      <c r="H599" s="19">
        <f>+Recupera_PN_ACUM[[#This Row],[6/6/2020]]-Recupera_PN_ACUM[[#This Row],[5/6/2020]]</f>
        <v>0</v>
      </c>
      <c r="I599" s="19">
        <f>+Recupera_PN_ACUM[[#This Row],[07-06-2020]]-Recupera_PN_ACUM[[#This Row],[6/6/2020]]</f>
        <v>0</v>
      </c>
      <c r="J599" s="19">
        <f>+Recupera_PN_ACUM[[#This Row],[08-06-2020]]-Recupera_PN_ACUM[[#This Row],[07-06-2020]]</f>
        <v>0</v>
      </c>
      <c r="K599" s="19">
        <f>+Recupera_PN_ACUM[[#This Row],[09-06-2020]]-Recupera_PN_ACUM[[#This Row],[08-06-2020]]</f>
        <v>0</v>
      </c>
      <c r="L599" s="19">
        <f>+Recupera_PN_ACUM[[#This Row],[10-06-2020]]-Recupera_PN_ACUM[[#This Row],[09-06-2020]]</f>
        <v>0</v>
      </c>
      <c r="M599" s="19">
        <f>+Recupera_PN_ACUM[[#This Row],[11-06-2020]]-Recupera_PN_ACUM[[#This Row],[10-06-2020]]</f>
        <v>0</v>
      </c>
    </row>
    <row r="600" spans="1:13" x14ac:dyDescent="0.3">
      <c r="A600">
        <v>80803</v>
      </c>
      <c r="B600" s="2" t="s">
        <v>99</v>
      </c>
      <c r="C600" s="2" t="s">
        <v>99</v>
      </c>
      <c r="D600" s="2" t="s">
        <v>131</v>
      </c>
      <c r="E600" s="19">
        <v>12</v>
      </c>
      <c r="F600" s="19">
        <f>+Recupera_PN_ACUM[[#This Row],[04-06-2020]]-Recupera_PN_ACUM[[#This Row],[03-06-2020]]</f>
        <v>0</v>
      </c>
      <c r="G600" s="19">
        <f>+Recupera_PN_ACUM[[#This Row],[5/6/2020]]-Recupera_PN_ACUM[[#This Row],[04-06-2020]]</f>
        <v>0</v>
      </c>
      <c r="H600" s="19">
        <f>+Recupera_PN_ACUM[[#This Row],[6/6/2020]]-Recupera_PN_ACUM[[#This Row],[5/6/2020]]</f>
        <v>0</v>
      </c>
      <c r="I600" s="19">
        <f>+Recupera_PN_ACUM[[#This Row],[07-06-2020]]-Recupera_PN_ACUM[[#This Row],[6/6/2020]]</f>
        <v>0</v>
      </c>
      <c r="J600" s="19">
        <f>+Recupera_PN_ACUM[[#This Row],[08-06-2020]]-Recupera_PN_ACUM[[#This Row],[07-06-2020]]</f>
        <v>0</v>
      </c>
      <c r="K600" s="19">
        <f>+Recupera_PN_ACUM[[#This Row],[09-06-2020]]-Recupera_PN_ACUM[[#This Row],[08-06-2020]]</f>
        <v>0</v>
      </c>
      <c r="L600" s="19">
        <f>+Recupera_PN_ACUM[[#This Row],[10-06-2020]]-Recupera_PN_ACUM[[#This Row],[09-06-2020]]</f>
        <v>0</v>
      </c>
      <c r="M600" s="19">
        <f>+Recupera_PN_ACUM[[#This Row],[11-06-2020]]-Recupera_PN_ACUM[[#This Row],[10-06-2020]]</f>
        <v>0</v>
      </c>
    </row>
    <row r="601" spans="1:13" ht="24" x14ac:dyDescent="0.3">
      <c r="A601">
        <v>120901</v>
      </c>
      <c r="B601" s="2" t="s">
        <v>191</v>
      </c>
      <c r="C601" s="2" t="s">
        <v>449</v>
      </c>
      <c r="D601" s="2" t="s">
        <v>746</v>
      </c>
      <c r="E601" s="19">
        <v>2</v>
      </c>
      <c r="F601" s="19">
        <f>+Recupera_PN_ACUM[[#This Row],[04-06-2020]]-Recupera_PN_ACUM[[#This Row],[03-06-2020]]</f>
        <v>0</v>
      </c>
      <c r="G601" s="19">
        <f>+Recupera_PN_ACUM[[#This Row],[5/6/2020]]-Recupera_PN_ACUM[[#This Row],[04-06-2020]]</f>
        <v>0</v>
      </c>
      <c r="H601" s="19">
        <f>+Recupera_PN_ACUM[[#This Row],[6/6/2020]]-Recupera_PN_ACUM[[#This Row],[5/6/2020]]</f>
        <v>0</v>
      </c>
      <c r="I601" s="19">
        <f>+Recupera_PN_ACUM[[#This Row],[07-06-2020]]-Recupera_PN_ACUM[[#This Row],[6/6/2020]]</f>
        <v>0</v>
      </c>
      <c r="J601" s="19">
        <f>+Recupera_PN_ACUM[[#This Row],[08-06-2020]]-Recupera_PN_ACUM[[#This Row],[07-06-2020]]</f>
        <v>0</v>
      </c>
      <c r="K601" s="19">
        <f>+Recupera_PN_ACUM[[#This Row],[09-06-2020]]-Recupera_PN_ACUM[[#This Row],[08-06-2020]]</f>
        <v>0</v>
      </c>
      <c r="L601" s="19">
        <f>+Recupera_PN_ACUM[[#This Row],[10-06-2020]]-Recupera_PN_ACUM[[#This Row],[09-06-2020]]</f>
        <v>0</v>
      </c>
      <c r="M601" s="19">
        <f>+Recupera_PN_ACUM[[#This Row],[11-06-2020]]-Recupera_PN_ACUM[[#This Row],[10-06-2020]]</f>
        <v>0</v>
      </c>
    </row>
    <row r="602" spans="1:13" x14ac:dyDescent="0.3">
      <c r="A602">
        <v>41008</v>
      </c>
      <c r="B602" s="2" t="s">
        <v>154</v>
      </c>
      <c r="C602" s="2" t="s">
        <v>339</v>
      </c>
      <c r="D602" s="2" t="s">
        <v>278</v>
      </c>
      <c r="E602" s="19">
        <v>246</v>
      </c>
      <c r="F602" s="19">
        <f>+Recupera_PN_ACUM[[#This Row],[04-06-2020]]-Recupera_PN_ACUM[[#This Row],[03-06-2020]]</f>
        <v>0</v>
      </c>
      <c r="G602" s="19">
        <f>+Recupera_PN_ACUM[[#This Row],[5/6/2020]]-Recupera_PN_ACUM[[#This Row],[04-06-2020]]</f>
        <v>0</v>
      </c>
      <c r="H602" s="19">
        <f>+Recupera_PN_ACUM[[#This Row],[6/6/2020]]-Recupera_PN_ACUM[[#This Row],[5/6/2020]]</f>
        <v>0</v>
      </c>
      <c r="I602" s="19">
        <f>+Recupera_PN_ACUM[[#This Row],[07-06-2020]]-Recupera_PN_ACUM[[#This Row],[6/6/2020]]</f>
        <v>0</v>
      </c>
      <c r="J602" s="19">
        <f>+Recupera_PN_ACUM[[#This Row],[08-06-2020]]-Recupera_PN_ACUM[[#This Row],[07-06-2020]]</f>
        <v>0</v>
      </c>
      <c r="K602" s="19">
        <f>+Recupera_PN_ACUM[[#This Row],[09-06-2020]]-Recupera_PN_ACUM[[#This Row],[08-06-2020]]</f>
        <v>0</v>
      </c>
      <c r="L602" s="19">
        <f>+Recupera_PN_ACUM[[#This Row],[10-06-2020]]-Recupera_PN_ACUM[[#This Row],[09-06-2020]]</f>
        <v>0</v>
      </c>
      <c r="M602" s="19">
        <f>+Recupera_PN_ACUM[[#This Row],[11-06-2020]]-Recupera_PN_ACUM[[#This Row],[10-06-2020]]</f>
        <v>0</v>
      </c>
    </row>
    <row r="603" spans="1:13" x14ac:dyDescent="0.3">
      <c r="A603">
        <v>130104</v>
      </c>
      <c r="B603" s="2" t="s">
        <v>102</v>
      </c>
      <c r="C603" s="2" t="s">
        <v>103</v>
      </c>
      <c r="D603" s="2" t="s">
        <v>278</v>
      </c>
      <c r="E603" s="19">
        <v>4</v>
      </c>
      <c r="F603" s="19">
        <f>+Recupera_PN_ACUM[[#This Row],[04-06-2020]]-Recupera_PN_ACUM[[#This Row],[03-06-2020]]</f>
        <v>0</v>
      </c>
      <c r="G603" s="19">
        <f>+Recupera_PN_ACUM[[#This Row],[5/6/2020]]-Recupera_PN_ACUM[[#This Row],[04-06-2020]]</f>
        <v>0</v>
      </c>
      <c r="H603" s="19">
        <f>+Recupera_PN_ACUM[[#This Row],[6/6/2020]]-Recupera_PN_ACUM[[#This Row],[5/6/2020]]</f>
        <v>0</v>
      </c>
      <c r="I603" s="19">
        <f>+Recupera_PN_ACUM[[#This Row],[07-06-2020]]-Recupera_PN_ACUM[[#This Row],[6/6/2020]]</f>
        <v>0</v>
      </c>
      <c r="J603" s="19">
        <f>+Recupera_PN_ACUM[[#This Row],[08-06-2020]]-Recupera_PN_ACUM[[#This Row],[07-06-2020]]</f>
        <v>0</v>
      </c>
      <c r="K603" s="19">
        <f>+Recupera_PN_ACUM[[#This Row],[09-06-2020]]-Recupera_PN_ACUM[[#This Row],[08-06-2020]]</f>
        <v>0</v>
      </c>
      <c r="L603" s="19">
        <f>+Recupera_PN_ACUM[[#This Row],[10-06-2020]]-Recupera_PN_ACUM[[#This Row],[09-06-2020]]</f>
        <v>0</v>
      </c>
      <c r="M603" s="19">
        <f>+Recupera_PN_ACUM[[#This Row],[11-06-2020]]-Recupera_PN_ACUM[[#This Row],[10-06-2020]]</f>
        <v>0</v>
      </c>
    </row>
    <row r="604" spans="1:13" x14ac:dyDescent="0.3">
      <c r="A604">
        <v>41006</v>
      </c>
      <c r="B604" s="2" t="s">
        <v>154</v>
      </c>
      <c r="C604" s="2" t="s">
        <v>339</v>
      </c>
      <c r="D604" s="2" t="s">
        <v>747</v>
      </c>
      <c r="E604" s="19">
        <v>1</v>
      </c>
      <c r="F604" s="19">
        <f>+Recupera_PN_ACUM[[#This Row],[04-06-2020]]-Recupera_PN_ACUM[[#This Row],[03-06-2020]]</f>
        <v>0</v>
      </c>
      <c r="G604" s="19">
        <f>+Recupera_PN_ACUM[[#This Row],[5/6/2020]]-Recupera_PN_ACUM[[#This Row],[04-06-2020]]</f>
        <v>0</v>
      </c>
      <c r="H604" s="19">
        <f>+Recupera_PN_ACUM[[#This Row],[6/6/2020]]-Recupera_PN_ACUM[[#This Row],[5/6/2020]]</f>
        <v>0</v>
      </c>
      <c r="I604" s="19">
        <f>+Recupera_PN_ACUM[[#This Row],[07-06-2020]]-Recupera_PN_ACUM[[#This Row],[6/6/2020]]</f>
        <v>0</v>
      </c>
      <c r="J604" s="19">
        <f>+Recupera_PN_ACUM[[#This Row],[08-06-2020]]-Recupera_PN_ACUM[[#This Row],[07-06-2020]]</f>
        <v>0</v>
      </c>
      <c r="K604" s="19">
        <f>+Recupera_PN_ACUM[[#This Row],[09-06-2020]]-Recupera_PN_ACUM[[#This Row],[08-06-2020]]</f>
        <v>0</v>
      </c>
      <c r="L604" s="19">
        <f>+Recupera_PN_ACUM[[#This Row],[10-06-2020]]-Recupera_PN_ACUM[[#This Row],[09-06-2020]]</f>
        <v>0</v>
      </c>
      <c r="M604" s="19">
        <f>+Recupera_PN_ACUM[[#This Row],[11-06-2020]]-Recupera_PN_ACUM[[#This Row],[10-06-2020]]</f>
        <v>0</v>
      </c>
    </row>
    <row r="605" spans="1:13" x14ac:dyDescent="0.3">
      <c r="A605">
        <v>41105</v>
      </c>
      <c r="B605" s="2" t="s">
        <v>154</v>
      </c>
      <c r="C605" s="2" t="s">
        <v>258</v>
      </c>
      <c r="D605" s="2" t="s">
        <v>747</v>
      </c>
      <c r="E605" s="19"/>
      <c r="F605" s="19">
        <f>+Recupera_PN_ACUM[[#This Row],[04-06-2020]]-Recupera_PN_ACUM[[#This Row],[03-06-2020]]</f>
        <v>0</v>
      </c>
      <c r="G605" s="19">
        <f>+Recupera_PN_ACUM[[#This Row],[5/6/2020]]-Recupera_PN_ACUM[[#This Row],[04-06-2020]]</f>
        <v>0</v>
      </c>
      <c r="H605" s="19">
        <f>+Recupera_PN_ACUM[[#This Row],[6/6/2020]]-Recupera_PN_ACUM[[#This Row],[5/6/2020]]</f>
        <v>0</v>
      </c>
      <c r="I605" s="19">
        <f>+Recupera_PN_ACUM[[#This Row],[07-06-2020]]-Recupera_PN_ACUM[[#This Row],[6/6/2020]]</f>
        <v>0</v>
      </c>
      <c r="J605" s="19">
        <f>+Recupera_PN_ACUM[[#This Row],[08-06-2020]]-Recupera_PN_ACUM[[#This Row],[07-06-2020]]</f>
        <v>0</v>
      </c>
      <c r="K605" s="19">
        <f>+Recupera_PN_ACUM[[#This Row],[09-06-2020]]-Recupera_PN_ACUM[[#This Row],[08-06-2020]]</f>
        <v>0</v>
      </c>
      <c r="L605" s="19">
        <f>+Recupera_PN_ACUM[[#This Row],[10-06-2020]]-Recupera_PN_ACUM[[#This Row],[09-06-2020]]</f>
        <v>0</v>
      </c>
      <c r="M605" s="19">
        <f>+Recupera_PN_ACUM[[#This Row],[11-06-2020]]-Recupera_PN_ACUM[[#This Row],[10-06-2020]]</f>
        <v>0</v>
      </c>
    </row>
    <row r="606" spans="1:13" x14ac:dyDescent="0.3">
      <c r="A606">
        <v>80506</v>
      </c>
      <c r="B606" s="2" t="s">
        <v>99</v>
      </c>
      <c r="C606" s="2" t="s">
        <v>134</v>
      </c>
      <c r="D606" s="2" t="s">
        <v>748</v>
      </c>
      <c r="E606" s="19"/>
      <c r="F606" s="19">
        <f>+Recupera_PN_ACUM[[#This Row],[04-06-2020]]-Recupera_PN_ACUM[[#This Row],[03-06-2020]]</f>
        <v>0</v>
      </c>
      <c r="G606" s="19">
        <f>+Recupera_PN_ACUM[[#This Row],[5/6/2020]]-Recupera_PN_ACUM[[#This Row],[04-06-2020]]</f>
        <v>0</v>
      </c>
      <c r="H606" s="19">
        <f>+Recupera_PN_ACUM[[#This Row],[6/6/2020]]-Recupera_PN_ACUM[[#This Row],[5/6/2020]]</f>
        <v>0</v>
      </c>
      <c r="I606" s="19">
        <f>+Recupera_PN_ACUM[[#This Row],[07-06-2020]]-Recupera_PN_ACUM[[#This Row],[6/6/2020]]</f>
        <v>0</v>
      </c>
      <c r="J606" s="19">
        <f>+Recupera_PN_ACUM[[#This Row],[08-06-2020]]-Recupera_PN_ACUM[[#This Row],[07-06-2020]]</f>
        <v>0</v>
      </c>
      <c r="K606" s="19">
        <f>+Recupera_PN_ACUM[[#This Row],[09-06-2020]]-Recupera_PN_ACUM[[#This Row],[08-06-2020]]</f>
        <v>0</v>
      </c>
      <c r="L606" s="19">
        <f>+Recupera_PN_ACUM[[#This Row],[10-06-2020]]-Recupera_PN_ACUM[[#This Row],[09-06-2020]]</f>
        <v>0</v>
      </c>
      <c r="M606" s="19">
        <f>+Recupera_PN_ACUM[[#This Row],[11-06-2020]]-Recupera_PN_ACUM[[#This Row],[10-06-2020]]</f>
        <v>0</v>
      </c>
    </row>
    <row r="607" spans="1:13" x14ac:dyDescent="0.3">
      <c r="A607">
        <v>50316</v>
      </c>
      <c r="B607" s="2" t="s">
        <v>151</v>
      </c>
      <c r="C607" s="2" t="s">
        <v>181</v>
      </c>
      <c r="D607" s="2" t="s">
        <v>182</v>
      </c>
      <c r="E607" s="19"/>
      <c r="F607" s="19">
        <f>+Recupera_PN_ACUM[[#This Row],[04-06-2020]]-Recupera_PN_ACUM[[#This Row],[03-06-2020]]</f>
        <v>0</v>
      </c>
      <c r="G607" s="19">
        <f>+Recupera_PN_ACUM[[#This Row],[5/6/2020]]-Recupera_PN_ACUM[[#This Row],[04-06-2020]]</f>
        <v>0</v>
      </c>
      <c r="H607" s="19">
        <f>+Recupera_PN_ACUM[[#This Row],[6/6/2020]]-Recupera_PN_ACUM[[#This Row],[5/6/2020]]</f>
        <v>0</v>
      </c>
      <c r="I607" s="19">
        <f>+Recupera_PN_ACUM[[#This Row],[07-06-2020]]-Recupera_PN_ACUM[[#This Row],[6/6/2020]]</f>
        <v>0</v>
      </c>
      <c r="J607" s="19">
        <f>+Recupera_PN_ACUM[[#This Row],[08-06-2020]]-Recupera_PN_ACUM[[#This Row],[07-06-2020]]</f>
        <v>0</v>
      </c>
      <c r="K607" s="19">
        <f>+Recupera_PN_ACUM[[#This Row],[09-06-2020]]-Recupera_PN_ACUM[[#This Row],[08-06-2020]]</f>
        <v>0</v>
      </c>
      <c r="L607" s="19">
        <f>+Recupera_PN_ACUM[[#This Row],[10-06-2020]]-Recupera_PN_ACUM[[#This Row],[09-06-2020]]</f>
        <v>0</v>
      </c>
      <c r="M607" s="19">
        <f>+Recupera_PN_ACUM[[#This Row],[11-06-2020]]-Recupera_PN_ACUM[[#This Row],[10-06-2020]]</f>
        <v>0</v>
      </c>
    </row>
    <row r="608" spans="1:13" x14ac:dyDescent="0.3">
      <c r="A608">
        <v>90901</v>
      </c>
      <c r="B608" s="2" t="s">
        <v>114</v>
      </c>
      <c r="C608" s="2" t="s">
        <v>181</v>
      </c>
      <c r="D608" s="2" t="s">
        <v>182</v>
      </c>
      <c r="E608" s="19"/>
      <c r="F608" s="19">
        <f>+Recupera_PN_ACUM[[#This Row],[04-06-2020]]-Recupera_PN_ACUM[[#This Row],[03-06-2020]]</f>
        <v>0</v>
      </c>
      <c r="G608" s="19">
        <f>+Recupera_PN_ACUM[[#This Row],[5/6/2020]]-Recupera_PN_ACUM[[#This Row],[04-06-2020]]</f>
        <v>0</v>
      </c>
      <c r="H608" s="19">
        <f>+Recupera_PN_ACUM[[#This Row],[6/6/2020]]-Recupera_PN_ACUM[[#This Row],[5/6/2020]]</f>
        <v>0</v>
      </c>
      <c r="I608" s="19">
        <f>+Recupera_PN_ACUM[[#This Row],[07-06-2020]]-Recupera_PN_ACUM[[#This Row],[6/6/2020]]</f>
        <v>0</v>
      </c>
      <c r="J608" s="19">
        <f>+Recupera_PN_ACUM[[#This Row],[08-06-2020]]-Recupera_PN_ACUM[[#This Row],[07-06-2020]]</f>
        <v>0</v>
      </c>
      <c r="K608" s="19">
        <f>+Recupera_PN_ACUM[[#This Row],[09-06-2020]]-Recupera_PN_ACUM[[#This Row],[08-06-2020]]</f>
        <v>0</v>
      </c>
      <c r="L608" s="19">
        <f>+Recupera_PN_ACUM[[#This Row],[10-06-2020]]-Recupera_PN_ACUM[[#This Row],[09-06-2020]]</f>
        <v>0</v>
      </c>
      <c r="M608" s="19">
        <f>+Recupera_PN_ACUM[[#This Row],[11-06-2020]]-Recupera_PN_ACUM[[#This Row],[10-06-2020]]</f>
        <v>0</v>
      </c>
    </row>
    <row r="609" spans="1:13" x14ac:dyDescent="0.3">
      <c r="A609">
        <v>30507</v>
      </c>
      <c r="B609" s="2" t="s">
        <v>144</v>
      </c>
      <c r="C609" s="2" t="s">
        <v>410</v>
      </c>
      <c r="D609" s="2" t="s">
        <v>410</v>
      </c>
      <c r="E609" s="19"/>
      <c r="F609" s="19">
        <f>+Recupera_PN_ACUM[[#This Row],[04-06-2020]]-Recupera_PN_ACUM[[#This Row],[03-06-2020]]</f>
        <v>0</v>
      </c>
      <c r="G609" s="19">
        <f>+Recupera_PN_ACUM[[#This Row],[5/6/2020]]-Recupera_PN_ACUM[[#This Row],[04-06-2020]]</f>
        <v>0</v>
      </c>
      <c r="H609" s="19">
        <f>+Recupera_PN_ACUM[[#This Row],[6/6/2020]]-Recupera_PN_ACUM[[#This Row],[5/6/2020]]</f>
        <v>0</v>
      </c>
      <c r="I609" s="19">
        <f>+Recupera_PN_ACUM[[#This Row],[07-06-2020]]-Recupera_PN_ACUM[[#This Row],[6/6/2020]]</f>
        <v>0</v>
      </c>
      <c r="J609" s="19">
        <f>+Recupera_PN_ACUM[[#This Row],[08-06-2020]]-Recupera_PN_ACUM[[#This Row],[07-06-2020]]</f>
        <v>0</v>
      </c>
      <c r="K609" s="19">
        <f>+Recupera_PN_ACUM[[#This Row],[09-06-2020]]-Recupera_PN_ACUM[[#This Row],[08-06-2020]]</f>
        <v>0</v>
      </c>
      <c r="L609" s="19">
        <f>+Recupera_PN_ACUM[[#This Row],[10-06-2020]]-Recupera_PN_ACUM[[#This Row],[09-06-2020]]</f>
        <v>0</v>
      </c>
      <c r="M609" s="19">
        <f>+Recupera_PN_ACUM[[#This Row],[11-06-2020]]-Recupera_PN_ACUM[[#This Row],[10-06-2020]]</f>
        <v>4</v>
      </c>
    </row>
    <row r="610" spans="1:13" x14ac:dyDescent="0.3">
      <c r="A610">
        <v>40905</v>
      </c>
      <c r="B610" s="2" t="s">
        <v>154</v>
      </c>
      <c r="C610" s="2" t="s">
        <v>361</v>
      </c>
      <c r="D610" s="2" t="s">
        <v>749</v>
      </c>
      <c r="E610" s="19">
        <v>3</v>
      </c>
      <c r="F610" s="19">
        <f>+Recupera_PN_ACUM[[#This Row],[04-06-2020]]-Recupera_PN_ACUM[[#This Row],[03-06-2020]]</f>
        <v>0</v>
      </c>
      <c r="G610" s="19">
        <f>+Recupera_PN_ACUM[[#This Row],[5/6/2020]]-Recupera_PN_ACUM[[#This Row],[04-06-2020]]</f>
        <v>0</v>
      </c>
      <c r="H610" s="19">
        <f>+Recupera_PN_ACUM[[#This Row],[6/6/2020]]-Recupera_PN_ACUM[[#This Row],[5/6/2020]]</f>
        <v>0</v>
      </c>
      <c r="I610" s="19">
        <f>+Recupera_PN_ACUM[[#This Row],[07-06-2020]]-Recupera_PN_ACUM[[#This Row],[6/6/2020]]</f>
        <v>0</v>
      </c>
      <c r="J610" s="19">
        <f>+Recupera_PN_ACUM[[#This Row],[08-06-2020]]-Recupera_PN_ACUM[[#This Row],[07-06-2020]]</f>
        <v>0</v>
      </c>
      <c r="K610" s="19">
        <f>+Recupera_PN_ACUM[[#This Row],[09-06-2020]]-Recupera_PN_ACUM[[#This Row],[08-06-2020]]</f>
        <v>0</v>
      </c>
      <c r="L610" s="19">
        <f>+Recupera_PN_ACUM[[#This Row],[10-06-2020]]-Recupera_PN_ACUM[[#This Row],[09-06-2020]]</f>
        <v>0</v>
      </c>
      <c r="M610" s="19">
        <f>+Recupera_PN_ACUM[[#This Row],[11-06-2020]]-Recupera_PN_ACUM[[#This Row],[10-06-2020]]</f>
        <v>0</v>
      </c>
    </row>
    <row r="611" spans="1:13" x14ac:dyDescent="0.3">
      <c r="A611">
        <v>60701</v>
      </c>
      <c r="B611" s="2" t="s">
        <v>158</v>
      </c>
      <c r="C611" s="2" t="s">
        <v>353</v>
      </c>
      <c r="D611" s="2" t="s">
        <v>369</v>
      </c>
      <c r="E611" s="19">
        <v>30</v>
      </c>
      <c r="F611" s="19">
        <f>+Recupera_PN_ACUM[[#This Row],[04-06-2020]]-Recupera_PN_ACUM[[#This Row],[03-06-2020]]</f>
        <v>0</v>
      </c>
      <c r="G611" s="19">
        <f>+Recupera_PN_ACUM[[#This Row],[5/6/2020]]-Recupera_PN_ACUM[[#This Row],[04-06-2020]]</f>
        <v>0</v>
      </c>
      <c r="H611" s="19">
        <f>+Recupera_PN_ACUM[[#This Row],[6/6/2020]]-Recupera_PN_ACUM[[#This Row],[5/6/2020]]</f>
        <v>0</v>
      </c>
      <c r="I611" s="19">
        <f>+Recupera_PN_ACUM[[#This Row],[07-06-2020]]-Recupera_PN_ACUM[[#This Row],[6/6/2020]]</f>
        <v>0</v>
      </c>
      <c r="J611" s="19">
        <f>+Recupera_PN_ACUM[[#This Row],[08-06-2020]]-Recupera_PN_ACUM[[#This Row],[07-06-2020]]</f>
        <v>0</v>
      </c>
      <c r="K611" s="19">
        <f>+Recupera_PN_ACUM[[#This Row],[09-06-2020]]-Recupera_PN_ACUM[[#This Row],[08-06-2020]]</f>
        <v>0</v>
      </c>
      <c r="L611" s="19">
        <f>+Recupera_PN_ACUM[[#This Row],[10-06-2020]]-Recupera_PN_ACUM[[#This Row],[09-06-2020]]</f>
        <v>0</v>
      </c>
      <c r="M611" s="19">
        <f>+Recupera_PN_ACUM[[#This Row],[11-06-2020]]-Recupera_PN_ACUM[[#This Row],[10-06-2020]]</f>
        <v>0</v>
      </c>
    </row>
    <row r="612" spans="1:13" x14ac:dyDescent="0.3">
      <c r="A612">
        <v>40508</v>
      </c>
      <c r="B612" s="2" t="s">
        <v>154</v>
      </c>
      <c r="C612" s="2" t="s">
        <v>236</v>
      </c>
      <c r="D612" s="2" t="s">
        <v>375</v>
      </c>
      <c r="E612" s="19">
        <v>0</v>
      </c>
      <c r="F612" s="19">
        <f>+Recupera_PN_ACUM[[#This Row],[04-06-2020]]-Recupera_PN_ACUM[[#This Row],[03-06-2020]]</f>
        <v>0</v>
      </c>
      <c r="G612" s="19">
        <f>+Recupera_PN_ACUM[[#This Row],[5/6/2020]]-Recupera_PN_ACUM[[#This Row],[04-06-2020]]</f>
        <v>0</v>
      </c>
      <c r="H612" s="19">
        <f>+Recupera_PN_ACUM[[#This Row],[6/6/2020]]-Recupera_PN_ACUM[[#This Row],[5/6/2020]]</f>
        <v>0</v>
      </c>
      <c r="I612" s="19">
        <f>+Recupera_PN_ACUM[[#This Row],[07-06-2020]]-Recupera_PN_ACUM[[#This Row],[6/6/2020]]</f>
        <v>0</v>
      </c>
      <c r="J612" s="19">
        <f>+Recupera_PN_ACUM[[#This Row],[08-06-2020]]-Recupera_PN_ACUM[[#This Row],[07-06-2020]]</f>
        <v>0</v>
      </c>
      <c r="K612" s="19">
        <f>+Recupera_PN_ACUM[[#This Row],[09-06-2020]]-Recupera_PN_ACUM[[#This Row],[08-06-2020]]</f>
        <v>0</v>
      </c>
      <c r="L612" s="19">
        <f>+Recupera_PN_ACUM[[#This Row],[10-06-2020]]-Recupera_PN_ACUM[[#This Row],[09-06-2020]]</f>
        <v>0</v>
      </c>
      <c r="M612" s="19">
        <f>+Recupera_PN_ACUM[[#This Row],[11-06-2020]]-Recupera_PN_ACUM[[#This Row],[10-06-2020]]</f>
        <v>0</v>
      </c>
    </row>
    <row r="613" spans="1:13" x14ac:dyDescent="0.3">
      <c r="A613">
        <v>20209</v>
      </c>
      <c r="B613" s="2" t="s">
        <v>212</v>
      </c>
      <c r="C613" s="2" t="s">
        <v>217</v>
      </c>
      <c r="D613" s="2" t="s">
        <v>279</v>
      </c>
      <c r="E613" s="19"/>
      <c r="F613" s="19">
        <f>+Recupera_PN_ACUM[[#This Row],[04-06-2020]]-Recupera_PN_ACUM[[#This Row],[03-06-2020]]</f>
        <v>0</v>
      </c>
      <c r="G613" s="19">
        <f>+Recupera_PN_ACUM[[#This Row],[5/6/2020]]-Recupera_PN_ACUM[[#This Row],[04-06-2020]]</f>
        <v>0</v>
      </c>
      <c r="H613" s="19">
        <f>+Recupera_PN_ACUM[[#This Row],[6/6/2020]]-Recupera_PN_ACUM[[#This Row],[5/6/2020]]</f>
        <v>0</v>
      </c>
      <c r="I613" s="19">
        <f>+Recupera_PN_ACUM[[#This Row],[07-06-2020]]-Recupera_PN_ACUM[[#This Row],[6/6/2020]]</f>
        <v>0</v>
      </c>
      <c r="J613" s="19">
        <f>+Recupera_PN_ACUM[[#This Row],[08-06-2020]]-Recupera_PN_ACUM[[#This Row],[07-06-2020]]</f>
        <v>0</v>
      </c>
      <c r="K613" s="19">
        <f>+Recupera_PN_ACUM[[#This Row],[09-06-2020]]-Recupera_PN_ACUM[[#This Row],[08-06-2020]]</f>
        <v>0</v>
      </c>
      <c r="L613" s="19">
        <f>+Recupera_PN_ACUM[[#This Row],[10-06-2020]]-Recupera_PN_ACUM[[#This Row],[09-06-2020]]</f>
        <v>0</v>
      </c>
      <c r="M613" s="19">
        <f>+Recupera_PN_ACUM[[#This Row],[11-06-2020]]-Recupera_PN_ACUM[[#This Row],[10-06-2020]]</f>
        <v>0</v>
      </c>
    </row>
    <row r="614" spans="1:13" x14ac:dyDescent="0.3">
      <c r="A614">
        <v>130718</v>
      </c>
      <c r="B614" s="2" t="s">
        <v>102</v>
      </c>
      <c r="C614" s="2" t="s">
        <v>138</v>
      </c>
      <c r="D614" s="2" t="s">
        <v>279</v>
      </c>
      <c r="E614" s="19">
        <v>1</v>
      </c>
      <c r="F614" s="19">
        <f>+Recupera_PN_ACUM[[#This Row],[04-06-2020]]-Recupera_PN_ACUM[[#This Row],[03-06-2020]]</f>
        <v>0</v>
      </c>
      <c r="G614" s="19">
        <f>+Recupera_PN_ACUM[[#This Row],[5/6/2020]]-Recupera_PN_ACUM[[#This Row],[04-06-2020]]</f>
        <v>0</v>
      </c>
      <c r="H614" s="19">
        <f>+Recupera_PN_ACUM[[#This Row],[6/6/2020]]-Recupera_PN_ACUM[[#This Row],[5/6/2020]]</f>
        <v>0</v>
      </c>
      <c r="I614" s="19">
        <f>+Recupera_PN_ACUM[[#This Row],[07-06-2020]]-Recupera_PN_ACUM[[#This Row],[6/6/2020]]</f>
        <v>0</v>
      </c>
      <c r="J614" s="19">
        <f>+Recupera_PN_ACUM[[#This Row],[08-06-2020]]-Recupera_PN_ACUM[[#This Row],[07-06-2020]]</f>
        <v>0</v>
      </c>
      <c r="K614" s="19">
        <f>+Recupera_PN_ACUM[[#This Row],[09-06-2020]]-Recupera_PN_ACUM[[#This Row],[08-06-2020]]</f>
        <v>0</v>
      </c>
      <c r="L614" s="19">
        <f>+Recupera_PN_ACUM[[#This Row],[10-06-2020]]-Recupera_PN_ACUM[[#This Row],[09-06-2020]]</f>
        <v>0</v>
      </c>
      <c r="M614" s="19">
        <f>+Recupera_PN_ACUM[[#This Row],[11-06-2020]]-Recupera_PN_ACUM[[#This Row],[10-06-2020]]</f>
        <v>0</v>
      </c>
    </row>
    <row r="615" spans="1:13" x14ac:dyDescent="0.3">
      <c r="A615">
        <v>30114</v>
      </c>
      <c r="B615" s="2" t="s">
        <v>144</v>
      </c>
      <c r="C615" s="2" t="s">
        <v>144</v>
      </c>
      <c r="D615" s="2" t="s">
        <v>440</v>
      </c>
      <c r="E615" s="19"/>
      <c r="F615" s="19">
        <f>+Recupera_PN_ACUM[[#This Row],[04-06-2020]]-Recupera_PN_ACUM[[#This Row],[03-06-2020]]</f>
        <v>0</v>
      </c>
      <c r="G615" s="19">
        <f>+Recupera_PN_ACUM[[#This Row],[5/6/2020]]-Recupera_PN_ACUM[[#This Row],[04-06-2020]]</f>
        <v>0</v>
      </c>
      <c r="H615" s="19">
        <f>+Recupera_PN_ACUM[[#This Row],[6/6/2020]]-Recupera_PN_ACUM[[#This Row],[5/6/2020]]</f>
        <v>0</v>
      </c>
      <c r="I615" s="19">
        <f>+Recupera_PN_ACUM[[#This Row],[07-06-2020]]-Recupera_PN_ACUM[[#This Row],[6/6/2020]]</f>
        <v>0</v>
      </c>
      <c r="J615" s="19">
        <f>+Recupera_PN_ACUM[[#This Row],[08-06-2020]]-Recupera_PN_ACUM[[#This Row],[07-06-2020]]</f>
        <v>0</v>
      </c>
      <c r="K615" s="19">
        <f>+Recupera_PN_ACUM[[#This Row],[09-06-2020]]-Recupera_PN_ACUM[[#This Row],[08-06-2020]]</f>
        <v>0</v>
      </c>
      <c r="L615" s="19">
        <f>+Recupera_PN_ACUM[[#This Row],[10-06-2020]]-Recupera_PN_ACUM[[#This Row],[09-06-2020]]</f>
        <v>0</v>
      </c>
      <c r="M615" s="19">
        <f>+Recupera_PN_ACUM[[#This Row],[11-06-2020]]-Recupera_PN_ACUM[[#This Row],[10-06-2020]]</f>
        <v>0</v>
      </c>
    </row>
    <row r="616" spans="1:13" x14ac:dyDescent="0.3">
      <c r="A616">
        <v>40509</v>
      </c>
      <c r="B616" s="2" t="s">
        <v>154</v>
      </c>
      <c r="C616" s="2" t="s">
        <v>236</v>
      </c>
      <c r="D616" s="2" t="s">
        <v>440</v>
      </c>
      <c r="E616" s="19"/>
      <c r="F616" s="19">
        <f>+Recupera_PN_ACUM[[#This Row],[04-06-2020]]-Recupera_PN_ACUM[[#This Row],[03-06-2020]]</f>
        <v>0</v>
      </c>
      <c r="G616" s="19">
        <f>+Recupera_PN_ACUM[[#This Row],[5/6/2020]]-Recupera_PN_ACUM[[#This Row],[04-06-2020]]</f>
        <v>0</v>
      </c>
      <c r="H616" s="19">
        <f>+Recupera_PN_ACUM[[#This Row],[6/6/2020]]-Recupera_PN_ACUM[[#This Row],[5/6/2020]]</f>
        <v>0</v>
      </c>
      <c r="I616" s="19">
        <f>+Recupera_PN_ACUM[[#This Row],[07-06-2020]]-Recupera_PN_ACUM[[#This Row],[6/6/2020]]</f>
        <v>0</v>
      </c>
      <c r="J616" s="19">
        <f>+Recupera_PN_ACUM[[#This Row],[08-06-2020]]-Recupera_PN_ACUM[[#This Row],[07-06-2020]]</f>
        <v>0</v>
      </c>
      <c r="K616" s="19">
        <f>+Recupera_PN_ACUM[[#This Row],[09-06-2020]]-Recupera_PN_ACUM[[#This Row],[08-06-2020]]</f>
        <v>0</v>
      </c>
      <c r="L616" s="19">
        <f>+Recupera_PN_ACUM[[#This Row],[10-06-2020]]-Recupera_PN_ACUM[[#This Row],[09-06-2020]]</f>
        <v>0</v>
      </c>
      <c r="M616" s="19">
        <f>+Recupera_PN_ACUM[[#This Row],[11-06-2020]]-Recupera_PN_ACUM[[#This Row],[10-06-2020]]</f>
        <v>0</v>
      </c>
    </row>
    <row r="617" spans="1:13" x14ac:dyDescent="0.3">
      <c r="A617">
        <v>130313</v>
      </c>
      <c r="B617" s="2" t="s">
        <v>102</v>
      </c>
      <c r="C617" s="2" t="s">
        <v>222</v>
      </c>
      <c r="D617" s="2" t="s">
        <v>440</v>
      </c>
      <c r="E617" s="19"/>
      <c r="F617" s="19">
        <f>+Recupera_PN_ACUM[[#This Row],[04-06-2020]]-Recupera_PN_ACUM[[#This Row],[03-06-2020]]</f>
        <v>0</v>
      </c>
      <c r="G617" s="19">
        <f>+Recupera_PN_ACUM[[#This Row],[5/6/2020]]-Recupera_PN_ACUM[[#This Row],[04-06-2020]]</f>
        <v>0</v>
      </c>
      <c r="H617" s="19">
        <f>+Recupera_PN_ACUM[[#This Row],[6/6/2020]]-Recupera_PN_ACUM[[#This Row],[5/6/2020]]</f>
        <v>0</v>
      </c>
      <c r="I617" s="19">
        <f>+Recupera_PN_ACUM[[#This Row],[07-06-2020]]-Recupera_PN_ACUM[[#This Row],[6/6/2020]]</f>
        <v>0</v>
      </c>
      <c r="J617" s="19">
        <f>+Recupera_PN_ACUM[[#This Row],[08-06-2020]]-Recupera_PN_ACUM[[#This Row],[07-06-2020]]</f>
        <v>0</v>
      </c>
      <c r="K617" s="19">
        <f>+Recupera_PN_ACUM[[#This Row],[09-06-2020]]-Recupera_PN_ACUM[[#This Row],[08-06-2020]]</f>
        <v>0</v>
      </c>
      <c r="L617" s="19">
        <f>+Recupera_PN_ACUM[[#This Row],[10-06-2020]]-Recupera_PN_ACUM[[#This Row],[09-06-2020]]</f>
        <v>0</v>
      </c>
      <c r="M617" s="19">
        <f>+Recupera_PN_ACUM[[#This Row],[11-06-2020]]-Recupera_PN_ACUM[[#This Row],[10-06-2020]]</f>
        <v>0</v>
      </c>
    </row>
    <row r="618" spans="1:13" x14ac:dyDescent="0.3">
      <c r="A618">
        <v>91001</v>
      </c>
      <c r="B618" s="2" t="s">
        <v>114</v>
      </c>
      <c r="C618" s="2" t="s">
        <v>115</v>
      </c>
      <c r="D618" s="2" t="s">
        <v>116</v>
      </c>
      <c r="E618" s="19"/>
      <c r="F618" s="19">
        <f>+Recupera_PN_ACUM[[#This Row],[04-06-2020]]-Recupera_PN_ACUM[[#This Row],[03-06-2020]]</f>
        <v>0</v>
      </c>
      <c r="G618" s="19">
        <f>+Recupera_PN_ACUM[[#This Row],[5/6/2020]]-Recupera_PN_ACUM[[#This Row],[04-06-2020]]</f>
        <v>0</v>
      </c>
      <c r="H618" s="19">
        <f>+Recupera_PN_ACUM[[#This Row],[6/6/2020]]-Recupera_PN_ACUM[[#This Row],[5/6/2020]]</f>
        <v>0</v>
      </c>
      <c r="I618" s="19">
        <f>+Recupera_PN_ACUM[[#This Row],[07-06-2020]]-Recupera_PN_ACUM[[#This Row],[6/6/2020]]</f>
        <v>0</v>
      </c>
      <c r="J618" s="19">
        <f>+Recupera_PN_ACUM[[#This Row],[08-06-2020]]-Recupera_PN_ACUM[[#This Row],[07-06-2020]]</f>
        <v>0</v>
      </c>
      <c r="K618" s="19">
        <f>+Recupera_PN_ACUM[[#This Row],[09-06-2020]]-Recupera_PN_ACUM[[#This Row],[08-06-2020]]</f>
        <v>0</v>
      </c>
      <c r="L618" s="19">
        <f>+Recupera_PN_ACUM[[#This Row],[10-06-2020]]-Recupera_PN_ACUM[[#This Row],[09-06-2020]]</f>
        <v>0</v>
      </c>
      <c r="M618" s="19">
        <f>+Recupera_PN_ACUM[[#This Row],[11-06-2020]]-Recupera_PN_ACUM[[#This Row],[10-06-2020]]</f>
        <v>0</v>
      </c>
    </row>
    <row r="619" spans="1:13" x14ac:dyDescent="0.3">
      <c r="A619">
        <v>91015</v>
      </c>
      <c r="B619" s="2" t="s">
        <v>114</v>
      </c>
      <c r="C619" s="2" t="s">
        <v>115</v>
      </c>
      <c r="D619" s="2" t="s">
        <v>750</v>
      </c>
      <c r="E619" s="19">
        <v>73</v>
      </c>
      <c r="F619" s="19">
        <f>+Recupera_PN_ACUM[[#This Row],[04-06-2020]]-Recupera_PN_ACUM[[#This Row],[03-06-2020]]</f>
        <v>0</v>
      </c>
      <c r="G619" s="19">
        <f>+Recupera_PN_ACUM[[#This Row],[5/6/2020]]-Recupera_PN_ACUM[[#This Row],[04-06-2020]]</f>
        <v>0</v>
      </c>
      <c r="H619" s="19">
        <f>+Recupera_PN_ACUM[[#This Row],[6/6/2020]]-Recupera_PN_ACUM[[#This Row],[5/6/2020]]</f>
        <v>0</v>
      </c>
      <c r="I619" s="19">
        <f>+Recupera_PN_ACUM[[#This Row],[07-06-2020]]-Recupera_PN_ACUM[[#This Row],[6/6/2020]]</f>
        <v>0</v>
      </c>
      <c r="J619" s="19">
        <f>+Recupera_PN_ACUM[[#This Row],[08-06-2020]]-Recupera_PN_ACUM[[#This Row],[07-06-2020]]</f>
        <v>0</v>
      </c>
      <c r="K619" s="19">
        <f>+Recupera_PN_ACUM[[#This Row],[09-06-2020]]-Recupera_PN_ACUM[[#This Row],[08-06-2020]]</f>
        <v>0</v>
      </c>
      <c r="L619" s="19">
        <f>+Recupera_PN_ACUM[[#This Row],[10-06-2020]]-Recupera_PN_ACUM[[#This Row],[09-06-2020]]</f>
        <v>0</v>
      </c>
      <c r="M619" s="19">
        <f>+Recupera_PN_ACUM[[#This Row],[11-06-2020]]-Recupera_PN_ACUM[[#This Row],[10-06-2020]]</f>
        <v>0</v>
      </c>
    </row>
    <row r="620" spans="1:13" x14ac:dyDescent="0.3">
      <c r="A620">
        <v>91016</v>
      </c>
      <c r="B620" s="2" t="s">
        <v>114</v>
      </c>
      <c r="C620" s="2" t="s">
        <v>115</v>
      </c>
      <c r="D620" s="2" t="s">
        <v>751</v>
      </c>
      <c r="E620" s="19"/>
      <c r="F620" s="19">
        <f>+Recupera_PN_ACUM[[#This Row],[04-06-2020]]-Recupera_PN_ACUM[[#This Row],[03-06-2020]]</f>
        <v>0</v>
      </c>
      <c r="G620" s="19">
        <f>+Recupera_PN_ACUM[[#This Row],[5/6/2020]]-Recupera_PN_ACUM[[#This Row],[04-06-2020]]</f>
        <v>0</v>
      </c>
      <c r="H620" s="19">
        <f>+Recupera_PN_ACUM[[#This Row],[6/6/2020]]-Recupera_PN_ACUM[[#This Row],[5/6/2020]]</f>
        <v>0</v>
      </c>
      <c r="I620" s="19">
        <f>+Recupera_PN_ACUM[[#This Row],[07-06-2020]]-Recupera_PN_ACUM[[#This Row],[6/6/2020]]</f>
        <v>0</v>
      </c>
      <c r="J620" s="19">
        <f>+Recupera_PN_ACUM[[#This Row],[08-06-2020]]-Recupera_PN_ACUM[[#This Row],[07-06-2020]]</f>
        <v>0</v>
      </c>
      <c r="K620" s="19">
        <f>+Recupera_PN_ACUM[[#This Row],[09-06-2020]]-Recupera_PN_ACUM[[#This Row],[08-06-2020]]</f>
        <v>0</v>
      </c>
      <c r="L620" s="19">
        <f>+Recupera_PN_ACUM[[#This Row],[10-06-2020]]-Recupera_PN_ACUM[[#This Row],[09-06-2020]]</f>
        <v>0</v>
      </c>
      <c r="M620" s="19">
        <f>+Recupera_PN_ACUM[[#This Row],[11-06-2020]]-Recupera_PN_ACUM[[#This Row],[10-06-2020]]</f>
        <v>0</v>
      </c>
    </row>
    <row r="621" spans="1:13" x14ac:dyDescent="0.3">
      <c r="A621">
        <v>40510</v>
      </c>
      <c r="B621" s="2" t="s">
        <v>154</v>
      </c>
      <c r="C621" s="2" t="s">
        <v>236</v>
      </c>
      <c r="D621" s="2" t="s">
        <v>370</v>
      </c>
      <c r="E621" s="19">
        <v>42</v>
      </c>
      <c r="F621" s="19">
        <f>+Recupera_PN_ACUM[[#This Row],[04-06-2020]]-Recupera_PN_ACUM[[#This Row],[03-06-2020]]</f>
        <v>0</v>
      </c>
      <c r="G621" s="19">
        <f>+Recupera_PN_ACUM[[#This Row],[5/6/2020]]-Recupera_PN_ACUM[[#This Row],[04-06-2020]]</f>
        <v>0</v>
      </c>
      <c r="H621" s="19">
        <f>+Recupera_PN_ACUM[[#This Row],[6/6/2020]]-Recupera_PN_ACUM[[#This Row],[5/6/2020]]</f>
        <v>0</v>
      </c>
      <c r="I621" s="19">
        <f>+Recupera_PN_ACUM[[#This Row],[07-06-2020]]-Recupera_PN_ACUM[[#This Row],[6/6/2020]]</f>
        <v>0</v>
      </c>
      <c r="J621" s="19">
        <f>+Recupera_PN_ACUM[[#This Row],[08-06-2020]]-Recupera_PN_ACUM[[#This Row],[07-06-2020]]</f>
        <v>0</v>
      </c>
      <c r="K621" s="19">
        <f>+Recupera_PN_ACUM[[#This Row],[09-06-2020]]-Recupera_PN_ACUM[[#This Row],[08-06-2020]]</f>
        <v>0</v>
      </c>
      <c r="L621" s="19">
        <f>+Recupera_PN_ACUM[[#This Row],[10-06-2020]]-Recupera_PN_ACUM[[#This Row],[09-06-2020]]</f>
        <v>0</v>
      </c>
      <c r="M621" s="19">
        <f>+Recupera_PN_ACUM[[#This Row],[11-06-2020]]-Recupera_PN_ACUM[[#This Row],[10-06-2020]]</f>
        <v>0</v>
      </c>
    </row>
    <row r="622" spans="1:13" x14ac:dyDescent="0.3">
      <c r="A622">
        <v>70221</v>
      </c>
      <c r="B622" s="2" t="s">
        <v>268</v>
      </c>
      <c r="C622" s="2" t="s">
        <v>348</v>
      </c>
      <c r="D622" s="2" t="s">
        <v>370</v>
      </c>
      <c r="E622" s="19"/>
      <c r="F622" s="19">
        <f>+Recupera_PN_ACUM[[#This Row],[04-06-2020]]-Recupera_PN_ACUM[[#This Row],[03-06-2020]]</f>
        <v>0</v>
      </c>
      <c r="G622" s="19">
        <f>+Recupera_PN_ACUM[[#This Row],[5/6/2020]]-Recupera_PN_ACUM[[#This Row],[04-06-2020]]</f>
        <v>0</v>
      </c>
      <c r="H622" s="19">
        <f>+Recupera_PN_ACUM[[#This Row],[6/6/2020]]-Recupera_PN_ACUM[[#This Row],[5/6/2020]]</f>
        <v>0</v>
      </c>
      <c r="I622" s="19">
        <f>+Recupera_PN_ACUM[[#This Row],[07-06-2020]]-Recupera_PN_ACUM[[#This Row],[6/6/2020]]</f>
        <v>0</v>
      </c>
      <c r="J622" s="19">
        <f>+Recupera_PN_ACUM[[#This Row],[08-06-2020]]-Recupera_PN_ACUM[[#This Row],[07-06-2020]]</f>
        <v>0</v>
      </c>
      <c r="K622" s="19">
        <f>+Recupera_PN_ACUM[[#This Row],[09-06-2020]]-Recupera_PN_ACUM[[#This Row],[08-06-2020]]</f>
        <v>0</v>
      </c>
      <c r="L622" s="19">
        <f>+Recupera_PN_ACUM[[#This Row],[10-06-2020]]-Recupera_PN_ACUM[[#This Row],[09-06-2020]]</f>
        <v>0</v>
      </c>
      <c r="M622" s="19">
        <f>+Recupera_PN_ACUM[[#This Row],[11-06-2020]]-Recupera_PN_ACUM[[#This Row],[10-06-2020]]</f>
        <v>0</v>
      </c>
    </row>
    <row r="623" spans="1:13" x14ac:dyDescent="0.3">
      <c r="A623">
        <v>40107</v>
      </c>
      <c r="B623" s="2" t="s">
        <v>154</v>
      </c>
      <c r="C623" s="2" t="s">
        <v>155</v>
      </c>
      <c r="D623" s="2" t="s">
        <v>376</v>
      </c>
      <c r="E623" s="19"/>
      <c r="F623" s="19">
        <f>+Recupera_PN_ACUM[[#This Row],[04-06-2020]]-Recupera_PN_ACUM[[#This Row],[03-06-2020]]</f>
        <v>0</v>
      </c>
      <c r="G623" s="19">
        <f>+Recupera_PN_ACUM[[#This Row],[5/6/2020]]-Recupera_PN_ACUM[[#This Row],[04-06-2020]]</f>
        <v>0</v>
      </c>
      <c r="H623" s="19">
        <f>+Recupera_PN_ACUM[[#This Row],[6/6/2020]]-Recupera_PN_ACUM[[#This Row],[5/6/2020]]</f>
        <v>0</v>
      </c>
      <c r="I623" s="19">
        <f>+Recupera_PN_ACUM[[#This Row],[07-06-2020]]-Recupera_PN_ACUM[[#This Row],[6/6/2020]]</f>
        <v>0</v>
      </c>
      <c r="J623" s="19">
        <f>+Recupera_PN_ACUM[[#This Row],[08-06-2020]]-Recupera_PN_ACUM[[#This Row],[07-06-2020]]</f>
        <v>0</v>
      </c>
      <c r="K623" s="19">
        <f>+Recupera_PN_ACUM[[#This Row],[09-06-2020]]-Recupera_PN_ACUM[[#This Row],[08-06-2020]]</f>
        <v>0</v>
      </c>
      <c r="L623" s="19">
        <f>+Recupera_PN_ACUM[[#This Row],[10-06-2020]]-Recupera_PN_ACUM[[#This Row],[09-06-2020]]</f>
        <v>0</v>
      </c>
      <c r="M623" s="19">
        <f>+Recupera_PN_ACUM[[#This Row],[11-06-2020]]-Recupera_PN_ACUM[[#This Row],[10-06-2020]]</f>
        <v>0</v>
      </c>
    </row>
    <row r="624" spans="1:13" x14ac:dyDescent="0.3">
      <c r="A624">
        <v>70222</v>
      </c>
      <c r="B624" s="2" t="s">
        <v>268</v>
      </c>
      <c r="C624" s="2" t="s">
        <v>348</v>
      </c>
      <c r="D624" s="2" t="s">
        <v>752</v>
      </c>
      <c r="E624" s="19"/>
      <c r="F624" s="19">
        <f>+Recupera_PN_ACUM[[#This Row],[04-06-2020]]-Recupera_PN_ACUM[[#This Row],[03-06-2020]]</f>
        <v>0</v>
      </c>
      <c r="G624" s="19">
        <f>+Recupera_PN_ACUM[[#This Row],[5/6/2020]]-Recupera_PN_ACUM[[#This Row],[04-06-2020]]</f>
        <v>0</v>
      </c>
      <c r="H624" s="19">
        <f>+Recupera_PN_ACUM[[#This Row],[6/6/2020]]-Recupera_PN_ACUM[[#This Row],[5/6/2020]]</f>
        <v>0</v>
      </c>
      <c r="I624" s="19">
        <f>+Recupera_PN_ACUM[[#This Row],[07-06-2020]]-Recupera_PN_ACUM[[#This Row],[6/6/2020]]</f>
        <v>0</v>
      </c>
      <c r="J624" s="19">
        <f>+Recupera_PN_ACUM[[#This Row],[08-06-2020]]-Recupera_PN_ACUM[[#This Row],[07-06-2020]]</f>
        <v>0</v>
      </c>
      <c r="K624" s="19">
        <f>+Recupera_PN_ACUM[[#This Row],[09-06-2020]]-Recupera_PN_ACUM[[#This Row],[08-06-2020]]</f>
        <v>0</v>
      </c>
      <c r="L624" s="19">
        <f>+Recupera_PN_ACUM[[#This Row],[10-06-2020]]-Recupera_PN_ACUM[[#This Row],[09-06-2020]]</f>
        <v>0</v>
      </c>
      <c r="M624" s="19">
        <f>+Recupera_PN_ACUM[[#This Row],[11-06-2020]]-Recupera_PN_ACUM[[#This Row],[10-06-2020]]</f>
        <v>0</v>
      </c>
    </row>
    <row r="625" spans="1:13" x14ac:dyDescent="0.3">
      <c r="A625">
        <v>50110</v>
      </c>
      <c r="B625" s="2" t="s">
        <v>151</v>
      </c>
      <c r="C625" s="2" t="s">
        <v>269</v>
      </c>
      <c r="D625" s="2" t="s">
        <v>753</v>
      </c>
      <c r="E625" s="19">
        <v>9</v>
      </c>
      <c r="F625" s="19">
        <f>+Recupera_PN_ACUM[[#This Row],[04-06-2020]]-Recupera_PN_ACUM[[#This Row],[03-06-2020]]</f>
        <v>0</v>
      </c>
      <c r="G625" s="19">
        <f>+Recupera_PN_ACUM[[#This Row],[5/6/2020]]-Recupera_PN_ACUM[[#This Row],[04-06-2020]]</f>
        <v>0</v>
      </c>
      <c r="H625" s="19">
        <f>+Recupera_PN_ACUM[[#This Row],[6/6/2020]]-Recupera_PN_ACUM[[#This Row],[5/6/2020]]</f>
        <v>0</v>
      </c>
      <c r="I625" s="19">
        <f>+Recupera_PN_ACUM[[#This Row],[07-06-2020]]-Recupera_PN_ACUM[[#This Row],[6/6/2020]]</f>
        <v>0</v>
      </c>
      <c r="J625" s="19">
        <f>+Recupera_PN_ACUM[[#This Row],[08-06-2020]]-Recupera_PN_ACUM[[#This Row],[07-06-2020]]</f>
        <v>0</v>
      </c>
      <c r="K625" s="19">
        <f>+Recupera_PN_ACUM[[#This Row],[09-06-2020]]-Recupera_PN_ACUM[[#This Row],[08-06-2020]]</f>
        <v>0</v>
      </c>
      <c r="L625" s="19">
        <f>+Recupera_PN_ACUM[[#This Row],[10-06-2020]]-Recupera_PN_ACUM[[#This Row],[09-06-2020]]</f>
        <v>0</v>
      </c>
      <c r="M625" s="19">
        <f>+Recupera_PN_ACUM[[#This Row],[11-06-2020]]-Recupera_PN_ACUM[[#This Row],[10-06-2020]]</f>
        <v>0</v>
      </c>
    </row>
    <row r="626" spans="1:13" ht="24" x14ac:dyDescent="0.3">
      <c r="A626">
        <v>120311</v>
      </c>
      <c r="B626" s="2" t="s">
        <v>191</v>
      </c>
      <c r="C626" s="2" t="s">
        <v>380</v>
      </c>
      <c r="D626" s="2" t="s">
        <v>754</v>
      </c>
      <c r="E626" s="19"/>
      <c r="F626" s="19">
        <f>+Recupera_PN_ACUM[[#This Row],[04-06-2020]]-Recupera_PN_ACUM[[#This Row],[03-06-2020]]</f>
        <v>0</v>
      </c>
      <c r="G626" s="19">
        <f>+Recupera_PN_ACUM[[#This Row],[5/6/2020]]-Recupera_PN_ACUM[[#This Row],[04-06-2020]]</f>
        <v>0</v>
      </c>
      <c r="H626" s="19">
        <f>+Recupera_PN_ACUM[[#This Row],[6/6/2020]]-Recupera_PN_ACUM[[#This Row],[5/6/2020]]</f>
        <v>0</v>
      </c>
      <c r="I626" s="19">
        <f>+Recupera_PN_ACUM[[#This Row],[07-06-2020]]-Recupera_PN_ACUM[[#This Row],[6/6/2020]]</f>
        <v>0</v>
      </c>
      <c r="J626" s="19">
        <f>+Recupera_PN_ACUM[[#This Row],[08-06-2020]]-Recupera_PN_ACUM[[#This Row],[07-06-2020]]</f>
        <v>0</v>
      </c>
      <c r="K626" s="19">
        <f>+Recupera_PN_ACUM[[#This Row],[09-06-2020]]-Recupera_PN_ACUM[[#This Row],[08-06-2020]]</f>
        <v>0</v>
      </c>
      <c r="L626" s="19">
        <f>+Recupera_PN_ACUM[[#This Row],[10-06-2020]]-Recupera_PN_ACUM[[#This Row],[09-06-2020]]</f>
        <v>0</v>
      </c>
      <c r="M626" s="19">
        <f>+Recupera_PN_ACUM[[#This Row],[11-06-2020]]-Recupera_PN_ACUM[[#This Row],[10-06-2020]]</f>
        <v>0</v>
      </c>
    </row>
    <row r="627" spans="1:13" x14ac:dyDescent="0.3">
      <c r="A627">
        <v>40514</v>
      </c>
      <c r="B627" s="2" t="s">
        <v>154</v>
      </c>
      <c r="C627" s="2" t="s">
        <v>236</v>
      </c>
      <c r="D627" s="2" t="s">
        <v>755</v>
      </c>
      <c r="E627" s="19">
        <v>3</v>
      </c>
      <c r="F627" s="19">
        <f>+Recupera_PN_ACUM[[#This Row],[04-06-2020]]-Recupera_PN_ACUM[[#This Row],[03-06-2020]]</f>
        <v>0</v>
      </c>
      <c r="G627" s="19">
        <f>+Recupera_PN_ACUM[[#This Row],[5/6/2020]]-Recupera_PN_ACUM[[#This Row],[04-06-2020]]</f>
        <v>0</v>
      </c>
      <c r="H627" s="19">
        <f>+Recupera_PN_ACUM[[#This Row],[6/6/2020]]-Recupera_PN_ACUM[[#This Row],[5/6/2020]]</f>
        <v>0</v>
      </c>
      <c r="I627" s="19">
        <f>+Recupera_PN_ACUM[[#This Row],[07-06-2020]]-Recupera_PN_ACUM[[#This Row],[6/6/2020]]</f>
        <v>0</v>
      </c>
      <c r="J627" s="19">
        <f>+Recupera_PN_ACUM[[#This Row],[08-06-2020]]-Recupera_PN_ACUM[[#This Row],[07-06-2020]]</f>
        <v>0</v>
      </c>
      <c r="K627" s="19">
        <f>+Recupera_PN_ACUM[[#This Row],[09-06-2020]]-Recupera_PN_ACUM[[#This Row],[08-06-2020]]</f>
        <v>0</v>
      </c>
      <c r="L627" s="19">
        <f>+Recupera_PN_ACUM[[#This Row],[10-06-2020]]-Recupera_PN_ACUM[[#This Row],[09-06-2020]]</f>
        <v>0</v>
      </c>
      <c r="M627" s="19">
        <f>+Recupera_PN_ACUM[[#This Row],[11-06-2020]]-Recupera_PN_ACUM[[#This Row],[10-06-2020]]</f>
        <v>0</v>
      </c>
    </row>
    <row r="628" spans="1:13" ht="24" x14ac:dyDescent="0.3">
      <c r="A628">
        <v>120101</v>
      </c>
      <c r="B628" s="2" t="s">
        <v>191</v>
      </c>
      <c r="C628" s="2" t="s">
        <v>289</v>
      </c>
      <c r="D628" s="2" t="s">
        <v>292</v>
      </c>
      <c r="E628" s="19"/>
      <c r="F628" s="19">
        <f>+Recupera_PN_ACUM[[#This Row],[04-06-2020]]-Recupera_PN_ACUM[[#This Row],[03-06-2020]]</f>
        <v>0</v>
      </c>
      <c r="G628" s="19">
        <f>+Recupera_PN_ACUM[[#This Row],[5/6/2020]]-Recupera_PN_ACUM[[#This Row],[04-06-2020]]</f>
        <v>0</v>
      </c>
      <c r="H628" s="19">
        <f>+Recupera_PN_ACUM[[#This Row],[6/6/2020]]-Recupera_PN_ACUM[[#This Row],[5/6/2020]]</f>
        <v>0</v>
      </c>
      <c r="I628" s="19">
        <f>+Recupera_PN_ACUM[[#This Row],[07-06-2020]]-Recupera_PN_ACUM[[#This Row],[6/6/2020]]</f>
        <v>0</v>
      </c>
      <c r="J628" s="19">
        <f>+Recupera_PN_ACUM[[#This Row],[08-06-2020]]-Recupera_PN_ACUM[[#This Row],[07-06-2020]]</f>
        <v>0</v>
      </c>
      <c r="K628" s="19">
        <f>+Recupera_PN_ACUM[[#This Row],[09-06-2020]]-Recupera_PN_ACUM[[#This Row],[08-06-2020]]</f>
        <v>0</v>
      </c>
      <c r="L628" s="19">
        <f>+Recupera_PN_ACUM[[#This Row],[10-06-2020]]-Recupera_PN_ACUM[[#This Row],[09-06-2020]]</f>
        <v>0</v>
      </c>
      <c r="M628" s="19">
        <f>+Recupera_PN_ACUM[[#This Row],[11-06-2020]]-Recupera_PN_ACUM[[#This Row],[10-06-2020]]</f>
        <v>0</v>
      </c>
    </row>
    <row r="629" spans="1:13" x14ac:dyDescent="0.3">
      <c r="A629">
        <v>91101</v>
      </c>
      <c r="B629" s="2" t="s">
        <v>114</v>
      </c>
      <c r="C629" s="2" t="s">
        <v>186</v>
      </c>
      <c r="D629" s="2" t="s">
        <v>187</v>
      </c>
      <c r="E629" s="19">
        <v>156</v>
      </c>
      <c r="F629" s="19">
        <f>+Recupera_PN_ACUM[[#This Row],[04-06-2020]]-Recupera_PN_ACUM[[#This Row],[03-06-2020]]</f>
        <v>0</v>
      </c>
      <c r="G629" s="19">
        <f>+Recupera_PN_ACUM[[#This Row],[5/6/2020]]-Recupera_PN_ACUM[[#This Row],[04-06-2020]]</f>
        <v>0</v>
      </c>
      <c r="H629" s="19">
        <f>+Recupera_PN_ACUM[[#This Row],[6/6/2020]]-Recupera_PN_ACUM[[#This Row],[5/6/2020]]</f>
        <v>0</v>
      </c>
      <c r="I629" s="19">
        <f>+Recupera_PN_ACUM[[#This Row],[07-06-2020]]-Recupera_PN_ACUM[[#This Row],[6/6/2020]]</f>
        <v>0</v>
      </c>
      <c r="J629" s="19">
        <f>+Recupera_PN_ACUM[[#This Row],[08-06-2020]]-Recupera_PN_ACUM[[#This Row],[07-06-2020]]</f>
        <v>0</v>
      </c>
      <c r="K629" s="19">
        <f>+Recupera_PN_ACUM[[#This Row],[09-06-2020]]-Recupera_PN_ACUM[[#This Row],[08-06-2020]]</f>
        <v>0</v>
      </c>
      <c r="L629" s="19">
        <f>+Recupera_PN_ACUM[[#This Row],[10-06-2020]]-Recupera_PN_ACUM[[#This Row],[09-06-2020]]</f>
        <v>0</v>
      </c>
      <c r="M629" s="19">
        <f>+Recupera_PN_ACUM[[#This Row],[11-06-2020]]-Recupera_PN_ACUM[[#This Row],[10-06-2020]]</f>
        <v>0</v>
      </c>
    </row>
    <row r="630" spans="1:13" x14ac:dyDescent="0.3">
      <c r="A630">
        <v>130411</v>
      </c>
      <c r="B630" s="2" t="s">
        <v>102</v>
      </c>
      <c r="C630" s="2" t="s">
        <v>259</v>
      </c>
      <c r="D630" s="2" t="s">
        <v>756</v>
      </c>
      <c r="E630" s="19"/>
      <c r="F630" s="19">
        <f>+Recupera_PN_ACUM[[#This Row],[04-06-2020]]-Recupera_PN_ACUM[[#This Row],[03-06-2020]]</f>
        <v>0</v>
      </c>
      <c r="G630" s="19">
        <f>+Recupera_PN_ACUM[[#This Row],[5/6/2020]]-Recupera_PN_ACUM[[#This Row],[04-06-2020]]</f>
        <v>0</v>
      </c>
      <c r="H630" s="19">
        <f>+Recupera_PN_ACUM[[#This Row],[6/6/2020]]-Recupera_PN_ACUM[[#This Row],[5/6/2020]]</f>
        <v>0</v>
      </c>
      <c r="I630" s="19">
        <f>+Recupera_PN_ACUM[[#This Row],[07-06-2020]]-Recupera_PN_ACUM[[#This Row],[6/6/2020]]</f>
        <v>0</v>
      </c>
      <c r="J630" s="19">
        <f>+Recupera_PN_ACUM[[#This Row],[08-06-2020]]-Recupera_PN_ACUM[[#This Row],[07-06-2020]]</f>
        <v>0</v>
      </c>
      <c r="K630" s="19">
        <f>+Recupera_PN_ACUM[[#This Row],[09-06-2020]]-Recupera_PN_ACUM[[#This Row],[08-06-2020]]</f>
        <v>0</v>
      </c>
      <c r="L630" s="19">
        <f>+Recupera_PN_ACUM[[#This Row],[10-06-2020]]-Recupera_PN_ACUM[[#This Row],[09-06-2020]]</f>
        <v>0</v>
      </c>
      <c r="M630" s="19">
        <f>+Recupera_PN_ACUM[[#This Row],[11-06-2020]]-Recupera_PN_ACUM[[#This Row],[10-06-2020]]</f>
        <v>0</v>
      </c>
    </row>
    <row r="631" spans="1:13" x14ac:dyDescent="0.3">
      <c r="A631">
        <v>40511</v>
      </c>
      <c r="B631" s="2" t="s">
        <v>154</v>
      </c>
      <c r="C631" s="2" t="s">
        <v>236</v>
      </c>
      <c r="D631" s="2" t="s">
        <v>757</v>
      </c>
      <c r="E631" s="19"/>
      <c r="F631" s="19">
        <f>+Recupera_PN_ACUM[[#This Row],[04-06-2020]]-Recupera_PN_ACUM[[#This Row],[03-06-2020]]</f>
        <v>0</v>
      </c>
      <c r="G631" s="19">
        <f>+Recupera_PN_ACUM[[#This Row],[5/6/2020]]-Recupera_PN_ACUM[[#This Row],[04-06-2020]]</f>
        <v>0</v>
      </c>
      <c r="H631" s="19">
        <f>+Recupera_PN_ACUM[[#This Row],[6/6/2020]]-Recupera_PN_ACUM[[#This Row],[5/6/2020]]</f>
        <v>0</v>
      </c>
      <c r="I631" s="19">
        <f>+Recupera_PN_ACUM[[#This Row],[07-06-2020]]-Recupera_PN_ACUM[[#This Row],[6/6/2020]]</f>
        <v>0</v>
      </c>
      <c r="J631" s="19">
        <f>+Recupera_PN_ACUM[[#This Row],[08-06-2020]]-Recupera_PN_ACUM[[#This Row],[07-06-2020]]</f>
        <v>0</v>
      </c>
      <c r="K631" s="19">
        <f>+Recupera_PN_ACUM[[#This Row],[09-06-2020]]-Recupera_PN_ACUM[[#This Row],[08-06-2020]]</f>
        <v>0</v>
      </c>
      <c r="L631" s="19">
        <f>+Recupera_PN_ACUM[[#This Row],[10-06-2020]]-Recupera_PN_ACUM[[#This Row],[09-06-2020]]</f>
        <v>0</v>
      </c>
      <c r="M631" s="19">
        <f>+Recupera_PN_ACUM[[#This Row],[11-06-2020]]-Recupera_PN_ACUM[[#This Row],[10-06-2020]]</f>
        <v>0</v>
      </c>
    </row>
    <row r="632" spans="1:13" ht="24" x14ac:dyDescent="0.3">
      <c r="A632">
        <v>120405</v>
      </c>
      <c r="B632" s="2" t="s">
        <v>191</v>
      </c>
      <c r="C632" s="2" t="s">
        <v>493</v>
      </c>
      <c r="D632" s="2" t="s">
        <v>758</v>
      </c>
      <c r="E632" s="19">
        <v>5</v>
      </c>
      <c r="F632" s="19">
        <f>+Recupera_PN_ACUM[[#This Row],[04-06-2020]]-Recupera_PN_ACUM[[#This Row],[03-06-2020]]</f>
        <v>0</v>
      </c>
      <c r="G632" s="19">
        <f>+Recupera_PN_ACUM[[#This Row],[5/6/2020]]-Recupera_PN_ACUM[[#This Row],[04-06-2020]]</f>
        <v>0</v>
      </c>
      <c r="H632" s="19">
        <f>+Recupera_PN_ACUM[[#This Row],[6/6/2020]]-Recupera_PN_ACUM[[#This Row],[5/6/2020]]</f>
        <v>0</v>
      </c>
      <c r="I632" s="19">
        <f>+Recupera_PN_ACUM[[#This Row],[07-06-2020]]-Recupera_PN_ACUM[[#This Row],[6/6/2020]]</f>
        <v>0</v>
      </c>
      <c r="J632" s="19">
        <f>+Recupera_PN_ACUM[[#This Row],[08-06-2020]]-Recupera_PN_ACUM[[#This Row],[07-06-2020]]</f>
        <v>0</v>
      </c>
      <c r="K632" s="19">
        <f>+Recupera_PN_ACUM[[#This Row],[09-06-2020]]-Recupera_PN_ACUM[[#This Row],[08-06-2020]]</f>
        <v>0</v>
      </c>
      <c r="L632" s="19">
        <f>+Recupera_PN_ACUM[[#This Row],[10-06-2020]]-Recupera_PN_ACUM[[#This Row],[09-06-2020]]</f>
        <v>0</v>
      </c>
      <c r="M632" s="19">
        <f>+Recupera_PN_ACUM[[#This Row],[11-06-2020]]-Recupera_PN_ACUM[[#This Row],[10-06-2020]]</f>
        <v>0</v>
      </c>
    </row>
    <row r="633" spans="1:13" x14ac:dyDescent="0.3">
      <c r="A633">
        <v>81101</v>
      </c>
      <c r="B633" s="2" t="s">
        <v>99</v>
      </c>
      <c r="C633" s="2" t="s">
        <v>681</v>
      </c>
      <c r="D633" s="2" t="s">
        <v>759</v>
      </c>
      <c r="E633" s="19">
        <v>5</v>
      </c>
      <c r="F633" s="19">
        <f>+Recupera_PN_ACUM[[#This Row],[04-06-2020]]-Recupera_PN_ACUM[[#This Row],[03-06-2020]]</f>
        <v>0</v>
      </c>
      <c r="G633" s="19">
        <f>+Recupera_PN_ACUM[[#This Row],[5/6/2020]]-Recupera_PN_ACUM[[#This Row],[04-06-2020]]</f>
        <v>0</v>
      </c>
      <c r="H633" s="19">
        <f>+Recupera_PN_ACUM[[#This Row],[6/6/2020]]-Recupera_PN_ACUM[[#This Row],[5/6/2020]]</f>
        <v>0</v>
      </c>
      <c r="I633" s="19">
        <f>+Recupera_PN_ACUM[[#This Row],[07-06-2020]]-Recupera_PN_ACUM[[#This Row],[6/6/2020]]</f>
        <v>0</v>
      </c>
      <c r="J633" s="19">
        <f>+Recupera_PN_ACUM[[#This Row],[08-06-2020]]-Recupera_PN_ACUM[[#This Row],[07-06-2020]]</f>
        <v>0</v>
      </c>
      <c r="K633" s="19">
        <f>+Recupera_PN_ACUM[[#This Row],[09-06-2020]]-Recupera_PN_ACUM[[#This Row],[08-06-2020]]</f>
        <v>0</v>
      </c>
      <c r="L633" s="19">
        <f>+Recupera_PN_ACUM[[#This Row],[10-06-2020]]-Recupera_PN_ACUM[[#This Row],[09-06-2020]]</f>
        <v>0</v>
      </c>
      <c r="M633" s="19">
        <f>+Recupera_PN_ACUM[[#This Row],[11-06-2020]]-Recupera_PN_ACUM[[#This Row],[10-06-2020]]</f>
        <v>0</v>
      </c>
    </row>
    <row r="634" spans="1:13" x14ac:dyDescent="0.3">
      <c r="A634">
        <v>50111</v>
      </c>
      <c r="B634" s="2" t="s">
        <v>151</v>
      </c>
      <c r="C634" s="2" t="s">
        <v>269</v>
      </c>
      <c r="D634" s="2" t="s">
        <v>760</v>
      </c>
      <c r="E634" s="19"/>
      <c r="F634" s="19">
        <f>+Recupera_PN_ACUM[[#This Row],[04-06-2020]]-Recupera_PN_ACUM[[#This Row],[03-06-2020]]</f>
        <v>0</v>
      </c>
      <c r="G634" s="19">
        <f>+Recupera_PN_ACUM[[#This Row],[5/6/2020]]-Recupera_PN_ACUM[[#This Row],[04-06-2020]]</f>
        <v>0</v>
      </c>
      <c r="H634" s="19">
        <f>+Recupera_PN_ACUM[[#This Row],[6/6/2020]]-Recupera_PN_ACUM[[#This Row],[5/6/2020]]</f>
        <v>0</v>
      </c>
      <c r="I634" s="19">
        <f>+Recupera_PN_ACUM[[#This Row],[07-06-2020]]-Recupera_PN_ACUM[[#This Row],[6/6/2020]]</f>
        <v>0</v>
      </c>
      <c r="J634" s="19">
        <f>+Recupera_PN_ACUM[[#This Row],[08-06-2020]]-Recupera_PN_ACUM[[#This Row],[07-06-2020]]</f>
        <v>0</v>
      </c>
      <c r="K634" s="19">
        <f>+Recupera_PN_ACUM[[#This Row],[09-06-2020]]-Recupera_PN_ACUM[[#This Row],[08-06-2020]]</f>
        <v>0</v>
      </c>
      <c r="L634" s="19">
        <f>+Recupera_PN_ACUM[[#This Row],[10-06-2020]]-Recupera_PN_ACUM[[#This Row],[09-06-2020]]</f>
        <v>0</v>
      </c>
      <c r="M634" s="19">
        <f>+Recupera_PN_ACUM[[#This Row],[11-06-2020]]-Recupera_PN_ACUM[[#This Row],[10-06-2020]]</f>
        <v>0</v>
      </c>
    </row>
    <row r="635" spans="1:13" x14ac:dyDescent="0.3">
      <c r="A635">
        <v>91205</v>
      </c>
      <c r="B635" s="2" t="s">
        <v>114</v>
      </c>
      <c r="C635" s="2" t="s">
        <v>242</v>
      </c>
      <c r="D635" s="2" t="s">
        <v>371</v>
      </c>
      <c r="E635" s="19"/>
      <c r="F635" s="19">
        <f>+Recupera_PN_ACUM[[#This Row],[04-06-2020]]-Recupera_PN_ACUM[[#This Row],[03-06-2020]]</f>
        <v>0</v>
      </c>
      <c r="G635" s="19">
        <f>+Recupera_PN_ACUM[[#This Row],[5/6/2020]]-Recupera_PN_ACUM[[#This Row],[04-06-2020]]</f>
        <v>0</v>
      </c>
      <c r="H635" s="19">
        <f>+Recupera_PN_ACUM[[#This Row],[6/6/2020]]-Recupera_PN_ACUM[[#This Row],[5/6/2020]]</f>
        <v>0</v>
      </c>
      <c r="I635" s="19">
        <f>+Recupera_PN_ACUM[[#This Row],[07-06-2020]]-Recupera_PN_ACUM[[#This Row],[6/6/2020]]</f>
        <v>0</v>
      </c>
      <c r="J635" s="19">
        <f>+Recupera_PN_ACUM[[#This Row],[08-06-2020]]-Recupera_PN_ACUM[[#This Row],[07-06-2020]]</f>
        <v>0</v>
      </c>
      <c r="K635" s="19">
        <f>+Recupera_PN_ACUM[[#This Row],[09-06-2020]]-Recupera_PN_ACUM[[#This Row],[08-06-2020]]</f>
        <v>0</v>
      </c>
      <c r="L635" s="19">
        <f>+Recupera_PN_ACUM[[#This Row],[10-06-2020]]-Recupera_PN_ACUM[[#This Row],[09-06-2020]]</f>
        <v>0</v>
      </c>
      <c r="M635" s="19">
        <f>+Recupera_PN_ACUM[[#This Row],[11-06-2020]]-Recupera_PN_ACUM[[#This Row],[10-06-2020]]</f>
        <v>0</v>
      </c>
    </row>
    <row r="636" spans="1:13" x14ac:dyDescent="0.3">
      <c r="A636">
        <v>10105</v>
      </c>
      <c r="B636" s="2" t="s">
        <v>163</v>
      </c>
      <c r="C636" s="2" t="s">
        <v>163</v>
      </c>
      <c r="D636" s="2" t="s">
        <v>761</v>
      </c>
      <c r="E636" s="19"/>
      <c r="F636" s="19">
        <f>+Recupera_PN_ACUM[[#This Row],[04-06-2020]]-Recupera_PN_ACUM[[#This Row],[03-06-2020]]</f>
        <v>0</v>
      </c>
      <c r="G636" s="19">
        <f>+Recupera_PN_ACUM[[#This Row],[5/6/2020]]-Recupera_PN_ACUM[[#This Row],[04-06-2020]]</f>
        <v>0</v>
      </c>
      <c r="H636" s="19">
        <f>+Recupera_PN_ACUM[[#This Row],[6/6/2020]]-Recupera_PN_ACUM[[#This Row],[5/6/2020]]</f>
        <v>0</v>
      </c>
      <c r="I636" s="19">
        <f>+Recupera_PN_ACUM[[#This Row],[07-06-2020]]-Recupera_PN_ACUM[[#This Row],[6/6/2020]]</f>
        <v>0</v>
      </c>
      <c r="J636" s="19">
        <f>+Recupera_PN_ACUM[[#This Row],[08-06-2020]]-Recupera_PN_ACUM[[#This Row],[07-06-2020]]</f>
        <v>0</v>
      </c>
      <c r="K636" s="19">
        <f>+Recupera_PN_ACUM[[#This Row],[09-06-2020]]-Recupera_PN_ACUM[[#This Row],[08-06-2020]]</f>
        <v>0</v>
      </c>
      <c r="L636" s="19">
        <f>+Recupera_PN_ACUM[[#This Row],[10-06-2020]]-Recupera_PN_ACUM[[#This Row],[09-06-2020]]</f>
        <v>0</v>
      </c>
      <c r="M636" s="19">
        <f>+Recupera_PN_ACUM[[#This Row],[11-06-2020]]-Recupera_PN_ACUM[[#This Row],[10-06-2020]]</f>
        <v>0</v>
      </c>
    </row>
    <row r="637" spans="1:13" x14ac:dyDescent="0.3">
      <c r="A637">
        <v>40308</v>
      </c>
      <c r="B637" s="2" t="s">
        <v>154</v>
      </c>
      <c r="C637" s="2" t="s">
        <v>253</v>
      </c>
      <c r="D637" s="2" t="s">
        <v>377</v>
      </c>
      <c r="E637" s="19">
        <v>0</v>
      </c>
      <c r="F637" s="19">
        <f>+Recupera_PN_ACUM[[#This Row],[04-06-2020]]-Recupera_PN_ACUM[[#This Row],[03-06-2020]]</f>
        <v>0</v>
      </c>
      <c r="G637" s="19">
        <f>+Recupera_PN_ACUM[[#This Row],[5/6/2020]]-Recupera_PN_ACUM[[#This Row],[04-06-2020]]</f>
        <v>0</v>
      </c>
      <c r="H637" s="19">
        <f>+Recupera_PN_ACUM[[#This Row],[6/6/2020]]-Recupera_PN_ACUM[[#This Row],[5/6/2020]]</f>
        <v>0</v>
      </c>
      <c r="I637" s="19">
        <f>+Recupera_PN_ACUM[[#This Row],[07-06-2020]]-Recupera_PN_ACUM[[#This Row],[6/6/2020]]</f>
        <v>0</v>
      </c>
      <c r="J637" s="19">
        <f>+Recupera_PN_ACUM[[#This Row],[08-06-2020]]-Recupera_PN_ACUM[[#This Row],[07-06-2020]]</f>
        <v>0</v>
      </c>
      <c r="K637" s="19">
        <f>+Recupera_PN_ACUM[[#This Row],[09-06-2020]]-Recupera_PN_ACUM[[#This Row],[08-06-2020]]</f>
        <v>0</v>
      </c>
      <c r="L637" s="19">
        <f>+Recupera_PN_ACUM[[#This Row],[10-06-2020]]-Recupera_PN_ACUM[[#This Row],[09-06-2020]]</f>
        <v>0</v>
      </c>
      <c r="M637" s="19">
        <f>+Recupera_PN_ACUM[[#This Row],[11-06-2020]]-Recupera_PN_ACUM[[#This Row],[10-06-2020]]</f>
        <v>0</v>
      </c>
    </row>
    <row r="638" spans="1:13" x14ac:dyDescent="0.3">
      <c r="A638">
        <v>40707</v>
      </c>
      <c r="B638" s="2" t="s">
        <v>154</v>
      </c>
      <c r="C638" s="2" t="s">
        <v>286</v>
      </c>
      <c r="D638" s="2" t="s">
        <v>762</v>
      </c>
      <c r="E638" s="19">
        <v>14</v>
      </c>
      <c r="F638" s="19">
        <f>+Recupera_PN_ACUM[[#This Row],[04-06-2020]]-Recupera_PN_ACUM[[#This Row],[03-06-2020]]</f>
        <v>0</v>
      </c>
      <c r="G638" s="19">
        <f>+Recupera_PN_ACUM[[#This Row],[5/6/2020]]-Recupera_PN_ACUM[[#This Row],[04-06-2020]]</f>
        <v>0</v>
      </c>
      <c r="H638" s="19">
        <f>+Recupera_PN_ACUM[[#This Row],[6/6/2020]]-Recupera_PN_ACUM[[#This Row],[5/6/2020]]</f>
        <v>0</v>
      </c>
      <c r="I638" s="19">
        <f>+Recupera_PN_ACUM[[#This Row],[07-06-2020]]-Recupera_PN_ACUM[[#This Row],[6/6/2020]]</f>
        <v>0</v>
      </c>
      <c r="J638" s="19">
        <f>+Recupera_PN_ACUM[[#This Row],[08-06-2020]]-Recupera_PN_ACUM[[#This Row],[07-06-2020]]</f>
        <v>0</v>
      </c>
      <c r="K638" s="19">
        <f>+Recupera_PN_ACUM[[#This Row],[09-06-2020]]-Recupera_PN_ACUM[[#This Row],[08-06-2020]]</f>
        <v>0</v>
      </c>
      <c r="L638" s="19">
        <f>+Recupera_PN_ACUM[[#This Row],[10-06-2020]]-Recupera_PN_ACUM[[#This Row],[09-06-2020]]</f>
        <v>0</v>
      </c>
      <c r="M638" s="19">
        <f>+Recupera_PN_ACUM[[#This Row],[11-06-2020]]-Recupera_PN_ACUM[[#This Row],[10-06-2020]]</f>
        <v>0</v>
      </c>
    </row>
    <row r="639" spans="1:13" x14ac:dyDescent="0.3">
      <c r="A639">
        <v>20609</v>
      </c>
      <c r="B639" s="2" t="s">
        <v>212</v>
      </c>
      <c r="C639" s="2" t="s">
        <v>213</v>
      </c>
      <c r="D639" s="2" t="s">
        <v>431</v>
      </c>
      <c r="E639" s="19">
        <v>14</v>
      </c>
      <c r="F639" s="19">
        <f>+Recupera_PN_ACUM[[#This Row],[04-06-2020]]-Recupera_PN_ACUM[[#This Row],[03-06-2020]]</f>
        <v>0</v>
      </c>
      <c r="G639" s="19">
        <f>+Recupera_PN_ACUM[[#This Row],[5/6/2020]]-Recupera_PN_ACUM[[#This Row],[04-06-2020]]</f>
        <v>0</v>
      </c>
      <c r="H639" s="19">
        <f>+Recupera_PN_ACUM[[#This Row],[6/6/2020]]-Recupera_PN_ACUM[[#This Row],[5/6/2020]]</f>
        <v>0</v>
      </c>
      <c r="I639" s="19">
        <f>+Recupera_PN_ACUM[[#This Row],[07-06-2020]]-Recupera_PN_ACUM[[#This Row],[6/6/2020]]</f>
        <v>0</v>
      </c>
      <c r="J639" s="19">
        <f>+Recupera_PN_ACUM[[#This Row],[08-06-2020]]-Recupera_PN_ACUM[[#This Row],[07-06-2020]]</f>
        <v>0</v>
      </c>
      <c r="K639" s="19">
        <f>+Recupera_PN_ACUM[[#This Row],[09-06-2020]]-Recupera_PN_ACUM[[#This Row],[08-06-2020]]</f>
        <v>0</v>
      </c>
      <c r="L639" s="19">
        <f>+Recupera_PN_ACUM[[#This Row],[10-06-2020]]-Recupera_PN_ACUM[[#This Row],[09-06-2020]]</f>
        <v>0</v>
      </c>
      <c r="M639" s="19">
        <f>+Recupera_PN_ACUM[[#This Row],[11-06-2020]]-Recupera_PN_ACUM[[#This Row],[10-06-2020]]</f>
        <v>0</v>
      </c>
    </row>
    <row r="640" spans="1:13" ht="24" x14ac:dyDescent="0.3">
      <c r="A640">
        <v>120706</v>
      </c>
      <c r="B640" s="2" t="s">
        <v>191</v>
      </c>
      <c r="C640" s="2" t="s">
        <v>296</v>
      </c>
      <c r="D640" s="2" t="s">
        <v>763</v>
      </c>
      <c r="E640" s="19"/>
      <c r="F640" s="19">
        <f>+Recupera_PN_ACUM[[#This Row],[04-06-2020]]-Recupera_PN_ACUM[[#This Row],[03-06-2020]]</f>
        <v>0</v>
      </c>
      <c r="G640" s="19">
        <f>+Recupera_PN_ACUM[[#This Row],[5/6/2020]]-Recupera_PN_ACUM[[#This Row],[04-06-2020]]</f>
        <v>0</v>
      </c>
      <c r="H640" s="19">
        <f>+Recupera_PN_ACUM[[#This Row],[6/6/2020]]-Recupera_PN_ACUM[[#This Row],[5/6/2020]]</f>
        <v>0</v>
      </c>
      <c r="I640" s="19">
        <f>+Recupera_PN_ACUM[[#This Row],[07-06-2020]]-Recupera_PN_ACUM[[#This Row],[6/6/2020]]</f>
        <v>0</v>
      </c>
      <c r="J640" s="19">
        <f>+Recupera_PN_ACUM[[#This Row],[08-06-2020]]-Recupera_PN_ACUM[[#This Row],[07-06-2020]]</f>
        <v>0</v>
      </c>
      <c r="K640" s="19">
        <f>+Recupera_PN_ACUM[[#This Row],[09-06-2020]]-Recupera_PN_ACUM[[#This Row],[08-06-2020]]</f>
        <v>0</v>
      </c>
      <c r="L640" s="19">
        <f>+Recupera_PN_ACUM[[#This Row],[10-06-2020]]-Recupera_PN_ACUM[[#This Row],[09-06-2020]]</f>
        <v>0</v>
      </c>
      <c r="M640" s="19">
        <f>+Recupera_PN_ACUM[[#This Row],[11-06-2020]]-Recupera_PN_ACUM[[#This Row],[10-06-2020]]</f>
        <v>0</v>
      </c>
    </row>
    <row r="641" spans="1:13" x14ac:dyDescent="0.3">
      <c r="A641">
        <v>80819</v>
      </c>
      <c r="B641" s="2" t="s">
        <v>99</v>
      </c>
      <c r="C641" s="2" t="s">
        <v>99</v>
      </c>
      <c r="D641" s="2" t="s">
        <v>101</v>
      </c>
      <c r="E641" s="19"/>
      <c r="F641" s="19">
        <f>+Recupera_PN_ACUM[[#This Row],[04-06-2020]]-Recupera_PN_ACUM[[#This Row],[03-06-2020]]</f>
        <v>0</v>
      </c>
      <c r="G641" s="19">
        <f>+Recupera_PN_ACUM[[#This Row],[5/6/2020]]-Recupera_PN_ACUM[[#This Row],[04-06-2020]]</f>
        <v>0</v>
      </c>
      <c r="H641" s="19">
        <f>+Recupera_PN_ACUM[[#This Row],[6/6/2020]]-Recupera_PN_ACUM[[#This Row],[5/6/2020]]</f>
        <v>0</v>
      </c>
      <c r="I641" s="19">
        <f>+Recupera_PN_ACUM[[#This Row],[07-06-2020]]-Recupera_PN_ACUM[[#This Row],[6/6/2020]]</f>
        <v>0</v>
      </c>
      <c r="J641" s="19">
        <f>+Recupera_PN_ACUM[[#This Row],[08-06-2020]]-Recupera_PN_ACUM[[#This Row],[07-06-2020]]</f>
        <v>0</v>
      </c>
      <c r="K641" s="19">
        <f>+Recupera_PN_ACUM[[#This Row],[09-06-2020]]-Recupera_PN_ACUM[[#This Row],[08-06-2020]]</f>
        <v>0</v>
      </c>
      <c r="L641" s="19">
        <f>+Recupera_PN_ACUM[[#This Row],[10-06-2020]]-Recupera_PN_ACUM[[#This Row],[09-06-2020]]</f>
        <v>0</v>
      </c>
      <c r="M641" s="19">
        <f>+Recupera_PN_ACUM[[#This Row],[11-06-2020]]-Recupera_PN_ACUM[[#This Row],[10-06-2020]]</f>
        <v>0</v>
      </c>
    </row>
    <row r="642" spans="1:13" x14ac:dyDescent="0.3">
      <c r="A642">
        <v>41301</v>
      </c>
      <c r="B642" s="2" t="s">
        <v>154</v>
      </c>
      <c r="C642" s="2" t="s">
        <v>441</v>
      </c>
      <c r="D642" s="2" t="s">
        <v>442</v>
      </c>
      <c r="E642" s="19">
        <v>1</v>
      </c>
      <c r="F642" s="19">
        <f>+Recupera_PN_ACUM[[#This Row],[04-06-2020]]-Recupera_PN_ACUM[[#This Row],[03-06-2020]]</f>
        <v>0</v>
      </c>
      <c r="G642" s="19">
        <f>+Recupera_PN_ACUM[[#This Row],[5/6/2020]]-Recupera_PN_ACUM[[#This Row],[04-06-2020]]</f>
        <v>0</v>
      </c>
      <c r="H642" s="19">
        <f>+Recupera_PN_ACUM[[#This Row],[6/6/2020]]-Recupera_PN_ACUM[[#This Row],[5/6/2020]]</f>
        <v>0</v>
      </c>
      <c r="I642" s="19">
        <f>+Recupera_PN_ACUM[[#This Row],[07-06-2020]]-Recupera_PN_ACUM[[#This Row],[6/6/2020]]</f>
        <v>0</v>
      </c>
      <c r="J642" s="19">
        <f>+Recupera_PN_ACUM[[#This Row],[08-06-2020]]-Recupera_PN_ACUM[[#This Row],[07-06-2020]]</f>
        <v>0</v>
      </c>
      <c r="K642" s="19">
        <f>+Recupera_PN_ACUM[[#This Row],[09-06-2020]]-Recupera_PN_ACUM[[#This Row],[08-06-2020]]</f>
        <v>0</v>
      </c>
      <c r="L642" s="19">
        <f>+Recupera_PN_ACUM[[#This Row],[10-06-2020]]-Recupera_PN_ACUM[[#This Row],[09-06-2020]]</f>
        <v>0</v>
      </c>
      <c r="M642" s="19">
        <f>+Recupera_PN_ACUM[[#This Row],[11-06-2020]]-Recupera_PN_ACUM[[#This Row],[10-06-2020]]</f>
        <v>0</v>
      </c>
    </row>
    <row r="643" spans="1:13" ht="24" x14ac:dyDescent="0.3">
      <c r="A643">
        <v>120611</v>
      </c>
      <c r="B643" s="2" t="s">
        <v>191</v>
      </c>
      <c r="C643" s="2" t="s">
        <v>299</v>
      </c>
      <c r="D643" s="2" t="s">
        <v>764</v>
      </c>
      <c r="E643" s="19">
        <v>0</v>
      </c>
      <c r="F643" s="19">
        <f>+Recupera_PN_ACUM[[#This Row],[04-06-2020]]-Recupera_PN_ACUM[[#This Row],[03-06-2020]]</f>
        <v>0</v>
      </c>
      <c r="G643" s="19">
        <f>+Recupera_PN_ACUM[[#This Row],[5/6/2020]]-Recupera_PN_ACUM[[#This Row],[04-06-2020]]</f>
        <v>0</v>
      </c>
      <c r="H643" s="19">
        <f>+Recupera_PN_ACUM[[#This Row],[6/6/2020]]-Recupera_PN_ACUM[[#This Row],[5/6/2020]]</f>
        <v>0</v>
      </c>
      <c r="I643" s="19">
        <f>+Recupera_PN_ACUM[[#This Row],[07-06-2020]]-Recupera_PN_ACUM[[#This Row],[6/6/2020]]</f>
        <v>0</v>
      </c>
      <c r="J643" s="19">
        <f>+Recupera_PN_ACUM[[#This Row],[08-06-2020]]-Recupera_PN_ACUM[[#This Row],[07-06-2020]]</f>
        <v>0</v>
      </c>
      <c r="K643" s="19">
        <f>+Recupera_PN_ACUM[[#This Row],[09-06-2020]]-Recupera_PN_ACUM[[#This Row],[08-06-2020]]</f>
        <v>0</v>
      </c>
      <c r="L643" s="19">
        <f>+Recupera_PN_ACUM[[#This Row],[10-06-2020]]-Recupera_PN_ACUM[[#This Row],[09-06-2020]]</f>
        <v>0</v>
      </c>
      <c r="M643" s="19">
        <f>+Recupera_PN_ACUM[[#This Row],[11-06-2020]]-Recupera_PN_ACUM[[#This Row],[10-06-2020]]</f>
        <v>0</v>
      </c>
    </row>
    <row r="644" spans="1:13" x14ac:dyDescent="0.3">
      <c r="A644">
        <v>70701</v>
      </c>
      <c r="B644" s="2" t="s">
        <v>268</v>
      </c>
      <c r="C644" s="2" t="s">
        <v>453</v>
      </c>
      <c r="D644" s="2" t="s">
        <v>765</v>
      </c>
      <c r="E644" s="19"/>
      <c r="F644" s="19">
        <f>+Recupera_PN_ACUM[[#This Row],[04-06-2020]]-Recupera_PN_ACUM[[#This Row],[03-06-2020]]</f>
        <v>0</v>
      </c>
      <c r="G644" s="19">
        <f>+Recupera_PN_ACUM[[#This Row],[5/6/2020]]-Recupera_PN_ACUM[[#This Row],[04-06-2020]]</f>
        <v>0</v>
      </c>
      <c r="H644" s="19">
        <f>+Recupera_PN_ACUM[[#This Row],[6/6/2020]]-Recupera_PN_ACUM[[#This Row],[5/6/2020]]</f>
        <v>0</v>
      </c>
      <c r="I644" s="19">
        <f>+Recupera_PN_ACUM[[#This Row],[07-06-2020]]-Recupera_PN_ACUM[[#This Row],[6/6/2020]]</f>
        <v>0</v>
      </c>
      <c r="J644" s="19">
        <f>+Recupera_PN_ACUM[[#This Row],[08-06-2020]]-Recupera_PN_ACUM[[#This Row],[07-06-2020]]</f>
        <v>0</v>
      </c>
      <c r="K644" s="19">
        <f>+Recupera_PN_ACUM[[#This Row],[09-06-2020]]-Recupera_PN_ACUM[[#This Row],[08-06-2020]]</f>
        <v>0</v>
      </c>
      <c r="L644" s="19">
        <f>+Recupera_PN_ACUM[[#This Row],[10-06-2020]]-Recupera_PN_ACUM[[#This Row],[09-06-2020]]</f>
        <v>0</v>
      </c>
      <c r="M644" s="19">
        <f>+Recupera_PN_ACUM[[#This Row],[11-06-2020]]-Recupera_PN_ACUM[[#This Row],[10-06-2020]]</f>
        <v>0</v>
      </c>
    </row>
    <row r="645" spans="1:13" x14ac:dyDescent="0.3">
      <c r="A645">
        <v>80508</v>
      </c>
      <c r="B645" s="2" t="s">
        <v>99</v>
      </c>
      <c r="C645" s="2" t="s">
        <v>134</v>
      </c>
      <c r="D645" s="2" t="s">
        <v>206</v>
      </c>
      <c r="E645" s="19">
        <v>3</v>
      </c>
      <c r="F645" s="19">
        <f>+Recupera_PN_ACUM[[#This Row],[04-06-2020]]-Recupera_PN_ACUM[[#This Row],[03-06-2020]]</f>
        <v>0</v>
      </c>
      <c r="G645" s="19">
        <f>+Recupera_PN_ACUM[[#This Row],[5/6/2020]]-Recupera_PN_ACUM[[#This Row],[04-06-2020]]</f>
        <v>0</v>
      </c>
      <c r="H645" s="19">
        <f>+Recupera_PN_ACUM[[#This Row],[6/6/2020]]-Recupera_PN_ACUM[[#This Row],[5/6/2020]]</f>
        <v>0</v>
      </c>
      <c r="I645" s="19">
        <f>+Recupera_PN_ACUM[[#This Row],[07-06-2020]]-Recupera_PN_ACUM[[#This Row],[6/6/2020]]</f>
        <v>0</v>
      </c>
      <c r="J645" s="19">
        <f>+Recupera_PN_ACUM[[#This Row],[08-06-2020]]-Recupera_PN_ACUM[[#This Row],[07-06-2020]]</f>
        <v>0</v>
      </c>
      <c r="K645" s="19">
        <f>+Recupera_PN_ACUM[[#This Row],[09-06-2020]]-Recupera_PN_ACUM[[#This Row],[08-06-2020]]</f>
        <v>0</v>
      </c>
      <c r="L645" s="19">
        <f>+Recupera_PN_ACUM[[#This Row],[10-06-2020]]-Recupera_PN_ACUM[[#This Row],[09-06-2020]]</f>
        <v>0</v>
      </c>
      <c r="M645" s="19">
        <f>+Recupera_PN_ACUM[[#This Row],[11-06-2020]]-Recupera_PN_ACUM[[#This Row],[10-06-2020]]</f>
        <v>0</v>
      </c>
    </row>
    <row r="646" spans="1:13" x14ac:dyDescent="0.3">
      <c r="A646">
        <v>20406</v>
      </c>
      <c r="B646" s="2" t="s">
        <v>212</v>
      </c>
      <c r="C646" s="2" t="s">
        <v>249</v>
      </c>
      <c r="D646" s="2" t="s">
        <v>432</v>
      </c>
      <c r="E646" s="19"/>
      <c r="F646" s="19">
        <f>+Recupera_PN_ACUM[[#This Row],[04-06-2020]]-Recupera_PN_ACUM[[#This Row],[03-06-2020]]</f>
        <v>0</v>
      </c>
      <c r="G646" s="19">
        <f>+Recupera_PN_ACUM[[#This Row],[5/6/2020]]-Recupera_PN_ACUM[[#This Row],[04-06-2020]]</f>
        <v>0</v>
      </c>
      <c r="H646" s="19">
        <f>+Recupera_PN_ACUM[[#This Row],[6/6/2020]]-Recupera_PN_ACUM[[#This Row],[5/6/2020]]</f>
        <v>0</v>
      </c>
      <c r="I646" s="19">
        <f>+Recupera_PN_ACUM[[#This Row],[07-06-2020]]-Recupera_PN_ACUM[[#This Row],[6/6/2020]]</f>
        <v>0</v>
      </c>
      <c r="J646" s="19">
        <f>+Recupera_PN_ACUM[[#This Row],[08-06-2020]]-Recupera_PN_ACUM[[#This Row],[07-06-2020]]</f>
        <v>0</v>
      </c>
      <c r="K646" s="19">
        <f>+Recupera_PN_ACUM[[#This Row],[09-06-2020]]-Recupera_PN_ACUM[[#This Row],[08-06-2020]]</f>
        <v>0</v>
      </c>
      <c r="L646" s="19">
        <f>+Recupera_PN_ACUM[[#This Row],[10-06-2020]]-Recupera_PN_ACUM[[#This Row],[09-06-2020]]</f>
        <v>0</v>
      </c>
      <c r="M646" s="19">
        <f>+Recupera_PN_ACUM[[#This Row],[11-06-2020]]-Recupera_PN_ACUM[[#This Row],[10-06-2020]]</f>
        <v>0</v>
      </c>
    </row>
    <row r="647" spans="1:13" x14ac:dyDescent="0.3">
      <c r="A647">
        <v>70312</v>
      </c>
      <c r="B647" s="2" t="s">
        <v>268</v>
      </c>
      <c r="C647" s="2" t="s">
        <v>268</v>
      </c>
      <c r="D647" s="2" t="s">
        <v>766</v>
      </c>
      <c r="E647" s="19"/>
      <c r="F647" s="19">
        <f>+Recupera_PN_ACUM[[#This Row],[04-06-2020]]-Recupera_PN_ACUM[[#This Row],[03-06-2020]]</f>
        <v>0</v>
      </c>
      <c r="G647" s="19">
        <f>+Recupera_PN_ACUM[[#This Row],[5/6/2020]]-Recupera_PN_ACUM[[#This Row],[04-06-2020]]</f>
        <v>0</v>
      </c>
      <c r="H647" s="19">
        <f>+Recupera_PN_ACUM[[#This Row],[6/6/2020]]-Recupera_PN_ACUM[[#This Row],[5/6/2020]]</f>
        <v>0</v>
      </c>
      <c r="I647" s="19">
        <f>+Recupera_PN_ACUM[[#This Row],[07-06-2020]]-Recupera_PN_ACUM[[#This Row],[6/6/2020]]</f>
        <v>0</v>
      </c>
      <c r="J647" s="19">
        <f>+Recupera_PN_ACUM[[#This Row],[08-06-2020]]-Recupera_PN_ACUM[[#This Row],[07-06-2020]]</f>
        <v>0</v>
      </c>
      <c r="K647" s="19">
        <f>+Recupera_PN_ACUM[[#This Row],[09-06-2020]]-Recupera_PN_ACUM[[#This Row],[08-06-2020]]</f>
        <v>0</v>
      </c>
      <c r="L647" s="19">
        <f>+Recupera_PN_ACUM[[#This Row],[10-06-2020]]-Recupera_PN_ACUM[[#This Row],[09-06-2020]]</f>
        <v>0</v>
      </c>
      <c r="M647" s="19">
        <f>+Recupera_PN_ACUM[[#This Row],[11-06-2020]]-Recupera_PN_ACUM[[#This Row],[10-06-2020]]</f>
        <v>0</v>
      </c>
    </row>
    <row r="648" spans="1:13" ht="24" x14ac:dyDescent="0.3">
      <c r="A648">
        <v>120805</v>
      </c>
      <c r="B648" s="2" t="s">
        <v>191</v>
      </c>
      <c r="C648" s="2" t="s">
        <v>192</v>
      </c>
      <c r="D648" s="2" t="s">
        <v>193</v>
      </c>
      <c r="E648" s="19"/>
      <c r="F648" s="19">
        <f>+Recupera_PN_ACUM[[#This Row],[04-06-2020]]-Recupera_PN_ACUM[[#This Row],[03-06-2020]]</f>
        <v>0</v>
      </c>
      <c r="G648" s="19">
        <f>+Recupera_PN_ACUM[[#This Row],[5/6/2020]]-Recupera_PN_ACUM[[#This Row],[04-06-2020]]</f>
        <v>0</v>
      </c>
      <c r="H648" s="19">
        <f>+Recupera_PN_ACUM[[#This Row],[6/6/2020]]-Recupera_PN_ACUM[[#This Row],[5/6/2020]]</f>
        <v>0</v>
      </c>
      <c r="I648" s="19">
        <f>+Recupera_PN_ACUM[[#This Row],[07-06-2020]]-Recupera_PN_ACUM[[#This Row],[6/6/2020]]</f>
        <v>0</v>
      </c>
      <c r="J648" s="19">
        <f>+Recupera_PN_ACUM[[#This Row],[08-06-2020]]-Recupera_PN_ACUM[[#This Row],[07-06-2020]]</f>
        <v>0</v>
      </c>
      <c r="K648" s="19">
        <f>+Recupera_PN_ACUM[[#This Row],[09-06-2020]]-Recupera_PN_ACUM[[#This Row],[08-06-2020]]</f>
        <v>0</v>
      </c>
      <c r="L648" s="19">
        <f>+Recupera_PN_ACUM[[#This Row],[10-06-2020]]-Recupera_PN_ACUM[[#This Row],[09-06-2020]]</f>
        <v>0</v>
      </c>
      <c r="M648" s="19">
        <f>+Recupera_PN_ACUM[[#This Row],[11-06-2020]]-Recupera_PN_ACUM[[#This Row],[10-06-2020]]</f>
        <v>0</v>
      </c>
    </row>
    <row r="649" spans="1:13" x14ac:dyDescent="0.3">
      <c r="A649">
        <v>100104</v>
      </c>
      <c r="B649" s="2" t="s">
        <v>149</v>
      </c>
      <c r="C649" s="2" t="s">
        <v>149</v>
      </c>
      <c r="D649" s="2" t="s">
        <v>433</v>
      </c>
      <c r="E649" s="19">
        <v>105</v>
      </c>
      <c r="F649" s="19">
        <f>+Recupera_PN_ACUM[[#This Row],[04-06-2020]]-Recupera_PN_ACUM[[#This Row],[03-06-2020]]</f>
        <v>0</v>
      </c>
      <c r="G649" s="19">
        <f>+Recupera_PN_ACUM[[#This Row],[5/6/2020]]-Recupera_PN_ACUM[[#This Row],[04-06-2020]]</f>
        <v>0</v>
      </c>
      <c r="H649" s="19">
        <f>+Recupera_PN_ACUM[[#This Row],[6/6/2020]]-Recupera_PN_ACUM[[#This Row],[5/6/2020]]</f>
        <v>0</v>
      </c>
      <c r="I649" s="19">
        <f>+Recupera_PN_ACUM[[#This Row],[07-06-2020]]-Recupera_PN_ACUM[[#This Row],[6/6/2020]]</f>
        <v>0</v>
      </c>
      <c r="J649" s="19">
        <f>+Recupera_PN_ACUM[[#This Row],[08-06-2020]]-Recupera_PN_ACUM[[#This Row],[07-06-2020]]</f>
        <v>0</v>
      </c>
      <c r="K649" s="19">
        <f>+Recupera_PN_ACUM[[#This Row],[09-06-2020]]-Recupera_PN_ACUM[[#This Row],[08-06-2020]]</f>
        <v>0</v>
      </c>
      <c r="L649" s="19">
        <f>+Recupera_PN_ACUM[[#This Row],[10-06-2020]]-Recupera_PN_ACUM[[#This Row],[09-06-2020]]</f>
        <v>0</v>
      </c>
      <c r="M649" s="19">
        <f>+Recupera_PN_ACUM[[#This Row],[11-06-2020]]-Recupera_PN_ACUM[[#This Row],[10-06-2020]]</f>
        <v>0</v>
      </c>
    </row>
    <row r="650" spans="1:13" x14ac:dyDescent="0.3">
      <c r="A650">
        <v>50112</v>
      </c>
      <c r="B650" s="2" t="s">
        <v>151</v>
      </c>
      <c r="C650" s="2" t="s">
        <v>269</v>
      </c>
      <c r="D650" s="2" t="s">
        <v>767</v>
      </c>
      <c r="E650" s="19"/>
      <c r="F650" s="19">
        <f>+Recupera_PN_ACUM[[#This Row],[04-06-2020]]-Recupera_PN_ACUM[[#This Row],[03-06-2020]]</f>
        <v>0</v>
      </c>
      <c r="G650" s="19">
        <f>+Recupera_PN_ACUM[[#This Row],[5/6/2020]]-Recupera_PN_ACUM[[#This Row],[04-06-2020]]</f>
        <v>0</v>
      </c>
      <c r="H650" s="19">
        <f>+Recupera_PN_ACUM[[#This Row],[6/6/2020]]-Recupera_PN_ACUM[[#This Row],[5/6/2020]]</f>
        <v>0</v>
      </c>
      <c r="I650" s="19">
        <f>+Recupera_PN_ACUM[[#This Row],[07-06-2020]]-Recupera_PN_ACUM[[#This Row],[6/6/2020]]</f>
        <v>0</v>
      </c>
      <c r="J650" s="19">
        <f>+Recupera_PN_ACUM[[#This Row],[08-06-2020]]-Recupera_PN_ACUM[[#This Row],[07-06-2020]]</f>
        <v>0</v>
      </c>
      <c r="K650" s="19">
        <f>+Recupera_PN_ACUM[[#This Row],[09-06-2020]]-Recupera_PN_ACUM[[#This Row],[08-06-2020]]</f>
        <v>0</v>
      </c>
      <c r="L650" s="19">
        <f>+Recupera_PN_ACUM[[#This Row],[10-06-2020]]-Recupera_PN_ACUM[[#This Row],[09-06-2020]]</f>
        <v>0</v>
      </c>
      <c r="M650" s="19">
        <f>+Recupera_PN_ACUM[[#This Row],[11-06-2020]]-Recupera_PN_ACUM[[#This Row],[10-06-2020]]</f>
        <v>0</v>
      </c>
    </row>
    <row r="651" spans="1:13" x14ac:dyDescent="0.3">
      <c r="A651">
        <v>20610</v>
      </c>
      <c r="B651" s="2" t="s">
        <v>212</v>
      </c>
      <c r="C651" s="2" t="s">
        <v>213</v>
      </c>
      <c r="D651" s="2" t="s">
        <v>768</v>
      </c>
      <c r="E651" s="19"/>
      <c r="F651" s="19">
        <f>+Recupera_PN_ACUM[[#This Row],[04-06-2020]]-Recupera_PN_ACUM[[#This Row],[03-06-2020]]</f>
        <v>0</v>
      </c>
      <c r="G651" s="19">
        <f>+Recupera_PN_ACUM[[#This Row],[5/6/2020]]-Recupera_PN_ACUM[[#This Row],[04-06-2020]]</f>
        <v>0</v>
      </c>
      <c r="H651" s="19">
        <f>+Recupera_PN_ACUM[[#This Row],[6/6/2020]]-Recupera_PN_ACUM[[#This Row],[5/6/2020]]</f>
        <v>0</v>
      </c>
      <c r="I651" s="19">
        <f>+Recupera_PN_ACUM[[#This Row],[07-06-2020]]-Recupera_PN_ACUM[[#This Row],[6/6/2020]]</f>
        <v>0</v>
      </c>
      <c r="J651" s="19">
        <f>+Recupera_PN_ACUM[[#This Row],[08-06-2020]]-Recupera_PN_ACUM[[#This Row],[07-06-2020]]</f>
        <v>0</v>
      </c>
      <c r="K651" s="19">
        <f>+Recupera_PN_ACUM[[#This Row],[09-06-2020]]-Recupera_PN_ACUM[[#This Row],[08-06-2020]]</f>
        <v>0</v>
      </c>
      <c r="L651" s="19">
        <f>+Recupera_PN_ACUM[[#This Row],[10-06-2020]]-Recupera_PN_ACUM[[#This Row],[09-06-2020]]</f>
        <v>0</v>
      </c>
      <c r="M651" s="19">
        <f>+Recupera_PN_ACUM[[#This Row],[11-06-2020]]-Recupera_PN_ACUM[[#This Row],[10-06-2020]]</f>
        <v>0</v>
      </c>
    </row>
    <row r="652" spans="1:13" ht="24" x14ac:dyDescent="0.3">
      <c r="A652">
        <v>120312</v>
      </c>
      <c r="B652" s="2" t="s">
        <v>191</v>
      </c>
      <c r="C652" s="2" t="s">
        <v>380</v>
      </c>
      <c r="D652" s="2" t="s">
        <v>769</v>
      </c>
      <c r="E652" s="19">
        <v>1</v>
      </c>
      <c r="F652" s="19">
        <f>+Recupera_PN_ACUM[[#This Row],[04-06-2020]]-Recupera_PN_ACUM[[#This Row],[03-06-2020]]</f>
        <v>0</v>
      </c>
      <c r="G652" s="19">
        <f>+Recupera_PN_ACUM[[#This Row],[5/6/2020]]-Recupera_PN_ACUM[[#This Row],[04-06-2020]]</f>
        <v>0</v>
      </c>
      <c r="H652" s="19">
        <f>+Recupera_PN_ACUM[[#This Row],[6/6/2020]]-Recupera_PN_ACUM[[#This Row],[5/6/2020]]</f>
        <v>0</v>
      </c>
      <c r="I652" s="19">
        <f>+Recupera_PN_ACUM[[#This Row],[07-06-2020]]-Recupera_PN_ACUM[[#This Row],[6/6/2020]]</f>
        <v>0</v>
      </c>
      <c r="J652" s="19">
        <f>+Recupera_PN_ACUM[[#This Row],[08-06-2020]]-Recupera_PN_ACUM[[#This Row],[07-06-2020]]</f>
        <v>0</v>
      </c>
      <c r="K652" s="19">
        <f>+Recupera_PN_ACUM[[#This Row],[09-06-2020]]-Recupera_PN_ACUM[[#This Row],[08-06-2020]]</f>
        <v>0</v>
      </c>
      <c r="L652" s="19">
        <f>+Recupera_PN_ACUM[[#This Row],[10-06-2020]]-Recupera_PN_ACUM[[#This Row],[09-06-2020]]</f>
        <v>0</v>
      </c>
      <c r="M652" s="19">
        <f>+Recupera_PN_ACUM[[#This Row],[11-06-2020]]-Recupera_PN_ACUM[[#This Row],[10-06-2020]]</f>
        <v>0</v>
      </c>
    </row>
    <row r="653" spans="1:13" x14ac:dyDescent="0.3">
      <c r="A653">
        <v>90608</v>
      </c>
      <c r="B653" s="2" t="s">
        <v>114</v>
      </c>
      <c r="C653" s="2" t="s">
        <v>302</v>
      </c>
      <c r="D653" s="2" t="s">
        <v>770</v>
      </c>
      <c r="E653" s="19"/>
      <c r="F653" s="19">
        <f>+Recupera_PN_ACUM[[#This Row],[04-06-2020]]-Recupera_PN_ACUM[[#This Row],[03-06-2020]]</f>
        <v>0</v>
      </c>
      <c r="G653" s="19">
        <f>+Recupera_PN_ACUM[[#This Row],[5/6/2020]]-Recupera_PN_ACUM[[#This Row],[04-06-2020]]</f>
        <v>0</v>
      </c>
      <c r="H653" s="19">
        <f>+Recupera_PN_ACUM[[#This Row],[6/6/2020]]-Recupera_PN_ACUM[[#This Row],[5/6/2020]]</f>
        <v>0</v>
      </c>
      <c r="I653" s="19">
        <f>+Recupera_PN_ACUM[[#This Row],[07-06-2020]]-Recupera_PN_ACUM[[#This Row],[6/6/2020]]</f>
        <v>0</v>
      </c>
      <c r="J653" s="19">
        <f>+Recupera_PN_ACUM[[#This Row],[08-06-2020]]-Recupera_PN_ACUM[[#This Row],[07-06-2020]]</f>
        <v>0</v>
      </c>
      <c r="K653" s="19">
        <f>+Recupera_PN_ACUM[[#This Row],[09-06-2020]]-Recupera_PN_ACUM[[#This Row],[08-06-2020]]</f>
        <v>0</v>
      </c>
      <c r="L653" s="19">
        <f>+Recupera_PN_ACUM[[#This Row],[10-06-2020]]-Recupera_PN_ACUM[[#This Row],[09-06-2020]]</f>
        <v>0</v>
      </c>
      <c r="M653" s="19">
        <f>+Recupera_PN_ACUM[[#This Row],[11-06-2020]]-Recupera_PN_ACUM[[#This Row],[10-06-2020]]</f>
        <v>0</v>
      </c>
    </row>
    <row r="654" spans="1:13" x14ac:dyDescent="0.3">
      <c r="A654">
        <v>80605</v>
      </c>
      <c r="B654" s="2" t="s">
        <v>99</v>
      </c>
      <c r="C654" s="2" t="s">
        <v>471</v>
      </c>
      <c r="D654" s="2" t="s">
        <v>771</v>
      </c>
      <c r="E654" s="19">
        <v>1</v>
      </c>
      <c r="F654" s="19">
        <f>+Recupera_PN_ACUM[[#This Row],[04-06-2020]]-Recupera_PN_ACUM[[#This Row],[03-06-2020]]</f>
        <v>0</v>
      </c>
      <c r="G654" s="19">
        <f>+Recupera_PN_ACUM[[#This Row],[5/6/2020]]-Recupera_PN_ACUM[[#This Row],[04-06-2020]]</f>
        <v>0</v>
      </c>
      <c r="H654" s="19">
        <f>+Recupera_PN_ACUM[[#This Row],[6/6/2020]]-Recupera_PN_ACUM[[#This Row],[5/6/2020]]</f>
        <v>0</v>
      </c>
      <c r="I654" s="19">
        <f>+Recupera_PN_ACUM[[#This Row],[07-06-2020]]-Recupera_PN_ACUM[[#This Row],[6/6/2020]]</f>
        <v>0</v>
      </c>
      <c r="J654" s="19">
        <f>+Recupera_PN_ACUM[[#This Row],[08-06-2020]]-Recupera_PN_ACUM[[#This Row],[07-06-2020]]</f>
        <v>0</v>
      </c>
      <c r="K654" s="19">
        <f>+Recupera_PN_ACUM[[#This Row],[09-06-2020]]-Recupera_PN_ACUM[[#This Row],[08-06-2020]]</f>
        <v>0</v>
      </c>
      <c r="L654" s="19">
        <f>+Recupera_PN_ACUM[[#This Row],[10-06-2020]]-Recupera_PN_ACUM[[#This Row],[09-06-2020]]</f>
        <v>0</v>
      </c>
      <c r="M654" s="19">
        <f>+Recupera_PN_ACUM[[#This Row],[11-06-2020]]-Recupera_PN_ACUM[[#This Row],[10-06-2020]]</f>
        <v>0</v>
      </c>
    </row>
    <row r="655" spans="1:13" x14ac:dyDescent="0.3">
      <c r="A655">
        <v>91012</v>
      </c>
      <c r="B655" s="2" t="s">
        <v>114</v>
      </c>
      <c r="C655" s="2" t="s">
        <v>115</v>
      </c>
      <c r="D655" s="2" t="s">
        <v>772</v>
      </c>
      <c r="E655" s="19"/>
      <c r="F655" s="19">
        <f>+Recupera_PN_ACUM[[#This Row],[04-06-2020]]-Recupera_PN_ACUM[[#This Row],[03-06-2020]]</f>
        <v>0</v>
      </c>
      <c r="G655" s="19">
        <f>+Recupera_PN_ACUM[[#This Row],[5/6/2020]]-Recupera_PN_ACUM[[#This Row],[04-06-2020]]</f>
        <v>0</v>
      </c>
      <c r="H655" s="19">
        <f>+Recupera_PN_ACUM[[#This Row],[6/6/2020]]-Recupera_PN_ACUM[[#This Row],[5/6/2020]]</f>
        <v>0</v>
      </c>
      <c r="I655" s="19">
        <f>+Recupera_PN_ACUM[[#This Row],[07-06-2020]]-Recupera_PN_ACUM[[#This Row],[6/6/2020]]</f>
        <v>0</v>
      </c>
      <c r="J655" s="19">
        <f>+Recupera_PN_ACUM[[#This Row],[08-06-2020]]-Recupera_PN_ACUM[[#This Row],[07-06-2020]]</f>
        <v>0</v>
      </c>
      <c r="K655" s="19">
        <f>+Recupera_PN_ACUM[[#This Row],[09-06-2020]]-Recupera_PN_ACUM[[#This Row],[08-06-2020]]</f>
        <v>0</v>
      </c>
      <c r="L655" s="19">
        <f>+Recupera_PN_ACUM[[#This Row],[10-06-2020]]-Recupera_PN_ACUM[[#This Row],[09-06-2020]]</f>
        <v>0</v>
      </c>
      <c r="M655" s="19">
        <f>+Recupera_PN_ACUM[[#This Row],[11-06-2020]]-Recupera_PN_ACUM[[#This Row],[10-06-2020]]</f>
        <v>0</v>
      </c>
    </row>
    <row r="656" spans="1:13" x14ac:dyDescent="0.3">
      <c r="A656">
        <v>90704</v>
      </c>
      <c r="B656" s="2" t="s">
        <v>114</v>
      </c>
      <c r="C656" s="2" t="s">
        <v>363</v>
      </c>
      <c r="D656" s="2" t="s">
        <v>773</v>
      </c>
      <c r="E656" s="19"/>
      <c r="F656" s="19">
        <f>+Recupera_PN_ACUM[[#This Row],[04-06-2020]]-Recupera_PN_ACUM[[#This Row],[03-06-2020]]</f>
        <v>0</v>
      </c>
      <c r="G656" s="19">
        <f>+Recupera_PN_ACUM[[#This Row],[5/6/2020]]-Recupera_PN_ACUM[[#This Row],[04-06-2020]]</f>
        <v>0</v>
      </c>
      <c r="H656" s="19">
        <f>+Recupera_PN_ACUM[[#This Row],[6/6/2020]]-Recupera_PN_ACUM[[#This Row],[5/6/2020]]</f>
        <v>0</v>
      </c>
      <c r="I656" s="19">
        <f>+Recupera_PN_ACUM[[#This Row],[07-06-2020]]-Recupera_PN_ACUM[[#This Row],[6/6/2020]]</f>
        <v>0</v>
      </c>
      <c r="J656" s="19">
        <f>+Recupera_PN_ACUM[[#This Row],[08-06-2020]]-Recupera_PN_ACUM[[#This Row],[07-06-2020]]</f>
        <v>0</v>
      </c>
      <c r="K656" s="19">
        <f>+Recupera_PN_ACUM[[#This Row],[09-06-2020]]-Recupera_PN_ACUM[[#This Row],[08-06-2020]]</f>
        <v>0</v>
      </c>
      <c r="L656" s="19">
        <f>+Recupera_PN_ACUM[[#This Row],[10-06-2020]]-Recupera_PN_ACUM[[#This Row],[09-06-2020]]</f>
        <v>0</v>
      </c>
      <c r="M656" s="19">
        <f>+Recupera_PN_ACUM[[#This Row],[11-06-2020]]-Recupera_PN_ACUM[[#This Row],[10-06-2020]]</f>
        <v>0</v>
      </c>
    </row>
    <row r="657" spans="1:13" ht="24" x14ac:dyDescent="0.3">
      <c r="A657">
        <v>120905</v>
      </c>
      <c r="B657" s="2" t="s">
        <v>191</v>
      </c>
      <c r="C657" s="2" t="s">
        <v>449</v>
      </c>
      <c r="D657" s="2" t="s">
        <v>774</v>
      </c>
      <c r="E657" s="19"/>
      <c r="F657" s="19">
        <f>+Recupera_PN_ACUM[[#This Row],[04-06-2020]]-Recupera_PN_ACUM[[#This Row],[03-06-2020]]</f>
        <v>0</v>
      </c>
      <c r="G657" s="19">
        <f>+Recupera_PN_ACUM[[#This Row],[5/6/2020]]-Recupera_PN_ACUM[[#This Row],[04-06-2020]]</f>
        <v>0</v>
      </c>
      <c r="H657" s="19">
        <f>+Recupera_PN_ACUM[[#This Row],[6/6/2020]]-Recupera_PN_ACUM[[#This Row],[5/6/2020]]</f>
        <v>0</v>
      </c>
      <c r="I657" s="19">
        <f>+Recupera_PN_ACUM[[#This Row],[07-06-2020]]-Recupera_PN_ACUM[[#This Row],[6/6/2020]]</f>
        <v>0</v>
      </c>
      <c r="J657" s="19">
        <f>+Recupera_PN_ACUM[[#This Row],[08-06-2020]]-Recupera_PN_ACUM[[#This Row],[07-06-2020]]</f>
        <v>0</v>
      </c>
      <c r="K657" s="19">
        <f>+Recupera_PN_ACUM[[#This Row],[09-06-2020]]-Recupera_PN_ACUM[[#This Row],[08-06-2020]]</f>
        <v>0</v>
      </c>
      <c r="L657" s="19">
        <f>+Recupera_PN_ACUM[[#This Row],[10-06-2020]]-Recupera_PN_ACUM[[#This Row],[09-06-2020]]</f>
        <v>0</v>
      </c>
      <c r="M657" s="19">
        <f>+Recupera_PN_ACUM[[#This Row],[11-06-2020]]-Recupera_PN_ACUM[[#This Row],[10-06-2020]]</f>
        <v>0</v>
      </c>
    </row>
    <row r="658" spans="1:13" x14ac:dyDescent="0.3">
      <c r="A658">
        <v>10405</v>
      </c>
      <c r="B658" s="2" t="s">
        <v>163</v>
      </c>
      <c r="C658" s="2" t="s">
        <v>273</v>
      </c>
      <c r="D658" s="2" t="s">
        <v>434</v>
      </c>
      <c r="E658" s="19"/>
      <c r="F658" s="19">
        <f>+Recupera_PN_ACUM[[#This Row],[04-06-2020]]-Recupera_PN_ACUM[[#This Row],[03-06-2020]]</f>
        <v>0</v>
      </c>
      <c r="G658" s="19">
        <f>+Recupera_PN_ACUM[[#This Row],[5/6/2020]]-Recupera_PN_ACUM[[#This Row],[04-06-2020]]</f>
        <v>0</v>
      </c>
      <c r="H658" s="19">
        <f>+Recupera_PN_ACUM[[#This Row],[6/6/2020]]-Recupera_PN_ACUM[[#This Row],[5/6/2020]]</f>
        <v>0</v>
      </c>
      <c r="I658" s="19">
        <f>+Recupera_PN_ACUM[[#This Row],[07-06-2020]]-Recupera_PN_ACUM[[#This Row],[6/6/2020]]</f>
        <v>0</v>
      </c>
      <c r="J658" s="19">
        <f>+Recupera_PN_ACUM[[#This Row],[08-06-2020]]-Recupera_PN_ACUM[[#This Row],[07-06-2020]]</f>
        <v>0</v>
      </c>
      <c r="K658" s="19">
        <f>+Recupera_PN_ACUM[[#This Row],[09-06-2020]]-Recupera_PN_ACUM[[#This Row],[08-06-2020]]</f>
        <v>0</v>
      </c>
      <c r="L658" s="19">
        <f>+Recupera_PN_ACUM[[#This Row],[10-06-2020]]-Recupera_PN_ACUM[[#This Row],[09-06-2020]]</f>
        <v>0</v>
      </c>
      <c r="M658" s="19">
        <f>+Recupera_PN_ACUM[[#This Row],[11-06-2020]]-Recupera_PN_ACUM[[#This Row],[10-06-2020]]</f>
        <v>0</v>
      </c>
    </row>
    <row r="659" spans="1:13" x14ac:dyDescent="0.3">
      <c r="A659">
        <v>10406</v>
      </c>
      <c r="B659" s="2" t="s">
        <v>163</v>
      </c>
      <c r="C659" s="2" t="s">
        <v>273</v>
      </c>
      <c r="D659" s="2" t="s">
        <v>372</v>
      </c>
      <c r="E659" s="19"/>
      <c r="F659" s="19">
        <f>+Recupera_PN_ACUM[[#This Row],[04-06-2020]]-Recupera_PN_ACUM[[#This Row],[03-06-2020]]</f>
        <v>0</v>
      </c>
      <c r="G659" s="19">
        <f>+Recupera_PN_ACUM[[#This Row],[5/6/2020]]-Recupera_PN_ACUM[[#This Row],[04-06-2020]]</f>
        <v>0</v>
      </c>
      <c r="H659" s="19">
        <f>+Recupera_PN_ACUM[[#This Row],[6/6/2020]]-Recupera_PN_ACUM[[#This Row],[5/6/2020]]</f>
        <v>0</v>
      </c>
      <c r="I659" s="19">
        <f>+Recupera_PN_ACUM[[#This Row],[07-06-2020]]-Recupera_PN_ACUM[[#This Row],[6/6/2020]]</f>
        <v>0</v>
      </c>
      <c r="J659" s="19">
        <f>+Recupera_PN_ACUM[[#This Row],[08-06-2020]]-Recupera_PN_ACUM[[#This Row],[07-06-2020]]</f>
        <v>0</v>
      </c>
      <c r="K659" s="19">
        <f>+Recupera_PN_ACUM[[#This Row],[09-06-2020]]-Recupera_PN_ACUM[[#This Row],[08-06-2020]]</f>
        <v>0</v>
      </c>
      <c r="L659" s="19">
        <f>+Recupera_PN_ACUM[[#This Row],[10-06-2020]]-Recupera_PN_ACUM[[#This Row],[09-06-2020]]</f>
        <v>0</v>
      </c>
      <c r="M659" s="19">
        <f>+Recupera_PN_ACUM[[#This Row],[11-06-2020]]-Recupera_PN_ACUM[[#This Row],[10-06-2020]]</f>
        <v>0</v>
      </c>
    </row>
    <row r="660" spans="1:13" x14ac:dyDescent="0.3">
      <c r="A660">
        <v>70223</v>
      </c>
      <c r="B660" s="2" t="s">
        <v>268</v>
      </c>
      <c r="C660" s="2" t="s">
        <v>348</v>
      </c>
      <c r="D660" s="2" t="s">
        <v>775</v>
      </c>
      <c r="E660" s="19"/>
      <c r="F660" s="19">
        <f>+Recupera_PN_ACUM[[#This Row],[04-06-2020]]-Recupera_PN_ACUM[[#This Row],[03-06-2020]]</f>
        <v>0</v>
      </c>
      <c r="G660" s="19">
        <f>+Recupera_PN_ACUM[[#This Row],[5/6/2020]]-Recupera_PN_ACUM[[#This Row],[04-06-2020]]</f>
        <v>0</v>
      </c>
      <c r="H660" s="19">
        <f>+Recupera_PN_ACUM[[#This Row],[6/6/2020]]-Recupera_PN_ACUM[[#This Row],[5/6/2020]]</f>
        <v>0</v>
      </c>
      <c r="I660" s="19">
        <f>+Recupera_PN_ACUM[[#This Row],[07-06-2020]]-Recupera_PN_ACUM[[#This Row],[6/6/2020]]</f>
        <v>0</v>
      </c>
      <c r="J660" s="19">
        <f>+Recupera_PN_ACUM[[#This Row],[08-06-2020]]-Recupera_PN_ACUM[[#This Row],[07-06-2020]]</f>
        <v>0</v>
      </c>
      <c r="K660" s="19">
        <f>+Recupera_PN_ACUM[[#This Row],[09-06-2020]]-Recupera_PN_ACUM[[#This Row],[08-06-2020]]</f>
        <v>0</v>
      </c>
      <c r="L660" s="19">
        <f>+Recupera_PN_ACUM[[#This Row],[10-06-2020]]-Recupera_PN_ACUM[[#This Row],[09-06-2020]]</f>
        <v>0</v>
      </c>
      <c r="M660" s="19">
        <f>+Recupera_PN_ACUM[[#This Row],[11-06-2020]]-Recupera_PN_ACUM[[#This Row],[10-06-2020]]</f>
        <v>0</v>
      </c>
    </row>
    <row r="661" spans="1:13" x14ac:dyDescent="0.3">
      <c r="A661">
        <v>70224</v>
      </c>
      <c r="B661" s="2" t="s">
        <v>268</v>
      </c>
      <c r="C661" s="2" t="s">
        <v>348</v>
      </c>
      <c r="D661" s="2" t="s">
        <v>776</v>
      </c>
      <c r="E661" s="19"/>
      <c r="F661" s="19">
        <f>+Recupera_PN_ACUM[[#This Row],[04-06-2020]]-Recupera_PN_ACUM[[#This Row],[03-06-2020]]</f>
        <v>0</v>
      </c>
      <c r="G661" s="19">
        <f>+Recupera_PN_ACUM[[#This Row],[5/6/2020]]-Recupera_PN_ACUM[[#This Row],[04-06-2020]]</f>
        <v>0</v>
      </c>
      <c r="H661" s="19">
        <f>+Recupera_PN_ACUM[[#This Row],[6/6/2020]]-Recupera_PN_ACUM[[#This Row],[5/6/2020]]</f>
        <v>0</v>
      </c>
      <c r="I661" s="19">
        <f>+Recupera_PN_ACUM[[#This Row],[07-06-2020]]-Recupera_PN_ACUM[[#This Row],[6/6/2020]]</f>
        <v>0</v>
      </c>
      <c r="J661" s="19">
        <f>+Recupera_PN_ACUM[[#This Row],[08-06-2020]]-Recupera_PN_ACUM[[#This Row],[07-06-2020]]</f>
        <v>0</v>
      </c>
      <c r="K661" s="19">
        <f>+Recupera_PN_ACUM[[#This Row],[09-06-2020]]-Recupera_PN_ACUM[[#This Row],[08-06-2020]]</f>
        <v>0</v>
      </c>
      <c r="L661" s="19">
        <f>+Recupera_PN_ACUM[[#This Row],[10-06-2020]]-Recupera_PN_ACUM[[#This Row],[09-06-2020]]</f>
        <v>0</v>
      </c>
      <c r="M661" s="19">
        <f>+Recupera_PN_ACUM[[#This Row],[11-06-2020]]-Recupera_PN_ACUM[[#This Row],[10-06-2020]]</f>
        <v>0</v>
      </c>
    </row>
    <row r="662" spans="1:13" x14ac:dyDescent="0.3">
      <c r="A662">
        <v>41309</v>
      </c>
      <c r="B662" s="2" t="s">
        <v>154</v>
      </c>
      <c r="C662" s="2" t="s">
        <v>441</v>
      </c>
      <c r="D662" s="2" t="s">
        <v>777</v>
      </c>
      <c r="E662" s="19"/>
      <c r="F662" s="19">
        <f>+Recupera_PN_ACUM[[#This Row],[04-06-2020]]-Recupera_PN_ACUM[[#This Row],[03-06-2020]]</f>
        <v>0</v>
      </c>
      <c r="G662" s="19">
        <f>+Recupera_PN_ACUM[[#This Row],[5/6/2020]]-Recupera_PN_ACUM[[#This Row],[04-06-2020]]</f>
        <v>0</v>
      </c>
      <c r="H662" s="19">
        <f>+Recupera_PN_ACUM[[#This Row],[6/6/2020]]-Recupera_PN_ACUM[[#This Row],[5/6/2020]]</f>
        <v>0</v>
      </c>
      <c r="I662" s="19">
        <f>+Recupera_PN_ACUM[[#This Row],[07-06-2020]]-Recupera_PN_ACUM[[#This Row],[6/6/2020]]</f>
        <v>0</v>
      </c>
      <c r="J662" s="19">
        <f>+Recupera_PN_ACUM[[#This Row],[08-06-2020]]-Recupera_PN_ACUM[[#This Row],[07-06-2020]]</f>
        <v>0</v>
      </c>
      <c r="K662" s="19">
        <f>+Recupera_PN_ACUM[[#This Row],[09-06-2020]]-Recupera_PN_ACUM[[#This Row],[08-06-2020]]</f>
        <v>0</v>
      </c>
      <c r="L662" s="19">
        <f>+Recupera_PN_ACUM[[#This Row],[10-06-2020]]-Recupera_PN_ACUM[[#This Row],[09-06-2020]]</f>
        <v>0</v>
      </c>
      <c r="M662" s="19">
        <f>+Recupera_PN_ACUM[[#This Row],[11-06-2020]]-Recupera_PN_ACUM[[#This Row],[10-06-2020]]</f>
        <v>0</v>
      </c>
    </row>
    <row r="663" spans="1:13" x14ac:dyDescent="0.3">
      <c r="A663">
        <v>130105</v>
      </c>
      <c r="B663" s="2" t="s">
        <v>102</v>
      </c>
      <c r="C663" s="2" t="s">
        <v>103</v>
      </c>
      <c r="D663" s="2" t="s">
        <v>120</v>
      </c>
      <c r="E663" s="19">
        <v>1</v>
      </c>
      <c r="F663" s="19">
        <f>+Recupera_PN_ACUM[[#This Row],[04-06-2020]]-Recupera_PN_ACUM[[#This Row],[03-06-2020]]</f>
        <v>0</v>
      </c>
      <c r="G663" s="19">
        <f>+Recupera_PN_ACUM[[#This Row],[5/6/2020]]-Recupera_PN_ACUM[[#This Row],[04-06-2020]]</f>
        <v>0</v>
      </c>
      <c r="H663" s="19">
        <f>+Recupera_PN_ACUM[[#This Row],[6/6/2020]]-Recupera_PN_ACUM[[#This Row],[5/6/2020]]</f>
        <v>0</v>
      </c>
      <c r="I663" s="19">
        <f>+Recupera_PN_ACUM[[#This Row],[07-06-2020]]-Recupera_PN_ACUM[[#This Row],[6/6/2020]]</f>
        <v>0</v>
      </c>
      <c r="J663" s="19">
        <f>+Recupera_PN_ACUM[[#This Row],[08-06-2020]]-Recupera_PN_ACUM[[#This Row],[07-06-2020]]</f>
        <v>0</v>
      </c>
      <c r="K663" s="19">
        <f>+Recupera_PN_ACUM[[#This Row],[09-06-2020]]-Recupera_PN_ACUM[[#This Row],[08-06-2020]]</f>
        <v>0</v>
      </c>
      <c r="L663" s="19">
        <f>+Recupera_PN_ACUM[[#This Row],[10-06-2020]]-Recupera_PN_ACUM[[#This Row],[09-06-2020]]</f>
        <v>0</v>
      </c>
      <c r="M663" s="19">
        <f>+Recupera_PN_ACUM[[#This Row],[11-06-2020]]-Recupera_PN_ACUM[[#This Row],[10-06-2020]]</f>
        <v>0</v>
      </c>
    </row>
    <row r="664" spans="1:13" x14ac:dyDescent="0.3">
      <c r="A664">
        <v>81005</v>
      </c>
      <c r="B664" s="2" t="s">
        <v>99</v>
      </c>
      <c r="C664" s="2" t="s">
        <v>106</v>
      </c>
      <c r="D664" s="2" t="s">
        <v>162</v>
      </c>
      <c r="E664" s="19">
        <v>24</v>
      </c>
      <c r="F664" s="19">
        <f>+Recupera_PN_ACUM[[#This Row],[04-06-2020]]-Recupera_PN_ACUM[[#This Row],[03-06-2020]]</f>
        <v>0</v>
      </c>
      <c r="G664" s="19">
        <f>+Recupera_PN_ACUM[[#This Row],[5/6/2020]]-Recupera_PN_ACUM[[#This Row],[04-06-2020]]</f>
        <v>0</v>
      </c>
      <c r="H664" s="19">
        <f>+Recupera_PN_ACUM[[#This Row],[6/6/2020]]-Recupera_PN_ACUM[[#This Row],[5/6/2020]]</f>
        <v>0</v>
      </c>
      <c r="I664" s="19">
        <f>+Recupera_PN_ACUM[[#This Row],[07-06-2020]]-Recupera_PN_ACUM[[#This Row],[6/6/2020]]</f>
        <v>0</v>
      </c>
      <c r="J664" s="19">
        <f>+Recupera_PN_ACUM[[#This Row],[08-06-2020]]-Recupera_PN_ACUM[[#This Row],[07-06-2020]]</f>
        <v>0</v>
      </c>
      <c r="K664" s="19">
        <f>+Recupera_PN_ACUM[[#This Row],[09-06-2020]]-Recupera_PN_ACUM[[#This Row],[08-06-2020]]</f>
        <v>0</v>
      </c>
      <c r="L664" s="19">
        <f>+Recupera_PN_ACUM[[#This Row],[10-06-2020]]-Recupera_PN_ACUM[[#This Row],[09-06-2020]]</f>
        <v>0</v>
      </c>
      <c r="M664" s="19">
        <f>+Recupera_PN_ACUM[[#This Row],[11-06-2020]]-Recupera_PN_ACUM[[#This Row],[10-06-2020]]</f>
        <v>0</v>
      </c>
    </row>
    <row r="665" spans="1:13" x14ac:dyDescent="0.3">
      <c r="A665">
        <v>30508</v>
      </c>
      <c r="B665" s="2" t="s">
        <v>144</v>
      </c>
      <c r="C665" s="2" t="s">
        <v>410</v>
      </c>
      <c r="D665" s="2" t="s">
        <v>778</v>
      </c>
      <c r="E665" s="19"/>
      <c r="F665" s="19">
        <f>+Recupera_PN_ACUM[[#This Row],[04-06-2020]]-Recupera_PN_ACUM[[#This Row],[03-06-2020]]</f>
        <v>0</v>
      </c>
      <c r="G665" s="19">
        <f>+Recupera_PN_ACUM[[#This Row],[5/6/2020]]-Recupera_PN_ACUM[[#This Row],[04-06-2020]]</f>
        <v>0</v>
      </c>
      <c r="H665" s="19">
        <f>+Recupera_PN_ACUM[[#This Row],[6/6/2020]]-Recupera_PN_ACUM[[#This Row],[5/6/2020]]</f>
        <v>0</v>
      </c>
      <c r="I665" s="19">
        <f>+Recupera_PN_ACUM[[#This Row],[07-06-2020]]-Recupera_PN_ACUM[[#This Row],[6/6/2020]]</f>
        <v>0</v>
      </c>
      <c r="J665" s="19">
        <f>+Recupera_PN_ACUM[[#This Row],[08-06-2020]]-Recupera_PN_ACUM[[#This Row],[07-06-2020]]</f>
        <v>0</v>
      </c>
      <c r="K665" s="19">
        <f>+Recupera_PN_ACUM[[#This Row],[09-06-2020]]-Recupera_PN_ACUM[[#This Row],[08-06-2020]]</f>
        <v>0</v>
      </c>
      <c r="L665" s="19">
        <f>+Recupera_PN_ACUM[[#This Row],[10-06-2020]]-Recupera_PN_ACUM[[#This Row],[09-06-2020]]</f>
        <v>0</v>
      </c>
      <c r="M665" s="19">
        <f>+Recupera_PN_ACUM[[#This Row],[11-06-2020]]-Recupera_PN_ACUM[[#This Row],[10-06-2020]]</f>
        <v>0</v>
      </c>
    </row>
    <row r="666" spans="1:13" x14ac:dyDescent="0.3">
      <c r="A666">
        <v>90511</v>
      </c>
      <c r="B666" s="2" t="s">
        <v>114</v>
      </c>
      <c r="C666" s="2" t="s">
        <v>308</v>
      </c>
      <c r="D666" s="2" t="s">
        <v>779</v>
      </c>
      <c r="E666" s="19"/>
      <c r="F666" s="19">
        <f>+Recupera_PN_ACUM[[#This Row],[04-06-2020]]-Recupera_PN_ACUM[[#This Row],[03-06-2020]]</f>
        <v>0</v>
      </c>
      <c r="G666" s="19">
        <f>+Recupera_PN_ACUM[[#This Row],[5/6/2020]]-Recupera_PN_ACUM[[#This Row],[04-06-2020]]</f>
        <v>0</v>
      </c>
      <c r="H666" s="19">
        <f>+Recupera_PN_ACUM[[#This Row],[6/6/2020]]-Recupera_PN_ACUM[[#This Row],[5/6/2020]]</f>
        <v>0</v>
      </c>
      <c r="I666" s="19">
        <f>+Recupera_PN_ACUM[[#This Row],[07-06-2020]]-Recupera_PN_ACUM[[#This Row],[6/6/2020]]</f>
        <v>0</v>
      </c>
      <c r="J666" s="19">
        <f>+Recupera_PN_ACUM[[#This Row],[08-06-2020]]-Recupera_PN_ACUM[[#This Row],[07-06-2020]]</f>
        <v>0</v>
      </c>
      <c r="K666" s="19">
        <f>+Recupera_PN_ACUM[[#This Row],[09-06-2020]]-Recupera_PN_ACUM[[#This Row],[08-06-2020]]</f>
        <v>0</v>
      </c>
      <c r="L666" s="19">
        <f>+Recupera_PN_ACUM[[#This Row],[10-06-2020]]-Recupera_PN_ACUM[[#This Row],[09-06-2020]]</f>
        <v>0</v>
      </c>
      <c r="M666" s="19">
        <f>+Recupera_PN_ACUM[[#This Row],[11-06-2020]]-Recupera_PN_ACUM[[#This Row],[10-06-2020]]</f>
        <v>0</v>
      </c>
    </row>
    <row r="667" spans="1:13" x14ac:dyDescent="0.3">
      <c r="A667">
        <v>130311</v>
      </c>
      <c r="B667" s="2" t="s">
        <v>102</v>
      </c>
      <c r="C667" s="2" t="s">
        <v>222</v>
      </c>
      <c r="D667" s="2" t="s">
        <v>443</v>
      </c>
      <c r="E667" s="19"/>
      <c r="F667" s="19">
        <f>+Recupera_PN_ACUM[[#This Row],[04-06-2020]]-Recupera_PN_ACUM[[#This Row],[03-06-2020]]</f>
        <v>0</v>
      </c>
      <c r="G667" s="19">
        <f>+Recupera_PN_ACUM[[#This Row],[5/6/2020]]-Recupera_PN_ACUM[[#This Row],[04-06-2020]]</f>
        <v>0</v>
      </c>
      <c r="H667" s="19">
        <f>+Recupera_PN_ACUM[[#This Row],[6/6/2020]]-Recupera_PN_ACUM[[#This Row],[5/6/2020]]</f>
        <v>0</v>
      </c>
      <c r="I667" s="19">
        <f>+Recupera_PN_ACUM[[#This Row],[07-06-2020]]-Recupera_PN_ACUM[[#This Row],[6/6/2020]]</f>
        <v>0</v>
      </c>
      <c r="J667" s="19">
        <f>+Recupera_PN_ACUM[[#This Row],[08-06-2020]]-Recupera_PN_ACUM[[#This Row],[07-06-2020]]</f>
        <v>0</v>
      </c>
      <c r="K667" s="19">
        <f>+Recupera_PN_ACUM[[#This Row],[09-06-2020]]-Recupera_PN_ACUM[[#This Row],[08-06-2020]]</f>
        <v>0</v>
      </c>
      <c r="L667" s="19">
        <f>+Recupera_PN_ACUM[[#This Row],[10-06-2020]]-Recupera_PN_ACUM[[#This Row],[09-06-2020]]</f>
        <v>0</v>
      </c>
      <c r="M667" s="19">
        <f>+Recupera_PN_ACUM[[#This Row],[11-06-2020]]-Recupera_PN_ACUM[[#This Row],[10-06-2020]]</f>
        <v>0</v>
      </c>
    </row>
    <row r="668" spans="1:13" x14ac:dyDescent="0.3">
      <c r="A668">
        <v>70314</v>
      </c>
      <c r="B668" s="2" t="s">
        <v>268</v>
      </c>
      <c r="C668" s="2" t="s">
        <v>268</v>
      </c>
      <c r="D668" s="2" t="s">
        <v>780</v>
      </c>
      <c r="E668" s="19"/>
      <c r="F668" s="19">
        <f>+Recupera_PN_ACUM[[#This Row],[04-06-2020]]-Recupera_PN_ACUM[[#This Row],[03-06-2020]]</f>
        <v>0</v>
      </c>
      <c r="G668" s="19">
        <f>+Recupera_PN_ACUM[[#This Row],[5/6/2020]]-Recupera_PN_ACUM[[#This Row],[04-06-2020]]</f>
        <v>0</v>
      </c>
      <c r="H668" s="19">
        <f>+Recupera_PN_ACUM[[#This Row],[6/6/2020]]-Recupera_PN_ACUM[[#This Row],[5/6/2020]]</f>
        <v>0</v>
      </c>
      <c r="I668" s="19">
        <f>+Recupera_PN_ACUM[[#This Row],[07-06-2020]]-Recupera_PN_ACUM[[#This Row],[6/6/2020]]</f>
        <v>0</v>
      </c>
      <c r="J668" s="19">
        <f>+Recupera_PN_ACUM[[#This Row],[08-06-2020]]-Recupera_PN_ACUM[[#This Row],[07-06-2020]]</f>
        <v>0</v>
      </c>
      <c r="K668" s="19">
        <f>+Recupera_PN_ACUM[[#This Row],[09-06-2020]]-Recupera_PN_ACUM[[#This Row],[08-06-2020]]</f>
        <v>0</v>
      </c>
      <c r="L668" s="19">
        <f>+Recupera_PN_ACUM[[#This Row],[10-06-2020]]-Recupera_PN_ACUM[[#This Row],[09-06-2020]]</f>
        <v>0</v>
      </c>
      <c r="M668" s="19">
        <f>+Recupera_PN_ACUM[[#This Row],[11-06-2020]]-Recupera_PN_ACUM[[#This Row],[10-06-2020]]</f>
        <v>0</v>
      </c>
    </row>
    <row r="669" spans="1:13" x14ac:dyDescent="0.3">
      <c r="A669">
        <v>130312</v>
      </c>
      <c r="B669" s="2" t="s">
        <v>102</v>
      </c>
      <c r="C669" s="2" t="s">
        <v>222</v>
      </c>
      <c r="D669" s="2" t="s">
        <v>241</v>
      </c>
      <c r="E669" s="19"/>
      <c r="F669" s="19">
        <f>+Recupera_PN_ACUM[[#This Row],[04-06-2020]]-Recupera_PN_ACUM[[#This Row],[03-06-2020]]</f>
        <v>0</v>
      </c>
      <c r="G669" s="19">
        <f>+Recupera_PN_ACUM[[#This Row],[5/6/2020]]-Recupera_PN_ACUM[[#This Row],[04-06-2020]]</f>
        <v>0</v>
      </c>
      <c r="H669" s="19">
        <f>+Recupera_PN_ACUM[[#This Row],[6/6/2020]]-Recupera_PN_ACUM[[#This Row],[5/6/2020]]</f>
        <v>0</v>
      </c>
      <c r="I669" s="19">
        <f>+Recupera_PN_ACUM[[#This Row],[07-06-2020]]-Recupera_PN_ACUM[[#This Row],[6/6/2020]]</f>
        <v>0</v>
      </c>
      <c r="J669" s="19">
        <f>+Recupera_PN_ACUM[[#This Row],[08-06-2020]]-Recupera_PN_ACUM[[#This Row],[07-06-2020]]</f>
        <v>0</v>
      </c>
      <c r="K669" s="19">
        <f>+Recupera_PN_ACUM[[#This Row],[09-06-2020]]-Recupera_PN_ACUM[[#This Row],[08-06-2020]]</f>
        <v>0</v>
      </c>
      <c r="L669" s="19">
        <f>+Recupera_PN_ACUM[[#This Row],[10-06-2020]]-Recupera_PN_ACUM[[#This Row],[09-06-2020]]</f>
        <v>0</v>
      </c>
      <c r="M669" s="19">
        <f>+Recupera_PN_ACUM[[#This Row],[11-06-2020]]-Recupera_PN_ACUM[[#This Row],[10-06-2020]]</f>
        <v>0</v>
      </c>
    </row>
    <row r="670" spans="1:13" x14ac:dyDescent="0.3">
      <c r="A670">
        <v>20407</v>
      </c>
      <c r="B670" s="2" t="s">
        <v>212</v>
      </c>
      <c r="C670" s="2" t="s">
        <v>249</v>
      </c>
      <c r="D670" s="2" t="s">
        <v>295</v>
      </c>
      <c r="E670" s="19">
        <v>0</v>
      </c>
      <c r="F670" s="19">
        <f>+Recupera_PN_ACUM[[#This Row],[04-06-2020]]-Recupera_PN_ACUM[[#This Row],[03-06-2020]]</f>
        <v>0</v>
      </c>
      <c r="G670" s="19">
        <f>+Recupera_PN_ACUM[[#This Row],[5/6/2020]]-Recupera_PN_ACUM[[#This Row],[04-06-2020]]</f>
        <v>0</v>
      </c>
      <c r="H670" s="19">
        <f>+Recupera_PN_ACUM[[#This Row],[6/6/2020]]-Recupera_PN_ACUM[[#This Row],[5/6/2020]]</f>
        <v>0</v>
      </c>
      <c r="I670" s="19">
        <f>+Recupera_PN_ACUM[[#This Row],[07-06-2020]]-Recupera_PN_ACUM[[#This Row],[6/6/2020]]</f>
        <v>0</v>
      </c>
      <c r="J670" s="19">
        <f>+Recupera_PN_ACUM[[#This Row],[08-06-2020]]-Recupera_PN_ACUM[[#This Row],[07-06-2020]]</f>
        <v>0</v>
      </c>
      <c r="K670" s="19">
        <f>+Recupera_PN_ACUM[[#This Row],[09-06-2020]]-Recupera_PN_ACUM[[#This Row],[08-06-2020]]</f>
        <v>0</v>
      </c>
      <c r="L670" s="19">
        <f>+Recupera_PN_ACUM[[#This Row],[10-06-2020]]-Recupera_PN_ACUM[[#This Row],[09-06-2020]]</f>
        <v>0</v>
      </c>
      <c r="M670" s="19">
        <f>+Recupera_PN_ACUM[[#This Row],[11-06-2020]]-Recupera_PN_ACUM[[#This Row],[10-06-2020]]</f>
        <v>0</v>
      </c>
    </row>
    <row r="671" spans="1:13" x14ac:dyDescent="0.3">
      <c r="A671">
        <v>20107</v>
      </c>
      <c r="B671" s="2" t="s">
        <v>212</v>
      </c>
      <c r="C671" s="2" t="s">
        <v>219</v>
      </c>
      <c r="D671" s="2" t="s">
        <v>781</v>
      </c>
      <c r="E671" s="19"/>
      <c r="F671" s="19">
        <f>+Recupera_PN_ACUM[[#This Row],[04-06-2020]]-Recupera_PN_ACUM[[#This Row],[03-06-2020]]</f>
        <v>0</v>
      </c>
      <c r="G671" s="19">
        <f>+Recupera_PN_ACUM[[#This Row],[5/6/2020]]-Recupera_PN_ACUM[[#This Row],[04-06-2020]]</f>
        <v>0</v>
      </c>
      <c r="H671" s="19">
        <f>+Recupera_PN_ACUM[[#This Row],[6/6/2020]]-Recupera_PN_ACUM[[#This Row],[5/6/2020]]</f>
        <v>0</v>
      </c>
      <c r="I671" s="19">
        <f>+Recupera_PN_ACUM[[#This Row],[07-06-2020]]-Recupera_PN_ACUM[[#This Row],[6/6/2020]]</f>
        <v>0</v>
      </c>
      <c r="J671" s="19">
        <f>+Recupera_PN_ACUM[[#This Row],[08-06-2020]]-Recupera_PN_ACUM[[#This Row],[07-06-2020]]</f>
        <v>0</v>
      </c>
      <c r="K671" s="19">
        <f>+Recupera_PN_ACUM[[#This Row],[09-06-2020]]-Recupera_PN_ACUM[[#This Row],[08-06-2020]]</f>
        <v>0</v>
      </c>
      <c r="L671" s="19">
        <f>+Recupera_PN_ACUM[[#This Row],[10-06-2020]]-Recupera_PN_ACUM[[#This Row],[09-06-2020]]</f>
        <v>0</v>
      </c>
      <c r="M671" s="19">
        <f>+Recupera_PN_ACUM[[#This Row],[11-06-2020]]-Recupera_PN_ACUM[[#This Row],[10-06-2020]]</f>
        <v>0</v>
      </c>
    </row>
    <row r="672" spans="1:13" x14ac:dyDescent="0.3">
      <c r="A672">
        <v>130106</v>
      </c>
      <c r="B672" s="2" t="s">
        <v>102</v>
      </c>
      <c r="C672" s="2" t="s">
        <v>103</v>
      </c>
      <c r="D672" s="2" t="s">
        <v>108</v>
      </c>
      <c r="E672" s="19">
        <v>1</v>
      </c>
      <c r="F672" s="19">
        <f>+Recupera_PN_ACUM[[#This Row],[04-06-2020]]-Recupera_PN_ACUM[[#This Row],[03-06-2020]]</f>
        <v>0</v>
      </c>
      <c r="G672" s="19">
        <f>+Recupera_PN_ACUM[[#This Row],[5/6/2020]]-Recupera_PN_ACUM[[#This Row],[04-06-2020]]</f>
        <v>0</v>
      </c>
      <c r="H672" s="19">
        <f>+Recupera_PN_ACUM[[#This Row],[6/6/2020]]-Recupera_PN_ACUM[[#This Row],[5/6/2020]]</f>
        <v>0</v>
      </c>
      <c r="I672" s="19">
        <f>+Recupera_PN_ACUM[[#This Row],[07-06-2020]]-Recupera_PN_ACUM[[#This Row],[6/6/2020]]</f>
        <v>0</v>
      </c>
      <c r="J672" s="19">
        <f>+Recupera_PN_ACUM[[#This Row],[08-06-2020]]-Recupera_PN_ACUM[[#This Row],[07-06-2020]]</f>
        <v>0</v>
      </c>
      <c r="K672" s="19">
        <f>+Recupera_PN_ACUM[[#This Row],[09-06-2020]]-Recupera_PN_ACUM[[#This Row],[08-06-2020]]</f>
        <v>0</v>
      </c>
      <c r="L672" s="19">
        <f>+Recupera_PN_ACUM[[#This Row],[10-06-2020]]-Recupera_PN_ACUM[[#This Row],[09-06-2020]]</f>
        <v>0</v>
      </c>
      <c r="M672" s="19">
        <f>+Recupera_PN_ACUM[[#This Row],[11-06-2020]]-Recupera_PN_ACUM[[#This Row],[10-06-2020]]</f>
        <v>0</v>
      </c>
    </row>
    <row r="673" spans="1:13" x14ac:dyDescent="0.3">
      <c r="A673">
        <v>41401</v>
      </c>
      <c r="B673" s="2" t="s">
        <v>154</v>
      </c>
      <c r="C673" s="2" t="s">
        <v>373</v>
      </c>
      <c r="D673" s="2" t="s">
        <v>374</v>
      </c>
      <c r="E673" s="19"/>
      <c r="F673" s="19">
        <f>+Recupera_PN_ACUM[[#This Row],[04-06-2020]]-Recupera_PN_ACUM[[#This Row],[03-06-2020]]</f>
        <v>0</v>
      </c>
      <c r="G673" s="19">
        <f>+Recupera_PN_ACUM[[#This Row],[5/6/2020]]-Recupera_PN_ACUM[[#This Row],[04-06-2020]]</f>
        <v>0</v>
      </c>
      <c r="H673" s="19">
        <f>+Recupera_PN_ACUM[[#This Row],[6/6/2020]]-Recupera_PN_ACUM[[#This Row],[5/6/2020]]</f>
        <v>0</v>
      </c>
      <c r="I673" s="19">
        <f>+Recupera_PN_ACUM[[#This Row],[07-06-2020]]-Recupera_PN_ACUM[[#This Row],[6/6/2020]]</f>
        <v>0</v>
      </c>
      <c r="J673" s="19">
        <f>+Recupera_PN_ACUM[[#This Row],[08-06-2020]]-Recupera_PN_ACUM[[#This Row],[07-06-2020]]</f>
        <v>0</v>
      </c>
      <c r="K673" s="19">
        <f>+Recupera_PN_ACUM[[#This Row],[09-06-2020]]-Recupera_PN_ACUM[[#This Row],[08-06-2020]]</f>
        <v>0</v>
      </c>
      <c r="L673" s="19">
        <f>+Recupera_PN_ACUM[[#This Row],[10-06-2020]]-Recupera_PN_ACUM[[#This Row],[09-06-2020]]</f>
        <v>0</v>
      </c>
      <c r="M673" s="19">
        <f>+Recupera_PN_ACUM[[#This Row],[11-06-2020]]-Recupera_PN_ACUM[[#This Row],[10-06-2020]]</f>
        <v>0</v>
      </c>
    </row>
    <row r="674" spans="1:13" x14ac:dyDescent="0.3">
      <c r="A674">
        <v>50206</v>
      </c>
      <c r="B674" s="2" t="s">
        <v>151</v>
      </c>
      <c r="C674" s="2" t="s">
        <v>152</v>
      </c>
      <c r="D674" s="2" t="s">
        <v>782</v>
      </c>
      <c r="E674" s="19">
        <v>0</v>
      </c>
      <c r="F674" s="19">
        <f>+Recupera_PN_ACUM[[#This Row],[04-06-2020]]-Recupera_PN_ACUM[[#This Row],[03-06-2020]]</f>
        <v>0</v>
      </c>
      <c r="G674" s="19">
        <f>+Recupera_PN_ACUM[[#This Row],[5/6/2020]]-Recupera_PN_ACUM[[#This Row],[04-06-2020]]</f>
        <v>0</v>
      </c>
      <c r="H674" s="19">
        <f>+Recupera_PN_ACUM[[#This Row],[6/6/2020]]-Recupera_PN_ACUM[[#This Row],[5/6/2020]]</f>
        <v>0</v>
      </c>
      <c r="I674" s="19">
        <f>+Recupera_PN_ACUM[[#This Row],[07-06-2020]]-Recupera_PN_ACUM[[#This Row],[6/6/2020]]</f>
        <v>0</v>
      </c>
      <c r="J674" s="19">
        <f>+Recupera_PN_ACUM[[#This Row],[08-06-2020]]-Recupera_PN_ACUM[[#This Row],[07-06-2020]]</f>
        <v>0</v>
      </c>
      <c r="K674" s="19">
        <f>+Recupera_PN_ACUM[[#This Row],[09-06-2020]]-Recupera_PN_ACUM[[#This Row],[08-06-2020]]</f>
        <v>0</v>
      </c>
      <c r="L674" s="19">
        <f>+Recupera_PN_ACUM[[#This Row],[10-06-2020]]-Recupera_PN_ACUM[[#This Row],[09-06-2020]]</f>
        <v>0</v>
      </c>
      <c r="M674" s="19">
        <f>+Recupera_PN_ACUM[[#This Row],[11-06-2020]]-Recupera_PN_ACUM[[#This Row],[10-06-2020]]</f>
        <v>0</v>
      </c>
    </row>
    <row r="675" spans="1:13" x14ac:dyDescent="0.3">
      <c r="A675">
        <v>50207</v>
      </c>
      <c r="B675" s="2" t="s">
        <v>151</v>
      </c>
      <c r="C675" s="2" t="s">
        <v>152</v>
      </c>
      <c r="D675" s="2" t="s">
        <v>153</v>
      </c>
      <c r="E675" s="19"/>
      <c r="F675" s="19">
        <f>+Recupera_PN_ACUM[[#This Row],[04-06-2020]]-Recupera_PN_ACUM[[#This Row],[03-06-2020]]</f>
        <v>0</v>
      </c>
      <c r="G675" s="19">
        <f>+Recupera_PN_ACUM[[#This Row],[5/6/2020]]-Recupera_PN_ACUM[[#This Row],[04-06-2020]]</f>
        <v>0</v>
      </c>
      <c r="H675" s="19">
        <f>+Recupera_PN_ACUM[[#This Row],[6/6/2020]]-Recupera_PN_ACUM[[#This Row],[5/6/2020]]</f>
        <v>0</v>
      </c>
      <c r="I675" s="19">
        <f>+Recupera_PN_ACUM[[#This Row],[07-06-2020]]-Recupera_PN_ACUM[[#This Row],[6/6/2020]]</f>
        <v>0</v>
      </c>
      <c r="J675" s="19">
        <f>+Recupera_PN_ACUM[[#This Row],[08-06-2020]]-Recupera_PN_ACUM[[#This Row],[07-06-2020]]</f>
        <v>0</v>
      </c>
      <c r="K675" s="19">
        <f>+Recupera_PN_ACUM[[#This Row],[09-06-2020]]-Recupera_PN_ACUM[[#This Row],[08-06-2020]]</f>
        <v>0</v>
      </c>
      <c r="L675" s="19">
        <f>+Recupera_PN_ACUM[[#This Row],[10-06-2020]]-Recupera_PN_ACUM[[#This Row],[09-06-2020]]</f>
        <v>0</v>
      </c>
      <c r="M675" s="19">
        <f>+Recupera_PN_ACUM[[#This Row],[11-06-2020]]-Recupera_PN_ACUM[[#This Row],[10-06-2020]]</f>
        <v>0</v>
      </c>
    </row>
    <row r="676" spans="1:13" x14ac:dyDescent="0.3">
      <c r="A676">
        <v>50317</v>
      </c>
      <c r="B676" s="2" t="s">
        <v>151</v>
      </c>
      <c r="C676" s="2" t="s">
        <v>181</v>
      </c>
      <c r="D676" s="2" t="s">
        <v>783</v>
      </c>
      <c r="E676" s="19">
        <v>513</v>
      </c>
      <c r="F676" s="19">
        <f>+Recupera_PN_ACUM[[#This Row],[04-06-2020]]-Recupera_PN_ACUM[[#This Row],[03-06-2020]]</f>
        <v>0</v>
      </c>
      <c r="G676" s="19">
        <f>+Recupera_PN_ACUM[[#This Row],[5/6/2020]]-Recupera_PN_ACUM[[#This Row],[04-06-2020]]</f>
        <v>0</v>
      </c>
      <c r="H676" s="19">
        <f>+Recupera_PN_ACUM[[#This Row],[6/6/2020]]-Recupera_PN_ACUM[[#This Row],[5/6/2020]]</f>
        <v>0</v>
      </c>
      <c r="I676" s="19">
        <f>+Recupera_PN_ACUM[[#This Row],[07-06-2020]]-Recupera_PN_ACUM[[#This Row],[6/6/2020]]</f>
        <v>0</v>
      </c>
      <c r="J676" s="19">
        <f>+Recupera_PN_ACUM[[#This Row],[08-06-2020]]-Recupera_PN_ACUM[[#This Row],[07-06-2020]]</f>
        <v>0</v>
      </c>
      <c r="K676" s="19">
        <f>+Recupera_PN_ACUM[[#This Row],[09-06-2020]]-Recupera_PN_ACUM[[#This Row],[08-06-2020]]</f>
        <v>0</v>
      </c>
      <c r="L676" s="19">
        <f>+Recupera_PN_ACUM[[#This Row],[10-06-2020]]-Recupera_PN_ACUM[[#This Row],[09-06-2020]]</f>
        <v>0</v>
      </c>
      <c r="M676" s="19">
        <f>+Recupera_PN_ACUM[[#This Row],[11-06-2020]]-Recupera_PN_ACUM[[#This Row],[10-06-2020]]</f>
        <v>0</v>
      </c>
    </row>
    <row r="677" spans="1:13" x14ac:dyDescent="0.3">
      <c r="A677">
        <v>90512</v>
      </c>
      <c r="B677" s="2" t="s">
        <v>114</v>
      </c>
      <c r="C677" s="2" t="s">
        <v>308</v>
      </c>
      <c r="D677" s="2" t="s">
        <v>784</v>
      </c>
      <c r="E677" s="19"/>
      <c r="F677" s="19">
        <f>+Recupera_PN_ACUM[[#This Row],[04-06-2020]]-Recupera_PN_ACUM[[#This Row],[03-06-2020]]</f>
        <v>0</v>
      </c>
      <c r="G677" s="19">
        <f>+Recupera_PN_ACUM[[#This Row],[5/6/2020]]-Recupera_PN_ACUM[[#This Row],[04-06-2020]]</f>
        <v>0</v>
      </c>
      <c r="H677" s="19">
        <f>+Recupera_PN_ACUM[[#This Row],[6/6/2020]]-Recupera_PN_ACUM[[#This Row],[5/6/2020]]</f>
        <v>0</v>
      </c>
      <c r="I677" s="19">
        <f>+Recupera_PN_ACUM[[#This Row],[07-06-2020]]-Recupera_PN_ACUM[[#This Row],[6/6/2020]]</f>
        <v>0</v>
      </c>
      <c r="J677" s="19">
        <f>+Recupera_PN_ACUM[[#This Row],[08-06-2020]]-Recupera_PN_ACUM[[#This Row],[07-06-2020]]</f>
        <v>0</v>
      </c>
      <c r="K677" s="19">
        <f>+Recupera_PN_ACUM[[#This Row],[09-06-2020]]-Recupera_PN_ACUM[[#This Row],[08-06-2020]]</f>
        <v>0</v>
      </c>
      <c r="L677" s="19">
        <f>+Recupera_PN_ACUM[[#This Row],[10-06-2020]]-Recupera_PN_ACUM[[#This Row],[09-06-2020]]</f>
        <v>0</v>
      </c>
      <c r="M677" s="19">
        <f>+Recupera_PN_ACUM[[#This Row],[11-06-2020]]-Recupera_PN_ACUM[[#This Row],[10-06-2020]]</f>
        <v>0</v>
      </c>
    </row>
  </sheetData>
  <pageMargins left="0.7" right="0.7" top="0.75" bottom="0.75" header="0.3" footer="0.3"/>
  <pageSetup paperSize="9" orientation="portrait" horizontalDpi="300" verticalDpi="300" r:id="rId1"/>
  <ignoredErrors>
    <ignoredError sqref="E4:E677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8E993-209C-418A-BD4F-70C731B80B65}">
  <sheetPr>
    <tabColor theme="0" tint="-0.34998626667073579"/>
  </sheetPr>
  <dimension ref="A2:N707"/>
  <sheetViews>
    <sheetView showGridLines="0" workbookViewId="0">
      <pane xSplit="4" topLeftCell="E1" activePane="topRight" state="frozen"/>
      <selection pane="topRight" activeCell="D135" sqref="D135"/>
    </sheetView>
  </sheetViews>
  <sheetFormatPr baseColWidth="10" defaultColWidth="11.44140625" defaultRowHeight="14.4" x14ac:dyDescent="0.3"/>
  <cols>
    <col min="1" max="1" width="9.109375" bestFit="1" customWidth="1"/>
    <col min="2" max="2" width="19.33203125" bestFit="1" customWidth="1"/>
    <col min="3" max="3" width="19.88671875" bestFit="1" customWidth="1"/>
    <col min="4" max="4" width="21.6640625" bestFit="1" customWidth="1"/>
    <col min="5" max="5" width="11.33203125" bestFit="1" customWidth="1"/>
    <col min="6" max="7" width="12.5546875" bestFit="1" customWidth="1"/>
  </cols>
  <sheetData>
    <row r="2" spans="1:14" ht="15.6" x14ac:dyDescent="0.3">
      <c r="E2" s="11">
        <f>SUM(Muertes_PN_ACUM[Fallecidos])</f>
        <v>420</v>
      </c>
      <c r="F2" s="11">
        <f>SUM(Muertes_PN_ACUM[03-06-2020])</f>
        <v>344</v>
      </c>
      <c r="G2" s="11">
        <f>SUM(Muertes_PN_ACUM[04-06-2020])</f>
        <v>356</v>
      </c>
      <c r="H2" s="11">
        <f>SUM(Muertes_PN_ACUM[5/6/2020])</f>
        <v>370</v>
      </c>
      <c r="I2" s="11">
        <f>SUM(Muertes_PN_ACUM[6/6/2020])</f>
        <v>370</v>
      </c>
      <c r="J2" s="11">
        <f>SUM(Muertes_PN_ACUM[07-06-2020])</f>
        <v>370</v>
      </c>
      <c r="K2" s="11">
        <f>SUM(Muertes_PN_ACUM[08-06-2020])</f>
        <v>370</v>
      </c>
      <c r="L2" s="11">
        <f>SUM(Muertes_PN_ACUM[09-06-2020])</f>
        <v>401</v>
      </c>
      <c r="M2" s="11">
        <f>SUM(Muertes_PN_ACUM[10-06-2020])</f>
        <v>401</v>
      </c>
      <c r="N2" s="11">
        <f>SUM(Muertes_PN_ACUM[11-06-2020])</f>
        <v>418</v>
      </c>
    </row>
    <row r="3" spans="1:14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802</v>
      </c>
      <c r="F3" s="7" t="s">
        <v>788</v>
      </c>
      <c r="G3" s="7" t="s">
        <v>789</v>
      </c>
      <c r="H3" s="7" t="s">
        <v>790</v>
      </c>
      <c r="I3" s="7" t="s">
        <v>791</v>
      </c>
      <c r="J3" s="7" t="s">
        <v>792</v>
      </c>
      <c r="K3" s="7" t="s">
        <v>793</v>
      </c>
      <c r="L3" s="7" t="s">
        <v>794</v>
      </c>
      <c r="M3" s="7" t="s">
        <v>795</v>
      </c>
      <c r="N3" s="7" t="s">
        <v>796</v>
      </c>
    </row>
    <row r="4" spans="1:14" x14ac:dyDescent="0.3">
      <c r="A4" s="25">
        <v>80821</v>
      </c>
      <c r="B4" s="22" t="s">
        <v>99</v>
      </c>
      <c r="C4" s="22" t="s">
        <v>99</v>
      </c>
      <c r="D4" s="22" t="s">
        <v>105</v>
      </c>
      <c r="E4" s="14">
        <f t="shared" ref="E4:E67" si="0">+MAX(F4:BW4)</f>
        <v>18</v>
      </c>
      <c r="F4" s="15">
        <v>16</v>
      </c>
      <c r="G4" s="13">
        <v>16</v>
      </c>
      <c r="H4" s="10">
        <v>16</v>
      </c>
      <c r="I4" s="10">
        <v>16</v>
      </c>
      <c r="J4" s="10">
        <v>16</v>
      </c>
      <c r="K4" s="10">
        <v>16</v>
      </c>
      <c r="L4" s="10">
        <v>18</v>
      </c>
      <c r="M4" s="10">
        <v>18</v>
      </c>
      <c r="N4" s="10">
        <v>18</v>
      </c>
    </row>
    <row r="5" spans="1:14" x14ac:dyDescent="0.3">
      <c r="A5" s="25">
        <v>30202</v>
      </c>
      <c r="B5" s="22" t="s">
        <v>144</v>
      </c>
      <c r="C5" s="22" t="s">
        <v>414</v>
      </c>
      <c r="D5" s="22" t="s">
        <v>445</v>
      </c>
      <c r="E5" s="14">
        <f t="shared" si="0"/>
        <v>0</v>
      </c>
      <c r="F5" s="15">
        <v>0</v>
      </c>
      <c r="G5" s="13">
        <v>0</v>
      </c>
      <c r="H5" s="10"/>
      <c r="I5" s="10"/>
      <c r="J5" s="10"/>
      <c r="K5" s="10"/>
      <c r="L5" s="10"/>
      <c r="M5" s="10"/>
      <c r="N5" s="10"/>
    </row>
    <row r="6" spans="1:14" x14ac:dyDescent="0.3">
      <c r="A6" s="25">
        <v>70313</v>
      </c>
      <c r="B6" s="22" t="s">
        <v>268</v>
      </c>
      <c r="C6" s="22" t="s">
        <v>268</v>
      </c>
      <c r="D6" s="22" t="s">
        <v>446</v>
      </c>
      <c r="E6" s="14">
        <f t="shared" si="0"/>
        <v>0</v>
      </c>
      <c r="F6" s="15">
        <v>0</v>
      </c>
      <c r="G6" s="13">
        <v>0</v>
      </c>
      <c r="H6" s="10"/>
      <c r="I6" s="10"/>
      <c r="J6" s="10"/>
      <c r="K6" s="10"/>
      <c r="L6" s="10"/>
      <c r="M6" s="10"/>
      <c r="N6" s="10"/>
    </row>
    <row r="7" spans="1:14" x14ac:dyDescent="0.3">
      <c r="A7" s="25">
        <v>120502</v>
      </c>
      <c r="B7" s="22" t="s">
        <v>191</v>
      </c>
      <c r="C7" s="22" t="s">
        <v>447</v>
      </c>
      <c r="D7" s="22" t="s">
        <v>448</v>
      </c>
      <c r="E7" s="14">
        <f t="shared" si="0"/>
        <v>0</v>
      </c>
      <c r="F7" s="15">
        <v>0</v>
      </c>
      <c r="G7" s="13">
        <v>0</v>
      </c>
      <c r="H7" s="10"/>
      <c r="I7" s="10"/>
      <c r="J7" s="10"/>
      <c r="K7" s="10"/>
      <c r="L7" s="10"/>
      <c r="M7" s="10"/>
      <c r="N7" s="10"/>
    </row>
    <row r="8" spans="1:14" x14ac:dyDescent="0.3">
      <c r="A8" s="25">
        <v>50313</v>
      </c>
      <c r="B8" s="22" t="s">
        <v>151</v>
      </c>
      <c r="C8" s="22" t="s">
        <v>181</v>
      </c>
      <c r="D8" s="22" t="s">
        <v>378</v>
      </c>
      <c r="E8" s="14">
        <f t="shared" si="0"/>
        <v>0</v>
      </c>
      <c r="F8" s="15">
        <v>0</v>
      </c>
      <c r="G8" s="13">
        <v>0</v>
      </c>
      <c r="H8" s="10"/>
      <c r="I8" s="10"/>
      <c r="J8" s="10"/>
      <c r="K8" s="10"/>
      <c r="L8" s="10"/>
      <c r="M8" s="10"/>
      <c r="N8" s="10"/>
    </row>
    <row r="9" spans="1:14" x14ac:dyDescent="0.3">
      <c r="A9" s="25">
        <v>20101</v>
      </c>
      <c r="B9" s="22" t="s">
        <v>212</v>
      </c>
      <c r="C9" s="22" t="s">
        <v>219</v>
      </c>
      <c r="D9" s="22" t="s">
        <v>220</v>
      </c>
      <c r="E9" s="14">
        <f t="shared" si="0"/>
        <v>1</v>
      </c>
      <c r="F9" s="15">
        <v>1</v>
      </c>
      <c r="G9" s="13">
        <v>0</v>
      </c>
      <c r="H9" s="10"/>
      <c r="I9" s="10"/>
      <c r="J9" s="10"/>
      <c r="K9" s="10"/>
      <c r="L9" s="10"/>
      <c r="M9" s="10"/>
      <c r="N9" s="10">
        <v>1</v>
      </c>
    </row>
    <row r="10" spans="1:14" x14ac:dyDescent="0.3">
      <c r="A10" s="25">
        <v>100102</v>
      </c>
      <c r="B10" s="22" t="s">
        <v>149</v>
      </c>
      <c r="C10" s="22" t="s">
        <v>149</v>
      </c>
      <c r="D10" s="22" t="s">
        <v>166</v>
      </c>
      <c r="E10" s="14">
        <f t="shared" si="0"/>
        <v>4</v>
      </c>
      <c r="F10" s="15">
        <v>4</v>
      </c>
      <c r="G10" s="13">
        <v>4</v>
      </c>
      <c r="H10" s="10">
        <v>4</v>
      </c>
      <c r="I10" s="10">
        <v>4</v>
      </c>
      <c r="J10" s="10">
        <v>4</v>
      </c>
      <c r="K10" s="10">
        <v>4</v>
      </c>
      <c r="L10" s="10">
        <v>4</v>
      </c>
      <c r="M10" s="10">
        <v>4</v>
      </c>
      <c r="N10" s="10">
        <v>4</v>
      </c>
    </row>
    <row r="11" spans="1:14" x14ac:dyDescent="0.3">
      <c r="A11" s="25">
        <v>40101</v>
      </c>
      <c r="B11" s="22" t="s">
        <v>154</v>
      </c>
      <c r="C11" s="22" t="s">
        <v>155</v>
      </c>
      <c r="D11" s="22" t="s">
        <v>251</v>
      </c>
      <c r="E11" s="14">
        <f t="shared" si="0"/>
        <v>0</v>
      </c>
      <c r="F11" s="15">
        <v>0</v>
      </c>
      <c r="G11" s="13">
        <v>0</v>
      </c>
      <c r="H11" s="10"/>
      <c r="I11" s="10"/>
      <c r="J11" s="10"/>
      <c r="K11" s="10"/>
      <c r="L11" s="10"/>
      <c r="M11" s="10"/>
      <c r="N11" s="10"/>
    </row>
    <row r="12" spans="1:14" x14ac:dyDescent="0.3">
      <c r="A12" s="25">
        <v>80822</v>
      </c>
      <c r="B12" s="22" t="s">
        <v>99</v>
      </c>
      <c r="C12" s="22" t="s">
        <v>99</v>
      </c>
      <c r="D12" s="22" t="s">
        <v>123</v>
      </c>
      <c r="E12" s="14">
        <f t="shared" si="0"/>
        <v>2</v>
      </c>
      <c r="F12" s="15">
        <v>2</v>
      </c>
      <c r="G12" s="13">
        <v>2</v>
      </c>
      <c r="H12" s="10">
        <v>2</v>
      </c>
      <c r="I12" s="10">
        <v>2</v>
      </c>
      <c r="J12" s="10">
        <v>2</v>
      </c>
      <c r="K12" s="10">
        <v>2</v>
      </c>
      <c r="L12" s="10">
        <v>2</v>
      </c>
      <c r="M12" s="10">
        <v>2</v>
      </c>
      <c r="N12" s="10">
        <v>2</v>
      </c>
    </row>
    <row r="13" spans="1:14" x14ac:dyDescent="0.3">
      <c r="A13" s="25">
        <v>10401</v>
      </c>
      <c r="B13" s="22" t="s">
        <v>163</v>
      </c>
      <c r="C13" s="22" t="s">
        <v>273</v>
      </c>
      <c r="D13" s="22" t="s">
        <v>274</v>
      </c>
      <c r="E13" s="14">
        <f t="shared" si="0"/>
        <v>0</v>
      </c>
      <c r="F13" s="15">
        <v>0</v>
      </c>
      <c r="G13" s="13">
        <v>0</v>
      </c>
      <c r="H13" s="10"/>
      <c r="I13" s="10"/>
      <c r="J13" s="10"/>
      <c r="K13" s="10"/>
      <c r="L13" s="10"/>
      <c r="M13" s="10"/>
      <c r="N13" s="10"/>
    </row>
    <row r="14" spans="1:14" x14ac:dyDescent="0.3">
      <c r="A14" s="25">
        <v>120902</v>
      </c>
      <c r="B14" s="22" t="s">
        <v>191</v>
      </c>
      <c r="C14" s="22" t="s">
        <v>449</v>
      </c>
      <c r="D14" s="22" t="s">
        <v>450</v>
      </c>
      <c r="E14" s="14">
        <f t="shared" si="0"/>
        <v>0</v>
      </c>
      <c r="F14" s="15">
        <v>0</v>
      </c>
      <c r="G14" s="13">
        <v>0</v>
      </c>
      <c r="H14" s="10"/>
      <c r="I14" s="10"/>
      <c r="J14" s="10"/>
      <c r="K14" s="10"/>
      <c r="L14" s="10"/>
      <c r="M14" s="10"/>
      <c r="N14" s="10"/>
    </row>
    <row r="15" spans="1:14" x14ac:dyDescent="0.3">
      <c r="A15" s="25">
        <v>40404</v>
      </c>
      <c r="B15" s="22" t="s">
        <v>154</v>
      </c>
      <c r="C15" s="22" t="s">
        <v>234</v>
      </c>
      <c r="D15" s="22" t="s">
        <v>235</v>
      </c>
      <c r="E15" s="14">
        <f t="shared" si="0"/>
        <v>0</v>
      </c>
      <c r="F15" s="15">
        <v>0</v>
      </c>
      <c r="G15" s="16">
        <v>0</v>
      </c>
      <c r="H15" s="10"/>
      <c r="I15" s="10"/>
      <c r="J15" s="10"/>
      <c r="K15" s="10"/>
      <c r="L15" s="10"/>
      <c r="M15" s="10"/>
      <c r="N15" s="10"/>
    </row>
    <row r="16" spans="1:14" x14ac:dyDescent="0.3">
      <c r="A16" s="25">
        <v>120302</v>
      </c>
      <c r="B16" s="22" t="s">
        <v>191</v>
      </c>
      <c r="C16" s="22" t="s">
        <v>380</v>
      </c>
      <c r="D16" s="22" t="s">
        <v>451</v>
      </c>
      <c r="E16" s="14">
        <f t="shared" si="0"/>
        <v>0</v>
      </c>
      <c r="F16" s="15">
        <v>0</v>
      </c>
      <c r="G16" s="16">
        <v>0</v>
      </c>
      <c r="H16" s="10"/>
      <c r="I16" s="10"/>
      <c r="J16" s="10"/>
      <c r="K16" s="10"/>
      <c r="L16" s="10"/>
      <c r="M16" s="10"/>
      <c r="N16" s="10"/>
    </row>
    <row r="17" spans="1:14" x14ac:dyDescent="0.3">
      <c r="A17" s="25">
        <v>120503</v>
      </c>
      <c r="B17" s="22" t="s">
        <v>191</v>
      </c>
      <c r="C17" s="22" t="s">
        <v>447</v>
      </c>
      <c r="D17" s="22" t="s">
        <v>452</v>
      </c>
      <c r="E17" s="14">
        <f t="shared" si="0"/>
        <v>0</v>
      </c>
      <c r="F17" s="15">
        <v>0</v>
      </c>
      <c r="G17" s="16">
        <v>0</v>
      </c>
      <c r="H17" s="10"/>
      <c r="I17" s="10"/>
      <c r="J17" s="10"/>
      <c r="K17" s="10"/>
      <c r="L17" s="10"/>
      <c r="M17" s="10"/>
      <c r="N17" s="10"/>
    </row>
    <row r="18" spans="1:14" x14ac:dyDescent="0.3">
      <c r="A18" s="25">
        <v>70702</v>
      </c>
      <c r="B18" s="22" t="s">
        <v>268</v>
      </c>
      <c r="C18" s="22" t="s">
        <v>453</v>
      </c>
      <c r="D18" s="22" t="s">
        <v>454</v>
      </c>
      <c r="E18" s="14">
        <f t="shared" si="0"/>
        <v>0</v>
      </c>
      <c r="F18" s="15">
        <v>0</v>
      </c>
      <c r="G18" s="13">
        <v>0</v>
      </c>
      <c r="H18" s="10"/>
      <c r="I18" s="10"/>
      <c r="J18" s="10"/>
      <c r="K18" s="10"/>
      <c r="L18" s="10"/>
      <c r="M18" s="10"/>
      <c r="N18" s="10"/>
    </row>
    <row r="19" spans="1:14" x14ac:dyDescent="0.3">
      <c r="A19" s="25">
        <v>130703</v>
      </c>
      <c r="B19" s="22" t="s">
        <v>102</v>
      </c>
      <c r="C19" s="22" t="s">
        <v>138</v>
      </c>
      <c r="D19" s="22" t="s">
        <v>293</v>
      </c>
      <c r="E19" s="14">
        <f t="shared" si="0"/>
        <v>0</v>
      </c>
      <c r="F19" s="15">
        <v>0</v>
      </c>
      <c r="G19" s="13">
        <v>0</v>
      </c>
      <c r="H19" s="10"/>
      <c r="I19" s="10"/>
      <c r="J19" s="10"/>
      <c r="K19" s="10"/>
      <c r="L19" s="10"/>
      <c r="M19" s="10"/>
      <c r="N19" s="10"/>
    </row>
    <row r="20" spans="1:14" x14ac:dyDescent="0.3">
      <c r="A20" s="25">
        <v>81001</v>
      </c>
      <c r="B20" s="22" t="s">
        <v>99</v>
      </c>
      <c r="C20" s="22" t="s">
        <v>106</v>
      </c>
      <c r="D20" s="22" t="s">
        <v>124</v>
      </c>
      <c r="E20" s="14">
        <f t="shared" si="0"/>
        <v>10</v>
      </c>
      <c r="F20" s="15">
        <v>8</v>
      </c>
      <c r="G20" s="13">
        <v>8</v>
      </c>
      <c r="H20" s="10">
        <v>8</v>
      </c>
      <c r="I20" s="10">
        <v>8</v>
      </c>
      <c r="J20" s="10">
        <v>8</v>
      </c>
      <c r="K20" s="10">
        <v>8</v>
      </c>
      <c r="L20" s="10">
        <v>9</v>
      </c>
      <c r="M20" s="10">
        <v>9</v>
      </c>
      <c r="N20" s="10">
        <v>10</v>
      </c>
    </row>
    <row r="21" spans="1:14" x14ac:dyDescent="0.3">
      <c r="A21" s="26">
        <v>80814</v>
      </c>
      <c r="B21" s="46" t="s">
        <v>99</v>
      </c>
      <c r="C21" s="46" t="s">
        <v>99</v>
      </c>
      <c r="D21" s="46" t="s">
        <v>127</v>
      </c>
      <c r="E21" s="47">
        <f t="shared" si="0"/>
        <v>7</v>
      </c>
      <c r="F21" s="48">
        <v>7</v>
      </c>
      <c r="G21" s="47">
        <v>7</v>
      </c>
      <c r="H21" s="10">
        <v>7</v>
      </c>
      <c r="I21" s="10">
        <v>7</v>
      </c>
      <c r="J21" s="10">
        <v>7</v>
      </c>
      <c r="K21" s="10">
        <v>7</v>
      </c>
      <c r="L21" s="10">
        <v>7</v>
      </c>
      <c r="M21" s="10">
        <v>7</v>
      </c>
      <c r="N21" s="10">
        <v>7</v>
      </c>
    </row>
    <row r="22" spans="1:14" x14ac:dyDescent="0.3">
      <c r="A22" s="25">
        <v>20201</v>
      </c>
      <c r="B22" s="46" t="s">
        <v>212</v>
      </c>
      <c r="C22" s="46" t="s">
        <v>217</v>
      </c>
      <c r="D22" s="46" t="s">
        <v>247</v>
      </c>
      <c r="E22" s="47">
        <f t="shared" si="0"/>
        <v>0</v>
      </c>
      <c r="F22" s="48">
        <v>0</v>
      </c>
      <c r="G22" s="49">
        <v>0</v>
      </c>
      <c r="H22" s="10"/>
      <c r="I22" s="10"/>
      <c r="J22" s="10"/>
      <c r="K22" s="10"/>
      <c r="L22" s="10"/>
      <c r="M22" s="10"/>
      <c r="N22" s="10"/>
    </row>
    <row r="23" spans="1:14" x14ac:dyDescent="0.3">
      <c r="A23" s="25">
        <v>91202</v>
      </c>
      <c r="B23" s="46" t="s">
        <v>114</v>
      </c>
      <c r="C23" s="46" t="s">
        <v>242</v>
      </c>
      <c r="D23" s="46" t="s">
        <v>455</v>
      </c>
      <c r="E23" s="47">
        <f t="shared" si="0"/>
        <v>0</v>
      </c>
      <c r="F23" s="48">
        <v>0</v>
      </c>
      <c r="G23" s="49">
        <v>0</v>
      </c>
      <c r="H23" s="10"/>
      <c r="I23" s="10"/>
      <c r="J23" s="10"/>
      <c r="K23" s="10"/>
      <c r="L23" s="10"/>
      <c r="M23" s="10"/>
      <c r="N23" s="10"/>
    </row>
    <row r="24" spans="1:14" x14ac:dyDescent="0.3">
      <c r="A24" s="25">
        <v>81006</v>
      </c>
      <c r="B24" s="46" t="s">
        <v>99</v>
      </c>
      <c r="C24" s="46" t="s">
        <v>106</v>
      </c>
      <c r="D24" s="46" t="s">
        <v>121</v>
      </c>
      <c r="E24" s="47">
        <f t="shared" si="0"/>
        <v>6</v>
      </c>
      <c r="F24" s="48">
        <v>5</v>
      </c>
      <c r="G24" s="47">
        <v>5</v>
      </c>
      <c r="H24" s="10">
        <v>5</v>
      </c>
      <c r="I24" s="10">
        <v>5</v>
      </c>
      <c r="J24" s="10">
        <v>5</v>
      </c>
      <c r="K24" s="10">
        <v>5</v>
      </c>
      <c r="L24" s="10">
        <v>5</v>
      </c>
      <c r="M24" s="10">
        <v>5</v>
      </c>
      <c r="N24" s="10">
        <v>6</v>
      </c>
    </row>
    <row r="25" spans="1:14" x14ac:dyDescent="0.3">
      <c r="A25" s="26">
        <v>130704</v>
      </c>
      <c r="B25" s="46" t="s">
        <v>102</v>
      </c>
      <c r="C25" s="46" t="s">
        <v>138</v>
      </c>
      <c r="D25" s="46" t="s">
        <v>336</v>
      </c>
      <c r="E25" s="47">
        <f t="shared" si="0"/>
        <v>0</v>
      </c>
      <c r="F25" s="48">
        <v>0</v>
      </c>
      <c r="G25" s="49">
        <v>0</v>
      </c>
      <c r="H25" s="10"/>
      <c r="I25" s="10"/>
      <c r="J25" s="10"/>
      <c r="K25" s="10"/>
      <c r="L25" s="10"/>
      <c r="M25" s="10"/>
      <c r="N25" s="10"/>
    </row>
    <row r="26" spans="1:14" x14ac:dyDescent="0.3">
      <c r="A26" s="26">
        <v>130101</v>
      </c>
      <c r="B26" s="46" t="s">
        <v>102</v>
      </c>
      <c r="C26" s="46" t="s">
        <v>103</v>
      </c>
      <c r="D26" s="46" t="s">
        <v>104</v>
      </c>
      <c r="E26" s="47">
        <f t="shared" si="0"/>
        <v>26</v>
      </c>
      <c r="F26" s="48">
        <v>24</v>
      </c>
      <c r="G26" s="47">
        <v>24</v>
      </c>
      <c r="H26" s="10">
        <v>24</v>
      </c>
      <c r="I26" s="10">
        <v>24</v>
      </c>
      <c r="J26" s="10">
        <v>24</v>
      </c>
      <c r="K26" s="10">
        <v>24</v>
      </c>
      <c r="L26" s="10">
        <v>25</v>
      </c>
      <c r="M26" s="10">
        <v>25</v>
      </c>
      <c r="N26" s="10">
        <v>26</v>
      </c>
    </row>
    <row r="27" spans="1:14" x14ac:dyDescent="0.3">
      <c r="A27" s="25">
        <v>40502</v>
      </c>
      <c r="B27" s="22" t="s">
        <v>154</v>
      </c>
      <c r="C27" s="22" t="s">
        <v>236</v>
      </c>
      <c r="D27" s="22" t="s">
        <v>256</v>
      </c>
      <c r="E27" s="14">
        <f t="shared" si="0"/>
        <v>0</v>
      </c>
      <c r="F27" s="15">
        <v>0</v>
      </c>
      <c r="G27" s="16">
        <v>0</v>
      </c>
      <c r="H27" s="10"/>
      <c r="I27" s="10"/>
      <c r="J27" s="10"/>
      <c r="K27" s="10"/>
      <c r="L27" s="10"/>
      <c r="M27" s="10"/>
      <c r="N27" s="10">
        <v>0</v>
      </c>
    </row>
    <row r="28" spans="1:14" x14ac:dyDescent="0.3">
      <c r="A28" s="25">
        <v>90101</v>
      </c>
      <c r="B28" s="22" t="s">
        <v>114</v>
      </c>
      <c r="C28" s="22" t="s">
        <v>197</v>
      </c>
      <c r="D28" s="22" t="s">
        <v>198</v>
      </c>
      <c r="E28" s="14">
        <f t="shared" si="0"/>
        <v>0</v>
      </c>
      <c r="F28" s="15">
        <v>0</v>
      </c>
      <c r="G28" s="16">
        <v>0</v>
      </c>
      <c r="H28" s="10"/>
      <c r="I28" s="10"/>
      <c r="J28" s="10"/>
      <c r="K28" s="10"/>
      <c r="L28" s="10"/>
      <c r="M28" s="10"/>
      <c r="N28" s="10">
        <v>0</v>
      </c>
    </row>
    <row r="29" spans="1:14" x14ac:dyDescent="0.3">
      <c r="A29" s="25">
        <v>40204</v>
      </c>
      <c r="B29" s="22" t="s">
        <v>154</v>
      </c>
      <c r="C29" s="22" t="s">
        <v>195</v>
      </c>
      <c r="D29" s="22" t="s">
        <v>227</v>
      </c>
      <c r="E29" s="14">
        <f t="shared" si="0"/>
        <v>0</v>
      </c>
      <c r="F29" s="15">
        <v>0</v>
      </c>
      <c r="G29" s="16">
        <v>0</v>
      </c>
      <c r="H29" s="10"/>
      <c r="I29" s="10"/>
      <c r="J29" s="10"/>
      <c r="K29" s="10"/>
      <c r="L29" s="10"/>
      <c r="M29" s="10"/>
      <c r="N29" s="10">
        <v>0</v>
      </c>
    </row>
    <row r="30" spans="1:14" x14ac:dyDescent="0.3">
      <c r="A30" s="25">
        <v>40302</v>
      </c>
      <c r="B30" s="22" t="s">
        <v>154</v>
      </c>
      <c r="C30" s="22" t="s">
        <v>253</v>
      </c>
      <c r="D30" s="22" t="s">
        <v>317</v>
      </c>
      <c r="E30" s="14">
        <f t="shared" si="0"/>
        <v>0</v>
      </c>
      <c r="F30" s="15">
        <v>0</v>
      </c>
      <c r="G30" s="16">
        <v>0</v>
      </c>
      <c r="H30" s="10"/>
      <c r="I30" s="10"/>
      <c r="J30" s="10"/>
      <c r="K30" s="10"/>
      <c r="L30" s="10"/>
      <c r="M30" s="10"/>
      <c r="N30" s="10">
        <v>0</v>
      </c>
    </row>
    <row r="31" spans="1:14" x14ac:dyDescent="0.3">
      <c r="A31" s="25">
        <v>120702</v>
      </c>
      <c r="B31" s="22" t="s">
        <v>191</v>
      </c>
      <c r="C31" s="22" t="s">
        <v>296</v>
      </c>
      <c r="D31" s="22" t="s">
        <v>456</v>
      </c>
      <c r="E31" s="14">
        <f t="shared" si="0"/>
        <v>0</v>
      </c>
      <c r="F31" s="15">
        <v>0</v>
      </c>
      <c r="G31" s="16">
        <v>0</v>
      </c>
      <c r="H31" s="10"/>
      <c r="I31" s="10"/>
      <c r="J31" s="10"/>
      <c r="K31" s="10"/>
      <c r="L31" s="10"/>
      <c r="M31" s="10"/>
      <c r="N31" s="10">
        <v>0</v>
      </c>
    </row>
    <row r="32" spans="1:14" x14ac:dyDescent="0.3">
      <c r="A32" s="25">
        <v>70402</v>
      </c>
      <c r="B32" s="22" t="s">
        <v>268</v>
      </c>
      <c r="C32" s="22" t="s">
        <v>328</v>
      </c>
      <c r="D32" s="22" t="s">
        <v>379</v>
      </c>
      <c r="E32" s="14">
        <f t="shared" si="0"/>
        <v>0</v>
      </c>
      <c r="F32" s="15">
        <v>0</v>
      </c>
      <c r="G32" s="16">
        <v>0</v>
      </c>
      <c r="H32" s="10"/>
      <c r="I32" s="10"/>
      <c r="J32" s="10"/>
      <c r="K32" s="10"/>
      <c r="L32" s="10"/>
      <c r="M32" s="10"/>
      <c r="N32" s="10">
        <v>0</v>
      </c>
    </row>
    <row r="33" spans="1:14" x14ac:dyDescent="0.3">
      <c r="A33" s="25">
        <v>91102</v>
      </c>
      <c r="B33" s="22" t="s">
        <v>114</v>
      </c>
      <c r="C33" s="22" t="s">
        <v>186</v>
      </c>
      <c r="D33" s="22" t="s">
        <v>379</v>
      </c>
      <c r="E33" s="14">
        <f t="shared" si="0"/>
        <v>0</v>
      </c>
      <c r="F33" s="15">
        <v>0</v>
      </c>
      <c r="G33" s="16">
        <v>0</v>
      </c>
      <c r="H33" s="10"/>
      <c r="I33" s="10"/>
      <c r="J33" s="10"/>
      <c r="K33" s="10"/>
      <c r="L33" s="10"/>
      <c r="M33" s="10"/>
      <c r="N33" s="10">
        <v>0</v>
      </c>
    </row>
    <row r="34" spans="1:14" x14ac:dyDescent="0.3">
      <c r="A34" s="25">
        <v>10306</v>
      </c>
      <c r="B34" s="22" t="s">
        <v>163</v>
      </c>
      <c r="C34" s="22" t="s">
        <v>167</v>
      </c>
      <c r="D34" s="22" t="s">
        <v>318</v>
      </c>
      <c r="E34" s="14">
        <f t="shared" si="0"/>
        <v>0</v>
      </c>
      <c r="F34" s="15">
        <v>0</v>
      </c>
      <c r="G34" s="16">
        <v>0</v>
      </c>
      <c r="H34" s="10"/>
      <c r="I34" s="10"/>
      <c r="J34" s="10"/>
      <c r="K34" s="10"/>
      <c r="L34" s="10"/>
      <c r="M34" s="10"/>
      <c r="N34" s="10">
        <v>0</v>
      </c>
    </row>
    <row r="35" spans="1:14" x14ac:dyDescent="0.3">
      <c r="A35" s="25">
        <v>70202</v>
      </c>
      <c r="B35" s="22" t="s">
        <v>268</v>
      </c>
      <c r="C35" s="22" t="s">
        <v>348</v>
      </c>
      <c r="D35" s="22" t="s">
        <v>457</v>
      </c>
      <c r="E35" s="14">
        <f t="shared" si="0"/>
        <v>0</v>
      </c>
      <c r="F35" s="15">
        <v>0</v>
      </c>
      <c r="G35" s="16">
        <v>0</v>
      </c>
      <c r="H35" s="10"/>
      <c r="I35" s="10"/>
      <c r="J35" s="10"/>
      <c r="K35" s="10"/>
      <c r="L35" s="10"/>
      <c r="M35" s="10"/>
      <c r="N35" s="10">
        <v>0</v>
      </c>
    </row>
    <row r="36" spans="1:14" x14ac:dyDescent="0.3">
      <c r="A36" s="25">
        <v>70403</v>
      </c>
      <c r="B36" s="22" t="s">
        <v>268</v>
      </c>
      <c r="C36" s="22" t="s">
        <v>328</v>
      </c>
      <c r="D36" s="22" t="s">
        <v>458</v>
      </c>
      <c r="E36" s="14">
        <f t="shared" si="0"/>
        <v>0</v>
      </c>
      <c r="F36" s="15">
        <v>0</v>
      </c>
      <c r="G36" s="16">
        <v>0</v>
      </c>
      <c r="H36" s="10"/>
      <c r="I36" s="10"/>
      <c r="J36" s="10"/>
      <c r="K36" s="10"/>
      <c r="L36" s="10"/>
      <c r="M36" s="10"/>
      <c r="N36" s="10">
        <v>0</v>
      </c>
    </row>
    <row r="37" spans="1:14" x14ac:dyDescent="0.3">
      <c r="A37" s="25">
        <v>120303</v>
      </c>
      <c r="B37" s="22" t="s">
        <v>191</v>
      </c>
      <c r="C37" s="22" t="s">
        <v>380</v>
      </c>
      <c r="D37" s="22" t="s">
        <v>381</v>
      </c>
      <c r="E37" s="14">
        <f t="shared" si="0"/>
        <v>0</v>
      </c>
      <c r="F37" s="15">
        <v>0</v>
      </c>
      <c r="G37" s="16">
        <v>0</v>
      </c>
      <c r="H37" s="10"/>
      <c r="I37" s="10"/>
      <c r="J37" s="10"/>
      <c r="K37" s="10"/>
      <c r="L37" s="10"/>
      <c r="M37" s="10"/>
      <c r="N37" s="10">
        <v>0</v>
      </c>
    </row>
    <row r="38" spans="1:14" x14ac:dyDescent="0.3">
      <c r="A38" s="25">
        <v>90202</v>
      </c>
      <c r="B38" s="22" t="s">
        <v>114</v>
      </c>
      <c r="C38" s="22" t="s">
        <v>435</v>
      </c>
      <c r="D38" s="22" t="s">
        <v>459</v>
      </c>
      <c r="E38" s="14">
        <f t="shared" si="0"/>
        <v>0</v>
      </c>
      <c r="F38" s="15">
        <v>0</v>
      </c>
      <c r="G38" s="16">
        <v>0</v>
      </c>
      <c r="H38" s="10"/>
      <c r="I38" s="10"/>
      <c r="J38" s="10"/>
      <c r="K38" s="10"/>
      <c r="L38" s="10"/>
      <c r="M38" s="10"/>
      <c r="N38" s="10">
        <v>0</v>
      </c>
    </row>
    <row r="39" spans="1:14" x14ac:dyDescent="0.3">
      <c r="A39" s="25">
        <v>10213</v>
      </c>
      <c r="B39" s="22" t="s">
        <v>163</v>
      </c>
      <c r="C39" s="22" t="s">
        <v>164</v>
      </c>
      <c r="D39" s="22" t="s">
        <v>252</v>
      </c>
      <c r="E39" s="14">
        <f t="shared" si="0"/>
        <v>0</v>
      </c>
      <c r="F39" s="15">
        <v>0</v>
      </c>
      <c r="G39" s="16">
        <v>0</v>
      </c>
      <c r="H39" s="10"/>
      <c r="I39" s="10"/>
      <c r="J39" s="10"/>
      <c r="K39" s="10"/>
      <c r="L39" s="10"/>
      <c r="M39" s="10"/>
      <c r="N39" s="10">
        <v>0</v>
      </c>
    </row>
    <row r="40" spans="1:14" x14ac:dyDescent="0.3">
      <c r="A40" s="25">
        <v>10403</v>
      </c>
      <c r="B40" s="22" t="s">
        <v>163</v>
      </c>
      <c r="C40" s="22" t="s">
        <v>273</v>
      </c>
      <c r="D40" s="22" t="s">
        <v>337</v>
      </c>
      <c r="E40" s="14">
        <f t="shared" si="0"/>
        <v>0</v>
      </c>
      <c r="F40" s="15">
        <v>0</v>
      </c>
      <c r="G40" s="16">
        <v>0</v>
      </c>
      <c r="H40" s="10"/>
      <c r="I40" s="10"/>
      <c r="J40" s="10"/>
      <c r="K40" s="10"/>
      <c r="L40" s="10"/>
      <c r="M40" s="10"/>
      <c r="N40" s="10">
        <v>0</v>
      </c>
    </row>
    <row r="41" spans="1:14" x14ac:dyDescent="0.3">
      <c r="A41" s="25">
        <v>130701</v>
      </c>
      <c r="B41" s="22" t="s">
        <v>102</v>
      </c>
      <c r="C41" s="22" t="s">
        <v>138</v>
      </c>
      <c r="D41" s="22" t="s">
        <v>170</v>
      </c>
      <c r="E41" s="14">
        <f t="shared" si="0"/>
        <v>1</v>
      </c>
      <c r="F41" s="15">
        <v>1</v>
      </c>
      <c r="G41" s="13">
        <v>1</v>
      </c>
      <c r="H41" s="10">
        <v>1</v>
      </c>
      <c r="I41" s="10">
        <v>1</v>
      </c>
      <c r="J41" s="10">
        <v>1</v>
      </c>
      <c r="K41" s="10">
        <v>1</v>
      </c>
      <c r="L41" s="10">
        <v>1</v>
      </c>
      <c r="M41" s="10">
        <v>1</v>
      </c>
      <c r="N41" s="10">
        <v>1</v>
      </c>
    </row>
    <row r="42" spans="1:14" x14ac:dyDescent="0.3">
      <c r="A42" s="25">
        <v>130702</v>
      </c>
      <c r="B42" s="22" t="s">
        <v>102</v>
      </c>
      <c r="C42" s="22" t="s">
        <v>138</v>
      </c>
      <c r="D42" s="22" t="s">
        <v>147</v>
      </c>
      <c r="E42" s="14">
        <f t="shared" si="0"/>
        <v>5</v>
      </c>
      <c r="F42" s="15">
        <v>4</v>
      </c>
      <c r="G42" s="13">
        <v>4</v>
      </c>
      <c r="H42" s="10">
        <v>4</v>
      </c>
      <c r="I42" s="10">
        <v>4</v>
      </c>
      <c r="J42" s="10">
        <v>4</v>
      </c>
      <c r="K42" s="10">
        <v>4</v>
      </c>
      <c r="L42" s="10">
        <v>5</v>
      </c>
      <c r="M42" s="10">
        <v>5</v>
      </c>
      <c r="N42" s="10">
        <v>5</v>
      </c>
    </row>
    <row r="43" spans="1:14" x14ac:dyDescent="0.3">
      <c r="A43" s="25">
        <v>10402</v>
      </c>
      <c r="B43" s="22" t="s">
        <v>163</v>
      </c>
      <c r="C43" s="22" t="s">
        <v>273</v>
      </c>
      <c r="D43" s="22" t="s">
        <v>460</v>
      </c>
      <c r="E43" s="14">
        <f t="shared" si="0"/>
        <v>0</v>
      </c>
      <c r="F43" s="15">
        <v>0</v>
      </c>
      <c r="G43" s="16">
        <v>0</v>
      </c>
      <c r="H43" s="10"/>
      <c r="I43" s="10"/>
      <c r="J43" s="10"/>
      <c r="K43" s="10"/>
      <c r="L43" s="10"/>
      <c r="M43" s="10"/>
      <c r="N43" s="10">
        <v>0</v>
      </c>
    </row>
    <row r="44" spans="1:14" x14ac:dyDescent="0.3">
      <c r="A44" s="25">
        <v>30101</v>
      </c>
      <c r="B44" s="22" t="s">
        <v>144</v>
      </c>
      <c r="C44" s="22" t="s">
        <v>144</v>
      </c>
      <c r="D44" s="22" t="s">
        <v>230</v>
      </c>
      <c r="E44" s="14">
        <f t="shared" si="0"/>
        <v>1</v>
      </c>
      <c r="F44" s="15">
        <v>0</v>
      </c>
      <c r="G44" s="16">
        <v>0</v>
      </c>
      <c r="H44" s="10"/>
      <c r="I44" s="10"/>
      <c r="J44" s="10"/>
      <c r="K44" s="10"/>
      <c r="L44" s="10">
        <v>1</v>
      </c>
      <c r="M44" s="10">
        <v>1</v>
      </c>
      <c r="N44" s="10">
        <v>1</v>
      </c>
    </row>
    <row r="45" spans="1:14" x14ac:dyDescent="0.3">
      <c r="A45" s="25">
        <v>30102</v>
      </c>
      <c r="B45" s="22" t="s">
        <v>144</v>
      </c>
      <c r="C45" s="22" t="s">
        <v>144</v>
      </c>
      <c r="D45" s="22" t="s">
        <v>228</v>
      </c>
      <c r="E45" s="14">
        <f t="shared" si="0"/>
        <v>1</v>
      </c>
      <c r="F45" s="15">
        <v>1</v>
      </c>
      <c r="G45" s="13">
        <v>1</v>
      </c>
      <c r="H45" s="10">
        <v>1</v>
      </c>
      <c r="I45" s="10">
        <v>1</v>
      </c>
      <c r="J45" s="10">
        <v>1</v>
      </c>
      <c r="K45" s="10">
        <v>1</v>
      </c>
      <c r="L45" s="10">
        <v>1</v>
      </c>
      <c r="M45" s="10">
        <v>1</v>
      </c>
      <c r="N45" s="10">
        <v>1</v>
      </c>
    </row>
    <row r="46" spans="1:14" x14ac:dyDescent="0.3">
      <c r="A46" s="25">
        <v>20105</v>
      </c>
      <c r="B46" s="22" t="s">
        <v>212</v>
      </c>
      <c r="C46" s="22" t="s">
        <v>219</v>
      </c>
      <c r="D46" s="22" t="s">
        <v>282</v>
      </c>
      <c r="E46" s="14">
        <f t="shared" si="0"/>
        <v>0</v>
      </c>
      <c r="F46" s="15">
        <v>0</v>
      </c>
      <c r="G46" s="16">
        <v>0</v>
      </c>
      <c r="H46" s="10"/>
      <c r="I46" s="10"/>
      <c r="J46" s="10"/>
      <c r="K46" s="10"/>
      <c r="L46" s="10"/>
      <c r="M46" s="10"/>
      <c r="N46" s="10">
        <v>0</v>
      </c>
    </row>
    <row r="47" spans="1:14" x14ac:dyDescent="0.3">
      <c r="A47" s="25">
        <v>10102</v>
      </c>
      <c r="B47" s="22" t="s">
        <v>163</v>
      </c>
      <c r="C47" s="22" t="s">
        <v>163</v>
      </c>
      <c r="D47" s="22" t="s">
        <v>461</v>
      </c>
      <c r="E47" s="14">
        <f t="shared" si="0"/>
        <v>0</v>
      </c>
      <c r="F47" s="15">
        <v>0</v>
      </c>
      <c r="G47" s="16">
        <v>0</v>
      </c>
      <c r="H47" s="10"/>
      <c r="I47" s="10"/>
      <c r="J47" s="10"/>
      <c r="K47" s="10"/>
      <c r="L47" s="10"/>
      <c r="M47" s="10"/>
      <c r="N47" s="10">
        <v>0</v>
      </c>
    </row>
    <row r="48" spans="1:14" x14ac:dyDescent="0.3">
      <c r="A48" s="25">
        <v>70203</v>
      </c>
      <c r="B48" s="22" t="s">
        <v>268</v>
      </c>
      <c r="C48" s="22" t="s">
        <v>348</v>
      </c>
      <c r="D48" s="22" t="s">
        <v>462</v>
      </c>
      <c r="E48" s="14">
        <f t="shared" si="0"/>
        <v>0</v>
      </c>
      <c r="F48" s="15">
        <v>0</v>
      </c>
      <c r="G48" s="16">
        <v>0</v>
      </c>
      <c r="H48" s="10"/>
      <c r="I48" s="10"/>
      <c r="J48" s="10"/>
      <c r="K48" s="10"/>
      <c r="L48" s="10"/>
      <c r="M48" s="10"/>
      <c r="N48" s="10">
        <v>0</v>
      </c>
    </row>
    <row r="49" spans="1:14" x14ac:dyDescent="0.3">
      <c r="A49" s="25">
        <v>130402</v>
      </c>
      <c r="B49" s="22" t="s">
        <v>102</v>
      </c>
      <c r="C49" s="22" t="s">
        <v>259</v>
      </c>
      <c r="D49" s="22" t="s">
        <v>316</v>
      </c>
      <c r="E49" s="14">
        <f t="shared" si="0"/>
        <v>0</v>
      </c>
      <c r="F49" s="15">
        <v>0</v>
      </c>
      <c r="G49" s="16">
        <v>0</v>
      </c>
      <c r="H49" s="10"/>
      <c r="I49" s="10"/>
      <c r="J49" s="10"/>
      <c r="K49" s="10"/>
      <c r="L49" s="10"/>
      <c r="M49" s="10"/>
      <c r="N49" s="10">
        <v>0</v>
      </c>
    </row>
    <row r="50" spans="1:14" x14ac:dyDescent="0.3">
      <c r="A50" s="25">
        <v>81007</v>
      </c>
      <c r="B50" s="22" t="s">
        <v>99</v>
      </c>
      <c r="C50" s="22" t="s">
        <v>106</v>
      </c>
      <c r="D50" s="22" t="s">
        <v>113</v>
      </c>
      <c r="E50" s="14">
        <f t="shared" si="0"/>
        <v>4</v>
      </c>
      <c r="F50" s="15">
        <v>4</v>
      </c>
      <c r="G50" s="13">
        <v>4</v>
      </c>
      <c r="H50" s="10">
        <v>4</v>
      </c>
      <c r="I50" s="10">
        <v>4</v>
      </c>
      <c r="J50" s="10">
        <v>4</v>
      </c>
      <c r="K50" s="10">
        <v>4</v>
      </c>
      <c r="L50" s="10">
        <v>4</v>
      </c>
      <c r="M50" s="10">
        <v>4</v>
      </c>
      <c r="N50" s="10">
        <v>4</v>
      </c>
    </row>
    <row r="51" spans="1:14" x14ac:dyDescent="0.3">
      <c r="A51" s="25">
        <v>81002</v>
      </c>
      <c r="B51" s="22" t="s">
        <v>99</v>
      </c>
      <c r="C51" s="22" t="s">
        <v>106</v>
      </c>
      <c r="D51" s="22" t="s">
        <v>107</v>
      </c>
      <c r="E51" s="14">
        <f t="shared" si="0"/>
        <v>14</v>
      </c>
      <c r="F51" s="48">
        <v>9</v>
      </c>
      <c r="G51" s="47">
        <v>9</v>
      </c>
      <c r="H51" s="50">
        <v>8</v>
      </c>
      <c r="I51" s="10">
        <v>8</v>
      </c>
      <c r="J51" s="10">
        <v>8</v>
      </c>
      <c r="K51" s="10">
        <v>8</v>
      </c>
      <c r="L51" s="10">
        <v>12</v>
      </c>
      <c r="M51" s="10">
        <v>12</v>
      </c>
      <c r="N51" s="10">
        <v>14</v>
      </c>
    </row>
    <row r="52" spans="1:14" x14ac:dyDescent="0.3">
      <c r="A52" s="25">
        <v>41302</v>
      </c>
      <c r="B52" s="22" t="s">
        <v>154</v>
      </c>
      <c r="C52" s="22" t="s">
        <v>441</v>
      </c>
      <c r="D52" s="22" t="s">
        <v>143</v>
      </c>
      <c r="E52" s="14">
        <f t="shared" si="0"/>
        <v>0</v>
      </c>
      <c r="F52" s="48">
        <v>0</v>
      </c>
      <c r="G52" s="47">
        <v>0</v>
      </c>
      <c r="H52" s="50"/>
      <c r="I52" s="10"/>
      <c r="J52" s="10"/>
      <c r="K52" s="10"/>
      <c r="L52" s="10"/>
      <c r="M52" s="10"/>
      <c r="N52" s="10">
        <v>0</v>
      </c>
    </row>
    <row r="53" spans="1:14" x14ac:dyDescent="0.3">
      <c r="A53" s="25">
        <v>80807</v>
      </c>
      <c r="B53" s="22" t="s">
        <v>99</v>
      </c>
      <c r="C53" s="22" t="s">
        <v>99</v>
      </c>
      <c r="D53" s="22" t="s">
        <v>143</v>
      </c>
      <c r="E53" s="14">
        <f t="shared" si="0"/>
        <v>9</v>
      </c>
      <c r="F53" s="48">
        <v>7</v>
      </c>
      <c r="G53" s="47">
        <v>7</v>
      </c>
      <c r="H53" s="50">
        <v>6</v>
      </c>
      <c r="I53" s="10">
        <v>6</v>
      </c>
      <c r="J53" s="10">
        <v>6</v>
      </c>
      <c r="K53" s="10">
        <v>6</v>
      </c>
      <c r="L53" s="10">
        <v>8</v>
      </c>
      <c r="M53" s="10">
        <v>8</v>
      </c>
      <c r="N53" s="10">
        <v>9</v>
      </c>
    </row>
    <row r="54" spans="1:14" x14ac:dyDescent="0.3">
      <c r="A54" s="25">
        <v>80806</v>
      </c>
      <c r="B54" s="22" t="s">
        <v>99</v>
      </c>
      <c r="C54" s="22" t="s">
        <v>99</v>
      </c>
      <c r="D54" s="22" t="s">
        <v>133</v>
      </c>
      <c r="E54" s="14">
        <f t="shared" si="0"/>
        <v>9</v>
      </c>
      <c r="F54" s="15">
        <v>8</v>
      </c>
      <c r="G54" s="13">
        <v>8</v>
      </c>
      <c r="H54" s="10">
        <v>9</v>
      </c>
      <c r="I54" s="10">
        <v>9</v>
      </c>
      <c r="J54" s="10">
        <v>9</v>
      </c>
      <c r="K54" s="10">
        <v>9</v>
      </c>
      <c r="L54" s="10">
        <v>9</v>
      </c>
      <c r="M54" s="10">
        <v>9</v>
      </c>
      <c r="N54" s="10">
        <v>9</v>
      </c>
    </row>
    <row r="55" spans="1:14" x14ac:dyDescent="0.3">
      <c r="A55" s="25">
        <v>40602</v>
      </c>
      <c r="B55" s="22" t="s">
        <v>154</v>
      </c>
      <c r="C55" s="22" t="s">
        <v>171</v>
      </c>
      <c r="D55" s="22" t="s">
        <v>463</v>
      </c>
      <c r="E55" s="14">
        <f t="shared" si="0"/>
        <v>0</v>
      </c>
      <c r="F55" s="15">
        <v>0</v>
      </c>
      <c r="G55" s="16">
        <v>0</v>
      </c>
      <c r="H55" s="10"/>
      <c r="I55" s="10"/>
      <c r="J55" s="10"/>
      <c r="K55" s="10"/>
      <c r="L55" s="10"/>
      <c r="M55" s="10"/>
      <c r="N55" s="10">
        <v>0</v>
      </c>
    </row>
    <row r="56" spans="1:14" x14ac:dyDescent="0.3">
      <c r="A56" s="25">
        <v>120601</v>
      </c>
      <c r="B56" s="22" t="s">
        <v>191</v>
      </c>
      <c r="C56" s="22" t="s">
        <v>299</v>
      </c>
      <c r="D56" s="22" t="s">
        <v>464</v>
      </c>
      <c r="E56" s="14">
        <f t="shared" si="0"/>
        <v>0</v>
      </c>
      <c r="F56" s="15">
        <v>0</v>
      </c>
      <c r="G56" s="16">
        <v>0</v>
      </c>
      <c r="H56" s="10"/>
      <c r="I56" s="10"/>
      <c r="J56" s="10"/>
      <c r="K56" s="10"/>
      <c r="L56" s="10"/>
      <c r="M56" s="10"/>
      <c r="N56" s="10">
        <v>0</v>
      </c>
    </row>
    <row r="57" spans="1:14" x14ac:dyDescent="0.3">
      <c r="A57" s="25">
        <v>90402</v>
      </c>
      <c r="B57" s="22" t="s">
        <v>114</v>
      </c>
      <c r="C57" s="22" t="s">
        <v>238</v>
      </c>
      <c r="D57" s="22" t="s">
        <v>465</v>
      </c>
      <c r="E57" s="14">
        <f t="shared" si="0"/>
        <v>0</v>
      </c>
      <c r="F57" s="15">
        <v>0</v>
      </c>
      <c r="G57" s="16">
        <v>0</v>
      </c>
      <c r="H57" s="10"/>
      <c r="I57" s="10"/>
      <c r="J57" s="10"/>
      <c r="K57" s="10"/>
      <c r="L57" s="10"/>
      <c r="M57" s="10"/>
      <c r="N57" s="10">
        <v>0</v>
      </c>
    </row>
    <row r="58" spans="1:14" x14ac:dyDescent="0.3">
      <c r="A58" s="25">
        <v>41202</v>
      </c>
      <c r="B58" s="22" t="s">
        <v>154</v>
      </c>
      <c r="C58" s="22" t="s">
        <v>430</v>
      </c>
      <c r="D58" s="22" t="s">
        <v>466</v>
      </c>
      <c r="E58" s="14">
        <f t="shared" si="0"/>
        <v>0</v>
      </c>
      <c r="F58" s="15">
        <v>0</v>
      </c>
      <c r="G58" s="16">
        <v>0</v>
      </c>
      <c r="H58" s="10"/>
      <c r="I58" s="10"/>
      <c r="J58" s="10"/>
      <c r="K58" s="10"/>
      <c r="L58" s="10"/>
      <c r="M58" s="10"/>
      <c r="N58" s="10">
        <v>0</v>
      </c>
    </row>
    <row r="59" spans="1:14" x14ac:dyDescent="0.3">
      <c r="A59" s="25">
        <v>120102</v>
      </c>
      <c r="B59" s="22" t="s">
        <v>191</v>
      </c>
      <c r="C59" s="22" t="s">
        <v>289</v>
      </c>
      <c r="D59" s="22" t="s">
        <v>467</v>
      </c>
      <c r="E59" s="14">
        <f t="shared" si="0"/>
        <v>0</v>
      </c>
      <c r="F59" s="15">
        <v>0</v>
      </c>
      <c r="G59" s="16">
        <v>0</v>
      </c>
      <c r="H59" s="10"/>
      <c r="I59" s="10"/>
      <c r="J59" s="10"/>
      <c r="K59" s="10"/>
      <c r="L59" s="10"/>
      <c r="M59" s="10"/>
      <c r="N59" s="10">
        <v>0</v>
      </c>
    </row>
    <row r="60" spans="1:14" x14ac:dyDescent="0.3">
      <c r="A60" s="25">
        <v>50202</v>
      </c>
      <c r="B60" s="22" t="s">
        <v>151</v>
      </c>
      <c r="C60" s="22" t="s">
        <v>152</v>
      </c>
      <c r="D60" s="22" t="s">
        <v>382</v>
      </c>
      <c r="E60" s="14">
        <f t="shared" si="0"/>
        <v>0</v>
      </c>
      <c r="F60" s="15">
        <v>0</v>
      </c>
      <c r="G60" s="16">
        <v>0</v>
      </c>
      <c r="H60" s="10"/>
      <c r="I60" s="10"/>
      <c r="J60" s="10"/>
      <c r="K60" s="10"/>
      <c r="L60" s="10"/>
      <c r="M60" s="10"/>
      <c r="N60" s="10">
        <v>0</v>
      </c>
    </row>
    <row r="61" spans="1:14" x14ac:dyDescent="0.3">
      <c r="A61" s="25">
        <v>41203</v>
      </c>
      <c r="B61" s="22" t="s">
        <v>154</v>
      </c>
      <c r="C61" s="22" t="s">
        <v>430</v>
      </c>
      <c r="D61" s="22" t="s">
        <v>468</v>
      </c>
      <c r="E61" s="14">
        <f t="shared" si="0"/>
        <v>0</v>
      </c>
      <c r="F61" s="15">
        <v>0</v>
      </c>
      <c r="G61" s="16">
        <v>0</v>
      </c>
      <c r="H61" s="10"/>
      <c r="I61" s="10"/>
      <c r="J61" s="10"/>
      <c r="K61" s="10"/>
      <c r="L61" s="10"/>
      <c r="M61" s="10"/>
      <c r="N61" s="10">
        <v>0</v>
      </c>
    </row>
    <row r="62" spans="1:14" x14ac:dyDescent="0.3">
      <c r="A62" s="25">
        <v>10101</v>
      </c>
      <c r="B62" s="22" t="s">
        <v>163</v>
      </c>
      <c r="C62" s="22" t="s">
        <v>163</v>
      </c>
      <c r="D62" s="22" t="s">
        <v>225</v>
      </c>
      <c r="E62" s="14">
        <f t="shared" si="0"/>
        <v>0</v>
      </c>
      <c r="F62" s="15">
        <v>0</v>
      </c>
      <c r="G62" s="16">
        <v>0</v>
      </c>
      <c r="H62" s="10"/>
      <c r="I62" s="10"/>
      <c r="J62" s="10"/>
      <c r="K62" s="10"/>
      <c r="L62" s="10"/>
      <c r="M62" s="10"/>
      <c r="N62" s="10">
        <v>0</v>
      </c>
    </row>
    <row r="63" spans="1:14" x14ac:dyDescent="0.3">
      <c r="A63" s="25">
        <v>40301</v>
      </c>
      <c r="B63" s="22" t="s">
        <v>154</v>
      </c>
      <c r="C63" s="22" t="s">
        <v>253</v>
      </c>
      <c r="D63" s="22" t="s">
        <v>254</v>
      </c>
      <c r="E63" s="14">
        <f t="shared" si="0"/>
        <v>0</v>
      </c>
      <c r="F63" s="15">
        <v>0</v>
      </c>
      <c r="G63" s="16">
        <v>0</v>
      </c>
      <c r="H63" s="10"/>
      <c r="I63" s="10"/>
      <c r="J63" s="10"/>
      <c r="K63" s="10"/>
      <c r="L63" s="10"/>
      <c r="M63" s="10"/>
      <c r="N63" s="10">
        <v>0</v>
      </c>
    </row>
    <row r="64" spans="1:14" x14ac:dyDescent="0.3">
      <c r="A64" s="25">
        <v>40401</v>
      </c>
      <c r="B64" s="22" t="s">
        <v>154</v>
      </c>
      <c r="C64" s="22" t="s">
        <v>234</v>
      </c>
      <c r="D64" s="22" t="s">
        <v>319</v>
      </c>
      <c r="E64" s="14">
        <f t="shared" si="0"/>
        <v>0</v>
      </c>
      <c r="F64" s="15">
        <v>0</v>
      </c>
      <c r="G64" s="16">
        <v>0</v>
      </c>
      <c r="H64" s="10"/>
      <c r="I64" s="10"/>
      <c r="J64" s="10"/>
      <c r="K64" s="10"/>
      <c r="L64" s="10"/>
      <c r="M64" s="10"/>
      <c r="N64" s="10">
        <v>0</v>
      </c>
    </row>
    <row r="65" spans="1:14" x14ac:dyDescent="0.3">
      <c r="A65" s="25">
        <v>90403</v>
      </c>
      <c r="B65" s="22" t="s">
        <v>114</v>
      </c>
      <c r="C65" s="22" t="s">
        <v>238</v>
      </c>
      <c r="D65" s="22" t="s">
        <v>469</v>
      </c>
      <c r="E65" s="14">
        <f t="shared" si="0"/>
        <v>0</v>
      </c>
      <c r="F65" s="15">
        <v>0</v>
      </c>
      <c r="G65" s="16">
        <v>0</v>
      </c>
      <c r="H65" s="10"/>
      <c r="I65" s="10"/>
      <c r="J65" s="10"/>
      <c r="K65" s="10"/>
      <c r="L65" s="10"/>
      <c r="M65" s="10"/>
      <c r="N65" s="10">
        <v>0</v>
      </c>
    </row>
    <row r="66" spans="1:14" x14ac:dyDescent="0.3">
      <c r="A66" s="25">
        <v>41002</v>
      </c>
      <c r="B66" s="22" t="s">
        <v>154</v>
      </c>
      <c r="C66" s="22" t="s">
        <v>339</v>
      </c>
      <c r="D66" s="22" t="s">
        <v>470</v>
      </c>
      <c r="E66" s="14">
        <f t="shared" si="0"/>
        <v>0</v>
      </c>
      <c r="F66" s="15">
        <v>0</v>
      </c>
      <c r="G66" s="16">
        <v>0</v>
      </c>
      <c r="H66" s="10"/>
      <c r="I66" s="10"/>
      <c r="J66" s="10"/>
      <c r="K66" s="10"/>
      <c r="L66" s="10"/>
      <c r="M66" s="10"/>
      <c r="N66" s="10">
        <v>0</v>
      </c>
    </row>
    <row r="67" spans="1:14" x14ac:dyDescent="0.3">
      <c r="A67" s="25">
        <v>80602</v>
      </c>
      <c r="B67" s="22" t="s">
        <v>99</v>
      </c>
      <c r="C67" s="22" t="s">
        <v>471</v>
      </c>
      <c r="D67" s="22" t="s">
        <v>472</v>
      </c>
      <c r="E67" s="14">
        <f t="shared" si="0"/>
        <v>0</v>
      </c>
      <c r="F67" s="15">
        <v>0</v>
      </c>
      <c r="G67" s="16">
        <v>0</v>
      </c>
      <c r="H67" s="10"/>
      <c r="I67" s="10"/>
      <c r="J67" s="10"/>
      <c r="K67" s="10"/>
      <c r="L67" s="10"/>
      <c r="M67" s="10"/>
      <c r="N67" s="10">
        <v>0</v>
      </c>
    </row>
    <row r="68" spans="1:14" x14ac:dyDescent="0.3">
      <c r="A68" s="25">
        <v>30103</v>
      </c>
      <c r="B68" s="22" t="s">
        <v>144</v>
      </c>
      <c r="C68" s="22" t="s">
        <v>144</v>
      </c>
      <c r="D68" s="22" t="s">
        <v>210</v>
      </c>
      <c r="E68" s="14">
        <f t="shared" ref="E68:E131" si="1">+MAX(F68:BW68)</f>
        <v>1</v>
      </c>
      <c r="F68" s="15">
        <v>1</v>
      </c>
      <c r="G68" s="13">
        <v>1</v>
      </c>
      <c r="H68" s="10">
        <v>1</v>
      </c>
      <c r="I68" s="10">
        <v>1</v>
      </c>
      <c r="J68" s="10">
        <v>1</v>
      </c>
      <c r="K68" s="10">
        <v>1</v>
      </c>
      <c r="L68" s="10">
        <v>1</v>
      </c>
      <c r="M68" s="10">
        <v>1</v>
      </c>
      <c r="N68" s="10">
        <v>1</v>
      </c>
    </row>
    <row r="69" spans="1:14" x14ac:dyDescent="0.3">
      <c r="A69" s="25">
        <v>130403</v>
      </c>
      <c r="B69" s="22" t="s">
        <v>102</v>
      </c>
      <c r="C69" s="22" t="s">
        <v>259</v>
      </c>
      <c r="D69" s="22" t="s">
        <v>473</v>
      </c>
      <c r="E69" s="14">
        <f t="shared" si="1"/>
        <v>0</v>
      </c>
      <c r="F69" s="15">
        <v>0</v>
      </c>
      <c r="G69" s="13">
        <v>0</v>
      </c>
      <c r="H69" s="10"/>
      <c r="I69" s="10"/>
      <c r="J69" s="10"/>
      <c r="K69" s="10"/>
      <c r="L69" s="10"/>
      <c r="M69" s="10"/>
      <c r="N69" s="10">
        <v>0</v>
      </c>
    </row>
    <row r="70" spans="1:14" x14ac:dyDescent="0.3">
      <c r="A70" s="25">
        <v>120501</v>
      </c>
      <c r="B70" s="22" t="s">
        <v>191</v>
      </c>
      <c r="C70" s="22" t="s">
        <v>447</v>
      </c>
      <c r="D70" s="22" t="s">
        <v>474</v>
      </c>
      <c r="E70" s="14">
        <f t="shared" si="1"/>
        <v>0</v>
      </c>
      <c r="F70" s="15">
        <v>0</v>
      </c>
      <c r="G70" s="13">
        <v>0</v>
      </c>
      <c r="H70" s="10"/>
      <c r="I70" s="10"/>
      <c r="J70" s="10"/>
      <c r="K70" s="10"/>
      <c r="L70" s="10"/>
      <c r="M70" s="10"/>
      <c r="N70" s="10">
        <v>0</v>
      </c>
    </row>
    <row r="71" spans="1:14" x14ac:dyDescent="0.3">
      <c r="A71" s="25">
        <v>40503</v>
      </c>
      <c r="B71" s="22" t="s">
        <v>154</v>
      </c>
      <c r="C71" s="22" t="s">
        <v>236</v>
      </c>
      <c r="D71" s="22" t="s">
        <v>236</v>
      </c>
      <c r="E71" s="14">
        <f t="shared" si="1"/>
        <v>1</v>
      </c>
      <c r="F71" s="15">
        <v>1</v>
      </c>
      <c r="G71" s="13">
        <v>1</v>
      </c>
      <c r="H71" s="10">
        <v>1</v>
      </c>
      <c r="I71" s="10">
        <v>1</v>
      </c>
      <c r="J71" s="10">
        <v>1</v>
      </c>
      <c r="K71" s="10">
        <v>1</v>
      </c>
      <c r="L71" s="10">
        <v>1</v>
      </c>
      <c r="M71" s="10">
        <v>1</v>
      </c>
      <c r="N71" s="10">
        <v>1</v>
      </c>
    </row>
    <row r="72" spans="1:14" x14ac:dyDescent="0.3">
      <c r="A72" s="25">
        <v>120802</v>
      </c>
      <c r="B72" s="22" t="s">
        <v>191</v>
      </c>
      <c r="C72" s="22" t="s">
        <v>192</v>
      </c>
      <c r="D72" s="22" t="s">
        <v>199</v>
      </c>
      <c r="E72" s="14">
        <f t="shared" si="1"/>
        <v>0</v>
      </c>
      <c r="F72" s="15">
        <v>0</v>
      </c>
      <c r="G72" s="16">
        <v>0</v>
      </c>
      <c r="H72" s="10"/>
      <c r="I72" s="10"/>
      <c r="J72" s="10"/>
      <c r="K72" s="10"/>
      <c r="L72" s="10"/>
      <c r="M72" s="10"/>
      <c r="N72" s="10">
        <v>0</v>
      </c>
    </row>
    <row r="73" spans="1:14" x14ac:dyDescent="0.3">
      <c r="A73" s="26">
        <v>130107</v>
      </c>
      <c r="B73" s="46" t="s">
        <v>102</v>
      </c>
      <c r="C73" s="46" t="s">
        <v>103</v>
      </c>
      <c r="D73" s="46" t="s">
        <v>119</v>
      </c>
      <c r="E73" s="47">
        <f t="shared" si="1"/>
        <v>3</v>
      </c>
      <c r="F73" s="48">
        <v>2</v>
      </c>
      <c r="G73" s="47">
        <v>2</v>
      </c>
      <c r="H73" s="10">
        <v>2</v>
      </c>
      <c r="I73" s="10">
        <v>2</v>
      </c>
      <c r="J73" s="10">
        <v>2</v>
      </c>
      <c r="K73" s="10">
        <v>2</v>
      </c>
      <c r="L73" s="10">
        <v>3</v>
      </c>
      <c r="M73" s="10">
        <v>3</v>
      </c>
      <c r="N73" s="10">
        <v>3</v>
      </c>
    </row>
    <row r="74" spans="1:14" x14ac:dyDescent="0.3">
      <c r="A74" s="25">
        <v>20210</v>
      </c>
      <c r="B74" s="22" t="s">
        <v>212</v>
      </c>
      <c r="C74" s="22" t="s">
        <v>217</v>
      </c>
      <c r="D74" s="22" t="s">
        <v>383</v>
      </c>
      <c r="E74" s="14">
        <f t="shared" si="1"/>
        <v>0</v>
      </c>
      <c r="F74" s="15">
        <v>0</v>
      </c>
      <c r="G74" s="16">
        <v>0</v>
      </c>
      <c r="H74" s="10"/>
      <c r="I74" s="10"/>
      <c r="J74" s="10"/>
      <c r="K74" s="10"/>
      <c r="L74" s="10"/>
      <c r="M74" s="10"/>
      <c r="N74" s="10">
        <v>0</v>
      </c>
    </row>
    <row r="75" spans="1:14" x14ac:dyDescent="0.3">
      <c r="A75" s="25">
        <v>20202</v>
      </c>
      <c r="B75" s="22" t="s">
        <v>212</v>
      </c>
      <c r="C75" s="22" t="s">
        <v>217</v>
      </c>
      <c r="D75" s="22" t="s">
        <v>300</v>
      </c>
      <c r="E75" s="14">
        <f t="shared" si="1"/>
        <v>0</v>
      </c>
      <c r="F75" s="15">
        <v>0</v>
      </c>
      <c r="G75" s="16">
        <v>0</v>
      </c>
      <c r="H75" s="10"/>
      <c r="I75" s="10"/>
      <c r="J75" s="10"/>
      <c r="K75" s="10"/>
      <c r="L75" s="10"/>
      <c r="M75" s="10"/>
      <c r="N75" s="10">
        <v>0</v>
      </c>
    </row>
    <row r="76" spans="1:14" x14ac:dyDescent="0.3">
      <c r="A76" s="25">
        <v>60502</v>
      </c>
      <c r="B76" s="22" t="s">
        <v>158</v>
      </c>
      <c r="C76" s="22" t="s">
        <v>417</v>
      </c>
      <c r="D76" s="22" t="s">
        <v>300</v>
      </c>
      <c r="E76" s="14">
        <f t="shared" si="1"/>
        <v>0</v>
      </c>
      <c r="F76" s="15">
        <v>0</v>
      </c>
      <c r="G76" s="16">
        <v>0</v>
      </c>
      <c r="H76" s="10"/>
      <c r="I76" s="10"/>
      <c r="J76" s="10"/>
      <c r="K76" s="10"/>
      <c r="L76" s="10"/>
      <c r="M76" s="10"/>
      <c r="N76" s="10">
        <v>0</v>
      </c>
    </row>
    <row r="77" spans="1:14" x14ac:dyDescent="0.3">
      <c r="A77" s="25">
        <v>130404</v>
      </c>
      <c r="B77" s="22" t="s">
        <v>102</v>
      </c>
      <c r="C77" s="22" t="s">
        <v>259</v>
      </c>
      <c r="D77" s="22" t="s">
        <v>300</v>
      </c>
      <c r="E77" s="14">
        <f t="shared" si="1"/>
        <v>0</v>
      </c>
      <c r="F77" s="15">
        <v>0</v>
      </c>
      <c r="G77" s="16">
        <v>0</v>
      </c>
      <c r="H77" s="10"/>
      <c r="I77" s="10"/>
      <c r="J77" s="10"/>
      <c r="K77" s="10"/>
      <c r="L77" s="10"/>
      <c r="M77" s="10"/>
      <c r="N77" s="10">
        <v>0</v>
      </c>
    </row>
    <row r="78" spans="1:14" x14ac:dyDescent="0.3">
      <c r="A78" s="25">
        <v>30402</v>
      </c>
      <c r="B78" s="22" t="s">
        <v>144</v>
      </c>
      <c r="C78" s="22" t="s">
        <v>330</v>
      </c>
      <c r="D78" s="22" t="s">
        <v>475</v>
      </c>
      <c r="E78" s="14">
        <f t="shared" si="1"/>
        <v>0</v>
      </c>
      <c r="F78" s="15">
        <v>0</v>
      </c>
      <c r="G78" s="16">
        <v>0</v>
      </c>
      <c r="H78" s="10"/>
      <c r="I78" s="10"/>
      <c r="J78" s="10"/>
      <c r="K78" s="10"/>
      <c r="L78" s="10"/>
      <c r="M78" s="10"/>
      <c r="N78" s="10">
        <v>0</v>
      </c>
    </row>
    <row r="79" spans="1:14" x14ac:dyDescent="0.3">
      <c r="A79" s="25">
        <v>80815</v>
      </c>
      <c r="B79" s="22" t="s">
        <v>99</v>
      </c>
      <c r="C79" s="22" t="s">
        <v>99</v>
      </c>
      <c r="D79" s="22" t="s">
        <v>117</v>
      </c>
      <c r="E79" s="14">
        <f t="shared" si="1"/>
        <v>7</v>
      </c>
      <c r="F79" s="15">
        <v>0</v>
      </c>
      <c r="G79" s="16">
        <v>0</v>
      </c>
      <c r="H79" s="10">
        <v>7</v>
      </c>
      <c r="I79" s="10">
        <v>7</v>
      </c>
      <c r="J79" s="10">
        <v>7</v>
      </c>
      <c r="K79" s="10">
        <v>7</v>
      </c>
      <c r="L79" s="10">
        <v>7</v>
      </c>
      <c r="M79" s="10">
        <v>7</v>
      </c>
      <c r="N79" s="10">
        <v>7</v>
      </c>
    </row>
    <row r="80" spans="1:14" x14ac:dyDescent="0.3">
      <c r="A80" s="25">
        <v>130302</v>
      </c>
      <c r="B80" s="22" t="s">
        <v>102</v>
      </c>
      <c r="C80" s="22" t="s">
        <v>222</v>
      </c>
      <c r="D80" s="22" t="s">
        <v>338</v>
      </c>
      <c r="E80" s="14">
        <f t="shared" si="1"/>
        <v>0</v>
      </c>
      <c r="F80" s="15">
        <v>0</v>
      </c>
      <c r="G80" s="16">
        <v>0</v>
      </c>
      <c r="H80" s="10"/>
      <c r="I80" s="10"/>
      <c r="J80" s="10"/>
      <c r="K80" s="10"/>
      <c r="L80" s="10"/>
      <c r="M80" s="10"/>
      <c r="N80" s="10">
        <v>0</v>
      </c>
    </row>
    <row r="81" spans="1:14" x14ac:dyDescent="0.3">
      <c r="A81" s="25">
        <v>120610</v>
      </c>
      <c r="B81" s="22" t="s">
        <v>191</v>
      </c>
      <c r="C81" s="22" t="s">
        <v>299</v>
      </c>
      <c r="D81" s="22" t="s">
        <v>476</v>
      </c>
      <c r="E81" s="14">
        <f t="shared" si="1"/>
        <v>0</v>
      </c>
      <c r="F81" s="15">
        <v>0</v>
      </c>
      <c r="G81" s="16">
        <v>0</v>
      </c>
      <c r="H81" s="10"/>
      <c r="I81" s="10"/>
      <c r="J81" s="10"/>
      <c r="K81" s="10"/>
      <c r="L81" s="10"/>
      <c r="M81" s="10"/>
      <c r="N81" s="10">
        <v>0</v>
      </c>
    </row>
    <row r="82" spans="1:14" x14ac:dyDescent="0.3">
      <c r="A82" s="25">
        <v>40402</v>
      </c>
      <c r="B82" s="22" t="s">
        <v>154</v>
      </c>
      <c r="C82" s="22" t="s">
        <v>234</v>
      </c>
      <c r="D82" s="22" t="s">
        <v>477</v>
      </c>
      <c r="E82" s="14">
        <f t="shared" si="1"/>
        <v>0</v>
      </c>
      <c r="F82" s="15">
        <v>0</v>
      </c>
      <c r="G82" s="16">
        <v>0</v>
      </c>
      <c r="H82" s="10"/>
      <c r="I82" s="10"/>
      <c r="J82" s="10"/>
      <c r="K82" s="10"/>
      <c r="L82" s="10"/>
      <c r="M82" s="10"/>
      <c r="N82" s="10">
        <v>0</v>
      </c>
    </row>
    <row r="83" spans="1:14" x14ac:dyDescent="0.3">
      <c r="A83" s="25">
        <v>91103</v>
      </c>
      <c r="B83" s="22" t="s">
        <v>114</v>
      </c>
      <c r="C83" s="22" t="s">
        <v>186</v>
      </c>
      <c r="D83" s="22" t="s">
        <v>478</v>
      </c>
      <c r="E83" s="14">
        <f t="shared" si="1"/>
        <v>0</v>
      </c>
      <c r="F83" s="15">
        <v>0</v>
      </c>
      <c r="G83" s="13">
        <v>0</v>
      </c>
      <c r="H83" s="10">
        <v>0</v>
      </c>
      <c r="I83" s="10">
        <v>0</v>
      </c>
      <c r="J83" s="10"/>
      <c r="K83" s="10">
        <v>0</v>
      </c>
      <c r="L83" s="10"/>
      <c r="M83" s="10"/>
      <c r="N83" s="10">
        <v>0</v>
      </c>
    </row>
    <row r="84" spans="1:14" x14ac:dyDescent="0.3">
      <c r="A84" s="25">
        <v>90201</v>
      </c>
      <c r="B84" s="22" t="s">
        <v>114</v>
      </c>
      <c r="C84" s="22" t="s">
        <v>435</v>
      </c>
      <c r="D84" s="22" t="s">
        <v>436</v>
      </c>
      <c r="E84" s="14">
        <f t="shared" si="1"/>
        <v>0</v>
      </c>
      <c r="F84" s="15">
        <v>0</v>
      </c>
      <c r="G84" s="13">
        <v>0</v>
      </c>
      <c r="H84" s="10"/>
      <c r="I84" s="10"/>
      <c r="J84" s="10"/>
      <c r="K84" s="10"/>
      <c r="L84" s="10"/>
      <c r="M84" s="10"/>
      <c r="N84" s="10">
        <v>0</v>
      </c>
    </row>
    <row r="85" spans="1:14" x14ac:dyDescent="0.3">
      <c r="A85" s="25">
        <v>90902</v>
      </c>
      <c r="B85" s="22" t="s">
        <v>114</v>
      </c>
      <c r="C85" s="22" t="s">
        <v>181</v>
      </c>
      <c r="D85" s="22" t="s">
        <v>479</v>
      </c>
      <c r="E85" s="14">
        <f t="shared" si="1"/>
        <v>0</v>
      </c>
      <c r="F85" s="15">
        <v>0</v>
      </c>
      <c r="G85" s="13">
        <v>0</v>
      </c>
      <c r="H85" s="10"/>
      <c r="I85" s="10"/>
      <c r="J85" s="10"/>
      <c r="K85" s="10"/>
      <c r="L85" s="10"/>
      <c r="M85" s="10"/>
      <c r="N85" s="10">
        <v>0</v>
      </c>
    </row>
    <row r="86" spans="1:14" x14ac:dyDescent="0.3">
      <c r="A86" s="25">
        <v>120103</v>
      </c>
      <c r="B86" s="22" t="s">
        <v>191</v>
      </c>
      <c r="C86" s="22" t="s">
        <v>289</v>
      </c>
      <c r="D86" s="22" t="s">
        <v>480</v>
      </c>
      <c r="E86" s="14">
        <f t="shared" si="1"/>
        <v>0</v>
      </c>
      <c r="F86" s="15">
        <v>0</v>
      </c>
      <c r="G86" s="13">
        <v>0</v>
      </c>
      <c r="H86" s="10"/>
      <c r="I86" s="10"/>
      <c r="J86" s="10"/>
      <c r="K86" s="10"/>
      <c r="L86" s="10"/>
      <c r="M86" s="10"/>
      <c r="N86" s="10">
        <v>0</v>
      </c>
    </row>
    <row r="87" spans="1:14" x14ac:dyDescent="0.3">
      <c r="A87" s="25">
        <v>70710</v>
      </c>
      <c r="B87" s="22" t="s">
        <v>268</v>
      </c>
      <c r="C87" s="22" t="s">
        <v>453</v>
      </c>
      <c r="D87" s="22" t="s">
        <v>481</v>
      </c>
      <c r="E87" s="14">
        <f t="shared" si="1"/>
        <v>0</v>
      </c>
      <c r="F87" s="15">
        <v>0</v>
      </c>
      <c r="G87" s="13">
        <v>0</v>
      </c>
      <c r="H87" s="10"/>
      <c r="I87" s="10"/>
      <c r="J87" s="10"/>
      <c r="K87" s="10"/>
      <c r="L87" s="10"/>
      <c r="M87" s="10"/>
      <c r="N87" s="10">
        <v>0</v>
      </c>
    </row>
    <row r="88" spans="1:14" x14ac:dyDescent="0.3">
      <c r="A88" s="25">
        <v>50102</v>
      </c>
      <c r="B88" s="22" t="s">
        <v>151</v>
      </c>
      <c r="C88" s="22" t="s">
        <v>269</v>
      </c>
      <c r="D88" s="22" t="s">
        <v>482</v>
      </c>
      <c r="E88" s="14">
        <f t="shared" si="1"/>
        <v>0</v>
      </c>
      <c r="F88" s="15">
        <v>0</v>
      </c>
      <c r="G88" s="13">
        <v>0</v>
      </c>
      <c r="H88" s="10"/>
      <c r="I88" s="10"/>
      <c r="J88" s="10"/>
      <c r="K88" s="10"/>
      <c r="L88" s="10"/>
      <c r="M88" s="10"/>
      <c r="N88" s="10">
        <v>0</v>
      </c>
    </row>
    <row r="89" spans="1:14" x14ac:dyDescent="0.3">
      <c r="A89" s="25">
        <v>130303</v>
      </c>
      <c r="B89" s="22" t="s">
        <v>102</v>
      </c>
      <c r="C89" s="22" t="s">
        <v>222</v>
      </c>
      <c r="D89" s="22" t="s">
        <v>301</v>
      </c>
      <c r="E89" s="14">
        <f t="shared" si="1"/>
        <v>0</v>
      </c>
      <c r="F89" s="15">
        <v>0</v>
      </c>
      <c r="G89" s="13">
        <v>0</v>
      </c>
      <c r="H89" s="10"/>
      <c r="I89" s="10"/>
      <c r="J89" s="10"/>
      <c r="K89" s="10"/>
      <c r="L89" s="10"/>
      <c r="M89" s="10"/>
      <c r="N89" s="10">
        <v>0</v>
      </c>
    </row>
    <row r="90" spans="1:14" x14ac:dyDescent="0.3">
      <c r="A90" s="25">
        <v>40108</v>
      </c>
      <c r="B90" s="22" t="s">
        <v>154</v>
      </c>
      <c r="C90" s="22" t="s">
        <v>155</v>
      </c>
      <c r="D90" s="22" t="s">
        <v>483</v>
      </c>
      <c r="E90" s="14">
        <f t="shared" si="1"/>
        <v>0</v>
      </c>
      <c r="F90" s="15">
        <v>0</v>
      </c>
      <c r="G90" s="13">
        <v>0</v>
      </c>
      <c r="H90" s="10"/>
      <c r="I90" s="10"/>
      <c r="J90" s="10"/>
      <c r="K90" s="10"/>
      <c r="L90" s="10"/>
      <c r="M90" s="10"/>
      <c r="N90" s="10">
        <v>0</v>
      </c>
    </row>
    <row r="91" spans="1:14" x14ac:dyDescent="0.3">
      <c r="A91" s="25">
        <v>91007</v>
      </c>
      <c r="B91" s="22" t="s">
        <v>114</v>
      </c>
      <c r="C91" s="22" t="s">
        <v>115</v>
      </c>
      <c r="D91" s="22" t="s">
        <v>184</v>
      </c>
      <c r="E91" s="14">
        <f t="shared" si="1"/>
        <v>0</v>
      </c>
      <c r="F91" s="15">
        <v>0</v>
      </c>
      <c r="G91" s="13">
        <v>0</v>
      </c>
      <c r="H91" s="10"/>
      <c r="I91" s="10"/>
      <c r="J91" s="10"/>
      <c r="K91" s="10"/>
      <c r="L91" s="10"/>
      <c r="M91" s="10"/>
      <c r="N91" s="10">
        <v>0</v>
      </c>
    </row>
    <row r="92" spans="1:14" x14ac:dyDescent="0.3">
      <c r="A92" s="25">
        <v>70703</v>
      </c>
      <c r="B92" s="22" t="s">
        <v>268</v>
      </c>
      <c r="C92" s="22" t="s">
        <v>453</v>
      </c>
      <c r="D92" s="22" t="s">
        <v>484</v>
      </c>
      <c r="E92" s="14">
        <f t="shared" si="1"/>
        <v>0</v>
      </c>
      <c r="F92" s="32">
        <f t="shared" ref="F92:F98" si="2">SUM(G92:AAZ92)</f>
        <v>0</v>
      </c>
      <c r="G92" s="13"/>
      <c r="H92" s="10"/>
      <c r="I92" s="10"/>
      <c r="J92" s="10"/>
      <c r="K92" s="10"/>
      <c r="L92" s="10"/>
      <c r="M92" s="10"/>
      <c r="N92" s="10">
        <v>0</v>
      </c>
    </row>
    <row r="93" spans="1:14" x14ac:dyDescent="0.3">
      <c r="A93" s="25">
        <v>41003</v>
      </c>
      <c r="B93" s="22" t="s">
        <v>154</v>
      </c>
      <c r="C93" s="22" t="s">
        <v>339</v>
      </c>
      <c r="D93" s="22" t="s">
        <v>340</v>
      </c>
      <c r="E93" s="14">
        <f t="shared" si="1"/>
        <v>0</v>
      </c>
      <c r="F93" s="32">
        <f t="shared" si="2"/>
        <v>0</v>
      </c>
      <c r="G93" s="13"/>
      <c r="H93" s="10"/>
      <c r="I93" s="10"/>
      <c r="J93" s="10"/>
      <c r="K93" s="10"/>
      <c r="L93" s="10"/>
      <c r="M93" s="10"/>
      <c r="N93" s="10">
        <v>0</v>
      </c>
    </row>
    <row r="94" spans="1:14" x14ac:dyDescent="0.3">
      <c r="A94" s="25">
        <v>20602</v>
      </c>
      <c r="B94" s="22" t="s">
        <v>212</v>
      </c>
      <c r="C94" s="22" t="s">
        <v>213</v>
      </c>
      <c r="D94" s="22" t="s">
        <v>283</v>
      </c>
      <c r="E94" s="14">
        <f t="shared" si="1"/>
        <v>0</v>
      </c>
      <c r="F94" s="32">
        <f t="shared" si="2"/>
        <v>0</v>
      </c>
      <c r="G94" s="13"/>
      <c r="H94" s="10"/>
      <c r="I94" s="10"/>
      <c r="J94" s="10"/>
      <c r="K94" s="10"/>
      <c r="L94" s="10"/>
      <c r="M94" s="10"/>
      <c r="N94" s="10">
        <v>0</v>
      </c>
    </row>
    <row r="95" spans="1:14" x14ac:dyDescent="0.3">
      <c r="A95" s="25">
        <v>120708</v>
      </c>
      <c r="B95" s="22" t="s">
        <v>191</v>
      </c>
      <c r="C95" s="22" t="s">
        <v>296</v>
      </c>
      <c r="D95" s="22" t="s">
        <v>283</v>
      </c>
      <c r="E95" s="14">
        <f t="shared" si="1"/>
        <v>0</v>
      </c>
      <c r="F95" s="32">
        <f t="shared" si="2"/>
        <v>0</v>
      </c>
      <c r="G95" s="13"/>
      <c r="H95" s="10"/>
      <c r="I95" s="10"/>
      <c r="J95" s="10"/>
      <c r="K95" s="10"/>
      <c r="L95" s="10"/>
      <c r="M95" s="10"/>
      <c r="N95" s="10">
        <v>0</v>
      </c>
    </row>
    <row r="96" spans="1:14" x14ac:dyDescent="0.3">
      <c r="A96" s="25">
        <v>90301</v>
      </c>
      <c r="B96" s="22" t="s">
        <v>114</v>
      </c>
      <c r="C96" s="22" t="s">
        <v>284</v>
      </c>
      <c r="D96" s="22" t="s">
        <v>285</v>
      </c>
      <c r="E96" s="14">
        <f t="shared" si="1"/>
        <v>0</v>
      </c>
      <c r="F96" s="32">
        <f t="shared" si="2"/>
        <v>0</v>
      </c>
      <c r="G96" s="13"/>
      <c r="H96" s="10"/>
      <c r="I96" s="10"/>
      <c r="J96" s="10"/>
      <c r="K96" s="10"/>
      <c r="L96" s="10"/>
      <c r="M96" s="10"/>
      <c r="N96" s="10">
        <v>0</v>
      </c>
    </row>
    <row r="97" spans="1:14" x14ac:dyDescent="0.3">
      <c r="A97" s="25">
        <v>80502</v>
      </c>
      <c r="B97" s="22" t="s">
        <v>99</v>
      </c>
      <c r="C97" s="22" t="s">
        <v>134</v>
      </c>
      <c r="D97" s="22" t="s">
        <v>275</v>
      </c>
      <c r="E97" s="14">
        <f t="shared" si="1"/>
        <v>0</v>
      </c>
      <c r="F97" s="32">
        <f t="shared" si="2"/>
        <v>0</v>
      </c>
      <c r="G97" s="13"/>
      <c r="H97" s="10"/>
      <c r="I97" s="10"/>
      <c r="J97" s="10"/>
      <c r="K97" s="10"/>
      <c r="L97" s="10"/>
      <c r="M97" s="10"/>
      <c r="N97" s="10">
        <v>0</v>
      </c>
    </row>
    <row r="98" spans="1:14" x14ac:dyDescent="0.3">
      <c r="A98" s="25">
        <v>20402</v>
      </c>
      <c r="B98" s="22" t="s">
        <v>212</v>
      </c>
      <c r="C98" s="22" t="s">
        <v>249</v>
      </c>
      <c r="D98" s="22" t="s">
        <v>485</v>
      </c>
      <c r="E98" s="14">
        <f t="shared" si="1"/>
        <v>0</v>
      </c>
      <c r="F98" s="32">
        <f t="shared" si="2"/>
        <v>0</v>
      </c>
      <c r="G98" s="13"/>
      <c r="H98" s="10"/>
      <c r="I98" s="10"/>
      <c r="J98" s="10"/>
      <c r="K98" s="10"/>
      <c r="L98" s="10"/>
      <c r="M98" s="10"/>
      <c r="N98" s="10">
        <v>0</v>
      </c>
    </row>
    <row r="99" spans="1:14" x14ac:dyDescent="0.3">
      <c r="A99" s="25">
        <v>130301</v>
      </c>
      <c r="B99" s="22" t="s">
        <v>102</v>
      </c>
      <c r="C99" s="22" t="s">
        <v>222</v>
      </c>
      <c r="D99" s="22" t="s">
        <v>229</v>
      </c>
      <c r="E99" s="14">
        <f t="shared" si="1"/>
        <v>1</v>
      </c>
      <c r="F99" s="15">
        <v>1</v>
      </c>
      <c r="G99" s="13">
        <v>1</v>
      </c>
      <c r="H99" s="10">
        <v>1</v>
      </c>
      <c r="I99" s="10">
        <v>1</v>
      </c>
      <c r="J99" s="10">
        <v>1</v>
      </c>
      <c r="K99" s="10">
        <v>1</v>
      </c>
      <c r="L99" s="10">
        <v>1</v>
      </c>
      <c r="M99" s="10">
        <v>1</v>
      </c>
      <c r="N99" s="10">
        <v>1</v>
      </c>
    </row>
    <row r="100" spans="1:14" x14ac:dyDescent="0.3">
      <c r="A100" s="25">
        <v>91009</v>
      </c>
      <c r="B100" s="22" t="s">
        <v>114</v>
      </c>
      <c r="C100" s="22" t="s">
        <v>115</v>
      </c>
      <c r="D100" s="22" t="s">
        <v>384</v>
      </c>
      <c r="E100" s="14">
        <f t="shared" si="1"/>
        <v>0</v>
      </c>
      <c r="F100" s="15">
        <v>0</v>
      </c>
      <c r="G100" s="16">
        <v>0</v>
      </c>
      <c r="H100" s="10"/>
      <c r="I100" s="10"/>
      <c r="J100" s="10"/>
      <c r="K100" s="10"/>
      <c r="L100" s="10"/>
      <c r="M100" s="10"/>
      <c r="N100" s="10">
        <v>0</v>
      </c>
    </row>
    <row r="101" spans="1:14" x14ac:dyDescent="0.3">
      <c r="A101" s="25">
        <v>120202</v>
      </c>
      <c r="B101" s="22" t="s">
        <v>191</v>
      </c>
      <c r="C101" s="22" t="s">
        <v>266</v>
      </c>
      <c r="D101" s="22" t="s">
        <v>486</v>
      </c>
      <c r="E101" s="14">
        <f t="shared" si="1"/>
        <v>0</v>
      </c>
      <c r="F101" s="15">
        <v>0</v>
      </c>
      <c r="G101" s="16">
        <v>0</v>
      </c>
      <c r="H101" s="10"/>
      <c r="I101" s="10"/>
      <c r="J101" s="10"/>
      <c r="K101" s="10"/>
      <c r="L101" s="10"/>
      <c r="M101" s="10"/>
      <c r="N101" s="10">
        <v>0</v>
      </c>
    </row>
    <row r="102" spans="1:14" x14ac:dyDescent="0.3">
      <c r="A102" s="25">
        <v>30104</v>
      </c>
      <c r="B102" s="22" t="s">
        <v>144</v>
      </c>
      <c r="C102" s="22" t="s">
        <v>144</v>
      </c>
      <c r="D102" s="22" t="s">
        <v>179</v>
      </c>
      <c r="E102" s="14">
        <f t="shared" si="1"/>
        <v>2</v>
      </c>
      <c r="F102" s="15">
        <v>2</v>
      </c>
      <c r="G102" s="13">
        <v>2</v>
      </c>
      <c r="H102" s="10">
        <v>2</v>
      </c>
      <c r="I102" s="10">
        <v>2</v>
      </c>
      <c r="J102" s="10">
        <v>2</v>
      </c>
      <c r="K102" s="10">
        <v>2</v>
      </c>
      <c r="L102" s="10">
        <v>2</v>
      </c>
      <c r="M102" s="10">
        <v>2</v>
      </c>
      <c r="N102" s="10">
        <v>2</v>
      </c>
    </row>
    <row r="103" spans="1:14" x14ac:dyDescent="0.3">
      <c r="A103" s="25">
        <v>91104</v>
      </c>
      <c r="B103" s="22" t="s">
        <v>114</v>
      </c>
      <c r="C103" s="22" t="s">
        <v>186</v>
      </c>
      <c r="D103" s="22" t="s">
        <v>487</v>
      </c>
      <c r="E103" s="14">
        <f t="shared" si="1"/>
        <v>0</v>
      </c>
      <c r="F103" s="15">
        <v>0</v>
      </c>
      <c r="G103" s="16">
        <v>0</v>
      </c>
      <c r="H103" s="10"/>
      <c r="I103" s="10"/>
      <c r="J103" s="10"/>
      <c r="K103" s="10"/>
      <c r="L103" s="10"/>
      <c r="M103" s="10"/>
      <c r="N103" s="10">
        <v>0</v>
      </c>
    </row>
    <row r="104" spans="1:14" x14ac:dyDescent="0.3">
      <c r="A104" s="25">
        <v>90705</v>
      </c>
      <c r="B104" s="22" t="s">
        <v>114</v>
      </c>
      <c r="C104" s="22" t="s">
        <v>363</v>
      </c>
      <c r="D104" s="22" t="s">
        <v>488</v>
      </c>
      <c r="E104" s="14">
        <f t="shared" si="1"/>
        <v>0</v>
      </c>
      <c r="F104" s="15">
        <v>0</v>
      </c>
      <c r="G104" s="16">
        <v>0</v>
      </c>
      <c r="H104" s="10"/>
      <c r="I104" s="10"/>
      <c r="J104" s="10"/>
      <c r="K104" s="10"/>
      <c r="L104" s="10"/>
      <c r="M104" s="10"/>
      <c r="N104" s="10">
        <v>0</v>
      </c>
    </row>
    <row r="105" spans="1:14" x14ac:dyDescent="0.3">
      <c r="A105" s="25">
        <v>10103</v>
      </c>
      <c r="B105" s="22" t="s">
        <v>163</v>
      </c>
      <c r="C105" s="22" t="s">
        <v>163</v>
      </c>
      <c r="D105" s="22" t="s">
        <v>489</v>
      </c>
      <c r="E105" s="14">
        <f t="shared" si="1"/>
        <v>0</v>
      </c>
      <c r="F105" s="15">
        <v>0</v>
      </c>
      <c r="G105" s="16">
        <v>0</v>
      </c>
      <c r="H105" s="10"/>
      <c r="I105" s="10"/>
      <c r="J105" s="10"/>
      <c r="K105" s="10"/>
      <c r="L105" s="10"/>
      <c r="M105" s="10"/>
      <c r="N105" s="10">
        <v>0</v>
      </c>
    </row>
    <row r="106" spans="1:14" x14ac:dyDescent="0.3">
      <c r="A106" s="25">
        <v>90606</v>
      </c>
      <c r="B106" s="22" t="s">
        <v>114</v>
      </c>
      <c r="C106" s="22" t="s">
        <v>302</v>
      </c>
      <c r="D106" s="22" t="s">
        <v>490</v>
      </c>
      <c r="E106" s="14">
        <f t="shared" si="1"/>
        <v>0</v>
      </c>
      <c r="F106" s="15">
        <v>0</v>
      </c>
      <c r="G106" s="16">
        <v>0</v>
      </c>
      <c r="H106" s="10"/>
      <c r="I106" s="10"/>
      <c r="J106" s="10"/>
      <c r="K106" s="10"/>
      <c r="L106" s="10"/>
      <c r="M106" s="10"/>
      <c r="N106" s="10">
        <v>0</v>
      </c>
    </row>
    <row r="107" spans="1:14" x14ac:dyDescent="0.3">
      <c r="A107" s="25">
        <v>130304</v>
      </c>
      <c r="B107" s="22" t="s">
        <v>102</v>
      </c>
      <c r="C107" s="22" t="s">
        <v>222</v>
      </c>
      <c r="D107" s="22" t="s">
        <v>385</v>
      </c>
      <c r="E107" s="14">
        <f t="shared" si="1"/>
        <v>0</v>
      </c>
      <c r="F107" s="15">
        <v>0</v>
      </c>
      <c r="G107" s="16">
        <v>0</v>
      </c>
      <c r="H107" s="10"/>
      <c r="I107" s="10"/>
      <c r="J107" s="10"/>
      <c r="K107" s="10"/>
      <c r="L107" s="10"/>
      <c r="M107" s="10"/>
      <c r="N107" s="10">
        <v>0</v>
      </c>
    </row>
    <row r="108" spans="1:14" x14ac:dyDescent="0.3">
      <c r="A108" s="25">
        <v>120104</v>
      </c>
      <c r="B108" s="22" t="s">
        <v>191</v>
      </c>
      <c r="C108" s="22" t="s">
        <v>289</v>
      </c>
      <c r="D108" s="22" t="s">
        <v>341</v>
      </c>
      <c r="E108" s="14">
        <f t="shared" si="1"/>
        <v>0</v>
      </c>
      <c r="F108" s="15">
        <v>0</v>
      </c>
      <c r="G108" s="16">
        <v>0</v>
      </c>
      <c r="H108" s="10"/>
      <c r="I108" s="10"/>
      <c r="J108" s="10"/>
      <c r="K108" s="10"/>
      <c r="L108" s="10"/>
      <c r="M108" s="10"/>
      <c r="N108" s="10">
        <v>0</v>
      </c>
    </row>
    <row r="109" spans="1:14" x14ac:dyDescent="0.3">
      <c r="A109" s="25">
        <v>120304</v>
      </c>
      <c r="B109" s="22" t="s">
        <v>191</v>
      </c>
      <c r="C109" s="22" t="s">
        <v>380</v>
      </c>
      <c r="D109" s="22" t="s">
        <v>386</v>
      </c>
      <c r="E109" s="14">
        <f t="shared" si="1"/>
        <v>0</v>
      </c>
      <c r="F109" s="15">
        <v>0</v>
      </c>
      <c r="G109" s="16">
        <v>0</v>
      </c>
      <c r="H109" s="10"/>
      <c r="I109" s="10"/>
      <c r="J109" s="10"/>
      <c r="K109" s="10"/>
      <c r="L109" s="10"/>
      <c r="M109" s="10"/>
      <c r="N109" s="10">
        <v>0</v>
      </c>
    </row>
    <row r="110" spans="1:14" x14ac:dyDescent="0.3">
      <c r="A110" s="25">
        <v>90502</v>
      </c>
      <c r="B110" s="22" t="s">
        <v>114</v>
      </c>
      <c r="C110" s="22" t="s">
        <v>308</v>
      </c>
      <c r="D110" s="22" t="s">
        <v>491</v>
      </c>
      <c r="E110" s="14">
        <f t="shared" si="1"/>
        <v>0</v>
      </c>
      <c r="F110" s="15">
        <v>0</v>
      </c>
      <c r="G110" s="16">
        <v>0</v>
      </c>
      <c r="H110" s="10"/>
      <c r="I110" s="10"/>
      <c r="J110" s="10"/>
      <c r="K110" s="10"/>
      <c r="L110" s="10"/>
      <c r="M110" s="10"/>
      <c r="N110" s="10">
        <v>0</v>
      </c>
    </row>
    <row r="111" spans="1:14" x14ac:dyDescent="0.3">
      <c r="A111" s="25">
        <v>120105</v>
      </c>
      <c r="B111" s="22" t="s">
        <v>191</v>
      </c>
      <c r="C111" s="22" t="s">
        <v>289</v>
      </c>
      <c r="D111" s="22" t="s">
        <v>492</v>
      </c>
      <c r="E111" s="14">
        <f t="shared" si="1"/>
        <v>0</v>
      </c>
      <c r="F111" s="15">
        <v>0</v>
      </c>
      <c r="G111" s="16">
        <v>0</v>
      </c>
      <c r="H111" s="10"/>
      <c r="I111" s="10"/>
      <c r="J111" s="10"/>
      <c r="K111" s="10"/>
      <c r="L111" s="10"/>
      <c r="M111" s="10"/>
      <c r="N111" s="10">
        <v>0</v>
      </c>
    </row>
    <row r="112" spans="1:14" x14ac:dyDescent="0.3">
      <c r="A112" s="25">
        <v>120401</v>
      </c>
      <c r="B112" s="22" t="s">
        <v>191</v>
      </c>
      <c r="C112" s="22" t="s">
        <v>493</v>
      </c>
      <c r="D112" s="22" t="s">
        <v>494</v>
      </c>
      <c r="E112" s="14">
        <f t="shared" si="1"/>
        <v>0</v>
      </c>
      <c r="F112" s="15">
        <v>0</v>
      </c>
      <c r="G112" s="16">
        <v>0</v>
      </c>
      <c r="H112" s="10"/>
      <c r="I112" s="10"/>
      <c r="J112" s="10"/>
      <c r="K112" s="10"/>
      <c r="L112" s="10"/>
      <c r="M112" s="10"/>
      <c r="N112" s="10">
        <v>0</v>
      </c>
    </row>
    <row r="113" spans="1:14" x14ac:dyDescent="0.3">
      <c r="A113" s="25">
        <v>60402</v>
      </c>
      <c r="B113" s="22" t="s">
        <v>158</v>
      </c>
      <c r="C113" s="22" t="s">
        <v>332</v>
      </c>
      <c r="D113" s="22" t="s">
        <v>495</v>
      </c>
      <c r="E113" s="14">
        <f t="shared" si="1"/>
        <v>0</v>
      </c>
      <c r="F113" s="15">
        <v>0</v>
      </c>
      <c r="G113" s="16">
        <v>0</v>
      </c>
      <c r="H113" s="10"/>
      <c r="I113" s="10"/>
      <c r="J113" s="10"/>
      <c r="K113" s="10"/>
      <c r="L113" s="10"/>
      <c r="M113" s="10"/>
      <c r="N113" s="10">
        <v>0</v>
      </c>
    </row>
    <row r="114" spans="1:14" x14ac:dyDescent="0.3">
      <c r="A114" s="25">
        <v>120504</v>
      </c>
      <c r="B114" s="22" t="s">
        <v>191</v>
      </c>
      <c r="C114" s="22" t="s">
        <v>447</v>
      </c>
      <c r="D114" s="22" t="s">
        <v>496</v>
      </c>
      <c r="E114" s="14">
        <f t="shared" si="1"/>
        <v>0</v>
      </c>
      <c r="F114" s="15">
        <v>0</v>
      </c>
      <c r="G114" s="16">
        <v>0</v>
      </c>
      <c r="H114" s="10"/>
      <c r="I114" s="10"/>
      <c r="J114" s="10"/>
      <c r="K114" s="10"/>
      <c r="L114" s="10"/>
      <c r="M114" s="10"/>
      <c r="N114" s="10">
        <v>0</v>
      </c>
    </row>
    <row r="115" spans="1:14" x14ac:dyDescent="0.3">
      <c r="A115" s="25">
        <v>90302</v>
      </c>
      <c r="B115" s="22" t="s">
        <v>114</v>
      </c>
      <c r="C115" s="22" t="s">
        <v>284</v>
      </c>
      <c r="D115" s="22" t="s">
        <v>497</v>
      </c>
      <c r="E115" s="14">
        <f t="shared" si="1"/>
        <v>0</v>
      </c>
      <c r="F115" s="15">
        <v>0</v>
      </c>
      <c r="G115" s="16">
        <v>0</v>
      </c>
      <c r="H115" s="10"/>
      <c r="I115" s="10"/>
      <c r="J115" s="10"/>
      <c r="K115" s="10"/>
      <c r="L115" s="10"/>
      <c r="M115" s="10"/>
      <c r="N115" s="10">
        <v>0</v>
      </c>
    </row>
    <row r="116" spans="1:14" x14ac:dyDescent="0.3">
      <c r="A116" s="25">
        <v>120305</v>
      </c>
      <c r="B116" s="22" t="s">
        <v>191</v>
      </c>
      <c r="C116" s="22" t="s">
        <v>380</v>
      </c>
      <c r="D116" s="22" t="s">
        <v>498</v>
      </c>
      <c r="E116" s="14">
        <f t="shared" si="1"/>
        <v>0</v>
      </c>
      <c r="F116" s="15">
        <v>0</v>
      </c>
      <c r="G116" s="16">
        <v>0</v>
      </c>
      <c r="H116" s="10"/>
      <c r="I116" s="10"/>
      <c r="J116" s="10"/>
      <c r="K116" s="10"/>
      <c r="L116" s="10"/>
      <c r="M116" s="10"/>
      <c r="N116" s="10">
        <v>0</v>
      </c>
    </row>
    <row r="117" spans="1:14" x14ac:dyDescent="0.3">
      <c r="A117" s="25">
        <v>41402</v>
      </c>
      <c r="B117" s="22" t="s">
        <v>154</v>
      </c>
      <c r="C117" s="22" t="s">
        <v>373</v>
      </c>
      <c r="D117" s="22" t="s">
        <v>499</v>
      </c>
      <c r="E117" s="14">
        <f t="shared" si="1"/>
        <v>0</v>
      </c>
      <c r="F117" s="15">
        <v>0</v>
      </c>
      <c r="G117" s="16">
        <v>0</v>
      </c>
      <c r="H117" s="10"/>
      <c r="I117" s="10"/>
      <c r="J117" s="10"/>
      <c r="K117" s="10"/>
      <c r="L117" s="10"/>
      <c r="M117" s="10"/>
      <c r="N117" s="10">
        <v>0</v>
      </c>
    </row>
    <row r="118" spans="1:14" x14ac:dyDescent="0.3">
      <c r="A118" s="25">
        <v>130108</v>
      </c>
      <c r="B118" s="22" t="s">
        <v>102</v>
      </c>
      <c r="C118" s="22" t="s">
        <v>103</v>
      </c>
      <c r="D118" s="22" t="s">
        <v>157</v>
      </c>
      <c r="E118" s="14">
        <f t="shared" si="1"/>
        <v>2</v>
      </c>
      <c r="F118" s="15">
        <v>2</v>
      </c>
      <c r="G118" s="13">
        <v>2</v>
      </c>
      <c r="H118" s="10">
        <v>2</v>
      </c>
      <c r="I118" s="10">
        <v>2</v>
      </c>
      <c r="J118" s="10">
        <v>2</v>
      </c>
      <c r="K118" s="10">
        <v>2</v>
      </c>
      <c r="L118" s="10">
        <v>2</v>
      </c>
      <c r="M118" s="10">
        <v>2</v>
      </c>
      <c r="N118" s="10">
        <v>2</v>
      </c>
    </row>
    <row r="119" spans="1:14" x14ac:dyDescent="0.3">
      <c r="A119" s="25">
        <v>41303</v>
      </c>
      <c r="B119" s="22" t="s">
        <v>154</v>
      </c>
      <c r="C119" s="22" t="s">
        <v>441</v>
      </c>
      <c r="D119" s="22" t="s">
        <v>500</v>
      </c>
      <c r="E119" s="14">
        <f t="shared" si="1"/>
        <v>0</v>
      </c>
      <c r="F119" s="15">
        <v>0</v>
      </c>
      <c r="G119" s="16">
        <v>0</v>
      </c>
      <c r="H119" s="10"/>
      <c r="I119" s="10"/>
      <c r="J119" s="10"/>
      <c r="K119" s="10"/>
      <c r="L119" s="10"/>
      <c r="M119" s="10"/>
      <c r="N119" s="10">
        <v>0</v>
      </c>
    </row>
    <row r="120" spans="1:14" x14ac:dyDescent="0.3">
      <c r="A120" s="25">
        <v>130401</v>
      </c>
      <c r="B120" s="22" t="s">
        <v>102</v>
      </c>
      <c r="C120" s="22" t="s">
        <v>259</v>
      </c>
      <c r="D120" s="22" t="s">
        <v>260</v>
      </c>
      <c r="E120" s="14">
        <f t="shared" si="1"/>
        <v>0</v>
      </c>
      <c r="F120" s="15">
        <v>0</v>
      </c>
      <c r="G120" s="16">
        <v>0</v>
      </c>
      <c r="H120" s="10"/>
      <c r="I120" s="10"/>
      <c r="J120" s="10"/>
      <c r="K120" s="10"/>
      <c r="L120" s="10"/>
      <c r="M120" s="10"/>
      <c r="N120" s="10">
        <v>0</v>
      </c>
    </row>
    <row r="121" spans="1:14" x14ac:dyDescent="0.3">
      <c r="A121" s="25">
        <v>10201</v>
      </c>
      <c r="B121" s="22" t="s">
        <v>163</v>
      </c>
      <c r="C121" s="22" t="s">
        <v>164</v>
      </c>
      <c r="D121" s="22" t="s">
        <v>165</v>
      </c>
      <c r="E121" s="14">
        <f t="shared" si="1"/>
        <v>0</v>
      </c>
      <c r="F121" s="15">
        <v>0</v>
      </c>
      <c r="G121" s="16">
        <v>0</v>
      </c>
      <c r="H121" s="10"/>
      <c r="I121" s="10"/>
      <c r="J121" s="10"/>
      <c r="K121" s="10"/>
      <c r="L121" s="10"/>
      <c r="M121" s="10"/>
      <c r="N121" s="10">
        <v>0</v>
      </c>
    </row>
    <row r="122" spans="1:14" x14ac:dyDescent="0.3">
      <c r="A122" s="25">
        <v>50103</v>
      </c>
      <c r="B122" s="22" t="s">
        <v>151</v>
      </c>
      <c r="C122" s="22" t="s">
        <v>269</v>
      </c>
      <c r="D122" s="22" t="s">
        <v>269</v>
      </c>
      <c r="E122" s="14">
        <f t="shared" si="1"/>
        <v>0</v>
      </c>
      <c r="F122" s="15">
        <v>0</v>
      </c>
      <c r="G122" s="16">
        <v>0</v>
      </c>
      <c r="H122" s="10"/>
      <c r="I122" s="10"/>
      <c r="J122" s="10"/>
      <c r="K122" s="10"/>
      <c r="L122" s="10"/>
      <c r="M122" s="10"/>
      <c r="N122" s="10">
        <v>0</v>
      </c>
    </row>
    <row r="123" spans="1:14" x14ac:dyDescent="0.3">
      <c r="A123" s="25">
        <v>60202</v>
      </c>
      <c r="B123" s="22" t="s">
        <v>158</v>
      </c>
      <c r="C123" s="22" t="s">
        <v>350</v>
      </c>
      <c r="D123" s="22" t="s">
        <v>134</v>
      </c>
      <c r="E123" s="14">
        <f t="shared" si="1"/>
        <v>0</v>
      </c>
      <c r="F123" s="15">
        <v>0</v>
      </c>
      <c r="G123" s="16">
        <v>0</v>
      </c>
      <c r="H123" s="10"/>
      <c r="I123" s="10"/>
      <c r="J123" s="10"/>
      <c r="K123" s="10"/>
      <c r="L123" s="10"/>
      <c r="M123" s="10"/>
      <c r="N123" s="10">
        <v>0</v>
      </c>
    </row>
    <row r="124" spans="1:14" x14ac:dyDescent="0.3">
      <c r="A124" s="25">
        <v>80501</v>
      </c>
      <c r="B124" s="22" t="s">
        <v>99</v>
      </c>
      <c r="C124" s="22" t="s">
        <v>134</v>
      </c>
      <c r="D124" s="22" t="s">
        <v>135</v>
      </c>
      <c r="E124" s="14">
        <f t="shared" si="1"/>
        <v>4</v>
      </c>
      <c r="F124" s="15">
        <v>4</v>
      </c>
      <c r="G124" s="13">
        <v>4</v>
      </c>
      <c r="H124" s="10">
        <v>4</v>
      </c>
      <c r="I124" s="10">
        <v>4</v>
      </c>
      <c r="J124" s="10">
        <v>4</v>
      </c>
      <c r="K124" s="10">
        <v>4</v>
      </c>
      <c r="L124" s="10">
        <v>4</v>
      </c>
      <c r="M124" s="10">
        <v>4</v>
      </c>
      <c r="N124" s="10">
        <v>4</v>
      </c>
    </row>
    <row r="125" spans="1:14" x14ac:dyDescent="0.3">
      <c r="A125" s="25">
        <v>130405</v>
      </c>
      <c r="B125" s="22" t="s">
        <v>102</v>
      </c>
      <c r="C125" s="22" t="s">
        <v>259</v>
      </c>
      <c r="D125" s="22" t="s">
        <v>501</v>
      </c>
      <c r="E125" s="14">
        <f t="shared" si="1"/>
        <v>0</v>
      </c>
      <c r="F125" s="15">
        <v>0</v>
      </c>
      <c r="G125" s="13">
        <v>0</v>
      </c>
      <c r="H125" s="10"/>
      <c r="I125" s="10"/>
      <c r="J125" s="10"/>
      <c r="K125" s="10"/>
      <c r="L125" s="10"/>
      <c r="M125" s="10"/>
      <c r="N125" s="10">
        <v>0</v>
      </c>
    </row>
    <row r="126" spans="1:14" x14ac:dyDescent="0.3">
      <c r="A126" s="25">
        <v>120301</v>
      </c>
      <c r="B126" s="22" t="s">
        <v>191</v>
      </c>
      <c r="C126" s="22" t="s">
        <v>380</v>
      </c>
      <c r="D126" s="22" t="s">
        <v>387</v>
      </c>
      <c r="E126" s="14">
        <f t="shared" si="1"/>
        <v>1</v>
      </c>
      <c r="F126" s="15">
        <v>1</v>
      </c>
      <c r="G126" s="13">
        <v>1</v>
      </c>
      <c r="H126" s="10">
        <v>1</v>
      </c>
      <c r="I126" s="10">
        <v>1</v>
      </c>
      <c r="J126" s="10">
        <v>1</v>
      </c>
      <c r="K126" s="10">
        <v>1</v>
      </c>
      <c r="L126" s="10">
        <v>1</v>
      </c>
      <c r="M126" s="10">
        <v>1</v>
      </c>
      <c r="N126" s="10">
        <v>1</v>
      </c>
    </row>
    <row r="127" spans="1:14" x14ac:dyDescent="0.3">
      <c r="A127" s="25">
        <v>20604</v>
      </c>
      <c r="B127" s="22" t="s">
        <v>212</v>
      </c>
      <c r="C127" s="22" t="s">
        <v>213</v>
      </c>
      <c r="D127" s="22" t="s">
        <v>320</v>
      </c>
      <c r="E127" s="14">
        <f t="shared" si="1"/>
        <v>0</v>
      </c>
      <c r="F127" s="15">
        <v>0</v>
      </c>
      <c r="G127" s="13">
        <v>0</v>
      </c>
      <c r="H127" s="10"/>
      <c r="I127" s="10"/>
      <c r="J127" s="10"/>
      <c r="K127" s="10"/>
      <c r="L127" s="10"/>
      <c r="M127" s="10"/>
      <c r="N127" s="10">
        <v>0</v>
      </c>
    </row>
    <row r="128" spans="1:14" x14ac:dyDescent="0.3">
      <c r="A128" s="25">
        <v>80601</v>
      </c>
      <c r="B128" s="22" t="s">
        <v>99</v>
      </c>
      <c r="C128" s="22" t="s">
        <v>471</v>
      </c>
      <c r="D128" s="22" t="s">
        <v>502</v>
      </c>
      <c r="E128" s="14">
        <f t="shared" si="1"/>
        <v>0</v>
      </c>
      <c r="F128" s="15">
        <v>0</v>
      </c>
      <c r="G128" s="13">
        <v>0</v>
      </c>
      <c r="H128" s="10"/>
      <c r="I128" s="10"/>
      <c r="J128" s="10"/>
      <c r="K128" s="10"/>
      <c r="L128" s="10"/>
      <c r="M128" s="10"/>
      <c r="N128" s="10">
        <v>0</v>
      </c>
    </row>
    <row r="129" spans="1:14" x14ac:dyDescent="0.3">
      <c r="A129" s="25">
        <v>40604</v>
      </c>
      <c r="B129" s="22" t="s">
        <v>154</v>
      </c>
      <c r="C129" s="22" t="s">
        <v>171</v>
      </c>
      <c r="D129" s="22" t="s">
        <v>154</v>
      </c>
      <c r="E129" s="14">
        <f t="shared" si="1"/>
        <v>0</v>
      </c>
      <c r="F129" s="15">
        <v>0</v>
      </c>
      <c r="G129" s="13">
        <v>0</v>
      </c>
      <c r="H129" s="10"/>
      <c r="I129" s="10"/>
      <c r="J129" s="10"/>
      <c r="K129" s="10"/>
      <c r="L129" s="10"/>
      <c r="M129" s="10"/>
      <c r="N129" s="10">
        <v>0</v>
      </c>
    </row>
    <row r="130" spans="1:14" x14ac:dyDescent="0.3">
      <c r="A130" s="25">
        <v>10301</v>
      </c>
      <c r="B130" s="22" t="s">
        <v>163</v>
      </c>
      <c r="C130" s="22" t="s">
        <v>167</v>
      </c>
      <c r="D130" s="22" t="s">
        <v>168</v>
      </c>
      <c r="E130" s="14">
        <f t="shared" si="1"/>
        <v>1</v>
      </c>
      <c r="F130" s="15">
        <v>0</v>
      </c>
      <c r="G130" s="13">
        <v>0</v>
      </c>
      <c r="H130" s="10"/>
      <c r="I130" s="10"/>
      <c r="J130" s="10"/>
      <c r="K130" s="10"/>
      <c r="L130" s="10">
        <v>1</v>
      </c>
      <c r="M130" s="10">
        <v>1</v>
      </c>
      <c r="N130" s="10">
        <v>1</v>
      </c>
    </row>
    <row r="131" spans="1:14" x14ac:dyDescent="0.3">
      <c r="A131" s="25">
        <v>90203</v>
      </c>
      <c r="B131" s="22" t="s">
        <v>114</v>
      </c>
      <c r="C131" s="22" t="s">
        <v>435</v>
      </c>
      <c r="D131" s="22" t="s">
        <v>503</v>
      </c>
      <c r="E131" s="14">
        <f t="shared" si="1"/>
        <v>0</v>
      </c>
      <c r="F131" s="15">
        <v>0</v>
      </c>
      <c r="G131" s="13">
        <v>0</v>
      </c>
      <c r="H131" s="10"/>
      <c r="I131" s="10"/>
      <c r="J131" s="10"/>
      <c r="K131" s="10"/>
      <c r="L131" s="10"/>
      <c r="M131" s="10"/>
      <c r="N131" s="10">
        <v>0</v>
      </c>
    </row>
    <row r="132" spans="1:14" x14ac:dyDescent="0.3">
      <c r="A132" s="25">
        <v>60101</v>
      </c>
      <c r="B132" s="22" t="s">
        <v>158</v>
      </c>
      <c r="C132" s="22" t="s">
        <v>297</v>
      </c>
      <c r="D132" s="22" t="s">
        <v>321</v>
      </c>
      <c r="E132" s="14">
        <f t="shared" ref="E132:E195" si="3">+MAX(F132:BW132)</f>
        <v>0</v>
      </c>
      <c r="F132" s="15">
        <v>0</v>
      </c>
      <c r="G132" s="13">
        <v>0</v>
      </c>
      <c r="H132" s="10"/>
      <c r="I132" s="10"/>
      <c r="J132" s="10"/>
      <c r="K132" s="10"/>
      <c r="L132" s="10"/>
      <c r="M132" s="10"/>
      <c r="N132" s="10">
        <v>0</v>
      </c>
    </row>
    <row r="133" spans="1:14" x14ac:dyDescent="0.3">
      <c r="A133" s="25">
        <v>60203</v>
      </c>
      <c r="B133" s="22" t="s">
        <v>158</v>
      </c>
      <c r="C133" s="22" t="s">
        <v>350</v>
      </c>
      <c r="D133" s="22" t="s">
        <v>504</v>
      </c>
      <c r="E133" s="14">
        <f t="shared" si="3"/>
        <v>0</v>
      </c>
      <c r="F133" s="15">
        <v>0</v>
      </c>
      <c r="G133" s="13">
        <v>0</v>
      </c>
      <c r="H133" s="10"/>
      <c r="I133" s="10"/>
      <c r="J133" s="10"/>
      <c r="K133" s="10"/>
      <c r="L133" s="10"/>
      <c r="M133" s="10"/>
      <c r="N133" s="10">
        <v>0</v>
      </c>
    </row>
    <row r="134" spans="1:14" x14ac:dyDescent="0.3">
      <c r="A134" s="25">
        <v>70405</v>
      </c>
      <c r="B134" s="22" t="s">
        <v>268</v>
      </c>
      <c r="C134" s="22" t="s">
        <v>328</v>
      </c>
      <c r="D134" s="22" t="s">
        <v>505</v>
      </c>
      <c r="E134" s="14">
        <f t="shared" si="3"/>
        <v>0</v>
      </c>
      <c r="F134" s="15">
        <v>0</v>
      </c>
      <c r="G134" s="13">
        <v>0</v>
      </c>
      <c r="H134" s="10"/>
      <c r="I134" s="10"/>
      <c r="J134" s="10"/>
      <c r="K134" s="10"/>
      <c r="L134" s="10"/>
      <c r="M134" s="10"/>
      <c r="N134" s="10">
        <v>0</v>
      </c>
    </row>
    <row r="135" spans="1:14" x14ac:dyDescent="0.3">
      <c r="A135" s="25">
        <v>60702</v>
      </c>
      <c r="B135" s="22" t="s">
        <v>158</v>
      </c>
      <c r="C135" s="22" t="s">
        <v>353</v>
      </c>
      <c r="D135" s="22" t="s">
        <v>444</v>
      </c>
      <c r="E135" s="14">
        <f t="shared" si="3"/>
        <v>0</v>
      </c>
      <c r="F135" s="15">
        <v>0</v>
      </c>
      <c r="G135" s="13">
        <v>0</v>
      </c>
      <c r="H135" s="10"/>
      <c r="I135" s="10"/>
      <c r="J135" s="10"/>
      <c r="K135" s="10"/>
      <c r="L135" s="10"/>
      <c r="M135" s="10"/>
      <c r="N135" s="10">
        <v>0</v>
      </c>
    </row>
    <row r="136" spans="1:14" x14ac:dyDescent="0.3">
      <c r="A136" s="25">
        <v>130305</v>
      </c>
      <c r="B136" s="22" t="s">
        <v>102</v>
      </c>
      <c r="C136" s="22" t="s">
        <v>222</v>
      </c>
      <c r="D136" s="22" t="s">
        <v>506</v>
      </c>
      <c r="E136" s="14">
        <f t="shared" si="3"/>
        <v>0</v>
      </c>
      <c r="F136" s="15">
        <v>0</v>
      </c>
      <c r="G136" s="13">
        <v>0</v>
      </c>
      <c r="H136" s="10"/>
      <c r="I136" s="10"/>
      <c r="J136" s="10"/>
      <c r="K136" s="10"/>
      <c r="L136" s="10"/>
      <c r="M136" s="10"/>
      <c r="N136" s="10">
        <v>0</v>
      </c>
    </row>
    <row r="137" spans="1:14" x14ac:dyDescent="0.3">
      <c r="A137" s="25">
        <v>130306</v>
      </c>
      <c r="B137" s="22" t="s">
        <v>102</v>
      </c>
      <c r="C137" s="22" t="s">
        <v>222</v>
      </c>
      <c r="D137" s="22" t="s">
        <v>507</v>
      </c>
      <c r="E137" s="14">
        <f t="shared" si="3"/>
        <v>0</v>
      </c>
      <c r="F137" s="15">
        <v>0</v>
      </c>
      <c r="G137" s="13">
        <v>0</v>
      </c>
      <c r="H137" s="10"/>
      <c r="I137" s="10"/>
      <c r="J137" s="10"/>
      <c r="K137" s="10"/>
      <c r="L137" s="10"/>
      <c r="M137" s="10"/>
      <c r="N137" s="10">
        <v>0</v>
      </c>
    </row>
    <row r="138" spans="1:14" x14ac:dyDescent="0.3">
      <c r="A138" s="25">
        <v>30105</v>
      </c>
      <c r="B138" s="22" t="s">
        <v>144</v>
      </c>
      <c r="C138" s="22" t="s">
        <v>144</v>
      </c>
      <c r="D138" s="22" t="s">
        <v>508</v>
      </c>
      <c r="E138" s="14">
        <f t="shared" si="3"/>
        <v>0</v>
      </c>
      <c r="F138" s="15">
        <v>0</v>
      </c>
      <c r="G138" s="13">
        <v>0</v>
      </c>
      <c r="H138" s="10"/>
      <c r="I138" s="10"/>
      <c r="J138" s="10"/>
      <c r="K138" s="10"/>
      <c r="L138" s="10"/>
      <c r="M138" s="10"/>
      <c r="N138" s="10">
        <v>0</v>
      </c>
    </row>
    <row r="139" spans="1:14" x14ac:dyDescent="0.3">
      <c r="A139" s="25">
        <v>110101</v>
      </c>
      <c r="B139" s="22" t="s">
        <v>188</v>
      </c>
      <c r="C139" s="22" t="s">
        <v>189</v>
      </c>
      <c r="D139" s="22" t="s">
        <v>207</v>
      </c>
      <c r="E139" s="14">
        <f t="shared" si="3"/>
        <v>0</v>
      </c>
      <c r="F139" s="15">
        <v>0</v>
      </c>
      <c r="G139" s="13">
        <v>0</v>
      </c>
      <c r="H139" s="10"/>
      <c r="I139" s="10"/>
      <c r="J139" s="10"/>
      <c r="K139" s="10"/>
      <c r="L139" s="10"/>
      <c r="M139" s="10"/>
      <c r="N139" s="10">
        <v>0</v>
      </c>
    </row>
    <row r="140" spans="1:14" x14ac:dyDescent="0.3">
      <c r="A140" s="25">
        <v>40603</v>
      </c>
      <c r="B140" s="22" t="s">
        <v>154</v>
      </c>
      <c r="C140" s="22" t="s">
        <v>171</v>
      </c>
      <c r="D140" s="22" t="s">
        <v>388</v>
      </c>
      <c r="E140" s="14">
        <f t="shared" si="3"/>
        <v>0</v>
      </c>
      <c r="F140" s="15">
        <v>0</v>
      </c>
      <c r="G140" s="13">
        <v>0</v>
      </c>
      <c r="H140" s="10"/>
      <c r="I140" s="10"/>
      <c r="J140" s="10"/>
      <c r="K140" s="10"/>
      <c r="L140" s="10"/>
      <c r="M140" s="10"/>
      <c r="N140" s="10">
        <v>0</v>
      </c>
    </row>
    <row r="141" spans="1:14" x14ac:dyDescent="0.3">
      <c r="A141" s="25">
        <v>10208</v>
      </c>
      <c r="B141" s="22" t="s">
        <v>163</v>
      </c>
      <c r="C141" s="22" t="s">
        <v>164</v>
      </c>
      <c r="D141" s="22" t="s">
        <v>509</v>
      </c>
      <c r="E141" s="14">
        <f t="shared" si="3"/>
        <v>0</v>
      </c>
      <c r="F141" s="15">
        <v>0</v>
      </c>
      <c r="G141" s="13">
        <v>0</v>
      </c>
      <c r="H141" s="10"/>
      <c r="I141" s="10"/>
      <c r="J141" s="10"/>
      <c r="K141" s="10"/>
      <c r="L141" s="10"/>
      <c r="M141" s="10"/>
      <c r="N141" s="10">
        <v>0</v>
      </c>
    </row>
    <row r="142" spans="1:14" x14ac:dyDescent="0.3">
      <c r="A142" s="25">
        <v>20603</v>
      </c>
      <c r="B142" s="22" t="s">
        <v>212</v>
      </c>
      <c r="C142" s="22" t="s">
        <v>213</v>
      </c>
      <c r="D142" s="22" t="s">
        <v>212</v>
      </c>
      <c r="E142" s="14">
        <f t="shared" si="3"/>
        <v>0</v>
      </c>
      <c r="F142" s="15">
        <v>0</v>
      </c>
      <c r="G142" s="13">
        <v>0</v>
      </c>
      <c r="H142" s="10"/>
      <c r="I142" s="10"/>
      <c r="J142" s="10"/>
      <c r="K142" s="10"/>
      <c r="L142" s="10"/>
      <c r="M142" s="10"/>
      <c r="N142" s="10">
        <v>0</v>
      </c>
    </row>
    <row r="143" spans="1:14" x14ac:dyDescent="0.3">
      <c r="A143" s="25">
        <v>30302</v>
      </c>
      <c r="B143" s="22" t="s">
        <v>144</v>
      </c>
      <c r="C143" s="22" t="s">
        <v>424</v>
      </c>
      <c r="D143" s="22" t="s">
        <v>510</v>
      </c>
      <c r="E143" s="14">
        <f t="shared" si="3"/>
        <v>0</v>
      </c>
      <c r="F143" s="15">
        <v>0</v>
      </c>
      <c r="G143" s="13">
        <v>0</v>
      </c>
      <c r="H143" s="10"/>
      <c r="I143" s="10"/>
      <c r="J143" s="10"/>
      <c r="K143" s="10"/>
      <c r="L143" s="10"/>
      <c r="M143" s="10"/>
      <c r="N143" s="10">
        <v>0</v>
      </c>
    </row>
    <row r="144" spans="1:14" x14ac:dyDescent="0.3">
      <c r="A144" s="25">
        <v>80507</v>
      </c>
      <c r="B144" s="22" t="s">
        <v>99</v>
      </c>
      <c r="C144" s="22" t="s">
        <v>134</v>
      </c>
      <c r="D144" s="22" t="s">
        <v>201</v>
      </c>
      <c r="E144" s="14">
        <f t="shared" si="3"/>
        <v>0</v>
      </c>
      <c r="F144" s="15">
        <v>0</v>
      </c>
      <c r="G144" s="13">
        <v>0</v>
      </c>
      <c r="H144" s="10"/>
      <c r="I144" s="10"/>
      <c r="J144" s="10"/>
      <c r="K144" s="10"/>
      <c r="L144" s="10"/>
      <c r="M144" s="10"/>
      <c r="N144" s="10">
        <v>0</v>
      </c>
    </row>
    <row r="145" spans="1:14" x14ac:dyDescent="0.3">
      <c r="A145" s="25">
        <v>50209</v>
      </c>
      <c r="B145" s="22" t="s">
        <v>151</v>
      </c>
      <c r="C145" s="22" t="s">
        <v>152</v>
      </c>
      <c r="D145" s="22" t="s">
        <v>211</v>
      </c>
      <c r="E145" s="14">
        <f t="shared" si="3"/>
        <v>2</v>
      </c>
      <c r="F145" s="15">
        <v>2</v>
      </c>
      <c r="G145" s="13">
        <v>2</v>
      </c>
      <c r="H145" s="10">
        <v>2</v>
      </c>
      <c r="I145" s="10">
        <v>2</v>
      </c>
      <c r="J145" s="10">
        <v>2</v>
      </c>
      <c r="K145" s="10">
        <v>2</v>
      </c>
      <c r="L145" s="10">
        <v>2</v>
      </c>
      <c r="M145" s="10">
        <v>2</v>
      </c>
      <c r="N145" s="10">
        <v>2</v>
      </c>
    </row>
    <row r="146" spans="1:14" x14ac:dyDescent="0.3">
      <c r="A146" s="25">
        <v>40303</v>
      </c>
      <c r="B146" s="22" t="s">
        <v>154</v>
      </c>
      <c r="C146" s="22" t="s">
        <v>253</v>
      </c>
      <c r="D146" s="22" t="s">
        <v>511</v>
      </c>
      <c r="E146" s="14">
        <f t="shared" si="3"/>
        <v>0</v>
      </c>
      <c r="F146" s="15">
        <v>0</v>
      </c>
      <c r="G146" s="13">
        <v>0</v>
      </c>
      <c r="H146" s="10"/>
      <c r="I146" s="10"/>
      <c r="J146" s="10"/>
      <c r="K146" s="10"/>
      <c r="L146" s="10"/>
      <c r="M146" s="10"/>
      <c r="N146" s="10">
        <v>0</v>
      </c>
    </row>
    <row r="147" spans="1:14" x14ac:dyDescent="0.3">
      <c r="A147" s="25">
        <v>70404</v>
      </c>
      <c r="B147" s="22" t="s">
        <v>268</v>
      </c>
      <c r="C147" s="22" t="s">
        <v>328</v>
      </c>
      <c r="D147" s="22" t="s">
        <v>389</v>
      </c>
      <c r="E147" s="14">
        <f t="shared" si="3"/>
        <v>0</v>
      </c>
      <c r="F147" s="15">
        <v>0</v>
      </c>
      <c r="G147" s="13">
        <v>0</v>
      </c>
      <c r="H147" s="10"/>
      <c r="I147" s="10"/>
      <c r="J147" s="10"/>
      <c r="K147" s="10"/>
      <c r="L147" s="10"/>
      <c r="M147" s="10"/>
      <c r="N147" s="10">
        <v>0</v>
      </c>
    </row>
    <row r="148" spans="1:14" x14ac:dyDescent="0.3">
      <c r="A148" s="25">
        <v>90503</v>
      </c>
      <c r="B148" s="22" t="s">
        <v>114</v>
      </c>
      <c r="C148" s="22" t="s">
        <v>308</v>
      </c>
      <c r="D148" s="22" t="s">
        <v>389</v>
      </c>
      <c r="E148" s="14">
        <f t="shared" si="3"/>
        <v>0</v>
      </c>
      <c r="F148" s="15">
        <v>0</v>
      </c>
      <c r="G148" s="13">
        <v>0</v>
      </c>
      <c r="H148" s="10"/>
      <c r="I148" s="10"/>
      <c r="J148" s="10"/>
      <c r="K148" s="10"/>
      <c r="L148" s="10"/>
      <c r="M148" s="10"/>
      <c r="N148" s="10">
        <v>0</v>
      </c>
    </row>
    <row r="149" spans="1:14" x14ac:dyDescent="0.3">
      <c r="A149" s="25">
        <v>90802</v>
      </c>
      <c r="B149" s="22" t="s">
        <v>114</v>
      </c>
      <c r="C149" s="22" t="s">
        <v>118</v>
      </c>
      <c r="D149" s="22" t="s">
        <v>512</v>
      </c>
      <c r="E149" s="14">
        <f t="shared" si="3"/>
        <v>0</v>
      </c>
      <c r="F149" s="15">
        <v>0</v>
      </c>
      <c r="G149" s="13">
        <v>0</v>
      </c>
      <c r="H149" s="10"/>
      <c r="I149" s="10"/>
      <c r="J149" s="10"/>
      <c r="K149" s="10"/>
      <c r="L149" s="10"/>
      <c r="M149" s="10"/>
      <c r="N149" s="10">
        <v>0</v>
      </c>
    </row>
    <row r="150" spans="1:14" x14ac:dyDescent="0.3">
      <c r="A150" s="25">
        <v>90607</v>
      </c>
      <c r="B150" s="22" t="s">
        <v>114</v>
      </c>
      <c r="C150" s="22" t="s">
        <v>302</v>
      </c>
      <c r="D150" s="22" t="s">
        <v>303</v>
      </c>
      <c r="E150" s="14">
        <f t="shared" si="3"/>
        <v>0</v>
      </c>
      <c r="F150" s="15">
        <v>0</v>
      </c>
      <c r="G150" s="13">
        <v>0</v>
      </c>
      <c r="H150" s="10"/>
      <c r="I150" s="10"/>
      <c r="J150" s="10"/>
      <c r="K150" s="10"/>
      <c r="L150" s="10"/>
      <c r="M150" s="10"/>
      <c r="N150" s="10">
        <v>0</v>
      </c>
    </row>
    <row r="151" spans="1:14" x14ac:dyDescent="0.3">
      <c r="A151" s="26">
        <v>30107</v>
      </c>
      <c r="B151" s="46" t="s">
        <v>144</v>
      </c>
      <c r="C151" s="46" t="s">
        <v>144</v>
      </c>
      <c r="D151" s="46" t="s">
        <v>148</v>
      </c>
      <c r="E151" s="47">
        <f t="shared" si="3"/>
        <v>5</v>
      </c>
      <c r="F151" s="48">
        <v>4</v>
      </c>
      <c r="G151" s="47">
        <v>5</v>
      </c>
      <c r="H151" s="10">
        <v>5</v>
      </c>
      <c r="I151" s="10">
        <v>5</v>
      </c>
      <c r="J151" s="10">
        <v>5</v>
      </c>
      <c r="K151" s="10">
        <v>5</v>
      </c>
      <c r="L151" s="10">
        <v>4</v>
      </c>
      <c r="M151" s="10">
        <v>4</v>
      </c>
      <c r="N151" s="10">
        <v>4</v>
      </c>
    </row>
    <row r="152" spans="1:14" x14ac:dyDescent="0.3">
      <c r="A152" s="25">
        <v>30115</v>
      </c>
      <c r="B152" s="22" t="s">
        <v>144</v>
      </c>
      <c r="C152" s="22" t="s">
        <v>144</v>
      </c>
      <c r="D152" s="22" t="s">
        <v>513</v>
      </c>
      <c r="E152" s="14">
        <f t="shared" si="3"/>
        <v>0</v>
      </c>
      <c r="F152" s="15">
        <v>0</v>
      </c>
      <c r="G152" s="13">
        <v>0</v>
      </c>
      <c r="H152" s="10"/>
      <c r="I152" s="10"/>
      <c r="J152" s="10"/>
      <c r="K152" s="10"/>
      <c r="L152" s="10"/>
      <c r="M152" s="10"/>
      <c r="N152" s="10">
        <v>0</v>
      </c>
    </row>
    <row r="153" spans="1:14" x14ac:dyDescent="0.3">
      <c r="A153" s="25">
        <v>30502</v>
      </c>
      <c r="B153" s="22" t="s">
        <v>144</v>
      </c>
      <c r="C153" s="22" t="s">
        <v>410</v>
      </c>
      <c r="D153" s="22" t="s">
        <v>514</v>
      </c>
      <c r="E153" s="14">
        <f t="shared" si="3"/>
        <v>0</v>
      </c>
      <c r="F153" s="15">
        <v>0</v>
      </c>
      <c r="G153" s="13">
        <v>0</v>
      </c>
      <c r="H153" s="10"/>
      <c r="I153" s="10"/>
      <c r="J153" s="10"/>
      <c r="K153" s="10"/>
      <c r="L153" s="10"/>
      <c r="M153" s="10"/>
      <c r="N153" s="10">
        <v>0</v>
      </c>
    </row>
    <row r="154" spans="1:14" x14ac:dyDescent="0.3">
      <c r="A154" s="25">
        <v>50314</v>
      </c>
      <c r="B154" s="22" t="s">
        <v>151</v>
      </c>
      <c r="C154" s="22" t="s">
        <v>181</v>
      </c>
      <c r="D154" s="22" t="s">
        <v>515</v>
      </c>
      <c r="E154" s="14">
        <f t="shared" si="3"/>
        <v>0</v>
      </c>
      <c r="F154" s="15">
        <v>0</v>
      </c>
      <c r="G154" s="13">
        <v>0</v>
      </c>
      <c r="H154" s="10"/>
      <c r="I154" s="10"/>
      <c r="J154" s="10"/>
      <c r="K154" s="10"/>
      <c r="L154" s="10"/>
      <c r="M154" s="10"/>
      <c r="N154" s="10">
        <v>0</v>
      </c>
    </row>
    <row r="155" spans="1:14" x14ac:dyDescent="0.3">
      <c r="A155" s="25">
        <v>41403</v>
      </c>
      <c r="B155" s="22" t="s">
        <v>154</v>
      </c>
      <c r="C155" s="22" t="s">
        <v>373</v>
      </c>
      <c r="D155" s="22" t="s">
        <v>516</v>
      </c>
      <c r="E155" s="14">
        <f t="shared" si="3"/>
        <v>0</v>
      </c>
      <c r="F155" s="15">
        <v>0</v>
      </c>
      <c r="G155" s="13">
        <v>0</v>
      </c>
      <c r="H155" s="10"/>
      <c r="I155" s="10"/>
      <c r="J155" s="10"/>
      <c r="K155" s="10"/>
      <c r="L155" s="10"/>
      <c r="M155" s="10"/>
      <c r="N155" s="10">
        <v>0</v>
      </c>
    </row>
    <row r="156" spans="1:14" x14ac:dyDescent="0.3">
      <c r="A156" s="25">
        <v>80805</v>
      </c>
      <c r="B156" s="22" t="s">
        <v>99</v>
      </c>
      <c r="C156" s="22" t="s">
        <v>99</v>
      </c>
      <c r="D156" s="22" t="s">
        <v>109</v>
      </c>
      <c r="E156" s="14">
        <f t="shared" si="3"/>
        <v>11</v>
      </c>
      <c r="F156" s="15">
        <v>9</v>
      </c>
      <c r="G156" s="13">
        <v>9</v>
      </c>
      <c r="H156" s="10">
        <v>9</v>
      </c>
      <c r="I156" s="10">
        <v>9</v>
      </c>
      <c r="J156" s="10">
        <v>9</v>
      </c>
      <c r="K156" s="10">
        <v>9</v>
      </c>
      <c r="L156" s="10">
        <v>11</v>
      </c>
      <c r="M156" s="10">
        <v>11</v>
      </c>
      <c r="N156" s="10">
        <v>11</v>
      </c>
    </row>
    <row r="157" spans="1:14" x14ac:dyDescent="0.3">
      <c r="A157" s="25">
        <v>40601</v>
      </c>
      <c r="B157" s="22" t="s">
        <v>154</v>
      </c>
      <c r="C157" s="22" t="s">
        <v>171</v>
      </c>
      <c r="D157" s="22" t="s">
        <v>172</v>
      </c>
      <c r="E157" s="14">
        <f t="shared" si="3"/>
        <v>1</v>
      </c>
      <c r="F157" s="15">
        <v>0</v>
      </c>
      <c r="G157" s="13">
        <v>0</v>
      </c>
      <c r="H157" s="10"/>
      <c r="I157" s="10"/>
      <c r="J157" s="10"/>
      <c r="K157" s="10"/>
      <c r="L157" s="10">
        <v>1</v>
      </c>
      <c r="M157" s="10">
        <v>1</v>
      </c>
      <c r="N157" s="10">
        <v>1</v>
      </c>
    </row>
    <row r="158" spans="1:14" x14ac:dyDescent="0.3">
      <c r="A158" s="25">
        <v>40611</v>
      </c>
      <c r="B158" s="22" t="s">
        <v>154</v>
      </c>
      <c r="C158" s="22" t="s">
        <v>171</v>
      </c>
      <c r="D158" s="22" t="s">
        <v>517</v>
      </c>
      <c r="E158" s="14">
        <f t="shared" si="3"/>
        <v>0</v>
      </c>
      <c r="F158" s="15">
        <v>0</v>
      </c>
      <c r="G158" s="13">
        <v>0</v>
      </c>
      <c r="H158" s="10"/>
      <c r="I158" s="10"/>
      <c r="J158" s="10"/>
      <c r="K158" s="10"/>
      <c r="L158" s="10"/>
      <c r="M158" s="10"/>
      <c r="N158" s="10">
        <v>0</v>
      </c>
    </row>
    <row r="159" spans="1:14" x14ac:dyDescent="0.3">
      <c r="A159" s="25">
        <v>40612</v>
      </c>
      <c r="B159" s="22" t="s">
        <v>154</v>
      </c>
      <c r="C159" s="22" t="s">
        <v>171</v>
      </c>
      <c r="D159" s="22" t="s">
        <v>518</v>
      </c>
      <c r="E159" s="14">
        <f t="shared" si="3"/>
        <v>0</v>
      </c>
      <c r="F159" s="15">
        <v>0</v>
      </c>
      <c r="G159" s="13">
        <v>0</v>
      </c>
      <c r="H159" s="10"/>
      <c r="I159" s="10"/>
      <c r="J159" s="10"/>
      <c r="K159" s="10"/>
      <c r="L159" s="10"/>
      <c r="M159" s="10"/>
      <c r="N159" s="10">
        <v>0</v>
      </c>
    </row>
    <row r="160" spans="1:14" x14ac:dyDescent="0.3">
      <c r="A160" s="25">
        <v>120313</v>
      </c>
      <c r="B160" s="22" t="s">
        <v>191</v>
      </c>
      <c r="C160" s="22" t="s">
        <v>380</v>
      </c>
      <c r="D160" s="22" t="s">
        <v>519</v>
      </c>
      <c r="E160" s="14">
        <f t="shared" si="3"/>
        <v>0</v>
      </c>
      <c r="F160" s="15">
        <v>0</v>
      </c>
      <c r="G160" s="13">
        <v>0</v>
      </c>
      <c r="H160" s="10"/>
      <c r="I160" s="10"/>
      <c r="J160" s="10"/>
      <c r="K160" s="10"/>
      <c r="L160" s="10"/>
      <c r="M160" s="10"/>
      <c r="N160" s="10">
        <v>0</v>
      </c>
    </row>
    <row r="161" spans="1:14" x14ac:dyDescent="0.3">
      <c r="A161" s="25">
        <v>120315</v>
      </c>
      <c r="B161" s="22" t="s">
        <v>191</v>
      </c>
      <c r="C161" s="22" t="s">
        <v>380</v>
      </c>
      <c r="D161" s="22" t="s">
        <v>520</v>
      </c>
      <c r="E161" s="14">
        <f t="shared" si="3"/>
        <v>0</v>
      </c>
      <c r="F161" s="15">
        <v>0</v>
      </c>
      <c r="G161" s="13">
        <v>0</v>
      </c>
      <c r="H161" s="10"/>
      <c r="I161" s="10"/>
      <c r="J161" s="10"/>
      <c r="K161" s="10"/>
      <c r="L161" s="10"/>
      <c r="M161" s="10"/>
      <c r="N161" s="10">
        <v>0</v>
      </c>
    </row>
    <row r="162" spans="1:14" x14ac:dyDescent="0.3">
      <c r="A162" s="25">
        <v>40102</v>
      </c>
      <c r="B162" s="22" t="s">
        <v>154</v>
      </c>
      <c r="C162" s="22" t="s">
        <v>155</v>
      </c>
      <c r="D162" s="22" t="s">
        <v>156</v>
      </c>
      <c r="E162" s="14">
        <f t="shared" si="3"/>
        <v>0</v>
      </c>
      <c r="F162" s="15">
        <v>0</v>
      </c>
      <c r="G162" s="13">
        <v>0</v>
      </c>
      <c r="H162" s="10"/>
      <c r="I162" s="10"/>
      <c r="J162" s="10"/>
      <c r="K162" s="10"/>
      <c r="L162" s="10"/>
      <c r="M162" s="10"/>
      <c r="N162" s="10">
        <v>0</v>
      </c>
    </row>
    <row r="163" spans="1:14" x14ac:dyDescent="0.3">
      <c r="A163" s="25">
        <v>40701</v>
      </c>
      <c r="B163" s="22" t="s">
        <v>154</v>
      </c>
      <c r="C163" s="22" t="s">
        <v>286</v>
      </c>
      <c r="D163" s="22" t="s">
        <v>287</v>
      </c>
      <c r="E163" s="14">
        <f t="shared" si="3"/>
        <v>0</v>
      </c>
      <c r="F163" s="15">
        <v>0</v>
      </c>
      <c r="G163" s="13">
        <v>0</v>
      </c>
      <c r="H163" s="10"/>
      <c r="I163" s="10"/>
      <c r="J163" s="10"/>
      <c r="K163" s="10"/>
      <c r="L163" s="10"/>
      <c r="M163" s="10"/>
      <c r="N163" s="10">
        <v>0</v>
      </c>
    </row>
    <row r="164" spans="1:14" x14ac:dyDescent="0.3">
      <c r="A164" s="25">
        <v>41007</v>
      </c>
      <c r="B164" s="22" t="s">
        <v>154</v>
      </c>
      <c r="C164" s="22" t="s">
        <v>339</v>
      </c>
      <c r="D164" s="22" t="s">
        <v>521</v>
      </c>
      <c r="E164" s="14">
        <f t="shared" si="3"/>
        <v>0</v>
      </c>
      <c r="F164" s="15">
        <v>0</v>
      </c>
      <c r="G164" s="13">
        <v>0</v>
      </c>
      <c r="H164" s="10"/>
      <c r="I164" s="10"/>
      <c r="J164" s="10"/>
      <c r="K164" s="10"/>
      <c r="L164" s="10"/>
      <c r="M164" s="10"/>
      <c r="N164" s="10">
        <v>0</v>
      </c>
    </row>
    <row r="165" spans="1:14" x14ac:dyDescent="0.3">
      <c r="A165" s="25">
        <v>80826</v>
      </c>
      <c r="B165" s="22" t="s">
        <v>99</v>
      </c>
      <c r="C165" s="22" t="s">
        <v>99</v>
      </c>
      <c r="D165" s="22" t="s">
        <v>137</v>
      </c>
      <c r="E165" s="14">
        <f t="shared" si="3"/>
        <v>7</v>
      </c>
      <c r="F165" s="15">
        <v>5</v>
      </c>
      <c r="G165" s="13">
        <v>5</v>
      </c>
      <c r="H165" s="10">
        <v>5</v>
      </c>
      <c r="I165" s="10">
        <v>5</v>
      </c>
      <c r="J165" s="10">
        <v>5</v>
      </c>
      <c r="K165" s="10">
        <v>5</v>
      </c>
      <c r="L165" s="10">
        <v>7</v>
      </c>
      <c r="M165" s="10">
        <v>7</v>
      </c>
      <c r="N165" s="10">
        <v>7</v>
      </c>
    </row>
    <row r="166" spans="1:14" x14ac:dyDescent="0.3">
      <c r="A166" s="25">
        <v>40702</v>
      </c>
      <c r="B166" s="22" t="s">
        <v>154</v>
      </c>
      <c r="C166" s="22" t="s">
        <v>286</v>
      </c>
      <c r="D166" s="22" t="s">
        <v>522</v>
      </c>
      <c r="E166" s="14">
        <f t="shared" si="3"/>
        <v>0</v>
      </c>
      <c r="F166" s="15">
        <v>0</v>
      </c>
      <c r="G166" s="13">
        <v>0</v>
      </c>
      <c r="H166" s="10"/>
      <c r="I166" s="10"/>
      <c r="J166" s="10"/>
      <c r="K166" s="10"/>
      <c r="L166" s="10"/>
      <c r="M166" s="10"/>
      <c r="N166" s="10">
        <v>0</v>
      </c>
    </row>
    <row r="167" spans="1:14" x14ac:dyDescent="0.3">
      <c r="A167" s="25">
        <v>91010</v>
      </c>
      <c r="B167" s="22" t="s">
        <v>114</v>
      </c>
      <c r="C167" s="22" t="s">
        <v>115</v>
      </c>
      <c r="D167" s="22" t="s">
        <v>261</v>
      </c>
      <c r="E167" s="14">
        <f t="shared" si="3"/>
        <v>0</v>
      </c>
      <c r="F167" s="15">
        <v>0</v>
      </c>
      <c r="G167" s="13">
        <v>0</v>
      </c>
      <c r="H167" s="10"/>
      <c r="I167" s="10"/>
      <c r="J167" s="10"/>
      <c r="K167" s="10"/>
      <c r="L167" s="10"/>
      <c r="M167" s="10"/>
      <c r="N167" s="10">
        <v>0</v>
      </c>
    </row>
    <row r="168" spans="1:14" x14ac:dyDescent="0.3">
      <c r="A168" s="25">
        <v>90903</v>
      </c>
      <c r="B168" s="22" t="s">
        <v>114</v>
      </c>
      <c r="C168" s="22" t="s">
        <v>181</v>
      </c>
      <c r="D168" s="22" t="s">
        <v>523</v>
      </c>
      <c r="E168" s="14">
        <f t="shared" si="3"/>
        <v>0</v>
      </c>
      <c r="F168" s="15">
        <v>0</v>
      </c>
      <c r="G168" s="13">
        <v>0</v>
      </c>
      <c r="H168" s="10"/>
      <c r="I168" s="10"/>
      <c r="J168" s="10"/>
      <c r="K168" s="10"/>
      <c r="L168" s="10"/>
      <c r="M168" s="10"/>
      <c r="N168" s="10">
        <v>0</v>
      </c>
    </row>
    <row r="169" spans="1:14" x14ac:dyDescent="0.3">
      <c r="A169" s="25">
        <v>130705</v>
      </c>
      <c r="B169" s="22" t="s">
        <v>102</v>
      </c>
      <c r="C169" s="22" t="s">
        <v>138</v>
      </c>
      <c r="D169" s="22" t="s">
        <v>203</v>
      </c>
      <c r="E169" s="14">
        <f t="shared" si="3"/>
        <v>1</v>
      </c>
      <c r="F169" s="15">
        <v>0</v>
      </c>
      <c r="G169" s="13">
        <v>0</v>
      </c>
      <c r="H169" s="10"/>
      <c r="I169" s="10"/>
      <c r="J169" s="10"/>
      <c r="K169" s="10"/>
      <c r="L169" s="10">
        <v>1</v>
      </c>
      <c r="M169" s="10">
        <v>1</v>
      </c>
      <c r="N169" s="10">
        <v>1</v>
      </c>
    </row>
    <row r="170" spans="1:14" x14ac:dyDescent="0.3">
      <c r="A170" s="25">
        <v>90307</v>
      </c>
      <c r="B170" s="22" t="s">
        <v>114</v>
      </c>
      <c r="C170" s="22" t="s">
        <v>284</v>
      </c>
      <c r="D170" s="22" t="s">
        <v>524</v>
      </c>
      <c r="E170" s="14">
        <f t="shared" si="3"/>
        <v>0</v>
      </c>
      <c r="F170" s="15">
        <v>0</v>
      </c>
      <c r="G170" s="13">
        <v>0</v>
      </c>
      <c r="H170" s="10"/>
      <c r="I170" s="10"/>
      <c r="J170" s="10"/>
      <c r="K170" s="10"/>
      <c r="L170" s="10"/>
      <c r="M170" s="10"/>
      <c r="N170" s="10">
        <v>0</v>
      </c>
    </row>
    <row r="171" spans="1:14" x14ac:dyDescent="0.3">
      <c r="A171" s="25">
        <v>120505</v>
      </c>
      <c r="B171" s="22" t="s">
        <v>191</v>
      </c>
      <c r="C171" s="22" t="s">
        <v>447</v>
      </c>
      <c r="D171" s="22" t="s">
        <v>525</v>
      </c>
      <c r="E171" s="14">
        <f t="shared" si="3"/>
        <v>0</v>
      </c>
      <c r="F171" s="15">
        <v>0</v>
      </c>
      <c r="G171" s="13">
        <v>0</v>
      </c>
      <c r="H171" s="10"/>
      <c r="I171" s="10"/>
      <c r="J171" s="10"/>
      <c r="K171" s="10"/>
      <c r="L171" s="10"/>
      <c r="M171" s="10"/>
      <c r="N171" s="10">
        <v>0</v>
      </c>
    </row>
    <row r="172" spans="1:14" x14ac:dyDescent="0.3">
      <c r="A172" s="25">
        <v>60604</v>
      </c>
      <c r="B172" s="22" t="s">
        <v>158</v>
      </c>
      <c r="C172" s="22" t="s">
        <v>342</v>
      </c>
      <c r="D172" s="22" t="s">
        <v>343</v>
      </c>
      <c r="E172" s="14">
        <f t="shared" si="3"/>
        <v>0</v>
      </c>
      <c r="F172" s="15">
        <v>0</v>
      </c>
      <c r="G172" s="13">
        <v>0</v>
      </c>
      <c r="H172" s="10"/>
      <c r="I172" s="10"/>
      <c r="J172" s="10"/>
      <c r="K172" s="10"/>
      <c r="L172" s="10"/>
      <c r="M172" s="10"/>
      <c r="N172" s="10">
        <v>0</v>
      </c>
    </row>
    <row r="173" spans="1:14" x14ac:dyDescent="0.3">
      <c r="A173" s="25">
        <v>90102</v>
      </c>
      <c r="B173" s="22" t="s">
        <v>114</v>
      </c>
      <c r="C173" s="22" t="s">
        <v>197</v>
      </c>
      <c r="D173" s="22" t="s">
        <v>390</v>
      </c>
      <c r="E173" s="14">
        <f t="shared" si="3"/>
        <v>0</v>
      </c>
      <c r="F173" s="15">
        <v>0</v>
      </c>
      <c r="G173" s="13">
        <v>0</v>
      </c>
      <c r="H173" s="10"/>
      <c r="I173" s="10"/>
      <c r="J173" s="10"/>
      <c r="K173" s="10"/>
      <c r="L173" s="10"/>
      <c r="M173" s="10"/>
      <c r="N173" s="10">
        <v>0</v>
      </c>
    </row>
    <row r="174" spans="1:14" x14ac:dyDescent="0.3">
      <c r="A174" s="25">
        <v>70704</v>
      </c>
      <c r="B174" s="22" t="s">
        <v>268</v>
      </c>
      <c r="C174" s="22" t="s">
        <v>453</v>
      </c>
      <c r="D174" s="22" t="s">
        <v>526</v>
      </c>
      <c r="E174" s="14">
        <f t="shared" si="3"/>
        <v>0</v>
      </c>
      <c r="F174" s="15">
        <v>0</v>
      </c>
      <c r="G174" s="13">
        <v>0</v>
      </c>
      <c r="H174" s="10"/>
      <c r="I174" s="10"/>
      <c r="J174" s="10"/>
      <c r="K174" s="10"/>
      <c r="L174" s="10"/>
      <c r="M174" s="10"/>
      <c r="N174" s="10">
        <v>0</v>
      </c>
    </row>
    <row r="175" spans="1:14" x14ac:dyDescent="0.3">
      <c r="A175" s="25">
        <v>40513</v>
      </c>
      <c r="B175" s="22" t="s">
        <v>154</v>
      </c>
      <c r="C175" s="22" t="s">
        <v>236</v>
      </c>
      <c r="D175" s="22" t="s">
        <v>527</v>
      </c>
      <c r="E175" s="14">
        <f t="shared" si="3"/>
        <v>0</v>
      </c>
      <c r="F175" s="15">
        <v>0</v>
      </c>
      <c r="G175" s="13">
        <v>0</v>
      </c>
      <c r="H175" s="10"/>
      <c r="I175" s="10"/>
      <c r="J175" s="10"/>
      <c r="K175" s="10"/>
      <c r="L175" s="10"/>
      <c r="M175" s="10"/>
      <c r="N175" s="10">
        <v>0</v>
      </c>
    </row>
    <row r="176" spans="1:14" x14ac:dyDescent="0.3">
      <c r="A176" s="25">
        <v>70705</v>
      </c>
      <c r="B176" s="22" t="s">
        <v>268</v>
      </c>
      <c r="C176" s="22" t="s">
        <v>453</v>
      </c>
      <c r="D176" s="22" t="s">
        <v>528</v>
      </c>
      <c r="E176" s="14">
        <f t="shared" si="3"/>
        <v>0</v>
      </c>
      <c r="F176" s="15">
        <v>0</v>
      </c>
      <c r="G176" s="13">
        <v>0</v>
      </c>
      <c r="H176" s="10"/>
      <c r="I176" s="10"/>
      <c r="J176" s="10"/>
      <c r="K176" s="10"/>
      <c r="L176" s="10"/>
      <c r="M176" s="10"/>
      <c r="N176" s="10">
        <v>0</v>
      </c>
    </row>
    <row r="177" spans="1:14" x14ac:dyDescent="0.3">
      <c r="A177" s="25">
        <v>91203</v>
      </c>
      <c r="B177" s="22" t="s">
        <v>114</v>
      </c>
      <c r="C177" s="22" t="s">
        <v>242</v>
      </c>
      <c r="D177" s="22" t="s">
        <v>528</v>
      </c>
      <c r="E177" s="14">
        <f t="shared" si="3"/>
        <v>0</v>
      </c>
      <c r="F177" s="15">
        <v>0</v>
      </c>
      <c r="G177" s="13">
        <v>0</v>
      </c>
      <c r="H177" s="10"/>
      <c r="I177" s="10"/>
      <c r="J177" s="10"/>
      <c r="K177" s="10"/>
      <c r="L177" s="10"/>
      <c r="M177" s="10"/>
      <c r="N177" s="10">
        <v>0</v>
      </c>
    </row>
    <row r="178" spans="1:14" x14ac:dyDescent="0.3">
      <c r="A178" s="25">
        <v>130307</v>
      </c>
      <c r="B178" s="22" t="s">
        <v>102</v>
      </c>
      <c r="C178" s="22" t="s">
        <v>222</v>
      </c>
      <c r="D178" s="22" t="s">
        <v>528</v>
      </c>
      <c r="E178" s="14">
        <f t="shared" si="3"/>
        <v>0</v>
      </c>
      <c r="F178" s="15">
        <v>0</v>
      </c>
      <c r="G178" s="13">
        <v>0</v>
      </c>
      <c r="H178" s="10"/>
      <c r="I178" s="10"/>
      <c r="J178" s="10"/>
      <c r="K178" s="10"/>
      <c r="L178" s="10"/>
      <c r="M178" s="10"/>
      <c r="N178" s="10">
        <v>0</v>
      </c>
    </row>
    <row r="179" spans="1:14" x14ac:dyDescent="0.3">
      <c r="A179" s="25">
        <v>60303</v>
      </c>
      <c r="B179" s="22" t="s">
        <v>158</v>
      </c>
      <c r="C179" s="22" t="s">
        <v>406</v>
      </c>
      <c r="D179" s="22" t="s">
        <v>529</v>
      </c>
      <c r="E179" s="14">
        <f t="shared" si="3"/>
        <v>0</v>
      </c>
      <c r="F179" s="15">
        <v>0</v>
      </c>
      <c r="G179" s="13">
        <v>0</v>
      </c>
      <c r="H179" s="10"/>
      <c r="I179" s="10"/>
      <c r="J179" s="10"/>
      <c r="K179" s="10"/>
      <c r="L179" s="10"/>
      <c r="M179" s="10"/>
      <c r="N179" s="10">
        <v>0</v>
      </c>
    </row>
    <row r="180" spans="1:14" x14ac:dyDescent="0.3">
      <c r="A180" s="25">
        <v>70602</v>
      </c>
      <c r="B180" s="22" t="s">
        <v>268</v>
      </c>
      <c r="C180" s="22" t="s">
        <v>248</v>
      </c>
      <c r="D180" s="22" t="s">
        <v>530</v>
      </c>
      <c r="E180" s="14">
        <f t="shared" si="3"/>
        <v>0</v>
      </c>
      <c r="F180" s="15">
        <v>0</v>
      </c>
      <c r="G180" s="13">
        <v>0</v>
      </c>
      <c r="H180" s="10"/>
      <c r="I180" s="10"/>
      <c r="J180" s="10"/>
      <c r="K180" s="10"/>
      <c r="L180" s="10"/>
      <c r="M180" s="10"/>
      <c r="N180" s="10">
        <v>0</v>
      </c>
    </row>
    <row r="181" spans="1:14" x14ac:dyDescent="0.3">
      <c r="A181" s="25">
        <v>20403</v>
      </c>
      <c r="B181" s="22" t="s">
        <v>212</v>
      </c>
      <c r="C181" s="22" t="s">
        <v>249</v>
      </c>
      <c r="D181" s="22" t="s">
        <v>531</v>
      </c>
      <c r="E181" s="14">
        <f t="shared" si="3"/>
        <v>0</v>
      </c>
      <c r="F181" s="15">
        <v>0</v>
      </c>
      <c r="G181" s="13">
        <v>0</v>
      </c>
      <c r="H181" s="10"/>
      <c r="I181" s="10"/>
      <c r="J181" s="10"/>
      <c r="K181" s="10"/>
      <c r="L181" s="10"/>
      <c r="M181" s="10"/>
      <c r="N181" s="10">
        <v>0</v>
      </c>
    </row>
    <row r="182" spans="1:14" x14ac:dyDescent="0.3">
      <c r="A182" s="25">
        <v>60302</v>
      </c>
      <c r="B182" s="22" t="s">
        <v>158</v>
      </c>
      <c r="C182" s="22" t="s">
        <v>406</v>
      </c>
      <c r="D182" s="22" t="s">
        <v>532</v>
      </c>
      <c r="E182" s="14">
        <f t="shared" si="3"/>
        <v>0</v>
      </c>
      <c r="F182" s="15">
        <v>0</v>
      </c>
      <c r="G182" s="13">
        <v>0</v>
      </c>
      <c r="H182" s="10"/>
      <c r="I182" s="10"/>
      <c r="J182" s="10"/>
      <c r="K182" s="10"/>
      <c r="L182" s="10"/>
      <c r="M182" s="10"/>
      <c r="N182" s="10">
        <v>0</v>
      </c>
    </row>
    <row r="183" spans="1:14" x14ac:dyDescent="0.3">
      <c r="A183" s="25">
        <v>70204</v>
      </c>
      <c r="B183" s="22" t="s">
        <v>268</v>
      </c>
      <c r="C183" s="22" t="s">
        <v>348</v>
      </c>
      <c r="D183" s="22" t="s">
        <v>533</v>
      </c>
      <c r="E183" s="14">
        <f t="shared" si="3"/>
        <v>0</v>
      </c>
      <c r="F183" s="15">
        <v>0</v>
      </c>
      <c r="G183" s="13">
        <v>0</v>
      </c>
      <c r="H183" s="10"/>
      <c r="I183" s="10"/>
      <c r="J183" s="10"/>
      <c r="K183" s="10"/>
      <c r="L183" s="10"/>
      <c r="M183" s="10"/>
      <c r="N183" s="10">
        <v>0</v>
      </c>
    </row>
    <row r="184" spans="1:14" x14ac:dyDescent="0.3">
      <c r="A184" s="25">
        <v>60304</v>
      </c>
      <c r="B184" s="22" t="s">
        <v>158</v>
      </c>
      <c r="C184" s="22" t="s">
        <v>406</v>
      </c>
      <c r="D184" s="22" t="s">
        <v>534</v>
      </c>
      <c r="E184" s="14">
        <f t="shared" si="3"/>
        <v>0</v>
      </c>
      <c r="F184" s="15">
        <v>0</v>
      </c>
      <c r="G184" s="13">
        <v>0</v>
      </c>
      <c r="H184" s="10"/>
      <c r="I184" s="10"/>
      <c r="J184" s="10"/>
      <c r="K184" s="10"/>
      <c r="L184" s="10"/>
      <c r="M184" s="10"/>
      <c r="N184" s="10">
        <v>0</v>
      </c>
    </row>
    <row r="185" spans="1:14" x14ac:dyDescent="0.3">
      <c r="A185" s="25">
        <v>70406</v>
      </c>
      <c r="B185" s="22" t="s">
        <v>268</v>
      </c>
      <c r="C185" s="22" t="s">
        <v>328</v>
      </c>
      <c r="D185" s="22" t="s">
        <v>534</v>
      </c>
      <c r="E185" s="14">
        <f t="shared" si="3"/>
        <v>0</v>
      </c>
      <c r="F185" s="15">
        <v>0</v>
      </c>
      <c r="G185" s="13">
        <v>0</v>
      </c>
      <c r="H185" s="10"/>
      <c r="I185" s="10"/>
      <c r="J185" s="10"/>
      <c r="K185" s="10"/>
      <c r="L185" s="10"/>
      <c r="M185" s="10"/>
      <c r="N185" s="10">
        <v>0</v>
      </c>
    </row>
    <row r="186" spans="1:14" x14ac:dyDescent="0.3">
      <c r="A186" s="25">
        <v>20203</v>
      </c>
      <c r="B186" s="22" t="s">
        <v>212</v>
      </c>
      <c r="C186" s="22" t="s">
        <v>217</v>
      </c>
      <c r="D186" s="22" t="s">
        <v>391</v>
      </c>
      <c r="E186" s="14">
        <f t="shared" si="3"/>
        <v>0</v>
      </c>
      <c r="F186" s="15">
        <v>0</v>
      </c>
      <c r="G186" s="13">
        <v>0</v>
      </c>
      <c r="H186" s="10"/>
      <c r="I186" s="10"/>
      <c r="J186" s="10"/>
      <c r="K186" s="10"/>
      <c r="L186" s="10"/>
      <c r="M186" s="10"/>
      <c r="N186" s="10">
        <v>0</v>
      </c>
    </row>
    <row r="187" spans="1:14" x14ac:dyDescent="0.3">
      <c r="A187" s="25">
        <v>80802</v>
      </c>
      <c r="B187" s="22" t="s">
        <v>99</v>
      </c>
      <c r="C187" s="22" t="s">
        <v>99</v>
      </c>
      <c r="D187" s="22" t="s">
        <v>112</v>
      </c>
      <c r="E187" s="14">
        <f t="shared" si="3"/>
        <v>5</v>
      </c>
      <c r="F187" s="15">
        <v>5</v>
      </c>
      <c r="G187" s="13">
        <v>5</v>
      </c>
      <c r="H187" s="10">
        <v>5</v>
      </c>
      <c r="I187" s="10">
        <v>5</v>
      </c>
      <c r="J187" s="10">
        <v>5</v>
      </c>
      <c r="K187" s="10">
        <v>5</v>
      </c>
      <c r="L187" s="10">
        <v>5</v>
      </c>
      <c r="M187" s="10">
        <v>5</v>
      </c>
      <c r="N187" s="10">
        <v>5</v>
      </c>
    </row>
    <row r="188" spans="1:14" x14ac:dyDescent="0.3">
      <c r="A188" s="25">
        <v>60606</v>
      </c>
      <c r="B188" s="22" t="s">
        <v>158</v>
      </c>
      <c r="C188" s="22" t="s">
        <v>342</v>
      </c>
      <c r="D188" s="22" t="s">
        <v>392</v>
      </c>
      <c r="E188" s="14">
        <f t="shared" si="3"/>
        <v>0</v>
      </c>
      <c r="F188" s="15">
        <v>0</v>
      </c>
      <c r="G188" s="13">
        <v>0</v>
      </c>
      <c r="H188" s="10"/>
      <c r="I188" s="10"/>
      <c r="J188" s="10"/>
      <c r="K188" s="10"/>
      <c r="L188" s="10"/>
      <c r="M188" s="10"/>
      <c r="N188" s="10">
        <v>0</v>
      </c>
    </row>
    <row r="189" spans="1:14" x14ac:dyDescent="0.3">
      <c r="A189" s="25">
        <v>70205</v>
      </c>
      <c r="B189" s="22" t="s">
        <v>268</v>
      </c>
      <c r="C189" s="22" t="s">
        <v>348</v>
      </c>
      <c r="D189" s="22" t="s">
        <v>535</v>
      </c>
      <c r="E189" s="14">
        <f t="shared" si="3"/>
        <v>0</v>
      </c>
      <c r="F189" s="15">
        <v>0</v>
      </c>
      <c r="G189" s="13">
        <v>0</v>
      </c>
      <c r="H189" s="10"/>
      <c r="I189" s="10"/>
      <c r="J189" s="10"/>
      <c r="K189" s="10"/>
      <c r="L189" s="10"/>
      <c r="M189" s="10"/>
      <c r="N189" s="10">
        <v>0</v>
      </c>
    </row>
    <row r="190" spans="1:14" x14ac:dyDescent="0.3">
      <c r="A190" s="25">
        <v>90204</v>
      </c>
      <c r="B190" s="22" t="s">
        <v>114</v>
      </c>
      <c r="C190" s="22" t="s">
        <v>435</v>
      </c>
      <c r="D190" s="22" t="s">
        <v>536</v>
      </c>
      <c r="E190" s="14">
        <f t="shared" si="3"/>
        <v>0</v>
      </c>
      <c r="F190" s="15">
        <v>0</v>
      </c>
      <c r="G190" s="13">
        <v>0</v>
      </c>
      <c r="H190" s="10"/>
      <c r="I190" s="10"/>
      <c r="J190" s="10"/>
      <c r="K190" s="10"/>
      <c r="L190" s="10"/>
      <c r="M190" s="10"/>
      <c r="N190" s="10">
        <v>0</v>
      </c>
    </row>
    <row r="191" spans="1:14" x14ac:dyDescent="0.3">
      <c r="A191" s="25">
        <v>20605</v>
      </c>
      <c r="B191" s="22" t="s">
        <v>212</v>
      </c>
      <c r="C191" s="22" t="s">
        <v>213</v>
      </c>
      <c r="D191" s="22" t="s">
        <v>174</v>
      </c>
      <c r="E191" s="14">
        <f t="shared" si="3"/>
        <v>0</v>
      </c>
      <c r="F191" s="15">
        <v>0</v>
      </c>
      <c r="G191" s="13">
        <v>0</v>
      </c>
      <c r="H191" s="10"/>
      <c r="I191" s="10"/>
      <c r="J191" s="10"/>
      <c r="K191" s="10"/>
      <c r="L191" s="10"/>
      <c r="M191" s="10"/>
      <c r="N191" s="10">
        <v>0</v>
      </c>
    </row>
    <row r="192" spans="1:14" x14ac:dyDescent="0.3">
      <c r="A192" s="25">
        <v>130706</v>
      </c>
      <c r="B192" s="22" t="s">
        <v>102</v>
      </c>
      <c r="C192" s="22" t="s">
        <v>138</v>
      </c>
      <c r="D192" s="22" t="s">
        <v>174</v>
      </c>
      <c r="E192" s="14">
        <f t="shared" si="3"/>
        <v>0</v>
      </c>
      <c r="F192" s="15">
        <v>0</v>
      </c>
      <c r="G192" s="13">
        <v>0</v>
      </c>
      <c r="H192" s="10"/>
      <c r="I192" s="10"/>
      <c r="J192" s="10"/>
      <c r="K192" s="10"/>
      <c r="L192" s="10"/>
      <c r="M192" s="10"/>
      <c r="N192" s="10">
        <v>0</v>
      </c>
    </row>
    <row r="193" spans="1:14" x14ac:dyDescent="0.3">
      <c r="A193" s="25">
        <v>20502</v>
      </c>
      <c r="B193" s="22" t="s">
        <v>212</v>
      </c>
      <c r="C193" s="22" t="s">
        <v>357</v>
      </c>
      <c r="D193" s="22" t="s">
        <v>537</v>
      </c>
      <c r="E193" s="14">
        <f t="shared" si="3"/>
        <v>0</v>
      </c>
      <c r="F193" s="15">
        <v>0</v>
      </c>
      <c r="G193" s="13">
        <v>0</v>
      </c>
      <c r="H193" s="10"/>
      <c r="I193" s="10"/>
      <c r="J193" s="10"/>
      <c r="K193" s="10"/>
      <c r="L193" s="10"/>
      <c r="M193" s="10"/>
      <c r="N193" s="10">
        <v>0</v>
      </c>
    </row>
    <row r="194" spans="1:14" x14ac:dyDescent="0.3">
      <c r="A194" s="25">
        <v>70706</v>
      </c>
      <c r="B194" s="22" t="s">
        <v>268</v>
      </c>
      <c r="C194" s="22" t="s">
        <v>453</v>
      </c>
      <c r="D194" s="22" t="s">
        <v>538</v>
      </c>
      <c r="E194" s="14">
        <f t="shared" si="3"/>
        <v>0</v>
      </c>
      <c r="F194" s="15">
        <v>0</v>
      </c>
      <c r="G194" s="13">
        <v>0</v>
      </c>
      <c r="H194" s="10"/>
      <c r="I194" s="10"/>
      <c r="J194" s="10"/>
      <c r="K194" s="10"/>
      <c r="L194" s="10"/>
      <c r="M194" s="10"/>
      <c r="N194" s="10">
        <v>0</v>
      </c>
    </row>
    <row r="195" spans="1:14" x14ac:dyDescent="0.3">
      <c r="A195" s="25">
        <v>20102</v>
      </c>
      <c r="B195" s="22" t="s">
        <v>212</v>
      </c>
      <c r="C195" s="22" t="s">
        <v>219</v>
      </c>
      <c r="D195" s="22" t="s">
        <v>539</v>
      </c>
      <c r="E195" s="14">
        <f t="shared" si="3"/>
        <v>0</v>
      </c>
      <c r="F195" s="15">
        <v>0</v>
      </c>
      <c r="G195" s="13">
        <v>0</v>
      </c>
      <c r="H195" s="10"/>
      <c r="I195" s="10"/>
      <c r="J195" s="10"/>
      <c r="K195" s="10"/>
      <c r="L195" s="10"/>
      <c r="M195" s="10"/>
      <c r="N195" s="10">
        <v>0</v>
      </c>
    </row>
    <row r="196" spans="1:14" x14ac:dyDescent="0.3">
      <c r="A196" s="25">
        <v>41304</v>
      </c>
      <c r="B196" s="22" t="s">
        <v>154</v>
      </c>
      <c r="C196" s="22" t="s">
        <v>441</v>
      </c>
      <c r="D196" s="22" t="s">
        <v>539</v>
      </c>
      <c r="E196" s="14">
        <f t="shared" ref="E196:E259" si="4">+MAX(F196:BW196)</f>
        <v>0</v>
      </c>
      <c r="F196" s="15">
        <v>0</v>
      </c>
      <c r="G196" s="13">
        <v>0</v>
      </c>
      <c r="H196" s="10"/>
      <c r="I196" s="10"/>
      <c r="J196" s="10"/>
      <c r="K196" s="10"/>
      <c r="L196" s="10"/>
      <c r="M196" s="10"/>
      <c r="N196" s="10">
        <v>0</v>
      </c>
    </row>
    <row r="197" spans="1:14" x14ac:dyDescent="0.3">
      <c r="A197" s="25">
        <v>90904</v>
      </c>
      <c r="B197" s="22" t="s">
        <v>114</v>
      </c>
      <c r="C197" s="22" t="s">
        <v>181</v>
      </c>
      <c r="D197" s="22" t="s">
        <v>540</v>
      </c>
      <c r="E197" s="14">
        <f t="shared" si="4"/>
        <v>0</v>
      </c>
      <c r="F197" s="15">
        <v>0</v>
      </c>
      <c r="G197" s="13">
        <v>0</v>
      </c>
      <c r="H197" s="10"/>
      <c r="I197" s="10"/>
      <c r="J197" s="10"/>
      <c r="K197" s="10"/>
      <c r="L197" s="10"/>
      <c r="M197" s="10"/>
      <c r="N197" s="10">
        <v>0</v>
      </c>
    </row>
    <row r="198" spans="1:14" x14ac:dyDescent="0.3">
      <c r="A198" s="25">
        <v>70315</v>
      </c>
      <c r="B198" s="22" t="s">
        <v>268</v>
      </c>
      <c r="C198" s="22" t="s">
        <v>268</v>
      </c>
      <c r="D198" s="22" t="s">
        <v>393</v>
      </c>
      <c r="E198" s="14">
        <f t="shared" si="4"/>
        <v>0</v>
      </c>
      <c r="F198" s="15">
        <v>0</v>
      </c>
      <c r="G198" s="13">
        <v>0</v>
      </c>
      <c r="H198" s="10"/>
      <c r="I198" s="10"/>
      <c r="J198" s="10"/>
      <c r="K198" s="10"/>
      <c r="L198" s="10"/>
      <c r="M198" s="10"/>
      <c r="N198" s="10">
        <v>0</v>
      </c>
    </row>
    <row r="199" spans="1:14" x14ac:dyDescent="0.3">
      <c r="A199" s="25">
        <v>10206</v>
      </c>
      <c r="B199" s="22" t="s">
        <v>163</v>
      </c>
      <c r="C199" s="22" t="s">
        <v>164</v>
      </c>
      <c r="D199" s="22" t="s">
        <v>175</v>
      </c>
      <c r="E199" s="14">
        <f t="shared" si="4"/>
        <v>1</v>
      </c>
      <c r="F199" s="15">
        <v>0</v>
      </c>
      <c r="G199" s="13">
        <v>0</v>
      </c>
      <c r="H199" s="10">
        <v>1</v>
      </c>
      <c r="I199" s="10">
        <v>1</v>
      </c>
      <c r="J199" s="10">
        <v>1</v>
      </c>
      <c r="K199" s="10">
        <v>1</v>
      </c>
      <c r="L199" s="10">
        <v>1</v>
      </c>
      <c r="M199" s="10">
        <v>1</v>
      </c>
      <c r="N199" s="10">
        <v>1</v>
      </c>
    </row>
    <row r="200" spans="1:14" x14ac:dyDescent="0.3">
      <c r="A200" s="25">
        <v>70102</v>
      </c>
      <c r="B200" s="22" t="s">
        <v>268</v>
      </c>
      <c r="C200" s="22" t="s">
        <v>400</v>
      </c>
      <c r="D200" s="22" t="s">
        <v>541</v>
      </c>
      <c r="E200" s="14">
        <f t="shared" si="4"/>
        <v>0</v>
      </c>
      <c r="F200" s="15">
        <v>0</v>
      </c>
      <c r="G200" s="13">
        <v>0</v>
      </c>
      <c r="H200" s="10"/>
      <c r="I200" s="10"/>
      <c r="J200" s="10"/>
      <c r="K200" s="10"/>
      <c r="L200" s="10"/>
      <c r="M200" s="10"/>
      <c r="N200" s="10">
        <v>0</v>
      </c>
    </row>
    <row r="201" spans="1:14" x14ac:dyDescent="0.3">
      <c r="A201" s="25">
        <v>130902</v>
      </c>
      <c r="B201" s="22" t="s">
        <v>102</v>
      </c>
      <c r="C201" s="22" t="s">
        <v>322</v>
      </c>
      <c r="D201" s="22" t="s">
        <v>542</v>
      </c>
      <c r="E201" s="14">
        <f t="shared" si="4"/>
        <v>0</v>
      </c>
      <c r="F201" s="15">
        <v>0</v>
      </c>
      <c r="G201" s="13">
        <v>0</v>
      </c>
      <c r="H201" s="10"/>
      <c r="I201" s="10"/>
      <c r="J201" s="10"/>
      <c r="K201" s="10"/>
      <c r="L201" s="10"/>
      <c r="M201" s="10"/>
      <c r="N201" s="10">
        <v>0</v>
      </c>
    </row>
    <row r="202" spans="1:14" x14ac:dyDescent="0.3">
      <c r="A202" s="25">
        <v>30203</v>
      </c>
      <c r="B202" s="22" t="s">
        <v>144</v>
      </c>
      <c r="C202" s="22" t="s">
        <v>414</v>
      </c>
      <c r="D202" s="22" t="s">
        <v>543</v>
      </c>
      <c r="E202" s="14">
        <f t="shared" si="4"/>
        <v>0</v>
      </c>
      <c r="F202" s="15">
        <v>0</v>
      </c>
      <c r="G202" s="13">
        <v>0</v>
      </c>
      <c r="H202" s="10"/>
      <c r="I202" s="10"/>
      <c r="J202" s="10"/>
      <c r="K202" s="10"/>
      <c r="L202" s="10"/>
      <c r="M202" s="10"/>
      <c r="N202" s="10">
        <v>0</v>
      </c>
    </row>
    <row r="203" spans="1:14" x14ac:dyDescent="0.3">
      <c r="A203" s="25">
        <v>30303</v>
      </c>
      <c r="B203" s="22" t="s">
        <v>144</v>
      </c>
      <c r="C203" s="22" t="s">
        <v>424</v>
      </c>
      <c r="D203" s="22" t="s">
        <v>544</v>
      </c>
      <c r="E203" s="14">
        <f t="shared" si="4"/>
        <v>0</v>
      </c>
      <c r="F203" s="15">
        <v>0</v>
      </c>
      <c r="G203" s="13">
        <v>0</v>
      </c>
      <c r="H203" s="10"/>
      <c r="I203" s="10"/>
      <c r="J203" s="10"/>
      <c r="K203" s="10"/>
      <c r="L203" s="10"/>
      <c r="M203" s="10"/>
      <c r="N203" s="10">
        <v>0</v>
      </c>
    </row>
    <row r="204" spans="1:14" x14ac:dyDescent="0.3">
      <c r="A204" s="25">
        <v>70302</v>
      </c>
      <c r="B204" s="22" t="s">
        <v>268</v>
      </c>
      <c r="C204" s="22" t="s">
        <v>268</v>
      </c>
      <c r="D204" s="22" t="s">
        <v>544</v>
      </c>
      <c r="E204" s="14">
        <f t="shared" si="4"/>
        <v>0</v>
      </c>
      <c r="F204" s="15">
        <v>0</v>
      </c>
      <c r="G204" s="13">
        <v>0</v>
      </c>
      <c r="H204" s="10"/>
      <c r="I204" s="10"/>
      <c r="J204" s="10"/>
      <c r="K204" s="10"/>
      <c r="L204" s="10"/>
      <c r="M204" s="10"/>
      <c r="N204" s="10">
        <v>0</v>
      </c>
    </row>
    <row r="205" spans="1:14" x14ac:dyDescent="0.3">
      <c r="A205" s="25">
        <v>20302</v>
      </c>
      <c r="B205" s="22" t="s">
        <v>212</v>
      </c>
      <c r="C205" s="22" t="s">
        <v>245</v>
      </c>
      <c r="D205" s="22" t="s">
        <v>344</v>
      </c>
      <c r="E205" s="14">
        <f t="shared" si="4"/>
        <v>0</v>
      </c>
      <c r="F205" s="15">
        <v>0</v>
      </c>
      <c r="G205" s="13">
        <v>0</v>
      </c>
      <c r="H205" s="10"/>
      <c r="I205" s="10"/>
      <c r="J205" s="10"/>
      <c r="K205" s="10"/>
      <c r="L205" s="10"/>
      <c r="M205" s="10"/>
      <c r="N205" s="10">
        <v>0</v>
      </c>
    </row>
    <row r="206" spans="1:14" x14ac:dyDescent="0.3">
      <c r="A206" s="25">
        <v>70109</v>
      </c>
      <c r="B206" s="22" t="s">
        <v>268</v>
      </c>
      <c r="C206" s="22" t="s">
        <v>400</v>
      </c>
      <c r="D206" s="22" t="s">
        <v>545</v>
      </c>
      <c r="E206" s="14">
        <f t="shared" si="4"/>
        <v>0</v>
      </c>
      <c r="F206" s="15">
        <v>0</v>
      </c>
      <c r="G206" s="13">
        <v>0</v>
      </c>
      <c r="H206" s="10"/>
      <c r="I206" s="10"/>
      <c r="J206" s="10"/>
      <c r="K206" s="10"/>
      <c r="L206" s="10"/>
      <c r="M206" s="10"/>
      <c r="N206" s="10">
        <v>0</v>
      </c>
    </row>
    <row r="207" spans="1:14" x14ac:dyDescent="0.3">
      <c r="A207" s="25">
        <v>20108</v>
      </c>
      <c r="B207" s="22" t="s">
        <v>212</v>
      </c>
      <c r="C207" s="22" t="s">
        <v>219</v>
      </c>
      <c r="D207" s="22" t="s">
        <v>546</v>
      </c>
      <c r="E207" s="14">
        <f t="shared" si="4"/>
        <v>0</v>
      </c>
      <c r="F207" s="15">
        <v>0</v>
      </c>
      <c r="G207" s="13">
        <v>0</v>
      </c>
      <c r="H207" s="10"/>
      <c r="I207" s="10"/>
      <c r="J207" s="10"/>
      <c r="K207" s="10"/>
      <c r="L207" s="10"/>
      <c r="M207" s="10"/>
      <c r="N207" s="10">
        <v>0</v>
      </c>
    </row>
    <row r="208" spans="1:14" x14ac:dyDescent="0.3">
      <c r="A208" s="25">
        <v>90407</v>
      </c>
      <c r="B208" s="22" t="s">
        <v>114</v>
      </c>
      <c r="C208" s="22" t="s">
        <v>238</v>
      </c>
      <c r="D208" s="22" t="s">
        <v>323</v>
      </c>
      <c r="E208" s="14">
        <f t="shared" si="4"/>
        <v>0</v>
      </c>
      <c r="F208" s="15">
        <v>0</v>
      </c>
      <c r="G208" s="13">
        <v>0</v>
      </c>
      <c r="H208" s="10"/>
      <c r="I208" s="10"/>
      <c r="J208" s="10"/>
      <c r="K208" s="10"/>
      <c r="L208" s="10"/>
      <c r="M208" s="10"/>
      <c r="N208" s="10">
        <v>0</v>
      </c>
    </row>
    <row r="209" spans="1:14" x14ac:dyDescent="0.3">
      <c r="A209" s="25">
        <v>130903</v>
      </c>
      <c r="B209" s="22" t="s">
        <v>102</v>
      </c>
      <c r="C209" s="22" t="s">
        <v>322</v>
      </c>
      <c r="D209" s="22" t="s">
        <v>323</v>
      </c>
      <c r="E209" s="14">
        <f t="shared" si="4"/>
        <v>0</v>
      </c>
      <c r="F209" s="15">
        <v>0</v>
      </c>
      <c r="G209" s="13">
        <v>0</v>
      </c>
      <c r="H209" s="10"/>
      <c r="I209" s="10"/>
      <c r="J209" s="10"/>
      <c r="K209" s="10"/>
      <c r="L209" s="10"/>
      <c r="M209" s="10"/>
      <c r="N209" s="10">
        <v>0</v>
      </c>
    </row>
    <row r="210" spans="1:14" x14ac:dyDescent="0.3">
      <c r="A210" s="25">
        <v>130406</v>
      </c>
      <c r="B210" s="22" t="s">
        <v>102</v>
      </c>
      <c r="C210" s="22" t="s">
        <v>259</v>
      </c>
      <c r="D210" s="22" t="s">
        <v>547</v>
      </c>
      <c r="E210" s="14">
        <f t="shared" si="4"/>
        <v>0</v>
      </c>
      <c r="F210" s="15">
        <v>0</v>
      </c>
      <c r="G210" s="13">
        <v>0</v>
      </c>
      <c r="H210" s="10"/>
      <c r="I210" s="10"/>
      <c r="J210" s="10"/>
      <c r="K210" s="10"/>
      <c r="L210" s="10"/>
      <c r="M210" s="10"/>
      <c r="N210" s="10">
        <v>0</v>
      </c>
    </row>
    <row r="211" spans="1:14" x14ac:dyDescent="0.3">
      <c r="A211" s="25">
        <v>60704</v>
      </c>
      <c r="B211" s="22" t="s">
        <v>158</v>
      </c>
      <c r="C211" s="22" t="s">
        <v>353</v>
      </c>
      <c r="D211" s="22" t="s">
        <v>548</v>
      </c>
      <c r="E211" s="14">
        <f t="shared" si="4"/>
        <v>0</v>
      </c>
      <c r="F211" s="15">
        <v>0</v>
      </c>
      <c r="G211" s="13">
        <v>0</v>
      </c>
      <c r="H211" s="10"/>
      <c r="I211" s="10"/>
      <c r="J211" s="10"/>
      <c r="K211" s="10"/>
      <c r="L211" s="10"/>
      <c r="M211" s="10"/>
      <c r="N211" s="10">
        <v>0</v>
      </c>
    </row>
    <row r="212" spans="1:14" x14ac:dyDescent="0.3">
      <c r="A212" s="25">
        <v>80504</v>
      </c>
      <c r="B212" s="22" t="s">
        <v>99</v>
      </c>
      <c r="C212" s="22" t="s">
        <v>134</v>
      </c>
      <c r="D212" s="22" t="s">
        <v>394</v>
      </c>
      <c r="E212" s="14">
        <f t="shared" si="4"/>
        <v>0</v>
      </c>
      <c r="F212" s="15">
        <v>0</v>
      </c>
      <c r="G212" s="13">
        <v>0</v>
      </c>
      <c r="H212" s="10"/>
      <c r="I212" s="10"/>
      <c r="J212" s="10"/>
      <c r="K212" s="10"/>
      <c r="L212" s="10"/>
      <c r="M212" s="10"/>
      <c r="N212" s="10">
        <v>0</v>
      </c>
    </row>
    <row r="213" spans="1:14" x14ac:dyDescent="0.3">
      <c r="A213" s="25">
        <v>70103</v>
      </c>
      <c r="B213" s="22" t="s">
        <v>268</v>
      </c>
      <c r="C213" s="22" t="s">
        <v>400</v>
      </c>
      <c r="D213" s="22" t="s">
        <v>549</v>
      </c>
      <c r="E213" s="14">
        <f t="shared" si="4"/>
        <v>0</v>
      </c>
      <c r="F213" s="15">
        <v>0</v>
      </c>
      <c r="G213" s="13">
        <v>0</v>
      </c>
      <c r="H213" s="10"/>
      <c r="I213" s="10"/>
      <c r="J213" s="10"/>
      <c r="K213" s="10"/>
      <c r="L213" s="10"/>
      <c r="M213" s="10"/>
      <c r="N213" s="10">
        <v>0</v>
      </c>
    </row>
    <row r="214" spans="1:14" x14ac:dyDescent="0.3">
      <c r="A214" s="25">
        <v>70206</v>
      </c>
      <c r="B214" s="22" t="s">
        <v>268</v>
      </c>
      <c r="C214" s="22" t="s">
        <v>348</v>
      </c>
      <c r="D214" s="22" t="s">
        <v>550</v>
      </c>
      <c r="E214" s="14">
        <f t="shared" si="4"/>
        <v>0</v>
      </c>
      <c r="F214" s="15">
        <v>0</v>
      </c>
      <c r="G214" s="13">
        <v>0</v>
      </c>
      <c r="H214" s="10"/>
      <c r="I214" s="10"/>
      <c r="J214" s="10"/>
      <c r="K214" s="10"/>
      <c r="L214" s="10"/>
      <c r="M214" s="10"/>
      <c r="N214" s="10">
        <v>0</v>
      </c>
    </row>
    <row r="215" spans="1:14" x14ac:dyDescent="0.3">
      <c r="A215" s="25">
        <v>91105</v>
      </c>
      <c r="B215" s="22" t="s">
        <v>114</v>
      </c>
      <c r="C215" s="22" t="s">
        <v>186</v>
      </c>
      <c r="D215" s="22" t="s">
        <v>324</v>
      </c>
      <c r="E215" s="14">
        <f t="shared" si="4"/>
        <v>1</v>
      </c>
      <c r="F215" s="15">
        <v>1</v>
      </c>
      <c r="G215" s="13">
        <v>1</v>
      </c>
      <c r="H215" s="10">
        <v>1</v>
      </c>
      <c r="I215" s="10">
        <v>1</v>
      </c>
      <c r="J215" s="10">
        <v>1</v>
      </c>
      <c r="K215" s="10">
        <v>1</v>
      </c>
      <c r="L215" s="10">
        <v>1</v>
      </c>
      <c r="M215" s="10">
        <v>1</v>
      </c>
      <c r="N215" s="10">
        <v>1</v>
      </c>
    </row>
    <row r="216" spans="1:14" x14ac:dyDescent="0.3">
      <c r="A216" s="25">
        <v>90504</v>
      </c>
      <c r="B216" s="22" t="s">
        <v>114</v>
      </c>
      <c r="C216" s="22" t="s">
        <v>308</v>
      </c>
      <c r="D216" s="22" t="s">
        <v>551</v>
      </c>
      <c r="E216" s="14">
        <f t="shared" si="4"/>
        <v>0</v>
      </c>
      <c r="F216" s="15">
        <v>0</v>
      </c>
      <c r="G216" s="13">
        <v>0</v>
      </c>
      <c r="H216" s="10"/>
      <c r="I216" s="10"/>
      <c r="J216" s="10"/>
      <c r="K216" s="10"/>
      <c r="L216" s="10"/>
      <c r="M216" s="10"/>
      <c r="N216" s="10">
        <v>0</v>
      </c>
    </row>
    <row r="217" spans="1:14" x14ac:dyDescent="0.3">
      <c r="A217" s="25">
        <v>70207</v>
      </c>
      <c r="B217" s="22" t="s">
        <v>268</v>
      </c>
      <c r="C217" s="22" t="s">
        <v>348</v>
      </c>
      <c r="D217" s="22" t="s">
        <v>552</v>
      </c>
      <c r="E217" s="14">
        <f t="shared" si="4"/>
        <v>0</v>
      </c>
      <c r="F217" s="15">
        <v>0</v>
      </c>
      <c r="G217" s="13">
        <v>0</v>
      </c>
      <c r="H217" s="10"/>
      <c r="I217" s="10"/>
      <c r="J217" s="10"/>
      <c r="K217" s="10"/>
      <c r="L217" s="10"/>
      <c r="M217" s="10"/>
      <c r="N217" s="10">
        <v>0</v>
      </c>
    </row>
    <row r="218" spans="1:14" x14ac:dyDescent="0.3">
      <c r="A218" s="25">
        <v>40902</v>
      </c>
      <c r="B218" s="22" t="s">
        <v>154</v>
      </c>
      <c r="C218" s="22" t="s">
        <v>361</v>
      </c>
      <c r="D218" s="22" t="s">
        <v>553</v>
      </c>
      <c r="E218" s="14">
        <f t="shared" si="4"/>
        <v>0</v>
      </c>
      <c r="F218" s="15">
        <v>0</v>
      </c>
      <c r="G218" s="13">
        <v>0</v>
      </c>
      <c r="H218" s="10"/>
      <c r="I218" s="10"/>
      <c r="J218" s="10"/>
      <c r="K218" s="10"/>
      <c r="L218" s="10"/>
      <c r="M218" s="10"/>
      <c r="N218" s="10">
        <v>0</v>
      </c>
    </row>
    <row r="219" spans="1:14" x14ac:dyDescent="0.3">
      <c r="A219" s="25">
        <v>60603</v>
      </c>
      <c r="B219" s="22" t="s">
        <v>158</v>
      </c>
      <c r="C219" s="22" t="s">
        <v>342</v>
      </c>
      <c r="D219" s="22" t="s">
        <v>554</v>
      </c>
      <c r="E219" s="14">
        <f t="shared" si="4"/>
        <v>0</v>
      </c>
      <c r="F219" s="15">
        <v>0</v>
      </c>
      <c r="G219" s="13">
        <v>0</v>
      </c>
      <c r="H219" s="10"/>
      <c r="I219" s="10"/>
      <c r="J219" s="10"/>
      <c r="K219" s="10"/>
      <c r="L219" s="10"/>
      <c r="M219" s="10"/>
      <c r="N219" s="10">
        <v>0</v>
      </c>
    </row>
    <row r="220" spans="1:14" x14ac:dyDescent="0.3">
      <c r="A220" s="25">
        <v>20503</v>
      </c>
      <c r="B220" s="22" t="s">
        <v>212</v>
      </c>
      <c r="C220" s="22" t="s">
        <v>357</v>
      </c>
      <c r="D220" s="22" t="s">
        <v>555</v>
      </c>
      <c r="E220" s="14">
        <f t="shared" si="4"/>
        <v>0</v>
      </c>
      <c r="F220" s="15">
        <v>0</v>
      </c>
      <c r="G220" s="13">
        <v>0</v>
      </c>
      <c r="H220" s="10"/>
      <c r="I220" s="10"/>
      <c r="J220" s="10"/>
      <c r="K220" s="10"/>
      <c r="L220" s="10"/>
      <c r="M220" s="10"/>
      <c r="N220" s="10">
        <v>0</v>
      </c>
    </row>
    <row r="221" spans="1:14" x14ac:dyDescent="0.3">
      <c r="A221" s="25">
        <v>90905</v>
      </c>
      <c r="B221" s="22" t="s">
        <v>114</v>
      </c>
      <c r="C221" s="22" t="s">
        <v>181</v>
      </c>
      <c r="D221" s="22" t="s">
        <v>556</v>
      </c>
      <c r="E221" s="14">
        <f t="shared" si="4"/>
        <v>0</v>
      </c>
      <c r="F221" s="15">
        <v>0</v>
      </c>
      <c r="G221" s="13">
        <v>0</v>
      </c>
      <c r="H221" s="10"/>
      <c r="I221" s="10"/>
      <c r="J221" s="10"/>
      <c r="K221" s="10"/>
      <c r="L221" s="10"/>
      <c r="M221" s="10"/>
      <c r="N221" s="10">
        <v>0</v>
      </c>
    </row>
    <row r="222" spans="1:14" x14ac:dyDescent="0.3">
      <c r="A222" s="25">
        <v>120506</v>
      </c>
      <c r="B222" s="22" t="s">
        <v>191</v>
      </c>
      <c r="C222" s="22" t="s">
        <v>447</v>
      </c>
      <c r="D222" s="22" t="s">
        <v>557</v>
      </c>
      <c r="E222" s="14">
        <f t="shared" si="4"/>
        <v>0</v>
      </c>
      <c r="F222" s="15">
        <v>0</v>
      </c>
      <c r="G222" s="13">
        <v>0</v>
      </c>
      <c r="H222" s="10"/>
      <c r="I222" s="10"/>
      <c r="J222" s="10"/>
      <c r="K222" s="10"/>
      <c r="L222" s="10"/>
      <c r="M222" s="10"/>
      <c r="N222" s="10">
        <v>0</v>
      </c>
    </row>
    <row r="223" spans="1:14" x14ac:dyDescent="0.3">
      <c r="A223" s="25">
        <v>60605</v>
      </c>
      <c r="B223" s="22" t="s">
        <v>158</v>
      </c>
      <c r="C223" s="22" t="s">
        <v>342</v>
      </c>
      <c r="D223" s="22" t="s">
        <v>558</v>
      </c>
      <c r="E223" s="14">
        <f t="shared" si="4"/>
        <v>0</v>
      </c>
      <c r="F223" s="15">
        <v>0</v>
      </c>
      <c r="G223" s="13">
        <v>0</v>
      </c>
      <c r="H223" s="10"/>
      <c r="I223" s="10"/>
      <c r="J223" s="10"/>
      <c r="K223" s="10"/>
      <c r="L223" s="10"/>
      <c r="M223" s="10"/>
      <c r="N223" s="10">
        <v>0</v>
      </c>
    </row>
    <row r="224" spans="1:14" x14ac:dyDescent="0.3">
      <c r="A224" s="25">
        <v>70208</v>
      </c>
      <c r="B224" s="22" t="s">
        <v>268</v>
      </c>
      <c r="C224" s="22" t="s">
        <v>348</v>
      </c>
      <c r="D224" s="22" t="s">
        <v>558</v>
      </c>
      <c r="E224" s="14">
        <f t="shared" si="4"/>
        <v>0</v>
      </c>
      <c r="F224" s="15">
        <v>0</v>
      </c>
      <c r="G224" s="13">
        <v>0</v>
      </c>
      <c r="H224" s="10"/>
      <c r="I224" s="10"/>
      <c r="J224" s="10"/>
      <c r="K224" s="10"/>
      <c r="L224" s="10"/>
      <c r="M224" s="10"/>
      <c r="N224" s="10">
        <v>0</v>
      </c>
    </row>
    <row r="225" spans="1:14" x14ac:dyDescent="0.3">
      <c r="A225" s="25">
        <v>120510</v>
      </c>
      <c r="B225" s="22" t="s">
        <v>191</v>
      </c>
      <c r="C225" s="22" t="s">
        <v>447</v>
      </c>
      <c r="D225" s="22" t="s">
        <v>559</v>
      </c>
      <c r="E225" s="14">
        <f t="shared" si="4"/>
        <v>0</v>
      </c>
      <c r="F225" s="15">
        <v>0</v>
      </c>
      <c r="G225" s="13">
        <v>0</v>
      </c>
      <c r="H225" s="10"/>
      <c r="I225" s="10"/>
      <c r="J225" s="10"/>
      <c r="K225" s="10"/>
      <c r="L225" s="10"/>
      <c r="M225" s="10"/>
      <c r="N225" s="10">
        <v>0</v>
      </c>
    </row>
    <row r="226" spans="1:14" x14ac:dyDescent="0.3">
      <c r="A226" s="25">
        <v>20504</v>
      </c>
      <c r="B226" s="22" t="s">
        <v>212</v>
      </c>
      <c r="C226" s="22" t="s">
        <v>357</v>
      </c>
      <c r="D226" s="22" t="s">
        <v>560</v>
      </c>
      <c r="E226" s="14">
        <f t="shared" si="4"/>
        <v>0</v>
      </c>
      <c r="F226" s="15">
        <v>0</v>
      </c>
      <c r="G226" s="13">
        <v>0</v>
      </c>
      <c r="H226" s="10"/>
      <c r="I226" s="10"/>
      <c r="J226" s="10"/>
      <c r="K226" s="10"/>
      <c r="L226" s="10"/>
      <c r="M226" s="10"/>
      <c r="N226" s="10">
        <v>0</v>
      </c>
    </row>
    <row r="227" spans="1:14" x14ac:dyDescent="0.3">
      <c r="A227" s="25">
        <v>90303</v>
      </c>
      <c r="B227" s="22" t="s">
        <v>114</v>
      </c>
      <c r="C227" s="22" t="s">
        <v>284</v>
      </c>
      <c r="D227" s="22" t="s">
        <v>561</v>
      </c>
      <c r="E227" s="14">
        <f t="shared" si="4"/>
        <v>0</v>
      </c>
      <c r="F227" s="15">
        <v>0</v>
      </c>
      <c r="G227" s="13">
        <v>0</v>
      </c>
      <c r="H227" s="10"/>
      <c r="I227" s="10"/>
      <c r="J227" s="10"/>
      <c r="K227" s="10"/>
      <c r="L227" s="10"/>
      <c r="M227" s="10"/>
      <c r="N227" s="10">
        <v>0</v>
      </c>
    </row>
    <row r="228" spans="1:14" x14ac:dyDescent="0.3">
      <c r="A228" s="25">
        <v>120507</v>
      </c>
      <c r="B228" s="22" t="s">
        <v>191</v>
      </c>
      <c r="C228" s="22" t="s">
        <v>447</v>
      </c>
      <c r="D228" s="22" t="s">
        <v>562</v>
      </c>
      <c r="E228" s="14">
        <f t="shared" si="4"/>
        <v>0</v>
      </c>
      <c r="F228" s="15">
        <v>0</v>
      </c>
      <c r="G228" s="13">
        <v>0</v>
      </c>
      <c r="H228" s="10"/>
      <c r="I228" s="10"/>
      <c r="J228" s="10"/>
      <c r="K228" s="10"/>
      <c r="L228" s="10"/>
      <c r="M228" s="10"/>
      <c r="N228" s="10">
        <v>0</v>
      </c>
    </row>
    <row r="229" spans="1:14" x14ac:dyDescent="0.3">
      <c r="A229" s="25">
        <v>120511</v>
      </c>
      <c r="B229" s="22" t="s">
        <v>191</v>
      </c>
      <c r="C229" s="22" t="s">
        <v>447</v>
      </c>
      <c r="D229" s="22" t="s">
        <v>563</v>
      </c>
      <c r="E229" s="14">
        <f t="shared" si="4"/>
        <v>0</v>
      </c>
      <c r="F229" s="15">
        <v>0</v>
      </c>
      <c r="G229" s="13">
        <v>0</v>
      </c>
      <c r="H229" s="10"/>
      <c r="I229" s="10"/>
      <c r="J229" s="10"/>
      <c r="K229" s="10"/>
      <c r="L229" s="10"/>
      <c r="M229" s="10"/>
      <c r="N229" s="10">
        <v>0</v>
      </c>
    </row>
    <row r="230" spans="1:14" x14ac:dyDescent="0.3">
      <c r="A230" s="25">
        <v>40903</v>
      </c>
      <c r="B230" s="22" t="s">
        <v>154</v>
      </c>
      <c r="C230" s="22" t="s">
        <v>361</v>
      </c>
      <c r="D230" s="22" t="s">
        <v>564</v>
      </c>
      <c r="E230" s="14">
        <f t="shared" si="4"/>
        <v>0</v>
      </c>
      <c r="F230" s="15">
        <v>0</v>
      </c>
      <c r="G230" s="13">
        <v>0</v>
      </c>
      <c r="H230" s="10"/>
      <c r="I230" s="10"/>
      <c r="J230" s="10"/>
      <c r="K230" s="10"/>
      <c r="L230" s="10"/>
      <c r="M230" s="10"/>
      <c r="N230" s="10">
        <v>0</v>
      </c>
    </row>
    <row r="231" spans="1:14" x14ac:dyDescent="0.3">
      <c r="A231" s="25">
        <v>20303</v>
      </c>
      <c r="B231" s="22" t="s">
        <v>212</v>
      </c>
      <c r="C231" s="22" t="s">
        <v>245</v>
      </c>
      <c r="D231" s="22" t="s">
        <v>565</v>
      </c>
      <c r="E231" s="14">
        <f t="shared" si="4"/>
        <v>0</v>
      </c>
      <c r="F231" s="15">
        <v>0</v>
      </c>
      <c r="G231" s="13">
        <v>0</v>
      </c>
      <c r="H231" s="10"/>
      <c r="I231" s="10"/>
      <c r="J231" s="10"/>
      <c r="K231" s="10"/>
      <c r="L231" s="10"/>
      <c r="M231" s="10"/>
      <c r="N231" s="10">
        <v>0</v>
      </c>
    </row>
    <row r="232" spans="1:14" x14ac:dyDescent="0.3">
      <c r="A232" s="25">
        <v>90205</v>
      </c>
      <c r="B232" s="22" t="s">
        <v>114</v>
      </c>
      <c r="C232" s="22" t="s">
        <v>435</v>
      </c>
      <c r="D232" s="22" t="s">
        <v>565</v>
      </c>
      <c r="E232" s="14">
        <f t="shared" si="4"/>
        <v>0</v>
      </c>
      <c r="F232" s="15">
        <v>0</v>
      </c>
      <c r="G232" s="13">
        <v>0</v>
      </c>
      <c r="H232" s="10"/>
      <c r="I232" s="10"/>
      <c r="J232" s="10"/>
      <c r="K232" s="10"/>
      <c r="L232" s="10"/>
      <c r="M232" s="10"/>
      <c r="N232" s="10">
        <v>0</v>
      </c>
    </row>
    <row r="233" spans="1:14" x14ac:dyDescent="0.3">
      <c r="A233" s="25">
        <v>90505</v>
      </c>
      <c r="B233" s="22" t="s">
        <v>114</v>
      </c>
      <c r="C233" s="22" t="s">
        <v>308</v>
      </c>
      <c r="D233" s="22" t="s">
        <v>566</v>
      </c>
      <c r="E233" s="14">
        <f t="shared" si="4"/>
        <v>0</v>
      </c>
      <c r="F233" s="15">
        <v>0</v>
      </c>
      <c r="G233" s="13">
        <v>0</v>
      </c>
      <c r="H233" s="10"/>
      <c r="I233" s="10"/>
      <c r="J233" s="10"/>
      <c r="K233" s="10"/>
      <c r="L233" s="10"/>
      <c r="M233" s="10"/>
      <c r="N233" s="10">
        <v>0</v>
      </c>
    </row>
    <row r="234" spans="1:14" x14ac:dyDescent="0.3">
      <c r="A234" s="25">
        <v>40904</v>
      </c>
      <c r="B234" s="22" t="s">
        <v>154</v>
      </c>
      <c r="C234" s="22" t="s">
        <v>361</v>
      </c>
      <c r="D234" s="22" t="s">
        <v>567</v>
      </c>
      <c r="E234" s="14">
        <f t="shared" si="4"/>
        <v>0</v>
      </c>
      <c r="F234" s="15">
        <v>0</v>
      </c>
      <c r="G234" s="13">
        <v>0</v>
      </c>
      <c r="H234" s="10"/>
      <c r="I234" s="10"/>
      <c r="J234" s="10"/>
      <c r="K234" s="10"/>
      <c r="L234" s="10"/>
      <c r="M234" s="10"/>
      <c r="N234" s="10">
        <v>0</v>
      </c>
    </row>
    <row r="235" spans="1:14" ht="24" x14ac:dyDescent="0.3">
      <c r="A235" s="25">
        <v>50201</v>
      </c>
      <c r="B235" s="22" t="s">
        <v>151</v>
      </c>
      <c r="C235" s="22" t="s">
        <v>152</v>
      </c>
      <c r="D235" s="22" t="s">
        <v>568</v>
      </c>
      <c r="E235" s="14">
        <f t="shared" si="4"/>
        <v>0</v>
      </c>
      <c r="F235" s="15">
        <v>0</v>
      </c>
      <c r="G235" s="13">
        <v>0</v>
      </c>
      <c r="H235" s="10"/>
      <c r="I235" s="10"/>
      <c r="J235" s="10"/>
      <c r="K235" s="10"/>
      <c r="L235" s="10"/>
      <c r="M235" s="10"/>
      <c r="N235" s="10">
        <v>0</v>
      </c>
    </row>
    <row r="236" spans="1:14" x14ac:dyDescent="0.3">
      <c r="A236" s="25">
        <v>20204</v>
      </c>
      <c r="B236" s="22" t="s">
        <v>212</v>
      </c>
      <c r="C236" s="22" t="s">
        <v>217</v>
      </c>
      <c r="D236" s="22" t="s">
        <v>569</v>
      </c>
      <c r="E236" s="14">
        <f t="shared" si="4"/>
        <v>0</v>
      </c>
      <c r="F236" s="15">
        <v>0</v>
      </c>
      <c r="G236" s="13">
        <v>0</v>
      </c>
      <c r="H236" s="10"/>
      <c r="I236" s="10"/>
      <c r="J236" s="10"/>
      <c r="K236" s="10"/>
      <c r="L236" s="10"/>
      <c r="M236" s="10"/>
      <c r="N236" s="10">
        <v>0</v>
      </c>
    </row>
    <row r="237" spans="1:14" x14ac:dyDescent="0.3">
      <c r="A237" s="25">
        <v>60703</v>
      </c>
      <c r="B237" s="22" t="s">
        <v>158</v>
      </c>
      <c r="C237" s="22" t="s">
        <v>353</v>
      </c>
      <c r="D237" s="22" t="s">
        <v>570</v>
      </c>
      <c r="E237" s="14">
        <f t="shared" si="4"/>
        <v>0</v>
      </c>
      <c r="F237" s="15">
        <v>0</v>
      </c>
      <c r="G237" s="13">
        <v>0</v>
      </c>
      <c r="H237" s="10"/>
      <c r="I237" s="10"/>
      <c r="J237" s="10"/>
      <c r="K237" s="10"/>
      <c r="L237" s="10"/>
      <c r="M237" s="10"/>
      <c r="N237" s="10">
        <v>0</v>
      </c>
    </row>
    <row r="238" spans="1:14" x14ac:dyDescent="0.3">
      <c r="A238" s="25">
        <v>90506</v>
      </c>
      <c r="B238" s="22" t="s">
        <v>114</v>
      </c>
      <c r="C238" s="22" t="s">
        <v>308</v>
      </c>
      <c r="D238" s="22" t="s">
        <v>570</v>
      </c>
      <c r="E238" s="14">
        <f t="shared" si="4"/>
        <v>0</v>
      </c>
      <c r="F238" s="15">
        <v>0</v>
      </c>
      <c r="G238" s="13">
        <v>0</v>
      </c>
      <c r="H238" s="10"/>
      <c r="I238" s="10"/>
      <c r="J238" s="10"/>
      <c r="K238" s="10"/>
      <c r="L238" s="10"/>
      <c r="M238" s="10"/>
      <c r="N238" s="10">
        <v>0</v>
      </c>
    </row>
    <row r="239" spans="1:14" x14ac:dyDescent="0.3">
      <c r="A239" s="25">
        <v>20103</v>
      </c>
      <c r="B239" s="22" t="s">
        <v>212</v>
      </c>
      <c r="C239" s="22" t="s">
        <v>219</v>
      </c>
      <c r="D239" s="22" t="s">
        <v>262</v>
      </c>
      <c r="E239" s="14">
        <f t="shared" si="4"/>
        <v>0</v>
      </c>
      <c r="F239" s="15">
        <v>0</v>
      </c>
      <c r="G239" s="13">
        <v>0</v>
      </c>
      <c r="H239" s="10"/>
      <c r="I239" s="10"/>
      <c r="J239" s="10"/>
      <c r="K239" s="10"/>
      <c r="L239" s="10"/>
      <c r="M239" s="10"/>
      <c r="N239" s="10">
        <v>0</v>
      </c>
    </row>
    <row r="240" spans="1:14" x14ac:dyDescent="0.3">
      <c r="A240" s="25">
        <v>10214</v>
      </c>
      <c r="B240" s="22" t="s">
        <v>163</v>
      </c>
      <c r="C240" s="22" t="s">
        <v>164</v>
      </c>
      <c r="D240" s="22" t="s">
        <v>288</v>
      </c>
      <c r="E240" s="14">
        <f t="shared" si="4"/>
        <v>0</v>
      </c>
      <c r="F240" s="15">
        <v>0</v>
      </c>
      <c r="G240" s="13">
        <v>0</v>
      </c>
      <c r="H240" s="10"/>
      <c r="I240" s="10"/>
      <c r="J240" s="10"/>
      <c r="K240" s="10"/>
      <c r="L240" s="10"/>
      <c r="M240" s="10"/>
      <c r="N240" s="10">
        <v>0</v>
      </c>
    </row>
    <row r="241" spans="1:14" x14ac:dyDescent="0.3">
      <c r="A241" s="25">
        <v>40103</v>
      </c>
      <c r="B241" s="22" t="s">
        <v>154</v>
      </c>
      <c r="C241" s="22" t="s">
        <v>155</v>
      </c>
      <c r="D241" s="22" t="s">
        <v>231</v>
      </c>
      <c r="E241" s="14">
        <f t="shared" si="4"/>
        <v>0</v>
      </c>
      <c r="F241" s="15">
        <v>0</v>
      </c>
      <c r="G241" s="13">
        <v>0</v>
      </c>
      <c r="H241" s="10"/>
      <c r="I241" s="10"/>
      <c r="J241" s="10"/>
      <c r="K241" s="10"/>
      <c r="L241" s="10"/>
      <c r="M241" s="10"/>
      <c r="N241" s="10">
        <v>0</v>
      </c>
    </row>
    <row r="242" spans="1:14" x14ac:dyDescent="0.3">
      <c r="A242" s="25">
        <v>10204</v>
      </c>
      <c r="B242" s="22" t="s">
        <v>163</v>
      </c>
      <c r="C242" s="22" t="s">
        <v>164</v>
      </c>
      <c r="D242" s="22" t="s">
        <v>571</v>
      </c>
      <c r="E242" s="14">
        <f t="shared" si="4"/>
        <v>0</v>
      </c>
      <c r="F242" s="15">
        <v>0</v>
      </c>
      <c r="G242" s="13">
        <v>0</v>
      </c>
      <c r="H242" s="10"/>
      <c r="I242" s="10"/>
      <c r="J242" s="10"/>
      <c r="K242" s="10"/>
      <c r="L242" s="10"/>
      <c r="M242" s="10"/>
      <c r="N242" s="10">
        <v>0</v>
      </c>
    </row>
    <row r="243" spans="1:14" x14ac:dyDescent="0.3">
      <c r="A243" s="25">
        <v>60406</v>
      </c>
      <c r="B243" s="22" t="s">
        <v>158</v>
      </c>
      <c r="C243" s="22" t="s">
        <v>332</v>
      </c>
      <c r="D243" s="22" t="s">
        <v>572</v>
      </c>
      <c r="E243" s="14">
        <f t="shared" si="4"/>
        <v>0</v>
      </c>
      <c r="F243" s="15">
        <v>0</v>
      </c>
      <c r="G243" s="13">
        <v>0</v>
      </c>
      <c r="H243" s="10"/>
      <c r="I243" s="10"/>
      <c r="J243" s="10"/>
      <c r="K243" s="10"/>
      <c r="L243" s="10"/>
      <c r="M243" s="10"/>
      <c r="N243" s="10">
        <v>0</v>
      </c>
    </row>
    <row r="244" spans="1:14" x14ac:dyDescent="0.3">
      <c r="A244" s="25">
        <v>60204</v>
      </c>
      <c r="B244" s="22" t="s">
        <v>158</v>
      </c>
      <c r="C244" s="22" t="s">
        <v>350</v>
      </c>
      <c r="D244" s="22" t="s">
        <v>573</v>
      </c>
      <c r="E244" s="14">
        <f t="shared" si="4"/>
        <v>0</v>
      </c>
      <c r="F244" s="15">
        <v>0</v>
      </c>
      <c r="G244" s="13">
        <v>0</v>
      </c>
      <c r="H244" s="10"/>
      <c r="I244" s="10"/>
      <c r="J244" s="10"/>
      <c r="K244" s="10"/>
      <c r="L244" s="10"/>
      <c r="M244" s="10"/>
      <c r="N244" s="10">
        <v>0</v>
      </c>
    </row>
    <row r="245" spans="1:14" x14ac:dyDescent="0.3">
      <c r="A245" s="25">
        <v>20205</v>
      </c>
      <c r="B245" s="22" t="s">
        <v>212</v>
      </c>
      <c r="C245" s="22" t="s">
        <v>217</v>
      </c>
      <c r="D245" s="22" t="s">
        <v>395</v>
      </c>
      <c r="E245" s="14">
        <f t="shared" si="4"/>
        <v>0</v>
      </c>
      <c r="F245" s="15">
        <v>0</v>
      </c>
      <c r="G245" s="13">
        <v>0</v>
      </c>
      <c r="H245" s="10"/>
      <c r="I245" s="10"/>
      <c r="J245" s="10"/>
      <c r="K245" s="10"/>
      <c r="L245" s="10"/>
      <c r="M245" s="10"/>
      <c r="N245" s="10">
        <v>0</v>
      </c>
    </row>
    <row r="246" spans="1:14" x14ac:dyDescent="0.3">
      <c r="A246" s="25">
        <v>120106</v>
      </c>
      <c r="B246" s="22" t="s">
        <v>191</v>
      </c>
      <c r="C246" s="22" t="s">
        <v>289</v>
      </c>
      <c r="D246" s="22" t="s">
        <v>574</v>
      </c>
      <c r="E246" s="14">
        <f t="shared" si="4"/>
        <v>0</v>
      </c>
      <c r="F246" s="15">
        <v>0</v>
      </c>
      <c r="G246" s="13">
        <v>0</v>
      </c>
      <c r="H246" s="10"/>
      <c r="I246" s="10"/>
      <c r="J246" s="10"/>
      <c r="K246" s="10"/>
      <c r="L246" s="10"/>
      <c r="M246" s="10"/>
      <c r="N246" s="10">
        <v>0</v>
      </c>
    </row>
    <row r="247" spans="1:14" x14ac:dyDescent="0.3">
      <c r="A247" s="25">
        <v>60408</v>
      </c>
      <c r="B247" s="22" t="s">
        <v>158</v>
      </c>
      <c r="C247" s="22" t="s">
        <v>332</v>
      </c>
      <c r="D247" s="22" t="s">
        <v>575</v>
      </c>
      <c r="E247" s="14">
        <f t="shared" si="4"/>
        <v>0</v>
      </c>
      <c r="F247" s="15">
        <v>0</v>
      </c>
      <c r="G247" s="13">
        <v>0</v>
      </c>
      <c r="H247" s="10"/>
      <c r="I247" s="10"/>
      <c r="J247" s="10"/>
      <c r="K247" s="10"/>
      <c r="L247" s="10"/>
      <c r="M247" s="10"/>
      <c r="N247" s="10">
        <v>0</v>
      </c>
    </row>
    <row r="248" spans="1:14" x14ac:dyDescent="0.3">
      <c r="A248" s="25">
        <v>80823</v>
      </c>
      <c r="B248" s="22" t="s">
        <v>99</v>
      </c>
      <c r="C248" s="22" t="s">
        <v>99</v>
      </c>
      <c r="D248" s="22" t="s">
        <v>122</v>
      </c>
      <c r="E248" s="14">
        <f t="shared" si="4"/>
        <v>6</v>
      </c>
      <c r="F248" s="15">
        <v>6</v>
      </c>
      <c r="G248" s="13">
        <v>6</v>
      </c>
      <c r="H248" s="10">
        <v>6</v>
      </c>
      <c r="I248" s="10">
        <v>6</v>
      </c>
      <c r="J248" s="10">
        <v>6</v>
      </c>
      <c r="K248" s="10">
        <v>6</v>
      </c>
      <c r="L248" s="10">
        <v>6</v>
      </c>
      <c r="M248" s="10">
        <v>6</v>
      </c>
      <c r="N248" s="10">
        <v>6</v>
      </c>
    </row>
    <row r="249" spans="1:14" x14ac:dyDescent="0.3">
      <c r="A249" s="25">
        <v>70407</v>
      </c>
      <c r="B249" s="22" t="s">
        <v>268</v>
      </c>
      <c r="C249" s="22" t="s">
        <v>328</v>
      </c>
      <c r="D249" s="22" t="s">
        <v>576</v>
      </c>
      <c r="E249" s="14">
        <f t="shared" si="4"/>
        <v>0</v>
      </c>
      <c r="F249" s="15">
        <v>0</v>
      </c>
      <c r="G249" s="13">
        <v>0</v>
      </c>
      <c r="H249" s="10"/>
      <c r="I249" s="10"/>
      <c r="J249" s="10"/>
      <c r="K249" s="10"/>
      <c r="L249" s="10"/>
      <c r="M249" s="10"/>
      <c r="N249" s="10">
        <v>0</v>
      </c>
    </row>
    <row r="250" spans="1:14" x14ac:dyDescent="0.3">
      <c r="A250" s="25">
        <v>130707</v>
      </c>
      <c r="B250" s="22" t="s">
        <v>102</v>
      </c>
      <c r="C250" s="22" t="s">
        <v>138</v>
      </c>
      <c r="D250" s="22" t="s">
        <v>233</v>
      </c>
      <c r="E250" s="14">
        <f t="shared" si="4"/>
        <v>0</v>
      </c>
      <c r="F250" s="15">
        <v>0</v>
      </c>
      <c r="G250" s="13">
        <v>0</v>
      </c>
      <c r="H250" s="10"/>
      <c r="I250" s="10"/>
      <c r="J250" s="10"/>
      <c r="K250" s="10"/>
      <c r="L250" s="10"/>
      <c r="M250" s="10"/>
      <c r="N250" s="10">
        <v>0</v>
      </c>
    </row>
    <row r="251" spans="1:14" x14ac:dyDescent="0.3">
      <c r="A251" s="25">
        <v>10216</v>
      </c>
      <c r="B251" s="22" t="s">
        <v>163</v>
      </c>
      <c r="C251" s="22" t="s">
        <v>164</v>
      </c>
      <c r="D251" s="22" t="s">
        <v>221</v>
      </c>
      <c r="E251" s="14">
        <f t="shared" si="4"/>
        <v>0</v>
      </c>
      <c r="F251" s="15">
        <v>0</v>
      </c>
      <c r="G251" s="13">
        <v>0</v>
      </c>
      <c r="H251" s="10"/>
      <c r="I251" s="10"/>
      <c r="J251" s="10"/>
      <c r="K251" s="10"/>
      <c r="L251" s="10"/>
      <c r="M251" s="10"/>
      <c r="N251" s="10">
        <v>0</v>
      </c>
    </row>
    <row r="252" spans="1:14" x14ac:dyDescent="0.3">
      <c r="A252" s="25">
        <v>10215</v>
      </c>
      <c r="B252" s="22" t="s">
        <v>163</v>
      </c>
      <c r="C252" s="22" t="s">
        <v>164</v>
      </c>
      <c r="D252" s="22" t="s">
        <v>240</v>
      </c>
      <c r="E252" s="14">
        <f t="shared" si="4"/>
        <v>0</v>
      </c>
      <c r="F252" s="15">
        <v>0</v>
      </c>
      <c r="G252" s="13">
        <v>0</v>
      </c>
      <c r="H252" s="10"/>
      <c r="I252" s="10"/>
      <c r="J252" s="10"/>
      <c r="K252" s="10"/>
      <c r="L252" s="10"/>
      <c r="M252" s="10"/>
      <c r="N252" s="10">
        <v>0</v>
      </c>
    </row>
    <row r="253" spans="1:14" x14ac:dyDescent="0.3">
      <c r="A253" s="25">
        <v>10217</v>
      </c>
      <c r="B253" s="22" t="s">
        <v>163</v>
      </c>
      <c r="C253" s="22" t="s">
        <v>164</v>
      </c>
      <c r="D253" s="22" t="s">
        <v>204</v>
      </c>
      <c r="E253" s="14">
        <f t="shared" si="4"/>
        <v>0</v>
      </c>
      <c r="F253" s="15">
        <v>0</v>
      </c>
      <c r="G253" s="13">
        <v>0</v>
      </c>
      <c r="H253" s="10"/>
      <c r="I253" s="10"/>
      <c r="J253" s="10"/>
      <c r="K253" s="10"/>
      <c r="L253" s="10"/>
      <c r="M253" s="10"/>
      <c r="N253" s="10">
        <v>0</v>
      </c>
    </row>
    <row r="254" spans="1:14" x14ac:dyDescent="0.3">
      <c r="A254" s="25">
        <v>70707</v>
      </c>
      <c r="B254" s="22" t="s">
        <v>268</v>
      </c>
      <c r="C254" s="22" t="s">
        <v>453</v>
      </c>
      <c r="D254" s="22" t="s">
        <v>577</v>
      </c>
      <c r="E254" s="14">
        <f t="shared" si="4"/>
        <v>0</v>
      </c>
      <c r="F254" s="15">
        <v>0</v>
      </c>
      <c r="G254" s="13">
        <v>0</v>
      </c>
      <c r="H254" s="10"/>
      <c r="I254" s="10"/>
      <c r="J254" s="10"/>
      <c r="K254" s="10"/>
      <c r="L254" s="10"/>
      <c r="M254" s="10"/>
      <c r="N254" s="10">
        <v>0</v>
      </c>
    </row>
    <row r="255" spans="1:14" x14ac:dyDescent="0.3">
      <c r="A255" s="25">
        <v>50104</v>
      </c>
      <c r="B255" s="22" t="s">
        <v>151</v>
      </c>
      <c r="C255" s="22" t="s">
        <v>269</v>
      </c>
      <c r="D255" s="22" t="s">
        <v>578</v>
      </c>
      <c r="E255" s="14">
        <f t="shared" si="4"/>
        <v>0</v>
      </c>
      <c r="F255" s="15">
        <v>0</v>
      </c>
      <c r="G255" s="13">
        <v>0</v>
      </c>
      <c r="H255" s="10"/>
      <c r="I255" s="10"/>
      <c r="J255" s="10"/>
      <c r="K255" s="10"/>
      <c r="L255" s="10"/>
      <c r="M255" s="10"/>
      <c r="N255" s="10">
        <v>0</v>
      </c>
    </row>
    <row r="256" spans="1:14" x14ac:dyDescent="0.3">
      <c r="A256" s="25">
        <v>90906</v>
      </c>
      <c r="B256" s="22" t="s">
        <v>114</v>
      </c>
      <c r="C256" s="22" t="s">
        <v>181</v>
      </c>
      <c r="D256" s="22" t="s">
        <v>579</v>
      </c>
      <c r="E256" s="14">
        <f t="shared" si="4"/>
        <v>0</v>
      </c>
      <c r="F256" s="15">
        <v>0</v>
      </c>
      <c r="G256" s="13">
        <v>0</v>
      </c>
      <c r="H256" s="10"/>
      <c r="I256" s="10"/>
      <c r="J256" s="10"/>
      <c r="K256" s="10"/>
      <c r="L256" s="10"/>
      <c r="M256" s="10"/>
      <c r="N256" s="10">
        <v>0</v>
      </c>
    </row>
    <row r="257" spans="1:14" x14ac:dyDescent="0.3">
      <c r="A257" s="25">
        <v>30304</v>
      </c>
      <c r="B257" s="22" t="s">
        <v>144</v>
      </c>
      <c r="C257" s="22" t="s">
        <v>424</v>
      </c>
      <c r="D257" s="22" t="s">
        <v>580</v>
      </c>
      <c r="E257" s="14">
        <f t="shared" si="4"/>
        <v>0</v>
      </c>
      <c r="F257" s="15">
        <v>0</v>
      </c>
      <c r="G257" s="13">
        <v>0</v>
      </c>
      <c r="H257" s="10"/>
      <c r="I257" s="10"/>
      <c r="J257" s="10"/>
      <c r="K257" s="10"/>
      <c r="L257" s="10"/>
      <c r="M257" s="10"/>
      <c r="N257" s="10">
        <v>0</v>
      </c>
    </row>
    <row r="258" spans="1:14" x14ac:dyDescent="0.3">
      <c r="A258" s="25">
        <v>90602</v>
      </c>
      <c r="B258" s="22" t="s">
        <v>114</v>
      </c>
      <c r="C258" s="22" t="s">
        <v>302</v>
      </c>
      <c r="D258" s="22" t="s">
        <v>581</v>
      </c>
      <c r="E258" s="14">
        <f t="shared" si="4"/>
        <v>0</v>
      </c>
      <c r="F258" s="15">
        <v>0</v>
      </c>
      <c r="G258" s="13">
        <v>0</v>
      </c>
      <c r="H258" s="10"/>
      <c r="I258" s="10"/>
      <c r="J258" s="10"/>
      <c r="K258" s="10"/>
      <c r="L258" s="10"/>
      <c r="M258" s="10"/>
      <c r="N258" s="10">
        <v>0</v>
      </c>
    </row>
    <row r="259" spans="1:14" x14ac:dyDescent="0.3">
      <c r="A259" s="25">
        <v>40505</v>
      </c>
      <c r="B259" s="22" t="s">
        <v>154</v>
      </c>
      <c r="C259" s="22" t="s">
        <v>236</v>
      </c>
      <c r="D259" s="22" t="s">
        <v>582</v>
      </c>
      <c r="E259" s="14">
        <f t="shared" si="4"/>
        <v>0</v>
      </c>
      <c r="F259" s="15">
        <v>0</v>
      </c>
      <c r="G259" s="13">
        <v>0</v>
      </c>
      <c r="H259" s="10"/>
      <c r="I259" s="10"/>
      <c r="J259" s="10"/>
      <c r="K259" s="10"/>
      <c r="L259" s="10"/>
      <c r="M259" s="10"/>
      <c r="N259" s="10">
        <v>0</v>
      </c>
    </row>
    <row r="260" spans="1:14" x14ac:dyDescent="0.3">
      <c r="A260" s="25">
        <v>80603</v>
      </c>
      <c r="B260" s="22" t="s">
        <v>99</v>
      </c>
      <c r="C260" s="22" t="s">
        <v>471</v>
      </c>
      <c r="D260" s="22" t="s">
        <v>583</v>
      </c>
      <c r="E260" s="14">
        <f t="shared" ref="E260:E323" si="5">+MAX(F260:BW260)</f>
        <v>0</v>
      </c>
      <c r="F260" s="15">
        <v>0</v>
      </c>
      <c r="G260" s="13">
        <v>0</v>
      </c>
      <c r="H260" s="10"/>
      <c r="I260" s="10"/>
      <c r="J260" s="10"/>
      <c r="K260" s="10"/>
      <c r="L260" s="10"/>
      <c r="M260" s="10"/>
      <c r="N260" s="10">
        <v>0</v>
      </c>
    </row>
    <row r="261" spans="1:14" x14ac:dyDescent="0.3">
      <c r="A261" s="25">
        <v>40304</v>
      </c>
      <c r="B261" s="22" t="s">
        <v>154</v>
      </c>
      <c r="C261" s="22" t="s">
        <v>253</v>
      </c>
      <c r="D261" s="22" t="s">
        <v>584</v>
      </c>
      <c r="E261" s="14">
        <f t="shared" si="5"/>
        <v>0</v>
      </c>
      <c r="F261" s="15">
        <v>0</v>
      </c>
      <c r="G261" s="13">
        <v>0</v>
      </c>
      <c r="H261" s="10"/>
      <c r="I261" s="10"/>
      <c r="J261" s="10"/>
      <c r="K261" s="10"/>
      <c r="L261" s="10"/>
      <c r="M261" s="10"/>
      <c r="N261" s="10">
        <v>0</v>
      </c>
    </row>
    <row r="262" spans="1:14" x14ac:dyDescent="0.3">
      <c r="A262" s="25">
        <v>10203</v>
      </c>
      <c r="B262" s="22" t="s">
        <v>163</v>
      </c>
      <c r="C262" s="22" t="s">
        <v>164</v>
      </c>
      <c r="D262" s="22" t="s">
        <v>255</v>
      </c>
      <c r="E262" s="14">
        <f t="shared" si="5"/>
        <v>0</v>
      </c>
      <c r="F262" s="15">
        <v>0</v>
      </c>
      <c r="G262" s="13">
        <v>0</v>
      </c>
      <c r="H262" s="10"/>
      <c r="I262" s="10"/>
      <c r="J262" s="10"/>
      <c r="K262" s="10"/>
      <c r="L262" s="10"/>
      <c r="M262" s="10"/>
      <c r="N262" s="10">
        <v>0</v>
      </c>
    </row>
    <row r="263" spans="1:14" x14ac:dyDescent="0.3">
      <c r="A263" s="25">
        <v>40605</v>
      </c>
      <c r="B263" s="22" t="s">
        <v>154</v>
      </c>
      <c r="C263" s="22" t="s">
        <v>171</v>
      </c>
      <c r="D263" s="22" t="s">
        <v>585</v>
      </c>
      <c r="E263" s="14">
        <f t="shared" si="5"/>
        <v>0</v>
      </c>
      <c r="F263" s="15">
        <v>0</v>
      </c>
      <c r="G263" s="13">
        <v>0</v>
      </c>
      <c r="H263" s="10"/>
      <c r="I263" s="10"/>
      <c r="J263" s="10"/>
      <c r="K263" s="10"/>
      <c r="L263" s="10"/>
      <c r="M263" s="10"/>
      <c r="N263" s="10">
        <v>0</v>
      </c>
    </row>
    <row r="264" spans="1:14" x14ac:dyDescent="0.3">
      <c r="A264" s="25">
        <v>130708</v>
      </c>
      <c r="B264" s="22" t="s">
        <v>102</v>
      </c>
      <c r="C264" s="22" t="s">
        <v>138</v>
      </c>
      <c r="D264" s="22" t="s">
        <v>141</v>
      </c>
      <c r="E264" s="14">
        <f t="shared" si="5"/>
        <v>5</v>
      </c>
      <c r="F264" s="15">
        <v>4</v>
      </c>
      <c r="G264" s="13">
        <v>5</v>
      </c>
      <c r="H264" s="10">
        <v>5</v>
      </c>
      <c r="I264" s="10">
        <v>5</v>
      </c>
      <c r="J264" s="10">
        <v>5</v>
      </c>
      <c r="K264" s="10">
        <v>5</v>
      </c>
      <c r="L264" s="10">
        <v>5</v>
      </c>
      <c r="M264" s="10">
        <v>5</v>
      </c>
      <c r="N264" s="10">
        <v>5</v>
      </c>
    </row>
    <row r="265" spans="1:14" x14ac:dyDescent="0.3">
      <c r="A265" s="25">
        <v>40801</v>
      </c>
      <c r="B265" s="22" t="s">
        <v>154</v>
      </c>
      <c r="C265" s="22" t="s">
        <v>280</v>
      </c>
      <c r="D265" s="22" t="s">
        <v>280</v>
      </c>
      <c r="E265" s="14">
        <f t="shared" si="5"/>
        <v>2</v>
      </c>
      <c r="F265" s="15">
        <v>2</v>
      </c>
      <c r="G265" s="13">
        <v>2</v>
      </c>
      <c r="H265" s="10">
        <v>2</v>
      </c>
      <c r="I265" s="10">
        <v>2</v>
      </c>
      <c r="J265" s="10">
        <v>2</v>
      </c>
      <c r="K265" s="10">
        <v>2</v>
      </c>
      <c r="L265" s="10">
        <v>2</v>
      </c>
      <c r="M265" s="10">
        <v>2</v>
      </c>
      <c r="N265" s="10">
        <v>2</v>
      </c>
    </row>
    <row r="266" spans="1:14" x14ac:dyDescent="0.3">
      <c r="A266" s="25">
        <v>70708</v>
      </c>
      <c r="B266" s="22" t="s">
        <v>268</v>
      </c>
      <c r="C266" s="22" t="s">
        <v>453</v>
      </c>
      <c r="D266" s="22" t="s">
        <v>586</v>
      </c>
      <c r="E266" s="14">
        <f t="shared" si="5"/>
        <v>0</v>
      </c>
      <c r="F266" s="15">
        <v>0</v>
      </c>
      <c r="G266" s="13">
        <v>0</v>
      </c>
      <c r="H266" s="10"/>
      <c r="I266" s="10"/>
      <c r="J266" s="10"/>
      <c r="K266" s="10"/>
      <c r="L266" s="10"/>
      <c r="M266" s="10"/>
      <c r="N266" s="10">
        <v>0</v>
      </c>
    </row>
    <row r="267" spans="1:14" x14ac:dyDescent="0.3">
      <c r="A267" s="25">
        <v>70101</v>
      </c>
      <c r="B267" s="22" t="s">
        <v>268</v>
      </c>
      <c r="C267" s="22" t="s">
        <v>400</v>
      </c>
      <c r="D267" s="22" t="s">
        <v>587</v>
      </c>
      <c r="E267" s="14">
        <f t="shared" si="5"/>
        <v>0</v>
      </c>
      <c r="F267" s="15">
        <v>0</v>
      </c>
      <c r="G267" s="13">
        <v>0</v>
      </c>
      <c r="H267" s="10"/>
      <c r="I267" s="10"/>
      <c r="J267" s="10"/>
      <c r="K267" s="10"/>
      <c r="L267" s="10"/>
      <c r="M267" s="10"/>
      <c r="N267" s="10">
        <v>0</v>
      </c>
    </row>
    <row r="268" spans="1:14" x14ac:dyDescent="0.3">
      <c r="A268" s="25">
        <v>70104</v>
      </c>
      <c r="B268" s="22" t="s">
        <v>268</v>
      </c>
      <c r="C268" s="22" t="s">
        <v>400</v>
      </c>
      <c r="D268" s="22" t="s">
        <v>588</v>
      </c>
      <c r="E268" s="14">
        <f t="shared" si="5"/>
        <v>0</v>
      </c>
      <c r="F268" s="15">
        <v>0</v>
      </c>
      <c r="G268" s="13">
        <v>0</v>
      </c>
      <c r="H268" s="10"/>
      <c r="I268" s="10"/>
      <c r="J268" s="10"/>
      <c r="K268" s="10"/>
      <c r="L268" s="10"/>
      <c r="M268" s="10"/>
      <c r="N268" s="10">
        <v>0</v>
      </c>
    </row>
    <row r="269" spans="1:14" x14ac:dyDescent="0.3">
      <c r="A269" s="25">
        <v>40104</v>
      </c>
      <c r="B269" s="22" t="s">
        <v>154</v>
      </c>
      <c r="C269" s="22" t="s">
        <v>155</v>
      </c>
      <c r="D269" s="22" t="s">
        <v>396</v>
      </c>
      <c r="E269" s="14">
        <f t="shared" si="5"/>
        <v>0</v>
      </c>
      <c r="F269" s="15">
        <v>0</v>
      </c>
      <c r="G269" s="13">
        <v>0</v>
      </c>
      <c r="H269" s="10"/>
      <c r="I269" s="10"/>
      <c r="J269" s="10"/>
      <c r="K269" s="10"/>
      <c r="L269" s="10"/>
      <c r="M269" s="10"/>
      <c r="N269" s="10">
        <v>0</v>
      </c>
    </row>
    <row r="270" spans="1:14" x14ac:dyDescent="0.3">
      <c r="A270" s="25">
        <v>91106</v>
      </c>
      <c r="B270" s="22" t="s">
        <v>114</v>
      </c>
      <c r="C270" s="22" t="s">
        <v>186</v>
      </c>
      <c r="D270" s="22" t="s">
        <v>396</v>
      </c>
      <c r="E270" s="14">
        <f t="shared" si="5"/>
        <v>0</v>
      </c>
      <c r="F270" s="15">
        <v>0</v>
      </c>
      <c r="G270" s="13">
        <v>0</v>
      </c>
      <c r="H270" s="10"/>
      <c r="I270" s="10"/>
      <c r="J270" s="10"/>
      <c r="K270" s="10"/>
      <c r="L270" s="10"/>
      <c r="M270" s="10"/>
      <c r="N270" s="10">
        <v>0</v>
      </c>
    </row>
    <row r="271" spans="1:14" x14ac:dyDescent="0.3">
      <c r="A271" s="25">
        <v>40305</v>
      </c>
      <c r="B271" s="22" t="s">
        <v>154</v>
      </c>
      <c r="C271" s="22" t="s">
        <v>253</v>
      </c>
      <c r="D271" s="22" t="s">
        <v>589</v>
      </c>
      <c r="E271" s="14">
        <f t="shared" si="5"/>
        <v>0</v>
      </c>
      <c r="F271" s="15">
        <v>0</v>
      </c>
      <c r="G271" s="13">
        <v>0</v>
      </c>
      <c r="H271" s="10"/>
      <c r="I271" s="10"/>
      <c r="J271" s="10"/>
      <c r="K271" s="10"/>
      <c r="L271" s="10"/>
      <c r="M271" s="10"/>
      <c r="N271" s="10">
        <v>0</v>
      </c>
    </row>
    <row r="272" spans="1:14" x14ac:dyDescent="0.3">
      <c r="A272" s="25">
        <v>120508</v>
      </c>
      <c r="B272" s="22" t="s">
        <v>191</v>
      </c>
      <c r="C272" s="22" t="s">
        <v>447</v>
      </c>
      <c r="D272" s="22" t="s">
        <v>590</v>
      </c>
      <c r="E272" s="14">
        <f t="shared" si="5"/>
        <v>0</v>
      </c>
      <c r="F272" s="15">
        <v>0</v>
      </c>
      <c r="G272" s="13">
        <v>0</v>
      </c>
      <c r="H272" s="10"/>
      <c r="I272" s="10"/>
      <c r="J272" s="10"/>
      <c r="K272" s="10"/>
      <c r="L272" s="10"/>
      <c r="M272" s="10"/>
      <c r="N272" s="10">
        <v>0</v>
      </c>
    </row>
    <row r="273" spans="1:14" x14ac:dyDescent="0.3">
      <c r="A273" s="25">
        <v>130904</v>
      </c>
      <c r="B273" s="22" t="s">
        <v>102</v>
      </c>
      <c r="C273" s="22" t="s">
        <v>322</v>
      </c>
      <c r="D273" s="22" t="s">
        <v>590</v>
      </c>
      <c r="E273" s="14">
        <f t="shared" si="5"/>
        <v>0</v>
      </c>
      <c r="F273" s="15">
        <v>0</v>
      </c>
      <c r="G273" s="13">
        <v>0</v>
      </c>
      <c r="H273" s="10"/>
      <c r="I273" s="10"/>
      <c r="J273" s="10"/>
      <c r="K273" s="10"/>
      <c r="L273" s="10"/>
      <c r="M273" s="10"/>
      <c r="N273" s="10">
        <v>0</v>
      </c>
    </row>
    <row r="274" spans="1:14" x14ac:dyDescent="0.3">
      <c r="A274" s="25">
        <v>120509</v>
      </c>
      <c r="B274" s="22" t="s">
        <v>191</v>
      </c>
      <c r="C274" s="22" t="s">
        <v>447</v>
      </c>
      <c r="D274" s="22" t="s">
        <v>591</v>
      </c>
      <c r="E274" s="14">
        <f t="shared" si="5"/>
        <v>0</v>
      </c>
      <c r="F274" s="15">
        <v>0</v>
      </c>
      <c r="G274" s="13">
        <v>0</v>
      </c>
      <c r="H274" s="10"/>
      <c r="I274" s="10"/>
      <c r="J274" s="10"/>
      <c r="K274" s="10"/>
      <c r="L274" s="10"/>
      <c r="M274" s="10"/>
      <c r="N274" s="10">
        <v>0</v>
      </c>
    </row>
    <row r="275" spans="1:14" x14ac:dyDescent="0.3">
      <c r="A275" s="25">
        <v>20404</v>
      </c>
      <c r="B275" s="22" t="s">
        <v>212</v>
      </c>
      <c r="C275" s="22" t="s">
        <v>249</v>
      </c>
      <c r="D275" s="22" t="s">
        <v>592</v>
      </c>
      <c r="E275" s="14">
        <f t="shared" si="5"/>
        <v>0</v>
      </c>
      <c r="F275" s="15">
        <v>0</v>
      </c>
      <c r="G275" s="13">
        <v>0</v>
      </c>
      <c r="H275" s="10"/>
      <c r="I275" s="10"/>
      <c r="J275" s="10"/>
      <c r="K275" s="10"/>
      <c r="L275" s="10"/>
      <c r="M275" s="10"/>
      <c r="N275" s="10">
        <v>0</v>
      </c>
    </row>
    <row r="276" spans="1:14" x14ac:dyDescent="0.3">
      <c r="A276" s="25">
        <v>120803</v>
      </c>
      <c r="B276" s="22" t="s">
        <v>191</v>
      </c>
      <c r="C276" s="22" t="s">
        <v>192</v>
      </c>
      <c r="D276" s="22" t="s">
        <v>593</v>
      </c>
      <c r="E276" s="14">
        <f t="shared" si="5"/>
        <v>0</v>
      </c>
      <c r="F276" s="15">
        <v>0</v>
      </c>
      <c r="G276" s="13">
        <v>0</v>
      </c>
      <c r="H276" s="10"/>
      <c r="I276" s="10"/>
      <c r="J276" s="10"/>
      <c r="K276" s="10"/>
      <c r="L276" s="10"/>
      <c r="M276" s="10"/>
      <c r="N276" s="10">
        <v>0</v>
      </c>
    </row>
    <row r="277" spans="1:14" x14ac:dyDescent="0.3">
      <c r="A277" s="25">
        <v>120604</v>
      </c>
      <c r="B277" s="22" t="s">
        <v>191</v>
      </c>
      <c r="C277" s="22" t="s">
        <v>299</v>
      </c>
      <c r="D277" s="22" t="s">
        <v>594</v>
      </c>
      <c r="E277" s="14">
        <f t="shared" si="5"/>
        <v>0</v>
      </c>
      <c r="F277" s="15">
        <v>0</v>
      </c>
      <c r="G277" s="13">
        <v>0</v>
      </c>
      <c r="H277" s="10"/>
      <c r="I277" s="10"/>
      <c r="J277" s="10"/>
      <c r="K277" s="10"/>
      <c r="L277" s="10"/>
      <c r="M277" s="10"/>
      <c r="N277" s="10">
        <v>0</v>
      </c>
    </row>
    <row r="278" spans="1:14" x14ac:dyDescent="0.3">
      <c r="A278" s="25">
        <v>120402</v>
      </c>
      <c r="B278" s="22" t="s">
        <v>191</v>
      </c>
      <c r="C278" s="22" t="s">
        <v>493</v>
      </c>
      <c r="D278" s="22" t="s">
        <v>595</v>
      </c>
      <c r="E278" s="14">
        <f t="shared" si="5"/>
        <v>0</v>
      </c>
      <c r="F278" s="15">
        <v>0</v>
      </c>
      <c r="G278" s="13">
        <v>0</v>
      </c>
      <c r="H278" s="10"/>
      <c r="I278" s="10"/>
      <c r="J278" s="10"/>
      <c r="K278" s="10"/>
      <c r="L278" s="10"/>
      <c r="M278" s="10"/>
      <c r="N278" s="10">
        <v>0</v>
      </c>
    </row>
    <row r="279" spans="1:14" x14ac:dyDescent="0.3">
      <c r="A279" s="25">
        <v>120203</v>
      </c>
      <c r="B279" s="22" t="s">
        <v>191</v>
      </c>
      <c r="C279" s="22" t="s">
        <v>266</v>
      </c>
      <c r="D279" s="22" t="s">
        <v>304</v>
      </c>
      <c r="E279" s="14">
        <f t="shared" si="5"/>
        <v>0</v>
      </c>
      <c r="F279" s="15">
        <v>0</v>
      </c>
      <c r="G279" s="13">
        <v>0</v>
      </c>
      <c r="H279" s="10"/>
      <c r="I279" s="10"/>
      <c r="J279" s="10"/>
      <c r="K279" s="10"/>
      <c r="L279" s="10"/>
      <c r="M279" s="10"/>
      <c r="N279" s="10">
        <v>0</v>
      </c>
    </row>
    <row r="280" spans="1:14" x14ac:dyDescent="0.3">
      <c r="A280" s="25">
        <v>120204</v>
      </c>
      <c r="B280" s="22" t="s">
        <v>191</v>
      </c>
      <c r="C280" s="22" t="s">
        <v>266</v>
      </c>
      <c r="D280" s="22" t="s">
        <v>325</v>
      </c>
      <c r="E280" s="14">
        <f t="shared" si="5"/>
        <v>0</v>
      </c>
      <c r="F280" s="15">
        <v>0</v>
      </c>
      <c r="G280" s="13">
        <v>0</v>
      </c>
      <c r="H280" s="10"/>
      <c r="I280" s="10"/>
      <c r="J280" s="10"/>
      <c r="K280" s="10"/>
      <c r="L280" s="10"/>
      <c r="M280" s="10"/>
      <c r="N280" s="10">
        <v>0</v>
      </c>
    </row>
    <row r="281" spans="1:14" x14ac:dyDescent="0.3">
      <c r="A281" s="25">
        <v>120205</v>
      </c>
      <c r="B281" s="22" t="s">
        <v>191</v>
      </c>
      <c r="C281" s="22" t="s">
        <v>266</v>
      </c>
      <c r="D281" s="22" t="s">
        <v>397</v>
      </c>
      <c r="E281" s="14">
        <f t="shared" si="5"/>
        <v>0</v>
      </c>
      <c r="F281" s="15">
        <v>0</v>
      </c>
      <c r="G281" s="13">
        <v>0</v>
      </c>
      <c r="H281" s="10"/>
      <c r="I281" s="10"/>
      <c r="J281" s="10"/>
      <c r="K281" s="10"/>
      <c r="L281" s="10"/>
      <c r="M281" s="10"/>
      <c r="N281" s="10">
        <v>0</v>
      </c>
    </row>
    <row r="282" spans="1:14" x14ac:dyDescent="0.3">
      <c r="A282" s="25">
        <v>120206</v>
      </c>
      <c r="B282" s="22" t="s">
        <v>191</v>
      </c>
      <c r="C282" s="22" t="s">
        <v>266</v>
      </c>
      <c r="D282" s="22" t="s">
        <v>267</v>
      </c>
      <c r="E282" s="14">
        <f t="shared" si="5"/>
        <v>0</v>
      </c>
      <c r="F282" s="15">
        <v>0</v>
      </c>
      <c r="G282" s="13">
        <v>0</v>
      </c>
      <c r="H282" s="10"/>
      <c r="I282" s="10"/>
      <c r="J282" s="10"/>
      <c r="K282" s="10"/>
      <c r="L282" s="10"/>
      <c r="M282" s="10"/>
      <c r="N282" s="10">
        <v>0</v>
      </c>
    </row>
    <row r="283" spans="1:14" x14ac:dyDescent="0.3">
      <c r="A283" s="25">
        <v>120201</v>
      </c>
      <c r="B283" s="22" t="s">
        <v>191</v>
      </c>
      <c r="C283" s="22" t="s">
        <v>266</v>
      </c>
      <c r="D283" s="22" t="s">
        <v>596</v>
      </c>
      <c r="E283" s="14">
        <f t="shared" si="5"/>
        <v>0</v>
      </c>
      <c r="F283" s="15">
        <v>0</v>
      </c>
      <c r="G283" s="13">
        <v>0</v>
      </c>
      <c r="H283" s="10"/>
      <c r="I283" s="10"/>
      <c r="J283" s="10"/>
      <c r="K283" s="10"/>
      <c r="L283" s="10"/>
      <c r="M283" s="10"/>
      <c r="N283" s="10">
        <v>0</v>
      </c>
    </row>
    <row r="284" spans="1:14" x14ac:dyDescent="0.3">
      <c r="A284" s="25">
        <v>130709</v>
      </c>
      <c r="B284" s="22" t="s">
        <v>102</v>
      </c>
      <c r="C284" s="22" t="s">
        <v>138</v>
      </c>
      <c r="D284" s="22" t="s">
        <v>158</v>
      </c>
      <c r="E284" s="14">
        <f t="shared" si="5"/>
        <v>1</v>
      </c>
      <c r="F284" s="15">
        <v>1</v>
      </c>
      <c r="G284" s="13">
        <v>1</v>
      </c>
      <c r="H284" s="10">
        <v>1</v>
      </c>
      <c r="I284" s="10">
        <v>1</v>
      </c>
      <c r="J284" s="10">
        <v>1</v>
      </c>
      <c r="K284" s="10">
        <v>1</v>
      </c>
      <c r="L284" s="10">
        <v>1</v>
      </c>
      <c r="M284" s="10">
        <v>1</v>
      </c>
      <c r="N284" s="10">
        <v>1</v>
      </c>
    </row>
    <row r="285" spans="1:14" x14ac:dyDescent="0.3">
      <c r="A285" s="25">
        <v>91111</v>
      </c>
      <c r="B285" s="22" t="s">
        <v>114</v>
      </c>
      <c r="C285" s="22" t="s">
        <v>186</v>
      </c>
      <c r="D285" s="22" t="s">
        <v>398</v>
      </c>
      <c r="E285" s="14">
        <f t="shared" si="5"/>
        <v>1</v>
      </c>
      <c r="F285" s="15">
        <v>1</v>
      </c>
      <c r="G285" s="13">
        <v>1</v>
      </c>
      <c r="H285" s="10">
        <v>1</v>
      </c>
      <c r="I285" s="10">
        <v>1</v>
      </c>
      <c r="J285" s="10">
        <v>1</v>
      </c>
      <c r="K285" s="10">
        <v>1</v>
      </c>
      <c r="L285" s="10">
        <v>1</v>
      </c>
      <c r="M285" s="10">
        <v>1</v>
      </c>
      <c r="N285" s="10">
        <v>1</v>
      </c>
    </row>
    <row r="286" spans="1:14" x14ac:dyDescent="0.3">
      <c r="A286" s="25">
        <v>41201</v>
      </c>
      <c r="B286" s="22" t="s">
        <v>154</v>
      </c>
      <c r="C286" s="22" t="s">
        <v>430</v>
      </c>
      <c r="D286" s="22" t="s">
        <v>597</v>
      </c>
      <c r="E286" s="14">
        <f t="shared" si="5"/>
        <v>0</v>
      </c>
      <c r="F286" s="15">
        <v>0</v>
      </c>
      <c r="G286" s="13">
        <v>0</v>
      </c>
      <c r="H286" s="10"/>
      <c r="I286" s="10"/>
      <c r="J286" s="10"/>
      <c r="K286" s="10"/>
      <c r="L286" s="10"/>
      <c r="M286" s="10"/>
      <c r="N286" s="10">
        <v>0</v>
      </c>
    </row>
    <row r="287" spans="1:14" x14ac:dyDescent="0.3">
      <c r="A287" s="25">
        <v>40802</v>
      </c>
      <c r="B287" s="22" t="s">
        <v>154</v>
      </c>
      <c r="C287" s="22" t="s">
        <v>280</v>
      </c>
      <c r="D287" s="22" t="s">
        <v>598</v>
      </c>
      <c r="E287" s="14">
        <f t="shared" si="5"/>
        <v>0</v>
      </c>
      <c r="F287" s="15">
        <v>0</v>
      </c>
      <c r="G287" s="13">
        <v>0</v>
      </c>
      <c r="H287" s="10"/>
      <c r="I287" s="10"/>
      <c r="J287" s="10"/>
      <c r="K287" s="10"/>
      <c r="L287" s="10"/>
      <c r="M287" s="10"/>
      <c r="N287" s="10">
        <v>0</v>
      </c>
    </row>
    <row r="288" spans="1:14" x14ac:dyDescent="0.3">
      <c r="A288" s="25">
        <v>130710</v>
      </c>
      <c r="B288" s="22" t="s">
        <v>102</v>
      </c>
      <c r="C288" s="22" t="s">
        <v>138</v>
      </c>
      <c r="D288" s="22" t="s">
        <v>599</v>
      </c>
      <c r="E288" s="14">
        <f t="shared" si="5"/>
        <v>0</v>
      </c>
      <c r="F288" s="15">
        <v>0</v>
      </c>
      <c r="G288" s="13">
        <v>0</v>
      </c>
      <c r="H288" s="10"/>
      <c r="I288" s="10"/>
      <c r="J288" s="10"/>
      <c r="K288" s="10"/>
      <c r="L288" s="10"/>
      <c r="M288" s="10"/>
      <c r="N288" s="10">
        <v>0</v>
      </c>
    </row>
    <row r="289" spans="1:14" x14ac:dyDescent="0.3">
      <c r="A289" s="25">
        <v>70711</v>
      </c>
      <c r="B289" s="22" t="s">
        <v>268</v>
      </c>
      <c r="C289" s="22" t="s">
        <v>453</v>
      </c>
      <c r="D289" s="22" t="s">
        <v>600</v>
      </c>
      <c r="E289" s="14">
        <f t="shared" si="5"/>
        <v>0</v>
      </c>
      <c r="F289" s="15">
        <v>0</v>
      </c>
      <c r="G289" s="13">
        <v>0</v>
      </c>
      <c r="H289" s="10"/>
      <c r="I289" s="10"/>
      <c r="J289" s="10"/>
      <c r="K289" s="10"/>
      <c r="L289" s="10"/>
      <c r="M289" s="10"/>
      <c r="N289" s="10">
        <v>0</v>
      </c>
    </row>
    <row r="290" spans="1:14" x14ac:dyDescent="0.3">
      <c r="A290" s="25">
        <v>30404</v>
      </c>
      <c r="B290" s="22" t="s">
        <v>144</v>
      </c>
      <c r="C290" s="22" t="s">
        <v>330</v>
      </c>
      <c r="D290" s="22" t="s">
        <v>601</v>
      </c>
      <c r="E290" s="14">
        <f t="shared" si="5"/>
        <v>0</v>
      </c>
      <c r="F290" s="15">
        <v>0</v>
      </c>
      <c r="G290" s="13">
        <v>0</v>
      </c>
      <c r="H290" s="10"/>
      <c r="I290" s="10"/>
      <c r="J290" s="10"/>
      <c r="K290" s="10"/>
      <c r="L290" s="10"/>
      <c r="M290" s="10"/>
      <c r="N290" s="10">
        <v>0</v>
      </c>
    </row>
    <row r="291" spans="1:14" x14ac:dyDescent="0.3">
      <c r="A291" s="25">
        <v>130711</v>
      </c>
      <c r="B291" s="22" t="s">
        <v>102</v>
      </c>
      <c r="C291" s="22" t="s">
        <v>138</v>
      </c>
      <c r="D291" s="22" t="s">
        <v>437</v>
      </c>
      <c r="E291" s="14">
        <f t="shared" si="5"/>
        <v>0</v>
      </c>
      <c r="F291" s="15">
        <v>0</v>
      </c>
      <c r="G291" s="13">
        <v>0</v>
      </c>
      <c r="H291" s="10"/>
      <c r="I291" s="10"/>
      <c r="J291" s="10"/>
      <c r="K291" s="10"/>
      <c r="L291" s="10"/>
      <c r="M291" s="10"/>
      <c r="N291" s="10">
        <v>0</v>
      </c>
    </row>
    <row r="292" spans="1:14" x14ac:dyDescent="0.3">
      <c r="A292" s="25">
        <v>120403</v>
      </c>
      <c r="B292" s="22" t="s">
        <v>191</v>
      </c>
      <c r="C292" s="22" t="s">
        <v>493</v>
      </c>
      <c r="D292" s="22" t="s">
        <v>602</v>
      </c>
      <c r="E292" s="14">
        <f t="shared" si="5"/>
        <v>0</v>
      </c>
      <c r="F292" s="15">
        <v>0</v>
      </c>
      <c r="G292" s="13">
        <v>0</v>
      </c>
      <c r="H292" s="10"/>
      <c r="I292" s="10"/>
      <c r="J292" s="10"/>
      <c r="K292" s="10"/>
      <c r="L292" s="10"/>
      <c r="M292" s="10"/>
      <c r="N292" s="10">
        <v>0</v>
      </c>
    </row>
    <row r="293" spans="1:14" x14ac:dyDescent="0.3">
      <c r="A293" s="25">
        <v>50105</v>
      </c>
      <c r="B293" s="22" t="s">
        <v>151</v>
      </c>
      <c r="C293" s="22" t="s">
        <v>269</v>
      </c>
      <c r="D293" s="22" t="s">
        <v>603</v>
      </c>
      <c r="E293" s="14">
        <f t="shared" si="5"/>
        <v>0</v>
      </c>
      <c r="F293" s="15">
        <v>0</v>
      </c>
      <c r="G293" s="13">
        <v>0</v>
      </c>
      <c r="H293" s="10"/>
      <c r="I293" s="10"/>
      <c r="J293" s="10"/>
      <c r="K293" s="10"/>
      <c r="L293" s="10"/>
      <c r="M293" s="10"/>
      <c r="N293" s="10">
        <v>0</v>
      </c>
    </row>
    <row r="294" spans="1:14" x14ac:dyDescent="0.3">
      <c r="A294" s="25">
        <v>40405</v>
      </c>
      <c r="B294" s="22" t="s">
        <v>154</v>
      </c>
      <c r="C294" s="22" t="s">
        <v>234</v>
      </c>
      <c r="D294" s="22" t="s">
        <v>604</v>
      </c>
      <c r="E294" s="14">
        <f t="shared" si="5"/>
        <v>0</v>
      </c>
      <c r="F294" s="15">
        <v>0</v>
      </c>
      <c r="G294" s="13">
        <v>0</v>
      </c>
      <c r="H294" s="10"/>
      <c r="I294" s="10"/>
      <c r="J294" s="10"/>
      <c r="K294" s="10"/>
      <c r="L294" s="10"/>
      <c r="M294" s="10"/>
      <c r="N294" s="10">
        <v>0</v>
      </c>
    </row>
    <row r="295" spans="1:14" x14ac:dyDescent="0.3">
      <c r="A295" s="25">
        <v>110202</v>
      </c>
      <c r="B295" s="22" t="s">
        <v>188</v>
      </c>
      <c r="C295" s="22" t="s">
        <v>426</v>
      </c>
      <c r="D295" s="22" t="s">
        <v>605</v>
      </c>
      <c r="E295" s="14">
        <f t="shared" si="5"/>
        <v>0</v>
      </c>
      <c r="F295" s="15">
        <v>0</v>
      </c>
      <c r="G295" s="13">
        <v>0</v>
      </c>
      <c r="H295" s="10"/>
      <c r="I295" s="10"/>
      <c r="J295" s="10"/>
      <c r="K295" s="10"/>
      <c r="L295" s="10"/>
      <c r="M295" s="10"/>
      <c r="N295" s="10">
        <v>0</v>
      </c>
    </row>
    <row r="296" spans="1:14" x14ac:dyDescent="0.3">
      <c r="A296" s="25">
        <v>81003</v>
      </c>
      <c r="B296" s="22" t="s">
        <v>99</v>
      </c>
      <c r="C296" s="22" t="s">
        <v>106</v>
      </c>
      <c r="D296" s="22" t="s">
        <v>140</v>
      </c>
      <c r="E296" s="14">
        <f t="shared" si="5"/>
        <v>7</v>
      </c>
      <c r="F296" s="15">
        <v>7</v>
      </c>
      <c r="G296" s="13">
        <v>7</v>
      </c>
      <c r="H296" s="10">
        <v>7</v>
      </c>
      <c r="I296" s="10">
        <v>7</v>
      </c>
      <c r="J296" s="10">
        <v>7</v>
      </c>
      <c r="K296" s="10">
        <v>7</v>
      </c>
      <c r="L296" s="10">
        <v>7</v>
      </c>
      <c r="M296" s="10">
        <v>7</v>
      </c>
      <c r="N296" s="10">
        <v>7</v>
      </c>
    </row>
    <row r="297" spans="1:14" x14ac:dyDescent="0.3">
      <c r="A297" s="25">
        <v>130102</v>
      </c>
      <c r="B297" s="22" t="s">
        <v>102</v>
      </c>
      <c r="C297" s="22" t="s">
        <v>103</v>
      </c>
      <c r="D297" s="22" t="s">
        <v>126</v>
      </c>
      <c r="E297" s="14">
        <f t="shared" si="5"/>
        <v>5</v>
      </c>
      <c r="F297" s="15">
        <v>5</v>
      </c>
      <c r="G297" s="13">
        <v>5</v>
      </c>
      <c r="H297" s="10">
        <v>5</v>
      </c>
      <c r="I297" s="10">
        <v>5</v>
      </c>
      <c r="J297" s="10">
        <v>5</v>
      </c>
      <c r="K297" s="10">
        <v>5</v>
      </c>
      <c r="L297" s="10">
        <v>5</v>
      </c>
      <c r="M297" s="10">
        <v>5</v>
      </c>
      <c r="N297" s="10">
        <v>5</v>
      </c>
    </row>
    <row r="298" spans="1:14" x14ac:dyDescent="0.3">
      <c r="A298" s="25">
        <v>20206</v>
      </c>
      <c r="B298" s="22" t="s">
        <v>212</v>
      </c>
      <c r="C298" s="22" t="s">
        <v>217</v>
      </c>
      <c r="D298" s="22" t="s">
        <v>111</v>
      </c>
      <c r="E298" s="14">
        <f t="shared" si="5"/>
        <v>0</v>
      </c>
      <c r="F298" s="15">
        <v>0</v>
      </c>
      <c r="G298" s="13">
        <v>0</v>
      </c>
      <c r="H298" s="10"/>
      <c r="I298" s="10"/>
      <c r="J298" s="10"/>
      <c r="K298" s="10"/>
      <c r="L298" s="10"/>
      <c r="M298" s="10"/>
      <c r="N298" s="10">
        <v>0</v>
      </c>
    </row>
    <row r="299" spans="1:14" x14ac:dyDescent="0.3">
      <c r="A299" s="25">
        <v>80812</v>
      </c>
      <c r="B299" s="22" t="s">
        <v>99</v>
      </c>
      <c r="C299" s="22" t="s">
        <v>99</v>
      </c>
      <c r="D299" s="22" t="s">
        <v>111</v>
      </c>
      <c r="E299" s="14">
        <f t="shared" si="5"/>
        <v>23</v>
      </c>
      <c r="F299" s="15">
        <v>21</v>
      </c>
      <c r="G299" s="13">
        <v>23</v>
      </c>
      <c r="H299" s="10">
        <v>23</v>
      </c>
      <c r="I299" s="10">
        <v>23</v>
      </c>
      <c r="J299" s="10">
        <v>23</v>
      </c>
      <c r="K299" s="10">
        <v>23</v>
      </c>
      <c r="L299" s="10">
        <v>23</v>
      </c>
      <c r="M299" s="10">
        <v>23</v>
      </c>
      <c r="N299" s="10">
        <v>23</v>
      </c>
    </row>
    <row r="300" spans="1:14" x14ac:dyDescent="0.3">
      <c r="A300" s="25">
        <v>41102</v>
      </c>
      <c r="B300" s="22" t="s">
        <v>154</v>
      </c>
      <c r="C300" s="22" t="s">
        <v>258</v>
      </c>
      <c r="D300" s="22" t="s">
        <v>606</v>
      </c>
      <c r="E300" s="14">
        <f t="shared" si="5"/>
        <v>0</v>
      </c>
      <c r="F300" s="15">
        <v>0</v>
      </c>
      <c r="G300" s="13">
        <v>0</v>
      </c>
      <c r="H300" s="10"/>
      <c r="I300" s="10"/>
      <c r="J300" s="10"/>
      <c r="K300" s="10"/>
      <c r="L300" s="10"/>
      <c r="M300" s="10"/>
      <c r="N300" s="10">
        <v>0</v>
      </c>
    </row>
    <row r="301" spans="1:14" x14ac:dyDescent="0.3">
      <c r="A301" s="25">
        <v>41305</v>
      </c>
      <c r="B301" s="22" t="s">
        <v>154</v>
      </c>
      <c r="C301" s="22" t="s">
        <v>441</v>
      </c>
      <c r="D301" s="22" t="s">
        <v>607</v>
      </c>
      <c r="E301" s="14">
        <f t="shared" si="5"/>
        <v>0</v>
      </c>
      <c r="F301" s="15">
        <v>0</v>
      </c>
      <c r="G301" s="13">
        <v>0</v>
      </c>
      <c r="H301" s="10"/>
      <c r="I301" s="10"/>
      <c r="J301" s="10"/>
      <c r="K301" s="10"/>
      <c r="L301" s="10"/>
      <c r="M301" s="10"/>
      <c r="N301" s="10">
        <v>0</v>
      </c>
    </row>
    <row r="302" spans="1:14" x14ac:dyDescent="0.3">
      <c r="A302" s="25">
        <v>120605</v>
      </c>
      <c r="B302" s="22" t="s">
        <v>191</v>
      </c>
      <c r="C302" s="22" t="s">
        <v>299</v>
      </c>
      <c r="D302" s="22" t="s">
        <v>299</v>
      </c>
      <c r="E302" s="14">
        <f t="shared" si="5"/>
        <v>1</v>
      </c>
      <c r="F302" s="15">
        <v>0</v>
      </c>
      <c r="G302" s="13">
        <v>0</v>
      </c>
      <c r="H302" s="10"/>
      <c r="I302" s="10"/>
      <c r="J302" s="10"/>
      <c r="K302" s="10"/>
      <c r="L302" s="10"/>
      <c r="M302" s="10"/>
      <c r="N302" s="10">
        <v>1</v>
      </c>
    </row>
    <row r="303" spans="1:14" x14ac:dyDescent="0.3">
      <c r="A303" s="25">
        <v>120306</v>
      </c>
      <c r="B303" s="22" t="s">
        <v>191</v>
      </c>
      <c r="C303" s="22" t="s">
        <v>380</v>
      </c>
      <c r="D303" s="22" t="s">
        <v>608</v>
      </c>
      <c r="E303" s="14">
        <f t="shared" si="5"/>
        <v>0</v>
      </c>
      <c r="F303" s="15">
        <v>0</v>
      </c>
      <c r="G303" s="13">
        <v>0</v>
      </c>
      <c r="H303" s="10"/>
      <c r="I303" s="10"/>
      <c r="J303" s="10"/>
      <c r="K303" s="10"/>
      <c r="L303" s="10"/>
      <c r="M303" s="10"/>
      <c r="N303" s="10">
        <v>0</v>
      </c>
    </row>
    <row r="304" spans="1:14" x14ac:dyDescent="0.3">
      <c r="A304" s="25">
        <v>120701</v>
      </c>
      <c r="B304" s="22" t="s">
        <v>191</v>
      </c>
      <c r="C304" s="22" t="s">
        <v>296</v>
      </c>
      <c r="D304" s="22" t="s">
        <v>296</v>
      </c>
      <c r="E304" s="14">
        <f t="shared" si="5"/>
        <v>0</v>
      </c>
      <c r="F304" s="15">
        <v>0</v>
      </c>
      <c r="G304" s="13">
        <v>0</v>
      </c>
      <c r="H304" s="10"/>
      <c r="I304" s="10"/>
      <c r="J304" s="10"/>
      <c r="K304" s="10"/>
      <c r="L304" s="10"/>
      <c r="M304" s="10"/>
      <c r="N304" s="10">
        <v>0</v>
      </c>
    </row>
    <row r="305" spans="1:14" x14ac:dyDescent="0.3">
      <c r="A305" s="25">
        <v>60102</v>
      </c>
      <c r="B305" s="22" t="s">
        <v>158</v>
      </c>
      <c r="C305" s="22" t="s">
        <v>297</v>
      </c>
      <c r="D305" s="22" t="s">
        <v>326</v>
      </c>
      <c r="E305" s="14">
        <f t="shared" si="5"/>
        <v>0</v>
      </c>
      <c r="F305" s="15">
        <v>0</v>
      </c>
      <c r="G305" s="13">
        <v>0</v>
      </c>
      <c r="H305" s="10"/>
      <c r="I305" s="10"/>
      <c r="J305" s="10"/>
      <c r="K305" s="10"/>
      <c r="L305" s="10"/>
      <c r="M305" s="10"/>
      <c r="N305" s="10">
        <v>0</v>
      </c>
    </row>
    <row r="306" spans="1:14" x14ac:dyDescent="0.3">
      <c r="A306" s="25">
        <v>60305</v>
      </c>
      <c r="B306" s="22" t="s">
        <v>158</v>
      </c>
      <c r="C306" s="22" t="s">
        <v>406</v>
      </c>
      <c r="D306" s="22" t="s">
        <v>326</v>
      </c>
      <c r="E306" s="14">
        <f t="shared" si="5"/>
        <v>0</v>
      </c>
      <c r="F306" s="15">
        <v>0</v>
      </c>
      <c r="G306" s="13">
        <v>0</v>
      </c>
      <c r="H306" s="10"/>
      <c r="I306" s="10"/>
      <c r="J306" s="10"/>
      <c r="K306" s="10"/>
      <c r="L306" s="10"/>
      <c r="M306" s="10"/>
      <c r="N306" s="10">
        <v>0</v>
      </c>
    </row>
    <row r="307" spans="1:14" x14ac:dyDescent="0.3">
      <c r="A307" s="25">
        <v>90104</v>
      </c>
      <c r="B307" s="22" t="s">
        <v>114</v>
      </c>
      <c r="C307" s="22" t="s">
        <v>197</v>
      </c>
      <c r="D307" s="22" t="s">
        <v>609</v>
      </c>
      <c r="E307" s="14">
        <f t="shared" si="5"/>
        <v>0</v>
      </c>
      <c r="F307" s="15">
        <v>0</v>
      </c>
      <c r="G307" s="13">
        <v>0</v>
      </c>
      <c r="H307" s="10"/>
      <c r="I307" s="10"/>
      <c r="J307" s="10"/>
      <c r="K307" s="10"/>
      <c r="L307" s="10"/>
      <c r="M307" s="10"/>
      <c r="N307" s="10">
        <v>0</v>
      </c>
    </row>
    <row r="308" spans="1:14" x14ac:dyDescent="0.3">
      <c r="A308" s="25">
        <v>70303</v>
      </c>
      <c r="B308" s="22" t="s">
        <v>268</v>
      </c>
      <c r="C308" s="22" t="s">
        <v>268</v>
      </c>
      <c r="D308" s="22" t="s">
        <v>257</v>
      </c>
      <c r="E308" s="14">
        <f t="shared" si="5"/>
        <v>1</v>
      </c>
      <c r="F308" s="15">
        <v>1</v>
      </c>
      <c r="G308" s="13">
        <v>1</v>
      </c>
      <c r="H308" s="10">
        <v>1</v>
      </c>
      <c r="I308" s="10">
        <v>1</v>
      </c>
      <c r="J308" s="10">
        <v>1</v>
      </c>
      <c r="K308" s="10">
        <v>1</v>
      </c>
      <c r="L308" s="10">
        <v>1</v>
      </c>
      <c r="M308" s="10">
        <v>1</v>
      </c>
      <c r="N308" s="10">
        <v>1</v>
      </c>
    </row>
    <row r="309" spans="1:14" x14ac:dyDescent="0.3">
      <c r="A309" s="25">
        <v>91002</v>
      </c>
      <c r="B309" s="22" t="s">
        <v>114</v>
      </c>
      <c r="C309" s="22" t="s">
        <v>115</v>
      </c>
      <c r="D309" s="22" t="s">
        <v>257</v>
      </c>
      <c r="E309" s="14">
        <f t="shared" si="5"/>
        <v>0</v>
      </c>
      <c r="F309" s="15">
        <v>0</v>
      </c>
      <c r="G309" s="16">
        <v>0</v>
      </c>
      <c r="H309" s="10"/>
      <c r="I309" s="10"/>
      <c r="J309" s="10"/>
      <c r="K309" s="10"/>
      <c r="L309" s="10"/>
      <c r="M309" s="10"/>
      <c r="N309" s="10">
        <v>0</v>
      </c>
    </row>
    <row r="310" spans="1:14" x14ac:dyDescent="0.3">
      <c r="A310" s="25">
        <v>40501</v>
      </c>
      <c r="B310" s="22" t="s">
        <v>154</v>
      </c>
      <c r="C310" s="22" t="s">
        <v>236</v>
      </c>
      <c r="D310" s="22" t="s">
        <v>281</v>
      </c>
      <c r="E310" s="14">
        <f t="shared" si="5"/>
        <v>0</v>
      </c>
      <c r="F310" s="15">
        <v>0</v>
      </c>
      <c r="G310" s="16">
        <v>0</v>
      </c>
      <c r="H310" s="10"/>
      <c r="I310" s="10"/>
      <c r="J310" s="10"/>
      <c r="K310" s="10"/>
      <c r="L310" s="10"/>
      <c r="M310" s="10"/>
      <c r="N310" s="10">
        <v>0</v>
      </c>
    </row>
    <row r="311" spans="1:14" x14ac:dyDescent="0.3">
      <c r="A311" s="25">
        <v>30204</v>
      </c>
      <c r="B311" s="22" t="s">
        <v>144</v>
      </c>
      <c r="C311" s="22" t="s">
        <v>414</v>
      </c>
      <c r="D311" s="22" t="s">
        <v>610</v>
      </c>
      <c r="E311" s="14">
        <f t="shared" si="5"/>
        <v>0</v>
      </c>
      <c r="F311" s="15">
        <v>0</v>
      </c>
      <c r="G311" s="16">
        <v>0</v>
      </c>
      <c r="H311" s="10"/>
      <c r="I311" s="10"/>
      <c r="J311" s="10"/>
      <c r="K311" s="10"/>
      <c r="L311" s="10"/>
      <c r="M311" s="10"/>
      <c r="N311" s="10">
        <v>0</v>
      </c>
    </row>
    <row r="312" spans="1:14" x14ac:dyDescent="0.3">
      <c r="A312" s="25">
        <v>70105</v>
      </c>
      <c r="B312" s="22" t="s">
        <v>268</v>
      </c>
      <c r="C312" s="22" t="s">
        <v>400</v>
      </c>
      <c r="D312" s="22" t="s">
        <v>611</v>
      </c>
      <c r="E312" s="14">
        <f t="shared" si="5"/>
        <v>0</v>
      </c>
      <c r="F312" s="15">
        <v>0</v>
      </c>
      <c r="G312" s="16">
        <v>0</v>
      </c>
      <c r="H312" s="10"/>
      <c r="I312" s="10"/>
      <c r="J312" s="10"/>
      <c r="K312" s="10"/>
      <c r="L312" s="10"/>
      <c r="M312" s="10"/>
      <c r="N312" s="10">
        <v>0</v>
      </c>
    </row>
    <row r="313" spans="1:14" x14ac:dyDescent="0.3">
      <c r="A313" s="25">
        <v>80202</v>
      </c>
      <c r="B313" s="22" t="s">
        <v>99</v>
      </c>
      <c r="C313" s="22" t="s">
        <v>612</v>
      </c>
      <c r="D313" s="22" t="s">
        <v>613</v>
      </c>
      <c r="E313" s="14">
        <f t="shared" si="5"/>
        <v>0</v>
      </c>
      <c r="F313" s="15">
        <v>0</v>
      </c>
      <c r="G313" s="16">
        <v>0</v>
      </c>
      <c r="H313" s="10"/>
      <c r="I313" s="10"/>
      <c r="J313" s="10"/>
      <c r="K313" s="10"/>
      <c r="L313" s="10"/>
      <c r="M313" s="10"/>
      <c r="N313" s="10">
        <v>0</v>
      </c>
    </row>
    <row r="314" spans="1:14" x14ac:dyDescent="0.3">
      <c r="A314" s="25">
        <v>130905</v>
      </c>
      <c r="B314" s="22" t="s">
        <v>102</v>
      </c>
      <c r="C314" s="22" t="s">
        <v>322</v>
      </c>
      <c r="D314" s="22" t="s">
        <v>614</v>
      </c>
      <c r="E314" s="14">
        <f t="shared" si="5"/>
        <v>0</v>
      </c>
      <c r="F314" s="15">
        <v>0</v>
      </c>
      <c r="G314" s="16">
        <v>0</v>
      </c>
      <c r="H314" s="10"/>
      <c r="I314" s="10"/>
      <c r="J314" s="10"/>
      <c r="K314" s="10"/>
      <c r="L314" s="10"/>
      <c r="M314" s="10"/>
      <c r="N314" s="10">
        <v>0</v>
      </c>
    </row>
    <row r="315" spans="1:14" x14ac:dyDescent="0.3">
      <c r="A315" s="25">
        <v>80203</v>
      </c>
      <c r="B315" s="22" t="s">
        <v>99</v>
      </c>
      <c r="C315" s="22" t="s">
        <v>612</v>
      </c>
      <c r="D315" s="22" t="s">
        <v>615</v>
      </c>
      <c r="E315" s="14">
        <f t="shared" si="5"/>
        <v>0</v>
      </c>
      <c r="F315" s="15">
        <v>0</v>
      </c>
      <c r="G315" s="16">
        <v>0</v>
      </c>
      <c r="H315" s="10"/>
      <c r="I315" s="10"/>
      <c r="J315" s="10"/>
      <c r="K315" s="10"/>
      <c r="L315" s="10"/>
      <c r="M315" s="10"/>
      <c r="N315" s="10">
        <v>0</v>
      </c>
    </row>
    <row r="316" spans="1:14" x14ac:dyDescent="0.3">
      <c r="A316" s="25">
        <v>70304</v>
      </c>
      <c r="B316" s="22" t="s">
        <v>268</v>
      </c>
      <c r="C316" s="22" t="s">
        <v>268</v>
      </c>
      <c r="D316" s="22" t="s">
        <v>616</v>
      </c>
      <c r="E316" s="14">
        <f t="shared" si="5"/>
        <v>0</v>
      </c>
      <c r="F316" s="15">
        <v>0</v>
      </c>
      <c r="G316" s="16">
        <v>0</v>
      </c>
      <c r="H316" s="10"/>
      <c r="I316" s="10"/>
      <c r="J316" s="10"/>
      <c r="K316" s="10"/>
      <c r="L316" s="10"/>
      <c r="M316" s="10"/>
      <c r="N316" s="10">
        <v>0</v>
      </c>
    </row>
    <row r="317" spans="1:14" x14ac:dyDescent="0.3">
      <c r="A317" s="25">
        <v>40506</v>
      </c>
      <c r="B317" s="22" t="s">
        <v>154</v>
      </c>
      <c r="C317" s="22" t="s">
        <v>236</v>
      </c>
      <c r="D317" s="22" t="s">
        <v>399</v>
      </c>
      <c r="E317" s="14">
        <f t="shared" si="5"/>
        <v>0</v>
      </c>
      <c r="F317" s="15">
        <v>0</v>
      </c>
      <c r="G317" s="16">
        <v>0</v>
      </c>
      <c r="H317" s="10"/>
      <c r="I317" s="10"/>
      <c r="J317" s="10"/>
      <c r="K317" s="10"/>
      <c r="L317" s="10"/>
      <c r="M317" s="10"/>
      <c r="N317" s="10">
        <v>0</v>
      </c>
    </row>
    <row r="318" spans="1:14" x14ac:dyDescent="0.3">
      <c r="A318" s="25">
        <v>80804</v>
      </c>
      <c r="B318" s="22" t="s">
        <v>99</v>
      </c>
      <c r="C318" s="22" t="s">
        <v>99</v>
      </c>
      <c r="D318" s="22" t="s">
        <v>128</v>
      </c>
      <c r="E318" s="14">
        <f t="shared" si="5"/>
        <v>12</v>
      </c>
      <c r="F318" s="15">
        <v>10</v>
      </c>
      <c r="G318" s="16">
        <v>11</v>
      </c>
      <c r="H318" s="10">
        <v>12</v>
      </c>
      <c r="I318" s="10">
        <v>12</v>
      </c>
      <c r="J318" s="10">
        <v>12</v>
      </c>
      <c r="K318" s="10">
        <v>12</v>
      </c>
      <c r="L318" s="10">
        <v>12</v>
      </c>
      <c r="M318" s="10">
        <v>12</v>
      </c>
      <c r="N318" s="10">
        <v>12</v>
      </c>
    </row>
    <row r="319" spans="1:14" x14ac:dyDescent="0.3">
      <c r="A319" s="25">
        <v>90603</v>
      </c>
      <c r="B319" s="22" t="s">
        <v>114</v>
      </c>
      <c r="C319" s="22" t="s">
        <v>302</v>
      </c>
      <c r="D319" s="22" t="s">
        <v>617</v>
      </c>
      <c r="E319" s="14">
        <f t="shared" si="5"/>
        <v>0</v>
      </c>
      <c r="F319" s="15">
        <v>0</v>
      </c>
      <c r="G319" s="16">
        <v>0</v>
      </c>
      <c r="H319" s="10"/>
      <c r="I319" s="10"/>
      <c r="J319" s="10"/>
      <c r="K319" s="10"/>
      <c r="L319" s="10"/>
      <c r="M319" s="10"/>
      <c r="N319" s="10">
        <v>0</v>
      </c>
    </row>
    <row r="320" spans="1:14" x14ac:dyDescent="0.3">
      <c r="A320" s="25">
        <v>10209</v>
      </c>
      <c r="B320" s="22" t="s">
        <v>163</v>
      </c>
      <c r="C320" s="22" t="s">
        <v>164</v>
      </c>
      <c r="D320" s="22" t="s">
        <v>345</v>
      </c>
      <c r="E320" s="14">
        <f t="shared" si="5"/>
        <v>0</v>
      </c>
      <c r="F320" s="15">
        <v>0</v>
      </c>
      <c r="G320" s="16">
        <v>0</v>
      </c>
      <c r="H320" s="10"/>
      <c r="I320" s="10"/>
      <c r="J320" s="10"/>
      <c r="K320" s="10"/>
      <c r="L320" s="10"/>
      <c r="M320" s="10"/>
      <c r="N320" s="10">
        <v>0</v>
      </c>
    </row>
    <row r="321" spans="1:14" x14ac:dyDescent="0.3">
      <c r="A321" s="25">
        <v>80204</v>
      </c>
      <c r="B321" s="22" t="s">
        <v>99</v>
      </c>
      <c r="C321" s="22" t="s">
        <v>612</v>
      </c>
      <c r="D321" s="22" t="s">
        <v>618</v>
      </c>
      <c r="E321" s="14">
        <f t="shared" si="5"/>
        <v>0</v>
      </c>
      <c r="F321" s="15">
        <v>0</v>
      </c>
      <c r="G321" s="16">
        <v>0</v>
      </c>
      <c r="H321" s="10"/>
      <c r="I321" s="10"/>
      <c r="J321" s="10"/>
      <c r="K321" s="10"/>
      <c r="L321" s="10"/>
      <c r="M321" s="10"/>
      <c r="N321" s="10">
        <v>0</v>
      </c>
    </row>
    <row r="322" spans="1:14" x14ac:dyDescent="0.3">
      <c r="A322" s="25">
        <v>90206</v>
      </c>
      <c r="B322" s="22" t="s">
        <v>114</v>
      </c>
      <c r="C322" s="22" t="s">
        <v>435</v>
      </c>
      <c r="D322" s="22" t="s">
        <v>346</v>
      </c>
      <c r="E322" s="14">
        <f t="shared" si="5"/>
        <v>0</v>
      </c>
      <c r="F322" s="15">
        <v>0</v>
      </c>
      <c r="G322" s="16">
        <v>0</v>
      </c>
      <c r="H322" s="10"/>
      <c r="I322" s="10"/>
      <c r="J322" s="10"/>
      <c r="K322" s="10"/>
      <c r="L322" s="10"/>
      <c r="M322" s="10"/>
      <c r="N322" s="10">
        <v>0</v>
      </c>
    </row>
    <row r="323" spans="1:14" x14ac:dyDescent="0.3">
      <c r="A323" s="25">
        <v>130906</v>
      </c>
      <c r="B323" s="22" t="s">
        <v>102</v>
      </c>
      <c r="C323" s="22" t="s">
        <v>322</v>
      </c>
      <c r="D323" s="22" t="s">
        <v>346</v>
      </c>
      <c r="E323" s="14">
        <f t="shared" si="5"/>
        <v>0</v>
      </c>
      <c r="F323" s="15">
        <v>0</v>
      </c>
      <c r="G323" s="16">
        <v>0</v>
      </c>
      <c r="H323" s="10"/>
      <c r="I323" s="10"/>
      <c r="J323" s="10"/>
      <c r="K323" s="10"/>
      <c r="L323" s="10"/>
      <c r="M323" s="10"/>
      <c r="N323" s="10">
        <v>0</v>
      </c>
    </row>
    <row r="324" spans="1:14" x14ac:dyDescent="0.3">
      <c r="A324" s="25">
        <v>70209</v>
      </c>
      <c r="B324" s="22" t="s">
        <v>268</v>
      </c>
      <c r="C324" s="22" t="s">
        <v>348</v>
      </c>
      <c r="D324" s="22" t="s">
        <v>619</v>
      </c>
      <c r="E324" s="14">
        <f t="shared" ref="E324:E387" si="6">+MAX(F324:BW324)</f>
        <v>0</v>
      </c>
      <c r="F324" s="15">
        <v>0</v>
      </c>
      <c r="G324" s="16">
        <v>0</v>
      </c>
      <c r="H324" s="10"/>
      <c r="I324" s="10"/>
      <c r="J324" s="10"/>
      <c r="K324" s="10"/>
      <c r="L324" s="10"/>
      <c r="M324" s="10"/>
      <c r="N324" s="10">
        <v>0</v>
      </c>
    </row>
    <row r="325" spans="1:14" x14ac:dyDescent="0.3">
      <c r="A325" s="25">
        <v>70408</v>
      </c>
      <c r="B325" s="22" t="s">
        <v>268</v>
      </c>
      <c r="C325" s="22" t="s">
        <v>328</v>
      </c>
      <c r="D325" s="22" t="s">
        <v>238</v>
      </c>
      <c r="E325" s="14">
        <f t="shared" si="6"/>
        <v>0</v>
      </c>
      <c r="F325" s="15">
        <v>0</v>
      </c>
      <c r="G325" s="16">
        <v>0</v>
      </c>
      <c r="H325" s="10"/>
      <c r="I325" s="10"/>
      <c r="J325" s="10"/>
      <c r="K325" s="10"/>
      <c r="L325" s="10"/>
      <c r="M325" s="10"/>
      <c r="N325" s="10">
        <v>0</v>
      </c>
    </row>
    <row r="326" spans="1:14" x14ac:dyDescent="0.3">
      <c r="A326" s="25">
        <v>90401</v>
      </c>
      <c r="B326" s="22" t="s">
        <v>114</v>
      </c>
      <c r="C326" s="22" t="s">
        <v>238</v>
      </c>
      <c r="D326" s="22" t="s">
        <v>239</v>
      </c>
      <c r="E326" s="14">
        <f t="shared" si="6"/>
        <v>0</v>
      </c>
      <c r="F326" s="15">
        <v>0</v>
      </c>
      <c r="G326" s="16">
        <v>0</v>
      </c>
      <c r="H326" s="10"/>
      <c r="I326" s="10"/>
      <c r="J326" s="10"/>
      <c r="K326" s="10"/>
      <c r="L326" s="10"/>
      <c r="M326" s="10"/>
      <c r="N326" s="10">
        <v>0</v>
      </c>
    </row>
    <row r="327" spans="1:14" x14ac:dyDescent="0.3">
      <c r="A327" s="25">
        <v>70210</v>
      </c>
      <c r="B327" s="22" t="s">
        <v>268</v>
      </c>
      <c r="C327" s="22" t="s">
        <v>348</v>
      </c>
      <c r="D327" s="22" t="s">
        <v>620</v>
      </c>
      <c r="E327" s="14">
        <f t="shared" si="6"/>
        <v>0</v>
      </c>
      <c r="F327" s="15">
        <v>0</v>
      </c>
      <c r="G327" s="16">
        <v>0</v>
      </c>
      <c r="H327" s="10"/>
      <c r="I327" s="10"/>
      <c r="J327" s="10"/>
      <c r="K327" s="10"/>
      <c r="L327" s="10"/>
      <c r="M327" s="10"/>
      <c r="N327" s="10">
        <v>0</v>
      </c>
    </row>
    <row r="328" spans="1:14" x14ac:dyDescent="0.3">
      <c r="A328" s="25">
        <v>90103</v>
      </c>
      <c r="B328" s="22" t="s">
        <v>114</v>
      </c>
      <c r="C328" s="22" t="s">
        <v>197</v>
      </c>
      <c r="D328" s="22" t="s">
        <v>621</v>
      </c>
      <c r="E328" s="14">
        <f t="shared" si="6"/>
        <v>0</v>
      </c>
      <c r="F328" s="15">
        <v>0</v>
      </c>
      <c r="G328" s="16">
        <v>0</v>
      </c>
      <c r="H328" s="10"/>
      <c r="I328" s="10"/>
      <c r="J328" s="10"/>
      <c r="K328" s="10"/>
      <c r="L328" s="10"/>
      <c r="M328" s="10"/>
      <c r="N328" s="10">
        <v>0</v>
      </c>
    </row>
    <row r="329" spans="1:14" x14ac:dyDescent="0.3">
      <c r="A329" s="25">
        <v>70211</v>
      </c>
      <c r="B329" s="22" t="s">
        <v>268</v>
      </c>
      <c r="C329" s="22" t="s">
        <v>348</v>
      </c>
      <c r="D329" s="22" t="s">
        <v>622</v>
      </c>
      <c r="E329" s="14">
        <f t="shared" si="6"/>
        <v>0</v>
      </c>
      <c r="F329" s="15">
        <v>0</v>
      </c>
      <c r="G329" s="16">
        <v>0</v>
      </c>
      <c r="H329" s="10"/>
      <c r="I329" s="10"/>
      <c r="J329" s="10"/>
      <c r="K329" s="10"/>
      <c r="L329" s="10"/>
      <c r="M329" s="10"/>
      <c r="N329" s="10">
        <v>0</v>
      </c>
    </row>
    <row r="330" spans="1:14" x14ac:dyDescent="0.3">
      <c r="A330" s="25">
        <v>50101</v>
      </c>
      <c r="B330" s="22" t="s">
        <v>151</v>
      </c>
      <c r="C330" s="22" t="s">
        <v>269</v>
      </c>
      <c r="D330" s="22" t="s">
        <v>270</v>
      </c>
      <c r="E330" s="14">
        <f t="shared" si="6"/>
        <v>0</v>
      </c>
      <c r="F330" s="15">
        <v>0</v>
      </c>
      <c r="G330" s="16">
        <v>0</v>
      </c>
      <c r="H330" s="10"/>
      <c r="I330" s="10"/>
      <c r="J330" s="10"/>
      <c r="K330" s="10"/>
      <c r="L330" s="10"/>
      <c r="M330" s="10"/>
      <c r="N330" s="10">
        <v>0</v>
      </c>
    </row>
    <row r="331" spans="1:14" x14ac:dyDescent="0.3">
      <c r="A331" s="25">
        <v>70106</v>
      </c>
      <c r="B331" s="22" t="s">
        <v>268</v>
      </c>
      <c r="C331" s="22" t="s">
        <v>400</v>
      </c>
      <c r="D331" s="22" t="s">
        <v>401</v>
      </c>
      <c r="E331" s="14">
        <f t="shared" si="6"/>
        <v>0</v>
      </c>
      <c r="F331" s="15">
        <v>0</v>
      </c>
      <c r="G331" s="16">
        <v>0</v>
      </c>
      <c r="H331" s="10"/>
      <c r="I331" s="10"/>
      <c r="J331" s="10"/>
      <c r="K331" s="10"/>
      <c r="L331" s="10"/>
      <c r="M331" s="10"/>
      <c r="N331" s="10">
        <v>0</v>
      </c>
    </row>
    <row r="332" spans="1:14" x14ac:dyDescent="0.3">
      <c r="A332" s="25">
        <v>20505</v>
      </c>
      <c r="B332" s="22" t="s">
        <v>212</v>
      </c>
      <c r="C332" s="22" t="s">
        <v>357</v>
      </c>
      <c r="D332" s="22" t="s">
        <v>402</v>
      </c>
      <c r="E332" s="14">
        <f t="shared" si="6"/>
        <v>0</v>
      </c>
      <c r="F332" s="15">
        <v>0</v>
      </c>
      <c r="G332" s="16">
        <v>0</v>
      </c>
      <c r="H332" s="10"/>
      <c r="I332" s="10"/>
      <c r="J332" s="10"/>
      <c r="K332" s="10"/>
      <c r="L332" s="10"/>
      <c r="M332" s="10"/>
      <c r="N332" s="10">
        <v>0</v>
      </c>
    </row>
    <row r="333" spans="1:14" x14ac:dyDescent="0.3">
      <c r="A333" s="25">
        <v>91003</v>
      </c>
      <c r="B333" s="22" t="s">
        <v>114</v>
      </c>
      <c r="C333" s="22" t="s">
        <v>115</v>
      </c>
      <c r="D333" s="22" t="s">
        <v>216</v>
      </c>
      <c r="E333" s="14">
        <f t="shared" si="6"/>
        <v>0</v>
      </c>
      <c r="F333" s="15">
        <v>0</v>
      </c>
      <c r="G333" s="16">
        <v>0</v>
      </c>
      <c r="H333" s="10"/>
      <c r="I333" s="10"/>
      <c r="J333" s="10"/>
      <c r="K333" s="10"/>
      <c r="L333" s="10"/>
      <c r="M333" s="10"/>
      <c r="N333" s="10">
        <v>0</v>
      </c>
    </row>
    <row r="334" spans="1:14" x14ac:dyDescent="0.3">
      <c r="A334" s="25">
        <v>20301</v>
      </c>
      <c r="B334" s="22" t="s">
        <v>212</v>
      </c>
      <c r="C334" s="22" t="s">
        <v>245</v>
      </c>
      <c r="D334" s="22" t="s">
        <v>246</v>
      </c>
      <c r="E334" s="14">
        <f t="shared" si="6"/>
        <v>0</v>
      </c>
      <c r="F334" s="15">
        <v>0</v>
      </c>
      <c r="G334" s="16">
        <v>0</v>
      </c>
      <c r="H334" s="10"/>
      <c r="I334" s="10"/>
      <c r="J334" s="10"/>
      <c r="K334" s="10"/>
      <c r="L334" s="10"/>
      <c r="M334" s="10"/>
      <c r="N334" s="10">
        <v>0</v>
      </c>
    </row>
    <row r="335" spans="1:14" x14ac:dyDescent="0.3">
      <c r="A335" s="25">
        <v>60306</v>
      </c>
      <c r="B335" s="22" t="s">
        <v>158</v>
      </c>
      <c r="C335" s="22" t="s">
        <v>406</v>
      </c>
      <c r="D335" s="22" t="s">
        <v>623</v>
      </c>
      <c r="E335" s="14">
        <f t="shared" si="6"/>
        <v>0</v>
      </c>
      <c r="F335" s="15">
        <v>0</v>
      </c>
      <c r="G335" s="16">
        <v>0</v>
      </c>
      <c r="H335" s="10"/>
      <c r="I335" s="10"/>
      <c r="J335" s="10"/>
      <c r="K335" s="10"/>
      <c r="L335" s="10"/>
      <c r="M335" s="10"/>
      <c r="N335" s="10">
        <v>0</v>
      </c>
    </row>
    <row r="336" spans="1:14" x14ac:dyDescent="0.3">
      <c r="A336" s="25">
        <v>90207</v>
      </c>
      <c r="B336" s="22" t="s">
        <v>114</v>
      </c>
      <c r="C336" s="22" t="s">
        <v>435</v>
      </c>
      <c r="D336" s="22" t="s">
        <v>624</v>
      </c>
      <c r="E336" s="14">
        <f t="shared" si="6"/>
        <v>0</v>
      </c>
      <c r="F336" s="15">
        <v>0</v>
      </c>
      <c r="G336" s="16">
        <v>0</v>
      </c>
      <c r="H336" s="10"/>
      <c r="I336" s="10"/>
      <c r="J336" s="10"/>
      <c r="K336" s="10"/>
      <c r="L336" s="10"/>
      <c r="M336" s="10"/>
      <c r="N336" s="10">
        <v>0</v>
      </c>
    </row>
    <row r="337" spans="1:14" x14ac:dyDescent="0.3">
      <c r="A337" s="25">
        <v>91004</v>
      </c>
      <c r="B337" s="22" t="s">
        <v>114</v>
      </c>
      <c r="C337" s="22" t="s">
        <v>115</v>
      </c>
      <c r="D337" s="22" t="s">
        <v>625</v>
      </c>
      <c r="E337" s="14">
        <f t="shared" si="6"/>
        <v>0</v>
      </c>
      <c r="F337" s="15">
        <v>0</v>
      </c>
      <c r="G337" s="16">
        <v>0</v>
      </c>
      <c r="H337" s="10"/>
      <c r="I337" s="10"/>
      <c r="J337" s="10"/>
      <c r="K337" s="10"/>
      <c r="L337" s="10"/>
      <c r="M337" s="10"/>
      <c r="N337" s="10">
        <v>0</v>
      </c>
    </row>
    <row r="338" spans="1:14" x14ac:dyDescent="0.3">
      <c r="A338" s="25">
        <v>130712</v>
      </c>
      <c r="B338" s="22" t="s">
        <v>102</v>
      </c>
      <c r="C338" s="22" t="s">
        <v>138</v>
      </c>
      <c r="D338" s="22" t="s">
        <v>347</v>
      </c>
      <c r="E338" s="14">
        <f t="shared" si="6"/>
        <v>0</v>
      </c>
      <c r="F338" s="15">
        <v>0</v>
      </c>
      <c r="G338" s="16">
        <v>0</v>
      </c>
      <c r="H338" s="10"/>
      <c r="I338" s="10"/>
      <c r="J338" s="10"/>
      <c r="K338" s="10"/>
      <c r="L338" s="10"/>
      <c r="M338" s="10"/>
      <c r="N338" s="10">
        <v>0</v>
      </c>
    </row>
    <row r="339" spans="1:14" x14ac:dyDescent="0.3">
      <c r="A339" s="25">
        <v>91107</v>
      </c>
      <c r="B339" s="22" t="s">
        <v>114</v>
      </c>
      <c r="C339" s="22" t="s">
        <v>186</v>
      </c>
      <c r="D339" s="22" t="s">
        <v>305</v>
      </c>
      <c r="E339" s="14">
        <f t="shared" si="6"/>
        <v>0</v>
      </c>
      <c r="F339" s="15">
        <v>0</v>
      </c>
      <c r="G339" s="16">
        <v>0</v>
      </c>
      <c r="H339" s="10"/>
      <c r="I339" s="10"/>
      <c r="J339" s="10"/>
      <c r="K339" s="10"/>
      <c r="L339" s="10"/>
      <c r="M339" s="10"/>
      <c r="N339" s="10">
        <v>0</v>
      </c>
    </row>
    <row r="340" spans="1:14" x14ac:dyDescent="0.3">
      <c r="A340" s="25">
        <v>90208</v>
      </c>
      <c r="B340" s="22" t="s">
        <v>114</v>
      </c>
      <c r="C340" s="22" t="s">
        <v>435</v>
      </c>
      <c r="D340" s="22" t="s">
        <v>626</v>
      </c>
      <c r="E340" s="14">
        <f t="shared" si="6"/>
        <v>0</v>
      </c>
      <c r="F340" s="15">
        <v>0</v>
      </c>
      <c r="G340" s="16">
        <v>0</v>
      </c>
      <c r="H340" s="10"/>
      <c r="I340" s="10"/>
      <c r="J340" s="10"/>
      <c r="K340" s="10"/>
      <c r="L340" s="10"/>
      <c r="M340" s="10"/>
      <c r="N340" s="10">
        <v>0</v>
      </c>
    </row>
    <row r="341" spans="1:14" x14ac:dyDescent="0.3">
      <c r="A341" s="25">
        <v>70212</v>
      </c>
      <c r="B341" s="22" t="s">
        <v>268</v>
      </c>
      <c r="C341" s="22" t="s">
        <v>348</v>
      </c>
      <c r="D341" s="22" t="s">
        <v>627</v>
      </c>
      <c r="E341" s="14">
        <f t="shared" si="6"/>
        <v>0</v>
      </c>
      <c r="F341" s="15">
        <v>0</v>
      </c>
      <c r="G341" s="16">
        <v>0</v>
      </c>
      <c r="H341" s="10"/>
      <c r="I341" s="10"/>
      <c r="J341" s="10"/>
      <c r="K341" s="10"/>
      <c r="L341" s="10"/>
      <c r="M341" s="10"/>
      <c r="N341" s="10">
        <v>0</v>
      </c>
    </row>
    <row r="342" spans="1:14" x14ac:dyDescent="0.3">
      <c r="A342" s="25">
        <v>91112</v>
      </c>
      <c r="B342" s="22" t="s">
        <v>114</v>
      </c>
      <c r="C342" s="22" t="s">
        <v>186</v>
      </c>
      <c r="D342" s="22" t="s">
        <v>327</v>
      </c>
      <c r="E342" s="14">
        <f t="shared" si="6"/>
        <v>0</v>
      </c>
      <c r="F342" s="15">
        <v>0</v>
      </c>
      <c r="G342" s="16">
        <v>0</v>
      </c>
      <c r="H342" s="10"/>
      <c r="I342" s="10"/>
      <c r="J342" s="10"/>
      <c r="K342" s="10"/>
      <c r="L342" s="10"/>
      <c r="M342" s="10"/>
      <c r="N342" s="10">
        <v>0</v>
      </c>
    </row>
    <row r="343" spans="1:14" x14ac:dyDescent="0.3">
      <c r="A343" s="25">
        <v>130308</v>
      </c>
      <c r="B343" s="22" t="s">
        <v>102</v>
      </c>
      <c r="C343" s="22" t="s">
        <v>222</v>
      </c>
      <c r="D343" s="22" t="s">
        <v>628</v>
      </c>
      <c r="E343" s="14">
        <f t="shared" si="6"/>
        <v>0</v>
      </c>
      <c r="F343" s="15">
        <v>0</v>
      </c>
      <c r="G343" s="16">
        <v>0</v>
      </c>
      <c r="H343" s="10"/>
      <c r="I343" s="10"/>
      <c r="J343" s="10"/>
      <c r="K343" s="10"/>
      <c r="L343" s="10"/>
      <c r="M343" s="10"/>
      <c r="N343" s="10">
        <v>0</v>
      </c>
    </row>
    <row r="344" spans="1:14" x14ac:dyDescent="0.3">
      <c r="A344" s="25">
        <v>70709</v>
      </c>
      <c r="B344" s="22" t="s">
        <v>268</v>
      </c>
      <c r="C344" s="22" t="s">
        <v>453</v>
      </c>
      <c r="D344" s="22" t="s">
        <v>629</v>
      </c>
      <c r="E344" s="14">
        <f t="shared" si="6"/>
        <v>0</v>
      </c>
      <c r="F344" s="15">
        <v>0</v>
      </c>
      <c r="G344" s="16">
        <v>0</v>
      </c>
      <c r="H344" s="10"/>
      <c r="I344" s="10"/>
      <c r="J344" s="10"/>
      <c r="K344" s="10"/>
      <c r="L344" s="10"/>
      <c r="M344" s="10"/>
      <c r="N344" s="10">
        <v>0</v>
      </c>
    </row>
    <row r="345" spans="1:14" ht="24" x14ac:dyDescent="0.3">
      <c r="A345" s="25">
        <v>70301</v>
      </c>
      <c r="B345" s="22" t="s">
        <v>268</v>
      </c>
      <c r="C345" s="22" t="s">
        <v>268</v>
      </c>
      <c r="D345" s="22" t="s">
        <v>306</v>
      </c>
      <c r="E345" s="14">
        <f t="shared" si="6"/>
        <v>0</v>
      </c>
      <c r="F345" s="15">
        <v>0</v>
      </c>
      <c r="G345" s="16">
        <v>0</v>
      </c>
      <c r="H345" s="10"/>
      <c r="I345" s="10"/>
      <c r="J345" s="10"/>
      <c r="K345" s="10"/>
      <c r="L345" s="10"/>
      <c r="M345" s="10"/>
      <c r="N345" s="10">
        <v>0</v>
      </c>
    </row>
    <row r="346" spans="1:14" x14ac:dyDescent="0.3">
      <c r="A346" s="25">
        <v>90209</v>
      </c>
      <c r="B346" s="22" t="s">
        <v>114</v>
      </c>
      <c r="C346" s="22" t="s">
        <v>435</v>
      </c>
      <c r="D346" s="22" t="s">
        <v>630</v>
      </c>
      <c r="E346" s="14">
        <f t="shared" si="6"/>
        <v>0</v>
      </c>
      <c r="F346" s="15">
        <v>0</v>
      </c>
      <c r="G346" s="16">
        <v>0</v>
      </c>
      <c r="H346" s="10"/>
      <c r="I346" s="10"/>
      <c r="J346" s="10"/>
      <c r="K346" s="10"/>
      <c r="L346" s="10"/>
      <c r="M346" s="10"/>
      <c r="N346" s="10">
        <v>0</v>
      </c>
    </row>
    <row r="347" spans="1:14" x14ac:dyDescent="0.3">
      <c r="A347" s="25">
        <v>70603</v>
      </c>
      <c r="B347" s="22" t="s">
        <v>268</v>
      </c>
      <c r="C347" s="22" t="s">
        <v>248</v>
      </c>
      <c r="D347" s="22" t="s">
        <v>631</v>
      </c>
      <c r="E347" s="14">
        <f t="shared" si="6"/>
        <v>0</v>
      </c>
      <c r="F347" s="15">
        <v>0</v>
      </c>
      <c r="G347" s="16">
        <v>0</v>
      </c>
      <c r="H347" s="10"/>
      <c r="I347" s="10"/>
      <c r="J347" s="10"/>
      <c r="K347" s="10"/>
      <c r="L347" s="10"/>
      <c r="M347" s="10"/>
      <c r="N347" s="10">
        <v>0</v>
      </c>
    </row>
    <row r="348" spans="1:14" x14ac:dyDescent="0.3">
      <c r="A348" s="25">
        <v>41103</v>
      </c>
      <c r="B348" s="22" t="s">
        <v>154</v>
      </c>
      <c r="C348" s="22" t="s">
        <v>258</v>
      </c>
      <c r="D348" s="22" t="s">
        <v>632</v>
      </c>
      <c r="E348" s="14">
        <f t="shared" si="6"/>
        <v>0</v>
      </c>
      <c r="F348" s="15">
        <v>0</v>
      </c>
      <c r="G348" s="16">
        <v>0</v>
      </c>
      <c r="H348" s="10"/>
      <c r="I348" s="10"/>
      <c r="J348" s="10"/>
      <c r="K348" s="10"/>
      <c r="L348" s="10"/>
      <c r="M348" s="10"/>
      <c r="N348" s="10">
        <v>0</v>
      </c>
    </row>
    <row r="349" spans="1:14" x14ac:dyDescent="0.3">
      <c r="A349" s="25">
        <v>110102</v>
      </c>
      <c r="B349" s="22" t="s">
        <v>188</v>
      </c>
      <c r="C349" s="22" t="s">
        <v>189</v>
      </c>
      <c r="D349" s="22" t="s">
        <v>190</v>
      </c>
      <c r="E349" s="14">
        <f t="shared" si="6"/>
        <v>1</v>
      </c>
      <c r="F349" s="15">
        <v>0</v>
      </c>
      <c r="G349" s="16">
        <v>0</v>
      </c>
      <c r="H349" s="10"/>
      <c r="I349" s="10"/>
      <c r="J349" s="10"/>
      <c r="K349" s="10"/>
      <c r="L349" s="10">
        <v>1</v>
      </c>
      <c r="M349" s="10">
        <v>1</v>
      </c>
      <c r="N349" s="10">
        <v>1</v>
      </c>
    </row>
    <row r="350" spans="1:14" x14ac:dyDescent="0.3">
      <c r="A350" s="25">
        <v>41306</v>
      </c>
      <c r="B350" s="22" t="s">
        <v>154</v>
      </c>
      <c r="C350" s="22" t="s">
        <v>441</v>
      </c>
      <c r="D350" s="22" t="s">
        <v>633</v>
      </c>
      <c r="E350" s="14">
        <f t="shared" si="6"/>
        <v>0</v>
      </c>
      <c r="F350" s="15">
        <v>0</v>
      </c>
      <c r="G350" s="16">
        <v>0</v>
      </c>
      <c r="H350" s="10"/>
      <c r="I350" s="10"/>
      <c r="J350" s="10"/>
      <c r="K350" s="10"/>
      <c r="L350" s="10"/>
      <c r="M350" s="10"/>
      <c r="N350" s="10">
        <v>0</v>
      </c>
    </row>
    <row r="351" spans="1:14" x14ac:dyDescent="0.3">
      <c r="A351" s="25">
        <v>120404</v>
      </c>
      <c r="B351" s="22" t="s">
        <v>191</v>
      </c>
      <c r="C351" s="22" t="s">
        <v>493</v>
      </c>
      <c r="D351" s="22" t="s">
        <v>634</v>
      </c>
      <c r="E351" s="14">
        <f t="shared" si="6"/>
        <v>0</v>
      </c>
      <c r="F351" s="15">
        <v>0</v>
      </c>
      <c r="G351" s="16">
        <v>0</v>
      </c>
      <c r="H351" s="10"/>
      <c r="I351" s="10"/>
      <c r="J351" s="10"/>
      <c r="K351" s="10"/>
      <c r="L351" s="10"/>
      <c r="M351" s="10"/>
      <c r="N351" s="10">
        <v>0</v>
      </c>
    </row>
    <row r="352" spans="1:14" x14ac:dyDescent="0.3">
      <c r="A352" s="25">
        <v>60602</v>
      </c>
      <c r="B352" s="22" t="s">
        <v>158</v>
      </c>
      <c r="C352" s="22" t="s">
        <v>342</v>
      </c>
      <c r="D352" s="22" t="s">
        <v>635</v>
      </c>
      <c r="E352" s="14">
        <f t="shared" si="6"/>
        <v>0</v>
      </c>
      <c r="F352" s="15">
        <v>0</v>
      </c>
      <c r="G352" s="16">
        <v>0</v>
      </c>
      <c r="H352" s="10"/>
      <c r="I352" s="10"/>
      <c r="J352" s="10"/>
      <c r="K352" s="10"/>
      <c r="L352" s="10"/>
      <c r="M352" s="10"/>
      <c r="N352" s="10">
        <v>0</v>
      </c>
    </row>
    <row r="353" spans="1:14" x14ac:dyDescent="0.3">
      <c r="A353" s="25">
        <v>70305</v>
      </c>
      <c r="B353" s="22" t="s">
        <v>268</v>
      </c>
      <c r="C353" s="22" t="s">
        <v>268</v>
      </c>
      <c r="D353" s="22" t="s">
        <v>636</v>
      </c>
      <c r="E353" s="14">
        <f t="shared" si="6"/>
        <v>0</v>
      </c>
      <c r="F353" s="15">
        <v>0</v>
      </c>
      <c r="G353" s="16">
        <v>0</v>
      </c>
      <c r="H353" s="10"/>
      <c r="I353" s="10"/>
      <c r="J353" s="10"/>
      <c r="K353" s="10"/>
      <c r="L353" s="10"/>
      <c r="M353" s="10"/>
      <c r="N353" s="10">
        <v>0</v>
      </c>
    </row>
    <row r="354" spans="1:14" x14ac:dyDescent="0.3">
      <c r="A354" s="25">
        <v>90308</v>
      </c>
      <c r="B354" s="22" t="s">
        <v>114</v>
      </c>
      <c r="C354" s="22" t="s">
        <v>284</v>
      </c>
      <c r="D354" s="22" t="s">
        <v>636</v>
      </c>
      <c r="E354" s="14">
        <f t="shared" si="6"/>
        <v>0</v>
      </c>
      <c r="F354" s="15">
        <v>0</v>
      </c>
      <c r="G354" s="16">
        <v>0</v>
      </c>
      <c r="H354" s="10"/>
      <c r="I354" s="10"/>
      <c r="J354" s="10"/>
      <c r="K354" s="10"/>
      <c r="L354" s="10"/>
      <c r="M354" s="10"/>
      <c r="N354" s="10">
        <v>0</v>
      </c>
    </row>
    <row r="355" spans="1:14" x14ac:dyDescent="0.3">
      <c r="A355" s="25">
        <v>80816</v>
      </c>
      <c r="B355" s="22" t="s">
        <v>99</v>
      </c>
      <c r="C355" s="22" t="s">
        <v>99</v>
      </c>
      <c r="D355" s="22" t="s">
        <v>129</v>
      </c>
      <c r="E355" s="14">
        <f t="shared" si="6"/>
        <v>8</v>
      </c>
      <c r="F355" s="15">
        <v>6</v>
      </c>
      <c r="G355" s="13">
        <v>6</v>
      </c>
      <c r="H355" s="10">
        <v>6</v>
      </c>
      <c r="I355" s="10">
        <v>6</v>
      </c>
      <c r="J355" s="10">
        <v>6</v>
      </c>
      <c r="K355" s="10">
        <v>6</v>
      </c>
      <c r="L355" s="10">
        <v>6</v>
      </c>
      <c r="M355" s="10">
        <v>6</v>
      </c>
      <c r="N355" s="10">
        <v>8</v>
      </c>
    </row>
    <row r="356" spans="1:14" x14ac:dyDescent="0.3">
      <c r="A356" s="25">
        <v>10210</v>
      </c>
      <c r="B356" s="22" t="s">
        <v>163</v>
      </c>
      <c r="C356" s="22" t="s">
        <v>164</v>
      </c>
      <c r="D356" s="22" t="s">
        <v>637</v>
      </c>
      <c r="E356" s="14">
        <f t="shared" si="6"/>
        <v>0</v>
      </c>
      <c r="F356" s="15">
        <v>0</v>
      </c>
      <c r="G356" s="13">
        <v>0</v>
      </c>
      <c r="H356" s="10"/>
      <c r="I356" s="10"/>
      <c r="J356" s="10"/>
      <c r="K356" s="10"/>
      <c r="L356" s="10"/>
      <c r="M356" s="10"/>
      <c r="N356" s="10">
        <v>0</v>
      </c>
    </row>
    <row r="357" spans="1:14" x14ac:dyDescent="0.3">
      <c r="A357" s="25">
        <v>70306</v>
      </c>
      <c r="B357" s="22" t="s">
        <v>268</v>
      </c>
      <c r="C357" s="22" t="s">
        <v>268</v>
      </c>
      <c r="D357" s="22" t="s">
        <v>638</v>
      </c>
      <c r="E357" s="14">
        <f t="shared" si="6"/>
        <v>0</v>
      </c>
      <c r="F357" s="15">
        <v>0</v>
      </c>
      <c r="G357" s="16">
        <v>0</v>
      </c>
      <c r="H357" s="10"/>
      <c r="I357" s="10"/>
      <c r="J357" s="10"/>
      <c r="K357" s="10"/>
      <c r="L357" s="10"/>
      <c r="M357" s="10"/>
      <c r="N357" s="10">
        <v>0</v>
      </c>
    </row>
    <row r="358" spans="1:14" x14ac:dyDescent="0.3">
      <c r="A358" s="25">
        <v>90210</v>
      </c>
      <c r="B358" s="22" t="s">
        <v>114</v>
      </c>
      <c r="C358" s="22" t="s">
        <v>435</v>
      </c>
      <c r="D358" s="22" t="s">
        <v>639</v>
      </c>
      <c r="E358" s="14">
        <f t="shared" si="6"/>
        <v>0</v>
      </c>
      <c r="F358" s="15">
        <v>0</v>
      </c>
      <c r="G358" s="16">
        <v>0</v>
      </c>
      <c r="H358" s="10"/>
      <c r="I358" s="10"/>
      <c r="J358" s="10"/>
      <c r="K358" s="10"/>
      <c r="L358" s="10"/>
      <c r="M358" s="10"/>
      <c r="N358" s="10">
        <v>0</v>
      </c>
    </row>
    <row r="359" spans="1:14" x14ac:dyDescent="0.3">
      <c r="A359" s="25">
        <v>20405</v>
      </c>
      <c r="B359" s="22" t="s">
        <v>212</v>
      </c>
      <c r="C359" s="22" t="s">
        <v>249</v>
      </c>
      <c r="D359" s="22" t="s">
        <v>640</v>
      </c>
      <c r="E359" s="14">
        <f t="shared" si="6"/>
        <v>0</v>
      </c>
      <c r="F359" s="15">
        <v>0</v>
      </c>
      <c r="G359" s="16">
        <v>0</v>
      </c>
      <c r="H359" s="10"/>
      <c r="I359" s="10"/>
      <c r="J359" s="10"/>
      <c r="K359" s="10"/>
      <c r="L359" s="10"/>
      <c r="M359" s="10"/>
      <c r="N359" s="10">
        <v>0</v>
      </c>
    </row>
    <row r="360" spans="1:14" x14ac:dyDescent="0.3">
      <c r="A360" s="25">
        <v>90702</v>
      </c>
      <c r="B360" s="22" t="s">
        <v>114</v>
      </c>
      <c r="C360" s="22" t="s">
        <v>363</v>
      </c>
      <c r="D360" s="22" t="s">
        <v>640</v>
      </c>
      <c r="E360" s="14">
        <f t="shared" si="6"/>
        <v>0</v>
      </c>
      <c r="F360" s="15">
        <v>0</v>
      </c>
      <c r="G360" s="16">
        <v>0</v>
      </c>
      <c r="H360" s="10"/>
      <c r="I360" s="10"/>
      <c r="J360" s="10"/>
      <c r="K360" s="10"/>
      <c r="L360" s="10"/>
      <c r="M360" s="10"/>
      <c r="N360" s="10">
        <v>0</v>
      </c>
    </row>
    <row r="361" spans="1:14" x14ac:dyDescent="0.3">
      <c r="A361" s="25">
        <v>41101</v>
      </c>
      <c r="B361" s="22" t="s">
        <v>154</v>
      </c>
      <c r="C361" s="22" t="s">
        <v>258</v>
      </c>
      <c r="D361" s="22" t="s">
        <v>403</v>
      </c>
      <c r="E361" s="14">
        <f t="shared" si="6"/>
        <v>0</v>
      </c>
      <c r="F361" s="15">
        <v>0</v>
      </c>
      <c r="G361" s="16">
        <v>0</v>
      </c>
      <c r="H361" s="10"/>
      <c r="I361" s="10"/>
      <c r="J361" s="10"/>
      <c r="K361" s="10"/>
      <c r="L361" s="10"/>
      <c r="M361" s="10"/>
      <c r="N361" s="10">
        <v>0</v>
      </c>
    </row>
    <row r="362" spans="1:14" x14ac:dyDescent="0.3">
      <c r="A362" s="25">
        <v>130407</v>
      </c>
      <c r="B362" s="22" t="s">
        <v>102</v>
      </c>
      <c r="C362" s="22" t="s">
        <v>259</v>
      </c>
      <c r="D362" s="22" t="s">
        <v>403</v>
      </c>
      <c r="E362" s="14">
        <f t="shared" si="6"/>
        <v>0</v>
      </c>
      <c r="F362" s="15">
        <v>0</v>
      </c>
      <c r="G362" s="16">
        <v>0</v>
      </c>
      <c r="H362" s="10"/>
      <c r="I362" s="10"/>
      <c r="J362" s="10"/>
      <c r="K362" s="10"/>
      <c r="L362" s="10"/>
      <c r="M362" s="10"/>
      <c r="N362" s="10">
        <v>0</v>
      </c>
    </row>
    <row r="363" spans="1:14" x14ac:dyDescent="0.3">
      <c r="A363" s="25">
        <v>60309</v>
      </c>
      <c r="B363" s="22" t="s">
        <v>158</v>
      </c>
      <c r="C363" s="22" t="s">
        <v>406</v>
      </c>
      <c r="D363" s="22" t="s">
        <v>641</v>
      </c>
      <c r="E363" s="14">
        <f t="shared" si="6"/>
        <v>0</v>
      </c>
      <c r="F363" s="15">
        <v>0</v>
      </c>
      <c r="G363" s="16">
        <v>0</v>
      </c>
      <c r="H363" s="10"/>
      <c r="I363" s="10"/>
      <c r="J363" s="10"/>
      <c r="K363" s="10"/>
      <c r="L363" s="10"/>
      <c r="M363" s="10"/>
      <c r="N363" s="10">
        <v>0</v>
      </c>
    </row>
    <row r="364" spans="1:14" x14ac:dyDescent="0.3">
      <c r="A364" s="25">
        <v>20306</v>
      </c>
      <c r="B364" s="22" t="s">
        <v>212</v>
      </c>
      <c r="C364" s="22" t="s">
        <v>245</v>
      </c>
      <c r="D364" s="22" t="s">
        <v>224</v>
      </c>
      <c r="E364" s="14">
        <f t="shared" si="6"/>
        <v>0</v>
      </c>
      <c r="F364" s="15">
        <v>0</v>
      </c>
      <c r="G364" s="16">
        <v>0</v>
      </c>
      <c r="H364" s="10"/>
      <c r="I364" s="10"/>
      <c r="J364" s="10"/>
      <c r="K364" s="10"/>
      <c r="L364" s="10"/>
      <c r="M364" s="10"/>
      <c r="N364" s="10">
        <v>0</v>
      </c>
    </row>
    <row r="365" spans="1:14" x14ac:dyDescent="0.3">
      <c r="A365" s="25">
        <v>40606</v>
      </c>
      <c r="B365" s="22" t="s">
        <v>154</v>
      </c>
      <c r="C365" s="22" t="s">
        <v>171</v>
      </c>
      <c r="D365" s="22" t="s">
        <v>224</v>
      </c>
      <c r="E365" s="14">
        <f t="shared" si="6"/>
        <v>1</v>
      </c>
      <c r="F365" s="15">
        <v>1</v>
      </c>
      <c r="G365" s="13">
        <v>1</v>
      </c>
      <c r="H365" s="10">
        <v>1</v>
      </c>
      <c r="I365" s="10">
        <v>1</v>
      </c>
      <c r="J365" s="10">
        <v>1</v>
      </c>
      <c r="K365" s="10">
        <v>1</v>
      </c>
      <c r="L365" s="10">
        <v>1</v>
      </c>
      <c r="M365" s="10">
        <v>1</v>
      </c>
      <c r="N365" s="10">
        <v>1</v>
      </c>
    </row>
    <row r="366" spans="1:14" x14ac:dyDescent="0.3">
      <c r="A366" s="25">
        <v>80820</v>
      </c>
      <c r="B366" s="22" t="s">
        <v>99</v>
      </c>
      <c r="C366" s="22" t="s">
        <v>99</v>
      </c>
      <c r="D366" s="22" t="s">
        <v>125</v>
      </c>
      <c r="E366" s="14">
        <f t="shared" si="6"/>
        <v>6</v>
      </c>
      <c r="F366" s="15">
        <v>6</v>
      </c>
      <c r="G366" s="13">
        <v>6</v>
      </c>
      <c r="H366" s="10">
        <v>6</v>
      </c>
      <c r="I366" s="10">
        <v>6</v>
      </c>
      <c r="J366" s="10">
        <v>6</v>
      </c>
      <c r="K366" s="10">
        <v>6</v>
      </c>
      <c r="L366" s="10">
        <v>6</v>
      </c>
      <c r="M366" s="10">
        <v>6</v>
      </c>
      <c r="N366" s="10">
        <v>6</v>
      </c>
    </row>
    <row r="367" spans="1:14" x14ac:dyDescent="0.3">
      <c r="A367" s="25">
        <v>80505</v>
      </c>
      <c r="B367" s="22" t="s">
        <v>99</v>
      </c>
      <c r="C367" s="22" t="s">
        <v>134</v>
      </c>
      <c r="D367" s="22" t="s">
        <v>208</v>
      </c>
      <c r="E367" s="14">
        <f t="shared" si="6"/>
        <v>0</v>
      </c>
      <c r="F367" s="15">
        <v>0</v>
      </c>
      <c r="G367" s="13">
        <v>0</v>
      </c>
      <c r="H367" s="10"/>
      <c r="I367" s="10"/>
      <c r="J367" s="10"/>
      <c r="K367" s="10"/>
      <c r="L367" s="10"/>
      <c r="M367" s="10"/>
      <c r="N367" s="10">
        <v>0</v>
      </c>
    </row>
    <row r="368" spans="1:14" x14ac:dyDescent="0.3">
      <c r="A368" s="25">
        <v>60201</v>
      </c>
      <c r="B368" s="22" t="s">
        <v>158</v>
      </c>
      <c r="C368" s="22" t="s">
        <v>350</v>
      </c>
      <c r="D368" s="22" t="s">
        <v>642</v>
      </c>
      <c r="E368" s="14">
        <f t="shared" si="6"/>
        <v>0</v>
      </c>
      <c r="F368" s="15">
        <v>0</v>
      </c>
      <c r="G368" s="13">
        <v>0</v>
      </c>
      <c r="H368" s="10"/>
      <c r="I368" s="10"/>
      <c r="J368" s="10"/>
      <c r="K368" s="10"/>
      <c r="L368" s="10"/>
      <c r="M368" s="10"/>
      <c r="N368" s="10">
        <v>0</v>
      </c>
    </row>
    <row r="369" spans="1:14" x14ac:dyDescent="0.3">
      <c r="A369" s="25">
        <v>130309</v>
      </c>
      <c r="B369" s="22" t="s">
        <v>102</v>
      </c>
      <c r="C369" s="22" t="s">
        <v>222</v>
      </c>
      <c r="D369" s="22" t="s">
        <v>307</v>
      </c>
      <c r="E369" s="14">
        <f t="shared" si="6"/>
        <v>0</v>
      </c>
      <c r="F369" s="15">
        <v>0</v>
      </c>
      <c r="G369" s="13">
        <v>0</v>
      </c>
      <c r="H369" s="10"/>
      <c r="I369" s="10"/>
      <c r="J369" s="10"/>
      <c r="K369" s="10"/>
      <c r="L369" s="10"/>
      <c r="M369" s="10"/>
      <c r="N369" s="10">
        <v>0</v>
      </c>
    </row>
    <row r="370" spans="1:14" x14ac:dyDescent="0.3">
      <c r="A370" s="25">
        <v>70409</v>
      </c>
      <c r="B370" s="22" t="s">
        <v>268</v>
      </c>
      <c r="C370" s="22" t="s">
        <v>328</v>
      </c>
      <c r="D370" s="22" t="s">
        <v>308</v>
      </c>
      <c r="E370" s="14">
        <f t="shared" si="6"/>
        <v>0</v>
      </c>
      <c r="F370" s="15">
        <v>0</v>
      </c>
      <c r="G370" s="13">
        <v>0</v>
      </c>
      <c r="H370" s="10"/>
      <c r="I370" s="10"/>
      <c r="J370" s="10"/>
      <c r="K370" s="10"/>
      <c r="L370" s="10"/>
      <c r="M370" s="10"/>
      <c r="N370" s="10">
        <v>0</v>
      </c>
    </row>
    <row r="371" spans="1:14" x14ac:dyDescent="0.3">
      <c r="A371" s="25">
        <v>90501</v>
      </c>
      <c r="B371" s="22" t="s">
        <v>114</v>
      </c>
      <c r="C371" s="22" t="s">
        <v>308</v>
      </c>
      <c r="D371" s="22" t="s">
        <v>309</v>
      </c>
      <c r="E371" s="14">
        <f t="shared" si="6"/>
        <v>0</v>
      </c>
      <c r="F371" s="15">
        <v>0</v>
      </c>
      <c r="G371" s="13">
        <v>0</v>
      </c>
      <c r="H371" s="10"/>
      <c r="I371" s="10"/>
      <c r="J371" s="10"/>
      <c r="K371" s="10"/>
      <c r="L371" s="10"/>
      <c r="M371" s="10"/>
      <c r="N371" s="10">
        <v>0</v>
      </c>
    </row>
    <row r="372" spans="1:14" x14ac:dyDescent="0.3">
      <c r="A372" s="25">
        <v>70213</v>
      </c>
      <c r="B372" s="22" t="s">
        <v>268</v>
      </c>
      <c r="C372" s="22" t="s">
        <v>348</v>
      </c>
      <c r="D372" s="22" t="s">
        <v>643</v>
      </c>
      <c r="E372" s="14">
        <f t="shared" si="6"/>
        <v>0</v>
      </c>
      <c r="F372" s="15">
        <v>0</v>
      </c>
      <c r="G372" s="13">
        <v>0</v>
      </c>
      <c r="H372" s="10"/>
      <c r="I372" s="10"/>
      <c r="J372" s="10"/>
      <c r="K372" s="10"/>
      <c r="L372" s="10"/>
      <c r="M372" s="10"/>
      <c r="N372" s="10">
        <v>0</v>
      </c>
    </row>
    <row r="373" spans="1:14" x14ac:dyDescent="0.3">
      <c r="A373" s="25">
        <v>10207</v>
      </c>
      <c r="B373" s="22" t="s">
        <v>163</v>
      </c>
      <c r="C373" s="22" t="s">
        <v>164</v>
      </c>
      <c r="D373" s="22" t="s">
        <v>348</v>
      </c>
      <c r="E373" s="14">
        <f t="shared" si="6"/>
        <v>0</v>
      </c>
      <c r="F373" s="15">
        <v>0</v>
      </c>
      <c r="G373" s="13">
        <v>0</v>
      </c>
      <c r="H373" s="10"/>
      <c r="I373" s="10"/>
      <c r="J373" s="10"/>
      <c r="K373" s="10"/>
      <c r="L373" s="10"/>
      <c r="M373" s="10"/>
      <c r="N373" s="10">
        <v>0</v>
      </c>
    </row>
    <row r="374" spans="1:14" x14ac:dyDescent="0.3">
      <c r="A374" s="25">
        <v>70201</v>
      </c>
      <c r="B374" s="22" t="s">
        <v>268</v>
      </c>
      <c r="C374" s="22" t="s">
        <v>348</v>
      </c>
      <c r="D374" s="22" t="s">
        <v>349</v>
      </c>
      <c r="E374" s="14">
        <f t="shared" si="6"/>
        <v>0</v>
      </c>
      <c r="F374" s="15">
        <v>0</v>
      </c>
      <c r="G374" s="13">
        <v>0</v>
      </c>
      <c r="H374" s="10"/>
      <c r="I374" s="10"/>
      <c r="J374" s="10"/>
      <c r="K374" s="10"/>
      <c r="L374" s="10"/>
      <c r="M374" s="10"/>
      <c r="N374" s="10">
        <v>0</v>
      </c>
    </row>
    <row r="375" spans="1:14" x14ac:dyDescent="0.3">
      <c r="A375" s="25">
        <v>70214</v>
      </c>
      <c r="B375" s="22" t="s">
        <v>268</v>
      </c>
      <c r="C375" s="22" t="s">
        <v>348</v>
      </c>
      <c r="D375" s="22" t="s">
        <v>644</v>
      </c>
      <c r="E375" s="14">
        <f t="shared" si="6"/>
        <v>0</v>
      </c>
      <c r="F375" s="15">
        <v>0</v>
      </c>
      <c r="G375" s="13">
        <v>0</v>
      </c>
      <c r="H375" s="10"/>
      <c r="I375" s="10"/>
      <c r="J375" s="10"/>
      <c r="K375" s="10"/>
      <c r="L375" s="10"/>
      <c r="M375" s="10"/>
      <c r="N375" s="10">
        <v>0</v>
      </c>
    </row>
    <row r="376" spans="1:14" x14ac:dyDescent="0.3">
      <c r="A376" s="25">
        <v>70107</v>
      </c>
      <c r="B376" s="22" t="s">
        <v>268</v>
      </c>
      <c r="C376" s="22" t="s">
        <v>400</v>
      </c>
      <c r="D376" s="22" t="s">
        <v>645</v>
      </c>
      <c r="E376" s="14">
        <f t="shared" si="6"/>
        <v>0</v>
      </c>
      <c r="F376" s="15">
        <v>0</v>
      </c>
      <c r="G376" s="13">
        <v>0</v>
      </c>
      <c r="H376" s="10"/>
      <c r="I376" s="10"/>
      <c r="J376" s="10"/>
      <c r="K376" s="10"/>
      <c r="L376" s="10"/>
      <c r="M376" s="10"/>
      <c r="N376" s="10">
        <v>0</v>
      </c>
    </row>
    <row r="377" spans="1:14" x14ac:dyDescent="0.3">
      <c r="A377" s="25">
        <v>130907</v>
      </c>
      <c r="B377" s="22" t="s">
        <v>102</v>
      </c>
      <c r="C377" s="22" t="s">
        <v>322</v>
      </c>
      <c r="D377" s="22" t="s">
        <v>646</v>
      </c>
      <c r="E377" s="14">
        <f t="shared" si="6"/>
        <v>0</v>
      </c>
      <c r="F377" s="15">
        <v>0</v>
      </c>
      <c r="G377" s="13">
        <v>0</v>
      </c>
      <c r="H377" s="10"/>
      <c r="I377" s="10"/>
      <c r="J377" s="10"/>
      <c r="K377" s="10"/>
      <c r="L377" s="10"/>
      <c r="M377" s="10"/>
      <c r="N377" s="10">
        <v>0</v>
      </c>
    </row>
    <row r="378" spans="1:14" x14ac:dyDescent="0.3">
      <c r="A378" s="25">
        <v>60205</v>
      </c>
      <c r="B378" s="22" t="s">
        <v>158</v>
      </c>
      <c r="C378" s="22" t="s">
        <v>350</v>
      </c>
      <c r="D378" s="22" t="s">
        <v>351</v>
      </c>
      <c r="E378" s="14">
        <f t="shared" si="6"/>
        <v>0</v>
      </c>
      <c r="F378" s="15">
        <v>0</v>
      </c>
      <c r="G378" s="13">
        <v>0</v>
      </c>
      <c r="H378" s="10"/>
      <c r="I378" s="10"/>
      <c r="J378" s="10"/>
      <c r="K378" s="10"/>
      <c r="L378" s="10"/>
      <c r="M378" s="10"/>
      <c r="N378" s="10">
        <v>0</v>
      </c>
    </row>
    <row r="379" spans="1:14" x14ac:dyDescent="0.3">
      <c r="A379" s="25">
        <v>90604</v>
      </c>
      <c r="B379" s="22" t="s">
        <v>114</v>
      </c>
      <c r="C379" s="22" t="s">
        <v>302</v>
      </c>
      <c r="D379" s="22" t="s">
        <v>351</v>
      </c>
      <c r="E379" s="14">
        <f t="shared" si="6"/>
        <v>0</v>
      </c>
      <c r="F379" s="15">
        <v>0</v>
      </c>
      <c r="G379" s="13">
        <v>0</v>
      </c>
      <c r="H379" s="10"/>
      <c r="I379" s="10"/>
      <c r="J379" s="10"/>
      <c r="K379" s="10"/>
      <c r="L379" s="10"/>
      <c r="M379" s="10"/>
      <c r="N379" s="10">
        <v>0</v>
      </c>
    </row>
    <row r="380" spans="1:14" x14ac:dyDescent="0.3">
      <c r="A380" s="25">
        <v>130310</v>
      </c>
      <c r="B380" s="22" t="s">
        <v>102</v>
      </c>
      <c r="C380" s="22" t="s">
        <v>222</v>
      </c>
      <c r="D380" s="22" t="s">
        <v>223</v>
      </c>
      <c r="E380" s="14">
        <f t="shared" si="6"/>
        <v>1</v>
      </c>
      <c r="F380" s="15">
        <v>1</v>
      </c>
      <c r="G380" s="13">
        <v>1</v>
      </c>
      <c r="H380" s="10">
        <v>1</v>
      </c>
      <c r="I380" s="10">
        <v>1</v>
      </c>
      <c r="J380" s="10">
        <v>1</v>
      </c>
      <c r="K380" s="10">
        <v>1</v>
      </c>
      <c r="L380" s="10">
        <v>1</v>
      </c>
      <c r="M380" s="10">
        <v>1</v>
      </c>
      <c r="N380" s="10">
        <v>1</v>
      </c>
    </row>
    <row r="381" spans="1:14" x14ac:dyDescent="0.3">
      <c r="A381" s="25">
        <v>30108</v>
      </c>
      <c r="B381" s="22" t="s">
        <v>144</v>
      </c>
      <c r="C381" s="22" t="s">
        <v>144</v>
      </c>
      <c r="D381" s="22" t="s">
        <v>310</v>
      </c>
      <c r="E381" s="14">
        <f t="shared" si="6"/>
        <v>0</v>
      </c>
      <c r="F381" s="15">
        <v>0</v>
      </c>
      <c r="G381" s="13">
        <v>0</v>
      </c>
      <c r="H381" s="10"/>
      <c r="I381" s="10"/>
      <c r="J381" s="10"/>
      <c r="K381" s="10"/>
      <c r="L381" s="10"/>
      <c r="M381" s="10"/>
      <c r="N381" s="10">
        <v>0</v>
      </c>
    </row>
    <row r="382" spans="1:14" x14ac:dyDescent="0.3">
      <c r="A382" s="25">
        <v>40202</v>
      </c>
      <c r="B382" s="22" t="s">
        <v>154</v>
      </c>
      <c r="C382" s="22" t="s">
        <v>195</v>
      </c>
      <c r="D382" s="22" t="s">
        <v>647</v>
      </c>
      <c r="E382" s="14">
        <f t="shared" si="6"/>
        <v>0</v>
      </c>
      <c r="F382" s="15">
        <v>0</v>
      </c>
      <c r="G382" s="13">
        <v>0</v>
      </c>
      <c r="H382" s="10"/>
      <c r="I382" s="10"/>
      <c r="J382" s="10"/>
      <c r="K382" s="10"/>
      <c r="L382" s="10"/>
      <c r="M382" s="10"/>
      <c r="N382" s="10">
        <v>0</v>
      </c>
    </row>
    <row r="383" spans="1:14" x14ac:dyDescent="0.3">
      <c r="A383" s="25">
        <v>70108</v>
      </c>
      <c r="B383" s="22" t="s">
        <v>268</v>
      </c>
      <c r="C383" s="22" t="s">
        <v>400</v>
      </c>
      <c r="D383" s="22" t="s">
        <v>648</v>
      </c>
      <c r="E383" s="14">
        <f t="shared" si="6"/>
        <v>0</v>
      </c>
      <c r="F383" s="15">
        <v>0</v>
      </c>
      <c r="G383" s="13">
        <v>0</v>
      </c>
      <c r="H383" s="10"/>
      <c r="I383" s="10"/>
      <c r="J383" s="10"/>
      <c r="K383" s="10"/>
      <c r="L383" s="10"/>
      <c r="M383" s="10"/>
      <c r="N383" s="10">
        <v>0</v>
      </c>
    </row>
    <row r="384" spans="1:14" x14ac:dyDescent="0.3">
      <c r="A384" s="25">
        <v>60104</v>
      </c>
      <c r="B384" s="22" t="s">
        <v>158</v>
      </c>
      <c r="C384" s="22" t="s">
        <v>297</v>
      </c>
      <c r="D384" s="22" t="s">
        <v>298</v>
      </c>
      <c r="E384" s="14">
        <f t="shared" si="6"/>
        <v>0</v>
      </c>
      <c r="F384" s="15">
        <v>0</v>
      </c>
      <c r="G384" s="13">
        <v>0</v>
      </c>
      <c r="H384" s="10"/>
      <c r="I384" s="10"/>
      <c r="J384" s="10"/>
      <c r="K384" s="10"/>
      <c r="L384" s="10"/>
      <c r="M384" s="10"/>
      <c r="N384" s="10">
        <v>0</v>
      </c>
    </row>
    <row r="385" spans="1:14" ht="24" x14ac:dyDescent="0.3">
      <c r="A385" s="25">
        <v>91201</v>
      </c>
      <c r="B385" s="22" t="s">
        <v>114</v>
      </c>
      <c r="C385" s="22" t="s">
        <v>242</v>
      </c>
      <c r="D385" s="22" t="s">
        <v>243</v>
      </c>
      <c r="E385" s="14">
        <f t="shared" si="6"/>
        <v>0</v>
      </c>
      <c r="F385" s="15">
        <v>0</v>
      </c>
      <c r="G385" s="13">
        <v>0</v>
      </c>
      <c r="H385" s="10"/>
      <c r="I385" s="10"/>
      <c r="J385" s="10"/>
      <c r="K385" s="10"/>
      <c r="L385" s="10"/>
      <c r="M385" s="10"/>
      <c r="N385" s="10">
        <v>0</v>
      </c>
    </row>
    <row r="386" spans="1:14" x14ac:dyDescent="0.3">
      <c r="A386" s="25">
        <v>60504</v>
      </c>
      <c r="B386" s="22" t="s">
        <v>158</v>
      </c>
      <c r="C386" s="22" t="s">
        <v>417</v>
      </c>
      <c r="D386" s="22" t="s">
        <v>649</v>
      </c>
      <c r="E386" s="14">
        <f t="shared" si="6"/>
        <v>0</v>
      </c>
      <c r="F386" s="15">
        <v>0</v>
      </c>
      <c r="G386" s="13">
        <v>0</v>
      </c>
      <c r="H386" s="10"/>
      <c r="I386" s="10"/>
      <c r="J386" s="10"/>
      <c r="K386" s="10"/>
      <c r="L386" s="10"/>
      <c r="M386" s="10"/>
      <c r="N386" s="10">
        <v>0</v>
      </c>
    </row>
    <row r="387" spans="1:14" x14ac:dyDescent="0.3">
      <c r="A387" s="25">
        <v>70410</v>
      </c>
      <c r="B387" s="22" t="s">
        <v>268</v>
      </c>
      <c r="C387" s="22" t="s">
        <v>328</v>
      </c>
      <c r="D387" s="22" t="s">
        <v>650</v>
      </c>
      <c r="E387" s="14">
        <f t="shared" si="6"/>
        <v>0</v>
      </c>
      <c r="F387" s="15">
        <v>0</v>
      </c>
      <c r="G387" s="13">
        <v>0</v>
      </c>
      <c r="H387" s="10"/>
      <c r="I387" s="10"/>
      <c r="J387" s="10"/>
      <c r="K387" s="10"/>
      <c r="L387" s="10"/>
      <c r="M387" s="10"/>
      <c r="N387" s="10">
        <v>0</v>
      </c>
    </row>
    <row r="388" spans="1:14" x14ac:dyDescent="0.3">
      <c r="A388" s="25">
        <v>20304</v>
      </c>
      <c r="B388" s="22" t="s">
        <v>212</v>
      </c>
      <c r="C388" s="22" t="s">
        <v>245</v>
      </c>
      <c r="D388" s="22" t="s">
        <v>651</v>
      </c>
      <c r="E388" s="14">
        <f t="shared" ref="E388:E451" si="7">+MAX(F388:BW388)</f>
        <v>0</v>
      </c>
      <c r="F388" s="15">
        <v>0</v>
      </c>
      <c r="G388" s="13">
        <v>0</v>
      </c>
      <c r="H388" s="10"/>
      <c r="I388" s="10"/>
      <c r="J388" s="10"/>
      <c r="K388" s="10"/>
      <c r="L388" s="10"/>
      <c r="M388" s="10"/>
      <c r="N388" s="10">
        <v>0</v>
      </c>
    </row>
    <row r="389" spans="1:14" x14ac:dyDescent="0.3">
      <c r="A389" s="25">
        <v>60404</v>
      </c>
      <c r="B389" s="22" t="s">
        <v>158</v>
      </c>
      <c r="C389" s="22" t="s">
        <v>332</v>
      </c>
      <c r="D389" s="22" t="s">
        <v>651</v>
      </c>
      <c r="E389" s="14">
        <f t="shared" si="7"/>
        <v>0</v>
      </c>
      <c r="F389" s="15">
        <v>0</v>
      </c>
      <c r="G389" s="13">
        <v>0</v>
      </c>
      <c r="H389" s="10"/>
      <c r="I389" s="10"/>
      <c r="J389" s="10"/>
      <c r="K389" s="10"/>
      <c r="L389" s="10"/>
      <c r="M389" s="10"/>
      <c r="N389" s="10">
        <v>0</v>
      </c>
    </row>
    <row r="390" spans="1:14" x14ac:dyDescent="0.3">
      <c r="A390" s="25">
        <v>90404</v>
      </c>
      <c r="B390" s="22" t="s">
        <v>114</v>
      </c>
      <c r="C390" s="22" t="s">
        <v>238</v>
      </c>
      <c r="D390" s="22" t="s">
        <v>651</v>
      </c>
      <c r="E390" s="14">
        <f t="shared" si="7"/>
        <v>0</v>
      </c>
      <c r="F390" s="15">
        <v>0</v>
      </c>
      <c r="G390" s="13">
        <v>0</v>
      </c>
      <c r="H390" s="10"/>
      <c r="I390" s="10"/>
      <c r="J390" s="10"/>
      <c r="K390" s="10"/>
      <c r="L390" s="10"/>
      <c r="M390" s="10"/>
      <c r="N390" s="10">
        <v>0</v>
      </c>
    </row>
    <row r="391" spans="1:14" x14ac:dyDescent="0.3">
      <c r="A391" s="25">
        <v>70309</v>
      </c>
      <c r="B391" s="22" t="s">
        <v>268</v>
      </c>
      <c r="C391" s="22" t="s">
        <v>268</v>
      </c>
      <c r="D391" s="22" t="s">
        <v>652</v>
      </c>
      <c r="E391" s="14">
        <f t="shared" si="7"/>
        <v>0</v>
      </c>
      <c r="F391" s="15">
        <v>0</v>
      </c>
      <c r="G391" s="13">
        <v>0</v>
      </c>
      <c r="H391" s="10"/>
      <c r="I391" s="10"/>
      <c r="J391" s="10"/>
      <c r="K391" s="10"/>
      <c r="L391" s="10"/>
      <c r="M391" s="10"/>
      <c r="N391" s="10">
        <v>0</v>
      </c>
    </row>
    <row r="392" spans="1:14" x14ac:dyDescent="0.3">
      <c r="A392" s="25">
        <v>20307</v>
      </c>
      <c r="B392" s="22" t="s">
        <v>212</v>
      </c>
      <c r="C392" s="22" t="s">
        <v>245</v>
      </c>
      <c r="D392" s="22" t="s">
        <v>653</v>
      </c>
      <c r="E392" s="14">
        <f t="shared" si="7"/>
        <v>0</v>
      </c>
      <c r="F392" s="15">
        <v>0</v>
      </c>
      <c r="G392" s="13">
        <v>0</v>
      </c>
      <c r="H392" s="10"/>
      <c r="I392" s="10"/>
      <c r="J392" s="10"/>
      <c r="K392" s="10"/>
      <c r="L392" s="10"/>
      <c r="M392" s="10"/>
      <c r="N392" s="10">
        <v>0</v>
      </c>
    </row>
    <row r="393" spans="1:14" x14ac:dyDescent="0.3">
      <c r="A393" s="25">
        <v>90507</v>
      </c>
      <c r="B393" s="22" t="s">
        <v>114</v>
      </c>
      <c r="C393" s="22" t="s">
        <v>308</v>
      </c>
      <c r="D393" s="22" t="s">
        <v>654</v>
      </c>
      <c r="E393" s="14">
        <f t="shared" si="7"/>
        <v>0</v>
      </c>
      <c r="F393" s="15">
        <v>0</v>
      </c>
      <c r="G393" s="13">
        <v>0</v>
      </c>
      <c r="H393" s="10"/>
      <c r="I393" s="10"/>
      <c r="J393" s="10"/>
      <c r="K393" s="10"/>
      <c r="L393" s="10"/>
      <c r="M393" s="10"/>
      <c r="N393" s="10">
        <v>0</v>
      </c>
    </row>
    <row r="394" spans="1:14" x14ac:dyDescent="0.3">
      <c r="A394" s="25">
        <v>120903</v>
      </c>
      <c r="B394" s="22" t="s">
        <v>191</v>
      </c>
      <c r="C394" s="22" t="s">
        <v>449</v>
      </c>
      <c r="D394" s="22" t="s">
        <v>655</v>
      </c>
      <c r="E394" s="14">
        <f t="shared" si="7"/>
        <v>0</v>
      </c>
      <c r="F394" s="15">
        <v>0</v>
      </c>
      <c r="G394" s="13">
        <v>0</v>
      </c>
      <c r="H394" s="10"/>
      <c r="I394" s="10"/>
      <c r="J394" s="10"/>
      <c r="K394" s="10"/>
      <c r="L394" s="10"/>
      <c r="M394" s="10"/>
      <c r="N394" s="10">
        <v>0</v>
      </c>
    </row>
    <row r="395" spans="1:14" x14ac:dyDescent="0.3">
      <c r="A395" s="25">
        <v>40708</v>
      </c>
      <c r="B395" s="22" t="s">
        <v>154</v>
      </c>
      <c r="C395" s="22" t="s">
        <v>286</v>
      </c>
      <c r="D395" s="22" t="s">
        <v>205</v>
      </c>
      <c r="E395" s="14">
        <f t="shared" si="7"/>
        <v>0</v>
      </c>
      <c r="F395" s="15">
        <v>0</v>
      </c>
      <c r="G395" s="13">
        <v>0</v>
      </c>
      <c r="H395" s="10"/>
      <c r="I395" s="10"/>
      <c r="J395" s="10"/>
      <c r="K395" s="10"/>
      <c r="L395" s="10"/>
      <c r="M395" s="10"/>
      <c r="N395" s="10">
        <v>0</v>
      </c>
    </row>
    <row r="396" spans="1:14" x14ac:dyDescent="0.3">
      <c r="A396" s="25">
        <v>91008</v>
      </c>
      <c r="B396" s="22" t="s">
        <v>114</v>
      </c>
      <c r="C396" s="22" t="s">
        <v>115</v>
      </c>
      <c r="D396" s="22" t="s">
        <v>205</v>
      </c>
      <c r="E396" s="14">
        <f t="shared" si="7"/>
        <v>0</v>
      </c>
      <c r="F396" s="15">
        <v>0</v>
      </c>
      <c r="G396" s="13">
        <v>0</v>
      </c>
      <c r="H396" s="10"/>
      <c r="I396" s="10"/>
      <c r="J396" s="10"/>
      <c r="K396" s="10"/>
      <c r="L396" s="10"/>
      <c r="M396" s="10"/>
      <c r="N396" s="10">
        <v>0</v>
      </c>
    </row>
    <row r="397" spans="1:14" x14ac:dyDescent="0.3">
      <c r="A397" s="25">
        <v>40703</v>
      </c>
      <c r="B397" s="22" t="s">
        <v>154</v>
      </c>
      <c r="C397" s="22" t="s">
        <v>286</v>
      </c>
      <c r="D397" s="22" t="s">
        <v>438</v>
      </c>
      <c r="E397" s="14">
        <f t="shared" si="7"/>
        <v>0</v>
      </c>
      <c r="F397" s="15">
        <v>0</v>
      </c>
      <c r="G397" s="13">
        <v>0</v>
      </c>
      <c r="H397" s="10"/>
      <c r="I397" s="10"/>
      <c r="J397" s="10"/>
      <c r="K397" s="10"/>
      <c r="L397" s="10"/>
      <c r="M397" s="10"/>
      <c r="N397" s="10">
        <v>0</v>
      </c>
    </row>
    <row r="398" spans="1:14" x14ac:dyDescent="0.3">
      <c r="A398" s="25">
        <v>40803</v>
      </c>
      <c r="B398" s="22" t="s">
        <v>154</v>
      </c>
      <c r="C398" s="22" t="s">
        <v>280</v>
      </c>
      <c r="D398" s="22" t="s">
        <v>352</v>
      </c>
      <c r="E398" s="14">
        <f t="shared" si="7"/>
        <v>0</v>
      </c>
      <c r="F398" s="15">
        <v>0</v>
      </c>
      <c r="G398" s="13">
        <v>0</v>
      </c>
      <c r="H398" s="10"/>
      <c r="I398" s="10"/>
      <c r="J398" s="10"/>
      <c r="K398" s="10"/>
      <c r="L398" s="10"/>
      <c r="M398" s="10"/>
      <c r="N398" s="10">
        <v>0</v>
      </c>
    </row>
    <row r="399" spans="1:14" x14ac:dyDescent="0.3">
      <c r="A399" s="25">
        <v>70307</v>
      </c>
      <c r="B399" s="22" t="s">
        <v>268</v>
      </c>
      <c r="C399" s="22" t="s">
        <v>268</v>
      </c>
      <c r="D399" s="22" t="s">
        <v>352</v>
      </c>
      <c r="E399" s="14">
        <f t="shared" si="7"/>
        <v>0</v>
      </c>
      <c r="F399" s="15">
        <v>0</v>
      </c>
      <c r="G399" s="13">
        <v>0</v>
      </c>
      <c r="H399" s="10"/>
      <c r="I399" s="10"/>
      <c r="J399" s="10"/>
      <c r="K399" s="10"/>
      <c r="L399" s="10"/>
      <c r="M399" s="10"/>
      <c r="N399" s="10">
        <v>0</v>
      </c>
    </row>
    <row r="400" spans="1:14" x14ac:dyDescent="0.3">
      <c r="A400" s="25">
        <v>70502</v>
      </c>
      <c r="B400" s="22" t="s">
        <v>268</v>
      </c>
      <c r="C400" s="22" t="s">
        <v>656</v>
      </c>
      <c r="D400" s="22" t="s">
        <v>657</v>
      </c>
      <c r="E400" s="14">
        <f t="shared" si="7"/>
        <v>0</v>
      </c>
      <c r="F400" s="15">
        <v>0</v>
      </c>
      <c r="G400" s="13">
        <v>0</v>
      </c>
      <c r="H400" s="10"/>
      <c r="I400" s="10"/>
      <c r="J400" s="10"/>
      <c r="K400" s="10"/>
      <c r="L400" s="10"/>
      <c r="M400" s="10"/>
      <c r="N400" s="10">
        <v>0</v>
      </c>
    </row>
    <row r="401" spans="1:14" x14ac:dyDescent="0.3">
      <c r="A401" s="25">
        <v>60705</v>
      </c>
      <c r="B401" s="22" t="s">
        <v>158</v>
      </c>
      <c r="C401" s="22" t="s">
        <v>353</v>
      </c>
      <c r="D401" s="22" t="s">
        <v>354</v>
      </c>
      <c r="E401" s="14">
        <f t="shared" si="7"/>
        <v>0</v>
      </c>
      <c r="F401" s="15">
        <v>0</v>
      </c>
      <c r="G401" s="13">
        <v>0</v>
      </c>
      <c r="H401" s="10"/>
      <c r="I401" s="10"/>
      <c r="J401" s="10"/>
      <c r="K401" s="10"/>
      <c r="L401" s="10"/>
      <c r="M401" s="10"/>
      <c r="N401" s="10">
        <v>0</v>
      </c>
    </row>
    <row r="402" spans="1:14" x14ac:dyDescent="0.3">
      <c r="A402" s="25">
        <v>60503</v>
      </c>
      <c r="B402" s="22" t="s">
        <v>158</v>
      </c>
      <c r="C402" s="22" t="s">
        <v>417</v>
      </c>
      <c r="D402" s="22" t="s">
        <v>658</v>
      </c>
      <c r="E402" s="14">
        <f t="shared" si="7"/>
        <v>0</v>
      </c>
      <c r="F402" s="15">
        <v>0</v>
      </c>
      <c r="G402" s="13">
        <v>0</v>
      </c>
      <c r="H402" s="10"/>
      <c r="I402" s="10"/>
      <c r="J402" s="10"/>
      <c r="K402" s="10"/>
      <c r="L402" s="10"/>
      <c r="M402" s="10"/>
      <c r="N402" s="10">
        <v>0</v>
      </c>
    </row>
    <row r="403" spans="1:14" x14ac:dyDescent="0.3">
      <c r="A403" s="25">
        <v>90703</v>
      </c>
      <c r="B403" s="22" t="s">
        <v>114</v>
      </c>
      <c r="C403" s="22" t="s">
        <v>363</v>
      </c>
      <c r="D403" s="22" t="s">
        <v>658</v>
      </c>
      <c r="E403" s="14">
        <f t="shared" si="7"/>
        <v>0</v>
      </c>
      <c r="F403" s="15">
        <v>0</v>
      </c>
      <c r="G403" s="13">
        <v>0</v>
      </c>
      <c r="H403" s="10"/>
      <c r="I403" s="10"/>
      <c r="J403" s="10"/>
      <c r="K403" s="10"/>
      <c r="L403" s="10"/>
      <c r="M403" s="10"/>
      <c r="N403" s="10">
        <v>0</v>
      </c>
    </row>
    <row r="404" spans="1:14" x14ac:dyDescent="0.3">
      <c r="A404" s="25">
        <v>60307</v>
      </c>
      <c r="B404" s="22" t="s">
        <v>158</v>
      </c>
      <c r="C404" s="22" t="s">
        <v>406</v>
      </c>
      <c r="D404" s="22" t="s">
        <v>659</v>
      </c>
      <c r="E404" s="14">
        <f t="shared" si="7"/>
        <v>0</v>
      </c>
      <c r="F404" s="15">
        <v>0</v>
      </c>
      <c r="G404" s="13">
        <v>0</v>
      </c>
      <c r="H404" s="10"/>
      <c r="I404" s="10"/>
      <c r="J404" s="10"/>
      <c r="K404" s="10"/>
      <c r="L404" s="10"/>
      <c r="M404" s="10"/>
      <c r="N404" s="10">
        <v>0</v>
      </c>
    </row>
    <row r="405" spans="1:14" x14ac:dyDescent="0.3">
      <c r="A405" s="25">
        <v>60308</v>
      </c>
      <c r="B405" s="22" t="s">
        <v>158</v>
      </c>
      <c r="C405" s="22" t="s">
        <v>406</v>
      </c>
      <c r="D405" s="22" t="s">
        <v>660</v>
      </c>
      <c r="E405" s="14">
        <f t="shared" si="7"/>
        <v>0</v>
      </c>
      <c r="F405" s="15">
        <v>0</v>
      </c>
      <c r="G405" s="13">
        <v>0</v>
      </c>
      <c r="H405" s="10"/>
      <c r="I405" s="10"/>
      <c r="J405" s="10"/>
      <c r="K405" s="10"/>
      <c r="L405" s="10"/>
      <c r="M405" s="10"/>
      <c r="N405" s="10">
        <v>0</v>
      </c>
    </row>
    <row r="406" spans="1:14" x14ac:dyDescent="0.3">
      <c r="A406" s="25">
        <v>130713</v>
      </c>
      <c r="B406" s="22" t="s">
        <v>102</v>
      </c>
      <c r="C406" s="22" t="s">
        <v>138</v>
      </c>
      <c r="D406" s="22" t="s">
        <v>355</v>
      </c>
      <c r="E406" s="14">
        <f t="shared" si="7"/>
        <v>0</v>
      </c>
      <c r="F406" s="15">
        <v>0</v>
      </c>
      <c r="G406" s="13">
        <v>0</v>
      </c>
      <c r="H406" s="10"/>
      <c r="I406" s="10"/>
      <c r="J406" s="10"/>
      <c r="K406" s="10"/>
      <c r="L406" s="10"/>
      <c r="M406" s="10"/>
      <c r="N406" s="10">
        <v>0</v>
      </c>
    </row>
    <row r="407" spans="1:14" x14ac:dyDescent="0.3">
      <c r="A407" s="25">
        <v>90803</v>
      </c>
      <c r="B407" s="22" t="s">
        <v>114</v>
      </c>
      <c r="C407" s="22" t="s">
        <v>118</v>
      </c>
      <c r="D407" s="22" t="s">
        <v>661</v>
      </c>
      <c r="E407" s="14">
        <f t="shared" si="7"/>
        <v>0</v>
      </c>
      <c r="F407" s="15">
        <v>0</v>
      </c>
      <c r="G407" s="13">
        <v>0</v>
      </c>
      <c r="H407" s="10"/>
      <c r="I407" s="10"/>
      <c r="J407" s="10"/>
      <c r="K407" s="10"/>
      <c r="L407" s="10"/>
      <c r="M407" s="10"/>
      <c r="N407" s="10">
        <v>0</v>
      </c>
    </row>
    <row r="408" spans="1:14" x14ac:dyDescent="0.3">
      <c r="A408" s="25">
        <v>130908</v>
      </c>
      <c r="B408" s="22" t="s">
        <v>102</v>
      </c>
      <c r="C408" s="22" t="s">
        <v>322</v>
      </c>
      <c r="D408" s="22" t="s">
        <v>404</v>
      </c>
      <c r="E408" s="14">
        <f t="shared" si="7"/>
        <v>0</v>
      </c>
      <c r="F408" s="15">
        <v>0</v>
      </c>
      <c r="G408" s="13">
        <v>0</v>
      </c>
      <c r="H408" s="10"/>
      <c r="I408" s="10"/>
      <c r="J408" s="10"/>
      <c r="K408" s="10"/>
      <c r="L408" s="10"/>
      <c r="M408" s="10"/>
      <c r="N408" s="10">
        <v>0</v>
      </c>
    </row>
    <row r="409" spans="1:14" x14ac:dyDescent="0.3">
      <c r="A409" s="25">
        <v>60403</v>
      </c>
      <c r="B409" s="22" t="s">
        <v>158</v>
      </c>
      <c r="C409" s="22" t="s">
        <v>332</v>
      </c>
      <c r="D409" s="22" t="s">
        <v>662</v>
      </c>
      <c r="E409" s="14">
        <f t="shared" si="7"/>
        <v>0</v>
      </c>
      <c r="F409" s="15">
        <v>0</v>
      </c>
      <c r="G409" s="13">
        <v>0</v>
      </c>
      <c r="H409" s="10"/>
      <c r="I409" s="10"/>
      <c r="J409" s="10"/>
      <c r="K409" s="10"/>
      <c r="L409" s="10"/>
      <c r="M409" s="10"/>
      <c r="N409" s="10">
        <v>0</v>
      </c>
    </row>
    <row r="410" spans="1:14" x14ac:dyDescent="0.3">
      <c r="A410" s="25">
        <v>90406</v>
      </c>
      <c r="B410" s="22" t="s">
        <v>114</v>
      </c>
      <c r="C410" s="22" t="s">
        <v>238</v>
      </c>
      <c r="D410" s="22" t="s">
        <v>356</v>
      </c>
      <c r="E410" s="14">
        <f t="shared" si="7"/>
        <v>0</v>
      </c>
      <c r="F410" s="15">
        <v>0</v>
      </c>
      <c r="G410" s="13">
        <v>0</v>
      </c>
      <c r="H410" s="10"/>
      <c r="I410" s="10"/>
      <c r="J410" s="10"/>
      <c r="K410" s="10"/>
      <c r="L410" s="10"/>
      <c r="M410" s="10"/>
      <c r="N410" s="10">
        <v>0</v>
      </c>
    </row>
    <row r="411" spans="1:14" x14ac:dyDescent="0.3">
      <c r="A411" s="25">
        <v>40406</v>
      </c>
      <c r="B411" s="22" t="s">
        <v>154</v>
      </c>
      <c r="C411" s="22" t="s">
        <v>234</v>
      </c>
      <c r="D411" s="22" t="s">
        <v>663</v>
      </c>
      <c r="E411" s="14">
        <f t="shared" si="7"/>
        <v>0</v>
      </c>
      <c r="F411" s="15">
        <v>0</v>
      </c>
      <c r="G411" s="13">
        <v>0</v>
      </c>
      <c r="H411" s="10"/>
      <c r="I411" s="10"/>
      <c r="J411" s="10"/>
      <c r="K411" s="10"/>
      <c r="L411" s="10"/>
      <c r="M411" s="10"/>
      <c r="N411" s="10">
        <v>0</v>
      </c>
    </row>
    <row r="412" spans="1:14" x14ac:dyDescent="0.3">
      <c r="A412" s="25">
        <v>70308</v>
      </c>
      <c r="B412" s="22" t="s">
        <v>268</v>
      </c>
      <c r="C412" s="22" t="s">
        <v>268</v>
      </c>
      <c r="D412" s="22" t="s">
        <v>405</v>
      </c>
      <c r="E412" s="14">
        <f t="shared" si="7"/>
        <v>0</v>
      </c>
      <c r="F412" s="15">
        <v>0</v>
      </c>
      <c r="G412" s="13">
        <v>0</v>
      </c>
      <c r="H412" s="10"/>
      <c r="I412" s="10"/>
      <c r="J412" s="10"/>
      <c r="K412" s="10"/>
      <c r="L412" s="10"/>
      <c r="M412" s="10"/>
      <c r="N412" s="10">
        <v>0</v>
      </c>
    </row>
    <row r="413" spans="1:14" x14ac:dyDescent="0.3">
      <c r="A413" s="25">
        <v>60301</v>
      </c>
      <c r="B413" s="22" t="s">
        <v>158</v>
      </c>
      <c r="C413" s="22" t="s">
        <v>406</v>
      </c>
      <c r="D413" s="22" t="s">
        <v>407</v>
      </c>
      <c r="E413" s="14">
        <f t="shared" si="7"/>
        <v>0</v>
      </c>
      <c r="F413" s="15">
        <v>0</v>
      </c>
      <c r="G413" s="13">
        <v>0</v>
      </c>
      <c r="H413" s="10"/>
      <c r="I413" s="10"/>
      <c r="J413" s="10"/>
      <c r="K413" s="10"/>
      <c r="L413" s="10"/>
      <c r="M413" s="10"/>
      <c r="N413" s="10">
        <v>0</v>
      </c>
    </row>
    <row r="414" spans="1:14" x14ac:dyDescent="0.3">
      <c r="A414" s="25">
        <v>90304</v>
      </c>
      <c r="B414" s="22" t="s">
        <v>114</v>
      </c>
      <c r="C414" s="22" t="s">
        <v>284</v>
      </c>
      <c r="D414" s="22" t="s">
        <v>664</v>
      </c>
      <c r="E414" s="14">
        <f t="shared" si="7"/>
        <v>0</v>
      </c>
      <c r="F414" s="15">
        <v>0</v>
      </c>
      <c r="G414" s="13">
        <v>0</v>
      </c>
      <c r="H414" s="10"/>
      <c r="I414" s="10"/>
      <c r="J414" s="10"/>
      <c r="K414" s="10"/>
      <c r="L414" s="10"/>
      <c r="M414" s="10"/>
      <c r="N414" s="10">
        <v>0</v>
      </c>
    </row>
    <row r="415" spans="1:14" x14ac:dyDescent="0.3">
      <c r="A415" s="25">
        <v>70401</v>
      </c>
      <c r="B415" s="22" t="s">
        <v>268</v>
      </c>
      <c r="C415" s="22" t="s">
        <v>328</v>
      </c>
      <c r="D415" s="22" t="s">
        <v>329</v>
      </c>
      <c r="E415" s="14">
        <f t="shared" si="7"/>
        <v>0</v>
      </c>
      <c r="F415" s="15">
        <v>0</v>
      </c>
      <c r="G415" s="13">
        <v>0</v>
      </c>
      <c r="H415" s="10"/>
      <c r="I415" s="10"/>
      <c r="J415" s="10"/>
      <c r="K415" s="10"/>
      <c r="L415" s="10"/>
      <c r="M415" s="10"/>
      <c r="N415" s="10">
        <v>0</v>
      </c>
    </row>
    <row r="416" spans="1:14" x14ac:dyDescent="0.3">
      <c r="A416" s="25">
        <v>120804</v>
      </c>
      <c r="B416" s="22" t="s">
        <v>191</v>
      </c>
      <c r="C416" s="22" t="s">
        <v>192</v>
      </c>
      <c r="D416" s="22" t="s">
        <v>665</v>
      </c>
      <c r="E416" s="14">
        <f t="shared" si="7"/>
        <v>0</v>
      </c>
      <c r="F416" s="15">
        <v>0</v>
      </c>
      <c r="G416" s="13">
        <v>0</v>
      </c>
      <c r="H416" s="10"/>
      <c r="I416" s="10"/>
      <c r="J416" s="10"/>
      <c r="K416" s="10"/>
      <c r="L416" s="10"/>
      <c r="M416" s="10"/>
      <c r="N416" s="10">
        <v>0</v>
      </c>
    </row>
    <row r="417" spans="1:14" x14ac:dyDescent="0.3">
      <c r="A417" s="25">
        <v>90513</v>
      </c>
      <c r="B417" s="22" t="s">
        <v>114</v>
      </c>
      <c r="C417" s="22" t="s">
        <v>308</v>
      </c>
      <c r="D417" s="22" t="s">
        <v>666</v>
      </c>
      <c r="E417" s="14">
        <f t="shared" si="7"/>
        <v>0</v>
      </c>
      <c r="F417" s="15">
        <v>0</v>
      </c>
      <c r="G417" s="13">
        <v>0</v>
      </c>
      <c r="H417" s="10"/>
      <c r="I417" s="10"/>
      <c r="J417" s="10"/>
      <c r="K417" s="10"/>
      <c r="L417" s="10"/>
      <c r="M417" s="10"/>
      <c r="N417" s="10">
        <v>0</v>
      </c>
    </row>
    <row r="418" spans="1:14" x14ac:dyDescent="0.3">
      <c r="A418" s="25">
        <v>110103</v>
      </c>
      <c r="B418" s="22" t="s">
        <v>188</v>
      </c>
      <c r="C418" s="22" t="s">
        <v>189</v>
      </c>
      <c r="D418" s="22" t="s">
        <v>408</v>
      </c>
      <c r="E418" s="14">
        <f t="shared" si="7"/>
        <v>0</v>
      </c>
      <c r="F418" s="15">
        <v>0</v>
      </c>
      <c r="G418" s="13">
        <v>0</v>
      </c>
      <c r="H418" s="10"/>
      <c r="I418" s="10"/>
      <c r="J418" s="10"/>
      <c r="K418" s="10"/>
      <c r="L418" s="10"/>
      <c r="M418" s="10"/>
      <c r="N418" s="10">
        <v>0</v>
      </c>
    </row>
    <row r="419" spans="1:14" x14ac:dyDescent="0.3">
      <c r="A419" s="25">
        <v>120307</v>
      </c>
      <c r="B419" s="22" t="s">
        <v>191</v>
      </c>
      <c r="C419" s="22" t="s">
        <v>380</v>
      </c>
      <c r="D419" s="22" t="s">
        <v>667</v>
      </c>
      <c r="E419" s="14">
        <f t="shared" si="7"/>
        <v>0</v>
      </c>
      <c r="F419" s="15">
        <v>0</v>
      </c>
      <c r="G419" s="13">
        <v>0</v>
      </c>
      <c r="H419" s="10"/>
      <c r="I419" s="10"/>
      <c r="J419" s="10"/>
      <c r="K419" s="10"/>
      <c r="L419" s="10"/>
      <c r="M419" s="10"/>
      <c r="N419" s="10">
        <v>0</v>
      </c>
    </row>
    <row r="420" spans="1:14" x14ac:dyDescent="0.3">
      <c r="A420" s="25">
        <v>30405</v>
      </c>
      <c r="B420" s="22" t="s">
        <v>144</v>
      </c>
      <c r="C420" s="22" t="s">
        <v>330</v>
      </c>
      <c r="D420" s="22" t="s">
        <v>331</v>
      </c>
      <c r="E420" s="14">
        <f t="shared" si="7"/>
        <v>0</v>
      </c>
      <c r="F420" s="15">
        <v>0</v>
      </c>
      <c r="G420" s="13">
        <v>0</v>
      </c>
      <c r="H420" s="10"/>
      <c r="I420" s="10"/>
      <c r="J420" s="10"/>
      <c r="K420" s="10"/>
      <c r="L420" s="10"/>
      <c r="M420" s="10"/>
      <c r="N420" s="10">
        <v>0</v>
      </c>
    </row>
    <row r="421" spans="1:14" x14ac:dyDescent="0.3">
      <c r="A421" s="25">
        <v>70503</v>
      </c>
      <c r="B421" s="22" t="s">
        <v>268</v>
      </c>
      <c r="C421" s="22" t="s">
        <v>656</v>
      </c>
      <c r="D421" s="22" t="s">
        <v>668</v>
      </c>
      <c r="E421" s="14">
        <f t="shared" si="7"/>
        <v>0</v>
      </c>
      <c r="F421" s="15">
        <v>0</v>
      </c>
      <c r="G421" s="13">
        <v>0</v>
      </c>
      <c r="H421" s="10"/>
      <c r="I421" s="10"/>
      <c r="J421" s="10"/>
      <c r="K421" s="10"/>
      <c r="L421" s="10"/>
      <c r="M421" s="10"/>
      <c r="N421" s="10">
        <v>0</v>
      </c>
    </row>
    <row r="422" spans="1:14" x14ac:dyDescent="0.3">
      <c r="A422" s="25">
        <v>81004</v>
      </c>
      <c r="B422" s="22" t="s">
        <v>99</v>
      </c>
      <c r="C422" s="22" t="s">
        <v>106</v>
      </c>
      <c r="D422" s="22" t="s">
        <v>173</v>
      </c>
      <c r="E422" s="14">
        <f t="shared" si="7"/>
        <v>2</v>
      </c>
      <c r="F422" s="15">
        <v>2</v>
      </c>
      <c r="G422" s="13">
        <v>2</v>
      </c>
      <c r="H422" s="10">
        <v>2</v>
      </c>
      <c r="I422" s="10">
        <v>2</v>
      </c>
      <c r="J422" s="10">
        <v>2</v>
      </c>
      <c r="K422" s="10">
        <v>2</v>
      </c>
      <c r="L422" s="10">
        <v>2</v>
      </c>
      <c r="M422" s="10">
        <v>2</v>
      </c>
      <c r="N422" s="10">
        <v>2</v>
      </c>
    </row>
    <row r="423" spans="1:14" x14ac:dyDescent="0.3">
      <c r="A423" s="25">
        <v>60407</v>
      </c>
      <c r="B423" s="22" t="s">
        <v>158</v>
      </c>
      <c r="C423" s="22" t="s">
        <v>332</v>
      </c>
      <c r="D423" s="22" t="s">
        <v>669</v>
      </c>
      <c r="E423" s="14">
        <f t="shared" si="7"/>
        <v>0</v>
      </c>
      <c r="F423" s="15">
        <v>0</v>
      </c>
      <c r="G423" s="13">
        <v>0</v>
      </c>
      <c r="H423" s="10"/>
      <c r="I423" s="10"/>
      <c r="J423" s="10"/>
      <c r="K423" s="10"/>
      <c r="L423" s="10"/>
      <c r="M423" s="10"/>
      <c r="N423" s="10">
        <v>0</v>
      </c>
    </row>
    <row r="424" spans="1:14" x14ac:dyDescent="0.3">
      <c r="A424" s="26">
        <v>130714</v>
      </c>
      <c r="B424" s="46" t="s">
        <v>102</v>
      </c>
      <c r="C424" s="46" t="s">
        <v>138</v>
      </c>
      <c r="D424" s="46" t="s">
        <v>237</v>
      </c>
      <c r="E424" s="47">
        <f t="shared" si="7"/>
        <v>1</v>
      </c>
      <c r="F424" s="48">
        <v>1</v>
      </c>
      <c r="G424" s="47">
        <v>1</v>
      </c>
      <c r="H424" s="10">
        <v>1</v>
      </c>
      <c r="I424" s="10">
        <v>1</v>
      </c>
      <c r="J424" s="10">
        <v>1</v>
      </c>
      <c r="K424" s="10">
        <v>1</v>
      </c>
      <c r="L424" s="10">
        <v>1</v>
      </c>
      <c r="M424" s="10">
        <v>1</v>
      </c>
      <c r="N424" s="10">
        <v>1</v>
      </c>
    </row>
    <row r="425" spans="1:14" x14ac:dyDescent="0.3">
      <c r="A425" s="25">
        <v>50208</v>
      </c>
      <c r="B425" s="22" t="s">
        <v>151</v>
      </c>
      <c r="C425" s="22" t="s">
        <v>152</v>
      </c>
      <c r="D425" s="22" t="s">
        <v>159</v>
      </c>
      <c r="E425" s="14">
        <f t="shared" si="7"/>
        <v>1</v>
      </c>
      <c r="F425" s="15">
        <v>1</v>
      </c>
      <c r="G425" s="13">
        <v>1</v>
      </c>
      <c r="H425" s="10">
        <v>1</v>
      </c>
      <c r="I425" s="10">
        <v>1</v>
      </c>
      <c r="J425" s="10">
        <v>1</v>
      </c>
      <c r="K425" s="10">
        <v>1</v>
      </c>
      <c r="L425" s="10">
        <v>1</v>
      </c>
      <c r="M425" s="10">
        <v>1</v>
      </c>
      <c r="N425" s="10">
        <v>1</v>
      </c>
    </row>
    <row r="426" spans="1:14" ht="24" x14ac:dyDescent="0.3">
      <c r="A426" s="25">
        <v>30301</v>
      </c>
      <c r="B426" s="22" t="s">
        <v>144</v>
      </c>
      <c r="C426" s="22" t="s">
        <v>424</v>
      </c>
      <c r="D426" s="22" t="s">
        <v>670</v>
      </c>
      <c r="E426" s="14">
        <f t="shared" si="7"/>
        <v>0</v>
      </c>
      <c r="F426" s="15">
        <v>0</v>
      </c>
      <c r="G426" s="13">
        <v>0</v>
      </c>
      <c r="H426" s="10"/>
      <c r="I426" s="10"/>
      <c r="J426" s="10"/>
      <c r="K426" s="10"/>
      <c r="L426" s="10"/>
      <c r="M426" s="10"/>
      <c r="N426" s="10">
        <v>0</v>
      </c>
    </row>
    <row r="427" spans="1:14" x14ac:dyDescent="0.3">
      <c r="A427" s="25">
        <v>10302</v>
      </c>
      <c r="B427" s="22" t="s">
        <v>163</v>
      </c>
      <c r="C427" s="22" t="s">
        <v>167</v>
      </c>
      <c r="D427" s="22" t="s">
        <v>209</v>
      </c>
      <c r="E427" s="14">
        <f t="shared" si="7"/>
        <v>0</v>
      </c>
      <c r="F427" s="15">
        <v>0</v>
      </c>
      <c r="G427" s="13">
        <v>0</v>
      </c>
      <c r="H427" s="10"/>
      <c r="I427" s="10"/>
      <c r="J427" s="10"/>
      <c r="K427" s="10"/>
      <c r="L427" s="10"/>
      <c r="M427" s="10"/>
      <c r="N427" s="10">
        <v>0</v>
      </c>
    </row>
    <row r="428" spans="1:14" x14ac:dyDescent="0.3">
      <c r="A428" s="25">
        <v>30503</v>
      </c>
      <c r="B428" s="22" t="s">
        <v>144</v>
      </c>
      <c r="C428" s="22" t="s">
        <v>410</v>
      </c>
      <c r="D428" s="22" t="s">
        <v>209</v>
      </c>
      <c r="E428" s="14">
        <f t="shared" si="7"/>
        <v>0</v>
      </c>
      <c r="F428" s="15">
        <v>0</v>
      </c>
      <c r="G428" s="13">
        <v>0</v>
      </c>
      <c r="H428" s="10"/>
      <c r="I428" s="10"/>
      <c r="J428" s="10"/>
      <c r="K428" s="10"/>
      <c r="L428" s="10"/>
      <c r="M428" s="10"/>
      <c r="N428" s="10">
        <v>0</v>
      </c>
    </row>
    <row r="429" spans="1:14" x14ac:dyDescent="0.3">
      <c r="A429" s="25">
        <v>70411</v>
      </c>
      <c r="B429" s="22" t="s">
        <v>268</v>
      </c>
      <c r="C429" s="22" t="s">
        <v>328</v>
      </c>
      <c r="D429" s="22" t="s">
        <v>671</v>
      </c>
      <c r="E429" s="14">
        <f t="shared" si="7"/>
        <v>0</v>
      </c>
      <c r="F429" s="15">
        <v>0</v>
      </c>
      <c r="G429" s="13">
        <v>0</v>
      </c>
      <c r="H429" s="10"/>
      <c r="I429" s="10"/>
      <c r="J429" s="10"/>
      <c r="K429" s="10"/>
      <c r="L429" s="10"/>
      <c r="M429" s="10"/>
      <c r="N429" s="10">
        <v>0</v>
      </c>
    </row>
    <row r="430" spans="1:14" x14ac:dyDescent="0.3">
      <c r="A430" s="25">
        <v>60103</v>
      </c>
      <c r="B430" s="22" t="s">
        <v>158</v>
      </c>
      <c r="C430" s="22" t="s">
        <v>297</v>
      </c>
      <c r="D430" s="22" t="s">
        <v>311</v>
      </c>
      <c r="E430" s="14">
        <f t="shared" si="7"/>
        <v>0</v>
      </c>
      <c r="F430" s="15">
        <v>0</v>
      </c>
      <c r="G430" s="13">
        <v>0</v>
      </c>
      <c r="H430" s="10"/>
      <c r="I430" s="10"/>
      <c r="J430" s="10"/>
      <c r="K430" s="10"/>
      <c r="L430" s="10"/>
      <c r="M430" s="10"/>
      <c r="N430" s="10">
        <v>0</v>
      </c>
    </row>
    <row r="431" spans="1:14" x14ac:dyDescent="0.3">
      <c r="A431" s="25">
        <v>90211</v>
      </c>
      <c r="B431" s="22" t="s">
        <v>114</v>
      </c>
      <c r="C431" s="22" t="s">
        <v>435</v>
      </c>
      <c r="D431" s="22" t="s">
        <v>672</v>
      </c>
      <c r="E431" s="14">
        <f t="shared" si="7"/>
        <v>0</v>
      </c>
      <c r="F431" s="15">
        <v>0</v>
      </c>
      <c r="G431" s="13">
        <v>0</v>
      </c>
      <c r="H431" s="10"/>
      <c r="I431" s="10"/>
      <c r="J431" s="10"/>
      <c r="K431" s="10"/>
      <c r="L431" s="10"/>
      <c r="M431" s="10"/>
      <c r="N431" s="10">
        <v>0</v>
      </c>
    </row>
    <row r="432" spans="1:14" x14ac:dyDescent="0.3">
      <c r="A432" s="25">
        <v>41004</v>
      </c>
      <c r="B432" s="22" t="s">
        <v>154</v>
      </c>
      <c r="C432" s="22" t="s">
        <v>339</v>
      </c>
      <c r="D432" s="22" t="s">
        <v>673</v>
      </c>
      <c r="E432" s="14">
        <f t="shared" si="7"/>
        <v>0</v>
      </c>
      <c r="F432" s="15">
        <v>0</v>
      </c>
      <c r="G432" s="13">
        <v>0</v>
      </c>
      <c r="H432" s="10"/>
      <c r="I432" s="10"/>
      <c r="J432" s="10"/>
      <c r="K432" s="10"/>
      <c r="L432" s="10"/>
      <c r="M432" s="10"/>
      <c r="N432" s="10">
        <v>0</v>
      </c>
    </row>
    <row r="433" spans="1:14" x14ac:dyDescent="0.3">
      <c r="A433" s="25">
        <v>90601</v>
      </c>
      <c r="B433" s="22" t="s">
        <v>114</v>
      </c>
      <c r="C433" s="22" t="s">
        <v>302</v>
      </c>
      <c r="D433" s="22" t="s">
        <v>312</v>
      </c>
      <c r="E433" s="14">
        <f t="shared" si="7"/>
        <v>0</v>
      </c>
      <c r="F433" s="15">
        <v>0</v>
      </c>
      <c r="G433" s="13">
        <v>0</v>
      </c>
      <c r="H433" s="10"/>
      <c r="I433" s="10"/>
      <c r="J433" s="10"/>
      <c r="K433" s="10"/>
      <c r="L433" s="10"/>
      <c r="M433" s="10"/>
      <c r="N433" s="10">
        <v>0</v>
      </c>
    </row>
    <row r="434" spans="1:14" x14ac:dyDescent="0.3">
      <c r="A434" s="25">
        <v>120316</v>
      </c>
      <c r="B434" s="22" t="s">
        <v>191</v>
      </c>
      <c r="C434" s="22" t="s">
        <v>380</v>
      </c>
      <c r="D434" s="22" t="s">
        <v>674</v>
      </c>
      <c r="E434" s="14">
        <f t="shared" si="7"/>
        <v>0</v>
      </c>
      <c r="F434" s="15">
        <v>0</v>
      </c>
      <c r="G434" s="13">
        <v>0</v>
      </c>
      <c r="H434" s="10"/>
      <c r="I434" s="10"/>
      <c r="J434" s="10"/>
      <c r="K434" s="10"/>
      <c r="L434" s="10"/>
      <c r="M434" s="10"/>
      <c r="N434" s="10">
        <v>0</v>
      </c>
    </row>
    <row r="435" spans="1:14" x14ac:dyDescent="0.3">
      <c r="A435" s="25">
        <v>120606</v>
      </c>
      <c r="B435" s="22" t="s">
        <v>191</v>
      </c>
      <c r="C435" s="22" t="s">
        <v>299</v>
      </c>
      <c r="D435" s="22" t="s">
        <v>675</v>
      </c>
      <c r="E435" s="14">
        <f t="shared" si="7"/>
        <v>0</v>
      </c>
      <c r="F435" s="15">
        <v>0</v>
      </c>
      <c r="G435" s="13">
        <v>0</v>
      </c>
      <c r="H435" s="10"/>
      <c r="I435" s="10"/>
      <c r="J435" s="10"/>
      <c r="K435" s="10"/>
      <c r="L435" s="10"/>
      <c r="M435" s="10"/>
      <c r="N435" s="10">
        <v>0</v>
      </c>
    </row>
    <row r="436" spans="1:14" x14ac:dyDescent="0.3">
      <c r="A436" s="25">
        <v>120107</v>
      </c>
      <c r="B436" s="22" t="s">
        <v>191</v>
      </c>
      <c r="C436" s="22" t="s">
        <v>289</v>
      </c>
      <c r="D436" s="22" t="s">
        <v>409</v>
      </c>
      <c r="E436" s="14">
        <f t="shared" si="7"/>
        <v>0</v>
      </c>
      <c r="F436" s="15">
        <v>0</v>
      </c>
      <c r="G436" s="13">
        <v>0</v>
      </c>
      <c r="H436" s="10"/>
      <c r="I436" s="10"/>
      <c r="J436" s="10"/>
      <c r="K436" s="10"/>
      <c r="L436" s="10"/>
      <c r="M436" s="10"/>
      <c r="N436" s="10">
        <v>0</v>
      </c>
    </row>
    <row r="437" spans="1:14" x14ac:dyDescent="0.3">
      <c r="A437" s="25">
        <v>10404</v>
      </c>
      <c r="B437" s="22" t="s">
        <v>163</v>
      </c>
      <c r="C437" s="22" t="s">
        <v>273</v>
      </c>
      <c r="D437" s="22" t="s">
        <v>676</v>
      </c>
      <c r="E437" s="14">
        <f t="shared" si="7"/>
        <v>0</v>
      </c>
      <c r="F437" s="15">
        <v>0</v>
      </c>
      <c r="G437" s="13">
        <v>0</v>
      </c>
      <c r="H437" s="10"/>
      <c r="I437" s="10"/>
      <c r="J437" s="10"/>
      <c r="K437" s="10"/>
      <c r="L437" s="10"/>
      <c r="M437" s="10"/>
      <c r="N437" s="10">
        <v>0</v>
      </c>
    </row>
    <row r="438" spans="1:14" x14ac:dyDescent="0.3">
      <c r="A438" s="25">
        <v>100101</v>
      </c>
      <c r="B438" s="22" t="s">
        <v>149</v>
      </c>
      <c r="C438" s="22" t="s">
        <v>149</v>
      </c>
      <c r="D438" s="22" t="s">
        <v>150</v>
      </c>
      <c r="E438" s="14">
        <f t="shared" si="7"/>
        <v>13</v>
      </c>
      <c r="F438" s="15">
        <v>12</v>
      </c>
      <c r="G438" s="13">
        <v>12</v>
      </c>
      <c r="H438" s="10">
        <v>12</v>
      </c>
      <c r="I438" s="10">
        <v>12</v>
      </c>
      <c r="J438" s="10">
        <v>12</v>
      </c>
      <c r="K438" s="10">
        <v>12</v>
      </c>
      <c r="L438" s="10">
        <v>13</v>
      </c>
      <c r="M438" s="10">
        <v>13</v>
      </c>
      <c r="N438" s="10">
        <v>13</v>
      </c>
    </row>
    <row r="439" spans="1:14" x14ac:dyDescent="0.3">
      <c r="A439" s="25">
        <v>20401</v>
      </c>
      <c r="B439" s="22" t="s">
        <v>212</v>
      </c>
      <c r="C439" s="22" t="s">
        <v>249</v>
      </c>
      <c r="D439" s="22" t="s">
        <v>250</v>
      </c>
      <c r="E439" s="14">
        <f t="shared" si="7"/>
        <v>1</v>
      </c>
      <c r="F439" s="15">
        <v>1</v>
      </c>
      <c r="G439" s="13">
        <v>1</v>
      </c>
      <c r="H439" s="10">
        <v>1</v>
      </c>
      <c r="I439" s="10">
        <v>1</v>
      </c>
      <c r="J439" s="10">
        <v>1</v>
      </c>
      <c r="K439" s="10">
        <v>1</v>
      </c>
      <c r="L439" s="10">
        <v>1</v>
      </c>
      <c r="M439" s="10">
        <v>1</v>
      </c>
      <c r="N439" s="10">
        <v>1</v>
      </c>
    </row>
    <row r="440" spans="1:14" x14ac:dyDescent="0.3">
      <c r="A440" s="25">
        <v>120108</v>
      </c>
      <c r="B440" s="22" t="s">
        <v>191</v>
      </c>
      <c r="C440" s="22" t="s">
        <v>289</v>
      </c>
      <c r="D440" s="22" t="s">
        <v>290</v>
      </c>
      <c r="E440" s="14">
        <f t="shared" si="7"/>
        <v>0</v>
      </c>
      <c r="F440" s="15">
        <v>0</v>
      </c>
      <c r="G440" s="13">
        <v>0</v>
      </c>
      <c r="H440" s="10"/>
      <c r="I440" s="10"/>
      <c r="J440" s="10"/>
      <c r="K440" s="10"/>
      <c r="L440" s="10"/>
      <c r="M440" s="10"/>
      <c r="N440" s="10">
        <v>0</v>
      </c>
    </row>
    <row r="441" spans="1:14" x14ac:dyDescent="0.3">
      <c r="A441" s="25">
        <v>120308</v>
      </c>
      <c r="B441" s="22" t="s">
        <v>191</v>
      </c>
      <c r="C441" s="22" t="s">
        <v>380</v>
      </c>
      <c r="D441" s="22" t="s">
        <v>677</v>
      </c>
      <c r="E441" s="14">
        <f t="shared" si="7"/>
        <v>0</v>
      </c>
      <c r="F441" s="15">
        <v>0</v>
      </c>
      <c r="G441" s="13">
        <v>0</v>
      </c>
      <c r="H441" s="10"/>
      <c r="I441" s="10"/>
      <c r="J441" s="10"/>
      <c r="K441" s="10"/>
      <c r="L441" s="10"/>
      <c r="M441" s="10"/>
      <c r="N441" s="10">
        <v>0</v>
      </c>
    </row>
    <row r="442" spans="1:14" x14ac:dyDescent="0.3">
      <c r="A442" s="25">
        <v>30504</v>
      </c>
      <c r="B442" s="22" t="s">
        <v>144</v>
      </c>
      <c r="C442" s="22" t="s">
        <v>410</v>
      </c>
      <c r="D442" s="22" t="s">
        <v>411</v>
      </c>
      <c r="E442" s="14">
        <f t="shared" si="7"/>
        <v>0</v>
      </c>
      <c r="F442" s="15">
        <v>0</v>
      </c>
      <c r="G442" s="13">
        <v>0</v>
      </c>
      <c r="H442" s="10"/>
      <c r="I442" s="10"/>
      <c r="J442" s="10"/>
      <c r="K442" s="10"/>
      <c r="L442" s="10"/>
      <c r="M442" s="10"/>
      <c r="N442" s="10">
        <v>0</v>
      </c>
    </row>
    <row r="443" spans="1:14" x14ac:dyDescent="0.3">
      <c r="A443" s="25">
        <v>70215</v>
      </c>
      <c r="B443" s="22" t="s">
        <v>268</v>
      </c>
      <c r="C443" s="22" t="s">
        <v>348</v>
      </c>
      <c r="D443" s="22" t="s">
        <v>678</v>
      </c>
      <c r="E443" s="14">
        <f t="shared" si="7"/>
        <v>0</v>
      </c>
      <c r="F443" s="15">
        <v>0</v>
      </c>
      <c r="G443" s="13">
        <v>0</v>
      </c>
      <c r="H443" s="10"/>
      <c r="I443" s="10"/>
      <c r="J443" s="10"/>
      <c r="K443" s="10"/>
      <c r="L443" s="10"/>
      <c r="M443" s="10"/>
      <c r="N443" s="10">
        <v>0</v>
      </c>
    </row>
    <row r="444" spans="1:14" x14ac:dyDescent="0.3">
      <c r="A444" s="25">
        <v>41404</v>
      </c>
      <c r="B444" s="22" t="s">
        <v>154</v>
      </c>
      <c r="C444" s="22" t="s">
        <v>373</v>
      </c>
      <c r="D444" s="22" t="s">
        <v>412</v>
      </c>
      <c r="E444" s="14">
        <f t="shared" si="7"/>
        <v>0</v>
      </c>
      <c r="F444" s="15">
        <v>0</v>
      </c>
      <c r="G444" s="13">
        <v>0</v>
      </c>
      <c r="H444" s="10"/>
      <c r="I444" s="10"/>
      <c r="J444" s="10"/>
      <c r="K444" s="10"/>
      <c r="L444" s="10"/>
      <c r="M444" s="10"/>
      <c r="N444" s="10">
        <v>0</v>
      </c>
    </row>
    <row r="445" spans="1:14" x14ac:dyDescent="0.3">
      <c r="A445" s="25">
        <v>30602</v>
      </c>
      <c r="B445" s="22" t="s">
        <v>144</v>
      </c>
      <c r="C445" s="22" t="s">
        <v>145</v>
      </c>
      <c r="D445" s="22" t="s">
        <v>146</v>
      </c>
      <c r="E445" s="14">
        <f t="shared" si="7"/>
        <v>3</v>
      </c>
      <c r="F445" s="15">
        <v>3</v>
      </c>
      <c r="G445" s="13">
        <v>3</v>
      </c>
      <c r="H445" s="10">
        <v>3</v>
      </c>
      <c r="I445" s="10">
        <v>3</v>
      </c>
      <c r="J445" s="10">
        <v>3</v>
      </c>
      <c r="K445" s="10">
        <v>3</v>
      </c>
      <c r="L445" s="10">
        <v>3</v>
      </c>
      <c r="M445" s="10">
        <v>3</v>
      </c>
      <c r="N445" s="10">
        <v>3</v>
      </c>
    </row>
    <row r="446" spans="1:14" x14ac:dyDescent="0.3">
      <c r="A446" s="25">
        <v>130408</v>
      </c>
      <c r="B446" s="22" t="s">
        <v>102</v>
      </c>
      <c r="C446" s="22" t="s">
        <v>259</v>
      </c>
      <c r="D446" s="22" t="s">
        <v>276</v>
      </c>
      <c r="E446" s="14">
        <f t="shared" si="7"/>
        <v>0</v>
      </c>
      <c r="F446" s="15">
        <v>0</v>
      </c>
      <c r="G446" s="13">
        <v>0</v>
      </c>
      <c r="H446" s="10"/>
      <c r="I446" s="10"/>
      <c r="J446" s="10"/>
      <c r="K446" s="10"/>
      <c r="L446" s="10"/>
      <c r="M446" s="10"/>
      <c r="N446" s="10">
        <v>0</v>
      </c>
    </row>
    <row r="447" spans="1:14" x14ac:dyDescent="0.3">
      <c r="A447" s="25">
        <v>30109</v>
      </c>
      <c r="B447" s="22" t="s">
        <v>144</v>
      </c>
      <c r="C447" s="22" t="s">
        <v>144</v>
      </c>
      <c r="D447" s="22" t="s">
        <v>271</v>
      </c>
      <c r="E447" s="14">
        <f t="shared" si="7"/>
        <v>0</v>
      </c>
      <c r="F447" s="15">
        <v>0</v>
      </c>
      <c r="G447" s="13">
        <v>0</v>
      </c>
      <c r="H447" s="10"/>
      <c r="I447" s="10"/>
      <c r="J447" s="10"/>
      <c r="K447" s="10"/>
      <c r="L447" s="10"/>
      <c r="M447" s="10"/>
      <c r="N447" s="10">
        <v>0</v>
      </c>
    </row>
    <row r="448" spans="1:14" x14ac:dyDescent="0.3">
      <c r="A448" s="25">
        <v>30201</v>
      </c>
      <c r="B448" s="22" t="s">
        <v>144</v>
      </c>
      <c r="C448" s="22" t="s">
        <v>414</v>
      </c>
      <c r="D448" s="22" t="s">
        <v>679</v>
      </c>
      <c r="E448" s="14">
        <f t="shared" si="7"/>
        <v>0</v>
      </c>
      <c r="F448" s="15">
        <v>0</v>
      </c>
      <c r="G448" s="13">
        <v>0</v>
      </c>
      <c r="H448" s="10"/>
      <c r="I448" s="10"/>
      <c r="J448" s="10"/>
      <c r="K448" s="10"/>
      <c r="L448" s="10"/>
      <c r="M448" s="10"/>
      <c r="N448" s="10">
        <v>0</v>
      </c>
    </row>
    <row r="449" spans="1:14" x14ac:dyDescent="0.3">
      <c r="A449" s="26">
        <v>130103</v>
      </c>
      <c r="B449" s="46" t="s">
        <v>102</v>
      </c>
      <c r="C449" s="46" t="s">
        <v>103</v>
      </c>
      <c r="D449" s="46" t="s">
        <v>183</v>
      </c>
      <c r="E449" s="47">
        <f t="shared" si="7"/>
        <v>2</v>
      </c>
      <c r="F449" s="48">
        <v>2</v>
      </c>
      <c r="G449" s="47">
        <v>2</v>
      </c>
      <c r="H449" s="10">
        <v>2</v>
      </c>
      <c r="I449" s="10">
        <v>2</v>
      </c>
      <c r="J449" s="10">
        <v>2</v>
      </c>
      <c r="K449" s="10">
        <v>2</v>
      </c>
      <c r="L449" s="10">
        <v>2</v>
      </c>
      <c r="M449" s="10">
        <v>2</v>
      </c>
      <c r="N449" s="10">
        <v>2</v>
      </c>
    </row>
    <row r="450" spans="1:14" x14ac:dyDescent="0.3">
      <c r="A450" s="25">
        <v>40109</v>
      </c>
      <c r="B450" s="22" t="s">
        <v>154</v>
      </c>
      <c r="C450" s="22" t="s">
        <v>155</v>
      </c>
      <c r="D450" s="22" t="s">
        <v>177</v>
      </c>
      <c r="E450" s="14">
        <f t="shared" si="7"/>
        <v>2</v>
      </c>
      <c r="F450" s="15">
        <v>1</v>
      </c>
      <c r="G450" s="13">
        <v>1</v>
      </c>
      <c r="H450" s="10">
        <v>1</v>
      </c>
      <c r="I450" s="10">
        <v>1</v>
      </c>
      <c r="J450" s="10">
        <v>1</v>
      </c>
      <c r="K450" s="10">
        <v>1</v>
      </c>
      <c r="L450" s="10">
        <v>2</v>
      </c>
      <c r="M450" s="10">
        <v>2</v>
      </c>
      <c r="N450" s="10">
        <v>2</v>
      </c>
    </row>
    <row r="451" spans="1:14" x14ac:dyDescent="0.3">
      <c r="A451" s="25">
        <v>91014</v>
      </c>
      <c r="B451" s="22" t="s">
        <v>114</v>
      </c>
      <c r="C451" s="22" t="s">
        <v>115</v>
      </c>
      <c r="D451" s="22" t="s">
        <v>200</v>
      </c>
      <c r="E451" s="14">
        <f t="shared" si="7"/>
        <v>0</v>
      </c>
      <c r="F451" s="15">
        <v>0</v>
      </c>
      <c r="G451" s="13">
        <v>0</v>
      </c>
      <c r="H451" s="10"/>
      <c r="I451" s="10"/>
      <c r="J451" s="10"/>
      <c r="K451" s="10"/>
      <c r="L451" s="10"/>
      <c r="M451" s="10"/>
      <c r="N451" s="10">
        <v>0</v>
      </c>
    </row>
    <row r="452" spans="1:14" x14ac:dyDescent="0.3">
      <c r="A452" s="25">
        <v>130715</v>
      </c>
      <c r="B452" s="22" t="s">
        <v>102</v>
      </c>
      <c r="C452" s="22" t="s">
        <v>138</v>
      </c>
      <c r="D452" s="22" t="s">
        <v>313</v>
      </c>
      <c r="E452" s="14">
        <f t="shared" ref="E452:E515" si="8">+MAX(F452:BW452)</f>
        <v>0</v>
      </c>
      <c r="F452" s="15">
        <v>0</v>
      </c>
      <c r="G452" s="13">
        <v>0</v>
      </c>
      <c r="H452" s="10"/>
      <c r="I452" s="10"/>
      <c r="J452" s="10"/>
      <c r="K452" s="10"/>
      <c r="L452" s="10"/>
      <c r="M452" s="10"/>
      <c r="N452" s="10">
        <v>0</v>
      </c>
    </row>
    <row r="453" spans="1:14" x14ac:dyDescent="0.3">
      <c r="A453" s="25">
        <v>60401</v>
      </c>
      <c r="B453" s="22" t="s">
        <v>158</v>
      </c>
      <c r="C453" s="22" t="s">
        <v>332</v>
      </c>
      <c r="D453" s="22" t="s">
        <v>333</v>
      </c>
      <c r="E453" s="14">
        <f t="shared" si="8"/>
        <v>0</v>
      </c>
      <c r="F453" s="15">
        <v>0</v>
      </c>
      <c r="G453" s="13">
        <v>0</v>
      </c>
      <c r="H453" s="10"/>
      <c r="I453" s="10"/>
      <c r="J453" s="10"/>
      <c r="K453" s="10"/>
      <c r="L453" s="10"/>
      <c r="M453" s="10"/>
      <c r="N453" s="10">
        <v>0</v>
      </c>
    </row>
    <row r="454" spans="1:14" x14ac:dyDescent="0.3">
      <c r="A454" s="25">
        <v>20501</v>
      </c>
      <c r="B454" s="22" t="s">
        <v>212</v>
      </c>
      <c r="C454" s="22" t="s">
        <v>357</v>
      </c>
      <c r="D454" s="22" t="s">
        <v>358</v>
      </c>
      <c r="E454" s="14">
        <f t="shared" si="8"/>
        <v>0</v>
      </c>
      <c r="F454" s="15">
        <v>0</v>
      </c>
      <c r="G454" s="13">
        <v>0</v>
      </c>
      <c r="H454" s="10"/>
      <c r="I454" s="10"/>
      <c r="J454" s="10"/>
      <c r="K454" s="10"/>
      <c r="L454" s="10"/>
      <c r="M454" s="10"/>
      <c r="N454" s="10">
        <v>0</v>
      </c>
    </row>
    <row r="455" spans="1:14" x14ac:dyDescent="0.3">
      <c r="A455" s="25">
        <v>81008</v>
      </c>
      <c r="B455" s="22" t="s">
        <v>99</v>
      </c>
      <c r="C455" s="22" t="s">
        <v>106</v>
      </c>
      <c r="D455" s="22" t="s">
        <v>132</v>
      </c>
      <c r="E455" s="14">
        <f t="shared" si="8"/>
        <v>7</v>
      </c>
      <c r="F455" s="15">
        <v>5</v>
      </c>
      <c r="G455" s="13">
        <v>6</v>
      </c>
      <c r="H455" s="10">
        <v>6</v>
      </c>
      <c r="I455" s="10">
        <v>6</v>
      </c>
      <c r="J455" s="10">
        <v>6</v>
      </c>
      <c r="K455" s="10">
        <v>6</v>
      </c>
      <c r="L455" s="10">
        <v>7</v>
      </c>
      <c r="M455" s="10">
        <v>7</v>
      </c>
      <c r="N455" s="10">
        <v>7</v>
      </c>
    </row>
    <row r="456" spans="1:14" x14ac:dyDescent="0.3">
      <c r="A456" s="25">
        <v>70505</v>
      </c>
      <c r="B456" s="22" t="s">
        <v>268</v>
      </c>
      <c r="C456" s="22" t="s">
        <v>656</v>
      </c>
      <c r="D456" s="22" t="s">
        <v>680</v>
      </c>
      <c r="E456" s="14">
        <f t="shared" si="8"/>
        <v>0</v>
      </c>
      <c r="F456" s="15">
        <v>0</v>
      </c>
      <c r="G456" s="13">
        <v>0</v>
      </c>
      <c r="H456" s="10"/>
      <c r="I456" s="10"/>
      <c r="J456" s="10"/>
      <c r="K456" s="10"/>
      <c r="L456" s="10"/>
      <c r="M456" s="10"/>
      <c r="N456" s="10">
        <v>0</v>
      </c>
    </row>
    <row r="457" spans="1:14" x14ac:dyDescent="0.3">
      <c r="A457" s="25">
        <v>81102</v>
      </c>
      <c r="B457" s="22" t="s">
        <v>99</v>
      </c>
      <c r="C457" s="22" t="s">
        <v>681</v>
      </c>
      <c r="D457" s="22" t="s">
        <v>682</v>
      </c>
      <c r="E457" s="14">
        <f t="shared" si="8"/>
        <v>0</v>
      </c>
      <c r="F457" s="15">
        <v>0</v>
      </c>
      <c r="G457" s="13">
        <v>0</v>
      </c>
      <c r="H457" s="10"/>
      <c r="I457" s="10"/>
      <c r="J457" s="10"/>
      <c r="K457" s="10"/>
      <c r="L457" s="10"/>
      <c r="M457" s="10"/>
      <c r="N457" s="10">
        <v>0</v>
      </c>
    </row>
    <row r="458" spans="1:14" x14ac:dyDescent="0.3">
      <c r="A458" s="25">
        <v>81103</v>
      </c>
      <c r="B458" s="22" t="s">
        <v>99</v>
      </c>
      <c r="C458" s="22" t="s">
        <v>681</v>
      </c>
      <c r="D458" s="22" t="s">
        <v>683</v>
      </c>
      <c r="E458" s="14">
        <f t="shared" si="8"/>
        <v>0</v>
      </c>
      <c r="F458" s="15">
        <v>0</v>
      </c>
      <c r="G458" s="13">
        <v>0</v>
      </c>
      <c r="H458" s="10"/>
      <c r="I458" s="10"/>
      <c r="J458" s="10"/>
      <c r="K458" s="10"/>
      <c r="L458" s="10"/>
      <c r="M458" s="10"/>
      <c r="N458" s="10">
        <v>0</v>
      </c>
    </row>
    <row r="459" spans="1:14" x14ac:dyDescent="0.3">
      <c r="A459" s="25">
        <v>80817</v>
      </c>
      <c r="B459" s="22" t="s">
        <v>99</v>
      </c>
      <c r="C459" s="22" t="s">
        <v>99</v>
      </c>
      <c r="D459" s="22" t="s">
        <v>100</v>
      </c>
      <c r="E459" s="14">
        <f t="shared" si="8"/>
        <v>5</v>
      </c>
      <c r="F459" s="15">
        <v>3</v>
      </c>
      <c r="G459" s="13">
        <v>3</v>
      </c>
      <c r="H459" s="10">
        <v>4</v>
      </c>
      <c r="I459" s="10">
        <v>4</v>
      </c>
      <c r="J459" s="10">
        <v>4</v>
      </c>
      <c r="K459" s="10">
        <v>4</v>
      </c>
      <c r="L459" s="10">
        <v>5</v>
      </c>
      <c r="M459" s="10">
        <v>5</v>
      </c>
      <c r="N459" s="10">
        <v>5</v>
      </c>
    </row>
    <row r="460" spans="1:14" x14ac:dyDescent="0.3">
      <c r="A460" s="25">
        <v>40804</v>
      </c>
      <c r="B460" s="22" t="s">
        <v>154</v>
      </c>
      <c r="C460" s="22" t="s">
        <v>280</v>
      </c>
      <c r="D460" s="22" t="s">
        <v>684</v>
      </c>
      <c r="E460" s="14">
        <f t="shared" si="8"/>
        <v>0</v>
      </c>
      <c r="F460" s="15">
        <v>0</v>
      </c>
      <c r="G460" s="13">
        <v>0</v>
      </c>
      <c r="H460" s="10"/>
      <c r="I460" s="10"/>
      <c r="J460" s="10"/>
      <c r="K460" s="10"/>
      <c r="L460" s="10"/>
      <c r="M460" s="10"/>
      <c r="N460" s="10">
        <v>0</v>
      </c>
    </row>
    <row r="461" spans="1:14" x14ac:dyDescent="0.3">
      <c r="A461" s="25">
        <v>20606</v>
      </c>
      <c r="B461" s="22" t="s">
        <v>212</v>
      </c>
      <c r="C461" s="22" t="s">
        <v>213</v>
      </c>
      <c r="D461" s="22" t="s">
        <v>263</v>
      </c>
      <c r="E461" s="14">
        <f t="shared" si="8"/>
        <v>0</v>
      </c>
      <c r="F461" s="15">
        <v>0</v>
      </c>
      <c r="G461" s="13">
        <v>0</v>
      </c>
      <c r="H461" s="10"/>
      <c r="I461" s="10"/>
      <c r="J461" s="10"/>
      <c r="K461" s="10"/>
      <c r="L461" s="10"/>
      <c r="M461" s="10"/>
      <c r="N461" s="10">
        <v>0</v>
      </c>
    </row>
    <row r="462" spans="1:14" x14ac:dyDescent="0.3">
      <c r="A462" s="25">
        <v>30501</v>
      </c>
      <c r="B462" s="22" t="s">
        <v>144</v>
      </c>
      <c r="C462" s="22" t="s">
        <v>410</v>
      </c>
      <c r="D462" s="22" t="s">
        <v>413</v>
      </c>
      <c r="E462" s="14">
        <f t="shared" si="8"/>
        <v>0</v>
      </c>
      <c r="F462" s="15">
        <v>0</v>
      </c>
      <c r="G462" s="13">
        <v>0</v>
      </c>
      <c r="H462" s="10"/>
      <c r="I462" s="10"/>
      <c r="J462" s="10"/>
      <c r="K462" s="10"/>
      <c r="L462" s="10"/>
      <c r="M462" s="10"/>
      <c r="N462" s="10">
        <v>0</v>
      </c>
    </row>
    <row r="463" spans="1:14" x14ac:dyDescent="0.3">
      <c r="A463" s="25">
        <v>30205</v>
      </c>
      <c r="B463" s="22" t="s">
        <v>144</v>
      </c>
      <c r="C463" s="22" t="s">
        <v>414</v>
      </c>
      <c r="D463" s="22" t="s">
        <v>415</v>
      </c>
      <c r="E463" s="14">
        <f t="shared" si="8"/>
        <v>0</v>
      </c>
      <c r="F463" s="15">
        <v>0</v>
      </c>
      <c r="G463" s="13">
        <v>0</v>
      </c>
      <c r="H463" s="10"/>
      <c r="I463" s="10"/>
      <c r="J463" s="10"/>
      <c r="K463" s="10"/>
      <c r="L463" s="10"/>
      <c r="M463" s="10"/>
      <c r="N463" s="10">
        <v>0</v>
      </c>
    </row>
    <row r="464" spans="1:14" x14ac:dyDescent="0.3">
      <c r="A464" s="25">
        <v>30505</v>
      </c>
      <c r="B464" s="22" t="s">
        <v>144</v>
      </c>
      <c r="C464" s="22" t="s">
        <v>410</v>
      </c>
      <c r="D464" s="22" t="s">
        <v>416</v>
      </c>
      <c r="E464" s="14">
        <f t="shared" si="8"/>
        <v>0</v>
      </c>
      <c r="F464" s="15">
        <v>0</v>
      </c>
      <c r="G464" s="13">
        <v>0</v>
      </c>
      <c r="H464" s="10"/>
      <c r="I464" s="10"/>
      <c r="J464" s="10"/>
      <c r="K464" s="10"/>
      <c r="L464" s="10"/>
      <c r="M464" s="10"/>
      <c r="N464" s="10">
        <v>0</v>
      </c>
    </row>
    <row r="465" spans="1:14" x14ac:dyDescent="0.3">
      <c r="A465" s="25">
        <v>40403</v>
      </c>
      <c r="B465" s="22" t="s">
        <v>154</v>
      </c>
      <c r="C465" s="22" t="s">
        <v>234</v>
      </c>
      <c r="D465" s="22" t="s">
        <v>416</v>
      </c>
      <c r="E465" s="14">
        <f t="shared" si="8"/>
        <v>0</v>
      </c>
      <c r="F465" s="15">
        <v>0</v>
      </c>
      <c r="G465" s="13">
        <v>0</v>
      </c>
      <c r="H465" s="10"/>
      <c r="I465" s="10"/>
      <c r="J465" s="10"/>
      <c r="K465" s="10"/>
      <c r="L465" s="10"/>
      <c r="M465" s="10"/>
      <c r="N465" s="10">
        <v>0</v>
      </c>
    </row>
    <row r="466" spans="1:14" x14ac:dyDescent="0.3">
      <c r="A466" s="25">
        <v>70216</v>
      </c>
      <c r="B466" s="22" t="s">
        <v>268</v>
      </c>
      <c r="C466" s="22" t="s">
        <v>348</v>
      </c>
      <c r="D466" s="22" t="s">
        <v>416</v>
      </c>
      <c r="E466" s="14">
        <f t="shared" si="8"/>
        <v>0</v>
      </c>
      <c r="F466" s="15">
        <v>0</v>
      </c>
      <c r="G466" s="13">
        <v>0</v>
      </c>
      <c r="H466" s="10"/>
      <c r="I466" s="10"/>
      <c r="J466" s="10"/>
      <c r="K466" s="10"/>
      <c r="L466" s="10"/>
      <c r="M466" s="10"/>
      <c r="N466" s="10">
        <v>0</v>
      </c>
    </row>
    <row r="467" spans="1:14" x14ac:dyDescent="0.3">
      <c r="A467" s="25">
        <v>40105</v>
      </c>
      <c r="B467" s="22" t="s">
        <v>154</v>
      </c>
      <c r="C467" s="22" t="s">
        <v>155</v>
      </c>
      <c r="D467" s="22" t="s">
        <v>685</v>
      </c>
      <c r="E467" s="14">
        <f t="shared" si="8"/>
        <v>0</v>
      </c>
      <c r="F467" s="15">
        <v>0</v>
      </c>
      <c r="G467" s="13">
        <v>0</v>
      </c>
      <c r="H467" s="10"/>
      <c r="I467" s="10"/>
      <c r="J467" s="10"/>
      <c r="K467" s="10"/>
      <c r="L467" s="10"/>
      <c r="M467" s="10"/>
      <c r="N467" s="10">
        <v>0</v>
      </c>
    </row>
    <row r="468" spans="1:14" x14ac:dyDescent="0.3">
      <c r="A468" s="25">
        <v>40306</v>
      </c>
      <c r="B468" s="22" t="s">
        <v>154</v>
      </c>
      <c r="C468" s="22" t="s">
        <v>253</v>
      </c>
      <c r="D468" s="22" t="s">
        <v>686</v>
      </c>
      <c r="E468" s="14">
        <f t="shared" si="8"/>
        <v>0</v>
      </c>
      <c r="F468" s="15">
        <v>0</v>
      </c>
      <c r="G468" s="13">
        <v>0</v>
      </c>
      <c r="H468" s="10"/>
      <c r="I468" s="10"/>
      <c r="J468" s="10"/>
      <c r="K468" s="10"/>
      <c r="L468" s="10"/>
      <c r="M468" s="10"/>
      <c r="N468" s="10">
        <v>0</v>
      </c>
    </row>
    <row r="469" spans="1:14" x14ac:dyDescent="0.3">
      <c r="A469" s="25">
        <v>70604</v>
      </c>
      <c r="B469" s="22" t="s">
        <v>268</v>
      </c>
      <c r="C469" s="22" t="s">
        <v>248</v>
      </c>
      <c r="D469" s="22" t="s">
        <v>686</v>
      </c>
      <c r="E469" s="14">
        <f t="shared" si="8"/>
        <v>0</v>
      </c>
      <c r="F469" s="15">
        <v>0</v>
      </c>
      <c r="G469" s="13">
        <v>0</v>
      </c>
      <c r="H469" s="10"/>
      <c r="I469" s="10"/>
      <c r="J469" s="10"/>
      <c r="K469" s="10"/>
      <c r="L469" s="10"/>
      <c r="M469" s="10"/>
      <c r="N469" s="10">
        <v>0</v>
      </c>
    </row>
    <row r="470" spans="1:14" x14ac:dyDescent="0.3">
      <c r="A470" s="25">
        <v>60505</v>
      </c>
      <c r="B470" s="22" t="s">
        <v>158</v>
      </c>
      <c r="C470" s="22" t="s">
        <v>417</v>
      </c>
      <c r="D470" s="22" t="s">
        <v>418</v>
      </c>
      <c r="E470" s="14">
        <f t="shared" si="8"/>
        <v>0</v>
      </c>
      <c r="F470" s="15">
        <v>0</v>
      </c>
      <c r="G470" s="13">
        <v>0</v>
      </c>
      <c r="H470" s="10"/>
      <c r="I470" s="10"/>
      <c r="J470" s="10"/>
      <c r="K470" s="10"/>
      <c r="L470" s="10"/>
      <c r="M470" s="10"/>
      <c r="N470" s="10">
        <v>0</v>
      </c>
    </row>
    <row r="471" spans="1:14" x14ac:dyDescent="0.3">
      <c r="A471" s="25">
        <v>60501</v>
      </c>
      <c r="B471" s="22" t="s">
        <v>158</v>
      </c>
      <c r="C471" s="22" t="s">
        <v>417</v>
      </c>
      <c r="D471" s="22" t="s">
        <v>419</v>
      </c>
      <c r="E471" s="14">
        <f t="shared" si="8"/>
        <v>0</v>
      </c>
      <c r="F471" s="15">
        <v>0</v>
      </c>
      <c r="G471" s="13">
        <v>0</v>
      </c>
      <c r="H471" s="10"/>
      <c r="I471" s="10"/>
      <c r="J471" s="10"/>
      <c r="K471" s="10"/>
      <c r="L471" s="10"/>
      <c r="M471" s="10"/>
      <c r="N471" s="10">
        <v>0</v>
      </c>
    </row>
    <row r="472" spans="1:14" x14ac:dyDescent="0.3">
      <c r="A472" s="25">
        <v>70605</v>
      </c>
      <c r="B472" s="22" t="s">
        <v>268</v>
      </c>
      <c r="C472" s="22" t="s">
        <v>248</v>
      </c>
      <c r="D472" s="22" t="s">
        <v>687</v>
      </c>
      <c r="E472" s="14">
        <f t="shared" si="8"/>
        <v>0</v>
      </c>
      <c r="F472" s="15">
        <v>0</v>
      </c>
      <c r="G472" s="13">
        <v>0</v>
      </c>
      <c r="H472" s="10"/>
      <c r="I472" s="10"/>
      <c r="J472" s="10"/>
      <c r="K472" s="10"/>
      <c r="L472" s="10"/>
      <c r="M472" s="10"/>
      <c r="N472" s="10">
        <v>0</v>
      </c>
    </row>
    <row r="473" spans="1:14" x14ac:dyDescent="0.3">
      <c r="A473" s="25">
        <v>80810</v>
      </c>
      <c r="B473" s="22" t="s">
        <v>99</v>
      </c>
      <c r="C473" s="22" t="s">
        <v>99</v>
      </c>
      <c r="D473" s="22" t="s">
        <v>136</v>
      </c>
      <c r="E473" s="14">
        <f t="shared" si="8"/>
        <v>13</v>
      </c>
      <c r="F473" s="15">
        <v>9</v>
      </c>
      <c r="G473" s="13">
        <v>10</v>
      </c>
      <c r="H473" s="10">
        <v>11</v>
      </c>
      <c r="I473" s="10">
        <v>11</v>
      </c>
      <c r="J473" s="10">
        <v>11</v>
      </c>
      <c r="K473" s="10">
        <v>11</v>
      </c>
      <c r="L473" s="10">
        <v>12</v>
      </c>
      <c r="M473" s="10">
        <v>12</v>
      </c>
      <c r="N473" s="10">
        <v>13</v>
      </c>
    </row>
    <row r="474" spans="1:14" x14ac:dyDescent="0.3">
      <c r="A474" s="25">
        <v>80604</v>
      </c>
      <c r="B474" s="22" t="s">
        <v>99</v>
      </c>
      <c r="C474" s="22" t="s">
        <v>471</v>
      </c>
      <c r="D474" s="22" t="s">
        <v>688</v>
      </c>
      <c r="E474" s="14">
        <f t="shared" si="8"/>
        <v>0</v>
      </c>
      <c r="F474" s="15">
        <v>0</v>
      </c>
      <c r="G474" s="13">
        <v>0</v>
      </c>
      <c r="H474" s="10"/>
      <c r="I474" s="10"/>
      <c r="J474" s="10"/>
      <c r="K474" s="10"/>
      <c r="L474" s="10"/>
      <c r="M474" s="10"/>
      <c r="N474" s="10">
        <v>0</v>
      </c>
    </row>
    <row r="475" spans="1:14" x14ac:dyDescent="0.3">
      <c r="A475" s="25">
        <v>41405</v>
      </c>
      <c r="B475" s="22" t="s">
        <v>154</v>
      </c>
      <c r="C475" s="22" t="s">
        <v>373</v>
      </c>
      <c r="D475" s="22" t="s">
        <v>689</v>
      </c>
      <c r="E475" s="14">
        <f t="shared" si="8"/>
        <v>0</v>
      </c>
      <c r="F475" s="15">
        <v>0</v>
      </c>
      <c r="G475" s="13">
        <v>0</v>
      </c>
      <c r="H475" s="10"/>
      <c r="I475" s="10"/>
      <c r="J475" s="10"/>
      <c r="K475" s="10"/>
      <c r="L475" s="10"/>
      <c r="M475" s="10"/>
      <c r="N475" s="10">
        <v>0</v>
      </c>
    </row>
    <row r="476" spans="1:14" x14ac:dyDescent="0.3">
      <c r="A476" s="25">
        <v>50203</v>
      </c>
      <c r="B476" s="22" t="s">
        <v>151</v>
      </c>
      <c r="C476" s="22" t="s">
        <v>152</v>
      </c>
      <c r="D476" s="22" t="s">
        <v>690</v>
      </c>
      <c r="E476" s="14">
        <f t="shared" si="8"/>
        <v>0</v>
      </c>
      <c r="F476" s="15">
        <v>0</v>
      </c>
      <c r="G476" s="13">
        <v>0</v>
      </c>
      <c r="H476" s="10"/>
      <c r="I476" s="10"/>
      <c r="J476" s="10"/>
      <c r="K476" s="10"/>
      <c r="L476" s="10"/>
      <c r="M476" s="10"/>
      <c r="N476" s="10">
        <v>0</v>
      </c>
    </row>
    <row r="477" spans="1:14" x14ac:dyDescent="0.3">
      <c r="A477" s="25">
        <v>70501</v>
      </c>
      <c r="B477" s="22" t="s">
        <v>268</v>
      </c>
      <c r="C477" s="22" t="s">
        <v>656</v>
      </c>
      <c r="D477" s="22" t="s">
        <v>691</v>
      </c>
      <c r="E477" s="14">
        <f t="shared" si="8"/>
        <v>0</v>
      </c>
      <c r="F477" s="15">
        <v>0</v>
      </c>
      <c r="G477" s="13">
        <v>0</v>
      </c>
      <c r="H477" s="10"/>
      <c r="I477" s="10"/>
      <c r="J477" s="10"/>
      <c r="K477" s="10"/>
      <c r="L477" s="10"/>
      <c r="M477" s="10"/>
      <c r="N477" s="10">
        <v>0</v>
      </c>
    </row>
    <row r="478" spans="1:14" x14ac:dyDescent="0.3">
      <c r="A478" s="25">
        <v>40307</v>
      </c>
      <c r="B478" s="22" t="s">
        <v>154</v>
      </c>
      <c r="C478" s="22" t="s">
        <v>253</v>
      </c>
      <c r="D478" s="22" t="s">
        <v>110</v>
      </c>
      <c r="E478" s="14">
        <f t="shared" si="8"/>
        <v>0</v>
      </c>
      <c r="F478" s="15">
        <v>0</v>
      </c>
      <c r="G478" s="13">
        <v>0</v>
      </c>
      <c r="H478" s="10"/>
      <c r="I478" s="10"/>
      <c r="J478" s="10"/>
      <c r="K478" s="10"/>
      <c r="L478" s="10"/>
      <c r="M478" s="10"/>
      <c r="N478" s="10">
        <v>0</v>
      </c>
    </row>
    <row r="479" spans="1:14" x14ac:dyDescent="0.3">
      <c r="A479" s="25">
        <v>40607</v>
      </c>
      <c r="B479" s="22" t="s">
        <v>154</v>
      </c>
      <c r="C479" s="22" t="s">
        <v>171</v>
      </c>
      <c r="D479" s="22" t="s">
        <v>110</v>
      </c>
      <c r="E479" s="14">
        <f t="shared" si="8"/>
        <v>1</v>
      </c>
      <c r="F479" s="15">
        <v>0</v>
      </c>
      <c r="G479" s="13">
        <v>0</v>
      </c>
      <c r="H479" s="10"/>
      <c r="I479" s="10"/>
      <c r="J479" s="10"/>
      <c r="K479" s="10"/>
      <c r="L479" s="10">
        <v>1</v>
      </c>
      <c r="M479" s="10">
        <v>1</v>
      </c>
      <c r="N479" s="10">
        <v>1</v>
      </c>
    </row>
    <row r="480" spans="1:14" x14ac:dyDescent="0.3">
      <c r="A480" s="25">
        <v>80813</v>
      </c>
      <c r="B480" s="22" t="s">
        <v>99</v>
      </c>
      <c r="C480" s="22" t="s">
        <v>99</v>
      </c>
      <c r="D480" s="22" t="s">
        <v>110</v>
      </c>
      <c r="E480" s="14">
        <f t="shared" si="8"/>
        <v>6</v>
      </c>
      <c r="F480" s="15">
        <v>0</v>
      </c>
      <c r="G480" s="13">
        <v>6</v>
      </c>
      <c r="H480" s="10">
        <v>6</v>
      </c>
      <c r="I480" s="10">
        <v>6</v>
      </c>
      <c r="J480" s="10">
        <v>6</v>
      </c>
      <c r="K480" s="10">
        <v>6</v>
      </c>
      <c r="L480" s="10">
        <v>6</v>
      </c>
      <c r="M480" s="10">
        <v>6</v>
      </c>
      <c r="N480" s="10">
        <v>6</v>
      </c>
    </row>
    <row r="481" spans="1:14" x14ac:dyDescent="0.3">
      <c r="A481" s="25">
        <v>80205</v>
      </c>
      <c r="B481" s="22" t="s">
        <v>99</v>
      </c>
      <c r="C481" s="22" t="s">
        <v>612</v>
      </c>
      <c r="D481" s="22" t="s">
        <v>692</v>
      </c>
      <c r="E481" s="14">
        <f t="shared" si="8"/>
        <v>0</v>
      </c>
      <c r="F481" s="15">
        <v>0</v>
      </c>
      <c r="G481" s="13">
        <v>0</v>
      </c>
      <c r="H481" s="10"/>
      <c r="I481" s="10"/>
      <c r="J481" s="10"/>
      <c r="K481" s="10"/>
      <c r="L481" s="10"/>
      <c r="M481" s="10"/>
      <c r="N481" s="10">
        <v>0</v>
      </c>
    </row>
    <row r="482" spans="1:14" x14ac:dyDescent="0.3">
      <c r="A482" s="25">
        <v>20601</v>
      </c>
      <c r="B482" s="22" t="s">
        <v>212</v>
      </c>
      <c r="C482" s="22" t="s">
        <v>213</v>
      </c>
      <c r="D482" s="22" t="s">
        <v>214</v>
      </c>
      <c r="E482" s="14">
        <f t="shared" si="8"/>
        <v>1</v>
      </c>
      <c r="F482" s="15">
        <v>1</v>
      </c>
      <c r="G482" s="13">
        <v>1</v>
      </c>
      <c r="H482" s="10">
        <v>1</v>
      </c>
      <c r="I482" s="10">
        <v>1</v>
      </c>
      <c r="J482" s="10">
        <v>1</v>
      </c>
      <c r="K482" s="10">
        <v>1</v>
      </c>
      <c r="L482" s="10">
        <v>1</v>
      </c>
      <c r="M482" s="10">
        <v>1</v>
      </c>
      <c r="N482" s="10">
        <v>1</v>
      </c>
    </row>
    <row r="483" spans="1:14" x14ac:dyDescent="0.3">
      <c r="A483" s="25">
        <v>70217</v>
      </c>
      <c r="B483" s="22" t="s">
        <v>268</v>
      </c>
      <c r="C483" s="22" t="s">
        <v>348</v>
      </c>
      <c r="D483" s="22" t="s">
        <v>693</v>
      </c>
      <c r="E483" s="14">
        <f t="shared" si="8"/>
        <v>0</v>
      </c>
      <c r="F483" s="32">
        <f t="shared" ref="F483:F488" si="9">SUM(G483:AAZ483)</f>
        <v>0</v>
      </c>
      <c r="G483" s="13"/>
      <c r="H483" s="10"/>
      <c r="I483" s="10"/>
      <c r="J483" s="10"/>
      <c r="K483" s="10"/>
      <c r="L483" s="10"/>
      <c r="M483" s="10"/>
      <c r="N483" s="10">
        <v>0</v>
      </c>
    </row>
    <row r="484" spans="1:14" x14ac:dyDescent="0.3">
      <c r="A484" s="25">
        <v>120309</v>
      </c>
      <c r="B484" s="22" t="s">
        <v>191</v>
      </c>
      <c r="C484" s="22" t="s">
        <v>380</v>
      </c>
      <c r="D484" s="22" t="s">
        <v>693</v>
      </c>
      <c r="E484" s="14">
        <f t="shared" si="8"/>
        <v>0</v>
      </c>
      <c r="F484" s="32">
        <f t="shared" si="9"/>
        <v>0</v>
      </c>
      <c r="G484" s="13"/>
      <c r="H484" s="10"/>
      <c r="I484" s="10"/>
      <c r="J484" s="10"/>
      <c r="K484" s="10"/>
      <c r="L484" s="10"/>
      <c r="M484" s="10"/>
      <c r="N484" s="10">
        <v>0</v>
      </c>
    </row>
    <row r="485" spans="1:14" x14ac:dyDescent="0.3">
      <c r="A485" s="25">
        <v>60405</v>
      </c>
      <c r="B485" s="22" t="s">
        <v>158</v>
      </c>
      <c r="C485" s="22" t="s">
        <v>332</v>
      </c>
      <c r="D485" s="22" t="s">
        <v>694</v>
      </c>
      <c r="E485" s="14">
        <f t="shared" si="8"/>
        <v>0</v>
      </c>
      <c r="F485" s="32">
        <f t="shared" si="9"/>
        <v>0</v>
      </c>
      <c r="G485" s="13"/>
      <c r="H485" s="10"/>
      <c r="I485" s="10"/>
      <c r="J485" s="10"/>
      <c r="K485" s="10"/>
      <c r="L485" s="10"/>
      <c r="M485" s="10"/>
      <c r="N485" s="10">
        <v>0</v>
      </c>
    </row>
    <row r="486" spans="1:14" x14ac:dyDescent="0.3">
      <c r="A486" s="25">
        <v>70110</v>
      </c>
      <c r="B486" s="22" t="s">
        <v>268</v>
      </c>
      <c r="C486" s="22" t="s">
        <v>400</v>
      </c>
      <c r="D486" s="22" t="s">
        <v>695</v>
      </c>
      <c r="E486" s="14">
        <f t="shared" si="8"/>
        <v>0</v>
      </c>
      <c r="F486" s="32">
        <f t="shared" si="9"/>
        <v>0</v>
      </c>
      <c r="G486" s="13"/>
      <c r="H486" s="10"/>
      <c r="I486" s="10"/>
      <c r="J486" s="10"/>
      <c r="K486" s="10"/>
      <c r="L486" s="10"/>
      <c r="M486" s="10"/>
      <c r="N486" s="10">
        <v>0</v>
      </c>
    </row>
    <row r="487" spans="1:14" x14ac:dyDescent="0.3">
      <c r="A487" s="25">
        <v>60601</v>
      </c>
      <c r="B487" s="22" t="s">
        <v>158</v>
      </c>
      <c r="C487" s="22" t="s">
        <v>342</v>
      </c>
      <c r="D487" s="22" t="s">
        <v>359</v>
      </c>
      <c r="E487" s="14">
        <f t="shared" si="8"/>
        <v>0</v>
      </c>
      <c r="F487" s="32">
        <f t="shared" si="9"/>
        <v>0</v>
      </c>
      <c r="G487" s="13"/>
      <c r="H487" s="10"/>
      <c r="I487" s="10"/>
      <c r="J487" s="10"/>
      <c r="K487" s="10"/>
      <c r="L487" s="10"/>
      <c r="M487" s="10"/>
      <c r="N487" s="10">
        <v>0</v>
      </c>
    </row>
    <row r="488" spans="1:14" x14ac:dyDescent="0.3">
      <c r="A488" s="25">
        <v>120607</v>
      </c>
      <c r="B488" s="22" t="s">
        <v>191</v>
      </c>
      <c r="C488" s="22" t="s">
        <v>299</v>
      </c>
      <c r="D488" s="22" t="s">
        <v>696</v>
      </c>
      <c r="E488" s="14">
        <f t="shared" si="8"/>
        <v>0</v>
      </c>
      <c r="F488" s="32">
        <f t="shared" si="9"/>
        <v>0</v>
      </c>
      <c r="G488" s="13"/>
      <c r="H488" s="10"/>
      <c r="I488" s="10"/>
      <c r="J488" s="10"/>
      <c r="K488" s="10"/>
      <c r="L488" s="10"/>
      <c r="M488" s="10"/>
      <c r="N488" s="10">
        <v>0</v>
      </c>
    </row>
    <row r="489" spans="1:14" x14ac:dyDescent="0.3">
      <c r="A489" s="25">
        <v>20305</v>
      </c>
      <c r="B489" s="22" t="s">
        <v>212</v>
      </c>
      <c r="C489" s="22" t="s">
        <v>245</v>
      </c>
      <c r="D489" s="22" t="s">
        <v>697</v>
      </c>
      <c r="E489" s="14">
        <f t="shared" si="8"/>
        <v>0</v>
      </c>
      <c r="F489" s="31">
        <v>0</v>
      </c>
      <c r="G489" s="13">
        <v>0</v>
      </c>
      <c r="H489" s="10"/>
      <c r="I489" s="10"/>
      <c r="J489" s="10"/>
      <c r="K489" s="10"/>
      <c r="L489" s="10"/>
      <c r="M489" s="10"/>
      <c r="N489" s="10">
        <v>0</v>
      </c>
    </row>
    <row r="490" spans="1:14" x14ac:dyDescent="0.3">
      <c r="A490" s="25">
        <v>90605</v>
      </c>
      <c r="B490" s="22" t="s">
        <v>114</v>
      </c>
      <c r="C490" s="22" t="s">
        <v>302</v>
      </c>
      <c r="D490" s="22" t="s">
        <v>420</v>
      </c>
      <c r="E490" s="14">
        <f t="shared" si="8"/>
        <v>0</v>
      </c>
      <c r="F490" s="31">
        <v>0</v>
      </c>
      <c r="G490" s="13">
        <v>0</v>
      </c>
      <c r="H490" s="10"/>
      <c r="I490" s="10"/>
      <c r="J490" s="10"/>
      <c r="K490" s="10"/>
      <c r="L490" s="10"/>
      <c r="M490" s="10"/>
      <c r="N490" s="10">
        <v>0</v>
      </c>
    </row>
    <row r="491" spans="1:14" x14ac:dyDescent="0.3">
      <c r="A491" s="25">
        <v>50204</v>
      </c>
      <c r="B491" s="22" t="s">
        <v>151</v>
      </c>
      <c r="C491" s="22" t="s">
        <v>152</v>
      </c>
      <c r="D491" s="22" t="s">
        <v>152</v>
      </c>
      <c r="E491" s="14">
        <f t="shared" si="8"/>
        <v>0</v>
      </c>
      <c r="F491" s="15">
        <v>0</v>
      </c>
      <c r="G491" s="13">
        <v>0</v>
      </c>
      <c r="H491" s="10"/>
      <c r="I491" s="10"/>
      <c r="J491" s="10"/>
      <c r="K491" s="10"/>
      <c r="L491" s="10"/>
      <c r="M491" s="10"/>
      <c r="N491" s="10">
        <v>0</v>
      </c>
    </row>
    <row r="492" spans="1:14" x14ac:dyDescent="0.3">
      <c r="A492" s="25">
        <v>30206</v>
      </c>
      <c r="B492" s="22" t="s">
        <v>144</v>
      </c>
      <c r="C492" s="22" t="s">
        <v>414</v>
      </c>
      <c r="D492" s="22" t="s">
        <v>698</v>
      </c>
      <c r="E492" s="14">
        <f t="shared" si="8"/>
        <v>0</v>
      </c>
      <c r="F492" s="32">
        <f>SUM(G492:AAZ492)</f>
        <v>0</v>
      </c>
      <c r="G492" s="13">
        <v>0</v>
      </c>
      <c r="H492" s="10"/>
      <c r="I492" s="10"/>
      <c r="J492" s="10"/>
      <c r="K492" s="10"/>
      <c r="L492" s="10"/>
      <c r="M492" s="10"/>
      <c r="N492" s="10">
        <v>0</v>
      </c>
    </row>
    <row r="493" spans="1:14" x14ac:dyDescent="0.3">
      <c r="A493" s="25">
        <v>90508</v>
      </c>
      <c r="B493" s="22" t="s">
        <v>114</v>
      </c>
      <c r="C493" s="22" t="s">
        <v>308</v>
      </c>
      <c r="D493" s="22" t="s">
        <v>699</v>
      </c>
      <c r="E493" s="14">
        <f t="shared" si="8"/>
        <v>0</v>
      </c>
      <c r="F493" s="32">
        <f>SUM(G493:AAZ493)</f>
        <v>0</v>
      </c>
      <c r="G493" s="13">
        <v>0</v>
      </c>
      <c r="H493" s="10"/>
      <c r="I493" s="10"/>
      <c r="J493" s="10"/>
      <c r="K493" s="10"/>
      <c r="L493" s="10"/>
      <c r="M493" s="10"/>
      <c r="N493" s="10">
        <v>0</v>
      </c>
    </row>
    <row r="494" spans="1:14" x14ac:dyDescent="0.3">
      <c r="A494" s="25">
        <v>30506</v>
      </c>
      <c r="B494" s="22" t="s">
        <v>144</v>
      </c>
      <c r="C494" s="22" t="s">
        <v>410</v>
      </c>
      <c r="D494" s="22" t="s">
        <v>700</v>
      </c>
      <c r="E494" s="14">
        <f t="shared" si="8"/>
        <v>0</v>
      </c>
      <c r="F494" s="32">
        <f>SUM(G494:AAZ494)</f>
        <v>0</v>
      </c>
      <c r="G494" s="13">
        <v>0</v>
      </c>
      <c r="H494" s="10"/>
      <c r="I494" s="10"/>
      <c r="J494" s="10"/>
      <c r="K494" s="10"/>
      <c r="L494" s="10"/>
      <c r="M494" s="10"/>
      <c r="N494" s="10">
        <v>0</v>
      </c>
    </row>
    <row r="495" spans="1:14" x14ac:dyDescent="0.3">
      <c r="A495" s="25">
        <v>130716</v>
      </c>
      <c r="B495" s="22" t="s">
        <v>102</v>
      </c>
      <c r="C495" s="22" t="s">
        <v>138</v>
      </c>
      <c r="D495" s="22" t="s">
        <v>160</v>
      </c>
      <c r="E495" s="14">
        <f t="shared" si="8"/>
        <v>3</v>
      </c>
      <c r="F495" s="32">
        <v>2</v>
      </c>
      <c r="G495" s="13">
        <v>2</v>
      </c>
      <c r="H495" s="10">
        <v>2</v>
      </c>
      <c r="I495" s="10">
        <v>2</v>
      </c>
      <c r="J495" s="10">
        <v>2</v>
      </c>
      <c r="K495" s="10">
        <v>2</v>
      </c>
      <c r="L495" s="10">
        <v>3</v>
      </c>
      <c r="M495" s="10">
        <v>3</v>
      </c>
      <c r="N495" s="10">
        <v>3</v>
      </c>
    </row>
    <row r="496" spans="1:14" x14ac:dyDescent="0.3">
      <c r="A496" s="25">
        <v>41005</v>
      </c>
      <c r="B496" s="22" t="s">
        <v>154</v>
      </c>
      <c r="C496" s="22" t="s">
        <v>339</v>
      </c>
      <c r="D496" s="22" t="s">
        <v>421</v>
      </c>
      <c r="E496" s="14">
        <f t="shared" si="8"/>
        <v>0</v>
      </c>
      <c r="F496" s="15">
        <v>0</v>
      </c>
      <c r="G496" s="13">
        <v>0</v>
      </c>
      <c r="H496" s="10"/>
      <c r="I496" s="10"/>
      <c r="J496" s="10"/>
      <c r="K496" s="10"/>
      <c r="L496" s="10"/>
      <c r="M496" s="10"/>
      <c r="N496" s="10">
        <v>0</v>
      </c>
    </row>
    <row r="497" spans="1:14" x14ac:dyDescent="0.3">
      <c r="A497" s="25">
        <v>20104</v>
      </c>
      <c r="B497" s="22" t="s">
        <v>212</v>
      </c>
      <c r="C497" s="22" t="s">
        <v>219</v>
      </c>
      <c r="D497" s="22" t="s">
        <v>248</v>
      </c>
      <c r="E497" s="14">
        <f t="shared" si="8"/>
        <v>0</v>
      </c>
      <c r="F497" s="15">
        <v>0</v>
      </c>
      <c r="G497" s="13">
        <v>0</v>
      </c>
      <c r="H497" s="10"/>
      <c r="I497" s="10"/>
      <c r="J497" s="10"/>
      <c r="K497" s="10"/>
      <c r="L497" s="10"/>
      <c r="M497" s="10"/>
      <c r="N497" s="10">
        <v>0</v>
      </c>
    </row>
    <row r="498" spans="1:14" x14ac:dyDescent="0.3">
      <c r="A498" s="25">
        <v>70601</v>
      </c>
      <c r="B498" s="22" t="s">
        <v>268</v>
      </c>
      <c r="C498" s="22" t="s">
        <v>248</v>
      </c>
      <c r="D498" s="22" t="s">
        <v>701</v>
      </c>
      <c r="E498" s="14">
        <f t="shared" si="8"/>
        <v>0</v>
      </c>
      <c r="F498" s="15">
        <v>0</v>
      </c>
      <c r="G498" s="13">
        <v>0</v>
      </c>
      <c r="H498" s="10"/>
      <c r="I498" s="10"/>
      <c r="J498" s="10"/>
      <c r="K498" s="10"/>
      <c r="L498" s="10"/>
      <c r="M498" s="10"/>
      <c r="N498" s="10">
        <v>0</v>
      </c>
    </row>
    <row r="499" spans="1:14" x14ac:dyDescent="0.3">
      <c r="A499" s="25">
        <v>91005</v>
      </c>
      <c r="B499" s="22" t="s">
        <v>114</v>
      </c>
      <c r="C499" s="22" t="s">
        <v>115</v>
      </c>
      <c r="D499" s="22" t="s">
        <v>272</v>
      </c>
      <c r="E499" s="14">
        <f t="shared" si="8"/>
        <v>0</v>
      </c>
      <c r="F499" s="15">
        <v>0</v>
      </c>
      <c r="G499" s="13">
        <v>0</v>
      </c>
      <c r="H499" s="10"/>
      <c r="I499" s="10"/>
      <c r="J499" s="10"/>
      <c r="K499" s="10"/>
      <c r="L499" s="10"/>
      <c r="M499" s="10"/>
      <c r="N499" s="10">
        <v>0</v>
      </c>
    </row>
    <row r="500" spans="1:14" x14ac:dyDescent="0.3">
      <c r="A500" s="25">
        <v>60506</v>
      </c>
      <c r="B500" s="22" t="s">
        <v>158</v>
      </c>
      <c r="C500" s="22" t="s">
        <v>417</v>
      </c>
      <c r="D500" s="22" t="s">
        <v>702</v>
      </c>
      <c r="E500" s="14">
        <f t="shared" si="8"/>
        <v>0</v>
      </c>
      <c r="F500" s="15">
        <v>0</v>
      </c>
      <c r="G500" s="13">
        <v>0</v>
      </c>
      <c r="H500" s="10"/>
      <c r="I500" s="10"/>
      <c r="J500" s="10"/>
      <c r="K500" s="10"/>
      <c r="L500" s="10"/>
      <c r="M500" s="10"/>
      <c r="N500" s="10">
        <v>0</v>
      </c>
    </row>
    <row r="501" spans="1:14" x14ac:dyDescent="0.3">
      <c r="A501" s="25">
        <v>30401</v>
      </c>
      <c r="B501" s="22" t="s">
        <v>144</v>
      </c>
      <c r="C501" s="22" t="s">
        <v>330</v>
      </c>
      <c r="D501" s="22" t="s">
        <v>334</v>
      </c>
      <c r="E501" s="14">
        <f t="shared" si="8"/>
        <v>0</v>
      </c>
      <c r="F501" s="15">
        <v>0</v>
      </c>
      <c r="G501" s="13">
        <v>0</v>
      </c>
      <c r="H501" s="10"/>
      <c r="I501" s="10"/>
      <c r="J501" s="10"/>
      <c r="K501" s="10"/>
      <c r="L501" s="10"/>
      <c r="M501" s="10"/>
      <c r="N501" s="10">
        <v>0</v>
      </c>
    </row>
    <row r="502" spans="1:14" x14ac:dyDescent="0.3">
      <c r="A502" s="25">
        <v>40704</v>
      </c>
      <c r="B502" s="22" t="s">
        <v>154</v>
      </c>
      <c r="C502" s="22" t="s">
        <v>286</v>
      </c>
      <c r="D502" s="22" t="s">
        <v>703</v>
      </c>
      <c r="E502" s="14">
        <f t="shared" si="8"/>
        <v>0</v>
      </c>
      <c r="F502" s="15">
        <v>0</v>
      </c>
      <c r="G502" s="13">
        <v>0</v>
      </c>
      <c r="H502" s="10"/>
      <c r="I502" s="10"/>
      <c r="J502" s="10"/>
      <c r="K502" s="10"/>
      <c r="L502" s="10"/>
      <c r="M502" s="10"/>
      <c r="N502" s="10">
        <v>0</v>
      </c>
    </row>
    <row r="503" spans="1:14" x14ac:dyDescent="0.3">
      <c r="A503" s="25">
        <v>40705</v>
      </c>
      <c r="B503" s="22" t="s">
        <v>154</v>
      </c>
      <c r="C503" s="22" t="s">
        <v>286</v>
      </c>
      <c r="D503" s="22" t="s">
        <v>704</v>
      </c>
      <c r="E503" s="14">
        <f t="shared" si="8"/>
        <v>0</v>
      </c>
      <c r="F503" s="15">
        <v>0</v>
      </c>
      <c r="G503" s="13">
        <v>0</v>
      </c>
      <c r="H503" s="10"/>
      <c r="I503" s="10"/>
      <c r="J503" s="10"/>
      <c r="K503" s="10"/>
      <c r="L503" s="10"/>
      <c r="M503" s="10"/>
      <c r="N503" s="10">
        <v>0</v>
      </c>
    </row>
    <row r="504" spans="1:14" x14ac:dyDescent="0.3">
      <c r="A504" s="25">
        <v>41307</v>
      </c>
      <c r="B504" s="22" t="s">
        <v>154</v>
      </c>
      <c r="C504" s="22" t="s">
        <v>441</v>
      </c>
      <c r="D504" s="22" t="s">
        <v>705</v>
      </c>
      <c r="E504" s="14">
        <f t="shared" si="8"/>
        <v>0</v>
      </c>
      <c r="F504" s="15">
        <v>0</v>
      </c>
      <c r="G504" s="13">
        <v>0</v>
      </c>
      <c r="H504" s="10"/>
      <c r="I504" s="10"/>
      <c r="J504" s="10"/>
      <c r="K504" s="10"/>
      <c r="L504" s="10"/>
      <c r="M504" s="10"/>
      <c r="N504" s="10">
        <v>0</v>
      </c>
    </row>
    <row r="505" spans="1:14" x14ac:dyDescent="0.3">
      <c r="A505" s="25">
        <v>60507</v>
      </c>
      <c r="B505" s="22" t="s">
        <v>158</v>
      </c>
      <c r="C505" s="22" t="s">
        <v>417</v>
      </c>
      <c r="D505" s="22" t="s">
        <v>422</v>
      </c>
      <c r="E505" s="14">
        <f t="shared" si="8"/>
        <v>1</v>
      </c>
      <c r="F505" s="15">
        <v>1</v>
      </c>
      <c r="G505" s="13">
        <v>1</v>
      </c>
      <c r="H505" s="10">
        <v>1</v>
      </c>
      <c r="I505" s="10">
        <v>1</v>
      </c>
      <c r="J505" s="10">
        <v>1</v>
      </c>
      <c r="K505" s="10">
        <v>1</v>
      </c>
      <c r="L505" s="10">
        <v>1</v>
      </c>
      <c r="M505" s="10">
        <v>1</v>
      </c>
      <c r="N505" s="10">
        <v>1</v>
      </c>
    </row>
    <row r="506" spans="1:14" x14ac:dyDescent="0.3">
      <c r="A506" s="25">
        <v>40203</v>
      </c>
      <c r="B506" s="22" t="s">
        <v>154</v>
      </c>
      <c r="C506" s="22" t="s">
        <v>195</v>
      </c>
      <c r="D506" s="22" t="s">
        <v>360</v>
      </c>
      <c r="E506" s="14">
        <f t="shared" si="8"/>
        <v>0</v>
      </c>
      <c r="F506" s="15">
        <v>0</v>
      </c>
      <c r="G506" s="13">
        <v>0</v>
      </c>
      <c r="H506" s="10"/>
      <c r="I506" s="10"/>
      <c r="J506" s="10"/>
      <c r="K506" s="10"/>
      <c r="L506" s="10"/>
      <c r="M506" s="10"/>
      <c r="N506" s="10">
        <v>0</v>
      </c>
    </row>
    <row r="507" spans="1:14" x14ac:dyDescent="0.3">
      <c r="A507" s="25">
        <v>50205</v>
      </c>
      <c r="B507" s="22" t="s">
        <v>151</v>
      </c>
      <c r="C507" s="22" t="s">
        <v>152</v>
      </c>
      <c r="D507" s="22" t="s">
        <v>706</v>
      </c>
      <c r="E507" s="14">
        <f t="shared" si="8"/>
        <v>0</v>
      </c>
      <c r="F507" s="15">
        <v>0</v>
      </c>
      <c r="G507" s="13">
        <v>0</v>
      </c>
      <c r="H507" s="10"/>
      <c r="I507" s="10"/>
      <c r="J507" s="10"/>
      <c r="K507" s="10"/>
      <c r="L507" s="10"/>
      <c r="M507" s="10"/>
      <c r="N507" s="10">
        <v>0</v>
      </c>
    </row>
    <row r="508" spans="1:14" x14ac:dyDescent="0.3">
      <c r="A508" s="25">
        <v>80808</v>
      </c>
      <c r="B508" s="22" t="s">
        <v>99</v>
      </c>
      <c r="C508" s="22" t="s">
        <v>99</v>
      </c>
      <c r="D508" s="22" t="s">
        <v>161</v>
      </c>
      <c r="E508" s="14">
        <f t="shared" si="8"/>
        <v>1</v>
      </c>
      <c r="F508" s="15">
        <v>1</v>
      </c>
      <c r="G508" s="13">
        <v>1</v>
      </c>
      <c r="H508" s="10">
        <v>1</v>
      </c>
      <c r="I508" s="10">
        <v>1</v>
      </c>
      <c r="J508" s="10">
        <v>1</v>
      </c>
      <c r="K508" s="10">
        <v>1</v>
      </c>
      <c r="L508" s="10">
        <v>1</v>
      </c>
      <c r="M508" s="10">
        <v>1</v>
      </c>
      <c r="N508" s="10">
        <v>1</v>
      </c>
    </row>
    <row r="509" spans="1:14" x14ac:dyDescent="0.3">
      <c r="A509" s="25">
        <v>20106</v>
      </c>
      <c r="B509" s="22" t="s">
        <v>212</v>
      </c>
      <c r="C509" s="22" t="s">
        <v>219</v>
      </c>
      <c r="D509" s="22" t="s">
        <v>707</v>
      </c>
      <c r="E509" s="14">
        <f t="shared" si="8"/>
        <v>0</v>
      </c>
      <c r="F509" s="15">
        <v>0</v>
      </c>
      <c r="G509" s="13">
        <v>0</v>
      </c>
      <c r="H509" s="10"/>
      <c r="I509" s="10"/>
      <c r="J509" s="10"/>
      <c r="K509" s="10"/>
      <c r="L509" s="10"/>
      <c r="M509" s="10"/>
      <c r="N509" s="10">
        <v>0</v>
      </c>
    </row>
    <row r="510" spans="1:14" x14ac:dyDescent="0.3">
      <c r="A510" s="25">
        <v>40201</v>
      </c>
      <c r="B510" s="22" t="s">
        <v>154</v>
      </c>
      <c r="C510" s="22" t="s">
        <v>195</v>
      </c>
      <c r="D510" s="22" t="s">
        <v>232</v>
      </c>
      <c r="E510" s="14">
        <f t="shared" si="8"/>
        <v>2</v>
      </c>
      <c r="F510" s="15">
        <v>0</v>
      </c>
      <c r="G510" s="13">
        <v>0</v>
      </c>
      <c r="H510" s="10"/>
      <c r="I510" s="10"/>
      <c r="J510" s="10"/>
      <c r="K510" s="10"/>
      <c r="L510" s="10"/>
      <c r="M510" s="10"/>
      <c r="N510" s="10">
        <v>2</v>
      </c>
    </row>
    <row r="511" spans="1:14" x14ac:dyDescent="0.3">
      <c r="A511" s="25">
        <v>130717</v>
      </c>
      <c r="B511" s="22" t="s">
        <v>102</v>
      </c>
      <c r="C511" s="22" t="s">
        <v>138</v>
      </c>
      <c r="D511" s="22" t="s">
        <v>139</v>
      </c>
      <c r="E511" s="14">
        <f t="shared" si="8"/>
        <v>1</v>
      </c>
      <c r="F511" s="15">
        <v>1</v>
      </c>
      <c r="G511" s="13">
        <v>1</v>
      </c>
      <c r="H511" s="10">
        <v>1</v>
      </c>
      <c r="I511" s="10">
        <v>1</v>
      </c>
      <c r="J511" s="10">
        <v>1</v>
      </c>
      <c r="K511" s="10">
        <v>1</v>
      </c>
      <c r="L511" s="10">
        <v>1</v>
      </c>
      <c r="M511" s="10">
        <v>1</v>
      </c>
      <c r="N511" s="10">
        <v>1</v>
      </c>
    </row>
    <row r="512" spans="1:14" x14ac:dyDescent="0.3">
      <c r="A512" s="25">
        <v>30403</v>
      </c>
      <c r="B512" s="22" t="s">
        <v>144</v>
      </c>
      <c r="C512" s="22" t="s">
        <v>330</v>
      </c>
      <c r="D512" s="22" t="s">
        <v>708</v>
      </c>
      <c r="E512" s="14">
        <f t="shared" si="8"/>
        <v>0</v>
      </c>
      <c r="F512" s="15">
        <v>0</v>
      </c>
      <c r="G512" s="13">
        <v>0</v>
      </c>
      <c r="H512" s="10"/>
      <c r="I512" s="10"/>
      <c r="J512" s="10"/>
      <c r="K512" s="10"/>
      <c r="L512" s="10"/>
      <c r="M512" s="10"/>
      <c r="N512" s="10">
        <v>0</v>
      </c>
    </row>
    <row r="513" spans="1:14" x14ac:dyDescent="0.3">
      <c r="A513" s="25">
        <v>100103</v>
      </c>
      <c r="B513" s="22" t="s">
        <v>149</v>
      </c>
      <c r="C513" s="22" t="s">
        <v>149</v>
      </c>
      <c r="D513" s="22" t="s">
        <v>202</v>
      </c>
      <c r="E513" s="14">
        <f t="shared" si="8"/>
        <v>0</v>
      </c>
      <c r="F513" s="15">
        <v>0</v>
      </c>
      <c r="G513" s="13">
        <v>0</v>
      </c>
      <c r="H513" s="10"/>
      <c r="I513" s="10"/>
      <c r="J513" s="10"/>
      <c r="K513" s="10"/>
      <c r="L513" s="10"/>
      <c r="M513" s="10"/>
      <c r="N513" s="10">
        <v>0</v>
      </c>
    </row>
    <row r="514" spans="1:14" x14ac:dyDescent="0.3">
      <c r="A514" s="25">
        <v>30110</v>
      </c>
      <c r="B514" s="22" t="s">
        <v>144</v>
      </c>
      <c r="C514" s="22" t="s">
        <v>144</v>
      </c>
      <c r="D514" s="22" t="s">
        <v>226</v>
      </c>
      <c r="E514" s="14">
        <f t="shared" si="8"/>
        <v>0</v>
      </c>
      <c r="F514" s="15">
        <v>0</v>
      </c>
      <c r="G514" s="13">
        <v>0</v>
      </c>
      <c r="H514" s="10"/>
      <c r="I514" s="10"/>
      <c r="J514" s="10"/>
      <c r="K514" s="10"/>
      <c r="L514" s="10"/>
      <c r="M514" s="10"/>
      <c r="N514" s="10">
        <v>0</v>
      </c>
    </row>
    <row r="515" spans="1:14" x14ac:dyDescent="0.3">
      <c r="A515" s="25">
        <v>50106</v>
      </c>
      <c r="B515" s="22" t="s">
        <v>151</v>
      </c>
      <c r="C515" s="22" t="s">
        <v>269</v>
      </c>
      <c r="D515" s="22" t="s">
        <v>709</v>
      </c>
      <c r="E515" s="14">
        <f t="shared" si="8"/>
        <v>0</v>
      </c>
      <c r="F515" s="15">
        <v>0</v>
      </c>
      <c r="G515" s="13">
        <v>0</v>
      </c>
      <c r="H515" s="10"/>
      <c r="I515" s="10"/>
      <c r="J515" s="10"/>
      <c r="K515" s="10"/>
      <c r="L515" s="10"/>
      <c r="M515" s="10"/>
      <c r="N515" s="10">
        <v>0</v>
      </c>
    </row>
    <row r="516" spans="1:14" x14ac:dyDescent="0.3">
      <c r="A516" s="25">
        <v>90509</v>
      </c>
      <c r="B516" s="22" t="s">
        <v>114</v>
      </c>
      <c r="C516" s="22" t="s">
        <v>308</v>
      </c>
      <c r="D516" s="22" t="s">
        <v>710</v>
      </c>
      <c r="E516" s="14">
        <f t="shared" ref="E516:E579" si="10">+MAX(F516:BW516)</f>
        <v>0</v>
      </c>
      <c r="F516" s="15">
        <v>0</v>
      </c>
      <c r="G516" s="13">
        <v>0</v>
      </c>
      <c r="H516" s="10"/>
      <c r="I516" s="10"/>
      <c r="J516" s="10"/>
      <c r="K516" s="10"/>
      <c r="L516" s="10"/>
      <c r="M516" s="10"/>
      <c r="N516" s="10">
        <v>0</v>
      </c>
    </row>
    <row r="517" spans="1:14" x14ac:dyDescent="0.3">
      <c r="A517" s="25">
        <v>130409</v>
      </c>
      <c r="B517" s="22" t="s">
        <v>102</v>
      </c>
      <c r="C517" s="22" t="s">
        <v>259</v>
      </c>
      <c r="D517" s="22" t="s">
        <v>335</v>
      </c>
      <c r="E517" s="14">
        <f t="shared" si="10"/>
        <v>0</v>
      </c>
      <c r="F517" s="15">
        <v>0</v>
      </c>
      <c r="G517" s="13">
        <v>0</v>
      </c>
      <c r="H517" s="10"/>
      <c r="I517" s="10"/>
      <c r="J517" s="10"/>
      <c r="K517" s="10"/>
      <c r="L517" s="10"/>
      <c r="M517" s="10"/>
      <c r="N517" s="10">
        <v>0</v>
      </c>
    </row>
    <row r="518" spans="1:14" x14ac:dyDescent="0.3">
      <c r="A518" s="25">
        <v>10104</v>
      </c>
      <c r="B518" s="22" t="s">
        <v>163</v>
      </c>
      <c r="C518" s="22" t="s">
        <v>163</v>
      </c>
      <c r="D518" s="22" t="s">
        <v>711</v>
      </c>
      <c r="E518" s="14">
        <f t="shared" si="10"/>
        <v>0</v>
      </c>
      <c r="F518" s="15">
        <v>0</v>
      </c>
      <c r="G518" s="13">
        <v>0</v>
      </c>
      <c r="H518" s="10"/>
      <c r="I518" s="10"/>
      <c r="J518" s="10"/>
      <c r="K518" s="10"/>
      <c r="L518" s="10"/>
      <c r="M518" s="10"/>
      <c r="N518" s="10">
        <v>0</v>
      </c>
    </row>
    <row r="519" spans="1:14" x14ac:dyDescent="0.3">
      <c r="A519" s="25">
        <v>10303</v>
      </c>
      <c r="B519" s="22" t="s">
        <v>163</v>
      </c>
      <c r="C519" s="22" t="s">
        <v>167</v>
      </c>
      <c r="D519" s="22" t="s">
        <v>291</v>
      </c>
      <c r="E519" s="14">
        <f t="shared" si="10"/>
        <v>0</v>
      </c>
      <c r="F519" s="15">
        <v>0</v>
      </c>
      <c r="G519" s="13">
        <v>0</v>
      </c>
      <c r="H519" s="10"/>
      <c r="I519" s="10"/>
      <c r="J519" s="10"/>
      <c r="K519" s="10"/>
      <c r="L519" s="10"/>
      <c r="M519" s="10"/>
      <c r="N519" s="10">
        <v>0</v>
      </c>
    </row>
    <row r="520" spans="1:14" x14ac:dyDescent="0.3">
      <c r="A520" s="25">
        <v>10304</v>
      </c>
      <c r="B520" s="22" t="s">
        <v>163</v>
      </c>
      <c r="C520" s="22" t="s">
        <v>167</v>
      </c>
      <c r="D520" s="22" t="s">
        <v>712</v>
      </c>
      <c r="E520" s="14">
        <f t="shared" si="10"/>
        <v>0</v>
      </c>
      <c r="F520" s="15">
        <v>0</v>
      </c>
      <c r="G520" s="13">
        <v>0</v>
      </c>
      <c r="H520" s="10"/>
      <c r="I520" s="10"/>
      <c r="J520" s="10"/>
      <c r="K520" s="10"/>
      <c r="L520" s="10"/>
      <c r="M520" s="10"/>
      <c r="N520" s="10">
        <v>0</v>
      </c>
    </row>
    <row r="521" spans="1:14" x14ac:dyDescent="0.3">
      <c r="A521" s="25">
        <v>70504</v>
      </c>
      <c r="B521" s="22" t="s">
        <v>268</v>
      </c>
      <c r="C521" s="22" t="s">
        <v>656</v>
      </c>
      <c r="D521" s="22" t="s">
        <v>713</v>
      </c>
      <c r="E521" s="14">
        <f t="shared" si="10"/>
        <v>0</v>
      </c>
      <c r="F521" s="15">
        <v>0</v>
      </c>
      <c r="G521" s="13">
        <v>0</v>
      </c>
      <c r="H521" s="10"/>
      <c r="I521" s="10"/>
      <c r="J521" s="10"/>
      <c r="K521" s="10"/>
      <c r="L521" s="10"/>
      <c r="M521" s="10"/>
      <c r="N521" s="10">
        <v>0</v>
      </c>
    </row>
    <row r="522" spans="1:14" x14ac:dyDescent="0.3">
      <c r="A522" s="25">
        <v>120207</v>
      </c>
      <c r="B522" s="22" t="s">
        <v>191</v>
      </c>
      <c r="C522" s="22" t="s">
        <v>266</v>
      </c>
      <c r="D522" s="22" t="s">
        <v>714</v>
      </c>
      <c r="E522" s="14">
        <f t="shared" si="10"/>
        <v>0</v>
      </c>
      <c r="F522" s="15">
        <v>0</v>
      </c>
      <c r="G522" s="13">
        <v>0</v>
      </c>
      <c r="H522" s="10"/>
      <c r="I522" s="10"/>
      <c r="J522" s="10"/>
      <c r="K522" s="10"/>
      <c r="L522" s="10"/>
      <c r="M522" s="10"/>
      <c r="N522" s="10">
        <v>0</v>
      </c>
    </row>
    <row r="523" spans="1:14" x14ac:dyDescent="0.3">
      <c r="A523" s="25">
        <v>91108</v>
      </c>
      <c r="B523" s="22" t="s">
        <v>114</v>
      </c>
      <c r="C523" s="22" t="s">
        <v>186</v>
      </c>
      <c r="D523" s="22" t="s">
        <v>715</v>
      </c>
      <c r="E523" s="14">
        <f t="shared" si="10"/>
        <v>0</v>
      </c>
      <c r="F523" s="15">
        <v>0</v>
      </c>
      <c r="G523" s="13">
        <v>0</v>
      </c>
      <c r="H523" s="10"/>
      <c r="I523" s="10"/>
      <c r="J523" s="10"/>
      <c r="K523" s="10"/>
      <c r="L523" s="10"/>
      <c r="M523" s="10"/>
      <c r="N523" s="10">
        <v>0</v>
      </c>
    </row>
    <row r="524" spans="1:14" x14ac:dyDescent="0.3">
      <c r="A524" s="25">
        <v>41308</v>
      </c>
      <c r="B524" s="22" t="s">
        <v>154</v>
      </c>
      <c r="C524" s="22" t="s">
        <v>441</v>
      </c>
      <c r="D524" s="22" t="s">
        <v>716</v>
      </c>
      <c r="E524" s="14">
        <f t="shared" si="10"/>
        <v>0</v>
      </c>
      <c r="F524" s="15">
        <v>0</v>
      </c>
      <c r="G524" s="13">
        <v>0</v>
      </c>
      <c r="H524" s="10"/>
      <c r="I524" s="10"/>
      <c r="J524" s="10"/>
      <c r="K524" s="10"/>
      <c r="L524" s="10"/>
      <c r="M524" s="10"/>
      <c r="N524" s="10">
        <v>0</v>
      </c>
    </row>
    <row r="525" spans="1:14" x14ac:dyDescent="0.3">
      <c r="A525" s="25">
        <v>60206</v>
      </c>
      <c r="B525" s="22" t="s">
        <v>158</v>
      </c>
      <c r="C525" s="22" t="s">
        <v>350</v>
      </c>
      <c r="D525" s="22" t="s">
        <v>717</v>
      </c>
      <c r="E525" s="14">
        <f t="shared" si="10"/>
        <v>0</v>
      </c>
      <c r="F525" s="15">
        <v>0</v>
      </c>
      <c r="G525" s="13">
        <v>0</v>
      </c>
      <c r="H525" s="10"/>
      <c r="I525" s="10"/>
      <c r="J525" s="10"/>
      <c r="K525" s="10"/>
      <c r="L525" s="10"/>
      <c r="M525" s="10"/>
      <c r="N525" s="10">
        <v>0</v>
      </c>
    </row>
    <row r="526" spans="1:14" x14ac:dyDescent="0.3">
      <c r="A526" s="25">
        <v>60207</v>
      </c>
      <c r="B526" s="22" t="s">
        <v>158</v>
      </c>
      <c r="C526" s="22" t="s">
        <v>350</v>
      </c>
      <c r="D526" s="22" t="s">
        <v>718</v>
      </c>
      <c r="E526" s="14">
        <f t="shared" si="10"/>
        <v>0</v>
      </c>
      <c r="F526" s="15">
        <v>0</v>
      </c>
      <c r="G526" s="13">
        <v>0</v>
      </c>
      <c r="H526" s="10"/>
      <c r="I526" s="10"/>
      <c r="J526" s="10"/>
      <c r="K526" s="10"/>
      <c r="L526" s="10"/>
      <c r="M526" s="10"/>
      <c r="N526" s="10">
        <v>0</v>
      </c>
    </row>
    <row r="527" spans="1:14" x14ac:dyDescent="0.3">
      <c r="A527" s="25">
        <v>91204</v>
      </c>
      <c r="B527" s="22" t="s">
        <v>114</v>
      </c>
      <c r="C527" s="22" t="s">
        <v>242</v>
      </c>
      <c r="D527" s="22" t="s">
        <v>719</v>
      </c>
      <c r="E527" s="14">
        <f t="shared" si="10"/>
        <v>0</v>
      </c>
      <c r="F527" s="15">
        <v>0</v>
      </c>
      <c r="G527" s="13">
        <v>0</v>
      </c>
      <c r="H527" s="10"/>
      <c r="I527" s="10"/>
      <c r="J527" s="10"/>
      <c r="K527" s="10"/>
      <c r="L527" s="10"/>
      <c r="M527" s="10"/>
      <c r="N527" s="10">
        <v>0</v>
      </c>
    </row>
    <row r="528" spans="1:14" x14ac:dyDescent="0.3">
      <c r="A528" s="25">
        <v>40106</v>
      </c>
      <c r="B528" s="22" t="s">
        <v>154</v>
      </c>
      <c r="C528" s="22" t="s">
        <v>155</v>
      </c>
      <c r="D528" s="22" t="s">
        <v>720</v>
      </c>
      <c r="E528" s="14">
        <f t="shared" si="10"/>
        <v>0</v>
      </c>
      <c r="F528" s="15">
        <v>0</v>
      </c>
      <c r="G528" s="13">
        <v>0</v>
      </c>
      <c r="H528" s="10"/>
      <c r="I528" s="10"/>
      <c r="J528" s="10"/>
      <c r="K528" s="10"/>
      <c r="L528" s="10"/>
      <c r="M528" s="10"/>
      <c r="N528" s="10">
        <v>0</v>
      </c>
    </row>
    <row r="529" spans="1:14" x14ac:dyDescent="0.3">
      <c r="A529" s="25">
        <v>10305</v>
      </c>
      <c r="B529" s="22" t="s">
        <v>163</v>
      </c>
      <c r="C529" s="22" t="s">
        <v>167</v>
      </c>
      <c r="D529" s="22" t="s">
        <v>265</v>
      </c>
      <c r="E529" s="14">
        <f t="shared" si="10"/>
        <v>0</v>
      </c>
      <c r="F529" s="15">
        <v>0</v>
      </c>
      <c r="G529" s="13">
        <v>0</v>
      </c>
      <c r="H529" s="10"/>
      <c r="I529" s="10"/>
      <c r="J529" s="10"/>
      <c r="K529" s="10"/>
      <c r="L529" s="10"/>
      <c r="M529" s="10"/>
      <c r="N529" s="10">
        <v>0</v>
      </c>
    </row>
    <row r="530" spans="1:14" x14ac:dyDescent="0.3">
      <c r="A530" s="25">
        <v>90804</v>
      </c>
      <c r="B530" s="22" t="s">
        <v>114</v>
      </c>
      <c r="C530" s="22" t="s">
        <v>118</v>
      </c>
      <c r="D530" s="22" t="s">
        <v>721</v>
      </c>
      <c r="E530" s="14">
        <f t="shared" si="10"/>
        <v>0</v>
      </c>
      <c r="F530" s="15">
        <v>0</v>
      </c>
      <c r="G530" s="13">
        <v>0</v>
      </c>
      <c r="H530" s="10"/>
      <c r="I530" s="10"/>
      <c r="J530" s="10"/>
      <c r="K530" s="10"/>
      <c r="L530" s="10"/>
      <c r="M530" s="10"/>
      <c r="N530" s="10">
        <v>0</v>
      </c>
    </row>
    <row r="531" spans="1:14" x14ac:dyDescent="0.3">
      <c r="A531" s="25">
        <v>40901</v>
      </c>
      <c r="B531" s="22" t="s">
        <v>154</v>
      </c>
      <c r="C531" s="22" t="s">
        <v>361</v>
      </c>
      <c r="D531" s="22" t="s">
        <v>362</v>
      </c>
      <c r="E531" s="14">
        <f t="shared" si="10"/>
        <v>0</v>
      </c>
      <c r="F531" s="15">
        <v>0</v>
      </c>
      <c r="G531" s="13">
        <v>0</v>
      </c>
      <c r="H531" s="10"/>
      <c r="I531" s="10"/>
      <c r="J531" s="10"/>
      <c r="K531" s="10"/>
      <c r="L531" s="10"/>
      <c r="M531" s="10"/>
      <c r="N531" s="10">
        <v>0</v>
      </c>
    </row>
    <row r="532" spans="1:14" x14ac:dyDescent="0.3">
      <c r="A532" s="25">
        <v>40805</v>
      </c>
      <c r="B532" s="22" t="s">
        <v>154</v>
      </c>
      <c r="C532" s="22" t="s">
        <v>280</v>
      </c>
      <c r="D532" s="22" t="s">
        <v>439</v>
      </c>
      <c r="E532" s="14">
        <f t="shared" si="10"/>
        <v>0</v>
      </c>
      <c r="F532" s="15">
        <v>0</v>
      </c>
      <c r="G532" s="13">
        <v>0</v>
      </c>
      <c r="H532" s="10"/>
      <c r="I532" s="10"/>
      <c r="J532" s="10"/>
      <c r="K532" s="10"/>
      <c r="L532" s="10"/>
      <c r="M532" s="10"/>
      <c r="N532" s="10">
        <v>0</v>
      </c>
    </row>
    <row r="533" spans="1:14" x14ac:dyDescent="0.3">
      <c r="A533" s="25">
        <v>60608</v>
      </c>
      <c r="B533" s="22" t="s">
        <v>158</v>
      </c>
      <c r="C533" s="22" t="s">
        <v>342</v>
      </c>
      <c r="D533" s="22" t="s">
        <v>722</v>
      </c>
      <c r="E533" s="14">
        <f t="shared" si="10"/>
        <v>0</v>
      </c>
      <c r="F533" s="15">
        <v>0</v>
      </c>
      <c r="G533" s="13">
        <v>0</v>
      </c>
      <c r="H533" s="10"/>
      <c r="I533" s="10"/>
      <c r="J533" s="10"/>
      <c r="K533" s="10"/>
      <c r="L533" s="10"/>
      <c r="M533" s="10"/>
      <c r="N533" s="10">
        <v>0</v>
      </c>
    </row>
    <row r="534" spans="1:14" x14ac:dyDescent="0.3">
      <c r="A534" s="25">
        <v>80811</v>
      </c>
      <c r="B534" s="22" t="s">
        <v>99</v>
      </c>
      <c r="C534" s="22" t="s">
        <v>99</v>
      </c>
      <c r="D534" s="22" t="s">
        <v>130</v>
      </c>
      <c r="E534" s="14">
        <f t="shared" si="10"/>
        <v>1</v>
      </c>
      <c r="F534" s="15">
        <v>1</v>
      </c>
      <c r="G534" s="13">
        <v>1</v>
      </c>
      <c r="H534" s="10">
        <v>1</v>
      </c>
      <c r="I534" s="10">
        <v>1</v>
      </c>
      <c r="J534" s="10">
        <v>1</v>
      </c>
      <c r="K534" s="10">
        <v>1</v>
      </c>
      <c r="L534" s="10">
        <v>1</v>
      </c>
      <c r="M534" s="10">
        <v>1</v>
      </c>
      <c r="N534" s="10">
        <v>1</v>
      </c>
    </row>
    <row r="535" spans="1:14" x14ac:dyDescent="0.3">
      <c r="A535" s="25">
        <v>120705</v>
      </c>
      <c r="B535" s="22" t="s">
        <v>191</v>
      </c>
      <c r="C535" s="22" t="s">
        <v>296</v>
      </c>
      <c r="D535" s="22" t="s">
        <v>723</v>
      </c>
      <c r="E535" s="14">
        <f t="shared" si="10"/>
        <v>0</v>
      </c>
      <c r="F535" s="15">
        <v>0</v>
      </c>
      <c r="G535" s="13">
        <v>0</v>
      </c>
      <c r="H535" s="10"/>
      <c r="I535" s="10"/>
      <c r="J535" s="10"/>
      <c r="K535" s="10"/>
      <c r="L535" s="10"/>
      <c r="M535" s="10"/>
      <c r="N535" s="10">
        <v>0</v>
      </c>
    </row>
    <row r="536" spans="1:14" x14ac:dyDescent="0.3">
      <c r="A536" s="25">
        <v>50307</v>
      </c>
      <c r="B536" s="22" t="s">
        <v>151</v>
      </c>
      <c r="C536" s="22" t="s">
        <v>181</v>
      </c>
      <c r="D536" s="22" t="s">
        <v>724</v>
      </c>
      <c r="E536" s="14">
        <f t="shared" si="10"/>
        <v>0</v>
      </c>
      <c r="F536" s="15">
        <v>0</v>
      </c>
      <c r="G536" s="13">
        <v>0</v>
      </c>
      <c r="H536" s="10"/>
      <c r="I536" s="10"/>
      <c r="J536" s="10"/>
      <c r="K536" s="10"/>
      <c r="L536" s="10"/>
      <c r="M536" s="10"/>
      <c r="N536" s="10">
        <v>0</v>
      </c>
    </row>
    <row r="537" spans="1:14" x14ac:dyDescent="0.3">
      <c r="A537" s="25">
        <v>50315</v>
      </c>
      <c r="B537" s="22" t="s">
        <v>151</v>
      </c>
      <c r="C537" s="22" t="s">
        <v>181</v>
      </c>
      <c r="D537" s="22" t="s">
        <v>725</v>
      </c>
      <c r="E537" s="14">
        <f t="shared" si="10"/>
        <v>0</v>
      </c>
      <c r="F537" s="15">
        <v>0</v>
      </c>
      <c r="G537" s="13">
        <v>0</v>
      </c>
      <c r="H537" s="10"/>
      <c r="I537" s="10"/>
      <c r="J537" s="10"/>
      <c r="K537" s="10"/>
      <c r="L537" s="10"/>
      <c r="M537" s="10"/>
      <c r="N537" s="10">
        <v>0</v>
      </c>
    </row>
    <row r="538" spans="1:14" x14ac:dyDescent="0.3">
      <c r="A538" s="25">
        <v>90701</v>
      </c>
      <c r="B538" s="22" t="s">
        <v>114</v>
      </c>
      <c r="C538" s="22" t="s">
        <v>363</v>
      </c>
      <c r="D538" s="22" t="s">
        <v>364</v>
      </c>
      <c r="E538" s="14">
        <f t="shared" si="10"/>
        <v>0</v>
      </c>
      <c r="F538" s="15">
        <v>0</v>
      </c>
      <c r="G538" s="13">
        <v>0</v>
      </c>
      <c r="H538" s="10"/>
      <c r="I538" s="10"/>
      <c r="J538" s="10"/>
      <c r="K538" s="10"/>
      <c r="L538" s="10"/>
      <c r="M538" s="10"/>
      <c r="N538" s="10">
        <v>0</v>
      </c>
    </row>
    <row r="539" spans="1:14" x14ac:dyDescent="0.3">
      <c r="A539" s="25">
        <v>20607</v>
      </c>
      <c r="B539" s="22" t="s">
        <v>212</v>
      </c>
      <c r="C539" s="22" t="s">
        <v>213</v>
      </c>
      <c r="D539" s="22" t="s">
        <v>423</v>
      </c>
      <c r="E539" s="14">
        <f t="shared" si="10"/>
        <v>0</v>
      </c>
      <c r="F539" s="15">
        <v>0</v>
      </c>
      <c r="G539" s="13">
        <v>0</v>
      </c>
      <c r="H539" s="10"/>
      <c r="I539" s="10"/>
      <c r="J539" s="10"/>
      <c r="K539" s="10"/>
      <c r="L539" s="10"/>
      <c r="M539" s="10"/>
      <c r="N539" s="10">
        <v>0</v>
      </c>
    </row>
    <row r="540" spans="1:14" x14ac:dyDescent="0.3">
      <c r="A540" s="25">
        <v>91109</v>
      </c>
      <c r="B540" s="22" t="s">
        <v>114</v>
      </c>
      <c r="C540" s="22" t="s">
        <v>186</v>
      </c>
      <c r="D540" s="22" t="s">
        <v>423</v>
      </c>
      <c r="E540" s="14">
        <f t="shared" si="10"/>
        <v>0</v>
      </c>
      <c r="F540" s="15">
        <v>0</v>
      </c>
      <c r="G540" s="13">
        <v>0</v>
      </c>
      <c r="H540" s="10"/>
      <c r="I540" s="10"/>
      <c r="J540" s="10"/>
      <c r="K540" s="10"/>
      <c r="L540" s="10"/>
      <c r="M540" s="10"/>
      <c r="N540" s="10">
        <v>0</v>
      </c>
    </row>
    <row r="541" spans="1:14" x14ac:dyDescent="0.3">
      <c r="A541" s="25">
        <v>20207</v>
      </c>
      <c r="B541" s="22" t="s">
        <v>212</v>
      </c>
      <c r="C541" s="22" t="s">
        <v>217</v>
      </c>
      <c r="D541" s="22" t="s">
        <v>218</v>
      </c>
      <c r="E541" s="14">
        <f t="shared" si="10"/>
        <v>0</v>
      </c>
      <c r="F541" s="15">
        <v>0</v>
      </c>
      <c r="G541" s="13">
        <v>0</v>
      </c>
      <c r="H541" s="10"/>
      <c r="I541" s="10"/>
      <c r="J541" s="10"/>
      <c r="K541" s="10"/>
      <c r="L541" s="10"/>
      <c r="M541" s="10"/>
      <c r="N541" s="10">
        <v>0</v>
      </c>
    </row>
    <row r="542" spans="1:14" x14ac:dyDescent="0.3">
      <c r="A542" s="25">
        <v>70218</v>
      </c>
      <c r="B542" s="22" t="s">
        <v>268</v>
      </c>
      <c r="C542" s="22" t="s">
        <v>348</v>
      </c>
      <c r="D542" s="22" t="s">
        <v>726</v>
      </c>
      <c r="E542" s="14">
        <f t="shared" si="10"/>
        <v>0</v>
      </c>
      <c r="F542" s="15">
        <v>0</v>
      </c>
      <c r="G542" s="13">
        <v>0</v>
      </c>
      <c r="H542" s="10"/>
      <c r="I542" s="10"/>
      <c r="J542" s="10"/>
      <c r="K542" s="10"/>
      <c r="L542" s="10"/>
      <c r="M542" s="10"/>
      <c r="N542" s="10">
        <v>0</v>
      </c>
    </row>
    <row r="543" spans="1:14" x14ac:dyDescent="0.3">
      <c r="A543" s="25">
        <v>50308</v>
      </c>
      <c r="B543" s="22" t="s">
        <v>151</v>
      </c>
      <c r="C543" s="22" t="s">
        <v>181</v>
      </c>
      <c r="D543" s="22" t="s">
        <v>727</v>
      </c>
      <c r="E543" s="14">
        <f t="shared" si="10"/>
        <v>0</v>
      </c>
      <c r="F543" s="15">
        <v>0</v>
      </c>
      <c r="G543" s="13">
        <v>0</v>
      </c>
      <c r="H543" s="10"/>
      <c r="I543" s="10"/>
      <c r="J543" s="10"/>
      <c r="K543" s="10"/>
      <c r="L543" s="10"/>
      <c r="M543" s="10"/>
      <c r="N543" s="10">
        <v>0</v>
      </c>
    </row>
    <row r="544" spans="1:14" x14ac:dyDescent="0.3">
      <c r="A544" s="25">
        <v>20608</v>
      </c>
      <c r="B544" s="22" t="s">
        <v>212</v>
      </c>
      <c r="C544" s="22" t="s">
        <v>213</v>
      </c>
      <c r="D544" s="22" t="s">
        <v>425</v>
      </c>
      <c r="E544" s="14">
        <f t="shared" si="10"/>
        <v>1</v>
      </c>
      <c r="F544" s="15">
        <v>0</v>
      </c>
      <c r="G544" s="13">
        <v>0</v>
      </c>
      <c r="H544" s="10"/>
      <c r="I544" s="10"/>
      <c r="J544" s="10"/>
      <c r="K544" s="10"/>
      <c r="L544" s="10"/>
      <c r="M544" s="10"/>
      <c r="N544" s="10">
        <v>1</v>
      </c>
    </row>
    <row r="545" spans="1:14" x14ac:dyDescent="0.3">
      <c r="A545" s="25">
        <v>30305</v>
      </c>
      <c r="B545" s="22" t="s">
        <v>144</v>
      </c>
      <c r="C545" s="22" t="s">
        <v>424</v>
      </c>
      <c r="D545" s="22" t="s">
        <v>425</v>
      </c>
      <c r="E545" s="14">
        <f t="shared" si="10"/>
        <v>1</v>
      </c>
      <c r="F545" s="15">
        <v>1</v>
      </c>
      <c r="G545" s="13">
        <v>1</v>
      </c>
      <c r="H545" s="10">
        <v>1</v>
      </c>
      <c r="I545" s="10">
        <v>1</v>
      </c>
      <c r="J545" s="10">
        <v>1</v>
      </c>
      <c r="K545" s="10">
        <v>1</v>
      </c>
      <c r="L545" s="10">
        <v>1</v>
      </c>
      <c r="M545" s="10">
        <v>1</v>
      </c>
      <c r="N545" s="10">
        <v>0</v>
      </c>
    </row>
    <row r="546" spans="1:14" x14ac:dyDescent="0.3">
      <c r="A546" s="25">
        <v>90907</v>
      </c>
      <c r="B546" s="22" t="s">
        <v>114</v>
      </c>
      <c r="C546" s="22" t="s">
        <v>181</v>
      </c>
      <c r="D546" s="22" t="s">
        <v>728</v>
      </c>
      <c r="E546" s="14">
        <f t="shared" si="10"/>
        <v>0</v>
      </c>
      <c r="F546" s="15">
        <v>0</v>
      </c>
      <c r="G546" s="13">
        <v>0</v>
      </c>
      <c r="H546" s="10"/>
      <c r="I546" s="10"/>
      <c r="J546" s="10"/>
      <c r="K546" s="10"/>
      <c r="L546" s="10"/>
      <c r="M546" s="10"/>
      <c r="N546" s="10">
        <v>0</v>
      </c>
    </row>
    <row r="547" spans="1:14" x14ac:dyDescent="0.3">
      <c r="A547" s="25">
        <v>110201</v>
      </c>
      <c r="B547" s="22" t="s">
        <v>188</v>
      </c>
      <c r="C547" s="22" t="s">
        <v>426</v>
      </c>
      <c r="D547" s="22" t="s">
        <v>427</v>
      </c>
      <c r="E547" s="14">
        <f t="shared" si="10"/>
        <v>0</v>
      </c>
      <c r="F547" s="15">
        <v>0</v>
      </c>
      <c r="G547" s="13">
        <v>0</v>
      </c>
      <c r="H547" s="10"/>
      <c r="I547" s="10"/>
      <c r="J547" s="10"/>
      <c r="K547" s="10"/>
      <c r="L547" s="10"/>
      <c r="M547" s="10"/>
      <c r="N547" s="10">
        <v>0</v>
      </c>
    </row>
    <row r="548" spans="1:14" x14ac:dyDescent="0.3">
      <c r="A548" s="25">
        <v>41001</v>
      </c>
      <c r="B548" s="22" t="s">
        <v>154</v>
      </c>
      <c r="C548" s="22" t="s">
        <v>339</v>
      </c>
      <c r="D548" s="22" t="s">
        <v>365</v>
      </c>
      <c r="E548" s="14">
        <f t="shared" si="10"/>
        <v>1</v>
      </c>
      <c r="F548" s="15">
        <v>1</v>
      </c>
      <c r="G548" s="13">
        <v>1</v>
      </c>
      <c r="H548" s="10">
        <v>1</v>
      </c>
      <c r="I548" s="10">
        <v>1</v>
      </c>
      <c r="J548" s="10">
        <v>1</v>
      </c>
      <c r="K548" s="10">
        <v>1</v>
      </c>
      <c r="L548" s="10">
        <v>1</v>
      </c>
      <c r="M548" s="10">
        <v>1</v>
      </c>
      <c r="N548" s="10">
        <v>1</v>
      </c>
    </row>
    <row r="549" spans="1:14" x14ac:dyDescent="0.3">
      <c r="A549" s="25">
        <v>91110</v>
      </c>
      <c r="B549" s="22" t="s">
        <v>114</v>
      </c>
      <c r="C549" s="22" t="s">
        <v>186</v>
      </c>
      <c r="D549" s="22" t="s">
        <v>428</v>
      </c>
      <c r="E549" s="14">
        <f t="shared" si="10"/>
        <v>0</v>
      </c>
      <c r="F549" s="15">
        <v>0</v>
      </c>
      <c r="G549" s="13">
        <v>0</v>
      </c>
      <c r="H549" s="10"/>
      <c r="I549" s="10"/>
      <c r="J549" s="10"/>
      <c r="K549" s="10"/>
      <c r="L549" s="10"/>
      <c r="M549" s="10"/>
      <c r="N549" s="10">
        <v>0</v>
      </c>
    </row>
    <row r="550" spans="1:14" x14ac:dyDescent="0.3">
      <c r="A550" s="25">
        <v>40205</v>
      </c>
      <c r="B550" s="22" t="s">
        <v>154</v>
      </c>
      <c r="C550" s="22" t="s">
        <v>195</v>
      </c>
      <c r="D550" s="22" t="s">
        <v>196</v>
      </c>
      <c r="E550" s="14">
        <f t="shared" si="10"/>
        <v>1</v>
      </c>
      <c r="F550" s="15">
        <v>0</v>
      </c>
      <c r="G550" s="13">
        <v>0</v>
      </c>
      <c r="H550" s="10">
        <v>1</v>
      </c>
      <c r="I550" s="10">
        <v>1</v>
      </c>
      <c r="J550" s="10">
        <v>1</v>
      </c>
      <c r="K550" s="10">
        <v>1</v>
      </c>
      <c r="L550" s="10">
        <v>1</v>
      </c>
      <c r="M550" s="10">
        <v>1</v>
      </c>
      <c r="N550" s="10">
        <v>1</v>
      </c>
    </row>
    <row r="551" spans="1:14" x14ac:dyDescent="0.3">
      <c r="A551" s="25">
        <v>91013</v>
      </c>
      <c r="B551" s="22" t="s">
        <v>114</v>
      </c>
      <c r="C551" s="22" t="s">
        <v>115</v>
      </c>
      <c r="D551" s="22" t="s">
        <v>176</v>
      </c>
      <c r="E551" s="14">
        <f t="shared" si="10"/>
        <v>0</v>
      </c>
      <c r="F551" s="15">
        <v>0</v>
      </c>
      <c r="G551" s="13">
        <v>0</v>
      </c>
      <c r="H551" s="10"/>
      <c r="I551" s="10"/>
      <c r="J551" s="10"/>
      <c r="K551" s="10"/>
      <c r="L551" s="10"/>
      <c r="M551" s="10"/>
      <c r="N551" s="10">
        <v>0</v>
      </c>
    </row>
    <row r="552" spans="1:14" x14ac:dyDescent="0.3">
      <c r="A552" s="25">
        <v>120310</v>
      </c>
      <c r="B552" s="22" t="s">
        <v>191</v>
      </c>
      <c r="C552" s="22" t="s">
        <v>380</v>
      </c>
      <c r="D552" s="22" t="s">
        <v>729</v>
      </c>
      <c r="E552" s="14">
        <f t="shared" si="10"/>
        <v>0</v>
      </c>
      <c r="F552" s="15">
        <v>0</v>
      </c>
      <c r="G552" s="13">
        <v>0</v>
      </c>
      <c r="H552" s="10"/>
      <c r="I552" s="10"/>
      <c r="J552" s="10"/>
      <c r="K552" s="10"/>
      <c r="L552" s="10"/>
      <c r="M552" s="10"/>
      <c r="N552" s="10">
        <v>0</v>
      </c>
    </row>
    <row r="553" spans="1:14" x14ac:dyDescent="0.3">
      <c r="A553" s="25">
        <v>40706</v>
      </c>
      <c r="B553" s="22" t="s">
        <v>154</v>
      </c>
      <c r="C553" s="22" t="s">
        <v>286</v>
      </c>
      <c r="D553" s="22" t="s">
        <v>730</v>
      </c>
      <c r="E553" s="14">
        <f t="shared" si="10"/>
        <v>0</v>
      </c>
      <c r="F553" s="15">
        <v>0</v>
      </c>
      <c r="G553" s="13">
        <v>0</v>
      </c>
      <c r="H553" s="10"/>
      <c r="I553" s="10"/>
      <c r="J553" s="10"/>
      <c r="K553" s="10"/>
      <c r="L553" s="10"/>
      <c r="M553" s="10"/>
      <c r="N553" s="10">
        <v>0</v>
      </c>
    </row>
    <row r="554" spans="1:14" x14ac:dyDescent="0.3">
      <c r="A554" s="25">
        <v>90908</v>
      </c>
      <c r="B554" s="22" t="s">
        <v>114</v>
      </c>
      <c r="C554" s="22" t="s">
        <v>181</v>
      </c>
      <c r="D554" s="22" t="s">
        <v>731</v>
      </c>
      <c r="E554" s="14">
        <f t="shared" si="10"/>
        <v>0</v>
      </c>
      <c r="F554" s="15">
        <v>0</v>
      </c>
      <c r="G554" s="13">
        <v>0</v>
      </c>
      <c r="H554" s="10"/>
      <c r="I554" s="10"/>
      <c r="J554" s="10"/>
      <c r="K554" s="10"/>
      <c r="L554" s="10"/>
      <c r="M554" s="10"/>
      <c r="N554" s="10">
        <v>0</v>
      </c>
    </row>
    <row r="555" spans="1:14" x14ac:dyDescent="0.3">
      <c r="A555" s="25">
        <v>81009</v>
      </c>
      <c r="B555" s="22" t="s">
        <v>99</v>
      </c>
      <c r="C555" s="22" t="s">
        <v>106</v>
      </c>
      <c r="D555" s="22" t="s">
        <v>142</v>
      </c>
      <c r="E555" s="14">
        <f t="shared" si="10"/>
        <v>3</v>
      </c>
      <c r="F555" s="15">
        <v>2</v>
      </c>
      <c r="G555" s="13">
        <v>2</v>
      </c>
      <c r="H555" s="10">
        <v>2</v>
      </c>
      <c r="I555" s="10">
        <v>2</v>
      </c>
      <c r="J555" s="10">
        <v>2</v>
      </c>
      <c r="K555" s="10">
        <v>2</v>
      </c>
      <c r="L555" s="10">
        <v>3</v>
      </c>
      <c r="M555" s="10">
        <v>3</v>
      </c>
      <c r="N555" s="10">
        <v>3</v>
      </c>
    </row>
    <row r="556" spans="1:14" x14ac:dyDescent="0.3">
      <c r="A556" s="25">
        <v>60607</v>
      </c>
      <c r="B556" s="22" t="s">
        <v>158</v>
      </c>
      <c r="C556" s="22" t="s">
        <v>342</v>
      </c>
      <c r="D556" s="22" t="s">
        <v>366</v>
      </c>
      <c r="E556" s="14">
        <f t="shared" si="10"/>
        <v>0</v>
      </c>
      <c r="F556" s="15">
        <v>0</v>
      </c>
      <c r="G556" s="13">
        <v>0</v>
      </c>
      <c r="H556" s="10"/>
      <c r="I556" s="10"/>
      <c r="J556" s="10"/>
      <c r="K556" s="10"/>
      <c r="L556" s="10"/>
      <c r="M556" s="10"/>
      <c r="N556" s="10">
        <v>0</v>
      </c>
    </row>
    <row r="557" spans="1:14" x14ac:dyDescent="0.3">
      <c r="A557" s="25">
        <v>70310</v>
      </c>
      <c r="B557" s="22" t="s">
        <v>268</v>
      </c>
      <c r="C557" s="22" t="s">
        <v>268</v>
      </c>
      <c r="D557" s="22" t="s">
        <v>366</v>
      </c>
      <c r="E557" s="14">
        <f t="shared" si="10"/>
        <v>0</v>
      </c>
      <c r="F557" s="15">
        <v>0</v>
      </c>
      <c r="G557" s="13">
        <v>0</v>
      </c>
      <c r="H557" s="10"/>
      <c r="I557" s="10"/>
      <c r="J557" s="10"/>
      <c r="K557" s="10"/>
      <c r="L557" s="10"/>
      <c r="M557" s="10"/>
      <c r="N557" s="10">
        <v>0</v>
      </c>
    </row>
    <row r="558" spans="1:14" x14ac:dyDescent="0.3">
      <c r="A558" s="25">
        <v>30111</v>
      </c>
      <c r="B558" s="22" t="s">
        <v>144</v>
      </c>
      <c r="C558" s="22" t="s">
        <v>144</v>
      </c>
      <c r="D558" s="22" t="s">
        <v>185</v>
      </c>
      <c r="E558" s="14">
        <f t="shared" si="10"/>
        <v>2</v>
      </c>
      <c r="F558" s="15">
        <v>2</v>
      </c>
      <c r="G558" s="13">
        <v>2</v>
      </c>
      <c r="H558" s="10">
        <v>2</v>
      </c>
      <c r="I558" s="10">
        <v>2</v>
      </c>
      <c r="J558" s="10">
        <v>2</v>
      </c>
      <c r="K558" s="10">
        <v>2</v>
      </c>
      <c r="L558" s="10">
        <v>2</v>
      </c>
      <c r="M558" s="10">
        <v>2</v>
      </c>
      <c r="N558" s="10">
        <v>2</v>
      </c>
    </row>
    <row r="559" spans="1:14" x14ac:dyDescent="0.3">
      <c r="A559" s="25">
        <v>80206</v>
      </c>
      <c r="B559" s="22" t="s">
        <v>99</v>
      </c>
      <c r="C559" s="22" t="s">
        <v>612</v>
      </c>
      <c r="D559" s="22" t="s">
        <v>732</v>
      </c>
      <c r="E559" s="14">
        <f t="shared" si="10"/>
        <v>0</v>
      </c>
      <c r="F559" s="15">
        <v>0</v>
      </c>
      <c r="G559" s="13">
        <v>0</v>
      </c>
      <c r="H559" s="10"/>
      <c r="I559" s="10"/>
      <c r="J559" s="10"/>
      <c r="K559" s="10"/>
      <c r="L559" s="10"/>
      <c r="M559" s="10"/>
      <c r="N559" s="10">
        <v>0</v>
      </c>
    </row>
    <row r="560" spans="1:14" x14ac:dyDescent="0.3">
      <c r="A560" s="25">
        <v>130410</v>
      </c>
      <c r="B560" s="22" t="s">
        <v>102</v>
      </c>
      <c r="C560" s="22" t="s">
        <v>259</v>
      </c>
      <c r="D560" s="22" t="s">
        <v>429</v>
      </c>
      <c r="E560" s="14">
        <f t="shared" si="10"/>
        <v>0</v>
      </c>
      <c r="F560" s="15">
        <v>0</v>
      </c>
      <c r="G560" s="13">
        <v>0</v>
      </c>
      <c r="H560" s="10"/>
      <c r="I560" s="10"/>
      <c r="J560" s="10"/>
      <c r="K560" s="10"/>
      <c r="L560" s="10"/>
      <c r="M560" s="10"/>
      <c r="N560" s="10">
        <v>0</v>
      </c>
    </row>
    <row r="561" spans="1:14" x14ac:dyDescent="0.3">
      <c r="A561" s="25">
        <v>30112</v>
      </c>
      <c r="B561" s="22" t="s">
        <v>144</v>
      </c>
      <c r="C561" s="22" t="s">
        <v>144</v>
      </c>
      <c r="D561" s="22" t="s">
        <v>314</v>
      </c>
      <c r="E561" s="14">
        <f t="shared" si="10"/>
        <v>0</v>
      </c>
      <c r="F561" s="15">
        <v>0</v>
      </c>
      <c r="G561" s="13">
        <v>0</v>
      </c>
      <c r="H561" s="10"/>
      <c r="I561" s="10"/>
      <c r="J561" s="10"/>
      <c r="K561" s="10"/>
      <c r="L561" s="10"/>
      <c r="M561" s="10"/>
      <c r="N561" s="10">
        <v>0</v>
      </c>
    </row>
    <row r="562" spans="1:14" x14ac:dyDescent="0.3">
      <c r="A562" s="25">
        <v>120208</v>
      </c>
      <c r="B562" s="22" t="s">
        <v>191</v>
      </c>
      <c r="C562" s="22" t="s">
        <v>266</v>
      </c>
      <c r="D562" s="22" t="s">
        <v>733</v>
      </c>
      <c r="E562" s="14">
        <f t="shared" si="10"/>
        <v>0</v>
      </c>
      <c r="F562" s="15">
        <v>0</v>
      </c>
      <c r="G562" s="13">
        <v>0</v>
      </c>
      <c r="H562" s="10"/>
      <c r="I562" s="10"/>
      <c r="J562" s="10"/>
      <c r="K562" s="10"/>
      <c r="L562" s="10"/>
      <c r="M562" s="10"/>
      <c r="N562" s="10">
        <v>0</v>
      </c>
    </row>
    <row r="563" spans="1:14" x14ac:dyDescent="0.3">
      <c r="A563" s="25">
        <v>30207</v>
      </c>
      <c r="B563" s="22" t="s">
        <v>144</v>
      </c>
      <c r="C563" s="22" t="s">
        <v>414</v>
      </c>
      <c r="D563" s="22" t="s">
        <v>734</v>
      </c>
      <c r="E563" s="14">
        <f t="shared" si="10"/>
        <v>0</v>
      </c>
      <c r="F563" s="15">
        <v>0</v>
      </c>
      <c r="G563" s="13">
        <v>0</v>
      </c>
      <c r="H563" s="10"/>
      <c r="I563" s="10"/>
      <c r="J563" s="10"/>
      <c r="K563" s="10"/>
      <c r="L563" s="10"/>
      <c r="M563" s="10"/>
      <c r="N563" s="10">
        <v>0</v>
      </c>
    </row>
    <row r="564" spans="1:14" x14ac:dyDescent="0.3">
      <c r="A564" s="25">
        <v>120801</v>
      </c>
      <c r="B564" s="22" t="s">
        <v>191</v>
      </c>
      <c r="C564" s="22" t="s">
        <v>192</v>
      </c>
      <c r="D564" s="22" t="s">
        <v>735</v>
      </c>
      <c r="E564" s="14">
        <f t="shared" si="10"/>
        <v>0</v>
      </c>
      <c r="F564" s="15">
        <v>0</v>
      </c>
      <c r="G564" s="13">
        <v>0</v>
      </c>
      <c r="H564" s="10"/>
      <c r="I564" s="10"/>
      <c r="J564" s="10"/>
      <c r="K564" s="10"/>
      <c r="L564" s="10"/>
      <c r="M564" s="10"/>
      <c r="N564" s="10">
        <v>0</v>
      </c>
    </row>
    <row r="565" spans="1:14" x14ac:dyDescent="0.3">
      <c r="A565" s="25">
        <v>50109</v>
      </c>
      <c r="B565" s="22" t="s">
        <v>151</v>
      </c>
      <c r="C565" s="22" t="s">
        <v>269</v>
      </c>
      <c r="D565" s="22" t="s">
        <v>426</v>
      </c>
      <c r="E565" s="14">
        <f t="shared" si="10"/>
        <v>0</v>
      </c>
      <c r="F565" s="15">
        <v>0</v>
      </c>
      <c r="G565" s="13">
        <v>0</v>
      </c>
      <c r="H565" s="10"/>
      <c r="I565" s="10"/>
      <c r="J565" s="10"/>
      <c r="K565" s="10"/>
      <c r="L565" s="10"/>
      <c r="M565" s="10"/>
      <c r="N565" s="10">
        <v>0</v>
      </c>
    </row>
    <row r="566" spans="1:14" x14ac:dyDescent="0.3">
      <c r="A566" s="25">
        <v>40507</v>
      </c>
      <c r="B566" s="22" t="s">
        <v>154</v>
      </c>
      <c r="C566" s="22" t="s">
        <v>236</v>
      </c>
      <c r="D566" s="22" t="s">
        <v>736</v>
      </c>
      <c r="E566" s="14">
        <f t="shared" si="10"/>
        <v>0</v>
      </c>
      <c r="F566" s="15">
        <v>0</v>
      </c>
      <c r="G566" s="13">
        <v>0</v>
      </c>
      <c r="H566" s="10"/>
      <c r="I566" s="10"/>
      <c r="J566" s="10"/>
      <c r="K566" s="10"/>
      <c r="L566" s="10"/>
      <c r="M566" s="10"/>
      <c r="N566" s="10">
        <v>0</v>
      </c>
    </row>
    <row r="567" spans="1:14" x14ac:dyDescent="0.3">
      <c r="A567" s="25">
        <v>90105</v>
      </c>
      <c r="B567" s="22" t="s">
        <v>114</v>
      </c>
      <c r="C567" s="22" t="s">
        <v>197</v>
      </c>
      <c r="D567" s="22" t="s">
        <v>215</v>
      </c>
      <c r="E567" s="14">
        <f t="shared" si="10"/>
        <v>0</v>
      </c>
      <c r="F567" s="15">
        <v>0</v>
      </c>
      <c r="G567" s="13">
        <v>0</v>
      </c>
      <c r="H567" s="10"/>
      <c r="I567" s="10"/>
      <c r="J567" s="10"/>
      <c r="K567" s="10"/>
      <c r="L567" s="10"/>
      <c r="M567" s="10"/>
      <c r="N567" s="10">
        <v>0</v>
      </c>
    </row>
    <row r="568" spans="1:14" x14ac:dyDescent="0.3">
      <c r="A568" s="25">
        <v>90405</v>
      </c>
      <c r="B568" s="22" t="s">
        <v>114</v>
      </c>
      <c r="C568" s="22" t="s">
        <v>238</v>
      </c>
      <c r="D568" s="22" t="s">
        <v>737</v>
      </c>
      <c r="E568" s="14">
        <f t="shared" si="10"/>
        <v>0</v>
      </c>
      <c r="F568" s="15">
        <v>0</v>
      </c>
      <c r="G568" s="13">
        <v>0</v>
      </c>
      <c r="H568" s="10"/>
      <c r="I568" s="10"/>
      <c r="J568" s="10"/>
      <c r="K568" s="10"/>
      <c r="L568" s="10"/>
      <c r="M568" s="10"/>
      <c r="N568" s="10">
        <v>0</v>
      </c>
    </row>
    <row r="569" spans="1:14" x14ac:dyDescent="0.3">
      <c r="A569" s="25">
        <v>40608</v>
      </c>
      <c r="B569" s="22" t="s">
        <v>154</v>
      </c>
      <c r="C569" s="22" t="s">
        <v>171</v>
      </c>
      <c r="D569" s="22" t="s">
        <v>322</v>
      </c>
      <c r="E569" s="14">
        <f t="shared" si="10"/>
        <v>0</v>
      </c>
      <c r="F569" s="15">
        <v>0</v>
      </c>
      <c r="G569" s="13">
        <v>0</v>
      </c>
      <c r="H569" s="10"/>
      <c r="I569" s="10"/>
      <c r="J569" s="10"/>
      <c r="K569" s="10"/>
      <c r="L569" s="10"/>
      <c r="M569" s="10"/>
      <c r="N569" s="10">
        <v>0</v>
      </c>
    </row>
    <row r="570" spans="1:14" x14ac:dyDescent="0.3">
      <c r="A570" s="25">
        <v>130901</v>
      </c>
      <c r="B570" s="22" t="s">
        <v>102</v>
      </c>
      <c r="C570" s="22" t="s">
        <v>322</v>
      </c>
      <c r="D570" s="22" t="s">
        <v>738</v>
      </c>
      <c r="E570" s="14">
        <f t="shared" si="10"/>
        <v>0</v>
      </c>
      <c r="F570" s="15">
        <v>0</v>
      </c>
      <c r="G570" s="13">
        <v>0</v>
      </c>
      <c r="H570" s="10"/>
      <c r="I570" s="10"/>
      <c r="J570" s="10"/>
      <c r="K570" s="10"/>
      <c r="L570" s="10"/>
      <c r="M570" s="10"/>
      <c r="N570" s="10">
        <v>0</v>
      </c>
    </row>
    <row r="571" spans="1:14" x14ac:dyDescent="0.3">
      <c r="A571" s="25">
        <v>80801</v>
      </c>
      <c r="B571" s="22" t="s">
        <v>99</v>
      </c>
      <c r="C571" s="22" t="s">
        <v>99</v>
      </c>
      <c r="D571" s="22" t="s">
        <v>194</v>
      </c>
      <c r="E571" s="14">
        <f t="shared" si="10"/>
        <v>0</v>
      </c>
      <c r="F571" s="15">
        <v>0</v>
      </c>
      <c r="G571" s="13">
        <v>0</v>
      </c>
      <c r="H571" s="10"/>
      <c r="I571" s="10"/>
      <c r="J571" s="10"/>
      <c r="K571" s="10"/>
      <c r="L571" s="10"/>
      <c r="M571" s="10"/>
      <c r="N571" s="10">
        <v>0</v>
      </c>
    </row>
    <row r="572" spans="1:14" x14ac:dyDescent="0.3">
      <c r="A572" s="25">
        <v>41104</v>
      </c>
      <c r="B572" s="22" t="s">
        <v>154</v>
      </c>
      <c r="C572" s="22" t="s">
        <v>258</v>
      </c>
      <c r="D572" s="22" t="s">
        <v>258</v>
      </c>
      <c r="E572" s="14">
        <f t="shared" si="10"/>
        <v>0</v>
      </c>
      <c r="F572" s="15">
        <v>0</v>
      </c>
      <c r="G572" s="13">
        <v>0</v>
      </c>
      <c r="H572" s="10"/>
      <c r="I572" s="10"/>
      <c r="J572" s="10"/>
      <c r="K572" s="10"/>
      <c r="L572" s="10"/>
      <c r="M572" s="10"/>
      <c r="N572" s="10">
        <v>0</v>
      </c>
    </row>
    <row r="573" spans="1:14" x14ac:dyDescent="0.3">
      <c r="A573" s="25">
        <v>80809</v>
      </c>
      <c r="B573" s="22" t="s">
        <v>99</v>
      </c>
      <c r="C573" s="22" t="s">
        <v>99</v>
      </c>
      <c r="D573" s="22" t="s">
        <v>118</v>
      </c>
      <c r="E573" s="14">
        <f t="shared" si="10"/>
        <v>6</v>
      </c>
      <c r="F573" s="15">
        <v>5</v>
      </c>
      <c r="G573" s="13">
        <v>5</v>
      </c>
      <c r="H573" s="10">
        <v>5</v>
      </c>
      <c r="I573" s="10">
        <v>5</v>
      </c>
      <c r="J573" s="10">
        <v>5</v>
      </c>
      <c r="K573" s="10">
        <v>5</v>
      </c>
      <c r="L573" s="10">
        <v>6</v>
      </c>
      <c r="M573" s="10">
        <v>6</v>
      </c>
      <c r="N573" s="10">
        <v>6</v>
      </c>
    </row>
    <row r="574" spans="1:14" x14ac:dyDescent="0.3">
      <c r="A574" s="25">
        <v>90801</v>
      </c>
      <c r="B574" s="22" t="s">
        <v>114</v>
      </c>
      <c r="C574" s="22" t="s">
        <v>118</v>
      </c>
      <c r="D574" s="22" t="s">
        <v>264</v>
      </c>
      <c r="E574" s="14">
        <f t="shared" si="10"/>
        <v>0</v>
      </c>
      <c r="F574" s="15">
        <v>0</v>
      </c>
      <c r="G574" s="13">
        <v>0</v>
      </c>
      <c r="H574" s="10"/>
      <c r="I574" s="10"/>
      <c r="J574" s="10"/>
      <c r="K574" s="10"/>
      <c r="L574" s="10"/>
      <c r="M574" s="10"/>
      <c r="N574" s="10">
        <v>0</v>
      </c>
    </row>
    <row r="575" spans="1:14" x14ac:dyDescent="0.3">
      <c r="A575" s="25">
        <v>40515</v>
      </c>
      <c r="B575" s="22" t="s">
        <v>154</v>
      </c>
      <c r="C575" s="22" t="s">
        <v>236</v>
      </c>
      <c r="D575" s="22" t="s">
        <v>277</v>
      </c>
      <c r="E575" s="14">
        <f t="shared" si="10"/>
        <v>0</v>
      </c>
      <c r="F575" s="15">
        <v>0</v>
      </c>
      <c r="G575" s="13">
        <v>0</v>
      </c>
      <c r="H575" s="10"/>
      <c r="I575" s="10"/>
      <c r="J575" s="10"/>
      <c r="K575" s="10"/>
      <c r="L575" s="10"/>
      <c r="M575" s="10"/>
      <c r="N575" s="10">
        <v>0</v>
      </c>
    </row>
    <row r="576" spans="1:14" x14ac:dyDescent="0.3">
      <c r="A576" s="25">
        <v>70219</v>
      </c>
      <c r="B576" s="22" t="s">
        <v>268</v>
      </c>
      <c r="C576" s="22" t="s">
        <v>348</v>
      </c>
      <c r="D576" s="22" t="s">
        <v>739</v>
      </c>
      <c r="E576" s="14">
        <f t="shared" si="10"/>
        <v>0</v>
      </c>
      <c r="F576" s="15">
        <v>0</v>
      </c>
      <c r="G576" s="13">
        <v>0</v>
      </c>
      <c r="H576" s="10"/>
      <c r="I576" s="10"/>
      <c r="J576" s="10"/>
      <c r="K576" s="10"/>
      <c r="L576" s="10"/>
      <c r="M576" s="10"/>
      <c r="N576" s="10">
        <v>0</v>
      </c>
    </row>
    <row r="577" spans="1:14" x14ac:dyDescent="0.3">
      <c r="A577" s="25">
        <v>90212</v>
      </c>
      <c r="B577" s="22" t="s">
        <v>114</v>
      </c>
      <c r="C577" s="22" t="s">
        <v>435</v>
      </c>
      <c r="D577" s="22" t="s">
        <v>739</v>
      </c>
      <c r="E577" s="14">
        <f t="shared" si="10"/>
        <v>0</v>
      </c>
      <c r="F577" s="15">
        <v>0</v>
      </c>
      <c r="G577" s="13">
        <v>0</v>
      </c>
      <c r="H577" s="10"/>
      <c r="I577" s="10"/>
      <c r="J577" s="10"/>
      <c r="K577" s="10"/>
      <c r="L577" s="10"/>
      <c r="M577" s="10"/>
      <c r="N577" s="10">
        <v>0</v>
      </c>
    </row>
    <row r="578" spans="1:14" x14ac:dyDescent="0.3">
      <c r="A578" s="25">
        <v>90305</v>
      </c>
      <c r="B578" s="22" t="s">
        <v>114</v>
      </c>
      <c r="C578" s="22" t="s">
        <v>284</v>
      </c>
      <c r="D578" s="22" t="s">
        <v>739</v>
      </c>
      <c r="E578" s="14">
        <f t="shared" si="10"/>
        <v>0</v>
      </c>
      <c r="F578" s="15">
        <v>0</v>
      </c>
      <c r="G578" s="13">
        <v>0</v>
      </c>
      <c r="H578" s="10"/>
      <c r="I578" s="10"/>
      <c r="J578" s="10"/>
      <c r="K578" s="10"/>
      <c r="L578" s="10"/>
      <c r="M578" s="10"/>
      <c r="N578" s="10">
        <v>0</v>
      </c>
    </row>
    <row r="579" spans="1:14" x14ac:dyDescent="0.3">
      <c r="A579" s="25">
        <v>90806</v>
      </c>
      <c r="B579" s="22" t="s">
        <v>114</v>
      </c>
      <c r="C579" s="22" t="s">
        <v>118</v>
      </c>
      <c r="D579" s="22" t="s">
        <v>739</v>
      </c>
      <c r="E579" s="14">
        <f t="shared" si="10"/>
        <v>0</v>
      </c>
      <c r="F579" s="15">
        <v>0</v>
      </c>
      <c r="G579" s="13">
        <v>0</v>
      </c>
      <c r="H579" s="10"/>
      <c r="I579" s="10"/>
      <c r="J579" s="10"/>
      <c r="K579" s="10"/>
      <c r="L579" s="10"/>
      <c r="M579" s="10"/>
      <c r="N579" s="10">
        <v>0</v>
      </c>
    </row>
    <row r="580" spans="1:14" x14ac:dyDescent="0.3">
      <c r="A580" s="25">
        <v>130909</v>
      </c>
      <c r="B580" s="22" t="s">
        <v>102</v>
      </c>
      <c r="C580" s="22" t="s">
        <v>322</v>
      </c>
      <c r="D580" s="22" t="s">
        <v>739</v>
      </c>
      <c r="E580" s="14">
        <f t="shared" ref="E580:E643" si="11">+MAX(F580:BW580)</f>
        <v>0</v>
      </c>
      <c r="F580" s="15">
        <v>0</v>
      </c>
      <c r="G580" s="13">
        <v>0</v>
      </c>
      <c r="H580" s="10"/>
      <c r="I580" s="10"/>
      <c r="J580" s="10"/>
      <c r="K580" s="10"/>
      <c r="L580" s="10"/>
      <c r="M580" s="10"/>
      <c r="N580" s="10">
        <v>0</v>
      </c>
    </row>
    <row r="581" spans="1:14" ht="24" x14ac:dyDescent="0.3">
      <c r="A581" s="25">
        <v>30601</v>
      </c>
      <c r="B581" s="22" t="s">
        <v>144</v>
      </c>
      <c r="C581" s="22" t="s">
        <v>145</v>
      </c>
      <c r="D581" s="22" t="s">
        <v>315</v>
      </c>
      <c r="E581" s="14">
        <f t="shared" si="11"/>
        <v>0</v>
      </c>
      <c r="F581" s="15">
        <v>0</v>
      </c>
      <c r="G581" s="13">
        <v>0</v>
      </c>
      <c r="H581" s="10"/>
      <c r="I581" s="10"/>
      <c r="J581" s="10"/>
      <c r="K581" s="10"/>
      <c r="L581" s="10"/>
      <c r="M581" s="10"/>
      <c r="N581" s="10">
        <v>0</v>
      </c>
    </row>
    <row r="582" spans="1:14" x14ac:dyDescent="0.3">
      <c r="A582" s="25">
        <v>30113</v>
      </c>
      <c r="B582" s="22" t="s">
        <v>144</v>
      </c>
      <c r="C582" s="22" t="s">
        <v>144</v>
      </c>
      <c r="D582" s="22" t="s">
        <v>178</v>
      </c>
      <c r="E582" s="14">
        <f t="shared" si="11"/>
        <v>0</v>
      </c>
      <c r="F582" s="15">
        <v>0</v>
      </c>
      <c r="G582" s="13">
        <v>0</v>
      </c>
      <c r="H582" s="10"/>
      <c r="I582" s="10"/>
      <c r="J582" s="10"/>
      <c r="K582" s="10"/>
      <c r="L582" s="10"/>
      <c r="M582" s="10"/>
      <c r="N582" s="10">
        <v>0</v>
      </c>
    </row>
    <row r="583" spans="1:14" x14ac:dyDescent="0.3">
      <c r="A583" s="25">
        <v>41204</v>
      </c>
      <c r="B583" s="22" t="s">
        <v>154</v>
      </c>
      <c r="C583" s="22" t="s">
        <v>430</v>
      </c>
      <c r="D583" s="22" t="s">
        <v>178</v>
      </c>
      <c r="E583" s="14">
        <f t="shared" si="11"/>
        <v>0</v>
      </c>
      <c r="F583" s="15">
        <v>0</v>
      </c>
      <c r="G583" s="13">
        <v>0</v>
      </c>
      <c r="H583" s="10"/>
      <c r="I583" s="10"/>
      <c r="J583" s="10"/>
      <c r="K583" s="10"/>
      <c r="L583" s="10"/>
      <c r="M583" s="10"/>
      <c r="N583" s="10">
        <v>0</v>
      </c>
    </row>
    <row r="584" spans="1:14" x14ac:dyDescent="0.3">
      <c r="A584" s="25">
        <v>90805</v>
      </c>
      <c r="B584" s="22" t="s">
        <v>114</v>
      </c>
      <c r="C584" s="22" t="s">
        <v>118</v>
      </c>
      <c r="D584" s="22" t="s">
        <v>178</v>
      </c>
      <c r="E584" s="14">
        <f t="shared" si="11"/>
        <v>0</v>
      </c>
      <c r="F584" s="15">
        <v>0</v>
      </c>
      <c r="G584" s="13">
        <v>0</v>
      </c>
      <c r="H584" s="10"/>
      <c r="I584" s="10"/>
      <c r="J584" s="10"/>
      <c r="K584" s="10"/>
      <c r="L584" s="10"/>
      <c r="M584" s="10"/>
      <c r="N584" s="10">
        <v>0</v>
      </c>
    </row>
    <row r="585" spans="1:14" x14ac:dyDescent="0.3">
      <c r="A585" s="25">
        <v>60105</v>
      </c>
      <c r="B585" s="22" t="s">
        <v>158</v>
      </c>
      <c r="C585" s="22" t="s">
        <v>297</v>
      </c>
      <c r="D585" s="22" t="s">
        <v>367</v>
      </c>
      <c r="E585" s="14">
        <f t="shared" si="11"/>
        <v>0</v>
      </c>
      <c r="F585" s="15">
        <v>0</v>
      </c>
      <c r="G585" s="13">
        <v>0</v>
      </c>
      <c r="H585" s="10"/>
      <c r="I585" s="10"/>
      <c r="J585" s="10"/>
      <c r="K585" s="10"/>
      <c r="L585" s="10"/>
      <c r="M585" s="10"/>
      <c r="N585" s="10">
        <v>0</v>
      </c>
    </row>
    <row r="586" spans="1:14" x14ac:dyDescent="0.3">
      <c r="A586" s="25">
        <v>20208</v>
      </c>
      <c r="B586" s="22" t="s">
        <v>212</v>
      </c>
      <c r="C586" s="22" t="s">
        <v>217</v>
      </c>
      <c r="D586" s="22" t="s">
        <v>740</v>
      </c>
      <c r="E586" s="14">
        <f t="shared" si="11"/>
        <v>0</v>
      </c>
      <c r="F586" s="15">
        <v>0</v>
      </c>
      <c r="G586" s="13">
        <v>0</v>
      </c>
      <c r="H586" s="10"/>
      <c r="I586" s="10"/>
      <c r="J586" s="10"/>
      <c r="K586" s="10"/>
      <c r="L586" s="10"/>
      <c r="M586" s="10"/>
      <c r="N586" s="10">
        <v>0</v>
      </c>
    </row>
    <row r="587" spans="1:14" x14ac:dyDescent="0.3">
      <c r="A587" s="25">
        <v>30603</v>
      </c>
      <c r="B587" s="22" t="s">
        <v>144</v>
      </c>
      <c r="C587" s="22" t="s">
        <v>145</v>
      </c>
      <c r="D587" s="22" t="s">
        <v>741</v>
      </c>
      <c r="E587" s="14">
        <f t="shared" si="11"/>
        <v>0</v>
      </c>
      <c r="F587" s="15">
        <v>0</v>
      </c>
      <c r="G587" s="13">
        <v>0</v>
      </c>
      <c r="H587" s="10"/>
      <c r="I587" s="10"/>
      <c r="J587" s="10"/>
      <c r="K587" s="10"/>
      <c r="L587" s="10"/>
      <c r="M587" s="10"/>
      <c r="N587" s="10">
        <v>0</v>
      </c>
    </row>
    <row r="588" spans="1:14" x14ac:dyDescent="0.3">
      <c r="A588" s="25">
        <v>41205</v>
      </c>
      <c r="B588" s="22" t="s">
        <v>154</v>
      </c>
      <c r="C588" s="22" t="s">
        <v>430</v>
      </c>
      <c r="D588" s="22" t="s">
        <v>430</v>
      </c>
      <c r="E588" s="14">
        <f t="shared" si="11"/>
        <v>0</v>
      </c>
      <c r="F588" s="15">
        <v>0</v>
      </c>
      <c r="G588" s="13">
        <v>0</v>
      </c>
      <c r="H588" s="10"/>
      <c r="I588" s="10"/>
      <c r="J588" s="10"/>
      <c r="K588" s="10"/>
      <c r="L588" s="10"/>
      <c r="M588" s="10"/>
      <c r="N588" s="10">
        <v>0</v>
      </c>
    </row>
    <row r="589" spans="1:14" x14ac:dyDescent="0.3">
      <c r="A589" s="25">
        <v>90306</v>
      </c>
      <c r="B589" s="22" t="s">
        <v>114</v>
      </c>
      <c r="C589" s="22" t="s">
        <v>284</v>
      </c>
      <c r="D589" s="22" t="s">
        <v>742</v>
      </c>
      <c r="E589" s="14">
        <f t="shared" si="11"/>
        <v>0</v>
      </c>
      <c r="F589" s="15">
        <v>0</v>
      </c>
      <c r="G589" s="13">
        <v>0</v>
      </c>
      <c r="H589" s="10"/>
      <c r="I589" s="10"/>
      <c r="J589" s="10"/>
      <c r="K589" s="10"/>
      <c r="L589" s="10"/>
      <c r="M589" s="10"/>
      <c r="N589" s="10">
        <v>0</v>
      </c>
    </row>
    <row r="590" spans="1:14" x14ac:dyDescent="0.3">
      <c r="A590" s="25">
        <v>80818</v>
      </c>
      <c r="B590" s="22" t="s">
        <v>99</v>
      </c>
      <c r="C590" s="22" t="s">
        <v>99</v>
      </c>
      <c r="D590" s="22" t="s">
        <v>169</v>
      </c>
      <c r="E590" s="14">
        <f t="shared" si="11"/>
        <v>0</v>
      </c>
      <c r="F590" s="15">
        <v>0</v>
      </c>
      <c r="G590" s="13">
        <v>0</v>
      </c>
      <c r="H590" s="10"/>
      <c r="I590" s="10"/>
      <c r="J590" s="10"/>
      <c r="K590" s="10"/>
      <c r="L590" s="10"/>
      <c r="M590" s="10"/>
      <c r="N590" s="10">
        <v>0</v>
      </c>
    </row>
    <row r="591" spans="1:14" x14ac:dyDescent="0.3">
      <c r="A591" s="25">
        <v>90510</v>
      </c>
      <c r="B591" s="22" t="s">
        <v>114</v>
      </c>
      <c r="C591" s="22" t="s">
        <v>308</v>
      </c>
      <c r="D591" s="22" t="s">
        <v>180</v>
      </c>
      <c r="E591" s="14">
        <f t="shared" si="11"/>
        <v>0</v>
      </c>
      <c r="F591" s="15">
        <v>0</v>
      </c>
      <c r="G591" s="13">
        <v>0</v>
      </c>
      <c r="H591" s="10"/>
      <c r="I591" s="10"/>
      <c r="J591" s="10"/>
      <c r="K591" s="10"/>
      <c r="L591" s="10"/>
      <c r="M591" s="10"/>
      <c r="N591" s="10">
        <v>0</v>
      </c>
    </row>
    <row r="592" spans="1:14" x14ac:dyDescent="0.3">
      <c r="A592" s="25">
        <v>91011</v>
      </c>
      <c r="B592" s="22" t="s">
        <v>114</v>
      </c>
      <c r="C592" s="22" t="s">
        <v>115</v>
      </c>
      <c r="D592" s="22" t="s">
        <v>180</v>
      </c>
      <c r="E592" s="14">
        <f t="shared" si="11"/>
        <v>1</v>
      </c>
      <c r="F592" s="15">
        <v>1</v>
      </c>
      <c r="G592" s="13">
        <v>1</v>
      </c>
      <c r="H592" s="10">
        <v>1</v>
      </c>
      <c r="I592" s="10">
        <v>1</v>
      </c>
      <c r="J592" s="10">
        <v>1</v>
      </c>
      <c r="K592" s="10">
        <v>1</v>
      </c>
      <c r="L592" s="10">
        <v>1</v>
      </c>
      <c r="M592" s="10">
        <v>1</v>
      </c>
      <c r="N592" s="10">
        <v>1</v>
      </c>
    </row>
    <row r="593" spans="1:14" x14ac:dyDescent="0.3">
      <c r="A593" s="25">
        <v>70220</v>
      </c>
      <c r="B593" s="22" t="s">
        <v>268</v>
      </c>
      <c r="C593" s="22" t="s">
        <v>348</v>
      </c>
      <c r="D593" s="22" t="s">
        <v>743</v>
      </c>
      <c r="E593" s="14">
        <f t="shared" si="11"/>
        <v>0</v>
      </c>
      <c r="F593" s="15">
        <v>0</v>
      </c>
      <c r="G593" s="13">
        <v>0</v>
      </c>
      <c r="H593" s="10"/>
      <c r="I593" s="10"/>
      <c r="J593" s="10"/>
      <c r="K593" s="10"/>
      <c r="L593" s="10"/>
      <c r="M593" s="10"/>
      <c r="N593" s="10">
        <v>0</v>
      </c>
    </row>
    <row r="594" spans="1:14" x14ac:dyDescent="0.3">
      <c r="A594" s="25">
        <v>80201</v>
      </c>
      <c r="B594" s="22" t="s">
        <v>99</v>
      </c>
      <c r="C594" s="22" t="s">
        <v>612</v>
      </c>
      <c r="D594" s="22" t="s">
        <v>744</v>
      </c>
      <c r="E594" s="14">
        <f t="shared" si="11"/>
        <v>0</v>
      </c>
      <c r="F594" s="15">
        <v>0</v>
      </c>
      <c r="G594" s="13">
        <v>0</v>
      </c>
      <c r="H594" s="10"/>
      <c r="I594" s="10"/>
      <c r="J594" s="10"/>
      <c r="K594" s="10"/>
      <c r="L594" s="10"/>
      <c r="M594" s="10"/>
      <c r="N594" s="10">
        <v>0</v>
      </c>
    </row>
    <row r="595" spans="1:14" x14ac:dyDescent="0.3">
      <c r="A595" s="25">
        <v>40609</v>
      </c>
      <c r="B595" s="22" t="s">
        <v>154</v>
      </c>
      <c r="C595" s="22" t="s">
        <v>171</v>
      </c>
      <c r="D595" s="22" t="s">
        <v>368</v>
      </c>
      <c r="E595" s="14">
        <f t="shared" si="11"/>
        <v>0</v>
      </c>
      <c r="F595" s="15">
        <v>0</v>
      </c>
      <c r="G595" s="13">
        <v>0</v>
      </c>
      <c r="H595" s="10"/>
      <c r="I595" s="10"/>
      <c r="J595" s="10"/>
      <c r="K595" s="10"/>
      <c r="L595" s="10"/>
      <c r="M595" s="10"/>
      <c r="N595" s="10">
        <v>0</v>
      </c>
    </row>
    <row r="596" spans="1:14" x14ac:dyDescent="0.3">
      <c r="A596" s="25">
        <v>40610</v>
      </c>
      <c r="B596" s="22" t="s">
        <v>154</v>
      </c>
      <c r="C596" s="22" t="s">
        <v>171</v>
      </c>
      <c r="D596" s="22" t="s">
        <v>244</v>
      </c>
      <c r="E596" s="14">
        <f t="shared" si="11"/>
        <v>0</v>
      </c>
      <c r="F596" s="15">
        <v>0</v>
      </c>
      <c r="G596" s="13">
        <v>0</v>
      </c>
      <c r="H596" s="10"/>
      <c r="I596" s="10"/>
      <c r="J596" s="10"/>
      <c r="K596" s="10"/>
      <c r="L596" s="10"/>
      <c r="M596" s="10"/>
      <c r="N596" s="10">
        <v>0</v>
      </c>
    </row>
    <row r="597" spans="1:14" x14ac:dyDescent="0.3">
      <c r="A597" s="25">
        <v>120904</v>
      </c>
      <c r="B597" s="22" t="s">
        <v>191</v>
      </c>
      <c r="C597" s="22" t="s">
        <v>449</v>
      </c>
      <c r="D597" s="22" t="s">
        <v>745</v>
      </c>
      <c r="E597" s="14">
        <f t="shared" si="11"/>
        <v>0</v>
      </c>
      <c r="F597" s="15">
        <v>0</v>
      </c>
      <c r="G597" s="13">
        <v>0</v>
      </c>
      <c r="H597" s="10"/>
      <c r="I597" s="10"/>
      <c r="J597" s="10"/>
      <c r="K597" s="10"/>
      <c r="L597" s="10"/>
      <c r="M597" s="10"/>
      <c r="N597" s="10">
        <v>0</v>
      </c>
    </row>
    <row r="598" spans="1:14" x14ac:dyDescent="0.3">
      <c r="A598" s="25">
        <v>91006</v>
      </c>
      <c r="B598" s="22" t="s">
        <v>114</v>
      </c>
      <c r="C598" s="22" t="s">
        <v>115</v>
      </c>
      <c r="D598" s="22" t="s">
        <v>294</v>
      </c>
      <c r="E598" s="14">
        <f t="shared" si="11"/>
        <v>0</v>
      </c>
      <c r="F598" s="15">
        <v>0</v>
      </c>
      <c r="G598" s="13">
        <v>0</v>
      </c>
      <c r="H598" s="10"/>
      <c r="I598" s="10"/>
      <c r="J598" s="10"/>
      <c r="K598" s="10"/>
      <c r="L598" s="10"/>
      <c r="M598" s="10"/>
      <c r="N598" s="10">
        <v>0</v>
      </c>
    </row>
    <row r="599" spans="1:14" x14ac:dyDescent="0.3">
      <c r="A599" s="25">
        <v>70311</v>
      </c>
      <c r="B599" s="22" t="s">
        <v>268</v>
      </c>
      <c r="C599" s="22" t="s">
        <v>268</v>
      </c>
      <c r="D599" s="22" t="s">
        <v>131</v>
      </c>
      <c r="E599" s="14">
        <f t="shared" si="11"/>
        <v>0</v>
      </c>
      <c r="F599" s="15">
        <v>0</v>
      </c>
      <c r="G599" s="13">
        <v>0</v>
      </c>
      <c r="H599" s="10"/>
      <c r="I599" s="10"/>
      <c r="J599" s="10"/>
      <c r="K599" s="10"/>
      <c r="L599" s="10"/>
      <c r="M599" s="10"/>
      <c r="N599" s="10">
        <v>0</v>
      </c>
    </row>
    <row r="600" spans="1:14" x14ac:dyDescent="0.3">
      <c r="A600" s="25">
        <v>80803</v>
      </c>
      <c r="B600" s="22" t="s">
        <v>99</v>
      </c>
      <c r="C600" s="22" t="s">
        <v>99</v>
      </c>
      <c r="D600" s="22" t="s">
        <v>131</v>
      </c>
      <c r="E600" s="14">
        <f t="shared" si="11"/>
        <v>14</v>
      </c>
      <c r="F600" s="15">
        <v>13</v>
      </c>
      <c r="G600" s="13">
        <v>12</v>
      </c>
      <c r="H600" s="10">
        <v>13</v>
      </c>
      <c r="I600" s="10">
        <v>13</v>
      </c>
      <c r="J600" s="10">
        <v>13</v>
      </c>
      <c r="K600" s="10">
        <v>13</v>
      </c>
      <c r="L600" s="10">
        <v>13</v>
      </c>
      <c r="M600" s="10">
        <v>13</v>
      </c>
      <c r="N600" s="10">
        <v>14</v>
      </c>
    </row>
    <row r="601" spans="1:14" ht="24" x14ac:dyDescent="0.3">
      <c r="A601" s="25">
        <v>120901</v>
      </c>
      <c r="B601" s="22" t="s">
        <v>191</v>
      </c>
      <c r="C601" s="22" t="s">
        <v>449</v>
      </c>
      <c r="D601" s="22" t="s">
        <v>746</v>
      </c>
      <c r="E601" s="14">
        <f t="shared" si="11"/>
        <v>0</v>
      </c>
      <c r="F601" s="15">
        <v>0</v>
      </c>
      <c r="G601" s="13">
        <v>0</v>
      </c>
      <c r="H601" s="10"/>
      <c r="I601" s="10"/>
      <c r="J601" s="10"/>
      <c r="K601" s="10"/>
      <c r="L601" s="10"/>
      <c r="M601" s="10"/>
      <c r="N601" s="10">
        <v>0</v>
      </c>
    </row>
    <row r="602" spans="1:14" x14ac:dyDescent="0.3">
      <c r="A602" s="25">
        <v>41008</v>
      </c>
      <c r="B602" s="22" t="s">
        <v>154</v>
      </c>
      <c r="C602" s="22" t="s">
        <v>339</v>
      </c>
      <c r="D602" s="22" t="s">
        <v>278</v>
      </c>
      <c r="E602" s="14">
        <f t="shared" si="11"/>
        <v>0</v>
      </c>
      <c r="F602" s="15">
        <v>0</v>
      </c>
      <c r="G602" s="13">
        <v>0</v>
      </c>
      <c r="H602" s="10"/>
      <c r="I602" s="10"/>
      <c r="J602" s="10"/>
      <c r="K602" s="10"/>
      <c r="L602" s="10"/>
      <c r="M602" s="10"/>
      <c r="N602" s="10">
        <v>0</v>
      </c>
    </row>
    <row r="603" spans="1:14" x14ac:dyDescent="0.3">
      <c r="A603" s="25">
        <v>130104</v>
      </c>
      <c r="B603" s="22" t="s">
        <v>102</v>
      </c>
      <c r="C603" s="22" t="s">
        <v>103</v>
      </c>
      <c r="D603" s="22" t="s">
        <v>278</v>
      </c>
      <c r="E603" s="14">
        <f t="shared" si="11"/>
        <v>0</v>
      </c>
      <c r="F603" s="15">
        <v>0</v>
      </c>
      <c r="G603" s="13">
        <v>0</v>
      </c>
      <c r="H603" s="10"/>
      <c r="I603" s="10"/>
      <c r="J603" s="10"/>
      <c r="K603" s="10"/>
      <c r="L603" s="10"/>
      <c r="M603" s="10"/>
      <c r="N603" s="10">
        <v>0</v>
      </c>
    </row>
    <row r="604" spans="1:14" x14ac:dyDescent="0.3">
      <c r="A604" s="25">
        <v>41006</v>
      </c>
      <c r="B604" s="22" t="s">
        <v>154</v>
      </c>
      <c r="C604" s="22" t="s">
        <v>339</v>
      </c>
      <c r="D604" s="22" t="s">
        <v>747</v>
      </c>
      <c r="E604" s="14">
        <f t="shared" si="11"/>
        <v>0</v>
      </c>
      <c r="F604" s="15">
        <v>0</v>
      </c>
      <c r="G604" s="13">
        <v>0</v>
      </c>
      <c r="H604" s="10"/>
      <c r="I604" s="10"/>
      <c r="J604" s="10"/>
      <c r="K604" s="10"/>
      <c r="L604" s="10"/>
      <c r="M604" s="10"/>
      <c r="N604" s="10">
        <v>0</v>
      </c>
    </row>
    <row r="605" spans="1:14" x14ac:dyDescent="0.3">
      <c r="A605" s="25">
        <v>41105</v>
      </c>
      <c r="B605" s="22" t="s">
        <v>154</v>
      </c>
      <c r="C605" s="22" t="s">
        <v>258</v>
      </c>
      <c r="D605" s="22" t="s">
        <v>747</v>
      </c>
      <c r="E605" s="14">
        <f t="shared" si="11"/>
        <v>0</v>
      </c>
      <c r="F605" s="15">
        <v>0</v>
      </c>
      <c r="G605" s="13">
        <v>0</v>
      </c>
      <c r="H605" s="10"/>
      <c r="I605" s="10"/>
      <c r="J605" s="10"/>
      <c r="K605" s="10"/>
      <c r="L605" s="10"/>
      <c r="M605" s="10"/>
      <c r="N605" s="10">
        <v>0</v>
      </c>
    </row>
    <row r="606" spans="1:14" x14ac:dyDescent="0.3">
      <c r="A606" s="25">
        <v>80506</v>
      </c>
      <c r="B606" s="22" t="s">
        <v>99</v>
      </c>
      <c r="C606" s="22" t="s">
        <v>134</v>
      </c>
      <c r="D606" s="22" t="s">
        <v>748</v>
      </c>
      <c r="E606" s="14">
        <f t="shared" si="11"/>
        <v>0</v>
      </c>
      <c r="F606" s="15">
        <v>0</v>
      </c>
      <c r="G606" s="13">
        <v>0</v>
      </c>
      <c r="H606" s="10"/>
      <c r="I606" s="10"/>
      <c r="J606" s="10"/>
      <c r="K606" s="10"/>
      <c r="L606" s="10"/>
      <c r="M606" s="10"/>
      <c r="N606" s="10">
        <v>0</v>
      </c>
    </row>
    <row r="607" spans="1:14" x14ac:dyDescent="0.3">
      <c r="A607" s="25">
        <v>50316</v>
      </c>
      <c r="B607" s="22" t="s">
        <v>151</v>
      </c>
      <c r="C607" s="22" t="s">
        <v>181</v>
      </c>
      <c r="D607" s="22" t="s">
        <v>182</v>
      </c>
      <c r="E607" s="14">
        <f t="shared" si="11"/>
        <v>0</v>
      </c>
      <c r="F607" s="15">
        <v>0</v>
      </c>
      <c r="G607" s="13">
        <v>0</v>
      </c>
      <c r="H607" s="10"/>
      <c r="I607" s="10"/>
      <c r="J607" s="10"/>
      <c r="K607" s="10"/>
      <c r="L607" s="10"/>
      <c r="M607" s="10"/>
      <c r="N607" s="10">
        <v>0</v>
      </c>
    </row>
    <row r="608" spans="1:14" x14ac:dyDescent="0.3">
      <c r="A608" s="25">
        <v>90901</v>
      </c>
      <c r="B608" s="22" t="s">
        <v>114</v>
      </c>
      <c r="C608" s="22" t="s">
        <v>181</v>
      </c>
      <c r="D608" s="22" t="s">
        <v>182</v>
      </c>
      <c r="E608" s="14">
        <f t="shared" si="11"/>
        <v>0</v>
      </c>
      <c r="F608" s="32">
        <f>SUM(G608:AAZ608)</f>
        <v>0</v>
      </c>
      <c r="G608" s="13"/>
      <c r="H608" s="10"/>
      <c r="I608" s="10"/>
      <c r="J608" s="10"/>
      <c r="K608" s="10"/>
      <c r="L608" s="10"/>
      <c r="M608" s="10"/>
      <c r="N608" s="10">
        <v>0</v>
      </c>
    </row>
    <row r="609" spans="1:14" x14ac:dyDescent="0.3">
      <c r="A609" s="25">
        <v>30507</v>
      </c>
      <c r="B609" s="22" t="s">
        <v>144</v>
      </c>
      <c r="C609" s="22" t="s">
        <v>410</v>
      </c>
      <c r="D609" s="22" t="s">
        <v>410</v>
      </c>
      <c r="E609" s="14">
        <f t="shared" si="11"/>
        <v>0</v>
      </c>
      <c r="F609" s="32">
        <f>SUM(G609:AAZ609)</f>
        <v>0</v>
      </c>
      <c r="G609" s="13"/>
      <c r="H609" s="10"/>
      <c r="I609" s="10"/>
      <c r="J609" s="10"/>
      <c r="K609" s="10"/>
      <c r="L609" s="10"/>
      <c r="M609" s="10"/>
      <c r="N609" s="10">
        <v>0</v>
      </c>
    </row>
    <row r="610" spans="1:14" x14ac:dyDescent="0.3">
      <c r="A610" s="25">
        <v>40905</v>
      </c>
      <c r="B610" s="22" t="s">
        <v>154</v>
      </c>
      <c r="C610" s="22" t="s">
        <v>361</v>
      </c>
      <c r="D610" s="22" t="s">
        <v>749</v>
      </c>
      <c r="E610" s="14">
        <f t="shared" si="11"/>
        <v>0</v>
      </c>
      <c r="F610" s="32">
        <f>SUM(G610:AAZ610)</f>
        <v>0</v>
      </c>
      <c r="G610" s="13"/>
      <c r="H610" s="10"/>
      <c r="I610" s="10"/>
      <c r="J610" s="10"/>
      <c r="K610" s="10"/>
      <c r="L610" s="10"/>
      <c r="M610" s="10"/>
      <c r="N610" s="10">
        <v>0</v>
      </c>
    </row>
    <row r="611" spans="1:14" x14ac:dyDescent="0.3">
      <c r="A611" s="25">
        <v>60701</v>
      </c>
      <c r="B611" s="22" t="s">
        <v>158</v>
      </c>
      <c r="C611" s="22" t="s">
        <v>353</v>
      </c>
      <c r="D611" s="22" t="s">
        <v>369</v>
      </c>
      <c r="E611" s="14">
        <f t="shared" si="11"/>
        <v>0</v>
      </c>
      <c r="F611" s="32">
        <f>SUM(G611:AAZ611)</f>
        <v>0</v>
      </c>
      <c r="G611" s="13"/>
      <c r="H611" s="10"/>
      <c r="I611" s="10"/>
      <c r="J611" s="10"/>
      <c r="K611" s="10"/>
      <c r="L611" s="10"/>
      <c r="M611" s="10"/>
      <c r="N611" s="10">
        <v>0</v>
      </c>
    </row>
    <row r="612" spans="1:14" x14ac:dyDescent="0.3">
      <c r="A612" s="25">
        <v>40508</v>
      </c>
      <c r="B612" s="22" t="s">
        <v>154</v>
      </c>
      <c r="C612" s="22" t="s">
        <v>236</v>
      </c>
      <c r="D612" s="22" t="s">
        <v>375</v>
      </c>
      <c r="E612" s="14">
        <f t="shared" si="11"/>
        <v>2</v>
      </c>
      <c r="F612" s="32">
        <v>1</v>
      </c>
      <c r="G612" s="13">
        <v>1</v>
      </c>
      <c r="H612" s="10">
        <v>1</v>
      </c>
      <c r="I612" s="10">
        <v>1</v>
      </c>
      <c r="J612" s="10">
        <v>1</v>
      </c>
      <c r="K612" s="10">
        <v>1</v>
      </c>
      <c r="L612" s="10">
        <v>1</v>
      </c>
      <c r="M612" s="10">
        <v>1</v>
      </c>
      <c r="N612" s="10">
        <v>2</v>
      </c>
    </row>
    <row r="613" spans="1:14" x14ac:dyDescent="0.3">
      <c r="A613" s="25">
        <v>20209</v>
      </c>
      <c r="B613" s="22" t="s">
        <v>212</v>
      </c>
      <c r="C613" s="22" t="s">
        <v>217</v>
      </c>
      <c r="D613" s="22" t="s">
        <v>279</v>
      </c>
      <c r="E613" s="14">
        <f t="shared" si="11"/>
        <v>0</v>
      </c>
      <c r="F613" s="15">
        <v>0</v>
      </c>
      <c r="G613" s="13">
        <v>0</v>
      </c>
      <c r="H613" s="10"/>
      <c r="I613" s="10"/>
      <c r="J613" s="10"/>
      <c r="K613" s="10"/>
      <c r="L613" s="10"/>
      <c r="M613" s="10"/>
      <c r="N613" s="10">
        <v>0</v>
      </c>
    </row>
    <row r="614" spans="1:14" x14ac:dyDescent="0.3">
      <c r="A614" s="25">
        <v>130718</v>
      </c>
      <c r="B614" s="22" t="s">
        <v>102</v>
      </c>
      <c r="C614" s="22" t="s">
        <v>138</v>
      </c>
      <c r="D614" s="22" t="s">
        <v>279</v>
      </c>
      <c r="E614" s="14">
        <f t="shared" si="11"/>
        <v>1</v>
      </c>
      <c r="F614" s="15">
        <v>0</v>
      </c>
      <c r="G614" s="13">
        <v>0</v>
      </c>
      <c r="H614" s="10"/>
      <c r="I614" s="10"/>
      <c r="J614" s="10"/>
      <c r="K614" s="10"/>
      <c r="L614" s="10">
        <v>1</v>
      </c>
      <c r="M614" s="10">
        <v>1</v>
      </c>
      <c r="N614" s="10">
        <v>1</v>
      </c>
    </row>
    <row r="615" spans="1:14" x14ac:dyDescent="0.3">
      <c r="A615" s="25">
        <v>30114</v>
      </c>
      <c r="B615" s="22" t="s">
        <v>144</v>
      </c>
      <c r="C615" s="22" t="s">
        <v>144</v>
      </c>
      <c r="D615" s="22" t="s">
        <v>440</v>
      </c>
      <c r="E615" s="14">
        <f t="shared" si="11"/>
        <v>0</v>
      </c>
      <c r="F615" s="15">
        <v>0</v>
      </c>
      <c r="G615" s="13">
        <v>0</v>
      </c>
      <c r="H615" s="10"/>
      <c r="I615" s="10"/>
      <c r="J615" s="10"/>
      <c r="K615" s="10"/>
      <c r="L615" s="10"/>
      <c r="M615" s="10"/>
      <c r="N615" s="10">
        <v>0</v>
      </c>
    </row>
    <row r="616" spans="1:14" x14ac:dyDescent="0.3">
      <c r="A616" s="25">
        <v>40509</v>
      </c>
      <c r="B616" s="22" t="s">
        <v>154</v>
      </c>
      <c r="C616" s="22" t="s">
        <v>236</v>
      </c>
      <c r="D616" s="22" t="s">
        <v>440</v>
      </c>
      <c r="E616" s="14">
        <f t="shared" si="11"/>
        <v>0</v>
      </c>
      <c r="F616" s="15">
        <v>0</v>
      </c>
      <c r="G616" s="13">
        <v>0</v>
      </c>
      <c r="H616" s="10"/>
      <c r="I616" s="10"/>
      <c r="J616" s="10"/>
      <c r="K616" s="10"/>
      <c r="L616" s="10"/>
      <c r="M616" s="10"/>
      <c r="N616" s="10">
        <v>0</v>
      </c>
    </row>
    <row r="617" spans="1:14" x14ac:dyDescent="0.3">
      <c r="A617" s="25">
        <v>130313</v>
      </c>
      <c r="B617" s="22" t="s">
        <v>102</v>
      </c>
      <c r="C617" s="22" t="s">
        <v>222</v>
      </c>
      <c r="D617" s="22" t="s">
        <v>440</v>
      </c>
      <c r="E617" s="14">
        <f t="shared" si="11"/>
        <v>0</v>
      </c>
      <c r="F617" s="15">
        <v>0</v>
      </c>
      <c r="G617" s="13">
        <v>0</v>
      </c>
      <c r="H617" s="10"/>
      <c r="I617" s="10"/>
      <c r="J617" s="10"/>
      <c r="K617" s="10"/>
      <c r="L617" s="10"/>
      <c r="M617" s="10"/>
      <c r="N617" s="10">
        <v>0</v>
      </c>
    </row>
    <row r="618" spans="1:14" x14ac:dyDescent="0.3">
      <c r="A618" s="25">
        <v>91001</v>
      </c>
      <c r="B618" s="22" t="s">
        <v>114</v>
      </c>
      <c r="C618" s="22" t="s">
        <v>115</v>
      </c>
      <c r="D618" s="22" t="s">
        <v>116</v>
      </c>
      <c r="E618" s="14">
        <f t="shared" si="11"/>
        <v>3</v>
      </c>
      <c r="F618" s="15">
        <v>3</v>
      </c>
      <c r="G618" s="13">
        <v>3</v>
      </c>
      <c r="H618" s="10">
        <v>3</v>
      </c>
      <c r="I618" s="10">
        <v>3</v>
      </c>
      <c r="J618" s="10">
        <v>3</v>
      </c>
      <c r="K618" s="10">
        <v>3</v>
      </c>
      <c r="L618" s="10">
        <v>3</v>
      </c>
      <c r="M618" s="10">
        <v>3</v>
      </c>
      <c r="N618" s="10">
        <v>3</v>
      </c>
    </row>
    <row r="619" spans="1:14" x14ac:dyDescent="0.3">
      <c r="A619" s="25">
        <v>91015</v>
      </c>
      <c r="B619" s="22" t="s">
        <v>114</v>
      </c>
      <c r="C619" s="22" t="s">
        <v>115</v>
      </c>
      <c r="D619" s="22" t="s">
        <v>750</v>
      </c>
      <c r="E619" s="14">
        <f t="shared" si="11"/>
        <v>0</v>
      </c>
      <c r="F619" s="15">
        <v>0</v>
      </c>
      <c r="G619" s="13">
        <v>0</v>
      </c>
      <c r="H619" s="10"/>
      <c r="I619" s="10"/>
      <c r="J619" s="10"/>
      <c r="K619" s="10"/>
      <c r="L619" s="10"/>
      <c r="M619" s="10"/>
      <c r="N619" s="10">
        <v>0</v>
      </c>
    </row>
    <row r="620" spans="1:14" x14ac:dyDescent="0.3">
      <c r="A620" s="25">
        <v>91016</v>
      </c>
      <c r="B620" s="22" t="s">
        <v>114</v>
      </c>
      <c r="C620" s="22" t="s">
        <v>115</v>
      </c>
      <c r="D620" s="22" t="s">
        <v>751</v>
      </c>
      <c r="E620" s="14">
        <f t="shared" si="11"/>
        <v>0</v>
      </c>
      <c r="F620" s="15">
        <v>0</v>
      </c>
      <c r="G620" s="13">
        <v>0</v>
      </c>
      <c r="H620" s="10"/>
      <c r="I620" s="10"/>
      <c r="J620" s="10"/>
      <c r="K620" s="10"/>
      <c r="L620" s="10"/>
      <c r="M620" s="10"/>
      <c r="N620" s="10">
        <v>0</v>
      </c>
    </row>
    <row r="621" spans="1:14" x14ac:dyDescent="0.3">
      <c r="A621" s="25">
        <v>40510</v>
      </c>
      <c r="B621" s="22" t="s">
        <v>154</v>
      </c>
      <c r="C621" s="22" t="s">
        <v>236</v>
      </c>
      <c r="D621" s="22" t="s">
        <v>370</v>
      </c>
      <c r="E621" s="14">
        <f t="shared" si="11"/>
        <v>0</v>
      </c>
      <c r="F621" s="15">
        <v>0</v>
      </c>
      <c r="G621" s="13">
        <v>0</v>
      </c>
      <c r="H621" s="10"/>
      <c r="I621" s="10"/>
      <c r="J621" s="10"/>
      <c r="K621" s="10"/>
      <c r="L621" s="10"/>
      <c r="M621" s="10"/>
      <c r="N621" s="10">
        <v>0</v>
      </c>
    </row>
    <row r="622" spans="1:14" x14ac:dyDescent="0.3">
      <c r="A622" s="25">
        <v>70221</v>
      </c>
      <c r="B622" s="22" t="s">
        <v>268</v>
      </c>
      <c r="C622" s="22" t="s">
        <v>348</v>
      </c>
      <c r="D622" s="22" t="s">
        <v>370</v>
      </c>
      <c r="E622" s="14">
        <f t="shared" si="11"/>
        <v>0</v>
      </c>
      <c r="F622" s="15">
        <v>0</v>
      </c>
      <c r="G622" s="13">
        <v>0</v>
      </c>
      <c r="H622" s="10"/>
      <c r="I622" s="10"/>
      <c r="J622" s="10"/>
      <c r="K622" s="10"/>
      <c r="L622" s="10"/>
      <c r="M622" s="10"/>
      <c r="N622" s="10">
        <v>0</v>
      </c>
    </row>
    <row r="623" spans="1:14" x14ac:dyDescent="0.3">
      <c r="A623" s="25">
        <v>40107</v>
      </c>
      <c r="B623" s="22" t="s">
        <v>154</v>
      </c>
      <c r="C623" s="22" t="s">
        <v>155</v>
      </c>
      <c r="D623" s="22" t="s">
        <v>376</v>
      </c>
      <c r="E623" s="14">
        <f t="shared" si="11"/>
        <v>0</v>
      </c>
      <c r="F623" s="15">
        <v>0</v>
      </c>
      <c r="G623" s="13">
        <v>0</v>
      </c>
      <c r="H623" s="10"/>
      <c r="I623" s="10"/>
      <c r="J623" s="10"/>
      <c r="K623" s="10"/>
      <c r="L623" s="10"/>
      <c r="M623" s="10"/>
      <c r="N623" s="10">
        <v>0</v>
      </c>
    </row>
    <row r="624" spans="1:14" x14ac:dyDescent="0.3">
      <c r="A624" s="25">
        <v>70222</v>
      </c>
      <c r="B624" s="22" t="s">
        <v>268</v>
      </c>
      <c r="C624" s="22" t="s">
        <v>348</v>
      </c>
      <c r="D624" s="22" t="s">
        <v>752</v>
      </c>
      <c r="E624" s="14">
        <f t="shared" si="11"/>
        <v>0</v>
      </c>
      <c r="F624" s="15">
        <v>0</v>
      </c>
      <c r="G624" s="13">
        <v>0</v>
      </c>
      <c r="H624" s="10"/>
      <c r="I624" s="10"/>
      <c r="J624" s="10"/>
      <c r="K624" s="10"/>
      <c r="L624" s="10"/>
      <c r="M624" s="10"/>
      <c r="N624" s="10">
        <v>0</v>
      </c>
    </row>
    <row r="625" spans="1:14" x14ac:dyDescent="0.3">
      <c r="A625" s="25">
        <v>50110</v>
      </c>
      <c r="B625" s="22" t="s">
        <v>151</v>
      </c>
      <c r="C625" s="22" t="s">
        <v>269</v>
      </c>
      <c r="D625" s="22" t="s">
        <v>753</v>
      </c>
      <c r="E625" s="14">
        <f t="shared" si="11"/>
        <v>0</v>
      </c>
      <c r="F625" s="15">
        <v>0</v>
      </c>
      <c r="G625" s="13">
        <v>0</v>
      </c>
      <c r="H625" s="10"/>
      <c r="I625" s="10"/>
      <c r="J625" s="10"/>
      <c r="K625" s="10"/>
      <c r="L625" s="10"/>
      <c r="M625" s="10"/>
      <c r="N625" s="10">
        <v>0</v>
      </c>
    </row>
    <row r="626" spans="1:14" x14ac:dyDescent="0.3">
      <c r="A626" s="25">
        <v>120311</v>
      </c>
      <c r="B626" s="22" t="s">
        <v>191</v>
      </c>
      <c r="C626" s="22" t="s">
        <v>380</v>
      </c>
      <c r="D626" s="22" t="s">
        <v>754</v>
      </c>
      <c r="E626" s="14">
        <f t="shared" si="11"/>
        <v>0</v>
      </c>
      <c r="F626" s="15">
        <v>0</v>
      </c>
      <c r="G626" s="13">
        <v>0</v>
      </c>
      <c r="H626" s="10"/>
      <c r="I626" s="10"/>
      <c r="J626" s="10"/>
      <c r="K626" s="10"/>
      <c r="L626" s="10"/>
      <c r="M626" s="10"/>
      <c r="N626" s="10">
        <v>0</v>
      </c>
    </row>
    <row r="627" spans="1:14" x14ac:dyDescent="0.3">
      <c r="A627" s="25">
        <v>40514</v>
      </c>
      <c r="B627" s="22" t="s">
        <v>154</v>
      </c>
      <c r="C627" s="22" t="s">
        <v>236</v>
      </c>
      <c r="D627" s="22" t="s">
        <v>755</v>
      </c>
      <c r="E627" s="14">
        <f t="shared" si="11"/>
        <v>0</v>
      </c>
      <c r="F627" s="15">
        <v>0</v>
      </c>
      <c r="G627" s="13">
        <v>0</v>
      </c>
      <c r="H627" s="10"/>
      <c r="I627" s="10"/>
      <c r="J627" s="10"/>
      <c r="K627" s="10"/>
      <c r="L627" s="10"/>
      <c r="M627" s="10"/>
      <c r="N627" s="10">
        <v>0</v>
      </c>
    </row>
    <row r="628" spans="1:14" x14ac:dyDescent="0.3">
      <c r="A628" s="25">
        <v>120101</v>
      </c>
      <c r="B628" s="22" t="s">
        <v>191</v>
      </c>
      <c r="C628" s="22" t="s">
        <v>289</v>
      </c>
      <c r="D628" s="22" t="s">
        <v>292</v>
      </c>
      <c r="E628" s="14">
        <f t="shared" si="11"/>
        <v>0</v>
      </c>
      <c r="F628" s="15">
        <v>0</v>
      </c>
      <c r="G628" s="13">
        <v>0</v>
      </c>
      <c r="H628" s="10"/>
      <c r="I628" s="10"/>
      <c r="J628" s="10"/>
      <c r="K628" s="10"/>
      <c r="L628" s="10"/>
      <c r="M628" s="10"/>
      <c r="N628" s="10">
        <v>0</v>
      </c>
    </row>
    <row r="629" spans="1:14" x14ac:dyDescent="0.3">
      <c r="A629" s="25">
        <v>91101</v>
      </c>
      <c r="B629" s="22" t="s">
        <v>114</v>
      </c>
      <c r="C629" s="22" t="s">
        <v>186</v>
      </c>
      <c r="D629" s="22" t="s">
        <v>187</v>
      </c>
      <c r="E629" s="14">
        <f t="shared" si="11"/>
        <v>1</v>
      </c>
      <c r="F629" s="15">
        <v>1</v>
      </c>
      <c r="G629" s="13">
        <v>1</v>
      </c>
      <c r="H629" s="10">
        <v>1</v>
      </c>
      <c r="I629" s="10">
        <v>1</v>
      </c>
      <c r="J629" s="10">
        <v>1</v>
      </c>
      <c r="K629" s="10">
        <v>1</v>
      </c>
      <c r="L629" s="10">
        <v>1</v>
      </c>
      <c r="M629" s="10">
        <v>1</v>
      </c>
      <c r="N629" s="10">
        <v>1</v>
      </c>
    </row>
    <row r="630" spans="1:14" x14ac:dyDescent="0.3">
      <c r="A630" s="25">
        <v>130411</v>
      </c>
      <c r="B630" s="22" t="s">
        <v>102</v>
      </c>
      <c r="C630" s="22" t="s">
        <v>259</v>
      </c>
      <c r="D630" s="22" t="s">
        <v>756</v>
      </c>
      <c r="E630" s="14">
        <f t="shared" si="11"/>
        <v>0</v>
      </c>
      <c r="F630" s="15">
        <v>0</v>
      </c>
      <c r="G630" s="13">
        <v>0</v>
      </c>
      <c r="H630" s="10"/>
      <c r="I630" s="10"/>
      <c r="J630" s="10"/>
      <c r="K630" s="10"/>
      <c r="L630" s="10"/>
      <c r="M630" s="10"/>
      <c r="N630" s="10">
        <v>0</v>
      </c>
    </row>
    <row r="631" spans="1:14" x14ac:dyDescent="0.3">
      <c r="A631" s="25">
        <v>40511</v>
      </c>
      <c r="B631" s="22" t="s">
        <v>154</v>
      </c>
      <c r="C631" s="22" t="s">
        <v>236</v>
      </c>
      <c r="D631" s="22" t="s">
        <v>757</v>
      </c>
      <c r="E631" s="14">
        <f t="shared" si="11"/>
        <v>0</v>
      </c>
      <c r="F631" s="15">
        <v>0</v>
      </c>
      <c r="G631" s="13">
        <v>0</v>
      </c>
      <c r="H631" s="10"/>
      <c r="I631" s="10"/>
      <c r="J631" s="10"/>
      <c r="K631" s="10"/>
      <c r="L631" s="10"/>
      <c r="M631" s="10"/>
      <c r="N631" s="10">
        <v>0</v>
      </c>
    </row>
    <row r="632" spans="1:14" x14ac:dyDescent="0.3">
      <c r="A632" s="25">
        <v>120405</v>
      </c>
      <c r="B632" s="22" t="s">
        <v>191</v>
      </c>
      <c r="C632" s="22" t="s">
        <v>493</v>
      </c>
      <c r="D632" s="22" t="s">
        <v>758</v>
      </c>
      <c r="E632" s="14">
        <f t="shared" si="11"/>
        <v>0</v>
      </c>
      <c r="F632" s="15">
        <v>0</v>
      </c>
      <c r="G632" s="13">
        <v>0</v>
      </c>
      <c r="H632" s="10"/>
      <c r="I632" s="10"/>
      <c r="J632" s="10"/>
      <c r="K632" s="10"/>
      <c r="L632" s="10"/>
      <c r="M632" s="10"/>
      <c r="N632" s="10">
        <v>0</v>
      </c>
    </row>
    <row r="633" spans="1:14" x14ac:dyDescent="0.3">
      <c r="A633" s="25">
        <v>81101</v>
      </c>
      <c r="B633" s="22" t="s">
        <v>99</v>
      </c>
      <c r="C633" s="22" t="s">
        <v>681</v>
      </c>
      <c r="D633" s="22" t="s">
        <v>759</v>
      </c>
      <c r="E633" s="14">
        <f t="shared" si="11"/>
        <v>0</v>
      </c>
      <c r="F633" s="15">
        <v>0</v>
      </c>
      <c r="G633" s="13">
        <v>0</v>
      </c>
      <c r="H633" s="10"/>
      <c r="I633" s="10"/>
      <c r="J633" s="10"/>
      <c r="K633" s="10"/>
      <c r="L633" s="10"/>
      <c r="M633" s="10"/>
      <c r="N633" s="10">
        <v>0</v>
      </c>
    </row>
    <row r="634" spans="1:14" x14ac:dyDescent="0.3">
      <c r="A634" s="25">
        <v>50111</v>
      </c>
      <c r="B634" s="22" t="s">
        <v>151</v>
      </c>
      <c r="C634" s="22" t="s">
        <v>269</v>
      </c>
      <c r="D634" s="22" t="s">
        <v>760</v>
      </c>
      <c r="E634" s="14">
        <f t="shared" si="11"/>
        <v>0</v>
      </c>
      <c r="F634" s="15">
        <v>0</v>
      </c>
      <c r="G634" s="13">
        <v>0</v>
      </c>
      <c r="H634" s="10"/>
      <c r="I634" s="10"/>
      <c r="J634" s="10"/>
      <c r="K634" s="10"/>
      <c r="L634" s="10"/>
      <c r="M634" s="10"/>
      <c r="N634" s="10">
        <v>0</v>
      </c>
    </row>
    <row r="635" spans="1:14" x14ac:dyDescent="0.3">
      <c r="A635" s="25">
        <v>91205</v>
      </c>
      <c r="B635" s="22" t="s">
        <v>114</v>
      </c>
      <c r="C635" s="22" t="s">
        <v>242</v>
      </c>
      <c r="D635" s="22" t="s">
        <v>371</v>
      </c>
      <c r="E635" s="14">
        <f t="shared" si="11"/>
        <v>0</v>
      </c>
      <c r="F635" s="15">
        <v>0</v>
      </c>
      <c r="G635" s="13">
        <v>0</v>
      </c>
      <c r="H635" s="10"/>
      <c r="I635" s="10"/>
      <c r="J635" s="10"/>
      <c r="K635" s="10"/>
      <c r="L635" s="10"/>
      <c r="M635" s="10"/>
      <c r="N635" s="10">
        <v>0</v>
      </c>
    </row>
    <row r="636" spans="1:14" x14ac:dyDescent="0.3">
      <c r="A636" s="25">
        <v>10105</v>
      </c>
      <c r="B636" s="22" t="s">
        <v>163</v>
      </c>
      <c r="C636" s="22" t="s">
        <v>163</v>
      </c>
      <c r="D636" s="22" t="s">
        <v>761</v>
      </c>
      <c r="E636" s="14">
        <f t="shared" si="11"/>
        <v>0</v>
      </c>
      <c r="F636" s="15">
        <v>0</v>
      </c>
      <c r="G636" s="13">
        <v>0</v>
      </c>
      <c r="H636" s="10"/>
      <c r="I636" s="10"/>
      <c r="J636" s="10"/>
      <c r="K636" s="10"/>
      <c r="L636" s="10"/>
      <c r="M636" s="10"/>
      <c r="N636" s="10">
        <v>0</v>
      </c>
    </row>
    <row r="637" spans="1:14" x14ac:dyDescent="0.3">
      <c r="A637" s="25">
        <v>40308</v>
      </c>
      <c r="B637" s="22" t="s">
        <v>154</v>
      </c>
      <c r="C637" s="22" t="s">
        <v>253</v>
      </c>
      <c r="D637" s="22" t="s">
        <v>377</v>
      </c>
      <c r="E637" s="14">
        <f t="shared" si="11"/>
        <v>0</v>
      </c>
      <c r="F637" s="15">
        <v>0</v>
      </c>
      <c r="G637" s="13">
        <v>0</v>
      </c>
      <c r="H637" s="10"/>
      <c r="I637" s="10"/>
      <c r="J637" s="10"/>
      <c r="K637" s="10"/>
      <c r="L637" s="10"/>
      <c r="M637" s="10"/>
      <c r="N637" s="10">
        <v>0</v>
      </c>
    </row>
    <row r="638" spans="1:14" x14ac:dyDescent="0.3">
      <c r="A638" s="25">
        <v>40707</v>
      </c>
      <c r="B638" s="22" t="s">
        <v>154</v>
      </c>
      <c r="C638" s="22" t="s">
        <v>286</v>
      </c>
      <c r="D638" s="22" t="s">
        <v>762</v>
      </c>
      <c r="E638" s="14">
        <f t="shared" si="11"/>
        <v>0</v>
      </c>
      <c r="F638" s="15">
        <v>0</v>
      </c>
      <c r="G638" s="13">
        <v>0</v>
      </c>
      <c r="H638" s="10"/>
      <c r="I638" s="10"/>
      <c r="J638" s="10"/>
      <c r="K638" s="10"/>
      <c r="L638" s="10"/>
      <c r="M638" s="10"/>
      <c r="N638" s="10">
        <v>0</v>
      </c>
    </row>
    <row r="639" spans="1:14" x14ac:dyDescent="0.3">
      <c r="A639" s="25">
        <v>20609</v>
      </c>
      <c r="B639" s="22" t="s">
        <v>212</v>
      </c>
      <c r="C639" s="22" t="s">
        <v>213</v>
      </c>
      <c r="D639" s="22" t="s">
        <v>431</v>
      </c>
      <c r="E639" s="14">
        <f t="shared" si="11"/>
        <v>0</v>
      </c>
      <c r="F639" s="15">
        <v>0</v>
      </c>
      <c r="G639" s="13">
        <v>0</v>
      </c>
      <c r="H639" s="10"/>
      <c r="I639" s="10"/>
      <c r="J639" s="10"/>
      <c r="K639" s="10"/>
      <c r="L639" s="10"/>
      <c r="M639" s="10"/>
      <c r="N639" s="10">
        <v>0</v>
      </c>
    </row>
    <row r="640" spans="1:14" x14ac:dyDescent="0.3">
      <c r="A640" s="25">
        <v>120706</v>
      </c>
      <c r="B640" s="22" t="s">
        <v>191</v>
      </c>
      <c r="C640" s="22" t="s">
        <v>296</v>
      </c>
      <c r="D640" s="22" t="s">
        <v>763</v>
      </c>
      <c r="E640" s="14">
        <f t="shared" si="11"/>
        <v>0</v>
      </c>
      <c r="F640" s="15">
        <v>0</v>
      </c>
      <c r="G640" s="13">
        <v>0</v>
      </c>
      <c r="H640" s="10"/>
      <c r="I640" s="10"/>
      <c r="J640" s="10"/>
      <c r="K640" s="10"/>
      <c r="L640" s="10"/>
      <c r="M640" s="10"/>
      <c r="N640" s="10">
        <v>0</v>
      </c>
    </row>
    <row r="641" spans="1:14" x14ac:dyDescent="0.3">
      <c r="A641" s="25">
        <v>80819</v>
      </c>
      <c r="B641" s="22" t="s">
        <v>99</v>
      </c>
      <c r="C641" s="22" t="s">
        <v>99</v>
      </c>
      <c r="D641" s="22" t="s">
        <v>101</v>
      </c>
      <c r="E641" s="14">
        <f t="shared" si="11"/>
        <v>25</v>
      </c>
      <c r="F641" s="15">
        <v>21</v>
      </c>
      <c r="G641" s="13">
        <v>22</v>
      </c>
      <c r="H641" s="10">
        <v>23</v>
      </c>
      <c r="I641" s="10">
        <v>23</v>
      </c>
      <c r="J641" s="10">
        <v>23</v>
      </c>
      <c r="K641" s="10">
        <v>23</v>
      </c>
      <c r="L641" s="10">
        <v>24</v>
      </c>
      <c r="M641" s="10">
        <v>24</v>
      </c>
      <c r="N641" s="10">
        <v>25</v>
      </c>
    </row>
    <row r="642" spans="1:14" x14ac:dyDescent="0.3">
      <c r="A642" s="25">
        <v>41301</v>
      </c>
      <c r="B642" s="22" t="s">
        <v>154</v>
      </c>
      <c r="C642" s="22" t="s">
        <v>441</v>
      </c>
      <c r="D642" s="22" t="s">
        <v>442</v>
      </c>
      <c r="E642" s="14">
        <f t="shared" si="11"/>
        <v>0</v>
      </c>
      <c r="F642" s="15">
        <v>0</v>
      </c>
      <c r="G642" s="13">
        <v>0</v>
      </c>
      <c r="H642" s="10"/>
      <c r="I642" s="10"/>
      <c r="J642" s="10"/>
      <c r="K642" s="10"/>
      <c r="L642" s="10"/>
      <c r="M642" s="10"/>
      <c r="N642" s="10">
        <v>0</v>
      </c>
    </row>
    <row r="643" spans="1:14" x14ac:dyDescent="0.3">
      <c r="A643" s="25">
        <v>120611</v>
      </c>
      <c r="B643" s="22" t="s">
        <v>191</v>
      </c>
      <c r="C643" s="22" t="s">
        <v>299</v>
      </c>
      <c r="D643" s="22" t="s">
        <v>764</v>
      </c>
      <c r="E643" s="14">
        <f t="shared" si="11"/>
        <v>0</v>
      </c>
      <c r="F643" s="15">
        <v>0</v>
      </c>
      <c r="G643" s="13">
        <v>0</v>
      </c>
      <c r="H643" s="10"/>
      <c r="I643" s="10"/>
      <c r="J643" s="10"/>
      <c r="K643" s="10"/>
      <c r="L643" s="10"/>
      <c r="M643" s="10"/>
      <c r="N643" s="10">
        <v>0</v>
      </c>
    </row>
    <row r="644" spans="1:14" x14ac:dyDescent="0.3">
      <c r="A644" s="25">
        <v>70701</v>
      </c>
      <c r="B644" s="22" t="s">
        <v>268</v>
      </c>
      <c r="C644" s="22" t="s">
        <v>453</v>
      </c>
      <c r="D644" s="22" t="s">
        <v>765</v>
      </c>
      <c r="E644" s="14">
        <f t="shared" ref="E644:E677" si="12">+MAX(F644:BW644)</f>
        <v>0</v>
      </c>
      <c r="F644" s="15">
        <v>0</v>
      </c>
      <c r="G644" s="13">
        <v>0</v>
      </c>
      <c r="H644" s="10"/>
      <c r="I644" s="10"/>
      <c r="J644" s="10"/>
      <c r="K644" s="10"/>
      <c r="L644" s="10"/>
      <c r="M644" s="10"/>
      <c r="N644" s="10">
        <v>0</v>
      </c>
    </row>
    <row r="645" spans="1:14" x14ac:dyDescent="0.3">
      <c r="A645" s="25">
        <v>80508</v>
      </c>
      <c r="B645" s="22" t="s">
        <v>99</v>
      </c>
      <c r="C645" s="22" t="s">
        <v>134</v>
      </c>
      <c r="D645" s="22" t="s">
        <v>206</v>
      </c>
      <c r="E645" s="14">
        <f t="shared" si="12"/>
        <v>1</v>
      </c>
      <c r="F645" s="15">
        <v>1</v>
      </c>
      <c r="G645" s="13">
        <v>1</v>
      </c>
      <c r="H645" s="10">
        <v>1</v>
      </c>
      <c r="I645" s="10">
        <v>1</v>
      </c>
      <c r="J645" s="10">
        <v>1</v>
      </c>
      <c r="K645" s="10">
        <v>1</v>
      </c>
      <c r="L645" s="10">
        <v>1</v>
      </c>
      <c r="M645" s="10">
        <v>1</v>
      </c>
      <c r="N645" s="10">
        <v>1</v>
      </c>
    </row>
    <row r="646" spans="1:14" x14ac:dyDescent="0.3">
      <c r="A646" s="25">
        <v>20406</v>
      </c>
      <c r="B646" s="22" t="s">
        <v>212</v>
      </c>
      <c r="C646" s="22" t="s">
        <v>249</v>
      </c>
      <c r="D646" s="22" t="s">
        <v>432</v>
      </c>
      <c r="E646" s="14">
        <f t="shared" si="12"/>
        <v>0</v>
      </c>
      <c r="F646" s="15">
        <v>0</v>
      </c>
      <c r="G646" s="13">
        <v>0</v>
      </c>
      <c r="H646" s="10"/>
      <c r="I646" s="10"/>
      <c r="J646" s="10"/>
      <c r="K646" s="10"/>
      <c r="L646" s="10"/>
      <c r="M646" s="10"/>
      <c r="N646" s="10">
        <v>0</v>
      </c>
    </row>
    <row r="647" spans="1:14" x14ac:dyDescent="0.3">
      <c r="A647" s="25">
        <v>70312</v>
      </c>
      <c r="B647" s="22" t="s">
        <v>268</v>
      </c>
      <c r="C647" s="22" t="s">
        <v>268</v>
      </c>
      <c r="D647" s="22" t="s">
        <v>766</v>
      </c>
      <c r="E647" s="14">
        <f t="shared" si="12"/>
        <v>0</v>
      </c>
      <c r="F647" s="15">
        <v>0</v>
      </c>
      <c r="G647" s="13">
        <v>0</v>
      </c>
      <c r="H647" s="10"/>
      <c r="I647" s="10"/>
      <c r="J647" s="10"/>
      <c r="K647" s="10"/>
      <c r="L647" s="10"/>
      <c r="M647" s="10"/>
      <c r="N647" s="10">
        <v>0</v>
      </c>
    </row>
    <row r="648" spans="1:14" x14ac:dyDescent="0.3">
      <c r="A648" s="25">
        <v>120805</v>
      </c>
      <c r="B648" s="22" t="s">
        <v>191</v>
      </c>
      <c r="C648" s="22" t="s">
        <v>192</v>
      </c>
      <c r="D648" s="22" t="s">
        <v>193</v>
      </c>
      <c r="E648" s="14">
        <f t="shared" si="12"/>
        <v>1</v>
      </c>
      <c r="F648" s="15">
        <v>1</v>
      </c>
      <c r="G648" s="13">
        <v>1</v>
      </c>
      <c r="H648" s="10">
        <v>1</v>
      </c>
      <c r="I648" s="10">
        <v>1</v>
      </c>
      <c r="J648" s="10">
        <v>1</v>
      </c>
      <c r="K648" s="10">
        <v>1</v>
      </c>
      <c r="L648" s="10">
        <v>1</v>
      </c>
      <c r="M648" s="10">
        <v>1</v>
      </c>
      <c r="N648" s="10">
        <v>1</v>
      </c>
    </row>
    <row r="649" spans="1:14" x14ac:dyDescent="0.3">
      <c r="A649" s="25">
        <v>100104</v>
      </c>
      <c r="B649" s="22" t="s">
        <v>149</v>
      </c>
      <c r="C649" s="22" t="s">
        <v>149</v>
      </c>
      <c r="D649" s="22" t="s">
        <v>433</v>
      </c>
      <c r="E649" s="14">
        <f t="shared" si="12"/>
        <v>0</v>
      </c>
      <c r="F649" s="15">
        <v>0</v>
      </c>
      <c r="G649" s="13">
        <v>0</v>
      </c>
      <c r="H649" s="10"/>
      <c r="I649" s="10"/>
      <c r="J649" s="10"/>
      <c r="K649" s="10"/>
      <c r="L649" s="10"/>
      <c r="M649" s="10"/>
      <c r="N649" s="10">
        <v>0</v>
      </c>
    </row>
    <row r="650" spans="1:14" x14ac:dyDescent="0.3">
      <c r="A650" s="25">
        <v>50112</v>
      </c>
      <c r="B650" s="22" t="s">
        <v>151</v>
      </c>
      <c r="C650" s="22" t="s">
        <v>269</v>
      </c>
      <c r="D650" s="22" t="s">
        <v>767</v>
      </c>
      <c r="E650" s="14">
        <f t="shared" si="12"/>
        <v>0</v>
      </c>
      <c r="F650" s="15">
        <v>0</v>
      </c>
      <c r="G650" s="13">
        <v>0</v>
      </c>
      <c r="H650" s="10"/>
      <c r="I650" s="10"/>
      <c r="J650" s="10"/>
      <c r="K650" s="10"/>
      <c r="L650" s="10"/>
      <c r="M650" s="10"/>
      <c r="N650" s="10">
        <v>0</v>
      </c>
    </row>
    <row r="651" spans="1:14" x14ac:dyDescent="0.3">
      <c r="A651" s="25">
        <v>20610</v>
      </c>
      <c r="B651" s="22" t="s">
        <v>212</v>
      </c>
      <c r="C651" s="22" t="s">
        <v>213</v>
      </c>
      <c r="D651" s="22" t="s">
        <v>768</v>
      </c>
      <c r="E651" s="14">
        <f t="shared" si="12"/>
        <v>0</v>
      </c>
      <c r="F651" s="15">
        <v>0</v>
      </c>
      <c r="G651" s="13">
        <v>0</v>
      </c>
      <c r="H651" s="10"/>
      <c r="I651" s="10"/>
      <c r="J651" s="10"/>
      <c r="K651" s="10"/>
      <c r="L651" s="10"/>
      <c r="M651" s="10"/>
      <c r="N651" s="10">
        <v>0</v>
      </c>
    </row>
    <row r="652" spans="1:14" x14ac:dyDescent="0.3">
      <c r="A652" s="25">
        <v>120312</v>
      </c>
      <c r="B652" s="22" t="s">
        <v>191</v>
      </c>
      <c r="C652" s="22" t="s">
        <v>380</v>
      </c>
      <c r="D652" s="22" t="s">
        <v>769</v>
      </c>
      <c r="E652" s="14">
        <f t="shared" si="12"/>
        <v>0</v>
      </c>
      <c r="F652" s="15">
        <v>0</v>
      </c>
      <c r="G652" s="13">
        <v>0</v>
      </c>
      <c r="H652" s="10"/>
      <c r="I652" s="10"/>
      <c r="J652" s="10"/>
      <c r="K652" s="10"/>
      <c r="L652" s="10"/>
      <c r="M652" s="10"/>
      <c r="N652" s="10">
        <v>0</v>
      </c>
    </row>
    <row r="653" spans="1:14" x14ac:dyDescent="0.3">
      <c r="A653" s="25">
        <v>90608</v>
      </c>
      <c r="B653" s="22" t="s">
        <v>114</v>
      </c>
      <c r="C653" s="22" t="s">
        <v>302</v>
      </c>
      <c r="D653" s="22" t="s">
        <v>770</v>
      </c>
      <c r="E653" s="14">
        <f t="shared" si="12"/>
        <v>0</v>
      </c>
      <c r="F653" s="15">
        <v>0</v>
      </c>
      <c r="G653" s="13">
        <v>0</v>
      </c>
      <c r="H653" s="10"/>
      <c r="I653" s="10"/>
      <c r="J653" s="10"/>
      <c r="K653" s="10"/>
      <c r="L653" s="10"/>
      <c r="M653" s="10"/>
      <c r="N653" s="10">
        <v>0</v>
      </c>
    </row>
    <row r="654" spans="1:14" x14ac:dyDescent="0.3">
      <c r="A654" s="25">
        <v>80605</v>
      </c>
      <c r="B654" s="22" t="s">
        <v>99</v>
      </c>
      <c r="C654" s="22" t="s">
        <v>471</v>
      </c>
      <c r="D654" s="22" t="s">
        <v>771</v>
      </c>
      <c r="E654" s="14">
        <f t="shared" si="12"/>
        <v>0</v>
      </c>
      <c r="F654" s="15">
        <v>0</v>
      </c>
      <c r="G654" s="13">
        <v>0</v>
      </c>
      <c r="H654" s="10"/>
      <c r="I654" s="10"/>
      <c r="J654" s="10"/>
      <c r="K654" s="10"/>
      <c r="L654" s="10"/>
      <c r="M654" s="10"/>
      <c r="N654" s="10">
        <v>0</v>
      </c>
    </row>
    <row r="655" spans="1:14" x14ac:dyDescent="0.3">
      <c r="A655" s="25">
        <v>91012</v>
      </c>
      <c r="B655" s="22" t="s">
        <v>114</v>
      </c>
      <c r="C655" s="22" t="s">
        <v>115</v>
      </c>
      <c r="D655" s="22" t="s">
        <v>772</v>
      </c>
      <c r="E655" s="14">
        <f t="shared" si="12"/>
        <v>0</v>
      </c>
      <c r="F655" s="15">
        <v>0</v>
      </c>
      <c r="G655" s="13">
        <v>0</v>
      </c>
      <c r="H655" s="10"/>
      <c r="I655" s="10"/>
      <c r="J655" s="10"/>
      <c r="K655" s="10"/>
      <c r="L655" s="10"/>
      <c r="M655" s="10"/>
      <c r="N655" s="10">
        <v>0</v>
      </c>
    </row>
    <row r="656" spans="1:14" x14ac:dyDescent="0.3">
      <c r="A656" s="25">
        <v>90704</v>
      </c>
      <c r="B656" s="22" t="s">
        <v>114</v>
      </c>
      <c r="C656" s="22" t="s">
        <v>363</v>
      </c>
      <c r="D656" s="22" t="s">
        <v>773</v>
      </c>
      <c r="E656" s="14">
        <f t="shared" si="12"/>
        <v>0</v>
      </c>
      <c r="F656" s="15">
        <v>0</v>
      </c>
      <c r="G656" s="13">
        <v>0</v>
      </c>
      <c r="H656" s="10"/>
      <c r="I656" s="10"/>
      <c r="J656" s="10"/>
      <c r="K656" s="10"/>
      <c r="L656" s="10"/>
      <c r="M656" s="10"/>
      <c r="N656" s="10">
        <v>0</v>
      </c>
    </row>
    <row r="657" spans="1:14" x14ac:dyDescent="0.3">
      <c r="A657" s="25">
        <v>120905</v>
      </c>
      <c r="B657" s="22" t="s">
        <v>191</v>
      </c>
      <c r="C657" s="22" t="s">
        <v>449</v>
      </c>
      <c r="D657" s="22" t="s">
        <v>774</v>
      </c>
      <c r="E657" s="14">
        <f t="shared" si="12"/>
        <v>0</v>
      </c>
      <c r="F657" s="15">
        <v>0</v>
      </c>
      <c r="G657" s="13">
        <v>0</v>
      </c>
      <c r="H657" s="10"/>
      <c r="I657" s="10"/>
      <c r="J657" s="10"/>
      <c r="K657" s="10"/>
      <c r="L657" s="10"/>
      <c r="M657" s="10"/>
      <c r="N657" s="10">
        <v>0</v>
      </c>
    </row>
    <row r="658" spans="1:14" x14ac:dyDescent="0.3">
      <c r="A658" s="25">
        <v>10405</v>
      </c>
      <c r="B658" s="22" t="s">
        <v>163</v>
      </c>
      <c r="C658" s="22" t="s">
        <v>273</v>
      </c>
      <c r="D658" s="22" t="s">
        <v>434</v>
      </c>
      <c r="E658" s="14">
        <f t="shared" si="12"/>
        <v>0</v>
      </c>
      <c r="F658" s="15">
        <v>0</v>
      </c>
      <c r="G658" s="13">
        <v>0</v>
      </c>
      <c r="H658" s="10"/>
      <c r="I658" s="10"/>
      <c r="J658" s="10"/>
      <c r="K658" s="10"/>
      <c r="L658" s="10"/>
      <c r="M658" s="10"/>
      <c r="N658" s="10">
        <v>0</v>
      </c>
    </row>
    <row r="659" spans="1:14" x14ac:dyDescent="0.3">
      <c r="A659" s="25">
        <v>10406</v>
      </c>
      <c r="B659" s="22" t="s">
        <v>163</v>
      </c>
      <c r="C659" s="22" t="s">
        <v>273</v>
      </c>
      <c r="D659" s="22" t="s">
        <v>372</v>
      </c>
      <c r="E659" s="14">
        <f t="shared" si="12"/>
        <v>0</v>
      </c>
      <c r="F659" s="15">
        <v>0</v>
      </c>
      <c r="G659" s="13">
        <v>0</v>
      </c>
      <c r="H659" s="10"/>
      <c r="I659" s="10"/>
      <c r="J659" s="10"/>
      <c r="K659" s="10"/>
      <c r="L659" s="10"/>
      <c r="M659" s="10"/>
      <c r="N659" s="10">
        <v>0</v>
      </c>
    </row>
    <row r="660" spans="1:14" x14ac:dyDescent="0.3">
      <c r="A660" s="25">
        <v>70223</v>
      </c>
      <c r="B660" s="22" t="s">
        <v>268</v>
      </c>
      <c r="C660" s="22" t="s">
        <v>348</v>
      </c>
      <c r="D660" s="22" t="s">
        <v>775</v>
      </c>
      <c r="E660" s="14">
        <f t="shared" si="12"/>
        <v>0</v>
      </c>
      <c r="F660" s="15">
        <v>0</v>
      </c>
      <c r="G660" s="13">
        <v>0</v>
      </c>
      <c r="H660" s="10"/>
      <c r="I660" s="10"/>
      <c r="J660" s="10"/>
      <c r="K660" s="10"/>
      <c r="L660" s="10"/>
      <c r="M660" s="10"/>
      <c r="N660" s="10">
        <v>0</v>
      </c>
    </row>
    <row r="661" spans="1:14" x14ac:dyDescent="0.3">
      <c r="A661" s="25">
        <v>70224</v>
      </c>
      <c r="B661" s="22" t="s">
        <v>268</v>
      </c>
      <c r="C661" s="22" t="s">
        <v>348</v>
      </c>
      <c r="D661" s="22" t="s">
        <v>776</v>
      </c>
      <c r="E661" s="14">
        <f t="shared" si="12"/>
        <v>0</v>
      </c>
      <c r="F661" s="15">
        <v>0</v>
      </c>
      <c r="G661" s="13">
        <v>0</v>
      </c>
      <c r="H661" s="10"/>
      <c r="I661" s="10"/>
      <c r="J661" s="10"/>
      <c r="K661" s="10"/>
      <c r="L661" s="10"/>
      <c r="M661" s="10"/>
      <c r="N661" s="10">
        <v>0</v>
      </c>
    </row>
    <row r="662" spans="1:14" x14ac:dyDescent="0.3">
      <c r="A662" s="25">
        <v>41309</v>
      </c>
      <c r="B662" s="22" t="s">
        <v>154</v>
      </c>
      <c r="C662" s="22" t="s">
        <v>441</v>
      </c>
      <c r="D662" s="22" t="s">
        <v>777</v>
      </c>
      <c r="E662" s="14">
        <f t="shared" si="12"/>
        <v>0</v>
      </c>
      <c r="F662" s="15">
        <v>0</v>
      </c>
      <c r="G662" s="13">
        <v>0</v>
      </c>
      <c r="H662" s="10"/>
      <c r="I662" s="10"/>
      <c r="J662" s="10"/>
      <c r="K662" s="10"/>
      <c r="L662" s="10"/>
      <c r="M662" s="10"/>
      <c r="N662" s="10">
        <v>0</v>
      </c>
    </row>
    <row r="663" spans="1:14" x14ac:dyDescent="0.3">
      <c r="A663" s="25">
        <v>130105</v>
      </c>
      <c r="B663" s="22" t="s">
        <v>102</v>
      </c>
      <c r="C663" s="22" t="s">
        <v>103</v>
      </c>
      <c r="D663" s="22" t="s">
        <v>120</v>
      </c>
      <c r="E663" s="14">
        <f t="shared" si="12"/>
        <v>19</v>
      </c>
      <c r="F663" s="15">
        <v>18</v>
      </c>
      <c r="G663" s="13">
        <v>18</v>
      </c>
      <c r="H663" s="10">
        <v>18</v>
      </c>
      <c r="I663" s="10">
        <v>18</v>
      </c>
      <c r="J663" s="10">
        <v>18</v>
      </c>
      <c r="K663" s="10">
        <v>18</v>
      </c>
      <c r="L663" s="10">
        <v>18</v>
      </c>
      <c r="M663" s="10">
        <v>18</v>
      </c>
      <c r="N663" s="10">
        <v>19</v>
      </c>
    </row>
    <row r="664" spans="1:14" x14ac:dyDescent="0.3">
      <c r="A664" s="25">
        <v>81005</v>
      </c>
      <c r="B664" s="22" t="s">
        <v>99</v>
      </c>
      <c r="C664" s="22" t="s">
        <v>106</v>
      </c>
      <c r="D664" s="22" t="s">
        <v>162</v>
      </c>
      <c r="E664" s="14">
        <f t="shared" si="12"/>
        <v>2</v>
      </c>
      <c r="F664" s="15">
        <v>2</v>
      </c>
      <c r="G664" s="13">
        <v>2</v>
      </c>
      <c r="H664" s="10">
        <v>2</v>
      </c>
      <c r="I664" s="10">
        <v>2</v>
      </c>
      <c r="J664" s="10">
        <v>2</v>
      </c>
      <c r="K664" s="10">
        <v>2</v>
      </c>
      <c r="L664" s="10">
        <v>2</v>
      </c>
      <c r="M664" s="10">
        <v>2</v>
      </c>
      <c r="N664" s="10">
        <v>2</v>
      </c>
    </row>
    <row r="665" spans="1:14" x14ac:dyDescent="0.3">
      <c r="A665" s="25">
        <v>30508</v>
      </c>
      <c r="B665" s="22" t="s">
        <v>144</v>
      </c>
      <c r="C665" s="22" t="s">
        <v>410</v>
      </c>
      <c r="D665" s="22" t="s">
        <v>778</v>
      </c>
      <c r="E665" s="14">
        <f t="shared" si="12"/>
        <v>0</v>
      </c>
      <c r="F665" s="15">
        <v>0</v>
      </c>
      <c r="G665" s="13">
        <v>0</v>
      </c>
      <c r="H665" s="10"/>
      <c r="I665" s="10"/>
      <c r="J665" s="10"/>
      <c r="K665" s="10"/>
      <c r="L665" s="10"/>
      <c r="M665" s="10"/>
      <c r="N665" s="10">
        <v>0</v>
      </c>
    </row>
    <row r="666" spans="1:14" x14ac:dyDescent="0.3">
      <c r="A666" s="25">
        <v>90511</v>
      </c>
      <c r="B666" s="22" t="s">
        <v>114</v>
      </c>
      <c r="C666" s="22" t="s">
        <v>308</v>
      </c>
      <c r="D666" s="22" t="s">
        <v>779</v>
      </c>
      <c r="E666" s="14">
        <f t="shared" si="12"/>
        <v>0</v>
      </c>
      <c r="F666" s="15">
        <v>0</v>
      </c>
      <c r="G666" s="13">
        <v>0</v>
      </c>
      <c r="H666" s="10"/>
      <c r="I666" s="10"/>
      <c r="J666" s="10"/>
      <c r="K666" s="10"/>
      <c r="L666" s="10"/>
      <c r="M666" s="10"/>
      <c r="N666" s="10">
        <v>0</v>
      </c>
    </row>
    <row r="667" spans="1:14" x14ac:dyDescent="0.3">
      <c r="A667" s="25">
        <v>130311</v>
      </c>
      <c r="B667" s="22" t="s">
        <v>102</v>
      </c>
      <c r="C667" s="22" t="s">
        <v>222</v>
      </c>
      <c r="D667" s="22" t="s">
        <v>443</v>
      </c>
      <c r="E667" s="14">
        <f t="shared" si="12"/>
        <v>0</v>
      </c>
      <c r="F667" s="15">
        <v>0</v>
      </c>
      <c r="G667" s="13">
        <v>0</v>
      </c>
      <c r="H667" s="10"/>
      <c r="I667" s="10"/>
      <c r="J667" s="10"/>
      <c r="K667" s="10"/>
      <c r="L667" s="10"/>
      <c r="M667" s="10"/>
      <c r="N667" s="10">
        <v>0</v>
      </c>
    </row>
    <row r="668" spans="1:14" x14ac:dyDescent="0.3">
      <c r="A668" s="25">
        <v>70314</v>
      </c>
      <c r="B668" s="22" t="s">
        <v>268</v>
      </c>
      <c r="C668" s="22" t="s">
        <v>268</v>
      </c>
      <c r="D668" s="22" t="s">
        <v>780</v>
      </c>
      <c r="E668" s="14">
        <f t="shared" si="12"/>
        <v>0</v>
      </c>
      <c r="F668" s="15">
        <v>0</v>
      </c>
      <c r="G668" s="13">
        <v>0</v>
      </c>
      <c r="H668" s="10"/>
      <c r="I668" s="10"/>
      <c r="J668" s="10"/>
      <c r="K668" s="10"/>
      <c r="L668" s="10"/>
      <c r="M668" s="10"/>
      <c r="N668" s="10">
        <v>0</v>
      </c>
    </row>
    <row r="669" spans="1:14" x14ac:dyDescent="0.3">
      <c r="A669" s="25">
        <v>130312</v>
      </c>
      <c r="B669" s="22" t="s">
        <v>102</v>
      </c>
      <c r="C669" s="22" t="s">
        <v>222</v>
      </c>
      <c r="D669" s="22" t="s">
        <v>241</v>
      </c>
      <c r="E669" s="14">
        <f t="shared" si="12"/>
        <v>0</v>
      </c>
      <c r="F669" s="15">
        <v>0</v>
      </c>
      <c r="G669" s="13">
        <v>0</v>
      </c>
      <c r="H669" s="10"/>
      <c r="I669" s="10"/>
      <c r="J669" s="10"/>
      <c r="K669" s="10"/>
      <c r="L669" s="10"/>
      <c r="M669" s="10"/>
      <c r="N669" s="10">
        <v>0</v>
      </c>
    </row>
    <row r="670" spans="1:14" x14ac:dyDescent="0.3">
      <c r="A670" s="25">
        <v>20407</v>
      </c>
      <c r="B670" s="22" t="s">
        <v>212</v>
      </c>
      <c r="C670" s="22" t="s">
        <v>249</v>
      </c>
      <c r="D670" s="22" t="s">
        <v>295</v>
      </c>
      <c r="E670" s="14">
        <f t="shared" si="12"/>
        <v>0</v>
      </c>
      <c r="F670" s="15">
        <v>0</v>
      </c>
      <c r="G670" s="13">
        <v>0</v>
      </c>
      <c r="H670" s="10"/>
      <c r="I670" s="10"/>
      <c r="J670" s="10"/>
      <c r="K670" s="10"/>
      <c r="L670" s="10"/>
      <c r="M670" s="10"/>
      <c r="N670" s="10">
        <v>0</v>
      </c>
    </row>
    <row r="671" spans="1:14" x14ac:dyDescent="0.3">
      <c r="A671" s="25">
        <v>20107</v>
      </c>
      <c r="B671" s="22" t="s">
        <v>212</v>
      </c>
      <c r="C671" s="22" t="s">
        <v>219</v>
      </c>
      <c r="D671" s="22" t="s">
        <v>781</v>
      </c>
      <c r="E671" s="14">
        <f t="shared" si="12"/>
        <v>0</v>
      </c>
      <c r="F671" s="15">
        <v>0</v>
      </c>
      <c r="G671" s="13">
        <v>0</v>
      </c>
      <c r="H671" s="10"/>
      <c r="I671" s="10"/>
      <c r="J671" s="10"/>
      <c r="K671" s="10"/>
      <c r="L671" s="10"/>
      <c r="M671" s="10"/>
      <c r="N671" s="10">
        <v>0</v>
      </c>
    </row>
    <row r="672" spans="1:14" x14ac:dyDescent="0.3">
      <c r="A672" s="25">
        <v>130106</v>
      </c>
      <c r="B672" s="22" t="s">
        <v>102</v>
      </c>
      <c r="C672" s="22" t="s">
        <v>103</v>
      </c>
      <c r="D672" s="22" t="s">
        <v>108</v>
      </c>
      <c r="E672" s="14">
        <f t="shared" si="12"/>
        <v>11</v>
      </c>
      <c r="F672" s="15">
        <v>10</v>
      </c>
      <c r="G672" s="13">
        <v>10</v>
      </c>
      <c r="H672" s="10">
        <v>11</v>
      </c>
      <c r="I672" s="10">
        <v>11</v>
      </c>
      <c r="J672" s="10">
        <v>11</v>
      </c>
      <c r="K672" s="10">
        <v>11</v>
      </c>
      <c r="L672" s="10">
        <v>11</v>
      </c>
      <c r="M672" s="10">
        <v>11</v>
      </c>
      <c r="N672" s="10">
        <v>11</v>
      </c>
    </row>
    <row r="673" spans="1:14" x14ac:dyDescent="0.3">
      <c r="A673" s="25">
        <v>41401</v>
      </c>
      <c r="B673" s="22" t="s">
        <v>154</v>
      </c>
      <c r="C673" s="22" t="s">
        <v>373</v>
      </c>
      <c r="D673" s="22" t="s">
        <v>374</v>
      </c>
      <c r="E673" s="14">
        <f t="shared" si="12"/>
        <v>1</v>
      </c>
      <c r="F673" s="15">
        <v>1</v>
      </c>
      <c r="G673" s="13">
        <v>1</v>
      </c>
      <c r="H673" s="10">
        <v>1</v>
      </c>
      <c r="I673" s="10">
        <v>1</v>
      </c>
      <c r="J673" s="10">
        <v>1</v>
      </c>
      <c r="K673" s="10">
        <v>1</v>
      </c>
      <c r="L673" s="10">
        <v>1</v>
      </c>
      <c r="M673" s="10">
        <v>1</v>
      </c>
      <c r="N673" s="10">
        <v>1</v>
      </c>
    </row>
    <row r="674" spans="1:14" x14ac:dyDescent="0.3">
      <c r="A674" s="25">
        <v>50206</v>
      </c>
      <c r="B674" s="22" t="s">
        <v>151</v>
      </c>
      <c r="C674" s="22" t="s">
        <v>152</v>
      </c>
      <c r="D674" s="22" t="s">
        <v>782</v>
      </c>
      <c r="E674" s="14">
        <f t="shared" si="12"/>
        <v>0</v>
      </c>
      <c r="F674" s="15">
        <v>0</v>
      </c>
      <c r="G674" s="13">
        <v>0</v>
      </c>
      <c r="H674" s="10"/>
      <c r="I674" s="10"/>
      <c r="J674" s="10"/>
      <c r="K674" s="10"/>
      <c r="L674" s="10"/>
      <c r="M674" s="10"/>
      <c r="N674" s="10">
        <v>0</v>
      </c>
    </row>
    <row r="675" spans="1:14" x14ac:dyDescent="0.3">
      <c r="A675" s="25">
        <v>50207</v>
      </c>
      <c r="B675" s="22" t="s">
        <v>151</v>
      </c>
      <c r="C675" s="22" t="s">
        <v>152</v>
      </c>
      <c r="D675" s="22" t="s">
        <v>153</v>
      </c>
      <c r="E675" s="14">
        <f t="shared" si="12"/>
        <v>0</v>
      </c>
      <c r="F675" s="15">
        <v>0</v>
      </c>
      <c r="G675" s="13">
        <v>0</v>
      </c>
      <c r="H675" s="10"/>
      <c r="I675" s="10"/>
      <c r="J675" s="10"/>
      <c r="K675" s="10"/>
      <c r="L675" s="10"/>
      <c r="M675" s="10"/>
      <c r="N675" s="10">
        <v>0</v>
      </c>
    </row>
    <row r="676" spans="1:14" x14ac:dyDescent="0.3">
      <c r="A676" s="25">
        <v>50317</v>
      </c>
      <c r="B676" s="22" t="s">
        <v>151</v>
      </c>
      <c r="C676" s="22" t="s">
        <v>181</v>
      </c>
      <c r="D676" s="22" t="s">
        <v>783</v>
      </c>
      <c r="E676" s="14">
        <f t="shared" si="12"/>
        <v>0</v>
      </c>
      <c r="F676" s="15">
        <v>0</v>
      </c>
      <c r="G676" s="13">
        <v>0</v>
      </c>
      <c r="H676" s="10"/>
      <c r="I676" s="10"/>
      <c r="J676" s="10"/>
      <c r="K676" s="10"/>
      <c r="L676" s="10"/>
      <c r="M676" s="10"/>
      <c r="N676" s="10">
        <v>0</v>
      </c>
    </row>
    <row r="677" spans="1:14" x14ac:dyDescent="0.3">
      <c r="A677" s="25">
        <v>90512</v>
      </c>
      <c r="B677" s="22" t="s">
        <v>114</v>
      </c>
      <c r="C677" s="22" t="s">
        <v>308</v>
      </c>
      <c r="D677" s="22" t="s">
        <v>784</v>
      </c>
      <c r="E677" s="14">
        <f t="shared" si="12"/>
        <v>0</v>
      </c>
      <c r="F677" s="15">
        <v>0</v>
      </c>
      <c r="G677" s="13">
        <v>0</v>
      </c>
      <c r="H677" s="10"/>
      <c r="I677" s="10"/>
      <c r="J677" s="10"/>
      <c r="K677" s="10"/>
      <c r="L677" s="10"/>
      <c r="M677" s="10"/>
      <c r="N677" s="10">
        <v>0</v>
      </c>
    </row>
    <row r="678" spans="1:14" x14ac:dyDescent="0.3">
      <c r="J678" s="10"/>
    </row>
    <row r="679" spans="1:14" x14ac:dyDescent="0.3">
      <c r="J679" s="10"/>
    </row>
    <row r="680" spans="1:14" x14ac:dyDescent="0.3">
      <c r="J680" s="10"/>
    </row>
    <row r="681" spans="1:14" x14ac:dyDescent="0.3">
      <c r="J681" s="10"/>
    </row>
    <row r="682" spans="1:14" x14ac:dyDescent="0.3">
      <c r="J682" s="10"/>
    </row>
    <row r="683" spans="1:14" x14ac:dyDescent="0.3">
      <c r="J683" s="10"/>
    </row>
    <row r="684" spans="1:14" x14ac:dyDescent="0.3">
      <c r="J684" s="10"/>
    </row>
    <row r="685" spans="1:14" x14ac:dyDescent="0.3">
      <c r="J685" s="10"/>
    </row>
    <row r="686" spans="1:14" x14ac:dyDescent="0.3">
      <c r="J686" s="10"/>
    </row>
    <row r="687" spans="1:14" x14ac:dyDescent="0.3">
      <c r="J687" s="10"/>
    </row>
    <row r="688" spans="1:14" x14ac:dyDescent="0.3">
      <c r="J688" s="10"/>
    </row>
    <row r="689" spans="10:10" x14ac:dyDescent="0.3">
      <c r="J689" s="10"/>
    </row>
    <row r="690" spans="10:10" x14ac:dyDescent="0.3">
      <c r="J690" s="10"/>
    </row>
    <row r="691" spans="10:10" x14ac:dyDescent="0.3">
      <c r="J691" s="10"/>
    </row>
    <row r="692" spans="10:10" x14ac:dyDescent="0.3">
      <c r="J692" s="10"/>
    </row>
    <row r="693" spans="10:10" x14ac:dyDescent="0.3">
      <c r="J693" s="10"/>
    </row>
    <row r="694" spans="10:10" x14ac:dyDescent="0.3">
      <c r="J694" s="10"/>
    </row>
    <row r="695" spans="10:10" x14ac:dyDescent="0.3">
      <c r="J695" s="10"/>
    </row>
    <row r="696" spans="10:10" x14ac:dyDescent="0.3">
      <c r="J696" s="10"/>
    </row>
    <row r="697" spans="10:10" x14ac:dyDescent="0.3">
      <c r="J697" s="10"/>
    </row>
    <row r="698" spans="10:10" x14ac:dyDescent="0.3">
      <c r="J698" s="10"/>
    </row>
    <row r="699" spans="10:10" x14ac:dyDescent="0.3">
      <c r="J699" s="10"/>
    </row>
    <row r="700" spans="10:10" x14ac:dyDescent="0.3">
      <c r="J700" s="10"/>
    </row>
    <row r="701" spans="10:10" x14ac:dyDescent="0.3">
      <c r="J701" s="10"/>
    </row>
    <row r="702" spans="10:10" x14ac:dyDescent="0.3">
      <c r="J702" s="10"/>
    </row>
    <row r="703" spans="10:10" x14ac:dyDescent="0.3">
      <c r="J703" s="10"/>
    </row>
    <row r="704" spans="10:10" x14ac:dyDescent="0.3">
      <c r="J704" s="10"/>
    </row>
    <row r="705" spans="10:10" x14ac:dyDescent="0.3">
      <c r="J705" s="10"/>
    </row>
    <row r="706" spans="10:10" x14ac:dyDescent="0.3">
      <c r="J706" s="10"/>
    </row>
    <row r="707" spans="10:10" x14ac:dyDescent="0.3">
      <c r="J707" s="10"/>
    </row>
  </sheetData>
  <phoneticPr fontId="18" type="noConversion"/>
  <pageMargins left="0.7" right="0.7" top="0.75" bottom="0.75" header="0.3" footer="0.3"/>
  <pageSetup paperSize="9" orientation="portrait" horizontalDpi="300" verticalDpi="300" r:id="rId1"/>
  <ignoredErrors>
    <ignoredError sqref="F4:F82 F613:F677 F319:F494 F84:F317 F496:F611" calculatedColumn="1"/>
  </ignoredErrors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B8DCD-E5B1-4B4A-899C-B40D3BDCA51A}">
  <sheetPr>
    <tabColor theme="0" tint="-0.34998626667073579"/>
  </sheetPr>
  <dimension ref="A1:N677"/>
  <sheetViews>
    <sheetView showGridLines="0" topLeftCell="H1" workbookViewId="0">
      <selection activeCell="O3" sqref="O3"/>
    </sheetView>
  </sheetViews>
  <sheetFormatPr baseColWidth="10" defaultColWidth="11.44140625" defaultRowHeight="14.4" x14ac:dyDescent="0.3"/>
  <cols>
    <col min="1" max="1" width="9.109375" bestFit="1" customWidth="1"/>
    <col min="2" max="2" width="19.33203125" bestFit="1" customWidth="1"/>
    <col min="3" max="3" width="19.88671875" bestFit="1" customWidth="1"/>
    <col min="4" max="4" width="35.6640625" bestFit="1" customWidth="1"/>
    <col min="5" max="5" width="11.33203125" bestFit="1" customWidth="1"/>
    <col min="6" max="7" width="12.5546875" bestFit="1" customWidth="1"/>
  </cols>
  <sheetData>
    <row r="1" spans="1:14" x14ac:dyDescent="0.3">
      <c r="F1" s="24">
        <f>+DATEVALUE(Muertes_PN_DIA13[[#Headers],[03-06-2020]])</f>
        <v>43985</v>
      </c>
      <c r="G1" s="24">
        <f>+DATEVALUE(Muertes_PN_DIA13[[#Headers],[04-06-2020]])</f>
        <v>43986</v>
      </c>
      <c r="H1" s="24">
        <f>+DATEVALUE(Muertes_PN_DIA13[[#Headers],[5/6/2020]])</f>
        <v>43987</v>
      </c>
      <c r="I1" s="24">
        <f>+DATEVALUE(Muertes_PN_DIA13[[#Headers],[6/6/2020]])</f>
        <v>43988</v>
      </c>
      <c r="J1" s="24">
        <f>+DATEVALUE(Muertes_PN_DIA13[[#Headers],[07-jun]])</f>
        <v>43989</v>
      </c>
      <c r="K1" s="24">
        <f>+DATEVALUE(Muertes_PN_DIA13[[#Headers],[08-jun]])</f>
        <v>43990</v>
      </c>
      <c r="L1" s="24">
        <f>+DATEVALUE(Muertes_PN_DIA13[[#Headers],[09-jun]])</f>
        <v>43991</v>
      </c>
      <c r="M1" s="24">
        <f>+DATEVALUE(Muertes_PN_DIA13[[#Headers],[10-jun]])</f>
        <v>43992</v>
      </c>
      <c r="N1" s="24">
        <f>+DATEVALUE(Muertes_PN_DIA13[[#Headers],[11-jun]])</f>
        <v>43993</v>
      </c>
    </row>
    <row r="2" spans="1:14" ht="15.6" x14ac:dyDescent="0.3">
      <c r="E2" s="11">
        <f>SUM(Muertes_PN_DIA13[Fallecidos])</f>
        <v>370</v>
      </c>
      <c r="F2" s="11">
        <f>SUM(Muertes_PN_DIA13[03-06-2020])</f>
        <v>344</v>
      </c>
      <c r="G2" s="11">
        <f>SUM(Muertes_PN_DIA13[04-06-2020])</f>
        <v>12</v>
      </c>
      <c r="H2" s="11">
        <f>SUM(Muertes_PN_DIA13[5/6/2020])</f>
        <v>14</v>
      </c>
      <c r="I2" s="11">
        <f>SUM(Muertes_PN_DIA13[6/6/2020])</f>
        <v>0</v>
      </c>
      <c r="J2" s="11">
        <f>SUM(Muertes_PN_DIA13[07-jun])</f>
        <v>0</v>
      </c>
      <c r="K2" s="11">
        <f>SUM(Muertes_PN_DIA13[08-jun])</f>
        <v>0</v>
      </c>
      <c r="L2" s="11">
        <f>SUM(Muertes_PN_DIA13[09-jun])</f>
        <v>31</v>
      </c>
      <c r="M2" s="11">
        <f>SUM(Muertes_PN_DIA13[10-jun])</f>
        <v>0</v>
      </c>
      <c r="N2" s="11">
        <f>SUM(Muertes_PN_DIA13[11-jun])</f>
        <v>17</v>
      </c>
    </row>
    <row r="3" spans="1:14" s="6" customFormat="1" ht="25.95" customHeight="1" x14ac:dyDescent="0.3">
      <c r="A3" s="6" t="s">
        <v>0</v>
      </c>
      <c r="B3" s="6" t="s">
        <v>1</v>
      </c>
      <c r="C3" s="6" t="s">
        <v>2</v>
      </c>
      <c r="D3" s="6" t="s">
        <v>3</v>
      </c>
      <c r="E3" s="6" t="s">
        <v>802</v>
      </c>
      <c r="F3" s="7" t="s">
        <v>788</v>
      </c>
      <c r="G3" s="7" t="s">
        <v>789</v>
      </c>
      <c r="H3" s="7" t="s">
        <v>790</v>
      </c>
      <c r="I3" s="7" t="s">
        <v>791</v>
      </c>
      <c r="J3" s="7" t="s">
        <v>799</v>
      </c>
      <c r="K3" s="7" t="s">
        <v>800</v>
      </c>
      <c r="L3" s="7" t="s">
        <v>801</v>
      </c>
      <c r="M3" s="7" t="s">
        <v>803</v>
      </c>
      <c r="N3" s="7" t="s">
        <v>804</v>
      </c>
    </row>
    <row r="4" spans="1:14" x14ac:dyDescent="0.3">
      <c r="A4">
        <v>80821</v>
      </c>
      <c r="B4" s="2" t="s">
        <v>99</v>
      </c>
      <c r="C4" s="2" t="s">
        <v>99</v>
      </c>
      <c r="D4" s="2" t="s">
        <v>105</v>
      </c>
      <c r="E4" s="14">
        <f>+MAX(F4:CO4)</f>
        <v>16</v>
      </c>
      <c r="F4" s="15">
        <f>+Muertes_PN_ACUM[[#This Row],[03-06-2020]]</f>
        <v>16</v>
      </c>
      <c r="G4" s="13">
        <f>+Muertes_PN_ACUM[[#This Row],[04-06-2020]]-Muertes_PN_ACUM[[#This Row],[03-06-2020]]</f>
        <v>0</v>
      </c>
      <c r="H4" s="13">
        <f>+Muertes_PN_ACUM[[#This Row],[5/6/2020]]-Muertes_PN_ACUM[[#This Row],[04-06-2020]]</f>
        <v>0</v>
      </c>
      <c r="I4" s="13">
        <f>+Muertes_PN_ACUM[[#This Row],[6/6/2020]]-Muertes_PN_ACUM[[#This Row],[5/6/2020]]</f>
        <v>0</v>
      </c>
      <c r="J4" s="13">
        <f>+Muertes_PN_ACUM[[#This Row],[07-06-2020]]-Muertes_PN_ACUM[[#This Row],[6/6/2020]]</f>
        <v>0</v>
      </c>
      <c r="K4" s="13">
        <f>+Muertes_PN_ACUM[[#This Row],[08-06-2020]]-Muertes_PN_ACUM[[#This Row],[07-06-2020]]</f>
        <v>0</v>
      </c>
      <c r="L4" s="13">
        <f>+Muertes_PN_ACUM[[#This Row],[09-06-2020]]-Muertes_PN_ACUM[[#This Row],[08-06-2020]]</f>
        <v>2</v>
      </c>
      <c r="M4" s="13">
        <f>+Muertes_PN_ACUM[[#This Row],[10-06-2020]]-Muertes_PN_ACUM[[#This Row],[09-06-2020]]</f>
        <v>0</v>
      </c>
      <c r="N4" s="13">
        <f>+Muertes_PN_ACUM[[#This Row],[11-06-2020]]-Muertes_PN_ACUM[[#This Row],[10-06-2020]]</f>
        <v>0</v>
      </c>
    </row>
    <row r="5" spans="1:14" x14ac:dyDescent="0.3">
      <c r="A5">
        <v>30202</v>
      </c>
      <c r="B5" s="2" t="s">
        <v>144</v>
      </c>
      <c r="C5" s="2" t="s">
        <v>414</v>
      </c>
      <c r="D5" s="2" t="s">
        <v>445</v>
      </c>
      <c r="E5" s="14">
        <f t="shared" ref="E5:E68" si="0">+MAX(F5:CO5)</f>
        <v>0</v>
      </c>
      <c r="F5" s="15">
        <f>+Muertes_PN_ACUM[[#This Row],[03-06-2020]]</f>
        <v>0</v>
      </c>
      <c r="G5" s="13">
        <f>+Muertes_PN_ACUM[[#This Row],[04-06-2020]]-Muertes_PN_ACUM[[#This Row],[03-06-2020]]</f>
        <v>0</v>
      </c>
      <c r="H5" s="13">
        <f>+Muertes_PN_ACUM[[#This Row],[5/6/2020]]-Muertes_PN_ACUM[[#This Row],[04-06-2020]]</f>
        <v>0</v>
      </c>
      <c r="I5" s="13">
        <f>+Muertes_PN_ACUM[[#This Row],[6/6/2020]]-Muertes_PN_ACUM[[#This Row],[5/6/2020]]</f>
        <v>0</v>
      </c>
      <c r="J5" s="13">
        <f>+Muertes_PN_ACUM[[#This Row],[07-06-2020]]-Muertes_PN_ACUM[[#This Row],[6/6/2020]]</f>
        <v>0</v>
      </c>
      <c r="K5" s="13">
        <f>+Muertes_PN_ACUM[[#This Row],[08-06-2020]]-Muertes_PN_ACUM[[#This Row],[07-06-2020]]</f>
        <v>0</v>
      </c>
      <c r="L5" s="13">
        <f>+Muertes_PN_ACUM[[#This Row],[09-06-2020]]-Muertes_PN_ACUM[[#This Row],[08-06-2020]]</f>
        <v>0</v>
      </c>
      <c r="M5" s="13">
        <f>+Muertes_PN_ACUM[[#This Row],[10-06-2020]]-Muertes_PN_ACUM[[#This Row],[09-06-2020]]</f>
        <v>0</v>
      </c>
      <c r="N5" s="13">
        <f>+Muertes_PN_ACUM[[#This Row],[11-06-2020]]-Muertes_PN_ACUM[[#This Row],[10-06-2020]]</f>
        <v>0</v>
      </c>
    </row>
    <row r="6" spans="1:14" x14ac:dyDescent="0.3">
      <c r="A6">
        <v>70313</v>
      </c>
      <c r="B6" s="2" t="s">
        <v>268</v>
      </c>
      <c r="C6" s="2" t="s">
        <v>268</v>
      </c>
      <c r="D6" s="2" t="s">
        <v>446</v>
      </c>
      <c r="E6" s="14">
        <f t="shared" si="0"/>
        <v>0</v>
      </c>
      <c r="F6" s="15">
        <f>+Muertes_PN_ACUM[[#This Row],[03-06-2020]]</f>
        <v>0</v>
      </c>
      <c r="G6" s="13">
        <f>+Muertes_PN_ACUM[[#This Row],[04-06-2020]]-Muertes_PN_ACUM[[#This Row],[03-06-2020]]</f>
        <v>0</v>
      </c>
      <c r="H6" s="13">
        <f>+Muertes_PN_ACUM[[#This Row],[5/6/2020]]-Muertes_PN_ACUM[[#This Row],[04-06-2020]]</f>
        <v>0</v>
      </c>
      <c r="I6" s="13">
        <f>+Muertes_PN_ACUM[[#This Row],[6/6/2020]]-Muertes_PN_ACUM[[#This Row],[5/6/2020]]</f>
        <v>0</v>
      </c>
      <c r="J6" s="13">
        <f>+Muertes_PN_ACUM[[#This Row],[07-06-2020]]-Muertes_PN_ACUM[[#This Row],[6/6/2020]]</f>
        <v>0</v>
      </c>
      <c r="K6" s="13">
        <f>+Muertes_PN_ACUM[[#This Row],[08-06-2020]]-Muertes_PN_ACUM[[#This Row],[07-06-2020]]</f>
        <v>0</v>
      </c>
      <c r="L6" s="13">
        <f>+Muertes_PN_ACUM[[#This Row],[09-06-2020]]-Muertes_PN_ACUM[[#This Row],[08-06-2020]]</f>
        <v>0</v>
      </c>
      <c r="M6" s="13">
        <f>+Muertes_PN_ACUM[[#This Row],[10-06-2020]]-Muertes_PN_ACUM[[#This Row],[09-06-2020]]</f>
        <v>0</v>
      </c>
      <c r="N6" s="13">
        <f>+Muertes_PN_ACUM[[#This Row],[11-06-2020]]-Muertes_PN_ACUM[[#This Row],[10-06-2020]]</f>
        <v>0</v>
      </c>
    </row>
    <row r="7" spans="1:14" x14ac:dyDescent="0.3">
      <c r="A7">
        <v>120502</v>
      </c>
      <c r="B7" s="2" t="s">
        <v>191</v>
      </c>
      <c r="C7" s="2" t="s">
        <v>447</v>
      </c>
      <c r="D7" s="2" t="s">
        <v>448</v>
      </c>
      <c r="E7" s="14">
        <f t="shared" si="0"/>
        <v>0</v>
      </c>
      <c r="F7" s="15">
        <f>+Muertes_PN_ACUM[[#This Row],[03-06-2020]]</f>
        <v>0</v>
      </c>
      <c r="G7" s="13">
        <f>+Muertes_PN_ACUM[[#This Row],[04-06-2020]]-Muertes_PN_ACUM[[#This Row],[03-06-2020]]</f>
        <v>0</v>
      </c>
      <c r="H7" s="13">
        <f>+Muertes_PN_ACUM[[#This Row],[5/6/2020]]-Muertes_PN_ACUM[[#This Row],[04-06-2020]]</f>
        <v>0</v>
      </c>
      <c r="I7" s="13">
        <f>+Muertes_PN_ACUM[[#This Row],[6/6/2020]]-Muertes_PN_ACUM[[#This Row],[5/6/2020]]</f>
        <v>0</v>
      </c>
      <c r="J7" s="13">
        <f>+Muertes_PN_ACUM[[#This Row],[07-06-2020]]-Muertes_PN_ACUM[[#This Row],[6/6/2020]]</f>
        <v>0</v>
      </c>
      <c r="K7" s="13">
        <f>+Muertes_PN_ACUM[[#This Row],[08-06-2020]]-Muertes_PN_ACUM[[#This Row],[07-06-2020]]</f>
        <v>0</v>
      </c>
      <c r="L7" s="13">
        <f>+Muertes_PN_ACUM[[#This Row],[09-06-2020]]-Muertes_PN_ACUM[[#This Row],[08-06-2020]]</f>
        <v>0</v>
      </c>
      <c r="M7" s="13">
        <f>+Muertes_PN_ACUM[[#This Row],[10-06-2020]]-Muertes_PN_ACUM[[#This Row],[09-06-2020]]</f>
        <v>0</v>
      </c>
      <c r="N7" s="13">
        <f>+Muertes_PN_ACUM[[#This Row],[11-06-2020]]-Muertes_PN_ACUM[[#This Row],[10-06-2020]]</f>
        <v>0</v>
      </c>
    </row>
    <row r="8" spans="1:14" x14ac:dyDescent="0.3">
      <c r="A8">
        <v>50313</v>
      </c>
      <c r="B8" s="2" t="s">
        <v>151</v>
      </c>
      <c r="C8" s="2" t="s">
        <v>181</v>
      </c>
      <c r="D8" s="2" t="s">
        <v>378</v>
      </c>
      <c r="E8" s="14">
        <f t="shared" si="0"/>
        <v>0</v>
      </c>
      <c r="F8" s="15">
        <f>+Muertes_PN_ACUM[[#This Row],[03-06-2020]]</f>
        <v>0</v>
      </c>
      <c r="G8" s="13">
        <f>+Muertes_PN_ACUM[[#This Row],[04-06-2020]]-Muertes_PN_ACUM[[#This Row],[03-06-2020]]</f>
        <v>0</v>
      </c>
      <c r="H8" s="13">
        <f>+Muertes_PN_ACUM[[#This Row],[5/6/2020]]-Muertes_PN_ACUM[[#This Row],[04-06-2020]]</f>
        <v>0</v>
      </c>
      <c r="I8" s="13">
        <f>+Muertes_PN_ACUM[[#This Row],[6/6/2020]]-Muertes_PN_ACUM[[#This Row],[5/6/2020]]</f>
        <v>0</v>
      </c>
      <c r="J8" s="13">
        <f>+Muertes_PN_ACUM[[#This Row],[07-06-2020]]-Muertes_PN_ACUM[[#This Row],[6/6/2020]]</f>
        <v>0</v>
      </c>
      <c r="K8" s="13">
        <f>+Muertes_PN_ACUM[[#This Row],[08-06-2020]]-Muertes_PN_ACUM[[#This Row],[07-06-2020]]</f>
        <v>0</v>
      </c>
      <c r="L8" s="13">
        <f>+Muertes_PN_ACUM[[#This Row],[09-06-2020]]-Muertes_PN_ACUM[[#This Row],[08-06-2020]]</f>
        <v>0</v>
      </c>
      <c r="M8" s="13">
        <f>+Muertes_PN_ACUM[[#This Row],[10-06-2020]]-Muertes_PN_ACUM[[#This Row],[09-06-2020]]</f>
        <v>0</v>
      </c>
      <c r="N8" s="13">
        <f>+Muertes_PN_ACUM[[#This Row],[11-06-2020]]-Muertes_PN_ACUM[[#This Row],[10-06-2020]]</f>
        <v>0</v>
      </c>
    </row>
    <row r="9" spans="1:14" x14ac:dyDescent="0.3">
      <c r="A9">
        <v>20101</v>
      </c>
      <c r="B9" s="2" t="s">
        <v>212</v>
      </c>
      <c r="C9" s="2" t="s">
        <v>219</v>
      </c>
      <c r="D9" s="2" t="s">
        <v>220</v>
      </c>
      <c r="E9" s="14">
        <f t="shared" si="0"/>
        <v>1</v>
      </c>
      <c r="F9" s="15">
        <f>+Muertes_PN_ACUM[[#This Row],[03-06-2020]]</f>
        <v>1</v>
      </c>
      <c r="G9" s="13">
        <f>+Muertes_PN_ACUM[[#This Row],[04-06-2020]]-Muertes_PN_ACUM[[#This Row],[03-06-2020]]</f>
        <v>-1</v>
      </c>
      <c r="H9" s="13">
        <f>+Muertes_PN_ACUM[[#This Row],[5/6/2020]]-Muertes_PN_ACUM[[#This Row],[04-06-2020]]</f>
        <v>0</v>
      </c>
      <c r="I9" s="13">
        <f>+Muertes_PN_ACUM[[#This Row],[6/6/2020]]-Muertes_PN_ACUM[[#This Row],[5/6/2020]]</f>
        <v>0</v>
      </c>
      <c r="J9" s="13">
        <f>+Muertes_PN_ACUM[[#This Row],[07-06-2020]]-Muertes_PN_ACUM[[#This Row],[6/6/2020]]</f>
        <v>0</v>
      </c>
      <c r="K9" s="13">
        <f>+Muertes_PN_ACUM[[#This Row],[08-06-2020]]-Muertes_PN_ACUM[[#This Row],[07-06-2020]]</f>
        <v>0</v>
      </c>
      <c r="L9" s="13">
        <f>+Muertes_PN_ACUM[[#This Row],[09-06-2020]]-Muertes_PN_ACUM[[#This Row],[08-06-2020]]</f>
        <v>0</v>
      </c>
      <c r="M9" s="13">
        <f>+Muertes_PN_ACUM[[#This Row],[10-06-2020]]-Muertes_PN_ACUM[[#This Row],[09-06-2020]]</f>
        <v>0</v>
      </c>
      <c r="N9" s="13">
        <f>+Muertes_PN_ACUM[[#This Row],[11-06-2020]]-Muertes_PN_ACUM[[#This Row],[10-06-2020]]</f>
        <v>1</v>
      </c>
    </row>
    <row r="10" spans="1:14" x14ac:dyDescent="0.3">
      <c r="A10">
        <v>100102</v>
      </c>
      <c r="B10" s="2" t="s">
        <v>149</v>
      </c>
      <c r="C10" s="2" t="s">
        <v>149</v>
      </c>
      <c r="D10" s="2" t="s">
        <v>166</v>
      </c>
      <c r="E10" s="14">
        <f t="shared" si="0"/>
        <v>4</v>
      </c>
      <c r="F10" s="15">
        <f>+Muertes_PN_ACUM[[#This Row],[03-06-2020]]</f>
        <v>4</v>
      </c>
      <c r="G10" s="13">
        <f>+Muertes_PN_ACUM[[#This Row],[04-06-2020]]-Muertes_PN_ACUM[[#This Row],[03-06-2020]]</f>
        <v>0</v>
      </c>
      <c r="H10" s="13">
        <f>+Muertes_PN_ACUM[[#This Row],[5/6/2020]]-Muertes_PN_ACUM[[#This Row],[04-06-2020]]</f>
        <v>0</v>
      </c>
      <c r="I10" s="13">
        <f>+Muertes_PN_ACUM[[#This Row],[6/6/2020]]-Muertes_PN_ACUM[[#This Row],[5/6/2020]]</f>
        <v>0</v>
      </c>
      <c r="J10" s="13">
        <f>+Muertes_PN_ACUM[[#This Row],[07-06-2020]]-Muertes_PN_ACUM[[#This Row],[6/6/2020]]</f>
        <v>0</v>
      </c>
      <c r="K10" s="13">
        <f>+Muertes_PN_ACUM[[#This Row],[08-06-2020]]-Muertes_PN_ACUM[[#This Row],[07-06-2020]]</f>
        <v>0</v>
      </c>
      <c r="L10" s="13">
        <f>+Muertes_PN_ACUM[[#This Row],[09-06-2020]]-Muertes_PN_ACUM[[#This Row],[08-06-2020]]</f>
        <v>0</v>
      </c>
      <c r="M10" s="13">
        <f>+Muertes_PN_ACUM[[#This Row],[10-06-2020]]-Muertes_PN_ACUM[[#This Row],[09-06-2020]]</f>
        <v>0</v>
      </c>
      <c r="N10" s="13">
        <f>+Muertes_PN_ACUM[[#This Row],[11-06-2020]]-Muertes_PN_ACUM[[#This Row],[10-06-2020]]</f>
        <v>0</v>
      </c>
    </row>
    <row r="11" spans="1:14" x14ac:dyDescent="0.3">
      <c r="A11">
        <v>40101</v>
      </c>
      <c r="B11" s="2" t="s">
        <v>154</v>
      </c>
      <c r="C11" s="2" t="s">
        <v>155</v>
      </c>
      <c r="D11" s="2" t="s">
        <v>251</v>
      </c>
      <c r="E11" s="14">
        <f t="shared" si="0"/>
        <v>0</v>
      </c>
      <c r="F11" s="15">
        <f>+Muertes_PN_ACUM[[#This Row],[03-06-2020]]</f>
        <v>0</v>
      </c>
      <c r="G11" s="13">
        <f>+Muertes_PN_ACUM[[#This Row],[04-06-2020]]-Muertes_PN_ACUM[[#This Row],[03-06-2020]]</f>
        <v>0</v>
      </c>
      <c r="H11" s="13">
        <f>+Muertes_PN_ACUM[[#This Row],[5/6/2020]]-Muertes_PN_ACUM[[#This Row],[04-06-2020]]</f>
        <v>0</v>
      </c>
      <c r="I11" s="13">
        <f>+Muertes_PN_ACUM[[#This Row],[6/6/2020]]-Muertes_PN_ACUM[[#This Row],[5/6/2020]]</f>
        <v>0</v>
      </c>
      <c r="J11" s="13">
        <f>+Muertes_PN_ACUM[[#This Row],[07-06-2020]]-Muertes_PN_ACUM[[#This Row],[6/6/2020]]</f>
        <v>0</v>
      </c>
      <c r="K11" s="13">
        <f>+Muertes_PN_ACUM[[#This Row],[08-06-2020]]-Muertes_PN_ACUM[[#This Row],[07-06-2020]]</f>
        <v>0</v>
      </c>
      <c r="L11" s="13">
        <f>+Muertes_PN_ACUM[[#This Row],[09-06-2020]]-Muertes_PN_ACUM[[#This Row],[08-06-2020]]</f>
        <v>0</v>
      </c>
      <c r="M11" s="13">
        <f>+Muertes_PN_ACUM[[#This Row],[10-06-2020]]-Muertes_PN_ACUM[[#This Row],[09-06-2020]]</f>
        <v>0</v>
      </c>
      <c r="N11" s="13">
        <f>+Muertes_PN_ACUM[[#This Row],[11-06-2020]]-Muertes_PN_ACUM[[#This Row],[10-06-2020]]</f>
        <v>0</v>
      </c>
    </row>
    <row r="12" spans="1:14" x14ac:dyDescent="0.3">
      <c r="A12">
        <v>80822</v>
      </c>
      <c r="B12" s="2" t="s">
        <v>99</v>
      </c>
      <c r="C12" s="2" t="s">
        <v>99</v>
      </c>
      <c r="D12" s="2" t="s">
        <v>123</v>
      </c>
      <c r="E12" s="14">
        <f t="shared" si="0"/>
        <v>2</v>
      </c>
      <c r="F12" s="15">
        <f>+Muertes_PN_ACUM[[#This Row],[03-06-2020]]</f>
        <v>2</v>
      </c>
      <c r="G12" s="13">
        <f>+Muertes_PN_ACUM[[#This Row],[04-06-2020]]-Muertes_PN_ACUM[[#This Row],[03-06-2020]]</f>
        <v>0</v>
      </c>
      <c r="H12" s="13">
        <f>+Muertes_PN_ACUM[[#This Row],[5/6/2020]]-Muertes_PN_ACUM[[#This Row],[04-06-2020]]</f>
        <v>0</v>
      </c>
      <c r="I12" s="13">
        <f>+Muertes_PN_ACUM[[#This Row],[6/6/2020]]-Muertes_PN_ACUM[[#This Row],[5/6/2020]]</f>
        <v>0</v>
      </c>
      <c r="J12" s="13">
        <f>+Muertes_PN_ACUM[[#This Row],[07-06-2020]]-Muertes_PN_ACUM[[#This Row],[6/6/2020]]</f>
        <v>0</v>
      </c>
      <c r="K12" s="13">
        <f>+Muertes_PN_ACUM[[#This Row],[08-06-2020]]-Muertes_PN_ACUM[[#This Row],[07-06-2020]]</f>
        <v>0</v>
      </c>
      <c r="L12" s="13">
        <f>+Muertes_PN_ACUM[[#This Row],[09-06-2020]]-Muertes_PN_ACUM[[#This Row],[08-06-2020]]</f>
        <v>0</v>
      </c>
      <c r="M12" s="13">
        <f>+Muertes_PN_ACUM[[#This Row],[10-06-2020]]-Muertes_PN_ACUM[[#This Row],[09-06-2020]]</f>
        <v>0</v>
      </c>
      <c r="N12" s="13">
        <f>+Muertes_PN_ACUM[[#This Row],[11-06-2020]]-Muertes_PN_ACUM[[#This Row],[10-06-2020]]</f>
        <v>0</v>
      </c>
    </row>
    <row r="13" spans="1:14" x14ac:dyDescent="0.3">
      <c r="A13">
        <v>10401</v>
      </c>
      <c r="B13" s="2" t="s">
        <v>163</v>
      </c>
      <c r="C13" s="2" t="s">
        <v>273</v>
      </c>
      <c r="D13" s="2" t="s">
        <v>274</v>
      </c>
      <c r="E13" s="14">
        <f t="shared" si="0"/>
        <v>0</v>
      </c>
      <c r="F13" s="15">
        <f>+Muertes_PN_ACUM[[#This Row],[03-06-2020]]</f>
        <v>0</v>
      </c>
      <c r="G13" s="13">
        <f>+Muertes_PN_ACUM[[#This Row],[04-06-2020]]-Muertes_PN_ACUM[[#This Row],[03-06-2020]]</f>
        <v>0</v>
      </c>
      <c r="H13" s="13">
        <f>+Muertes_PN_ACUM[[#This Row],[5/6/2020]]-Muertes_PN_ACUM[[#This Row],[04-06-2020]]</f>
        <v>0</v>
      </c>
      <c r="I13" s="13">
        <f>+Muertes_PN_ACUM[[#This Row],[6/6/2020]]-Muertes_PN_ACUM[[#This Row],[5/6/2020]]</f>
        <v>0</v>
      </c>
      <c r="J13" s="13">
        <f>+Muertes_PN_ACUM[[#This Row],[07-06-2020]]-Muertes_PN_ACUM[[#This Row],[6/6/2020]]</f>
        <v>0</v>
      </c>
      <c r="K13" s="13">
        <f>+Muertes_PN_ACUM[[#This Row],[08-06-2020]]-Muertes_PN_ACUM[[#This Row],[07-06-2020]]</f>
        <v>0</v>
      </c>
      <c r="L13" s="13">
        <f>+Muertes_PN_ACUM[[#This Row],[09-06-2020]]-Muertes_PN_ACUM[[#This Row],[08-06-2020]]</f>
        <v>0</v>
      </c>
      <c r="M13" s="13">
        <f>+Muertes_PN_ACUM[[#This Row],[10-06-2020]]-Muertes_PN_ACUM[[#This Row],[09-06-2020]]</f>
        <v>0</v>
      </c>
      <c r="N13" s="13">
        <f>+Muertes_PN_ACUM[[#This Row],[11-06-2020]]-Muertes_PN_ACUM[[#This Row],[10-06-2020]]</f>
        <v>0</v>
      </c>
    </row>
    <row r="14" spans="1:14" x14ac:dyDescent="0.3">
      <c r="A14">
        <v>120902</v>
      </c>
      <c r="B14" s="2" t="s">
        <v>191</v>
      </c>
      <c r="C14" s="2" t="s">
        <v>449</v>
      </c>
      <c r="D14" s="2" t="s">
        <v>450</v>
      </c>
      <c r="E14" s="14">
        <f t="shared" si="0"/>
        <v>0</v>
      </c>
      <c r="F14" s="15">
        <f>+Muertes_PN_ACUM[[#This Row],[03-06-2020]]</f>
        <v>0</v>
      </c>
      <c r="G14" s="13">
        <f>+Muertes_PN_ACUM[[#This Row],[04-06-2020]]-Muertes_PN_ACUM[[#This Row],[03-06-2020]]</f>
        <v>0</v>
      </c>
      <c r="H14" s="13">
        <f>+Muertes_PN_ACUM[[#This Row],[5/6/2020]]-Muertes_PN_ACUM[[#This Row],[04-06-2020]]</f>
        <v>0</v>
      </c>
      <c r="I14" s="13">
        <f>+Muertes_PN_ACUM[[#This Row],[6/6/2020]]-Muertes_PN_ACUM[[#This Row],[5/6/2020]]</f>
        <v>0</v>
      </c>
      <c r="J14" s="13">
        <f>+Muertes_PN_ACUM[[#This Row],[07-06-2020]]-Muertes_PN_ACUM[[#This Row],[6/6/2020]]</f>
        <v>0</v>
      </c>
      <c r="K14" s="13">
        <f>+Muertes_PN_ACUM[[#This Row],[08-06-2020]]-Muertes_PN_ACUM[[#This Row],[07-06-2020]]</f>
        <v>0</v>
      </c>
      <c r="L14" s="13">
        <f>+Muertes_PN_ACUM[[#This Row],[09-06-2020]]-Muertes_PN_ACUM[[#This Row],[08-06-2020]]</f>
        <v>0</v>
      </c>
      <c r="M14" s="13">
        <f>+Muertes_PN_ACUM[[#This Row],[10-06-2020]]-Muertes_PN_ACUM[[#This Row],[09-06-2020]]</f>
        <v>0</v>
      </c>
      <c r="N14" s="13">
        <f>+Muertes_PN_ACUM[[#This Row],[11-06-2020]]-Muertes_PN_ACUM[[#This Row],[10-06-2020]]</f>
        <v>0</v>
      </c>
    </row>
    <row r="15" spans="1:14" x14ac:dyDescent="0.3">
      <c r="A15">
        <v>40404</v>
      </c>
      <c r="B15" s="2" t="s">
        <v>154</v>
      </c>
      <c r="C15" s="2" t="s">
        <v>234</v>
      </c>
      <c r="D15" s="2" t="s">
        <v>235</v>
      </c>
      <c r="E15" s="14">
        <f t="shared" si="0"/>
        <v>0</v>
      </c>
      <c r="F15" s="15">
        <f>+Muertes_PN_ACUM[[#This Row],[03-06-2020]]</f>
        <v>0</v>
      </c>
      <c r="G15" s="13">
        <f>+Muertes_PN_ACUM[[#This Row],[04-06-2020]]-Muertes_PN_ACUM[[#This Row],[03-06-2020]]</f>
        <v>0</v>
      </c>
      <c r="H15" s="13">
        <f>+Muertes_PN_ACUM[[#This Row],[5/6/2020]]-Muertes_PN_ACUM[[#This Row],[04-06-2020]]</f>
        <v>0</v>
      </c>
      <c r="I15" s="13">
        <f>+Muertes_PN_ACUM[[#This Row],[6/6/2020]]-Muertes_PN_ACUM[[#This Row],[5/6/2020]]</f>
        <v>0</v>
      </c>
      <c r="J15" s="13">
        <f>+Muertes_PN_ACUM[[#This Row],[07-06-2020]]-Muertes_PN_ACUM[[#This Row],[6/6/2020]]</f>
        <v>0</v>
      </c>
      <c r="K15" s="13">
        <f>+Muertes_PN_ACUM[[#This Row],[08-06-2020]]-Muertes_PN_ACUM[[#This Row],[07-06-2020]]</f>
        <v>0</v>
      </c>
      <c r="L15" s="13">
        <f>+Muertes_PN_ACUM[[#This Row],[09-06-2020]]-Muertes_PN_ACUM[[#This Row],[08-06-2020]]</f>
        <v>0</v>
      </c>
      <c r="M15" s="13">
        <f>+Muertes_PN_ACUM[[#This Row],[10-06-2020]]-Muertes_PN_ACUM[[#This Row],[09-06-2020]]</f>
        <v>0</v>
      </c>
      <c r="N15" s="13">
        <f>+Muertes_PN_ACUM[[#This Row],[11-06-2020]]-Muertes_PN_ACUM[[#This Row],[10-06-2020]]</f>
        <v>0</v>
      </c>
    </row>
    <row r="16" spans="1:14" x14ac:dyDescent="0.3">
      <c r="A16">
        <v>120302</v>
      </c>
      <c r="B16" s="2" t="s">
        <v>191</v>
      </c>
      <c r="C16" s="2" t="s">
        <v>380</v>
      </c>
      <c r="D16" s="2" t="s">
        <v>451</v>
      </c>
      <c r="E16" s="14">
        <f t="shared" si="0"/>
        <v>0</v>
      </c>
      <c r="F16" s="15">
        <f>+Muertes_PN_ACUM[[#This Row],[03-06-2020]]</f>
        <v>0</v>
      </c>
      <c r="G16" s="13">
        <f>+Muertes_PN_ACUM[[#This Row],[04-06-2020]]-Muertes_PN_ACUM[[#This Row],[03-06-2020]]</f>
        <v>0</v>
      </c>
      <c r="H16" s="13">
        <f>+Muertes_PN_ACUM[[#This Row],[5/6/2020]]-Muertes_PN_ACUM[[#This Row],[04-06-2020]]</f>
        <v>0</v>
      </c>
      <c r="I16" s="13">
        <f>+Muertes_PN_ACUM[[#This Row],[6/6/2020]]-Muertes_PN_ACUM[[#This Row],[5/6/2020]]</f>
        <v>0</v>
      </c>
      <c r="J16" s="13">
        <f>+Muertes_PN_ACUM[[#This Row],[07-06-2020]]-Muertes_PN_ACUM[[#This Row],[6/6/2020]]</f>
        <v>0</v>
      </c>
      <c r="K16" s="13">
        <f>+Muertes_PN_ACUM[[#This Row],[08-06-2020]]-Muertes_PN_ACUM[[#This Row],[07-06-2020]]</f>
        <v>0</v>
      </c>
      <c r="L16" s="13">
        <f>+Muertes_PN_ACUM[[#This Row],[09-06-2020]]-Muertes_PN_ACUM[[#This Row],[08-06-2020]]</f>
        <v>0</v>
      </c>
      <c r="M16" s="13">
        <f>+Muertes_PN_ACUM[[#This Row],[10-06-2020]]-Muertes_PN_ACUM[[#This Row],[09-06-2020]]</f>
        <v>0</v>
      </c>
      <c r="N16" s="13">
        <f>+Muertes_PN_ACUM[[#This Row],[11-06-2020]]-Muertes_PN_ACUM[[#This Row],[10-06-2020]]</f>
        <v>0</v>
      </c>
    </row>
    <row r="17" spans="1:14" x14ac:dyDescent="0.3">
      <c r="A17">
        <v>120503</v>
      </c>
      <c r="B17" s="2" t="s">
        <v>191</v>
      </c>
      <c r="C17" s="2" t="s">
        <v>447</v>
      </c>
      <c r="D17" s="2" t="s">
        <v>452</v>
      </c>
      <c r="E17" s="14">
        <f t="shared" si="0"/>
        <v>0</v>
      </c>
      <c r="F17" s="15">
        <f>+Muertes_PN_ACUM[[#This Row],[03-06-2020]]</f>
        <v>0</v>
      </c>
      <c r="G17" s="13">
        <f>+Muertes_PN_ACUM[[#This Row],[04-06-2020]]-Muertes_PN_ACUM[[#This Row],[03-06-2020]]</f>
        <v>0</v>
      </c>
      <c r="H17" s="13">
        <f>+Muertes_PN_ACUM[[#This Row],[5/6/2020]]-Muertes_PN_ACUM[[#This Row],[04-06-2020]]</f>
        <v>0</v>
      </c>
      <c r="I17" s="13">
        <f>+Muertes_PN_ACUM[[#This Row],[6/6/2020]]-Muertes_PN_ACUM[[#This Row],[5/6/2020]]</f>
        <v>0</v>
      </c>
      <c r="J17" s="13">
        <f>+Muertes_PN_ACUM[[#This Row],[07-06-2020]]-Muertes_PN_ACUM[[#This Row],[6/6/2020]]</f>
        <v>0</v>
      </c>
      <c r="K17" s="13">
        <f>+Muertes_PN_ACUM[[#This Row],[08-06-2020]]-Muertes_PN_ACUM[[#This Row],[07-06-2020]]</f>
        <v>0</v>
      </c>
      <c r="L17" s="13">
        <f>+Muertes_PN_ACUM[[#This Row],[09-06-2020]]-Muertes_PN_ACUM[[#This Row],[08-06-2020]]</f>
        <v>0</v>
      </c>
      <c r="M17" s="13">
        <f>+Muertes_PN_ACUM[[#This Row],[10-06-2020]]-Muertes_PN_ACUM[[#This Row],[09-06-2020]]</f>
        <v>0</v>
      </c>
      <c r="N17" s="13">
        <f>+Muertes_PN_ACUM[[#This Row],[11-06-2020]]-Muertes_PN_ACUM[[#This Row],[10-06-2020]]</f>
        <v>0</v>
      </c>
    </row>
    <row r="18" spans="1:14" x14ac:dyDescent="0.3">
      <c r="A18">
        <v>70702</v>
      </c>
      <c r="B18" s="2" t="s">
        <v>268</v>
      </c>
      <c r="C18" s="2" t="s">
        <v>453</v>
      </c>
      <c r="D18" s="2" t="s">
        <v>454</v>
      </c>
      <c r="E18" s="14">
        <f t="shared" si="0"/>
        <v>0</v>
      </c>
      <c r="F18" s="15">
        <f>+Muertes_PN_ACUM[[#This Row],[03-06-2020]]</f>
        <v>0</v>
      </c>
      <c r="G18" s="13">
        <f>+Muertes_PN_ACUM[[#This Row],[04-06-2020]]-Muertes_PN_ACUM[[#This Row],[03-06-2020]]</f>
        <v>0</v>
      </c>
      <c r="H18" s="13">
        <f>+Muertes_PN_ACUM[[#This Row],[5/6/2020]]-Muertes_PN_ACUM[[#This Row],[04-06-2020]]</f>
        <v>0</v>
      </c>
      <c r="I18" s="13">
        <f>+Muertes_PN_ACUM[[#This Row],[6/6/2020]]-Muertes_PN_ACUM[[#This Row],[5/6/2020]]</f>
        <v>0</v>
      </c>
      <c r="J18" s="13">
        <f>+Muertes_PN_ACUM[[#This Row],[07-06-2020]]-Muertes_PN_ACUM[[#This Row],[6/6/2020]]</f>
        <v>0</v>
      </c>
      <c r="K18" s="13">
        <f>+Muertes_PN_ACUM[[#This Row],[08-06-2020]]-Muertes_PN_ACUM[[#This Row],[07-06-2020]]</f>
        <v>0</v>
      </c>
      <c r="L18" s="13">
        <f>+Muertes_PN_ACUM[[#This Row],[09-06-2020]]-Muertes_PN_ACUM[[#This Row],[08-06-2020]]</f>
        <v>0</v>
      </c>
      <c r="M18" s="13">
        <f>+Muertes_PN_ACUM[[#This Row],[10-06-2020]]-Muertes_PN_ACUM[[#This Row],[09-06-2020]]</f>
        <v>0</v>
      </c>
      <c r="N18" s="13">
        <f>+Muertes_PN_ACUM[[#This Row],[11-06-2020]]-Muertes_PN_ACUM[[#This Row],[10-06-2020]]</f>
        <v>0</v>
      </c>
    </row>
    <row r="19" spans="1:14" x14ac:dyDescent="0.3">
      <c r="A19">
        <v>130703</v>
      </c>
      <c r="B19" s="2" t="s">
        <v>102</v>
      </c>
      <c r="C19" s="2" t="s">
        <v>138</v>
      </c>
      <c r="D19" s="2" t="s">
        <v>293</v>
      </c>
      <c r="E19" s="14">
        <f t="shared" si="0"/>
        <v>0</v>
      </c>
      <c r="F19" s="15">
        <f>+Muertes_PN_ACUM[[#This Row],[03-06-2020]]</f>
        <v>0</v>
      </c>
      <c r="G19" s="13">
        <f>+Muertes_PN_ACUM[[#This Row],[04-06-2020]]-Muertes_PN_ACUM[[#This Row],[03-06-2020]]</f>
        <v>0</v>
      </c>
      <c r="H19" s="13">
        <f>+Muertes_PN_ACUM[[#This Row],[5/6/2020]]-Muertes_PN_ACUM[[#This Row],[04-06-2020]]</f>
        <v>0</v>
      </c>
      <c r="I19" s="13">
        <f>+Muertes_PN_ACUM[[#This Row],[6/6/2020]]-Muertes_PN_ACUM[[#This Row],[5/6/2020]]</f>
        <v>0</v>
      </c>
      <c r="J19" s="13">
        <f>+Muertes_PN_ACUM[[#This Row],[07-06-2020]]-Muertes_PN_ACUM[[#This Row],[6/6/2020]]</f>
        <v>0</v>
      </c>
      <c r="K19" s="13">
        <f>+Muertes_PN_ACUM[[#This Row],[08-06-2020]]-Muertes_PN_ACUM[[#This Row],[07-06-2020]]</f>
        <v>0</v>
      </c>
      <c r="L19" s="13">
        <f>+Muertes_PN_ACUM[[#This Row],[09-06-2020]]-Muertes_PN_ACUM[[#This Row],[08-06-2020]]</f>
        <v>0</v>
      </c>
      <c r="M19" s="13">
        <f>+Muertes_PN_ACUM[[#This Row],[10-06-2020]]-Muertes_PN_ACUM[[#This Row],[09-06-2020]]</f>
        <v>0</v>
      </c>
      <c r="N19" s="13">
        <f>+Muertes_PN_ACUM[[#This Row],[11-06-2020]]-Muertes_PN_ACUM[[#This Row],[10-06-2020]]</f>
        <v>0</v>
      </c>
    </row>
    <row r="20" spans="1:14" x14ac:dyDescent="0.3">
      <c r="A20">
        <v>81001</v>
      </c>
      <c r="B20" s="2" t="s">
        <v>99</v>
      </c>
      <c r="C20" s="2" t="s">
        <v>106</v>
      </c>
      <c r="D20" s="2" t="s">
        <v>124</v>
      </c>
      <c r="E20" s="14">
        <f t="shared" si="0"/>
        <v>8</v>
      </c>
      <c r="F20" s="15">
        <f>+Muertes_PN_ACUM[[#This Row],[03-06-2020]]</f>
        <v>8</v>
      </c>
      <c r="G20" s="13">
        <f>+Muertes_PN_ACUM[[#This Row],[04-06-2020]]-Muertes_PN_ACUM[[#This Row],[03-06-2020]]</f>
        <v>0</v>
      </c>
      <c r="H20" s="13">
        <f>+Muertes_PN_ACUM[[#This Row],[5/6/2020]]-Muertes_PN_ACUM[[#This Row],[04-06-2020]]</f>
        <v>0</v>
      </c>
      <c r="I20" s="13">
        <f>+Muertes_PN_ACUM[[#This Row],[6/6/2020]]-Muertes_PN_ACUM[[#This Row],[5/6/2020]]</f>
        <v>0</v>
      </c>
      <c r="J20" s="13">
        <f>+Muertes_PN_ACUM[[#This Row],[07-06-2020]]-Muertes_PN_ACUM[[#This Row],[6/6/2020]]</f>
        <v>0</v>
      </c>
      <c r="K20" s="13">
        <f>+Muertes_PN_ACUM[[#This Row],[08-06-2020]]-Muertes_PN_ACUM[[#This Row],[07-06-2020]]</f>
        <v>0</v>
      </c>
      <c r="L20" s="13">
        <f>+Muertes_PN_ACUM[[#This Row],[09-06-2020]]-Muertes_PN_ACUM[[#This Row],[08-06-2020]]</f>
        <v>1</v>
      </c>
      <c r="M20" s="13">
        <f>+Muertes_PN_ACUM[[#This Row],[10-06-2020]]-Muertes_PN_ACUM[[#This Row],[09-06-2020]]</f>
        <v>0</v>
      </c>
      <c r="N20" s="13">
        <f>+Muertes_PN_ACUM[[#This Row],[11-06-2020]]-Muertes_PN_ACUM[[#This Row],[10-06-2020]]</f>
        <v>1</v>
      </c>
    </row>
    <row r="21" spans="1:14" x14ac:dyDescent="0.3">
      <c r="A21">
        <v>80814</v>
      </c>
      <c r="B21" s="2" t="s">
        <v>99</v>
      </c>
      <c r="C21" s="2" t="s">
        <v>99</v>
      </c>
      <c r="D21" s="2" t="s">
        <v>127</v>
      </c>
      <c r="E21" s="14">
        <f t="shared" si="0"/>
        <v>7</v>
      </c>
      <c r="F21" s="15">
        <f>+Muertes_PN_ACUM[[#This Row],[03-06-2020]]</f>
        <v>7</v>
      </c>
      <c r="G21" s="13">
        <f>+Muertes_PN_ACUM[[#This Row],[04-06-2020]]-Muertes_PN_ACUM[[#This Row],[03-06-2020]]</f>
        <v>0</v>
      </c>
      <c r="H21" s="13">
        <f>+Muertes_PN_ACUM[[#This Row],[5/6/2020]]-Muertes_PN_ACUM[[#This Row],[04-06-2020]]</f>
        <v>0</v>
      </c>
      <c r="I21" s="13">
        <f>+Muertes_PN_ACUM[[#This Row],[6/6/2020]]-Muertes_PN_ACUM[[#This Row],[5/6/2020]]</f>
        <v>0</v>
      </c>
      <c r="J21" s="13">
        <f>+Muertes_PN_ACUM[[#This Row],[07-06-2020]]-Muertes_PN_ACUM[[#This Row],[6/6/2020]]</f>
        <v>0</v>
      </c>
      <c r="K21" s="13">
        <f>+Muertes_PN_ACUM[[#This Row],[08-06-2020]]-Muertes_PN_ACUM[[#This Row],[07-06-2020]]</f>
        <v>0</v>
      </c>
      <c r="L21" s="13">
        <f>+Muertes_PN_ACUM[[#This Row],[09-06-2020]]-Muertes_PN_ACUM[[#This Row],[08-06-2020]]</f>
        <v>0</v>
      </c>
      <c r="M21" s="13">
        <f>+Muertes_PN_ACUM[[#This Row],[10-06-2020]]-Muertes_PN_ACUM[[#This Row],[09-06-2020]]</f>
        <v>0</v>
      </c>
      <c r="N21" s="13">
        <f>+Muertes_PN_ACUM[[#This Row],[11-06-2020]]-Muertes_PN_ACUM[[#This Row],[10-06-2020]]</f>
        <v>0</v>
      </c>
    </row>
    <row r="22" spans="1:14" x14ac:dyDescent="0.3">
      <c r="A22" s="8">
        <v>20201</v>
      </c>
      <c r="B22" s="9" t="s">
        <v>212</v>
      </c>
      <c r="C22" s="9" t="s">
        <v>217</v>
      </c>
      <c r="D22" s="9" t="s">
        <v>247</v>
      </c>
      <c r="E22" s="14">
        <f t="shared" si="0"/>
        <v>0</v>
      </c>
      <c r="F22" s="15">
        <f>+Muertes_PN_ACUM[[#This Row],[03-06-2020]]</f>
        <v>0</v>
      </c>
      <c r="G22" s="13">
        <f>+Muertes_PN_ACUM[[#This Row],[04-06-2020]]-Muertes_PN_ACUM[[#This Row],[03-06-2020]]</f>
        <v>0</v>
      </c>
      <c r="H22" s="13">
        <f>+Muertes_PN_ACUM[[#This Row],[5/6/2020]]-Muertes_PN_ACUM[[#This Row],[04-06-2020]]</f>
        <v>0</v>
      </c>
      <c r="I22" s="13">
        <f>+Muertes_PN_ACUM[[#This Row],[6/6/2020]]-Muertes_PN_ACUM[[#This Row],[5/6/2020]]</f>
        <v>0</v>
      </c>
      <c r="J22" s="13">
        <f>+Muertes_PN_ACUM[[#This Row],[07-06-2020]]-Muertes_PN_ACUM[[#This Row],[6/6/2020]]</f>
        <v>0</v>
      </c>
      <c r="K22" s="13">
        <f>+Muertes_PN_ACUM[[#This Row],[08-06-2020]]-Muertes_PN_ACUM[[#This Row],[07-06-2020]]</f>
        <v>0</v>
      </c>
      <c r="L22" s="13">
        <f>+Muertes_PN_ACUM[[#This Row],[09-06-2020]]-Muertes_PN_ACUM[[#This Row],[08-06-2020]]</f>
        <v>0</v>
      </c>
      <c r="M22" s="13">
        <f>+Muertes_PN_ACUM[[#This Row],[10-06-2020]]-Muertes_PN_ACUM[[#This Row],[09-06-2020]]</f>
        <v>0</v>
      </c>
      <c r="N22" s="13">
        <f>+Muertes_PN_ACUM[[#This Row],[11-06-2020]]-Muertes_PN_ACUM[[#This Row],[10-06-2020]]</f>
        <v>0</v>
      </c>
    </row>
    <row r="23" spans="1:14" x14ac:dyDescent="0.3">
      <c r="A23">
        <v>91202</v>
      </c>
      <c r="B23" s="2" t="s">
        <v>114</v>
      </c>
      <c r="C23" s="2" t="s">
        <v>242</v>
      </c>
      <c r="D23" s="2" t="s">
        <v>455</v>
      </c>
      <c r="E23" s="14">
        <f t="shared" si="0"/>
        <v>0</v>
      </c>
      <c r="F23" s="15">
        <f>+Muertes_PN_ACUM[[#This Row],[03-06-2020]]</f>
        <v>0</v>
      </c>
      <c r="G23" s="13">
        <f>+Muertes_PN_ACUM[[#This Row],[04-06-2020]]-Muertes_PN_ACUM[[#This Row],[03-06-2020]]</f>
        <v>0</v>
      </c>
      <c r="H23" s="13">
        <f>+Muertes_PN_ACUM[[#This Row],[5/6/2020]]-Muertes_PN_ACUM[[#This Row],[04-06-2020]]</f>
        <v>0</v>
      </c>
      <c r="I23" s="13">
        <f>+Muertes_PN_ACUM[[#This Row],[6/6/2020]]-Muertes_PN_ACUM[[#This Row],[5/6/2020]]</f>
        <v>0</v>
      </c>
      <c r="J23" s="13">
        <f>+Muertes_PN_ACUM[[#This Row],[07-06-2020]]-Muertes_PN_ACUM[[#This Row],[6/6/2020]]</f>
        <v>0</v>
      </c>
      <c r="K23" s="13">
        <f>+Muertes_PN_ACUM[[#This Row],[08-06-2020]]-Muertes_PN_ACUM[[#This Row],[07-06-2020]]</f>
        <v>0</v>
      </c>
      <c r="L23" s="13">
        <f>+Muertes_PN_ACUM[[#This Row],[09-06-2020]]-Muertes_PN_ACUM[[#This Row],[08-06-2020]]</f>
        <v>0</v>
      </c>
      <c r="M23" s="13">
        <f>+Muertes_PN_ACUM[[#This Row],[10-06-2020]]-Muertes_PN_ACUM[[#This Row],[09-06-2020]]</f>
        <v>0</v>
      </c>
      <c r="N23" s="13">
        <f>+Muertes_PN_ACUM[[#This Row],[11-06-2020]]-Muertes_PN_ACUM[[#This Row],[10-06-2020]]</f>
        <v>0</v>
      </c>
    </row>
    <row r="24" spans="1:14" x14ac:dyDescent="0.3">
      <c r="A24">
        <v>81006</v>
      </c>
      <c r="B24" s="2" t="s">
        <v>99</v>
      </c>
      <c r="C24" s="2" t="s">
        <v>106</v>
      </c>
      <c r="D24" s="2" t="s">
        <v>121</v>
      </c>
      <c r="E24" s="14">
        <f t="shared" si="0"/>
        <v>5</v>
      </c>
      <c r="F24" s="15">
        <f>+Muertes_PN_ACUM[[#This Row],[03-06-2020]]</f>
        <v>5</v>
      </c>
      <c r="G24" s="13">
        <f>+Muertes_PN_ACUM[[#This Row],[04-06-2020]]-Muertes_PN_ACUM[[#This Row],[03-06-2020]]</f>
        <v>0</v>
      </c>
      <c r="H24" s="13">
        <f>+Muertes_PN_ACUM[[#This Row],[5/6/2020]]-Muertes_PN_ACUM[[#This Row],[04-06-2020]]</f>
        <v>0</v>
      </c>
      <c r="I24" s="13">
        <f>+Muertes_PN_ACUM[[#This Row],[6/6/2020]]-Muertes_PN_ACUM[[#This Row],[5/6/2020]]</f>
        <v>0</v>
      </c>
      <c r="J24" s="13">
        <f>+Muertes_PN_ACUM[[#This Row],[07-06-2020]]-Muertes_PN_ACUM[[#This Row],[6/6/2020]]</f>
        <v>0</v>
      </c>
      <c r="K24" s="13">
        <f>+Muertes_PN_ACUM[[#This Row],[08-06-2020]]-Muertes_PN_ACUM[[#This Row],[07-06-2020]]</f>
        <v>0</v>
      </c>
      <c r="L24" s="13">
        <f>+Muertes_PN_ACUM[[#This Row],[09-06-2020]]-Muertes_PN_ACUM[[#This Row],[08-06-2020]]</f>
        <v>0</v>
      </c>
      <c r="M24" s="13">
        <f>+Muertes_PN_ACUM[[#This Row],[10-06-2020]]-Muertes_PN_ACUM[[#This Row],[09-06-2020]]</f>
        <v>0</v>
      </c>
      <c r="N24" s="13">
        <f>+Muertes_PN_ACUM[[#This Row],[11-06-2020]]-Muertes_PN_ACUM[[#This Row],[10-06-2020]]</f>
        <v>1</v>
      </c>
    </row>
    <row r="25" spans="1:14" x14ac:dyDescent="0.3">
      <c r="A25">
        <v>130704</v>
      </c>
      <c r="B25" s="2" t="s">
        <v>102</v>
      </c>
      <c r="C25" s="2" t="s">
        <v>138</v>
      </c>
      <c r="D25" s="2" t="s">
        <v>336</v>
      </c>
      <c r="E25" s="14">
        <f t="shared" si="0"/>
        <v>0</v>
      </c>
      <c r="F25" s="15">
        <f>+Muertes_PN_ACUM[[#This Row],[03-06-2020]]</f>
        <v>0</v>
      </c>
      <c r="G25" s="13">
        <f>+Muertes_PN_ACUM[[#This Row],[04-06-2020]]-Muertes_PN_ACUM[[#This Row],[03-06-2020]]</f>
        <v>0</v>
      </c>
      <c r="H25" s="13">
        <f>+Muertes_PN_ACUM[[#This Row],[5/6/2020]]-Muertes_PN_ACUM[[#This Row],[04-06-2020]]</f>
        <v>0</v>
      </c>
      <c r="I25" s="13">
        <f>+Muertes_PN_ACUM[[#This Row],[6/6/2020]]-Muertes_PN_ACUM[[#This Row],[5/6/2020]]</f>
        <v>0</v>
      </c>
      <c r="J25" s="13">
        <f>+Muertes_PN_ACUM[[#This Row],[07-06-2020]]-Muertes_PN_ACUM[[#This Row],[6/6/2020]]</f>
        <v>0</v>
      </c>
      <c r="K25" s="13">
        <f>+Muertes_PN_ACUM[[#This Row],[08-06-2020]]-Muertes_PN_ACUM[[#This Row],[07-06-2020]]</f>
        <v>0</v>
      </c>
      <c r="L25" s="13">
        <f>+Muertes_PN_ACUM[[#This Row],[09-06-2020]]-Muertes_PN_ACUM[[#This Row],[08-06-2020]]</f>
        <v>0</v>
      </c>
      <c r="M25" s="13">
        <f>+Muertes_PN_ACUM[[#This Row],[10-06-2020]]-Muertes_PN_ACUM[[#This Row],[09-06-2020]]</f>
        <v>0</v>
      </c>
      <c r="N25" s="13">
        <f>+Muertes_PN_ACUM[[#This Row],[11-06-2020]]-Muertes_PN_ACUM[[#This Row],[10-06-2020]]</f>
        <v>0</v>
      </c>
    </row>
    <row r="26" spans="1:14" x14ac:dyDescent="0.3">
      <c r="A26" s="8">
        <v>130101</v>
      </c>
      <c r="B26" s="9" t="s">
        <v>102</v>
      </c>
      <c r="C26" s="9" t="s">
        <v>103</v>
      </c>
      <c r="D26" s="9" t="s">
        <v>104</v>
      </c>
      <c r="E26" s="14">
        <f t="shared" si="0"/>
        <v>24</v>
      </c>
      <c r="F26" s="15">
        <f>+Muertes_PN_ACUM[[#This Row],[03-06-2020]]</f>
        <v>24</v>
      </c>
      <c r="G26" s="13">
        <f>+Muertes_PN_ACUM[[#This Row],[04-06-2020]]-Muertes_PN_ACUM[[#This Row],[03-06-2020]]</f>
        <v>0</v>
      </c>
      <c r="H26" s="13">
        <f>+Muertes_PN_ACUM[[#This Row],[5/6/2020]]-Muertes_PN_ACUM[[#This Row],[04-06-2020]]</f>
        <v>0</v>
      </c>
      <c r="I26" s="13">
        <f>+Muertes_PN_ACUM[[#This Row],[6/6/2020]]-Muertes_PN_ACUM[[#This Row],[5/6/2020]]</f>
        <v>0</v>
      </c>
      <c r="J26" s="13">
        <f>+Muertes_PN_ACUM[[#This Row],[07-06-2020]]-Muertes_PN_ACUM[[#This Row],[6/6/2020]]</f>
        <v>0</v>
      </c>
      <c r="K26" s="13">
        <f>+Muertes_PN_ACUM[[#This Row],[08-06-2020]]-Muertes_PN_ACUM[[#This Row],[07-06-2020]]</f>
        <v>0</v>
      </c>
      <c r="L26" s="13">
        <f>+Muertes_PN_ACUM[[#This Row],[09-06-2020]]-Muertes_PN_ACUM[[#This Row],[08-06-2020]]</f>
        <v>1</v>
      </c>
      <c r="M26" s="13">
        <f>+Muertes_PN_ACUM[[#This Row],[10-06-2020]]-Muertes_PN_ACUM[[#This Row],[09-06-2020]]</f>
        <v>0</v>
      </c>
      <c r="N26" s="13">
        <f>+Muertes_PN_ACUM[[#This Row],[11-06-2020]]-Muertes_PN_ACUM[[#This Row],[10-06-2020]]</f>
        <v>1</v>
      </c>
    </row>
    <row r="27" spans="1:14" x14ac:dyDescent="0.3">
      <c r="A27" s="8">
        <v>40502</v>
      </c>
      <c r="B27" s="9" t="s">
        <v>154</v>
      </c>
      <c r="C27" s="9" t="s">
        <v>236</v>
      </c>
      <c r="D27" s="9" t="s">
        <v>256</v>
      </c>
      <c r="E27" s="14">
        <f t="shared" si="0"/>
        <v>0</v>
      </c>
      <c r="F27" s="15">
        <f>+Muertes_PN_ACUM[[#This Row],[03-06-2020]]</f>
        <v>0</v>
      </c>
      <c r="G27" s="13">
        <f>+Muertes_PN_ACUM[[#This Row],[04-06-2020]]-Muertes_PN_ACUM[[#This Row],[03-06-2020]]</f>
        <v>0</v>
      </c>
      <c r="H27" s="13">
        <f>+Muertes_PN_ACUM[[#This Row],[5/6/2020]]-Muertes_PN_ACUM[[#This Row],[04-06-2020]]</f>
        <v>0</v>
      </c>
      <c r="I27" s="13">
        <f>+Muertes_PN_ACUM[[#This Row],[6/6/2020]]-Muertes_PN_ACUM[[#This Row],[5/6/2020]]</f>
        <v>0</v>
      </c>
      <c r="J27" s="13">
        <f>+Muertes_PN_ACUM[[#This Row],[07-06-2020]]-Muertes_PN_ACUM[[#This Row],[6/6/2020]]</f>
        <v>0</v>
      </c>
      <c r="K27" s="13">
        <f>+Muertes_PN_ACUM[[#This Row],[08-06-2020]]-Muertes_PN_ACUM[[#This Row],[07-06-2020]]</f>
        <v>0</v>
      </c>
      <c r="L27" s="13">
        <f>+Muertes_PN_ACUM[[#This Row],[09-06-2020]]-Muertes_PN_ACUM[[#This Row],[08-06-2020]]</f>
        <v>0</v>
      </c>
      <c r="M27" s="13">
        <f>+Muertes_PN_ACUM[[#This Row],[10-06-2020]]-Muertes_PN_ACUM[[#This Row],[09-06-2020]]</f>
        <v>0</v>
      </c>
      <c r="N27" s="13">
        <f>+Muertes_PN_ACUM[[#This Row],[11-06-2020]]-Muertes_PN_ACUM[[#This Row],[10-06-2020]]</f>
        <v>0</v>
      </c>
    </row>
    <row r="28" spans="1:14" x14ac:dyDescent="0.3">
      <c r="A28">
        <v>90101</v>
      </c>
      <c r="B28" s="2" t="s">
        <v>114</v>
      </c>
      <c r="C28" s="2" t="s">
        <v>197</v>
      </c>
      <c r="D28" s="2" t="s">
        <v>198</v>
      </c>
      <c r="E28" s="14">
        <f t="shared" si="0"/>
        <v>0</v>
      </c>
      <c r="F28" s="15">
        <f>+Muertes_PN_ACUM[[#This Row],[03-06-2020]]</f>
        <v>0</v>
      </c>
      <c r="G28" s="13">
        <f>+Muertes_PN_ACUM[[#This Row],[04-06-2020]]-Muertes_PN_ACUM[[#This Row],[03-06-2020]]</f>
        <v>0</v>
      </c>
      <c r="H28" s="13">
        <f>+Muertes_PN_ACUM[[#This Row],[5/6/2020]]-Muertes_PN_ACUM[[#This Row],[04-06-2020]]</f>
        <v>0</v>
      </c>
      <c r="I28" s="13">
        <f>+Muertes_PN_ACUM[[#This Row],[6/6/2020]]-Muertes_PN_ACUM[[#This Row],[5/6/2020]]</f>
        <v>0</v>
      </c>
      <c r="J28" s="13">
        <f>+Muertes_PN_ACUM[[#This Row],[07-06-2020]]-Muertes_PN_ACUM[[#This Row],[6/6/2020]]</f>
        <v>0</v>
      </c>
      <c r="K28" s="13">
        <f>+Muertes_PN_ACUM[[#This Row],[08-06-2020]]-Muertes_PN_ACUM[[#This Row],[07-06-2020]]</f>
        <v>0</v>
      </c>
      <c r="L28" s="13">
        <f>+Muertes_PN_ACUM[[#This Row],[09-06-2020]]-Muertes_PN_ACUM[[#This Row],[08-06-2020]]</f>
        <v>0</v>
      </c>
      <c r="M28" s="13">
        <f>+Muertes_PN_ACUM[[#This Row],[10-06-2020]]-Muertes_PN_ACUM[[#This Row],[09-06-2020]]</f>
        <v>0</v>
      </c>
      <c r="N28" s="13">
        <f>+Muertes_PN_ACUM[[#This Row],[11-06-2020]]-Muertes_PN_ACUM[[#This Row],[10-06-2020]]</f>
        <v>0</v>
      </c>
    </row>
    <row r="29" spans="1:14" x14ac:dyDescent="0.3">
      <c r="A29">
        <v>40204</v>
      </c>
      <c r="B29" s="2" t="s">
        <v>154</v>
      </c>
      <c r="C29" s="2" t="s">
        <v>195</v>
      </c>
      <c r="D29" s="2" t="s">
        <v>227</v>
      </c>
      <c r="E29" s="14">
        <f t="shared" si="0"/>
        <v>0</v>
      </c>
      <c r="F29" s="15">
        <f>+Muertes_PN_ACUM[[#This Row],[03-06-2020]]</f>
        <v>0</v>
      </c>
      <c r="G29" s="13">
        <f>+Muertes_PN_ACUM[[#This Row],[04-06-2020]]-Muertes_PN_ACUM[[#This Row],[03-06-2020]]</f>
        <v>0</v>
      </c>
      <c r="H29" s="13">
        <f>+Muertes_PN_ACUM[[#This Row],[5/6/2020]]-Muertes_PN_ACUM[[#This Row],[04-06-2020]]</f>
        <v>0</v>
      </c>
      <c r="I29" s="13">
        <f>+Muertes_PN_ACUM[[#This Row],[6/6/2020]]-Muertes_PN_ACUM[[#This Row],[5/6/2020]]</f>
        <v>0</v>
      </c>
      <c r="J29" s="13">
        <f>+Muertes_PN_ACUM[[#This Row],[07-06-2020]]-Muertes_PN_ACUM[[#This Row],[6/6/2020]]</f>
        <v>0</v>
      </c>
      <c r="K29" s="13">
        <f>+Muertes_PN_ACUM[[#This Row],[08-06-2020]]-Muertes_PN_ACUM[[#This Row],[07-06-2020]]</f>
        <v>0</v>
      </c>
      <c r="L29" s="13">
        <f>+Muertes_PN_ACUM[[#This Row],[09-06-2020]]-Muertes_PN_ACUM[[#This Row],[08-06-2020]]</f>
        <v>0</v>
      </c>
      <c r="M29" s="13">
        <f>+Muertes_PN_ACUM[[#This Row],[10-06-2020]]-Muertes_PN_ACUM[[#This Row],[09-06-2020]]</f>
        <v>0</v>
      </c>
      <c r="N29" s="13">
        <f>+Muertes_PN_ACUM[[#This Row],[11-06-2020]]-Muertes_PN_ACUM[[#This Row],[10-06-2020]]</f>
        <v>0</v>
      </c>
    </row>
    <row r="30" spans="1:14" x14ac:dyDescent="0.3">
      <c r="A30">
        <v>40302</v>
      </c>
      <c r="B30" s="2" t="s">
        <v>154</v>
      </c>
      <c r="C30" s="2" t="s">
        <v>253</v>
      </c>
      <c r="D30" s="2" t="s">
        <v>317</v>
      </c>
      <c r="E30" s="14">
        <f t="shared" si="0"/>
        <v>0</v>
      </c>
      <c r="F30" s="15">
        <f>+Muertes_PN_ACUM[[#This Row],[03-06-2020]]</f>
        <v>0</v>
      </c>
      <c r="G30" s="13">
        <f>+Muertes_PN_ACUM[[#This Row],[04-06-2020]]-Muertes_PN_ACUM[[#This Row],[03-06-2020]]</f>
        <v>0</v>
      </c>
      <c r="H30" s="13">
        <f>+Muertes_PN_ACUM[[#This Row],[5/6/2020]]-Muertes_PN_ACUM[[#This Row],[04-06-2020]]</f>
        <v>0</v>
      </c>
      <c r="I30" s="13">
        <f>+Muertes_PN_ACUM[[#This Row],[6/6/2020]]-Muertes_PN_ACUM[[#This Row],[5/6/2020]]</f>
        <v>0</v>
      </c>
      <c r="J30" s="13">
        <f>+Muertes_PN_ACUM[[#This Row],[07-06-2020]]-Muertes_PN_ACUM[[#This Row],[6/6/2020]]</f>
        <v>0</v>
      </c>
      <c r="K30" s="13">
        <f>+Muertes_PN_ACUM[[#This Row],[08-06-2020]]-Muertes_PN_ACUM[[#This Row],[07-06-2020]]</f>
        <v>0</v>
      </c>
      <c r="L30" s="13">
        <f>+Muertes_PN_ACUM[[#This Row],[09-06-2020]]-Muertes_PN_ACUM[[#This Row],[08-06-2020]]</f>
        <v>0</v>
      </c>
      <c r="M30" s="13">
        <f>+Muertes_PN_ACUM[[#This Row],[10-06-2020]]-Muertes_PN_ACUM[[#This Row],[09-06-2020]]</f>
        <v>0</v>
      </c>
      <c r="N30" s="13">
        <f>+Muertes_PN_ACUM[[#This Row],[11-06-2020]]-Muertes_PN_ACUM[[#This Row],[10-06-2020]]</f>
        <v>0</v>
      </c>
    </row>
    <row r="31" spans="1:14" x14ac:dyDescent="0.3">
      <c r="A31">
        <v>120702</v>
      </c>
      <c r="B31" s="2" t="s">
        <v>191</v>
      </c>
      <c r="C31" s="2" t="s">
        <v>296</v>
      </c>
      <c r="D31" s="2" t="s">
        <v>456</v>
      </c>
      <c r="E31" s="14">
        <f t="shared" si="0"/>
        <v>0</v>
      </c>
      <c r="F31" s="15">
        <f>+Muertes_PN_ACUM[[#This Row],[03-06-2020]]</f>
        <v>0</v>
      </c>
      <c r="G31" s="13">
        <f>+Muertes_PN_ACUM[[#This Row],[04-06-2020]]-Muertes_PN_ACUM[[#This Row],[03-06-2020]]</f>
        <v>0</v>
      </c>
      <c r="H31" s="13">
        <f>+Muertes_PN_ACUM[[#This Row],[5/6/2020]]-Muertes_PN_ACUM[[#This Row],[04-06-2020]]</f>
        <v>0</v>
      </c>
      <c r="I31" s="13">
        <f>+Muertes_PN_ACUM[[#This Row],[6/6/2020]]-Muertes_PN_ACUM[[#This Row],[5/6/2020]]</f>
        <v>0</v>
      </c>
      <c r="J31" s="13">
        <f>+Muertes_PN_ACUM[[#This Row],[07-06-2020]]-Muertes_PN_ACUM[[#This Row],[6/6/2020]]</f>
        <v>0</v>
      </c>
      <c r="K31" s="13">
        <f>+Muertes_PN_ACUM[[#This Row],[08-06-2020]]-Muertes_PN_ACUM[[#This Row],[07-06-2020]]</f>
        <v>0</v>
      </c>
      <c r="L31" s="13">
        <f>+Muertes_PN_ACUM[[#This Row],[09-06-2020]]-Muertes_PN_ACUM[[#This Row],[08-06-2020]]</f>
        <v>0</v>
      </c>
      <c r="M31" s="13">
        <f>+Muertes_PN_ACUM[[#This Row],[10-06-2020]]-Muertes_PN_ACUM[[#This Row],[09-06-2020]]</f>
        <v>0</v>
      </c>
      <c r="N31" s="13">
        <f>+Muertes_PN_ACUM[[#This Row],[11-06-2020]]-Muertes_PN_ACUM[[#This Row],[10-06-2020]]</f>
        <v>0</v>
      </c>
    </row>
    <row r="32" spans="1:14" x14ac:dyDescent="0.3">
      <c r="A32">
        <v>70402</v>
      </c>
      <c r="B32" s="2" t="s">
        <v>268</v>
      </c>
      <c r="C32" s="2" t="s">
        <v>328</v>
      </c>
      <c r="D32" s="2" t="s">
        <v>379</v>
      </c>
      <c r="E32" s="14">
        <f t="shared" si="0"/>
        <v>0</v>
      </c>
      <c r="F32" s="15">
        <f>+Muertes_PN_ACUM[[#This Row],[03-06-2020]]</f>
        <v>0</v>
      </c>
      <c r="G32" s="13">
        <f>+Muertes_PN_ACUM[[#This Row],[04-06-2020]]-Muertes_PN_ACUM[[#This Row],[03-06-2020]]</f>
        <v>0</v>
      </c>
      <c r="H32" s="13">
        <f>+Muertes_PN_ACUM[[#This Row],[5/6/2020]]-Muertes_PN_ACUM[[#This Row],[04-06-2020]]</f>
        <v>0</v>
      </c>
      <c r="I32" s="13">
        <f>+Muertes_PN_ACUM[[#This Row],[6/6/2020]]-Muertes_PN_ACUM[[#This Row],[5/6/2020]]</f>
        <v>0</v>
      </c>
      <c r="J32" s="13">
        <f>+Muertes_PN_ACUM[[#This Row],[07-06-2020]]-Muertes_PN_ACUM[[#This Row],[6/6/2020]]</f>
        <v>0</v>
      </c>
      <c r="K32" s="13">
        <f>+Muertes_PN_ACUM[[#This Row],[08-06-2020]]-Muertes_PN_ACUM[[#This Row],[07-06-2020]]</f>
        <v>0</v>
      </c>
      <c r="L32" s="13">
        <f>+Muertes_PN_ACUM[[#This Row],[09-06-2020]]-Muertes_PN_ACUM[[#This Row],[08-06-2020]]</f>
        <v>0</v>
      </c>
      <c r="M32" s="13">
        <f>+Muertes_PN_ACUM[[#This Row],[10-06-2020]]-Muertes_PN_ACUM[[#This Row],[09-06-2020]]</f>
        <v>0</v>
      </c>
      <c r="N32" s="13">
        <f>+Muertes_PN_ACUM[[#This Row],[11-06-2020]]-Muertes_PN_ACUM[[#This Row],[10-06-2020]]</f>
        <v>0</v>
      </c>
    </row>
    <row r="33" spans="1:14" x14ac:dyDescent="0.3">
      <c r="A33">
        <v>91102</v>
      </c>
      <c r="B33" s="2" t="s">
        <v>114</v>
      </c>
      <c r="C33" s="2" t="s">
        <v>186</v>
      </c>
      <c r="D33" s="2" t="s">
        <v>379</v>
      </c>
      <c r="E33" s="14">
        <f t="shared" si="0"/>
        <v>0</v>
      </c>
      <c r="F33" s="15">
        <f>+Muertes_PN_ACUM[[#This Row],[03-06-2020]]</f>
        <v>0</v>
      </c>
      <c r="G33" s="13">
        <f>+Muertes_PN_ACUM[[#This Row],[04-06-2020]]-Muertes_PN_ACUM[[#This Row],[03-06-2020]]</f>
        <v>0</v>
      </c>
      <c r="H33" s="13">
        <f>+Muertes_PN_ACUM[[#This Row],[5/6/2020]]-Muertes_PN_ACUM[[#This Row],[04-06-2020]]</f>
        <v>0</v>
      </c>
      <c r="I33" s="13">
        <f>+Muertes_PN_ACUM[[#This Row],[6/6/2020]]-Muertes_PN_ACUM[[#This Row],[5/6/2020]]</f>
        <v>0</v>
      </c>
      <c r="J33" s="13">
        <f>+Muertes_PN_ACUM[[#This Row],[07-06-2020]]-Muertes_PN_ACUM[[#This Row],[6/6/2020]]</f>
        <v>0</v>
      </c>
      <c r="K33" s="13">
        <f>+Muertes_PN_ACUM[[#This Row],[08-06-2020]]-Muertes_PN_ACUM[[#This Row],[07-06-2020]]</f>
        <v>0</v>
      </c>
      <c r="L33" s="13">
        <f>+Muertes_PN_ACUM[[#This Row],[09-06-2020]]-Muertes_PN_ACUM[[#This Row],[08-06-2020]]</f>
        <v>0</v>
      </c>
      <c r="M33" s="13">
        <f>+Muertes_PN_ACUM[[#This Row],[10-06-2020]]-Muertes_PN_ACUM[[#This Row],[09-06-2020]]</f>
        <v>0</v>
      </c>
      <c r="N33" s="13">
        <f>+Muertes_PN_ACUM[[#This Row],[11-06-2020]]-Muertes_PN_ACUM[[#This Row],[10-06-2020]]</f>
        <v>0</v>
      </c>
    </row>
    <row r="34" spans="1:14" x14ac:dyDescent="0.3">
      <c r="A34">
        <v>10306</v>
      </c>
      <c r="B34" s="2" t="s">
        <v>163</v>
      </c>
      <c r="C34" s="2" t="s">
        <v>167</v>
      </c>
      <c r="D34" s="2" t="s">
        <v>318</v>
      </c>
      <c r="E34" s="14">
        <f t="shared" si="0"/>
        <v>0</v>
      </c>
      <c r="F34" s="15">
        <f>+Muertes_PN_ACUM[[#This Row],[03-06-2020]]</f>
        <v>0</v>
      </c>
      <c r="G34" s="13">
        <f>+Muertes_PN_ACUM[[#This Row],[04-06-2020]]-Muertes_PN_ACUM[[#This Row],[03-06-2020]]</f>
        <v>0</v>
      </c>
      <c r="H34" s="13">
        <f>+Muertes_PN_ACUM[[#This Row],[5/6/2020]]-Muertes_PN_ACUM[[#This Row],[04-06-2020]]</f>
        <v>0</v>
      </c>
      <c r="I34" s="13">
        <f>+Muertes_PN_ACUM[[#This Row],[6/6/2020]]-Muertes_PN_ACUM[[#This Row],[5/6/2020]]</f>
        <v>0</v>
      </c>
      <c r="J34" s="13">
        <f>+Muertes_PN_ACUM[[#This Row],[07-06-2020]]-Muertes_PN_ACUM[[#This Row],[6/6/2020]]</f>
        <v>0</v>
      </c>
      <c r="K34" s="13">
        <f>+Muertes_PN_ACUM[[#This Row],[08-06-2020]]-Muertes_PN_ACUM[[#This Row],[07-06-2020]]</f>
        <v>0</v>
      </c>
      <c r="L34" s="13">
        <f>+Muertes_PN_ACUM[[#This Row],[09-06-2020]]-Muertes_PN_ACUM[[#This Row],[08-06-2020]]</f>
        <v>0</v>
      </c>
      <c r="M34" s="13">
        <f>+Muertes_PN_ACUM[[#This Row],[10-06-2020]]-Muertes_PN_ACUM[[#This Row],[09-06-2020]]</f>
        <v>0</v>
      </c>
      <c r="N34" s="13">
        <f>+Muertes_PN_ACUM[[#This Row],[11-06-2020]]-Muertes_PN_ACUM[[#This Row],[10-06-2020]]</f>
        <v>0</v>
      </c>
    </row>
    <row r="35" spans="1:14" x14ac:dyDescent="0.3">
      <c r="A35">
        <v>70202</v>
      </c>
      <c r="B35" s="2" t="s">
        <v>268</v>
      </c>
      <c r="C35" s="2" t="s">
        <v>348</v>
      </c>
      <c r="D35" s="2" t="s">
        <v>457</v>
      </c>
      <c r="E35" s="14">
        <f t="shared" si="0"/>
        <v>0</v>
      </c>
      <c r="F35" s="15">
        <f>+Muertes_PN_ACUM[[#This Row],[03-06-2020]]</f>
        <v>0</v>
      </c>
      <c r="G35" s="13">
        <f>+Muertes_PN_ACUM[[#This Row],[04-06-2020]]-Muertes_PN_ACUM[[#This Row],[03-06-2020]]</f>
        <v>0</v>
      </c>
      <c r="H35" s="13">
        <f>+Muertes_PN_ACUM[[#This Row],[5/6/2020]]-Muertes_PN_ACUM[[#This Row],[04-06-2020]]</f>
        <v>0</v>
      </c>
      <c r="I35" s="13">
        <f>+Muertes_PN_ACUM[[#This Row],[6/6/2020]]-Muertes_PN_ACUM[[#This Row],[5/6/2020]]</f>
        <v>0</v>
      </c>
      <c r="J35" s="13">
        <f>+Muertes_PN_ACUM[[#This Row],[07-06-2020]]-Muertes_PN_ACUM[[#This Row],[6/6/2020]]</f>
        <v>0</v>
      </c>
      <c r="K35" s="13">
        <f>+Muertes_PN_ACUM[[#This Row],[08-06-2020]]-Muertes_PN_ACUM[[#This Row],[07-06-2020]]</f>
        <v>0</v>
      </c>
      <c r="L35" s="13">
        <f>+Muertes_PN_ACUM[[#This Row],[09-06-2020]]-Muertes_PN_ACUM[[#This Row],[08-06-2020]]</f>
        <v>0</v>
      </c>
      <c r="M35" s="13">
        <f>+Muertes_PN_ACUM[[#This Row],[10-06-2020]]-Muertes_PN_ACUM[[#This Row],[09-06-2020]]</f>
        <v>0</v>
      </c>
      <c r="N35" s="13">
        <f>+Muertes_PN_ACUM[[#This Row],[11-06-2020]]-Muertes_PN_ACUM[[#This Row],[10-06-2020]]</f>
        <v>0</v>
      </c>
    </row>
    <row r="36" spans="1:14" x14ac:dyDescent="0.3">
      <c r="A36">
        <v>70403</v>
      </c>
      <c r="B36" s="2" t="s">
        <v>268</v>
      </c>
      <c r="C36" s="2" t="s">
        <v>328</v>
      </c>
      <c r="D36" s="2" t="s">
        <v>458</v>
      </c>
      <c r="E36" s="14">
        <f t="shared" si="0"/>
        <v>0</v>
      </c>
      <c r="F36" s="15">
        <f>+Muertes_PN_ACUM[[#This Row],[03-06-2020]]</f>
        <v>0</v>
      </c>
      <c r="G36" s="13">
        <f>+Muertes_PN_ACUM[[#This Row],[04-06-2020]]-Muertes_PN_ACUM[[#This Row],[03-06-2020]]</f>
        <v>0</v>
      </c>
      <c r="H36" s="13">
        <f>+Muertes_PN_ACUM[[#This Row],[5/6/2020]]-Muertes_PN_ACUM[[#This Row],[04-06-2020]]</f>
        <v>0</v>
      </c>
      <c r="I36" s="13">
        <f>+Muertes_PN_ACUM[[#This Row],[6/6/2020]]-Muertes_PN_ACUM[[#This Row],[5/6/2020]]</f>
        <v>0</v>
      </c>
      <c r="J36" s="13">
        <f>+Muertes_PN_ACUM[[#This Row],[07-06-2020]]-Muertes_PN_ACUM[[#This Row],[6/6/2020]]</f>
        <v>0</v>
      </c>
      <c r="K36" s="13">
        <f>+Muertes_PN_ACUM[[#This Row],[08-06-2020]]-Muertes_PN_ACUM[[#This Row],[07-06-2020]]</f>
        <v>0</v>
      </c>
      <c r="L36" s="13">
        <f>+Muertes_PN_ACUM[[#This Row],[09-06-2020]]-Muertes_PN_ACUM[[#This Row],[08-06-2020]]</f>
        <v>0</v>
      </c>
      <c r="M36" s="13">
        <f>+Muertes_PN_ACUM[[#This Row],[10-06-2020]]-Muertes_PN_ACUM[[#This Row],[09-06-2020]]</f>
        <v>0</v>
      </c>
      <c r="N36" s="13">
        <f>+Muertes_PN_ACUM[[#This Row],[11-06-2020]]-Muertes_PN_ACUM[[#This Row],[10-06-2020]]</f>
        <v>0</v>
      </c>
    </row>
    <row r="37" spans="1:14" x14ac:dyDescent="0.3">
      <c r="A37">
        <v>120303</v>
      </c>
      <c r="B37" s="2" t="s">
        <v>191</v>
      </c>
      <c r="C37" s="2" t="s">
        <v>380</v>
      </c>
      <c r="D37" s="2" t="s">
        <v>381</v>
      </c>
      <c r="E37" s="14">
        <f t="shared" si="0"/>
        <v>0</v>
      </c>
      <c r="F37" s="15">
        <f>+Muertes_PN_ACUM[[#This Row],[03-06-2020]]</f>
        <v>0</v>
      </c>
      <c r="G37" s="13">
        <f>+Muertes_PN_ACUM[[#This Row],[04-06-2020]]-Muertes_PN_ACUM[[#This Row],[03-06-2020]]</f>
        <v>0</v>
      </c>
      <c r="H37" s="13">
        <f>+Muertes_PN_ACUM[[#This Row],[5/6/2020]]-Muertes_PN_ACUM[[#This Row],[04-06-2020]]</f>
        <v>0</v>
      </c>
      <c r="I37" s="13">
        <f>+Muertes_PN_ACUM[[#This Row],[6/6/2020]]-Muertes_PN_ACUM[[#This Row],[5/6/2020]]</f>
        <v>0</v>
      </c>
      <c r="J37" s="13">
        <f>+Muertes_PN_ACUM[[#This Row],[07-06-2020]]-Muertes_PN_ACUM[[#This Row],[6/6/2020]]</f>
        <v>0</v>
      </c>
      <c r="K37" s="13">
        <f>+Muertes_PN_ACUM[[#This Row],[08-06-2020]]-Muertes_PN_ACUM[[#This Row],[07-06-2020]]</f>
        <v>0</v>
      </c>
      <c r="L37" s="13">
        <f>+Muertes_PN_ACUM[[#This Row],[09-06-2020]]-Muertes_PN_ACUM[[#This Row],[08-06-2020]]</f>
        <v>0</v>
      </c>
      <c r="M37" s="13">
        <f>+Muertes_PN_ACUM[[#This Row],[10-06-2020]]-Muertes_PN_ACUM[[#This Row],[09-06-2020]]</f>
        <v>0</v>
      </c>
      <c r="N37" s="13">
        <f>+Muertes_PN_ACUM[[#This Row],[11-06-2020]]-Muertes_PN_ACUM[[#This Row],[10-06-2020]]</f>
        <v>0</v>
      </c>
    </row>
    <row r="38" spans="1:14" x14ac:dyDescent="0.3">
      <c r="A38">
        <v>90202</v>
      </c>
      <c r="B38" s="2" t="s">
        <v>114</v>
      </c>
      <c r="C38" s="2" t="s">
        <v>435</v>
      </c>
      <c r="D38" s="2" t="s">
        <v>459</v>
      </c>
      <c r="E38" s="14">
        <f t="shared" si="0"/>
        <v>0</v>
      </c>
      <c r="F38" s="15">
        <f>+Muertes_PN_ACUM[[#This Row],[03-06-2020]]</f>
        <v>0</v>
      </c>
      <c r="G38" s="13">
        <f>+Muertes_PN_ACUM[[#This Row],[04-06-2020]]-Muertes_PN_ACUM[[#This Row],[03-06-2020]]</f>
        <v>0</v>
      </c>
      <c r="H38" s="13">
        <f>+Muertes_PN_ACUM[[#This Row],[5/6/2020]]-Muertes_PN_ACUM[[#This Row],[04-06-2020]]</f>
        <v>0</v>
      </c>
      <c r="I38" s="13">
        <f>+Muertes_PN_ACUM[[#This Row],[6/6/2020]]-Muertes_PN_ACUM[[#This Row],[5/6/2020]]</f>
        <v>0</v>
      </c>
      <c r="J38" s="13">
        <f>+Muertes_PN_ACUM[[#This Row],[07-06-2020]]-Muertes_PN_ACUM[[#This Row],[6/6/2020]]</f>
        <v>0</v>
      </c>
      <c r="K38" s="13">
        <f>+Muertes_PN_ACUM[[#This Row],[08-06-2020]]-Muertes_PN_ACUM[[#This Row],[07-06-2020]]</f>
        <v>0</v>
      </c>
      <c r="L38" s="13">
        <f>+Muertes_PN_ACUM[[#This Row],[09-06-2020]]-Muertes_PN_ACUM[[#This Row],[08-06-2020]]</f>
        <v>0</v>
      </c>
      <c r="M38" s="13">
        <f>+Muertes_PN_ACUM[[#This Row],[10-06-2020]]-Muertes_PN_ACUM[[#This Row],[09-06-2020]]</f>
        <v>0</v>
      </c>
      <c r="N38" s="13">
        <f>+Muertes_PN_ACUM[[#This Row],[11-06-2020]]-Muertes_PN_ACUM[[#This Row],[10-06-2020]]</f>
        <v>0</v>
      </c>
    </row>
    <row r="39" spans="1:14" x14ac:dyDescent="0.3">
      <c r="A39">
        <v>10213</v>
      </c>
      <c r="B39" s="2" t="s">
        <v>163</v>
      </c>
      <c r="C39" s="2" t="s">
        <v>164</v>
      </c>
      <c r="D39" s="2" t="s">
        <v>252</v>
      </c>
      <c r="E39" s="14">
        <f t="shared" si="0"/>
        <v>0</v>
      </c>
      <c r="F39" s="15">
        <f>+Muertes_PN_ACUM[[#This Row],[03-06-2020]]</f>
        <v>0</v>
      </c>
      <c r="G39" s="13">
        <f>+Muertes_PN_ACUM[[#This Row],[04-06-2020]]-Muertes_PN_ACUM[[#This Row],[03-06-2020]]</f>
        <v>0</v>
      </c>
      <c r="H39" s="13">
        <f>+Muertes_PN_ACUM[[#This Row],[5/6/2020]]-Muertes_PN_ACUM[[#This Row],[04-06-2020]]</f>
        <v>0</v>
      </c>
      <c r="I39" s="13">
        <f>+Muertes_PN_ACUM[[#This Row],[6/6/2020]]-Muertes_PN_ACUM[[#This Row],[5/6/2020]]</f>
        <v>0</v>
      </c>
      <c r="J39" s="13">
        <f>+Muertes_PN_ACUM[[#This Row],[07-06-2020]]-Muertes_PN_ACUM[[#This Row],[6/6/2020]]</f>
        <v>0</v>
      </c>
      <c r="K39" s="13">
        <f>+Muertes_PN_ACUM[[#This Row],[08-06-2020]]-Muertes_PN_ACUM[[#This Row],[07-06-2020]]</f>
        <v>0</v>
      </c>
      <c r="L39" s="13">
        <f>+Muertes_PN_ACUM[[#This Row],[09-06-2020]]-Muertes_PN_ACUM[[#This Row],[08-06-2020]]</f>
        <v>0</v>
      </c>
      <c r="M39" s="13">
        <f>+Muertes_PN_ACUM[[#This Row],[10-06-2020]]-Muertes_PN_ACUM[[#This Row],[09-06-2020]]</f>
        <v>0</v>
      </c>
      <c r="N39" s="13">
        <f>+Muertes_PN_ACUM[[#This Row],[11-06-2020]]-Muertes_PN_ACUM[[#This Row],[10-06-2020]]</f>
        <v>0</v>
      </c>
    </row>
    <row r="40" spans="1:14" x14ac:dyDescent="0.3">
      <c r="A40">
        <v>10403</v>
      </c>
      <c r="B40" s="2" t="s">
        <v>163</v>
      </c>
      <c r="C40" s="2" t="s">
        <v>273</v>
      </c>
      <c r="D40" s="2" t="s">
        <v>337</v>
      </c>
      <c r="E40" s="14">
        <f t="shared" si="0"/>
        <v>0</v>
      </c>
      <c r="F40" s="15">
        <f>+Muertes_PN_ACUM[[#This Row],[03-06-2020]]</f>
        <v>0</v>
      </c>
      <c r="G40" s="13">
        <f>+Muertes_PN_ACUM[[#This Row],[04-06-2020]]-Muertes_PN_ACUM[[#This Row],[03-06-2020]]</f>
        <v>0</v>
      </c>
      <c r="H40" s="13">
        <f>+Muertes_PN_ACUM[[#This Row],[5/6/2020]]-Muertes_PN_ACUM[[#This Row],[04-06-2020]]</f>
        <v>0</v>
      </c>
      <c r="I40" s="13">
        <f>+Muertes_PN_ACUM[[#This Row],[6/6/2020]]-Muertes_PN_ACUM[[#This Row],[5/6/2020]]</f>
        <v>0</v>
      </c>
      <c r="J40" s="13">
        <f>+Muertes_PN_ACUM[[#This Row],[07-06-2020]]-Muertes_PN_ACUM[[#This Row],[6/6/2020]]</f>
        <v>0</v>
      </c>
      <c r="K40" s="13">
        <f>+Muertes_PN_ACUM[[#This Row],[08-06-2020]]-Muertes_PN_ACUM[[#This Row],[07-06-2020]]</f>
        <v>0</v>
      </c>
      <c r="L40" s="13">
        <f>+Muertes_PN_ACUM[[#This Row],[09-06-2020]]-Muertes_PN_ACUM[[#This Row],[08-06-2020]]</f>
        <v>0</v>
      </c>
      <c r="M40" s="13">
        <f>+Muertes_PN_ACUM[[#This Row],[10-06-2020]]-Muertes_PN_ACUM[[#This Row],[09-06-2020]]</f>
        <v>0</v>
      </c>
      <c r="N40" s="13">
        <f>+Muertes_PN_ACUM[[#This Row],[11-06-2020]]-Muertes_PN_ACUM[[#This Row],[10-06-2020]]</f>
        <v>0</v>
      </c>
    </row>
    <row r="41" spans="1:14" x14ac:dyDescent="0.3">
      <c r="A41">
        <v>130701</v>
      </c>
      <c r="B41" s="2" t="s">
        <v>102</v>
      </c>
      <c r="C41" s="2" t="s">
        <v>138</v>
      </c>
      <c r="D41" s="2" t="s">
        <v>170</v>
      </c>
      <c r="E41" s="14">
        <f t="shared" si="0"/>
        <v>1</v>
      </c>
      <c r="F41" s="15">
        <f>+Muertes_PN_ACUM[[#This Row],[03-06-2020]]</f>
        <v>1</v>
      </c>
      <c r="G41" s="13">
        <f>+Muertes_PN_ACUM[[#This Row],[04-06-2020]]-Muertes_PN_ACUM[[#This Row],[03-06-2020]]</f>
        <v>0</v>
      </c>
      <c r="H41" s="13">
        <f>+Muertes_PN_ACUM[[#This Row],[5/6/2020]]-Muertes_PN_ACUM[[#This Row],[04-06-2020]]</f>
        <v>0</v>
      </c>
      <c r="I41" s="13">
        <f>+Muertes_PN_ACUM[[#This Row],[6/6/2020]]-Muertes_PN_ACUM[[#This Row],[5/6/2020]]</f>
        <v>0</v>
      </c>
      <c r="J41" s="13">
        <f>+Muertes_PN_ACUM[[#This Row],[07-06-2020]]-Muertes_PN_ACUM[[#This Row],[6/6/2020]]</f>
        <v>0</v>
      </c>
      <c r="K41" s="13">
        <f>+Muertes_PN_ACUM[[#This Row],[08-06-2020]]-Muertes_PN_ACUM[[#This Row],[07-06-2020]]</f>
        <v>0</v>
      </c>
      <c r="L41" s="13">
        <f>+Muertes_PN_ACUM[[#This Row],[09-06-2020]]-Muertes_PN_ACUM[[#This Row],[08-06-2020]]</f>
        <v>0</v>
      </c>
      <c r="M41" s="13">
        <f>+Muertes_PN_ACUM[[#This Row],[10-06-2020]]-Muertes_PN_ACUM[[#This Row],[09-06-2020]]</f>
        <v>0</v>
      </c>
      <c r="N41" s="13">
        <f>+Muertes_PN_ACUM[[#This Row],[11-06-2020]]-Muertes_PN_ACUM[[#This Row],[10-06-2020]]</f>
        <v>0</v>
      </c>
    </row>
    <row r="42" spans="1:14" x14ac:dyDescent="0.3">
      <c r="A42">
        <v>130702</v>
      </c>
      <c r="B42" s="2" t="s">
        <v>102</v>
      </c>
      <c r="C42" s="2" t="s">
        <v>138</v>
      </c>
      <c r="D42" s="2" t="s">
        <v>147</v>
      </c>
      <c r="E42" s="14">
        <f t="shared" si="0"/>
        <v>4</v>
      </c>
      <c r="F42" s="15">
        <f>+Muertes_PN_ACUM[[#This Row],[03-06-2020]]</f>
        <v>4</v>
      </c>
      <c r="G42" s="13">
        <f>+Muertes_PN_ACUM[[#This Row],[04-06-2020]]-Muertes_PN_ACUM[[#This Row],[03-06-2020]]</f>
        <v>0</v>
      </c>
      <c r="H42" s="13">
        <f>+Muertes_PN_ACUM[[#This Row],[5/6/2020]]-Muertes_PN_ACUM[[#This Row],[04-06-2020]]</f>
        <v>0</v>
      </c>
      <c r="I42" s="13">
        <f>+Muertes_PN_ACUM[[#This Row],[6/6/2020]]-Muertes_PN_ACUM[[#This Row],[5/6/2020]]</f>
        <v>0</v>
      </c>
      <c r="J42" s="13">
        <f>+Muertes_PN_ACUM[[#This Row],[07-06-2020]]-Muertes_PN_ACUM[[#This Row],[6/6/2020]]</f>
        <v>0</v>
      </c>
      <c r="K42" s="13">
        <f>+Muertes_PN_ACUM[[#This Row],[08-06-2020]]-Muertes_PN_ACUM[[#This Row],[07-06-2020]]</f>
        <v>0</v>
      </c>
      <c r="L42" s="13">
        <f>+Muertes_PN_ACUM[[#This Row],[09-06-2020]]-Muertes_PN_ACUM[[#This Row],[08-06-2020]]</f>
        <v>1</v>
      </c>
      <c r="M42" s="13">
        <f>+Muertes_PN_ACUM[[#This Row],[10-06-2020]]-Muertes_PN_ACUM[[#This Row],[09-06-2020]]</f>
        <v>0</v>
      </c>
      <c r="N42" s="13">
        <f>+Muertes_PN_ACUM[[#This Row],[11-06-2020]]-Muertes_PN_ACUM[[#This Row],[10-06-2020]]</f>
        <v>0</v>
      </c>
    </row>
    <row r="43" spans="1:14" x14ac:dyDescent="0.3">
      <c r="A43">
        <v>10402</v>
      </c>
      <c r="B43" s="2" t="s">
        <v>163</v>
      </c>
      <c r="C43" s="2" t="s">
        <v>273</v>
      </c>
      <c r="D43" s="2" t="s">
        <v>460</v>
      </c>
      <c r="E43" s="14">
        <f t="shared" si="0"/>
        <v>0</v>
      </c>
      <c r="F43" s="15">
        <f>+Muertes_PN_ACUM[[#This Row],[03-06-2020]]</f>
        <v>0</v>
      </c>
      <c r="G43" s="13">
        <f>+Muertes_PN_ACUM[[#This Row],[04-06-2020]]-Muertes_PN_ACUM[[#This Row],[03-06-2020]]</f>
        <v>0</v>
      </c>
      <c r="H43" s="13">
        <f>+Muertes_PN_ACUM[[#This Row],[5/6/2020]]-Muertes_PN_ACUM[[#This Row],[04-06-2020]]</f>
        <v>0</v>
      </c>
      <c r="I43" s="13">
        <f>+Muertes_PN_ACUM[[#This Row],[6/6/2020]]-Muertes_PN_ACUM[[#This Row],[5/6/2020]]</f>
        <v>0</v>
      </c>
      <c r="J43" s="13">
        <f>+Muertes_PN_ACUM[[#This Row],[07-06-2020]]-Muertes_PN_ACUM[[#This Row],[6/6/2020]]</f>
        <v>0</v>
      </c>
      <c r="K43" s="13">
        <f>+Muertes_PN_ACUM[[#This Row],[08-06-2020]]-Muertes_PN_ACUM[[#This Row],[07-06-2020]]</f>
        <v>0</v>
      </c>
      <c r="L43" s="13">
        <f>+Muertes_PN_ACUM[[#This Row],[09-06-2020]]-Muertes_PN_ACUM[[#This Row],[08-06-2020]]</f>
        <v>0</v>
      </c>
      <c r="M43" s="13">
        <f>+Muertes_PN_ACUM[[#This Row],[10-06-2020]]-Muertes_PN_ACUM[[#This Row],[09-06-2020]]</f>
        <v>0</v>
      </c>
      <c r="N43" s="13">
        <f>+Muertes_PN_ACUM[[#This Row],[11-06-2020]]-Muertes_PN_ACUM[[#This Row],[10-06-2020]]</f>
        <v>0</v>
      </c>
    </row>
    <row r="44" spans="1:14" x14ac:dyDescent="0.3">
      <c r="A44">
        <v>30101</v>
      </c>
      <c r="B44" s="2" t="s">
        <v>144</v>
      </c>
      <c r="C44" s="2" t="s">
        <v>144</v>
      </c>
      <c r="D44" s="2" t="s">
        <v>230</v>
      </c>
      <c r="E44" s="14">
        <f t="shared" si="0"/>
        <v>1</v>
      </c>
      <c r="F44" s="15">
        <f>+Muertes_PN_ACUM[[#This Row],[03-06-2020]]</f>
        <v>0</v>
      </c>
      <c r="G44" s="13">
        <f>+Muertes_PN_ACUM[[#This Row],[04-06-2020]]-Muertes_PN_ACUM[[#This Row],[03-06-2020]]</f>
        <v>0</v>
      </c>
      <c r="H44" s="13">
        <f>+Muertes_PN_ACUM[[#This Row],[5/6/2020]]-Muertes_PN_ACUM[[#This Row],[04-06-2020]]</f>
        <v>0</v>
      </c>
      <c r="I44" s="13">
        <f>+Muertes_PN_ACUM[[#This Row],[6/6/2020]]-Muertes_PN_ACUM[[#This Row],[5/6/2020]]</f>
        <v>0</v>
      </c>
      <c r="J44" s="13">
        <f>+Muertes_PN_ACUM[[#This Row],[07-06-2020]]-Muertes_PN_ACUM[[#This Row],[6/6/2020]]</f>
        <v>0</v>
      </c>
      <c r="K44" s="13">
        <f>+Muertes_PN_ACUM[[#This Row],[08-06-2020]]-Muertes_PN_ACUM[[#This Row],[07-06-2020]]</f>
        <v>0</v>
      </c>
      <c r="L44" s="13">
        <f>+Muertes_PN_ACUM[[#This Row],[09-06-2020]]-Muertes_PN_ACUM[[#This Row],[08-06-2020]]</f>
        <v>1</v>
      </c>
      <c r="M44" s="13">
        <f>+Muertes_PN_ACUM[[#This Row],[10-06-2020]]-Muertes_PN_ACUM[[#This Row],[09-06-2020]]</f>
        <v>0</v>
      </c>
      <c r="N44" s="13">
        <f>+Muertes_PN_ACUM[[#This Row],[11-06-2020]]-Muertes_PN_ACUM[[#This Row],[10-06-2020]]</f>
        <v>0</v>
      </c>
    </row>
    <row r="45" spans="1:14" x14ac:dyDescent="0.3">
      <c r="A45">
        <v>30102</v>
      </c>
      <c r="B45" s="2" t="s">
        <v>144</v>
      </c>
      <c r="C45" s="2" t="s">
        <v>144</v>
      </c>
      <c r="D45" s="2" t="s">
        <v>228</v>
      </c>
      <c r="E45" s="14">
        <f t="shared" si="0"/>
        <v>1</v>
      </c>
      <c r="F45" s="15">
        <f>+Muertes_PN_ACUM[[#This Row],[03-06-2020]]</f>
        <v>1</v>
      </c>
      <c r="G45" s="13">
        <f>+Muertes_PN_ACUM[[#This Row],[04-06-2020]]-Muertes_PN_ACUM[[#This Row],[03-06-2020]]</f>
        <v>0</v>
      </c>
      <c r="H45" s="13">
        <f>+Muertes_PN_ACUM[[#This Row],[5/6/2020]]-Muertes_PN_ACUM[[#This Row],[04-06-2020]]</f>
        <v>0</v>
      </c>
      <c r="I45" s="13">
        <f>+Muertes_PN_ACUM[[#This Row],[6/6/2020]]-Muertes_PN_ACUM[[#This Row],[5/6/2020]]</f>
        <v>0</v>
      </c>
      <c r="J45" s="13">
        <f>+Muertes_PN_ACUM[[#This Row],[07-06-2020]]-Muertes_PN_ACUM[[#This Row],[6/6/2020]]</f>
        <v>0</v>
      </c>
      <c r="K45" s="13">
        <f>+Muertes_PN_ACUM[[#This Row],[08-06-2020]]-Muertes_PN_ACUM[[#This Row],[07-06-2020]]</f>
        <v>0</v>
      </c>
      <c r="L45" s="13">
        <f>+Muertes_PN_ACUM[[#This Row],[09-06-2020]]-Muertes_PN_ACUM[[#This Row],[08-06-2020]]</f>
        <v>0</v>
      </c>
      <c r="M45" s="13">
        <f>+Muertes_PN_ACUM[[#This Row],[10-06-2020]]-Muertes_PN_ACUM[[#This Row],[09-06-2020]]</f>
        <v>0</v>
      </c>
      <c r="N45" s="13">
        <f>+Muertes_PN_ACUM[[#This Row],[11-06-2020]]-Muertes_PN_ACUM[[#This Row],[10-06-2020]]</f>
        <v>0</v>
      </c>
    </row>
    <row r="46" spans="1:14" x14ac:dyDescent="0.3">
      <c r="A46">
        <v>20105</v>
      </c>
      <c r="B46" s="2" t="s">
        <v>212</v>
      </c>
      <c r="C46" s="2" t="s">
        <v>219</v>
      </c>
      <c r="D46" s="2" t="s">
        <v>282</v>
      </c>
      <c r="E46" s="14">
        <f t="shared" si="0"/>
        <v>0</v>
      </c>
      <c r="F46" s="15">
        <f>+Muertes_PN_ACUM[[#This Row],[03-06-2020]]</f>
        <v>0</v>
      </c>
      <c r="G46" s="13">
        <f>+Muertes_PN_ACUM[[#This Row],[04-06-2020]]-Muertes_PN_ACUM[[#This Row],[03-06-2020]]</f>
        <v>0</v>
      </c>
      <c r="H46" s="13">
        <f>+Muertes_PN_ACUM[[#This Row],[5/6/2020]]-Muertes_PN_ACUM[[#This Row],[04-06-2020]]</f>
        <v>0</v>
      </c>
      <c r="I46" s="13">
        <f>+Muertes_PN_ACUM[[#This Row],[6/6/2020]]-Muertes_PN_ACUM[[#This Row],[5/6/2020]]</f>
        <v>0</v>
      </c>
      <c r="J46" s="13">
        <f>+Muertes_PN_ACUM[[#This Row],[07-06-2020]]-Muertes_PN_ACUM[[#This Row],[6/6/2020]]</f>
        <v>0</v>
      </c>
      <c r="K46" s="13">
        <f>+Muertes_PN_ACUM[[#This Row],[08-06-2020]]-Muertes_PN_ACUM[[#This Row],[07-06-2020]]</f>
        <v>0</v>
      </c>
      <c r="L46" s="13">
        <f>+Muertes_PN_ACUM[[#This Row],[09-06-2020]]-Muertes_PN_ACUM[[#This Row],[08-06-2020]]</f>
        <v>0</v>
      </c>
      <c r="M46" s="13">
        <f>+Muertes_PN_ACUM[[#This Row],[10-06-2020]]-Muertes_PN_ACUM[[#This Row],[09-06-2020]]</f>
        <v>0</v>
      </c>
      <c r="N46" s="13">
        <f>+Muertes_PN_ACUM[[#This Row],[11-06-2020]]-Muertes_PN_ACUM[[#This Row],[10-06-2020]]</f>
        <v>0</v>
      </c>
    </row>
    <row r="47" spans="1:14" x14ac:dyDescent="0.3">
      <c r="A47">
        <v>10102</v>
      </c>
      <c r="B47" s="2" t="s">
        <v>163</v>
      </c>
      <c r="C47" s="2" t="s">
        <v>163</v>
      </c>
      <c r="D47" s="2" t="s">
        <v>461</v>
      </c>
      <c r="E47" s="14">
        <f t="shared" si="0"/>
        <v>0</v>
      </c>
      <c r="F47" s="15">
        <f>+Muertes_PN_ACUM[[#This Row],[03-06-2020]]</f>
        <v>0</v>
      </c>
      <c r="G47" s="13">
        <f>+Muertes_PN_ACUM[[#This Row],[04-06-2020]]-Muertes_PN_ACUM[[#This Row],[03-06-2020]]</f>
        <v>0</v>
      </c>
      <c r="H47" s="13">
        <f>+Muertes_PN_ACUM[[#This Row],[5/6/2020]]-Muertes_PN_ACUM[[#This Row],[04-06-2020]]</f>
        <v>0</v>
      </c>
      <c r="I47" s="13">
        <f>+Muertes_PN_ACUM[[#This Row],[6/6/2020]]-Muertes_PN_ACUM[[#This Row],[5/6/2020]]</f>
        <v>0</v>
      </c>
      <c r="J47" s="13">
        <f>+Muertes_PN_ACUM[[#This Row],[07-06-2020]]-Muertes_PN_ACUM[[#This Row],[6/6/2020]]</f>
        <v>0</v>
      </c>
      <c r="K47" s="13">
        <f>+Muertes_PN_ACUM[[#This Row],[08-06-2020]]-Muertes_PN_ACUM[[#This Row],[07-06-2020]]</f>
        <v>0</v>
      </c>
      <c r="L47" s="13">
        <f>+Muertes_PN_ACUM[[#This Row],[09-06-2020]]-Muertes_PN_ACUM[[#This Row],[08-06-2020]]</f>
        <v>0</v>
      </c>
      <c r="M47" s="13">
        <f>+Muertes_PN_ACUM[[#This Row],[10-06-2020]]-Muertes_PN_ACUM[[#This Row],[09-06-2020]]</f>
        <v>0</v>
      </c>
      <c r="N47" s="13">
        <f>+Muertes_PN_ACUM[[#This Row],[11-06-2020]]-Muertes_PN_ACUM[[#This Row],[10-06-2020]]</f>
        <v>0</v>
      </c>
    </row>
    <row r="48" spans="1:14" x14ac:dyDescent="0.3">
      <c r="A48">
        <v>70203</v>
      </c>
      <c r="B48" s="2" t="s">
        <v>268</v>
      </c>
      <c r="C48" s="2" t="s">
        <v>348</v>
      </c>
      <c r="D48" s="2" t="s">
        <v>462</v>
      </c>
      <c r="E48" s="14">
        <f t="shared" si="0"/>
        <v>0</v>
      </c>
      <c r="F48" s="15">
        <f>+Muertes_PN_ACUM[[#This Row],[03-06-2020]]</f>
        <v>0</v>
      </c>
      <c r="G48" s="13">
        <f>+Muertes_PN_ACUM[[#This Row],[04-06-2020]]-Muertes_PN_ACUM[[#This Row],[03-06-2020]]</f>
        <v>0</v>
      </c>
      <c r="H48" s="13">
        <f>+Muertes_PN_ACUM[[#This Row],[5/6/2020]]-Muertes_PN_ACUM[[#This Row],[04-06-2020]]</f>
        <v>0</v>
      </c>
      <c r="I48" s="13">
        <f>+Muertes_PN_ACUM[[#This Row],[6/6/2020]]-Muertes_PN_ACUM[[#This Row],[5/6/2020]]</f>
        <v>0</v>
      </c>
      <c r="J48" s="13">
        <f>+Muertes_PN_ACUM[[#This Row],[07-06-2020]]-Muertes_PN_ACUM[[#This Row],[6/6/2020]]</f>
        <v>0</v>
      </c>
      <c r="K48" s="13">
        <f>+Muertes_PN_ACUM[[#This Row],[08-06-2020]]-Muertes_PN_ACUM[[#This Row],[07-06-2020]]</f>
        <v>0</v>
      </c>
      <c r="L48" s="13">
        <f>+Muertes_PN_ACUM[[#This Row],[09-06-2020]]-Muertes_PN_ACUM[[#This Row],[08-06-2020]]</f>
        <v>0</v>
      </c>
      <c r="M48" s="13">
        <f>+Muertes_PN_ACUM[[#This Row],[10-06-2020]]-Muertes_PN_ACUM[[#This Row],[09-06-2020]]</f>
        <v>0</v>
      </c>
      <c r="N48" s="13">
        <f>+Muertes_PN_ACUM[[#This Row],[11-06-2020]]-Muertes_PN_ACUM[[#This Row],[10-06-2020]]</f>
        <v>0</v>
      </c>
    </row>
    <row r="49" spans="1:14" x14ac:dyDescent="0.3">
      <c r="A49">
        <v>130402</v>
      </c>
      <c r="B49" s="2" t="s">
        <v>102</v>
      </c>
      <c r="C49" s="2" t="s">
        <v>259</v>
      </c>
      <c r="D49" s="2" t="s">
        <v>316</v>
      </c>
      <c r="E49" s="14">
        <f t="shared" si="0"/>
        <v>0</v>
      </c>
      <c r="F49" s="15">
        <f>+Muertes_PN_ACUM[[#This Row],[03-06-2020]]</f>
        <v>0</v>
      </c>
      <c r="G49" s="13">
        <f>+Muertes_PN_ACUM[[#This Row],[04-06-2020]]-Muertes_PN_ACUM[[#This Row],[03-06-2020]]</f>
        <v>0</v>
      </c>
      <c r="H49" s="13">
        <f>+Muertes_PN_ACUM[[#This Row],[5/6/2020]]-Muertes_PN_ACUM[[#This Row],[04-06-2020]]</f>
        <v>0</v>
      </c>
      <c r="I49" s="13">
        <f>+Muertes_PN_ACUM[[#This Row],[6/6/2020]]-Muertes_PN_ACUM[[#This Row],[5/6/2020]]</f>
        <v>0</v>
      </c>
      <c r="J49" s="13">
        <f>+Muertes_PN_ACUM[[#This Row],[07-06-2020]]-Muertes_PN_ACUM[[#This Row],[6/6/2020]]</f>
        <v>0</v>
      </c>
      <c r="K49" s="13">
        <f>+Muertes_PN_ACUM[[#This Row],[08-06-2020]]-Muertes_PN_ACUM[[#This Row],[07-06-2020]]</f>
        <v>0</v>
      </c>
      <c r="L49" s="13">
        <f>+Muertes_PN_ACUM[[#This Row],[09-06-2020]]-Muertes_PN_ACUM[[#This Row],[08-06-2020]]</f>
        <v>0</v>
      </c>
      <c r="M49" s="13">
        <f>+Muertes_PN_ACUM[[#This Row],[10-06-2020]]-Muertes_PN_ACUM[[#This Row],[09-06-2020]]</f>
        <v>0</v>
      </c>
      <c r="N49" s="13">
        <f>+Muertes_PN_ACUM[[#This Row],[11-06-2020]]-Muertes_PN_ACUM[[#This Row],[10-06-2020]]</f>
        <v>0</v>
      </c>
    </row>
    <row r="50" spans="1:14" x14ac:dyDescent="0.3">
      <c r="A50">
        <v>81007</v>
      </c>
      <c r="B50" s="2" t="s">
        <v>99</v>
      </c>
      <c r="C50" s="2" t="s">
        <v>106</v>
      </c>
      <c r="D50" s="2" t="s">
        <v>113</v>
      </c>
      <c r="E50" s="14">
        <f t="shared" si="0"/>
        <v>4</v>
      </c>
      <c r="F50" s="15">
        <f>+Muertes_PN_ACUM[[#This Row],[03-06-2020]]</f>
        <v>4</v>
      </c>
      <c r="G50" s="13">
        <f>+Muertes_PN_ACUM[[#This Row],[04-06-2020]]-Muertes_PN_ACUM[[#This Row],[03-06-2020]]</f>
        <v>0</v>
      </c>
      <c r="H50" s="13">
        <f>+Muertes_PN_ACUM[[#This Row],[5/6/2020]]-Muertes_PN_ACUM[[#This Row],[04-06-2020]]</f>
        <v>0</v>
      </c>
      <c r="I50" s="13">
        <f>+Muertes_PN_ACUM[[#This Row],[6/6/2020]]-Muertes_PN_ACUM[[#This Row],[5/6/2020]]</f>
        <v>0</v>
      </c>
      <c r="J50" s="13">
        <f>+Muertes_PN_ACUM[[#This Row],[07-06-2020]]-Muertes_PN_ACUM[[#This Row],[6/6/2020]]</f>
        <v>0</v>
      </c>
      <c r="K50" s="13">
        <f>+Muertes_PN_ACUM[[#This Row],[08-06-2020]]-Muertes_PN_ACUM[[#This Row],[07-06-2020]]</f>
        <v>0</v>
      </c>
      <c r="L50" s="13">
        <f>+Muertes_PN_ACUM[[#This Row],[09-06-2020]]-Muertes_PN_ACUM[[#This Row],[08-06-2020]]</f>
        <v>0</v>
      </c>
      <c r="M50" s="13">
        <f>+Muertes_PN_ACUM[[#This Row],[10-06-2020]]-Muertes_PN_ACUM[[#This Row],[09-06-2020]]</f>
        <v>0</v>
      </c>
      <c r="N50" s="13">
        <f>+Muertes_PN_ACUM[[#This Row],[11-06-2020]]-Muertes_PN_ACUM[[#This Row],[10-06-2020]]</f>
        <v>0</v>
      </c>
    </row>
    <row r="51" spans="1:14" x14ac:dyDescent="0.3">
      <c r="A51">
        <v>81002</v>
      </c>
      <c r="B51" s="2" t="s">
        <v>99</v>
      </c>
      <c r="C51" s="2" t="s">
        <v>106</v>
      </c>
      <c r="D51" s="2" t="s">
        <v>107</v>
      </c>
      <c r="E51" s="14">
        <f t="shared" si="0"/>
        <v>9</v>
      </c>
      <c r="F51" s="15">
        <f>+Muertes_PN_ACUM[[#This Row],[03-06-2020]]</f>
        <v>9</v>
      </c>
      <c r="G51" s="13">
        <f>+Muertes_PN_ACUM[[#This Row],[04-06-2020]]-Muertes_PN_ACUM[[#This Row],[03-06-2020]]</f>
        <v>0</v>
      </c>
      <c r="H51" s="13">
        <f>+Muertes_PN_ACUM[[#This Row],[5/6/2020]]-Muertes_PN_ACUM[[#This Row],[04-06-2020]]</f>
        <v>-1</v>
      </c>
      <c r="I51" s="13">
        <f>+Muertes_PN_ACUM[[#This Row],[6/6/2020]]-Muertes_PN_ACUM[[#This Row],[5/6/2020]]</f>
        <v>0</v>
      </c>
      <c r="J51" s="13">
        <f>+Muertes_PN_ACUM[[#This Row],[07-06-2020]]-Muertes_PN_ACUM[[#This Row],[6/6/2020]]</f>
        <v>0</v>
      </c>
      <c r="K51" s="13">
        <f>+Muertes_PN_ACUM[[#This Row],[08-06-2020]]-Muertes_PN_ACUM[[#This Row],[07-06-2020]]</f>
        <v>0</v>
      </c>
      <c r="L51" s="13">
        <f>+Muertes_PN_ACUM[[#This Row],[09-06-2020]]-Muertes_PN_ACUM[[#This Row],[08-06-2020]]</f>
        <v>4</v>
      </c>
      <c r="M51" s="13">
        <f>+Muertes_PN_ACUM[[#This Row],[10-06-2020]]-Muertes_PN_ACUM[[#This Row],[09-06-2020]]</f>
        <v>0</v>
      </c>
      <c r="N51" s="13">
        <f>+Muertes_PN_ACUM[[#This Row],[11-06-2020]]-Muertes_PN_ACUM[[#This Row],[10-06-2020]]</f>
        <v>2</v>
      </c>
    </row>
    <row r="52" spans="1:14" x14ac:dyDescent="0.3">
      <c r="A52">
        <v>41302</v>
      </c>
      <c r="B52" s="2" t="s">
        <v>154</v>
      </c>
      <c r="C52" s="2" t="s">
        <v>441</v>
      </c>
      <c r="D52" s="2" t="s">
        <v>143</v>
      </c>
      <c r="E52" s="14">
        <f t="shared" si="0"/>
        <v>0</v>
      </c>
      <c r="F52" s="15">
        <f>+Muertes_PN_ACUM[[#This Row],[03-06-2020]]</f>
        <v>0</v>
      </c>
      <c r="G52" s="13">
        <f>+Muertes_PN_ACUM[[#This Row],[04-06-2020]]-Muertes_PN_ACUM[[#This Row],[03-06-2020]]</f>
        <v>0</v>
      </c>
      <c r="H52" s="13">
        <f>+Muertes_PN_ACUM[[#This Row],[5/6/2020]]-Muertes_PN_ACUM[[#This Row],[04-06-2020]]</f>
        <v>0</v>
      </c>
      <c r="I52" s="13">
        <f>+Muertes_PN_ACUM[[#This Row],[6/6/2020]]-Muertes_PN_ACUM[[#This Row],[5/6/2020]]</f>
        <v>0</v>
      </c>
      <c r="J52" s="13">
        <f>+Muertes_PN_ACUM[[#This Row],[07-06-2020]]-Muertes_PN_ACUM[[#This Row],[6/6/2020]]</f>
        <v>0</v>
      </c>
      <c r="K52" s="13">
        <f>+Muertes_PN_ACUM[[#This Row],[08-06-2020]]-Muertes_PN_ACUM[[#This Row],[07-06-2020]]</f>
        <v>0</v>
      </c>
      <c r="L52" s="13">
        <f>+Muertes_PN_ACUM[[#This Row],[09-06-2020]]-Muertes_PN_ACUM[[#This Row],[08-06-2020]]</f>
        <v>0</v>
      </c>
      <c r="M52" s="13">
        <f>+Muertes_PN_ACUM[[#This Row],[10-06-2020]]-Muertes_PN_ACUM[[#This Row],[09-06-2020]]</f>
        <v>0</v>
      </c>
      <c r="N52" s="13">
        <f>+Muertes_PN_ACUM[[#This Row],[11-06-2020]]-Muertes_PN_ACUM[[#This Row],[10-06-2020]]</f>
        <v>0</v>
      </c>
    </row>
    <row r="53" spans="1:14" x14ac:dyDescent="0.3">
      <c r="A53">
        <v>80807</v>
      </c>
      <c r="B53" s="2" t="s">
        <v>99</v>
      </c>
      <c r="C53" s="2" t="s">
        <v>99</v>
      </c>
      <c r="D53" s="2" t="s">
        <v>143</v>
      </c>
      <c r="E53" s="14">
        <f t="shared" si="0"/>
        <v>7</v>
      </c>
      <c r="F53" s="15">
        <f>+Muertes_PN_ACUM[[#This Row],[03-06-2020]]</f>
        <v>7</v>
      </c>
      <c r="G53" s="13">
        <f>+Muertes_PN_ACUM[[#This Row],[04-06-2020]]-Muertes_PN_ACUM[[#This Row],[03-06-2020]]</f>
        <v>0</v>
      </c>
      <c r="H53" s="13">
        <f>+Muertes_PN_ACUM[[#This Row],[5/6/2020]]-Muertes_PN_ACUM[[#This Row],[04-06-2020]]</f>
        <v>-1</v>
      </c>
      <c r="I53" s="13">
        <f>+Muertes_PN_ACUM[[#This Row],[6/6/2020]]-Muertes_PN_ACUM[[#This Row],[5/6/2020]]</f>
        <v>0</v>
      </c>
      <c r="J53" s="13">
        <f>+Muertes_PN_ACUM[[#This Row],[07-06-2020]]-Muertes_PN_ACUM[[#This Row],[6/6/2020]]</f>
        <v>0</v>
      </c>
      <c r="K53" s="13">
        <f>+Muertes_PN_ACUM[[#This Row],[08-06-2020]]-Muertes_PN_ACUM[[#This Row],[07-06-2020]]</f>
        <v>0</v>
      </c>
      <c r="L53" s="13">
        <f>+Muertes_PN_ACUM[[#This Row],[09-06-2020]]-Muertes_PN_ACUM[[#This Row],[08-06-2020]]</f>
        <v>2</v>
      </c>
      <c r="M53" s="13">
        <f>+Muertes_PN_ACUM[[#This Row],[10-06-2020]]-Muertes_PN_ACUM[[#This Row],[09-06-2020]]</f>
        <v>0</v>
      </c>
      <c r="N53" s="13">
        <f>+Muertes_PN_ACUM[[#This Row],[11-06-2020]]-Muertes_PN_ACUM[[#This Row],[10-06-2020]]</f>
        <v>1</v>
      </c>
    </row>
    <row r="54" spans="1:14" x14ac:dyDescent="0.3">
      <c r="A54">
        <v>80806</v>
      </c>
      <c r="B54" s="2" t="s">
        <v>99</v>
      </c>
      <c r="C54" s="2" t="s">
        <v>99</v>
      </c>
      <c r="D54" s="2" t="s">
        <v>133</v>
      </c>
      <c r="E54" s="14">
        <f t="shared" si="0"/>
        <v>8</v>
      </c>
      <c r="F54" s="15">
        <f>+Muertes_PN_ACUM[[#This Row],[03-06-2020]]</f>
        <v>8</v>
      </c>
      <c r="G54" s="13">
        <f>+Muertes_PN_ACUM[[#This Row],[04-06-2020]]-Muertes_PN_ACUM[[#This Row],[03-06-2020]]</f>
        <v>0</v>
      </c>
      <c r="H54" s="13">
        <f>+Muertes_PN_ACUM[[#This Row],[5/6/2020]]-Muertes_PN_ACUM[[#This Row],[04-06-2020]]</f>
        <v>1</v>
      </c>
      <c r="I54" s="13">
        <f>+Muertes_PN_ACUM[[#This Row],[6/6/2020]]-Muertes_PN_ACUM[[#This Row],[5/6/2020]]</f>
        <v>0</v>
      </c>
      <c r="J54" s="13">
        <f>+Muertes_PN_ACUM[[#This Row],[07-06-2020]]-Muertes_PN_ACUM[[#This Row],[6/6/2020]]</f>
        <v>0</v>
      </c>
      <c r="K54" s="13">
        <f>+Muertes_PN_ACUM[[#This Row],[08-06-2020]]-Muertes_PN_ACUM[[#This Row],[07-06-2020]]</f>
        <v>0</v>
      </c>
      <c r="L54" s="13">
        <f>+Muertes_PN_ACUM[[#This Row],[09-06-2020]]-Muertes_PN_ACUM[[#This Row],[08-06-2020]]</f>
        <v>0</v>
      </c>
      <c r="M54" s="13">
        <f>+Muertes_PN_ACUM[[#This Row],[10-06-2020]]-Muertes_PN_ACUM[[#This Row],[09-06-2020]]</f>
        <v>0</v>
      </c>
      <c r="N54" s="13">
        <f>+Muertes_PN_ACUM[[#This Row],[11-06-2020]]-Muertes_PN_ACUM[[#This Row],[10-06-2020]]</f>
        <v>0</v>
      </c>
    </row>
    <row r="55" spans="1:14" x14ac:dyDescent="0.3">
      <c r="A55">
        <v>40602</v>
      </c>
      <c r="B55" s="2" t="s">
        <v>154</v>
      </c>
      <c r="C55" s="2" t="s">
        <v>171</v>
      </c>
      <c r="D55" s="2" t="s">
        <v>463</v>
      </c>
      <c r="E55" s="14">
        <f t="shared" si="0"/>
        <v>0</v>
      </c>
      <c r="F55" s="15">
        <f>+Muertes_PN_ACUM[[#This Row],[03-06-2020]]</f>
        <v>0</v>
      </c>
      <c r="G55" s="13">
        <f>+Muertes_PN_ACUM[[#This Row],[04-06-2020]]-Muertes_PN_ACUM[[#This Row],[03-06-2020]]</f>
        <v>0</v>
      </c>
      <c r="H55" s="13">
        <f>+Muertes_PN_ACUM[[#This Row],[5/6/2020]]-Muertes_PN_ACUM[[#This Row],[04-06-2020]]</f>
        <v>0</v>
      </c>
      <c r="I55" s="13">
        <f>+Muertes_PN_ACUM[[#This Row],[6/6/2020]]-Muertes_PN_ACUM[[#This Row],[5/6/2020]]</f>
        <v>0</v>
      </c>
      <c r="J55" s="13">
        <f>+Muertes_PN_ACUM[[#This Row],[07-06-2020]]-Muertes_PN_ACUM[[#This Row],[6/6/2020]]</f>
        <v>0</v>
      </c>
      <c r="K55" s="13">
        <f>+Muertes_PN_ACUM[[#This Row],[08-06-2020]]-Muertes_PN_ACUM[[#This Row],[07-06-2020]]</f>
        <v>0</v>
      </c>
      <c r="L55" s="13">
        <f>+Muertes_PN_ACUM[[#This Row],[09-06-2020]]-Muertes_PN_ACUM[[#This Row],[08-06-2020]]</f>
        <v>0</v>
      </c>
      <c r="M55" s="13">
        <f>+Muertes_PN_ACUM[[#This Row],[10-06-2020]]-Muertes_PN_ACUM[[#This Row],[09-06-2020]]</f>
        <v>0</v>
      </c>
      <c r="N55" s="13">
        <f>+Muertes_PN_ACUM[[#This Row],[11-06-2020]]-Muertes_PN_ACUM[[#This Row],[10-06-2020]]</f>
        <v>0</v>
      </c>
    </row>
    <row r="56" spans="1:14" x14ac:dyDescent="0.3">
      <c r="A56">
        <v>120601</v>
      </c>
      <c r="B56" s="2" t="s">
        <v>191</v>
      </c>
      <c r="C56" s="2" t="s">
        <v>299</v>
      </c>
      <c r="D56" s="2" t="s">
        <v>464</v>
      </c>
      <c r="E56" s="14">
        <f t="shared" si="0"/>
        <v>0</v>
      </c>
      <c r="F56" s="15">
        <f>+Muertes_PN_ACUM[[#This Row],[03-06-2020]]</f>
        <v>0</v>
      </c>
      <c r="G56" s="13">
        <f>+Muertes_PN_ACUM[[#This Row],[04-06-2020]]-Muertes_PN_ACUM[[#This Row],[03-06-2020]]</f>
        <v>0</v>
      </c>
      <c r="H56" s="13">
        <f>+Muertes_PN_ACUM[[#This Row],[5/6/2020]]-Muertes_PN_ACUM[[#This Row],[04-06-2020]]</f>
        <v>0</v>
      </c>
      <c r="I56" s="13">
        <f>+Muertes_PN_ACUM[[#This Row],[6/6/2020]]-Muertes_PN_ACUM[[#This Row],[5/6/2020]]</f>
        <v>0</v>
      </c>
      <c r="J56" s="13">
        <f>+Muertes_PN_ACUM[[#This Row],[07-06-2020]]-Muertes_PN_ACUM[[#This Row],[6/6/2020]]</f>
        <v>0</v>
      </c>
      <c r="K56" s="13">
        <f>+Muertes_PN_ACUM[[#This Row],[08-06-2020]]-Muertes_PN_ACUM[[#This Row],[07-06-2020]]</f>
        <v>0</v>
      </c>
      <c r="L56" s="13">
        <f>+Muertes_PN_ACUM[[#This Row],[09-06-2020]]-Muertes_PN_ACUM[[#This Row],[08-06-2020]]</f>
        <v>0</v>
      </c>
      <c r="M56" s="13">
        <f>+Muertes_PN_ACUM[[#This Row],[10-06-2020]]-Muertes_PN_ACUM[[#This Row],[09-06-2020]]</f>
        <v>0</v>
      </c>
      <c r="N56" s="13">
        <f>+Muertes_PN_ACUM[[#This Row],[11-06-2020]]-Muertes_PN_ACUM[[#This Row],[10-06-2020]]</f>
        <v>0</v>
      </c>
    </row>
    <row r="57" spans="1:14" x14ac:dyDescent="0.3">
      <c r="A57">
        <v>90402</v>
      </c>
      <c r="B57" s="2" t="s">
        <v>114</v>
      </c>
      <c r="C57" s="2" t="s">
        <v>238</v>
      </c>
      <c r="D57" s="2" t="s">
        <v>465</v>
      </c>
      <c r="E57" s="14">
        <f t="shared" si="0"/>
        <v>0</v>
      </c>
      <c r="F57" s="15">
        <f>+Muertes_PN_ACUM[[#This Row],[03-06-2020]]</f>
        <v>0</v>
      </c>
      <c r="G57" s="13">
        <f>+Muertes_PN_ACUM[[#This Row],[04-06-2020]]-Muertes_PN_ACUM[[#This Row],[03-06-2020]]</f>
        <v>0</v>
      </c>
      <c r="H57" s="13">
        <f>+Muertes_PN_ACUM[[#This Row],[5/6/2020]]-Muertes_PN_ACUM[[#This Row],[04-06-2020]]</f>
        <v>0</v>
      </c>
      <c r="I57" s="13">
        <f>+Muertes_PN_ACUM[[#This Row],[6/6/2020]]-Muertes_PN_ACUM[[#This Row],[5/6/2020]]</f>
        <v>0</v>
      </c>
      <c r="J57" s="13">
        <f>+Muertes_PN_ACUM[[#This Row],[07-06-2020]]-Muertes_PN_ACUM[[#This Row],[6/6/2020]]</f>
        <v>0</v>
      </c>
      <c r="K57" s="13">
        <f>+Muertes_PN_ACUM[[#This Row],[08-06-2020]]-Muertes_PN_ACUM[[#This Row],[07-06-2020]]</f>
        <v>0</v>
      </c>
      <c r="L57" s="13">
        <f>+Muertes_PN_ACUM[[#This Row],[09-06-2020]]-Muertes_PN_ACUM[[#This Row],[08-06-2020]]</f>
        <v>0</v>
      </c>
      <c r="M57" s="13">
        <f>+Muertes_PN_ACUM[[#This Row],[10-06-2020]]-Muertes_PN_ACUM[[#This Row],[09-06-2020]]</f>
        <v>0</v>
      </c>
      <c r="N57" s="13">
        <f>+Muertes_PN_ACUM[[#This Row],[11-06-2020]]-Muertes_PN_ACUM[[#This Row],[10-06-2020]]</f>
        <v>0</v>
      </c>
    </row>
    <row r="58" spans="1:14" x14ac:dyDescent="0.3">
      <c r="A58">
        <v>41202</v>
      </c>
      <c r="B58" s="2" t="s">
        <v>154</v>
      </c>
      <c r="C58" s="2" t="s">
        <v>430</v>
      </c>
      <c r="D58" s="2" t="s">
        <v>466</v>
      </c>
      <c r="E58" s="14">
        <f t="shared" si="0"/>
        <v>0</v>
      </c>
      <c r="F58" s="15">
        <f>+Muertes_PN_ACUM[[#This Row],[03-06-2020]]</f>
        <v>0</v>
      </c>
      <c r="G58" s="13">
        <f>+Muertes_PN_ACUM[[#This Row],[04-06-2020]]-Muertes_PN_ACUM[[#This Row],[03-06-2020]]</f>
        <v>0</v>
      </c>
      <c r="H58" s="13">
        <f>+Muertes_PN_ACUM[[#This Row],[5/6/2020]]-Muertes_PN_ACUM[[#This Row],[04-06-2020]]</f>
        <v>0</v>
      </c>
      <c r="I58" s="13">
        <f>+Muertes_PN_ACUM[[#This Row],[6/6/2020]]-Muertes_PN_ACUM[[#This Row],[5/6/2020]]</f>
        <v>0</v>
      </c>
      <c r="J58" s="13">
        <f>+Muertes_PN_ACUM[[#This Row],[07-06-2020]]-Muertes_PN_ACUM[[#This Row],[6/6/2020]]</f>
        <v>0</v>
      </c>
      <c r="K58" s="13">
        <f>+Muertes_PN_ACUM[[#This Row],[08-06-2020]]-Muertes_PN_ACUM[[#This Row],[07-06-2020]]</f>
        <v>0</v>
      </c>
      <c r="L58" s="13">
        <f>+Muertes_PN_ACUM[[#This Row],[09-06-2020]]-Muertes_PN_ACUM[[#This Row],[08-06-2020]]</f>
        <v>0</v>
      </c>
      <c r="M58" s="13">
        <f>+Muertes_PN_ACUM[[#This Row],[10-06-2020]]-Muertes_PN_ACUM[[#This Row],[09-06-2020]]</f>
        <v>0</v>
      </c>
      <c r="N58" s="13">
        <f>+Muertes_PN_ACUM[[#This Row],[11-06-2020]]-Muertes_PN_ACUM[[#This Row],[10-06-2020]]</f>
        <v>0</v>
      </c>
    </row>
    <row r="59" spans="1:14" x14ac:dyDescent="0.3">
      <c r="A59">
        <v>120102</v>
      </c>
      <c r="B59" s="2" t="s">
        <v>191</v>
      </c>
      <c r="C59" s="2" t="s">
        <v>289</v>
      </c>
      <c r="D59" s="2" t="s">
        <v>467</v>
      </c>
      <c r="E59" s="14">
        <f t="shared" si="0"/>
        <v>0</v>
      </c>
      <c r="F59" s="15">
        <f>+Muertes_PN_ACUM[[#This Row],[03-06-2020]]</f>
        <v>0</v>
      </c>
      <c r="G59" s="13">
        <f>+Muertes_PN_ACUM[[#This Row],[04-06-2020]]-Muertes_PN_ACUM[[#This Row],[03-06-2020]]</f>
        <v>0</v>
      </c>
      <c r="H59" s="13">
        <f>+Muertes_PN_ACUM[[#This Row],[5/6/2020]]-Muertes_PN_ACUM[[#This Row],[04-06-2020]]</f>
        <v>0</v>
      </c>
      <c r="I59" s="13">
        <f>+Muertes_PN_ACUM[[#This Row],[6/6/2020]]-Muertes_PN_ACUM[[#This Row],[5/6/2020]]</f>
        <v>0</v>
      </c>
      <c r="J59" s="13">
        <f>+Muertes_PN_ACUM[[#This Row],[07-06-2020]]-Muertes_PN_ACUM[[#This Row],[6/6/2020]]</f>
        <v>0</v>
      </c>
      <c r="K59" s="13">
        <f>+Muertes_PN_ACUM[[#This Row],[08-06-2020]]-Muertes_PN_ACUM[[#This Row],[07-06-2020]]</f>
        <v>0</v>
      </c>
      <c r="L59" s="13">
        <f>+Muertes_PN_ACUM[[#This Row],[09-06-2020]]-Muertes_PN_ACUM[[#This Row],[08-06-2020]]</f>
        <v>0</v>
      </c>
      <c r="M59" s="13">
        <f>+Muertes_PN_ACUM[[#This Row],[10-06-2020]]-Muertes_PN_ACUM[[#This Row],[09-06-2020]]</f>
        <v>0</v>
      </c>
      <c r="N59" s="13">
        <f>+Muertes_PN_ACUM[[#This Row],[11-06-2020]]-Muertes_PN_ACUM[[#This Row],[10-06-2020]]</f>
        <v>0</v>
      </c>
    </row>
    <row r="60" spans="1:14" x14ac:dyDescent="0.3">
      <c r="A60">
        <v>50202</v>
      </c>
      <c r="B60" s="2" t="s">
        <v>151</v>
      </c>
      <c r="C60" s="2" t="s">
        <v>152</v>
      </c>
      <c r="D60" s="2" t="s">
        <v>382</v>
      </c>
      <c r="E60" s="14">
        <f t="shared" si="0"/>
        <v>0</v>
      </c>
      <c r="F60" s="15">
        <f>+Muertes_PN_ACUM[[#This Row],[03-06-2020]]</f>
        <v>0</v>
      </c>
      <c r="G60" s="13">
        <f>+Muertes_PN_ACUM[[#This Row],[04-06-2020]]-Muertes_PN_ACUM[[#This Row],[03-06-2020]]</f>
        <v>0</v>
      </c>
      <c r="H60" s="13">
        <f>+Muertes_PN_ACUM[[#This Row],[5/6/2020]]-Muertes_PN_ACUM[[#This Row],[04-06-2020]]</f>
        <v>0</v>
      </c>
      <c r="I60" s="13">
        <f>+Muertes_PN_ACUM[[#This Row],[6/6/2020]]-Muertes_PN_ACUM[[#This Row],[5/6/2020]]</f>
        <v>0</v>
      </c>
      <c r="J60" s="13">
        <f>+Muertes_PN_ACUM[[#This Row],[07-06-2020]]-Muertes_PN_ACUM[[#This Row],[6/6/2020]]</f>
        <v>0</v>
      </c>
      <c r="K60" s="13">
        <f>+Muertes_PN_ACUM[[#This Row],[08-06-2020]]-Muertes_PN_ACUM[[#This Row],[07-06-2020]]</f>
        <v>0</v>
      </c>
      <c r="L60" s="13">
        <f>+Muertes_PN_ACUM[[#This Row],[09-06-2020]]-Muertes_PN_ACUM[[#This Row],[08-06-2020]]</f>
        <v>0</v>
      </c>
      <c r="M60" s="13">
        <f>+Muertes_PN_ACUM[[#This Row],[10-06-2020]]-Muertes_PN_ACUM[[#This Row],[09-06-2020]]</f>
        <v>0</v>
      </c>
      <c r="N60" s="13">
        <f>+Muertes_PN_ACUM[[#This Row],[11-06-2020]]-Muertes_PN_ACUM[[#This Row],[10-06-2020]]</f>
        <v>0</v>
      </c>
    </row>
    <row r="61" spans="1:14" x14ac:dyDescent="0.3">
      <c r="A61">
        <v>41203</v>
      </c>
      <c r="B61" s="2" t="s">
        <v>154</v>
      </c>
      <c r="C61" s="2" t="s">
        <v>430</v>
      </c>
      <c r="D61" s="2" t="s">
        <v>468</v>
      </c>
      <c r="E61" s="14">
        <f t="shared" si="0"/>
        <v>0</v>
      </c>
      <c r="F61" s="15">
        <f>+Muertes_PN_ACUM[[#This Row],[03-06-2020]]</f>
        <v>0</v>
      </c>
      <c r="G61" s="13">
        <f>+Muertes_PN_ACUM[[#This Row],[04-06-2020]]-Muertes_PN_ACUM[[#This Row],[03-06-2020]]</f>
        <v>0</v>
      </c>
      <c r="H61" s="13">
        <f>+Muertes_PN_ACUM[[#This Row],[5/6/2020]]-Muertes_PN_ACUM[[#This Row],[04-06-2020]]</f>
        <v>0</v>
      </c>
      <c r="I61" s="13">
        <f>+Muertes_PN_ACUM[[#This Row],[6/6/2020]]-Muertes_PN_ACUM[[#This Row],[5/6/2020]]</f>
        <v>0</v>
      </c>
      <c r="J61" s="13">
        <f>+Muertes_PN_ACUM[[#This Row],[07-06-2020]]-Muertes_PN_ACUM[[#This Row],[6/6/2020]]</f>
        <v>0</v>
      </c>
      <c r="K61" s="13">
        <f>+Muertes_PN_ACUM[[#This Row],[08-06-2020]]-Muertes_PN_ACUM[[#This Row],[07-06-2020]]</f>
        <v>0</v>
      </c>
      <c r="L61" s="13">
        <f>+Muertes_PN_ACUM[[#This Row],[09-06-2020]]-Muertes_PN_ACUM[[#This Row],[08-06-2020]]</f>
        <v>0</v>
      </c>
      <c r="M61" s="13">
        <f>+Muertes_PN_ACUM[[#This Row],[10-06-2020]]-Muertes_PN_ACUM[[#This Row],[09-06-2020]]</f>
        <v>0</v>
      </c>
      <c r="N61" s="13">
        <f>+Muertes_PN_ACUM[[#This Row],[11-06-2020]]-Muertes_PN_ACUM[[#This Row],[10-06-2020]]</f>
        <v>0</v>
      </c>
    </row>
    <row r="62" spans="1:14" x14ac:dyDescent="0.3">
      <c r="A62">
        <v>10101</v>
      </c>
      <c r="B62" s="2" t="s">
        <v>163</v>
      </c>
      <c r="C62" s="2" t="s">
        <v>163</v>
      </c>
      <c r="D62" s="2" t="s">
        <v>225</v>
      </c>
      <c r="E62" s="14">
        <f t="shared" si="0"/>
        <v>0</v>
      </c>
      <c r="F62" s="15">
        <f>+Muertes_PN_ACUM[[#This Row],[03-06-2020]]</f>
        <v>0</v>
      </c>
      <c r="G62" s="13">
        <f>+Muertes_PN_ACUM[[#This Row],[04-06-2020]]-Muertes_PN_ACUM[[#This Row],[03-06-2020]]</f>
        <v>0</v>
      </c>
      <c r="H62" s="13">
        <f>+Muertes_PN_ACUM[[#This Row],[5/6/2020]]-Muertes_PN_ACUM[[#This Row],[04-06-2020]]</f>
        <v>0</v>
      </c>
      <c r="I62" s="13">
        <f>+Muertes_PN_ACUM[[#This Row],[6/6/2020]]-Muertes_PN_ACUM[[#This Row],[5/6/2020]]</f>
        <v>0</v>
      </c>
      <c r="J62" s="13">
        <f>+Muertes_PN_ACUM[[#This Row],[07-06-2020]]-Muertes_PN_ACUM[[#This Row],[6/6/2020]]</f>
        <v>0</v>
      </c>
      <c r="K62" s="13">
        <f>+Muertes_PN_ACUM[[#This Row],[08-06-2020]]-Muertes_PN_ACUM[[#This Row],[07-06-2020]]</f>
        <v>0</v>
      </c>
      <c r="L62" s="13">
        <f>+Muertes_PN_ACUM[[#This Row],[09-06-2020]]-Muertes_PN_ACUM[[#This Row],[08-06-2020]]</f>
        <v>0</v>
      </c>
      <c r="M62" s="13">
        <f>+Muertes_PN_ACUM[[#This Row],[10-06-2020]]-Muertes_PN_ACUM[[#This Row],[09-06-2020]]</f>
        <v>0</v>
      </c>
      <c r="N62" s="13">
        <f>+Muertes_PN_ACUM[[#This Row],[11-06-2020]]-Muertes_PN_ACUM[[#This Row],[10-06-2020]]</f>
        <v>0</v>
      </c>
    </row>
    <row r="63" spans="1:14" x14ac:dyDescent="0.3">
      <c r="A63">
        <v>40301</v>
      </c>
      <c r="B63" s="2" t="s">
        <v>154</v>
      </c>
      <c r="C63" s="2" t="s">
        <v>253</v>
      </c>
      <c r="D63" s="2" t="s">
        <v>254</v>
      </c>
      <c r="E63" s="14">
        <f t="shared" si="0"/>
        <v>0</v>
      </c>
      <c r="F63" s="15">
        <f>+Muertes_PN_ACUM[[#This Row],[03-06-2020]]</f>
        <v>0</v>
      </c>
      <c r="G63" s="13">
        <f>+Muertes_PN_ACUM[[#This Row],[04-06-2020]]-Muertes_PN_ACUM[[#This Row],[03-06-2020]]</f>
        <v>0</v>
      </c>
      <c r="H63" s="13">
        <f>+Muertes_PN_ACUM[[#This Row],[5/6/2020]]-Muertes_PN_ACUM[[#This Row],[04-06-2020]]</f>
        <v>0</v>
      </c>
      <c r="I63" s="13">
        <f>+Muertes_PN_ACUM[[#This Row],[6/6/2020]]-Muertes_PN_ACUM[[#This Row],[5/6/2020]]</f>
        <v>0</v>
      </c>
      <c r="J63" s="13">
        <f>+Muertes_PN_ACUM[[#This Row],[07-06-2020]]-Muertes_PN_ACUM[[#This Row],[6/6/2020]]</f>
        <v>0</v>
      </c>
      <c r="K63" s="13">
        <f>+Muertes_PN_ACUM[[#This Row],[08-06-2020]]-Muertes_PN_ACUM[[#This Row],[07-06-2020]]</f>
        <v>0</v>
      </c>
      <c r="L63" s="13">
        <f>+Muertes_PN_ACUM[[#This Row],[09-06-2020]]-Muertes_PN_ACUM[[#This Row],[08-06-2020]]</f>
        <v>0</v>
      </c>
      <c r="M63" s="13">
        <f>+Muertes_PN_ACUM[[#This Row],[10-06-2020]]-Muertes_PN_ACUM[[#This Row],[09-06-2020]]</f>
        <v>0</v>
      </c>
      <c r="N63" s="13">
        <f>+Muertes_PN_ACUM[[#This Row],[11-06-2020]]-Muertes_PN_ACUM[[#This Row],[10-06-2020]]</f>
        <v>0</v>
      </c>
    </row>
    <row r="64" spans="1:14" x14ac:dyDescent="0.3">
      <c r="A64">
        <v>40401</v>
      </c>
      <c r="B64" s="2" t="s">
        <v>154</v>
      </c>
      <c r="C64" s="2" t="s">
        <v>234</v>
      </c>
      <c r="D64" s="2" t="s">
        <v>319</v>
      </c>
      <c r="E64" s="14">
        <f t="shared" si="0"/>
        <v>0</v>
      </c>
      <c r="F64" s="15">
        <f>+Muertes_PN_ACUM[[#This Row],[03-06-2020]]</f>
        <v>0</v>
      </c>
      <c r="G64" s="13">
        <f>+Muertes_PN_ACUM[[#This Row],[04-06-2020]]-Muertes_PN_ACUM[[#This Row],[03-06-2020]]</f>
        <v>0</v>
      </c>
      <c r="H64" s="13">
        <f>+Muertes_PN_ACUM[[#This Row],[5/6/2020]]-Muertes_PN_ACUM[[#This Row],[04-06-2020]]</f>
        <v>0</v>
      </c>
      <c r="I64" s="13">
        <f>+Muertes_PN_ACUM[[#This Row],[6/6/2020]]-Muertes_PN_ACUM[[#This Row],[5/6/2020]]</f>
        <v>0</v>
      </c>
      <c r="J64" s="13">
        <f>+Muertes_PN_ACUM[[#This Row],[07-06-2020]]-Muertes_PN_ACUM[[#This Row],[6/6/2020]]</f>
        <v>0</v>
      </c>
      <c r="K64" s="13">
        <f>+Muertes_PN_ACUM[[#This Row],[08-06-2020]]-Muertes_PN_ACUM[[#This Row],[07-06-2020]]</f>
        <v>0</v>
      </c>
      <c r="L64" s="13">
        <f>+Muertes_PN_ACUM[[#This Row],[09-06-2020]]-Muertes_PN_ACUM[[#This Row],[08-06-2020]]</f>
        <v>0</v>
      </c>
      <c r="M64" s="13">
        <f>+Muertes_PN_ACUM[[#This Row],[10-06-2020]]-Muertes_PN_ACUM[[#This Row],[09-06-2020]]</f>
        <v>0</v>
      </c>
      <c r="N64" s="13">
        <f>+Muertes_PN_ACUM[[#This Row],[11-06-2020]]-Muertes_PN_ACUM[[#This Row],[10-06-2020]]</f>
        <v>0</v>
      </c>
    </row>
    <row r="65" spans="1:14" x14ac:dyDescent="0.3">
      <c r="A65">
        <v>90403</v>
      </c>
      <c r="B65" s="2" t="s">
        <v>114</v>
      </c>
      <c r="C65" s="2" t="s">
        <v>238</v>
      </c>
      <c r="D65" s="2" t="s">
        <v>469</v>
      </c>
      <c r="E65" s="14">
        <f t="shared" si="0"/>
        <v>0</v>
      </c>
      <c r="F65" s="15">
        <f>+Muertes_PN_ACUM[[#This Row],[03-06-2020]]</f>
        <v>0</v>
      </c>
      <c r="G65" s="13">
        <f>+Muertes_PN_ACUM[[#This Row],[04-06-2020]]-Muertes_PN_ACUM[[#This Row],[03-06-2020]]</f>
        <v>0</v>
      </c>
      <c r="H65" s="13">
        <f>+Muertes_PN_ACUM[[#This Row],[5/6/2020]]-Muertes_PN_ACUM[[#This Row],[04-06-2020]]</f>
        <v>0</v>
      </c>
      <c r="I65" s="13">
        <f>+Muertes_PN_ACUM[[#This Row],[6/6/2020]]-Muertes_PN_ACUM[[#This Row],[5/6/2020]]</f>
        <v>0</v>
      </c>
      <c r="J65" s="13">
        <f>+Muertes_PN_ACUM[[#This Row],[07-06-2020]]-Muertes_PN_ACUM[[#This Row],[6/6/2020]]</f>
        <v>0</v>
      </c>
      <c r="K65" s="13">
        <f>+Muertes_PN_ACUM[[#This Row],[08-06-2020]]-Muertes_PN_ACUM[[#This Row],[07-06-2020]]</f>
        <v>0</v>
      </c>
      <c r="L65" s="13">
        <f>+Muertes_PN_ACUM[[#This Row],[09-06-2020]]-Muertes_PN_ACUM[[#This Row],[08-06-2020]]</f>
        <v>0</v>
      </c>
      <c r="M65" s="13">
        <f>+Muertes_PN_ACUM[[#This Row],[10-06-2020]]-Muertes_PN_ACUM[[#This Row],[09-06-2020]]</f>
        <v>0</v>
      </c>
      <c r="N65" s="13">
        <f>+Muertes_PN_ACUM[[#This Row],[11-06-2020]]-Muertes_PN_ACUM[[#This Row],[10-06-2020]]</f>
        <v>0</v>
      </c>
    </row>
    <row r="66" spans="1:14" x14ac:dyDescent="0.3">
      <c r="A66">
        <v>41002</v>
      </c>
      <c r="B66" s="2" t="s">
        <v>154</v>
      </c>
      <c r="C66" s="2" t="s">
        <v>339</v>
      </c>
      <c r="D66" s="2" t="s">
        <v>470</v>
      </c>
      <c r="E66" s="14">
        <f t="shared" si="0"/>
        <v>0</v>
      </c>
      <c r="F66" s="15">
        <f>+Muertes_PN_ACUM[[#This Row],[03-06-2020]]</f>
        <v>0</v>
      </c>
      <c r="G66" s="13">
        <f>+Muertes_PN_ACUM[[#This Row],[04-06-2020]]-Muertes_PN_ACUM[[#This Row],[03-06-2020]]</f>
        <v>0</v>
      </c>
      <c r="H66" s="13">
        <f>+Muertes_PN_ACUM[[#This Row],[5/6/2020]]-Muertes_PN_ACUM[[#This Row],[04-06-2020]]</f>
        <v>0</v>
      </c>
      <c r="I66" s="13">
        <f>+Muertes_PN_ACUM[[#This Row],[6/6/2020]]-Muertes_PN_ACUM[[#This Row],[5/6/2020]]</f>
        <v>0</v>
      </c>
      <c r="J66" s="13">
        <f>+Muertes_PN_ACUM[[#This Row],[07-06-2020]]-Muertes_PN_ACUM[[#This Row],[6/6/2020]]</f>
        <v>0</v>
      </c>
      <c r="K66" s="13">
        <f>+Muertes_PN_ACUM[[#This Row],[08-06-2020]]-Muertes_PN_ACUM[[#This Row],[07-06-2020]]</f>
        <v>0</v>
      </c>
      <c r="L66" s="13">
        <f>+Muertes_PN_ACUM[[#This Row],[09-06-2020]]-Muertes_PN_ACUM[[#This Row],[08-06-2020]]</f>
        <v>0</v>
      </c>
      <c r="M66" s="13">
        <f>+Muertes_PN_ACUM[[#This Row],[10-06-2020]]-Muertes_PN_ACUM[[#This Row],[09-06-2020]]</f>
        <v>0</v>
      </c>
      <c r="N66" s="13">
        <f>+Muertes_PN_ACUM[[#This Row],[11-06-2020]]-Muertes_PN_ACUM[[#This Row],[10-06-2020]]</f>
        <v>0</v>
      </c>
    </row>
    <row r="67" spans="1:14" x14ac:dyDescent="0.3">
      <c r="A67">
        <v>80602</v>
      </c>
      <c r="B67" s="2" t="s">
        <v>99</v>
      </c>
      <c r="C67" s="2" t="s">
        <v>471</v>
      </c>
      <c r="D67" s="2" t="s">
        <v>472</v>
      </c>
      <c r="E67" s="14">
        <f t="shared" si="0"/>
        <v>0</v>
      </c>
      <c r="F67" s="15">
        <f>+Muertes_PN_ACUM[[#This Row],[03-06-2020]]</f>
        <v>0</v>
      </c>
      <c r="G67" s="13">
        <f>+Muertes_PN_ACUM[[#This Row],[04-06-2020]]-Muertes_PN_ACUM[[#This Row],[03-06-2020]]</f>
        <v>0</v>
      </c>
      <c r="H67" s="13">
        <f>+Muertes_PN_ACUM[[#This Row],[5/6/2020]]-Muertes_PN_ACUM[[#This Row],[04-06-2020]]</f>
        <v>0</v>
      </c>
      <c r="I67" s="13">
        <f>+Muertes_PN_ACUM[[#This Row],[6/6/2020]]-Muertes_PN_ACUM[[#This Row],[5/6/2020]]</f>
        <v>0</v>
      </c>
      <c r="J67" s="13">
        <f>+Muertes_PN_ACUM[[#This Row],[07-06-2020]]-Muertes_PN_ACUM[[#This Row],[6/6/2020]]</f>
        <v>0</v>
      </c>
      <c r="K67" s="13">
        <f>+Muertes_PN_ACUM[[#This Row],[08-06-2020]]-Muertes_PN_ACUM[[#This Row],[07-06-2020]]</f>
        <v>0</v>
      </c>
      <c r="L67" s="13">
        <f>+Muertes_PN_ACUM[[#This Row],[09-06-2020]]-Muertes_PN_ACUM[[#This Row],[08-06-2020]]</f>
        <v>0</v>
      </c>
      <c r="M67" s="13">
        <f>+Muertes_PN_ACUM[[#This Row],[10-06-2020]]-Muertes_PN_ACUM[[#This Row],[09-06-2020]]</f>
        <v>0</v>
      </c>
      <c r="N67" s="13">
        <f>+Muertes_PN_ACUM[[#This Row],[11-06-2020]]-Muertes_PN_ACUM[[#This Row],[10-06-2020]]</f>
        <v>0</v>
      </c>
    </row>
    <row r="68" spans="1:14" x14ac:dyDescent="0.3">
      <c r="A68">
        <v>30103</v>
      </c>
      <c r="B68" s="2" t="s">
        <v>144</v>
      </c>
      <c r="C68" s="2" t="s">
        <v>144</v>
      </c>
      <c r="D68" s="2" t="s">
        <v>210</v>
      </c>
      <c r="E68" s="14">
        <f t="shared" si="0"/>
        <v>1</v>
      </c>
      <c r="F68" s="15">
        <f>+Muertes_PN_ACUM[[#This Row],[03-06-2020]]</f>
        <v>1</v>
      </c>
      <c r="G68" s="13">
        <f>+Muertes_PN_ACUM[[#This Row],[04-06-2020]]-Muertes_PN_ACUM[[#This Row],[03-06-2020]]</f>
        <v>0</v>
      </c>
      <c r="H68" s="13">
        <f>+Muertes_PN_ACUM[[#This Row],[5/6/2020]]-Muertes_PN_ACUM[[#This Row],[04-06-2020]]</f>
        <v>0</v>
      </c>
      <c r="I68" s="13">
        <f>+Muertes_PN_ACUM[[#This Row],[6/6/2020]]-Muertes_PN_ACUM[[#This Row],[5/6/2020]]</f>
        <v>0</v>
      </c>
      <c r="J68" s="13">
        <f>+Muertes_PN_ACUM[[#This Row],[07-06-2020]]-Muertes_PN_ACUM[[#This Row],[6/6/2020]]</f>
        <v>0</v>
      </c>
      <c r="K68" s="13">
        <f>+Muertes_PN_ACUM[[#This Row],[08-06-2020]]-Muertes_PN_ACUM[[#This Row],[07-06-2020]]</f>
        <v>0</v>
      </c>
      <c r="L68" s="13">
        <f>+Muertes_PN_ACUM[[#This Row],[09-06-2020]]-Muertes_PN_ACUM[[#This Row],[08-06-2020]]</f>
        <v>0</v>
      </c>
      <c r="M68" s="13">
        <f>+Muertes_PN_ACUM[[#This Row],[10-06-2020]]-Muertes_PN_ACUM[[#This Row],[09-06-2020]]</f>
        <v>0</v>
      </c>
      <c r="N68" s="13">
        <f>+Muertes_PN_ACUM[[#This Row],[11-06-2020]]-Muertes_PN_ACUM[[#This Row],[10-06-2020]]</f>
        <v>0</v>
      </c>
    </row>
    <row r="69" spans="1:14" x14ac:dyDescent="0.3">
      <c r="A69">
        <v>130403</v>
      </c>
      <c r="B69" s="2" t="s">
        <v>102</v>
      </c>
      <c r="C69" s="2" t="s">
        <v>259</v>
      </c>
      <c r="D69" s="2" t="s">
        <v>473</v>
      </c>
      <c r="E69" s="14">
        <f t="shared" ref="E69:E132" si="1">+MAX(F69:CO69)</f>
        <v>0</v>
      </c>
      <c r="F69" s="15">
        <f>+Muertes_PN_ACUM[[#This Row],[03-06-2020]]</f>
        <v>0</v>
      </c>
      <c r="G69" s="13">
        <f>+Muertes_PN_ACUM[[#This Row],[04-06-2020]]-Muertes_PN_ACUM[[#This Row],[03-06-2020]]</f>
        <v>0</v>
      </c>
      <c r="H69" s="13">
        <f>+Muertes_PN_ACUM[[#This Row],[5/6/2020]]-Muertes_PN_ACUM[[#This Row],[04-06-2020]]</f>
        <v>0</v>
      </c>
      <c r="I69" s="13">
        <f>+Muertes_PN_ACUM[[#This Row],[6/6/2020]]-Muertes_PN_ACUM[[#This Row],[5/6/2020]]</f>
        <v>0</v>
      </c>
      <c r="J69" s="13">
        <f>+Muertes_PN_ACUM[[#This Row],[07-06-2020]]-Muertes_PN_ACUM[[#This Row],[6/6/2020]]</f>
        <v>0</v>
      </c>
      <c r="K69" s="13">
        <f>+Muertes_PN_ACUM[[#This Row],[08-06-2020]]-Muertes_PN_ACUM[[#This Row],[07-06-2020]]</f>
        <v>0</v>
      </c>
      <c r="L69" s="13">
        <f>+Muertes_PN_ACUM[[#This Row],[09-06-2020]]-Muertes_PN_ACUM[[#This Row],[08-06-2020]]</f>
        <v>0</v>
      </c>
      <c r="M69" s="13">
        <f>+Muertes_PN_ACUM[[#This Row],[10-06-2020]]-Muertes_PN_ACUM[[#This Row],[09-06-2020]]</f>
        <v>0</v>
      </c>
      <c r="N69" s="13">
        <f>+Muertes_PN_ACUM[[#This Row],[11-06-2020]]-Muertes_PN_ACUM[[#This Row],[10-06-2020]]</f>
        <v>0</v>
      </c>
    </row>
    <row r="70" spans="1:14" x14ac:dyDescent="0.3">
      <c r="A70">
        <v>120501</v>
      </c>
      <c r="B70" s="2" t="s">
        <v>191</v>
      </c>
      <c r="C70" s="2" t="s">
        <v>447</v>
      </c>
      <c r="D70" s="2" t="s">
        <v>474</v>
      </c>
      <c r="E70" s="14">
        <f t="shared" si="1"/>
        <v>0</v>
      </c>
      <c r="F70" s="15">
        <f>+Muertes_PN_ACUM[[#This Row],[03-06-2020]]</f>
        <v>0</v>
      </c>
      <c r="G70" s="13">
        <f>+Muertes_PN_ACUM[[#This Row],[04-06-2020]]-Muertes_PN_ACUM[[#This Row],[03-06-2020]]</f>
        <v>0</v>
      </c>
      <c r="H70" s="13">
        <f>+Muertes_PN_ACUM[[#This Row],[5/6/2020]]-Muertes_PN_ACUM[[#This Row],[04-06-2020]]</f>
        <v>0</v>
      </c>
      <c r="I70" s="13">
        <f>+Muertes_PN_ACUM[[#This Row],[6/6/2020]]-Muertes_PN_ACUM[[#This Row],[5/6/2020]]</f>
        <v>0</v>
      </c>
      <c r="J70" s="13">
        <f>+Muertes_PN_ACUM[[#This Row],[07-06-2020]]-Muertes_PN_ACUM[[#This Row],[6/6/2020]]</f>
        <v>0</v>
      </c>
      <c r="K70" s="13">
        <f>+Muertes_PN_ACUM[[#This Row],[08-06-2020]]-Muertes_PN_ACUM[[#This Row],[07-06-2020]]</f>
        <v>0</v>
      </c>
      <c r="L70" s="13">
        <f>+Muertes_PN_ACUM[[#This Row],[09-06-2020]]-Muertes_PN_ACUM[[#This Row],[08-06-2020]]</f>
        <v>0</v>
      </c>
      <c r="M70" s="13">
        <f>+Muertes_PN_ACUM[[#This Row],[10-06-2020]]-Muertes_PN_ACUM[[#This Row],[09-06-2020]]</f>
        <v>0</v>
      </c>
      <c r="N70" s="13">
        <f>+Muertes_PN_ACUM[[#This Row],[11-06-2020]]-Muertes_PN_ACUM[[#This Row],[10-06-2020]]</f>
        <v>0</v>
      </c>
    </row>
    <row r="71" spans="1:14" x14ac:dyDescent="0.3">
      <c r="A71">
        <v>40503</v>
      </c>
      <c r="B71" s="2" t="s">
        <v>154</v>
      </c>
      <c r="C71" s="2" t="s">
        <v>236</v>
      </c>
      <c r="D71" s="2" t="s">
        <v>236</v>
      </c>
      <c r="E71" s="14">
        <f t="shared" si="1"/>
        <v>1</v>
      </c>
      <c r="F71" s="15">
        <f>+Muertes_PN_ACUM[[#This Row],[03-06-2020]]</f>
        <v>1</v>
      </c>
      <c r="G71" s="13">
        <f>+Muertes_PN_ACUM[[#This Row],[04-06-2020]]-Muertes_PN_ACUM[[#This Row],[03-06-2020]]</f>
        <v>0</v>
      </c>
      <c r="H71" s="13">
        <f>+Muertes_PN_ACUM[[#This Row],[5/6/2020]]-Muertes_PN_ACUM[[#This Row],[04-06-2020]]</f>
        <v>0</v>
      </c>
      <c r="I71" s="13">
        <f>+Muertes_PN_ACUM[[#This Row],[6/6/2020]]-Muertes_PN_ACUM[[#This Row],[5/6/2020]]</f>
        <v>0</v>
      </c>
      <c r="J71" s="13">
        <f>+Muertes_PN_ACUM[[#This Row],[07-06-2020]]-Muertes_PN_ACUM[[#This Row],[6/6/2020]]</f>
        <v>0</v>
      </c>
      <c r="K71" s="13">
        <f>+Muertes_PN_ACUM[[#This Row],[08-06-2020]]-Muertes_PN_ACUM[[#This Row],[07-06-2020]]</f>
        <v>0</v>
      </c>
      <c r="L71" s="13">
        <f>+Muertes_PN_ACUM[[#This Row],[09-06-2020]]-Muertes_PN_ACUM[[#This Row],[08-06-2020]]</f>
        <v>0</v>
      </c>
      <c r="M71" s="13">
        <f>+Muertes_PN_ACUM[[#This Row],[10-06-2020]]-Muertes_PN_ACUM[[#This Row],[09-06-2020]]</f>
        <v>0</v>
      </c>
      <c r="N71" s="13">
        <f>+Muertes_PN_ACUM[[#This Row],[11-06-2020]]-Muertes_PN_ACUM[[#This Row],[10-06-2020]]</f>
        <v>0</v>
      </c>
    </row>
    <row r="72" spans="1:14" x14ac:dyDescent="0.3">
      <c r="A72">
        <v>120802</v>
      </c>
      <c r="B72" s="2" t="s">
        <v>191</v>
      </c>
      <c r="C72" s="2" t="s">
        <v>192</v>
      </c>
      <c r="D72" s="2" t="s">
        <v>199</v>
      </c>
      <c r="E72" s="14">
        <f t="shared" si="1"/>
        <v>0</v>
      </c>
      <c r="F72" s="15">
        <f>+Muertes_PN_ACUM[[#This Row],[03-06-2020]]</f>
        <v>0</v>
      </c>
      <c r="G72" s="13">
        <f>+Muertes_PN_ACUM[[#This Row],[04-06-2020]]-Muertes_PN_ACUM[[#This Row],[03-06-2020]]</f>
        <v>0</v>
      </c>
      <c r="H72" s="13">
        <f>+Muertes_PN_ACUM[[#This Row],[5/6/2020]]-Muertes_PN_ACUM[[#This Row],[04-06-2020]]</f>
        <v>0</v>
      </c>
      <c r="I72" s="13">
        <f>+Muertes_PN_ACUM[[#This Row],[6/6/2020]]-Muertes_PN_ACUM[[#This Row],[5/6/2020]]</f>
        <v>0</v>
      </c>
      <c r="J72" s="13">
        <f>+Muertes_PN_ACUM[[#This Row],[07-06-2020]]-Muertes_PN_ACUM[[#This Row],[6/6/2020]]</f>
        <v>0</v>
      </c>
      <c r="K72" s="13">
        <f>+Muertes_PN_ACUM[[#This Row],[08-06-2020]]-Muertes_PN_ACUM[[#This Row],[07-06-2020]]</f>
        <v>0</v>
      </c>
      <c r="L72" s="13">
        <f>+Muertes_PN_ACUM[[#This Row],[09-06-2020]]-Muertes_PN_ACUM[[#This Row],[08-06-2020]]</f>
        <v>0</v>
      </c>
      <c r="M72" s="13">
        <f>+Muertes_PN_ACUM[[#This Row],[10-06-2020]]-Muertes_PN_ACUM[[#This Row],[09-06-2020]]</f>
        <v>0</v>
      </c>
      <c r="N72" s="13">
        <f>+Muertes_PN_ACUM[[#This Row],[11-06-2020]]-Muertes_PN_ACUM[[#This Row],[10-06-2020]]</f>
        <v>0</v>
      </c>
    </row>
    <row r="73" spans="1:14" x14ac:dyDescent="0.3">
      <c r="A73">
        <v>130107</v>
      </c>
      <c r="B73" s="2" t="s">
        <v>102</v>
      </c>
      <c r="C73" s="2" t="s">
        <v>103</v>
      </c>
      <c r="D73" s="2" t="s">
        <v>119</v>
      </c>
      <c r="E73" s="14">
        <f t="shared" si="1"/>
        <v>2</v>
      </c>
      <c r="F73" s="15">
        <f>+Muertes_PN_ACUM[[#This Row],[03-06-2020]]</f>
        <v>2</v>
      </c>
      <c r="G73" s="13">
        <f>+Muertes_PN_ACUM[[#This Row],[04-06-2020]]-Muertes_PN_ACUM[[#This Row],[03-06-2020]]</f>
        <v>0</v>
      </c>
      <c r="H73" s="13">
        <f>+Muertes_PN_ACUM[[#This Row],[5/6/2020]]-Muertes_PN_ACUM[[#This Row],[04-06-2020]]</f>
        <v>0</v>
      </c>
      <c r="I73" s="13">
        <f>+Muertes_PN_ACUM[[#This Row],[6/6/2020]]-Muertes_PN_ACUM[[#This Row],[5/6/2020]]</f>
        <v>0</v>
      </c>
      <c r="J73" s="13">
        <f>+Muertes_PN_ACUM[[#This Row],[07-06-2020]]-Muertes_PN_ACUM[[#This Row],[6/6/2020]]</f>
        <v>0</v>
      </c>
      <c r="K73" s="13">
        <f>+Muertes_PN_ACUM[[#This Row],[08-06-2020]]-Muertes_PN_ACUM[[#This Row],[07-06-2020]]</f>
        <v>0</v>
      </c>
      <c r="L73" s="13">
        <f>+Muertes_PN_ACUM[[#This Row],[09-06-2020]]-Muertes_PN_ACUM[[#This Row],[08-06-2020]]</f>
        <v>1</v>
      </c>
      <c r="M73" s="13">
        <f>+Muertes_PN_ACUM[[#This Row],[10-06-2020]]-Muertes_PN_ACUM[[#This Row],[09-06-2020]]</f>
        <v>0</v>
      </c>
      <c r="N73" s="13">
        <f>+Muertes_PN_ACUM[[#This Row],[11-06-2020]]-Muertes_PN_ACUM[[#This Row],[10-06-2020]]</f>
        <v>0</v>
      </c>
    </row>
    <row r="74" spans="1:14" x14ac:dyDescent="0.3">
      <c r="A74">
        <v>20210</v>
      </c>
      <c r="B74" s="2" t="s">
        <v>212</v>
      </c>
      <c r="C74" s="2" t="s">
        <v>217</v>
      </c>
      <c r="D74" s="2" t="s">
        <v>383</v>
      </c>
      <c r="E74" s="14">
        <f t="shared" si="1"/>
        <v>0</v>
      </c>
      <c r="F74" s="15">
        <f>+Muertes_PN_ACUM[[#This Row],[03-06-2020]]</f>
        <v>0</v>
      </c>
      <c r="G74" s="13">
        <f>+Muertes_PN_ACUM[[#This Row],[04-06-2020]]-Muertes_PN_ACUM[[#This Row],[03-06-2020]]</f>
        <v>0</v>
      </c>
      <c r="H74" s="13">
        <f>+Muertes_PN_ACUM[[#This Row],[5/6/2020]]-Muertes_PN_ACUM[[#This Row],[04-06-2020]]</f>
        <v>0</v>
      </c>
      <c r="I74" s="13">
        <f>+Muertes_PN_ACUM[[#This Row],[6/6/2020]]-Muertes_PN_ACUM[[#This Row],[5/6/2020]]</f>
        <v>0</v>
      </c>
      <c r="J74" s="13">
        <f>+Muertes_PN_ACUM[[#This Row],[07-06-2020]]-Muertes_PN_ACUM[[#This Row],[6/6/2020]]</f>
        <v>0</v>
      </c>
      <c r="K74" s="13">
        <f>+Muertes_PN_ACUM[[#This Row],[08-06-2020]]-Muertes_PN_ACUM[[#This Row],[07-06-2020]]</f>
        <v>0</v>
      </c>
      <c r="L74" s="13">
        <f>+Muertes_PN_ACUM[[#This Row],[09-06-2020]]-Muertes_PN_ACUM[[#This Row],[08-06-2020]]</f>
        <v>0</v>
      </c>
      <c r="M74" s="13">
        <f>+Muertes_PN_ACUM[[#This Row],[10-06-2020]]-Muertes_PN_ACUM[[#This Row],[09-06-2020]]</f>
        <v>0</v>
      </c>
      <c r="N74" s="13">
        <f>+Muertes_PN_ACUM[[#This Row],[11-06-2020]]-Muertes_PN_ACUM[[#This Row],[10-06-2020]]</f>
        <v>0</v>
      </c>
    </row>
    <row r="75" spans="1:14" x14ac:dyDescent="0.3">
      <c r="A75" s="8">
        <v>20202</v>
      </c>
      <c r="B75" s="9" t="s">
        <v>212</v>
      </c>
      <c r="C75" s="9" t="s">
        <v>217</v>
      </c>
      <c r="D75" s="9" t="s">
        <v>300</v>
      </c>
      <c r="E75" s="14">
        <f t="shared" si="1"/>
        <v>0</v>
      </c>
      <c r="F75" s="15">
        <f>+Muertes_PN_ACUM[[#This Row],[03-06-2020]]</f>
        <v>0</v>
      </c>
      <c r="G75" s="13">
        <f>+Muertes_PN_ACUM[[#This Row],[04-06-2020]]-Muertes_PN_ACUM[[#This Row],[03-06-2020]]</f>
        <v>0</v>
      </c>
      <c r="H75" s="13">
        <f>+Muertes_PN_ACUM[[#This Row],[5/6/2020]]-Muertes_PN_ACUM[[#This Row],[04-06-2020]]</f>
        <v>0</v>
      </c>
      <c r="I75" s="13">
        <f>+Muertes_PN_ACUM[[#This Row],[6/6/2020]]-Muertes_PN_ACUM[[#This Row],[5/6/2020]]</f>
        <v>0</v>
      </c>
      <c r="J75" s="13">
        <f>+Muertes_PN_ACUM[[#This Row],[07-06-2020]]-Muertes_PN_ACUM[[#This Row],[6/6/2020]]</f>
        <v>0</v>
      </c>
      <c r="K75" s="13">
        <f>+Muertes_PN_ACUM[[#This Row],[08-06-2020]]-Muertes_PN_ACUM[[#This Row],[07-06-2020]]</f>
        <v>0</v>
      </c>
      <c r="L75" s="13">
        <f>+Muertes_PN_ACUM[[#This Row],[09-06-2020]]-Muertes_PN_ACUM[[#This Row],[08-06-2020]]</f>
        <v>0</v>
      </c>
      <c r="M75" s="13">
        <f>+Muertes_PN_ACUM[[#This Row],[10-06-2020]]-Muertes_PN_ACUM[[#This Row],[09-06-2020]]</f>
        <v>0</v>
      </c>
      <c r="N75" s="13">
        <f>+Muertes_PN_ACUM[[#This Row],[11-06-2020]]-Muertes_PN_ACUM[[#This Row],[10-06-2020]]</f>
        <v>0</v>
      </c>
    </row>
    <row r="76" spans="1:14" x14ac:dyDescent="0.3">
      <c r="A76">
        <v>60502</v>
      </c>
      <c r="B76" s="2" t="s">
        <v>158</v>
      </c>
      <c r="C76" s="2" t="s">
        <v>417</v>
      </c>
      <c r="D76" s="2" t="s">
        <v>300</v>
      </c>
      <c r="E76" s="14">
        <f t="shared" si="1"/>
        <v>0</v>
      </c>
      <c r="F76" s="15">
        <f>+Muertes_PN_ACUM[[#This Row],[03-06-2020]]</f>
        <v>0</v>
      </c>
      <c r="G76" s="13">
        <f>+Muertes_PN_ACUM[[#This Row],[04-06-2020]]-Muertes_PN_ACUM[[#This Row],[03-06-2020]]</f>
        <v>0</v>
      </c>
      <c r="H76" s="13">
        <f>+Muertes_PN_ACUM[[#This Row],[5/6/2020]]-Muertes_PN_ACUM[[#This Row],[04-06-2020]]</f>
        <v>0</v>
      </c>
      <c r="I76" s="13">
        <f>+Muertes_PN_ACUM[[#This Row],[6/6/2020]]-Muertes_PN_ACUM[[#This Row],[5/6/2020]]</f>
        <v>0</v>
      </c>
      <c r="J76" s="13">
        <f>+Muertes_PN_ACUM[[#This Row],[07-06-2020]]-Muertes_PN_ACUM[[#This Row],[6/6/2020]]</f>
        <v>0</v>
      </c>
      <c r="K76" s="13">
        <f>+Muertes_PN_ACUM[[#This Row],[08-06-2020]]-Muertes_PN_ACUM[[#This Row],[07-06-2020]]</f>
        <v>0</v>
      </c>
      <c r="L76" s="13">
        <f>+Muertes_PN_ACUM[[#This Row],[09-06-2020]]-Muertes_PN_ACUM[[#This Row],[08-06-2020]]</f>
        <v>0</v>
      </c>
      <c r="M76" s="13">
        <f>+Muertes_PN_ACUM[[#This Row],[10-06-2020]]-Muertes_PN_ACUM[[#This Row],[09-06-2020]]</f>
        <v>0</v>
      </c>
      <c r="N76" s="13">
        <f>+Muertes_PN_ACUM[[#This Row],[11-06-2020]]-Muertes_PN_ACUM[[#This Row],[10-06-2020]]</f>
        <v>0</v>
      </c>
    </row>
    <row r="77" spans="1:14" x14ac:dyDescent="0.3">
      <c r="A77">
        <v>130404</v>
      </c>
      <c r="B77" s="2" t="s">
        <v>102</v>
      </c>
      <c r="C77" s="2" t="s">
        <v>259</v>
      </c>
      <c r="D77" s="2" t="s">
        <v>300</v>
      </c>
      <c r="E77" s="14">
        <f t="shared" si="1"/>
        <v>0</v>
      </c>
      <c r="F77" s="15">
        <f>+Muertes_PN_ACUM[[#This Row],[03-06-2020]]</f>
        <v>0</v>
      </c>
      <c r="G77" s="13">
        <f>+Muertes_PN_ACUM[[#This Row],[04-06-2020]]-Muertes_PN_ACUM[[#This Row],[03-06-2020]]</f>
        <v>0</v>
      </c>
      <c r="H77" s="13">
        <f>+Muertes_PN_ACUM[[#This Row],[5/6/2020]]-Muertes_PN_ACUM[[#This Row],[04-06-2020]]</f>
        <v>0</v>
      </c>
      <c r="I77" s="13">
        <f>+Muertes_PN_ACUM[[#This Row],[6/6/2020]]-Muertes_PN_ACUM[[#This Row],[5/6/2020]]</f>
        <v>0</v>
      </c>
      <c r="J77" s="13">
        <f>+Muertes_PN_ACUM[[#This Row],[07-06-2020]]-Muertes_PN_ACUM[[#This Row],[6/6/2020]]</f>
        <v>0</v>
      </c>
      <c r="K77" s="13">
        <f>+Muertes_PN_ACUM[[#This Row],[08-06-2020]]-Muertes_PN_ACUM[[#This Row],[07-06-2020]]</f>
        <v>0</v>
      </c>
      <c r="L77" s="13">
        <f>+Muertes_PN_ACUM[[#This Row],[09-06-2020]]-Muertes_PN_ACUM[[#This Row],[08-06-2020]]</f>
        <v>0</v>
      </c>
      <c r="M77" s="13">
        <f>+Muertes_PN_ACUM[[#This Row],[10-06-2020]]-Muertes_PN_ACUM[[#This Row],[09-06-2020]]</f>
        <v>0</v>
      </c>
      <c r="N77" s="13">
        <f>+Muertes_PN_ACUM[[#This Row],[11-06-2020]]-Muertes_PN_ACUM[[#This Row],[10-06-2020]]</f>
        <v>0</v>
      </c>
    </row>
    <row r="78" spans="1:14" x14ac:dyDescent="0.3">
      <c r="A78">
        <v>30402</v>
      </c>
      <c r="B78" s="2" t="s">
        <v>144</v>
      </c>
      <c r="C78" s="2" t="s">
        <v>330</v>
      </c>
      <c r="D78" s="2" t="s">
        <v>475</v>
      </c>
      <c r="E78" s="14">
        <f t="shared" si="1"/>
        <v>0</v>
      </c>
      <c r="F78" s="15">
        <f>+Muertes_PN_ACUM[[#This Row],[03-06-2020]]</f>
        <v>0</v>
      </c>
      <c r="G78" s="13">
        <f>+Muertes_PN_ACUM[[#This Row],[04-06-2020]]-Muertes_PN_ACUM[[#This Row],[03-06-2020]]</f>
        <v>0</v>
      </c>
      <c r="H78" s="13">
        <f>+Muertes_PN_ACUM[[#This Row],[5/6/2020]]-Muertes_PN_ACUM[[#This Row],[04-06-2020]]</f>
        <v>0</v>
      </c>
      <c r="I78" s="13">
        <f>+Muertes_PN_ACUM[[#This Row],[6/6/2020]]-Muertes_PN_ACUM[[#This Row],[5/6/2020]]</f>
        <v>0</v>
      </c>
      <c r="J78" s="13">
        <f>+Muertes_PN_ACUM[[#This Row],[07-06-2020]]-Muertes_PN_ACUM[[#This Row],[6/6/2020]]</f>
        <v>0</v>
      </c>
      <c r="K78" s="13">
        <f>+Muertes_PN_ACUM[[#This Row],[08-06-2020]]-Muertes_PN_ACUM[[#This Row],[07-06-2020]]</f>
        <v>0</v>
      </c>
      <c r="L78" s="13">
        <f>+Muertes_PN_ACUM[[#This Row],[09-06-2020]]-Muertes_PN_ACUM[[#This Row],[08-06-2020]]</f>
        <v>0</v>
      </c>
      <c r="M78" s="13">
        <f>+Muertes_PN_ACUM[[#This Row],[10-06-2020]]-Muertes_PN_ACUM[[#This Row],[09-06-2020]]</f>
        <v>0</v>
      </c>
      <c r="N78" s="13">
        <f>+Muertes_PN_ACUM[[#This Row],[11-06-2020]]-Muertes_PN_ACUM[[#This Row],[10-06-2020]]</f>
        <v>0</v>
      </c>
    </row>
    <row r="79" spans="1:14" x14ac:dyDescent="0.3">
      <c r="A79">
        <v>80815</v>
      </c>
      <c r="B79" s="2" t="s">
        <v>99</v>
      </c>
      <c r="C79" s="2" t="s">
        <v>99</v>
      </c>
      <c r="D79" s="2" t="s">
        <v>117</v>
      </c>
      <c r="E79" s="14">
        <f t="shared" si="1"/>
        <v>7</v>
      </c>
      <c r="F79" s="15">
        <f>+Muertes_PN_ACUM[[#This Row],[03-06-2020]]</f>
        <v>0</v>
      </c>
      <c r="G79" s="13">
        <f>+Muertes_PN_ACUM[[#This Row],[04-06-2020]]-Muertes_PN_ACUM[[#This Row],[03-06-2020]]</f>
        <v>0</v>
      </c>
      <c r="H79" s="13">
        <f>+Muertes_PN_ACUM[[#This Row],[5/6/2020]]-Muertes_PN_ACUM[[#This Row],[04-06-2020]]</f>
        <v>7</v>
      </c>
      <c r="I79" s="13">
        <f>+Muertes_PN_ACUM[[#This Row],[6/6/2020]]-Muertes_PN_ACUM[[#This Row],[5/6/2020]]</f>
        <v>0</v>
      </c>
      <c r="J79" s="13">
        <f>+Muertes_PN_ACUM[[#This Row],[07-06-2020]]-Muertes_PN_ACUM[[#This Row],[6/6/2020]]</f>
        <v>0</v>
      </c>
      <c r="K79" s="13">
        <f>+Muertes_PN_ACUM[[#This Row],[08-06-2020]]-Muertes_PN_ACUM[[#This Row],[07-06-2020]]</f>
        <v>0</v>
      </c>
      <c r="L79" s="13">
        <f>+Muertes_PN_ACUM[[#This Row],[09-06-2020]]-Muertes_PN_ACUM[[#This Row],[08-06-2020]]</f>
        <v>0</v>
      </c>
      <c r="M79" s="13">
        <f>+Muertes_PN_ACUM[[#This Row],[10-06-2020]]-Muertes_PN_ACUM[[#This Row],[09-06-2020]]</f>
        <v>0</v>
      </c>
      <c r="N79" s="13">
        <f>+Muertes_PN_ACUM[[#This Row],[11-06-2020]]-Muertes_PN_ACUM[[#This Row],[10-06-2020]]</f>
        <v>0</v>
      </c>
    </row>
    <row r="80" spans="1:14" x14ac:dyDescent="0.3">
      <c r="A80">
        <v>130302</v>
      </c>
      <c r="B80" s="2" t="s">
        <v>102</v>
      </c>
      <c r="C80" s="2" t="s">
        <v>222</v>
      </c>
      <c r="D80" s="2" t="s">
        <v>338</v>
      </c>
      <c r="E80" s="14">
        <f t="shared" si="1"/>
        <v>0</v>
      </c>
      <c r="F80" s="15">
        <f>+Muertes_PN_ACUM[[#This Row],[03-06-2020]]</f>
        <v>0</v>
      </c>
      <c r="G80" s="13">
        <f>+Muertes_PN_ACUM[[#This Row],[04-06-2020]]-Muertes_PN_ACUM[[#This Row],[03-06-2020]]</f>
        <v>0</v>
      </c>
      <c r="H80" s="13">
        <f>+Muertes_PN_ACUM[[#This Row],[5/6/2020]]-Muertes_PN_ACUM[[#This Row],[04-06-2020]]</f>
        <v>0</v>
      </c>
      <c r="I80" s="13">
        <f>+Muertes_PN_ACUM[[#This Row],[6/6/2020]]-Muertes_PN_ACUM[[#This Row],[5/6/2020]]</f>
        <v>0</v>
      </c>
      <c r="J80" s="13">
        <f>+Muertes_PN_ACUM[[#This Row],[07-06-2020]]-Muertes_PN_ACUM[[#This Row],[6/6/2020]]</f>
        <v>0</v>
      </c>
      <c r="K80" s="13">
        <f>+Muertes_PN_ACUM[[#This Row],[08-06-2020]]-Muertes_PN_ACUM[[#This Row],[07-06-2020]]</f>
        <v>0</v>
      </c>
      <c r="L80" s="13">
        <f>+Muertes_PN_ACUM[[#This Row],[09-06-2020]]-Muertes_PN_ACUM[[#This Row],[08-06-2020]]</f>
        <v>0</v>
      </c>
      <c r="M80" s="13">
        <f>+Muertes_PN_ACUM[[#This Row],[10-06-2020]]-Muertes_PN_ACUM[[#This Row],[09-06-2020]]</f>
        <v>0</v>
      </c>
      <c r="N80" s="13">
        <f>+Muertes_PN_ACUM[[#This Row],[11-06-2020]]-Muertes_PN_ACUM[[#This Row],[10-06-2020]]</f>
        <v>0</v>
      </c>
    </row>
    <row r="81" spans="1:14" x14ac:dyDescent="0.3">
      <c r="A81">
        <v>120610</v>
      </c>
      <c r="B81" s="2" t="s">
        <v>191</v>
      </c>
      <c r="C81" s="2" t="s">
        <v>299</v>
      </c>
      <c r="D81" s="2" t="s">
        <v>476</v>
      </c>
      <c r="E81" s="14">
        <f t="shared" si="1"/>
        <v>0</v>
      </c>
      <c r="F81" s="15">
        <f>+Muertes_PN_ACUM[[#This Row],[03-06-2020]]</f>
        <v>0</v>
      </c>
      <c r="G81" s="13">
        <f>+Muertes_PN_ACUM[[#This Row],[04-06-2020]]-Muertes_PN_ACUM[[#This Row],[03-06-2020]]</f>
        <v>0</v>
      </c>
      <c r="H81" s="13">
        <f>+Muertes_PN_ACUM[[#This Row],[5/6/2020]]-Muertes_PN_ACUM[[#This Row],[04-06-2020]]</f>
        <v>0</v>
      </c>
      <c r="I81" s="13">
        <f>+Muertes_PN_ACUM[[#This Row],[6/6/2020]]-Muertes_PN_ACUM[[#This Row],[5/6/2020]]</f>
        <v>0</v>
      </c>
      <c r="J81" s="13">
        <f>+Muertes_PN_ACUM[[#This Row],[07-06-2020]]-Muertes_PN_ACUM[[#This Row],[6/6/2020]]</f>
        <v>0</v>
      </c>
      <c r="K81" s="13">
        <f>+Muertes_PN_ACUM[[#This Row],[08-06-2020]]-Muertes_PN_ACUM[[#This Row],[07-06-2020]]</f>
        <v>0</v>
      </c>
      <c r="L81" s="13">
        <f>+Muertes_PN_ACUM[[#This Row],[09-06-2020]]-Muertes_PN_ACUM[[#This Row],[08-06-2020]]</f>
        <v>0</v>
      </c>
      <c r="M81" s="13">
        <f>+Muertes_PN_ACUM[[#This Row],[10-06-2020]]-Muertes_PN_ACUM[[#This Row],[09-06-2020]]</f>
        <v>0</v>
      </c>
      <c r="N81" s="13">
        <f>+Muertes_PN_ACUM[[#This Row],[11-06-2020]]-Muertes_PN_ACUM[[#This Row],[10-06-2020]]</f>
        <v>0</v>
      </c>
    </row>
    <row r="82" spans="1:14" x14ac:dyDescent="0.3">
      <c r="A82">
        <v>40402</v>
      </c>
      <c r="B82" s="2" t="s">
        <v>154</v>
      </c>
      <c r="C82" s="2" t="s">
        <v>234</v>
      </c>
      <c r="D82" s="2" t="s">
        <v>477</v>
      </c>
      <c r="E82" s="14">
        <f t="shared" si="1"/>
        <v>0</v>
      </c>
      <c r="F82" s="15">
        <f>+Muertes_PN_ACUM[[#This Row],[03-06-2020]]</f>
        <v>0</v>
      </c>
      <c r="G82" s="13">
        <f>+Muertes_PN_ACUM[[#This Row],[04-06-2020]]-Muertes_PN_ACUM[[#This Row],[03-06-2020]]</f>
        <v>0</v>
      </c>
      <c r="H82" s="13">
        <f>+Muertes_PN_ACUM[[#This Row],[5/6/2020]]-Muertes_PN_ACUM[[#This Row],[04-06-2020]]</f>
        <v>0</v>
      </c>
      <c r="I82" s="13">
        <f>+Muertes_PN_ACUM[[#This Row],[6/6/2020]]-Muertes_PN_ACUM[[#This Row],[5/6/2020]]</f>
        <v>0</v>
      </c>
      <c r="J82" s="13">
        <f>+Muertes_PN_ACUM[[#This Row],[07-06-2020]]-Muertes_PN_ACUM[[#This Row],[6/6/2020]]</f>
        <v>0</v>
      </c>
      <c r="K82" s="13">
        <f>+Muertes_PN_ACUM[[#This Row],[08-06-2020]]-Muertes_PN_ACUM[[#This Row],[07-06-2020]]</f>
        <v>0</v>
      </c>
      <c r="L82" s="13">
        <f>+Muertes_PN_ACUM[[#This Row],[09-06-2020]]-Muertes_PN_ACUM[[#This Row],[08-06-2020]]</f>
        <v>0</v>
      </c>
      <c r="M82" s="13">
        <f>+Muertes_PN_ACUM[[#This Row],[10-06-2020]]-Muertes_PN_ACUM[[#This Row],[09-06-2020]]</f>
        <v>0</v>
      </c>
      <c r="N82" s="13">
        <f>+Muertes_PN_ACUM[[#This Row],[11-06-2020]]-Muertes_PN_ACUM[[#This Row],[10-06-2020]]</f>
        <v>0</v>
      </c>
    </row>
    <row r="83" spans="1:14" x14ac:dyDescent="0.3">
      <c r="A83">
        <v>91103</v>
      </c>
      <c r="B83" s="2" t="s">
        <v>114</v>
      </c>
      <c r="C83" s="2" t="s">
        <v>186</v>
      </c>
      <c r="D83" s="2" t="s">
        <v>478</v>
      </c>
      <c r="E83" s="14">
        <f t="shared" si="1"/>
        <v>0</v>
      </c>
      <c r="F83" s="15">
        <f>+Muertes_PN_ACUM[[#This Row],[03-06-2020]]</f>
        <v>0</v>
      </c>
      <c r="G83" s="13">
        <f>+Muertes_PN_ACUM[[#This Row],[04-06-2020]]-Muertes_PN_ACUM[[#This Row],[03-06-2020]]</f>
        <v>0</v>
      </c>
      <c r="H83" s="13">
        <f>+Muertes_PN_ACUM[[#This Row],[5/6/2020]]-Muertes_PN_ACUM[[#This Row],[04-06-2020]]</f>
        <v>0</v>
      </c>
      <c r="I83" s="13">
        <f>+Muertes_PN_ACUM[[#This Row],[6/6/2020]]-Muertes_PN_ACUM[[#This Row],[5/6/2020]]</f>
        <v>0</v>
      </c>
      <c r="J83" s="13">
        <f>+Muertes_PN_ACUM[[#This Row],[07-06-2020]]-Muertes_PN_ACUM[[#This Row],[6/6/2020]]</f>
        <v>0</v>
      </c>
      <c r="K83" s="13">
        <f>+Muertes_PN_ACUM[[#This Row],[08-06-2020]]-Muertes_PN_ACUM[[#This Row],[07-06-2020]]</f>
        <v>0</v>
      </c>
      <c r="L83" s="13">
        <f>+Muertes_PN_ACUM[[#This Row],[09-06-2020]]-Muertes_PN_ACUM[[#This Row],[08-06-2020]]</f>
        <v>0</v>
      </c>
      <c r="M83" s="13">
        <f>+Muertes_PN_ACUM[[#This Row],[10-06-2020]]-Muertes_PN_ACUM[[#This Row],[09-06-2020]]</f>
        <v>0</v>
      </c>
      <c r="N83" s="13">
        <f>+Muertes_PN_ACUM[[#This Row],[11-06-2020]]-Muertes_PN_ACUM[[#This Row],[10-06-2020]]</f>
        <v>0</v>
      </c>
    </row>
    <row r="84" spans="1:14" x14ac:dyDescent="0.3">
      <c r="A84">
        <v>90201</v>
      </c>
      <c r="B84" s="2" t="s">
        <v>114</v>
      </c>
      <c r="C84" s="2" t="s">
        <v>435</v>
      </c>
      <c r="D84" s="2" t="s">
        <v>436</v>
      </c>
      <c r="E84" s="14">
        <f t="shared" si="1"/>
        <v>0</v>
      </c>
      <c r="F84" s="15">
        <f>+Muertes_PN_ACUM[[#This Row],[03-06-2020]]</f>
        <v>0</v>
      </c>
      <c r="G84" s="13">
        <f>+Muertes_PN_ACUM[[#This Row],[04-06-2020]]-Muertes_PN_ACUM[[#This Row],[03-06-2020]]</f>
        <v>0</v>
      </c>
      <c r="H84" s="13">
        <f>+Muertes_PN_ACUM[[#This Row],[5/6/2020]]-Muertes_PN_ACUM[[#This Row],[04-06-2020]]</f>
        <v>0</v>
      </c>
      <c r="I84" s="13">
        <f>+Muertes_PN_ACUM[[#This Row],[6/6/2020]]-Muertes_PN_ACUM[[#This Row],[5/6/2020]]</f>
        <v>0</v>
      </c>
      <c r="J84" s="13">
        <f>+Muertes_PN_ACUM[[#This Row],[07-06-2020]]-Muertes_PN_ACUM[[#This Row],[6/6/2020]]</f>
        <v>0</v>
      </c>
      <c r="K84" s="13">
        <f>+Muertes_PN_ACUM[[#This Row],[08-06-2020]]-Muertes_PN_ACUM[[#This Row],[07-06-2020]]</f>
        <v>0</v>
      </c>
      <c r="L84" s="13">
        <f>+Muertes_PN_ACUM[[#This Row],[09-06-2020]]-Muertes_PN_ACUM[[#This Row],[08-06-2020]]</f>
        <v>0</v>
      </c>
      <c r="M84" s="13">
        <f>+Muertes_PN_ACUM[[#This Row],[10-06-2020]]-Muertes_PN_ACUM[[#This Row],[09-06-2020]]</f>
        <v>0</v>
      </c>
      <c r="N84" s="13">
        <f>+Muertes_PN_ACUM[[#This Row],[11-06-2020]]-Muertes_PN_ACUM[[#This Row],[10-06-2020]]</f>
        <v>0</v>
      </c>
    </row>
    <row r="85" spans="1:14" x14ac:dyDescent="0.3">
      <c r="A85">
        <v>90902</v>
      </c>
      <c r="B85" s="2" t="s">
        <v>114</v>
      </c>
      <c r="C85" s="2" t="s">
        <v>181</v>
      </c>
      <c r="D85" s="2" t="s">
        <v>479</v>
      </c>
      <c r="E85" s="14">
        <f t="shared" si="1"/>
        <v>0</v>
      </c>
      <c r="F85" s="15">
        <f>+Muertes_PN_ACUM[[#This Row],[03-06-2020]]</f>
        <v>0</v>
      </c>
      <c r="G85" s="13">
        <f>+Muertes_PN_ACUM[[#This Row],[04-06-2020]]-Muertes_PN_ACUM[[#This Row],[03-06-2020]]</f>
        <v>0</v>
      </c>
      <c r="H85" s="13">
        <f>+Muertes_PN_ACUM[[#This Row],[5/6/2020]]-Muertes_PN_ACUM[[#This Row],[04-06-2020]]</f>
        <v>0</v>
      </c>
      <c r="I85" s="13">
        <f>+Muertes_PN_ACUM[[#This Row],[6/6/2020]]-Muertes_PN_ACUM[[#This Row],[5/6/2020]]</f>
        <v>0</v>
      </c>
      <c r="J85" s="13">
        <f>+Muertes_PN_ACUM[[#This Row],[07-06-2020]]-Muertes_PN_ACUM[[#This Row],[6/6/2020]]</f>
        <v>0</v>
      </c>
      <c r="K85" s="13">
        <f>+Muertes_PN_ACUM[[#This Row],[08-06-2020]]-Muertes_PN_ACUM[[#This Row],[07-06-2020]]</f>
        <v>0</v>
      </c>
      <c r="L85" s="13">
        <f>+Muertes_PN_ACUM[[#This Row],[09-06-2020]]-Muertes_PN_ACUM[[#This Row],[08-06-2020]]</f>
        <v>0</v>
      </c>
      <c r="M85" s="13">
        <f>+Muertes_PN_ACUM[[#This Row],[10-06-2020]]-Muertes_PN_ACUM[[#This Row],[09-06-2020]]</f>
        <v>0</v>
      </c>
      <c r="N85" s="13">
        <f>+Muertes_PN_ACUM[[#This Row],[11-06-2020]]-Muertes_PN_ACUM[[#This Row],[10-06-2020]]</f>
        <v>0</v>
      </c>
    </row>
    <row r="86" spans="1:14" x14ac:dyDescent="0.3">
      <c r="A86">
        <v>120103</v>
      </c>
      <c r="B86" s="2" t="s">
        <v>191</v>
      </c>
      <c r="C86" s="2" t="s">
        <v>289</v>
      </c>
      <c r="D86" s="2" t="s">
        <v>480</v>
      </c>
      <c r="E86" s="14">
        <f t="shared" si="1"/>
        <v>0</v>
      </c>
      <c r="F86" s="15">
        <f>+Muertes_PN_ACUM[[#This Row],[03-06-2020]]</f>
        <v>0</v>
      </c>
      <c r="G86" s="13">
        <f>+Muertes_PN_ACUM[[#This Row],[04-06-2020]]-Muertes_PN_ACUM[[#This Row],[03-06-2020]]</f>
        <v>0</v>
      </c>
      <c r="H86" s="13">
        <f>+Muertes_PN_ACUM[[#This Row],[5/6/2020]]-Muertes_PN_ACUM[[#This Row],[04-06-2020]]</f>
        <v>0</v>
      </c>
      <c r="I86" s="13">
        <f>+Muertes_PN_ACUM[[#This Row],[6/6/2020]]-Muertes_PN_ACUM[[#This Row],[5/6/2020]]</f>
        <v>0</v>
      </c>
      <c r="J86" s="13">
        <f>+Muertes_PN_ACUM[[#This Row],[07-06-2020]]-Muertes_PN_ACUM[[#This Row],[6/6/2020]]</f>
        <v>0</v>
      </c>
      <c r="K86" s="13">
        <f>+Muertes_PN_ACUM[[#This Row],[08-06-2020]]-Muertes_PN_ACUM[[#This Row],[07-06-2020]]</f>
        <v>0</v>
      </c>
      <c r="L86" s="13">
        <f>+Muertes_PN_ACUM[[#This Row],[09-06-2020]]-Muertes_PN_ACUM[[#This Row],[08-06-2020]]</f>
        <v>0</v>
      </c>
      <c r="M86" s="13">
        <f>+Muertes_PN_ACUM[[#This Row],[10-06-2020]]-Muertes_PN_ACUM[[#This Row],[09-06-2020]]</f>
        <v>0</v>
      </c>
      <c r="N86" s="13">
        <f>+Muertes_PN_ACUM[[#This Row],[11-06-2020]]-Muertes_PN_ACUM[[#This Row],[10-06-2020]]</f>
        <v>0</v>
      </c>
    </row>
    <row r="87" spans="1:14" x14ac:dyDescent="0.3">
      <c r="A87">
        <v>70710</v>
      </c>
      <c r="B87" s="2" t="s">
        <v>268</v>
      </c>
      <c r="C87" s="2" t="s">
        <v>453</v>
      </c>
      <c r="D87" s="2" t="s">
        <v>481</v>
      </c>
      <c r="E87" s="14">
        <f t="shared" si="1"/>
        <v>0</v>
      </c>
      <c r="F87" s="15">
        <f>+Muertes_PN_ACUM[[#This Row],[03-06-2020]]</f>
        <v>0</v>
      </c>
      <c r="G87" s="13">
        <f>+Muertes_PN_ACUM[[#This Row],[04-06-2020]]-Muertes_PN_ACUM[[#This Row],[03-06-2020]]</f>
        <v>0</v>
      </c>
      <c r="H87" s="13">
        <f>+Muertes_PN_ACUM[[#This Row],[5/6/2020]]-Muertes_PN_ACUM[[#This Row],[04-06-2020]]</f>
        <v>0</v>
      </c>
      <c r="I87" s="13">
        <f>+Muertes_PN_ACUM[[#This Row],[6/6/2020]]-Muertes_PN_ACUM[[#This Row],[5/6/2020]]</f>
        <v>0</v>
      </c>
      <c r="J87" s="13">
        <f>+Muertes_PN_ACUM[[#This Row],[07-06-2020]]-Muertes_PN_ACUM[[#This Row],[6/6/2020]]</f>
        <v>0</v>
      </c>
      <c r="K87" s="13">
        <f>+Muertes_PN_ACUM[[#This Row],[08-06-2020]]-Muertes_PN_ACUM[[#This Row],[07-06-2020]]</f>
        <v>0</v>
      </c>
      <c r="L87" s="13">
        <f>+Muertes_PN_ACUM[[#This Row],[09-06-2020]]-Muertes_PN_ACUM[[#This Row],[08-06-2020]]</f>
        <v>0</v>
      </c>
      <c r="M87" s="13">
        <f>+Muertes_PN_ACUM[[#This Row],[10-06-2020]]-Muertes_PN_ACUM[[#This Row],[09-06-2020]]</f>
        <v>0</v>
      </c>
      <c r="N87" s="13">
        <f>+Muertes_PN_ACUM[[#This Row],[11-06-2020]]-Muertes_PN_ACUM[[#This Row],[10-06-2020]]</f>
        <v>0</v>
      </c>
    </row>
    <row r="88" spans="1:14" x14ac:dyDescent="0.3">
      <c r="A88">
        <v>50102</v>
      </c>
      <c r="B88" s="2" t="s">
        <v>151</v>
      </c>
      <c r="C88" s="2" t="s">
        <v>269</v>
      </c>
      <c r="D88" s="2" t="s">
        <v>482</v>
      </c>
      <c r="E88" s="14">
        <f t="shared" si="1"/>
        <v>0</v>
      </c>
      <c r="F88" s="15">
        <f>+Muertes_PN_ACUM[[#This Row],[03-06-2020]]</f>
        <v>0</v>
      </c>
      <c r="G88" s="13">
        <f>+Muertes_PN_ACUM[[#This Row],[04-06-2020]]-Muertes_PN_ACUM[[#This Row],[03-06-2020]]</f>
        <v>0</v>
      </c>
      <c r="H88" s="13">
        <f>+Muertes_PN_ACUM[[#This Row],[5/6/2020]]-Muertes_PN_ACUM[[#This Row],[04-06-2020]]</f>
        <v>0</v>
      </c>
      <c r="I88" s="13">
        <f>+Muertes_PN_ACUM[[#This Row],[6/6/2020]]-Muertes_PN_ACUM[[#This Row],[5/6/2020]]</f>
        <v>0</v>
      </c>
      <c r="J88" s="13">
        <f>+Muertes_PN_ACUM[[#This Row],[07-06-2020]]-Muertes_PN_ACUM[[#This Row],[6/6/2020]]</f>
        <v>0</v>
      </c>
      <c r="K88" s="13">
        <f>+Muertes_PN_ACUM[[#This Row],[08-06-2020]]-Muertes_PN_ACUM[[#This Row],[07-06-2020]]</f>
        <v>0</v>
      </c>
      <c r="L88" s="13">
        <f>+Muertes_PN_ACUM[[#This Row],[09-06-2020]]-Muertes_PN_ACUM[[#This Row],[08-06-2020]]</f>
        <v>0</v>
      </c>
      <c r="M88" s="13">
        <f>+Muertes_PN_ACUM[[#This Row],[10-06-2020]]-Muertes_PN_ACUM[[#This Row],[09-06-2020]]</f>
        <v>0</v>
      </c>
      <c r="N88" s="13">
        <f>+Muertes_PN_ACUM[[#This Row],[11-06-2020]]-Muertes_PN_ACUM[[#This Row],[10-06-2020]]</f>
        <v>0</v>
      </c>
    </row>
    <row r="89" spans="1:14" x14ac:dyDescent="0.3">
      <c r="A89">
        <v>130303</v>
      </c>
      <c r="B89" s="2" t="s">
        <v>102</v>
      </c>
      <c r="C89" s="2" t="s">
        <v>222</v>
      </c>
      <c r="D89" s="2" t="s">
        <v>301</v>
      </c>
      <c r="E89" s="14">
        <f t="shared" si="1"/>
        <v>0</v>
      </c>
      <c r="F89" s="15">
        <f>+Muertes_PN_ACUM[[#This Row],[03-06-2020]]</f>
        <v>0</v>
      </c>
      <c r="G89" s="13">
        <f>+Muertes_PN_ACUM[[#This Row],[04-06-2020]]-Muertes_PN_ACUM[[#This Row],[03-06-2020]]</f>
        <v>0</v>
      </c>
      <c r="H89" s="13">
        <f>+Muertes_PN_ACUM[[#This Row],[5/6/2020]]-Muertes_PN_ACUM[[#This Row],[04-06-2020]]</f>
        <v>0</v>
      </c>
      <c r="I89" s="13">
        <f>+Muertes_PN_ACUM[[#This Row],[6/6/2020]]-Muertes_PN_ACUM[[#This Row],[5/6/2020]]</f>
        <v>0</v>
      </c>
      <c r="J89" s="13">
        <f>+Muertes_PN_ACUM[[#This Row],[07-06-2020]]-Muertes_PN_ACUM[[#This Row],[6/6/2020]]</f>
        <v>0</v>
      </c>
      <c r="K89" s="13">
        <f>+Muertes_PN_ACUM[[#This Row],[08-06-2020]]-Muertes_PN_ACUM[[#This Row],[07-06-2020]]</f>
        <v>0</v>
      </c>
      <c r="L89" s="13">
        <f>+Muertes_PN_ACUM[[#This Row],[09-06-2020]]-Muertes_PN_ACUM[[#This Row],[08-06-2020]]</f>
        <v>0</v>
      </c>
      <c r="M89" s="13">
        <f>+Muertes_PN_ACUM[[#This Row],[10-06-2020]]-Muertes_PN_ACUM[[#This Row],[09-06-2020]]</f>
        <v>0</v>
      </c>
      <c r="N89" s="13">
        <f>+Muertes_PN_ACUM[[#This Row],[11-06-2020]]-Muertes_PN_ACUM[[#This Row],[10-06-2020]]</f>
        <v>0</v>
      </c>
    </row>
    <row r="90" spans="1:14" x14ac:dyDescent="0.3">
      <c r="A90">
        <v>40108</v>
      </c>
      <c r="B90" s="2" t="s">
        <v>154</v>
      </c>
      <c r="C90" s="2" t="s">
        <v>155</v>
      </c>
      <c r="D90" s="2" t="s">
        <v>483</v>
      </c>
      <c r="E90" s="14">
        <f t="shared" si="1"/>
        <v>0</v>
      </c>
      <c r="F90" s="15">
        <f>+Muertes_PN_ACUM[[#This Row],[03-06-2020]]</f>
        <v>0</v>
      </c>
      <c r="G90" s="13">
        <f>+Muertes_PN_ACUM[[#This Row],[04-06-2020]]-Muertes_PN_ACUM[[#This Row],[03-06-2020]]</f>
        <v>0</v>
      </c>
      <c r="H90" s="13">
        <f>+Muertes_PN_ACUM[[#This Row],[5/6/2020]]-Muertes_PN_ACUM[[#This Row],[04-06-2020]]</f>
        <v>0</v>
      </c>
      <c r="I90" s="13">
        <f>+Muertes_PN_ACUM[[#This Row],[6/6/2020]]-Muertes_PN_ACUM[[#This Row],[5/6/2020]]</f>
        <v>0</v>
      </c>
      <c r="J90" s="13">
        <f>+Muertes_PN_ACUM[[#This Row],[07-06-2020]]-Muertes_PN_ACUM[[#This Row],[6/6/2020]]</f>
        <v>0</v>
      </c>
      <c r="K90" s="13">
        <f>+Muertes_PN_ACUM[[#This Row],[08-06-2020]]-Muertes_PN_ACUM[[#This Row],[07-06-2020]]</f>
        <v>0</v>
      </c>
      <c r="L90" s="13">
        <f>+Muertes_PN_ACUM[[#This Row],[09-06-2020]]-Muertes_PN_ACUM[[#This Row],[08-06-2020]]</f>
        <v>0</v>
      </c>
      <c r="M90" s="13">
        <f>+Muertes_PN_ACUM[[#This Row],[10-06-2020]]-Muertes_PN_ACUM[[#This Row],[09-06-2020]]</f>
        <v>0</v>
      </c>
      <c r="N90" s="13">
        <f>+Muertes_PN_ACUM[[#This Row],[11-06-2020]]-Muertes_PN_ACUM[[#This Row],[10-06-2020]]</f>
        <v>0</v>
      </c>
    </row>
    <row r="91" spans="1:14" x14ac:dyDescent="0.3">
      <c r="A91">
        <v>91007</v>
      </c>
      <c r="B91" s="2" t="s">
        <v>114</v>
      </c>
      <c r="C91" s="2" t="s">
        <v>115</v>
      </c>
      <c r="D91" s="2" t="s">
        <v>184</v>
      </c>
      <c r="E91" s="14">
        <f t="shared" si="1"/>
        <v>0</v>
      </c>
      <c r="F91" s="15">
        <f>+Muertes_PN_ACUM[[#This Row],[03-06-2020]]</f>
        <v>0</v>
      </c>
      <c r="G91" s="13">
        <f>+Muertes_PN_ACUM[[#This Row],[04-06-2020]]-Muertes_PN_ACUM[[#This Row],[03-06-2020]]</f>
        <v>0</v>
      </c>
      <c r="H91" s="13">
        <f>+Muertes_PN_ACUM[[#This Row],[5/6/2020]]-Muertes_PN_ACUM[[#This Row],[04-06-2020]]</f>
        <v>0</v>
      </c>
      <c r="I91" s="13">
        <f>+Muertes_PN_ACUM[[#This Row],[6/6/2020]]-Muertes_PN_ACUM[[#This Row],[5/6/2020]]</f>
        <v>0</v>
      </c>
      <c r="J91" s="13">
        <f>+Muertes_PN_ACUM[[#This Row],[07-06-2020]]-Muertes_PN_ACUM[[#This Row],[6/6/2020]]</f>
        <v>0</v>
      </c>
      <c r="K91" s="13">
        <f>+Muertes_PN_ACUM[[#This Row],[08-06-2020]]-Muertes_PN_ACUM[[#This Row],[07-06-2020]]</f>
        <v>0</v>
      </c>
      <c r="L91" s="13">
        <f>+Muertes_PN_ACUM[[#This Row],[09-06-2020]]-Muertes_PN_ACUM[[#This Row],[08-06-2020]]</f>
        <v>0</v>
      </c>
      <c r="M91" s="13">
        <f>+Muertes_PN_ACUM[[#This Row],[10-06-2020]]-Muertes_PN_ACUM[[#This Row],[09-06-2020]]</f>
        <v>0</v>
      </c>
      <c r="N91" s="13">
        <f>+Muertes_PN_ACUM[[#This Row],[11-06-2020]]-Muertes_PN_ACUM[[#This Row],[10-06-2020]]</f>
        <v>0</v>
      </c>
    </row>
    <row r="92" spans="1:14" x14ac:dyDescent="0.3">
      <c r="A92">
        <v>70703</v>
      </c>
      <c r="B92" s="2" t="s">
        <v>268</v>
      </c>
      <c r="C92" s="2" t="s">
        <v>453</v>
      </c>
      <c r="D92" s="2" t="s">
        <v>484</v>
      </c>
      <c r="E92" s="14">
        <f t="shared" si="1"/>
        <v>0</v>
      </c>
      <c r="F92" s="15">
        <f>+Muertes_PN_ACUM[[#This Row],[03-06-2020]]</f>
        <v>0</v>
      </c>
      <c r="G92" s="13">
        <f>+Muertes_PN_ACUM[[#This Row],[04-06-2020]]-Muertes_PN_ACUM[[#This Row],[03-06-2020]]</f>
        <v>0</v>
      </c>
      <c r="H92" s="13">
        <f>+Muertes_PN_ACUM[[#This Row],[5/6/2020]]-Muertes_PN_ACUM[[#This Row],[04-06-2020]]</f>
        <v>0</v>
      </c>
      <c r="I92" s="13">
        <f>+Muertes_PN_ACUM[[#This Row],[6/6/2020]]-Muertes_PN_ACUM[[#This Row],[5/6/2020]]</f>
        <v>0</v>
      </c>
      <c r="J92" s="13">
        <f>+Muertes_PN_ACUM[[#This Row],[07-06-2020]]-Muertes_PN_ACUM[[#This Row],[6/6/2020]]</f>
        <v>0</v>
      </c>
      <c r="K92" s="13">
        <f>+Muertes_PN_ACUM[[#This Row],[08-06-2020]]-Muertes_PN_ACUM[[#This Row],[07-06-2020]]</f>
        <v>0</v>
      </c>
      <c r="L92" s="13">
        <f>+Muertes_PN_ACUM[[#This Row],[09-06-2020]]-Muertes_PN_ACUM[[#This Row],[08-06-2020]]</f>
        <v>0</v>
      </c>
      <c r="M92" s="13">
        <f>+Muertes_PN_ACUM[[#This Row],[10-06-2020]]-Muertes_PN_ACUM[[#This Row],[09-06-2020]]</f>
        <v>0</v>
      </c>
      <c r="N92" s="13">
        <f>+Muertes_PN_ACUM[[#This Row],[11-06-2020]]-Muertes_PN_ACUM[[#This Row],[10-06-2020]]</f>
        <v>0</v>
      </c>
    </row>
    <row r="93" spans="1:14" x14ac:dyDescent="0.3">
      <c r="A93">
        <v>41003</v>
      </c>
      <c r="B93" s="2" t="s">
        <v>154</v>
      </c>
      <c r="C93" s="2" t="s">
        <v>339</v>
      </c>
      <c r="D93" s="2" t="s">
        <v>340</v>
      </c>
      <c r="E93" s="14">
        <f t="shared" si="1"/>
        <v>0</v>
      </c>
      <c r="F93" s="15">
        <f>+Muertes_PN_ACUM[[#This Row],[03-06-2020]]</f>
        <v>0</v>
      </c>
      <c r="G93" s="13">
        <f>+Muertes_PN_ACUM[[#This Row],[04-06-2020]]-Muertes_PN_ACUM[[#This Row],[03-06-2020]]</f>
        <v>0</v>
      </c>
      <c r="H93" s="13">
        <f>+Muertes_PN_ACUM[[#This Row],[5/6/2020]]-Muertes_PN_ACUM[[#This Row],[04-06-2020]]</f>
        <v>0</v>
      </c>
      <c r="I93" s="13">
        <f>+Muertes_PN_ACUM[[#This Row],[6/6/2020]]-Muertes_PN_ACUM[[#This Row],[5/6/2020]]</f>
        <v>0</v>
      </c>
      <c r="J93" s="13">
        <f>+Muertes_PN_ACUM[[#This Row],[07-06-2020]]-Muertes_PN_ACUM[[#This Row],[6/6/2020]]</f>
        <v>0</v>
      </c>
      <c r="K93" s="13">
        <f>+Muertes_PN_ACUM[[#This Row],[08-06-2020]]-Muertes_PN_ACUM[[#This Row],[07-06-2020]]</f>
        <v>0</v>
      </c>
      <c r="L93" s="13">
        <f>+Muertes_PN_ACUM[[#This Row],[09-06-2020]]-Muertes_PN_ACUM[[#This Row],[08-06-2020]]</f>
        <v>0</v>
      </c>
      <c r="M93" s="13">
        <f>+Muertes_PN_ACUM[[#This Row],[10-06-2020]]-Muertes_PN_ACUM[[#This Row],[09-06-2020]]</f>
        <v>0</v>
      </c>
      <c r="N93" s="13">
        <f>+Muertes_PN_ACUM[[#This Row],[11-06-2020]]-Muertes_PN_ACUM[[#This Row],[10-06-2020]]</f>
        <v>0</v>
      </c>
    </row>
    <row r="94" spans="1:14" x14ac:dyDescent="0.3">
      <c r="A94">
        <v>20602</v>
      </c>
      <c r="B94" s="2" t="s">
        <v>212</v>
      </c>
      <c r="C94" s="2" t="s">
        <v>213</v>
      </c>
      <c r="D94" s="2" t="s">
        <v>283</v>
      </c>
      <c r="E94" s="14">
        <f t="shared" si="1"/>
        <v>0</v>
      </c>
      <c r="F94" s="15">
        <f>+Muertes_PN_ACUM[[#This Row],[03-06-2020]]</f>
        <v>0</v>
      </c>
      <c r="G94" s="13">
        <f>+Muertes_PN_ACUM[[#This Row],[04-06-2020]]-Muertes_PN_ACUM[[#This Row],[03-06-2020]]</f>
        <v>0</v>
      </c>
      <c r="H94" s="13">
        <f>+Muertes_PN_ACUM[[#This Row],[5/6/2020]]-Muertes_PN_ACUM[[#This Row],[04-06-2020]]</f>
        <v>0</v>
      </c>
      <c r="I94" s="13">
        <f>+Muertes_PN_ACUM[[#This Row],[6/6/2020]]-Muertes_PN_ACUM[[#This Row],[5/6/2020]]</f>
        <v>0</v>
      </c>
      <c r="J94" s="13">
        <f>+Muertes_PN_ACUM[[#This Row],[07-06-2020]]-Muertes_PN_ACUM[[#This Row],[6/6/2020]]</f>
        <v>0</v>
      </c>
      <c r="K94" s="13">
        <f>+Muertes_PN_ACUM[[#This Row],[08-06-2020]]-Muertes_PN_ACUM[[#This Row],[07-06-2020]]</f>
        <v>0</v>
      </c>
      <c r="L94" s="13">
        <f>+Muertes_PN_ACUM[[#This Row],[09-06-2020]]-Muertes_PN_ACUM[[#This Row],[08-06-2020]]</f>
        <v>0</v>
      </c>
      <c r="M94" s="13">
        <f>+Muertes_PN_ACUM[[#This Row],[10-06-2020]]-Muertes_PN_ACUM[[#This Row],[09-06-2020]]</f>
        <v>0</v>
      </c>
      <c r="N94" s="13">
        <f>+Muertes_PN_ACUM[[#This Row],[11-06-2020]]-Muertes_PN_ACUM[[#This Row],[10-06-2020]]</f>
        <v>0</v>
      </c>
    </row>
    <row r="95" spans="1:14" x14ac:dyDescent="0.3">
      <c r="A95">
        <v>120708</v>
      </c>
      <c r="B95" s="2" t="s">
        <v>191</v>
      </c>
      <c r="C95" s="2" t="s">
        <v>296</v>
      </c>
      <c r="D95" s="2" t="s">
        <v>283</v>
      </c>
      <c r="E95" s="14">
        <f t="shared" si="1"/>
        <v>0</v>
      </c>
      <c r="F95" s="15">
        <f>+Muertes_PN_ACUM[[#This Row],[03-06-2020]]</f>
        <v>0</v>
      </c>
      <c r="G95" s="13">
        <f>+Muertes_PN_ACUM[[#This Row],[04-06-2020]]-Muertes_PN_ACUM[[#This Row],[03-06-2020]]</f>
        <v>0</v>
      </c>
      <c r="H95" s="13">
        <f>+Muertes_PN_ACUM[[#This Row],[5/6/2020]]-Muertes_PN_ACUM[[#This Row],[04-06-2020]]</f>
        <v>0</v>
      </c>
      <c r="I95" s="13">
        <f>+Muertes_PN_ACUM[[#This Row],[6/6/2020]]-Muertes_PN_ACUM[[#This Row],[5/6/2020]]</f>
        <v>0</v>
      </c>
      <c r="J95" s="13">
        <f>+Muertes_PN_ACUM[[#This Row],[07-06-2020]]-Muertes_PN_ACUM[[#This Row],[6/6/2020]]</f>
        <v>0</v>
      </c>
      <c r="K95" s="13">
        <f>+Muertes_PN_ACUM[[#This Row],[08-06-2020]]-Muertes_PN_ACUM[[#This Row],[07-06-2020]]</f>
        <v>0</v>
      </c>
      <c r="L95" s="13">
        <f>+Muertes_PN_ACUM[[#This Row],[09-06-2020]]-Muertes_PN_ACUM[[#This Row],[08-06-2020]]</f>
        <v>0</v>
      </c>
      <c r="M95" s="13">
        <f>+Muertes_PN_ACUM[[#This Row],[10-06-2020]]-Muertes_PN_ACUM[[#This Row],[09-06-2020]]</f>
        <v>0</v>
      </c>
      <c r="N95" s="13">
        <f>+Muertes_PN_ACUM[[#This Row],[11-06-2020]]-Muertes_PN_ACUM[[#This Row],[10-06-2020]]</f>
        <v>0</v>
      </c>
    </row>
    <row r="96" spans="1:14" x14ac:dyDescent="0.3">
      <c r="A96">
        <v>90301</v>
      </c>
      <c r="B96" s="2" t="s">
        <v>114</v>
      </c>
      <c r="C96" s="2" t="s">
        <v>284</v>
      </c>
      <c r="D96" s="2" t="s">
        <v>285</v>
      </c>
      <c r="E96" s="14">
        <f t="shared" si="1"/>
        <v>0</v>
      </c>
      <c r="F96" s="15">
        <f>+Muertes_PN_ACUM[[#This Row],[03-06-2020]]</f>
        <v>0</v>
      </c>
      <c r="G96" s="13">
        <f>+Muertes_PN_ACUM[[#This Row],[04-06-2020]]-Muertes_PN_ACUM[[#This Row],[03-06-2020]]</f>
        <v>0</v>
      </c>
      <c r="H96" s="13">
        <f>+Muertes_PN_ACUM[[#This Row],[5/6/2020]]-Muertes_PN_ACUM[[#This Row],[04-06-2020]]</f>
        <v>0</v>
      </c>
      <c r="I96" s="13">
        <f>+Muertes_PN_ACUM[[#This Row],[6/6/2020]]-Muertes_PN_ACUM[[#This Row],[5/6/2020]]</f>
        <v>0</v>
      </c>
      <c r="J96" s="13">
        <f>+Muertes_PN_ACUM[[#This Row],[07-06-2020]]-Muertes_PN_ACUM[[#This Row],[6/6/2020]]</f>
        <v>0</v>
      </c>
      <c r="K96" s="13">
        <f>+Muertes_PN_ACUM[[#This Row],[08-06-2020]]-Muertes_PN_ACUM[[#This Row],[07-06-2020]]</f>
        <v>0</v>
      </c>
      <c r="L96" s="13">
        <f>+Muertes_PN_ACUM[[#This Row],[09-06-2020]]-Muertes_PN_ACUM[[#This Row],[08-06-2020]]</f>
        <v>0</v>
      </c>
      <c r="M96" s="13">
        <f>+Muertes_PN_ACUM[[#This Row],[10-06-2020]]-Muertes_PN_ACUM[[#This Row],[09-06-2020]]</f>
        <v>0</v>
      </c>
      <c r="N96" s="13">
        <f>+Muertes_PN_ACUM[[#This Row],[11-06-2020]]-Muertes_PN_ACUM[[#This Row],[10-06-2020]]</f>
        <v>0</v>
      </c>
    </row>
    <row r="97" spans="1:14" x14ac:dyDescent="0.3">
      <c r="A97">
        <v>80502</v>
      </c>
      <c r="B97" s="2" t="s">
        <v>99</v>
      </c>
      <c r="C97" s="2" t="s">
        <v>134</v>
      </c>
      <c r="D97" s="2" t="s">
        <v>275</v>
      </c>
      <c r="E97" s="14">
        <f t="shared" si="1"/>
        <v>0</v>
      </c>
      <c r="F97" s="15">
        <f>+Muertes_PN_ACUM[[#This Row],[03-06-2020]]</f>
        <v>0</v>
      </c>
      <c r="G97" s="13">
        <f>+Muertes_PN_ACUM[[#This Row],[04-06-2020]]-Muertes_PN_ACUM[[#This Row],[03-06-2020]]</f>
        <v>0</v>
      </c>
      <c r="H97" s="13">
        <f>+Muertes_PN_ACUM[[#This Row],[5/6/2020]]-Muertes_PN_ACUM[[#This Row],[04-06-2020]]</f>
        <v>0</v>
      </c>
      <c r="I97" s="13">
        <f>+Muertes_PN_ACUM[[#This Row],[6/6/2020]]-Muertes_PN_ACUM[[#This Row],[5/6/2020]]</f>
        <v>0</v>
      </c>
      <c r="J97" s="13">
        <f>+Muertes_PN_ACUM[[#This Row],[07-06-2020]]-Muertes_PN_ACUM[[#This Row],[6/6/2020]]</f>
        <v>0</v>
      </c>
      <c r="K97" s="13">
        <f>+Muertes_PN_ACUM[[#This Row],[08-06-2020]]-Muertes_PN_ACUM[[#This Row],[07-06-2020]]</f>
        <v>0</v>
      </c>
      <c r="L97" s="13">
        <f>+Muertes_PN_ACUM[[#This Row],[09-06-2020]]-Muertes_PN_ACUM[[#This Row],[08-06-2020]]</f>
        <v>0</v>
      </c>
      <c r="M97" s="13">
        <f>+Muertes_PN_ACUM[[#This Row],[10-06-2020]]-Muertes_PN_ACUM[[#This Row],[09-06-2020]]</f>
        <v>0</v>
      </c>
      <c r="N97" s="13">
        <f>+Muertes_PN_ACUM[[#This Row],[11-06-2020]]-Muertes_PN_ACUM[[#This Row],[10-06-2020]]</f>
        <v>0</v>
      </c>
    </row>
    <row r="98" spans="1:14" x14ac:dyDescent="0.3">
      <c r="A98">
        <v>20402</v>
      </c>
      <c r="B98" s="2" t="s">
        <v>212</v>
      </c>
      <c r="C98" s="2" t="s">
        <v>249</v>
      </c>
      <c r="D98" s="2" t="s">
        <v>485</v>
      </c>
      <c r="E98" s="14">
        <f t="shared" si="1"/>
        <v>0</v>
      </c>
      <c r="F98" s="15">
        <f>+Muertes_PN_ACUM[[#This Row],[03-06-2020]]</f>
        <v>0</v>
      </c>
      <c r="G98" s="13">
        <f>+Muertes_PN_ACUM[[#This Row],[04-06-2020]]-Muertes_PN_ACUM[[#This Row],[03-06-2020]]</f>
        <v>0</v>
      </c>
      <c r="H98" s="13">
        <f>+Muertes_PN_ACUM[[#This Row],[5/6/2020]]-Muertes_PN_ACUM[[#This Row],[04-06-2020]]</f>
        <v>0</v>
      </c>
      <c r="I98" s="13">
        <f>+Muertes_PN_ACUM[[#This Row],[6/6/2020]]-Muertes_PN_ACUM[[#This Row],[5/6/2020]]</f>
        <v>0</v>
      </c>
      <c r="J98" s="13">
        <f>+Muertes_PN_ACUM[[#This Row],[07-06-2020]]-Muertes_PN_ACUM[[#This Row],[6/6/2020]]</f>
        <v>0</v>
      </c>
      <c r="K98" s="13">
        <f>+Muertes_PN_ACUM[[#This Row],[08-06-2020]]-Muertes_PN_ACUM[[#This Row],[07-06-2020]]</f>
        <v>0</v>
      </c>
      <c r="L98" s="13">
        <f>+Muertes_PN_ACUM[[#This Row],[09-06-2020]]-Muertes_PN_ACUM[[#This Row],[08-06-2020]]</f>
        <v>0</v>
      </c>
      <c r="M98" s="13">
        <f>+Muertes_PN_ACUM[[#This Row],[10-06-2020]]-Muertes_PN_ACUM[[#This Row],[09-06-2020]]</f>
        <v>0</v>
      </c>
      <c r="N98" s="13">
        <f>+Muertes_PN_ACUM[[#This Row],[11-06-2020]]-Muertes_PN_ACUM[[#This Row],[10-06-2020]]</f>
        <v>0</v>
      </c>
    </row>
    <row r="99" spans="1:14" x14ac:dyDescent="0.3">
      <c r="A99">
        <v>130301</v>
      </c>
      <c r="B99" s="2" t="s">
        <v>102</v>
      </c>
      <c r="C99" s="2" t="s">
        <v>222</v>
      </c>
      <c r="D99" s="2" t="s">
        <v>229</v>
      </c>
      <c r="E99" s="14">
        <f t="shared" si="1"/>
        <v>1</v>
      </c>
      <c r="F99" s="15">
        <f>+Muertes_PN_ACUM[[#This Row],[03-06-2020]]</f>
        <v>1</v>
      </c>
      <c r="G99" s="13">
        <f>+Muertes_PN_ACUM[[#This Row],[04-06-2020]]-Muertes_PN_ACUM[[#This Row],[03-06-2020]]</f>
        <v>0</v>
      </c>
      <c r="H99" s="13">
        <f>+Muertes_PN_ACUM[[#This Row],[5/6/2020]]-Muertes_PN_ACUM[[#This Row],[04-06-2020]]</f>
        <v>0</v>
      </c>
      <c r="I99" s="13">
        <f>+Muertes_PN_ACUM[[#This Row],[6/6/2020]]-Muertes_PN_ACUM[[#This Row],[5/6/2020]]</f>
        <v>0</v>
      </c>
      <c r="J99" s="13">
        <f>+Muertes_PN_ACUM[[#This Row],[07-06-2020]]-Muertes_PN_ACUM[[#This Row],[6/6/2020]]</f>
        <v>0</v>
      </c>
      <c r="K99" s="13">
        <f>+Muertes_PN_ACUM[[#This Row],[08-06-2020]]-Muertes_PN_ACUM[[#This Row],[07-06-2020]]</f>
        <v>0</v>
      </c>
      <c r="L99" s="13">
        <f>+Muertes_PN_ACUM[[#This Row],[09-06-2020]]-Muertes_PN_ACUM[[#This Row],[08-06-2020]]</f>
        <v>0</v>
      </c>
      <c r="M99" s="13">
        <f>+Muertes_PN_ACUM[[#This Row],[10-06-2020]]-Muertes_PN_ACUM[[#This Row],[09-06-2020]]</f>
        <v>0</v>
      </c>
      <c r="N99" s="13">
        <f>+Muertes_PN_ACUM[[#This Row],[11-06-2020]]-Muertes_PN_ACUM[[#This Row],[10-06-2020]]</f>
        <v>0</v>
      </c>
    </row>
    <row r="100" spans="1:14" x14ac:dyDescent="0.3">
      <c r="A100">
        <v>91009</v>
      </c>
      <c r="B100" s="2" t="s">
        <v>114</v>
      </c>
      <c r="C100" s="2" t="s">
        <v>115</v>
      </c>
      <c r="D100" s="2" t="s">
        <v>384</v>
      </c>
      <c r="E100" s="14">
        <f t="shared" si="1"/>
        <v>0</v>
      </c>
      <c r="F100" s="15">
        <f>+Muertes_PN_ACUM[[#This Row],[03-06-2020]]</f>
        <v>0</v>
      </c>
      <c r="G100" s="13">
        <f>+Muertes_PN_ACUM[[#This Row],[04-06-2020]]-Muertes_PN_ACUM[[#This Row],[03-06-2020]]</f>
        <v>0</v>
      </c>
      <c r="H100" s="13">
        <f>+Muertes_PN_ACUM[[#This Row],[5/6/2020]]-Muertes_PN_ACUM[[#This Row],[04-06-2020]]</f>
        <v>0</v>
      </c>
      <c r="I100" s="13">
        <f>+Muertes_PN_ACUM[[#This Row],[6/6/2020]]-Muertes_PN_ACUM[[#This Row],[5/6/2020]]</f>
        <v>0</v>
      </c>
      <c r="J100" s="13">
        <f>+Muertes_PN_ACUM[[#This Row],[07-06-2020]]-Muertes_PN_ACUM[[#This Row],[6/6/2020]]</f>
        <v>0</v>
      </c>
      <c r="K100" s="13">
        <f>+Muertes_PN_ACUM[[#This Row],[08-06-2020]]-Muertes_PN_ACUM[[#This Row],[07-06-2020]]</f>
        <v>0</v>
      </c>
      <c r="L100" s="13">
        <f>+Muertes_PN_ACUM[[#This Row],[09-06-2020]]-Muertes_PN_ACUM[[#This Row],[08-06-2020]]</f>
        <v>0</v>
      </c>
      <c r="M100" s="13">
        <f>+Muertes_PN_ACUM[[#This Row],[10-06-2020]]-Muertes_PN_ACUM[[#This Row],[09-06-2020]]</f>
        <v>0</v>
      </c>
      <c r="N100" s="13">
        <f>+Muertes_PN_ACUM[[#This Row],[11-06-2020]]-Muertes_PN_ACUM[[#This Row],[10-06-2020]]</f>
        <v>0</v>
      </c>
    </row>
    <row r="101" spans="1:14" x14ac:dyDescent="0.3">
      <c r="A101">
        <v>120202</v>
      </c>
      <c r="B101" s="2" t="s">
        <v>191</v>
      </c>
      <c r="C101" s="2" t="s">
        <v>266</v>
      </c>
      <c r="D101" s="2" t="s">
        <v>486</v>
      </c>
      <c r="E101" s="14">
        <f t="shared" si="1"/>
        <v>0</v>
      </c>
      <c r="F101" s="15">
        <f>+Muertes_PN_ACUM[[#This Row],[03-06-2020]]</f>
        <v>0</v>
      </c>
      <c r="G101" s="13">
        <f>+Muertes_PN_ACUM[[#This Row],[04-06-2020]]-Muertes_PN_ACUM[[#This Row],[03-06-2020]]</f>
        <v>0</v>
      </c>
      <c r="H101" s="13">
        <f>+Muertes_PN_ACUM[[#This Row],[5/6/2020]]-Muertes_PN_ACUM[[#This Row],[04-06-2020]]</f>
        <v>0</v>
      </c>
      <c r="I101" s="13">
        <f>+Muertes_PN_ACUM[[#This Row],[6/6/2020]]-Muertes_PN_ACUM[[#This Row],[5/6/2020]]</f>
        <v>0</v>
      </c>
      <c r="J101" s="13">
        <f>+Muertes_PN_ACUM[[#This Row],[07-06-2020]]-Muertes_PN_ACUM[[#This Row],[6/6/2020]]</f>
        <v>0</v>
      </c>
      <c r="K101" s="13">
        <f>+Muertes_PN_ACUM[[#This Row],[08-06-2020]]-Muertes_PN_ACUM[[#This Row],[07-06-2020]]</f>
        <v>0</v>
      </c>
      <c r="L101" s="13">
        <f>+Muertes_PN_ACUM[[#This Row],[09-06-2020]]-Muertes_PN_ACUM[[#This Row],[08-06-2020]]</f>
        <v>0</v>
      </c>
      <c r="M101" s="13">
        <f>+Muertes_PN_ACUM[[#This Row],[10-06-2020]]-Muertes_PN_ACUM[[#This Row],[09-06-2020]]</f>
        <v>0</v>
      </c>
      <c r="N101" s="13">
        <f>+Muertes_PN_ACUM[[#This Row],[11-06-2020]]-Muertes_PN_ACUM[[#This Row],[10-06-2020]]</f>
        <v>0</v>
      </c>
    </row>
    <row r="102" spans="1:14" x14ac:dyDescent="0.3">
      <c r="A102">
        <v>30104</v>
      </c>
      <c r="B102" s="2" t="s">
        <v>144</v>
      </c>
      <c r="C102" s="2" t="s">
        <v>144</v>
      </c>
      <c r="D102" s="2" t="s">
        <v>179</v>
      </c>
      <c r="E102" s="14">
        <f t="shared" si="1"/>
        <v>2</v>
      </c>
      <c r="F102" s="15">
        <f>+Muertes_PN_ACUM[[#This Row],[03-06-2020]]</f>
        <v>2</v>
      </c>
      <c r="G102" s="13">
        <f>+Muertes_PN_ACUM[[#This Row],[04-06-2020]]-Muertes_PN_ACUM[[#This Row],[03-06-2020]]</f>
        <v>0</v>
      </c>
      <c r="H102" s="13">
        <f>+Muertes_PN_ACUM[[#This Row],[5/6/2020]]-Muertes_PN_ACUM[[#This Row],[04-06-2020]]</f>
        <v>0</v>
      </c>
      <c r="I102" s="13">
        <f>+Muertes_PN_ACUM[[#This Row],[6/6/2020]]-Muertes_PN_ACUM[[#This Row],[5/6/2020]]</f>
        <v>0</v>
      </c>
      <c r="J102" s="13">
        <f>+Muertes_PN_ACUM[[#This Row],[07-06-2020]]-Muertes_PN_ACUM[[#This Row],[6/6/2020]]</f>
        <v>0</v>
      </c>
      <c r="K102" s="13">
        <f>+Muertes_PN_ACUM[[#This Row],[08-06-2020]]-Muertes_PN_ACUM[[#This Row],[07-06-2020]]</f>
        <v>0</v>
      </c>
      <c r="L102" s="13">
        <f>+Muertes_PN_ACUM[[#This Row],[09-06-2020]]-Muertes_PN_ACUM[[#This Row],[08-06-2020]]</f>
        <v>0</v>
      </c>
      <c r="M102" s="13">
        <f>+Muertes_PN_ACUM[[#This Row],[10-06-2020]]-Muertes_PN_ACUM[[#This Row],[09-06-2020]]</f>
        <v>0</v>
      </c>
      <c r="N102" s="13">
        <f>+Muertes_PN_ACUM[[#This Row],[11-06-2020]]-Muertes_PN_ACUM[[#This Row],[10-06-2020]]</f>
        <v>0</v>
      </c>
    </row>
    <row r="103" spans="1:14" x14ac:dyDescent="0.3">
      <c r="A103">
        <v>91104</v>
      </c>
      <c r="B103" s="2" t="s">
        <v>114</v>
      </c>
      <c r="C103" s="2" t="s">
        <v>186</v>
      </c>
      <c r="D103" s="2" t="s">
        <v>487</v>
      </c>
      <c r="E103" s="14">
        <f t="shared" si="1"/>
        <v>0</v>
      </c>
      <c r="F103" s="15">
        <f>+Muertes_PN_ACUM[[#This Row],[03-06-2020]]</f>
        <v>0</v>
      </c>
      <c r="G103" s="13">
        <f>+Muertes_PN_ACUM[[#This Row],[04-06-2020]]-Muertes_PN_ACUM[[#This Row],[03-06-2020]]</f>
        <v>0</v>
      </c>
      <c r="H103" s="13">
        <f>+Muertes_PN_ACUM[[#This Row],[5/6/2020]]-Muertes_PN_ACUM[[#This Row],[04-06-2020]]</f>
        <v>0</v>
      </c>
      <c r="I103" s="13">
        <f>+Muertes_PN_ACUM[[#This Row],[6/6/2020]]-Muertes_PN_ACUM[[#This Row],[5/6/2020]]</f>
        <v>0</v>
      </c>
      <c r="J103" s="13">
        <f>+Muertes_PN_ACUM[[#This Row],[07-06-2020]]-Muertes_PN_ACUM[[#This Row],[6/6/2020]]</f>
        <v>0</v>
      </c>
      <c r="K103" s="13">
        <f>+Muertes_PN_ACUM[[#This Row],[08-06-2020]]-Muertes_PN_ACUM[[#This Row],[07-06-2020]]</f>
        <v>0</v>
      </c>
      <c r="L103" s="13">
        <f>+Muertes_PN_ACUM[[#This Row],[09-06-2020]]-Muertes_PN_ACUM[[#This Row],[08-06-2020]]</f>
        <v>0</v>
      </c>
      <c r="M103" s="13">
        <f>+Muertes_PN_ACUM[[#This Row],[10-06-2020]]-Muertes_PN_ACUM[[#This Row],[09-06-2020]]</f>
        <v>0</v>
      </c>
      <c r="N103" s="13">
        <f>+Muertes_PN_ACUM[[#This Row],[11-06-2020]]-Muertes_PN_ACUM[[#This Row],[10-06-2020]]</f>
        <v>0</v>
      </c>
    </row>
    <row r="104" spans="1:14" x14ac:dyDescent="0.3">
      <c r="A104">
        <v>90705</v>
      </c>
      <c r="B104" s="2" t="s">
        <v>114</v>
      </c>
      <c r="C104" s="2" t="s">
        <v>363</v>
      </c>
      <c r="D104" s="2" t="s">
        <v>488</v>
      </c>
      <c r="E104" s="14">
        <f t="shared" si="1"/>
        <v>0</v>
      </c>
      <c r="F104" s="15">
        <f>+Muertes_PN_ACUM[[#This Row],[03-06-2020]]</f>
        <v>0</v>
      </c>
      <c r="G104" s="13">
        <f>+Muertes_PN_ACUM[[#This Row],[04-06-2020]]-Muertes_PN_ACUM[[#This Row],[03-06-2020]]</f>
        <v>0</v>
      </c>
      <c r="H104" s="13">
        <f>+Muertes_PN_ACUM[[#This Row],[5/6/2020]]-Muertes_PN_ACUM[[#This Row],[04-06-2020]]</f>
        <v>0</v>
      </c>
      <c r="I104" s="13">
        <f>+Muertes_PN_ACUM[[#This Row],[6/6/2020]]-Muertes_PN_ACUM[[#This Row],[5/6/2020]]</f>
        <v>0</v>
      </c>
      <c r="J104" s="13">
        <f>+Muertes_PN_ACUM[[#This Row],[07-06-2020]]-Muertes_PN_ACUM[[#This Row],[6/6/2020]]</f>
        <v>0</v>
      </c>
      <c r="K104" s="13">
        <f>+Muertes_PN_ACUM[[#This Row],[08-06-2020]]-Muertes_PN_ACUM[[#This Row],[07-06-2020]]</f>
        <v>0</v>
      </c>
      <c r="L104" s="13">
        <f>+Muertes_PN_ACUM[[#This Row],[09-06-2020]]-Muertes_PN_ACUM[[#This Row],[08-06-2020]]</f>
        <v>0</v>
      </c>
      <c r="M104" s="13">
        <f>+Muertes_PN_ACUM[[#This Row],[10-06-2020]]-Muertes_PN_ACUM[[#This Row],[09-06-2020]]</f>
        <v>0</v>
      </c>
      <c r="N104" s="13">
        <f>+Muertes_PN_ACUM[[#This Row],[11-06-2020]]-Muertes_PN_ACUM[[#This Row],[10-06-2020]]</f>
        <v>0</v>
      </c>
    </row>
    <row r="105" spans="1:14" x14ac:dyDescent="0.3">
      <c r="A105">
        <v>10103</v>
      </c>
      <c r="B105" s="2" t="s">
        <v>163</v>
      </c>
      <c r="C105" s="2" t="s">
        <v>163</v>
      </c>
      <c r="D105" s="2" t="s">
        <v>489</v>
      </c>
      <c r="E105" s="14">
        <f t="shared" si="1"/>
        <v>0</v>
      </c>
      <c r="F105" s="15">
        <f>+Muertes_PN_ACUM[[#This Row],[03-06-2020]]</f>
        <v>0</v>
      </c>
      <c r="G105" s="13">
        <f>+Muertes_PN_ACUM[[#This Row],[04-06-2020]]-Muertes_PN_ACUM[[#This Row],[03-06-2020]]</f>
        <v>0</v>
      </c>
      <c r="H105" s="13">
        <f>+Muertes_PN_ACUM[[#This Row],[5/6/2020]]-Muertes_PN_ACUM[[#This Row],[04-06-2020]]</f>
        <v>0</v>
      </c>
      <c r="I105" s="13">
        <f>+Muertes_PN_ACUM[[#This Row],[6/6/2020]]-Muertes_PN_ACUM[[#This Row],[5/6/2020]]</f>
        <v>0</v>
      </c>
      <c r="J105" s="13">
        <f>+Muertes_PN_ACUM[[#This Row],[07-06-2020]]-Muertes_PN_ACUM[[#This Row],[6/6/2020]]</f>
        <v>0</v>
      </c>
      <c r="K105" s="13">
        <f>+Muertes_PN_ACUM[[#This Row],[08-06-2020]]-Muertes_PN_ACUM[[#This Row],[07-06-2020]]</f>
        <v>0</v>
      </c>
      <c r="L105" s="13">
        <f>+Muertes_PN_ACUM[[#This Row],[09-06-2020]]-Muertes_PN_ACUM[[#This Row],[08-06-2020]]</f>
        <v>0</v>
      </c>
      <c r="M105" s="13">
        <f>+Muertes_PN_ACUM[[#This Row],[10-06-2020]]-Muertes_PN_ACUM[[#This Row],[09-06-2020]]</f>
        <v>0</v>
      </c>
      <c r="N105" s="13">
        <f>+Muertes_PN_ACUM[[#This Row],[11-06-2020]]-Muertes_PN_ACUM[[#This Row],[10-06-2020]]</f>
        <v>0</v>
      </c>
    </row>
    <row r="106" spans="1:14" x14ac:dyDescent="0.3">
      <c r="A106">
        <v>90606</v>
      </c>
      <c r="B106" s="2" t="s">
        <v>114</v>
      </c>
      <c r="C106" s="2" t="s">
        <v>302</v>
      </c>
      <c r="D106" s="2" t="s">
        <v>490</v>
      </c>
      <c r="E106" s="14">
        <f t="shared" si="1"/>
        <v>0</v>
      </c>
      <c r="F106" s="15">
        <f>+Muertes_PN_ACUM[[#This Row],[03-06-2020]]</f>
        <v>0</v>
      </c>
      <c r="G106" s="13">
        <f>+Muertes_PN_ACUM[[#This Row],[04-06-2020]]-Muertes_PN_ACUM[[#This Row],[03-06-2020]]</f>
        <v>0</v>
      </c>
      <c r="H106" s="13">
        <f>+Muertes_PN_ACUM[[#This Row],[5/6/2020]]-Muertes_PN_ACUM[[#This Row],[04-06-2020]]</f>
        <v>0</v>
      </c>
      <c r="I106" s="13">
        <f>+Muertes_PN_ACUM[[#This Row],[6/6/2020]]-Muertes_PN_ACUM[[#This Row],[5/6/2020]]</f>
        <v>0</v>
      </c>
      <c r="J106" s="13">
        <f>+Muertes_PN_ACUM[[#This Row],[07-06-2020]]-Muertes_PN_ACUM[[#This Row],[6/6/2020]]</f>
        <v>0</v>
      </c>
      <c r="K106" s="13">
        <f>+Muertes_PN_ACUM[[#This Row],[08-06-2020]]-Muertes_PN_ACUM[[#This Row],[07-06-2020]]</f>
        <v>0</v>
      </c>
      <c r="L106" s="13">
        <f>+Muertes_PN_ACUM[[#This Row],[09-06-2020]]-Muertes_PN_ACUM[[#This Row],[08-06-2020]]</f>
        <v>0</v>
      </c>
      <c r="M106" s="13">
        <f>+Muertes_PN_ACUM[[#This Row],[10-06-2020]]-Muertes_PN_ACUM[[#This Row],[09-06-2020]]</f>
        <v>0</v>
      </c>
      <c r="N106" s="13">
        <f>+Muertes_PN_ACUM[[#This Row],[11-06-2020]]-Muertes_PN_ACUM[[#This Row],[10-06-2020]]</f>
        <v>0</v>
      </c>
    </row>
    <row r="107" spans="1:14" x14ac:dyDescent="0.3">
      <c r="A107">
        <v>130304</v>
      </c>
      <c r="B107" s="2" t="s">
        <v>102</v>
      </c>
      <c r="C107" s="2" t="s">
        <v>222</v>
      </c>
      <c r="D107" s="2" t="s">
        <v>385</v>
      </c>
      <c r="E107" s="14">
        <f t="shared" si="1"/>
        <v>0</v>
      </c>
      <c r="F107" s="15">
        <f>+Muertes_PN_ACUM[[#This Row],[03-06-2020]]</f>
        <v>0</v>
      </c>
      <c r="G107" s="13">
        <f>+Muertes_PN_ACUM[[#This Row],[04-06-2020]]-Muertes_PN_ACUM[[#This Row],[03-06-2020]]</f>
        <v>0</v>
      </c>
      <c r="H107" s="13">
        <f>+Muertes_PN_ACUM[[#This Row],[5/6/2020]]-Muertes_PN_ACUM[[#This Row],[04-06-2020]]</f>
        <v>0</v>
      </c>
      <c r="I107" s="13">
        <f>+Muertes_PN_ACUM[[#This Row],[6/6/2020]]-Muertes_PN_ACUM[[#This Row],[5/6/2020]]</f>
        <v>0</v>
      </c>
      <c r="J107" s="13">
        <f>+Muertes_PN_ACUM[[#This Row],[07-06-2020]]-Muertes_PN_ACUM[[#This Row],[6/6/2020]]</f>
        <v>0</v>
      </c>
      <c r="K107" s="13">
        <f>+Muertes_PN_ACUM[[#This Row],[08-06-2020]]-Muertes_PN_ACUM[[#This Row],[07-06-2020]]</f>
        <v>0</v>
      </c>
      <c r="L107" s="13">
        <f>+Muertes_PN_ACUM[[#This Row],[09-06-2020]]-Muertes_PN_ACUM[[#This Row],[08-06-2020]]</f>
        <v>0</v>
      </c>
      <c r="M107" s="13">
        <f>+Muertes_PN_ACUM[[#This Row],[10-06-2020]]-Muertes_PN_ACUM[[#This Row],[09-06-2020]]</f>
        <v>0</v>
      </c>
      <c r="N107" s="13">
        <f>+Muertes_PN_ACUM[[#This Row],[11-06-2020]]-Muertes_PN_ACUM[[#This Row],[10-06-2020]]</f>
        <v>0</v>
      </c>
    </row>
    <row r="108" spans="1:14" x14ac:dyDescent="0.3">
      <c r="A108">
        <v>120104</v>
      </c>
      <c r="B108" s="2" t="s">
        <v>191</v>
      </c>
      <c r="C108" s="2" t="s">
        <v>289</v>
      </c>
      <c r="D108" s="2" t="s">
        <v>341</v>
      </c>
      <c r="E108" s="14">
        <f t="shared" si="1"/>
        <v>0</v>
      </c>
      <c r="F108" s="15">
        <f>+Muertes_PN_ACUM[[#This Row],[03-06-2020]]</f>
        <v>0</v>
      </c>
      <c r="G108" s="13">
        <f>+Muertes_PN_ACUM[[#This Row],[04-06-2020]]-Muertes_PN_ACUM[[#This Row],[03-06-2020]]</f>
        <v>0</v>
      </c>
      <c r="H108" s="13">
        <f>+Muertes_PN_ACUM[[#This Row],[5/6/2020]]-Muertes_PN_ACUM[[#This Row],[04-06-2020]]</f>
        <v>0</v>
      </c>
      <c r="I108" s="13">
        <f>+Muertes_PN_ACUM[[#This Row],[6/6/2020]]-Muertes_PN_ACUM[[#This Row],[5/6/2020]]</f>
        <v>0</v>
      </c>
      <c r="J108" s="13">
        <f>+Muertes_PN_ACUM[[#This Row],[07-06-2020]]-Muertes_PN_ACUM[[#This Row],[6/6/2020]]</f>
        <v>0</v>
      </c>
      <c r="K108" s="13">
        <f>+Muertes_PN_ACUM[[#This Row],[08-06-2020]]-Muertes_PN_ACUM[[#This Row],[07-06-2020]]</f>
        <v>0</v>
      </c>
      <c r="L108" s="13">
        <f>+Muertes_PN_ACUM[[#This Row],[09-06-2020]]-Muertes_PN_ACUM[[#This Row],[08-06-2020]]</f>
        <v>0</v>
      </c>
      <c r="M108" s="13">
        <f>+Muertes_PN_ACUM[[#This Row],[10-06-2020]]-Muertes_PN_ACUM[[#This Row],[09-06-2020]]</f>
        <v>0</v>
      </c>
      <c r="N108" s="13">
        <f>+Muertes_PN_ACUM[[#This Row],[11-06-2020]]-Muertes_PN_ACUM[[#This Row],[10-06-2020]]</f>
        <v>0</v>
      </c>
    </row>
    <row r="109" spans="1:14" x14ac:dyDescent="0.3">
      <c r="A109">
        <v>120304</v>
      </c>
      <c r="B109" s="2" t="s">
        <v>191</v>
      </c>
      <c r="C109" s="2" t="s">
        <v>380</v>
      </c>
      <c r="D109" s="2" t="s">
        <v>386</v>
      </c>
      <c r="E109" s="14">
        <f t="shared" si="1"/>
        <v>0</v>
      </c>
      <c r="F109" s="15">
        <f>+Muertes_PN_ACUM[[#This Row],[03-06-2020]]</f>
        <v>0</v>
      </c>
      <c r="G109" s="13">
        <f>+Muertes_PN_ACUM[[#This Row],[04-06-2020]]-Muertes_PN_ACUM[[#This Row],[03-06-2020]]</f>
        <v>0</v>
      </c>
      <c r="H109" s="13">
        <f>+Muertes_PN_ACUM[[#This Row],[5/6/2020]]-Muertes_PN_ACUM[[#This Row],[04-06-2020]]</f>
        <v>0</v>
      </c>
      <c r="I109" s="13">
        <f>+Muertes_PN_ACUM[[#This Row],[6/6/2020]]-Muertes_PN_ACUM[[#This Row],[5/6/2020]]</f>
        <v>0</v>
      </c>
      <c r="J109" s="13">
        <f>+Muertes_PN_ACUM[[#This Row],[07-06-2020]]-Muertes_PN_ACUM[[#This Row],[6/6/2020]]</f>
        <v>0</v>
      </c>
      <c r="K109" s="13">
        <f>+Muertes_PN_ACUM[[#This Row],[08-06-2020]]-Muertes_PN_ACUM[[#This Row],[07-06-2020]]</f>
        <v>0</v>
      </c>
      <c r="L109" s="13">
        <f>+Muertes_PN_ACUM[[#This Row],[09-06-2020]]-Muertes_PN_ACUM[[#This Row],[08-06-2020]]</f>
        <v>0</v>
      </c>
      <c r="M109" s="13">
        <f>+Muertes_PN_ACUM[[#This Row],[10-06-2020]]-Muertes_PN_ACUM[[#This Row],[09-06-2020]]</f>
        <v>0</v>
      </c>
      <c r="N109" s="13">
        <f>+Muertes_PN_ACUM[[#This Row],[11-06-2020]]-Muertes_PN_ACUM[[#This Row],[10-06-2020]]</f>
        <v>0</v>
      </c>
    </row>
    <row r="110" spans="1:14" x14ac:dyDescent="0.3">
      <c r="A110">
        <v>90502</v>
      </c>
      <c r="B110" s="2" t="s">
        <v>114</v>
      </c>
      <c r="C110" s="2" t="s">
        <v>308</v>
      </c>
      <c r="D110" s="2" t="s">
        <v>491</v>
      </c>
      <c r="E110" s="14">
        <f t="shared" si="1"/>
        <v>0</v>
      </c>
      <c r="F110" s="15">
        <f>+Muertes_PN_ACUM[[#This Row],[03-06-2020]]</f>
        <v>0</v>
      </c>
      <c r="G110" s="13">
        <f>+Muertes_PN_ACUM[[#This Row],[04-06-2020]]-Muertes_PN_ACUM[[#This Row],[03-06-2020]]</f>
        <v>0</v>
      </c>
      <c r="H110" s="13">
        <f>+Muertes_PN_ACUM[[#This Row],[5/6/2020]]-Muertes_PN_ACUM[[#This Row],[04-06-2020]]</f>
        <v>0</v>
      </c>
      <c r="I110" s="13">
        <f>+Muertes_PN_ACUM[[#This Row],[6/6/2020]]-Muertes_PN_ACUM[[#This Row],[5/6/2020]]</f>
        <v>0</v>
      </c>
      <c r="J110" s="13">
        <f>+Muertes_PN_ACUM[[#This Row],[07-06-2020]]-Muertes_PN_ACUM[[#This Row],[6/6/2020]]</f>
        <v>0</v>
      </c>
      <c r="K110" s="13">
        <f>+Muertes_PN_ACUM[[#This Row],[08-06-2020]]-Muertes_PN_ACUM[[#This Row],[07-06-2020]]</f>
        <v>0</v>
      </c>
      <c r="L110" s="13">
        <f>+Muertes_PN_ACUM[[#This Row],[09-06-2020]]-Muertes_PN_ACUM[[#This Row],[08-06-2020]]</f>
        <v>0</v>
      </c>
      <c r="M110" s="13">
        <f>+Muertes_PN_ACUM[[#This Row],[10-06-2020]]-Muertes_PN_ACUM[[#This Row],[09-06-2020]]</f>
        <v>0</v>
      </c>
      <c r="N110" s="13">
        <f>+Muertes_PN_ACUM[[#This Row],[11-06-2020]]-Muertes_PN_ACUM[[#This Row],[10-06-2020]]</f>
        <v>0</v>
      </c>
    </row>
    <row r="111" spans="1:14" x14ac:dyDescent="0.3">
      <c r="A111">
        <v>120105</v>
      </c>
      <c r="B111" s="2" t="s">
        <v>191</v>
      </c>
      <c r="C111" s="2" t="s">
        <v>289</v>
      </c>
      <c r="D111" s="2" t="s">
        <v>492</v>
      </c>
      <c r="E111" s="14">
        <f t="shared" si="1"/>
        <v>0</v>
      </c>
      <c r="F111" s="15">
        <f>+Muertes_PN_ACUM[[#This Row],[03-06-2020]]</f>
        <v>0</v>
      </c>
      <c r="G111" s="13">
        <f>+Muertes_PN_ACUM[[#This Row],[04-06-2020]]-Muertes_PN_ACUM[[#This Row],[03-06-2020]]</f>
        <v>0</v>
      </c>
      <c r="H111" s="13">
        <f>+Muertes_PN_ACUM[[#This Row],[5/6/2020]]-Muertes_PN_ACUM[[#This Row],[04-06-2020]]</f>
        <v>0</v>
      </c>
      <c r="I111" s="13">
        <f>+Muertes_PN_ACUM[[#This Row],[6/6/2020]]-Muertes_PN_ACUM[[#This Row],[5/6/2020]]</f>
        <v>0</v>
      </c>
      <c r="J111" s="13">
        <f>+Muertes_PN_ACUM[[#This Row],[07-06-2020]]-Muertes_PN_ACUM[[#This Row],[6/6/2020]]</f>
        <v>0</v>
      </c>
      <c r="K111" s="13">
        <f>+Muertes_PN_ACUM[[#This Row],[08-06-2020]]-Muertes_PN_ACUM[[#This Row],[07-06-2020]]</f>
        <v>0</v>
      </c>
      <c r="L111" s="13">
        <f>+Muertes_PN_ACUM[[#This Row],[09-06-2020]]-Muertes_PN_ACUM[[#This Row],[08-06-2020]]</f>
        <v>0</v>
      </c>
      <c r="M111" s="13">
        <f>+Muertes_PN_ACUM[[#This Row],[10-06-2020]]-Muertes_PN_ACUM[[#This Row],[09-06-2020]]</f>
        <v>0</v>
      </c>
      <c r="N111" s="13">
        <f>+Muertes_PN_ACUM[[#This Row],[11-06-2020]]-Muertes_PN_ACUM[[#This Row],[10-06-2020]]</f>
        <v>0</v>
      </c>
    </row>
    <row r="112" spans="1:14" x14ac:dyDescent="0.3">
      <c r="A112">
        <v>120401</v>
      </c>
      <c r="B112" s="2" t="s">
        <v>191</v>
      </c>
      <c r="C112" s="2" t="s">
        <v>493</v>
      </c>
      <c r="D112" s="2" t="s">
        <v>494</v>
      </c>
      <c r="E112" s="14">
        <f t="shared" si="1"/>
        <v>0</v>
      </c>
      <c r="F112" s="15">
        <f>+Muertes_PN_ACUM[[#This Row],[03-06-2020]]</f>
        <v>0</v>
      </c>
      <c r="G112" s="13">
        <f>+Muertes_PN_ACUM[[#This Row],[04-06-2020]]-Muertes_PN_ACUM[[#This Row],[03-06-2020]]</f>
        <v>0</v>
      </c>
      <c r="H112" s="13">
        <f>+Muertes_PN_ACUM[[#This Row],[5/6/2020]]-Muertes_PN_ACUM[[#This Row],[04-06-2020]]</f>
        <v>0</v>
      </c>
      <c r="I112" s="13">
        <f>+Muertes_PN_ACUM[[#This Row],[6/6/2020]]-Muertes_PN_ACUM[[#This Row],[5/6/2020]]</f>
        <v>0</v>
      </c>
      <c r="J112" s="13">
        <f>+Muertes_PN_ACUM[[#This Row],[07-06-2020]]-Muertes_PN_ACUM[[#This Row],[6/6/2020]]</f>
        <v>0</v>
      </c>
      <c r="K112" s="13">
        <f>+Muertes_PN_ACUM[[#This Row],[08-06-2020]]-Muertes_PN_ACUM[[#This Row],[07-06-2020]]</f>
        <v>0</v>
      </c>
      <c r="L112" s="13">
        <f>+Muertes_PN_ACUM[[#This Row],[09-06-2020]]-Muertes_PN_ACUM[[#This Row],[08-06-2020]]</f>
        <v>0</v>
      </c>
      <c r="M112" s="13">
        <f>+Muertes_PN_ACUM[[#This Row],[10-06-2020]]-Muertes_PN_ACUM[[#This Row],[09-06-2020]]</f>
        <v>0</v>
      </c>
      <c r="N112" s="13">
        <f>+Muertes_PN_ACUM[[#This Row],[11-06-2020]]-Muertes_PN_ACUM[[#This Row],[10-06-2020]]</f>
        <v>0</v>
      </c>
    </row>
    <row r="113" spans="1:14" x14ac:dyDescent="0.3">
      <c r="A113">
        <v>60402</v>
      </c>
      <c r="B113" s="2" t="s">
        <v>158</v>
      </c>
      <c r="C113" s="2" t="s">
        <v>332</v>
      </c>
      <c r="D113" s="2" t="s">
        <v>495</v>
      </c>
      <c r="E113" s="14">
        <f t="shared" si="1"/>
        <v>0</v>
      </c>
      <c r="F113" s="15">
        <f>+Muertes_PN_ACUM[[#This Row],[03-06-2020]]</f>
        <v>0</v>
      </c>
      <c r="G113" s="13">
        <f>+Muertes_PN_ACUM[[#This Row],[04-06-2020]]-Muertes_PN_ACUM[[#This Row],[03-06-2020]]</f>
        <v>0</v>
      </c>
      <c r="H113" s="13">
        <f>+Muertes_PN_ACUM[[#This Row],[5/6/2020]]-Muertes_PN_ACUM[[#This Row],[04-06-2020]]</f>
        <v>0</v>
      </c>
      <c r="I113" s="13">
        <f>+Muertes_PN_ACUM[[#This Row],[6/6/2020]]-Muertes_PN_ACUM[[#This Row],[5/6/2020]]</f>
        <v>0</v>
      </c>
      <c r="J113" s="13">
        <f>+Muertes_PN_ACUM[[#This Row],[07-06-2020]]-Muertes_PN_ACUM[[#This Row],[6/6/2020]]</f>
        <v>0</v>
      </c>
      <c r="K113" s="13">
        <f>+Muertes_PN_ACUM[[#This Row],[08-06-2020]]-Muertes_PN_ACUM[[#This Row],[07-06-2020]]</f>
        <v>0</v>
      </c>
      <c r="L113" s="13">
        <f>+Muertes_PN_ACUM[[#This Row],[09-06-2020]]-Muertes_PN_ACUM[[#This Row],[08-06-2020]]</f>
        <v>0</v>
      </c>
      <c r="M113" s="13">
        <f>+Muertes_PN_ACUM[[#This Row],[10-06-2020]]-Muertes_PN_ACUM[[#This Row],[09-06-2020]]</f>
        <v>0</v>
      </c>
      <c r="N113" s="13">
        <f>+Muertes_PN_ACUM[[#This Row],[11-06-2020]]-Muertes_PN_ACUM[[#This Row],[10-06-2020]]</f>
        <v>0</v>
      </c>
    </row>
    <row r="114" spans="1:14" x14ac:dyDescent="0.3">
      <c r="A114">
        <v>120504</v>
      </c>
      <c r="B114" s="2" t="s">
        <v>191</v>
      </c>
      <c r="C114" s="2" t="s">
        <v>447</v>
      </c>
      <c r="D114" s="2" t="s">
        <v>496</v>
      </c>
      <c r="E114" s="14">
        <f t="shared" si="1"/>
        <v>0</v>
      </c>
      <c r="F114" s="15">
        <f>+Muertes_PN_ACUM[[#This Row],[03-06-2020]]</f>
        <v>0</v>
      </c>
      <c r="G114" s="13">
        <f>+Muertes_PN_ACUM[[#This Row],[04-06-2020]]-Muertes_PN_ACUM[[#This Row],[03-06-2020]]</f>
        <v>0</v>
      </c>
      <c r="H114" s="13">
        <f>+Muertes_PN_ACUM[[#This Row],[5/6/2020]]-Muertes_PN_ACUM[[#This Row],[04-06-2020]]</f>
        <v>0</v>
      </c>
      <c r="I114" s="13">
        <f>+Muertes_PN_ACUM[[#This Row],[6/6/2020]]-Muertes_PN_ACUM[[#This Row],[5/6/2020]]</f>
        <v>0</v>
      </c>
      <c r="J114" s="13">
        <f>+Muertes_PN_ACUM[[#This Row],[07-06-2020]]-Muertes_PN_ACUM[[#This Row],[6/6/2020]]</f>
        <v>0</v>
      </c>
      <c r="K114" s="13">
        <f>+Muertes_PN_ACUM[[#This Row],[08-06-2020]]-Muertes_PN_ACUM[[#This Row],[07-06-2020]]</f>
        <v>0</v>
      </c>
      <c r="L114" s="13">
        <f>+Muertes_PN_ACUM[[#This Row],[09-06-2020]]-Muertes_PN_ACUM[[#This Row],[08-06-2020]]</f>
        <v>0</v>
      </c>
      <c r="M114" s="13">
        <f>+Muertes_PN_ACUM[[#This Row],[10-06-2020]]-Muertes_PN_ACUM[[#This Row],[09-06-2020]]</f>
        <v>0</v>
      </c>
      <c r="N114" s="13">
        <f>+Muertes_PN_ACUM[[#This Row],[11-06-2020]]-Muertes_PN_ACUM[[#This Row],[10-06-2020]]</f>
        <v>0</v>
      </c>
    </row>
    <row r="115" spans="1:14" x14ac:dyDescent="0.3">
      <c r="A115">
        <v>90302</v>
      </c>
      <c r="B115" s="2" t="s">
        <v>114</v>
      </c>
      <c r="C115" s="2" t="s">
        <v>284</v>
      </c>
      <c r="D115" s="2" t="s">
        <v>497</v>
      </c>
      <c r="E115" s="14">
        <f t="shared" si="1"/>
        <v>0</v>
      </c>
      <c r="F115" s="15">
        <f>+Muertes_PN_ACUM[[#This Row],[03-06-2020]]</f>
        <v>0</v>
      </c>
      <c r="G115" s="13">
        <f>+Muertes_PN_ACUM[[#This Row],[04-06-2020]]-Muertes_PN_ACUM[[#This Row],[03-06-2020]]</f>
        <v>0</v>
      </c>
      <c r="H115" s="13">
        <f>+Muertes_PN_ACUM[[#This Row],[5/6/2020]]-Muertes_PN_ACUM[[#This Row],[04-06-2020]]</f>
        <v>0</v>
      </c>
      <c r="I115" s="13">
        <f>+Muertes_PN_ACUM[[#This Row],[6/6/2020]]-Muertes_PN_ACUM[[#This Row],[5/6/2020]]</f>
        <v>0</v>
      </c>
      <c r="J115" s="13">
        <f>+Muertes_PN_ACUM[[#This Row],[07-06-2020]]-Muertes_PN_ACUM[[#This Row],[6/6/2020]]</f>
        <v>0</v>
      </c>
      <c r="K115" s="13">
        <f>+Muertes_PN_ACUM[[#This Row],[08-06-2020]]-Muertes_PN_ACUM[[#This Row],[07-06-2020]]</f>
        <v>0</v>
      </c>
      <c r="L115" s="13">
        <f>+Muertes_PN_ACUM[[#This Row],[09-06-2020]]-Muertes_PN_ACUM[[#This Row],[08-06-2020]]</f>
        <v>0</v>
      </c>
      <c r="M115" s="13">
        <f>+Muertes_PN_ACUM[[#This Row],[10-06-2020]]-Muertes_PN_ACUM[[#This Row],[09-06-2020]]</f>
        <v>0</v>
      </c>
      <c r="N115" s="13">
        <f>+Muertes_PN_ACUM[[#This Row],[11-06-2020]]-Muertes_PN_ACUM[[#This Row],[10-06-2020]]</f>
        <v>0</v>
      </c>
    </row>
    <row r="116" spans="1:14" x14ac:dyDescent="0.3">
      <c r="A116">
        <v>120305</v>
      </c>
      <c r="B116" s="2" t="s">
        <v>191</v>
      </c>
      <c r="C116" s="2" t="s">
        <v>380</v>
      </c>
      <c r="D116" s="2" t="s">
        <v>498</v>
      </c>
      <c r="E116" s="14">
        <f t="shared" si="1"/>
        <v>0</v>
      </c>
      <c r="F116" s="15">
        <f>+Muertes_PN_ACUM[[#This Row],[03-06-2020]]</f>
        <v>0</v>
      </c>
      <c r="G116" s="13">
        <f>+Muertes_PN_ACUM[[#This Row],[04-06-2020]]-Muertes_PN_ACUM[[#This Row],[03-06-2020]]</f>
        <v>0</v>
      </c>
      <c r="H116" s="13">
        <f>+Muertes_PN_ACUM[[#This Row],[5/6/2020]]-Muertes_PN_ACUM[[#This Row],[04-06-2020]]</f>
        <v>0</v>
      </c>
      <c r="I116" s="13">
        <f>+Muertes_PN_ACUM[[#This Row],[6/6/2020]]-Muertes_PN_ACUM[[#This Row],[5/6/2020]]</f>
        <v>0</v>
      </c>
      <c r="J116" s="13">
        <f>+Muertes_PN_ACUM[[#This Row],[07-06-2020]]-Muertes_PN_ACUM[[#This Row],[6/6/2020]]</f>
        <v>0</v>
      </c>
      <c r="K116" s="13">
        <f>+Muertes_PN_ACUM[[#This Row],[08-06-2020]]-Muertes_PN_ACUM[[#This Row],[07-06-2020]]</f>
        <v>0</v>
      </c>
      <c r="L116" s="13">
        <f>+Muertes_PN_ACUM[[#This Row],[09-06-2020]]-Muertes_PN_ACUM[[#This Row],[08-06-2020]]</f>
        <v>0</v>
      </c>
      <c r="M116" s="13">
        <f>+Muertes_PN_ACUM[[#This Row],[10-06-2020]]-Muertes_PN_ACUM[[#This Row],[09-06-2020]]</f>
        <v>0</v>
      </c>
      <c r="N116" s="13">
        <f>+Muertes_PN_ACUM[[#This Row],[11-06-2020]]-Muertes_PN_ACUM[[#This Row],[10-06-2020]]</f>
        <v>0</v>
      </c>
    </row>
    <row r="117" spans="1:14" x14ac:dyDescent="0.3">
      <c r="A117">
        <v>41402</v>
      </c>
      <c r="B117" s="2" t="s">
        <v>154</v>
      </c>
      <c r="C117" s="2" t="s">
        <v>373</v>
      </c>
      <c r="D117" s="2" t="s">
        <v>499</v>
      </c>
      <c r="E117" s="14">
        <f t="shared" si="1"/>
        <v>0</v>
      </c>
      <c r="F117" s="15">
        <f>+Muertes_PN_ACUM[[#This Row],[03-06-2020]]</f>
        <v>0</v>
      </c>
      <c r="G117" s="13">
        <f>+Muertes_PN_ACUM[[#This Row],[04-06-2020]]-Muertes_PN_ACUM[[#This Row],[03-06-2020]]</f>
        <v>0</v>
      </c>
      <c r="H117" s="13">
        <f>+Muertes_PN_ACUM[[#This Row],[5/6/2020]]-Muertes_PN_ACUM[[#This Row],[04-06-2020]]</f>
        <v>0</v>
      </c>
      <c r="I117" s="13">
        <f>+Muertes_PN_ACUM[[#This Row],[6/6/2020]]-Muertes_PN_ACUM[[#This Row],[5/6/2020]]</f>
        <v>0</v>
      </c>
      <c r="J117" s="13">
        <f>+Muertes_PN_ACUM[[#This Row],[07-06-2020]]-Muertes_PN_ACUM[[#This Row],[6/6/2020]]</f>
        <v>0</v>
      </c>
      <c r="K117" s="13">
        <f>+Muertes_PN_ACUM[[#This Row],[08-06-2020]]-Muertes_PN_ACUM[[#This Row],[07-06-2020]]</f>
        <v>0</v>
      </c>
      <c r="L117" s="13">
        <f>+Muertes_PN_ACUM[[#This Row],[09-06-2020]]-Muertes_PN_ACUM[[#This Row],[08-06-2020]]</f>
        <v>0</v>
      </c>
      <c r="M117" s="13">
        <f>+Muertes_PN_ACUM[[#This Row],[10-06-2020]]-Muertes_PN_ACUM[[#This Row],[09-06-2020]]</f>
        <v>0</v>
      </c>
      <c r="N117" s="13">
        <f>+Muertes_PN_ACUM[[#This Row],[11-06-2020]]-Muertes_PN_ACUM[[#This Row],[10-06-2020]]</f>
        <v>0</v>
      </c>
    </row>
    <row r="118" spans="1:14" x14ac:dyDescent="0.3">
      <c r="A118">
        <v>130108</v>
      </c>
      <c r="B118" s="2" t="s">
        <v>102</v>
      </c>
      <c r="C118" s="2" t="s">
        <v>103</v>
      </c>
      <c r="D118" s="2" t="s">
        <v>157</v>
      </c>
      <c r="E118" s="14">
        <f t="shared" si="1"/>
        <v>2</v>
      </c>
      <c r="F118" s="15">
        <f>+Muertes_PN_ACUM[[#This Row],[03-06-2020]]</f>
        <v>2</v>
      </c>
      <c r="G118" s="13">
        <f>+Muertes_PN_ACUM[[#This Row],[04-06-2020]]-Muertes_PN_ACUM[[#This Row],[03-06-2020]]</f>
        <v>0</v>
      </c>
      <c r="H118" s="13">
        <f>+Muertes_PN_ACUM[[#This Row],[5/6/2020]]-Muertes_PN_ACUM[[#This Row],[04-06-2020]]</f>
        <v>0</v>
      </c>
      <c r="I118" s="13">
        <f>+Muertes_PN_ACUM[[#This Row],[6/6/2020]]-Muertes_PN_ACUM[[#This Row],[5/6/2020]]</f>
        <v>0</v>
      </c>
      <c r="J118" s="13">
        <f>+Muertes_PN_ACUM[[#This Row],[07-06-2020]]-Muertes_PN_ACUM[[#This Row],[6/6/2020]]</f>
        <v>0</v>
      </c>
      <c r="K118" s="13">
        <f>+Muertes_PN_ACUM[[#This Row],[08-06-2020]]-Muertes_PN_ACUM[[#This Row],[07-06-2020]]</f>
        <v>0</v>
      </c>
      <c r="L118" s="13">
        <f>+Muertes_PN_ACUM[[#This Row],[09-06-2020]]-Muertes_PN_ACUM[[#This Row],[08-06-2020]]</f>
        <v>0</v>
      </c>
      <c r="M118" s="13">
        <f>+Muertes_PN_ACUM[[#This Row],[10-06-2020]]-Muertes_PN_ACUM[[#This Row],[09-06-2020]]</f>
        <v>0</v>
      </c>
      <c r="N118" s="13">
        <f>+Muertes_PN_ACUM[[#This Row],[11-06-2020]]-Muertes_PN_ACUM[[#This Row],[10-06-2020]]</f>
        <v>0</v>
      </c>
    </row>
    <row r="119" spans="1:14" x14ac:dyDescent="0.3">
      <c r="A119">
        <v>41303</v>
      </c>
      <c r="B119" s="2" t="s">
        <v>154</v>
      </c>
      <c r="C119" s="2" t="s">
        <v>441</v>
      </c>
      <c r="D119" s="2" t="s">
        <v>500</v>
      </c>
      <c r="E119" s="14">
        <f t="shared" si="1"/>
        <v>0</v>
      </c>
      <c r="F119" s="15">
        <f>+Muertes_PN_ACUM[[#This Row],[03-06-2020]]</f>
        <v>0</v>
      </c>
      <c r="G119" s="13">
        <f>+Muertes_PN_ACUM[[#This Row],[04-06-2020]]-Muertes_PN_ACUM[[#This Row],[03-06-2020]]</f>
        <v>0</v>
      </c>
      <c r="H119" s="13">
        <f>+Muertes_PN_ACUM[[#This Row],[5/6/2020]]-Muertes_PN_ACUM[[#This Row],[04-06-2020]]</f>
        <v>0</v>
      </c>
      <c r="I119" s="13">
        <f>+Muertes_PN_ACUM[[#This Row],[6/6/2020]]-Muertes_PN_ACUM[[#This Row],[5/6/2020]]</f>
        <v>0</v>
      </c>
      <c r="J119" s="13">
        <f>+Muertes_PN_ACUM[[#This Row],[07-06-2020]]-Muertes_PN_ACUM[[#This Row],[6/6/2020]]</f>
        <v>0</v>
      </c>
      <c r="K119" s="13">
        <f>+Muertes_PN_ACUM[[#This Row],[08-06-2020]]-Muertes_PN_ACUM[[#This Row],[07-06-2020]]</f>
        <v>0</v>
      </c>
      <c r="L119" s="13">
        <f>+Muertes_PN_ACUM[[#This Row],[09-06-2020]]-Muertes_PN_ACUM[[#This Row],[08-06-2020]]</f>
        <v>0</v>
      </c>
      <c r="M119" s="13">
        <f>+Muertes_PN_ACUM[[#This Row],[10-06-2020]]-Muertes_PN_ACUM[[#This Row],[09-06-2020]]</f>
        <v>0</v>
      </c>
      <c r="N119" s="13">
        <f>+Muertes_PN_ACUM[[#This Row],[11-06-2020]]-Muertes_PN_ACUM[[#This Row],[10-06-2020]]</f>
        <v>0</v>
      </c>
    </row>
    <row r="120" spans="1:14" x14ac:dyDescent="0.3">
      <c r="A120">
        <v>130401</v>
      </c>
      <c r="B120" s="2" t="s">
        <v>102</v>
      </c>
      <c r="C120" s="2" t="s">
        <v>259</v>
      </c>
      <c r="D120" s="2" t="s">
        <v>260</v>
      </c>
      <c r="E120" s="14">
        <f t="shared" si="1"/>
        <v>0</v>
      </c>
      <c r="F120" s="15">
        <f>+Muertes_PN_ACUM[[#This Row],[03-06-2020]]</f>
        <v>0</v>
      </c>
      <c r="G120" s="13">
        <f>+Muertes_PN_ACUM[[#This Row],[04-06-2020]]-Muertes_PN_ACUM[[#This Row],[03-06-2020]]</f>
        <v>0</v>
      </c>
      <c r="H120" s="13">
        <f>+Muertes_PN_ACUM[[#This Row],[5/6/2020]]-Muertes_PN_ACUM[[#This Row],[04-06-2020]]</f>
        <v>0</v>
      </c>
      <c r="I120" s="13">
        <f>+Muertes_PN_ACUM[[#This Row],[6/6/2020]]-Muertes_PN_ACUM[[#This Row],[5/6/2020]]</f>
        <v>0</v>
      </c>
      <c r="J120" s="13">
        <f>+Muertes_PN_ACUM[[#This Row],[07-06-2020]]-Muertes_PN_ACUM[[#This Row],[6/6/2020]]</f>
        <v>0</v>
      </c>
      <c r="K120" s="13">
        <f>+Muertes_PN_ACUM[[#This Row],[08-06-2020]]-Muertes_PN_ACUM[[#This Row],[07-06-2020]]</f>
        <v>0</v>
      </c>
      <c r="L120" s="13">
        <f>+Muertes_PN_ACUM[[#This Row],[09-06-2020]]-Muertes_PN_ACUM[[#This Row],[08-06-2020]]</f>
        <v>0</v>
      </c>
      <c r="M120" s="13">
        <f>+Muertes_PN_ACUM[[#This Row],[10-06-2020]]-Muertes_PN_ACUM[[#This Row],[09-06-2020]]</f>
        <v>0</v>
      </c>
      <c r="N120" s="13">
        <f>+Muertes_PN_ACUM[[#This Row],[11-06-2020]]-Muertes_PN_ACUM[[#This Row],[10-06-2020]]</f>
        <v>0</v>
      </c>
    </row>
    <row r="121" spans="1:14" x14ac:dyDescent="0.3">
      <c r="A121">
        <v>10201</v>
      </c>
      <c r="B121" s="2" t="s">
        <v>163</v>
      </c>
      <c r="C121" s="2" t="s">
        <v>164</v>
      </c>
      <c r="D121" s="2" t="s">
        <v>165</v>
      </c>
      <c r="E121" s="14">
        <f t="shared" si="1"/>
        <v>0</v>
      </c>
      <c r="F121" s="15">
        <f>+Muertes_PN_ACUM[[#This Row],[03-06-2020]]</f>
        <v>0</v>
      </c>
      <c r="G121" s="13">
        <f>+Muertes_PN_ACUM[[#This Row],[04-06-2020]]-Muertes_PN_ACUM[[#This Row],[03-06-2020]]</f>
        <v>0</v>
      </c>
      <c r="H121" s="13">
        <f>+Muertes_PN_ACUM[[#This Row],[5/6/2020]]-Muertes_PN_ACUM[[#This Row],[04-06-2020]]</f>
        <v>0</v>
      </c>
      <c r="I121" s="13">
        <f>+Muertes_PN_ACUM[[#This Row],[6/6/2020]]-Muertes_PN_ACUM[[#This Row],[5/6/2020]]</f>
        <v>0</v>
      </c>
      <c r="J121" s="13">
        <f>+Muertes_PN_ACUM[[#This Row],[07-06-2020]]-Muertes_PN_ACUM[[#This Row],[6/6/2020]]</f>
        <v>0</v>
      </c>
      <c r="K121" s="13">
        <f>+Muertes_PN_ACUM[[#This Row],[08-06-2020]]-Muertes_PN_ACUM[[#This Row],[07-06-2020]]</f>
        <v>0</v>
      </c>
      <c r="L121" s="13">
        <f>+Muertes_PN_ACUM[[#This Row],[09-06-2020]]-Muertes_PN_ACUM[[#This Row],[08-06-2020]]</f>
        <v>0</v>
      </c>
      <c r="M121" s="13">
        <f>+Muertes_PN_ACUM[[#This Row],[10-06-2020]]-Muertes_PN_ACUM[[#This Row],[09-06-2020]]</f>
        <v>0</v>
      </c>
      <c r="N121" s="13">
        <f>+Muertes_PN_ACUM[[#This Row],[11-06-2020]]-Muertes_PN_ACUM[[#This Row],[10-06-2020]]</f>
        <v>0</v>
      </c>
    </row>
    <row r="122" spans="1:14" x14ac:dyDescent="0.3">
      <c r="A122">
        <v>50103</v>
      </c>
      <c r="B122" s="2" t="s">
        <v>151</v>
      </c>
      <c r="C122" s="2" t="s">
        <v>269</v>
      </c>
      <c r="D122" s="2" t="s">
        <v>269</v>
      </c>
      <c r="E122" s="14">
        <f t="shared" si="1"/>
        <v>0</v>
      </c>
      <c r="F122" s="15">
        <f>+Muertes_PN_ACUM[[#This Row],[03-06-2020]]</f>
        <v>0</v>
      </c>
      <c r="G122" s="13">
        <f>+Muertes_PN_ACUM[[#This Row],[04-06-2020]]-Muertes_PN_ACUM[[#This Row],[03-06-2020]]</f>
        <v>0</v>
      </c>
      <c r="H122" s="13">
        <f>+Muertes_PN_ACUM[[#This Row],[5/6/2020]]-Muertes_PN_ACUM[[#This Row],[04-06-2020]]</f>
        <v>0</v>
      </c>
      <c r="I122" s="13">
        <f>+Muertes_PN_ACUM[[#This Row],[6/6/2020]]-Muertes_PN_ACUM[[#This Row],[5/6/2020]]</f>
        <v>0</v>
      </c>
      <c r="J122" s="13">
        <f>+Muertes_PN_ACUM[[#This Row],[07-06-2020]]-Muertes_PN_ACUM[[#This Row],[6/6/2020]]</f>
        <v>0</v>
      </c>
      <c r="K122" s="13">
        <f>+Muertes_PN_ACUM[[#This Row],[08-06-2020]]-Muertes_PN_ACUM[[#This Row],[07-06-2020]]</f>
        <v>0</v>
      </c>
      <c r="L122" s="13">
        <f>+Muertes_PN_ACUM[[#This Row],[09-06-2020]]-Muertes_PN_ACUM[[#This Row],[08-06-2020]]</f>
        <v>0</v>
      </c>
      <c r="M122" s="13">
        <f>+Muertes_PN_ACUM[[#This Row],[10-06-2020]]-Muertes_PN_ACUM[[#This Row],[09-06-2020]]</f>
        <v>0</v>
      </c>
      <c r="N122" s="13">
        <f>+Muertes_PN_ACUM[[#This Row],[11-06-2020]]-Muertes_PN_ACUM[[#This Row],[10-06-2020]]</f>
        <v>0</v>
      </c>
    </row>
    <row r="123" spans="1:14" x14ac:dyDescent="0.3">
      <c r="A123">
        <v>60202</v>
      </c>
      <c r="B123" s="2" t="s">
        <v>158</v>
      </c>
      <c r="C123" s="2" t="s">
        <v>350</v>
      </c>
      <c r="D123" s="2" t="s">
        <v>134</v>
      </c>
      <c r="E123" s="14">
        <f t="shared" si="1"/>
        <v>0</v>
      </c>
      <c r="F123" s="15">
        <f>+Muertes_PN_ACUM[[#This Row],[03-06-2020]]</f>
        <v>0</v>
      </c>
      <c r="G123" s="13">
        <f>+Muertes_PN_ACUM[[#This Row],[04-06-2020]]-Muertes_PN_ACUM[[#This Row],[03-06-2020]]</f>
        <v>0</v>
      </c>
      <c r="H123" s="13">
        <f>+Muertes_PN_ACUM[[#This Row],[5/6/2020]]-Muertes_PN_ACUM[[#This Row],[04-06-2020]]</f>
        <v>0</v>
      </c>
      <c r="I123" s="13">
        <f>+Muertes_PN_ACUM[[#This Row],[6/6/2020]]-Muertes_PN_ACUM[[#This Row],[5/6/2020]]</f>
        <v>0</v>
      </c>
      <c r="J123" s="13">
        <f>+Muertes_PN_ACUM[[#This Row],[07-06-2020]]-Muertes_PN_ACUM[[#This Row],[6/6/2020]]</f>
        <v>0</v>
      </c>
      <c r="K123" s="13">
        <f>+Muertes_PN_ACUM[[#This Row],[08-06-2020]]-Muertes_PN_ACUM[[#This Row],[07-06-2020]]</f>
        <v>0</v>
      </c>
      <c r="L123" s="13">
        <f>+Muertes_PN_ACUM[[#This Row],[09-06-2020]]-Muertes_PN_ACUM[[#This Row],[08-06-2020]]</f>
        <v>0</v>
      </c>
      <c r="M123" s="13">
        <f>+Muertes_PN_ACUM[[#This Row],[10-06-2020]]-Muertes_PN_ACUM[[#This Row],[09-06-2020]]</f>
        <v>0</v>
      </c>
      <c r="N123" s="13">
        <f>+Muertes_PN_ACUM[[#This Row],[11-06-2020]]-Muertes_PN_ACUM[[#This Row],[10-06-2020]]</f>
        <v>0</v>
      </c>
    </row>
    <row r="124" spans="1:14" x14ac:dyDescent="0.3">
      <c r="A124">
        <v>80501</v>
      </c>
      <c r="B124" s="2" t="s">
        <v>99</v>
      </c>
      <c r="C124" s="2" t="s">
        <v>134</v>
      </c>
      <c r="D124" s="2" t="s">
        <v>135</v>
      </c>
      <c r="E124" s="14">
        <f t="shared" si="1"/>
        <v>4</v>
      </c>
      <c r="F124" s="15">
        <f>+Muertes_PN_ACUM[[#This Row],[03-06-2020]]</f>
        <v>4</v>
      </c>
      <c r="G124" s="13">
        <f>+Muertes_PN_ACUM[[#This Row],[04-06-2020]]-Muertes_PN_ACUM[[#This Row],[03-06-2020]]</f>
        <v>0</v>
      </c>
      <c r="H124" s="13">
        <f>+Muertes_PN_ACUM[[#This Row],[5/6/2020]]-Muertes_PN_ACUM[[#This Row],[04-06-2020]]</f>
        <v>0</v>
      </c>
      <c r="I124" s="13">
        <f>+Muertes_PN_ACUM[[#This Row],[6/6/2020]]-Muertes_PN_ACUM[[#This Row],[5/6/2020]]</f>
        <v>0</v>
      </c>
      <c r="J124" s="13">
        <f>+Muertes_PN_ACUM[[#This Row],[07-06-2020]]-Muertes_PN_ACUM[[#This Row],[6/6/2020]]</f>
        <v>0</v>
      </c>
      <c r="K124" s="13">
        <f>+Muertes_PN_ACUM[[#This Row],[08-06-2020]]-Muertes_PN_ACUM[[#This Row],[07-06-2020]]</f>
        <v>0</v>
      </c>
      <c r="L124" s="13">
        <f>+Muertes_PN_ACUM[[#This Row],[09-06-2020]]-Muertes_PN_ACUM[[#This Row],[08-06-2020]]</f>
        <v>0</v>
      </c>
      <c r="M124" s="13">
        <f>+Muertes_PN_ACUM[[#This Row],[10-06-2020]]-Muertes_PN_ACUM[[#This Row],[09-06-2020]]</f>
        <v>0</v>
      </c>
      <c r="N124" s="13">
        <f>+Muertes_PN_ACUM[[#This Row],[11-06-2020]]-Muertes_PN_ACUM[[#This Row],[10-06-2020]]</f>
        <v>0</v>
      </c>
    </row>
    <row r="125" spans="1:14" x14ac:dyDescent="0.3">
      <c r="A125">
        <v>130405</v>
      </c>
      <c r="B125" s="2" t="s">
        <v>102</v>
      </c>
      <c r="C125" s="2" t="s">
        <v>259</v>
      </c>
      <c r="D125" s="2" t="s">
        <v>501</v>
      </c>
      <c r="E125" s="14">
        <f t="shared" si="1"/>
        <v>0</v>
      </c>
      <c r="F125" s="15">
        <f>+Muertes_PN_ACUM[[#This Row],[03-06-2020]]</f>
        <v>0</v>
      </c>
      <c r="G125" s="13">
        <f>+Muertes_PN_ACUM[[#This Row],[04-06-2020]]-Muertes_PN_ACUM[[#This Row],[03-06-2020]]</f>
        <v>0</v>
      </c>
      <c r="H125" s="13">
        <f>+Muertes_PN_ACUM[[#This Row],[5/6/2020]]-Muertes_PN_ACUM[[#This Row],[04-06-2020]]</f>
        <v>0</v>
      </c>
      <c r="I125" s="13">
        <f>+Muertes_PN_ACUM[[#This Row],[6/6/2020]]-Muertes_PN_ACUM[[#This Row],[5/6/2020]]</f>
        <v>0</v>
      </c>
      <c r="J125" s="13">
        <f>+Muertes_PN_ACUM[[#This Row],[07-06-2020]]-Muertes_PN_ACUM[[#This Row],[6/6/2020]]</f>
        <v>0</v>
      </c>
      <c r="K125" s="13">
        <f>+Muertes_PN_ACUM[[#This Row],[08-06-2020]]-Muertes_PN_ACUM[[#This Row],[07-06-2020]]</f>
        <v>0</v>
      </c>
      <c r="L125" s="13">
        <f>+Muertes_PN_ACUM[[#This Row],[09-06-2020]]-Muertes_PN_ACUM[[#This Row],[08-06-2020]]</f>
        <v>0</v>
      </c>
      <c r="M125" s="13">
        <f>+Muertes_PN_ACUM[[#This Row],[10-06-2020]]-Muertes_PN_ACUM[[#This Row],[09-06-2020]]</f>
        <v>0</v>
      </c>
      <c r="N125" s="13">
        <f>+Muertes_PN_ACUM[[#This Row],[11-06-2020]]-Muertes_PN_ACUM[[#This Row],[10-06-2020]]</f>
        <v>0</v>
      </c>
    </row>
    <row r="126" spans="1:14" x14ac:dyDescent="0.3">
      <c r="A126">
        <v>120301</v>
      </c>
      <c r="B126" s="2" t="s">
        <v>191</v>
      </c>
      <c r="C126" s="2" t="s">
        <v>380</v>
      </c>
      <c r="D126" s="2" t="s">
        <v>387</v>
      </c>
      <c r="E126" s="14">
        <f t="shared" si="1"/>
        <v>1</v>
      </c>
      <c r="F126" s="15">
        <f>+Muertes_PN_ACUM[[#This Row],[03-06-2020]]</f>
        <v>1</v>
      </c>
      <c r="G126" s="13">
        <f>+Muertes_PN_ACUM[[#This Row],[04-06-2020]]-Muertes_PN_ACUM[[#This Row],[03-06-2020]]</f>
        <v>0</v>
      </c>
      <c r="H126" s="13">
        <f>+Muertes_PN_ACUM[[#This Row],[5/6/2020]]-Muertes_PN_ACUM[[#This Row],[04-06-2020]]</f>
        <v>0</v>
      </c>
      <c r="I126" s="13">
        <f>+Muertes_PN_ACUM[[#This Row],[6/6/2020]]-Muertes_PN_ACUM[[#This Row],[5/6/2020]]</f>
        <v>0</v>
      </c>
      <c r="J126" s="13">
        <f>+Muertes_PN_ACUM[[#This Row],[07-06-2020]]-Muertes_PN_ACUM[[#This Row],[6/6/2020]]</f>
        <v>0</v>
      </c>
      <c r="K126" s="13">
        <f>+Muertes_PN_ACUM[[#This Row],[08-06-2020]]-Muertes_PN_ACUM[[#This Row],[07-06-2020]]</f>
        <v>0</v>
      </c>
      <c r="L126" s="13">
        <f>+Muertes_PN_ACUM[[#This Row],[09-06-2020]]-Muertes_PN_ACUM[[#This Row],[08-06-2020]]</f>
        <v>0</v>
      </c>
      <c r="M126" s="13">
        <f>+Muertes_PN_ACUM[[#This Row],[10-06-2020]]-Muertes_PN_ACUM[[#This Row],[09-06-2020]]</f>
        <v>0</v>
      </c>
      <c r="N126" s="13">
        <f>+Muertes_PN_ACUM[[#This Row],[11-06-2020]]-Muertes_PN_ACUM[[#This Row],[10-06-2020]]</f>
        <v>0</v>
      </c>
    </row>
    <row r="127" spans="1:14" x14ac:dyDescent="0.3">
      <c r="A127">
        <v>20604</v>
      </c>
      <c r="B127" s="2" t="s">
        <v>212</v>
      </c>
      <c r="C127" s="2" t="s">
        <v>213</v>
      </c>
      <c r="D127" s="2" t="s">
        <v>320</v>
      </c>
      <c r="E127" s="14">
        <f t="shared" si="1"/>
        <v>0</v>
      </c>
      <c r="F127" s="15">
        <f>+Muertes_PN_ACUM[[#This Row],[03-06-2020]]</f>
        <v>0</v>
      </c>
      <c r="G127" s="13">
        <f>+Muertes_PN_ACUM[[#This Row],[04-06-2020]]-Muertes_PN_ACUM[[#This Row],[03-06-2020]]</f>
        <v>0</v>
      </c>
      <c r="H127" s="13">
        <f>+Muertes_PN_ACUM[[#This Row],[5/6/2020]]-Muertes_PN_ACUM[[#This Row],[04-06-2020]]</f>
        <v>0</v>
      </c>
      <c r="I127" s="13">
        <f>+Muertes_PN_ACUM[[#This Row],[6/6/2020]]-Muertes_PN_ACUM[[#This Row],[5/6/2020]]</f>
        <v>0</v>
      </c>
      <c r="J127" s="13">
        <f>+Muertes_PN_ACUM[[#This Row],[07-06-2020]]-Muertes_PN_ACUM[[#This Row],[6/6/2020]]</f>
        <v>0</v>
      </c>
      <c r="K127" s="13">
        <f>+Muertes_PN_ACUM[[#This Row],[08-06-2020]]-Muertes_PN_ACUM[[#This Row],[07-06-2020]]</f>
        <v>0</v>
      </c>
      <c r="L127" s="13">
        <f>+Muertes_PN_ACUM[[#This Row],[09-06-2020]]-Muertes_PN_ACUM[[#This Row],[08-06-2020]]</f>
        <v>0</v>
      </c>
      <c r="M127" s="13">
        <f>+Muertes_PN_ACUM[[#This Row],[10-06-2020]]-Muertes_PN_ACUM[[#This Row],[09-06-2020]]</f>
        <v>0</v>
      </c>
      <c r="N127" s="13">
        <f>+Muertes_PN_ACUM[[#This Row],[11-06-2020]]-Muertes_PN_ACUM[[#This Row],[10-06-2020]]</f>
        <v>0</v>
      </c>
    </row>
    <row r="128" spans="1:14" x14ac:dyDescent="0.3">
      <c r="A128">
        <v>80601</v>
      </c>
      <c r="B128" s="2" t="s">
        <v>99</v>
      </c>
      <c r="C128" s="2" t="s">
        <v>471</v>
      </c>
      <c r="D128" s="2" t="s">
        <v>502</v>
      </c>
      <c r="E128" s="14">
        <f t="shared" si="1"/>
        <v>0</v>
      </c>
      <c r="F128" s="15">
        <f>+Muertes_PN_ACUM[[#This Row],[03-06-2020]]</f>
        <v>0</v>
      </c>
      <c r="G128" s="13">
        <f>+Muertes_PN_ACUM[[#This Row],[04-06-2020]]-Muertes_PN_ACUM[[#This Row],[03-06-2020]]</f>
        <v>0</v>
      </c>
      <c r="H128" s="13">
        <f>+Muertes_PN_ACUM[[#This Row],[5/6/2020]]-Muertes_PN_ACUM[[#This Row],[04-06-2020]]</f>
        <v>0</v>
      </c>
      <c r="I128" s="13">
        <f>+Muertes_PN_ACUM[[#This Row],[6/6/2020]]-Muertes_PN_ACUM[[#This Row],[5/6/2020]]</f>
        <v>0</v>
      </c>
      <c r="J128" s="13">
        <f>+Muertes_PN_ACUM[[#This Row],[07-06-2020]]-Muertes_PN_ACUM[[#This Row],[6/6/2020]]</f>
        <v>0</v>
      </c>
      <c r="K128" s="13">
        <f>+Muertes_PN_ACUM[[#This Row],[08-06-2020]]-Muertes_PN_ACUM[[#This Row],[07-06-2020]]</f>
        <v>0</v>
      </c>
      <c r="L128" s="13">
        <f>+Muertes_PN_ACUM[[#This Row],[09-06-2020]]-Muertes_PN_ACUM[[#This Row],[08-06-2020]]</f>
        <v>0</v>
      </c>
      <c r="M128" s="13">
        <f>+Muertes_PN_ACUM[[#This Row],[10-06-2020]]-Muertes_PN_ACUM[[#This Row],[09-06-2020]]</f>
        <v>0</v>
      </c>
      <c r="N128" s="13">
        <f>+Muertes_PN_ACUM[[#This Row],[11-06-2020]]-Muertes_PN_ACUM[[#This Row],[10-06-2020]]</f>
        <v>0</v>
      </c>
    </row>
    <row r="129" spans="1:14" x14ac:dyDescent="0.3">
      <c r="A129">
        <v>40604</v>
      </c>
      <c r="B129" s="2" t="s">
        <v>154</v>
      </c>
      <c r="C129" s="2" t="s">
        <v>171</v>
      </c>
      <c r="D129" s="2" t="s">
        <v>154</v>
      </c>
      <c r="E129" s="14">
        <f t="shared" si="1"/>
        <v>0</v>
      </c>
      <c r="F129" s="15">
        <f>+Muertes_PN_ACUM[[#This Row],[03-06-2020]]</f>
        <v>0</v>
      </c>
      <c r="G129" s="13">
        <f>+Muertes_PN_ACUM[[#This Row],[04-06-2020]]-Muertes_PN_ACUM[[#This Row],[03-06-2020]]</f>
        <v>0</v>
      </c>
      <c r="H129" s="13">
        <f>+Muertes_PN_ACUM[[#This Row],[5/6/2020]]-Muertes_PN_ACUM[[#This Row],[04-06-2020]]</f>
        <v>0</v>
      </c>
      <c r="I129" s="13">
        <f>+Muertes_PN_ACUM[[#This Row],[6/6/2020]]-Muertes_PN_ACUM[[#This Row],[5/6/2020]]</f>
        <v>0</v>
      </c>
      <c r="J129" s="13">
        <f>+Muertes_PN_ACUM[[#This Row],[07-06-2020]]-Muertes_PN_ACUM[[#This Row],[6/6/2020]]</f>
        <v>0</v>
      </c>
      <c r="K129" s="13">
        <f>+Muertes_PN_ACUM[[#This Row],[08-06-2020]]-Muertes_PN_ACUM[[#This Row],[07-06-2020]]</f>
        <v>0</v>
      </c>
      <c r="L129" s="13">
        <f>+Muertes_PN_ACUM[[#This Row],[09-06-2020]]-Muertes_PN_ACUM[[#This Row],[08-06-2020]]</f>
        <v>0</v>
      </c>
      <c r="M129" s="13">
        <f>+Muertes_PN_ACUM[[#This Row],[10-06-2020]]-Muertes_PN_ACUM[[#This Row],[09-06-2020]]</f>
        <v>0</v>
      </c>
      <c r="N129" s="13">
        <f>+Muertes_PN_ACUM[[#This Row],[11-06-2020]]-Muertes_PN_ACUM[[#This Row],[10-06-2020]]</f>
        <v>0</v>
      </c>
    </row>
    <row r="130" spans="1:14" x14ac:dyDescent="0.3">
      <c r="A130">
        <v>10301</v>
      </c>
      <c r="B130" s="2" t="s">
        <v>163</v>
      </c>
      <c r="C130" s="2" t="s">
        <v>167</v>
      </c>
      <c r="D130" s="2" t="s">
        <v>168</v>
      </c>
      <c r="E130" s="14">
        <f t="shared" si="1"/>
        <v>1</v>
      </c>
      <c r="F130" s="15">
        <f>+Muertes_PN_ACUM[[#This Row],[03-06-2020]]</f>
        <v>0</v>
      </c>
      <c r="G130" s="13">
        <f>+Muertes_PN_ACUM[[#This Row],[04-06-2020]]-Muertes_PN_ACUM[[#This Row],[03-06-2020]]</f>
        <v>0</v>
      </c>
      <c r="H130" s="13">
        <f>+Muertes_PN_ACUM[[#This Row],[5/6/2020]]-Muertes_PN_ACUM[[#This Row],[04-06-2020]]</f>
        <v>0</v>
      </c>
      <c r="I130" s="13">
        <f>+Muertes_PN_ACUM[[#This Row],[6/6/2020]]-Muertes_PN_ACUM[[#This Row],[5/6/2020]]</f>
        <v>0</v>
      </c>
      <c r="J130" s="13">
        <f>+Muertes_PN_ACUM[[#This Row],[07-06-2020]]-Muertes_PN_ACUM[[#This Row],[6/6/2020]]</f>
        <v>0</v>
      </c>
      <c r="K130" s="13">
        <f>+Muertes_PN_ACUM[[#This Row],[08-06-2020]]-Muertes_PN_ACUM[[#This Row],[07-06-2020]]</f>
        <v>0</v>
      </c>
      <c r="L130" s="13">
        <f>+Muertes_PN_ACUM[[#This Row],[09-06-2020]]-Muertes_PN_ACUM[[#This Row],[08-06-2020]]</f>
        <v>1</v>
      </c>
      <c r="M130" s="13">
        <f>+Muertes_PN_ACUM[[#This Row],[10-06-2020]]-Muertes_PN_ACUM[[#This Row],[09-06-2020]]</f>
        <v>0</v>
      </c>
      <c r="N130" s="13">
        <f>+Muertes_PN_ACUM[[#This Row],[11-06-2020]]-Muertes_PN_ACUM[[#This Row],[10-06-2020]]</f>
        <v>0</v>
      </c>
    </row>
    <row r="131" spans="1:14" x14ac:dyDescent="0.3">
      <c r="A131">
        <v>90203</v>
      </c>
      <c r="B131" s="2" t="s">
        <v>114</v>
      </c>
      <c r="C131" s="2" t="s">
        <v>435</v>
      </c>
      <c r="D131" s="2" t="s">
        <v>503</v>
      </c>
      <c r="E131" s="14">
        <f t="shared" si="1"/>
        <v>0</v>
      </c>
      <c r="F131" s="15">
        <f>+Muertes_PN_ACUM[[#This Row],[03-06-2020]]</f>
        <v>0</v>
      </c>
      <c r="G131" s="13">
        <f>+Muertes_PN_ACUM[[#This Row],[04-06-2020]]-Muertes_PN_ACUM[[#This Row],[03-06-2020]]</f>
        <v>0</v>
      </c>
      <c r="H131" s="13">
        <f>+Muertes_PN_ACUM[[#This Row],[5/6/2020]]-Muertes_PN_ACUM[[#This Row],[04-06-2020]]</f>
        <v>0</v>
      </c>
      <c r="I131" s="13">
        <f>+Muertes_PN_ACUM[[#This Row],[6/6/2020]]-Muertes_PN_ACUM[[#This Row],[5/6/2020]]</f>
        <v>0</v>
      </c>
      <c r="J131" s="13">
        <f>+Muertes_PN_ACUM[[#This Row],[07-06-2020]]-Muertes_PN_ACUM[[#This Row],[6/6/2020]]</f>
        <v>0</v>
      </c>
      <c r="K131" s="13">
        <f>+Muertes_PN_ACUM[[#This Row],[08-06-2020]]-Muertes_PN_ACUM[[#This Row],[07-06-2020]]</f>
        <v>0</v>
      </c>
      <c r="L131" s="13">
        <f>+Muertes_PN_ACUM[[#This Row],[09-06-2020]]-Muertes_PN_ACUM[[#This Row],[08-06-2020]]</f>
        <v>0</v>
      </c>
      <c r="M131" s="13">
        <f>+Muertes_PN_ACUM[[#This Row],[10-06-2020]]-Muertes_PN_ACUM[[#This Row],[09-06-2020]]</f>
        <v>0</v>
      </c>
      <c r="N131" s="13">
        <f>+Muertes_PN_ACUM[[#This Row],[11-06-2020]]-Muertes_PN_ACUM[[#This Row],[10-06-2020]]</f>
        <v>0</v>
      </c>
    </row>
    <row r="132" spans="1:14" x14ac:dyDescent="0.3">
      <c r="A132">
        <v>60101</v>
      </c>
      <c r="B132" s="2" t="s">
        <v>158</v>
      </c>
      <c r="C132" s="2" t="s">
        <v>297</v>
      </c>
      <c r="D132" s="2" t="s">
        <v>321</v>
      </c>
      <c r="E132" s="14">
        <f t="shared" si="1"/>
        <v>0</v>
      </c>
      <c r="F132" s="15">
        <f>+Muertes_PN_ACUM[[#This Row],[03-06-2020]]</f>
        <v>0</v>
      </c>
      <c r="G132" s="13">
        <f>+Muertes_PN_ACUM[[#This Row],[04-06-2020]]-Muertes_PN_ACUM[[#This Row],[03-06-2020]]</f>
        <v>0</v>
      </c>
      <c r="H132" s="13">
        <f>+Muertes_PN_ACUM[[#This Row],[5/6/2020]]-Muertes_PN_ACUM[[#This Row],[04-06-2020]]</f>
        <v>0</v>
      </c>
      <c r="I132" s="13">
        <f>+Muertes_PN_ACUM[[#This Row],[6/6/2020]]-Muertes_PN_ACUM[[#This Row],[5/6/2020]]</f>
        <v>0</v>
      </c>
      <c r="J132" s="13">
        <f>+Muertes_PN_ACUM[[#This Row],[07-06-2020]]-Muertes_PN_ACUM[[#This Row],[6/6/2020]]</f>
        <v>0</v>
      </c>
      <c r="K132" s="13">
        <f>+Muertes_PN_ACUM[[#This Row],[08-06-2020]]-Muertes_PN_ACUM[[#This Row],[07-06-2020]]</f>
        <v>0</v>
      </c>
      <c r="L132" s="13">
        <f>+Muertes_PN_ACUM[[#This Row],[09-06-2020]]-Muertes_PN_ACUM[[#This Row],[08-06-2020]]</f>
        <v>0</v>
      </c>
      <c r="M132" s="13">
        <f>+Muertes_PN_ACUM[[#This Row],[10-06-2020]]-Muertes_PN_ACUM[[#This Row],[09-06-2020]]</f>
        <v>0</v>
      </c>
      <c r="N132" s="13">
        <f>+Muertes_PN_ACUM[[#This Row],[11-06-2020]]-Muertes_PN_ACUM[[#This Row],[10-06-2020]]</f>
        <v>0</v>
      </c>
    </row>
    <row r="133" spans="1:14" x14ac:dyDescent="0.3">
      <c r="A133">
        <v>60203</v>
      </c>
      <c r="B133" s="2" t="s">
        <v>158</v>
      </c>
      <c r="C133" s="2" t="s">
        <v>350</v>
      </c>
      <c r="D133" s="2" t="s">
        <v>504</v>
      </c>
      <c r="E133" s="14">
        <f t="shared" ref="E133:E196" si="2">+MAX(F133:CO133)</f>
        <v>0</v>
      </c>
      <c r="F133" s="15">
        <f>+Muertes_PN_ACUM[[#This Row],[03-06-2020]]</f>
        <v>0</v>
      </c>
      <c r="G133" s="13">
        <f>+Muertes_PN_ACUM[[#This Row],[04-06-2020]]-Muertes_PN_ACUM[[#This Row],[03-06-2020]]</f>
        <v>0</v>
      </c>
      <c r="H133" s="13">
        <f>+Muertes_PN_ACUM[[#This Row],[5/6/2020]]-Muertes_PN_ACUM[[#This Row],[04-06-2020]]</f>
        <v>0</v>
      </c>
      <c r="I133" s="13">
        <f>+Muertes_PN_ACUM[[#This Row],[6/6/2020]]-Muertes_PN_ACUM[[#This Row],[5/6/2020]]</f>
        <v>0</v>
      </c>
      <c r="J133" s="13">
        <f>+Muertes_PN_ACUM[[#This Row],[07-06-2020]]-Muertes_PN_ACUM[[#This Row],[6/6/2020]]</f>
        <v>0</v>
      </c>
      <c r="K133" s="13">
        <f>+Muertes_PN_ACUM[[#This Row],[08-06-2020]]-Muertes_PN_ACUM[[#This Row],[07-06-2020]]</f>
        <v>0</v>
      </c>
      <c r="L133" s="13">
        <f>+Muertes_PN_ACUM[[#This Row],[09-06-2020]]-Muertes_PN_ACUM[[#This Row],[08-06-2020]]</f>
        <v>0</v>
      </c>
      <c r="M133" s="13">
        <f>+Muertes_PN_ACUM[[#This Row],[10-06-2020]]-Muertes_PN_ACUM[[#This Row],[09-06-2020]]</f>
        <v>0</v>
      </c>
      <c r="N133" s="13">
        <f>+Muertes_PN_ACUM[[#This Row],[11-06-2020]]-Muertes_PN_ACUM[[#This Row],[10-06-2020]]</f>
        <v>0</v>
      </c>
    </row>
    <row r="134" spans="1:14" x14ac:dyDescent="0.3">
      <c r="A134">
        <v>70405</v>
      </c>
      <c r="B134" s="2" t="s">
        <v>268</v>
      </c>
      <c r="C134" s="2" t="s">
        <v>328</v>
      </c>
      <c r="D134" s="2" t="s">
        <v>505</v>
      </c>
      <c r="E134" s="14">
        <f t="shared" si="2"/>
        <v>0</v>
      </c>
      <c r="F134" s="15">
        <f>+Muertes_PN_ACUM[[#This Row],[03-06-2020]]</f>
        <v>0</v>
      </c>
      <c r="G134" s="13">
        <f>+Muertes_PN_ACUM[[#This Row],[04-06-2020]]-Muertes_PN_ACUM[[#This Row],[03-06-2020]]</f>
        <v>0</v>
      </c>
      <c r="H134" s="13">
        <f>+Muertes_PN_ACUM[[#This Row],[5/6/2020]]-Muertes_PN_ACUM[[#This Row],[04-06-2020]]</f>
        <v>0</v>
      </c>
      <c r="I134" s="13">
        <f>+Muertes_PN_ACUM[[#This Row],[6/6/2020]]-Muertes_PN_ACUM[[#This Row],[5/6/2020]]</f>
        <v>0</v>
      </c>
      <c r="J134" s="13">
        <f>+Muertes_PN_ACUM[[#This Row],[07-06-2020]]-Muertes_PN_ACUM[[#This Row],[6/6/2020]]</f>
        <v>0</v>
      </c>
      <c r="K134" s="13">
        <f>+Muertes_PN_ACUM[[#This Row],[08-06-2020]]-Muertes_PN_ACUM[[#This Row],[07-06-2020]]</f>
        <v>0</v>
      </c>
      <c r="L134" s="13">
        <f>+Muertes_PN_ACUM[[#This Row],[09-06-2020]]-Muertes_PN_ACUM[[#This Row],[08-06-2020]]</f>
        <v>0</v>
      </c>
      <c r="M134" s="13">
        <f>+Muertes_PN_ACUM[[#This Row],[10-06-2020]]-Muertes_PN_ACUM[[#This Row],[09-06-2020]]</f>
        <v>0</v>
      </c>
      <c r="N134" s="13">
        <f>+Muertes_PN_ACUM[[#This Row],[11-06-2020]]-Muertes_PN_ACUM[[#This Row],[10-06-2020]]</f>
        <v>0</v>
      </c>
    </row>
    <row r="135" spans="1:14" x14ac:dyDescent="0.3">
      <c r="A135">
        <v>60702</v>
      </c>
      <c r="B135" s="2" t="s">
        <v>158</v>
      </c>
      <c r="C135" s="2" t="s">
        <v>353</v>
      </c>
      <c r="D135" s="2" t="s">
        <v>444</v>
      </c>
      <c r="E135" s="14">
        <f t="shared" si="2"/>
        <v>0</v>
      </c>
      <c r="F135" s="15">
        <f>+Muertes_PN_ACUM[[#This Row],[03-06-2020]]</f>
        <v>0</v>
      </c>
      <c r="G135" s="13">
        <f>+Muertes_PN_ACUM[[#This Row],[04-06-2020]]-Muertes_PN_ACUM[[#This Row],[03-06-2020]]</f>
        <v>0</v>
      </c>
      <c r="H135" s="13">
        <f>+Muertes_PN_ACUM[[#This Row],[5/6/2020]]-Muertes_PN_ACUM[[#This Row],[04-06-2020]]</f>
        <v>0</v>
      </c>
      <c r="I135" s="13">
        <f>+Muertes_PN_ACUM[[#This Row],[6/6/2020]]-Muertes_PN_ACUM[[#This Row],[5/6/2020]]</f>
        <v>0</v>
      </c>
      <c r="J135" s="13">
        <f>+Muertes_PN_ACUM[[#This Row],[07-06-2020]]-Muertes_PN_ACUM[[#This Row],[6/6/2020]]</f>
        <v>0</v>
      </c>
      <c r="K135" s="13">
        <f>+Muertes_PN_ACUM[[#This Row],[08-06-2020]]-Muertes_PN_ACUM[[#This Row],[07-06-2020]]</f>
        <v>0</v>
      </c>
      <c r="L135" s="13">
        <f>+Muertes_PN_ACUM[[#This Row],[09-06-2020]]-Muertes_PN_ACUM[[#This Row],[08-06-2020]]</f>
        <v>0</v>
      </c>
      <c r="M135" s="13">
        <f>+Muertes_PN_ACUM[[#This Row],[10-06-2020]]-Muertes_PN_ACUM[[#This Row],[09-06-2020]]</f>
        <v>0</v>
      </c>
      <c r="N135" s="13">
        <f>+Muertes_PN_ACUM[[#This Row],[11-06-2020]]-Muertes_PN_ACUM[[#This Row],[10-06-2020]]</f>
        <v>0</v>
      </c>
    </row>
    <row r="136" spans="1:14" x14ac:dyDescent="0.3">
      <c r="A136">
        <v>130305</v>
      </c>
      <c r="B136" s="2" t="s">
        <v>102</v>
      </c>
      <c r="C136" s="2" t="s">
        <v>222</v>
      </c>
      <c r="D136" s="2" t="s">
        <v>506</v>
      </c>
      <c r="E136" s="14">
        <f t="shared" si="2"/>
        <v>0</v>
      </c>
      <c r="F136" s="15">
        <f>+Muertes_PN_ACUM[[#This Row],[03-06-2020]]</f>
        <v>0</v>
      </c>
      <c r="G136" s="13">
        <f>+Muertes_PN_ACUM[[#This Row],[04-06-2020]]-Muertes_PN_ACUM[[#This Row],[03-06-2020]]</f>
        <v>0</v>
      </c>
      <c r="H136" s="13">
        <f>+Muertes_PN_ACUM[[#This Row],[5/6/2020]]-Muertes_PN_ACUM[[#This Row],[04-06-2020]]</f>
        <v>0</v>
      </c>
      <c r="I136" s="13">
        <f>+Muertes_PN_ACUM[[#This Row],[6/6/2020]]-Muertes_PN_ACUM[[#This Row],[5/6/2020]]</f>
        <v>0</v>
      </c>
      <c r="J136" s="13">
        <f>+Muertes_PN_ACUM[[#This Row],[07-06-2020]]-Muertes_PN_ACUM[[#This Row],[6/6/2020]]</f>
        <v>0</v>
      </c>
      <c r="K136" s="13">
        <f>+Muertes_PN_ACUM[[#This Row],[08-06-2020]]-Muertes_PN_ACUM[[#This Row],[07-06-2020]]</f>
        <v>0</v>
      </c>
      <c r="L136" s="13">
        <f>+Muertes_PN_ACUM[[#This Row],[09-06-2020]]-Muertes_PN_ACUM[[#This Row],[08-06-2020]]</f>
        <v>0</v>
      </c>
      <c r="M136" s="13">
        <f>+Muertes_PN_ACUM[[#This Row],[10-06-2020]]-Muertes_PN_ACUM[[#This Row],[09-06-2020]]</f>
        <v>0</v>
      </c>
      <c r="N136" s="13">
        <f>+Muertes_PN_ACUM[[#This Row],[11-06-2020]]-Muertes_PN_ACUM[[#This Row],[10-06-2020]]</f>
        <v>0</v>
      </c>
    </row>
    <row r="137" spans="1:14" x14ac:dyDescent="0.3">
      <c r="A137">
        <v>130306</v>
      </c>
      <c r="B137" s="2" t="s">
        <v>102</v>
      </c>
      <c r="C137" s="2" t="s">
        <v>222</v>
      </c>
      <c r="D137" s="2" t="s">
        <v>507</v>
      </c>
      <c r="E137" s="14">
        <f t="shared" si="2"/>
        <v>0</v>
      </c>
      <c r="F137" s="15">
        <f>+Muertes_PN_ACUM[[#This Row],[03-06-2020]]</f>
        <v>0</v>
      </c>
      <c r="G137" s="13">
        <f>+Muertes_PN_ACUM[[#This Row],[04-06-2020]]-Muertes_PN_ACUM[[#This Row],[03-06-2020]]</f>
        <v>0</v>
      </c>
      <c r="H137" s="13">
        <f>+Muertes_PN_ACUM[[#This Row],[5/6/2020]]-Muertes_PN_ACUM[[#This Row],[04-06-2020]]</f>
        <v>0</v>
      </c>
      <c r="I137" s="13">
        <f>+Muertes_PN_ACUM[[#This Row],[6/6/2020]]-Muertes_PN_ACUM[[#This Row],[5/6/2020]]</f>
        <v>0</v>
      </c>
      <c r="J137" s="13">
        <f>+Muertes_PN_ACUM[[#This Row],[07-06-2020]]-Muertes_PN_ACUM[[#This Row],[6/6/2020]]</f>
        <v>0</v>
      </c>
      <c r="K137" s="13">
        <f>+Muertes_PN_ACUM[[#This Row],[08-06-2020]]-Muertes_PN_ACUM[[#This Row],[07-06-2020]]</f>
        <v>0</v>
      </c>
      <c r="L137" s="13">
        <f>+Muertes_PN_ACUM[[#This Row],[09-06-2020]]-Muertes_PN_ACUM[[#This Row],[08-06-2020]]</f>
        <v>0</v>
      </c>
      <c r="M137" s="13">
        <f>+Muertes_PN_ACUM[[#This Row],[10-06-2020]]-Muertes_PN_ACUM[[#This Row],[09-06-2020]]</f>
        <v>0</v>
      </c>
      <c r="N137" s="13">
        <f>+Muertes_PN_ACUM[[#This Row],[11-06-2020]]-Muertes_PN_ACUM[[#This Row],[10-06-2020]]</f>
        <v>0</v>
      </c>
    </row>
    <row r="138" spans="1:14" x14ac:dyDescent="0.3">
      <c r="A138">
        <v>30105</v>
      </c>
      <c r="B138" s="2" t="s">
        <v>144</v>
      </c>
      <c r="C138" s="2" t="s">
        <v>144</v>
      </c>
      <c r="D138" s="2" t="s">
        <v>508</v>
      </c>
      <c r="E138" s="14">
        <f t="shared" si="2"/>
        <v>0</v>
      </c>
      <c r="F138" s="15">
        <f>+Muertes_PN_ACUM[[#This Row],[03-06-2020]]</f>
        <v>0</v>
      </c>
      <c r="G138" s="13">
        <f>+Muertes_PN_ACUM[[#This Row],[04-06-2020]]-Muertes_PN_ACUM[[#This Row],[03-06-2020]]</f>
        <v>0</v>
      </c>
      <c r="H138" s="13">
        <f>+Muertes_PN_ACUM[[#This Row],[5/6/2020]]-Muertes_PN_ACUM[[#This Row],[04-06-2020]]</f>
        <v>0</v>
      </c>
      <c r="I138" s="13">
        <f>+Muertes_PN_ACUM[[#This Row],[6/6/2020]]-Muertes_PN_ACUM[[#This Row],[5/6/2020]]</f>
        <v>0</v>
      </c>
      <c r="J138" s="13">
        <f>+Muertes_PN_ACUM[[#This Row],[07-06-2020]]-Muertes_PN_ACUM[[#This Row],[6/6/2020]]</f>
        <v>0</v>
      </c>
      <c r="K138" s="13">
        <f>+Muertes_PN_ACUM[[#This Row],[08-06-2020]]-Muertes_PN_ACUM[[#This Row],[07-06-2020]]</f>
        <v>0</v>
      </c>
      <c r="L138" s="13">
        <f>+Muertes_PN_ACUM[[#This Row],[09-06-2020]]-Muertes_PN_ACUM[[#This Row],[08-06-2020]]</f>
        <v>0</v>
      </c>
      <c r="M138" s="13">
        <f>+Muertes_PN_ACUM[[#This Row],[10-06-2020]]-Muertes_PN_ACUM[[#This Row],[09-06-2020]]</f>
        <v>0</v>
      </c>
      <c r="N138" s="13">
        <f>+Muertes_PN_ACUM[[#This Row],[11-06-2020]]-Muertes_PN_ACUM[[#This Row],[10-06-2020]]</f>
        <v>0</v>
      </c>
    </row>
    <row r="139" spans="1:14" x14ac:dyDescent="0.3">
      <c r="A139">
        <v>110101</v>
      </c>
      <c r="B139" s="2" t="s">
        <v>188</v>
      </c>
      <c r="C139" s="2" t="s">
        <v>189</v>
      </c>
      <c r="D139" s="2" t="s">
        <v>207</v>
      </c>
      <c r="E139" s="14">
        <f t="shared" si="2"/>
        <v>0</v>
      </c>
      <c r="F139" s="15">
        <f>+Muertes_PN_ACUM[[#This Row],[03-06-2020]]</f>
        <v>0</v>
      </c>
      <c r="G139" s="13">
        <f>+Muertes_PN_ACUM[[#This Row],[04-06-2020]]-Muertes_PN_ACUM[[#This Row],[03-06-2020]]</f>
        <v>0</v>
      </c>
      <c r="H139" s="13">
        <f>+Muertes_PN_ACUM[[#This Row],[5/6/2020]]-Muertes_PN_ACUM[[#This Row],[04-06-2020]]</f>
        <v>0</v>
      </c>
      <c r="I139" s="13">
        <f>+Muertes_PN_ACUM[[#This Row],[6/6/2020]]-Muertes_PN_ACUM[[#This Row],[5/6/2020]]</f>
        <v>0</v>
      </c>
      <c r="J139" s="13">
        <f>+Muertes_PN_ACUM[[#This Row],[07-06-2020]]-Muertes_PN_ACUM[[#This Row],[6/6/2020]]</f>
        <v>0</v>
      </c>
      <c r="K139" s="13">
        <f>+Muertes_PN_ACUM[[#This Row],[08-06-2020]]-Muertes_PN_ACUM[[#This Row],[07-06-2020]]</f>
        <v>0</v>
      </c>
      <c r="L139" s="13">
        <f>+Muertes_PN_ACUM[[#This Row],[09-06-2020]]-Muertes_PN_ACUM[[#This Row],[08-06-2020]]</f>
        <v>0</v>
      </c>
      <c r="M139" s="13">
        <f>+Muertes_PN_ACUM[[#This Row],[10-06-2020]]-Muertes_PN_ACUM[[#This Row],[09-06-2020]]</f>
        <v>0</v>
      </c>
      <c r="N139" s="13">
        <f>+Muertes_PN_ACUM[[#This Row],[11-06-2020]]-Muertes_PN_ACUM[[#This Row],[10-06-2020]]</f>
        <v>0</v>
      </c>
    </row>
    <row r="140" spans="1:14" x14ac:dyDescent="0.3">
      <c r="A140">
        <v>40603</v>
      </c>
      <c r="B140" s="2" t="s">
        <v>154</v>
      </c>
      <c r="C140" s="2" t="s">
        <v>171</v>
      </c>
      <c r="D140" s="2" t="s">
        <v>388</v>
      </c>
      <c r="E140" s="14">
        <f t="shared" si="2"/>
        <v>0</v>
      </c>
      <c r="F140" s="15">
        <f>+Muertes_PN_ACUM[[#This Row],[03-06-2020]]</f>
        <v>0</v>
      </c>
      <c r="G140" s="13">
        <f>+Muertes_PN_ACUM[[#This Row],[04-06-2020]]-Muertes_PN_ACUM[[#This Row],[03-06-2020]]</f>
        <v>0</v>
      </c>
      <c r="H140" s="13">
        <f>+Muertes_PN_ACUM[[#This Row],[5/6/2020]]-Muertes_PN_ACUM[[#This Row],[04-06-2020]]</f>
        <v>0</v>
      </c>
      <c r="I140" s="13">
        <f>+Muertes_PN_ACUM[[#This Row],[6/6/2020]]-Muertes_PN_ACUM[[#This Row],[5/6/2020]]</f>
        <v>0</v>
      </c>
      <c r="J140" s="13">
        <f>+Muertes_PN_ACUM[[#This Row],[07-06-2020]]-Muertes_PN_ACUM[[#This Row],[6/6/2020]]</f>
        <v>0</v>
      </c>
      <c r="K140" s="13">
        <f>+Muertes_PN_ACUM[[#This Row],[08-06-2020]]-Muertes_PN_ACUM[[#This Row],[07-06-2020]]</f>
        <v>0</v>
      </c>
      <c r="L140" s="13">
        <f>+Muertes_PN_ACUM[[#This Row],[09-06-2020]]-Muertes_PN_ACUM[[#This Row],[08-06-2020]]</f>
        <v>0</v>
      </c>
      <c r="M140" s="13">
        <f>+Muertes_PN_ACUM[[#This Row],[10-06-2020]]-Muertes_PN_ACUM[[#This Row],[09-06-2020]]</f>
        <v>0</v>
      </c>
      <c r="N140" s="13">
        <f>+Muertes_PN_ACUM[[#This Row],[11-06-2020]]-Muertes_PN_ACUM[[#This Row],[10-06-2020]]</f>
        <v>0</v>
      </c>
    </row>
    <row r="141" spans="1:14" x14ac:dyDescent="0.3">
      <c r="A141">
        <v>10208</v>
      </c>
      <c r="B141" s="2" t="s">
        <v>163</v>
      </c>
      <c r="C141" s="2" t="s">
        <v>164</v>
      </c>
      <c r="D141" s="2" t="s">
        <v>509</v>
      </c>
      <c r="E141" s="14">
        <f t="shared" si="2"/>
        <v>0</v>
      </c>
      <c r="F141" s="15">
        <f>+Muertes_PN_ACUM[[#This Row],[03-06-2020]]</f>
        <v>0</v>
      </c>
      <c r="G141" s="13">
        <f>+Muertes_PN_ACUM[[#This Row],[04-06-2020]]-Muertes_PN_ACUM[[#This Row],[03-06-2020]]</f>
        <v>0</v>
      </c>
      <c r="H141" s="13">
        <f>+Muertes_PN_ACUM[[#This Row],[5/6/2020]]-Muertes_PN_ACUM[[#This Row],[04-06-2020]]</f>
        <v>0</v>
      </c>
      <c r="I141" s="13">
        <f>+Muertes_PN_ACUM[[#This Row],[6/6/2020]]-Muertes_PN_ACUM[[#This Row],[5/6/2020]]</f>
        <v>0</v>
      </c>
      <c r="J141" s="13">
        <f>+Muertes_PN_ACUM[[#This Row],[07-06-2020]]-Muertes_PN_ACUM[[#This Row],[6/6/2020]]</f>
        <v>0</v>
      </c>
      <c r="K141" s="13">
        <f>+Muertes_PN_ACUM[[#This Row],[08-06-2020]]-Muertes_PN_ACUM[[#This Row],[07-06-2020]]</f>
        <v>0</v>
      </c>
      <c r="L141" s="13">
        <f>+Muertes_PN_ACUM[[#This Row],[09-06-2020]]-Muertes_PN_ACUM[[#This Row],[08-06-2020]]</f>
        <v>0</v>
      </c>
      <c r="M141" s="13">
        <f>+Muertes_PN_ACUM[[#This Row],[10-06-2020]]-Muertes_PN_ACUM[[#This Row],[09-06-2020]]</f>
        <v>0</v>
      </c>
      <c r="N141" s="13">
        <f>+Muertes_PN_ACUM[[#This Row],[11-06-2020]]-Muertes_PN_ACUM[[#This Row],[10-06-2020]]</f>
        <v>0</v>
      </c>
    </row>
    <row r="142" spans="1:14" x14ac:dyDescent="0.3">
      <c r="A142">
        <v>20603</v>
      </c>
      <c r="B142" s="2" t="s">
        <v>212</v>
      </c>
      <c r="C142" s="2" t="s">
        <v>213</v>
      </c>
      <c r="D142" s="2" t="s">
        <v>212</v>
      </c>
      <c r="E142" s="14">
        <f t="shared" si="2"/>
        <v>0</v>
      </c>
      <c r="F142" s="15">
        <f>+Muertes_PN_ACUM[[#This Row],[03-06-2020]]</f>
        <v>0</v>
      </c>
      <c r="G142" s="13">
        <f>+Muertes_PN_ACUM[[#This Row],[04-06-2020]]-Muertes_PN_ACUM[[#This Row],[03-06-2020]]</f>
        <v>0</v>
      </c>
      <c r="H142" s="13">
        <f>+Muertes_PN_ACUM[[#This Row],[5/6/2020]]-Muertes_PN_ACUM[[#This Row],[04-06-2020]]</f>
        <v>0</v>
      </c>
      <c r="I142" s="13">
        <f>+Muertes_PN_ACUM[[#This Row],[6/6/2020]]-Muertes_PN_ACUM[[#This Row],[5/6/2020]]</f>
        <v>0</v>
      </c>
      <c r="J142" s="13">
        <f>+Muertes_PN_ACUM[[#This Row],[07-06-2020]]-Muertes_PN_ACUM[[#This Row],[6/6/2020]]</f>
        <v>0</v>
      </c>
      <c r="K142" s="13">
        <f>+Muertes_PN_ACUM[[#This Row],[08-06-2020]]-Muertes_PN_ACUM[[#This Row],[07-06-2020]]</f>
        <v>0</v>
      </c>
      <c r="L142" s="13">
        <f>+Muertes_PN_ACUM[[#This Row],[09-06-2020]]-Muertes_PN_ACUM[[#This Row],[08-06-2020]]</f>
        <v>0</v>
      </c>
      <c r="M142" s="13">
        <f>+Muertes_PN_ACUM[[#This Row],[10-06-2020]]-Muertes_PN_ACUM[[#This Row],[09-06-2020]]</f>
        <v>0</v>
      </c>
      <c r="N142" s="13">
        <f>+Muertes_PN_ACUM[[#This Row],[11-06-2020]]-Muertes_PN_ACUM[[#This Row],[10-06-2020]]</f>
        <v>0</v>
      </c>
    </row>
    <row r="143" spans="1:14" x14ac:dyDescent="0.3">
      <c r="A143">
        <v>30302</v>
      </c>
      <c r="B143" s="2" t="s">
        <v>144</v>
      </c>
      <c r="C143" s="2" t="s">
        <v>424</v>
      </c>
      <c r="D143" s="2" t="s">
        <v>510</v>
      </c>
      <c r="E143" s="14">
        <f t="shared" si="2"/>
        <v>0</v>
      </c>
      <c r="F143" s="15">
        <f>+Muertes_PN_ACUM[[#This Row],[03-06-2020]]</f>
        <v>0</v>
      </c>
      <c r="G143" s="13">
        <f>+Muertes_PN_ACUM[[#This Row],[04-06-2020]]-Muertes_PN_ACUM[[#This Row],[03-06-2020]]</f>
        <v>0</v>
      </c>
      <c r="H143" s="13">
        <f>+Muertes_PN_ACUM[[#This Row],[5/6/2020]]-Muertes_PN_ACUM[[#This Row],[04-06-2020]]</f>
        <v>0</v>
      </c>
      <c r="I143" s="13">
        <f>+Muertes_PN_ACUM[[#This Row],[6/6/2020]]-Muertes_PN_ACUM[[#This Row],[5/6/2020]]</f>
        <v>0</v>
      </c>
      <c r="J143" s="13">
        <f>+Muertes_PN_ACUM[[#This Row],[07-06-2020]]-Muertes_PN_ACUM[[#This Row],[6/6/2020]]</f>
        <v>0</v>
      </c>
      <c r="K143" s="13">
        <f>+Muertes_PN_ACUM[[#This Row],[08-06-2020]]-Muertes_PN_ACUM[[#This Row],[07-06-2020]]</f>
        <v>0</v>
      </c>
      <c r="L143" s="13">
        <f>+Muertes_PN_ACUM[[#This Row],[09-06-2020]]-Muertes_PN_ACUM[[#This Row],[08-06-2020]]</f>
        <v>0</v>
      </c>
      <c r="M143" s="13">
        <f>+Muertes_PN_ACUM[[#This Row],[10-06-2020]]-Muertes_PN_ACUM[[#This Row],[09-06-2020]]</f>
        <v>0</v>
      </c>
      <c r="N143" s="13">
        <f>+Muertes_PN_ACUM[[#This Row],[11-06-2020]]-Muertes_PN_ACUM[[#This Row],[10-06-2020]]</f>
        <v>0</v>
      </c>
    </row>
    <row r="144" spans="1:14" x14ac:dyDescent="0.3">
      <c r="A144">
        <v>80507</v>
      </c>
      <c r="B144" s="2" t="s">
        <v>99</v>
      </c>
      <c r="C144" s="2" t="s">
        <v>134</v>
      </c>
      <c r="D144" s="2" t="s">
        <v>201</v>
      </c>
      <c r="E144" s="14">
        <f t="shared" si="2"/>
        <v>0</v>
      </c>
      <c r="F144" s="15">
        <f>+Muertes_PN_ACUM[[#This Row],[03-06-2020]]</f>
        <v>0</v>
      </c>
      <c r="G144" s="13">
        <f>+Muertes_PN_ACUM[[#This Row],[04-06-2020]]-Muertes_PN_ACUM[[#This Row],[03-06-2020]]</f>
        <v>0</v>
      </c>
      <c r="H144" s="13">
        <f>+Muertes_PN_ACUM[[#This Row],[5/6/2020]]-Muertes_PN_ACUM[[#This Row],[04-06-2020]]</f>
        <v>0</v>
      </c>
      <c r="I144" s="13">
        <f>+Muertes_PN_ACUM[[#This Row],[6/6/2020]]-Muertes_PN_ACUM[[#This Row],[5/6/2020]]</f>
        <v>0</v>
      </c>
      <c r="J144" s="13">
        <f>+Muertes_PN_ACUM[[#This Row],[07-06-2020]]-Muertes_PN_ACUM[[#This Row],[6/6/2020]]</f>
        <v>0</v>
      </c>
      <c r="K144" s="13">
        <f>+Muertes_PN_ACUM[[#This Row],[08-06-2020]]-Muertes_PN_ACUM[[#This Row],[07-06-2020]]</f>
        <v>0</v>
      </c>
      <c r="L144" s="13">
        <f>+Muertes_PN_ACUM[[#This Row],[09-06-2020]]-Muertes_PN_ACUM[[#This Row],[08-06-2020]]</f>
        <v>0</v>
      </c>
      <c r="M144" s="13">
        <f>+Muertes_PN_ACUM[[#This Row],[10-06-2020]]-Muertes_PN_ACUM[[#This Row],[09-06-2020]]</f>
        <v>0</v>
      </c>
      <c r="N144" s="13">
        <f>+Muertes_PN_ACUM[[#This Row],[11-06-2020]]-Muertes_PN_ACUM[[#This Row],[10-06-2020]]</f>
        <v>0</v>
      </c>
    </row>
    <row r="145" spans="1:14" x14ac:dyDescent="0.3">
      <c r="A145">
        <v>50209</v>
      </c>
      <c r="B145" s="2" t="s">
        <v>151</v>
      </c>
      <c r="C145" s="2" t="s">
        <v>152</v>
      </c>
      <c r="D145" s="2" t="s">
        <v>211</v>
      </c>
      <c r="E145" s="14">
        <f t="shared" si="2"/>
        <v>2</v>
      </c>
      <c r="F145" s="15">
        <f>+Muertes_PN_ACUM[[#This Row],[03-06-2020]]</f>
        <v>2</v>
      </c>
      <c r="G145" s="13">
        <f>+Muertes_PN_ACUM[[#This Row],[04-06-2020]]-Muertes_PN_ACUM[[#This Row],[03-06-2020]]</f>
        <v>0</v>
      </c>
      <c r="H145" s="13">
        <f>+Muertes_PN_ACUM[[#This Row],[5/6/2020]]-Muertes_PN_ACUM[[#This Row],[04-06-2020]]</f>
        <v>0</v>
      </c>
      <c r="I145" s="13">
        <f>+Muertes_PN_ACUM[[#This Row],[6/6/2020]]-Muertes_PN_ACUM[[#This Row],[5/6/2020]]</f>
        <v>0</v>
      </c>
      <c r="J145" s="13">
        <f>+Muertes_PN_ACUM[[#This Row],[07-06-2020]]-Muertes_PN_ACUM[[#This Row],[6/6/2020]]</f>
        <v>0</v>
      </c>
      <c r="K145" s="13">
        <f>+Muertes_PN_ACUM[[#This Row],[08-06-2020]]-Muertes_PN_ACUM[[#This Row],[07-06-2020]]</f>
        <v>0</v>
      </c>
      <c r="L145" s="13">
        <f>+Muertes_PN_ACUM[[#This Row],[09-06-2020]]-Muertes_PN_ACUM[[#This Row],[08-06-2020]]</f>
        <v>0</v>
      </c>
      <c r="M145" s="13">
        <f>+Muertes_PN_ACUM[[#This Row],[10-06-2020]]-Muertes_PN_ACUM[[#This Row],[09-06-2020]]</f>
        <v>0</v>
      </c>
      <c r="N145" s="13">
        <f>+Muertes_PN_ACUM[[#This Row],[11-06-2020]]-Muertes_PN_ACUM[[#This Row],[10-06-2020]]</f>
        <v>0</v>
      </c>
    </row>
    <row r="146" spans="1:14" x14ac:dyDescent="0.3">
      <c r="A146">
        <v>40303</v>
      </c>
      <c r="B146" s="2" t="s">
        <v>154</v>
      </c>
      <c r="C146" s="2" t="s">
        <v>253</v>
      </c>
      <c r="D146" s="2" t="s">
        <v>511</v>
      </c>
      <c r="E146" s="14">
        <f t="shared" si="2"/>
        <v>0</v>
      </c>
      <c r="F146" s="15">
        <f>+Muertes_PN_ACUM[[#This Row],[03-06-2020]]</f>
        <v>0</v>
      </c>
      <c r="G146" s="13">
        <f>+Muertes_PN_ACUM[[#This Row],[04-06-2020]]-Muertes_PN_ACUM[[#This Row],[03-06-2020]]</f>
        <v>0</v>
      </c>
      <c r="H146" s="13">
        <f>+Muertes_PN_ACUM[[#This Row],[5/6/2020]]-Muertes_PN_ACUM[[#This Row],[04-06-2020]]</f>
        <v>0</v>
      </c>
      <c r="I146" s="13">
        <f>+Muertes_PN_ACUM[[#This Row],[6/6/2020]]-Muertes_PN_ACUM[[#This Row],[5/6/2020]]</f>
        <v>0</v>
      </c>
      <c r="J146" s="13">
        <f>+Muertes_PN_ACUM[[#This Row],[07-06-2020]]-Muertes_PN_ACUM[[#This Row],[6/6/2020]]</f>
        <v>0</v>
      </c>
      <c r="K146" s="13">
        <f>+Muertes_PN_ACUM[[#This Row],[08-06-2020]]-Muertes_PN_ACUM[[#This Row],[07-06-2020]]</f>
        <v>0</v>
      </c>
      <c r="L146" s="13">
        <f>+Muertes_PN_ACUM[[#This Row],[09-06-2020]]-Muertes_PN_ACUM[[#This Row],[08-06-2020]]</f>
        <v>0</v>
      </c>
      <c r="M146" s="13">
        <f>+Muertes_PN_ACUM[[#This Row],[10-06-2020]]-Muertes_PN_ACUM[[#This Row],[09-06-2020]]</f>
        <v>0</v>
      </c>
      <c r="N146" s="13">
        <f>+Muertes_PN_ACUM[[#This Row],[11-06-2020]]-Muertes_PN_ACUM[[#This Row],[10-06-2020]]</f>
        <v>0</v>
      </c>
    </row>
    <row r="147" spans="1:14" x14ac:dyDescent="0.3">
      <c r="A147">
        <v>70404</v>
      </c>
      <c r="B147" s="2" t="s">
        <v>268</v>
      </c>
      <c r="C147" s="2" t="s">
        <v>328</v>
      </c>
      <c r="D147" s="2" t="s">
        <v>389</v>
      </c>
      <c r="E147" s="14">
        <f t="shared" si="2"/>
        <v>0</v>
      </c>
      <c r="F147" s="15">
        <f>+Muertes_PN_ACUM[[#This Row],[03-06-2020]]</f>
        <v>0</v>
      </c>
      <c r="G147" s="13">
        <f>+Muertes_PN_ACUM[[#This Row],[04-06-2020]]-Muertes_PN_ACUM[[#This Row],[03-06-2020]]</f>
        <v>0</v>
      </c>
      <c r="H147" s="13">
        <f>+Muertes_PN_ACUM[[#This Row],[5/6/2020]]-Muertes_PN_ACUM[[#This Row],[04-06-2020]]</f>
        <v>0</v>
      </c>
      <c r="I147" s="13">
        <f>+Muertes_PN_ACUM[[#This Row],[6/6/2020]]-Muertes_PN_ACUM[[#This Row],[5/6/2020]]</f>
        <v>0</v>
      </c>
      <c r="J147" s="13">
        <f>+Muertes_PN_ACUM[[#This Row],[07-06-2020]]-Muertes_PN_ACUM[[#This Row],[6/6/2020]]</f>
        <v>0</v>
      </c>
      <c r="K147" s="13">
        <f>+Muertes_PN_ACUM[[#This Row],[08-06-2020]]-Muertes_PN_ACUM[[#This Row],[07-06-2020]]</f>
        <v>0</v>
      </c>
      <c r="L147" s="13">
        <f>+Muertes_PN_ACUM[[#This Row],[09-06-2020]]-Muertes_PN_ACUM[[#This Row],[08-06-2020]]</f>
        <v>0</v>
      </c>
      <c r="M147" s="13">
        <f>+Muertes_PN_ACUM[[#This Row],[10-06-2020]]-Muertes_PN_ACUM[[#This Row],[09-06-2020]]</f>
        <v>0</v>
      </c>
      <c r="N147" s="13">
        <f>+Muertes_PN_ACUM[[#This Row],[11-06-2020]]-Muertes_PN_ACUM[[#This Row],[10-06-2020]]</f>
        <v>0</v>
      </c>
    </row>
    <row r="148" spans="1:14" x14ac:dyDescent="0.3">
      <c r="A148">
        <v>90503</v>
      </c>
      <c r="B148" s="2" t="s">
        <v>114</v>
      </c>
      <c r="C148" s="2" t="s">
        <v>308</v>
      </c>
      <c r="D148" s="2" t="s">
        <v>389</v>
      </c>
      <c r="E148" s="14">
        <f t="shared" si="2"/>
        <v>0</v>
      </c>
      <c r="F148" s="15">
        <f>+Muertes_PN_ACUM[[#This Row],[03-06-2020]]</f>
        <v>0</v>
      </c>
      <c r="G148" s="13">
        <f>+Muertes_PN_ACUM[[#This Row],[04-06-2020]]-Muertes_PN_ACUM[[#This Row],[03-06-2020]]</f>
        <v>0</v>
      </c>
      <c r="H148" s="13">
        <f>+Muertes_PN_ACUM[[#This Row],[5/6/2020]]-Muertes_PN_ACUM[[#This Row],[04-06-2020]]</f>
        <v>0</v>
      </c>
      <c r="I148" s="13">
        <f>+Muertes_PN_ACUM[[#This Row],[6/6/2020]]-Muertes_PN_ACUM[[#This Row],[5/6/2020]]</f>
        <v>0</v>
      </c>
      <c r="J148" s="13">
        <f>+Muertes_PN_ACUM[[#This Row],[07-06-2020]]-Muertes_PN_ACUM[[#This Row],[6/6/2020]]</f>
        <v>0</v>
      </c>
      <c r="K148" s="13">
        <f>+Muertes_PN_ACUM[[#This Row],[08-06-2020]]-Muertes_PN_ACUM[[#This Row],[07-06-2020]]</f>
        <v>0</v>
      </c>
      <c r="L148" s="13">
        <f>+Muertes_PN_ACUM[[#This Row],[09-06-2020]]-Muertes_PN_ACUM[[#This Row],[08-06-2020]]</f>
        <v>0</v>
      </c>
      <c r="M148" s="13">
        <f>+Muertes_PN_ACUM[[#This Row],[10-06-2020]]-Muertes_PN_ACUM[[#This Row],[09-06-2020]]</f>
        <v>0</v>
      </c>
      <c r="N148" s="13">
        <f>+Muertes_PN_ACUM[[#This Row],[11-06-2020]]-Muertes_PN_ACUM[[#This Row],[10-06-2020]]</f>
        <v>0</v>
      </c>
    </row>
    <row r="149" spans="1:14" x14ac:dyDescent="0.3">
      <c r="A149">
        <v>90802</v>
      </c>
      <c r="B149" s="2" t="s">
        <v>114</v>
      </c>
      <c r="C149" s="2" t="s">
        <v>118</v>
      </c>
      <c r="D149" s="2" t="s">
        <v>512</v>
      </c>
      <c r="E149" s="14">
        <f t="shared" si="2"/>
        <v>0</v>
      </c>
      <c r="F149" s="15">
        <f>+Muertes_PN_ACUM[[#This Row],[03-06-2020]]</f>
        <v>0</v>
      </c>
      <c r="G149" s="13">
        <f>+Muertes_PN_ACUM[[#This Row],[04-06-2020]]-Muertes_PN_ACUM[[#This Row],[03-06-2020]]</f>
        <v>0</v>
      </c>
      <c r="H149" s="13">
        <f>+Muertes_PN_ACUM[[#This Row],[5/6/2020]]-Muertes_PN_ACUM[[#This Row],[04-06-2020]]</f>
        <v>0</v>
      </c>
      <c r="I149" s="13">
        <f>+Muertes_PN_ACUM[[#This Row],[6/6/2020]]-Muertes_PN_ACUM[[#This Row],[5/6/2020]]</f>
        <v>0</v>
      </c>
      <c r="J149" s="13">
        <f>+Muertes_PN_ACUM[[#This Row],[07-06-2020]]-Muertes_PN_ACUM[[#This Row],[6/6/2020]]</f>
        <v>0</v>
      </c>
      <c r="K149" s="13">
        <f>+Muertes_PN_ACUM[[#This Row],[08-06-2020]]-Muertes_PN_ACUM[[#This Row],[07-06-2020]]</f>
        <v>0</v>
      </c>
      <c r="L149" s="13">
        <f>+Muertes_PN_ACUM[[#This Row],[09-06-2020]]-Muertes_PN_ACUM[[#This Row],[08-06-2020]]</f>
        <v>0</v>
      </c>
      <c r="M149" s="13">
        <f>+Muertes_PN_ACUM[[#This Row],[10-06-2020]]-Muertes_PN_ACUM[[#This Row],[09-06-2020]]</f>
        <v>0</v>
      </c>
      <c r="N149" s="13">
        <f>+Muertes_PN_ACUM[[#This Row],[11-06-2020]]-Muertes_PN_ACUM[[#This Row],[10-06-2020]]</f>
        <v>0</v>
      </c>
    </row>
    <row r="150" spans="1:14" x14ac:dyDescent="0.3">
      <c r="A150">
        <v>90607</v>
      </c>
      <c r="B150" s="2" t="s">
        <v>114</v>
      </c>
      <c r="C150" s="2" t="s">
        <v>302</v>
      </c>
      <c r="D150" s="2" t="s">
        <v>303</v>
      </c>
      <c r="E150" s="14">
        <f t="shared" si="2"/>
        <v>0</v>
      </c>
      <c r="F150" s="15">
        <f>+Muertes_PN_ACUM[[#This Row],[03-06-2020]]</f>
        <v>0</v>
      </c>
      <c r="G150" s="13">
        <f>+Muertes_PN_ACUM[[#This Row],[04-06-2020]]-Muertes_PN_ACUM[[#This Row],[03-06-2020]]</f>
        <v>0</v>
      </c>
      <c r="H150" s="13">
        <f>+Muertes_PN_ACUM[[#This Row],[5/6/2020]]-Muertes_PN_ACUM[[#This Row],[04-06-2020]]</f>
        <v>0</v>
      </c>
      <c r="I150" s="13">
        <f>+Muertes_PN_ACUM[[#This Row],[6/6/2020]]-Muertes_PN_ACUM[[#This Row],[5/6/2020]]</f>
        <v>0</v>
      </c>
      <c r="J150" s="13">
        <f>+Muertes_PN_ACUM[[#This Row],[07-06-2020]]-Muertes_PN_ACUM[[#This Row],[6/6/2020]]</f>
        <v>0</v>
      </c>
      <c r="K150" s="13">
        <f>+Muertes_PN_ACUM[[#This Row],[08-06-2020]]-Muertes_PN_ACUM[[#This Row],[07-06-2020]]</f>
        <v>0</v>
      </c>
      <c r="L150" s="13">
        <f>+Muertes_PN_ACUM[[#This Row],[09-06-2020]]-Muertes_PN_ACUM[[#This Row],[08-06-2020]]</f>
        <v>0</v>
      </c>
      <c r="M150" s="13">
        <f>+Muertes_PN_ACUM[[#This Row],[10-06-2020]]-Muertes_PN_ACUM[[#This Row],[09-06-2020]]</f>
        <v>0</v>
      </c>
      <c r="N150" s="13">
        <f>+Muertes_PN_ACUM[[#This Row],[11-06-2020]]-Muertes_PN_ACUM[[#This Row],[10-06-2020]]</f>
        <v>0</v>
      </c>
    </row>
    <row r="151" spans="1:14" x14ac:dyDescent="0.3">
      <c r="A151">
        <v>30107</v>
      </c>
      <c r="B151" s="2" t="s">
        <v>144</v>
      </c>
      <c r="C151" s="2" t="s">
        <v>144</v>
      </c>
      <c r="D151" s="2" t="s">
        <v>148</v>
      </c>
      <c r="E151" s="14">
        <f t="shared" si="2"/>
        <v>4</v>
      </c>
      <c r="F151" s="15">
        <f>+Muertes_PN_ACUM[[#This Row],[03-06-2020]]</f>
        <v>4</v>
      </c>
      <c r="G151" s="13">
        <f>+Muertes_PN_ACUM[[#This Row],[04-06-2020]]-Muertes_PN_ACUM[[#This Row],[03-06-2020]]</f>
        <v>1</v>
      </c>
      <c r="H151" s="13">
        <f>+Muertes_PN_ACUM[[#This Row],[5/6/2020]]-Muertes_PN_ACUM[[#This Row],[04-06-2020]]</f>
        <v>0</v>
      </c>
      <c r="I151" s="13">
        <f>+Muertes_PN_ACUM[[#This Row],[6/6/2020]]-Muertes_PN_ACUM[[#This Row],[5/6/2020]]</f>
        <v>0</v>
      </c>
      <c r="J151" s="13">
        <f>+Muertes_PN_ACUM[[#This Row],[07-06-2020]]-Muertes_PN_ACUM[[#This Row],[6/6/2020]]</f>
        <v>0</v>
      </c>
      <c r="K151" s="13">
        <f>+Muertes_PN_ACUM[[#This Row],[08-06-2020]]-Muertes_PN_ACUM[[#This Row],[07-06-2020]]</f>
        <v>0</v>
      </c>
      <c r="L151" s="13">
        <f>+Muertes_PN_ACUM[[#This Row],[09-06-2020]]-Muertes_PN_ACUM[[#This Row],[08-06-2020]]</f>
        <v>-1</v>
      </c>
      <c r="M151" s="13">
        <f>+Muertes_PN_ACUM[[#This Row],[10-06-2020]]-Muertes_PN_ACUM[[#This Row],[09-06-2020]]</f>
        <v>0</v>
      </c>
      <c r="N151" s="13">
        <f>+Muertes_PN_ACUM[[#This Row],[11-06-2020]]-Muertes_PN_ACUM[[#This Row],[10-06-2020]]</f>
        <v>0</v>
      </c>
    </row>
    <row r="152" spans="1:14" x14ac:dyDescent="0.3">
      <c r="A152">
        <v>30115</v>
      </c>
      <c r="B152" s="2" t="s">
        <v>144</v>
      </c>
      <c r="C152" s="2" t="s">
        <v>144</v>
      </c>
      <c r="D152" s="2" t="s">
        <v>513</v>
      </c>
      <c r="E152" s="14">
        <f t="shared" si="2"/>
        <v>0</v>
      </c>
      <c r="F152" s="15">
        <f>+Muertes_PN_ACUM[[#This Row],[03-06-2020]]</f>
        <v>0</v>
      </c>
      <c r="G152" s="13">
        <f>+Muertes_PN_ACUM[[#This Row],[04-06-2020]]-Muertes_PN_ACUM[[#This Row],[03-06-2020]]</f>
        <v>0</v>
      </c>
      <c r="H152" s="13">
        <f>+Muertes_PN_ACUM[[#This Row],[5/6/2020]]-Muertes_PN_ACUM[[#This Row],[04-06-2020]]</f>
        <v>0</v>
      </c>
      <c r="I152" s="13">
        <f>+Muertes_PN_ACUM[[#This Row],[6/6/2020]]-Muertes_PN_ACUM[[#This Row],[5/6/2020]]</f>
        <v>0</v>
      </c>
      <c r="J152" s="13">
        <f>+Muertes_PN_ACUM[[#This Row],[07-06-2020]]-Muertes_PN_ACUM[[#This Row],[6/6/2020]]</f>
        <v>0</v>
      </c>
      <c r="K152" s="13">
        <f>+Muertes_PN_ACUM[[#This Row],[08-06-2020]]-Muertes_PN_ACUM[[#This Row],[07-06-2020]]</f>
        <v>0</v>
      </c>
      <c r="L152" s="13">
        <f>+Muertes_PN_ACUM[[#This Row],[09-06-2020]]-Muertes_PN_ACUM[[#This Row],[08-06-2020]]</f>
        <v>0</v>
      </c>
      <c r="M152" s="13">
        <f>+Muertes_PN_ACUM[[#This Row],[10-06-2020]]-Muertes_PN_ACUM[[#This Row],[09-06-2020]]</f>
        <v>0</v>
      </c>
      <c r="N152" s="13">
        <f>+Muertes_PN_ACUM[[#This Row],[11-06-2020]]-Muertes_PN_ACUM[[#This Row],[10-06-2020]]</f>
        <v>0</v>
      </c>
    </row>
    <row r="153" spans="1:14" x14ac:dyDescent="0.3">
      <c r="A153">
        <v>30502</v>
      </c>
      <c r="B153" s="2" t="s">
        <v>144</v>
      </c>
      <c r="C153" s="2" t="s">
        <v>410</v>
      </c>
      <c r="D153" s="2" t="s">
        <v>514</v>
      </c>
      <c r="E153" s="14">
        <f t="shared" si="2"/>
        <v>0</v>
      </c>
      <c r="F153" s="15">
        <f>+Muertes_PN_ACUM[[#This Row],[03-06-2020]]</f>
        <v>0</v>
      </c>
      <c r="G153" s="13">
        <f>+Muertes_PN_ACUM[[#This Row],[04-06-2020]]-Muertes_PN_ACUM[[#This Row],[03-06-2020]]</f>
        <v>0</v>
      </c>
      <c r="H153" s="13">
        <f>+Muertes_PN_ACUM[[#This Row],[5/6/2020]]-Muertes_PN_ACUM[[#This Row],[04-06-2020]]</f>
        <v>0</v>
      </c>
      <c r="I153" s="13">
        <f>+Muertes_PN_ACUM[[#This Row],[6/6/2020]]-Muertes_PN_ACUM[[#This Row],[5/6/2020]]</f>
        <v>0</v>
      </c>
      <c r="J153" s="13">
        <f>+Muertes_PN_ACUM[[#This Row],[07-06-2020]]-Muertes_PN_ACUM[[#This Row],[6/6/2020]]</f>
        <v>0</v>
      </c>
      <c r="K153" s="13">
        <f>+Muertes_PN_ACUM[[#This Row],[08-06-2020]]-Muertes_PN_ACUM[[#This Row],[07-06-2020]]</f>
        <v>0</v>
      </c>
      <c r="L153" s="13">
        <f>+Muertes_PN_ACUM[[#This Row],[09-06-2020]]-Muertes_PN_ACUM[[#This Row],[08-06-2020]]</f>
        <v>0</v>
      </c>
      <c r="M153" s="13">
        <f>+Muertes_PN_ACUM[[#This Row],[10-06-2020]]-Muertes_PN_ACUM[[#This Row],[09-06-2020]]</f>
        <v>0</v>
      </c>
      <c r="N153" s="13">
        <f>+Muertes_PN_ACUM[[#This Row],[11-06-2020]]-Muertes_PN_ACUM[[#This Row],[10-06-2020]]</f>
        <v>0</v>
      </c>
    </row>
    <row r="154" spans="1:14" x14ac:dyDescent="0.3">
      <c r="A154">
        <v>50314</v>
      </c>
      <c r="B154" s="2" t="s">
        <v>151</v>
      </c>
      <c r="C154" s="2" t="s">
        <v>181</v>
      </c>
      <c r="D154" s="2" t="s">
        <v>515</v>
      </c>
      <c r="E154" s="14">
        <f t="shared" si="2"/>
        <v>0</v>
      </c>
      <c r="F154" s="15">
        <f>+Muertes_PN_ACUM[[#This Row],[03-06-2020]]</f>
        <v>0</v>
      </c>
      <c r="G154" s="13">
        <f>+Muertes_PN_ACUM[[#This Row],[04-06-2020]]-Muertes_PN_ACUM[[#This Row],[03-06-2020]]</f>
        <v>0</v>
      </c>
      <c r="H154" s="13">
        <f>+Muertes_PN_ACUM[[#This Row],[5/6/2020]]-Muertes_PN_ACUM[[#This Row],[04-06-2020]]</f>
        <v>0</v>
      </c>
      <c r="I154" s="13">
        <f>+Muertes_PN_ACUM[[#This Row],[6/6/2020]]-Muertes_PN_ACUM[[#This Row],[5/6/2020]]</f>
        <v>0</v>
      </c>
      <c r="J154" s="13">
        <f>+Muertes_PN_ACUM[[#This Row],[07-06-2020]]-Muertes_PN_ACUM[[#This Row],[6/6/2020]]</f>
        <v>0</v>
      </c>
      <c r="K154" s="13">
        <f>+Muertes_PN_ACUM[[#This Row],[08-06-2020]]-Muertes_PN_ACUM[[#This Row],[07-06-2020]]</f>
        <v>0</v>
      </c>
      <c r="L154" s="13">
        <f>+Muertes_PN_ACUM[[#This Row],[09-06-2020]]-Muertes_PN_ACUM[[#This Row],[08-06-2020]]</f>
        <v>0</v>
      </c>
      <c r="M154" s="13">
        <f>+Muertes_PN_ACUM[[#This Row],[10-06-2020]]-Muertes_PN_ACUM[[#This Row],[09-06-2020]]</f>
        <v>0</v>
      </c>
      <c r="N154" s="13">
        <f>+Muertes_PN_ACUM[[#This Row],[11-06-2020]]-Muertes_PN_ACUM[[#This Row],[10-06-2020]]</f>
        <v>0</v>
      </c>
    </row>
    <row r="155" spans="1:14" x14ac:dyDescent="0.3">
      <c r="A155">
        <v>41403</v>
      </c>
      <c r="B155" s="2" t="s">
        <v>154</v>
      </c>
      <c r="C155" s="2" t="s">
        <v>373</v>
      </c>
      <c r="D155" s="2" t="s">
        <v>516</v>
      </c>
      <c r="E155" s="14">
        <f t="shared" si="2"/>
        <v>0</v>
      </c>
      <c r="F155" s="15">
        <f>+Muertes_PN_ACUM[[#This Row],[03-06-2020]]</f>
        <v>0</v>
      </c>
      <c r="G155" s="13">
        <f>+Muertes_PN_ACUM[[#This Row],[04-06-2020]]-Muertes_PN_ACUM[[#This Row],[03-06-2020]]</f>
        <v>0</v>
      </c>
      <c r="H155" s="13">
        <f>+Muertes_PN_ACUM[[#This Row],[5/6/2020]]-Muertes_PN_ACUM[[#This Row],[04-06-2020]]</f>
        <v>0</v>
      </c>
      <c r="I155" s="13">
        <f>+Muertes_PN_ACUM[[#This Row],[6/6/2020]]-Muertes_PN_ACUM[[#This Row],[5/6/2020]]</f>
        <v>0</v>
      </c>
      <c r="J155" s="13">
        <f>+Muertes_PN_ACUM[[#This Row],[07-06-2020]]-Muertes_PN_ACUM[[#This Row],[6/6/2020]]</f>
        <v>0</v>
      </c>
      <c r="K155" s="13">
        <f>+Muertes_PN_ACUM[[#This Row],[08-06-2020]]-Muertes_PN_ACUM[[#This Row],[07-06-2020]]</f>
        <v>0</v>
      </c>
      <c r="L155" s="13">
        <f>+Muertes_PN_ACUM[[#This Row],[09-06-2020]]-Muertes_PN_ACUM[[#This Row],[08-06-2020]]</f>
        <v>0</v>
      </c>
      <c r="M155" s="13">
        <f>+Muertes_PN_ACUM[[#This Row],[10-06-2020]]-Muertes_PN_ACUM[[#This Row],[09-06-2020]]</f>
        <v>0</v>
      </c>
      <c r="N155" s="13">
        <f>+Muertes_PN_ACUM[[#This Row],[11-06-2020]]-Muertes_PN_ACUM[[#This Row],[10-06-2020]]</f>
        <v>0</v>
      </c>
    </row>
    <row r="156" spans="1:14" x14ac:dyDescent="0.3">
      <c r="A156">
        <v>80805</v>
      </c>
      <c r="B156" s="2" t="s">
        <v>99</v>
      </c>
      <c r="C156" s="2" t="s">
        <v>99</v>
      </c>
      <c r="D156" s="2" t="s">
        <v>109</v>
      </c>
      <c r="E156" s="14">
        <f t="shared" si="2"/>
        <v>9</v>
      </c>
      <c r="F156" s="15">
        <f>+Muertes_PN_ACUM[[#This Row],[03-06-2020]]</f>
        <v>9</v>
      </c>
      <c r="G156" s="13">
        <f>+Muertes_PN_ACUM[[#This Row],[04-06-2020]]-Muertes_PN_ACUM[[#This Row],[03-06-2020]]</f>
        <v>0</v>
      </c>
      <c r="H156" s="13">
        <f>+Muertes_PN_ACUM[[#This Row],[5/6/2020]]-Muertes_PN_ACUM[[#This Row],[04-06-2020]]</f>
        <v>0</v>
      </c>
      <c r="I156" s="13">
        <f>+Muertes_PN_ACUM[[#This Row],[6/6/2020]]-Muertes_PN_ACUM[[#This Row],[5/6/2020]]</f>
        <v>0</v>
      </c>
      <c r="J156" s="13">
        <f>+Muertes_PN_ACUM[[#This Row],[07-06-2020]]-Muertes_PN_ACUM[[#This Row],[6/6/2020]]</f>
        <v>0</v>
      </c>
      <c r="K156" s="13">
        <f>+Muertes_PN_ACUM[[#This Row],[08-06-2020]]-Muertes_PN_ACUM[[#This Row],[07-06-2020]]</f>
        <v>0</v>
      </c>
      <c r="L156" s="13">
        <f>+Muertes_PN_ACUM[[#This Row],[09-06-2020]]-Muertes_PN_ACUM[[#This Row],[08-06-2020]]</f>
        <v>2</v>
      </c>
      <c r="M156" s="13">
        <f>+Muertes_PN_ACUM[[#This Row],[10-06-2020]]-Muertes_PN_ACUM[[#This Row],[09-06-2020]]</f>
        <v>0</v>
      </c>
      <c r="N156" s="13">
        <f>+Muertes_PN_ACUM[[#This Row],[11-06-2020]]-Muertes_PN_ACUM[[#This Row],[10-06-2020]]</f>
        <v>0</v>
      </c>
    </row>
    <row r="157" spans="1:14" x14ac:dyDescent="0.3">
      <c r="A157">
        <v>40601</v>
      </c>
      <c r="B157" s="2" t="s">
        <v>154</v>
      </c>
      <c r="C157" s="2" t="s">
        <v>171</v>
      </c>
      <c r="D157" s="2" t="s">
        <v>172</v>
      </c>
      <c r="E157" s="14">
        <f t="shared" si="2"/>
        <v>1</v>
      </c>
      <c r="F157" s="15">
        <f>+Muertes_PN_ACUM[[#This Row],[03-06-2020]]</f>
        <v>0</v>
      </c>
      <c r="G157" s="13">
        <f>+Muertes_PN_ACUM[[#This Row],[04-06-2020]]-Muertes_PN_ACUM[[#This Row],[03-06-2020]]</f>
        <v>0</v>
      </c>
      <c r="H157" s="13">
        <f>+Muertes_PN_ACUM[[#This Row],[5/6/2020]]-Muertes_PN_ACUM[[#This Row],[04-06-2020]]</f>
        <v>0</v>
      </c>
      <c r="I157" s="13">
        <f>+Muertes_PN_ACUM[[#This Row],[6/6/2020]]-Muertes_PN_ACUM[[#This Row],[5/6/2020]]</f>
        <v>0</v>
      </c>
      <c r="J157" s="13">
        <f>+Muertes_PN_ACUM[[#This Row],[07-06-2020]]-Muertes_PN_ACUM[[#This Row],[6/6/2020]]</f>
        <v>0</v>
      </c>
      <c r="K157" s="13">
        <f>+Muertes_PN_ACUM[[#This Row],[08-06-2020]]-Muertes_PN_ACUM[[#This Row],[07-06-2020]]</f>
        <v>0</v>
      </c>
      <c r="L157" s="13">
        <f>+Muertes_PN_ACUM[[#This Row],[09-06-2020]]-Muertes_PN_ACUM[[#This Row],[08-06-2020]]</f>
        <v>1</v>
      </c>
      <c r="M157" s="13">
        <f>+Muertes_PN_ACUM[[#This Row],[10-06-2020]]-Muertes_PN_ACUM[[#This Row],[09-06-2020]]</f>
        <v>0</v>
      </c>
      <c r="N157" s="13">
        <f>+Muertes_PN_ACUM[[#This Row],[11-06-2020]]-Muertes_PN_ACUM[[#This Row],[10-06-2020]]</f>
        <v>0</v>
      </c>
    </row>
    <row r="158" spans="1:14" x14ac:dyDescent="0.3">
      <c r="A158">
        <v>40611</v>
      </c>
      <c r="B158" s="2" t="s">
        <v>154</v>
      </c>
      <c r="C158" s="2" t="s">
        <v>171</v>
      </c>
      <c r="D158" s="2" t="s">
        <v>517</v>
      </c>
      <c r="E158" s="14">
        <f t="shared" si="2"/>
        <v>0</v>
      </c>
      <c r="F158" s="15">
        <f>+Muertes_PN_ACUM[[#This Row],[03-06-2020]]</f>
        <v>0</v>
      </c>
      <c r="G158" s="13">
        <f>+Muertes_PN_ACUM[[#This Row],[04-06-2020]]-Muertes_PN_ACUM[[#This Row],[03-06-2020]]</f>
        <v>0</v>
      </c>
      <c r="H158" s="13">
        <f>+Muertes_PN_ACUM[[#This Row],[5/6/2020]]-Muertes_PN_ACUM[[#This Row],[04-06-2020]]</f>
        <v>0</v>
      </c>
      <c r="I158" s="13">
        <f>+Muertes_PN_ACUM[[#This Row],[6/6/2020]]-Muertes_PN_ACUM[[#This Row],[5/6/2020]]</f>
        <v>0</v>
      </c>
      <c r="J158" s="13">
        <f>+Muertes_PN_ACUM[[#This Row],[07-06-2020]]-Muertes_PN_ACUM[[#This Row],[6/6/2020]]</f>
        <v>0</v>
      </c>
      <c r="K158" s="13">
        <f>+Muertes_PN_ACUM[[#This Row],[08-06-2020]]-Muertes_PN_ACUM[[#This Row],[07-06-2020]]</f>
        <v>0</v>
      </c>
      <c r="L158" s="13">
        <f>+Muertes_PN_ACUM[[#This Row],[09-06-2020]]-Muertes_PN_ACUM[[#This Row],[08-06-2020]]</f>
        <v>0</v>
      </c>
      <c r="M158" s="13">
        <f>+Muertes_PN_ACUM[[#This Row],[10-06-2020]]-Muertes_PN_ACUM[[#This Row],[09-06-2020]]</f>
        <v>0</v>
      </c>
      <c r="N158" s="13">
        <f>+Muertes_PN_ACUM[[#This Row],[11-06-2020]]-Muertes_PN_ACUM[[#This Row],[10-06-2020]]</f>
        <v>0</v>
      </c>
    </row>
    <row r="159" spans="1:14" x14ac:dyDescent="0.3">
      <c r="A159" s="8">
        <v>40612</v>
      </c>
      <c r="B159" s="9" t="s">
        <v>154</v>
      </c>
      <c r="C159" s="9" t="s">
        <v>171</v>
      </c>
      <c r="D159" s="9" t="s">
        <v>518</v>
      </c>
      <c r="E159" s="14">
        <f t="shared" si="2"/>
        <v>0</v>
      </c>
      <c r="F159" s="15">
        <f>+Muertes_PN_ACUM[[#This Row],[03-06-2020]]</f>
        <v>0</v>
      </c>
      <c r="G159" s="13">
        <f>+Muertes_PN_ACUM[[#This Row],[04-06-2020]]-Muertes_PN_ACUM[[#This Row],[03-06-2020]]</f>
        <v>0</v>
      </c>
      <c r="H159" s="13">
        <f>+Muertes_PN_ACUM[[#This Row],[5/6/2020]]-Muertes_PN_ACUM[[#This Row],[04-06-2020]]</f>
        <v>0</v>
      </c>
      <c r="I159" s="13">
        <f>+Muertes_PN_ACUM[[#This Row],[6/6/2020]]-Muertes_PN_ACUM[[#This Row],[5/6/2020]]</f>
        <v>0</v>
      </c>
      <c r="J159" s="13">
        <f>+Muertes_PN_ACUM[[#This Row],[07-06-2020]]-Muertes_PN_ACUM[[#This Row],[6/6/2020]]</f>
        <v>0</v>
      </c>
      <c r="K159" s="13">
        <f>+Muertes_PN_ACUM[[#This Row],[08-06-2020]]-Muertes_PN_ACUM[[#This Row],[07-06-2020]]</f>
        <v>0</v>
      </c>
      <c r="L159" s="13">
        <f>+Muertes_PN_ACUM[[#This Row],[09-06-2020]]-Muertes_PN_ACUM[[#This Row],[08-06-2020]]</f>
        <v>0</v>
      </c>
      <c r="M159" s="13">
        <f>+Muertes_PN_ACUM[[#This Row],[10-06-2020]]-Muertes_PN_ACUM[[#This Row],[09-06-2020]]</f>
        <v>0</v>
      </c>
      <c r="N159" s="13">
        <f>+Muertes_PN_ACUM[[#This Row],[11-06-2020]]-Muertes_PN_ACUM[[#This Row],[10-06-2020]]</f>
        <v>0</v>
      </c>
    </row>
    <row r="160" spans="1:14" x14ac:dyDescent="0.3">
      <c r="A160">
        <v>120313</v>
      </c>
      <c r="B160" s="2" t="s">
        <v>191</v>
      </c>
      <c r="C160" s="2" t="s">
        <v>380</v>
      </c>
      <c r="D160" s="2" t="s">
        <v>519</v>
      </c>
      <c r="E160" s="14">
        <f t="shared" si="2"/>
        <v>0</v>
      </c>
      <c r="F160" s="15">
        <f>+Muertes_PN_ACUM[[#This Row],[03-06-2020]]</f>
        <v>0</v>
      </c>
      <c r="G160" s="13">
        <f>+Muertes_PN_ACUM[[#This Row],[04-06-2020]]-Muertes_PN_ACUM[[#This Row],[03-06-2020]]</f>
        <v>0</v>
      </c>
      <c r="H160" s="13">
        <f>+Muertes_PN_ACUM[[#This Row],[5/6/2020]]-Muertes_PN_ACUM[[#This Row],[04-06-2020]]</f>
        <v>0</v>
      </c>
      <c r="I160" s="13">
        <f>+Muertes_PN_ACUM[[#This Row],[6/6/2020]]-Muertes_PN_ACUM[[#This Row],[5/6/2020]]</f>
        <v>0</v>
      </c>
      <c r="J160" s="13">
        <f>+Muertes_PN_ACUM[[#This Row],[07-06-2020]]-Muertes_PN_ACUM[[#This Row],[6/6/2020]]</f>
        <v>0</v>
      </c>
      <c r="K160" s="13">
        <f>+Muertes_PN_ACUM[[#This Row],[08-06-2020]]-Muertes_PN_ACUM[[#This Row],[07-06-2020]]</f>
        <v>0</v>
      </c>
      <c r="L160" s="13">
        <f>+Muertes_PN_ACUM[[#This Row],[09-06-2020]]-Muertes_PN_ACUM[[#This Row],[08-06-2020]]</f>
        <v>0</v>
      </c>
      <c r="M160" s="13">
        <f>+Muertes_PN_ACUM[[#This Row],[10-06-2020]]-Muertes_PN_ACUM[[#This Row],[09-06-2020]]</f>
        <v>0</v>
      </c>
      <c r="N160" s="13">
        <f>+Muertes_PN_ACUM[[#This Row],[11-06-2020]]-Muertes_PN_ACUM[[#This Row],[10-06-2020]]</f>
        <v>0</v>
      </c>
    </row>
    <row r="161" spans="1:14" x14ac:dyDescent="0.3">
      <c r="A161">
        <v>120315</v>
      </c>
      <c r="B161" s="2" t="s">
        <v>191</v>
      </c>
      <c r="C161" s="2" t="s">
        <v>380</v>
      </c>
      <c r="D161" s="2" t="s">
        <v>520</v>
      </c>
      <c r="E161" s="14">
        <f t="shared" si="2"/>
        <v>0</v>
      </c>
      <c r="F161" s="15">
        <f>+Muertes_PN_ACUM[[#This Row],[03-06-2020]]</f>
        <v>0</v>
      </c>
      <c r="G161" s="13">
        <f>+Muertes_PN_ACUM[[#This Row],[04-06-2020]]-Muertes_PN_ACUM[[#This Row],[03-06-2020]]</f>
        <v>0</v>
      </c>
      <c r="H161" s="13">
        <f>+Muertes_PN_ACUM[[#This Row],[5/6/2020]]-Muertes_PN_ACUM[[#This Row],[04-06-2020]]</f>
        <v>0</v>
      </c>
      <c r="I161" s="13">
        <f>+Muertes_PN_ACUM[[#This Row],[6/6/2020]]-Muertes_PN_ACUM[[#This Row],[5/6/2020]]</f>
        <v>0</v>
      </c>
      <c r="J161" s="13">
        <f>+Muertes_PN_ACUM[[#This Row],[07-06-2020]]-Muertes_PN_ACUM[[#This Row],[6/6/2020]]</f>
        <v>0</v>
      </c>
      <c r="K161" s="13">
        <f>+Muertes_PN_ACUM[[#This Row],[08-06-2020]]-Muertes_PN_ACUM[[#This Row],[07-06-2020]]</f>
        <v>0</v>
      </c>
      <c r="L161" s="13">
        <f>+Muertes_PN_ACUM[[#This Row],[09-06-2020]]-Muertes_PN_ACUM[[#This Row],[08-06-2020]]</f>
        <v>0</v>
      </c>
      <c r="M161" s="13">
        <f>+Muertes_PN_ACUM[[#This Row],[10-06-2020]]-Muertes_PN_ACUM[[#This Row],[09-06-2020]]</f>
        <v>0</v>
      </c>
      <c r="N161" s="13">
        <f>+Muertes_PN_ACUM[[#This Row],[11-06-2020]]-Muertes_PN_ACUM[[#This Row],[10-06-2020]]</f>
        <v>0</v>
      </c>
    </row>
    <row r="162" spans="1:14" x14ac:dyDescent="0.3">
      <c r="A162">
        <v>40102</v>
      </c>
      <c r="B162" s="2" t="s">
        <v>154</v>
      </c>
      <c r="C162" s="2" t="s">
        <v>155</v>
      </c>
      <c r="D162" s="2" t="s">
        <v>156</v>
      </c>
      <c r="E162" s="14">
        <f t="shared" si="2"/>
        <v>0</v>
      </c>
      <c r="F162" s="15">
        <f>+Muertes_PN_ACUM[[#This Row],[03-06-2020]]</f>
        <v>0</v>
      </c>
      <c r="G162" s="13">
        <f>+Muertes_PN_ACUM[[#This Row],[04-06-2020]]-Muertes_PN_ACUM[[#This Row],[03-06-2020]]</f>
        <v>0</v>
      </c>
      <c r="H162" s="13">
        <f>+Muertes_PN_ACUM[[#This Row],[5/6/2020]]-Muertes_PN_ACUM[[#This Row],[04-06-2020]]</f>
        <v>0</v>
      </c>
      <c r="I162" s="13">
        <f>+Muertes_PN_ACUM[[#This Row],[6/6/2020]]-Muertes_PN_ACUM[[#This Row],[5/6/2020]]</f>
        <v>0</v>
      </c>
      <c r="J162" s="13">
        <f>+Muertes_PN_ACUM[[#This Row],[07-06-2020]]-Muertes_PN_ACUM[[#This Row],[6/6/2020]]</f>
        <v>0</v>
      </c>
      <c r="K162" s="13">
        <f>+Muertes_PN_ACUM[[#This Row],[08-06-2020]]-Muertes_PN_ACUM[[#This Row],[07-06-2020]]</f>
        <v>0</v>
      </c>
      <c r="L162" s="13">
        <f>+Muertes_PN_ACUM[[#This Row],[09-06-2020]]-Muertes_PN_ACUM[[#This Row],[08-06-2020]]</f>
        <v>0</v>
      </c>
      <c r="M162" s="13">
        <f>+Muertes_PN_ACUM[[#This Row],[10-06-2020]]-Muertes_PN_ACUM[[#This Row],[09-06-2020]]</f>
        <v>0</v>
      </c>
      <c r="N162" s="13">
        <f>+Muertes_PN_ACUM[[#This Row],[11-06-2020]]-Muertes_PN_ACUM[[#This Row],[10-06-2020]]</f>
        <v>0</v>
      </c>
    </row>
    <row r="163" spans="1:14" x14ac:dyDescent="0.3">
      <c r="A163">
        <v>40701</v>
      </c>
      <c r="B163" s="2" t="s">
        <v>154</v>
      </c>
      <c r="C163" s="2" t="s">
        <v>286</v>
      </c>
      <c r="D163" s="2" t="s">
        <v>287</v>
      </c>
      <c r="E163" s="14">
        <f t="shared" si="2"/>
        <v>0</v>
      </c>
      <c r="F163" s="15">
        <f>+Muertes_PN_ACUM[[#This Row],[03-06-2020]]</f>
        <v>0</v>
      </c>
      <c r="G163" s="13">
        <f>+Muertes_PN_ACUM[[#This Row],[04-06-2020]]-Muertes_PN_ACUM[[#This Row],[03-06-2020]]</f>
        <v>0</v>
      </c>
      <c r="H163" s="13">
        <f>+Muertes_PN_ACUM[[#This Row],[5/6/2020]]-Muertes_PN_ACUM[[#This Row],[04-06-2020]]</f>
        <v>0</v>
      </c>
      <c r="I163" s="13">
        <f>+Muertes_PN_ACUM[[#This Row],[6/6/2020]]-Muertes_PN_ACUM[[#This Row],[5/6/2020]]</f>
        <v>0</v>
      </c>
      <c r="J163" s="13">
        <f>+Muertes_PN_ACUM[[#This Row],[07-06-2020]]-Muertes_PN_ACUM[[#This Row],[6/6/2020]]</f>
        <v>0</v>
      </c>
      <c r="K163" s="13">
        <f>+Muertes_PN_ACUM[[#This Row],[08-06-2020]]-Muertes_PN_ACUM[[#This Row],[07-06-2020]]</f>
        <v>0</v>
      </c>
      <c r="L163" s="13">
        <f>+Muertes_PN_ACUM[[#This Row],[09-06-2020]]-Muertes_PN_ACUM[[#This Row],[08-06-2020]]</f>
        <v>0</v>
      </c>
      <c r="M163" s="13">
        <f>+Muertes_PN_ACUM[[#This Row],[10-06-2020]]-Muertes_PN_ACUM[[#This Row],[09-06-2020]]</f>
        <v>0</v>
      </c>
      <c r="N163" s="13">
        <f>+Muertes_PN_ACUM[[#This Row],[11-06-2020]]-Muertes_PN_ACUM[[#This Row],[10-06-2020]]</f>
        <v>0</v>
      </c>
    </row>
    <row r="164" spans="1:14" x14ac:dyDescent="0.3">
      <c r="A164">
        <v>41007</v>
      </c>
      <c r="B164" s="2" t="s">
        <v>154</v>
      </c>
      <c r="C164" s="2" t="s">
        <v>339</v>
      </c>
      <c r="D164" s="2" t="s">
        <v>521</v>
      </c>
      <c r="E164" s="14">
        <f t="shared" si="2"/>
        <v>0</v>
      </c>
      <c r="F164" s="15">
        <f>+Muertes_PN_ACUM[[#This Row],[03-06-2020]]</f>
        <v>0</v>
      </c>
      <c r="G164" s="13">
        <f>+Muertes_PN_ACUM[[#This Row],[04-06-2020]]-Muertes_PN_ACUM[[#This Row],[03-06-2020]]</f>
        <v>0</v>
      </c>
      <c r="H164" s="13">
        <f>+Muertes_PN_ACUM[[#This Row],[5/6/2020]]-Muertes_PN_ACUM[[#This Row],[04-06-2020]]</f>
        <v>0</v>
      </c>
      <c r="I164" s="13">
        <f>+Muertes_PN_ACUM[[#This Row],[6/6/2020]]-Muertes_PN_ACUM[[#This Row],[5/6/2020]]</f>
        <v>0</v>
      </c>
      <c r="J164" s="13">
        <f>+Muertes_PN_ACUM[[#This Row],[07-06-2020]]-Muertes_PN_ACUM[[#This Row],[6/6/2020]]</f>
        <v>0</v>
      </c>
      <c r="K164" s="13">
        <f>+Muertes_PN_ACUM[[#This Row],[08-06-2020]]-Muertes_PN_ACUM[[#This Row],[07-06-2020]]</f>
        <v>0</v>
      </c>
      <c r="L164" s="13">
        <f>+Muertes_PN_ACUM[[#This Row],[09-06-2020]]-Muertes_PN_ACUM[[#This Row],[08-06-2020]]</f>
        <v>0</v>
      </c>
      <c r="M164" s="13">
        <f>+Muertes_PN_ACUM[[#This Row],[10-06-2020]]-Muertes_PN_ACUM[[#This Row],[09-06-2020]]</f>
        <v>0</v>
      </c>
      <c r="N164" s="13">
        <f>+Muertes_PN_ACUM[[#This Row],[11-06-2020]]-Muertes_PN_ACUM[[#This Row],[10-06-2020]]</f>
        <v>0</v>
      </c>
    </row>
    <row r="165" spans="1:14" x14ac:dyDescent="0.3">
      <c r="A165">
        <v>80826</v>
      </c>
      <c r="B165" s="2" t="s">
        <v>99</v>
      </c>
      <c r="C165" s="2" t="s">
        <v>99</v>
      </c>
      <c r="D165" s="2" t="s">
        <v>137</v>
      </c>
      <c r="E165" s="14">
        <f t="shared" si="2"/>
        <v>5</v>
      </c>
      <c r="F165" s="15">
        <f>+Muertes_PN_ACUM[[#This Row],[03-06-2020]]</f>
        <v>5</v>
      </c>
      <c r="G165" s="13">
        <f>+Muertes_PN_ACUM[[#This Row],[04-06-2020]]-Muertes_PN_ACUM[[#This Row],[03-06-2020]]</f>
        <v>0</v>
      </c>
      <c r="H165" s="13">
        <f>+Muertes_PN_ACUM[[#This Row],[5/6/2020]]-Muertes_PN_ACUM[[#This Row],[04-06-2020]]</f>
        <v>0</v>
      </c>
      <c r="I165" s="13">
        <f>+Muertes_PN_ACUM[[#This Row],[6/6/2020]]-Muertes_PN_ACUM[[#This Row],[5/6/2020]]</f>
        <v>0</v>
      </c>
      <c r="J165" s="13">
        <f>+Muertes_PN_ACUM[[#This Row],[07-06-2020]]-Muertes_PN_ACUM[[#This Row],[6/6/2020]]</f>
        <v>0</v>
      </c>
      <c r="K165" s="13">
        <f>+Muertes_PN_ACUM[[#This Row],[08-06-2020]]-Muertes_PN_ACUM[[#This Row],[07-06-2020]]</f>
        <v>0</v>
      </c>
      <c r="L165" s="13">
        <f>+Muertes_PN_ACUM[[#This Row],[09-06-2020]]-Muertes_PN_ACUM[[#This Row],[08-06-2020]]</f>
        <v>2</v>
      </c>
      <c r="M165" s="13">
        <f>+Muertes_PN_ACUM[[#This Row],[10-06-2020]]-Muertes_PN_ACUM[[#This Row],[09-06-2020]]</f>
        <v>0</v>
      </c>
      <c r="N165" s="13">
        <f>+Muertes_PN_ACUM[[#This Row],[11-06-2020]]-Muertes_PN_ACUM[[#This Row],[10-06-2020]]</f>
        <v>0</v>
      </c>
    </row>
    <row r="166" spans="1:14" x14ac:dyDescent="0.3">
      <c r="A166">
        <v>40702</v>
      </c>
      <c r="B166" s="2" t="s">
        <v>154</v>
      </c>
      <c r="C166" s="2" t="s">
        <v>286</v>
      </c>
      <c r="D166" s="2" t="s">
        <v>522</v>
      </c>
      <c r="E166" s="14">
        <f t="shared" si="2"/>
        <v>0</v>
      </c>
      <c r="F166" s="15">
        <f>+Muertes_PN_ACUM[[#This Row],[03-06-2020]]</f>
        <v>0</v>
      </c>
      <c r="G166" s="13">
        <f>+Muertes_PN_ACUM[[#This Row],[04-06-2020]]-Muertes_PN_ACUM[[#This Row],[03-06-2020]]</f>
        <v>0</v>
      </c>
      <c r="H166" s="13">
        <f>+Muertes_PN_ACUM[[#This Row],[5/6/2020]]-Muertes_PN_ACUM[[#This Row],[04-06-2020]]</f>
        <v>0</v>
      </c>
      <c r="I166" s="13">
        <f>+Muertes_PN_ACUM[[#This Row],[6/6/2020]]-Muertes_PN_ACUM[[#This Row],[5/6/2020]]</f>
        <v>0</v>
      </c>
      <c r="J166" s="13">
        <f>+Muertes_PN_ACUM[[#This Row],[07-06-2020]]-Muertes_PN_ACUM[[#This Row],[6/6/2020]]</f>
        <v>0</v>
      </c>
      <c r="K166" s="13">
        <f>+Muertes_PN_ACUM[[#This Row],[08-06-2020]]-Muertes_PN_ACUM[[#This Row],[07-06-2020]]</f>
        <v>0</v>
      </c>
      <c r="L166" s="13">
        <f>+Muertes_PN_ACUM[[#This Row],[09-06-2020]]-Muertes_PN_ACUM[[#This Row],[08-06-2020]]</f>
        <v>0</v>
      </c>
      <c r="M166" s="13">
        <f>+Muertes_PN_ACUM[[#This Row],[10-06-2020]]-Muertes_PN_ACUM[[#This Row],[09-06-2020]]</f>
        <v>0</v>
      </c>
      <c r="N166" s="13">
        <f>+Muertes_PN_ACUM[[#This Row],[11-06-2020]]-Muertes_PN_ACUM[[#This Row],[10-06-2020]]</f>
        <v>0</v>
      </c>
    </row>
    <row r="167" spans="1:14" x14ac:dyDescent="0.3">
      <c r="A167">
        <v>91010</v>
      </c>
      <c r="B167" s="2" t="s">
        <v>114</v>
      </c>
      <c r="C167" s="2" t="s">
        <v>115</v>
      </c>
      <c r="D167" s="2" t="s">
        <v>261</v>
      </c>
      <c r="E167" s="14">
        <f t="shared" si="2"/>
        <v>0</v>
      </c>
      <c r="F167" s="15">
        <f>+Muertes_PN_ACUM[[#This Row],[03-06-2020]]</f>
        <v>0</v>
      </c>
      <c r="G167" s="13">
        <f>+Muertes_PN_ACUM[[#This Row],[04-06-2020]]-Muertes_PN_ACUM[[#This Row],[03-06-2020]]</f>
        <v>0</v>
      </c>
      <c r="H167" s="13">
        <f>+Muertes_PN_ACUM[[#This Row],[5/6/2020]]-Muertes_PN_ACUM[[#This Row],[04-06-2020]]</f>
        <v>0</v>
      </c>
      <c r="I167" s="13">
        <f>+Muertes_PN_ACUM[[#This Row],[6/6/2020]]-Muertes_PN_ACUM[[#This Row],[5/6/2020]]</f>
        <v>0</v>
      </c>
      <c r="J167" s="13">
        <f>+Muertes_PN_ACUM[[#This Row],[07-06-2020]]-Muertes_PN_ACUM[[#This Row],[6/6/2020]]</f>
        <v>0</v>
      </c>
      <c r="K167" s="13">
        <f>+Muertes_PN_ACUM[[#This Row],[08-06-2020]]-Muertes_PN_ACUM[[#This Row],[07-06-2020]]</f>
        <v>0</v>
      </c>
      <c r="L167" s="13">
        <f>+Muertes_PN_ACUM[[#This Row],[09-06-2020]]-Muertes_PN_ACUM[[#This Row],[08-06-2020]]</f>
        <v>0</v>
      </c>
      <c r="M167" s="13">
        <f>+Muertes_PN_ACUM[[#This Row],[10-06-2020]]-Muertes_PN_ACUM[[#This Row],[09-06-2020]]</f>
        <v>0</v>
      </c>
      <c r="N167" s="13">
        <f>+Muertes_PN_ACUM[[#This Row],[11-06-2020]]-Muertes_PN_ACUM[[#This Row],[10-06-2020]]</f>
        <v>0</v>
      </c>
    </row>
    <row r="168" spans="1:14" x14ac:dyDescent="0.3">
      <c r="A168">
        <v>90903</v>
      </c>
      <c r="B168" s="2" t="s">
        <v>114</v>
      </c>
      <c r="C168" s="2" t="s">
        <v>181</v>
      </c>
      <c r="D168" s="2" t="s">
        <v>523</v>
      </c>
      <c r="E168" s="14">
        <f t="shared" si="2"/>
        <v>0</v>
      </c>
      <c r="F168" s="15">
        <f>+Muertes_PN_ACUM[[#This Row],[03-06-2020]]</f>
        <v>0</v>
      </c>
      <c r="G168" s="13">
        <f>+Muertes_PN_ACUM[[#This Row],[04-06-2020]]-Muertes_PN_ACUM[[#This Row],[03-06-2020]]</f>
        <v>0</v>
      </c>
      <c r="H168" s="13">
        <f>+Muertes_PN_ACUM[[#This Row],[5/6/2020]]-Muertes_PN_ACUM[[#This Row],[04-06-2020]]</f>
        <v>0</v>
      </c>
      <c r="I168" s="13">
        <f>+Muertes_PN_ACUM[[#This Row],[6/6/2020]]-Muertes_PN_ACUM[[#This Row],[5/6/2020]]</f>
        <v>0</v>
      </c>
      <c r="J168" s="13">
        <f>+Muertes_PN_ACUM[[#This Row],[07-06-2020]]-Muertes_PN_ACUM[[#This Row],[6/6/2020]]</f>
        <v>0</v>
      </c>
      <c r="K168" s="13">
        <f>+Muertes_PN_ACUM[[#This Row],[08-06-2020]]-Muertes_PN_ACUM[[#This Row],[07-06-2020]]</f>
        <v>0</v>
      </c>
      <c r="L168" s="13">
        <f>+Muertes_PN_ACUM[[#This Row],[09-06-2020]]-Muertes_PN_ACUM[[#This Row],[08-06-2020]]</f>
        <v>0</v>
      </c>
      <c r="M168" s="13">
        <f>+Muertes_PN_ACUM[[#This Row],[10-06-2020]]-Muertes_PN_ACUM[[#This Row],[09-06-2020]]</f>
        <v>0</v>
      </c>
      <c r="N168" s="13">
        <f>+Muertes_PN_ACUM[[#This Row],[11-06-2020]]-Muertes_PN_ACUM[[#This Row],[10-06-2020]]</f>
        <v>0</v>
      </c>
    </row>
    <row r="169" spans="1:14" x14ac:dyDescent="0.3">
      <c r="A169">
        <v>130705</v>
      </c>
      <c r="B169" s="2" t="s">
        <v>102</v>
      </c>
      <c r="C169" s="2" t="s">
        <v>138</v>
      </c>
      <c r="D169" s="2" t="s">
        <v>203</v>
      </c>
      <c r="E169" s="14">
        <f t="shared" si="2"/>
        <v>1</v>
      </c>
      <c r="F169" s="15">
        <f>+Muertes_PN_ACUM[[#This Row],[03-06-2020]]</f>
        <v>0</v>
      </c>
      <c r="G169" s="13">
        <f>+Muertes_PN_ACUM[[#This Row],[04-06-2020]]-Muertes_PN_ACUM[[#This Row],[03-06-2020]]</f>
        <v>0</v>
      </c>
      <c r="H169" s="13">
        <f>+Muertes_PN_ACUM[[#This Row],[5/6/2020]]-Muertes_PN_ACUM[[#This Row],[04-06-2020]]</f>
        <v>0</v>
      </c>
      <c r="I169" s="13">
        <f>+Muertes_PN_ACUM[[#This Row],[6/6/2020]]-Muertes_PN_ACUM[[#This Row],[5/6/2020]]</f>
        <v>0</v>
      </c>
      <c r="J169" s="13">
        <f>+Muertes_PN_ACUM[[#This Row],[07-06-2020]]-Muertes_PN_ACUM[[#This Row],[6/6/2020]]</f>
        <v>0</v>
      </c>
      <c r="K169" s="13">
        <f>+Muertes_PN_ACUM[[#This Row],[08-06-2020]]-Muertes_PN_ACUM[[#This Row],[07-06-2020]]</f>
        <v>0</v>
      </c>
      <c r="L169" s="13">
        <f>+Muertes_PN_ACUM[[#This Row],[09-06-2020]]-Muertes_PN_ACUM[[#This Row],[08-06-2020]]</f>
        <v>1</v>
      </c>
      <c r="M169" s="13">
        <f>+Muertes_PN_ACUM[[#This Row],[10-06-2020]]-Muertes_PN_ACUM[[#This Row],[09-06-2020]]</f>
        <v>0</v>
      </c>
      <c r="N169" s="13">
        <f>+Muertes_PN_ACUM[[#This Row],[11-06-2020]]-Muertes_PN_ACUM[[#This Row],[10-06-2020]]</f>
        <v>0</v>
      </c>
    </row>
    <row r="170" spans="1:14" x14ac:dyDescent="0.3">
      <c r="A170">
        <v>90307</v>
      </c>
      <c r="B170" s="2" t="s">
        <v>114</v>
      </c>
      <c r="C170" s="2" t="s">
        <v>284</v>
      </c>
      <c r="D170" s="2" t="s">
        <v>524</v>
      </c>
      <c r="E170" s="14">
        <f t="shared" si="2"/>
        <v>0</v>
      </c>
      <c r="F170" s="15">
        <f>+Muertes_PN_ACUM[[#This Row],[03-06-2020]]</f>
        <v>0</v>
      </c>
      <c r="G170" s="13">
        <f>+Muertes_PN_ACUM[[#This Row],[04-06-2020]]-Muertes_PN_ACUM[[#This Row],[03-06-2020]]</f>
        <v>0</v>
      </c>
      <c r="H170" s="13">
        <f>+Muertes_PN_ACUM[[#This Row],[5/6/2020]]-Muertes_PN_ACUM[[#This Row],[04-06-2020]]</f>
        <v>0</v>
      </c>
      <c r="I170" s="13">
        <f>+Muertes_PN_ACUM[[#This Row],[6/6/2020]]-Muertes_PN_ACUM[[#This Row],[5/6/2020]]</f>
        <v>0</v>
      </c>
      <c r="J170" s="13">
        <f>+Muertes_PN_ACUM[[#This Row],[07-06-2020]]-Muertes_PN_ACUM[[#This Row],[6/6/2020]]</f>
        <v>0</v>
      </c>
      <c r="K170" s="13">
        <f>+Muertes_PN_ACUM[[#This Row],[08-06-2020]]-Muertes_PN_ACUM[[#This Row],[07-06-2020]]</f>
        <v>0</v>
      </c>
      <c r="L170" s="13">
        <f>+Muertes_PN_ACUM[[#This Row],[09-06-2020]]-Muertes_PN_ACUM[[#This Row],[08-06-2020]]</f>
        <v>0</v>
      </c>
      <c r="M170" s="13">
        <f>+Muertes_PN_ACUM[[#This Row],[10-06-2020]]-Muertes_PN_ACUM[[#This Row],[09-06-2020]]</f>
        <v>0</v>
      </c>
      <c r="N170" s="13">
        <f>+Muertes_PN_ACUM[[#This Row],[11-06-2020]]-Muertes_PN_ACUM[[#This Row],[10-06-2020]]</f>
        <v>0</v>
      </c>
    </row>
    <row r="171" spans="1:14" x14ac:dyDescent="0.3">
      <c r="A171">
        <v>120505</v>
      </c>
      <c r="B171" s="2" t="s">
        <v>191</v>
      </c>
      <c r="C171" s="2" t="s">
        <v>447</v>
      </c>
      <c r="D171" s="2" t="s">
        <v>525</v>
      </c>
      <c r="E171" s="14">
        <f t="shared" si="2"/>
        <v>0</v>
      </c>
      <c r="F171" s="15">
        <f>+Muertes_PN_ACUM[[#This Row],[03-06-2020]]</f>
        <v>0</v>
      </c>
      <c r="G171" s="13">
        <f>+Muertes_PN_ACUM[[#This Row],[04-06-2020]]-Muertes_PN_ACUM[[#This Row],[03-06-2020]]</f>
        <v>0</v>
      </c>
      <c r="H171" s="13">
        <f>+Muertes_PN_ACUM[[#This Row],[5/6/2020]]-Muertes_PN_ACUM[[#This Row],[04-06-2020]]</f>
        <v>0</v>
      </c>
      <c r="I171" s="13">
        <f>+Muertes_PN_ACUM[[#This Row],[6/6/2020]]-Muertes_PN_ACUM[[#This Row],[5/6/2020]]</f>
        <v>0</v>
      </c>
      <c r="J171" s="13">
        <f>+Muertes_PN_ACUM[[#This Row],[07-06-2020]]-Muertes_PN_ACUM[[#This Row],[6/6/2020]]</f>
        <v>0</v>
      </c>
      <c r="K171" s="13">
        <f>+Muertes_PN_ACUM[[#This Row],[08-06-2020]]-Muertes_PN_ACUM[[#This Row],[07-06-2020]]</f>
        <v>0</v>
      </c>
      <c r="L171" s="13">
        <f>+Muertes_PN_ACUM[[#This Row],[09-06-2020]]-Muertes_PN_ACUM[[#This Row],[08-06-2020]]</f>
        <v>0</v>
      </c>
      <c r="M171" s="13">
        <f>+Muertes_PN_ACUM[[#This Row],[10-06-2020]]-Muertes_PN_ACUM[[#This Row],[09-06-2020]]</f>
        <v>0</v>
      </c>
      <c r="N171" s="13">
        <f>+Muertes_PN_ACUM[[#This Row],[11-06-2020]]-Muertes_PN_ACUM[[#This Row],[10-06-2020]]</f>
        <v>0</v>
      </c>
    </row>
    <row r="172" spans="1:14" x14ac:dyDescent="0.3">
      <c r="A172">
        <v>60604</v>
      </c>
      <c r="B172" s="2" t="s">
        <v>158</v>
      </c>
      <c r="C172" s="2" t="s">
        <v>342</v>
      </c>
      <c r="D172" s="2" t="s">
        <v>343</v>
      </c>
      <c r="E172" s="14">
        <f t="shared" si="2"/>
        <v>0</v>
      </c>
      <c r="F172" s="15">
        <f>+Muertes_PN_ACUM[[#This Row],[03-06-2020]]</f>
        <v>0</v>
      </c>
      <c r="G172" s="13">
        <f>+Muertes_PN_ACUM[[#This Row],[04-06-2020]]-Muertes_PN_ACUM[[#This Row],[03-06-2020]]</f>
        <v>0</v>
      </c>
      <c r="H172" s="13">
        <f>+Muertes_PN_ACUM[[#This Row],[5/6/2020]]-Muertes_PN_ACUM[[#This Row],[04-06-2020]]</f>
        <v>0</v>
      </c>
      <c r="I172" s="13">
        <f>+Muertes_PN_ACUM[[#This Row],[6/6/2020]]-Muertes_PN_ACUM[[#This Row],[5/6/2020]]</f>
        <v>0</v>
      </c>
      <c r="J172" s="13">
        <f>+Muertes_PN_ACUM[[#This Row],[07-06-2020]]-Muertes_PN_ACUM[[#This Row],[6/6/2020]]</f>
        <v>0</v>
      </c>
      <c r="K172" s="13">
        <f>+Muertes_PN_ACUM[[#This Row],[08-06-2020]]-Muertes_PN_ACUM[[#This Row],[07-06-2020]]</f>
        <v>0</v>
      </c>
      <c r="L172" s="13">
        <f>+Muertes_PN_ACUM[[#This Row],[09-06-2020]]-Muertes_PN_ACUM[[#This Row],[08-06-2020]]</f>
        <v>0</v>
      </c>
      <c r="M172" s="13">
        <f>+Muertes_PN_ACUM[[#This Row],[10-06-2020]]-Muertes_PN_ACUM[[#This Row],[09-06-2020]]</f>
        <v>0</v>
      </c>
      <c r="N172" s="13">
        <f>+Muertes_PN_ACUM[[#This Row],[11-06-2020]]-Muertes_PN_ACUM[[#This Row],[10-06-2020]]</f>
        <v>0</v>
      </c>
    </row>
    <row r="173" spans="1:14" x14ac:dyDescent="0.3">
      <c r="A173">
        <v>90102</v>
      </c>
      <c r="B173" s="2" t="s">
        <v>114</v>
      </c>
      <c r="C173" s="2" t="s">
        <v>197</v>
      </c>
      <c r="D173" s="2" t="s">
        <v>390</v>
      </c>
      <c r="E173" s="14">
        <f t="shared" si="2"/>
        <v>0</v>
      </c>
      <c r="F173" s="15">
        <f>+Muertes_PN_ACUM[[#This Row],[03-06-2020]]</f>
        <v>0</v>
      </c>
      <c r="G173" s="13">
        <f>+Muertes_PN_ACUM[[#This Row],[04-06-2020]]-Muertes_PN_ACUM[[#This Row],[03-06-2020]]</f>
        <v>0</v>
      </c>
      <c r="H173" s="13">
        <f>+Muertes_PN_ACUM[[#This Row],[5/6/2020]]-Muertes_PN_ACUM[[#This Row],[04-06-2020]]</f>
        <v>0</v>
      </c>
      <c r="I173" s="13">
        <f>+Muertes_PN_ACUM[[#This Row],[6/6/2020]]-Muertes_PN_ACUM[[#This Row],[5/6/2020]]</f>
        <v>0</v>
      </c>
      <c r="J173" s="13">
        <f>+Muertes_PN_ACUM[[#This Row],[07-06-2020]]-Muertes_PN_ACUM[[#This Row],[6/6/2020]]</f>
        <v>0</v>
      </c>
      <c r="K173" s="13">
        <f>+Muertes_PN_ACUM[[#This Row],[08-06-2020]]-Muertes_PN_ACUM[[#This Row],[07-06-2020]]</f>
        <v>0</v>
      </c>
      <c r="L173" s="13">
        <f>+Muertes_PN_ACUM[[#This Row],[09-06-2020]]-Muertes_PN_ACUM[[#This Row],[08-06-2020]]</f>
        <v>0</v>
      </c>
      <c r="M173" s="13">
        <f>+Muertes_PN_ACUM[[#This Row],[10-06-2020]]-Muertes_PN_ACUM[[#This Row],[09-06-2020]]</f>
        <v>0</v>
      </c>
      <c r="N173" s="13">
        <f>+Muertes_PN_ACUM[[#This Row],[11-06-2020]]-Muertes_PN_ACUM[[#This Row],[10-06-2020]]</f>
        <v>0</v>
      </c>
    </row>
    <row r="174" spans="1:14" x14ac:dyDescent="0.3">
      <c r="A174">
        <v>70704</v>
      </c>
      <c r="B174" s="2" t="s">
        <v>268</v>
      </c>
      <c r="C174" s="2" t="s">
        <v>453</v>
      </c>
      <c r="D174" s="2" t="s">
        <v>526</v>
      </c>
      <c r="E174" s="14">
        <f t="shared" si="2"/>
        <v>0</v>
      </c>
      <c r="F174" s="15">
        <f>+Muertes_PN_ACUM[[#This Row],[03-06-2020]]</f>
        <v>0</v>
      </c>
      <c r="G174" s="13">
        <f>+Muertes_PN_ACUM[[#This Row],[04-06-2020]]-Muertes_PN_ACUM[[#This Row],[03-06-2020]]</f>
        <v>0</v>
      </c>
      <c r="H174" s="13">
        <f>+Muertes_PN_ACUM[[#This Row],[5/6/2020]]-Muertes_PN_ACUM[[#This Row],[04-06-2020]]</f>
        <v>0</v>
      </c>
      <c r="I174" s="13">
        <f>+Muertes_PN_ACUM[[#This Row],[6/6/2020]]-Muertes_PN_ACUM[[#This Row],[5/6/2020]]</f>
        <v>0</v>
      </c>
      <c r="J174" s="13">
        <f>+Muertes_PN_ACUM[[#This Row],[07-06-2020]]-Muertes_PN_ACUM[[#This Row],[6/6/2020]]</f>
        <v>0</v>
      </c>
      <c r="K174" s="13">
        <f>+Muertes_PN_ACUM[[#This Row],[08-06-2020]]-Muertes_PN_ACUM[[#This Row],[07-06-2020]]</f>
        <v>0</v>
      </c>
      <c r="L174" s="13">
        <f>+Muertes_PN_ACUM[[#This Row],[09-06-2020]]-Muertes_PN_ACUM[[#This Row],[08-06-2020]]</f>
        <v>0</v>
      </c>
      <c r="M174" s="13">
        <f>+Muertes_PN_ACUM[[#This Row],[10-06-2020]]-Muertes_PN_ACUM[[#This Row],[09-06-2020]]</f>
        <v>0</v>
      </c>
      <c r="N174" s="13">
        <f>+Muertes_PN_ACUM[[#This Row],[11-06-2020]]-Muertes_PN_ACUM[[#This Row],[10-06-2020]]</f>
        <v>0</v>
      </c>
    </row>
    <row r="175" spans="1:14" x14ac:dyDescent="0.3">
      <c r="A175">
        <v>40513</v>
      </c>
      <c r="B175" s="2" t="s">
        <v>154</v>
      </c>
      <c r="C175" s="2" t="s">
        <v>236</v>
      </c>
      <c r="D175" s="2" t="s">
        <v>527</v>
      </c>
      <c r="E175" s="14">
        <f t="shared" si="2"/>
        <v>0</v>
      </c>
      <c r="F175" s="15">
        <f>+Muertes_PN_ACUM[[#This Row],[03-06-2020]]</f>
        <v>0</v>
      </c>
      <c r="G175" s="13">
        <f>+Muertes_PN_ACUM[[#This Row],[04-06-2020]]-Muertes_PN_ACUM[[#This Row],[03-06-2020]]</f>
        <v>0</v>
      </c>
      <c r="H175" s="13">
        <f>+Muertes_PN_ACUM[[#This Row],[5/6/2020]]-Muertes_PN_ACUM[[#This Row],[04-06-2020]]</f>
        <v>0</v>
      </c>
      <c r="I175" s="13">
        <f>+Muertes_PN_ACUM[[#This Row],[6/6/2020]]-Muertes_PN_ACUM[[#This Row],[5/6/2020]]</f>
        <v>0</v>
      </c>
      <c r="J175" s="13">
        <f>+Muertes_PN_ACUM[[#This Row],[07-06-2020]]-Muertes_PN_ACUM[[#This Row],[6/6/2020]]</f>
        <v>0</v>
      </c>
      <c r="K175" s="13">
        <f>+Muertes_PN_ACUM[[#This Row],[08-06-2020]]-Muertes_PN_ACUM[[#This Row],[07-06-2020]]</f>
        <v>0</v>
      </c>
      <c r="L175" s="13">
        <f>+Muertes_PN_ACUM[[#This Row],[09-06-2020]]-Muertes_PN_ACUM[[#This Row],[08-06-2020]]</f>
        <v>0</v>
      </c>
      <c r="M175" s="13">
        <f>+Muertes_PN_ACUM[[#This Row],[10-06-2020]]-Muertes_PN_ACUM[[#This Row],[09-06-2020]]</f>
        <v>0</v>
      </c>
      <c r="N175" s="13">
        <f>+Muertes_PN_ACUM[[#This Row],[11-06-2020]]-Muertes_PN_ACUM[[#This Row],[10-06-2020]]</f>
        <v>0</v>
      </c>
    </row>
    <row r="176" spans="1:14" x14ac:dyDescent="0.3">
      <c r="A176">
        <v>70705</v>
      </c>
      <c r="B176" s="2" t="s">
        <v>268</v>
      </c>
      <c r="C176" s="2" t="s">
        <v>453</v>
      </c>
      <c r="D176" s="2" t="s">
        <v>528</v>
      </c>
      <c r="E176" s="14">
        <f t="shared" si="2"/>
        <v>0</v>
      </c>
      <c r="F176" s="15">
        <f>+Muertes_PN_ACUM[[#This Row],[03-06-2020]]</f>
        <v>0</v>
      </c>
      <c r="G176" s="13">
        <f>+Muertes_PN_ACUM[[#This Row],[04-06-2020]]-Muertes_PN_ACUM[[#This Row],[03-06-2020]]</f>
        <v>0</v>
      </c>
      <c r="H176" s="13">
        <f>+Muertes_PN_ACUM[[#This Row],[5/6/2020]]-Muertes_PN_ACUM[[#This Row],[04-06-2020]]</f>
        <v>0</v>
      </c>
      <c r="I176" s="13">
        <f>+Muertes_PN_ACUM[[#This Row],[6/6/2020]]-Muertes_PN_ACUM[[#This Row],[5/6/2020]]</f>
        <v>0</v>
      </c>
      <c r="J176" s="13">
        <f>+Muertes_PN_ACUM[[#This Row],[07-06-2020]]-Muertes_PN_ACUM[[#This Row],[6/6/2020]]</f>
        <v>0</v>
      </c>
      <c r="K176" s="13">
        <f>+Muertes_PN_ACUM[[#This Row],[08-06-2020]]-Muertes_PN_ACUM[[#This Row],[07-06-2020]]</f>
        <v>0</v>
      </c>
      <c r="L176" s="13">
        <f>+Muertes_PN_ACUM[[#This Row],[09-06-2020]]-Muertes_PN_ACUM[[#This Row],[08-06-2020]]</f>
        <v>0</v>
      </c>
      <c r="M176" s="13">
        <f>+Muertes_PN_ACUM[[#This Row],[10-06-2020]]-Muertes_PN_ACUM[[#This Row],[09-06-2020]]</f>
        <v>0</v>
      </c>
      <c r="N176" s="13">
        <f>+Muertes_PN_ACUM[[#This Row],[11-06-2020]]-Muertes_PN_ACUM[[#This Row],[10-06-2020]]</f>
        <v>0</v>
      </c>
    </row>
    <row r="177" spans="1:14" x14ac:dyDescent="0.3">
      <c r="A177">
        <v>91203</v>
      </c>
      <c r="B177" s="2" t="s">
        <v>114</v>
      </c>
      <c r="C177" s="2" t="s">
        <v>242</v>
      </c>
      <c r="D177" s="2" t="s">
        <v>528</v>
      </c>
      <c r="E177" s="14">
        <f t="shared" si="2"/>
        <v>0</v>
      </c>
      <c r="F177" s="15">
        <f>+Muertes_PN_ACUM[[#This Row],[03-06-2020]]</f>
        <v>0</v>
      </c>
      <c r="G177" s="13">
        <f>+Muertes_PN_ACUM[[#This Row],[04-06-2020]]-Muertes_PN_ACUM[[#This Row],[03-06-2020]]</f>
        <v>0</v>
      </c>
      <c r="H177" s="13">
        <f>+Muertes_PN_ACUM[[#This Row],[5/6/2020]]-Muertes_PN_ACUM[[#This Row],[04-06-2020]]</f>
        <v>0</v>
      </c>
      <c r="I177" s="13">
        <f>+Muertes_PN_ACUM[[#This Row],[6/6/2020]]-Muertes_PN_ACUM[[#This Row],[5/6/2020]]</f>
        <v>0</v>
      </c>
      <c r="J177" s="13">
        <f>+Muertes_PN_ACUM[[#This Row],[07-06-2020]]-Muertes_PN_ACUM[[#This Row],[6/6/2020]]</f>
        <v>0</v>
      </c>
      <c r="K177" s="13">
        <f>+Muertes_PN_ACUM[[#This Row],[08-06-2020]]-Muertes_PN_ACUM[[#This Row],[07-06-2020]]</f>
        <v>0</v>
      </c>
      <c r="L177" s="13">
        <f>+Muertes_PN_ACUM[[#This Row],[09-06-2020]]-Muertes_PN_ACUM[[#This Row],[08-06-2020]]</f>
        <v>0</v>
      </c>
      <c r="M177" s="13">
        <f>+Muertes_PN_ACUM[[#This Row],[10-06-2020]]-Muertes_PN_ACUM[[#This Row],[09-06-2020]]</f>
        <v>0</v>
      </c>
      <c r="N177" s="13">
        <f>+Muertes_PN_ACUM[[#This Row],[11-06-2020]]-Muertes_PN_ACUM[[#This Row],[10-06-2020]]</f>
        <v>0</v>
      </c>
    </row>
    <row r="178" spans="1:14" x14ac:dyDescent="0.3">
      <c r="A178">
        <v>130307</v>
      </c>
      <c r="B178" s="2" t="s">
        <v>102</v>
      </c>
      <c r="C178" s="2" t="s">
        <v>222</v>
      </c>
      <c r="D178" s="2" t="s">
        <v>528</v>
      </c>
      <c r="E178" s="14">
        <f t="shared" si="2"/>
        <v>0</v>
      </c>
      <c r="F178" s="15">
        <f>+Muertes_PN_ACUM[[#This Row],[03-06-2020]]</f>
        <v>0</v>
      </c>
      <c r="G178" s="13">
        <f>+Muertes_PN_ACUM[[#This Row],[04-06-2020]]-Muertes_PN_ACUM[[#This Row],[03-06-2020]]</f>
        <v>0</v>
      </c>
      <c r="H178" s="13">
        <f>+Muertes_PN_ACUM[[#This Row],[5/6/2020]]-Muertes_PN_ACUM[[#This Row],[04-06-2020]]</f>
        <v>0</v>
      </c>
      <c r="I178" s="13">
        <f>+Muertes_PN_ACUM[[#This Row],[6/6/2020]]-Muertes_PN_ACUM[[#This Row],[5/6/2020]]</f>
        <v>0</v>
      </c>
      <c r="J178" s="13">
        <f>+Muertes_PN_ACUM[[#This Row],[07-06-2020]]-Muertes_PN_ACUM[[#This Row],[6/6/2020]]</f>
        <v>0</v>
      </c>
      <c r="K178" s="13">
        <f>+Muertes_PN_ACUM[[#This Row],[08-06-2020]]-Muertes_PN_ACUM[[#This Row],[07-06-2020]]</f>
        <v>0</v>
      </c>
      <c r="L178" s="13">
        <f>+Muertes_PN_ACUM[[#This Row],[09-06-2020]]-Muertes_PN_ACUM[[#This Row],[08-06-2020]]</f>
        <v>0</v>
      </c>
      <c r="M178" s="13">
        <f>+Muertes_PN_ACUM[[#This Row],[10-06-2020]]-Muertes_PN_ACUM[[#This Row],[09-06-2020]]</f>
        <v>0</v>
      </c>
      <c r="N178" s="13">
        <f>+Muertes_PN_ACUM[[#This Row],[11-06-2020]]-Muertes_PN_ACUM[[#This Row],[10-06-2020]]</f>
        <v>0</v>
      </c>
    </row>
    <row r="179" spans="1:14" x14ac:dyDescent="0.3">
      <c r="A179">
        <v>60303</v>
      </c>
      <c r="B179" s="2" t="s">
        <v>158</v>
      </c>
      <c r="C179" s="2" t="s">
        <v>406</v>
      </c>
      <c r="D179" s="2" t="s">
        <v>529</v>
      </c>
      <c r="E179" s="14">
        <f t="shared" si="2"/>
        <v>0</v>
      </c>
      <c r="F179" s="15">
        <f>+Muertes_PN_ACUM[[#This Row],[03-06-2020]]</f>
        <v>0</v>
      </c>
      <c r="G179" s="13">
        <f>+Muertes_PN_ACUM[[#This Row],[04-06-2020]]-Muertes_PN_ACUM[[#This Row],[03-06-2020]]</f>
        <v>0</v>
      </c>
      <c r="H179" s="13">
        <f>+Muertes_PN_ACUM[[#This Row],[5/6/2020]]-Muertes_PN_ACUM[[#This Row],[04-06-2020]]</f>
        <v>0</v>
      </c>
      <c r="I179" s="13">
        <f>+Muertes_PN_ACUM[[#This Row],[6/6/2020]]-Muertes_PN_ACUM[[#This Row],[5/6/2020]]</f>
        <v>0</v>
      </c>
      <c r="J179" s="13">
        <f>+Muertes_PN_ACUM[[#This Row],[07-06-2020]]-Muertes_PN_ACUM[[#This Row],[6/6/2020]]</f>
        <v>0</v>
      </c>
      <c r="K179" s="13">
        <f>+Muertes_PN_ACUM[[#This Row],[08-06-2020]]-Muertes_PN_ACUM[[#This Row],[07-06-2020]]</f>
        <v>0</v>
      </c>
      <c r="L179" s="13">
        <f>+Muertes_PN_ACUM[[#This Row],[09-06-2020]]-Muertes_PN_ACUM[[#This Row],[08-06-2020]]</f>
        <v>0</v>
      </c>
      <c r="M179" s="13">
        <f>+Muertes_PN_ACUM[[#This Row],[10-06-2020]]-Muertes_PN_ACUM[[#This Row],[09-06-2020]]</f>
        <v>0</v>
      </c>
      <c r="N179" s="13">
        <f>+Muertes_PN_ACUM[[#This Row],[11-06-2020]]-Muertes_PN_ACUM[[#This Row],[10-06-2020]]</f>
        <v>0</v>
      </c>
    </row>
    <row r="180" spans="1:14" x14ac:dyDescent="0.3">
      <c r="A180">
        <v>70602</v>
      </c>
      <c r="B180" s="2" t="s">
        <v>268</v>
      </c>
      <c r="C180" s="2" t="s">
        <v>248</v>
      </c>
      <c r="D180" s="2" t="s">
        <v>530</v>
      </c>
      <c r="E180" s="14">
        <f t="shared" si="2"/>
        <v>0</v>
      </c>
      <c r="F180" s="15">
        <f>+Muertes_PN_ACUM[[#This Row],[03-06-2020]]</f>
        <v>0</v>
      </c>
      <c r="G180" s="13">
        <f>+Muertes_PN_ACUM[[#This Row],[04-06-2020]]-Muertes_PN_ACUM[[#This Row],[03-06-2020]]</f>
        <v>0</v>
      </c>
      <c r="H180" s="13">
        <f>+Muertes_PN_ACUM[[#This Row],[5/6/2020]]-Muertes_PN_ACUM[[#This Row],[04-06-2020]]</f>
        <v>0</v>
      </c>
      <c r="I180" s="13">
        <f>+Muertes_PN_ACUM[[#This Row],[6/6/2020]]-Muertes_PN_ACUM[[#This Row],[5/6/2020]]</f>
        <v>0</v>
      </c>
      <c r="J180" s="13">
        <f>+Muertes_PN_ACUM[[#This Row],[07-06-2020]]-Muertes_PN_ACUM[[#This Row],[6/6/2020]]</f>
        <v>0</v>
      </c>
      <c r="K180" s="13">
        <f>+Muertes_PN_ACUM[[#This Row],[08-06-2020]]-Muertes_PN_ACUM[[#This Row],[07-06-2020]]</f>
        <v>0</v>
      </c>
      <c r="L180" s="13">
        <f>+Muertes_PN_ACUM[[#This Row],[09-06-2020]]-Muertes_PN_ACUM[[#This Row],[08-06-2020]]</f>
        <v>0</v>
      </c>
      <c r="M180" s="13">
        <f>+Muertes_PN_ACUM[[#This Row],[10-06-2020]]-Muertes_PN_ACUM[[#This Row],[09-06-2020]]</f>
        <v>0</v>
      </c>
      <c r="N180" s="13">
        <f>+Muertes_PN_ACUM[[#This Row],[11-06-2020]]-Muertes_PN_ACUM[[#This Row],[10-06-2020]]</f>
        <v>0</v>
      </c>
    </row>
    <row r="181" spans="1:14" x14ac:dyDescent="0.3">
      <c r="A181">
        <v>20403</v>
      </c>
      <c r="B181" s="2" t="s">
        <v>212</v>
      </c>
      <c r="C181" s="2" t="s">
        <v>249</v>
      </c>
      <c r="D181" s="2" t="s">
        <v>531</v>
      </c>
      <c r="E181" s="14">
        <f t="shared" si="2"/>
        <v>0</v>
      </c>
      <c r="F181" s="15">
        <f>+Muertes_PN_ACUM[[#This Row],[03-06-2020]]</f>
        <v>0</v>
      </c>
      <c r="G181" s="13">
        <f>+Muertes_PN_ACUM[[#This Row],[04-06-2020]]-Muertes_PN_ACUM[[#This Row],[03-06-2020]]</f>
        <v>0</v>
      </c>
      <c r="H181" s="13">
        <f>+Muertes_PN_ACUM[[#This Row],[5/6/2020]]-Muertes_PN_ACUM[[#This Row],[04-06-2020]]</f>
        <v>0</v>
      </c>
      <c r="I181" s="13">
        <f>+Muertes_PN_ACUM[[#This Row],[6/6/2020]]-Muertes_PN_ACUM[[#This Row],[5/6/2020]]</f>
        <v>0</v>
      </c>
      <c r="J181" s="13">
        <f>+Muertes_PN_ACUM[[#This Row],[07-06-2020]]-Muertes_PN_ACUM[[#This Row],[6/6/2020]]</f>
        <v>0</v>
      </c>
      <c r="K181" s="13">
        <f>+Muertes_PN_ACUM[[#This Row],[08-06-2020]]-Muertes_PN_ACUM[[#This Row],[07-06-2020]]</f>
        <v>0</v>
      </c>
      <c r="L181" s="13">
        <f>+Muertes_PN_ACUM[[#This Row],[09-06-2020]]-Muertes_PN_ACUM[[#This Row],[08-06-2020]]</f>
        <v>0</v>
      </c>
      <c r="M181" s="13">
        <f>+Muertes_PN_ACUM[[#This Row],[10-06-2020]]-Muertes_PN_ACUM[[#This Row],[09-06-2020]]</f>
        <v>0</v>
      </c>
      <c r="N181" s="13">
        <f>+Muertes_PN_ACUM[[#This Row],[11-06-2020]]-Muertes_PN_ACUM[[#This Row],[10-06-2020]]</f>
        <v>0</v>
      </c>
    </row>
    <row r="182" spans="1:14" x14ac:dyDescent="0.3">
      <c r="A182">
        <v>60302</v>
      </c>
      <c r="B182" s="2" t="s">
        <v>158</v>
      </c>
      <c r="C182" s="2" t="s">
        <v>406</v>
      </c>
      <c r="D182" s="2" t="s">
        <v>532</v>
      </c>
      <c r="E182" s="14">
        <f t="shared" si="2"/>
        <v>0</v>
      </c>
      <c r="F182" s="15">
        <f>+Muertes_PN_ACUM[[#This Row],[03-06-2020]]</f>
        <v>0</v>
      </c>
      <c r="G182" s="13">
        <f>+Muertes_PN_ACUM[[#This Row],[04-06-2020]]-Muertes_PN_ACUM[[#This Row],[03-06-2020]]</f>
        <v>0</v>
      </c>
      <c r="H182" s="13">
        <f>+Muertes_PN_ACUM[[#This Row],[5/6/2020]]-Muertes_PN_ACUM[[#This Row],[04-06-2020]]</f>
        <v>0</v>
      </c>
      <c r="I182" s="13">
        <f>+Muertes_PN_ACUM[[#This Row],[6/6/2020]]-Muertes_PN_ACUM[[#This Row],[5/6/2020]]</f>
        <v>0</v>
      </c>
      <c r="J182" s="13">
        <f>+Muertes_PN_ACUM[[#This Row],[07-06-2020]]-Muertes_PN_ACUM[[#This Row],[6/6/2020]]</f>
        <v>0</v>
      </c>
      <c r="K182" s="13">
        <f>+Muertes_PN_ACUM[[#This Row],[08-06-2020]]-Muertes_PN_ACUM[[#This Row],[07-06-2020]]</f>
        <v>0</v>
      </c>
      <c r="L182" s="13">
        <f>+Muertes_PN_ACUM[[#This Row],[09-06-2020]]-Muertes_PN_ACUM[[#This Row],[08-06-2020]]</f>
        <v>0</v>
      </c>
      <c r="M182" s="13">
        <f>+Muertes_PN_ACUM[[#This Row],[10-06-2020]]-Muertes_PN_ACUM[[#This Row],[09-06-2020]]</f>
        <v>0</v>
      </c>
      <c r="N182" s="13">
        <f>+Muertes_PN_ACUM[[#This Row],[11-06-2020]]-Muertes_PN_ACUM[[#This Row],[10-06-2020]]</f>
        <v>0</v>
      </c>
    </row>
    <row r="183" spans="1:14" x14ac:dyDescent="0.3">
      <c r="A183">
        <v>70204</v>
      </c>
      <c r="B183" s="2" t="s">
        <v>268</v>
      </c>
      <c r="C183" s="2" t="s">
        <v>348</v>
      </c>
      <c r="D183" s="2" t="s">
        <v>533</v>
      </c>
      <c r="E183" s="14">
        <f t="shared" si="2"/>
        <v>0</v>
      </c>
      <c r="F183" s="15">
        <f>+Muertes_PN_ACUM[[#This Row],[03-06-2020]]</f>
        <v>0</v>
      </c>
      <c r="G183" s="13">
        <f>+Muertes_PN_ACUM[[#This Row],[04-06-2020]]-Muertes_PN_ACUM[[#This Row],[03-06-2020]]</f>
        <v>0</v>
      </c>
      <c r="H183" s="13">
        <f>+Muertes_PN_ACUM[[#This Row],[5/6/2020]]-Muertes_PN_ACUM[[#This Row],[04-06-2020]]</f>
        <v>0</v>
      </c>
      <c r="I183" s="13">
        <f>+Muertes_PN_ACUM[[#This Row],[6/6/2020]]-Muertes_PN_ACUM[[#This Row],[5/6/2020]]</f>
        <v>0</v>
      </c>
      <c r="J183" s="13">
        <f>+Muertes_PN_ACUM[[#This Row],[07-06-2020]]-Muertes_PN_ACUM[[#This Row],[6/6/2020]]</f>
        <v>0</v>
      </c>
      <c r="K183" s="13">
        <f>+Muertes_PN_ACUM[[#This Row],[08-06-2020]]-Muertes_PN_ACUM[[#This Row],[07-06-2020]]</f>
        <v>0</v>
      </c>
      <c r="L183" s="13">
        <f>+Muertes_PN_ACUM[[#This Row],[09-06-2020]]-Muertes_PN_ACUM[[#This Row],[08-06-2020]]</f>
        <v>0</v>
      </c>
      <c r="M183" s="13">
        <f>+Muertes_PN_ACUM[[#This Row],[10-06-2020]]-Muertes_PN_ACUM[[#This Row],[09-06-2020]]</f>
        <v>0</v>
      </c>
      <c r="N183" s="13">
        <f>+Muertes_PN_ACUM[[#This Row],[11-06-2020]]-Muertes_PN_ACUM[[#This Row],[10-06-2020]]</f>
        <v>0</v>
      </c>
    </row>
    <row r="184" spans="1:14" x14ac:dyDescent="0.3">
      <c r="A184">
        <v>60304</v>
      </c>
      <c r="B184" s="2" t="s">
        <v>158</v>
      </c>
      <c r="C184" s="2" t="s">
        <v>406</v>
      </c>
      <c r="D184" s="2" t="s">
        <v>534</v>
      </c>
      <c r="E184" s="14">
        <f t="shared" si="2"/>
        <v>0</v>
      </c>
      <c r="F184" s="15">
        <f>+Muertes_PN_ACUM[[#This Row],[03-06-2020]]</f>
        <v>0</v>
      </c>
      <c r="G184" s="13">
        <f>+Muertes_PN_ACUM[[#This Row],[04-06-2020]]-Muertes_PN_ACUM[[#This Row],[03-06-2020]]</f>
        <v>0</v>
      </c>
      <c r="H184" s="13">
        <f>+Muertes_PN_ACUM[[#This Row],[5/6/2020]]-Muertes_PN_ACUM[[#This Row],[04-06-2020]]</f>
        <v>0</v>
      </c>
      <c r="I184" s="13">
        <f>+Muertes_PN_ACUM[[#This Row],[6/6/2020]]-Muertes_PN_ACUM[[#This Row],[5/6/2020]]</f>
        <v>0</v>
      </c>
      <c r="J184" s="13">
        <f>+Muertes_PN_ACUM[[#This Row],[07-06-2020]]-Muertes_PN_ACUM[[#This Row],[6/6/2020]]</f>
        <v>0</v>
      </c>
      <c r="K184" s="13">
        <f>+Muertes_PN_ACUM[[#This Row],[08-06-2020]]-Muertes_PN_ACUM[[#This Row],[07-06-2020]]</f>
        <v>0</v>
      </c>
      <c r="L184" s="13">
        <f>+Muertes_PN_ACUM[[#This Row],[09-06-2020]]-Muertes_PN_ACUM[[#This Row],[08-06-2020]]</f>
        <v>0</v>
      </c>
      <c r="M184" s="13">
        <f>+Muertes_PN_ACUM[[#This Row],[10-06-2020]]-Muertes_PN_ACUM[[#This Row],[09-06-2020]]</f>
        <v>0</v>
      </c>
      <c r="N184" s="13">
        <f>+Muertes_PN_ACUM[[#This Row],[11-06-2020]]-Muertes_PN_ACUM[[#This Row],[10-06-2020]]</f>
        <v>0</v>
      </c>
    </row>
    <row r="185" spans="1:14" x14ac:dyDescent="0.3">
      <c r="A185">
        <v>70406</v>
      </c>
      <c r="B185" s="2" t="s">
        <v>268</v>
      </c>
      <c r="C185" s="2" t="s">
        <v>328</v>
      </c>
      <c r="D185" s="2" t="s">
        <v>534</v>
      </c>
      <c r="E185" s="14">
        <f t="shared" si="2"/>
        <v>0</v>
      </c>
      <c r="F185" s="15">
        <f>+Muertes_PN_ACUM[[#This Row],[03-06-2020]]</f>
        <v>0</v>
      </c>
      <c r="G185" s="13">
        <f>+Muertes_PN_ACUM[[#This Row],[04-06-2020]]-Muertes_PN_ACUM[[#This Row],[03-06-2020]]</f>
        <v>0</v>
      </c>
      <c r="H185" s="13">
        <f>+Muertes_PN_ACUM[[#This Row],[5/6/2020]]-Muertes_PN_ACUM[[#This Row],[04-06-2020]]</f>
        <v>0</v>
      </c>
      <c r="I185" s="13">
        <f>+Muertes_PN_ACUM[[#This Row],[6/6/2020]]-Muertes_PN_ACUM[[#This Row],[5/6/2020]]</f>
        <v>0</v>
      </c>
      <c r="J185" s="13">
        <f>+Muertes_PN_ACUM[[#This Row],[07-06-2020]]-Muertes_PN_ACUM[[#This Row],[6/6/2020]]</f>
        <v>0</v>
      </c>
      <c r="K185" s="13">
        <f>+Muertes_PN_ACUM[[#This Row],[08-06-2020]]-Muertes_PN_ACUM[[#This Row],[07-06-2020]]</f>
        <v>0</v>
      </c>
      <c r="L185" s="13">
        <f>+Muertes_PN_ACUM[[#This Row],[09-06-2020]]-Muertes_PN_ACUM[[#This Row],[08-06-2020]]</f>
        <v>0</v>
      </c>
      <c r="M185" s="13">
        <f>+Muertes_PN_ACUM[[#This Row],[10-06-2020]]-Muertes_PN_ACUM[[#This Row],[09-06-2020]]</f>
        <v>0</v>
      </c>
      <c r="N185" s="13">
        <f>+Muertes_PN_ACUM[[#This Row],[11-06-2020]]-Muertes_PN_ACUM[[#This Row],[10-06-2020]]</f>
        <v>0</v>
      </c>
    </row>
    <row r="186" spans="1:14" x14ac:dyDescent="0.3">
      <c r="A186">
        <v>20203</v>
      </c>
      <c r="B186" s="2" t="s">
        <v>212</v>
      </c>
      <c r="C186" s="2" t="s">
        <v>217</v>
      </c>
      <c r="D186" s="2" t="s">
        <v>391</v>
      </c>
      <c r="E186" s="14">
        <f t="shared" si="2"/>
        <v>0</v>
      </c>
      <c r="F186" s="15">
        <f>+Muertes_PN_ACUM[[#This Row],[03-06-2020]]</f>
        <v>0</v>
      </c>
      <c r="G186" s="13">
        <f>+Muertes_PN_ACUM[[#This Row],[04-06-2020]]-Muertes_PN_ACUM[[#This Row],[03-06-2020]]</f>
        <v>0</v>
      </c>
      <c r="H186" s="13">
        <f>+Muertes_PN_ACUM[[#This Row],[5/6/2020]]-Muertes_PN_ACUM[[#This Row],[04-06-2020]]</f>
        <v>0</v>
      </c>
      <c r="I186" s="13">
        <f>+Muertes_PN_ACUM[[#This Row],[6/6/2020]]-Muertes_PN_ACUM[[#This Row],[5/6/2020]]</f>
        <v>0</v>
      </c>
      <c r="J186" s="13">
        <f>+Muertes_PN_ACUM[[#This Row],[07-06-2020]]-Muertes_PN_ACUM[[#This Row],[6/6/2020]]</f>
        <v>0</v>
      </c>
      <c r="K186" s="13">
        <f>+Muertes_PN_ACUM[[#This Row],[08-06-2020]]-Muertes_PN_ACUM[[#This Row],[07-06-2020]]</f>
        <v>0</v>
      </c>
      <c r="L186" s="13">
        <f>+Muertes_PN_ACUM[[#This Row],[09-06-2020]]-Muertes_PN_ACUM[[#This Row],[08-06-2020]]</f>
        <v>0</v>
      </c>
      <c r="M186" s="13">
        <f>+Muertes_PN_ACUM[[#This Row],[10-06-2020]]-Muertes_PN_ACUM[[#This Row],[09-06-2020]]</f>
        <v>0</v>
      </c>
      <c r="N186" s="13">
        <f>+Muertes_PN_ACUM[[#This Row],[11-06-2020]]-Muertes_PN_ACUM[[#This Row],[10-06-2020]]</f>
        <v>0</v>
      </c>
    </row>
    <row r="187" spans="1:14" x14ac:dyDescent="0.3">
      <c r="A187">
        <v>80802</v>
      </c>
      <c r="B187" s="2" t="s">
        <v>99</v>
      </c>
      <c r="C187" s="2" t="s">
        <v>99</v>
      </c>
      <c r="D187" s="2" t="s">
        <v>112</v>
      </c>
      <c r="E187" s="14">
        <f t="shared" si="2"/>
        <v>5</v>
      </c>
      <c r="F187" s="15">
        <f>+Muertes_PN_ACUM[[#This Row],[03-06-2020]]</f>
        <v>5</v>
      </c>
      <c r="G187" s="13">
        <f>+Muertes_PN_ACUM[[#This Row],[04-06-2020]]-Muertes_PN_ACUM[[#This Row],[03-06-2020]]</f>
        <v>0</v>
      </c>
      <c r="H187" s="13">
        <f>+Muertes_PN_ACUM[[#This Row],[5/6/2020]]-Muertes_PN_ACUM[[#This Row],[04-06-2020]]</f>
        <v>0</v>
      </c>
      <c r="I187" s="13">
        <f>+Muertes_PN_ACUM[[#This Row],[6/6/2020]]-Muertes_PN_ACUM[[#This Row],[5/6/2020]]</f>
        <v>0</v>
      </c>
      <c r="J187" s="13">
        <f>+Muertes_PN_ACUM[[#This Row],[07-06-2020]]-Muertes_PN_ACUM[[#This Row],[6/6/2020]]</f>
        <v>0</v>
      </c>
      <c r="K187" s="13">
        <f>+Muertes_PN_ACUM[[#This Row],[08-06-2020]]-Muertes_PN_ACUM[[#This Row],[07-06-2020]]</f>
        <v>0</v>
      </c>
      <c r="L187" s="13">
        <f>+Muertes_PN_ACUM[[#This Row],[09-06-2020]]-Muertes_PN_ACUM[[#This Row],[08-06-2020]]</f>
        <v>0</v>
      </c>
      <c r="M187" s="13">
        <f>+Muertes_PN_ACUM[[#This Row],[10-06-2020]]-Muertes_PN_ACUM[[#This Row],[09-06-2020]]</f>
        <v>0</v>
      </c>
      <c r="N187" s="13">
        <f>+Muertes_PN_ACUM[[#This Row],[11-06-2020]]-Muertes_PN_ACUM[[#This Row],[10-06-2020]]</f>
        <v>0</v>
      </c>
    </row>
    <row r="188" spans="1:14" x14ac:dyDescent="0.3">
      <c r="A188">
        <v>60606</v>
      </c>
      <c r="B188" s="2" t="s">
        <v>158</v>
      </c>
      <c r="C188" s="2" t="s">
        <v>342</v>
      </c>
      <c r="D188" s="2" t="s">
        <v>392</v>
      </c>
      <c r="E188" s="14">
        <f t="shared" si="2"/>
        <v>0</v>
      </c>
      <c r="F188" s="15">
        <f>+Muertes_PN_ACUM[[#This Row],[03-06-2020]]</f>
        <v>0</v>
      </c>
      <c r="G188" s="13">
        <f>+Muertes_PN_ACUM[[#This Row],[04-06-2020]]-Muertes_PN_ACUM[[#This Row],[03-06-2020]]</f>
        <v>0</v>
      </c>
      <c r="H188" s="13">
        <f>+Muertes_PN_ACUM[[#This Row],[5/6/2020]]-Muertes_PN_ACUM[[#This Row],[04-06-2020]]</f>
        <v>0</v>
      </c>
      <c r="I188" s="13">
        <f>+Muertes_PN_ACUM[[#This Row],[6/6/2020]]-Muertes_PN_ACUM[[#This Row],[5/6/2020]]</f>
        <v>0</v>
      </c>
      <c r="J188" s="13">
        <f>+Muertes_PN_ACUM[[#This Row],[07-06-2020]]-Muertes_PN_ACUM[[#This Row],[6/6/2020]]</f>
        <v>0</v>
      </c>
      <c r="K188" s="13">
        <f>+Muertes_PN_ACUM[[#This Row],[08-06-2020]]-Muertes_PN_ACUM[[#This Row],[07-06-2020]]</f>
        <v>0</v>
      </c>
      <c r="L188" s="13">
        <f>+Muertes_PN_ACUM[[#This Row],[09-06-2020]]-Muertes_PN_ACUM[[#This Row],[08-06-2020]]</f>
        <v>0</v>
      </c>
      <c r="M188" s="13">
        <f>+Muertes_PN_ACUM[[#This Row],[10-06-2020]]-Muertes_PN_ACUM[[#This Row],[09-06-2020]]</f>
        <v>0</v>
      </c>
      <c r="N188" s="13">
        <f>+Muertes_PN_ACUM[[#This Row],[11-06-2020]]-Muertes_PN_ACUM[[#This Row],[10-06-2020]]</f>
        <v>0</v>
      </c>
    </row>
    <row r="189" spans="1:14" x14ac:dyDescent="0.3">
      <c r="A189">
        <v>70205</v>
      </c>
      <c r="B189" s="2" t="s">
        <v>268</v>
      </c>
      <c r="C189" s="2" t="s">
        <v>348</v>
      </c>
      <c r="D189" s="2" t="s">
        <v>535</v>
      </c>
      <c r="E189" s="14">
        <f t="shared" si="2"/>
        <v>0</v>
      </c>
      <c r="F189" s="15">
        <f>+Muertes_PN_ACUM[[#This Row],[03-06-2020]]</f>
        <v>0</v>
      </c>
      <c r="G189" s="13">
        <f>+Muertes_PN_ACUM[[#This Row],[04-06-2020]]-Muertes_PN_ACUM[[#This Row],[03-06-2020]]</f>
        <v>0</v>
      </c>
      <c r="H189" s="13">
        <f>+Muertes_PN_ACUM[[#This Row],[5/6/2020]]-Muertes_PN_ACUM[[#This Row],[04-06-2020]]</f>
        <v>0</v>
      </c>
      <c r="I189" s="13">
        <f>+Muertes_PN_ACUM[[#This Row],[6/6/2020]]-Muertes_PN_ACUM[[#This Row],[5/6/2020]]</f>
        <v>0</v>
      </c>
      <c r="J189" s="13">
        <f>+Muertes_PN_ACUM[[#This Row],[07-06-2020]]-Muertes_PN_ACUM[[#This Row],[6/6/2020]]</f>
        <v>0</v>
      </c>
      <c r="K189" s="13">
        <f>+Muertes_PN_ACUM[[#This Row],[08-06-2020]]-Muertes_PN_ACUM[[#This Row],[07-06-2020]]</f>
        <v>0</v>
      </c>
      <c r="L189" s="13">
        <f>+Muertes_PN_ACUM[[#This Row],[09-06-2020]]-Muertes_PN_ACUM[[#This Row],[08-06-2020]]</f>
        <v>0</v>
      </c>
      <c r="M189" s="13">
        <f>+Muertes_PN_ACUM[[#This Row],[10-06-2020]]-Muertes_PN_ACUM[[#This Row],[09-06-2020]]</f>
        <v>0</v>
      </c>
      <c r="N189" s="13">
        <f>+Muertes_PN_ACUM[[#This Row],[11-06-2020]]-Muertes_PN_ACUM[[#This Row],[10-06-2020]]</f>
        <v>0</v>
      </c>
    </row>
    <row r="190" spans="1:14" x14ac:dyDescent="0.3">
      <c r="A190">
        <v>90204</v>
      </c>
      <c r="B190" s="2" t="s">
        <v>114</v>
      </c>
      <c r="C190" s="2" t="s">
        <v>435</v>
      </c>
      <c r="D190" s="2" t="s">
        <v>536</v>
      </c>
      <c r="E190" s="14">
        <f t="shared" si="2"/>
        <v>0</v>
      </c>
      <c r="F190" s="15">
        <f>+Muertes_PN_ACUM[[#This Row],[03-06-2020]]</f>
        <v>0</v>
      </c>
      <c r="G190" s="13">
        <f>+Muertes_PN_ACUM[[#This Row],[04-06-2020]]-Muertes_PN_ACUM[[#This Row],[03-06-2020]]</f>
        <v>0</v>
      </c>
      <c r="H190" s="13">
        <f>+Muertes_PN_ACUM[[#This Row],[5/6/2020]]-Muertes_PN_ACUM[[#This Row],[04-06-2020]]</f>
        <v>0</v>
      </c>
      <c r="I190" s="13">
        <f>+Muertes_PN_ACUM[[#This Row],[6/6/2020]]-Muertes_PN_ACUM[[#This Row],[5/6/2020]]</f>
        <v>0</v>
      </c>
      <c r="J190" s="13">
        <f>+Muertes_PN_ACUM[[#This Row],[07-06-2020]]-Muertes_PN_ACUM[[#This Row],[6/6/2020]]</f>
        <v>0</v>
      </c>
      <c r="K190" s="13">
        <f>+Muertes_PN_ACUM[[#This Row],[08-06-2020]]-Muertes_PN_ACUM[[#This Row],[07-06-2020]]</f>
        <v>0</v>
      </c>
      <c r="L190" s="13">
        <f>+Muertes_PN_ACUM[[#This Row],[09-06-2020]]-Muertes_PN_ACUM[[#This Row],[08-06-2020]]</f>
        <v>0</v>
      </c>
      <c r="M190" s="13">
        <f>+Muertes_PN_ACUM[[#This Row],[10-06-2020]]-Muertes_PN_ACUM[[#This Row],[09-06-2020]]</f>
        <v>0</v>
      </c>
      <c r="N190" s="13">
        <f>+Muertes_PN_ACUM[[#This Row],[11-06-2020]]-Muertes_PN_ACUM[[#This Row],[10-06-2020]]</f>
        <v>0</v>
      </c>
    </row>
    <row r="191" spans="1:14" x14ac:dyDescent="0.3">
      <c r="A191">
        <v>20605</v>
      </c>
      <c r="B191" s="2" t="s">
        <v>212</v>
      </c>
      <c r="C191" s="2" t="s">
        <v>213</v>
      </c>
      <c r="D191" s="2" t="s">
        <v>174</v>
      </c>
      <c r="E191" s="14">
        <f t="shared" si="2"/>
        <v>0</v>
      </c>
      <c r="F191" s="15">
        <f>+Muertes_PN_ACUM[[#This Row],[03-06-2020]]</f>
        <v>0</v>
      </c>
      <c r="G191" s="13">
        <f>+Muertes_PN_ACUM[[#This Row],[04-06-2020]]-Muertes_PN_ACUM[[#This Row],[03-06-2020]]</f>
        <v>0</v>
      </c>
      <c r="H191" s="13">
        <f>+Muertes_PN_ACUM[[#This Row],[5/6/2020]]-Muertes_PN_ACUM[[#This Row],[04-06-2020]]</f>
        <v>0</v>
      </c>
      <c r="I191" s="13">
        <f>+Muertes_PN_ACUM[[#This Row],[6/6/2020]]-Muertes_PN_ACUM[[#This Row],[5/6/2020]]</f>
        <v>0</v>
      </c>
      <c r="J191" s="13">
        <f>+Muertes_PN_ACUM[[#This Row],[07-06-2020]]-Muertes_PN_ACUM[[#This Row],[6/6/2020]]</f>
        <v>0</v>
      </c>
      <c r="K191" s="13">
        <f>+Muertes_PN_ACUM[[#This Row],[08-06-2020]]-Muertes_PN_ACUM[[#This Row],[07-06-2020]]</f>
        <v>0</v>
      </c>
      <c r="L191" s="13">
        <f>+Muertes_PN_ACUM[[#This Row],[09-06-2020]]-Muertes_PN_ACUM[[#This Row],[08-06-2020]]</f>
        <v>0</v>
      </c>
      <c r="M191" s="13">
        <f>+Muertes_PN_ACUM[[#This Row],[10-06-2020]]-Muertes_PN_ACUM[[#This Row],[09-06-2020]]</f>
        <v>0</v>
      </c>
      <c r="N191" s="13">
        <f>+Muertes_PN_ACUM[[#This Row],[11-06-2020]]-Muertes_PN_ACUM[[#This Row],[10-06-2020]]</f>
        <v>0</v>
      </c>
    </row>
    <row r="192" spans="1:14" x14ac:dyDescent="0.3">
      <c r="A192">
        <v>130706</v>
      </c>
      <c r="B192" s="2" t="s">
        <v>102</v>
      </c>
      <c r="C192" s="2" t="s">
        <v>138</v>
      </c>
      <c r="D192" s="2" t="s">
        <v>174</v>
      </c>
      <c r="E192" s="14">
        <f t="shared" si="2"/>
        <v>0</v>
      </c>
      <c r="F192" s="15">
        <f>+Muertes_PN_ACUM[[#This Row],[03-06-2020]]</f>
        <v>0</v>
      </c>
      <c r="G192" s="13">
        <f>+Muertes_PN_ACUM[[#This Row],[04-06-2020]]-Muertes_PN_ACUM[[#This Row],[03-06-2020]]</f>
        <v>0</v>
      </c>
      <c r="H192" s="13">
        <f>+Muertes_PN_ACUM[[#This Row],[5/6/2020]]-Muertes_PN_ACUM[[#This Row],[04-06-2020]]</f>
        <v>0</v>
      </c>
      <c r="I192" s="13">
        <f>+Muertes_PN_ACUM[[#This Row],[6/6/2020]]-Muertes_PN_ACUM[[#This Row],[5/6/2020]]</f>
        <v>0</v>
      </c>
      <c r="J192" s="13">
        <f>+Muertes_PN_ACUM[[#This Row],[07-06-2020]]-Muertes_PN_ACUM[[#This Row],[6/6/2020]]</f>
        <v>0</v>
      </c>
      <c r="K192" s="13">
        <f>+Muertes_PN_ACUM[[#This Row],[08-06-2020]]-Muertes_PN_ACUM[[#This Row],[07-06-2020]]</f>
        <v>0</v>
      </c>
      <c r="L192" s="13">
        <f>+Muertes_PN_ACUM[[#This Row],[09-06-2020]]-Muertes_PN_ACUM[[#This Row],[08-06-2020]]</f>
        <v>0</v>
      </c>
      <c r="M192" s="13">
        <f>+Muertes_PN_ACUM[[#This Row],[10-06-2020]]-Muertes_PN_ACUM[[#This Row],[09-06-2020]]</f>
        <v>0</v>
      </c>
      <c r="N192" s="13">
        <f>+Muertes_PN_ACUM[[#This Row],[11-06-2020]]-Muertes_PN_ACUM[[#This Row],[10-06-2020]]</f>
        <v>0</v>
      </c>
    </row>
    <row r="193" spans="1:14" x14ac:dyDescent="0.3">
      <c r="A193">
        <v>20502</v>
      </c>
      <c r="B193" s="2" t="s">
        <v>212</v>
      </c>
      <c r="C193" s="2" t="s">
        <v>357</v>
      </c>
      <c r="D193" s="2" t="s">
        <v>537</v>
      </c>
      <c r="E193" s="14">
        <f t="shared" si="2"/>
        <v>0</v>
      </c>
      <c r="F193" s="15">
        <f>+Muertes_PN_ACUM[[#This Row],[03-06-2020]]</f>
        <v>0</v>
      </c>
      <c r="G193" s="13">
        <f>+Muertes_PN_ACUM[[#This Row],[04-06-2020]]-Muertes_PN_ACUM[[#This Row],[03-06-2020]]</f>
        <v>0</v>
      </c>
      <c r="H193" s="13">
        <f>+Muertes_PN_ACUM[[#This Row],[5/6/2020]]-Muertes_PN_ACUM[[#This Row],[04-06-2020]]</f>
        <v>0</v>
      </c>
      <c r="I193" s="13">
        <f>+Muertes_PN_ACUM[[#This Row],[6/6/2020]]-Muertes_PN_ACUM[[#This Row],[5/6/2020]]</f>
        <v>0</v>
      </c>
      <c r="J193" s="13">
        <f>+Muertes_PN_ACUM[[#This Row],[07-06-2020]]-Muertes_PN_ACUM[[#This Row],[6/6/2020]]</f>
        <v>0</v>
      </c>
      <c r="K193" s="13">
        <f>+Muertes_PN_ACUM[[#This Row],[08-06-2020]]-Muertes_PN_ACUM[[#This Row],[07-06-2020]]</f>
        <v>0</v>
      </c>
      <c r="L193" s="13">
        <f>+Muertes_PN_ACUM[[#This Row],[09-06-2020]]-Muertes_PN_ACUM[[#This Row],[08-06-2020]]</f>
        <v>0</v>
      </c>
      <c r="M193" s="13">
        <f>+Muertes_PN_ACUM[[#This Row],[10-06-2020]]-Muertes_PN_ACUM[[#This Row],[09-06-2020]]</f>
        <v>0</v>
      </c>
      <c r="N193" s="13">
        <f>+Muertes_PN_ACUM[[#This Row],[11-06-2020]]-Muertes_PN_ACUM[[#This Row],[10-06-2020]]</f>
        <v>0</v>
      </c>
    </row>
    <row r="194" spans="1:14" x14ac:dyDescent="0.3">
      <c r="A194">
        <v>70706</v>
      </c>
      <c r="B194" s="2" t="s">
        <v>268</v>
      </c>
      <c r="C194" s="2" t="s">
        <v>453</v>
      </c>
      <c r="D194" s="2" t="s">
        <v>538</v>
      </c>
      <c r="E194" s="14">
        <f t="shared" si="2"/>
        <v>0</v>
      </c>
      <c r="F194" s="15">
        <f>+Muertes_PN_ACUM[[#This Row],[03-06-2020]]</f>
        <v>0</v>
      </c>
      <c r="G194" s="13">
        <f>+Muertes_PN_ACUM[[#This Row],[04-06-2020]]-Muertes_PN_ACUM[[#This Row],[03-06-2020]]</f>
        <v>0</v>
      </c>
      <c r="H194" s="13">
        <f>+Muertes_PN_ACUM[[#This Row],[5/6/2020]]-Muertes_PN_ACUM[[#This Row],[04-06-2020]]</f>
        <v>0</v>
      </c>
      <c r="I194" s="13">
        <f>+Muertes_PN_ACUM[[#This Row],[6/6/2020]]-Muertes_PN_ACUM[[#This Row],[5/6/2020]]</f>
        <v>0</v>
      </c>
      <c r="J194" s="13">
        <f>+Muertes_PN_ACUM[[#This Row],[07-06-2020]]-Muertes_PN_ACUM[[#This Row],[6/6/2020]]</f>
        <v>0</v>
      </c>
      <c r="K194" s="13">
        <f>+Muertes_PN_ACUM[[#This Row],[08-06-2020]]-Muertes_PN_ACUM[[#This Row],[07-06-2020]]</f>
        <v>0</v>
      </c>
      <c r="L194" s="13">
        <f>+Muertes_PN_ACUM[[#This Row],[09-06-2020]]-Muertes_PN_ACUM[[#This Row],[08-06-2020]]</f>
        <v>0</v>
      </c>
      <c r="M194" s="13">
        <f>+Muertes_PN_ACUM[[#This Row],[10-06-2020]]-Muertes_PN_ACUM[[#This Row],[09-06-2020]]</f>
        <v>0</v>
      </c>
      <c r="N194" s="13">
        <f>+Muertes_PN_ACUM[[#This Row],[11-06-2020]]-Muertes_PN_ACUM[[#This Row],[10-06-2020]]</f>
        <v>0</v>
      </c>
    </row>
    <row r="195" spans="1:14" x14ac:dyDescent="0.3">
      <c r="A195">
        <v>20102</v>
      </c>
      <c r="B195" s="2" t="s">
        <v>212</v>
      </c>
      <c r="C195" s="2" t="s">
        <v>219</v>
      </c>
      <c r="D195" s="2" t="s">
        <v>539</v>
      </c>
      <c r="E195" s="14">
        <f t="shared" si="2"/>
        <v>0</v>
      </c>
      <c r="F195" s="15">
        <f>+Muertes_PN_ACUM[[#This Row],[03-06-2020]]</f>
        <v>0</v>
      </c>
      <c r="G195" s="13">
        <f>+Muertes_PN_ACUM[[#This Row],[04-06-2020]]-Muertes_PN_ACUM[[#This Row],[03-06-2020]]</f>
        <v>0</v>
      </c>
      <c r="H195" s="13">
        <f>+Muertes_PN_ACUM[[#This Row],[5/6/2020]]-Muertes_PN_ACUM[[#This Row],[04-06-2020]]</f>
        <v>0</v>
      </c>
      <c r="I195" s="13">
        <f>+Muertes_PN_ACUM[[#This Row],[6/6/2020]]-Muertes_PN_ACUM[[#This Row],[5/6/2020]]</f>
        <v>0</v>
      </c>
      <c r="J195" s="13">
        <f>+Muertes_PN_ACUM[[#This Row],[07-06-2020]]-Muertes_PN_ACUM[[#This Row],[6/6/2020]]</f>
        <v>0</v>
      </c>
      <c r="K195" s="13">
        <f>+Muertes_PN_ACUM[[#This Row],[08-06-2020]]-Muertes_PN_ACUM[[#This Row],[07-06-2020]]</f>
        <v>0</v>
      </c>
      <c r="L195" s="13">
        <f>+Muertes_PN_ACUM[[#This Row],[09-06-2020]]-Muertes_PN_ACUM[[#This Row],[08-06-2020]]</f>
        <v>0</v>
      </c>
      <c r="M195" s="13">
        <f>+Muertes_PN_ACUM[[#This Row],[10-06-2020]]-Muertes_PN_ACUM[[#This Row],[09-06-2020]]</f>
        <v>0</v>
      </c>
      <c r="N195" s="13">
        <f>+Muertes_PN_ACUM[[#This Row],[11-06-2020]]-Muertes_PN_ACUM[[#This Row],[10-06-2020]]</f>
        <v>0</v>
      </c>
    </row>
    <row r="196" spans="1:14" x14ac:dyDescent="0.3">
      <c r="A196">
        <v>41304</v>
      </c>
      <c r="B196" s="2" t="s">
        <v>154</v>
      </c>
      <c r="C196" s="2" t="s">
        <v>441</v>
      </c>
      <c r="D196" s="2" t="s">
        <v>539</v>
      </c>
      <c r="E196" s="14">
        <f t="shared" si="2"/>
        <v>0</v>
      </c>
      <c r="F196" s="15">
        <f>+Muertes_PN_ACUM[[#This Row],[03-06-2020]]</f>
        <v>0</v>
      </c>
      <c r="G196" s="13">
        <f>+Muertes_PN_ACUM[[#This Row],[04-06-2020]]-Muertes_PN_ACUM[[#This Row],[03-06-2020]]</f>
        <v>0</v>
      </c>
      <c r="H196" s="13">
        <f>+Muertes_PN_ACUM[[#This Row],[5/6/2020]]-Muertes_PN_ACUM[[#This Row],[04-06-2020]]</f>
        <v>0</v>
      </c>
      <c r="I196" s="13">
        <f>+Muertes_PN_ACUM[[#This Row],[6/6/2020]]-Muertes_PN_ACUM[[#This Row],[5/6/2020]]</f>
        <v>0</v>
      </c>
      <c r="J196" s="13">
        <f>+Muertes_PN_ACUM[[#This Row],[07-06-2020]]-Muertes_PN_ACUM[[#This Row],[6/6/2020]]</f>
        <v>0</v>
      </c>
      <c r="K196" s="13">
        <f>+Muertes_PN_ACUM[[#This Row],[08-06-2020]]-Muertes_PN_ACUM[[#This Row],[07-06-2020]]</f>
        <v>0</v>
      </c>
      <c r="L196" s="13">
        <f>+Muertes_PN_ACUM[[#This Row],[09-06-2020]]-Muertes_PN_ACUM[[#This Row],[08-06-2020]]</f>
        <v>0</v>
      </c>
      <c r="M196" s="13">
        <f>+Muertes_PN_ACUM[[#This Row],[10-06-2020]]-Muertes_PN_ACUM[[#This Row],[09-06-2020]]</f>
        <v>0</v>
      </c>
      <c r="N196" s="13">
        <f>+Muertes_PN_ACUM[[#This Row],[11-06-2020]]-Muertes_PN_ACUM[[#This Row],[10-06-2020]]</f>
        <v>0</v>
      </c>
    </row>
    <row r="197" spans="1:14" x14ac:dyDescent="0.3">
      <c r="A197">
        <v>90904</v>
      </c>
      <c r="B197" s="2" t="s">
        <v>114</v>
      </c>
      <c r="C197" s="2" t="s">
        <v>181</v>
      </c>
      <c r="D197" s="2" t="s">
        <v>540</v>
      </c>
      <c r="E197" s="14">
        <f t="shared" ref="E197:E260" si="3">+MAX(F197:CO197)</f>
        <v>0</v>
      </c>
      <c r="F197" s="15">
        <f>+Muertes_PN_ACUM[[#This Row],[03-06-2020]]</f>
        <v>0</v>
      </c>
      <c r="G197" s="13">
        <f>+Muertes_PN_ACUM[[#This Row],[04-06-2020]]-Muertes_PN_ACUM[[#This Row],[03-06-2020]]</f>
        <v>0</v>
      </c>
      <c r="H197" s="13">
        <f>+Muertes_PN_ACUM[[#This Row],[5/6/2020]]-Muertes_PN_ACUM[[#This Row],[04-06-2020]]</f>
        <v>0</v>
      </c>
      <c r="I197" s="13">
        <f>+Muertes_PN_ACUM[[#This Row],[6/6/2020]]-Muertes_PN_ACUM[[#This Row],[5/6/2020]]</f>
        <v>0</v>
      </c>
      <c r="J197" s="13">
        <f>+Muertes_PN_ACUM[[#This Row],[07-06-2020]]-Muertes_PN_ACUM[[#This Row],[6/6/2020]]</f>
        <v>0</v>
      </c>
      <c r="K197" s="13">
        <f>+Muertes_PN_ACUM[[#This Row],[08-06-2020]]-Muertes_PN_ACUM[[#This Row],[07-06-2020]]</f>
        <v>0</v>
      </c>
      <c r="L197" s="13">
        <f>+Muertes_PN_ACUM[[#This Row],[09-06-2020]]-Muertes_PN_ACUM[[#This Row],[08-06-2020]]</f>
        <v>0</v>
      </c>
      <c r="M197" s="13">
        <f>+Muertes_PN_ACUM[[#This Row],[10-06-2020]]-Muertes_PN_ACUM[[#This Row],[09-06-2020]]</f>
        <v>0</v>
      </c>
      <c r="N197" s="13">
        <f>+Muertes_PN_ACUM[[#This Row],[11-06-2020]]-Muertes_PN_ACUM[[#This Row],[10-06-2020]]</f>
        <v>0</v>
      </c>
    </row>
    <row r="198" spans="1:14" x14ac:dyDescent="0.3">
      <c r="A198">
        <v>70315</v>
      </c>
      <c r="B198" s="2" t="s">
        <v>268</v>
      </c>
      <c r="C198" s="2" t="s">
        <v>268</v>
      </c>
      <c r="D198" s="2" t="s">
        <v>393</v>
      </c>
      <c r="E198" s="14">
        <f t="shared" si="3"/>
        <v>0</v>
      </c>
      <c r="F198" s="15">
        <f>+Muertes_PN_ACUM[[#This Row],[03-06-2020]]</f>
        <v>0</v>
      </c>
      <c r="G198" s="13">
        <f>+Muertes_PN_ACUM[[#This Row],[04-06-2020]]-Muertes_PN_ACUM[[#This Row],[03-06-2020]]</f>
        <v>0</v>
      </c>
      <c r="H198" s="13">
        <f>+Muertes_PN_ACUM[[#This Row],[5/6/2020]]-Muertes_PN_ACUM[[#This Row],[04-06-2020]]</f>
        <v>0</v>
      </c>
      <c r="I198" s="13">
        <f>+Muertes_PN_ACUM[[#This Row],[6/6/2020]]-Muertes_PN_ACUM[[#This Row],[5/6/2020]]</f>
        <v>0</v>
      </c>
      <c r="J198" s="13">
        <f>+Muertes_PN_ACUM[[#This Row],[07-06-2020]]-Muertes_PN_ACUM[[#This Row],[6/6/2020]]</f>
        <v>0</v>
      </c>
      <c r="K198" s="13">
        <f>+Muertes_PN_ACUM[[#This Row],[08-06-2020]]-Muertes_PN_ACUM[[#This Row],[07-06-2020]]</f>
        <v>0</v>
      </c>
      <c r="L198" s="13">
        <f>+Muertes_PN_ACUM[[#This Row],[09-06-2020]]-Muertes_PN_ACUM[[#This Row],[08-06-2020]]</f>
        <v>0</v>
      </c>
      <c r="M198" s="13">
        <f>+Muertes_PN_ACUM[[#This Row],[10-06-2020]]-Muertes_PN_ACUM[[#This Row],[09-06-2020]]</f>
        <v>0</v>
      </c>
      <c r="N198" s="13">
        <f>+Muertes_PN_ACUM[[#This Row],[11-06-2020]]-Muertes_PN_ACUM[[#This Row],[10-06-2020]]</f>
        <v>0</v>
      </c>
    </row>
    <row r="199" spans="1:14" x14ac:dyDescent="0.3">
      <c r="A199">
        <v>10206</v>
      </c>
      <c r="B199" s="2" t="s">
        <v>163</v>
      </c>
      <c r="C199" s="2" t="s">
        <v>164</v>
      </c>
      <c r="D199" s="2" t="s">
        <v>175</v>
      </c>
      <c r="E199" s="14">
        <f t="shared" si="3"/>
        <v>1</v>
      </c>
      <c r="F199" s="15">
        <f>+Muertes_PN_ACUM[[#This Row],[03-06-2020]]</f>
        <v>0</v>
      </c>
      <c r="G199" s="13">
        <f>+Muertes_PN_ACUM[[#This Row],[04-06-2020]]-Muertes_PN_ACUM[[#This Row],[03-06-2020]]</f>
        <v>0</v>
      </c>
      <c r="H199" s="13">
        <f>+Muertes_PN_ACUM[[#This Row],[5/6/2020]]-Muertes_PN_ACUM[[#This Row],[04-06-2020]]</f>
        <v>1</v>
      </c>
      <c r="I199" s="13">
        <f>+Muertes_PN_ACUM[[#This Row],[6/6/2020]]-Muertes_PN_ACUM[[#This Row],[5/6/2020]]</f>
        <v>0</v>
      </c>
      <c r="J199" s="13">
        <f>+Muertes_PN_ACUM[[#This Row],[07-06-2020]]-Muertes_PN_ACUM[[#This Row],[6/6/2020]]</f>
        <v>0</v>
      </c>
      <c r="K199" s="13">
        <f>+Muertes_PN_ACUM[[#This Row],[08-06-2020]]-Muertes_PN_ACUM[[#This Row],[07-06-2020]]</f>
        <v>0</v>
      </c>
      <c r="L199" s="13">
        <f>+Muertes_PN_ACUM[[#This Row],[09-06-2020]]-Muertes_PN_ACUM[[#This Row],[08-06-2020]]</f>
        <v>0</v>
      </c>
      <c r="M199" s="13">
        <f>+Muertes_PN_ACUM[[#This Row],[10-06-2020]]-Muertes_PN_ACUM[[#This Row],[09-06-2020]]</f>
        <v>0</v>
      </c>
      <c r="N199" s="13">
        <f>+Muertes_PN_ACUM[[#This Row],[11-06-2020]]-Muertes_PN_ACUM[[#This Row],[10-06-2020]]</f>
        <v>0</v>
      </c>
    </row>
    <row r="200" spans="1:14" x14ac:dyDescent="0.3">
      <c r="A200">
        <v>70102</v>
      </c>
      <c r="B200" s="2" t="s">
        <v>268</v>
      </c>
      <c r="C200" s="2" t="s">
        <v>400</v>
      </c>
      <c r="D200" s="2" t="s">
        <v>541</v>
      </c>
      <c r="E200" s="14">
        <f t="shared" si="3"/>
        <v>0</v>
      </c>
      <c r="F200" s="15">
        <f>+Muertes_PN_ACUM[[#This Row],[03-06-2020]]</f>
        <v>0</v>
      </c>
      <c r="G200" s="13">
        <f>+Muertes_PN_ACUM[[#This Row],[04-06-2020]]-Muertes_PN_ACUM[[#This Row],[03-06-2020]]</f>
        <v>0</v>
      </c>
      <c r="H200" s="13">
        <f>+Muertes_PN_ACUM[[#This Row],[5/6/2020]]-Muertes_PN_ACUM[[#This Row],[04-06-2020]]</f>
        <v>0</v>
      </c>
      <c r="I200" s="13">
        <f>+Muertes_PN_ACUM[[#This Row],[6/6/2020]]-Muertes_PN_ACUM[[#This Row],[5/6/2020]]</f>
        <v>0</v>
      </c>
      <c r="J200" s="13">
        <f>+Muertes_PN_ACUM[[#This Row],[07-06-2020]]-Muertes_PN_ACUM[[#This Row],[6/6/2020]]</f>
        <v>0</v>
      </c>
      <c r="K200" s="13">
        <f>+Muertes_PN_ACUM[[#This Row],[08-06-2020]]-Muertes_PN_ACUM[[#This Row],[07-06-2020]]</f>
        <v>0</v>
      </c>
      <c r="L200" s="13">
        <f>+Muertes_PN_ACUM[[#This Row],[09-06-2020]]-Muertes_PN_ACUM[[#This Row],[08-06-2020]]</f>
        <v>0</v>
      </c>
      <c r="M200" s="13">
        <f>+Muertes_PN_ACUM[[#This Row],[10-06-2020]]-Muertes_PN_ACUM[[#This Row],[09-06-2020]]</f>
        <v>0</v>
      </c>
      <c r="N200" s="13">
        <f>+Muertes_PN_ACUM[[#This Row],[11-06-2020]]-Muertes_PN_ACUM[[#This Row],[10-06-2020]]</f>
        <v>0</v>
      </c>
    </row>
    <row r="201" spans="1:14" x14ac:dyDescent="0.3">
      <c r="A201">
        <v>130902</v>
      </c>
      <c r="B201" s="2" t="s">
        <v>102</v>
      </c>
      <c r="C201" s="2" t="s">
        <v>322</v>
      </c>
      <c r="D201" s="2" t="s">
        <v>542</v>
      </c>
      <c r="E201" s="14">
        <f t="shared" si="3"/>
        <v>0</v>
      </c>
      <c r="F201" s="15">
        <f>+Muertes_PN_ACUM[[#This Row],[03-06-2020]]</f>
        <v>0</v>
      </c>
      <c r="G201" s="13">
        <f>+Muertes_PN_ACUM[[#This Row],[04-06-2020]]-Muertes_PN_ACUM[[#This Row],[03-06-2020]]</f>
        <v>0</v>
      </c>
      <c r="H201" s="13">
        <f>+Muertes_PN_ACUM[[#This Row],[5/6/2020]]-Muertes_PN_ACUM[[#This Row],[04-06-2020]]</f>
        <v>0</v>
      </c>
      <c r="I201" s="13">
        <f>+Muertes_PN_ACUM[[#This Row],[6/6/2020]]-Muertes_PN_ACUM[[#This Row],[5/6/2020]]</f>
        <v>0</v>
      </c>
      <c r="J201" s="13">
        <f>+Muertes_PN_ACUM[[#This Row],[07-06-2020]]-Muertes_PN_ACUM[[#This Row],[6/6/2020]]</f>
        <v>0</v>
      </c>
      <c r="K201" s="13">
        <f>+Muertes_PN_ACUM[[#This Row],[08-06-2020]]-Muertes_PN_ACUM[[#This Row],[07-06-2020]]</f>
        <v>0</v>
      </c>
      <c r="L201" s="13">
        <f>+Muertes_PN_ACUM[[#This Row],[09-06-2020]]-Muertes_PN_ACUM[[#This Row],[08-06-2020]]</f>
        <v>0</v>
      </c>
      <c r="M201" s="13">
        <f>+Muertes_PN_ACUM[[#This Row],[10-06-2020]]-Muertes_PN_ACUM[[#This Row],[09-06-2020]]</f>
        <v>0</v>
      </c>
      <c r="N201" s="13">
        <f>+Muertes_PN_ACUM[[#This Row],[11-06-2020]]-Muertes_PN_ACUM[[#This Row],[10-06-2020]]</f>
        <v>0</v>
      </c>
    </row>
    <row r="202" spans="1:14" x14ac:dyDescent="0.3">
      <c r="A202">
        <v>30203</v>
      </c>
      <c r="B202" s="2" t="s">
        <v>144</v>
      </c>
      <c r="C202" s="2" t="s">
        <v>414</v>
      </c>
      <c r="D202" s="2" t="s">
        <v>543</v>
      </c>
      <c r="E202" s="14">
        <f t="shared" si="3"/>
        <v>0</v>
      </c>
      <c r="F202" s="15">
        <f>+Muertes_PN_ACUM[[#This Row],[03-06-2020]]</f>
        <v>0</v>
      </c>
      <c r="G202" s="13">
        <f>+Muertes_PN_ACUM[[#This Row],[04-06-2020]]-Muertes_PN_ACUM[[#This Row],[03-06-2020]]</f>
        <v>0</v>
      </c>
      <c r="H202" s="13">
        <f>+Muertes_PN_ACUM[[#This Row],[5/6/2020]]-Muertes_PN_ACUM[[#This Row],[04-06-2020]]</f>
        <v>0</v>
      </c>
      <c r="I202" s="13">
        <f>+Muertes_PN_ACUM[[#This Row],[6/6/2020]]-Muertes_PN_ACUM[[#This Row],[5/6/2020]]</f>
        <v>0</v>
      </c>
      <c r="J202" s="13">
        <f>+Muertes_PN_ACUM[[#This Row],[07-06-2020]]-Muertes_PN_ACUM[[#This Row],[6/6/2020]]</f>
        <v>0</v>
      </c>
      <c r="K202" s="13">
        <f>+Muertes_PN_ACUM[[#This Row],[08-06-2020]]-Muertes_PN_ACUM[[#This Row],[07-06-2020]]</f>
        <v>0</v>
      </c>
      <c r="L202" s="13">
        <f>+Muertes_PN_ACUM[[#This Row],[09-06-2020]]-Muertes_PN_ACUM[[#This Row],[08-06-2020]]</f>
        <v>0</v>
      </c>
      <c r="M202" s="13">
        <f>+Muertes_PN_ACUM[[#This Row],[10-06-2020]]-Muertes_PN_ACUM[[#This Row],[09-06-2020]]</f>
        <v>0</v>
      </c>
      <c r="N202" s="13">
        <f>+Muertes_PN_ACUM[[#This Row],[11-06-2020]]-Muertes_PN_ACUM[[#This Row],[10-06-2020]]</f>
        <v>0</v>
      </c>
    </row>
    <row r="203" spans="1:14" x14ac:dyDescent="0.3">
      <c r="A203">
        <v>30303</v>
      </c>
      <c r="B203" s="2" t="s">
        <v>144</v>
      </c>
      <c r="C203" s="2" t="s">
        <v>424</v>
      </c>
      <c r="D203" s="2" t="s">
        <v>544</v>
      </c>
      <c r="E203" s="14">
        <f t="shared" si="3"/>
        <v>0</v>
      </c>
      <c r="F203" s="15">
        <f>+Muertes_PN_ACUM[[#This Row],[03-06-2020]]</f>
        <v>0</v>
      </c>
      <c r="G203" s="13">
        <f>+Muertes_PN_ACUM[[#This Row],[04-06-2020]]-Muertes_PN_ACUM[[#This Row],[03-06-2020]]</f>
        <v>0</v>
      </c>
      <c r="H203" s="13">
        <f>+Muertes_PN_ACUM[[#This Row],[5/6/2020]]-Muertes_PN_ACUM[[#This Row],[04-06-2020]]</f>
        <v>0</v>
      </c>
      <c r="I203" s="13">
        <f>+Muertes_PN_ACUM[[#This Row],[6/6/2020]]-Muertes_PN_ACUM[[#This Row],[5/6/2020]]</f>
        <v>0</v>
      </c>
      <c r="J203" s="13">
        <f>+Muertes_PN_ACUM[[#This Row],[07-06-2020]]-Muertes_PN_ACUM[[#This Row],[6/6/2020]]</f>
        <v>0</v>
      </c>
      <c r="K203" s="13">
        <f>+Muertes_PN_ACUM[[#This Row],[08-06-2020]]-Muertes_PN_ACUM[[#This Row],[07-06-2020]]</f>
        <v>0</v>
      </c>
      <c r="L203" s="13">
        <f>+Muertes_PN_ACUM[[#This Row],[09-06-2020]]-Muertes_PN_ACUM[[#This Row],[08-06-2020]]</f>
        <v>0</v>
      </c>
      <c r="M203" s="13">
        <f>+Muertes_PN_ACUM[[#This Row],[10-06-2020]]-Muertes_PN_ACUM[[#This Row],[09-06-2020]]</f>
        <v>0</v>
      </c>
      <c r="N203" s="13">
        <f>+Muertes_PN_ACUM[[#This Row],[11-06-2020]]-Muertes_PN_ACUM[[#This Row],[10-06-2020]]</f>
        <v>0</v>
      </c>
    </row>
    <row r="204" spans="1:14" x14ac:dyDescent="0.3">
      <c r="A204">
        <v>70302</v>
      </c>
      <c r="B204" s="2" t="s">
        <v>268</v>
      </c>
      <c r="C204" s="2" t="s">
        <v>268</v>
      </c>
      <c r="D204" s="2" t="s">
        <v>544</v>
      </c>
      <c r="E204" s="14">
        <f t="shared" si="3"/>
        <v>0</v>
      </c>
      <c r="F204" s="15">
        <f>+Muertes_PN_ACUM[[#This Row],[03-06-2020]]</f>
        <v>0</v>
      </c>
      <c r="G204" s="13">
        <f>+Muertes_PN_ACUM[[#This Row],[04-06-2020]]-Muertes_PN_ACUM[[#This Row],[03-06-2020]]</f>
        <v>0</v>
      </c>
      <c r="H204" s="13">
        <f>+Muertes_PN_ACUM[[#This Row],[5/6/2020]]-Muertes_PN_ACUM[[#This Row],[04-06-2020]]</f>
        <v>0</v>
      </c>
      <c r="I204" s="13">
        <f>+Muertes_PN_ACUM[[#This Row],[6/6/2020]]-Muertes_PN_ACUM[[#This Row],[5/6/2020]]</f>
        <v>0</v>
      </c>
      <c r="J204" s="13">
        <f>+Muertes_PN_ACUM[[#This Row],[07-06-2020]]-Muertes_PN_ACUM[[#This Row],[6/6/2020]]</f>
        <v>0</v>
      </c>
      <c r="K204" s="13">
        <f>+Muertes_PN_ACUM[[#This Row],[08-06-2020]]-Muertes_PN_ACUM[[#This Row],[07-06-2020]]</f>
        <v>0</v>
      </c>
      <c r="L204" s="13">
        <f>+Muertes_PN_ACUM[[#This Row],[09-06-2020]]-Muertes_PN_ACUM[[#This Row],[08-06-2020]]</f>
        <v>0</v>
      </c>
      <c r="M204" s="13">
        <f>+Muertes_PN_ACUM[[#This Row],[10-06-2020]]-Muertes_PN_ACUM[[#This Row],[09-06-2020]]</f>
        <v>0</v>
      </c>
      <c r="N204" s="13">
        <f>+Muertes_PN_ACUM[[#This Row],[11-06-2020]]-Muertes_PN_ACUM[[#This Row],[10-06-2020]]</f>
        <v>0</v>
      </c>
    </row>
    <row r="205" spans="1:14" x14ac:dyDescent="0.3">
      <c r="A205">
        <v>20302</v>
      </c>
      <c r="B205" s="2" t="s">
        <v>212</v>
      </c>
      <c r="C205" s="2" t="s">
        <v>245</v>
      </c>
      <c r="D205" s="2" t="s">
        <v>344</v>
      </c>
      <c r="E205" s="14">
        <f t="shared" si="3"/>
        <v>0</v>
      </c>
      <c r="F205" s="15">
        <f>+Muertes_PN_ACUM[[#This Row],[03-06-2020]]</f>
        <v>0</v>
      </c>
      <c r="G205" s="13">
        <f>+Muertes_PN_ACUM[[#This Row],[04-06-2020]]-Muertes_PN_ACUM[[#This Row],[03-06-2020]]</f>
        <v>0</v>
      </c>
      <c r="H205" s="13">
        <f>+Muertes_PN_ACUM[[#This Row],[5/6/2020]]-Muertes_PN_ACUM[[#This Row],[04-06-2020]]</f>
        <v>0</v>
      </c>
      <c r="I205" s="13">
        <f>+Muertes_PN_ACUM[[#This Row],[6/6/2020]]-Muertes_PN_ACUM[[#This Row],[5/6/2020]]</f>
        <v>0</v>
      </c>
      <c r="J205" s="13">
        <f>+Muertes_PN_ACUM[[#This Row],[07-06-2020]]-Muertes_PN_ACUM[[#This Row],[6/6/2020]]</f>
        <v>0</v>
      </c>
      <c r="K205" s="13">
        <f>+Muertes_PN_ACUM[[#This Row],[08-06-2020]]-Muertes_PN_ACUM[[#This Row],[07-06-2020]]</f>
        <v>0</v>
      </c>
      <c r="L205" s="13">
        <f>+Muertes_PN_ACUM[[#This Row],[09-06-2020]]-Muertes_PN_ACUM[[#This Row],[08-06-2020]]</f>
        <v>0</v>
      </c>
      <c r="M205" s="13">
        <f>+Muertes_PN_ACUM[[#This Row],[10-06-2020]]-Muertes_PN_ACUM[[#This Row],[09-06-2020]]</f>
        <v>0</v>
      </c>
      <c r="N205" s="13">
        <f>+Muertes_PN_ACUM[[#This Row],[11-06-2020]]-Muertes_PN_ACUM[[#This Row],[10-06-2020]]</f>
        <v>0</v>
      </c>
    </row>
    <row r="206" spans="1:14" x14ac:dyDescent="0.3">
      <c r="A206">
        <v>70109</v>
      </c>
      <c r="B206" s="2" t="s">
        <v>268</v>
      </c>
      <c r="C206" s="2" t="s">
        <v>400</v>
      </c>
      <c r="D206" s="2" t="s">
        <v>545</v>
      </c>
      <c r="E206" s="14">
        <f t="shared" si="3"/>
        <v>0</v>
      </c>
      <c r="F206" s="15">
        <f>+Muertes_PN_ACUM[[#This Row],[03-06-2020]]</f>
        <v>0</v>
      </c>
      <c r="G206" s="13">
        <f>+Muertes_PN_ACUM[[#This Row],[04-06-2020]]-Muertes_PN_ACUM[[#This Row],[03-06-2020]]</f>
        <v>0</v>
      </c>
      <c r="H206" s="13">
        <f>+Muertes_PN_ACUM[[#This Row],[5/6/2020]]-Muertes_PN_ACUM[[#This Row],[04-06-2020]]</f>
        <v>0</v>
      </c>
      <c r="I206" s="13">
        <f>+Muertes_PN_ACUM[[#This Row],[6/6/2020]]-Muertes_PN_ACUM[[#This Row],[5/6/2020]]</f>
        <v>0</v>
      </c>
      <c r="J206" s="13">
        <f>+Muertes_PN_ACUM[[#This Row],[07-06-2020]]-Muertes_PN_ACUM[[#This Row],[6/6/2020]]</f>
        <v>0</v>
      </c>
      <c r="K206" s="13">
        <f>+Muertes_PN_ACUM[[#This Row],[08-06-2020]]-Muertes_PN_ACUM[[#This Row],[07-06-2020]]</f>
        <v>0</v>
      </c>
      <c r="L206" s="13">
        <f>+Muertes_PN_ACUM[[#This Row],[09-06-2020]]-Muertes_PN_ACUM[[#This Row],[08-06-2020]]</f>
        <v>0</v>
      </c>
      <c r="M206" s="13">
        <f>+Muertes_PN_ACUM[[#This Row],[10-06-2020]]-Muertes_PN_ACUM[[#This Row],[09-06-2020]]</f>
        <v>0</v>
      </c>
      <c r="N206" s="13">
        <f>+Muertes_PN_ACUM[[#This Row],[11-06-2020]]-Muertes_PN_ACUM[[#This Row],[10-06-2020]]</f>
        <v>0</v>
      </c>
    </row>
    <row r="207" spans="1:14" x14ac:dyDescent="0.3">
      <c r="A207">
        <v>20108</v>
      </c>
      <c r="B207" s="2" t="s">
        <v>212</v>
      </c>
      <c r="C207" s="2" t="s">
        <v>219</v>
      </c>
      <c r="D207" s="2" t="s">
        <v>546</v>
      </c>
      <c r="E207" s="14">
        <f t="shared" si="3"/>
        <v>0</v>
      </c>
      <c r="F207" s="15">
        <f>+Muertes_PN_ACUM[[#This Row],[03-06-2020]]</f>
        <v>0</v>
      </c>
      <c r="G207" s="13">
        <f>+Muertes_PN_ACUM[[#This Row],[04-06-2020]]-Muertes_PN_ACUM[[#This Row],[03-06-2020]]</f>
        <v>0</v>
      </c>
      <c r="H207" s="13">
        <f>+Muertes_PN_ACUM[[#This Row],[5/6/2020]]-Muertes_PN_ACUM[[#This Row],[04-06-2020]]</f>
        <v>0</v>
      </c>
      <c r="I207" s="13">
        <f>+Muertes_PN_ACUM[[#This Row],[6/6/2020]]-Muertes_PN_ACUM[[#This Row],[5/6/2020]]</f>
        <v>0</v>
      </c>
      <c r="J207" s="13">
        <f>+Muertes_PN_ACUM[[#This Row],[07-06-2020]]-Muertes_PN_ACUM[[#This Row],[6/6/2020]]</f>
        <v>0</v>
      </c>
      <c r="K207" s="13">
        <f>+Muertes_PN_ACUM[[#This Row],[08-06-2020]]-Muertes_PN_ACUM[[#This Row],[07-06-2020]]</f>
        <v>0</v>
      </c>
      <c r="L207" s="13">
        <f>+Muertes_PN_ACUM[[#This Row],[09-06-2020]]-Muertes_PN_ACUM[[#This Row],[08-06-2020]]</f>
        <v>0</v>
      </c>
      <c r="M207" s="13">
        <f>+Muertes_PN_ACUM[[#This Row],[10-06-2020]]-Muertes_PN_ACUM[[#This Row],[09-06-2020]]</f>
        <v>0</v>
      </c>
      <c r="N207" s="13">
        <f>+Muertes_PN_ACUM[[#This Row],[11-06-2020]]-Muertes_PN_ACUM[[#This Row],[10-06-2020]]</f>
        <v>0</v>
      </c>
    </row>
    <row r="208" spans="1:14" x14ac:dyDescent="0.3">
      <c r="A208">
        <v>90407</v>
      </c>
      <c r="B208" s="2" t="s">
        <v>114</v>
      </c>
      <c r="C208" s="2" t="s">
        <v>238</v>
      </c>
      <c r="D208" s="2" t="s">
        <v>323</v>
      </c>
      <c r="E208" s="14">
        <f t="shared" si="3"/>
        <v>0</v>
      </c>
      <c r="F208" s="15">
        <f>+Muertes_PN_ACUM[[#This Row],[03-06-2020]]</f>
        <v>0</v>
      </c>
      <c r="G208" s="13">
        <f>+Muertes_PN_ACUM[[#This Row],[04-06-2020]]-Muertes_PN_ACUM[[#This Row],[03-06-2020]]</f>
        <v>0</v>
      </c>
      <c r="H208" s="13">
        <f>+Muertes_PN_ACUM[[#This Row],[5/6/2020]]-Muertes_PN_ACUM[[#This Row],[04-06-2020]]</f>
        <v>0</v>
      </c>
      <c r="I208" s="13">
        <f>+Muertes_PN_ACUM[[#This Row],[6/6/2020]]-Muertes_PN_ACUM[[#This Row],[5/6/2020]]</f>
        <v>0</v>
      </c>
      <c r="J208" s="13">
        <f>+Muertes_PN_ACUM[[#This Row],[07-06-2020]]-Muertes_PN_ACUM[[#This Row],[6/6/2020]]</f>
        <v>0</v>
      </c>
      <c r="K208" s="13">
        <f>+Muertes_PN_ACUM[[#This Row],[08-06-2020]]-Muertes_PN_ACUM[[#This Row],[07-06-2020]]</f>
        <v>0</v>
      </c>
      <c r="L208" s="13">
        <f>+Muertes_PN_ACUM[[#This Row],[09-06-2020]]-Muertes_PN_ACUM[[#This Row],[08-06-2020]]</f>
        <v>0</v>
      </c>
      <c r="M208" s="13">
        <f>+Muertes_PN_ACUM[[#This Row],[10-06-2020]]-Muertes_PN_ACUM[[#This Row],[09-06-2020]]</f>
        <v>0</v>
      </c>
      <c r="N208" s="13">
        <f>+Muertes_PN_ACUM[[#This Row],[11-06-2020]]-Muertes_PN_ACUM[[#This Row],[10-06-2020]]</f>
        <v>0</v>
      </c>
    </row>
    <row r="209" spans="1:14" x14ac:dyDescent="0.3">
      <c r="A209">
        <v>130903</v>
      </c>
      <c r="B209" s="2" t="s">
        <v>102</v>
      </c>
      <c r="C209" s="2" t="s">
        <v>322</v>
      </c>
      <c r="D209" s="2" t="s">
        <v>323</v>
      </c>
      <c r="E209" s="14">
        <f t="shared" si="3"/>
        <v>0</v>
      </c>
      <c r="F209" s="15">
        <f>+Muertes_PN_ACUM[[#This Row],[03-06-2020]]</f>
        <v>0</v>
      </c>
      <c r="G209" s="13">
        <f>+Muertes_PN_ACUM[[#This Row],[04-06-2020]]-Muertes_PN_ACUM[[#This Row],[03-06-2020]]</f>
        <v>0</v>
      </c>
      <c r="H209" s="13">
        <f>+Muertes_PN_ACUM[[#This Row],[5/6/2020]]-Muertes_PN_ACUM[[#This Row],[04-06-2020]]</f>
        <v>0</v>
      </c>
      <c r="I209" s="13">
        <f>+Muertes_PN_ACUM[[#This Row],[6/6/2020]]-Muertes_PN_ACUM[[#This Row],[5/6/2020]]</f>
        <v>0</v>
      </c>
      <c r="J209" s="13">
        <f>+Muertes_PN_ACUM[[#This Row],[07-06-2020]]-Muertes_PN_ACUM[[#This Row],[6/6/2020]]</f>
        <v>0</v>
      </c>
      <c r="K209" s="13">
        <f>+Muertes_PN_ACUM[[#This Row],[08-06-2020]]-Muertes_PN_ACUM[[#This Row],[07-06-2020]]</f>
        <v>0</v>
      </c>
      <c r="L209" s="13">
        <f>+Muertes_PN_ACUM[[#This Row],[09-06-2020]]-Muertes_PN_ACUM[[#This Row],[08-06-2020]]</f>
        <v>0</v>
      </c>
      <c r="M209" s="13">
        <f>+Muertes_PN_ACUM[[#This Row],[10-06-2020]]-Muertes_PN_ACUM[[#This Row],[09-06-2020]]</f>
        <v>0</v>
      </c>
      <c r="N209" s="13">
        <f>+Muertes_PN_ACUM[[#This Row],[11-06-2020]]-Muertes_PN_ACUM[[#This Row],[10-06-2020]]</f>
        <v>0</v>
      </c>
    </row>
    <row r="210" spans="1:14" x14ac:dyDescent="0.3">
      <c r="A210">
        <v>130406</v>
      </c>
      <c r="B210" s="2" t="s">
        <v>102</v>
      </c>
      <c r="C210" s="2" t="s">
        <v>259</v>
      </c>
      <c r="D210" s="2" t="s">
        <v>547</v>
      </c>
      <c r="E210" s="14">
        <f t="shared" si="3"/>
        <v>0</v>
      </c>
      <c r="F210" s="15">
        <f>+Muertes_PN_ACUM[[#This Row],[03-06-2020]]</f>
        <v>0</v>
      </c>
      <c r="G210" s="13">
        <f>+Muertes_PN_ACUM[[#This Row],[04-06-2020]]-Muertes_PN_ACUM[[#This Row],[03-06-2020]]</f>
        <v>0</v>
      </c>
      <c r="H210" s="13">
        <f>+Muertes_PN_ACUM[[#This Row],[5/6/2020]]-Muertes_PN_ACUM[[#This Row],[04-06-2020]]</f>
        <v>0</v>
      </c>
      <c r="I210" s="13">
        <f>+Muertes_PN_ACUM[[#This Row],[6/6/2020]]-Muertes_PN_ACUM[[#This Row],[5/6/2020]]</f>
        <v>0</v>
      </c>
      <c r="J210" s="13">
        <f>+Muertes_PN_ACUM[[#This Row],[07-06-2020]]-Muertes_PN_ACUM[[#This Row],[6/6/2020]]</f>
        <v>0</v>
      </c>
      <c r="K210" s="13">
        <f>+Muertes_PN_ACUM[[#This Row],[08-06-2020]]-Muertes_PN_ACUM[[#This Row],[07-06-2020]]</f>
        <v>0</v>
      </c>
      <c r="L210" s="13">
        <f>+Muertes_PN_ACUM[[#This Row],[09-06-2020]]-Muertes_PN_ACUM[[#This Row],[08-06-2020]]</f>
        <v>0</v>
      </c>
      <c r="M210" s="13">
        <f>+Muertes_PN_ACUM[[#This Row],[10-06-2020]]-Muertes_PN_ACUM[[#This Row],[09-06-2020]]</f>
        <v>0</v>
      </c>
      <c r="N210" s="13">
        <f>+Muertes_PN_ACUM[[#This Row],[11-06-2020]]-Muertes_PN_ACUM[[#This Row],[10-06-2020]]</f>
        <v>0</v>
      </c>
    </row>
    <row r="211" spans="1:14" x14ac:dyDescent="0.3">
      <c r="A211">
        <v>60704</v>
      </c>
      <c r="B211" s="2" t="s">
        <v>158</v>
      </c>
      <c r="C211" s="2" t="s">
        <v>353</v>
      </c>
      <c r="D211" s="2" t="s">
        <v>548</v>
      </c>
      <c r="E211" s="14">
        <f t="shared" si="3"/>
        <v>0</v>
      </c>
      <c r="F211" s="15">
        <f>+Muertes_PN_ACUM[[#This Row],[03-06-2020]]</f>
        <v>0</v>
      </c>
      <c r="G211" s="13">
        <f>+Muertes_PN_ACUM[[#This Row],[04-06-2020]]-Muertes_PN_ACUM[[#This Row],[03-06-2020]]</f>
        <v>0</v>
      </c>
      <c r="H211" s="13">
        <f>+Muertes_PN_ACUM[[#This Row],[5/6/2020]]-Muertes_PN_ACUM[[#This Row],[04-06-2020]]</f>
        <v>0</v>
      </c>
      <c r="I211" s="13">
        <f>+Muertes_PN_ACUM[[#This Row],[6/6/2020]]-Muertes_PN_ACUM[[#This Row],[5/6/2020]]</f>
        <v>0</v>
      </c>
      <c r="J211" s="13">
        <f>+Muertes_PN_ACUM[[#This Row],[07-06-2020]]-Muertes_PN_ACUM[[#This Row],[6/6/2020]]</f>
        <v>0</v>
      </c>
      <c r="K211" s="13">
        <f>+Muertes_PN_ACUM[[#This Row],[08-06-2020]]-Muertes_PN_ACUM[[#This Row],[07-06-2020]]</f>
        <v>0</v>
      </c>
      <c r="L211" s="13">
        <f>+Muertes_PN_ACUM[[#This Row],[09-06-2020]]-Muertes_PN_ACUM[[#This Row],[08-06-2020]]</f>
        <v>0</v>
      </c>
      <c r="M211" s="13">
        <f>+Muertes_PN_ACUM[[#This Row],[10-06-2020]]-Muertes_PN_ACUM[[#This Row],[09-06-2020]]</f>
        <v>0</v>
      </c>
      <c r="N211" s="13">
        <f>+Muertes_PN_ACUM[[#This Row],[11-06-2020]]-Muertes_PN_ACUM[[#This Row],[10-06-2020]]</f>
        <v>0</v>
      </c>
    </row>
    <row r="212" spans="1:14" x14ac:dyDescent="0.3">
      <c r="A212">
        <v>80504</v>
      </c>
      <c r="B212" s="2" t="s">
        <v>99</v>
      </c>
      <c r="C212" s="2" t="s">
        <v>134</v>
      </c>
      <c r="D212" s="2" t="s">
        <v>394</v>
      </c>
      <c r="E212" s="14">
        <f t="shared" si="3"/>
        <v>0</v>
      </c>
      <c r="F212" s="15">
        <f>+Muertes_PN_ACUM[[#This Row],[03-06-2020]]</f>
        <v>0</v>
      </c>
      <c r="G212" s="13">
        <f>+Muertes_PN_ACUM[[#This Row],[04-06-2020]]-Muertes_PN_ACUM[[#This Row],[03-06-2020]]</f>
        <v>0</v>
      </c>
      <c r="H212" s="13">
        <f>+Muertes_PN_ACUM[[#This Row],[5/6/2020]]-Muertes_PN_ACUM[[#This Row],[04-06-2020]]</f>
        <v>0</v>
      </c>
      <c r="I212" s="13">
        <f>+Muertes_PN_ACUM[[#This Row],[6/6/2020]]-Muertes_PN_ACUM[[#This Row],[5/6/2020]]</f>
        <v>0</v>
      </c>
      <c r="J212" s="13">
        <f>+Muertes_PN_ACUM[[#This Row],[07-06-2020]]-Muertes_PN_ACUM[[#This Row],[6/6/2020]]</f>
        <v>0</v>
      </c>
      <c r="K212" s="13">
        <f>+Muertes_PN_ACUM[[#This Row],[08-06-2020]]-Muertes_PN_ACUM[[#This Row],[07-06-2020]]</f>
        <v>0</v>
      </c>
      <c r="L212" s="13">
        <f>+Muertes_PN_ACUM[[#This Row],[09-06-2020]]-Muertes_PN_ACUM[[#This Row],[08-06-2020]]</f>
        <v>0</v>
      </c>
      <c r="M212" s="13">
        <f>+Muertes_PN_ACUM[[#This Row],[10-06-2020]]-Muertes_PN_ACUM[[#This Row],[09-06-2020]]</f>
        <v>0</v>
      </c>
      <c r="N212" s="13">
        <f>+Muertes_PN_ACUM[[#This Row],[11-06-2020]]-Muertes_PN_ACUM[[#This Row],[10-06-2020]]</f>
        <v>0</v>
      </c>
    </row>
    <row r="213" spans="1:14" x14ac:dyDescent="0.3">
      <c r="A213">
        <v>70103</v>
      </c>
      <c r="B213" s="2" t="s">
        <v>268</v>
      </c>
      <c r="C213" s="2" t="s">
        <v>400</v>
      </c>
      <c r="D213" s="2" t="s">
        <v>549</v>
      </c>
      <c r="E213" s="14">
        <f t="shared" si="3"/>
        <v>0</v>
      </c>
      <c r="F213" s="15">
        <f>+Muertes_PN_ACUM[[#This Row],[03-06-2020]]</f>
        <v>0</v>
      </c>
      <c r="G213" s="13">
        <f>+Muertes_PN_ACUM[[#This Row],[04-06-2020]]-Muertes_PN_ACUM[[#This Row],[03-06-2020]]</f>
        <v>0</v>
      </c>
      <c r="H213" s="13">
        <f>+Muertes_PN_ACUM[[#This Row],[5/6/2020]]-Muertes_PN_ACUM[[#This Row],[04-06-2020]]</f>
        <v>0</v>
      </c>
      <c r="I213" s="13">
        <f>+Muertes_PN_ACUM[[#This Row],[6/6/2020]]-Muertes_PN_ACUM[[#This Row],[5/6/2020]]</f>
        <v>0</v>
      </c>
      <c r="J213" s="13">
        <f>+Muertes_PN_ACUM[[#This Row],[07-06-2020]]-Muertes_PN_ACUM[[#This Row],[6/6/2020]]</f>
        <v>0</v>
      </c>
      <c r="K213" s="13">
        <f>+Muertes_PN_ACUM[[#This Row],[08-06-2020]]-Muertes_PN_ACUM[[#This Row],[07-06-2020]]</f>
        <v>0</v>
      </c>
      <c r="L213" s="13">
        <f>+Muertes_PN_ACUM[[#This Row],[09-06-2020]]-Muertes_PN_ACUM[[#This Row],[08-06-2020]]</f>
        <v>0</v>
      </c>
      <c r="M213" s="13">
        <f>+Muertes_PN_ACUM[[#This Row],[10-06-2020]]-Muertes_PN_ACUM[[#This Row],[09-06-2020]]</f>
        <v>0</v>
      </c>
      <c r="N213" s="13">
        <f>+Muertes_PN_ACUM[[#This Row],[11-06-2020]]-Muertes_PN_ACUM[[#This Row],[10-06-2020]]</f>
        <v>0</v>
      </c>
    </row>
    <row r="214" spans="1:14" x14ac:dyDescent="0.3">
      <c r="A214">
        <v>70206</v>
      </c>
      <c r="B214" s="2" t="s">
        <v>268</v>
      </c>
      <c r="C214" s="2" t="s">
        <v>348</v>
      </c>
      <c r="D214" s="2" t="s">
        <v>550</v>
      </c>
      <c r="E214" s="14">
        <f t="shared" si="3"/>
        <v>0</v>
      </c>
      <c r="F214" s="15">
        <f>+Muertes_PN_ACUM[[#This Row],[03-06-2020]]</f>
        <v>0</v>
      </c>
      <c r="G214" s="13">
        <f>+Muertes_PN_ACUM[[#This Row],[04-06-2020]]-Muertes_PN_ACUM[[#This Row],[03-06-2020]]</f>
        <v>0</v>
      </c>
      <c r="H214" s="13">
        <f>+Muertes_PN_ACUM[[#This Row],[5/6/2020]]-Muertes_PN_ACUM[[#This Row],[04-06-2020]]</f>
        <v>0</v>
      </c>
      <c r="I214" s="13">
        <f>+Muertes_PN_ACUM[[#This Row],[6/6/2020]]-Muertes_PN_ACUM[[#This Row],[5/6/2020]]</f>
        <v>0</v>
      </c>
      <c r="J214" s="13">
        <f>+Muertes_PN_ACUM[[#This Row],[07-06-2020]]-Muertes_PN_ACUM[[#This Row],[6/6/2020]]</f>
        <v>0</v>
      </c>
      <c r="K214" s="13">
        <f>+Muertes_PN_ACUM[[#This Row],[08-06-2020]]-Muertes_PN_ACUM[[#This Row],[07-06-2020]]</f>
        <v>0</v>
      </c>
      <c r="L214" s="13">
        <f>+Muertes_PN_ACUM[[#This Row],[09-06-2020]]-Muertes_PN_ACUM[[#This Row],[08-06-2020]]</f>
        <v>0</v>
      </c>
      <c r="M214" s="13">
        <f>+Muertes_PN_ACUM[[#This Row],[10-06-2020]]-Muertes_PN_ACUM[[#This Row],[09-06-2020]]</f>
        <v>0</v>
      </c>
      <c r="N214" s="13">
        <f>+Muertes_PN_ACUM[[#This Row],[11-06-2020]]-Muertes_PN_ACUM[[#This Row],[10-06-2020]]</f>
        <v>0</v>
      </c>
    </row>
    <row r="215" spans="1:14" x14ac:dyDescent="0.3">
      <c r="A215">
        <v>91105</v>
      </c>
      <c r="B215" s="2" t="s">
        <v>114</v>
      </c>
      <c r="C215" s="2" t="s">
        <v>186</v>
      </c>
      <c r="D215" s="2" t="s">
        <v>324</v>
      </c>
      <c r="E215" s="14">
        <f t="shared" si="3"/>
        <v>1</v>
      </c>
      <c r="F215" s="15">
        <f>+Muertes_PN_ACUM[[#This Row],[03-06-2020]]</f>
        <v>1</v>
      </c>
      <c r="G215" s="13">
        <f>+Muertes_PN_ACUM[[#This Row],[04-06-2020]]-Muertes_PN_ACUM[[#This Row],[03-06-2020]]</f>
        <v>0</v>
      </c>
      <c r="H215" s="13">
        <f>+Muertes_PN_ACUM[[#This Row],[5/6/2020]]-Muertes_PN_ACUM[[#This Row],[04-06-2020]]</f>
        <v>0</v>
      </c>
      <c r="I215" s="13">
        <f>+Muertes_PN_ACUM[[#This Row],[6/6/2020]]-Muertes_PN_ACUM[[#This Row],[5/6/2020]]</f>
        <v>0</v>
      </c>
      <c r="J215" s="13">
        <f>+Muertes_PN_ACUM[[#This Row],[07-06-2020]]-Muertes_PN_ACUM[[#This Row],[6/6/2020]]</f>
        <v>0</v>
      </c>
      <c r="K215" s="13">
        <f>+Muertes_PN_ACUM[[#This Row],[08-06-2020]]-Muertes_PN_ACUM[[#This Row],[07-06-2020]]</f>
        <v>0</v>
      </c>
      <c r="L215" s="13">
        <f>+Muertes_PN_ACUM[[#This Row],[09-06-2020]]-Muertes_PN_ACUM[[#This Row],[08-06-2020]]</f>
        <v>0</v>
      </c>
      <c r="M215" s="13">
        <f>+Muertes_PN_ACUM[[#This Row],[10-06-2020]]-Muertes_PN_ACUM[[#This Row],[09-06-2020]]</f>
        <v>0</v>
      </c>
      <c r="N215" s="13">
        <f>+Muertes_PN_ACUM[[#This Row],[11-06-2020]]-Muertes_PN_ACUM[[#This Row],[10-06-2020]]</f>
        <v>0</v>
      </c>
    </row>
    <row r="216" spans="1:14" x14ac:dyDescent="0.3">
      <c r="A216">
        <v>90504</v>
      </c>
      <c r="B216" s="2" t="s">
        <v>114</v>
      </c>
      <c r="C216" s="2" t="s">
        <v>308</v>
      </c>
      <c r="D216" s="2" t="s">
        <v>551</v>
      </c>
      <c r="E216" s="14">
        <f t="shared" si="3"/>
        <v>0</v>
      </c>
      <c r="F216" s="15">
        <f>+Muertes_PN_ACUM[[#This Row],[03-06-2020]]</f>
        <v>0</v>
      </c>
      <c r="G216" s="13">
        <f>+Muertes_PN_ACUM[[#This Row],[04-06-2020]]-Muertes_PN_ACUM[[#This Row],[03-06-2020]]</f>
        <v>0</v>
      </c>
      <c r="H216" s="13">
        <f>+Muertes_PN_ACUM[[#This Row],[5/6/2020]]-Muertes_PN_ACUM[[#This Row],[04-06-2020]]</f>
        <v>0</v>
      </c>
      <c r="I216" s="13">
        <f>+Muertes_PN_ACUM[[#This Row],[6/6/2020]]-Muertes_PN_ACUM[[#This Row],[5/6/2020]]</f>
        <v>0</v>
      </c>
      <c r="J216" s="13">
        <f>+Muertes_PN_ACUM[[#This Row],[07-06-2020]]-Muertes_PN_ACUM[[#This Row],[6/6/2020]]</f>
        <v>0</v>
      </c>
      <c r="K216" s="13">
        <f>+Muertes_PN_ACUM[[#This Row],[08-06-2020]]-Muertes_PN_ACUM[[#This Row],[07-06-2020]]</f>
        <v>0</v>
      </c>
      <c r="L216" s="13">
        <f>+Muertes_PN_ACUM[[#This Row],[09-06-2020]]-Muertes_PN_ACUM[[#This Row],[08-06-2020]]</f>
        <v>0</v>
      </c>
      <c r="M216" s="13">
        <f>+Muertes_PN_ACUM[[#This Row],[10-06-2020]]-Muertes_PN_ACUM[[#This Row],[09-06-2020]]</f>
        <v>0</v>
      </c>
      <c r="N216" s="13">
        <f>+Muertes_PN_ACUM[[#This Row],[11-06-2020]]-Muertes_PN_ACUM[[#This Row],[10-06-2020]]</f>
        <v>0</v>
      </c>
    </row>
    <row r="217" spans="1:14" x14ac:dyDescent="0.3">
      <c r="A217">
        <v>70207</v>
      </c>
      <c r="B217" s="2" t="s">
        <v>268</v>
      </c>
      <c r="C217" s="2" t="s">
        <v>348</v>
      </c>
      <c r="D217" s="2" t="s">
        <v>552</v>
      </c>
      <c r="E217" s="14">
        <f t="shared" si="3"/>
        <v>0</v>
      </c>
      <c r="F217" s="15">
        <f>+Muertes_PN_ACUM[[#This Row],[03-06-2020]]</f>
        <v>0</v>
      </c>
      <c r="G217" s="13">
        <f>+Muertes_PN_ACUM[[#This Row],[04-06-2020]]-Muertes_PN_ACUM[[#This Row],[03-06-2020]]</f>
        <v>0</v>
      </c>
      <c r="H217" s="13">
        <f>+Muertes_PN_ACUM[[#This Row],[5/6/2020]]-Muertes_PN_ACUM[[#This Row],[04-06-2020]]</f>
        <v>0</v>
      </c>
      <c r="I217" s="13">
        <f>+Muertes_PN_ACUM[[#This Row],[6/6/2020]]-Muertes_PN_ACUM[[#This Row],[5/6/2020]]</f>
        <v>0</v>
      </c>
      <c r="J217" s="13">
        <f>+Muertes_PN_ACUM[[#This Row],[07-06-2020]]-Muertes_PN_ACUM[[#This Row],[6/6/2020]]</f>
        <v>0</v>
      </c>
      <c r="K217" s="13">
        <f>+Muertes_PN_ACUM[[#This Row],[08-06-2020]]-Muertes_PN_ACUM[[#This Row],[07-06-2020]]</f>
        <v>0</v>
      </c>
      <c r="L217" s="13">
        <f>+Muertes_PN_ACUM[[#This Row],[09-06-2020]]-Muertes_PN_ACUM[[#This Row],[08-06-2020]]</f>
        <v>0</v>
      </c>
      <c r="M217" s="13">
        <f>+Muertes_PN_ACUM[[#This Row],[10-06-2020]]-Muertes_PN_ACUM[[#This Row],[09-06-2020]]</f>
        <v>0</v>
      </c>
      <c r="N217" s="13">
        <f>+Muertes_PN_ACUM[[#This Row],[11-06-2020]]-Muertes_PN_ACUM[[#This Row],[10-06-2020]]</f>
        <v>0</v>
      </c>
    </row>
    <row r="218" spans="1:14" x14ac:dyDescent="0.3">
      <c r="A218">
        <v>40902</v>
      </c>
      <c r="B218" s="2" t="s">
        <v>154</v>
      </c>
      <c r="C218" s="2" t="s">
        <v>361</v>
      </c>
      <c r="D218" s="2" t="s">
        <v>553</v>
      </c>
      <c r="E218" s="14">
        <f t="shared" si="3"/>
        <v>0</v>
      </c>
      <c r="F218" s="15">
        <f>+Muertes_PN_ACUM[[#This Row],[03-06-2020]]</f>
        <v>0</v>
      </c>
      <c r="G218" s="13">
        <f>+Muertes_PN_ACUM[[#This Row],[04-06-2020]]-Muertes_PN_ACUM[[#This Row],[03-06-2020]]</f>
        <v>0</v>
      </c>
      <c r="H218" s="13">
        <f>+Muertes_PN_ACUM[[#This Row],[5/6/2020]]-Muertes_PN_ACUM[[#This Row],[04-06-2020]]</f>
        <v>0</v>
      </c>
      <c r="I218" s="13">
        <f>+Muertes_PN_ACUM[[#This Row],[6/6/2020]]-Muertes_PN_ACUM[[#This Row],[5/6/2020]]</f>
        <v>0</v>
      </c>
      <c r="J218" s="13">
        <f>+Muertes_PN_ACUM[[#This Row],[07-06-2020]]-Muertes_PN_ACUM[[#This Row],[6/6/2020]]</f>
        <v>0</v>
      </c>
      <c r="K218" s="13">
        <f>+Muertes_PN_ACUM[[#This Row],[08-06-2020]]-Muertes_PN_ACUM[[#This Row],[07-06-2020]]</f>
        <v>0</v>
      </c>
      <c r="L218" s="13">
        <f>+Muertes_PN_ACUM[[#This Row],[09-06-2020]]-Muertes_PN_ACUM[[#This Row],[08-06-2020]]</f>
        <v>0</v>
      </c>
      <c r="M218" s="13">
        <f>+Muertes_PN_ACUM[[#This Row],[10-06-2020]]-Muertes_PN_ACUM[[#This Row],[09-06-2020]]</f>
        <v>0</v>
      </c>
      <c r="N218" s="13">
        <f>+Muertes_PN_ACUM[[#This Row],[11-06-2020]]-Muertes_PN_ACUM[[#This Row],[10-06-2020]]</f>
        <v>0</v>
      </c>
    </row>
    <row r="219" spans="1:14" x14ac:dyDescent="0.3">
      <c r="A219">
        <v>60603</v>
      </c>
      <c r="B219" s="2" t="s">
        <v>158</v>
      </c>
      <c r="C219" s="2" t="s">
        <v>342</v>
      </c>
      <c r="D219" s="2" t="s">
        <v>554</v>
      </c>
      <c r="E219" s="14">
        <f t="shared" si="3"/>
        <v>0</v>
      </c>
      <c r="F219" s="15">
        <f>+Muertes_PN_ACUM[[#This Row],[03-06-2020]]</f>
        <v>0</v>
      </c>
      <c r="G219" s="13">
        <f>+Muertes_PN_ACUM[[#This Row],[04-06-2020]]-Muertes_PN_ACUM[[#This Row],[03-06-2020]]</f>
        <v>0</v>
      </c>
      <c r="H219" s="13">
        <f>+Muertes_PN_ACUM[[#This Row],[5/6/2020]]-Muertes_PN_ACUM[[#This Row],[04-06-2020]]</f>
        <v>0</v>
      </c>
      <c r="I219" s="13">
        <f>+Muertes_PN_ACUM[[#This Row],[6/6/2020]]-Muertes_PN_ACUM[[#This Row],[5/6/2020]]</f>
        <v>0</v>
      </c>
      <c r="J219" s="13">
        <f>+Muertes_PN_ACUM[[#This Row],[07-06-2020]]-Muertes_PN_ACUM[[#This Row],[6/6/2020]]</f>
        <v>0</v>
      </c>
      <c r="K219" s="13">
        <f>+Muertes_PN_ACUM[[#This Row],[08-06-2020]]-Muertes_PN_ACUM[[#This Row],[07-06-2020]]</f>
        <v>0</v>
      </c>
      <c r="L219" s="13">
        <f>+Muertes_PN_ACUM[[#This Row],[09-06-2020]]-Muertes_PN_ACUM[[#This Row],[08-06-2020]]</f>
        <v>0</v>
      </c>
      <c r="M219" s="13">
        <f>+Muertes_PN_ACUM[[#This Row],[10-06-2020]]-Muertes_PN_ACUM[[#This Row],[09-06-2020]]</f>
        <v>0</v>
      </c>
      <c r="N219" s="13">
        <f>+Muertes_PN_ACUM[[#This Row],[11-06-2020]]-Muertes_PN_ACUM[[#This Row],[10-06-2020]]</f>
        <v>0</v>
      </c>
    </row>
    <row r="220" spans="1:14" x14ac:dyDescent="0.3">
      <c r="A220">
        <v>20503</v>
      </c>
      <c r="B220" s="2" t="s">
        <v>212</v>
      </c>
      <c r="C220" s="2" t="s">
        <v>357</v>
      </c>
      <c r="D220" s="2" t="s">
        <v>555</v>
      </c>
      <c r="E220" s="14">
        <f t="shared" si="3"/>
        <v>0</v>
      </c>
      <c r="F220" s="15">
        <f>+Muertes_PN_ACUM[[#This Row],[03-06-2020]]</f>
        <v>0</v>
      </c>
      <c r="G220" s="13">
        <f>+Muertes_PN_ACUM[[#This Row],[04-06-2020]]-Muertes_PN_ACUM[[#This Row],[03-06-2020]]</f>
        <v>0</v>
      </c>
      <c r="H220" s="13">
        <f>+Muertes_PN_ACUM[[#This Row],[5/6/2020]]-Muertes_PN_ACUM[[#This Row],[04-06-2020]]</f>
        <v>0</v>
      </c>
      <c r="I220" s="13">
        <f>+Muertes_PN_ACUM[[#This Row],[6/6/2020]]-Muertes_PN_ACUM[[#This Row],[5/6/2020]]</f>
        <v>0</v>
      </c>
      <c r="J220" s="13">
        <f>+Muertes_PN_ACUM[[#This Row],[07-06-2020]]-Muertes_PN_ACUM[[#This Row],[6/6/2020]]</f>
        <v>0</v>
      </c>
      <c r="K220" s="13">
        <f>+Muertes_PN_ACUM[[#This Row],[08-06-2020]]-Muertes_PN_ACUM[[#This Row],[07-06-2020]]</f>
        <v>0</v>
      </c>
      <c r="L220" s="13">
        <f>+Muertes_PN_ACUM[[#This Row],[09-06-2020]]-Muertes_PN_ACUM[[#This Row],[08-06-2020]]</f>
        <v>0</v>
      </c>
      <c r="M220" s="13">
        <f>+Muertes_PN_ACUM[[#This Row],[10-06-2020]]-Muertes_PN_ACUM[[#This Row],[09-06-2020]]</f>
        <v>0</v>
      </c>
      <c r="N220" s="13">
        <f>+Muertes_PN_ACUM[[#This Row],[11-06-2020]]-Muertes_PN_ACUM[[#This Row],[10-06-2020]]</f>
        <v>0</v>
      </c>
    </row>
    <row r="221" spans="1:14" x14ac:dyDescent="0.3">
      <c r="A221">
        <v>90905</v>
      </c>
      <c r="B221" s="2" t="s">
        <v>114</v>
      </c>
      <c r="C221" s="2" t="s">
        <v>181</v>
      </c>
      <c r="D221" s="2" t="s">
        <v>556</v>
      </c>
      <c r="E221" s="14">
        <f t="shared" si="3"/>
        <v>0</v>
      </c>
      <c r="F221" s="15">
        <f>+Muertes_PN_ACUM[[#This Row],[03-06-2020]]</f>
        <v>0</v>
      </c>
      <c r="G221" s="13">
        <f>+Muertes_PN_ACUM[[#This Row],[04-06-2020]]-Muertes_PN_ACUM[[#This Row],[03-06-2020]]</f>
        <v>0</v>
      </c>
      <c r="H221" s="13">
        <f>+Muertes_PN_ACUM[[#This Row],[5/6/2020]]-Muertes_PN_ACUM[[#This Row],[04-06-2020]]</f>
        <v>0</v>
      </c>
      <c r="I221" s="13">
        <f>+Muertes_PN_ACUM[[#This Row],[6/6/2020]]-Muertes_PN_ACUM[[#This Row],[5/6/2020]]</f>
        <v>0</v>
      </c>
      <c r="J221" s="13">
        <f>+Muertes_PN_ACUM[[#This Row],[07-06-2020]]-Muertes_PN_ACUM[[#This Row],[6/6/2020]]</f>
        <v>0</v>
      </c>
      <c r="K221" s="13">
        <f>+Muertes_PN_ACUM[[#This Row],[08-06-2020]]-Muertes_PN_ACUM[[#This Row],[07-06-2020]]</f>
        <v>0</v>
      </c>
      <c r="L221" s="13">
        <f>+Muertes_PN_ACUM[[#This Row],[09-06-2020]]-Muertes_PN_ACUM[[#This Row],[08-06-2020]]</f>
        <v>0</v>
      </c>
      <c r="M221" s="13">
        <f>+Muertes_PN_ACUM[[#This Row],[10-06-2020]]-Muertes_PN_ACUM[[#This Row],[09-06-2020]]</f>
        <v>0</v>
      </c>
      <c r="N221" s="13">
        <f>+Muertes_PN_ACUM[[#This Row],[11-06-2020]]-Muertes_PN_ACUM[[#This Row],[10-06-2020]]</f>
        <v>0</v>
      </c>
    </row>
    <row r="222" spans="1:14" x14ac:dyDescent="0.3">
      <c r="A222">
        <v>120506</v>
      </c>
      <c r="B222" s="2" t="s">
        <v>191</v>
      </c>
      <c r="C222" s="2" t="s">
        <v>447</v>
      </c>
      <c r="D222" s="2" t="s">
        <v>557</v>
      </c>
      <c r="E222" s="14">
        <f t="shared" si="3"/>
        <v>0</v>
      </c>
      <c r="F222" s="15">
        <f>+Muertes_PN_ACUM[[#This Row],[03-06-2020]]</f>
        <v>0</v>
      </c>
      <c r="G222" s="13">
        <f>+Muertes_PN_ACUM[[#This Row],[04-06-2020]]-Muertes_PN_ACUM[[#This Row],[03-06-2020]]</f>
        <v>0</v>
      </c>
      <c r="H222" s="13">
        <f>+Muertes_PN_ACUM[[#This Row],[5/6/2020]]-Muertes_PN_ACUM[[#This Row],[04-06-2020]]</f>
        <v>0</v>
      </c>
      <c r="I222" s="13">
        <f>+Muertes_PN_ACUM[[#This Row],[6/6/2020]]-Muertes_PN_ACUM[[#This Row],[5/6/2020]]</f>
        <v>0</v>
      </c>
      <c r="J222" s="13">
        <f>+Muertes_PN_ACUM[[#This Row],[07-06-2020]]-Muertes_PN_ACUM[[#This Row],[6/6/2020]]</f>
        <v>0</v>
      </c>
      <c r="K222" s="13">
        <f>+Muertes_PN_ACUM[[#This Row],[08-06-2020]]-Muertes_PN_ACUM[[#This Row],[07-06-2020]]</f>
        <v>0</v>
      </c>
      <c r="L222" s="13">
        <f>+Muertes_PN_ACUM[[#This Row],[09-06-2020]]-Muertes_PN_ACUM[[#This Row],[08-06-2020]]</f>
        <v>0</v>
      </c>
      <c r="M222" s="13">
        <f>+Muertes_PN_ACUM[[#This Row],[10-06-2020]]-Muertes_PN_ACUM[[#This Row],[09-06-2020]]</f>
        <v>0</v>
      </c>
      <c r="N222" s="13">
        <f>+Muertes_PN_ACUM[[#This Row],[11-06-2020]]-Muertes_PN_ACUM[[#This Row],[10-06-2020]]</f>
        <v>0</v>
      </c>
    </row>
    <row r="223" spans="1:14" x14ac:dyDescent="0.3">
      <c r="A223">
        <v>60605</v>
      </c>
      <c r="B223" s="2" t="s">
        <v>158</v>
      </c>
      <c r="C223" s="2" t="s">
        <v>342</v>
      </c>
      <c r="D223" s="2" t="s">
        <v>558</v>
      </c>
      <c r="E223" s="14">
        <f t="shared" si="3"/>
        <v>0</v>
      </c>
      <c r="F223" s="15">
        <f>+Muertes_PN_ACUM[[#This Row],[03-06-2020]]</f>
        <v>0</v>
      </c>
      <c r="G223" s="13">
        <f>+Muertes_PN_ACUM[[#This Row],[04-06-2020]]-Muertes_PN_ACUM[[#This Row],[03-06-2020]]</f>
        <v>0</v>
      </c>
      <c r="H223" s="13">
        <f>+Muertes_PN_ACUM[[#This Row],[5/6/2020]]-Muertes_PN_ACUM[[#This Row],[04-06-2020]]</f>
        <v>0</v>
      </c>
      <c r="I223" s="13">
        <f>+Muertes_PN_ACUM[[#This Row],[6/6/2020]]-Muertes_PN_ACUM[[#This Row],[5/6/2020]]</f>
        <v>0</v>
      </c>
      <c r="J223" s="13">
        <f>+Muertes_PN_ACUM[[#This Row],[07-06-2020]]-Muertes_PN_ACUM[[#This Row],[6/6/2020]]</f>
        <v>0</v>
      </c>
      <c r="K223" s="13">
        <f>+Muertes_PN_ACUM[[#This Row],[08-06-2020]]-Muertes_PN_ACUM[[#This Row],[07-06-2020]]</f>
        <v>0</v>
      </c>
      <c r="L223" s="13">
        <f>+Muertes_PN_ACUM[[#This Row],[09-06-2020]]-Muertes_PN_ACUM[[#This Row],[08-06-2020]]</f>
        <v>0</v>
      </c>
      <c r="M223" s="13">
        <f>+Muertes_PN_ACUM[[#This Row],[10-06-2020]]-Muertes_PN_ACUM[[#This Row],[09-06-2020]]</f>
        <v>0</v>
      </c>
      <c r="N223" s="13">
        <f>+Muertes_PN_ACUM[[#This Row],[11-06-2020]]-Muertes_PN_ACUM[[#This Row],[10-06-2020]]</f>
        <v>0</v>
      </c>
    </row>
    <row r="224" spans="1:14" x14ac:dyDescent="0.3">
      <c r="A224">
        <v>70208</v>
      </c>
      <c r="B224" s="2" t="s">
        <v>268</v>
      </c>
      <c r="C224" s="2" t="s">
        <v>348</v>
      </c>
      <c r="D224" s="2" t="s">
        <v>558</v>
      </c>
      <c r="E224" s="14">
        <f t="shared" si="3"/>
        <v>0</v>
      </c>
      <c r="F224" s="15">
        <f>+Muertes_PN_ACUM[[#This Row],[03-06-2020]]</f>
        <v>0</v>
      </c>
      <c r="G224" s="13">
        <f>+Muertes_PN_ACUM[[#This Row],[04-06-2020]]-Muertes_PN_ACUM[[#This Row],[03-06-2020]]</f>
        <v>0</v>
      </c>
      <c r="H224" s="13">
        <f>+Muertes_PN_ACUM[[#This Row],[5/6/2020]]-Muertes_PN_ACUM[[#This Row],[04-06-2020]]</f>
        <v>0</v>
      </c>
      <c r="I224" s="13">
        <f>+Muertes_PN_ACUM[[#This Row],[6/6/2020]]-Muertes_PN_ACUM[[#This Row],[5/6/2020]]</f>
        <v>0</v>
      </c>
      <c r="J224" s="13">
        <f>+Muertes_PN_ACUM[[#This Row],[07-06-2020]]-Muertes_PN_ACUM[[#This Row],[6/6/2020]]</f>
        <v>0</v>
      </c>
      <c r="K224" s="13">
        <f>+Muertes_PN_ACUM[[#This Row],[08-06-2020]]-Muertes_PN_ACUM[[#This Row],[07-06-2020]]</f>
        <v>0</v>
      </c>
      <c r="L224" s="13">
        <f>+Muertes_PN_ACUM[[#This Row],[09-06-2020]]-Muertes_PN_ACUM[[#This Row],[08-06-2020]]</f>
        <v>0</v>
      </c>
      <c r="M224" s="13">
        <f>+Muertes_PN_ACUM[[#This Row],[10-06-2020]]-Muertes_PN_ACUM[[#This Row],[09-06-2020]]</f>
        <v>0</v>
      </c>
      <c r="N224" s="13">
        <f>+Muertes_PN_ACUM[[#This Row],[11-06-2020]]-Muertes_PN_ACUM[[#This Row],[10-06-2020]]</f>
        <v>0</v>
      </c>
    </row>
    <row r="225" spans="1:14" x14ac:dyDescent="0.3">
      <c r="A225">
        <v>120510</v>
      </c>
      <c r="B225" s="2" t="s">
        <v>191</v>
      </c>
      <c r="C225" s="2" t="s">
        <v>447</v>
      </c>
      <c r="D225" s="2" t="s">
        <v>559</v>
      </c>
      <c r="E225" s="14">
        <f t="shared" si="3"/>
        <v>0</v>
      </c>
      <c r="F225" s="15">
        <f>+Muertes_PN_ACUM[[#This Row],[03-06-2020]]</f>
        <v>0</v>
      </c>
      <c r="G225" s="13">
        <f>+Muertes_PN_ACUM[[#This Row],[04-06-2020]]-Muertes_PN_ACUM[[#This Row],[03-06-2020]]</f>
        <v>0</v>
      </c>
      <c r="H225" s="13">
        <f>+Muertes_PN_ACUM[[#This Row],[5/6/2020]]-Muertes_PN_ACUM[[#This Row],[04-06-2020]]</f>
        <v>0</v>
      </c>
      <c r="I225" s="13">
        <f>+Muertes_PN_ACUM[[#This Row],[6/6/2020]]-Muertes_PN_ACUM[[#This Row],[5/6/2020]]</f>
        <v>0</v>
      </c>
      <c r="J225" s="13">
        <f>+Muertes_PN_ACUM[[#This Row],[07-06-2020]]-Muertes_PN_ACUM[[#This Row],[6/6/2020]]</f>
        <v>0</v>
      </c>
      <c r="K225" s="13">
        <f>+Muertes_PN_ACUM[[#This Row],[08-06-2020]]-Muertes_PN_ACUM[[#This Row],[07-06-2020]]</f>
        <v>0</v>
      </c>
      <c r="L225" s="13">
        <f>+Muertes_PN_ACUM[[#This Row],[09-06-2020]]-Muertes_PN_ACUM[[#This Row],[08-06-2020]]</f>
        <v>0</v>
      </c>
      <c r="M225" s="13">
        <f>+Muertes_PN_ACUM[[#This Row],[10-06-2020]]-Muertes_PN_ACUM[[#This Row],[09-06-2020]]</f>
        <v>0</v>
      </c>
      <c r="N225" s="13">
        <f>+Muertes_PN_ACUM[[#This Row],[11-06-2020]]-Muertes_PN_ACUM[[#This Row],[10-06-2020]]</f>
        <v>0</v>
      </c>
    </row>
    <row r="226" spans="1:14" x14ac:dyDescent="0.3">
      <c r="A226">
        <v>20504</v>
      </c>
      <c r="B226" s="2" t="s">
        <v>212</v>
      </c>
      <c r="C226" s="2" t="s">
        <v>357</v>
      </c>
      <c r="D226" s="2" t="s">
        <v>560</v>
      </c>
      <c r="E226" s="14">
        <f t="shared" si="3"/>
        <v>0</v>
      </c>
      <c r="F226" s="15">
        <f>+Muertes_PN_ACUM[[#This Row],[03-06-2020]]</f>
        <v>0</v>
      </c>
      <c r="G226" s="13">
        <f>+Muertes_PN_ACUM[[#This Row],[04-06-2020]]-Muertes_PN_ACUM[[#This Row],[03-06-2020]]</f>
        <v>0</v>
      </c>
      <c r="H226" s="13">
        <f>+Muertes_PN_ACUM[[#This Row],[5/6/2020]]-Muertes_PN_ACUM[[#This Row],[04-06-2020]]</f>
        <v>0</v>
      </c>
      <c r="I226" s="13">
        <f>+Muertes_PN_ACUM[[#This Row],[6/6/2020]]-Muertes_PN_ACUM[[#This Row],[5/6/2020]]</f>
        <v>0</v>
      </c>
      <c r="J226" s="13">
        <f>+Muertes_PN_ACUM[[#This Row],[07-06-2020]]-Muertes_PN_ACUM[[#This Row],[6/6/2020]]</f>
        <v>0</v>
      </c>
      <c r="K226" s="13">
        <f>+Muertes_PN_ACUM[[#This Row],[08-06-2020]]-Muertes_PN_ACUM[[#This Row],[07-06-2020]]</f>
        <v>0</v>
      </c>
      <c r="L226" s="13">
        <f>+Muertes_PN_ACUM[[#This Row],[09-06-2020]]-Muertes_PN_ACUM[[#This Row],[08-06-2020]]</f>
        <v>0</v>
      </c>
      <c r="M226" s="13">
        <f>+Muertes_PN_ACUM[[#This Row],[10-06-2020]]-Muertes_PN_ACUM[[#This Row],[09-06-2020]]</f>
        <v>0</v>
      </c>
      <c r="N226" s="13">
        <f>+Muertes_PN_ACUM[[#This Row],[11-06-2020]]-Muertes_PN_ACUM[[#This Row],[10-06-2020]]</f>
        <v>0</v>
      </c>
    </row>
    <row r="227" spans="1:14" x14ac:dyDescent="0.3">
      <c r="A227">
        <v>90303</v>
      </c>
      <c r="B227" s="2" t="s">
        <v>114</v>
      </c>
      <c r="C227" s="2" t="s">
        <v>284</v>
      </c>
      <c r="D227" s="2" t="s">
        <v>561</v>
      </c>
      <c r="E227" s="14">
        <f t="shared" si="3"/>
        <v>0</v>
      </c>
      <c r="F227" s="15">
        <f>+Muertes_PN_ACUM[[#This Row],[03-06-2020]]</f>
        <v>0</v>
      </c>
      <c r="G227" s="13">
        <f>+Muertes_PN_ACUM[[#This Row],[04-06-2020]]-Muertes_PN_ACUM[[#This Row],[03-06-2020]]</f>
        <v>0</v>
      </c>
      <c r="H227" s="13">
        <f>+Muertes_PN_ACUM[[#This Row],[5/6/2020]]-Muertes_PN_ACUM[[#This Row],[04-06-2020]]</f>
        <v>0</v>
      </c>
      <c r="I227" s="13">
        <f>+Muertes_PN_ACUM[[#This Row],[6/6/2020]]-Muertes_PN_ACUM[[#This Row],[5/6/2020]]</f>
        <v>0</v>
      </c>
      <c r="J227" s="13">
        <f>+Muertes_PN_ACUM[[#This Row],[07-06-2020]]-Muertes_PN_ACUM[[#This Row],[6/6/2020]]</f>
        <v>0</v>
      </c>
      <c r="K227" s="13">
        <f>+Muertes_PN_ACUM[[#This Row],[08-06-2020]]-Muertes_PN_ACUM[[#This Row],[07-06-2020]]</f>
        <v>0</v>
      </c>
      <c r="L227" s="13">
        <f>+Muertes_PN_ACUM[[#This Row],[09-06-2020]]-Muertes_PN_ACUM[[#This Row],[08-06-2020]]</f>
        <v>0</v>
      </c>
      <c r="M227" s="13">
        <f>+Muertes_PN_ACUM[[#This Row],[10-06-2020]]-Muertes_PN_ACUM[[#This Row],[09-06-2020]]</f>
        <v>0</v>
      </c>
      <c r="N227" s="13">
        <f>+Muertes_PN_ACUM[[#This Row],[11-06-2020]]-Muertes_PN_ACUM[[#This Row],[10-06-2020]]</f>
        <v>0</v>
      </c>
    </row>
    <row r="228" spans="1:14" x14ac:dyDescent="0.3">
      <c r="A228">
        <v>120507</v>
      </c>
      <c r="B228" s="2" t="s">
        <v>191</v>
      </c>
      <c r="C228" s="2" t="s">
        <v>447</v>
      </c>
      <c r="D228" s="2" t="s">
        <v>562</v>
      </c>
      <c r="E228" s="14">
        <f t="shared" si="3"/>
        <v>0</v>
      </c>
      <c r="F228" s="15">
        <f>+Muertes_PN_ACUM[[#This Row],[03-06-2020]]</f>
        <v>0</v>
      </c>
      <c r="G228" s="13">
        <f>+Muertes_PN_ACUM[[#This Row],[04-06-2020]]-Muertes_PN_ACUM[[#This Row],[03-06-2020]]</f>
        <v>0</v>
      </c>
      <c r="H228" s="13">
        <f>+Muertes_PN_ACUM[[#This Row],[5/6/2020]]-Muertes_PN_ACUM[[#This Row],[04-06-2020]]</f>
        <v>0</v>
      </c>
      <c r="I228" s="13">
        <f>+Muertes_PN_ACUM[[#This Row],[6/6/2020]]-Muertes_PN_ACUM[[#This Row],[5/6/2020]]</f>
        <v>0</v>
      </c>
      <c r="J228" s="13">
        <f>+Muertes_PN_ACUM[[#This Row],[07-06-2020]]-Muertes_PN_ACUM[[#This Row],[6/6/2020]]</f>
        <v>0</v>
      </c>
      <c r="K228" s="13">
        <f>+Muertes_PN_ACUM[[#This Row],[08-06-2020]]-Muertes_PN_ACUM[[#This Row],[07-06-2020]]</f>
        <v>0</v>
      </c>
      <c r="L228" s="13">
        <f>+Muertes_PN_ACUM[[#This Row],[09-06-2020]]-Muertes_PN_ACUM[[#This Row],[08-06-2020]]</f>
        <v>0</v>
      </c>
      <c r="M228" s="13">
        <f>+Muertes_PN_ACUM[[#This Row],[10-06-2020]]-Muertes_PN_ACUM[[#This Row],[09-06-2020]]</f>
        <v>0</v>
      </c>
      <c r="N228" s="13">
        <f>+Muertes_PN_ACUM[[#This Row],[11-06-2020]]-Muertes_PN_ACUM[[#This Row],[10-06-2020]]</f>
        <v>0</v>
      </c>
    </row>
    <row r="229" spans="1:14" x14ac:dyDescent="0.3">
      <c r="A229">
        <v>120511</v>
      </c>
      <c r="B229" s="2" t="s">
        <v>191</v>
      </c>
      <c r="C229" s="2" t="s">
        <v>447</v>
      </c>
      <c r="D229" s="2" t="s">
        <v>563</v>
      </c>
      <c r="E229" s="14">
        <f t="shared" si="3"/>
        <v>0</v>
      </c>
      <c r="F229" s="15">
        <f>+Muertes_PN_ACUM[[#This Row],[03-06-2020]]</f>
        <v>0</v>
      </c>
      <c r="G229" s="13">
        <f>+Muertes_PN_ACUM[[#This Row],[04-06-2020]]-Muertes_PN_ACUM[[#This Row],[03-06-2020]]</f>
        <v>0</v>
      </c>
      <c r="H229" s="13">
        <f>+Muertes_PN_ACUM[[#This Row],[5/6/2020]]-Muertes_PN_ACUM[[#This Row],[04-06-2020]]</f>
        <v>0</v>
      </c>
      <c r="I229" s="13">
        <f>+Muertes_PN_ACUM[[#This Row],[6/6/2020]]-Muertes_PN_ACUM[[#This Row],[5/6/2020]]</f>
        <v>0</v>
      </c>
      <c r="J229" s="13">
        <f>+Muertes_PN_ACUM[[#This Row],[07-06-2020]]-Muertes_PN_ACUM[[#This Row],[6/6/2020]]</f>
        <v>0</v>
      </c>
      <c r="K229" s="13">
        <f>+Muertes_PN_ACUM[[#This Row],[08-06-2020]]-Muertes_PN_ACUM[[#This Row],[07-06-2020]]</f>
        <v>0</v>
      </c>
      <c r="L229" s="13">
        <f>+Muertes_PN_ACUM[[#This Row],[09-06-2020]]-Muertes_PN_ACUM[[#This Row],[08-06-2020]]</f>
        <v>0</v>
      </c>
      <c r="M229" s="13">
        <f>+Muertes_PN_ACUM[[#This Row],[10-06-2020]]-Muertes_PN_ACUM[[#This Row],[09-06-2020]]</f>
        <v>0</v>
      </c>
      <c r="N229" s="13">
        <f>+Muertes_PN_ACUM[[#This Row],[11-06-2020]]-Muertes_PN_ACUM[[#This Row],[10-06-2020]]</f>
        <v>0</v>
      </c>
    </row>
    <row r="230" spans="1:14" x14ac:dyDescent="0.3">
      <c r="A230">
        <v>40903</v>
      </c>
      <c r="B230" s="2" t="s">
        <v>154</v>
      </c>
      <c r="C230" s="2" t="s">
        <v>361</v>
      </c>
      <c r="D230" s="2" t="s">
        <v>564</v>
      </c>
      <c r="E230" s="14">
        <f t="shared" si="3"/>
        <v>0</v>
      </c>
      <c r="F230" s="15">
        <f>+Muertes_PN_ACUM[[#This Row],[03-06-2020]]</f>
        <v>0</v>
      </c>
      <c r="G230" s="13">
        <f>+Muertes_PN_ACUM[[#This Row],[04-06-2020]]-Muertes_PN_ACUM[[#This Row],[03-06-2020]]</f>
        <v>0</v>
      </c>
      <c r="H230" s="13">
        <f>+Muertes_PN_ACUM[[#This Row],[5/6/2020]]-Muertes_PN_ACUM[[#This Row],[04-06-2020]]</f>
        <v>0</v>
      </c>
      <c r="I230" s="13">
        <f>+Muertes_PN_ACUM[[#This Row],[6/6/2020]]-Muertes_PN_ACUM[[#This Row],[5/6/2020]]</f>
        <v>0</v>
      </c>
      <c r="J230" s="13">
        <f>+Muertes_PN_ACUM[[#This Row],[07-06-2020]]-Muertes_PN_ACUM[[#This Row],[6/6/2020]]</f>
        <v>0</v>
      </c>
      <c r="K230" s="13">
        <f>+Muertes_PN_ACUM[[#This Row],[08-06-2020]]-Muertes_PN_ACUM[[#This Row],[07-06-2020]]</f>
        <v>0</v>
      </c>
      <c r="L230" s="13">
        <f>+Muertes_PN_ACUM[[#This Row],[09-06-2020]]-Muertes_PN_ACUM[[#This Row],[08-06-2020]]</f>
        <v>0</v>
      </c>
      <c r="M230" s="13">
        <f>+Muertes_PN_ACUM[[#This Row],[10-06-2020]]-Muertes_PN_ACUM[[#This Row],[09-06-2020]]</f>
        <v>0</v>
      </c>
      <c r="N230" s="13">
        <f>+Muertes_PN_ACUM[[#This Row],[11-06-2020]]-Muertes_PN_ACUM[[#This Row],[10-06-2020]]</f>
        <v>0</v>
      </c>
    </row>
    <row r="231" spans="1:14" x14ac:dyDescent="0.3">
      <c r="A231">
        <v>20303</v>
      </c>
      <c r="B231" s="2" t="s">
        <v>212</v>
      </c>
      <c r="C231" s="2" t="s">
        <v>245</v>
      </c>
      <c r="D231" s="2" t="s">
        <v>565</v>
      </c>
      <c r="E231" s="14">
        <f t="shared" si="3"/>
        <v>0</v>
      </c>
      <c r="F231" s="15">
        <f>+Muertes_PN_ACUM[[#This Row],[03-06-2020]]</f>
        <v>0</v>
      </c>
      <c r="G231" s="13">
        <f>+Muertes_PN_ACUM[[#This Row],[04-06-2020]]-Muertes_PN_ACUM[[#This Row],[03-06-2020]]</f>
        <v>0</v>
      </c>
      <c r="H231" s="13">
        <f>+Muertes_PN_ACUM[[#This Row],[5/6/2020]]-Muertes_PN_ACUM[[#This Row],[04-06-2020]]</f>
        <v>0</v>
      </c>
      <c r="I231" s="13">
        <f>+Muertes_PN_ACUM[[#This Row],[6/6/2020]]-Muertes_PN_ACUM[[#This Row],[5/6/2020]]</f>
        <v>0</v>
      </c>
      <c r="J231" s="13">
        <f>+Muertes_PN_ACUM[[#This Row],[07-06-2020]]-Muertes_PN_ACUM[[#This Row],[6/6/2020]]</f>
        <v>0</v>
      </c>
      <c r="K231" s="13">
        <f>+Muertes_PN_ACUM[[#This Row],[08-06-2020]]-Muertes_PN_ACUM[[#This Row],[07-06-2020]]</f>
        <v>0</v>
      </c>
      <c r="L231" s="13">
        <f>+Muertes_PN_ACUM[[#This Row],[09-06-2020]]-Muertes_PN_ACUM[[#This Row],[08-06-2020]]</f>
        <v>0</v>
      </c>
      <c r="M231" s="13">
        <f>+Muertes_PN_ACUM[[#This Row],[10-06-2020]]-Muertes_PN_ACUM[[#This Row],[09-06-2020]]</f>
        <v>0</v>
      </c>
      <c r="N231" s="13">
        <f>+Muertes_PN_ACUM[[#This Row],[11-06-2020]]-Muertes_PN_ACUM[[#This Row],[10-06-2020]]</f>
        <v>0</v>
      </c>
    </row>
    <row r="232" spans="1:14" x14ac:dyDescent="0.3">
      <c r="A232">
        <v>90205</v>
      </c>
      <c r="B232" s="2" t="s">
        <v>114</v>
      </c>
      <c r="C232" s="2" t="s">
        <v>435</v>
      </c>
      <c r="D232" s="2" t="s">
        <v>565</v>
      </c>
      <c r="E232" s="14">
        <f t="shared" si="3"/>
        <v>0</v>
      </c>
      <c r="F232" s="15">
        <f>+Muertes_PN_ACUM[[#This Row],[03-06-2020]]</f>
        <v>0</v>
      </c>
      <c r="G232" s="13">
        <f>+Muertes_PN_ACUM[[#This Row],[04-06-2020]]-Muertes_PN_ACUM[[#This Row],[03-06-2020]]</f>
        <v>0</v>
      </c>
      <c r="H232" s="13">
        <f>+Muertes_PN_ACUM[[#This Row],[5/6/2020]]-Muertes_PN_ACUM[[#This Row],[04-06-2020]]</f>
        <v>0</v>
      </c>
      <c r="I232" s="13">
        <f>+Muertes_PN_ACUM[[#This Row],[6/6/2020]]-Muertes_PN_ACUM[[#This Row],[5/6/2020]]</f>
        <v>0</v>
      </c>
      <c r="J232" s="13">
        <f>+Muertes_PN_ACUM[[#This Row],[07-06-2020]]-Muertes_PN_ACUM[[#This Row],[6/6/2020]]</f>
        <v>0</v>
      </c>
      <c r="K232" s="13">
        <f>+Muertes_PN_ACUM[[#This Row],[08-06-2020]]-Muertes_PN_ACUM[[#This Row],[07-06-2020]]</f>
        <v>0</v>
      </c>
      <c r="L232" s="13">
        <f>+Muertes_PN_ACUM[[#This Row],[09-06-2020]]-Muertes_PN_ACUM[[#This Row],[08-06-2020]]</f>
        <v>0</v>
      </c>
      <c r="M232" s="13">
        <f>+Muertes_PN_ACUM[[#This Row],[10-06-2020]]-Muertes_PN_ACUM[[#This Row],[09-06-2020]]</f>
        <v>0</v>
      </c>
      <c r="N232" s="13">
        <f>+Muertes_PN_ACUM[[#This Row],[11-06-2020]]-Muertes_PN_ACUM[[#This Row],[10-06-2020]]</f>
        <v>0</v>
      </c>
    </row>
    <row r="233" spans="1:14" x14ac:dyDescent="0.3">
      <c r="A233">
        <v>90505</v>
      </c>
      <c r="B233" s="2" t="s">
        <v>114</v>
      </c>
      <c r="C233" s="2" t="s">
        <v>308</v>
      </c>
      <c r="D233" s="2" t="s">
        <v>566</v>
      </c>
      <c r="E233" s="14">
        <f t="shared" si="3"/>
        <v>0</v>
      </c>
      <c r="F233" s="15">
        <f>+Muertes_PN_ACUM[[#This Row],[03-06-2020]]</f>
        <v>0</v>
      </c>
      <c r="G233" s="13">
        <f>+Muertes_PN_ACUM[[#This Row],[04-06-2020]]-Muertes_PN_ACUM[[#This Row],[03-06-2020]]</f>
        <v>0</v>
      </c>
      <c r="H233" s="13">
        <f>+Muertes_PN_ACUM[[#This Row],[5/6/2020]]-Muertes_PN_ACUM[[#This Row],[04-06-2020]]</f>
        <v>0</v>
      </c>
      <c r="I233" s="13">
        <f>+Muertes_PN_ACUM[[#This Row],[6/6/2020]]-Muertes_PN_ACUM[[#This Row],[5/6/2020]]</f>
        <v>0</v>
      </c>
      <c r="J233" s="13">
        <f>+Muertes_PN_ACUM[[#This Row],[07-06-2020]]-Muertes_PN_ACUM[[#This Row],[6/6/2020]]</f>
        <v>0</v>
      </c>
      <c r="K233" s="13">
        <f>+Muertes_PN_ACUM[[#This Row],[08-06-2020]]-Muertes_PN_ACUM[[#This Row],[07-06-2020]]</f>
        <v>0</v>
      </c>
      <c r="L233" s="13">
        <f>+Muertes_PN_ACUM[[#This Row],[09-06-2020]]-Muertes_PN_ACUM[[#This Row],[08-06-2020]]</f>
        <v>0</v>
      </c>
      <c r="M233" s="13">
        <f>+Muertes_PN_ACUM[[#This Row],[10-06-2020]]-Muertes_PN_ACUM[[#This Row],[09-06-2020]]</f>
        <v>0</v>
      </c>
      <c r="N233" s="13">
        <f>+Muertes_PN_ACUM[[#This Row],[11-06-2020]]-Muertes_PN_ACUM[[#This Row],[10-06-2020]]</f>
        <v>0</v>
      </c>
    </row>
    <row r="234" spans="1:14" x14ac:dyDescent="0.3">
      <c r="A234">
        <v>40904</v>
      </c>
      <c r="B234" s="2" t="s">
        <v>154</v>
      </c>
      <c r="C234" s="2" t="s">
        <v>361</v>
      </c>
      <c r="D234" s="2" t="s">
        <v>567</v>
      </c>
      <c r="E234" s="14">
        <f t="shared" si="3"/>
        <v>0</v>
      </c>
      <c r="F234" s="15">
        <f>+Muertes_PN_ACUM[[#This Row],[03-06-2020]]</f>
        <v>0</v>
      </c>
      <c r="G234" s="13">
        <f>+Muertes_PN_ACUM[[#This Row],[04-06-2020]]-Muertes_PN_ACUM[[#This Row],[03-06-2020]]</f>
        <v>0</v>
      </c>
      <c r="H234" s="13">
        <f>+Muertes_PN_ACUM[[#This Row],[5/6/2020]]-Muertes_PN_ACUM[[#This Row],[04-06-2020]]</f>
        <v>0</v>
      </c>
      <c r="I234" s="13">
        <f>+Muertes_PN_ACUM[[#This Row],[6/6/2020]]-Muertes_PN_ACUM[[#This Row],[5/6/2020]]</f>
        <v>0</v>
      </c>
      <c r="J234" s="13">
        <f>+Muertes_PN_ACUM[[#This Row],[07-06-2020]]-Muertes_PN_ACUM[[#This Row],[6/6/2020]]</f>
        <v>0</v>
      </c>
      <c r="K234" s="13">
        <f>+Muertes_PN_ACUM[[#This Row],[08-06-2020]]-Muertes_PN_ACUM[[#This Row],[07-06-2020]]</f>
        <v>0</v>
      </c>
      <c r="L234" s="13">
        <f>+Muertes_PN_ACUM[[#This Row],[09-06-2020]]-Muertes_PN_ACUM[[#This Row],[08-06-2020]]</f>
        <v>0</v>
      </c>
      <c r="M234" s="13">
        <f>+Muertes_PN_ACUM[[#This Row],[10-06-2020]]-Muertes_PN_ACUM[[#This Row],[09-06-2020]]</f>
        <v>0</v>
      </c>
      <c r="N234" s="13">
        <f>+Muertes_PN_ACUM[[#This Row],[11-06-2020]]-Muertes_PN_ACUM[[#This Row],[10-06-2020]]</f>
        <v>0</v>
      </c>
    </row>
    <row r="235" spans="1:14" x14ac:dyDescent="0.3">
      <c r="A235">
        <v>50201</v>
      </c>
      <c r="B235" s="2" t="s">
        <v>151</v>
      </c>
      <c r="C235" s="2" t="s">
        <v>152</v>
      </c>
      <c r="D235" s="2" t="s">
        <v>568</v>
      </c>
      <c r="E235" s="14">
        <f t="shared" si="3"/>
        <v>0</v>
      </c>
      <c r="F235" s="15">
        <f>+Muertes_PN_ACUM[[#This Row],[03-06-2020]]</f>
        <v>0</v>
      </c>
      <c r="G235" s="13">
        <f>+Muertes_PN_ACUM[[#This Row],[04-06-2020]]-Muertes_PN_ACUM[[#This Row],[03-06-2020]]</f>
        <v>0</v>
      </c>
      <c r="H235" s="13">
        <f>+Muertes_PN_ACUM[[#This Row],[5/6/2020]]-Muertes_PN_ACUM[[#This Row],[04-06-2020]]</f>
        <v>0</v>
      </c>
      <c r="I235" s="13">
        <f>+Muertes_PN_ACUM[[#This Row],[6/6/2020]]-Muertes_PN_ACUM[[#This Row],[5/6/2020]]</f>
        <v>0</v>
      </c>
      <c r="J235" s="13">
        <f>+Muertes_PN_ACUM[[#This Row],[07-06-2020]]-Muertes_PN_ACUM[[#This Row],[6/6/2020]]</f>
        <v>0</v>
      </c>
      <c r="K235" s="13">
        <f>+Muertes_PN_ACUM[[#This Row],[08-06-2020]]-Muertes_PN_ACUM[[#This Row],[07-06-2020]]</f>
        <v>0</v>
      </c>
      <c r="L235" s="13">
        <f>+Muertes_PN_ACUM[[#This Row],[09-06-2020]]-Muertes_PN_ACUM[[#This Row],[08-06-2020]]</f>
        <v>0</v>
      </c>
      <c r="M235" s="13">
        <f>+Muertes_PN_ACUM[[#This Row],[10-06-2020]]-Muertes_PN_ACUM[[#This Row],[09-06-2020]]</f>
        <v>0</v>
      </c>
      <c r="N235" s="13">
        <f>+Muertes_PN_ACUM[[#This Row],[11-06-2020]]-Muertes_PN_ACUM[[#This Row],[10-06-2020]]</f>
        <v>0</v>
      </c>
    </row>
    <row r="236" spans="1:14" x14ac:dyDescent="0.3">
      <c r="A236">
        <v>20204</v>
      </c>
      <c r="B236" s="2" t="s">
        <v>212</v>
      </c>
      <c r="C236" s="2" t="s">
        <v>217</v>
      </c>
      <c r="D236" s="2" t="s">
        <v>569</v>
      </c>
      <c r="E236" s="14">
        <f t="shared" si="3"/>
        <v>0</v>
      </c>
      <c r="F236" s="15">
        <f>+Muertes_PN_ACUM[[#This Row],[03-06-2020]]</f>
        <v>0</v>
      </c>
      <c r="G236" s="13">
        <f>+Muertes_PN_ACUM[[#This Row],[04-06-2020]]-Muertes_PN_ACUM[[#This Row],[03-06-2020]]</f>
        <v>0</v>
      </c>
      <c r="H236" s="13">
        <f>+Muertes_PN_ACUM[[#This Row],[5/6/2020]]-Muertes_PN_ACUM[[#This Row],[04-06-2020]]</f>
        <v>0</v>
      </c>
      <c r="I236" s="13">
        <f>+Muertes_PN_ACUM[[#This Row],[6/6/2020]]-Muertes_PN_ACUM[[#This Row],[5/6/2020]]</f>
        <v>0</v>
      </c>
      <c r="J236" s="13">
        <f>+Muertes_PN_ACUM[[#This Row],[07-06-2020]]-Muertes_PN_ACUM[[#This Row],[6/6/2020]]</f>
        <v>0</v>
      </c>
      <c r="K236" s="13">
        <f>+Muertes_PN_ACUM[[#This Row],[08-06-2020]]-Muertes_PN_ACUM[[#This Row],[07-06-2020]]</f>
        <v>0</v>
      </c>
      <c r="L236" s="13">
        <f>+Muertes_PN_ACUM[[#This Row],[09-06-2020]]-Muertes_PN_ACUM[[#This Row],[08-06-2020]]</f>
        <v>0</v>
      </c>
      <c r="M236" s="13">
        <f>+Muertes_PN_ACUM[[#This Row],[10-06-2020]]-Muertes_PN_ACUM[[#This Row],[09-06-2020]]</f>
        <v>0</v>
      </c>
      <c r="N236" s="13">
        <f>+Muertes_PN_ACUM[[#This Row],[11-06-2020]]-Muertes_PN_ACUM[[#This Row],[10-06-2020]]</f>
        <v>0</v>
      </c>
    </row>
    <row r="237" spans="1:14" x14ac:dyDescent="0.3">
      <c r="A237">
        <v>60703</v>
      </c>
      <c r="B237" s="2" t="s">
        <v>158</v>
      </c>
      <c r="C237" s="2" t="s">
        <v>353</v>
      </c>
      <c r="D237" s="2" t="s">
        <v>570</v>
      </c>
      <c r="E237" s="14">
        <f t="shared" si="3"/>
        <v>0</v>
      </c>
      <c r="F237" s="15">
        <f>+Muertes_PN_ACUM[[#This Row],[03-06-2020]]</f>
        <v>0</v>
      </c>
      <c r="G237" s="13">
        <f>+Muertes_PN_ACUM[[#This Row],[04-06-2020]]-Muertes_PN_ACUM[[#This Row],[03-06-2020]]</f>
        <v>0</v>
      </c>
      <c r="H237" s="13">
        <f>+Muertes_PN_ACUM[[#This Row],[5/6/2020]]-Muertes_PN_ACUM[[#This Row],[04-06-2020]]</f>
        <v>0</v>
      </c>
      <c r="I237" s="13">
        <f>+Muertes_PN_ACUM[[#This Row],[6/6/2020]]-Muertes_PN_ACUM[[#This Row],[5/6/2020]]</f>
        <v>0</v>
      </c>
      <c r="J237" s="13">
        <f>+Muertes_PN_ACUM[[#This Row],[07-06-2020]]-Muertes_PN_ACUM[[#This Row],[6/6/2020]]</f>
        <v>0</v>
      </c>
      <c r="K237" s="13">
        <f>+Muertes_PN_ACUM[[#This Row],[08-06-2020]]-Muertes_PN_ACUM[[#This Row],[07-06-2020]]</f>
        <v>0</v>
      </c>
      <c r="L237" s="13">
        <f>+Muertes_PN_ACUM[[#This Row],[09-06-2020]]-Muertes_PN_ACUM[[#This Row],[08-06-2020]]</f>
        <v>0</v>
      </c>
      <c r="M237" s="13">
        <f>+Muertes_PN_ACUM[[#This Row],[10-06-2020]]-Muertes_PN_ACUM[[#This Row],[09-06-2020]]</f>
        <v>0</v>
      </c>
      <c r="N237" s="13">
        <f>+Muertes_PN_ACUM[[#This Row],[11-06-2020]]-Muertes_PN_ACUM[[#This Row],[10-06-2020]]</f>
        <v>0</v>
      </c>
    </row>
    <row r="238" spans="1:14" x14ac:dyDescent="0.3">
      <c r="A238">
        <v>90506</v>
      </c>
      <c r="B238" s="2" t="s">
        <v>114</v>
      </c>
      <c r="C238" s="2" t="s">
        <v>308</v>
      </c>
      <c r="D238" s="2" t="s">
        <v>570</v>
      </c>
      <c r="E238" s="14">
        <f t="shared" si="3"/>
        <v>0</v>
      </c>
      <c r="F238" s="15">
        <f>+Muertes_PN_ACUM[[#This Row],[03-06-2020]]</f>
        <v>0</v>
      </c>
      <c r="G238" s="13">
        <f>+Muertes_PN_ACUM[[#This Row],[04-06-2020]]-Muertes_PN_ACUM[[#This Row],[03-06-2020]]</f>
        <v>0</v>
      </c>
      <c r="H238" s="13">
        <f>+Muertes_PN_ACUM[[#This Row],[5/6/2020]]-Muertes_PN_ACUM[[#This Row],[04-06-2020]]</f>
        <v>0</v>
      </c>
      <c r="I238" s="13">
        <f>+Muertes_PN_ACUM[[#This Row],[6/6/2020]]-Muertes_PN_ACUM[[#This Row],[5/6/2020]]</f>
        <v>0</v>
      </c>
      <c r="J238" s="13">
        <f>+Muertes_PN_ACUM[[#This Row],[07-06-2020]]-Muertes_PN_ACUM[[#This Row],[6/6/2020]]</f>
        <v>0</v>
      </c>
      <c r="K238" s="13">
        <f>+Muertes_PN_ACUM[[#This Row],[08-06-2020]]-Muertes_PN_ACUM[[#This Row],[07-06-2020]]</f>
        <v>0</v>
      </c>
      <c r="L238" s="13">
        <f>+Muertes_PN_ACUM[[#This Row],[09-06-2020]]-Muertes_PN_ACUM[[#This Row],[08-06-2020]]</f>
        <v>0</v>
      </c>
      <c r="M238" s="13">
        <f>+Muertes_PN_ACUM[[#This Row],[10-06-2020]]-Muertes_PN_ACUM[[#This Row],[09-06-2020]]</f>
        <v>0</v>
      </c>
      <c r="N238" s="13">
        <f>+Muertes_PN_ACUM[[#This Row],[11-06-2020]]-Muertes_PN_ACUM[[#This Row],[10-06-2020]]</f>
        <v>0</v>
      </c>
    </row>
    <row r="239" spans="1:14" x14ac:dyDescent="0.3">
      <c r="A239">
        <v>20103</v>
      </c>
      <c r="B239" s="2" t="s">
        <v>212</v>
      </c>
      <c r="C239" s="2" t="s">
        <v>219</v>
      </c>
      <c r="D239" s="2" t="s">
        <v>262</v>
      </c>
      <c r="E239" s="14">
        <f t="shared" si="3"/>
        <v>0</v>
      </c>
      <c r="F239" s="15">
        <f>+Muertes_PN_ACUM[[#This Row],[03-06-2020]]</f>
        <v>0</v>
      </c>
      <c r="G239" s="13">
        <f>+Muertes_PN_ACUM[[#This Row],[04-06-2020]]-Muertes_PN_ACUM[[#This Row],[03-06-2020]]</f>
        <v>0</v>
      </c>
      <c r="H239" s="13">
        <f>+Muertes_PN_ACUM[[#This Row],[5/6/2020]]-Muertes_PN_ACUM[[#This Row],[04-06-2020]]</f>
        <v>0</v>
      </c>
      <c r="I239" s="13">
        <f>+Muertes_PN_ACUM[[#This Row],[6/6/2020]]-Muertes_PN_ACUM[[#This Row],[5/6/2020]]</f>
        <v>0</v>
      </c>
      <c r="J239" s="13">
        <f>+Muertes_PN_ACUM[[#This Row],[07-06-2020]]-Muertes_PN_ACUM[[#This Row],[6/6/2020]]</f>
        <v>0</v>
      </c>
      <c r="K239" s="13">
        <f>+Muertes_PN_ACUM[[#This Row],[08-06-2020]]-Muertes_PN_ACUM[[#This Row],[07-06-2020]]</f>
        <v>0</v>
      </c>
      <c r="L239" s="13">
        <f>+Muertes_PN_ACUM[[#This Row],[09-06-2020]]-Muertes_PN_ACUM[[#This Row],[08-06-2020]]</f>
        <v>0</v>
      </c>
      <c r="M239" s="13">
        <f>+Muertes_PN_ACUM[[#This Row],[10-06-2020]]-Muertes_PN_ACUM[[#This Row],[09-06-2020]]</f>
        <v>0</v>
      </c>
      <c r="N239" s="13">
        <f>+Muertes_PN_ACUM[[#This Row],[11-06-2020]]-Muertes_PN_ACUM[[#This Row],[10-06-2020]]</f>
        <v>0</v>
      </c>
    </row>
    <row r="240" spans="1:14" x14ac:dyDescent="0.3">
      <c r="A240">
        <v>10214</v>
      </c>
      <c r="B240" s="2" t="s">
        <v>163</v>
      </c>
      <c r="C240" s="2" t="s">
        <v>164</v>
      </c>
      <c r="D240" s="2" t="s">
        <v>288</v>
      </c>
      <c r="E240" s="14">
        <f t="shared" si="3"/>
        <v>0</v>
      </c>
      <c r="F240" s="15">
        <f>+Muertes_PN_ACUM[[#This Row],[03-06-2020]]</f>
        <v>0</v>
      </c>
      <c r="G240" s="13">
        <f>+Muertes_PN_ACUM[[#This Row],[04-06-2020]]-Muertes_PN_ACUM[[#This Row],[03-06-2020]]</f>
        <v>0</v>
      </c>
      <c r="H240" s="13">
        <f>+Muertes_PN_ACUM[[#This Row],[5/6/2020]]-Muertes_PN_ACUM[[#This Row],[04-06-2020]]</f>
        <v>0</v>
      </c>
      <c r="I240" s="13">
        <f>+Muertes_PN_ACUM[[#This Row],[6/6/2020]]-Muertes_PN_ACUM[[#This Row],[5/6/2020]]</f>
        <v>0</v>
      </c>
      <c r="J240" s="13">
        <f>+Muertes_PN_ACUM[[#This Row],[07-06-2020]]-Muertes_PN_ACUM[[#This Row],[6/6/2020]]</f>
        <v>0</v>
      </c>
      <c r="K240" s="13">
        <f>+Muertes_PN_ACUM[[#This Row],[08-06-2020]]-Muertes_PN_ACUM[[#This Row],[07-06-2020]]</f>
        <v>0</v>
      </c>
      <c r="L240" s="13">
        <f>+Muertes_PN_ACUM[[#This Row],[09-06-2020]]-Muertes_PN_ACUM[[#This Row],[08-06-2020]]</f>
        <v>0</v>
      </c>
      <c r="M240" s="13">
        <f>+Muertes_PN_ACUM[[#This Row],[10-06-2020]]-Muertes_PN_ACUM[[#This Row],[09-06-2020]]</f>
        <v>0</v>
      </c>
      <c r="N240" s="13">
        <f>+Muertes_PN_ACUM[[#This Row],[11-06-2020]]-Muertes_PN_ACUM[[#This Row],[10-06-2020]]</f>
        <v>0</v>
      </c>
    </row>
    <row r="241" spans="1:14" x14ac:dyDescent="0.3">
      <c r="A241">
        <v>40103</v>
      </c>
      <c r="B241" s="2" t="s">
        <v>154</v>
      </c>
      <c r="C241" s="2" t="s">
        <v>155</v>
      </c>
      <c r="D241" s="2" t="s">
        <v>231</v>
      </c>
      <c r="E241" s="14">
        <f t="shared" si="3"/>
        <v>0</v>
      </c>
      <c r="F241" s="15">
        <f>+Muertes_PN_ACUM[[#This Row],[03-06-2020]]</f>
        <v>0</v>
      </c>
      <c r="G241" s="13">
        <f>+Muertes_PN_ACUM[[#This Row],[04-06-2020]]-Muertes_PN_ACUM[[#This Row],[03-06-2020]]</f>
        <v>0</v>
      </c>
      <c r="H241" s="13">
        <f>+Muertes_PN_ACUM[[#This Row],[5/6/2020]]-Muertes_PN_ACUM[[#This Row],[04-06-2020]]</f>
        <v>0</v>
      </c>
      <c r="I241" s="13">
        <f>+Muertes_PN_ACUM[[#This Row],[6/6/2020]]-Muertes_PN_ACUM[[#This Row],[5/6/2020]]</f>
        <v>0</v>
      </c>
      <c r="J241" s="13">
        <f>+Muertes_PN_ACUM[[#This Row],[07-06-2020]]-Muertes_PN_ACUM[[#This Row],[6/6/2020]]</f>
        <v>0</v>
      </c>
      <c r="K241" s="13">
        <f>+Muertes_PN_ACUM[[#This Row],[08-06-2020]]-Muertes_PN_ACUM[[#This Row],[07-06-2020]]</f>
        <v>0</v>
      </c>
      <c r="L241" s="13">
        <f>+Muertes_PN_ACUM[[#This Row],[09-06-2020]]-Muertes_PN_ACUM[[#This Row],[08-06-2020]]</f>
        <v>0</v>
      </c>
      <c r="M241" s="13">
        <f>+Muertes_PN_ACUM[[#This Row],[10-06-2020]]-Muertes_PN_ACUM[[#This Row],[09-06-2020]]</f>
        <v>0</v>
      </c>
      <c r="N241" s="13">
        <f>+Muertes_PN_ACUM[[#This Row],[11-06-2020]]-Muertes_PN_ACUM[[#This Row],[10-06-2020]]</f>
        <v>0</v>
      </c>
    </row>
    <row r="242" spans="1:14" x14ac:dyDescent="0.3">
      <c r="A242">
        <v>10204</v>
      </c>
      <c r="B242" s="2" t="s">
        <v>163</v>
      </c>
      <c r="C242" s="2" t="s">
        <v>164</v>
      </c>
      <c r="D242" s="2" t="s">
        <v>571</v>
      </c>
      <c r="E242" s="14">
        <f t="shared" si="3"/>
        <v>0</v>
      </c>
      <c r="F242" s="15">
        <f>+Muertes_PN_ACUM[[#This Row],[03-06-2020]]</f>
        <v>0</v>
      </c>
      <c r="G242" s="13">
        <f>+Muertes_PN_ACUM[[#This Row],[04-06-2020]]-Muertes_PN_ACUM[[#This Row],[03-06-2020]]</f>
        <v>0</v>
      </c>
      <c r="H242" s="13">
        <f>+Muertes_PN_ACUM[[#This Row],[5/6/2020]]-Muertes_PN_ACUM[[#This Row],[04-06-2020]]</f>
        <v>0</v>
      </c>
      <c r="I242" s="13">
        <f>+Muertes_PN_ACUM[[#This Row],[6/6/2020]]-Muertes_PN_ACUM[[#This Row],[5/6/2020]]</f>
        <v>0</v>
      </c>
      <c r="J242" s="13">
        <f>+Muertes_PN_ACUM[[#This Row],[07-06-2020]]-Muertes_PN_ACUM[[#This Row],[6/6/2020]]</f>
        <v>0</v>
      </c>
      <c r="K242" s="13">
        <f>+Muertes_PN_ACUM[[#This Row],[08-06-2020]]-Muertes_PN_ACUM[[#This Row],[07-06-2020]]</f>
        <v>0</v>
      </c>
      <c r="L242" s="13">
        <f>+Muertes_PN_ACUM[[#This Row],[09-06-2020]]-Muertes_PN_ACUM[[#This Row],[08-06-2020]]</f>
        <v>0</v>
      </c>
      <c r="M242" s="13">
        <f>+Muertes_PN_ACUM[[#This Row],[10-06-2020]]-Muertes_PN_ACUM[[#This Row],[09-06-2020]]</f>
        <v>0</v>
      </c>
      <c r="N242" s="13">
        <f>+Muertes_PN_ACUM[[#This Row],[11-06-2020]]-Muertes_PN_ACUM[[#This Row],[10-06-2020]]</f>
        <v>0</v>
      </c>
    </row>
    <row r="243" spans="1:14" x14ac:dyDescent="0.3">
      <c r="A243">
        <v>60406</v>
      </c>
      <c r="B243" s="2" t="s">
        <v>158</v>
      </c>
      <c r="C243" s="2" t="s">
        <v>332</v>
      </c>
      <c r="D243" s="2" t="s">
        <v>572</v>
      </c>
      <c r="E243" s="14">
        <f t="shared" si="3"/>
        <v>0</v>
      </c>
      <c r="F243" s="15">
        <f>+Muertes_PN_ACUM[[#This Row],[03-06-2020]]</f>
        <v>0</v>
      </c>
      <c r="G243" s="13">
        <f>+Muertes_PN_ACUM[[#This Row],[04-06-2020]]-Muertes_PN_ACUM[[#This Row],[03-06-2020]]</f>
        <v>0</v>
      </c>
      <c r="H243" s="13">
        <f>+Muertes_PN_ACUM[[#This Row],[5/6/2020]]-Muertes_PN_ACUM[[#This Row],[04-06-2020]]</f>
        <v>0</v>
      </c>
      <c r="I243" s="13">
        <f>+Muertes_PN_ACUM[[#This Row],[6/6/2020]]-Muertes_PN_ACUM[[#This Row],[5/6/2020]]</f>
        <v>0</v>
      </c>
      <c r="J243" s="13">
        <f>+Muertes_PN_ACUM[[#This Row],[07-06-2020]]-Muertes_PN_ACUM[[#This Row],[6/6/2020]]</f>
        <v>0</v>
      </c>
      <c r="K243" s="13">
        <f>+Muertes_PN_ACUM[[#This Row],[08-06-2020]]-Muertes_PN_ACUM[[#This Row],[07-06-2020]]</f>
        <v>0</v>
      </c>
      <c r="L243" s="13">
        <f>+Muertes_PN_ACUM[[#This Row],[09-06-2020]]-Muertes_PN_ACUM[[#This Row],[08-06-2020]]</f>
        <v>0</v>
      </c>
      <c r="M243" s="13">
        <f>+Muertes_PN_ACUM[[#This Row],[10-06-2020]]-Muertes_PN_ACUM[[#This Row],[09-06-2020]]</f>
        <v>0</v>
      </c>
      <c r="N243" s="13">
        <f>+Muertes_PN_ACUM[[#This Row],[11-06-2020]]-Muertes_PN_ACUM[[#This Row],[10-06-2020]]</f>
        <v>0</v>
      </c>
    </row>
    <row r="244" spans="1:14" x14ac:dyDescent="0.3">
      <c r="A244">
        <v>60204</v>
      </c>
      <c r="B244" s="2" t="s">
        <v>158</v>
      </c>
      <c r="C244" s="2" t="s">
        <v>350</v>
      </c>
      <c r="D244" s="2" t="s">
        <v>573</v>
      </c>
      <c r="E244" s="14">
        <f t="shared" si="3"/>
        <v>0</v>
      </c>
      <c r="F244" s="15">
        <f>+Muertes_PN_ACUM[[#This Row],[03-06-2020]]</f>
        <v>0</v>
      </c>
      <c r="G244" s="13">
        <f>+Muertes_PN_ACUM[[#This Row],[04-06-2020]]-Muertes_PN_ACUM[[#This Row],[03-06-2020]]</f>
        <v>0</v>
      </c>
      <c r="H244" s="13">
        <f>+Muertes_PN_ACUM[[#This Row],[5/6/2020]]-Muertes_PN_ACUM[[#This Row],[04-06-2020]]</f>
        <v>0</v>
      </c>
      <c r="I244" s="13">
        <f>+Muertes_PN_ACUM[[#This Row],[6/6/2020]]-Muertes_PN_ACUM[[#This Row],[5/6/2020]]</f>
        <v>0</v>
      </c>
      <c r="J244" s="13">
        <f>+Muertes_PN_ACUM[[#This Row],[07-06-2020]]-Muertes_PN_ACUM[[#This Row],[6/6/2020]]</f>
        <v>0</v>
      </c>
      <c r="K244" s="13">
        <f>+Muertes_PN_ACUM[[#This Row],[08-06-2020]]-Muertes_PN_ACUM[[#This Row],[07-06-2020]]</f>
        <v>0</v>
      </c>
      <c r="L244" s="13">
        <f>+Muertes_PN_ACUM[[#This Row],[09-06-2020]]-Muertes_PN_ACUM[[#This Row],[08-06-2020]]</f>
        <v>0</v>
      </c>
      <c r="M244" s="13">
        <f>+Muertes_PN_ACUM[[#This Row],[10-06-2020]]-Muertes_PN_ACUM[[#This Row],[09-06-2020]]</f>
        <v>0</v>
      </c>
      <c r="N244" s="13">
        <f>+Muertes_PN_ACUM[[#This Row],[11-06-2020]]-Muertes_PN_ACUM[[#This Row],[10-06-2020]]</f>
        <v>0</v>
      </c>
    </row>
    <row r="245" spans="1:14" x14ac:dyDescent="0.3">
      <c r="A245">
        <v>20205</v>
      </c>
      <c r="B245" s="2" t="s">
        <v>212</v>
      </c>
      <c r="C245" s="2" t="s">
        <v>217</v>
      </c>
      <c r="D245" s="2" t="s">
        <v>395</v>
      </c>
      <c r="E245" s="14">
        <f t="shared" si="3"/>
        <v>0</v>
      </c>
      <c r="F245" s="15">
        <f>+Muertes_PN_ACUM[[#This Row],[03-06-2020]]</f>
        <v>0</v>
      </c>
      <c r="G245" s="13">
        <f>+Muertes_PN_ACUM[[#This Row],[04-06-2020]]-Muertes_PN_ACUM[[#This Row],[03-06-2020]]</f>
        <v>0</v>
      </c>
      <c r="H245" s="13">
        <f>+Muertes_PN_ACUM[[#This Row],[5/6/2020]]-Muertes_PN_ACUM[[#This Row],[04-06-2020]]</f>
        <v>0</v>
      </c>
      <c r="I245" s="13">
        <f>+Muertes_PN_ACUM[[#This Row],[6/6/2020]]-Muertes_PN_ACUM[[#This Row],[5/6/2020]]</f>
        <v>0</v>
      </c>
      <c r="J245" s="13">
        <f>+Muertes_PN_ACUM[[#This Row],[07-06-2020]]-Muertes_PN_ACUM[[#This Row],[6/6/2020]]</f>
        <v>0</v>
      </c>
      <c r="K245" s="13">
        <f>+Muertes_PN_ACUM[[#This Row],[08-06-2020]]-Muertes_PN_ACUM[[#This Row],[07-06-2020]]</f>
        <v>0</v>
      </c>
      <c r="L245" s="13">
        <f>+Muertes_PN_ACUM[[#This Row],[09-06-2020]]-Muertes_PN_ACUM[[#This Row],[08-06-2020]]</f>
        <v>0</v>
      </c>
      <c r="M245" s="13">
        <f>+Muertes_PN_ACUM[[#This Row],[10-06-2020]]-Muertes_PN_ACUM[[#This Row],[09-06-2020]]</f>
        <v>0</v>
      </c>
      <c r="N245" s="13">
        <f>+Muertes_PN_ACUM[[#This Row],[11-06-2020]]-Muertes_PN_ACUM[[#This Row],[10-06-2020]]</f>
        <v>0</v>
      </c>
    </row>
    <row r="246" spans="1:14" x14ac:dyDescent="0.3">
      <c r="A246">
        <v>120106</v>
      </c>
      <c r="B246" s="2" t="s">
        <v>191</v>
      </c>
      <c r="C246" s="2" t="s">
        <v>289</v>
      </c>
      <c r="D246" s="2" t="s">
        <v>574</v>
      </c>
      <c r="E246" s="14">
        <f t="shared" si="3"/>
        <v>0</v>
      </c>
      <c r="F246" s="15">
        <f>+Muertes_PN_ACUM[[#This Row],[03-06-2020]]</f>
        <v>0</v>
      </c>
      <c r="G246" s="13">
        <f>+Muertes_PN_ACUM[[#This Row],[04-06-2020]]-Muertes_PN_ACUM[[#This Row],[03-06-2020]]</f>
        <v>0</v>
      </c>
      <c r="H246" s="13">
        <f>+Muertes_PN_ACUM[[#This Row],[5/6/2020]]-Muertes_PN_ACUM[[#This Row],[04-06-2020]]</f>
        <v>0</v>
      </c>
      <c r="I246" s="13">
        <f>+Muertes_PN_ACUM[[#This Row],[6/6/2020]]-Muertes_PN_ACUM[[#This Row],[5/6/2020]]</f>
        <v>0</v>
      </c>
      <c r="J246" s="13">
        <f>+Muertes_PN_ACUM[[#This Row],[07-06-2020]]-Muertes_PN_ACUM[[#This Row],[6/6/2020]]</f>
        <v>0</v>
      </c>
      <c r="K246" s="13">
        <f>+Muertes_PN_ACUM[[#This Row],[08-06-2020]]-Muertes_PN_ACUM[[#This Row],[07-06-2020]]</f>
        <v>0</v>
      </c>
      <c r="L246" s="13">
        <f>+Muertes_PN_ACUM[[#This Row],[09-06-2020]]-Muertes_PN_ACUM[[#This Row],[08-06-2020]]</f>
        <v>0</v>
      </c>
      <c r="M246" s="13">
        <f>+Muertes_PN_ACUM[[#This Row],[10-06-2020]]-Muertes_PN_ACUM[[#This Row],[09-06-2020]]</f>
        <v>0</v>
      </c>
      <c r="N246" s="13">
        <f>+Muertes_PN_ACUM[[#This Row],[11-06-2020]]-Muertes_PN_ACUM[[#This Row],[10-06-2020]]</f>
        <v>0</v>
      </c>
    </row>
    <row r="247" spans="1:14" x14ac:dyDescent="0.3">
      <c r="A247">
        <v>60408</v>
      </c>
      <c r="B247" s="2" t="s">
        <v>158</v>
      </c>
      <c r="C247" s="2" t="s">
        <v>332</v>
      </c>
      <c r="D247" s="2" t="s">
        <v>575</v>
      </c>
      <c r="E247" s="14">
        <f t="shared" si="3"/>
        <v>0</v>
      </c>
      <c r="F247" s="15">
        <f>+Muertes_PN_ACUM[[#This Row],[03-06-2020]]</f>
        <v>0</v>
      </c>
      <c r="G247" s="13">
        <f>+Muertes_PN_ACUM[[#This Row],[04-06-2020]]-Muertes_PN_ACUM[[#This Row],[03-06-2020]]</f>
        <v>0</v>
      </c>
      <c r="H247" s="13">
        <f>+Muertes_PN_ACUM[[#This Row],[5/6/2020]]-Muertes_PN_ACUM[[#This Row],[04-06-2020]]</f>
        <v>0</v>
      </c>
      <c r="I247" s="13">
        <f>+Muertes_PN_ACUM[[#This Row],[6/6/2020]]-Muertes_PN_ACUM[[#This Row],[5/6/2020]]</f>
        <v>0</v>
      </c>
      <c r="J247" s="13">
        <f>+Muertes_PN_ACUM[[#This Row],[07-06-2020]]-Muertes_PN_ACUM[[#This Row],[6/6/2020]]</f>
        <v>0</v>
      </c>
      <c r="K247" s="13">
        <f>+Muertes_PN_ACUM[[#This Row],[08-06-2020]]-Muertes_PN_ACUM[[#This Row],[07-06-2020]]</f>
        <v>0</v>
      </c>
      <c r="L247" s="13">
        <f>+Muertes_PN_ACUM[[#This Row],[09-06-2020]]-Muertes_PN_ACUM[[#This Row],[08-06-2020]]</f>
        <v>0</v>
      </c>
      <c r="M247" s="13">
        <f>+Muertes_PN_ACUM[[#This Row],[10-06-2020]]-Muertes_PN_ACUM[[#This Row],[09-06-2020]]</f>
        <v>0</v>
      </c>
      <c r="N247" s="13">
        <f>+Muertes_PN_ACUM[[#This Row],[11-06-2020]]-Muertes_PN_ACUM[[#This Row],[10-06-2020]]</f>
        <v>0</v>
      </c>
    </row>
    <row r="248" spans="1:14" x14ac:dyDescent="0.3">
      <c r="A248">
        <v>80823</v>
      </c>
      <c r="B248" s="2" t="s">
        <v>99</v>
      </c>
      <c r="C248" s="2" t="s">
        <v>99</v>
      </c>
      <c r="D248" s="2" t="s">
        <v>122</v>
      </c>
      <c r="E248" s="14">
        <f t="shared" si="3"/>
        <v>6</v>
      </c>
      <c r="F248" s="15">
        <f>+Muertes_PN_ACUM[[#This Row],[03-06-2020]]</f>
        <v>6</v>
      </c>
      <c r="G248" s="13">
        <f>+Muertes_PN_ACUM[[#This Row],[04-06-2020]]-Muertes_PN_ACUM[[#This Row],[03-06-2020]]</f>
        <v>0</v>
      </c>
      <c r="H248" s="13">
        <f>+Muertes_PN_ACUM[[#This Row],[5/6/2020]]-Muertes_PN_ACUM[[#This Row],[04-06-2020]]</f>
        <v>0</v>
      </c>
      <c r="I248" s="13">
        <f>+Muertes_PN_ACUM[[#This Row],[6/6/2020]]-Muertes_PN_ACUM[[#This Row],[5/6/2020]]</f>
        <v>0</v>
      </c>
      <c r="J248" s="13">
        <f>+Muertes_PN_ACUM[[#This Row],[07-06-2020]]-Muertes_PN_ACUM[[#This Row],[6/6/2020]]</f>
        <v>0</v>
      </c>
      <c r="K248" s="13">
        <f>+Muertes_PN_ACUM[[#This Row],[08-06-2020]]-Muertes_PN_ACUM[[#This Row],[07-06-2020]]</f>
        <v>0</v>
      </c>
      <c r="L248" s="13">
        <f>+Muertes_PN_ACUM[[#This Row],[09-06-2020]]-Muertes_PN_ACUM[[#This Row],[08-06-2020]]</f>
        <v>0</v>
      </c>
      <c r="M248" s="13">
        <f>+Muertes_PN_ACUM[[#This Row],[10-06-2020]]-Muertes_PN_ACUM[[#This Row],[09-06-2020]]</f>
        <v>0</v>
      </c>
      <c r="N248" s="13">
        <f>+Muertes_PN_ACUM[[#This Row],[11-06-2020]]-Muertes_PN_ACUM[[#This Row],[10-06-2020]]</f>
        <v>0</v>
      </c>
    </row>
    <row r="249" spans="1:14" x14ac:dyDescent="0.3">
      <c r="A249">
        <v>70407</v>
      </c>
      <c r="B249" s="2" t="s">
        <v>268</v>
      </c>
      <c r="C249" s="2" t="s">
        <v>328</v>
      </c>
      <c r="D249" s="2" t="s">
        <v>576</v>
      </c>
      <c r="E249" s="14">
        <f t="shared" si="3"/>
        <v>0</v>
      </c>
      <c r="F249" s="15">
        <f>+Muertes_PN_ACUM[[#This Row],[03-06-2020]]</f>
        <v>0</v>
      </c>
      <c r="G249" s="13">
        <f>+Muertes_PN_ACUM[[#This Row],[04-06-2020]]-Muertes_PN_ACUM[[#This Row],[03-06-2020]]</f>
        <v>0</v>
      </c>
      <c r="H249" s="13">
        <f>+Muertes_PN_ACUM[[#This Row],[5/6/2020]]-Muertes_PN_ACUM[[#This Row],[04-06-2020]]</f>
        <v>0</v>
      </c>
      <c r="I249" s="13">
        <f>+Muertes_PN_ACUM[[#This Row],[6/6/2020]]-Muertes_PN_ACUM[[#This Row],[5/6/2020]]</f>
        <v>0</v>
      </c>
      <c r="J249" s="13">
        <f>+Muertes_PN_ACUM[[#This Row],[07-06-2020]]-Muertes_PN_ACUM[[#This Row],[6/6/2020]]</f>
        <v>0</v>
      </c>
      <c r="K249" s="13">
        <f>+Muertes_PN_ACUM[[#This Row],[08-06-2020]]-Muertes_PN_ACUM[[#This Row],[07-06-2020]]</f>
        <v>0</v>
      </c>
      <c r="L249" s="13">
        <f>+Muertes_PN_ACUM[[#This Row],[09-06-2020]]-Muertes_PN_ACUM[[#This Row],[08-06-2020]]</f>
        <v>0</v>
      </c>
      <c r="M249" s="13">
        <f>+Muertes_PN_ACUM[[#This Row],[10-06-2020]]-Muertes_PN_ACUM[[#This Row],[09-06-2020]]</f>
        <v>0</v>
      </c>
      <c r="N249" s="13">
        <f>+Muertes_PN_ACUM[[#This Row],[11-06-2020]]-Muertes_PN_ACUM[[#This Row],[10-06-2020]]</f>
        <v>0</v>
      </c>
    </row>
    <row r="250" spans="1:14" x14ac:dyDescent="0.3">
      <c r="A250">
        <v>130707</v>
      </c>
      <c r="B250" s="2" t="s">
        <v>102</v>
      </c>
      <c r="C250" s="2" t="s">
        <v>138</v>
      </c>
      <c r="D250" s="2" t="s">
        <v>233</v>
      </c>
      <c r="E250" s="14">
        <f t="shared" si="3"/>
        <v>0</v>
      </c>
      <c r="F250" s="15">
        <f>+Muertes_PN_ACUM[[#This Row],[03-06-2020]]</f>
        <v>0</v>
      </c>
      <c r="G250" s="13">
        <f>+Muertes_PN_ACUM[[#This Row],[04-06-2020]]-Muertes_PN_ACUM[[#This Row],[03-06-2020]]</f>
        <v>0</v>
      </c>
      <c r="H250" s="13">
        <f>+Muertes_PN_ACUM[[#This Row],[5/6/2020]]-Muertes_PN_ACUM[[#This Row],[04-06-2020]]</f>
        <v>0</v>
      </c>
      <c r="I250" s="13">
        <f>+Muertes_PN_ACUM[[#This Row],[6/6/2020]]-Muertes_PN_ACUM[[#This Row],[5/6/2020]]</f>
        <v>0</v>
      </c>
      <c r="J250" s="13">
        <f>+Muertes_PN_ACUM[[#This Row],[07-06-2020]]-Muertes_PN_ACUM[[#This Row],[6/6/2020]]</f>
        <v>0</v>
      </c>
      <c r="K250" s="13">
        <f>+Muertes_PN_ACUM[[#This Row],[08-06-2020]]-Muertes_PN_ACUM[[#This Row],[07-06-2020]]</f>
        <v>0</v>
      </c>
      <c r="L250" s="13">
        <f>+Muertes_PN_ACUM[[#This Row],[09-06-2020]]-Muertes_PN_ACUM[[#This Row],[08-06-2020]]</f>
        <v>0</v>
      </c>
      <c r="M250" s="13">
        <f>+Muertes_PN_ACUM[[#This Row],[10-06-2020]]-Muertes_PN_ACUM[[#This Row],[09-06-2020]]</f>
        <v>0</v>
      </c>
      <c r="N250" s="13">
        <f>+Muertes_PN_ACUM[[#This Row],[11-06-2020]]-Muertes_PN_ACUM[[#This Row],[10-06-2020]]</f>
        <v>0</v>
      </c>
    </row>
    <row r="251" spans="1:14" x14ac:dyDescent="0.3">
      <c r="A251">
        <v>10216</v>
      </c>
      <c r="B251" s="2" t="s">
        <v>163</v>
      </c>
      <c r="C251" s="2" t="s">
        <v>164</v>
      </c>
      <c r="D251" s="2" t="s">
        <v>221</v>
      </c>
      <c r="E251" s="14">
        <f t="shared" si="3"/>
        <v>0</v>
      </c>
      <c r="F251" s="15">
        <f>+Muertes_PN_ACUM[[#This Row],[03-06-2020]]</f>
        <v>0</v>
      </c>
      <c r="G251" s="13">
        <f>+Muertes_PN_ACUM[[#This Row],[04-06-2020]]-Muertes_PN_ACUM[[#This Row],[03-06-2020]]</f>
        <v>0</v>
      </c>
      <c r="H251" s="13">
        <f>+Muertes_PN_ACUM[[#This Row],[5/6/2020]]-Muertes_PN_ACUM[[#This Row],[04-06-2020]]</f>
        <v>0</v>
      </c>
      <c r="I251" s="13">
        <f>+Muertes_PN_ACUM[[#This Row],[6/6/2020]]-Muertes_PN_ACUM[[#This Row],[5/6/2020]]</f>
        <v>0</v>
      </c>
      <c r="J251" s="13">
        <f>+Muertes_PN_ACUM[[#This Row],[07-06-2020]]-Muertes_PN_ACUM[[#This Row],[6/6/2020]]</f>
        <v>0</v>
      </c>
      <c r="K251" s="13">
        <f>+Muertes_PN_ACUM[[#This Row],[08-06-2020]]-Muertes_PN_ACUM[[#This Row],[07-06-2020]]</f>
        <v>0</v>
      </c>
      <c r="L251" s="13">
        <f>+Muertes_PN_ACUM[[#This Row],[09-06-2020]]-Muertes_PN_ACUM[[#This Row],[08-06-2020]]</f>
        <v>0</v>
      </c>
      <c r="M251" s="13">
        <f>+Muertes_PN_ACUM[[#This Row],[10-06-2020]]-Muertes_PN_ACUM[[#This Row],[09-06-2020]]</f>
        <v>0</v>
      </c>
      <c r="N251" s="13">
        <f>+Muertes_PN_ACUM[[#This Row],[11-06-2020]]-Muertes_PN_ACUM[[#This Row],[10-06-2020]]</f>
        <v>0</v>
      </c>
    </row>
    <row r="252" spans="1:14" x14ac:dyDescent="0.3">
      <c r="A252">
        <v>10215</v>
      </c>
      <c r="B252" s="2" t="s">
        <v>163</v>
      </c>
      <c r="C252" s="2" t="s">
        <v>164</v>
      </c>
      <c r="D252" s="2" t="s">
        <v>240</v>
      </c>
      <c r="E252" s="14">
        <f t="shared" si="3"/>
        <v>0</v>
      </c>
      <c r="F252" s="15">
        <f>+Muertes_PN_ACUM[[#This Row],[03-06-2020]]</f>
        <v>0</v>
      </c>
      <c r="G252" s="13">
        <f>+Muertes_PN_ACUM[[#This Row],[04-06-2020]]-Muertes_PN_ACUM[[#This Row],[03-06-2020]]</f>
        <v>0</v>
      </c>
      <c r="H252" s="13">
        <f>+Muertes_PN_ACUM[[#This Row],[5/6/2020]]-Muertes_PN_ACUM[[#This Row],[04-06-2020]]</f>
        <v>0</v>
      </c>
      <c r="I252" s="13">
        <f>+Muertes_PN_ACUM[[#This Row],[6/6/2020]]-Muertes_PN_ACUM[[#This Row],[5/6/2020]]</f>
        <v>0</v>
      </c>
      <c r="J252" s="13">
        <f>+Muertes_PN_ACUM[[#This Row],[07-06-2020]]-Muertes_PN_ACUM[[#This Row],[6/6/2020]]</f>
        <v>0</v>
      </c>
      <c r="K252" s="13">
        <f>+Muertes_PN_ACUM[[#This Row],[08-06-2020]]-Muertes_PN_ACUM[[#This Row],[07-06-2020]]</f>
        <v>0</v>
      </c>
      <c r="L252" s="13">
        <f>+Muertes_PN_ACUM[[#This Row],[09-06-2020]]-Muertes_PN_ACUM[[#This Row],[08-06-2020]]</f>
        <v>0</v>
      </c>
      <c r="M252" s="13">
        <f>+Muertes_PN_ACUM[[#This Row],[10-06-2020]]-Muertes_PN_ACUM[[#This Row],[09-06-2020]]</f>
        <v>0</v>
      </c>
      <c r="N252" s="13">
        <f>+Muertes_PN_ACUM[[#This Row],[11-06-2020]]-Muertes_PN_ACUM[[#This Row],[10-06-2020]]</f>
        <v>0</v>
      </c>
    </row>
    <row r="253" spans="1:14" x14ac:dyDescent="0.3">
      <c r="A253">
        <v>10217</v>
      </c>
      <c r="B253" s="2" t="s">
        <v>163</v>
      </c>
      <c r="C253" s="2" t="s">
        <v>164</v>
      </c>
      <c r="D253" s="2" t="s">
        <v>204</v>
      </c>
      <c r="E253" s="14">
        <f t="shared" si="3"/>
        <v>0</v>
      </c>
      <c r="F253" s="15">
        <f>+Muertes_PN_ACUM[[#This Row],[03-06-2020]]</f>
        <v>0</v>
      </c>
      <c r="G253" s="13">
        <f>+Muertes_PN_ACUM[[#This Row],[04-06-2020]]-Muertes_PN_ACUM[[#This Row],[03-06-2020]]</f>
        <v>0</v>
      </c>
      <c r="H253" s="13">
        <f>+Muertes_PN_ACUM[[#This Row],[5/6/2020]]-Muertes_PN_ACUM[[#This Row],[04-06-2020]]</f>
        <v>0</v>
      </c>
      <c r="I253" s="13">
        <f>+Muertes_PN_ACUM[[#This Row],[6/6/2020]]-Muertes_PN_ACUM[[#This Row],[5/6/2020]]</f>
        <v>0</v>
      </c>
      <c r="J253" s="13">
        <f>+Muertes_PN_ACUM[[#This Row],[07-06-2020]]-Muertes_PN_ACUM[[#This Row],[6/6/2020]]</f>
        <v>0</v>
      </c>
      <c r="K253" s="13">
        <f>+Muertes_PN_ACUM[[#This Row],[08-06-2020]]-Muertes_PN_ACUM[[#This Row],[07-06-2020]]</f>
        <v>0</v>
      </c>
      <c r="L253" s="13">
        <f>+Muertes_PN_ACUM[[#This Row],[09-06-2020]]-Muertes_PN_ACUM[[#This Row],[08-06-2020]]</f>
        <v>0</v>
      </c>
      <c r="M253" s="13">
        <f>+Muertes_PN_ACUM[[#This Row],[10-06-2020]]-Muertes_PN_ACUM[[#This Row],[09-06-2020]]</f>
        <v>0</v>
      </c>
      <c r="N253" s="13">
        <f>+Muertes_PN_ACUM[[#This Row],[11-06-2020]]-Muertes_PN_ACUM[[#This Row],[10-06-2020]]</f>
        <v>0</v>
      </c>
    </row>
    <row r="254" spans="1:14" x14ac:dyDescent="0.3">
      <c r="A254">
        <v>70707</v>
      </c>
      <c r="B254" s="2" t="s">
        <v>268</v>
      </c>
      <c r="C254" s="2" t="s">
        <v>453</v>
      </c>
      <c r="D254" s="2" t="s">
        <v>577</v>
      </c>
      <c r="E254" s="14">
        <f t="shared" si="3"/>
        <v>0</v>
      </c>
      <c r="F254" s="15">
        <f>+Muertes_PN_ACUM[[#This Row],[03-06-2020]]</f>
        <v>0</v>
      </c>
      <c r="G254" s="13">
        <f>+Muertes_PN_ACUM[[#This Row],[04-06-2020]]-Muertes_PN_ACUM[[#This Row],[03-06-2020]]</f>
        <v>0</v>
      </c>
      <c r="H254" s="13">
        <f>+Muertes_PN_ACUM[[#This Row],[5/6/2020]]-Muertes_PN_ACUM[[#This Row],[04-06-2020]]</f>
        <v>0</v>
      </c>
      <c r="I254" s="13">
        <f>+Muertes_PN_ACUM[[#This Row],[6/6/2020]]-Muertes_PN_ACUM[[#This Row],[5/6/2020]]</f>
        <v>0</v>
      </c>
      <c r="J254" s="13">
        <f>+Muertes_PN_ACUM[[#This Row],[07-06-2020]]-Muertes_PN_ACUM[[#This Row],[6/6/2020]]</f>
        <v>0</v>
      </c>
      <c r="K254" s="13">
        <f>+Muertes_PN_ACUM[[#This Row],[08-06-2020]]-Muertes_PN_ACUM[[#This Row],[07-06-2020]]</f>
        <v>0</v>
      </c>
      <c r="L254" s="13">
        <f>+Muertes_PN_ACUM[[#This Row],[09-06-2020]]-Muertes_PN_ACUM[[#This Row],[08-06-2020]]</f>
        <v>0</v>
      </c>
      <c r="M254" s="13">
        <f>+Muertes_PN_ACUM[[#This Row],[10-06-2020]]-Muertes_PN_ACUM[[#This Row],[09-06-2020]]</f>
        <v>0</v>
      </c>
      <c r="N254" s="13">
        <f>+Muertes_PN_ACUM[[#This Row],[11-06-2020]]-Muertes_PN_ACUM[[#This Row],[10-06-2020]]</f>
        <v>0</v>
      </c>
    </row>
    <row r="255" spans="1:14" x14ac:dyDescent="0.3">
      <c r="A255">
        <v>50104</v>
      </c>
      <c r="B255" s="2" t="s">
        <v>151</v>
      </c>
      <c r="C255" s="2" t="s">
        <v>269</v>
      </c>
      <c r="D255" s="2" t="s">
        <v>578</v>
      </c>
      <c r="E255" s="14">
        <f t="shared" si="3"/>
        <v>0</v>
      </c>
      <c r="F255" s="15">
        <f>+Muertes_PN_ACUM[[#This Row],[03-06-2020]]</f>
        <v>0</v>
      </c>
      <c r="G255" s="13">
        <f>+Muertes_PN_ACUM[[#This Row],[04-06-2020]]-Muertes_PN_ACUM[[#This Row],[03-06-2020]]</f>
        <v>0</v>
      </c>
      <c r="H255" s="13">
        <f>+Muertes_PN_ACUM[[#This Row],[5/6/2020]]-Muertes_PN_ACUM[[#This Row],[04-06-2020]]</f>
        <v>0</v>
      </c>
      <c r="I255" s="13">
        <f>+Muertes_PN_ACUM[[#This Row],[6/6/2020]]-Muertes_PN_ACUM[[#This Row],[5/6/2020]]</f>
        <v>0</v>
      </c>
      <c r="J255" s="13">
        <f>+Muertes_PN_ACUM[[#This Row],[07-06-2020]]-Muertes_PN_ACUM[[#This Row],[6/6/2020]]</f>
        <v>0</v>
      </c>
      <c r="K255" s="13">
        <f>+Muertes_PN_ACUM[[#This Row],[08-06-2020]]-Muertes_PN_ACUM[[#This Row],[07-06-2020]]</f>
        <v>0</v>
      </c>
      <c r="L255" s="13">
        <f>+Muertes_PN_ACUM[[#This Row],[09-06-2020]]-Muertes_PN_ACUM[[#This Row],[08-06-2020]]</f>
        <v>0</v>
      </c>
      <c r="M255" s="13">
        <f>+Muertes_PN_ACUM[[#This Row],[10-06-2020]]-Muertes_PN_ACUM[[#This Row],[09-06-2020]]</f>
        <v>0</v>
      </c>
      <c r="N255" s="13">
        <f>+Muertes_PN_ACUM[[#This Row],[11-06-2020]]-Muertes_PN_ACUM[[#This Row],[10-06-2020]]</f>
        <v>0</v>
      </c>
    </row>
    <row r="256" spans="1:14" x14ac:dyDescent="0.3">
      <c r="A256">
        <v>90906</v>
      </c>
      <c r="B256" s="2" t="s">
        <v>114</v>
      </c>
      <c r="C256" s="2" t="s">
        <v>181</v>
      </c>
      <c r="D256" s="2" t="s">
        <v>579</v>
      </c>
      <c r="E256" s="14">
        <f t="shared" si="3"/>
        <v>0</v>
      </c>
      <c r="F256" s="15">
        <f>+Muertes_PN_ACUM[[#This Row],[03-06-2020]]</f>
        <v>0</v>
      </c>
      <c r="G256" s="13">
        <f>+Muertes_PN_ACUM[[#This Row],[04-06-2020]]-Muertes_PN_ACUM[[#This Row],[03-06-2020]]</f>
        <v>0</v>
      </c>
      <c r="H256" s="13">
        <f>+Muertes_PN_ACUM[[#This Row],[5/6/2020]]-Muertes_PN_ACUM[[#This Row],[04-06-2020]]</f>
        <v>0</v>
      </c>
      <c r="I256" s="13">
        <f>+Muertes_PN_ACUM[[#This Row],[6/6/2020]]-Muertes_PN_ACUM[[#This Row],[5/6/2020]]</f>
        <v>0</v>
      </c>
      <c r="J256" s="13">
        <f>+Muertes_PN_ACUM[[#This Row],[07-06-2020]]-Muertes_PN_ACUM[[#This Row],[6/6/2020]]</f>
        <v>0</v>
      </c>
      <c r="K256" s="13">
        <f>+Muertes_PN_ACUM[[#This Row],[08-06-2020]]-Muertes_PN_ACUM[[#This Row],[07-06-2020]]</f>
        <v>0</v>
      </c>
      <c r="L256" s="13">
        <f>+Muertes_PN_ACUM[[#This Row],[09-06-2020]]-Muertes_PN_ACUM[[#This Row],[08-06-2020]]</f>
        <v>0</v>
      </c>
      <c r="M256" s="13">
        <f>+Muertes_PN_ACUM[[#This Row],[10-06-2020]]-Muertes_PN_ACUM[[#This Row],[09-06-2020]]</f>
        <v>0</v>
      </c>
      <c r="N256" s="13">
        <f>+Muertes_PN_ACUM[[#This Row],[11-06-2020]]-Muertes_PN_ACUM[[#This Row],[10-06-2020]]</f>
        <v>0</v>
      </c>
    </row>
    <row r="257" spans="1:14" x14ac:dyDescent="0.3">
      <c r="A257">
        <v>30304</v>
      </c>
      <c r="B257" s="2" t="s">
        <v>144</v>
      </c>
      <c r="C257" s="2" t="s">
        <v>424</v>
      </c>
      <c r="D257" s="2" t="s">
        <v>580</v>
      </c>
      <c r="E257" s="14">
        <f t="shared" si="3"/>
        <v>0</v>
      </c>
      <c r="F257" s="15">
        <f>+Muertes_PN_ACUM[[#This Row],[03-06-2020]]</f>
        <v>0</v>
      </c>
      <c r="G257" s="13">
        <f>+Muertes_PN_ACUM[[#This Row],[04-06-2020]]-Muertes_PN_ACUM[[#This Row],[03-06-2020]]</f>
        <v>0</v>
      </c>
      <c r="H257" s="13">
        <f>+Muertes_PN_ACUM[[#This Row],[5/6/2020]]-Muertes_PN_ACUM[[#This Row],[04-06-2020]]</f>
        <v>0</v>
      </c>
      <c r="I257" s="13">
        <f>+Muertes_PN_ACUM[[#This Row],[6/6/2020]]-Muertes_PN_ACUM[[#This Row],[5/6/2020]]</f>
        <v>0</v>
      </c>
      <c r="J257" s="13">
        <f>+Muertes_PN_ACUM[[#This Row],[07-06-2020]]-Muertes_PN_ACUM[[#This Row],[6/6/2020]]</f>
        <v>0</v>
      </c>
      <c r="K257" s="13">
        <f>+Muertes_PN_ACUM[[#This Row],[08-06-2020]]-Muertes_PN_ACUM[[#This Row],[07-06-2020]]</f>
        <v>0</v>
      </c>
      <c r="L257" s="13">
        <f>+Muertes_PN_ACUM[[#This Row],[09-06-2020]]-Muertes_PN_ACUM[[#This Row],[08-06-2020]]</f>
        <v>0</v>
      </c>
      <c r="M257" s="13">
        <f>+Muertes_PN_ACUM[[#This Row],[10-06-2020]]-Muertes_PN_ACUM[[#This Row],[09-06-2020]]</f>
        <v>0</v>
      </c>
      <c r="N257" s="13">
        <f>+Muertes_PN_ACUM[[#This Row],[11-06-2020]]-Muertes_PN_ACUM[[#This Row],[10-06-2020]]</f>
        <v>0</v>
      </c>
    </row>
    <row r="258" spans="1:14" x14ac:dyDescent="0.3">
      <c r="A258">
        <v>90602</v>
      </c>
      <c r="B258" s="2" t="s">
        <v>114</v>
      </c>
      <c r="C258" s="2" t="s">
        <v>302</v>
      </c>
      <c r="D258" s="2" t="s">
        <v>581</v>
      </c>
      <c r="E258" s="14">
        <f t="shared" si="3"/>
        <v>0</v>
      </c>
      <c r="F258" s="15">
        <f>+Muertes_PN_ACUM[[#This Row],[03-06-2020]]</f>
        <v>0</v>
      </c>
      <c r="G258" s="13">
        <f>+Muertes_PN_ACUM[[#This Row],[04-06-2020]]-Muertes_PN_ACUM[[#This Row],[03-06-2020]]</f>
        <v>0</v>
      </c>
      <c r="H258" s="13">
        <f>+Muertes_PN_ACUM[[#This Row],[5/6/2020]]-Muertes_PN_ACUM[[#This Row],[04-06-2020]]</f>
        <v>0</v>
      </c>
      <c r="I258" s="13">
        <f>+Muertes_PN_ACUM[[#This Row],[6/6/2020]]-Muertes_PN_ACUM[[#This Row],[5/6/2020]]</f>
        <v>0</v>
      </c>
      <c r="J258" s="13">
        <f>+Muertes_PN_ACUM[[#This Row],[07-06-2020]]-Muertes_PN_ACUM[[#This Row],[6/6/2020]]</f>
        <v>0</v>
      </c>
      <c r="K258" s="13">
        <f>+Muertes_PN_ACUM[[#This Row],[08-06-2020]]-Muertes_PN_ACUM[[#This Row],[07-06-2020]]</f>
        <v>0</v>
      </c>
      <c r="L258" s="13">
        <f>+Muertes_PN_ACUM[[#This Row],[09-06-2020]]-Muertes_PN_ACUM[[#This Row],[08-06-2020]]</f>
        <v>0</v>
      </c>
      <c r="M258" s="13">
        <f>+Muertes_PN_ACUM[[#This Row],[10-06-2020]]-Muertes_PN_ACUM[[#This Row],[09-06-2020]]</f>
        <v>0</v>
      </c>
      <c r="N258" s="13">
        <f>+Muertes_PN_ACUM[[#This Row],[11-06-2020]]-Muertes_PN_ACUM[[#This Row],[10-06-2020]]</f>
        <v>0</v>
      </c>
    </row>
    <row r="259" spans="1:14" x14ac:dyDescent="0.3">
      <c r="A259">
        <v>40505</v>
      </c>
      <c r="B259" s="2" t="s">
        <v>154</v>
      </c>
      <c r="C259" s="2" t="s">
        <v>236</v>
      </c>
      <c r="D259" s="2" t="s">
        <v>582</v>
      </c>
      <c r="E259" s="14">
        <f t="shared" si="3"/>
        <v>0</v>
      </c>
      <c r="F259" s="15">
        <f>+Muertes_PN_ACUM[[#This Row],[03-06-2020]]</f>
        <v>0</v>
      </c>
      <c r="G259" s="13">
        <f>+Muertes_PN_ACUM[[#This Row],[04-06-2020]]-Muertes_PN_ACUM[[#This Row],[03-06-2020]]</f>
        <v>0</v>
      </c>
      <c r="H259" s="13">
        <f>+Muertes_PN_ACUM[[#This Row],[5/6/2020]]-Muertes_PN_ACUM[[#This Row],[04-06-2020]]</f>
        <v>0</v>
      </c>
      <c r="I259" s="13">
        <f>+Muertes_PN_ACUM[[#This Row],[6/6/2020]]-Muertes_PN_ACUM[[#This Row],[5/6/2020]]</f>
        <v>0</v>
      </c>
      <c r="J259" s="13">
        <f>+Muertes_PN_ACUM[[#This Row],[07-06-2020]]-Muertes_PN_ACUM[[#This Row],[6/6/2020]]</f>
        <v>0</v>
      </c>
      <c r="K259" s="13">
        <f>+Muertes_PN_ACUM[[#This Row],[08-06-2020]]-Muertes_PN_ACUM[[#This Row],[07-06-2020]]</f>
        <v>0</v>
      </c>
      <c r="L259" s="13">
        <f>+Muertes_PN_ACUM[[#This Row],[09-06-2020]]-Muertes_PN_ACUM[[#This Row],[08-06-2020]]</f>
        <v>0</v>
      </c>
      <c r="M259" s="13">
        <f>+Muertes_PN_ACUM[[#This Row],[10-06-2020]]-Muertes_PN_ACUM[[#This Row],[09-06-2020]]</f>
        <v>0</v>
      </c>
      <c r="N259" s="13">
        <f>+Muertes_PN_ACUM[[#This Row],[11-06-2020]]-Muertes_PN_ACUM[[#This Row],[10-06-2020]]</f>
        <v>0</v>
      </c>
    </row>
    <row r="260" spans="1:14" x14ac:dyDescent="0.3">
      <c r="A260">
        <v>80603</v>
      </c>
      <c r="B260" s="2" t="s">
        <v>99</v>
      </c>
      <c r="C260" s="2" t="s">
        <v>471</v>
      </c>
      <c r="D260" s="2" t="s">
        <v>583</v>
      </c>
      <c r="E260" s="14">
        <f t="shared" si="3"/>
        <v>0</v>
      </c>
      <c r="F260" s="15">
        <f>+Muertes_PN_ACUM[[#This Row],[03-06-2020]]</f>
        <v>0</v>
      </c>
      <c r="G260" s="13">
        <f>+Muertes_PN_ACUM[[#This Row],[04-06-2020]]-Muertes_PN_ACUM[[#This Row],[03-06-2020]]</f>
        <v>0</v>
      </c>
      <c r="H260" s="13">
        <f>+Muertes_PN_ACUM[[#This Row],[5/6/2020]]-Muertes_PN_ACUM[[#This Row],[04-06-2020]]</f>
        <v>0</v>
      </c>
      <c r="I260" s="13">
        <f>+Muertes_PN_ACUM[[#This Row],[6/6/2020]]-Muertes_PN_ACUM[[#This Row],[5/6/2020]]</f>
        <v>0</v>
      </c>
      <c r="J260" s="13">
        <f>+Muertes_PN_ACUM[[#This Row],[07-06-2020]]-Muertes_PN_ACUM[[#This Row],[6/6/2020]]</f>
        <v>0</v>
      </c>
      <c r="K260" s="13">
        <f>+Muertes_PN_ACUM[[#This Row],[08-06-2020]]-Muertes_PN_ACUM[[#This Row],[07-06-2020]]</f>
        <v>0</v>
      </c>
      <c r="L260" s="13">
        <f>+Muertes_PN_ACUM[[#This Row],[09-06-2020]]-Muertes_PN_ACUM[[#This Row],[08-06-2020]]</f>
        <v>0</v>
      </c>
      <c r="M260" s="13">
        <f>+Muertes_PN_ACUM[[#This Row],[10-06-2020]]-Muertes_PN_ACUM[[#This Row],[09-06-2020]]</f>
        <v>0</v>
      </c>
      <c r="N260" s="13">
        <f>+Muertes_PN_ACUM[[#This Row],[11-06-2020]]-Muertes_PN_ACUM[[#This Row],[10-06-2020]]</f>
        <v>0</v>
      </c>
    </row>
    <row r="261" spans="1:14" x14ac:dyDescent="0.3">
      <c r="A261">
        <v>40304</v>
      </c>
      <c r="B261" s="2" t="s">
        <v>154</v>
      </c>
      <c r="C261" s="2" t="s">
        <v>253</v>
      </c>
      <c r="D261" s="2" t="s">
        <v>584</v>
      </c>
      <c r="E261" s="14">
        <f t="shared" ref="E261:E324" si="4">+MAX(F261:CO261)</f>
        <v>0</v>
      </c>
      <c r="F261" s="15">
        <f>+Muertes_PN_ACUM[[#This Row],[03-06-2020]]</f>
        <v>0</v>
      </c>
      <c r="G261" s="13">
        <f>+Muertes_PN_ACUM[[#This Row],[04-06-2020]]-Muertes_PN_ACUM[[#This Row],[03-06-2020]]</f>
        <v>0</v>
      </c>
      <c r="H261" s="13">
        <f>+Muertes_PN_ACUM[[#This Row],[5/6/2020]]-Muertes_PN_ACUM[[#This Row],[04-06-2020]]</f>
        <v>0</v>
      </c>
      <c r="I261" s="13">
        <f>+Muertes_PN_ACUM[[#This Row],[6/6/2020]]-Muertes_PN_ACUM[[#This Row],[5/6/2020]]</f>
        <v>0</v>
      </c>
      <c r="J261" s="13">
        <f>+Muertes_PN_ACUM[[#This Row],[07-06-2020]]-Muertes_PN_ACUM[[#This Row],[6/6/2020]]</f>
        <v>0</v>
      </c>
      <c r="K261" s="13">
        <f>+Muertes_PN_ACUM[[#This Row],[08-06-2020]]-Muertes_PN_ACUM[[#This Row],[07-06-2020]]</f>
        <v>0</v>
      </c>
      <c r="L261" s="13">
        <f>+Muertes_PN_ACUM[[#This Row],[09-06-2020]]-Muertes_PN_ACUM[[#This Row],[08-06-2020]]</f>
        <v>0</v>
      </c>
      <c r="M261" s="13">
        <f>+Muertes_PN_ACUM[[#This Row],[10-06-2020]]-Muertes_PN_ACUM[[#This Row],[09-06-2020]]</f>
        <v>0</v>
      </c>
      <c r="N261" s="13">
        <f>+Muertes_PN_ACUM[[#This Row],[11-06-2020]]-Muertes_PN_ACUM[[#This Row],[10-06-2020]]</f>
        <v>0</v>
      </c>
    </row>
    <row r="262" spans="1:14" x14ac:dyDescent="0.3">
      <c r="A262">
        <v>10203</v>
      </c>
      <c r="B262" s="2" t="s">
        <v>163</v>
      </c>
      <c r="C262" s="2" t="s">
        <v>164</v>
      </c>
      <c r="D262" s="2" t="s">
        <v>255</v>
      </c>
      <c r="E262" s="14">
        <f t="shared" si="4"/>
        <v>0</v>
      </c>
      <c r="F262" s="15">
        <f>+Muertes_PN_ACUM[[#This Row],[03-06-2020]]</f>
        <v>0</v>
      </c>
      <c r="G262" s="13">
        <f>+Muertes_PN_ACUM[[#This Row],[04-06-2020]]-Muertes_PN_ACUM[[#This Row],[03-06-2020]]</f>
        <v>0</v>
      </c>
      <c r="H262" s="13">
        <f>+Muertes_PN_ACUM[[#This Row],[5/6/2020]]-Muertes_PN_ACUM[[#This Row],[04-06-2020]]</f>
        <v>0</v>
      </c>
      <c r="I262" s="13">
        <f>+Muertes_PN_ACUM[[#This Row],[6/6/2020]]-Muertes_PN_ACUM[[#This Row],[5/6/2020]]</f>
        <v>0</v>
      </c>
      <c r="J262" s="13">
        <f>+Muertes_PN_ACUM[[#This Row],[07-06-2020]]-Muertes_PN_ACUM[[#This Row],[6/6/2020]]</f>
        <v>0</v>
      </c>
      <c r="K262" s="13">
        <f>+Muertes_PN_ACUM[[#This Row],[08-06-2020]]-Muertes_PN_ACUM[[#This Row],[07-06-2020]]</f>
        <v>0</v>
      </c>
      <c r="L262" s="13">
        <f>+Muertes_PN_ACUM[[#This Row],[09-06-2020]]-Muertes_PN_ACUM[[#This Row],[08-06-2020]]</f>
        <v>0</v>
      </c>
      <c r="M262" s="13">
        <f>+Muertes_PN_ACUM[[#This Row],[10-06-2020]]-Muertes_PN_ACUM[[#This Row],[09-06-2020]]</f>
        <v>0</v>
      </c>
      <c r="N262" s="13">
        <f>+Muertes_PN_ACUM[[#This Row],[11-06-2020]]-Muertes_PN_ACUM[[#This Row],[10-06-2020]]</f>
        <v>0</v>
      </c>
    </row>
    <row r="263" spans="1:14" x14ac:dyDescent="0.3">
      <c r="A263">
        <v>40605</v>
      </c>
      <c r="B263" s="2" t="s">
        <v>154</v>
      </c>
      <c r="C263" s="2" t="s">
        <v>171</v>
      </c>
      <c r="D263" s="2" t="s">
        <v>585</v>
      </c>
      <c r="E263" s="14">
        <f t="shared" si="4"/>
        <v>0</v>
      </c>
      <c r="F263" s="15">
        <f>+Muertes_PN_ACUM[[#This Row],[03-06-2020]]</f>
        <v>0</v>
      </c>
      <c r="G263" s="13">
        <f>+Muertes_PN_ACUM[[#This Row],[04-06-2020]]-Muertes_PN_ACUM[[#This Row],[03-06-2020]]</f>
        <v>0</v>
      </c>
      <c r="H263" s="13">
        <f>+Muertes_PN_ACUM[[#This Row],[5/6/2020]]-Muertes_PN_ACUM[[#This Row],[04-06-2020]]</f>
        <v>0</v>
      </c>
      <c r="I263" s="13">
        <f>+Muertes_PN_ACUM[[#This Row],[6/6/2020]]-Muertes_PN_ACUM[[#This Row],[5/6/2020]]</f>
        <v>0</v>
      </c>
      <c r="J263" s="13">
        <f>+Muertes_PN_ACUM[[#This Row],[07-06-2020]]-Muertes_PN_ACUM[[#This Row],[6/6/2020]]</f>
        <v>0</v>
      </c>
      <c r="K263" s="13">
        <f>+Muertes_PN_ACUM[[#This Row],[08-06-2020]]-Muertes_PN_ACUM[[#This Row],[07-06-2020]]</f>
        <v>0</v>
      </c>
      <c r="L263" s="13">
        <f>+Muertes_PN_ACUM[[#This Row],[09-06-2020]]-Muertes_PN_ACUM[[#This Row],[08-06-2020]]</f>
        <v>0</v>
      </c>
      <c r="M263" s="13">
        <f>+Muertes_PN_ACUM[[#This Row],[10-06-2020]]-Muertes_PN_ACUM[[#This Row],[09-06-2020]]</f>
        <v>0</v>
      </c>
      <c r="N263" s="13">
        <f>+Muertes_PN_ACUM[[#This Row],[11-06-2020]]-Muertes_PN_ACUM[[#This Row],[10-06-2020]]</f>
        <v>0</v>
      </c>
    </row>
    <row r="264" spans="1:14" x14ac:dyDescent="0.3">
      <c r="A264">
        <v>130708</v>
      </c>
      <c r="B264" s="2" t="s">
        <v>102</v>
      </c>
      <c r="C264" s="2" t="s">
        <v>138</v>
      </c>
      <c r="D264" s="2" t="s">
        <v>141</v>
      </c>
      <c r="E264" s="14">
        <f t="shared" si="4"/>
        <v>4</v>
      </c>
      <c r="F264" s="15">
        <f>+Muertes_PN_ACUM[[#This Row],[03-06-2020]]</f>
        <v>4</v>
      </c>
      <c r="G264" s="13">
        <f>+Muertes_PN_ACUM[[#This Row],[04-06-2020]]-Muertes_PN_ACUM[[#This Row],[03-06-2020]]</f>
        <v>1</v>
      </c>
      <c r="H264" s="13">
        <f>+Muertes_PN_ACUM[[#This Row],[5/6/2020]]-Muertes_PN_ACUM[[#This Row],[04-06-2020]]</f>
        <v>0</v>
      </c>
      <c r="I264" s="13">
        <f>+Muertes_PN_ACUM[[#This Row],[6/6/2020]]-Muertes_PN_ACUM[[#This Row],[5/6/2020]]</f>
        <v>0</v>
      </c>
      <c r="J264" s="13">
        <f>+Muertes_PN_ACUM[[#This Row],[07-06-2020]]-Muertes_PN_ACUM[[#This Row],[6/6/2020]]</f>
        <v>0</v>
      </c>
      <c r="K264" s="13">
        <f>+Muertes_PN_ACUM[[#This Row],[08-06-2020]]-Muertes_PN_ACUM[[#This Row],[07-06-2020]]</f>
        <v>0</v>
      </c>
      <c r="L264" s="13">
        <f>+Muertes_PN_ACUM[[#This Row],[09-06-2020]]-Muertes_PN_ACUM[[#This Row],[08-06-2020]]</f>
        <v>0</v>
      </c>
      <c r="M264" s="13">
        <f>+Muertes_PN_ACUM[[#This Row],[10-06-2020]]-Muertes_PN_ACUM[[#This Row],[09-06-2020]]</f>
        <v>0</v>
      </c>
      <c r="N264" s="13">
        <f>+Muertes_PN_ACUM[[#This Row],[11-06-2020]]-Muertes_PN_ACUM[[#This Row],[10-06-2020]]</f>
        <v>0</v>
      </c>
    </row>
    <row r="265" spans="1:14" x14ac:dyDescent="0.3">
      <c r="A265">
        <v>40801</v>
      </c>
      <c r="B265" s="2" t="s">
        <v>154</v>
      </c>
      <c r="C265" s="2" t="s">
        <v>280</v>
      </c>
      <c r="D265" s="2" t="s">
        <v>280</v>
      </c>
      <c r="E265" s="14">
        <f t="shared" si="4"/>
        <v>2</v>
      </c>
      <c r="F265" s="15">
        <f>+Muertes_PN_ACUM[[#This Row],[03-06-2020]]</f>
        <v>2</v>
      </c>
      <c r="G265" s="13">
        <f>+Muertes_PN_ACUM[[#This Row],[04-06-2020]]-Muertes_PN_ACUM[[#This Row],[03-06-2020]]</f>
        <v>0</v>
      </c>
      <c r="H265" s="13">
        <f>+Muertes_PN_ACUM[[#This Row],[5/6/2020]]-Muertes_PN_ACUM[[#This Row],[04-06-2020]]</f>
        <v>0</v>
      </c>
      <c r="I265" s="13">
        <f>+Muertes_PN_ACUM[[#This Row],[6/6/2020]]-Muertes_PN_ACUM[[#This Row],[5/6/2020]]</f>
        <v>0</v>
      </c>
      <c r="J265" s="13">
        <f>+Muertes_PN_ACUM[[#This Row],[07-06-2020]]-Muertes_PN_ACUM[[#This Row],[6/6/2020]]</f>
        <v>0</v>
      </c>
      <c r="K265" s="13">
        <f>+Muertes_PN_ACUM[[#This Row],[08-06-2020]]-Muertes_PN_ACUM[[#This Row],[07-06-2020]]</f>
        <v>0</v>
      </c>
      <c r="L265" s="13">
        <f>+Muertes_PN_ACUM[[#This Row],[09-06-2020]]-Muertes_PN_ACUM[[#This Row],[08-06-2020]]</f>
        <v>0</v>
      </c>
      <c r="M265" s="13">
        <f>+Muertes_PN_ACUM[[#This Row],[10-06-2020]]-Muertes_PN_ACUM[[#This Row],[09-06-2020]]</f>
        <v>0</v>
      </c>
      <c r="N265" s="13">
        <f>+Muertes_PN_ACUM[[#This Row],[11-06-2020]]-Muertes_PN_ACUM[[#This Row],[10-06-2020]]</f>
        <v>0</v>
      </c>
    </row>
    <row r="266" spans="1:14" x14ac:dyDescent="0.3">
      <c r="A266">
        <v>70708</v>
      </c>
      <c r="B266" s="2" t="s">
        <v>268</v>
      </c>
      <c r="C266" s="2" t="s">
        <v>453</v>
      </c>
      <c r="D266" s="2" t="s">
        <v>586</v>
      </c>
      <c r="E266" s="14">
        <f t="shared" si="4"/>
        <v>0</v>
      </c>
      <c r="F266" s="15">
        <f>+Muertes_PN_ACUM[[#This Row],[03-06-2020]]</f>
        <v>0</v>
      </c>
      <c r="G266" s="13">
        <f>+Muertes_PN_ACUM[[#This Row],[04-06-2020]]-Muertes_PN_ACUM[[#This Row],[03-06-2020]]</f>
        <v>0</v>
      </c>
      <c r="H266" s="13">
        <f>+Muertes_PN_ACUM[[#This Row],[5/6/2020]]-Muertes_PN_ACUM[[#This Row],[04-06-2020]]</f>
        <v>0</v>
      </c>
      <c r="I266" s="13">
        <f>+Muertes_PN_ACUM[[#This Row],[6/6/2020]]-Muertes_PN_ACUM[[#This Row],[5/6/2020]]</f>
        <v>0</v>
      </c>
      <c r="J266" s="13">
        <f>+Muertes_PN_ACUM[[#This Row],[07-06-2020]]-Muertes_PN_ACUM[[#This Row],[6/6/2020]]</f>
        <v>0</v>
      </c>
      <c r="K266" s="13">
        <f>+Muertes_PN_ACUM[[#This Row],[08-06-2020]]-Muertes_PN_ACUM[[#This Row],[07-06-2020]]</f>
        <v>0</v>
      </c>
      <c r="L266" s="13">
        <f>+Muertes_PN_ACUM[[#This Row],[09-06-2020]]-Muertes_PN_ACUM[[#This Row],[08-06-2020]]</f>
        <v>0</v>
      </c>
      <c r="M266" s="13">
        <f>+Muertes_PN_ACUM[[#This Row],[10-06-2020]]-Muertes_PN_ACUM[[#This Row],[09-06-2020]]</f>
        <v>0</v>
      </c>
      <c r="N266" s="13">
        <f>+Muertes_PN_ACUM[[#This Row],[11-06-2020]]-Muertes_PN_ACUM[[#This Row],[10-06-2020]]</f>
        <v>0</v>
      </c>
    </row>
    <row r="267" spans="1:14" x14ac:dyDescent="0.3">
      <c r="A267">
        <v>70101</v>
      </c>
      <c r="B267" s="2" t="s">
        <v>268</v>
      </c>
      <c r="C267" s="2" t="s">
        <v>400</v>
      </c>
      <c r="D267" s="2" t="s">
        <v>587</v>
      </c>
      <c r="E267" s="14">
        <f t="shared" si="4"/>
        <v>0</v>
      </c>
      <c r="F267" s="15">
        <f>+Muertes_PN_ACUM[[#This Row],[03-06-2020]]</f>
        <v>0</v>
      </c>
      <c r="G267" s="13">
        <f>+Muertes_PN_ACUM[[#This Row],[04-06-2020]]-Muertes_PN_ACUM[[#This Row],[03-06-2020]]</f>
        <v>0</v>
      </c>
      <c r="H267" s="13">
        <f>+Muertes_PN_ACUM[[#This Row],[5/6/2020]]-Muertes_PN_ACUM[[#This Row],[04-06-2020]]</f>
        <v>0</v>
      </c>
      <c r="I267" s="13">
        <f>+Muertes_PN_ACUM[[#This Row],[6/6/2020]]-Muertes_PN_ACUM[[#This Row],[5/6/2020]]</f>
        <v>0</v>
      </c>
      <c r="J267" s="13">
        <f>+Muertes_PN_ACUM[[#This Row],[07-06-2020]]-Muertes_PN_ACUM[[#This Row],[6/6/2020]]</f>
        <v>0</v>
      </c>
      <c r="K267" s="13">
        <f>+Muertes_PN_ACUM[[#This Row],[08-06-2020]]-Muertes_PN_ACUM[[#This Row],[07-06-2020]]</f>
        <v>0</v>
      </c>
      <c r="L267" s="13">
        <f>+Muertes_PN_ACUM[[#This Row],[09-06-2020]]-Muertes_PN_ACUM[[#This Row],[08-06-2020]]</f>
        <v>0</v>
      </c>
      <c r="M267" s="13">
        <f>+Muertes_PN_ACUM[[#This Row],[10-06-2020]]-Muertes_PN_ACUM[[#This Row],[09-06-2020]]</f>
        <v>0</v>
      </c>
      <c r="N267" s="13">
        <f>+Muertes_PN_ACUM[[#This Row],[11-06-2020]]-Muertes_PN_ACUM[[#This Row],[10-06-2020]]</f>
        <v>0</v>
      </c>
    </row>
    <row r="268" spans="1:14" x14ac:dyDescent="0.3">
      <c r="A268">
        <v>70104</v>
      </c>
      <c r="B268" s="2" t="s">
        <v>268</v>
      </c>
      <c r="C268" s="2" t="s">
        <v>400</v>
      </c>
      <c r="D268" s="2" t="s">
        <v>588</v>
      </c>
      <c r="E268" s="14">
        <f t="shared" si="4"/>
        <v>0</v>
      </c>
      <c r="F268" s="15">
        <f>+Muertes_PN_ACUM[[#This Row],[03-06-2020]]</f>
        <v>0</v>
      </c>
      <c r="G268" s="13">
        <f>+Muertes_PN_ACUM[[#This Row],[04-06-2020]]-Muertes_PN_ACUM[[#This Row],[03-06-2020]]</f>
        <v>0</v>
      </c>
      <c r="H268" s="13">
        <f>+Muertes_PN_ACUM[[#This Row],[5/6/2020]]-Muertes_PN_ACUM[[#This Row],[04-06-2020]]</f>
        <v>0</v>
      </c>
      <c r="I268" s="13">
        <f>+Muertes_PN_ACUM[[#This Row],[6/6/2020]]-Muertes_PN_ACUM[[#This Row],[5/6/2020]]</f>
        <v>0</v>
      </c>
      <c r="J268" s="13">
        <f>+Muertes_PN_ACUM[[#This Row],[07-06-2020]]-Muertes_PN_ACUM[[#This Row],[6/6/2020]]</f>
        <v>0</v>
      </c>
      <c r="K268" s="13">
        <f>+Muertes_PN_ACUM[[#This Row],[08-06-2020]]-Muertes_PN_ACUM[[#This Row],[07-06-2020]]</f>
        <v>0</v>
      </c>
      <c r="L268" s="13">
        <f>+Muertes_PN_ACUM[[#This Row],[09-06-2020]]-Muertes_PN_ACUM[[#This Row],[08-06-2020]]</f>
        <v>0</v>
      </c>
      <c r="M268" s="13">
        <f>+Muertes_PN_ACUM[[#This Row],[10-06-2020]]-Muertes_PN_ACUM[[#This Row],[09-06-2020]]</f>
        <v>0</v>
      </c>
      <c r="N268" s="13">
        <f>+Muertes_PN_ACUM[[#This Row],[11-06-2020]]-Muertes_PN_ACUM[[#This Row],[10-06-2020]]</f>
        <v>0</v>
      </c>
    </row>
    <row r="269" spans="1:14" x14ac:dyDescent="0.3">
      <c r="A269">
        <v>40104</v>
      </c>
      <c r="B269" s="2" t="s">
        <v>154</v>
      </c>
      <c r="C269" s="2" t="s">
        <v>155</v>
      </c>
      <c r="D269" s="2" t="s">
        <v>396</v>
      </c>
      <c r="E269" s="14">
        <f t="shared" si="4"/>
        <v>0</v>
      </c>
      <c r="F269" s="15">
        <f>+Muertes_PN_ACUM[[#This Row],[03-06-2020]]</f>
        <v>0</v>
      </c>
      <c r="G269" s="13">
        <f>+Muertes_PN_ACUM[[#This Row],[04-06-2020]]-Muertes_PN_ACUM[[#This Row],[03-06-2020]]</f>
        <v>0</v>
      </c>
      <c r="H269" s="13">
        <f>+Muertes_PN_ACUM[[#This Row],[5/6/2020]]-Muertes_PN_ACUM[[#This Row],[04-06-2020]]</f>
        <v>0</v>
      </c>
      <c r="I269" s="13">
        <f>+Muertes_PN_ACUM[[#This Row],[6/6/2020]]-Muertes_PN_ACUM[[#This Row],[5/6/2020]]</f>
        <v>0</v>
      </c>
      <c r="J269" s="13">
        <f>+Muertes_PN_ACUM[[#This Row],[07-06-2020]]-Muertes_PN_ACUM[[#This Row],[6/6/2020]]</f>
        <v>0</v>
      </c>
      <c r="K269" s="13">
        <f>+Muertes_PN_ACUM[[#This Row],[08-06-2020]]-Muertes_PN_ACUM[[#This Row],[07-06-2020]]</f>
        <v>0</v>
      </c>
      <c r="L269" s="13">
        <f>+Muertes_PN_ACUM[[#This Row],[09-06-2020]]-Muertes_PN_ACUM[[#This Row],[08-06-2020]]</f>
        <v>0</v>
      </c>
      <c r="M269" s="13">
        <f>+Muertes_PN_ACUM[[#This Row],[10-06-2020]]-Muertes_PN_ACUM[[#This Row],[09-06-2020]]</f>
        <v>0</v>
      </c>
      <c r="N269" s="13">
        <f>+Muertes_PN_ACUM[[#This Row],[11-06-2020]]-Muertes_PN_ACUM[[#This Row],[10-06-2020]]</f>
        <v>0</v>
      </c>
    </row>
    <row r="270" spans="1:14" x14ac:dyDescent="0.3">
      <c r="A270">
        <v>91106</v>
      </c>
      <c r="B270" s="2" t="s">
        <v>114</v>
      </c>
      <c r="C270" s="2" t="s">
        <v>186</v>
      </c>
      <c r="D270" s="2" t="s">
        <v>396</v>
      </c>
      <c r="E270" s="14">
        <f t="shared" si="4"/>
        <v>0</v>
      </c>
      <c r="F270" s="15">
        <f>+Muertes_PN_ACUM[[#This Row],[03-06-2020]]</f>
        <v>0</v>
      </c>
      <c r="G270" s="13">
        <f>+Muertes_PN_ACUM[[#This Row],[04-06-2020]]-Muertes_PN_ACUM[[#This Row],[03-06-2020]]</f>
        <v>0</v>
      </c>
      <c r="H270" s="13">
        <f>+Muertes_PN_ACUM[[#This Row],[5/6/2020]]-Muertes_PN_ACUM[[#This Row],[04-06-2020]]</f>
        <v>0</v>
      </c>
      <c r="I270" s="13">
        <f>+Muertes_PN_ACUM[[#This Row],[6/6/2020]]-Muertes_PN_ACUM[[#This Row],[5/6/2020]]</f>
        <v>0</v>
      </c>
      <c r="J270" s="13">
        <f>+Muertes_PN_ACUM[[#This Row],[07-06-2020]]-Muertes_PN_ACUM[[#This Row],[6/6/2020]]</f>
        <v>0</v>
      </c>
      <c r="K270" s="13">
        <f>+Muertes_PN_ACUM[[#This Row],[08-06-2020]]-Muertes_PN_ACUM[[#This Row],[07-06-2020]]</f>
        <v>0</v>
      </c>
      <c r="L270" s="13">
        <f>+Muertes_PN_ACUM[[#This Row],[09-06-2020]]-Muertes_PN_ACUM[[#This Row],[08-06-2020]]</f>
        <v>0</v>
      </c>
      <c r="M270" s="13">
        <f>+Muertes_PN_ACUM[[#This Row],[10-06-2020]]-Muertes_PN_ACUM[[#This Row],[09-06-2020]]</f>
        <v>0</v>
      </c>
      <c r="N270" s="13">
        <f>+Muertes_PN_ACUM[[#This Row],[11-06-2020]]-Muertes_PN_ACUM[[#This Row],[10-06-2020]]</f>
        <v>0</v>
      </c>
    </row>
    <row r="271" spans="1:14" x14ac:dyDescent="0.3">
      <c r="A271">
        <v>40305</v>
      </c>
      <c r="B271" s="2" t="s">
        <v>154</v>
      </c>
      <c r="C271" s="2" t="s">
        <v>253</v>
      </c>
      <c r="D271" s="2" t="s">
        <v>589</v>
      </c>
      <c r="E271" s="14">
        <f t="shared" si="4"/>
        <v>0</v>
      </c>
      <c r="F271" s="15">
        <f>+Muertes_PN_ACUM[[#This Row],[03-06-2020]]</f>
        <v>0</v>
      </c>
      <c r="G271" s="13">
        <f>+Muertes_PN_ACUM[[#This Row],[04-06-2020]]-Muertes_PN_ACUM[[#This Row],[03-06-2020]]</f>
        <v>0</v>
      </c>
      <c r="H271" s="13">
        <f>+Muertes_PN_ACUM[[#This Row],[5/6/2020]]-Muertes_PN_ACUM[[#This Row],[04-06-2020]]</f>
        <v>0</v>
      </c>
      <c r="I271" s="13">
        <f>+Muertes_PN_ACUM[[#This Row],[6/6/2020]]-Muertes_PN_ACUM[[#This Row],[5/6/2020]]</f>
        <v>0</v>
      </c>
      <c r="J271" s="13">
        <f>+Muertes_PN_ACUM[[#This Row],[07-06-2020]]-Muertes_PN_ACUM[[#This Row],[6/6/2020]]</f>
        <v>0</v>
      </c>
      <c r="K271" s="13">
        <f>+Muertes_PN_ACUM[[#This Row],[08-06-2020]]-Muertes_PN_ACUM[[#This Row],[07-06-2020]]</f>
        <v>0</v>
      </c>
      <c r="L271" s="13">
        <f>+Muertes_PN_ACUM[[#This Row],[09-06-2020]]-Muertes_PN_ACUM[[#This Row],[08-06-2020]]</f>
        <v>0</v>
      </c>
      <c r="M271" s="13">
        <f>+Muertes_PN_ACUM[[#This Row],[10-06-2020]]-Muertes_PN_ACUM[[#This Row],[09-06-2020]]</f>
        <v>0</v>
      </c>
      <c r="N271" s="13">
        <f>+Muertes_PN_ACUM[[#This Row],[11-06-2020]]-Muertes_PN_ACUM[[#This Row],[10-06-2020]]</f>
        <v>0</v>
      </c>
    </row>
    <row r="272" spans="1:14" x14ac:dyDescent="0.3">
      <c r="A272">
        <v>120508</v>
      </c>
      <c r="B272" s="2" t="s">
        <v>191</v>
      </c>
      <c r="C272" s="2" t="s">
        <v>447</v>
      </c>
      <c r="D272" s="2" t="s">
        <v>590</v>
      </c>
      <c r="E272" s="14">
        <f t="shared" si="4"/>
        <v>0</v>
      </c>
      <c r="F272" s="15">
        <f>+Muertes_PN_ACUM[[#This Row],[03-06-2020]]</f>
        <v>0</v>
      </c>
      <c r="G272" s="13">
        <f>+Muertes_PN_ACUM[[#This Row],[04-06-2020]]-Muertes_PN_ACUM[[#This Row],[03-06-2020]]</f>
        <v>0</v>
      </c>
      <c r="H272" s="13">
        <f>+Muertes_PN_ACUM[[#This Row],[5/6/2020]]-Muertes_PN_ACUM[[#This Row],[04-06-2020]]</f>
        <v>0</v>
      </c>
      <c r="I272" s="13">
        <f>+Muertes_PN_ACUM[[#This Row],[6/6/2020]]-Muertes_PN_ACUM[[#This Row],[5/6/2020]]</f>
        <v>0</v>
      </c>
      <c r="J272" s="13">
        <f>+Muertes_PN_ACUM[[#This Row],[07-06-2020]]-Muertes_PN_ACUM[[#This Row],[6/6/2020]]</f>
        <v>0</v>
      </c>
      <c r="K272" s="13">
        <f>+Muertes_PN_ACUM[[#This Row],[08-06-2020]]-Muertes_PN_ACUM[[#This Row],[07-06-2020]]</f>
        <v>0</v>
      </c>
      <c r="L272" s="13">
        <f>+Muertes_PN_ACUM[[#This Row],[09-06-2020]]-Muertes_PN_ACUM[[#This Row],[08-06-2020]]</f>
        <v>0</v>
      </c>
      <c r="M272" s="13">
        <f>+Muertes_PN_ACUM[[#This Row],[10-06-2020]]-Muertes_PN_ACUM[[#This Row],[09-06-2020]]</f>
        <v>0</v>
      </c>
      <c r="N272" s="13">
        <f>+Muertes_PN_ACUM[[#This Row],[11-06-2020]]-Muertes_PN_ACUM[[#This Row],[10-06-2020]]</f>
        <v>0</v>
      </c>
    </row>
    <row r="273" spans="1:14" x14ac:dyDescent="0.3">
      <c r="A273">
        <v>130904</v>
      </c>
      <c r="B273" s="2" t="s">
        <v>102</v>
      </c>
      <c r="C273" s="2" t="s">
        <v>322</v>
      </c>
      <c r="D273" s="2" t="s">
        <v>590</v>
      </c>
      <c r="E273" s="14">
        <f t="shared" si="4"/>
        <v>0</v>
      </c>
      <c r="F273" s="15">
        <f>+Muertes_PN_ACUM[[#This Row],[03-06-2020]]</f>
        <v>0</v>
      </c>
      <c r="G273" s="13">
        <f>+Muertes_PN_ACUM[[#This Row],[04-06-2020]]-Muertes_PN_ACUM[[#This Row],[03-06-2020]]</f>
        <v>0</v>
      </c>
      <c r="H273" s="13">
        <f>+Muertes_PN_ACUM[[#This Row],[5/6/2020]]-Muertes_PN_ACUM[[#This Row],[04-06-2020]]</f>
        <v>0</v>
      </c>
      <c r="I273" s="13">
        <f>+Muertes_PN_ACUM[[#This Row],[6/6/2020]]-Muertes_PN_ACUM[[#This Row],[5/6/2020]]</f>
        <v>0</v>
      </c>
      <c r="J273" s="13">
        <f>+Muertes_PN_ACUM[[#This Row],[07-06-2020]]-Muertes_PN_ACUM[[#This Row],[6/6/2020]]</f>
        <v>0</v>
      </c>
      <c r="K273" s="13">
        <f>+Muertes_PN_ACUM[[#This Row],[08-06-2020]]-Muertes_PN_ACUM[[#This Row],[07-06-2020]]</f>
        <v>0</v>
      </c>
      <c r="L273" s="13">
        <f>+Muertes_PN_ACUM[[#This Row],[09-06-2020]]-Muertes_PN_ACUM[[#This Row],[08-06-2020]]</f>
        <v>0</v>
      </c>
      <c r="M273" s="13">
        <f>+Muertes_PN_ACUM[[#This Row],[10-06-2020]]-Muertes_PN_ACUM[[#This Row],[09-06-2020]]</f>
        <v>0</v>
      </c>
      <c r="N273" s="13">
        <f>+Muertes_PN_ACUM[[#This Row],[11-06-2020]]-Muertes_PN_ACUM[[#This Row],[10-06-2020]]</f>
        <v>0</v>
      </c>
    </row>
    <row r="274" spans="1:14" x14ac:dyDescent="0.3">
      <c r="A274">
        <v>120509</v>
      </c>
      <c r="B274" s="2" t="s">
        <v>191</v>
      </c>
      <c r="C274" s="2" t="s">
        <v>447</v>
      </c>
      <c r="D274" s="2" t="s">
        <v>591</v>
      </c>
      <c r="E274" s="14">
        <f t="shared" si="4"/>
        <v>0</v>
      </c>
      <c r="F274" s="15">
        <f>+Muertes_PN_ACUM[[#This Row],[03-06-2020]]</f>
        <v>0</v>
      </c>
      <c r="G274" s="13">
        <f>+Muertes_PN_ACUM[[#This Row],[04-06-2020]]-Muertes_PN_ACUM[[#This Row],[03-06-2020]]</f>
        <v>0</v>
      </c>
      <c r="H274" s="13">
        <f>+Muertes_PN_ACUM[[#This Row],[5/6/2020]]-Muertes_PN_ACUM[[#This Row],[04-06-2020]]</f>
        <v>0</v>
      </c>
      <c r="I274" s="13">
        <f>+Muertes_PN_ACUM[[#This Row],[6/6/2020]]-Muertes_PN_ACUM[[#This Row],[5/6/2020]]</f>
        <v>0</v>
      </c>
      <c r="J274" s="13">
        <f>+Muertes_PN_ACUM[[#This Row],[07-06-2020]]-Muertes_PN_ACUM[[#This Row],[6/6/2020]]</f>
        <v>0</v>
      </c>
      <c r="K274" s="13">
        <f>+Muertes_PN_ACUM[[#This Row],[08-06-2020]]-Muertes_PN_ACUM[[#This Row],[07-06-2020]]</f>
        <v>0</v>
      </c>
      <c r="L274" s="13">
        <f>+Muertes_PN_ACUM[[#This Row],[09-06-2020]]-Muertes_PN_ACUM[[#This Row],[08-06-2020]]</f>
        <v>0</v>
      </c>
      <c r="M274" s="13">
        <f>+Muertes_PN_ACUM[[#This Row],[10-06-2020]]-Muertes_PN_ACUM[[#This Row],[09-06-2020]]</f>
        <v>0</v>
      </c>
      <c r="N274" s="13">
        <f>+Muertes_PN_ACUM[[#This Row],[11-06-2020]]-Muertes_PN_ACUM[[#This Row],[10-06-2020]]</f>
        <v>0</v>
      </c>
    </row>
    <row r="275" spans="1:14" x14ac:dyDescent="0.3">
      <c r="A275">
        <v>20404</v>
      </c>
      <c r="B275" s="2" t="s">
        <v>212</v>
      </c>
      <c r="C275" s="2" t="s">
        <v>249</v>
      </c>
      <c r="D275" s="2" t="s">
        <v>592</v>
      </c>
      <c r="E275" s="14">
        <f t="shared" si="4"/>
        <v>0</v>
      </c>
      <c r="F275" s="15">
        <f>+Muertes_PN_ACUM[[#This Row],[03-06-2020]]</f>
        <v>0</v>
      </c>
      <c r="G275" s="13">
        <f>+Muertes_PN_ACUM[[#This Row],[04-06-2020]]-Muertes_PN_ACUM[[#This Row],[03-06-2020]]</f>
        <v>0</v>
      </c>
      <c r="H275" s="13">
        <f>+Muertes_PN_ACUM[[#This Row],[5/6/2020]]-Muertes_PN_ACUM[[#This Row],[04-06-2020]]</f>
        <v>0</v>
      </c>
      <c r="I275" s="13">
        <f>+Muertes_PN_ACUM[[#This Row],[6/6/2020]]-Muertes_PN_ACUM[[#This Row],[5/6/2020]]</f>
        <v>0</v>
      </c>
      <c r="J275" s="13">
        <f>+Muertes_PN_ACUM[[#This Row],[07-06-2020]]-Muertes_PN_ACUM[[#This Row],[6/6/2020]]</f>
        <v>0</v>
      </c>
      <c r="K275" s="13">
        <f>+Muertes_PN_ACUM[[#This Row],[08-06-2020]]-Muertes_PN_ACUM[[#This Row],[07-06-2020]]</f>
        <v>0</v>
      </c>
      <c r="L275" s="13">
        <f>+Muertes_PN_ACUM[[#This Row],[09-06-2020]]-Muertes_PN_ACUM[[#This Row],[08-06-2020]]</f>
        <v>0</v>
      </c>
      <c r="M275" s="13">
        <f>+Muertes_PN_ACUM[[#This Row],[10-06-2020]]-Muertes_PN_ACUM[[#This Row],[09-06-2020]]</f>
        <v>0</v>
      </c>
      <c r="N275" s="13">
        <f>+Muertes_PN_ACUM[[#This Row],[11-06-2020]]-Muertes_PN_ACUM[[#This Row],[10-06-2020]]</f>
        <v>0</v>
      </c>
    </row>
    <row r="276" spans="1:14" x14ac:dyDescent="0.3">
      <c r="A276">
        <v>120803</v>
      </c>
      <c r="B276" s="2" t="s">
        <v>191</v>
      </c>
      <c r="C276" s="2" t="s">
        <v>192</v>
      </c>
      <c r="D276" s="2" t="s">
        <v>593</v>
      </c>
      <c r="E276" s="14">
        <f t="shared" si="4"/>
        <v>0</v>
      </c>
      <c r="F276" s="15">
        <f>+Muertes_PN_ACUM[[#This Row],[03-06-2020]]</f>
        <v>0</v>
      </c>
      <c r="G276" s="13">
        <f>+Muertes_PN_ACUM[[#This Row],[04-06-2020]]-Muertes_PN_ACUM[[#This Row],[03-06-2020]]</f>
        <v>0</v>
      </c>
      <c r="H276" s="13">
        <f>+Muertes_PN_ACUM[[#This Row],[5/6/2020]]-Muertes_PN_ACUM[[#This Row],[04-06-2020]]</f>
        <v>0</v>
      </c>
      <c r="I276" s="13">
        <f>+Muertes_PN_ACUM[[#This Row],[6/6/2020]]-Muertes_PN_ACUM[[#This Row],[5/6/2020]]</f>
        <v>0</v>
      </c>
      <c r="J276" s="13">
        <f>+Muertes_PN_ACUM[[#This Row],[07-06-2020]]-Muertes_PN_ACUM[[#This Row],[6/6/2020]]</f>
        <v>0</v>
      </c>
      <c r="K276" s="13">
        <f>+Muertes_PN_ACUM[[#This Row],[08-06-2020]]-Muertes_PN_ACUM[[#This Row],[07-06-2020]]</f>
        <v>0</v>
      </c>
      <c r="L276" s="13">
        <f>+Muertes_PN_ACUM[[#This Row],[09-06-2020]]-Muertes_PN_ACUM[[#This Row],[08-06-2020]]</f>
        <v>0</v>
      </c>
      <c r="M276" s="13">
        <f>+Muertes_PN_ACUM[[#This Row],[10-06-2020]]-Muertes_PN_ACUM[[#This Row],[09-06-2020]]</f>
        <v>0</v>
      </c>
      <c r="N276" s="13">
        <f>+Muertes_PN_ACUM[[#This Row],[11-06-2020]]-Muertes_PN_ACUM[[#This Row],[10-06-2020]]</f>
        <v>0</v>
      </c>
    </row>
    <row r="277" spans="1:14" x14ac:dyDescent="0.3">
      <c r="A277">
        <v>120604</v>
      </c>
      <c r="B277" s="2" t="s">
        <v>191</v>
      </c>
      <c r="C277" s="2" t="s">
        <v>299</v>
      </c>
      <c r="D277" s="2" t="s">
        <v>594</v>
      </c>
      <c r="E277" s="14">
        <f t="shared" si="4"/>
        <v>0</v>
      </c>
      <c r="F277" s="15">
        <f>+Muertes_PN_ACUM[[#This Row],[03-06-2020]]</f>
        <v>0</v>
      </c>
      <c r="G277" s="13">
        <f>+Muertes_PN_ACUM[[#This Row],[04-06-2020]]-Muertes_PN_ACUM[[#This Row],[03-06-2020]]</f>
        <v>0</v>
      </c>
      <c r="H277" s="13">
        <f>+Muertes_PN_ACUM[[#This Row],[5/6/2020]]-Muertes_PN_ACUM[[#This Row],[04-06-2020]]</f>
        <v>0</v>
      </c>
      <c r="I277" s="13">
        <f>+Muertes_PN_ACUM[[#This Row],[6/6/2020]]-Muertes_PN_ACUM[[#This Row],[5/6/2020]]</f>
        <v>0</v>
      </c>
      <c r="J277" s="13">
        <f>+Muertes_PN_ACUM[[#This Row],[07-06-2020]]-Muertes_PN_ACUM[[#This Row],[6/6/2020]]</f>
        <v>0</v>
      </c>
      <c r="K277" s="13">
        <f>+Muertes_PN_ACUM[[#This Row],[08-06-2020]]-Muertes_PN_ACUM[[#This Row],[07-06-2020]]</f>
        <v>0</v>
      </c>
      <c r="L277" s="13">
        <f>+Muertes_PN_ACUM[[#This Row],[09-06-2020]]-Muertes_PN_ACUM[[#This Row],[08-06-2020]]</f>
        <v>0</v>
      </c>
      <c r="M277" s="13">
        <f>+Muertes_PN_ACUM[[#This Row],[10-06-2020]]-Muertes_PN_ACUM[[#This Row],[09-06-2020]]</f>
        <v>0</v>
      </c>
      <c r="N277" s="13">
        <f>+Muertes_PN_ACUM[[#This Row],[11-06-2020]]-Muertes_PN_ACUM[[#This Row],[10-06-2020]]</f>
        <v>0</v>
      </c>
    </row>
    <row r="278" spans="1:14" x14ac:dyDescent="0.3">
      <c r="A278">
        <v>120402</v>
      </c>
      <c r="B278" s="2" t="s">
        <v>191</v>
      </c>
      <c r="C278" s="2" t="s">
        <v>493</v>
      </c>
      <c r="D278" s="2" t="s">
        <v>595</v>
      </c>
      <c r="E278" s="14">
        <f t="shared" si="4"/>
        <v>0</v>
      </c>
      <c r="F278" s="15">
        <f>+Muertes_PN_ACUM[[#This Row],[03-06-2020]]</f>
        <v>0</v>
      </c>
      <c r="G278" s="13">
        <f>+Muertes_PN_ACUM[[#This Row],[04-06-2020]]-Muertes_PN_ACUM[[#This Row],[03-06-2020]]</f>
        <v>0</v>
      </c>
      <c r="H278" s="13">
        <f>+Muertes_PN_ACUM[[#This Row],[5/6/2020]]-Muertes_PN_ACUM[[#This Row],[04-06-2020]]</f>
        <v>0</v>
      </c>
      <c r="I278" s="13">
        <f>+Muertes_PN_ACUM[[#This Row],[6/6/2020]]-Muertes_PN_ACUM[[#This Row],[5/6/2020]]</f>
        <v>0</v>
      </c>
      <c r="J278" s="13">
        <f>+Muertes_PN_ACUM[[#This Row],[07-06-2020]]-Muertes_PN_ACUM[[#This Row],[6/6/2020]]</f>
        <v>0</v>
      </c>
      <c r="K278" s="13">
        <f>+Muertes_PN_ACUM[[#This Row],[08-06-2020]]-Muertes_PN_ACUM[[#This Row],[07-06-2020]]</f>
        <v>0</v>
      </c>
      <c r="L278" s="13">
        <f>+Muertes_PN_ACUM[[#This Row],[09-06-2020]]-Muertes_PN_ACUM[[#This Row],[08-06-2020]]</f>
        <v>0</v>
      </c>
      <c r="M278" s="13">
        <f>+Muertes_PN_ACUM[[#This Row],[10-06-2020]]-Muertes_PN_ACUM[[#This Row],[09-06-2020]]</f>
        <v>0</v>
      </c>
      <c r="N278" s="13">
        <f>+Muertes_PN_ACUM[[#This Row],[11-06-2020]]-Muertes_PN_ACUM[[#This Row],[10-06-2020]]</f>
        <v>0</v>
      </c>
    </row>
    <row r="279" spans="1:14" x14ac:dyDescent="0.3">
      <c r="A279">
        <v>120203</v>
      </c>
      <c r="B279" s="2" t="s">
        <v>191</v>
      </c>
      <c r="C279" s="2" t="s">
        <v>266</v>
      </c>
      <c r="D279" s="2" t="s">
        <v>304</v>
      </c>
      <c r="E279" s="14">
        <f t="shared" si="4"/>
        <v>0</v>
      </c>
      <c r="F279" s="15">
        <f>+Muertes_PN_ACUM[[#This Row],[03-06-2020]]</f>
        <v>0</v>
      </c>
      <c r="G279" s="13">
        <f>+Muertes_PN_ACUM[[#This Row],[04-06-2020]]-Muertes_PN_ACUM[[#This Row],[03-06-2020]]</f>
        <v>0</v>
      </c>
      <c r="H279" s="13">
        <f>+Muertes_PN_ACUM[[#This Row],[5/6/2020]]-Muertes_PN_ACUM[[#This Row],[04-06-2020]]</f>
        <v>0</v>
      </c>
      <c r="I279" s="13">
        <f>+Muertes_PN_ACUM[[#This Row],[6/6/2020]]-Muertes_PN_ACUM[[#This Row],[5/6/2020]]</f>
        <v>0</v>
      </c>
      <c r="J279" s="13">
        <f>+Muertes_PN_ACUM[[#This Row],[07-06-2020]]-Muertes_PN_ACUM[[#This Row],[6/6/2020]]</f>
        <v>0</v>
      </c>
      <c r="K279" s="13">
        <f>+Muertes_PN_ACUM[[#This Row],[08-06-2020]]-Muertes_PN_ACUM[[#This Row],[07-06-2020]]</f>
        <v>0</v>
      </c>
      <c r="L279" s="13">
        <f>+Muertes_PN_ACUM[[#This Row],[09-06-2020]]-Muertes_PN_ACUM[[#This Row],[08-06-2020]]</f>
        <v>0</v>
      </c>
      <c r="M279" s="13">
        <f>+Muertes_PN_ACUM[[#This Row],[10-06-2020]]-Muertes_PN_ACUM[[#This Row],[09-06-2020]]</f>
        <v>0</v>
      </c>
      <c r="N279" s="13">
        <f>+Muertes_PN_ACUM[[#This Row],[11-06-2020]]-Muertes_PN_ACUM[[#This Row],[10-06-2020]]</f>
        <v>0</v>
      </c>
    </row>
    <row r="280" spans="1:14" x14ac:dyDescent="0.3">
      <c r="A280">
        <v>120204</v>
      </c>
      <c r="B280" s="2" t="s">
        <v>191</v>
      </c>
      <c r="C280" s="2" t="s">
        <v>266</v>
      </c>
      <c r="D280" s="2" t="s">
        <v>325</v>
      </c>
      <c r="E280" s="14">
        <f t="shared" si="4"/>
        <v>0</v>
      </c>
      <c r="F280" s="15">
        <f>+Muertes_PN_ACUM[[#This Row],[03-06-2020]]</f>
        <v>0</v>
      </c>
      <c r="G280" s="13">
        <f>+Muertes_PN_ACUM[[#This Row],[04-06-2020]]-Muertes_PN_ACUM[[#This Row],[03-06-2020]]</f>
        <v>0</v>
      </c>
      <c r="H280" s="13">
        <f>+Muertes_PN_ACUM[[#This Row],[5/6/2020]]-Muertes_PN_ACUM[[#This Row],[04-06-2020]]</f>
        <v>0</v>
      </c>
      <c r="I280" s="13">
        <f>+Muertes_PN_ACUM[[#This Row],[6/6/2020]]-Muertes_PN_ACUM[[#This Row],[5/6/2020]]</f>
        <v>0</v>
      </c>
      <c r="J280" s="13">
        <f>+Muertes_PN_ACUM[[#This Row],[07-06-2020]]-Muertes_PN_ACUM[[#This Row],[6/6/2020]]</f>
        <v>0</v>
      </c>
      <c r="K280" s="13">
        <f>+Muertes_PN_ACUM[[#This Row],[08-06-2020]]-Muertes_PN_ACUM[[#This Row],[07-06-2020]]</f>
        <v>0</v>
      </c>
      <c r="L280" s="13">
        <f>+Muertes_PN_ACUM[[#This Row],[09-06-2020]]-Muertes_PN_ACUM[[#This Row],[08-06-2020]]</f>
        <v>0</v>
      </c>
      <c r="M280" s="13">
        <f>+Muertes_PN_ACUM[[#This Row],[10-06-2020]]-Muertes_PN_ACUM[[#This Row],[09-06-2020]]</f>
        <v>0</v>
      </c>
      <c r="N280" s="13">
        <f>+Muertes_PN_ACUM[[#This Row],[11-06-2020]]-Muertes_PN_ACUM[[#This Row],[10-06-2020]]</f>
        <v>0</v>
      </c>
    </row>
    <row r="281" spans="1:14" x14ac:dyDescent="0.3">
      <c r="A281">
        <v>120205</v>
      </c>
      <c r="B281" s="2" t="s">
        <v>191</v>
      </c>
      <c r="C281" s="2" t="s">
        <v>266</v>
      </c>
      <c r="D281" s="2" t="s">
        <v>397</v>
      </c>
      <c r="E281" s="14">
        <f t="shared" si="4"/>
        <v>0</v>
      </c>
      <c r="F281" s="15">
        <f>+Muertes_PN_ACUM[[#This Row],[03-06-2020]]</f>
        <v>0</v>
      </c>
      <c r="G281" s="13">
        <f>+Muertes_PN_ACUM[[#This Row],[04-06-2020]]-Muertes_PN_ACUM[[#This Row],[03-06-2020]]</f>
        <v>0</v>
      </c>
      <c r="H281" s="13">
        <f>+Muertes_PN_ACUM[[#This Row],[5/6/2020]]-Muertes_PN_ACUM[[#This Row],[04-06-2020]]</f>
        <v>0</v>
      </c>
      <c r="I281" s="13">
        <f>+Muertes_PN_ACUM[[#This Row],[6/6/2020]]-Muertes_PN_ACUM[[#This Row],[5/6/2020]]</f>
        <v>0</v>
      </c>
      <c r="J281" s="13">
        <f>+Muertes_PN_ACUM[[#This Row],[07-06-2020]]-Muertes_PN_ACUM[[#This Row],[6/6/2020]]</f>
        <v>0</v>
      </c>
      <c r="K281" s="13">
        <f>+Muertes_PN_ACUM[[#This Row],[08-06-2020]]-Muertes_PN_ACUM[[#This Row],[07-06-2020]]</f>
        <v>0</v>
      </c>
      <c r="L281" s="13">
        <f>+Muertes_PN_ACUM[[#This Row],[09-06-2020]]-Muertes_PN_ACUM[[#This Row],[08-06-2020]]</f>
        <v>0</v>
      </c>
      <c r="M281" s="13">
        <f>+Muertes_PN_ACUM[[#This Row],[10-06-2020]]-Muertes_PN_ACUM[[#This Row],[09-06-2020]]</f>
        <v>0</v>
      </c>
      <c r="N281" s="13">
        <f>+Muertes_PN_ACUM[[#This Row],[11-06-2020]]-Muertes_PN_ACUM[[#This Row],[10-06-2020]]</f>
        <v>0</v>
      </c>
    </row>
    <row r="282" spans="1:14" x14ac:dyDescent="0.3">
      <c r="A282">
        <v>120206</v>
      </c>
      <c r="B282" s="2" t="s">
        <v>191</v>
      </c>
      <c r="C282" s="2" t="s">
        <v>266</v>
      </c>
      <c r="D282" s="2" t="s">
        <v>267</v>
      </c>
      <c r="E282" s="14">
        <f t="shared" si="4"/>
        <v>0</v>
      </c>
      <c r="F282" s="15">
        <f>+Muertes_PN_ACUM[[#This Row],[03-06-2020]]</f>
        <v>0</v>
      </c>
      <c r="G282" s="13">
        <f>+Muertes_PN_ACUM[[#This Row],[04-06-2020]]-Muertes_PN_ACUM[[#This Row],[03-06-2020]]</f>
        <v>0</v>
      </c>
      <c r="H282" s="13">
        <f>+Muertes_PN_ACUM[[#This Row],[5/6/2020]]-Muertes_PN_ACUM[[#This Row],[04-06-2020]]</f>
        <v>0</v>
      </c>
      <c r="I282" s="13">
        <f>+Muertes_PN_ACUM[[#This Row],[6/6/2020]]-Muertes_PN_ACUM[[#This Row],[5/6/2020]]</f>
        <v>0</v>
      </c>
      <c r="J282" s="13">
        <f>+Muertes_PN_ACUM[[#This Row],[07-06-2020]]-Muertes_PN_ACUM[[#This Row],[6/6/2020]]</f>
        <v>0</v>
      </c>
      <c r="K282" s="13">
        <f>+Muertes_PN_ACUM[[#This Row],[08-06-2020]]-Muertes_PN_ACUM[[#This Row],[07-06-2020]]</f>
        <v>0</v>
      </c>
      <c r="L282" s="13">
        <f>+Muertes_PN_ACUM[[#This Row],[09-06-2020]]-Muertes_PN_ACUM[[#This Row],[08-06-2020]]</f>
        <v>0</v>
      </c>
      <c r="M282" s="13">
        <f>+Muertes_PN_ACUM[[#This Row],[10-06-2020]]-Muertes_PN_ACUM[[#This Row],[09-06-2020]]</f>
        <v>0</v>
      </c>
      <c r="N282" s="13">
        <f>+Muertes_PN_ACUM[[#This Row],[11-06-2020]]-Muertes_PN_ACUM[[#This Row],[10-06-2020]]</f>
        <v>0</v>
      </c>
    </row>
    <row r="283" spans="1:14" x14ac:dyDescent="0.3">
      <c r="A283">
        <v>120201</v>
      </c>
      <c r="B283" s="2" t="s">
        <v>191</v>
      </c>
      <c r="C283" s="2" t="s">
        <v>266</v>
      </c>
      <c r="D283" s="2" t="s">
        <v>596</v>
      </c>
      <c r="E283" s="14">
        <f t="shared" si="4"/>
        <v>0</v>
      </c>
      <c r="F283" s="15">
        <f>+Muertes_PN_ACUM[[#This Row],[03-06-2020]]</f>
        <v>0</v>
      </c>
      <c r="G283" s="13">
        <f>+Muertes_PN_ACUM[[#This Row],[04-06-2020]]-Muertes_PN_ACUM[[#This Row],[03-06-2020]]</f>
        <v>0</v>
      </c>
      <c r="H283" s="13">
        <f>+Muertes_PN_ACUM[[#This Row],[5/6/2020]]-Muertes_PN_ACUM[[#This Row],[04-06-2020]]</f>
        <v>0</v>
      </c>
      <c r="I283" s="13">
        <f>+Muertes_PN_ACUM[[#This Row],[6/6/2020]]-Muertes_PN_ACUM[[#This Row],[5/6/2020]]</f>
        <v>0</v>
      </c>
      <c r="J283" s="13">
        <f>+Muertes_PN_ACUM[[#This Row],[07-06-2020]]-Muertes_PN_ACUM[[#This Row],[6/6/2020]]</f>
        <v>0</v>
      </c>
      <c r="K283" s="13">
        <f>+Muertes_PN_ACUM[[#This Row],[08-06-2020]]-Muertes_PN_ACUM[[#This Row],[07-06-2020]]</f>
        <v>0</v>
      </c>
      <c r="L283" s="13">
        <f>+Muertes_PN_ACUM[[#This Row],[09-06-2020]]-Muertes_PN_ACUM[[#This Row],[08-06-2020]]</f>
        <v>0</v>
      </c>
      <c r="M283" s="13">
        <f>+Muertes_PN_ACUM[[#This Row],[10-06-2020]]-Muertes_PN_ACUM[[#This Row],[09-06-2020]]</f>
        <v>0</v>
      </c>
      <c r="N283" s="13">
        <f>+Muertes_PN_ACUM[[#This Row],[11-06-2020]]-Muertes_PN_ACUM[[#This Row],[10-06-2020]]</f>
        <v>0</v>
      </c>
    </row>
    <row r="284" spans="1:14" x14ac:dyDescent="0.3">
      <c r="A284">
        <v>130709</v>
      </c>
      <c r="B284" s="2" t="s">
        <v>102</v>
      </c>
      <c r="C284" s="2" t="s">
        <v>138</v>
      </c>
      <c r="D284" s="2" t="s">
        <v>158</v>
      </c>
      <c r="E284" s="14">
        <f t="shared" si="4"/>
        <v>1</v>
      </c>
      <c r="F284" s="15">
        <f>+Muertes_PN_ACUM[[#This Row],[03-06-2020]]</f>
        <v>1</v>
      </c>
      <c r="G284" s="13">
        <f>+Muertes_PN_ACUM[[#This Row],[04-06-2020]]-Muertes_PN_ACUM[[#This Row],[03-06-2020]]</f>
        <v>0</v>
      </c>
      <c r="H284" s="13">
        <f>+Muertes_PN_ACUM[[#This Row],[5/6/2020]]-Muertes_PN_ACUM[[#This Row],[04-06-2020]]</f>
        <v>0</v>
      </c>
      <c r="I284" s="13">
        <f>+Muertes_PN_ACUM[[#This Row],[6/6/2020]]-Muertes_PN_ACUM[[#This Row],[5/6/2020]]</f>
        <v>0</v>
      </c>
      <c r="J284" s="13">
        <f>+Muertes_PN_ACUM[[#This Row],[07-06-2020]]-Muertes_PN_ACUM[[#This Row],[6/6/2020]]</f>
        <v>0</v>
      </c>
      <c r="K284" s="13">
        <f>+Muertes_PN_ACUM[[#This Row],[08-06-2020]]-Muertes_PN_ACUM[[#This Row],[07-06-2020]]</f>
        <v>0</v>
      </c>
      <c r="L284" s="13">
        <f>+Muertes_PN_ACUM[[#This Row],[09-06-2020]]-Muertes_PN_ACUM[[#This Row],[08-06-2020]]</f>
        <v>0</v>
      </c>
      <c r="M284" s="13">
        <f>+Muertes_PN_ACUM[[#This Row],[10-06-2020]]-Muertes_PN_ACUM[[#This Row],[09-06-2020]]</f>
        <v>0</v>
      </c>
      <c r="N284" s="13">
        <f>+Muertes_PN_ACUM[[#This Row],[11-06-2020]]-Muertes_PN_ACUM[[#This Row],[10-06-2020]]</f>
        <v>0</v>
      </c>
    </row>
    <row r="285" spans="1:14" x14ac:dyDescent="0.3">
      <c r="A285">
        <v>91111</v>
      </c>
      <c r="B285" s="2" t="s">
        <v>114</v>
      </c>
      <c r="C285" s="2" t="s">
        <v>186</v>
      </c>
      <c r="D285" s="2" t="s">
        <v>398</v>
      </c>
      <c r="E285" s="14">
        <f t="shared" si="4"/>
        <v>1</v>
      </c>
      <c r="F285" s="15">
        <f>+Muertes_PN_ACUM[[#This Row],[03-06-2020]]</f>
        <v>1</v>
      </c>
      <c r="G285" s="13">
        <f>+Muertes_PN_ACUM[[#This Row],[04-06-2020]]-Muertes_PN_ACUM[[#This Row],[03-06-2020]]</f>
        <v>0</v>
      </c>
      <c r="H285" s="13">
        <f>+Muertes_PN_ACUM[[#This Row],[5/6/2020]]-Muertes_PN_ACUM[[#This Row],[04-06-2020]]</f>
        <v>0</v>
      </c>
      <c r="I285" s="13">
        <f>+Muertes_PN_ACUM[[#This Row],[6/6/2020]]-Muertes_PN_ACUM[[#This Row],[5/6/2020]]</f>
        <v>0</v>
      </c>
      <c r="J285" s="13">
        <f>+Muertes_PN_ACUM[[#This Row],[07-06-2020]]-Muertes_PN_ACUM[[#This Row],[6/6/2020]]</f>
        <v>0</v>
      </c>
      <c r="K285" s="13">
        <f>+Muertes_PN_ACUM[[#This Row],[08-06-2020]]-Muertes_PN_ACUM[[#This Row],[07-06-2020]]</f>
        <v>0</v>
      </c>
      <c r="L285" s="13">
        <f>+Muertes_PN_ACUM[[#This Row],[09-06-2020]]-Muertes_PN_ACUM[[#This Row],[08-06-2020]]</f>
        <v>0</v>
      </c>
      <c r="M285" s="13">
        <f>+Muertes_PN_ACUM[[#This Row],[10-06-2020]]-Muertes_PN_ACUM[[#This Row],[09-06-2020]]</f>
        <v>0</v>
      </c>
      <c r="N285" s="13">
        <f>+Muertes_PN_ACUM[[#This Row],[11-06-2020]]-Muertes_PN_ACUM[[#This Row],[10-06-2020]]</f>
        <v>0</v>
      </c>
    </row>
    <row r="286" spans="1:14" x14ac:dyDescent="0.3">
      <c r="A286">
        <v>41201</v>
      </c>
      <c r="B286" s="2" t="s">
        <v>154</v>
      </c>
      <c r="C286" s="2" t="s">
        <v>430</v>
      </c>
      <c r="D286" s="2" t="s">
        <v>597</v>
      </c>
      <c r="E286" s="14">
        <f t="shared" si="4"/>
        <v>0</v>
      </c>
      <c r="F286" s="15">
        <f>+Muertes_PN_ACUM[[#This Row],[03-06-2020]]</f>
        <v>0</v>
      </c>
      <c r="G286" s="13">
        <f>+Muertes_PN_ACUM[[#This Row],[04-06-2020]]-Muertes_PN_ACUM[[#This Row],[03-06-2020]]</f>
        <v>0</v>
      </c>
      <c r="H286" s="13">
        <f>+Muertes_PN_ACUM[[#This Row],[5/6/2020]]-Muertes_PN_ACUM[[#This Row],[04-06-2020]]</f>
        <v>0</v>
      </c>
      <c r="I286" s="13">
        <f>+Muertes_PN_ACUM[[#This Row],[6/6/2020]]-Muertes_PN_ACUM[[#This Row],[5/6/2020]]</f>
        <v>0</v>
      </c>
      <c r="J286" s="13">
        <f>+Muertes_PN_ACUM[[#This Row],[07-06-2020]]-Muertes_PN_ACUM[[#This Row],[6/6/2020]]</f>
        <v>0</v>
      </c>
      <c r="K286" s="13">
        <f>+Muertes_PN_ACUM[[#This Row],[08-06-2020]]-Muertes_PN_ACUM[[#This Row],[07-06-2020]]</f>
        <v>0</v>
      </c>
      <c r="L286" s="13">
        <f>+Muertes_PN_ACUM[[#This Row],[09-06-2020]]-Muertes_PN_ACUM[[#This Row],[08-06-2020]]</f>
        <v>0</v>
      </c>
      <c r="M286" s="13">
        <f>+Muertes_PN_ACUM[[#This Row],[10-06-2020]]-Muertes_PN_ACUM[[#This Row],[09-06-2020]]</f>
        <v>0</v>
      </c>
      <c r="N286" s="13">
        <f>+Muertes_PN_ACUM[[#This Row],[11-06-2020]]-Muertes_PN_ACUM[[#This Row],[10-06-2020]]</f>
        <v>0</v>
      </c>
    </row>
    <row r="287" spans="1:14" x14ac:dyDescent="0.3">
      <c r="A287">
        <v>40802</v>
      </c>
      <c r="B287" s="2" t="s">
        <v>154</v>
      </c>
      <c r="C287" s="2" t="s">
        <v>280</v>
      </c>
      <c r="D287" s="2" t="s">
        <v>598</v>
      </c>
      <c r="E287" s="14">
        <f t="shared" si="4"/>
        <v>0</v>
      </c>
      <c r="F287" s="15">
        <f>+Muertes_PN_ACUM[[#This Row],[03-06-2020]]</f>
        <v>0</v>
      </c>
      <c r="G287" s="13">
        <f>+Muertes_PN_ACUM[[#This Row],[04-06-2020]]-Muertes_PN_ACUM[[#This Row],[03-06-2020]]</f>
        <v>0</v>
      </c>
      <c r="H287" s="13">
        <f>+Muertes_PN_ACUM[[#This Row],[5/6/2020]]-Muertes_PN_ACUM[[#This Row],[04-06-2020]]</f>
        <v>0</v>
      </c>
      <c r="I287" s="13">
        <f>+Muertes_PN_ACUM[[#This Row],[6/6/2020]]-Muertes_PN_ACUM[[#This Row],[5/6/2020]]</f>
        <v>0</v>
      </c>
      <c r="J287" s="13">
        <f>+Muertes_PN_ACUM[[#This Row],[07-06-2020]]-Muertes_PN_ACUM[[#This Row],[6/6/2020]]</f>
        <v>0</v>
      </c>
      <c r="K287" s="13">
        <f>+Muertes_PN_ACUM[[#This Row],[08-06-2020]]-Muertes_PN_ACUM[[#This Row],[07-06-2020]]</f>
        <v>0</v>
      </c>
      <c r="L287" s="13">
        <f>+Muertes_PN_ACUM[[#This Row],[09-06-2020]]-Muertes_PN_ACUM[[#This Row],[08-06-2020]]</f>
        <v>0</v>
      </c>
      <c r="M287" s="13">
        <f>+Muertes_PN_ACUM[[#This Row],[10-06-2020]]-Muertes_PN_ACUM[[#This Row],[09-06-2020]]</f>
        <v>0</v>
      </c>
      <c r="N287" s="13">
        <f>+Muertes_PN_ACUM[[#This Row],[11-06-2020]]-Muertes_PN_ACUM[[#This Row],[10-06-2020]]</f>
        <v>0</v>
      </c>
    </row>
    <row r="288" spans="1:14" x14ac:dyDescent="0.3">
      <c r="A288">
        <v>130710</v>
      </c>
      <c r="B288" s="2" t="s">
        <v>102</v>
      </c>
      <c r="C288" s="2" t="s">
        <v>138</v>
      </c>
      <c r="D288" s="2" t="s">
        <v>599</v>
      </c>
      <c r="E288" s="14">
        <f t="shared" si="4"/>
        <v>0</v>
      </c>
      <c r="F288" s="15">
        <f>+Muertes_PN_ACUM[[#This Row],[03-06-2020]]</f>
        <v>0</v>
      </c>
      <c r="G288" s="13">
        <f>+Muertes_PN_ACUM[[#This Row],[04-06-2020]]-Muertes_PN_ACUM[[#This Row],[03-06-2020]]</f>
        <v>0</v>
      </c>
      <c r="H288" s="13">
        <f>+Muertes_PN_ACUM[[#This Row],[5/6/2020]]-Muertes_PN_ACUM[[#This Row],[04-06-2020]]</f>
        <v>0</v>
      </c>
      <c r="I288" s="13">
        <f>+Muertes_PN_ACUM[[#This Row],[6/6/2020]]-Muertes_PN_ACUM[[#This Row],[5/6/2020]]</f>
        <v>0</v>
      </c>
      <c r="J288" s="13">
        <f>+Muertes_PN_ACUM[[#This Row],[07-06-2020]]-Muertes_PN_ACUM[[#This Row],[6/6/2020]]</f>
        <v>0</v>
      </c>
      <c r="K288" s="13">
        <f>+Muertes_PN_ACUM[[#This Row],[08-06-2020]]-Muertes_PN_ACUM[[#This Row],[07-06-2020]]</f>
        <v>0</v>
      </c>
      <c r="L288" s="13">
        <f>+Muertes_PN_ACUM[[#This Row],[09-06-2020]]-Muertes_PN_ACUM[[#This Row],[08-06-2020]]</f>
        <v>0</v>
      </c>
      <c r="M288" s="13">
        <f>+Muertes_PN_ACUM[[#This Row],[10-06-2020]]-Muertes_PN_ACUM[[#This Row],[09-06-2020]]</f>
        <v>0</v>
      </c>
      <c r="N288" s="13">
        <f>+Muertes_PN_ACUM[[#This Row],[11-06-2020]]-Muertes_PN_ACUM[[#This Row],[10-06-2020]]</f>
        <v>0</v>
      </c>
    </row>
    <row r="289" spans="1:14" x14ac:dyDescent="0.3">
      <c r="A289">
        <v>70711</v>
      </c>
      <c r="B289" s="2" t="s">
        <v>268</v>
      </c>
      <c r="C289" s="2" t="s">
        <v>453</v>
      </c>
      <c r="D289" s="2" t="s">
        <v>600</v>
      </c>
      <c r="E289" s="14">
        <f t="shared" si="4"/>
        <v>0</v>
      </c>
      <c r="F289" s="15">
        <f>+Muertes_PN_ACUM[[#This Row],[03-06-2020]]</f>
        <v>0</v>
      </c>
      <c r="G289" s="13">
        <f>+Muertes_PN_ACUM[[#This Row],[04-06-2020]]-Muertes_PN_ACUM[[#This Row],[03-06-2020]]</f>
        <v>0</v>
      </c>
      <c r="H289" s="13">
        <f>+Muertes_PN_ACUM[[#This Row],[5/6/2020]]-Muertes_PN_ACUM[[#This Row],[04-06-2020]]</f>
        <v>0</v>
      </c>
      <c r="I289" s="13">
        <f>+Muertes_PN_ACUM[[#This Row],[6/6/2020]]-Muertes_PN_ACUM[[#This Row],[5/6/2020]]</f>
        <v>0</v>
      </c>
      <c r="J289" s="13">
        <f>+Muertes_PN_ACUM[[#This Row],[07-06-2020]]-Muertes_PN_ACUM[[#This Row],[6/6/2020]]</f>
        <v>0</v>
      </c>
      <c r="K289" s="13">
        <f>+Muertes_PN_ACUM[[#This Row],[08-06-2020]]-Muertes_PN_ACUM[[#This Row],[07-06-2020]]</f>
        <v>0</v>
      </c>
      <c r="L289" s="13">
        <f>+Muertes_PN_ACUM[[#This Row],[09-06-2020]]-Muertes_PN_ACUM[[#This Row],[08-06-2020]]</f>
        <v>0</v>
      </c>
      <c r="M289" s="13">
        <f>+Muertes_PN_ACUM[[#This Row],[10-06-2020]]-Muertes_PN_ACUM[[#This Row],[09-06-2020]]</f>
        <v>0</v>
      </c>
      <c r="N289" s="13">
        <f>+Muertes_PN_ACUM[[#This Row],[11-06-2020]]-Muertes_PN_ACUM[[#This Row],[10-06-2020]]</f>
        <v>0</v>
      </c>
    </row>
    <row r="290" spans="1:14" x14ac:dyDescent="0.3">
      <c r="A290">
        <v>30404</v>
      </c>
      <c r="B290" s="2" t="s">
        <v>144</v>
      </c>
      <c r="C290" s="2" t="s">
        <v>330</v>
      </c>
      <c r="D290" s="2" t="s">
        <v>601</v>
      </c>
      <c r="E290" s="14">
        <f t="shared" si="4"/>
        <v>0</v>
      </c>
      <c r="F290" s="15">
        <f>+Muertes_PN_ACUM[[#This Row],[03-06-2020]]</f>
        <v>0</v>
      </c>
      <c r="G290" s="13">
        <f>+Muertes_PN_ACUM[[#This Row],[04-06-2020]]-Muertes_PN_ACUM[[#This Row],[03-06-2020]]</f>
        <v>0</v>
      </c>
      <c r="H290" s="13">
        <f>+Muertes_PN_ACUM[[#This Row],[5/6/2020]]-Muertes_PN_ACUM[[#This Row],[04-06-2020]]</f>
        <v>0</v>
      </c>
      <c r="I290" s="13">
        <f>+Muertes_PN_ACUM[[#This Row],[6/6/2020]]-Muertes_PN_ACUM[[#This Row],[5/6/2020]]</f>
        <v>0</v>
      </c>
      <c r="J290" s="13">
        <f>+Muertes_PN_ACUM[[#This Row],[07-06-2020]]-Muertes_PN_ACUM[[#This Row],[6/6/2020]]</f>
        <v>0</v>
      </c>
      <c r="K290" s="13">
        <f>+Muertes_PN_ACUM[[#This Row],[08-06-2020]]-Muertes_PN_ACUM[[#This Row],[07-06-2020]]</f>
        <v>0</v>
      </c>
      <c r="L290" s="13">
        <f>+Muertes_PN_ACUM[[#This Row],[09-06-2020]]-Muertes_PN_ACUM[[#This Row],[08-06-2020]]</f>
        <v>0</v>
      </c>
      <c r="M290" s="13">
        <f>+Muertes_PN_ACUM[[#This Row],[10-06-2020]]-Muertes_PN_ACUM[[#This Row],[09-06-2020]]</f>
        <v>0</v>
      </c>
      <c r="N290" s="13">
        <f>+Muertes_PN_ACUM[[#This Row],[11-06-2020]]-Muertes_PN_ACUM[[#This Row],[10-06-2020]]</f>
        <v>0</v>
      </c>
    </row>
    <row r="291" spans="1:14" x14ac:dyDescent="0.3">
      <c r="A291">
        <v>130711</v>
      </c>
      <c r="B291" s="2" t="s">
        <v>102</v>
      </c>
      <c r="C291" s="2" t="s">
        <v>138</v>
      </c>
      <c r="D291" s="2" t="s">
        <v>437</v>
      </c>
      <c r="E291" s="14">
        <f t="shared" si="4"/>
        <v>0</v>
      </c>
      <c r="F291" s="15">
        <f>+Muertes_PN_ACUM[[#This Row],[03-06-2020]]</f>
        <v>0</v>
      </c>
      <c r="G291" s="13">
        <f>+Muertes_PN_ACUM[[#This Row],[04-06-2020]]-Muertes_PN_ACUM[[#This Row],[03-06-2020]]</f>
        <v>0</v>
      </c>
      <c r="H291" s="13">
        <f>+Muertes_PN_ACUM[[#This Row],[5/6/2020]]-Muertes_PN_ACUM[[#This Row],[04-06-2020]]</f>
        <v>0</v>
      </c>
      <c r="I291" s="13">
        <f>+Muertes_PN_ACUM[[#This Row],[6/6/2020]]-Muertes_PN_ACUM[[#This Row],[5/6/2020]]</f>
        <v>0</v>
      </c>
      <c r="J291" s="13">
        <f>+Muertes_PN_ACUM[[#This Row],[07-06-2020]]-Muertes_PN_ACUM[[#This Row],[6/6/2020]]</f>
        <v>0</v>
      </c>
      <c r="K291" s="13">
        <f>+Muertes_PN_ACUM[[#This Row],[08-06-2020]]-Muertes_PN_ACUM[[#This Row],[07-06-2020]]</f>
        <v>0</v>
      </c>
      <c r="L291" s="13">
        <f>+Muertes_PN_ACUM[[#This Row],[09-06-2020]]-Muertes_PN_ACUM[[#This Row],[08-06-2020]]</f>
        <v>0</v>
      </c>
      <c r="M291" s="13">
        <f>+Muertes_PN_ACUM[[#This Row],[10-06-2020]]-Muertes_PN_ACUM[[#This Row],[09-06-2020]]</f>
        <v>0</v>
      </c>
      <c r="N291" s="13">
        <f>+Muertes_PN_ACUM[[#This Row],[11-06-2020]]-Muertes_PN_ACUM[[#This Row],[10-06-2020]]</f>
        <v>0</v>
      </c>
    </row>
    <row r="292" spans="1:14" x14ac:dyDescent="0.3">
      <c r="A292">
        <v>120403</v>
      </c>
      <c r="B292" s="2" t="s">
        <v>191</v>
      </c>
      <c r="C292" s="2" t="s">
        <v>493</v>
      </c>
      <c r="D292" s="2" t="s">
        <v>602</v>
      </c>
      <c r="E292" s="14">
        <f t="shared" si="4"/>
        <v>0</v>
      </c>
      <c r="F292" s="15">
        <f>+Muertes_PN_ACUM[[#This Row],[03-06-2020]]</f>
        <v>0</v>
      </c>
      <c r="G292" s="13">
        <f>+Muertes_PN_ACUM[[#This Row],[04-06-2020]]-Muertes_PN_ACUM[[#This Row],[03-06-2020]]</f>
        <v>0</v>
      </c>
      <c r="H292" s="13">
        <f>+Muertes_PN_ACUM[[#This Row],[5/6/2020]]-Muertes_PN_ACUM[[#This Row],[04-06-2020]]</f>
        <v>0</v>
      </c>
      <c r="I292" s="13">
        <f>+Muertes_PN_ACUM[[#This Row],[6/6/2020]]-Muertes_PN_ACUM[[#This Row],[5/6/2020]]</f>
        <v>0</v>
      </c>
      <c r="J292" s="13">
        <f>+Muertes_PN_ACUM[[#This Row],[07-06-2020]]-Muertes_PN_ACUM[[#This Row],[6/6/2020]]</f>
        <v>0</v>
      </c>
      <c r="K292" s="13">
        <f>+Muertes_PN_ACUM[[#This Row],[08-06-2020]]-Muertes_PN_ACUM[[#This Row],[07-06-2020]]</f>
        <v>0</v>
      </c>
      <c r="L292" s="13">
        <f>+Muertes_PN_ACUM[[#This Row],[09-06-2020]]-Muertes_PN_ACUM[[#This Row],[08-06-2020]]</f>
        <v>0</v>
      </c>
      <c r="M292" s="13">
        <f>+Muertes_PN_ACUM[[#This Row],[10-06-2020]]-Muertes_PN_ACUM[[#This Row],[09-06-2020]]</f>
        <v>0</v>
      </c>
      <c r="N292" s="13">
        <f>+Muertes_PN_ACUM[[#This Row],[11-06-2020]]-Muertes_PN_ACUM[[#This Row],[10-06-2020]]</f>
        <v>0</v>
      </c>
    </row>
    <row r="293" spans="1:14" x14ac:dyDescent="0.3">
      <c r="A293">
        <v>50105</v>
      </c>
      <c r="B293" s="2" t="s">
        <v>151</v>
      </c>
      <c r="C293" s="2" t="s">
        <v>269</v>
      </c>
      <c r="D293" s="2" t="s">
        <v>603</v>
      </c>
      <c r="E293" s="14">
        <f t="shared" si="4"/>
        <v>0</v>
      </c>
      <c r="F293" s="15">
        <f>+Muertes_PN_ACUM[[#This Row],[03-06-2020]]</f>
        <v>0</v>
      </c>
      <c r="G293" s="13">
        <f>+Muertes_PN_ACUM[[#This Row],[04-06-2020]]-Muertes_PN_ACUM[[#This Row],[03-06-2020]]</f>
        <v>0</v>
      </c>
      <c r="H293" s="13">
        <f>+Muertes_PN_ACUM[[#This Row],[5/6/2020]]-Muertes_PN_ACUM[[#This Row],[04-06-2020]]</f>
        <v>0</v>
      </c>
      <c r="I293" s="13">
        <f>+Muertes_PN_ACUM[[#This Row],[6/6/2020]]-Muertes_PN_ACUM[[#This Row],[5/6/2020]]</f>
        <v>0</v>
      </c>
      <c r="J293" s="13">
        <f>+Muertes_PN_ACUM[[#This Row],[07-06-2020]]-Muertes_PN_ACUM[[#This Row],[6/6/2020]]</f>
        <v>0</v>
      </c>
      <c r="K293" s="13">
        <f>+Muertes_PN_ACUM[[#This Row],[08-06-2020]]-Muertes_PN_ACUM[[#This Row],[07-06-2020]]</f>
        <v>0</v>
      </c>
      <c r="L293" s="13">
        <f>+Muertes_PN_ACUM[[#This Row],[09-06-2020]]-Muertes_PN_ACUM[[#This Row],[08-06-2020]]</f>
        <v>0</v>
      </c>
      <c r="M293" s="13">
        <f>+Muertes_PN_ACUM[[#This Row],[10-06-2020]]-Muertes_PN_ACUM[[#This Row],[09-06-2020]]</f>
        <v>0</v>
      </c>
      <c r="N293" s="13">
        <f>+Muertes_PN_ACUM[[#This Row],[11-06-2020]]-Muertes_PN_ACUM[[#This Row],[10-06-2020]]</f>
        <v>0</v>
      </c>
    </row>
    <row r="294" spans="1:14" x14ac:dyDescent="0.3">
      <c r="A294">
        <v>40405</v>
      </c>
      <c r="B294" s="2" t="s">
        <v>154</v>
      </c>
      <c r="C294" s="2" t="s">
        <v>234</v>
      </c>
      <c r="D294" s="2" t="s">
        <v>604</v>
      </c>
      <c r="E294" s="14">
        <f t="shared" si="4"/>
        <v>0</v>
      </c>
      <c r="F294" s="15">
        <f>+Muertes_PN_ACUM[[#This Row],[03-06-2020]]</f>
        <v>0</v>
      </c>
      <c r="G294" s="13">
        <f>+Muertes_PN_ACUM[[#This Row],[04-06-2020]]-Muertes_PN_ACUM[[#This Row],[03-06-2020]]</f>
        <v>0</v>
      </c>
      <c r="H294" s="13">
        <f>+Muertes_PN_ACUM[[#This Row],[5/6/2020]]-Muertes_PN_ACUM[[#This Row],[04-06-2020]]</f>
        <v>0</v>
      </c>
      <c r="I294" s="13">
        <f>+Muertes_PN_ACUM[[#This Row],[6/6/2020]]-Muertes_PN_ACUM[[#This Row],[5/6/2020]]</f>
        <v>0</v>
      </c>
      <c r="J294" s="13">
        <f>+Muertes_PN_ACUM[[#This Row],[07-06-2020]]-Muertes_PN_ACUM[[#This Row],[6/6/2020]]</f>
        <v>0</v>
      </c>
      <c r="K294" s="13">
        <f>+Muertes_PN_ACUM[[#This Row],[08-06-2020]]-Muertes_PN_ACUM[[#This Row],[07-06-2020]]</f>
        <v>0</v>
      </c>
      <c r="L294" s="13">
        <f>+Muertes_PN_ACUM[[#This Row],[09-06-2020]]-Muertes_PN_ACUM[[#This Row],[08-06-2020]]</f>
        <v>0</v>
      </c>
      <c r="M294" s="13">
        <f>+Muertes_PN_ACUM[[#This Row],[10-06-2020]]-Muertes_PN_ACUM[[#This Row],[09-06-2020]]</f>
        <v>0</v>
      </c>
      <c r="N294" s="13">
        <f>+Muertes_PN_ACUM[[#This Row],[11-06-2020]]-Muertes_PN_ACUM[[#This Row],[10-06-2020]]</f>
        <v>0</v>
      </c>
    </row>
    <row r="295" spans="1:14" x14ac:dyDescent="0.3">
      <c r="A295">
        <v>110202</v>
      </c>
      <c r="B295" s="2" t="s">
        <v>188</v>
      </c>
      <c r="C295" s="2" t="s">
        <v>426</v>
      </c>
      <c r="D295" s="2" t="s">
        <v>605</v>
      </c>
      <c r="E295" s="14">
        <f t="shared" si="4"/>
        <v>0</v>
      </c>
      <c r="F295" s="15">
        <f>+Muertes_PN_ACUM[[#This Row],[03-06-2020]]</f>
        <v>0</v>
      </c>
      <c r="G295" s="13">
        <f>+Muertes_PN_ACUM[[#This Row],[04-06-2020]]-Muertes_PN_ACUM[[#This Row],[03-06-2020]]</f>
        <v>0</v>
      </c>
      <c r="H295" s="13">
        <f>+Muertes_PN_ACUM[[#This Row],[5/6/2020]]-Muertes_PN_ACUM[[#This Row],[04-06-2020]]</f>
        <v>0</v>
      </c>
      <c r="I295" s="13">
        <f>+Muertes_PN_ACUM[[#This Row],[6/6/2020]]-Muertes_PN_ACUM[[#This Row],[5/6/2020]]</f>
        <v>0</v>
      </c>
      <c r="J295" s="13">
        <f>+Muertes_PN_ACUM[[#This Row],[07-06-2020]]-Muertes_PN_ACUM[[#This Row],[6/6/2020]]</f>
        <v>0</v>
      </c>
      <c r="K295" s="13">
        <f>+Muertes_PN_ACUM[[#This Row],[08-06-2020]]-Muertes_PN_ACUM[[#This Row],[07-06-2020]]</f>
        <v>0</v>
      </c>
      <c r="L295" s="13">
        <f>+Muertes_PN_ACUM[[#This Row],[09-06-2020]]-Muertes_PN_ACUM[[#This Row],[08-06-2020]]</f>
        <v>0</v>
      </c>
      <c r="M295" s="13">
        <f>+Muertes_PN_ACUM[[#This Row],[10-06-2020]]-Muertes_PN_ACUM[[#This Row],[09-06-2020]]</f>
        <v>0</v>
      </c>
      <c r="N295" s="13">
        <f>+Muertes_PN_ACUM[[#This Row],[11-06-2020]]-Muertes_PN_ACUM[[#This Row],[10-06-2020]]</f>
        <v>0</v>
      </c>
    </row>
    <row r="296" spans="1:14" x14ac:dyDescent="0.3">
      <c r="A296">
        <v>81003</v>
      </c>
      <c r="B296" s="2" t="s">
        <v>99</v>
      </c>
      <c r="C296" s="2" t="s">
        <v>106</v>
      </c>
      <c r="D296" s="2" t="s">
        <v>140</v>
      </c>
      <c r="E296" s="14">
        <f t="shared" si="4"/>
        <v>7</v>
      </c>
      <c r="F296" s="15">
        <f>+Muertes_PN_ACUM[[#This Row],[03-06-2020]]</f>
        <v>7</v>
      </c>
      <c r="G296" s="13">
        <f>+Muertes_PN_ACUM[[#This Row],[04-06-2020]]-Muertes_PN_ACUM[[#This Row],[03-06-2020]]</f>
        <v>0</v>
      </c>
      <c r="H296" s="13">
        <f>+Muertes_PN_ACUM[[#This Row],[5/6/2020]]-Muertes_PN_ACUM[[#This Row],[04-06-2020]]</f>
        <v>0</v>
      </c>
      <c r="I296" s="13">
        <f>+Muertes_PN_ACUM[[#This Row],[6/6/2020]]-Muertes_PN_ACUM[[#This Row],[5/6/2020]]</f>
        <v>0</v>
      </c>
      <c r="J296" s="13">
        <f>+Muertes_PN_ACUM[[#This Row],[07-06-2020]]-Muertes_PN_ACUM[[#This Row],[6/6/2020]]</f>
        <v>0</v>
      </c>
      <c r="K296" s="13">
        <f>+Muertes_PN_ACUM[[#This Row],[08-06-2020]]-Muertes_PN_ACUM[[#This Row],[07-06-2020]]</f>
        <v>0</v>
      </c>
      <c r="L296" s="13">
        <f>+Muertes_PN_ACUM[[#This Row],[09-06-2020]]-Muertes_PN_ACUM[[#This Row],[08-06-2020]]</f>
        <v>0</v>
      </c>
      <c r="M296" s="13">
        <f>+Muertes_PN_ACUM[[#This Row],[10-06-2020]]-Muertes_PN_ACUM[[#This Row],[09-06-2020]]</f>
        <v>0</v>
      </c>
      <c r="N296" s="13">
        <f>+Muertes_PN_ACUM[[#This Row],[11-06-2020]]-Muertes_PN_ACUM[[#This Row],[10-06-2020]]</f>
        <v>0</v>
      </c>
    </row>
    <row r="297" spans="1:14" x14ac:dyDescent="0.3">
      <c r="A297">
        <v>130102</v>
      </c>
      <c r="B297" s="2" t="s">
        <v>102</v>
      </c>
      <c r="C297" s="2" t="s">
        <v>103</v>
      </c>
      <c r="D297" s="2" t="s">
        <v>126</v>
      </c>
      <c r="E297" s="14">
        <f t="shared" si="4"/>
        <v>5</v>
      </c>
      <c r="F297" s="15">
        <f>+Muertes_PN_ACUM[[#This Row],[03-06-2020]]</f>
        <v>5</v>
      </c>
      <c r="G297" s="13">
        <f>+Muertes_PN_ACUM[[#This Row],[04-06-2020]]-Muertes_PN_ACUM[[#This Row],[03-06-2020]]</f>
        <v>0</v>
      </c>
      <c r="H297" s="13">
        <f>+Muertes_PN_ACUM[[#This Row],[5/6/2020]]-Muertes_PN_ACUM[[#This Row],[04-06-2020]]</f>
        <v>0</v>
      </c>
      <c r="I297" s="13">
        <f>+Muertes_PN_ACUM[[#This Row],[6/6/2020]]-Muertes_PN_ACUM[[#This Row],[5/6/2020]]</f>
        <v>0</v>
      </c>
      <c r="J297" s="13">
        <f>+Muertes_PN_ACUM[[#This Row],[07-06-2020]]-Muertes_PN_ACUM[[#This Row],[6/6/2020]]</f>
        <v>0</v>
      </c>
      <c r="K297" s="13">
        <f>+Muertes_PN_ACUM[[#This Row],[08-06-2020]]-Muertes_PN_ACUM[[#This Row],[07-06-2020]]</f>
        <v>0</v>
      </c>
      <c r="L297" s="13">
        <f>+Muertes_PN_ACUM[[#This Row],[09-06-2020]]-Muertes_PN_ACUM[[#This Row],[08-06-2020]]</f>
        <v>0</v>
      </c>
      <c r="M297" s="13">
        <f>+Muertes_PN_ACUM[[#This Row],[10-06-2020]]-Muertes_PN_ACUM[[#This Row],[09-06-2020]]</f>
        <v>0</v>
      </c>
      <c r="N297" s="13">
        <f>+Muertes_PN_ACUM[[#This Row],[11-06-2020]]-Muertes_PN_ACUM[[#This Row],[10-06-2020]]</f>
        <v>0</v>
      </c>
    </row>
    <row r="298" spans="1:14" x14ac:dyDescent="0.3">
      <c r="A298">
        <v>20206</v>
      </c>
      <c r="B298" s="2" t="s">
        <v>212</v>
      </c>
      <c r="C298" s="2" t="s">
        <v>217</v>
      </c>
      <c r="D298" s="2" t="s">
        <v>111</v>
      </c>
      <c r="E298" s="14">
        <f t="shared" si="4"/>
        <v>0</v>
      </c>
      <c r="F298" s="15">
        <f>+Muertes_PN_ACUM[[#This Row],[03-06-2020]]</f>
        <v>0</v>
      </c>
      <c r="G298" s="13">
        <f>+Muertes_PN_ACUM[[#This Row],[04-06-2020]]-Muertes_PN_ACUM[[#This Row],[03-06-2020]]</f>
        <v>0</v>
      </c>
      <c r="H298" s="13">
        <f>+Muertes_PN_ACUM[[#This Row],[5/6/2020]]-Muertes_PN_ACUM[[#This Row],[04-06-2020]]</f>
        <v>0</v>
      </c>
      <c r="I298" s="13">
        <f>+Muertes_PN_ACUM[[#This Row],[6/6/2020]]-Muertes_PN_ACUM[[#This Row],[5/6/2020]]</f>
        <v>0</v>
      </c>
      <c r="J298" s="13">
        <f>+Muertes_PN_ACUM[[#This Row],[07-06-2020]]-Muertes_PN_ACUM[[#This Row],[6/6/2020]]</f>
        <v>0</v>
      </c>
      <c r="K298" s="13">
        <f>+Muertes_PN_ACUM[[#This Row],[08-06-2020]]-Muertes_PN_ACUM[[#This Row],[07-06-2020]]</f>
        <v>0</v>
      </c>
      <c r="L298" s="13">
        <f>+Muertes_PN_ACUM[[#This Row],[09-06-2020]]-Muertes_PN_ACUM[[#This Row],[08-06-2020]]</f>
        <v>0</v>
      </c>
      <c r="M298" s="13">
        <f>+Muertes_PN_ACUM[[#This Row],[10-06-2020]]-Muertes_PN_ACUM[[#This Row],[09-06-2020]]</f>
        <v>0</v>
      </c>
      <c r="N298" s="13">
        <f>+Muertes_PN_ACUM[[#This Row],[11-06-2020]]-Muertes_PN_ACUM[[#This Row],[10-06-2020]]</f>
        <v>0</v>
      </c>
    </row>
    <row r="299" spans="1:14" x14ac:dyDescent="0.3">
      <c r="A299">
        <v>80812</v>
      </c>
      <c r="B299" s="2" t="s">
        <v>99</v>
      </c>
      <c r="C299" s="2" t="s">
        <v>99</v>
      </c>
      <c r="D299" s="2" t="s">
        <v>111</v>
      </c>
      <c r="E299" s="14">
        <f t="shared" si="4"/>
        <v>21</v>
      </c>
      <c r="F299" s="15">
        <f>+Muertes_PN_ACUM[[#This Row],[03-06-2020]]</f>
        <v>21</v>
      </c>
      <c r="G299" s="13">
        <f>+Muertes_PN_ACUM[[#This Row],[04-06-2020]]-Muertes_PN_ACUM[[#This Row],[03-06-2020]]</f>
        <v>2</v>
      </c>
      <c r="H299" s="13">
        <f>+Muertes_PN_ACUM[[#This Row],[5/6/2020]]-Muertes_PN_ACUM[[#This Row],[04-06-2020]]</f>
        <v>0</v>
      </c>
      <c r="I299" s="13">
        <f>+Muertes_PN_ACUM[[#This Row],[6/6/2020]]-Muertes_PN_ACUM[[#This Row],[5/6/2020]]</f>
        <v>0</v>
      </c>
      <c r="J299" s="13">
        <f>+Muertes_PN_ACUM[[#This Row],[07-06-2020]]-Muertes_PN_ACUM[[#This Row],[6/6/2020]]</f>
        <v>0</v>
      </c>
      <c r="K299" s="13">
        <f>+Muertes_PN_ACUM[[#This Row],[08-06-2020]]-Muertes_PN_ACUM[[#This Row],[07-06-2020]]</f>
        <v>0</v>
      </c>
      <c r="L299" s="13">
        <f>+Muertes_PN_ACUM[[#This Row],[09-06-2020]]-Muertes_PN_ACUM[[#This Row],[08-06-2020]]</f>
        <v>0</v>
      </c>
      <c r="M299" s="13">
        <f>+Muertes_PN_ACUM[[#This Row],[10-06-2020]]-Muertes_PN_ACUM[[#This Row],[09-06-2020]]</f>
        <v>0</v>
      </c>
      <c r="N299" s="13">
        <f>+Muertes_PN_ACUM[[#This Row],[11-06-2020]]-Muertes_PN_ACUM[[#This Row],[10-06-2020]]</f>
        <v>0</v>
      </c>
    </row>
    <row r="300" spans="1:14" x14ac:dyDescent="0.3">
      <c r="A300">
        <v>41102</v>
      </c>
      <c r="B300" s="2" t="s">
        <v>154</v>
      </c>
      <c r="C300" s="2" t="s">
        <v>258</v>
      </c>
      <c r="D300" s="2" t="s">
        <v>606</v>
      </c>
      <c r="E300" s="14">
        <f t="shared" si="4"/>
        <v>0</v>
      </c>
      <c r="F300" s="15">
        <f>+Muertes_PN_ACUM[[#This Row],[03-06-2020]]</f>
        <v>0</v>
      </c>
      <c r="G300" s="13">
        <f>+Muertes_PN_ACUM[[#This Row],[04-06-2020]]-Muertes_PN_ACUM[[#This Row],[03-06-2020]]</f>
        <v>0</v>
      </c>
      <c r="H300" s="13">
        <f>+Muertes_PN_ACUM[[#This Row],[5/6/2020]]-Muertes_PN_ACUM[[#This Row],[04-06-2020]]</f>
        <v>0</v>
      </c>
      <c r="I300" s="13">
        <f>+Muertes_PN_ACUM[[#This Row],[6/6/2020]]-Muertes_PN_ACUM[[#This Row],[5/6/2020]]</f>
        <v>0</v>
      </c>
      <c r="J300" s="13">
        <f>+Muertes_PN_ACUM[[#This Row],[07-06-2020]]-Muertes_PN_ACUM[[#This Row],[6/6/2020]]</f>
        <v>0</v>
      </c>
      <c r="K300" s="13">
        <f>+Muertes_PN_ACUM[[#This Row],[08-06-2020]]-Muertes_PN_ACUM[[#This Row],[07-06-2020]]</f>
        <v>0</v>
      </c>
      <c r="L300" s="13">
        <f>+Muertes_PN_ACUM[[#This Row],[09-06-2020]]-Muertes_PN_ACUM[[#This Row],[08-06-2020]]</f>
        <v>0</v>
      </c>
      <c r="M300" s="13">
        <f>+Muertes_PN_ACUM[[#This Row],[10-06-2020]]-Muertes_PN_ACUM[[#This Row],[09-06-2020]]</f>
        <v>0</v>
      </c>
      <c r="N300" s="13">
        <f>+Muertes_PN_ACUM[[#This Row],[11-06-2020]]-Muertes_PN_ACUM[[#This Row],[10-06-2020]]</f>
        <v>0</v>
      </c>
    </row>
    <row r="301" spans="1:14" x14ac:dyDescent="0.3">
      <c r="A301">
        <v>41305</v>
      </c>
      <c r="B301" s="2" t="s">
        <v>154</v>
      </c>
      <c r="C301" s="2" t="s">
        <v>441</v>
      </c>
      <c r="D301" s="2" t="s">
        <v>607</v>
      </c>
      <c r="E301" s="14">
        <f t="shared" si="4"/>
        <v>0</v>
      </c>
      <c r="F301" s="15">
        <f>+Muertes_PN_ACUM[[#This Row],[03-06-2020]]</f>
        <v>0</v>
      </c>
      <c r="G301" s="13">
        <f>+Muertes_PN_ACUM[[#This Row],[04-06-2020]]-Muertes_PN_ACUM[[#This Row],[03-06-2020]]</f>
        <v>0</v>
      </c>
      <c r="H301" s="13">
        <f>+Muertes_PN_ACUM[[#This Row],[5/6/2020]]-Muertes_PN_ACUM[[#This Row],[04-06-2020]]</f>
        <v>0</v>
      </c>
      <c r="I301" s="13">
        <f>+Muertes_PN_ACUM[[#This Row],[6/6/2020]]-Muertes_PN_ACUM[[#This Row],[5/6/2020]]</f>
        <v>0</v>
      </c>
      <c r="J301" s="13">
        <f>+Muertes_PN_ACUM[[#This Row],[07-06-2020]]-Muertes_PN_ACUM[[#This Row],[6/6/2020]]</f>
        <v>0</v>
      </c>
      <c r="K301" s="13">
        <f>+Muertes_PN_ACUM[[#This Row],[08-06-2020]]-Muertes_PN_ACUM[[#This Row],[07-06-2020]]</f>
        <v>0</v>
      </c>
      <c r="L301" s="13">
        <f>+Muertes_PN_ACUM[[#This Row],[09-06-2020]]-Muertes_PN_ACUM[[#This Row],[08-06-2020]]</f>
        <v>0</v>
      </c>
      <c r="M301" s="13">
        <f>+Muertes_PN_ACUM[[#This Row],[10-06-2020]]-Muertes_PN_ACUM[[#This Row],[09-06-2020]]</f>
        <v>0</v>
      </c>
      <c r="N301" s="13">
        <f>+Muertes_PN_ACUM[[#This Row],[11-06-2020]]-Muertes_PN_ACUM[[#This Row],[10-06-2020]]</f>
        <v>0</v>
      </c>
    </row>
    <row r="302" spans="1:14" x14ac:dyDescent="0.3">
      <c r="A302">
        <v>120605</v>
      </c>
      <c r="B302" s="2" t="s">
        <v>191</v>
      </c>
      <c r="C302" s="2" t="s">
        <v>299</v>
      </c>
      <c r="D302" s="2" t="s">
        <v>299</v>
      </c>
      <c r="E302" s="14">
        <f t="shared" si="4"/>
        <v>1</v>
      </c>
      <c r="F302" s="15">
        <f>+Muertes_PN_ACUM[[#This Row],[03-06-2020]]</f>
        <v>0</v>
      </c>
      <c r="G302" s="13">
        <f>+Muertes_PN_ACUM[[#This Row],[04-06-2020]]-Muertes_PN_ACUM[[#This Row],[03-06-2020]]</f>
        <v>0</v>
      </c>
      <c r="H302" s="13">
        <f>+Muertes_PN_ACUM[[#This Row],[5/6/2020]]-Muertes_PN_ACUM[[#This Row],[04-06-2020]]</f>
        <v>0</v>
      </c>
      <c r="I302" s="13">
        <f>+Muertes_PN_ACUM[[#This Row],[6/6/2020]]-Muertes_PN_ACUM[[#This Row],[5/6/2020]]</f>
        <v>0</v>
      </c>
      <c r="J302" s="13">
        <f>+Muertes_PN_ACUM[[#This Row],[07-06-2020]]-Muertes_PN_ACUM[[#This Row],[6/6/2020]]</f>
        <v>0</v>
      </c>
      <c r="K302" s="13">
        <f>+Muertes_PN_ACUM[[#This Row],[08-06-2020]]-Muertes_PN_ACUM[[#This Row],[07-06-2020]]</f>
        <v>0</v>
      </c>
      <c r="L302" s="13">
        <f>+Muertes_PN_ACUM[[#This Row],[09-06-2020]]-Muertes_PN_ACUM[[#This Row],[08-06-2020]]</f>
        <v>0</v>
      </c>
      <c r="M302" s="13">
        <f>+Muertes_PN_ACUM[[#This Row],[10-06-2020]]-Muertes_PN_ACUM[[#This Row],[09-06-2020]]</f>
        <v>0</v>
      </c>
      <c r="N302" s="13">
        <f>+Muertes_PN_ACUM[[#This Row],[11-06-2020]]-Muertes_PN_ACUM[[#This Row],[10-06-2020]]</f>
        <v>1</v>
      </c>
    </row>
    <row r="303" spans="1:14" x14ac:dyDescent="0.3">
      <c r="A303">
        <v>120306</v>
      </c>
      <c r="B303" s="2" t="s">
        <v>191</v>
      </c>
      <c r="C303" s="2" t="s">
        <v>380</v>
      </c>
      <c r="D303" s="2" t="s">
        <v>608</v>
      </c>
      <c r="E303" s="14">
        <f t="shared" si="4"/>
        <v>0</v>
      </c>
      <c r="F303" s="15">
        <f>+Muertes_PN_ACUM[[#This Row],[03-06-2020]]</f>
        <v>0</v>
      </c>
      <c r="G303" s="13">
        <f>+Muertes_PN_ACUM[[#This Row],[04-06-2020]]-Muertes_PN_ACUM[[#This Row],[03-06-2020]]</f>
        <v>0</v>
      </c>
      <c r="H303" s="13">
        <f>+Muertes_PN_ACUM[[#This Row],[5/6/2020]]-Muertes_PN_ACUM[[#This Row],[04-06-2020]]</f>
        <v>0</v>
      </c>
      <c r="I303" s="13">
        <f>+Muertes_PN_ACUM[[#This Row],[6/6/2020]]-Muertes_PN_ACUM[[#This Row],[5/6/2020]]</f>
        <v>0</v>
      </c>
      <c r="J303" s="13">
        <f>+Muertes_PN_ACUM[[#This Row],[07-06-2020]]-Muertes_PN_ACUM[[#This Row],[6/6/2020]]</f>
        <v>0</v>
      </c>
      <c r="K303" s="13">
        <f>+Muertes_PN_ACUM[[#This Row],[08-06-2020]]-Muertes_PN_ACUM[[#This Row],[07-06-2020]]</f>
        <v>0</v>
      </c>
      <c r="L303" s="13">
        <f>+Muertes_PN_ACUM[[#This Row],[09-06-2020]]-Muertes_PN_ACUM[[#This Row],[08-06-2020]]</f>
        <v>0</v>
      </c>
      <c r="M303" s="13">
        <f>+Muertes_PN_ACUM[[#This Row],[10-06-2020]]-Muertes_PN_ACUM[[#This Row],[09-06-2020]]</f>
        <v>0</v>
      </c>
      <c r="N303" s="13">
        <f>+Muertes_PN_ACUM[[#This Row],[11-06-2020]]-Muertes_PN_ACUM[[#This Row],[10-06-2020]]</f>
        <v>0</v>
      </c>
    </row>
    <row r="304" spans="1:14" x14ac:dyDescent="0.3">
      <c r="A304">
        <v>120701</v>
      </c>
      <c r="B304" s="2" t="s">
        <v>191</v>
      </c>
      <c r="C304" s="2" t="s">
        <v>296</v>
      </c>
      <c r="D304" s="2" t="s">
        <v>296</v>
      </c>
      <c r="E304" s="14">
        <f t="shared" si="4"/>
        <v>0</v>
      </c>
      <c r="F304" s="15">
        <f>+Muertes_PN_ACUM[[#This Row],[03-06-2020]]</f>
        <v>0</v>
      </c>
      <c r="G304" s="13">
        <f>+Muertes_PN_ACUM[[#This Row],[04-06-2020]]-Muertes_PN_ACUM[[#This Row],[03-06-2020]]</f>
        <v>0</v>
      </c>
      <c r="H304" s="13">
        <f>+Muertes_PN_ACUM[[#This Row],[5/6/2020]]-Muertes_PN_ACUM[[#This Row],[04-06-2020]]</f>
        <v>0</v>
      </c>
      <c r="I304" s="13">
        <f>+Muertes_PN_ACUM[[#This Row],[6/6/2020]]-Muertes_PN_ACUM[[#This Row],[5/6/2020]]</f>
        <v>0</v>
      </c>
      <c r="J304" s="13">
        <f>+Muertes_PN_ACUM[[#This Row],[07-06-2020]]-Muertes_PN_ACUM[[#This Row],[6/6/2020]]</f>
        <v>0</v>
      </c>
      <c r="K304" s="13">
        <f>+Muertes_PN_ACUM[[#This Row],[08-06-2020]]-Muertes_PN_ACUM[[#This Row],[07-06-2020]]</f>
        <v>0</v>
      </c>
      <c r="L304" s="13">
        <f>+Muertes_PN_ACUM[[#This Row],[09-06-2020]]-Muertes_PN_ACUM[[#This Row],[08-06-2020]]</f>
        <v>0</v>
      </c>
      <c r="M304" s="13">
        <f>+Muertes_PN_ACUM[[#This Row],[10-06-2020]]-Muertes_PN_ACUM[[#This Row],[09-06-2020]]</f>
        <v>0</v>
      </c>
      <c r="N304" s="13">
        <f>+Muertes_PN_ACUM[[#This Row],[11-06-2020]]-Muertes_PN_ACUM[[#This Row],[10-06-2020]]</f>
        <v>0</v>
      </c>
    </row>
    <row r="305" spans="1:14" x14ac:dyDescent="0.3">
      <c r="A305">
        <v>60102</v>
      </c>
      <c r="B305" s="2" t="s">
        <v>158</v>
      </c>
      <c r="C305" s="2" t="s">
        <v>297</v>
      </c>
      <c r="D305" s="2" t="s">
        <v>326</v>
      </c>
      <c r="E305" s="14">
        <f t="shared" si="4"/>
        <v>0</v>
      </c>
      <c r="F305" s="15">
        <f>+Muertes_PN_ACUM[[#This Row],[03-06-2020]]</f>
        <v>0</v>
      </c>
      <c r="G305" s="13">
        <f>+Muertes_PN_ACUM[[#This Row],[04-06-2020]]-Muertes_PN_ACUM[[#This Row],[03-06-2020]]</f>
        <v>0</v>
      </c>
      <c r="H305" s="13">
        <f>+Muertes_PN_ACUM[[#This Row],[5/6/2020]]-Muertes_PN_ACUM[[#This Row],[04-06-2020]]</f>
        <v>0</v>
      </c>
      <c r="I305" s="13">
        <f>+Muertes_PN_ACUM[[#This Row],[6/6/2020]]-Muertes_PN_ACUM[[#This Row],[5/6/2020]]</f>
        <v>0</v>
      </c>
      <c r="J305" s="13">
        <f>+Muertes_PN_ACUM[[#This Row],[07-06-2020]]-Muertes_PN_ACUM[[#This Row],[6/6/2020]]</f>
        <v>0</v>
      </c>
      <c r="K305" s="13">
        <f>+Muertes_PN_ACUM[[#This Row],[08-06-2020]]-Muertes_PN_ACUM[[#This Row],[07-06-2020]]</f>
        <v>0</v>
      </c>
      <c r="L305" s="13">
        <f>+Muertes_PN_ACUM[[#This Row],[09-06-2020]]-Muertes_PN_ACUM[[#This Row],[08-06-2020]]</f>
        <v>0</v>
      </c>
      <c r="M305" s="13">
        <f>+Muertes_PN_ACUM[[#This Row],[10-06-2020]]-Muertes_PN_ACUM[[#This Row],[09-06-2020]]</f>
        <v>0</v>
      </c>
      <c r="N305" s="13">
        <f>+Muertes_PN_ACUM[[#This Row],[11-06-2020]]-Muertes_PN_ACUM[[#This Row],[10-06-2020]]</f>
        <v>0</v>
      </c>
    </row>
    <row r="306" spans="1:14" x14ac:dyDescent="0.3">
      <c r="A306">
        <v>60305</v>
      </c>
      <c r="B306" s="2" t="s">
        <v>158</v>
      </c>
      <c r="C306" s="2" t="s">
        <v>406</v>
      </c>
      <c r="D306" s="2" t="s">
        <v>326</v>
      </c>
      <c r="E306" s="14">
        <f t="shared" si="4"/>
        <v>0</v>
      </c>
      <c r="F306" s="15">
        <f>+Muertes_PN_ACUM[[#This Row],[03-06-2020]]</f>
        <v>0</v>
      </c>
      <c r="G306" s="13">
        <f>+Muertes_PN_ACUM[[#This Row],[04-06-2020]]-Muertes_PN_ACUM[[#This Row],[03-06-2020]]</f>
        <v>0</v>
      </c>
      <c r="H306" s="13">
        <f>+Muertes_PN_ACUM[[#This Row],[5/6/2020]]-Muertes_PN_ACUM[[#This Row],[04-06-2020]]</f>
        <v>0</v>
      </c>
      <c r="I306" s="13">
        <f>+Muertes_PN_ACUM[[#This Row],[6/6/2020]]-Muertes_PN_ACUM[[#This Row],[5/6/2020]]</f>
        <v>0</v>
      </c>
      <c r="J306" s="13">
        <f>+Muertes_PN_ACUM[[#This Row],[07-06-2020]]-Muertes_PN_ACUM[[#This Row],[6/6/2020]]</f>
        <v>0</v>
      </c>
      <c r="K306" s="13">
        <f>+Muertes_PN_ACUM[[#This Row],[08-06-2020]]-Muertes_PN_ACUM[[#This Row],[07-06-2020]]</f>
        <v>0</v>
      </c>
      <c r="L306" s="13">
        <f>+Muertes_PN_ACUM[[#This Row],[09-06-2020]]-Muertes_PN_ACUM[[#This Row],[08-06-2020]]</f>
        <v>0</v>
      </c>
      <c r="M306" s="13">
        <f>+Muertes_PN_ACUM[[#This Row],[10-06-2020]]-Muertes_PN_ACUM[[#This Row],[09-06-2020]]</f>
        <v>0</v>
      </c>
      <c r="N306" s="13">
        <f>+Muertes_PN_ACUM[[#This Row],[11-06-2020]]-Muertes_PN_ACUM[[#This Row],[10-06-2020]]</f>
        <v>0</v>
      </c>
    </row>
    <row r="307" spans="1:14" x14ac:dyDescent="0.3">
      <c r="A307">
        <v>90104</v>
      </c>
      <c r="B307" s="2" t="s">
        <v>114</v>
      </c>
      <c r="C307" s="2" t="s">
        <v>197</v>
      </c>
      <c r="D307" s="2" t="s">
        <v>609</v>
      </c>
      <c r="E307" s="14">
        <f t="shared" si="4"/>
        <v>0</v>
      </c>
      <c r="F307" s="15">
        <f>+Muertes_PN_ACUM[[#This Row],[03-06-2020]]</f>
        <v>0</v>
      </c>
      <c r="G307" s="13">
        <f>+Muertes_PN_ACUM[[#This Row],[04-06-2020]]-Muertes_PN_ACUM[[#This Row],[03-06-2020]]</f>
        <v>0</v>
      </c>
      <c r="H307" s="13">
        <f>+Muertes_PN_ACUM[[#This Row],[5/6/2020]]-Muertes_PN_ACUM[[#This Row],[04-06-2020]]</f>
        <v>0</v>
      </c>
      <c r="I307" s="13">
        <f>+Muertes_PN_ACUM[[#This Row],[6/6/2020]]-Muertes_PN_ACUM[[#This Row],[5/6/2020]]</f>
        <v>0</v>
      </c>
      <c r="J307" s="13">
        <f>+Muertes_PN_ACUM[[#This Row],[07-06-2020]]-Muertes_PN_ACUM[[#This Row],[6/6/2020]]</f>
        <v>0</v>
      </c>
      <c r="K307" s="13">
        <f>+Muertes_PN_ACUM[[#This Row],[08-06-2020]]-Muertes_PN_ACUM[[#This Row],[07-06-2020]]</f>
        <v>0</v>
      </c>
      <c r="L307" s="13">
        <f>+Muertes_PN_ACUM[[#This Row],[09-06-2020]]-Muertes_PN_ACUM[[#This Row],[08-06-2020]]</f>
        <v>0</v>
      </c>
      <c r="M307" s="13">
        <f>+Muertes_PN_ACUM[[#This Row],[10-06-2020]]-Muertes_PN_ACUM[[#This Row],[09-06-2020]]</f>
        <v>0</v>
      </c>
      <c r="N307" s="13">
        <f>+Muertes_PN_ACUM[[#This Row],[11-06-2020]]-Muertes_PN_ACUM[[#This Row],[10-06-2020]]</f>
        <v>0</v>
      </c>
    </row>
    <row r="308" spans="1:14" x14ac:dyDescent="0.3">
      <c r="A308">
        <v>70303</v>
      </c>
      <c r="B308" s="2" t="s">
        <v>268</v>
      </c>
      <c r="C308" s="2" t="s">
        <v>268</v>
      </c>
      <c r="D308" s="2" t="s">
        <v>257</v>
      </c>
      <c r="E308" s="14">
        <f t="shared" si="4"/>
        <v>1</v>
      </c>
      <c r="F308" s="15">
        <f>+Muertes_PN_ACUM[[#This Row],[03-06-2020]]</f>
        <v>1</v>
      </c>
      <c r="G308" s="13">
        <f>+Muertes_PN_ACUM[[#This Row],[04-06-2020]]-Muertes_PN_ACUM[[#This Row],[03-06-2020]]</f>
        <v>0</v>
      </c>
      <c r="H308" s="13">
        <f>+Muertes_PN_ACUM[[#This Row],[5/6/2020]]-Muertes_PN_ACUM[[#This Row],[04-06-2020]]</f>
        <v>0</v>
      </c>
      <c r="I308" s="13">
        <f>+Muertes_PN_ACUM[[#This Row],[6/6/2020]]-Muertes_PN_ACUM[[#This Row],[5/6/2020]]</f>
        <v>0</v>
      </c>
      <c r="J308" s="13">
        <f>+Muertes_PN_ACUM[[#This Row],[07-06-2020]]-Muertes_PN_ACUM[[#This Row],[6/6/2020]]</f>
        <v>0</v>
      </c>
      <c r="K308" s="13">
        <f>+Muertes_PN_ACUM[[#This Row],[08-06-2020]]-Muertes_PN_ACUM[[#This Row],[07-06-2020]]</f>
        <v>0</v>
      </c>
      <c r="L308" s="13">
        <f>+Muertes_PN_ACUM[[#This Row],[09-06-2020]]-Muertes_PN_ACUM[[#This Row],[08-06-2020]]</f>
        <v>0</v>
      </c>
      <c r="M308" s="13">
        <f>+Muertes_PN_ACUM[[#This Row],[10-06-2020]]-Muertes_PN_ACUM[[#This Row],[09-06-2020]]</f>
        <v>0</v>
      </c>
      <c r="N308" s="13">
        <f>+Muertes_PN_ACUM[[#This Row],[11-06-2020]]-Muertes_PN_ACUM[[#This Row],[10-06-2020]]</f>
        <v>0</v>
      </c>
    </row>
    <row r="309" spans="1:14" x14ac:dyDescent="0.3">
      <c r="A309">
        <v>91002</v>
      </c>
      <c r="B309" s="2" t="s">
        <v>114</v>
      </c>
      <c r="C309" s="2" t="s">
        <v>115</v>
      </c>
      <c r="D309" s="2" t="s">
        <v>257</v>
      </c>
      <c r="E309" s="14">
        <f t="shared" si="4"/>
        <v>0</v>
      </c>
      <c r="F309" s="15">
        <f>+Muertes_PN_ACUM[[#This Row],[03-06-2020]]</f>
        <v>0</v>
      </c>
      <c r="G309" s="13">
        <f>+Muertes_PN_ACUM[[#This Row],[04-06-2020]]-Muertes_PN_ACUM[[#This Row],[03-06-2020]]</f>
        <v>0</v>
      </c>
      <c r="H309" s="13">
        <f>+Muertes_PN_ACUM[[#This Row],[5/6/2020]]-Muertes_PN_ACUM[[#This Row],[04-06-2020]]</f>
        <v>0</v>
      </c>
      <c r="I309" s="13">
        <f>+Muertes_PN_ACUM[[#This Row],[6/6/2020]]-Muertes_PN_ACUM[[#This Row],[5/6/2020]]</f>
        <v>0</v>
      </c>
      <c r="J309" s="13">
        <f>+Muertes_PN_ACUM[[#This Row],[07-06-2020]]-Muertes_PN_ACUM[[#This Row],[6/6/2020]]</f>
        <v>0</v>
      </c>
      <c r="K309" s="13">
        <f>+Muertes_PN_ACUM[[#This Row],[08-06-2020]]-Muertes_PN_ACUM[[#This Row],[07-06-2020]]</f>
        <v>0</v>
      </c>
      <c r="L309" s="13">
        <f>+Muertes_PN_ACUM[[#This Row],[09-06-2020]]-Muertes_PN_ACUM[[#This Row],[08-06-2020]]</f>
        <v>0</v>
      </c>
      <c r="M309" s="13">
        <f>+Muertes_PN_ACUM[[#This Row],[10-06-2020]]-Muertes_PN_ACUM[[#This Row],[09-06-2020]]</f>
        <v>0</v>
      </c>
      <c r="N309" s="13">
        <f>+Muertes_PN_ACUM[[#This Row],[11-06-2020]]-Muertes_PN_ACUM[[#This Row],[10-06-2020]]</f>
        <v>0</v>
      </c>
    </row>
    <row r="310" spans="1:14" x14ac:dyDescent="0.3">
      <c r="A310">
        <v>40501</v>
      </c>
      <c r="B310" s="2" t="s">
        <v>154</v>
      </c>
      <c r="C310" s="2" t="s">
        <v>236</v>
      </c>
      <c r="D310" s="2" t="s">
        <v>281</v>
      </c>
      <c r="E310" s="14">
        <f t="shared" si="4"/>
        <v>0</v>
      </c>
      <c r="F310" s="15">
        <f>+Muertes_PN_ACUM[[#This Row],[03-06-2020]]</f>
        <v>0</v>
      </c>
      <c r="G310" s="13">
        <f>+Muertes_PN_ACUM[[#This Row],[04-06-2020]]-Muertes_PN_ACUM[[#This Row],[03-06-2020]]</f>
        <v>0</v>
      </c>
      <c r="H310" s="13">
        <f>+Muertes_PN_ACUM[[#This Row],[5/6/2020]]-Muertes_PN_ACUM[[#This Row],[04-06-2020]]</f>
        <v>0</v>
      </c>
      <c r="I310" s="13">
        <f>+Muertes_PN_ACUM[[#This Row],[6/6/2020]]-Muertes_PN_ACUM[[#This Row],[5/6/2020]]</f>
        <v>0</v>
      </c>
      <c r="J310" s="13">
        <f>+Muertes_PN_ACUM[[#This Row],[07-06-2020]]-Muertes_PN_ACUM[[#This Row],[6/6/2020]]</f>
        <v>0</v>
      </c>
      <c r="K310" s="13">
        <f>+Muertes_PN_ACUM[[#This Row],[08-06-2020]]-Muertes_PN_ACUM[[#This Row],[07-06-2020]]</f>
        <v>0</v>
      </c>
      <c r="L310" s="13">
        <f>+Muertes_PN_ACUM[[#This Row],[09-06-2020]]-Muertes_PN_ACUM[[#This Row],[08-06-2020]]</f>
        <v>0</v>
      </c>
      <c r="M310" s="13">
        <f>+Muertes_PN_ACUM[[#This Row],[10-06-2020]]-Muertes_PN_ACUM[[#This Row],[09-06-2020]]</f>
        <v>0</v>
      </c>
      <c r="N310" s="13">
        <f>+Muertes_PN_ACUM[[#This Row],[11-06-2020]]-Muertes_PN_ACUM[[#This Row],[10-06-2020]]</f>
        <v>0</v>
      </c>
    </row>
    <row r="311" spans="1:14" x14ac:dyDescent="0.3">
      <c r="A311">
        <v>30204</v>
      </c>
      <c r="B311" s="2" t="s">
        <v>144</v>
      </c>
      <c r="C311" s="2" t="s">
        <v>414</v>
      </c>
      <c r="D311" s="2" t="s">
        <v>610</v>
      </c>
      <c r="E311" s="14">
        <f t="shared" si="4"/>
        <v>0</v>
      </c>
      <c r="F311" s="15">
        <f>+Muertes_PN_ACUM[[#This Row],[03-06-2020]]</f>
        <v>0</v>
      </c>
      <c r="G311" s="13">
        <f>+Muertes_PN_ACUM[[#This Row],[04-06-2020]]-Muertes_PN_ACUM[[#This Row],[03-06-2020]]</f>
        <v>0</v>
      </c>
      <c r="H311" s="13">
        <f>+Muertes_PN_ACUM[[#This Row],[5/6/2020]]-Muertes_PN_ACUM[[#This Row],[04-06-2020]]</f>
        <v>0</v>
      </c>
      <c r="I311" s="13">
        <f>+Muertes_PN_ACUM[[#This Row],[6/6/2020]]-Muertes_PN_ACUM[[#This Row],[5/6/2020]]</f>
        <v>0</v>
      </c>
      <c r="J311" s="13">
        <f>+Muertes_PN_ACUM[[#This Row],[07-06-2020]]-Muertes_PN_ACUM[[#This Row],[6/6/2020]]</f>
        <v>0</v>
      </c>
      <c r="K311" s="13">
        <f>+Muertes_PN_ACUM[[#This Row],[08-06-2020]]-Muertes_PN_ACUM[[#This Row],[07-06-2020]]</f>
        <v>0</v>
      </c>
      <c r="L311" s="13">
        <f>+Muertes_PN_ACUM[[#This Row],[09-06-2020]]-Muertes_PN_ACUM[[#This Row],[08-06-2020]]</f>
        <v>0</v>
      </c>
      <c r="M311" s="13">
        <f>+Muertes_PN_ACUM[[#This Row],[10-06-2020]]-Muertes_PN_ACUM[[#This Row],[09-06-2020]]</f>
        <v>0</v>
      </c>
      <c r="N311" s="13">
        <f>+Muertes_PN_ACUM[[#This Row],[11-06-2020]]-Muertes_PN_ACUM[[#This Row],[10-06-2020]]</f>
        <v>0</v>
      </c>
    </row>
    <row r="312" spans="1:14" x14ac:dyDescent="0.3">
      <c r="A312">
        <v>70105</v>
      </c>
      <c r="B312" s="2" t="s">
        <v>268</v>
      </c>
      <c r="C312" s="2" t="s">
        <v>400</v>
      </c>
      <c r="D312" s="2" t="s">
        <v>611</v>
      </c>
      <c r="E312" s="14">
        <f t="shared" si="4"/>
        <v>0</v>
      </c>
      <c r="F312" s="15">
        <f>+Muertes_PN_ACUM[[#This Row],[03-06-2020]]</f>
        <v>0</v>
      </c>
      <c r="G312" s="13">
        <f>+Muertes_PN_ACUM[[#This Row],[04-06-2020]]-Muertes_PN_ACUM[[#This Row],[03-06-2020]]</f>
        <v>0</v>
      </c>
      <c r="H312" s="13">
        <f>+Muertes_PN_ACUM[[#This Row],[5/6/2020]]-Muertes_PN_ACUM[[#This Row],[04-06-2020]]</f>
        <v>0</v>
      </c>
      <c r="I312" s="13">
        <f>+Muertes_PN_ACUM[[#This Row],[6/6/2020]]-Muertes_PN_ACUM[[#This Row],[5/6/2020]]</f>
        <v>0</v>
      </c>
      <c r="J312" s="13">
        <f>+Muertes_PN_ACUM[[#This Row],[07-06-2020]]-Muertes_PN_ACUM[[#This Row],[6/6/2020]]</f>
        <v>0</v>
      </c>
      <c r="K312" s="13">
        <f>+Muertes_PN_ACUM[[#This Row],[08-06-2020]]-Muertes_PN_ACUM[[#This Row],[07-06-2020]]</f>
        <v>0</v>
      </c>
      <c r="L312" s="13">
        <f>+Muertes_PN_ACUM[[#This Row],[09-06-2020]]-Muertes_PN_ACUM[[#This Row],[08-06-2020]]</f>
        <v>0</v>
      </c>
      <c r="M312" s="13">
        <f>+Muertes_PN_ACUM[[#This Row],[10-06-2020]]-Muertes_PN_ACUM[[#This Row],[09-06-2020]]</f>
        <v>0</v>
      </c>
      <c r="N312" s="13">
        <f>+Muertes_PN_ACUM[[#This Row],[11-06-2020]]-Muertes_PN_ACUM[[#This Row],[10-06-2020]]</f>
        <v>0</v>
      </c>
    </row>
    <row r="313" spans="1:14" x14ac:dyDescent="0.3">
      <c r="A313">
        <v>80202</v>
      </c>
      <c r="B313" s="2" t="s">
        <v>99</v>
      </c>
      <c r="C313" s="2" t="s">
        <v>612</v>
      </c>
      <c r="D313" s="2" t="s">
        <v>613</v>
      </c>
      <c r="E313" s="14">
        <f t="shared" si="4"/>
        <v>0</v>
      </c>
      <c r="F313" s="15">
        <f>+Muertes_PN_ACUM[[#This Row],[03-06-2020]]</f>
        <v>0</v>
      </c>
      <c r="G313" s="13">
        <f>+Muertes_PN_ACUM[[#This Row],[04-06-2020]]-Muertes_PN_ACUM[[#This Row],[03-06-2020]]</f>
        <v>0</v>
      </c>
      <c r="H313" s="13">
        <f>+Muertes_PN_ACUM[[#This Row],[5/6/2020]]-Muertes_PN_ACUM[[#This Row],[04-06-2020]]</f>
        <v>0</v>
      </c>
      <c r="I313" s="13">
        <f>+Muertes_PN_ACUM[[#This Row],[6/6/2020]]-Muertes_PN_ACUM[[#This Row],[5/6/2020]]</f>
        <v>0</v>
      </c>
      <c r="J313" s="13">
        <f>+Muertes_PN_ACUM[[#This Row],[07-06-2020]]-Muertes_PN_ACUM[[#This Row],[6/6/2020]]</f>
        <v>0</v>
      </c>
      <c r="K313" s="13">
        <f>+Muertes_PN_ACUM[[#This Row],[08-06-2020]]-Muertes_PN_ACUM[[#This Row],[07-06-2020]]</f>
        <v>0</v>
      </c>
      <c r="L313" s="13">
        <f>+Muertes_PN_ACUM[[#This Row],[09-06-2020]]-Muertes_PN_ACUM[[#This Row],[08-06-2020]]</f>
        <v>0</v>
      </c>
      <c r="M313" s="13">
        <f>+Muertes_PN_ACUM[[#This Row],[10-06-2020]]-Muertes_PN_ACUM[[#This Row],[09-06-2020]]</f>
        <v>0</v>
      </c>
      <c r="N313" s="13">
        <f>+Muertes_PN_ACUM[[#This Row],[11-06-2020]]-Muertes_PN_ACUM[[#This Row],[10-06-2020]]</f>
        <v>0</v>
      </c>
    </row>
    <row r="314" spans="1:14" x14ac:dyDescent="0.3">
      <c r="A314">
        <v>130905</v>
      </c>
      <c r="B314" s="2" t="s">
        <v>102</v>
      </c>
      <c r="C314" s="2" t="s">
        <v>322</v>
      </c>
      <c r="D314" s="2" t="s">
        <v>614</v>
      </c>
      <c r="E314" s="14">
        <f t="shared" si="4"/>
        <v>0</v>
      </c>
      <c r="F314" s="15">
        <f>+Muertes_PN_ACUM[[#This Row],[03-06-2020]]</f>
        <v>0</v>
      </c>
      <c r="G314" s="13">
        <f>+Muertes_PN_ACUM[[#This Row],[04-06-2020]]-Muertes_PN_ACUM[[#This Row],[03-06-2020]]</f>
        <v>0</v>
      </c>
      <c r="H314" s="13">
        <f>+Muertes_PN_ACUM[[#This Row],[5/6/2020]]-Muertes_PN_ACUM[[#This Row],[04-06-2020]]</f>
        <v>0</v>
      </c>
      <c r="I314" s="13">
        <f>+Muertes_PN_ACUM[[#This Row],[6/6/2020]]-Muertes_PN_ACUM[[#This Row],[5/6/2020]]</f>
        <v>0</v>
      </c>
      <c r="J314" s="13">
        <f>+Muertes_PN_ACUM[[#This Row],[07-06-2020]]-Muertes_PN_ACUM[[#This Row],[6/6/2020]]</f>
        <v>0</v>
      </c>
      <c r="K314" s="13">
        <f>+Muertes_PN_ACUM[[#This Row],[08-06-2020]]-Muertes_PN_ACUM[[#This Row],[07-06-2020]]</f>
        <v>0</v>
      </c>
      <c r="L314" s="13">
        <f>+Muertes_PN_ACUM[[#This Row],[09-06-2020]]-Muertes_PN_ACUM[[#This Row],[08-06-2020]]</f>
        <v>0</v>
      </c>
      <c r="M314" s="13">
        <f>+Muertes_PN_ACUM[[#This Row],[10-06-2020]]-Muertes_PN_ACUM[[#This Row],[09-06-2020]]</f>
        <v>0</v>
      </c>
      <c r="N314" s="13">
        <f>+Muertes_PN_ACUM[[#This Row],[11-06-2020]]-Muertes_PN_ACUM[[#This Row],[10-06-2020]]</f>
        <v>0</v>
      </c>
    </row>
    <row r="315" spans="1:14" x14ac:dyDescent="0.3">
      <c r="A315">
        <v>80203</v>
      </c>
      <c r="B315" s="2" t="s">
        <v>99</v>
      </c>
      <c r="C315" s="2" t="s">
        <v>612</v>
      </c>
      <c r="D315" s="2" t="s">
        <v>615</v>
      </c>
      <c r="E315" s="14">
        <f t="shared" si="4"/>
        <v>0</v>
      </c>
      <c r="F315" s="15">
        <f>+Muertes_PN_ACUM[[#This Row],[03-06-2020]]</f>
        <v>0</v>
      </c>
      <c r="G315" s="13">
        <f>+Muertes_PN_ACUM[[#This Row],[04-06-2020]]-Muertes_PN_ACUM[[#This Row],[03-06-2020]]</f>
        <v>0</v>
      </c>
      <c r="H315" s="13">
        <f>+Muertes_PN_ACUM[[#This Row],[5/6/2020]]-Muertes_PN_ACUM[[#This Row],[04-06-2020]]</f>
        <v>0</v>
      </c>
      <c r="I315" s="13">
        <f>+Muertes_PN_ACUM[[#This Row],[6/6/2020]]-Muertes_PN_ACUM[[#This Row],[5/6/2020]]</f>
        <v>0</v>
      </c>
      <c r="J315" s="13">
        <f>+Muertes_PN_ACUM[[#This Row],[07-06-2020]]-Muertes_PN_ACUM[[#This Row],[6/6/2020]]</f>
        <v>0</v>
      </c>
      <c r="K315" s="13">
        <f>+Muertes_PN_ACUM[[#This Row],[08-06-2020]]-Muertes_PN_ACUM[[#This Row],[07-06-2020]]</f>
        <v>0</v>
      </c>
      <c r="L315" s="13">
        <f>+Muertes_PN_ACUM[[#This Row],[09-06-2020]]-Muertes_PN_ACUM[[#This Row],[08-06-2020]]</f>
        <v>0</v>
      </c>
      <c r="M315" s="13">
        <f>+Muertes_PN_ACUM[[#This Row],[10-06-2020]]-Muertes_PN_ACUM[[#This Row],[09-06-2020]]</f>
        <v>0</v>
      </c>
      <c r="N315" s="13">
        <f>+Muertes_PN_ACUM[[#This Row],[11-06-2020]]-Muertes_PN_ACUM[[#This Row],[10-06-2020]]</f>
        <v>0</v>
      </c>
    </row>
    <row r="316" spans="1:14" x14ac:dyDescent="0.3">
      <c r="A316">
        <v>70304</v>
      </c>
      <c r="B316" s="2" t="s">
        <v>268</v>
      </c>
      <c r="C316" s="2" t="s">
        <v>268</v>
      </c>
      <c r="D316" s="2" t="s">
        <v>616</v>
      </c>
      <c r="E316" s="14">
        <f t="shared" si="4"/>
        <v>0</v>
      </c>
      <c r="F316" s="15">
        <f>+Muertes_PN_ACUM[[#This Row],[03-06-2020]]</f>
        <v>0</v>
      </c>
      <c r="G316" s="13">
        <f>+Muertes_PN_ACUM[[#This Row],[04-06-2020]]-Muertes_PN_ACUM[[#This Row],[03-06-2020]]</f>
        <v>0</v>
      </c>
      <c r="H316" s="13">
        <f>+Muertes_PN_ACUM[[#This Row],[5/6/2020]]-Muertes_PN_ACUM[[#This Row],[04-06-2020]]</f>
        <v>0</v>
      </c>
      <c r="I316" s="13">
        <f>+Muertes_PN_ACUM[[#This Row],[6/6/2020]]-Muertes_PN_ACUM[[#This Row],[5/6/2020]]</f>
        <v>0</v>
      </c>
      <c r="J316" s="13">
        <f>+Muertes_PN_ACUM[[#This Row],[07-06-2020]]-Muertes_PN_ACUM[[#This Row],[6/6/2020]]</f>
        <v>0</v>
      </c>
      <c r="K316" s="13">
        <f>+Muertes_PN_ACUM[[#This Row],[08-06-2020]]-Muertes_PN_ACUM[[#This Row],[07-06-2020]]</f>
        <v>0</v>
      </c>
      <c r="L316" s="13">
        <f>+Muertes_PN_ACUM[[#This Row],[09-06-2020]]-Muertes_PN_ACUM[[#This Row],[08-06-2020]]</f>
        <v>0</v>
      </c>
      <c r="M316" s="13">
        <f>+Muertes_PN_ACUM[[#This Row],[10-06-2020]]-Muertes_PN_ACUM[[#This Row],[09-06-2020]]</f>
        <v>0</v>
      </c>
      <c r="N316" s="13">
        <f>+Muertes_PN_ACUM[[#This Row],[11-06-2020]]-Muertes_PN_ACUM[[#This Row],[10-06-2020]]</f>
        <v>0</v>
      </c>
    </row>
    <row r="317" spans="1:14" x14ac:dyDescent="0.3">
      <c r="A317">
        <v>40506</v>
      </c>
      <c r="B317" s="2" t="s">
        <v>154</v>
      </c>
      <c r="C317" s="2" t="s">
        <v>236</v>
      </c>
      <c r="D317" s="2" t="s">
        <v>399</v>
      </c>
      <c r="E317" s="14">
        <f t="shared" si="4"/>
        <v>0</v>
      </c>
      <c r="F317" s="15">
        <f>+Muertes_PN_ACUM[[#This Row],[03-06-2020]]</f>
        <v>0</v>
      </c>
      <c r="G317" s="13">
        <f>+Muertes_PN_ACUM[[#This Row],[04-06-2020]]-Muertes_PN_ACUM[[#This Row],[03-06-2020]]</f>
        <v>0</v>
      </c>
      <c r="H317" s="13">
        <f>+Muertes_PN_ACUM[[#This Row],[5/6/2020]]-Muertes_PN_ACUM[[#This Row],[04-06-2020]]</f>
        <v>0</v>
      </c>
      <c r="I317" s="13">
        <f>+Muertes_PN_ACUM[[#This Row],[6/6/2020]]-Muertes_PN_ACUM[[#This Row],[5/6/2020]]</f>
        <v>0</v>
      </c>
      <c r="J317" s="13">
        <f>+Muertes_PN_ACUM[[#This Row],[07-06-2020]]-Muertes_PN_ACUM[[#This Row],[6/6/2020]]</f>
        <v>0</v>
      </c>
      <c r="K317" s="13">
        <f>+Muertes_PN_ACUM[[#This Row],[08-06-2020]]-Muertes_PN_ACUM[[#This Row],[07-06-2020]]</f>
        <v>0</v>
      </c>
      <c r="L317" s="13">
        <f>+Muertes_PN_ACUM[[#This Row],[09-06-2020]]-Muertes_PN_ACUM[[#This Row],[08-06-2020]]</f>
        <v>0</v>
      </c>
      <c r="M317" s="13">
        <f>+Muertes_PN_ACUM[[#This Row],[10-06-2020]]-Muertes_PN_ACUM[[#This Row],[09-06-2020]]</f>
        <v>0</v>
      </c>
      <c r="N317" s="13">
        <f>+Muertes_PN_ACUM[[#This Row],[11-06-2020]]-Muertes_PN_ACUM[[#This Row],[10-06-2020]]</f>
        <v>0</v>
      </c>
    </row>
    <row r="318" spans="1:14" x14ac:dyDescent="0.3">
      <c r="A318">
        <v>80804</v>
      </c>
      <c r="B318" s="2" t="s">
        <v>99</v>
      </c>
      <c r="C318" s="2" t="s">
        <v>99</v>
      </c>
      <c r="D318" s="2" t="s">
        <v>128</v>
      </c>
      <c r="E318" s="14">
        <f t="shared" si="4"/>
        <v>10</v>
      </c>
      <c r="F318" s="15">
        <f>+Muertes_PN_ACUM[[#This Row],[03-06-2020]]</f>
        <v>10</v>
      </c>
      <c r="G318" s="13">
        <f>+Muertes_PN_ACUM[[#This Row],[04-06-2020]]-Muertes_PN_ACUM[[#This Row],[03-06-2020]]</f>
        <v>1</v>
      </c>
      <c r="H318" s="13">
        <f>+Muertes_PN_ACUM[[#This Row],[5/6/2020]]-Muertes_PN_ACUM[[#This Row],[04-06-2020]]</f>
        <v>1</v>
      </c>
      <c r="I318" s="13">
        <f>+Muertes_PN_ACUM[[#This Row],[6/6/2020]]-Muertes_PN_ACUM[[#This Row],[5/6/2020]]</f>
        <v>0</v>
      </c>
      <c r="J318" s="13">
        <f>+Muertes_PN_ACUM[[#This Row],[07-06-2020]]-Muertes_PN_ACUM[[#This Row],[6/6/2020]]</f>
        <v>0</v>
      </c>
      <c r="K318" s="13">
        <f>+Muertes_PN_ACUM[[#This Row],[08-06-2020]]-Muertes_PN_ACUM[[#This Row],[07-06-2020]]</f>
        <v>0</v>
      </c>
      <c r="L318" s="13">
        <f>+Muertes_PN_ACUM[[#This Row],[09-06-2020]]-Muertes_PN_ACUM[[#This Row],[08-06-2020]]</f>
        <v>0</v>
      </c>
      <c r="M318" s="13">
        <f>+Muertes_PN_ACUM[[#This Row],[10-06-2020]]-Muertes_PN_ACUM[[#This Row],[09-06-2020]]</f>
        <v>0</v>
      </c>
      <c r="N318" s="13">
        <f>+Muertes_PN_ACUM[[#This Row],[11-06-2020]]-Muertes_PN_ACUM[[#This Row],[10-06-2020]]</f>
        <v>0</v>
      </c>
    </row>
    <row r="319" spans="1:14" x14ac:dyDescent="0.3">
      <c r="A319">
        <v>90603</v>
      </c>
      <c r="B319" s="2" t="s">
        <v>114</v>
      </c>
      <c r="C319" s="2" t="s">
        <v>302</v>
      </c>
      <c r="D319" s="2" t="s">
        <v>617</v>
      </c>
      <c r="E319" s="14">
        <f t="shared" si="4"/>
        <v>0</v>
      </c>
      <c r="F319" s="15">
        <f>+Muertes_PN_ACUM[[#This Row],[03-06-2020]]</f>
        <v>0</v>
      </c>
      <c r="G319" s="13">
        <f>+Muertes_PN_ACUM[[#This Row],[04-06-2020]]-Muertes_PN_ACUM[[#This Row],[03-06-2020]]</f>
        <v>0</v>
      </c>
      <c r="H319" s="13">
        <f>+Muertes_PN_ACUM[[#This Row],[5/6/2020]]-Muertes_PN_ACUM[[#This Row],[04-06-2020]]</f>
        <v>0</v>
      </c>
      <c r="I319" s="13">
        <f>+Muertes_PN_ACUM[[#This Row],[6/6/2020]]-Muertes_PN_ACUM[[#This Row],[5/6/2020]]</f>
        <v>0</v>
      </c>
      <c r="J319" s="13">
        <f>+Muertes_PN_ACUM[[#This Row],[07-06-2020]]-Muertes_PN_ACUM[[#This Row],[6/6/2020]]</f>
        <v>0</v>
      </c>
      <c r="K319" s="13">
        <f>+Muertes_PN_ACUM[[#This Row],[08-06-2020]]-Muertes_PN_ACUM[[#This Row],[07-06-2020]]</f>
        <v>0</v>
      </c>
      <c r="L319" s="13">
        <f>+Muertes_PN_ACUM[[#This Row],[09-06-2020]]-Muertes_PN_ACUM[[#This Row],[08-06-2020]]</f>
        <v>0</v>
      </c>
      <c r="M319" s="13">
        <f>+Muertes_PN_ACUM[[#This Row],[10-06-2020]]-Muertes_PN_ACUM[[#This Row],[09-06-2020]]</f>
        <v>0</v>
      </c>
      <c r="N319" s="13">
        <f>+Muertes_PN_ACUM[[#This Row],[11-06-2020]]-Muertes_PN_ACUM[[#This Row],[10-06-2020]]</f>
        <v>0</v>
      </c>
    </row>
    <row r="320" spans="1:14" x14ac:dyDescent="0.3">
      <c r="A320">
        <v>10209</v>
      </c>
      <c r="B320" s="2" t="s">
        <v>163</v>
      </c>
      <c r="C320" s="2" t="s">
        <v>164</v>
      </c>
      <c r="D320" s="2" t="s">
        <v>345</v>
      </c>
      <c r="E320" s="14">
        <f t="shared" si="4"/>
        <v>0</v>
      </c>
      <c r="F320" s="15">
        <f>+Muertes_PN_ACUM[[#This Row],[03-06-2020]]</f>
        <v>0</v>
      </c>
      <c r="G320" s="13">
        <f>+Muertes_PN_ACUM[[#This Row],[04-06-2020]]-Muertes_PN_ACUM[[#This Row],[03-06-2020]]</f>
        <v>0</v>
      </c>
      <c r="H320" s="13">
        <f>+Muertes_PN_ACUM[[#This Row],[5/6/2020]]-Muertes_PN_ACUM[[#This Row],[04-06-2020]]</f>
        <v>0</v>
      </c>
      <c r="I320" s="13">
        <f>+Muertes_PN_ACUM[[#This Row],[6/6/2020]]-Muertes_PN_ACUM[[#This Row],[5/6/2020]]</f>
        <v>0</v>
      </c>
      <c r="J320" s="13">
        <f>+Muertes_PN_ACUM[[#This Row],[07-06-2020]]-Muertes_PN_ACUM[[#This Row],[6/6/2020]]</f>
        <v>0</v>
      </c>
      <c r="K320" s="13">
        <f>+Muertes_PN_ACUM[[#This Row],[08-06-2020]]-Muertes_PN_ACUM[[#This Row],[07-06-2020]]</f>
        <v>0</v>
      </c>
      <c r="L320" s="13">
        <f>+Muertes_PN_ACUM[[#This Row],[09-06-2020]]-Muertes_PN_ACUM[[#This Row],[08-06-2020]]</f>
        <v>0</v>
      </c>
      <c r="M320" s="13">
        <f>+Muertes_PN_ACUM[[#This Row],[10-06-2020]]-Muertes_PN_ACUM[[#This Row],[09-06-2020]]</f>
        <v>0</v>
      </c>
      <c r="N320" s="13">
        <f>+Muertes_PN_ACUM[[#This Row],[11-06-2020]]-Muertes_PN_ACUM[[#This Row],[10-06-2020]]</f>
        <v>0</v>
      </c>
    </row>
    <row r="321" spans="1:14" x14ac:dyDescent="0.3">
      <c r="A321">
        <v>80204</v>
      </c>
      <c r="B321" s="2" t="s">
        <v>99</v>
      </c>
      <c r="C321" s="2" t="s">
        <v>612</v>
      </c>
      <c r="D321" s="2" t="s">
        <v>618</v>
      </c>
      <c r="E321" s="14">
        <f t="shared" si="4"/>
        <v>0</v>
      </c>
      <c r="F321" s="15">
        <f>+Muertes_PN_ACUM[[#This Row],[03-06-2020]]</f>
        <v>0</v>
      </c>
      <c r="G321" s="13">
        <f>+Muertes_PN_ACUM[[#This Row],[04-06-2020]]-Muertes_PN_ACUM[[#This Row],[03-06-2020]]</f>
        <v>0</v>
      </c>
      <c r="H321" s="13">
        <f>+Muertes_PN_ACUM[[#This Row],[5/6/2020]]-Muertes_PN_ACUM[[#This Row],[04-06-2020]]</f>
        <v>0</v>
      </c>
      <c r="I321" s="13">
        <f>+Muertes_PN_ACUM[[#This Row],[6/6/2020]]-Muertes_PN_ACUM[[#This Row],[5/6/2020]]</f>
        <v>0</v>
      </c>
      <c r="J321" s="13">
        <f>+Muertes_PN_ACUM[[#This Row],[07-06-2020]]-Muertes_PN_ACUM[[#This Row],[6/6/2020]]</f>
        <v>0</v>
      </c>
      <c r="K321" s="13">
        <f>+Muertes_PN_ACUM[[#This Row],[08-06-2020]]-Muertes_PN_ACUM[[#This Row],[07-06-2020]]</f>
        <v>0</v>
      </c>
      <c r="L321" s="13">
        <f>+Muertes_PN_ACUM[[#This Row],[09-06-2020]]-Muertes_PN_ACUM[[#This Row],[08-06-2020]]</f>
        <v>0</v>
      </c>
      <c r="M321" s="13">
        <f>+Muertes_PN_ACUM[[#This Row],[10-06-2020]]-Muertes_PN_ACUM[[#This Row],[09-06-2020]]</f>
        <v>0</v>
      </c>
      <c r="N321" s="13">
        <f>+Muertes_PN_ACUM[[#This Row],[11-06-2020]]-Muertes_PN_ACUM[[#This Row],[10-06-2020]]</f>
        <v>0</v>
      </c>
    </row>
    <row r="322" spans="1:14" x14ac:dyDescent="0.3">
      <c r="A322">
        <v>90206</v>
      </c>
      <c r="B322" s="2" t="s">
        <v>114</v>
      </c>
      <c r="C322" s="2" t="s">
        <v>435</v>
      </c>
      <c r="D322" s="2" t="s">
        <v>346</v>
      </c>
      <c r="E322" s="14">
        <f t="shared" si="4"/>
        <v>0</v>
      </c>
      <c r="F322" s="15">
        <f>+Muertes_PN_ACUM[[#This Row],[03-06-2020]]</f>
        <v>0</v>
      </c>
      <c r="G322" s="13">
        <f>+Muertes_PN_ACUM[[#This Row],[04-06-2020]]-Muertes_PN_ACUM[[#This Row],[03-06-2020]]</f>
        <v>0</v>
      </c>
      <c r="H322" s="13">
        <f>+Muertes_PN_ACUM[[#This Row],[5/6/2020]]-Muertes_PN_ACUM[[#This Row],[04-06-2020]]</f>
        <v>0</v>
      </c>
      <c r="I322" s="13">
        <f>+Muertes_PN_ACUM[[#This Row],[6/6/2020]]-Muertes_PN_ACUM[[#This Row],[5/6/2020]]</f>
        <v>0</v>
      </c>
      <c r="J322" s="13">
        <f>+Muertes_PN_ACUM[[#This Row],[07-06-2020]]-Muertes_PN_ACUM[[#This Row],[6/6/2020]]</f>
        <v>0</v>
      </c>
      <c r="K322" s="13">
        <f>+Muertes_PN_ACUM[[#This Row],[08-06-2020]]-Muertes_PN_ACUM[[#This Row],[07-06-2020]]</f>
        <v>0</v>
      </c>
      <c r="L322" s="13">
        <f>+Muertes_PN_ACUM[[#This Row],[09-06-2020]]-Muertes_PN_ACUM[[#This Row],[08-06-2020]]</f>
        <v>0</v>
      </c>
      <c r="M322" s="13">
        <f>+Muertes_PN_ACUM[[#This Row],[10-06-2020]]-Muertes_PN_ACUM[[#This Row],[09-06-2020]]</f>
        <v>0</v>
      </c>
      <c r="N322" s="13">
        <f>+Muertes_PN_ACUM[[#This Row],[11-06-2020]]-Muertes_PN_ACUM[[#This Row],[10-06-2020]]</f>
        <v>0</v>
      </c>
    </row>
    <row r="323" spans="1:14" x14ac:dyDescent="0.3">
      <c r="A323">
        <v>130906</v>
      </c>
      <c r="B323" s="2" t="s">
        <v>102</v>
      </c>
      <c r="C323" s="2" t="s">
        <v>322</v>
      </c>
      <c r="D323" s="2" t="s">
        <v>346</v>
      </c>
      <c r="E323" s="14">
        <f t="shared" si="4"/>
        <v>0</v>
      </c>
      <c r="F323" s="15">
        <f>+Muertes_PN_ACUM[[#This Row],[03-06-2020]]</f>
        <v>0</v>
      </c>
      <c r="G323" s="13">
        <f>+Muertes_PN_ACUM[[#This Row],[04-06-2020]]-Muertes_PN_ACUM[[#This Row],[03-06-2020]]</f>
        <v>0</v>
      </c>
      <c r="H323" s="13">
        <f>+Muertes_PN_ACUM[[#This Row],[5/6/2020]]-Muertes_PN_ACUM[[#This Row],[04-06-2020]]</f>
        <v>0</v>
      </c>
      <c r="I323" s="13">
        <f>+Muertes_PN_ACUM[[#This Row],[6/6/2020]]-Muertes_PN_ACUM[[#This Row],[5/6/2020]]</f>
        <v>0</v>
      </c>
      <c r="J323" s="13">
        <f>+Muertes_PN_ACUM[[#This Row],[07-06-2020]]-Muertes_PN_ACUM[[#This Row],[6/6/2020]]</f>
        <v>0</v>
      </c>
      <c r="K323" s="13">
        <f>+Muertes_PN_ACUM[[#This Row],[08-06-2020]]-Muertes_PN_ACUM[[#This Row],[07-06-2020]]</f>
        <v>0</v>
      </c>
      <c r="L323" s="13">
        <f>+Muertes_PN_ACUM[[#This Row],[09-06-2020]]-Muertes_PN_ACUM[[#This Row],[08-06-2020]]</f>
        <v>0</v>
      </c>
      <c r="M323" s="13">
        <f>+Muertes_PN_ACUM[[#This Row],[10-06-2020]]-Muertes_PN_ACUM[[#This Row],[09-06-2020]]</f>
        <v>0</v>
      </c>
      <c r="N323" s="13">
        <f>+Muertes_PN_ACUM[[#This Row],[11-06-2020]]-Muertes_PN_ACUM[[#This Row],[10-06-2020]]</f>
        <v>0</v>
      </c>
    </row>
    <row r="324" spans="1:14" x14ac:dyDescent="0.3">
      <c r="A324">
        <v>70209</v>
      </c>
      <c r="B324" s="2" t="s">
        <v>268</v>
      </c>
      <c r="C324" s="2" t="s">
        <v>348</v>
      </c>
      <c r="D324" s="2" t="s">
        <v>619</v>
      </c>
      <c r="E324" s="14">
        <f t="shared" si="4"/>
        <v>0</v>
      </c>
      <c r="F324" s="15">
        <f>+Muertes_PN_ACUM[[#This Row],[03-06-2020]]</f>
        <v>0</v>
      </c>
      <c r="G324" s="13">
        <f>+Muertes_PN_ACUM[[#This Row],[04-06-2020]]-Muertes_PN_ACUM[[#This Row],[03-06-2020]]</f>
        <v>0</v>
      </c>
      <c r="H324" s="13">
        <f>+Muertes_PN_ACUM[[#This Row],[5/6/2020]]-Muertes_PN_ACUM[[#This Row],[04-06-2020]]</f>
        <v>0</v>
      </c>
      <c r="I324" s="13">
        <f>+Muertes_PN_ACUM[[#This Row],[6/6/2020]]-Muertes_PN_ACUM[[#This Row],[5/6/2020]]</f>
        <v>0</v>
      </c>
      <c r="J324" s="13">
        <f>+Muertes_PN_ACUM[[#This Row],[07-06-2020]]-Muertes_PN_ACUM[[#This Row],[6/6/2020]]</f>
        <v>0</v>
      </c>
      <c r="K324" s="13">
        <f>+Muertes_PN_ACUM[[#This Row],[08-06-2020]]-Muertes_PN_ACUM[[#This Row],[07-06-2020]]</f>
        <v>0</v>
      </c>
      <c r="L324" s="13">
        <f>+Muertes_PN_ACUM[[#This Row],[09-06-2020]]-Muertes_PN_ACUM[[#This Row],[08-06-2020]]</f>
        <v>0</v>
      </c>
      <c r="M324" s="13">
        <f>+Muertes_PN_ACUM[[#This Row],[10-06-2020]]-Muertes_PN_ACUM[[#This Row],[09-06-2020]]</f>
        <v>0</v>
      </c>
      <c r="N324" s="13">
        <f>+Muertes_PN_ACUM[[#This Row],[11-06-2020]]-Muertes_PN_ACUM[[#This Row],[10-06-2020]]</f>
        <v>0</v>
      </c>
    </row>
    <row r="325" spans="1:14" x14ac:dyDescent="0.3">
      <c r="A325">
        <v>70408</v>
      </c>
      <c r="B325" s="2" t="s">
        <v>268</v>
      </c>
      <c r="C325" s="2" t="s">
        <v>328</v>
      </c>
      <c r="D325" s="2" t="s">
        <v>238</v>
      </c>
      <c r="E325" s="14">
        <f t="shared" ref="E325:E388" si="5">+MAX(F325:CO325)</f>
        <v>0</v>
      </c>
      <c r="F325" s="15">
        <f>+Muertes_PN_ACUM[[#This Row],[03-06-2020]]</f>
        <v>0</v>
      </c>
      <c r="G325" s="13">
        <f>+Muertes_PN_ACUM[[#This Row],[04-06-2020]]-Muertes_PN_ACUM[[#This Row],[03-06-2020]]</f>
        <v>0</v>
      </c>
      <c r="H325" s="13">
        <f>+Muertes_PN_ACUM[[#This Row],[5/6/2020]]-Muertes_PN_ACUM[[#This Row],[04-06-2020]]</f>
        <v>0</v>
      </c>
      <c r="I325" s="13">
        <f>+Muertes_PN_ACUM[[#This Row],[6/6/2020]]-Muertes_PN_ACUM[[#This Row],[5/6/2020]]</f>
        <v>0</v>
      </c>
      <c r="J325" s="13">
        <f>+Muertes_PN_ACUM[[#This Row],[07-06-2020]]-Muertes_PN_ACUM[[#This Row],[6/6/2020]]</f>
        <v>0</v>
      </c>
      <c r="K325" s="13">
        <f>+Muertes_PN_ACUM[[#This Row],[08-06-2020]]-Muertes_PN_ACUM[[#This Row],[07-06-2020]]</f>
        <v>0</v>
      </c>
      <c r="L325" s="13">
        <f>+Muertes_PN_ACUM[[#This Row],[09-06-2020]]-Muertes_PN_ACUM[[#This Row],[08-06-2020]]</f>
        <v>0</v>
      </c>
      <c r="M325" s="13">
        <f>+Muertes_PN_ACUM[[#This Row],[10-06-2020]]-Muertes_PN_ACUM[[#This Row],[09-06-2020]]</f>
        <v>0</v>
      </c>
      <c r="N325" s="13">
        <f>+Muertes_PN_ACUM[[#This Row],[11-06-2020]]-Muertes_PN_ACUM[[#This Row],[10-06-2020]]</f>
        <v>0</v>
      </c>
    </row>
    <row r="326" spans="1:14" x14ac:dyDescent="0.3">
      <c r="A326">
        <v>90401</v>
      </c>
      <c r="B326" s="2" t="s">
        <v>114</v>
      </c>
      <c r="C326" s="2" t="s">
        <v>238</v>
      </c>
      <c r="D326" s="2" t="s">
        <v>239</v>
      </c>
      <c r="E326" s="14">
        <f t="shared" si="5"/>
        <v>0</v>
      </c>
      <c r="F326" s="15">
        <f>+Muertes_PN_ACUM[[#This Row],[03-06-2020]]</f>
        <v>0</v>
      </c>
      <c r="G326" s="13">
        <f>+Muertes_PN_ACUM[[#This Row],[04-06-2020]]-Muertes_PN_ACUM[[#This Row],[03-06-2020]]</f>
        <v>0</v>
      </c>
      <c r="H326" s="13">
        <f>+Muertes_PN_ACUM[[#This Row],[5/6/2020]]-Muertes_PN_ACUM[[#This Row],[04-06-2020]]</f>
        <v>0</v>
      </c>
      <c r="I326" s="13">
        <f>+Muertes_PN_ACUM[[#This Row],[6/6/2020]]-Muertes_PN_ACUM[[#This Row],[5/6/2020]]</f>
        <v>0</v>
      </c>
      <c r="J326" s="13">
        <f>+Muertes_PN_ACUM[[#This Row],[07-06-2020]]-Muertes_PN_ACUM[[#This Row],[6/6/2020]]</f>
        <v>0</v>
      </c>
      <c r="K326" s="13">
        <f>+Muertes_PN_ACUM[[#This Row],[08-06-2020]]-Muertes_PN_ACUM[[#This Row],[07-06-2020]]</f>
        <v>0</v>
      </c>
      <c r="L326" s="13">
        <f>+Muertes_PN_ACUM[[#This Row],[09-06-2020]]-Muertes_PN_ACUM[[#This Row],[08-06-2020]]</f>
        <v>0</v>
      </c>
      <c r="M326" s="13">
        <f>+Muertes_PN_ACUM[[#This Row],[10-06-2020]]-Muertes_PN_ACUM[[#This Row],[09-06-2020]]</f>
        <v>0</v>
      </c>
      <c r="N326" s="13">
        <f>+Muertes_PN_ACUM[[#This Row],[11-06-2020]]-Muertes_PN_ACUM[[#This Row],[10-06-2020]]</f>
        <v>0</v>
      </c>
    </row>
    <row r="327" spans="1:14" x14ac:dyDescent="0.3">
      <c r="A327">
        <v>70210</v>
      </c>
      <c r="B327" s="2" t="s">
        <v>268</v>
      </c>
      <c r="C327" s="2" t="s">
        <v>348</v>
      </c>
      <c r="D327" s="2" t="s">
        <v>620</v>
      </c>
      <c r="E327" s="14">
        <f t="shared" si="5"/>
        <v>0</v>
      </c>
      <c r="F327" s="15">
        <f>+Muertes_PN_ACUM[[#This Row],[03-06-2020]]</f>
        <v>0</v>
      </c>
      <c r="G327" s="13">
        <f>+Muertes_PN_ACUM[[#This Row],[04-06-2020]]-Muertes_PN_ACUM[[#This Row],[03-06-2020]]</f>
        <v>0</v>
      </c>
      <c r="H327" s="13">
        <f>+Muertes_PN_ACUM[[#This Row],[5/6/2020]]-Muertes_PN_ACUM[[#This Row],[04-06-2020]]</f>
        <v>0</v>
      </c>
      <c r="I327" s="13">
        <f>+Muertes_PN_ACUM[[#This Row],[6/6/2020]]-Muertes_PN_ACUM[[#This Row],[5/6/2020]]</f>
        <v>0</v>
      </c>
      <c r="J327" s="13">
        <f>+Muertes_PN_ACUM[[#This Row],[07-06-2020]]-Muertes_PN_ACUM[[#This Row],[6/6/2020]]</f>
        <v>0</v>
      </c>
      <c r="K327" s="13">
        <f>+Muertes_PN_ACUM[[#This Row],[08-06-2020]]-Muertes_PN_ACUM[[#This Row],[07-06-2020]]</f>
        <v>0</v>
      </c>
      <c r="L327" s="13">
        <f>+Muertes_PN_ACUM[[#This Row],[09-06-2020]]-Muertes_PN_ACUM[[#This Row],[08-06-2020]]</f>
        <v>0</v>
      </c>
      <c r="M327" s="13">
        <f>+Muertes_PN_ACUM[[#This Row],[10-06-2020]]-Muertes_PN_ACUM[[#This Row],[09-06-2020]]</f>
        <v>0</v>
      </c>
      <c r="N327" s="13">
        <f>+Muertes_PN_ACUM[[#This Row],[11-06-2020]]-Muertes_PN_ACUM[[#This Row],[10-06-2020]]</f>
        <v>0</v>
      </c>
    </row>
    <row r="328" spans="1:14" x14ac:dyDescent="0.3">
      <c r="A328">
        <v>90103</v>
      </c>
      <c r="B328" s="2" t="s">
        <v>114</v>
      </c>
      <c r="C328" s="2" t="s">
        <v>197</v>
      </c>
      <c r="D328" s="2" t="s">
        <v>621</v>
      </c>
      <c r="E328" s="14">
        <f t="shared" si="5"/>
        <v>0</v>
      </c>
      <c r="F328" s="15">
        <f>+Muertes_PN_ACUM[[#This Row],[03-06-2020]]</f>
        <v>0</v>
      </c>
      <c r="G328" s="13">
        <f>+Muertes_PN_ACUM[[#This Row],[04-06-2020]]-Muertes_PN_ACUM[[#This Row],[03-06-2020]]</f>
        <v>0</v>
      </c>
      <c r="H328" s="13">
        <f>+Muertes_PN_ACUM[[#This Row],[5/6/2020]]-Muertes_PN_ACUM[[#This Row],[04-06-2020]]</f>
        <v>0</v>
      </c>
      <c r="I328" s="13">
        <f>+Muertes_PN_ACUM[[#This Row],[6/6/2020]]-Muertes_PN_ACUM[[#This Row],[5/6/2020]]</f>
        <v>0</v>
      </c>
      <c r="J328" s="13">
        <f>+Muertes_PN_ACUM[[#This Row],[07-06-2020]]-Muertes_PN_ACUM[[#This Row],[6/6/2020]]</f>
        <v>0</v>
      </c>
      <c r="K328" s="13">
        <f>+Muertes_PN_ACUM[[#This Row],[08-06-2020]]-Muertes_PN_ACUM[[#This Row],[07-06-2020]]</f>
        <v>0</v>
      </c>
      <c r="L328" s="13">
        <f>+Muertes_PN_ACUM[[#This Row],[09-06-2020]]-Muertes_PN_ACUM[[#This Row],[08-06-2020]]</f>
        <v>0</v>
      </c>
      <c r="M328" s="13">
        <f>+Muertes_PN_ACUM[[#This Row],[10-06-2020]]-Muertes_PN_ACUM[[#This Row],[09-06-2020]]</f>
        <v>0</v>
      </c>
      <c r="N328" s="13">
        <f>+Muertes_PN_ACUM[[#This Row],[11-06-2020]]-Muertes_PN_ACUM[[#This Row],[10-06-2020]]</f>
        <v>0</v>
      </c>
    </row>
    <row r="329" spans="1:14" x14ac:dyDescent="0.3">
      <c r="A329">
        <v>70211</v>
      </c>
      <c r="B329" s="2" t="s">
        <v>268</v>
      </c>
      <c r="C329" s="2" t="s">
        <v>348</v>
      </c>
      <c r="D329" s="2" t="s">
        <v>622</v>
      </c>
      <c r="E329" s="14">
        <f t="shared" si="5"/>
        <v>0</v>
      </c>
      <c r="F329" s="15">
        <f>+Muertes_PN_ACUM[[#This Row],[03-06-2020]]</f>
        <v>0</v>
      </c>
      <c r="G329" s="13">
        <f>+Muertes_PN_ACUM[[#This Row],[04-06-2020]]-Muertes_PN_ACUM[[#This Row],[03-06-2020]]</f>
        <v>0</v>
      </c>
      <c r="H329" s="13">
        <f>+Muertes_PN_ACUM[[#This Row],[5/6/2020]]-Muertes_PN_ACUM[[#This Row],[04-06-2020]]</f>
        <v>0</v>
      </c>
      <c r="I329" s="13">
        <f>+Muertes_PN_ACUM[[#This Row],[6/6/2020]]-Muertes_PN_ACUM[[#This Row],[5/6/2020]]</f>
        <v>0</v>
      </c>
      <c r="J329" s="13">
        <f>+Muertes_PN_ACUM[[#This Row],[07-06-2020]]-Muertes_PN_ACUM[[#This Row],[6/6/2020]]</f>
        <v>0</v>
      </c>
      <c r="K329" s="13">
        <f>+Muertes_PN_ACUM[[#This Row],[08-06-2020]]-Muertes_PN_ACUM[[#This Row],[07-06-2020]]</f>
        <v>0</v>
      </c>
      <c r="L329" s="13">
        <f>+Muertes_PN_ACUM[[#This Row],[09-06-2020]]-Muertes_PN_ACUM[[#This Row],[08-06-2020]]</f>
        <v>0</v>
      </c>
      <c r="M329" s="13">
        <f>+Muertes_PN_ACUM[[#This Row],[10-06-2020]]-Muertes_PN_ACUM[[#This Row],[09-06-2020]]</f>
        <v>0</v>
      </c>
      <c r="N329" s="13">
        <f>+Muertes_PN_ACUM[[#This Row],[11-06-2020]]-Muertes_PN_ACUM[[#This Row],[10-06-2020]]</f>
        <v>0</v>
      </c>
    </row>
    <row r="330" spans="1:14" x14ac:dyDescent="0.3">
      <c r="A330">
        <v>50101</v>
      </c>
      <c r="B330" s="2" t="s">
        <v>151</v>
      </c>
      <c r="C330" s="2" t="s">
        <v>269</v>
      </c>
      <c r="D330" s="2" t="s">
        <v>270</v>
      </c>
      <c r="E330" s="14">
        <f t="shared" si="5"/>
        <v>0</v>
      </c>
      <c r="F330" s="15">
        <f>+Muertes_PN_ACUM[[#This Row],[03-06-2020]]</f>
        <v>0</v>
      </c>
      <c r="G330" s="13">
        <f>+Muertes_PN_ACUM[[#This Row],[04-06-2020]]-Muertes_PN_ACUM[[#This Row],[03-06-2020]]</f>
        <v>0</v>
      </c>
      <c r="H330" s="13">
        <f>+Muertes_PN_ACUM[[#This Row],[5/6/2020]]-Muertes_PN_ACUM[[#This Row],[04-06-2020]]</f>
        <v>0</v>
      </c>
      <c r="I330" s="13">
        <f>+Muertes_PN_ACUM[[#This Row],[6/6/2020]]-Muertes_PN_ACUM[[#This Row],[5/6/2020]]</f>
        <v>0</v>
      </c>
      <c r="J330" s="13">
        <f>+Muertes_PN_ACUM[[#This Row],[07-06-2020]]-Muertes_PN_ACUM[[#This Row],[6/6/2020]]</f>
        <v>0</v>
      </c>
      <c r="K330" s="13">
        <f>+Muertes_PN_ACUM[[#This Row],[08-06-2020]]-Muertes_PN_ACUM[[#This Row],[07-06-2020]]</f>
        <v>0</v>
      </c>
      <c r="L330" s="13">
        <f>+Muertes_PN_ACUM[[#This Row],[09-06-2020]]-Muertes_PN_ACUM[[#This Row],[08-06-2020]]</f>
        <v>0</v>
      </c>
      <c r="M330" s="13">
        <f>+Muertes_PN_ACUM[[#This Row],[10-06-2020]]-Muertes_PN_ACUM[[#This Row],[09-06-2020]]</f>
        <v>0</v>
      </c>
      <c r="N330" s="13">
        <f>+Muertes_PN_ACUM[[#This Row],[11-06-2020]]-Muertes_PN_ACUM[[#This Row],[10-06-2020]]</f>
        <v>0</v>
      </c>
    </row>
    <row r="331" spans="1:14" x14ac:dyDescent="0.3">
      <c r="A331">
        <v>70106</v>
      </c>
      <c r="B331" s="2" t="s">
        <v>268</v>
      </c>
      <c r="C331" s="2" t="s">
        <v>400</v>
      </c>
      <c r="D331" s="2" t="s">
        <v>401</v>
      </c>
      <c r="E331" s="14">
        <f t="shared" si="5"/>
        <v>0</v>
      </c>
      <c r="F331" s="15">
        <f>+Muertes_PN_ACUM[[#This Row],[03-06-2020]]</f>
        <v>0</v>
      </c>
      <c r="G331" s="13">
        <f>+Muertes_PN_ACUM[[#This Row],[04-06-2020]]-Muertes_PN_ACUM[[#This Row],[03-06-2020]]</f>
        <v>0</v>
      </c>
      <c r="H331" s="13">
        <f>+Muertes_PN_ACUM[[#This Row],[5/6/2020]]-Muertes_PN_ACUM[[#This Row],[04-06-2020]]</f>
        <v>0</v>
      </c>
      <c r="I331" s="13">
        <f>+Muertes_PN_ACUM[[#This Row],[6/6/2020]]-Muertes_PN_ACUM[[#This Row],[5/6/2020]]</f>
        <v>0</v>
      </c>
      <c r="J331" s="13">
        <f>+Muertes_PN_ACUM[[#This Row],[07-06-2020]]-Muertes_PN_ACUM[[#This Row],[6/6/2020]]</f>
        <v>0</v>
      </c>
      <c r="K331" s="13">
        <f>+Muertes_PN_ACUM[[#This Row],[08-06-2020]]-Muertes_PN_ACUM[[#This Row],[07-06-2020]]</f>
        <v>0</v>
      </c>
      <c r="L331" s="13">
        <f>+Muertes_PN_ACUM[[#This Row],[09-06-2020]]-Muertes_PN_ACUM[[#This Row],[08-06-2020]]</f>
        <v>0</v>
      </c>
      <c r="M331" s="13">
        <f>+Muertes_PN_ACUM[[#This Row],[10-06-2020]]-Muertes_PN_ACUM[[#This Row],[09-06-2020]]</f>
        <v>0</v>
      </c>
      <c r="N331" s="13">
        <f>+Muertes_PN_ACUM[[#This Row],[11-06-2020]]-Muertes_PN_ACUM[[#This Row],[10-06-2020]]</f>
        <v>0</v>
      </c>
    </row>
    <row r="332" spans="1:14" x14ac:dyDescent="0.3">
      <c r="A332">
        <v>20505</v>
      </c>
      <c r="B332" s="2" t="s">
        <v>212</v>
      </c>
      <c r="C332" s="2" t="s">
        <v>357</v>
      </c>
      <c r="D332" s="2" t="s">
        <v>402</v>
      </c>
      <c r="E332" s="14">
        <f t="shared" si="5"/>
        <v>0</v>
      </c>
      <c r="F332" s="15">
        <f>+Muertes_PN_ACUM[[#This Row],[03-06-2020]]</f>
        <v>0</v>
      </c>
      <c r="G332" s="13">
        <f>+Muertes_PN_ACUM[[#This Row],[04-06-2020]]-Muertes_PN_ACUM[[#This Row],[03-06-2020]]</f>
        <v>0</v>
      </c>
      <c r="H332" s="13">
        <f>+Muertes_PN_ACUM[[#This Row],[5/6/2020]]-Muertes_PN_ACUM[[#This Row],[04-06-2020]]</f>
        <v>0</v>
      </c>
      <c r="I332" s="13">
        <f>+Muertes_PN_ACUM[[#This Row],[6/6/2020]]-Muertes_PN_ACUM[[#This Row],[5/6/2020]]</f>
        <v>0</v>
      </c>
      <c r="J332" s="13">
        <f>+Muertes_PN_ACUM[[#This Row],[07-06-2020]]-Muertes_PN_ACUM[[#This Row],[6/6/2020]]</f>
        <v>0</v>
      </c>
      <c r="K332" s="13">
        <f>+Muertes_PN_ACUM[[#This Row],[08-06-2020]]-Muertes_PN_ACUM[[#This Row],[07-06-2020]]</f>
        <v>0</v>
      </c>
      <c r="L332" s="13">
        <f>+Muertes_PN_ACUM[[#This Row],[09-06-2020]]-Muertes_PN_ACUM[[#This Row],[08-06-2020]]</f>
        <v>0</v>
      </c>
      <c r="M332" s="13">
        <f>+Muertes_PN_ACUM[[#This Row],[10-06-2020]]-Muertes_PN_ACUM[[#This Row],[09-06-2020]]</f>
        <v>0</v>
      </c>
      <c r="N332" s="13">
        <f>+Muertes_PN_ACUM[[#This Row],[11-06-2020]]-Muertes_PN_ACUM[[#This Row],[10-06-2020]]</f>
        <v>0</v>
      </c>
    </row>
    <row r="333" spans="1:14" x14ac:dyDescent="0.3">
      <c r="A333">
        <v>91003</v>
      </c>
      <c r="B333" s="2" t="s">
        <v>114</v>
      </c>
      <c r="C333" s="2" t="s">
        <v>115</v>
      </c>
      <c r="D333" s="2" t="s">
        <v>216</v>
      </c>
      <c r="E333" s="14">
        <f t="shared" si="5"/>
        <v>0</v>
      </c>
      <c r="F333" s="15">
        <f>+Muertes_PN_ACUM[[#This Row],[03-06-2020]]</f>
        <v>0</v>
      </c>
      <c r="G333" s="13">
        <f>+Muertes_PN_ACUM[[#This Row],[04-06-2020]]-Muertes_PN_ACUM[[#This Row],[03-06-2020]]</f>
        <v>0</v>
      </c>
      <c r="H333" s="13">
        <f>+Muertes_PN_ACUM[[#This Row],[5/6/2020]]-Muertes_PN_ACUM[[#This Row],[04-06-2020]]</f>
        <v>0</v>
      </c>
      <c r="I333" s="13">
        <f>+Muertes_PN_ACUM[[#This Row],[6/6/2020]]-Muertes_PN_ACUM[[#This Row],[5/6/2020]]</f>
        <v>0</v>
      </c>
      <c r="J333" s="13">
        <f>+Muertes_PN_ACUM[[#This Row],[07-06-2020]]-Muertes_PN_ACUM[[#This Row],[6/6/2020]]</f>
        <v>0</v>
      </c>
      <c r="K333" s="13">
        <f>+Muertes_PN_ACUM[[#This Row],[08-06-2020]]-Muertes_PN_ACUM[[#This Row],[07-06-2020]]</f>
        <v>0</v>
      </c>
      <c r="L333" s="13">
        <f>+Muertes_PN_ACUM[[#This Row],[09-06-2020]]-Muertes_PN_ACUM[[#This Row],[08-06-2020]]</f>
        <v>0</v>
      </c>
      <c r="M333" s="13">
        <f>+Muertes_PN_ACUM[[#This Row],[10-06-2020]]-Muertes_PN_ACUM[[#This Row],[09-06-2020]]</f>
        <v>0</v>
      </c>
      <c r="N333" s="13">
        <f>+Muertes_PN_ACUM[[#This Row],[11-06-2020]]-Muertes_PN_ACUM[[#This Row],[10-06-2020]]</f>
        <v>0</v>
      </c>
    </row>
    <row r="334" spans="1:14" x14ac:dyDescent="0.3">
      <c r="A334">
        <v>20301</v>
      </c>
      <c r="B334" s="2" t="s">
        <v>212</v>
      </c>
      <c r="C334" s="2" t="s">
        <v>245</v>
      </c>
      <c r="D334" s="2" t="s">
        <v>246</v>
      </c>
      <c r="E334" s="14">
        <f t="shared" si="5"/>
        <v>0</v>
      </c>
      <c r="F334" s="15">
        <f>+Muertes_PN_ACUM[[#This Row],[03-06-2020]]</f>
        <v>0</v>
      </c>
      <c r="G334" s="13">
        <f>+Muertes_PN_ACUM[[#This Row],[04-06-2020]]-Muertes_PN_ACUM[[#This Row],[03-06-2020]]</f>
        <v>0</v>
      </c>
      <c r="H334" s="13">
        <f>+Muertes_PN_ACUM[[#This Row],[5/6/2020]]-Muertes_PN_ACUM[[#This Row],[04-06-2020]]</f>
        <v>0</v>
      </c>
      <c r="I334" s="13">
        <f>+Muertes_PN_ACUM[[#This Row],[6/6/2020]]-Muertes_PN_ACUM[[#This Row],[5/6/2020]]</f>
        <v>0</v>
      </c>
      <c r="J334" s="13">
        <f>+Muertes_PN_ACUM[[#This Row],[07-06-2020]]-Muertes_PN_ACUM[[#This Row],[6/6/2020]]</f>
        <v>0</v>
      </c>
      <c r="K334" s="13">
        <f>+Muertes_PN_ACUM[[#This Row],[08-06-2020]]-Muertes_PN_ACUM[[#This Row],[07-06-2020]]</f>
        <v>0</v>
      </c>
      <c r="L334" s="13">
        <f>+Muertes_PN_ACUM[[#This Row],[09-06-2020]]-Muertes_PN_ACUM[[#This Row],[08-06-2020]]</f>
        <v>0</v>
      </c>
      <c r="M334" s="13">
        <f>+Muertes_PN_ACUM[[#This Row],[10-06-2020]]-Muertes_PN_ACUM[[#This Row],[09-06-2020]]</f>
        <v>0</v>
      </c>
      <c r="N334" s="13">
        <f>+Muertes_PN_ACUM[[#This Row],[11-06-2020]]-Muertes_PN_ACUM[[#This Row],[10-06-2020]]</f>
        <v>0</v>
      </c>
    </row>
    <row r="335" spans="1:14" x14ac:dyDescent="0.3">
      <c r="A335">
        <v>60306</v>
      </c>
      <c r="B335" s="2" t="s">
        <v>158</v>
      </c>
      <c r="C335" s="2" t="s">
        <v>406</v>
      </c>
      <c r="D335" s="2" t="s">
        <v>623</v>
      </c>
      <c r="E335" s="14">
        <f t="shared" si="5"/>
        <v>0</v>
      </c>
      <c r="F335" s="15">
        <f>+Muertes_PN_ACUM[[#This Row],[03-06-2020]]</f>
        <v>0</v>
      </c>
      <c r="G335" s="13">
        <f>+Muertes_PN_ACUM[[#This Row],[04-06-2020]]-Muertes_PN_ACUM[[#This Row],[03-06-2020]]</f>
        <v>0</v>
      </c>
      <c r="H335" s="13">
        <f>+Muertes_PN_ACUM[[#This Row],[5/6/2020]]-Muertes_PN_ACUM[[#This Row],[04-06-2020]]</f>
        <v>0</v>
      </c>
      <c r="I335" s="13">
        <f>+Muertes_PN_ACUM[[#This Row],[6/6/2020]]-Muertes_PN_ACUM[[#This Row],[5/6/2020]]</f>
        <v>0</v>
      </c>
      <c r="J335" s="13">
        <f>+Muertes_PN_ACUM[[#This Row],[07-06-2020]]-Muertes_PN_ACUM[[#This Row],[6/6/2020]]</f>
        <v>0</v>
      </c>
      <c r="K335" s="13">
        <f>+Muertes_PN_ACUM[[#This Row],[08-06-2020]]-Muertes_PN_ACUM[[#This Row],[07-06-2020]]</f>
        <v>0</v>
      </c>
      <c r="L335" s="13">
        <f>+Muertes_PN_ACUM[[#This Row],[09-06-2020]]-Muertes_PN_ACUM[[#This Row],[08-06-2020]]</f>
        <v>0</v>
      </c>
      <c r="M335" s="13">
        <f>+Muertes_PN_ACUM[[#This Row],[10-06-2020]]-Muertes_PN_ACUM[[#This Row],[09-06-2020]]</f>
        <v>0</v>
      </c>
      <c r="N335" s="13">
        <f>+Muertes_PN_ACUM[[#This Row],[11-06-2020]]-Muertes_PN_ACUM[[#This Row],[10-06-2020]]</f>
        <v>0</v>
      </c>
    </row>
    <row r="336" spans="1:14" x14ac:dyDescent="0.3">
      <c r="A336">
        <v>90207</v>
      </c>
      <c r="B336" s="2" t="s">
        <v>114</v>
      </c>
      <c r="C336" s="2" t="s">
        <v>435</v>
      </c>
      <c r="D336" s="2" t="s">
        <v>624</v>
      </c>
      <c r="E336" s="14">
        <f t="shared" si="5"/>
        <v>0</v>
      </c>
      <c r="F336" s="15">
        <f>+Muertes_PN_ACUM[[#This Row],[03-06-2020]]</f>
        <v>0</v>
      </c>
      <c r="G336" s="13">
        <f>+Muertes_PN_ACUM[[#This Row],[04-06-2020]]-Muertes_PN_ACUM[[#This Row],[03-06-2020]]</f>
        <v>0</v>
      </c>
      <c r="H336" s="13">
        <f>+Muertes_PN_ACUM[[#This Row],[5/6/2020]]-Muertes_PN_ACUM[[#This Row],[04-06-2020]]</f>
        <v>0</v>
      </c>
      <c r="I336" s="13">
        <f>+Muertes_PN_ACUM[[#This Row],[6/6/2020]]-Muertes_PN_ACUM[[#This Row],[5/6/2020]]</f>
        <v>0</v>
      </c>
      <c r="J336" s="13">
        <f>+Muertes_PN_ACUM[[#This Row],[07-06-2020]]-Muertes_PN_ACUM[[#This Row],[6/6/2020]]</f>
        <v>0</v>
      </c>
      <c r="K336" s="13">
        <f>+Muertes_PN_ACUM[[#This Row],[08-06-2020]]-Muertes_PN_ACUM[[#This Row],[07-06-2020]]</f>
        <v>0</v>
      </c>
      <c r="L336" s="13">
        <f>+Muertes_PN_ACUM[[#This Row],[09-06-2020]]-Muertes_PN_ACUM[[#This Row],[08-06-2020]]</f>
        <v>0</v>
      </c>
      <c r="M336" s="13">
        <f>+Muertes_PN_ACUM[[#This Row],[10-06-2020]]-Muertes_PN_ACUM[[#This Row],[09-06-2020]]</f>
        <v>0</v>
      </c>
      <c r="N336" s="13">
        <f>+Muertes_PN_ACUM[[#This Row],[11-06-2020]]-Muertes_PN_ACUM[[#This Row],[10-06-2020]]</f>
        <v>0</v>
      </c>
    </row>
    <row r="337" spans="1:14" x14ac:dyDescent="0.3">
      <c r="A337">
        <v>91004</v>
      </c>
      <c r="B337" s="2" t="s">
        <v>114</v>
      </c>
      <c r="C337" s="2" t="s">
        <v>115</v>
      </c>
      <c r="D337" s="2" t="s">
        <v>625</v>
      </c>
      <c r="E337" s="14">
        <f t="shared" si="5"/>
        <v>0</v>
      </c>
      <c r="F337" s="15">
        <f>+Muertes_PN_ACUM[[#This Row],[03-06-2020]]</f>
        <v>0</v>
      </c>
      <c r="G337" s="13">
        <f>+Muertes_PN_ACUM[[#This Row],[04-06-2020]]-Muertes_PN_ACUM[[#This Row],[03-06-2020]]</f>
        <v>0</v>
      </c>
      <c r="H337" s="13">
        <f>+Muertes_PN_ACUM[[#This Row],[5/6/2020]]-Muertes_PN_ACUM[[#This Row],[04-06-2020]]</f>
        <v>0</v>
      </c>
      <c r="I337" s="13">
        <f>+Muertes_PN_ACUM[[#This Row],[6/6/2020]]-Muertes_PN_ACUM[[#This Row],[5/6/2020]]</f>
        <v>0</v>
      </c>
      <c r="J337" s="13">
        <f>+Muertes_PN_ACUM[[#This Row],[07-06-2020]]-Muertes_PN_ACUM[[#This Row],[6/6/2020]]</f>
        <v>0</v>
      </c>
      <c r="K337" s="13">
        <f>+Muertes_PN_ACUM[[#This Row],[08-06-2020]]-Muertes_PN_ACUM[[#This Row],[07-06-2020]]</f>
        <v>0</v>
      </c>
      <c r="L337" s="13">
        <f>+Muertes_PN_ACUM[[#This Row],[09-06-2020]]-Muertes_PN_ACUM[[#This Row],[08-06-2020]]</f>
        <v>0</v>
      </c>
      <c r="M337" s="13">
        <f>+Muertes_PN_ACUM[[#This Row],[10-06-2020]]-Muertes_PN_ACUM[[#This Row],[09-06-2020]]</f>
        <v>0</v>
      </c>
      <c r="N337" s="13">
        <f>+Muertes_PN_ACUM[[#This Row],[11-06-2020]]-Muertes_PN_ACUM[[#This Row],[10-06-2020]]</f>
        <v>0</v>
      </c>
    </row>
    <row r="338" spans="1:14" x14ac:dyDescent="0.3">
      <c r="A338">
        <v>130712</v>
      </c>
      <c r="B338" s="2" t="s">
        <v>102</v>
      </c>
      <c r="C338" s="2" t="s">
        <v>138</v>
      </c>
      <c r="D338" s="2" t="s">
        <v>347</v>
      </c>
      <c r="E338" s="14">
        <f t="shared" si="5"/>
        <v>0</v>
      </c>
      <c r="F338" s="15">
        <f>+Muertes_PN_ACUM[[#This Row],[03-06-2020]]</f>
        <v>0</v>
      </c>
      <c r="G338" s="13">
        <f>+Muertes_PN_ACUM[[#This Row],[04-06-2020]]-Muertes_PN_ACUM[[#This Row],[03-06-2020]]</f>
        <v>0</v>
      </c>
      <c r="H338" s="13">
        <f>+Muertes_PN_ACUM[[#This Row],[5/6/2020]]-Muertes_PN_ACUM[[#This Row],[04-06-2020]]</f>
        <v>0</v>
      </c>
      <c r="I338" s="13">
        <f>+Muertes_PN_ACUM[[#This Row],[6/6/2020]]-Muertes_PN_ACUM[[#This Row],[5/6/2020]]</f>
        <v>0</v>
      </c>
      <c r="J338" s="13">
        <f>+Muertes_PN_ACUM[[#This Row],[07-06-2020]]-Muertes_PN_ACUM[[#This Row],[6/6/2020]]</f>
        <v>0</v>
      </c>
      <c r="K338" s="13">
        <f>+Muertes_PN_ACUM[[#This Row],[08-06-2020]]-Muertes_PN_ACUM[[#This Row],[07-06-2020]]</f>
        <v>0</v>
      </c>
      <c r="L338" s="13">
        <f>+Muertes_PN_ACUM[[#This Row],[09-06-2020]]-Muertes_PN_ACUM[[#This Row],[08-06-2020]]</f>
        <v>0</v>
      </c>
      <c r="M338" s="13">
        <f>+Muertes_PN_ACUM[[#This Row],[10-06-2020]]-Muertes_PN_ACUM[[#This Row],[09-06-2020]]</f>
        <v>0</v>
      </c>
      <c r="N338" s="13">
        <f>+Muertes_PN_ACUM[[#This Row],[11-06-2020]]-Muertes_PN_ACUM[[#This Row],[10-06-2020]]</f>
        <v>0</v>
      </c>
    </row>
    <row r="339" spans="1:14" x14ac:dyDescent="0.3">
      <c r="A339">
        <v>91107</v>
      </c>
      <c r="B339" s="2" t="s">
        <v>114</v>
      </c>
      <c r="C339" s="2" t="s">
        <v>186</v>
      </c>
      <c r="D339" s="2" t="s">
        <v>305</v>
      </c>
      <c r="E339" s="14">
        <f t="shared" si="5"/>
        <v>0</v>
      </c>
      <c r="F339" s="15">
        <f>+Muertes_PN_ACUM[[#This Row],[03-06-2020]]</f>
        <v>0</v>
      </c>
      <c r="G339" s="13">
        <f>+Muertes_PN_ACUM[[#This Row],[04-06-2020]]-Muertes_PN_ACUM[[#This Row],[03-06-2020]]</f>
        <v>0</v>
      </c>
      <c r="H339" s="13">
        <f>+Muertes_PN_ACUM[[#This Row],[5/6/2020]]-Muertes_PN_ACUM[[#This Row],[04-06-2020]]</f>
        <v>0</v>
      </c>
      <c r="I339" s="13">
        <f>+Muertes_PN_ACUM[[#This Row],[6/6/2020]]-Muertes_PN_ACUM[[#This Row],[5/6/2020]]</f>
        <v>0</v>
      </c>
      <c r="J339" s="13">
        <f>+Muertes_PN_ACUM[[#This Row],[07-06-2020]]-Muertes_PN_ACUM[[#This Row],[6/6/2020]]</f>
        <v>0</v>
      </c>
      <c r="K339" s="13">
        <f>+Muertes_PN_ACUM[[#This Row],[08-06-2020]]-Muertes_PN_ACUM[[#This Row],[07-06-2020]]</f>
        <v>0</v>
      </c>
      <c r="L339" s="13">
        <f>+Muertes_PN_ACUM[[#This Row],[09-06-2020]]-Muertes_PN_ACUM[[#This Row],[08-06-2020]]</f>
        <v>0</v>
      </c>
      <c r="M339" s="13">
        <f>+Muertes_PN_ACUM[[#This Row],[10-06-2020]]-Muertes_PN_ACUM[[#This Row],[09-06-2020]]</f>
        <v>0</v>
      </c>
      <c r="N339" s="13">
        <f>+Muertes_PN_ACUM[[#This Row],[11-06-2020]]-Muertes_PN_ACUM[[#This Row],[10-06-2020]]</f>
        <v>0</v>
      </c>
    </row>
    <row r="340" spans="1:14" x14ac:dyDescent="0.3">
      <c r="A340">
        <v>90208</v>
      </c>
      <c r="B340" s="2" t="s">
        <v>114</v>
      </c>
      <c r="C340" s="2" t="s">
        <v>435</v>
      </c>
      <c r="D340" s="2" t="s">
        <v>626</v>
      </c>
      <c r="E340" s="14">
        <f t="shared" si="5"/>
        <v>0</v>
      </c>
      <c r="F340" s="15">
        <f>+Muertes_PN_ACUM[[#This Row],[03-06-2020]]</f>
        <v>0</v>
      </c>
      <c r="G340" s="13">
        <f>+Muertes_PN_ACUM[[#This Row],[04-06-2020]]-Muertes_PN_ACUM[[#This Row],[03-06-2020]]</f>
        <v>0</v>
      </c>
      <c r="H340" s="13">
        <f>+Muertes_PN_ACUM[[#This Row],[5/6/2020]]-Muertes_PN_ACUM[[#This Row],[04-06-2020]]</f>
        <v>0</v>
      </c>
      <c r="I340" s="13">
        <f>+Muertes_PN_ACUM[[#This Row],[6/6/2020]]-Muertes_PN_ACUM[[#This Row],[5/6/2020]]</f>
        <v>0</v>
      </c>
      <c r="J340" s="13">
        <f>+Muertes_PN_ACUM[[#This Row],[07-06-2020]]-Muertes_PN_ACUM[[#This Row],[6/6/2020]]</f>
        <v>0</v>
      </c>
      <c r="K340" s="13">
        <f>+Muertes_PN_ACUM[[#This Row],[08-06-2020]]-Muertes_PN_ACUM[[#This Row],[07-06-2020]]</f>
        <v>0</v>
      </c>
      <c r="L340" s="13">
        <f>+Muertes_PN_ACUM[[#This Row],[09-06-2020]]-Muertes_PN_ACUM[[#This Row],[08-06-2020]]</f>
        <v>0</v>
      </c>
      <c r="M340" s="13">
        <f>+Muertes_PN_ACUM[[#This Row],[10-06-2020]]-Muertes_PN_ACUM[[#This Row],[09-06-2020]]</f>
        <v>0</v>
      </c>
      <c r="N340" s="13">
        <f>+Muertes_PN_ACUM[[#This Row],[11-06-2020]]-Muertes_PN_ACUM[[#This Row],[10-06-2020]]</f>
        <v>0</v>
      </c>
    </row>
    <row r="341" spans="1:14" x14ac:dyDescent="0.3">
      <c r="A341">
        <v>70212</v>
      </c>
      <c r="B341" s="2" t="s">
        <v>268</v>
      </c>
      <c r="C341" s="2" t="s">
        <v>348</v>
      </c>
      <c r="D341" s="2" t="s">
        <v>627</v>
      </c>
      <c r="E341" s="14">
        <f t="shared" si="5"/>
        <v>0</v>
      </c>
      <c r="F341" s="15">
        <f>+Muertes_PN_ACUM[[#This Row],[03-06-2020]]</f>
        <v>0</v>
      </c>
      <c r="G341" s="13">
        <f>+Muertes_PN_ACUM[[#This Row],[04-06-2020]]-Muertes_PN_ACUM[[#This Row],[03-06-2020]]</f>
        <v>0</v>
      </c>
      <c r="H341" s="13">
        <f>+Muertes_PN_ACUM[[#This Row],[5/6/2020]]-Muertes_PN_ACUM[[#This Row],[04-06-2020]]</f>
        <v>0</v>
      </c>
      <c r="I341" s="13">
        <f>+Muertes_PN_ACUM[[#This Row],[6/6/2020]]-Muertes_PN_ACUM[[#This Row],[5/6/2020]]</f>
        <v>0</v>
      </c>
      <c r="J341" s="13">
        <f>+Muertes_PN_ACUM[[#This Row],[07-06-2020]]-Muertes_PN_ACUM[[#This Row],[6/6/2020]]</f>
        <v>0</v>
      </c>
      <c r="K341" s="13">
        <f>+Muertes_PN_ACUM[[#This Row],[08-06-2020]]-Muertes_PN_ACUM[[#This Row],[07-06-2020]]</f>
        <v>0</v>
      </c>
      <c r="L341" s="13">
        <f>+Muertes_PN_ACUM[[#This Row],[09-06-2020]]-Muertes_PN_ACUM[[#This Row],[08-06-2020]]</f>
        <v>0</v>
      </c>
      <c r="M341" s="13">
        <f>+Muertes_PN_ACUM[[#This Row],[10-06-2020]]-Muertes_PN_ACUM[[#This Row],[09-06-2020]]</f>
        <v>0</v>
      </c>
      <c r="N341" s="13">
        <f>+Muertes_PN_ACUM[[#This Row],[11-06-2020]]-Muertes_PN_ACUM[[#This Row],[10-06-2020]]</f>
        <v>0</v>
      </c>
    </row>
    <row r="342" spans="1:14" x14ac:dyDescent="0.3">
      <c r="A342">
        <v>91112</v>
      </c>
      <c r="B342" s="2" t="s">
        <v>114</v>
      </c>
      <c r="C342" s="2" t="s">
        <v>186</v>
      </c>
      <c r="D342" s="2" t="s">
        <v>327</v>
      </c>
      <c r="E342" s="14">
        <f t="shared" si="5"/>
        <v>0</v>
      </c>
      <c r="F342" s="15">
        <f>+Muertes_PN_ACUM[[#This Row],[03-06-2020]]</f>
        <v>0</v>
      </c>
      <c r="G342" s="13">
        <f>+Muertes_PN_ACUM[[#This Row],[04-06-2020]]-Muertes_PN_ACUM[[#This Row],[03-06-2020]]</f>
        <v>0</v>
      </c>
      <c r="H342" s="13">
        <f>+Muertes_PN_ACUM[[#This Row],[5/6/2020]]-Muertes_PN_ACUM[[#This Row],[04-06-2020]]</f>
        <v>0</v>
      </c>
      <c r="I342" s="13">
        <f>+Muertes_PN_ACUM[[#This Row],[6/6/2020]]-Muertes_PN_ACUM[[#This Row],[5/6/2020]]</f>
        <v>0</v>
      </c>
      <c r="J342" s="13">
        <f>+Muertes_PN_ACUM[[#This Row],[07-06-2020]]-Muertes_PN_ACUM[[#This Row],[6/6/2020]]</f>
        <v>0</v>
      </c>
      <c r="K342" s="13">
        <f>+Muertes_PN_ACUM[[#This Row],[08-06-2020]]-Muertes_PN_ACUM[[#This Row],[07-06-2020]]</f>
        <v>0</v>
      </c>
      <c r="L342" s="13">
        <f>+Muertes_PN_ACUM[[#This Row],[09-06-2020]]-Muertes_PN_ACUM[[#This Row],[08-06-2020]]</f>
        <v>0</v>
      </c>
      <c r="M342" s="13">
        <f>+Muertes_PN_ACUM[[#This Row],[10-06-2020]]-Muertes_PN_ACUM[[#This Row],[09-06-2020]]</f>
        <v>0</v>
      </c>
      <c r="N342" s="13">
        <f>+Muertes_PN_ACUM[[#This Row],[11-06-2020]]-Muertes_PN_ACUM[[#This Row],[10-06-2020]]</f>
        <v>0</v>
      </c>
    </row>
    <row r="343" spans="1:14" x14ac:dyDescent="0.3">
      <c r="A343">
        <v>130308</v>
      </c>
      <c r="B343" s="2" t="s">
        <v>102</v>
      </c>
      <c r="C343" s="2" t="s">
        <v>222</v>
      </c>
      <c r="D343" s="2" t="s">
        <v>628</v>
      </c>
      <c r="E343" s="14">
        <f t="shared" si="5"/>
        <v>0</v>
      </c>
      <c r="F343" s="15">
        <f>+Muertes_PN_ACUM[[#This Row],[03-06-2020]]</f>
        <v>0</v>
      </c>
      <c r="G343" s="13">
        <f>+Muertes_PN_ACUM[[#This Row],[04-06-2020]]-Muertes_PN_ACUM[[#This Row],[03-06-2020]]</f>
        <v>0</v>
      </c>
      <c r="H343" s="13">
        <f>+Muertes_PN_ACUM[[#This Row],[5/6/2020]]-Muertes_PN_ACUM[[#This Row],[04-06-2020]]</f>
        <v>0</v>
      </c>
      <c r="I343" s="13">
        <f>+Muertes_PN_ACUM[[#This Row],[6/6/2020]]-Muertes_PN_ACUM[[#This Row],[5/6/2020]]</f>
        <v>0</v>
      </c>
      <c r="J343" s="13">
        <f>+Muertes_PN_ACUM[[#This Row],[07-06-2020]]-Muertes_PN_ACUM[[#This Row],[6/6/2020]]</f>
        <v>0</v>
      </c>
      <c r="K343" s="13">
        <f>+Muertes_PN_ACUM[[#This Row],[08-06-2020]]-Muertes_PN_ACUM[[#This Row],[07-06-2020]]</f>
        <v>0</v>
      </c>
      <c r="L343" s="13">
        <f>+Muertes_PN_ACUM[[#This Row],[09-06-2020]]-Muertes_PN_ACUM[[#This Row],[08-06-2020]]</f>
        <v>0</v>
      </c>
      <c r="M343" s="13">
        <f>+Muertes_PN_ACUM[[#This Row],[10-06-2020]]-Muertes_PN_ACUM[[#This Row],[09-06-2020]]</f>
        <v>0</v>
      </c>
      <c r="N343" s="13">
        <f>+Muertes_PN_ACUM[[#This Row],[11-06-2020]]-Muertes_PN_ACUM[[#This Row],[10-06-2020]]</f>
        <v>0</v>
      </c>
    </row>
    <row r="344" spans="1:14" x14ac:dyDescent="0.3">
      <c r="A344">
        <v>70709</v>
      </c>
      <c r="B344" s="2" t="s">
        <v>268</v>
      </c>
      <c r="C344" s="2" t="s">
        <v>453</v>
      </c>
      <c r="D344" s="2" t="s">
        <v>629</v>
      </c>
      <c r="E344" s="14">
        <f t="shared" si="5"/>
        <v>0</v>
      </c>
      <c r="F344" s="15">
        <f>+Muertes_PN_ACUM[[#This Row],[03-06-2020]]</f>
        <v>0</v>
      </c>
      <c r="G344" s="13">
        <f>+Muertes_PN_ACUM[[#This Row],[04-06-2020]]-Muertes_PN_ACUM[[#This Row],[03-06-2020]]</f>
        <v>0</v>
      </c>
      <c r="H344" s="13">
        <f>+Muertes_PN_ACUM[[#This Row],[5/6/2020]]-Muertes_PN_ACUM[[#This Row],[04-06-2020]]</f>
        <v>0</v>
      </c>
      <c r="I344" s="13">
        <f>+Muertes_PN_ACUM[[#This Row],[6/6/2020]]-Muertes_PN_ACUM[[#This Row],[5/6/2020]]</f>
        <v>0</v>
      </c>
      <c r="J344" s="13">
        <f>+Muertes_PN_ACUM[[#This Row],[07-06-2020]]-Muertes_PN_ACUM[[#This Row],[6/6/2020]]</f>
        <v>0</v>
      </c>
      <c r="K344" s="13">
        <f>+Muertes_PN_ACUM[[#This Row],[08-06-2020]]-Muertes_PN_ACUM[[#This Row],[07-06-2020]]</f>
        <v>0</v>
      </c>
      <c r="L344" s="13">
        <f>+Muertes_PN_ACUM[[#This Row],[09-06-2020]]-Muertes_PN_ACUM[[#This Row],[08-06-2020]]</f>
        <v>0</v>
      </c>
      <c r="M344" s="13">
        <f>+Muertes_PN_ACUM[[#This Row],[10-06-2020]]-Muertes_PN_ACUM[[#This Row],[09-06-2020]]</f>
        <v>0</v>
      </c>
      <c r="N344" s="13">
        <f>+Muertes_PN_ACUM[[#This Row],[11-06-2020]]-Muertes_PN_ACUM[[#This Row],[10-06-2020]]</f>
        <v>0</v>
      </c>
    </row>
    <row r="345" spans="1:14" x14ac:dyDescent="0.3">
      <c r="A345">
        <v>70301</v>
      </c>
      <c r="B345" s="2" t="s">
        <v>268</v>
      </c>
      <c r="C345" s="2" t="s">
        <v>268</v>
      </c>
      <c r="D345" s="2" t="s">
        <v>306</v>
      </c>
      <c r="E345" s="14">
        <f t="shared" si="5"/>
        <v>0</v>
      </c>
      <c r="F345" s="15">
        <f>+Muertes_PN_ACUM[[#This Row],[03-06-2020]]</f>
        <v>0</v>
      </c>
      <c r="G345" s="13">
        <f>+Muertes_PN_ACUM[[#This Row],[04-06-2020]]-Muertes_PN_ACUM[[#This Row],[03-06-2020]]</f>
        <v>0</v>
      </c>
      <c r="H345" s="13">
        <f>+Muertes_PN_ACUM[[#This Row],[5/6/2020]]-Muertes_PN_ACUM[[#This Row],[04-06-2020]]</f>
        <v>0</v>
      </c>
      <c r="I345" s="13">
        <f>+Muertes_PN_ACUM[[#This Row],[6/6/2020]]-Muertes_PN_ACUM[[#This Row],[5/6/2020]]</f>
        <v>0</v>
      </c>
      <c r="J345" s="13">
        <f>+Muertes_PN_ACUM[[#This Row],[07-06-2020]]-Muertes_PN_ACUM[[#This Row],[6/6/2020]]</f>
        <v>0</v>
      </c>
      <c r="K345" s="13">
        <f>+Muertes_PN_ACUM[[#This Row],[08-06-2020]]-Muertes_PN_ACUM[[#This Row],[07-06-2020]]</f>
        <v>0</v>
      </c>
      <c r="L345" s="13">
        <f>+Muertes_PN_ACUM[[#This Row],[09-06-2020]]-Muertes_PN_ACUM[[#This Row],[08-06-2020]]</f>
        <v>0</v>
      </c>
      <c r="M345" s="13">
        <f>+Muertes_PN_ACUM[[#This Row],[10-06-2020]]-Muertes_PN_ACUM[[#This Row],[09-06-2020]]</f>
        <v>0</v>
      </c>
      <c r="N345" s="13">
        <f>+Muertes_PN_ACUM[[#This Row],[11-06-2020]]-Muertes_PN_ACUM[[#This Row],[10-06-2020]]</f>
        <v>0</v>
      </c>
    </row>
    <row r="346" spans="1:14" x14ac:dyDescent="0.3">
      <c r="A346">
        <v>90209</v>
      </c>
      <c r="B346" s="2" t="s">
        <v>114</v>
      </c>
      <c r="C346" s="2" t="s">
        <v>435</v>
      </c>
      <c r="D346" s="2" t="s">
        <v>630</v>
      </c>
      <c r="E346" s="14">
        <f t="shared" si="5"/>
        <v>0</v>
      </c>
      <c r="F346" s="15">
        <f>+Muertes_PN_ACUM[[#This Row],[03-06-2020]]</f>
        <v>0</v>
      </c>
      <c r="G346" s="13">
        <f>+Muertes_PN_ACUM[[#This Row],[04-06-2020]]-Muertes_PN_ACUM[[#This Row],[03-06-2020]]</f>
        <v>0</v>
      </c>
      <c r="H346" s="13">
        <f>+Muertes_PN_ACUM[[#This Row],[5/6/2020]]-Muertes_PN_ACUM[[#This Row],[04-06-2020]]</f>
        <v>0</v>
      </c>
      <c r="I346" s="13">
        <f>+Muertes_PN_ACUM[[#This Row],[6/6/2020]]-Muertes_PN_ACUM[[#This Row],[5/6/2020]]</f>
        <v>0</v>
      </c>
      <c r="J346" s="13">
        <f>+Muertes_PN_ACUM[[#This Row],[07-06-2020]]-Muertes_PN_ACUM[[#This Row],[6/6/2020]]</f>
        <v>0</v>
      </c>
      <c r="K346" s="13">
        <f>+Muertes_PN_ACUM[[#This Row],[08-06-2020]]-Muertes_PN_ACUM[[#This Row],[07-06-2020]]</f>
        <v>0</v>
      </c>
      <c r="L346" s="13">
        <f>+Muertes_PN_ACUM[[#This Row],[09-06-2020]]-Muertes_PN_ACUM[[#This Row],[08-06-2020]]</f>
        <v>0</v>
      </c>
      <c r="M346" s="13">
        <f>+Muertes_PN_ACUM[[#This Row],[10-06-2020]]-Muertes_PN_ACUM[[#This Row],[09-06-2020]]</f>
        <v>0</v>
      </c>
      <c r="N346" s="13">
        <f>+Muertes_PN_ACUM[[#This Row],[11-06-2020]]-Muertes_PN_ACUM[[#This Row],[10-06-2020]]</f>
        <v>0</v>
      </c>
    </row>
    <row r="347" spans="1:14" x14ac:dyDescent="0.3">
      <c r="A347">
        <v>70603</v>
      </c>
      <c r="B347" s="2" t="s">
        <v>268</v>
      </c>
      <c r="C347" s="2" t="s">
        <v>248</v>
      </c>
      <c r="D347" s="2" t="s">
        <v>631</v>
      </c>
      <c r="E347" s="14">
        <f t="shared" si="5"/>
        <v>0</v>
      </c>
      <c r="F347" s="15">
        <f>+Muertes_PN_ACUM[[#This Row],[03-06-2020]]</f>
        <v>0</v>
      </c>
      <c r="G347" s="13">
        <f>+Muertes_PN_ACUM[[#This Row],[04-06-2020]]-Muertes_PN_ACUM[[#This Row],[03-06-2020]]</f>
        <v>0</v>
      </c>
      <c r="H347" s="13">
        <f>+Muertes_PN_ACUM[[#This Row],[5/6/2020]]-Muertes_PN_ACUM[[#This Row],[04-06-2020]]</f>
        <v>0</v>
      </c>
      <c r="I347" s="13">
        <f>+Muertes_PN_ACUM[[#This Row],[6/6/2020]]-Muertes_PN_ACUM[[#This Row],[5/6/2020]]</f>
        <v>0</v>
      </c>
      <c r="J347" s="13">
        <f>+Muertes_PN_ACUM[[#This Row],[07-06-2020]]-Muertes_PN_ACUM[[#This Row],[6/6/2020]]</f>
        <v>0</v>
      </c>
      <c r="K347" s="13">
        <f>+Muertes_PN_ACUM[[#This Row],[08-06-2020]]-Muertes_PN_ACUM[[#This Row],[07-06-2020]]</f>
        <v>0</v>
      </c>
      <c r="L347" s="13">
        <f>+Muertes_PN_ACUM[[#This Row],[09-06-2020]]-Muertes_PN_ACUM[[#This Row],[08-06-2020]]</f>
        <v>0</v>
      </c>
      <c r="M347" s="13">
        <f>+Muertes_PN_ACUM[[#This Row],[10-06-2020]]-Muertes_PN_ACUM[[#This Row],[09-06-2020]]</f>
        <v>0</v>
      </c>
      <c r="N347" s="13">
        <f>+Muertes_PN_ACUM[[#This Row],[11-06-2020]]-Muertes_PN_ACUM[[#This Row],[10-06-2020]]</f>
        <v>0</v>
      </c>
    </row>
    <row r="348" spans="1:14" x14ac:dyDescent="0.3">
      <c r="A348">
        <v>41103</v>
      </c>
      <c r="B348" s="2" t="s">
        <v>154</v>
      </c>
      <c r="C348" s="2" t="s">
        <v>258</v>
      </c>
      <c r="D348" s="2" t="s">
        <v>632</v>
      </c>
      <c r="E348" s="14">
        <f t="shared" si="5"/>
        <v>0</v>
      </c>
      <c r="F348" s="15">
        <f>+Muertes_PN_ACUM[[#This Row],[03-06-2020]]</f>
        <v>0</v>
      </c>
      <c r="G348" s="13">
        <f>+Muertes_PN_ACUM[[#This Row],[04-06-2020]]-Muertes_PN_ACUM[[#This Row],[03-06-2020]]</f>
        <v>0</v>
      </c>
      <c r="H348" s="13">
        <f>+Muertes_PN_ACUM[[#This Row],[5/6/2020]]-Muertes_PN_ACUM[[#This Row],[04-06-2020]]</f>
        <v>0</v>
      </c>
      <c r="I348" s="13">
        <f>+Muertes_PN_ACUM[[#This Row],[6/6/2020]]-Muertes_PN_ACUM[[#This Row],[5/6/2020]]</f>
        <v>0</v>
      </c>
      <c r="J348" s="13">
        <f>+Muertes_PN_ACUM[[#This Row],[07-06-2020]]-Muertes_PN_ACUM[[#This Row],[6/6/2020]]</f>
        <v>0</v>
      </c>
      <c r="K348" s="13">
        <f>+Muertes_PN_ACUM[[#This Row],[08-06-2020]]-Muertes_PN_ACUM[[#This Row],[07-06-2020]]</f>
        <v>0</v>
      </c>
      <c r="L348" s="13">
        <f>+Muertes_PN_ACUM[[#This Row],[09-06-2020]]-Muertes_PN_ACUM[[#This Row],[08-06-2020]]</f>
        <v>0</v>
      </c>
      <c r="M348" s="13">
        <f>+Muertes_PN_ACUM[[#This Row],[10-06-2020]]-Muertes_PN_ACUM[[#This Row],[09-06-2020]]</f>
        <v>0</v>
      </c>
      <c r="N348" s="13">
        <f>+Muertes_PN_ACUM[[#This Row],[11-06-2020]]-Muertes_PN_ACUM[[#This Row],[10-06-2020]]</f>
        <v>0</v>
      </c>
    </row>
    <row r="349" spans="1:14" x14ac:dyDescent="0.3">
      <c r="A349">
        <v>110102</v>
      </c>
      <c r="B349" s="2" t="s">
        <v>188</v>
      </c>
      <c r="C349" s="2" t="s">
        <v>189</v>
      </c>
      <c r="D349" s="2" t="s">
        <v>190</v>
      </c>
      <c r="E349" s="14">
        <f t="shared" si="5"/>
        <v>1</v>
      </c>
      <c r="F349" s="15">
        <f>+Muertes_PN_ACUM[[#This Row],[03-06-2020]]</f>
        <v>0</v>
      </c>
      <c r="G349" s="13">
        <f>+Muertes_PN_ACUM[[#This Row],[04-06-2020]]-Muertes_PN_ACUM[[#This Row],[03-06-2020]]</f>
        <v>0</v>
      </c>
      <c r="H349" s="13">
        <f>+Muertes_PN_ACUM[[#This Row],[5/6/2020]]-Muertes_PN_ACUM[[#This Row],[04-06-2020]]</f>
        <v>0</v>
      </c>
      <c r="I349" s="13">
        <f>+Muertes_PN_ACUM[[#This Row],[6/6/2020]]-Muertes_PN_ACUM[[#This Row],[5/6/2020]]</f>
        <v>0</v>
      </c>
      <c r="J349" s="13">
        <f>+Muertes_PN_ACUM[[#This Row],[07-06-2020]]-Muertes_PN_ACUM[[#This Row],[6/6/2020]]</f>
        <v>0</v>
      </c>
      <c r="K349" s="13">
        <f>+Muertes_PN_ACUM[[#This Row],[08-06-2020]]-Muertes_PN_ACUM[[#This Row],[07-06-2020]]</f>
        <v>0</v>
      </c>
      <c r="L349" s="13">
        <f>+Muertes_PN_ACUM[[#This Row],[09-06-2020]]-Muertes_PN_ACUM[[#This Row],[08-06-2020]]</f>
        <v>1</v>
      </c>
      <c r="M349" s="13">
        <f>+Muertes_PN_ACUM[[#This Row],[10-06-2020]]-Muertes_PN_ACUM[[#This Row],[09-06-2020]]</f>
        <v>0</v>
      </c>
      <c r="N349" s="13">
        <f>+Muertes_PN_ACUM[[#This Row],[11-06-2020]]-Muertes_PN_ACUM[[#This Row],[10-06-2020]]</f>
        <v>0</v>
      </c>
    </row>
    <row r="350" spans="1:14" x14ac:dyDescent="0.3">
      <c r="A350">
        <v>41306</v>
      </c>
      <c r="B350" s="2" t="s">
        <v>154</v>
      </c>
      <c r="C350" s="2" t="s">
        <v>441</v>
      </c>
      <c r="D350" s="2" t="s">
        <v>633</v>
      </c>
      <c r="E350" s="14">
        <f t="shared" si="5"/>
        <v>0</v>
      </c>
      <c r="F350" s="15">
        <f>+Muertes_PN_ACUM[[#This Row],[03-06-2020]]</f>
        <v>0</v>
      </c>
      <c r="G350" s="13">
        <f>+Muertes_PN_ACUM[[#This Row],[04-06-2020]]-Muertes_PN_ACUM[[#This Row],[03-06-2020]]</f>
        <v>0</v>
      </c>
      <c r="H350" s="13">
        <f>+Muertes_PN_ACUM[[#This Row],[5/6/2020]]-Muertes_PN_ACUM[[#This Row],[04-06-2020]]</f>
        <v>0</v>
      </c>
      <c r="I350" s="13">
        <f>+Muertes_PN_ACUM[[#This Row],[6/6/2020]]-Muertes_PN_ACUM[[#This Row],[5/6/2020]]</f>
        <v>0</v>
      </c>
      <c r="J350" s="13">
        <f>+Muertes_PN_ACUM[[#This Row],[07-06-2020]]-Muertes_PN_ACUM[[#This Row],[6/6/2020]]</f>
        <v>0</v>
      </c>
      <c r="K350" s="13">
        <f>+Muertes_PN_ACUM[[#This Row],[08-06-2020]]-Muertes_PN_ACUM[[#This Row],[07-06-2020]]</f>
        <v>0</v>
      </c>
      <c r="L350" s="13">
        <f>+Muertes_PN_ACUM[[#This Row],[09-06-2020]]-Muertes_PN_ACUM[[#This Row],[08-06-2020]]</f>
        <v>0</v>
      </c>
      <c r="M350" s="13">
        <f>+Muertes_PN_ACUM[[#This Row],[10-06-2020]]-Muertes_PN_ACUM[[#This Row],[09-06-2020]]</f>
        <v>0</v>
      </c>
      <c r="N350" s="13">
        <f>+Muertes_PN_ACUM[[#This Row],[11-06-2020]]-Muertes_PN_ACUM[[#This Row],[10-06-2020]]</f>
        <v>0</v>
      </c>
    </row>
    <row r="351" spans="1:14" x14ac:dyDescent="0.3">
      <c r="A351">
        <v>120404</v>
      </c>
      <c r="B351" s="2" t="s">
        <v>191</v>
      </c>
      <c r="C351" s="2" t="s">
        <v>493</v>
      </c>
      <c r="D351" s="2" t="s">
        <v>634</v>
      </c>
      <c r="E351" s="14">
        <f t="shared" si="5"/>
        <v>0</v>
      </c>
      <c r="F351" s="15">
        <f>+Muertes_PN_ACUM[[#This Row],[03-06-2020]]</f>
        <v>0</v>
      </c>
      <c r="G351" s="13">
        <f>+Muertes_PN_ACUM[[#This Row],[04-06-2020]]-Muertes_PN_ACUM[[#This Row],[03-06-2020]]</f>
        <v>0</v>
      </c>
      <c r="H351" s="13">
        <f>+Muertes_PN_ACUM[[#This Row],[5/6/2020]]-Muertes_PN_ACUM[[#This Row],[04-06-2020]]</f>
        <v>0</v>
      </c>
      <c r="I351" s="13">
        <f>+Muertes_PN_ACUM[[#This Row],[6/6/2020]]-Muertes_PN_ACUM[[#This Row],[5/6/2020]]</f>
        <v>0</v>
      </c>
      <c r="J351" s="13">
        <f>+Muertes_PN_ACUM[[#This Row],[07-06-2020]]-Muertes_PN_ACUM[[#This Row],[6/6/2020]]</f>
        <v>0</v>
      </c>
      <c r="K351" s="13">
        <f>+Muertes_PN_ACUM[[#This Row],[08-06-2020]]-Muertes_PN_ACUM[[#This Row],[07-06-2020]]</f>
        <v>0</v>
      </c>
      <c r="L351" s="13">
        <f>+Muertes_PN_ACUM[[#This Row],[09-06-2020]]-Muertes_PN_ACUM[[#This Row],[08-06-2020]]</f>
        <v>0</v>
      </c>
      <c r="M351" s="13">
        <f>+Muertes_PN_ACUM[[#This Row],[10-06-2020]]-Muertes_PN_ACUM[[#This Row],[09-06-2020]]</f>
        <v>0</v>
      </c>
      <c r="N351" s="13">
        <f>+Muertes_PN_ACUM[[#This Row],[11-06-2020]]-Muertes_PN_ACUM[[#This Row],[10-06-2020]]</f>
        <v>0</v>
      </c>
    </row>
    <row r="352" spans="1:14" x14ac:dyDescent="0.3">
      <c r="A352">
        <v>60602</v>
      </c>
      <c r="B352" s="2" t="s">
        <v>158</v>
      </c>
      <c r="C352" s="2" t="s">
        <v>342</v>
      </c>
      <c r="D352" s="2" t="s">
        <v>635</v>
      </c>
      <c r="E352" s="14">
        <f t="shared" si="5"/>
        <v>0</v>
      </c>
      <c r="F352" s="15">
        <f>+Muertes_PN_ACUM[[#This Row],[03-06-2020]]</f>
        <v>0</v>
      </c>
      <c r="G352" s="13">
        <f>+Muertes_PN_ACUM[[#This Row],[04-06-2020]]-Muertes_PN_ACUM[[#This Row],[03-06-2020]]</f>
        <v>0</v>
      </c>
      <c r="H352" s="13">
        <f>+Muertes_PN_ACUM[[#This Row],[5/6/2020]]-Muertes_PN_ACUM[[#This Row],[04-06-2020]]</f>
        <v>0</v>
      </c>
      <c r="I352" s="13">
        <f>+Muertes_PN_ACUM[[#This Row],[6/6/2020]]-Muertes_PN_ACUM[[#This Row],[5/6/2020]]</f>
        <v>0</v>
      </c>
      <c r="J352" s="13">
        <f>+Muertes_PN_ACUM[[#This Row],[07-06-2020]]-Muertes_PN_ACUM[[#This Row],[6/6/2020]]</f>
        <v>0</v>
      </c>
      <c r="K352" s="13">
        <f>+Muertes_PN_ACUM[[#This Row],[08-06-2020]]-Muertes_PN_ACUM[[#This Row],[07-06-2020]]</f>
        <v>0</v>
      </c>
      <c r="L352" s="13">
        <f>+Muertes_PN_ACUM[[#This Row],[09-06-2020]]-Muertes_PN_ACUM[[#This Row],[08-06-2020]]</f>
        <v>0</v>
      </c>
      <c r="M352" s="13">
        <f>+Muertes_PN_ACUM[[#This Row],[10-06-2020]]-Muertes_PN_ACUM[[#This Row],[09-06-2020]]</f>
        <v>0</v>
      </c>
      <c r="N352" s="13">
        <f>+Muertes_PN_ACUM[[#This Row],[11-06-2020]]-Muertes_PN_ACUM[[#This Row],[10-06-2020]]</f>
        <v>0</v>
      </c>
    </row>
    <row r="353" spans="1:14" x14ac:dyDescent="0.3">
      <c r="A353">
        <v>70305</v>
      </c>
      <c r="B353" s="2" t="s">
        <v>268</v>
      </c>
      <c r="C353" s="2" t="s">
        <v>268</v>
      </c>
      <c r="D353" s="2" t="s">
        <v>636</v>
      </c>
      <c r="E353" s="14">
        <f t="shared" si="5"/>
        <v>0</v>
      </c>
      <c r="F353" s="15">
        <f>+Muertes_PN_ACUM[[#This Row],[03-06-2020]]</f>
        <v>0</v>
      </c>
      <c r="G353" s="13">
        <f>+Muertes_PN_ACUM[[#This Row],[04-06-2020]]-Muertes_PN_ACUM[[#This Row],[03-06-2020]]</f>
        <v>0</v>
      </c>
      <c r="H353" s="13">
        <f>+Muertes_PN_ACUM[[#This Row],[5/6/2020]]-Muertes_PN_ACUM[[#This Row],[04-06-2020]]</f>
        <v>0</v>
      </c>
      <c r="I353" s="13">
        <f>+Muertes_PN_ACUM[[#This Row],[6/6/2020]]-Muertes_PN_ACUM[[#This Row],[5/6/2020]]</f>
        <v>0</v>
      </c>
      <c r="J353" s="13">
        <f>+Muertes_PN_ACUM[[#This Row],[07-06-2020]]-Muertes_PN_ACUM[[#This Row],[6/6/2020]]</f>
        <v>0</v>
      </c>
      <c r="K353" s="13">
        <f>+Muertes_PN_ACUM[[#This Row],[08-06-2020]]-Muertes_PN_ACUM[[#This Row],[07-06-2020]]</f>
        <v>0</v>
      </c>
      <c r="L353" s="13">
        <f>+Muertes_PN_ACUM[[#This Row],[09-06-2020]]-Muertes_PN_ACUM[[#This Row],[08-06-2020]]</f>
        <v>0</v>
      </c>
      <c r="M353" s="13">
        <f>+Muertes_PN_ACUM[[#This Row],[10-06-2020]]-Muertes_PN_ACUM[[#This Row],[09-06-2020]]</f>
        <v>0</v>
      </c>
      <c r="N353" s="13">
        <f>+Muertes_PN_ACUM[[#This Row],[11-06-2020]]-Muertes_PN_ACUM[[#This Row],[10-06-2020]]</f>
        <v>0</v>
      </c>
    </row>
    <row r="354" spans="1:14" x14ac:dyDescent="0.3">
      <c r="A354">
        <v>90308</v>
      </c>
      <c r="B354" s="2" t="s">
        <v>114</v>
      </c>
      <c r="C354" s="2" t="s">
        <v>284</v>
      </c>
      <c r="D354" s="2" t="s">
        <v>636</v>
      </c>
      <c r="E354" s="14">
        <f t="shared" si="5"/>
        <v>0</v>
      </c>
      <c r="F354" s="15">
        <f>+Muertes_PN_ACUM[[#This Row],[03-06-2020]]</f>
        <v>0</v>
      </c>
      <c r="G354" s="13">
        <f>+Muertes_PN_ACUM[[#This Row],[04-06-2020]]-Muertes_PN_ACUM[[#This Row],[03-06-2020]]</f>
        <v>0</v>
      </c>
      <c r="H354" s="13">
        <f>+Muertes_PN_ACUM[[#This Row],[5/6/2020]]-Muertes_PN_ACUM[[#This Row],[04-06-2020]]</f>
        <v>0</v>
      </c>
      <c r="I354" s="13">
        <f>+Muertes_PN_ACUM[[#This Row],[6/6/2020]]-Muertes_PN_ACUM[[#This Row],[5/6/2020]]</f>
        <v>0</v>
      </c>
      <c r="J354" s="13">
        <f>+Muertes_PN_ACUM[[#This Row],[07-06-2020]]-Muertes_PN_ACUM[[#This Row],[6/6/2020]]</f>
        <v>0</v>
      </c>
      <c r="K354" s="13">
        <f>+Muertes_PN_ACUM[[#This Row],[08-06-2020]]-Muertes_PN_ACUM[[#This Row],[07-06-2020]]</f>
        <v>0</v>
      </c>
      <c r="L354" s="13">
        <f>+Muertes_PN_ACUM[[#This Row],[09-06-2020]]-Muertes_PN_ACUM[[#This Row],[08-06-2020]]</f>
        <v>0</v>
      </c>
      <c r="M354" s="13">
        <f>+Muertes_PN_ACUM[[#This Row],[10-06-2020]]-Muertes_PN_ACUM[[#This Row],[09-06-2020]]</f>
        <v>0</v>
      </c>
      <c r="N354" s="13">
        <f>+Muertes_PN_ACUM[[#This Row],[11-06-2020]]-Muertes_PN_ACUM[[#This Row],[10-06-2020]]</f>
        <v>0</v>
      </c>
    </row>
    <row r="355" spans="1:14" x14ac:dyDescent="0.3">
      <c r="A355">
        <v>80816</v>
      </c>
      <c r="B355" s="2" t="s">
        <v>99</v>
      </c>
      <c r="C355" s="2" t="s">
        <v>99</v>
      </c>
      <c r="D355" s="2" t="s">
        <v>129</v>
      </c>
      <c r="E355" s="14">
        <f t="shared" si="5"/>
        <v>6</v>
      </c>
      <c r="F355" s="15">
        <f>+Muertes_PN_ACUM[[#This Row],[03-06-2020]]</f>
        <v>6</v>
      </c>
      <c r="G355" s="13">
        <f>+Muertes_PN_ACUM[[#This Row],[04-06-2020]]-Muertes_PN_ACUM[[#This Row],[03-06-2020]]</f>
        <v>0</v>
      </c>
      <c r="H355" s="13">
        <f>+Muertes_PN_ACUM[[#This Row],[5/6/2020]]-Muertes_PN_ACUM[[#This Row],[04-06-2020]]</f>
        <v>0</v>
      </c>
      <c r="I355" s="13">
        <f>+Muertes_PN_ACUM[[#This Row],[6/6/2020]]-Muertes_PN_ACUM[[#This Row],[5/6/2020]]</f>
        <v>0</v>
      </c>
      <c r="J355" s="13">
        <f>+Muertes_PN_ACUM[[#This Row],[07-06-2020]]-Muertes_PN_ACUM[[#This Row],[6/6/2020]]</f>
        <v>0</v>
      </c>
      <c r="K355" s="13">
        <f>+Muertes_PN_ACUM[[#This Row],[08-06-2020]]-Muertes_PN_ACUM[[#This Row],[07-06-2020]]</f>
        <v>0</v>
      </c>
      <c r="L355" s="13">
        <f>+Muertes_PN_ACUM[[#This Row],[09-06-2020]]-Muertes_PN_ACUM[[#This Row],[08-06-2020]]</f>
        <v>0</v>
      </c>
      <c r="M355" s="13">
        <f>+Muertes_PN_ACUM[[#This Row],[10-06-2020]]-Muertes_PN_ACUM[[#This Row],[09-06-2020]]</f>
        <v>0</v>
      </c>
      <c r="N355" s="13">
        <f>+Muertes_PN_ACUM[[#This Row],[11-06-2020]]-Muertes_PN_ACUM[[#This Row],[10-06-2020]]</f>
        <v>2</v>
      </c>
    </row>
    <row r="356" spans="1:14" x14ac:dyDescent="0.3">
      <c r="A356">
        <v>10210</v>
      </c>
      <c r="B356" s="2" t="s">
        <v>163</v>
      </c>
      <c r="C356" s="2" t="s">
        <v>164</v>
      </c>
      <c r="D356" s="2" t="s">
        <v>637</v>
      </c>
      <c r="E356" s="14">
        <f t="shared" si="5"/>
        <v>0</v>
      </c>
      <c r="F356" s="15">
        <f>+Muertes_PN_ACUM[[#This Row],[03-06-2020]]</f>
        <v>0</v>
      </c>
      <c r="G356" s="13">
        <f>+Muertes_PN_ACUM[[#This Row],[04-06-2020]]-Muertes_PN_ACUM[[#This Row],[03-06-2020]]</f>
        <v>0</v>
      </c>
      <c r="H356" s="13">
        <f>+Muertes_PN_ACUM[[#This Row],[5/6/2020]]-Muertes_PN_ACUM[[#This Row],[04-06-2020]]</f>
        <v>0</v>
      </c>
      <c r="I356" s="13">
        <f>+Muertes_PN_ACUM[[#This Row],[6/6/2020]]-Muertes_PN_ACUM[[#This Row],[5/6/2020]]</f>
        <v>0</v>
      </c>
      <c r="J356" s="13">
        <f>+Muertes_PN_ACUM[[#This Row],[07-06-2020]]-Muertes_PN_ACUM[[#This Row],[6/6/2020]]</f>
        <v>0</v>
      </c>
      <c r="K356" s="13">
        <f>+Muertes_PN_ACUM[[#This Row],[08-06-2020]]-Muertes_PN_ACUM[[#This Row],[07-06-2020]]</f>
        <v>0</v>
      </c>
      <c r="L356" s="13">
        <f>+Muertes_PN_ACUM[[#This Row],[09-06-2020]]-Muertes_PN_ACUM[[#This Row],[08-06-2020]]</f>
        <v>0</v>
      </c>
      <c r="M356" s="13">
        <f>+Muertes_PN_ACUM[[#This Row],[10-06-2020]]-Muertes_PN_ACUM[[#This Row],[09-06-2020]]</f>
        <v>0</v>
      </c>
      <c r="N356" s="13">
        <f>+Muertes_PN_ACUM[[#This Row],[11-06-2020]]-Muertes_PN_ACUM[[#This Row],[10-06-2020]]</f>
        <v>0</v>
      </c>
    </row>
    <row r="357" spans="1:14" x14ac:dyDescent="0.3">
      <c r="A357">
        <v>70306</v>
      </c>
      <c r="B357" s="2" t="s">
        <v>268</v>
      </c>
      <c r="C357" s="2" t="s">
        <v>268</v>
      </c>
      <c r="D357" s="2" t="s">
        <v>638</v>
      </c>
      <c r="E357" s="14">
        <f t="shared" si="5"/>
        <v>0</v>
      </c>
      <c r="F357" s="15">
        <f>+Muertes_PN_ACUM[[#This Row],[03-06-2020]]</f>
        <v>0</v>
      </c>
      <c r="G357" s="13">
        <f>+Muertes_PN_ACUM[[#This Row],[04-06-2020]]-Muertes_PN_ACUM[[#This Row],[03-06-2020]]</f>
        <v>0</v>
      </c>
      <c r="H357" s="13">
        <f>+Muertes_PN_ACUM[[#This Row],[5/6/2020]]-Muertes_PN_ACUM[[#This Row],[04-06-2020]]</f>
        <v>0</v>
      </c>
      <c r="I357" s="13">
        <f>+Muertes_PN_ACUM[[#This Row],[6/6/2020]]-Muertes_PN_ACUM[[#This Row],[5/6/2020]]</f>
        <v>0</v>
      </c>
      <c r="J357" s="13">
        <f>+Muertes_PN_ACUM[[#This Row],[07-06-2020]]-Muertes_PN_ACUM[[#This Row],[6/6/2020]]</f>
        <v>0</v>
      </c>
      <c r="K357" s="13">
        <f>+Muertes_PN_ACUM[[#This Row],[08-06-2020]]-Muertes_PN_ACUM[[#This Row],[07-06-2020]]</f>
        <v>0</v>
      </c>
      <c r="L357" s="13">
        <f>+Muertes_PN_ACUM[[#This Row],[09-06-2020]]-Muertes_PN_ACUM[[#This Row],[08-06-2020]]</f>
        <v>0</v>
      </c>
      <c r="M357" s="13">
        <f>+Muertes_PN_ACUM[[#This Row],[10-06-2020]]-Muertes_PN_ACUM[[#This Row],[09-06-2020]]</f>
        <v>0</v>
      </c>
      <c r="N357" s="13">
        <f>+Muertes_PN_ACUM[[#This Row],[11-06-2020]]-Muertes_PN_ACUM[[#This Row],[10-06-2020]]</f>
        <v>0</v>
      </c>
    </row>
    <row r="358" spans="1:14" x14ac:dyDescent="0.3">
      <c r="A358">
        <v>90210</v>
      </c>
      <c r="B358" s="2" t="s">
        <v>114</v>
      </c>
      <c r="C358" s="2" t="s">
        <v>435</v>
      </c>
      <c r="D358" s="2" t="s">
        <v>639</v>
      </c>
      <c r="E358" s="14">
        <f t="shared" si="5"/>
        <v>0</v>
      </c>
      <c r="F358" s="15">
        <f>+Muertes_PN_ACUM[[#This Row],[03-06-2020]]</f>
        <v>0</v>
      </c>
      <c r="G358" s="13">
        <f>+Muertes_PN_ACUM[[#This Row],[04-06-2020]]-Muertes_PN_ACUM[[#This Row],[03-06-2020]]</f>
        <v>0</v>
      </c>
      <c r="H358" s="13">
        <f>+Muertes_PN_ACUM[[#This Row],[5/6/2020]]-Muertes_PN_ACUM[[#This Row],[04-06-2020]]</f>
        <v>0</v>
      </c>
      <c r="I358" s="13">
        <f>+Muertes_PN_ACUM[[#This Row],[6/6/2020]]-Muertes_PN_ACUM[[#This Row],[5/6/2020]]</f>
        <v>0</v>
      </c>
      <c r="J358" s="13">
        <f>+Muertes_PN_ACUM[[#This Row],[07-06-2020]]-Muertes_PN_ACUM[[#This Row],[6/6/2020]]</f>
        <v>0</v>
      </c>
      <c r="K358" s="13">
        <f>+Muertes_PN_ACUM[[#This Row],[08-06-2020]]-Muertes_PN_ACUM[[#This Row],[07-06-2020]]</f>
        <v>0</v>
      </c>
      <c r="L358" s="13">
        <f>+Muertes_PN_ACUM[[#This Row],[09-06-2020]]-Muertes_PN_ACUM[[#This Row],[08-06-2020]]</f>
        <v>0</v>
      </c>
      <c r="M358" s="13">
        <f>+Muertes_PN_ACUM[[#This Row],[10-06-2020]]-Muertes_PN_ACUM[[#This Row],[09-06-2020]]</f>
        <v>0</v>
      </c>
      <c r="N358" s="13">
        <f>+Muertes_PN_ACUM[[#This Row],[11-06-2020]]-Muertes_PN_ACUM[[#This Row],[10-06-2020]]</f>
        <v>0</v>
      </c>
    </row>
    <row r="359" spans="1:14" x14ac:dyDescent="0.3">
      <c r="A359">
        <v>20405</v>
      </c>
      <c r="B359" s="2" t="s">
        <v>212</v>
      </c>
      <c r="C359" s="2" t="s">
        <v>249</v>
      </c>
      <c r="D359" s="2" t="s">
        <v>640</v>
      </c>
      <c r="E359" s="14">
        <f t="shared" si="5"/>
        <v>0</v>
      </c>
      <c r="F359" s="15">
        <f>+Muertes_PN_ACUM[[#This Row],[03-06-2020]]</f>
        <v>0</v>
      </c>
      <c r="G359" s="13">
        <f>+Muertes_PN_ACUM[[#This Row],[04-06-2020]]-Muertes_PN_ACUM[[#This Row],[03-06-2020]]</f>
        <v>0</v>
      </c>
      <c r="H359" s="13">
        <f>+Muertes_PN_ACUM[[#This Row],[5/6/2020]]-Muertes_PN_ACUM[[#This Row],[04-06-2020]]</f>
        <v>0</v>
      </c>
      <c r="I359" s="13">
        <f>+Muertes_PN_ACUM[[#This Row],[6/6/2020]]-Muertes_PN_ACUM[[#This Row],[5/6/2020]]</f>
        <v>0</v>
      </c>
      <c r="J359" s="13">
        <f>+Muertes_PN_ACUM[[#This Row],[07-06-2020]]-Muertes_PN_ACUM[[#This Row],[6/6/2020]]</f>
        <v>0</v>
      </c>
      <c r="K359" s="13">
        <f>+Muertes_PN_ACUM[[#This Row],[08-06-2020]]-Muertes_PN_ACUM[[#This Row],[07-06-2020]]</f>
        <v>0</v>
      </c>
      <c r="L359" s="13">
        <f>+Muertes_PN_ACUM[[#This Row],[09-06-2020]]-Muertes_PN_ACUM[[#This Row],[08-06-2020]]</f>
        <v>0</v>
      </c>
      <c r="M359" s="13">
        <f>+Muertes_PN_ACUM[[#This Row],[10-06-2020]]-Muertes_PN_ACUM[[#This Row],[09-06-2020]]</f>
        <v>0</v>
      </c>
      <c r="N359" s="13">
        <f>+Muertes_PN_ACUM[[#This Row],[11-06-2020]]-Muertes_PN_ACUM[[#This Row],[10-06-2020]]</f>
        <v>0</v>
      </c>
    </row>
    <row r="360" spans="1:14" x14ac:dyDescent="0.3">
      <c r="A360">
        <v>90702</v>
      </c>
      <c r="B360" s="2" t="s">
        <v>114</v>
      </c>
      <c r="C360" s="2" t="s">
        <v>363</v>
      </c>
      <c r="D360" s="2" t="s">
        <v>640</v>
      </c>
      <c r="E360" s="14">
        <f t="shared" si="5"/>
        <v>0</v>
      </c>
      <c r="F360" s="15">
        <f>+Muertes_PN_ACUM[[#This Row],[03-06-2020]]</f>
        <v>0</v>
      </c>
      <c r="G360" s="13">
        <f>+Muertes_PN_ACUM[[#This Row],[04-06-2020]]-Muertes_PN_ACUM[[#This Row],[03-06-2020]]</f>
        <v>0</v>
      </c>
      <c r="H360" s="13">
        <f>+Muertes_PN_ACUM[[#This Row],[5/6/2020]]-Muertes_PN_ACUM[[#This Row],[04-06-2020]]</f>
        <v>0</v>
      </c>
      <c r="I360" s="13">
        <f>+Muertes_PN_ACUM[[#This Row],[6/6/2020]]-Muertes_PN_ACUM[[#This Row],[5/6/2020]]</f>
        <v>0</v>
      </c>
      <c r="J360" s="13">
        <f>+Muertes_PN_ACUM[[#This Row],[07-06-2020]]-Muertes_PN_ACUM[[#This Row],[6/6/2020]]</f>
        <v>0</v>
      </c>
      <c r="K360" s="13">
        <f>+Muertes_PN_ACUM[[#This Row],[08-06-2020]]-Muertes_PN_ACUM[[#This Row],[07-06-2020]]</f>
        <v>0</v>
      </c>
      <c r="L360" s="13">
        <f>+Muertes_PN_ACUM[[#This Row],[09-06-2020]]-Muertes_PN_ACUM[[#This Row],[08-06-2020]]</f>
        <v>0</v>
      </c>
      <c r="M360" s="13">
        <f>+Muertes_PN_ACUM[[#This Row],[10-06-2020]]-Muertes_PN_ACUM[[#This Row],[09-06-2020]]</f>
        <v>0</v>
      </c>
      <c r="N360" s="13">
        <f>+Muertes_PN_ACUM[[#This Row],[11-06-2020]]-Muertes_PN_ACUM[[#This Row],[10-06-2020]]</f>
        <v>0</v>
      </c>
    </row>
    <row r="361" spans="1:14" x14ac:dyDescent="0.3">
      <c r="A361">
        <v>41101</v>
      </c>
      <c r="B361" s="2" t="s">
        <v>154</v>
      </c>
      <c r="C361" s="2" t="s">
        <v>258</v>
      </c>
      <c r="D361" s="2" t="s">
        <v>403</v>
      </c>
      <c r="E361" s="14">
        <f t="shared" si="5"/>
        <v>0</v>
      </c>
      <c r="F361" s="15">
        <f>+Muertes_PN_ACUM[[#This Row],[03-06-2020]]</f>
        <v>0</v>
      </c>
      <c r="G361" s="13">
        <f>+Muertes_PN_ACUM[[#This Row],[04-06-2020]]-Muertes_PN_ACUM[[#This Row],[03-06-2020]]</f>
        <v>0</v>
      </c>
      <c r="H361" s="13">
        <f>+Muertes_PN_ACUM[[#This Row],[5/6/2020]]-Muertes_PN_ACUM[[#This Row],[04-06-2020]]</f>
        <v>0</v>
      </c>
      <c r="I361" s="13">
        <f>+Muertes_PN_ACUM[[#This Row],[6/6/2020]]-Muertes_PN_ACUM[[#This Row],[5/6/2020]]</f>
        <v>0</v>
      </c>
      <c r="J361" s="13">
        <f>+Muertes_PN_ACUM[[#This Row],[07-06-2020]]-Muertes_PN_ACUM[[#This Row],[6/6/2020]]</f>
        <v>0</v>
      </c>
      <c r="K361" s="13">
        <f>+Muertes_PN_ACUM[[#This Row],[08-06-2020]]-Muertes_PN_ACUM[[#This Row],[07-06-2020]]</f>
        <v>0</v>
      </c>
      <c r="L361" s="13">
        <f>+Muertes_PN_ACUM[[#This Row],[09-06-2020]]-Muertes_PN_ACUM[[#This Row],[08-06-2020]]</f>
        <v>0</v>
      </c>
      <c r="M361" s="13">
        <f>+Muertes_PN_ACUM[[#This Row],[10-06-2020]]-Muertes_PN_ACUM[[#This Row],[09-06-2020]]</f>
        <v>0</v>
      </c>
      <c r="N361" s="13">
        <f>+Muertes_PN_ACUM[[#This Row],[11-06-2020]]-Muertes_PN_ACUM[[#This Row],[10-06-2020]]</f>
        <v>0</v>
      </c>
    </row>
    <row r="362" spans="1:14" x14ac:dyDescent="0.3">
      <c r="A362">
        <v>130407</v>
      </c>
      <c r="B362" s="2" t="s">
        <v>102</v>
      </c>
      <c r="C362" s="2" t="s">
        <v>259</v>
      </c>
      <c r="D362" s="2" t="s">
        <v>403</v>
      </c>
      <c r="E362" s="14">
        <f t="shared" si="5"/>
        <v>0</v>
      </c>
      <c r="F362" s="15">
        <f>+Muertes_PN_ACUM[[#This Row],[03-06-2020]]</f>
        <v>0</v>
      </c>
      <c r="G362" s="13">
        <f>+Muertes_PN_ACUM[[#This Row],[04-06-2020]]-Muertes_PN_ACUM[[#This Row],[03-06-2020]]</f>
        <v>0</v>
      </c>
      <c r="H362" s="13">
        <f>+Muertes_PN_ACUM[[#This Row],[5/6/2020]]-Muertes_PN_ACUM[[#This Row],[04-06-2020]]</f>
        <v>0</v>
      </c>
      <c r="I362" s="13">
        <f>+Muertes_PN_ACUM[[#This Row],[6/6/2020]]-Muertes_PN_ACUM[[#This Row],[5/6/2020]]</f>
        <v>0</v>
      </c>
      <c r="J362" s="13">
        <f>+Muertes_PN_ACUM[[#This Row],[07-06-2020]]-Muertes_PN_ACUM[[#This Row],[6/6/2020]]</f>
        <v>0</v>
      </c>
      <c r="K362" s="13">
        <f>+Muertes_PN_ACUM[[#This Row],[08-06-2020]]-Muertes_PN_ACUM[[#This Row],[07-06-2020]]</f>
        <v>0</v>
      </c>
      <c r="L362" s="13">
        <f>+Muertes_PN_ACUM[[#This Row],[09-06-2020]]-Muertes_PN_ACUM[[#This Row],[08-06-2020]]</f>
        <v>0</v>
      </c>
      <c r="M362" s="13">
        <f>+Muertes_PN_ACUM[[#This Row],[10-06-2020]]-Muertes_PN_ACUM[[#This Row],[09-06-2020]]</f>
        <v>0</v>
      </c>
      <c r="N362" s="13">
        <f>+Muertes_PN_ACUM[[#This Row],[11-06-2020]]-Muertes_PN_ACUM[[#This Row],[10-06-2020]]</f>
        <v>0</v>
      </c>
    </row>
    <row r="363" spans="1:14" x14ac:dyDescent="0.3">
      <c r="A363">
        <v>60309</v>
      </c>
      <c r="B363" s="2" t="s">
        <v>158</v>
      </c>
      <c r="C363" s="2" t="s">
        <v>406</v>
      </c>
      <c r="D363" s="2" t="s">
        <v>641</v>
      </c>
      <c r="E363" s="14">
        <f t="shared" si="5"/>
        <v>0</v>
      </c>
      <c r="F363" s="15">
        <f>+Muertes_PN_ACUM[[#This Row],[03-06-2020]]</f>
        <v>0</v>
      </c>
      <c r="G363" s="13">
        <f>+Muertes_PN_ACUM[[#This Row],[04-06-2020]]-Muertes_PN_ACUM[[#This Row],[03-06-2020]]</f>
        <v>0</v>
      </c>
      <c r="H363" s="13">
        <f>+Muertes_PN_ACUM[[#This Row],[5/6/2020]]-Muertes_PN_ACUM[[#This Row],[04-06-2020]]</f>
        <v>0</v>
      </c>
      <c r="I363" s="13">
        <f>+Muertes_PN_ACUM[[#This Row],[6/6/2020]]-Muertes_PN_ACUM[[#This Row],[5/6/2020]]</f>
        <v>0</v>
      </c>
      <c r="J363" s="13">
        <f>+Muertes_PN_ACUM[[#This Row],[07-06-2020]]-Muertes_PN_ACUM[[#This Row],[6/6/2020]]</f>
        <v>0</v>
      </c>
      <c r="K363" s="13">
        <f>+Muertes_PN_ACUM[[#This Row],[08-06-2020]]-Muertes_PN_ACUM[[#This Row],[07-06-2020]]</f>
        <v>0</v>
      </c>
      <c r="L363" s="13">
        <f>+Muertes_PN_ACUM[[#This Row],[09-06-2020]]-Muertes_PN_ACUM[[#This Row],[08-06-2020]]</f>
        <v>0</v>
      </c>
      <c r="M363" s="13">
        <f>+Muertes_PN_ACUM[[#This Row],[10-06-2020]]-Muertes_PN_ACUM[[#This Row],[09-06-2020]]</f>
        <v>0</v>
      </c>
      <c r="N363" s="13">
        <f>+Muertes_PN_ACUM[[#This Row],[11-06-2020]]-Muertes_PN_ACUM[[#This Row],[10-06-2020]]</f>
        <v>0</v>
      </c>
    </row>
    <row r="364" spans="1:14" x14ac:dyDescent="0.3">
      <c r="A364">
        <v>20306</v>
      </c>
      <c r="B364" s="2" t="s">
        <v>212</v>
      </c>
      <c r="C364" s="2" t="s">
        <v>245</v>
      </c>
      <c r="D364" s="2" t="s">
        <v>224</v>
      </c>
      <c r="E364" s="14">
        <f t="shared" si="5"/>
        <v>0</v>
      </c>
      <c r="F364" s="15">
        <f>+Muertes_PN_ACUM[[#This Row],[03-06-2020]]</f>
        <v>0</v>
      </c>
      <c r="G364" s="13">
        <f>+Muertes_PN_ACUM[[#This Row],[04-06-2020]]-Muertes_PN_ACUM[[#This Row],[03-06-2020]]</f>
        <v>0</v>
      </c>
      <c r="H364" s="13">
        <f>+Muertes_PN_ACUM[[#This Row],[5/6/2020]]-Muertes_PN_ACUM[[#This Row],[04-06-2020]]</f>
        <v>0</v>
      </c>
      <c r="I364" s="13">
        <f>+Muertes_PN_ACUM[[#This Row],[6/6/2020]]-Muertes_PN_ACUM[[#This Row],[5/6/2020]]</f>
        <v>0</v>
      </c>
      <c r="J364" s="13">
        <f>+Muertes_PN_ACUM[[#This Row],[07-06-2020]]-Muertes_PN_ACUM[[#This Row],[6/6/2020]]</f>
        <v>0</v>
      </c>
      <c r="K364" s="13">
        <f>+Muertes_PN_ACUM[[#This Row],[08-06-2020]]-Muertes_PN_ACUM[[#This Row],[07-06-2020]]</f>
        <v>0</v>
      </c>
      <c r="L364" s="13">
        <f>+Muertes_PN_ACUM[[#This Row],[09-06-2020]]-Muertes_PN_ACUM[[#This Row],[08-06-2020]]</f>
        <v>0</v>
      </c>
      <c r="M364" s="13">
        <f>+Muertes_PN_ACUM[[#This Row],[10-06-2020]]-Muertes_PN_ACUM[[#This Row],[09-06-2020]]</f>
        <v>0</v>
      </c>
      <c r="N364" s="13">
        <f>+Muertes_PN_ACUM[[#This Row],[11-06-2020]]-Muertes_PN_ACUM[[#This Row],[10-06-2020]]</f>
        <v>0</v>
      </c>
    </row>
    <row r="365" spans="1:14" x14ac:dyDescent="0.3">
      <c r="A365">
        <v>40606</v>
      </c>
      <c r="B365" s="2" t="s">
        <v>154</v>
      </c>
      <c r="C365" s="2" t="s">
        <v>171</v>
      </c>
      <c r="D365" s="2" t="s">
        <v>224</v>
      </c>
      <c r="E365" s="14">
        <f t="shared" si="5"/>
        <v>1</v>
      </c>
      <c r="F365" s="15">
        <f>+Muertes_PN_ACUM[[#This Row],[03-06-2020]]</f>
        <v>1</v>
      </c>
      <c r="G365" s="13">
        <f>+Muertes_PN_ACUM[[#This Row],[04-06-2020]]-Muertes_PN_ACUM[[#This Row],[03-06-2020]]</f>
        <v>0</v>
      </c>
      <c r="H365" s="13">
        <f>+Muertes_PN_ACUM[[#This Row],[5/6/2020]]-Muertes_PN_ACUM[[#This Row],[04-06-2020]]</f>
        <v>0</v>
      </c>
      <c r="I365" s="13">
        <f>+Muertes_PN_ACUM[[#This Row],[6/6/2020]]-Muertes_PN_ACUM[[#This Row],[5/6/2020]]</f>
        <v>0</v>
      </c>
      <c r="J365" s="13">
        <f>+Muertes_PN_ACUM[[#This Row],[07-06-2020]]-Muertes_PN_ACUM[[#This Row],[6/6/2020]]</f>
        <v>0</v>
      </c>
      <c r="K365" s="13">
        <f>+Muertes_PN_ACUM[[#This Row],[08-06-2020]]-Muertes_PN_ACUM[[#This Row],[07-06-2020]]</f>
        <v>0</v>
      </c>
      <c r="L365" s="13">
        <f>+Muertes_PN_ACUM[[#This Row],[09-06-2020]]-Muertes_PN_ACUM[[#This Row],[08-06-2020]]</f>
        <v>0</v>
      </c>
      <c r="M365" s="13">
        <f>+Muertes_PN_ACUM[[#This Row],[10-06-2020]]-Muertes_PN_ACUM[[#This Row],[09-06-2020]]</f>
        <v>0</v>
      </c>
      <c r="N365" s="13">
        <f>+Muertes_PN_ACUM[[#This Row],[11-06-2020]]-Muertes_PN_ACUM[[#This Row],[10-06-2020]]</f>
        <v>0</v>
      </c>
    </row>
    <row r="366" spans="1:14" x14ac:dyDescent="0.3">
      <c r="A366">
        <v>80820</v>
      </c>
      <c r="B366" s="2" t="s">
        <v>99</v>
      </c>
      <c r="C366" s="2" t="s">
        <v>99</v>
      </c>
      <c r="D366" s="2" t="s">
        <v>125</v>
      </c>
      <c r="E366" s="14">
        <f t="shared" si="5"/>
        <v>6</v>
      </c>
      <c r="F366" s="15">
        <f>+Muertes_PN_ACUM[[#This Row],[03-06-2020]]</f>
        <v>6</v>
      </c>
      <c r="G366" s="13">
        <f>+Muertes_PN_ACUM[[#This Row],[04-06-2020]]-Muertes_PN_ACUM[[#This Row],[03-06-2020]]</f>
        <v>0</v>
      </c>
      <c r="H366" s="13">
        <f>+Muertes_PN_ACUM[[#This Row],[5/6/2020]]-Muertes_PN_ACUM[[#This Row],[04-06-2020]]</f>
        <v>0</v>
      </c>
      <c r="I366" s="13">
        <f>+Muertes_PN_ACUM[[#This Row],[6/6/2020]]-Muertes_PN_ACUM[[#This Row],[5/6/2020]]</f>
        <v>0</v>
      </c>
      <c r="J366" s="13">
        <f>+Muertes_PN_ACUM[[#This Row],[07-06-2020]]-Muertes_PN_ACUM[[#This Row],[6/6/2020]]</f>
        <v>0</v>
      </c>
      <c r="K366" s="13">
        <f>+Muertes_PN_ACUM[[#This Row],[08-06-2020]]-Muertes_PN_ACUM[[#This Row],[07-06-2020]]</f>
        <v>0</v>
      </c>
      <c r="L366" s="13">
        <f>+Muertes_PN_ACUM[[#This Row],[09-06-2020]]-Muertes_PN_ACUM[[#This Row],[08-06-2020]]</f>
        <v>0</v>
      </c>
      <c r="M366" s="13">
        <f>+Muertes_PN_ACUM[[#This Row],[10-06-2020]]-Muertes_PN_ACUM[[#This Row],[09-06-2020]]</f>
        <v>0</v>
      </c>
      <c r="N366" s="13">
        <f>+Muertes_PN_ACUM[[#This Row],[11-06-2020]]-Muertes_PN_ACUM[[#This Row],[10-06-2020]]</f>
        <v>0</v>
      </c>
    </row>
    <row r="367" spans="1:14" x14ac:dyDescent="0.3">
      <c r="A367">
        <v>80505</v>
      </c>
      <c r="B367" s="2" t="s">
        <v>99</v>
      </c>
      <c r="C367" s="2" t="s">
        <v>134</v>
      </c>
      <c r="D367" s="2" t="s">
        <v>208</v>
      </c>
      <c r="E367" s="14">
        <f t="shared" si="5"/>
        <v>0</v>
      </c>
      <c r="F367" s="15">
        <f>+Muertes_PN_ACUM[[#This Row],[03-06-2020]]</f>
        <v>0</v>
      </c>
      <c r="G367" s="13">
        <f>+Muertes_PN_ACUM[[#This Row],[04-06-2020]]-Muertes_PN_ACUM[[#This Row],[03-06-2020]]</f>
        <v>0</v>
      </c>
      <c r="H367" s="13">
        <f>+Muertes_PN_ACUM[[#This Row],[5/6/2020]]-Muertes_PN_ACUM[[#This Row],[04-06-2020]]</f>
        <v>0</v>
      </c>
      <c r="I367" s="13">
        <f>+Muertes_PN_ACUM[[#This Row],[6/6/2020]]-Muertes_PN_ACUM[[#This Row],[5/6/2020]]</f>
        <v>0</v>
      </c>
      <c r="J367" s="13">
        <f>+Muertes_PN_ACUM[[#This Row],[07-06-2020]]-Muertes_PN_ACUM[[#This Row],[6/6/2020]]</f>
        <v>0</v>
      </c>
      <c r="K367" s="13">
        <f>+Muertes_PN_ACUM[[#This Row],[08-06-2020]]-Muertes_PN_ACUM[[#This Row],[07-06-2020]]</f>
        <v>0</v>
      </c>
      <c r="L367" s="13">
        <f>+Muertes_PN_ACUM[[#This Row],[09-06-2020]]-Muertes_PN_ACUM[[#This Row],[08-06-2020]]</f>
        <v>0</v>
      </c>
      <c r="M367" s="13">
        <f>+Muertes_PN_ACUM[[#This Row],[10-06-2020]]-Muertes_PN_ACUM[[#This Row],[09-06-2020]]</f>
        <v>0</v>
      </c>
      <c r="N367" s="13">
        <f>+Muertes_PN_ACUM[[#This Row],[11-06-2020]]-Muertes_PN_ACUM[[#This Row],[10-06-2020]]</f>
        <v>0</v>
      </c>
    </row>
    <row r="368" spans="1:14" x14ac:dyDescent="0.3">
      <c r="A368">
        <v>60201</v>
      </c>
      <c r="B368" s="2" t="s">
        <v>158</v>
      </c>
      <c r="C368" s="2" t="s">
        <v>350</v>
      </c>
      <c r="D368" s="2" t="s">
        <v>642</v>
      </c>
      <c r="E368" s="14">
        <f t="shared" si="5"/>
        <v>0</v>
      </c>
      <c r="F368" s="15">
        <f>+Muertes_PN_ACUM[[#This Row],[03-06-2020]]</f>
        <v>0</v>
      </c>
      <c r="G368" s="13">
        <f>+Muertes_PN_ACUM[[#This Row],[04-06-2020]]-Muertes_PN_ACUM[[#This Row],[03-06-2020]]</f>
        <v>0</v>
      </c>
      <c r="H368" s="13">
        <f>+Muertes_PN_ACUM[[#This Row],[5/6/2020]]-Muertes_PN_ACUM[[#This Row],[04-06-2020]]</f>
        <v>0</v>
      </c>
      <c r="I368" s="13">
        <f>+Muertes_PN_ACUM[[#This Row],[6/6/2020]]-Muertes_PN_ACUM[[#This Row],[5/6/2020]]</f>
        <v>0</v>
      </c>
      <c r="J368" s="13">
        <f>+Muertes_PN_ACUM[[#This Row],[07-06-2020]]-Muertes_PN_ACUM[[#This Row],[6/6/2020]]</f>
        <v>0</v>
      </c>
      <c r="K368" s="13">
        <f>+Muertes_PN_ACUM[[#This Row],[08-06-2020]]-Muertes_PN_ACUM[[#This Row],[07-06-2020]]</f>
        <v>0</v>
      </c>
      <c r="L368" s="13">
        <f>+Muertes_PN_ACUM[[#This Row],[09-06-2020]]-Muertes_PN_ACUM[[#This Row],[08-06-2020]]</f>
        <v>0</v>
      </c>
      <c r="M368" s="13">
        <f>+Muertes_PN_ACUM[[#This Row],[10-06-2020]]-Muertes_PN_ACUM[[#This Row],[09-06-2020]]</f>
        <v>0</v>
      </c>
      <c r="N368" s="13">
        <f>+Muertes_PN_ACUM[[#This Row],[11-06-2020]]-Muertes_PN_ACUM[[#This Row],[10-06-2020]]</f>
        <v>0</v>
      </c>
    </row>
    <row r="369" spans="1:14" x14ac:dyDescent="0.3">
      <c r="A369">
        <v>130309</v>
      </c>
      <c r="B369" s="2" t="s">
        <v>102</v>
      </c>
      <c r="C369" s="2" t="s">
        <v>222</v>
      </c>
      <c r="D369" s="2" t="s">
        <v>307</v>
      </c>
      <c r="E369" s="14">
        <f t="shared" si="5"/>
        <v>0</v>
      </c>
      <c r="F369" s="15">
        <f>+Muertes_PN_ACUM[[#This Row],[03-06-2020]]</f>
        <v>0</v>
      </c>
      <c r="G369" s="13">
        <f>+Muertes_PN_ACUM[[#This Row],[04-06-2020]]-Muertes_PN_ACUM[[#This Row],[03-06-2020]]</f>
        <v>0</v>
      </c>
      <c r="H369" s="13">
        <f>+Muertes_PN_ACUM[[#This Row],[5/6/2020]]-Muertes_PN_ACUM[[#This Row],[04-06-2020]]</f>
        <v>0</v>
      </c>
      <c r="I369" s="13">
        <f>+Muertes_PN_ACUM[[#This Row],[6/6/2020]]-Muertes_PN_ACUM[[#This Row],[5/6/2020]]</f>
        <v>0</v>
      </c>
      <c r="J369" s="13">
        <f>+Muertes_PN_ACUM[[#This Row],[07-06-2020]]-Muertes_PN_ACUM[[#This Row],[6/6/2020]]</f>
        <v>0</v>
      </c>
      <c r="K369" s="13">
        <f>+Muertes_PN_ACUM[[#This Row],[08-06-2020]]-Muertes_PN_ACUM[[#This Row],[07-06-2020]]</f>
        <v>0</v>
      </c>
      <c r="L369" s="13">
        <f>+Muertes_PN_ACUM[[#This Row],[09-06-2020]]-Muertes_PN_ACUM[[#This Row],[08-06-2020]]</f>
        <v>0</v>
      </c>
      <c r="M369" s="13">
        <f>+Muertes_PN_ACUM[[#This Row],[10-06-2020]]-Muertes_PN_ACUM[[#This Row],[09-06-2020]]</f>
        <v>0</v>
      </c>
      <c r="N369" s="13">
        <f>+Muertes_PN_ACUM[[#This Row],[11-06-2020]]-Muertes_PN_ACUM[[#This Row],[10-06-2020]]</f>
        <v>0</v>
      </c>
    </row>
    <row r="370" spans="1:14" x14ac:dyDescent="0.3">
      <c r="A370">
        <v>70409</v>
      </c>
      <c r="B370" s="2" t="s">
        <v>268</v>
      </c>
      <c r="C370" s="2" t="s">
        <v>328</v>
      </c>
      <c r="D370" s="2" t="s">
        <v>308</v>
      </c>
      <c r="E370" s="14">
        <f t="shared" si="5"/>
        <v>0</v>
      </c>
      <c r="F370" s="15">
        <f>+Muertes_PN_ACUM[[#This Row],[03-06-2020]]</f>
        <v>0</v>
      </c>
      <c r="G370" s="13">
        <f>+Muertes_PN_ACUM[[#This Row],[04-06-2020]]-Muertes_PN_ACUM[[#This Row],[03-06-2020]]</f>
        <v>0</v>
      </c>
      <c r="H370" s="13">
        <f>+Muertes_PN_ACUM[[#This Row],[5/6/2020]]-Muertes_PN_ACUM[[#This Row],[04-06-2020]]</f>
        <v>0</v>
      </c>
      <c r="I370" s="13">
        <f>+Muertes_PN_ACUM[[#This Row],[6/6/2020]]-Muertes_PN_ACUM[[#This Row],[5/6/2020]]</f>
        <v>0</v>
      </c>
      <c r="J370" s="13">
        <f>+Muertes_PN_ACUM[[#This Row],[07-06-2020]]-Muertes_PN_ACUM[[#This Row],[6/6/2020]]</f>
        <v>0</v>
      </c>
      <c r="K370" s="13">
        <f>+Muertes_PN_ACUM[[#This Row],[08-06-2020]]-Muertes_PN_ACUM[[#This Row],[07-06-2020]]</f>
        <v>0</v>
      </c>
      <c r="L370" s="13">
        <f>+Muertes_PN_ACUM[[#This Row],[09-06-2020]]-Muertes_PN_ACUM[[#This Row],[08-06-2020]]</f>
        <v>0</v>
      </c>
      <c r="M370" s="13">
        <f>+Muertes_PN_ACUM[[#This Row],[10-06-2020]]-Muertes_PN_ACUM[[#This Row],[09-06-2020]]</f>
        <v>0</v>
      </c>
      <c r="N370" s="13">
        <f>+Muertes_PN_ACUM[[#This Row],[11-06-2020]]-Muertes_PN_ACUM[[#This Row],[10-06-2020]]</f>
        <v>0</v>
      </c>
    </row>
    <row r="371" spans="1:14" x14ac:dyDescent="0.3">
      <c r="A371">
        <v>90501</v>
      </c>
      <c r="B371" s="2" t="s">
        <v>114</v>
      </c>
      <c r="C371" s="2" t="s">
        <v>308</v>
      </c>
      <c r="D371" s="2" t="s">
        <v>309</v>
      </c>
      <c r="E371" s="14">
        <f t="shared" si="5"/>
        <v>0</v>
      </c>
      <c r="F371" s="15">
        <f>+Muertes_PN_ACUM[[#This Row],[03-06-2020]]</f>
        <v>0</v>
      </c>
      <c r="G371" s="13">
        <f>+Muertes_PN_ACUM[[#This Row],[04-06-2020]]-Muertes_PN_ACUM[[#This Row],[03-06-2020]]</f>
        <v>0</v>
      </c>
      <c r="H371" s="13">
        <f>+Muertes_PN_ACUM[[#This Row],[5/6/2020]]-Muertes_PN_ACUM[[#This Row],[04-06-2020]]</f>
        <v>0</v>
      </c>
      <c r="I371" s="13">
        <f>+Muertes_PN_ACUM[[#This Row],[6/6/2020]]-Muertes_PN_ACUM[[#This Row],[5/6/2020]]</f>
        <v>0</v>
      </c>
      <c r="J371" s="13">
        <f>+Muertes_PN_ACUM[[#This Row],[07-06-2020]]-Muertes_PN_ACUM[[#This Row],[6/6/2020]]</f>
        <v>0</v>
      </c>
      <c r="K371" s="13">
        <f>+Muertes_PN_ACUM[[#This Row],[08-06-2020]]-Muertes_PN_ACUM[[#This Row],[07-06-2020]]</f>
        <v>0</v>
      </c>
      <c r="L371" s="13">
        <f>+Muertes_PN_ACUM[[#This Row],[09-06-2020]]-Muertes_PN_ACUM[[#This Row],[08-06-2020]]</f>
        <v>0</v>
      </c>
      <c r="M371" s="13">
        <f>+Muertes_PN_ACUM[[#This Row],[10-06-2020]]-Muertes_PN_ACUM[[#This Row],[09-06-2020]]</f>
        <v>0</v>
      </c>
      <c r="N371" s="13">
        <f>+Muertes_PN_ACUM[[#This Row],[11-06-2020]]-Muertes_PN_ACUM[[#This Row],[10-06-2020]]</f>
        <v>0</v>
      </c>
    </row>
    <row r="372" spans="1:14" x14ac:dyDescent="0.3">
      <c r="A372">
        <v>70213</v>
      </c>
      <c r="B372" s="2" t="s">
        <v>268</v>
      </c>
      <c r="C372" s="2" t="s">
        <v>348</v>
      </c>
      <c r="D372" s="2" t="s">
        <v>643</v>
      </c>
      <c r="E372" s="14">
        <f t="shared" si="5"/>
        <v>0</v>
      </c>
      <c r="F372" s="15">
        <f>+Muertes_PN_ACUM[[#This Row],[03-06-2020]]</f>
        <v>0</v>
      </c>
      <c r="G372" s="13">
        <f>+Muertes_PN_ACUM[[#This Row],[04-06-2020]]-Muertes_PN_ACUM[[#This Row],[03-06-2020]]</f>
        <v>0</v>
      </c>
      <c r="H372" s="13">
        <f>+Muertes_PN_ACUM[[#This Row],[5/6/2020]]-Muertes_PN_ACUM[[#This Row],[04-06-2020]]</f>
        <v>0</v>
      </c>
      <c r="I372" s="13">
        <f>+Muertes_PN_ACUM[[#This Row],[6/6/2020]]-Muertes_PN_ACUM[[#This Row],[5/6/2020]]</f>
        <v>0</v>
      </c>
      <c r="J372" s="13">
        <f>+Muertes_PN_ACUM[[#This Row],[07-06-2020]]-Muertes_PN_ACUM[[#This Row],[6/6/2020]]</f>
        <v>0</v>
      </c>
      <c r="K372" s="13">
        <f>+Muertes_PN_ACUM[[#This Row],[08-06-2020]]-Muertes_PN_ACUM[[#This Row],[07-06-2020]]</f>
        <v>0</v>
      </c>
      <c r="L372" s="13">
        <f>+Muertes_PN_ACUM[[#This Row],[09-06-2020]]-Muertes_PN_ACUM[[#This Row],[08-06-2020]]</f>
        <v>0</v>
      </c>
      <c r="M372" s="13">
        <f>+Muertes_PN_ACUM[[#This Row],[10-06-2020]]-Muertes_PN_ACUM[[#This Row],[09-06-2020]]</f>
        <v>0</v>
      </c>
      <c r="N372" s="13">
        <f>+Muertes_PN_ACUM[[#This Row],[11-06-2020]]-Muertes_PN_ACUM[[#This Row],[10-06-2020]]</f>
        <v>0</v>
      </c>
    </row>
    <row r="373" spans="1:14" x14ac:dyDescent="0.3">
      <c r="A373">
        <v>10207</v>
      </c>
      <c r="B373" s="2" t="s">
        <v>163</v>
      </c>
      <c r="C373" s="2" t="s">
        <v>164</v>
      </c>
      <c r="D373" s="2" t="s">
        <v>348</v>
      </c>
      <c r="E373" s="14">
        <f t="shared" si="5"/>
        <v>0</v>
      </c>
      <c r="F373" s="15">
        <f>+Muertes_PN_ACUM[[#This Row],[03-06-2020]]</f>
        <v>0</v>
      </c>
      <c r="G373" s="13">
        <f>+Muertes_PN_ACUM[[#This Row],[04-06-2020]]-Muertes_PN_ACUM[[#This Row],[03-06-2020]]</f>
        <v>0</v>
      </c>
      <c r="H373" s="13">
        <f>+Muertes_PN_ACUM[[#This Row],[5/6/2020]]-Muertes_PN_ACUM[[#This Row],[04-06-2020]]</f>
        <v>0</v>
      </c>
      <c r="I373" s="13">
        <f>+Muertes_PN_ACUM[[#This Row],[6/6/2020]]-Muertes_PN_ACUM[[#This Row],[5/6/2020]]</f>
        <v>0</v>
      </c>
      <c r="J373" s="13">
        <f>+Muertes_PN_ACUM[[#This Row],[07-06-2020]]-Muertes_PN_ACUM[[#This Row],[6/6/2020]]</f>
        <v>0</v>
      </c>
      <c r="K373" s="13">
        <f>+Muertes_PN_ACUM[[#This Row],[08-06-2020]]-Muertes_PN_ACUM[[#This Row],[07-06-2020]]</f>
        <v>0</v>
      </c>
      <c r="L373" s="13">
        <f>+Muertes_PN_ACUM[[#This Row],[09-06-2020]]-Muertes_PN_ACUM[[#This Row],[08-06-2020]]</f>
        <v>0</v>
      </c>
      <c r="M373" s="13">
        <f>+Muertes_PN_ACUM[[#This Row],[10-06-2020]]-Muertes_PN_ACUM[[#This Row],[09-06-2020]]</f>
        <v>0</v>
      </c>
      <c r="N373" s="13">
        <f>+Muertes_PN_ACUM[[#This Row],[11-06-2020]]-Muertes_PN_ACUM[[#This Row],[10-06-2020]]</f>
        <v>0</v>
      </c>
    </row>
    <row r="374" spans="1:14" x14ac:dyDescent="0.3">
      <c r="A374">
        <v>70201</v>
      </c>
      <c r="B374" s="2" t="s">
        <v>268</v>
      </c>
      <c r="C374" s="2" t="s">
        <v>348</v>
      </c>
      <c r="D374" s="2" t="s">
        <v>349</v>
      </c>
      <c r="E374" s="14">
        <f t="shared" si="5"/>
        <v>0</v>
      </c>
      <c r="F374" s="15">
        <f>+Muertes_PN_ACUM[[#This Row],[03-06-2020]]</f>
        <v>0</v>
      </c>
      <c r="G374" s="13">
        <f>+Muertes_PN_ACUM[[#This Row],[04-06-2020]]-Muertes_PN_ACUM[[#This Row],[03-06-2020]]</f>
        <v>0</v>
      </c>
      <c r="H374" s="13">
        <f>+Muertes_PN_ACUM[[#This Row],[5/6/2020]]-Muertes_PN_ACUM[[#This Row],[04-06-2020]]</f>
        <v>0</v>
      </c>
      <c r="I374" s="13">
        <f>+Muertes_PN_ACUM[[#This Row],[6/6/2020]]-Muertes_PN_ACUM[[#This Row],[5/6/2020]]</f>
        <v>0</v>
      </c>
      <c r="J374" s="13">
        <f>+Muertes_PN_ACUM[[#This Row],[07-06-2020]]-Muertes_PN_ACUM[[#This Row],[6/6/2020]]</f>
        <v>0</v>
      </c>
      <c r="K374" s="13">
        <f>+Muertes_PN_ACUM[[#This Row],[08-06-2020]]-Muertes_PN_ACUM[[#This Row],[07-06-2020]]</f>
        <v>0</v>
      </c>
      <c r="L374" s="13">
        <f>+Muertes_PN_ACUM[[#This Row],[09-06-2020]]-Muertes_PN_ACUM[[#This Row],[08-06-2020]]</f>
        <v>0</v>
      </c>
      <c r="M374" s="13">
        <f>+Muertes_PN_ACUM[[#This Row],[10-06-2020]]-Muertes_PN_ACUM[[#This Row],[09-06-2020]]</f>
        <v>0</v>
      </c>
      <c r="N374" s="13">
        <f>+Muertes_PN_ACUM[[#This Row],[11-06-2020]]-Muertes_PN_ACUM[[#This Row],[10-06-2020]]</f>
        <v>0</v>
      </c>
    </row>
    <row r="375" spans="1:14" x14ac:dyDescent="0.3">
      <c r="A375">
        <v>70214</v>
      </c>
      <c r="B375" s="2" t="s">
        <v>268</v>
      </c>
      <c r="C375" s="2" t="s">
        <v>348</v>
      </c>
      <c r="D375" s="2" t="s">
        <v>644</v>
      </c>
      <c r="E375" s="14">
        <f t="shared" si="5"/>
        <v>0</v>
      </c>
      <c r="F375" s="15">
        <f>+Muertes_PN_ACUM[[#This Row],[03-06-2020]]</f>
        <v>0</v>
      </c>
      <c r="G375" s="13">
        <f>+Muertes_PN_ACUM[[#This Row],[04-06-2020]]-Muertes_PN_ACUM[[#This Row],[03-06-2020]]</f>
        <v>0</v>
      </c>
      <c r="H375" s="13">
        <f>+Muertes_PN_ACUM[[#This Row],[5/6/2020]]-Muertes_PN_ACUM[[#This Row],[04-06-2020]]</f>
        <v>0</v>
      </c>
      <c r="I375" s="13">
        <f>+Muertes_PN_ACUM[[#This Row],[6/6/2020]]-Muertes_PN_ACUM[[#This Row],[5/6/2020]]</f>
        <v>0</v>
      </c>
      <c r="J375" s="13">
        <f>+Muertes_PN_ACUM[[#This Row],[07-06-2020]]-Muertes_PN_ACUM[[#This Row],[6/6/2020]]</f>
        <v>0</v>
      </c>
      <c r="K375" s="13">
        <f>+Muertes_PN_ACUM[[#This Row],[08-06-2020]]-Muertes_PN_ACUM[[#This Row],[07-06-2020]]</f>
        <v>0</v>
      </c>
      <c r="L375" s="13">
        <f>+Muertes_PN_ACUM[[#This Row],[09-06-2020]]-Muertes_PN_ACUM[[#This Row],[08-06-2020]]</f>
        <v>0</v>
      </c>
      <c r="M375" s="13">
        <f>+Muertes_PN_ACUM[[#This Row],[10-06-2020]]-Muertes_PN_ACUM[[#This Row],[09-06-2020]]</f>
        <v>0</v>
      </c>
      <c r="N375" s="13">
        <f>+Muertes_PN_ACUM[[#This Row],[11-06-2020]]-Muertes_PN_ACUM[[#This Row],[10-06-2020]]</f>
        <v>0</v>
      </c>
    </row>
    <row r="376" spans="1:14" x14ac:dyDescent="0.3">
      <c r="A376">
        <v>70107</v>
      </c>
      <c r="B376" s="2" t="s">
        <v>268</v>
      </c>
      <c r="C376" s="2" t="s">
        <v>400</v>
      </c>
      <c r="D376" s="2" t="s">
        <v>645</v>
      </c>
      <c r="E376" s="14">
        <f t="shared" si="5"/>
        <v>0</v>
      </c>
      <c r="F376" s="15">
        <f>+Muertes_PN_ACUM[[#This Row],[03-06-2020]]</f>
        <v>0</v>
      </c>
      <c r="G376" s="13">
        <f>+Muertes_PN_ACUM[[#This Row],[04-06-2020]]-Muertes_PN_ACUM[[#This Row],[03-06-2020]]</f>
        <v>0</v>
      </c>
      <c r="H376" s="13">
        <f>+Muertes_PN_ACUM[[#This Row],[5/6/2020]]-Muertes_PN_ACUM[[#This Row],[04-06-2020]]</f>
        <v>0</v>
      </c>
      <c r="I376" s="13">
        <f>+Muertes_PN_ACUM[[#This Row],[6/6/2020]]-Muertes_PN_ACUM[[#This Row],[5/6/2020]]</f>
        <v>0</v>
      </c>
      <c r="J376" s="13">
        <f>+Muertes_PN_ACUM[[#This Row],[07-06-2020]]-Muertes_PN_ACUM[[#This Row],[6/6/2020]]</f>
        <v>0</v>
      </c>
      <c r="K376" s="13">
        <f>+Muertes_PN_ACUM[[#This Row],[08-06-2020]]-Muertes_PN_ACUM[[#This Row],[07-06-2020]]</f>
        <v>0</v>
      </c>
      <c r="L376" s="13">
        <f>+Muertes_PN_ACUM[[#This Row],[09-06-2020]]-Muertes_PN_ACUM[[#This Row],[08-06-2020]]</f>
        <v>0</v>
      </c>
      <c r="M376" s="13">
        <f>+Muertes_PN_ACUM[[#This Row],[10-06-2020]]-Muertes_PN_ACUM[[#This Row],[09-06-2020]]</f>
        <v>0</v>
      </c>
      <c r="N376" s="13">
        <f>+Muertes_PN_ACUM[[#This Row],[11-06-2020]]-Muertes_PN_ACUM[[#This Row],[10-06-2020]]</f>
        <v>0</v>
      </c>
    </row>
    <row r="377" spans="1:14" x14ac:dyDescent="0.3">
      <c r="A377">
        <v>130907</v>
      </c>
      <c r="B377" s="2" t="s">
        <v>102</v>
      </c>
      <c r="C377" s="2" t="s">
        <v>322</v>
      </c>
      <c r="D377" s="2" t="s">
        <v>646</v>
      </c>
      <c r="E377" s="14">
        <f t="shared" si="5"/>
        <v>0</v>
      </c>
      <c r="F377" s="15">
        <f>+Muertes_PN_ACUM[[#This Row],[03-06-2020]]</f>
        <v>0</v>
      </c>
      <c r="G377" s="13">
        <f>+Muertes_PN_ACUM[[#This Row],[04-06-2020]]-Muertes_PN_ACUM[[#This Row],[03-06-2020]]</f>
        <v>0</v>
      </c>
      <c r="H377" s="13">
        <f>+Muertes_PN_ACUM[[#This Row],[5/6/2020]]-Muertes_PN_ACUM[[#This Row],[04-06-2020]]</f>
        <v>0</v>
      </c>
      <c r="I377" s="13">
        <f>+Muertes_PN_ACUM[[#This Row],[6/6/2020]]-Muertes_PN_ACUM[[#This Row],[5/6/2020]]</f>
        <v>0</v>
      </c>
      <c r="J377" s="13">
        <f>+Muertes_PN_ACUM[[#This Row],[07-06-2020]]-Muertes_PN_ACUM[[#This Row],[6/6/2020]]</f>
        <v>0</v>
      </c>
      <c r="K377" s="13">
        <f>+Muertes_PN_ACUM[[#This Row],[08-06-2020]]-Muertes_PN_ACUM[[#This Row],[07-06-2020]]</f>
        <v>0</v>
      </c>
      <c r="L377" s="13">
        <f>+Muertes_PN_ACUM[[#This Row],[09-06-2020]]-Muertes_PN_ACUM[[#This Row],[08-06-2020]]</f>
        <v>0</v>
      </c>
      <c r="M377" s="13">
        <f>+Muertes_PN_ACUM[[#This Row],[10-06-2020]]-Muertes_PN_ACUM[[#This Row],[09-06-2020]]</f>
        <v>0</v>
      </c>
      <c r="N377" s="13">
        <f>+Muertes_PN_ACUM[[#This Row],[11-06-2020]]-Muertes_PN_ACUM[[#This Row],[10-06-2020]]</f>
        <v>0</v>
      </c>
    </row>
    <row r="378" spans="1:14" x14ac:dyDescent="0.3">
      <c r="A378">
        <v>60205</v>
      </c>
      <c r="B378" s="2" t="s">
        <v>158</v>
      </c>
      <c r="C378" s="2" t="s">
        <v>350</v>
      </c>
      <c r="D378" s="2" t="s">
        <v>351</v>
      </c>
      <c r="E378" s="14">
        <f t="shared" si="5"/>
        <v>0</v>
      </c>
      <c r="F378" s="15">
        <f>+Muertes_PN_ACUM[[#This Row],[03-06-2020]]</f>
        <v>0</v>
      </c>
      <c r="G378" s="13">
        <f>+Muertes_PN_ACUM[[#This Row],[04-06-2020]]-Muertes_PN_ACUM[[#This Row],[03-06-2020]]</f>
        <v>0</v>
      </c>
      <c r="H378" s="13">
        <f>+Muertes_PN_ACUM[[#This Row],[5/6/2020]]-Muertes_PN_ACUM[[#This Row],[04-06-2020]]</f>
        <v>0</v>
      </c>
      <c r="I378" s="13">
        <f>+Muertes_PN_ACUM[[#This Row],[6/6/2020]]-Muertes_PN_ACUM[[#This Row],[5/6/2020]]</f>
        <v>0</v>
      </c>
      <c r="J378" s="13">
        <f>+Muertes_PN_ACUM[[#This Row],[07-06-2020]]-Muertes_PN_ACUM[[#This Row],[6/6/2020]]</f>
        <v>0</v>
      </c>
      <c r="K378" s="13">
        <f>+Muertes_PN_ACUM[[#This Row],[08-06-2020]]-Muertes_PN_ACUM[[#This Row],[07-06-2020]]</f>
        <v>0</v>
      </c>
      <c r="L378" s="13">
        <f>+Muertes_PN_ACUM[[#This Row],[09-06-2020]]-Muertes_PN_ACUM[[#This Row],[08-06-2020]]</f>
        <v>0</v>
      </c>
      <c r="M378" s="13">
        <f>+Muertes_PN_ACUM[[#This Row],[10-06-2020]]-Muertes_PN_ACUM[[#This Row],[09-06-2020]]</f>
        <v>0</v>
      </c>
      <c r="N378" s="13">
        <f>+Muertes_PN_ACUM[[#This Row],[11-06-2020]]-Muertes_PN_ACUM[[#This Row],[10-06-2020]]</f>
        <v>0</v>
      </c>
    </row>
    <row r="379" spans="1:14" x14ac:dyDescent="0.3">
      <c r="A379">
        <v>90604</v>
      </c>
      <c r="B379" s="2" t="s">
        <v>114</v>
      </c>
      <c r="C379" s="2" t="s">
        <v>302</v>
      </c>
      <c r="D379" s="2" t="s">
        <v>351</v>
      </c>
      <c r="E379" s="14">
        <f t="shared" si="5"/>
        <v>0</v>
      </c>
      <c r="F379" s="15">
        <f>+Muertes_PN_ACUM[[#This Row],[03-06-2020]]</f>
        <v>0</v>
      </c>
      <c r="G379" s="13">
        <f>+Muertes_PN_ACUM[[#This Row],[04-06-2020]]-Muertes_PN_ACUM[[#This Row],[03-06-2020]]</f>
        <v>0</v>
      </c>
      <c r="H379" s="13">
        <f>+Muertes_PN_ACUM[[#This Row],[5/6/2020]]-Muertes_PN_ACUM[[#This Row],[04-06-2020]]</f>
        <v>0</v>
      </c>
      <c r="I379" s="13">
        <f>+Muertes_PN_ACUM[[#This Row],[6/6/2020]]-Muertes_PN_ACUM[[#This Row],[5/6/2020]]</f>
        <v>0</v>
      </c>
      <c r="J379" s="13">
        <f>+Muertes_PN_ACUM[[#This Row],[07-06-2020]]-Muertes_PN_ACUM[[#This Row],[6/6/2020]]</f>
        <v>0</v>
      </c>
      <c r="K379" s="13">
        <f>+Muertes_PN_ACUM[[#This Row],[08-06-2020]]-Muertes_PN_ACUM[[#This Row],[07-06-2020]]</f>
        <v>0</v>
      </c>
      <c r="L379" s="13">
        <f>+Muertes_PN_ACUM[[#This Row],[09-06-2020]]-Muertes_PN_ACUM[[#This Row],[08-06-2020]]</f>
        <v>0</v>
      </c>
      <c r="M379" s="13">
        <f>+Muertes_PN_ACUM[[#This Row],[10-06-2020]]-Muertes_PN_ACUM[[#This Row],[09-06-2020]]</f>
        <v>0</v>
      </c>
      <c r="N379" s="13">
        <f>+Muertes_PN_ACUM[[#This Row],[11-06-2020]]-Muertes_PN_ACUM[[#This Row],[10-06-2020]]</f>
        <v>0</v>
      </c>
    </row>
    <row r="380" spans="1:14" x14ac:dyDescent="0.3">
      <c r="A380">
        <v>130310</v>
      </c>
      <c r="B380" s="2" t="s">
        <v>102</v>
      </c>
      <c r="C380" s="2" t="s">
        <v>222</v>
      </c>
      <c r="D380" s="2" t="s">
        <v>223</v>
      </c>
      <c r="E380" s="14">
        <f t="shared" si="5"/>
        <v>1</v>
      </c>
      <c r="F380" s="15">
        <f>+Muertes_PN_ACUM[[#This Row],[03-06-2020]]</f>
        <v>1</v>
      </c>
      <c r="G380" s="13">
        <f>+Muertes_PN_ACUM[[#This Row],[04-06-2020]]-Muertes_PN_ACUM[[#This Row],[03-06-2020]]</f>
        <v>0</v>
      </c>
      <c r="H380" s="13">
        <f>+Muertes_PN_ACUM[[#This Row],[5/6/2020]]-Muertes_PN_ACUM[[#This Row],[04-06-2020]]</f>
        <v>0</v>
      </c>
      <c r="I380" s="13">
        <f>+Muertes_PN_ACUM[[#This Row],[6/6/2020]]-Muertes_PN_ACUM[[#This Row],[5/6/2020]]</f>
        <v>0</v>
      </c>
      <c r="J380" s="13">
        <f>+Muertes_PN_ACUM[[#This Row],[07-06-2020]]-Muertes_PN_ACUM[[#This Row],[6/6/2020]]</f>
        <v>0</v>
      </c>
      <c r="K380" s="13">
        <f>+Muertes_PN_ACUM[[#This Row],[08-06-2020]]-Muertes_PN_ACUM[[#This Row],[07-06-2020]]</f>
        <v>0</v>
      </c>
      <c r="L380" s="13">
        <f>+Muertes_PN_ACUM[[#This Row],[09-06-2020]]-Muertes_PN_ACUM[[#This Row],[08-06-2020]]</f>
        <v>0</v>
      </c>
      <c r="M380" s="13">
        <f>+Muertes_PN_ACUM[[#This Row],[10-06-2020]]-Muertes_PN_ACUM[[#This Row],[09-06-2020]]</f>
        <v>0</v>
      </c>
      <c r="N380" s="13">
        <f>+Muertes_PN_ACUM[[#This Row],[11-06-2020]]-Muertes_PN_ACUM[[#This Row],[10-06-2020]]</f>
        <v>0</v>
      </c>
    </row>
    <row r="381" spans="1:14" x14ac:dyDescent="0.3">
      <c r="A381">
        <v>30108</v>
      </c>
      <c r="B381" s="2" t="s">
        <v>144</v>
      </c>
      <c r="C381" s="2" t="s">
        <v>144</v>
      </c>
      <c r="D381" s="2" t="s">
        <v>310</v>
      </c>
      <c r="E381" s="14">
        <f t="shared" si="5"/>
        <v>0</v>
      </c>
      <c r="F381" s="15">
        <f>+Muertes_PN_ACUM[[#This Row],[03-06-2020]]</f>
        <v>0</v>
      </c>
      <c r="G381" s="13">
        <f>+Muertes_PN_ACUM[[#This Row],[04-06-2020]]-Muertes_PN_ACUM[[#This Row],[03-06-2020]]</f>
        <v>0</v>
      </c>
      <c r="H381" s="13">
        <f>+Muertes_PN_ACUM[[#This Row],[5/6/2020]]-Muertes_PN_ACUM[[#This Row],[04-06-2020]]</f>
        <v>0</v>
      </c>
      <c r="I381" s="13">
        <f>+Muertes_PN_ACUM[[#This Row],[6/6/2020]]-Muertes_PN_ACUM[[#This Row],[5/6/2020]]</f>
        <v>0</v>
      </c>
      <c r="J381" s="13">
        <f>+Muertes_PN_ACUM[[#This Row],[07-06-2020]]-Muertes_PN_ACUM[[#This Row],[6/6/2020]]</f>
        <v>0</v>
      </c>
      <c r="K381" s="13">
        <f>+Muertes_PN_ACUM[[#This Row],[08-06-2020]]-Muertes_PN_ACUM[[#This Row],[07-06-2020]]</f>
        <v>0</v>
      </c>
      <c r="L381" s="13">
        <f>+Muertes_PN_ACUM[[#This Row],[09-06-2020]]-Muertes_PN_ACUM[[#This Row],[08-06-2020]]</f>
        <v>0</v>
      </c>
      <c r="M381" s="13">
        <f>+Muertes_PN_ACUM[[#This Row],[10-06-2020]]-Muertes_PN_ACUM[[#This Row],[09-06-2020]]</f>
        <v>0</v>
      </c>
      <c r="N381" s="13">
        <f>+Muertes_PN_ACUM[[#This Row],[11-06-2020]]-Muertes_PN_ACUM[[#This Row],[10-06-2020]]</f>
        <v>0</v>
      </c>
    </row>
    <row r="382" spans="1:14" x14ac:dyDescent="0.3">
      <c r="A382">
        <v>40202</v>
      </c>
      <c r="B382" s="2" t="s">
        <v>154</v>
      </c>
      <c r="C382" s="2" t="s">
        <v>195</v>
      </c>
      <c r="D382" s="2" t="s">
        <v>647</v>
      </c>
      <c r="E382" s="14">
        <f t="shared" si="5"/>
        <v>0</v>
      </c>
      <c r="F382" s="15">
        <f>+Muertes_PN_ACUM[[#This Row],[03-06-2020]]</f>
        <v>0</v>
      </c>
      <c r="G382" s="13">
        <f>+Muertes_PN_ACUM[[#This Row],[04-06-2020]]-Muertes_PN_ACUM[[#This Row],[03-06-2020]]</f>
        <v>0</v>
      </c>
      <c r="H382" s="13">
        <f>+Muertes_PN_ACUM[[#This Row],[5/6/2020]]-Muertes_PN_ACUM[[#This Row],[04-06-2020]]</f>
        <v>0</v>
      </c>
      <c r="I382" s="13">
        <f>+Muertes_PN_ACUM[[#This Row],[6/6/2020]]-Muertes_PN_ACUM[[#This Row],[5/6/2020]]</f>
        <v>0</v>
      </c>
      <c r="J382" s="13">
        <f>+Muertes_PN_ACUM[[#This Row],[07-06-2020]]-Muertes_PN_ACUM[[#This Row],[6/6/2020]]</f>
        <v>0</v>
      </c>
      <c r="K382" s="13">
        <f>+Muertes_PN_ACUM[[#This Row],[08-06-2020]]-Muertes_PN_ACUM[[#This Row],[07-06-2020]]</f>
        <v>0</v>
      </c>
      <c r="L382" s="13">
        <f>+Muertes_PN_ACUM[[#This Row],[09-06-2020]]-Muertes_PN_ACUM[[#This Row],[08-06-2020]]</f>
        <v>0</v>
      </c>
      <c r="M382" s="13">
        <f>+Muertes_PN_ACUM[[#This Row],[10-06-2020]]-Muertes_PN_ACUM[[#This Row],[09-06-2020]]</f>
        <v>0</v>
      </c>
      <c r="N382" s="13">
        <f>+Muertes_PN_ACUM[[#This Row],[11-06-2020]]-Muertes_PN_ACUM[[#This Row],[10-06-2020]]</f>
        <v>0</v>
      </c>
    </row>
    <row r="383" spans="1:14" x14ac:dyDescent="0.3">
      <c r="A383">
        <v>70108</v>
      </c>
      <c r="B383" s="2" t="s">
        <v>268</v>
      </c>
      <c r="C383" s="2" t="s">
        <v>400</v>
      </c>
      <c r="D383" s="2" t="s">
        <v>648</v>
      </c>
      <c r="E383" s="14">
        <f t="shared" si="5"/>
        <v>0</v>
      </c>
      <c r="F383" s="15">
        <f>+Muertes_PN_ACUM[[#This Row],[03-06-2020]]</f>
        <v>0</v>
      </c>
      <c r="G383" s="13">
        <f>+Muertes_PN_ACUM[[#This Row],[04-06-2020]]-Muertes_PN_ACUM[[#This Row],[03-06-2020]]</f>
        <v>0</v>
      </c>
      <c r="H383" s="13">
        <f>+Muertes_PN_ACUM[[#This Row],[5/6/2020]]-Muertes_PN_ACUM[[#This Row],[04-06-2020]]</f>
        <v>0</v>
      </c>
      <c r="I383" s="13">
        <f>+Muertes_PN_ACUM[[#This Row],[6/6/2020]]-Muertes_PN_ACUM[[#This Row],[5/6/2020]]</f>
        <v>0</v>
      </c>
      <c r="J383" s="13">
        <f>+Muertes_PN_ACUM[[#This Row],[07-06-2020]]-Muertes_PN_ACUM[[#This Row],[6/6/2020]]</f>
        <v>0</v>
      </c>
      <c r="K383" s="13">
        <f>+Muertes_PN_ACUM[[#This Row],[08-06-2020]]-Muertes_PN_ACUM[[#This Row],[07-06-2020]]</f>
        <v>0</v>
      </c>
      <c r="L383" s="13">
        <f>+Muertes_PN_ACUM[[#This Row],[09-06-2020]]-Muertes_PN_ACUM[[#This Row],[08-06-2020]]</f>
        <v>0</v>
      </c>
      <c r="M383" s="13">
        <f>+Muertes_PN_ACUM[[#This Row],[10-06-2020]]-Muertes_PN_ACUM[[#This Row],[09-06-2020]]</f>
        <v>0</v>
      </c>
      <c r="N383" s="13">
        <f>+Muertes_PN_ACUM[[#This Row],[11-06-2020]]-Muertes_PN_ACUM[[#This Row],[10-06-2020]]</f>
        <v>0</v>
      </c>
    </row>
    <row r="384" spans="1:14" x14ac:dyDescent="0.3">
      <c r="A384">
        <v>60104</v>
      </c>
      <c r="B384" s="2" t="s">
        <v>158</v>
      </c>
      <c r="C384" s="2" t="s">
        <v>297</v>
      </c>
      <c r="D384" s="2" t="s">
        <v>298</v>
      </c>
      <c r="E384" s="14">
        <f t="shared" si="5"/>
        <v>0</v>
      </c>
      <c r="F384" s="15">
        <f>+Muertes_PN_ACUM[[#This Row],[03-06-2020]]</f>
        <v>0</v>
      </c>
      <c r="G384" s="13">
        <f>+Muertes_PN_ACUM[[#This Row],[04-06-2020]]-Muertes_PN_ACUM[[#This Row],[03-06-2020]]</f>
        <v>0</v>
      </c>
      <c r="H384" s="13">
        <f>+Muertes_PN_ACUM[[#This Row],[5/6/2020]]-Muertes_PN_ACUM[[#This Row],[04-06-2020]]</f>
        <v>0</v>
      </c>
      <c r="I384" s="13">
        <f>+Muertes_PN_ACUM[[#This Row],[6/6/2020]]-Muertes_PN_ACUM[[#This Row],[5/6/2020]]</f>
        <v>0</v>
      </c>
      <c r="J384" s="13">
        <f>+Muertes_PN_ACUM[[#This Row],[07-06-2020]]-Muertes_PN_ACUM[[#This Row],[6/6/2020]]</f>
        <v>0</v>
      </c>
      <c r="K384" s="13">
        <f>+Muertes_PN_ACUM[[#This Row],[08-06-2020]]-Muertes_PN_ACUM[[#This Row],[07-06-2020]]</f>
        <v>0</v>
      </c>
      <c r="L384" s="13">
        <f>+Muertes_PN_ACUM[[#This Row],[09-06-2020]]-Muertes_PN_ACUM[[#This Row],[08-06-2020]]</f>
        <v>0</v>
      </c>
      <c r="M384" s="13">
        <f>+Muertes_PN_ACUM[[#This Row],[10-06-2020]]-Muertes_PN_ACUM[[#This Row],[09-06-2020]]</f>
        <v>0</v>
      </c>
      <c r="N384" s="13">
        <f>+Muertes_PN_ACUM[[#This Row],[11-06-2020]]-Muertes_PN_ACUM[[#This Row],[10-06-2020]]</f>
        <v>0</v>
      </c>
    </row>
    <row r="385" spans="1:14" x14ac:dyDescent="0.3">
      <c r="A385">
        <v>91201</v>
      </c>
      <c r="B385" s="2" t="s">
        <v>114</v>
      </c>
      <c r="C385" s="2" t="s">
        <v>242</v>
      </c>
      <c r="D385" s="2" t="s">
        <v>243</v>
      </c>
      <c r="E385" s="14">
        <f t="shared" si="5"/>
        <v>0</v>
      </c>
      <c r="F385" s="15">
        <f>+Muertes_PN_ACUM[[#This Row],[03-06-2020]]</f>
        <v>0</v>
      </c>
      <c r="G385" s="13">
        <f>+Muertes_PN_ACUM[[#This Row],[04-06-2020]]-Muertes_PN_ACUM[[#This Row],[03-06-2020]]</f>
        <v>0</v>
      </c>
      <c r="H385" s="13">
        <f>+Muertes_PN_ACUM[[#This Row],[5/6/2020]]-Muertes_PN_ACUM[[#This Row],[04-06-2020]]</f>
        <v>0</v>
      </c>
      <c r="I385" s="13">
        <f>+Muertes_PN_ACUM[[#This Row],[6/6/2020]]-Muertes_PN_ACUM[[#This Row],[5/6/2020]]</f>
        <v>0</v>
      </c>
      <c r="J385" s="13">
        <f>+Muertes_PN_ACUM[[#This Row],[07-06-2020]]-Muertes_PN_ACUM[[#This Row],[6/6/2020]]</f>
        <v>0</v>
      </c>
      <c r="K385" s="13">
        <f>+Muertes_PN_ACUM[[#This Row],[08-06-2020]]-Muertes_PN_ACUM[[#This Row],[07-06-2020]]</f>
        <v>0</v>
      </c>
      <c r="L385" s="13">
        <f>+Muertes_PN_ACUM[[#This Row],[09-06-2020]]-Muertes_PN_ACUM[[#This Row],[08-06-2020]]</f>
        <v>0</v>
      </c>
      <c r="M385" s="13">
        <f>+Muertes_PN_ACUM[[#This Row],[10-06-2020]]-Muertes_PN_ACUM[[#This Row],[09-06-2020]]</f>
        <v>0</v>
      </c>
      <c r="N385" s="13">
        <f>+Muertes_PN_ACUM[[#This Row],[11-06-2020]]-Muertes_PN_ACUM[[#This Row],[10-06-2020]]</f>
        <v>0</v>
      </c>
    </row>
    <row r="386" spans="1:14" x14ac:dyDescent="0.3">
      <c r="A386">
        <v>60504</v>
      </c>
      <c r="B386" s="2" t="s">
        <v>158</v>
      </c>
      <c r="C386" s="2" t="s">
        <v>417</v>
      </c>
      <c r="D386" s="2" t="s">
        <v>649</v>
      </c>
      <c r="E386" s="14">
        <f t="shared" si="5"/>
        <v>0</v>
      </c>
      <c r="F386" s="15">
        <f>+Muertes_PN_ACUM[[#This Row],[03-06-2020]]</f>
        <v>0</v>
      </c>
      <c r="G386" s="13">
        <f>+Muertes_PN_ACUM[[#This Row],[04-06-2020]]-Muertes_PN_ACUM[[#This Row],[03-06-2020]]</f>
        <v>0</v>
      </c>
      <c r="H386" s="13">
        <f>+Muertes_PN_ACUM[[#This Row],[5/6/2020]]-Muertes_PN_ACUM[[#This Row],[04-06-2020]]</f>
        <v>0</v>
      </c>
      <c r="I386" s="13">
        <f>+Muertes_PN_ACUM[[#This Row],[6/6/2020]]-Muertes_PN_ACUM[[#This Row],[5/6/2020]]</f>
        <v>0</v>
      </c>
      <c r="J386" s="13">
        <f>+Muertes_PN_ACUM[[#This Row],[07-06-2020]]-Muertes_PN_ACUM[[#This Row],[6/6/2020]]</f>
        <v>0</v>
      </c>
      <c r="K386" s="13">
        <f>+Muertes_PN_ACUM[[#This Row],[08-06-2020]]-Muertes_PN_ACUM[[#This Row],[07-06-2020]]</f>
        <v>0</v>
      </c>
      <c r="L386" s="13">
        <f>+Muertes_PN_ACUM[[#This Row],[09-06-2020]]-Muertes_PN_ACUM[[#This Row],[08-06-2020]]</f>
        <v>0</v>
      </c>
      <c r="M386" s="13">
        <f>+Muertes_PN_ACUM[[#This Row],[10-06-2020]]-Muertes_PN_ACUM[[#This Row],[09-06-2020]]</f>
        <v>0</v>
      </c>
      <c r="N386" s="13">
        <f>+Muertes_PN_ACUM[[#This Row],[11-06-2020]]-Muertes_PN_ACUM[[#This Row],[10-06-2020]]</f>
        <v>0</v>
      </c>
    </row>
    <row r="387" spans="1:14" x14ac:dyDescent="0.3">
      <c r="A387">
        <v>70410</v>
      </c>
      <c r="B387" s="2" t="s">
        <v>268</v>
      </c>
      <c r="C387" s="2" t="s">
        <v>328</v>
      </c>
      <c r="D387" s="2" t="s">
        <v>650</v>
      </c>
      <c r="E387" s="14">
        <f t="shared" si="5"/>
        <v>0</v>
      </c>
      <c r="F387" s="15">
        <f>+Muertes_PN_ACUM[[#This Row],[03-06-2020]]</f>
        <v>0</v>
      </c>
      <c r="G387" s="13">
        <f>+Muertes_PN_ACUM[[#This Row],[04-06-2020]]-Muertes_PN_ACUM[[#This Row],[03-06-2020]]</f>
        <v>0</v>
      </c>
      <c r="H387" s="13">
        <f>+Muertes_PN_ACUM[[#This Row],[5/6/2020]]-Muertes_PN_ACUM[[#This Row],[04-06-2020]]</f>
        <v>0</v>
      </c>
      <c r="I387" s="13">
        <f>+Muertes_PN_ACUM[[#This Row],[6/6/2020]]-Muertes_PN_ACUM[[#This Row],[5/6/2020]]</f>
        <v>0</v>
      </c>
      <c r="J387" s="13">
        <f>+Muertes_PN_ACUM[[#This Row],[07-06-2020]]-Muertes_PN_ACUM[[#This Row],[6/6/2020]]</f>
        <v>0</v>
      </c>
      <c r="K387" s="13">
        <f>+Muertes_PN_ACUM[[#This Row],[08-06-2020]]-Muertes_PN_ACUM[[#This Row],[07-06-2020]]</f>
        <v>0</v>
      </c>
      <c r="L387" s="13">
        <f>+Muertes_PN_ACUM[[#This Row],[09-06-2020]]-Muertes_PN_ACUM[[#This Row],[08-06-2020]]</f>
        <v>0</v>
      </c>
      <c r="M387" s="13">
        <f>+Muertes_PN_ACUM[[#This Row],[10-06-2020]]-Muertes_PN_ACUM[[#This Row],[09-06-2020]]</f>
        <v>0</v>
      </c>
      <c r="N387" s="13">
        <f>+Muertes_PN_ACUM[[#This Row],[11-06-2020]]-Muertes_PN_ACUM[[#This Row],[10-06-2020]]</f>
        <v>0</v>
      </c>
    </row>
    <row r="388" spans="1:14" x14ac:dyDescent="0.3">
      <c r="A388">
        <v>20304</v>
      </c>
      <c r="B388" s="2" t="s">
        <v>212</v>
      </c>
      <c r="C388" s="2" t="s">
        <v>245</v>
      </c>
      <c r="D388" s="2" t="s">
        <v>651</v>
      </c>
      <c r="E388" s="14">
        <f t="shared" si="5"/>
        <v>0</v>
      </c>
      <c r="F388" s="15">
        <f>+Muertes_PN_ACUM[[#This Row],[03-06-2020]]</f>
        <v>0</v>
      </c>
      <c r="G388" s="13">
        <f>+Muertes_PN_ACUM[[#This Row],[04-06-2020]]-Muertes_PN_ACUM[[#This Row],[03-06-2020]]</f>
        <v>0</v>
      </c>
      <c r="H388" s="13">
        <f>+Muertes_PN_ACUM[[#This Row],[5/6/2020]]-Muertes_PN_ACUM[[#This Row],[04-06-2020]]</f>
        <v>0</v>
      </c>
      <c r="I388" s="13">
        <f>+Muertes_PN_ACUM[[#This Row],[6/6/2020]]-Muertes_PN_ACUM[[#This Row],[5/6/2020]]</f>
        <v>0</v>
      </c>
      <c r="J388" s="13">
        <f>+Muertes_PN_ACUM[[#This Row],[07-06-2020]]-Muertes_PN_ACUM[[#This Row],[6/6/2020]]</f>
        <v>0</v>
      </c>
      <c r="K388" s="13">
        <f>+Muertes_PN_ACUM[[#This Row],[08-06-2020]]-Muertes_PN_ACUM[[#This Row],[07-06-2020]]</f>
        <v>0</v>
      </c>
      <c r="L388" s="13">
        <f>+Muertes_PN_ACUM[[#This Row],[09-06-2020]]-Muertes_PN_ACUM[[#This Row],[08-06-2020]]</f>
        <v>0</v>
      </c>
      <c r="M388" s="13">
        <f>+Muertes_PN_ACUM[[#This Row],[10-06-2020]]-Muertes_PN_ACUM[[#This Row],[09-06-2020]]</f>
        <v>0</v>
      </c>
      <c r="N388" s="13">
        <f>+Muertes_PN_ACUM[[#This Row],[11-06-2020]]-Muertes_PN_ACUM[[#This Row],[10-06-2020]]</f>
        <v>0</v>
      </c>
    </row>
    <row r="389" spans="1:14" x14ac:dyDescent="0.3">
      <c r="A389">
        <v>60404</v>
      </c>
      <c r="B389" s="2" t="s">
        <v>158</v>
      </c>
      <c r="C389" s="2" t="s">
        <v>332</v>
      </c>
      <c r="D389" s="2" t="s">
        <v>651</v>
      </c>
      <c r="E389" s="14">
        <f t="shared" ref="E389:E452" si="6">+MAX(F389:CO389)</f>
        <v>0</v>
      </c>
      <c r="F389" s="15">
        <f>+Muertes_PN_ACUM[[#This Row],[03-06-2020]]</f>
        <v>0</v>
      </c>
      <c r="G389" s="13">
        <f>+Muertes_PN_ACUM[[#This Row],[04-06-2020]]-Muertes_PN_ACUM[[#This Row],[03-06-2020]]</f>
        <v>0</v>
      </c>
      <c r="H389" s="13">
        <f>+Muertes_PN_ACUM[[#This Row],[5/6/2020]]-Muertes_PN_ACUM[[#This Row],[04-06-2020]]</f>
        <v>0</v>
      </c>
      <c r="I389" s="13">
        <f>+Muertes_PN_ACUM[[#This Row],[6/6/2020]]-Muertes_PN_ACUM[[#This Row],[5/6/2020]]</f>
        <v>0</v>
      </c>
      <c r="J389" s="13">
        <f>+Muertes_PN_ACUM[[#This Row],[07-06-2020]]-Muertes_PN_ACUM[[#This Row],[6/6/2020]]</f>
        <v>0</v>
      </c>
      <c r="K389" s="13">
        <f>+Muertes_PN_ACUM[[#This Row],[08-06-2020]]-Muertes_PN_ACUM[[#This Row],[07-06-2020]]</f>
        <v>0</v>
      </c>
      <c r="L389" s="13">
        <f>+Muertes_PN_ACUM[[#This Row],[09-06-2020]]-Muertes_PN_ACUM[[#This Row],[08-06-2020]]</f>
        <v>0</v>
      </c>
      <c r="M389" s="13">
        <f>+Muertes_PN_ACUM[[#This Row],[10-06-2020]]-Muertes_PN_ACUM[[#This Row],[09-06-2020]]</f>
        <v>0</v>
      </c>
      <c r="N389" s="13">
        <f>+Muertes_PN_ACUM[[#This Row],[11-06-2020]]-Muertes_PN_ACUM[[#This Row],[10-06-2020]]</f>
        <v>0</v>
      </c>
    </row>
    <row r="390" spans="1:14" x14ac:dyDescent="0.3">
      <c r="A390">
        <v>90404</v>
      </c>
      <c r="B390" s="2" t="s">
        <v>114</v>
      </c>
      <c r="C390" s="2" t="s">
        <v>238</v>
      </c>
      <c r="D390" s="2" t="s">
        <v>651</v>
      </c>
      <c r="E390" s="14">
        <f t="shared" si="6"/>
        <v>0</v>
      </c>
      <c r="F390" s="15">
        <f>+Muertes_PN_ACUM[[#This Row],[03-06-2020]]</f>
        <v>0</v>
      </c>
      <c r="G390" s="13">
        <f>+Muertes_PN_ACUM[[#This Row],[04-06-2020]]-Muertes_PN_ACUM[[#This Row],[03-06-2020]]</f>
        <v>0</v>
      </c>
      <c r="H390" s="13">
        <f>+Muertes_PN_ACUM[[#This Row],[5/6/2020]]-Muertes_PN_ACUM[[#This Row],[04-06-2020]]</f>
        <v>0</v>
      </c>
      <c r="I390" s="13">
        <f>+Muertes_PN_ACUM[[#This Row],[6/6/2020]]-Muertes_PN_ACUM[[#This Row],[5/6/2020]]</f>
        <v>0</v>
      </c>
      <c r="J390" s="13">
        <f>+Muertes_PN_ACUM[[#This Row],[07-06-2020]]-Muertes_PN_ACUM[[#This Row],[6/6/2020]]</f>
        <v>0</v>
      </c>
      <c r="K390" s="13">
        <f>+Muertes_PN_ACUM[[#This Row],[08-06-2020]]-Muertes_PN_ACUM[[#This Row],[07-06-2020]]</f>
        <v>0</v>
      </c>
      <c r="L390" s="13">
        <f>+Muertes_PN_ACUM[[#This Row],[09-06-2020]]-Muertes_PN_ACUM[[#This Row],[08-06-2020]]</f>
        <v>0</v>
      </c>
      <c r="M390" s="13">
        <f>+Muertes_PN_ACUM[[#This Row],[10-06-2020]]-Muertes_PN_ACUM[[#This Row],[09-06-2020]]</f>
        <v>0</v>
      </c>
      <c r="N390" s="13">
        <f>+Muertes_PN_ACUM[[#This Row],[11-06-2020]]-Muertes_PN_ACUM[[#This Row],[10-06-2020]]</f>
        <v>0</v>
      </c>
    </row>
    <row r="391" spans="1:14" x14ac:dyDescent="0.3">
      <c r="A391">
        <v>70309</v>
      </c>
      <c r="B391" s="2" t="s">
        <v>268</v>
      </c>
      <c r="C391" s="2" t="s">
        <v>268</v>
      </c>
      <c r="D391" s="2" t="s">
        <v>652</v>
      </c>
      <c r="E391" s="14">
        <f t="shared" si="6"/>
        <v>0</v>
      </c>
      <c r="F391" s="15">
        <f>+Muertes_PN_ACUM[[#This Row],[03-06-2020]]</f>
        <v>0</v>
      </c>
      <c r="G391" s="13">
        <f>+Muertes_PN_ACUM[[#This Row],[04-06-2020]]-Muertes_PN_ACUM[[#This Row],[03-06-2020]]</f>
        <v>0</v>
      </c>
      <c r="H391" s="13">
        <f>+Muertes_PN_ACUM[[#This Row],[5/6/2020]]-Muertes_PN_ACUM[[#This Row],[04-06-2020]]</f>
        <v>0</v>
      </c>
      <c r="I391" s="13">
        <f>+Muertes_PN_ACUM[[#This Row],[6/6/2020]]-Muertes_PN_ACUM[[#This Row],[5/6/2020]]</f>
        <v>0</v>
      </c>
      <c r="J391" s="13">
        <f>+Muertes_PN_ACUM[[#This Row],[07-06-2020]]-Muertes_PN_ACUM[[#This Row],[6/6/2020]]</f>
        <v>0</v>
      </c>
      <c r="K391" s="13">
        <f>+Muertes_PN_ACUM[[#This Row],[08-06-2020]]-Muertes_PN_ACUM[[#This Row],[07-06-2020]]</f>
        <v>0</v>
      </c>
      <c r="L391" s="13">
        <f>+Muertes_PN_ACUM[[#This Row],[09-06-2020]]-Muertes_PN_ACUM[[#This Row],[08-06-2020]]</f>
        <v>0</v>
      </c>
      <c r="M391" s="13">
        <f>+Muertes_PN_ACUM[[#This Row],[10-06-2020]]-Muertes_PN_ACUM[[#This Row],[09-06-2020]]</f>
        <v>0</v>
      </c>
      <c r="N391" s="13">
        <f>+Muertes_PN_ACUM[[#This Row],[11-06-2020]]-Muertes_PN_ACUM[[#This Row],[10-06-2020]]</f>
        <v>0</v>
      </c>
    </row>
    <row r="392" spans="1:14" x14ac:dyDescent="0.3">
      <c r="A392">
        <v>20307</v>
      </c>
      <c r="B392" s="2" t="s">
        <v>212</v>
      </c>
      <c r="C392" s="2" t="s">
        <v>245</v>
      </c>
      <c r="D392" s="2" t="s">
        <v>653</v>
      </c>
      <c r="E392" s="14">
        <f t="shared" si="6"/>
        <v>0</v>
      </c>
      <c r="F392" s="15">
        <f>+Muertes_PN_ACUM[[#This Row],[03-06-2020]]</f>
        <v>0</v>
      </c>
      <c r="G392" s="13">
        <f>+Muertes_PN_ACUM[[#This Row],[04-06-2020]]-Muertes_PN_ACUM[[#This Row],[03-06-2020]]</f>
        <v>0</v>
      </c>
      <c r="H392" s="13">
        <f>+Muertes_PN_ACUM[[#This Row],[5/6/2020]]-Muertes_PN_ACUM[[#This Row],[04-06-2020]]</f>
        <v>0</v>
      </c>
      <c r="I392" s="13">
        <f>+Muertes_PN_ACUM[[#This Row],[6/6/2020]]-Muertes_PN_ACUM[[#This Row],[5/6/2020]]</f>
        <v>0</v>
      </c>
      <c r="J392" s="13">
        <f>+Muertes_PN_ACUM[[#This Row],[07-06-2020]]-Muertes_PN_ACUM[[#This Row],[6/6/2020]]</f>
        <v>0</v>
      </c>
      <c r="K392" s="13">
        <f>+Muertes_PN_ACUM[[#This Row],[08-06-2020]]-Muertes_PN_ACUM[[#This Row],[07-06-2020]]</f>
        <v>0</v>
      </c>
      <c r="L392" s="13">
        <f>+Muertes_PN_ACUM[[#This Row],[09-06-2020]]-Muertes_PN_ACUM[[#This Row],[08-06-2020]]</f>
        <v>0</v>
      </c>
      <c r="M392" s="13">
        <f>+Muertes_PN_ACUM[[#This Row],[10-06-2020]]-Muertes_PN_ACUM[[#This Row],[09-06-2020]]</f>
        <v>0</v>
      </c>
      <c r="N392" s="13">
        <f>+Muertes_PN_ACUM[[#This Row],[11-06-2020]]-Muertes_PN_ACUM[[#This Row],[10-06-2020]]</f>
        <v>0</v>
      </c>
    </row>
    <row r="393" spans="1:14" x14ac:dyDescent="0.3">
      <c r="A393">
        <v>90507</v>
      </c>
      <c r="B393" s="2" t="s">
        <v>114</v>
      </c>
      <c r="C393" s="2" t="s">
        <v>308</v>
      </c>
      <c r="D393" s="2" t="s">
        <v>654</v>
      </c>
      <c r="E393" s="14">
        <f t="shared" si="6"/>
        <v>0</v>
      </c>
      <c r="F393" s="15">
        <f>+Muertes_PN_ACUM[[#This Row],[03-06-2020]]</f>
        <v>0</v>
      </c>
      <c r="G393" s="13">
        <f>+Muertes_PN_ACUM[[#This Row],[04-06-2020]]-Muertes_PN_ACUM[[#This Row],[03-06-2020]]</f>
        <v>0</v>
      </c>
      <c r="H393" s="13">
        <f>+Muertes_PN_ACUM[[#This Row],[5/6/2020]]-Muertes_PN_ACUM[[#This Row],[04-06-2020]]</f>
        <v>0</v>
      </c>
      <c r="I393" s="13">
        <f>+Muertes_PN_ACUM[[#This Row],[6/6/2020]]-Muertes_PN_ACUM[[#This Row],[5/6/2020]]</f>
        <v>0</v>
      </c>
      <c r="J393" s="13">
        <f>+Muertes_PN_ACUM[[#This Row],[07-06-2020]]-Muertes_PN_ACUM[[#This Row],[6/6/2020]]</f>
        <v>0</v>
      </c>
      <c r="K393" s="13">
        <f>+Muertes_PN_ACUM[[#This Row],[08-06-2020]]-Muertes_PN_ACUM[[#This Row],[07-06-2020]]</f>
        <v>0</v>
      </c>
      <c r="L393" s="13">
        <f>+Muertes_PN_ACUM[[#This Row],[09-06-2020]]-Muertes_PN_ACUM[[#This Row],[08-06-2020]]</f>
        <v>0</v>
      </c>
      <c r="M393" s="13">
        <f>+Muertes_PN_ACUM[[#This Row],[10-06-2020]]-Muertes_PN_ACUM[[#This Row],[09-06-2020]]</f>
        <v>0</v>
      </c>
      <c r="N393" s="13">
        <f>+Muertes_PN_ACUM[[#This Row],[11-06-2020]]-Muertes_PN_ACUM[[#This Row],[10-06-2020]]</f>
        <v>0</v>
      </c>
    </row>
    <row r="394" spans="1:14" x14ac:dyDescent="0.3">
      <c r="A394">
        <v>120903</v>
      </c>
      <c r="B394" s="2" t="s">
        <v>191</v>
      </c>
      <c r="C394" s="2" t="s">
        <v>449</v>
      </c>
      <c r="D394" s="2" t="s">
        <v>655</v>
      </c>
      <c r="E394" s="14">
        <f t="shared" si="6"/>
        <v>0</v>
      </c>
      <c r="F394" s="15">
        <f>+Muertes_PN_ACUM[[#This Row],[03-06-2020]]</f>
        <v>0</v>
      </c>
      <c r="G394" s="13">
        <f>+Muertes_PN_ACUM[[#This Row],[04-06-2020]]-Muertes_PN_ACUM[[#This Row],[03-06-2020]]</f>
        <v>0</v>
      </c>
      <c r="H394" s="13">
        <f>+Muertes_PN_ACUM[[#This Row],[5/6/2020]]-Muertes_PN_ACUM[[#This Row],[04-06-2020]]</f>
        <v>0</v>
      </c>
      <c r="I394" s="13">
        <f>+Muertes_PN_ACUM[[#This Row],[6/6/2020]]-Muertes_PN_ACUM[[#This Row],[5/6/2020]]</f>
        <v>0</v>
      </c>
      <c r="J394" s="13">
        <f>+Muertes_PN_ACUM[[#This Row],[07-06-2020]]-Muertes_PN_ACUM[[#This Row],[6/6/2020]]</f>
        <v>0</v>
      </c>
      <c r="K394" s="13">
        <f>+Muertes_PN_ACUM[[#This Row],[08-06-2020]]-Muertes_PN_ACUM[[#This Row],[07-06-2020]]</f>
        <v>0</v>
      </c>
      <c r="L394" s="13">
        <f>+Muertes_PN_ACUM[[#This Row],[09-06-2020]]-Muertes_PN_ACUM[[#This Row],[08-06-2020]]</f>
        <v>0</v>
      </c>
      <c r="M394" s="13">
        <f>+Muertes_PN_ACUM[[#This Row],[10-06-2020]]-Muertes_PN_ACUM[[#This Row],[09-06-2020]]</f>
        <v>0</v>
      </c>
      <c r="N394" s="13">
        <f>+Muertes_PN_ACUM[[#This Row],[11-06-2020]]-Muertes_PN_ACUM[[#This Row],[10-06-2020]]</f>
        <v>0</v>
      </c>
    </row>
    <row r="395" spans="1:14" x14ac:dyDescent="0.3">
      <c r="A395">
        <v>40708</v>
      </c>
      <c r="B395" s="2" t="s">
        <v>154</v>
      </c>
      <c r="C395" s="2" t="s">
        <v>286</v>
      </c>
      <c r="D395" s="2" t="s">
        <v>205</v>
      </c>
      <c r="E395" s="14">
        <f t="shared" si="6"/>
        <v>0</v>
      </c>
      <c r="F395" s="15">
        <f>+Muertes_PN_ACUM[[#This Row],[03-06-2020]]</f>
        <v>0</v>
      </c>
      <c r="G395" s="13">
        <f>+Muertes_PN_ACUM[[#This Row],[04-06-2020]]-Muertes_PN_ACUM[[#This Row],[03-06-2020]]</f>
        <v>0</v>
      </c>
      <c r="H395" s="13">
        <f>+Muertes_PN_ACUM[[#This Row],[5/6/2020]]-Muertes_PN_ACUM[[#This Row],[04-06-2020]]</f>
        <v>0</v>
      </c>
      <c r="I395" s="13">
        <f>+Muertes_PN_ACUM[[#This Row],[6/6/2020]]-Muertes_PN_ACUM[[#This Row],[5/6/2020]]</f>
        <v>0</v>
      </c>
      <c r="J395" s="13">
        <f>+Muertes_PN_ACUM[[#This Row],[07-06-2020]]-Muertes_PN_ACUM[[#This Row],[6/6/2020]]</f>
        <v>0</v>
      </c>
      <c r="K395" s="13">
        <f>+Muertes_PN_ACUM[[#This Row],[08-06-2020]]-Muertes_PN_ACUM[[#This Row],[07-06-2020]]</f>
        <v>0</v>
      </c>
      <c r="L395" s="13">
        <f>+Muertes_PN_ACUM[[#This Row],[09-06-2020]]-Muertes_PN_ACUM[[#This Row],[08-06-2020]]</f>
        <v>0</v>
      </c>
      <c r="M395" s="13">
        <f>+Muertes_PN_ACUM[[#This Row],[10-06-2020]]-Muertes_PN_ACUM[[#This Row],[09-06-2020]]</f>
        <v>0</v>
      </c>
      <c r="N395" s="13">
        <f>+Muertes_PN_ACUM[[#This Row],[11-06-2020]]-Muertes_PN_ACUM[[#This Row],[10-06-2020]]</f>
        <v>0</v>
      </c>
    </row>
    <row r="396" spans="1:14" x14ac:dyDescent="0.3">
      <c r="A396">
        <v>91008</v>
      </c>
      <c r="B396" s="2" t="s">
        <v>114</v>
      </c>
      <c r="C396" s="2" t="s">
        <v>115</v>
      </c>
      <c r="D396" s="2" t="s">
        <v>205</v>
      </c>
      <c r="E396" s="14">
        <f t="shared" si="6"/>
        <v>0</v>
      </c>
      <c r="F396" s="15">
        <f>+Muertes_PN_ACUM[[#This Row],[03-06-2020]]</f>
        <v>0</v>
      </c>
      <c r="G396" s="13">
        <f>+Muertes_PN_ACUM[[#This Row],[04-06-2020]]-Muertes_PN_ACUM[[#This Row],[03-06-2020]]</f>
        <v>0</v>
      </c>
      <c r="H396" s="13">
        <f>+Muertes_PN_ACUM[[#This Row],[5/6/2020]]-Muertes_PN_ACUM[[#This Row],[04-06-2020]]</f>
        <v>0</v>
      </c>
      <c r="I396" s="13">
        <f>+Muertes_PN_ACUM[[#This Row],[6/6/2020]]-Muertes_PN_ACUM[[#This Row],[5/6/2020]]</f>
        <v>0</v>
      </c>
      <c r="J396" s="13">
        <f>+Muertes_PN_ACUM[[#This Row],[07-06-2020]]-Muertes_PN_ACUM[[#This Row],[6/6/2020]]</f>
        <v>0</v>
      </c>
      <c r="K396" s="13">
        <f>+Muertes_PN_ACUM[[#This Row],[08-06-2020]]-Muertes_PN_ACUM[[#This Row],[07-06-2020]]</f>
        <v>0</v>
      </c>
      <c r="L396" s="13">
        <f>+Muertes_PN_ACUM[[#This Row],[09-06-2020]]-Muertes_PN_ACUM[[#This Row],[08-06-2020]]</f>
        <v>0</v>
      </c>
      <c r="M396" s="13">
        <f>+Muertes_PN_ACUM[[#This Row],[10-06-2020]]-Muertes_PN_ACUM[[#This Row],[09-06-2020]]</f>
        <v>0</v>
      </c>
      <c r="N396" s="13">
        <f>+Muertes_PN_ACUM[[#This Row],[11-06-2020]]-Muertes_PN_ACUM[[#This Row],[10-06-2020]]</f>
        <v>0</v>
      </c>
    </row>
    <row r="397" spans="1:14" x14ac:dyDescent="0.3">
      <c r="A397">
        <v>40703</v>
      </c>
      <c r="B397" s="2" t="s">
        <v>154</v>
      </c>
      <c r="C397" s="2" t="s">
        <v>286</v>
      </c>
      <c r="D397" s="2" t="s">
        <v>438</v>
      </c>
      <c r="E397" s="14">
        <f t="shared" si="6"/>
        <v>0</v>
      </c>
      <c r="F397" s="15">
        <f>+Muertes_PN_ACUM[[#This Row],[03-06-2020]]</f>
        <v>0</v>
      </c>
      <c r="G397" s="13">
        <f>+Muertes_PN_ACUM[[#This Row],[04-06-2020]]-Muertes_PN_ACUM[[#This Row],[03-06-2020]]</f>
        <v>0</v>
      </c>
      <c r="H397" s="13">
        <f>+Muertes_PN_ACUM[[#This Row],[5/6/2020]]-Muertes_PN_ACUM[[#This Row],[04-06-2020]]</f>
        <v>0</v>
      </c>
      <c r="I397" s="13">
        <f>+Muertes_PN_ACUM[[#This Row],[6/6/2020]]-Muertes_PN_ACUM[[#This Row],[5/6/2020]]</f>
        <v>0</v>
      </c>
      <c r="J397" s="13">
        <f>+Muertes_PN_ACUM[[#This Row],[07-06-2020]]-Muertes_PN_ACUM[[#This Row],[6/6/2020]]</f>
        <v>0</v>
      </c>
      <c r="K397" s="13">
        <f>+Muertes_PN_ACUM[[#This Row],[08-06-2020]]-Muertes_PN_ACUM[[#This Row],[07-06-2020]]</f>
        <v>0</v>
      </c>
      <c r="L397" s="13">
        <f>+Muertes_PN_ACUM[[#This Row],[09-06-2020]]-Muertes_PN_ACUM[[#This Row],[08-06-2020]]</f>
        <v>0</v>
      </c>
      <c r="M397" s="13">
        <f>+Muertes_PN_ACUM[[#This Row],[10-06-2020]]-Muertes_PN_ACUM[[#This Row],[09-06-2020]]</f>
        <v>0</v>
      </c>
      <c r="N397" s="13">
        <f>+Muertes_PN_ACUM[[#This Row],[11-06-2020]]-Muertes_PN_ACUM[[#This Row],[10-06-2020]]</f>
        <v>0</v>
      </c>
    </row>
    <row r="398" spans="1:14" x14ac:dyDescent="0.3">
      <c r="A398">
        <v>40803</v>
      </c>
      <c r="B398" s="2" t="s">
        <v>154</v>
      </c>
      <c r="C398" s="2" t="s">
        <v>280</v>
      </c>
      <c r="D398" s="2" t="s">
        <v>352</v>
      </c>
      <c r="E398" s="14">
        <f t="shared" si="6"/>
        <v>0</v>
      </c>
      <c r="F398" s="15">
        <f>+Muertes_PN_ACUM[[#This Row],[03-06-2020]]</f>
        <v>0</v>
      </c>
      <c r="G398" s="13">
        <f>+Muertes_PN_ACUM[[#This Row],[04-06-2020]]-Muertes_PN_ACUM[[#This Row],[03-06-2020]]</f>
        <v>0</v>
      </c>
      <c r="H398" s="13">
        <f>+Muertes_PN_ACUM[[#This Row],[5/6/2020]]-Muertes_PN_ACUM[[#This Row],[04-06-2020]]</f>
        <v>0</v>
      </c>
      <c r="I398" s="13">
        <f>+Muertes_PN_ACUM[[#This Row],[6/6/2020]]-Muertes_PN_ACUM[[#This Row],[5/6/2020]]</f>
        <v>0</v>
      </c>
      <c r="J398" s="13">
        <f>+Muertes_PN_ACUM[[#This Row],[07-06-2020]]-Muertes_PN_ACUM[[#This Row],[6/6/2020]]</f>
        <v>0</v>
      </c>
      <c r="K398" s="13">
        <f>+Muertes_PN_ACUM[[#This Row],[08-06-2020]]-Muertes_PN_ACUM[[#This Row],[07-06-2020]]</f>
        <v>0</v>
      </c>
      <c r="L398" s="13">
        <f>+Muertes_PN_ACUM[[#This Row],[09-06-2020]]-Muertes_PN_ACUM[[#This Row],[08-06-2020]]</f>
        <v>0</v>
      </c>
      <c r="M398" s="13">
        <f>+Muertes_PN_ACUM[[#This Row],[10-06-2020]]-Muertes_PN_ACUM[[#This Row],[09-06-2020]]</f>
        <v>0</v>
      </c>
      <c r="N398" s="13">
        <f>+Muertes_PN_ACUM[[#This Row],[11-06-2020]]-Muertes_PN_ACUM[[#This Row],[10-06-2020]]</f>
        <v>0</v>
      </c>
    </row>
    <row r="399" spans="1:14" x14ac:dyDescent="0.3">
      <c r="A399">
        <v>70307</v>
      </c>
      <c r="B399" s="2" t="s">
        <v>268</v>
      </c>
      <c r="C399" s="2" t="s">
        <v>268</v>
      </c>
      <c r="D399" s="2" t="s">
        <v>352</v>
      </c>
      <c r="E399" s="14">
        <f t="shared" si="6"/>
        <v>0</v>
      </c>
      <c r="F399" s="15">
        <f>+Muertes_PN_ACUM[[#This Row],[03-06-2020]]</f>
        <v>0</v>
      </c>
      <c r="G399" s="13">
        <f>+Muertes_PN_ACUM[[#This Row],[04-06-2020]]-Muertes_PN_ACUM[[#This Row],[03-06-2020]]</f>
        <v>0</v>
      </c>
      <c r="H399" s="13">
        <f>+Muertes_PN_ACUM[[#This Row],[5/6/2020]]-Muertes_PN_ACUM[[#This Row],[04-06-2020]]</f>
        <v>0</v>
      </c>
      <c r="I399" s="13">
        <f>+Muertes_PN_ACUM[[#This Row],[6/6/2020]]-Muertes_PN_ACUM[[#This Row],[5/6/2020]]</f>
        <v>0</v>
      </c>
      <c r="J399" s="13">
        <f>+Muertes_PN_ACUM[[#This Row],[07-06-2020]]-Muertes_PN_ACUM[[#This Row],[6/6/2020]]</f>
        <v>0</v>
      </c>
      <c r="K399" s="13">
        <f>+Muertes_PN_ACUM[[#This Row],[08-06-2020]]-Muertes_PN_ACUM[[#This Row],[07-06-2020]]</f>
        <v>0</v>
      </c>
      <c r="L399" s="13">
        <f>+Muertes_PN_ACUM[[#This Row],[09-06-2020]]-Muertes_PN_ACUM[[#This Row],[08-06-2020]]</f>
        <v>0</v>
      </c>
      <c r="M399" s="13">
        <f>+Muertes_PN_ACUM[[#This Row],[10-06-2020]]-Muertes_PN_ACUM[[#This Row],[09-06-2020]]</f>
        <v>0</v>
      </c>
      <c r="N399" s="13">
        <f>+Muertes_PN_ACUM[[#This Row],[11-06-2020]]-Muertes_PN_ACUM[[#This Row],[10-06-2020]]</f>
        <v>0</v>
      </c>
    </row>
    <row r="400" spans="1:14" x14ac:dyDescent="0.3">
      <c r="A400">
        <v>70502</v>
      </c>
      <c r="B400" s="2" t="s">
        <v>268</v>
      </c>
      <c r="C400" s="2" t="s">
        <v>656</v>
      </c>
      <c r="D400" s="2" t="s">
        <v>657</v>
      </c>
      <c r="E400" s="14">
        <f t="shared" si="6"/>
        <v>0</v>
      </c>
      <c r="F400" s="15">
        <f>+Muertes_PN_ACUM[[#This Row],[03-06-2020]]</f>
        <v>0</v>
      </c>
      <c r="G400" s="13">
        <f>+Muertes_PN_ACUM[[#This Row],[04-06-2020]]-Muertes_PN_ACUM[[#This Row],[03-06-2020]]</f>
        <v>0</v>
      </c>
      <c r="H400" s="13">
        <f>+Muertes_PN_ACUM[[#This Row],[5/6/2020]]-Muertes_PN_ACUM[[#This Row],[04-06-2020]]</f>
        <v>0</v>
      </c>
      <c r="I400" s="13">
        <f>+Muertes_PN_ACUM[[#This Row],[6/6/2020]]-Muertes_PN_ACUM[[#This Row],[5/6/2020]]</f>
        <v>0</v>
      </c>
      <c r="J400" s="13">
        <f>+Muertes_PN_ACUM[[#This Row],[07-06-2020]]-Muertes_PN_ACUM[[#This Row],[6/6/2020]]</f>
        <v>0</v>
      </c>
      <c r="K400" s="13">
        <f>+Muertes_PN_ACUM[[#This Row],[08-06-2020]]-Muertes_PN_ACUM[[#This Row],[07-06-2020]]</f>
        <v>0</v>
      </c>
      <c r="L400" s="13">
        <f>+Muertes_PN_ACUM[[#This Row],[09-06-2020]]-Muertes_PN_ACUM[[#This Row],[08-06-2020]]</f>
        <v>0</v>
      </c>
      <c r="M400" s="13">
        <f>+Muertes_PN_ACUM[[#This Row],[10-06-2020]]-Muertes_PN_ACUM[[#This Row],[09-06-2020]]</f>
        <v>0</v>
      </c>
      <c r="N400" s="13">
        <f>+Muertes_PN_ACUM[[#This Row],[11-06-2020]]-Muertes_PN_ACUM[[#This Row],[10-06-2020]]</f>
        <v>0</v>
      </c>
    </row>
    <row r="401" spans="1:14" x14ac:dyDescent="0.3">
      <c r="A401">
        <v>60705</v>
      </c>
      <c r="B401" s="2" t="s">
        <v>158</v>
      </c>
      <c r="C401" s="2" t="s">
        <v>353</v>
      </c>
      <c r="D401" s="2" t="s">
        <v>354</v>
      </c>
      <c r="E401" s="14">
        <f t="shared" si="6"/>
        <v>0</v>
      </c>
      <c r="F401" s="15">
        <f>+Muertes_PN_ACUM[[#This Row],[03-06-2020]]</f>
        <v>0</v>
      </c>
      <c r="G401" s="13">
        <f>+Muertes_PN_ACUM[[#This Row],[04-06-2020]]-Muertes_PN_ACUM[[#This Row],[03-06-2020]]</f>
        <v>0</v>
      </c>
      <c r="H401" s="13">
        <f>+Muertes_PN_ACUM[[#This Row],[5/6/2020]]-Muertes_PN_ACUM[[#This Row],[04-06-2020]]</f>
        <v>0</v>
      </c>
      <c r="I401" s="13">
        <f>+Muertes_PN_ACUM[[#This Row],[6/6/2020]]-Muertes_PN_ACUM[[#This Row],[5/6/2020]]</f>
        <v>0</v>
      </c>
      <c r="J401" s="13">
        <f>+Muertes_PN_ACUM[[#This Row],[07-06-2020]]-Muertes_PN_ACUM[[#This Row],[6/6/2020]]</f>
        <v>0</v>
      </c>
      <c r="K401" s="13">
        <f>+Muertes_PN_ACUM[[#This Row],[08-06-2020]]-Muertes_PN_ACUM[[#This Row],[07-06-2020]]</f>
        <v>0</v>
      </c>
      <c r="L401" s="13">
        <f>+Muertes_PN_ACUM[[#This Row],[09-06-2020]]-Muertes_PN_ACUM[[#This Row],[08-06-2020]]</f>
        <v>0</v>
      </c>
      <c r="M401" s="13">
        <f>+Muertes_PN_ACUM[[#This Row],[10-06-2020]]-Muertes_PN_ACUM[[#This Row],[09-06-2020]]</f>
        <v>0</v>
      </c>
      <c r="N401" s="13">
        <f>+Muertes_PN_ACUM[[#This Row],[11-06-2020]]-Muertes_PN_ACUM[[#This Row],[10-06-2020]]</f>
        <v>0</v>
      </c>
    </row>
    <row r="402" spans="1:14" x14ac:dyDescent="0.3">
      <c r="A402">
        <v>60503</v>
      </c>
      <c r="B402" s="2" t="s">
        <v>158</v>
      </c>
      <c r="C402" s="2" t="s">
        <v>417</v>
      </c>
      <c r="D402" s="2" t="s">
        <v>658</v>
      </c>
      <c r="E402" s="14">
        <f t="shared" si="6"/>
        <v>0</v>
      </c>
      <c r="F402" s="15">
        <f>+Muertes_PN_ACUM[[#This Row],[03-06-2020]]</f>
        <v>0</v>
      </c>
      <c r="G402" s="13">
        <f>+Muertes_PN_ACUM[[#This Row],[04-06-2020]]-Muertes_PN_ACUM[[#This Row],[03-06-2020]]</f>
        <v>0</v>
      </c>
      <c r="H402" s="13">
        <f>+Muertes_PN_ACUM[[#This Row],[5/6/2020]]-Muertes_PN_ACUM[[#This Row],[04-06-2020]]</f>
        <v>0</v>
      </c>
      <c r="I402" s="13">
        <f>+Muertes_PN_ACUM[[#This Row],[6/6/2020]]-Muertes_PN_ACUM[[#This Row],[5/6/2020]]</f>
        <v>0</v>
      </c>
      <c r="J402" s="13">
        <f>+Muertes_PN_ACUM[[#This Row],[07-06-2020]]-Muertes_PN_ACUM[[#This Row],[6/6/2020]]</f>
        <v>0</v>
      </c>
      <c r="K402" s="13">
        <f>+Muertes_PN_ACUM[[#This Row],[08-06-2020]]-Muertes_PN_ACUM[[#This Row],[07-06-2020]]</f>
        <v>0</v>
      </c>
      <c r="L402" s="13">
        <f>+Muertes_PN_ACUM[[#This Row],[09-06-2020]]-Muertes_PN_ACUM[[#This Row],[08-06-2020]]</f>
        <v>0</v>
      </c>
      <c r="M402" s="13">
        <f>+Muertes_PN_ACUM[[#This Row],[10-06-2020]]-Muertes_PN_ACUM[[#This Row],[09-06-2020]]</f>
        <v>0</v>
      </c>
      <c r="N402" s="13">
        <f>+Muertes_PN_ACUM[[#This Row],[11-06-2020]]-Muertes_PN_ACUM[[#This Row],[10-06-2020]]</f>
        <v>0</v>
      </c>
    </row>
    <row r="403" spans="1:14" x14ac:dyDescent="0.3">
      <c r="A403">
        <v>90703</v>
      </c>
      <c r="B403" s="2" t="s">
        <v>114</v>
      </c>
      <c r="C403" s="2" t="s">
        <v>363</v>
      </c>
      <c r="D403" s="2" t="s">
        <v>658</v>
      </c>
      <c r="E403" s="14">
        <f t="shared" si="6"/>
        <v>0</v>
      </c>
      <c r="F403" s="15">
        <f>+Muertes_PN_ACUM[[#This Row],[03-06-2020]]</f>
        <v>0</v>
      </c>
      <c r="G403" s="13">
        <f>+Muertes_PN_ACUM[[#This Row],[04-06-2020]]-Muertes_PN_ACUM[[#This Row],[03-06-2020]]</f>
        <v>0</v>
      </c>
      <c r="H403" s="13">
        <f>+Muertes_PN_ACUM[[#This Row],[5/6/2020]]-Muertes_PN_ACUM[[#This Row],[04-06-2020]]</f>
        <v>0</v>
      </c>
      <c r="I403" s="13">
        <f>+Muertes_PN_ACUM[[#This Row],[6/6/2020]]-Muertes_PN_ACUM[[#This Row],[5/6/2020]]</f>
        <v>0</v>
      </c>
      <c r="J403" s="13">
        <f>+Muertes_PN_ACUM[[#This Row],[07-06-2020]]-Muertes_PN_ACUM[[#This Row],[6/6/2020]]</f>
        <v>0</v>
      </c>
      <c r="K403" s="13">
        <f>+Muertes_PN_ACUM[[#This Row],[08-06-2020]]-Muertes_PN_ACUM[[#This Row],[07-06-2020]]</f>
        <v>0</v>
      </c>
      <c r="L403" s="13">
        <f>+Muertes_PN_ACUM[[#This Row],[09-06-2020]]-Muertes_PN_ACUM[[#This Row],[08-06-2020]]</f>
        <v>0</v>
      </c>
      <c r="M403" s="13">
        <f>+Muertes_PN_ACUM[[#This Row],[10-06-2020]]-Muertes_PN_ACUM[[#This Row],[09-06-2020]]</f>
        <v>0</v>
      </c>
      <c r="N403" s="13">
        <f>+Muertes_PN_ACUM[[#This Row],[11-06-2020]]-Muertes_PN_ACUM[[#This Row],[10-06-2020]]</f>
        <v>0</v>
      </c>
    </row>
    <row r="404" spans="1:14" x14ac:dyDescent="0.3">
      <c r="A404">
        <v>60307</v>
      </c>
      <c r="B404" s="2" t="s">
        <v>158</v>
      </c>
      <c r="C404" s="2" t="s">
        <v>406</v>
      </c>
      <c r="D404" s="2" t="s">
        <v>659</v>
      </c>
      <c r="E404" s="14">
        <f t="shared" si="6"/>
        <v>0</v>
      </c>
      <c r="F404" s="15">
        <f>+Muertes_PN_ACUM[[#This Row],[03-06-2020]]</f>
        <v>0</v>
      </c>
      <c r="G404" s="13">
        <f>+Muertes_PN_ACUM[[#This Row],[04-06-2020]]-Muertes_PN_ACUM[[#This Row],[03-06-2020]]</f>
        <v>0</v>
      </c>
      <c r="H404" s="13">
        <f>+Muertes_PN_ACUM[[#This Row],[5/6/2020]]-Muertes_PN_ACUM[[#This Row],[04-06-2020]]</f>
        <v>0</v>
      </c>
      <c r="I404" s="13">
        <f>+Muertes_PN_ACUM[[#This Row],[6/6/2020]]-Muertes_PN_ACUM[[#This Row],[5/6/2020]]</f>
        <v>0</v>
      </c>
      <c r="J404" s="13">
        <f>+Muertes_PN_ACUM[[#This Row],[07-06-2020]]-Muertes_PN_ACUM[[#This Row],[6/6/2020]]</f>
        <v>0</v>
      </c>
      <c r="K404" s="13">
        <f>+Muertes_PN_ACUM[[#This Row],[08-06-2020]]-Muertes_PN_ACUM[[#This Row],[07-06-2020]]</f>
        <v>0</v>
      </c>
      <c r="L404" s="13">
        <f>+Muertes_PN_ACUM[[#This Row],[09-06-2020]]-Muertes_PN_ACUM[[#This Row],[08-06-2020]]</f>
        <v>0</v>
      </c>
      <c r="M404" s="13">
        <f>+Muertes_PN_ACUM[[#This Row],[10-06-2020]]-Muertes_PN_ACUM[[#This Row],[09-06-2020]]</f>
        <v>0</v>
      </c>
      <c r="N404" s="13">
        <f>+Muertes_PN_ACUM[[#This Row],[11-06-2020]]-Muertes_PN_ACUM[[#This Row],[10-06-2020]]</f>
        <v>0</v>
      </c>
    </row>
    <row r="405" spans="1:14" x14ac:dyDescent="0.3">
      <c r="A405">
        <v>60308</v>
      </c>
      <c r="B405" s="2" t="s">
        <v>158</v>
      </c>
      <c r="C405" s="2" t="s">
        <v>406</v>
      </c>
      <c r="D405" s="2" t="s">
        <v>660</v>
      </c>
      <c r="E405" s="14">
        <f t="shared" si="6"/>
        <v>0</v>
      </c>
      <c r="F405" s="15">
        <f>+Muertes_PN_ACUM[[#This Row],[03-06-2020]]</f>
        <v>0</v>
      </c>
      <c r="G405" s="13">
        <f>+Muertes_PN_ACUM[[#This Row],[04-06-2020]]-Muertes_PN_ACUM[[#This Row],[03-06-2020]]</f>
        <v>0</v>
      </c>
      <c r="H405" s="13">
        <f>+Muertes_PN_ACUM[[#This Row],[5/6/2020]]-Muertes_PN_ACUM[[#This Row],[04-06-2020]]</f>
        <v>0</v>
      </c>
      <c r="I405" s="13">
        <f>+Muertes_PN_ACUM[[#This Row],[6/6/2020]]-Muertes_PN_ACUM[[#This Row],[5/6/2020]]</f>
        <v>0</v>
      </c>
      <c r="J405" s="13">
        <f>+Muertes_PN_ACUM[[#This Row],[07-06-2020]]-Muertes_PN_ACUM[[#This Row],[6/6/2020]]</f>
        <v>0</v>
      </c>
      <c r="K405" s="13">
        <f>+Muertes_PN_ACUM[[#This Row],[08-06-2020]]-Muertes_PN_ACUM[[#This Row],[07-06-2020]]</f>
        <v>0</v>
      </c>
      <c r="L405" s="13">
        <f>+Muertes_PN_ACUM[[#This Row],[09-06-2020]]-Muertes_PN_ACUM[[#This Row],[08-06-2020]]</f>
        <v>0</v>
      </c>
      <c r="M405" s="13">
        <f>+Muertes_PN_ACUM[[#This Row],[10-06-2020]]-Muertes_PN_ACUM[[#This Row],[09-06-2020]]</f>
        <v>0</v>
      </c>
      <c r="N405" s="13">
        <f>+Muertes_PN_ACUM[[#This Row],[11-06-2020]]-Muertes_PN_ACUM[[#This Row],[10-06-2020]]</f>
        <v>0</v>
      </c>
    </row>
    <row r="406" spans="1:14" x14ac:dyDescent="0.3">
      <c r="A406">
        <v>130713</v>
      </c>
      <c r="B406" s="2" t="s">
        <v>102</v>
      </c>
      <c r="C406" s="2" t="s">
        <v>138</v>
      </c>
      <c r="D406" s="2" t="s">
        <v>355</v>
      </c>
      <c r="E406" s="14">
        <f t="shared" si="6"/>
        <v>0</v>
      </c>
      <c r="F406" s="15">
        <f>+Muertes_PN_ACUM[[#This Row],[03-06-2020]]</f>
        <v>0</v>
      </c>
      <c r="G406" s="13">
        <f>+Muertes_PN_ACUM[[#This Row],[04-06-2020]]-Muertes_PN_ACUM[[#This Row],[03-06-2020]]</f>
        <v>0</v>
      </c>
      <c r="H406" s="13">
        <f>+Muertes_PN_ACUM[[#This Row],[5/6/2020]]-Muertes_PN_ACUM[[#This Row],[04-06-2020]]</f>
        <v>0</v>
      </c>
      <c r="I406" s="13">
        <f>+Muertes_PN_ACUM[[#This Row],[6/6/2020]]-Muertes_PN_ACUM[[#This Row],[5/6/2020]]</f>
        <v>0</v>
      </c>
      <c r="J406" s="13">
        <f>+Muertes_PN_ACUM[[#This Row],[07-06-2020]]-Muertes_PN_ACUM[[#This Row],[6/6/2020]]</f>
        <v>0</v>
      </c>
      <c r="K406" s="13">
        <f>+Muertes_PN_ACUM[[#This Row],[08-06-2020]]-Muertes_PN_ACUM[[#This Row],[07-06-2020]]</f>
        <v>0</v>
      </c>
      <c r="L406" s="13">
        <f>+Muertes_PN_ACUM[[#This Row],[09-06-2020]]-Muertes_PN_ACUM[[#This Row],[08-06-2020]]</f>
        <v>0</v>
      </c>
      <c r="M406" s="13">
        <f>+Muertes_PN_ACUM[[#This Row],[10-06-2020]]-Muertes_PN_ACUM[[#This Row],[09-06-2020]]</f>
        <v>0</v>
      </c>
      <c r="N406" s="13">
        <f>+Muertes_PN_ACUM[[#This Row],[11-06-2020]]-Muertes_PN_ACUM[[#This Row],[10-06-2020]]</f>
        <v>0</v>
      </c>
    </row>
    <row r="407" spans="1:14" x14ac:dyDescent="0.3">
      <c r="A407">
        <v>90803</v>
      </c>
      <c r="B407" s="2" t="s">
        <v>114</v>
      </c>
      <c r="C407" s="2" t="s">
        <v>118</v>
      </c>
      <c r="D407" s="2" t="s">
        <v>661</v>
      </c>
      <c r="E407" s="14">
        <f t="shared" si="6"/>
        <v>0</v>
      </c>
      <c r="F407" s="15">
        <f>+Muertes_PN_ACUM[[#This Row],[03-06-2020]]</f>
        <v>0</v>
      </c>
      <c r="G407" s="13">
        <f>+Muertes_PN_ACUM[[#This Row],[04-06-2020]]-Muertes_PN_ACUM[[#This Row],[03-06-2020]]</f>
        <v>0</v>
      </c>
      <c r="H407" s="13">
        <f>+Muertes_PN_ACUM[[#This Row],[5/6/2020]]-Muertes_PN_ACUM[[#This Row],[04-06-2020]]</f>
        <v>0</v>
      </c>
      <c r="I407" s="13">
        <f>+Muertes_PN_ACUM[[#This Row],[6/6/2020]]-Muertes_PN_ACUM[[#This Row],[5/6/2020]]</f>
        <v>0</v>
      </c>
      <c r="J407" s="13">
        <f>+Muertes_PN_ACUM[[#This Row],[07-06-2020]]-Muertes_PN_ACUM[[#This Row],[6/6/2020]]</f>
        <v>0</v>
      </c>
      <c r="K407" s="13">
        <f>+Muertes_PN_ACUM[[#This Row],[08-06-2020]]-Muertes_PN_ACUM[[#This Row],[07-06-2020]]</f>
        <v>0</v>
      </c>
      <c r="L407" s="13">
        <f>+Muertes_PN_ACUM[[#This Row],[09-06-2020]]-Muertes_PN_ACUM[[#This Row],[08-06-2020]]</f>
        <v>0</v>
      </c>
      <c r="M407" s="13">
        <f>+Muertes_PN_ACUM[[#This Row],[10-06-2020]]-Muertes_PN_ACUM[[#This Row],[09-06-2020]]</f>
        <v>0</v>
      </c>
      <c r="N407" s="13">
        <f>+Muertes_PN_ACUM[[#This Row],[11-06-2020]]-Muertes_PN_ACUM[[#This Row],[10-06-2020]]</f>
        <v>0</v>
      </c>
    </row>
    <row r="408" spans="1:14" x14ac:dyDescent="0.3">
      <c r="A408">
        <v>130908</v>
      </c>
      <c r="B408" s="2" t="s">
        <v>102</v>
      </c>
      <c r="C408" s="2" t="s">
        <v>322</v>
      </c>
      <c r="D408" s="2" t="s">
        <v>404</v>
      </c>
      <c r="E408" s="14">
        <f t="shared" si="6"/>
        <v>0</v>
      </c>
      <c r="F408" s="15">
        <f>+Muertes_PN_ACUM[[#This Row],[03-06-2020]]</f>
        <v>0</v>
      </c>
      <c r="G408" s="13">
        <f>+Muertes_PN_ACUM[[#This Row],[04-06-2020]]-Muertes_PN_ACUM[[#This Row],[03-06-2020]]</f>
        <v>0</v>
      </c>
      <c r="H408" s="13">
        <f>+Muertes_PN_ACUM[[#This Row],[5/6/2020]]-Muertes_PN_ACUM[[#This Row],[04-06-2020]]</f>
        <v>0</v>
      </c>
      <c r="I408" s="13">
        <f>+Muertes_PN_ACUM[[#This Row],[6/6/2020]]-Muertes_PN_ACUM[[#This Row],[5/6/2020]]</f>
        <v>0</v>
      </c>
      <c r="J408" s="13">
        <f>+Muertes_PN_ACUM[[#This Row],[07-06-2020]]-Muertes_PN_ACUM[[#This Row],[6/6/2020]]</f>
        <v>0</v>
      </c>
      <c r="K408" s="13">
        <f>+Muertes_PN_ACUM[[#This Row],[08-06-2020]]-Muertes_PN_ACUM[[#This Row],[07-06-2020]]</f>
        <v>0</v>
      </c>
      <c r="L408" s="13">
        <f>+Muertes_PN_ACUM[[#This Row],[09-06-2020]]-Muertes_PN_ACUM[[#This Row],[08-06-2020]]</f>
        <v>0</v>
      </c>
      <c r="M408" s="13">
        <f>+Muertes_PN_ACUM[[#This Row],[10-06-2020]]-Muertes_PN_ACUM[[#This Row],[09-06-2020]]</f>
        <v>0</v>
      </c>
      <c r="N408" s="13">
        <f>+Muertes_PN_ACUM[[#This Row],[11-06-2020]]-Muertes_PN_ACUM[[#This Row],[10-06-2020]]</f>
        <v>0</v>
      </c>
    </row>
    <row r="409" spans="1:14" x14ac:dyDescent="0.3">
      <c r="A409">
        <v>60403</v>
      </c>
      <c r="B409" s="2" t="s">
        <v>158</v>
      </c>
      <c r="C409" s="2" t="s">
        <v>332</v>
      </c>
      <c r="D409" s="2" t="s">
        <v>662</v>
      </c>
      <c r="E409" s="14">
        <f t="shared" si="6"/>
        <v>0</v>
      </c>
      <c r="F409" s="15">
        <f>+Muertes_PN_ACUM[[#This Row],[03-06-2020]]</f>
        <v>0</v>
      </c>
      <c r="G409" s="13">
        <f>+Muertes_PN_ACUM[[#This Row],[04-06-2020]]-Muertes_PN_ACUM[[#This Row],[03-06-2020]]</f>
        <v>0</v>
      </c>
      <c r="H409" s="13">
        <f>+Muertes_PN_ACUM[[#This Row],[5/6/2020]]-Muertes_PN_ACUM[[#This Row],[04-06-2020]]</f>
        <v>0</v>
      </c>
      <c r="I409" s="13">
        <f>+Muertes_PN_ACUM[[#This Row],[6/6/2020]]-Muertes_PN_ACUM[[#This Row],[5/6/2020]]</f>
        <v>0</v>
      </c>
      <c r="J409" s="13">
        <f>+Muertes_PN_ACUM[[#This Row],[07-06-2020]]-Muertes_PN_ACUM[[#This Row],[6/6/2020]]</f>
        <v>0</v>
      </c>
      <c r="K409" s="13">
        <f>+Muertes_PN_ACUM[[#This Row],[08-06-2020]]-Muertes_PN_ACUM[[#This Row],[07-06-2020]]</f>
        <v>0</v>
      </c>
      <c r="L409" s="13">
        <f>+Muertes_PN_ACUM[[#This Row],[09-06-2020]]-Muertes_PN_ACUM[[#This Row],[08-06-2020]]</f>
        <v>0</v>
      </c>
      <c r="M409" s="13">
        <f>+Muertes_PN_ACUM[[#This Row],[10-06-2020]]-Muertes_PN_ACUM[[#This Row],[09-06-2020]]</f>
        <v>0</v>
      </c>
      <c r="N409" s="13">
        <f>+Muertes_PN_ACUM[[#This Row],[11-06-2020]]-Muertes_PN_ACUM[[#This Row],[10-06-2020]]</f>
        <v>0</v>
      </c>
    </row>
    <row r="410" spans="1:14" x14ac:dyDescent="0.3">
      <c r="A410">
        <v>90406</v>
      </c>
      <c r="B410" s="2" t="s">
        <v>114</v>
      </c>
      <c r="C410" s="2" t="s">
        <v>238</v>
      </c>
      <c r="D410" s="2" t="s">
        <v>356</v>
      </c>
      <c r="E410" s="14">
        <f t="shared" si="6"/>
        <v>0</v>
      </c>
      <c r="F410" s="15">
        <f>+Muertes_PN_ACUM[[#This Row],[03-06-2020]]</f>
        <v>0</v>
      </c>
      <c r="G410" s="13">
        <f>+Muertes_PN_ACUM[[#This Row],[04-06-2020]]-Muertes_PN_ACUM[[#This Row],[03-06-2020]]</f>
        <v>0</v>
      </c>
      <c r="H410" s="13">
        <f>+Muertes_PN_ACUM[[#This Row],[5/6/2020]]-Muertes_PN_ACUM[[#This Row],[04-06-2020]]</f>
        <v>0</v>
      </c>
      <c r="I410" s="13">
        <f>+Muertes_PN_ACUM[[#This Row],[6/6/2020]]-Muertes_PN_ACUM[[#This Row],[5/6/2020]]</f>
        <v>0</v>
      </c>
      <c r="J410" s="13">
        <f>+Muertes_PN_ACUM[[#This Row],[07-06-2020]]-Muertes_PN_ACUM[[#This Row],[6/6/2020]]</f>
        <v>0</v>
      </c>
      <c r="K410" s="13">
        <f>+Muertes_PN_ACUM[[#This Row],[08-06-2020]]-Muertes_PN_ACUM[[#This Row],[07-06-2020]]</f>
        <v>0</v>
      </c>
      <c r="L410" s="13">
        <f>+Muertes_PN_ACUM[[#This Row],[09-06-2020]]-Muertes_PN_ACUM[[#This Row],[08-06-2020]]</f>
        <v>0</v>
      </c>
      <c r="M410" s="13">
        <f>+Muertes_PN_ACUM[[#This Row],[10-06-2020]]-Muertes_PN_ACUM[[#This Row],[09-06-2020]]</f>
        <v>0</v>
      </c>
      <c r="N410" s="13">
        <f>+Muertes_PN_ACUM[[#This Row],[11-06-2020]]-Muertes_PN_ACUM[[#This Row],[10-06-2020]]</f>
        <v>0</v>
      </c>
    </row>
    <row r="411" spans="1:14" x14ac:dyDescent="0.3">
      <c r="A411">
        <v>40406</v>
      </c>
      <c r="B411" s="2" t="s">
        <v>154</v>
      </c>
      <c r="C411" s="2" t="s">
        <v>234</v>
      </c>
      <c r="D411" s="2" t="s">
        <v>663</v>
      </c>
      <c r="E411" s="14">
        <f t="shared" si="6"/>
        <v>0</v>
      </c>
      <c r="F411" s="15">
        <f>+Muertes_PN_ACUM[[#This Row],[03-06-2020]]</f>
        <v>0</v>
      </c>
      <c r="G411" s="13">
        <f>+Muertes_PN_ACUM[[#This Row],[04-06-2020]]-Muertes_PN_ACUM[[#This Row],[03-06-2020]]</f>
        <v>0</v>
      </c>
      <c r="H411" s="13">
        <f>+Muertes_PN_ACUM[[#This Row],[5/6/2020]]-Muertes_PN_ACUM[[#This Row],[04-06-2020]]</f>
        <v>0</v>
      </c>
      <c r="I411" s="13">
        <f>+Muertes_PN_ACUM[[#This Row],[6/6/2020]]-Muertes_PN_ACUM[[#This Row],[5/6/2020]]</f>
        <v>0</v>
      </c>
      <c r="J411" s="13">
        <f>+Muertes_PN_ACUM[[#This Row],[07-06-2020]]-Muertes_PN_ACUM[[#This Row],[6/6/2020]]</f>
        <v>0</v>
      </c>
      <c r="K411" s="13">
        <f>+Muertes_PN_ACUM[[#This Row],[08-06-2020]]-Muertes_PN_ACUM[[#This Row],[07-06-2020]]</f>
        <v>0</v>
      </c>
      <c r="L411" s="13">
        <f>+Muertes_PN_ACUM[[#This Row],[09-06-2020]]-Muertes_PN_ACUM[[#This Row],[08-06-2020]]</f>
        <v>0</v>
      </c>
      <c r="M411" s="13">
        <f>+Muertes_PN_ACUM[[#This Row],[10-06-2020]]-Muertes_PN_ACUM[[#This Row],[09-06-2020]]</f>
        <v>0</v>
      </c>
      <c r="N411" s="13">
        <f>+Muertes_PN_ACUM[[#This Row],[11-06-2020]]-Muertes_PN_ACUM[[#This Row],[10-06-2020]]</f>
        <v>0</v>
      </c>
    </row>
    <row r="412" spans="1:14" x14ac:dyDescent="0.3">
      <c r="A412">
        <v>70308</v>
      </c>
      <c r="B412" s="2" t="s">
        <v>268</v>
      </c>
      <c r="C412" s="2" t="s">
        <v>268</v>
      </c>
      <c r="D412" s="2" t="s">
        <v>405</v>
      </c>
      <c r="E412" s="14">
        <f t="shared" si="6"/>
        <v>0</v>
      </c>
      <c r="F412" s="15">
        <f>+Muertes_PN_ACUM[[#This Row],[03-06-2020]]</f>
        <v>0</v>
      </c>
      <c r="G412" s="13">
        <f>+Muertes_PN_ACUM[[#This Row],[04-06-2020]]-Muertes_PN_ACUM[[#This Row],[03-06-2020]]</f>
        <v>0</v>
      </c>
      <c r="H412" s="13">
        <f>+Muertes_PN_ACUM[[#This Row],[5/6/2020]]-Muertes_PN_ACUM[[#This Row],[04-06-2020]]</f>
        <v>0</v>
      </c>
      <c r="I412" s="13">
        <f>+Muertes_PN_ACUM[[#This Row],[6/6/2020]]-Muertes_PN_ACUM[[#This Row],[5/6/2020]]</f>
        <v>0</v>
      </c>
      <c r="J412" s="13">
        <f>+Muertes_PN_ACUM[[#This Row],[07-06-2020]]-Muertes_PN_ACUM[[#This Row],[6/6/2020]]</f>
        <v>0</v>
      </c>
      <c r="K412" s="13">
        <f>+Muertes_PN_ACUM[[#This Row],[08-06-2020]]-Muertes_PN_ACUM[[#This Row],[07-06-2020]]</f>
        <v>0</v>
      </c>
      <c r="L412" s="13">
        <f>+Muertes_PN_ACUM[[#This Row],[09-06-2020]]-Muertes_PN_ACUM[[#This Row],[08-06-2020]]</f>
        <v>0</v>
      </c>
      <c r="M412" s="13">
        <f>+Muertes_PN_ACUM[[#This Row],[10-06-2020]]-Muertes_PN_ACUM[[#This Row],[09-06-2020]]</f>
        <v>0</v>
      </c>
      <c r="N412" s="13">
        <f>+Muertes_PN_ACUM[[#This Row],[11-06-2020]]-Muertes_PN_ACUM[[#This Row],[10-06-2020]]</f>
        <v>0</v>
      </c>
    </row>
    <row r="413" spans="1:14" x14ac:dyDescent="0.3">
      <c r="A413">
        <v>60301</v>
      </c>
      <c r="B413" s="2" t="s">
        <v>158</v>
      </c>
      <c r="C413" s="2" t="s">
        <v>406</v>
      </c>
      <c r="D413" s="2" t="s">
        <v>407</v>
      </c>
      <c r="E413" s="14">
        <f t="shared" si="6"/>
        <v>0</v>
      </c>
      <c r="F413" s="15">
        <f>+Muertes_PN_ACUM[[#This Row],[03-06-2020]]</f>
        <v>0</v>
      </c>
      <c r="G413" s="13">
        <f>+Muertes_PN_ACUM[[#This Row],[04-06-2020]]-Muertes_PN_ACUM[[#This Row],[03-06-2020]]</f>
        <v>0</v>
      </c>
      <c r="H413" s="13">
        <f>+Muertes_PN_ACUM[[#This Row],[5/6/2020]]-Muertes_PN_ACUM[[#This Row],[04-06-2020]]</f>
        <v>0</v>
      </c>
      <c r="I413" s="13">
        <f>+Muertes_PN_ACUM[[#This Row],[6/6/2020]]-Muertes_PN_ACUM[[#This Row],[5/6/2020]]</f>
        <v>0</v>
      </c>
      <c r="J413" s="13">
        <f>+Muertes_PN_ACUM[[#This Row],[07-06-2020]]-Muertes_PN_ACUM[[#This Row],[6/6/2020]]</f>
        <v>0</v>
      </c>
      <c r="K413" s="13">
        <f>+Muertes_PN_ACUM[[#This Row],[08-06-2020]]-Muertes_PN_ACUM[[#This Row],[07-06-2020]]</f>
        <v>0</v>
      </c>
      <c r="L413" s="13">
        <f>+Muertes_PN_ACUM[[#This Row],[09-06-2020]]-Muertes_PN_ACUM[[#This Row],[08-06-2020]]</f>
        <v>0</v>
      </c>
      <c r="M413" s="13">
        <f>+Muertes_PN_ACUM[[#This Row],[10-06-2020]]-Muertes_PN_ACUM[[#This Row],[09-06-2020]]</f>
        <v>0</v>
      </c>
      <c r="N413" s="13">
        <f>+Muertes_PN_ACUM[[#This Row],[11-06-2020]]-Muertes_PN_ACUM[[#This Row],[10-06-2020]]</f>
        <v>0</v>
      </c>
    </row>
    <row r="414" spans="1:14" x14ac:dyDescent="0.3">
      <c r="A414">
        <v>90304</v>
      </c>
      <c r="B414" s="2" t="s">
        <v>114</v>
      </c>
      <c r="C414" s="2" t="s">
        <v>284</v>
      </c>
      <c r="D414" s="2" t="s">
        <v>664</v>
      </c>
      <c r="E414" s="14">
        <f t="shared" si="6"/>
        <v>0</v>
      </c>
      <c r="F414" s="15">
        <f>+Muertes_PN_ACUM[[#This Row],[03-06-2020]]</f>
        <v>0</v>
      </c>
      <c r="G414" s="13">
        <f>+Muertes_PN_ACUM[[#This Row],[04-06-2020]]-Muertes_PN_ACUM[[#This Row],[03-06-2020]]</f>
        <v>0</v>
      </c>
      <c r="H414" s="13">
        <f>+Muertes_PN_ACUM[[#This Row],[5/6/2020]]-Muertes_PN_ACUM[[#This Row],[04-06-2020]]</f>
        <v>0</v>
      </c>
      <c r="I414" s="13">
        <f>+Muertes_PN_ACUM[[#This Row],[6/6/2020]]-Muertes_PN_ACUM[[#This Row],[5/6/2020]]</f>
        <v>0</v>
      </c>
      <c r="J414" s="13">
        <f>+Muertes_PN_ACUM[[#This Row],[07-06-2020]]-Muertes_PN_ACUM[[#This Row],[6/6/2020]]</f>
        <v>0</v>
      </c>
      <c r="K414" s="13">
        <f>+Muertes_PN_ACUM[[#This Row],[08-06-2020]]-Muertes_PN_ACUM[[#This Row],[07-06-2020]]</f>
        <v>0</v>
      </c>
      <c r="L414" s="13">
        <f>+Muertes_PN_ACUM[[#This Row],[09-06-2020]]-Muertes_PN_ACUM[[#This Row],[08-06-2020]]</f>
        <v>0</v>
      </c>
      <c r="M414" s="13">
        <f>+Muertes_PN_ACUM[[#This Row],[10-06-2020]]-Muertes_PN_ACUM[[#This Row],[09-06-2020]]</f>
        <v>0</v>
      </c>
      <c r="N414" s="13">
        <f>+Muertes_PN_ACUM[[#This Row],[11-06-2020]]-Muertes_PN_ACUM[[#This Row],[10-06-2020]]</f>
        <v>0</v>
      </c>
    </row>
    <row r="415" spans="1:14" x14ac:dyDescent="0.3">
      <c r="A415">
        <v>70401</v>
      </c>
      <c r="B415" s="2" t="s">
        <v>268</v>
      </c>
      <c r="C415" s="2" t="s">
        <v>328</v>
      </c>
      <c r="D415" s="2" t="s">
        <v>329</v>
      </c>
      <c r="E415" s="14">
        <f t="shared" si="6"/>
        <v>0</v>
      </c>
      <c r="F415" s="15">
        <f>+Muertes_PN_ACUM[[#This Row],[03-06-2020]]</f>
        <v>0</v>
      </c>
      <c r="G415" s="13">
        <f>+Muertes_PN_ACUM[[#This Row],[04-06-2020]]-Muertes_PN_ACUM[[#This Row],[03-06-2020]]</f>
        <v>0</v>
      </c>
      <c r="H415" s="13">
        <f>+Muertes_PN_ACUM[[#This Row],[5/6/2020]]-Muertes_PN_ACUM[[#This Row],[04-06-2020]]</f>
        <v>0</v>
      </c>
      <c r="I415" s="13">
        <f>+Muertes_PN_ACUM[[#This Row],[6/6/2020]]-Muertes_PN_ACUM[[#This Row],[5/6/2020]]</f>
        <v>0</v>
      </c>
      <c r="J415" s="13">
        <f>+Muertes_PN_ACUM[[#This Row],[07-06-2020]]-Muertes_PN_ACUM[[#This Row],[6/6/2020]]</f>
        <v>0</v>
      </c>
      <c r="K415" s="13">
        <f>+Muertes_PN_ACUM[[#This Row],[08-06-2020]]-Muertes_PN_ACUM[[#This Row],[07-06-2020]]</f>
        <v>0</v>
      </c>
      <c r="L415" s="13">
        <f>+Muertes_PN_ACUM[[#This Row],[09-06-2020]]-Muertes_PN_ACUM[[#This Row],[08-06-2020]]</f>
        <v>0</v>
      </c>
      <c r="M415" s="13">
        <f>+Muertes_PN_ACUM[[#This Row],[10-06-2020]]-Muertes_PN_ACUM[[#This Row],[09-06-2020]]</f>
        <v>0</v>
      </c>
      <c r="N415" s="13">
        <f>+Muertes_PN_ACUM[[#This Row],[11-06-2020]]-Muertes_PN_ACUM[[#This Row],[10-06-2020]]</f>
        <v>0</v>
      </c>
    </row>
    <row r="416" spans="1:14" x14ac:dyDescent="0.3">
      <c r="A416">
        <v>120804</v>
      </c>
      <c r="B416" s="2" t="s">
        <v>191</v>
      </c>
      <c r="C416" s="2" t="s">
        <v>192</v>
      </c>
      <c r="D416" s="2" t="s">
        <v>665</v>
      </c>
      <c r="E416" s="14">
        <f t="shared" si="6"/>
        <v>0</v>
      </c>
      <c r="F416" s="15">
        <f>+Muertes_PN_ACUM[[#This Row],[03-06-2020]]</f>
        <v>0</v>
      </c>
      <c r="G416" s="13">
        <f>+Muertes_PN_ACUM[[#This Row],[04-06-2020]]-Muertes_PN_ACUM[[#This Row],[03-06-2020]]</f>
        <v>0</v>
      </c>
      <c r="H416" s="13">
        <f>+Muertes_PN_ACUM[[#This Row],[5/6/2020]]-Muertes_PN_ACUM[[#This Row],[04-06-2020]]</f>
        <v>0</v>
      </c>
      <c r="I416" s="13">
        <f>+Muertes_PN_ACUM[[#This Row],[6/6/2020]]-Muertes_PN_ACUM[[#This Row],[5/6/2020]]</f>
        <v>0</v>
      </c>
      <c r="J416" s="13">
        <f>+Muertes_PN_ACUM[[#This Row],[07-06-2020]]-Muertes_PN_ACUM[[#This Row],[6/6/2020]]</f>
        <v>0</v>
      </c>
      <c r="K416" s="13">
        <f>+Muertes_PN_ACUM[[#This Row],[08-06-2020]]-Muertes_PN_ACUM[[#This Row],[07-06-2020]]</f>
        <v>0</v>
      </c>
      <c r="L416" s="13">
        <f>+Muertes_PN_ACUM[[#This Row],[09-06-2020]]-Muertes_PN_ACUM[[#This Row],[08-06-2020]]</f>
        <v>0</v>
      </c>
      <c r="M416" s="13">
        <f>+Muertes_PN_ACUM[[#This Row],[10-06-2020]]-Muertes_PN_ACUM[[#This Row],[09-06-2020]]</f>
        <v>0</v>
      </c>
      <c r="N416" s="13">
        <f>+Muertes_PN_ACUM[[#This Row],[11-06-2020]]-Muertes_PN_ACUM[[#This Row],[10-06-2020]]</f>
        <v>0</v>
      </c>
    </row>
    <row r="417" spans="1:14" x14ac:dyDescent="0.3">
      <c r="A417">
        <v>90513</v>
      </c>
      <c r="B417" s="2" t="s">
        <v>114</v>
      </c>
      <c r="C417" s="2" t="s">
        <v>308</v>
      </c>
      <c r="D417" s="2" t="s">
        <v>666</v>
      </c>
      <c r="E417" s="14">
        <f t="shared" si="6"/>
        <v>0</v>
      </c>
      <c r="F417" s="15">
        <f>+Muertes_PN_ACUM[[#This Row],[03-06-2020]]</f>
        <v>0</v>
      </c>
      <c r="G417" s="13">
        <f>+Muertes_PN_ACUM[[#This Row],[04-06-2020]]-Muertes_PN_ACUM[[#This Row],[03-06-2020]]</f>
        <v>0</v>
      </c>
      <c r="H417" s="13">
        <f>+Muertes_PN_ACUM[[#This Row],[5/6/2020]]-Muertes_PN_ACUM[[#This Row],[04-06-2020]]</f>
        <v>0</v>
      </c>
      <c r="I417" s="13">
        <f>+Muertes_PN_ACUM[[#This Row],[6/6/2020]]-Muertes_PN_ACUM[[#This Row],[5/6/2020]]</f>
        <v>0</v>
      </c>
      <c r="J417" s="13">
        <f>+Muertes_PN_ACUM[[#This Row],[07-06-2020]]-Muertes_PN_ACUM[[#This Row],[6/6/2020]]</f>
        <v>0</v>
      </c>
      <c r="K417" s="13">
        <f>+Muertes_PN_ACUM[[#This Row],[08-06-2020]]-Muertes_PN_ACUM[[#This Row],[07-06-2020]]</f>
        <v>0</v>
      </c>
      <c r="L417" s="13">
        <f>+Muertes_PN_ACUM[[#This Row],[09-06-2020]]-Muertes_PN_ACUM[[#This Row],[08-06-2020]]</f>
        <v>0</v>
      </c>
      <c r="M417" s="13">
        <f>+Muertes_PN_ACUM[[#This Row],[10-06-2020]]-Muertes_PN_ACUM[[#This Row],[09-06-2020]]</f>
        <v>0</v>
      </c>
      <c r="N417" s="13">
        <f>+Muertes_PN_ACUM[[#This Row],[11-06-2020]]-Muertes_PN_ACUM[[#This Row],[10-06-2020]]</f>
        <v>0</v>
      </c>
    </row>
    <row r="418" spans="1:14" x14ac:dyDescent="0.3">
      <c r="A418">
        <v>110103</v>
      </c>
      <c r="B418" s="2" t="s">
        <v>188</v>
      </c>
      <c r="C418" s="2" t="s">
        <v>189</v>
      </c>
      <c r="D418" s="2" t="s">
        <v>408</v>
      </c>
      <c r="E418" s="14">
        <f t="shared" si="6"/>
        <v>0</v>
      </c>
      <c r="F418" s="15">
        <f>+Muertes_PN_ACUM[[#This Row],[03-06-2020]]</f>
        <v>0</v>
      </c>
      <c r="G418" s="13">
        <f>+Muertes_PN_ACUM[[#This Row],[04-06-2020]]-Muertes_PN_ACUM[[#This Row],[03-06-2020]]</f>
        <v>0</v>
      </c>
      <c r="H418" s="13">
        <f>+Muertes_PN_ACUM[[#This Row],[5/6/2020]]-Muertes_PN_ACUM[[#This Row],[04-06-2020]]</f>
        <v>0</v>
      </c>
      <c r="I418" s="13">
        <f>+Muertes_PN_ACUM[[#This Row],[6/6/2020]]-Muertes_PN_ACUM[[#This Row],[5/6/2020]]</f>
        <v>0</v>
      </c>
      <c r="J418" s="13">
        <f>+Muertes_PN_ACUM[[#This Row],[07-06-2020]]-Muertes_PN_ACUM[[#This Row],[6/6/2020]]</f>
        <v>0</v>
      </c>
      <c r="K418" s="13">
        <f>+Muertes_PN_ACUM[[#This Row],[08-06-2020]]-Muertes_PN_ACUM[[#This Row],[07-06-2020]]</f>
        <v>0</v>
      </c>
      <c r="L418" s="13">
        <f>+Muertes_PN_ACUM[[#This Row],[09-06-2020]]-Muertes_PN_ACUM[[#This Row],[08-06-2020]]</f>
        <v>0</v>
      </c>
      <c r="M418" s="13">
        <f>+Muertes_PN_ACUM[[#This Row],[10-06-2020]]-Muertes_PN_ACUM[[#This Row],[09-06-2020]]</f>
        <v>0</v>
      </c>
      <c r="N418" s="13">
        <f>+Muertes_PN_ACUM[[#This Row],[11-06-2020]]-Muertes_PN_ACUM[[#This Row],[10-06-2020]]</f>
        <v>0</v>
      </c>
    </row>
    <row r="419" spans="1:14" x14ac:dyDescent="0.3">
      <c r="A419">
        <v>120307</v>
      </c>
      <c r="B419" s="2" t="s">
        <v>191</v>
      </c>
      <c r="C419" s="2" t="s">
        <v>380</v>
      </c>
      <c r="D419" s="2" t="s">
        <v>667</v>
      </c>
      <c r="E419" s="14">
        <f t="shared" si="6"/>
        <v>0</v>
      </c>
      <c r="F419" s="15">
        <f>+Muertes_PN_ACUM[[#This Row],[03-06-2020]]</f>
        <v>0</v>
      </c>
      <c r="G419" s="13">
        <f>+Muertes_PN_ACUM[[#This Row],[04-06-2020]]-Muertes_PN_ACUM[[#This Row],[03-06-2020]]</f>
        <v>0</v>
      </c>
      <c r="H419" s="13">
        <f>+Muertes_PN_ACUM[[#This Row],[5/6/2020]]-Muertes_PN_ACUM[[#This Row],[04-06-2020]]</f>
        <v>0</v>
      </c>
      <c r="I419" s="13">
        <f>+Muertes_PN_ACUM[[#This Row],[6/6/2020]]-Muertes_PN_ACUM[[#This Row],[5/6/2020]]</f>
        <v>0</v>
      </c>
      <c r="J419" s="13">
        <f>+Muertes_PN_ACUM[[#This Row],[07-06-2020]]-Muertes_PN_ACUM[[#This Row],[6/6/2020]]</f>
        <v>0</v>
      </c>
      <c r="K419" s="13">
        <f>+Muertes_PN_ACUM[[#This Row],[08-06-2020]]-Muertes_PN_ACUM[[#This Row],[07-06-2020]]</f>
        <v>0</v>
      </c>
      <c r="L419" s="13">
        <f>+Muertes_PN_ACUM[[#This Row],[09-06-2020]]-Muertes_PN_ACUM[[#This Row],[08-06-2020]]</f>
        <v>0</v>
      </c>
      <c r="M419" s="13">
        <f>+Muertes_PN_ACUM[[#This Row],[10-06-2020]]-Muertes_PN_ACUM[[#This Row],[09-06-2020]]</f>
        <v>0</v>
      </c>
      <c r="N419" s="13">
        <f>+Muertes_PN_ACUM[[#This Row],[11-06-2020]]-Muertes_PN_ACUM[[#This Row],[10-06-2020]]</f>
        <v>0</v>
      </c>
    </row>
    <row r="420" spans="1:14" x14ac:dyDescent="0.3">
      <c r="A420">
        <v>30405</v>
      </c>
      <c r="B420" s="2" t="s">
        <v>144</v>
      </c>
      <c r="C420" s="2" t="s">
        <v>330</v>
      </c>
      <c r="D420" s="2" t="s">
        <v>331</v>
      </c>
      <c r="E420" s="14">
        <f t="shared" si="6"/>
        <v>0</v>
      </c>
      <c r="F420" s="15">
        <f>+Muertes_PN_ACUM[[#This Row],[03-06-2020]]</f>
        <v>0</v>
      </c>
      <c r="G420" s="13">
        <f>+Muertes_PN_ACUM[[#This Row],[04-06-2020]]-Muertes_PN_ACUM[[#This Row],[03-06-2020]]</f>
        <v>0</v>
      </c>
      <c r="H420" s="13">
        <f>+Muertes_PN_ACUM[[#This Row],[5/6/2020]]-Muertes_PN_ACUM[[#This Row],[04-06-2020]]</f>
        <v>0</v>
      </c>
      <c r="I420" s="13">
        <f>+Muertes_PN_ACUM[[#This Row],[6/6/2020]]-Muertes_PN_ACUM[[#This Row],[5/6/2020]]</f>
        <v>0</v>
      </c>
      <c r="J420" s="13">
        <f>+Muertes_PN_ACUM[[#This Row],[07-06-2020]]-Muertes_PN_ACUM[[#This Row],[6/6/2020]]</f>
        <v>0</v>
      </c>
      <c r="K420" s="13">
        <f>+Muertes_PN_ACUM[[#This Row],[08-06-2020]]-Muertes_PN_ACUM[[#This Row],[07-06-2020]]</f>
        <v>0</v>
      </c>
      <c r="L420" s="13">
        <f>+Muertes_PN_ACUM[[#This Row],[09-06-2020]]-Muertes_PN_ACUM[[#This Row],[08-06-2020]]</f>
        <v>0</v>
      </c>
      <c r="M420" s="13">
        <f>+Muertes_PN_ACUM[[#This Row],[10-06-2020]]-Muertes_PN_ACUM[[#This Row],[09-06-2020]]</f>
        <v>0</v>
      </c>
      <c r="N420" s="13">
        <f>+Muertes_PN_ACUM[[#This Row],[11-06-2020]]-Muertes_PN_ACUM[[#This Row],[10-06-2020]]</f>
        <v>0</v>
      </c>
    </row>
    <row r="421" spans="1:14" x14ac:dyDescent="0.3">
      <c r="A421">
        <v>70503</v>
      </c>
      <c r="B421" s="2" t="s">
        <v>268</v>
      </c>
      <c r="C421" s="2" t="s">
        <v>656</v>
      </c>
      <c r="D421" s="2" t="s">
        <v>668</v>
      </c>
      <c r="E421" s="14">
        <f t="shared" si="6"/>
        <v>0</v>
      </c>
      <c r="F421" s="15">
        <f>+Muertes_PN_ACUM[[#This Row],[03-06-2020]]</f>
        <v>0</v>
      </c>
      <c r="G421" s="13">
        <f>+Muertes_PN_ACUM[[#This Row],[04-06-2020]]-Muertes_PN_ACUM[[#This Row],[03-06-2020]]</f>
        <v>0</v>
      </c>
      <c r="H421" s="13">
        <f>+Muertes_PN_ACUM[[#This Row],[5/6/2020]]-Muertes_PN_ACUM[[#This Row],[04-06-2020]]</f>
        <v>0</v>
      </c>
      <c r="I421" s="13">
        <f>+Muertes_PN_ACUM[[#This Row],[6/6/2020]]-Muertes_PN_ACUM[[#This Row],[5/6/2020]]</f>
        <v>0</v>
      </c>
      <c r="J421" s="13">
        <f>+Muertes_PN_ACUM[[#This Row],[07-06-2020]]-Muertes_PN_ACUM[[#This Row],[6/6/2020]]</f>
        <v>0</v>
      </c>
      <c r="K421" s="13">
        <f>+Muertes_PN_ACUM[[#This Row],[08-06-2020]]-Muertes_PN_ACUM[[#This Row],[07-06-2020]]</f>
        <v>0</v>
      </c>
      <c r="L421" s="13">
        <f>+Muertes_PN_ACUM[[#This Row],[09-06-2020]]-Muertes_PN_ACUM[[#This Row],[08-06-2020]]</f>
        <v>0</v>
      </c>
      <c r="M421" s="13">
        <f>+Muertes_PN_ACUM[[#This Row],[10-06-2020]]-Muertes_PN_ACUM[[#This Row],[09-06-2020]]</f>
        <v>0</v>
      </c>
      <c r="N421" s="13">
        <f>+Muertes_PN_ACUM[[#This Row],[11-06-2020]]-Muertes_PN_ACUM[[#This Row],[10-06-2020]]</f>
        <v>0</v>
      </c>
    </row>
    <row r="422" spans="1:14" x14ac:dyDescent="0.3">
      <c r="A422">
        <v>81004</v>
      </c>
      <c r="B422" s="2" t="s">
        <v>99</v>
      </c>
      <c r="C422" s="2" t="s">
        <v>106</v>
      </c>
      <c r="D422" s="2" t="s">
        <v>173</v>
      </c>
      <c r="E422" s="14">
        <f t="shared" si="6"/>
        <v>2</v>
      </c>
      <c r="F422" s="15">
        <f>+Muertes_PN_ACUM[[#This Row],[03-06-2020]]</f>
        <v>2</v>
      </c>
      <c r="G422" s="13">
        <f>+Muertes_PN_ACUM[[#This Row],[04-06-2020]]-Muertes_PN_ACUM[[#This Row],[03-06-2020]]</f>
        <v>0</v>
      </c>
      <c r="H422" s="13">
        <f>+Muertes_PN_ACUM[[#This Row],[5/6/2020]]-Muertes_PN_ACUM[[#This Row],[04-06-2020]]</f>
        <v>0</v>
      </c>
      <c r="I422" s="13">
        <f>+Muertes_PN_ACUM[[#This Row],[6/6/2020]]-Muertes_PN_ACUM[[#This Row],[5/6/2020]]</f>
        <v>0</v>
      </c>
      <c r="J422" s="13">
        <f>+Muertes_PN_ACUM[[#This Row],[07-06-2020]]-Muertes_PN_ACUM[[#This Row],[6/6/2020]]</f>
        <v>0</v>
      </c>
      <c r="K422" s="13">
        <f>+Muertes_PN_ACUM[[#This Row],[08-06-2020]]-Muertes_PN_ACUM[[#This Row],[07-06-2020]]</f>
        <v>0</v>
      </c>
      <c r="L422" s="13">
        <f>+Muertes_PN_ACUM[[#This Row],[09-06-2020]]-Muertes_PN_ACUM[[#This Row],[08-06-2020]]</f>
        <v>0</v>
      </c>
      <c r="M422" s="13">
        <f>+Muertes_PN_ACUM[[#This Row],[10-06-2020]]-Muertes_PN_ACUM[[#This Row],[09-06-2020]]</f>
        <v>0</v>
      </c>
      <c r="N422" s="13">
        <f>+Muertes_PN_ACUM[[#This Row],[11-06-2020]]-Muertes_PN_ACUM[[#This Row],[10-06-2020]]</f>
        <v>0</v>
      </c>
    </row>
    <row r="423" spans="1:14" x14ac:dyDescent="0.3">
      <c r="A423">
        <v>60407</v>
      </c>
      <c r="B423" s="2" t="s">
        <v>158</v>
      </c>
      <c r="C423" s="2" t="s">
        <v>332</v>
      </c>
      <c r="D423" s="2" t="s">
        <v>669</v>
      </c>
      <c r="E423" s="14">
        <f t="shared" si="6"/>
        <v>0</v>
      </c>
      <c r="F423" s="15">
        <f>+Muertes_PN_ACUM[[#This Row],[03-06-2020]]</f>
        <v>0</v>
      </c>
      <c r="G423" s="13">
        <f>+Muertes_PN_ACUM[[#This Row],[04-06-2020]]-Muertes_PN_ACUM[[#This Row],[03-06-2020]]</f>
        <v>0</v>
      </c>
      <c r="H423" s="13">
        <f>+Muertes_PN_ACUM[[#This Row],[5/6/2020]]-Muertes_PN_ACUM[[#This Row],[04-06-2020]]</f>
        <v>0</v>
      </c>
      <c r="I423" s="13">
        <f>+Muertes_PN_ACUM[[#This Row],[6/6/2020]]-Muertes_PN_ACUM[[#This Row],[5/6/2020]]</f>
        <v>0</v>
      </c>
      <c r="J423" s="13">
        <f>+Muertes_PN_ACUM[[#This Row],[07-06-2020]]-Muertes_PN_ACUM[[#This Row],[6/6/2020]]</f>
        <v>0</v>
      </c>
      <c r="K423" s="13">
        <f>+Muertes_PN_ACUM[[#This Row],[08-06-2020]]-Muertes_PN_ACUM[[#This Row],[07-06-2020]]</f>
        <v>0</v>
      </c>
      <c r="L423" s="13">
        <f>+Muertes_PN_ACUM[[#This Row],[09-06-2020]]-Muertes_PN_ACUM[[#This Row],[08-06-2020]]</f>
        <v>0</v>
      </c>
      <c r="M423" s="13">
        <f>+Muertes_PN_ACUM[[#This Row],[10-06-2020]]-Muertes_PN_ACUM[[#This Row],[09-06-2020]]</f>
        <v>0</v>
      </c>
      <c r="N423" s="13">
        <f>+Muertes_PN_ACUM[[#This Row],[11-06-2020]]-Muertes_PN_ACUM[[#This Row],[10-06-2020]]</f>
        <v>0</v>
      </c>
    </row>
    <row r="424" spans="1:14" x14ac:dyDescent="0.3">
      <c r="A424">
        <v>130714</v>
      </c>
      <c r="B424" s="2" t="s">
        <v>102</v>
      </c>
      <c r="C424" s="2" t="s">
        <v>138</v>
      </c>
      <c r="D424" s="2" t="s">
        <v>237</v>
      </c>
      <c r="E424" s="14">
        <f t="shared" si="6"/>
        <v>1</v>
      </c>
      <c r="F424" s="15">
        <f>+Muertes_PN_ACUM[[#This Row],[03-06-2020]]</f>
        <v>1</v>
      </c>
      <c r="G424" s="13">
        <f>+Muertes_PN_ACUM[[#This Row],[04-06-2020]]-Muertes_PN_ACUM[[#This Row],[03-06-2020]]</f>
        <v>0</v>
      </c>
      <c r="H424" s="13">
        <f>+Muertes_PN_ACUM[[#This Row],[5/6/2020]]-Muertes_PN_ACUM[[#This Row],[04-06-2020]]</f>
        <v>0</v>
      </c>
      <c r="I424" s="13">
        <f>+Muertes_PN_ACUM[[#This Row],[6/6/2020]]-Muertes_PN_ACUM[[#This Row],[5/6/2020]]</f>
        <v>0</v>
      </c>
      <c r="J424" s="13">
        <f>+Muertes_PN_ACUM[[#This Row],[07-06-2020]]-Muertes_PN_ACUM[[#This Row],[6/6/2020]]</f>
        <v>0</v>
      </c>
      <c r="K424" s="13">
        <f>+Muertes_PN_ACUM[[#This Row],[08-06-2020]]-Muertes_PN_ACUM[[#This Row],[07-06-2020]]</f>
        <v>0</v>
      </c>
      <c r="L424" s="13">
        <f>+Muertes_PN_ACUM[[#This Row],[09-06-2020]]-Muertes_PN_ACUM[[#This Row],[08-06-2020]]</f>
        <v>0</v>
      </c>
      <c r="M424" s="13">
        <f>+Muertes_PN_ACUM[[#This Row],[10-06-2020]]-Muertes_PN_ACUM[[#This Row],[09-06-2020]]</f>
        <v>0</v>
      </c>
      <c r="N424" s="13">
        <f>+Muertes_PN_ACUM[[#This Row],[11-06-2020]]-Muertes_PN_ACUM[[#This Row],[10-06-2020]]</f>
        <v>0</v>
      </c>
    </row>
    <row r="425" spans="1:14" x14ac:dyDescent="0.3">
      <c r="A425">
        <v>50208</v>
      </c>
      <c r="B425" s="2" t="s">
        <v>151</v>
      </c>
      <c r="C425" s="2" t="s">
        <v>152</v>
      </c>
      <c r="D425" s="2" t="s">
        <v>159</v>
      </c>
      <c r="E425" s="14">
        <f t="shared" si="6"/>
        <v>1</v>
      </c>
      <c r="F425" s="15">
        <f>+Muertes_PN_ACUM[[#This Row],[03-06-2020]]</f>
        <v>1</v>
      </c>
      <c r="G425" s="13">
        <f>+Muertes_PN_ACUM[[#This Row],[04-06-2020]]-Muertes_PN_ACUM[[#This Row],[03-06-2020]]</f>
        <v>0</v>
      </c>
      <c r="H425" s="13">
        <f>+Muertes_PN_ACUM[[#This Row],[5/6/2020]]-Muertes_PN_ACUM[[#This Row],[04-06-2020]]</f>
        <v>0</v>
      </c>
      <c r="I425" s="13">
        <f>+Muertes_PN_ACUM[[#This Row],[6/6/2020]]-Muertes_PN_ACUM[[#This Row],[5/6/2020]]</f>
        <v>0</v>
      </c>
      <c r="J425" s="13">
        <f>+Muertes_PN_ACUM[[#This Row],[07-06-2020]]-Muertes_PN_ACUM[[#This Row],[6/6/2020]]</f>
        <v>0</v>
      </c>
      <c r="K425" s="13">
        <f>+Muertes_PN_ACUM[[#This Row],[08-06-2020]]-Muertes_PN_ACUM[[#This Row],[07-06-2020]]</f>
        <v>0</v>
      </c>
      <c r="L425" s="13">
        <f>+Muertes_PN_ACUM[[#This Row],[09-06-2020]]-Muertes_PN_ACUM[[#This Row],[08-06-2020]]</f>
        <v>0</v>
      </c>
      <c r="M425" s="13">
        <f>+Muertes_PN_ACUM[[#This Row],[10-06-2020]]-Muertes_PN_ACUM[[#This Row],[09-06-2020]]</f>
        <v>0</v>
      </c>
      <c r="N425" s="13">
        <f>+Muertes_PN_ACUM[[#This Row],[11-06-2020]]-Muertes_PN_ACUM[[#This Row],[10-06-2020]]</f>
        <v>0</v>
      </c>
    </row>
    <row r="426" spans="1:14" x14ac:dyDescent="0.3">
      <c r="A426">
        <v>30301</v>
      </c>
      <c r="B426" s="2" t="s">
        <v>144</v>
      </c>
      <c r="C426" s="2" t="s">
        <v>424</v>
      </c>
      <c r="D426" s="2" t="s">
        <v>670</v>
      </c>
      <c r="E426" s="14">
        <f t="shared" si="6"/>
        <v>0</v>
      </c>
      <c r="F426" s="15">
        <f>+Muertes_PN_ACUM[[#This Row],[03-06-2020]]</f>
        <v>0</v>
      </c>
      <c r="G426" s="13">
        <f>+Muertes_PN_ACUM[[#This Row],[04-06-2020]]-Muertes_PN_ACUM[[#This Row],[03-06-2020]]</f>
        <v>0</v>
      </c>
      <c r="H426" s="13">
        <f>+Muertes_PN_ACUM[[#This Row],[5/6/2020]]-Muertes_PN_ACUM[[#This Row],[04-06-2020]]</f>
        <v>0</v>
      </c>
      <c r="I426" s="13">
        <f>+Muertes_PN_ACUM[[#This Row],[6/6/2020]]-Muertes_PN_ACUM[[#This Row],[5/6/2020]]</f>
        <v>0</v>
      </c>
      <c r="J426" s="13">
        <f>+Muertes_PN_ACUM[[#This Row],[07-06-2020]]-Muertes_PN_ACUM[[#This Row],[6/6/2020]]</f>
        <v>0</v>
      </c>
      <c r="K426" s="13">
        <f>+Muertes_PN_ACUM[[#This Row],[08-06-2020]]-Muertes_PN_ACUM[[#This Row],[07-06-2020]]</f>
        <v>0</v>
      </c>
      <c r="L426" s="13">
        <f>+Muertes_PN_ACUM[[#This Row],[09-06-2020]]-Muertes_PN_ACUM[[#This Row],[08-06-2020]]</f>
        <v>0</v>
      </c>
      <c r="M426" s="13">
        <f>+Muertes_PN_ACUM[[#This Row],[10-06-2020]]-Muertes_PN_ACUM[[#This Row],[09-06-2020]]</f>
        <v>0</v>
      </c>
      <c r="N426" s="13">
        <f>+Muertes_PN_ACUM[[#This Row],[11-06-2020]]-Muertes_PN_ACUM[[#This Row],[10-06-2020]]</f>
        <v>0</v>
      </c>
    </row>
    <row r="427" spans="1:14" x14ac:dyDescent="0.3">
      <c r="A427">
        <v>10302</v>
      </c>
      <c r="B427" s="2" t="s">
        <v>163</v>
      </c>
      <c r="C427" s="2" t="s">
        <v>167</v>
      </c>
      <c r="D427" s="2" t="s">
        <v>209</v>
      </c>
      <c r="E427" s="14">
        <f t="shared" si="6"/>
        <v>0</v>
      </c>
      <c r="F427" s="15">
        <f>+Muertes_PN_ACUM[[#This Row],[03-06-2020]]</f>
        <v>0</v>
      </c>
      <c r="G427" s="13">
        <f>+Muertes_PN_ACUM[[#This Row],[04-06-2020]]-Muertes_PN_ACUM[[#This Row],[03-06-2020]]</f>
        <v>0</v>
      </c>
      <c r="H427" s="13">
        <f>+Muertes_PN_ACUM[[#This Row],[5/6/2020]]-Muertes_PN_ACUM[[#This Row],[04-06-2020]]</f>
        <v>0</v>
      </c>
      <c r="I427" s="13">
        <f>+Muertes_PN_ACUM[[#This Row],[6/6/2020]]-Muertes_PN_ACUM[[#This Row],[5/6/2020]]</f>
        <v>0</v>
      </c>
      <c r="J427" s="13">
        <f>+Muertes_PN_ACUM[[#This Row],[07-06-2020]]-Muertes_PN_ACUM[[#This Row],[6/6/2020]]</f>
        <v>0</v>
      </c>
      <c r="K427" s="13">
        <f>+Muertes_PN_ACUM[[#This Row],[08-06-2020]]-Muertes_PN_ACUM[[#This Row],[07-06-2020]]</f>
        <v>0</v>
      </c>
      <c r="L427" s="13">
        <f>+Muertes_PN_ACUM[[#This Row],[09-06-2020]]-Muertes_PN_ACUM[[#This Row],[08-06-2020]]</f>
        <v>0</v>
      </c>
      <c r="M427" s="13">
        <f>+Muertes_PN_ACUM[[#This Row],[10-06-2020]]-Muertes_PN_ACUM[[#This Row],[09-06-2020]]</f>
        <v>0</v>
      </c>
      <c r="N427" s="13">
        <f>+Muertes_PN_ACUM[[#This Row],[11-06-2020]]-Muertes_PN_ACUM[[#This Row],[10-06-2020]]</f>
        <v>0</v>
      </c>
    </row>
    <row r="428" spans="1:14" x14ac:dyDescent="0.3">
      <c r="A428">
        <v>30503</v>
      </c>
      <c r="B428" s="2" t="s">
        <v>144</v>
      </c>
      <c r="C428" s="2" t="s">
        <v>410</v>
      </c>
      <c r="D428" s="2" t="s">
        <v>209</v>
      </c>
      <c r="E428" s="14">
        <f t="shared" si="6"/>
        <v>0</v>
      </c>
      <c r="F428" s="15">
        <f>+Muertes_PN_ACUM[[#This Row],[03-06-2020]]</f>
        <v>0</v>
      </c>
      <c r="G428" s="13">
        <f>+Muertes_PN_ACUM[[#This Row],[04-06-2020]]-Muertes_PN_ACUM[[#This Row],[03-06-2020]]</f>
        <v>0</v>
      </c>
      <c r="H428" s="13">
        <f>+Muertes_PN_ACUM[[#This Row],[5/6/2020]]-Muertes_PN_ACUM[[#This Row],[04-06-2020]]</f>
        <v>0</v>
      </c>
      <c r="I428" s="13">
        <f>+Muertes_PN_ACUM[[#This Row],[6/6/2020]]-Muertes_PN_ACUM[[#This Row],[5/6/2020]]</f>
        <v>0</v>
      </c>
      <c r="J428" s="13">
        <f>+Muertes_PN_ACUM[[#This Row],[07-06-2020]]-Muertes_PN_ACUM[[#This Row],[6/6/2020]]</f>
        <v>0</v>
      </c>
      <c r="K428" s="13">
        <f>+Muertes_PN_ACUM[[#This Row],[08-06-2020]]-Muertes_PN_ACUM[[#This Row],[07-06-2020]]</f>
        <v>0</v>
      </c>
      <c r="L428" s="13">
        <f>+Muertes_PN_ACUM[[#This Row],[09-06-2020]]-Muertes_PN_ACUM[[#This Row],[08-06-2020]]</f>
        <v>0</v>
      </c>
      <c r="M428" s="13">
        <f>+Muertes_PN_ACUM[[#This Row],[10-06-2020]]-Muertes_PN_ACUM[[#This Row],[09-06-2020]]</f>
        <v>0</v>
      </c>
      <c r="N428" s="13">
        <f>+Muertes_PN_ACUM[[#This Row],[11-06-2020]]-Muertes_PN_ACUM[[#This Row],[10-06-2020]]</f>
        <v>0</v>
      </c>
    </row>
    <row r="429" spans="1:14" x14ac:dyDescent="0.3">
      <c r="A429">
        <v>70411</v>
      </c>
      <c r="B429" s="2" t="s">
        <v>268</v>
      </c>
      <c r="C429" s="2" t="s">
        <v>328</v>
      </c>
      <c r="D429" s="2" t="s">
        <v>671</v>
      </c>
      <c r="E429" s="14">
        <f t="shared" si="6"/>
        <v>0</v>
      </c>
      <c r="F429" s="15">
        <f>+Muertes_PN_ACUM[[#This Row],[03-06-2020]]</f>
        <v>0</v>
      </c>
      <c r="G429" s="13">
        <f>+Muertes_PN_ACUM[[#This Row],[04-06-2020]]-Muertes_PN_ACUM[[#This Row],[03-06-2020]]</f>
        <v>0</v>
      </c>
      <c r="H429" s="13">
        <f>+Muertes_PN_ACUM[[#This Row],[5/6/2020]]-Muertes_PN_ACUM[[#This Row],[04-06-2020]]</f>
        <v>0</v>
      </c>
      <c r="I429" s="13">
        <f>+Muertes_PN_ACUM[[#This Row],[6/6/2020]]-Muertes_PN_ACUM[[#This Row],[5/6/2020]]</f>
        <v>0</v>
      </c>
      <c r="J429" s="13">
        <f>+Muertes_PN_ACUM[[#This Row],[07-06-2020]]-Muertes_PN_ACUM[[#This Row],[6/6/2020]]</f>
        <v>0</v>
      </c>
      <c r="K429" s="13">
        <f>+Muertes_PN_ACUM[[#This Row],[08-06-2020]]-Muertes_PN_ACUM[[#This Row],[07-06-2020]]</f>
        <v>0</v>
      </c>
      <c r="L429" s="13">
        <f>+Muertes_PN_ACUM[[#This Row],[09-06-2020]]-Muertes_PN_ACUM[[#This Row],[08-06-2020]]</f>
        <v>0</v>
      </c>
      <c r="M429" s="13">
        <f>+Muertes_PN_ACUM[[#This Row],[10-06-2020]]-Muertes_PN_ACUM[[#This Row],[09-06-2020]]</f>
        <v>0</v>
      </c>
      <c r="N429" s="13">
        <f>+Muertes_PN_ACUM[[#This Row],[11-06-2020]]-Muertes_PN_ACUM[[#This Row],[10-06-2020]]</f>
        <v>0</v>
      </c>
    </row>
    <row r="430" spans="1:14" x14ac:dyDescent="0.3">
      <c r="A430">
        <v>60103</v>
      </c>
      <c r="B430" s="2" t="s">
        <v>158</v>
      </c>
      <c r="C430" s="2" t="s">
        <v>297</v>
      </c>
      <c r="D430" s="2" t="s">
        <v>311</v>
      </c>
      <c r="E430" s="14">
        <f t="shared" si="6"/>
        <v>0</v>
      </c>
      <c r="F430" s="15">
        <f>+Muertes_PN_ACUM[[#This Row],[03-06-2020]]</f>
        <v>0</v>
      </c>
      <c r="G430" s="13">
        <f>+Muertes_PN_ACUM[[#This Row],[04-06-2020]]-Muertes_PN_ACUM[[#This Row],[03-06-2020]]</f>
        <v>0</v>
      </c>
      <c r="H430" s="13">
        <f>+Muertes_PN_ACUM[[#This Row],[5/6/2020]]-Muertes_PN_ACUM[[#This Row],[04-06-2020]]</f>
        <v>0</v>
      </c>
      <c r="I430" s="13">
        <f>+Muertes_PN_ACUM[[#This Row],[6/6/2020]]-Muertes_PN_ACUM[[#This Row],[5/6/2020]]</f>
        <v>0</v>
      </c>
      <c r="J430" s="13">
        <f>+Muertes_PN_ACUM[[#This Row],[07-06-2020]]-Muertes_PN_ACUM[[#This Row],[6/6/2020]]</f>
        <v>0</v>
      </c>
      <c r="K430" s="13">
        <f>+Muertes_PN_ACUM[[#This Row],[08-06-2020]]-Muertes_PN_ACUM[[#This Row],[07-06-2020]]</f>
        <v>0</v>
      </c>
      <c r="L430" s="13">
        <f>+Muertes_PN_ACUM[[#This Row],[09-06-2020]]-Muertes_PN_ACUM[[#This Row],[08-06-2020]]</f>
        <v>0</v>
      </c>
      <c r="M430" s="13">
        <f>+Muertes_PN_ACUM[[#This Row],[10-06-2020]]-Muertes_PN_ACUM[[#This Row],[09-06-2020]]</f>
        <v>0</v>
      </c>
      <c r="N430" s="13">
        <f>+Muertes_PN_ACUM[[#This Row],[11-06-2020]]-Muertes_PN_ACUM[[#This Row],[10-06-2020]]</f>
        <v>0</v>
      </c>
    </row>
    <row r="431" spans="1:14" x14ac:dyDescent="0.3">
      <c r="A431">
        <v>90211</v>
      </c>
      <c r="B431" s="2" t="s">
        <v>114</v>
      </c>
      <c r="C431" s="2" t="s">
        <v>435</v>
      </c>
      <c r="D431" s="2" t="s">
        <v>672</v>
      </c>
      <c r="E431" s="14">
        <f t="shared" si="6"/>
        <v>0</v>
      </c>
      <c r="F431" s="15">
        <f>+Muertes_PN_ACUM[[#This Row],[03-06-2020]]</f>
        <v>0</v>
      </c>
      <c r="G431" s="13">
        <f>+Muertes_PN_ACUM[[#This Row],[04-06-2020]]-Muertes_PN_ACUM[[#This Row],[03-06-2020]]</f>
        <v>0</v>
      </c>
      <c r="H431" s="13">
        <f>+Muertes_PN_ACUM[[#This Row],[5/6/2020]]-Muertes_PN_ACUM[[#This Row],[04-06-2020]]</f>
        <v>0</v>
      </c>
      <c r="I431" s="13">
        <f>+Muertes_PN_ACUM[[#This Row],[6/6/2020]]-Muertes_PN_ACUM[[#This Row],[5/6/2020]]</f>
        <v>0</v>
      </c>
      <c r="J431" s="13">
        <f>+Muertes_PN_ACUM[[#This Row],[07-06-2020]]-Muertes_PN_ACUM[[#This Row],[6/6/2020]]</f>
        <v>0</v>
      </c>
      <c r="K431" s="13">
        <f>+Muertes_PN_ACUM[[#This Row],[08-06-2020]]-Muertes_PN_ACUM[[#This Row],[07-06-2020]]</f>
        <v>0</v>
      </c>
      <c r="L431" s="13">
        <f>+Muertes_PN_ACUM[[#This Row],[09-06-2020]]-Muertes_PN_ACUM[[#This Row],[08-06-2020]]</f>
        <v>0</v>
      </c>
      <c r="M431" s="13">
        <f>+Muertes_PN_ACUM[[#This Row],[10-06-2020]]-Muertes_PN_ACUM[[#This Row],[09-06-2020]]</f>
        <v>0</v>
      </c>
      <c r="N431" s="13">
        <f>+Muertes_PN_ACUM[[#This Row],[11-06-2020]]-Muertes_PN_ACUM[[#This Row],[10-06-2020]]</f>
        <v>0</v>
      </c>
    </row>
    <row r="432" spans="1:14" x14ac:dyDescent="0.3">
      <c r="A432">
        <v>41004</v>
      </c>
      <c r="B432" s="2" t="s">
        <v>154</v>
      </c>
      <c r="C432" s="2" t="s">
        <v>339</v>
      </c>
      <c r="D432" s="2" t="s">
        <v>673</v>
      </c>
      <c r="E432" s="14">
        <f t="shared" si="6"/>
        <v>0</v>
      </c>
      <c r="F432" s="15">
        <f>+Muertes_PN_ACUM[[#This Row],[03-06-2020]]</f>
        <v>0</v>
      </c>
      <c r="G432" s="13">
        <f>+Muertes_PN_ACUM[[#This Row],[04-06-2020]]-Muertes_PN_ACUM[[#This Row],[03-06-2020]]</f>
        <v>0</v>
      </c>
      <c r="H432" s="13">
        <f>+Muertes_PN_ACUM[[#This Row],[5/6/2020]]-Muertes_PN_ACUM[[#This Row],[04-06-2020]]</f>
        <v>0</v>
      </c>
      <c r="I432" s="13">
        <f>+Muertes_PN_ACUM[[#This Row],[6/6/2020]]-Muertes_PN_ACUM[[#This Row],[5/6/2020]]</f>
        <v>0</v>
      </c>
      <c r="J432" s="13">
        <f>+Muertes_PN_ACUM[[#This Row],[07-06-2020]]-Muertes_PN_ACUM[[#This Row],[6/6/2020]]</f>
        <v>0</v>
      </c>
      <c r="K432" s="13">
        <f>+Muertes_PN_ACUM[[#This Row],[08-06-2020]]-Muertes_PN_ACUM[[#This Row],[07-06-2020]]</f>
        <v>0</v>
      </c>
      <c r="L432" s="13">
        <f>+Muertes_PN_ACUM[[#This Row],[09-06-2020]]-Muertes_PN_ACUM[[#This Row],[08-06-2020]]</f>
        <v>0</v>
      </c>
      <c r="M432" s="13">
        <f>+Muertes_PN_ACUM[[#This Row],[10-06-2020]]-Muertes_PN_ACUM[[#This Row],[09-06-2020]]</f>
        <v>0</v>
      </c>
      <c r="N432" s="13">
        <f>+Muertes_PN_ACUM[[#This Row],[11-06-2020]]-Muertes_PN_ACUM[[#This Row],[10-06-2020]]</f>
        <v>0</v>
      </c>
    </row>
    <row r="433" spans="1:14" x14ac:dyDescent="0.3">
      <c r="A433">
        <v>90601</v>
      </c>
      <c r="B433" s="2" t="s">
        <v>114</v>
      </c>
      <c r="C433" s="2" t="s">
        <v>302</v>
      </c>
      <c r="D433" s="2" t="s">
        <v>312</v>
      </c>
      <c r="E433" s="14">
        <f t="shared" si="6"/>
        <v>0</v>
      </c>
      <c r="F433" s="15">
        <f>+Muertes_PN_ACUM[[#This Row],[03-06-2020]]</f>
        <v>0</v>
      </c>
      <c r="G433" s="13">
        <f>+Muertes_PN_ACUM[[#This Row],[04-06-2020]]-Muertes_PN_ACUM[[#This Row],[03-06-2020]]</f>
        <v>0</v>
      </c>
      <c r="H433" s="13">
        <f>+Muertes_PN_ACUM[[#This Row],[5/6/2020]]-Muertes_PN_ACUM[[#This Row],[04-06-2020]]</f>
        <v>0</v>
      </c>
      <c r="I433" s="13">
        <f>+Muertes_PN_ACUM[[#This Row],[6/6/2020]]-Muertes_PN_ACUM[[#This Row],[5/6/2020]]</f>
        <v>0</v>
      </c>
      <c r="J433" s="13">
        <f>+Muertes_PN_ACUM[[#This Row],[07-06-2020]]-Muertes_PN_ACUM[[#This Row],[6/6/2020]]</f>
        <v>0</v>
      </c>
      <c r="K433" s="13">
        <f>+Muertes_PN_ACUM[[#This Row],[08-06-2020]]-Muertes_PN_ACUM[[#This Row],[07-06-2020]]</f>
        <v>0</v>
      </c>
      <c r="L433" s="13">
        <f>+Muertes_PN_ACUM[[#This Row],[09-06-2020]]-Muertes_PN_ACUM[[#This Row],[08-06-2020]]</f>
        <v>0</v>
      </c>
      <c r="M433" s="13">
        <f>+Muertes_PN_ACUM[[#This Row],[10-06-2020]]-Muertes_PN_ACUM[[#This Row],[09-06-2020]]</f>
        <v>0</v>
      </c>
      <c r="N433" s="13">
        <f>+Muertes_PN_ACUM[[#This Row],[11-06-2020]]-Muertes_PN_ACUM[[#This Row],[10-06-2020]]</f>
        <v>0</v>
      </c>
    </row>
    <row r="434" spans="1:14" x14ac:dyDescent="0.3">
      <c r="A434">
        <v>120316</v>
      </c>
      <c r="B434" s="2" t="s">
        <v>191</v>
      </c>
      <c r="C434" s="2" t="s">
        <v>380</v>
      </c>
      <c r="D434" s="2" t="s">
        <v>674</v>
      </c>
      <c r="E434" s="14">
        <f t="shared" si="6"/>
        <v>0</v>
      </c>
      <c r="F434" s="15">
        <f>+Muertes_PN_ACUM[[#This Row],[03-06-2020]]</f>
        <v>0</v>
      </c>
      <c r="G434" s="13">
        <f>+Muertes_PN_ACUM[[#This Row],[04-06-2020]]-Muertes_PN_ACUM[[#This Row],[03-06-2020]]</f>
        <v>0</v>
      </c>
      <c r="H434" s="13">
        <f>+Muertes_PN_ACUM[[#This Row],[5/6/2020]]-Muertes_PN_ACUM[[#This Row],[04-06-2020]]</f>
        <v>0</v>
      </c>
      <c r="I434" s="13">
        <f>+Muertes_PN_ACUM[[#This Row],[6/6/2020]]-Muertes_PN_ACUM[[#This Row],[5/6/2020]]</f>
        <v>0</v>
      </c>
      <c r="J434" s="13">
        <f>+Muertes_PN_ACUM[[#This Row],[07-06-2020]]-Muertes_PN_ACUM[[#This Row],[6/6/2020]]</f>
        <v>0</v>
      </c>
      <c r="K434" s="13">
        <f>+Muertes_PN_ACUM[[#This Row],[08-06-2020]]-Muertes_PN_ACUM[[#This Row],[07-06-2020]]</f>
        <v>0</v>
      </c>
      <c r="L434" s="13">
        <f>+Muertes_PN_ACUM[[#This Row],[09-06-2020]]-Muertes_PN_ACUM[[#This Row],[08-06-2020]]</f>
        <v>0</v>
      </c>
      <c r="M434" s="13">
        <f>+Muertes_PN_ACUM[[#This Row],[10-06-2020]]-Muertes_PN_ACUM[[#This Row],[09-06-2020]]</f>
        <v>0</v>
      </c>
      <c r="N434" s="13">
        <f>+Muertes_PN_ACUM[[#This Row],[11-06-2020]]-Muertes_PN_ACUM[[#This Row],[10-06-2020]]</f>
        <v>0</v>
      </c>
    </row>
    <row r="435" spans="1:14" x14ac:dyDescent="0.3">
      <c r="A435">
        <v>120606</v>
      </c>
      <c r="B435" s="2" t="s">
        <v>191</v>
      </c>
      <c r="C435" s="2" t="s">
        <v>299</v>
      </c>
      <c r="D435" s="2" t="s">
        <v>675</v>
      </c>
      <c r="E435" s="14">
        <f t="shared" si="6"/>
        <v>0</v>
      </c>
      <c r="F435" s="15">
        <f>+Muertes_PN_ACUM[[#This Row],[03-06-2020]]</f>
        <v>0</v>
      </c>
      <c r="G435" s="13">
        <f>+Muertes_PN_ACUM[[#This Row],[04-06-2020]]-Muertes_PN_ACUM[[#This Row],[03-06-2020]]</f>
        <v>0</v>
      </c>
      <c r="H435" s="13">
        <f>+Muertes_PN_ACUM[[#This Row],[5/6/2020]]-Muertes_PN_ACUM[[#This Row],[04-06-2020]]</f>
        <v>0</v>
      </c>
      <c r="I435" s="13">
        <f>+Muertes_PN_ACUM[[#This Row],[6/6/2020]]-Muertes_PN_ACUM[[#This Row],[5/6/2020]]</f>
        <v>0</v>
      </c>
      <c r="J435" s="13">
        <f>+Muertes_PN_ACUM[[#This Row],[07-06-2020]]-Muertes_PN_ACUM[[#This Row],[6/6/2020]]</f>
        <v>0</v>
      </c>
      <c r="K435" s="13">
        <f>+Muertes_PN_ACUM[[#This Row],[08-06-2020]]-Muertes_PN_ACUM[[#This Row],[07-06-2020]]</f>
        <v>0</v>
      </c>
      <c r="L435" s="13">
        <f>+Muertes_PN_ACUM[[#This Row],[09-06-2020]]-Muertes_PN_ACUM[[#This Row],[08-06-2020]]</f>
        <v>0</v>
      </c>
      <c r="M435" s="13">
        <f>+Muertes_PN_ACUM[[#This Row],[10-06-2020]]-Muertes_PN_ACUM[[#This Row],[09-06-2020]]</f>
        <v>0</v>
      </c>
      <c r="N435" s="13">
        <f>+Muertes_PN_ACUM[[#This Row],[11-06-2020]]-Muertes_PN_ACUM[[#This Row],[10-06-2020]]</f>
        <v>0</v>
      </c>
    </row>
    <row r="436" spans="1:14" x14ac:dyDescent="0.3">
      <c r="A436">
        <v>120107</v>
      </c>
      <c r="B436" s="2" t="s">
        <v>191</v>
      </c>
      <c r="C436" s="2" t="s">
        <v>289</v>
      </c>
      <c r="D436" s="2" t="s">
        <v>409</v>
      </c>
      <c r="E436" s="14">
        <f t="shared" si="6"/>
        <v>0</v>
      </c>
      <c r="F436" s="15">
        <f>+Muertes_PN_ACUM[[#This Row],[03-06-2020]]</f>
        <v>0</v>
      </c>
      <c r="G436" s="13">
        <f>+Muertes_PN_ACUM[[#This Row],[04-06-2020]]-Muertes_PN_ACUM[[#This Row],[03-06-2020]]</f>
        <v>0</v>
      </c>
      <c r="H436" s="13">
        <f>+Muertes_PN_ACUM[[#This Row],[5/6/2020]]-Muertes_PN_ACUM[[#This Row],[04-06-2020]]</f>
        <v>0</v>
      </c>
      <c r="I436" s="13">
        <f>+Muertes_PN_ACUM[[#This Row],[6/6/2020]]-Muertes_PN_ACUM[[#This Row],[5/6/2020]]</f>
        <v>0</v>
      </c>
      <c r="J436" s="13">
        <f>+Muertes_PN_ACUM[[#This Row],[07-06-2020]]-Muertes_PN_ACUM[[#This Row],[6/6/2020]]</f>
        <v>0</v>
      </c>
      <c r="K436" s="13">
        <f>+Muertes_PN_ACUM[[#This Row],[08-06-2020]]-Muertes_PN_ACUM[[#This Row],[07-06-2020]]</f>
        <v>0</v>
      </c>
      <c r="L436" s="13">
        <f>+Muertes_PN_ACUM[[#This Row],[09-06-2020]]-Muertes_PN_ACUM[[#This Row],[08-06-2020]]</f>
        <v>0</v>
      </c>
      <c r="M436" s="13">
        <f>+Muertes_PN_ACUM[[#This Row],[10-06-2020]]-Muertes_PN_ACUM[[#This Row],[09-06-2020]]</f>
        <v>0</v>
      </c>
      <c r="N436" s="13">
        <f>+Muertes_PN_ACUM[[#This Row],[11-06-2020]]-Muertes_PN_ACUM[[#This Row],[10-06-2020]]</f>
        <v>0</v>
      </c>
    </row>
    <row r="437" spans="1:14" x14ac:dyDescent="0.3">
      <c r="A437">
        <v>10404</v>
      </c>
      <c r="B437" s="2" t="s">
        <v>163</v>
      </c>
      <c r="C437" s="2" t="s">
        <v>273</v>
      </c>
      <c r="D437" s="2" t="s">
        <v>676</v>
      </c>
      <c r="E437" s="14">
        <f t="shared" si="6"/>
        <v>0</v>
      </c>
      <c r="F437" s="15">
        <f>+Muertes_PN_ACUM[[#This Row],[03-06-2020]]</f>
        <v>0</v>
      </c>
      <c r="G437" s="13">
        <f>+Muertes_PN_ACUM[[#This Row],[04-06-2020]]-Muertes_PN_ACUM[[#This Row],[03-06-2020]]</f>
        <v>0</v>
      </c>
      <c r="H437" s="13">
        <f>+Muertes_PN_ACUM[[#This Row],[5/6/2020]]-Muertes_PN_ACUM[[#This Row],[04-06-2020]]</f>
        <v>0</v>
      </c>
      <c r="I437" s="13">
        <f>+Muertes_PN_ACUM[[#This Row],[6/6/2020]]-Muertes_PN_ACUM[[#This Row],[5/6/2020]]</f>
        <v>0</v>
      </c>
      <c r="J437" s="13">
        <f>+Muertes_PN_ACUM[[#This Row],[07-06-2020]]-Muertes_PN_ACUM[[#This Row],[6/6/2020]]</f>
        <v>0</v>
      </c>
      <c r="K437" s="13">
        <f>+Muertes_PN_ACUM[[#This Row],[08-06-2020]]-Muertes_PN_ACUM[[#This Row],[07-06-2020]]</f>
        <v>0</v>
      </c>
      <c r="L437" s="13">
        <f>+Muertes_PN_ACUM[[#This Row],[09-06-2020]]-Muertes_PN_ACUM[[#This Row],[08-06-2020]]</f>
        <v>0</v>
      </c>
      <c r="M437" s="13">
        <f>+Muertes_PN_ACUM[[#This Row],[10-06-2020]]-Muertes_PN_ACUM[[#This Row],[09-06-2020]]</f>
        <v>0</v>
      </c>
      <c r="N437" s="13">
        <f>+Muertes_PN_ACUM[[#This Row],[11-06-2020]]-Muertes_PN_ACUM[[#This Row],[10-06-2020]]</f>
        <v>0</v>
      </c>
    </row>
    <row r="438" spans="1:14" x14ac:dyDescent="0.3">
      <c r="A438">
        <v>100101</v>
      </c>
      <c r="B438" s="2" t="s">
        <v>149</v>
      </c>
      <c r="C438" s="2" t="s">
        <v>149</v>
      </c>
      <c r="D438" s="2" t="s">
        <v>150</v>
      </c>
      <c r="E438" s="14">
        <f t="shared" si="6"/>
        <v>12</v>
      </c>
      <c r="F438" s="15">
        <f>+Muertes_PN_ACUM[[#This Row],[03-06-2020]]</f>
        <v>12</v>
      </c>
      <c r="G438" s="13">
        <f>+Muertes_PN_ACUM[[#This Row],[04-06-2020]]-Muertes_PN_ACUM[[#This Row],[03-06-2020]]</f>
        <v>0</v>
      </c>
      <c r="H438" s="13">
        <f>+Muertes_PN_ACUM[[#This Row],[5/6/2020]]-Muertes_PN_ACUM[[#This Row],[04-06-2020]]</f>
        <v>0</v>
      </c>
      <c r="I438" s="13">
        <f>+Muertes_PN_ACUM[[#This Row],[6/6/2020]]-Muertes_PN_ACUM[[#This Row],[5/6/2020]]</f>
        <v>0</v>
      </c>
      <c r="J438" s="13">
        <f>+Muertes_PN_ACUM[[#This Row],[07-06-2020]]-Muertes_PN_ACUM[[#This Row],[6/6/2020]]</f>
        <v>0</v>
      </c>
      <c r="K438" s="13">
        <f>+Muertes_PN_ACUM[[#This Row],[08-06-2020]]-Muertes_PN_ACUM[[#This Row],[07-06-2020]]</f>
        <v>0</v>
      </c>
      <c r="L438" s="13">
        <f>+Muertes_PN_ACUM[[#This Row],[09-06-2020]]-Muertes_PN_ACUM[[#This Row],[08-06-2020]]</f>
        <v>1</v>
      </c>
      <c r="M438" s="13">
        <f>+Muertes_PN_ACUM[[#This Row],[10-06-2020]]-Muertes_PN_ACUM[[#This Row],[09-06-2020]]</f>
        <v>0</v>
      </c>
      <c r="N438" s="13">
        <f>+Muertes_PN_ACUM[[#This Row],[11-06-2020]]-Muertes_PN_ACUM[[#This Row],[10-06-2020]]</f>
        <v>0</v>
      </c>
    </row>
    <row r="439" spans="1:14" x14ac:dyDescent="0.3">
      <c r="A439">
        <v>20401</v>
      </c>
      <c r="B439" s="2" t="s">
        <v>212</v>
      </c>
      <c r="C439" s="2" t="s">
        <v>249</v>
      </c>
      <c r="D439" s="2" t="s">
        <v>250</v>
      </c>
      <c r="E439" s="14">
        <f t="shared" si="6"/>
        <v>1</v>
      </c>
      <c r="F439" s="15">
        <f>+Muertes_PN_ACUM[[#This Row],[03-06-2020]]</f>
        <v>1</v>
      </c>
      <c r="G439" s="13">
        <f>+Muertes_PN_ACUM[[#This Row],[04-06-2020]]-Muertes_PN_ACUM[[#This Row],[03-06-2020]]</f>
        <v>0</v>
      </c>
      <c r="H439" s="13">
        <f>+Muertes_PN_ACUM[[#This Row],[5/6/2020]]-Muertes_PN_ACUM[[#This Row],[04-06-2020]]</f>
        <v>0</v>
      </c>
      <c r="I439" s="13">
        <f>+Muertes_PN_ACUM[[#This Row],[6/6/2020]]-Muertes_PN_ACUM[[#This Row],[5/6/2020]]</f>
        <v>0</v>
      </c>
      <c r="J439" s="13">
        <f>+Muertes_PN_ACUM[[#This Row],[07-06-2020]]-Muertes_PN_ACUM[[#This Row],[6/6/2020]]</f>
        <v>0</v>
      </c>
      <c r="K439" s="13">
        <f>+Muertes_PN_ACUM[[#This Row],[08-06-2020]]-Muertes_PN_ACUM[[#This Row],[07-06-2020]]</f>
        <v>0</v>
      </c>
      <c r="L439" s="13">
        <f>+Muertes_PN_ACUM[[#This Row],[09-06-2020]]-Muertes_PN_ACUM[[#This Row],[08-06-2020]]</f>
        <v>0</v>
      </c>
      <c r="M439" s="13">
        <f>+Muertes_PN_ACUM[[#This Row],[10-06-2020]]-Muertes_PN_ACUM[[#This Row],[09-06-2020]]</f>
        <v>0</v>
      </c>
      <c r="N439" s="13">
        <f>+Muertes_PN_ACUM[[#This Row],[11-06-2020]]-Muertes_PN_ACUM[[#This Row],[10-06-2020]]</f>
        <v>0</v>
      </c>
    </row>
    <row r="440" spans="1:14" x14ac:dyDescent="0.3">
      <c r="A440">
        <v>120108</v>
      </c>
      <c r="B440" s="2" t="s">
        <v>191</v>
      </c>
      <c r="C440" s="2" t="s">
        <v>289</v>
      </c>
      <c r="D440" s="2" t="s">
        <v>290</v>
      </c>
      <c r="E440" s="14">
        <f t="shared" si="6"/>
        <v>0</v>
      </c>
      <c r="F440" s="15">
        <f>+Muertes_PN_ACUM[[#This Row],[03-06-2020]]</f>
        <v>0</v>
      </c>
      <c r="G440" s="13">
        <f>+Muertes_PN_ACUM[[#This Row],[04-06-2020]]-Muertes_PN_ACUM[[#This Row],[03-06-2020]]</f>
        <v>0</v>
      </c>
      <c r="H440" s="13">
        <f>+Muertes_PN_ACUM[[#This Row],[5/6/2020]]-Muertes_PN_ACUM[[#This Row],[04-06-2020]]</f>
        <v>0</v>
      </c>
      <c r="I440" s="13">
        <f>+Muertes_PN_ACUM[[#This Row],[6/6/2020]]-Muertes_PN_ACUM[[#This Row],[5/6/2020]]</f>
        <v>0</v>
      </c>
      <c r="J440" s="13">
        <f>+Muertes_PN_ACUM[[#This Row],[07-06-2020]]-Muertes_PN_ACUM[[#This Row],[6/6/2020]]</f>
        <v>0</v>
      </c>
      <c r="K440" s="13">
        <f>+Muertes_PN_ACUM[[#This Row],[08-06-2020]]-Muertes_PN_ACUM[[#This Row],[07-06-2020]]</f>
        <v>0</v>
      </c>
      <c r="L440" s="13">
        <f>+Muertes_PN_ACUM[[#This Row],[09-06-2020]]-Muertes_PN_ACUM[[#This Row],[08-06-2020]]</f>
        <v>0</v>
      </c>
      <c r="M440" s="13">
        <f>+Muertes_PN_ACUM[[#This Row],[10-06-2020]]-Muertes_PN_ACUM[[#This Row],[09-06-2020]]</f>
        <v>0</v>
      </c>
      <c r="N440" s="13">
        <f>+Muertes_PN_ACUM[[#This Row],[11-06-2020]]-Muertes_PN_ACUM[[#This Row],[10-06-2020]]</f>
        <v>0</v>
      </c>
    </row>
    <row r="441" spans="1:14" x14ac:dyDescent="0.3">
      <c r="A441">
        <v>120308</v>
      </c>
      <c r="B441" s="2" t="s">
        <v>191</v>
      </c>
      <c r="C441" s="2" t="s">
        <v>380</v>
      </c>
      <c r="D441" s="2" t="s">
        <v>677</v>
      </c>
      <c r="E441" s="14">
        <f t="shared" si="6"/>
        <v>0</v>
      </c>
      <c r="F441" s="15">
        <f>+Muertes_PN_ACUM[[#This Row],[03-06-2020]]</f>
        <v>0</v>
      </c>
      <c r="G441" s="13">
        <f>+Muertes_PN_ACUM[[#This Row],[04-06-2020]]-Muertes_PN_ACUM[[#This Row],[03-06-2020]]</f>
        <v>0</v>
      </c>
      <c r="H441" s="13">
        <f>+Muertes_PN_ACUM[[#This Row],[5/6/2020]]-Muertes_PN_ACUM[[#This Row],[04-06-2020]]</f>
        <v>0</v>
      </c>
      <c r="I441" s="13">
        <f>+Muertes_PN_ACUM[[#This Row],[6/6/2020]]-Muertes_PN_ACUM[[#This Row],[5/6/2020]]</f>
        <v>0</v>
      </c>
      <c r="J441" s="13">
        <f>+Muertes_PN_ACUM[[#This Row],[07-06-2020]]-Muertes_PN_ACUM[[#This Row],[6/6/2020]]</f>
        <v>0</v>
      </c>
      <c r="K441" s="13">
        <f>+Muertes_PN_ACUM[[#This Row],[08-06-2020]]-Muertes_PN_ACUM[[#This Row],[07-06-2020]]</f>
        <v>0</v>
      </c>
      <c r="L441" s="13">
        <f>+Muertes_PN_ACUM[[#This Row],[09-06-2020]]-Muertes_PN_ACUM[[#This Row],[08-06-2020]]</f>
        <v>0</v>
      </c>
      <c r="M441" s="13">
        <f>+Muertes_PN_ACUM[[#This Row],[10-06-2020]]-Muertes_PN_ACUM[[#This Row],[09-06-2020]]</f>
        <v>0</v>
      </c>
      <c r="N441" s="13">
        <f>+Muertes_PN_ACUM[[#This Row],[11-06-2020]]-Muertes_PN_ACUM[[#This Row],[10-06-2020]]</f>
        <v>0</v>
      </c>
    </row>
    <row r="442" spans="1:14" x14ac:dyDescent="0.3">
      <c r="A442">
        <v>30504</v>
      </c>
      <c r="B442" s="2" t="s">
        <v>144</v>
      </c>
      <c r="C442" s="2" t="s">
        <v>410</v>
      </c>
      <c r="D442" s="2" t="s">
        <v>411</v>
      </c>
      <c r="E442" s="14">
        <f t="shared" si="6"/>
        <v>0</v>
      </c>
      <c r="F442" s="15">
        <f>+Muertes_PN_ACUM[[#This Row],[03-06-2020]]</f>
        <v>0</v>
      </c>
      <c r="G442" s="13">
        <f>+Muertes_PN_ACUM[[#This Row],[04-06-2020]]-Muertes_PN_ACUM[[#This Row],[03-06-2020]]</f>
        <v>0</v>
      </c>
      <c r="H442" s="13">
        <f>+Muertes_PN_ACUM[[#This Row],[5/6/2020]]-Muertes_PN_ACUM[[#This Row],[04-06-2020]]</f>
        <v>0</v>
      </c>
      <c r="I442" s="13">
        <f>+Muertes_PN_ACUM[[#This Row],[6/6/2020]]-Muertes_PN_ACUM[[#This Row],[5/6/2020]]</f>
        <v>0</v>
      </c>
      <c r="J442" s="13">
        <f>+Muertes_PN_ACUM[[#This Row],[07-06-2020]]-Muertes_PN_ACUM[[#This Row],[6/6/2020]]</f>
        <v>0</v>
      </c>
      <c r="K442" s="13">
        <f>+Muertes_PN_ACUM[[#This Row],[08-06-2020]]-Muertes_PN_ACUM[[#This Row],[07-06-2020]]</f>
        <v>0</v>
      </c>
      <c r="L442" s="13">
        <f>+Muertes_PN_ACUM[[#This Row],[09-06-2020]]-Muertes_PN_ACUM[[#This Row],[08-06-2020]]</f>
        <v>0</v>
      </c>
      <c r="M442" s="13">
        <f>+Muertes_PN_ACUM[[#This Row],[10-06-2020]]-Muertes_PN_ACUM[[#This Row],[09-06-2020]]</f>
        <v>0</v>
      </c>
      <c r="N442" s="13">
        <f>+Muertes_PN_ACUM[[#This Row],[11-06-2020]]-Muertes_PN_ACUM[[#This Row],[10-06-2020]]</f>
        <v>0</v>
      </c>
    </row>
    <row r="443" spans="1:14" x14ac:dyDescent="0.3">
      <c r="A443">
        <v>70215</v>
      </c>
      <c r="B443" s="2" t="s">
        <v>268</v>
      </c>
      <c r="C443" s="2" t="s">
        <v>348</v>
      </c>
      <c r="D443" s="2" t="s">
        <v>678</v>
      </c>
      <c r="E443" s="14">
        <f t="shared" si="6"/>
        <v>0</v>
      </c>
      <c r="F443" s="15">
        <f>+Muertes_PN_ACUM[[#This Row],[03-06-2020]]</f>
        <v>0</v>
      </c>
      <c r="G443" s="13">
        <f>+Muertes_PN_ACUM[[#This Row],[04-06-2020]]-Muertes_PN_ACUM[[#This Row],[03-06-2020]]</f>
        <v>0</v>
      </c>
      <c r="H443" s="13">
        <f>+Muertes_PN_ACUM[[#This Row],[5/6/2020]]-Muertes_PN_ACUM[[#This Row],[04-06-2020]]</f>
        <v>0</v>
      </c>
      <c r="I443" s="13">
        <f>+Muertes_PN_ACUM[[#This Row],[6/6/2020]]-Muertes_PN_ACUM[[#This Row],[5/6/2020]]</f>
        <v>0</v>
      </c>
      <c r="J443" s="13">
        <f>+Muertes_PN_ACUM[[#This Row],[07-06-2020]]-Muertes_PN_ACUM[[#This Row],[6/6/2020]]</f>
        <v>0</v>
      </c>
      <c r="K443" s="13">
        <f>+Muertes_PN_ACUM[[#This Row],[08-06-2020]]-Muertes_PN_ACUM[[#This Row],[07-06-2020]]</f>
        <v>0</v>
      </c>
      <c r="L443" s="13">
        <f>+Muertes_PN_ACUM[[#This Row],[09-06-2020]]-Muertes_PN_ACUM[[#This Row],[08-06-2020]]</f>
        <v>0</v>
      </c>
      <c r="M443" s="13">
        <f>+Muertes_PN_ACUM[[#This Row],[10-06-2020]]-Muertes_PN_ACUM[[#This Row],[09-06-2020]]</f>
        <v>0</v>
      </c>
      <c r="N443" s="13">
        <f>+Muertes_PN_ACUM[[#This Row],[11-06-2020]]-Muertes_PN_ACUM[[#This Row],[10-06-2020]]</f>
        <v>0</v>
      </c>
    </row>
    <row r="444" spans="1:14" x14ac:dyDescent="0.3">
      <c r="A444" s="8">
        <v>41404</v>
      </c>
      <c r="B444" s="9" t="s">
        <v>154</v>
      </c>
      <c r="C444" s="9" t="s">
        <v>373</v>
      </c>
      <c r="D444" s="9" t="s">
        <v>412</v>
      </c>
      <c r="E444" s="14">
        <f t="shared" si="6"/>
        <v>0</v>
      </c>
      <c r="F444" s="15">
        <f>+Muertes_PN_ACUM[[#This Row],[03-06-2020]]</f>
        <v>0</v>
      </c>
      <c r="G444" s="13">
        <f>+Muertes_PN_ACUM[[#This Row],[04-06-2020]]-Muertes_PN_ACUM[[#This Row],[03-06-2020]]</f>
        <v>0</v>
      </c>
      <c r="H444" s="13">
        <f>+Muertes_PN_ACUM[[#This Row],[5/6/2020]]-Muertes_PN_ACUM[[#This Row],[04-06-2020]]</f>
        <v>0</v>
      </c>
      <c r="I444" s="13">
        <f>+Muertes_PN_ACUM[[#This Row],[6/6/2020]]-Muertes_PN_ACUM[[#This Row],[5/6/2020]]</f>
        <v>0</v>
      </c>
      <c r="J444" s="13">
        <f>+Muertes_PN_ACUM[[#This Row],[07-06-2020]]-Muertes_PN_ACUM[[#This Row],[6/6/2020]]</f>
        <v>0</v>
      </c>
      <c r="K444" s="13">
        <f>+Muertes_PN_ACUM[[#This Row],[08-06-2020]]-Muertes_PN_ACUM[[#This Row],[07-06-2020]]</f>
        <v>0</v>
      </c>
      <c r="L444" s="13">
        <f>+Muertes_PN_ACUM[[#This Row],[09-06-2020]]-Muertes_PN_ACUM[[#This Row],[08-06-2020]]</f>
        <v>0</v>
      </c>
      <c r="M444" s="13">
        <f>+Muertes_PN_ACUM[[#This Row],[10-06-2020]]-Muertes_PN_ACUM[[#This Row],[09-06-2020]]</f>
        <v>0</v>
      </c>
      <c r="N444" s="13">
        <f>+Muertes_PN_ACUM[[#This Row],[11-06-2020]]-Muertes_PN_ACUM[[#This Row],[10-06-2020]]</f>
        <v>0</v>
      </c>
    </row>
    <row r="445" spans="1:14" x14ac:dyDescent="0.3">
      <c r="A445">
        <v>30602</v>
      </c>
      <c r="B445" s="2" t="s">
        <v>144</v>
      </c>
      <c r="C445" s="2" t="s">
        <v>145</v>
      </c>
      <c r="D445" s="2" t="s">
        <v>146</v>
      </c>
      <c r="E445" s="14">
        <f t="shared" si="6"/>
        <v>3</v>
      </c>
      <c r="F445" s="15">
        <f>+Muertes_PN_ACUM[[#This Row],[03-06-2020]]</f>
        <v>3</v>
      </c>
      <c r="G445" s="13">
        <f>+Muertes_PN_ACUM[[#This Row],[04-06-2020]]-Muertes_PN_ACUM[[#This Row],[03-06-2020]]</f>
        <v>0</v>
      </c>
      <c r="H445" s="13">
        <f>+Muertes_PN_ACUM[[#This Row],[5/6/2020]]-Muertes_PN_ACUM[[#This Row],[04-06-2020]]</f>
        <v>0</v>
      </c>
      <c r="I445" s="13">
        <f>+Muertes_PN_ACUM[[#This Row],[6/6/2020]]-Muertes_PN_ACUM[[#This Row],[5/6/2020]]</f>
        <v>0</v>
      </c>
      <c r="J445" s="13">
        <f>+Muertes_PN_ACUM[[#This Row],[07-06-2020]]-Muertes_PN_ACUM[[#This Row],[6/6/2020]]</f>
        <v>0</v>
      </c>
      <c r="K445" s="13">
        <f>+Muertes_PN_ACUM[[#This Row],[08-06-2020]]-Muertes_PN_ACUM[[#This Row],[07-06-2020]]</f>
        <v>0</v>
      </c>
      <c r="L445" s="13">
        <f>+Muertes_PN_ACUM[[#This Row],[09-06-2020]]-Muertes_PN_ACUM[[#This Row],[08-06-2020]]</f>
        <v>0</v>
      </c>
      <c r="M445" s="13">
        <f>+Muertes_PN_ACUM[[#This Row],[10-06-2020]]-Muertes_PN_ACUM[[#This Row],[09-06-2020]]</f>
        <v>0</v>
      </c>
      <c r="N445" s="13">
        <f>+Muertes_PN_ACUM[[#This Row],[11-06-2020]]-Muertes_PN_ACUM[[#This Row],[10-06-2020]]</f>
        <v>0</v>
      </c>
    </row>
    <row r="446" spans="1:14" x14ac:dyDescent="0.3">
      <c r="A446">
        <v>130408</v>
      </c>
      <c r="B446" s="2" t="s">
        <v>102</v>
      </c>
      <c r="C446" s="2" t="s">
        <v>259</v>
      </c>
      <c r="D446" s="2" t="s">
        <v>276</v>
      </c>
      <c r="E446" s="14">
        <f t="shared" si="6"/>
        <v>0</v>
      </c>
      <c r="F446" s="15">
        <f>+Muertes_PN_ACUM[[#This Row],[03-06-2020]]</f>
        <v>0</v>
      </c>
      <c r="G446" s="13">
        <f>+Muertes_PN_ACUM[[#This Row],[04-06-2020]]-Muertes_PN_ACUM[[#This Row],[03-06-2020]]</f>
        <v>0</v>
      </c>
      <c r="H446" s="13">
        <f>+Muertes_PN_ACUM[[#This Row],[5/6/2020]]-Muertes_PN_ACUM[[#This Row],[04-06-2020]]</f>
        <v>0</v>
      </c>
      <c r="I446" s="13">
        <f>+Muertes_PN_ACUM[[#This Row],[6/6/2020]]-Muertes_PN_ACUM[[#This Row],[5/6/2020]]</f>
        <v>0</v>
      </c>
      <c r="J446" s="13">
        <f>+Muertes_PN_ACUM[[#This Row],[07-06-2020]]-Muertes_PN_ACUM[[#This Row],[6/6/2020]]</f>
        <v>0</v>
      </c>
      <c r="K446" s="13">
        <f>+Muertes_PN_ACUM[[#This Row],[08-06-2020]]-Muertes_PN_ACUM[[#This Row],[07-06-2020]]</f>
        <v>0</v>
      </c>
      <c r="L446" s="13">
        <f>+Muertes_PN_ACUM[[#This Row],[09-06-2020]]-Muertes_PN_ACUM[[#This Row],[08-06-2020]]</f>
        <v>0</v>
      </c>
      <c r="M446" s="13">
        <f>+Muertes_PN_ACUM[[#This Row],[10-06-2020]]-Muertes_PN_ACUM[[#This Row],[09-06-2020]]</f>
        <v>0</v>
      </c>
      <c r="N446" s="13">
        <f>+Muertes_PN_ACUM[[#This Row],[11-06-2020]]-Muertes_PN_ACUM[[#This Row],[10-06-2020]]</f>
        <v>0</v>
      </c>
    </row>
    <row r="447" spans="1:14" x14ac:dyDescent="0.3">
      <c r="A447">
        <v>30109</v>
      </c>
      <c r="B447" s="2" t="s">
        <v>144</v>
      </c>
      <c r="C447" s="2" t="s">
        <v>144</v>
      </c>
      <c r="D447" s="2" t="s">
        <v>271</v>
      </c>
      <c r="E447" s="14">
        <f t="shared" si="6"/>
        <v>0</v>
      </c>
      <c r="F447" s="15">
        <f>+Muertes_PN_ACUM[[#This Row],[03-06-2020]]</f>
        <v>0</v>
      </c>
      <c r="G447" s="13">
        <f>+Muertes_PN_ACUM[[#This Row],[04-06-2020]]-Muertes_PN_ACUM[[#This Row],[03-06-2020]]</f>
        <v>0</v>
      </c>
      <c r="H447" s="13">
        <f>+Muertes_PN_ACUM[[#This Row],[5/6/2020]]-Muertes_PN_ACUM[[#This Row],[04-06-2020]]</f>
        <v>0</v>
      </c>
      <c r="I447" s="13">
        <f>+Muertes_PN_ACUM[[#This Row],[6/6/2020]]-Muertes_PN_ACUM[[#This Row],[5/6/2020]]</f>
        <v>0</v>
      </c>
      <c r="J447" s="13">
        <f>+Muertes_PN_ACUM[[#This Row],[07-06-2020]]-Muertes_PN_ACUM[[#This Row],[6/6/2020]]</f>
        <v>0</v>
      </c>
      <c r="K447" s="13">
        <f>+Muertes_PN_ACUM[[#This Row],[08-06-2020]]-Muertes_PN_ACUM[[#This Row],[07-06-2020]]</f>
        <v>0</v>
      </c>
      <c r="L447" s="13">
        <f>+Muertes_PN_ACUM[[#This Row],[09-06-2020]]-Muertes_PN_ACUM[[#This Row],[08-06-2020]]</f>
        <v>0</v>
      </c>
      <c r="M447" s="13">
        <f>+Muertes_PN_ACUM[[#This Row],[10-06-2020]]-Muertes_PN_ACUM[[#This Row],[09-06-2020]]</f>
        <v>0</v>
      </c>
      <c r="N447" s="13">
        <f>+Muertes_PN_ACUM[[#This Row],[11-06-2020]]-Muertes_PN_ACUM[[#This Row],[10-06-2020]]</f>
        <v>0</v>
      </c>
    </row>
    <row r="448" spans="1:14" x14ac:dyDescent="0.3">
      <c r="A448">
        <v>30201</v>
      </c>
      <c r="B448" s="2" t="s">
        <v>144</v>
      </c>
      <c r="C448" s="2" t="s">
        <v>414</v>
      </c>
      <c r="D448" s="2" t="s">
        <v>679</v>
      </c>
      <c r="E448" s="14">
        <f t="shared" si="6"/>
        <v>0</v>
      </c>
      <c r="F448" s="15">
        <f>+Muertes_PN_ACUM[[#This Row],[03-06-2020]]</f>
        <v>0</v>
      </c>
      <c r="G448" s="13">
        <f>+Muertes_PN_ACUM[[#This Row],[04-06-2020]]-Muertes_PN_ACUM[[#This Row],[03-06-2020]]</f>
        <v>0</v>
      </c>
      <c r="H448" s="13">
        <f>+Muertes_PN_ACUM[[#This Row],[5/6/2020]]-Muertes_PN_ACUM[[#This Row],[04-06-2020]]</f>
        <v>0</v>
      </c>
      <c r="I448" s="13">
        <f>+Muertes_PN_ACUM[[#This Row],[6/6/2020]]-Muertes_PN_ACUM[[#This Row],[5/6/2020]]</f>
        <v>0</v>
      </c>
      <c r="J448" s="13">
        <f>+Muertes_PN_ACUM[[#This Row],[07-06-2020]]-Muertes_PN_ACUM[[#This Row],[6/6/2020]]</f>
        <v>0</v>
      </c>
      <c r="K448" s="13">
        <f>+Muertes_PN_ACUM[[#This Row],[08-06-2020]]-Muertes_PN_ACUM[[#This Row],[07-06-2020]]</f>
        <v>0</v>
      </c>
      <c r="L448" s="13">
        <f>+Muertes_PN_ACUM[[#This Row],[09-06-2020]]-Muertes_PN_ACUM[[#This Row],[08-06-2020]]</f>
        <v>0</v>
      </c>
      <c r="M448" s="13">
        <f>+Muertes_PN_ACUM[[#This Row],[10-06-2020]]-Muertes_PN_ACUM[[#This Row],[09-06-2020]]</f>
        <v>0</v>
      </c>
      <c r="N448" s="13">
        <f>+Muertes_PN_ACUM[[#This Row],[11-06-2020]]-Muertes_PN_ACUM[[#This Row],[10-06-2020]]</f>
        <v>0</v>
      </c>
    </row>
    <row r="449" spans="1:14" x14ac:dyDescent="0.3">
      <c r="A449">
        <v>130103</v>
      </c>
      <c r="B449" s="2" t="s">
        <v>102</v>
      </c>
      <c r="C449" s="2" t="s">
        <v>103</v>
      </c>
      <c r="D449" s="2" t="s">
        <v>183</v>
      </c>
      <c r="E449" s="14">
        <f t="shared" si="6"/>
        <v>2</v>
      </c>
      <c r="F449" s="15">
        <f>+Muertes_PN_ACUM[[#This Row],[03-06-2020]]</f>
        <v>2</v>
      </c>
      <c r="G449" s="13">
        <f>+Muertes_PN_ACUM[[#This Row],[04-06-2020]]-Muertes_PN_ACUM[[#This Row],[03-06-2020]]</f>
        <v>0</v>
      </c>
      <c r="H449" s="13">
        <f>+Muertes_PN_ACUM[[#This Row],[5/6/2020]]-Muertes_PN_ACUM[[#This Row],[04-06-2020]]</f>
        <v>0</v>
      </c>
      <c r="I449" s="13">
        <f>+Muertes_PN_ACUM[[#This Row],[6/6/2020]]-Muertes_PN_ACUM[[#This Row],[5/6/2020]]</f>
        <v>0</v>
      </c>
      <c r="J449" s="13">
        <f>+Muertes_PN_ACUM[[#This Row],[07-06-2020]]-Muertes_PN_ACUM[[#This Row],[6/6/2020]]</f>
        <v>0</v>
      </c>
      <c r="K449" s="13">
        <f>+Muertes_PN_ACUM[[#This Row],[08-06-2020]]-Muertes_PN_ACUM[[#This Row],[07-06-2020]]</f>
        <v>0</v>
      </c>
      <c r="L449" s="13">
        <f>+Muertes_PN_ACUM[[#This Row],[09-06-2020]]-Muertes_PN_ACUM[[#This Row],[08-06-2020]]</f>
        <v>0</v>
      </c>
      <c r="M449" s="13">
        <f>+Muertes_PN_ACUM[[#This Row],[10-06-2020]]-Muertes_PN_ACUM[[#This Row],[09-06-2020]]</f>
        <v>0</v>
      </c>
      <c r="N449" s="13">
        <f>+Muertes_PN_ACUM[[#This Row],[11-06-2020]]-Muertes_PN_ACUM[[#This Row],[10-06-2020]]</f>
        <v>0</v>
      </c>
    </row>
    <row r="450" spans="1:14" x14ac:dyDescent="0.3">
      <c r="A450">
        <v>40109</v>
      </c>
      <c r="B450" s="2" t="s">
        <v>154</v>
      </c>
      <c r="C450" s="2" t="s">
        <v>155</v>
      </c>
      <c r="D450" s="2" t="s">
        <v>177</v>
      </c>
      <c r="E450" s="14">
        <f t="shared" si="6"/>
        <v>1</v>
      </c>
      <c r="F450" s="15">
        <f>+Muertes_PN_ACUM[[#This Row],[03-06-2020]]</f>
        <v>1</v>
      </c>
      <c r="G450" s="13">
        <f>+Muertes_PN_ACUM[[#This Row],[04-06-2020]]-Muertes_PN_ACUM[[#This Row],[03-06-2020]]</f>
        <v>0</v>
      </c>
      <c r="H450" s="13">
        <f>+Muertes_PN_ACUM[[#This Row],[5/6/2020]]-Muertes_PN_ACUM[[#This Row],[04-06-2020]]</f>
        <v>0</v>
      </c>
      <c r="I450" s="13">
        <f>+Muertes_PN_ACUM[[#This Row],[6/6/2020]]-Muertes_PN_ACUM[[#This Row],[5/6/2020]]</f>
        <v>0</v>
      </c>
      <c r="J450" s="13">
        <f>+Muertes_PN_ACUM[[#This Row],[07-06-2020]]-Muertes_PN_ACUM[[#This Row],[6/6/2020]]</f>
        <v>0</v>
      </c>
      <c r="K450" s="13">
        <f>+Muertes_PN_ACUM[[#This Row],[08-06-2020]]-Muertes_PN_ACUM[[#This Row],[07-06-2020]]</f>
        <v>0</v>
      </c>
      <c r="L450" s="13">
        <f>+Muertes_PN_ACUM[[#This Row],[09-06-2020]]-Muertes_PN_ACUM[[#This Row],[08-06-2020]]</f>
        <v>1</v>
      </c>
      <c r="M450" s="13">
        <f>+Muertes_PN_ACUM[[#This Row],[10-06-2020]]-Muertes_PN_ACUM[[#This Row],[09-06-2020]]</f>
        <v>0</v>
      </c>
      <c r="N450" s="13">
        <f>+Muertes_PN_ACUM[[#This Row],[11-06-2020]]-Muertes_PN_ACUM[[#This Row],[10-06-2020]]</f>
        <v>0</v>
      </c>
    </row>
    <row r="451" spans="1:14" x14ac:dyDescent="0.3">
      <c r="A451">
        <v>91014</v>
      </c>
      <c r="B451" s="2" t="s">
        <v>114</v>
      </c>
      <c r="C451" s="2" t="s">
        <v>115</v>
      </c>
      <c r="D451" s="2" t="s">
        <v>200</v>
      </c>
      <c r="E451" s="14">
        <f t="shared" si="6"/>
        <v>0</v>
      </c>
      <c r="F451" s="15">
        <f>+Muertes_PN_ACUM[[#This Row],[03-06-2020]]</f>
        <v>0</v>
      </c>
      <c r="G451" s="13">
        <f>+Muertes_PN_ACUM[[#This Row],[04-06-2020]]-Muertes_PN_ACUM[[#This Row],[03-06-2020]]</f>
        <v>0</v>
      </c>
      <c r="H451" s="13">
        <f>+Muertes_PN_ACUM[[#This Row],[5/6/2020]]-Muertes_PN_ACUM[[#This Row],[04-06-2020]]</f>
        <v>0</v>
      </c>
      <c r="I451" s="13">
        <f>+Muertes_PN_ACUM[[#This Row],[6/6/2020]]-Muertes_PN_ACUM[[#This Row],[5/6/2020]]</f>
        <v>0</v>
      </c>
      <c r="J451" s="13">
        <f>+Muertes_PN_ACUM[[#This Row],[07-06-2020]]-Muertes_PN_ACUM[[#This Row],[6/6/2020]]</f>
        <v>0</v>
      </c>
      <c r="K451" s="13">
        <f>+Muertes_PN_ACUM[[#This Row],[08-06-2020]]-Muertes_PN_ACUM[[#This Row],[07-06-2020]]</f>
        <v>0</v>
      </c>
      <c r="L451" s="13">
        <f>+Muertes_PN_ACUM[[#This Row],[09-06-2020]]-Muertes_PN_ACUM[[#This Row],[08-06-2020]]</f>
        <v>0</v>
      </c>
      <c r="M451" s="13">
        <f>+Muertes_PN_ACUM[[#This Row],[10-06-2020]]-Muertes_PN_ACUM[[#This Row],[09-06-2020]]</f>
        <v>0</v>
      </c>
      <c r="N451" s="13">
        <f>+Muertes_PN_ACUM[[#This Row],[11-06-2020]]-Muertes_PN_ACUM[[#This Row],[10-06-2020]]</f>
        <v>0</v>
      </c>
    </row>
    <row r="452" spans="1:14" x14ac:dyDescent="0.3">
      <c r="A452">
        <v>130715</v>
      </c>
      <c r="B452" s="2" t="s">
        <v>102</v>
      </c>
      <c r="C452" s="2" t="s">
        <v>138</v>
      </c>
      <c r="D452" s="2" t="s">
        <v>313</v>
      </c>
      <c r="E452" s="14">
        <f t="shared" si="6"/>
        <v>0</v>
      </c>
      <c r="F452" s="15">
        <f>+Muertes_PN_ACUM[[#This Row],[03-06-2020]]</f>
        <v>0</v>
      </c>
      <c r="G452" s="13">
        <f>+Muertes_PN_ACUM[[#This Row],[04-06-2020]]-Muertes_PN_ACUM[[#This Row],[03-06-2020]]</f>
        <v>0</v>
      </c>
      <c r="H452" s="13">
        <f>+Muertes_PN_ACUM[[#This Row],[5/6/2020]]-Muertes_PN_ACUM[[#This Row],[04-06-2020]]</f>
        <v>0</v>
      </c>
      <c r="I452" s="13">
        <f>+Muertes_PN_ACUM[[#This Row],[6/6/2020]]-Muertes_PN_ACUM[[#This Row],[5/6/2020]]</f>
        <v>0</v>
      </c>
      <c r="J452" s="13">
        <f>+Muertes_PN_ACUM[[#This Row],[07-06-2020]]-Muertes_PN_ACUM[[#This Row],[6/6/2020]]</f>
        <v>0</v>
      </c>
      <c r="K452" s="13">
        <f>+Muertes_PN_ACUM[[#This Row],[08-06-2020]]-Muertes_PN_ACUM[[#This Row],[07-06-2020]]</f>
        <v>0</v>
      </c>
      <c r="L452" s="13">
        <f>+Muertes_PN_ACUM[[#This Row],[09-06-2020]]-Muertes_PN_ACUM[[#This Row],[08-06-2020]]</f>
        <v>0</v>
      </c>
      <c r="M452" s="13">
        <f>+Muertes_PN_ACUM[[#This Row],[10-06-2020]]-Muertes_PN_ACUM[[#This Row],[09-06-2020]]</f>
        <v>0</v>
      </c>
      <c r="N452" s="13">
        <f>+Muertes_PN_ACUM[[#This Row],[11-06-2020]]-Muertes_PN_ACUM[[#This Row],[10-06-2020]]</f>
        <v>0</v>
      </c>
    </row>
    <row r="453" spans="1:14" x14ac:dyDescent="0.3">
      <c r="A453">
        <v>60401</v>
      </c>
      <c r="B453" s="2" t="s">
        <v>158</v>
      </c>
      <c r="C453" s="2" t="s">
        <v>332</v>
      </c>
      <c r="D453" s="2" t="s">
        <v>333</v>
      </c>
      <c r="E453" s="14">
        <f t="shared" ref="E453:E516" si="7">+MAX(F453:CO453)</f>
        <v>0</v>
      </c>
      <c r="F453" s="15">
        <f>+Muertes_PN_ACUM[[#This Row],[03-06-2020]]</f>
        <v>0</v>
      </c>
      <c r="G453" s="13">
        <f>+Muertes_PN_ACUM[[#This Row],[04-06-2020]]-Muertes_PN_ACUM[[#This Row],[03-06-2020]]</f>
        <v>0</v>
      </c>
      <c r="H453" s="13">
        <f>+Muertes_PN_ACUM[[#This Row],[5/6/2020]]-Muertes_PN_ACUM[[#This Row],[04-06-2020]]</f>
        <v>0</v>
      </c>
      <c r="I453" s="13">
        <f>+Muertes_PN_ACUM[[#This Row],[6/6/2020]]-Muertes_PN_ACUM[[#This Row],[5/6/2020]]</f>
        <v>0</v>
      </c>
      <c r="J453" s="13">
        <f>+Muertes_PN_ACUM[[#This Row],[07-06-2020]]-Muertes_PN_ACUM[[#This Row],[6/6/2020]]</f>
        <v>0</v>
      </c>
      <c r="K453" s="13">
        <f>+Muertes_PN_ACUM[[#This Row],[08-06-2020]]-Muertes_PN_ACUM[[#This Row],[07-06-2020]]</f>
        <v>0</v>
      </c>
      <c r="L453" s="13">
        <f>+Muertes_PN_ACUM[[#This Row],[09-06-2020]]-Muertes_PN_ACUM[[#This Row],[08-06-2020]]</f>
        <v>0</v>
      </c>
      <c r="M453" s="13">
        <f>+Muertes_PN_ACUM[[#This Row],[10-06-2020]]-Muertes_PN_ACUM[[#This Row],[09-06-2020]]</f>
        <v>0</v>
      </c>
      <c r="N453" s="13">
        <f>+Muertes_PN_ACUM[[#This Row],[11-06-2020]]-Muertes_PN_ACUM[[#This Row],[10-06-2020]]</f>
        <v>0</v>
      </c>
    </row>
    <row r="454" spans="1:14" x14ac:dyDescent="0.3">
      <c r="A454">
        <v>20501</v>
      </c>
      <c r="B454" s="2" t="s">
        <v>212</v>
      </c>
      <c r="C454" s="2" t="s">
        <v>357</v>
      </c>
      <c r="D454" s="2" t="s">
        <v>358</v>
      </c>
      <c r="E454" s="14">
        <f t="shared" si="7"/>
        <v>0</v>
      </c>
      <c r="F454" s="15">
        <f>+Muertes_PN_ACUM[[#This Row],[03-06-2020]]</f>
        <v>0</v>
      </c>
      <c r="G454" s="13">
        <f>+Muertes_PN_ACUM[[#This Row],[04-06-2020]]-Muertes_PN_ACUM[[#This Row],[03-06-2020]]</f>
        <v>0</v>
      </c>
      <c r="H454" s="13">
        <f>+Muertes_PN_ACUM[[#This Row],[5/6/2020]]-Muertes_PN_ACUM[[#This Row],[04-06-2020]]</f>
        <v>0</v>
      </c>
      <c r="I454" s="13">
        <f>+Muertes_PN_ACUM[[#This Row],[6/6/2020]]-Muertes_PN_ACUM[[#This Row],[5/6/2020]]</f>
        <v>0</v>
      </c>
      <c r="J454" s="13">
        <f>+Muertes_PN_ACUM[[#This Row],[07-06-2020]]-Muertes_PN_ACUM[[#This Row],[6/6/2020]]</f>
        <v>0</v>
      </c>
      <c r="K454" s="13">
        <f>+Muertes_PN_ACUM[[#This Row],[08-06-2020]]-Muertes_PN_ACUM[[#This Row],[07-06-2020]]</f>
        <v>0</v>
      </c>
      <c r="L454" s="13">
        <f>+Muertes_PN_ACUM[[#This Row],[09-06-2020]]-Muertes_PN_ACUM[[#This Row],[08-06-2020]]</f>
        <v>0</v>
      </c>
      <c r="M454" s="13">
        <f>+Muertes_PN_ACUM[[#This Row],[10-06-2020]]-Muertes_PN_ACUM[[#This Row],[09-06-2020]]</f>
        <v>0</v>
      </c>
      <c r="N454" s="13">
        <f>+Muertes_PN_ACUM[[#This Row],[11-06-2020]]-Muertes_PN_ACUM[[#This Row],[10-06-2020]]</f>
        <v>0</v>
      </c>
    </row>
    <row r="455" spans="1:14" x14ac:dyDescent="0.3">
      <c r="A455">
        <v>81008</v>
      </c>
      <c r="B455" s="2" t="s">
        <v>99</v>
      </c>
      <c r="C455" s="2" t="s">
        <v>106</v>
      </c>
      <c r="D455" s="2" t="s">
        <v>132</v>
      </c>
      <c r="E455" s="14">
        <f t="shared" si="7"/>
        <v>5</v>
      </c>
      <c r="F455" s="15">
        <f>+Muertes_PN_ACUM[[#This Row],[03-06-2020]]</f>
        <v>5</v>
      </c>
      <c r="G455" s="13">
        <f>+Muertes_PN_ACUM[[#This Row],[04-06-2020]]-Muertes_PN_ACUM[[#This Row],[03-06-2020]]</f>
        <v>1</v>
      </c>
      <c r="H455" s="13">
        <f>+Muertes_PN_ACUM[[#This Row],[5/6/2020]]-Muertes_PN_ACUM[[#This Row],[04-06-2020]]</f>
        <v>0</v>
      </c>
      <c r="I455" s="13">
        <f>+Muertes_PN_ACUM[[#This Row],[6/6/2020]]-Muertes_PN_ACUM[[#This Row],[5/6/2020]]</f>
        <v>0</v>
      </c>
      <c r="J455" s="13">
        <f>+Muertes_PN_ACUM[[#This Row],[07-06-2020]]-Muertes_PN_ACUM[[#This Row],[6/6/2020]]</f>
        <v>0</v>
      </c>
      <c r="K455" s="13">
        <f>+Muertes_PN_ACUM[[#This Row],[08-06-2020]]-Muertes_PN_ACUM[[#This Row],[07-06-2020]]</f>
        <v>0</v>
      </c>
      <c r="L455" s="13">
        <f>+Muertes_PN_ACUM[[#This Row],[09-06-2020]]-Muertes_PN_ACUM[[#This Row],[08-06-2020]]</f>
        <v>1</v>
      </c>
      <c r="M455" s="13">
        <f>+Muertes_PN_ACUM[[#This Row],[10-06-2020]]-Muertes_PN_ACUM[[#This Row],[09-06-2020]]</f>
        <v>0</v>
      </c>
      <c r="N455" s="13">
        <f>+Muertes_PN_ACUM[[#This Row],[11-06-2020]]-Muertes_PN_ACUM[[#This Row],[10-06-2020]]</f>
        <v>0</v>
      </c>
    </row>
    <row r="456" spans="1:14" x14ac:dyDescent="0.3">
      <c r="A456">
        <v>70505</v>
      </c>
      <c r="B456" s="2" t="s">
        <v>268</v>
      </c>
      <c r="C456" s="2" t="s">
        <v>656</v>
      </c>
      <c r="D456" s="2" t="s">
        <v>680</v>
      </c>
      <c r="E456" s="14">
        <f t="shared" si="7"/>
        <v>0</v>
      </c>
      <c r="F456" s="15">
        <f>+Muertes_PN_ACUM[[#This Row],[03-06-2020]]</f>
        <v>0</v>
      </c>
      <c r="G456" s="13">
        <f>+Muertes_PN_ACUM[[#This Row],[04-06-2020]]-Muertes_PN_ACUM[[#This Row],[03-06-2020]]</f>
        <v>0</v>
      </c>
      <c r="H456" s="13">
        <f>+Muertes_PN_ACUM[[#This Row],[5/6/2020]]-Muertes_PN_ACUM[[#This Row],[04-06-2020]]</f>
        <v>0</v>
      </c>
      <c r="I456" s="13">
        <f>+Muertes_PN_ACUM[[#This Row],[6/6/2020]]-Muertes_PN_ACUM[[#This Row],[5/6/2020]]</f>
        <v>0</v>
      </c>
      <c r="J456" s="13">
        <f>+Muertes_PN_ACUM[[#This Row],[07-06-2020]]-Muertes_PN_ACUM[[#This Row],[6/6/2020]]</f>
        <v>0</v>
      </c>
      <c r="K456" s="13">
        <f>+Muertes_PN_ACUM[[#This Row],[08-06-2020]]-Muertes_PN_ACUM[[#This Row],[07-06-2020]]</f>
        <v>0</v>
      </c>
      <c r="L456" s="13">
        <f>+Muertes_PN_ACUM[[#This Row],[09-06-2020]]-Muertes_PN_ACUM[[#This Row],[08-06-2020]]</f>
        <v>0</v>
      </c>
      <c r="M456" s="13">
        <f>+Muertes_PN_ACUM[[#This Row],[10-06-2020]]-Muertes_PN_ACUM[[#This Row],[09-06-2020]]</f>
        <v>0</v>
      </c>
      <c r="N456" s="13">
        <f>+Muertes_PN_ACUM[[#This Row],[11-06-2020]]-Muertes_PN_ACUM[[#This Row],[10-06-2020]]</f>
        <v>0</v>
      </c>
    </row>
    <row r="457" spans="1:14" x14ac:dyDescent="0.3">
      <c r="A457">
        <v>81102</v>
      </c>
      <c r="B457" s="2" t="s">
        <v>99</v>
      </c>
      <c r="C457" s="2" t="s">
        <v>681</v>
      </c>
      <c r="D457" s="2" t="s">
        <v>682</v>
      </c>
      <c r="E457" s="14">
        <f t="shared" si="7"/>
        <v>0</v>
      </c>
      <c r="F457" s="15">
        <f>+Muertes_PN_ACUM[[#This Row],[03-06-2020]]</f>
        <v>0</v>
      </c>
      <c r="G457" s="13">
        <f>+Muertes_PN_ACUM[[#This Row],[04-06-2020]]-Muertes_PN_ACUM[[#This Row],[03-06-2020]]</f>
        <v>0</v>
      </c>
      <c r="H457" s="13">
        <f>+Muertes_PN_ACUM[[#This Row],[5/6/2020]]-Muertes_PN_ACUM[[#This Row],[04-06-2020]]</f>
        <v>0</v>
      </c>
      <c r="I457" s="13">
        <f>+Muertes_PN_ACUM[[#This Row],[6/6/2020]]-Muertes_PN_ACUM[[#This Row],[5/6/2020]]</f>
        <v>0</v>
      </c>
      <c r="J457" s="13">
        <f>+Muertes_PN_ACUM[[#This Row],[07-06-2020]]-Muertes_PN_ACUM[[#This Row],[6/6/2020]]</f>
        <v>0</v>
      </c>
      <c r="K457" s="13">
        <f>+Muertes_PN_ACUM[[#This Row],[08-06-2020]]-Muertes_PN_ACUM[[#This Row],[07-06-2020]]</f>
        <v>0</v>
      </c>
      <c r="L457" s="13">
        <f>+Muertes_PN_ACUM[[#This Row],[09-06-2020]]-Muertes_PN_ACUM[[#This Row],[08-06-2020]]</f>
        <v>0</v>
      </c>
      <c r="M457" s="13">
        <f>+Muertes_PN_ACUM[[#This Row],[10-06-2020]]-Muertes_PN_ACUM[[#This Row],[09-06-2020]]</f>
        <v>0</v>
      </c>
      <c r="N457" s="13">
        <f>+Muertes_PN_ACUM[[#This Row],[11-06-2020]]-Muertes_PN_ACUM[[#This Row],[10-06-2020]]</f>
        <v>0</v>
      </c>
    </row>
    <row r="458" spans="1:14" x14ac:dyDescent="0.3">
      <c r="A458">
        <v>81103</v>
      </c>
      <c r="B458" s="2" t="s">
        <v>99</v>
      </c>
      <c r="C458" s="2" t="s">
        <v>681</v>
      </c>
      <c r="D458" s="2" t="s">
        <v>683</v>
      </c>
      <c r="E458" s="14">
        <f t="shared" si="7"/>
        <v>0</v>
      </c>
      <c r="F458" s="15">
        <f>+Muertes_PN_ACUM[[#This Row],[03-06-2020]]</f>
        <v>0</v>
      </c>
      <c r="G458" s="13">
        <f>+Muertes_PN_ACUM[[#This Row],[04-06-2020]]-Muertes_PN_ACUM[[#This Row],[03-06-2020]]</f>
        <v>0</v>
      </c>
      <c r="H458" s="13">
        <f>+Muertes_PN_ACUM[[#This Row],[5/6/2020]]-Muertes_PN_ACUM[[#This Row],[04-06-2020]]</f>
        <v>0</v>
      </c>
      <c r="I458" s="13">
        <f>+Muertes_PN_ACUM[[#This Row],[6/6/2020]]-Muertes_PN_ACUM[[#This Row],[5/6/2020]]</f>
        <v>0</v>
      </c>
      <c r="J458" s="13">
        <f>+Muertes_PN_ACUM[[#This Row],[07-06-2020]]-Muertes_PN_ACUM[[#This Row],[6/6/2020]]</f>
        <v>0</v>
      </c>
      <c r="K458" s="13">
        <f>+Muertes_PN_ACUM[[#This Row],[08-06-2020]]-Muertes_PN_ACUM[[#This Row],[07-06-2020]]</f>
        <v>0</v>
      </c>
      <c r="L458" s="13">
        <f>+Muertes_PN_ACUM[[#This Row],[09-06-2020]]-Muertes_PN_ACUM[[#This Row],[08-06-2020]]</f>
        <v>0</v>
      </c>
      <c r="M458" s="13">
        <f>+Muertes_PN_ACUM[[#This Row],[10-06-2020]]-Muertes_PN_ACUM[[#This Row],[09-06-2020]]</f>
        <v>0</v>
      </c>
      <c r="N458" s="13">
        <f>+Muertes_PN_ACUM[[#This Row],[11-06-2020]]-Muertes_PN_ACUM[[#This Row],[10-06-2020]]</f>
        <v>0</v>
      </c>
    </row>
    <row r="459" spans="1:14" x14ac:dyDescent="0.3">
      <c r="A459">
        <v>80817</v>
      </c>
      <c r="B459" s="2" t="s">
        <v>99</v>
      </c>
      <c r="C459" s="2" t="s">
        <v>99</v>
      </c>
      <c r="D459" s="2" t="s">
        <v>100</v>
      </c>
      <c r="E459" s="14">
        <f t="shared" si="7"/>
        <v>3</v>
      </c>
      <c r="F459" s="15">
        <f>+Muertes_PN_ACUM[[#This Row],[03-06-2020]]</f>
        <v>3</v>
      </c>
      <c r="G459" s="13">
        <f>+Muertes_PN_ACUM[[#This Row],[04-06-2020]]-Muertes_PN_ACUM[[#This Row],[03-06-2020]]</f>
        <v>0</v>
      </c>
      <c r="H459" s="13">
        <f>+Muertes_PN_ACUM[[#This Row],[5/6/2020]]-Muertes_PN_ACUM[[#This Row],[04-06-2020]]</f>
        <v>1</v>
      </c>
      <c r="I459" s="13">
        <f>+Muertes_PN_ACUM[[#This Row],[6/6/2020]]-Muertes_PN_ACUM[[#This Row],[5/6/2020]]</f>
        <v>0</v>
      </c>
      <c r="J459" s="13">
        <f>+Muertes_PN_ACUM[[#This Row],[07-06-2020]]-Muertes_PN_ACUM[[#This Row],[6/6/2020]]</f>
        <v>0</v>
      </c>
      <c r="K459" s="13">
        <f>+Muertes_PN_ACUM[[#This Row],[08-06-2020]]-Muertes_PN_ACUM[[#This Row],[07-06-2020]]</f>
        <v>0</v>
      </c>
      <c r="L459" s="13">
        <f>+Muertes_PN_ACUM[[#This Row],[09-06-2020]]-Muertes_PN_ACUM[[#This Row],[08-06-2020]]</f>
        <v>1</v>
      </c>
      <c r="M459" s="13">
        <f>+Muertes_PN_ACUM[[#This Row],[10-06-2020]]-Muertes_PN_ACUM[[#This Row],[09-06-2020]]</f>
        <v>0</v>
      </c>
      <c r="N459" s="13">
        <f>+Muertes_PN_ACUM[[#This Row],[11-06-2020]]-Muertes_PN_ACUM[[#This Row],[10-06-2020]]</f>
        <v>0</v>
      </c>
    </row>
    <row r="460" spans="1:14" x14ac:dyDescent="0.3">
      <c r="A460">
        <v>40804</v>
      </c>
      <c r="B460" s="2" t="s">
        <v>154</v>
      </c>
      <c r="C460" s="2" t="s">
        <v>280</v>
      </c>
      <c r="D460" s="2" t="s">
        <v>684</v>
      </c>
      <c r="E460" s="14">
        <f t="shared" si="7"/>
        <v>0</v>
      </c>
      <c r="F460" s="15">
        <f>+Muertes_PN_ACUM[[#This Row],[03-06-2020]]</f>
        <v>0</v>
      </c>
      <c r="G460" s="13">
        <f>+Muertes_PN_ACUM[[#This Row],[04-06-2020]]-Muertes_PN_ACUM[[#This Row],[03-06-2020]]</f>
        <v>0</v>
      </c>
      <c r="H460" s="13">
        <f>+Muertes_PN_ACUM[[#This Row],[5/6/2020]]-Muertes_PN_ACUM[[#This Row],[04-06-2020]]</f>
        <v>0</v>
      </c>
      <c r="I460" s="13">
        <f>+Muertes_PN_ACUM[[#This Row],[6/6/2020]]-Muertes_PN_ACUM[[#This Row],[5/6/2020]]</f>
        <v>0</v>
      </c>
      <c r="J460" s="13">
        <f>+Muertes_PN_ACUM[[#This Row],[07-06-2020]]-Muertes_PN_ACUM[[#This Row],[6/6/2020]]</f>
        <v>0</v>
      </c>
      <c r="K460" s="13">
        <f>+Muertes_PN_ACUM[[#This Row],[08-06-2020]]-Muertes_PN_ACUM[[#This Row],[07-06-2020]]</f>
        <v>0</v>
      </c>
      <c r="L460" s="13">
        <f>+Muertes_PN_ACUM[[#This Row],[09-06-2020]]-Muertes_PN_ACUM[[#This Row],[08-06-2020]]</f>
        <v>0</v>
      </c>
      <c r="M460" s="13">
        <f>+Muertes_PN_ACUM[[#This Row],[10-06-2020]]-Muertes_PN_ACUM[[#This Row],[09-06-2020]]</f>
        <v>0</v>
      </c>
      <c r="N460" s="13">
        <f>+Muertes_PN_ACUM[[#This Row],[11-06-2020]]-Muertes_PN_ACUM[[#This Row],[10-06-2020]]</f>
        <v>0</v>
      </c>
    </row>
    <row r="461" spans="1:14" x14ac:dyDescent="0.3">
      <c r="A461">
        <v>20606</v>
      </c>
      <c r="B461" s="2" t="s">
        <v>212</v>
      </c>
      <c r="C461" s="2" t="s">
        <v>213</v>
      </c>
      <c r="D461" s="2" t="s">
        <v>263</v>
      </c>
      <c r="E461" s="14">
        <f t="shared" si="7"/>
        <v>0</v>
      </c>
      <c r="F461" s="15">
        <f>+Muertes_PN_ACUM[[#This Row],[03-06-2020]]</f>
        <v>0</v>
      </c>
      <c r="G461" s="13">
        <f>+Muertes_PN_ACUM[[#This Row],[04-06-2020]]-Muertes_PN_ACUM[[#This Row],[03-06-2020]]</f>
        <v>0</v>
      </c>
      <c r="H461" s="13">
        <f>+Muertes_PN_ACUM[[#This Row],[5/6/2020]]-Muertes_PN_ACUM[[#This Row],[04-06-2020]]</f>
        <v>0</v>
      </c>
      <c r="I461" s="13">
        <f>+Muertes_PN_ACUM[[#This Row],[6/6/2020]]-Muertes_PN_ACUM[[#This Row],[5/6/2020]]</f>
        <v>0</v>
      </c>
      <c r="J461" s="13">
        <f>+Muertes_PN_ACUM[[#This Row],[07-06-2020]]-Muertes_PN_ACUM[[#This Row],[6/6/2020]]</f>
        <v>0</v>
      </c>
      <c r="K461" s="13">
        <f>+Muertes_PN_ACUM[[#This Row],[08-06-2020]]-Muertes_PN_ACUM[[#This Row],[07-06-2020]]</f>
        <v>0</v>
      </c>
      <c r="L461" s="13">
        <f>+Muertes_PN_ACUM[[#This Row],[09-06-2020]]-Muertes_PN_ACUM[[#This Row],[08-06-2020]]</f>
        <v>0</v>
      </c>
      <c r="M461" s="13">
        <f>+Muertes_PN_ACUM[[#This Row],[10-06-2020]]-Muertes_PN_ACUM[[#This Row],[09-06-2020]]</f>
        <v>0</v>
      </c>
      <c r="N461" s="13">
        <f>+Muertes_PN_ACUM[[#This Row],[11-06-2020]]-Muertes_PN_ACUM[[#This Row],[10-06-2020]]</f>
        <v>0</v>
      </c>
    </row>
    <row r="462" spans="1:14" x14ac:dyDescent="0.3">
      <c r="A462">
        <v>30501</v>
      </c>
      <c r="B462" s="2" t="s">
        <v>144</v>
      </c>
      <c r="C462" s="2" t="s">
        <v>410</v>
      </c>
      <c r="D462" s="2" t="s">
        <v>413</v>
      </c>
      <c r="E462" s="14">
        <f t="shared" si="7"/>
        <v>0</v>
      </c>
      <c r="F462" s="15">
        <f>+Muertes_PN_ACUM[[#This Row],[03-06-2020]]</f>
        <v>0</v>
      </c>
      <c r="G462" s="13">
        <f>+Muertes_PN_ACUM[[#This Row],[04-06-2020]]-Muertes_PN_ACUM[[#This Row],[03-06-2020]]</f>
        <v>0</v>
      </c>
      <c r="H462" s="13">
        <f>+Muertes_PN_ACUM[[#This Row],[5/6/2020]]-Muertes_PN_ACUM[[#This Row],[04-06-2020]]</f>
        <v>0</v>
      </c>
      <c r="I462" s="13">
        <f>+Muertes_PN_ACUM[[#This Row],[6/6/2020]]-Muertes_PN_ACUM[[#This Row],[5/6/2020]]</f>
        <v>0</v>
      </c>
      <c r="J462" s="13">
        <f>+Muertes_PN_ACUM[[#This Row],[07-06-2020]]-Muertes_PN_ACUM[[#This Row],[6/6/2020]]</f>
        <v>0</v>
      </c>
      <c r="K462" s="13">
        <f>+Muertes_PN_ACUM[[#This Row],[08-06-2020]]-Muertes_PN_ACUM[[#This Row],[07-06-2020]]</f>
        <v>0</v>
      </c>
      <c r="L462" s="13">
        <f>+Muertes_PN_ACUM[[#This Row],[09-06-2020]]-Muertes_PN_ACUM[[#This Row],[08-06-2020]]</f>
        <v>0</v>
      </c>
      <c r="M462" s="13">
        <f>+Muertes_PN_ACUM[[#This Row],[10-06-2020]]-Muertes_PN_ACUM[[#This Row],[09-06-2020]]</f>
        <v>0</v>
      </c>
      <c r="N462" s="13">
        <f>+Muertes_PN_ACUM[[#This Row],[11-06-2020]]-Muertes_PN_ACUM[[#This Row],[10-06-2020]]</f>
        <v>0</v>
      </c>
    </row>
    <row r="463" spans="1:14" x14ac:dyDescent="0.3">
      <c r="A463">
        <v>30205</v>
      </c>
      <c r="B463" s="2" t="s">
        <v>144</v>
      </c>
      <c r="C463" s="2" t="s">
        <v>414</v>
      </c>
      <c r="D463" s="2" t="s">
        <v>415</v>
      </c>
      <c r="E463" s="14">
        <f t="shared" si="7"/>
        <v>0</v>
      </c>
      <c r="F463" s="15">
        <f>+Muertes_PN_ACUM[[#This Row],[03-06-2020]]</f>
        <v>0</v>
      </c>
      <c r="G463" s="13">
        <f>+Muertes_PN_ACUM[[#This Row],[04-06-2020]]-Muertes_PN_ACUM[[#This Row],[03-06-2020]]</f>
        <v>0</v>
      </c>
      <c r="H463" s="13">
        <f>+Muertes_PN_ACUM[[#This Row],[5/6/2020]]-Muertes_PN_ACUM[[#This Row],[04-06-2020]]</f>
        <v>0</v>
      </c>
      <c r="I463" s="13">
        <f>+Muertes_PN_ACUM[[#This Row],[6/6/2020]]-Muertes_PN_ACUM[[#This Row],[5/6/2020]]</f>
        <v>0</v>
      </c>
      <c r="J463" s="13">
        <f>+Muertes_PN_ACUM[[#This Row],[07-06-2020]]-Muertes_PN_ACUM[[#This Row],[6/6/2020]]</f>
        <v>0</v>
      </c>
      <c r="K463" s="13">
        <f>+Muertes_PN_ACUM[[#This Row],[08-06-2020]]-Muertes_PN_ACUM[[#This Row],[07-06-2020]]</f>
        <v>0</v>
      </c>
      <c r="L463" s="13">
        <f>+Muertes_PN_ACUM[[#This Row],[09-06-2020]]-Muertes_PN_ACUM[[#This Row],[08-06-2020]]</f>
        <v>0</v>
      </c>
      <c r="M463" s="13">
        <f>+Muertes_PN_ACUM[[#This Row],[10-06-2020]]-Muertes_PN_ACUM[[#This Row],[09-06-2020]]</f>
        <v>0</v>
      </c>
      <c r="N463" s="13">
        <f>+Muertes_PN_ACUM[[#This Row],[11-06-2020]]-Muertes_PN_ACUM[[#This Row],[10-06-2020]]</f>
        <v>0</v>
      </c>
    </row>
    <row r="464" spans="1:14" x14ac:dyDescent="0.3">
      <c r="A464">
        <v>30505</v>
      </c>
      <c r="B464" s="2" t="s">
        <v>144</v>
      </c>
      <c r="C464" s="2" t="s">
        <v>410</v>
      </c>
      <c r="D464" s="2" t="s">
        <v>416</v>
      </c>
      <c r="E464" s="14">
        <f t="shared" si="7"/>
        <v>0</v>
      </c>
      <c r="F464" s="15">
        <f>+Muertes_PN_ACUM[[#This Row],[03-06-2020]]</f>
        <v>0</v>
      </c>
      <c r="G464" s="13">
        <f>+Muertes_PN_ACUM[[#This Row],[04-06-2020]]-Muertes_PN_ACUM[[#This Row],[03-06-2020]]</f>
        <v>0</v>
      </c>
      <c r="H464" s="13">
        <f>+Muertes_PN_ACUM[[#This Row],[5/6/2020]]-Muertes_PN_ACUM[[#This Row],[04-06-2020]]</f>
        <v>0</v>
      </c>
      <c r="I464" s="13">
        <f>+Muertes_PN_ACUM[[#This Row],[6/6/2020]]-Muertes_PN_ACUM[[#This Row],[5/6/2020]]</f>
        <v>0</v>
      </c>
      <c r="J464" s="13">
        <f>+Muertes_PN_ACUM[[#This Row],[07-06-2020]]-Muertes_PN_ACUM[[#This Row],[6/6/2020]]</f>
        <v>0</v>
      </c>
      <c r="K464" s="13">
        <f>+Muertes_PN_ACUM[[#This Row],[08-06-2020]]-Muertes_PN_ACUM[[#This Row],[07-06-2020]]</f>
        <v>0</v>
      </c>
      <c r="L464" s="13">
        <f>+Muertes_PN_ACUM[[#This Row],[09-06-2020]]-Muertes_PN_ACUM[[#This Row],[08-06-2020]]</f>
        <v>0</v>
      </c>
      <c r="M464" s="13">
        <f>+Muertes_PN_ACUM[[#This Row],[10-06-2020]]-Muertes_PN_ACUM[[#This Row],[09-06-2020]]</f>
        <v>0</v>
      </c>
      <c r="N464" s="13">
        <f>+Muertes_PN_ACUM[[#This Row],[11-06-2020]]-Muertes_PN_ACUM[[#This Row],[10-06-2020]]</f>
        <v>0</v>
      </c>
    </row>
    <row r="465" spans="1:14" x14ac:dyDescent="0.3">
      <c r="A465">
        <v>40403</v>
      </c>
      <c r="B465" s="2" t="s">
        <v>154</v>
      </c>
      <c r="C465" s="2" t="s">
        <v>234</v>
      </c>
      <c r="D465" s="2" t="s">
        <v>416</v>
      </c>
      <c r="E465" s="14">
        <f t="shared" si="7"/>
        <v>0</v>
      </c>
      <c r="F465" s="15">
        <f>+Muertes_PN_ACUM[[#This Row],[03-06-2020]]</f>
        <v>0</v>
      </c>
      <c r="G465" s="13">
        <f>+Muertes_PN_ACUM[[#This Row],[04-06-2020]]-Muertes_PN_ACUM[[#This Row],[03-06-2020]]</f>
        <v>0</v>
      </c>
      <c r="H465" s="13">
        <f>+Muertes_PN_ACUM[[#This Row],[5/6/2020]]-Muertes_PN_ACUM[[#This Row],[04-06-2020]]</f>
        <v>0</v>
      </c>
      <c r="I465" s="13">
        <f>+Muertes_PN_ACUM[[#This Row],[6/6/2020]]-Muertes_PN_ACUM[[#This Row],[5/6/2020]]</f>
        <v>0</v>
      </c>
      <c r="J465" s="13">
        <f>+Muertes_PN_ACUM[[#This Row],[07-06-2020]]-Muertes_PN_ACUM[[#This Row],[6/6/2020]]</f>
        <v>0</v>
      </c>
      <c r="K465" s="13">
        <f>+Muertes_PN_ACUM[[#This Row],[08-06-2020]]-Muertes_PN_ACUM[[#This Row],[07-06-2020]]</f>
        <v>0</v>
      </c>
      <c r="L465" s="13">
        <f>+Muertes_PN_ACUM[[#This Row],[09-06-2020]]-Muertes_PN_ACUM[[#This Row],[08-06-2020]]</f>
        <v>0</v>
      </c>
      <c r="M465" s="13">
        <f>+Muertes_PN_ACUM[[#This Row],[10-06-2020]]-Muertes_PN_ACUM[[#This Row],[09-06-2020]]</f>
        <v>0</v>
      </c>
      <c r="N465" s="13">
        <f>+Muertes_PN_ACUM[[#This Row],[11-06-2020]]-Muertes_PN_ACUM[[#This Row],[10-06-2020]]</f>
        <v>0</v>
      </c>
    </row>
    <row r="466" spans="1:14" x14ac:dyDescent="0.3">
      <c r="A466">
        <v>70216</v>
      </c>
      <c r="B466" s="2" t="s">
        <v>268</v>
      </c>
      <c r="C466" s="2" t="s">
        <v>348</v>
      </c>
      <c r="D466" s="2" t="s">
        <v>416</v>
      </c>
      <c r="E466" s="14">
        <f t="shared" si="7"/>
        <v>0</v>
      </c>
      <c r="F466" s="15">
        <f>+Muertes_PN_ACUM[[#This Row],[03-06-2020]]</f>
        <v>0</v>
      </c>
      <c r="G466" s="13">
        <f>+Muertes_PN_ACUM[[#This Row],[04-06-2020]]-Muertes_PN_ACUM[[#This Row],[03-06-2020]]</f>
        <v>0</v>
      </c>
      <c r="H466" s="13">
        <f>+Muertes_PN_ACUM[[#This Row],[5/6/2020]]-Muertes_PN_ACUM[[#This Row],[04-06-2020]]</f>
        <v>0</v>
      </c>
      <c r="I466" s="13">
        <f>+Muertes_PN_ACUM[[#This Row],[6/6/2020]]-Muertes_PN_ACUM[[#This Row],[5/6/2020]]</f>
        <v>0</v>
      </c>
      <c r="J466" s="13">
        <f>+Muertes_PN_ACUM[[#This Row],[07-06-2020]]-Muertes_PN_ACUM[[#This Row],[6/6/2020]]</f>
        <v>0</v>
      </c>
      <c r="K466" s="13">
        <f>+Muertes_PN_ACUM[[#This Row],[08-06-2020]]-Muertes_PN_ACUM[[#This Row],[07-06-2020]]</f>
        <v>0</v>
      </c>
      <c r="L466" s="13">
        <f>+Muertes_PN_ACUM[[#This Row],[09-06-2020]]-Muertes_PN_ACUM[[#This Row],[08-06-2020]]</f>
        <v>0</v>
      </c>
      <c r="M466" s="13">
        <f>+Muertes_PN_ACUM[[#This Row],[10-06-2020]]-Muertes_PN_ACUM[[#This Row],[09-06-2020]]</f>
        <v>0</v>
      </c>
      <c r="N466" s="13">
        <f>+Muertes_PN_ACUM[[#This Row],[11-06-2020]]-Muertes_PN_ACUM[[#This Row],[10-06-2020]]</f>
        <v>0</v>
      </c>
    </row>
    <row r="467" spans="1:14" x14ac:dyDescent="0.3">
      <c r="A467">
        <v>40105</v>
      </c>
      <c r="B467" s="2" t="s">
        <v>154</v>
      </c>
      <c r="C467" s="2" t="s">
        <v>155</v>
      </c>
      <c r="D467" s="2" t="s">
        <v>685</v>
      </c>
      <c r="E467" s="14">
        <f t="shared" si="7"/>
        <v>0</v>
      </c>
      <c r="F467" s="15">
        <f>+Muertes_PN_ACUM[[#This Row],[03-06-2020]]</f>
        <v>0</v>
      </c>
      <c r="G467" s="13">
        <f>+Muertes_PN_ACUM[[#This Row],[04-06-2020]]-Muertes_PN_ACUM[[#This Row],[03-06-2020]]</f>
        <v>0</v>
      </c>
      <c r="H467" s="13">
        <f>+Muertes_PN_ACUM[[#This Row],[5/6/2020]]-Muertes_PN_ACUM[[#This Row],[04-06-2020]]</f>
        <v>0</v>
      </c>
      <c r="I467" s="13">
        <f>+Muertes_PN_ACUM[[#This Row],[6/6/2020]]-Muertes_PN_ACUM[[#This Row],[5/6/2020]]</f>
        <v>0</v>
      </c>
      <c r="J467" s="13">
        <f>+Muertes_PN_ACUM[[#This Row],[07-06-2020]]-Muertes_PN_ACUM[[#This Row],[6/6/2020]]</f>
        <v>0</v>
      </c>
      <c r="K467" s="13">
        <f>+Muertes_PN_ACUM[[#This Row],[08-06-2020]]-Muertes_PN_ACUM[[#This Row],[07-06-2020]]</f>
        <v>0</v>
      </c>
      <c r="L467" s="13">
        <f>+Muertes_PN_ACUM[[#This Row],[09-06-2020]]-Muertes_PN_ACUM[[#This Row],[08-06-2020]]</f>
        <v>0</v>
      </c>
      <c r="M467" s="13">
        <f>+Muertes_PN_ACUM[[#This Row],[10-06-2020]]-Muertes_PN_ACUM[[#This Row],[09-06-2020]]</f>
        <v>0</v>
      </c>
      <c r="N467" s="13">
        <f>+Muertes_PN_ACUM[[#This Row],[11-06-2020]]-Muertes_PN_ACUM[[#This Row],[10-06-2020]]</f>
        <v>0</v>
      </c>
    </row>
    <row r="468" spans="1:14" x14ac:dyDescent="0.3">
      <c r="A468">
        <v>40306</v>
      </c>
      <c r="B468" s="2" t="s">
        <v>154</v>
      </c>
      <c r="C468" s="2" t="s">
        <v>253</v>
      </c>
      <c r="D468" s="2" t="s">
        <v>686</v>
      </c>
      <c r="E468" s="14">
        <f t="shared" si="7"/>
        <v>0</v>
      </c>
      <c r="F468" s="15">
        <f>+Muertes_PN_ACUM[[#This Row],[03-06-2020]]</f>
        <v>0</v>
      </c>
      <c r="G468" s="13">
        <f>+Muertes_PN_ACUM[[#This Row],[04-06-2020]]-Muertes_PN_ACUM[[#This Row],[03-06-2020]]</f>
        <v>0</v>
      </c>
      <c r="H468" s="13">
        <f>+Muertes_PN_ACUM[[#This Row],[5/6/2020]]-Muertes_PN_ACUM[[#This Row],[04-06-2020]]</f>
        <v>0</v>
      </c>
      <c r="I468" s="13">
        <f>+Muertes_PN_ACUM[[#This Row],[6/6/2020]]-Muertes_PN_ACUM[[#This Row],[5/6/2020]]</f>
        <v>0</v>
      </c>
      <c r="J468" s="13">
        <f>+Muertes_PN_ACUM[[#This Row],[07-06-2020]]-Muertes_PN_ACUM[[#This Row],[6/6/2020]]</f>
        <v>0</v>
      </c>
      <c r="K468" s="13">
        <f>+Muertes_PN_ACUM[[#This Row],[08-06-2020]]-Muertes_PN_ACUM[[#This Row],[07-06-2020]]</f>
        <v>0</v>
      </c>
      <c r="L468" s="13">
        <f>+Muertes_PN_ACUM[[#This Row],[09-06-2020]]-Muertes_PN_ACUM[[#This Row],[08-06-2020]]</f>
        <v>0</v>
      </c>
      <c r="M468" s="13">
        <f>+Muertes_PN_ACUM[[#This Row],[10-06-2020]]-Muertes_PN_ACUM[[#This Row],[09-06-2020]]</f>
        <v>0</v>
      </c>
      <c r="N468" s="13">
        <f>+Muertes_PN_ACUM[[#This Row],[11-06-2020]]-Muertes_PN_ACUM[[#This Row],[10-06-2020]]</f>
        <v>0</v>
      </c>
    </row>
    <row r="469" spans="1:14" x14ac:dyDescent="0.3">
      <c r="A469" s="8">
        <v>70604</v>
      </c>
      <c r="B469" s="9" t="s">
        <v>268</v>
      </c>
      <c r="C469" s="9" t="s">
        <v>248</v>
      </c>
      <c r="D469" s="9" t="s">
        <v>686</v>
      </c>
      <c r="E469" s="14">
        <f t="shared" si="7"/>
        <v>0</v>
      </c>
      <c r="F469" s="15">
        <f>+Muertes_PN_ACUM[[#This Row],[03-06-2020]]</f>
        <v>0</v>
      </c>
      <c r="G469" s="13">
        <f>+Muertes_PN_ACUM[[#This Row],[04-06-2020]]-Muertes_PN_ACUM[[#This Row],[03-06-2020]]</f>
        <v>0</v>
      </c>
      <c r="H469" s="13">
        <f>+Muertes_PN_ACUM[[#This Row],[5/6/2020]]-Muertes_PN_ACUM[[#This Row],[04-06-2020]]</f>
        <v>0</v>
      </c>
      <c r="I469" s="13">
        <f>+Muertes_PN_ACUM[[#This Row],[6/6/2020]]-Muertes_PN_ACUM[[#This Row],[5/6/2020]]</f>
        <v>0</v>
      </c>
      <c r="J469" s="13">
        <f>+Muertes_PN_ACUM[[#This Row],[07-06-2020]]-Muertes_PN_ACUM[[#This Row],[6/6/2020]]</f>
        <v>0</v>
      </c>
      <c r="K469" s="13">
        <f>+Muertes_PN_ACUM[[#This Row],[08-06-2020]]-Muertes_PN_ACUM[[#This Row],[07-06-2020]]</f>
        <v>0</v>
      </c>
      <c r="L469" s="13">
        <f>+Muertes_PN_ACUM[[#This Row],[09-06-2020]]-Muertes_PN_ACUM[[#This Row],[08-06-2020]]</f>
        <v>0</v>
      </c>
      <c r="M469" s="13">
        <f>+Muertes_PN_ACUM[[#This Row],[10-06-2020]]-Muertes_PN_ACUM[[#This Row],[09-06-2020]]</f>
        <v>0</v>
      </c>
      <c r="N469" s="13">
        <f>+Muertes_PN_ACUM[[#This Row],[11-06-2020]]-Muertes_PN_ACUM[[#This Row],[10-06-2020]]</f>
        <v>0</v>
      </c>
    </row>
    <row r="470" spans="1:14" x14ac:dyDescent="0.3">
      <c r="A470">
        <v>60505</v>
      </c>
      <c r="B470" s="2" t="s">
        <v>158</v>
      </c>
      <c r="C470" s="2" t="s">
        <v>417</v>
      </c>
      <c r="D470" s="2" t="s">
        <v>418</v>
      </c>
      <c r="E470" s="14">
        <f t="shared" si="7"/>
        <v>0</v>
      </c>
      <c r="F470" s="15">
        <f>+Muertes_PN_ACUM[[#This Row],[03-06-2020]]</f>
        <v>0</v>
      </c>
      <c r="G470" s="13">
        <f>+Muertes_PN_ACUM[[#This Row],[04-06-2020]]-Muertes_PN_ACUM[[#This Row],[03-06-2020]]</f>
        <v>0</v>
      </c>
      <c r="H470" s="13">
        <f>+Muertes_PN_ACUM[[#This Row],[5/6/2020]]-Muertes_PN_ACUM[[#This Row],[04-06-2020]]</f>
        <v>0</v>
      </c>
      <c r="I470" s="13">
        <f>+Muertes_PN_ACUM[[#This Row],[6/6/2020]]-Muertes_PN_ACUM[[#This Row],[5/6/2020]]</f>
        <v>0</v>
      </c>
      <c r="J470" s="13">
        <f>+Muertes_PN_ACUM[[#This Row],[07-06-2020]]-Muertes_PN_ACUM[[#This Row],[6/6/2020]]</f>
        <v>0</v>
      </c>
      <c r="K470" s="13">
        <f>+Muertes_PN_ACUM[[#This Row],[08-06-2020]]-Muertes_PN_ACUM[[#This Row],[07-06-2020]]</f>
        <v>0</v>
      </c>
      <c r="L470" s="13">
        <f>+Muertes_PN_ACUM[[#This Row],[09-06-2020]]-Muertes_PN_ACUM[[#This Row],[08-06-2020]]</f>
        <v>0</v>
      </c>
      <c r="M470" s="13">
        <f>+Muertes_PN_ACUM[[#This Row],[10-06-2020]]-Muertes_PN_ACUM[[#This Row],[09-06-2020]]</f>
        <v>0</v>
      </c>
      <c r="N470" s="13">
        <f>+Muertes_PN_ACUM[[#This Row],[11-06-2020]]-Muertes_PN_ACUM[[#This Row],[10-06-2020]]</f>
        <v>0</v>
      </c>
    </row>
    <row r="471" spans="1:14" x14ac:dyDescent="0.3">
      <c r="A471">
        <v>60501</v>
      </c>
      <c r="B471" s="2" t="s">
        <v>158</v>
      </c>
      <c r="C471" s="2" t="s">
        <v>417</v>
      </c>
      <c r="D471" s="2" t="s">
        <v>419</v>
      </c>
      <c r="E471" s="14">
        <f t="shared" si="7"/>
        <v>0</v>
      </c>
      <c r="F471" s="15">
        <f>+Muertes_PN_ACUM[[#This Row],[03-06-2020]]</f>
        <v>0</v>
      </c>
      <c r="G471" s="13">
        <f>+Muertes_PN_ACUM[[#This Row],[04-06-2020]]-Muertes_PN_ACUM[[#This Row],[03-06-2020]]</f>
        <v>0</v>
      </c>
      <c r="H471" s="13">
        <f>+Muertes_PN_ACUM[[#This Row],[5/6/2020]]-Muertes_PN_ACUM[[#This Row],[04-06-2020]]</f>
        <v>0</v>
      </c>
      <c r="I471" s="13">
        <f>+Muertes_PN_ACUM[[#This Row],[6/6/2020]]-Muertes_PN_ACUM[[#This Row],[5/6/2020]]</f>
        <v>0</v>
      </c>
      <c r="J471" s="13">
        <f>+Muertes_PN_ACUM[[#This Row],[07-06-2020]]-Muertes_PN_ACUM[[#This Row],[6/6/2020]]</f>
        <v>0</v>
      </c>
      <c r="K471" s="13">
        <f>+Muertes_PN_ACUM[[#This Row],[08-06-2020]]-Muertes_PN_ACUM[[#This Row],[07-06-2020]]</f>
        <v>0</v>
      </c>
      <c r="L471" s="13">
        <f>+Muertes_PN_ACUM[[#This Row],[09-06-2020]]-Muertes_PN_ACUM[[#This Row],[08-06-2020]]</f>
        <v>0</v>
      </c>
      <c r="M471" s="13">
        <f>+Muertes_PN_ACUM[[#This Row],[10-06-2020]]-Muertes_PN_ACUM[[#This Row],[09-06-2020]]</f>
        <v>0</v>
      </c>
      <c r="N471" s="13">
        <f>+Muertes_PN_ACUM[[#This Row],[11-06-2020]]-Muertes_PN_ACUM[[#This Row],[10-06-2020]]</f>
        <v>0</v>
      </c>
    </row>
    <row r="472" spans="1:14" x14ac:dyDescent="0.3">
      <c r="A472">
        <v>70605</v>
      </c>
      <c r="B472" s="2" t="s">
        <v>268</v>
      </c>
      <c r="C472" s="2" t="s">
        <v>248</v>
      </c>
      <c r="D472" s="2" t="s">
        <v>687</v>
      </c>
      <c r="E472" s="14">
        <f t="shared" si="7"/>
        <v>0</v>
      </c>
      <c r="F472" s="15">
        <f>+Muertes_PN_ACUM[[#This Row],[03-06-2020]]</f>
        <v>0</v>
      </c>
      <c r="G472" s="13">
        <f>+Muertes_PN_ACUM[[#This Row],[04-06-2020]]-Muertes_PN_ACUM[[#This Row],[03-06-2020]]</f>
        <v>0</v>
      </c>
      <c r="H472" s="13">
        <f>+Muertes_PN_ACUM[[#This Row],[5/6/2020]]-Muertes_PN_ACUM[[#This Row],[04-06-2020]]</f>
        <v>0</v>
      </c>
      <c r="I472" s="13">
        <f>+Muertes_PN_ACUM[[#This Row],[6/6/2020]]-Muertes_PN_ACUM[[#This Row],[5/6/2020]]</f>
        <v>0</v>
      </c>
      <c r="J472" s="13">
        <f>+Muertes_PN_ACUM[[#This Row],[07-06-2020]]-Muertes_PN_ACUM[[#This Row],[6/6/2020]]</f>
        <v>0</v>
      </c>
      <c r="K472" s="13">
        <f>+Muertes_PN_ACUM[[#This Row],[08-06-2020]]-Muertes_PN_ACUM[[#This Row],[07-06-2020]]</f>
        <v>0</v>
      </c>
      <c r="L472" s="13">
        <f>+Muertes_PN_ACUM[[#This Row],[09-06-2020]]-Muertes_PN_ACUM[[#This Row],[08-06-2020]]</f>
        <v>0</v>
      </c>
      <c r="M472" s="13">
        <f>+Muertes_PN_ACUM[[#This Row],[10-06-2020]]-Muertes_PN_ACUM[[#This Row],[09-06-2020]]</f>
        <v>0</v>
      </c>
      <c r="N472" s="13">
        <f>+Muertes_PN_ACUM[[#This Row],[11-06-2020]]-Muertes_PN_ACUM[[#This Row],[10-06-2020]]</f>
        <v>0</v>
      </c>
    </row>
    <row r="473" spans="1:14" x14ac:dyDescent="0.3">
      <c r="A473">
        <v>80810</v>
      </c>
      <c r="B473" s="2" t="s">
        <v>99</v>
      </c>
      <c r="C473" s="2" t="s">
        <v>99</v>
      </c>
      <c r="D473" s="2" t="s">
        <v>136</v>
      </c>
      <c r="E473" s="14">
        <f t="shared" si="7"/>
        <v>9</v>
      </c>
      <c r="F473" s="15">
        <f>+Muertes_PN_ACUM[[#This Row],[03-06-2020]]</f>
        <v>9</v>
      </c>
      <c r="G473" s="13">
        <f>+Muertes_PN_ACUM[[#This Row],[04-06-2020]]-Muertes_PN_ACUM[[#This Row],[03-06-2020]]</f>
        <v>1</v>
      </c>
      <c r="H473" s="13">
        <f>+Muertes_PN_ACUM[[#This Row],[5/6/2020]]-Muertes_PN_ACUM[[#This Row],[04-06-2020]]</f>
        <v>1</v>
      </c>
      <c r="I473" s="13">
        <f>+Muertes_PN_ACUM[[#This Row],[6/6/2020]]-Muertes_PN_ACUM[[#This Row],[5/6/2020]]</f>
        <v>0</v>
      </c>
      <c r="J473" s="13">
        <f>+Muertes_PN_ACUM[[#This Row],[07-06-2020]]-Muertes_PN_ACUM[[#This Row],[6/6/2020]]</f>
        <v>0</v>
      </c>
      <c r="K473" s="13">
        <f>+Muertes_PN_ACUM[[#This Row],[08-06-2020]]-Muertes_PN_ACUM[[#This Row],[07-06-2020]]</f>
        <v>0</v>
      </c>
      <c r="L473" s="13">
        <f>+Muertes_PN_ACUM[[#This Row],[09-06-2020]]-Muertes_PN_ACUM[[#This Row],[08-06-2020]]</f>
        <v>1</v>
      </c>
      <c r="M473" s="13">
        <f>+Muertes_PN_ACUM[[#This Row],[10-06-2020]]-Muertes_PN_ACUM[[#This Row],[09-06-2020]]</f>
        <v>0</v>
      </c>
      <c r="N473" s="13">
        <f>+Muertes_PN_ACUM[[#This Row],[11-06-2020]]-Muertes_PN_ACUM[[#This Row],[10-06-2020]]</f>
        <v>1</v>
      </c>
    </row>
    <row r="474" spans="1:14" x14ac:dyDescent="0.3">
      <c r="A474">
        <v>80604</v>
      </c>
      <c r="B474" s="2" t="s">
        <v>99</v>
      </c>
      <c r="C474" s="2" t="s">
        <v>471</v>
      </c>
      <c r="D474" s="2" t="s">
        <v>688</v>
      </c>
      <c r="E474" s="14">
        <f t="shared" si="7"/>
        <v>0</v>
      </c>
      <c r="F474" s="15">
        <f>+Muertes_PN_ACUM[[#This Row],[03-06-2020]]</f>
        <v>0</v>
      </c>
      <c r="G474" s="13">
        <f>+Muertes_PN_ACUM[[#This Row],[04-06-2020]]-Muertes_PN_ACUM[[#This Row],[03-06-2020]]</f>
        <v>0</v>
      </c>
      <c r="H474" s="13">
        <f>+Muertes_PN_ACUM[[#This Row],[5/6/2020]]-Muertes_PN_ACUM[[#This Row],[04-06-2020]]</f>
        <v>0</v>
      </c>
      <c r="I474" s="13">
        <f>+Muertes_PN_ACUM[[#This Row],[6/6/2020]]-Muertes_PN_ACUM[[#This Row],[5/6/2020]]</f>
        <v>0</v>
      </c>
      <c r="J474" s="13">
        <f>+Muertes_PN_ACUM[[#This Row],[07-06-2020]]-Muertes_PN_ACUM[[#This Row],[6/6/2020]]</f>
        <v>0</v>
      </c>
      <c r="K474" s="13">
        <f>+Muertes_PN_ACUM[[#This Row],[08-06-2020]]-Muertes_PN_ACUM[[#This Row],[07-06-2020]]</f>
        <v>0</v>
      </c>
      <c r="L474" s="13">
        <f>+Muertes_PN_ACUM[[#This Row],[09-06-2020]]-Muertes_PN_ACUM[[#This Row],[08-06-2020]]</f>
        <v>0</v>
      </c>
      <c r="M474" s="13">
        <f>+Muertes_PN_ACUM[[#This Row],[10-06-2020]]-Muertes_PN_ACUM[[#This Row],[09-06-2020]]</f>
        <v>0</v>
      </c>
      <c r="N474" s="13">
        <f>+Muertes_PN_ACUM[[#This Row],[11-06-2020]]-Muertes_PN_ACUM[[#This Row],[10-06-2020]]</f>
        <v>0</v>
      </c>
    </row>
    <row r="475" spans="1:14" x14ac:dyDescent="0.3">
      <c r="A475">
        <v>41405</v>
      </c>
      <c r="B475" s="2" t="s">
        <v>154</v>
      </c>
      <c r="C475" s="2" t="s">
        <v>373</v>
      </c>
      <c r="D475" s="2" t="s">
        <v>689</v>
      </c>
      <c r="E475" s="14">
        <f t="shared" si="7"/>
        <v>0</v>
      </c>
      <c r="F475" s="15">
        <f>+Muertes_PN_ACUM[[#This Row],[03-06-2020]]</f>
        <v>0</v>
      </c>
      <c r="G475" s="13">
        <f>+Muertes_PN_ACUM[[#This Row],[04-06-2020]]-Muertes_PN_ACUM[[#This Row],[03-06-2020]]</f>
        <v>0</v>
      </c>
      <c r="H475" s="13">
        <f>+Muertes_PN_ACUM[[#This Row],[5/6/2020]]-Muertes_PN_ACUM[[#This Row],[04-06-2020]]</f>
        <v>0</v>
      </c>
      <c r="I475" s="13">
        <f>+Muertes_PN_ACUM[[#This Row],[6/6/2020]]-Muertes_PN_ACUM[[#This Row],[5/6/2020]]</f>
        <v>0</v>
      </c>
      <c r="J475" s="13">
        <f>+Muertes_PN_ACUM[[#This Row],[07-06-2020]]-Muertes_PN_ACUM[[#This Row],[6/6/2020]]</f>
        <v>0</v>
      </c>
      <c r="K475" s="13">
        <f>+Muertes_PN_ACUM[[#This Row],[08-06-2020]]-Muertes_PN_ACUM[[#This Row],[07-06-2020]]</f>
        <v>0</v>
      </c>
      <c r="L475" s="13">
        <f>+Muertes_PN_ACUM[[#This Row],[09-06-2020]]-Muertes_PN_ACUM[[#This Row],[08-06-2020]]</f>
        <v>0</v>
      </c>
      <c r="M475" s="13">
        <f>+Muertes_PN_ACUM[[#This Row],[10-06-2020]]-Muertes_PN_ACUM[[#This Row],[09-06-2020]]</f>
        <v>0</v>
      </c>
      <c r="N475" s="13">
        <f>+Muertes_PN_ACUM[[#This Row],[11-06-2020]]-Muertes_PN_ACUM[[#This Row],[10-06-2020]]</f>
        <v>0</v>
      </c>
    </row>
    <row r="476" spans="1:14" x14ac:dyDescent="0.3">
      <c r="A476">
        <v>50203</v>
      </c>
      <c r="B476" s="2" t="s">
        <v>151</v>
      </c>
      <c r="C476" s="2" t="s">
        <v>152</v>
      </c>
      <c r="D476" s="2" t="s">
        <v>690</v>
      </c>
      <c r="E476" s="14">
        <f t="shared" si="7"/>
        <v>0</v>
      </c>
      <c r="F476" s="15">
        <f>+Muertes_PN_ACUM[[#This Row],[03-06-2020]]</f>
        <v>0</v>
      </c>
      <c r="G476" s="13">
        <f>+Muertes_PN_ACUM[[#This Row],[04-06-2020]]-Muertes_PN_ACUM[[#This Row],[03-06-2020]]</f>
        <v>0</v>
      </c>
      <c r="H476" s="13">
        <f>+Muertes_PN_ACUM[[#This Row],[5/6/2020]]-Muertes_PN_ACUM[[#This Row],[04-06-2020]]</f>
        <v>0</v>
      </c>
      <c r="I476" s="13">
        <f>+Muertes_PN_ACUM[[#This Row],[6/6/2020]]-Muertes_PN_ACUM[[#This Row],[5/6/2020]]</f>
        <v>0</v>
      </c>
      <c r="J476" s="13">
        <f>+Muertes_PN_ACUM[[#This Row],[07-06-2020]]-Muertes_PN_ACUM[[#This Row],[6/6/2020]]</f>
        <v>0</v>
      </c>
      <c r="K476" s="13">
        <f>+Muertes_PN_ACUM[[#This Row],[08-06-2020]]-Muertes_PN_ACUM[[#This Row],[07-06-2020]]</f>
        <v>0</v>
      </c>
      <c r="L476" s="13">
        <f>+Muertes_PN_ACUM[[#This Row],[09-06-2020]]-Muertes_PN_ACUM[[#This Row],[08-06-2020]]</f>
        <v>0</v>
      </c>
      <c r="M476" s="13">
        <f>+Muertes_PN_ACUM[[#This Row],[10-06-2020]]-Muertes_PN_ACUM[[#This Row],[09-06-2020]]</f>
        <v>0</v>
      </c>
      <c r="N476" s="13">
        <f>+Muertes_PN_ACUM[[#This Row],[11-06-2020]]-Muertes_PN_ACUM[[#This Row],[10-06-2020]]</f>
        <v>0</v>
      </c>
    </row>
    <row r="477" spans="1:14" x14ac:dyDescent="0.3">
      <c r="A477">
        <v>70501</v>
      </c>
      <c r="B477" s="2" t="s">
        <v>268</v>
      </c>
      <c r="C477" s="2" t="s">
        <v>656</v>
      </c>
      <c r="D477" s="2" t="s">
        <v>691</v>
      </c>
      <c r="E477" s="14">
        <f t="shared" si="7"/>
        <v>0</v>
      </c>
      <c r="F477" s="15">
        <f>+Muertes_PN_ACUM[[#This Row],[03-06-2020]]</f>
        <v>0</v>
      </c>
      <c r="G477" s="13">
        <f>+Muertes_PN_ACUM[[#This Row],[04-06-2020]]-Muertes_PN_ACUM[[#This Row],[03-06-2020]]</f>
        <v>0</v>
      </c>
      <c r="H477" s="13">
        <f>+Muertes_PN_ACUM[[#This Row],[5/6/2020]]-Muertes_PN_ACUM[[#This Row],[04-06-2020]]</f>
        <v>0</v>
      </c>
      <c r="I477" s="13">
        <f>+Muertes_PN_ACUM[[#This Row],[6/6/2020]]-Muertes_PN_ACUM[[#This Row],[5/6/2020]]</f>
        <v>0</v>
      </c>
      <c r="J477" s="13">
        <f>+Muertes_PN_ACUM[[#This Row],[07-06-2020]]-Muertes_PN_ACUM[[#This Row],[6/6/2020]]</f>
        <v>0</v>
      </c>
      <c r="K477" s="13">
        <f>+Muertes_PN_ACUM[[#This Row],[08-06-2020]]-Muertes_PN_ACUM[[#This Row],[07-06-2020]]</f>
        <v>0</v>
      </c>
      <c r="L477" s="13">
        <f>+Muertes_PN_ACUM[[#This Row],[09-06-2020]]-Muertes_PN_ACUM[[#This Row],[08-06-2020]]</f>
        <v>0</v>
      </c>
      <c r="M477" s="13">
        <f>+Muertes_PN_ACUM[[#This Row],[10-06-2020]]-Muertes_PN_ACUM[[#This Row],[09-06-2020]]</f>
        <v>0</v>
      </c>
      <c r="N477" s="13">
        <f>+Muertes_PN_ACUM[[#This Row],[11-06-2020]]-Muertes_PN_ACUM[[#This Row],[10-06-2020]]</f>
        <v>0</v>
      </c>
    </row>
    <row r="478" spans="1:14" x14ac:dyDescent="0.3">
      <c r="A478">
        <v>40307</v>
      </c>
      <c r="B478" s="2" t="s">
        <v>154</v>
      </c>
      <c r="C478" s="2" t="s">
        <v>253</v>
      </c>
      <c r="D478" s="2" t="s">
        <v>110</v>
      </c>
      <c r="E478" s="14">
        <f t="shared" si="7"/>
        <v>0</v>
      </c>
      <c r="F478" s="15">
        <f>+Muertes_PN_ACUM[[#This Row],[03-06-2020]]</f>
        <v>0</v>
      </c>
      <c r="G478" s="13">
        <f>+Muertes_PN_ACUM[[#This Row],[04-06-2020]]-Muertes_PN_ACUM[[#This Row],[03-06-2020]]</f>
        <v>0</v>
      </c>
      <c r="H478" s="13">
        <f>+Muertes_PN_ACUM[[#This Row],[5/6/2020]]-Muertes_PN_ACUM[[#This Row],[04-06-2020]]</f>
        <v>0</v>
      </c>
      <c r="I478" s="13">
        <f>+Muertes_PN_ACUM[[#This Row],[6/6/2020]]-Muertes_PN_ACUM[[#This Row],[5/6/2020]]</f>
        <v>0</v>
      </c>
      <c r="J478" s="13">
        <f>+Muertes_PN_ACUM[[#This Row],[07-06-2020]]-Muertes_PN_ACUM[[#This Row],[6/6/2020]]</f>
        <v>0</v>
      </c>
      <c r="K478" s="13">
        <f>+Muertes_PN_ACUM[[#This Row],[08-06-2020]]-Muertes_PN_ACUM[[#This Row],[07-06-2020]]</f>
        <v>0</v>
      </c>
      <c r="L478" s="13">
        <f>+Muertes_PN_ACUM[[#This Row],[09-06-2020]]-Muertes_PN_ACUM[[#This Row],[08-06-2020]]</f>
        <v>0</v>
      </c>
      <c r="M478" s="13">
        <f>+Muertes_PN_ACUM[[#This Row],[10-06-2020]]-Muertes_PN_ACUM[[#This Row],[09-06-2020]]</f>
        <v>0</v>
      </c>
      <c r="N478" s="13">
        <f>+Muertes_PN_ACUM[[#This Row],[11-06-2020]]-Muertes_PN_ACUM[[#This Row],[10-06-2020]]</f>
        <v>0</v>
      </c>
    </row>
    <row r="479" spans="1:14" x14ac:dyDescent="0.3">
      <c r="A479">
        <v>40607</v>
      </c>
      <c r="B479" s="2" t="s">
        <v>154</v>
      </c>
      <c r="C479" s="2" t="s">
        <v>171</v>
      </c>
      <c r="D479" s="2" t="s">
        <v>110</v>
      </c>
      <c r="E479" s="14">
        <f t="shared" si="7"/>
        <v>1</v>
      </c>
      <c r="F479" s="15">
        <f>+Muertes_PN_ACUM[[#This Row],[03-06-2020]]</f>
        <v>0</v>
      </c>
      <c r="G479" s="13">
        <f>+Muertes_PN_ACUM[[#This Row],[04-06-2020]]-Muertes_PN_ACUM[[#This Row],[03-06-2020]]</f>
        <v>0</v>
      </c>
      <c r="H479" s="13">
        <f>+Muertes_PN_ACUM[[#This Row],[5/6/2020]]-Muertes_PN_ACUM[[#This Row],[04-06-2020]]</f>
        <v>0</v>
      </c>
      <c r="I479" s="13">
        <f>+Muertes_PN_ACUM[[#This Row],[6/6/2020]]-Muertes_PN_ACUM[[#This Row],[5/6/2020]]</f>
        <v>0</v>
      </c>
      <c r="J479" s="13">
        <f>+Muertes_PN_ACUM[[#This Row],[07-06-2020]]-Muertes_PN_ACUM[[#This Row],[6/6/2020]]</f>
        <v>0</v>
      </c>
      <c r="K479" s="13">
        <f>+Muertes_PN_ACUM[[#This Row],[08-06-2020]]-Muertes_PN_ACUM[[#This Row],[07-06-2020]]</f>
        <v>0</v>
      </c>
      <c r="L479" s="13">
        <f>+Muertes_PN_ACUM[[#This Row],[09-06-2020]]-Muertes_PN_ACUM[[#This Row],[08-06-2020]]</f>
        <v>1</v>
      </c>
      <c r="M479" s="13">
        <f>+Muertes_PN_ACUM[[#This Row],[10-06-2020]]-Muertes_PN_ACUM[[#This Row],[09-06-2020]]</f>
        <v>0</v>
      </c>
      <c r="N479" s="13">
        <f>+Muertes_PN_ACUM[[#This Row],[11-06-2020]]-Muertes_PN_ACUM[[#This Row],[10-06-2020]]</f>
        <v>0</v>
      </c>
    </row>
    <row r="480" spans="1:14" x14ac:dyDescent="0.3">
      <c r="A480">
        <v>80813</v>
      </c>
      <c r="B480" s="2" t="s">
        <v>99</v>
      </c>
      <c r="C480" s="2" t="s">
        <v>99</v>
      </c>
      <c r="D480" s="2" t="s">
        <v>110</v>
      </c>
      <c r="E480" s="14">
        <f t="shared" si="7"/>
        <v>6</v>
      </c>
      <c r="F480" s="15">
        <f>+Muertes_PN_ACUM[[#This Row],[03-06-2020]]</f>
        <v>0</v>
      </c>
      <c r="G480" s="13">
        <f>+Muertes_PN_ACUM[[#This Row],[04-06-2020]]-Muertes_PN_ACUM[[#This Row],[03-06-2020]]</f>
        <v>6</v>
      </c>
      <c r="H480" s="13">
        <f>+Muertes_PN_ACUM[[#This Row],[5/6/2020]]-Muertes_PN_ACUM[[#This Row],[04-06-2020]]</f>
        <v>0</v>
      </c>
      <c r="I480" s="13">
        <f>+Muertes_PN_ACUM[[#This Row],[6/6/2020]]-Muertes_PN_ACUM[[#This Row],[5/6/2020]]</f>
        <v>0</v>
      </c>
      <c r="J480" s="13">
        <f>+Muertes_PN_ACUM[[#This Row],[07-06-2020]]-Muertes_PN_ACUM[[#This Row],[6/6/2020]]</f>
        <v>0</v>
      </c>
      <c r="K480" s="13">
        <f>+Muertes_PN_ACUM[[#This Row],[08-06-2020]]-Muertes_PN_ACUM[[#This Row],[07-06-2020]]</f>
        <v>0</v>
      </c>
      <c r="L480" s="13">
        <f>+Muertes_PN_ACUM[[#This Row],[09-06-2020]]-Muertes_PN_ACUM[[#This Row],[08-06-2020]]</f>
        <v>0</v>
      </c>
      <c r="M480" s="13">
        <f>+Muertes_PN_ACUM[[#This Row],[10-06-2020]]-Muertes_PN_ACUM[[#This Row],[09-06-2020]]</f>
        <v>0</v>
      </c>
      <c r="N480" s="13">
        <f>+Muertes_PN_ACUM[[#This Row],[11-06-2020]]-Muertes_PN_ACUM[[#This Row],[10-06-2020]]</f>
        <v>0</v>
      </c>
    </row>
    <row r="481" spans="1:14" x14ac:dyDescent="0.3">
      <c r="A481">
        <v>80205</v>
      </c>
      <c r="B481" s="2" t="s">
        <v>99</v>
      </c>
      <c r="C481" s="2" t="s">
        <v>612</v>
      </c>
      <c r="D481" s="2" t="s">
        <v>692</v>
      </c>
      <c r="E481" s="14">
        <f t="shared" si="7"/>
        <v>0</v>
      </c>
      <c r="F481" s="15">
        <f>+Muertes_PN_ACUM[[#This Row],[03-06-2020]]</f>
        <v>0</v>
      </c>
      <c r="G481" s="13">
        <f>+Muertes_PN_ACUM[[#This Row],[04-06-2020]]-Muertes_PN_ACUM[[#This Row],[03-06-2020]]</f>
        <v>0</v>
      </c>
      <c r="H481" s="13">
        <f>+Muertes_PN_ACUM[[#This Row],[5/6/2020]]-Muertes_PN_ACUM[[#This Row],[04-06-2020]]</f>
        <v>0</v>
      </c>
      <c r="I481" s="13">
        <f>+Muertes_PN_ACUM[[#This Row],[6/6/2020]]-Muertes_PN_ACUM[[#This Row],[5/6/2020]]</f>
        <v>0</v>
      </c>
      <c r="J481" s="13">
        <f>+Muertes_PN_ACUM[[#This Row],[07-06-2020]]-Muertes_PN_ACUM[[#This Row],[6/6/2020]]</f>
        <v>0</v>
      </c>
      <c r="K481" s="13">
        <f>+Muertes_PN_ACUM[[#This Row],[08-06-2020]]-Muertes_PN_ACUM[[#This Row],[07-06-2020]]</f>
        <v>0</v>
      </c>
      <c r="L481" s="13">
        <f>+Muertes_PN_ACUM[[#This Row],[09-06-2020]]-Muertes_PN_ACUM[[#This Row],[08-06-2020]]</f>
        <v>0</v>
      </c>
      <c r="M481" s="13">
        <f>+Muertes_PN_ACUM[[#This Row],[10-06-2020]]-Muertes_PN_ACUM[[#This Row],[09-06-2020]]</f>
        <v>0</v>
      </c>
      <c r="N481" s="13">
        <f>+Muertes_PN_ACUM[[#This Row],[11-06-2020]]-Muertes_PN_ACUM[[#This Row],[10-06-2020]]</f>
        <v>0</v>
      </c>
    </row>
    <row r="482" spans="1:14" x14ac:dyDescent="0.3">
      <c r="A482">
        <v>20601</v>
      </c>
      <c r="B482" s="2" t="s">
        <v>212</v>
      </c>
      <c r="C482" s="2" t="s">
        <v>213</v>
      </c>
      <c r="D482" s="2" t="s">
        <v>214</v>
      </c>
      <c r="E482" s="14">
        <f t="shared" si="7"/>
        <v>1</v>
      </c>
      <c r="F482" s="15">
        <f>+Muertes_PN_ACUM[[#This Row],[03-06-2020]]</f>
        <v>1</v>
      </c>
      <c r="G482" s="13">
        <f>+Muertes_PN_ACUM[[#This Row],[04-06-2020]]-Muertes_PN_ACUM[[#This Row],[03-06-2020]]</f>
        <v>0</v>
      </c>
      <c r="H482" s="13">
        <f>+Muertes_PN_ACUM[[#This Row],[5/6/2020]]-Muertes_PN_ACUM[[#This Row],[04-06-2020]]</f>
        <v>0</v>
      </c>
      <c r="I482" s="13">
        <f>+Muertes_PN_ACUM[[#This Row],[6/6/2020]]-Muertes_PN_ACUM[[#This Row],[5/6/2020]]</f>
        <v>0</v>
      </c>
      <c r="J482" s="13">
        <f>+Muertes_PN_ACUM[[#This Row],[07-06-2020]]-Muertes_PN_ACUM[[#This Row],[6/6/2020]]</f>
        <v>0</v>
      </c>
      <c r="K482" s="13">
        <f>+Muertes_PN_ACUM[[#This Row],[08-06-2020]]-Muertes_PN_ACUM[[#This Row],[07-06-2020]]</f>
        <v>0</v>
      </c>
      <c r="L482" s="13">
        <f>+Muertes_PN_ACUM[[#This Row],[09-06-2020]]-Muertes_PN_ACUM[[#This Row],[08-06-2020]]</f>
        <v>0</v>
      </c>
      <c r="M482" s="13">
        <f>+Muertes_PN_ACUM[[#This Row],[10-06-2020]]-Muertes_PN_ACUM[[#This Row],[09-06-2020]]</f>
        <v>0</v>
      </c>
      <c r="N482" s="13">
        <f>+Muertes_PN_ACUM[[#This Row],[11-06-2020]]-Muertes_PN_ACUM[[#This Row],[10-06-2020]]</f>
        <v>0</v>
      </c>
    </row>
    <row r="483" spans="1:14" x14ac:dyDescent="0.3">
      <c r="A483">
        <v>70217</v>
      </c>
      <c r="B483" s="2" t="s">
        <v>268</v>
      </c>
      <c r="C483" s="2" t="s">
        <v>348</v>
      </c>
      <c r="D483" s="2" t="s">
        <v>693</v>
      </c>
      <c r="E483" s="14">
        <f t="shared" si="7"/>
        <v>0</v>
      </c>
      <c r="F483" s="15">
        <f>+Muertes_PN_ACUM[[#This Row],[03-06-2020]]</f>
        <v>0</v>
      </c>
      <c r="G483" s="13">
        <f>+Muertes_PN_ACUM[[#This Row],[04-06-2020]]-Muertes_PN_ACUM[[#This Row],[03-06-2020]]</f>
        <v>0</v>
      </c>
      <c r="H483" s="13">
        <f>+Muertes_PN_ACUM[[#This Row],[5/6/2020]]-Muertes_PN_ACUM[[#This Row],[04-06-2020]]</f>
        <v>0</v>
      </c>
      <c r="I483" s="13">
        <f>+Muertes_PN_ACUM[[#This Row],[6/6/2020]]-Muertes_PN_ACUM[[#This Row],[5/6/2020]]</f>
        <v>0</v>
      </c>
      <c r="J483" s="13">
        <f>+Muertes_PN_ACUM[[#This Row],[07-06-2020]]-Muertes_PN_ACUM[[#This Row],[6/6/2020]]</f>
        <v>0</v>
      </c>
      <c r="K483" s="13">
        <f>+Muertes_PN_ACUM[[#This Row],[08-06-2020]]-Muertes_PN_ACUM[[#This Row],[07-06-2020]]</f>
        <v>0</v>
      </c>
      <c r="L483" s="13">
        <f>+Muertes_PN_ACUM[[#This Row],[09-06-2020]]-Muertes_PN_ACUM[[#This Row],[08-06-2020]]</f>
        <v>0</v>
      </c>
      <c r="M483" s="13">
        <f>+Muertes_PN_ACUM[[#This Row],[10-06-2020]]-Muertes_PN_ACUM[[#This Row],[09-06-2020]]</f>
        <v>0</v>
      </c>
      <c r="N483" s="13">
        <f>+Muertes_PN_ACUM[[#This Row],[11-06-2020]]-Muertes_PN_ACUM[[#This Row],[10-06-2020]]</f>
        <v>0</v>
      </c>
    </row>
    <row r="484" spans="1:14" x14ac:dyDescent="0.3">
      <c r="A484">
        <v>120309</v>
      </c>
      <c r="B484" s="2" t="s">
        <v>191</v>
      </c>
      <c r="C484" s="2" t="s">
        <v>380</v>
      </c>
      <c r="D484" s="2" t="s">
        <v>693</v>
      </c>
      <c r="E484" s="14">
        <f t="shared" si="7"/>
        <v>0</v>
      </c>
      <c r="F484" s="15">
        <f>+Muertes_PN_ACUM[[#This Row],[03-06-2020]]</f>
        <v>0</v>
      </c>
      <c r="G484" s="13">
        <f>+Muertes_PN_ACUM[[#This Row],[04-06-2020]]-Muertes_PN_ACUM[[#This Row],[03-06-2020]]</f>
        <v>0</v>
      </c>
      <c r="H484" s="13">
        <f>+Muertes_PN_ACUM[[#This Row],[5/6/2020]]-Muertes_PN_ACUM[[#This Row],[04-06-2020]]</f>
        <v>0</v>
      </c>
      <c r="I484" s="13">
        <f>+Muertes_PN_ACUM[[#This Row],[6/6/2020]]-Muertes_PN_ACUM[[#This Row],[5/6/2020]]</f>
        <v>0</v>
      </c>
      <c r="J484" s="13">
        <f>+Muertes_PN_ACUM[[#This Row],[07-06-2020]]-Muertes_PN_ACUM[[#This Row],[6/6/2020]]</f>
        <v>0</v>
      </c>
      <c r="K484" s="13">
        <f>+Muertes_PN_ACUM[[#This Row],[08-06-2020]]-Muertes_PN_ACUM[[#This Row],[07-06-2020]]</f>
        <v>0</v>
      </c>
      <c r="L484" s="13">
        <f>+Muertes_PN_ACUM[[#This Row],[09-06-2020]]-Muertes_PN_ACUM[[#This Row],[08-06-2020]]</f>
        <v>0</v>
      </c>
      <c r="M484" s="13">
        <f>+Muertes_PN_ACUM[[#This Row],[10-06-2020]]-Muertes_PN_ACUM[[#This Row],[09-06-2020]]</f>
        <v>0</v>
      </c>
      <c r="N484" s="13">
        <f>+Muertes_PN_ACUM[[#This Row],[11-06-2020]]-Muertes_PN_ACUM[[#This Row],[10-06-2020]]</f>
        <v>0</v>
      </c>
    </row>
    <row r="485" spans="1:14" x14ac:dyDescent="0.3">
      <c r="A485">
        <v>60405</v>
      </c>
      <c r="B485" s="2" t="s">
        <v>158</v>
      </c>
      <c r="C485" s="2" t="s">
        <v>332</v>
      </c>
      <c r="D485" s="2" t="s">
        <v>694</v>
      </c>
      <c r="E485" s="14">
        <f t="shared" si="7"/>
        <v>0</v>
      </c>
      <c r="F485" s="15">
        <f>+Muertes_PN_ACUM[[#This Row],[03-06-2020]]</f>
        <v>0</v>
      </c>
      <c r="G485" s="13">
        <f>+Muertes_PN_ACUM[[#This Row],[04-06-2020]]-Muertes_PN_ACUM[[#This Row],[03-06-2020]]</f>
        <v>0</v>
      </c>
      <c r="H485" s="13">
        <f>+Muertes_PN_ACUM[[#This Row],[5/6/2020]]-Muertes_PN_ACUM[[#This Row],[04-06-2020]]</f>
        <v>0</v>
      </c>
      <c r="I485" s="13">
        <f>+Muertes_PN_ACUM[[#This Row],[6/6/2020]]-Muertes_PN_ACUM[[#This Row],[5/6/2020]]</f>
        <v>0</v>
      </c>
      <c r="J485" s="13">
        <f>+Muertes_PN_ACUM[[#This Row],[07-06-2020]]-Muertes_PN_ACUM[[#This Row],[6/6/2020]]</f>
        <v>0</v>
      </c>
      <c r="K485" s="13">
        <f>+Muertes_PN_ACUM[[#This Row],[08-06-2020]]-Muertes_PN_ACUM[[#This Row],[07-06-2020]]</f>
        <v>0</v>
      </c>
      <c r="L485" s="13">
        <f>+Muertes_PN_ACUM[[#This Row],[09-06-2020]]-Muertes_PN_ACUM[[#This Row],[08-06-2020]]</f>
        <v>0</v>
      </c>
      <c r="M485" s="13">
        <f>+Muertes_PN_ACUM[[#This Row],[10-06-2020]]-Muertes_PN_ACUM[[#This Row],[09-06-2020]]</f>
        <v>0</v>
      </c>
      <c r="N485" s="13">
        <f>+Muertes_PN_ACUM[[#This Row],[11-06-2020]]-Muertes_PN_ACUM[[#This Row],[10-06-2020]]</f>
        <v>0</v>
      </c>
    </row>
    <row r="486" spans="1:14" x14ac:dyDescent="0.3">
      <c r="A486">
        <v>70110</v>
      </c>
      <c r="B486" s="2" t="s">
        <v>268</v>
      </c>
      <c r="C486" s="2" t="s">
        <v>400</v>
      </c>
      <c r="D486" s="2" t="s">
        <v>695</v>
      </c>
      <c r="E486" s="14">
        <f t="shared" si="7"/>
        <v>0</v>
      </c>
      <c r="F486" s="15">
        <f>+Muertes_PN_ACUM[[#This Row],[03-06-2020]]</f>
        <v>0</v>
      </c>
      <c r="G486" s="13">
        <f>+Muertes_PN_ACUM[[#This Row],[04-06-2020]]-Muertes_PN_ACUM[[#This Row],[03-06-2020]]</f>
        <v>0</v>
      </c>
      <c r="H486" s="13">
        <f>+Muertes_PN_ACUM[[#This Row],[5/6/2020]]-Muertes_PN_ACUM[[#This Row],[04-06-2020]]</f>
        <v>0</v>
      </c>
      <c r="I486" s="13">
        <f>+Muertes_PN_ACUM[[#This Row],[6/6/2020]]-Muertes_PN_ACUM[[#This Row],[5/6/2020]]</f>
        <v>0</v>
      </c>
      <c r="J486" s="13">
        <f>+Muertes_PN_ACUM[[#This Row],[07-06-2020]]-Muertes_PN_ACUM[[#This Row],[6/6/2020]]</f>
        <v>0</v>
      </c>
      <c r="K486" s="13">
        <f>+Muertes_PN_ACUM[[#This Row],[08-06-2020]]-Muertes_PN_ACUM[[#This Row],[07-06-2020]]</f>
        <v>0</v>
      </c>
      <c r="L486" s="13">
        <f>+Muertes_PN_ACUM[[#This Row],[09-06-2020]]-Muertes_PN_ACUM[[#This Row],[08-06-2020]]</f>
        <v>0</v>
      </c>
      <c r="M486" s="13">
        <f>+Muertes_PN_ACUM[[#This Row],[10-06-2020]]-Muertes_PN_ACUM[[#This Row],[09-06-2020]]</f>
        <v>0</v>
      </c>
      <c r="N486" s="13">
        <f>+Muertes_PN_ACUM[[#This Row],[11-06-2020]]-Muertes_PN_ACUM[[#This Row],[10-06-2020]]</f>
        <v>0</v>
      </c>
    </row>
    <row r="487" spans="1:14" x14ac:dyDescent="0.3">
      <c r="A487">
        <v>60601</v>
      </c>
      <c r="B487" s="2" t="s">
        <v>158</v>
      </c>
      <c r="C487" s="2" t="s">
        <v>342</v>
      </c>
      <c r="D487" s="2" t="s">
        <v>359</v>
      </c>
      <c r="E487" s="14">
        <f t="shared" si="7"/>
        <v>0</v>
      </c>
      <c r="F487" s="15">
        <f>+Muertes_PN_ACUM[[#This Row],[03-06-2020]]</f>
        <v>0</v>
      </c>
      <c r="G487" s="13">
        <f>+Muertes_PN_ACUM[[#This Row],[04-06-2020]]-Muertes_PN_ACUM[[#This Row],[03-06-2020]]</f>
        <v>0</v>
      </c>
      <c r="H487" s="13">
        <f>+Muertes_PN_ACUM[[#This Row],[5/6/2020]]-Muertes_PN_ACUM[[#This Row],[04-06-2020]]</f>
        <v>0</v>
      </c>
      <c r="I487" s="13">
        <f>+Muertes_PN_ACUM[[#This Row],[6/6/2020]]-Muertes_PN_ACUM[[#This Row],[5/6/2020]]</f>
        <v>0</v>
      </c>
      <c r="J487" s="13">
        <f>+Muertes_PN_ACUM[[#This Row],[07-06-2020]]-Muertes_PN_ACUM[[#This Row],[6/6/2020]]</f>
        <v>0</v>
      </c>
      <c r="K487" s="13">
        <f>+Muertes_PN_ACUM[[#This Row],[08-06-2020]]-Muertes_PN_ACUM[[#This Row],[07-06-2020]]</f>
        <v>0</v>
      </c>
      <c r="L487" s="13">
        <f>+Muertes_PN_ACUM[[#This Row],[09-06-2020]]-Muertes_PN_ACUM[[#This Row],[08-06-2020]]</f>
        <v>0</v>
      </c>
      <c r="M487" s="13">
        <f>+Muertes_PN_ACUM[[#This Row],[10-06-2020]]-Muertes_PN_ACUM[[#This Row],[09-06-2020]]</f>
        <v>0</v>
      </c>
      <c r="N487" s="13">
        <f>+Muertes_PN_ACUM[[#This Row],[11-06-2020]]-Muertes_PN_ACUM[[#This Row],[10-06-2020]]</f>
        <v>0</v>
      </c>
    </row>
    <row r="488" spans="1:14" x14ac:dyDescent="0.3">
      <c r="A488">
        <v>120607</v>
      </c>
      <c r="B488" s="2" t="s">
        <v>191</v>
      </c>
      <c r="C488" s="2" t="s">
        <v>299</v>
      </c>
      <c r="D488" s="2" t="s">
        <v>696</v>
      </c>
      <c r="E488" s="14">
        <f t="shared" si="7"/>
        <v>0</v>
      </c>
      <c r="F488" s="15">
        <f>+Muertes_PN_ACUM[[#This Row],[03-06-2020]]</f>
        <v>0</v>
      </c>
      <c r="G488" s="13">
        <f>+Muertes_PN_ACUM[[#This Row],[04-06-2020]]-Muertes_PN_ACUM[[#This Row],[03-06-2020]]</f>
        <v>0</v>
      </c>
      <c r="H488" s="13">
        <f>+Muertes_PN_ACUM[[#This Row],[5/6/2020]]-Muertes_PN_ACUM[[#This Row],[04-06-2020]]</f>
        <v>0</v>
      </c>
      <c r="I488" s="13">
        <f>+Muertes_PN_ACUM[[#This Row],[6/6/2020]]-Muertes_PN_ACUM[[#This Row],[5/6/2020]]</f>
        <v>0</v>
      </c>
      <c r="J488" s="13">
        <f>+Muertes_PN_ACUM[[#This Row],[07-06-2020]]-Muertes_PN_ACUM[[#This Row],[6/6/2020]]</f>
        <v>0</v>
      </c>
      <c r="K488" s="13">
        <f>+Muertes_PN_ACUM[[#This Row],[08-06-2020]]-Muertes_PN_ACUM[[#This Row],[07-06-2020]]</f>
        <v>0</v>
      </c>
      <c r="L488" s="13">
        <f>+Muertes_PN_ACUM[[#This Row],[09-06-2020]]-Muertes_PN_ACUM[[#This Row],[08-06-2020]]</f>
        <v>0</v>
      </c>
      <c r="M488" s="13">
        <f>+Muertes_PN_ACUM[[#This Row],[10-06-2020]]-Muertes_PN_ACUM[[#This Row],[09-06-2020]]</f>
        <v>0</v>
      </c>
      <c r="N488" s="13">
        <f>+Muertes_PN_ACUM[[#This Row],[11-06-2020]]-Muertes_PN_ACUM[[#This Row],[10-06-2020]]</f>
        <v>0</v>
      </c>
    </row>
    <row r="489" spans="1:14" x14ac:dyDescent="0.3">
      <c r="A489">
        <v>20305</v>
      </c>
      <c r="B489" s="2" t="s">
        <v>212</v>
      </c>
      <c r="C489" s="2" t="s">
        <v>245</v>
      </c>
      <c r="D489" s="2" t="s">
        <v>697</v>
      </c>
      <c r="E489" s="14">
        <f t="shared" si="7"/>
        <v>0</v>
      </c>
      <c r="F489" s="15">
        <f>+Muertes_PN_ACUM[[#This Row],[03-06-2020]]</f>
        <v>0</v>
      </c>
      <c r="G489" s="13">
        <f>+Muertes_PN_ACUM[[#This Row],[04-06-2020]]-Muertes_PN_ACUM[[#This Row],[03-06-2020]]</f>
        <v>0</v>
      </c>
      <c r="H489" s="13">
        <f>+Muertes_PN_ACUM[[#This Row],[5/6/2020]]-Muertes_PN_ACUM[[#This Row],[04-06-2020]]</f>
        <v>0</v>
      </c>
      <c r="I489" s="13">
        <f>+Muertes_PN_ACUM[[#This Row],[6/6/2020]]-Muertes_PN_ACUM[[#This Row],[5/6/2020]]</f>
        <v>0</v>
      </c>
      <c r="J489" s="13">
        <f>+Muertes_PN_ACUM[[#This Row],[07-06-2020]]-Muertes_PN_ACUM[[#This Row],[6/6/2020]]</f>
        <v>0</v>
      </c>
      <c r="K489" s="13">
        <f>+Muertes_PN_ACUM[[#This Row],[08-06-2020]]-Muertes_PN_ACUM[[#This Row],[07-06-2020]]</f>
        <v>0</v>
      </c>
      <c r="L489" s="13">
        <f>+Muertes_PN_ACUM[[#This Row],[09-06-2020]]-Muertes_PN_ACUM[[#This Row],[08-06-2020]]</f>
        <v>0</v>
      </c>
      <c r="M489" s="13">
        <f>+Muertes_PN_ACUM[[#This Row],[10-06-2020]]-Muertes_PN_ACUM[[#This Row],[09-06-2020]]</f>
        <v>0</v>
      </c>
      <c r="N489" s="13">
        <f>+Muertes_PN_ACUM[[#This Row],[11-06-2020]]-Muertes_PN_ACUM[[#This Row],[10-06-2020]]</f>
        <v>0</v>
      </c>
    </row>
    <row r="490" spans="1:14" x14ac:dyDescent="0.3">
      <c r="A490">
        <v>90605</v>
      </c>
      <c r="B490" s="2" t="s">
        <v>114</v>
      </c>
      <c r="C490" s="2" t="s">
        <v>302</v>
      </c>
      <c r="D490" s="2" t="s">
        <v>420</v>
      </c>
      <c r="E490" s="14">
        <f t="shared" si="7"/>
        <v>0</v>
      </c>
      <c r="F490" s="15">
        <f>+Muertes_PN_ACUM[[#This Row],[03-06-2020]]</f>
        <v>0</v>
      </c>
      <c r="G490" s="13">
        <f>+Muertes_PN_ACUM[[#This Row],[04-06-2020]]-Muertes_PN_ACUM[[#This Row],[03-06-2020]]</f>
        <v>0</v>
      </c>
      <c r="H490" s="13">
        <f>+Muertes_PN_ACUM[[#This Row],[5/6/2020]]-Muertes_PN_ACUM[[#This Row],[04-06-2020]]</f>
        <v>0</v>
      </c>
      <c r="I490" s="13">
        <f>+Muertes_PN_ACUM[[#This Row],[6/6/2020]]-Muertes_PN_ACUM[[#This Row],[5/6/2020]]</f>
        <v>0</v>
      </c>
      <c r="J490" s="13">
        <f>+Muertes_PN_ACUM[[#This Row],[07-06-2020]]-Muertes_PN_ACUM[[#This Row],[6/6/2020]]</f>
        <v>0</v>
      </c>
      <c r="K490" s="13">
        <f>+Muertes_PN_ACUM[[#This Row],[08-06-2020]]-Muertes_PN_ACUM[[#This Row],[07-06-2020]]</f>
        <v>0</v>
      </c>
      <c r="L490" s="13">
        <f>+Muertes_PN_ACUM[[#This Row],[09-06-2020]]-Muertes_PN_ACUM[[#This Row],[08-06-2020]]</f>
        <v>0</v>
      </c>
      <c r="M490" s="13">
        <f>+Muertes_PN_ACUM[[#This Row],[10-06-2020]]-Muertes_PN_ACUM[[#This Row],[09-06-2020]]</f>
        <v>0</v>
      </c>
      <c r="N490" s="13">
        <f>+Muertes_PN_ACUM[[#This Row],[11-06-2020]]-Muertes_PN_ACUM[[#This Row],[10-06-2020]]</f>
        <v>0</v>
      </c>
    </row>
    <row r="491" spans="1:14" x14ac:dyDescent="0.3">
      <c r="A491">
        <v>50204</v>
      </c>
      <c r="B491" s="2" t="s">
        <v>151</v>
      </c>
      <c r="C491" s="2" t="s">
        <v>152</v>
      </c>
      <c r="D491" s="2" t="s">
        <v>152</v>
      </c>
      <c r="E491" s="14">
        <f t="shared" si="7"/>
        <v>0</v>
      </c>
      <c r="F491" s="15">
        <f>+Muertes_PN_ACUM[[#This Row],[03-06-2020]]</f>
        <v>0</v>
      </c>
      <c r="G491" s="13">
        <f>+Muertes_PN_ACUM[[#This Row],[04-06-2020]]-Muertes_PN_ACUM[[#This Row],[03-06-2020]]</f>
        <v>0</v>
      </c>
      <c r="H491" s="13">
        <f>+Muertes_PN_ACUM[[#This Row],[5/6/2020]]-Muertes_PN_ACUM[[#This Row],[04-06-2020]]</f>
        <v>0</v>
      </c>
      <c r="I491" s="13">
        <f>+Muertes_PN_ACUM[[#This Row],[6/6/2020]]-Muertes_PN_ACUM[[#This Row],[5/6/2020]]</f>
        <v>0</v>
      </c>
      <c r="J491" s="13">
        <f>+Muertes_PN_ACUM[[#This Row],[07-06-2020]]-Muertes_PN_ACUM[[#This Row],[6/6/2020]]</f>
        <v>0</v>
      </c>
      <c r="K491" s="13">
        <f>+Muertes_PN_ACUM[[#This Row],[08-06-2020]]-Muertes_PN_ACUM[[#This Row],[07-06-2020]]</f>
        <v>0</v>
      </c>
      <c r="L491" s="13">
        <f>+Muertes_PN_ACUM[[#This Row],[09-06-2020]]-Muertes_PN_ACUM[[#This Row],[08-06-2020]]</f>
        <v>0</v>
      </c>
      <c r="M491" s="13">
        <f>+Muertes_PN_ACUM[[#This Row],[10-06-2020]]-Muertes_PN_ACUM[[#This Row],[09-06-2020]]</f>
        <v>0</v>
      </c>
      <c r="N491" s="13">
        <f>+Muertes_PN_ACUM[[#This Row],[11-06-2020]]-Muertes_PN_ACUM[[#This Row],[10-06-2020]]</f>
        <v>0</v>
      </c>
    </row>
    <row r="492" spans="1:14" x14ac:dyDescent="0.3">
      <c r="A492">
        <v>30206</v>
      </c>
      <c r="B492" s="2" t="s">
        <v>144</v>
      </c>
      <c r="C492" s="2" t="s">
        <v>414</v>
      </c>
      <c r="D492" s="2" t="s">
        <v>698</v>
      </c>
      <c r="E492" s="14">
        <f t="shared" si="7"/>
        <v>0</v>
      </c>
      <c r="F492" s="15">
        <f>+Muertes_PN_ACUM[[#This Row],[03-06-2020]]</f>
        <v>0</v>
      </c>
      <c r="G492" s="13">
        <f>+Muertes_PN_ACUM[[#This Row],[04-06-2020]]-Muertes_PN_ACUM[[#This Row],[03-06-2020]]</f>
        <v>0</v>
      </c>
      <c r="H492" s="13">
        <f>+Muertes_PN_ACUM[[#This Row],[5/6/2020]]-Muertes_PN_ACUM[[#This Row],[04-06-2020]]</f>
        <v>0</v>
      </c>
      <c r="I492" s="13">
        <f>+Muertes_PN_ACUM[[#This Row],[6/6/2020]]-Muertes_PN_ACUM[[#This Row],[5/6/2020]]</f>
        <v>0</v>
      </c>
      <c r="J492" s="13">
        <f>+Muertes_PN_ACUM[[#This Row],[07-06-2020]]-Muertes_PN_ACUM[[#This Row],[6/6/2020]]</f>
        <v>0</v>
      </c>
      <c r="K492" s="13">
        <f>+Muertes_PN_ACUM[[#This Row],[08-06-2020]]-Muertes_PN_ACUM[[#This Row],[07-06-2020]]</f>
        <v>0</v>
      </c>
      <c r="L492" s="13">
        <f>+Muertes_PN_ACUM[[#This Row],[09-06-2020]]-Muertes_PN_ACUM[[#This Row],[08-06-2020]]</f>
        <v>0</v>
      </c>
      <c r="M492" s="13">
        <f>+Muertes_PN_ACUM[[#This Row],[10-06-2020]]-Muertes_PN_ACUM[[#This Row],[09-06-2020]]</f>
        <v>0</v>
      </c>
      <c r="N492" s="13">
        <f>+Muertes_PN_ACUM[[#This Row],[11-06-2020]]-Muertes_PN_ACUM[[#This Row],[10-06-2020]]</f>
        <v>0</v>
      </c>
    </row>
    <row r="493" spans="1:14" x14ac:dyDescent="0.3">
      <c r="A493">
        <v>90508</v>
      </c>
      <c r="B493" s="2" t="s">
        <v>114</v>
      </c>
      <c r="C493" s="2" t="s">
        <v>308</v>
      </c>
      <c r="D493" s="2" t="s">
        <v>699</v>
      </c>
      <c r="E493" s="14">
        <f t="shared" si="7"/>
        <v>0</v>
      </c>
      <c r="F493" s="15">
        <f>+Muertes_PN_ACUM[[#This Row],[03-06-2020]]</f>
        <v>0</v>
      </c>
      <c r="G493" s="13">
        <f>+Muertes_PN_ACUM[[#This Row],[04-06-2020]]-Muertes_PN_ACUM[[#This Row],[03-06-2020]]</f>
        <v>0</v>
      </c>
      <c r="H493" s="13">
        <f>+Muertes_PN_ACUM[[#This Row],[5/6/2020]]-Muertes_PN_ACUM[[#This Row],[04-06-2020]]</f>
        <v>0</v>
      </c>
      <c r="I493" s="13">
        <f>+Muertes_PN_ACUM[[#This Row],[6/6/2020]]-Muertes_PN_ACUM[[#This Row],[5/6/2020]]</f>
        <v>0</v>
      </c>
      <c r="J493" s="13">
        <f>+Muertes_PN_ACUM[[#This Row],[07-06-2020]]-Muertes_PN_ACUM[[#This Row],[6/6/2020]]</f>
        <v>0</v>
      </c>
      <c r="K493" s="13">
        <f>+Muertes_PN_ACUM[[#This Row],[08-06-2020]]-Muertes_PN_ACUM[[#This Row],[07-06-2020]]</f>
        <v>0</v>
      </c>
      <c r="L493" s="13">
        <f>+Muertes_PN_ACUM[[#This Row],[09-06-2020]]-Muertes_PN_ACUM[[#This Row],[08-06-2020]]</f>
        <v>0</v>
      </c>
      <c r="M493" s="13">
        <f>+Muertes_PN_ACUM[[#This Row],[10-06-2020]]-Muertes_PN_ACUM[[#This Row],[09-06-2020]]</f>
        <v>0</v>
      </c>
      <c r="N493" s="13">
        <f>+Muertes_PN_ACUM[[#This Row],[11-06-2020]]-Muertes_PN_ACUM[[#This Row],[10-06-2020]]</f>
        <v>0</v>
      </c>
    </row>
    <row r="494" spans="1:14" x14ac:dyDescent="0.3">
      <c r="A494">
        <v>30506</v>
      </c>
      <c r="B494" s="2" t="s">
        <v>144</v>
      </c>
      <c r="C494" s="2" t="s">
        <v>410</v>
      </c>
      <c r="D494" s="2" t="s">
        <v>700</v>
      </c>
      <c r="E494" s="14">
        <f t="shared" si="7"/>
        <v>0</v>
      </c>
      <c r="F494" s="15">
        <f>+Muertes_PN_ACUM[[#This Row],[03-06-2020]]</f>
        <v>0</v>
      </c>
      <c r="G494" s="13">
        <f>+Muertes_PN_ACUM[[#This Row],[04-06-2020]]-Muertes_PN_ACUM[[#This Row],[03-06-2020]]</f>
        <v>0</v>
      </c>
      <c r="H494" s="13">
        <f>+Muertes_PN_ACUM[[#This Row],[5/6/2020]]-Muertes_PN_ACUM[[#This Row],[04-06-2020]]</f>
        <v>0</v>
      </c>
      <c r="I494" s="13">
        <f>+Muertes_PN_ACUM[[#This Row],[6/6/2020]]-Muertes_PN_ACUM[[#This Row],[5/6/2020]]</f>
        <v>0</v>
      </c>
      <c r="J494" s="13">
        <f>+Muertes_PN_ACUM[[#This Row],[07-06-2020]]-Muertes_PN_ACUM[[#This Row],[6/6/2020]]</f>
        <v>0</v>
      </c>
      <c r="K494" s="13">
        <f>+Muertes_PN_ACUM[[#This Row],[08-06-2020]]-Muertes_PN_ACUM[[#This Row],[07-06-2020]]</f>
        <v>0</v>
      </c>
      <c r="L494" s="13">
        <f>+Muertes_PN_ACUM[[#This Row],[09-06-2020]]-Muertes_PN_ACUM[[#This Row],[08-06-2020]]</f>
        <v>0</v>
      </c>
      <c r="M494" s="13">
        <f>+Muertes_PN_ACUM[[#This Row],[10-06-2020]]-Muertes_PN_ACUM[[#This Row],[09-06-2020]]</f>
        <v>0</v>
      </c>
      <c r="N494" s="13">
        <f>+Muertes_PN_ACUM[[#This Row],[11-06-2020]]-Muertes_PN_ACUM[[#This Row],[10-06-2020]]</f>
        <v>0</v>
      </c>
    </row>
    <row r="495" spans="1:14" x14ac:dyDescent="0.3">
      <c r="A495">
        <v>130716</v>
      </c>
      <c r="B495" s="2" t="s">
        <v>102</v>
      </c>
      <c r="C495" s="2" t="s">
        <v>138</v>
      </c>
      <c r="D495" s="2" t="s">
        <v>160</v>
      </c>
      <c r="E495" s="14">
        <f t="shared" si="7"/>
        <v>2</v>
      </c>
      <c r="F495" s="15">
        <f>+Muertes_PN_ACUM[[#This Row],[03-06-2020]]</f>
        <v>2</v>
      </c>
      <c r="G495" s="13">
        <f>+Muertes_PN_ACUM[[#This Row],[04-06-2020]]-Muertes_PN_ACUM[[#This Row],[03-06-2020]]</f>
        <v>0</v>
      </c>
      <c r="H495" s="13">
        <f>+Muertes_PN_ACUM[[#This Row],[5/6/2020]]-Muertes_PN_ACUM[[#This Row],[04-06-2020]]</f>
        <v>0</v>
      </c>
      <c r="I495" s="13">
        <f>+Muertes_PN_ACUM[[#This Row],[6/6/2020]]-Muertes_PN_ACUM[[#This Row],[5/6/2020]]</f>
        <v>0</v>
      </c>
      <c r="J495" s="13">
        <f>+Muertes_PN_ACUM[[#This Row],[07-06-2020]]-Muertes_PN_ACUM[[#This Row],[6/6/2020]]</f>
        <v>0</v>
      </c>
      <c r="K495" s="13">
        <f>+Muertes_PN_ACUM[[#This Row],[08-06-2020]]-Muertes_PN_ACUM[[#This Row],[07-06-2020]]</f>
        <v>0</v>
      </c>
      <c r="L495" s="13">
        <f>+Muertes_PN_ACUM[[#This Row],[09-06-2020]]-Muertes_PN_ACUM[[#This Row],[08-06-2020]]</f>
        <v>1</v>
      </c>
      <c r="M495" s="13">
        <f>+Muertes_PN_ACUM[[#This Row],[10-06-2020]]-Muertes_PN_ACUM[[#This Row],[09-06-2020]]</f>
        <v>0</v>
      </c>
      <c r="N495" s="13">
        <f>+Muertes_PN_ACUM[[#This Row],[11-06-2020]]-Muertes_PN_ACUM[[#This Row],[10-06-2020]]</f>
        <v>0</v>
      </c>
    </row>
    <row r="496" spans="1:14" x14ac:dyDescent="0.3">
      <c r="A496">
        <v>41005</v>
      </c>
      <c r="B496" s="2" t="s">
        <v>154</v>
      </c>
      <c r="C496" s="2" t="s">
        <v>339</v>
      </c>
      <c r="D496" s="2" t="s">
        <v>421</v>
      </c>
      <c r="E496" s="14">
        <f t="shared" si="7"/>
        <v>0</v>
      </c>
      <c r="F496" s="15">
        <f>+Muertes_PN_ACUM[[#This Row],[03-06-2020]]</f>
        <v>0</v>
      </c>
      <c r="G496" s="13">
        <f>+Muertes_PN_ACUM[[#This Row],[04-06-2020]]-Muertes_PN_ACUM[[#This Row],[03-06-2020]]</f>
        <v>0</v>
      </c>
      <c r="H496" s="13">
        <f>+Muertes_PN_ACUM[[#This Row],[5/6/2020]]-Muertes_PN_ACUM[[#This Row],[04-06-2020]]</f>
        <v>0</v>
      </c>
      <c r="I496" s="13">
        <f>+Muertes_PN_ACUM[[#This Row],[6/6/2020]]-Muertes_PN_ACUM[[#This Row],[5/6/2020]]</f>
        <v>0</v>
      </c>
      <c r="J496" s="13">
        <f>+Muertes_PN_ACUM[[#This Row],[07-06-2020]]-Muertes_PN_ACUM[[#This Row],[6/6/2020]]</f>
        <v>0</v>
      </c>
      <c r="K496" s="13">
        <f>+Muertes_PN_ACUM[[#This Row],[08-06-2020]]-Muertes_PN_ACUM[[#This Row],[07-06-2020]]</f>
        <v>0</v>
      </c>
      <c r="L496" s="13">
        <f>+Muertes_PN_ACUM[[#This Row],[09-06-2020]]-Muertes_PN_ACUM[[#This Row],[08-06-2020]]</f>
        <v>0</v>
      </c>
      <c r="M496" s="13">
        <f>+Muertes_PN_ACUM[[#This Row],[10-06-2020]]-Muertes_PN_ACUM[[#This Row],[09-06-2020]]</f>
        <v>0</v>
      </c>
      <c r="N496" s="13">
        <f>+Muertes_PN_ACUM[[#This Row],[11-06-2020]]-Muertes_PN_ACUM[[#This Row],[10-06-2020]]</f>
        <v>0</v>
      </c>
    </row>
    <row r="497" spans="1:14" x14ac:dyDescent="0.3">
      <c r="A497">
        <v>20104</v>
      </c>
      <c r="B497" s="2" t="s">
        <v>212</v>
      </c>
      <c r="C497" s="2" t="s">
        <v>219</v>
      </c>
      <c r="D497" s="2" t="s">
        <v>248</v>
      </c>
      <c r="E497" s="14">
        <f t="shared" si="7"/>
        <v>0</v>
      </c>
      <c r="F497" s="15">
        <f>+Muertes_PN_ACUM[[#This Row],[03-06-2020]]</f>
        <v>0</v>
      </c>
      <c r="G497" s="13">
        <f>+Muertes_PN_ACUM[[#This Row],[04-06-2020]]-Muertes_PN_ACUM[[#This Row],[03-06-2020]]</f>
        <v>0</v>
      </c>
      <c r="H497" s="13">
        <f>+Muertes_PN_ACUM[[#This Row],[5/6/2020]]-Muertes_PN_ACUM[[#This Row],[04-06-2020]]</f>
        <v>0</v>
      </c>
      <c r="I497" s="13">
        <f>+Muertes_PN_ACUM[[#This Row],[6/6/2020]]-Muertes_PN_ACUM[[#This Row],[5/6/2020]]</f>
        <v>0</v>
      </c>
      <c r="J497" s="13">
        <f>+Muertes_PN_ACUM[[#This Row],[07-06-2020]]-Muertes_PN_ACUM[[#This Row],[6/6/2020]]</f>
        <v>0</v>
      </c>
      <c r="K497" s="13">
        <f>+Muertes_PN_ACUM[[#This Row],[08-06-2020]]-Muertes_PN_ACUM[[#This Row],[07-06-2020]]</f>
        <v>0</v>
      </c>
      <c r="L497" s="13">
        <f>+Muertes_PN_ACUM[[#This Row],[09-06-2020]]-Muertes_PN_ACUM[[#This Row],[08-06-2020]]</f>
        <v>0</v>
      </c>
      <c r="M497" s="13">
        <f>+Muertes_PN_ACUM[[#This Row],[10-06-2020]]-Muertes_PN_ACUM[[#This Row],[09-06-2020]]</f>
        <v>0</v>
      </c>
      <c r="N497" s="13">
        <f>+Muertes_PN_ACUM[[#This Row],[11-06-2020]]-Muertes_PN_ACUM[[#This Row],[10-06-2020]]</f>
        <v>0</v>
      </c>
    </row>
    <row r="498" spans="1:14" x14ac:dyDescent="0.3">
      <c r="A498">
        <v>70601</v>
      </c>
      <c r="B498" s="2" t="s">
        <v>268</v>
      </c>
      <c r="C498" s="2" t="s">
        <v>248</v>
      </c>
      <c r="D498" s="2" t="s">
        <v>701</v>
      </c>
      <c r="E498" s="14">
        <f t="shared" si="7"/>
        <v>0</v>
      </c>
      <c r="F498" s="15">
        <f>+Muertes_PN_ACUM[[#This Row],[03-06-2020]]</f>
        <v>0</v>
      </c>
      <c r="G498" s="13">
        <f>+Muertes_PN_ACUM[[#This Row],[04-06-2020]]-Muertes_PN_ACUM[[#This Row],[03-06-2020]]</f>
        <v>0</v>
      </c>
      <c r="H498" s="13">
        <f>+Muertes_PN_ACUM[[#This Row],[5/6/2020]]-Muertes_PN_ACUM[[#This Row],[04-06-2020]]</f>
        <v>0</v>
      </c>
      <c r="I498" s="13">
        <f>+Muertes_PN_ACUM[[#This Row],[6/6/2020]]-Muertes_PN_ACUM[[#This Row],[5/6/2020]]</f>
        <v>0</v>
      </c>
      <c r="J498" s="13">
        <f>+Muertes_PN_ACUM[[#This Row],[07-06-2020]]-Muertes_PN_ACUM[[#This Row],[6/6/2020]]</f>
        <v>0</v>
      </c>
      <c r="K498" s="13">
        <f>+Muertes_PN_ACUM[[#This Row],[08-06-2020]]-Muertes_PN_ACUM[[#This Row],[07-06-2020]]</f>
        <v>0</v>
      </c>
      <c r="L498" s="13">
        <f>+Muertes_PN_ACUM[[#This Row],[09-06-2020]]-Muertes_PN_ACUM[[#This Row],[08-06-2020]]</f>
        <v>0</v>
      </c>
      <c r="M498" s="13">
        <f>+Muertes_PN_ACUM[[#This Row],[10-06-2020]]-Muertes_PN_ACUM[[#This Row],[09-06-2020]]</f>
        <v>0</v>
      </c>
      <c r="N498" s="13">
        <f>+Muertes_PN_ACUM[[#This Row],[11-06-2020]]-Muertes_PN_ACUM[[#This Row],[10-06-2020]]</f>
        <v>0</v>
      </c>
    </row>
    <row r="499" spans="1:14" x14ac:dyDescent="0.3">
      <c r="A499">
        <v>91005</v>
      </c>
      <c r="B499" s="2" t="s">
        <v>114</v>
      </c>
      <c r="C499" s="2" t="s">
        <v>115</v>
      </c>
      <c r="D499" s="2" t="s">
        <v>272</v>
      </c>
      <c r="E499" s="14">
        <f t="shared" si="7"/>
        <v>0</v>
      </c>
      <c r="F499" s="15">
        <f>+Muertes_PN_ACUM[[#This Row],[03-06-2020]]</f>
        <v>0</v>
      </c>
      <c r="G499" s="13">
        <f>+Muertes_PN_ACUM[[#This Row],[04-06-2020]]-Muertes_PN_ACUM[[#This Row],[03-06-2020]]</f>
        <v>0</v>
      </c>
      <c r="H499" s="13">
        <f>+Muertes_PN_ACUM[[#This Row],[5/6/2020]]-Muertes_PN_ACUM[[#This Row],[04-06-2020]]</f>
        <v>0</v>
      </c>
      <c r="I499" s="13">
        <f>+Muertes_PN_ACUM[[#This Row],[6/6/2020]]-Muertes_PN_ACUM[[#This Row],[5/6/2020]]</f>
        <v>0</v>
      </c>
      <c r="J499" s="13">
        <f>+Muertes_PN_ACUM[[#This Row],[07-06-2020]]-Muertes_PN_ACUM[[#This Row],[6/6/2020]]</f>
        <v>0</v>
      </c>
      <c r="K499" s="13">
        <f>+Muertes_PN_ACUM[[#This Row],[08-06-2020]]-Muertes_PN_ACUM[[#This Row],[07-06-2020]]</f>
        <v>0</v>
      </c>
      <c r="L499" s="13">
        <f>+Muertes_PN_ACUM[[#This Row],[09-06-2020]]-Muertes_PN_ACUM[[#This Row],[08-06-2020]]</f>
        <v>0</v>
      </c>
      <c r="M499" s="13">
        <f>+Muertes_PN_ACUM[[#This Row],[10-06-2020]]-Muertes_PN_ACUM[[#This Row],[09-06-2020]]</f>
        <v>0</v>
      </c>
      <c r="N499" s="13">
        <f>+Muertes_PN_ACUM[[#This Row],[11-06-2020]]-Muertes_PN_ACUM[[#This Row],[10-06-2020]]</f>
        <v>0</v>
      </c>
    </row>
    <row r="500" spans="1:14" x14ac:dyDescent="0.3">
      <c r="A500">
        <v>60506</v>
      </c>
      <c r="B500" s="2" t="s">
        <v>158</v>
      </c>
      <c r="C500" s="2" t="s">
        <v>417</v>
      </c>
      <c r="D500" s="2" t="s">
        <v>702</v>
      </c>
      <c r="E500" s="14">
        <f t="shared" si="7"/>
        <v>0</v>
      </c>
      <c r="F500" s="15">
        <f>+Muertes_PN_ACUM[[#This Row],[03-06-2020]]</f>
        <v>0</v>
      </c>
      <c r="G500" s="13">
        <f>+Muertes_PN_ACUM[[#This Row],[04-06-2020]]-Muertes_PN_ACUM[[#This Row],[03-06-2020]]</f>
        <v>0</v>
      </c>
      <c r="H500" s="13">
        <f>+Muertes_PN_ACUM[[#This Row],[5/6/2020]]-Muertes_PN_ACUM[[#This Row],[04-06-2020]]</f>
        <v>0</v>
      </c>
      <c r="I500" s="13">
        <f>+Muertes_PN_ACUM[[#This Row],[6/6/2020]]-Muertes_PN_ACUM[[#This Row],[5/6/2020]]</f>
        <v>0</v>
      </c>
      <c r="J500" s="13">
        <f>+Muertes_PN_ACUM[[#This Row],[07-06-2020]]-Muertes_PN_ACUM[[#This Row],[6/6/2020]]</f>
        <v>0</v>
      </c>
      <c r="K500" s="13">
        <f>+Muertes_PN_ACUM[[#This Row],[08-06-2020]]-Muertes_PN_ACUM[[#This Row],[07-06-2020]]</f>
        <v>0</v>
      </c>
      <c r="L500" s="13">
        <f>+Muertes_PN_ACUM[[#This Row],[09-06-2020]]-Muertes_PN_ACUM[[#This Row],[08-06-2020]]</f>
        <v>0</v>
      </c>
      <c r="M500" s="13">
        <f>+Muertes_PN_ACUM[[#This Row],[10-06-2020]]-Muertes_PN_ACUM[[#This Row],[09-06-2020]]</f>
        <v>0</v>
      </c>
      <c r="N500" s="13">
        <f>+Muertes_PN_ACUM[[#This Row],[11-06-2020]]-Muertes_PN_ACUM[[#This Row],[10-06-2020]]</f>
        <v>0</v>
      </c>
    </row>
    <row r="501" spans="1:14" x14ac:dyDescent="0.3">
      <c r="A501">
        <v>30401</v>
      </c>
      <c r="B501" s="2" t="s">
        <v>144</v>
      </c>
      <c r="C501" s="2" t="s">
        <v>330</v>
      </c>
      <c r="D501" s="2" t="s">
        <v>334</v>
      </c>
      <c r="E501" s="14">
        <f t="shared" si="7"/>
        <v>0</v>
      </c>
      <c r="F501" s="15">
        <f>+Muertes_PN_ACUM[[#This Row],[03-06-2020]]</f>
        <v>0</v>
      </c>
      <c r="G501" s="13">
        <f>+Muertes_PN_ACUM[[#This Row],[04-06-2020]]-Muertes_PN_ACUM[[#This Row],[03-06-2020]]</f>
        <v>0</v>
      </c>
      <c r="H501" s="13">
        <f>+Muertes_PN_ACUM[[#This Row],[5/6/2020]]-Muertes_PN_ACUM[[#This Row],[04-06-2020]]</f>
        <v>0</v>
      </c>
      <c r="I501" s="13">
        <f>+Muertes_PN_ACUM[[#This Row],[6/6/2020]]-Muertes_PN_ACUM[[#This Row],[5/6/2020]]</f>
        <v>0</v>
      </c>
      <c r="J501" s="13">
        <f>+Muertes_PN_ACUM[[#This Row],[07-06-2020]]-Muertes_PN_ACUM[[#This Row],[6/6/2020]]</f>
        <v>0</v>
      </c>
      <c r="K501" s="13">
        <f>+Muertes_PN_ACUM[[#This Row],[08-06-2020]]-Muertes_PN_ACUM[[#This Row],[07-06-2020]]</f>
        <v>0</v>
      </c>
      <c r="L501" s="13">
        <f>+Muertes_PN_ACUM[[#This Row],[09-06-2020]]-Muertes_PN_ACUM[[#This Row],[08-06-2020]]</f>
        <v>0</v>
      </c>
      <c r="M501" s="13">
        <f>+Muertes_PN_ACUM[[#This Row],[10-06-2020]]-Muertes_PN_ACUM[[#This Row],[09-06-2020]]</f>
        <v>0</v>
      </c>
      <c r="N501" s="13">
        <f>+Muertes_PN_ACUM[[#This Row],[11-06-2020]]-Muertes_PN_ACUM[[#This Row],[10-06-2020]]</f>
        <v>0</v>
      </c>
    </row>
    <row r="502" spans="1:14" x14ac:dyDescent="0.3">
      <c r="A502">
        <v>40704</v>
      </c>
      <c r="B502" s="2" t="s">
        <v>154</v>
      </c>
      <c r="C502" s="2" t="s">
        <v>286</v>
      </c>
      <c r="D502" s="2" t="s">
        <v>703</v>
      </c>
      <c r="E502" s="14">
        <f t="shared" si="7"/>
        <v>0</v>
      </c>
      <c r="F502" s="15">
        <f>+Muertes_PN_ACUM[[#This Row],[03-06-2020]]</f>
        <v>0</v>
      </c>
      <c r="G502" s="13">
        <f>+Muertes_PN_ACUM[[#This Row],[04-06-2020]]-Muertes_PN_ACUM[[#This Row],[03-06-2020]]</f>
        <v>0</v>
      </c>
      <c r="H502" s="13">
        <f>+Muertes_PN_ACUM[[#This Row],[5/6/2020]]-Muertes_PN_ACUM[[#This Row],[04-06-2020]]</f>
        <v>0</v>
      </c>
      <c r="I502" s="13">
        <f>+Muertes_PN_ACUM[[#This Row],[6/6/2020]]-Muertes_PN_ACUM[[#This Row],[5/6/2020]]</f>
        <v>0</v>
      </c>
      <c r="J502" s="13">
        <f>+Muertes_PN_ACUM[[#This Row],[07-06-2020]]-Muertes_PN_ACUM[[#This Row],[6/6/2020]]</f>
        <v>0</v>
      </c>
      <c r="K502" s="13">
        <f>+Muertes_PN_ACUM[[#This Row],[08-06-2020]]-Muertes_PN_ACUM[[#This Row],[07-06-2020]]</f>
        <v>0</v>
      </c>
      <c r="L502" s="13">
        <f>+Muertes_PN_ACUM[[#This Row],[09-06-2020]]-Muertes_PN_ACUM[[#This Row],[08-06-2020]]</f>
        <v>0</v>
      </c>
      <c r="M502" s="13">
        <f>+Muertes_PN_ACUM[[#This Row],[10-06-2020]]-Muertes_PN_ACUM[[#This Row],[09-06-2020]]</f>
        <v>0</v>
      </c>
      <c r="N502" s="13">
        <f>+Muertes_PN_ACUM[[#This Row],[11-06-2020]]-Muertes_PN_ACUM[[#This Row],[10-06-2020]]</f>
        <v>0</v>
      </c>
    </row>
    <row r="503" spans="1:14" x14ac:dyDescent="0.3">
      <c r="A503">
        <v>40705</v>
      </c>
      <c r="B503" s="2" t="s">
        <v>154</v>
      </c>
      <c r="C503" s="2" t="s">
        <v>286</v>
      </c>
      <c r="D503" s="2" t="s">
        <v>704</v>
      </c>
      <c r="E503" s="14">
        <f t="shared" si="7"/>
        <v>0</v>
      </c>
      <c r="F503" s="15">
        <f>+Muertes_PN_ACUM[[#This Row],[03-06-2020]]</f>
        <v>0</v>
      </c>
      <c r="G503" s="13">
        <f>+Muertes_PN_ACUM[[#This Row],[04-06-2020]]-Muertes_PN_ACUM[[#This Row],[03-06-2020]]</f>
        <v>0</v>
      </c>
      <c r="H503" s="13">
        <f>+Muertes_PN_ACUM[[#This Row],[5/6/2020]]-Muertes_PN_ACUM[[#This Row],[04-06-2020]]</f>
        <v>0</v>
      </c>
      <c r="I503" s="13">
        <f>+Muertes_PN_ACUM[[#This Row],[6/6/2020]]-Muertes_PN_ACUM[[#This Row],[5/6/2020]]</f>
        <v>0</v>
      </c>
      <c r="J503" s="13">
        <f>+Muertes_PN_ACUM[[#This Row],[07-06-2020]]-Muertes_PN_ACUM[[#This Row],[6/6/2020]]</f>
        <v>0</v>
      </c>
      <c r="K503" s="13">
        <f>+Muertes_PN_ACUM[[#This Row],[08-06-2020]]-Muertes_PN_ACUM[[#This Row],[07-06-2020]]</f>
        <v>0</v>
      </c>
      <c r="L503" s="13">
        <f>+Muertes_PN_ACUM[[#This Row],[09-06-2020]]-Muertes_PN_ACUM[[#This Row],[08-06-2020]]</f>
        <v>0</v>
      </c>
      <c r="M503" s="13">
        <f>+Muertes_PN_ACUM[[#This Row],[10-06-2020]]-Muertes_PN_ACUM[[#This Row],[09-06-2020]]</f>
        <v>0</v>
      </c>
      <c r="N503" s="13">
        <f>+Muertes_PN_ACUM[[#This Row],[11-06-2020]]-Muertes_PN_ACUM[[#This Row],[10-06-2020]]</f>
        <v>0</v>
      </c>
    </row>
    <row r="504" spans="1:14" x14ac:dyDescent="0.3">
      <c r="A504">
        <v>41307</v>
      </c>
      <c r="B504" s="2" t="s">
        <v>154</v>
      </c>
      <c r="C504" s="2" t="s">
        <v>441</v>
      </c>
      <c r="D504" s="2" t="s">
        <v>705</v>
      </c>
      <c r="E504" s="14">
        <f t="shared" si="7"/>
        <v>0</v>
      </c>
      <c r="F504" s="15">
        <f>+Muertes_PN_ACUM[[#This Row],[03-06-2020]]</f>
        <v>0</v>
      </c>
      <c r="G504" s="13">
        <f>+Muertes_PN_ACUM[[#This Row],[04-06-2020]]-Muertes_PN_ACUM[[#This Row],[03-06-2020]]</f>
        <v>0</v>
      </c>
      <c r="H504" s="13">
        <f>+Muertes_PN_ACUM[[#This Row],[5/6/2020]]-Muertes_PN_ACUM[[#This Row],[04-06-2020]]</f>
        <v>0</v>
      </c>
      <c r="I504" s="13">
        <f>+Muertes_PN_ACUM[[#This Row],[6/6/2020]]-Muertes_PN_ACUM[[#This Row],[5/6/2020]]</f>
        <v>0</v>
      </c>
      <c r="J504" s="13">
        <f>+Muertes_PN_ACUM[[#This Row],[07-06-2020]]-Muertes_PN_ACUM[[#This Row],[6/6/2020]]</f>
        <v>0</v>
      </c>
      <c r="K504" s="13">
        <f>+Muertes_PN_ACUM[[#This Row],[08-06-2020]]-Muertes_PN_ACUM[[#This Row],[07-06-2020]]</f>
        <v>0</v>
      </c>
      <c r="L504" s="13">
        <f>+Muertes_PN_ACUM[[#This Row],[09-06-2020]]-Muertes_PN_ACUM[[#This Row],[08-06-2020]]</f>
        <v>0</v>
      </c>
      <c r="M504" s="13">
        <f>+Muertes_PN_ACUM[[#This Row],[10-06-2020]]-Muertes_PN_ACUM[[#This Row],[09-06-2020]]</f>
        <v>0</v>
      </c>
      <c r="N504" s="13">
        <f>+Muertes_PN_ACUM[[#This Row],[11-06-2020]]-Muertes_PN_ACUM[[#This Row],[10-06-2020]]</f>
        <v>0</v>
      </c>
    </row>
    <row r="505" spans="1:14" x14ac:dyDescent="0.3">
      <c r="A505">
        <v>60507</v>
      </c>
      <c r="B505" s="2" t="s">
        <v>158</v>
      </c>
      <c r="C505" s="2" t="s">
        <v>417</v>
      </c>
      <c r="D505" s="2" t="s">
        <v>422</v>
      </c>
      <c r="E505" s="14">
        <f t="shared" si="7"/>
        <v>1</v>
      </c>
      <c r="F505" s="15">
        <f>+Muertes_PN_ACUM[[#This Row],[03-06-2020]]</f>
        <v>1</v>
      </c>
      <c r="G505" s="13">
        <f>+Muertes_PN_ACUM[[#This Row],[04-06-2020]]-Muertes_PN_ACUM[[#This Row],[03-06-2020]]</f>
        <v>0</v>
      </c>
      <c r="H505" s="13">
        <f>+Muertes_PN_ACUM[[#This Row],[5/6/2020]]-Muertes_PN_ACUM[[#This Row],[04-06-2020]]</f>
        <v>0</v>
      </c>
      <c r="I505" s="13">
        <f>+Muertes_PN_ACUM[[#This Row],[6/6/2020]]-Muertes_PN_ACUM[[#This Row],[5/6/2020]]</f>
        <v>0</v>
      </c>
      <c r="J505" s="13">
        <f>+Muertes_PN_ACUM[[#This Row],[07-06-2020]]-Muertes_PN_ACUM[[#This Row],[6/6/2020]]</f>
        <v>0</v>
      </c>
      <c r="K505" s="13">
        <f>+Muertes_PN_ACUM[[#This Row],[08-06-2020]]-Muertes_PN_ACUM[[#This Row],[07-06-2020]]</f>
        <v>0</v>
      </c>
      <c r="L505" s="13">
        <f>+Muertes_PN_ACUM[[#This Row],[09-06-2020]]-Muertes_PN_ACUM[[#This Row],[08-06-2020]]</f>
        <v>0</v>
      </c>
      <c r="M505" s="13">
        <f>+Muertes_PN_ACUM[[#This Row],[10-06-2020]]-Muertes_PN_ACUM[[#This Row],[09-06-2020]]</f>
        <v>0</v>
      </c>
      <c r="N505" s="13">
        <f>+Muertes_PN_ACUM[[#This Row],[11-06-2020]]-Muertes_PN_ACUM[[#This Row],[10-06-2020]]</f>
        <v>0</v>
      </c>
    </row>
    <row r="506" spans="1:14" x14ac:dyDescent="0.3">
      <c r="A506">
        <v>40203</v>
      </c>
      <c r="B506" s="2" t="s">
        <v>154</v>
      </c>
      <c r="C506" s="2" t="s">
        <v>195</v>
      </c>
      <c r="D506" s="2" t="s">
        <v>360</v>
      </c>
      <c r="E506" s="14">
        <f t="shared" si="7"/>
        <v>0</v>
      </c>
      <c r="F506" s="15">
        <f>+Muertes_PN_ACUM[[#This Row],[03-06-2020]]</f>
        <v>0</v>
      </c>
      <c r="G506" s="13">
        <f>+Muertes_PN_ACUM[[#This Row],[04-06-2020]]-Muertes_PN_ACUM[[#This Row],[03-06-2020]]</f>
        <v>0</v>
      </c>
      <c r="H506" s="13">
        <f>+Muertes_PN_ACUM[[#This Row],[5/6/2020]]-Muertes_PN_ACUM[[#This Row],[04-06-2020]]</f>
        <v>0</v>
      </c>
      <c r="I506" s="13">
        <f>+Muertes_PN_ACUM[[#This Row],[6/6/2020]]-Muertes_PN_ACUM[[#This Row],[5/6/2020]]</f>
        <v>0</v>
      </c>
      <c r="J506" s="13">
        <f>+Muertes_PN_ACUM[[#This Row],[07-06-2020]]-Muertes_PN_ACUM[[#This Row],[6/6/2020]]</f>
        <v>0</v>
      </c>
      <c r="K506" s="13">
        <f>+Muertes_PN_ACUM[[#This Row],[08-06-2020]]-Muertes_PN_ACUM[[#This Row],[07-06-2020]]</f>
        <v>0</v>
      </c>
      <c r="L506" s="13">
        <f>+Muertes_PN_ACUM[[#This Row],[09-06-2020]]-Muertes_PN_ACUM[[#This Row],[08-06-2020]]</f>
        <v>0</v>
      </c>
      <c r="M506" s="13">
        <f>+Muertes_PN_ACUM[[#This Row],[10-06-2020]]-Muertes_PN_ACUM[[#This Row],[09-06-2020]]</f>
        <v>0</v>
      </c>
      <c r="N506" s="13">
        <f>+Muertes_PN_ACUM[[#This Row],[11-06-2020]]-Muertes_PN_ACUM[[#This Row],[10-06-2020]]</f>
        <v>0</v>
      </c>
    </row>
    <row r="507" spans="1:14" x14ac:dyDescent="0.3">
      <c r="A507">
        <v>50205</v>
      </c>
      <c r="B507" s="2" t="s">
        <v>151</v>
      </c>
      <c r="C507" s="2" t="s">
        <v>152</v>
      </c>
      <c r="D507" s="2" t="s">
        <v>706</v>
      </c>
      <c r="E507" s="14">
        <f t="shared" si="7"/>
        <v>0</v>
      </c>
      <c r="F507" s="15">
        <f>+Muertes_PN_ACUM[[#This Row],[03-06-2020]]</f>
        <v>0</v>
      </c>
      <c r="G507" s="13">
        <f>+Muertes_PN_ACUM[[#This Row],[04-06-2020]]-Muertes_PN_ACUM[[#This Row],[03-06-2020]]</f>
        <v>0</v>
      </c>
      <c r="H507" s="13">
        <f>+Muertes_PN_ACUM[[#This Row],[5/6/2020]]-Muertes_PN_ACUM[[#This Row],[04-06-2020]]</f>
        <v>0</v>
      </c>
      <c r="I507" s="13">
        <f>+Muertes_PN_ACUM[[#This Row],[6/6/2020]]-Muertes_PN_ACUM[[#This Row],[5/6/2020]]</f>
        <v>0</v>
      </c>
      <c r="J507" s="13">
        <f>+Muertes_PN_ACUM[[#This Row],[07-06-2020]]-Muertes_PN_ACUM[[#This Row],[6/6/2020]]</f>
        <v>0</v>
      </c>
      <c r="K507" s="13">
        <f>+Muertes_PN_ACUM[[#This Row],[08-06-2020]]-Muertes_PN_ACUM[[#This Row],[07-06-2020]]</f>
        <v>0</v>
      </c>
      <c r="L507" s="13">
        <f>+Muertes_PN_ACUM[[#This Row],[09-06-2020]]-Muertes_PN_ACUM[[#This Row],[08-06-2020]]</f>
        <v>0</v>
      </c>
      <c r="M507" s="13">
        <f>+Muertes_PN_ACUM[[#This Row],[10-06-2020]]-Muertes_PN_ACUM[[#This Row],[09-06-2020]]</f>
        <v>0</v>
      </c>
      <c r="N507" s="13">
        <f>+Muertes_PN_ACUM[[#This Row],[11-06-2020]]-Muertes_PN_ACUM[[#This Row],[10-06-2020]]</f>
        <v>0</v>
      </c>
    </row>
    <row r="508" spans="1:14" x14ac:dyDescent="0.3">
      <c r="A508">
        <v>80808</v>
      </c>
      <c r="B508" s="2" t="s">
        <v>99</v>
      </c>
      <c r="C508" s="2" t="s">
        <v>99</v>
      </c>
      <c r="D508" s="2" t="s">
        <v>161</v>
      </c>
      <c r="E508" s="14">
        <f t="shared" si="7"/>
        <v>1</v>
      </c>
      <c r="F508" s="15">
        <f>+Muertes_PN_ACUM[[#This Row],[03-06-2020]]</f>
        <v>1</v>
      </c>
      <c r="G508" s="13">
        <f>+Muertes_PN_ACUM[[#This Row],[04-06-2020]]-Muertes_PN_ACUM[[#This Row],[03-06-2020]]</f>
        <v>0</v>
      </c>
      <c r="H508" s="13">
        <f>+Muertes_PN_ACUM[[#This Row],[5/6/2020]]-Muertes_PN_ACUM[[#This Row],[04-06-2020]]</f>
        <v>0</v>
      </c>
      <c r="I508" s="13">
        <f>+Muertes_PN_ACUM[[#This Row],[6/6/2020]]-Muertes_PN_ACUM[[#This Row],[5/6/2020]]</f>
        <v>0</v>
      </c>
      <c r="J508" s="13">
        <f>+Muertes_PN_ACUM[[#This Row],[07-06-2020]]-Muertes_PN_ACUM[[#This Row],[6/6/2020]]</f>
        <v>0</v>
      </c>
      <c r="K508" s="13">
        <f>+Muertes_PN_ACUM[[#This Row],[08-06-2020]]-Muertes_PN_ACUM[[#This Row],[07-06-2020]]</f>
        <v>0</v>
      </c>
      <c r="L508" s="13">
        <f>+Muertes_PN_ACUM[[#This Row],[09-06-2020]]-Muertes_PN_ACUM[[#This Row],[08-06-2020]]</f>
        <v>0</v>
      </c>
      <c r="M508" s="13">
        <f>+Muertes_PN_ACUM[[#This Row],[10-06-2020]]-Muertes_PN_ACUM[[#This Row],[09-06-2020]]</f>
        <v>0</v>
      </c>
      <c r="N508" s="13">
        <f>+Muertes_PN_ACUM[[#This Row],[11-06-2020]]-Muertes_PN_ACUM[[#This Row],[10-06-2020]]</f>
        <v>0</v>
      </c>
    </row>
    <row r="509" spans="1:14" x14ac:dyDescent="0.3">
      <c r="A509">
        <v>20106</v>
      </c>
      <c r="B509" s="2" t="s">
        <v>212</v>
      </c>
      <c r="C509" s="2" t="s">
        <v>219</v>
      </c>
      <c r="D509" s="2" t="s">
        <v>707</v>
      </c>
      <c r="E509" s="14">
        <f t="shared" si="7"/>
        <v>0</v>
      </c>
      <c r="F509" s="15">
        <f>+Muertes_PN_ACUM[[#This Row],[03-06-2020]]</f>
        <v>0</v>
      </c>
      <c r="G509" s="13">
        <f>+Muertes_PN_ACUM[[#This Row],[04-06-2020]]-Muertes_PN_ACUM[[#This Row],[03-06-2020]]</f>
        <v>0</v>
      </c>
      <c r="H509" s="13">
        <f>+Muertes_PN_ACUM[[#This Row],[5/6/2020]]-Muertes_PN_ACUM[[#This Row],[04-06-2020]]</f>
        <v>0</v>
      </c>
      <c r="I509" s="13">
        <f>+Muertes_PN_ACUM[[#This Row],[6/6/2020]]-Muertes_PN_ACUM[[#This Row],[5/6/2020]]</f>
        <v>0</v>
      </c>
      <c r="J509" s="13">
        <f>+Muertes_PN_ACUM[[#This Row],[07-06-2020]]-Muertes_PN_ACUM[[#This Row],[6/6/2020]]</f>
        <v>0</v>
      </c>
      <c r="K509" s="13">
        <f>+Muertes_PN_ACUM[[#This Row],[08-06-2020]]-Muertes_PN_ACUM[[#This Row],[07-06-2020]]</f>
        <v>0</v>
      </c>
      <c r="L509" s="13">
        <f>+Muertes_PN_ACUM[[#This Row],[09-06-2020]]-Muertes_PN_ACUM[[#This Row],[08-06-2020]]</f>
        <v>0</v>
      </c>
      <c r="M509" s="13">
        <f>+Muertes_PN_ACUM[[#This Row],[10-06-2020]]-Muertes_PN_ACUM[[#This Row],[09-06-2020]]</f>
        <v>0</v>
      </c>
      <c r="N509" s="13">
        <f>+Muertes_PN_ACUM[[#This Row],[11-06-2020]]-Muertes_PN_ACUM[[#This Row],[10-06-2020]]</f>
        <v>0</v>
      </c>
    </row>
    <row r="510" spans="1:14" x14ac:dyDescent="0.3">
      <c r="A510">
        <v>40201</v>
      </c>
      <c r="B510" s="2" t="s">
        <v>154</v>
      </c>
      <c r="C510" s="2" t="s">
        <v>195</v>
      </c>
      <c r="D510" s="2" t="s">
        <v>232</v>
      </c>
      <c r="E510" s="14">
        <f t="shared" si="7"/>
        <v>2</v>
      </c>
      <c r="F510" s="15">
        <f>+Muertes_PN_ACUM[[#This Row],[03-06-2020]]</f>
        <v>0</v>
      </c>
      <c r="G510" s="13">
        <f>+Muertes_PN_ACUM[[#This Row],[04-06-2020]]-Muertes_PN_ACUM[[#This Row],[03-06-2020]]</f>
        <v>0</v>
      </c>
      <c r="H510" s="13">
        <f>+Muertes_PN_ACUM[[#This Row],[5/6/2020]]-Muertes_PN_ACUM[[#This Row],[04-06-2020]]</f>
        <v>0</v>
      </c>
      <c r="I510" s="13">
        <f>+Muertes_PN_ACUM[[#This Row],[6/6/2020]]-Muertes_PN_ACUM[[#This Row],[5/6/2020]]</f>
        <v>0</v>
      </c>
      <c r="J510" s="13">
        <f>+Muertes_PN_ACUM[[#This Row],[07-06-2020]]-Muertes_PN_ACUM[[#This Row],[6/6/2020]]</f>
        <v>0</v>
      </c>
      <c r="K510" s="13">
        <f>+Muertes_PN_ACUM[[#This Row],[08-06-2020]]-Muertes_PN_ACUM[[#This Row],[07-06-2020]]</f>
        <v>0</v>
      </c>
      <c r="L510" s="13">
        <f>+Muertes_PN_ACUM[[#This Row],[09-06-2020]]-Muertes_PN_ACUM[[#This Row],[08-06-2020]]</f>
        <v>0</v>
      </c>
      <c r="M510" s="13">
        <f>+Muertes_PN_ACUM[[#This Row],[10-06-2020]]-Muertes_PN_ACUM[[#This Row],[09-06-2020]]</f>
        <v>0</v>
      </c>
      <c r="N510" s="13">
        <f>+Muertes_PN_ACUM[[#This Row],[11-06-2020]]-Muertes_PN_ACUM[[#This Row],[10-06-2020]]</f>
        <v>2</v>
      </c>
    </row>
    <row r="511" spans="1:14" x14ac:dyDescent="0.3">
      <c r="A511">
        <v>130717</v>
      </c>
      <c r="B511" s="2" t="s">
        <v>102</v>
      </c>
      <c r="C511" s="2" t="s">
        <v>138</v>
      </c>
      <c r="D511" s="2" t="s">
        <v>139</v>
      </c>
      <c r="E511" s="14">
        <f t="shared" si="7"/>
        <v>1</v>
      </c>
      <c r="F511" s="15">
        <f>+Muertes_PN_ACUM[[#This Row],[03-06-2020]]</f>
        <v>1</v>
      </c>
      <c r="G511" s="13">
        <f>+Muertes_PN_ACUM[[#This Row],[04-06-2020]]-Muertes_PN_ACUM[[#This Row],[03-06-2020]]</f>
        <v>0</v>
      </c>
      <c r="H511" s="13">
        <f>+Muertes_PN_ACUM[[#This Row],[5/6/2020]]-Muertes_PN_ACUM[[#This Row],[04-06-2020]]</f>
        <v>0</v>
      </c>
      <c r="I511" s="13">
        <f>+Muertes_PN_ACUM[[#This Row],[6/6/2020]]-Muertes_PN_ACUM[[#This Row],[5/6/2020]]</f>
        <v>0</v>
      </c>
      <c r="J511" s="13">
        <f>+Muertes_PN_ACUM[[#This Row],[07-06-2020]]-Muertes_PN_ACUM[[#This Row],[6/6/2020]]</f>
        <v>0</v>
      </c>
      <c r="K511" s="13">
        <f>+Muertes_PN_ACUM[[#This Row],[08-06-2020]]-Muertes_PN_ACUM[[#This Row],[07-06-2020]]</f>
        <v>0</v>
      </c>
      <c r="L511" s="13">
        <f>+Muertes_PN_ACUM[[#This Row],[09-06-2020]]-Muertes_PN_ACUM[[#This Row],[08-06-2020]]</f>
        <v>0</v>
      </c>
      <c r="M511" s="13">
        <f>+Muertes_PN_ACUM[[#This Row],[10-06-2020]]-Muertes_PN_ACUM[[#This Row],[09-06-2020]]</f>
        <v>0</v>
      </c>
      <c r="N511" s="13">
        <f>+Muertes_PN_ACUM[[#This Row],[11-06-2020]]-Muertes_PN_ACUM[[#This Row],[10-06-2020]]</f>
        <v>0</v>
      </c>
    </row>
    <row r="512" spans="1:14" x14ac:dyDescent="0.3">
      <c r="A512">
        <v>30403</v>
      </c>
      <c r="B512" s="2" t="s">
        <v>144</v>
      </c>
      <c r="C512" s="2" t="s">
        <v>330</v>
      </c>
      <c r="D512" s="2" t="s">
        <v>708</v>
      </c>
      <c r="E512" s="14">
        <f t="shared" si="7"/>
        <v>0</v>
      </c>
      <c r="F512" s="15">
        <f>+Muertes_PN_ACUM[[#This Row],[03-06-2020]]</f>
        <v>0</v>
      </c>
      <c r="G512" s="13">
        <f>+Muertes_PN_ACUM[[#This Row],[04-06-2020]]-Muertes_PN_ACUM[[#This Row],[03-06-2020]]</f>
        <v>0</v>
      </c>
      <c r="H512" s="13">
        <f>+Muertes_PN_ACUM[[#This Row],[5/6/2020]]-Muertes_PN_ACUM[[#This Row],[04-06-2020]]</f>
        <v>0</v>
      </c>
      <c r="I512" s="13">
        <f>+Muertes_PN_ACUM[[#This Row],[6/6/2020]]-Muertes_PN_ACUM[[#This Row],[5/6/2020]]</f>
        <v>0</v>
      </c>
      <c r="J512" s="13">
        <f>+Muertes_PN_ACUM[[#This Row],[07-06-2020]]-Muertes_PN_ACUM[[#This Row],[6/6/2020]]</f>
        <v>0</v>
      </c>
      <c r="K512" s="13">
        <f>+Muertes_PN_ACUM[[#This Row],[08-06-2020]]-Muertes_PN_ACUM[[#This Row],[07-06-2020]]</f>
        <v>0</v>
      </c>
      <c r="L512" s="13">
        <f>+Muertes_PN_ACUM[[#This Row],[09-06-2020]]-Muertes_PN_ACUM[[#This Row],[08-06-2020]]</f>
        <v>0</v>
      </c>
      <c r="M512" s="13">
        <f>+Muertes_PN_ACUM[[#This Row],[10-06-2020]]-Muertes_PN_ACUM[[#This Row],[09-06-2020]]</f>
        <v>0</v>
      </c>
      <c r="N512" s="13">
        <f>+Muertes_PN_ACUM[[#This Row],[11-06-2020]]-Muertes_PN_ACUM[[#This Row],[10-06-2020]]</f>
        <v>0</v>
      </c>
    </row>
    <row r="513" spans="1:14" x14ac:dyDescent="0.3">
      <c r="A513">
        <v>100103</v>
      </c>
      <c r="B513" s="2" t="s">
        <v>149</v>
      </c>
      <c r="C513" s="2" t="s">
        <v>149</v>
      </c>
      <c r="D513" s="2" t="s">
        <v>202</v>
      </c>
      <c r="E513" s="14">
        <f t="shared" si="7"/>
        <v>0</v>
      </c>
      <c r="F513" s="15">
        <f>+Muertes_PN_ACUM[[#This Row],[03-06-2020]]</f>
        <v>0</v>
      </c>
      <c r="G513" s="13">
        <f>+Muertes_PN_ACUM[[#This Row],[04-06-2020]]-Muertes_PN_ACUM[[#This Row],[03-06-2020]]</f>
        <v>0</v>
      </c>
      <c r="H513" s="13">
        <f>+Muertes_PN_ACUM[[#This Row],[5/6/2020]]-Muertes_PN_ACUM[[#This Row],[04-06-2020]]</f>
        <v>0</v>
      </c>
      <c r="I513" s="13">
        <f>+Muertes_PN_ACUM[[#This Row],[6/6/2020]]-Muertes_PN_ACUM[[#This Row],[5/6/2020]]</f>
        <v>0</v>
      </c>
      <c r="J513" s="13">
        <f>+Muertes_PN_ACUM[[#This Row],[07-06-2020]]-Muertes_PN_ACUM[[#This Row],[6/6/2020]]</f>
        <v>0</v>
      </c>
      <c r="K513" s="13">
        <f>+Muertes_PN_ACUM[[#This Row],[08-06-2020]]-Muertes_PN_ACUM[[#This Row],[07-06-2020]]</f>
        <v>0</v>
      </c>
      <c r="L513" s="13">
        <f>+Muertes_PN_ACUM[[#This Row],[09-06-2020]]-Muertes_PN_ACUM[[#This Row],[08-06-2020]]</f>
        <v>0</v>
      </c>
      <c r="M513" s="13">
        <f>+Muertes_PN_ACUM[[#This Row],[10-06-2020]]-Muertes_PN_ACUM[[#This Row],[09-06-2020]]</f>
        <v>0</v>
      </c>
      <c r="N513" s="13">
        <f>+Muertes_PN_ACUM[[#This Row],[11-06-2020]]-Muertes_PN_ACUM[[#This Row],[10-06-2020]]</f>
        <v>0</v>
      </c>
    </row>
    <row r="514" spans="1:14" x14ac:dyDescent="0.3">
      <c r="A514">
        <v>30110</v>
      </c>
      <c r="B514" s="2" t="s">
        <v>144</v>
      </c>
      <c r="C514" s="2" t="s">
        <v>144</v>
      </c>
      <c r="D514" s="2" t="s">
        <v>226</v>
      </c>
      <c r="E514" s="14">
        <f t="shared" si="7"/>
        <v>0</v>
      </c>
      <c r="F514" s="15">
        <f>+Muertes_PN_ACUM[[#This Row],[03-06-2020]]</f>
        <v>0</v>
      </c>
      <c r="G514" s="13">
        <f>+Muertes_PN_ACUM[[#This Row],[04-06-2020]]-Muertes_PN_ACUM[[#This Row],[03-06-2020]]</f>
        <v>0</v>
      </c>
      <c r="H514" s="13">
        <f>+Muertes_PN_ACUM[[#This Row],[5/6/2020]]-Muertes_PN_ACUM[[#This Row],[04-06-2020]]</f>
        <v>0</v>
      </c>
      <c r="I514" s="13">
        <f>+Muertes_PN_ACUM[[#This Row],[6/6/2020]]-Muertes_PN_ACUM[[#This Row],[5/6/2020]]</f>
        <v>0</v>
      </c>
      <c r="J514" s="13">
        <f>+Muertes_PN_ACUM[[#This Row],[07-06-2020]]-Muertes_PN_ACUM[[#This Row],[6/6/2020]]</f>
        <v>0</v>
      </c>
      <c r="K514" s="13">
        <f>+Muertes_PN_ACUM[[#This Row],[08-06-2020]]-Muertes_PN_ACUM[[#This Row],[07-06-2020]]</f>
        <v>0</v>
      </c>
      <c r="L514" s="13">
        <f>+Muertes_PN_ACUM[[#This Row],[09-06-2020]]-Muertes_PN_ACUM[[#This Row],[08-06-2020]]</f>
        <v>0</v>
      </c>
      <c r="M514" s="13">
        <f>+Muertes_PN_ACUM[[#This Row],[10-06-2020]]-Muertes_PN_ACUM[[#This Row],[09-06-2020]]</f>
        <v>0</v>
      </c>
      <c r="N514" s="13">
        <f>+Muertes_PN_ACUM[[#This Row],[11-06-2020]]-Muertes_PN_ACUM[[#This Row],[10-06-2020]]</f>
        <v>0</v>
      </c>
    </row>
    <row r="515" spans="1:14" x14ac:dyDescent="0.3">
      <c r="A515">
        <v>50106</v>
      </c>
      <c r="B515" s="2" t="s">
        <v>151</v>
      </c>
      <c r="C515" s="2" t="s">
        <v>269</v>
      </c>
      <c r="D515" s="2" t="s">
        <v>709</v>
      </c>
      <c r="E515" s="14">
        <f t="shared" si="7"/>
        <v>0</v>
      </c>
      <c r="F515" s="15">
        <f>+Muertes_PN_ACUM[[#This Row],[03-06-2020]]</f>
        <v>0</v>
      </c>
      <c r="G515" s="13">
        <f>+Muertes_PN_ACUM[[#This Row],[04-06-2020]]-Muertes_PN_ACUM[[#This Row],[03-06-2020]]</f>
        <v>0</v>
      </c>
      <c r="H515" s="13">
        <f>+Muertes_PN_ACUM[[#This Row],[5/6/2020]]-Muertes_PN_ACUM[[#This Row],[04-06-2020]]</f>
        <v>0</v>
      </c>
      <c r="I515" s="13">
        <f>+Muertes_PN_ACUM[[#This Row],[6/6/2020]]-Muertes_PN_ACUM[[#This Row],[5/6/2020]]</f>
        <v>0</v>
      </c>
      <c r="J515" s="13">
        <f>+Muertes_PN_ACUM[[#This Row],[07-06-2020]]-Muertes_PN_ACUM[[#This Row],[6/6/2020]]</f>
        <v>0</v>
      </c>
      <c r="K515" s="13">
        <f>+Muertes_PN_ACUM[[#This Row],[08-06-2020]]-Muertes_PN_ACUM[[#This Row],[07-06-2020]]</f>
        <v>0</v>
      </c>
      <c r="L515" s="13">
        <f>+Muertes_PN_ACUM[[#This Row],[09-06-2020]]-Muertes_PN_ACUM[[#This Row],[08-06-2020]]</f>
        <v>0</v>
      </c>
      <c r="M515" s="13">
        <f>+Muertes_PN_ACUM[[#This Row],[10-06-2020]]-Muertes_PN_ACUM[[#This Row],[09-06-2020]]</f>
        <v>0</v>
      </c>
      <c r="N515" s="13">
        <f>+Muertes_PN_ACUM[[#This Row],[11-06-2020]]-Muertes_PN_ACUM[[#This Row],[10-06-2020]]</f>
        <v>0</v>
      </c>
    </row>
    <row r="516" spans="1:14" x14ac:dyDescent="0.3">
      <c r="A516">
        <v>90509</v>
      </c>
      <c r="B516" s="2" t="s">
        <v>114</v>
      </c>
      <c r="C516" s="2" t="s">
        <v>308</v>
      </c>
      <c r="D516" s="2" t="s">
        <v>710</v>
      </c>
      <c r="E516" s="14">
        <f t="shared" si="7"/>
        <v>0</v>
      </c>
      <c r="F516" s="15">
        <f>+Muertes_PN_ACUM[[#This Row],[03-06-2020]]</f>
        <v>0</v>
      </c>
      <c r="G516" s="13">
        <f>+Muertes_PN_ACUM[[#This Row],[04-06-2020]]-Muertes_PN_ACUM[[#This Row],[03-06-2020]]</f>
        <v>0</v>
      </c>
      <c r="H516" s="13">
        <f>+Muertes_PN_ACUM[[#This Row],[5/6/2020]]-Muertes_PN_ACUM[[#This Row],[04-06-2020]]</f>
        <v>0</v>
      </c>
      <c r="I516" s="13">
        <f>+Muertes_PN_ACUM[[#This Row],[6/6/2020]]-Muertes_PN_ACUM[[#This Row],[5/6/2020]]</f>
        <v>0</v>
      </c>
      <c r="J516" s="13">
        <f>+Muertes_PN_ACUM[[#This Row],[07-06-2020]]-Muertes_PN_ACUM[[#This Row],[6/6/2020]]</f>
        <v>0</v>
      </c>
      <c r="K516" s="13">
        <f>+Muertes_PN_ACUM[[#This Row],[08-06-2020]]-Muertes_PN_ACUM[[#This Row],[07-06-2020]]</f>
        <v>0</v>
      </c>
      <c r="L516" s="13">
        <f>+Muertes_PN_ACUM[[#This Row],[09-06-2020]]-Muertes_PN_ACUM[[#This Row],[08-06-2020]]</f>
        <v>0</v>
      </c>
      <c r="M516" s="13">
        <f>+Muertes_PN_ACUM[[#This Row],[10-06-2020]]-Muertes_PN_ACUM[[#This Row],[09-06-2020]]</f>
        <v>0</v>
      </c>
      <c r="N516" s="13">
        <f>+Muertes_PN_ACUM[[#This Row],[11-06-2020]]-Muertes_PN_ACUM[[#This Row],[10-06-2020]]</f>
        <v>0</v>
      </c>
    </row>
    <row r="517" spans="1:14" x14ac:dyDescent="0.3">
      <c r="A517">
        <v>130409</v>
      </c>
      <c r="B517" s="2" t="s">
        <v>102</v>
      </c>
      <c r="C517" s="2" t="s">
        <v>259</v>
      </c>
      <c r="D517" s="2" t="s">
        <v>335</v>
      </c>
      <c r="E517" s="14">
        <f t="shared" ref="E517:E580" si="8">+MAX(F517:CO517)</f>
        <v>0</v>
      </c>
      <c r="F517" s="15">
        <f>+Muertes_PN_ACUM[[#This Row],[03-06-2020]]</f>
        <v>0</v>
      </c>
      <c r="G517" s="13">
        <f>+Muertes_PN_ACUM[[#This Row],[04-06-2020]]-Muertes_PN_ACUM[[#This Row],[03-06-2020]]</f>
        <v>0</v>
      </c>
      <c r="H517" s="13">
        <f>+Muertes_PN_ACUM[[#This Row],[5/6/2020]]-Muertes_PN_ACUM[[#This Row],[04-06-2020]]</f>
        <v>0</v>
      </c>
      <c r="I517" s="13">
        <f>+Muertes_PN_ACUM[[#This Row],[6/6/2020]]-Muertes_PN_ACUM[[#This Row],[5/6/2020]]</f>
        <v>0</v>
      </c>
      <c r="J517" s="13">
        <f>+Muertes_PN_ACUM[[#This Row],[07-06-2020]]-Muertes_PN_ACUM[[#This Row],[6/6/2020]]</f>
        <v>0</v>
      </c>
      <c r="K517" s="13">
        <f>+Muertes_PN_ACUM[[#This Row],[08-06-2020]]-Muertes_PN_ACUM[[#This Row],[07-06-2020]]</f>
        <v>0</v>
      </c>
      <c r="L517" s="13">
        <f>+Muertes_PN_ACUM[[#This Row],[09-06-2020]]-Muertes_PN_ACUM[[#This Row],[08-06-2020]]</f>
        <v>0</v>
      </c>
      <c r="M517" s="13">
        <f>+Muertes_PN_ACUM[[#This Row],[10-06-2020]]-Muertes_PN_ACUM[[#This Row],[09-06-2020]]</f>
        <v>0</v>
      </c>
      <c r="N517" s="13">
        <f>+Muertes_PN_ACUM[[#This Row],[11-06-2020]]-Muertes_PN_ACUM[[#This Row],[10-06-2020]]</f>
        <v>0</v>
      </c>
    </row>
    <row r="518" spans="1:14" x14ac:dyDescent="0.3">
      <c r="A518">
        <v>10104</v>
      </c>
      <c r="B518" s="2" t="s">
        <v>163</v>
      </c>
      <c r="C518" s="2" t="s">
        <v>163</v>
      </c>
      <c r="D518" s="2" t="s">
        <v>711</v>
      </c>
      <c r="E518" s="14">
        <f t="shared" si="8"/>
        <v>0</v>
      </c>
      <c r="F518" s="15">
        <f>+Muertes_PN_ACUM[[#This Row],[03-06-2020]]</f>
        <v>0</v>
      </c>
      <c r="G518" s="13">
        <f>+Muertes_PN_ACUM[[#This Row],[04-06-2020]]-Muertes_PN_ACUM[[#This Row],[03-06-2020]]</f>
        <v>0</v>
      </c>
      <c r="H518" s="13">
        <f>+Muertes_PN_ACUM[[#This Row],[5/6/2020]]-Muertes_PN_ACUM[[#This Row],[04-06-2020]]</f>
        <v>0</v>
      </c>
      <c r="I518" s="13">
        <f>+Muertes_PN_ACUM[[#This Row],[6/6/2020]]-Muertes_PN_ACUM[[#This Row],[5/6/2020]]</f>
        <v>0</v>
      </c>
      <c r="J518" s="13">
        <f>+Muertes_PN_ACUM[[#This Row],[07-06-2020]]-Muertes_PN_ACUM[[#This Row],[6/6/2020]]</f>
        <v>0</v>
      </c>
      <c r="K518" s="13">
        <f>+Muertes_PN_ACUM[[#This Row],[08-06-2020]]-Muertes_PN_ACUM[[#This Row],[07-06-2020]]</f>
        <v>0</v>
      </c>
      <c r="L518" s="13">
        <f>+Muertes_PN_ACUM[[#This Row],[09-06-2020]]-Muertes_PN_ACUM[[#This Row],[08-06-2020]]</f>
        <v>0</v>
      </c>
      <c r="M518" s="13">
        <f>+Muertes_PN_ACUM[[#This Row],[10-06-2020]]-Muertes_PN_ACUM[[#This Row],[09-06-2020]]</f>
        <v>0</v>
      </c>
      <c r="N518" s="13">
        <f>+Muertes_PN_ACUM[[#This Row],[11-06-2020]]-Muertes_PN_ACUM[[#This Row],[10-06-2020]]</f>
        <v>0</v>
      </c>
    </row>
    <row r="519" spans="1:14" x14ac:dyDescent="0.3">
      <c r="A519">
        <v>10303</v>
      </c>
      <c r="B519" s="2" t="s">
        <v>163</v>
      </c>
      <c r="C519" s="2" t="s">
        <v>167</v>
      </c>
      <c r="D519" s="2" t="s">
        <v>291</v>
      </c>
      <c r="E519" s="14">
        <f t="shared" si="8"/>
        <v>0</v>
      </c>
      <c r="F519" s="15">
        <f>+Muertes_PN_ACUM[[#This Row],[03-06-2020]]</f>
        <v>0</v>
      </c>
      <c r="G519" s="13">
        <f>+Muertes_PN_ACUM[[#This Row],[04-06-2020]]-Muertes_PN_ACUM[[#This Row],[03-06-2020]]</f>
        <v>0</v>
      </c>
      <c r="H519" s="13">
        <f>+Muertes_PN_ACUM[[#This Row],[5/6/2020]]-Muertes_PN_ACUM[[#This Row],[04-06-2020]]</f>
        <v>0</v>
      </c>
      <c r="I519" s="13">
        <f>+Muertes_PN_ACUM[[#This Row],[6/6/2020]]-Muertes_PN_ACUM[[#This Row],[5/6/2020]]</f>
        <v>0</v>
      </c>
      <c r="J519" s="13">
        <f>+Muertes_PN_ACUM[[#This Row],[07-06-2020]]-Muertes_PN_ACUM[[#This Row],[6/6/2020]]</f>
        <v>0</v>
      </c>
      <c r="K519" s="13">
        <f>+Muertes_PN_ACUM[[#This Row],[08-06-2020]]-Muertes_PN_ACUM[[#This Row],[07-06-2020]]</f>
        <v>0</v>
      </c>
      <c r="L519" s="13">
        <f>+Muertes_PN_ACUM[[#This Row],[09-06-2020]]-Muertes_PN_ACUM[[#This Row],[08-06-2020]]</f>
        <v>0</v>
      </c>
      <c r="M519" s="13">
        <f>+Muertes_PN_ACUM[[#This Row],[10-06-2020]]-Muertes_PN_ACUM[[#This Row],[09-06-2020]]</f>
        <v>0</v>
      </c>
      <c r="N519" s="13">
        <f>+Muertes_PN_ACUM[[#This Row],[11-06-2020]]-Muertes_PN_ACUM[[#This Row],[10-06-2020]]</f>
        <v>0</v>
      </c>
    </row>
    <row r="520" spans="1:14" x14ac:dyDescent="0.3">
      <c r="A520">
        <v>10304</v>
      </c>
      <c r="B520" s="2" t="s">
        <v>163</v>
      </c>
      <c r="C520" s="2" t="s">
        <v>167</v>
      </c>
      <c r="D520" s="2" t="s">
        <v>712</v>
      </c>
      <c r="E520" s="14">
        <f t="shared" si="8"/>
        <v>0</v>
      </c>
      <c r="F520" s="15">
        <f>+Muertes_PN_ACUM[[#This Row],[03-06-2020]]</f>
        <v>0</v>
      </c>
      <c r="G520" s="13">
        <f>+Muertes_PN_ACUM[[#This Row],[04-06-2020]]-Muertes_PN_ACUM[[#This Row],[03-06-2020]]</f>
        <v>0</v>
      </c>
      <c r="H520" s="13">
        <f>+Muertes_PN_ACUM[[#This Row],[5/6/2020]]-Muertes_PN_ACUM[[#This Row],[04-06-2020]]</f>
        <v>0</v>
      </c>
      <c r="I520" s="13">
        <f>+Muertes_PN_ACUM[[#This Row],[6/6/2020]]-Muertes_PN_ACUM[[#This Row],[5/6/2020]]</f>
        <v>0</v>
      </c>
      <c r="J520" s="13">
        <f>+Muertes_PN_ACUM[[#This Row],[07-06-2020]]-Muertes_PN_ACUM[[#This Row],[6/6/2020]]</f>
        <v>0</v>
      </c>
      <c r="K520" s="13">
        <f>+Muertes_PN_ACUM[[#This Row],[08-06-2020]]-Muertes_PN_ACUM[[#This Row],[07-06-2020]]</f>
        <v>0</v>
      </c>
      <c r="L520" s="13">
        <f>+Muertes_PN_ACUM[[#This Row],[09-06-2020]]-Muertes_PN_ACUM[[#This Row],[08-06-2020]]</f>
        <v>0</v>
      </c>
      <c r="M520" s="13">
        <f>+Muertes_PN_ACUM[[#This Row],[10-06-2020]]-Muertes_PN_ACUM[[#This Row],[09-06-2020]]</f>
        <v>0</v>
      </c>
      <c r="N520" s="13">
        <f>+Muertes_PN_ACUM[[#This Row],[11-06-2020]]-Muertes_PN_ACUM[[#This Row],[10-06-2020]]</f>
        <v>0</v>
      </c>
    </row>
    <row r="521" spans="1:14" x14ac:dyDescent="0.3">
      <c r="A521">
        <v>70504</v>
      </c>
      <c r="B521" s="2" t="s">
        <v>268</v>
      </c>
      <c r="C521" s="2" t="s">
        <v>656</v>
      </c>
      <c r="D521" s="2" t="s">
        <v>713</v>
      </c>
      <c r="E521" s="14">
        <f t="shared" si="8"/>
        <v>0</v>
      </c>
      <c r="F521" s="15">
        <f>+Muertes_PN_ACUM[[#This Row],[03-06-2020]]</f>
        <v>0</v>
      </c>
      <c r="G521" s="13">
        <f>+Muertes_PN_ACUM[[#This Row],[04-06-2020]]-Muertes_PN_ACUM[[#This Row],[03-06-2020]]</f>
        <v>0</v>
      </c>
      <c r="H521" s="13">
        <f>+Muertes_PN_ACUM[[#This Row],[5/6/2020]]-Muertes_PN_ACUM[[#This Row],[04-06-2020]]</f>
        <v>0</v>
      </c>
      <c r="I521" s="13">
        <f>+Muertes_PN_ACUM[[#This Row],[6/6/2020]]-Muertes_PN_ACUM[[#This Row],[5/6/2020]]</f>
        <v>0</v>
      </c>
      <c r="J521" s="13">
        <f>+Muertes_PN_ACUM[[#This Row],[07-06-2020]]-Muertes_PN_ACUM[[#This Row],[6/6/2020]]</f>
        <v>0</v>
      </c>
      <c r="K521" s="13">
        <f>+Muertes_PN_ACUM[[#This Row],[08-06-2020]]-Muertes_PN_ACUM[[#This Row],[07-06-2020]]</f>
        <v>0</v>
      </c>
      <c r="L521" s="13">
        <f>+Muertes_PN_ACUM[[#This Row],[09-06-2020]]-Muertes_PN_ACUM[[#This Row],[08-06-2020]]</f>
        <v>0</v>
      </c>
      <c r="M521" s="13">
        <f>+Muertes_PN_ACUM[[#This Row],[10-06-2020]]-Muertes_PN_ACUM[[#This Row],[09-06-2020]]</f>
        <v>0</v>
      </c>
      <c r="N521" s="13">
        <f>+Muertes_PN_ACUM[[#This Row],[11-06-2020]]-Muertes_PN_ACUM[[#This Row],[10-06-2020]]</f>
        <v>0</v>
      </c>
    </row>
    <row r="522" spans="1:14" x14ac:dyDescent="0.3">
      <c r="A522">
        <v>120207</v>
      </c>
      <c r="B522" s="2" t="s">
        <v>191</v>
      </c>
      <c r="C522" s="2" t="s">
        <v>266</v>
      </c>
      <c r="D522" s="2" t="s">
        <v>714</v>
      </c>
      <c r="E522" s="14">
        <f t="shared" si="8"/>
        <v>0</v>
      </c>
      <c r="F522" s="15">
        <f>+Muertes_PN_ACUM[[#This Row],[03-06-2020]]</f>
        <v>0</v>
      </c>
      <c r="G522" s="13">
        <f>+Muertes_PN_ACUM[[#This Row],[04-06-2020]]-Muertes_PN_ACUM[[#This Row],[03-06-2020]]</f>
        <v>0</v>
      </c>
      <c r="H522" s="13">
        <f>+Muertes_PN_ACUM[[#This Row],[5/6/2020]]-Muertes_PN_ACUM[[#This Row],[04-06-2020]]</f>
        <v>0</v>
      </c>
      <c r="I522" s="13">
        <f>+Muertes_PN_ACUM[[#This Row],[6/6/2020]]-Muertes_PN_ACUM[[#This Row],[5/6/2020]]</f>
        <v>0</v>
      </c>
      <c r="J522" s="13">
        <f>+Muertes_PN_ACUM[[#This Row],[07-06-2020]]-Muertes_PN_ACUM[[#This Row],[6/6/2020]]</f>
        <v>0</v>
      </c>
      <c r="K522" s="13">
        <f>+Muertes_PN_ACUM[[#This Row],[08-06-2020]]-Muertes_PN_ACUM[[#This Row],[07-06-2020]]</f>
        <v>0</v>
      </c>
      <c r="L522" s="13">
        <f>+Muertes_PN_ACUM[[#This Row],[09-06-2020]]-Muertes_PN_ACUM[[#This Row],[08-06-2020]]</f>
        <v>0</v>
      </c>
      <c r="M522" s="13">
        <f>+Muertes_PN_ACUM[[#This Row],[10-06-2020]]-Muertes_PN_ACUM[[#This Row],[09-06-2020]]</f>
        <v>0</v>
      </c>
      <c r="N522" s="13">
        <f>+Muertes_PN_ACUM[[#This Row],[11-06-2020]]-Muertes_PN_ACUM[[#This Row],[10-06-2020]]</f>
        <v>0</v>
      </c>
    </row>
    <row r="523" spans="1:14" x14ac:dyDescent="0.3">
      <c r="A523">
        <v>91108</v>
      </c>
      <c r="B523" s="2" t="s">
        <v>114</v>
      </c>
      <c r="C523" s="2" t="s">
        <v>186</v>
      </c>
      <c r="D523" s="2" t="s">
        <v>715</v>
      </c>
      <c r="E523" s="14">
        <f t="shared" si="8"/>
        <v>0</v>
      </c>
      <c r="F523" s="15">
        <f>+Muertes_PN_ACUM[[#This Row],[03-06-2020]]</f>
        <v>0</v>
      </c>
      <c r="G523" s="13">
        <f>+Muertes_PN_ACUM[[#This Row],[04-06-2020]]-Muertes_PN_ACUM[[#This Row],[03-06-2020]]</f>
        <v>0</v>
      </c>
      <c r="H523" s="13">
        <f>+Muertes_PN_ACUM[[#This Row],[5/6/2020]]-Muertes_PN_ACUM[[#This Row],[04-06-2020]]</f>
        <v>0</v>
      </c>
      <c r="I523" s="13">
        <f>+Muertes_PN_ACUM[[#This Row],[6/6/2020]]-Muertes_PN_ACUM[[#This Row],[5/6/2020]]</f>
        <v>0</v>
      </c>
      <c r="J523" s="13">
        <f>+Muertes_PN_ACUM[[#This Row],[07-06-2020]]-Muertes_PN_ACUM[[#This Row],[6/6/2020]]</f>
        <v>0</v>
      </c>
      <c r="K523" s="13">
        <f>+Muertes_PN_ACUM[[#This Row],[08-06-2020]]-Muertes_PN_ACUM[[#This Row],[07-06-2020]]</f>
        <v>0</v>
      </c>
      <c r="L523" s="13">
        <f>+Muertes_PN_ACUM[[#This Row],[09-06-2020]]-Muertes_PN_ACUM[[#This Row],[08-06-2020]]</f>
        <v>0</v>
      </c>
      <c r="M523" s="13">
        <f>+Muertes_PN_ACUM[[#This Row],[10-06-2020]]-Muertes_PN_ACUM[[#This Row],[09-06-2020]]</f>
        <v>0</v>
      </c>
      <c r="N523" s="13">
        <f>+Muertes_PN_ACUM[[#This Row],[11-06-2020]]-Muertes_PN_ACUM[[#This Row],[10-06-2020]]</f>
        <v>0</v>
      </c>
    </row>
    <row r="524" spans="1:14" x14ac:dyDescent="0.3">
      <c r="A524">
        <v>41308</v>
      </c>
      <c r="B524" s="2" t="s">
        <v>154</v>
      </c>
      <c r="C524" s="2" t="s">
        <v>441</v>
      </c>
      <c r="D524" s="2" t="s">
        <v>716</v>
      </c>
      <c r="E524" s="14">
        <f t="shared" si="8"/>
        <v>0</v>
      </c>
      <c r="F524" s="15">
        <f>+Muertes_PN_ACUM[[#This Row],[03-06-2020]]</f>
        <v>0</v>
      </c>
      <c r="G524" s="13">
        <f>+Muertes_PN_ACUM[[#This Row],[04-06-2020]]-Muertes_PN_ACUM[[#This Row],[03-06-2020]]</f>
        <v>0</v>
      </c>
      <c r="H524" s="13">
        <f>+Muertes_PN_ACUM[[#This Row],[5/6/2020]]-Muertes_PN_ACUM[[#This Row],[04-06-2020]]</f>
        <v>0</v>
      </c>
      <c r="I524" s="13">
        <f>+Muertes_PN_ACUM[[#This Row],[6/6/2020]]-Muertes_PN_ACUM[[#This Row],[5/6/2020]]</f>
        <v>0</v>
      </c>
      <c r="J524" s="13">
        <f>+Muertes_PN_ACUM[[#This Row],[07-06-2020]]-Muertes_PN_ACUM[[#This Row],[6/6/2020]]</f>
        <v>0</v>
      </c>
      <c r="K524" s="13">
        <f>+Muertes_PN_ACUM[[#This Row],[08-06-2020]]-Muertes_PN_ACUM[[#This Row],[07-06-2020]]</f>
        <v>0</v>
      </c>
      <c r="L524" s="13">
        <f>+Muertes_PN_ACUM[[#This Row],[09-06-2020]]-Muertes_PN_ACUM[[#This Row],[08-06-2020]]</f>
        <v>0</v>
      </c>
      <c r="M524" s="13">
        <f>+Muertes_PN_ACUM[[#This Row],[10-06-2020]]-Muertes_PN_ACUM[[#This Row],[09-06-2020]]</f>
        <v>0</v>
      </c>
      <c r="N524" s="13">
        <f>+Muertes_PN_ACUM[[#This Row],[11-06-2020]]-Muertes_PN_ACUM[[#This Row],[10-06-2020]]</f>
        <v>0</v>
      </c>
    </row>
    <row r="525" spans="1:14" x14ac:dyDescent="0.3">
      <c r="A525">
        <v>60206</v>
      </c>
      <c r="B525" s="2" t="s">
        <v>158</v>
      </c>
      <c r="C525" s="2" t="s">
        <v>350</v>
      </c>
      <c r="D525" s="2" t="s">
        <v>717</v>
      </c>
      <c r="E525" s="14">
        <f t="shared" si="8"/>
        <v>0</v>
      </c>
      <c r="F525" s="15">
        <f>+Muertes_PN_ACUM[[#This Row],[03-06-2020]]</f>
        <v>0</v>
      </c>
      <c r="G525" s="13">
        <f>+Muertes_PN_ACUM[[#This Row],[04-06-2020]]-Muertes_PN_ACUM[[#This Row],[03-06-2020]]</f>
        <v>0</v>
      </c>
      <c r="H525" s="13">
        <f>+Muertes_PN_ACUM[[#This Row],[5/6/2020]]-Muertes_PN_ACUM[[#This Row],[04-06-2020]]</f>
        <v>0</v>
      </c>
      <c r="I525" s="13">
        <f>+Muertes_PN_ACUM[[#This Row],[6/6/2020]]-Muertes_PN_ACUM[[#This Row],[5/6/2020]]</f>
        <v>0</v>
      </c>
      <c r="J525" s="13">
        <f>+Muertes_PN_ACUM[[#This Row],[07-06-2020]]-Muertes_PN_ACUM[[#This Row],[6/6/2020]]</f>
        <v>0</v>
      </c>
      <c r="K525" s="13">
        <f>+Muertes_PN_ACUM[[#This Row],[08-06-2020]]-Muertes_PN_ACUM[[#This Row],[07-06-2020]]</f>
        <v>0</v>
      </c>
      <c r="L525" s="13">
        <f>+Muertes_PN_ACUM[[#This Row],[09-06-2020]]-Muertes_PN_ACUM[[#This Row],[08-06-2020]]</f>
        <v>0</v>
      </c>
      <c r="M525" s="13">
        <f>+Muertes_PN_ACUM[[#This Row],[10-06-2020]]-Muertes_PN_ACUM[[#This Row],[09-06-2020]]</f>
        <v>0</v>
      </c>
      <c r="N525" s="13">
        <f>+Muertes_PN_ACUM[[#This Row],[11-06-2020]]-Muertes_PN_ACUM[[#This Row],[10-06-2020]]</f>
        <v>0</v>
      </c>
    </row>
    <row r="526" spans="1:14" x14ac:dyDescent="0.3">
      <c r="A526">
        <v>60207</v>
      </c>
      <c r="B526" s="2" t="s">
        <v>158</v>
      </c>
      <c r="C526" s="2" t="s">
        <v>350</v>
      </c>
      <c r="D526" s="2" t="s">
        <v>718</v>
      </c>
      <c r="E526" s="14">
        <f t="shared" si="8"/>
        <v>0</v>
      </c>
      <c r="F526" s="15">
        <f>+Muertes_PN_ACUM[[#This Row],[03-06-2020]]</f>
        <v>0</v>
      </c>
      <c r="G526" s="13">
        <f>+Muertes_PN_ACUM[[#This Row],[04-06-2020]]-Muertes_PN_ACUM[[#This Row],[03-06-2020]]</f>
        <v>0</v>
      </c>
      <c r="H526" s="13">
        <f>+Muertes_PN_ACUM[[#This Row],[5/6/2020]]-Muertes_PN_ACUM[[#This Row],[04-06-2020]]</f>
        <v>0</v>
      </c>
      <c r="I526" s="13">
        <f>+Muertes_PN_ACUM[[#This Row],[6/6/2020]]-Muertes_PN_ACUM[[#This Row],[5/6/2020]]</f>
        <v>0</v>
      </c>
      <c r="J526" s="13">
        <f>+Muertes_PN_ACUM[[#This Row],[07-06-2020]]-Muertes_PN_ACUM[[#This Row],[6/6/2020]]</f>
        <v>0</v>
      </c>
      <c r="K526" s="13">
        <f>+Muertes_PN_ACUM[[#This Row],[08-06-2020]]-Muertes_PN_ACUM[[#This Row],[07-06-2020]]</f>
        <v>0</v>
      </c>
      <c r="L526" s="13">
        <f>+Muertes_PN_ACUM[[#This Row],[09-06-2020]]-Muertes_PN_ACUM[[#This Row],[08-06-2020]]</f>
        <v>0</v>
      </c>
      <c r="M526" s="13">
        <f>+Muertes_PN_ACUM[[#This Row],[10-06-2020]]-Muertes_PN_ACUM[[#This Row],[09-06-2020]]</f>
        <v>0</v>
      </c>
      <c r="N526" s="13">
        <f>+Muertes_PN_ACUM[[#This Row],[11-06-2020]]-Muertes_PN_ACUM[[#This Row],[10-06-2020]]</f>
        <v>0</v>
      </c>
    </row>
    <row r="527" spans="1:14" x14ac:dyDescent="0.3">
      <c r="A527">
        <v>91204</v>
      </c>
      <c r="B527" s="2" t="s">
        <v>114</v>
      </c>
      <c r="C527" s="2" t="s">
        <v>242</v>
      </c>
      <c r="D527" s="2" t="s">
        <v>719</v>
      </c>
      <c r="E527" s="14">
        <f t="shared" si="8"/>
        <v>0</v>
      </c>
      <c r="F527" s="15">
        <f>+Muertes_PN_ACUM[[#This Row],[03-06-2020]]</f>
        <v>0</v>
      </c>
      <c r="G527" s="13">
        <f>+Muertes_PN_ACUM[[#This Row],[04-06-2020]]-Muertes_PN_ACUM[[#This Row],[03-06-2020]]</f>
        <v>0</v>
      </c>
      <c r="H527" s="13">
        <f>+Muertes_PN_ACUM[[#This Row],[5/6/2020]]-Muertes_PN_ACUM[[#This Row],[04-06-2020]]</f>
        <v>0</v>
      </c>
      <c r="I527" s="13">
        <f>+Muertes_PN_ACUM[[#This Row],[6/6/2020]]-Muertes_PN_ACUM[[#This Row],[5/6/2020]]</f>
        <v>0</v>
      </c>
      <c r="J527" s="13">
        <f>+Muertes_PN_ACUM[[#This Row],[07-06-2020]]-Muertes_PN_ACUM[[#This Row],[6/6/2020]]</f>
        <v>0</v>
      </c>
      <c r="K527" s="13">
        <f>+Muertes_PN_ACUM[[#This Row],[08-06-2020]]-Muertes_PN_ACUM[[#This Row],[07-06-2020]]</f>
        <v>0</v>
      </c>
      <c r="L527" s="13">
        <f>+Muertes_PN_ACUM[[#This Row],[09-06-2020]]-Muertes_PN_ACUM[[#This Row],[08-06-2020]]</f>
        <v>0</v>
      </c>
      <c r="M527" s="13">
        <f>+Muertes_PN_ACUM[[#This Row],[10-06-2020]]-Muertes_PN_ACUM[[#This Row],[09-06-2020]]</f>
        <v>0</v>
      </c>
      <c r="N527" s="13">
        <f>+Muertes_PN_ACUM[[#This Row],[11-06-2020]]-Muertes_PN_ACUM[[#This Row],[10-06-2020]]</f>
        <v>0</v>
      </c>
    </row>
    <row r="528" spans="1:14" x14ac:dyDescent="0.3">
      <c r="A528">
        <v>40106</v>
      </c>
      <c r="B528" s="2" t="s">
        <v>154</v>
      </c>
      <c r="C528" s="2" t="s">
        <v>155</v>
      </c>
      <c r="D528" s="2" t="s">
        <v>720</v>
      </c>
      <c r="E528" s="14">
        <f t="shared" si="8"/>
        <v>0</v>
      </c>
      <c r="F528" s="15">
        <f>+Muertes_PN_ACUM[[#This Row],[03-06-2020]]</f>
        <v>0</v>
      </c>
      <c r="G528" s="13">
        <f>+Muertes_PN_ACUM[[#This Row],[04-06-2020]]-Muertes_PN_ACUM[[#This Row],[03-06-2020]]</f>
        <v>0</v>
      </c>
      <c r="H528" s="13">
        <f>+Muertes_PN_ACUM[[#This Row],[5/6/2020]]-Muertes_PN_ACUM[[#This Row],[04-06-2020]]</f>
        <v>0</v>
      </c>
      <c r="I528" s="13">
        <f>+Muertes_PN_ACUM[[#This Row],[6/6/2020]]-Muertes_PN_ACUM[[#This Row],[5/6/2020]]</f>
        <v>0</v>
      </c>
      <c r="J528" s="13">
        <f>+Muertes_PN_ACUM[[#This Row],[07-06-2020]]-Muertes_PN_ACUM[[#This Row],[6/6/2020]]</f>
        <v>0</v>
      </c>
      <c r="K528" s="13">
        <f>+Muertes_PN_ACUM[[#This Row],[08-06-2020]]-Muertes_PN_ACUM[[#This Row],[07-06-2020]]</f>
        <v>0</v>
      </c>
      <c r="L528" s="13">
        <f>+Muertes_PN_ACUM[[#This Row],[09-06-2020]]-Muertes_PN_ACUM[[#This Row],[08-06-2020]]</f>
        <v>0</v>
      </c>
      <c r="M528" s="13">
        <f>+Muertes_PN_ACUM[[#This Row],[10-06-2020]]-Muertes_PN_ACUM[[#This Row],[09-06-2020]]</f>
        <v>0</v>
      </c>
      <c r="N528" s="13">
        <f>+Muertes_PN_ACUM[[#This Row],[11-06-2020]]-Muertes_PN_ACUM[[#This Row],[10-06-2020]]</f>
        <v>0</v>
      </c>
    </row>
    <row r="529" spans="1:14" x14ac:dyDescent="0.3">
      <c r="A529">
        <v>10305</v>
      </c>
      <c r="B529" s="2" t="s">
        <v>163</v>
      </c>
      <c r="C529" s="2" t="s">
        <v>167</v>
      </c>
      <c r="D529" s="2" t="s">
        <v>265</v>
      </c>
      <c r="E529" s="14">
        <f t="shared" si="8"/>
        <v>0</v>
      </c>
      <c r="F529" s="15">
        <f>+Muertes_PN_ACUM[[#This Row],[03-06-2020]]</f>
        <v>0</v>
      </c>
      <c r="G529" s="13">
        <f>+Muertes_PN_ACUM[[#This Row],[04-06-2020]]-Muertes_PN_ACUM[[#This Row],[03-06-2020]]</f>
        <v>0</v>
      </c>
      <c r="H529" s="13">
        <f>+Muertes_PN_ACUM[[#This Row],[5/6/2020]]-Muertes_PN_ACUM[[#This Row],[04-06-2020]]</f>
        <v>0</v>
      </c>
      <c r="I529" s="13">
        <f>+Muertes_PN_ACUM[[#This Row],[6/6/2020]]-Muertes_PN_ACUM[[#This Row],[5/6/2020]]</f>
        <v>0</v>
      </c>
      <c r="J529" s="13">
        <f>+Muertes_PN_ACUM[[#This Row],[07-06-2020]]-Muertes_PN_ACUM[[#This Row],[6/6/2020]]</f>
        <v>0</v>
      </c>
      <c r="K529" s="13">
        <f>+Muertes_PN_ACUM[[#This Row],[08-06-2020]]-Muertes_PN_ACUM[[#This Row],[07-06-2020]]</f>
        <v>0</v>
      </c>
      <c r="L529" s="13">
        <f>+Muertes_PN_ACUM[[#This Row],[09-06-2020]]-Muertes_PN_ACUM[[#This Row],[08-06-2020]]</f>
        <v>0</v>
      </c>
      <c r="M529" s="13">
        <f>+Muertes_PN_ACUM[[#This Row],[10-06-2020]]-Muertes_PN_ACUM[[#This Row],[09-06-2020]]</f>
        <v>0</v>
      </c>
      <c r="N529" s="13">
        <f>+Muertes_PN_ACUM[[#This Row],[11-06-2020]]-Muertes_PN_ACUM[[#This Row],[10-06-2020]]</f>
        <v>0</v>
      </c>
    </row>
    <row r="530" spans="1:14" x14ac:dyDescent="0.3">
      <c r="A530">
        <v>90804</v>
      </c>
      <c r="B530" s="2" t="s">
        <v>114</v>
      </c>
      <c r="C530" s="2" t="s">
        <v>118</v>
      </c>
      <c r="D530" s="2" t="s">
        <v>721</v>
      </c>
      <c r="E530" s="14">
        <f t="shared" si="8"/>
        <v>0</v>
      </c>
      <c r="F530" s="15">
        <f>+Muertes_PN_ACUM[[#This Row],[03-06-2020]]</f>
        <v>0</v>
      </c>
      <c r="G530" s="13">
        <f>+Muertes_PN_ACUM[[#This Row],[04-06-2020]]-Muertes_PN_ACUM[[#This Row],[03-06-2020]]</f>
        <v>0</v>
      </c>
      <c r="H530" s="13">
        <f>+Muertes_PN_ACUM[[#This Row],[5/6/2020]]-Muertes_PN_ACUM[[#This Row],[04-06-2020]]</f>
        <v>0</v>
      </c>
      <c r="I530" s="13">
        <f>+Muertes_PN_ACUM[[#This Row],[6/6/2020]]-Muertes_PN_ACUM[[#This Row],[5/6/2020]]</f>
        <v>0</v>
      </c>
      <c r="J530" s="13">
        <f>+Muertes_PN_ACUM[[#This Row],[07-06-2020]]-Muertes_PN_ACUM[[#This Row],[6/6/2020]]</f>
        <v>0</v>
      </c>
      <c r="K530" s="13">
        <f>+Muertes_PN_ACUM[[#This Row],[08-06-2020]]-Muertes_PN_ACUM[[#This Row],[07-06-2020]]</f>
        <v>0</v>
      </c>
      <c r="L530" s="13">
        <f>+Muertes_PN_ACUM[[#This Row],[09-06-2020]]-Muertes_PN_ACUM[[#This Row],[08-06-2020]]</f>
        <v>0</v>
      </c>
      <c r="M530" s="13">
        <f>+Muertes_PN_ACUM[[#This Row],[10-06-2020]]-Muertes_PN_ACUM[[#This Row],[09-06-2020]]</f>
        <v>0</v>
      </c>
      <c r="N530" s="13">
        <f>+Muertes_PN_ACUM[[#This Row],[11-06-2020]]-Muertes_PN_ACUM[[#This Row],[10-06-2020]]</f>
        <v>0</v>
      </c>
    </row>
    <row r="531" spans="1:14" x14ac:dyDescent="0.3">
      <c r="A531">
        <v>40901</v>
      </c>
      <c r="B531" s="2" t="s">
        <v>154</v>
      </c>
      <c r="C531" s="2" t="s">
        <v>361</v>
      </c>
      <c r="D531" s="2" t="s">
        <v>362</v>
      </c>
      <c r="E531" s="14">
        <f t="shared" si="8"/>
        <v>0</v>
      </c>
      <c r="F531" s="15">
        <f>+Muertes_PN_ACUM[[#This Row],[03-06-2020]]</f>
        <v>0</v>
      </c>
      <c r="G531" s="13">
        <f>+Muertes_PN_ACUM[[#This Row],[04-06-2020]]-Muertes_PN_ACUM[[#This Row],[03-06-2020]]</f>
        <v>0</v>
      </c>
      <c r="H531" s="13">
        <f>+Muertes_PN_ACUM[[#This Row],[5/6/2020]]-Muertes_PN_ACUM[[#This Row],[04-06-2020]]</f>
        <v>0</v>
      </c>
      <c r="I531" s="13">
        <f>+Muertes_PN_ACUM[[#This Row],[6/6/2020]]-Muertes_PN_ACUM[[#This Row],[5/6/2020]]</f>
        <v>0</v>
      </c>
      <c r="J531" s="13">
        <f>+Muertes_PN_ACUM[[#This Row],[07-06-2020]]-Muertes_PN_ACUM[[#This Row],[6/6/2020]]</f>
        <v>0</v>
      </c>
      <c r="K531" s="13">
        <f>+Muertes_PN_ACUM[[#This Row],[08-06-2020]]-Muertes_PN_ACUM[[#This Row],[07-06-2020]]</f>
        <v>0</v>
      </c>
      <c r="L531" s="13">
        <f>+Muertes_PN_ACUM[[#This Row],[09-06-2020]]-Muertes_PN_ACUM[[#This Row],[08-06-2020]]</f>
        <v>0</v>
      </c>
      <c r="M531" s="13">
        <f>+Muertes_PN_ACUM[[#This Row],[10-06-2020]]-Muertes_PN_ACUM[[#This Row],[09-06-2020]]</f>
        <v>0</v>
      </c>
      <c r="N531" s="13">
        <f>+Muertes_PN_ACUM[[#This Row],[11-06-2020]]-Muertes_PN_ACUM[[#This Row],[10-06-2020]]</f>
        <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t="s">
        <v>439</v>
      </c>
      <c r="E532" s="14">
        <f t="shared" si="8"/>
        <v>0</v>
      </c>
      <c r="F532" s="15">
        <f>+Muertes_PN_ACUM[[#This Row],[03-06-2020]]</f>
        <v>0</v>
      </c>
      <c r="G532" s="13">
        <f>+Muertes_PN_ACUM[[#This Row],[04-06-2020]]-Muertes_PN_ACUM[[#This Row],[03-06-2020]]</f>
        <v>0</v>
      </c>
      <c r="H532" s="13">
        <f>+Muertes_PN_ACUM[[#This Row],[5/6/2020]]-Muertes_PN_ACUM[[#This Row],[04-06-2020]]</f>
        <v>0</v>
      </c>
      <c r="I532" s="13">
        <f>+Muertes_PN_ACUM[[#This Row],[6/6/2020]]-Muertes_PN_ACUM[[#This Row],[5/6/2020]]</f>
        <v>0</v>
      </c>
      <c r="J532" s="13">
        <f>+Muertes_PN_ACUM[[#This Row],[07-06-2020]]-Muertes_PN_ACUM[[#This Row],[6/6/2020]]</f>
        <v>0</v>
      </c>
      <c r="K532" s="13">
        <f>+Muertes_PN_ACUM[[#This Row],[08-06-2020]]-Muertes_PN_ACUM[[#This Row],[07-06-2020]]</f>
        <v>0</v>
      </c>
      <c r="L532" s="13">
        <f>+Muertes_PN_ACUM[[#This Row],[09-06-2020]]-Muertes_PN_ACUM[[#This Row],[08-06-2020]]</f>
        <v>0</v>
      </c>
      <c r="M532" s="13">
        <f>+Muertes_PN_ACUM[[#This Row],[10-06-2020]]-Muertes_PN_ACUM[[#This Row],[09-06-2020]]</f>
        <v>0</v>
      </c>
      <c r="N532" s="13">
        <f>+Muertes_PN_ACUM[[#This Row],[11-06-2020]]-Muertes_PN_ACUM[[#This Row],[10-06-2020]]</f>
        <v>0</v>
      </c>
    </row>
    <row r="533" spans="1:14" x14ac:dyDescent="0.3">
      <c r="A533">
        <v>60608</v>
      </c>
      <c r="B533" s="2" t="s">
        <v>158</v>
      </c>
      <c r="C533" s="2" t="s">
        <v>342</v>
      </c>
      <c r="D533" s="2" t="s">
        <v>722</v>
      </c>
      <c r="E533" s="14">
        <f t="shared" si="8"/>
        <v>0</v>
      </c>
      <c r="F533" s="15">
        <f>+Muertes_PN_ACUM[[#This Row],[03-06-2020]]</f>
        <v>0</v>
      </c>
      <c r="G533" s="13">
        <f>+Muertes_PN_ACUM[[#This Row],[04-06-2020]]-Muertes_PN_ACUM[[#This Row],[03-06-2020]]</f>
        <v>0</v>
      </c>
      <c r="H533" s="13">
        <f>+Muertes_PN_ACUM[[#This Row],[5/6/2020]]-Muertes_PN_ACUM[[#This Row],[04-06-2020]]</f>
        <v>0</v>
      </c>
      <c r="I533" s="13">
        <f>+Muertes_PN_ACUM[[#This Row],[6/6/2020]]-Muertes_PN_ACUM[[#This Row],[5/6/2020]]</f>
        <v>0</v>
      </c>
      <c r="J533" s="13">
        <f>+Muertes_PN_ACUM[[#This Row],[07-06-2020]]-Muertes_PN_ACUM[[#This Row],[6/6/2020]]</f>
        <v>0</v>
      </c>
      <c r="K533" s="13">
        <f>+Muertes_PN_ACUM[[#This Row],[08-06-2020]]-Muertes_PN_ACUM[[#This Row],[07-06-2020]]</f>
        <v>0</v>
      </c>
      <c r="L533" s="13">
        <f>+Muertes_PN_ACUM[[#This Row],[09-06-2020]]-Muertes_PN_ACUM[[#This Row],[08-06-2020]]</f>
        <v>0</v>
      </c>
      <c r="M533" s="13">
        <f>+Muertes_PN_ACUM[[#This Row],[10-06-2020]]-Muertes_PN_ACUM[[#This Row],[09-06-2020]]</f>
        <v>0</v>
      </c>
      <c r="N533" s="13">
        <f>+Muertes_PN_ACUM[[#This Row],[11-06-2020]]-Muertes_PN_ACUM[[#This Row],[10-06-2020]]</f>
        <v>0</v>
      </c>
    </row>
    <row r="534" spans="1:14" x14ac:dyDescent="0.3">
      <c r="A534">
        <v>80811</v>
      </c>
      <c r="B534" s="2" t="s">
        <v>99</v>
      </c>
      <c r="C534" s="2" t="s">
        <v>99</v>
      </c>
      <c r="D534" s="2" t="s">
        <v>130</v>
      </c>
      <c r="E534" s="14">
        <f t="shared" si="8"/>
        <v>1</v>
      </c>
      <c r="F534" s="15">
        <f>+Muertes_PN_ACUM[[#This Row],[03-06-2020]]</f>
        <v>1</v>
      </c>
      <c r="G534" s="13">
        <f>+Muertes_PN_ACUM[[#This Row],[04-06-2020]]-Muertes_PN_ACUM[[#This Row],[03-06-2020]]</f>
        <v>0</v>
      </c>
      <c r="H534" s="13">
        <f>+Muertes_PN_ACUM[[#This Row],[5/6/2020]]-Muertes_PN_ACUM[[#This Row],[04-06-2020]]</f>
        <v>0</v>
      </c>
      <c r="I534" s="13">
        <f>+Muertes_PN_ACUM[[#This Row],[6/6/2020]]-Muertes_PN_ACUM[[#This Row],[5/6/2020]]</f>
        <v>0</v>
      </c>
      <c r="J534" s="13">
        <f>+Muertes_PN_ACUM[[#This Row],[07-06-2020]]-Muertes_PN_ACUM[[#This Row],[6/6/2020]]</f>
        <v>0</v>
      </c>
      <c r="K534" s="13">
        <f>+Muertes_PN_ACUM[[#This Row],[08-06-2020]]-Muertes_PN_ACUM[[#This Row],[07-06-2020]]</f>
        <v>0</v>
      </c>
      <c r="L534" s="13">
        <f>+Muertes_PN_ACUM[[#This Row],[09-06-2020]]-Muertes_PN_ACUM[[#This Row],[08-06-2020]]</f>
        <v>0</v>
      </c>
      <c r="M534" s="13">
        <f>+Muertes_PN_ACUM[[#This Row],[10-06-2020]]-Muertes_PN_ACUM[[#This Row],[09-06-2020]]</f>
        <v>0</v>
      </c>
      <c r="N534" s="13">
        <f>+Muertes_PN_ACUM[[#This Row],[11-06-2020]]-Muertes_PN_ACUM[[#This Row],[10-06-2020]]</f>
        <v>0</v>
      </c>
    </row>
    <row r="535" spans="1:14" x14ac:dyDescent="0.3">
      <c r="A535">
        <v>120705</v>
      </c>
      <c r="B535" s="2" t="s">
        <v>191</v>
      </c>
      <c r="C535" s="2" t="s">
        <v>296</v>
      </c>
      <c r="D535" s="2" t="s">
        <v>723</v>
      </c>
      <c r="E535" s="14">
        <f t="shared" si="8"/>
        <v>0</v>
      </c>
      <c r="F535" s="15">
        <f>+Muertes_PN_ACUM[[#This Row],[03-06-2020]]</f>
        <v>0</v>
      </c>
      <c r="G535" s="13">
        <f>+Muertes_PN_ACUM[[#This Row],[04-06-2020]]-Muertes_PN_ACUM[[#This Row],[03-06-2020]]</f>
        <v>0</v>
      </c>
      <c r="H535" s="13">
        <f>+Muertes_PN_ACUM[[#This Row],[5/6/2020]]-Muertes_PN_ACUM[[#This Row],[04-06-2020]]</f>
        <v>0</v>
      </c>
      <c r="I535" s="13">
        <f>+Muertes_PN_ACUM[[#This Row],[6/6/2020]]-Muertes_PN_ACUM[[#This Row],[5/6/2020]]</f>
        <v>0</v>
      </c>
      <c r="J535" s="13">
        <f>+Muertes_PN_ACUM[[#This Row],[07-06-2020]]-Muertes_PN_ACUM[[#This Row],[6/6/2020]]</f>
        <v>0</v>
      </c>
      <c r="K535" s="13">
        <f>+Muertes_PN_ACUM[[#This Row],[08-06-2020]]-Muertes_PN_ACUM[[#This Row],[07-06-2020]]</f>
        <v>0</v>
      </c>
      <c r="L535" s="13">
        <f>+Muertes_PN_ACUM[[#This Row],[09-06-2020]]-Muertes_PN_ACUM[[#This Row],[08-06-2020]]</f>
        <v>0</v>
      </c>
      <c r="M535" s="13">
        <f>+Muertes_PN_ACUM[[#This Row],[10-06-2020]]-Muertes_PN_ACUM[[#This Row],[09-06-2020]]</f>
        <v>0</v>
      </c>
      <c r="N535" s="13">
        <f>+Muertes_PN_ACUM[[#This Row],[11-06-2020]]-Muertes_PN_ACUM[[#This Row],[10-06-2020]]</f>
        <v>0</v>
      </c>
    </row>
    <row r="536" spans="1:14" x14ac:dyDescent="0.3">
      <c r="A536">
        <v>50307</v>
      </c>
      <c r="B536" s="2" t="s">
        <v>151</v>
      </c>
      <c r="C536" s="2" t="s">
        <v>181</v>
      </c>
      <c r="D536" s="2" t="s">
        <v>724</v>
      </c>
      <c r="E536" s="14">
        <f t="shared" si="8"/>
        <v>0</v>
      </c>
      <c r="F536" s="15">
        <f>+Muertes_PN_ACUM[[#This Row],[03-06-2020]]</f>
        <v>0</v>
      </c>
      <c r="G536" s="13">
        <f>+Muertes_PN_ACUM[[#This Row],[04-06-2020]]-Muertes_PN_ACUM[[#This Row],[03-06-2020]]</f>
        <v>0</v>
      </c>
      <c r="H536" s="13">
        <f>+Muertes_PN_ACUM[[#This Row],[5/6/2020]]-Muertes_PN_ACUM[[#This Row],[04-06-2020]]</f>
        <v>0</v>
      </c>
      <c r="I536" s="13">
        <f>+Muertes_PN_ACUM[[#This Row],[6/6/2020]]-Muertes_PN_ACUM[[#This Row],[5/6/2020]]</f>
        <v>0</v>
      </c>
      <c r="J536" s="13">
        <f>+Muertes_PN_ACUM[[#This Row],[07-06-2020]]-Muertes_PN_ACUM[[#This Row],[6/6/2020]]</f>
        <v>0</v>
      </c>
      <c r="K536" s="13">
        <f>+Muertes_PN_ACUM[[#This Row],[08-06-2020]]-Muertes_PN_ACUM[[#This Row],[07-06-2020]]</f>
        <v>0</v>
      </c>
      <c r="L536" s="13">
        <f>+Muertes_PN_ACUM[[#This Row],[09-06-2020]]-Muertes_PN_ACUM[[#This Row],[08-06-2020]]</f>
        <v>0</v>
      </c>
      <c r="M536" s="13">
        <f>+Muertes_PN_ACUM[[#This Row],[10-06-2020]]-Muertes_PN_ACUM[[#This Row],[09-06-2020]]</f>
        <v>0</v>
      </c>
      <c r="N536" s="13">
        <f>+Muertes_PN_ACUM[[#This Row],[11-06-2020]]-Muertes_PN_ACUM[[#This Row],[10-06-2020]]</f>
        <v>0</v>
      </c>
    </row>
    <row r="537" spans="1:14" x14ac:dyDescent="0.3">
      <c r="A537">
        <v>50315</v>
      </c>
      <c r="B537" s="2" t="s">
        <v>151</v>
      </c>
      <c r="C537" s="2" t="s">
        <v>181</v>
      </c>
      <c r="D537" s="2" t="s">
        <v>725</v>
      </c>
      <c r="E537" s="14">
        <f t="shared" si="8"/>
        <v>0</v>
      </c>
      <c r="F537" s="15">
        <f>+Muertes_PN_ACUM[[#This Row],[03-06-2020]]</f>
        <v>0</v>
      </c>
      <c r="G537" s="13">
        <f>+Muertes_PN_ACUM[[#This Row],[04-06-2020]]-Muertes_PN_ACUM[[#This Row],[03-06-2020]]</f>
        <v>0</v>
      </c>
      <c r="H537" s="13">
        <f>+Muertes_PN_ACUM[[#This Row],[5/6/2020]]-Muertes_PN_ACUM[[#This Row],[04-06-2020]]</f>
        <v>0</v>
      </c>
      <c r="I537" s="13">
        <f>+Muertes_PN_ACUM[[#This Row],[6/6/2020]]-Muertes_PN_ACUM[[#This Row],[5/6/2020]]</f>
        <v>0</v>
      </c>
      <c r="J537" s="13">
        <f>+Muertes_PN_ACUM[[#This Row],[07-06-2020]]-Muertes_PN_ACUM[[#This Row],[6/6/2020]]</f>
        <v>0</v>
      </c>
      <c r="K537" s="13">
        <f>+Muertes_PN_ACUM[[#This Row],[08-06-2020]]-Muertes_PN_ACUM[[#This Row],[07-06-2020]]</f>
        <v>0</v>
      </c>
      <c r="L537" s="13">
        <f>+Muertes_PN_ACUM[[#This Row],[09-06-2020]]-Muertes_PN_ACUM[[#This Row],[08-06-2020]]</f>
        <v>0</v>
      </c>
      <c r="M537" s="13">
        <f>+Muertes_PN_ACUM[[#This Row],[10-06-2020]]-Muertes_PN_ACUM[[#This Row],[09-06-2020]]</f>
        <v>0</v>
      </c>
      <c r="N537" s="13">
        <f>+Muertes_PN_ACUM[[#This Row],[11-06-2020]]-Muertes_PN_ACUM[[#This Row],[10-06-2020]]</f>
        <v>0</v>
      </c>
    </row>
    <row r="538" spans="1:14" x14ac:dyDescent="0.3">
      <c r="A538">
        <v>90701</v>
      </c>
      <c r="B538" s="2" t="s">
        <v>114</v>
      </c>
      <c r="C538" s="2" t="s">
        <v>363</v>
      </c>
      <c r="D538" s="2" t="s">
        <v>364</v>
      </c>
      <c r="E538" s="14">
        <f t="shared" si="8"/>
        <v>0</v>
      </c>
      <c r="F538" s="15">
        <f>+Muertes_PN_ACUM[[#This Row],[03-06-2020]]</f>
        <v>0</v>
      </c>
      <c r="G538" s="13">
        <f>+Muertes_PN_ACUM[[#This Row],[04-06-2020]]-Muertes_PN_ACUM[[#This Row],[03-06-2020]]</f>
        <v>0</v>
      </c>
      <c r="H538" s="13">
        <f>+Muertes_PN_ACUM[[#This Row],[5/6/2020]]-Muertes_PN_ACUM[[#This Row],[04-06-2020]]</f>
        <v>0</v>
      </c>
      <c r="I538" s="13">
        <f>+Muertes_PN_ACUM[[#This Row],[6/6/2020]]-Muertes_PN_ACUM[[#This Row],[5/6/2020]]</f>
        <v>0</v>
      </c>
      <c r="J538" s="13">
        <f>+Muertes_PN_ACUM[[#This Row],[07-06-2020]]-Muertes_PN_ACUM[[#This Row],[6/6/2020]]</f>
        <v>0</v>
      </c>
      <c r="K538" s="13">
        <f>+Muertes_PN_ACUM[[#This Row],[08-06-2020]]-Muertes_PN_ACUM[[#This Row],[07-06-2020]]</f>
        <v>0</v>
      </c>
      <c r="L538" s="13">
        <f>+Muertes_PN_ACUM[[#This Row],[09-06-2020]]-Muertes_PN_ACUM[[#This Row],[08-06-2020]]</f>
        <v>0</v>
      </c>
      <c r="M538" s="13">
        <f>+Muertes_PN_ACUM[[#This Row],[10-06-2020]]-Muertes_PN_ACUM[[#This Row],[09-06-2020]]</f>
        <v>0</v>
      </c>
      <c r="N538" s="13">
        <f>+Muertes_PN_ACUM[[#This Row],[11-06-2020]]-Muertes_PN_ACUM[[#This Row],[10-06-2020]]</f>
        <v>0</v>
      </c>
    </row>
    <row r="539" spans="1:14" x14ac:dyDescent="0.3">
      <c r="A539">
        <v>20607</v>
      </c>
      <c r="B539" s="2" t="s">
        <v>212</v>
      </c>
      <c r="C539" s="2" t="s">
        <v>213</v>
      </c>
      <c r="D539" s="2" t="s">
        <v>423</v>
      </c>
      <c r="E539" s="14">
        <f t="shared" si="8"/>
        <v>0</v>
      </c>
      <c r="F539" s="15">
        <f>+Muertes_PN_ACUM[[#This Row],[03-06-2020]]</f>
        <v>0</v>
      </c>
      <c r="G539" s="13">
        <f>+Muertes_PN_ACUM[[#This Row],[04-06-2020]]-Muertes_PN_ACUM[[#This Row],[03-06-2020]]</f>
        <v>0</v>
      </c>
      <c r="H539" s="13">
        <f>+Muertes_PN_ACUM[[#This Row],[5/6/2020]]-Muertes_PN_ACUM[[#This Row],[04-06-2020]]</f>
        <v>0</v>
      </c>
      <c r="I539" s="13">
        <f>+Muertes_PN_ACUM[[#This Row],[6/6/2020]]-Muertes_PN_ACUM[[#This Row],[5/6/2020]]</f>
        <v>0</v>
      </c>
      <c r="J539" s="13">
        <f>+Muertes_PN_ACUM[[#This Row],[07-06-2020]]-Muertes_PN_ACUM[[#This Row],[6/6/2020]]</f>
        <v>0</v>
      </c>
      <c r="K539" s="13">
        <f>+Muertes_PN_ACUM[[#This Row],[08-06-2020]]-Muertes_PN_ACUM[[#This Row],[07-06-2020]]</f>
        <v>0</v>
      </c>
      <c r="L539" s="13">
        <f>+Muertes_PN_ACUM[[#This Row],[09-06-2020]]-Muertes_PN_ACUM[[#This Row],[08-06-2020]]</f>
        <v>0</v>
      </c>
      <c r="M539" s="13">
        <f>+Muertes_PN_ACUM[[#This Row],[10-06-2020]]-Muertes_PN_ACUM[[#This Row],[09-06-2020]]</f>
        <v>0</v>
      </c>
      <c r="N539" s="13">
        <f>+Muertes_PN_ACUM[[#This Row],[11-06-2020]]-Muertes_PN_ACUM[[#This Row],[10-06-2020]]</f>
        <v>0</v>
      </c>
    </row>
    <row r="540" spans="1:14" x14ac:dyDescent="0.3">
      <c r="A540">
        <v>91109</v>
      </c>
      <c r="B540" s="2" t="s">
        <v>114</v>
      </c>
      <c r="C540" s="2" t="s">
        <v>186</v>
      </c>
      <c r="D540" s="2" t="s">
        <v>423</v>
      </c>
      <c r="E540" s="14">
        <f t="shared" si="8"/>
        <v>0</v>
      </c>
      <c r="F540" s="15">
        <f>+Muertes_PN_ACUM[[#This Row],[03-06-2020]]</f>
        <v>0</v>
      </c>
      <c r="G540" s="13">
        <f>+Muertes_PN_ACUM[[#This Row],[04-06-2020]]-Muertes_PN_ACUM[[#This Row],[03-06-2020]]</f>
        <v>0</v>
      </c>
      <c r="H540" s="13">
        <f>+Muertes_PN_ACUM[[#This Row],[5/6/2020]]-Muertes_PN_ACUM[[#This Row],[04-06-2020]]</f>
        <v>0</v>
      </c>
      <c r="I540" s="13">
        <f>+Muertes_PN_ACUM[[#This Row],[6/6/2020]]-Muertes_PN_ACUM[[#This Row],[5/6/2020]]</f>
        <v>0</v>
      </c>
      <c r="J540" s="13">
        <f>+Muertes_PN_ACUM[[#This Row],[07-06-2020]]-Muertes_PN_ACUM[[#This Row],[6/6/2020]]</f>
        <v>0</v>
      </c>
      <c r="K540" s="13">
        <f>+Muertes_PN_ACUM[[#This Row],[08-06-2020]]-Muertes_PN_ACUM[[#This Row],[07-06-2020]]</f>
        <v>0</v>
      </c>
      <c r="L540" s="13">
        <f>+Muertes_PN_ACUM[[#This Row],[09-06-2020]]-Muertes_PN_ACUM[[#This Row],[08-06-2020]]</f>
        <v>0</v>
      </c>
      <c r="M540" s="13">
        <f>+Muertes_PN_ACUM[[#This Row],[10-06-2020]]-Muertes_PN_ACUM[[#This Row],[09-06-2020]]</f>
        <v>0</v>
      </c>
      <c r="N540" s="13">
        <f>+Muertes_PN_ACUM[[#This Row],[11-06-2020]]-Muertes_PN_ACUM[[#This Row],[10-06-2020]]</f>
        <v>0</v>
      </c>
    </row>
    <row r="541" spans="1:14" x14ac:dyDescent="0.3">
      <c r="A541">
        <v>20207</v>
      </c>
      <c r="B541" s="2" t="s">
        <v>212</v>
      </c>
      <c r="C541" s="2" t="s">
        <v>217</v>
      </c>
      <c r="D541" s="2" t="s">
        <v>218</v>
      </c>
      <c r="E541" s="14">
        <f t="shared" si="8"/>
        <v>0</v>
      </c>
      <c r="F541" s="15">
        <f>+Muertes_PN_ACUM[[#This Row],[03-06-2020]]</f>
        <v>0</v>
      </c>
      <c r="G541" s="13">
        <f>+Muertes_PN_ACUM[[#This Row],[04-06-2020]]-Muertes_PN_ACUM[[#This Row],[03-06-2020]]</f>
        <v>0</v>
      </c>
      <c r="H541" s="13">
        <f>+Muertes_PN_ACUM[[#This Row],[5/6/2020]]-Muertes_PN_ACUM[[#This Row],[04-06-2020]]</f>
        <v>0</v>
      </c>
      <c r="I541" s="13">
        <f>+Muertes_PN_ACUM[[#This Row],[6/6/2020]]-Muertes_PN_ACUM[[#This Row],[5/6/2020]]</f>
        <v>0</v>
      </c>
      <c r="J541" s="13">
        <f>+Muertes_PN_ACUM[[#This Row],[07-06-2020]]-Muertes_PN_ACUM[[#This Row],[6/6/2020]]</f>
        <v>0</v>
      </c>
      <c r="K541" s="13">
        <f>+Muertes_PN_ACUM[[#This Row],[08-06-2020]]-Muertes_PN_ACUM[[#This Row],[07-06-2020]]</f>
        <v>0</v>
      </c>
      <c r="L541" s="13">
        <f>+Muertes_PN_ACUM[[#This Row],[09-06-2020]]-Muertes_PN_ACUM[[#This Row],[08-06-2020]]</f>
        <v>0</v>
      </c>
      <c r="M541" s="13">
        <f>+Muertes_PN_ACUM[[#This Row],[10-06-2020]]-Muertes_PN_ACUM[[#This Row],[09-06-2020]]</f>
        <v>0</v>
      </c>
      <c r="N541" s="13">
        <f>+Muertes_PN_ACUM[[#This Row],[11-06-2020]]-Muertes_PN_ACUM[[#This Row],[10-06-2020]]</f>
        <v>0</v>
      </c>
    </row>
    <row r="542" spans="1:14" x14ac:dyDescent="0.3">
      <c r="A542">
        <v>70218</v>
      </c>
      <c r="B542" s="2" t="s">
        <v>268</v>
      </c>
      <c r="C542" s="2" t="s">
        <v>348</v>
      </c>
      <c r="D542" s="2" t="s">
        <v>726</v>
      </c>
      <c r="E542" s="14">
        <f t="shared" si="8"/>
        <v>0</v>
      </c>
      <c r="F542" s="15">
        <f>+Muertes_PN_ACUM[[#This Row],[03-06-2020]]</f>
        <v>0</v>
      </c>
      <c r="G542" s="13">
        <f>+Muertes_PN_ACUM[[#This Row],[04-06-2020]]-Muertes_PN_ACUM[[#This Row],[03-06-2020]]</f>
        <v>0</v>
      </c>
      <c r="H542" s="13">
        <f>+Muertes_PN_ACUM[[#This Row],[5/6/2020]]-Muertes_PN_ACUM[[#This Row],[04-06-2020]]</f>
        <v>0</v>
      </c>
      <c r="I542" s="13">
        <f>+Muertes_PN_ACUM[[#This Row],[6/6/2020]]-Muertes_PN_ACUM[[#This Row],[5/6/2020]]</f>
        <v>0</v>
      </c>
      <c r="J542" s="13">
        <f>+Muertes_PN_ACUM[[#This Row],[07-06-2020]]-Muertes_PN_ACUM[[#This Row],[6/6/2020]]</f>
        <v>0</v>
      </c>
      <c r="K542" s="13">
        <f>+Muertes_PN_ACUM[[#This Row],[08-06-2020]]-Muertes_PN_ACUM[[#This Row],[07-06-2020]]</f>
        <v>0</v>
      </c>
      <c r="L542" s="13">
        <f>+Muertes_PN_ACUM[[#This Row],[09-06-2020]]-Muertes_PN_ACUM[[#This Row],[08-06-2020]]</f>
        <v>0</v>
      </c>
      <c r="M542" s="13">
        <f>+Muertes_PN_ACUM[[#This Row],[10-06-2020]]-Muertes_PN_ACUM[[#This Row],[09-06-2020]]</f>
        <v>0</v>
      </c>
      <c r="N542" s="13">
        <f>+Muertes_PN_ACUM[[#This Row],[11-06-2020]]-Muertes_PN_ACUM[[#This Row],[10-06-2020]]</f>
        <v>0</v>
      </c>
    </row>
    <row r="543" spans="1:14" x14ac:dyDescent="0.3">
      <c r="A543">
        <v>50308</v>
      </c>
      <c r="B543" s="2" t="s">
        <v>151</v>
      </c>
      <c r="C543" s="2" t="s">
        <v>181</v>
      </c>
      <c r="D543" s="2" t="s">
        <v>727</v>
      </c>
      <c r="E543" s="14">
        <f t="shared" si="8"/>
        <v>0</v>
      </c>
      <c r="F543" s="15">
        <f>+Muertes_PN_ACUM[[#This Row],[03-06-2020]]</f>
        <v>0</v>
      </c>
      <c r="G543" s="13">
        <f>+Muertes_PN_ACUM[[#This Row],[04-06-2020]]-Muertes_PN_ACUM[[#This Row],[03-06-2020]]</f>
        <v>0</v>
      </c>
      <c r="H543" s="13">
        <f>+Muertes_PN_ACUM[[#This Row],[5/6/2020]]-Muertes_PN_ACUM[[#This Row],[04-06-2020]]</f>
        <v>0</v>
      </c>
      <c r="I543" s="13">
        <f>+Muertes_PN_ACUM[[#This Row],[6/6/2020]]-Muertes_PN_ACUM[[#This Row],[5/6/2020]]</f>
        <v>0</v>
      </c>
      <c r="J543" s="13">
        <f>+Muertes_PN_ACUM[[#This Row],[07-06-2020]]-Muertes_PN_ACUM[[#This Row],[6/6/2020]]</f>
        <v>0</v>
      </c>
      <c r="K543" s="13">
        <f>+Muertes_PN_ACUM[[#This Row],[08-06-2020]]-Muertes_PN_ACUM[[#This Row],[07-06-2020]]</f>
        <v>0</v>
      </c>
      <c r="L543" s="13">
        <f>+Muertes_PN_ACUM[[#This Row],[09-06-2020]]-Muertes_PN_ACUM[[#This Row],[08-06-2020]]</f>
        <v>0</v>
      </c>
      <c r="M543" s="13">
        <f>+Muertes_PN_ACUM[[#This Row],[10-06-2020]]-Muertes_PN_ACUM[[#This Row],[09-06-2020]]</f>
        <v>0</v>
      </c>
      <c r="N543" s="13">
        <f>+Muertes_PN_ACUM[[#This Row],[11-06-2020]]-Muertes_PN_ACUM[[#This Row],[10-06-2020]]</f>
        <v>0</v>
      </c>
    </row>
    <row r="544" spans="1:14" x14ac:dyDescent="0.3">
      <c r="A544">
        <v>20608</v>
      </c>
      <c r="B544" s="2" t="s">
        <v>212</v>
      </c>
      <c r="C544" s="2" t="s">
        <v>213</v>
      </c>
      <c r="D544" s="2" t="s">
        <v>425</v>
      </c>
      <c r="E544" s="14">
        <f t="shared" si="8"/>
        <v>1</v>
      </c>
      <c r="F544" s="15">
        <f>+Muertes_PN_ACUM[[#This Row],[03-06-2020]]</f>
        <v>0</v>
      </c>
      <c r="G544" s="13">
        <f>+Muertes_PN_ACUM[[#This Row],[04-06-2020]]-Muertes_PN_ACUM[[#This Row],[03-06-2020]]</f>
        <v>0</v>
      </c>
      <c r="H544" s="13">
        <f>+Muertes_PN_ACUM[[#This Row],[5/6/2020]]-Muertes_PN_ACUM[[#This Row],[04-06-2020]]</f>
        <v>0</v>
      </c>
      <c r="I544" s="13">
        <f>+Muertes_PN_ACUM[[#This Row],[6/6/2020]]-Muertes_PN_ACUM[[#This Row],[5/6/2020]]</f>
        <v>0</v>
      </c>
      <c r="J544" s="13">
        <f>+Muertes_PN_ACUM[[#This Row],[07-06-2020]]-Muertes_PN_ACUM[[#This Row],[6/6/2020]]</f>
        <v>0</v>
      </c>
      <c r="K544" s="13">
        <f>+Muertes_PN_ACUM[[#This Row],[08-06-2020]]-Muertes_PN_ACUM[[#This Row],[07-06-2020]]</f>
        <v>0</v>
      </c>
      <c r="L544" s="13">
        <f>+Muertes_PN_ACUM[[#This Row],[09-06-2020]]-Muertes_PN_ACUM[[#This Row],[08-06-2020]]</f>
        <v>0</v>
      </c>
      <c r="M544" s="13">
        <f>+Muertes_PN_ACUM[[#This Row],[10-06-2020]]-Muertes_PN_ACUM[[#This Row],[09-06-2020]]</f>
        <v>0</v>
      </c>
      <c r="N544" s="13">
        <f>+Muertes_PN_ACUM[[#This Row],[11-06-2020]]-Muertes_PN_ACUM[[#This Row],[10-06-2020]]</f>
        <v>1</v>
      </c>
    </row>
    <row r="545" spans="1:14" x14ac:dyDescent="0.3">
      <c r="A545">
        <v>30305</v>
      </c>
      <c r="B545" s="2" t="s">
        <v>144</v>
      </c>
      <c r="C545" s="2" t="s">
        <v>424</v>
      </c>
      <c r="D545" s="2" t="s">
        <v>425</v>
      </c>
      <c r="E545" s="14">
        <f t="shared" si="8"/>
        <v>1</v>
      </c>
      <c r="F545" s="15">
        <f>+Muertes_PN_ACUM[[#This Row],[03-06-2020]]</f>
        <v>1</v>
      </c>
      <c r="G545" s="13">
        <f>+Muertes_PN_ACUM[[#This Row],[04-06-2020]]-Muertes_PN_ACUM[[#This Row],[03-06-2020]]</f>
        <v>0</v>
      </c>
      <c r="H545" s="13">
        <f>+Muertes_PN_ACUM[[#This Row],[5/6/2020]]-Muertes_PN_ACUM[[#This Row],[04-06-2020]]</f>
        <v>0</v>
      </c>
      <c r="I545" s="13">
        <f>+Muertes_PN_ACUM[[#This Row],[6/6/2020]]-Muertes_PN_ACUM[[#This Row],[5/6/2020]]</f>
        <v>0</v>
      </c>
      <c r="J545" s="13">
        <f>+Muertes_PN_ACUM[[#This Row],[07-06-2020]]-Muertes_PN_ACUM[[#This Row],[6/6/2020]]</f>
        <v>0</v>
      </c>
      <c r="K545" s="13">
        <f>+Muertes_PN_ACUM[[#This Row],[08-06-2020]]-Muertes_PN_ACUM[[#This Row],[07-06-2020]]</f>
        <v>0</v>
      </c>
      <c r="L545" s="13">
        <f>+Muertes_PN_ACUM[[#This Row],[09-06-2020]]-Muertes_PN_ACUM[[#This Row],[08-06-2020]]</f>
        <v>0</v>
      </c>
      <c r="M545" s="13">
        <f>+Muertes_PN_ACUM[[#This Row],[10-06-2020]]-Muertes_PN_ACUM[[#This Row],[09-06-2020]]</f>
        <v>0</v>
      </c>
      <c r="N545" s="13">
        <f>+Muertes_PN_ACUM[[#This Row],[11-06-2020]]-Muertes_PN_ACUM[[#This Row],[10-06-2020]]</f>
        <v>-1</v>
      </c>
    </row>
    <row r="546" spans="1:14" x14ac:dyDescent="0.3">
      <c r="A546">
        <v>90907</v>
      </c>
      <c r="B546" s="2" t="s">
        <v>114</v>
      </c>
      <c r="C546" s="2" t="s">
        <v>181</v>
      </c>
      <c r="D546" s="2" t="s">
        <v>728</v>
      </c>
      <c r="E546" s="14">
        <f t="shared" si="8"/>
        <v>0</v>
      </c>
      <c r="F546" s="15">
        <f>+Muertes_PN_ACUM[[#This Row],[03-06-2020]]</f>
        <v>0</v>
      </c>
      <c r="G546" s="13">
        <f>+Muertes_PN_ACUM[[#This Row],[04-06-2020]]-Muertes_PN_ACUM[[#This Row],[03-06-2020]]</f>
        <v>0</v>
      </c>
      <c r="H546" s="13">
        <f>+Muertes_PN_ACUM[[#This Row],[5/6/2020]]-Muertes_PN_ACUM[[#This Row],[04-06-2020]]</f>
        <v>0</v>
      </c>
      <c r="I546" s="13">
        <f>+Muertes_PN_ACUM[[#This Row],[6/6/2020]]-Muertes_PN_ACUM[[#This Row],[5/6/2020]]</f>
        <v>0</v>
      </c>
      <c r="J546" s="13">
        <f>+Muertes_PN_ACUM[[#This Row],[07-06-2020]]-Muertes_PN_ACUM[[#This Row],[6/6/2020]]</f>
        <v>0</v>
      </c>
      <c r="K546" s="13">
        <f>+Muertes_PN_ACUM[[#This Row],[08-06-2020]]-Muertes_PN_ACUM[[#This Row],[07-06-2020]]</f>
        <v>0</v>
      </c>
      <c r="L546" s="13">
        <f>+Muertes_PN_ACUM[[#This Row],[09-06-2020]]-Muertes_PN_ACUM[[#This Row],[08-06-2020]]</f>
        <v>0</v>
      </c>
      <c r="M546" s="13">
        <f>+Muertes_PN_ACUM[[#This Row],[10-06-2020]]-Muertes_PN_ACUM[[#This Row],[09-06-2020]]</f>
        <v>0</v>
      </c>
      <c r="N546" s="13">
        <f>+Muertes_PN_ACUM[[#This Row],[11-06-2020]]-Muertes_PN_ACUM[[#This Row],[10-06-2020]]</f>
        <v>0</v>
      </c>
    </row>
    <row r="547" spans="1:14" x14ac:dyDescent="0.3">
      <c r="A547">
        <v>110201</v>
      </c>
      <c r="B547" s="2" t="s">
        <v>188</v>
      </c>
      <c r="C547" s="2" t="s">
        <v>426</v>
      </c>
      <c r="D547" s="2" t="s">
        <v>427</v>
      </c>
      <c r="E547" s="14">
        <f t="shared" si="8"/>
        <v>0</v>
      </c>
      <c r="F547" s="15">
        <f>+Muertes_PN_ACUM[[#This Row],[03-06-2020]]</f>
        <v>0</v>
      </c>
      <c r="G547" s="13">
        <f>+Muertes_PN_ACUM[[#This Row],[04-06-2020]]-Muertes_PN_ACUM[[#This Row],[03-06-2020]]</f>
        <v>0</v>
      </c>
      <c r="H547" s="13">
        <f>+Muertes_PN_ACUM[[#This Row],[5/6/2020]]-Muertes_PN_ACUM[[#This Row],[04-06-2020]]</f>
        <v>0</v>
      </c>
      <c r="I547" s="13">
        <f>+Muertes_PN_ACUM[[#This Row],[6/6/2020]]-Muertes_PN_ACUM[[#This Row],[5/6/2020]]</f>
        <v>0</v>
      </c>
      <c r="J547" s="13">
        <f>+Muertes_PN_ACUM[[#This Row],[07-06-2020]]-Muertes_PN_ACUM[[#This Row],[6/6/2020]]</f>
        <v>0</v>
      </c>
      <c r="K547" s="13">
        <f>+Muertes_PN_ACUM[[#This Row],[08-06-2020]]-Muertes_PN_ACUM[[#This Row],[07-06-2020]]</f>
        <v>0</v>
      </c>
      <c r="L547" s="13">
        <f>+Muertes_PN_ACUM[[#This Row],[09-06-2020]]-Muertes_PN_ACUM[[#This Row],[08-06-2020]]</f>
        <v>0</v>
      </c>
      <c r="M547" s="13">
        <f>+Muertes_PN_ACUM[[#This Row],[10-06-2020]]-Muertes_PN_ACUM[[#This Row],[09-06-2020]]</f>
        <v>0</v>
      </c>
      <c r="N547" s="13">
        <f>+Muertes_PN_ACUM[[#This Row],[11-06-2020]]-Muertes_PN_ACUM[[#This Row],[10-06-2020]]</f>
        <v>0</v>
      </c>
    </row>
    <row r="548" spans="1:14" x14ac:dyDescent="0.3">
      <c r="A548">
        <v>41001</v>
      </c>
      <c r="B548" s="2" t="s">
        <v>154</v>
      </c>
      <c r="C548" s="2" t="s">
        <v>339</v>
      </c>
      <c r="D548" s="2" t="s">
        <v>365</v>
      </c>
      <c r="E548" s="14">
        <f t="shared" si="8"/>
        <v>1</v>
      </c>
      <c r="F548" s="15">
        <f>+Muertes_PN_ACUM[[#This Row],[03-06-2020]]</f>
        <v>1</v>
      </c>
      <c r="G548" s="13">
        <f>+Muertes_PN_ACUM[[#This Row],[04-06-2020]]-Muertes_PN_ACUM[[#This Row],[03-06-2020]]</f>
        <v>0</v>
      </c>
      <c r="H548" s="13">
        <f>+Muertes_PN_ACUM[[#This Row],[5/6/2020]]-Muertes_PN_ACUM[[#This Row],[04-06-2020]]</f>
        <v>0</v>
      </c>
      <c r="I548" s="13">
        <f>+Muertes_PN_ACUM[[#This Row],[6/6/2020]]-Muertes_PN_ACUM[[#This Row],[5/6/2020]]</f>
        <v>0</v>
      </c>
      <c r="J548" s="13">
        <f>+Muertes_PN_ACUM[[#This Row],[07-06-2020]]-Muertes_PN_ACUM[[#This Row],[6/6/2020]]</f>
        <v>0</v>
      </c>
      <c r="K548" s="13">
        <f>+Muertes_PN_ACUM[[#This Row],[08-06-2020]]-Muertes_PN_ACUM[[#This Row],[07-06-2020]]</f>
        <v>0</v>
      </c>
      <c r="L548" s="13">
        <f>+Muertes_PN_ACUM[[#This Row],[09-06-2020]]-Muertes_PN_ACUM[[#This Row],[08-06-2020]]</f>
        <v>0</v>
      </c>
      <c r="M548" s="13">
        <f>+Muertes_PN_ACUM[[#This Row],[10-06-2020]]-Muertes_PN_ACUM[[#This Row],[09-06-2020]]</f>
        <v>0</v>
      </c>
      <c r="N548" s="13">
        <f>+Muertes_PN_ACUM[[#This Row],[11-06-2020]]-Muertes_PN_ACUM[[#This Row],[10-06-2020]]</f>
        <v>0</v>
      </c>
    </row>
    <row r="549" spans="1:14" x14ac:dyDescent="0.3">
      <c r="A549">
        <v>91110</v>
      </c>
      <c r="B549" s="2" t="s">
        <v>114</v>
      </c>
      <c r="C549" s="2" t="s">
        <v>186</v>
      </c>
      <c r="D549" s="2" t="s">
        <v>428</v>
      </c>
      <c r="E549" s="14">
        <f t="shared" si="8"/>
        <v>0</v>
      </c>
      <c r="F549" s="15">
        <f>+Muertes_PN_ACUM[[#This Row],[03-06-2020]]</f>
        <v>0</v>
      </c>
      <c r="G549" s="13">
        <f>+Muertes_PN_ACUM[[#This Row],[04-06-2020]]-Muertes_PN_ACUM[[#This Row],[03-06-2020]]</f>
        <v>0</v>
      </c>
      <c r="H549" s="13">
        <f>+Muertes_PN_ACUM[[#This Row],[5/6/2020]]-Muertes_PN_ACUM[[#This Row],[04-06-2020]]</f>
        <v>0</v>
      </c>
      <c r="I549" s="13">
        <f>+Muertes_PN_ACUM[[#This Row],[6/6/2020]]-Muertes_PN_ACUM[[#This Row],[5/6/2020]]</f>
        <v>0</v>
      </c>
      <c r="J549" s="13">
        <f>+Muertes_PN_ACUM[[#This Row],[07-06-2020]]-Muertes_PN_ACUM[[#This Row],[6/6/2020]]</f>
        <v>0</v>
      </c>
      <c r="K549" s="13">
        <f>+Muertes_PN_ACUM[[#This Row],[08-06-2020]]-Muertes_PN_ACUM[[#This Row],[07-06-2020]]</f>
        <v>0</v>
      </c>
      <c r="L549" s="13">
        <f>+Muertes_PN_ACUM[[#This Row],[09-06-2020]]-Muertes_PN_ACUM[[#This Row],[08-06-2020]]</f>
        <v>0</v>
      </c>
      <c r="M549" s="13">
        <f>+Muertes_PN_ACUM[[#This Row],[10-06-2020]]-Muertes_PN_ACUM[[#This Row],[09-06-2020]]</f>
        <v>0</v>
      </c>
      <c r="N549" s="13">
        <f>+Muertes_PN_ACUM[[#This Row],[11-06-2020]]-Muertes_PN_ACUM[[#This Row],[10-06-2020]]</f>
        <v>0</v>
      </c>
    </row>
    <row r="550" spans="1:14" x14ac:dyDescent="0.3">
      <c r="A550">
        <v>40205</v>
      </c>
      <c r="B550" s="2" t="s">
        <v>154</v>
      </c>
      <c r="C550" s="2" t="s">
        <v>195</v>
      </c>
      <c r="D550" s="2" t="s">
        <v>196</v>
      </c>
      <c r="E550" s="14">
        <f t="shared" si="8"/>
        <v>1</v>
      </c>
      <c r="F550" s="15">
        <f>+Muertes_PN_ACUM[[#This Row],[03-06-2020]]</f>
        <v>0</v>
      </c>
      <c r="G550" s="13">
        <f>+Muertes_PN_ACUM[[#This Row],[04-06-2020]]-Muertes_PN_ACUM[[#This Row],[03-06-2020]]</f>
        <v>0</v>
      </c>
      <c r="H550" s="13">
        <f>+Muertes_PN_ACUM[[#This Row],[5/6/2020]]-Muertes_PN_ACUM[[#This Row],[04-06-2020]]</f>
        <v>1</v>
      </c>
      <c r="I550" s="13">
        <f>+Muertes_PN_ACUM[[#This Row],[6/6/2020]]-Muertes_PN_ACUM[[#This Row],[5/6/2020]]</f>
        <v>0</v>
      </c>
      <c r="J550" s="13">
        <f>+Muertes_PN_ACUM[[#This Row],[07-06-2020]]-Muertes_PN_ACUM[[#This Row],[6/6/2020]]</f>
        <v>0</v>
      </c>
      <c r="K550" s="13">
        <f>+Muertes_PN_ACUM[[#This Row],[08-06-2020]]-Muertes_PN_ACUM[[#This Row],[07-06-2020]]</f>
        <v>0</v>
      </c>
      <c r="L550" s="13">
        <f>+Muertes_PN_ACUM[[#This Row],[09-06-2020]]-Muertes_PN_ACUM[[#This Row],[08-06-2020]]</f>
        <v>0</v>
      </c>
      <c r="M550" s="13">
        <f>+Muertes_PN_ACUM[[#This Row],[10-06-2020]]-Muertes_PN_ACUM[[#This Row],[09-06-2020]]</f>
        <v>0</v>
      </c>
      <c r="N550" s="13">
        <f>+Muertes_PN_ACUM[[#This Row],[11-06-2020]]-Muertes_PN_ACUM[[#This Row],[10-06-2020]]</f>
        <v>0</v>
      </c>
    </row>
    <row r="551" spans="1:14" x14ac:dyDescent="0.3">
      <c r="A551">
        <v>91013</v>
      </c>
      <c r="B551" s="2" t="s">
        <v>114</v>
      </c>
      <c r="C551" s="2" t="s">
        <v>115</v>
      </c>
      <c r="D551" s="2" t="s">
        <v>176</v>
      </c>
      <c r="E551" s="14">
        <f t="shared" si="8"/>
        <v>0</v>
      </c>
      <c r="F551" s="15">
        <f>+Muertes_PN_ACUM[[#This Row],[03-06-2020]]</f>
        <v>0</v>
      </c>
      <c r="G551" s="13">
        <f>+Muertes_PN_ACUM[[#This Row],[04-06-2020]]-Muertes_PN_ACUM[[#This Row],[03-06-2020]]</f>
        <v>0</v>
      </c>
      <c r="H551" s="13">
        <f>+Muertes_PN_ACUM[[#This Row],[5/6/2020]]-Muertes_PN_ACUM[[#This Row],[04-06-2020]]</f>
        <v>0</v>
      </c>
      <c r="I551" s="13">
        <f>+Muertes_PN_ACUM[[#This Row],[6/6/2020]]-Muertes_PN_ACUM[[#This Row],[5/6/2020]]</f>
        <v>0</v>
      </c>
      <c r="J551" s="13">
        <f>+Muertes_PN_ACUM[[#This Row],[07-06-2020]]-Muertes_PN_ACUM[[#This Row],[6/6/2020]]</f>
        <v>0</v>
      </c>
      <c r="K551" s="13">
        <f>+Muertes_PN_ACUM[[#This Row],[08-06-2020]]-Muertes_PN_ACUM[[#This Row],[07-06-2020]]</f>
        <v>0</v>
      </c>
      <c r="L551" s="13">
        <f>+Muertes_PN_ACUM[[#This Row],[09-06-2020]]-Muertes_PN_ACUM[[#This Row],[08-06-2020]]</f>
        <v>0</v>
      </c>
      <c r="M551" s="13">
        <f>+Muertes_PN_ACUM[[#This Row],[10-06-2020]]-Muertes_PN_ACUM[[#This Row],[09-06-2020]]</f>
        <v>0</v>
      </c>
      <c r="N551" s="13">
        <f>+Muertes_PN_ACUM[[#This Row],[11-06-2020]]-Muertes_PN_ACUM[[#This Row],[10-06-2020]]</f>
        <v>0</v>
      </c>
    </row>
    <row r="552" spans="1:14" x14ac:dyDescent="0.3">
      <c r="A552">
        <v>120310</v>
      </c>
      <c r="B552" s="2" t="s">
        <v>191</v>
      </c>
      <c r="C552" s="2" t="s">
        <v>380</v>
      </c>
      <c r="D552" s="2" t="s">
        <v>729</v>
      </c>
      <c r="E552" s="14">
        <f t="shared" si="8"/>
        <v>0</v>
      </c>
      <c r="F552" s="15">
        <f>+Muertes_PN_ACUM[[#This Row],[03-06-2020]]</f>
        <v>0</v>
      </c>
      <c r="G552" s="13">
        <f>+Muertes_PN_ACUM[[#This Row],[04-06-2020]]-Muertes_PN_ACUM[[#This Row],[03-06-2020]]</f>
        <v>0</v>
      </c>
      <c r="H552" s="13">
        <f>+Muertes_PN_ACUM[[#This Row],[5/6/2020]]-Muertes_PN_ACUM[[#This Row],[04-06-2020]]</f>
        <v>0</v>
      </c>
      <c r="I552" s="13">
        <f>+Muertes_PN_ACUM[[#This Row],[6/6/2020]]-Muertes_PN_ACUM[[#This Row],[5/6/2020]]</f>
        <v>0</v>
      </c>
      <c r="J552" s="13">
        <f>+Muertes_PN_ACUM[[#This Row],[07-06-2020]]-Muertes_PN_ACUM[[#This Row],[6/6/2020]]</f>
        <v>0</v>
      </c>
      <c r="K552" s="13">
        <f>+Muertes_PN_ACUM[[#This Row],[08-06-2020]]-Muertes_PN_ACUM[[#This Row],[07-06-2020]]</f>
        <v>0</v>
      </c>
      <c r="L552" s="13">
        <f>+Muertes_PN_ACUM[[#This Row],[09-06-2020]]-Muertes_PN_ACUM[[#This Row],[08-06-2020]]</f>
        <v>0</v>
      </c>
      <c r="M552" s="13">
        <f>+Muertes_PN_ACUM[[#This Row],[10-06-2020]]-Muertes_PN_ACUM[[#This Row],[09-06-2020]]</f>
        <v>0</v>
      </c>
      <c r="N552" s="13">
        <f>+Muertes_PN_ACUM[[#This Row],[11-06-2020]]-Muertes_PN_ACUM[[#This Row],[10-06-2020]]</f>
        <v>0</v>
      </c>
    </row>
    <row r="553" spans="1:14" x14ac:dyDescent="0.3">
      <c r="A553">
        <v>40706</v>
      </c>
      <c r="B553" s="2" t="s">
        <v>154</v>
      </c>
      <c r="C553" s="2" t="s">
        <v>286</v>
      </c>
      <c r="D553" s="2" t="s">
        <v>730</v>
      </c>
      <c r="E553" s="14">
        <f t="shared" si="8"/>
        <v>0</v>
      </c>
      <c r="F553" s="15">
        <f>+Muertes_PN_ACUM[[#This Row],[03-06-2020]]</f>
        <v>0</v>
      </c>
      <c r="G553" s="13">
        <f>+Muertes_PN_ACUM[[#This Row],[04-06-2020]]-Muertes_PN_ACUM[[#This Row],[03-06-2020]]</f>
        <v>0</v>
      </c>
      <c r="H553" s="13">
        <f>+Muertes_PN_ACUM[[#This Row],[5/6/2020]]-Muertes_PN_ACUM[[#This Row],[04-06-2020]]</f>
        <v>0</v>
      </c>
      <c r="I553" s="13">
        <f>+Muertes_PN_ACUM[[#This Row],[6/6/2020]]-Muertes_PN_ACUM[[#This Row],[5/6/2020]]</f>
        <v>0</v>
      </c>
      <c r="J553" s="13">
        <f>+Muertes_PN_ACUM[[#This Row],[07-06-2020]]-Muertes_PN_ACUM[[#This Row],[6/6/2020]]</f>
        <v>0</v>
      </c>
      <c r="K553" s="13">
        <f>+Muertes_PN_ACUM[[#This Row],[08-06-2020]]-Muertes_PN_ACUM[[#This Row],[07-06-2020]]</f>
        <v>0</v>
      </c>
      <c r="L553" s="13">
        <f>+Muertes_PN_ACUM[[#This Row],[09-06-2020]]-Muertes_PN_ACUM[[#This Row],[08-06-2020]]</f>
        <v>0</v>
      </c>
      <c r="M553" s="13">
        <f>+Muertes_PN_ACUM[[#This Row],[10-06-2020]]-Muertes_PN_ACUM[[#This Row],[09-06-2020]]</f>
        <v>0</v>
      </c>
      <c r="N553" s="13">
        <f>+Muertes_PN_ACUM[[#This Row],[11-06-2020]]-Muertes_PN_ACUM[[#This Row],[10-06-2020]]</f>
        <v>0</v>
      </c>
    </row>
    <row r="554" spans="1:14" x14ac:dyDescent="0.3">
      <c r="A554">
        <v>90908</v>
      </c>
      <c r="B554" s="2" t="s">
        <v>114</v>
      </c>
      <c r="C554" s="2" t="s">
        <v>181</v>
      </c>
      <c r="D554" s="2" t="s">
        <v>731</v>
      </c>
      <c r="E554" s="14">
        <f t="shared" si="8"/>
        <v>0</v>
      </c>
      <c r="F554" s="15">
        <f>+Muertes_PN_ACUM[[#This Row],[03-06-2020]]</f>
        <v>0</v>
      </c>
      <c r="G554" s="13">
        <f>+Muertes_PN_ACUM[[#This Row],[04-06-2020]]-Muertes_PN_ACUM[[#This Row],[03-06-2020]]</f>
        <v>0</v>
      </c>
      <c r="H554" s="13">
        <f>+Muertes_PN_ACUM[[#This Row],[5/6/2020]]-Muertes_PN_ACUM[[#This Row],[04-06-2020]]</f>
        <v>0</v>
      </c>
      <c r="I554" s="13">
        <f>+Muertes_PN_ACUM[[#This Row],[6/6/2020]]-Muertes_PN_ACUM[[#This Row],[5/6/2020]]</f>
        <v>0</v>
      </c>
      <c r="J554" s="13">
        <f>+Muertes_PN_ACUM[[#This Row],[07-06-2020]]-Muertes_PN_ACUM[[#This Row],[6/6/2020]]</f>
        <v>0</v>
      </c>
      <c r="K554" s="13">
        <f>+Muertes_PN_ACUM[[#This Row],[08-06-2020]]-Muertes_PN_ACUM[[#This Row],[07-06-2020]]</f>
        <v>0</v>
      </c>
      <c r="L554" s="13">
        <f>+Muertes_PN_ACUM[[#This Row],[09-06-2020]]-Muertes_PN_ACUM[[#This Row],[08-06-2020]]</f>
        <v>0</v>
      </c>
      <c r="M554" s="13">
        <f>+Muertes_PN_ACUM[[#This Row],[10-06-2020]]-Muertes_PN_ACUM[[#This Row],[09-06-2020]]</f>
        <v>0</v>
      </c>
      <c r="N554" s="13">
        <f>+Muertes_PN_ACUM[[#This Row],[11-06-2020]]-Muertes_PN_ACUM[[#This Row],[10-06-2020]]</f>
        <v>0</v>
      </c>
    </row>
    <row r="555" spans="1:14" x14ac:dyDescent="0.3">
      <c r="A555">
        <v>81009</v>
      </c>
      <c r="B555" s="2" t="s">
        <v>99</v>
      </c>
      <c r="C555" s="2" t="s">
        <v>106</v>
      </c>
      <c r="D555" s="2" t="s">
        <v>142</v>
      </c>
      <c r="E555" s="14">
        <f t="shared" si="8"/>
        <v>2</v>
      </c>
      <c r="F555" s="15">
        <f>+Muertes_PN_ACUM[[#This Row],[03-06-2020]]</f>
        <v>2</v>
      </c>
      <c r="G555" s="13">
        <f>+Muertes_PN_ACUM[[#This Row],[04-06-2020]]-Muertes_PN_ACUM[[#This Row],[03-06-2020]]</f>
        <v>0</v>
      </c>
      <c r="H555" s="13">
        <f>+Muertes_PN_ACUM[[#This Row],[5/6/2020]]-Muertes_PN_ACUM[[#This Row],[04-06-2020]]</f>
        <v>0</v>
      </c>
      <c r="I555" s="13">
        <f>+Muertes_PN_ACUM[[#This Row],[6/6/2020]]-Muertes_PN_ACUM[[#This Row],[5/6/2020]]</f>
        <v>0</v>
      </c>
      <c r="J555" s="13">
        <f>+Muertes_PN_ACUM[[#This Row],[07-06-2020]]-Muertes_PN_ACUM[[#This Row],[6/6/2020]]</f>
        <v>0</v>
      </c>
      <c r="K555" s="13">
        <f>+Muertes_PN_ACUM[[#This Row],[08-06-2020]]-Muertes_PN_ACUM[[#This Row],[07-06-2020]]</f>
        <v>0</v>
      </c>
      <c r="L555" s="13">
        <f>+Muertes_PN_ACUM[[#This Row],[09-06-2020]]-Muertes_PN_ACUM[[#This Row],[08-06-2020]]</f>
        <v>1</v>
      </c>
      <c r="M555" s="13">
        <f>+Muertes_PN_ACUM[[#This Row],[10-06-2020]]-Muertes_PN_ACUM[[#This Row],[09-06-2020]]</f>
        <v>0</v>
      </c>
      <c r="N555" s="13">
        <f>+Muertes_PN_ACUM[[#This Row],[11-06-2020]]-Muertes_PN_ACUM[[#This Row],[10-06-2020]]</f>
        <v>0</v>
      </c>
    </row>
    <row r="556" spans="1:14" x14ac:dyDescent="0.3">
      <c r="A556">
        <v>60607</v>
      </c>
      <c r="B556" s="2" t="s">
        <v>158</v>
      </c>
      <c r="C556" s="2" t="s">
        <v>342</v>
      </c>
      <c r="D556" s="2" t="s">
        <v>366</v>
      </c>
      <c r="E556" s="14">
        <f t="shared" si="8"/>
        <v>0</v>
      </c>
      <c r="F556" s="15">
        <f>+Muertes_PN_ACUM[[#This Row],[03-06-2020]]</f>
        <v>0</v>
      </c>
      <c r="G556" s="13">
        <f>+Muertes_PN_ACUM[[#This Row],[04-06-2020]]-Muertes_PN_ACUM[[#This Row],[03-06-2020]]</f>
        <v>0</v>
      </c>
      <c r="H556" s="13">
        <f>+Muertes_PN_ACUM[[#This Row],[5/6/2020]]-Muertes_PN_ACUM[[#This Row],[04-06-2020]]</f>
        <v>0</v>
      </c>
      <c r="I556" s="13">
        <f>+Muertes_PN_ACUM[[#This Row],[6/6/2020]]-Muertes_PN_ACUM[[#This Row],[5/6/2020]]</f>
        <v>0</v>
      </c>
      <c r="J556" s="13">
        <f>+Muertes_PN_ACUM[[#This Row],[07-06-2020]]-Muertes_PN_ACUM[[#This Row],[6/6/2020]]</f>
        <v>0</v>
      </c>
      <c r="K556" s="13">
        <f>+Muertes_PN_ACUM[[#This Row],[08-06-2020]]-Muertes_PN_ACUM[[#This Row],[07-06-2020]]</f>
        <v>0</v>
      </c>
      <c r="L556" s="13">
        <f>+Muertes_PN_ACUM[[#This Row],[09-06-2020]]-Muertes_PN_ACUM[[#This Row],[08-06-2020]]</f>
        <v>0</v>
      </c>
      <c r="M556" s="13">
        <f>+Muertes_PN_ACUM[[#This Row],[10-06-2020]]-Muertes_PN_ACUM[[#This Row],[09-06-2020]]</f>
        <v>0</v>
      </c>
      <c r="N556" s="13">
        <f>+Muertes_PN_ACUM[[#This Row],[11-06-2020]]-Muertes_PN_ACUM[[#This Row],[10-06-2020]]</f>
        <v>0</v>
      </c>
    </row>
    <row r="557" spans="1:14" x14ac:dyDescent="0.3">
      <c r="A557">
        <v>70310</v>
      </c>
      <c r="B557" s="2" t="s">
        <v>268</v>
      </c>
      <c r="C557" s="2" t="s">
        <v>268</v>
      </c>
      <c r="D557" s="2" t="s">
        <v>366</v>
      </c>
      <c r="E557" s="14">
        <f t="shared" si="8"/>
        <v>0</v>
      </c>
      <c r="F557" s="15">
        <f>+Muertes_PN_ACUM[[#This Row],[03-06-2020]]</f>
        <v>0</v>
      </c>
      <c r="G557" s="13">
        <f>+Muertes_PN_ACUM[[#This Row],[04-06-2020]]-Muertes_PN_ACUM[[#This Row],[03-06-2020]]</f>
        <v>0</v>
      </c>
      <c r="H557" s="13">
        <f>+Muertes_PN_ACUM[[#This Row],[5/6/2020]]-Muertes_PN_ACUM[[#This Row],[04-06-2020]]</f>
        <v>0</v>
      </c>
      <c r="I557" s="13">
        <f>+Muertes_PN_ACUM[[#This Row],[6/6/2020]]-Muertes_PN_ACUM[[#This Row],[5/6/2020]]</f>
        <v>0</v>
      </c>
      <c r="J557" s="13">
        <f>+Muertes_PN_ACUM[[#This Row],[07-06-2020]]-Muertes_PN_ACUM[[#This Row],[6/6/2020]]</f>
        <v>0</v>
      </c>
      <c r="K557" s="13">
        <f>+Muertes_PN_ACUM[[#This Row],[08-06-2020]]-Muertes_PN_ACUM[[#This Row],[07-06-2020]]</f>
        <v>0</v>
      </c>
      <c r="L557" s="13">
        <f>+Muertes_PN_ACUM[[#This Row],[09-06-2020]]-Muertes_PN_ACUM[[#This Row],[08-06-2020]]</f>
        <v>0</v>
      </c>
      <c r="M557" s="13">
        <f>+Muertes_PN_ACUM[[#This Row],[10-06-2020]]-Muertes_PN_ACUM[[#This Row],[09-06-2020]]</f>
        <v>0</v>
      </c>
      <c r="N557" s="13">
        <f>+Muertes_PN_ACUM[[#This Row],[11-06-2020]]-Muertes_PN_ACUM[[#This Row],[10-06-2020]]</f>
        <v>0</v>
      </c>
    </row>
    <row r="558" spans="1:14" x14ac:dyDescent="0.3">
      <c r="A558">
        <v>30111</v>
      </c>
      <c r="B558" s="2" t="s">
        <v>144</v>
      </c>
      <c r="C558" s="2" t="s">
        <v>144</v>
      </c>
      <c r="D558" s="2" t="s">
        <v>185</v>
      </c>
      <c r="E558" s="14">
        <f t="shared" si="8"/>
        <v>2</v>
      </c>
      <c r="F558" s="15">
        <f>+Muertes_PN_ACUM[[#This Row],[03-06-2020]]</f>
        <v>2</v>
      </c>
      <c r="G558" s="13">
        <f>+Muertes_PN_ACUM[[#This Row],[04-06-2020]]-Muertes_PN_ACUM[[#This Row],[03-06-2020]]</f>
        <v>0</v>
      </c>
      <c r="H558" s="13">
        <f>+Muertes_PN_ACUM[[#This Row],[5/6/2020]]-Muertes_PN_ACUM[[#This Row],[04-06-2020]]</f>
        <v>0</v>
      </c>
      <c r="I558" s="13">
        <f>+Muertes_PN_ACUM[[#This Row],[6/6/2020]]-Muertes_PN_ACUM[[#This Row],[5/6/2020]]</f>
        <v>0</v>
      </c>
      <c r="J558" s="13">
        <f>+Muertes_PN_ACUM[[#This Row],[07-06-2020]]-Muertes_PN_ACUM[[#This Row],[6/6/2020]]</f>
        <v>0</v>
      </c>
      <c r="K558" s="13">
        <f>+Muertes_PN_ACUM[[#This Row],[08-06-2020]]-Muertes_PN_ACUM[[#This Row],[07-06-2020]]</f>
        <v>0</v>
      </c>
      <c r="L558" s="13">
        <f>+Muertes_PN_ACUM[[#This Row],[09-06-2020]]-Muertes_PN_ACUM[[#This Row],[08-06-2020]]</f>
        <v>0</v>
      </c>
      <c r="M558" s="13">
        <f>+Muertes_PN_ACUM[[#This Row],[10-06-2020]]-Muertes_PN_ACUM[[#This Row],[09-06-2020]]</f>
        <v>0</v>
      </c>
      <c r="N558" s="13">
        <f>+Muertes_PN_ACUM[[#This Row],[11-06-2020]]-Muertes_PN_ACUM[[#This Row],[10-06-2020]]</f>
        <v>0</v>
      </c>
    </row>
    <row r="559" spans="1:14" x14ac:dyDescent="0.3">
      <c r="A559">
        <v>80206</v>
      </c>
      <c r="B559" s="2" t="s">
        <v>99</v>
      </c>
      <c r="C559" s="2" t="s">
        <v>612</v>
      </c>
      <c r="D559" s="2" t="s">
        <v>732</v>
      </c>
      <c r="E559" s="14">
        <f t="shared" si="8"/>
        <v>0</v>
      </c>
      <c r="F559" s="15">
        <f>+Muertes_PN_ACUM[[#This Row],[03-06-2020]]</f>
        <v>0</v>
      </c>
      <c r="G559" s="13">
        <f>+Muertes_PN_ACUM[[#This Row],[04-06-2020]]-Muertes_PN_ACUM[[#This Row],[03-06-2020]]</f>
        <v>0</v>
      </c>
      <c r="H559" s="13">
        <f>+Muertes_PN_ACUM[[#This Row],[5/6/2020]]-Muertes_PN_ACUM[[#This Row],[04-06-2020]]</f>
        <v>0</v>
      </c>
      <c r="I559" s="13">
        <f>+Muertes_PN_ACUM[[#This Row],[6/6/2020]]-Muertes_PN_ACUM[[#This Row],[5/6/2020]]</f>
        <v>0</v>
      </c>
      <c r="J559" s="13">
        <f>+Muertes_PN_ACUM[[#This Row],[07-06-2020]]-Muertes_PN_ACUM[[#This Row],[6/6/2020]]</f>
        <v>0</v>
      </c>
      <c r="K559" s="13">
        <f>+Muertes_PN_ACUM[[#This Row],[08-06-2020]]-Muertes_PN_ACUM[[#This Row],[07-06-2020]]</f>
        <v>0</v>
      </c>
      <c r="L559" s="13">
        <f>+Muertes_PN_ACUM[[#This Row],[09-06-2020]]-Muertes_PN_ACUM[[#This Row],[08-06-2020]]</f>
        <v>0</v>
      </c>
      <c r="M559" s="13">
        <f>+Muertes_PN_ACUM[[#This Row],[10-06-2020]]-Muertes_PN_ACUM[[#This Row],[09-06-2020]]</f>
        <v>0</v>
      </c>
      <c r="N559" s="13">
        <f>+Muertes_PN_ACUM[[#This Row],[11-06-2020]]-Muertes_PN_ACUM[[#This Row],[10-06-2020]]</f>
        <v>0</v>
      </c>
    </row>
    <row r="560" spans="1:14" x14ac:dyDescent="0.3">
      <c r="A560">
        <v>130410</v>
      </c>
      <c r="B560" s="2" t="s">
        <v>102</v>
      </c>
      <c r="C560" s="2" t="s">
        <v>259</v>
      </c>
      <c r="D560" s="2" t="s">
        <v>429</v>
      </c>
      <c r="E560" s="14">
        <f t="shared" si="8"/>
        <v>0</v>
      </c>
      <c r="F560" s="15">
        <f>+Muertes_PN_ACUM[[#This Row],[03-06-2020]]</f>
        <v>0</v>
      </c>
      <c r="G560" s="13">
        <f>+Muertes_PN_ACUM[[#This Row],[04-06-2020]]-Muertes_PN_ACUM[[#This Row],[03-06-2020]]</f>
        <v>0</v>
      </c>
      <c r="H560" s="13">
        <f>+Muertes_PN_ACUM[[#This Row],[5/6/2020]]-Muertes_PN_ACUM[[#This Row],[04-06-2020]]</f>
        <v>0</v>
      </c>
      <c r="I560" s="13">
        <f>+Muertes_PN_ACUM[[#This Row],[6/6/2020]]-Muertes_PN_ACUM[[#This Row],[5/6/2020]]</f>
        <v>0</v>
      </c>
      <c r="J560" s="13">
        <f>+Muertes_PN_ACUM[[#This Row],[07-06-2020]]-Muertes_PN_ACUM[[#This Row],[6/6/2020]]</f>
        <v>0</v>
      </c>
      <c r="K560" s="13">
        <f>+Muertes_PN_ACUM[[#This Row],[08-06-2020]]-Muertes_PN_ACUM[[#This Row],[07-06-2020]]</f>
        <v>0</v>
      </c>
      <c r="L560" s="13">
        <f>+Muertes_PN_ACUM[[#This Row],[09-06-2020]]-Muertes_PN_ACUM[[#This Row],[08-06-2020]]</f>
        <v>0</v>
      </c>
      <c r="M560" s="13">
        <f>+Muertes_PN_ACUM[[#This Row],[10-06-2020]]-Muertes_PN_ACUM[[#This Row],[09-06-2020]]</f>
        <v>0</v>
      </c>
      <c r="N560" s="13">
        <f>+Muertes_PN_ACUM[[#This Row],[11-06-2020]]-Muertes_PN_ACUM[[#This Row],[10-06-2020]]</f>
        <v>0</v>
      </c>
    </row>
    <row r="561" spans="1:14" x14ac:dyDescent="0.3">
      <c r="A561">
        <v>30112</v>
      </c>
      <c r="B561" s="2" t="s">
        <v>144</v>
      </c>
      <c r="C561" s="2" t="s">
        <v>144</v>
      </c>
      <c r="D561" s="2" t="s">
        <v>314</v>
      </c>
      <c r="E561" s="14">
        <f t="shared" si="8"/>
        <v>0</v>
      </c>
      <c r="F561" s="15">
        <f>+Muertes_PN_ACUM[[#This Row],[03-06-2020]]</f>
        <v>0</v>
      </c>
      <c r="G561" s="13">
        <f>+Muertes_PN_ACUM[[#This Row],[04-06-2020]]-Muertes_PN_ACUM[[#This Row],[03-06-2020]]</f>
        <v>0</v>
      </c>
      <c r="H561" s="13">
        <f>+Muertes_PN_ACUM[[#This Row],[5/6/2020]]-Muertes_PN_ACUM[[#This Row],[04-06-2020]]</f>
        <v>0</v>
      </c>
      <c r="I561" s="13">
        <f>+Muertes_PN_ACUM[[#This Row],[6/6/2020]]-Muertes_PN_ACUM[[#This Row],[5/6/2020]]</f>
        <v>0</v>
      </c>
      <c r="J561" s="13">
        <f>+Muertes_PN_ACUM[[#This Row],[07-06-2020]]-Muertes_PN_ACUM[[#This Row],[6/6/2020]]</f>
        <v>0</v>
      </c>
      <c r="K561" s="13">
        <f>+Muertes_PN_ACUM[[#This Row],[08-06-2020]]-Muertes_PN_ACUM[[#This Row],[07-06-2020]]</f>
        <v>0</v>
      </c>
      <c r="L561" s="13">
        <f>+Muertes_PN_ACUM[[#This Row],[09-06-2020]]-Muertes_PN_ACUM[[#This Row],[08-06-2020]]</f>
        <v>0</v>
      </c>
      <c r="M561" s="13">
        <f>+Muertes_PN_ACUM[[#This Row],[10-06-2020]]-Muertes_PN_ACUM[[#This Row],[09-06-2020]]</f>
        <v>0</v>
      </c>
      <c r="N561" s="13">
        <f>+Muertes_PN_ACUM[[#This Row],[11-06-2020]]-Muertes_PN_ACUM[[#This Row],[10-06-2020]]</f>
        <v>0</v>
      </c>
    </row>
    <row r="562" spans="1:14" x14ac:dyDescent="0.3">
      <c r="A562">
        <v>120208</v>
      </c>
      <c r="B562" s="2" t="s">
        <v>191</v>
      </c>
      <c r="C562" s="2" t="s">
        <v>266</v>
      </c>
      <c r="D562" s="2" t="s">
        <v>733</v>
      </c>
      <c r="E562" s="14">
        <f t="shared" si="8"/>
        <v>0</v>
      </c>
      <c r="F562" s="15">
        <f>+Muertes_PN_ACUM[[#This Row],[03-06-2020]]</f>
        <v>0</v>
      </c>
      <c r="G562" s="13">
        <f>+Muertes_PN_ACUM[[#This Row],[04-06-2020]]-Muertes_PN_ACUM[[#This Row],[03-06-2020]]</f>
        <v>0</v>
      </c>
      <c r="H562" s="13">
        <f>+Muertes_PN_ACUM[[#This Row],[5/6/2020]]-Muertes_PN_ACUM[[#This Row],[04-06-2020]]</f>
        <v>0</v>
      </c>
      <c r="I562" s="13">
        <f>+Muertes_PN_ACUM[[#This Row],[6/6/2020]]-Muertes_PN_ACUM[[#This Row],[5/6/2020]]</f>
        <v>0</v>
      </c>
      <c r="J562" s="13">
        <f>+Muertes_PN_ACUM[[#This Row],[07-06-2020]]-Muertes_PN_ACUM[[#This Row],[6/6/2020]]</f>
        <v>0</v>
      </c>
      <c r="K562" s="13">
        <f>+Muertes_PN_ACUM[[#This Row],[08-06-2020]]-Muertes_PN_ACUM[[#This Row],[07-06-2020]]</f>
        <v>0</v>
      </c>
      <c r="L562" s="13">
        <f>+Muertes_PN_ACUM[[#This Row],[09-06-2020]]-Muertes_PN_ACUM[[#This Row],[08-06-2020]]</f>
        <v>0</v>
      </c>
      <c r="M562" s="13">
        <f>+Muertes_PN_ACUM[[#This Row],[10-06-2020]]-Muertes_PN_ACUM[[#This Row],[09-06-2020]]</f>
        <v>0</v>
      </c>
      <c r="N562" s="13">
        <f>+Muertes_PN_ACUM[[#This Row],[11-06-2020]]-Muertes_PN_ACUM[[#This Row],[10-06-2020]]</f>
        <v>0</v>
      </c>
    </row>
    <row r="563" spans="1:14" x14ac:dyDescent="0.3">
      <c r="A563">
        <v>30207</v>
      </c>
      <c r="B563" s="2" t="s">
        <v>144</v>
      </c>
      <c r="C563" s="2" t="s">
        <v>414</v>
      </c>
      <c r="D563" s="2" t="s">
        <v>734</v>
      </c>
      <c r="E563" s="14">
        <f t="shared" si="8"/>
        <v>0</v>
      </c>
      <c r="F563" s="15">
        <f>+Muertes_PN_ACUM[[#This Row],[03-06-2020]]</f>
        <v>0</v>
      </c>
      <c r="G563" s="13">
        <f>+Muertes_PN_ACUM[[#This Row],[04-06-2020]]-Muertes_PN_ACUM[[#This Row],[03-06-2020]]</f>
        <v>0</v>
      </c>
      <c r="H563" s="13">
        <f>+Muertes_PN_ACUM[[#This Row],[5/6/2020]]-Muertes_PN_ACUM[[#This Row],[04-06-2020]]</f>
        <v>0</v>
      </c>
      <c r="I563" s="13">
        <f>+Muertes_PN_ACUM[[#This Row],[6/6/2020]]-Muertes_PN_ACUM[[#This Row],[5/6/2020]]</f>
        <v>0</v>
      </c>
      <c r="J563" s="13">
        <f>+Muertes_PN_ACUM[[#This Row],[07-06-2020]]-Muertes_PN_ACUM[[#This Row],[6/6/2020]]</f>
        <v>0</v>
      </c>
      <c r="K563" s="13">
        <f>+Muertes_PN_ACUM[[#This Row],[08-06-2020]]-Muertes_PN_ACUM[[#This Row],[07-06-2020]]</f>
        <v>0</v>
      </c>
      <c r="L563" s="13">
        <f>+Muertes_PN_ACUM[[#This Row],[09-06-2020]]-Muertes_PN_ACUM[[#This Row],[08-06-2020]]</f>
        <v>0</v>
      </c>
      <c r="M563" s="13">
        <f>+Muertes_PN_ACUM[[#This Row],[10-06-2020]]-Muertes_PN_ACUM[[#This Row],[09-06-2020]]</f>
        <v>0</v>
      </c>
      <c r="N563" s="13">
        <f>+Muertes_PN_ACUM[[#This Row],[11-06-2020]]-Muertes_PN_ACUM[[#This Row],[10-06-2020]]</f>
        <v>0</v>
      </c>
    </row>
    <row r="564" spans="1:14" x14ac:dyDescent="0.3">
      <c r="A564">
        <v>120801</v>
      </c>
      <c r="B564" s="2" t="s">
        <v>191</v>
      </c>
      <c r="C564" s="2" t="s">
        <v>192</v>
      </c>
      <c r="D564" s="2" t="s">
        <v>735</v>
      </c>
      <c r="E564" s="14">
        <f t="shared" si="8"/>
        <v>0</v>
      </c>
      <c r="F564" s="15">
        <f>+Muertes_PN_ACUM[[#This Row],[03-06-2020]]</f>
        <v>0</v>
      </c>
      <c r="G564" s="13">
        <f>+Muertes_PN_ACUM[[#This Row],[04-06-2020]]-Muertes_PN_ACUM[[#This Row],[03-06-2020]]</f>
        <v>0</v>
      </c>
      <c r="H564" s="13">
        <f>+Muertes_PN_ACUM[[#This Row],[5/6/2020]]-Muertes_PN_ACUM[[#This Row],[04-06-2020]]</f>
        <v>0</v>
      </c>
      <c r="I564" s="13">
        <f>+Muertes_PN_ACUM[[#This Row],[6/6/2020]]-Muertes_PN_ACUM[[#This Row],[5/6/2020]]</f>
        <v>0</v>
      </c>
      <c r="J564" s="13">
        <f>+Muertes_PN_ACUM[[#This Row],[07-06-2020]]-Muertes_PN_ACUM[[#This Row],[6/6/2020]]</f>
        <v>0</v>
      </c>
      <c r="K564" s="13">
        <f>+Muertes_PN_ACUM[[#This Row],[08-06-2020]]-Muertes_PN_ACUM[[#This Row],[07-06-2020]]</f>
        <v>0</v>
      </c>
      <c r="L564" s="13">
        <f>+Muertes_PN_ACUM[[#This Row],[09-06-2020]]-Muertes_PN_ACUM[[#This Row],[08-06-2020]]</f>
        <v>0</v>
      </c>
      <c r="M564" s="13">
        <f>+Muertes_PN_ACUM[[#This Row],[10-06-2020]]-Muertes_PN_ACUM[[#This Row],[09-06-2020]]</f>
        <v>0</v>
      </c>
      <c r="N564" s="13">
        <f>+Muertes_PN_ACUM[[#This Row],[11-06-2020]]-Muertes_PN_ACUM[[#This Row],[10-06-2020]]</f>
        <v>0</v>
      </c>
    </row>
    <row r="565" spans="1:14" x14ac:dyDescent="0.3">
      <c r="A565">
        <v>50109</v>
      </c>
      <c r="B565" s="2" t="s">
        <v>151</v>
      </c>
      <c r="C565" s="2" t="s">
        <v>269</v>
      </c>
      <c r="D565" s="2" t="s">
        <v>426</v>
      </c>
      <c r="E565" s="14">
        <f t="shared" si="8"/>
        <v>0</v>
      </c>
      <c r="F565" s="15">
        <f>+Muertes_PN_ACUM[[#This Row],[03-06-2020]]</f>
        <v>0</v>
      </c>
      <c r="G565" s="13">
        <f>+Muertes_PN_ACUM[[#This Row],[04-06-2020]]-Muertes_PN_ACUM[[#This Row],[03-06-2020]]</f>
        <v>0</v>
      </c>
      <c r="H565" s="13">
        <f>+Muertes_PN_ACUM[[#This Row],[5/6/2020]]-Muertes_PN_ACUM[[#This Row],[04-06-2020]]</f>
        <v>0</v>
      </c>
      <c r="I565" s="13">
        <f>+Muertes_PN_ACUM[[#This Row],[6/6/2020]]-Muertes_PN_ACUM[[#This Row],[5/6/2020]]</f>
        <v>0</v>
      </c>
      <c r="J565" s="13">
        <f>+Muertes_PN_ACUM[[#This Row],[07-06-2020]]-Muertes_PN_ACUM[[#This Row],[6/6/2020]]</f>
        <v>0</v>
      </c>
      <c r="K565" s="13">
        <f>+Muertes_PN_ACUM[[#This Row],[08-06-2020]]-Muertes_PN_ACUM[[#This Row],[07-06-2020]]</f>
        <v>0</v>
      </c>
      <c r="L565" s="13">
        <f>+Muertes_PN_ACUM[[#This Row],[09-06-2020]]-Muertes_PN_ACUM[[#This Row],[08-06-2020]]</f>
        <v>0</v>
      </c>
      <c r="M565" s="13">
        <f>+Muertes_PN_ACUM[[#This Row],[10-06-2020]]-Muertes_PN_ACUM[[#This Row],[09-06-2020]]</f>
        <v>0</v>
      </c>
      <c r="N565" s="13">
        <f>+Muertes_PN_ACUM[[#This Row],[11-06-2020]]-Muertes_PN_ACUM[[#This Row],[10-06-2020]]</f>
        <v>0</v>
      </c>
    </row>
    <row r="566" spans="1:14" x14ac:dyDescent="0.3">
      <c r="A566">
        <v>40507</v>
      </c>
      <c r="B566" s="2" t="s">
        <v>154</v>
      </c>
      <c r="C566" s="2" t="s">
        <v>236</v>
      </c>
      <c r="D566" s="2" t="s">
        <v>736</v>
      </c>
      <c r="E566" s="14">
        <f t="shared" si="8"/>
        <v>0</v>
      </c>
      <c r="F566" s="15">
        <f>+Muertes_PN_ACUM[[#This Row],[03-06-2020]]</f>
        <v>0</v>
      </c>
      <c r="G566" s="13">
        <f>+Muertes_PN_ACUM[[#This Row],[04-06-2020]]-Muertes_PN_ACUM[[#This Row],[03-06-2020]]</f>
        <v>0</v>
      </c>
      <c r="H566" s="13">
        <f>+Muertes_PN_ACUM[[#This Row],[5/6/2020]]-Muertes_PN_ACUM[[#This Row],[04-06-2020]]</f>
        <v>0</v>
      </c>
      <c r="I566" s="13">
        <f>+Muertes_PN_ACUM[[#This Row],[6/6/2020]]-Muertes_PN_ACUM[[#This Row],[5/6/2020]]</f>
        <v>0</v>
      </c>
      <c r="J566" s="13">
        <f>+Muertes_PN_ACUM[[#This Row],[07-06-2020]]-Muertes_PN_ACUM[[#This Row],[6/6/2020]]</f>
        <v>0</v>
      </c>
      <c r="K566" s="13">
        <f>+Muertes_PN_ACUM[[#This Row],[08-06-2020]]-Muertes_PN_ACUM[[#This Row],[07-06-2020]]</f>
        <v>0</v>
      </c>
      <c r="L566" s="13">
        <f>+Muertes_PN_ACUM[[#This Row],[09-06-2020]]-Muertes_PN_ACUM[[#This Row],[08-06-2020]]</f>
        <v>0</v>
      </c>
      <c r="M566" s="13">
        <f>+Muertes_PN_ACUM[[#This Row],[10-06-2020]]-Muertes_PN_ACUM[[#This Row],[09-06-2020]]</f>
        <v>0</v>
      </c>
      <c r="N566" s="13">
        <f>+Muertes_PN_ACUM[[#This Row],[11-06-2020]]-Muertes_PN_ACUM[[#This Row],[10-06-2020]]</f>
        <v>0</v>
      </c>
    </row>
    <row r="567" spans="1:14" x14ac:dyDescent="0.3">
      <c r="A567">
        <v>90105</v>
      </c>
      <c r="B567" s="2" t="s">
        <v>114</v>
      </c>
      <c r="C567" s="2" t="s">
        <v>197</v>
      </c>
      <c r="D567" s="2" t="s">
        <v>215</v>
      </c>
      <c r="E567" s="14">
        <f t="shared" si="8"/>
        <v>0</v>
      </c>
      <c r="F567" s="15">
        <f>+Muertes_PN_ACUM[[#This Row],[03-06-2020]]</f>
        <v>0</v>
      </c>
      <c r="G567" s="13">
        <f>+Muertes_PN_ACUM[[#This Row],[04-06-2020]]-Muertes_PN_ACUM[[#This Row],[03-06-2020]]</f>
        <v>0</v>
      </c>
      <c r="H567" s="13">
        <f>+Muertes_PN_ACUM[[#This Row],[5/6/2020]]-Muertes_PN_ACUM[[#This Row],[04-06-2020]]</f>
        <v>0</v>
      </c>
      <c r="I567" s="13">
        <f>+Muertes_PN_ACUM[[#This Row],[6/6/2020]]-Muertes_PN_ACUM[[#This Row],[5/6/2020]]</f>
        <v>0</v>
      </c>
      <c r="J567" s="13">
        <f>+Muertes_PN_ACUM[[#This Row],[07-06-2020]]-Muertes_PN_ACUM[[#This Row],[6/6/2020]]</f>
        <v>0</v>
      </c>
      <c r="K567" s="13">
        <f>+Muertes_PN_ACUM[[#This Row],[08-06-2020]]-Muertes_PN_ACUM[[#This Row],[07-06-2020]]</f>
        <v>0</v>
      </c>
      <c r="L567" s="13">
        <f>+Muertes_PN_ACUM[[#This Row],[09-06-2020]]-Muertes_PN_ACUM[[#This Row],[08-06-2020]]</f>
        <v>0</v>
      </c>
      <c r="M567" s="13">
        <f>+Muertes_PN_ACUM[[#This Row],[10-06-2020]]-Muertes_PN_ACUM[[#This Row],[09-06-2020]]</f>
        <v>0</v>
      </c>
      <c r="N567" s="13">
        <f>+Muertes_PN_ACUM[[#This Row],[11-06-2020]]-Muertes_PN_ACUM[[#This Row],[10-06-2020]]</f>
        <v>0</v>
      </c>
    </row>
    <row r="568" spans="1:14" x14ac:dyDescent="0.3">
      <c r="A568">
        <v>90405</v>
      </c>
      <c r="B568" s="2" t="s">
        <v>114</v>
      </c>
      <c r="C568" s="2" t="s">
        <v>238</v>
      </c>
      <c r="D568" s="2" t="s">
        <v>737</v>
      </c>
      <c r="E568" s="14">
        <f t="shared" si="8"/>
        <v>0</v>
      </c>
      <c r="F568" s="15">
        <f>+Muertes_PN_ACUM[[#This Row],[03-06-2020]]</f>
        <v>0</v>
      </c>
      <c r="G568" s="13">
        <f>+Muertes_PN_ACUM[[#This Row],[04-06-2020]]-Muertes_PN_ACUM[[#This Row],[03-06-2020]]</f>
        <v>0</v>
      </c>
      <c r="H568" s="13">
        <f>+Muertes_PN_ACUM[[#This Row],[5/6/2020]]-Muertes_PN_ACUM[[#This Row],[04-06-2020]]</f>
        <v>0</v>
      </c>
      <c r="I568" s="13">
        <f>+Muertes_PN_ACUM[[#This Row],[6/6/2020]]-Muertes_PN_ACUM[[#This Row],[5/6/2020]]</f>
        <v>0</v>
      </c>
      <c r="J568" s="13">
        <f>+Muertes_PN_ACUM[[#This Row],[07-06-2020]]-Muertes_PN_ACUM[[#This Row],[6/6/2020]]</f>
        <v>0</v>
      </c>
      <c r="K568" s="13">
        <f>+Muertes_PN_ACUM[[#This Row],[08-06-2020]]-Muertes_PN_ACUM[[#This Row],[07-06-2020]]</f>
        <v>0</v>
      </c>
      <c r="L568" s="13">
        <f>+Muertes_PN_ACUM[[#This Row],[09-06-2020]]-Muertes_PN_ACUM[[#This Row],[08-06-2020]]</f>
        <v>0</v>
      </c>
      <c r="M568" s="13">
        <f>+Muertes_PN_ACUM[[#This Row],[10-06-2020]]-Muertes_PN_ACUM[[#This Row],[09-06-2020]]</f>
        <v>0</v>
      </c>
      <c r="N568" s="13">
        <f>+Muertes_PN_ACUM[[#This Row],[11-06-2020]]-Muertes_PN_ACUM[[#This Row],[10-06-2020]]</f>
        <v>0</v>
      </c>
    </row>
    <row r="569" spans="1:14" x14ac:dyDescent="0.3">
      <c r="A569">
        <v>40608</v>
      </c>
      <c r="B569" s="2" t="s">
        <v>154</v>
      </c>
      <c r="C569" s="2" t="s">
        <v>171</v>
      </c>
      <c r="D569" s="2" t="s">
        <v>322</v>
      </c>
      <c r="E569" s="14">
        <f t="shared" si="8"/>
        <v>0</v>
      </c>
      <c r="F569" s="15">
        <f>+Muertes_PN_ACUM[[#This Row],[03-06-2020]]</f>
        <v>0</v>
      </c>
      <c r="G569" s="13">
        <f>+Muertes_PN_ACUM[[#This Row],[04-06-2020]]-Muertes_PN_ACUM[[#This Row],[03-06-2020]]</f>
        <v>0</v>
      </c>
      <c r="H569" s="13">
        <f>+Muertes_PN_ACUM[[#This Row],[5/6/2020]]-Muertes_PN_ACUM[[#This Row],[04-06-2020]]</f>
        <v>0</v>
      </c>
      <c r="I569" s="13">
        <f>+Muertes_PN_ACUM[[#This Row],[6/6/2020]]-Muertes_PN_ACUM[[#This Row],[5/6/2020]]</f>
        <v>0</v>
      </c>
      <c r="J569" s="13">
        <f>+Muertes_PN_ACUM[[#This Row],[07-06-2020]]-Muertes_PN_ACUM[[#This Row],[6/6/2020]]</f>
        <v>0</v>
      </c>
      <c r="K569" s="13">
        <f>+Muertes_PN_ACUM[[#This Row],[08-06-2020]]-Muertes_PN_ACUM[[#This Row],[07-06-2020]]</f>
        <v>0</v>
      </c>
      <c r="L569" s="13">
        <f>+Muertes_PN_ACUM[[#This Row],[09-06-2020]]-Muertes_PN_ACUM[[#This Row],[08-06-2020]]</f>
        <v>0</v>
      </c>
      <c r="M569" s="13">
        <f>+Muertes_PN_ACUM[[#This Row],[10-06-2020]]-Muertes_PN_ACUM[[#This Row],[09-06-2020]]</f>
        <v>0</v>
      </c>
      <c r="N569" s="13">
        <f>+Muertes_PN_ACUM[[#This Row],[11-06-2020]]-Muertes_PN_ACUM[[#This Row],[10-06-2020]]</f>
        <v>0</v>
      </c>
    </row>
    <row r="570" spans="1:14" x14ac:dyDescent="0.3">
      <c r="A570">
        <v>130901</v>
      </c>
      <c r="B570" s="2" t="s">
        <v>102</v>
      </c>
      <c r="C570" s="2" t="s">
        <v>322</v>
      </c>
      <c r="D570" s="2" t="s">
        <v>738</v>
      </c>
      <c r="E570" s="14">
        <f t="shared" si="8"/>
        <v>0</v>
      </c>
      <c r="F570" s="15">
        <f>+Muertes_PN_ACUM[[#This Row],[03-06-2020]]</f>
        <v>0</v>
      </c>
      <c r="G570" s="13">
        <f>+Muertes_PN_ACUM[[#This Row],[04-06-2020]]-Muertes_PN_ACUM[[#This Row],[03-06-2020]]</f>
        <v>0</v>
      </c>
      <c r="H570" s="13">
        <f>+Muertes_PN_ACUM[[#This Row],[5/6/2020]]-Muertes_PN_ACUM[[#This Row],[04-06-2020]]</f>
        <v>0</v>
      </c>
      <c r="I570" s="13">
        <f>+Muertes_PN_ACUM[[#This Row],[6/6/2020]]-Muertes_PN_ACUM[[#This Row],[5/6/2020]]</f>
        <v>0</v>
      </c>
      <c r="J570" s="13">
        <f>+Muertes_PN_ACUM[[#This Row],[07-06-2020]]-Muertes_PN_ACUM[[#This Row],[6/6/2020]]</f>
        <v>0</v>
      </c>
      <c r="K570" s="13">
        <f>+Muertes_PN_ACUM[[#This Row],[08-06-2020]]-Muertes_PN_ACUM[[#This Row],[07-06-2020]]</f>
        <v>0</v>
      </c>
      <c r="L570" s="13">
        <f>+Muertes_PN_ACUM[[#This Row],[09-06-2020]]-Muertes_PN_ACUM[[#This Row],[08-06-2020]]</f>
        <v>0</v>
      </c>
      <c r="M570" s="13">
        <f>+Muertes_PN_ACUM[[#This Row],[10-06-2020]]-Muertes_PN_ACUM[[#This Row],[09-06-2020]]</f>
        <v>0</v>
      </c>
      <c r="N570" s="13">
        <f>+Muertes_PN_ACUM[[#This Row],[11-06-2020]]-Muertes_PN_ACUM[[#This Row],[10-06-2020]]</f>
        <v>0</v>
      </c>
    </row>
    <row r="571" spans="1:14" x14ac:dyDescent="0.3">
      <c r="A571">
        <v>80801</v>
      </c>
      <c r="B571" s="2" t="s">
        <v>99</v>
      </c>
      <c r="C571" s="2" t="s">
        <v>99</v>
      </c>
      <c r="D571" s="2" t="s">
        <v>194</v>
      </c>
      <c r="E571" s="14">
        <f t="shared" si="8"/>
        <v>0</v>
      </c>
      <c r="F571" s="15">
        <f>+Muertes_PN_ACUM[[#This Row],[03-06-2020]]</f>
        <v>0</v>
      </c>
      <c r="G571" s="13">
        <f>+Muertes_PN_ACUM[[#This Row],[04-06-2020]]-Muertes_PN_ACUM[[#This Row],[03-06-2020]]</f>
        <v>0</v>
      </c>
      <c r="H571" s="13">
        <f>+Muertes_PN_ACUM[[#This Row],[5/6/2020]]-Muertes_PN_ACUM[[#This Row],[04-06-2020]]</f>
        <v>0</v>
      </c>
      <c r="I571" s="13">
        <f>+Muertes_PN_ACUM[[#This Row],[6/6/2020]]-Muertes_PN_ACUM[[#This Row],[5/6/2020]]</f>
        <v>0</v>
      </c>
      <c r="J571" s="13">
        <f>+Muertes_PN_ACUM[[#This Row],[07-06-2020]]-Muertes_PN_ACUM[[#This Row],[6/6/2020]]</f>
        <v>0</v>
      </c>
      <c r="K571" s="13">
        <f>+Muertes_PN_ACUM[[#This Row],[08-06-2020]]-Muertes_PN_ACUM[[#This Row],[07-06-2020]]</f>
        <v>0</v>
      </c>
      <c r="L571" s="13">
        <f>+Muertes_PN_ACUM[[#This Row],[09-06-2020]]-Muertes_PN_ACUM[[#This Row],[08-06-2020]]</f>
        <v>0</v>
      </c>
      <c r="M571" s="13">
        <f>+Muertes_PN_ACUM[[#This Row],[10-06-2020]]-Muertes_PN_ACUM[[#This Row],[09-06-2020]]</f>
        <v>0</v>
      </c>
      <c r="N571" s="13">
        <f>+Muertes_PN_ACUM[[#This Row],[11-06-2020]]-Muertes_PN_ACUM[[#This Row],[10-06-2020]]</f>
        <v>0</v>
      </c>
    </row>
    <row r="572" spans="1:14" x14ac:dyDescent="0.3">
      <c r="A572">
        <v>41104</v>
      </c>
      <c r="B572" s="2" t="s">
        <v>154</v>
      </c>
      <c r="C572" s="2" t="s">
        <v>258</v>
      </c>
      <c r="D572" s="2" t="s">
        <v>258</v>
      </c>
      <c r="E572" s="14">
        <f t="shared" si="8"/>
        <v>0</v>
      </c>
      <c r="F572" s="15">
        <f>+Muertes_PN_ACUM[[#This Row],[03-06-2020]]</f>
        <v>0</v>
      </c>
      <c r="G572" s="13">
        <f>+Muertes_PN_ACUM[[#This Row],[04-06-2020]]-Muertes_PN_ACUM[[#This Row],[03-06-2020]]</f>
        <v>0</v>
      </c>
      <c r="H572" s="13">
        <f>+Muertes_PN_ACUM[[#This Row],[5/6/2020]]-Muertes_PN_ACUM[[#This Row],[04-06-2020]]</f>
        <v>0</v>
      </c>
      <c r="I572" s="13">
        <f>+Muertes_PN_ACUM[[#This Row],[6/6/2020]]-Muertes_PN_ACUM[[#This Row],[5/6/2020]]</f>
        <v>0</v>
      </c>
      <c r="J572" s="13">
        <f>+Muertes_PN_ACUM[[#This Row],[07-06-2020]]-Muertes_PN_ACUM[[#This Row],[6/6/2020]]</f>
        <v>0</v>
      </c>
      <c r="K572" s="13">
        <f>+Muertes_PN_ACUM[[#This Row],[08-06-2020]]-Muertes_PN_ACUM[[#This Row],[07-06-2020]]</f>
        <v>0</v>
      </c>
      <c r="L572" s="13">
        <f>+Muertes_PN_ACUM[[#This Row],[09-06-2020]]-Muertes_PN_ACUM[[#This Row],[08-06-2020]]</f>
        <v>0</v>
      </c>
      <c r="M572" s="13">
        <f>+Muertes_PN_ACUM[[#This Row],[10-06-2020]]-Muertes_PN_ACUM[[#This Row],[09-06-2020]]</f>
        <v>0</v>
      </c>
      <c r="N572" s="13">
        <f>+Muertes_PN_ACUM[[#This Row],[11-06-2020]]-Muertes_PN_ACUM[[#This Row],[10-06-2020]]</f>
        <v>0</v>
      </c>
    </row>
    <row r="573" spans="1:14" x14ac:dyDescent="0.3">
      <c r="A573">
        <v>80809</v>
      </c>
      <c r="B573" s="2" t="s">
        <v>99</v>
      </c>
      <c r="C573" s="2" t="s">
        <v>99</v>
      </c>
      <c r="D573" s="2" t="s">
        <v>118</v>
      </c>
      <c r="E573" s="14">
        <f t="shared" si="8"/>
        <v>5</v>
      </c>
      <c r="F573" s="15">
        <f>+Muertes_PN_ACUM[[#This Row],[03-06-2020]]</f>
        <v>5</v>
      </c>
      <c r="G573" s="13">
        <f>+Muertes_PN_ACUM[[#This Row],[04-06-2020]]-Muertes_PN_ACUM[[#This Row],[03-06-2020]]</f>
        <v>0</v>
      </c>
      <c r="H573" s="13">
        <f>+Muertes_PN_ACUM[[#This Row],[5/6/2020]]-Muertes_PN_ACUM[[#This Row],[04-06-2020]]</f>
        <v>0</v>
      </c>
      <c r="I573" s="13">
        <f>+Muertes_PN_ACUM[[#This Row],[6/6/2020]]-Muertes_PN_ACUM[[#This Row],[5/6/2020]]</f>
        <v>0</v>
      </c>
      <c r="J573" s="13">
        <f>+Muertes_PN_ACUM[[#This Row],[07-06-2020]]-Muertes_PN_ACUM[[#This Row],[6/6/2020]]</f>
        <v>0</v>
      </c>
      <c r="K573" s="13">
        <f>+Muertes_PN_ACUM[[#This Row],[08-06-2020]]-Muertes_PN_ACUM[[#This Row],[07-06-2020]]</f>
        <v>0</v>
      </c>
      <c r="L573" s="13">
        <f>+Muertes_PN_ACUM[[#This Row],[09-06-2020]]-Muertes_PN_ACUM[[#This Row],[08-06-2020]]</f>
        <v>1</v>
      </c>
      <c r="M573" s="13">
        <f>+Muertes_PN_ACUM[[#This Row],[10-06-2020]]-Muertes_PN_ACUM[[#This Row],[09-06-2020]]</f>
        <v>0</v>
      </c>
      <c r="N573" s="13">
        <f>+Muertes_PN_ACUM[[#This Row],[11-06-2020]]-Muertes_PN_ACUM[[#This Row],[10-06-2020]]</f>
        <v>0</v>
      </c>
    </row>
    <row r="574" spans="1:14" x14ac:dyDescent="0.3">
      <c r="A574">
        <v>90801</v>
      </c>
      <c r="B574" s="2" t="s">
        <v>114</v>
      </c>
      <c r="C574" s="2" t="s">
        <v>118</v>
      </c>
      <c r="D574" s="2" t="s">
        <v>264</v>
      </c>
      <c r="E574" s="14">
        <f t="shared" si="8"/>
        <v>0</v>
      </c>
      <c r="F574" s="15">
        <f>+Muertes_PN_ACUM[[#This Row],[03-06-2020]]</f>
        <v>0</v>
      </c>
      <c r="G574" s="13">
        <f>+Muertes_PN_ACUM[[#This Row],[04-06-2020]]-Muertes_PN_ACUM[[#This Row],[03-06-2020]]</f>
        <v>0</v>
      </c>
      <c r="H574" s="13">
        <f>+Muertes_PN_ACUM[[#This Row],[5/6/2020]]-Muertes_PN_ACUM[[#This Row],[04-06-2020]]</f>
        <v>0</v>
      </c>
      <c r="I574" s="13">
        <f>+Muertes_PN_ACUM[[#This Row],[6/6/2020]]-Muertes_PN_ACUM[[#This Row],[5/6/2020]]</f>
        <v>0</v>
      </c>
      <c r="J574" s="13">
        <f>+Muertes_PN_ACUM[[#This Row],[07-06-2020]]-Muertes_PN_ACUM[[#This Row],[6/6/2020]]</f>
        <v>0</v>
      </c>
      <c r="K574" s="13">
        <f>+Muertes_PN_ACUM[[#This Row],[08-06-2020]]-Muertes_PN_ACUM[[#This Row],[07-06-2020]]</f>
        <v>0</v>
      </c>
      <c r="L574" s="13">
        <f>+Muertes_PN_ACUM[[#This Row],[09-06-2020]]-Muertes_PN_ACUM[[#This Row],[08-06-2020]]</f>
        <v>0</v>
      </c>
      <c r="M574" s="13">
        <f>+Muertes_PN_ACUM[[#This Row],[10-06-2020]]-Muertes_PN_ACUM[[#This Row],[09-06-2020]]</f>
        <v>0</v>
      </c>
      <c r="N574" s="13">
        <f>+Muertes_PN_ACUM[[#This Row],[11-06-2020]]-Muertes_PN_ACUM[[#This Row],[10-06-2020]]</f>
        <v>0</v>
      </c>
    </row>
    <row r="575" spans="1:14" x14ac:dyDescent="0.3">
      <c r="A575">
        <v>40515</v>
      </c>
      <c r="B575" s="2" t="s">
        <v>154</v>
      </c>
      <c r="C575" s="2" t="s">
        <v>236</v>
      </c>
      <c r="D575" s="2" t="s">
        <v>277</v>
      </c>
      <c r="E575" s="14">
        <f t="shared" si="8"/>
        <v>0</v>
      </c>
      <c r="F575" s="15">
        <f>+Muertes_PN_ACUM[[#This Row],[03-06-2020]]</f>
        <v>0</v>
      </c>
      <c r="G575" s="13">
        <f>+Muertes_PN_ACUM[[#This Row],[04-06-2020]]-Muertes_PN_ACUM[[#This Row],[03-06-2020]]</f>
        <v>0</v>
      </c>
      <c r="H575" s="13">
        <f>+Muertes_PN_ACUM[[#This Row],[5/6/2020]]-Muertes_PN_ACUM[[#This Row],[04-06-2020]]</f>
        <v>0</v>
      </c>
      <c r="I575" s="13">
        <f>+Muertes_PN_ACUM[[#This Row],[6/6/2020]]-Muertes_PN_ACUM[[#This Row],[5/6/2020]]</f>
        <v>0</v>
      </c>
      <c r="J575" s="13">
        <f>+Muertes_PN_ACUM[[#This Row],[07-06-2020]]-Muertes_PN_ACUM[[#This Row],[6/6/2020]]</f>
        <v>0</v>
      </c>
      <c r="K575" s="13">
        <f>+Muertes_PN_ACUM[[#This Row],[08-06-2020]]-Muertes_PN_ACUM[[#This Row],[07-06-2020]]</f>
        <v>0</v>
      </c>
      <c r="L575" s="13">
        <f>+Muertes_PN_ACUM[[#This Row],[09-06-2020]]-Muertes_PN_ACUM[[#This Row],[08-06-2020]]</f>
        <v>0</v>
      </c>
      <c r="M575" s="13">
        <f>+Muertes_PN_ACUM[[#This Row],[10-06-2020]]-Muertes_PN_ACUM[[#This Row],[09-06-2020]]</f>
        <v>0</v>
      </c>
      <c r="N575" s="13">
        <f>+Muertes_PN_ACUM[[#This Row],[11-06-2020]]-Muertes_PN_ACUM[[#This Row],[10-06-2020]]</f>
        <v>0</v>
      </c>
    </row>
    <row r="576" spans="1:14" x14ac:dyDescent="0.3">
      <c r="A576">
        <v>70219</v>
      </c>
      <c r="B576" s="2" t="s">
        <v>268</v>
      </c>
      <c r="C576" s="2" t="s">
        <v>348</v>
      </c>
      <c r="D576" s="2" t="s">
        <v>739</v>
      </c>
      <c r="E576" s="14">
        <f t="shared" si="8"/>
        <v>0</v>
      </c>
      <c r="F576" s="15">
        <f>+Muertes_PN_ACUM[[#This Row],[03-06-2020]]</f>
        <v>0</v>
      </c>
      <c r="G576" s="13">
        <f>+Muertes_PN_ACUM[[#This Row],[04-06-2020]]-Muertes_PN_ACUM[[#This Row],[03-06-2020]]</f>
        <v>0</v>
      </c>
      <c r="H576" s="13">
        <f>+Muertes_PN_ACUM[[#This Row],[5/6/2020]]-Muertes_PN_ACUM[[#This Row],[04-06-2020]]</f>
        <v>0</v>
      </c>
      <c r="I576" s="13">
        <f>+Muertes_PN_ACUM[[#This Row],[6/6/2020]]-Muertes_PN_ACUM[[#This Row],[5/6/2020]]</f>
        <v>0</v>
      </c>
      <c r="J576" s="13">
        <f>+Muertes_PN_ACUM[[#This Row],[07-06-2020]]-Muertes_PN_ACUM[[#This Row],[6/6/2020]]</f>
        <v>0</v>
      </c>
      <c r="K576" s="13">
        <f>+Muertes_PN_ACUM[[#This Row],[08-06-2020]]-Muertes_PN_ACUM[[#This Row],[07-06-2020]]</f>
        <v>0</v>
      </c>
      <c r="L576" s="13">
        <f>+Muertes_PN_ACUM[[#This Row],[09-06-2020]]-Muertes_PN_ACUM[[#This Row],[08-06-2020]]</f>
        <v>0</v>
      </c>
      <c r="M576" s="13">
        <f>+Muertes_PN_ACUM[[#This Row],[10-06-2020]]-Muertes_PN_ACUM[[#This Row],[09-06-2020]]</f>
        <v>0</v>
      </c>
      <c r="N576" s="13">
        <f>+Muertes_PN_ACUM[[#This Row],[11-06-2020]]-Muertes_PN_ACUM[[#This Row],[10-06-2020]]</f>
        <v>0</v>
      </c>
    </row>
    <row r="577" spans="1:14" x14ac:dyDescent="0.3">
      <c r="A577">
        <v>90212</v>
      </c>
      <c r="B577" s="2" t="s">
        <v>114</v>
      </c>
      <c r="C577" s="2" t="s">
        <v>435</v>
      </c>
      <c r="D577" s="2" t="s">
        <v>739</v>
      </c>
      <c r="E577" s="14">
        <f t="shared" si="8"/>
        <v>0</v>
      </c>
      <c r="F577" s="15">
        <f>+Muertes_PN_ACUM[[#This Row],[03-06-2020]]</f>
        <v>0</v>
      </c>
      <c r="G577" s="13">
        <f>+Muertes_PN_ACUM[[#This Row],[04-06-2020]]-Muertes_PN_ACUM[[#This Row],[03-06-2020]]</f>
        <v>0</v>
      </c>
      <c r="H577" s="13">
        <f>+Muertes_PN_ACUM[[#This Row],[5/6/2020]]-Muertes_PN_ACUM[[#This Row],[04-06-2020]]</f>
        <v>0</v>
      </c>
      <c r="I577" s="13">
        <f>+Muertes_PN_ACUM[[#This Row],[6/6/2020]]-Muertes_PN_ACUM[[#This Row],[5/6/2020]]</f>
        <v>0</v>
      </c>
      <c r="J577" s="13">
        <f>+Muertes_PN_ACUM[[#This Row],[07-06-2020]]-Muertes_PN_ACUM[[#This Row],[6/6/2020]]</f>
        <v>0</v>
      </c>
      <c r="K577" s="13">
        <f>+Muertes_PN_ACUM[[#This Row],[08-06-2020]]-Muertes_PN_ACUM[[#This Row],[07-06-2020]]</f>
        <v>0</v>
      </c>
      <c r="L577" s="13">
        <f>+Muertes_PN_ACUM[[#This Row],[09-06-2020]]-Muertes_PN_ACUM[[#This Row],[08-06-2020]]</f>
        <v>0</v>
      </c>
      <c r="M577" s="13">
        <f>+Muertes_PN_ACUM[[#This Row],[10-06-2020]]-Muertes_PN_ACUM[[#This Row],[09-06-2020]]</f>
        <v>0</v>
      </c>
      <c r="N577" s="13">
        <f>+Muertes_PN_ACUM[[#This Row],[11-06-2020]]-Muertes_PN_ACUM[[#This Row],[10-06-2020]]</f>
        <v>0</v>
      </c>
    </row>
    <row r="578" spans="1:14" x14ac:dyDescent="0.3">
      <c r="A578">
        <v>90305</v>
      </c>
      <c r="B578" s="2" t="s">
        <v>114</v>
      </c>
      <c r="C578" s="2" t="s">
        <v>284</v>
      </c>
      <c r="D578" s="2" t="s">
        <v>739</v>
      </c>
      <c r="E578" s="14">
        <f t="shared" si="8"/>
        <v>0</v>
      </c>
      <c r="F578" s="15">
        <f>+Muertes_PN_ACUM[[#This Row],[03-06-2020]]</f>
        <v>0</v>
      </c>
      <c r="G578" s="13">
        <f>+Muertes_PN_ACUM[[#This Row],[04-06-2020]]-Muertes_PN_ACUM[[#This Row],[03-06-2020]]</f>
        <v>0</v>
      </c>
      <c r="H578" s="13">
        <f>+Muertes_PN_ACUM[[#This Row],[5/6/2020]]-Muertes_PN_ACUM[[#This Row],[04-06-2020]]</f>
        <v>0</v>
      </c>
      <c r="I578" s="13">
        <f>+Muertes_PN_ACUM[[#This Row],[6/6/2020]]-Muertes_PN_ACUM[[#This Row],[5/6/2020]]</f>
        <v>0</v>
      </c>
      <c r="J578" s="13">
        <f>+Muertes_PN_ACUM[[#This Row],[07-06-2020]]-Muertes_PN_ACUM[[#This Row],[6/6/2020]]</f>
        <v>0</v>
      </c>
      <c r="K578" s="13">
        <f>+Muertes_PN_ACUM[[#This Row],[08-06-2020]]-Muertes_PN_ACUM[[#This Row],[07-06-2020]]</f>
        <v>0</v>
      </c>
      <c r="L578" s="13">
        <f>+Muertes_PN_ACUM[[#This Row],[09-06-2020]]-Muertes_PN_ACUM[[#This Row],[08-06-2020]]</f>
        <v>0</v>
      </c>
      <c r="M578" s="13">
        <f>+Muertes_PN_ACUM[[#This Row],[10-06-2020]]-Muertes_PN_ACUM[[#This Row],[09-06-2020]]</f>
        <v>0</v>
      </c>
      <c r="N578" s="13">
        <f>+Muertes_PN_ACUM[[#This Row],[11-06-2020]]-Muertes_PN_ACUM[[#This Row],[10-06-2020]]</f>
        <v>0</v>
      </c>
    </row>
    <row r="579" spans="1:14" x14ac:dyDescent="0.3">
      <c r="A579">
        <v>90806</v>
      </c>
      <c r="B579" s="2" t="s">
        <v>114</v>
      </c>
      <c r="C579" s="2" t="s">
        <v>118</v>
      </c>
      <c r="D579" s="2" t="s">
        <v>739</v>
      </c>
      <c r="E579" s="14">
        <f t="shared" si="8"/>
        <v>0</v>
      </c>
      <c r="F579" s="15">
        <f>+Muertes_PN_ACUM[[#This Row],[03-06-2020]]</f>
        <v>0</v>
      </c>
      <c r="G579" s="13">
        <f>+Muertes_PN_ACUM[[#This Row],[04-06-2020]]-Muertes_PN_ACUM[[#This Row],[03-06-2020]]</f>
        <v>0</v>
      </c>
      <c r="H579" s="13">
        <f>+Muertes_PN_ACUM[[#This Row],[5/6/2020]]-Muertes_PN_ACUM[[#This Row],[04-06-2020]]</f>
        <v>0</v>
      </c>
      <c r="I579" s="13">
        <f>+Muertes_PN_ACUM[[#This Row],[6/6/2020]]-Muertes_PN_ACUM[[#This Row],[5/6/2020]]</f>
        <v>0</v>
      </c>
      <c r="J579" s="13">
        <f>+Muertes_PN_ACUM[[#This Row],[07-06-2020]]-Muertes_PN_ACUM[[#This Row],[6/6/2020]]</f>
        <v>0</v>
      </c>
      <c r="K579" s="13">
        <f>+Muertes_PN_ACUM[[#This Row],[08-06-2020]]-Muertes_PN_ACUM[[#This Row],[07-06-2020]]</f>
        <v>0</v>
      </c>
      <c r="L579" s="13">
        <f>+Muertes_PN_ACUM[[#This Row],[09-06-2020]]-Muertes_PN_ACUM[[#This Row],[08-06-2020]]</f>
        <v>0</v>
      </c>
      <c r="M579" s="13">
        <f>+Muertes_PN_ACUM[[#This Row],[10-06-2020]]-Muertes_PN_ACUM[[#This Row],[09-06-2020]]</f>
        <v>0</v>
      </c>
      <c r="N579" s="13">
        <f>+Muertes_PN_ACUM[[#This Row],[11-06-2020]]-Muertes_PN_ACUM[[#This Row],[10-06-2020]]</f>
        <v>0</v>
      </c>
    </row>
    <row r="580" spans="1:14" x14ac:dyDescent="0.3">
      <c r="A580">
        <v>130909</v>
      </c>
      <c r="B580" s="2" t="s">
        <v>102</v>
      </c>
      <c r="C580" s="2" t="s">
        <v>322</v>
      </c>
      <c r="D580" s="2" t="s">
        <v>739</v>
      </c>
      <c r="E580" s="14">
        <f t="shared" si="8"/>
        <v>0</v>
      </c>
      <c r="F580" s="15">
        <f>+Muertes_PN_ACUM[[#This Row],[03-06-2020]]</f>
        <v>0</v>
      </c>
      <c r="G580" s="13">
        <f>+Muertes_PN_ACUM[[#This Row],[04-06-2020]]-Muertes_PN_ACUM[[#This Row],[03-06-2020]]</f>
        <v>0</v>
      </c>
      <c r="H580" s="13">
        <f>+Muertes_PN_ACUM[[#This Row],[5/6/2020]]-Muertes_PN_ACUM[[#This Row],[04-06-2020]]</f>
        <v>0</v>
      </c>
      <c r="I580" s="13">
        <f>+Muertes_PN_ACUM[[#This Row],[6/6/2020]]-Muertes_PN_ACUM[[#This Row],[5/6/2020]]</f>
        <v>0</v>
      </c>
      <c r="J580" s="13">
        <f>+Muertes_PN_ACUM[[#This Row],[07-06-2020]]-Muertes_PN_ACUM[[#This Row],[6/6/2020]]</f>
        <v>0</v>
      </c>
      <c r="K580" s="13">
        <f>+Muertes_PN_ACUM[[#This Row],[08-06-2020]]-Muertes_PN_ACUM[[#This Row],[07-06-2020]]</f>
        <v>0</v>
      </c>
      <c r="L580" s="13">
        <f>+Muertes_PN_ACUM[[#This Row],[09-06-2020]]-Muertes_PN_ACUM[[#This Row],[08-06-2020]]</f>
        <v>0</v>
      </c>
      <c r="M580" s="13">
        <f>+Muertes_PN_ACUM[[#This Row],[10-06-2020]]-Muertes_PN_ACUM[[#This Row],[09-06-2020]]</f>
        <v>0</v>
      </c>
      <c r="N580" s="13">
        <f>+Muertes_PN_ACUM[[#This Row],[11-06-2020]]-Muertes_PN_ACUM[[#This Row],[10-06-2020]]</f>
        <v>0</v>
      </c>
    </row>
    <row r="581" spans="1:14" x14ac:dyDescent="0.3">
      <c r="A581">
        <v>30601</v>
      </c>
      <c r="B581" s="2" t="s">
        <v>144</v>
      </c>
      <c r="C581" s="2" t="s">
        <v>145</v>
      </c>
      <c r="D581" s="2" t="s">
        <v>315</v>
      </c>
      <c r="E581" s="14">
        <f t="shared" ref="E581:E644" si="9">+MAX(F581:CO581)</f>
        <v>0</v>
      </c>
      <c r="F581" s="15">
        <f>+Muertes_PN_ACUM[[#This Row],[03-06-2020]]</f>
        <v>0</v>
      </c>
      <c r="G581" s="13">
        <f>+Muertes_PN_ACUM[[#This Row],[04-06-2020]]-Muertes_PN_ACUM[[#This Row],[03-06-2020]]</f>
        <v>0</v>
      </c>
      <c r="H581" s="13">
        <f>+Muertes_PN_ACUM[[#This Row],[5/6/2020]]-Muertes_PN_ACUM[[#This Row],[04-06-2020]]</f>
        <v>0</v>
      </c>
      <c r="I581" s="13">
        <f>+Muertes_PN_ACUM[[#This Row],[6/6/2020]]-Muertes_PN_ACUM[[#This Row],[5/6/2020]]</f>
        <v>0</v>
      </c>
      <c r="J581" s="13">
        <f>+Muertes_PN_ACUM[[#This Row],[07-06-2020]]-Muertes_PN_ACUM[[#This Row],[6/6/2020]]</f>
        <v>0</v>
      </c>
      <c r="K581" s="13">
        <f>+Muertes_PN_ACUM[[#This Row],[08-06-2020]]-Muertes_PN_ACUM[[#This Row],[07-06-2020]]</f>
        <v>0</v>
      </c>
      <c r="L581" s="13">
        <f>+Muertes_PN_ACUM[[#This Row],[09-06-2020]]-Muertes_PN_ACUM[[#This Row],[08-06-2020]]</f>
        <v>0</v>
      </c>
      <c r="M581" s="13">
        <f>+Muertes_PN_ACUM[[#This Row],[10-06-2020]]-Muertes_PN_ACUM[[#This Row],[09-06-2020]]</f>
        <v>0</v>
      </c>
      <c r="N581" s="13">
        <f>+Muertes_PN_ACUM[[#This Row],[11-06-2020]]-Muertes_PN_ACUM[[#This Row],[10-06-2020]]</f>
        <v>0</v>
      </c>
    </row>
    <row r="582" spans="1:14" x14ac:dyDescent="0.3">
      <c r="A582">
        <v>30113</v>
      </c>
      <c r="B582" s="2" t="s">
        <v>144</v>
      </c>
      <c r="C582" s="2" t="s">
        <v>144</v>
      </c>
      <c r="D582" s="2" t="s">
        <v>178</v>
      </c>
      <c r="E582" s="14">
        <f t="shared" si="9"/>
        <v>0</v>
      </c>
      <c r="F582" s="15">
        <f>+Muertes_PN_ACUM[[#This Row],[03-06-2020]]</f>
        <v>0</v>
      </c>
      <c r="G582" s="13">
        <f>+Muertes_PN_ACUM[[#This Row],[04-06-2020]]-Muertes_PN_ACUM[[#This Row],[03-06-2020]]</f>
        <v>0</v>
      </c>
      <c r="H582" s="13">
        <f>+Muertes_PN_ACUM[[#This Row],[5/6/2020]]-Muertes_PN_ACUM[[#This Row],[04-06-2020]]</f>
        <v>0</v>
      </c>
      <c r="I582" s="13">
        <f>+Muertes_PN_ACUM[[#This Row],[6/6/2020]]-Muertes_PN_ACUM[[#This Row],[5/6/2020]]</f>
        <v>0</v>
      </c>
      <c r="J582" s="13">
        <f>+Muertes_PN_ACUM[[#This Row],[07-06-2020]]-Muertes_PN_ACUM[[#This Row],[6/6/2020]]</f>
        <v>0</v>
      </c>
      <c r="K582" s="13">
        <f>+Muertes_PN_ACUM[[#This Row],[08-06-2020]]-Muertes_PN_ACUM[[#This Row],[07-06-2020]]</f>
        <v>0</v>
      </c>
      <c r="L582" s="13">
        <f>+Muertes_PN_ACUM[[#This Row],[09-06-2020]]-Muertes_PN_ACUM[[#This Row],[08-06-2020]]</f>
        <v>0</v>
      </c>
      <c r="M582" s="13">
        <f>+Muertes_PN_ACUM[[#This Row],[10-06-2020]]-Muertes_PN_ACUM[[#This Row],[09-06-2020]]</f>
        <v>0</v>
      </c>
      <c r="N582" s="13">
        <f>+Muertes_PN_ACUM[[#This Row],[11-06-2020]]-Muertes_PN_ACUM[[#This Row],[10-06-2020]]</f>
        <v>0</v>
      </c>
    </row>
    <row r="583" spans="1:14" x14ac:dyDescent="0.3">
      <c r="A583">
        <v>41204</v>
      </c>
      <c r="B583" s="2" t="s">
        <v>154</v>
      </c>
      <c r="C583" s="2" t="s">
        <v>430</v>
      </c>
      <c r="D583" s="2" t="s">
        <v>178</v>
      </c>
      <c r="E583" s="14">
        <f t="shared" si="9"/>
        <v>0</v>
      </c>
      <c r="F583" s="15">
        <f>+Muertes_PN_ACUM[[#This Row],[03-06-2020]]</f>
        <v>0</v>
      </c>
      <c r="G583" s="13">
        <f>+Muertes_PN_ACUM[[#This Row],[04-06-2020]]-Muertes_PN_ACUM[[#This Row],[03-06-2020]]</f>
        <v>0</v>
      </c>
      <c r="H583" s="13">
        <f>+Muertes_PN_ACUM[[#This Row],[5/6/2020]]-Muertes_PN_ACUM[[#This Row],[04-06-2020]]</f>
        <v>0</v>
      </c>
      <c r="I583" s="13">
        <f>+Muertes_PN_ACUM[[#This Row],[6/6/2020]]-Muertes_PN_ACUM[[#This Row],[5/6/2020]]</f>
        <v>0</v>
      </c>
      <c r="J583" s="13">
        <f>+Muertes_PN_ACUM[[#This Row],[07-06-2020]]-Muertes_PN_ACUM[[#This Row],[6/6/2020]]</f>
        <v>0</v>
      </c>
      <c r="K583" s="13">
        <f>+Muertes_PN_ACUM[[#This Row],[08-06-2020]]-Muertes_PN_ACUM[[#This Row],[07-06-2020]]</f>
        <v>0</v>
      </c>
      <c r="L583" s="13">
        <f>+Muertes_PN_ACUM[[#This Row],[09-06-2020]]-Muertes_PN_ACUM[[#This Row],[08-06-2020]]</f>
        <v>0</v>
      </c>
      <c r="M583" s="13">
        <f>+Muertes_PN_ACUM[[#This Row],[10-06-2020]]-Muertes_PN_ACUM[[#This Row],[09-06-2020]]</f>
        <v>0</v>
      </c>
      <c r="N583" s="13">
        <f>+Muertes_PN_ACUM[[#This Row],[11-06-2020]]-Muertes_PN_ACUM[[#This Row],[10-06-2020]]</f>
        <v>0</v>
      </c>
    </row>
    <row r="584" spans="1:14" x14ac:dyDescent="0.3">
      <c r="A584">
        <v>90805</v>
      </c>
      <c r="B584" s="2" t="s">
        <v>114</v>
      </c>
      <c r="C584" s="2" t="s">
        <v>118</v>
      </c>
      <c r="D584" s="2" t="s">
        <v>178</v>
      </c>
      <c r="E584" s="14">
        <f t="shared" si="9"/>
        <v>0</v>
      </c>
      <c r="F584" s="15">
        <f>+Muertes_PN_ACUM[[#This Row],[03-06-2020]]</f>
        <v>0</v>
      </c>
      <c r="G584" s="13">
        <f>+Muertes_PN_ACUM[[#This Row],[04-06-2020]]-Muertes_PN_ACUM[[#This Row],[03-06-2020]]</f>
        <v>0</v>
      </c>
      <c r="H584" s="13">
        <f>+Muertes_PN_ACUM[[#This Row],[5/6/2020]]-Muertes_PN_ACUM[[#This Row],[04-06-2020]]</f>
        <v>0</v>
      </c>
      <c r="I584" s="13">
        <f>+Muertes_PN_ACUM[[#This Row],[6/6/2020]]-Muertes_PN_ACUM[[#This Row],[5/6/2020]]</f>
        <v>0</v>
      </c>
      <c r="J584" s="13">
        <f>+Muertes_PN_ACUM[[#This Row],[07-06-2020]]-Muertes_PN_ACUM[[#This Row],[6/6/2020]]</f>
        <v>0</v>
      </c>
      <c r="K584" s="13">
        <f>+Muertes_PN_ACUM[[#This Row],[08-06-2020]]-Muertes_PN_ACUM[[#This Row],[07-06-2020]]</f>
        <v>0</v>
      </c>
      <c r="L584" s="13">
        <f>+Muertes_PN_ACUM[[#This Row],[09-06-2020]]-Muertes_PN_ACUM[[#This Row],[08-06-2020]]</f>
        <v>0</v>
      </c>
      <c r="M584" s="13">
        <f>+Muertes_PN_ACUM[[#This Row],[10-06-2020]]-Muertes_PN_ACUM[[#This Row],[09-06-2020]]</f>
        <v>0</v>
      </c>
      <c r="N584" s="13">
        <f>+Muertes_PN_ACUM[[#This Row],[11-06-2020]]-Muertes_PN_ACUM[[#This Row],[10-06-2020]]</f>
        <v>0</v>
      </c>
    </row>
    <row r="585" spans="1:14" x14ac:dyDescent="0.3">
      <c r="A585">
        <v>60105</v>
      </c>
      <c r="B585" s="2" t="s">
        <v>158</v>
      </c>
      <c r="C585" s="2" t="s">
        <v>297</v>
      </c>
      <c r="D585" s="2" t="s">
        <v>367</v>
      </c>
      <c r="E585" s="14">
        <f t="shared" si="9"/>
        <v>0</v>
      </c>
      <c r="F585" s="15">
        <f>+Muertes_PN_ACUM[[#This Row],[03-06-2020]]</f>
        <v>0</v>
      </c>
      <c r="G585" s="13">
        <f>+Muertes_PN_ACUM[[#This Row],[04-06-2020]]-Muertes_PN_ACUM[[#This Row],[03-06-2020]]</f>
        <v>0</v>
      </c>
      <c r="H585" s="13">
        <f>+Muertes_PN_ACUM[[#This Row],[5/6/2020]]-Muertes_PN_ACUM[[#This Row],[04-06-2020]]</f>
        <v>0</v>
      </c>
      <c r="I585" s="13">
        <f>+Muertes_PN_ACUM[[#This Row],[6/6/2020]]-Muertes_PN_ACUM[[#This Row],[5/6/2020]]</f>
        <v>0</v>
      </c>
      <c r="J585" s="13">
        <f>+Muertes_PN_ACUM[[#This Row],[07-06-2020]]-Muertes_PN_ACUM[[#This Row],[6/6/2020]]</f>
        <v>0</v>
      </c>
      <c r="K585" s="13">
        <f>+Muertes_PN_ACUM[[#This Row],[08-06-2020]]-Muertes_PN_ACUM[[#This Row],[07-06-2020]]</f>
        <v>0</v>
      </c>
      <c r="L585" s="13">
        <f>+Muertes_PN_ACUM[[#This Row],[09-06-2020]]-Muertes_PN_ACUM[[#This Row],[08-06-2020]]</f>
        <v>0</v>
      </c>
      <c r="M585" s="13">
        <f>+Muertes_PN_ACUM[[#This Row],[10-06-2020]]-Muertes_PN_ACUM[[#This Row],[09-06-2020]]</f>
        <v>0</v>
      </c>
      <c r="N585" s="13">
        <f>+Muertes_PN_ACUM[[#This Row],[11-06-2020]]-Muertes_PN_ACUM[[#This Row],[10-06-2020]]</f>
        <v>0</v>
      </c>
    </row>
    <row r="586" spans="1:14" x14ac:dyDescent="0.3">
      <c r="A586">
        <v>20208</v>
      </c>
      <c r="B586" s="2" t="s">
        <v>212</v>
      </c>
      <c r="C586" s="2" t="s">
        <v>217</v>
      </c>
      <c r="D586" s="2" t="s">
        <v>740</v>
      </c>
      <c r="E586" s="14">
        <f t="shared" si="9"/>
        <v>0</v>
      </c>
      <c r="F586" s="15">
        <f>+Muertes_PN_ACUM[[#This Row],[03-06-2020]]</f>
        <v>0</v>
      </c>
      <c r="G586" s="13">
        <f>+Muertes_PN_ACUM[[#This Row],[04-06-2020]]-Muertes_PN_ACUM[[#This Row],[03-06-2020]]</f>
        <v>0</v>
      </c>
      <c r="H586" s="13">
        <f>+Muertes_PN_ACUM[[#This Row],[5/6/2020]]-Muertes_PN_ACUM[[#This Row],[04-06-2020]]</f>
        <v>0</v>
      </c>
      <c r="I586" s="13">
        <f>+Muertes_PN_ACUM[[#This Row],[6/6/2020]]-Muertes_PN_ACUM[[#This Row],[5/6/2020]]</f>
        <v>0</v>
      </c>
      <c r="J586" s="13">
        <f>+Muertes_PN_ACUM[[#This Row],[07-06-2020]]-Muertes_PN_ACUM[[#This Row],[6/6/2020]]</f>
        <v>0</v>
      </c>
      <c r="K586" s="13">
        <f>+Muertes_PN_ACUM[[#This Row],[08-06-2020]]-Muertes_PN_ACUM[[#This Row],[07-06-2020]]</f>
        <v>0</v>
      </c>
      <c r="L586" s="13">
        <f>+Muertes_PN_ACUM[[#This Row],[09-06-2020]]-Muertes_PN_ACUM[[#This Row],[08-06-2020]]</f>
        <v>0</v>
      </c>
      <c r="M586" s="13">
        <f>+Muertes_PN_ACUM[[#This Row],[10-06-2020]]-Muertes_PN_ACUM[[#This Row],[09-06-2020]]</f>
        <v>0</v>
      </c>
      <c r="N586" s="13">
        <f>+Muertes_PN_ACUM[[#This Row],[11-06-2020]]-Muertes_PN_ACUM[[#This Row],[10-06-2020]]</f>
        <v>0</v>
      </c>
    </row>
    <row r="587" spans="1:14" x14ac:dyDescent="0.3">
      <c r="A587">
        <v>30603</v>
      </c>
      <c r="B587" s="2" t="s">
        <v>144</v>
      </c>
      <c r="C587" s="2" t="s">
        <v>145</v>
      </c>
      <c r="D587" s="2" t="s">
        <v>741</v>
      </c>
      <c r="E587" s="14">
        <f t="shared" si="9"/>
        <v>0</v>
      </c>
      <c r="F587" s="15">
        <f>+Muertes_PN_ACUM[[#This Row],[03-06-2020]]</f>
        <v>0</v>
      </c>
      <c r="G587" s="13">
        <f>+Muertes_PN_ACUM[[#This Row],[04-06-2020]]-Muertes_PN_ACUM[[#This Row],[03-06-2020]]</f>
        <v>0</v>
      </c>
      <c r="H587" s="13">
        <f>+Muertes_PN_ACUM[[#This Row],[5/6/2020]]-Muertes_PN_ACUM[[#This Row],[04-06-2020]]</f>
        <v>0</v>
      </c>
      <c r="I587" s="13">
        <f>+Muertes_PN_ACUM[[#This Row],[6/6/2020]]-Muertes_PN_ACUM[[#This Row],[5/6/2020]]</f>
        <v>0</v>
      </c>
      <c r="J587" s="13">
        <f>+Muertes_PN_ACUM[[#This Row],[07-06-2020]]-Muertes_PN_ACUM[[#This Row],[6/6/2020]]</f>
        <v>0</v>
      </c>
      <c r="K587" s="13">
        <f>+Muertes_PN_ACUM[[#This Row],[08-06-2020]]-Muertes_PN_ACUM[[#This Row],[07-06-2020]]</f>
        <v>0</v>
      </c>
      <c r="L587" s="13">
        <f>+Muertes_PN_ACUM[[#This Row],[09-06-2020]]-Muertes_PN_ACUM[[#This Row],[08-06-2020]]</f>
        <v>0</v>
      </c>
      <c r="M587" s="13">
        <f>+Muertes_PN_ACUM[[#This Row],[10-06-2020]]-Muertes_PN_ACUM[[#This Row],[09-06-2020]]</f>
        <v>0</v>
      </c>
      <c r="N587" s="13">
        <f>+Muertes_PN_ACUM[[#This Row],[11-06-2020]]-Muertes_PN_ACUM[[#This Row],[10-06-2020]]</f>
        <v>0</v>
      </c>
    </row>
    <row r="588" spans="1:14" x14ac:dyDescent="0.3">
      <c r="A588">
        <v>41205</v>
      </c>
      <c r="B588" s="2" t="s">
        <v>154</v>
      </c>
      <c r="C588" s="2" t="s">
        <v>430</v>
      </c>
      <c r="D588" s="2" t="s">
        <v>430</v>
      </c>
      <c r="E588" s="14">
        <f t="shared" si="9"/>
        <v>0</v>
      </c>
      <c r="F588" s="15">
        <f>+Muertes_PN_ACUM[[#This Row],[03-06-2020]]</f>
        <v>0</v>
      </c>
      <c r="G588" s="13">
        <f>+Muertes_PN_ACUM[[#This Row],[04-06-2020]]-Muertes_PN_ACUM[[#This Row],[03-06-2020]]</f>
        <v>0</v>
      </c>
      <c r="H588" s="13">
        <f>+Muertes_PN_ACUM[[#This Row],[5/6/2020]]-Muertes_PN_ACUM[[#This Row],[04-06-2020]]</f>
        <v>0</v>
      </c>
      <c r="I588" s="13">
        <f>+Muertes_PN_ACUM[[#This Row],[6/6/2020]]-Muertes_PN_ACUM[[#This Row],[5/6/2020]]</f>
        <v>0</v>
      </c>
      <c r="J588" s="13">
        <f>+Muertes_PN_ACUM[[#This Row],[07-06-2020]]-Muertes_PN_ACUM[[#This Row],[6/6/2020]]</f>
        <v>0</v>
      </c>
      <c r="K588" s="13">
        <f>+Muertes_PN_ACUM[[#This Row],[08-06-2020]]-Muertes_PN_ACUM[[#This Row],[07-06-2020]]</f>
        <v>0</v>
      </c>
      <c r="L588" s="13">
        <f>+Muertes_PN_ACUM[[#This Row],[09-06-2020]]-Muertes_PN_ACUM[[#This Row],[08-06-2020]]</f>
        <v>0</v>
      </c>
      <c r="M588" s="13">
        <f>+Muertes_PN_ACUM[[#This Row],[10-06-2020]]-Muertes_PN_ACUM[[#This Row],[09-06-2020]]</f>
        <v>0</v>
      </c>
      <c r="N588" s="13">
        <f>+Muertes_PN_ACUM[[#This Row],[11-06-2020]]-Muertes_PN_ACUM[[#This Row],[10-06-2020]]</f>
        <v>0</v>
      </c>
    </row>
    <row r="589" spans="1:14" x14ac:dyDescent="0.3">
      <c r="A589">
        <v>90306</v>
      </c>
      <c r="B589" s="2" t="s">
        <v>114</v>
      </c>
      <c r="C589" s="2" t="s">
        <v>284</v>
      </c>
      <c r="D589" s="2" t="s">
        <v>742</v>
      </c>
      <c r="E589" s="14">
        <f t="shared" si="9"/>
        <v>0</v>
      </c>
      <c r="F589" s="15">
        <f>+Muertes_PN_ACUM[[#This Row],[03-06-2020]]</f>
        <v>0</v>
      </c>
      <c r="G589" s="13">
        <f>+Muertes_PN_ACUM[[#This Row],[04-06-2020]]-Muertes_PN_ACUM[[#This Row],[03-06-2020]]</f>
        <v>0</v>
      </c>
      <c r="H589" s="13">
        <f>+Muertes_PN_ACUM[[#This Row],[5/6/2020]]-Muertes_PN_ACUM[[#This Row],[04-06-2020]]</f>
        <v>0</v>
      </c>
      <c r="I589" s="13">
        <f>+Muertes_PN_ACUM[[#This Row],[6/6/2020]]-Muertes_PN_ACUM[[#This Row],[5/6/2020]]</f>
        <v>0</v>
      </c>
      <c r="J589" s="13">
        <f>+Muertes_PN_ACUM[[#This Row],[07-06-2020]]-Muertes_PN_ACUM[[#This Row],[6/6/2020]]</f>
        <v>0</v>
      </c>
      <c r="K589" s="13">
        <f>+Muertes_PN_ACUM[[#This Row],[08-06-2020]]-Muertes_PN_ACUM[[#This Row],[07-06-2020]]</f>
        <v>0</v>
      </c>
      <c r="L589" s="13">
        <f>+Muertes_PN_ACUM[[#This Row],[09-06-2020]]-Muertes_PN_ACUM[[#This Row],[08-06-2020]]</f>
        <v>0</v>
      </c>
      <c r="M589" s="13">
        <f>+Muertes_PN_ACUM[[#This Row],[10-06-2020]]-Muertes_PN_ACUM[[#This Row],[09-06-2020]]</f>
        <v>0</v>
      </c>
      <c r="N589" s="13">
        <f>+Muertes_PN_ACUM[[#This Row],[11-06-2020]]-Muertes_PN_ACUM[[#This Row],[10-06-2020]]</f>
        <v>0</v>
      </c>
    </row>
    <row r="590" spans="1:14" x14ac:dyDescent="0.3">
      <c r="A590">
        <v>80818</v>
      </c>
      <c r="B590" s="2" t="s">
        <v>99</v>
      </c>
      <c r="C590" s="2" t="s">
        <v>99</v>
      </c>
      <c r="D590" s="2" t="s">
        <v>169</v>
      </c>
      <c r="E590" s="14">
        <f t="shared" si="9"/>
        <v>0</v>
      </c>
      <c r="F590" s="15">
        <f>+Muertes_PN_ACUM[[#This Row],[03-06-2020]]</f>
        <v>0</v>
      </c>
      <c r="G590" s="13">
        <f>+Muertes_PN_ACUM[[#This Row],[04-06-2020]]-Muertes_PN_ACUM[[#This Row],[03-06-2020]]</f>
        <v>0</v>
      </c>
      <c r="H590" s="13">
        <f>+Muertes_PN_ACUM[[#This Row],[5/6/2020]]-Muertes_PN_ACUM[[#This Row],[04-06-2020]]</f>
        <v>0</v>
      </c>
      <c r="I590" s="13">
        <f>+Muertes_PN_ACUM[[#This Row],[6/6/2020]]-Muertes_PN_ACUM[[#This Row],[5/6/2020]]</f>
        <v>0</v>
      </c>
      <c r="J590" s="13">
        <f>+Muertes_PN_ACUM[[#This Row],[07-06-2020]]-Muertes_PN_ACUM[[#This Row],[6/6/2020]]</f>
        <v>0</v>
      </c>
      <c r="K590" s="13">
        <f>+Muertes_PN_ACUM[[#This Row],[08-06-2020]]-Muertes_PN_ACUM[[#This Row],[07-06-2020]]</f>
        <v>0</v>
      </c>
      <c r="L590" s="13">
        <f>+Muertes_PN_ACUM[[#This Row],[09-06-2020]]-Muertes_PN_ACUM[[#This Row],[08-06-2020]]</f>
        <v>0</v>
      </c>
      <c r="M590" s="13">
        <f>+Muertes_PN_ACUM[[#This Row],[10-06-2020]]-Muertes_PN_ACUM[[#This Row],[09-06-2020]]</f>
        <v>0</v>
      </c>
      <c r="N590" s="13">
        <f>+Muertes_PN_ACUM[[#This Row],[11-06-2020]]-Muertes_PN_ACUM[[#This Row],[10-06-2020]]</f>
        <v>0</v>
      </c>
    </row>
    <row r="591" spans="1:14" x14ac:dyDescent="0.3">
      <c r="A591">
        <v>90510</v>
      </c>
      <c r="B591" s="2" t="s">
        <v>114</v>
      </c>
      <c r="C591" s="2" t="s">
        <v>308</v>
      </c>
      <c r="D591" s="2" t="s">
        <v>180</v>
      </c>
      <c r="E591" s="14">
        <f t="shared" si="9"/>
        <v>0</v>
      </c>
      <c r="F591" s="15">
        <f>+Muertes_PN_ACUM[[#This Row],[03-06-2020]]</f>
        <v>0</v>
      </c>
      <c r="G591" s="13">
        <f>+Muertes_PN_ACUM[[#This Row],[04-06-2020]]-Muertes_PN_ACUM[[#This Row],[03-06-2020]]</f>
        <v>0</v>
      </c>
      <c r="H591" s="13">
        <f>+Muertes_PN_ACUM[[#This Row],[5/6/2020]]-Muertes_PN_ACUM[[#This Row],[04-06-2020]]</f>
        <v>0</v>
      </c>
      <c r="I591" s="13">
        <f>+Muertes_PN_ACUM[[#This Row],[6/6/2020]]-Muertes_PN_ACUM[[#This Row],[5/6/2020]]</f>
        <v>0</v>
      </c>
      <c r="J591" s="13">
        <f>+Muertes_PN_ACUM[[#This Row],[07-06-2020]]-Muertes_PN_ACUM[[#This Row],[6/6/2020]]</f>
        <v>0</v>
      </c>
      <c r="K591" s="13">
        <f>+Muertes_PN_ACUM[[#This Row],[08-06-2020]]-Muertes_PN_ACUM[[#This Row],[07-06-2020]]</f>
        <v>0</v>
      </c>
      <c r="L591" s="13">
        <f>+Muertes_PN_ACUM[[#This Row],[09-06-2020]]-Muertes_PN_ACUM[[#This Row],[08-06-2020]]</f>
        <v>0</v>
      </c>
      <c r="M591" s="13">
        <f>+Muertes_PN_ACUM[[#This Row],[10-06-2020]]-Muertes_PN_ACUM[[#This Row],[09-06-2020]]</f>
        <v>0</v>
      </c>
      <c r="N591" s="13">
        <f>+Muertes_PN_ACUM[[#This Row],[11-06-2020]]-Muertes_PN_ACUM[[#This Row],[10-06-2020]]</f>
        <v>0</v>
      </c>
    </row>
    <row r="592" spans="1:14" x14ac:dyDescent="0.3">
      <c r="A592">
        <v>91011</v>
      </c>
      <c r="B592" s="2" t="s">
        <v>114</v>
      </c>
      <c r="C592" s="2" t="s">
        <v>115</v>
      </c>
      <c r="D592" s="2" t="s">
        <v>180</v>
      </c>
      <c r="E592" s="14">
        <f t="shared" si="9"/>
        <v>1</v>
      </c>
      <c r="F592" s="15">
        <f>+Muertes_PN_ACUM[[#This Row],[03-06-2020]]</f>
        <v>1</v>
      </c>
      <c r="G592" s="13">
        <f>+Muertes_PN_ACUM[[#This Row],[04-06-2020]]-Muertes_PN_ACUM[[#This Row],[03-06-2020]]</f>
        <v>0</v>
      </c>
      <c r="H592" s="13">
        <f>+Muertes_PN_ACUM[[#This Row],[5/6/2020]]-Muertes_PN_ACUM[[#This Row],[04-06-2020]]</f>
        <v>0</v>
      </c>
      <c r="I592" s="13">
        <f>+Muertes_PN_ACUM[[#This Row],[6/6/2020]]-Muertes_PN_ACUM[[#This Row],[5/6/2020]]</f>
        <v>0</v>
      </c>
      <c r="J592" s="13">
        <f>+Muertes_PN_ACUM[[#This Row],[07-06-2020]]-Muertes_PN_ACUM[[#This Row],[6/6/2020]]</f>
        <v>0</v>
      </c>
      <c r="K592" s="13">
        <f>+Muertes_PN_ACUM[[#This Row],[08-06-2020]]-Muertes_PN_ACUM[[#This Row],[07-06-2020]]</f>
        <v>0</v>
      </c>
      <c r="L592" s="13">
        <f>+Muertes_PN_ACUM[[#This Row],[09-06-2020]]-Muertes_PN_ACUM[[#This Row],[08-06-2020]]</f>
        <v>0</v>
      </c>
      <c r="M592" s="13">
        <f>+Muertes_PN_ACUM[[#This Row],[10-06-2020]]-Muertes_PN_ACUM[[#This Row],[09-06-2020]]</f>
        <v>0</v>
      </c>
      <c r="N592" s="13">
        <f>+Muertes_PN_ACUM[[#This Row],[11-06-2020]]-Muertes_PN_ACUM[[#This Row],[10-06-2020]]</f>
        <v>0</v>
      </c>
    </row>
    <row r="593" spans="1:14" x14ac:dyDescent="0.3">
      <c r="A593">
        <v>70220</v>
      </c>
      <c r="B593" s="2" t="s">
        <v>268</v>
      </c>
      <c r="C593" s="2" t="s">
        <v>348</v>
      </c>
      <c r="D593" s="2" t="s">
        <v>743</v>
      </c>
      <c r="E593" s="14">
        <f t="shared" si="9"/>
        <v>0</v>
      </c>
      <c r="F593" s="15">
        <f>+Muertes_PN_ACUM[[#This Row],[03-06-2020]]</f>
        <v>0</v>
      </c>
      <c r="G593" s="13">
        <f>+Muertes_PN_ACUM[[#This Row],[04-06-2020]]-Muertes_PN_ACUM[[#This Row],[03-06-2020]]</f>
        <v>0</v>
      </c>
      <c r="H593" s="13">
        <f>+Muertes_PN_ACUM[[#This Row],[5/6/2020]]-Muertes_PN_ACUM[[#This Row],[04-06-2020]]</f>
        <v>0</v>
      </c>
      <c r="I593" s="13">
        <f>+Muertes_PN_ACUM[[#This Row],[6/6/2020]]-Muertes_PN_ACUM[[#This Row],[5/6/2020]]</f>
        <v>0</v>
      </c>
      <c r="J593" s="13">
        <f>+Muertes_PN_ACUM[[#This Row],[07-06-2020]]-Muertes_PN_ACUM[[#This Row],[6/6/2020]]</f>
        <v>0</v>
      </c>
      <c r="K593" s="13">
        <f>+Muertes_PN_ACUM[[#This Row],[08-06-2020]]-Muertes_PN_ACUM[[#This Row],[07-06-2020]]</f>
        <v>0</v>
      </c>
      <c r="L593" s="13">
        <f>+Muertes_PN_ACUM[[#This Row],[09-06-2020]]-Muertes_PN_ACUM[[#This Row],[08-06-2020]]</f>
        <v>0</v>
      </c>
      <c r="M593" s="13">
        <f>+Muertes_PN_ACUM[[#This Row],[10-06-2020]]-Muertes_PN_ACUM[[#This Row],[09-06-2020]]</f>
        <v>0</v>
      </c>
      <c r="N593" s="13">
        <f>+Muertes_PN_ACUM[[#This Row],[11-06-2020]]-Muertes_PN_ACUM[[#This Row],[10-06-2020]]</f>
        <v>0</v>
      </c>
    </row>
    <row r="594" spans="1:14" x14ac:dyDescent="0.3">
      <c r="A594">
        <v>80201</v>
      </c>
      <c r="B594" s="2" t="s">
        <v>99</v>
      </c>
      <c r="C594" s="2" t="s">
        <v>612</v>
      </c>
      <c r="D594" s="2" t="s">
        <v>744</v>
      </c>
      <c r="E594" s="14">
        <f t="shared" si="9"/>
        <v>0</v>
      </c>
      <c r="F594" s="15">
        <f>+Muertes_PN_ACUM[[#This Row],[03-06-2020]]</f>
        <v>0</v>
      </c>
      <c r="G594" s="13">
        <f>+Muertes_PN_ACUM[[#This Row],[04-06-2020]]-Muertes_PN_ACUM[[#This Row],[03-06-2020]]</f>
        <v>0</v>
      </c>
      <c r="H594" s="13">
        <f>+Muertes_PN_ACUM[[#This Row],[5/6/2020]]-Muertes_PN_ACUM[[#This Row],[04-06-2020]]</f>
        <v>0</v>
      </c>
      <c r="I594" s="13">
        <f>+Muertes_PN_ACUM[[#This Row],[6/6/2020]]-Muertes_PN_ACUM[[#This Row],[5/6/2020]]</f>
        <v>0</v>
      </c>
      <c r="J594" s="13">
        <f>+Muertes_PN_ACUM[[#This Row],[07-06-2020]]-Muertes_PN_ACUM[[#This Row],[6/6/2020]]</f>
        <v>0</v>
      </c>
      <c r="K594" s="13">
        <f>+Muertes_PN_ACUM[[#This Row],[08-06-2020]]-Muertes_PN_ACUM[[#This Row],[07-06-2020]]</f>
        <v>0</v>
      </c>
      <c r="L594" s="13">
        <f>+Muertes_PN_ACUM[[#This Row],[09-06-2020]]-Muertes_PN_ACUM[[#This Row],[08-06-2020]]</f>
        <v>0</v>
      </c>
      <c r="M594" s="13">
        <f>+Muertes_PN_ACUM[[#This Row],[10-06-2020]]-Muertes_PN_ACUM[[#This Row],[09-06-2020]]</f>
        <v>0</v>
      </c>
      <c r="N594" s="13">
        <f>+Muertes_PN_ACUM[[#This Row],[11-06-2020]]-Muertes_PN_ACUM[[#This Row],[10-06-2020]]</f>
        <v>0</v>
      </c>
    </row>
    <row r="595" spans="1:14" x14ac:dyDescent="0.3">
      <c r="A595">
        <v>40609</v>
      </c>
      <c r="B595" s="2" t="s">
        <v>154</v>
      </c>
      <c r="C595" s="2" t="s">
        <v>171</v>
      </c>
      <c r="D595" s="2" t="s">
        <v>368</v>
      </c>
      <c r="E595" s="14">
        <f t="shared" si="9"/>
        <v>0</v>
      </c>
      <c r="F595" s="15">
        <f>+Muertes_PN_ACUM[[#This Row],[03-06-2020]]</f>
        <v>0</v>
      </c>
      <c r="G595" s="13">
        <f>+Muertes_PN_ACUM[[#This Row],[04-06-2020]]-Muertes_PN_ACUM[[#This Row],[03-06-2020]]</f>
        <v>0</v>
      </c>
      <c r="H595" s="13">
        <f>+Muertes_PN_ACUM[[#This Row],[5/6/2020]]-Muertes_PN_ACUM[[#This Row],[04-06-2020]]</f>
        <v>0</v>
      </c>
      <c r="I595" s="13">
        <f>+Muertes_PN_ACUM[[#This Row],[6/6/2020]]-Muertes_PN_ACUM[[#This Row],[5/6/2020]]</f>
        <v>0</v>
      </c>
      <c r="J595" s="13">
        <f>+Muertes_PN_ACUM[[#This Row],[07-06-2020]]-Muertes_PN_ACUM[[#This Row],[6/6/2020]]</f>
        <v>0</v>
      </c>
      <c r="K595" s="13">
        <f>+Muertes_PN_ACUM[[#This Row],[08-06-2020]]-Muertes_PN_ACUM[[#This Row],[07-06-2020]]</f>
        <v>0</v>
      </c>
      <c r="L595" s="13">
        <f>+Muertes_PN_ACUM[[#This Row],[09-06-2020]]-Muertes_PN_ACUM[[#This Row],[08-06-2020]]</f>
        <v>0</v>
      </c>
      <c r="M595" s="13">
        <f>+Muertes_PN_ACUM[[#This Row],[10-06-2020]]-Muertes_PN_ACUM[[#This Row],[09-06-2020]]</f>
        <v>0</v>
      </c>
      <c r="N595" s="13">
        <f>+Muertes_PN_ACUM[[#This Row],[11-06-2020]]-Muertes_PN_ACUM[[#This Row],[10-06-2020]]</f>
        <v>0</v>
      </c>
    </row>
    <row r="596" spans="1:14" x14ac:dyDescent="0.3">
      <c r="A596">
        <v>40610</v>
      </c>
      <c r="B596" s="2" t="s">
        <v>154</v>
      </c>
      <c r="C596" s="2" t="s">
        <v>171</v>
      </c>
      <c r="D596" s="2" t="s">
        <v>244</v>
      </c>
      <c r="E596" s="14">
        <f t="shared" si="9"/>
        <v>0</v>
      </c>
      <c r="F596" s="15">
        <f>+Muertes_PN_ACUM[[#This Row],[03-06-2020]]</f>
        <v>0</v>
      </c>
      <c r="G596" s="13">
        <f>+Muertes_PN_ACUM[[#This Row],[04-06-2020]]-Muertes_PN_ACUM[[#This Row],[03-06-2020]]</f>
        <v>0</v>
      </c>
      <c r="H596" s="13">
        <f>+Muertes_PN_ACUM[[#This Row],[5/6/2020]]-Muertes_PN_ACUM[[#This Row],[04-06-2020]]</f>
        <v>0</v>
      </c>
      <c r="I596" s="13">
        <f>+Muertes_PN_ACUM[[#This Row],[6/6/2020]]-Muertes_PN_ACUM[[#This Row],[5/6/2020]]</f>
        <v>0</v>
      </c>
      <c r="J596" s="13">
        <f>+Muertes_PN_ACUM[[#This Row],[07-06-2020]]-Muertes_PN_ACUM[[#This Row],[6/6/2020]]</f>
        <v>0</v>
      </c>
      <c r="K596" s="13">
        <f>+Muertes_PN_ACUM[[#This Row],[08-06-2020]]-Muertes_PN_ACUM[[#This Row],[07-06-2020]]</f>
        <v>0</v>
      </c>
      <c r="L596" s="13">
        <f>+Muertes_PN_ACUM[[#This Row],[09-06-2020]]-Muertes_PN_ACUM[[#This Row],[08-06-2020]]</f>
        <v>0</v>
      </c>
      <c r="M596" s="13">
        <f>+Muertes_PN_ACUM[[#This Row],[10-06-2020]]-Muertes_PN_ACUM[[#This Row],[09-06-2020]]</f>
        <v>0</v>
      </c>
      <c r="N596" s="13">
        <f>+Muertes_PN_ACUM[[#This Row],[11-06-2020]]-Muertes_PN_ACUM[[#This Row],[10-06-2020]]</f>
        <v>0</v>
      </c>
    </row>
    <row r="597" spans="1:14" x14ac:dyDescent="0.3">
      <c r="A597">
        <v>120904</v>
      </c>
      <c r="B597" s="2" t="s">
        <v>191</v>
      </c>
      <c r="C597" s="2" t="s">
        <v>449</v>
      </c>
      <c r="D597" s="2" t="s">
        <v>745</v>
      </c>
      <c r="E597" s="14">
        <f t="shared" si="9"/>
        <v>0</v>
      </c>
      <c r="F597" s="15">
        <f>+Muertes_PN_ACUM[[#This Row],[03-06-2020]]</f>
        <v>0</v>
      </c>
      <c r="G597" s="13">
        <f>+Muertes_PN_ACUM[[#This Row],[04-06-2020]]-Muertes_PN_ACUM[[#This Row],[03-06-2020]]</f>
        <v>0</v>
      </c>
      <c r="H597" s="13">
        <f>+Muertes_PN_ACUM[[#This Row],[5/6/2020]]-Muertes_PN_ACUM[[#This Row],[04-06-2020]]</f>
        <v>0</v>
      </c>
      <c r="I597" s="13">
        <f>+Muertes_PN_ACUM[[#This Row],[6/6/2020]]-Muertes_PN_ACUM[[#This Row],[5/6/2020]]</f>
        <v>0</v>
      </c>
      <c r="J597" s="13">
        <f>+Muertes_PN_ACUM[[#This Row],[07-06-2020]]-Muertes_PN_ACUM[[#This Row],[6/6/2020]]</f>
        <v>0</v>
      </c>
      <c r="K597" s="13">
        <f>+Muertes_PN_ACUM[[#This Row],[08-06-2020]]-Muertes_PN_ACUM[[#This Row],[07-06-2020]]</f>
        <v>0</v>
      </c>
      <c r="L597" s="13">
        <f>+Muertes_PN_ACUM[[#This Row],[09-06-2020]]-Muertes_PN_ACUM[[#This Row],[08-06-2020]]</f>
        <v>0</v>
      </c>
      <c r="M597" s="13">
        <f>+Muertes_PN_ACUM[[#This Row],[10-06-2020]]-Muertes_PN_ACUM[[#This Row],[09-06-2020]]</f>
        <v>0</v>
      </c>
      <c r="N597" s="13">
        <f>+Muertes_PN_ACUM[[#This Row],[11-06-2020]]-Muertes_PN_ACUM[[#This Row],[10-06-2020]]</f>
        <v>0</v>
      </c>
    </row>
    <row r="598" spans="1:14" x14ac:dyDescent="0.3">
      <c r="A598">
        <v>91006</v>
      </c>
      <c r="B598" s="2" t="s">
        <v>114</v>
      </c>
      <c r="C598" s="2" t="s">
        <v>115</v>
      </c>
      <c r="D598" s="2" t="s">
        <v>294</v>
      </c>
      <c r="E598" s="14">
        <f t="shared" si="9"/>
        <v>0</v>
      </c>
      <c r="F598" s="15">
        <f>+Muertes_PN_ACUM[[#This Row],[03-06-2020]]</f>
        <v>0</v>
      </c>
      <c r="G598" s="13">
        <f>+Muertes_PN_ACUM[[#This Row],[04-06-2020]]-Muertes_PN_ACUM[[#This Row],[03-06-2020]]</f>
        <v>0</v>
      </c>
      <c r="H598" s="13">
        <f>+Muertes_PN_ACUM[[#This Row],[5/6/2020]]-Muertes_PN_ACUM[[#This Row],[04-06-2020]]</f>
        <v>0</v>
      </c>
      <c r="I598" s="13">
        <f>+Muertes_PN_ACUM[[#This Row],[6/6/2020]]-Muertes_PN_ACUM[[#This Row],[5/6/2020]]</f>
        <v>0</v>
      </c>
      <c r="J598" s="13">
        <f>+Muertes_PN_ACUM[[#This Row],[07-06-2020]]-Muertes_PN_ACUM[[#This Row],[6/6/2020]]</f>
        <v>0</v>
      </c>
      <c r="K598" s="13">
        <f>+Muertes_PN_ACUM[[#This Row],[08-06-2020]]-Muertes_PN_ACUM[[#This Row],[07-06-2020]]</f>
        <v>0</v>
      </c>
      <c r="L598" s="13">
        <f>+Muertes_PN_ACUM[[#This Row],[09-06-2020]]-Muertes_PN_ACUM[[#This Row],[08-06-2020]]</f>
        <v>0</v>
      </c>
      <c r="M598" s="13">
        <f>+Muertes_PN_ACUM[[#This Row],[10-06-2020]]-Muertes_PN_ACUM[[#This Row],[09-06-2020]]</f>
        <v>0</v>
      </c>
      <c r="N598" s="13">
        <f>+Muertes_PN_ACUM[[#This Row],[11-06-2020]]-Muertes_PN_ACUM[[#This Row],[10-06-2020]]</f>
        <v>0</v>
      </c>
    </row>
    <row r="599" spans="1:14" x14ac:dyDescent="0.3">
      <c r="A599">
        <v>70311</v>
      </c>
      <c r="B599" s="2" t="s">
        <v>268</v>
      </c>
      <c r="C599" s="2" t="s">
        <v>268</v>
      </c>
      <c r="D599" s="2" t="s">
        <v>131</v>
      </c>
      <c r="E599" s="14">
        <f t="shared" si="9"/>
        <v>0</v>
      </c>
      <c r="F599" s="15">
        <f>+Muertes_PN_ACUM[[#This Row],[03-06-2020]]</f>
        <v>0</v>
      </c>
      <c r="G599" s="13">
        <f>+Muertes_PN_ACUM[[#This Row],[04-06-2020]]-Muertes_PN_ACUM[[#This Row],[03-06-2020]]</f>
        <v>0</v>
      </c>
      <c r="H599" s="13">
        <f>+Muertes_PN_ACUM[[#This Row],[5/6/2020]]-Muertes_PN_ACUM[[#This Row],[04-06-2020]]</f>
        <v>0</v>
      </c>
      <c r="I599" s="13">
        <f>+Muertes_PN_ACUM[[#This Row],[6/6/2020]]-Muertes_PN_ACUM[[#This Row],[5/6/2020]]</f>
        <v>0</v>
      </c>
      <c r="J599" s="13">
        <f>+Muertes_PN_ACUM[[#This Row],[07-06-2020]]-Muertes_PN_ACUM[[#This Row],[6/6/2020]]</f>
        <v>0</v>
      </c>
      <c r="K599" s="13">
        <f>+Muertes_PN_ACUM[[#This Row],[08-06-2020]]-Muertes_PN_ACUM[[#This Row],[07-06-2020]]</f>
        <v>0</v>
      </c>
      <c r="L599" s="13">
        <f>+Muertes_PN_ACUM[[#This Row],[09-06-2020]]-Muertes_PN_ACUM[[#This Row],[08-06-2020]]</f>
        <v>0</v>
      </c>
      <c r="M599" s="13">
        <f>+Muertes_PN_ACUM[[#This Row],[10-06-2020]]-Muertes_PN_ACUM[[#This Row],[09-06-2020]]</f>
        <v>0</v>
      </c>
      <c r="N599" s="13">
        <f>+Muertes_PN_ACUM[[#This Row],[11-06-2020]]-Muertes_PN_ACUM[[#This Row],[10-06-2020]]</f>
        <v>0</v>
      </c>
    </row>
    <row r="600" spans="1:14" x14ac:dyDescent="0.3">
      <c r="A600">
        <v>80803</v>
      </c>
      <c r="B600" s="2" t="s">
        <v>99</v>
      </c>
      <c r="C600" s="2" t="s">
        <v>99</v>
      </c>
      <c r="D600" s="2" t="s">
        <v>131</v>
      </c>
      <c r="E600" s="14">
        <f t="shared" si="9"/>
        <v>13</v>
      </c>
      <c r="F600" s="15">
        <f>+Muertes_PN_ACUM[[#This Row],[03-06-2020]]</f>
        <v>13</v>
      </c>
      <c r="G600" s="13">
        <f>+Muertes_PN_ACUM[[#This Row],[04-06-2020]]-Muertes_PN_ACUM[[#This Row],[03-06-2020]]</f>
        <v>-1</v>
      </c>
      <c r="H600" s="13">
        <f>+Muertes_PN_ACUM[[#This Row],[5/6/2020]]-Muertes_PN_ACUM[[#This Row],[04-06-2020]]</f>
        <v>1</v>
      </c>
      <c r="I600" s="13">
        <f>+Muertes_PN_ACUM[[#This Row],[6/6/2020]]-Muertes_PN_ACUM[[#This Row],[5/6/2020]]</f>
        <v>0</v>
      </c>
      <c r="J600" s="13">
        <f>+Muertes_PN_ACUM[[#This Row],[07-06-2020]]-Muertes_PN_ACUM[[#This Row],[6/6/2020]]</f>
        <v>0</v>
      </c>
      <c r="K600" s="13">
        <f>+Muertes_PN_ACUM[[#This Row],[08-06-2020]]-Muertes_PN_ACUM[[#This Row],[07-06-2020]]</f>
        <v>0</v>
      </c>
      <c r="L600" s="13">
        <f>+Muertes_PN_ACUM[[#This Row],[09-06-2020]]-Muertes_PN_ACUM[[#This Row],[08-06-2020]]</f>
        <v>0</v>
      </c>
      <c r="M600" s="13">
        <f>+Muertes_PN_ACUM[[#This Row],[10-06-2020]]-Muertes_PN_ACUM[[#This Row],[09-06-2020]]</f>
        <v>0</v>
      </c>
      <c r="N600" s="13">
        <f>+Muertes_PN_ACUM[[#This Row],[11-06-2020]]-Muertes_PN_ACUM[[#This Row],[10-06-2020]]</f>
        <v>1</v>
      </c>
    </row>
    <row r="601" spans="1:14" ht="24" x14ac:dyDescent="0.3">
      <c r="A601">
        <v>120901</v>
      </c>
      <c r="B601" s="2" t="s">
        <v>191</v>
      </c>
      <c r="C601" s="2" t="s">
        <v>449</v>
      </c>
      <c r="D601" s="2" t="s">
        <v>746</v>
      </c>
      <c r="E601" s="14">
        <f t="shared" si="9"/>
        <v>0</v>
      </c>
      <c r="F601" s="15">
        <f>+Muertes_PN_ACUM[[#This Row],[03-06-2020]]</f>
        <v>0</v>
      </c>
      <c r="G601" s="13">
        <f>+Muertes_PN_ACUM[[#This Row],[04-06-2020]]-Muertes_PN_ACUM[[#This Row],[03-06-2020]]</f>
        <v>0</v>
      </c>
      <c r="H601" s="13">
        <f>+Muertes_PN_ACUM[[#This Row],[5/6/2020]]-Muertes_PN_ACUM[[#This Row],[04-06-2020]]</f>
        <v>0</v>
      </c>
      <c r="I601" s="13">
        <f>+Muertes_PN_ACUM[[#This Row],[6/6/2020]]-Muertes_PN_ACUM[[#This Row],[5/6/2020]]</f>
        <v>0</v>
      </c>
      <c r="J601" s="13">
        <f>+Muertes_PN_ACUM[[#This Row],[07-06-2020]]-Muertes_PN_ACUM[[#This Row],[6/6/2020]]</f>
        <v>0</v>
      </c>
      <c r="K601" s="13">
        <f>+Muertes_PN_ACUM[[#This Row],[08-06-2020]]-Muertes_PN_ACUM[[#This Row],[07-06-2020]]</f>
        <v>0</v>
      </c>
      <c r="L601" s="13">
        <f>+Muertes_PN_ACUM[[#This Row],[09-06-2020]]-Muertes_PN_ACUM[[#This Row],[08-06-2020]]</f>
        <v>0</v>
      </c>
      <c r="M601" s="13">
        <f>+Muertes_PN_ACUM[[#This Row],[10-06-2020]]-Muertes_PN_ACUM[[#This Row],[09-06-2020]]</f>
        <v>0</v>
      </c>
      <c r="N601" s="13">
        <f>+Muertes_PN_ACUM[[#This Row],[11-06-2020]]-Muertes_PN_ACUM[[#This Row],[10-06-2020]]</f>
        <v>0</v>
      </c>
    </row>
    <row r="602" spans="1:14" x14ac:dyDescent="0.3">
      <c r="A602">
        <v>41008</v>
      </c>
      <c r="B602" s="2" t="s">
        <v>154</v>
      </c>
      <c r="C602" s="2" t="s">
        <v>339</v>
      </c>
      <c r="D602" s="2" t="s">
        <v>278</v>
      </c>
      <c r="E602" s="14">
        <f t="shared" si="9"/>
        <v>0</v>
      </c>
      <c r="F602" s="15">
        <f>+Muertes_PN_ACUM[[#This Row],[03-06-2020]]</f>
        <v>0</v>
      </c>
      <c r="G602" s="13">
        <f>+Muertes_PN_ACUM[[#This Row],[04-06-2020]]-Muertes_PN_ACUM[[#This Row],[03-06-2020]]</f>
        <v>0</v>
      </c>
      <c r="H602" s="13">
        <f>+Muertes_PN_ACUM[[#This Row],[5/6/2020]]-Muertes_PN_ACUM[[#This Row],[04-06-2020]]</f>
        <v>0</v>
      </c>
      <c r="I602" s="13">
        <f>+Muertes_PN_ACUM[[#This Row],[6/6/2020]]-Muertes_PN_ACUM[[#This Row],[5/6/2020]]</f>
        <v>0</v>
      </c>
      <c r="J602" s="13">
        <f>+Muertes_PN_ACUM[[#This Row],[07-06-2020]]-Muertes_PN_ACUM[[#This Row],[6/6/2020]]</f>
        <v>0</v>
      </c>
      <c r="K602" s="13">
        <f>+Muertes_PN_ACUM[[#This Row],[08-06-2020]]-Muertes_PN_ACUM[[#This Row],[07-06-2020]]</f>
        <v>0</v>
      </c>
      <c r="L602" s="13">
        <f>+Muertes_PN_ACUM[[#This Row],[09-06-2020]]-Muertes_PN_ACUM[[#This Row],[08-06-2020]]</f>
        <v>0</v>
      </c>
      <c r="M602" s="13">
        <f>+Muertes_PN_ACUM[[#This Row],[10-06-2020]]-Muertes_PN_ACUM[[#This Row],[09-06-2020]]</f>
        <v>0</v>
      </c>
      <c r="N602" s="13">
        <f>+Muertes_PN_ACUM[[#This Row],[11-06-2020]]-Muertes_PN_ACUM[[#This Row],[10-06-2020]]</f>
        <v>0</v>
      </c>
    </row>
    <row r="603" spans="1:14" x14ac:dyDescent="0.3">
      <c r="A603">
        <v>130104</v>
      </c>
      <c r="B603" s="2" t="s">
        <v>102</v>
      </c>
      <c r="C603" s="2" t="s">
        <v>103</v>
      </c>
      <c r="D603" s="2" t="s">
        <v>278</v>
      </c>
      <c r="E603" s="14">
        <f t="shared" si="9"/>
        <v>0</v>
      </c>
      <c r="F603" s="15">
        <f>+Muertes_PN_ACUM[[#This Row],[03-06-2020]]</f>
        <v>0</v>
      </c>
      <c r="G603" s="13">
        <f>+Muertes_PN_ACUM[[#This Row],[04-06-2020]]-Muertes_PN_ACUM[[#This Row],[03-06-2020]]</f>
        <v>0</v>
      </c>
      <c r="H603" s="13">
        <f>+Muertes_PN_ACUM[[#This Row],[5/6/2020]]-Muertes_PN_ACUM[[#This Row],[04-06-2020]]</f>
        <v>0</v>
      </c>
      <c r="I603" s="13">
        <f>+Muertes_PN_ACUM[[#This Row],[6/6/2020]]-Muertes_PN_ACUM[[#This Row],[5/6/2020]]</f>
        <v>0</v>
      </c>
      <c r="J603" s="13">
        <f>+Muertes_PN_ACUM[[#This Row],[07-06-2020]]-Muertes_PN_ACUM[[#This Row],[6/6/2020]]</f>
        <v>0</v>
      </c>
      <c r="K603" s="13">
        <f>+Muertes_PN_ACUM[[#This Row],[08-06-2020]]-Muertes_PN_ACUM[[#This Row],[07-06-2020]]</f>
        <v>0</v>
      </c>
      <c r="L603" s="13">
        <f>+Muertes_PN_ACUM[[#This Row],[09-06-2020]]-Muertes_PN_ACUM[[#This Row],[08-06-2020]]</f>
        <v>0</v>
      </c>
      <c r="M603" s="13">
        <f>+Muertes_PN_ACUM[[#This Row],[10-06-2020]]-Muertes_PN_ACUM[[#This Row],[09-06-2020]]</f>
        <v>0</v>
      </c>
      <c r="N603" s="13">
        <f>+Muertes_PN_ACUM[[#This Row],[11-06-2020]]-Muertes_PN_ACUM[[#This Row],[10-06-2020]]</f>
        <v>0</v>
      </c>
    </row>
    <row r="604" spans="1:14" x14ac:dyDescent="0.3">
      <c r="A604">
        <v>41006</v>
      </c>
      <c r="B604" s="2" t="s">
        <v>154</v>
      </c>
      <c r="C604" s="2" t="s">
        <v>339</v>
      </c>
      <c r="D604" s="2" t="s">
        <v>747</v>
      </c>
      <c r="E604" s="14">
        <f t="shared" si="9"/>
        <v>0</v>
      </c>
      <c r="F604" s="15">
        <f>+Muertes_PN_ACUM[[#This Row],[03-06-2020]]</f>
        <v>0</v>
      </c>
      <c r="G604" s="13">
        <f>+Muertes_PN_ACUM[[#This Row],[04-06-2020]]-Muertes_PN_ACUM[[#This Row],[03-06-2020]]</f>
        <v>0</v>
      </c>
      <c r="H604" s="13">
        <f>+Muertes_PN_ACUM[[#This Row],[5/6/2020]]-Muertes_PN_ACUM[[#This Row],[04-06-2020]]</f>
        <v>0</v>
      </c>
      <c r="I604" s="13">
        <f>+Muertes_PN_ACUM[[#This Row],[6/6/2020]]-Muertes_PN_ACUM[[#This Row],[5/6/2020]]</f>
        <v>0</v>
      </c>
      <c r="J604" s="13">
        <f>+Muertes_PN_ACUM[[#This Row],[07-06-2020]]-Muertes_PN_ACUM[[#This Row],[6/6/2020]]</f>
        <v>0</v>
      </c>
      <c r="K604" s="13">
        <f>+Muertes_PN_ACUM[[#This Row],[08-06-2020]]-Muertes_PN_ACUM[[#This Row],[07-06-2020]]</f>
        <v>0</v>
      </c>
      <c r="L604" s="13">
        <f>+Muertes_PN_ACUM[[#This Row],[09-06-2020]]-Muertes_PN_ACUM[[#This Row],[08-06-2020]]</f>
        <v>0</v>
      </c>
      <c r="M604" s="13">
        <f>+Muertes_PN_ACUM[[#This Row],[10-06-2020]]-Muertes_PN_ACUM[[#This Row],[09-06-2020]]</f>
        <v>0</v>
      </c>
      <c r="N604" s="13">
        <f>+Muertes_PN_ACUM[[#This Row],[11-06-2020]]-Muertes_PN_ACUM[[#This Row],[10-06-2020]]</f>
        <v>0</v>
      </c>
    </row>
    <row r="605" spans="1:14" x14ac:dyDescent="0.3">
      <c r="A605">
        <v>41105</v>
      </c>
      <c r="B605" s="2" t="s">
        <v>154</v>
      </c>
      <c r="C605" s="2" t="s">
        <v>258</v>
      </c>
      <c r="D605" s="2" t="s">
        <v>747</v>
      </c>
      <c r="E605" s="14">
        <f t="shared" si="9"/>
        <v>0</v>
      </c>
      <c r="F605" s="15">
        <f>+Muertes_PN_ACUM[[#This Row],[03-06-2020]]</f>
        <v>0</v>
      </c>
      <c r="G605" s="13">
        <f>+Muertes_PN_ACUM[[#This Row],[04-06-2020]]-Muertes_PN_ACUM[[#This Row],[03-06-2020]]</f>
        <v>0</v>
      </c>
      <c r="H605" s="13">
        <f>+Muertes_PN_ACUM[[#This Row],[5/6/2020]]-Muertes_PN_ACUM[[#This Row],[04-06-2020]]</f>
        <v>0</v>
      </c>
      <c r="I605" s="13">
        <f>+Muertes_PN_ACUM[[#This Row],[6/6/2020]]-Muertes_PN_ACUM[[#This Row],[5/6/2020]]</f>
        <v>0</v>
      </c>
      <c r="J605" s="13">
        <f>+Muertes_PN_ACUM[[#This Row],[07-06-2020]]-Muertes_PN_ACUM[[#This Row],[6/6/2020]]</f>
        <v>0</v>
      </c>
      <c r="K605" s="13">
        <f>+Muertes_PN_ACUM[[#This Row],[08-06-2020]]-Muertes_PN_ACUM[[#This Row],[07-06-2020]]</f>
        <v>0</v>
      </c>
      <c r="L605" s="13">
        <f>+Muertes_PN_ACUM[[#This Row],[09-06-2020]]-Muertes_PN_ACUM[[#This Row],[08-06-2020]]</f>
        <v>0</v>
      </c>
      <c r="M605" s="13">
        <f>+Muertes_PN_ACUM[[#This Row],[10-06-2020]]-Muertes_PN_ACUM[[#This Row],[09-06-2020]]</f>
        <v>0</v>
      </c>
      <c r="N605" s="13">
        <f>+Muertes_PN_ACUM[[#This Row],[11-06-2020]]-Muertes_PN_ACUM[[#This Row],[10-06-2020]]</f>
        <v>0</v>
      </c>
    </row>
    <row r="606" spans="1:14" x14ac:dyDescent="0.3">
      <c r="A606">
        <v>80506</v>
      </c>
      <c r="B606" s="2" t="s">
        <v>99</v>
      </c>
      <c r="C606" s="2" t="s">
        <v>134</v>
      </c>
      <c r="D606" s="2" t="s">
        <v>748</v>
      </c>
      <c r="E606" s="14">
        <f t="shared" si="9"/>
        <v>0</v>
      </c>
      <c r="F606" s="15">
        <f>+Muertes_PN_ACUM[[#This Row],[03-06-2020]]</f>
        <v>0</v>
      </c>
      <c r="G606" s="13">
        <f>+Muertes_PN_ACUM[[#This Row],[04-06-2020]]-Muertes_PN_ACUM[[#This Row],[03-06-2020]]</f>
        <v>0</v>
      </c>
      <c r="H606" s="13">
        <f>+Muertes_PN_ACUM[[#This Row],[5/6/2020]]-Muertes_PN_ACUM[[#This Row],[04-06-2020]]</f>
        <v>0</v>
      </c>
      <c r="I606" s="13">
        <f>+Muertes_PN_ACUM[[#This Row],[6/6/2020]]-Muertes_PN_ACUM[[#This Row],[5/6/2020]]</f>
        <v>0</v>
      </c>
      <c r="J606" s="13">
        <f>+Muertes_PN_ACUM[[#This Row],[07-06-2020]]-Muertes_PN_ACUM[[#This Row],[6/6/2020]]</f>
        <v>0</v>
      </c>
      <c r="K606" s="13">
        <f>+Muertes_PN_ACUM[[#This Row],[08-06-2020]]-Muertes_PN_ACUM[[#This Row],[07-06-2020]]</f>
        <v>0</v>
      </c>
      <c r="L606" s="13">
        <f>+Muertes_PN_ACUM[[#This Row],[09-06-2020]]-Muertes_PN_ACUM[[#This Row],[08-06-2020]]</f>
        <v>0</v>
      </c>
      <c r="M606" s="13">
        <f>+Muertes_PN_ACUM[[#This Row],[10-06-2020]]-Muertes_PN_ACUM[[#This Row],[09-06-2020]]</f>
        <v>0</v>
      </c>
      <c r="N606" s="13">
        <f>+Muertes_PN_ACUM[[#This Row],[11-06-2020]]-Muertes_PN_ACUM[[#This Row],[10-06-2020]]</f>
        <v>0</v>
      </c>
    </row>
    <row r="607" spans="1:14" x14ac:dyDescent="0.3">
      <c r="A607">
        <v>50316</v>
      </c>
      <c r="B607" s="2" t="s">
        <v>151</v>
      </c>
      <c r="C607" s="2" t="s">
        <v>181</v>
      </c>
      <c r="D607" s="2" t="s">
        <v>182</v>
      </c>
      <c r="E607" s="14">
        <f t="shared" si="9"/>
        <v>0</v>
      </c>
      <c r="F607" s="15">
        <f>+Muertes_PN_ACUM[[#This Row],[03-06-2020]]</f>
        <v>0</v>
      </c>
      <c r="G607" s="13">
        <f>+Muertes_PN_ACUM[[#This Row],[04-06-2020]]-Muertes_PN_ACUM[[#This Row],[03-06-2020]]</f>
        <v>0</v>
      </c>
      <c r="H607" s="13">
        <f>+Muertes_PN_ACUM[[#This Row],[5/6/2020]]-Muertes_PN_ACUM[[#This Row],[04-06-2020]]</f>
        <v>0</v>
      </c>
      <c r="I607" s="13">
        <f>+Muertes_PN_ACUM[[#This Row],[6/6/2020]]-Muertes_PN_ACUM[[#This Row],[5/6/2020]]</f>
        <v>0</v>
      </c>
      <c r="J607" s="13">
        <f>+Muertes_PN_ACUM[[#This Row],[07-06-2020]]-Muertes_PN_ACUM[[#This Row],[6/6/2020]]</f>
        <v>0</v>
      </c>
      <c r="K607" s="13">
        <f>+Muertes_PN_ACUM[[#This Row],[08-06-2020]]-Muertes_PN_ACUM[[#This Row],[07-06-2020]]</f>
        <v>0</v>
      </c>
      <c r="L607" s="13">
        <f>+Muertes_PN_ACUM[[#This Row],[09-06-2020]]-Muertes_PN_ACUM[[#This Row],[08-06-2020]]</f>
        <v>0</v>
      </c>
      <c r="M607" s="13">
        <f>+Muertes_PN_ACUM[[#This Row],[10-06-2020]]-Muertes_PN_ACUM[[#This Row],[09-06-2020]]</f>
        <v>0</v>
      </c>
      <c r="N607" s="13">
        <f>+Muertes_PN_ACUM[[#This Row],[11-06-2020]]-Muertes_PN_ACUM[[#This Row],[10-06-2020]]</f>
        <v>0</v>
      </c>
    </row>
    <row r="608" spans="1:14" x14ac:dyDescent="0.3">
      <c r="A608">
        <v>90901</v>
      </c>
      <c r="B608" s="2" t="s">
        <v>114</v>
      </c>
      <c r="C608" s="2" t="s">
        <v>181</v>
      </c>
      <c r="D608" s="2" t="s">
        <v>182</v>
      </c>
      <c r="E608" s="14">
        <f t="shared" si="9"/>
        <v>0</v>
      </c>
      <c r="F608" s="15">
        <f>+Muertes_PN_ACUM[[#This Row],[03-06-2020]]</f>
        <v>0</v>
      </c>
      <c r="G608" s="13">
        <f>+Muertes_PN_ACUM[[#This Row],[04-06-2020]]-Muertes_PN_ACUM[[#This Row],[03-06-2020]]</f>
        <v>0</v>
      </c>
      <c r="H608" s="13">
        <f>+Muertes_PN_ACUM[[#This Row],[5/6/2020]]-Muertes_PN_ACUM[[#This Row],[04-06-2020]]</f>
        <v>0</v>
      </c>
      <c r="I608" s="13">
        <f>+Muertes_PN_ACUM[[#This Row],[6/6/2020]]-Muertes_PN_ACUM[[#This Row],[5/6/2020]]</f>
        <v>0</v>
      </c>
      <c r="J608" s="13">
        <f>+Muertes_PN_ACUM[[#This Row],[07-06-2020]]-Muertes_PN_ACUM[[#This Row],[6/6/2020]]</f>
        <v>0</v>
      </c>
      <c r="K608" s="13">
        <f>+Muertes_PN_ACUM[[#This Row],[08-06-2020]]-Muertes_PN_ACUM[[#This Row],[07-06-2020]]</f>
        <v>0</v>
      </c>
      <c r="L608" s="13">
        <f>+Muertes_PN_ACUM[[#This Row],[09-06-2020]]-Muertes_PN_ACUM[[#This Row],[08-06-2020]]</f>
        <v>0</v>
      </c>
      <c r="M608" s="13">
        <f>+Muertes_PN_ACUM[[#This Row],[10-06-2020]]-Muertes_PN_ACUM[[#This Row],[09-06-2020]]</f>
        <v>0</v>
      </c>
      <c r="N608" s="13">
        <f>+Muertes_PN_ACUM[[#This Row],[11-06-2020]]-Muertes_PN_ACUM[[#This Row],[10-06-2020]]</f>
        <v>0</v>
      </c>
    </row>
    <row r="609" spans="1:14" x14ac:dyDescent="0.3">
      <c r="A609">
        <v>30507</v>
      </c>
      <c r="B609" s="2" t="s">
        <v>144</v>
      </c>
      <c r="C609" s="2" t="s">
        <v>410</v>
      </c>
      <c r="D609" s="2" t="s">
        <v>410</v>
      </c>
      <c r="E609" s="14">
        <f t="shared" si="9"/>
        <v>0</v>
      </c>
      <c r="F609" s="15">
        <f>+Muertes_PN_ACUM[[#This Row],[03-06-2020]]</f>
        <v>0</v>
      </c>
      <c r="G609" s="13">
        <f>+Muertes_PN_ACUM[[#This Row],[04-06-2020]]-Muertes_PN_ACUM[[#This Row],[03-06-2020]]</f>
        <v>0</v>
      </c>
      <c r="H609" s="13">
        <f>+Muertes_PN_ACUM[[#This Row],[5/6/2020]]-Muertes_PN_ACUM[[#This Row],[04-06-2020]]</f>
        <v>0</v>
      </c>
      <c r="I609" s="13">
        <f>+Muertes_PN_ACUM[[#This Row],[6/6/2020]]-Muertes_PN_ACUM[[#This Row],[5/6/2020]]</f>
        <v>0</v>
      </c>
      <c r="J609" s="13">
        <f>+Muertes_PN_ACUM[[#This Row],[07-06-2020]]-Muertes_PN_ACUM[[#This Row],[6/6/2020]]</f>
        <v>0</v>
      </c>
      <c r="K609" s="13">
        <f>+Muertes_PN_ACUM[[#This Row],[08-06-2020]]-Muertes_PN_ACUM[[#This Row],[07-06-2020]]</f>
        <v>0</v>
      </c>
      <c r="L609" s="13">
        <f>+Muertes_PN_ACUM[[#This Row],[09-06-2020]]-Muertes_PN_ACUM[[#This Row],[08-06-2020]]</f>
        <v>0</v>
      </c>
      <c r="M609" s="13">
        <f>+Muertes_PN_ACUM[[#This Row],[10-06-2020]]-Muertes_PN_ACUM[[#This Row],[09-06-2020]]</f>
        <v>0</v>
      </c>
      <c r="N609" s="13">
        <f>+Muertes_PN_ACUM[[#This Row],[11-06-2020]]-Muertes_PN_ACUM[[#This Row],[10-06-2020]]</f>
        <v>0</v>
      </c>
    </row>
    <row r="610" spans="1:14" x14ac:dyDescent="0.3">
      <c r="A610">
        <v>40905</v>
      </c>
      <c r="B610" s="2" t="s">
        <v>154</v>
      </c>
      <c r="C610" s="2" t="s">
        <v>361</v>
      </c>
      <c r="D610" s="2" t="s">
        <v>749</v>
      </c>
      <c r="E610" s="14">
        <f t="shared" si="9"/>
        <v>0</v>
      </c>
      <c r="F610" s="15">
        <f>+Muertes_PN_ACUM[[#This Row],[03-06-2020]]</f>
        <v>0</v>
      </c>
      <c r="G610" s="13">
        <f>+Muertes_PN_ACUM[[#This Row],[04-06-2020]]-Muertes_PN_ACUM[[#This Row],[03-06-2020]]</f>
        <v>0</v>
      </c>
      <c r="H610" s="13">
        <f>+Muertes_PN_ACUM[[#This Row],[5/6/2020]]-Muertes_PN_ACUM[[#This Row],[04-06-2020]]</f>
        <v>0</v>
      </c>
      <c r="I610" s="13">
        <f>+Muertes_PN_ACUM[[#This Row],[6/6/2020]]-Muertes_PN_ACUM[[#This Row],[5/6/2020]]</f>
        <v>0</v>
      </c>
      <c r="J610" s="13">
        <f>+Muertes_PN_ACUM[[#This Row],[07-06-2020]]-Muertes_PN_ACUM[[#This Row],[6/6/2020]]</f>
        <v>0</v>
      </c>
      <c r="K610" s="13">
        <f>+Muertes_PN_ACUM[[#This Row],[08-06-2020]]-Muertes_PN_ACUM[[#This Row],[07-06-2020]]</f>
        <v>0</v>
      </c>
      <c r="L610" s="13">
        <f>+Muertes_PN_ACUM[[#This Row],[09-06-2020]]-Muertes_PN_ACUM[[#This Row],[08-06-2020]]</f>
        <v>0</v>
      </c>
      <c r="M610" s="13">
        <f>+Muertes_PN_ACUM[[#This Row],[10-06-2020]]-Muertes_PN_ACUM[[#This Row],[09-06-2020]]</f>
        <v>0</v>
      </c>
      <c r="N610" s="13">
        <f>+Muertes_PN_ACUM[[#This Row],[11-06-2020]]-Muertes_PN_ACUM[[#This Row],[10-06-2020]]</f>
        <v>0</v>
      </c>
    </row>
    <row r="611" spans="1:14" x14ac:dyDescent="0.3">
      <c r="A611">
        <v>60701</v>
      </c>
      <c r="B611" s="2" t="s">
        <v>158</v>
      </c>
      <c r="C611" s="2" t="s">
        <v>353</v>
      </c>
      <c r="D611" s="2" t="s">
        <v>369</v>
      </c>
      <c r="E611" s="14">
        <f t="shared" si="9"/>
        <v>0</v>
      </c>
      <c r="F611" s="15">
        <f>+Muertes_PN_ACUM[[#This Row],[03-06-2020]]</f>
        <v>0</v>
      </c>
      <c r="G611" s="13">
        <f>+Muertes_PN_ACUM[[#This Row],[04-06-2020]]-Muertes_PN_ACUM[[#This Row],[03-06-2020]]</f>
        <v>0</v>
      </c>
      <c r="H611" s="13">
        <f>+Muertes_PN_ACUM[[#This Row],[5/6/2020]]-Muertes_PN_ACUM[[#This Row],[04-06-2020]]</f>
        <v>0</v>
      </c>
      <c r="I611" s="13">
        <f>+Muertes_PN_ACUM[[#This Row],[6/6/2020]]-Muertes_PN_ACUM[[#This Row],[5/6/2020]]</f>
        <v>0</v>
      </c>
      <c r="J611" s="13">
        <f>+Muertes_PN_ACUM[[#This Row],[07-06-2020]]-Muertes_PN_ACUM[[#This Row],[6/6/2020]]</f>
        <v>0</v>
      </c>
      <c r="K611" s="13">
        <f>+Muertes_PN_ACUM[[#This Row],[08-06-2020]]-Muertes_PN_ACUM[[#This Row],[07-06-2020]]</f>
        <v>0</v>
      </c>
      <c r="L611" s="13">
        <f>+Muertes_PN_ACUM[[#This Row],[09-06-2020]]-Muertes_PN_ACUM[[#This Row],[08-06-2020]]</f>
        <v>0</v>
      </c>
      <c r="M611" s="13">
        <f>+Muertes_PN_ACUM[[#This Row],[10-06-2020]]-Muertes_PN_ACUM[[#This Row],[09-06-2020]]</f>
        <v>0</v>
      </c>
      <c r="N611" s="13">
        <f>+Muertes_PN_ACUM[[#This Row],[11-06-2020]]-Muertes_PN_ACUM[[#This Row],[10-06-2020]]</f>
        <v>0</v>
      </c>
    </row>
    <row r="612" spans="1:14" x14ac:dyDescent="0.3">
      <c r="A612">
        <v>40508</v>
      </c>
      <c r="B612" s="2" t="s">
        <v>154</v>
      </c>
      <c r="C612" s="2" t="s">
        <v>236</v>
      </c>
      <c r="D612" s="2" t="s">
        <v>375</v>
      </c>
      <c r="E612" s="14">
        <f t="shared" si="9"/>
        <v>1</v>
      </c>
      <c r="F612" s="15">
        <f>+Muertes_PN_ACUM[[#This Row],[03-06-2020]]</f>
        <v>1</v>
      </c>
      <c r="G612" s="13">
        <f>+Muertes_PN_ACUM[[#This Row],[04-06-2020]]-Muertes_PN_ACUM[[#This Row],[03-06-2020]]</f>
        <v>0</v>
      </c>
      <c r="H612" s="13">
        <f>+Muertes_PN_ACUM[[#This Row],[5/6/2020]]-Muertes_PN_ACUM[[#This Row],[04-06-2020]]</f>
        <v>0</v>
      </c>
      <c r="I612" s="13">
        <f>+Muertes_PN_ACUM[[#This Row],[6/6/2020]]-Muertes_PN_ACUM[[#This Row],[5/6/2020]]</f>
        <v>0</v>
      </c>
      <c r="J612" s="13">
        <f>+Muertes_PN_ACUM[[#This Row],[07-06-2020]]-Muertes_PN_ACUM[[#This Row],[6/6/2020]]</f>
        <v>0</v>
      </c>
      <c r="K612" s="13">
        <f>+Muertes_PN_ACUM[[#This Row],[08-06-2020]]-Muertes_PN_ACUM[[#This Row],[07-06-2020]]</f>
        <v>0</v>
      </c>
      <c r="L612" s="13">
        <f>+Muertes_PN_ACUM[[#This Row],[09-06-2020]]-Muertes_PN_ACUM[[#This Row],[08-06-2020]]</f>
        <v>0</v>
      </c>
      <c r="M612" s="13">
        <f>+Muertes_PN_ACUM[[#This Row],[10-06-2020]]-Muertes_PN_ACUM[[#This Row],[09-06-2020]]</f>
        <v>0</v>
      </c>
      <c r="N612" s="13">
        <f>+Muertes_PN_ACUM[[#This Row],[11-06-2020]]-Muertes_PN_ACUM[[#This Row],[10-06-2020]]</f>
        <v>1</v>
      </c>
    </row>
    <row r="613" spans="1:14" x14ac:dyDescent="0.3">
      <c r="A613">
        <v>20209</v>
      </c>
      <c r="B613" s="2" t="s">
        <v>212</v>
      </c>
      <c r="C613" s="2" t="s">
        <v>217</v>
      </c>
      <c r="D613" s="2" t="s">
        <v>279</v>
      </c>
      <c r="E613" s="14">
        <f t="shared" si="9"/>
        <v>0</v>
      </c>
      <c r="F613" s="15">
        <f>+Muertes_PN_ACUM[[#This Row],[03-06-2020]]</f>
        <v>0</v>
      </c>
      <c r="G613" s="13">
        <f>+Muertes_PN_ACUM[[#This Row],[04-06-2020]]-Muertes_PN_ACUM[[#This Row],[03-06-2020]]</f>
        <v>0</v>
      </c>
      <c r="H613" s="13">
        <f>+Muertes_PN_ACUM[[#This Row],[5/6/2020]]-Muertes_PN_ACUM[[#This Row],[04-06-2020]]</f>
        <v>0</v>
      </c>
      <c r="I613" s="13">
        <f>+Muertes_PN_ACUM[[#This Row],[6/6/2020]]-Muertes_PN_ACUM[[#This Row],[5/6/2020]]</f>
        <v>0</v>
      </c>
      <c r="J613" s="13">
        <f>+Muertes_PN_ACUM[[#This Row],[07-06-2020]]-Muertes_PN_ACUM[[#This Row],[6/6/2020]]</f>
        <v>0</v>
      </c>
      <c r="K613" s="13">
        <f>+Muertes_PN_ACUM[[#This Row],[08-06-2020]]-Muertes_PN_ACUM[[#This Row],[07-06-2020]]</f>
        <v>0</v>
      </c>
      <c r="L613" s="13">
        <f>+Muertes_PN_ACUM[[#This Row],[09-06-2020]]-Muertes_PN_ACUM[[#This Row],[08-06-2020]]</f>
        <v>0</v>
      </c>
      <c r="M613" s="13">
        <f>+Muertes_PN_ACUM[[#This Row],[10-06-2020]]-Muertes_PN_ACUM[[#This Row],[09-06-2020]]</f>
        <v>0</v>
      </c>
      <c r="N613" s="13">
        <f>+Muertes_PN_ACUM[[#This Row],[11-06-2020]]-Muertes_PN_ACUM[[#This Row],[10-06-2020]]</f>
        <v>0</v>
      </c>
    </row>
    <row r="614" spans="1:14" x14ac:dyDescent="0.3">
      <c r="A614">
        <v>130718</v>
      </c>
      <c r="B614" s="2" t="s">
        <v>102</v>
      </c>
      <c r="C614" s="2" t="s">
        <v>138</v>
      </c>
      <c r="D614" s="2" t="s">
        <v>279</v>
      </c>
      <c r="E614" s="14">
        <f t="shared" si="9"/>
        <v>1</v>
      </c>
      <c r="F614" s="15">
        <f>+Muertes_PN_ACUM[[#This Row],[03-06-2020]]</f>
        <v>0</v>
      </c>
      <c r="G614" s="13">
        <f>+Muertes_PN_ACUM[[#This Row],[04-06-2020]]-Muertes_PN_ACUM[[#This Row],[03-06-2020]]</f>
        <v>0</v>
      </c>
      <c r="H614" s="13">
        <f>+Muertes_PN_ACUM[[#This Row],[5/6/2020]]-Muertes_PN_ACUM[[#This Row],[04-06-2020]]</f>
        <v>0</v>
      </c>
      <c r="I614" s="13">
        <f>+Muertes_PN_ACUM[[#This Row],[6/6/2020]]-Muertes_PN_ACUM[[#This Row],[5/6/2020]]</f>
        <v>0</v>
      </c>
      <c r="J614" s="13">
        <f>+Muertes_PN_ACUM[[#This Row],[07-06-2020]]-Muertes_PN_ACUM[[#This Row],[6/6/2020]]</f>
        <v>0</v>
      </c>
      <c r="K614" s="13">
        <f>+Muertes_PN_ACUM[[#This Row],[08-06-2020]]-Muertes_PN_ACUM[[#This Row],[07-06-2020]]</f>
        <v>0</v>
      </c>
      <c r="L614" s="13">
        <f>+Muertes_PN_ACUM[[#This Row],[09-06-2020]]-Muertes_PN_ACUM[[#This Row],[08-06-2020]]</f>
        <v>1</v>
      </c>
      <c r="M614" s="13">
        <f>+Muertes_PN_ACUM[[#This Row],[10-06-2020]]-Muertes_PN_ACUM[[#This Row],[09-06-2020]]</f>
        <v>0</v>
      </c>
      <c r="N614" s="13">
        <f>+Muertes_PN_ACUM[[#This Row],[11-06-2020]]-Muertes_PN_ACUM[[#This Row],[10-06-2020]]</f>
        <v>0</v>
      </c>
    </row>
    <row r="615" spans="1:14" x14ac:dyDescent="0.3">
      <c r="A615">
        <v>30114</v>
      </c>
      <c r="B615" s="2" t="s">
        <v>144</v>
      </c>
      <c r="C615" s="2" t="s">
        <v>144</v>
      </c>
      <c r="D615" s="2" t="s">
        <v>440</v>
      </c>
      <c r="E615" s="14">
        <f t="shared" si="9"/>
        <v>0</v>
      </c>
      <c r="F615" s="15">
        <f>+Muertes_PN_ACUM[[#This Row],[03-06-2020]]</f>
        <v>0</v>
      </c>
      <c r="G615" s="13">
        <f>+Muertes_PN_ACUM[[#This Row],[04-06-2020]]-Muertes_PN_ACUM[[#This Row],[03-06-2020]]</f>
        <v>0</v>
      </c>
      <c r="H615" s="13">
        <f>+Muertes_PN_ACUM[[#This Row],[5/6/2020]]-Muertes_PN_ACUM[[#This Row],[04-06-2020]]</f>
        <v>0</v>
      </c>
      <c r="I615" s="13">
        <f>+Muertes_PN_ACUM[[#This Row],[6/6/2020]]-Muertes_PN_ACUM[[#This Row],[5/6/2020]]</f>
        <v>0</v>
      </c>
      <c r="J615" s="13">
        <f>+Muertes_PN_ACUM[[#This Row],[07-06-2020]]-Muertes_PN_ACUM[[#This Row],[6/6/2020]]</f>
        <v>0</v>
      </c>
      <c r="K615" s="13">
        <f>+Muertes_PN_ACUM[[#This Row],[08-06-2020]]-Muertes_PN_ACUM[[#This Row],[07-06-2020]]</f>
        <v>0</v>
      </c>
      <c r="L615" s="13">
        <f>+Muertes_PN_ACUM[[#This Row],[09-06-2020]]-Muertes_PN_ACUM[[#This Row],[08-06-2020]]</f>
        <v>0</v>
      </c>
      <c r="M615" s="13">
        <f>+Muertes_PN_ACUM[[#This Row],[10-06-2020]]-Muertes_PN_ACUM[[#This Row],[09-06-2020]]</f>
        <v>0</v>
      </c>
      <c r="N615" s="13">
        <f>+Muertes_PN_ACUM[[#This Row],[11-06-2020]]-Muertes_PN_ACUM[[#This Row],[10-06-2020]]</f>
        <v>0</v>
      </c>
    </row>
    <row r="616" spans="1:14" x14ac:dyDescent="0.3">
      <c r="A616">
        <v>40509</v>
      </c>
      <c r="B616" s="2" t="s">
        <v>154</v>
      </c>
      <c r="C616" s="2" t="s">
        <v>236</v>
      </c>
      <c r="D616" s="2" t="s">
        <v>440</v>
      </c>
      <c r="E616" s="14">
        <f t="shared" si="9"/>
        <v>0</v>
      </c>
      <c r="F616" s="15">
        <f>+Muertes_PN_ACUM[[#This Row],[03-06-2020]]</f>
        <v>0</v>
      </c>
      <c r="G616" s="13">
        <f>+Muertes_PN_ACUM[[#This Row],[04-06-2020]]-Muertes_PN_ACUM[[#This Row],[03-06-2020]]</f>
        <v>0</v>
      </c>
      <c r="H616" s="13">
        <f>+Muertes_PN_ACUM[[#This Row],[5/6/2020]]-Muertes_PN_ACUM[[#This Row],[04-06-2020]]</f>
        <v>0</v>
      </c>
      <c r="I616" s="13">
        <f>+Muertes_PN_ACUM[[#This Row],[6/6/2020]]-Muertes_PN_ACUM[[#This Row],[5/6/2020]]</f>
        <v>0</v>
      </c>
      <c r="J616" s="13">
        <f>+Muertes_PN_ACUM[[#This Row],[07-06-2020]]-Muertes_PN_ACUM[[#This Row],[6/6/2020]]</f>
        <v>0</v>
      </c>
      <c r="K616" s="13">
        <f>+Muertes_PN_ACUM[[#This Row],[08-06-2020]]-Muertes_PN_ACUM[[#This Row],[07-06-2020]]</f>
        <v>0</v>
      </c>
      <c r="L616" s="13">
        <f>+Muertes_PN_ACUM[[#This Row],[09-06-2020]]-Muertes_PN_ACUM[[#This Row],[08-06-2020]]</f>
        <v>0</v>
      </c>
      <c r="M616" s="13">
        <f>+Muertes_PN_ACUM[[#This Row],[10-06-2020]]-Muertes_PN_ACUM[[#This Row],[09-06-2020]]</f>
        <v>0</v>
      </c>
      <c r="N616" s="13">
        <f>+Muertes_PN_ACUM[[#This Row],[11-06-2020]]-Muertes_PN_ACUM[[#This Row],[10-06-2020]]</f>
        <v>0</v>
      </c>
    </row>
    <row r="617" spans="1:14" x14ac:dyDescent="0.3">
      <c r="A617">
        <v>130313</v>
      </c>
      <c r="B617" s="2" t="s">
        <v>102</v>
      </c>
      <c r="C617" s="2" t="s">
        <v>222</v>
      </c>
      <c r="D617" s="2" t="s">
        <v>440</v>
      </c>
      <c r="E617" s="14">
        <f t="shared" si="9"/>
        <v>0</v>
      </c>
      <c r="F617" s="15">
        <f>+Muertes_PN_ACUM[[#This Row],[03-06-2020]]</f>
        <v>0</v>
      </c>
      <c r="G617" s="13">
        <f>+Muertes_PN_ACUM[[#This Row],[04-06-2020]]-Muertes_PN_ACUM[[#This Row],[03-06-2020]]</f>
        <v>0</v>
      </c>
      <c r="H617" s="13">
        <f>+Muertes_PN_ACUM[[#This Row],[5/6/2020]]-Muertes_PN_ACUM[[#This Row],[04-06-2020]]</f>
        <v>0</v>
      </c>
      <c r="I617" s="13">
        <f>+Muertes_PN_ACUM[[#This Row],[6/6/2020]]-Muertes_PN_ACUM[[#This Row],[5/6/2020]]</f>
        <v>0</v>
      </c>
      <c r="J617" s="13">
        <f>+Muertes_PN_ACUM[[#This Row],[07-06-2020]]-Muertes_PN_ACUM[[#This Row],[6/6/2020]]</f>
        <v>0</v>
      </c>
      <c r="K617" s="13">
        <f>+Muertes_PN_ACUM[[#This Row],[08-06-2020]]-Muertes_PN_ACUM[[#This Row],[07-06-2020]]</f>
        <v>0</v>
      </c>
      <c r="L617" s="13">
        <f>+Muertes_PN_ACUM[[#This Row],[09-06-2020]]-Muertes_PN_ACUM[[#This Row],[08-06-2020]]</f>
        <v>0</v>
      </c>
      <c r="M617" s="13">
        <f>+Muertes_PN_ACUM[[#This Row],[10-06-2020]]-Muertes_PN_ACUM[[#This Row],[09-06-2020]]</f>
        <v>0</v>
      </c>
      <c r="N617" s="13">
        <f>+Muertes_PN_ACUM[[#This Row],[11-06-2020]]-Muertes_PN_ACUM[[#This Row],[10-06-2020]]</f>
        <v>0</v>
      </c>
    </row>
    <row r="618" spans="1:14" x14ac:dyDescent="0.3">
      <c r="A618">
        <v>91001</v>
      </c>
      <c r="B618" s="2" t="s">
        <v>114</v>
      </c>
      <c r="C618" s="2" t="s">
        <v>115</v>
      </c>
      <c r="D618" s="2" t="s">
        <v>116</v>
      </c>
      <c r="E618" s="14">
        <f t="shared" si="9"/>
        <v>3</v>
      </c>
      <c r="F618" s="15">
        <f>+Muertes_PN_ACUM[[#This Row],[03-06-2020]]</f>
        <v>3</v>
      </c>
      <c r="G618" s="13">
        <f>+Muertes_PN_ACUM[[#This Row],[04-06-2020]]-Muertes_PN_ACUM[[#This Row],[03-06-2020]]</f>
        <v>0</v>
      </c>
      <c r="H618" s="13">
        <f>+Muertes_PN_ACUM[[#This Row],[5/6/2020]]-Muertes_PN_ACUM[[#This Row],[04-06-2020]]</f>
        <v>0</v>
      </c>
      <c r="I618" s="13">
        <f>+Muertes_PN_ACUM[[#This Row],[6/6/2020]]-Muertes_PN_ACUM[[#This Row],[5/6/2020]]</f>
        <v>0</v>
      </c>
      <c r="J618" s="13">
        <f>+Muertes_PN_ACUM[[#This Row],[07-06-2020]]-Muertes_PN_ACUM[[#This Row],[6/6/2020]]</f>
        <v>0</v>
      </c>
      <c r="K618" s="13">
        <f>+Muertes_PN_ACUM[[#This Row],[08-06-2020]]-Muertes_PN_ACUM[[#This Row],[07-06-2020]]</f>
        <v>0</v>
      </c>
      <c r="L618" s="13">
        <f>+Muertes_PN_ACUM[[#This Row],[09-06-2020]]-Muertes_PN_ACUM[[#This Row],[08-06-2020]]</f>
        <v>0</v>
      </c>
      <c r="M618" s="13">
        <f>+Muertes_PN_ACUM[[#This Row],[10-06-2020]]-Muertes_PN_ACUM[[#This Row],[09-06-2020]]</f>
        <v>0</v>
      </c>
      <c r="N618" s="13">
        <f>+Muertes_PN_ACUM[[#This Row],[11-06-2020]]-Muertes_PN_ACUM[[#This Row],[10-06-2020]]</f>
        <v>0</v>
      </c>
    </row>
    <row r="619" spans="1:14" x14ac:dyDescent="0.3">
      <c r="A619">
        <v>91015</v>
      </c>
      <c r="B619" s="2" t="s">
        <v>114</v>
      </c>
      <c r="C619" s="2" t="s">
        <v>115</v>
      </c>
      <c r="D619" s="2" t="s">
        <v>750</v>
      </c>
      <c r="E619" s="14">
        <f t="shared" si="9"/>
        <v>0</v>
      </c>
      <c r="F619" s="15">
        <f>+Muertes_PN_ACUM[[#This Row],[03-06-2020]]</f>
        <v>0</v>
      </c>
      <c r="G619" s="13">
        <f>+Muertes_PN_ACUM[[#This Row],[04-06-2020]]-Muertes_PN_ACUM[[#This Row],[03-06-2020]]</f>
        <v>0</v>
      </c>
      <c r="H619" s="13">
        <f>+Muertes_PN_ACUM[[#This Row],[5/6/2020]]-Muertes_PN_ACUM[[#This Row],[04-06-2020]]</f>
        <v>0</v>
      </c>
      <c r="I619" s="13">
        <f>+Muertes_PN_ACUM[[#This Row],[6/6/2020]]-Muertes_PN_ACUM[[#This Row],[5/6/2020]]</f>
        <v>0</v>
      </c>
      <c r="J619" s="13">
        <f>+Muertes_PN_ACUM[[#This Row],[07-06-2020]]-Muertes_PN_ACUM[[#This Row],[6/6/2020]]</f>
        <v>0</v>
      </c>
      <c r="K619" s="13">
        <f>+Muertes_PN_ACUM[[#This Row],[08-06-2020]]-Muertes_PN_ACUM[[#This Row],[07-06-2020]]</f>
        <v>0</v>
      </c>
      <c r="L619" s="13">
        <f>+Muertes_PN_ACUM[[#This Row],[09-06-2020]]-Muertes_PN_ACUM[[#This Row],[08-06-2020]]</f>
        <v>0</v>
      </c>
      <c r="M619" s="13">
        <f>+Muertes_PN_ACUM[[#This Row],[10-06-2020]]-Muertes_PN_ACUM[[#This Row],[09-06-2020]]</f>
        <v>0</v>
      </c>
      <c r="N619" s="13">
        <f>+Muertes_PN_ACUM[[#This Row],[11-06-2020]]-Muertes_PN_ACUM[[#This Row],[10-06-2020]]</f>
        <v>0</v>
      </c>
    </row>
    <row r="620" spans="1:14" x14ac:dyDescent="0.3">
      <c r="A620">
        <v>91016</v>
      </c>
      <c r="B620" s="2" t="s">
        <v>114</v>
      </c>
      <c r="C620" s="2" t="s">
        <v>115</v>
      </c>
      <c r="D620" s="2" t="s">
        <v>751</v>
      </c>
      <c r="E620" s="14">
        <f t="shared" si="9"/>
        <v>0</v>
      </c>
      <c r="F620" s="15">
        <f>+Muertes_PN_ACUM[[#This Row],[03-06-2020]]</f>
        <v>0</v>
      </c>
      <c r="G620" s="13">
        <f>+Muertes_PN_ACUM[[#This Row],[04-06-2020]]-Muertes_PN_ACUM[[#This Row],[03-06-2020]]</f>
        <v>0</v>
      </c>
      <c r="H620" s="13">
        <f>+Muertes_PN_ACUM[[#This Row],[5/6/2020]]-Muertes_PN_ACUM[[#This Row],[04-06-2020]]</f>
        <v>0</v>
      </c>
      <c r="I620" s="13">
        <f>+Muertes_PN_ACUM[[#This Row],[6/6/2020]]-Muertes_PN_ACUM[[#This Row],[5/6/2020]]</f>
        <v>0</v>
      </c>
      <c r="J620" s="13">
        <f>+Muertes_PN_ACUM[[#This Row],[07-06-2020]]-Muertes_PN_ACUM[[#This Row],[6/6/2020]]</f>
        <v>0</v>
      </c>
      <c r="K620" s="13">
        <f>+Muertes_PN_ACUM[[#This Row],[08-06-2020]]-Muertes_PN_ACUM[[#This Row],[07-06-2020]]</f>
        <v>0</v>
      </c>
      <c r="L620" s="13">
        <f>+Muertes_PN_ACUM[[#This Row],[09-06-2020]]-Muertes_PN_ACUM[[#This Row],[08-06-2020]]</f>
        <v>0</v>
      </c>
      <c r="M620" s="13">
        <f>+Muertes_PN_ACUM[[#This Row],[10-06-2020]]-Muertes_PN_ACUM[[#This Row],[09-06-2020]]</f>
        <v>0</v>
      </c>
      <c r="N620" s="13">
        <f>+Muertes_PN_ACUM[[#This Row],[11-06-2020]]-Muertes_PN_ACUM[[#This Row],[10-06-2020]]</f>
        <v>0</v>
      </c>
    </row>
    <row r="621" spans="1:14" x14ac:dyDescent="0.3">
      <c r="A621">
        <v>40510</v>
      </c>
      <c r="B621" s="2" t="s">
        <v>154</v>
      </c>
      <c r="C621" s="2" t="s">
        <v>236</v>
      </c>
      <c r="D621" s="2" t="s">
        <v>370</v>
      </c>
      <c r="E621" s="14">
        <f t="shared" si="9"/>
        <v>0</v>
      </c>
      <c r="F621" s="15">
        <f>+Muertes_PN_ACUM[[#This Row],[03-06-2020]]</f>
        <v>0</v>
      </c>
      <c r="G621" s="13">
        <f>+Muertes_PN_ACUM[[#This Row],[04-06-2020]]-Muertes_PN_ACUM[[#This Row],[03-06-2020]]</f>
        <v>0</v>
      </c>
      <c r="H621" s="13">
        <f>+Muertes_PN_ACUM[[#This Row],[5/6/2020]]-Muertes_PN_ACUM[[#This Row],[04-06-2020]]</f>
        <v>0</v>
      </c>
      <c r="I621" s="13">
        <f>+Muertes_PN_ACUM[[#This Row],[6/6/2020]]-Muertes_PN_ACUM[[#This Row],[5/6/2020]]</f>
        <v>0</v>
      </c>
      <c r="J621" s="13">
        <f>+Muertes_PN_ACUM[[#This Row],[07-06-2020]]-Muertes_PN_ACUM[[#This Row],[6/6/2020]]</f>
        <v>0</v>
      </c>
      <c r="K621" s="13">
        <f>+Muertes_PN_ACUM[[#This Row],[08-06-2020]]-Muertes_PN_ACUM[[#This Row],[07-06-2020]]</f>
        <v>0</v>
      </c>
      <c r="L621" s="13">
        <f>+Muertes_PN_ACUM[[#This Row],[09-06-2020]]-Muertes_PN_ACUM[[#This Row],[08-06-2020]]</f>
        <v>0</v>
      </c>
      <c r="M621" s="13">
        <f>+Muertes_PN_ACUM[[#This Row],[10-06-2020]]-Muertes_PN_ACUM[[#This Row],[09-06-2020]]</f>
        <v>0</v>
      </c>
      <c r="N621" s="13">
        <f>+Muertes_PN_ACUM[[#This Row],[11-06-2020]]-Muertes_PN_ACUM[[#This Row],[10-06-2020]]</f>
        <v>0</v>
      </c>
    </row>
    <row r="622" spans="1:14" x14ac:dyDescent="0.3">
      <c r="A622">
        <v>70221</v>
      </c>
      <c r="B622" s="2" t="s">
        <v>268</v>
      </c>
      <c r="C622" s="2" t="s">
        <v>348</v>
      </c>
      <c r="D622" s="2" t="s">
        <v>370</v>
      </c>
      <c r="E622" s="14">
        <f t="shared" si="9"/>
        <v>0</v>
      </c>
      <c r="F622" s="15">
        <f>+Muertes_PN_ACUM[[#This Row],[03-06-2020]]</f>
        <v>0</v>
      </c>
      <c r="G622" s="13">
        <f>+Muertes_PN_ACUM[[#This Row],[04-06-2020]]-Muertes_PN_ACUM[[#This Row],[03-06-2020]]</f>
        <v>0</v>
      </c>
      <c r="H622" s="13">
        <f>+Muertes_PN_ACUM[[#This Row],[5/6/2020]]-Muertes_PN_ACUM[[#This Row],[04-06-2020]]</f>
        <v>0</v>
      </c>
      <c r="I622" s="13">
        <f>+Muertes_PN_ACUM[[#This Row],[6/6/2020]]-Muertes_PN_ACUM[[#This Row],[5/6/2020]]</f>
        <v>0</v>
      </c>
      <c r="J622" s="13">
        <f>+Muertes_PN_ACUM[[#This Row],[07-06-2020]]-Muertes_PN_ACUM[[#This Row],[6/6/2020]]</f>
        <v>0</v>
      </c>
      <c r="K622" s="13">
        <f>+Muertes_PN_ACUM[[#This Row],[08-06-2020]]-Muertes_PN_ACUM[[#This Row],[07-06-2020]]</f>
        <v>0</v>
      </c>
      <c r="L622" s="13">
        <f>+Muertes_PN_ACUM[[#This Row],[09-06-2020]]-Muertes_PN_ACUM[[#This Row],[08-06-2020]]</f>
        <v>0</v>
      </c>
      <c r="M622" s="13">
        <f>+Muertes_PN_ACUM[[#This Row],[10-06-2020]]-Muertes_PN_ACUM[[#This Row],[09-06-2020]]</f>
        <v>0</v>
      </c>
      <c r="N622" s="13">
        <f>+Muertes_PN_ACUM[[#This Row],[11-06-2020]]-Muertes_PN_ACUM[[#This Row],[10-06-2020]]</f>
        <v>0</v>
      </c>
    </row>
    <row r="623" spans="1:14" x14ac:dyDescent="0.3">
      <c r="A623">
        <v>40107</v>
      </c>
      <c r="B623" s="2" t="s">
        <v>154</v>
      </c>
      <c r="C623" s="2" t="s">
        <v>155</v>
      </c>
      <c r="D623" s="2" t="s">
        <v>376</v>
      </c>
      <c r="E623" s="14">
        <f t="shared" si="9"/>
        <v>0</v>
      </c>
      <c r="F623" s="15">
        <f>+Muertes_PN_ACUM[[#This Row],[03-06-2020]]</f>
        <v>0</v>
      </c>
      <c r="G623" s="13">
        <f>+Muertes_PN_ACUM[[#This Row],[04-06-2020]]-Muertes_PN_ACUM[[#This Row],[03-06-2020]]</f>
        <v>0</v>
      </c>
      <c r="H623" s="13">
        <f>+Muertes_PN_ACUM[[#This Row],[5/6/2020]]-Muertes_PN_ACUM[[#This Row],[04-06-2020]]</f>
        <v>0</v>
      </c>
      <c r="I623" s="13">
        <f>+Muertes_PN_ACUM[[#This Row],[6/6/2020]]-Muertes_PN_ACUM[[#This Row],[5/6/2020]]</f>
        <v>0</v>
      </c>
      <c r="J623" s="13">
        <f>+Muertes_PN_ACUM[[#This Row],[07-06-2020]]-Muertes_PN_ACUM[[#This Row],[6/6/2020]]</f>
        <v>0</v>
      </c>
      <c r="K623" s="13">
        <f>+Muertes_PN_ACUM[[#This Row],[08-06-2020]]-Muertes_PN_ACUM[[#This Row],[07-06-2020]]</f>
        <v>0</v>
      </c>
      <c r="L623" s="13">
        <f>+Muertes_PN_ACUM[[#This Row],[09-06-2020]]-Muertes_PN_ACUM[[#This Row],[08-06-2020]]</f>
        <v>0</v>
      </c>
      <c r="M623" s="13">
        <f>+Muertes_PN_ACUM[[#This Row],[10-06-2020]]-Muertes_PN_ACUM[[#This Row],[09-06-2020]]</f>
        <v>0</v>
      </c>
      <c r="N623" s="13">
        <f>+Muertes_PN_ACUM[[#This Row],[11-06-2020]]-Muertes_PN_ACUM[[#This Row],[10-06-2020]]</f>
        <v>0</v>
      </c>
    </row>
    <row r="624" spans="1:14" x14ac:dyDescent="0.3">
      <c r="A624">
        <v>70222</v>
      </c>
      <c r="B624" s="2" t="s">
        <v>268</v>
      </c>
      <c r="C624" s="2" t="s">
        <v>348</v>
      </c>
      <c r="D624" s="2" t="s">
        <v>752</v>
      </c>
      <c r="E624" s="14">
        <f t="shared" si="9"/>
        <v>0</v>
      </c>
      <c r="F624" s="15">
        <f>+Muertes_PN_ACUM[[#This Row],[03-06-2020]]</f>
        <v>0</v>
      </c>
      <c r="G624" s="13">
        <f>+Muertes_PN_ACUM[[#This Row],[04-06-2020]]-Muertes_PN_ACUM[[#This Row],[03-06-2020]]</f>
        <v>0</v>
      </c>
      <c r="H624" s="13">
        <f>+Muertes_PN_ACUM[[#This Row],[5/6/2020]]-Muertes_PN_ACUM[[#This Row],[04-06-2020]]</f>
        <v>0</v>
      </c>
      <c r="I624" s="13">
        <f>+Muertes_PN_ACUM[[#This Row],[6/6/2020]]-Muertes_PN_ACUM[[#This Row],[5/6/2020]]</f>
        <v>0</v>
      </c>
      <c r="J624" s="13">
        <f>+Muertes_PN_ACUM[[#This Row],[07-06-2020]]-Muertes_PN_ACUM[[#This Row],[6/6/2020]]</f>
        <v>0</v>
      </c>
      <c r="K624" s="13">
        <f>+Muertes_PN_ACUM[[#This Row],[08-06-2020]]-Muertes_PN_ACUM[[#This Row],[07-06-2020]]</f>
        <v>0</v>
      </c>
      <c r="L624" s="13">
        <f>+Muertes_PN_ACUM[[#This Row],[09-06-2020]]-Muertes_PN_ACUM[[#This Row],[08-06-2020]]</f>
        <v>0</v>
      </c>
      <c r="M624" s="13">
        <f>+Muertes_PN_ACUM[[#This Row],[10-06-2020]]-Muertes_PN_ACUM[[#This Row],[09-06-2020]]</f>
        <v>0</v>
      </c>
      <c r="N624" s="13">
        <f>+Muertes_PN_ACUM[[#This Row],[11-06-2020]]-Muertes_PN_ACUM[[#This Row],[10-06-2020]]</f>
        <v>0</v>
      </c>
    </row>
    <row r="625" spans="1:14" x14ac:dyDescent="0.3">
      <c r="A625">
        <v>50110</v>
      </c>
      <c r="B625" s="2" t="s">
        <v>151</v>
      </c>
      <c r="C625" s="2" t="s">
        <v>269</v>
      </c>
      <c r="D625" s="2" t="s">
        <v>753</v>
      </c>
      <c r="E625" s="14">
        <f t="shared" si="9"/>
        <v>0</v>
      </c>
      <c r="F625" s="15">
        <f>+Muertes_PN_ACUM[[#This Row],[03-06-2020]]</f>
        <v>0</v>
      </c>
      <c r="G625" s="13">
        <f>+Muertes_PN_ACUM[[#This Row],[04-06-2020]]-Muertes_PN_ACUM[[#This Row],[03-06-2020]]</f>
        <v>0</v>
      </c>
      <c r="H625" s="13">
        <f>+Muertes_PN_ACUM[[#This Row],[5/6/2020]]-Muertes_PN_ACUM[[#This Row],[04-06-2020]]</f>
        <v>0</v>
      </c>
      <c r="I625" s="13">
        <f>+Muertes_PN_ACUM[[#This Row],[6/6/2020]]-Muertes_PN_ACUM[[#This Row],[5/6/2020]]</f>
        <v>0</v>
      </c>
      <c r="J625" s="13">
        <f>+Muertes_PN_ACUM[[#This Row],[07-06-2020]]-Muertes_PN_ACUM[[#This Row],[6/6/2020]]</f>
        <v>0</v>
      </c>
      <c r="K625" s="13">
        <f>+Muertes_PN_ACUM[[#This Row],[08-06-2020]]-Muertes_PN_ACUM[[#This Row],[07-06-2020]]</f>
        <v>0</v>
      </c>
      <c r="L625" s="13">
        <f>+Muertes_PN_ACUM[[#This Row],[09-06-2020]]-Muertes_PN_ACUM[[#This Row],[08-06-2020]]</f>
        <v>0</v>
      </c>
      <c r="M625" s="13">
        <f>+Muertes_PN_ACUM[[#This Row],[10-06-2020]]-Muertes_PN_ACUM[[#This Row],[09-06-2020]]</f>
        <v>0</v>
      </c>
      <c r="N625" s="13">
        <f>+Muertes_PN_ACUM[[#This Row],[11-06-2020]]-Muertes_PN_ACUM[[#This Row],[10-06-2020]]</f>
        <v>0</v>
      </c>
    </row>
    <row r="626" spans="1:14" x14ac:dyDescent="0.3">
      <c r="A626">
        <v>120311</v>
      </c>
      <c r="B626" s="2" t="s">
        <v>191</v>
      </c>
      <c r="C626" s="2" t="s">
        <v>380</v>
      </c>
      <c r="D626" s="2" t="s">
        <v>754</v>
      </c>
      <c r="E626" s="14">
        <f t="shared" si="9"/>
        <v>0</v>
      </c>
      <c r="F626" s="15">
        <f>+Muertes_PN_ACUM[[#This Row],[03-06-2020]]</f>
        <v>0</v>
      </c>
      <c r="G626" s="13">
        <f>+Muertes_PN_ACUM[[#This Row],[04-06-2020]]-Muertes_PN_ACUM[[#This Row],[03-06-2020]]</f>
        <v>0</v>
      </c>
      <c r="H626" s="13">
        <f>+Muertes_PN_ACUM[[#This Row],[5/6/2020]]-Muertes_PN_ACUM[[#This Row],[04-06-2020]]</f>
        <v>0</v>
      </c>
      <c r="I626" s="13">
        <f>+Muertes_PN_ACUM[[#This Row],[6/6/2020]]-Muertes_PN_ACUM[[#This Row],[5/6/2020]]</f>
        <v>0</v>
      </c>
      <c r="J626" s="13">
        <f>+Muertes_PN_ACUM[[#This Row],[07-06-2020]]-Muertes_PN_ACUM[[#This Row],[6/6/2020]]</f>
        <v>0</v>
      </c>
      <c r="K626" s="13">
        <f>+Muertes_PN_ACUM[[#This Row],[08-06-2020]]-Muertes_PN_ACUM[[#This Row],[07-06-2020]]</f>
        <v>0</v>
      </c>
      <c r="L626" s="13">
        <f>+Muertes_PN_ACUM[[#This Row],[09-06-2020]]-Muertes_PN_ACUM[[#This Row],[08-06-2020]]</f>
        <v>0</v>
      </c>
      <c r="M626" s="13">
        <f>+Muertes_PN_ACUM[[#This Row],[10-06-2020]]-Muertes_PN_ACUM[[#This Row],[09-06-2020]]</f>
        <v>0</v>
      </c>
      <c r="N626" s="13">
        <f>+Muertes_PN_ACUM[[#This Row],[11-06-2020]]-Muertes_PN_ACUM[[#This Row],[10-06-2020]]</f>
        <v>0</v>
      </c>
    </row>
    <row r="627" spans="1:14" x14ac:dyDescent="0.3">
      <c r="A627">
        <v>40514</v>
      </c>
      <c r="B627" s="2" t="s">
        <v>154</v>
      </c>
      <c r="C627" s="2" t="s">
        <v>236</v>
      </c>
      <c r="D627" s="2" t="s">
        <v>755</v>
      </c>
      <c r="E627" s="14">
        <f t="shared" si="9"/>
        <v>0</v>
      </c>
      <c r="F627" s="15">
        <f>+Muertes_PN_ACUM[[#This Row],[03-06-2020]]</f>
        <v>0</v>
      </c>
      <c r="G627" s="13">
        <f>+Muertes_PN_ACUM[[#This Row],[04-06-2020]]-Muertes_PN_ACUM[[#This Row],[03-06-2020]]</f>
        <v>0</v>
      </c>
      <c r="H627" s="13">
        <f>+Muertes_PN_ACUM[[#This Row],[5/6/2020]]-Muertes_PN_ACUM[[#This Row],[04-06-2020]]</f>
        <v>0</v>
      </c>
      <c r="I627" s="13">
        <f>+Muertes_PN_ACUM[[#This Row],[6/6/2020]]-Muertes_PN_ACUM[[#This Row],[5/6/2020]]</f>
        <v>0</v>
      </c>
      <c r="J627" s="13">
        <f>+Muertes_PN_ACUM[[#This Row],[07-06-2020]]-Muertes_PN_ACUM[[#This Row],[6/6/2020]]</f>
        <v>0</v>
      </c>
      <c r="K627" s="13">
        <f>+Muertes_PN_ACUM[[#This Row],[08-06-2020]]-Muertes_PN_ACUM[[#This Row],[07-06-2020]]</f>
        <v>0</v>
      </c>
      <c r="L627" s="13">
        <f>+Muertes_PN_ACUM[[#This Row],[09-06-2020]]-Muertes_PN_ACUM[[#This Row],[08-06-2020]]</f>
        <v>0</v>
      </c>
      <c r="M627" s="13">
        <f>+Muertes_PN_ACUM[[#This Row],[10-06-2020]]-Muertes_PN_ACUM[[#This Row],[09-06-2020]]</f>
        <v>0</v>
      </c>
      <c r="N627" s="13">
        <f>+Muertes_PN_ACUM[[#This Row],[11-06-2020]]-Muertes_PN_ACUM[[#This Row],[10-06-2020]]</f>
        <v>0</v>
      </c>
    </row>
    <row r="628" spans="1:14" x14ac:dyDescent="0.3">
      <c r="A628">
        <v>120101</v>
      </c>
      <c r="B628" s="2" t="s">
        <v>191</v>
      </c>
      <c r="C628" s="2" t="s">
        <v>289</v>
      </c>
      <c r="D628" s="2" t="s">
        <v>292</v>
      </c>
      <c r="E628" s="14">
        <f t="shared" si="9"/>
        <v>0</v>
      </c>
      <c r="F628" s="15">
        <f>+Muertes_PN_ACUM[[#This Row],[03-06-2020]]</f>
        <v>0</v>
      </c>
      <c r="G628" s="13">
        <f>+Muertes_PN_ACUM[[#This Row],[04-06-2020]]-Muertes_PN_ACUM[[#This Row],[03-06-2020]]</f>
        <v>0</v>
      </c>
      <c r="H628" s="13">
        <f>+Muertes_PN_ACUM[[#This Row],[5/6/2020]]-Muertes_PN_ACUM[[#This Row],[04-06-2020]]</f>
        <v>0</v>
      </c>
      <c r="I628" s="13">
        <f>+Muertes_PN_ACUM[[#This Row],[6/6/2020]]-Muertes_PN_ACUM[[#This Row],[5/6/2020]]</f>
        <v>0</v>
      </c>
      <c r="J628" s="13">
        <f>+Muertes_PN_ACUM[[#This Row],[07-06-2020]]-Muertes_PN_ACUM[[#This Row],[6/6/2020]]</f>
        <v>0</v>
      </c>
      <c r="K628" s="13">
        <f>+Muertes_PN_ACUM[[#This Row],[08-06-2020]]-Muertes_PN_ACUM[[#This Row],[07-06-2020]]</f>
        <v>0</v>
      </c>
      <c r="L628" s="13">
        <f>+Muertes_PN_ACUM[[#This Row],[09-06-2020]]-Muertes_PN_ACUM[[#This Row],[08-06-2020]]</f>
        <v>0</v>
      </c>
      <c r="M628" s="13">
        <f>+Muertes_PN_ACUM[[#This Row],[10-06-2020]]-Muertes_PN_ACUM[[#This Row],[09-06-2020]]</f>
        <v>0</v>
      </c>
      <c r="N628" s="13">
        <f>+Muertes_PN_ACUM[[#This Row],[11-06-2020]]-Muertes_PN_ACUM[[#This Row],[10-06-2020]]</f>
        <v>0</v>
      </c>
    </row>
    <row r="629" spans="1:14" x14ac:dyDescent="0.3">
      <c r="A629">
        <v>91101</v>
      </c>
      <c r="B629" s="2" t="s">
        <v>114</v>
      </c>
      <c r="C629" s="2" t="s">
        <v>186</v>
      </c>
      <c r="D629" s="2" t="s">
        <v>187</v>
      </c>
      <c r="E629" s="14">
        <f t="shared" si="9"/>
        <v>1</v>
      </c>
      <c r="F629" s="15">
        <f>+Muertes_PN_ACUM[[#This Row],[03-06-2020]]</f>
        <v>1</v>
      </c>
      <c r="G629" s="13">
        <f>+Muertes_PN_ACUM[[#This Row],[04-06-2020]]-Muertes_PN_ACUM[[#This Row],[03-06-2020]]</f>
        <v>0</v>
      </c>
      <c r="H629" s="13">
        <f>+Muertes_PN_ACUM[[#This Row],[5/6/2020]]-Muertes_PN_ACUM[[#This Row],[04-06-2020]]</f>
        <v>0</v>
      </c>
      <c r="I629" s="13">
        <f>+Muertes_PN_ACUM[[#This Row],[6/6/2020]]-Muertes_PN_ACUM[[#This Row],[5/6/2020]]</f>
        <v>0</v>
      </c>
      <c r="J629" s="13">
        <f>+Muertes_PN_ACUM[[#This Row],[07-06-2020]]-Muertes_PN_ACUM[[#This Row],[6/6/2020]]</f>
        <v>0</v>
      </c>
      <c r="K629" s="13">
        <f>+Muertes_PN_ACUM[[#This Row],[08-06-2020]]-Muertes_PN_ACUM[[#This Row],[07-06-2020]]</f>
        <v>0</v>
      </c>
      <c r="L629" s="13">
        <f>+Muertes_PN_ACUM[[#This Row],[09-06-2020]]-Muertes_PN_ACUM[[#This Row],[08-06-2020]]</f>
        <v>0</v>
      </c>
      <c r="M629" s="13">
        <f>+Muertes_PN_ACUM[[#This Row],[10-06-2020]]-Muertes_PN_ACUM[[#This Row],[09-06-2020]]</f>
        <v>0</v>
      </c>
      <c r="N629" s="13">
        <f>+Muertes_PN_ACUM[[#This Row],[11-06-2020]]-Muertes_PN_ACUM[[#This Row],[10-06-2020]]</f>
        <v>0</v>
      </c>
    </row>
    <row r="630" spans="1:14" x14ac:dyDescent="0.3">
      <c r="A630">
        <v>130411</v>
      </c>
      <c r="B630" s="2" t="s">
        <v>102</v>
      </c>
      <c r="C630" s="2" t="s">
        <v>259</v>
      </c>
      <c r="D630" s="2" t="s">
        <v>756</v>
      </c>
      <c r="E630" s="14">
        <f t="shared" si="9"/>
        <v>0</v>
      </c>
      <c r="F630" s="15">
        <f>+Muertes_PN_ACUM[[#This Row],[03-06-2020]]</f>
        <v>0</v>
      </c>
      <c r="G630" s="13">
        <f>+Muertes_PN_ACUM[[#This Row],[04-06-2020]]-Muertes_PN_ACUM[[#This Row],[03-06-2020]]</f>
        <v>0</v>
      </c>
      <c r="H630" s="13">
        <f>+Muertes_PN_ACUM[[#This Row],[5/6/2020]]-Muertes_PN_ACUM[[#This Row],[04-06-2020]]</f>
        <v>0</v>
      </c>
      <c r="I630" s="13">
        <f>+Muertes_PN_ACUM[[#This Row],[6/6/2020]]-Muertes_PN_ACUM[[#This Row],[5/6/2020]]</f>
        <v>0</v>
      </c>
      <c r="J630" s="13">
        <f>+Muertes_PN_ACUM[[#This Row],[07-06-2020]]-Muertes_PN_ACUM[[#This Row],[6/6/2020]]</f>
        <v>0</v>
      </c>
      <c r="K630" s="13">
        <f>+Muertes_PN_ACUM[[#This Row],[08-06-2020]]-Muertes_PN_ACUM[[#This Row],[07-06-2020]]</f>
        <v>0</v>
      </c>
      <c r="L630" s="13">
        <f>+Muertes_PN_ACUM[[#This Row],[09-06-2020]]-Muertes_PN_ACUM[[#This Row],[08-06-2020]]</f>
        <v>0</v>
      </c>
      <c r="M630" s="13">
        <f>+Muertes_PN_ACUM[[#This Row],[10-06-2020]]-Muertes_PN_ACUM[[#This Row],[09-06-2020]]</f>
        <v>0</v>
      </c>
      <c r="N630" s="13">
        <f>+Muertes_PN_ACUM[[#This Row],[11-06-2020]]-Muertes_PN_ACUM[[#This Row],[10-06-2020]]</f>
        <v>0</v>
      </c>
    </row>
    <row r="631" spans="1:14" x14ac:dyDescent="0.3">
      <c r="A631">
        <v>40511</v>
      </c>
      <c r="B631" s="2" t="s">
        <v>154</v>
      </c>
      <c r="C631" s="2" t="s">
        <v>236</v>
      </c>
      <c r="D631" s="2" t="s">
        <v>757</v>
      </c>
      <c r="E631" s="14">
        <f t="shared" si="9"/>
        <v>0</v>
      </c>
      <c r="F631" s="15">
        <f>+Muertes_PN_ACUM[[#This Row],[03-06-2020]]</f>
        <v>0</v>
      </c>
      <c r="G631" s="13">
        <f>+Muertes_PN_ACUM[[#This Row],[04-06-2020]]-Muertes_PN_ACUM[[#This Row],[03-06-2020]]</f>
        <v>0</v>
      </c>
      <c r="H631" s="13">
        <f>+Muertes_PN_ACUM[[#This Row],[5/6/2020]]-Muertes_PN_ACUM[[#This Row],[04-06-2020]]</f>
        <v>0</v>
      </c>
      <c r="I631" s="13">
        <f>+Muertes_PN_ACUM[[#This Row],[6/6/2020]]-Muertes_PN_ACUM[[#This Row],[5/6/2020]]</f>
        <v>0</v>
      </c>
      <c r="J631" s="13">
        <f>+Muertes_PN_ACUM[[#This Row],[07-06-2020]]-Muertes_PN_ACUM[[#This Row],[6/6/2020]]</f>
        <v>0</v>
      </c>
      <c r="K631" s="13">
        <f>+Muertes_PN_ACUM[[#This Row],[08-06-2020]]-Muertes_PN_ACUM[[#This Row],[07-06-2020]]</f>
        <v>0</v>
      </c>
      <c r="L631" s="13">
        <f>+Muertes_PN_ACUM[[#This Row],[09-06-2020]]-Muertes_PN_ACUM[[#This Row],[08-06-2020]]</f>
        <v>0</v>
      </c>
      <c r="M631" s="13">
        <f>+Muertes_PN_ACUM[[#This Row],[10-06-2020]]-Muertes_PN_ACUM[[#This Row],[09-06-2020]]</f>
        <v>0</v>
      </c>
      <c r="N631" s="13">
        <f>+Muertes_PN_ACUM[[#This Row],[11-06-2020]]-Muertes_PN_ACUM[[#This Row],[10-06-2020]]</f>
        <v>0</v>
      </c>
    </row>
    <row r="632" spans="1:14" x14ac:dyDescent="0.3">
      <c r="A632">
        <v>120405</v>
      </c>
      <c r="B632" s="2" t="s">
        <v>191</v>
      </c>
      <c r="C632" s="2" t="s">
        <v>493</v>
      </c>
      <c r="D632" s="2" t="s">
        <v>758</v>
      </c>
      <c r="E632" s="14">
        <f t="shared" si="9"/>
        <v>0</v>
      </c>
      <c r="F632" s="15">
        <f>+Muertes_PN_ACUM[[#This Row],[03-06-2020]]</f>
        <v>0</v>
      </c>
      <c r="G632" s="13">
        <f>+Muertes_PN_ACUM[[#This Row],[04-06-2020]]-Muertes_PN_ACUM[[#This Row],[03-06-2020]]</f>
        <v>0</v>
      </c>
      <c r="H632" s="13">
        <f>+Muertes_PN_ACUM[[#This Row],[5/6/2020]]-Muertes_PN_ACUM[[#This Row],[04-06-2020]]</f>
        <v>0</v>
      </c>
      <c r="I632" s="13">
        <f>+Muertes_PN_ACUM[[#This Row],[6/6/2020]]-Muertes_PN_ACUM[[#This Row],[5/6/2020]]</f>
        <v>0</v>
      </c>
      <c r="J632" s="13">
        <f>+Muertes_PN_ACUM[[#This Row],[07-06-2020]]-Muertes_PN_ACUM[[#This Row],[6/6/2020]]</f>
        <v>0</v>
      </c>
      <c r="K632" s="13">
        <f>+Muertes_PN_ACUM[[#This Row],[08-06-2020]]-Muertes_PN_ACUM[[#This Row],[07-06-2020]]</f>
        <v>0</v>
      </c>
      <c r="L632" s="13">
        <f>+Muertes_PN_ACUM[[#This Row],[09-06-2020]]-Muertes_PN_ACUM[[#This Row],[08-06-2020]]</f>
        <v>0</v>
      </c>
      <c r="M632" s="13">
        <f>+Muertes_PN_ACUM[[#This Row],[10-06-2020]]-Muertes_PN_ACUM[[#This Row],[09-06-2020]]</f>
        <v>0</v>
      </c>
      <c r="N632" s="13">
        <f>+Muertes_PN_ACUM[[#This Row],[11-06-2020]]-Muertes_PN_ACUM[[#This Row],[10-06-2020]]</f>
        <v>0</v>
      </c>
    </row>
    <row r="633" spans="1:14" x14ac:dyDescent="0.3">
      <c r="A633">
        <v>81101</v>
      </c>
      <c r="B633" s="2" t="s">
        <v>99</v>
      </c>
      <c r="C633" s="2" t="s">
        <v>681</v>
      </c>
      <c r="D633" s="2" t="s">
        <v>759</v>
      </c>
      <c r="E633" s="14">
        <f t="shared" si="9"/>
        <v>0</v>
      </c>
      <c r="F633" s="15">
        <f>+Muertes_PN_ACUM[[#This Row],[03-06-2020]]</f>
        <v>0</v>
      </c>
      <c r="G633" s="13">
        <f>+Muertes_PN_ACUM[[#This Row],[04-06-2020]]-Muertes_PN_ACUM[[#This Row],[03-06-2020]]</f>
        <v>0</v>
      </c>
      <c r="H633" s="13">
        <f>+Muertes_PN_ACUM[[#This Row],[5/6/2020]]-Muertes_PN_ACUM[[#This Row],[04-06-2020]]</f>
        <v>0</v>
      </c>
      <c r="I633" s="13">
        <f>+Muertes_PN_ACUM[[#This Row],[6/6/2020]]-Muertes_PN_ACUM[[#This Row],[5/6/2020]]</f>
        <v>0</v>
      </c>
      <c r="J633" s="13">
        <f>+Muertes_PN_ACUM[[#This Row],[07-06-2020]]-Muertes_PN_ACUM[[#This Row],[6/6/2020]]</f>
        <v>0</v>
      </c>
      <c r="K633" s="13">
        <f>+Muertes_PN_ACUM[[#This Row],[08-06-2020]]-Muertes_PN_ACUM[[#This Row],[07-06-2020]]</f>
        <v>0</v>
      </c>
      <c r="L633" s="13">
        <f>+Muertes_PN_ACUM[[#This Row],[09-06-2020]]-Muertes_PN_ACUM[[#This Row],[08-06-2020]]</f>
        <v>0</v>
      </c>
      <c r="M633" s="13">
        <f>+Muertes_PN_ACUM[[#This Row],[10-06-2020]]-Muertes_PN_ACUM[[#This Row],[09-06-2020]]</f>
        <v>0</v>
      </c>
      <c r="N633" s="13">
        <f>+Muertes_PN_ACUM[[#This Row],[11-06-2020]]-Muertes_PN_ACUM[[#This Row],[10-06-2020]]</f>
        <v>0</v>
      </c>
    </row>
    <row r="634" spans="1:14" x14ac:dyDescent="0.3">
      <c r="A634">
        <v>50111</v>
      </c>
      <c r="B634" s="2" t="s">
        <v>151</v>
      </c>
      <c r="C634" s="2" t="s">
        <v>269</v>
      </c>
      <c r="D634" s="2" t="s">
        <v>760</v>
      </c>
      <c r="E634" s="14">
        <f t="shared" si="9"/>
        <v>0</v>
      </c>
      <c r="F634" s="15">
        <f>+Muertes_PN_ACUM[[#This Row],[03-06-2020]]</f>
        <v>0</v>
      </c>
      <c r="G634" s="13">
        <f>+Muertes_PN_ACUM[[#This Row],[04-06-2020]]-Muertes_PN_ACUM[[#This Row],[03-06-2020]]</f>
        <v>0</v>
      </c>
      <c r="H634" s="13">
        <f>+Muertes_PN_ACUM[[#This Row],[5/6/2020]]-Muertes_PN_ACUM[[#This Row],[04-06-2020]]</f>
        <v>0</v>
      </c>
      <c r="I634" s="13">
        <f>+Muertes_PN_ACUM[[#This Row],[6/6/2020]]-Muertes_PN_ACUM[[#This Row],[5/6/2020]]</f>
        <v>0</v>
      </c>
      <c r="J634" s="13">
        <f>+Muertes_PN_ACUM[[#This Row],[07-06-2020]]-Muertes_PN_ACUM[[#This Row],[6/6/2020]]</f>
        <v>0</v>
      </c>
      <c r="K634" s="13">
        <f>+Muertes_PN_ACUM[[#This Row],[08-06-2020]]-Muertes_PN_ACUM[[#This Row],[07-06-2020]]</f>
        <v>0</v>
      </c>
      <c r="L634" s="13">
        <f>+Muertes_PN_ACUM[[#This Row],[09-06-2020]]-Muertes_PN_ACUM[[#This Row],[08-06-2020]]</f>
        <v>0</v>
      </c>
      <c r="M634" s="13">
        <f>+Muertes_PN_ACUM[[#This Row],[10-06-2020]]-Muertes_PN_ACUM[[#This Row],[09-06-2020]]</f>
        <v>0</v>
      </c>
      <c r="N634" s="13">
        <f>+Muertes_PN_ACUM[[#This Row],[11-06-2020]]-Muertes_PN_ACUM[[#This Row],[10-06-2020]]</f>
        <v>0</v>
      </c>
    </row>
    <row r="635" spans="1:14" x14ac:dyDescent="0.3">
      <c r="A635">
        <v>91205</v>
      </c>
      <c r="B635" s="2" t="s">
        <v>114</v>
      </c>
      <c r="C635" s="2" t="s">
        <v>242</v>
      </c>
      <c r="D635" s="2" t="s">
        <v>371</v>
      </c>
      <c r="E635" s="14">
        <f t="shared" si="9"/>
        <v>0</v>
      </c>
      <c r="F635" s="15">
        <f>+Muertes_PN_ACUM[[#This Row],[03-06-2020]]</f>
        <v>0</v>
      </c>
      <c r="G635" s="13">
        <f>+Muertes_PN_ACUM[[#This Row],[04-06-2020]]-Muertes_PN_ACUM[[#This Row],[03-06-2020]]</f>
        <v>0</v>
      </c>
      <c r="H635" s="13">
        <f>+Muertes_PN_ACUM[[#This Row],[5/6/2020]]-Muertes_PN_ACUM[[#This Row],[04-06-2020]]</f>
        <v>0</v>
      </c>
      <c r="I635" s="13">
        <f>+Muertes_PN_ACUM[[#This Row],[6/6/2020]]-Muertes_PN_ACUM[[#This Row],[5/6/2020]]</f>
        <v>0</v>
      </c>
      <c r="J635" s="13">
        <f>+Muertes_PN_ACUM[[#This Row],[07-06-2020]]-Muertes_PN_ACUM[[#This Row],[6/6/2020]]</f>
        <v>0</v>
      </c>
      <c r="K635" s="13">
        <f>+Muertes_PN_ACUM[[#This Row],[08-06-2020]]-Muertes_PN_ACUM[[#This Row],[07-06-2020]]</f>
        <v>0</v>
      </c>
      <c r="L635" s="13">
        <f>+Muertes_PN_ACUM[[#This Row],[09-06-2020]]-Muertes_PN_ACUM[[#This Row],[08-06-2020]]</f>
        <v>0</v>
      </c>
      <c r="M635" s="13">
        <f>+Muertes_PN_ACUM[[#This Row],[10-06-2020]]-Muertes_PN_ACUM[[#This Row],[09-06-2020]]</f>
        <v>0</v>
      </c>
      <c r="N635" s="13">
        <f>+Muertes_PN_ACUM[[#This Row],[11-06-2020]]-Muertes_PN_ACUM[[#This Row],[10-06-2020]]</f>
        <v>0</v>
      </c>
    </row>
    <row r="636" spans="1:14" x14ac:dyDescent="0.3">
      <c r="A636">
        <v>10105</v>
      </c>
      <c r="B636" s="2" t="s">
        <v>163</v>
      </c>
      <c r="C636" s="2" t="s">
        <v>163</v>
      </c>
      <c r="D636" s="2" t="s">
        <v>761</v>
      </c>
      <c r="E636" s="14">
        <f t="shared" si="9"/>
        <v>0</v>
      </c>
      <c r="F636" s="15">
        <f>+Muertes_PN_ACUM[[#This Row],[03-06-2020]]</f>
        <v>0</v>
      </c>
      <c r="G636" s="13">
        <f>+Muertes_PN_ACUM[[#This Row],[04-06-2020]]-Muertes_PN_ACUM[[#This Row],[03-06-2020]]</f>
        <v>0</v>
      </c>
      <c r="H636" s="13">
        <f>+Muertes_PN_ACUM[[#This Row],[5/6/2020]]-Muertes_PN_ACUM[[#This Row],[04-06-2020]]</f>
        <v>0</v>
      </c>
      <c r="I636" s="13">
        <f>+Muertes_PN_ACUM[[#This Row],[6/6/2020]]-Muertes_PN_ACUM[[#This Row],[5/6/2020]]</f>
        <v>0</v>
      </c>
      <c r="J636" s="13">
        <f>+Muertes_PN_ACUM[[#This Row],[07-06-2020]]-Muertes_PN_ACUM[[#This Row],[6/6/2020]]</f>
        <v>0</v>
      </c>
      <c r="K636" s="13">
        <f>+Muertes_PN_ACUM[[#This Row],[08-06-2020]]-Muertes_PN_ACUM[[#This Row],[07-06-2020]]</f>
        <v>0</v>
      </c>
      <c r="L636" s="13">
        <f>+Muertes_PN_ACUM[[#This Row],[09-06-2020]]-Muertes_PN_ACUM[[#This Row],[08-06-2020]]</f>
        <v>0</v>
      </c>
      <c r="M636" s="13">
        <f>+Muertes_PN_ACUM[[#This Row],[10-06-2020]]-Muertes_PN_ACUM[[#This Row],[09-06-2020]]</f>
        <v>0</v>
      </c>
      <c r="N636" s="13">
        <f>+Muertes_PN_ACUM[[#This Row],[11-06-2020]]-Muertes_PN_ACUM[[#This Row],[10-06-2020]]</f>
        <v>0</v>
      </c>
    </row>
    <row r="637" spans="1:14" x14ac:dyDescent="0.3">
      <c r="A637">
        <v>40308</v>
      </c>
      <c r="B637" s="2" t="s">
        <v>154</v>
      </c>
      <c r="C637" s="2" t="s">
        <v>253</v>
      </c>
      <c r="D637" s="2" t="s">
        <v>377</v>
      </c>
      <c r="E637" s="14">
        <f t="shared" si="9"/>
        <v>0</v>
      </c>
      <c r="F637" s="15">
        <f>+Muertes_PN_ACUM[[#This Row],[03-06-2020]]</f>
        <v>0</v>
      </c>
      <c r="G637" s="13">
        <f>+Muertes_PN_ACUM[[#This Row],[04-06-2020]]-Muertes_PN_ACUM[[#This Row],[03-06-2020]]</f>
        <v>0</v>
      </c>
      <c r="H637" s="13">
        <f>+Muertes_PN_ACUM[[#This Row],[5/6/2020]]-Muertes_PN_ACUM[[#This Row],[04-06-2020]]</f>
        <v>0</v>
      </c>
      <c r="I637" s="13">
        <f>+Muertes_PN_ACUM[[#This Row],[6/6/2020]]-Muertes_PN_ACUM[[#This Row],[5/6/2020]]</f>
        <v>0</v>
      </c>
      <c r="J637" s="13">
        <f>+Muertes_PN_ACUM[[#This Row],[07-06-2020]]-Muertes_PN_ACUM[[#This Row],[6/6/2020]]</f>
        <v>0</v>
      </c>
      <c r="K637" s="13">
        <f>+Muertes_PN_ACUM[[#This Row],[08-06-2020]]-Muertes_PN_ACUM[[#This Row],[07-06-2020]]</f>
        <v>0</v>
      </c>
      <c r="L637" s="13">
        <f>+Muertes_PN_ACUM[[#This Row],[09-06-2020]]-Muertes_PN_ACUM[[#This Row],[08-06-2020]]</f>
        <v>0</v>
      </c>
      <c r="M637" s="13">
        <f>+Muertes_PN_ACUM[[#This Row],[10-06-2020]]-Muertes_PN_ACUM[[#This Row],[09-06-2020]]</f>
        <v>0</v>
      </c>
      <c r="N637" s="13">
        <f>+Muertes_PN_ACUM[[#This Row],[11-06-2020]]-Muertes_PN_ACUM[[#This Row],[10-06-2020]]</f>
        <v>0</v>
      </c>
    </row>
    <row r="638" spans="1:14" x14ac:dyDescent="0.3">
      <c r="A638">
        <v>40707</v>
      </c>
      <c r="B638" s="2" t="s">
        <v>154</v>
      </c>
      <c r="C638" s="2" t="s">
        <v>286</v>
      </c>
      <c r="D638" s="2" t="s">
        <v>762</v>
      </c>
      <c r="E638" s="14">
        <f t="shared" si="9"/>
        <v>0</v>
      </c>
      <c r="F638" s="15">
        <f>+Muertes_PN_ACUM[[#This Row],[03-06-2020]]</f>
        <v>0</v>
      </c>
      <c r="G638" s="13">
        <f>+Muertes_PN_ACUM[[#This Row],[04-06-2020]]-Muertes_PN_ACUM[[#This Row],[03-06-2020]]</f>
        <v>0</v>
      </c>
      <c r="H638" s="13">
        <f>+Muertes_PN_ACUM[[#This Row],[5/6/2020]]-Muertes_PN_ACUM[[#This Row],[04-06-2020]]</f>
        <v>0</v>
      </c>
      <c r="I638" s="13">
        <f>+Muertes_PN_ACUM[[#This Row],[6/6/2020]]-Muertes_PN_ACUM[[#This Row],[5/6/2020]]</f>
        <v>0</v>
      </c>
      <c r="J638" s="13">
        <f>+Muertes_PN_ACUM[[#This Row],[07-06-2020]]-Muertes_PN_ACUM[[#This Row],[6/6/2020]]</f>
        <v>0</v>
      </c>
      <c r="K638" s="13">
        <f>+Muertes_PN_ACUM[[#This Row],[08-06-2020]]-Muertes_PN_ACUM[[#This Row],[07-06-2020]]</f>
        <v>0</v>
      </c>
      <c r="L638" s="13">
        <f>+Muertes_PN_ACUM[[#This Row],[09-06-2020]]-Muertes_PN_ACUM[[#This Row],[08-06-2020]]</f>
        <v>0</v>
      </c>
      <c r="M638" s="13">
        <f>+Muertes_PN_ACUM[[#This Row],[10-06-2020]]-Muertes_PN_ACUM[[#This Row],[09-06-2020]]</f>
        <v>0</v>
      </c>
      <c r="N638" s="13">
        <f>+Muertes_PN_ACUM[[#This Row],[11-06-2020]]-Muertes_PN_ACUM[[#This Row],[10-06-2020]]</f>
        <v>0</v>
      </c>
    </row>
    <row r="639" spans="1:14" x14ac:dyDescent="0.3">
      <c r="A639">
        <v>20609</v>
      </c>
      <c r="B639" s="2" t="s">
        <v>212</v>
      </c>
      <c r="C639" s="2" t="s">
        <v>213</v>
      </c>
      <c r="D639" s="2" t="s">
        <v>431</v>
      </c>
      <c r="E639" s="14">
        <f t="shared" si="9"/>
        <v>0</v>
      </c>
      <c r="F639" s="15">
        <f>+Muertes_PN_ACUM[[#This Row],[03-06-2020]]</f>
        <v>0</v>
      </c>
      <c r="G639" s="13">
        <f>+Muertes_PN_ACUM[[#This Row],[04-06-2020]]-Muertes_PN_ACUM[[#This Row],[03-06-2020]]</f>
        <v>0</v>
      </c>
      <c r="H639" s="13">
        <f>+Muertes_PN_ACUM[[#This Row],[5/6/2020]]-Muertes_PN_ACUM[[#This Row],[04-06-2020]]</f>
        <v>0</v>
      </c>
      <c r="I639" s="13">
        <f>+Muertes_PN_ACUM[[#This Row],[6/6/2020]]-Muertes_PN_ACUM[[#This Row],[5/6/2020]]</f>
        <v>0</v>
      </c>
      <c r="J639" s="13">
        <f>+Muertes_PN_ACUM[[#This Row],[07-06-2020]]-Muertes_PN_ACUM[[#This Row],[6/6/2020]]</f>
        <v>0</v>
      </c>
      <c r="K639" s="13">
        <f>+Muertes_PN_ACUM[[#This Row],[08-06-2020]]-Muertes_PN_ACUM[[#This Row],[07-06-2020]]</f>
        <v>0</v>
      </c>
      <c r="L639" s="13">
        <f>+Muertes_PN_ACUM[[#This Row],[09-06-2020]]-Muertes_PN_ACUM[[#This Row],[08-06-2020]]</f>
        <v>0</v>
      </c>
      <c r="M639" s="13">
        <f>+Muertes_PN_ACUM[[#This Row],[10-06-2020]]-Muertes_PN_ACUM[[#This Row],[09-06-2020]]</f>
        <v>0</v>
      </c>
      <c r="N639" s="13">
        <f>+Muertes_PN_ACUM[[#This Row],[11-06-2020]]-Muertes_PN_ACUM[[#This Row],[10-06-2020]]</f>
        <v>0</v>
      </c>
    </row>
    <row r="640" spans="1:14" x14ac:dyDescent="0.3">
      <c r="A640">
        <v>120706</v>
      </c>
      <c r="B640" s="2" t="s">
        <v>191</v>
      </c>
      <c r="C640" s="2" t="s">
        <v>296</v>
      </c>
      <c r="D640" s="2" t="s">
        <v>763</v>
      </c>
      <c r="E640" s="14">
        <f t="shared" si="9"/>
        <v>0</v>
      </c>
      <c r="F640" s="15">
        <f>+Muertes_PN_ACUM[[#This Row],[03-06-2020]]</f>
        <v>0</v>
      </c>
      <c r="G640" s="13">
        <f>+Muertes_PN_ACUM[[#This Row],[04-06-2020]]-Muertes_PN_ACUM[[#This Row],[03-06-2020]]</f>
        <v>0</v>
      </c>
      <c r="H640" s="13">
        <f>+Muertes_PN_ACUM[[#This Row],[5/6/2020]]-Muertes_PN_ACUM[[#This Row],[04-06-2020]]</f>
        <v>0</v>
      </c>
      <c r="I640" s="13">
        <f>+Muertes_PN_ACUM[[#This Row],[6/6/2020]]-Muertes_PN_ACUM[[#This Row],[5/6/2020]]</f>
        <v>0</v>
      </c>
      <c r="J640" s="13">
        <f>+Muertes_PN_ACUM[[#This Row],[07-06-2020]]-Muertes_PN_ACUM[[#This Row],[6/6/2020]]</f>
        <v>0</v>
      </c>
      <c r="K640" s="13">
        <f>+Muertes_PN_ACUM[[#This Row],[08-06-2020]]-Muertes_PN_ACUM[[#This Row],[07-06-2020]]</f>
        <v>0</v>
      </c>
      <c r="L640" s="13">
        <f>+Muertes_PN_ACUM[[#This Row],[09-06-2020]]-Muertes_PN_ACUM[[#This Row],[08-06-2020]]</f>
        <v>0</v>
      </c>
      <c r="M640" s="13">
        <f>+Muertes_PN_ACUM[[#This Row],[10-06-2020]]-Muertes_PN_ACUM[[#This Row],[09-06-2020]]</f>
        <v>0</v>
      </c>
      <c r="N640" s="13">
        <f>+Muertes_PN_ACUM[[#This Row],[11-06-2020]]-Muertes_PN_ACUM[[#This Row],[10-06-2020]]</f>
        <v>0</v>
      </c>
    </row>
    <row r="641" spans="1:14" x14ac:dyDescent="0.3">
      <c r="A641">
        <v>80819</v>
      </c>
      <c r="B641" s="2" t="s">
        <v>99</v>
      </c>
      <c r="C641" s="2" t="s">
        <v>99</v>
      </c>
      <c r="D641" s="2" t="s">
        <v>101</v>
      </c>
      <c r="E641" s="14">
        <f t="shared" si="9"/>
        <v>21</v>
      </c>
      <c r="F641" s="15">
        <f>+Muertes_PN_ACUM[[#This Row],[03-06-2020]]</f>
        <v>21</v>
      </c>
      <c r="G641" s="13">
        <f>+Muertes_PN_ACUM[[#This Row],[04-06-2020]]-Muertes_PN_ACUM[[#This Row],[03-06-2020]]</f>
        <v>1</v>
      </c>
      <c r="H641" s="13">
        <f>+Muertes_PN_ACUM[[#This Row],[5/6/2020]]-Muertes_PN_ACUM[[#This Row],[04-06-2020]]</f>
        <v>1</v>
      </c>
      <c r="I641" s="13">
        <f>+Muertes_PN_ACUM[[#This Row],[6/6/2020]]-Muertes_PN_ACUM[[#This Row],[5/6/2020]]</f>
        <v>0</v>
      </c>
      <c r="J641" s="13">
        <f>+Muertes_PN_ACUM[[#This Row],[07-06-2020]]-Muertes_PN_ACUM[[#This Row],[6/6/2020]]</f>
        <v>0</v>
      </c>
      <c r="K641" s="13">
        <f>+Muertes_PN_ACUM[[#This Row],[08-06-2020]]-Muertes_PN_ACUM[[#This Row],[07-06-2020]]</f>
        <v>0</v>
      </c>
      <c r="L641" s="13">
        <f>+Muertes_PN_ACUM[[#This Row],[09-06-2020]]-Muertes_PN_ACUM[[#This Row],[08-06-2020]]</f>
        <v>1</v>
      </c>
      <c r="M641" s="13">
        <f>+Muertes_PN_ACUM[[#This Row],[10-06-2020]]-Muertes_PN_ACUM[[#This Row],[09-06-2020]]</f>
        <v>0</v>
      </c>
      <c r="N641" s="13">
        <f>+Muertes_PN_ACUM[[#This Row],[11-06-2020]]-Muertes_PN_ACUM[[#This Row],[10-06-2020]]</f>
        <v>1</v>
      </c>
    </row>
    <row r="642" spans="1:14" x14ac:dyDescent="0.3">
      <c r="A642">
        <v>41301</v>
      </c>
      <c r="B642" s="2" t="s">
        <v>154</v>
      </c>
      <c r="C642" s="2" t="s">
        <v>441</v>
      </c>
      <c r="D642" s="2" t="s">
        <v>442</v>
      </c>
      <c r="E642" s="14">
        <f t="shared" si="9"/>
        <v>0</v>
      </c>
      <c r="F642" s="15">
        <f>+Muertes_PN_ACUM[[#This Row],[03-06-2020]]</f>
        <v>0</v>
      </c>
      <c r="G642" s="13">
        <f>+Muertes_PN_ACUM[[#This Row],[04-06-2020]]-Muertes_PN_ACUM[[#This Row],[03-06-2020]]</f>
        <v>0</v>
      </c>
      <c r="H642" s="13">
        <f>+Muertes_PN_ACUM[[#This Row],[5/6/2020]]-Muertes_PN_ACUM[[#This Row],[04-06-2020]]</f>
        <v>0</v>
      </c>
      <c r="I642" s="13">
        <f>+Muertes_PN_ACUM[[#This Row],[6/6/2020]]-Muertes_PN_ACUM[[#This Row],[5/6/2020]]</f>
        <v>0</v>
      </c>
      <c r="J642" s="13">
        <f>+Muertes_PN_ACUM[[#This Row],[07-06-2020]]-Muertes_PN_ACUM[[#This Row],[6/6/2020]]</f>
        <v>0</v>
      </c>
      <c r="K642" s="13">
        <f>+Muertes_PN_ACUM[[#This Row],[08-06-2020]]-Muertes_PN_ACUM[[#This Row],[07-06-2020]]</f>
        <v>0</v>
      </c>
      <c r="L642" s="13">
        <f>+Muertes_PN_ACUM[[#This Row],[09-06-2020]]-Muertes_PN_ACUM[[#This Row],[08-06-2020]]</f>
        <v>0</v>
      </c>
      <c r="M642" s="13">
        <f>+Muertes_PN_ACUM[[#This Row],[10-06-2020]]-Muertes_PN_ACUM[[#This Row],[09-06-2020]]</f>
        <v>0</v>
      </c>
      <c r="N642" s="13">
        <f>+Muertes_PN_ACUM[[#This Row],[11-06-2020]]-Muertes_PN_ACUM[[#This Row],[10-06-2020]]</f>
        <v>0</v>
      </c>
    </row>
    <row r="643" spans="1:14" x14ac:dyDescent="0.3">
      <c r="A643">
        <v>120611</v>
      </c>
      <c r="B643" s="2" t="s">
        <v>191</v>
      </c>
      <c r="C643" s="2" t="s">
        <v>299</v>
      </c>
      <c r="D643" s="2" t="s">
        <v>764</v>
      </c>
      <c r="E643" s="14">
        <f t="shared" si="9"/>
        <v>0</v>
      </c>
      <c r="F643" s="15">
        <f>+Muertes_PN_ACUM[[#This Row],[03-06-2020]]</f>
        <v>0</v>
      </c>
      <c r="G643" s="13">
        <f>+Muertes_PN_ACUM[[#This Row],[04-06-2020]]-Muertes_PN_ACUM[[#This Row],[03-06-2020]]</f>
        <v>0</v>
      </c>
      <c r="H643" s="13">
        <f>+Muertes_PN_ACUM[[#This Row],[5/6/2020]]-Muertes_PN_ACUM[[#This Row],[04-06-2020]]</f>
        <v>0</v>
      </c>
      <c r="I643" s="13">
        <f>+Muertes_PN_ACUM[[#This Row],[6/6/2020]]-Muertes_PN_ACUM[[#This Row],[5/6/2020]]</f>
        <v>0</v>
      </c>
      <c r="J643" s="13">
        <f>+Muertes_PN_ACUM[[#This Row],[07-06-2020]]-Muertes_PN_ACUM[[#This Row],[6/6/2020]]</f>
        <v>0</v>
      </c>
      <c r="K643" s="13">
        <f>+Muertes_PN_ACUM[[#This Row],[08-06-2020]]-Muertes_PN_ACUM[[#This Row],[07-06-2020]]</f>
        <v>0</v>
      </c>
      <c r="L643" s="13">
        <f>+Muertes_PN_ACUM[[#This Row],[09-06-2020]]-Muertes_PN_ACUM[[#This Row],[08-06-2020]]</f>
        <v>0</v>
      </c>
      <c r="M643" s="13">
        <f>+Muertes_PN_ACUM[[#This Row],[10-06-2020]]-Muertes_PN_ACUM[[#This Row],[09-06-2020]]</f>
        <v>0</v>
      </c>
      <c r="N643" s="13">
        <f>+Muertes_PN_ACUM[[#This Row],[11-06-2020]]-Muertes_PN_ACUM[[#This Row],[10-06-2020]]</f>
        <v>0</v>
      </c>
    </row>
    <row r="644" spans="1:14" x14ac:dyDescent="0.3">
      <c r="A644">
        <v>70701</v>
      </c>
      <c r="B644" s="2" t="s">
        <v>268</v>
      </c>
      <c r="C644" s="2" t="s">
        <v>453</v>
      </c>
      <c r="D644" s="2" t="s">
        <v>765</v>
      </c>
      <c r="E644" s="14">
        <f t="shared" si="9"/>
        <v>0</v>
      </c>
      <c r="F644" s="15">
        <f>+Muertes_PN_ACUM[[#This Row],[03-06-2020]]</f>
        <v>0</v>
      </c>
      <c r="G644" s="13">
        <f>+Muertes_PN_ACUM[[#This Row],[04-06-2020]]-Muertes_PN_ACUM[[#This Row],[03-06-2020]]</f>
        <v>0</v>
      </c>
      <c r="H644" s="13">
        <f>+Muertes_PN_ACUM[[#This Row],[5/6/2020]]-Muertes_PN_ACUM[[#This Row],[04-06-2020]]</f>
        <v>0</v>
      </c>
      <c r="I644" s="13">
        <f>+Muertes_PN_ACUM[[#This Row],[6/6/2020]]-Muertes_PN_ACUM[[#This Row],[5/6/2020]]</f>
        <v>0</v>
      </c>
      <c r="J644" s="13">
        <f>+Muertes_PN_ACUM[[#This Row],[07-06-2020]]-Muertes_PN_ACUM[[#This Row],[6/6/2020]]</f>
        <v>0</v>
      </c>
      <c r="K644" s="13">
        <f>+Muertes_PN_ACUM[[#This Row],[08-06-2020]]-Muertes_PN_ACUM[[#This Row],[07-06-2020]]</f>
        <v>0</v>
      </c>
      <c r="L644" s="13">
        <f>+Muertes_PN_ACUM[[#This Row],[09-06-2020]]-Muertes_PN_ACUM[[#This Row],[08-06-2020]]</f>
        <v>0</v>
      </c>
      <c r="M644" s="13">
        <f>+Muertes_PN_ACUM[[#This Row],[10-06-2020]]-Muertes_PN_ACUM[[#This Row],[09-06-2020]]</f>
        <v>0</v>
      </c>
      <c r="N644" s="13">
        <f>+Muertes_PN_ACUM[[#This Row],[11-06-2020]]-Muertes_PN_ACUM[[#This Row],[10-06-2020]]</f>
        <v>0</v>
      </c>
    </row>
    <row r="645" spans="1:14" x14ac:dyDescent="0.3">
      <c r="A645">
        <v>80508</v>
      </c>
      <c r="B645" s="2" t="s">
        <v>99</v>
      </c>
      <c r="C645" s="2" t="s">
        <v>134</v>
      </c>
      <c r="D645" s="2" t="s">
        <v>206</v>
      </c>
      <c r="E645" s="14">
        <f t="shared" ref="E645:E677" si="10">+MAX(F645:CO645)</f>
        <v>1</v>
      </c>
      <c r="F645" s="15">
        <f>+Muertes_PN_ACUM[[#This Row],[03-06-2020]]</f>
        <v>1</v>
      </c>
      <c r="G645" s="13">
        <f>+Muertes_PN_ACUM[[#This Row],[04-06-2020]]-Muertes_PN_ACUM[[#This Row],[03-06-2020]]</f>
        <v>0</v>
      </c>
      <c r="H645" s="13">
        <f>+Muertes_PN_ACUM[[#This Row],[5/6/2020]]-Muertes_PN_ACUM[[#This Row],[04-06-2020]]</f>
        <v>0</v>
      </c>
      <c r="I645" s="13">
        <f>+Muertes_PN_ACUM[[#This Row],[6/6/2020]]-Muertes_PN_ACUM[[#This Row],[5/6/2020]]</f>
        <v>0</v>
      </c>
      <c r="J645" s="13">
        <f>+Muertes_PN_ACUM[[#This Row],[07-06-2020]]-Muertes_PN_ACUM[[#This Row],[6/6/2020]]</f>
        <v>0</v>
      </c>
      <c r="K645" s="13">
        <f>+Muertes_PN_ACUM[[#This Row],[08-06-2020]]-Muertes_PN_ACUM[[#This Row],[07-06-2020]]</f>
        <v>0</v>
      </c>
      <c r="L645" s="13">
        <f>+Muertes_PN_ACUM[[#This Row],[09-06-2020]]-Muertes_PN_ACUM[[#This Row],[08-06-2020]]</f>
        <v>0</v>
      </c>
      <c r="M645" s="13">
        <f>+Muertes_PN_ACUM[[#This Row],[10-06-2020]]-Muertes_PN_ACUM[[#This Row],[09-06-2020]]</f>
        <v>0</v>
      </c>
      <c r="N645" s="13">
        <f>+Muertes_PN_ACUM[[#This Row],[11-06-2020]]-Muertes_PN_ACUM[[#This Row],[10-06-2020]]</f>
        <v>0</v>
      </c>
    </row>
    <row r="646" spans="1:14" x14ac:dyDescent="0.3">
      <c r="A646">
        <v>20406</v>
      </c>
      <c r="B646" s="2" t="s">
        <v>212</v>
      </c>
      <c r="C646" s="2" t="s">
        <v>249</v>
      </c>
      <c r="D646" s="2" t="s">
        <v>432</v>
      </c>
      <c r="E646" s="14">
        <f t="shared" si="10"/>
        <v>0</v>
      </c>
      <c r="F646" s="15">
        <f>+Muertes_PN_ACUM[[#This Row],[03-06-2020]]</f>
        <v>0</v>
      </c>
      <c r="G646" s="13">
        <f>+Muertes_PN_ACUM[[#This Row],[04-06-2020]]-Muertes_PN_ACUM[[#This Row],[03-06-2020]]</f>
        <v>0</v>
      </c>
      <c r="H646" s="13">
        <f>+Muertes_PN_ACUM[[#This Row],[5/6/2020]]-Muertes_PN_ACUM[[#This Row],[04-06-2020]]</f>
        <v>0</v>
      </c>
      <c r="I646" s="13">
        <f>+Muertes_PN_ACUM[[#This Row],[6/6/2020]]-Muertes_PN_ACUM[[#This Row],[5/6/2020]]</f>
        <v>0</v>
      </c>
      <c r="J646" s="13">
        <f>+Muertes_PN_ACUM[[#This Row],[07-06-2020]]-Muertes_PN_ACUM[[#This Row],[6/6/2020]]</f>
        <v>0</v>
      </c>
      <c r="K646" s="13">
        <f>+Muertes_PN_ACUM[[#This Row],[08-06-2020]]-Muertes_PN_ACUM[[#This Row],[07-06-2020]]</f>
        <v>0</v>
      </c>
      <c r="L646" s="13">
        <f>+Muertes_PN_ACUM[[#This Row],[09-06-2020]]-Muertes_PN_ACUM[[#This Row],[08-06-2020]]</f>
        <v>0</v>
      </c>
      <c r="M646" s="13">
        <f>+Muertes_PN_ACUM[[#This Row],[10-06-2020]]-Muertes_PN_ACUM[[#This Row],[09-06-2020]]</f>
        <v>0</v>
      </c>
      <c r="N646" s="13">
        <f>+Muertes_PN_ACUM[[#This Row],[11-06-2020]]-Muertes_PN_ACUM[[#This Row],[10-06-2020]]</f>
        <v>0</v>
      </c>
    </row>
    <row r="647" spans="1:14" x14ac:dyDescent="0.3">
      <c r="A647">
        <v>70312</v>
      </c>
      <c r="B647" s="2" t="s">
        <v>268</v>
      </c>
      <c r="C647" s="2" t="s">
        <v>268</v>
      </c>
      <c r="D647" s="2" t="s">
        <v>766</v>
      </c>
      <c r="E647" s="14">
        <f t="shared" si="10"/>
        <v>0</v>
      </c>
      <c r="F647" s="15">
        <f>+Muertes_PN_ACUM[[#This Row],[03-06-2020]]</f>
        <v>0</v>
      </c>
      <c r="G647" s="13">
        <f>+Muertes_PN_ACUM[[#This Row],[04-06-2020]]-Muertes_PN_ACUM[[#This Row],[03-06-2020]]</f>
        <v>0</v>
      </c>
      <c r="H647" s="13">
        <f>+Muertes_PN_ACUM[[#This Row],[5/6/2020]]-Muertes_PN_ACUM[[#This Row],[04-06-2020]]</f>
        <v>0</v>
      </c>
      <c r="I647" s="13">
        <f>+Muertes_PN_ACUM[[#This Row],[6/6/2020]]-Muertes_PN_ACUM[[#This Row],[5/6/2020]]</f>
        <v>0</v>
      </c>
      <c r="J647" s="13">
        <f>+Muertes_PN_ACUM[[#This Row],[07-06-2020]]-Muertes_PN_ACUM[[#This Row],[6/6/2020]]</f>
        <v>0</v>
      </c>
      <c r="K647" s="13">
        <f>+Muertes_PN_ACUM[[#This Row],[08-06-2020]]-Muertes_PN_ACUM[[#This Row],[07-06-2020]]</f>
        <v>0</v>
      </c>
      <c r="L647" s="13">
        <f>+Muertes_PN_ACUM[[#This Row],[09-06-2020]]-Muertes_PN_ACUM[[#This Row],[08-06-2020]]</f>
        <v>0</v>
      </c>
      <c r="M647" s="13">
        <f>+Muertes_PN_ACUM[[#This Row],[10-06-2020]]-Muertes_PN_ACUM[[#This Row],[09-06-2020]]</f>
        <v>0</v>
      </c>
      <c r="N647" s="13">
        <f>+Muertes_PN_ACUM[[#This Row],[11-06-2020]]-Muertes_PN_ACUM[[#This Row],[10-06-2020]]</f>
        <v>0</v>
      </c>
    </row>
    <row r="648" spans="1:14" x14ac:dyDescent="0.3">
      <c r="A648">
        <v>120805</v>
      </c>
      <c r="B648" s="2" t="s">
        <v>191</v>
      </c>
      <c r="C648" s="2" t="s">
        <v>192</v>
      </c>
      <c r="D648" s="2" t="s">
        <v>193</v>
      </c>
      <c r="E648" s="14">
        <f t="shared" si="10"/>
        <v>1</v>
      </c>
      <c r="F648" s="15">
        <f>+Muertes_PN_ACUM[[#This Row],[03-06-2020]]</f>
        <v>1</v>
      </c>
      <c r="G648" s="13">
        <f>+Muertes_PN_ACUM[[#This Row],[04-06-2020]]-Muertes_PN_ACUM[[#This Row],[03-06-2020]]</f>
        <v>0</v>
      </c>
      <c r="H648" s="13">
        <f>+Muertes_PN_ACUM[[#This Row],[5/6/2020]]-Muertes_PN_ACUM[[#This Row],[04-06-2020]]</f>
        <v>0</v>
      </c>
      <c r="I648" s="13">
        <f>+Muertes_PN_ACUM[[#This Row],[6/6/2020]]-Muertes_PN_ACUM[[#This Row],[5/6/2020]]</f>
        <v>0</v>
      </c>
      <c r="J648" s="13">
        <f>+Muertes_PN_ACUM[[#This Row],[07-06-2020]]-Muertes_PN_ACUM[[#This Row],[6/6/2020]]</f>
        <v>0</v>
      </c>
      <c r="K648" s="13">
        <f>+Muertes_PN_ACUM[[#This Row],[08-06-2020]]-Muertes_PN_ACUM[[#This Row],[07-06-2020]]</f>
        <v>0</v>
      </c>
      <c r="L648" s="13">
        <f>+Muertes_PN_ACUM[[#This Row],[09-06-2020]]-Muertes_PN_ACUM[[#This Row],[08-06-2020]]</f>
        <v>0</v>
      </c>
      <c r="M648" s="13">
        <f>+Muertes_PN_ACUM[[#This Row],[10-06-2020]]-Muertes_PN_ACUM[[#This Row],[09-06-2020]]</f>
        <v>0</v>
      </c>
      <c r="N648" s="13">
        <f>+Muertes_PN_ACUM[[#This Row],[11-06-2020]]-Muertes_PN_ACUM[[#This Row],[10-06-2020]]</f>
        <v>0</v>
      </c>
    </row>
    <row r="649" spans="1:14" x14ac:dyDescent="0.3">
      <c r="A649">
        <v>100104</v>
      </c>
      <c r="B649" s="2" t="s">
        <v>149</v>
      </c>
      <c r="C649" s="2" t="s">
        <v>149</v>
      </c>
      <c r="D649" s="2" t="s">
        <v>433</v>
      </c>
      <c r="E649" s="14">
        <f t="shared" si="10"/>
        <v>0</v>
      </c>
      <c r="F649" s="15">
        <f>+Muertes_PN_ACUM[[#This Row],[03-06-2020]]</f>
        <v>0</v>
      </c>
      <c r="G649" s="13">
        <f>+Muertes_PN_ACUM[[#This Row],[04-06-2020]]-Muertes_PN_ACUM[[#This Row],[03-06-2020]]</f>
        <v>0</v>
      </c>
      <c r="H649" s="13">
        <f>+Muertes_PN_ACUM[[#This Row],[5/6/2020]]-Muertes_PN_ACUM[[#This Row],[04-06-2020]]</f>
        <v>0</v>
      </c>
      <c r="I649" s="13">
        <f>+Muertes_PN_ACUM[[#This Row],[6/6/2020]]-Muertes_PN_ACUM[[#This Row],[5/6/2020]]</f>
        <v>0</v>
      </c>
      <c r="J649" s="13">
        <f>+Muertes_PN_ACUM[[#This Row],[07-06-2020]]-Muertes_PN_ACUM[[#This Row],[6/6/2020]]</f>
        <v>0</v>
      </c>
      <c r="K649" s="13">
        <f>+Muertes_PN_ACUM[[#This Row],[08-06-2020]]-Muertes_PN_ACUM[[#This Row],[07-06-2020]]</f>
        <v>0</v>
      </c>
      <c r="L649" s="13">
        <f>+Muertes_PN_ACUM[[#This Row],[09-06-2020]]-Muertes_PN_ACUM[[#This Row],[08-06-2020]]</f>
        <v>0</v>
      </c>
      <c r="M649" s="13">
        <f>+Muertes_PN_ACUM[[#This Row],[10-06-2020]]-Muertes_PN_ACUM[[#This Row],[09-06-2020]]</f>
        <v>0</v>
      </c>
      <c r="N649" s="13">
        <f>+Muertes_PN_ACUM[[#This Row],[11-06-2020]]-Muertes_PN_ACUM[[#This Row],[10-06-2020]]</f>
        <v>0</v>
      </c>
    </row>
    <row r="650" spans="1:14" x14ac:dyDescent="0.3">
      <c r="A650">
        <v>50112</v>
      </c>
      <c r="B650" s="2" t="s">
        <v>151</v>
      </c>
      <c r="C650" s="2" t="s">
        <v>269</v>
      </c>
      <c r="D650" s="2" t="s">
        <v>767</v>
      </c>
      <c r="E650" s="14">
        <f t="shared" si="10"/>
        <v>0</v>
      </c>
      <c r="F650" s="15">
        <f>+Muertes_PN_ACUM[[#This Row],[03-06-2020]]</f>
        <v>0</v>
      </c>
      <c r="G650" s="13">
        <f>+Muertes_PN_ACUM[[#This Row],[04-06-2020]]-Muertes_PN_ACUM[[#This Row],[03-06-2020]]</f>
        <v>0</v>
      </c>
      <c r="H650" s="13">
        <f>+Muertes_PN_ACUM[[#This Row],[5/6/2020]]-Muertes_PN_ACUM[[#This Row],[04-06-2020]]</f>
        <v>0</v>
      </c>
      <c r="I650" s="13">
        <f>+Muertes_PN_ACUM[[#This Row],[6/6/2020]]-Muertes_PN_ACUM[[#This Row],[5/6/2020]]</f>
        <v>0</v>
      </c>
      <c r="J650" s="13">
        <f>+Muertes_PN_ACUM[[#This Row],[07-06-2020]]-Muertes_PN_ACUM[[#This Row],[6/6/2020]]</f>
        <v>0</v>
      </c>
      <c r="K650" s="13">
        <f>+Muertes_PN_ACUM[[#This Row],[08-06-2020]]-Muertes_PN_ACUM[[#This Row],[07-06-2020]]</f>
        <v>0</v>
      </c>
      <c r="L650" s="13">
        <f>+Muertes_PN_ACUM[[#This Row],[09-06-2020]]-Muertes_PN_ACUM[[#This Row],[08-06-2020]]</f>
        <v>0</v>
      </c>
      <c r="M650" s="13">
        <f>+Muertes_PN_ACUM[[#This Row],[10-06-2020]]-Muertes_PN_ACUM[[#This Row],[09-06-2020]]</f>
        <v>0</v>
      </c>
      <c r="N650" s="13">
        <f>+Muertes_PN_ACUM[[#This Row],[11-06-2020]]-Muertes_PN_ACUM[[#This Row],[10-06-2020]]</f>
        <v>0</v>
      </c>
    </row>
    <row r="651" spans="1:14" x14ac:dyDescent="0.3">
      <c r="A651">
        <v>20610</v>
      </c>
      <c r="B651" s="2" t="s">
        <v>212</v>
      </c>
      <c r="C651" s="2" t="s">
        <v>213</v>
      </c>
      <c r="D651" s="2" t="s">
        <v>768</v>
      </c>
      <c r="E651" s="14">
        <f t="shared" si="10"/>
        <v>0</v>
      </c>
      <c r="F651" s="15">
        <f>+Muertes_PN_ACUM[[#This Row],[03-06-2020]]</f>
        <v>0</v>
      </c>
      <c r="G651" s="13">
        <f>+Muertes_PN_ACUM[[#This Row],[04-06-2020]]-Muertes_PN_ACUM[[#This Row],[03-06-2020]]</f>
        <v>0</v>
      </c>
      <c r="H651" s="13">
        <f>+Muertes_PN_ACUM[[#This Row],[5/6/2020]]-Muertes_PN_ACUM[[#This Row],[04-06-2020]]</f>
        <v>0</v>
      </c>
      <c r="I651" s="13">
        <f>+Muertes_PN_ACUM[[#This Row],[6/6/2020]]-Muertes_PN_ACUM[[#This Row],[5/6/2020]]</f>
        <v>0</v>
      </c>
      <c r="J651" s="13">
        <f>+Muertes_PN_ACUM[[#This Row],[07-06-2020]]-Muertes_PN_ACUM[[#This Row],[6/6/2020]]</f>
        <v>0</v>
      </c>
      <c r="K651" s="13">
        <f>+Muertes_PN_ACUM[[#This Row],[08-06-2020]]-Muertes_PN_ACUM[[#This Row],[07-06-2020]]</f>
        <v>0</v>
      </c>
      <c r="L651" s="13">
        <f>+Muertes_PN_ACUM[[#This Row],[09-06-2020]]-Muertes_PN_ACUM[[#This Row],[08-06-2020]]</f>
        <v>0</v>
      </c>
      <c r="M651" s="13">
        <f>+Muertes_PN_ACUM[[#This Row],[10-06-2020]]-Muertes_PN_ACUM[[#This Row],[09-06-2020]]</f>
        <v>0</v>
      </c>
      <c r="N651" s="13">
        <f>+Muertes_PN_ACUM[[#This Row],[11-06-2020]]-Muertes_PN_ACUM[[#This Row],[10-06-2020]]</f>
        <v>0</v>
      </c>
    </row>
    <row r="652" spans="1:14" x14ac:dyDescent="0.3">
      <c r="A652">
        <v>120312</v>
      </c>
      <c r="B652" s="2" t="s">
        <v>191</v>
      </c>
      <c r="C652" s="2" t="s">
        <v>380</v>
      </c>
      <c r="D652" s="2" t="s">
        <v>769</v>
      </c>
      <c r="E652" s="14">
        <f t="shared" si="10"/>
        <v>0</v>
      </c>
      <c r="F652" s="15">
        <f>+Muertes_PN_ACUM[[#This Row],[03-06-2020]]</f>
        <v>0</v>
      </c>
      <c r="G652" s="13">
        <f>+Muertes_PN_ACUM[[#This Row],[04-06-2020]]-Muertes_PN_ACUM[[#This Row],[03-06-2020]]</f>
        <v>0</v>
      </c>
      <c r="H652" s="13">
        <f>+Muertes_PN_ACUM[[#This Row],[5/6/2020]]-Muertes_PN_ACUM[[#This Row],[04-06-2020]]</f>
        <v>0</v>
      </c>
      <c r="I652" s="13">
        <f>+Muertes_PN_ACUM[[#This Row],[6/6/2020]]-Muertes_PN_ACUM[[#This Row],[5/6/2020]]</f>
        <v>0</v>
      </c>
      <c r="J652" s="13">
        <f>+Muertes_PN_ACUM[[#This Row],[07-06-2020]]-Muertes_PN_ACUM[[#This Row],[6/6/2020]]</f>
        <v>0</v>
      </c>
      <c r="K652" s="13">
        <f>+Muertes_PN_ACUM[[#This Row],[08-06-2020]]-Muertes_PN_ACUM[[#This Row],[07-06-2020]]</f>
        <v>0</v>
      </c>
      <c r="L652" s="13">
        <f>+Muertes_PN_ACUM[[#This Row],[09-06-2020]]-Muertes_PN_ACUM[[#This Row],[08-06-2020]]</f>
        <v>0</v>
      </c>
      <c r="M652" s="13">
        <f>+Muertes_PN_ACUM[[#This Row],[10-06-2020]]-Muertes_PN_ACUM[[#This Row],[09-06-2020]]</f>
        <v>0</v>
      </c>
      <c r="N652" s="13">
        <f>+Muertes_PN_ACUM[[#This Row],[11-06-2020]]-Muertes_PN_ACUM[[#This Row],[10-06-2020]]</f>
        <v>0</v>
      </c>
    </row>
    <row r="653" spans="1:14" x14ac:dyDescent="0.3">
      <c r="A653">
        <v>90608</v>
      </c>
      <c r="B653" s="2" t="s">
        <v>114</v>
      </c>
      <c r="C653" s="2" t="s">
        <v>302</v>
      </c>
      <c r="D653" s="2" t="s">
        <v>770</v>
      </c>
      <c r="E653" s="14">
        <f t="shared" si="10"/>
        <v>0</v>
      </c>
      <c r="F653" s="15">
        <f>+Muertes_PN_ACUM[[#This Row],[03-06-2020]]</f>
        <v>0</v>
      </c>
      <c r="G653" s="13">
        <f>+Muertes_PN_ACUM[[#This Row],[04-06-2020]]-Muertes_PN_ACUM[[#This Row],[03-06-2020]]</f>
        <v>0</v>
      </c>
      <c r="H653" s="13">
        <f>+Muertes_PN_ACUM[[#This Row],[5/6/2020]]-Muertes_PN_ACUM[[#This Row],[04-06-2020]]</f>
        <v>0</v>
      </c>
      <c r="I653" s="13">
        <f>+Muertes_PN_ACUM[[#This Row],[6/6/2020]]-Muertes_PN_ACUM[[#This Row],[5/6/2020]]</f>
        <v>0</v>
      </c>
      <c r="J653" s="13">
        <f>+Muertes_PN_ACUM[[#This Row],[07-06-2020]]-Muertes_PN_ACUM[[#This Row],[6/6/2020]]</f>
        <v>0</v>
      </c>
      <c r="K653" s="13">
        <f>+Muertes_PN_ACUM[[#This Row],[08-06-2020]]-Muertes_PN_ACUM[[#This Row],[07-06-2020]]</f>
        <v>0</v>
      </c>
      <c r="L653" s="13">
        <f>+Muertes_PN_ACUM[[#This Row],[09-06-2020]]-Muertes_PN_ACUM[[#This Row],[08-06-2020]]</f>
        <v>0</v>
      </c>
      <c r="M653" s="13">
        <f>+Muertes_PN_ACUM[[#This Row],[10-06-2020]]-Muertes_PN_ACUM[[#This Row],[09-06-2020]]</f>
        <v>0</v>
      </c>
      <c r="N653" s="13">
        <f>+Muertes_PN_ACUM[[#This Row],[11-06-2020]]-Muertes_PN_ACUM[[#This Row],[10-06-2020]]</f>
        <v>0</v>
      </c>
    </row>
    <row r="654" spans="1:14" x14ac:dyDescent="0.3">
      <c r="A654">
        <v>80605</v>
      </c>
      <c r="B654" s="2" t="s">
        <v>99</v>
      </c>
      <c r="C654" s="2" t="s">
        <v>471</v>
      </c>
      <c r="D654" s="2" t="s">
        <v>771</v>
      </c>
      <c r="E654" s="14">
        <f t="shared" si="10"/>
        <v>0</v>
      </c>
      <c r="F654" s="15">
        <f>+Muertes_PN_ACUM[[#This Row],[03-06-2020]]</f>
        <v>0</v>
      </c>
      <c r="G654" s="13">
        <f>+Muertes_PN_ACUM[[#This Row],[04-06-2020]]-Muertes_PN_ACUM[[#This Row],[03-06-2020]]</f>
        <v>0</v>
      </c>
      <c r="H654" s="13">
        <f>+Muertes_PN_ACUM[[#This Row],[5/6/2020]]-Muertes_PN_ACUM[[#This Row],[04-06-2020]]</f>
        <v>0</v>
      </c>
      <c r="I654" s="13">
        <f>+Muertes_PN_ACUM[[#This Row],[6/6/2020]]-Muertes_PN_ACUM[[#This Row],[5/6/2020]]</f>
        <v>0</v>
      </c>
      <c r="J654" s="13">
        <f>+Muertes_PN_ACUM[[#This Row],[07-06-2020]]-Muertes_PN_ACUM[[#This Row],[6/6/2020]]</f>
        <v>0</v>
      </c>
      <c r="K654" s="13">
        <f>+Muertes_PN_ACUM[[#This Row],[08-06-2020]]-Muertes_PN_ACUM[[#This Row],[07-06-2020]]</f>
        <v>0</v>
      </c>
      <c r="L654" s="13">
        <f>+Muertes_PN_ACUM[[#This Row],[09-06-2020]]-Muertes_PN_ACUM[[#This Row],[08-06-2020]]</f>
        <v>0</v>
      </c>
      <c r="M654" s="13">
        <f>+Muertes_PN_ACUM[[#This Row],[10-06-2020]]-Muertes_PN_ACUM[[#This Row],[09-06-2020]]</f>
        <v>0</v>
      </c>
      <c r="N654" s="13">
        <f>+Muertes_PN_ACUM[[#This Row],[11-06-2020]]-Muertes_PN_ACUM[[#This Row],[10-06-2020]]</f>
        <v>0</v>
      </c>
    </row>
    <row r="655" spans="1:14" x14ac:dyDescent="0.3">
      <c r="A655">
        <v>91012</v>
      </c>
      <c r="B655" s="2" t="s">
        <v>114</v>
      </c>
      <c r="C655" s="2" t="s">
        <v>115</v>
      </c>
      <c r="D655" s="2" t="s">
        <v>772</v>
      </c>
      <c r="E655" s="14">
        <f t="shared" si="10"/>
        <v>0</v>
      </c>
      <c r="F655" s="15">
        <f>+Muertes_PN_ACUM[[#This Row],[03-06-2020]]</f>
        <v>0</v>
      </c>
      <c r="G655" s="13">
        <f>+Muertes_PN_ACUM[[#This Row],[04-06-2020]]-Muertes_PN_ACUM[[#This Row],[03-06-2020]]</f>
        <v>0</v>
      </c>
      <c r="H655" s="13">
        <f>+Muertes_PN_ACUM[[#This Row],[5/6/2020]]-Muertes_PN_ACUM[[#This Row],[04-06-2020]]</f>
        <v>0</v>
      </c>
      <c r="I655" s="13">
        <f>+Muertes_PN_ACUM[[#This Row],[6/6/2020]]-Muertes_PN_ACUM[[#This Row],[5/6/2020]]</f>
        <v>0</v>
      </c>
      <c r="J655" s="13">
        <f>+Muertes_PN_ACUM[[#This Row],[07-06-2020]]-Muertes_PN_ACUM[[#This Row],[6/6/2020]]</f>
        <v>0</v>
      </c>
      <c r="K655" s="13">
        <f>+Muertes_PN_ACUM[[#This Row],[08-06-2020]]-Muertes_PN_ACUM[[#This Row],[07-06-2020]]</f>
        <v>0</v>
      </c>
      <c r="L655" s="13">
        <f>+Muertes_PN_ACUM[[#This Row],[09-06-2020]]-Muertes_PN_ACUM[[#This Row],[08-06-2020]]</f>
        <v>0</v>
      </c>
      <c r="M655" s="13">
        <f>+Muertes_PN_ACUM[[#This Row],[10-06-2020]]-Muertes_PN_ACUM[[#This Row],[09-06-2020]]</f>
        <v>0</v>
      </c>
      <c r="N655" s="13">
        <f>+Muertes_PN_ACUM[[#This Row],[11-06-2020]]-Muertes_PN_ACUM[[#This Row],[10-06-2020]]</f>
        <v>0</v>
      </c>
    </row>
    <row r="656" spans="1:14" x14ac:dyDescent="0.3">
      <c r="A656">
        <v>90704</v>
      </c>
      <c r="B656" s="2" t="s">
        <v>114</v>
      </c>
      <c r="C656" s="2" t="s">
        <v>363</v>
      </c>
      <c r="D656" s="2" t="s">
        <v>773</v>
      </c>
      <c r="E656" s="14">
        <f t="shared" si="10"/>
        <v>0</v>
      </c>
      <c r="F656" s="15">
        <f>+Muertes_PN_ACUM[[#This Row],[03-06-2020]]</f>
        <v>0</v>
      </c>
      <c r="G656" s="13">
        <f>+Muertes_PN_ACUM[[#This Row],[04-06-2020]]-Muertes_PN_ACUM[[#This Row],[03-06-2020]]</f>
        <v>0</v>
      </c>
      <c r="H656" s="13">
        <f>+Muertes_PN_ACUM[[#This Row],[5/6/2020]]-Muertes_PN_ACUM[[#This Row],[04-06-2020]]</f>
        <v>0</v>
      </c>
      <c r="I656" s="13">
        <f>+Muertes_PN_ACUM[[#This Row],[6/6/2020]]-Muertes_PN_ACUM[[#This Row],[5/6/2020]]</f>
        <v>0</v>
      </c>
      <c r="J656" s="13">
        <f>+Muertes_PN_ACUM[[#This Row],[07-06-2020]]-Muertes_PN_ACUM[[#This Row],[6/6/2020]]</f>
        <v>0</v>
      </c>
      <c r="K656" s="13">
        <f>+Muertes_PN_ACUM[[#This Row],[08-06-2020]]-Muertes_PN_ACUM[[#This Row],[07-06-2020]]</f>
        <v>0</v>
      </c>
      <c r="L656" s="13">
        <f>+Muertes_PN_ACUM[[#This Row],[09-06-2020]]-Muertes_PN_ACUM[[#This Row],[08-06-2020]]</f>
        <v>0</v>
      </c>
      <c r="M656" s="13">
        <f>+Muertes_PN_ACUM[[#This Row],[10-06-2020]]-Muertes_PN_ACUM[[#This Row],[09-06-2020]]</f>
        <v>0</v>
      </c>
      <c r="N656" s="13">
        <f>+Muertes_PN_ACUM[[#This Row],[11-06-2020]]-Muertes_PN_ACUM[[#This Row],[10-06-2020]]</f>
        <v>0</v>
      </c>
    </row>
    <row r="657" spans="1:14" x14ac:dyDescent="0.3">
      <c r="A657">
        <v>120905</v>
      </c>
      <c r="B657" s="2" t="s">
        <v>191</v>
      </c>
      <c r="C657" s="2" t="s">
        <v>449</v>
      </c>
      <c r="D657" s="2" t="s">
        <v>774</v>
      </c>
      <c r="E657" s="14">
        <f t="shared" si="10"/>
        <v>0</v>
      </c>
      <c r="F657" s="15">
        <f>+Muertes_PN_ACUM[[#This Row],[03-06-2020]]</f>
        <v>0</v>
      </c>
      <c r="G657" s="13">
        <f>+Muertes_PN_ACUM[[#This Row],[04-06-2020]]-Muertes_PN_ACUM[[#This Row],[03-06-2020]]</f>
        <v>0</v>
      </c>
      <c r="H657" s="13">
        <f>+Muertes_PN_ACUM[[#This Row],[5/6/2020]]-Muertes_PN_ACUM[[#This Row],[04-06-2020]]</f>
        <v>0</v>
      </c>
      <c r="I657" s="13">
        <f>+Muertes_PN_ACUM[[#This Row],[6/6/2020]]-Muertes_PN_ACUM[[#This Row],[5/6/2020]]</f>
        <v>0</v>
      </c>
      <c r="J657" s="13">
        <f>+Muertes_PN_ACUM[[#This Row],[07-06-2020]]-Muertes_PN_ACUM[[#This Row],[6/6/2020]]</f>
        <v>0</v>
      </c>
      <c r="K657" s="13">
        <f>+Muertes_PN_ACUM[[#This Row],[08-06-2020]]-Muertes_PN_ACUM[[#This Row],[07-06-2020]]</f>
        <v>0</v>
      </c>
      <c r="L657" s="13">
        <f>+Muertes_PN_ACUM[[#This Row],[09-06-2020]]-Muertes_PN_ACUM[[#This Row],[08-06-2020]]</f>
        <v>0</v>
      </c>
      <c r="M657" s="13">
        <f>+Muertes_PN_ACUM[[#This Row],[10-06-2020]]-Muertes_PN_ACUM[[#This Row],[09-06-2020]]</f>
        <v>0</v>
      </c>
      <c r="N657" s="13">
        <f>+Muertes_PN_ACUM[[#This Row],[11-06-2020]]-Muertes_PN_ACUM[[#This Row],[10-06-2020]]</f>
        <v>0</v>
      </c>
    </row>
    <row r="658" spans="1:14" x14ac:dyDescent="0.3">
      <c r="A658">
        <v>10405</v>
      </c>
      <c r="B658" s="2" t="s">
        <v>163</v>
      </c>
      <c r="C658" s="2" t="s">
        <v>273</v>
      </c>
      <c r="D658" s="2" t="s">
        <v>434</v>
      </c>
      <c r="E658" s="14">
        <f t="shared" si="10"/>
        <v>0</v>
      </c>
      <c r="F658" s="15">
        <f>+Muertes_PN_ACUM[[#This Row],[03-06-2020]]</f>
        <v>0</v>
      </c>
      <c r="G658" s="13">
        <f>+Muertes_PN_ACUM[[#This Row],[04-06-2020]]-Muertes_PN_ACUM[[#This Row],[03-06-2020]]</f>
        <v>0</v>
      </c>
      <c r="H658" s="13">
        <f>+Muertes_PN_ACUM[[#This Row],[5/6/2020]]-Muertes_PN_ACUM[[#This Row],[04-06-2020]]</f>
        <v>0</v>
      </c>
      <c r="I658" s="13">
        <f>+Muertes_PN_ACUM[[#This Row],[6/6/2020]]-Muertes_PN_ACUM[[#This Row],[5/6/2020]]</f>
        <v>0</v>
      </c>
      <c r="J658" s="13">
        <f>+Muertes_PN_ACUM[[#This Row],[07-06-2020]]-Muertes_PN_ACUM[[#This Row],[6/6/2020]]</f>
        <v>0</v>
      </c>
      <c r="K658" s="13">
        <f>+Muertes_PN_ACUM[[#This Row],[08-06-2020]]-Muertes_PN_ACUM[[#This Row],[07-06-2020]]</f>
        <v>0</v>
      </c>
      <c r="L658" s="13">
        <f>+Muertes_PN_ACUM[[#This Row],[09-06-2020]]-Muertes_PN_ACUM[[#This Row],[08-06-2020]]</f>
        <v>0</v>
      </c>
      <c r="M658" s="13">
        <f>+Muertes_PN_ACUM[[#This Row],[10-06-2020]]-Muertes_PN_ACUM[[#This Row],[09-06-2020]]</f>
        <v>0</v>
      </c>
      <c r="N658" s="13">
        <f>+Muertes_PN_ACUM[[#This Row],[11-06-2020]]-Muertes_PN_ACUM[[#This Row],[10-06-2020]]</f>
        <v>0</v>
      </c>
    </row>
    <row r="659" spans="1:14" x14ac:dyDescent="0.3">
      <c r="A659">
        <v>10406</v>
      </c>
      <c r="B659" s="2" t="s">
        <v>163</v>
      </c>
      <c r="C659" s="2" t="s">
        <v>273</v>
      </c>
      <c r="D659" s="2" t="s">
        <v>372</v>
      </c>
      <c r="E659" s="14">
        <f t="shared" si="10"/>
        <v>0</v>
      </c>
      <c r="F659" s="15">
        <f>+Muertes_PN_ACUM[[#This Row],[03-06-2020]]</f>
        <v>0</v>
      </c>
      <c r="G659" s="13">
        <f>+Muertes_PN_ACUM[[#This Row],[04-06-2020]]-Muertes_PN_ACUM[[#This Row],[03-06-2020]]</f>
        <v>0</v>
      </c>
      <c r="H659" s="13">
        <f>+Muertes_PN_ACUM[[#This Row],[5/6/2020]]-Muertes_PN_ACUM[[#This Row],[04-06-2020]]</f>
        <v>0</v>
      </c>
      <c r="I659" s="13">
        <f>+Muertes_PN_ACUM[[#This Row],[6/6/2020]]-Muertes_PN_ACUM[[#This Row],[5/6/2020]]</f>
        <v>0</v>
      </c>
      <c r="J659" s="13">
        <f>+Muertes_PN_ACUM[[#This Row],[07-06-2020]]-Muertes_PN_ACUM[[#This Row],[6/6/2020]]</f>
        <v>0</v>
      </c>
      <c r="K659" s="13">
        <f>+Muertes_PN_ACUM[[#This Row],[08-06-2020]]-Muertes_PN_ACUM[[#This Row],[07-06-2020]]</f>
        <v>0</v>
      </c>
      <c r="L659" s="13">
        <f>+Muertes_PN_ACUM[[#This Row],[09-06-2020]]-Muertes_PN_ACUM[[#This Row],[08-06-2020]]</f>
        <v>0</v>
      </c>
      <c r="M659" s="13">
        <f>+Muertes_PN_ACUM[[#This Row],[10-06-2020]]-Muertes_PN_ACUM[[#This Row],[09-06-2020]]</f>
        <v>0</v>
      </c>
      <c r="N659" s="13">
        <f>+Muertes_PN_ACUM[[#This Row],[11-06-2020]]-Muertes_PN_ACUM[[#This Row],[10-06-2020]]</f>
        <v>0</v>
      </c>
    </row>
    <row r="660" spans="1:14" x14ac:dyDescent="0.3">
      <c r="A660">
        <v>70223</v>
      </c>
      <c r="B660" s="2" t="s">
        <v>268</v>
      </c>
      <c r="C660" s="2" t="s">
        <v>348</v>
      </c>
      <c r="D660" s="2" t="s">
        <v>775</v>
      </c>
      <c r="E660" s="14">
        <f t="shared" si="10"/>
        <v>0</v>
      </c>
      <c r="F660" s="15">
        <f>+Muertes_PN_ACUM[[#This Row],[03-06-2020]]</f>
        <v>0</v>
      </c>
      <c r="G660" s="13">
        <f>+Muertes_PN_ACUM[[#This Row],[04-06-2020]]-Muertes_PN_ACUM[[#This Row],[03-06-2020]]</f>
        <v>0</v>
      </c>
      <c r="H660" s="13">
        <f>+Muertes_PN_ACUM[[#This Row],[5/6/2020]]-Muertes_PN_ACUM[[#This Row],[04-06-2020]]</f>
        <v>0</v>
      </c>
      <c r="I660" s="13">
        <f>+Muertes_PN_ACUM[[#This Row],[6/6/2020]]-Muertes_PN_ACUM[[#This Row],[5/6/2020]]</f>
        <v>0</v>
      </c>
      <c r="J660" s="13">
        <f>+Muertes_PN_ACUM[[#This Row],[07-06-2020]]-Muertes_PN_ACUM[[#This Row],[6/6/2020]]</f>
        <v>0</v>
      </c>
      <c r="K660" s="13">
        <f>+Muertes_PN_ACUM[[#This Row],[08-06-2020]]-Muertes_PN_ACUM[[#This Row],[07-06-2020]]</f>
        <v>0</v>
      </c>
      <c r="L660" s="13">
        <f>+Muertes_PN_ACUM[[#This Row],[09-06-2020]]-Muertes_PN_ACUM[[#This Row],[08-06-2020]]</f>
        <v>0</v>
      </c>
      <c r="M660" s="13">
        <f>+Muertes_PN_ACUM[[#This Row],[10-06-2020]]-Muertes_PN_ACUM[[#This Row],[09-06-2020]]</f>
        <v>0</v>
      </c>
      <c r="N660" s="13">
        <f>+Muertes_PN_ACUM[[#This Row],[11-06-2020]]-Muertes_PN_ACUM[[#This Row],[10-06-2020]]</f>
        <v>0</v>
      </c>
    </row>
    <row r="661" spans="1:14" x14ac:dyDescent="0.3">
      <c r="A661">
        <v>70224</v>
      </c>
      <c r="B661" s="2" t="s">
        <v>268</v>
      </c>
      <c r="C661" s="2" t="s">
        <v>348</v>
      </c>
      <c r="D661" s="2" t="s">
        <v>776</v>
      </c>
      <c r="E661" s="14">
        <f t="shared" si="10"/>
        <v>0</v>
      </c>
      <c r="F661" s="15">
        <f>+Muertes_PN_ACUM[[#This Row],[03-06-2020]]</f>
        <v>0</v>
      </c>
      <c r="G661" s="13">
        <f>+Muertes_PN_ACUM[[#This Row],[04-06-2020]]-Muertes_PN_ACUM[[#This Row],[03-06-2020]]</f>
        <v>0</v>
      </c>
      <c r="H661" s="13">
        <f>+Muertes_PN_ACUM[[#This Row],[5/6/2020]]-Muertes_PN_ACUM[[#This Row],[04-06-2020]]</f>
        <v>0</v>
      </c>
      <c r="I661" s="13">
        <f>+Muertes_PN_ACUM[[#This Row],[6/6/2020]]-Muertes_PN_ACUM[[#This Row],[5/6/2020]]</f>
        <v>0</v>
      </c>
      <c r="J661" s="13">
        <f>+Muertes_PN_ACUM[[#This Row],[07-06-2020]]-Muertes_PN_ACUM[[#This Row],[6/6/2020]]</f>
        <v>0</v>
      </c>
      <c r="K661" s="13">
        <f>+Muertes_PN_ACUM[[#This Row],[08-06-2020]]-Muertes_PN_ACUM[[#This Row],[07-06-2020]]</f>
        <v>0</v>
      </c>
      <c r="L661" s="13">
        <f>+Muertes_PN_ACUM[[#This Row],[09-06-2020]]-Muertes_PN_ACUM[[#This Row],[08-06-2020]]</f>
        <v>0</v>
      </c>
      <c r="M661" s="13">
        <f>+Muertes_PN_ACUM[[#This Row],[10-06-2020]]-Muertes_PN_ACUM[[#This Row],[09-06-2020]]</f>
        <v>0</v>
      </c>
      <c r="N661" s="13">
        <f>+Muertes_PN_ACUM[[#This Row],[11-06-2020]]-Muertes_PN_ACUM[[#This Row],[10-06-2020]]</f>
        <v>0</v>
      </c>
    </row>
    <row r="662" spans="1:14" x14ac:dyDescent="0.3">
      <c r="A662">
        <v>41309</v>
      </c>
      <c r="B662" s="2" t="s">
        <v>154</v>
      </c>
      <c r="C662" s="2" t="s">
        <v>441</v>
      </c>
      <c r="D662" s="2" t="s">
        <v>777</v>
      </c>
      <c r="E662" s="14">
        <f t="shared" si="10"/>
        <v>0</v>
      </c>
      <c r="F662" s="15">
        <f>+Muertes_PN_ACUM[[#This Row],[03-06-2020]]</f>
        <v>0</v>
      </c>
      <c r="G662" s="13">
        <f>+Muertes_PN_ACUM[[#This Row],[04-06-2020]]-Muertes_PN_ACUM[[#This Row],[03-06-2020]]</f>
        <v>0</v>
      </c>
      <c r="H662" s="13">
        <f>+Muertes_PN_ACUM[[#This Row],[5/6/2020]]-Muertes_PN_ACUM[[#This Row],[04-06-2020]]</f>
        <v>0</v>
      </c>
      <c r="I662" s="13">
        <f>+Muertes_PN_ACUM[[#This Row],[6/6/2020]]-Muertes_PN_ACUM[[#This Row],[5/6/2020]]</f>
        <v>0</v>
      </c>
      <c r="J662" s="13">
        <f>+Muertes_PN_ACUM[[#This Row],[07-06-2020]]-Muertes_PN_ACUM[[#This Row],[6/6/2020]]</f>
        <v>0</v>
      </c>
      <c r="K662" s="13">
        <f>+Muertes_PN_ACUM[[#This Row],[08-06-2020]]-Muertes_PN_ACUM[[#This Row],[07-06-2020]]</f>
        <v>0</v>
      </c>
      <c r="L662" s="13">
        <f>+Muertes_PN_ACUM[[#This Row],[09-06-2020]]-Muertes_PN_ACUM[[#This Row],[08-06-2020]]</f>
        <v>0</v>
      </c>
      <c r="M662" s="13">
        <f>+Muertes_PN_ACUM[[#This Row],[10-06-2020]]-Muertes_PN_ACUM[[#This Row],[09-06-2020]]</f>
        <v>0</v>
      </c>
      <c r="N662" s="13">
        <f>+Muertes_PN_ACUM[[#This Row],[11-06-2020]]-Muertes_PN_ACUM[[#This Row],[10-06-2020]]</f>
        <v>0</v>
      </c>
    </row>
    <row r="663" spans="1:14" x14ac:dyDescent="0.3">
      <c r="A663">
        <v>130105</v>
      </c>
      <c r="B663" s="2" t="s">
        <v>102</v>
      </c>
      <c r="C663" s="2" t="s">
        <v>103</v>
      </c>
      <c r="D663" s="2" t="s">
        <v>120</v>
      </c>
      <c r="E663" s="14">
        <f t="shared" si="10"/>
        <v>18</v>
      </c>
      <c r="F663" s="15">
        <f>+Muertes_PN_ACUM[[#This Row],[03-06-2020]]</f>
        <v>18</v>
      </c>
      <c r="G663" s="13">
        <f>+Muertes_PN_ACUM[[#This Row],[04-06-2020]]-Muertes_PN_ACUM[[#This Row],[03-06-2020]]</f>
        <v>0</v>
      </c>
      <c r="H663" s="13">
        <f>+Muertes_PN_ACUM[[#This Row],[5/6/2020]]-Muertes_PN_ACUM[[#This Row],[04-06-2020]]</f>
        <v>0</v>
      </c>
      <c r="I663" s="13">
        <f>+Muertes_PN_ACUM[[#This Row],[6/6/2020]]-Muertes_PN_ACUM[[#This Row],[5/6/2020]]</f>
        <v>0</v>
      </c>
      <c r="J663" s="13">
        <f>+Muertes_PN_ACUM[[#This Row],[07-06-2020]]-Muertes_PN_ACUM[[#This Row],[6/6/2020]]</f>
        <v>0</v>
      </c>
      <c r="K663" s="13">
        <f>+Muertes_PN_ACUM[[#This Row],[08-06-2020]]-Muertes_PN_ACUM[[#This Row],[07-06-2020]]</f>
        <v>0</v>
      </c>
      <c r="L663" s="13">
        <f>+Muertes_PN_ACUM[[#This Row],[09-06-2020]]-Muertes_PN_ACUM[[#This Row],[08-06-2020]]</f>
        <v>0</v>
      </c>
      <c r="M663" s="13">
        <f>+Muertes_PN_ACUM[[#This Row],[10-06-2020]]-Muertes_PN_ACUM[[#This Row],[09-06-2020]]</f>
        <v>0</v>
      </c>
      <c r="N663" s="13">
        <f>+Muertes_PN_ACUM[[#This Row],[11-06-2020]]-Muertes_PN_ACUM[[#This Row],[10-06-2020]]</f>
        <v>1</v>
      </c>
    </row>
    <row r="664" spans="1:14" x14ac:dyDescent="0.3">
      <c r="A664">
        <v>81005</v>
      </c>
      <c r="B664" s="2" t="s">
        <v>99</v>
      </c>
      <c r="C664" s="2" t="s">
        <v>106</v>
      </c>
      <c r="D664" s="2" t="s">
        <v>162</v>
      </c>
      <c r="E664" s="14">
        <f t="shared" si="10"/>
        <v>2</v>
      </c>
      <c r="F664" s="15">
        <f>+Muertes_PN_ACUM[[#This Row],[03-06-2020]]</f>
        <v>2</v>
      </c>
      <c r="G664" s="13">
        <f>+Muertes_PN_ACUM[[#This Row],[04-06-2020]]-Muertes_PN_ACUM[[#This Row],[03-06-2020]]</f>
        <v>0</v>
      </c>
      <c r="H664" s="13">
        <f>+Muertes_PN_ACUM[[#This Row],[5/6/2020]]-Muertes_PN_ACUM[[#This Row],[04-06-2020]]</f>
        <v>0</v>
      </c>
      <c r="I664" s="13">
        <f>+Muertes_PN_ACUM[[#This Row],[6/6/2020]]-Muertes_PN_ACUM[[#This Row],[5/6/2020]]</f>
        <v>0</v>
      </c>
      <c r="J664" s="13">
        <f>+Muertes_PN_ACUM[[#This Row],[07-06-2020]]-Muertes_PN_ACUM[[#This Row],[6/6/2020]]</f>
        <v>0</v>
      </c>
      <c r="K664" s="13">
        <f>+Muertes_PN_ACUM[[#This Row],[08-06-2020]]-Muertes_PN_ACUM[[#This Row],[07-06-2020]]</f>
        <v>0</v>
      </c>
      <c r="L664" s="13">
        <f>+Muertes_PN_ACUM[[#This Row],[09-06-2020]]-Muertes_PN_ACUM[[#This Row],[08-06-2020]]</f>
        <v>0</v>
      </c>
      <c r="M664" s="13">
        <f>+Muertes_PN_ACUM[[#This Row],[10-06-2020]]-Muertes_PN_ACUM[[#This Row],[09-06-2020]]</f>
        <v>0</v>
      </c>
      <c r="N664" s="13">
        <f>+Muertes_PN_ACUM[[#This Row],[11-06-2020]]-Muertes_PN_ACUM[[#This Row],[10-06-2020]]</f>
        <v>0</v>
      </c>
    </row>
    <row r="665" spans="1:14" x14ac:dyDescent="0.3">
      <c r="A665">
        <v>30508</v>
      </c>
      <c r="B665" s="2" t="s">
        <v>144</v>
      </c>
      <c r="C665" s="2" t="s">
        <v>410</v>
      </c>
      <c r="D665" s="2" t="s">
        <v>778</v>
      </c>
      <c r="E665" s="14">
        <f t="shared" si="10"/>
        <v>0</v>
      </c>
      <c r="F665" s="15">
        <f>+Muertes_PN_ACUM[[#This Row],[03-06-2020]]</f>
        <v>0</v>
      </c>
      <c r="G665" s="13">
        <f>+Muertes_PN_ACUM[[#This Row],[04-06-2020]]-Muertes_PN_ACUM[[#This Row],[03-06-2020]]</f>
        <v>0</v>
      </c>
      <c r="H665" s="13">
        <f>+Muertes_PN_ACUM[[#This Row],[5/6/2020]]-Muertes_PN_ACUM[[#This Row],[04-06-2020]]</f>
        <v>0</v>
      </c>
      <c r="I665" s="13">
        <f>+Muertes_PN_ACUM[[#This Row],[6/6/2020]]-Muertes_PN_ACUM[[#This Row],[5/6/2020]]</f>
        <v>0</v>
      </c>
      <c r="J665" s="13">
        <f>+Muertes_PN_ACUM[[#This Row],[07-06-2020]]-Muertes_PN_ACUM[[#This Row],[6/6/2020]]</f>
        <v>0</v>
      </c>
      <c r="K665" s="13">
        <f>+Muertes_PN_ACUM[[#This Row],[08-06-2020]]-Muertes_PN_ACUM[[#This Row],[07-06-2020]]</f>
        <v>0</v>
      </c>
      <c r="L665" s="13">
        <f>+Muertes_PN_ACUM[[#This Row],[09-06-2020]]-Muertes_PN_ACUM[[#This Row],[08-06-2020]]</f>
        <v>0</v>
      </c>
      <c r="M665" s="13">
        <f>+Muertes_PN_ACUM[[#This Row],[10-06-2020]]-Muertes_PN_ACUM[[#This Row],[09-06-2020]]</f>
        <v>0</v>
      </c>
      <c r="N665" s="13">
        <f>+Muertes_PN_ACUM[[#This Row],[11-06-2020]]-Muertes_PN_ACUM[[#This Row],[10-06-2020]]</f>
        <v>0</v>
      </c>
    </row>
    <row r="666" spans="1:14" x14ac:dyDescent="0.3">
      <c r="A666">
        <v>90511</v>
      </c>
      <c r="B666" s="2" t="s">
        <v>114</v>
      </c>
      <c r="C666" s="2" t="s">
        <v>308</v>
      </c>
      <c r="D666" s="2" t="s">
        <v>779</v>
      </c>
      <c r="E666" s="14">
        <f t="shared" si="10"/>
        <v>0</v>
      </c>
      <c r="F666" s="15">
        <f>+Muertes_PN_ACUM[[#This Row],[03-06-2020]]</f>
        <v>0</v>
      </c>
      <c r="G666" s="13">
        <f>+Muertes_PN_ACUM[[#This Row],[04-06-2020]]-Muertes_PN_ACUM[[#This Row],[03-06-2020]]</f>
        <v>0</v>
      </c>
      <c r="H666" s="13">
        <f>+Muertes_PN_ACUM[[#This Row],[5/6/2020]]-Muertes_PN_ACUM[[#This Row],[04-06-2020]]</f>
        <v>0</v>
      </c>
      <c r="I666" s="13">
        <f>+Muertes_PN_ACUM[[#This Row],[6/6/2020]]-Muertes_PN_ACUM[[#This Row],[5/6/2020]]</f>
        <v>0</v>
      </c>
      <c r="J666" s="13">
        <f>+Muertes_PN_ACUM[[#This Row],[07-06-2020]]-Muertes_PN_ACUM[[#This Row],[6/6/2020]]</f>
        <v>0</v>
      </c>
      <c r="K666" s="13">
        <f>+Muertes_PN_ACUM[[#This Row],[08-06-2020]]-Muertes_PN_ACUM[[#This Row],[07-06-2020]]</f>
        <v>0</v>
      </c>
      <c r="L666" s="13">
        <f>+Muertes_PN_ACUM[[#This Row],[09-06-2020]]-Muertes_PN_ACUM[[#This Row],[08-06-2020]]</f>
        <v>0</v>
      </c>
      <c r="M666" s="13">
        <f>+Muertes_PN_ACUM[[#This Row],[10-06-2020]]-Muertes_PN_ACUM[[#This Row],[09-06-2020]]</f>
        <v>0</v>
      </c>
      <c r="N666" s="13">
        <f>+Muertes_PN_ACUM[[#This Row],[11-06-2020]]-Muertes_PN_ACUM[[#This Row],[10-06-2020]]</f>
        <v>0</v>
      </c>
    </row>
    <row r="667" spans="1:14" x14ac:dyDescent="0.3">
      <c r="A667">
        <v>130311</v>
      </c>
      <c r="B667" s="2" t="s">
        <v>102</v>
      </c>
      <c r="C667" s="2" t="s">
        <v>222</v>
      </c>
      <c r="D667" s="2" t="s">
        <v>443</v>
      </c>
      <c r="E667" s="14">
        <f t="shared" si="10"/>
        <v>0</v>
      </c>
      <c r="F667" s="15">
        <f>+Muertes_PN_ACUM[[#This Row],[03-06-2020]]</f>
        <v>0</v>
      </c>
      <c r="G667" s="13">
        <f>+Muertes_PN_ACUM[[#This Row],[04-06-2020]]-Muertes_PN_ACUM[[#This Row],[03-06-2020]]</f>
        <v>0</v>
      </c>
      <c r="H667" s="13">
        <f>+Muertes_PN_ACUM[[#This Row],[5/6/2020]]-Muertes_PN_ACUM[[#This Row],[04-06-2020]]</f>
        <v>0</v>
      </c>
      <c r="I667" s="13">
        <f>+Muertes_PN_ACUM[[#This Row],[6/6/2020]]-Muertes_PN_ACUM[[#This Row],[5/6/2020]]</f>
        <v>0</v>
      </c>
      <c r="J667" s="13">
        <f>+Muertes_PN_ACUM[[#This Row],[07-06-2020]]-Muertes_PN_ACUM[[#This Row],[6/6/2020]]</f>
        <v>0</v>
      </c>
      <c r="K667" s="13">
        <f>+Muertes_PN_ACUM[[#This Row],[08-06-2020]]-Muertes_PN_ACUM[[#This Row],[07-06-2020]]</f>
        <v>0</v>
      </c>
      <c r="L667" s="13">
        <f>+Muertes_PN_ACUM[[#This Row],[09-06-2020]]-Muertes_PN_ACUM[[#This Row],[08-06-2020]]</f>
        <v>0</v>
      </c>
      <c r="M667" s="13">
        <f>+Muertes_PN_ACUM[[#This Row],[10-06-2020]]-Muertes_PN_ACUM[[#This Row],[09-06-2020]]</f>
        <v>0</v>
      </c>
      <c r="N667" s="13">
        <f>+Muertes_PN_ACUM[[#This Row],[11-06-2020]]-Muertes_PN_ACUM[[#This Row],[10-06-2020]]</f>
        <v>0</v>
      </c>
    </row>
    <row r="668" spans="1:14" x14ac:dyDescent="0.3">
      <c r="A668">
        <v>70314</v>
      </c>
      <c r="B668" s="2" t="s">
        <v>268</v>
      </c>
      <c r="C668" s="2" t="s">
        <v>268</v>
      </c>
      <c r="D668" s="2" t="s">
        <v>780</v>
      </c>
      <c r="E668" s="14">
        <f t="shared" si="10"/>
        <v>0</v>
      </c>
      <c r="F668" s="15">
        <f>+Muertes_PN_ACUM[[#This Row],[03-06-2020]]</f>
        <v>0</v>
      </c>
      <c r="G668" s="13">
        <f>+Muertes_PN_ACUM[[#This Row],[04-06-2020]]-Muertes_PN_ACUM[[#This Row],[03-06-2020]]</f>
        <v>0</v>
      </c>
      <c r="H668" s="13">
        <f>+Muertes_PN_ACUM[[#This Row],[5/6/2020]]-Muertes_PN_ACUM[[#This Row],[04-06-2020]]</f>
        <v>0</v>
      </c>
      <c r="I668" s="13">
        <f>+Muertes_PN_ACUM[[#This Row],[6/6/2020]]-Muertes_PN_ACUM[[#This Row],[5/6/2020]]</f>
        <v>0</v>
      </c>
      <c r="J668" s="13">
        <f>+Muertes_PN_ACUM[[#This Row],[07-06-2020]]-Muertes_PN_ACUM[[#This Row],[6/6/2020]]</f>
        <v>0</v>
      </c>
      <c r="K668" s="13">
        <f>+Muertes_PN_ACUM[[#This Row],[08-06-2020]]-Muertes_PN_ACUM[[#This Row],[07-06-2020]]</f>
        <v>0</v>
      </c>
      <c r="L668" s="13">
        <f>+Muertes_PN_ACUM[[#This Row],[09-06-2020]]-Muertes_PN_ACUM[[#This Row],[08-06-2020]]</f>
        <v>0</v>
      </c>
      <c r="M668" s="13">
        <f>+Muertes_PN_ACUM[[#This Row],[10-06-2020]]-Muertes_PN_ACUM[[#This Row],[09-06-2020]]</f>
        <v>0</v>
      </c>
      <c r="N668" s="13">
        <f>+Muertes_PN_ACUM[[#This Row],[11-06-2020]]-Muertes_PN_ACUM[[#This Row],[10-06-2020]]</f>
        <v>0</v>
      </c>
    </row>
    <row r="669" spans="1:14" x14ac:dyDescent="0.3">
      <c r="A669">
        <v>130312</v>
      </c>
      <c r="B669" s="2" t="s">
        <v>102</v>
      </c>
      <c r="C669" s="2" t="s">
        <v>222</v>
      </c>
      <c r="D669" s="2" t="s">
        <v>241</v>
      </c>
      <c r="E669" s="14">
        <f t="shared" si="10"/>
        <v>0</v>
      </c>
      <c r="F669" s="15">
        <f>+Muertes_PN_ACUM[[#This Row],[03-06-2020]]</f>
        <v>0</v>
      </c>
      <c r="G669" s="13">
        <f>+Muertes_PN_ACUM[[#This Row],[04-06-2020]]-Muertes_PN_ACUM[[#This Row],[03-06-2020]]</f>
        <v>0</v>
      </c>
      <c r="H669" s="13">
        <f>+Muertes_PN_ACUM[[#This Row],[5/6/2020]]-Muertes_PN_ACUM[[#This Row],[04-06-2020]]</f>
        <v>0</v>
      </c>
      <c r="I669" s="13">
        <f>+Muertes_PN_ACUM[[#This Row],[6/6/2020]]-Muertes_PN_ACUM[[#This Row],[5/6/2020]]</f>
        <v>0</v>
      </c>
      <c r="J669" s="13">
        <f>+Muertes_PN_ACUM[[#This Row],[07-06-2020]]-Muertes_PN_ACUM[[#This Row],[6/6/2020]]</f>
        <v>0</v>
      </c>
      <c r="K669" s="13">
        <f>+Muertes_PN_ACUM[[#This Row],[08-06-2020]]-Muertes_PN_ACUM[[#This Row],[07-06-2020]]</f>
        <v>0</v>
      </c>
      <c r="L669" s="13">
        <f>+Muertes_PN_ACUM[[#This Row],[09-06-2020]]-Muertes_PN_ACUM[[#This Row],[08-06-2020]]</f>
        <v>0</v>
      </c>
      <c r="M669" s="13">
        <f>+Muertes_PN_ACUM[[#This Row],[10-06-2020]]-Muertes_PN_ACUM[[#This Row],[09-06-2020]]</f>
        <v>0</v>
      </c>
      <c r="N669" s="13">
        <f>+Muertes_PN_ACUM[[#This Row],[11-06-2020]]-Muertes_PN_ACUM[[#This Row],[10-06-2020]]</f>
        <v>0</v>
      </c>
    </row>
    <row r="670" spans="1:14" x14ac:dyDescent="0.3">
      <c r="A670">
        <v>20407</v>
      </c>
      <c r="B670" s="2" t="s">
        <v>212</v>
      </c>
      <c r="C670" s="2" t="s">
        <v>249</v>
      </c>
      <c r="D670" s="2" t="s">
        <v>295</v>
      </c>
      <c r="E670" s="14">
        <f t="shared" si="10"/>
        <v>0</v>
      </c>
      <c r="F670" s="15">
        <f>+Muertes_PN_ACUM[[#This Row],[03-06-2020]]</f>
        <v>0</v>
      </c>
      <c r="G670" s="13">
        <f>+Muertes_PN_ACUM[[#This Row],[04-06-2020]]-Muertes_PN_ACUM[[#This Row],[03-06-2020]]</f>
        <v>0</v>
      </c>
      <c r="H670" s="13">
        <f>+Muertes_PN_ACUM[[#This Row],[5/6/2020]]-Muertes_PN_ACUM[[#This Row],[04-06-2020]]</f>
        <v>0</v>
      </c>
      <c r="I670" s="13">
        <f>+Muertes_PN_ACUM[[#This Row],[6/6/2020]]-Muertes_PN_ACUM[[#This Row],[5/6/2020]]</f>
        <v>0</v>
      </c>
      <c r="J670" s="13">
        <f>+Muertes_PN_ACUM[[#This Row],[07-06-2020]]-Muertes_PN_ACUM[[#This Row],[6/6/2020]]</f>
        <v>0</v>
      </c>
      <c r="K670" s="13">
        <f>+Muertes_PN_ACUM[[#This Row],[08-06-2020]]-Muertes_PN_ACUM[[#This Row],[07-06-2020]]</f>
        <v>0</v>
      </c>
      <c r="L670" s="13">
        <f>+Muertes_PN_ACUM[[#This Row],[09-06-2020]]-Muertes_PN_ACUM[[#This Row],[08-06-2020]]</f>
        <v>0</v>
      </c>
      <c r="M670" s="13">
        <f>+Muertes_PN_ACUM[[#This Row],[10-06-2020]]-Muertes_PN_ACUM[[#This Row],[09-06-2020]]</f>
        <v>0</v>
      </c>
      <c r="N670" s="13">
        <f>+Muertes_PN_ACUM[[#This Row],[11-06-2020]]-Muertes_PN_ACUM[[#This Row],[10-06-2020]]</f>
        <v>0</v>
      </c>
    </row>
    <row r="671" spans="1:14" x14ac:dyDescent="0.3">
      <c r="A671">
        <v>20107</v>
      </c>
      <c r="B671" s="2" t="s">
        <v>212</v>
      </c>
      <c r="C671" s="2" t="s">
        <v>219</v>
      </c>
      <c r="D671" s="2" t="s">
        <v>781</v>
      </c>
      <c r="E671" s="14">
        <f t="shared" si="10"/>
        <v>0</v>
      </c>
      <c r="F671" s="15">
        <f>+Muertes_PN_ACUM[[#This Row],[03-06-2020]]</f>
        <v>0</v>
      </c>
      <c r="G671" s="13">
        <f>+Muertes_PN_ACUM[[#This Row],[04-06-2020]]-Muertes_PN_ACUM[[#This Row],[03-06-2020]]</f>
        <v>0</v>
      </c>
      <c r="H671" s="13">
        <f>+Muertes_PN_ACUM[[#This Row],[5/6/2020]]-Muertes_PN_ACUM[[#This Row],[04-06-2020]]</f>
        <v>0</v>
      </c>
      <c r="I671" s="13">
        <f>+Muertes_PN_ACUM[[#This Row],[6/6/2020]]-Muertes_PN_ACUM[[#This Row],[5/6/2020]]</f>
        <v>0</v>
      </c>
      <c r="J671" s="13">
        <f>+Muertes_PN_ACUM[[#This Row],[07-06-2020]]-Muertes_PN_ACUM[[#This Row],[6/6/2020]]</f>
        <v>0</v>
      </c>
      <c r="K671" s="13">
        <f>+Muertes_PN_ACUM[[#This Row],[08-06-2020]]-Muertes_PN_ACUM[[#This Row],[07-06-2020]]</f>
        <v>0</v>
      </c>
      <c r="L671" s="13">
        <f>+Muertes_PN_ACUM[[#This Row],[09-06-2020]]-Muertes_PN_ACUM[[#This Row],[08-06-2020]]</f>
        <v>0</v>
      </c>
      <c r="M671" s="13">
        <f>+Muertes_PN_ACUM[[#This Row],[10-06-2020]]-Muertes_PN_ACUM[[#This Row],[09-06-2020]]</f>
        <v>0</v>
      </c>
      <c r="N671" s="13">
        <f>+Muertes_PN_ACUM[[#This Row],[11-06-2020]]-Muertes_PN_ACUM[[#This Row],[10-06-2020]]</f>
        <v>0</v>
      </c>
    </row>
    <row r="672" spans="1:14" x14ac:dyDescent="0.3">
      <c r="A672">
        <v>130106</v>
      </c>
      <c r="B672" s="2" t="s">
        <v>102</v>
      </c>
      <c r="C672" s="2" t="s">
        <v>103</v>
      </c>
      <c r="D672" s="2" t="s">
        <v>108</v>
      </c>
      <c r="E672" s="14">
        <f t="shared" si="10"/>
        <v>10</v>
      </c>
      <c r="F672" s="15">
        <f>+Muertes_PN_ACUM[[#This Row],[03-06-2020]]</f>
        <v>10</v>
      </c>
      <c r="G672" s="13">
        <f>+Muertes_PN_ACUM[[#This Row],[04-06-2020]]-Muertes_PN_ACUM[[#This Row],[03-06-2020]]</f>
        <v>0</v>
      </c>
      <c r="H672" s="13">
        <f>+Muertes_PN_ACUM[[#This Row],[5/6/2020]]-Muertes_PN_ACUM[[#This Row],[04-06-2020]]</f>
        <v>1</v>
      </c>
      <c r="I672" s="13">
        <f>+Muertes_PN_ACUM[[#This Row],[6/6/2020]]-Muertes_PN_ACUM[[#This Row],[5/6/2020]]</f>
        <v>0</v>
      </c>
      <c r="J672" s="13">
        <f>+Muertes_PN_ACUM[[#This Row],[07-06-2020]]-Muertes_PN_ACUM[[#This Row],[6/6/2020]]</f>
        <v>0</v>
      </c>
      <c r="K672" s="13">
        <f>+Muertes_PN_ACUM[[#This Row],[08-06-2020]]-Muertes_PN_ACUM[[#This Row],[07-06-2020]]</f>
        <v>0</v>
      </c>
      <c r="L672" s="13">
        <f>+Muertes_PN_ACUM[[#This Row],[09-06-2020]]-Muertes_PN_ACUM[[#This Row],[08-06-2020]]</f>
        <v>0</v>
      </c>
      <c r="M672" s="13">
        <f>+Muertes_PN_ACUM[[#This Row],[10-06-2020]]-Muertes_PN_ACUM[[#This Row],[09-06-2020]]</f>
        <v>0</v>
      </c>
      <c r="N672" s="13">
        <f>+Muertes_PN_ACUM[[#This Row],[11-06-2020]]-Muertes_PN_ACUM[[#This Row],[10-06-2020]]</f>
        <v>0</v>
      </c>
    </row>
    <row r="673" spans="1:14" x14ac:dyDescent="0.3">
      <c r="A673">
        <v>41401</v>
      </c>
      <c r="B673" s="2" t="s">
        <v>154</v>
      </c>
      <c r="C673" s="2" t="s">
        <v>373</v>
      </c>
      <c r="D673" s="2" t="s">
        <v>374</v>
      </c>
      <c r="E673" s="14">
        <f t="shared" si="10"/>
        <v>1</v>
      </c>
      <c r="F673" s="15">
        <f>+Muertes_PN_ACUM[[#This Row],[03-06-2020]]</f>
        <v>1</v>
      </c>
      <c r="G673" s="13">
        <f>+Muertes_PN_ACUM[[#This Row],[04-06-2020]]-Muertes_PN_ACUM[[#This Row],[03-06-2020]]</f>
        <v>0</v>
      </c>
      <c r="H673" s="13">
        <f>+Muertes_PN_ACUM[[#This Row],[5/6/2020]]-Muertes_PN_ACUM[[#This Row],[04-06-2020]]</f>
        <v>0</v>
      </c>
      <c r="I673" s="13">
        <f>+Muertes_PN_ACUM[[#This Row],[6/6/2020]]-Muertes_PN_ACUM[[#This Row],[5/6/2020]]</f>
        <v>0</v>
      </c>
      <c r="J673" s="13">
        <f>+Muertes_PN_ACUM[[#This Row],[07-06-2020]]-Muertes_PN_ACUM[[#This Row],[6/6/2020]]</f>
        <v>0</v>
      </c>
      <c r="K673" s="13">
        <f>+Muertes_PN_ACUM[[#This Row],[08-06-2020]]-Muertes_PN_ACUM[[#This Row],[07-06-2020]]</f>
        <v>0</v>
      </c>
      <c r="L673" s="13">
        <f>+Muertes_PN_ACUM[[#This Row],[09-06-2020]]-Muertes_PN_ACUM[[#This Row],[08-06-2020]]</f>
        <v>0</v>
      </c>
      <c r="M673" s="13">
        <f>+Muertes_PN_ACUM[[#This Row],[10-06-2020]]-Muertes_PN_ACUM[[#This Row],[09-06-2020]]</f>
        <v>0</v>
      </c>
      <c r="N673" s="13">
        <f>+Muertes_PN_ACUM[[#This Row],[11-06-2020]]-Muertes_PN_ACUM[[#This Row],[10-06-2020]]</f>
        <v>0</v>
      </c>
    </row>
    <row r="674" spans="1:14" x14ac:dyDescent="0.3">
      <c r="A674">
        <v>50206</v>
      </c>
      <c r="B674" s="2" t="s">
        <v>151</v>
      </c>
      <c r="C674" s="2" t="s">
        <v>152</v>
      </c>
      <c r="D674" s="2" t="s">
        <v>782</v>
      </c>
      <c r="E674" s="14">
        <f t="shared" si="10"/>
        <v>0</v>
      </c>
      <c r="F674" s="15">
        <f>+Muertes_PN_ACUM[[#This Row],[03-06-2020]]</f>
        <v>0</v>
      </c>
      <c r="G674" s="13">
        <f>+Muertes_PN_ACUM[[#This Row],[04-06-2020]]-Muertes_PN_ACUM[[#This Row],[03-06-2020]]</f>
        <v>0</v>
      </c>
      <c r="H674" s="13">
        <f>+Muertes_PN_ACUM[[#This Row],[5/6/2020]]-Muertes_PN_ACUM[[#This Row],[04-06-2020]]</f>
        <v>0</v>
      </c>
      <c r="I674" s="13">
        <f>+Muertes_PN_ACUM[[#This Row],[6/6/2020]]-Muertes_PN_ACUM[[#This Row],[5/6/2020]]</f>
        <v>0</v>
      </c>
      <c r="J674" s="13">
        <f>+Muertes_PN_ACUM[[#This Row],[07-06-2020]]-Muertes_PN_ACUM[[#This Row],[6/6/2020]]</f>
        <v>0</v>
      </c>
      <c r="K674" s="13">
        <f>+Muertes_PN_ACUM[[#This Row],[08-06-2020]]-Muertes_PN_ACUM[[#This Row],[07-06-2020]]</f>
        <v>0</v>
      </c>
      <c r="L674" s="13">
        <f>+Muertes_PN_ACUM[[#This Row],[09-06-2020]]-Muertes_PN_ACUM[[#This Row],[08-06-2020]]</f>
        <v>0</v>
      </c>
      <c r="M674" s="13">
        <f>+Muertes_PN_ACUM[[#This Row],[10-06-2020]]-Muertes_PN_ACUM[[#This Row],[09-06-2020]]</f>
        <v>0</v>
      </c>
      <c r="N674" s="13">
        <f>+Muertes_PN_ACUM[[#This Row],[11-06-2020]]-Muertes_PN_ACUM[[#This Row],[10-06-2020]]</f>
        <v>0</v>
      </c>
    </row>
    <row r="675" spans="1:14" x14ac:dyDescent="0.3">
      <c r="A675">
        <v>50207</v>
      </c>
      <c r="B675" s="2" t="s">
        <v>151</v>
      </c>
      <c r="C675" s="2" t="s">
        <v>152</v>
      </c>
      <c r="D675" s="2" t="s">
        <v>153</v>
      </c>
      <c r="E675" s="14">
        <f t="shared" si="10"/>
        <v>0</v>
      </c>
      <c r="F675" s="15">
        <f>+Muertes_PN_ACUM[[#This Row],[03-06-2020]]</f>
        <v>0</v>
      </c>
      <c r="G675" s="13">
        <f>+Muertes_PN_ACUM[[#This Row],[04-06-2020]]-Muertes_PN_ACUM[[#This Row],[03-06-2020]]</f>
        <v>0</v>
      </c>
      <c r="H675" s="13">
        <f>+Muertes_PN_ACUM[[#This Row],[5/6/2020]]-Muertes_PN_ACUM[[#This Row],[04-06-2020]]</f>
        <v>0</v>
      </c>
      <c r="I675" s="13">
        <f>+Muertes_PN_ACUM[[#This Row],[6/6/2020]]-Muertes_PN_ACUM[[#This Row],[5/6/2020]]</f>
        <v>0</v>
      </c>
      <c r="J675" s="13">
        <f>+Muertes_PN_ACUM[[#This Row],[07-06-2020]]-Muertes_PN_ACUM[[#This Row],[6/6/2020]]</f>
        <v>0</v>
      </c>
      <c r="K675" s="13">
        <f>+Muertes_PN_ACUM[[#This Row],[08-06-2020]]-Muertes_PN_ACUM[[#This Row],[07-06-2020]]</f>
        <v>0</v>
      </c>
      <c r="L675" s="13">
        <f>+Muertes_PN_ACUM[[#This Row],[09-06-2020]]-Muertes_PN_ACUM[[#This Row],[08-06-2020]]</f>
        <v>0</v>
      </c>
      <c r="M675" s="13">
        <f>+Muertes_PN_ACUM[[#This Row],[10-06-2020]]-Muertes_PN_ACUM[[#This Row],[09-06-2020]]</f>
        <v>0</v>
      </c>
      <c r="N675" s="13">
        <f>+Muertes_PN_ACUM[[#This Row],[11-06-2020]]-Muertes_PN_ACUM[[#This Row],[10-06-2020]]</f>
        <v>0</v>
      </c>
    </row>
    <row r="676" spans="1:14" x14ac:dyDescent="0.3">
      <c r="A676">
        <v>50317</v>
      </c>
      <c r="B676" s="2" t="s">
        <v>151</v>
      </c>
      <c r="C676" s="2" t="s">
        <v>181</v>
      </c>
      <c r="D676" s="2" t="s">
        <v>783</v>
      </c>
      <c r="E676" s="14">
        <f t="shared" si="10"/>
        <v>0</v>
      </c>
      <c r="F676" s="15">
        <f>+Muertes_PN_ACUM[[#This Row],[03-06-2020]]</f>
        <v>0</v>
      </c>
      <c r="G676" s="13">
        <f>+Muertes_PN_ACUM[[#This Row],[04-06-2020]]-Muertes_PN_ACUM[[#This Row],[03-06-2020]]</f>
        <v>0</v>
      </c>
      <c r="H676" s="13">
        <f>+Muertes_PN_ACUM[[#This Row],[5/6/2020]]-Muertes_PN_ACUM[[#This Row],[04-06-2020]]</f>
        <v>0</v>
      </c>
      <c r="I676" s="13">
        <f>+Muertes_PN_ACUM[[#This Row],[6/6/2020]]-Muertes_PN_ACUM[[#This Row],[5/6/2020]]</f>
        <v>0</v>
      </c>
      <c r="J676" s="13">
        <f>+Muertes_PN_ACUM[[#This Row],[07-06-2020]]-Muertes_PN_ACUM[[#This Row],[6/6/2020]]</f>
        <v>0</v>
      </c>
      <c r="K676" s="13">
        <f>+Muertes_PN_ACUM[[#This Row],[08-06-2020]]-Muertes_PN_ACUM[[#This Row],[07-06-2020]]</f>
        <v>0</v>
      </c>
      <c r="L676" s="13">
        <f>+Muertes_PN_ACUM[[#This Row],[09-06-2020]]-Muertes_PN_ACUM[[#This Row],[08-06-2020]]</f>
        <v>0</v>
      </c>
      <c r="M676" s="13">
        <f>+Muertes_PN_ACUM[[#This Row],[10-06-2020]]-Muertes_PN_ACUM[[#This Row],[09-06-2020]]</f>
        <v>0</v>
      </c>
      <c r="N676" s="13">
        <f>+Muertes_PN_ACUM[[#This Row],[11-06-2020]]-Muertes_PN_ACUM[[#This Row],[10-06-2020]]</f>
        <v>0</v>
      </c>
    </row>
    <row r="677" spans="1:14" x14ac:dyDescent="0.3">
      <c r="A677">
        <v>90512</v>
      </c>
      <c r="B677" s="2" t="s">
        <v>114</v>
      </c>
      <c r="C677" s="2" t="s">
        <v>308</v>
      </c>
      <c r="D677" s="2" t="s">
        <v>784</v>
      </c>
      <c r="E677" s="14">
        <f t="shared" si="10"/>
        <v>0</v>
      </c>
      <c r="F677" s="15">
        <f>+Muertes_PN_ACUM[[#This Row],[03-06-2020]]</f>
        <v>0</v>
      </c>
      <c r="G677" s="13">
        <f>+Muertes_PN_ACUM[[#This Row],[04-06-2020]]-Muertes_PN_ACUM[[#This Row],[03-06-2020]]</f>
        <v>0</v>
      </c>
      <c r="H677" s="13">
        <f>+Muertes_PN_ACUM[[#This Row],[5/6/2020]]-Muertes_PN_ACUM[[#This Row],[04-06-2020]]</f>
        <v>0</v>
      </c>
      <c r="I677" s="13">
        <f>+Muertes_PN_ACUM[[#This Row],[6/6/2020]]-Muertes_PN_ACUM[[#This Row],[5/6/2020]]</f>
        <v>0</v>
      </c>
      <c r="J677" s="13">
        <f>+Muertes_PN_ACUM[[#This Row],[07-06-2020]]-Muertes_PN_ACUM[[#This Row],[6/6/2020]]</f>
        <v>0</v>
      </c>
      <c r="K677" s="13">
        <f>+Muertes_PN_ACUM[[#This Row],[08-06-2020]]-Muertes_PN_ACUM[[#This Row],[07-06-2020]]</f>
        <v>0</v>
      </c>
      <c r="L677" s="13">
        <f>+Muertes_PN_ACUM[[#This Row],[09-06-2020]]-Muertes_PN_ACUM[[#This Row],[08-06-2020]]</f>
        <v>0</v>
      </c>
      <c r="M677" s="13">
        <f>+Muertes_PN_ACUM[[#This Row],[10-06-2020]]-Muertes_PN_ACUM[[#This Row],[09-06-2020]]</f>
        <v>0</v>
      </c>
      <c r="N677" s="13">
        <f>+Muertes_PN_ACUM[[#This Row],[11-06-2020]]-Muertes_PN_ACUM[[#This Row],[10-06-2020]]</f>
        <v>0</v>
      </c>
    </row>
  </sheetData>
  <conditionalFormatting sqref="G4:N677">
    <cfRule type="cellIs" dxfId="18" priority="1" operator="lessThan">
      <formula>0</formula>
    </cfRule>
  </conditionalFormatting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81968-22EF-4117-BEB4-99A1DB8CB7A3}">
  <sheetPr>
    <tabColor rgb="FF00B0F0"/>
  </sheetPr>
  <dimension ref="A1:CM16"/>
  <sheetViews>
    <sheetView showGridLines="0" workbookViewId="0">
      <pane xSplit="2" ySplit="3" topLeftCell="C4" activePane="bottomRight" state="frozen"/>
      <selection pane="topRight" activeCell="K24" sqref="K24"/>
      <selection pane="bottomLeft" activeCell="K24" sqref="K24"/>
      <selection pane="bottomRight" activeCell="N13" sqref="N13"/>
    </sheetView>
  </sheetViews>
  <sheetFormatPr baseColWidth="10" defaultColWidth="11.44140625" defaultRowHeight="14.4" x14ac:dyDescent="0.3"/>
  <cols>
    <col min="1" max="1" width="6.88671875" customWidth="1"/>
    <col min="2" max="2" width="19.33203125" bestFit="1" customWidth="1"/>
    <col min="3" max="4" width="7.6640625" bestFit="1" customWidth="1"/>
  </cols>
  <sheetData>
    <row r="1" spans="1:91" x14ac:dyDescent="0.3">
      <c r="C1" s="1">
        <v>43985</v>
      </c>
      <c r="D1" s="1">
        <v>43986</v>
      </c>
      <c r="E1" s="1">
        <v>43987</v>
      </c>
      <c r="F1" s="1">
        <v>43988</v>
      </c>
      <c r="G1" s="1">
        <v>43989</v>
      </c>
      <c r="H1" s="1">
        <v>43990</v>
      </c>
      <c r="I1" s="1">
        <v>43991</v>
      </c>
      <c r="J1" s="1">
        <v>43992</v>
      </c>
      <c r="K1" s="1">
        <v>43993</v>
      </c>
      <c r="L1" s="1">
        <v>43994</v>
      </c>
      <c r="M1" s="1">
        <v>43995</v>
      </c>
      <c r="N1" s="1">
        <v>43996</v>
      </c>
      <c r="O1" s="1">
        <v>43997</v>
      </c>
      <c r="P1" s="1">
        <v>43998</v>
      </c>
      <c r="Q1" s="1">
        <v>43999</v>
      </c>
      <c r="R1" s="1">
        <v>44000</v>
      </c>
      <c r="S1" s="1">
        <v>44001</v>
      </c>
      <c r="T1" s="1">
        <v>44002</v>
      </c>
      <c r="U1" s="1">
        <v>44003</v>
      </c>
      <c r="V1" s="1">
        <v>44004</v>
      </c>
      <c r="W1" s="1">
        <v>44005</v>
      </c>
      <c r="X1" s="1">
        <v>44006</v>
      </c>
      <c r="Y1" s="1">
        <v>44007</v>
      </c>
      <c r="Z1" s="1">
        <v>44008</v>
      </c>
      <c r="AA1" s="1">
        <v>44009</v>
      </c>
      <c r="AB1" s="1">
        <v>44010</v>
      </c>
      <c r="AC1" s="1">
        <v>44011</v>
      </c>
      <c r="AD1" s="1">
        <v>44012</v>
      </c>
      <c r="AE1" s="1">
        <v>44013</v>
      </c>
      <c r="AF1" s="1">
        <v>44014</v>
      </c>
      <c r="AG1" s="1">
        <v>44015</v>
      </c>
      <c r="AH1" s="1">
        <v>44016</v>
      </c>
      <c r="AI1" s="1">
        <v>44017</v>
      </c>
      <c r="AJ1" s="1">
        <v>44018</v>
      </c>
      <c r="AK1" s="1">
        <v>44019</v>
      </c>
      <c r="AL1" s="1">
        <v>44020</v>
      </c>
      <c r="AM1" s="1">
        <v>44021</v>
      </c>
      <c r="AN1" s="1">
        <v>44022</v>
      </c>
      <c r="AO1" s="1">
        <v>44023</v>
      </c>
      <c r="AP1" s="1">
        <v>44024</v>
      </c>
      <c r="AQ1" s="1">
        <v>44025</v>
      </c>
      <c r="AR1" s="1">
        <v>44026</v>
      </c>
      <c r="AS1" s="1">
        <v>44027</v>
      </c>
      <c r="AT1" s="1">
        <v>44028</v>
      </c>
      <c r="AU1" s="1">
        <v>44029</v>
      </c>
      <c r="AV1" s="1">
        <v>44030</v>
      </c>
      <c r="AW1" s="1">
        <v>44031</v>
      </c>
      <c r="AX1" s="1">
        <v>44032</v>
      </c>
      <c r="AY1" s="1">
        <v>44033</v>
      </c>
      <c r="AZ1" s="1">
        <v>44034</v>
      </c>
      <c r="BA1" s="1">
        <v>44035</v>
      </c>
      <c r="BB1" s="1">
        <v>44036</v>
      </c>
      <c r="BC1" s="1">
        <v>44037</v>
      </c>
      <c r="BD1" s="1">
        <v>44038</v>
      </c>
      <c r="BE1" s="1">
        <v>44039</v>
      </c>
      <c r="BF1" s="1">
        <v>44040</v>
      </c>
      <c r="BG1" s="1">
        <v>44041</v>
      </c>
      <c r="BH1" s="1">
        <v>44042</v>
      </c>
      <c r="BI1" s="1">
        <v>44043</v>
      </c>
      <c r="BJ1" s="1">
        <v>44044</v>
      </c>
      <c r="BK1" s="1">
        <v>44045</v>
      </c>
      <c r="BL1" s="1">
        <v>44046</v>
      </c>
      <c r="BM1" s="1">
        <v>44047</v>
      </c>
      <c r="BN1" s="1">
        <v>44048</v>
      </c>
      <c r="BO1" s="1">
        <v>44049</v>
      </c>
      <c r="BP1" s="1">
        <v>44050</v>
      </c>
      <c r="BQ1" s="1">
        <v>44051</v>
      </c>
      <c r="BR1" s="1">
        <v>44052</v>
      </c>
      <c r="BS1" s="1">
        <v>44053</v>
      </c>
      <c r="BT1" s="1">
        <v>44054</v>
      </c>
      <c r="BU1" s="1">
        <v>44055</v>
      </c>
      <c r="BV1" s="1">
        <v>44056</v>
      </c>
      <c r="BW1" s="1">
        <v>44057</v>
      </c>
      <c r="BX1" s="1">
        <v>44058</v>
      </c>
      <c r="BY1" s="1">
        <v>44059</v>
      </c>
      <c r="BZ1" s="1">
        <v>44060</v>
      </c>
      <c r="CA1" s="1">
        <v>44061</v>
      </c>
      <c r="CB1" s="1">
        <v>44062</v>
      </c>
      <c r="CC1" s="1">
        <v>44063</v>
      </c>
      <c r="CD1" s="1">
        <v>44064</v>
      </c>
      <c r="CE1" s="1">
        <v>44065</v>
      </c>
      <c r="CF1" s="1">
        <v>44066</v>
      </c>
      <c r="CG1" s="1">
        <v>44067</v>
      </c>
      <c r="CH1" s="1">
        <v>44068</v>
      </c>
      <c r="CI1" s="1">
        <v>44069</v>
      </c>
      <c r="CJ1" s="1">
        <v>44070</v>
      </c>
      <c r="CK1" s="1">
        <v>44071</v>
      </c>
      <c r="CL1" s="1">
        <v>44072</v>
      </c>
    </row>
    <row r="2" spans="1:91" ht="15.6" x14ac:dyDescent="0.3">
      <c r="C2" s="3">
        <f>SUM(CasosAC_PROV_PN5[43985])</f>
        <v>5483</v>
      </c>
      <c r="D2" s="3">
        <f>SUM(CasosAC_PROV_PN5[43986])</f>
        <v>5520</v>
      </c>
      <c r="E2" s="3">
        <f>SUM(CasosAC_PROV_PN5[43987])</f>
        <v>5810</v>
      </c>
      <c r="F2" s="3">
        <f>SUM(F4:F16)</f>
        <v>6351</v>
      </c>
      <c r="G2" s="3">
        <f t="shared" ref="G2:BR2" si="0">SUM(G4:G16)</f>
        <v>6513</v>
      </c>
      <c r="H2" s="3">
        <f t="shared" si="0"/>
        <v>6942</v>
      </c>
      <c r="I2" s="3">
        <f t="shared" si="0"/>
        <v>6394</v>
      </c>
      <c r="J2" s="3">
        <f t="shared" si="0"/>
        <v>7049</v>
      </c>
      <c r="K2" s="3">
        <f t="shared" si="0"/>
        <v>7183</v>
      </c>
      <c r="L2" s="3">
        <f t="shared" si="0"/>
        <v>0</v>
      </c>
      <c r="M2" s="3">
        <f t="shared" si="0"/>
        <v>0</v>
      </c>
      <c r="N2" s="3">
        <f t="shared" si="0"/>
        <v>0</v>
      </c>
      <c r="O2" s="3">
        <f t="shared" si="0"/>
        <v>0</v>
      </c>
      <c r="P2" s="3">
        <f t="shared" si="0"/>
        <v>0</v>
      </c>
      <c r="Q2" s="3">
        <f t="shared" si="0"/>
        <v>0</v>
      </c>
      <c r="R2" s="3">
        <f t="shared" si="0"/>
        <v>0</v>
      </c>
      <c r="S2" s="3">
        <f t="shared" si="0"/>
        <v>0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  <c r="X2" s="3">
        <f t="shared" si="0"/>
        <v>0</v>
      </c>
      <c r="Y2" s="3">
        <f t="shared" si="0"/>
        <v>0</v>
      </c>
      <c r="Z2" s="3">
        <f t="shared" si="0"/>
        <v>0</v>
      </c>
      <c r="AA2" s="3">
        <f t="shared" si="0"/>
        <v>0</v>
      </c>
      <c r="AB2" s="3">
        <f t="shared" si="0"/>
        <v>0</v>
      </c>
      <c r="AC2" s="3">
        <f t="shared" si="0"/>
        <v>0</v>
      </c>
      <c r="AD2" s="3">
        <f t="shared" si="0"/>
        <v>0</v>
      </c>
      <c r="AE2" s="3">
        <f t="shared" si="0"/>
        <v>0</v>
      </c>
      <c r="AF2" s="3">
        <f t="shared" si="0"/>
        <v>0</v>
      </c>
      <c r="AG2" s="3">
        <f t="shared" si="0"/>
        <v>0</v>
      </c>
      <c r="AH2" s="3">
        <f t="shared" si="0"/>
        <v>0</v>
      </c>
      <c r="AI2" s="3">
        <f t="shared" si="0"/>
        <v>0</v>
      </c>
      <c r="AJ2" s="3">
        <f t="shared" si="0"/>
        <v>0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  <c r="AP2" s="3">
        <f t="shared" si="0"/>
        <v>0</v>
      </c>
      <c r="AQ2" s="3">
        <f t="shared" si="0"/>
        <v>0</v>
      </c>
      <c r="AR2" s="3">
        <f t="shared" si="0"/>
        <v>0</v>
      </c>
      <c r="AS2" s="3">
        <f t="shared" si="0"/>
        <v>0</v>
      </c>
      <c r="AT2" s="3">
        <f t="shared" si="0"/>
        <v>0</v>
      </c>
      <c r="AU2" s="3">
        <f t="shared" si="0"/>
        <v>0</v>
      </c>
      <c r="AV2" s="3">
        <f t="shared" si="0"/>
        <v>0</v>
      </c>
      <c r="AW2" s="3">
        <f t="shared" si="0"/>
        <v>0</v>
      </c>
      <c r="AX2" s="3">
        <f t="shared" si="0"/>
        <v>0</v>
      </c>
      <c r="AY2" s="3">
        <f t="shared" si="0"/>
        <v>0</v>
      </c>
      <c r="AZ2" s="3">
        <f t="shared" si="0"/>
        <v>0</v>
      </c>
      <c r="BA2" s="3">
        <f t="shared" si="0"/>
        <v>0</v>
      </c>
      <c r="BB2" s="3">
        <f t="shared" si="0"/>
        <v>0</v>
      </c>
      <c r="BC2" s="3">
        <f t="shared" si="0"/>
        <v>0</v>
      </c>
      <c r="BD2" s="3">
        <f t="shared" si="0"/>
        <v>0</v>
      </c>
      <c r="BE2" s="3">
        <f t="shared" si="0"/>
        <v>0</v>
      </c>
      <c r="BF2" s="3">
        <f t="shared" si="0"/>
        <v>0</v>
      </c>
      <c r="BG2" s="3">
        <f t="shared" si="0"/>
        <v>0</v>
      </c>
      <c r="BH2" s="3">
        <f t="shared" si="0"/>
        <v>0</v>
      </c>
      <c r="BI2" s="3">
        <f t="shared" si="0"/>
        <v>0</v>
      </c>
      <c r="BJ2" s="3">
        <f t="shared" si="0"/>
        <v>0</v>
      </c>
      <c r="BK2" s="3">
        <f t="shared" si="0"/>
        <v>0</v>
      </c>
      <c r="BL2" s="3">
        <f t="shared" si="0"/>
        <v>0</v>
      </c>
      <c r="BM2" s="3">
        <f t="shared" si="0"/>
        <v>0</v>
      </c>
      <c r="BN2" s="3">
        <f t="shared" si="0"/>
        <v>0</v>
      </c>
      <c r="BO2" s="3">
        <f t="shared" si="0"/>
        <v>0</v>
      </c>
      <c r="BP2" s="3">
        <f t="shared" si="0"/>
        <v>0</v>
      </c>
      <c r="BQ2" s="3">
        <f t="shared" si="0"/>
        <v>0</v>
      </c>
      <c r="BR2" s="3">
        <f t="shared" si="0"/>
        <v>0</v>
      </c>
      <c r="BS2" s="3">
        <f t="shared" ref="BS2:CM2" si="1">SUM(BS4:BS16)</f>
        <v>0</v>
      </c>
      <c r="BT2" s="3">
        <f t="shared" si="1"/>
        <v>0</v>
      </c>
      <c r="BU2" s="3">
        <f t="shared" si="1"/>
        <v>0</v>
      </c>
      <c r="BV2" s="3">
        <f t="shared" si="1"/>
        <v>0</v>
      </c>
      <c r="BW2" s="3">
        <f t="shared" si="1"/>
        <v>0</v>
      </c>
      <c r="BX2" s="3">
        <f t="shared" si="1"/>
        <v>0</v>
      </c>
      <c r="BY2" s="3">
        <f t="shared" si="1"/>
        <v>0</v>
      </c>
      <c r="BZ2" s="3">
        <f t="shared" si="1"/>
        <v>0</v>
      </c>
      <c r="CA2" s="3">
        <f t="shared" si="1"/>
        <v>0</v>
      </c>
      <c r="CB2" s="3">
        <f t="shared" si="1"/>
        <v>0</v>
      </c>
      <c r="CC2" s="3">
        <f t="shared" si="1"/>
        <v>0</v>
      </c>
      <c r="CD2" s="3">
        <f t="shared" si="1"/>
        <v>0</v>
      </c>
      <c r="CE2" s="3">
        <f t="shared" si="1"/>
        <v>0</v>
      </c>
      <c r="CF2" s="3">
        <f t="shared" si="1"/>
        <v>0</v>
      </c>
      <c r="CG2" s="3">
        <f t="shared" si="1"/>
        <v>0</v>
      </c>
      <c r="CH2" s="3">
        <f t="shared" si="1"/>
        <v>0</v>
      </c>
      <c r="CI2" s="3">
        <f t="shared" si="1"/>
        <v>0</v>
      </c>
      <c r="CJ2" s="3">
        <f t="shared" si="1"/>
        <v>0</v>
      </c>
      <c r="CK2" s="3">
        <f t="shared" si="1"/>
        <v>0</v>
      </c>
      <c r="CL2" s="3">
        <f t="shared" si="1"/>
        <v>0</v>
      </c>
      <c r="CM2" s="3">
        <f t="shared" si="1"/>
        <v>0</v>
      </c>
    </row>
    <row r="3" spans="1:91" s="6" customFormat="1" ht="25.95" customHeight="1" x14ac:dyDescent="0.3">
      <c r="A3" s="6" t="s">
        <v>785</v>
      </c>
      <c r="B3" s="6" t="s">
        <v>1</v>
      </c>
      <c r="C3" s="7" t="s">
        <v>90</v>
      </c>
      <c r="D3" s="7" t="s">
        <v>91</v>
      </c>
      <c r="E3" s="7" t="s">
        <v>92</v>
      </c>
      <c r="F3" s="7" t="s">
        <v>93</v>
      </c>
      <c r="G3" s="7" t="s">
        <v>94</v>
      </c>
      <c r="H3" s="7" t="s">
        <v>95</v>
      </c>
      <c r="I3" s="7" t="s">
        <v>96</v>
      </c>
      <c r="J3" s="7" t="s">
        <v>97</v>
      </c>
      <c r="K3" s="7" t="s">
        <v>98</v>
      </c>
    </row>
    <row r="4" spans="1:91" x14ac:dyDescent="0.3">
      <c r="A4">
        <v>1</v>
      </c>
      <c r="B4" s="2" t="s">
        <v>163</v>
      </c>
      <c r="C4">
        <f>+'Casos ACUM Prov'!CK4-'Muertes-PROV'!C4-'rECUPERA-prov'!C4</f>
        <v>174</v>
      </c>
      <c r="D4">
        <f>+'Casos ACUM Prov'!CL4-'Muertes-PROV'!D4-'rECUPERA-prov'!D4</f>
        <v>191</v>
      </c>
      <c r="E4">
        <f>+'Casos ACUM Prov'!CM4-'Muertes-PROV'!E4-'rECUPERA-prov'!E4</f>
        <v>190</v>
      </c>
      <c r="F4">
        <f>+'Casos ACUM Prov'!CN4-'Muertes-PROV'!F4-'rECUPERA-prov'!F4</f>
        <v>241</v>
      </c>
      <c r="G4">
        <f>+'Casos ACUM Prov'!CO4-'Muertes-PROV'!G4-'rECUPERA-prov'!G4</f>
        <v>250</v>
      </c>
      <c r="H4">
        <f>+'Casos ACUM Prov'!CP4-'Muertes-PROV'!H4-'rECUPERA-prov'!H4</f>
        <v>262</v>
      </c>
      <c r="I4">
        <f>+'Casos ACUM Prov'!CQ4-'Muertes-PROV'!I4-'rECUPERA-prov'!I4</f>
        <v>286</v>
      </c>
      <c r="J4">
        <f>+'Casos ACUM Prov'!CR4-'Muertes-PROV'!J4-'rECUPERA-prov'!J4</f>
        <v>306</v>
      </c>
      <c r="K4">
        <f>+'Casos ACUM Prov'!CS4-'Muertes-PROV'!K4-'rECUPERA-prov'!K4</f>
        <v>321</v>
      </c>
    </row>
    <row r="5" spans="1:91" x14ac:dyDescent="0.3">
      <c r="A5">
        <v>2</v>
      </c>
      <c r="B5" s="2" t="s">
        <v>212</v>
      </c>
      <c r="C5">
        <f>+'Casos ACUM Prov'!CK5-'Muertes-PROV'!C5-'rECUPERA-prov'!C5</f>
        <v>19</v>
      </c>
      <c r="D5">
        <f>+'Casos ACUM Prov'!CL5-'Muertes-PROV'!D5-'rECUPERA-prov'!D5</f>
        <v>26</v>
      </c>
      <c r="E5">
        <f>+'Casos ACUM Prov'!CM5-'Muertes-PROV'!E5-'rECUPERA-prov'!E5</f>
        <v>27</v>
      </c>
      <c r="F5">
        <f>+'Casos ACUM Prov'!CN5-'Muertes-PROV'!F5-'rECUPERA-prov'!F5</f>
        <v>22</v>
      </c>
      <c r="G5">
        <f>+'Casos ACUM Prov'!CO5-'Muertes-PROV'!G5-'rECUPERA-prov'!G5</f>
        <v>25</v>
      </c>
      <c r="H5">
        <f>+'Casos ACUM Prov'!CP5-'Muertes-PROV'!H5-'rECUPERA-prov'!H5</f>
        <v>27</v>
      </c>
      <c r="I5">
        <f>+'Casos ACUM Prov'!CQ5-'Muertes-PROV'!I5-'rECUPERA-prov'!I5</f>
        <v>27</v>
      </c>
      <c r="J5">
        <f>+'Casos ACUM Prov'!CR5-'Muertes-PROV'!J5-'rECUPERA-prov'!J5</f>
        <v>30</v>
      </c>
      <c r="K5">
        <f>+'Casos ACUM Prov'!CS5-'Muertes-PROV'!K5-'rECUPERA-prov'!K5</f>
        <v>21</v>
      </c>
    </row>
    <row r="6" spans="1:91" x14ac:dyDescent="0.3">
      <c r="A6">
        <v>3</v>
      </c>
      <c r="B6" s="2" t="s">
        <v>144</v>
      </c>
      <c r="C6">
        <f>+'Casos ACUM Prov'!CK6-'Muertes-PROV'!C6-'rECUPERA-prov'!C6</f>
        <v>143</v>
      </c>
      <c r="D6">
        <f>+'Casos ACUM Prov'!CL6-'Muertes-PROV'!D6-'rECUPERA-prov'!D6</f>
        <v>149</v>
      </c>
      <c r="E6">
        <f>+'Casos ACUM Prov'!CM6-'Muertes-PROV'!E6-'rECUPERA-prov'!E6</f>
        <v>170</v>
      </c>
      <c r="F6">
        <f>+'Casos ACUM Prov'!CN6-'Muertes-PROV'!F6-'rECUPERA-prov'!F6</f>
        <v>178</v>
      </c>
      <c r="G6">
        <f>+'Casos ACUM Prov'!CO6-'Muertes-PROV'!G6-'rECUPERA-prov'!G6</f>
        <v>185</v>
      </c>
      <c r="H6">
        <f>+'Casos ACUM Prov'!CP6-'Muertes-PROV'!H6-'rECUPERA-prov'!H6</f>
        <v>203</v>
      </c>
      <c r="I6">
        <f>+'Casos ACUM Prov'!CQ6-'Muertes-PROV'!I6-'rECUPERA-prov'!I6</f>
        <v>198</v>
      </c>
      <c r="J6">
        <f>+'Casos ACUM Prov'!CR6-'Muertes-PROV'!J6-'rECUPERA-prov'!J6</f>
        <v>214</v>
      </c>
      <c r="K6">
        <f>+'Casos ACUM Prov'!CS6-'Muertes-PROV'!K6-'rECUPERA-prov'!K6</f>
        <v>224</v>
      </c>
    </row>
    <row r="7" spans="1:91" x14ac:dyDescent="0.3">
      <c r="A7">
        <v>4</v>
      </c>
      <c r="B7" s="2" t="s">
        <v>154</v>
      </c>
      <c r="C7">
        <f>+'Casos ACUM Prov'!CK7-'Muertes-PROV'!C7-'rECUPERA-prov'!C7</f>
        <v>150</v>
      </c>
      <c r="D7">
        <f>+'Casos ACUM Prov'!CL7-'Muertes-PROV'!D7-'rECUPERA-prov'!D7</f>
        <v>171</v>
      </c>
      <c r="E7">
        <f>+'Casos ACUM Prov'!CM7-'Muertes-PROV'!E7-'rECUPERA-prov'!E7</f>
        <v>166</v>
      </c>
      <c r="F7">
        <f>+'Casos ACUM Prov'!CN7-'Muertes-PROV'!F7-'rECUPERA-prov'!F7</f>
        <v>172</v>
      </c>
      <c r="G7">
        <f>+'Casos ACUM Prov'!CO7-'Muertes-PROV'!G7-'rECUPERA-prov'!G7</f>
        <v>183</v>
      </c>
      <c r="H7">
        <f>+'Casos ACUM Prov'!CP7-'Muertes-PROV'!H7-'rECUPERA-prov'!H7</f>
        <v>203</v>
      </c>
      <c r="I7">
        <f>+'Casos ACUM Prov'!CQ7-'Muertes-PROV'!I7-'rECUPERA-prov'!I7</f>
        <v>229</v>
      </c>
      <c r="J7">
        <f>+'Casos ACUM Prov'!CR7-'Muertes-PROV'!J7-'rECUPERA-prov'!J7</f>
        <v>269</v>
      </c>
      <c r="K7">
        <f>+'Casos ACUM Prov'!CS7-'Muertes-PROV'!K7-'rECUPERA-prov'!K7</f>
        <v>279</v>
      </c>
    </row>
    <row r="8" spans="1:91" x14ac:dyDescent="0.3">
      <c r="A8">
        <v>5</v>
      </c>
      <c r="B8" s="2" t="s">
        <v>151</v>
      </c>
      <c r="C8">
        <f>+'Casos ACUM Prov'!CK8-'Muertes-PROV'!C8-'rECUPERA-prov'!C8</f>
        <v>65</v>
      </c>
      <c r="D8">
        <f>+'Casos ACUM Prov'!CL8-'Muertes-PROV'!D8-'rECUPERA-prov'!D8</f>
        <v>72</v>
      </c>
      <c r="E8">
        <f>+'Casos ACUM Prov'!CM8-'Muertes-PROV'!E8-'rECUPERA-prov'!E8</f>
        <v>82</v>
      </c>
      <c r="F8">
        <f>+'Casos ACUM Prov'!CN8-'Muertes-PROV'!F8-'rECUPERA-prov'!F8</f>
        <v>85</v>
      </c>
      <c r="G8">
        <f>+'Casos ACUM Prov'!CO8-'Muertes-PROV'!G8-'rECUPERA-prov'!G8</f>
        <v>130</v>
      </c>
      <c r="H8">
        <f>+'Casos ACUM Prov'!CP8-'Muertes-PROV'!H8-'rECUPERA-prov'!H8</f>
        <v>153</v>
      </c>
      <c r="I8">
        <f>+'Casos ACUM Prov'!CQ8-'Muertes-PROV'!I8-'rECUPERA-prov'!I8</f>
        <v>152</v>
      </c>
      <c r="J8">
        <f>+'Casos ACUM Prov'!CR8-'Muertes-PROV'!J8-'rECUPERA-prov'!J8</f>
        <v>163</v>
      </c>
      <c r="K8">
        <f>+'Casos ACUM Prov'!CS8-'Muertes-PROV'!K8-'rECUPERA-prov'!K8</f>
        <v>259</v>
      </c>
    </row>
    <row r="9" spans="1:91" x14ac:dyDescent="0.3">
      <c r="A9">
        <v>6</v>
      </c>
      <c r="B9" s="2" t="s">
        <v>158</v>
      </c>
      <c r="C9">
        <f>+'Casos ACUM Prov'!CK9-'Muertes-PROV'!C9-'rECUPERA-prov'!C9</f>
        <v>2</v>
      </c>
      <c r="D9">
        <f>+'Casos ACUM Prov'!CL9-'Muertes-PROV'!D9-'rECUPERA-prov'!D9</f>
        <v>1</v>
      </c>
      <c r="E9">
        <f>+'Casos ACUM Prov'!CM9-'Muertes-PROV'!E9-'rECUPERA-prov'!E9</f>
        <v>1</v>
      </c>
      <c r="F9">
        <f>+'Casos ACUM Prov'!CN9-'Muertes-PROV'!F9-'rECUPERA-prov'!F9</f>
        <v>2</v>
      </c>
      <c r="G9">
        <f>+'Casos ACUM Prov'!CO9-'Muertes-PROV'!G9-'rECUPERA-prov'!G9</f>
        <v>2</v>
      </c>
      <c r="H9">
        <f>+'Casos ACUM Prov'!CP9-'Muertes-PROV'!H9-'rECUPERA-prov'!H9</f>
        <v>3</v>
      </c>
      <c r="I9">
        <f>+'Casos ACUM Prov'!CQ9-'Muertes-PROV'!I9-'rECUPERA-prov'!I9</f>
        <v>1</v>
      </c>
      <c r="J9">
        <f>+'Casos ACUM Prov'!CR9-'Muertes-PROV'!J9-'rECUPERA-prov'!J9</f>
        <v>3</v>
      </c>
      <c r="K9">
        <f>+'Casos ACUM Prov'!CS9-'Muertes-PROV'!K9-'rECUPERA-prov'!K9</f>
        <v>4</v>
      </c>
    </row>
    <row r="10" spans="1:91" x14ac:dyDescent="0.3">
      <c r="A10">
        <v>7</v>
      </c>
      <c r="B10" s="2" t="s">
        <v>268</v>
      </c>
      <c r="C10">
        <f>+'Casos ACUM Prov'!CK10-'Muertes-PROV'!C10-'rECUPERA-prov'!C10</f>
        <v>3</v>
      </c>
      <c r="D10">
        <f>+'Casos ACUM Prov'!CL10-'Muertes-PROV'!D10-'rECUPERA-prov'!D10</f>
        <v>4</v>
      </c>
      <c r="E10">
        <f>+'Casos ACUM Prov'!CM10-'Muertes-PROV'!E10-'rECUPERA-prov'!E10</f>
        <v>5</v>
      </c>
      <c r="F10">
        <f>+'Casos ACUM Prov'!CN10-'Muertes-PROV'!F10-'rECUPERA-prov'!F10</f>
        <v>5</v>
      </c>
      <c r="G10">
        <f>+'Casos ACUM Prov'!CO10-'Muertes-PROV'!G10-'rECUPERA-prov'!G10</f>
        <v>5</v>
      </c>
      <c r="H10">
        <f>+'Casos ACUM Prov'!CP10-'Muertes-PROV'!H10-'rECUPERA-prov'!H10</f>
        <v>5</v>
      </c>
      <c r="I10">
        <f>+'Casos ACUM Prov'!CQ10-'Muertes-PROV'!I10-'rECUPERA-prov'!I10</f>
        <v>5</v>
      </c>
      <c r="J10">
        <f>+'Casos ACUM Prov'!CR10-'Muertes-PROV'!J10-'rECUPERA-prov'!J10</f>
        <v>5</v>
      </c>
      <c r="K10">
        <f>+'Casos ACUM Prov'!CS10-'Muertes-PROV'!K10-'rECUPERA-prov'!K10</f>
        <v>5</v>
      </c>
    </row>
    <row r="11" spans="1:91" x14ac:dyDescent="0.3">
      <c r="A11">
        <v>8</v>
      </c>
      <c r="B11" s="2" t="s">
        <v>99</v>
      </c>
      <c r="C11">
        <f>+'Casos ACUM Prov'!CK11-'Muertes-PROV'!C11-'rECUPERA-prov'!C11</f>
        <v>3831</v>
      </c>
      <c r="D11">
        <f>+'Casos ACUM Prov'!CL11-'Muertes-PROV'!D11-'rECUPERA-prov'!D11</f>
        <v>3736</v>
      </c>
      <c r="E11">
        <f>+'Casos ACUM Prov'!CM11-'Muertes-PROV'!E11-'rECUPERA-prov'!E11</f>
        <v>3925</v>
      </c>
      <c r="F11">
        <f>+'Casos ACUM Prov'!CN11-'Muertes-PROV'!F11-'rECUPERA-prov'!F11</f>
        <v>4318</v>
      </c>
      <c r="G11">
        <f>+'Casos ACUM Prov'!CO11-'Muertes-PROV'!G11-'rECUPERA-prov'!G11</f>
        <v>4294</v>
      </c>
      <c r="H11">
        <f>+'Casos ACUM Prov'!CP11-'Muertes-PROV'!H11-'rECUPERA-prov'!H11</f>
        <v>4580</v>
      </c>
      <c r="I11">
        <f>+'Casos ACUM Prov'!CQ11-'Muertes-PROV'!I11-'rECUPERA-prov'!I11</f>
        <v>4371</v>
      </c>
      <c r="J11">
        <f>+'Casos ACUM Prov'!CR11-'Muertes-PROV'!J11-'rECUPERA-prov'!J11</f>
        <v>4795</v>
      </c>
      <c r="K11">
        <f>+'Casos ACUM Prov'!CS11-'Muertes-PROV'!K11-'rECUPERA-prov'!K11</f>
        <v>4870</v>
      </c>
    </row>
    <row r="12" spans="1:91" x14ac:dyDescent="0.3">
      <c r="A12">
        <v>9</v>
      </c>
      <c r="B12" s="2" t="s">
        <v>114</v>
      </c>
      <c r="C12">
        <f>+'Casos ACUM Prov'!CK12-'Muertes-PROV'!C12-'rECUPERA-prov'!C12</f>
        <v>382</v>
      </c>
      <c r="D12">
        <f>+'Casos ACUM Prov'!CL12-'Muertes-PROV'!D12-'rECUPERA-prov'!D12</f>
        <v>400</v>
      </c>
      <c r="E12">
        <f>+'Casos ACUM Prov'!CM12-'Muertes-PROV'!E12-'rECUPERA-prov'!E12</f>
        <v>403</v>
      </c>
      <c r="F12">
        <f>+'Casos ACUM Prov'!CN12-'Muertes-PROV'!F12-'rECUPERA-prov'!F12</f>
        <v>405</v>
      </c>
      <c r="G12">
        <f>+'Casos ACUM Prov'!CO12-'Muertes-PROV'!G12-'rECUPERA-prov'!G12</f>
        <v>431</v>
      </c>
      <c r="H12">
        <f>+'Casos ACUM Prov'!CP12-'Muertes-PROV'!H12-'rECUPERA-prov'!H12</f>
        <v>438</v>
      </c>
      <c r="I12">
        <f>+'Casos ACUM Prov'!CQ12-'Muertes-PROV'!I12-'rECUPERA-prov'!I12</f>
        <v>261</v>
      </c>
      <c r="J12">
        <f>+'Casos ACUM Prov'!CR12-'Muertes-PROV'!J12-'rECUPERA-prov'!J12</f>
        <v>297</v>
      </c>
      <c r="K12">
        <f>+'Casos ACUM Prov'!CS12-'Muertes-PROV'!K12-'rECUPERA-prov'!K12</f>
        <v>241</v>
      </c>
    </row>
    <row r="13" spans="1:91" x14ac:dyDescent="0.3">
      <c r="A13">
        <v>10</v>
      </c>
      <c r="B13" s="2" t="s">
        <v>149</v>
      </c>
      <c r="C13">
        <f>+'Casos ACUM Prov'!CK13-'Muertes-PROV'!C13-'rECUPERA-prov'!C13</f>
        <v>21</v>
      </c>
      <c r="D13">
        <f>+'Casos ACUM Prov'!CL13-'Muertes-PROV'!D13-'rECUPERA-prov'!D13</f>
        <v>26</v>
      </c>
      <c r="E13">
        <f>+'Casos ACUM Prov'!CM13-'Muertes-PROV'!E13-'rECUPERA-prov'!E13</f>
        <v>26</v>
      </c>
      <c r="F13">
        <f>+'Casos ACUM Prov'!CN13-'Muertes-PROV'!F13-'rECUPERA-prov'!F13</f>
        <v>29</v>
      </c>
      <c r="G13">
        <f>+'Casos ACUM Prov'!CO13-'Muertes-PROV'!G13-'rECUPERA-prov'!G13</f>
        <v>31</v>
      </c>
      <c r="H13">
        <f>+'Casos ACUM Prov'!CP13-'Muertes-PROV'!H13-'rECUPERA-prov'!H13</f>
        <v>31</v>
      </c>
      <c r="I13">
        <f>+'Casos ACUM Prov'!CQ13-'Muertes-PROV'!I13-'rECUPERA-prov'!I13</f>
        <v>27</v>
      </c>
      <c r="J13">
        <f>+'Casos ACUM Prov'!CR13-'Muertes-PROV'!J13-'rECUPERA-prov'!J13</f>
        <v>27</v>
      </c>
      <c r="K13">
        <f>+'Casos ACUM Prov'!CS13-'Muertes-PROV'!K13-'rECUPERA-prov'!K13</f>
        <v>25</v>
      </c>
    </row>
    <row r="14" spans="1:91" x14ac:dyDescent="0.3">
      <c r="A14">
        <v>11</v>
      </c>
      <c r="B14" s="2" t="s">
        <v>188</v>
      </c>
      <c r="C14">
        <f>+'Casos ACUM Prov'!CK14-'Muertes-PROV'!C14-'rECUPERA-prov'!C14</f>
        <v>-3</v>
      </c>
      <c r="D14">
        <f>+'Casos ACUM Prov'!CL14-'Muertes-PROV'!D14-'rECUPERA-prov'!D14</f>
        <v>-3</v>
      </c>
      <c r="E14">
        <f>+'Casos ACUM Prov'!CM14-'Muertes-PROV'!E14-'rECUPERA-prov'!E14</f>
        <v>-3</v>
      </c>
      <c r="F14">
        <f>+'Casos ACUM Prov'!CN14-'Muertes-PROV'!F14-'rECUPERA-prov'!F14</f>
        <v>-3</v>
      </c>
      <c r="G14">
        <f>+'Casos ACUM Prov'!CO14-'Muertes-PROV'!G14-'rECUPERA-prov'!G14</f>
        <v>-3</v>
      </c>
      <c r="H14">
        <f>+'Casos ACUM Prov'!CP14-'Muertes-PROV'!H14-'rECUPERA-prov'!H14</f>
        <v>-3</v>
      </c>
      <c r="I14">
        <f>+'Casos ACUM Prov'!CQ14-'Muertes-PROV'!I14-'rECUPERA-prov'!I14</f>
        <v>-7</v>
      </c>
      <c r="J14">
        <f>+'Casos ACUM Prov'!CR14-'Muertes-PROV'!J14-'rECUPERA-prov'!J14</f>
        <v>-7</v>
      </c>
      <c r="K14">
        <f>+'Casos ACUM Prov'!CS14-'Muertes-PROV'!K14-'rECUPERA-prov'!K14</f>
        <v>-7</v>
      </c>
    </row>
    <row r="15" spans="1:91" x14ac:dyDescent="0.3">
      <c r="A15">
        <v>12</v>
      </c>
      <c r="B15" s="2" t="s">
        <v>191</v>
      </c>
      <c r="C15">
        <f>+'Casos ACUM Prov'!CK15-'Muertes-PROV'!C15-'rECUPERA-prov'!C15</f>
        <v>72</v>
      </c>
      <c r="D15">
        <f>+'Casos ACUM Prov'!CL15-'Muertes-PROV'!D15-'rECUPERA-prov'!D15</f>
        <v>72</v>
      </c>
      <c r="E15">
        <f>+'Casos ACUM Prov'!CM15-'Muertes-PROV'!E15-'rECUPERA-prov'!E15</f>
        <v>77</v>
      </c>
      <c r="F15">
        <f>+'Casos ACUM Prov'!CN15-'Muertes-PROV'!F15-'rECUPERA-prov'!F15</f>
        <v>82</v>
      </c>
      <c r="G15">
        <f>+'Casos ACUM Prov'!CO15-'Muertes-PROV'!G15-'rECUPERA-prov'!G15</f>
        <v>86</v>
      </c>
      <c r="H15">
        <f>+'Casos ACUM Prov'!CP15-'Muertes-PROV'!H15-'rECUPERA-prov'!H15</f>
        <v>86</v>
      </c>
      <c r="I15">
        <f>+'Casos ACUM Prov'!CQ15-'Muertes-PROV'!I15-'rECUPERA-prov'!I15</f>
        <v>41</v>
      </c>
      <c r="J15">
        <f>+'Casos ACUM Prov'!CR15-'Muertes-PROV'!J15-'rECUPERA-prov'!J15</f>
        <v>46</v>
      </c>
      <c r="K15">
        <f>+'Casos ACUM Prov'!CS15-'Muertes-PROV'!K15-'rECUPERA-prov'!K15</f>
        <v>39</v>
      </c>
    </row>
    <row r="16" spans="1:91" x14ac:dyDescent="0.3">
      <c r="A16">
        <v>13</v>
      </c>
      <c r="B16" s="2" t="s">
        <v>102</v>
      </c>
      <c r="C16">
        <f>+'Casos ACUM Prov'!CK16-'Muertes-PROV'!C16-'rECUPERA-prov'!C16</f>
        <v>624</v>
      </c>
      <c r="D16">
        <f>+'Casos ACUM Prov'!CL16-'Muertes-PROV'!D16-'rECUPERA-prov'!D16</f>
        <v>675</v>
      </c>
      <c r="E16">
        <f>+'Casos ACUM Prov'!CM16-'Muertes-PROV'!E16-'rECUPERA-prov'!E16</f>
        <v>741</v>
      </c>
      <c r="F16">
        <f>+'Casos ACUM Prov'!CN16-'Muertes-PROV'!F16-'rECUPERA-prov'!F16</f>
        <v>815</v>
      </c>
      <c r="G16">
        <f>+'Casos ACUM Prov'!CO16-'Muertes-PROV'!G16-'rECUPERA-prov'!G16</f>
        <v>894</v>
      </c>
      <c r="H16">
        <f>+'Casos ACUM Prov'!CP16-'Muertes-PROV'!H16-'rECUPERA-prov'!H16</f>
        <v>954</v>
      </c>
      <c r="I16">
        <f>+'Casos ACUM Prov'!CQ16-'Muertes-PROV'!I16-'rECUPERA-prov'!I16</f>
        <v>803</v>
      </c>
      <c r="J16">
        <f>+'Casos ACUM Prov'!CR16-'Muertes-PROV'!J16-'rECUPERA-prov'!J16</f>
        <v>901</v>
      </c>
      <c r="K16">
        <f>+'Casos ACUM Prov'!CS16-'Muertes-PROV'!K16-'rECUPERA-prov'!K16</f>
        <v>902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44179-6000-47C4-946B-301CBA4AC71C}">
  <sheetPr>
    <tabColor rgb="FF00B0F0"/>
  </sheetPr>
  <dimension ref="A1:CM16"/>
  <sheetViews>
    <sheetView showGridLines="0" workbookViewId="0">
      <pane xSplit="2" ySplit="3" topLeftCell="FR4" activePane="bottomRight" state="frozen"/>
      <selection pane="topRight" activeCell="K24" sqref="K24"/>
      <selection pane="bottomLeft" activeCell="K24" sqref="K24"/>
      <selection pane="bottomRight" activeCell="A3" sqref="A3:B16"/>
    </sheetView>
  </sheetViews>
  <sheetFormatPr baseColWidth="10" defaultColWidth="11.44140625" defaultRowHeight="14.4" x14ac:dyDescent="0.3"/>
  <cols>
    <col min="1" max="1" width="10.44140625" bestFit="1" customWidth="1"/>
    <col min="2" max="2" width="19.33203125" bestFit="1" customWidth="1"/>
    <col min="3" max="3" width="8.88671875" bestFit="1" customWidth="1"/>
    <col min="4" max="4" width="7.6640625" bestFit="1" customWidth="1"/>
  </cols>
  <sheetData>
    <row r="1" spans="1:91" x14ac:dyDescent="0.3">
      <c r="C1" s="1">
        <v>43985</v>
      </c>
      <c r="D1" s="1">
        <v>43986</v>
      </c>
      <c r="E1" s="1">
        <v>43987</v>
      </c>
      <c r="F1" s="1">
        <v>43988</v>
      </c>
      <c r="G1" s="1">
        <v>43989</v>
      </c>
      <c r="H1" s="1">
        <v>43990</v>
      </c>
      <c r="I1" s="1">
        <v>43991</v>
      </c>
      <c r="J1" s="1">
        <v>43992</v>
      </c>
      <c r="K1" s="1">
        <v>43993</v>
      </c>
      <c r="L1" s="1">
        <v>43994</v>
      </c>
      <c r="M1" s="1">
        <v>43995</v>
      </c>
      <c r="N1" s="1">
        <v>43996</v>
      </c>
      <c r="O1" s="1">
        <v>43997</v>
      </c>
      <c r="P1" s="1">
        <v>43998</v>
      </c>
      <c r="Q1" s="1">
        <v>43999</v>
      </c>
      <c r="R1" s="1">
        <v>44000</v>
      </c>
      <c r="S1" s="1">
        <v>44001</v>
      </c>
      <c r="T1" s="1">
        <v>44002</v>
      </c>
      <c r="U1" s="1">
        <v>44003</v>
      </c>
      <c r="V1" s="1">
        <v>44004</v>
      </c>
      <c r="W1" s="1">
        <v>44005</v>
      </c>
      <c r="X1" s="1">
        <v>44006</v>
      </c>
      <c r="Y1" s="1">
        <v>44007</v>
      </c>
      <c r="Z1" s="1">
        <v>44008</v>
      </c>
      <c r="AA1" s="1">
        <v>44009</v>
      </c>
      <c r="AB1" s="1">
        <v>44010</v>
      </c>
      <c r="AC1" s="1">
        <v>44011</v>
      </c>
      <c r="AD1" s="1">
        <v>44012</v>
      </c>
      <c r="AE1" s="1">
        <v>44013</v>
      </c>
      <c r="AF1" s="1">
        <v>44014</v>
      </c>
      <c r="AG1" s="1">
        <v>44015</v>
      </c>
      <c r="AH1" s="1">
        <v>44016</v>
      </c>
      <c r="AI1" s="1">
        <v>44017</v>
      </c>
      <c r="AJ1" s="1">
        <v>44018</v>
      </c>
      <c r="AK1" s="1">
        <v>44019</v>
      </c>
      <c r="AL1" s="1">
        <v>44020</v>
      </c>
      <c r="AM1" s="1">
        <v>44021</v>
      </c>
      <c r="AN1" s="1">
        <v>44022</v>
      </c>
      <c r="AO1" s="1">
        <v>44023</v>
      </c>
      <c r="AP1" s="1">
        <v>44024</v>
      </c>
      <c r="AQ1" s="1">
        <v>44025</v>
      </c>
      <c r="AR1" s="1">
        <v>44026</v>
      </c>
      <c r="AS1" s="1">
        <v>44027</v>
      </c>
      <c r="AT1" s="1">
        <v>44028</v>
      </c>
      <c r="AU1" s="1">
        <v>44029</v>
      </c>
      <c r="AV1" s="1">
        <v>44030</v>
      </c>
      <c r="AW1" s="1">
        <v>44031</v>
      </c>
      <c r="AX1" s="1">
        <v>44032</v>
      </c>
      <c r="AY1" s="1">
        <v>44033</v>
      </c>
      <c r="AZ1" s="1">
        <v>44034</v>
      </c>
      <c r="BA1" s="1">
        <v>44035</v>
      </c>
      <c r="BB1" s="1">
        <v>44036</v>
      </c>
      <c r="BC1" s="1">
        <v>44037</v>
      </c>
      <c r="BD1" s="1">
        <v>44038</v>
      </c>
      <c r="BE1" s="1">
        <v>44039</v>
      </c>
      <c r="BF1" s="1">
        <v>44040</v>
      </c>
      <c r="BG1" s="1">
        <v>44041</v>
      </c>
      <c r="BH1" s="1">
        <v>44042</v>
      </c>
      <c r="BI1" s="1">
        <v>44043</v>
      </c>
      <c r="BJ1" s="1">
        <v>44044</v>
      </c>
      <c r="BK1" s="1">
        <v>44045</v>
      </c>
      <c r="BL1" s="1">
        <v>44046</v>
      </c>
      <c r="BM1" s="1">
        <v>44047</v>
      </c>
      <c r="BN1" s="1">
        <v>44048</v>
      </c>
      <c r="BO1" s="1">
        <v>44049</v>
      </c>
      <c r="BP1" s="1">
        <v>44050</v>
      </c>
      <c r="BQ1" s="1">
        <v>44051</v>
      </c>
      <c r="BR1" s="1">
        <v>44052</v>
      </c>
      <c r="BS1" s="1">
        <v>44053</v>
      </c>
      <c r="BT1" s="1">
        <v>44054</v>
      </c>
      <c r="BU1" s="1">
        <v>44055</v>
      </c>
      <c r="BV1" s="1">
        <v>44056</v>
      </c>
      <c r="BW1" s="1">
        <v>44057</v>
      </c>
      <c r="BX1" s="1">
        <v>44058</v>
      </c>
      <c r="BY1" s="1">
        <v>44059</v>
      </c>
      <c r="BZ1" s="1">
        <v>44060</v>
      </c>
      <c r="CA1" s="1">
        <v>44061</v>
      </c>
      <c r="CB1" s="1">
        <v>44062</v>
      </c>
      <c r="CC1" s="1">
        <v>44063</v>
      </c>
      <c r="CD1" s="1">
        <v>44064</v>
      </c>
      <c r="CE1" s="1">
        <v>44065</v>
      </c>
      <c r="CF1" s="1">
        <v>44066</v>
      </c>
      <c r="CG1" s="1">
        <v>44067</v>
      </c>
      <c r="CH1" s="1">
        <v>44068</v>
      </c>
      <c r="CI1" s="1">
        <v>44069</v>
      </c>
      <c r="CJ1" s="1">
        <v>44070</v>
      </c>
      <c r="CK1" s="1">
        <v>44071</v>
      </c>
      <c r="CL1" s="1">
        <v>44072</v>
      </c>
    </row>
    <row r="2" spans="1:91" ht="15.6" x14ac:dyDescent="0.3">
      <c r="C2" s="3">
        <f>SUM(CasosAC_PROV_PN511[43985])</f>
        <v>344</v>
      </c>
      <c r="D2" s="3">
        <f>SUM(CasosAC_PROV_PN511[43986])</f>
        <v>356</v>
      </c>
      <c r="E2" s="3">
        <f>SUM(CasosAC_PROV_PN511[43987])</f>
        <v>370</v>
      </c>
      <c r="F2" s="3">
        <f>SUM(F4:F16)</f>
        <v>370</v>
      </c>
      <c r="G2" s="3">
        <f t="shared" ref="G2:BR2" si="0">SUM(G4:G16)</f>
        <v>370</v>
      </c>
      <c r="H2" s="3">
        <f t="shared" si="0"/>
        <v>370</v>
      </c>
      <c r="I2" s="3">
        <f t="shared" si="0"/>
        <v>401</v>
      </c>
      <c r="J2" s="3">
        <f t="shared" si="0"/>
        <v>401</v>
      </c>
      <c r="K2" s="3">
        <f t="shared" si="0"/>
        <v>418</v>
      </c>
      <c r="L2" s="3">
        <f t="shared" si="0"/>
        <v>0</v>
      </c>
      <c r="M2" s="3">
        <f t="shared" si="0"/>
        <v>0</v>
      </c>
      <c r="N2" s="3">
        <f t="shared" si="0"/>
        <v>0</v>
      </c>
      <c r="O2" s="3">
        <f t="shared" si="0"/>
        <v>0</v>
      </c>
      <c r="P2" s="3">
        <f t="shared" si="0"/>
        <v>0</v>
      </c>
      <c r="Q2" s="3">
        <f t="shared" si="0"/>
        <v>0</v>
      </c>
      <c r="R2" s="3">
        <f t="shared" si="0"/>
        <v>0</v>
      </c>
      <c r="S2" s="3">
        <f t="shared" si="0"/>
        <v>0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  <c r="X2" s="3">
        <f t="shared" si="0"/>
        <v>0</v>
      </c>
      <c r="Y2" s="3">
        <f t="shared" si="0"/>
        <v>0</v>
      </c>
      <c r="Z2" s="3">
        <f t="shared" si="0"/>
        <v>0</v>
      </c>
      <c r="AA2" s="3">
        <f t="shared" si="0"/>
        <v>0</v>
      </c>
      <c r="AB2" s="3">
        <f t="shared" si="0"/>
        <v>0</v>
      </c>
      <c r="AC2" s="3">
        <f t="shared" si="0"/>
        <v>0</v>
      </c>
      <c r="AD2" s="3">
        <f t="shared" si="0"/>
        <v>0</v>
      </c>
      <c r="AE2" s="3">
        <f t="shared" si="0"/>
        <v>0</v>
      </c>
      <c r="AF2" s="3">
        <f t="shared" si="0"/>
        <v>0</v>
      </c>
      <c r="AG2" s="3">
        <f t="shared" si="0"/>
        <v>0</v>
      </c>
      <c r="AH2" s="3">
        <f t="shared" si="0"/>
        <v>0</v>
      </c>
      <c r="AI2" s="3">
        <f t="shared" si="0"/>
        <v>0</v>
      </c>
      <c r="AJ2" s="3">
        <f t="shared" si="0"/>
        <v>0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  <c r="AP2" s="3">
        <f t="shared" si="0"/>
        <v>0</v>
      </c>
      <c r="AQ2" s="3">
        <f t="shared" si="0"/>
        <v>0</v>
      </c>
      <c r="AR2" s="3">
        <f t="shared" si="0"/>
        <v>0</v>
      </c>
      <c r="AS2" s="3">
        <f t="shared" si="0"/>
        <v>0</v>
      </c>
      <c r="AT2" s="3">
        <f t="shared" si="0"/>
        <v>0</v>
      </c>
      <c r="AU2" s="3">
        <f t="shared" si="0"/>
        <v>0</v>
      </c>
      <c r="AV2" s="3">
        <f t="shared" si="0"/>
        <v>0</v>
      </c>
      <c r="AW2" s="3">
        <f t="shared" si="0"/>
        <v>0</v>
      </c>
      <c r="AX2" s="3">
        <f t="shared" si="0"/>
        <v>0</v>
      </c>
      <c r="AY2" s="3">
        <f t="shared" si="0"/>
        <v>0</v>
      </c>
      <c r="AZ2" s="3">
        <f t="shared" si="0"/>
        <v>0</v>
      </c>
      <c r="BA2" s="3">
        <f t="shared" si="0"/>
        <v>0</v>
      </c>
      <c r="BB2" s="3">
        <f t="shared" si="0"/>
        <v>0</v>
      </c>
      <c r="BC2" s="3">
        <f t="shared" si="0"/>
        <v>0</v>
      </c>
      <c r="BD2" s="3">
        <f t="shared" si="0"/>
        <v>0</v>
      </c>
      <c r="BE2" s="3">
        <f t="shared" si="0"/>
        <v>0</v>
      </c>
      <c r="BF2" s="3">
        <f t="shared" si="0"/>
        <v>0</v>
      </c>
      <c r="BG2" s="3">
        <f t="shared" si="0"/>
        <v>0</v>
      </c>
      <c r="BH2" s="3">
        <f t="shared" si="0"/>
        <v>0</v>
      </c>
      <c r="BI2" s="3">
        <f t="shared" si="0"/>
        <v>0</v>
      </c>
      <c r="BJ2" s="3">
        <f t="shared" si="0"/>
        <v>0</v>
      </c>
      <c r="BK2" s="3">
        <f t="shared" si="0"/>
        <v>0</v>
      </c>
      <c r="BL2" s="3">
        <f t="shared" si="0"/>
        <v>0</v>
      </c>
      <c r="BM2" s="3">
        <f t="shared" si="0"/>
        <v>0</v>
      </c>
      <c r="BN2" s="3">
        <f t="shared" si="0"/>
        <v>0</v>
      </c>
      <c r="BO2" s="3">
        <f t="shared" si="0"/>
        <v>0</v>
      </c>
      <c r="BP2" s="3">
        <f t="shared" si="0"/>
        <v>0</v>
      </c>
      <c r="BQ2" s="3">
        <f t="shared" si="0"/>
        <v>0</v>
      </c>
      <c r="BR2" s="3">
        <f t="shared" si="0"/>
        <v>0</v>
      </c>
      <c r="BS2" s="3">
        <f t="shared" ref="BS2:CM2" si="1">SUM(BS4:BS16)</f>
        <v>0</v>
      </c>
      <c r="BT2" s="3">
        <f t="shared" si="1"/>
        <v>0</v>
      </c>
      <c r="BU2" s="3">
        <f t="shared" si="1"/>
        <v>0</v>
      </c>
      <c r="BV2" s="3">
        <f t="shared" si="1"/>
        <v>0</v>
      </c>
      <c r="BW2" s="3">
        <f t="shared" si="1"/>
        <v>0</v>
      </c>
      <c r="BX2" s="3">
        <f t="shared" si="1"/>
        <v>0</v>
      </c>
      <c r="BY2" s="3">
        <f t="shared" si="1"/>
        <v>0</v>
      </c>
      <c r="BZ2" s="3">
        <f t="shared" si="1"/>
        <v>0</v>
      </c>
      <c r="CA2" s="3">
        <f t="shared" si="1"/>
        <v>0</v>
      </c>
      <c r="CB2" s="3">
        <f t="shared" si="1"/>
        <v>0</v>
      </c>
      <c r="CC2" s="3">
        <f t="shared" si="1"/>
        <v>0</v>
      </c>
      <c r="CD2" s="3">
        <f t="shared" si="1"/>
        <v>0</v>
      </c>
      <c r="CE2" s="3">
        <f t="shared" si="1"/>
        <v>0</v>
      </c>
      <c r="CF2" s="3">
        <f t="shared" si="1"/>
        <v>0</v>
      </c>
      <c r="CG2" s="3">
        <f t="shared" si="1"/>
        <v>0</v>
      </c>
      <c r="CH2" s="3">
        <f t="shared" si="1"/>
        <v>0</v>
      </c>
      <c r="CI2" s="3">
        <f t="shared" si="1"/>
        <v>0</v>
      </c>
      <c r="CJ2" s="3">
        <f t="shared" si="1"/>
        <v>0</v>
      </c>
      <c r="CK2" s="3">
        <f t="shared" si="1"/>
        <v>0</v>
      </c>
      <c r="CL2" s="3">
        <f t="shared" si="1"/>
        <v>0</v>
      </c>
      <c r="CM2" s="3">
        <f t="shared" si="1"/>
        <v>0</v>
      </c>
    </row>
    <row r="3" spans="1:91" s="6" customFormat="1" ht="25.95" customHeight="1" x14ac:dyDescent="0.3">
      <c r="A3" s="6" t="s">
        <v>785</v>
      </c>
      <c r="B3" s="6" t="s">
        <v>1</v>
      </c>
      <c r="C3" s="7" t="s">
        <v>90</v>
      </c>
      <c r="D3" s="7" t="s">
        <v>91</v>
      </c>
      <c r="E3" s="7" t="s">
        <v>92</v>
      </c>
      <c r="F3" s="7" t="s">
        <v>93</v>
      </c>
      <c r="G3" s="7" t="s">
        <v>94</v>
      </c>
      <c r="H3" s="7" t="s">
        <v>95</v>
      </c>
      <c r="I3" s="7" t="s">
        <v>96</v>
      </c>
      <c r="J3" s="7" t="s">
        <v>97</v>
      </c>
      <c r="K3" s="7" t="s">
        <v>98</v>
      </c>
    </row>
    <row r="4" spans="1:91" x14ac:dyDescent="0.3">
      <c r="A4">
        <v>1</v>
      </c>
      <c r="B4" s="2" t="s">
        <v>163</v>
      </c>
      <c r="C4">
        <f>+SUMIFS(Muertes_PN_ACUM[03-06-2020],'Muertes ACUM'!$B$4:$B$677,$B4)</f>
        <v>0</v>
      </c>
      <c r="D4">
        <f>+SUMIFS(Muertes_PN_ACUM[04-06-2020],'Muertes ACUM'!$B$4:$B$677,$B4)</f>
        <v>0</v>
      </c>
      <c r="E4">
        <f>+SUMIFS(Muertes_PN_ACUM[5/6/2020],'Muertes ACUM'!$B$4:$B$677,$B4)</f>
        <v>1</v>
      </c>
      <c r="F4">
        <f>+SUMIFS(Muertes_PN_ACUM[6/6/2020],'Muertes ACUM'!$B$4:$B$677,$B4)</f>
        <v>1</v>
      </c>
      <c r="G4">
        <f>+SUMIFS(Muertes_PN_ACUM[07-06-2020],'Muertes ACUM'!$B$4:$B$677,$B4)</f>
        <v>1</v>
      </c>
      <c r="H4">
        <f>+SUMIFS(Muertes_PN_ACUM[08-06-2020],'Muertes ACUM'!$B$4:$B$677,$B4)</f>
        <v>1</v>
      </c>
      <c r="I4">
        <f>+SUMIFS(Muertes_PN_ACUM[09-06-2020],'Muertes ACUM'!$B$4:$B$677,$B4)</f>
        <v>2</v>
      </c>
      <c r="J4">
        <f>+SUMIFS(Muertes_PN_ACUM[10-06-2020],'Muertes ACUM'!$B$4:$B$677,$B4)</f>
        <v>2</v>
      </c>
      <c r="K4">
        <f>+SUMIFS(Muertes_PN_ACUM[11-06-2020],'Muertes ACUM'!$B$4:$B$677,$B4)</f>
        <v>2</v>
      </c>
    </row>
    <row r="5" spans="1:91" x14ac:dyDescent="0.3">
      <c r="A5">
        <v>2</v>
      </c>
      <c r="B5" s="2" t="s">
        <v>212</v>
      </c>
      <c r="C5">
        <f>+SUMIFS(Muertes_PN_ACUM[03-06-2020],'Muertes ACUM'!$B$4:$B$677,$B5)</f>
        <v>3</v>
      </c>
      <c r="D5">
        <f>+SUMIFS(Muertes_PN_ACUM[04-06-2020],'Muertes ACUM'!$B$4:$B$677,$B5)</f>
        <v>2</v>
      </c>
      <c r="E5">
        <f>+SUMIFS(Muertes_PN_ACUM[5/6/2020],'Muertes ACUM'!$B$4:$B$677,$B5)</f>
        <v>2</v>
      </c>
      <c r="F5">
        <f>+SUMIFS(Muertes_PN_ACUM[6/6/2020],'Muertes ACUM'!$B$4:$B$677,$B5)</f>
        <v>2</v>
      </c>
      <c r="G5">
        <f>+SUMIFS(Muertes_PN_ACUM[07-06-2020],'Muertes ACUM'!$B$4:$B$677,$B5)</f>
        <v>2</v>
      </c>
      <c r="H5">
        <f>+SUMIFS(Muertes_PN_ACUM[08-06-2020],'Muertes ACUM'!$B$4:$B$677,$B5)</f>
        <v>2</v>
      </c>
      <c r="I5">
        <f>+SUMIFS(Muertes_PN_ACUM[09-06-2020],'Muertes ACUM'!$B$4:$B$677,$B5)</f>
        <v>2</v>
      </c>
      <c r="J5">
        <f>+SUMIFS(Muertes_PN_ACUM[10-06-2020],'Muertes ACUM'!$B$4:$B$677,$B5)</f>
        <v>2</v>
      </c>
      <c r="K5">
        <f>+SUMIFS(Muertes_PN_ACUM[11-06-2020],'Muertes ACUM'!$B$4:$B$677,$B5)</f>
        <v>4</v>
      </c>
    </row>
    <row r="6" spans="1:91" x14ac:dyDescent="0.3">
      <c r="A6">
        <v>3</v>
      </c>
      <c r="B6" s="2" t="s">
        <v>144</v>
      </c>
      <c r="C6">
        <f>+SUMIFS(Muertes_PN_ACUM[03-06-2020],'Muertes ACUM'!$B$4:$B$677,$B6)</f>
        <v>14</v>
      </c>
      <c r="D6">
        <f>+SUMIFS(Muertes_PN_ACUM[04-06-2020],'Muertes ACUM'!$B$4:$B$677,$B6)</f>
        <v>15</v>
      </c>
      <c r="E6">
        <f>+SUMIFS(Muertes_PN_ACUM[5/6/2020],'Muertes ACUM'!$B$4:$B$677,$B6)</f>
        <v>15</v>
      </c>
      <c r="F6">
        <f>+SUMIFS(Muertes_PN_ACUM[6/6/2020],'Muertes ACUM'!$B$4:$B$677,$B6)</f>
        <v>15</v>
      </c>
      <c r="G6">
        <f>+SUMIFS(Muertes_PN_ACUM[07-06-2020],'Muertes ACUM'!$B$4:$B$677,$B6)</f>
        <v>15</v>
      </c>
      <c r="H6">
        <f>+SUMIFS(Muertes_PN_ACUM[08-06-2020],'Muertes ACUM'!$B$4:$B$677,$B6)</f>
        <v>15</v>
      </c>
      <c r="I6">
        <f>+SUMIFS(Muertes_PN_ACUM[09-06-2020],'Muertes ACUM'!$B$4:$B$677,$B6)</f>
        <v>15</v>
      </c>
      <c r="J6">
        <f>+SUMIFS(Muertes_PN_ACUM[10-06-2020],'Muertes ACUM'!$B$4:$B$677,$B6)</f>
        <v>15</v>
      </c>
      <c r="K6">
        <f>+SUMIFS(Muertes_PN_ACUM[11-06-2020],'Muertes ACUM'!$B$4:$B$677,$B6)</f>
        <v>14</v>
      </c>
    </row>
    <row r="7" spans="1:91" x14ac:dyDescent="0.3">
      <c r="A7">
        <v>4</v>
      </c>
      <c r="B7" s="2" t="s">
        <v>154</v>
      </c>
      <c r="C7">
        <f>+SUMIFS(Muertes_PN_ACUM[03-06-2020],'Muertes ACUM'!$B$4:$B$677,$B7)</f>
        <v>8</v>
      </c>
      <c r="D7">
        <f>+SUMIFS(Muertes_PN_ACUM[04-06-2020],'Muertes ACUM'!$B$4:$B$677,$B7)</f>
        <v>8</v>
      </c>
      <c r="E7">
        <f>+SUMIFS(Muertes_PN_ACUM[5/6/2020],'Muertes ACUM'!$B$4:$B$677,$B7)</f>
        <v>9</v>
      </c>
      <c r="F7">
        <f>+SUMIFS(Muertes_PN_ACUM[6/6/2020],'Muertes ACUM'!$B$4:$B$677,$B7)</f>
        <v>9</v>
      </c>
      <c r="G7">
        <f>+SUMIFS(Muertes_PN_ACUM[07-06-2020],'Muertes ACUM'!$B$4:$B$677,$B7)</f>
        <v>9</v>
      </c>
      <c r="H7">
        <f>+SUMIFS(Muertes_PN_ACUM[08-06-2020],'Muertes ACUM'!$B$4:$B$677,$B7)</f>
        <v>9</v>
      </c>
      <c r="I7">
        <f>+SUMIFS(Muertes_PN_ACUM[09-06-2020],'Muertes ACUM'!$B$4:$B$677,$B7)</f>
        <v>12</v>
      </c>
      <c r="J7">
        <f>+SUMIFS(Muertes_PN_ACUM[10-06-2020],'Muertes ACUM'!$B$4:$B$677,$B7)</f>
        <v>12</v>
      </c>
      <c r="K7">
        <f>+SUMIFS(Muertes_PN_ACUM[11-06-2020],'Muertes ACUM'!$B$4:$B$677,$B7)</f>
        <v>15</v>
      </c>
    </row>
    <row r="8" spans="1:91" x14ac:dyDescent="0.3">
      <c r="A8">
        <v>5</v>
      </c>
      <c r="B8" s="2" t="s">
        <v>151</v>
      </c>
      <c r="C8">
        <f>+SUMIFS(Muertes_PN_ACUM[03-06-2020],'Muertes ACUM'!$B$4:$B$677,$B8)</f>
        <v>3</v>
      </c>
      <c r="D8">
        <f>+SUMIFS(Muertes_PN_ACUM[04-06-2020],'Muertes ACUM'!$B$4:$B$677,$B8)</f>
        <v>3</v>
      </c>
      <c r="E8">
        <f>+SUMIFS(Muertes_PN_ACUM[5/6/2020],'Muertes ACUM'!$B$4:$B$677,$B8)</f>
        <v>3</v>
      </c>
      <c r="F8">
        <f>+SUMIFS(Muertes_PN_ACUM[6/6/2020],'Muertes ACUM'!$B$4:$B$677,$B8)</f>
        <v>3</v>
      </c>
      <c r="G8">
        <f>+SUMIFS(Muertes_PN_ACUM[07-06-2020],'Muertes ACUM'!$B$4:$B$677,$B8)</f>
        <v>3</v>
      </c>
      <c r="H8">
        <f>+SUMIFS(Muertes_PN_ACUM[08-06-2020],'Muertes ACUM'!$B$4:$B$677,$B8)</f>
        <v>3</v>
      </c>
      <c r="I8">
        <f>+SUMIFS(Muertes_PN_ACUM[09-06-2020],'Muertes ACUM'!$B$4:$B$677,$B8)</f>
        <v>3</v>
      </c>
      <c r="J8">
        <f>+SUMIFS(Muertes_PN_ACUM[10-06-2020],'Muertes ACUM'!$B$4:$B$677,$B8)</f>
        <v>3</v>
      </c>
      <c r="K8">
        <f>+SUMIFS(Muertes_PN_ACUM[11-06-2020],'Muertes ACUM'!$B$4:$B$677,$B8)</f>
        <v>3</v>
      </c>
    </row>
    <row r="9" spans="1:91" x14ac:dyDescent="0.3">
      <c r="A9">
        <v>6</v>
      </c>
      <c r="B9" s="2" t="s">
        <v>158</v>
      </c>
      <c r="C9">
        <f>+SUMIFS(Muertes_PN_ACUM[03-06-2020],'Muertes ACUM'!$B$4:$B$677,$B9)</f>
        <v>1</v>
      </c>
      <c r="D9">
        <f>+SUMIFS(Muertes_PN_ACUM[04-06-2020],'Muertes ACUM'!$B$4:$B$677,$B9)</f>
        <v>1</v>
      </c>
      <c r="E9">
        <f>+SUMIFS(Muertes_PN_ACUM[5/6/2020],'Muertes ACUM'!$B$4:$B$677,$B9)</f>
        <v>1</v>
      </c>
      <c r="F9">
        <f>+SUMIFS(Muertes_PN_ACUM[6/6/2020],'Muertes ACUM'!$B$4:$B$677,$B9)</f>
        <v>1</v>
      </c>
      <c r="G9">
        <f>+SUMIFS(Muertes_PN_ACUM[07-06-2020],'Muertes ACUM'!$B$4:$B$677,$B9)</f>
        <v>1</v>
      </c>
      <c r="H9">
        <f>+SUMIFS(Muertes_PN_ACUM[08-06-2020],'Muertes ACUM'!$B$4:$B$677,$B9)</f>
        <v>1</v>
      </c>
      <c r="I9">
        <f>+SUMIFS(Muertes_PN_ACUM[09-06-2020],'Muertes ACUM'!$B$4:$B$677,$B9)</f>
        <v>1</v>
      </c>
      <c r="J9">
        <f>+SUMIFS(Muertes_PN_ACUM[10-06-2020],'Muertes ACUM'!$B$4:$B$677,$B9)</f>
        <v>1</v>
      </c>
      <c r="K9">
        <f>+SUMIFS(Muertes_PN_ACUM[11-06-2020],'Muertes ACUM'!$B$4:$B$677,$B9)</f>
        <v>1</v>
      </c>
    </row>
    <row r="10" spans="1:91" x14ac:dyDescent="0.3">
      <c r="A10">
        <v>7</v>
      </c>
      <c r="B10" s="2" t="s">
        <v>268</v>
      </c>
      <c r="C10">
        <f>+SUMIFS(Muertes_PN_ACUM[03-06-2020],'Muertes ACUM'!$B$4:$B$677,$B10)</f>
        <v>1</v>
      </c>
      <c r="D10">
        <f>+SUMIFS(Muertes_PN_ACUM[04-06-2020],'Muertes ACUM'!$B$4:$B$677,$B10)</f>
        <v>1</v>
      </c>
      <c r="E10">
        <f>+SUMIFS(Muertes_PN_ACUM[5/6/2020],'Muertes ACUM'!$B$4:$B$677,$B10)</f>
        <v>1</v>
      </c>
      <c r="F10">
        <f>+SUMIFS(Muertes_PN_ACUM[6/6/2020],'Muertes ACUM'!$B$4:$B$677,$B10)</f>
        <v>1</v>
      </c>
      <c r="G10">
        <f>+SUMIFS(Muertes_PN_ACUM[07-06-2020],'Muertes ACUM'!$B$4:$B$677,$B10)</f>
        <v>1</v>
      </c>
      <c r="H10">
        <f>+SUMIFS(Muertes_PN_ACUM[08-06-2020],'Muertes ACUM'!$B$4:$B$677,$B10)</f>
        <v>1</v>
      </c>
      <c r="I10">
        <f>+SUMIFS(Muertes_PN_ACUM[09-06-2020],'Muertes ACUM'!$B$4:$B$677,$B10)</f>
        <v>1</v>
      </c>
      <c r="J10">
        <f>+SUMIFS(Muertes_PN_ACUM[10-06-2020],'Muertes ACUM'!$B$4:$B$677,$B10)</f>
        <v>1</v>
      </c>
      <c r="K10">
        <f>+SUMIFS(Muertes_PN_ACUM[11-06-2020],'Muertes ACUM'!$B$4:$B$677,$B10)</f>
        <v>1</v>
      </c>
    </row>
    <row r="11" spans="1:91" x14ac:dyDescent="0.3">
      <c r="A11">
        <v>8</v>
      </c>
      <c r="B11" s="2" t="s">
        <v>99</v>
      </c>
      <c r="C11">
        <f>+SUMIFS(Muertes_PN_ACUM[03-06-2020],'Muertes ACUM'!$B$4:$B$677,$B11)</f>
        <v>210</v>
      </c>
      <c r="D11">
        <f>+SUMIFS(Muertes_PN_ACUM[04-06-2020],'Muertes ACUM'!$B$4:$B$677,$B11)</f>
        <v>221</v>
      </c>
      <c r="E11">
        <f>+SUMIFS(Muertes_PN_ACUM[5/6/2020],'Muertes ACUM'!$B$4:$B$677,$B11)</f>
        <v>232</v>
      </c>
      <c r="F11">
        <f>+SUMIFS(Muertes_PN_ACUM[6/6/2020],'Muertes ACUM'!$B$4:$B$677,$B11)</f>
        <v>232</v>
      </c>
      <c r="G11">
        <f>+SUMIFS(Muertes_PN_ACUM[07-06-2020],'Muertes ACUM'!$B$4:$B$677,$B11)</f>
        <v>232</v>
      </c>
      <c r="H11">
        <f>+SUMIFS(Muertes_PN_ACUM[08-06-2020],'Muertes ACUM'!$B$4:$B$677,$B11)</f>
        <v>232</v>
      </c>
      <c r="I11">
        <f>+SUMIFS(Muertes_PN_ACUM[09-06-2020],'Muertes ACUM'!$B$4:$B$677,$B11)</f>
        <v>251</v>
      </c>
      <c r="J11">
        <f>+SUMIFS(Muertes_PN_ACUM[10-06-2020],'Muertes ACUM'!$B$4:$B$677,$B11)</f>
        <v>251</v>
      </c>
      <c r="K11">
        <f>+SUMIFS(Muertes_PN_ACUM[11-06-2020],'Muertes ACUM'!$B$4:$B$677,$B11)</f>
        <v>261</v>
      </c>
    </row>
    <row r="12" spans="1:91" x14ac:dyDescent="0.3">
      <c r="A12">
        <v>9</v>
      </c>
      <c r="B12" s="2" t="s">
        <v>114</v>
      </c>
      <c r="C12">
        <f>+SUMIFS(Muertes_PN_ACUM[03-06-2020],'Muertes ACUM'!$B$4:$B$677,$B12)</f>
        <v>7</v>
      </c>
      <c r="D12">
        <f>+SUMIFS(Muertes_PN_ACUM[04-06-2020],'Muertes ACUM'!$B$4:$B$677,$B12)</f>
        <v>7</v>
      </c>
      <c r="E12">
        <f>+SUMIFS(Muertes_PN_ACUM[5/6/2020],'Muertes ACUM'!$B$4:$B$677,$B12)</f>
        <v>7</v>
      </c>
      <c r="F12">
        <f>+SUMIFS(Muertes_PN_ACUM[6/6/2020],'Muertes ACUM'!$B$4:$B$677,$B12)</f>
        <v>7</v>
      </c>
      <c r="G12">
        <f>+SUMIFS(Muertes_PN_ACUM[07-06-2020],'Muertes ACUM'!$B$4:$B$677,$B12)</f>
        <v>7</v>
      </c>
      <c r="H12">
        <f>+SUMIFS(Muertes_PN_ACUM[08-06-2020],'Muertes ACUM'!$B$4:$B$677,$B12)</f>
        <v>7</v>
      </c>
      <c r="I12">
        <f>+SUMIFS(Muertes_PN_ACUM[09-06-2020],'Muertes ACUM'!$B$4:$B$677,$B12)</f>
        <v>7</v>
      </c>
      <c r="J12">
        <f>+SUMIFS(Muertes_PN_ACUM[10-06-2020],'Muertes ACUM'!$B$4:$B$677,$B12)</f>
        <v>7</v>
      </c>
      <c r="K12">
        <f>+SUMIFS(Muertes_PN_ACUM[11-06-2020],'Muertes ACUM'!$B$4:$B$677,$B12)</f>
        <v>7</v>
      </c>
    </row>
    <row r="13" spans="1:91" x14ac:dyDescent="0.3">
      <c r="A13">
        <v>10</v>
      </c>
      <c r="B13" s="2" t="s">
        <v>149</v>
      </c>
      <c r="C13">
        <f>+SUMIFS(Muertes_PN_ACUM[03-06-2020],'Muertes ACUM'!$B$4:$B$677,$B13)</f>
        <v>16</v>
      </c>
      <c r="D13">
        <f>+SUMIFS(Muertes_PN_ACUM[04-06-2020],'Muertes ACUM'!$B$4:$B$677,$B13)</f>
        <v>16</v>
      </c>
      <c r="E13">
        <f>+SUMIFS(Muertes_PN_ACUM[5/6/2020],'Muertes ACUM'!$B$4:$B$677,$B13)</f>
        <v>16</v>
      </c>
      <c r="F13">
        <f>+SUMIFS(Muertes_PN_ACUM[6/6/2020],'Muertes ACUM'!$B$4:$B$677,$B13)</f>
        <v>16</v>
      </c>
      <c r="G13">
        <f>+SUMIFS(Muertes_PN_ACUM[07-06-2020],'Muertes ACUM'!$B$4:$B$677,$B13)</f>
        <v>16</v>
      </c>
      <c r="H13">
        <f>+SUMIFS(Muertes_PN_ACUM[08-06-2020],'Muertes ACUM'!$B$4:$B$677,$B13)</f>
        <v>16</v>
      </c>
      <c r="I13">
        <f>+SUMIFS(Muertes_PN_ACUM[09-06-2020],'Muertes ACUM'!$B$4:$B$677,$B13)</f>
        <v>17</v>
      </c>
      <c r="J13">
        <f>+SUMIFS(Muertes_PN_ACUM[10-06-2020],'Muertes ACUM'!$B$4:$B$677,$B13)</f>
        <v>17</v>
      </c>
      <c r="K13">
        <f>+SUMIFS(Muertes_PN_ACUM[11-06-2020],'Muertes ACUM'!$B$4:$B$677,$B13)</f>
        <v>17</v>
      </c>
    </row>
    <row r="14" spans="1:91" x14ac:dyDescent="0.3">
      <c r="A14">
        <v>11</v>
      </c>
      <c r="B14" s="2" t="s">
        <v>188</v>
      </c>
      <c r="C14">
        <f>+SUMIFS(Muertes_PN_ACUM[03-06-2020],'Muertes ACUM'!$B$4:$B$677,$B14)</f>
        <v>0</v>
      </c>
      <c r="D14">
        <f>+SUMIFS(Muertes_PN_ACUM[04-06-2020],'Muertes ACUM'!$B$4:$B$677,$B14)</f>
        <v>0</v>
      </c>
      <c r="E14">
        <f>+SUMIFS(Muertes_PN_ACUM[5/6/2020],'Muertes ACUM'!$B$4:$B$677,$B14)</f>
        <v>0</v>
      </c>
      <c r="F14">
        <f>+SUMIFS(Muertes_PN_ACUM[6/6/2020],'Muertes ACUM'!$B$4:$B$677,$B14)</f>
        <v>0</v>
      </c>
      <c r="G14">
        <f>+SUMIFS(Muertes_PN_ACUM[07-06-2020],'Muertes ACUM'!$B$4:$B$677,$B14)</f>
        <v>0</v>
      </c>
      <c r="H14">
        <f>+SUMIFS(Muertes_PN_ACUM[08-06-2020],'Muertes ACUM'!$B$4:$B$677,$B14)</f>
        <v>0</v>
      </c>
      <c r="I14">
        <f>+SUMIFS(Muertes_PN_ACUM[09-06-2020],'Muertes ACUM'!$B$4:$B$677,$B14)</f>
        <v>1</v>
      </c>
      <c r="J14">
        <f>+SUMIFS(Muertes_PN_ACUM[10-06-2020],'Muertes ACUM'!$B$4:$B$677,$B14)</f>
        <v>1</v>
      </c>
      <c r="K14">
        <f>+SUMIFS(Muertes_PN_ACUM[11-06-2020],'Muertes ACUM'!$B$4:$B$677,$B14)</f>
        <v>1</v>
      </c>
    </row>
    <row r="15" spans="1:91" x14ac:dyDescent="0.3">
      <c r="A15">
        <v>12</v>
      </c>
      <c r="B15" s="2" t="s">
        <v>191</v>
      </c>
      <c r="C15">
        <f>+SUMIFS(Muertes_PN_ACUM[03-06-2020],'Muertes ACUM'!$B$4:$B$677,$B15)</f>
        <v>2</v>
      </c>
      <c r="D15">
        <f>+SUMIFS(Muertes_PN_ACUM[04-06-2020],'Muertes ACUM'!$B$4:$B$677,$B15)</f>
        <v>2</v>
      </c>
      <c r="E15">
        <f>+SUMIFS(Muertes_PN_ACUM[5/6/2020],'Muertes ACUM'!$B$4:$B$677,$B15)</f>
        <v>2</v>
      </c>
      <c r="F15">
        <f>+SUMIFS(Muertes_PN_ACUM[6/6/2020],'Muertes ACUM'!$B$4:$B$677,$B15)</f>
        <v>2</v>
      </c>
      <c r="G15">
        <f>+SUMIFS(Muertes_PN_ACUM[07-06-2020],'Muertes ACUM'!$B$4:$B$677,$B15)</f>
        <v>2</v>
      </c>
      <c r="H15">
        <f>+SUMIFS(Muertes_PN_ACUM[08-06-2020],'Muertes ACUM'!$B$4:$B$677,$B15)</f>
        <v>2</v>
      </c>
      <c r="I15">
        <f>+SUMIFS(Muertes_PN_ACUM[09-06-2020],'Muertes ACUM'!$B$4:$B$677,$B15)</f>
        <v>2</v>
      </c>
      <c r="J15">
        <f>+SUMIFS(Muertes_PN_ACUM[10-06-2020],'Muertes ACUM'!$B$4:$B$677,$B15)</f>
        <v>2</v>
      </c>
      <c r="K15">
        <f>+SUMIFS(Muertes_PN_ACUM[11-06-2020],'Muertes ACUM'!$B$4:$B$677,$B15)</f>
        <v>3</v>
      </c>
    </row>
    <row r="16" spans="1:91" x14ac:dyDescent="0.3">
      <c r="A16">
        <v>13</v>
      </c>
      <c r="B16" s="2" t="s">
        <v>102</v>
      </c>
      <c r="C16">
        <f>+SUMIFS(Muertes_PN_ACUM[03-06-2020],'Muertes ACUM'!$B$4:$B$677,$B16)</f>
        <v>79</v>
      </c>
      <c r="D16">
        <f>+SUMIFS(Muertes_PN_ACUM[04-06-2020],'Muertes ACUM'!$B$4:$B$677,$B16)</f>
        <v>80</v>
      </c>
      <c r="E16">
        <f>+SUMIFS(Muertes_PN_ACUM[5/6/2020],'Muertes ACUM'!$B$4:$B$677,$B16)</f>
        <v>81</v>
      </c>
      <c r="F16">
        <f>+SUMIFS(Muertes_PN_ACUM[6/6/2020],'Muertes ACUM'!$B$4:$B$677,$B16)</f>
        <v>81</v>
      </c>
      <c r="G16">
        <f>+SUMIFS(Muertes_PN_ACUM[07-06-2020],'Muertes ACUM'!$B$4:$B$677,$B16)</f>
        <v>81</v>
      </c>
      <c r="H16">
        <f>+SUMIFS(Muertes_PN_ACUM[08-06-2020],'Muertes ACUM'!$B$4:$B$677,$B16)</f>
        <v>81</v>
      </c>
      <c r="I16">
        <f>+SUMIFS(Muertes_PN_ACUM[09-06-2020],'Muertes ACUM'!$B$4:$B$677,$B16)</f>
        <v>87</v>
      </c>
      <c r="J16">
        <f>+SUMIFS(Muertes_PN_ACUM[10-06-2020],'Muertes ACUM'!$B$4:$B$677,$B16)</f>
        <v>87</v>
      </c>
      <c r="K16">
        <f>+SUMIFS(Muertes_PN_ACUM[11-06-2020],'Muertes ACUM'!$B$4:$B$677,$B16)</f>
        <v>89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AF883-19D5-4D5D-848C-43412B86FBCE}">
  <sheetPr>
    <tabColor rgb="FF00B0F0"/>
  </sheetPr>
  <dimension ref="A1:CM16"/>
  <sheetViews>
    <sheetView showGridLines="0" tabSelected="1" workbookViewId="0">
      <pane xSplit="2" ySplit="3" topLeftCell="C4" activePane="bottomRight" state="frozen"/>
      <selection pane="topRight" activeCell="G23" sqref="G23"/>
      <selection pane="bottomLeft" activeCell="G23" sqref="G23"/>
      <selection pane="bottomRight" activeCell="H23" sqref="H23"/>
    </sheetView>
  </sheetViews>
  <sheetFormatPr baseColWidth="10" defaultColWidth="11.44140625" defaultRowHeight="14.4" x14ac:dyDescent="0.3"/>
  <cols>
    <col min="1" max="1" width="10.44140625" bestFit="1" customWidth="1"/>
    <col min="2" max="2" width="19.33203125" bestFit="1" customWidth="1"/>
    <col min="3" max="3" width="8.88671875" bestFit="1" customWidth="1"/>
    <col min="4" max="4" width="7.6640625" bestFit="1" customWidth="1"/>
  </cols>
  <sheetData>
    <row r="1" spans="1:91" x14ac:dyDescent="0.3">
      <c r="C1" s="1">
        <v>43985</v>
      </c>
      <c r="D1" s="1">
        <v>43986</v>
      </c>
      <c r="E1" s="1">
        <v>43987</v>
      </c>
      <c r="F1" s="1">
        <v>43988</v>
      </c>
      <c r="G1" s="1">
        <v>43989</v>
      </c>
      <c r="H1" s="1">
        <v>43990</v>
      </c>
      <c r="I1" s="1">
        <v>43991</v>
      </c>
      <c r="J1" s="1">
        <v>43992</v>
      </c>
      <c r="K1" s="1">
        <v>43993</v>
      </c>
      <c r="L1" s="1">
        <v>43994</v>
      </c>
      <c r="M1" s="1">
        <v>43995</v>
      </c>
      <c r="N1" s="1">
        <v>43996</v>
      </c>
      <c r="O1" s="1">
        <v>43997</v>
      </c>
      <c r="P1" s="1">
        <v>43998</v>
      </c>
      <c r="Q1" s="1">
        <v>43999</v>
      </c>
      <c r="R1" s="1">
        <v>44000</v>
      </c>
      <c r="S1" s="1">
        <v>44001</v>
      </c>
      <c r="T1" s="1">
        <v>44002</v>
      </c>
      <c r="U1" s="1">
        <v>44003</v>
      </c>
      <c r="V1" s="1">
        <v>44004</v>
      </c>
      <c r="W1" s="1">
        <v>44005</v>
      </c>
      <c r="X1" s="1">
        <v>44006</v>
      </c>
      <c r="Y1" s="1">
        <v>44007</v>
      </c>
      <c r="Z1" s="1">
        <v>44008</v>
      </c>
      <c r="AA1" s="1">
        <v>44009</v>
      </c>
      <c r="AB1" s="1">
        <v>44010</v>
      </c>
      <c r="AC1" s="1">
        <v>44011</v>
      </c>
      <c r="AD1" s="1">
        <v>44012</v>
      </c>
      <c r="AE1" s="1">
        <v>44013</v>
      </c>
      <c r="AF1" s="1">
        <v>44014</v>
      </c>
      <c r="AG1" s="1">
        <v>44015</v>
      </c>
      <c r="AH1" s="1">
        <v>44016</v>
      </c>
      <c r="AI1" s="1">
        <v>44017</v>
      </c>
      <c r="AJ1" s="1">
        <v>44018</v>
      </c>
      <c r="AK1" s="1">
        <v>44019</v>
      </c>
      <c r="AL1" s="1">
        <v>44020</v>
      </c>
      <c r="AM1" s="1">
        <v>44021</v>
      </c>
      <c r="AN1" s="1">
        <v>44022</v>
      </c>
      <c r="AO1" s="1">
        <v>44023</v>
      </c>
      <c r="AP1" s="1">
        <v>44024</v>
      </c>
      <c r="AQ1" s="1">
        <v>44025</v>
      </c>
      <c r="AR1" s="1">
        <v>44026</v>
      </c>
      <c r="AS1" s="1">
        <v>44027</v>
      </c>
      <c r="AT1" s="1">
        <v>44028</v>
      </c>
      <c r="AU1" s="1">
        <v>44029</v>
      </c>
      <c r="AV1" s="1">
        <v>44030</v>
      </c>
      <c r="AW1" s="1">
        <v>44031</v>
      </c>
      <c r="AX1" s="1">
        <v>44032</v>
      </c>
      <c r="AY1" s="1">
        <v>44033</v>
      </c>
      <c r="AZ1" s="1">
        <v>44034</v>
      </c>
      <c r="BA1" s="1">
        <v>44035</v>
      </c>
      <c r="BB1" s="1">
        <v>44036</v>
      </c>
      <c r="BC1" s="1">
        <v>44037</v>
      </c>
      <c r="BD1" s="1">
        <v>44038</v>
      </c>
      <c r="BE1" s="1">
        <v>44039</v>
      </c>
      <c r="BF1" s="1">
        <v>44040</v>
      </c>
      <c r="BG1" s="1">
        <v>44041</v>
      </c>
      <c r="BH1" s="1">
        <v>44042</v>
      </c>
      <c r="BI1" s="1">
        <v>44043</v>
      </c>
      <c r="BJ1" s="1">
        <v>44044</v>
      </c>
      <c r="BK1" s="1">
        <v>44045</v>
      </c>
      <c r="BL1" s="1">
        <v>44046</v>
      </c>
      <c r="BM1" s="1">
        <v>44047</v>
      </c>
      <c r="BN1" s="1">
        <v>44048</v>
      </c>
      <c r="BO1" s="1">
        <v>44049</v>
      </c>
      <c r="BP1" s="1">
        <v>44050</v>
      </c>
      <c r="BQ1" s="1">
        <v>44051</v>
      </c>
      <c r="BR1" s="1">
        <v>44052</v>
      </c>
      <c r="BS1" s="1">
        <v>44053</v>
      </c>
      <c r="BT1" s="1">
        <v>44054</v>
      </c>
      <c r="BU1" s="1">
        <v>44055</v>
      </c>
      <c r="BV1" s="1">
        <v>44056</v>
      </c>
      <c r="BW1" s="1">
        <v>44057</v>
      </c>
      <c r="BX1" s="1">
        <v>44058</v>
      </c>
      <c r="BY1" s="1">
        <v>44059</v>
      </c>
      <c r="BZ1" s="1">
        <v>44060</v>
      </c>
      <c r="CA1" s="1">
        <v>44061</v>
      </c>
      <c r="CB1" s="1">
        <v>44062</v>
      </c>
      <c r="CC1" s="1">
        <v>44063</v>
      </c>
      <c r="CD1" s="1">
        <v>44064</v>
      </c>
      <c r="CE1" s="1">
        <v>44065</v>
      </c>
      <c r="CF1" s="1">
        <v>44066</v>
      </c>
      <c r="CG1" s="1">
        <v>44067</v>
      </c>
      <c r="CH1" s="1">
        <v>44068</v>
      </c>
      <c r="CI1" s="1">
        <v>44069</v>
      </c>
      <c r="CJ1" s="1">
        <v>44070</v>
      </c>
      <c r="CK1" s="1">
        <v>44071</v>
      </c>
      <c r="CL1" s="1">
        <v>44072</v>
      </c>
    </row>
    <row r="2" spans="1:91" ht="15.6" x14ac:dyDescent="0.3">
      <c r="C2" s="3">
        <f>SUM(CasosAC_PROV_PN51112[43985])</f>
        <v>8782</v>
      </c>
      <c r="D2" s="3">
        <f>SUM(CasosAC_PROV_PN51112[43986])</f>
        <v>9168</v>
      </c>
      <c r="E2" s="3">
        <f>SUM(CasosAC_PROV_PN51112[43987])</f>
        <v>9283</v>
      </c>
      <c r="F2" s="3">
        <f>SUM(F4:F16)</f>
        <v>9283</v>
      </c>
      <c r="G2" s="3">
        <f t="shared" ref="G2:BR2" si="0">SUM(G4:G16)</f>
        <v>9542</v>
      </c>
      <c r="H2" s="3">
        <f t="shared" si="0"/>
        <v>9542</v>
      </c>
      <c r="I2" s="3">
        <f t="shared" si="0"/>
        <v>10438</v>
      </c>
      <c r="J2" s="3">
        <f t="shared" si="0"/>
        <v>10438</v>
      </c>
      <c r="K2" s="3">
        <f t="shared" si="0"/>
        <v>10985</v>
      </c>
      <c r="L2" s="3">
        <f t="shared" si="0"/>
        <v>0</v>
      </c>
      <c r="M2" s="3">
        <f t="shared" si="0"/>
        <v>0</v>
      </c>
      <c r="N2" s="3">
        <f t="shared" si="0"/>
        <v>0</v>
      </c>
      <c r="O2" s="3">
        <f t="shared" si="0"/>
        <v>0</v>
      </c>
      <c r="P2" s="3">
        <f t="shared" si="0"/>
        <v>0</v>
      </c>
      <c r="Q2" s="3">
        <f t="shared" si="0"/>
        <v>0</v>
      </c>
      <c r="R2" s="3">
        <f t="shared" si="0"/>
        <v>0</v>
      </c>
      <c r="S2" s="3">
        <f t="shared" si="0"/>
        <v>0</v>
      </c>
      <c r="T2" s="3">
        <f t="shared" si="0"/>
        <v>0</v>
      </c>
      <c r="U2" s="3">
        <f t="shared" si="0"/>
        <v>0</v>
      </c>
      <c r="V2" s="3">
        <f t="shared" si="0"/>
        <v>0</v>
      </c>
      <c r="W2" s="3">
        <f t="shared" si="0"/>
        <v>0</v>
      </c>
      <c r="X2" s="3">
        <f t="shared" si="0"/>
        <v>0</v>
      </c>
      <c r="Y2" s="3">
        <f t="shared" si="0"/>
        <v>0</v>
      </c>
      <c r="Z2" s="3">
        <f t="shared" si="0"/>
        <v>0</v>
      </c>
      <c r="AA2" s="3">
        <f t="shared" si="0"/>
        <v>0</v>
      </c>
      <c r="AB2" s="3">
        <f t="shared" si="0"/>
        <v>0</v>
      </c>
      <c r="AC2" s="3">
        <f t="shared" si="0"/>
        <v>0</v>
      </c>
      <c r="AD2" s="3">
        <f t="shared" si="0"/>
        <v>0</v>
      </c>
      <c r="AE2" s="3">
        <f t="shared" si="0"/>
        <v>0</v>
      </c>
      <c r="AF2" s="3">
        <f t="shared" si="0"/>
        <v>0</v>
      </c>
      <c r="AG2" s="3">
        <f t="shared" si="0"/>
        <v>0</v>
      </c>
      <c r="AH2" s="3">
        <f t="shared" si="0"/>
        <v>0</v>
      </c>
      <c r="AI2" s="3">
        <f t="shared" si="0"/>
        <v>0</v>
      </c>
      <c r="AJ2" s="3">
        <f t="shared" si="0"/>
        <v>0</v>
      </c>
      <c r="AK2" s="3">
        <f t="shared" si="0"/>
        <v>0</v>
      </c>
      <c r="AL2" s="3">
        <f t="shared" si="0"/>
        <v>0</v>
      </c>
      <c r="AM2" s="3">
        <f t="shared" si="0"/>
        <v>0</v>
      </c>
      <c r="AN2" s="3">
        <f t="shared" si="0"/>
        <v>0</v>
      </c>
      <c r="AO2" s="3">
        <f t="shared" si="0"/>
        <v>0</v>
      </c>
      <c r="AP2" s="3">
        <f t="shared" si="0"/>
        <v>0</v>
      </c>
      <c r="AQ2" s="3">
        <f t="shared" si="0"/>
        <v>0</v>
      </c>
      <c r="AR2" s="3">
        <f t="shared" si="0"/>
        <v>0</v>
      </c>
      <c r="AS2" s="3">
        <f t="shared" si="0"/>
        <v>0</v>
      </c>
      <c r="AT2" s="3">
        <f t="shared" si="0"/>
        <v>0</v>
      </c>
      <c r="AU2" s="3">
        <f t="shared" si="0"/>
        <v>0</v>
      </c>
      <c r="AV2" s="3">
        <f t="shared" si="0"/>
        <v>0</v>
      </c>
      <c r="AW2" s="3">
        <f t="shared" si="0"/>
        <v>0</v>
      </c>
      <c r="AX2" s="3">
        <f t="shared" si="0"/>
        <v>0</v>
      </c>
      <c r="AY2" s="3">
        <f t="shared" si="0"/>
        <v>0</v>
      </c>
      <c r="AZ2" s="3">
        <f t="shared" si="0"/>
        <v>0</v>
      </c>
      <c r="BA2" s="3">
        <f t="shared" si="0"/>
        <v>0</v>
      </c>
      <c r="BB2" s="3">
        <f t="shared" si="0"/>
        <v>0</v>
      </c>
      <c r="BC2" s="3">
        <f t="shared" si="0"/>
        <v>0</v>
      </c>
      <c r="BD2" s="3">
        <f t="shared" si="0"/>
        <v>0</v>
      </c>
      <c r="BE2" s="3">
        <f t="shared" si="0"/>
        <v>0</v>
      </c>
      <c r="BF2" s="3">
        <f t="shared" si="0"/>
        <v>0</v>
      </c>
      <c r="BG2" s="3">
        <f t="shared" si="0"/>
        <v>0</v>
      </c>
      <c r="BH2" s="3">
        <f t="shared" si="0"/>
        <v>0</v>
      </c>
      <c r="BI2" s="3">
        <f t="shared" si="0"/>
        <v>0</v>
      </c>
      <c r="BJ2" s="3">
        <f t="shared" si="0"/>
        <v>0</v>
      </c>
      <c r="BK2" s="3">
        <f t="shared" si="0"/>
        <v>0</v>
      </c>
      <c r="BL2" s="3">
        <f t="shared" si="0"/>
        <v>0</v>
      </c>
      <c r="BM2" s="3">
        <f t="shared" si="0"/>
        <v>0</v>
      </c>
      <c r="BN2" s="3">
        <f t="shared" si="0"/>
        <v>0</v>
      </c>
      <c r="BO2" s="3">
        <f t="shared" si="0"/>
        <v>0</v>
      </c>
      <c r="BP2" s="3">
        <f t="shared" si="0"/>
        <v>0</v>
      </c>
      <c r="BQ2" s="3">
        <f t="shared" si="0"/>
        <v>0</v>
      </c>
      <c r="BR2" s="3">
        <f t="shared" si="0"/>
        <v>0</v>
      </c>
      <c r="BS2" s="3">
        <f t="shared" ref="BS2:CM2" si="1">SUM(BS4:BS16)</f>
        <v>0</v>
      </c>
      <c r="BT2" s="3">
        <f t="shared" si="1"/>
        <v>0</v>
      </c>
      <c r="BU2" s="3">
        <f t="shared" si="1"/>
        <v>0</v>
      </c>
      <c r="BV2" s="3">
        <f t="shared" si="1"/>
        <v>0</v>
      </c>
      <c r="BW2" s="3">
        <f t="shared" si="1"/>
        <v>0</v>
      </c>
      <c r="BX2" s="3">
        <f t="shared" si="1"/>
        <v>0</v>
      </c>
      <c r="BY2" s="3">
        <f t="shared" si="1"/>
        <v>0</v>
      </c>
      <c r="BZ2" s="3">
        <f t="shared" si="1"/>
        <v>0</v>
      </c>
      <c r="CA2" s="3">
        <f t="shared" si="1"/>
        <v>0</v>
      </c>
      <c r="CB2" s="3">
        <f t="shared" si="1"/>
        <v>0</v>
      </c>
      <c r="CC2" s="3">
        <f t="shared" si="1"/>
        <v>0</v>
      </c>
      <c r="CD2" s="3">
        <f t="shared" si="1"/>
        <v>0</v>
      </c>
      <c r="CE2" s="3">
        <f t="shared" si="1"/>
        <v>0</v>
      </c>
      <c r="CF2" s="3">
        <f t="shared" si="1"/>
        <v>0</v>
      </c>
      <c r="CG2" s="3">
        <f t="shared" si="1"/>
        <v>0</v>
      </c>
      <c r="CH2" s="3">
        <f t="shared" si="1"/>
        <v>0</v>
      </c>
      <c r="CI2" s="3">
        <f t="shared" si="1"/>
        <v>0</v>
      </c>
      <c r="CJ2" s="3">
        <f t="shared" si="1"/>
        <v>0</v>
      </c>
      <c r="CK2" s="3">
        <f t="shared" si="1"/>
        <v>0</v>
      </c>
      <c r="CL2" s="3">
        <f t="shared" si="1"/>
        <v>0</v>
      </c>
      <c r="CM2" s="3">
        <f t="shared" si="1"/>
        <v>0</v>
      </c>
    </row>
    <row r="3" spans="1:91" s="6" customFormat="1" ht="25.95" customHeight="1" x14ac:dyDescent="0.3">
      <c r="A3" s="6" t="s">
        <v>785</v>
      </c>
      <c r="B3" s="6" t="s">
        <v>1</v>
      </c>
      <c r="C3" s="7" t="s">
        <v>90</v>
      </c>
      <c r="D3" s="7" t="s">
        <v>91</v>
      </c>
      <c r="E3" s="7" t="s">
        <v>92</v>
      </c>
      <c r="F3" s="7" t="s">
        <v>93</v>
      </c>
      <c r="G3" s="7" t="s">
        <v>94</v>
      </c>
      <c r="H3" s="7" t="s">
        <v>95</v>
      </c>
      <c r="I3" s="7" t="s">
        <v>96</v>
      </c>
      <c r="J3" s="7" t="s">
        <v>97</v>
      </c>
      <c r="K3" s="7" t="s">
        <v>98</v>
      </c>
    </row>
    <row r="4" spans="1:91" x14ac:dyDescent="0.3">
      <c r="A4">
        <v>1</v>
      </c>
      <c r="B4" s="2" t="s">
        <v>163</v>
      </c>
      <c r="C4">
        <f>+SUMIFS(Recupera_PN_ACUM[03-06-2020],'Recuperados ACUM'!$B$4:$B$677,$B4)</f>
        <v>72</v>
      </c>
      <c r="D4">
        <f>+SUMIFS(Recupera_PN_ACUM[04-06-2020],'Recuperados ACUM'!$B$4:$B$677,$B4)</f>
        <v>73</v>
      </c>
      <c r="E4">
        <f>+SUMIFS(Recupera_PN_ACUM[5/6/2020],'Recuperados ACUM'!$B$4:$B$677,$B4)</f>
        <v>83</v>
      </c>
      <c r="F4">
        <f>+SUMIFS(Recupera_PN_ACUM[6/6/2020],'Recuperados ACUM'!$B$4:$B$677,$B4)</f>
        <v>83</v>
      </c>
      <c r="G4">
        <f>+SUMIFS(Recupera_PN_ACUM[07-06-2020],'Recuperados ACUM'!$B$4:$B$677,$B4)</f>
        <v>83</v>
      </c>
      <c r="H4">
        <f>+SUMIFS(Recupera_PN_ACUM[08-06-2020],'Recuperados ACUM'!$B$4:$B$677,$B4)</f>
        <v>83</v>
      </c>
      <c r="I4">
        <f>+SUMIFS(Recupera_PN_ACUM[09-06-2020],'Recuperados ACUM'!$B$4:$B$677,$B4)</f>
        <v>106</v>
      </c>
      <c r="J4">
        <f>+SUMIFS(Recupera_PN_ACUM[10-06-2020],'Recuperados ACUM'!$B$4:$B$677,$B4)</f>
        <v>106</v>
      </c>
      <c r="K4">
        <f>+SUMIFS(Recupera_PN_ACUM[11-06-2020],'Recuperados ACUM'!$B$4:$B$677,$B4)</f>
        <v>116</v>
      </c>
    </row>
    <row r="5" spans="1:91" x14ac:dyDescent="0.3">
      <c r="A5">
        <v>2</v>
      </c>
      <c r="B5" s="2" t="s">
        <v>212</v>
      </c>
      <c r="C5">
        <f>+SUMIFS(Recupera_PN_ACUM[03-06-2020],'Recuperados ACUM'!$B$4:$B$677,$B5)</f>
        <v>85</v>
      </c>
      <c r="D5">
        <f>+SUMIFS(Recupera_PN_ACUM[04-06-2020],'Recuperados ACUM'!$B$4:$B$677,$B5)</f>
        <v>85</v>
      </c>
      <c r="E5">
        <f>+SUMIFS(Recupera_PN_ACUM[5/6/2020],'Recuperados ACUM'!$B$4:$B$677,$B5)</f>
        <v>85</v>
      </c>
      <c r="F5">
        <f>+SUMIFS(Recupera_PN_ACUM[6/6/2020],'Recuperados ACUM'!$B$4:$B$677,$B5)</f>
        <v>85</v>
      </c>
      <c r="G5">
        <f>+SUMIFS(Recupera_PN_ACUM[07-06-2020],'Recuperados ACUM'!$B$4:$B$677,$B5)</f>
        <v>85</v>
      </c>
      <c r="H5">
        <f>+SUMIFS(Recupera_PN_ACUM[08-06-2020],'Recuperados ACUM'!$B$4:$B$677,$B5)</f>
        <v>85</v>
      </c>
      <c r="I5">
        <f>+SUMIFS(Recupera_PN_ACUM[09-06-2020],'Recuperados ACUM'!$B$4:$B$677,$B5)</f>
        <v>86</v>
      </c>
      <c r="J5">
        <f>+SUMIFS(Recupera_PN_ACUM[10-06-2020],'Recuperados ACUM'!$B$4:$B$677,$B5)</f>
        <v>86</v>
      </c>
      <c r="K5">
        <f>+SUMIFS(Recupera_PN_ACUM[11-06-2020],'Recuperados ACUM'!$B$4:$B$677,$B5)</f>
        <v>98</v>
      </c>
    </row>
    <row r="6" spans="1:91" x14ac:dyDescent="0.3">
      <c r="A6">
        <v>3</v>
      </c>
      <c r="B6" s="2" t="s">
        <v>144</v>
      </c>
      <c r="C6">
        <f>+SUMIFS(Recupera_PN_ACUM[03-06-2020],'Recuperados ACUM'!$B$4:$B$677,$B6)</f>
        <v>346</v>
      </c>
      <c r="D6">
        <f>+SUMIFS(Recupera_PN_ACUM[04-06-2020],'Recuperados ACUM'!$B$4:$B$677,$B6)</f>
        <v>349</v>
      </c>
      <c r="E6">
        <f>+SUMIFS(Recupera_PN_ACUM[5/6/2020],'Recuperados ACUM'!$B$4:$B$677,$B6)</f>
        <v>350</v>
      </c>
      <c r="F6">
        <f>+SUMIFS(Recupera_PN_ACUM[6/6/2020],'Recuperados ACUM'!$B$4:$B$677,$B6)</f>
        <v>350</v>
      </c>
      <c r="G6">
        <f>+SUMIFS(Recupera_PN_ACUM[07-06-2020],'Recuperados ACUM'!$B$4:$B$677,$B6)</f>
        <v>350</v>
      </c>
      <c r="H6">
        <f>+SUMIFS(Recupera_PN_ACUM[08-06-2020],'Recuperados ACUM'!$B$4:$B$677,$B6)</f>
        <v>350</v>
      </c>
      <c r="I6">
        <f>+SUMIFS(Recupera_PN_ACUM[09-06-2020],'Recuperados ACUM'!$B$4:$B$677,$B6)</f>
        <v>367</v>
      </c>
      <c r="J6">
        <f>+SUMIFS(Recupera_PN_ACUM[10-06-2020],'Recuperados ACUM'!$B$4:$B$677,$B6)</f>
        <v>367</v>
      </c>
      <c r="K6">
        <f>+SUMIFS(Recupera_PN_ACUM[11-06-2020],'Recuperados ACUM'!$B$4:$B$677,$B6)</f>
        <v>378</v>
      </c>
    </row>
    <row r="7" spans="1:91" x14ac:dyDescent="0.3">
      <c r="A7">
        <v>4</v>
      </c>
      <c r="B7" s="2" t="s">
        <v>154</v>
      </c>
      <c r="C7">
        <f>+SUMIFS(Recupera_PN_ACUM[03-06-2020],'Recuperados ACUM'!$B$4:$B$677,$B7)</f>
        <v>241</v>
      </c>
      <c r="D7">
        <f>+SUMIFS(Recupera_PN_ACUM[04-06-2020],'Recuperados ACUM'!$B$4:$B$677,$B7)</f>
        <v>245</v>
      </c>
      <c r="E7">
        <f>+SUMIFS(Recupera_PN_ACUM[5/6/2020],'Recuperados ACUM'!$B$4:$B$677,$B7)</f>
        <v>255</v>
      </c>
      <c r="F7">
        <f>+SUMIFS(Recupera_PN_ACUM[6/6/2020],'Recuperados ACUM'!$B$4:$B$677,$B7)</f>
        <v>255</v>
      </c>
      <c r="G7">
        <f>+SUMIFS(Recupera_PN_ACUM[07-06-2020],'Recuperados ACUM'!$B$4:$B$677,$B7)</f>
        <v>256</v>
      </c>
      <c r="H7">
        <f>+SUMIFS(Recupera_PN_ACUM[08-06-2020],'Recuperados ACUM'!$B$4:$B$677,$B7)</f>
        <v>256</v>
      </c>
      <c r="I7">
        <f>+SUMIFS(Recupera_PN_ACUM[09-06-2020],'Recuperados ACUM'!$B$4:$B$677,$B7)</f>
        <v>271</v>
      </c>
      <c r="J7">
        <f>+SUMIFS(Recupera_PN_ACUM[10-06-2020],'Recuperados ACUM'!$B$4:$B$677,$B7)</f>
        <v>271</v>
      </c>
      <c r="K7">
        <f>+SUMIFS(Recupera_PN_ACUM[11-06-2020],'Recuperados ACUM'!$B$4:$B$677,$B7)</f>
        <v>279</v>
      </c>
    </row>
    <row r="8" spans="1:91" x14ac:dyDescent="0.3">
      <c r="A8">
        <v>5</v>
      </c>
      <c r="B8" s="2" t="s">
        <v>151</v>
      </c>
      <c r="C8">
        <f>+SUMIFS(Recupera_PN_ACUM[03-06-2020],'Recuperados ACUM'!$B$4:$B$677,$B8)</f>
        <v>162</v>
      </c>
      <c r="D8">
        <f>+SUMIFS(Recupera_PN_ACUM[04-06-2020],'Recuperados ACUM'!$B$4:$B$677,$B8)</f>
        <v>162</v>
      </c>
      <c r="E8">
        <f>+SUMIFS(Recupera_PN_ACUM[5/6/2020],'Recuperados ACUM'!$B$4:$B$677,$B8)</f>
        <v>162</v>
      </c>
      <c r="F8">
        <f>+SUMIFS(Recupera_PN_ACUM[6/6/2020],'Recuperados ACUM'!$B$4:$B$677,$B8)</f>
        <v>162</v>
      </c>
      <c r="G8">
        <f>+SUMIFS(Recupera_PN_ACUM[07-06-2020],'Recuperados ACUM'!$B$4:$B$677,$B8)</f>
        <v>162</v>
      </c>
      <c r="H8">
        <f>+SUMIFS(Recupera_PN_ACUM[08-06-2020],'Recuperados ACUM'!$B$4:$B$677,$B8)</f>
        <v>162</v>
      </c>
      <c r="I8">
        <f>+SUMIFS(Recupera_PN_ACUM[09-06-2020],'Recuperados ACUM'!$B$4:$B$677,$B8)</f>
        <v>166</v>
      </c>
      <c r="J8">
        <f>+SUMIFS(Recupera_PN_ACUM[10-06-2020],'Recuperados ACUM'!$B$4:$B$677,$B8)</f>
        <v>166</v>
      </c>
      <c r="K8">
        <f>+SUMIFS(Recupera_PN_ACUM[11-06-2020],'Recuperados ACUM'!$B$4:$B$677,$B8)</f>
        <v>167</v>
      </c>
    </row>
    <row r="9" spans="1:91" x14ac:dyDescent="0.3">
      <c r="A9">
        <v>6</v>
      </c>
      <c r="B9" s="2" t="s">
        <v>158</v>
      </c>
      <c r="C9">
        <f>+SUMIFS(Recupera_PN_ACUM[03-06-2020],'Recuperados ACUM'!$B$4:$B$677,$B9)</f>
        <v>16</v>
      </c>
      <c r="D9">
        <f>+SUMIFS(Recupera_PN_ACUM[04-06-2020],'Recuperados ACUM'!$B$4:$B$677,$B9)</f>
        <v>16</v>
      </c>
      <c r="E9">
        <f>+SUMIFS(Recupera_PN_ACUM[5/6/2020],'Recuperados ACUM'!$B$4:$B$677,$B9)</f>
        <v>16</v>
      </c>
      <c r="F9">
        <f>+SUMIFS(Recupera_PN_ACUM[6/6/2020],'Recuperados ACUM'!$B$4:$B$677,$B9)</f>
        <v>16</v>
      </c>
      <c r="G9">
        <f>+SUMIFS(Recupera_PN_ACUM[07-06-2020],'Recuperados ACUM'!$B$4:$B$677,$B9)</f>
        <v>16</v>
      </c>
      <c r="H9">
        <f>+SUMIFS(Recupera_PN_ACUM[08-06-2020],'Recuperados ACUM'!$B$4:$B$677,$B9)</f>
        <v>16</v>
      </c>
      <c r="I9">
        <f>+SUMIFS(Recupera_PN_ACUM[09-06-2020],'Recuperados ACUM'!$B$4:$B$677,$B9)</f>
        <v>18</v>
      </c>
      <c r="J9">
        <f>+SUMIFS(Recupera_PN_ACUM[10-06-2020],'Recuperados ACUM'!$B$4:$B$677,$B9)</f>
        <v>18</v>
      </c>
      <c r="K9">
        <f>+SUMIFS(Recupera_PN_ACUM[11-06-2020],'Recuperados ACUM'!$B$4:$B$677,$B9)</f>
        <v>18</v>
      </c>
    </row>
    <row r="10" spans="1:91" x14ac:dyDescent="0.3">
      <c r="A10">
        <v>7</v>
      </c>
      <c r="B10" s="2" t="s">
        <v>268</v>
      </c>
      <c r="C10">
        <f>+SUMIFS(Recupera_PN_ACUM[03-06-2020],'Recuperados ACUM'!$B$4:$B$677,$B10)</f>
        <v>15</v>
      </c>
      <c r="D10">
        <f>+SUMIFS(Recupera_PN_ACUM[04-06-2020],'Recuperados ACUM'!$B$4:$B$677,$B10)</f>
        <v>15</v>
      </c>
      <c r="E10">
        <f>+SUMIFS(Recupera_PN_ACUM[5/6/2020],'Recuperados ACUM'!$B$4:$B$677,$B10)</f>
        <v>15</v>
      </c>
      <c r="F10">
        <f>+SUMIFS(Recupera_PN_ACUM[6/6/2020],'Recuperados ACUM'!$B$4:$B$677,$B10)</f>
        <v>15</v>
      </c>
      <c r="G10">
        <f>+SUMIFS(Recupera_PN_ACUM[07-06-2020],'Recuperados ACUM'!$B$4:$B$677,$B10)</f>
        <v>15</v>
      </c>
      <c r="H10">
        <f>+SUMIFS(Recupera_PN_ACUM[08-06-2020],'Recuperados ACUM'!$B$4:$B$677,$B10)</f>
        <v>15</v>
      </c>
      <c r="I10">
        <f>+SUMIFS(Recupera_PN_ACUM[09-06-2020],'Recuperados ACUM'!$B$4:$B$677,$B10)</f>
        <v>15</v>
      </c>
      <c r="J10">
        <f>+SUMIFS(Recupera_PN_ACUM[10-06-2020],'Recuperados ACUM'!$B$4:$B$677,$B10)</f>
        <v>15</v>
      </c>
      <c r="K10">
        <f>+SUMIFS(Recupera_PN_ACUM[11-06-2020],'Recuperados ACUM'!$B$4:$B$677,$B10)</f>
        <v>15</v>
      </c>
    </row>
    <row r="11" spans="1:91" x14ac:dyDescent="0.3">
      <c r="A11">
        <v>8</v>
      </c>
      <c r="B11" s="2" t="s">
        <v>99</v>
      </c>
      <c r="C11">
        <f>+SUMIFS(Recupera_PN_ACUM[03-06-2020],'Recuperados ACUM'!$B$4:$B$677,$B11)</f>
        <v>5219</v>
      </c>
      <c r="D11">
        <f>+SUMIFS(Recupera_PN_ACUM[04-06-2020],'Recuperados ACUM'!$B$4:$B$677,$B11)</f>
        <v>5588</v>
      </c>
      <c r="E11">
        <f>+SUMIFS(Recupera_PN_ACUM[5/6/2020],'Recuperados ACUM'!$B$4:$B$677,$B11)</f>
        <v>5645</v>
      </c>
      <c r="F11">
        <f>+SUMIFS(Recupera_PN_ACUM[6/6/2020],'Recuperados ACUM'!$B$4:$B$677,$B11)</f>
        <v>5645</v>
      </c>
      <c r="G11">
        <f>+SUMIFS(Recupera_PN_ACUM[07-06-2020],'Recuperados ACUM'!$B$4:$B$677,$B11)</f>
        <v>5903</v>
      </c>
      <c r="H11">
        <f>+SUMIFS(Recupera_PN_ACUM[08-06-2020],'Recuperados ACUM'!$B$4:$B$677,$B11)</f>
        <v>5903</v>
      </c>
      <c r="I11">
        <f>+SUMIFS(Recupera_PN_ACUM[09-06-2020],'Recuperados ACUM'!$B$4:$B$677,$B11)</f>
        <v>6330</v>
      </c>
      <c r="J11">
        <f>+SUMIFS(Recupera_PN_ACUM[10-06-2020],'Recuperados ACUM'!$B$4:$B$677,$B11)</f>
        <v>6330</v>
      </c>
      <c r="K11">
        <f>+SUMIFS(Recupera_PN_ACUM[11-06-2020],'Recuperados ACUM'!$B$4:$B$677,$B11)</f>
        <v>6663</v>
      </c>
    </row>
    <row r="12" spans="1:91" x14ac:dyDescent="0.3">
      <c r="A12">
        <v>9</v>
      </c>
      <c r="B12" s="2" t="s">
        <v>114</v>
      </c>
      <c r="C12">
        <f>+SUMIFS(Recupera_PN_ACUM[03-06-2020],'Recuperados ACUM'!$B$4:$B$677,$B12)</f>
        <v>361</v>
      </c>
      <c r="D12">
        <f>+SUMIFS(Recupera_PN_ACUM[04-06-2020],'Recuperados ACUM'!$B$4:$B$677,$B12)</f>
        <v>361</v>
      </c>
      <c r="E12">
        <f>+SUMIFS(Recupera_PN_ACUM[5/6/2020],'Recuperados ACUM'!$B$4:$B$677,$B12)</f>
        <v>371</v>
      </c>
      <c r="F12">
        <f>+SUMIFS(Recupera_PN_ACUM[6/6/2020],'Recuperados ACUM'!$B$4:$B$677,$B12)</f>
        <v>371</v>
      </c>
      <c r="G12">
        <f>+SUMIFS(Recupera_PN_ACUM[07-06-2020],'Recuperados ACUM'!$B$4:$B$677,$B12)</f>
        <v>371</v>
      </c>
      <c r="H12">
        <f>+SUMIFS(Recupera_PN_ACUM[08-06-2020],'Recuperados ACUM'!$B$4:$B$677,$B12)</f>
        <v>371</v>
      </c>
      <c r="I12">
        <f>+SUMIFS(Recupera_PN_ACUM[09-06-2020],'Recuperados ACUM'!$B$4:$B$677,$B12)</f>
        <v>550</v>
      </c>
      <c r="J12">
        <f>+SUMIFS(Recupera_PN_ACUM[10-06-2020],'Recuperados ACUM'!$B$4:$B$677,$B12)</f>
        <v>550</v>
      </c>
      <c r="K12">
        <f>+SUMIFS(Recupera_PN_ACUM[11-06-2020],'Recuperados ACUM'!$B$4:$B$677,$B12)</f>
        <v>608</v>
      </c>
    </row>
    <row r="13" spans="1:91" x14ac:dyDescent="0.3">
      <c r="A13">
        <v>10</v>
      </c>
      <c r="B13" s="2" t="s">
        <v>149</v>
      </c>
      <c r="C13">
        <f>+SUMIFS(Recupera_PN_ACUM[03-06-2020],'Recuperados ACUM'!$B$4:$B$677,$B13)</f>
        <v>202</v>
      </c>
      <c r="D13">
        <f>+SUMIFS(Recupera_PN_ACUM[04-06-2020],'Recuperados ACUM'!$B$4:$B$677,$B13)</f>
        <v>202</v>
      </c>
      <c r="E13">
        <f>+SUMIFS(Recupera_PN_ACUM[5/6/2020],'Recuperados ACUM'!$B$4:$B$677,$B13)</f>
        <v>202</v>
      </c>
      <c r="F13">
        <f>+SUMIFS(Recupera_PN_ACUM[6/6/2020],'Recuperados ACUM'!$B$4:$B$677,$B13)</f>
        <v>202</v>
      </c>
      <c r="G13">
        <f>+SUMIFS(Recupera_PN_ACUM[07-06-2020],'Recuperados ACUM'!$B$4:$B$677,$B13)</f>
        <v>202</v>
      </c>
      <c r="H13">
        <f>+SUMIFS(Recupera_PN_ACUM[08-06-2020],'Recuperados ACUM'!$B$4:$B$677,$B13)</f>
        <v>202</v>
      </c>
      <c r="I13">
        <f>+SUMIFS(Recupera_PN_ACUM[09-06-2020],'Recuperados ACUM'!$B$4:$B$677,$B13)</f>
        <v>205</v>
      </c>
      <c r="J13">
        <f>+SUMIFS(Recupera_PN_ACUM[10-06-2020],'Recuperados ACUM'!$B$4:$B$677,$B13)</f>
        <v>205</v>
      </c>
      <c r="K13">
        <f>+SUMIFS(Recupera_PN_ACUM[11-06-2020],'Recuperados ACUM'!$B$4:$B$677,$B13)</f>
        <v>206</v>
      </c>
    </row>
    <row r="14" spans="1:91" x14ac:dyDescent="0.3">
      <c r="A14">
        <v>11</v>
      </c>
      <c r="B14" s="2" t="s">
        <v>188</v>
      </c>
      <c r="C14">
        <f>+SUMIFS(Recupera_PN_ACUM[03-06-2020],'Recuperados ACUM'!$B$4:$B$677,$B14)</f>
        <v>3</v>
      </c>
      <c r="D14">
        <f>+SUMIFS(Recupera_PN_ACUM[04-06-2020],'Recuperados ACUM'!$B$4:$B$677,$B14)</f>
        <v>3</v>
      </c>
      <c r="E14">
        <f>+SUMIFS(Recupera_PN_ACUM[5/6/2020],'Recuperados ACUM'!$B$4:$B$677,$B14)</f>
        <v>3</v>
      </c>
      <c r="F14">
        <f>+SUMIFS(Recupera_PN_ACUM[6/6/2020],'Recuperados ACUM'!$B$4:$B$677,$B14)</f>
        <v>3</v>
      </c>
      <c r="G14">
        <f>+SUMIFS(Recupera_PN_ACUM[07-06-2020],'Recuperados ACUM'!$B$4:$B$677,$B14)</f>
        <v>3</v>
      </c>
      <c r="H14">
        <f>+SUMIFS(Recupera_PN_ACUM[08-06-2020],'Recuperados ACUM'!$B$4:$B$677,$B14)</f>
        <v>3</v>
      </c>
      <c r="I14">
        <f>+SUMIFS(Recupera_PN_ACUM[09-06-2020],'Recuperados ACUM'!$B$4:$B$677,$B14)</f>
        <v>6</v>
      </c>
      <c r="J14">
        <f>+SUMIFS(Recupera_PN_ACUM[10-06-2020],'Recuperados ACUM'!$B$4:$B$677,$B14)</f>
        <v>6</v>
      </c>
      <c r="K14">
        <f>+SUMIFS(Recupera_PN_ACUM[11-06-2020],'Recuperados ACUM'!$B$4:$B$677,$B14)</f>
        <v>6</v>
      </c>
    </row>
    <row r="15" spans="1:91" x14ac:dyDescent="0.3">
      <c r="A15">
        <v>12</v>
      </c>
      <c r="B15" s="2" t="s">
        <v>191</v>
      </c>
      <c r="C15">
        <f>+SUMIFS(Recupera_PN_ACUM[03-06-2020],'Recuperados ACUM'!$B$4:$B$677,$B15)</f>
        <v>30</v>
      </c>
      <c r="D15">
        <f>+SUMIFS(Recupera_PN_ACUM[04-06-2020],'Recuperados ACUM'!$B$4:$B$677,$B15)</f>
        <v>30</v>
      </c>
      <c r="E15">
        <f>+SUMIFS(Recupera_PN_ACUM[5/6/2020],'Recuperados ACUM'!$B$4:$B$677,$B15)</f>
        <v>30</v>
      </c>
      <c r="F15">
        <f>+SUMIFS(Recupera_PN_ACUM[6/6/2020],'Recuperados ACUM'!$B$4:$B$677,$B15)</f>
        <v>30</v>
      </c>
      <c r="G15">
        <f>+SUMIFS(Recupera_PN_ACUM[07-06-2020],'Recuperados ACUM'!$B$4:$B$677,$B15)</f>
        <v>30</v>
      </c>
      <c r="H15">
        <f>+SUMIFS(Recupera_PN_ACUM[08-06-2020],'Recuperados ACUM'!$B$4:$B$677,$B15)</f>
        <v>30</v>
      </c>
      <c r="I15">
        <f>+SUMIFS(Recupera_PN_ACUM[09-06-2020],'Recuperados ACUM'!$B$4:$B$677,$B15)</f>
        <v>75</v>
      </c>
      <c r="J15">
        <f>+SUMIFS(Recupera_PN_ACUM[10-06-2020],'Recuperados ACUM'!$B$4:$B$677,$B15)</f>
        <v>75</v>
      </c>
      <c r="K15">
        <f>+SUMIFS(Recupera_PN_ACUM[11-06-2020],'Recuperados ACUM'!$B$4:$B$677,$B15)</f>
        <v>83</v>
      </c>
    </row>
    <row r="16" spans="1:91" x14ac:dyDescent="0.3">
      <c r="A16">
        <v>13</v>
      </c>
      <c r="B16" s="2" t="s">
        <v>102</v>
      </c>
      <c r="C16">
        <f>+SUMIFS(Recupera_PN_ACUM[03-06-2020],'Recuperados ACUM'!$B$4:$B$677,$B16)</f>
        <v>2030</v>
      </c>
      <c r="D16">
        <f>+SUMIFS(Recupera_PN_ACUM[04-06-2020],'Recuperados ACUM'!$B$4:$B$677,$B16)</f>
        <v>2039</v>
      </c>
      <c r="E16">
        <f>+SUMIFS(Recupera_PN_ACUM[5/6/2020],'Recuperados ACUM'!$B$4:$B$677,$B16)</f>
        <v>2066</v>
      </c>
      <c r="F16">
        <f>+SUMIFS(Recupera_PN_ACUM[6/6/2020],'Recuperados ACUM'!$B$4:$B$677,$B16)</f>
        <v>2066</v>
      </c>
      <c r="G16">
        <f>+SUMIFS(Recupera_PN_ACUM[07-06-2020],'Recuperados ACUM'!$B$4:$B$677,$B16)</f>
        <v>2066</v>
      </c>
      <c r="H16">
        <f>+SUMIFS(Recupera_PN_ACUM[08-06-2020],'Recuperados ACUM'!$B$4:$B$677,$B16)</f>
        <v>2066</v>
      </c>
      <c r="I16">
        <f>+SUMIFS(Recupera_PN_ACUM[09-06-2020],'Recuperados ACUM'!$B$4:$B$677,$B16)</f>
        <v>2243</v>
      </c>
      <c r="J16">
        <f>+SUMIFS(Recupera_PN_ACUM[10-06-2020],'Recuperados ACUM'!$B$4:$B$677,$B16)</f>
        <v>2243</v>
      </c>
      <c r="K16">
        <f>+SUMIFS(Recupera_PN_ACUM[11-06-2020],'Recuperados ACUM'!$B$4:$B$677,$B16)</f>
        <v>2348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BBFC1-BE17-4F73-BBB0-04DA7F402AA0}">
  <sheetPr>
    <tabColor rgb="FFC00000"/>
  </sheetPr>
  <dimension ref="A3:Z2759"/>
  <sheetViews>
    <sheetView showGridLines="0" workbookViewId="0">
      <selection activeCell="A3" sqref="A3"/>
    </sheetView>
  </sheetViews>
  <sheetFormatPr baseColWidth="10" defaultRowHeight="14.4" x14ac:dyDescent="0.3"/>
  <cols>
    <col min="1" max="1" width="7.33203125" bestFit="1" customWidth="1"/>
    <col min="2" max="2" width="7.6640625" customWidth="1"/>
    <col min="3" max="3" width="8.6640625" style="55" customWidth="1"/>
    <col min="4" max="4" width="23.5546875" bestFit="1" customWidth="1"/>
    <col min="5" max="5" width="10.5546875" bestFit="1" customWidth="1"/>
    <col min="6" max="6" width="5.77734375" style="52" customWidth="1"/>
    <col min="7" max="7" width="12" customWidth="1"/>
    <col min="8" max="8" width="10.44140625" customWidth="1"/>
    <col min="9" max="9" width="10.6640625" customWidth="1"/>
    <col min="10" max="10" width="11.109375" customWidth="1"/>
    <col min="11" max="11" width="14" customWidth="1"/>
    <col min="12" max="12" width="11.5546875" customWidth="1"/>
    <col min="13" max="13" width="10.21875" bestFit="1" customWidth="1"/>
    <col min="14" max="14" width="8.88671875" customWidth="1"/>
    <col min="16" max="16" width="13" customWidth="1"/>
    <col min="18" max="18" width="9.109375" customWidth="1"/>
    <col min="19" max="19" width="10.6640625" customWidth="1"/>
    <col min="20" max="20" width="12.21875" customWidth="1"/>
    <col min="21" max="21" width="10" customWidth="1"/>
    <col min="22" max="22" width="14" customWidth="1"/>
    <col min="23" max="25" width="11.33203125" customWidth="1"/>
  </cols>
  <sheetData>
    <row r="3" spans="1:26" ht="24" x14ac:dyDescent="0.3">
      <c r="A3" s="53" t="s">
        <v>840</v>
      </c>
      <c r="B3" s="53" t="s">
        <v>841</v>
      </c>
      <c r="C3" s="53" t="s">
        <v>785</v>
      </c>
      <c r="D3" s="53" t="s">
        <v>1</v>
      </c>
      <c r="E3" s="53" t="s">
        <v>819</v>
      </c>
      <c r="F3" s="53" t="s">
        <v>839</v>
      </c>
      <c r="G3" s="53" t="s">
        <v>820</v>
      </c>
      <c r="H3" s="53" t="s">
        <v>821</v>
      </c>
      <c r="I3" s="53" t="s">
        <v>822</v>
      </c>
      <c r="J3" s="53" t="s">
        <v>823</v>
      </c>
      <c r="K3" s="53" t="s">
        <v>824</v>
      </c>
      <c r="L3" s="53" t="s">
        <v>825</v>
      </c>
      <c r="M3" s="53" t="s">
        <v>826</v>
      </c>
      <c r="N3" s="53" t="s">
        <v>827</v>
      </c>
      <c r="O3" s="53" t="s">
        <v>828</v>
      </c>
      <c r="P3" s="53" t="s">
        <v>829</v>
      </c>
      <c r="Q3" s="53" t="s">
        <v>830</v>
      </c>
      <c r="R3" s="53" t="s">
        <v>831</v>
      </c>
      <c r="S3" s="53" t="s">
        <v>832</v>
      </c>
      <c r="T3" s="53" t="s">
        <v>833</v>
      </c>
      <c r="U3" s="53" t="s">
        <v>834</v>
      </c>
      <c r="V3" s="53" t="s">
        <v>835</v>
      </c>
      <c r="W3" s="53" t="s">
        <v>836</v>
      </c>
      <c r="X3" s="53" t="s">
        <v>837</v>
      </c>
      <c r="Y3" s="53" t="s">
        <v>838</v>
      </c>
      <c r="Z3" s="53" t="s">
        <v>818</v>
      </c>
    </row>
    <row r="4" spans="1:26" x14ac:dyDescent="0.3">
      <c r="A4" s="56" t="str">
        <f>+IFERROR(IF(AND(G4=0,K4=0,I4=0),"OUT TIME","ON"),"OUT TIME")</f>
        <v>ON</v>
      </c>
      <c r="B4" s="56" t="str">
        <f>+IFERROR(IF(A17="OUT TIME","ultimo","no"),"no")</f>
        <v>no</v>
      </c>
      <c r="C4" s="55">
        <v>1</v>
      </c>
      <c r="D4" t="s">
        <v>163</v>
      </c>
      <c r="E4" s="23">
        <v>43985</v>
      </c>
      <c r="F4" s="54">
        <v>1</v>
      </c>
      <c r="G4" cm="1">
        <f t="array" ref="G4">+INDEX('Casos ACUM Prov'!$CK$3:$OM$16,'TODO PROVINCIA'!C4+1,'TODO PROVINCIA'!F4)</f>
        <v>246</v>
      </c>
      <c r="I4" cm="1">
        <f t="array" ref="I4">+INDEX('Muertes-PROV'!$C$3:$GE$16,$C4+1,$F4)</f>
        <v>0</v>
      </c>
      <c r="K4" cm="1">
        <f t="array" ref="K4">+INDEX('rECUPERA-prov'!$C$3:$LA$16,$C4+1,$F4)</f>
        <v>72</v>
      </c>
      <c r="M4">
        <f>+G4-I4-K4</f>
        <v>174</v>
      </c>
      <c r="O4" s="57">
        <f>+IFERROR(I4/G4,0)</f>
        <v>0</v>
      </c>
      <c r="P4" s="57">
        <f>+IFERROR(K4/G4,0)</f>
        <v>0.29268292682926828</v>
      </c>
      <c r="Q4" s="57">
        <f>+IFERROR(M4/G4,0)</f>
        <v>0.70731707317073167</v>
      </c>
      <c r="V4" s="58">
        <f>+G4/($Z4/1000000)</f>
        <v>1960.7686850893906</v>
      </c>
      <c r="W4" s="58">
        <f>+I4/($Z4/1000000)</f>
        <v>0</v>
      </c>
      <c r="X4" s="58">
        <f>+K4/($Z4/1000000)</f>
        <v>573.88351758713873</v>
      </c>
      <c r="Y4" s="58">
        <f>+M4/($Z4/1000000)</f>
        <v>1386.8851675022518</v>
      </c>
      <c r="Z4">
        <v>125461</v>
      </c>
    </row>
    <row r="5" spans="1:26" x14ac:dyDescent="0.3">
      <c r="A5" s="56" t="str">
        <f t="shared" ref="A5:A68" si="0">+IFERROR(IF(AND(G5=0,K5=0,I5=0),"OUT TIME","ON"),"OUT TIME")</f>
        <v>ON</v>
      </c>
      <c r="B5" s="56" t="str">
        <f t="shared" ref="B5:B68" si="1">+IFERROR(IF(A18="OUT TIME","ultimo","no"),"no")</f>
        <v>no</v>
      </c>
      <c r="C5" s="55">
        <v>2</v>
      </c>
      <c r="D5" t="s">
        <v>212</v>
      </c>
      <c r="E5" s="23">
        <f>+IF(C5=1,E4+1,E4)</f>
        <v>43985</v>
      </c>
      <c r="F5" s="54">
        <f>+IF(C5=1,F4+1,F4)</f>
        <v>1</v>
      </c>
      <c r="G5" cm="1">
        <f t="array" ref="G5">+INDEX('Casos ACUM Prov'!$CK$3:$OM$16,'TODO PROVINCIA'!C5+1,'TODO PROVINCIA'!F5)</f>
        <v>107</v>
      </c>
      <c r="I5" cm="1">
        <f t="array" ref="I5">+INDEX('Muertes-PROV'!$C$3:$GE$16,$C5+1,$F5)</f>
        <v>3</v>
      </c>
      <c r="K5" cm="1">
        <f t="array" ref="K5">+INDEX('rECUPERA-prov'!$C$3:$LA$16,$C5+1,$F5)</f>
        <v>85</v>
      </c>
      <c r="M5">
        <f t="shared" ref="M5:M68" si="2">+G5-I5-K5</f>
        <v>19</v>
      </c>
      <c r="O5" s="57">
        <f t="shared" ref="O5:O68" si="3">+IFERROR(I5/G5,0)</f>
        <v>2.8037383177570093E-2</v>
      </c>
      <c r="P5" s="57">
        <f t="shared" ref="P5:P68" si="4">+IFERROR(K5/G5,0)</f>
        <v>0.79439252336448596</v>
      </c>
      <c r="Q5" s="57">
        <f t="shared" ref="Q5:Q68" si="5">+IFERROR(M5/G5,0)</f>
        <v>0.17757009345794392</v>
      </c>
      <c r="V5" s="58">
        <f t="shared" ref="V5:V68" si="6">+G5/($Z5/1000000)</f>
        <v>256.67289558210774</v>
      </c>
      <c r="W5" s="58">
        <f t="shared" ref="W5:W68" si="7">+I5/($Z5/1000000)</f>
        <v>7.1964363247319927</v>
      </c>
      <c r="X5" s="58">
        <f t="shared" ref="X5:X68" si="8">+K5/($Z5/1000000)</f>
        <v>203.89902920073979</v>
      </c>
      <c r="Y5" s="58">
        <f t="shared" ref="Y5:Y68" si="9">+M5/($Z5/1000000)</f>
        <v>45.577430056635954</v>
      </c>
      <c r="Z5">
        <v>416873</v>
      </c>
    </row>
    <row r="6" spans="1:26" x14ac:dyDescent="0.3">
      <c r="A6" s="56" t="str">
        <f t="shared" si="0"/>
        <v>ON</v>
      </c>
      <c r="B6" s="56" t="str">
        <f t="shared" si="1"/>
        <v>no</v>
      </c>
      <c r="C6" s="55">
        <v>3</v>
      </c>
      <c r="D6" t="s">
        <v>144</v>
      </c>
      <c r="E6" s="23">
        <f t="shared" ref="E6:E68" si="10">+IF(C6=1,E5+1,E5)</f>
        <v>43985</v>
      </c>
      <c r="F6" s="54">
        <f t="shared" ref="F6:F68" si="11">+IF(C6=1,F5+1,F5)</f>
        <v>1</v>
      </c>
      <c r="G6" cm="1">
        <f t="array" ref="G6">+INDEX('Casos ACUM Prov'!$CK$3:$OM$16,'TODO PROVINCIA'!C6+1,'TODO PROVINCIA'!F6)</f>
        <v>503</v>
      </c>
      <c r="I6" cm="1">
        <f t="array" ref="I6">+INDEX('Muertes-PROV'!$C$3:$GE$16,$C6+1,$F6)</f>
        <v>14</v>
      </c>
      <c r="K6" cm="1">
        <f t="array" ref="K6">+INDEX('rECUPERA-prov'!$C$3:$LA$16,$C6+1,$F6)</f>
        <v>346</v>
      </c>
      <c r="M6">
        <f t="shared" si="2"/>
        <v>143</v>
      </c>
      <c r="O6" s="57">
        <f t="shared" si="3"/>
        <v>2.7833001988071572E-2</v>
      </c>
      <c r="P6" s="57">
        <f t="shared" si="4"/>
        <v>0.68787276341948311</v>
      </c>
      <c r="Q6" s="57">
        <f t="shared" si="5"/>
        <v>0.28429423459244535</v>
      </c>
      <c r="V6" s="58">
        <f t="shared" si="6"/>
        <v>2152.2583736970919</v>
      </c>
      <c r="W6" s="58">
        <f t="shared" si="7"/>
        <v>59.903811593954849</v>
      </c>
      <c r="X6" s="58">
        <f t="shared" si="8"/>
        <v>1480.4799151077414</v>
      </c>
      <c r="Y6" s="58">
        <f t="shared" si="9"/>
        <v>611.87464699539601</v>
      </c>
      <c r="Z6">
        <v>233708</v>
      </c>
    </row>
    <row r="7" spans="1:26" x14ac:dyDescent="0.3">
      <c r="A7" s="56" t="str">
        <f t="shared" si="0"/>
        <v>ON</v>
      </c>
      <c r="B7" s="56" t="str">
        <f t="shared" si="1"/>
        <v>no</v>
      </c>
      <c r="C7" s="55">
        <v>4</v>
      </c>
      <c r="D7" t="s">
        <v>154</v>
      </c>
      <c r="E7" s="23">
        <f t="shared" si="10"/>
        <v>43985</v>
      </c>
      <c r="F7" s="54">
        <f t="shared" si="11"/>
        <v>1</v>
      </c>
      <c r="G7" cm="1">
        <f t="array" ref="G7">+INDEX('Casos ACUM Prov'!$CK$3:$OM$16,'TODO PROVINCIA'!C7+1,'TODO PROVINCIA'!F7)</f>
        <v>399</v>
      </c>
      <c r="I7" cm="1">
        <f t="array" ref="I7">+INDEX('Muertes-PROV'!$C$3:$GE$16,$C7+1,$F7)</f>
        <v>8</v>
      </c>
      <c r="K7" cm="1">
        <f t="array" ref="K7">+INDEX('rECUPERA-prov'!$C$3:$LA$16,$C7+1,$F7)</f>
        <v>241</v>
      </c>
      <c r="M7">
        <f t="shared" si="2"/>
        <v>150</v>
      </c>
      <c r="O7" s="57">
        <f t="shared" si="3"/>
        <v>2.0050125313283207E-2</v>
      </c>
      <c r="P7" s="57">
        <f t="shared" si="4"/>
        <v>0.60401002506265666</v>
      </c>
      <c r="Q7" s="57">
        <f t="shared" si="5"/>
        <v>0.37593984962406013</v>
      </c>
      <c r="V7" s="58">
        <f t="shared" si="6"/>
        <v>1649.2510168314539</v>
      </c>
      <c r="W7" s="58">
        <f t="shared" si="7"/>
        <v>33.067689560530404</v>
      </c>
      <c r="X7" s="58">
        <f t="shared" si="8"/>
        <v>996.16414801097847</v>
      </c>
      <c r="Y7" s="58">
        <f t="shared" si="9"/>
        <v>620.01917925994508</v>
      </c>
      <c r="Z7">
        <v>241928</v>
      </c>
    </row>
    <row r="8" spans="1:26" x14ac:dyDescent="0.3">
      <c r="A8" s="56" t="str">
        <f t="shared" si="0"/>
        <v>ON</v>
      </c>
      <c r="B8" s="56" t="str">
        <f t="shared" si="1"/>
        <v>no</v>
      </c>
      <c r="C8" s="55">
        <v>5</v>
      </c>
      <c r="D8" t="s">
        <v>151</v>
      </c>
      <c r="E8" s="23">
        <f t="shared" si="10"/>
        <v>43985</v>
      </c>
      <c r="F8" s="54">
        <f t="shared" si="11"/>
        <v>1</v>
      </c>
      <c r="G8" cm="1">
        <f t="array" ref="G8">+INDEX('Casos ACUM Prov'!$CK$3:$OM$16,'TODO PROVINCIA'!C8+1,'TODO PROVINCIA'!F8)</f>
        <v>230</v>
      </c>
      <c r="I8" cm="1">
        <f t="array" ref="I8">+INDEX('Muertes-PROV'!$C$3:$GE$16,$C8+1,$F8)</f>
        <v>3</v>
      </c>
      <c r="K8" cm="1">
        <f t="array" ref="K8">+INDEX('rECUPERA-prov'!$C$3:$LA$16,$C8+1,$F8)</f>
        <v>162</v>
      </c>
      <c r="M8">
        <f t="shared" si="2"/>
        <v>65</v>
      </c>
      <c r="O8" s="57">
        <f t="shared" si="3"/>
        <v>1.3043478260869565E-2</v>
      </c>
      <c r="P8" s="57">
        <f t="shared" si="4"/>
        <v>0.70434782608695656</v>
      </c>
      <c r="Q8" s="57">
        <f t="shared" si="5"/>
        <v>0.28260869565217389</v>
      </c>
      <c r="V8" s="58">
        <f t="shared" si="6"/>
        <v>22997.700229977003</v>
      </c>
      <c r="W8" s="58">
        <f t="shared" si="7"/>
        <v>299.97000299970006</v>
      </c>
      <c r="X8" s="58">
        <f t="shared" si="8"/>
        <v>16198.380161983803</v>
      </c>
      <c r="Y8" s="58">
        <f t="shared" si="9"/>
        <v>6499.3500649935013</v>
      </c>
      <c r="Z8">
        <v>10001</v>
      </c>
    </row>
    <row r="9" spans="1:26" x14ac:dyDescent="0.3">
      <c r="A9" s="56" t="str">
        <f t="shared" si="0"/>
        <v>ON</v>
      </c>
      <c r="B9" s="56" t="str">
        <f t="shared" si="1"/>
        <v>no</v>
      </c>
      <c r="C9" s="55">
        <v>6</v>
      </c>
      <c r="D9" t="s">
        <v>158</v>
      </c>
      <c r="E9" s="23">
        <f t="shared" si="10"/>
        <v>43985</v>
      </c>
      <c r="F9" s="54">
        <f t="shared" si="11"/>
        <v>1</v>
      </c>
      <c r="G9" cm="1">
        <f t="array" ref="G9">+INDEX('Casos ACUM Prov'!$CK$3:$OM$16,'TODO PROVINCIA'!C9+1,'TODO PROVINCIA'!F9)</f>
        <v>19</v>
      </c>
      <c r="I9" cm="1">
        <f t="array" ref="I9">+INDEX('Muertes-PROV'!$C$3:$GE$16,$C9+1,$F9)</f>
        <v>1</v>
      </c>
      <c r="K9" cm="1">
        <f t="array" ref="K9">+INDEX('rECUPERA-prov'!$C$3:$LA$16,$C9+1,$F9)</f>
        <v>16</v>
      </c>
      <c r="M9">
        <f t="shared" si="2"/>
        <v>2</v>
      </c>
      <c r="O9" s="57">
        <f t="shared" si="3"/>
        <v>5.2631578947368418E-2</v>
      </c>
      <c r="P9" s="57">
        <f t="shared" si="4"/>
        <v>0.84210526315789469</v>
      </c>
      <c r="Q9" s="57">
        <f t="shared" si="5"/>
        <v>0.10526315789473684</v>
      </c>
      <c r="V9" s="58">
        <f t="shared" si="6"/>
        <v>573.86209187834129</v>
      </c>
      <c r="W9" s="58">
        <f t="shared" si="7"/>
        <v>30.203267993596906</v>
      </c>
      <c r="X9" s="58">
        <f t="shared" si="8"/>
        <v>483.2522878975505</v>
      </c>
      <c r="Y9" s="58">
        <f t="shared" si="9"/>
        <v>60.406535987193813</v>
      </c>
      <c r="Z9">
        <v>33109</v>
      </c>
    </row>
    <row r="10" spans="1:26" x14ac:dyDescent="0.3">
      <c r="A10" s="56" t="str">
        <f t="shared" si="0"/>
        <v>ON</v>
      </c>
      <c r="B10" s="56" t="str">
        <f t="shared" si="1"/>
        <v>no</v>
      </c>
      <c r="C10" s="55">
        <v>7</v>
      </c>
      <c r="D10" t="s">
        <v>268</v>
      </c>
      <c r="E10" s="23">
        <f t="shared" si="10"/>
        <v>43985</v>
      </c>
      <c r="F10" s="54">
        <f t="shared" si="11"/>
        <v>1</v>
      </c>
      <c r="G10" cm="1">
        <f t="array" ref="G10">+INDEX('Casos ACUM Prov'!$CK$3:$OM$16,'TODO PROVINCIA'!C10+1,'TODO PROVINCIA'!F10)</f>
        <v>19</v>
      </c>
      <c r="I10" cm="1">
        <f t="array" ref="I10">+INDEX('Muertes-PROV'!$C$3:$GE$16,$C10+1,$F10)</f>
        <v>1</v>
      </c>
      <c r="K10" cm="1">
        <f t="array" ref="K10">+INDEX('rECUPERA-prov'!$C$3:$LA$16,$C10+1,$F10)</f>
        <v>15</v>
      </c>
      <c r="M10">
        <f t="shared" si="2"/>
        <v>3</v>
      </c>
      <c r="O10" s="57">
        <f t="shared" si="3"/>
        <v>5.2631578947368418E-2</v>
      </c>
      <c r="P10" s="57">
        <f t="shared" si="4"/>
        <v>0.78947368421052633</v>
      </c>
      <c r="Q10" s="57">
        <f t="shared" si="5"/>
        <v>0.15789473684210525</v>
      </c>
      <c r="V10" s="58">
        <f t="shared" si="6"/>
        <v>121.2144411057309</v>
      </c>
      <c r="W10" s="58">
        <f t="shared" si="7"/>
        <v>6.3797074266174159</v>
      </c>
      <c r="X10" s="58">
        <f t="shared" si="8"/>
        <v>95.695611399261225</v>
      </c>
      <c r="Y10" s="58">
        <f t="shared" si="9"/>
        <v>19.139122279852245</v>
      </c>
      <c r="Z10">
        <v>156747</v>
      </c>
    </row>
    <row r="11" spans="1:26" x14ac:dyDescent="0.3">
      <c r="A11" s="56" t="str">
        <f t="shared" si="0"/>
        <v>ON</v>
      </c>
      <c r="B11" s="56" t="str">
        <f t="shared" si="1"/>
        <v>no</v>
      </c>
      <c r="C11" s="55">
        <v>8</v>
      </c>
      <c r="D11" t="s">
        <v>99</v>
      </c>
      <c r="E11" s="23">
        <f t="shared" si="10"/>
        <v>43985</v>
      </c>
      <c r="F11" s="54">
        <f t="shared" si="11"/>
        <v>1</v>
      </c>
      <c r="G11" cm="1">
        <f t="array" ref="G11">+INDEX('Casos ACUM Prov'!$CK$3:$OM$16,'TODO PROVINCIA'!C11+1,'TODO PROVINCIA'!F11)</f>
        <v>9260</v>
      </c>
      <c r="I11" cm="1">
        <f t="array" ref="I11">+INDEX('Muertes-PROV'!$C$3:$GE$16,$C11+1,$F11)</f>
        <v>210</v>
      </c>
      <c r="K11" cm="1">
        <f t="array" ref="K11">+INDEX('rECUPERA-prov'!$C$3:$LA$16,$C11+1,$F11)</f>
        <v>5219</v>
      </c>
      <c r="M11">
        <f t="shared" si="2"/>
        <v>3831</v>
      </c>
      <c r="O11" s="57">
        <f t="shared" si="3"/>
        <v>2.267818574514039E-2</v>
      </c>
      <c r="P11" s="57">
        <f t="shared" si="4"/>
        <v>0.56360691144708419</v>
      </c>
      <c r="Q11" s="57">
        <f t="shared" si="5"/>
        <v>0.4137149028077754</v>
      </c>
      <c r="V11" s="58">
        <f t="shared" si="6"/>
        <v>84216.27029239235</v>
      </c>
      <c r="W11" s="58">
        <f t="shared" si="7"/>
        <v>1909.8722204538221</v>
      </c>
      <c r="X11" s="58">
        <f t="shared" si="8"/>
        <v>47464.871993088083</v>
      </c>
      <c r="Y11" s="58">
        <f t="shared" si="9"/>
        <v>34841.526078850438</v>
      </c>
      <c r="Z11">
        <v>109955</v>
      </c>
    </row>
    <row r="12" spans="1:26" x14ac:dyDescent="0.3">
      <c r="A12" s="56" t="str">
        <f t="shared" si="0"/>
        <v>ON</v>
      </c>
      <c r="B12" s="56" t="str">
        <f t="shared" si="1"/>
        <v>no</v>
      </c>
      <c r="C12" s="55">
        <v>9</v>
      </c>
      <c r="D12" t="s">
        <v>114</v>
      </c>
      <c r="E12" s="23">
        <f t="shared" si="10"/>
        <v>43985</v>
      </c>
      <c r="F12" s="54">
        <f t="shared" si="11"/>
        <v>1</v>
      </c>
      <c r="G12" cm="1">
        <f t="array" ref="G12">+INDEX('Casos ACUM Prov'!$CK$3:$OM$16,'TODO PROVINCIA'!C12+1,'TODO PROVINCIA'!F12)</f>
        <v>750</v>
      </c>
      <c r="I12" cm="1">
        <f t="array" ref="I12">+INDEX('Muertes-PROV'!$C$3:$GE$16,$C12+1,$F12)</f>
        <v>7</v>
      </c>
      <c r="K12" cm="1">
        <f t="array" ref="K12">+INDEX('rECUPERA-prov'!$C$3:$LA$16,$C12+1,$F12)</f>
        <v>361</v>
      </c>
      <c r="M12">
        <f t="shared" si="2"/>
        <v>382</v>
      </c>
      <c r="O12" s="57">
        <f t="shared" si="3"/>
        <v>9.3333333333333341E-3</v>
      </c>
      <c r="P12" s="57">
        <f t="shared" si="4"/>
        <v>0.48133333333333334</v>
      </c>
      <c r="Q12" s="57">
        <f t="shared" si="5"/>
        <v>0.5093333333333333</v>
      </c>
      <c r="V12" s="58">
        <f t="shared" si="6"/>
        <v>6820.9722159065077</v>
      </c>
      <c r="W12" s="58">
        <f t="shared" si="7"/>
        <v>63.662407348460732</v>
      </c>
      <c r="X12" s="58">
        <f t="shared" si="8"/>
        <v>3283.1612932563321</v>
      </c>
      <c r="Y12" s="58">
        <f t="shared" si="9"/>
        <v>3474.1485153017143</v>
      </c>
      <c r="Z12">
        <v>109955</v>
      </c>
    </row>
    <row r="13" spans="1:26" x14ac:dyDescent="0.3">
      <c r="A13" s="56" t="str">
        <f t="shared" si="0"/>
        <v>ON</v>
      </c>
      <c r="B13" s="56" t="str">
        <f t="shared" si="1"/>
        <v>no</v>
      </c>
      <c r="C13" s="55">
        <v>10</v>
      </c>
      <c r="D13" t="s">
        <v>149</v>
      </c>
      <c r="E13" s="23">
        <f t="shared" si="10"/>
        <v>43985</v>
      </c>
      <c r="F13" s="54">
        <f t="shared" si="11"/>
        <v>1</v>
      </c>
      <c r="G13" cm="1">
        <f t="array" ref="G13">+INDEX('Casos ACUM Prov'!$CK$3:$OM$16,'TODO PROVINCIA'!C13+1,'TODO PROVINCIA'!F13)</f>
        <v>239</v>
      </c>
      <c r="I13" cm="1">
        <f t="array" ref="I13">+INDEX('Muertes-PROV'!$C$3:$GE$16,$C13+1,$F13)</f>
        <v>16</v>
      </c>
      <c r="K13" cm="1">
        <f t="array" ref="K13">+INDEX('rECUPERA-prov'!$C$3:$LA$16,$C13+1,$F13)</f>
        <v>202</v>
      </c>
      <c r="M13">
        <f t="shared" si="2"/>
        <v>21</v>
      </c>
      <c r="O13" s="57">
        <f t="shared" si="3"/>
        <v>6.6945606694560664E-2</v>
      </c>
      <c r="P13" s="57">
        <f t="shared" si="4"/>
        <v>0.84518828451882844</v>
      </c>
      <c r="Q13" s="57">
        <f t="shared" si="5"/>
        <v>8.7866108786610872E-2</v>
      </c>
      <c r="V13" s="58">
        <f t="shared" si="6"/>
        <v>2667.6488972229663</v>
      </c>
      <c r="W13" s="58">
        <f t="shared" si="7"/>
        <v>178.5873738726672</v>
      </c>
      <c r="X13" s="58">
        <f t="shared" si="8"/>
        <v>2254.6655951424232</v>
      </c>
      <c r="Y13" s="58">
        <f t="shared" si="9"/>
        <v>234.3959282078757</v>
      </c>
      <c r="Z13">
        <v>89592</v>
      </c>
    </row>
    <row r="14" spans="1:26" x14ac:dyDescent="0.3">
      <c r="A14" s="56" t="str">
        <f t="shared" si="0"/>
        <v>ON</v>
      </c>
      <c r="B14" s="56" t="str">
        <f t="shared" si="1"/>
        <v>no</v>
      </c>
      <c r="C14" s="55">
        <v>11</v>
      </c>
      <c r="D14" t="s">
        <v>188</v>
      </c>
      <c r="E14" s="23">
        <f t="shared" si="10"/>
        <v>43985</v>
      </c>
      <c r="F14" s="54">
        <f t="shared" si="11"/>
        <v>1</v>
      </c>
      <c r="G14" cm="1">
        <f t="array" ref="G14">+INDEX('Casos ACUM Prov'!$CK$3:$OM$16,'TODO PROVINCIA'!C14+1,'TODO PROVINCIA'!F14)</f>
        <v>0</v>
      </c>
      <c r="I14" cm="1">
        <f t="array" ref="I14">+INDEX('Muertes-PROV'!$C$3:$GE$16,$C14+1,$F14)</f>
        <v>0</v>
      </c>
      <c r="K14" cm="1">
        <f t="array" ref="K14">+INDEX('rECUPERA-prov'!$C$3:$LA$16,$C14+1,$F14)</f>
        <v>3</v>
      </c>
      <c r="M14">
        <f t="shared" si="2"/>
        <v>-3</v>
      </c>
      <c r="O14" s="57">
        <f t="shared" si="3"/>
        <v>0</v>
      </c>
      <c r="P14" s="57">
        <f t="shared" si="4"/>
        <v>0</v>
      </c>
      <c r="Q14" s="57">
        <f t="shared" si="5"/>
        <v>0</v>
      </c>
      <c r="V14" s="58">
        <f t="shared" si="6"/>
        <v>0</v>
      </c>
      <c r="W14" s="58">
        <f t="shared" si="7"/>
        <v>0</v>
      </c>
      <c r="X14" s="58">
        <f t="shared" si="8"/>
        <v>2.4018600003842976</v>
      </c>
      <c r="Y14" s="58">
        <f t="shared" si="9"/>
        <v>-2.4018600003842976</v>
      </c>
      <c r="Z14">
        <v>1249032</v>
      </c>
    </row>
    <row r="15" spans="1:26" x14ac:dyDescent="0.3">
      <c r="A15" s="56" t="str">
        <f t="shared" si="0"/>
        <v>ON</v>
      </c>
      <c r="B15" s="56" t="str">
        <f t="shared" si="1"/>
        <v>no</v>
      </c>
      <c r="C15" s="55">
        <v>12</v>
      </c>
      <c r="D15" t="s">
        <v>191</v>
      </c>
      <c r="E15" s="23">
        <f t="shared" si="10"/>
        <v>43985</v>
      </c>
      <c r="F15" s="54">
        <f t="shared" si="11"/>
        <v>1</v>
      </c>
      <c r="G15" cm="1">
        <f t="array" ref="G15">+INDEX('Casos ACUM Prov'!$CK$3:$OM$16,'TODO PROVINCIA'!C15+1,'TODO PROVINCIA'!F15)</f>
        <v>104</v>
      </c>
      <c r="I15" cm="1">
        <f t="array" ref="I15">+INDEX('Muertes-PROV'!$C$3:$GE$16,$C15+1,$F15)</f>
        <v>2</v>
      </c>
      <c r="K15" cm="1">
        <f t="array" ref="K15">+INDEX('rECUPERA-prov'!$C$3:$LA$16,$C15+1,$F15)</f>
        <v>30</v>
      </c>
      <c r="M15">
        <f t="shared" si="2"/>
        <v>72</v>
      </c>
      <c r="O15" s="57">
        <f t="shared" si="3"/>
        <v>1.9230769230769232E-2</v>
      </c>
      <c r="P15" s="57">
        <f t="shared" si="4"/>
        <v>0.28846153846153844</v>
      </c>
      <c r="Q15" s="57">
        <f t="shared" si="5"/>
        <v>0.69230769230769229</v>
      </c>
      <c r="V15" s="58">
        <f t="shared" si="6"/>
        <v>224.11957641400056</v>
      </c>
      <c r="W15" s="58">
        <f t="shared" si="7"/>
        <v>4.3099918541153954</v>
      </c>
      <c r="X15" s="58">
        <f t="shared" si="8"/>
        <v>64.649877811730931</v>
      </c>
      <c r="Y15" s="58">
        <f t="shared" si="9"/>
        <v>155.15970674815424</v>
      </c>
      <c r="Z15">
        <v>464038</v>
      </c>
    </row>
    <row r="16" spans="1:26" x14ac:dyDescent="0.3">
      <c r="A16" s="56" t="str">
        <f t="shared" si="0"/>
        <v>ON</v>
      </c>
      <c r="B16" s="56" t="str">
        <f t="shared" si="1"/>
        <v>no</v>
      </c>
      <c r="C16" s="55">
        <v>13</v>
      </c>
      <c r="D16" t="s">
        <v>102</v>
      </c>
      <c r="E16" s="23">
        <f t="shared" si="10"/>
        <v>43985</v>
      </c>
      <c r="F16" s="54">
        <f t="shared" si="11"/>
        <v>1</v>
      </c>
      <c r="G16" cm="1">
        <f t="array" ref="G16">+INDEX('Casos ACUM Prov'!$CK$3:$OM$16,'TODO PROVINCIA'!C16+1,'TODO PROVINCIA'!F16)</f>
        <v>2733</v>
      </c>
      <c r="I16" cm="1">
        <f t="array" ref="I16">+INDEX('Muertes-PROV'!$C$3:$GE$16,$C16+1,$F16)</f>
        <v>79</v>
      </c>
      <c r="K16" cm="1">
        <f t="array" ref="K16">+INDEX('rECUPERA-prov'!$C$3:$LA$16,$C16+1,$F16)</f>
        <v>2030</v>
      </c>
      <c r="M16">
        <f t="shared" si="2"/>
        <v>624</v>
      </c>
      <c r="O16" s="57">
        <f t="shared" si="3"/>
        <v>2.8905964141968533E-2</v>
      </c>
      <c r="P16" s="57">
        <f t="shared" si="4"/>
        <v>0.74277350896450789</v>
      </c>
      <c r="Q16" s="57">
        <f t="shared" si="5"/>
        <v>0.22832052689352361</v>
      </c>
      <c r="V16" s="58">
        <f t="shared" si="6"/>
        <v>12040.124938874229</v>
      </c>
      <c r="W16" s="58">
        <f t="shared" si="7"/>
        <v>348.03141974791953</v>
      </c>
      <c r="X16" s="58">
        <f t="shared" si="8"/>
        <v>8943.0858492186908</v>
      </c>
      <c r="Y16" s="58">
        <f t="shared" si="9"/>
        <v>2749.0076699076176</v>
      </c>
      <c r="Z16">
        <v>226991</v>
      </c>
    </row>
    <row r="17" spans="1:26" x14ac:dyDescent="0.3">
      <c r="A17" s="56" t="str">
        <f t="shared" si="0"/>
        <v>ON</v>
      </c>
      <c r="B17" s="56" t="str">
        <f t="shared" si="1"/>
        <v>no</v>
      </c>
      <c r="C17" s="55">
        <f>+C4</f>
        <v>1</v>
      </c>
      <c r="D17" t="str">
        <f>+D4</f>
        <v>Bocas del Toro</v>
      </c>
      <c r="E17" s="23">
        <f t="shared" si="10"/>
        <v>43986</v>
      </c>
      <c r="F17" s="54">
        <f t="shared" si="11"/>
        <v>2</v>
      </c>
      <c r="G17" cm="1">
        <f t="array" ref="G17">+INDEX('Casos ACUM Prov'!$CK$3:$OM$16,'TODO PROVINCIA'!C17+1,'TODO PROVINCIA'!F17)</f>
        <v>264</v>
      </c>
      <c r="H17">
        <f>+G17-G4</f>
        <v>18</v>
      </c>
      <c r="I17" cm="1">
        <f t="array" ref="I17">+INDEX('Muertes-PROV'!$C$3:$GE$16,$C17+1,$F17)</f>
        <v>0</v>
      </c>
      <c r="J17">
        <f>+I17-I4</f>
        <v>0</v>
      </c>
      <c r="K17" cm="1">
        <f t="array" ref="K17">+INDEX('rECUPERA-prov'!$C$3:$LA$16,$C17+1,$F17)</f>
        <v>73</v>
      </c>
      <c r="L17">
        <f>+K17-K4</f>
        <v>1</v>
      </c>
      <c r="M17">
        <f t="shared" si="2"/>
        <v>191</v>
      </c>
      <c r="N17">
        <f>+M17-M4</f>
        <v>17</v>
      </c>
      <c r="O17" s="57">
        <f t="shared" si="3"/>
        <v>0</v>
      </c>
      <c r="P17" s="57">
        <f t="shared" si="4"/>
        <v>0.27651515151515149</v>
      </c>
      <c r="Q17" s="57">
        <f t="shared" si="5"/>
        <v>0.72348484848484851</v>
      </c>
      <c r="R17" s="57">
        <f>+IFERROR(H17/G17,0)</f>
        <v>6.8181818181818177E-2</v>
      </c>
      <c r="S17" s="57">
        <f>+IFERROR(J17/I17,0)</f>
        <v>0</v>
      </c>
      <c r="T17" s="57">
        <f>+IFERROR(L17/K17,0)</f>
        <v>1.3698630136986301E-2</v>
      </c>
      <c r="U17" s="57">
        <f>+IFERROR(N17/M17,0)</f>
        <v>8.9005235602094238E-2</v>
      </c>
      <c r="V17" s="58">
        <f t="shared" si="6"/>
        <v>2104.2395644861754</v>
      </c>
      <c r="W17" s="58">
        <f t="shared" si="7"/>
        <v>0</v>
      </c>
      <c r="X17" s="58">
        <f t="shared" si="8"/>
        <v>581.85412199807115</v>
      </c>
      <c r="Y17" s="58">
        <f t="shared" si="9"/>
        <v>1522.385442488104</v>
      </c>
      <c r="Z17">
        <f>+Z4</f>
        <v>125461</v>
      </c>
    </row>
    <row r="18" spans="1:26" x14ac:dyDescent="0.3">
      <c r="A18" s="56" t="str">
        <f t="shared" si="0"/>
        <v>ON</v>
      </c>
      <c r="B18" s="56" t="str">
        <f t="shared" si="1"/>
        <v>no</v>
      </c>
      <c r="C18" s="55">
        <f t="shared" ref="C18:D27" si="12">+C5</f>
        <v>2</v>
      </c>
      <c r="D18" t="str">
        <f t="shared" si="12"/>
        <v>Coclé</v>
      </c>
      <c r="E18" s="23">
        <f t="shared" si="10"/>
        <v>43986</v>
      </c>
      <c r="F18" s="54">
        <f t="shared" si="11"/>
        <v>2</v>
      </c>
      <c r="G18" cm="1">
        <f t="array" ref="G18">+INDEX('Casos ACUM Prov'!$CK$3:$OM$16,'TODO PROVINCIA'!C18+1,'TODO PROVINCIA'!F18)</f>
        <v>113</v>
      </c>
      <c r="H18">
        <f t="shared" ref="H18:H81" si="13">+G18-G5</f>
        <v>6</v>
      </c>
      <c r="I18" cm="1">
        <f t="array" ref="I18">+INDEX('Muertes-PROV'!$C$3:$GE$16,$C18+1,$F18)</f>
        <v>2</v>
      </c>
      <c r="J18">
        <f t="shared" ref="J18:J81" si="14">+I18-I5</f>
        <v>-1</v>
      </c>
      <c r="K18" cm="1">
        <f t="array" ref="K18">+INDEX('rECUPERA-prov'!$C$3:$LA$16,$C18+1,$F18)</f>
        <v>85</v>
      </c>
      <c r="L18">
        <f t="shared" ref="L18:L81" si="15">+K18-K5</f>
        <v>0</v>
      </c>
      <c r="M18">
        <f t="shared" si="2"/>
        <v>26</v>
      </c>
      <c r="N18">
        <f t="shared" ref="N18:N81" si="16">+M18-M5</f>
        <v>7</v>
      </c>
      <c r="O18" s="57">
        <f t="shared" si="3"/>
        <v>1.7699115044247787E-2</v>
      </c>
      <c r="P18" s="57">
        <f t="shared" si="4"/>
        <v>0.75221238938053092</v>
      </c>
      <c r="Q18" s="57">
        <f t="shared" si="5"/>
        <v>0.23008849557522124</v>
      </c>
      <c r="R18" s="57">
        <f t="shared" ref="R18:R81" si="17">+IFERROR(H18/G18,0)</f>
        <v>5.3097345132743362E-2</v>
      </c>
      <c r="S18" s="57">
        <f t="shared" ref="S18:S81" si="18">+IFERROR(J18/I18,0)</f>
        <v>-0.5</v>
      </c>
      <c r="T18" s="57">
        <f t="shared" ref="T18:T81" si="19">+IFERROR(L18/K18,0)</f>
        <v>0</v>
      </c>
      <c r="U18" s="57">
        <f t="shared" ref="U18:U81" si="20">+IFERROR(N18/M18,0)</f>
        <v>0.26923076923076922</v>
      </c>
      <c r="V18" s="58">
        <f t="shared" si="6"/>
        <v>271.06576823157172</v>
      </c>
      <c r="W18" s="58">
        <f t="shared" si="7"/>
        <v>4.7976242164879954</v>
      </c>
      <c r="X18" s="58">
        <f t="shared" si="8"/>
        <v>203.89902920073979</v>
      </c>
      <c r="Y18" s="58">
        <f t="shared" si="9"/>
        <v>62.369114814343938</v>
      </c>
      <c r="Z18">
        <f t="shared" ref="Z18:Z81" si="21">+Z5</f>
        <v>416873</v>
      </c>
    </row>
    <row r="19" spans="1:26" x14ac:dyDescent="0.3">
      <c r="A19" s="56" t="str">
        <f t="shared" si="0"/>
        <v>ON</v>
      </c>
      <c r="B19" s="56" t="str">
        <f t="shared" si="1"/>
        <v>no</v>
      </c>
      <c r="C19" s="55">
        <f t="shared" si="12"/>
        <v>3</v>
      </c>
      <c r="D19" t="str">
        <f t="shared" si="12"/>
        <v>Colón</v>
      </c>
      <c r="E19" s="23">
        <f t="shared" si="10"/>
        <v>43986</v>
      </c>
      <c r="F19" s="54">
        <f t="shared" si="11"/>
        <v>2</v>
      </c>
      <c r="G19" cm="1">
        <f t="array" ref="G19">+INDEX('Casos ACUM Prov'!$CK$3:$OM$16,'TODO PROVINCIA'!C19+1,'TODO PROVINCIA'!F19)</f>
        <v>513</v>
      </c>
      <c r="H19">
        <f t="shared" si="13"/>
        <v>10</v>
      </c>
      <c r="I19" cm="1">
        <f t="array" ref="I19">+INDEX('Muertes-PROV'!$C$3:$GE$16,$C19+1,$F19)</f>
        <v>15</v>
      </c>
      <c r="J19">
        <f t="shared" si="14"/>
        <v>1</v>
      </c>
      <c r="K19" cm="1">
        <f t="array" ref="K19">+INDEX('rECUPERA-prov'!$C$3:$LA$16,$C19+1,$F19)</f>
        <v>349</v>
      </c>
      <c r="L19">
        <f t="shared" si="15"/>
        <v>3</v>
      </c>
      <c r="M19">
        <f t="shared" si="2"/>
        <v>149</v>
      </c>
      <c r="N19">
        <f t="shared" si="16"/>
        <v>6</v>
      </c>
      <c r="O19" s="57">
        <f t="shared" si="3"/>
        <v>2.9239766081871343E-2</v>
      </c>
      <c r="P19" s="57">
        <f t="shared" si="4"/>
        <v>0.68031189083820665</v>
      </c>
      <c r="Q19" s="57">
        <f t="shared" si="5"/>
        <v>0.29044834307992201</v>
      </c>
      <c r="R19" s="57">
        <f t="shared" si="17"/>
        <v>1.9493177387914229E-2</v>
      </c>
      <c r="S19" s="57">
        <f t="shared" si="18"/>
        <v>6.6666666666666666E-2</v>
      </c>
      <c r="T19" s="57">
        <f t="shared" si="19"/>
        <v>8.5959885386819486E-3</v>
      </c>
      <c r="U19" s="57">
        <f t="shared" si="20"/>
        <v>4.0268456375838924E-2</v>
      </c>
      <c r="V19" s="58">
        <f t="shared" si="6"/>
        <v>2195.0468105499172</v>
      </c>
      <c r="W19" s="58">
        <f t="shared" si="7"/>
        <v>64.182655279237338</v>
      </c>
      <c r="X19" s="58">
        <f t="shared" si="8"/>
        <v>1493.3164461635888</v>
      </c>
      <c r="Y19" s="58">
        <f t="shared" si="9"/>
        <v>637.5477091070909</v>
      </c>
      <c r="Z19">
        <f t="shared" si="21"/>
        <v>233708</v>
      </c>
    </row>
    <row r="20" spans="1:26" x14ac:dyDescent="0.3">
      <c r="A20" s="56" t="str">
        <f t="shared" si="0"/>
        <v>ON</v>
      </c>
      <c r="B20" s="56" t="str">
        <f t="shared" si="1"/>
        <v>no</v>
      </c>
      <c r="C20" s="55">
        <f t="shared" si="12"/>
        <v>4</v>
      </c>
      <c r="D20" t="str">
        <f t="shared" si="12"/>
        <v>Chiriquí</v>
      </c>
      <c r="E20" s="23">
        <f t="shared" si="10"/>
        <v>43986</v>
      </c>
      <c r="F20" s="54">
        <f t="shared" si="11"/>
        <v>2</v>
      </c>
      <c r="G20" cm="1">
        <f t="array" ref="G20">+INDEX('Casos ACUM Prov'!$CK$3:$OM$16,'TODO PROVINCIA'!C20+1,'TODO PROVINCIA'!F20)</f>
        <v>424</v>
      </c>
      <c r="H20">
        <f t="shared" si="13"/>
        <v>25</v>
      </c>
      <c r="I20" cm="1">
        <f t="array" ref="I20">+INDEX('Muertes-PROV'!$C$3:$GE$16,$C20+1,$F20)</f>
        <v>8</v>
      </c>
      <c r="J20">
        <f t="shared" si="14"/>
        <v>0</v>
      </c>
      <c r="K20" cm="1">
        <f t="array" ref="K20">+INDEX('rECUPERA-prov'!$C$3:$LA$16,$C20+1,$F20)</f>
        <v>245</v>
      </c>
      <c r="L20">
        <f t="shared" si="15"/>
        <v>4</v>
      </c>
      <c r="M20">
        <f t="shared" si="2"/>
        <v>171</v>
      </c>
      <c r="N20">
        <f t="shared" si="16"/>
        <v>21</v>
      </c>
      <c r="O20" s="57">
        <f t="shared" si="3"/>
        <v>1.8867924528301886E-2</v>
      </c>
      <c r="P20" s="57">
        <f t="shared" si="4"/>
        <v>0.57783018867924529</v>
      </c>
      <c r="Q20" s="57">
        <f t="shared" si="5"/>
        <v>0.40330188679245282</v>
      </c>
      <c r="R20" s="57">
        <f t="shared" si="17"/>
        <v>5.8962264150943397E-2</v>
      </c>
      <c r="S20" s="57">
        <f t="shared" si="18"/>
        <v>0</v>
      </c>
      <c r="T20" s="57">
        <f t="shared" si="19"/>
        <v>1.6326530612244899E-2</v>
      </c>
      <c r="U20" s="57">
        <f t="shared" si="20"/>
        <v>0.12280701754385964</v>
      </c>
      <c r="V20" s="58">
        <f t="shared" si="6"/>
        <v>1752.5875467081114</v>
      </c>
      <c r="W20" s="58">
        <f t="shared" si="7"/>
        <v>33.067689560530404</v>
      </c>
      <c r="X20" s="58">
        <f t="shared" si="8"/>
        <v>1012.6979927912437</v>
      </c>
      <c r="Y20" s="58">
        <f t="shared" si="9"/>
        <v>706.82186435633741</v>
      </c>
      <c r="Z20">
        <f t="shared" si="21"/>
        <v>241928</v>
      </c>
    </row>
    <row r="21" spans="1:26" x14ac:dyDescent="0.3">
      <c r="A21" s="56" t="str">
        <f t="shared" si="0"/>
        <v>ON</v>
      </c>
      <c r="B21" s="56" t="str">
        <f t="shared" si="1"/>
        <v>no</v>
      </c>
      <c r="C21" s="55">
        <f t="shared" si="12"/>
        <v>5</v>
      </c>
      <c r="D21" t="str">
        <f t="shared" si="12"/>
        <v>Darién</v>
      </c>
      <c r="E21" s="23">
        <f t="shared" si="10"/>
        <v>43986</v>
      </c>
      <c r="F21" s="54">
        <f t="shared" si="11"/>
        <v>2</v>
      </c>
      <c r="G21" cm="1">
        <f t="array" ref="G21">+INDEX('Casos ACUM Prov'!$CK$3:$OM$16,'TODO PROVINCIA'!C21+1,'TODO PROVINCIA'!F21)</f>
        <v>237</v>
      </c>
      <c r="H21">
        <f t="shared" si="13"/>
        <v>7</v>
      </c>
      <c r="I21" cm="1">
        <f t="array" ref="I21">+INDEX('Muertes-PROV'!$C$3:$GE$16,$C21+1,$F21)</f>
        <v>3</v>
      </c>
      <c r="J21">
        <f t="shared" si="14"/>
        <v>0</v>
      </c>
      <c r="K21" cm="1">
        <f t="array" ref="K21">+INDEX('rECUPERA-prov'!$C$3:$LA$16,$C21+1,$F21)</f>
        <v>162</v>
      </c>
      <c r="L21">
        <f t="shared" si="15"/>
        <v>0</v>
      </c>
      <c r="M21">
        <f t="shared" si="2"/>
        <v>72</v>
      </c>
      <c r="N21">
        <f t="shared" si="16"/>
        <v>7</v>
      </c>
      <c r="O21" s="57">
        <f t="shared" si="3"/>
        <v>1.2658227848101266E-2</v>
      </c>
      <c r="P21" s="57">
        <f t="shared" si="4"/>
        <v>0.68354430379746833</v>
      </c>
      <c r="Q21" s="57">
        <f t="shared" si="5"/>
        <v>0.30379746835443039</v>
      </c>
      <c r="R21" s="57">
        <f t="shared" si="17"/>
        <v>2.9535864978902954E-2</v>
      </c>
      <c r="S21" s="57">
        <f t="shared" si="18"/>
        <v>0</v>
      </c>
      <c r="T21" s="57">
        <f t="shared" si="19"/>
        <v>0</v>
      </c>
      <c r="U21" s="57">
        <f t="shared" si="20"/>
        <v>9.7222222222222224E-2</v>
      </c>
      <c r="V21" s="58">
        <f t="shared" si="6"/>
        <v>23697.630236976303</v>
      </c>
      <c r="W21" s="58">
        <f t="shared" si="7"/>
        <v>299.97000299970006</v>
      </c>
      <c r="X21" s="58">
        <f t="shared" si="8"/>
        <v>16198.380161983803</v>
      </c>
      <c r="Y21" s="58">
        <f t="shared" si="9"/>
        <v>7199.2800719928009</v>
      </c>
      <c r="Z21">
        <f t="shared" si="21"/>
        <v>10001</v>
      </c>
    </row>
    <row r="22" spans="1:26" x14ac:dyDescent="0.3">
      <c r="A22" s="56" t="str">
        <f t="shared" si="0"/>
        <v>ON</v>
      </c>
      <c r="B22" s="56" t="str">
        <f t="shared" si="1"/>
        <v>no</v>
      </c>
      <c r="C22" s="55">
        <f t="shared" si="12"/>
        <v>6</v>
      </c>
      <c r="D22" t="str">
        <f t="shared" si="12"/>
        <v>Herrera</v>
      </c>
      <c r="E22" s="23">
        <f t="shared" si="10"/>
        <v>43986</v>
      </c>
      <c r="F22" s="54">
        <f t="shared" si="11"/>
        <v>2</v>
      </c>
      <c r="G22" cm="1">
        <f t="array" ref="G22">+INDEX('Casos ACUM Prov'!$CK$3:$OM$16,'TODO PROVINCIA'!C22+1,'TODO PROVINCIA'!F22)</f>
        <v>18</v>
      </c>
      <c r="H22">
        <f t="shared" si="13"/>
        <v>-1</v>
      </c>
      <c r="I22" cm="1">
        <f t="array" ref="I22">+INDEX('Muertes-PROV'!$C$3:$GE$16,$C22+1,$F22)</f>
        <v>1</v>
      </c>
      <c r="J22">
        <f t="shared" si="14"/>
        <v>0</v>
      </c>
      <c r="K22" cm="1">
        <f t="array" ref="K22">+INDEX('rECUPERA-prov'!$C$3:$LA$16,$C22+1,$F22)</f>
        <v>16</v>
      </c>
      <c r="L22">
        <f t="shared" si="15"/>
        <v>0</v>
      </c>
      <c r="M22">
        <f t="shared" si="2"/>
        <v>1</v>
      </c>
      <c r="N22">
        <f t="shared" si="16"/>
        <v>-1</v>
      </c>
      <c r="O22" s="57">
        <f t="shared" si="3"/>
        <v>5.5555555555555552E-2</v>
      </c>
      <c r="P22" s="57">
        <f t="shared" si="4"/>
        <v>0.88888888888888884</v>
      </c>
      <c r="Q22" s="57">
        <f t="shared" si="5"/>
        <v>5.5555555555555552E-2</v>
      </c>
      <c r="R22" s="57">
        <f t="shared" si="17"/>
        <v>-5.5555555555555552E-2</v>
      </c>
      <c r="S22" s="57">
        <f t="shared" si="18"/>
        <v>0</v>
      </c>
      <c r="T22" s="57">
        <f t="shared" si="19"/>
        <v>0</v>
      </c>
      <c r="U22" s="57">
        <f t="shared" si="20"/>
        <v>-1</v>
      </c>
      <c r="V22" s="58">
        <f t="shared" si="6"/>
        <v>543.65882388474438</v>
      </c>
      <c r="W22" s="58">
        <f t="shared" si="7"/>
        <v>30.203267993596906</v>
      </c>
      <c r="X22" s="58">
        <f t="shared" si="8"/>
        <v>483.2522878975505</v>
      </c>
      <c r="Y22" s="58">
        <f t="shared" si="9"/>
        <v>30.203267993596906</v>
      </c>
      <c r="Z22">
        <f t="shared" si="21"/>
        <v>33109</v>
      </c>
    </row>
    <row r="23" spans="1:26" x14ac:dyDescent="0.3">
      <c r="A23" s="56" t="str">
        <f t="shared" si="0"/>
        <v>ON</v>
      </c>
      <c r="B23" s="56" t="str">
        <f t="shared" si="1"/>
        <v>no</v>
      </c>
      <c r="C23" s="55">
        <f t="shared" si="12"/>
        <v>7</v>
      </c>
      <c r="D23" t="str">
        <f t="shared" si="12"/>
        <v>Los Santos</v>
      </c>
      <c r="E23" s="23">
        <f t="shared" si="10"/>
        <v>43986</v>
      </c>
      <c r="F23" s="54">
        <f t="shared" si="11"/>
        <v>2</v>
      </c>
      <c r="G23" cm="1">
        <f t="array" ref="G23">+INDEX('Casos ACUM Prov'!$CK$3:$OM$16,'TODO PROVINCIA'!C23+1,'TODO PROVINCIA'!F23)</f>
        <v>20</v>
      </c>
      <c r="H23">
        <f t="shared" si="13"/>
        <v>1</v>
      </c>
      <c r="I23" cm="1">
        <f t="array" ref="I23">+INDEX('Muertes-PROV'!$C$3:$GE$16,$C23+1,$F23)</f>
        <v>1</v>
      </c>
      <c r="J23">
        <f t="shared" si="14"/>
        <v>0</v>
      </c>
      <c r="K23" cm="1">
        <f t="array" ref="K23">+INDEX('rECUPERA-prov'!$C$3:$LA$16,$C23+1,$F23)</f>
        <v>15</v>
      </c>
      <c r="L23">
        <f t="shared" si="15"/>
        <v>0</v>
      </c>
      <c r="M23">
        <f t="shared" si="2"/>
        <v>4</v>
      </c>
      <c r="N23">
        <f t="shared" si="16"/>
        <v>1</v>
      </c>
      <c r="O23" s="57">
        <f t="shared" si="3"/>
        <v>0.05</v>
      </c>
      <c r="P23" s="57">
        <f t="shared" si="4"/>
        <v>0.75</v>
      </c>
      <c r="Q23" s="57">
        <f t="shared" si="5"/>
        <v>0.2</v>
      </c>
      <c r="R23" s="57">
        <f t="shared" si="17"/>
        <v>0.05</v>
      </c>
      <c r="S23" s="57">
        <f t="shared" si="18"/>
        <v>0</v>
      </c>
      <c r="T23" s="57">
        <f t="shared" si="19"/>
        <v>0</v>
      </c>
      <c r="U23" s="57">
        <f t="shared" si="20"/>
        <v>0.25</v>
      </c>
      <c r="V23" s="58">
        <f t="shared" si="6"/>
        <v>127.59414853234831</v>
      </c>
      <c r="W23" s="58">
        <f t="shared" si="7"/>
        <v>6.3797074266174159</v>
      </c>
      <c r="X23" s="58">
        <f t="shared" si="8"/>
        <v>95.695611399261225</v>
      </c>
      <c r="Y23" s="58">
        <f t="shared" si="9"/>
        <v>25.518829706469663</v>
      </c>
      <c r="Z23">
        <f t="shared" si="21"/>
        <v>156747</v>
      </c>
    </row>
    <row r="24" spans="1:26" x14ac:dyDescent="0.3">
      <c r="A24" s="56" t="str">
        <f t="shared" si="0"/>
        <v>ON</v>
      </c>
      <c r="B24" s="56" t="str">
        <f t="shared" si="1"/>
        <v>no</v>
      </c>
      <c r="C24" s="55">
        <f t="shared" si="12"/>
        <v>8</v>
      </c>
      <c r="D24" t="str">
        <f t="shared" si="12"/>
        <v>Panamá</v>
      </c>
      <c r="E24" s="23">
        <f t="shared" si="10"/>
        <v>43986</v>
      </c>
      <c r="F24" s="54">
        <f t="shared" si="11"/>
        <v>2</v>
      </c>
      <c r="G24" cm="1">
        <f t="array" ref="G24">+INDEX('Casos ACUM Prov'!$CK$3:$OM$16,'TODO PROVINCIA'!C24+1,'TODO PROVINCIA'!F24)</f>
        <v>9545</v>
      </c>
      <c r="H24">
        <f t="shared" si="13"/>
        <v>285</v>
      </c>
      <c r="I24" cm="1">
        <f t="array" ref="I24">+INDEX('Muertes-PROV'!$C$3:$GE$16,$C24+1,$F24)</f>
        <v>221</v>
      </c>
      <c r="J24">
        <f t="shared" si="14"/>
        <v>11</v>
      </c>
      <c r="K24" cm="1">
        <f t="array" ref="K24">+INDEX('rECUPERA-prov'!$C$3:$LA$16,$C24+1,$F24)</f>
        <v>5588</v>
      </c>
      <c r="L24">
        <f t="shared" si="15"/>
        <v>369</v>
      </c>
      <c r="M24">
        <f t="shared" si="2"/>
        <v>3736</v>
      </c>
      <c r="N24">
        <f t="shared" si="16"/>
        <v>-95</v>
      </c>
      <c r="O24" s="57">
        <f t="shared" si="3"/>
        <v>2.3153483499214249E-2</v>
      </c>
      <c r="P24" s="57">
        <f t="shared" si="4"/>
        <v>0.5854374017810372</v>
      </c>
      <c r="Q24" s="57">
        <f t="shared" si="5"/>
        <v>0.39140911471974854</v>
      </c>
      <c r="R24" s="57">
        <f t="shared" si="17"/>
        <v>2.9858564693556838E-2</v>
      </c>
      <c r="S24" s="57">
        <f t="shared" si="18"/>
        <v>4.9773755656108594E-2</v>
      </c>
      <c r="T24" s="57">
        <f t="shared" si="19"/>
        <v>6.6034359341445956E-2</v>
      </c>
      <c r="U24" s="57">
        <f t="shared" si="20"/>
        <v>-2.5428265524625269E-2</v>
      </c>
      <c r="V24" s="58">
        <f t="shared" si="6"/>
        <v>86808.239734436822</v>
      </c>
      <c r="W24" s="58">
        <f t="shared" si="7"/>
        <v>2009.9131462871176</v>
      </c>
      <c r="X24" s="58">
        <f t="shared" si="8"/>
        <v>50820.790323314082</v>
      </c>
      <c r="Y24" s="58">
        <f t="shared" si="9"/>
        <v>33977.536264835617</v>
      </c>
      <c r="Z24">
        <f t="shared" si="21"/>
        <v>109955</v>
      </c>
    </row>
    <row r="25" spans="1:26" x14ac:dyDescent="0.3">
      <c r="A25" s="56" t="str">
        <f t="shared" si="0"/>
        <v>ON</v>
      </c>
      <c r="B25" s="56" t="str">
        <f t="shared" si="1"/>
        <v>no</v>
      </c>
      <c r="C25" s="55">
        <f t="shared" si="12"/>
        <v>9</v>
      </c>
      <c r="D25" t="str">
        <f t="shared" si="12"/>
        <v>Veraguas</v>
      </c>
      <c r="E25" s="23">
        <f t="shared" si="10"/>
        <v>43986</v>
      </c>
      <c r="F25" s="54">
        <f t="shared" si="11"/>
        <v>2</v>
      </c>
      <c r="G25" cm="1">
        <f t="array" ref="G25">+INDEX('Casos ACUM Prov'!$CK$3:$OM$16,'TODO PROVINCIA'!C25+1,'TODO PROVINCIA'!F25)</f>
        <v>768</v>
      </c>
      <c r="H25">
        <f t="shared" si="13"/>
        <v>18</v>
      </c>
      <c r="I25" cm="1">
        <f t="array" ref="I25">+INDEX('Muertes-PROV'!$C$3:$GE$16,$C25+1,$F25)</f>
        <v>7</v>
      </c>
      <c r="J25">
        <f t="shared" si="14"/>
        <v>0</v>
      </c>
      <c r="K25" cm="1">
        <f t="array" ref="K25">+INDEX('rECUPERA-prov'!$C$3:$LA$16,$C25+1,$F25)</f>
        <v>361</v>
      </c>
      <c r="L25">
        <f t="shared" si="15"/>
        <v>0</v>
      </c>
      <c r="M25">
        <f t="shared" si="2"/>
        <v>400</v>
      </c>
      <c r="N25">
        <f t="shared" si="16"/>
        <v>18</v>
      </c>
      <c r="O25" s="57">
        <f t="shared" si="3"/>
        <v>9.1145833333333339E-3</v>
      </c>
      <c r="P25" s="57">
        <f t="shared" si="4"/>
        <v>0.47005208333333331</v>
      </c>
      <c r="Q25" s="57">
        <f t="shared" si="5"/>
        <v>0.52083333333333337</v>
      </c>
      <c r="R25" s="57">
        <f t="shared" si="17"/>
        <v>2.34375E-2</v>
      </c>
      <c r="S25" s="57">
        <f t="shared" si="18"/>
        <v>0</v>
      </c>
      <c r="T25" s="57">
        <f t="shared" si="19"/>
        <v>0</v>
      </c>
      <c r="U25" s="57">
        <f t="shared" si="20"/>
        <v>4.4999999999999998E-2</v>
      </c>
      <c r="V25" s="58">
        <f t="shared" si="6"/>
        <v>6984.6755490882633</v>
      </c>
      <c r="W25" s="58">
        <f t="shared" si="7"/>
        <v>63.662407348460732</v>
      </c>
      <c r="X25" s="58">
        <f t="shared" si="8"/>
        <v>3283.1612932563321</v>
      </c>
      <c r="Y25" s="58">
        <f t="shared" si="9"/>
        <v>3637.8518484834708</v>
      </c>
      <c r="Z25">
        <f t="shared" si="21"/>
        <v>109955</v>
      </c>
    </row>
    <row r="26" spans="1:26" x14ac:dyDescent="0.3">
      <c r="A26" s="56" t="str">
        <f t="shared" si="0"/>
        <v>ON</v>
      </c>
      <c r="B26" s="56" t="str">
        <f t="shared" si="1"/>
        <v>no</v>
      </c>
      <c r="C26" s="55">
        <f t="shared" si="12"/>
        <v>10</v>
      </c>
      <c r="D26" t="str">
        <f t="shared" si="12"/>
        <v>Comarca Kuna Yala</v>
      </c>
      <c r="E26" s="23">
        <f t="shared" si="10"/>
        <v>43986</v>
      </c>
      <c r="F26" s="54">
        <f t="shared" si="11"/>
        <v>2</v>
      </c>
      <c r="G26" cm="1">
        <f t="array" ref="G26">+INDEX('Casos ACUM Prov'!$CK$3:$OM$16,'TODO PROVINCIA'!C26+1,'TODO PROVINCIA'!F26)</f>
        <v>244</v>
      </c>
      <c r="H26">
        <f t="shared" si="13"/>
        <v>5</v>
      </c>
      <c r="I26" cm="1">
        <f t="array" ref="I26">+INDEX('Muertes-PROV'!$C$3:$GE$16,$C26+1,$F26)</f>
        <v>16</v>
      </c>
      <c r="J26">
        <f t="shared" si="14"/>
        <v>0</v>
      </c>
      <c r="K26" cm="1">
        <f t="array" ref="K26">+INDEX('rECUPERA-prov'!$C$3:$LA$16,$C26+1,$F26)</f>
        <v>202</v>
      </c>
      <c r="L26">
        <f t="shared" si="15"/>
        <v>0</v>
      </c>
      <c r="M26">
        <f t="shared" si="2"/>
        <v>26</v>
      </c>
      <c r="N26">
        <f t="shared" si="16"/>
        <v>5</v>
      </c>
      <c r="O26" s="57">
        <f t="shared" si="3"/>
        <v>6.5573770491803282E-2</v>
      </c>
      <c r="P26" s="57">
        <f t="shared" si="4"/>
        <v>0.82786885245901642</v>
      </c>
      <c r="Q26" s="57">
        <f t="shared" si="5"/>
        <v>0.10655737704918032</v>
      </c>
      <c r="R26" s="57">
        <f t="shared" si="17"/>
        <v>2.0491803278688523E-2</v>
      </c>
      <c r="S26" s="57">
        <f t="shared" si="18"/>
        <v>0</v>
      </c>
      <c r="T26" s="57">
        <f t="shared" si="19"/>
        <v>0</v>
      </c>
      <c r="U26" s="57">
        <f t="shared" si="20"/>
        <v>0.19230769230769232</v>
      </c>
      <c r="V26" s="58">
        <f t="shared" si="6"/>
        <v>2723.4574515581749</v>
      </c>
      <c r="W26" s="58">
        <f t="shared" si="7"/>
        <v>178.5873738726672</v>
      </c>
      <c r="X26" s="58">
        <f t="shared" si="8"/>
        <v>2254.6655951424232</v>
      </c>
      <c r="Y26" s="58">
        <f t="shared" si="9"/>
        <v>290.20448254308417</v>
      </c>
      <c r="Z26">
        <f t="shared" si="21"/>
        <v>89592</v>
      </c>
    </row>
    <row r="27" spans="1:26" x14ac:dyDescent="0.3">
      <c r="A27" s="56" t="str">
        <f t="shared" si="0"/>
        <v>ON</v>
      </c>
      <c r="B27" s="56" t="str">
        <f t="shared" si="1"/>
        <v>no</v>
      </c>
      <c r="C27" s="55">
        <f t="shared" si="12"/>
        <v>11</v>
      </c>
      <c r="D27" t="str">
        <f t="shared" si="12"/>
        <v>Comarca Emberá Wounaán</v>
      </c>
      <c r="E27" s="23">
        <f t="shared" si="10"/>
        <v>43986</v>
      </c>
      <c r="F27" s="54">
        <f t="shared" si="11"/>
        <v>2</v>
      </c>
      <c r="G27" cm="1">
        <f t="array" ref="G27">+INDEX('Casos ACUM Prov'!$CK$3:$OM$16,'TODO PROVINCIA'!C27+1,'TODO PROVINCIA'!F27)</f>
        <v>0</v>
      </c>
      <c r="H27">
        <f t="shared" si="13"/>
        <v>0</v>
      </c>
      <c r="I27" cm="1">
        <f t="array" ref="I27">+INDEX('Muertes-PROV'!$C$3:$GE$16,$C27+1,$F27)</f>
        <v>0</v>
      </c>
      <c r="J27">
        <f t="shared" si="14"/>
        <v>0</v>
      </c>
      <c r="K27" cm="1">
        <f t="array" ref="K27">+INDEX('rECUPERA-prov'!$C$3:$LA$16,$C27+1,$F27)</f>
        <v>3</v>
      </c>
      <c r="L27">
        <f t="shared" si="15"/>
        <v>0</v>
      </c>
      <c r="M27">
        <f t="shared" si="2"/>
        <v>-3</v>
      </c>
      <c r="N27">
        <f t="shared" si="16"/>
        <v>0</v>
      </c>
      <c r="O27" s="57">
        <f t="shared" si="3"/>
        <v>0</v>
      </c>
      <c r="P27" s="57">
        <f t="shared" si="4"/>
        <v>0</v>
      </c>
      <c r="Q27" s="57">
        <f t="shared" si="5"/>
        <v>0</v>
      </c>
      <c r="R27" s="57">
        <f t="shared" si="17"/>
        <v>0</v>
      </c>
      <c r="S27" s="57">
        <f t="shared" si="18"/>
        <v>0</v>
      </c>
      <c r="T27" s="57">
        <f t="shared" si="19"/>
        <v>0</v>
      </c>
      <c r="U27" s="57">
        <f t="shared" si="20"/>
        <v>0</v>
      </c>
      <c r="V27" s="58">
        <f t="shared" si="6"/>
        <v>0</v>
      </c>
      <c r="W27" s="58">
        <f t="shared" si="7"/>
        <v>0</v>
      </c>
      <c r="X27" s="58">
        <f t="shared" si="8"/>
        <v>2.4018600003842976</v>
      </c>
      <c r="Y27" s="58">
        <f t="shared" si="9"/>
        <v>-2.4018600003842976</v>
      </c>
      <c r="Z27">
        <f t="shared" si="21"/>
        <v>1249032</v>
      </c>
    </row>
    <row r="28" spans="1:26" x14ac:dyDescent="0.3">
      <c r="A28" s="56" t="str">
        <f t="shared" si="0"/>
        <v>ON</v>
      </c>
      <c r="B28" s="56" t="str">
        <f t="shared" si="1"/>
        <v>no</v>
      </c>
      <c r="C28" s="55">
        <f t="shared" ref="C28" si="22">+C15</f>
        <v>12</v>
      </c>
      <c r="D28" t="str">
        <f t="shared" ref="D28:D282" si="23">+D15</f>
        <v>Comarca Ngäbe Buglé</v>
      </c>
      <c r="E28" s="23">
        <f t="shared" si="10"/>
        <v>43986</v>
      </c>
      <c r="F28" s="54">
        <f t="shared" si="11"/>
        <v>2</v>
      </c>
      <c r="G28" cm="1">
        <f t="array" ref="G28">+INDEX('Casos ACUM Prov'!$CK$3:$OM$16,'TODO PROVINCIA'!C28+1,'TODO PROVINCIA'!F28)</f>
        <v>104</v>
      </c>
      <c r="H28">
        <f t="shared" si="13"/>
        <v>0</v>
      </c>
      <c r="I28" cm="1">
        <f t="array" ref="I28">+INDEX('Muertes-PROV'!$C$3:$GE$16,$C28+1,$F28)</f>
        <v>2</v>
      </c>
      <c r="J28">
        <f t="shared" si="14"/>
        <v>0</v>
      </c>
      <c r="K28" cm="1">
        <f t="array" ref="K28">+INDEX('rECUPERA-prov'!$C$3:$LA$16,$C28+1,$F28)</f>
        <v>30</v>
      </c>
      <c r="L28">
        <f t="shared" si="15"/>
        <v>0</v>
      </c>
      <c r="M28">
        <f t="shared" si="2"/>
        <v>72</v>
      </c>
      <c r="N28">
        <f t="shared" si="16"/>
        <v>0</v>
      </c>
      <c r="O28" s="57">
        <f t="shared" si="3"/>
        <v>1.9230769230769232E-2</v>
      </c>
      <c r="P28" s="57">
        <f t="shared" si="4"/>
        <v>0.28846153846153844</v>
      </c>
      <c r="Q28" s="57">
        <f t="shared" si="5"/>
        <v>0.69230769230769229</v>
      </c>
      <c r="R28" s="57">
        <f t="shared" si="17"/>
        <v>0</v>
      </c>
      <c r="S28" s="57">
        <f t="shared" si="18"/>
        <v>0</v>
      </c>
      <c r="T28" s="57">
        <f t="shared" si="19"/>
        <v>0</v>
      </c>
      <c r="U28" s="57">
        <f t="shared" si="20"/>
        <v>0</v>
      </c>
      <c r="V28" s="58">
        <f t="shared" si="6"/>
        <v>224.11957641400056</v>
      </c>
      <c r="W28" s="58">
        <f t="shared" si="7"/>
        <v>4.3099918541153954</v>
      </c>
      <c r="X28" s="58">
        <f t="shared" si="8"/>
        <v>64.649877811730931</v>
      </c>
      <c r="Y28" s="58">
        <f t="shared" si="9"/>
        <v>155.15970674815424</v>
      </c>
      <c r="Z28">
        <f t="shared" si="21"/>
        <v>464038</v>
      </c>
    </row>
    <row r="29" spans="1:26" x14ac:dyDescent="0.3">
      <c r="A29" s="56" t="str">
        <f t="shared" si="0"/>
        <v>ON</v>
      </c>
      <c r="B29" s="56" t="str">
        <f t="shared" si="1"/>
        <v>no</v>
      </c>
      <c r="C29" s="55">
        <f t="shared" ref="C29:C283" si="24">+C16</f>
        <v>13</v>
      </c>
      <c r="D29" t="str">
        <f t="shared" si="23"/>
        <v>Panamá Oeste</v>
      </c>
      <c r="E29" s="23">
        <f t="shared" si="10"/>
        <v>43986</v>
      </c>
      <c r="F29" s="54">
        <f t="shared" si="11"/>
        <v>2</v>
      </c>
      <c r="G29" cm="1">
        <f t="array" ref="G29">+INDEX('Casos ACUM Prov'!$CK$3:$OM$16,'TODO PROVINCIA'!C29+1,'TODO PROVINCIA'!F29)</f>
        <v>2794</v>
      </c>
      <c r="H29">
        <f t="shared" si="13"/>
        <v>61</v>
      </c>
      <c r="I29" cm="1">
        <f t="array" ref="I29">+INDEX('Muertes-PROV'!$C$3:$GE$16,$C29+1,$F29)</f>
        <v>80</v>
      </c>
      <c r="J29">
        <f t="shared" si="14"/>
        <v>1</v>
      </c>
      <c r="K29" cm="1">
        <f t="array" ref="K29">+INDEX('rECUPERA-prov'!$C$3:$LA$16,$C29+1,$F29)</f>
        <v>2039</v>
      </c>
      <c r="L29">
        <f t="shared" si="15"/>
        <v>9</v>
      </c>
      <c r="M29">
        <f t="shared" si="2"/>
        <v>675</v>
      </c>
      <c r="N29">
        <f t="shared" si="16"/>
        <v>51</v>
      </c>
      <c r="O29" s="57">
        <f t="shared" si="3"/>
        <v>2.863278453829635E-2</v>
      </c>
      <c r="P29" s="57">
        <f t="shared" si="4"/>
        <v>0.72977809591982823</v>
      </c>
      <c r="Q29" s="57">
        <f t="shared" si="5"/>
        <v>0.24158911954187545</v>
      </c>
      <c r="R29" s="57">
        <f t="shared" si="17"/>
        <v>2.1832498210450968E-2</v>
      </c>
      <c r="S29" s="57">
        <f t="shared" si="18"/>
        <v>1.2500000000000001E-2</v>
      </c>
      <c r="T29" s="57">
        <f t="shared" si="19"/>
        <v>4.4139283962726823E-3</v>
      </c>
      <c r="U29" s="57">
        <f t="shared" si="20"/>
        <v>7.5555555555555556E-2</v>
      </c>
      <c r="V29" s="58">
        <f t="shared" si="6"/>
        <v>12308.858060451736</v>
      </c>
      <c r="W29" s="58">
        <f t="shared" si="7"/>
        <v>352.43688075738686</v>
      </c>
      <c r="X29" s="58">
        <f t="shared" si="8"/>
        <v>8982.7349983038985</v>
      </c>
      <c r="Y29" s="58">
        <f t="shared" si="9"/>
        <v>2973.6861813904516</v>
      </c>
      <c r="Z29">
        <f t="shared" si="21"/>
        <v>226991</v>
      </c>
    </row>
    <row r="30" spans="1:26" x14ac:dyDescent="0.3">
      <c r="A30" s="56" t="str">
        <f t="shared" si="0"/>
        <v>ON</v>
      </c>
      <c r="B30" s="56" t="str">
        <f t="shared" si="1"/>
        <v>no</v>
      </c>
      <c r="C30" s="55">
        <f t="shared" si="24"/>
        <v>1</v>
      </c>
      <c r="D30" t="str">
        <f t="shared" si="23"/>
        <v>Bocas del Toro</v>
      </c>
      <c r="E30" s="23">
        <f t="shared" si="10"/>
        <v>43987</v>
      </c>
      <c r="F30" s="54">
        <f t="shared" si="11"/>
        <v>3</v>
      </c>
      <c r="G30" cm="1">
        <f t="array" ref="G30">+INDEX('Casos ACUM Prov'!$CK$3:$OM$16,'TODO PROVINCIA'!C30+1,'TODO PROVINCIA'!F30)</f>
        <v>274</v>
      </c>
      <c r="H30">
        <f t="shared" si="13"/>
        <v>10</v>
      </c>
      <c r="I30" cm="1">
        <f t="array" ref="I30">+INDEX('Muertes-PROV'!$C$3:$GE$16,$C30+1,$F30)</f>
        <v>1</v>
      </c>
      <c r="J30">
        <f t="shared" si="14"/>
        <v>1</v>
      </c>
      <c r="K30" cm="1">
        <f t="array" ref="K30">+INDEX('rECUPERA-prov'!$C$3:$LA$16,$C30+1,$F30)</f>
        <v>83</v>
      </c>
      <c r="L30">
        <f t="shared" si="15"/>
        <v>10</v>
      </c>
      <c r="M30">
        <f t="shared" si="2"/>
        <v>190</v>
      </c>
      <c r="N30">
        <f t="shared" si="16"/>
        <v>-1</v>
      </c>
      <c r="O30" s="57">
        <f t="shared" si="3"/>
        <v>3.6496350364963502E-3</v>
      </c>
      <c r="P30" s="57">
        <f t="shared" si="4"/>
        <v>0.3029197080291971</v>
      </c>
      <c r="Q30" s="57">
        <f t="shared" si="5"/>
        <v>0.69343065693430661</v>
      </c>
      <c r="R30" s="57">
        <f t="shared" si="17"/>
        <v>3.6496350364963501E-2</v>
      </c>
      <c r="S30" s="57">
        <f t="shared" si="18"/>
        <v>1</v>
      </c>
      <c r="T30" s="57">
        <f t="shared" si="19"/>
        <v>0.12048192771084337</v>
      </c>
      <c r="U30" s="57">
        <f t="shared" si="20"/>
        <v>-5.263157894736842E-3</v>
      </c>
      <c r="V30" s="58">
        <f t="shared" si="6"/>
        <v>2183.9456085954998</v>
      </c>
      <c r="W30" s="58">
        <f t="shared" si="7"/>
        <v>7.9706044109324816</v>
      </c>
      <c r="X30" s="58">
        <f t="shared" si="8"/>
        <v>661.56016610739596</v>
      </c>
      <c r="Y30" s="58">
        <f t="shared" si="9"/>
        <v>1514.4148380771715</v>
      </c>
      <c r="Z30">
        <f t="shared" si="21"/>
        <v>125461</v>
      </c>
    </row>
    <row r="31" spans="1:26" x14ac:dyDescent="0.3">
      <c r="A31" s="56" t="str">
        <f t="shared" si="0"/>
        <v>ON</v>
      </c>
      <c r="B31" s="56" t="str">
        <f t="shared" si="1"/>
        <v>no</v>
      </c>
      <c r="C31" s="55">
        <f t="shared" si="24"/>
        <v>2</v>
      </c>
      <c r="D31" t="str">
        <f t="shared" si="23"/>
        <v>Coclé</v>
      </c>
      <c r="E31" s="23">
        <f t="shared" si="10"/>
        <v>43987</v>
      </c>
      <c r="F31" s="54">
        <f t="shared" si="11"/>
        <v>3</v>
      </c>
      <c r="G31" cm="1">
        <f t="array" ref="G31">+INDEX('Casos ACUM Prov'!$CK$3:$OM$16,'TODO PROVINCIA'!C31+1,'TODO PROVINCIA'!F31)</f>
        <v>114</v>
      </c>
      <c r="H31">
        <f t="shared" si="13"/>
        <v>1</v>
      </c>
      <c r="I31" cm="1">
        <f t="array" ref="I31">+INDEX('Muertes-PROV'!$C$3:$GE$16,$C31+1,$F31)</f>
        <v>2</v>
      </c>
      <c r="J31">
        <f t="shared" si="14"/>
        <v>0</v>
      </c>
      <c r="K31" cm="1">
        <f t="array" ref="K31">+INDEX('rECUPERA-prov'!$C$3:$LA$16,$C31+1,$F31)</f>
        <v>85</v>
      </c>
      <c r="L31">
        <f t="shared" si="15"/>
        <v>0</v>
      </c>
      <c r="M31">
        <f t="shared" si="2"/>
        <v>27</v>
      </c>
      <c r="N31">
        <f t="shared" si="16"/>
        <v>1</v>
      </c>
      <c r="O31" s="57">
        <f t="shared" si="3"/>
        <v>1.7543859649122806E-2</v>
      </c>
      <c r="P31" s="57">
        <f t="shared" si="4"/>
        <v>0.74561403508771928</v>
      </c>
      <c r="Q31" s="57">
        <f t="shared" si="5"/>
        <v>0.23684210526315788</v>
      </c>
      <c r="R31" s="57">
        <f t="shared" si="17"/>
        <v>8.771929824561403E-3</v>
      </c>
      <c r="S31" s="57">
        <f t="shared" si="18"/>
        <v>0</v>
      </c>
      <c r="T31" s="57">
        <f t="shared" si="19"/>
        <v>0</v>
      </c>
      <c r="U31" s="57">
        <f t="shared" si="20"/>
        <v>3.7037037037037035E-2</v>
      </c>
      <c r="V31" s="58">
        <f t="shared" si="6"/>
        <v>273.46458033981571</v>
      </c>
      <c r="W31" s="58">
        <f t="shared" si="7"/>
        <v>4.7976242164879954</v>
      </c>
      <c r="X31" s="58">
        <f t="shared" si="8"/>
        <v>203.89902920073979</v>
      </c>
      <c r="Y31" s="58">
        <f t="shared" si="9"/>
        <v>64.767926922587932</v>
      </c>
      <c r="Z31">
        <f t="shared" si="21"/>
        <v>416873</v>
      </c>
    </row>
    <row r="32" spans="1:26" x14ac:dyDescent="0.3">
      <c r="A32" s="56" t="str">
        <f t="shared" si="0"/>
        <v>ON</v>
      </c>
      <c r="B32" s="56" t="str">
        <f t="shared" si="1"/>
        <v>no</v>
      </c>
      <c r="C32" s="55">
        <f t="shared" si="24"/>
        <v>3</v>
      </c>
      <c r="D32" t="str">
        <f t="shared" si="23"/>
        <v>Colón</v>
      </c>
      <c r="E32" s="23">
        <f t="shared" si="10"/>
        <v>43987</v>
      </c>
      <c r="F32" s="54">
        <f t="shared" si="11"/>
        <v>3</v>
      </c>
      <c r="G32" cm="1">
        <f t="array" ref="G32">+INDEX('Casos ACUM Prov'!$CK$3:$OM$16,'TODO PROVINCIA'!C32+1,'TODO PROVINCIA'!F32)</f>
        <v>535</v>
      </c>
      <c r="H32">
        <f t="shared" si="13"/>
        <v>22</v>
      </c>
      <c r="I32" cm="1">
        <f t="array" ref="I32">+INDEX('Muertes-PROV'!$C$3:$GE$16,$C32+1,$F32)</f>
        <v>15</v>
      </c>
      <c r="J32">
        <f t="shared" si="14"/>
        <v>0</v>
      </c>
      <c r="K32" cm="1">
        <f t="array" ref="K32">+INDEX('rECUPERA-prov'!$C$3:$LA$16,$C32+1,$F32)</f>
        <v>350</v>
      </c>
      <c r="L32">
        <f t="shared" si="15"/>
        <v>1</v>
      </c>
      <c r="M32">
        <f t="shared" si="2"/>
        <v>170</v>
      </c>
      <c r="N32">
        <f t="shared" si="16"/>
        <v>21</v>
      </c>
      <c r="O32" s="57">
        <f t="shared" si="3"/>
        <v>2.8037383177570093E-2</v>
      </c>
      <c r="P32" s="57">
        <f t="shared" si="4"/>
        <v>0.65420560747663548</v>
      </c>
      <c r="Q32" s="57">
        <f t="shared" si="5"/>
        <v>0.31775700934579437</v>
      </c>
      <c r="R32" s="57">
        <f t="shared" si="17"/>
        <v>4.1121495327102804E-2</v>
      </c>
      <c r="S32" s="57">
        <f t="shared" si="18"/>
        <v>0</v>
      </c>
      <c r="T32" s="57">
        <f t="shared" si="19"/>
        <v>2.8571428571428571E-3</v>
      </c>
      <c r="U32" s="57">
        <f t="shared" si="20"/>
        <v>0.12352941176470589</v>
      </c>
      <c r="V32" s="58">
        <f t="shared" si="6"/>
        <v>2289.1813716261317</v>
      </c>
      <c r="W32" s="58">
        <f t="shared" si="7"/>
        <v>64.182655279237338</v>
      </c>
      <c r="X32" s="58">
        <f t="shared" si="8"/>
        <v>1497.5952898488713</v>
      </c>
      <c r="Y32" s="58">
        <f t="shared" si="9"/>
        <v>727.40342649802312</v>
      </c>
      <c r="Z32">
        <f t="shared" si="21"/>
        <v>233708</v>
      </c>
    </row>
    <row r="33" spans="1:26" x14ac:dyDescent="0.3">
      <c r="A33" s="56" t="str">
        <f t="shared" si="0"/>
        <v>ON</v>
      </c>
      <c r="B33" s="56" t="str">
        <f t="shared" si="1"/>
        <v>no</v>
      </c>
      <c r="C33" s="55">
        <f t="shared" si="24"/>
        <v>4</v>
      </c>
      <c r="D33" t="str">
        <f t="shared" si="23"/>
        <v>Chiriquí</v>
      </c>
      <c r="E33" s="23">
        <f t="shared" si="10"/>
        <v>43987</v>
      </c>
      <c r="F33" s="54">
        <f t="shared" si="11"/>
        <v>3</v>
      </c>
      <c r="G33" cm="1">
        <f t="array" ref="G33">+INDEX('Casos ACUM Prov'!$CK$3:$OM$16,'TODO PROVINCIA'!C33+1,'TODO PROVINCIA'!F33)</f>
        <v>430</v>
      </c>
      <c r="H33">
        <f t="shared" si="13"/>
        <v>6</v>
      </c>
      <c r="I33" cm="1">
        <f t="array" ref="I33">+INDEX('Muertes-PROV'!$C$3:$GE$16,$C33+1,$F33)</f>
        <v>9</v>
      </c>
      <c r="J33">
        <f t="shared" si="14"/>
        <v>1</v>
      </c>
      <c r="K33" cm="1">
        <f t="array" ref="K33">+INDEX('rECUPERA-prov'!$C$3:$LA$16,$C33+1,$F33)</f>
        <v>255</v>
      </c>
      <c r="L33">
        <f t="shared" si="15"/>
        <v>10</v>
      </c>
      <c r="M33">
        <f t="shared" si="2"/>
        <v>166</v>
      </c>
      <c r="N33">
        <f t="shared" si="16"/>
        <v>-5</v>
      </c>
      <c r="O33" s="57">
        <f t="shared" si="3"/>
        <v>2.0930232558139535E-2</v>
      </c>
      <c r="P33" s="57">
        <f t="shared" si="4"/>
        <v>0.59302325581395354</v>
      </c>
      <c r="Q33" s="57">
        <f t="shared" si="5"/>
        <v>0.38604651162790699</v>
      </c>
      <c r="R33" s="57">
        <f t="shared" si="17"/>
        <v>1.3953488372093023E-2</v>
      </c>
      <c r="S33" s="57">
        <f t="shared" si="18"/>
        <v>0.1111111111111111</v>
      </c>
      <c r="T33" s="57">
        <f t="shared" si="19"/>
        <v>3.9215686274509803E-2</v>
      </c>
      <c r="U33" s="57">
        <f t="shared" si="20"/>
        <v>-3.0120481927710843E-2</v>
      </c>
      <c r="V33" s="58">
        <f t="shared" si="6"/>
        <v>1777.3883138785093</v>
      </c>
      <c r="W33" s="58">
        <f t="shared" si="7"/>
        <v>37.201150755596707</v>
      </c>
      <c r="X33" s="58">
        <f t="shared" si="8"/>
        <v>1054.0326047419067</v>
      </c>
      <c r="Y33" s="58">
        <f t="shared" si="9"/>
        <v>686.15455838100593</v>
      </c>
      <c r="Z33">
        <f t="shared" si="21"/>
        <v>241928</v>
      </c>
    </row>
    <row r="34" spans="1:26" x14ac:dyDescent="0.3">
      <c r="A34" s="56" t="str">
        <f t="shared" si="0"/>
        <v>ON</v>
      </c>
      <c r="B34" s="56" t="str">
        <f t="shared" si="1"/>
        <v>no</v>
      </c>
      <c r="C34" s="55">
        <f t="shared" si="24"/>
        <v>5</v>
      </c>
      <c r="D34" t="str">
        <f t="shared" si="23"/>
        <v>Darién</v>
      </c>
      <c r="E34" s="23">
        <f t="shared" si="10"/>
        <v>43987</v>
      </c>
      <c r="F34" s="54">
        <f t="shared" si="11"/>
        <v>3</v>
      </c>
      <c r="G34" cm="1">
        <f t="array" ref="G34">+INDEX('Casos ACUM Prov'!$CK$3:$OM$16,'TODO PROVINCIA'!C34+1,'TODO PROVINCIA'!F34)</f>
        <v>247</v>
      </c>
      <c r="H34">
        <f t="shared" si="13"/>
        <v>10</v>
      </c>
      <c r="I34" cm="1">
        <f t="array" ref="I34">+INDEX('Muertes-PROV'!$C$3:$GE$16,$C34+1,$F34)</f>
        <v>3</v>
      </c>
      <c r="J34">
        <f t="shared" si="14"/>
        <v>0</v>
      </c>
      <c r="K34" cm="1">
        <f t="array" ref="K34">+INDEX('rECUPERA-prov'!$C$3:$LA$16,$C34+1,$F34)</f>
        <v>162</v>
      </c>
      <c r="L34">
        <f t="shared" si="15"/>
        <v>0</v>
      </c>
      <c r="M34">
        <f t="shared" si="2"/>
        <v>82</v>
      </c>
      <c r="N34">
        <f t="shared" si="16"/>
        <v>10</v>
      </c>
      <c r="O34" s="57">
        <f t="shared" si="3"/>
        <v>1.2145748987854251E-2</v>
      </c>
      <c r="P34" s="57">
        <f t="shared" si="4"/>
        <v>0.65587044534412953</v>
      </c>
      <c r="Q34" s="57">
        <f t="shared" si="5"/>
        <v>0.33198380566801622</v>
      </c>
      <c r="R34" s="57">
        <f t="shared" si="17"/>
        <v>4.048582995951417E-2</v>
      </c>
      <c r="S34" s="57">
        <f t="shared" si="18"/>
        <v>0</v>
      </c>
      <c r="T34" s="57">
        <f t="shared" si="19"/>
        <v>0</v>
      </c>
      <c r="U34" s="57">
        <f t="shared" si="20"/>
        <v>0.12195121951219512</v>
      </c>
      <c r="V34" s="58">
        <f t="shared" si="6"/>
        <v>24697.530246975304</v>
      </c>
      <c r="W34" s="58">
        <f t="shared" si="7"/>
        <v>299.97000299970006</v>
      </c>
      <c r="X34" s="58">
        <f t="shared" si="8"/>
        <v>16198.380161983803</v>
      </c>
      <c r="Y34" s="58">
        <f t="shared" si="9"/>
        <v>8199.1800819918008</v>
      </c>
      <c r="Z34">
        <f t="shared" si="21"/>
        <v>10001</v>
      </c>
    </row>
    <row r="35" spans="1:26" x14ac:dyDescent="0.3">
      <c r="A35" s="56" t="str">
        <f t="shared" si="0"/>
        <v>ON</v>
      </c>
      <c r="B35" s="56" t="str">
        <f t="shared" si="1"/>
        <v>no</v>
      </c>
      <c r="C35" s="55">
        <f t="shared" si="24"/>
        <v>6</v>
      </c>
      <c r="D35" t="str">
        <f t="shared" si="23"/>
        <v>Herrera</v>
      </c>
      <c r="E35" s="23">
        <f t="shared" si="10"/>
        <v>43987</v>
      </c>
      <c r="F35" s="54">
        <f t="shared" si="11"/>
        <v>3</v>
      </c>
      <c r="G35" cm="1">
        <f t="array" ref="G35">+INDEX('Casos ACUM Prov'!$CK$3:$OM$16,'TODO PROVINCIA'!C35+1,'TODO PROVINCIA'!F35)</f>
        <v>18</v>
      </c>
      <c r="H35">
        <f t="shared" si="13"/>
        <v>0</v>
      </c>
      <c r="I35" cm="1">
        <f t="array" ref="I35">+INDEX('Muertes-PROV'!$C$3:$GE$16,$C35+1,$F35)</f>
        <v>1</v>
      </c>
      <c r="J35">
        <f t="shared" si="14"/>
        <v>0</v>
      </c>
      <c r="K35" cm="1">
        <f t="array" ref="K35">+INDEX('rECUPERA-prov'!$C$3:$LA$16,$C35+1,$F35)</f>
        <v>16</v>
      </c>
      <c r="L35">
        <f t="shared" si="15"/>
        <v>0</v>
      </c>
      <c r="M35">
        <f t="shared" si="2"/>
        <v>1</v>
      </c>
      <c r="N35">
        <f t="shared" si="16"/>
        <v>0</v>
      </c>
      <c r="O35" s="57">
        <f t="shared" si="3"/>
        <v>5.5555555555555552E-2</v>
      </c>
      <c r="P35" s="57">
        <f t="shared" si="4"/>
        <v>0.88888888888888884</v>
      </c>
      <c r="Q35" s="57">
        <f t="shared" si="5"/>
        <v>5.5555555555555552E-2</v>
      </c>
      <c r="R35" s="57">
        <f t="shared" si="17"/>
        <v>0</v>
      </c>
      <c r="S35" s="57">
        <f t="shared" si="18"/>
        <v>0</v>
      </c>
      <c r="T35" s="57">
        <f t="shared" si="19"/>
        <v>0</v>
      </c>
      <c r="U35" s="57">
        <f t="shared" si="20"/>
        <v>0</v>
      </c>
      <c r="V35" s="58">
        <f t="shared" si="6"/>
        <v>543.65882388474438</v>
      </c>
      <c r="W35" s="58">
        <f t="shared" si="7"/>
        <v>30.203267993596906</v>
      </c>
      <c r="X35" s="58">
        <f t="shared" si="8"/>
        <v>483.2522878975505</v>
      </c>
      <c r="Y35" s="58">
        <f t="shared" si="9"/>
        <v>30.203267993596906</v>
      </c>
      <c r="Z35">
        <f t="shared" si="21"/>
        <v>33109</v>
      </c>
    </row>
    <row r="36" spans="1:26" x14ac:dyDescent="0.3">
      <c r="A36" s="56" t="str">
        <f t="shared" si="0"/>
        <v>ON</v>
      </c>
      <c r="B36" s="56" t="str">
        <f t="shared" si="1"/>
        <v>no</v>
      </c>
      <c r="C36" s="55">
        <f t="shared" si="24"/>
        <v>7</v>
      </c>
      <c r="D36" t="str">
        <f t="shared" si="23"/>
        <v>Los Santos</v>
      </c>
      <c r="E36" s="23">
        <f t="shared" si="10"/>
        <v>43987</v>
      </c>
      <c r="F36" s="54">
        <f t="shared" si="11"/>
        <v>3</v>
      </c>
      <c r="G36" cm="1">
        <f t="array" ref="G36">+INDEX('Casos ACUM Prov'!$CK$3:$OM$16,'TODO PROVINCIA'!C36+1,'TODO PROVINCIA'!F36)</f>
        <v>21</v>
      </c>
      <c r="H36">
        <f t="shared" si="13"/>
        <v>1</v>
      </c>
      <c r="I36" cm="1">
        <f t="array" ref="I36">+INDEX('Muertes-PROV'!$C$3:$GE$16,$C36+1,$F36)</f>
        <v>1</v>
      </c>
      <c r="J36">
        <f t="shared" si="14"/>
        <v>0</v>
      </c>
      <c r="K36" cm="1">
        <f t="array" ref="K36">+INDEX('rECUPERA-prov'!$C$3:$LA$16,$C36+1,$F36)</f>
        <v>15</v>
      </c>
      <c r="L36">
        <f t="shared" si="15"/>
        <v>0</v>
      </c>
      <c r="M36">
        <f t="shared" si="2"/>
        <v>5</v>
      </c>
      <c r="N36">
        <f t="shared" si="16"/>
        <v>1</v>
      </c>
      <c r="O36" s="57">
        <f t="shared" si="3"/>
        <v>4.7619047619047616E-2</v>
      </c>
      <c r="P36" s="57">
        <f t="shared" si="4"/>
        <v>0.7142857142857143</v>
      </c>
      <c r="Q36" s="57">
        <f t="shared" si="5"/>
        <v>0.23809523809523808</v>
      </c>
      <c r="R36" s="57">
        <f t="shared" si="17"/>
        <v>4.7619047619047616E-2</v>
      </c>
      <c r="S36" s="57">
        <f t="shared" si="18"/>
        <v>0</v>
      </c>
      <c r="T36" s="57">
        <f t="shared" si="19"/>
        <v>0</v>
      </c>
      <c r="U36" s="57">
        <f t="shared" si="20"/>
        <v>0.2</v>
      </c>
      <c r="V36" s="58">
        <f t="shared" si="6"/>
        <v>133.97385595896571</v>
      </c>
      <c r="W36" s="58">
        <f t="shared" si="7"/>
        <v>6.3797074266174159</v>
      </c>
      <c r="X36" s="58">
        <f t="shared" si="8"/>
        <v>95.695611399261225</v>
      </c>
      <c r="Y36" s="58">
        <f t="shared" si="9"/>
        <v>31.898537133087078</v>
      </c>
      <c r="Z36">
        <f t="shared" si="21"/>
        <v>156747</v>
      </c>
    </row>
    <row r="37" spans="1:26" x14ac:dyDescent="0.3">
      <c r="A37" s="56" t="str">
        <f t="shared" si="0"/>
        <v>ON</v>
      </c>
      <c r="B37" s="56" t="str">
        <f t="shared" si="1"/>
        <v>no</v>
      </c>
      <c r="C37" s="55">
        <f t="shared" si="24"/>
        <v>8</v>
      </c>
      <c r="D37" t="str">
        <f t="shared" si="23"/>
        <v>Panamá</v>
      </c>
      <c r="E37" s="23">
        <f t="shared" si="10"/>
        <v>43987</v>
      </c>
      <c r="F37" s="54">
        <f t="shared" si="11"/>
        <v>3</v>
      </c>
      <c r="G37" cm="1">
        <f t="array" ref="G37">+INDEX('Casos ACUM Prov'!$CK$3:$OM$16,'TODO PROVINCIA'!C37+1,'TODO PROVINCIA'!F37)</f>
        <v>9802</v>
      </c>
      <c r="H37">
        <f t="shared" si="13"/>
        <v>257</v>
      </c>
      <c r="I37" cm="1">
        <f t="array" ref="I37">+INDEX('Muertes-PROV'!$C$3:$GE$16,$C37+1,$F37)</f>
        <v>232</v>
      </c>
      <c r="J37">
        <f t="shared" si="14"/>
        <v>11</v>
      </c>
      <c r="K37" cm="1">
        <f t="array" ref="K37">+INDEX('rECUPERA-prov'!$C$3:$LA$16,$C37+1,$F37)</f>
        <v>5645</v>
      </c>
      <c r="L37">
        <f t="shared" si="15"/>
        <v>57</v>
      </c>
      <c r="M37">
        <f t="shared" si="2"/>
        <v>3925</v>
      </c>
      <c r="N37">
        <f t="shared" si="16"/>
        <v>189</v>
      </c>
      <c r="O37" s="57">
        <f t="shared" si="3"/>
        <v>2.3668639053254437E-2</v>
      </c>
      <c r="P37" s="57">
        <f t="shared" si="4"/>
        <v>0.57590287696388487</v>
      </c>
      <c r="Q37" s="57">
        <f t="shared" si="5"/>
        <v>0.40042848398286063</v>
      </c>
      <c r="R37" s="57">
        <f t="shared" si="17"/>
        <v>2.6219138951234441E-2</v>
      </c>
      <c r="S37" s="57">
        <f t="shared" si="18"/>
        <v>4.7413793103448273E-2</v>
      </c>
      <c r="T37" s="57">
        <f t="shared" si="19"/>
        <v>1.0097431355181577E-2</v>
      </c>
      <c r="U37" s="57">
        <f t="shared" si="20"/>
        <v>4.8152866242038218E-2</v>
      </c>
      <c r="V37" s="58">
        <f t="shared" si="6"/>
        <v>89145.559547087454</v>
      </c>
      <c r="W37" s="58">
        <f t="shared" si="7"/>
        <v>2109.954072120413</v>
      </c>
      <c r="X37" s="58">
        <f t="shared" si="8"/>
        <v>51339.184211722975</v>
      </c>
      <c r="Y37" s="58">
        <f t="shared" si="9"/>
        <v>35696.421263244054</v>
      </c>
      <c r="Z37">
        <f t="shared" si="21"/>
        <v>109955</v>
      </c>
    </row>
    <row r="38" spans="1:26" x14ac:dyDescent="0.3">
      <c r="A38" s="56" t="str">
        <f t="shared" si="0"/>
        <v>ON</v>
      </c>
      <c r="B38" s="56" t="str">
        <f t="shared" si="1"/>
        <v>no</v>
      </c>
      <c r="C38" s="55">
        <f t="shared" si="24"/>
        <v>9</v>
      </c>
      <c r="D38" t="str">
        <f t="shared" si="23"/>
        <v>Veraguas</v>
      </c>
      <c r="E38" s="23">
        <f t="shared" si="10"/>
        <v>43987</v>
      </c>
      <c r="F38" s="54">
        <f t="shared" si="11"/>
        <v>3</v>
      </c>
      <c r="G38" cm="1">
        <f t="array" ref="G38">+INDEX('Casos ACUM Prov'!$CK$3:$OM$16,'TODO PROVINCIA'!C38+1,'TODO PROVINCIA'!F38)</f>
        <v>781</v>
      </c>
      <c r="H38">
        <f t="shared" si="13"/>
        <v>13</v>
      </c>
      <c r="I38" cm="1">
        <f t="array" ref="I38">+INDEX('Muertes-PROV'!$C$3:$GE$16,$C38+1,$F38)</f>
        <v>7</v>
      </c>
      <c r="J38">
        <f t="shared" si="14"/>
        <v>0</v>
      </c>
      <c r="K38" cm="1">
        <f t="array" ref="K38">+INDEX('rECUPERA-prov'!$C$3:$LA$16,$C38+1,$F38)</f>
        <v>371</v>
      </c>
      <c r="L38">
        <f t="shared" si="15"/>
        <v>10</v>
      </c>
      <c r="M38">
        <f t="shared" si="2"/>
        <v>403</v>
      </c>
      <c r="N38">
        <f t="shared" si="16"/>
        <v>3</v>
      </c>
      <c r="O38" s="57">
        <f t="shared" si="3"/>
        <v>8.9628681177976958E-3</v>
      </c>
      <c r="P38" s="57">
        <f t="shared" si="4"/>
        <v>0.47503201024327785</v>
      </c>
      <c r="Q38" s="57">
        <f t="shared" si="5"/>
        <v>0.51600512163892442</v>
      </c>
      <c r="R38" s="57">
        <f t="shared" si="17"/>
        <v>1.6645326504481434E-2</v>
      </c>
      <c r="S38" s="57">
        <f t="shared" si="18"/>
        <v>0</v>
      </c>
      <c r="T38" s="57">
        <f t="shared" si="19"/>
        <v>2.6954177897574125E-2</v>
      </c>
      <c r="U38" s="57">
        <f t="shared" si="20"/>
        <v>7.4441687344913151E-3</v>
      </c>
      <c r="V38" s="58">
        <f t="shared" si="6"/>
        <v>7102.9057341639764</v>
      </c>
      <c r="W38" s="58">
        <f t="shared" si="7"/>
        <v>63.662407348460732</v>
      </c>
      <c r="X38" s="58">
        <f t="shared" si="8"/>
        <v>3374.1075894684191</v>
      </c>
      <c r="Y38" s="58">
        <f t="shared" si="9"/>
        <v>3665.1357373470964</v>
      </c>
      <c r="Z38">
        <f t="shared" si="21"/>
        <v>109955</v>
      </c>
    </row>
    <row r="39" spans="1:26" x14ac:dyDescent="0.3">
      <c r="A39" s="56" t="str">
        <f t="shared" si="0"/>
        <v>ON</v>
      </c>
      <c r="B39" s="56" t="str">
        <f t="shared" si="1"/>
        <v>no</v>
      </c>
      <c r="C39" s="55">
        <f t="shared" si="24"/>
        <v>10</v>
      </c>
      <c r="D39" t="str">
        <f t="shared" si="23"/>
        <v>Comarca Kuna Yala</v>
      </c>
      <c r="E39" s="23">
        <f t="shared" si="10"/>
        <v>43987</v>
      </c>
      <c r="F39" s="54">
        <f t="shared" si="11"/>
        <v>3</v>
      </c>
      <c r="G39" cm="1">
        <f t="array" ref="G39">+INDEX('Casos ACUM Prov'!$CK$3:$OM$16,'TODO PROVINCIA'!C39+1,'TODO PROVINCIA'!F39)</f>
        <v>244</v>
      </c>
      <c r="H39">
        <f t="shared" si="13"/>
        <v>0</v>
      </c>
      <c r="I39" cm="1">
        <f t="array" ref="I39">+INDEX('Muertes-PROV'!$C$3:$GE$16,$C39+1,$F39)</f>
        <v>16</v>
      </c>
      <c r="J39">
        <f t="shared" si="14"/>
        <v>0</v>
      </c>
      <c r="K39" cm="1">
        <f t="array" ref="K39">+INDEX('rECUPERA-prov'!$C$3:$LA$16,$C39+1,$F39)</f>
        <v>202</v>
      </c>
      <c r="L39">
        <f t="shared" si="15"/>
        <v>0</v>
      </c>
      <c r="M39">
        <f t="shared" si="2"/>
        <v>26</v>
      </c>
      <c r="N39">
        <f t="shared" si="16"/>
        <v>0</v>
      </c>
      <c r="O39" s="57">
        <f t="shared" si="3"/>
        <v>6.5573770491803282E-2</v>
      </c>
      <c r="P39" s="57">
        <f t="shared" si="4"/>
        <v>0.82786885245901642</v>
      </c>
      <c r="Q39" s="57">
        <f t="shared" si="5"/>
        <v>0.10655737704918032</v>
      </c>
      <c r="R39" s="57">
        <f t="shared" si="17"/>
        <v>0</v>
      </c>
      <c r="S39" s="57">
        <f t="shared" si="18"/>
        <v>0</v>
      </c>
      <c r="T39" s="57">
        <f t="shared" si="19"/>
        <v>0</v>
      </c>
      <c r="U39" s="57">
        <f t="shared" si="20"/>
        <v>0</v>
      </c>
      <c r="V39" s="58">
        <f t="shared" si="6"/>
        <v>2723.4574515581749</v>
      </c>
      <c r="W39" s="58">
        <f t="shared" si="7"/>
        <v>178.5873738726672</v>
      </c>
      <c r="X39" s="58">
        <f t="shared" si="8"/>
        <v>2254.6655951424232</v>
      </c>
      <c r="Y39" s="58">
        <f t="shared" si="9"/>
        <v>290.20448254308417</v>
      </c>
      <c r="Z39">
        <f t="shared" si="21"/>
        <v>89592</v>
      </c>
    </row>
    <row r="40" spans="1:26" x14ac:dyDescent="0.3">
      <c r="A40" s="56" t="str">
        <f t="shared" si="0"/>
        <v>ON</v>
      </c>
      <c r="B40" s="56" t="str">
        <f t="shared" si="1"/>
        <v>no</v>
      </c>
      <c r="C40" s="55">
        <f t="shared" si="24"/>
        <v>11</v>
      </c>
      <c r="D40" t="str">
        <f t="shared" si="23"/>
        <v>Comarca Emberá Wounaán</v>
      </c>
      <c r="E40" s="23">
        <f t="shared" si="10"/>
        <v>43987</v>
      </c>
      <c r="F40" s="54">
        <f t="shared" si="11"/>
        <v>3</v>
      </c>
      <c r="G40" cm="1">
        <f t="array" ref="G40">+INDEX('Casos ACUM Prov'!$CK$3:$OM$16,'TODO PROVINCIA'!C40+1,'TODO PROVINCIA'!F40)</f>
        <v>0</v>
      </c>
      <c r="H40">
        <f t="shared" si="13"/>
        <v>0</v>
      </c>
      <c r="I40" cm="1">
        <f t="array" ref="I40">+INDEX('Muertes-PROV'!$C$3:$GE$16,$C40+1,$F40)</f>
        <v>0</v>
      </c>
      <c r="J40">
        <f t="shared" si="14"/>
        <v>0</v>
      </c>
      <c r="K40" cm="1">
        <f t="array" ref="K40">+INDEX('rECUPERA-prov'!$C$3:$LA$16,$C40+1,$F40)</f>
        <v>3</v>
      </c>
      <c r="L40">
        <f t="shared" si="15"/>
        <v>0</v>
      </c>
      <c r="M40">
        <f t="shared" si="2"/>
        <v>-3</v>
      </c>
      <c r="N40">
        <f t="shared" si="16"/>
        <v>0</v>
      </c>
      <c r="O40" s="57">
        <f t="shared" si="3"/>
        <v>0</v>
      </c>
      <c r="P40" s="57">
        <f t="shared" si="4"/>
        <v>0</v>
      </c>
      <c r="Q40" s="57">
        <f t="shared" si="5"/>
        <v>0</v>
      </c>
      <c r="R40" s="57">
        <f t="shared" si="17"/>
        <v>0</v>
      </c>
      <c r="S40" s="57">
        <f t="shared" si="18"/>
        <v>0</v>
      </c>
      <c r="T40" s="57">
        <f t="shared" si="19"/>
        <v>0</v>
      </c>
      <c r="U40" s="57">
        <f t="shared" si="20"/>
        <v>0</v>
      </c>
      <c r="V40" s="58">
        <f t="shared" si="6"/>
        <v>0</v>
      </c>
      <c r="W40" s="58">
        <f t="shared" si="7"/>
        <v>0</v>
      </c>
      <c r="X40" s="58">
        <f t="shared" si="8"/>
        <v>2.4018600003842976</v>
      </c>
      <c r="Y40" s="58">
        <f t="shared" si="9"/>
        <v>-2.4018600003842976</v>
      </c>
      <c r="Z40">
        <f t="shared" si="21"/>
        <v>1249032</v>
      </c>
    </row>
    <row r="41" spans="1:26" x14ac:dyDescent="0.3">
      <c r="A41" s="56" t="str">
        <f t="shared" si="0"/>
        <v>ON</v>
      </c>
      <c r="B41" s="56" t="str">
        <f t="shared" si="1"/>
        <v>no</v>
      </c>
      <c r="C41" s="55">
        <f t="shared" si="24"/>
        <v>12</v>
      </c>
      <c r="D41" t="str">
        <f t="shared" si="23"/>
        <v>Comarca Ngäbe Buglé</v>
      </c>
      <c r="E41" s="23">
        <f t="shared" si="10"/>
        <v>43987</v>
      </c>
      <c r="F41" s="54">
        <f t="shared" si="11"/>
        <v>3</v>
      </c>
      <c r="G41" cm="1">
        <f t="array" ref="G41">+INDEX('Casos ACUM Prov'!$CK$3:$OM$16,'TODO PROVINCIA'!C41+1,'TODO PROVINCIA'!F41)</f>
        <v>109</v>
      </c>
      <c r="H41">
        <f t="shared" si="13"/>
        <v>5</v>
      </c>
      <c r="I41" cm="1">
        <f t="array" ref="I41">+INDEX('Muertes-PROV'!$C$3:$GE$16,$C41+1,$F41)</f>
        <v>2</v>
      </c>
      <c r="J41">
        <f t="shared" si="14"/>
        <v>0</v>
      </c>
      <c r="K41" cm="1">
        <f t="array" ref="K41">+INDEX('rECUPERA-prov'!$C$3:$LA$16,$C41+1,$F41)</f>
        <v>30</v>
      </c>
      <c r="L41">
        <f t="shared" si="15"/>
        <v>0</v>
      </c>
      <c r="M41">
        <f t="shared" si="2"/>
        <v>77</v>
      </c>
      <c r="N41">
        <f t="shared" si="16"/>
        <v>5</v>
      </c>
      <c r="O41" s="57">
        <f t="shared" si="3"/>
        <v>1.834862385321101E-2</v>
      </c>
      <c r="P41" s="57">
        <f t="shared" si="4"/>
        <v>0.27522935779816515</v>
      </c>
      <c r="Q41" s="57">
        <f t="shared" si="5"/>
        <v>0.70642201834862384</v>
      </c>
      <c r="R41" s="57">
        <f t="shared" si="17"/>
        <v>4.5871559633027525E-2</v>
      </c>
      <c r="S41" s="57">
        <f t="shared" si="18"/>
        <v>0</v>
      </c>
      <c r="T41" s="57">
        <f t="shared" si="19"/>
        <v>0</v>
      </c>
      <c r="U41" s="57">
        <f t="shared" si="20"/>
        <v>6.4935064935064929E-2</v>
      </c>
      <c r="V41" s="58">
        <f t="shared" si="6"/>
        <v>234.89455604928906</v>
      </c>
      <c r="W41" s="58">
        <f t="shared" si="7"/>
        <v>4.3099918541153954</v>
      </c>
      <c r="X41" s="58">
        <f t="shared" si="8"/>
        <v>64.649877811730931</v>
      </c>
      <c r="Y41" s="58">
        <f t="shared" si="9"/>
        <v>165.93468638344274</v>
      </c>
      <c r="Z41">
        <f t="shared" si="21"/>
        <v>464038</v>
      </c>
    </row>
    <row r="42" spans="1:26" x14ac:dyDescent="0.3">
      <c r="A42" s="56" t="str">
        <f t="shared" si="0"/>
        <v>ON</v>
      </c>
      <c r="B42" s="56" t="str">
        <f t="shared" si="1"/>
        <v>no</v>
      </c>
      <c r="C42" s="55">
        <f t="shared" si="24"/>
        <v>13</v>
      </c>
      <c r="D42" t="str">
        <f t="shared" si="23"/>
        <v>Panamá Oeste</v>
      </c>
      <c r="E42" s="23">
        <f t="shared" si="10"/>
        <v>43987</v>
      </c>
      <c r="F42" s="54">
        <f t="shared" si="11"/>
        <v>3</v>
      </c>
      <c r="G42" cm="1">
        <f t="array" ref="G42">+INDEX('Casos ACUM Prov'!$CK$3:$OM$16,'TODO PROVINCIA'!C42+1,'TODO PROVINCIA'!F42)</f>
        <v>2888</v>
      </c>
      <c r="H42">
        <f t="shared" si="13"/>
        <v>94</v>
      </c>
      <c r="I42" cm="1">
        <f t="array" ref="I42">+INDEX('Muertes-PROV'!$C$3:$GE$16,$C42+1,$F42)</f>
        <v>81</v>
      </c>
      <c r="J42">
        <f t="shared" si="14"/>
        <v>1</v>
      </c>
      <c r="K42" cm="1">
        <f t="array" ref="K42">+INDEX('rECUPERA-prov'!$C$3:$LA$16,$C42+1,$F42)</f>
        <v>2066</v>
      </c>
      <c r="L42">
        <f t="shared" si="15"/>
        <v>27</v>
      </c>
      <c r="M42">
        <f t="shared" si="2"/>
        <v>741</v>
      </c>
      <c r="N42">
        <f t="shared" si="16"/>
        <v>66</v>
      </c>
      <c r="O42" s="57">
        <f t="shared" si="3"/>
        <v>2.8047091412742382E-2</v>
      </c>
      <c r="P42" s="57">
        <f t="shared" si="4"/>
        <v>0.71537396121883656</v>
      </c>
      <c r="Q42" s="57">
        <f t="shared" si="5"/>
        <v>0.25657894736842107</v>
      </c>
      <c r="R42" s="57">
        <f t="shared" si="17"/>
        <v>3.254847645429363E-2</v>
      </c>
      <c r="S42" s="57">
        <f t="shared" si="18"/>
        <v>1.2345679012345678E-2</v>
      </c>
      <c r="T42" s="57">
        <f t="shared" si="19"/>
        <v>1.3068731848983543E-2</v>
      </c>
      <c r="U42" s="57">
        <f t="shared" si="20"/>
        <v>8.9068825910931168E-2</v>
      </c>
      <c r="V42" s="58">
        <f t="shared" si="6"/>
        <v>12722.971395341665</v>
      </c>
      <c r="W42" s="58">
        <f t="shared" si="7"/>
        <v>356.84234176685419</v>
      </c>
      <c r="X42" s="58">
        <f t="shared" si="8"/>
        <v>9101.6824455595161</v>
      </c>
      <c r="Y42" s="58">
        <f t="shared" si="9"/>
        <v>3264.4466080152956</v>
      </c>
      <c r="Z42">
        <f t="shared" si="21"/>
        <v>226991</v>
      </c>
    </row>
    <row r="43" spans="1:26" x14ac:dyDescent="0.3">
      <c r="A43" s="56" t="str">
        <f t="shared" si="0"/>
        <v>ON</v>
      </c>
      <c r="B43" s="56" t="str">
        <f t="shared" si="1"/>
        <v>no</v>
      </c>
      <c r="C43" s="55">
        <f t="shared" si="24"/>
        <v>1</v>
      </c>
      <c r="D43" t="str">
        <f t="shared" si="23"/>
        <v>Bocas del Toro</v>
      </c>
      <c r="E43" s="23">
        <f t="shared" si="10"/>
        <v>43988</v>
      </c>
      <c r="F43" s="54">
        <f t="shared" si="11"/>
        <v>4</v>
      </c>
      <c r="G43" cm="1">
        <f t="array" ref="G43">+INDEX('Casos ACUM Prov'!$CK$3:$OM$16,'TODO PROVINCIA'!C43+1,'TODO PROVINCIA'!F43)</f>
        <v>325</v>
      </c>
      <c r="H43">
        <f t="shared" si="13"/>
        <v>51</v>
      </c>
      <c r="I43" cm="1">
        <f t="array" ref="I43">+INDEX('Muertes-PROV'!$C$3:$GE$16,$C43+1,$F43)</f>
        <v>1</v>
      </c>
      <c r="J43">
        <f t="shared" si="14"/>
        <v>0</v>
      </c>
      <c r="K43" cm="1">
        <f t="array" ref="K43">+INDEX('rECUPERA-prov'!$C$3:$LA$16,$C43+1,$F43)</f>
        <v>83</v>
      </c>
      <c r="L43">
        <f t="shared" si="15"/>
        <v>0</v>
      </c>
      <c r="M43">
        <f t="shared" si="2"/>
        <v>241</v>
      </c>
      <c r="N43">
        <f t="shared" si="16"/>
        <v>51</v>
      </c>
      <c r="O43" s="57">
        <f t="shared" si="3"/>
        <v>3.0769230769230769E-3</v>
      </c>
      <c r="P43" s="57">
        <f t="shared" si="4"/>
        <v>0.25538461538461538</v>
      </c>
      <c r="Q43" s="57">
        <f t="shared" si="5"/>
        <v>0.74153846153846159</v>
      </c>
      <c r="R43" s="57">
        <f t="shared" si="17"/>
        <v>0.15692307692307692</v>
      </c>
      <c r="S43" s="57">
        <f t="shared" si="18"/>
        <v>0</v>
      </c>
      <c r="T43" s="57">
        <f t="shared" si="19"/>
        <v>0</v>
      </c>
      <c r="U43" s="57">
        <f t="shared" si="20"/>
        <v>0.21161825726141079</v>
      </c>
      <c r="V43" s="58">
        <f t="shared" si="6"/>
        <v>2590.4464335530565</v>
      </c>
      <c r="W43" s="58">
        <f t="shared" si="7"/>
        <v>7.9706044109324816</v>
      </c>
      <c r="X43" s="58">
        <f t="shared" si="8"/>
        <v>661.56016610739596</v>
      </c>
      <c r="Y43" s="58">
        <f t="shared" si="9"/>
        <v>1920.9156630347281</v>
      </c>
      <c r="Z43">
        <f t="shared" si="21"/>
        <v>125461</v>
      </c>
    </row>
    <row r="44" spans="1:26" x14ac:dyDescent="0.3">
      <c r="A44" s="56" t="str">
        <f t="shared" si="0"/>
        <v>ON</v>
      </c>
      <c r="B44" s="56" t="str">
        <f t="shared" si="1"/>
        <v>no</v>
      </c>
      <c r="C44" s="55">
        <f t="shared" si="24"/>
        <v>2</v>
      </c>
      <c r="D44" t="str">
        <f t="shared" si="23"/>
        <v>Coclé</v>
      </c>
      <c r="E44" s="23">
        <f t="shared" si="10"/>
        <v>43988</v>
      </c>
      <c r="F44" s="54">
        <f t="shared" si="11"/>
        <v>4</v>
      </c>
      <c r="G44" cm="1">
        <f t="array" ref="G44">+INDEX('Casos ACUM Prov'!$CK$3:$OM$16,'TODO PROVINCIA'!C44+1,'TODO PROVINCIA'!F44)</f>
        <v>109</v>
      </c>
      <c r="H44">
        <f t="shared" si="13"/>
        <v>-5</v>
      </c>
      <c r="I44" cm="1">
        <f t="array" ref="I44">+INDEX('Muertes-PROV'!$C$3:$GE$16,$C44+1,$F44)</f>
        <v>2</v>
      </c>
      <c r="J44">
        <f t="shared" si="14"/>
        <v>0</v>
      </c>
      <c r="K44" cm="1">
        <f t="array" ref="K44">+INDEX('rECUPERA-prov'!$C$3:$LA$16,$C44+1,$F44)</f>
        <v>85</v>
      </c>
      <c r="L44">
        <f t="shared" si="15"/>
        <v>0</v>
      </c>
      <c r="M44">
        <f t="shared" si="2"/>
        <v>22</v>
      </c>
      <c r="N44">
        <f t="shared" si="16"/>
        <v>-5</v>
      </c>
      <c r="O44" s="57">
        <f t="shared" si="3"/>
        <v>1.834862385321101E-2</v>
      </c>
      <c r="P44" s="57">
        <f t="shared" si="4"/>
        <v>0.77981651376146788</v>
      </c>
      <c r="Q44" s="57">
        <f t="shared" si="5"/>
        <v>0.20183486238532111</v>
      </c>
      <c r="R44" s="57">
        <f t="shared" si="17"/>
        <v>-4.5871559633027525E-2</v>
      </c>
      <c r="S44" s="57">
        <f t="shared" si="18"/>
        <v>0</v>
      </c>
      <c r="T44" s="57">
        <f t="shared" si="19"/>
        <v>0</v>
      </c>
      <c r="U44" s="57">
        <f t="shared" si="20"/>
        <v>-0.22727272727272727</v>
      </c>
      <c r="V44" s="58">
        <f t="shared" si="6"/>
        <v>261.47051979859572</v>
      </c>
      <c r="W44" s="58">
        <f t="shared" si="7"/>
        <v>4.7976242164879954</v>
      </c>
      <c r="X44" s="58">
        <f t="shared" si="8"/>
        <v>203.89902920073979</v>
      </c>
      <c r="Y44" s="58">
        <f t="shared" si="9"/>
        <v>52.773866381367945</v>
      </c>
      <c r="Z44">
        <f t="shared" si="21"/>
        <v>416873</v>
      </c>
    </row>
    <row r="45" spans="1:26" x14ac:dyDescent="0.3">
      <c r="A45" s="56" t="str">
        <f t="shared" si="0"/>
        <v>ON</v>
      </c>
      <c r="B45" s="56" t="str">
        <f t="shared" si="1"/>
        <v>no</v>
      </c>
      <c r="C45" s="55">
        <f t="shared" si="24"/>
        <v>3</v>
      </c>
      <c r="D45" t="str">
        <f t="shared" si="23"/>
        <v>Colón</v>
      </c>
      <c r="E45" s="23">
        <f t="shared" si="10"/>
        <v>43988</v>
      </c>
      <c r="F45" s="54">
        <f t="shared" si="11"/>
        <v>4</v>
      </c>
      <c r="G45" cm="1">
        <f t="array" ref="G45">+INDEX('Casos ACUM Prov'!$CK$3:$OM$16,'TODO PROVINCIA'!C45+1,'TODO PROVINCIA'!F45)</f>
        <v>543</v>
      </c>
      <c r="H45">
        <f t="shared" si="13"/>
        <v>8</v>
      </c>
      <c r="I45" cm="1">
        <f t="array" ref="I45">+INDEX('Muertes-PROV'!$C$3:$GE$16,$C45+1,$F45)</f>
        <v>15</v>
      </c>
      <c r="J45">
        <f t="shared" si="14"/>
        <v>0</v>
      </c>
      <c r="K45" cm="1">
        <f t="array" ref="K45">+INDEX('rECUPERA-prov'!$C$3:$LA$16,$C45+1,$F45)</f>
        <v>350</v>
      </c>
      <c r="L45">
        <f t="shared" si="15"/>
        <v>0</v>
      </c>
      <c r="M45">
        <f t="shared" si="2"/>
        <v>178</v>
      </c>
      <c r="N45">
        <f t="shared" si="16"/>
        <v>8</v>
      </c>
      <c r="O45" s="57">
        <f t="shared" si="3"/>
        <v>2.7624309392265192E-2</v>
      </c>
      <c r="P45" s="57">
        <f t="shared" si="4"/>
        <v>0.64456721915285453</v>
      </c>
      <c r="Q45" s="57">
        <f t="shared" si="5"/>
        <v>0.32780847145488029</v>
      </c>
      <c r="R45" s="57">
        <f t="shared" si="17"/>
        <v>1.4732965009208104E-2</v>
      </c>
      <c r="S45" s="57">
        <f t="shared" si="18"/>
        <v>0</v>
      </c>
      <c r="T45" s="57">
        <f t="shared" si="19"/>
        <v>0</v>
      </c>
      <c r="U45" s="57">
        <f t="shared" si="20"/>
        <v>4.49438202247191E-2</v>
      </c>
      <c r="V45" s="58">
        <f t="shared" si="6"/>
        <v>2323.4121211083916</v>
      </c>
      <c r="W45" s="58">
        <f t="shared" si="7"/>
        <v>64.182655279237338</v>
      </c>
      <c r="X45" s="58">
        <f t="shared" si="8"/>
        <v>1497.5952898488713</v>
      </c>
      <c r="Y45" s="58">
        <f t="shared" si="9"/>
        <v>761.63417598028309</v>
      </c>
      <c r="Z45">
        <f t="shared" si="21"/>
        <v>233708</v>
      </c>
    </row>
    <row r="46" spans="1:26" x14ac:dyDescent="0.3">
      <c r="A46" s="56" t="str">
        <f t="shared" si="0"/>
        <v>ON</v>
      </c>
      <c r="B46" s="56" t="str">
        <f t="shared" si="1"/>
        <v>no</v>
      </c>
      <c r="C46" s="55">
        <f t="shared" si="24"/>
        <v>4</v>
      </c>
      <c r="D46" t="str">
        <f t="shared" si="23"/>
        <v>Chiriquí</v>
      </c>
      <c r="E46" s="23">
        <f t="shared" si="10"/>
        <v>43988</v>
      </c>
      <c r="F46" s="54">
        <f t="shared" si="11"/>
        <v>4</v>
      </c>
      <c r="G46" cm="1">
        <f t="array" ref="G46">+INDEX('Casos ACUM Prov'!$CK$3:$OM$16,'TODO PROVINCIA'!C46+1,'TODO PROVINCIA'!F46)</f>
        <v>436</v>
      </c>
      <c r="H46">
        <f t="shared" si="13"/>
        <v>6</v>
      </c>
      <c r="I46" cm="1">
        <f t="array" ref="I46">+INDEX('Muertes-PROV'!$C$3:$GE$16,$C46+1,$F46)</f>
        <v>9</v>
      </c>
      <c r="J46">
        <f t="shared" si="14"/>
        <v>0</v>
      </c>
      <c r="K46" cm="1">
        <f t="array" ref="K46">+INDEX('rECUPERA-prov'!$C$3:$LA$16,$C46+1,$F46)</f>
        <v>255</v>
      </c>
      <c r="L46">
        <f t="shared" si="15"/>
        <v>0</v>
      </c>
      <c r="M46">
        <f t="shared" si="2"/>
        <v>172</v>
      </c>
      <c r="N46">
        <f t="shared" si="16"/>
        <v>6</v>
      </c>
      <c r="O46" s="57">
        <f t="shared" si="3"/>
        <v>2.0642201834862386E-2</v>
      </c>
      <c r="P46" s="57">
        <f t="shared" si="4"/>
        <v>0.58486238532110091</v>
      </c>
      <c r="Q46" s="57">
        <f t="shared" si="5"/>
        <v>0.39449541284403672</v>
      </c>
      <c r="R46" s="57">
        <f t="shared" si="17"/>
        <v>1.3761467889908258E-2</v>
      </c>
      <c r="S46" s="57">
        <f t="shared" si="18"/>
        <v>0</v>
      </c>
      <c r="T46" s="57">
        <f t="shared" si="19"/>
        <v>0</v>
      </c>
      <c r="U46" s="57">
        <f t="shared" si="20"/>
        <v>3.4883720930232558E-2</v>
      </c>
      <c r="V46" s="58">
        <f t="shared" si="6"/>
        <v>1802.1890810489072</v>
      </c>
      <c r="W46" s="58">
        <f t="shared" si="7"/>
        <v>37.201150755596707</v>
      </c>
      <c r="X46" s="58">
        <f t="shared" si="8"/>
        <v>1054.0326047419067</v>
      </c>
      <c r="Y46" s="58">
        <f t="shared" si="9"/>
        <v>710.95532555140369</v>
      </c>
      <c r="Z46">
        <f t="shared" si="21"/>
        <v>241928</v>
      </c>
    </row>
    <row r="47" spans="1:26" x14ac:dyDescent="0.3">
      <c r="A47" s="56" t="str">
        <f t="shared" si="0"/>
        <v>ON</v>
      </c>
      <c r="B47" s="56" t="str">
        <f t="shared" si="1"/>
        <v>no</v>
      </c>
      <c r="C47" s="55">
        <f t="shared" si="24"/>
        <v>5</v>
      </c>
      <c r="D47" t="str">
        <f t="shared" si="23"/>
        <v>Darién</v>
      </c>
      <c r="E47" s="23">
        <f t="shared" si="10"/>
        <v>43988</v>
      </c>
      <c r="F47" s="54">
        <f t="shared" si="11"/>
        <v>4</v>
      </c>
      <c r="G47" cm="1">
        <f t="array" ref="G47">+INDEX('Casos ACUM Prov'!$CK$3:$OM$16,'TODO PROVINCIA'!C47+1,'TODO PROVINCIA'!F47)</f>
        <v>250</v>
      </c>
      <c r="H47">
        <f t="shared" si="13"/>
        <v>3</v>
      </c>
      <c r="I47" cm="1">
        <f t="array" ref="I47">+INDEX('Muertes-PROV'!$C$3:$GE$16,$C47+1,$F47)</f>
        <v>3</v>
      </c>
      <c r="J47">
        <f t="shared" si="14"/>
        <v>0</v>
      </c>
      <c r="K47" cm="1">
        <f t="array" ref="K47">+INDEX('rECUPERA-prov'!$C$3:$LA$16,$C47+1,$F47)</f>
        <v>162</v>
      </c>
      <c r="L47">
        <f t="shared" si="15"/>
        <v>0</v>
      </c>
      <c r="M47">
        <f t="shared" si="2"/>
        <v>85</v>
      </c>
      <c r="N47">
        <f t="shared" si="16"/>
        <v>3</v>
      </c>
      <c r="O47" s="57">
        <f t="shared" si="3"/>
        <v>1.2E-2</v>
      </c>
      <c r="P47" s="57">
        <f t="shared" si="4"/>
        <v>0.64800000000000002</v>
      </c>
      <c r="Q47" s="57">
        <f t="shared" si="5"/>
        <v>0.34</v>
      </c>
      <c r="R47" s="57">
        <f t="shared" si="17"/>
        <v>1.2E-2</v>
      </c>
      <c r="S47" s="57">
        <f t="shared" si="18"/>
        <v>0</v>
      </c>
      <c r="T47" s="57">
        <f t="shared" si="19"/>
        <v>0</v>
      </c>
      <c r="U47" s="57">
        <f t="shared" si="20"/>
        <v>3.5294117647058823E-2</v>
      </c>
      <c r="V47" s="58">
        <f t="shared" si="6"/>
        <v>24997.500249975004</v>
      </c>
      <c r="W47" s="58">
        <f t="shared" si="7"/>
        <v>299.97000299970006</v>
      </c>
      <c r="X47" s="58">
        <f t="shared" si="8"/>
        <v>16198.380161983803</v>
      </c>
      <c r="Y47" s="58">
        <f t="shared" si="9"/>
        <v>8499.150084991501</v>
      </c>
      <c r="Z47">
        <f t="shared" si="21"/>
        <v>10001</v>
      </c>
    </row>
    <row r="48" spans="1:26" x14ac:dyDescent="0.3">
      <c r="A48" s="56" t="str">
        <f t="shared" si="0"/>
        <v>ON</v>
      </c>
      <c r="B48" s="56" t="str">
        <f t="shared" si="1"/>
        <v>no</v>
      </c>
      <c r="C48" s="55">
        <f t="shared" si="24"/>
        <v>6</v>
      </c>
      <c r="D48" t="str">
        <f t="shared" si="23"/>
        <v>Herrera</v>
      </c>
      <c r="E48" s="23">
        <f t="shared" si="10"/>
        <v>43988</v>
      </c>
      <c r="F48" s="54">
        <f t="shared" si="11"/>
        <v>4</v>
      </c>
      <c r="G48" cm="1">
        <f t="array" ref="G48">+INDEX('Casos ACUM Prov'!$CK$3:$OM$16,'TODO PROVINCIA'!C48+1,'TODO PROVINCIA'!F48)</f>
        <v>19</v>
      </c>
      <c r="H48">
        <f t="shared" si="13"/>
        <v>1</v>
      </c>
      <c r="I48" cm="1">
        <f t="array" ref="I48">+INDEX('Muertes-PROV'!$C$3:$GE$16,$C48+1,$F48)</f>
        <v>1</v>
      </c>
      <c r="J48">
        <f t="shared" si="14"/>
        <v>0</v>
      </c>
      <c r="K48" cm="1">
        <f t="array" ref="K48">+INDEX('rECUPERA-prov'!$C$3:$LA$16,$C48+1,$F48)</f>
        <v>16</v>
      </c>
      <c r="L48">
        <f t="shared" si="15"/>
        <v>0</v>
      </c>
      <c r="M48">
        <f t="shared" si="2"/>
        <v>2</v>
      </c>
      <c r="N48">
        <f t="shared" si="16"/>
        <v>1</v>
      </c>
      <c r="O48" s="57">
        <f t="shared" si="3"/>
        <v>5.2631578947368418E-2</v>
      </c>
      <c r="P48" s="57">
        <f t="shared" si="4"/>
        <v>0.84210526315789469</v>
      </c>
      <c r="Q48" s="57">
        <f t="shared" si="5"/>
        <v>0.10526315789473684</v>
      </c>
      <c r="R48" s="57">
        <f t="shared" si="17"/>
        <v>5.2631578947368418E-2</v>
      </c>
      <c r="S48" s="57">
        <f t="shared" si="18"/>
        <v>0</v>
      </c>
      <c r="T48" s="57">
        <f t="shared" si="19"/>
        <v>0</v>
      </c>
      <c r="U48" s="57">
        <f t="shared" si="20"/>
        <v>0.5</v>
      </c>
      <c r="V48" s="58">
        <f t="shared" si="6"/>
        <v>573.86209187834129</v>
      </c>
      <c r="W48" s="58">
        <f t="shared" si="7"/>
        <v>30.203267993596906</v>
      </c>
      <c r="X48" s="58">
        <f t="shared" si="8"/>
        <v>483.2522878975505</v>
      </c>
      <c r="Y48" s="58">
        <f t="shared" si="9"/>
        <v>60.406535987193813</v>
      </c>
      <c r="Z48">
        <f t="shared" si="21"/>
        <v>33109</v>
      </c>
    </row>
    <row r="49" spans="1:26" x14ac:dyDescent="0.3">
      <c r="A49" s="56" t="str">
        <f t="shared" si="0"/>
        <v>ON</v>
      </c>
      <c r="B49" s="56" t="str">
        <f t="shared" si="1"/>
        <v>no</v>
      </c>
      <c r="C49" s="55">
        <f t="shared" si="24"/>
        <v>7</v>
      </c>
      <c r="D49" t="str">
        <f t="shared" si="23"/>
        <v>Los Santos</v>
      </c>
      <c r="E49" s="23">
        <f t="shared" si="10"/>
        <v>43988</v>
      </c>
      <c r="F49" s="54">
        <f t="shared" si="11"/>
        <v>4</v>
      </c>
      <c r="G49" cm="1">
        <f t="array" ref="G49">+INDEX('Casos ACUM Prov'!$CK$3:$OM$16,'TODO PROVINCIA'!C49+1,'TODO PROVINCIA'!F49)</f>
        <v>21</v>
      </c>
      <c r="H49">
        <f t="shared" si="13"/>
        <v>0</v>
      </c>
      <c r="I49" cm="1">
        <f t="array" ref="I49">+INDEX('Muertes-PROV'!$C$3:$GE$16,$C49+1,$F49)</f>
        <v>1</v>
      </c>
      <c r="J49">
        <f t="shared" si="14"/>
        <v>0</v>
      </c>
      <c r="K49" cm="1">
        <f t="array" ref="K49">+INDEX('rECUPERA-prov'!$C$3:$LA$16,$C49+1,$F49)</f>
        <v>15</v>
      </c>
      <c r="L49">
        <f t="shared" si="15"/>
        <v>0</v>
      </c>
      <c r="M49">
        <f t="shared" si="2"/>
        <v>5</v>
      </c>
      <c r="N49">
        <f t="shared" si="16"/>
        <v>0</v>
      </c>
      <c r="O49" s="57">
        <f t="shared" si="3"/>
        <v>4.7619047619047616E-2</v>
      </c>
      <c r="P49" s="57">
        <f t="shared" si="4"/>
        <v>0.7142857142857143</v>
      </c>
      <c r="Q49" s="57">
        <f t="shared" si="5"/>
        <v>0.23809523809523808</v>
      </c>
      <c r="R49" s="57">
        <f t="shared" si="17"/>
        <v>0</v>
      </c>
      <c r="S49" s="57">
        <f t="shared" si="18"/>
        <v>0</v>
      </c>
      <c r="T49" s="57">
        <f t="shared" si="19"/>
        <v>0</v>
      </c>
      <c r="U49" s="57">
        <f t="shared" si="20"/>
        <v>0</v>
      </c>
      <c r="V49" s="58">
        <f t="shared" si="6"/>
        <v>133.97385595896571</v>
      </c>
      <c r="W49" s="58">
        <f t="shared" si="7"/>
        <v>6.3797074266174159</v>
      </c>
      <c r="X49" s="58">
        <f t="shared" si="8"/>
        <v>95.695611399261225</v>
      </c>
      <c r="Y49" s="58">
        <f t="shared" si="9"/>
        <v>31.898537133087078</v>
      </c>
      <c r="Z49">
        <f t="shared" si="21"/>
        <v>156747</v>
      </c>
    </row>
    <row r="50" spans="1:26" x14ac:dyDescent="0.3">
      <c r="A50" s="56" t="str">
        <f t="shared" si="0"/>
        <v>ON</v>
      </c>
      <c r="B50" s="56" t="str">
        <f t="shared" si="1"/>
        <v>no</v>
      </c>
      <c r="C50" s="55">
        <f t="shared" si="24"/>
        <v>8</v>
      </c>
      <c r="D50" t="str">
        <f t="shared" si="23"/>
        <v>Panamá</v>
      </c>
      <c r="E50" s="23">
        <f t="shared" si="10"/>
        <v>43988</v>
      </c>
      <c r="F50" s="54">
        <f t="shared" si="11"/>
        <v>4</v>
      </c>
      <c r="G50" cm="1">
        <f t="array" ref="G50">+INDEX('Casos ACUM Prov'!$CK$3:$OM$16,'TODO PROVINCIA'!C50+1,'TODO PROVINCIA'!F50)</f>
        <v>10195</v>
      </c>
      <c r="H50">
        <f t="shared" si="13"/>
        <v>393</v>
      </c>
      <c r="I50" cm="1">
        <f t="array" ref="I50">+INDEX('Muertes-PROV'!$C$3:$GE$16,$C50+1,$F50)</f>
        <v>232</v>
      </c>
      <c r="J50">
        <f t="shared" si="14"/>
        <v>0</v>
      </c>
      <c r="K50" cm="1">
        <f t="array" ref="K50">+INDEX('rECUPERA-prov'!$C$3:$LA$16,$C50+1,$F50)</f>
        <v>5645</v>
      </c>
      <c r="L50">
        <f t="shared" si="15"/>
        <v>0</v>
      </c>
      <c r="M50">
        <f t="shared" si="2"/>
        <v>4318</v>
      </c>
      <c r="N50">
        <f t="shared" si="16"/>
        <v>393</v>
      </c>
      <c r="O50" s="57">
        <f t="shared" si="3"/>
        <v>2.2756253065228053E-2</v>
      </c>
      <c r="P50" s="57">
        <f t="shared" si="4"/>
        <v>0.55370279548798429</v>
      </c>
      <c r="Q50" s="57">
        <f t="shared" si="5"/>
        <v>0.42354095144678766</v>
      </c>
      <c r="R50" s="57">
        <f t="shared" si="17"/>
        <v>3.854830799411476E-2</v>
      </c>
      <c r="S50" s="57">
        <f t="shared" si="18"/>
        <v>0</v>
      </c>
      <c r="T50" s="57">
        <f t="shared" si="19"/>
        <v>0</v>
      </c>
      <c r="U50" s="57">
        <f t="shared" si="20"/>
        <v>9.101435849930524E-2</v>
      </c>
      <c r="V50" s="58">
        <f t="shared" si="6"/>
        <v>92719.748988222462</v>
      </c>
      <c r="W50" s="58">
        <f t="shared" si="7"/>
        <v>2109.954072120413</v>
      </c>
      <c r="X50" s="58">
        <f t="shared" si="8"/>
        <v>51339.184211722975</v>
      </c>
      <c r="Y50" s="58">
        <f t="shared" si="9"/>
        <v>39270.610704379062</v>
      </c>
      <c r="Z50">
        <f t="shared" si="21"/>
        <v>109955</v>
      </c>
    </row>
    <row r="51" spans="1:26" x14ac:dyDescent="0.3">
      <c r="A51" s="56" t="str">
        <f t="shared" si="0"/>
        <v>ON</v>
      </c>
      <c r="B51" s="56" t="str">
        <f t="shared" si="1"/>
        <v>no</v>
      </c>
      <c r="C51" s="55">
        <f t="shared" si="24"/>
        <v>9</v>
      </c>
      <c r="D51" t="str">
        <f t="shared" si="23"/>
        <v>Veraguas</v>
      </c>
      <c r="E51" s="23">
        <f t="shared" si="10"/>
        <v>43988</v>
      </c>
      <c r="F51" s="54">
        <f t="shared" si="11"/>
        <v>4</v>
      </c>
      <c r="G51" cm="1">
        <f t="array" ref="G51">+INDEX('Casos ACUM Prov'!$CK$3:$OM$16,'TODO PROVINCIA'!C51+1,'TODO PROVINCIA'!F51)</f>
        <v>783</v>
      </c>
      <c r="H51">
        <f t="shared" si="13"/>
        <v>2</v>
      </c>
      <c r="I51" cm="1">
        <f t="array" ref="I51">+INDEX('Muertes-PROV'!$C$3:$GE$16,$C51+1,$F51)</f>
        <v>7</v>
      </c>
      <c r="J51">
        <f t="shared" si="14"/>
        <v>0</v>
      </c>
      <c r="K51" cm="1">
        <f t="array" ref="K51">+INDEX('rECUPERA-prov'!$C$3:$LA$16,$C51+1,$F51)</f>
        <v>371</v>
      </c>
      <c r="L51">
        <f t="shared" si="15"/>
        <v>0</v>
      </c>
      <c r="M51">
        <f t="shared" si="2"/>
        <v>405</v>
      </c>
      <c r="N51">
        <f t="shared" si="16"/>
        <v>2</v>
      </c>
      <c r="O51" s="57">
        <f t="shared" si="3"/>
        <v>8.9399744572158362E-3</v>
      </c>
      <c r="P51" s="57">
        <f t="shared" si="4"/>
        <v>0.47381864623243936</v>
      </c>
      <c r="Q51" s="57">
        <f t="shared" si="5"/>
        <v>0.51724137931034486</v>
      </c>
      <c r="R51" s="57">
        <f t="shared" si="17"/>
        <v>2.554278416347382E-3</v>
      </c>
      <c r="S51" s="57">
        <f t="shared" si="18"/>
        <v>0</v>
      </c>
      <c r="T51" s="57">
        <f t="shared" si="19"/>
        <v>0</v>
      </c>
      <c r="U51" s="57">
        <f t="shared" si="20"/>
        <v>4.9382716049382715E-3</v>
      </c>
      <c r="V51" s="58">
        <f t="shared" si="6"/>
        <v>7121.0949934063938</v>
      </c>
      <c r="W51" s="58">
        <f t="shared" si="7"/>
        <v>63.662407348460732</v>
      </c>
      <c r="X51" s="58">
        <f t="shared" si="8"/>
        <v>3374.1075894684191</v>
      </c>
      <c r="Y51" s="58">
        <f t="shared" si="9"/>
        <v>3683.3249965895138</v>
      </c>
      <c r="Z51">
        <f t="shared" si="21"/>
        <v>109955</v>
      </c>
    </row>
    <row r="52" spans="1:26" x14ac:dyDescent="0.3">
      <c r="A52" s="56" t="str">
        <f t="shared" si="0"/>
        <v>ON</v>
      </c>
      <c r="B52" s="56" t="str">
        <f t="shared" si="1"/>
        <v>no</v>
      </c>
      <c r="C52" s="55">
        <f t="shared" si="24"/>
        <v>10</v>
      </c>
      <c r="D52" t="str">
        <f t="shared" si="23"/>
        <v>Comarca Kuna Yala</v>
      </c>
      <c r="E52" s="23">
        <f t="shared" si="10"/>
        <v>43988</v>
      </c>
      <c r="F52" s="54">
        <f t="shared" si="11"/>
        <v>4</v>
      </c>
      <c r="G52" cm="1">
        <f t="array" ref="G52">+INDEX('Casos ACUM Prov'!$CK$3:$OM$16,'TODO PROVINCIA'!C52+1,'TODO PROVINCIA'!F52)</f>
        <v>247</v>
      </c>
      <c r="H52">
        <f t="shared" si="13"/>
        <v>3</v>
      </c>
      <c r="I52" cm="1">
        <f t="array" ref="I52">+INDEX('Muertes-PROV'!$C$3:$GE$16,$C52+1,$F52)</f>
        <v>16</v>
      </c>
      <c r="J52">
        <f t="shared" si="14"/>
        <v>0</v>
      </c>
      <c r="K52" cm="1">
        <f t="array" ref="K52">+INDEX('rECUPERA-prov'!$C$3:$LA$16,$C52+1,$F52)</f>
        <v>202</v>
      </c>
      <c r="L52">
        <f t="shared" si="15"/>
        <v>0</v>
      </c>
      <c r="M52">
        <f t="shared" si="2"/>
        <v>29</v>
      </c>
      <c r="N52">
        <f t="shared" si="16"/>
        <v>3</v>
      </c>
      <c r="O52" s="57">
        <f t="shared" si="3"/>
        <v>6.4777327935222673E-2</v>
      </c>
      <c r="P52" s="57">
        <f t="shared" si="4"/>
        <v>0.81781376518218618</v>
      </c>
      <c r="Q52" s="57">
        <f t="shared" si="5"/>
        <v>0.11740890688259109</v>
      </c>
      <c r="R52" s="57">
        <f t="shared" si="17"/>
        <v>1.2145748987854251E-2</v>
      </c>
      <c r="S52" s="57">
        <f t="shared" si="18"/>
        <v>0</v>
      </c>
      <c r="T52" s="57">
        <f t="shared" si="19"/>
        <v>0</v>
      </c>
      <c r="U52" s="57">
        <f t="shared" si="20"/>
        <v>0.10344827586206896</v>
      </c>
      <c r="V52" s="58">
        <f t="shared" si="6"/>
        <v>2756.9425841592997</v>
      </c>
      <c r="W52" s="58">
        <f t="shared" si="7"/>
        <v>178.5873738726672</v>
      </c>
      <c r="X52" s="58">
        <f t="shared" si="8"/>
        <v>2254.6655951424232</v>
      </c>
      <c r="Y52" s="58">
        <f t="shared" si="9"/>
        <v>323.68961514420931</v>
      </c>
      <c r="Z52">
        <f t="shared" si="21"/>
        <v>89592</v>
      </c>
    </row>
    <row r="53" spans="1:26" x14ac:dyDescent="0.3">
      <c r="A53" s="56" t="str">
        <f t="shared" si="0"/>
        <v>ON</v>
      </c>
      <c r="B53" s="56" t="str">
        <f t="shared" si="1"/>
        <v>no</v>
      </c>
      <c r="C53" s="55">
        <f t="shared" si="24"/>
        <v>11</v>
      </c>
      <c r="D53" t="str">
        <f t="shared" si="23"/>
        <v>Comarca Emberá Wounaán</v>
      </c>
      <c r="E53" s="23">
        <f t="shared" si="10"/>
        <v>43988</v>
      </c>
      <c r="F53" s="54">
        <f t="shared" si="11"/>
        <v>4</v>
      </c>
      <c r="G53" cm="1">
        <f t="array" ref="G53">+INDEX('Casos ACUM Prov'!$CK$3:$OM$16,'TODO PROVINCIA'!C53+1,'TODO PROVINCIA'!F53)</f>
        <v>0</v>
      </c>
      <c r="H53">
        <f t="shared" si="13"/>
        <v>0</v>
      </c>
      <c r="I53" cm="1">
        <f t="array" ref="I53">+INDEX('Muertes-PROV'!$C$3:$GE$16,$C53+1,$F53)</f>
        <v>0</v>
      </c>
      <c r="J53">
        <f t="shared" si="14"/>
        <v>0</v>
      </c>
      <c r="K53" cm="1">
        <f t="array" ref="K53">+INDEX('rECUPERA-prov'!$C$3:$LA$16,$C53+1,$F53)</f>
        <v>3</v>
      </c>
      <c r="L53">
        <f t="shared" si="15"/>
        <v>0</v>
      </c>
      <c r="M53">
        <f t="shared" si="2"/>
        <v>-3</v>
      </c>
      <c r="N53">
        <f t="shared" si="16"/>
        <v>0</v>
      </c>
      <c r="O53" s="57">
        <f t="shared" si="3"/>
        <v>0</v>
      </c>
      <c r="P53" s="57">
        <f t="shared" si="4"/>
        <v>0</v>
      </c>
      <c r="Q53" s="57">
        <f t="shared" si="5"/>
        <v>0</v>
      </c>
      <c r="R53" s="57">
        <f t="shared" si="17"/>
        <v>0</v>
      </c>
      <c r="S53" s="57">
        <f t="shared" si="18"/>
        <v>0</v>
      </c>
      <c r="T53" s="57">
        <f t="shared" si="19"/>
        <v>0</v>
      </c>
      <c r="U53" s="57">
        <f t="shared" si="20"/>
        <v>0</v>
      </c>
      <c r="V53" s="58">
        <f t="shared" si="6"/>
        <v>0</v>
      </c>
      <c r="W53" s="58">
        <f t="shared" si="7"/>
        <v>0</v>
      </c>
      <c r="X53" s="58">
        <f t="shared" si="8"/>
        <v>2.4018600003842976</v>
      </c>
      <c r="Y53" s="58">
        <f t="shared" si="9"/>
        <v>-2.4018600003842976</v>
      </c>
      <c r="Z53">
        <f t="shared" si="21"/>
        <v>1249032</v>
      </c>
    </row>
    <row r="54" spans="1:26" x14ac:dyDescent="0.3">
      <c r="A54" s="56" t="str">
        <f t="shared" si="0"/>
        <v>ON</v>
      </c>
      <c r="B54" s="56" t="str">
        <f t="shared" si="1"/>
        <v>no</v>
      </c>
      <c r="C54" s="55">
        <f t="shared" si="24"/>
        <v>12</v>
      </c>
      <c r="D54" t="str">
        <f t="shared" si="23"/>
        <v>Comarca Ngäbe Buglé</v>
      </c>
      <c r="E54" s="23">
        <f t="shared" si="10"/>
        <v>43988</v>
      </c>
      <c r="F54" s="54">
        <f t="shared" si="11"/>
        <v>4</v>
      </c>
      <c r="G54" cm="1">
        <f t="array" ref="G54">+INDEX('Casos ACUM Prov'!$CK$3:$OM$16,'TODO PROVINCIA'!C54+1,'TODO PROVINCIA'!F54)</f>
        <v>114</v>
      </c>
      <c r="H54">
        <f t="shared" si="13"/>
        <v>5</v>
      </c>
      <c r="I54" cm="1">
        <f t="array" ref="I54">+INDEX('Muertes-PROV'!$C$3:$GE$16,$C54+1,$F54)</f>
        <v>2</v>
      </c>
      <c r="J54">
        <f t="shared" si="14"/>
        <v>0</v>
      </c>
      <c r="K54" cm="1">
        <f t="array" ref="K54">+INDEX('rECUPERA-prov'!$C$3:$LA$16,$C54+1,$F54)</f>
        <v>30</v>
      </c>
      <c r="L54">
        <f t="shared" si="15"/>
        <v>0</v>
      </c>
      <c r="M54">
        <f t="shared" si="2"/>
        <v>82</v>
      </c>
      <c r="N54">
        <f t="shared" si="16"/>
        <v>5</v>
      </c>
      <c r="O54" s="57">
        <f t="shared" si="3"/>
        <v>1.7543859649122806E-2</v>
      </c>
      <c r="P54" s="57">
        <f t="shared" si="4"/>
        <v>0.26315789473684209</v>
      </c>
      <c r="Q54" s="57">
        <f t="shared" si="5"/>
        <v>0.7192982456140351</v>
      </c>
      <c r="R54" s="57">
        <f t="shared" si="17"/>
        <v>4.3859649122807015E-2</v>
      </c>
      <c r="S54" s="57">
        <f t="shared" si="18"/>
        <v>0</v>
      </c>
      <c r="T54" s="57">
        <f t="shared" si="19"/>
        <v>0</v>
      </c>
      <c r="U54" s="57">
        <f t="shared" si="20"/>
        <v>6.097560975609756E-2</v>
      </c>
      <c r="V54" s="58">
        <f t="shared" si="6"/>
        <v>245.66953568457754</v>
      </c>
      <c r="W54" s="58">
        <f t="shared" si="7"/>
        <v>4.3099918541153954</v>
      </c>
      <c r="X54" s="58">
        <f t="shared" si="8"/>
        <v>64.649877811730931</v>
      </c>
      <c r="Y54" s="58">
        <f t="shared" si="9"/>
        <v>176.70966601873121</v>
      </c>
      <c r="Z54">
        <f t="shared" si="21"/>
        <v>464038</v>
      </c>
    </row>
    <row r="55" spans="1:26" x14ac:dyDescent="0.3">
      <c r="A55" s="56" t="str">
        <f t="shared" si="0"/>
        <v>ON</v>
      </c>
      <c r="B55" s="56" t="str">
        <f t="shared" si="1"/>
        <v>no</v>
      </c>
      <c r="C55" s="55">
        <f t="shared" si="24"/>
        <v>13</v>
      </c>
      <c r="D55" t="str">
        <f t="shared" si="23"/>
        <v>Panamá Oeste</v>
      </c>
      <c r="E55" s="23">
        <f t="shared" si="10"/>
        <v>43988</v>
      </c>
      <c r="F55" s="54">
        <f t="shared" si="11"/>
        <v>4</v>
      </c>
      <c r="G55" cm="1">
        <f t="array" ref="G55">+INDEX('Casos ACUM Prov'!$CK$3:$OM$16,'TODO PROVINCIA'!C55+1,'TODO PROVINCIA'!F55)</f>
        <v>2962</v>
      </c>
      <c r="H55">
        <f t="shared" si="13"/>
        <v>74</v>
      </c>
      <c r="I55" cm="1">
        <f t="array" ref="I55">+INDEX('Muertes-PROV'!$C$3:$GE$16,$C55+1,$F55)</f>
        <v>81</v>
      </c>
      <c r="J55">
        <f t="shared" si="14"/>
        <v>0</v>
      </c>
      <c r="K55" cm="1">
        <f t="array" ref="K55">+INDEX('rECUPERA-prov'!$C$3:$LA$16,$C55+1,$F55)</f>
        <v>2066</v>
      </c>
      <c r="L55">
        <f t="shared" si="15"/>
        <v>0</v>
      </c>
      <c r="M55">
        <f t="shared" si="2"/>
        <v>815</v>
      </c>
      <c r="N55">
        <f t="shared" si="16"/>
        <v>74</v>
      </c>
      <c r="O55" s="57">
        <f t="shared" si="3"/>
        <v>2.7346387575962187E-2</v>
      </c>
      <c r="P55" s="57">
        <f t="shared" si="4"/>
        <v>0.69750168804861579</v>
      </c>
      <c r="Q55" s="57">
        <f t="shared" si="5"/>
        <v>0.27515192437542202</v>
      </c>
      <c r="R55" s="57">
        <f t="shared" si="17"/>
        <v>2.4983119513841998E-2</v>
      </c>
      <c r="S55" s="57">
        <f t="shared" si="18"/>
        <v>0</v>
      </c>
      <c r="T55" s="57">
        <f t="shared" si="19"/>
        <v>0</v>
      </c>
      <c r="U55" s="57">
        <f t="shared" si="20"/>
        <v>9.0797546012269942E-2</v>
      </c>
      <c r="V55" s="58">
        <f t="shared" si="6"/>
        <v>13048.975510042248</v>
      </c>
      <c r="W55" s="58">
        <f t="shared" si="7"/>
        <v>356.84234176685419</v>
      </c>
      <c r="X55" s="58">
        <f t="shared" si="8"/>
        <v>9101.6824455595161</v>
      </c>
      <c r="Y55" s="58">
        <f t="shared" si="9"/>
        <v>3590.4507227158788</v>
      </c>
      <c r="Z55">
        <f t="shared" si="21"/>
        <v>226991</v>
      </c>
    </row>
    <row r="56" spans="1:26" x14ac:dyDescent="0.3">
      <c r="A56" s="56" t="str">
        <f t="shared" si="0"/>
        <v>ON</v>
      </c>
      <c r="B56" s="56" t="str">
        <f t="shared" si="1"/>
        <v>no</v>
      </c>
      <c r="C56" s="55">
        <f t="shared" si="24"/>
        <v>1</v>
      </c>
      <c r="D56" t="str">
        <f t="shared" si="23"/>
        <v>Bocas del Toro</v>
      </c>
      <c r="E56" s="23">
        <f t="shared" si="10"/>
        <v>43989</v>
      </c>
      <c r="F56" s="54">
        <f t="shared" si="11"/>
        <v>5</v>
      </c>
      <c r="G56" cm="1">
        <f t="array" ref="G56">+INDEX('Casos ACUM Prov'!$CK$3:$OM$16,'TODO PROVINCIA'!C56+1,'TODO PROVINCIA'!F56)</f>
        <v>334</v>
      </c>
      <c r="H56">
        <f t="shared" si="13"/>
        <v>9</v>
      </c>
      <c r="I56" cm="1">
        <f t="array" ref="I56">+INDEX('Muertes-PROV'!$C$3:$GE$16,$C56+1,$F56)</f>
        <v>1</v>
      </c>
      <c r="J56">
        <f t="shared" si="14"/>
        <v>0</v>
      </c>
      <c r="K56" cm="1">
        <f t="array" ref="K56">+INDEX('rECUPERA-prov'!$C$3:$LA$16,$C56+1,$F56)</f>
        <v>83</v>
      </c>
      <c r="L56">
        <f t="shared" si="15"/>
        <v>0</v>
      </c>
      <c r="M56">
        <f t="shared" si="2"/>
        <v>250</v>
      </c>
      <c r="N56">
        <f t="shared" si="16"/>
        <v>9</v>
      </c>
      <c r="O56" s="57">
        <f t="shared" si="3"/>
        <v>2.9940119760479044E-3</v>
      </c>
      <c r="P56" s="57">
        <f t="shared" si="4"/>
        <v>0.24850299401197604</v>
      </c>
      <c r="Q56" s="57">
        <f t="shared" si="5"/>
        <v>0.74850299401197606</v>
      </c>
      <c r="R56" s="57">
        <f t="shared" si="17"/>
        <v>2.6946107784431138E-2</v>
      </c>
      <c r="S56" s="57">
        <f t="shared" si="18"/>
        <v>0</v>
      </c>
      <c r="T56" s="57">
        <f t="shared" si="19"/>
        <v>0</v>
      </c>
      <c r="U56" s="57">
        <f t="shared" si="20"/>
        <v>3.5999999999999997E-2</v>
      </c>
      <c r="V56" s="58">
        <f t="shared" si="6"/>
        <v>2662.1818732514489</v>
      </c>
      <c r="W56" s="58">
        <f t="shared" si="7"/>
        <v>7.9706044109324816</v>
      </c>
      <c r="X56" s="58">
        <f t="shared" si="8"/>
        <v>661.56016610739596</v>
      </c>
      <c r="Y56" s="58">
        <f t="shared" si="9"/>
        <v>1992.6511027331205</v>
      </c>
      <c r="Z56">
        <f t="shared" si="21"/>
        <v>125461</v>
      </c>
    </row>
    <row r="57" spans="1:26" x14ac:dyDescent="0.3">
      <c r="A57" s="56" t="str">
        <f t="shared" si="0"/>
        <v>ON</v>
      </c>
      <c r="B57" s="56" t="str">
        <f t="shared" si="1"/>
        <v>no</v>
      </c>
      <c r="C57" s="55">
        <f t="shared" si="24"/>
        <v>2</v>
      </c>
      <c r="D57" t="str">
        <f t="shared" si="23"/>
        <v>Coclé</v>
      </c>
      <c r="E57" s="23">
        <f t="shared" si="10"/>
        <v>43989</v>
      </c>
      <c r="F57" s="54">
        <f t="shared" si="11"/>
        <v>5</v>
      </c>
      <c r="G57" cm="1">
        <f t="array" ref="G57">+INDEX('Casos ACUM Prov'!$CK$3:$OM$16,'TODO PROVINCIA'!C57+1,'TODO PROVINCIA'!F57)</f>
        <v>112</v>
      </c>
      <c r="H57">
        <f t="shared" si="13"/>
        <v>3</v>
      </c>
      <c r="I57" cm="1">
        <f t="array" ref="I57">+INDEX('Muertes-PROV'!$C$3:$GE$16,$C57+1,$F57)</f>
        <v>2</v>
      </c>
      <c r="J57">
        <f t="shared" si="14"/>
        <v>0</v>
      </c>
      <c r="K57" cm="1">
        <f t="array" ref="K57">+INDEX('rECUPERA-prov'!$C$3:$LA$16,$C57+1,$F57)</f>
        <v>85</v>
      </c>
      <c r="L57">
        <f t="shared" si="15"/>
        <v>0</v>
      </c>
      <c r="M57">
        <f t="shared" si="2"/>
        <v>25</v>
      </c>
      <c r="N57">
        <f t="shared" si="16"/>
        <v>3</v>
      </c>
      <c r="O57" s="57">
        <f t="shared" si="3"/>
        <v>1.7857142857142856E-2</v>
      </c>
      <c r="P57" s="57">
        <f t="shared" si="4"/>
        <v>0.7589285714285714</v>
      </c>
      <c r="Q57" s="57">
        <f t="shared" si="5"/>
        <v>0.22321428571428573</v>
      </c>
      <c r="R57" s="57">
        <f t="shared" si="17"/>
        <v>2.6785714285714284E-2</v>
      </c>
      <c r="S57" s="57">
        <f t="shared" si="18"/>
        <v>0</v>
      </c>
      <c r="T57" s="57">
        <f t="shared" si="19"/>
        <v>0</v>
      </c>
      <c r="U57" s="57">
        <f t="shared" si="20"/>
        <v>0.12</v>
      </c>
      <c r="V57" s="58">
        <f t="shared" si="6"/>
        <v>268.66695612332774</v>
      </c>
      <c r="W57" s="58">
        <f t="shared" si="7"/>
        <v>4.7976242164879954</v>
      </c>
      <c r="X57" s="58">
        <f t="shared" si="8"/>
        <v>203.89902920073979</v>
      </c>
      <c r="Y57" s="58">
        <f t="shared" si="9"/>
        <v>59.970302706099943</v>
      </c>
      <c r="Z57">
        <f t="shared" si="21"/>
        <v>416873</v>
      </c>
    </row>
    <row r="58" spans="1:26" x14ac:dyDescent="0.3">
      <c r="A58" s="56" t="str">
        <f t="shared" si="0"/>
        <v>ON</v>
      </c>
      <c r="B58" s="56" t="str">
        <f t="shared" si="1"/>
        <v>no</v>
      </c>
      <c r="C58" s="55">
        <f t="shared" si="24"/>
        <v>3</v>
      </c>
      <c r="D58" t="str">
        <f t="shared" si="23"/>
        <v>Colón</v>
      </c>
      <c r="E58" s="23">
        <f t="shared" si="10"/>
        <v>43989</v>
      </c>
      <c r="F58" s="54">
        <f t="shared" si="11"/>
        <v>5</v>
      </c>
      <c r="G58" cm="1">
        <f t="array" ref="G58">+INDEX('Casos ACUM Prov'!$CK$3:$OM$16,'TODO PROVINCIA'!C58+1,'TODO PROVINCIA'!F58)</f>
        <v>550</v>
      </c>
      <c r="H58">
        <f t="shared" si="13"/>
        <v>7</v>
      </c>
      <c r="I58" cm="1">
        <f t="array" ref="I58">+INDEX('Muertes-PROV'!$C$3:$GE$16,$C58+1,$F58)</f>
        <v>15</v>
      </c>
      <c r="J58">
        <f t="shared" si="14"/>
        <v>0</v>
      </c>
      <c r="K58" cm="1">
        <f t="array" ref="K58">+INDEX('rECUPERA-prov'!$C$3:$LA$16,$C58+1,$F58)</f>
        <v>350</v>
      </c>
      <c r="L58">
        <f t="shared" si="15"/>
        <v>0</v>
      </c>
      <c r="M58">
        <f t="shared" si="2"/>
        <v>185</v>
      </c>
      <c r="N58">
        <f t="shared" si="16"/>
        <v>7</v>
      </c>
      <c r="O58" s="57">
        <f t="shared" si="3"/>
        <v>2.7272727272727271E-2</v>
      </c>
      <c r="P58" s="57">
        <f t="shared" si="4"/>
        <v>0.63636363636363635</v>
      </c>
      <c r="Q58" s="57">
        <f t="shared" si="5"/>
        <v>0.33636363636363636</v>
      </c>
      <c r="R58" s="57">
        <f t="shared" si="17"/>
        <v>1.2727272727272728E-2</v>
      </c>
      <c r="S58" s="57">
        <f t="shared" si="18"/>
        <v>0</v>
      </c>
      <c r="T58" s="57">
        <f t="shared" si="19"/>
        <v>0</v>
      </c>
      <c r="U58" s="57">
        <f t="shared" si="20"/>
        <v>3.783783783783784E-2</v>
      </c>
      <c r="V58" s="58">
        <f t="shared" si="6"/>
        <v>2353.364026905369</v>
      </c>
      <c r="W58" s="58">
        <f t="shared" si="7"/>
        <v>64.182655279237338</v>
      </c>
      <c r="X58" s="58">
        <f t="shared" si="8"/>
        <v>1497.5952898488713</v>
      </c>
      <c r="Y58" s="58">
        <f t="shared" si="9"/>
        <v>791.58608177726046</v>
      </c>
      <c r="Z58">
        <f t="shared" si="21"/>
        <v>233708</v>
      </c>
    </row>
    <row r="59" spans="1:26" x14ac:dyDescent="0.3">
      <c r="A59" s="56" t="str">
        <f t="shared" si="0"/>
        <v>ON</v>
      </c>
      <c r="B59" s="56" t="str">
        <f t="shared" si="1"/>
        <v>no</v>
      </c>
      <c r="C59" s="55">
        <f t="shared" si="24"/>
        <v>4</v>
      </c>
      <c r="D59" t="str">
        <f t="shared" si="23"/>
        <v>Chiriquí</v>
      </c>
      <c r="E59" s="23">
        <f t="shared" si="10"/>
        <v>43989</v>
      </c>
      <c r="F59" s="54">
        <f t="shared" si="11"/>
        <v>5</v>
      </c>
      <c r="G59" cm="1">
        <f t="array" ref="G59">+INDEX('Casos ACUM Prov'!$CK$3:$OM$16,'TODO PROVINCIA'!C59+1,'TODO PROVINCIA'!F59)</f>
        <v>448</v>
      </c>
      <c r="H59">
        <f t="shared" si="13"/>
        <v>12</v>
      </c>
      <c r="I59" cm="1">
        <f t="array" ref="I59">+INDEX('Muertes-PROV'!$C$3:$GE$16,$C59+1,$F59)</f>
        <v>9</v>
      </c>
      <c r="J59">
        <f t="shared" si="14"/>
        <v>0</v>
      </c>
      <c r="K59" cm="1">
        <f t="array" ref="K59">+INDEX('rECUPERA-prov'!$C$3:$LA$16,$C59+1,$F59)</f>
        <v>256</v>
      </c>
      <c r="L59">
        <f t="shared" si="15"/>
        <v>1</v>
      </c>
      <c r="M59">
        <f t="shared" si="2"/>
        <v>183</v>
      </c>
      <c r="N59">
        <f t="shared" si="16"/>
        <v>11</v>
      </c>
      <c r="O59" s="57">
        <f t="shared" si="3"/>
        <v>2.0089285714285716E-2</v>
      </c>
      <c r="P59" s="57">
        <f t="shared" si="4"/>
        <v>0.5714285714285714</v>
      </c>
      <c r="Q59" s="57">
        <f t="shared" si="5"/>
        <v>0.40848214285714285</v>
      </c>
      <c r="R59" s="57">
        <f t="shared" si="17"/>
        <v>2.6785714285714284E-2</v>
      </c>
      <c r="S59" s="57">
        <f t="shared" si="18"/>
        <v>0</v>
      </c>
      <c r="T59" s="57">
        <f t="shared" si="19"/>
        <v>3.90625E-3</v>
      </c>
      <c r="U59" s="57">
        <f t="shared" si="20"/>
        <v>6.0109289617486336E-2</v>
      </c>
      <c r="V59" s="58">
        <f t="shared" si="6"/>
        <v>1851.7906153897027</v>
      </c>
      <c r="W59" s="58">
        <f t="shared" si="7"/>
        <v>37.201150755596707</v>
      </c>
      <c r="X59" s="58">
        <f t="shared" si="8"/>
        <v>1058.1660659369729</v>
      </c>
      <c r="Y59" s="58">
        <f t="shared" si="9"/>
        <v>756.42339869713305</v>
      </c>
      <c r="Z59">
        <f t="shared" si="21"/>
        <v>241928</v>
      </c>
    </row>
    <row r="60" spans="1:26" x14ac:dyDescent="0.3">
      <c r="A60" s="56" t="str">
        <f t="shared" si="0"/>
        <v>ON</v>
      </c>
      <c r="B60" s="56" t="str">
        <f t="shared" si="1"/>
        <v>no</v>
      </c>
      <c r="C60" s="55">
        <f t="shared" si="24"/>
        <v>5</v>
      </c>
      <c r="D60" t="str">
        <f t="shared" si="23"/>
        <v>Darién</v>
      </c>
      <c r="E60" s="23">
        <f t="shared" si="10"/>
        <v>43989</v>
      </c>
      <c r="F60" s="54">
        <f t="shared" si="11"/>
        <v>5</v>
      </c>
      <c r="G60" cm="1">
        <f t="array" ref="G60">+INDEX('Casos ACUM Prov'!$CK$3:$OM$16,'TODO PROVINCIA'!C60+1,'TODO PROVINCIA'!F60)</f>
        <v>295</v>
      </c>
      <c r="H60">
        <f t="shared" si="13"/>
        <v>45</v>
      </c>
      <c r="I60" cm="1">
        <f t="array" ref="I60">+INDEX('Muertes-PROV'!$C$3:$GE$16,$C60+1,$F60)</f>
        <v>3</v>
      </c>
      <c r="J60">
        <f t="shared" si="14"/>
        <v>0</v>
      </c>
      <c r="K60" cm="1">
        <f t="array" ref="K60">+INDEX('rECUPERA-prov'!$C$3:$LA$16,$C60+1,$F60)</f>
        <v>162</v>
      </c>
      <c r="L60">
        <f t="shared" si="15"/>
        <v>0</v>
      </c>
      <c r="M60">
        <f t="shared" si="2"/>
        <v>130</v>
      </c>
      <c r="N60">
        <f t="shared" si="16"/>
        <v>45</v>
      </c>
      <c r="O60" s="57">
        <f t="shared" si="3"/>
        <v>1.0169491525423728E-2</v>
      </c>
      <c r="P60" s="57">
        <f t="shared" si="4"/>
        <v>0.54915254237288136</v>
      </c>
      <c r="Q60" s="57">
        <f t="shared" si="5"/>
        <v>0.44067796610169491</v>
      </c>
      <c r="R60" s="57">
        <f t="shared" si="17"/>
        <v>0.15254237288135594</v>
      </c>
      <c r="S60" s="57">
        <f t="shared" si="18"/>
        <v>0</v>
      </c>
      <c r="T60" s="57">
        <f t="shared" si="19"/>
        <v>0</v>
      </c>
      <c r="U60" s="57">
        <f t="shared" si="20"/>
        <v>0.34615384615384615</v>
      </c>
      <c r="V60" s="58">
        <f t="shared" si="6"/>
        <v>29497.050294970504</v>
      </c>
      <c r="W60" s="58">
        <f t="shared" si="7"/>
        <v>299.97000299970006</v>
      </c>
      <c r="X60" s="58">
        <f t="shared" si="8"/>
        <v>16198.380161983803</v>
      </c>
      <c r="Y60" s="58">
        <f t="shared" si="9"/>
        <v>12998.700129987003</v>
      </c>
      <c r="Z60">
        <f t="shared" si="21"/>
        <v>10001</v>
      </c>
    </row>
    <row r="61" spans="1:26" x14ac:dyDescent="0.3">
      <c r="A61" s="56" t="str">
        <f t="shared" si="0"/>
        <v>ON</v>
      </c>
      <c r="B61" s="56" t="str">
        <f t="shared" si="1"/>
        <v>no</v>
      </c>
      <c r="C61" s="55">
        <f t="shared" si="24"/>
        <v>6</v>
      </c>
      <c r="D61" t="str">
        <f t="shared" si="23"/>
        <v>Herrera</v>
      </c>
      <c r="E61" s="23">
        <f t="shared" si="10"/>
        <v>43989</v>
      </c>
      <c r="F61" s="54">
        <f t="shared" si="11"/>
        <v>5</v>
      </c>
      <c r="G61" cm="1">
        <f t="array" ref="G61">+INDEX('Casos ACUM Prov'!$CK$3:$OM$16,'TODO PROVINCIA'!C61+1,'TODO PROVINCIA'!F61)</f>
        <v>19</v>
      </c>
      <c r="H61">
        <f t="shared" si="13"/>
        <v>0</v>
      </c>
      <c r="I61" cm="1">
        <f t="array" ref="I61">+INDEX('Muertes-PROV'!$C$3:$GE$16,$C61+1,$F61)</f>
        <v>1</v>
      </c>
      <c r="J61">
        <f t="shared" si="14"/>
        <v>0</v>
      </c>
      <c r="K61" cm="1">
        <f t="array" ref="K61">+INDEX('rECUPERA-prov'!$C$3:$LA$16,$C61+1,$F61)</f>
        <v>16</v>
      </c>
      <c r="L61">
        <f t="shared" si="15"/>
        <v>0</v>
      </c>
      <c r="M61">
        <f t="shared" si="2"/>
        <v>2</v>
      </c>
      <c r="N61">
        <f t="shared" si="16"/>
        <v>0</v>
      </c>
      <c r="O61" s="57">
        <f t="shared" si="3"/>
        <v>5.2631578947368418E-2</v>
      </c>
      <c r="P61" s="57">
        <f t="shared" si="4"/>
        <v>0.84210526315789469</v>
      </c>
      <c r="Q61" s="57">
        <f t="shared" si="5"/>
        <v>0.10526315789473684</v>
      </c>
      <c r="R61" s="57">
        <f t="shared" si="17"/>
        <v>0</v>
      </c>
      <c r="S61" s="57">
        <f t="shared" si="18"/>
        <v>0</v>
      </c>
      <c r="T61" s="57">
        <f t="shared" si="19"/>
        <v>0</v>
      </c>
      <c r="U61" s="57">
        <f t="shared" si="20"/>
        <v>0</v>
      </c>
      <c r="V61" s="58">
        <f t="shared" si="6"/>
        <v>573.86209187834129</v>
      </c>
      <c r="W61" s="58">
        <f t="shared" si="7"/>
        <v>30.203267993596906</v>
      </c>
      <c r="X61" s="58">
        <f t="shared" si="8"/>
        <v>483.2522878975505</v>
      </c>
      <c r="Y61" s="58">
        <f t="shared" si="9"/>
        <v>60.406535987193813</v>
      </c>
      <c r="Z61">
        <f t="shared" si="21"/>
        <v>33109</v>
      </c>
    </row>
    <row r="62" spans="1:26" x14ac:dyDescent="0.3">
      <c r="A62" s="56" t="str">
        <f t="shared" si="0"/>
        <v>ON</v>
      </c>
      <c r="B62" s="56" t="str">
        <f t="shared" si="1"/>
        <v>no</v>
      </c>
      <c r="C62" s="55">
        <f t="shared" si="24"/>
        <v>7</v>
      </c>
      <c r="D62" t="str">
        <f t="shared" si="23"/>
        <v>Los Santos</v>
      </c>
      <c r="E62" s="23">
        <f t="shared" si="10"/>
        <v>43989</v>
      </c>
      <c r="F62" s="54">
        <f t="shared" si="11"/>
        <v>5</v>
      </c>
      <c r="G62" cm="1">
        <f t="array" ref="G62">+INDEX('Casos ACUM Prov'!$CK$3:$OM$16,'TODO PROVINCIA'!C62+1,'TODO PROVINCIA'!F62)</f>
        <v>21</v>
      </c>
      <c r="H62">
        <f t="shared" si="13"/>
        <v>0</v>
      </c>
      <c r="I62" cm="1">
        <f t="array" ref="I62">+INDEX('Muertes-PROV'!$C$3:$GE$16,$C62+1,$F62)</f>
        <v>1</v>
      </c>
      <c r="J62">
        <f t="shared" si="14"/>
        <v>0</v>
      </c>
      <c r="K62" cm="1">
        <f t="array" ref="K62">+INDEX('rECUPERA-prov'!$C$3:$LA$16,$C62+1,$F62)</f>
        <v>15</v>
      </c>
      <c r="L62">
        <f t="shared" si="15"/>
        <v>0</v>
      </c>
      <c r="M62">
        <f t="shared" si="2"/>
        <v>5</v>
      </c>
      <c r="N62">
        <f t="shared" si="16"/>
        <v>0</v>
      </c>
      <c r="O62" s="57">
        <f t="shared" si="3"/>
        <v>4.7619047619047616E-2</v>
      </c>
      <c r="P62" s="57">
        <f t="shared" si="4"/>
        <v>0.7142857142857143</v>
      </c>
      <c r="Q62" s="57">
        <f t="shared" si="5"/>
        <v>0.23809523809523808</v>
      </c>
      <c r="R62" s="57">
        <f t="shared" si="17"/>
        <v>0</v>
      </c>
      <c r="S62" s="57">
        <f t="shared" si="18"/>
        <v>0</v>
      </c>
      <c r="T62" s="57">
        <f t="shared" si="19"/>
        <v>0</v>
      </c>
      <c r="U62" s="57">
        <f t="shared" si="20"/>
        <v>0</v>
      </c>
      <c r="V62" s="58">
        <f t="shared" si="6"/>
        <v>133.97385595896571</v>
      </c>
      <c r="W62" s="58">
        <f t="shared" si="7"/>
        <v>6.3797074266174159</v>
      </c>
      <c r="X62" s="58">
        <f t="shared" si="8"/>
        <v>95.695611399261225</v>
      </c>
      <c r="Y62" s="58">
        <f t="shared" si="9"/>
        <v>31.898537133087078</v>
      </c>
      <c r="Z62">
        <f t="shared" si="21"/>
        <v>156747</v>
      </c>
    </row>
    <row r="63" spans="1:26" x14ac:dyDescent="0.3">
      <c r="A63" s="56" t="str">
        <f t="shared" si="0"/>
        <v>ON</v>
      </c>
      <c r="B63" s="56" t="str">
        <f t="shared" si="1"/>
        <v>no</v>
      </c>
      <c r="C63" s="55">
        <f t="shared" si="24"/>
        <v>8</v>
      </c>
      <c r="D63" t="str">
        <f t="shared" si="23"/>
        <v>Panamá</v>
      </c>
      <c r="E63" s="23">
        <f t="shared" si="10"/>
        <v>43989</v>
      </c>
      <c r="F63" s="54">
        <f t="shared" si="11"/>
        <v>5</v>
      </c>
      <c r="G63" cm="1">
        <f t="array" ref="G63">+INDEX('Casos ACUM Prov'!$CK$3:$OM$16,'TODO PROVINCIA'!C63+1,'TODO PROVINCIA'!F63)</f>
        <v>10429</v>
      </c>
      <c r="H63">
        <f t="shared" si="13"/>
        <v>234</v>
      </c>
      <c r="I63" cm="1">
        <f t="array" ref="I63">+INDEX('Muertes-PROV'!$C$3:$GE$16,$C63+1,$F63)</f>
        <v>232</v>
      </c>
      <c r="J63">
        <f t="shared" si="14"/>
        <v>0</v>
      </c>
      <c r="K63" cm="1">
        <f t="array" ref="K63">+INDEX('rECUPERA-prov'!$C$3:$LA$16,$C63+1,$F63)</f>
        <v>5903</v>
      </c>
      <c r="L63">
        <f t="shared" si="15"/>
        <v>258</v>
      </c>
      <c r="M63">
        <f t="shared" si="2"/>
        <v>4294</v>
      </c>
      <c r="N63">
        <f t="shared" si="16"/>
        <v>-24</v>
      </c>
      <c r="O63" s="57">
        <f t="shared" si="3"/>
        <v>2.2245661137213539E-2</v>
      </c>
      <c r="P63" s="57">
        <f t="shared" si="4"/>
        <v>0.56601783488349788</v>
      </c>
      <c r="Q63" s="57">
        <f t="shared" si="5"/>
        <v>0.41173650397928852</v>
      </c>
      <c r="R63" s="57">
        <f t="shared" si="17"/>
        <v>2.2437434078051589E-2</v>
      </c>
      <c r="S63" s="57">
        <f t="shared" si="18"/>
        <v>0</v>
      </c>
      <c r="T63" s="57">
        <f t="shared" si="19"/>
        <v>4.3706589869557853E-2</v>
      </c>
      <c r="U63" s="57">
        <f t="shared" si="20"/>
        <v>-5.5891942244993015E-3</v>
      </c>
      <c r="V63" s="58">
        <f t="shared" si="6"/>
        <v>94847.892319585284</v>
      </c>
      <c r="W63" s="58">
        <f t="shared" si="7"/>
        <v>2109.954072120413</v>
      </c>
      <c r="X63" s="58">
        <f t="shared" si="8"/>
        <v>53685.598653994821</v>
      </c>
      <c r="Y63" s="58">
        <f t="shared" si="9"/>
        <v>39052.33959347006</v>
      </c>
      <c r="Z63">
        <f t="shared" si="21"/>
        <v>109955</v>
      </c>
    </row>
    <row r="64" spans="1:26" x14ac:dyDescent="0.3">
      <c r="A64" s="56" t="str">
        <f t="shared" si="0"/>
        <v>ON</v>
      </c>
      <c r="B64" s="56" t="str">
        <f t="shared" si="1"/>
        <v>no</v>
      </c>
      <c r="C64" s="55">
        <f t="shared" si="24"/>
        <v>9</v>
      </c>
      <c r="D64" t="str">
        <f t="shared" si="23"/>
        <v>Veraguas</v>
      </c>
      <c r="E64" s="23">
        <f t="shared" si="10"/>
        <v>43989</v>
      </c>
      <c r="F64" s="54">
        <f t="shared" si="11"/>
        <v>5</v>
      </c>
      <c r="G64" cm="1">
        <f t="array" ref="G64">+INDEX('Casos ACUM Prov'!$CK$3:$OM$16,'TODO PROVINCIA'!C64+1,'TODO PROVINCIA'!F64)</f>
        <v>809</v>
      </c>
      <c r="H64">
        <f t="shared" si="13"/>
        <v>26</v>
      </c>
      <c r="I64" cm="1">
        <f t="array" ref="I64">+INDEX('Muertes-PROV'!$C$3:$GE$16,$C64+1,$F64)</f>
        <v>7</v>
      </c>
      <c r="J64">
        <f t="shared" si="14"/>
        <v>0</v>
      </c>
      <c r="K64" cm="1">
        <f t="array" ref="K64">+INDEX('rECUPERA-prov'!$C$3:$LA$16,$C64+1,$F64)</f>
        <v>371</v>
      </c>
      <c r="L64">
        <f t="shared" si="15"/>
        <v>0</v>
      </c>
      <c r="M64">
        <f t="shared" si="2"/>
        <v>431</v>
      </c>
      <c r="N64">
        <f t="shared" si="16"/>
        <v>26</v>
      </c>
      <c r="O64" s="57">
        <f t="shared" si="3"/>
        <v>8.65265760197775E-3</v>
      </c>
      <c r="P64" s="57">
        <f t="shared" si="4"/>
        <v>0.45859085290482077</v>
      </c>
      <c r="Q64" s="57">
        <f t="shared" si="5"/>
        <v>0.53275648949320153</v>
      </c>
      <c r="R64" s="57">
        <f t="shared" si="17"/>
        <v>3.2138442521631644E-2</v>
      </c>
      <c r="S64" s="57">
        <f t="shared" si="18"/>
        <v>0</v>
      </c>
      <c r="T64" s="57">
        <f t="shared" si="19"/>
        <v>0</v>
      </c>
      <c r="U64" s="57">
        <f t="shared" si="20"/>
        <v>6.0324825986078884E-2</v>
      </c>
      <c r="V64" s="58">
        <f t="shared" si="6"/>
        <v>7357.555363557819</v>
      </c>
      <c r="W64" s="58">
        <f t="shared" si="7"/>
        <v>63.662407348460732</v>
      </c>
      <c r="X64" s="58">
        <f t="shared" si="8"/>
        <v>3374.1075894684191</v>
      </c>
      <c r="Y64" s="58">
        <f t="shared" si="9"/>
        <v>3919.7853667409395</v>
      </c>
      <c r="Z64">
        <f t="shared" si="21"/>
        <v>109955</v>
      </c>
    </row>
    <row r="65" spans="1:26" x14ac:dyDescent="0.3">
      <c r="A65" s="56" t="str">
        <f t="shared" si="0"/>
        <v>ON</v>
      </c>
      <c r="B65" s="56" t="str">
        <f t="shared" si="1"/>
        <v>no</v>
      </c>
      <c r="C65" s="55">
        <f t="shared" si="24"/>
        <v>10</v>
      </c>
      <c r="D65" t="str">
        <f t="shared" si="23"/>
        <v>Comarca Kuna Yala</v>
      </c>
      <c r="E65" s="23">
        <f t="shared" si="10"/>
        <v>43989</v>
      </c>
      <c r="F65" s="54">
        <f t="shared" si="11"/>
        <v>5</v>
      </c>
      <c r="G65" cm="1">
        <f t="array" ref="G65">+INDEX('Casos ACUM Prov'!$CK$3:$OM$16,'TODO PROVINCIA'!C65+1,'TODO PROVINCIA'!F65)</f>
        <v>249</v>
      </c>
      <c r="H65">
        <f t="shared" si="13"/>
        <v>2</v>
      </c>
      <c r="I65" cm="1">
        <f t="array" ref="I65">+INDEX('Muertes-PROV'!$C$3:$GE$16,$C65+1,$F65)</f>
        <v>16</v>
      </c>
      <c r="J65">
        <f t="shared" si="14"/>
        <v>0</v>
      </c>
      <c r="K65" cm="1">
        <f t="array" ref="K65">+INDEX('rECUPERA-prov'!$C$3:$LA$16,$C65+1,$F65)</f>
        <v>202</v>
      </c>
      <c r="L65">
        <f t="shared" si="15"/>
        <v>0</v>
      </c>
      <c r="M65">
        <f t="shared" si="2"/>
        <v>31</v>
      </c>
      <c r="N65">
        <f t="shared" si="16"/>
        <v>2</v>
      </c>
      <c r="O65" s="57">
        <f t="shared" si="3"/>
        <v>6.4257028112449793E-2</v>
      </c>
      <c r="P65" s="57">
        <f t="shared" si="4"/>
        <v>0.8112449799196787</v>
      </c>
      <c r="Q65" s="57">
        <f t="shared" si="5"/>
        <v>0.12449799196787148</v>
      </c>
      <c r="R65" s="57">
        <f t="shared" si="17"/>
        <v>8.0321285140562242E-3</v>
      </c>
      <c r="S65" s="57">
        <f t="shared" si="18"/>
        <v>0</v>
      </c>
      <c r="T65" s="57">
        <f t="shared" si="19"/>
        <v>0</v>
      </c>
      <c r="U65" s="57">
        <f t="shared" si="20"/>
        <v>6.4516129032258063E-2</v>
      </c>
      <c r="V65" s="58">
        <f t="shared" si="6"/>
        <v>2779.2660058933834</v>
      </c>
      <c r="W65" s="58">
        <f t="shared" si="7"/>
        <v>178.5873738726672</v>
      </c>
      <c r="X65" s="58">
        <f t="shared" si="8"/>
        <v>2254.6655951424232</v>
      </c>
      <c r="Y65" s="58">
        <f t="shared" si="9"/>
        <v>346.01303687829267</v>
      </c>
      <c r="Z65">
        <f t="shared" si="21"/>
        <v>89592</v>
      </c>
    </row>
    <row r="66" spans="1:26" x14ac:dyDescent="0.3">
      <c r="A66" s="56" t="str">
        <f t="shared" si="0"/>
        <v>ON</v>
      </c>
      <c r="B66" s="56" t="str">
        <f t="shared" si="1"/>
        <v>no</v>
      </c>
      <c r="C66" s="55">
        <f t="shared" si="24"/>
        <v>11</v>
      </c>
      <c r="D66" t="str">
        <f t="shared" si="23"/>
        <v>Comarca Emberá Wounaán</v>
      </c>
      <c r="E66" s="23">
        <f t="shared" si="10"/>
        <v>43989</v>
      </c>
      <c r="F66" s="54">
        <f t="shared" si="11"/>
        <v>5</v>
      </c>
      <c r="G66" cm="1">
        <f t="array" ref="G66">+INDEX('Casos ACUM Prov'!$CK$3:$OM$16,'TODO PROVINCIA'!C66+1,'TODO PROVINCIA'!F66)</f>
        <v>0</v>
      </c>
      <c r="H66">
        <f t="shared" si="13"/>
        <v>0</v>
      </c>
      <c r="I66" cm="1">
        <f t="array" ref="I66">+INDEX('Muertes-PROV'!$C$3:$GE$16,$C66+1,$F66)</f>
        <v>0</v>
      </c>
      <c r="J66">
        <f t="shared" si="14"/>
        <v>0</v>
      </c>
      <c r="K66" cm="1">
        <f t="array" ref="K66">+INDEX('rECUPERA-prov'!$C$3:$LA$16,$C66+1,$F66)</f>
        <v>3</v>
      </c>
      <c r="L66">
        <f t="shared" si="15"/>
        <v>0</v>
      </c>
      <c r="M66">
        <f t="shared" si="2"/>
        <v>-3</v>
      </c>
      <c r="N66">
        <f t="shared" si="16"/>
        <v>0</v>
      </c>
      <c r="O66" s="57">
        <f t="shared" si="3"/>
        <v>0</v>
      </c>
      <c r="P66" s="57">
        <f t="shared" si="4"/>
        <v>0</v>
      </c>
      <c r="Q66" s="57">
        <f t="shared" si="5"/>
        <v>0</v>
      </c>
      <c r="R66" s="57">
        <f t="shared" si="17"/>
        <v>0</v>
      </c>
      <c r="S66" s="57">
        <f t="shared" si="18"/>
        <v>0</v>
      </c>
      <c r="T66" s="57">
        <f t="shared" si="19"/>
        <v>0</v>
      </c>
      <c r="U66" s="57">
        <f t="shared" si="20"/>
        <v>0</v>
      </c>
      <c r="V66" s="58">
        <f t="shared" si="6"/>
        <v>0</v>
      </c>
      <c r="W66" s="58">
        <f t="shared" si="7"/>
        <v>0</v>
      </c>
      <c r="X66" s="58">
        <f t="shared" si="8"/>
        <v>2.4018600003842976</v>
      </c>
      <c r="Y66" s="58">
        <f t="shared" si="9"/>
        <v>-2.4018600003842976</v>
      </c>
      <c r="Z66">
        <f t="shared" si="21"/>
        <v>1249032</v>
      </c>
    </row>
    <row r="67" spans="1:26" x14ac:dyDescent="0.3">
      <c r="A67" s="56" t="str">
        <f t="shared" si="0"/>
        <v>ON</v>
      </c>
      <c r="B67" s="56" t="str">
        <f t="shared" si="1"/>
        <v>no</v>
      </c>
      <c r="C67" s="55">
        <f t="shared" si="24"/>
        <v>12</v>
      </c>
      <c r="D67" t="str">
        <f t="shared" si="23"/>
        <v>Comarca Ngäbe Buglé</v>
      </c>
      <c r="E67" s="23">
        <f t="shared" si="10"/>
        <v>43989</v>
      </c>
      <c r="F67" s="54">
        <f t="shared" si="11"/>
        <v>5</v>
      </c>
      <c r="G67" cm="1">
        <f t="array" ref="G67">+INDEX('Casos ACUM Prov'!$CK$3:$OM$16,'TODO PROVINCIA'!C67+1,'TODO PROVINCIA'!F67)</f>
        <v>118</v>
      </c>
      <c r="H67">
        <f t="shared" si="13"/>
        <v>4</v>
      </c>
      <c r="I67" cm="1">
        <f t="array" ref="I67">+INDEX('Muertes-PROV'!$C$3:$GE$16,$C67+1,$F67)</f>
        <v>2</v>
      </c>
      <c r="J67">
        <f t="shared" si="14"/>
        <v>0</v>
      </c>
      <c r="K67" cm="1">
        <f t="array" ref="K67">+INDEX('rECUPERA-prov'!$C$3:$LA$16,$C67+1,$F67)</f>
        <v>30</v>
      </c>
      <c r="L67">
        <f t="shared" si="15"/>
        <v>0</v>
      </c>
      <c r="M67">
        <f t="shared" si="2"/>
        <v>86</v>
      </c>
      <c r="N67">
        <f t="shared" si="16"/>
        <v>4</v>
      </c>
      <c r="O67" s="57">
        <f t="shared" si="3"/>
        <v>1.6949152542372881E-2</v>
      </c>
      <c r="P67" s="57">
        <f t="shared" si="4"/>
        <v>0.25423728813559321</v>
      </c>
      <c r="Q67" s="57">
        <f t="shared" si="5"/>
        <v>0.72881355932203384</v>
      </c>
      <c r="R67" s="57">
        <f t="shared" si="17"/>
        <v>3.3898305084745763E-2</v>
      </c>
      <c r="S67" s="57">
        <f t="shared" si="18"/>
        <v>0</v>
      </c>
      <c r="T67" s="57">
        <f t="shared" si="19"/>
        <v>0</v>
      </c>
      <c r="U67" s="57">
        <f t="shared" si="20"/>
        <v>4.6511627906976744E-2</v>
      </c>
      <c r="V67" s="58">
        <f t="shared" si="6"/>
        <v>254.28951939280833</v>
      </c>
      <c r="W67" s="58">
        <f t="shared" si="7"/>
        <v>4.3099918541153954</v>
      </c>
      <c r="X67" s="58">
        <f t="shared" si="8"/>
        <v>64.649877811730931</v>
      </c>
      <c r="Y67" s="58">
        <f t="shared" si="9"/>
        <v>185.329649726962</v>
      </c>
      <c r="Z67">
        <f t="shared" si="21"/>
        <v>464038</v>
      </c>
    </row>
    <row r="68" spans="1:26" x14ac:dyDescent="0.3">
      <c r="A68" s="56" t="str">
        <f t="shared" si="0"/>
        <v>ON</v>
      </c>
      <c r="B68" s="56" t="str">
        <f t="shared" si="1"/>
        <v>no</v>
      </c>
      <c r="C68" s="55">
        <f t="shared" si="24"/>
        <v>13</v>
      </c>
      <c r="D68" t="str">
        <f t="shared" si="23"/>
        <v>Panamá Oeste</v>
      </c>
      <c r="E68" s="23">
        <f t="shared" si="10"/>
        <v>43989</v>
      </c>
      <c r="F68" s="54">
        <f t="shared" si="11"/>
        <v>5</v>
      </c>
      <c r="G68" cm="1">
        <f t="array" ref="G68">+INDEX('Casos ACUM Prov'!$CK$3:$OM$16,'TODO PROVINCIA'!C68+1,'TODO PROVINCIA'!F68)</f>
        <v>3041</v>
      </c>
      <c r="H68">
        <f t="shared" si="13"/>
        <v>79</v>
      </c>
      <c r="I68" cm="1">
        <f t="array" ref="I68">+INDEX('Muertes-PROV'!$C$3:$GE$16,$C68+1,$F68)</f>
        <v>81</v>
      </c>
      <c r="J68">
        <f t="shared" si="14"/>
        <v>0</v>
      </c>
      <c r="K68" cm="1">
        <f t="array" ref="K68">+INDEX('rECUPERA-prov'!$C$3:$LA$16,$C68+1,$F68)</f>
        <v>2066</v>
      </c>
      <c r="L68">
        <f t="shared" si="15"/>
        <v>0</v>
      </c>
      <c r="M68">
        <f t="shared" si="2"/>
        <v>894</v>
      </c>
      <c r="N68">
        <f t="shared" si="16"/>
        <v>79</v>
      </c>
      <c r="O68" s="57">
        <f t="shared" si="3"/>
        <v>2.6635975008220979E-2</v>
      </c>
      <c r="P68" s="57">
        <f t="shared" si="4"/>
        <v>0.67938178230845114</v>
      </c>
      <c r="Q68" s="57">
        <f t="shared" si="5"/>
        <v>0.29398224268332784</v>
      </c>
      <c r="R68" s="57">
        <f t="shared" si="17"/>
        <v>2.5978296612956264E-2</v>
      </c>
      <c r="S68" s="57">
        <f t="shared" si="18"/>
        <v>0</v>
      </c>
      <c r="T68" s="57">
        <f t="shared" si="19"/>
        <v>0</v>
      </c>
      <c r="U68" s="57">
        <f t="shared" si="20"/>
        <v>8.8366890380313201E-2</v>
      </c>
      <c r="V68" s="58">
        <f t="shared" si="6"/>
        <v>13397.006929790168</v>
      </c>
      <c r="W68" s="58">
        <f t="shared" si="7"/>
        <v>356.84234176685419</v>
      </c>
      <c r="X68" s="58">
        <f t="shared" si="8"/>
        <v>9101.6824455595161</v>
      </c>
      <c r="Y68" s="58">
        <f t="shared" si="9"/>
        <v>3938.482142463798</v>
      </c>
      <c r="Z68">
        <f t="shared" si="21"/>
        <v>226991</v>
      </c>
    </row>
    <row r="69" spans="1:26" x14ac:dyDescent="0.3">
      <c r="A69" s="56" t="str">
        <f t="shared" ref="A69:A120" si="25">+IFERROR(IF(AND(G69=0,K69=0,I69=0),"OUT TIME","ON"),"OUT TIME")</f>
        <v>ON</v>
      </c>
      <c r="B69" s="56" t="str">
        <f t="shared" ref="B69:B132" si="26">+IFERROR(IF(A82="OUT TIME","ultimo","no"),"no")</f>
        <v>no</v>
      </c>
      <c r="C69" s="55">
        <f t="shared" si="24"/>
        <v>1</v>
      </c>
      <c r="D69" t="str">
        <f t="shared" si="23"/>
        <v>Bocas del Toro</v>
      </c>
      <c r="E69" s="23">
        <f t="shared" ref="E69:E103" si="27">+IF(C69=1,E68+1,E68)</f>
        <v>43990</v>
      </c>
      <c r="F69" s="54">
        <f t="shared" ref="F69:F103" si="28">+IF(C69=1,F68+1,F68)</f>
        <v>6</v>
      </c>
      <c r="G69" cm="1">
        <f t="array" ref="G69">+INDEX('Casos ACUM Prov'!$CK$3:$OM$16,'TODO PROVINCIA'!C69+1,'TODO PROVINCIA'!F69)</f>
        <v>346</v>
      </c>
      <c r="H69">
        <f t="shared" si="13"/>
        <v>12</v>
      </c>
      <c r="I69" cm="1">
        <f t="array" ref="I69">+INDEX('Muertes-PROV'!$C$3:$GE$16,$C69+1,$F69)</f>
        <v>1</v>
      </c>
      <c r="J69">
        <f t="shared" si="14"/>
        <v>0</v>
      </c>
      <c r="K69" cm="1">
        <f t="array" ref="K69">+INDEX('rECUPERA-prov'!$C$3:$LA$16,$C69+1,$F69)</f>
        <v>83</v>
      </c>
      <c r="L69">
        <f t="shared" si="15"/>
        <v>0</v>
      </c>
      <c r="M69">
        <f t="shared" ref="M69:M132" si="29">+G69-I69-K69</f>
        <v>262</v>
      </c>
      <c r="N69">
        <f t="shared" si="16"/>
        <v>12</v>
      </c>
      <c r="O69" s="57">
        <f t="shared" ref="O69:O132" si="30">+IFERROR(I69/G69,0)</f>
        <v>2.8901734104046241E-3</v>
      </c>
      <c r="P69" s="57">
        <f t="shared" ref="P69:P132" si="31">+IFERROR(K69/G69,0)</f>
        <v>0.23988439306358381</v>
      </c>
      <c r="Q69" s="57">
        <f t="shared" ref="Q69:Q132" si="32">+IFERROR(M69/G69,0)</f>
        <v>0.75722543352601157</v>
      </c>
      <c r="R69" s="57">
        <f t="shared" si="17"/>
        <v>3.4682080924855488E-2</v>
      </c>
      <c r="S69" s="57">
        <f t="shared" si="18"/>
        <v>0</v>
      </c>
      <c r="T69" s="57">
        <f t="shared" si="19"/>
        <v>0</v>
      </c>
      <c r="U69" s="57">
        <f t="shared" si="20"/>
        <v>4.5801526717557252E-2</v>
      </c>
      <c r="V69" s="58">
        <f t="shared" ref="V69:V132" si="33">+G69/($Z69/1000000)</f>
        <v>2757.8291261826384</v>
      </c>
      <c r="W69" s="58">
        <f t="shared" ref="W69:W132" si="34">+I69/($Z69/1000000)</f>
        <v>7.9706044109324816</v>
      </c>
      <c r="X69" s="58">
        <f t="shared" ref="X69:X132" si="35">+K69/($Z69/1000000)</f>
        <v>661.56016610739596</v>
      </c>
      <c r="Y69" s="58">
        <f t="shared" ref="Y69:Y132" si="36">+M69/($Z69/1000000)</f>
        <v>2088.2983556643103</v>
      </c>
      <c r="Z69">
        <f t="shared" si="21"/>
        <v>125461</v>
      </c>
    </row>
    <row r="70" spans="1:26" x14ac:dyDescent="0.3">
      <c r="A70" s="56" t="str">
        <f t="shared" si="25"/>
        <v>ON</v>
      </c>
      <c r="B70" s="56" t="str">
        <f t="shared" si="26"/>
        <v>no</v>
      </c>
      <c r="C70" s="55">
        <f t="shared" si="24"/>
        <v>2</v>
      </c>
      <c r="D70" t="str">
        <f t="shared" si="23"/>
        <v>Coclé</v>
      </c>
      <c r="E70" s="23">
        <f t="shared" si="27"/>
        <v>43990</v>
      </c>
      <c r="F70" s="54">
        <f t="shared" si="28"/>
        <v>6</v>
      </c>
      <c r="G70" cm="1">
        <f t="array" ref="G70">+INDEX('Casos ACUM Prov'!$CK$3:$OM$16,'TODO PROVINCIA'!C70+1,'TODO PROVINCIA'!F70)</f>
        <v>114</v>
      </c>
      <c r="H70">
        <f t="shared" si="13"/>
        <v>2</v>
      </c>
      <c r="I70" cm="1">
        <f t="array" ref="I70">+INDEX('Muertes-PROV'!$C$3:$GE$16,$C70+1,$F70)</f>
        <v>2</v>
      </c>
      <c r="J70">
        <f t="shared" si="14"/>
        <v>0</v>
      </c>
      <c r="K70" cm="1">
        <f t="array" ref="K70">+INDEX('rECUPERA-prov'!$C$3:$LA$16,$C70+1,$F70)</f>
        <v>85</v>
      </c>
      <c r="L70">
        <f t="shared" si="15"/>
        <v>0</v>
      </c>
      <c r="M70">
        <f t="shared" si="29"/>
        <v>27</v>
      </c>
      <c r="N70">
        <f t="shared" si="16"/>
        <v>2</v>
      </c>
      <c r="O70" s="57">
        <f t="shared" si="30"/>
        <v>1.7543859649122806E-2</v>
      </c>
      <c r="P70" s="57">
        <f t="shared" si="31"/>
        <v>0.74561403508771928</v>
      </c>
      <c r="Q70" s="57">
        <f t="shared" si="32"/>
        <v>0.23684210526315788</v>
      </c>
      <c r="R70" s="57">
        <f t="shared" si="17"/>
        <v>1.7543859649122806E-2</v>
      </c>
      <c r="S70" s="57">
        <f t="shared" si="18"/>
        <v>0</v>
      </c>
      <c r="T70" s="57">
        <f t="shared" si="19"/>
        <v>0</v>
      </c>
      <c r="U70" s="57">
        <f t="shared" si="20"/>
        <v>7.407407407407407E-2</v>
      </c>
      <c r="V70" s="58">
        <f t="shared" si="33"/>
        <v>273.46458033981571</v>
      </c>
      <c r="W70" s="58">
        <f t="shared" si="34"/>
        <v>4.7976242164879954</v>
      </c>
      <c r="X70" s="58">
        <f t="shared" si="35"/>
        <v>203.89902920073979</v>
      </c>
      <c r="Y70" s="58">
        <f t="shared" si="36"/>
        <v>64.767926922587932</v>
      </c>
      <c r="Z70">
        <f t="shared" si="21"/>
        <v>416873</v>
      </c>
    </row>
    <row r="71" spans="1:26" x14ac:dyDescent="0.3">
      <c r="A71" s="56" t="str">
        <f t="shared" si="25"/>
        <v>ON</v>
      </c>
      <c r="B71" s="56" t="str">
        <f t="shared" si="26"/>
        <v>no</v>
      </c>
      <c r="C71" s="55">
        <f t="shared" si="24"/>
        <v>3</v>
      </c>
      <c r="D71" t="str">
        <f t="shared" si="23"/>
        <v>Colón</v>
      </c>
      <c r="E71" s="23">
        <f t="shared" si="27"/>
        <v>43990</v>
      </c>
      <c r="F71" s="54">
        <f t="shared" si="28"/>
        <v>6</v>
      </c>
      <c r="G71" cm="1">
        <f t="array" ref="G71">+INDEX('Casos ACUM Prov'!$CK$3:$OM$16,'TODO PROVINCIA'!C71+1,'TODO PROVINCIA'!F71)</f>
        <v>568</v>
      </c>
      <c r="H71">
        <f t="shared" si="13"/>
        <v>18</v>
      </c>
      <c r="I71" cm="1">
        <f t="array" ref="I71">+INDEX('Muertes-PROV'!$C$3:$GE$16,$C71+1,$F71)</f>
        <v>15</v>
      </c>
      <c r="J71">
        <f t="shared" si="14"/>
        <v>0</v>
      </c>
      <c r="K71" cm="1">
        <f t="array" ref="K71">+INDEX('rECUPERA-prov'!$C$3:$LA$16,$C71+1,$F71)</f>
        <v>350</v>
      </c>
      <c r="L71">
        <f t="shared" si="15"/>
        <v>0</v>
      </c>
      <c r="M71">
        <f t="shared" si="29"/>
        <v>203</v>
      </c>
      <c r="N71">
        <f t="shared" si="16"/>
        <v>18</v>
      </c>
      <c r="O71" s="57">
        <f t="shared" si="30"/>
        <v>2.6408450704225352E-2</v>
      </c>
      <c r="P71" s="57">
        <f t="shared" si="31"/>
        <v>0.61619718309859151</v>
      </c>
      <c r="Q71" s="57">
        <f t="shared" si="32"/>
        <v>0.35739436619718312</v>
      </c>
      <c r="R71" s="57">
        <f t="shared" si="17"/>
        <v>3.1690140845070422E-2</v>
      </c>
      <c r="S71" s="57">
        <f t="shared" si="18"/>
        <v>0</v>
      </c>
      <c r="T71" s="57">
        <f t="shared" si="19"/>
        <v>0</v>
      </c>
      <c r="U71" s="57">
        <f t="shared" si="20"/>
        <v>8.8669950738916259E-2</v>
      </c>
      <c r="V71" s="58">
        <f t="shared" si="33"/>
        <v>2430.3832132404541</v>
      </c>
      <c r="W71" s="58">
        <f t="shared" si="34"/>
        <v>64.182655279237338</v>
      </c>
      <c r="X71" s="58">
        <f t="shared" si="35"/>
        <v>1497.5952898488713</v>
      </c>
      <c r="Y71" s="58">
        <f t="shared" si="36"/>
        <v>868.60526811234536</v>
      </c>
      <c r="Z71">
        <f t="shared" si="21"/>
        <v>233708</v>
      </c>
    </row>
    <row r="72" spans="1:26" x14ac:dyDescent="0.3">
      <c r="A72" s="56" t="str">
        <f t="shared" si="25"/>
        <v>ON</v>
      </c>
      <c r="B72" s="56" t="str">
        <f t="shared" si="26"/>
        <v>no</v>
      </c>
      <c r="C72" s="55">
        <f t="shared" si="24"/>
        <v>4</v>
      </c>
      <c r="D72" t="str">
        <f t="shared" si="23"/>
        <v>Chiriquí</v>
      </c>
      <c r="E72" s="23">
        <f t="shared" si="27"/>
        <v>43990</v>
      </c>
      <c r="F72" s="54">
        <f t="shared" si="28"/>
        <v>6</v>
      </c>
      <c r="G72" cm="1">
        <f t="array" ref="G72">+INDEX('Casos ACUM Prov'!$CK$3:$OM$16,'TODO PROVINCIA'!C72+1,'TODO PROVINCIA'!F72)</f>
        <v>468</v>
      </c>
      <c r="H72">
        <f t="shared" si="13"/>
        <v>20</v>
      </c>
      <c r="I72" cm="1">
        <f t="array" ref="I72">+INDEX('Muertes-PROV'!$C$3:$GE$16,$C72+1,$F72)</f>
        <v>9</v>
      </c>
      <c r="J72">
        <f t="shared" si="14"/>
        <v>0</v>
      </c>
      <c r="K72" cm="1">
        <f t="array" ref="K72">+INDEX('rECUPERA-prov'!$C$3:$LA$16,$C72+1,$F72)</f>
        <v>256</v>
      </c>
      <c r="L72">
        <f t="shared" si="15"/>
        <v>0</v>
      </c>
      <c r="M72">
        <f t="shared" si="29"/>
        <v>203</v>
      </c>
      <c r="N72">
        <f t="shared" si="16"/>
        <v>20</v>
      </c>
      <c r="O72" s="57">
        <f t="shared" si="30"/>
        <v>1.9230769230769232E-2</v>
      </c>
      <c r="P72" s="57">
        <f t="shared" si="31"/>
        <v>0.54700854700854706</v>
      </c>
      <c r="Q72" s="57">
        <f t="shared" si="32"/>
        <v>0.43376068376068377</v>
      </c>
      <c r="R72" s="57">
        <f t="shared" si="17"/>
        <v>4.2735042735042736E-2</v>
      </c>
      <c r="S72" s="57">
        <f t="shared" si="18"/>
        <v>0</v>
      </c>
      <c r="T72" s="57">
        <f t="shared" si="19"/>
        <v>0</v>
      </c>
      <c r="U72" s="57">
        <f t="shared" si="20"/>
        <v>9.8522167487684734E-2</v>
      </c>
      <c r="V72" s="58">
        <f t="shared" si="33"/>
        <v>1934.4598392910286</v>
      </c>
      <c r="W72" s="58">
        <f t="shared" si="34"/>
        <v>37.201150755596707</v>
      </c>
      <c r="X72" s="58">
        <f t="shared" si="35"/>
        <v>1058.1660659369729</v>
      </c>
      <c r="Y72" s="58">
        <f t="shared" si="36"/>
        <v>839.092622598459</v>
      </c>
      <c r="Z72">
        <f t="shared" si="21"/>
        <v>241928</v>
      </c>
    </row>
    <row r="73" spans="1:26" x14ac:dyDescent="0.3">
      <c r="A73" s="56" t="str">
        <f t="shared" si="25"/>
        <v>ON</v>
      </c>
      <c r="B73" s="56" t="str">
        <f t="shared" si="26"/>
        <v>no</v>
      </c>
      <c r="C73" s="55">
        <f t="shared" si="24"/>
        <v>5</v>
      </c>
      <c r="D73" t="str">
        <f t="shared" si="23"/>
        <v>Darién</v>
      </c>
      <c r="E73" s="23">
        <f t="shared" si="27"/>
        <v>43990</v>
      </c>
      <c r="F73" s="54">
        <f t="shared" si="28"/>
        <v>6</v>
      </c>
      <c r="G73" cm="1">
        <f t="array" ref="G73">+INDEX('Casos ACUM Prov'!$CK$3:$OM$16,'TODO PROVINCIA'!C73+1,'TODO PROVINCIA'!F73)</f>
        <v>318</v>
      </c>
      <c r="H73">
        <f t="shared" si="13"/>
        <v>23</v>
      </c>
      <c r="I73" cm="1">
        <f t="array" ref="I73">+INDEX('Muertes-PROV'!$C$3:$GE$16,$C73+1,$F73)</f>
        <v>3</v>
      </c>
      <c r="J73">
        <f t="shared" si="14"/>
        <v>0</v>
      </c>
      <c r="K73" cm="1">
        <f t="array" ref="K73">+INDEX('rECUPERA-prov'!$C$3:$LA$16,$C73+1,$F73)</f>
        <v>162</v>
      </c>
      <c r="L73">
        <f t="shared" si="15"/>
        <v>0</v>
      </c>
      <c r="M73">
        <f t="shared" si="29"/>
        <v>153</v>
      </c>
      <c r="N73">
        <f t="shared" si="16"/>
        <v>23</v>
      </c>
      <c r="O73" s="57">
        <f t="shared" si="30"/>
        <v>9.433962264150943E-3</v>
      </c>
      <c r="P73" s="57">
        <f t="shared" si="31"/>
        <v>0.50943396226415094</v>
      </c>
      <c r="Q73" s="57">
        <f t="shared" si="32"/>
        <v>0.48113207547169812</v>
      </c>
      <c r="R73" s="57">
        <f t="shared" si="17"/>
        <v>7.2327044025157231E-2</v>
      </c>
      <c r="S73" s="57">
        <f t="shared" si="18"/>
        <v>0</v>
      </c>
      <c r="T73" s="57">
        <f t="shared" si="19"/>
        <v>0</v>
      </c>
      <c r="U73" s="57">
        <f t="shared" si="20"/>
        <v>0.15032679738562091</v>
      </c>
      <c r="V73" s="58">
        <f t="shared" si="33"/>
        <v>31796.820317968206</v>
      </c>
      <c r="W73" s="58">
        <f t="shared" si="34"/>
        <v>299.97000299970006</v>
      </c>
      <c r="X73" s="58">
        <f t="shared" si="35"/>
        <v>16198.380161983803</v>
      </c>
      <c r="Y73" s="58">
        <f t="shared" si="36"/>
        <v>15298.470152984703</v>
      </c>
      <c r="Z73">
        <f t="shared" si="21"/>
        <v>10001</v>
      </c>
    </row>
    <row r="74" spans="1:26" x14ac:dyDescent="0.3">
      <c r="A74" s="56" t="str">
        <f t="shared" si="25"/>
        <v>ON</v>
      </c>
      <c r="B74" s="56" t="str">
        <f t="shared" si="26"/>
        <v>no</v>
      </c>
      <c r="C74" s="55">
        <f t="shared" si="24"/>
        <v>6</v>
      </c>
      <c r="D74" t="str">
        <f t="shared" si="23"/>
        <v>Herrera</v>
      </c>
      <c r="E74" s="23">
        <f t="shared" si="27"/>
        <v>43990</v>
      </c>
      <c r="F74" s="54">
        <f t="shared" si="28"/>
        <v>6</v>
      </c>
      <c r="G74" cm="1">
        <f t="array" ref="G74">+INDEX('Casos ACUM Prov'!$CK$3:$OM$16,'TODO PROVINCIA'!C74+1,'TODO PROVINCIA'!F74)</f>
        <v>20</v>
      </c>
      <c r="H74">
        <f t="shared" si="13"/>
        <v>1</v>
      </c>
      <c r="I74" cm="1">
        <f t="array" ref="I74">+INDEX('Muertes-PROV'!$C$3:$GE$16,$C74+1,$F74)</f>
        <v>1</v>
      </c>
      <c r="J74">
        <f t="shared" si="14"/>
        <v>0</v>
      </c>
      <c r="K74" cm="1">
        <f t="array" ref="K74">+INDEX('rECUPERA-prov'!$C$3:$LA$16,$C74+1,$F74)</f>
        <v>16</v>
      </c>
      <c r="L74">
        <f t="shared" si="15"/>
        <v>0</v>
      </c>
      <c r="M74">
        <f t="shared" si="29"/>
        <v>3</v>
      </c>
      <c r="N74">
        <f t="shared" si="16"/>
        <v>1</v>
      </c>
      <c r="O74" s="57">
        <f t="shared" si="30"/>
        <v>0.05</v>
      </c>
      <c r="P74" s="57">
        <f t="shared" si="31"/>
        <v>0.8</v>
      </c>
      <c r="Q74" s="57">
        <f t="shared" si="32"/>
        <v>0.15</v>
      </c>
      <c r="R74" s="57">
        <f t="shared" si="17"/>
        <v>0.05</v>
      </c>
      <c r="S74" s="57">
        <f t="shared" si="18"/>
        <v>0</v>
      </c>
      <c r="T74" s="57">
        <f t="shared" si="19"/>
        <v>0</v>
      </c>
      <c r="U74" s="57">
        <f t="shared" si="20"/>
        <v>0.33333333333333331</v>
      </c>
      <c r="V74" s="58">
        <f t="shared" si="33"/>
        <v>604.0653598719382</v>
      </c>
      <c r="W74" s="58">
        <f t="shared" si="34"/>
        <v>30.203267993596906</v>
      </c>
      <c r="X74" s="58">
        <f t="shared" si="35"/>
        <v>483.2522878975505</v>
      </c>
      <c r="Y74" s="58">
        <f t="shared" si="36"/>
        <v>90.60980398079073</v>
      </c>
      <c r="Z74">
        <f t="shared" si="21"/>
        <v>33109</v>
      </c>
    </row>
    <row r="75" spans="1:26" x14ac:dyDescent="0.3">
      <c r="A75" s="56" t="str">
        <f t="shared" si="25"/>
        <v>ON</v>
      </c>
      <c r="B75" s="56" t="str">
        <f t="shared" si="26"/>
        <v>no</v>
      </c>
      <c r="C75" s="55">
        <f t="shared" si="24"/>
        <v>7</v>
      </c>
      <c r="D75" t="str">
        <f t="shared" si="23"/>
        <v>Los Santos</v>
      </c>
      <c r="E75" s="23">
        <f t="shared" si="27"/>
        <v>43990</v>
      </c>
      <c r="F75" s="54">
        <f t="shared" si="28"/>
        <v>6</v>
      </c>
      <c r="G75" cm="1">
        <f t="array" ref="G75">+INDEX('Casos ACUM Prov'!$CK$3:$OM$16,'TODO PROVINCIA'!C75+1,'TODO PROVINCIA'!F75)</f>
        <v>21</v>
      </c>
      <c r="H75">
        <f t="shared" si="13"/>
        <v>0</v>
      </c>
      <c r="I75" cm="1">
        <f t="array" ref="I75">+INDEX('Muertes-PROV'!$C$3:$GE$16,$C75+1,$F75)</f>
        <v>1</v>
      </c>
      <c r="J75">
        <f t="shared" si="14"/>
        <v>0</v>
      </c>
      <c r="K75" cm="1">
        <f t="array" ref="K75">+INDEX('rECUPERA-prov'!$C$3:$LA$16,$C75+1,$F75)</f>
        <v>15</v>
      </c>
      <c r="L75">
        <f t="shared" si="15"/>
        <v>0</v>
      </c>
      <c r="M75">
        <f t="shared" si="29"/>
        <v>5</v>
      </c>
      <c r="N75">
        <f t="shared" si="16"/>
        <v>0</v>
      </c>
      <c r="O75" s="57">
        <f t="shared" si="30"/>
        <v>4.7619047619047616E-2</v>
      </c>
      <c r="P75" s="57">
        <f t="shared" si="31"/>
        <v>0.7142857142857143</v>
      </c>
      <c r="Q75" s="57">
        <f t="shared" si="32"/>
        <v>0.23809523809523808</v>
      </c>
      <c r="R75" s="57">
        <f t="shared" si="17"/>
        <v>0</v>
      </c>
      <c r="S75" s="57">
        <f t="shared" si="18"/>
        <v>0</v>
      </c>
      <c r="T75" s="57">
        <f t="shared" si="19"/>
        <v>0</v>
      </c>
      <c r="U75" s="57">
        <f t="shared" si="20"/>
        <v>0</v>
      </c>
      <c r="V75" s="58">
        <f t="shared" si="33"/>
        <v>133.97385595896571</v>
      </c>
      <c r="W75" s="58">
        <f t="shared" si="34"/>
        <v>6.3797074266174159</v>
      </c>
      <c r="X75" s="58">
        <f t="shared" si="35"/>
        <v>95.695611399261225</v>
      </c>
      <c r="Y75" s="58">
        <f t="shared" si="36"/>
        <v>31.898537133087078</v>
      </c>
      <c r="Z75">
        <f t="shared" si="21"/>
        <v>156747</v>
      </c>
    </row>
    <row r="76" spans="1:26" x14ac:dyDescent="0.3">
      <c r="A76" s="56" t="str">
        <f t="shared" si="25"/>
        <v>ON</v>
      </c>
      <c r="B76" s="56" t="str">
        <f t="shared" si="26"/>
        <v>no</v>
      </c>
      <c r="C76" s="55">
        <f t="shared" si="24"/>
        <v>8</v>
      </c>
      <c r="D76" t="str">
        <f t="shared" si="23"/>
        <v>Panamá</v>
      </c>
      <c r="E76" s="23">
        <f t="shared" si="27"/>
        <v>43990</v>
      </c>
      <c r="F76" s="54">
        <f t="shared" si="28"/>
        <v>6</v>
      </c>
      <c r="G76" cm="1">
        <f t="array" ref="G76">+INDEX('Casos ACUM Prov'!$CK$3:$OM$16,'TODO PROVINCIA'!C76+1,'TODO PROVINCIA'!F76)</f>
        <v>10715</v>
      </c>
      <c r="H76">
        <f t="shared" si="13"/>
        <v>286</v>
      </c>
      <c r="I76" cm="1">
        <f t="array" ref="I76">+INDEX('Muertes-PROV'!$C$3:$GE$16,$C76+1,$F76)</f>
        <v>232</v>
      </c>
      <c r="J76">
        <f t="shared" si="14"/>
        <v>0</v>
      </c>
      <c r="K76" cm="1">
        <f t="array" ref="K76">+INDEX('rECUPERA-prov'!$C$3:$LA$16,$C76+1,$F76)</f>
        <v>5903</v>
      </c>
      <c r="L76">
        <f t="shared" si="15"/>
        <v>0</v>
      </c>
      <c r="M76">
        <f t="shared" si="29"/>
        <v>4580</v>
      </c>
      <c r="N76">
        <f t="shared" si="16"/>
        <v>286</v>
      </c>
      <c r="O76" s="57">
        <f t="shared" si="30"/>
        <v>2.1651889874008401E-2</v>
      </c>
      <c r="P76" s="57">
        <f t="shared" si="31"/>
        <v>0.55090993933737753</v>
      </c>
      <c r="Q76" s="57">
        <f t="shared" si="32"/>
        <v>0.42743817078861407</v>
      </c>
      <c r="R76" s="57">
        <f t="shared" si="17"/>
        <v>2.6691553896406907E-2</v>
      </c>
      <c r="S76" s="57">
        <f t="shared" si="18"/>
        <v>0</v>
      </c>
      <c r="T76" s="57">
        <f t="shared" si="19"/>
        <v>0</v>
      </c>
      <c r="U76" s="57">
        <f t="shared" si="20"/>
        <v>6.2445414847161575E-2</v>
      </c>
      <c r="V76" s="58">
        <f t="shared" si="33"/>
        <v>97448.956391250962</v>
      </c>
      <c r="W76" s="58">
        <f t="shared" si="34"/>
        <v>2109.954072120413</v>
      </c>
      <c r="X76" s="58">
        <f t="shared" si="35"/>
        <v>53685.598653994821</v>
      </c>
      <c r="Y76" s="58">
        <f t="shared" si="36"/>
        <v>41653.403665135738</v>
      </c>
      <c r="Z76">
        <f t="shared" si="21"/>
        <v>109955</v>
      </c>
    </row>
    <row r="77" spans="1:26" x14ac:dyDescent="0.3">
      <c r="A77" s="56" t="str">
        <f t="shared" si="25"/>
        <v>ON</v>
      </c>
      <c r="B77" s="56" t="str">
        <f t="shared" si="26"/>
        <v>no</v>
      </c>
      <c r="C77" s="55">
        <f t="shared" si="24"/>
        <v>9</v>
      </c>
      <c r="D77" t="str">
        <f t="shared" si="23"/>
        <v>Veraguas</v>
      </c>
      <c r="E77" s="23">
        <f t="shared" si="27"/>
        <v>43990</v>
      </c>
      <c r="F77" s="54">
        <f t="shared" si="28"/>
        <v>6</v>
      </c>
      <c r="G77" cm="1">
        <f t="array" ref="G77">+INDEX('Casos ACUM Prov'!$CK$3:$OM$16,'TODO PROVINCIA'!C77+1,'TODO PROVINCIA'!F77)</f>
        <v>816</v>
      </c>
      <c r="H77">
        <f t="shared" si="13"/>
        <v>7</v>
      </c>
      <c r="I77" cm="1">
        <f t="array" ref="I77">+INDEX('Muertes-PROV'!$C$3:$GE$16,$C77+1,$F77)</f>
        <v>7</v>
      </c>
      <c r="J77">
        <f t="shared" si="14"/>
        <v>0</v>
      </c>
      <c r="K77" cm="1">
        <f t="array" ref="K77">+INDEX('rECUPERA-prov'!$C$3:$LA$16,$C77+1,$F77)</f>
        <v>371</v>
      </c>
      <c r="L77">
        <f t="shared" si="15"/>
        <v>0</v>
      </c>
      <c r="M77">
        <f t="shared" si="29"/>
        <v>438</v>
      </c>
      <c r="N77">
        <f t="shared" si="16"/>
        <v>7</v>
      </c>
      <c r="O77" s="57">
        <f t="shared" si="30"/>
        <v>8.5784313725490204E-3</v>
      </c>
      <c r="P77" s="57">
        <f t="shared" si="31"/>
        <v>0.45465686274509803</v>
      </c>
      <c r="Q77" s="57">
        <f t="shared" si="32"/>
        <v>0.53676470588235292</v>
      </c>
      <c r="R77" s="57">
        <f t="shared" si="17"/>
        <v>8.5784313725490204E-3</v>
      </c>
      <c r="S77" s="57">
        <f t="shared" si="18"/>
        <v>0</v>
      </c>
      <c r="T77" s="57">
        <f t="shared" si="19"/>
        <v>0</v>
      </c>
      <c r="U77" s="57">
        <f t="shared" si="20"/>
        <v>1.5981735159817351E-2</v>
      </c>
      <c r="V77" s="58">
        <f t="shared" si="33"/>
        <v>7421.2177709062798</v>
      </c>
      <c r="W77" s="58">
        <f t="shared" si="34"/>
        <v>63.662407348460732</v>
      </c>
      <c r="X77" s="58">
        <f t="shared" si="35"/>
        <v>3374.1075894684191</v>
      </c>
      <c r="Y77" s="58">
        <f t="shared" si="36"/>
        <v>3983.4477740894004</v>
      </c>
      <c r="Z77">
        <f t="shared" si="21"/>
        <v>109955</v>
      </c>
    </row>
    <row r="78" spans="1:26" x14ac:dyDescent="0.3">
      <c r="A78" s="56" t="str">
        <f t="shared" si="25"/>
        <v>ON</v>
      </c>
      <c r="B78" s="56" t="str">
        <f t="shared" si="26"/>
        <v>no</v>
      </c>
      <c r="C78" s="55">
        <f t="shared" si="24"/>
        <v>10</v>
      </c>
      <c r="D78" t="str">
        <f t="shared" si="23"/>
        <v>Comarca Kuna Yala</v>
      </c>
      <c r="E78" s="23">
        <f t="shared" si="27"/>
        <v>43990</v>
      </c>
      <c r="F78" s="54">
        <f t="shared" si="28"/>
        <v>6</v>
      </c>
      <c r="G78" cm="1">
        <f t="array" ref="G78">+INDEX('Casos ACUM Prov'!$CK$3:$OM$16,'TODO PROVINCIA'!C78+1,'TODO PROVINCIA'!F78)</f>
        <v>249</v>
      </c>
      <c r="H78">
        <f t="shared" si="13"/>
        <v>0</v>
      </c>
      <c r="I78" cm="1">
        <f t="array" ref="I78">+INDEX('Muertes-PROV'!$C$3:$GE$16,$C78+1,$F78)</f>
        <v>16</v>
      </c>
      <c r="J78">
        <f t="shared" si="14"/>
        <v>0</v>
      </c>
      <c r="K78" cm="1">
        <f t="array" ref="K78">+INDEX('rECUPERA-prov'!$C$3:$LA$16,$C78+1,$F78)</f>
        <v>202</v>
      </c>
      <c r="L78">
        <f t="shared" si="15"/>
        <v>0</v>
      </c>
      <c r="M78">
        <f t="shared" si="29"/>
        <v>31</v>
      </c>
      <c r="N78">
        <f t="shared" si="16"/>
        <v>0</v>
      </c>
      <c r="O78" s="57">
        <f t="shared" si="30"/>
        <v>6.4257028112449793E-2</v>
      </c>
      <c r="P78" s="57">
        <f t="shared" si="31"/>
        <v>0.8112449799196787</v>
      </c>
      <c r="Q78" s="57">
        <f t="shared" si="32"/>
        <v>0.12449799196787148</v>
      </c>
      <c r="R78" s="57">
        <f t="shared" si="17"/>
        <v>0</v>
      </c>
      <c r="S78" s="57">
        <f t="shared" si="18"/>
        <v>0</v>
      </c>
      <c r="T78" s="57">
        <f t="shared" si="19"/>
        <v>0</v>
      </c>
      <c r="U78" s="57">
        <f t="shared" si="20"/>
        <v>0</v>
      </c>
      <c r="V78" s="58">
        <f t="shared" si="33"/>
        <v>2779.2660058933834</v>
      </c>
      <c r="W78" s="58">
        <f t="shared" si="34"/>
        <v>178.5873738726672</v>
      </c>
      <c r="X78" s="58">
        <f t="shared" si="35"/>
        <v>2254.6655951424232</v>
      </c>
      <c r="Y78" s="58">
        <f t="shared" si="36"/>
        <v>346.01303687829267</v>
      </c>
      <c r="Z78">
        <f t="shared" si="21"/>
        <v>89592</v>
      </c>
    </row>
    <row r="79" spans="1:26" x14ac:dyDescent="0.3">
      <c r="A79" s="56" t="str">
        <f t="shared" si="25"/>
        <v>ON</v>
      </c>
      <c r="B79" s="56" t="str">
        <f t="shared" si="26"/>
        <v>no</v>
      </c>
      <c r="C79" s="55">
        <f t="shared" si="24"/>
        <v>11</v>
      </c>
      <c r="D79" t="str">
        <f t="shared" si="23"/>
        <v>Comarca Emberá Wounaán</v>
      </c>
      <c r="E79" s="23">
        <f t="shared" si="27"/>
        <v>43990</v>
      </c>
      <c r="F79" s="54">
        <f t="shared" si="28"/>
        <v>6</v>
      </c>
      <c r="G79" cm="1">
        <f t="array" ref="G79">+INDEX('Casos ACUM Prov'!$CK$3:$OM$16,'TODO PROVINCIA'!C79+1,'TODO PROVINCIA'!F79)</f>
        <v>0</v>
      </c>
      <c r="H79">
        <f t="shared" si="13"/>
        <v>0</v>
      </c>
      <c r="I79" cm="1">
        <f t="array" ref="I79">+INDEX('Muertes-PROV'!$C$3:$GE$16,$C79+1,$F79)</f>
        <v>0</v>
      </c>
      <c r="J79">
        <f t="shared" si="14"/>
        <v>0</v>
      </c>
      <c r="K79" cm="1">
        <f t="array" ref="K79">+INDEX('rECUPERA-prov'!$C$3:$LA$16,$C79+1,$F79)</f>
        <v>3</v>
      </c>
      <c r="L79">
        <f t="shared" si="15"/>
        <v>0</v>
      </c>
      <c r="M79">
        <f t="shared" si="29"/>
        <v>-3</v>
      </c>
      <c r="N79">
        <f t="shared" si="16"/>
        <v>0</v>
      </c>
      <c r="O79" s="57">
        <f t="shared" si="30"/>
        <v>0</v>
      </c>
      <c r="P79" s="57">
        <f t="shared" si="31"/>
        <v>0</v>
      </c>
      <c r="Q79" s="57">
        <f t="shared" si="32"/>
        <v>0</v>
      </c>
      <c r="R79" s="57">
        <f t="shared" si="17"/>
        <v>0</v>
      </c>
      <c r="S79" s="57">
        <f t="shared" si="18"/>
        <v>0</v>
      </c>
      <c r="T79" s="57">
        <f t="shared" si="19"/>
        <v>0</v>
      </c>
      <c r="U79" s="57">
        <f t="shared" si="20"/>
        <v>0</v>
      </c>
      <c r="V79" s="58">
        <f t="shared" si="33"/>
        <v>0</v>
      </c>
      <c r="W79" s="58">
        <f t="shared" si="34"/>
        <v>0</v>
      </c>
      <c r="X79" s="58">
        <f t="shared" si="35"/>
        <v>2.4018600003842976</v>
      </c>
      <c r="Y79" s="58">
        <f t="shared" si="36"/>
        <v>-2.4018600003842976</v>
      </c>
      <c r="Z79">
        <f t="shared" si="21"/>
        <v>1249032</v>
      </c>
    </row>
    <row r="80" spans="1:26" x14ac:dyDescent="0.3">
      <c r="A80" s="56" t="str">
        <f t="shared" si="25"/>
        <v>ON</v>
      </c>
      <c r="B80" s="56" t="str">
        <f t="shared" si="26"/>
        <v>no</v>
      </c>
      <c r="C80" s="55">
        <f t="shared" si="24"/>
        <v>12</v>
      </c>
      <c r="D80" t="str">
        <f t="shared" si="23"/>
        <v>Comarca Ngäbe Buglé</v>
      </c>
      <c r="E80" s="23">
        <f t="shared" si="27"/>
        <v>43990</v>
      </c>
      <c r="F80" s="54">
        <f t="shared" si="28"/>
        <v>6</v>
      </c>
      <c r="G80" cm="1">
        <f t="array" ref="G80">+INDEX('Casos ACUM Prov'!$CK$3:$OM$16,'TODO PROVINCIA'!C80+1,'TODO PROVINCIA'!F80)</f>
        <v>118</v>
      </c>
      <c r="H80">
        <f t="shared" si="13"/>
        <v>0</v>
      </c>
      <c r="I80" cm="1">
        <f t="array" ref="I80">+INDEX('Muertes-PROV'!$C$3:$GE$16,$C80+1,$F80)</f>
        <v>2</v>
      </c>
      <c r="J80">
        <f t="shared" si="14"/>
        <v>0</v>
      </c>
      <c r="K80" cm="1">
        <f t="array" ref="K80">+INDEX('rECUPERA-prov'!$C$3:$LA$16,$C80+1,$F80)</f>
        <v>30</v>
      </c>
      <c r="L80">
        <f t="shared" si="15"/>
        <v>0</v>
      </c>
      <c r="M80">
        <f t="shared" si="29"/>
        <v>86</v>
      </c>
      <c r="N80">
        <f t="shared" si="16"/>
        <v>0</v>
      </c>
      <c r="O80" s="57">
        <f t="shared" si="30"/>
        <v>1.6949152542372881E-2</v>
      </c>
      <c r="P80" s="57">
        <f t="shared" si="31"/>
        <v>0.25423728813559321</v>
      </c>
      <c r="Q80" s="57">
        <f t="shared" si="32"/>
        <v>0.72881355932203384</v>
      </c>
      <c r="R80" s="57">
        <f t="shared" si="17"/>
        <v>0</v>
      </c>
      <c r="S80" s="57">
        <f t="shared" si="18"/>
        <v>0</v>
      </c>
      <c r="T80" s="57">
        <f t="shared" si="19"/>
        <v>0</v>
      </c>
      <c r="U80" s="57">
        <f t="shared" si="20"/>
        <v>0</v>
      </c>
      <c r="V80" s="58">
        <f t="shared" si="33"/>
        <v>254.28951939280833</v>
      </c>
      <c r="W80" s="58">
        <f t="shared" si="34"/>
        <v>4.3099918541153954</v>
      </c>
      <c r="X80" s="58">
        <f t="shared" si="35"/>
        <v>64.649877811730931</v>
      </c>
      <c r="Y80" s="58">
        <f t="shared" si="36"/>
        <v>185.329649726962</v>
      </c>
      <c r="Z80">
        <f t="shared" si="21"/>
        <v>464038</v>
      </c>
    </row>
    <row r="81" spans="1:26" x14ac:dyDescent="0.3">
      <c r="A81" s="56" t="str">
        <f t="shared" si="25"/>
        <v>ON</v>
      </c>
      <c r="B81" s="56" t="str">
        <f t="shared" si="26"/>
        <v>no</v>
      </c>
      <c r="C81" s="55">
        <f t="shared" si="24"/>
        <v>13</v>
      </c>
      <c r="D81" t="str">
        <f t="shared" si="23"/>
        <v>Panamá Oeste</v>
      </c>
      <c r="E81" s="23">
        <f t="shared" si="27"/>
        <v>43990</v>
      </c>
      <c r="F81" s="54">
        <f t="shared" si="28"/>
        <v>6</v>
      </c>
      <c r="G81" cm="1">
        <f t="array" ref="G81">+INDEX('Casos ACUM Prov'!$CK$3:$OM$16,'TODO PROVINCIA'!C81+1,'TODO PROVINCIA'!F81)</f>
        <v>3101</v>
      </c>
      <c r="H81">
        <f t="shared" si="13"/>
        <v>60</v>
      </c>
      <c r="I81" cm="1">
        <f t="array" ref="I81">+INDEX('Muertes-PROV'!$C$3:$GE$16,$C81+1,$F81)</f>
        <v>81</v>
      </c>
      <c r="J81">
        <f t="shared" si="14"/>
        <v>0</v>
      </c>
      <c r="K81" cm="1">
        <f t="array" ref="K81">+INDEX('rECUPERA-prov'!$C$3:$LA$16,$C81+1,$F81)</f>
        <v>2066</v>
      </c>
      <c r="L81">
        <f t="shared" si="15"/>
        <v>0</v>
      </c>
      <c r="M81">
        <f t="shared" si="29"/>
        <v>954</v>
      </c>
      <c r="N81">
        <f t="shared" si="16"/>
        <v>60</v>
      </c>
      <c r="O81" s="57">
        <f t="shared" si="30"/>
        <v>2.6120606256046435E-2</v>
      </c>
      <c r="P81" s="57">
        <f t="shared" si="31"/>
        <v>0.66623669783940664</v>
      </c>
      <c r="Q81" s="57">
        <f t="shared" si="32"/>
        <v>0.3076426959045469</v>
      </c>
      <c r="R81" s="57">
        <f t="shared" si="17"/>
        <v>1.9348597226701063E-2</v>
      </c>
      <c r="S81" s="57">
        <f t="shared" si="18"/>
        <v>0</v>
      </c>
      <c r="T81" s="57">
        <f t="shared" si="19"/>
        <v>0</v>
      </c>
      <c r="U81" s="57">
        <f t="shared" si="20"/>
        <v>6.2893081761006289E-2</v>
      </c>
      <c r="V81" s="58">
        <f t="shared" si="33"/>
        <v>13661.334590358209</v>
      </c>
      <c r="W81" s="58">
        <f t="shared" si="34"/>
        <v>356.84234176685419</v>
      </c>
      <c r="X81" s="58">
        <f t="shared" si="35"/>
        <v>9101.6824455595161</v>
      </c>
      <c r="Y81" s="58">
        <f t="shared" si="36"/>
        <v>4202.8098030318379</v>
      </c>
      <c r="Z81">
        <f t="shared" si="21"/>
        <v>226991</v>
      </c>
    </row>
    <row r="82" spans="1:26" x14ac:dyDescent="0.3">
      <c r="A82" s="56" t="str">
        <f t="shared" si="25"/>
        <v>ON</v>
      </c>
      <c r="B82" s="56" t="str">
        <f t="shared" si="26"/>
        <v>no</v>
      </c>
      <c r="C82" s="55">
        <f t="shared" si="24"/>
        <v>1</v>
      </c>
      <c r="D82" t="str">
        <f t="shared" si="23"/>
        <v>Bocas del Toro</v>
      </c>
      <c r="E82" s="23">
        <f t="shared" si="27"/>
        <v>43991</v>
      </c>
      <c r="F82" s="54">
        <f t="shared" si="28"/>
        <v>7</v>
      </c>
      <c r="G82" cm="1">
        <f t="array" ref="G82">+INDEX('Casos ACUM Prov'!$CK$3:$OM$16,'TODO PROVINCIA'!C82+1,'TODO PROVINCIA'!F82)</f>
        <v>394</v>
      </c>
      <c r="H82">
        <f t="shared" ref="H82:H336" si="37">+G82-G69</f>
        <v>48</v>
      </c>
      <c r="I82" cm="1">
        <f t="array" ref="I82">+INDEX('Muertes-PROV'!$C$3:$GE$16,$C82+1,$F82)</f>
        <v>2</v>
      </c>
      <c r="J82">
        <f t="shared" ref="J82:J336" si="38">+I82-I69</f>
        <v>1</v>
      </c>
      <c r="K82" cm="1">
        <f t="array" ref="K82">+INDEX('rECUPERA-prov'!$C$3:$LA$16,$C82+1,$F82)</f>
        <v>106</v>
      </c>
      <c r="L82">
        <f t="shared" ref="L82:L336" si="39">+K82-K69</f>
        <v>23</v>
      </c>
      <c r="M82">
        <f t="shared" si="29"/>
        <v>286</v>
      </c>
      <c r="N82">
        <f t="shared" ref="N82:N145" si="40">+M82-M69</f>
        <v>24</v>
      </c>
      <c r="O82" s="57">
        <f t="shared" si="30"/>
        <v>5.076142131979695E-3</v>
      </c>
      <c r="P82" s="57">
        <f t="shared" si="31"/>
        <v>0.26903553299492383</v>
      </c>
      <c r="Q82" s="57">
        <f t="shared" si="32"/>
        <v>0.7258883248730964</v>
      </c>
      <c r="R82" s="57">
        <f t="shared" ref="R82:R145" si="41">+IFERROR(H82/G82,0)</f>
        <v>0.12182741116751269</v>
      </c>
      <c r="S82" s="57">
        <f t="shared" ref="S82:S145" si="42">+IFERROR(J82/I82,0)</f>
        <v>0.5</v>
      </c>
      <c r="T82" s="57">
        <f t="shared" ref="T82:T145" si="43">+IFERROR(L82/K82,0)</f>
        <v>0.21698113207547171</v>
      </c>
      <c r="U82" s="57">
        <f t="shared" ref="U82:U145" si="44">+IFERROR(N82/M82,0)</f>
        <v>8.3916083916083919E-2</v>
      </c>
      <c r="V82" s="58">
        <f t="shared" si="33"/>
        <v>3140.418137907398</v>
      </c>
      <c r="W82" s="58">
        <f t="shared" si="34"/>
        <v>15.941208821864963</v>
      </c>
      <c r="X82" s="58">
        <f t="shared" si="35"/>
        <v>844.88406755884307</v>
      </c>
      <c r="Y82" s="58">
        <f t="shared" si="36"/>
        <v>2279.5928615266898</v>
      </c>
      <c r="Z82">
        <f t="shared" ref="Z82:Z145" si="45">+Z69</f>
        <v>125461</v>
      </c>
    </row>
    <row r="83" spans="1:26" x14ac:dyDescent="0.3">
      <c r="A83" s="56" t="str">
        <f t="shared" si="25"/>
        <v>ON</v>
      </c>
      <c r="B83" s="56" t="str">
        <f t="shared" si="26"/>
        <v>no</v>
      </c>
      <c r="C83" s="55">
        <f t="shared" si="24"/>
        <v>2</v>
      </c>
      <c r="D83" t="str">
        <f t="shared" si="23"/>
        <v>Coclé</v>
      </c>
      <c r="E83" s="23">
        <f t="shared" si="27"/>
        <v>43991</v>
      </c>
      <c r="F83" s="54">
        <f t="shared" si="28"/>
        <v>7</v>
      </c>
      <c r="G83" cm="1">
        <f t="array" ref="G83">+INDEX('Casos ACUM Prov'!$CK$3:$OM$16,'TODO PROVINCIA'!C83+1,'TODO PROVINCIA'!F83)</f>
        <v>115</v>
      </c>
      <c r="H83">
        <f t="shared" si="37"/>
        <v>1</v>
      </c>
      <c r="I83" cm="1">
        <f t="array" ref="I83">+INDEX('Muertes-PROV'!$C$3:$GE$16,$C83+1,$F83)</f>
        <v>2</v>
      </c>
      <c r="J83">
        <f t="shared" si="38"/>
        <v>0</v>
      </c>
      <c r="K83" cm="1">
        <f t="array" ref="K83">+INDEX('rECUPERA-prov'!$C$3:$LA$16,$C83+1,$F83)</f>
        <v>86</v>
      </c>
      <c r="L83">
        <f t="shared" si="39"/>
        <v>1</v>
      </c>
      <c r="M83">
        <f t="shared" si="29"/>
        <v>27</v>
      </c>
      <c r="N83">
        <f t="shared" si="40"/>
        <v>0</v>
      </c>
      <c r="O83" s="57">
        <f t="shared" si="30"/>
        <v>1.7391304347826087E-2</v>
      </c>
      <c r="P83" s="57">
        <f t="shared" si="31"/>
        <v>0.74782608695652175</v>
      </c>
      <c r="Q83" s="57">
        <f t="shared" si="32"/>
        <v>0.23478260869565218</v>
      </c>
      <c r="R83" s="57">
        <f t="shared" si="41"/>
        <v>8.6956521739130436E-3</v>
      </c>
      <c r="S83" s="57">
        <f t="shared" si="42"/>
        <v>0</v>
      </c>
      <c r="T83" s="57">
        <f t="shared" si="43"/>
        <v>1.1627906976744186E-2</v>
      </c>
      <c r="U83" s="57">
        <f t="shared" si="44"/>
        <v>0</v>
      </c>
      <c r="V83" s="58">
        <f t="shared" si="33"/>
        <v>275.8633924480597</v>
      </c>
      <c r="W83" s="58">
        <f t="shared" si="34"/>
        <v>4.7976242164879954</v>
      </c>
      <c r="X83" s="58">
        <f t="shared" si="35"/>
        <v>206.29784130898381</v>
      </c>
      <c r="Y83" s="58">
        <f t="shared" si="36"/>
        <v>64.767926922587932</v>
      </c>
      <c r="Z83">
        <f t="shared" si="45"/>
        <v>416873</v>
      </c>
    </row>
    <row r="84" spans="1:26" x14ac:dyDescent="0.3">
      <c r="A84" s="56" t="str">
        <f t="shared" si="25"/>
        <v>ON</v>
      </c>
      <c r="B84" s="56" t="str">
        <f t="shared" si="26"/>
        <v>no</v>
      </c>
      <c r="C84" s="55">
        <f t="shared" si="24"/>
        <v>3</v>
      </c>
      <c r="D84" t="str">
        <f t="shared" si="23"/>
        <v>Colón</v>
      </c>
      <c r="E84" s="23">
        <f t="shared" si="27"/>
        <v>43991</v>
      </c>
      <c r="F84" s="54">
        <f t="shared" si="28"/>
        <v>7</v>
      </c>
      <c r="G84" cm="1">
        <f t="array" ref="G84">+INDEX('Casos ACUM Prov'!$CK$3:$OM$16,'TODO PROVINCIA'!C84+1,'TODO PROVINCIA'!F84)</f>
        <v>580</v>
      </c>
      <c r="H84">
        <f t="shared" si="37"/>
        <v>12</v>
      </c>
      <c r="I84" cm="1">
        <f t="array" ref="I84">+INDEX('Muertes-PROV'!$C$3:$GE$16,$C84+1,$F84)</f>
        <v>15</v>
      </c>
      <c r="J84">
        <f t="shared" si="38"/>
        <v>0</v>
      </c>
      <c r="K84" cm="1">
        <f t="array" ref="K84">+INDEX('rECUPERA-prov'!$C$3:$LA$16,$C84+1,$F84)</f>
        <v>367</v>
      </c>
      <c r="L84">
        <f t="shared" si="39"/>
        <v>17</v>
      </c>
      <c r="M84">
        <f t="shared" si="29"/>
        <v>198</v>
      </c>
      <c r="N84">
        <f t="shared" si="40"/>
        <v>-5</v>
      </c>
      <c r="O84" s="57">
        <f t="shared" si="30"/>
        <v>2.5862068965517241E-2</v>
      </c>
      <c r="P84" s="57">
        <f t="shared" si="31"/>
        <v>0.63275862068965516</v>
      </c>
      <c r="Q84" s="57">
        <f t="shared" si="32"/>
        <v>0.3413793103448276</v>
      </c>
      <c r="R84" s="57">
        <f t="shared" si="41"/>
        <v>2.0689655172413793E-2</v>
      </c>
      <c r="S84" s="57">
        <f t="shared" si="42"/>
        <v>0</v>
      </c>
      <c r="T84" s="57">
        <f t="shared" si="43"/>
        <v>4.632152588555858E-2</v>
      </c>
      <c r="U84" s="57">
        <f t="shared" si="44"/>
        <v>-2.5252525252525252E-2</v>
      </c>
      <c r="V84" s="58">
        <f t="shared" si="33"/>
        <v>2481.7293374638439</v>
      </c>
      <c r="W84" s="58">
        <f t="shared" si="34"/>
        <v>64.182655279237338</v>
      </c>
      <c r="X84" s="58">
        <f t="shared" si="35"/>
        <v>1570.3356324986735</v>
      </c>
      <c r="Y84" s="58">
        <f t="shared" si="36"/>
        <v>847.21104968593284</v>
      </c>
      <c r="Z84">
        <f t="shared" si="45"/>
        <v>233708</v>
      </c>
    </row>
    <row r="85" spans="1:26" x14ac:dyDescent="0.3">
      <c r="A85" s="56" t="str">
        <f t="shared" si="25"/>
        <v>ON</v>
      </c>
      <c r="B85" s="56" t="str">
        <f t="shared" si="26"/>
        <v>no</v>
      </c>
      <c r="C85" s="55">
        <f t="shared" si="24"/>
        <v>4</v>
      </c>
      <c r="D85" t="str">
        <f t="shared" si="23"/>
        <v>Chiriquí</v>
      </c>
      <c r="E85" s="23">
        <f t="shared" si="27"/>
        <v>43991</v>
      </c>
      <c r="F85" s="54">
        <f t="shared" si="28"/>
        <v>7</v>
      </c>
      <c r="G85" cm="1">
        <f t="array" ref="G85">+INDEX('Casos ACUM Prov'!$CK$3:$OM$16,'TODO PROVINCIA'!C85+1,'TODO PROVINCIA'!F85)</f>
        <v>512</v>
      </c>
      <c r="H85">
        <f t="shared" si="37"/>
        <v>44</v>
      </c>
      <c r="I85" cm="1">
        <f t="array" ref="I85">+INDEX('Muertes-PROV'!$C$3:$GE$16,$C85+1,$F85)</f>
        <v>12</v>
      </c>
      <c r="J85">
        <f t="shared" si="38"/>
        <v>3</v>
      </c>
      <c r="K85" cm="1">
        <f t="array" ref="K85">+INDEX('rECUPERA-prov'!$C$3:$LA$16,$C85+1,$F85)</f>
        <v>271</v>
      </c>
      <c r="L85">
        <f t="shared" si="39"/>
        <v>15</v>
      </c>
      <c r="M85">
        <f t="shared" si="29"/>
        <v>229</v>
      </c>
      <c r="N85">
        <f t="shared" si="40"/>
        <v>26</v>
      </c>
      <c r="O85" s="57">
        <f t="shared" si="30"/>
        <v>2.34375E-2</v>
      </c>
      <c r="P85" s="57">
        <f t="shared" si="31"/>
        <v>0.529296875</v>
      </c>
      <c r="Q85" s="57">
        <f t="shared" si="32"/>
        <v>0.447265625</v>
      </c>
      <c r="R85" s="57">
        <f t="shared" si="41"/>
        <v>8.59375E-2</v>
      </c>
      <c r="S85" s="57">
        <f t="shared" si="42"/>
        <v>0.25</v>
      </c>
      <c r="T85" s="57">
        <f t="shared" si="43"/>
        <v>5.5350553505535055E-2</v>
      </c>
      <c r="U85" s="57">
        <f t="shared" si="44"/>
        <v>0.11353711790393013</v>
      </c>
      <c r="V85" s="58">
        <f t="shared" si="33"/>
        <v>2116.3321318739459</v>
      </c>
      <c r="W85" s="58">
        <f t="shared" si="34"/>
        <v>49.60153434079561</v>
      </c>
      <c r="X85" s="58">
        <f t="shared" si="35"/>
        <v>1120.1679838629675</v>
      </c>
      <c r="Y85" s="58">
        <f t="shared" si="36"/>
        <v>946.56261367018283</v>
      </c>
      <c r="Z85">
        <f t="shared" si="45"/>
        <v>241928</v>
      </c>
    </row>
    <row r="86" spans="1:26" x14ac:dyDescent="0.3">
      <c r="A86" s="56" t="str">
        <f t="shared" si="25"/>
        <v>ON</v>
      </c>
      <c r="B86" s="56" t="str">
        <f t="shared" si="26"/>
        <v>no</v>
      </c>
      <c r="C86" s="55">
        <f t="shared" si="24"/>
        <v>5</v>
      </c>
      <c r="D86" t="str">
        <f t="shared" si="23"/>
        <v>Darién</v>
      </c>
      <c r="E86" s="23">
        <f t="shared" si="27"/>
        <v>43991</v>
      </c>
      <c r="F86" s="54">
        <f t="shared" si="28"/>
        <v>7</v>
      </c>
      <c r="G86" cm="1">
        <f t="array" ref="G86">+INDEX('Casos ACUM Prov'!$CK$3:$OM$16,'TODO PROVINCIA'!C86+1,'TODO PROVINCIA'!F86)</f>
        <v>321</v>
      </c>
      <c r="H86">
        <f t="shared" si="37"/>
        <v>3</v>
      </c>
      <c r="I86" cm="1">
        <f t="array" ref="I86">+INDEX('Muertes-PROV'!$C$3:$GE$16,$C86+1,$F86)</f>
        <v>3</v>
      </c>
      <c r="J86">
        <f t="shared" si="38"/>
        <v>0</v>
      </c>
      <c r="K86" cm="1">
        <f t="array" ref="K86">+INDEX('rECUPERA-prov'!$C$3:$LA$16,$C86+1,$F86)</f>
        <v>166</v>
      </c>
      <c r="L86">
        <f t="shared" si="39"/>
        <v>4</v>
      </c>
      <c r="M86">
        <f t="shared" si="29"/>
        <v>152</v>
      </c>
      <c r="N86">
        <f t="shared" si="40"/>
        <v>-1</v>
      </c>
      <c r="O86" s="57">
        <f t="shared" si="30"/>
        <v>9.3457943925233638E-3</v>
      </c>
      <c r="P86" s="57">
        <f t="shared" si="31"/>
        <v>0.51713395638629278</v>
      </c>
      <c r="Q86" s="57">
        <f t="shared" si="32"/>
        <v>0.4735202492211838</v>
      </c>
      <c r="R86" s="57">
        <f t="shared" si="41"/>
        <v>9.3457943925233638E-3</v>
      </c>
      <c r="S86" s="57">
        <f t="shared" si="42"/>
        <v>0</v>
      </c>
      <c r="T86" s="57">
        <f t="shared" si="43"/>
        <v>2.4096385542168676E-2</v>
      </c>
      <c r="U86" s="57">
        <f t="shared" si="44"/>
        <v>-6.5789473684210523E-3</v>
      </c>
      <c r="V86" s="58">
        <f t="shared" si="33"/>
        <v>32096.790320967906</v>
      </c>
      <c r="W86" s="58">
        <f t="shared" si="34"/>
        <v>299.97000299970006</v>
      </c>
      <c r="X86" s="58">
        <f t="shared" si="35"/>
        <v>16598.340165983402</v>
      </c>
      <c r="Y86" s="58">
        <f t="shared" si="36"/>
        <v>15198.480151984802</v>
      </c>
      <c r="Z86">
        <f t="shared" si="45"/>
        <v>10001</v>
      </c>
    </row>
    <row r="87" spans="1:26" x14ac:dyDescent="0.3">
      <c r="A87" s="56" t="str">
        <f t="shared" si="25"/>
        <v>ON</v>
      </c>
      <c r="B87" s="56" t="str">
        <f t="shared" si="26"/>
        <v>no</v>
      </c>
      <c r="C87" s="55">
        <f t="shared" si="24"/>
        <v>6</v>
      </c>
      <c r="D87" t="str">
        <f t="shared" si="23"/>
        <v>Herrera</v>
      </c>
      <c r="E87" s="23">
        <f t="shared" si="27"/>
        <v>43991</v>
      </c>
      <c r="F87" s="54">
        <f t="shared" si="28"/>
        <v>7</v>
      </c>
      <c r="G87" cm="1">
        <f t="array" ref="G87">+INDEX('Casos ACUM Prov'!$CK$3:$OM$16,'TODO PROVINCIA'!C87+1,'TODO PROVINCIA'!F87)</f>
        <v>20</v>
      </c>
      <c r="H87">
        <f t="shared" si="37"/>
        <v>0</v>
      </c>
      <c r="I87" cm="1">
        <f t="array" ref="I87">+INDEX('Muertes-PROV'!$C$3:$GE$16,$C87+1,$F87)</f>
        <v>1</v>
      </c>
      <c r="J87">
        <f t="shared" si="38"/>
        <v>0</v>
      </c>
      <c r="K87" cm="1">
        <f t="array" ref="K87">+INDEX('rECUPERA-prov'!$C$3:$LA$16,$C87+1,$F87)</f>
        <v>18</v>
      </c>
      <c r="L87">
        <f t="shared" si="39"/>
        <v>2</v>
      </c>
      <c r="M87">
        <f t="shared" si="29"/>
        <v>1</v>
      </c>
      <c r="N87">
        <f t="shared" si="40"/>
        <v>-2</v>
      </c>
      <c r="O87" s="57">
        <f t="shared" si="30"/>
        <v>0.05</v>
      </c>
      <c r="P87" s="57">
        <f t="shared" si="31"/>
        <v>0.9</v>
      </c>
      <c r="Q87" s="57">
        <f t="shared" si="32"/>
        <v>0.05</v>
      </c>
      <c r="R87" s="57">
        <f t="shared" si="41"/>
        <v>0</v>
      </c>
      <c r="S87" s="57">
        <f t="shared" si="42"/>
        <v>0</v>
      </c>
      <c r="T87" s="57">
        <f t="shared" si="43"/>
        <v>0.1111111111111111</v>
      </c>
      <c r="U87" s="57">
        <f t="shared" si="44"/>
        <v>-2</v>
      </c>
      <c r="V87" s="58">
        <f t="shared" si="33"/>
        <v>604.0653598719382</v>
      </c>
      <c r="W87" s="58">
        <f t="shared" si="34"/>
        <v>30.203267993596906</v>
      </c>
      <c r="X87" s="58">
        <f t="shared" si="35"/>
        <v>543.65882388474438</v>
      </c>
      <c r="Y87" s="58">
        <f t="shared" si="36"/>
        <v>30.203267993596906</v>
      </c>
      <c r="Z87">
        <f t="shared" si="45"/>
        <v>33109</v>
      </c>
    </row>
    <row r="88" spans="1:26" x14ac:dyDescent="0.3">
      <c r="A88" s="56" t="str">
        <f t="shared" si="25"/>
        <v>ON</v>
      </c>
      <c r="B88" s="56" t="str">
        <f t="shared" si="26"/>
        <v>no</v>
      </c>
      <c r="C88" s="55">
        <f t="shared" si="24"/>
        <v>7</v>
      </c>
      <c r="D88" t="str">
        <f t="shared" si="23"/>
        <v>Los Santos</v>
      </c>
      <c r="E88" s="23">
        <f t="shared" si="27"/>
        <v>43991</v>
      </c>
      <c r="F88" s="54">
        <f t="shared" si="28"/>
        <v>7</v>
      </c>
      <c r="G88" cm="1">
        <f t="array" ref="G88">+INDEX('Casos ACUM Prov'!$CK$3:$OM$16,'TODO PROVINCIA'!C88+1,'TODO PROVINCIA'!F88)</f>
        <v>21</v>
      </c>
      <c r="H88">
        <f t="shared" si="37"/>
        <v>0</v>
      </c>
      <c r="I88" cm="1">
        <f t="array" ref="I88">+INDEX('Muertes-PROV'!$C$3:$GE$16,$C88+1,$F88)</f>
        <v>1</v>
      </c>
      <c r="J88">
        <f t="shared" si="38"/>
        <v>0</v>
      </c>
      <c r="K88" cm="1">
        <f t="array" ref="K88">+INDEX('rECUPERA-prov'!$C$3:$LA$16,$C88+1,$F88)</f>
        <v>15</v>
      </c>
      <c r="L88">
        <f t="shared" si="39"/>
        <v>0</v>
      </c>
      <c r="M88">
        <f t="shared" si="29"/>
        <v>5</v>
      </c>
      <c r="N88">
        <f t="shared" si="40"/>
        <v>0</v>
      </c>
      <c r="O88" s="57">
        <f t="shared" si="30"/>
        <v>4.7619047619047616E-2</v>
      </c>
      <c r="P88" s="57">
        <f t="shared" si="31"/>
        <v>0.7142857142857143</v>
      </c>
      <c r="Q88" s="57">
        <f t="shared" si="32"/>
        <v>0.23809523809523808</v>
      </c>
      <c r="R88" s="57">
        <f t="shared" si="41"/>
        <v>0</v>
      </c>
      <c r="S88" s="57">
        <f t="shared" si="42"/>
        <v>0</v>
      </c>
      <c r="T88" s="57">
        <f t="shared" si="43"/>
        <v>0</v>
      </c>
      <c r="U88" s="57">
        <f t="shared" si="44"/>
        <v>0</v>
      </c>
      <c r="V88" s="58">
        <f t="shared" si="33"/>
        <v>133.97385595896571</v>
      </c>
      <c r="W88" s="58">
        <f t="shared" si="34"/>
        <v>6.3797074266174159</v>
      </c>
      <c r="X88" s="58">
        <f t="shared" si="35"/>
        <v>95.695611399261225</v>
      </c>
      <c r="Y88" s="58">
        <f t="shared" si="36"/>
        <v>31.898537133087078</v>
      </c>
      <c r="Z88">
        <f t="shared" si="45"/>
        <v>156747</v>
      </c>
    </row>
    <row r="89" spans="1:26" x14ac:dyDescent="0.3">
      <c r="A89" s="56" t="str">
        <f t="shared" si="25"/>
        <v>ON</v>
      </c>
      <c r="B89" s="56" t="str">
        <f t="shared" si="26"/>
        <v>no</v>
      </c>
      <c r="C89" s="55">
        <f t="shared" si="24"/>
        <v>8</v>
      </c>
      <c r="D89" t="str">
        <f t="shared" si="23"/>
        <v>Panamá</v>
      </c>
      <c r="E89" s="23">
        <f t="shared" si="27"/>
        <v>43991</v>
      </c>
      <c r="F89" s="54">
        <f t="shared" si="28"/>
        <v>7</v>
      </c>
      <c r="G89" cm="1">
        <f t="array" ref="G89">+INDEX('Casos ACUM Prov'!$CK$3:$OM$16,'TODO PROVINCIA'!C89+1,'TODO PROVINCIA'!F89)</f>
        <v>10952</v>
      </c>
      <c r="H89">
        <f t="shared" si="37"/>
        <v>237</v>
      </c>
      <c r="I89" cm="1">
        <f t="array" ref="I89">+INDEX('Muertes-PROV'!$C$3:$GE$16,$C89+1,$F89)</f>
        <v>251</v>
      </c>
      <c r="J89">
        <f t="shared" si="38"/>
        <v>19</v>
      </c>
      <c r="K89" cm="1">
        <f t="array" ref="K89">+INDEX('rECUPERA-prov'!$C$3:$LA$16,$C89+1,$F89)</f>
        <v>6330</v>
      </c>
      <c r="L89">
        <f t="shared" si="39"/>
        <v>427</v>
      </c>
      <c r="M89">
        <f t="shared" si="29"/>
        <v>4371</v>
      </c>
      <c r="N89">
        <f t="shared" si="40"/>
        <v>-209</v>
      </c>
      <c r="O89" s="57">
        <f t="shared" si="30"/>
        <v>2.2918188458728998E-2</v>
      </c>
      <c r="P89" s="57">
        <f t="shared" si="31"/>
        <v>0.57797662527392257</v>
      </c>
      <c r="Q89" s="57">
        <f t="shared" si="32"/>
        <v>0.39910518626734842</v>
      </c>
      <c r="R89" s="57">
        <f t="shared" si="41"/>
        <v>2.1639883126369611E-2</v>
      </c>
      <c r="S89" s="57">
        <f t="shared" si="42"/>
        <v>7.5697211155378488E-2</v>
      </c>
      <c r="T89" s="57">
        <f t="shared" si="43"/>
        <v>6.7456556082148497E-2</v>
      </c>
      <c r="U89" s="57">
        <f t="shared" si="44"/>
        <v>-4.7815145275680621E-2</v>
      </c>
      <c r="V89" s="58">
        <f t="shared" si="33"/>
        <v>99604.383611477431</v>
      </c>
      <c r="W89" s="58">
        <f t="shared" si="34"/>
        <v>2282.7520349233778</v>
      </c>
      <c r="X89" s="58">
        <f t="shared" si="35"/>
        <v>57569.005502250926</v>
      </c>
      <c r="Y89" s="58">
        <f t="shared" si="36"/>
        <v>39752.626074303123</v>
      </c>
      <c r="Z89">
        <f t="shared" si="45"/>
        <v>109955</v>
      </c>
    </row>
    <row r="90" spans="1:26" x14ac:dyDescent="0.3">
      <c r="A90" s="56" t="str">
        <f t="shared" si="25"/>
        <v>ON</v>
      </c>
      <c r="B90" s="56" t="str">
        <f t="shared" si="26"/>
        <v>no</v>
      </c>
      <c r="C90" s="55">
        <f t="shared" si="24"/>
        <v>9</v>
      </c>
      <c r="D90" t="str">
        <f t="shared" si="23"/>
        <v>Veraguas</v>
      </c>
      <c r="E90" s="23">
        <f t="shared" si="27"/>
        <v>43991</v>
      </c>
      <c r="F90" s="54">
        <f t="shared" si="28"/>
        <v>7</v>
      </c>
      <c r="G90" cm="1">
        <f t="array" ref="G90">+INDEX('Casos ACUM Prov'!$CK$3:$OM$16,'TODO PROVINCIA'!C90+1,'TODO PROVINCIA'!F90)</f>
        <v>818</v>
      </c>
      <c r="H90">
        <f t="shared" si="37"/>
        <v>2</v>
      </c>
      <c r="I90" cm="1">
        <f t="array" ref="I90">+INDEX('Muertes-PROV'!$C$3:$GE$16,$C90+1,$F90)</f>
        <v>7</v>
      </c>
      <c r="J90">
        <f t="shared" si="38"/>
        <v>0</v>
      </c>
      <c r="K90" cm="1">
        <f t="array" ref="K90">+INDEX('rECUPERA-prov'!$C$3:$LA$16,$C90+1,$F90)</f>
        <v>550</v>
      </c>
      <c r="L90">
        <f t="shared" si="39"/>
        <v>179</v>
      </c>
      <c r="M90">
        <f t="shared" si="29"/>
        <v>261</v>
      </c>
      <c r="N90">
        <f t="shared" si="40"/>
        <v>-177</v>
      </c>
      <c r="O90" s="57">
        <f t="shared" si="30"/>
        <v>8.557457212713936E-3</v>
      </c>
      <c r="P90" s="57">
        <f t="shared" si="31"/>
        <v>0.67237163814180934</v>
      </c>
      <c r="Q90" s="57">
        <f t="shared" si="32"/>
        <v>0.31907090464547677</v>
      </c>
      <c r="R90" s="57">
        <f t="shared" si="41"/>
        <v>2.4449877750611247E-3</v>
      </c>
      <c r="S90" s="57">
        <f t="shared" si="42"/>
        <v>0</v>
      </c>
      <c r="T90" s="57">
        <f t="shared" si="43"/>
        <v>0.32545454545454544</v>
      </c>
      <c r="U90" s="57">
        <f t="shared" si="44"/>
        <v>-0.67816091954022983</v>
      </c>
      <c r="V90" s="58">
        <f t="shared" si="33"/>
        <v>7439.4070301486972</v>
      </c>
      <c r="W90" s="58">
        <f t="shared" si="34"/>
        <v>63.662407348460732</v>
      </c>
      <c r="X90" s="58">
        <f t="shared" si="35"/>
        <v>5002.0462916647721</v>
      </c>
      <c r="Y90" s="58">
        <f t="shared" si="36"/>
        <v>2373.6983311354647</v>
      </c>
      <c r="Z90">
        <f t="shared" si="45"/>
        <v>109955</v>
      </c>
    </row>
    <row r="91" spans="1:26" x14ac:dyDescent="0.3">
      <c r="A91" s="56" t="str">
        <f t="shared" si="25"/>
        <v>ON</v>
      </c>
      <c r="B91" s="56" t="str">
        <f t="shared" si="26"/>
        <v>no</v>
      </c>
      <c r="C91" s="55">
        <f t="shared" si="24"/>
        <v>10</v>
      </c>
      <c r="D91" t="str">
        <f t="shared" si="23"/>
        <v>Comarca Kuna Yala</v>
      </c>
      <c r="E91" s="23">
        <f t="shared" si="27"/>
        <v>43991</v>
      </c>
      <c r="F91" s="54">
        <f t="shared" si="28"/>
        <v>7</v>
      </c>
      <c r="G91" cm="1">
        <f t="array" ref="G91">+INDEX('Casos ACUM Prov'!$CK$3:$OM$16,'TODO PROVINCIA'!C91+1,'TODO PROVINCIA'!F91)</f>
        <v>249</v>
      </c>
      <c r="H91">
        <f t="shared" si="37"/>
        <v>0</v>
      </c>
      <c r="I91" cm="1">
        <f t="array" ref="I91">+INDEX('Muertes-PROV'!$C$3:$GE$16,$C91+1,$F91)</f>
        <v>17</v>
      </c>
      <c r="J91">
        <f t="shared" si="38"/>
        <v>1</v>
      </c>
      <c r="K91" cm="1">
        <f t="array" ref="K91">+INDEX('rECUPERA-prov'!$C$3:$LA$16,$C91+1,$F91)</f>
        <v>205</v>
      </c>
      <c r="L91">
        <f t="shared" si="39"/>
        <v>3</v>
      </c>
      <c r="M91">
        <f t="shared" si="29"/>
        <v>27</v>
      </c>
      <c r="N91">
        <f t="shared" si="40"/>
        <v>-4</v>
      </c>
      <c r="O91" s="57">
        <f t="shared" si="30"/>
        <v>6.8273092369477914E-2</v>
      </c>
      <c r="P91" s="57">
        <f t="shared" si="31"/>
        <v>0.82329317269076308</v>
      </c>
      <c r="Q91" s="57">
        <f t="shared" si="32"/>
        <v>0.10843373493975904</v>
      </c>
      <c r="R91" s="57">
        <f t="shared" si="41"/>
        <v>0</v>
      </c>
      <c r="S91" s="57">
        <f t="shared" si="42"/>
        <v>5.8823529411764705E-2</v>
      </c>
      <c r="T91" s="57">
        <f t="shared" si="43"/>
        <v>1.4634146341463415E-2</v>
      </c>
      <c r="U91" s="57">
        <f t="shared" si="44"/>
        <v>-0.14814814814814814</v>
      </c>
      <c r="V91" s="58">
        <f t="shared" si="33"/>
        <v>2779.2660058933834</v>
      </c>
      <c r="W91" s="58">
        <f t="shared" si="34"/>
        <v>189.74908473970891</v>
      </c>
      <c r="X91" s="58">
        <f t="shared" si="35"/>
        <v>2288.1507277435485</v>
      </c>
      <c r="Y91" s="58">
        <f t="shared" si="36"/>
        <v>301.3661934101259</v>
      </c>
      <c r="Z91">
        <f t="shared" si="45"/>
        <v>89592</v>
      </c>
    </row>
    <row r="92" spans="1:26" x14ac:dyDescent="0.3">
      <c r="A92" s="56" t="str">
        <f t="shared" si="25"/>
        <v>ON</v>
      </c>
      <c r="B92" s="56" t="str">
        <f t="shared" si="26"/>
        <v>no</v>
      </c>
      <c r="C92" s="55">
        <f t="shared" si="24"/>
        <v>11</v>
      </c>
      <c r="D92" t="str">
        <f t="shared" si="23"/>
        <v>Comarca Emberá Wounaán</v>
      </c>
      <c r="E92" s="23">
        <f t="shared" si="27"/>
        <v>43991</v>
      </c>
      <c r="F92" s="54">
        <f t="shared" si="28"/>
        <v>7</v>
      </c>
      <c r="G92" cm="1">
        <f t="array" ref="G92">+INDEX('Casos ACUM Prov'!$CK$3:$OM$16,'TODO PROVINCIA'!C92+1,'TODO PROVINCIA'!F92)</f>
        <v>0</v>
      </c>
      <c r="H92">
        <f t="shared" si="37"/>
        <v>0</v>
      </c>
      <c r="I92" cm="1">
        <f t="array" ref="I92">+INDEX('Muertes-PROV'!$C$3:$GE$16,$C92+1,$F92)</f>
        <v>1</v>
      </c>
      <c r="J92">
        <f t="shared" si="38"/>
        <v>1</v>
      </c>
      <c r="K92" cm="1">
        <f t="array" ref="K92">+INDEX('rECUPERA-prov'!$C$3:$LA$16,$C92+1,$F92)</f>
        <v>6</v>
      </c>
      <c r="L92">
        <f t="shared" si="39"/>
        <v>3</v>
      </c>
      <c r="M92">
        <f t="shared" si="29"/>
        <v>-7</v>
      </c>
      <c r="N92">
        <f t="shared" si="40"/>
        <v>-4</v>
      </c>
      <c r="O92" s="57">
        <f t="shared" si="30"/>
        <v>0</v>
      </c>
      <c r="P92" s="57">
        <f t="shared" si="31"/>
        <v>0</v>
      </c>
      <c r="Q92" s="57">
        <f t="shared" si="32"/>
        <v>0</v>
      </c>
      <c r="R92" s="57">
        <f t="shared" si="41"/>
        <v>0</v>
      </c>
      <c r="S92" s="57">
        <f t="shared" si="42"/>
        <v>1</v>
      </c>
      <c r="T92" s="57">
        <f t="shared" si="43"/>
        <v>0.5</v>
      </c>
      <c r="U92" s="57">
        <f t="shared" si="44"/>
        <v>0.5714285714285714</v>
      </c>
      <c r="V92" s="58">
        <f t="shared" si="33"/>
        <v>0</v>
      </c>
      <c r="W92" s="58">
        <f t="shared" si="34"/>
        <v>0.8006200001280992</v>
      </c>
      <c r="X92" s="58">
        <f t="shared" si="35"/>
        <v>4.8037200007685952</v>
      </c>
      <c r="Y92" s="58">
        <f t="shared" si="36"/>
        <v>-5.6043400008966948</v>
      </c>
      <c r="Z92">
        <f t="shared" si="45"/>
        <v>1249032</v>
      </c>
    </row>
    <row r="93" spans="1:26" x14ac:dyDescent="0.3">
      <c r="A93" s="56" t="str">
        <f t="shared" si="25"/>
        <v>ON</v>
      </c>
      <c r="B93" s="56" t="str">
        <f t="shared" si="26"/>
        <v>no</v>
      </c>
      <c r="C93" s="55">
        <f t="shared" si="24"/>
        <v>12</v>
      </c>
      <c r="D93" t="str">
        <f t="shared" si="23"/>
        <v>Comarca Ngäbe Buglé</v>
      </c>
      <c r="E93" s="23">
        <f t="shared" si="27"/>
        <v>43991</v>
      </c>
      <c r="F93" s="54">
        <f t="shared" si="28"/>
        <v>7</v>
      </c>
      <c r="G93" cm="1">
        <f t="array" ref="G93">+INDEX('Casos ACUM Prov'!$CK$3:$OM$16,'TODO PROVINCIA'!C93+1,'TODO PROVINCIA'!F93)</f>
        <v>118</v>
      </c>
      <c r="H93">
        <f t="shared" si="37"/>
        <v>0</v>
      </c>
      <c r="I93" cm="1">
        <f t="array" ref="I93">+INDEX('Muertes-PROV'!$C$3:$GE$16,$C93+1,$F93)</f>
        <v>2</v>
      </c>
      <c r="J93">
        <f t="shared" si="38"/>
        <v>0</v>
      </c>
      <c r="K93" cm="1">
        <f t="array" ref="K93">+INDEX('rECUPERA-prov'!$C$3:$LA$16,$C93+1,$F93)</f>
        <v>75</v>
      </c>
      <c r="L93">
        <f t="shared" si="39"/>
        <v>45</v>
      </c>
      <c r="M93">
        <f t="shared" si="29"/>
        <v>41</v>
      </c>
      <c r="N93">
        <f t="shared" si="40"/>
        <v>-45</v>
      </c>
      <c r="O93" s="57">
        <f t="shared" si="30"/>
        <v>1.6949152542372881E-2</v>
      </c>
      <c r="P93" s="57">
        <f t="shared" si="31"/>
        <v>0.63559322033898302</v>
      </c>
      <c r="Q93" s="57">
        <f t="shared" si="32"/>
        <v>0.34745762711864409</v>
      </c>
      <c r="R93" s="57">
        <f t="shared" si="41"/>
        <v>0</v>
      </c>
      <c r="S93" s="57">
        <f t="shared" si="42"/>
        <v>0</v>
      </c>
      <c r="T93" s="57">
        <f t="shared" si="43"/>
        <v>0.6</v>
      </c>
      <c r="U93" s="57">
        <f t="shared" si="44"/>
        <v>-1.0975609756097562</v>
      </c>
      <c r="V93" s="58">
        <f t="shared" si="33"/>
        <v>254.28951939280833</v>
      </c>
      <c r="W93" s="58">
        <f t="shared" si="34"/>
        <v>4.3099918541153954</v>
      </c>
      <c r="X93" s="58">
        <f t="shared" si="35"/>
        <v>161.62469452932734</v>
      </c>
      <c r="Y93" s="58">
        <f t="shared" si="36"/>
        <v>88.354833009365606</v>
      </c>
      <c r="Z93">
        <f t="shared" si="45"/>
        <v>464038</v>
      </c>
    </row>
    <row r="94" spans="1:26" x14ac:dyDescent="0.3">
      <c r="A94" s="56" t="str">
        <f t="shared" si="25"/>
        <v>ON</v>
      </c>
      <c r="B94" s="56" t="str">
        <f t="shared" si="26"/>
        <v>no</v>
      </c>
      <c r="C94" s="55">
        <f t="shared" si="24"/>
        <v>13</v>
      </c>
      <c r="D94" t="str">
        <f t="shared" si="23"/>
        <v>Panamá Oeste</v>
      </c>
      <c r="E94" s="23">
        <f t="shared" si="27"/>
        <v>43991</v>
      </c>
      <c r="F94" s="54">
        <f t="shared" si="28"/>
        <v>7</v>
      </c>
      <c r="G94" cm="1">
        <f t="array" ref="G94">+INDEX('Casos ACUM Prov'!$CK$3:$OM$16,'TODO PROVINCIA'!C94+1,'TODO PROVINCIA'!F94)</f>
        <v>3133</v>
      </c>
      <c r="H94">
        <f t="shared" si="37"/>
        <v>32</v>
      </c>
      <c r="I94" cm="1">
        <f t="array" ref="I94">+INDEX('Muertes-PROV'!$C$3:$GE$16,$C94+1,$F94)</f>
        <v>87</v>
      </c>
      <c r="J94">
        <f t="shared" si="38"/>
        <v>6</v>
      </c>
      <c r="K94" cm="1">
        <f t="array" ref="K94">+INDEX('rECUPERA-prov'!$C$3:$LA$16,$C94+1,$F94)</f>
        <v>2243</v>
      </c>
      <c r="L94">
        <f t="shared" si="39"/>
        <v>177</v>
      </c>
      <c r="M94">
        <f t="shared" si="29"/>
        <v>803</v>
      </c>
      <c r="N94">
        <f t="shared" si="40"/>
        <v>-151</v>
      </c>
      <c r="O94" s="57">
        <f t="shared" si="30"/>
        <v>2.7768911586338971E-2</v>
      </c>
      <c r="P94" s="57">
        <f t="shared" si="31"/>
        <v>0.71592722630067029</v>
      </c>
      <c r="Q94" s="57">
        <f t="shared" si="32"/>
        <v>0.25630386211299072</v>
      </c>
      <c r="R94" s="57">
        <f t="shared" si="41"/>
        <v>1.021385253750399E-2</v>
      </c>
      <c r="S94" s="57">
        <f t="shared" si="42"/>
        <v>6.8965517241379309E-2</v>
      </c>
      <c r="T94" s="57">
        <f t="shared" si="43"/>
        <v>7.8912171199286674E-2</v>
      </c>
      <c r="U94" s="57">
        <f t="shared" si="44"/>
        <v>-0.18804483188044832</v>
      </c>
      <c r="V94" s="58">
        <f t="shared" si="33"/>
        <v>13802.309342661163</v>
      </c>
      <c r="W94" s="58">
        <f t="shared" si="34"/>
        <v>383.27510782365823</v>
      </c>
      <c r="X94" s="58">
        <f t="shared" si="35"/>
        <v>9881.4490442352344</v>
      </c>
      <c r="Y94" s="58">
        <f t="shared" si="36"/>
        <v>3537.5851906022708</v>
      </c>
      <c r="Z94">
        <f t="shared" si="45"/>
        <v>226991</v>
      </c>
    </row>
    <row r="95" spans="1:26" x14ac:dyDescent="0.3">
      <c r="A95" s="56" t="str">
        <f t="shared" si="25"/>
        <v>ON</v>
      </c>
      <c r="B95" s="56" t="str">
        <f t="shared" si="26"/>
        <v>no</v>
      </c>
      <c r="C95" s="55">
        <f t="shared" si="24"/>
        <v>1</v>
      </c>
      <c r="D95" t="str">
        <f t="shared" si="23"/>
        <v>Bocas del Toro</v>
      </c>
      <c r="E95" s="23">
        <f t="shared" si="27"/>
        <v>43992</v>
      </c>
      <c r="F95" s="54">
        <f t="shared" si="28"/>
        <v>8</v>
      </c>
      <c r="G95" cm="1">
        <f t="array" ref="G95">+INDEX('Casos ACUM Prov'!$CK$3:$OM$16,'TODO PROVINCIA'!C95+1,'TODO PROVINCIA'!F95)</f>
        <v>414</v>
      </c>
      <c r="H95">
        <f t="shared" si="37"/>
        <v>20</v>
      </c>
      <c r="I95" cm="1">
        <f t="array" ref="I95">+INDEX('Muertes-PROV'!$C$3:$GE$16,$C95+1,$F95)</f>
        <v>2</v>
      </c>
      <c r="J95">
        <f t="shared" si="38"/>
        <v>0</v>
      </c>
      <c r="K95" cm="1">
        <f t="array" ref="K95">+INDEX('rECUPERA-prov'!$C$3:$LA$16,$C95+1,$F95)</f>
        <v>106</v>
      </c>
      <c r="L95">
        <f t="shared" si="39"/>
        <v>0</v>
      </c>
      <c r="M95">
        <f t="shared" si="29"/>
        <v>306</v>
      </c>
      <c r="N95">
        <f t="shared" si="40"/>
        <v>20</v>
      </c>
      <c r="O95" s="57">
        <f t="shared" si="30"/>
        <v>4.830917874396135E-3</v>
      </c>
      <c r="P95" s="57">
        <f t="shared" si="31"/>
        <v>0.2560386473429952</v>
      </c>
      <c r="Q95" s="57">
        <f t="shared" si="32"/>
        <v>0.73913043478260865</v>
      </c>
      <c r="R95" s="57">
        <f t="shared" si="41"/>
        <v>4.8309178743961352E-2</v>
      </c>
      <c r="S95" s="57">
        <f t="shared" si="42"/>
        <v>0</v>
      </c>
      <c r="T95" s="57">
        <f t="shared" si="43"/>
        <v>0</v>
      </c>
      <c r="U95" s="57">
        <f t="shared" si="44"/>
        <v>6.535947712418301E-2</v>
      </c>
      <c r="V95" s="58">
        <f t="shared" si="33"/>
        <v>3299.8302261260474</v>
      </c>
      <c r="W95" s="58">
        <f t="shared" si="34"/>
        <v>15.941208821864963</v>
      </c>
      <c r="X95" s="58">
        <f t="shared" si="35"/>
        <v>844.88406755884307</v>
      </c>
      <c r="Y95" s="58">
        <f t="shared" si="36"/>
        <v>2439.0049497453392</v>
      </c>
      <c r="Z95">
        <f t="shared" si="45"/>
        <v>125461</v>
      </c>
    </row>
    <row r="96" spans="1:26" x14ac:dyDescent="0.3">
      <c r="A96" s="56" t="str">
        <f t="shared" si="25"/>
        <v>ON</v>
      </c>
      <c r="B96" s="56" t="str">
        <f t="shared" si="26"/>
        <v>no</v>
      </c>
      <c r="C96" s="55">
        <f t="shared" si="24"/>
        <v>2</v>
      </c>
      <c r="D96" t="str">
        <f t="shared" si="23"/>
        <v>Coclé</v>
      </c>
      <c r="E96" s="23">
        <f t="shared" si="27"/>
        <v>43992</v>
      </c>
      <c r="F96" s="54">
        <f t="shared" si="28"/>
        <v>8</v>
      </c>
      <c r="G96" cm="1">
        <f t="array" ref="G96">+INDEX('Casos ACUM Prov'!$CK$3:$OM$16,'TODO PROVINCIA'!C96+1,'TODO PROVINCIA'!F96)</f>
        <v>118</v>
      </c>
      <c r="H96">
        <f t="shared" si="37"/>
        <v>3</v>
      </c>
      <c r="I96" cm="1">
        <f t="array" ref="I96">+INDEX('Muertes-PROV'!$C$3:$GE$16,$C96+1,$F96)</f>
        <v>2</v>
      </c>
      <c r="J96">
        <f t="shared" si="38"/>
        <v>0</v>
      </c>
      <c r="K96" cm="1">
        <f t="array" ref="K96">+INDEX('rECUPERA-prov'!$C$3:$LA$16,$C96+1,$F96)</f>
        <v>86</v>
      </c>
      <c r="L96">
        <f t="shared" si="39"/>
        <v>0</v>
      </c>
      <c r="M96">
        <f t="shared" si="29"/>
        <v>30</v>
      </c>
      <c r="N96">
        <f t="shared" si="40"/>
        <v>3</v>
      </c>
      <c r="O96" s="57">
        <f t="shared" si="30"/>
        <v>1.6949152542372881E-2</v>
      </c>
      <c r="P96" s="57">
        <f t="shared" si="31"/>
        <v>0.72881355932203384</v>
      </c>
      <c r="Q96" s="57">
        <f t="shared" si="32"/>
        <v>0.25423728813559321</v>
      </c>
      <c r="R96" s="57">
        <f t="shared" si="41"/>
        <v>2.5423728813559324E-2</v>
      </c>
      <c r="S96" s="57">
        <f t="shared" si="42"/>
        <v>0</v>
      </c>
      <c r="T96" s="57">
        <f t="shared" si="43"/>
        <v>0</v>
      </c>
      <c r="U96" s="57">
        <f t="shared" si="44"/>
        <v>0.1</v>
      </c>
      <c r="V96" s="58">
        <f t="shared" si="33"/>
        <v>283.05982877279172</v>
      </c>
      <c r="W96" s="58">
        <f t="shared" si="34"/>
        <v>4.7976242164879954</v>
      </c>
      <c r="X96" s="58">
        <f t="shared" si="35"/>
        <v>206.29784130898381</v>
      </c>
      <c r="Y96" s="58">
        <f t="shared" si="36"/>
        <v>71.964363247319923</v>
      </c>
      <c r="Z96">
        <f t="shared" si="45"/>
        <v>416873</v>
      </c>
    </row>
    <row r="97" spans="1:26" x14ac:dyDescent="0.3">
      <c r="A97" s="56" t="str">
        <f t="shared" si="25"/>
        <v>ON</v>
      </c>
      <c r="B97" s="56" t="str">
        <f t="shared" si="26"/>
        <v>no</v>
      </c>
      <c r="C97" s="55">
        <f t="shared" si="24"/>
        <v>3</v>
      </c>
      <c r="D97" t="str">
        <f t="shared" si="23"/>
        <v>Colón</v>
      </c>
      <c r="E97" s="23">
        <f t="shared" si="27"/>
        <v>43992</v>
      </c>
      <c r="F97" s="54">
        <f t="shared" si="28"/>
        <v>8</v>
      </c>
      <c r="G97" cm="1">
        <f t="array" ref="G97">+INDEX('Casos ACUM Prov'!$CK$3:$OM$16,'TODO PROVINCIA'!C97+1,'TODO PROVINCIA'!F97)</f>
        <v>596</v>
      </c>
      <c r="H97">
        <f t="shared" si="37"/>
        <v>16</v>
      </c>
      <c r="I97" cm="1">
        <f t="array" ref="I97">+INDEX('Muertes-PROV'!$C$3:$GE$16,$C97+1,$F97)</f>
        <v>15</v>
      </c>
      <c r="J97">
        <f t="shared" si="38"/>
        <v>0</v>
      </c>
      <c r="K97" cm="1">
        <f t="array" ref="K97">+INDEX('rECUPERA-prov'!$C$3:$LA$16,$C97+1,$F97)</f>
        <v>367</v>
      </c>
      <c r="L97">
        <f t="shared" si="39"/>
        <v>0</v>
      </c>
      <c r="M97">
        <f t="shared" si="29"/>
        <v>214</v>
      </c>
      <c r="N97">
        <f t="shared" si="40"/>
        <v>16</v>
      </c>
      <c r="O97" s="57">
        <f t="shared" si="30"/>
        <v>2.5167785234899327E-2</v>
      </c>
      <c r="P97" s="57">
        <f t="shared" si="31"/>
        <v>0.61577181208053688</v>
      </c>
      <c r="Q97" s="57">
        <f t="shared" si="32"/>
        <v>0.35906040268456374</v>
      </c>
      <c r="R97" s="57">
        <f t="shared" si="41"/>
        <v>2.6845637583892617E-2</v>
      </c>
      <c r="S97" s="57">
        <f t="shared" si="42"/>
        <v>0</v>
      </c>
      <c r="T97" s="57">
        <f t="shared" si="43"/>
        <v>0</v>
      </c>
      <c r="U97" s="57">
        <f t="shared" si="44"/>
        <v>7.476635514018691E-2</v>
      </c>
      <c r="V97" s="58">
        <f t="shared" si="33"/>
        <v>2550.1908364283636</v>
      </c>
      <c r="W97" s="58">
        <f t="shared" si="34"/>
        <v>64.182655279237338</v>
      </c>
      <c r="X97" s="58">
        <f t="shared" si="35"/>
        <v>1570.3356324986735</v>
      </c>
      <c r="Y97" s="58">
        <f t="shared" si="36"/>
        <v>915.67254865045265</v>
      </c>
      <c r="Z97">
        <f t="shared" si="45"/>
        <v>233708</v>
      </c>
    </row>
    <row r="98" spans="1:26" x14ac:dyDescent="0.3">
      <c r="A98" s="56" t="str">
        <f t="shared" si="25"/>
        <v>ON</v>
      </c>
      <c r="B98" s="56" t="str">
        <f t="shared" si="26"/>
        <v>no</v>
      </c>
      <c r="C98" s="55">
        <f t="shared" si="24"/>
        <v>4</v>
      </c>
      <c r="D98" t="str">
        <f t="shared" si="23"/>
        <v>Chiriquí</v>
      </c>
      <c r="E98" s="23">
        <f t="shared" si="27"/>
        <v>43992</v>
      </c>
      <c r="F98" s="54">
        <f t="shared" si="28"/>
        <v>8</v>
      </c>
      <c r="G98" cm="1">
        <f t="array" ref="G98">+INDEX('Casos ACUM Prov'!$CK$3:$OM$16,'TODO PROVINCIA'!C98+1,'TODO PROVINCIA'!F98)</f>
        <v>552</v>
      </c>
      <c r="H98">
        <f t="shared" si="37"/>
        <v>40</v>
      </c>
      <c r="I98" cm="1">
        <f t="array" ref="I98">+INDEX('Muertes-PROV'!$C$3:$GE$16,$C98+1,$F98)</f>
        <v>12</v>
      </c>
      <c r="J98">
        <f t="shared" si="38"/>
        <v>0</v>
      </c>
      <c r="K98" cm="1">
        <f t="array" ref="K98">+INDEX('rECUPERA-prov'!$C$3:$LA$16,$C98+1,$F98)</f>
        <v>271</v>
      </c>
      <c r="L98">
        <f t="shared" si="39"/>
        <v>0</v>
      </c>
      <c r="M98">
        <f t="shared" si="29"/>
        <v>269</v>
      </c>
      <c r="N98">
        <f t="shared" si="40"/>
        <v>40</v>
      </c>
      <c r="O98" s="57">
        <f t="shared" si="30"/>
        <v>2.1739130434782608E-2</v>
      </c>
      <c r="P98" s="57">
        <f t="shared" si="31"/>
        <v>0.49094202898550726</v>
      </c>
      <c r="Q98" s="57">
        <f t="shared" si="32"/>
        <v>0.48731884057971014</v>
      </c>
      <c r="R98" s="57">
        <f t="shared" si="41"/>
        <v>7.2463768115942032E-2</v>
      </c>
      <c r="S98" s="57">
        <f t="shared" si="42"/>
        <v>0</v>
      </c>
      <c r="T98" s="57">
        <f t="shared" si="43"/>
        <v>0</v>
      </c>
      <c r="U98" s="57">
        <f t="shared" si="44"/>
        <v>0.14869888475836432</v>
      </c>
      <c r="V98" s="58">
        <f t="shared" si="33"/>
        <v>2281.6705796765978</v>
      </c>
      <c r="W98" s="58">
        <f t="shared" si="34"/>
        <v>49.60153434079561</v>
      </c>
      <c r="X98" s="58">
        <f t="shared" si="35"/>
        <v>1120.1679838629675</v>
      </c>
      <c r="Y98" s="58">
        <f t="shared" si="36"/>
        <v>1111.901061472835</v>
      </c>
      <c r="Z98">
        <f t="shared" si="45"/>
        <v>241928</v>
      </c>
    </row>
    <row r="99" spans="1:26" x14ac:dyDescent="0.3">
      <c r="A99" s="56" t="str">
        <f t="shared" si="25"/>
        <v>ON</v>
      </c>
      <c r="B99" s="56" t="str">
        <f t="shared" si="26"/>
        <v>no</v>
      </c>
      <c r="C99" s="55">
        <f t="shared" si="24"/>
        <v>5</v>
      </c>
      <c r="D99" t="str">
        <f t="shared" si="23"/>
        <v>Darién</v>
      </c>
      <c r="E99" s="23">
        <f t="shared" si="27"/>
        <v>43992</v>
      </c>
      <c r="F99" s="54">
        <f t="shared" si="28"/>
        <v>8</v>
      </c>
      <c r="G99" cm="1">
        <f t="array" ref="G99">+INDEX('Casos ACUM Prov'!$CK$3:$OM$16,'TODO PROVINCIA'!C99+1,'TODO PROVINCIA'!F99)</f>
        <v>332</v>
      </c>
      <c r="H99">
        <f t="shared" si="37"/>
        <v>11</v>
      </c>
      <c r="I99" cm="1">
        <f t="array" ref="I99">+INDEX('Muertes-PROV'!$C$3:$GE$16,$C99+1,$F99)</f>
        <v>3</v>
      </c>
      <c r="J99">
        <f t="shared" si="38"/>
        <v>0</v>
      </c>
      <c r="K99" cm="1">
        <f t="array" ref="K99">+INDEX('rECUPERA-prov'!$C$3:$LA$16,$C99+1,$F99)</f>
        <v>166</v>
      </c>
      <c r="L99">
        <f t="shared" si="39"/>
        <v>0</v>
      </c>
      <c r="M99">
        <f t="shared" si="29"/>
        <v>163</v>
      </c>
      <c r="N99">
        <f t="shared" si="40"/>
        <v>11</v>
      </c>
      <c r="O99" s="57">
        <f t="shared" si="30"/>
        <v>9.0361445783132526E-3</v>
      </c>
      <c r="P99" s="57">
        <f t="shared" si="31"/>
        <v>0.5</v>
      </c>
      <c r="Q99" s="57">
        <f t="shared" si="32"/>
        <v>0.49096385542168675</v>
      </c>
      <c r="R99" s="57">
        <f t="shared" si="41"/>
        <v>3.313253012048193E-2</v>
      </c>
      <c r="S99" s="57">
        <f t="shared" si="42"/>
        <v>0</v>
      </c>
      <c r="T99" s="57">
        <f t="shared" si="43"/>
        <v>0</v>
      </c>
      <c r="U99" s="57">
        <f t="shared" si="44"/>
        <v>6.7484662576687116E-2</v>
      </c>
      <c r="V99" s="58">
        <f t="shared" si="33"/>
        <v>33196.680331966803</v>
      </c>
      <c r="W99" s="58">
        <f t="shared" si="34"/>
        <v>299.97000299970006</v>
      </c>
      <c r="X99" s="58">
        <f t="shared" si="35"/>
        <v>16598.340165983402</v>
      </c>
      <c r="Y99" s="58">
        <f t="shared" si="36"/>
        <v>16298.370162983703</v>
      </c>
      <c r="Z99">
        <f t="shared" si="45"/>
        <v>10001</v>
      </c>
    </row>
    <row r="100" spans="1:26" x14ac:dyDescent="0.3">
      <c r="A100" s="56" t="str">
        <f t="shared" si="25"/>
        <v>ON</v>
      </c>
      <c r="B100" s="56" t="str">
        <f t="shared" si="26"/>
        <v>no</v>
      </c>
      <c r="C100" s="55">
        <f t="shared" si="24"/>
        <v>6</v>
      </c>
      <c r="D100" t="str">
        <f t="shared" si="23"/>
        <v>Herrera</v>
      </c>
      <c r="E100" s="23">
        <f t="shared" si="27"/>
        <v>43992</v>
      </c>
      <c r="F100" s="54">
        <f t="shared" si="28"/>
        <v>8</v>
      </c>
      <c r="G100" cm="1">
        <f t="array" ref="G100">+INDEX('Casos ACUM Prov'!$CK$3:$OM$16,'TODO PROVINCIA'!C100+1,'TODO PROVINCIA'!F100)</f>
        <v>22</v>
      </c>
      <c r="H100">
        <f t="shared" si="37"/>
        <v>2</v>
      </c>
      <c r="I100" cm="1">
        <f t="array" ref="I100">+INDEX('Muertes-PROV'!$C$3:$GE$16,$C100+1,$F100)</f>
        <v>1</v>
      </c>
      <c r="J100">
        <f t="shared" si="38"/>
        <v>0</v>
      </c>
      <c r="K100" cm="1">
        <f t="array" ref="K100">+INDEX('rECUPERA-prov'!$C$3:$LA$16,$C100+1,$F100)</f>
        <v>18</v>
      </c>
      <c r="L100">
        <f t="shared" si="39"/>
        <v>0</v>
      </c>
      <c r="M100">
        <f t="shared" si="29"/>
        <v>3</v>
      </c>
      <c r="N100">
        <f t="shared" si="40"/>
        <v>2</v>
      </c>
      <c r="O100" s="57">
        <f t="shared" si="30"/>
        <v>4.5454545454545456E-2</v>
      </c>
      <c r="P100" s="57">
        <f t="shared" si="31"/>
        <v>0.81818181818181823</v>
      </c>
      <c r="Q100" s="57">
        <f t="shared" si="32"/>
        <v>0.13636363636363635</v>
      </c>
      <c r="R100" s="57">
        <f t="shared" si="41"/>
        <v>9.0909090909090912E-2</v>
      </c>
      <c r="S100" s="57">
        <f t="shared" si="42"/>
        <v>0</v>
      </c>
      <c r="T100" s="57">
        <f t="shared" si="43"/>
        <v>0</v>
      </c>
      <c r="U100" s="57">
        <f t="shared" si="44"/>
        <v>0.66666666666666663</v>
      </c>
      <c r="V100" s="58">
        <f t="shared" si="33"/>
        <v>664.47189585913202</v>
      </c>
      <c r="W100" s="58">
        <f t="shared" si="34"/>
        <v>30.203267993596906</v>
      </c>
      <c r="X100" s="58">
        <f t="shared" si="35"/>
        <v>543.65882388474438</v>
      </c>
      <c r="Y100" s="58">
        <f t="shared" si="36"/>
        <v>90.60980398079073</v>
      </c>
      <c r="Z100">
        <f t="shared" si="45"/>
        <v>33109</v>
      </c>
    </row>
    <row r="101" spans="1:26" x14ac:dyDescent="0.3">
      <c r="A101" s="56" t="str">
        <f t="shared" si="25"/>
        <v>ON</v>
      </c>
      <c r="B101" s="56" t="str">
        <f t="shared" si="26"/>
        <v>no</v>
      </c>
      <c r="C101" s="55">
        <f t="shared" si="24"/>
        <v>7</v>
      </c>
      <c r="D101" t="str">
        <f t="shared" si="23"/>
        <v>Los Santos</v>
      </c>
      <c r="E101" s="23">
        <f t="shared" si="27"/>
        <v>43992</v>
      </c>
      <c r="F101" s="54">
        <f t="shared" si="28"/>
        <v>8</v>
      </c>
      <c r="G101" cm="1">
        <f t="array" ref="G101">+INDEX('Casos ACUM Prov'!$CK$3:$OM$16,'TODO PROVINCIA'!C101+1,'TODO PROVINCIA'!F101)</f>
        <v>21</v>
      </c>
      <c r="H101">
        <f t="shared" si="37"/>
        <v>0</v>
      </c>
      <c r="I101" cm="1">
        <f t="array" ref="I101">+INDEX('Muertes-PROV'!$C$3:$GE$16,$C101+1,$F101)</f>
        <v>1</v>
      </c>
      <c r="J101">
        <f t="shared" si="38"/>
        <v>0</v>
      </c>
      <c r="K101" cm="1">
        <f t="array" ref="K101">+INDEX('rECUPERA-prov'!$C$3:$LA$16,$C101+1,$F101)</f>
        <v>15</v>
      </c>
      <c r="L101">
        <f t="shared" si="39"/>
        <v>0</v>
      </c>
      <c r="M101">
        <f t="shared" si="29"/>
        <v>5</v>
      </c>
      <c r="N101">
        <f t="shared" si="40"/>
        <v>0</v>
      </c>
      <c r="O101" s="57">
        <f t="shared" si="30"/>
        <v>4.7619047619047616E-2</v>
      </c>
      <c r="P101" s="57">
        <f t="shared" si="31"/>
        <v>0.7142857142857143</v>
      </c>
      <c r="Q101" s="57">
        <f t="shared" si="32"/>
        <v>0.23809523809523808</v>
      </c>
      <c r="R101" s="57">
        <f t="shared" si="41"/>
        <v>0</v>
      </c>
      <c r="S101" s="57">
        <f t="shared" si="42"/>
        <v>0</v>
      </c>
      <c r="T101" s="57">
        <f t="shared" si="43"/>
        <v>0</v>
      </c>
      <c r="U101" s="57">
        <f t="shared" si="44"/>
        <v>0</v>
      </c>
      <c r="V101" s="58">
        <f t="shared" si="33"/>
        <v>133.97385595896571</v>
      </c>
      <c r="W101" s="58">
        <f t="shared" si="34"/>
        <v>6.3797074266174159</v>
      </c>
      <c r="X101" s="58">
        <f t="shared" si="35"/>
        <v>95.695611399261225</v>
      </c>
      <c r="Y101" s="58">
        <f t="shared" si="36"/>
        <v>31.898537133087078</v>
      </c>
      <c r="Z101">
        <f t="shared" si="45"/>
        <v>156747</v>
      </c>
    </row>
    <row r="102" spans="1:26" x14ac:dyDescent="0.3">
      <c r="A102" s="56" t="str">
        <f t="shared" si="25"/>
        <v>ON</v>
      </c>
      <c r="B102" s="56" t="str">
        <f t="shared" si="26"/>
        <v>no</v>
      </c>
      <c r="C102" s="55">
        <f t="shared" si="24"/>
        <v>8</v>
      </c>
      <c r="D102" t="str">
        <f t="shared" si="23"/>
        <v>Panamá</v>
      </c>
      <c r="E102" s="23">
        <f t="shared" si="27"/>
        <v>43992</v>
      </c>
      <c r="F102" s="54">
        <f t="shared" si="28"/>
        <v>8</v>
      </c>
      <c r="G102" cm="1">
        <f t="array" ref="G102">+INDEX('Casos ACUM Prov'!$CK$3:$OM$16,'TODO PROVINCIA'!C102+1,'TODO PROVINCIA'!F102)</f>
        <v>11376</v>
      </c>
      <c r="H102">
        <f t="shared" si="37"/>
        <v>424</v>
      </c>
      <c r="I102" cm="1">
        <f t="array" ref="I102">+INDEX('Muertes-PROV'!$C$3:$GE$16,$C102+1,$F102)</f>
        <v>251</v>
      </c>
      <c r="J102">
        <f t="shared" si="38"/>
        <v>0</v>
      </c>
      <c r="K102" cm="1">
        <f t="array" ref="K102">+INDEX('rECUPERA-prov'!$C$3:$LA$16,$C102+1,$F102)</f>
        <v>6330</v>
      </c>
      <c r="L102">
        <f t="shared" si="39"/>
        <v>0</v>
      </c>
      <c r="M102">
        <f t="shared" si="29"/>
        <v>4795</v>
      </c>
      <c r="N102">
        <f t="shared" si="40"/>
        <v>424</v>
      </c>
      <c r="O102" s="57">
        <f t="shared" si="30"/>
        <v>2.2063994374120956E-2</v>
      </c>
      <c r="P102" s="57">
        <f t="shared" si="31"/>
        <v>0.55643459915611815</v>
      </c>
      <c r="Q102" s="57">
        <f t="shared" si="32"/>
        <v>0.42150140646976092</v>
      </c>
      <c r="R102" s="57">
        <f t="shared" si="41"/>
        <v>3.7271448663853728E-2</v>
      </c>
      <c r="S102" s="57">
        <f t="shared" si="42"/>
        <v>0</v>
      </c>
      <c r="T102" s="57">
        <f t="shared" si="43"/>
        <v>0</v>
      </c>
      <c r="U102" s="57">
        <f t="shared" si="44"/>
        <v>8.8425443169968712E-2</v>
      </c>
      <c r="V102" s="58">
        <f t="shared" si="33"/>
        <v>103460.50657086991</v>
      </c>
      <c r="W102" s="58">
        <f t="shared" si="34"/>
        <v>2282.7520349233778</v>
      </c>
      <c r="X102" s="58">
        <f t="shared" si="35"/>
        <v>57569.005502250926</v>
      </c>
      <c r="Y102" s="58">
        <f t="shared" si="36"/>
        <v>43608.749033695603</v>
      </c>
      <c r="Z102">
        <f t="shared" si="45"/>
        <v>109955</v>
      </c>
    </row>
    <row r="103" spans="1:26" x14ac:dyDescent="0.3">
      <c r="A103" s="56" t="str">
        <f t="shared" si="25"/>
        <v>ON</v>
      </c>
      <c r="B103" s="56" t="str">
        <f t="shared" si="26"/>
        <v>no</v>
      </c>
      <c r="C103" s="55">
        <f t="shared" si="24"/>
        <v>9</v>
      </c>
      <c r="D103" t="str">
        <f t="shared" si="23"/>
        <v>Veraguas</v>
      </c>
      <c r="E103" s="23">
        <f t="shared" si="27"/>
        <v>43992</v>
      </c>
      <c r="F103" s="54">
        <f t="shared" si="28"/>
        <v>8</v>
      </c>
      <c r="G103" cm="1">
        <f t="array" ref="G103">+INDEX('Casos ACUM Prov'!$CK$3:$OM$16,'TODO PROVINCIA'!C103+1,'TODO PROVINCIA'!F103)</f>
        <v>854</v>
      </c>
      <c r="H103">
        <f t="shared" si="37"/>
        <v>36</v>
      </c>
      <c r="I103" cm="1">
        <f t="array" ref="I103">+INDEX('Muertes-PROV'!$C$3:$GE$16,$C103+1,$F103)</f>
        <v>7</v>
      </c>
      <c r="J103">
        <f t="shared" si="38"/>
        <v>0</v>
      </c>
      <c r="K103" cm="1">
        <f t="array" ref="K103">+INDEX('rECUPERA-prov'!$C$3:$LA$16,$C103+1,$F103)</f>
        <v>550</v>
      </c>
      <c r="L103">
        <f t="shared" si="39"/>
        <v>0</v>
      </c>
      <c r="M103">
        <f t="shared" si="29"/>
        <v>297</v>
      </c>
      <c r="N103">
        <f t="shared" si="40"/>
        <v>36</v>
      </c>
      <c r="O103" s="57">
        <f t="shared" si="30"/>
        <v>8.1967213114754103E-3</v>
      </c>
      <c r="P103" s="57">
        <f t="shared" si="31"/>
        <v>0.64402810304449654</v>
      </c>
      <c r="Q103" s="57">
        <f t="shared" si="32"/>
        <v>0.3477751756440281</v>
      </c>
      <c r="R103" s="57">
        <f t="shared" si="41"/>
        <v>4.2154566744730677E-2</v>
      </c>
      <c r="S103" s="57">
        <f t="shared" si="42"/>
        <v>0</v>
      </c>
      <c r="T103" s="57">
        <f t="shared" si="43"/>
        <v>0</v>
      </c>
      <c r="U103" s="57">
        <f t="shared" si="44"/>
        <v>0.12121212121212122</v>
      </c>
      <c r="V103" s="58">
        <f t="shared" si="33"/>
        <v>7766.8136965122094</v>
      </c>
      <c r="W103" s="58">
        <f t="shared" si="34"/>
        <v>63.662407348460732</v>
      </c>
      <c r="X103" s="58">
        <f t="shared" si="35"/>
        <v>5002.0462916647721</v>
      </c>
      <c r="Y103" s="58">
        <f t="shared" si="36"/>
        <v>2701.1049974989769</v>
      </c>
      <c r="Z103">
        <f t="shared" si="45"/>
        <v>109955</v>
      </c>
    </row>
    <row r="104" spans="1:26" x14ac:dyDescent="0.3">
      <c r="A104" s="56" t="str">
        <f t="shared" si="25"/>
        <v>ON</v>
      </c>
      <c r="B104" s="56" t="str">
        <f t="shared" si="26"/>
        <v>no</v>
      </c>
      <c r="C104" s="55">
        <f t="shared" si="24"/>
        <v>10</v>
      </c>
      <c r="D104" t="str">
        <f t="shared" si="23"/>
        <v>Comarca Kuna Yala</v>
      </c>
      <c r="E104" s="23">
        <f t="shared" ref="E104:E120" si="46">+IF(C104=1,E103+1,E103)</f>
        <v>43992</v>
      </c>
      <c r="F104" s="54">
        <f t="shared" ref="F104:F120" si="47">+IF(C104=1,F103+1,F103)</f>
        <v>8</v>
      </c>
      <c r="G104" cm="1">
        <f t="array" ref="G104">+INDEX('Casos ACUM Prov'!$CK$3:$OM$16,'TODO PROVINCIA'!C104+1,'TODO PROVINCIA'!F104)</f>
        <v>249</v>
      </c>
      <c r="H104">
        <f t="shared" si="37"/>
        <v>0</v>
      </c>
      <c r="I104" cm="1">
        <f t="array" ref="I104">+INDEX('Muertes-PROV'!$C$3:$GE$16,$C104+1,$F104)</f>
        <v>17</v>
      </c>
      <c r="J104">
        <f t="shared" si="38"/>
        <v>0</v>
      </c>
      <c r="K104" cm="1">
        <f t="array" ref="K104">+INDEX('rECUPERA-prov'!$C$3:$LA$16,$C104+1,$F104)</f>
        <v>205</v>
      </c>
      <c r="L104">
        <f t="shared" si="39"/>
        <v>0</v>
      </c>
      <c r="M104">
        <f t="shared" si="29"/>
        <v>27</v>
      </c>
      <c r="N104">
        <f t="shared" si="40"/>
        <v>0</v>
      </c>
      <c r="O104" s="57">
        <f t="shared" si="30"/>
        <v>6.8273092369477914E-2</v>
      </c>
      <c r="P104" s="57">
        <f t="shared" si="31"/>
        <v>0.82329317269076308</v>
      </c>
      <c r="Q104" s="57">
        <f t="shared" si="32"/>
        <v>0.10843373493975904</v>
      </c>
      <c r="R104" s="57">
        <f t="shared" si="41"/>
        <v>0</v>
      </c>
      <c r="S104" s="57">
        <f t="shared" si="42"/>
        <v>0</v>
      </c>
      <c r="T104" s="57">
        <f t="shared" si="43"/>
        <v>0</v>
      </c>
      <c r="U104" s="57">
        <f t="shared" si="44"/>
        <v>0</v>
      </c>
      <c r="V104" s="58">
        <f t="shared" si="33"/>
        <v>2779.2660058933834</v>
      </c>
      <c r="W104" s="58">
        <f t="shared" si="34"/>
        <v>189.74908473970891</v>
      </c>
      <c r="X104" s="58">
        <f t="shared" si="35"/>
        <v>2288.1507277435485</v>
      </c>
      <c r="Y104" s="58">
        <f t="shared" si="36"/>
        <v>301.3661934101259</v>
      </c>
      <c r="Z104">
        <f t="shared" si="45"/>
        <v>89592</v>
      </c>
    </row>
    <row r="105" spans="1:26" x14ac:dyDescent="0.3">
      <c r="A105" s="56" t="str">
        <f t="shared" si="25"/>
        <v>ON</v>
      </c>
      <c r="B105" s="56" t="str">
        <f t="shared" si="26"/>
        <v>no</v>
      </c>
      <c r="C105" s="55">
        <f t="shared" si="24"/>
        <v>11</v>
      </c>
      <c r="D105" t="str">
        <f t="shared" si="23"/>
        <v>Comarca Emberá Wounaán</v>
      </c>
      <c r="E105" s="23">
        <f t="shared" si="46"/>
        <v>43992</v>
      </c>
      <c r="F105" s="54">
        <f t="shared" si="47"/>
        <v>8</v>
      </c>
      <c r="G105" cm="1">
        <f t="array" ref="G105">+INDEX('Casos ACUM Prov'!$CK$3:$OM$16,'TODO PROVINCIA'!C105+1,'TODO PROVINCIA'!F105)</f>
        <v>0</v>
      </c>
      <c r="H105">
        <f t="shared" si="37"/>
        <v>0</v>
      </c>
      <c r="I105" cm="1">
        <f t="array" ref="I105">+INDEX('Muertes-PROV'!$C$3:$GE$16,$C105+1,$F105)</f>
        <v>1</v>
      </c>
      <c r="J105">
        <f t="shared" si="38"/>
        <v>0</v>
      </c>
      <c r="K105" cm="1">
        <f t="array" ref="K105">+INDEX('rECUPERA-prov'!$C$3:$LA$16,$C105+1,$F105)</f>
        <v>6</v>
      </c>
      <c r="L105">
        <f t="shared" si="39"/>
        <v>0</v>
      </c>
      <c r="M105">
        <f t="shared" si="29"/>
        <v>-7</v>
      </c>
      <c r="N105">
        <f t="shared" si="40"/>
        <v>0</v>
      </c>
      <c r="O105" s="57">
        <f t="shared" si="30"/>
        <v>0</v>
      </c>
      <c r="P105" s="57">
        <f t="shared" si="31"/>
        <v>0</v>
      </c>
      <c r="Q105" s="57">
        <f t="shared" si="32"/>
        <v>0</v>
      </c>
      <c r="R105" s="57">
        <f t="shared" si="41"/>
        <v>0</v>
      </c>
      <c r="S105" s="57">
        <f t="shared" si="42"/>
        <v>0</v>
      </c>
      <c r="T105" s="57">
        <f t="shared" si="43"/>
        <v>0</v>
      </c>
      <c r="U105" s="57">
        <f t="shared" si="44"/>
        <v>0</v>
      </c>
      <c r="V105" s="58">
        <f t="shared" si="33"/>
        <v>0</v>
      </c>
      <c r="W105" s="58">
        <f t="shared" si="34"/>
        <v>0.8006200001280992</v>
      </c>
      <c r="X105" s="58">
        <f t="shared" si="35"/>
        <v>4.8037200007685952</v>
      </c>
      <c r="Y105" s="58">
        <f t="shared" si="36"/>
        <v>-5.6043400008966948</v>
      </c>
      <c r="Z105">
        <f t="shared" si="45"/>
        <v>1249032</v>
      </c>
    </row>
    <row r="106" spans="1:26" x14ac:dyDescent="0.3">
      <c r="A106" s="56" t="str">
        <f t="shared" si="25"/>
        <v>ON</v>
      </c>
      <c r="B106" s="56" t="str">
        <f t="shared" si="26"/>
        <v>no</v>
      </c>
      <c r="C106" s="55">
        <f t="shared" si="24"/>
        <v>12</v>
      </c>
      <c r="D106" t="str">
        <f t="shared" si="23"/>
        <v>Comarca Ngäbe Buglé</v>
      </c>
      <c r="E106" s="23">
        <f t="shared" si="46"/>
        <v>43992</v>
      </c>
      <c r="F106" s="54">
        <f t="shared" si="47"/>
        <v>8</v>
      </c>
      <c r="G106" cm="1">
        <f t="array" ref="G106">+INDEX('Casos ACUM Prov'!$CK$3:$OM$16,'TODO PROVINCIA'!C106+1,'TODO PROVINCIA'!F106)</f>
        <v>123</v>
      </c>
      <c r="H106">
        <f t="shared" si="37"/>
        <v>5</v>
      </c>
      <c r="I106" cm="1">
        <f t="array" ref="I106">+INDEX('Muertes-PROV'!$C$3:$GE$16,$C106+1,$F106)</f>
        <v>2</v>
      </c>
      <c r="J106">
        <f t="shared" si="38"/>
        <v>0</v>
      </c>
      <c r="K106" cm="1">
        <f t="array" ref="K106">+INDEX('rECUPERA-prov'!$C$3:$LA$16,$C106+1,$F106)</f>
        <v>75</v>
      </c>
      <c r="L106">
        <f t="shared" si="39"/>
        <v>0</v>
      </c>
      <c r="M106">
        <f t="shared" si="29"/>
        <v>46</v>
      </c>
      <c r="N106">
        <f t="shared" si="40"/>
        <v>5</v>
      </c>
      <c r="O106" s="57">
        <f t="shared" si="30"/>
        <v>1.6260162601626018E-2</v>
      </c>
      <c r="P106" s="57">
        <f t="shared" si="31"/>
        <v>0.6097560975609756</v>
      </c>
      <c r="Q106" s="57">
        <f t="shared" si="32"/>
        <v>0.37398373983739835</v>
      </c>
      <c r="R106" s="57">
        <f t="shared" si="41"/>
        <v>4.065040650406504E-2</v>
      </c>
      <c r="S106" s="57">
        <f t="shared" si="42"/>
        <v>0</v>
      </c>
      <c r="T106" s="57">
        <f t="shared" si="43"/>
        <v>0</v>
      </c>
      <c r="U106" s="57">
        <f t="shared" si="44"/>
        <v>0.10869565217391304</v>
      </c>
      <c r="V106" s="58">
        <f t="shared" si="33"/>
        <v>265.06449902809686</v>
      </c>
      <c r="W106" s="58">
        <f t="shared" si="34"/>
        <v>4.3099918541153954</v>
      </c>
      <c r="X106" s="58">
        <f t="shared" si="35"/>
        <v>161.62469452932734</v>
      </c>
      <c r="Y106" s="58">
        <f t="shared" si="36"/>
        <v>99.129812644654095</v>
      </c>
      <c r="Z106">
        <f t="shared" si="45"/>
        <v>464038</v>
      </c>
    </row>
    <row r="107" spans="1:26" x14ac:dyDescent="0.3">
      <c r="A107" s="56" t="str">
        <f t="shared" si="25"/>
        <v>ON</v>
      </c>
      <c r="B107" s="56" t="str">
        <f t="shared" si="26"/>
        <v>no</v>
      </c>
      <c r="C107" s="55">
        <f t="shared" si="24"/>
        <v>13</v>
      </c>
      <c r="D107" t="str">
        <f t="shared" si="23"/>
        <v>Panamá Oeste</v>
      </c>
      <c r="E107" s="23">
        <f t="shared" si="46"/>
        <v>43992</v>
      </c>
      <c r="F107" s="54">
        <f t="shared" si="47"/>
        <v>8</v>
      </c>
      <c r="G107" cm="1">
        <f t="array" ref="G107">+INDEX('Casos ACUM Prov'!$CK$3:$OM$16,'TODO PROVINCIA'!C107+1,'TODO PROVINCIA'!F107)</f>
        <v>3231</v>
      </c>
      <c r="H107">
        <f t="shared" si="37"/>
        <v>98</v>
      </c>
      <c r="I107" cm="1">
        <f t="array" ref="I107">+INDEX('Muertes-PROV'!$C$3:$GE$16,$C107+1,$F107)</f>
        <v>87</v>
      </c>
      <c r="J107">
        <f t="shared" si="38"/>
        <v>0</v>
      </c>
      <c r="K107" cm="1">
        <f t="array" ref="K107">+INDEX('rECUPERA-prov'!$C$3:$LA$16,$C107+1,$F107)</f>
        <v>2243</v>
      </c>
      <c r="L107">
        <f t="shared" si="39"/>
        <v>0</v>
      </c>
      <c r="M107">
        <f t="shared" si="29"/>
        <v>901</v>
      </c>
      <c r="N107">
        <f t="shared" si="40"/>
        <v>98</v>
      </c>
      <c r="O107" s="57">
        <f t="shared" si="30"/>
        <v>2.6926648096564532E-2</v>
      </c>
      <c r="P107" s="57">
        <f t="shared" si="31"/>
        <v>0.69421231816774998</v>
      </c>
      <c r="Q107" s="57">
        <f t="shared" si="32"/>
        <v>0.27886103373568555</v>
      </c>
      <c r="R107" s="57">
        <f t="shared" si="41"/>
        <v>3.0331166821417517E-2</v>
      </c>
      <c r="S107" s="57">
        <f t="shared" si="42"/>
        <v>0</v>
      </c>
      <c r="T107" s="57">
        <f t="shared" si="43"/>
        <v>0</v>
      </c>
      <c r="U107" s="57">
        <f t="shared" si="44"/>
        <v>0.10876803551609324</v>
      </c>
      <c r="V107" s="58">
        <f t="shared" si="33"/>
        <v>14234.044521588961</v>
      </c>
      <c r="W107" s="58">
        <f t="shared" si="34"/>
        <v>383.27510782365823</v>
      </c>
      <c r="X107" s="58">
        <f t="shared" si="35"/>
        <v>9881.4490442352344</v>
      </c>
      <c r="Y107" s="58">
        <f t="shared" si="36"/>
        <v>3969.3203695300695</v>
      </c>
      <c r="Z107">
        <f t="shared" si="45"/>
        <v>226991</v>
      </c>
    </row>
    <row r="108" spans="1:26" x14ac:dyDescent="0.3">
      <c r="A108" s="56" t="str">
        <f t="shared" si="25"/>
        <v>ON</v>
      </c>
      <c r="B108" s="56" t="str">
        <f t="shared" si="26"/>
        <v>ultimo</v>
      </c>
      <c r="C108" s="55">
        <f t="shared" si="24"/>
        <v>1</v>
      </c>
      <c r="D108" t="str">
        <f t="shared" si="23"/>
        <v>Bocas del Toro</v>
      </c>
      <c r="E108" s="23">
        <f t="shared" si="46"/>
        <v>43993</v>
      </c>
      <c r="F108" s="54">
        <f t="shared" si="47"/>
        <v>9</v>
      </c>
      <c r="G108" cm="1">
        <f t="array" ref="G108">+INDEX('Casos ACUM Prov'!$CK$3:$OM$16,'TODO PROVINCIA'!C108+1,'TODO PROVINCIA'!F108)</f>
        <v>439</v>
      </c>
      <c r="H108">
        <f t="shared" si="37"/>
        <v>25</v>
      </c>
      <c r="I108" cm="1">
        <f t="array" ref="I108">+INDEX('Muertes-PROV'!$C$3:$GE$16,$C108+1,$F108)</f>
        <v>2</v>
      </c>
      <c r="J108">
        <f t="shared" si="38"/>
        <v>0</v>
      </c>
      <c r="K108" cm="1">
        <f t="array" ref="K108">+INDEX('rECUPERA-prov'!$C$3:$LA$16,$C108+1,$F108)</f>
        <v>116</v>
      </c>
      <c r="L108">
        <f t="shared" si="39"/>
        <v>10</v>
      </c>
      <c r="M108">
        <f t="shared" si="29"/>
        <v>321</v>
      </c>
      <c r="N108">
        <f t="shared" si="40"/>
        <v>15</v>
      </c>
      <c r="O108" s="57">
        <f t="shared" si="30"/>
        <v>4.5558086560364463E-3</v>
      </c>
      <c r="P108" s="57">
        <f t="shared" si="31"/>
        <v>0.26423690205011391</v>
      </c>
      <c r="Q108" s="57">
        <f t="shared" si="32"/>
        <v>0.7312072892938497</v>
      </c>
      <c r="R108" s="57">
        <f t="shared" si="41"/>
        <v>5.6947608200455579E-2</v>
      </c>
      <c r="S108" s="57">
        <f t="shared" si="42"/>
        <v>0</v>
      </c>
      <c r="T108" s="57">
        <f t="shared" si="43"/>
        <v>8.6206896551724144E-2</v>
      </c>
      <c r="U108" s="57">
        <f t="shared" si="44"/>
        <v>4.6728971962616821E-2</v>
      </c>
      <c r="V108" s="58">
        <f t="shared" si="33"/>
        <v>3499.0953363993594</v>
      </c>
      <c r="W108" s="58">
        <f t="shared" si="34"/>
        <v>15.941208821864963</v>
      </c>
      <c r="X108" s="58">
        <f t="shared" si="35"/>
        <v>924.59011166816788</v>
      </c>
      <c r="Y108" s="58">
        <f t="shared" si="36"/>
        <v>2558.5640159093268</v>
      </c>
      <c r="Z108">
        <f t="shared" si="45"/>
        <v>125461</v>
      </c>
    </row>
    <row r="109" spans="1:26" x14ac:dyDescent="0.3">
      <c r="A109" s="56" t="str">
        <f t="shared" si="25"/>
        <v>ON</v>
      </c>
      <c r="B109" s="56" t="str">
        <f t="shared" si="26"/>
        <v>ultimo</v>
      </c>
      <c r="C109" s="55">
        <f t="shared" si="24"/>
        <v>2</v>
      </c>
      <c r="D109" t="str">
        <f t="shared" si="23"/>
        <v>Coclé</v>
      </c>
      <c r="E109" s="23">
        <f t="shared" si="46"/>
        <v>43993</v>
      </c>
      <c r="F109" s="54">
        <f t="shared" si="47"/>
        <v>9</v>
      </c>
      <c r="G109" cm="1">
        <f t="array" ref="G109">+INDEX('Casos ACUM Prov'!$CK$3:$OM$16,'TODO PROVINCIA'!C109+1,'TODO PROVINCIA'!F109)</f>
        <v>123</v>
      </c>
      <c r="H109">
        <f t="shared" si="37"/>
        <v>5</v>
      </c>
      <c r="I109" cm="1">
        <f t="array" ref="I109">+INDEX('Muertes-PROV'!$C$3:$GE$16,$C109+1,$F109)</f>
        <v>4</v>
      </c>
      <c r="J109">
        <f t="shared" si="38"/>
        <v>2</v>
      </c>
      <c r="K109" cm="1">
        <f t="array" ref="K109">+INDEX('rECUPERA-prov'!$C$3:$LA$16,$C109+1,$F109)</f>
        <v>98</v>
      </c>
      <c r="L109">
        <f t="shared" si="39"/>
        <v>12</v>
      </c>
      <c r="M109">
        <f t="shared" si="29"/>
        <v>21</v>
      </c>
      <c r="N109">
        <f t="shared" si="40"/>
        <v>-9</v>
      </c>
      <c r="O109" s="57">
        <f t="shared" si="30"/>
        <v>3.2520325203252036E-2</v>
      </c>
      <c r="P109" s="57">
        <f t="shared" si="31"/>
        <v>0.7967479674796748</v>
      </c>
      <c r="Q109" s="57">
        <f t="shared" si="32"/>
        <v>0.17073170731707318</v>
      </c>
      <c r="R109" s="57">
        <f t="shared" si="41"/>
        <v>4.065040650406504E-2</v>
      </c>
      <c r="S109" s="57">
        <f t="shared" si="42"/>
        <v>0.5</v>
      </c>
      <c r="T109" s="57">
        <f t="shared" si="43"/>
        <v>0.12244897959183673</v>
      </c>
      <c r="U109" s="57">
        <f t="shared" si="44"/>
        <v>-0.42857142857142855</v>
      </c>
      <c r="V109" s="58">
        <f t="shared" si="33"/>
        <v>295.05388931401171</v>
      </c>
      <c r="W109" s="58">
        <f t="shared" si="34"/>
        <v>9.5952484329759908</v>
      </c>
      <c r="X109" s="58">
        <f t="shared" si="35"/>
        <v>235.08358660791177</v>
      </c>
      <c r="Y109" s="58">
        <f t="shared" si="36"/>
        <v>50.375054273123951</v>
      </c>
      <c r="Z109">
        <f t="shared" si="45"/>
        <v>416873</v>
      </c>
    </row>
    <row r="110" spans="1:26" x14ac:dyDescent="0.3">
      <c r="A110" s="56" t="str">
        <f t="shared" si="25"/>
        <v>ON</v>
      </c>
      <c r="B110" s="56" t="str">
        <f t="shared" si="26"/>
        <v>ultimo</v>
      </c>
      <c r="C110" s="55">
        <f t="shared" si="24"/>
        <v>3</v>
      </c>
      <c r="D110" t="str">
        <f t="shared" si="23"/>
        <v>Colón</v>
      </c>
      <c r="E110" s="23">
        <f t="shared" si="46"/>
        <v>43993</v>
      </c>
      <c r="F110" s="54">
        <f t="shared" si="47"/>
        <v>9</v>
      </c>
      <c r="G110" cm="1">
        <f t="array" ref="G110">+INDEX('Casos ACUM Prov'!$CK$3:$OM$16,'TODO PROVINCIA'!C110+1,'TODO PROVINCIA'!F110)</f>
        <v>616</v>
      </c>
      <c r="H110">
        <f t="shared" si="37"/>
        <v>20</v>
      </c>
      <c r="I110" cm="1">
        <f t="array" ref="I110">+INDEX('Muertes-PROV'!$C$3:$GE$16,$C110+1,$F110)</f>
        <v>14</v>
      </c>
      <c r="J110">
        <f t="shared" si="38"/>
        <v>-1</v>
      </c>
      <c r="K110" cm="1">
        <f t="array" ref="K110">+INDEX('rECUPERA-prov'!$C$3:$LA$16,$C110+1,$F110)</f>
        <v>378</v>
      </c>
      <c r="L110">
        <f t="shared" si="39"/>
        <v>11</v>
      </c>
      <c r="M110">
        <f t="shared" si="29"/>
        <v>224</v>
      </c>
      <c r="N110">
        <f t="shared" si="40"/>
        <v>10</v>
      </c>
      <c r="O110" s="57">
        <f t="shared" si="30"/>
        <v>2.2727272727272728E-2</v>
      </c>
      <c r="P110" s="57">
        <f t="shared" si="31"/>
        <v>0.61363636363636365</v>
      </c>
      <c r="Q110" s="57">
        <f t="shared" si="32"/>
        <v>0.36363636363636365</v>
      </c>
      <c r="R110" s="57">
        <f t="shared" si="41"/>
        <v>3.2467532467532464E-2</v>
      </c>
      <c r="S110" s="57">
        <f t="shared" si="42"/>
        <v>-7.1428571428571425E-2</v>
      </c>
      <c r="T110" s="57">
        <f t="shared" si="43"/>
        <v>2.9100529100529099E-2</v>
      </c>
      <c r="U110" s="57">
        <f t="shared" si="44"/>
        <v>4.4642857142857144E-2</v>
      </c>
      <c r="V110" s="58">
        <f t="shared" si="33"/>
        <v>2635.7677101340132</v>
      </c>
      <c r="W110" s="58">
        <f t="shared" si="34"/>
        <v>59.903811593954849</v>
      </c>
      <c r="X110" s="58">
        <f t="shared" si="35"/>
        <v>1617.402913036781</v>
      </c>
      <c r="Y110" s="58">
        <f t="shared" si="36"/>
        <v>958.46098550327758</v>
      </c>
      <c r="Z110">
        <f t="shared" si="45"/>
        <v>233708</v>
      </c>
    </row>
    <row r="111" spans="1:26" x14ac:dyDescent="0.3">
      <c r="A111" s="56" t="str">
        <f t="shared" si="25"/>
        <v>ON</v>
      </c>
      <c r="B111" s="56" t="str">
        <f t="shared" si="26"/>
        <v>ultimo</v>
      </c>
      <c r="C111" s="55">
        <f t="shared" si="24"/>
        <v>4</v>
      </c>
      <c r="D111" t="str">
        <f t="shared" si="23"/>
        <v>Chiriquí</v>
      </c>
      <c r="E111" s="23">
        <f t="shared" si="46"/>
        <v>43993</v>
      </c>
      <c r="F111" s="54">
        <f t="shared" si="47"/>
        <v>9</v>
      </c>
      <c r="G111" cm="1">
        <f t="array" ref="G111">+INDEX('Casos ACUM Prov'!$CK$3:$OM$16,'TODO PROVINCIA'!C111+1,'TODO PROVINCIA'!F111)</f>
        <v>573</v>
      </c>
      <c r="H111">
        <f t="shared" si="37"/>
        <v>21</v>
      </c>
      <c r="I111" cm="1">
        <f t="array" ref="I111">+INDEX('Muertes-PROV'!$C$3:$GE$16,$C111+1,$F111)</f>
        <v>15</v>
      </c>
      <c r="J111">
        <f t="shared" si="38"/>
        <v>3</v>
      </c>
      <c r="K111" cm="1">
        <f t="array" ref="K111">+INDEX('rECUPERA-prov'!$C$3:$LA$16,$C111+1,$F111)</f>
        <v>279</v>
      </c>
      <c r="L111">
        <f t="shared" si="39"/>
        <v>8</v>
      </c>
      <c r="M111">
        <f t="shared" si="29"/>
        <v>279</v>
      </c>
      <c r="N111">
        <f t="shared" si="40"/>
        <v>10</v>
      </c>
      <c r="O111" s="57">
        <f t="shared" si="30"/>
        <v>2.6178010471204188E-2</v>
      </c>
      <c r="P111" s="57">
        <f t="shared" si="31"/>
        <v>0.48691099476439792</v>
      </c>
      <c r="Q111" s="57">
        <f t="shared" si="32"/>
        <v>0.48691099476439792</v>
      </c>
      <c r="R111" s="57">
        <f t="shared" si="41"/>
        <v>3.6649214659685861E-2</v>
      </c>
      <c r="S111" s="57">
        <f t="shared" si="42"/>
        <v>0.2</v>
      </c>
      <c r="T111" s="57">
        <f t="shared" si="43"/>
        <v>2.8673835125448029E-2</v>
      </c>
      <c r="U111" s="57">
        <f t="shared" si="44"/>
        <v>3.5842293906810034E-2</v>
      </c>
      <c r="V111" s="58">
        <f t="shared" si="33"/>
        <v>2368.4732647729902</v>
      </c>
      <c r="W111" s="58">
        <f t="shared" si="34"/>
        <v>62.001917925994512</v>
      </c>
      <c r="X111" s="58">
        <f t="shared" si="35"/>
        <v>1153.2356734234979</v>
      </c>
      <c r="Y111" s="58">
        <f t="shared" si="36"/>
        <v>1153.2356734234979</v>
      </c>
      <c r="Z111">
        <f t="shared" si="45"/>
        <v>241928</v>
      </c>
    </row>
    <row r="112" spans="1:26" x14ac:dyDescent="0.3">
      <c r="A112" s="56" t="str">
        <f t="shared" si="25"/>
        <v>ON</v>
      </c>
      <c r="B112" s="56" t="str">
        <f t="shared" si="26"/>
        <v>ultimo</v>
      </c>
      <c r="C112" s="55">
        <f t="shared" si="24"/>
        <v>5</v>
      </c>
      <c r="D112" t="str">
        <f t="shared" si="23"/>
        <v>Darién</v>
      </c>
      <c r="E112" s="23">
        <f t="shared" si="46"/>
        <v>43993</v>
      </c>
      <c r="F112" s="54">
        <f t="shared" si="47"/>
        <v>9</v>
      </c>
      <c r="G112" cm="1">
        <f t="array" ref="G112">+INDEX('Casos ACUM Prov'!$CK$3:$OM$16,'TODO PROVINCIA'!C112+1,'TODO PROVINCIA'!F112)</f>
        <v>429</v>
      </c>
      <c r="H112">
        <f t="shared" si="37"/>
        <v>97</v>
      </c>
      <c r="I112" cm="1">
        <f t="array" ref="I112">+INDEX('Muertes-PROV'!$C$3:$GE$16,$C112+1,$F112)</f>
        <v>3</v>
      </c>
      <c r="J112">
        <f t="shared" si="38"/>
        <v>0</v>
      </c>
      <c r="K112" cm="1">
        <f t="array" ref="K112">+INDEX('rECUPERA-prov'!$C$3:$LA$16,$C112+1,$F112)</f>
        <v>167</v>
      </c>
      <c r="L112">
        <f t="shared" si="39"/>
        <v>1</v>
      </c>
      <c r="M112">
        <f t="shared" si="29"/>
        <v>259</v>
      </c>
      <c r="N112">
        <f t="shared" si="40"/>
        <v>96</v>
      </c>
      <c r="O112" s="57">
        <f t="shared" si="30"/>
        <v>6.993006993006993E-3</v>
      </c>
      <c r="P112" s="57">
        <f t="shared" si="31"/>
        <v>0.38927738927738925</v>
      </c>
      <c r="Q112" s="57">
        <f t="shared" si="32"/>
        <v>0.60372960372960371</v>
      </c>
      <c r="R112" s="57">
        <f t="shared" si="41"/>
        <v>0.22610722610722611</v>
      </c>
      <c r="S112" s="57">
        <f t="shared" si="42"/>
        <v>0</v>
      </c>
      <c r="T112" s="57">
        <f t="shared" si="43"/>
        <v>5.9880239520958087E-3</v>
      </c>
      <c r="U112" s="57">
        <f t="shared" si="44"/>
        <v>0.37065637065637064</v>
      </c>
      <c r="V112" s="58">
        <f t="shared" si="33"/>
        <v>42895.710428957107</v>
      </c>
      <c r="W112" s="58">
        <f t="shared" si="34"/>
        <v>299.97000299970006</v>
      </c>
      <c r="X112" s="58">
        <f t="shared" si="35"/>
        <v>16698.330166983302</v>
      </c>
      <c r="Y112" s="58">
        <f t="shared" si="36"/>
        <v>25897.410258974105</v>
      </c>
      <c r="Z112">
        <f t="shared" si="45"/>
        <v>10001</v>
      </c>
    </row>
    <row r="113" spans="1:26" x14ac:dyDescent="0.3">
      <c r="A113" s="56" t="str">
        <f t="shared" si="25"/>
        <v>ON</v>
      </c>
      <c r="B113" s="56" t="str">
        <f t="shared" si="26"/>
        <v>ultimo</v>
      </c>
      <c r="C113" s="55">
        <f t="shared" si="24"/>
        <v>6</v>
      </c>
      <c r="D113" t="str">
        <f t="shared" si="23"/>
        <v>Herrera</v>
      </c>
      <c r="E113" s="23">
        <f t="shared" si="46"/>
        <v>43993</v>
      </c>
      <c r="F113" s="54">
        <f t="shared" si="47"/>
        <v>9</v>
      </c>
      <c r="G113" cm="1">
        <f t="array" ref="G113">+INDEX('Casos ACUM Prov'!$CK$3:$OM$16,'TODO PROVINCIA'!C113+1,'TODO PROVINCIA'!F113)</f>
        <v>23</v>
      </c>
      <c r="H113">
        <f t="shared" si="37"/>
        <v>1</v>
      </c>
      <c r="I113" cm="1">
        <f t="array" ref="I113">+INDEX('Muertes-PROV'!$C$3:$GE$16,$C113+1,$F113)</f>
        <v>1</v>
      </c>
      <c r="J113">
        <f t="shared" si="38"/>
        <v>0</v>
      </c>
      <c r="K113" cm="1">
        <f t="array" ref="K113">+INDEX('rECUPERA-prov'!$C$3:$LA$16,$C113+1,$F113)</f>
        <v>18</v>
      </c>
      <c r="L113">
        <f t="shared" si="39"/>
        <v>0</v>
      </c>
      <c r="M113">
        <f t="shared" si="29"/>
        <v>4</v>
      </c>
      <c r="N113">
        <f t="shared" si="40"/>
        <v>1</v>
      </c>
      <c r="O113" s="57">
        <f t="shared" si="30"/>
        <v>4.3478260869565216E-2</v>
      </c>
      <c r="P113" s="57">
        <f t="shared" si="31"/>
        <v>0.78260869565217395</v>
      </c>
      <c r="Q113" s="57">
        <f t="shared" si="32"/>
        <v>0.17391304347826086</v>
      </c>
      <c r="R113" s="57">
        <f t="shared" si="41"/>
        <v>4.3478260869565216E-2</v>
      </c>
      <c r="S113" s="57">
        <f t="shared" si="42"/>
        <v>0</v>
      </c>
      <c r="T113" s="57">
        <f t="shared" si="43"/>
        <v>0</v>
      </c>
      <c r="U113" s="57">
        <f t="shared" si="44"/>
        <v>0.25</v>
      </c>
      <c r="V113" s="58">
        <f t="shared" si="33"/>
        <v>694.67516385272893</v>
      </c>
      <c r="W113" s="58">
        <f t="shared" si="34"/>
        <v>30.203267993596906</v>
      </c>
      <c r="X113" s="58">
        <f t="shared" si="35"/>
        <v>543.65882388474438</v>
      </c>
      <c r="Y113" s="58">
        <f t="shared" si="36"/>
        <v>120.81307197438763</v>
      </c>
      <c r="Z113">
        <f t="shared" si="45"/>
        <v>33109</v>
      </c>
    </row>
    <row r="114" spans="1:26" x14ac:dyDescent="0.3">
      <c r="A114" s="56" t="str">
        <f t="shared" si="25"/>
        <v>ON</v>
      </c>
      <c r="B114" s="56" t="str">
        <f t="shared" si="26"/>
        <v>ultimo</v>
      </c>
      <c r="C114" s="55">
        <f t="shared" si="24"/>
        <v>7</v>
      </c>
      <c r="D114" t="str">
        <f t="shared" si="23"/>
        <v>Los Santos</v>
      </c>
      <c r="E114" s="23">
        <f t="shared" si="46"/>
        <v>43993</v>
      </c>
      <c r="F114" s="54">
        <f t="shared" si="47"/>
        <v>9</v>
      </c>
      <c r="G114" cm="1">
        <f t="array" ref="G114">+INDEX('Casos ACUM Prov'!$CK$3:$OM$16,'TODO PROVINCIA'!C114+1,'TODO PROVINCIA'!F114)</f>
        <v>21</v>
      </c>
      <c r="H114">
        <f t="shared" si="37"/>
        <v>0</v>
      </c>
      <c r="I114" cm="1">
        <f t="array" ref="I114">+INDEX('Muertes-PROV'!$C$3:$GE$16,$C114+1,$F114)</f>
        <v>1</v>
      </c>
      <c r="J114">
        <f t="shared" si="38"/>
        <v>0</v>
      </c>
      <c r="K114" cm="1">
        <f t="array" ref="K114">+INDEX('rECUPERA-prov'!$C$3:$LA$16,$C114+1,$F114)</f>
        <v>15</v>
      </c>
      <c r="L114">
        <f t="shared" si="39"/>
        <v>0</v>
      </c>
      <c r="M114">
        <f t="shared" si="29"/>
        <v>5</v>
      </c>
      <c r="N114">
        <f t="shared" si="40"/>
        <v>0</v>
      </c>
      <c r="O114" s="57">
        <f t="shared" si="30"/>
        <v>4.7619047619047616E-2</v>
      </c>
      <c r="P114" s="57">
        <f t="shared" si="31"/>
        <v>0.7142857142857143</v>
      </c>
      <c r="Q114" s="57">
        <f t="shared" si="32"/>
        <v>0.23809523809523808</v>
      </c>
      <c r="R114" s="57">
        <f t="shared" si="41"/>
        <v>0</v>
      </c>
      <c r="S114" s="57">
        <f t="shared" si="42"/>
        <v>0</v>
      </c>
      <c r="T114" s="57">
        <f t="shared" si="43"/>
        <v>0</v>
      </c>
      <c r="U114" s="57">
        <f t="shared" si="44"/>
        <v>0</v>
      </c>
      <c r="V114" s="58">
        <f t="shared" si="33"/>
        <v>133.97385595896571</v>
      </c>
      <c r="W114" s="58">
        <f t="shared" si="34"/>
        <v>6.3797074266174159</v>
      </c>
      <c r="X114" s="58">
        <f t="shared" si="35"/>
        <v>95.695611399261225</v>
      </c>
      <c r="Y114" s="58">
        <f t="shared" si="36"/>
        <v>31.898537133087078</v>
      </c>
      <c r="Z114">
        <f t="shared" si="45"/>
        <v>156747</v>
      </c>
    </row>
    <row r="115" spans="1:26" x14ac:dyDescent="0.3">
      <c r="A115" s="56" t="str">
        <f t="shared" si="25"/>
        <v>ON</v>
      </c>
      <c r="B115" s="56" t="str">
        <f t="shared" si="26"/>
        <v>ultimo</v>
      </c>
      <c r="C115" s="55">
        <f t="shared" si="24"/>
        <v>8</v>
      </c>
      <c r="D115" t="str">
        <f t="shared" si="23"/>
        <v>Panamá</v>
      </c>
      <c r="E115" s="23">
        <f t="shared" si="46"/>
        <v>43993</v>
      </c>
      <c r="F115" s="54">
        <f t="shared" si="47"/>
        <v>9</v>
      </c>
      <c r="G115" cm="1">
        <f t="array" ref="G115">+INDEX('Casos ACUM Prov'!$CK$3:$OM$16,'TODO PROVINCIA'!C115+1,'TODO PROVINCIA'!F115)</f>
        <v>11794</v>
      </c>
      <c r="H115">
        <f t="shared" si="37"/>
        <v>418</v>
      </c>
      <c r="I115" cm="1">
        <f t="array" ref="I115">+INDEX('Muertes-PROV'!$C$3:$GE$16,$C115+1,$F115)</f>
        <v>261</v>
      </c>
      <c r="J115">
        <f t="shared" si="38"/>
        <v>10</v>
      </c>
      <c r="K115" cm="1">
        <f t="array" ref="K115">+INDEX('rECUPERA-prov'!$C$3:$LA$16,$C115+1,$F115)</f>
        <v>6663</v>
      </c>
      <c r="L115">
        <f t="shared" si="39"/>
        <v>333</v>
      </c>
      <c r="M115">
        <f t="shared" si="29"/>
        <v>4870</v>
      </c>
      <c r="N115">
        <f t="shared" si="40"/>
        <v>75</v>
      </c>
      <c r="O115" s="57">
        <f t="shared" si="30"/>
        <v>2.2129896557571648E-2</v>
      </c>
      <c r="P115" s="57">
        <f t="shared" si="31"/>
        <v>0.56494827878582332</v>
      </c>
      <c r="Q115" s="57">
        <f t="shared" si="32"/>
        <v>0.41292182465660504</v>
      </c>
      <c r="R115" s="57">
        <f t="shared" si="41"/>
        <v>3.5441750042394436E-2</v>
      </c>
      <c r="S115" s="57">
        <f t="shared" si="42"/>
        <v>3.8314176245210725E-2</v>
      </c>
      <c r="T115" s="57">
        <f t="shared" si="43"/>
        <v>4.9977487618190007E-2</v>
      </c>
      <c r="U115" s="57">
        <f t="shared" si="44"/>
        <v>1.5400410677618069E-2</v>
      </c>
      <c r="V115" s="58">
        <f t="shared" si="33"/>
        <v>107262.06175253513</v>
      </c>
      <c r="W115" s="58">
        <f t="shared" si="34"/>
        <v>2373.6983311354647</v>
      </c>
      <c r="X115" s="58">
        <f t="shared" si="35"/>
        <v>60597.517166113408</v>
      </c>
      <c r="Y115" s="58">
        <f t="shared" si="36"/>
        <v>44290.846255286255</v>
      </c>
      <c r="Z115">
        <f t="shared" si="45"/>
        <v>109955</v>
      </c>
    </row>
    <row r="116" spans="1:26" x14ac:dyDescent="0.3">
      <c r="A116" s="56" t="str">
        <f t="shared" si="25"/>
        <v>ON</v>
      </c>
      <c r="B116" s="56" t="str">
        <f t="shared" si="26"/>
        <v>ultimo</v>
      </c>
      <c r="C116" s="55">
        <f t="shared" si="24"/>
        <v>9</v>
      </c>
      <c r="D116" t="str">
        <f t="shared" si="23"/>
        <v>Veraguas</v>
      </c>
      <c r="E116" s="23">
        <f t="shared" si="46"/>
        <v>43993</v>
      </c>
      <c r="F116" s="54">
        <f t="shared" si="47"/>
        <v>9</v>
      </c>
      <c r="G116" cm="1">
        <f t="array" ref="G116">+INDEX('Casos ACUM Prov'!$CK$3:$OM$16,'TODO PROVINCIA'!C116+1,'TODO PROVINCIA'!F116)</f>
        <v>856</v>
      </c>
      <c r="H116">
        <f t="shared" si="37"/>
        <v>2</v>
      </c>
      <c r="I116" cm="1">
        <f t="array" ref="I116">+INDEX('Muertes-PROV'!$C$3:$GE$16,$C116+1,$F116)</f>
        <v>7</v>
      </c>
      <c r="J116">
        <f t="shared" si="38"/>
        <v>0</v>
      </c>
      <c r="K116" cm="1">
        <f t="array" ref="K116">+INDEX('rECUPERA-prov'!$C$3:$LA$16,$C116+1,$F116)</f>
        <v>608</v>
      </c>
      <c r="L116">
        <f t="shared" si="39"/>
        <v>58</v>
      </c>
      <c r="M116">
        <f t="shared" si="29"/>
        <v>241</v>
      </c>
      <c r="N116">
        <f t="shared" si="40"/>
        <v>-56</v>
      </c>
      <c r="O116" s="57">
        <f t="shared" si="30"/>
        <v>8.1775700934579431E-3</v>
      </c>
      <c r="P116" s="57">
        <f t="shared" si="31"/>
        <v>0.71028037383177567</v>
      </c>
      <c r="Q116" s="57">
        <f t="shared" si="32"/>
        <v>0.28154205607476634</v>
      </c>
      <c r="R116" s="57">
        <f t="shared" si="41"/>
        <v>2.3364485981308409E-3</v>
      </c>
      <c r="S116" s="57">
        <f t="shared" si="42"/>
        <v>0</v>
      </c>
      <c r="T116" s="57">
        <f t="shared" si="43"/>
        <v>9.5394736842105268E-2</v>
      </c>
      <c r="U116" s="57">
        <f t="shared" si="44"/>
        <v>-0.23236514522821577</v>
      </c>
      <c r="V116" s="58">
        <f t="shared" si="33"/>
        <v>7785.0029557546268</v>
      </c>
      <c r="W116" s="58">
        <f t="shared" si="34"/>
        <v>63.662407348460732</v>
      </c>
      <c r="X116" s="58">
        <f t="shared" si="35"/>
        <v>5529.5348096948755</v>
      </c>
      <c r="Y116" s="58">
        <f t="shared" si="36"/>
        <v>2191.8057387112908</v>
      </c>
      <c r="Z116">
        <f t="shared" si="45"/>
        <v>109955</v>
      </c>
    </row>
    <row r="117" spans="1:26" x14ac:dyDescent="0.3">
      <c r="A117" s="56" t="str">
        <f t="shared" si="25"/>
        <v>ON</v>
      </c>
      <c r="B117" s="56" t="str">
        <f t="shared" si="26"/>
        <v>ultimo</v>
      </c>
      <c r="C117" s="55">
        <f t="shared" si="24"/>
        <v>10</v>
      </c>
      <c r="D117" t="str">
        <f t="shared" si="23"/>
        <v>Comarca Kuna Yala</v>
      </c>
      <c r="E117" s="23">
        <f t="shared" si="46"/>
        <v>43993</v>
      </c>
      <c r="F117" s="54">
        <f t="shared" si="47"/>
        <v>9</v>
      </c>
      <c r="G117" cm="1">
        <f t="array" ref="G117">+INDEX('Casos ACUM Prov'!$CK$3:$OM$16,'TODO PROVINCIA'!C117+1,'TODO PROVINCIA'!F117)</f>
        <v>248</v>
      </c>
      <c r="H117">
        <f t="shared" si="37"/>
        <v>-1</v>
      </c>
      <c r="I117" cm="1">
        <f t="array" ref="I117">+INDEX('Muertes-PROV'!$C$3:$GE$16,$C117+1,$F117)</f>
        <v>17</v>
      </c>
      <c r="J117">
        <f t="shared" si="38"/>
        <v>0</v>
      </c>
      <c r="K117" cm="1">
        <f t="array" ref="K117">+INDEX('rECUPERA-prov'!$C$3:$LA$16,$C117+1,$F117)</f>
        <v>206</v>
      </c>
      <c r="L117">
        <f t="shared" si="39"/>
        <v>1</v>
      </c>
      <c r="M117">
        <f t="shared" si="29"/>
        <v>25</v>
      </c>
      <c r="N117">
        <f t="shared" si="40"/>
        <v>-2</v>
      </c>
      <c r="O117" s="57">
        <f t="shared" si="30"/>
        <v>6.8548387096774188E-2</v>
      </c>
      <c r="P117" s="57">
        <f t="shared" si="31"/>
        <v>0.83064516129032262</v>
      </c>
      <c r="Q117" s="57">
        <f t="shared" si="32"/>
        <v>0.10080645161290322</v>
      </c>
      <c r="R117" s="57">
        <f t="shared" si="41"/>
        <v>-4.0322580645161289E-3</v>
      </c>
      <c r="S117" s="57">
        <f t="shared" si="42"/>
        <v>0</v>
      </c>
      <c r="T117" s="57">
        <f t="shared" si="43"/>
        <v>4.8543689320388345E-3</v>
      </c>
      <c r="U117" s="57">
        <f t="shared" si="44"/>
        <v>-0.08</v>
      </c>
      <c r="V117" s="58">
        <f t="shared" si="33"/>
        <v>2768.1042950263413</v>
      </c>
      <c r="W117" s="58">
        <f t="shared" si="34"/>
        <v>189.74908473970891</v>
      </c>
      <c r="X117" s="58">
        <f t="shared" si="35"/>
        <v>2299.3124386105901</v>
      </c>
      <c r="Y117" s="58">
        <f t="shared" si="36"/>
        <v>279.04277167604249</v>
      </c>
      <c r="Z117">
        <f t="shared" si="45"/>
        <v>89592</v>
      </c>
    </row>
    <row r="118" spans="1:26" x14ac:dyDescent="0.3">
      <c r="A118" s="56" t="str">
        <f t="shared" si="25"/>
        <v>ON</v>
      </c>
      <c r="B118" s="56" t="str">
        <f t="shared" si="26"/>
        <v>ultimo</v>
      </c>
      <c r="C118" s="55">
        <f t="shared" si="24"/>
        <v>11</v>
      </c>
      <c r="D118" t="str">
        <f t="shared" si="23"/>
        <v>Comarca Emberá Wounaán</v>
      </c>
      <c r="E118" s="23">
        <f t="shared" si="46"/>
        <v>43993</v>
      </c>
      <c r="F118" s="54">
        <f t="shared" si="47"/>
        <v>9</v>
      </c>
      <c r="G118" cm="1">
        <f t="array" ref="G118">+INDEX('Casos ACUM Prov'!$CK$3:$OM$16,'TODO PROVINCIA'!C118+1,'TODO PROVINCIA'!F118)</f>
        <v>0</v>
      </c>
      <c r="H118">
        <f t="shared" si="37"/>
        <v>0</v>
      </c>
      <c r="I118" cm="1">
        <f t="array" ref="I118">+INDEX('Muertes-PROV'!$C$3:$GE$16,$C118+1,$F118)</f>
        <v>1</v>
      </c>
      <c r="J118">
        <f t="shared" si="38"/>
        <v>0</v>
      </c>
      <c r="K118" cm="1">
        <f t="array" ref="K118">+INDEX('rECUPERA-prov'!$C$3:$LA$16,$C118+1,$F118)</f>
        <v>6</v>
      </c>
      <c r="L118">
        <f t="shared" si="39"/>
        <v>0</v>
      </c>
      <c r="M118">
        <f t="shared" si="29"/>
        <v>-7</v>
      </c>
      <c r="N118">
        <f t="shared" si="40"/>
        <v>0</v>
      </c>
      <c r="O118" s="57">
        <f t="shared" si="30"/>
        <v>0</v>
      </c>
      <c r="P118" s="57">
        <f t="shared" si="31"/>
        <v>0</v>
      </c>
      <c r="Q118" s="57">
        <f t="shared" si="32"/>
        <v>0</v>
      </c>
      <c r="R118" s="57">
        <f t="shared" si="41"/>
        <v>0</v>
      </c>
      <c r="S118" s="57">
        <f t="shared" si="42"/>
        <v>0</v>
      </c>
      <c r="T118" s="57">
        <f t="shared" si="43"/>
        <v>0</v>
      </c>
      <c r="U118" s="57">
        <f t="shared" si="44"/>
        <v>0</v>
      </c>
      <c r="V118" s="58">
        <f t="shared" si="33"/>
        <v>0</v>
      </c>
      <c r="W118" s="58">
        <f t="shared" si="34"/>
        <v>0.8006200001280992</v>
      </c>
      <c r="X118" s="58">
        <f t="shared" si="35"/>
        <v>4.8037200007685952</v>
      </c>
      <c r="Y118" s="58">
        <f t="shared" si="36"/>
        <v>-5.6043400008966948</v>
      </c>
      <c r="Z118">
        <f t="shared" si="45"/>
        <v>1249032</v>
      </c>
    </row>
    <row r="119" spans="1:26" x14ac:dyDescent="0.3">
      <c r="A119" s="56" t="str">
        <f t="shared" si="25"/>
        <v>ON</v>
      </c>
      <c r="B119" s="56" t="str">
        <f t="shared" si="26"/>
        <v>ultimo</v>
      </c>
      <c r="C119" s="55">
        <f t="shared" si="24"/>
        <v>12</v>
      </c>
      <c r="D119" t="str">
        <f t="shared" si="23"/>
        <v>Comarca Ngäbe Buglé</v>
      </c>
      <c r="E119" s="23">
        <f t="shared" si="46"/>
        <v>43993</v>
      </c>
      <c r="F119" s="54">
        <f t="shared" si="47"/>
        <v>9</v>
      </c>
      <c r="G119" cm="1">
        <f t="array" ref="G119">+INDEX('Casos ACUM Prov'!$CK$3:$OM$16,'TODO PROVINCIA'!C119+1,'TODO PROVINCIA'!F119)</f>
        <v>125</v>
      </c>
      <c r="H119">
        <f t="shared" si="37"/>
        <v>2</v>
      </c>
      <c r="I119" cm="1">
        <f t="array" ref="I119">+INDEX('Muertes-PROV'!$C$3:$GE$16,$C119+1,$F119)</f>
        <v>3</v>
      </c>
      <c r="J119">
        <f t="shared" si="38"/>
        <v>1</v>
      </c>
      <c r="K119" cm="1">
        <f t="array" ref="K119">+INDEX('rECUPERA-prov'!$C$3:$LA$16,$C119+1,$F119)</f>
        <v>83</v>
      </c>
      <c r="L119">
        <f t="shared" si="39"/>
        <v>8</v>
      </c>
      <c r="M119">
        <f t="shared" si="29"/>
        <v>39</v>
      </c>
      <c r="N119">
        <f t="shared" si="40"/>
        <v>-7</v>
      </c>
      <c r="O119" s="57">
        <f t="shared" si="30"/>
        <v>2.4E-2</v>
      </c>
      <c r="P119" s="57">
        <f t="shared" si="31"/>
        <v>0.66400000000000003</v>
      </c>
      <c r="Q119" s="57">
        <f t="shared" si="32"/>
        <v>0.312</v>
      </c>
      <c r="R119" s="57">
        <f t="shared" si="41"/>
        <v>1.6E-2</v>
      </c>
      <c r="S119" s="57">
        <f t="shared" si="42"/>
        <v>0.33333333333333331</v>
      </c>
      <c r="T119" s="57">
        <f t="shared" si="43"/>
        <v>9.6385542168674704E-2</v>
      </c>
      <c r="U119" s="57">
        <f t="shared" si="44"/>
        <v>-0.17948717948717949</v>
      </c>
      <c r="V119" s="58">
        <f t="shared" si="33"/>
        <v>269.37449088221223</v>
      </c>
      <c r="W119" s="58">
        <f t="shared" si="34"/>
        <v>6.4649877811730931</v>
      </c>
      <c r="X119" s="58">
        <f t="shared" si="35"/>
        <v>178.86466194578892</v>
      </c>
      <c r="Y119" s="58">
        <f t="shared" si="36"/>
        <v>84.044841155250211</v>
      </c>
      <c r="Z119">
        <f t="shared" si="45"/>
        <v>464038</v>
      </c>
    </row>
    <row r="120" spans="1:26" x14ac:dyDescent="0.3">
      <c r="A120" s="56" t="str">
        <f t="shared" si="25"/>
        <v>ON</v>
      </c>
      <c r="B120" s="56" t="str">
        <f t="shared" si="26"/>
        <v>ultimo</v>
      </c>
      <c r="C120" s="55">
        <f t="shared" si="24"/>
        <v>13</v>
      </c>
      <c r="D120" t="str">
        <f t="shared" si="23"/>
        <v>Panamá Oeste</v>
      </c>
      <c r="E120" s="23">
        <f t="shared" si="46"/>
        <v>43993</v>
      </c>
      <c r="F120" s="54">
        <f t="shared" si="47"/>
        <v>9</v>
      </c>
      <c r="G120" cm="1">
        <f t="array" ref="G120">+INDEX('Casos ACUM Prov'!$CK$3:$OM$16,'TODO PROVINCIA'!C120+1,'TODO PROVINCIA'!F120)</f>
        <v>3339</v>
      </c>
      <c r="H120">
        <f t="shared" si="37"/>
        <v>108</v>
      </c>
      <c r="I120" cm="1">
        <f t="array" ref="I120">+INDEX('Muertes-PROV'!$C$3:$GE$16,$C120+1,$F120)</f>
        <v>89</v>
      </c>
      <c r="J120">
        <f t="shared" si="38"/>
        <v>2</v>
      </c>
      <c r="K120" cm="1">
        <f t="array" ref="K120">+INDEX('rECUPERA-prov'!$C$3:$LA$16,$C120+1,$F120)</f>
        <v>2348</v>
      </c>
      <c r="L120">
        <f t="shared" si="39"/>
        <v>105</v>
      </c>
      <c r="M120">
        <f t="shared" si="29"/>
        <v>902</v>
      </c>
      <c r="N120">
        <f t="shared" si="40"/>
        <v>1</v>
      </c>
      <c r="O120" s="57">
        <f t="shared" si="30"/>
        <v>2.6654687032045522E-2</v>
      </c>
      <c r="P120" s="57">
        <f t="shared" si="31"/>
        <v>0.70320455226115608</v>
      </c>
      <c r="Q120" s="57">
        <f t="shared" si="32"/>
        <v>0.27014076070679843</v>
      </c>
      <c r="R120" s="57">
        <f t="shared" si="41"/>
        <v>3.2345013477088951E-2</v>
      </c>
      <c r="S120" s="57">
        <f t="shared" si="42"/>
        <v>2.247191011235955E-2</v>
      </c>
      <c r="T120" s="57">
        <f t="shared" si="43"/>
        <v>4.4718909710391823E-2</v>
      </c>
      <c r="U120" s="57">
        <f t="shared" si="44"/>
        <v>1.1086474501108647E-3</v>
      </c>
      <c r="V120" s="58">
        <f t="shared" si="33"/>
        <v>14709.834310611433</v>
      </c>
      <c r="W120" s="58">
        <f t="shared" si="34"/>
        <v>392.08602984259289</v>
      </c>
      <c r="X120" s="58">
        <f t="shared" si="35"/>
        <v>10344.022450229304</v>
      </c>
      <c r="Y120" s="58">
        <f t="shared" si="36"/>
        <v>3973.7258305395367</v>
      </c>
      <c r="Z120">
        <f t="shared" si="45"/>
        <v>226991</v>
      </c>
    </row>
    <row r="121" spans="1:26" x14ac:dyDescent="0.3">
      <c r="A121" s="56" t="str">
        <f t="shared" ref="A121:A156" si="48">+IFERROR(IF(AND(G121=0,K121=0,I121=0),"OUT TIME","ON"),"OUT TIME")</f>
        <v>OUT TIME</v>
      </c>
      <c r="B121" s="56" t="str">
        <f t="shared" si="26"/>
        <v>ultimo</v>
      </c>
      <c r="C121" s="55">
        <f t="shared" si="24"/>
        <v>1</v>
      </c>
      <c r="D121" t="str">
        <f t="shared" si="23"/>
        <v>Bocas del Toro</v>
      </c>
      <c r="E121" s="23">
        <f t="shared" ref="E121:E156" si="49">+IF(C121=1,E120+1,E120)</f>
        <v>43994</v>
      </c>
      <c r="F121" s="54">
        <f t="shared" ref="F121:F156" si="50">+IF(C121=1,F120+1,F120)</f>
        <v>10</v>
      </c>
      <c r="G121" cm="1">
        <f t="array" ref="G121">+INDEX('Casos ACUM Prov'!$CK$3:$OM$16,'TODO PROVINCIA'!C121+1,'TODO PROVINCIA'!F121)</f>
        <v>0</v>
      </c>
      <c r="H121">
        <f t="shared" si="37"/>
        <v>-439</v>
      </c>
      <c r="I121" cm="1">
        <f t="array" ref="I121">+INDEX('Muertes-PROV'!$C$3:$GE$16,$C121+1,$F121)</f>
        <v>0</v>
      </c>
      <c r="J121">
        <f t="shared" si="38"/>
        <v>-2</v>
      </c>
      <c r="K121" cm="1">
        <f t="array" ref="K121">+INDEX('rECUPERA-prov'!$C$3:$LA$16,$C121+1,$F121)</f>
        <v>0</v>
      </c>
      <c r="L121">
        <f t="shared" si="39"/>
        <v>-116</v>
      </c>
      <c r="M121">
        <f t="shared" si="29"/>
        <v>0</v>
      </c>
      <c r="N121">
        <f t="shared" si="40"/>
        <v>-321</v>
      </c>
      <c r="O121" s="57">
        <f t="shared" si="30"/>
        <v>0</v>
      </c>
      <c r="P121" s="57">
        <f t="shared" si="31"/>
        <v>0</v>
      </c>
      <c r="Q121" s="57">
        <f t="shared" si="32"/>
        <v>0</v>
      </c>
      <c r="R121" s="57">
        <f t="shared" si="41"/>
        <v>0</v>
      </c>
      <c r="S121" s="57">
        <f t="shared" si="42"/>
        <v>0</v>
      </c>
      <c r="T121" s="57">
        <f t="shared" si="43"/>
        <v>0</v>
      </c>
      <c r="U121" s="57">
        <f t="shared" si="44"/>
        <v>0</v>
      </c>
      <c r="V121" s="58">
        <f t="shared" si="33"/>
        <v>0</v>
      </c>
      <c r="W121" s="58">
        <f t="shared" si="34"/>
        <v>0</v>
      </c>
      <c r="X121" s="58">
        <f t="shared" si="35"/>
        <v>0</v>
      </c>
      <c r="Y121" s="58">
        <f t="shared" si="36"/>
        <v>0</v>
      </c>
      <c r="Z121">
        <f t="shared" si="45"/>
        <v>125461</v>
      </c>
    </row>
    <row r="122" spans="1:26" x14ac:dyDescent="0.3">
      <c r="A122" s="56" t="str">
        <f t="shared" si="48"/>
        <v>OUT TIME</v>
      </c>
      <c r="B122" s="56" t="str">
        <f t="shared" si="26"/>
        <v>ultimo</v>
      </c>
      <c r="C122" s="55">
        <f t="shared" si="24"/>
        <v>2</v>
      </c>
      <c r="D122" t="str">
        <f t="shared" si="23"/>
        <v>Coclé</v>
      </c>
      <c r="E122" s="23">
        <f t="shared" si="49"/>
        <v>43994</v>
      </c>
      <c r="F122" s="54">
        <f t="shared" si="50"/>
        <v>10</v>
      </c>
      <c r="G122" cm="1">
        <f t="array" ref="G122">+INDEX('Casos ACUM Prov'!$CK$3:$OM$16,'TODO PROVINCIA'!C122+1,'TODO PROVINCIA'!F122)</f>
        <v>0</v>
      </c>
      <c r="H122">
        <f t="shared" si="37"/>
        <v>-123</v>
      </c>
      <c r="I122" cm="1">
        <f t="array" ref="I122">+INDEX('Muertes-PROV'!$C$3:$GE$16,$C122+1,$F122)</f>
        <v>0</v>
      </c>
      <c r="J122">
        <f t="shared" si="38"/>
        <v>-4</v>
      </c>
      <c r="K122" cm="1">
        <f t="array" ref="K122">+INDEX('rECUPERA-prov'!$C$3:$LA$16,$C122+1,$F122)</f>
        <v>0</v>
      </c>
      <c r="L122">
        <f t="shared" si="39"/>
        <v>-98</v>
      </c>
      <c r="M122">
        <f t="shared" si="29"/>
        <v>0</v>
      </c>
      <c r="N122">
        <f t="shared" si="40"/>
        <v>-21</v>
      </c>
      <c r="O122" s="57">
        <f t="shared" si="30"/>
        <v>0</v>
      </c>
      <c r="P122" s="57">
        <f t="shared" si="31"/>
        <v>0</v>
      </c>
      <c r="Q122" s="57">
        <f t="shared" si="32"/>
        <v>0</v>
      </c>
      <c r="R122" s="57">
        <f t="shared" si="41"/>
        <v>0</v>
      </c>
      <c r="S122" s="57">
        <f t="shared" si="42"/>
        <v>0</v>
      </c>
      <c r="T122" s="57">
        <f t="shared" si="43"/>
        <v>0</v>
      </c>
      <c r="U122" s="57">
        <f t="shared" si="44"/>
        <v>0</v>
      </c>
      <c r="V122" s="58">
        <f t="shared" si="33"/>
        <v>0</v>
      </c>
      <c r="W122" s="58">
        <f t="shared" si="34"/>
        <v>0</v>
      </c>
      <c r="X122" s="58">
        <f t="shared" si="35"/>
        <v>0</v>
      </c>
      <c r="Y122" s="58">
        <f t="shared" si="36"/>
        <v>0</v>
      </c>
      <c r="Z122">
        <f t="shared" si="45"/>
        <v>416873</v>
      </c>
    </row>
    <row r="123" spans="1:26" x14ac:dyDescent="0.3">
      <c r="A123" s="56" t="str">
        <f t="shared" si="48"/>
        <v>OUT TIME</v>
      </c>
      <c r="B123" s="56" t="str">
        <f t="shared" si="26"/>
        <v>ultimo</v>
      </c>
      <c r="C123" s="55">
        <f t="shared" si="24"/>
        <v>3</v>
      </c>
      <c r="D123" t="str">
        <f t="shared" si="23"/>
        <v>Colón</v>
      </c>
      <c r="E123" s="23">
        <f t="shared" si="49"/>
        <v>43994</v>
      </c>
      <c r="F123" s="54">
        <f t="shared" si="50"/>
        <v>10</v>
      </c>
      <c r="G123" cm="1">
        <f t="array" ref="G123">+INDEX('Casos ACUM Prov'!$CK$3:$OM$16,'TODO PROVINCIA'!C123+1,'TODO PROVINCIA'!F123)</f>
        <v>0</v>
      </c>
      <c r="H123">
        <f t="shared" si="37"/>
        <v>-616</v>
      </c>
      <c r="I123" cm="1">
        <f t="array" ref="I123">+INDEX('Muertes-PROV'!$C$3:$GE$16,$C123+1,$F123)</f>
        <v>0</v>
      </c>
      <c r="J123">
        <f t="shared" si="38"/>
        <v>-14</v>
      </c>
      <c r="K123" cm="1">
        <f t="array" ref="K123">+INDEX('rECUPERA-prov'!$C$3:$LA$16,$C123+1,$F123)</f>
        <v>0</v>
      </c>
      <c r="L123">
        <f t="shared" si="39"/>
        <v>-378</v>
      </c>
      <c r="M123">
        <f t="shared" si="29"/>
        <v>0</v>
      </c>
      <c r="N123">
        <f t="shared" si="40"/>
        <v>-224</v>
      </c>
      <c r="O123" s="57">
        <f t="shared" si="30"/>
        <v>0</v>
      </c>
      <c r="P123" s="57">
        <f t="shared" si="31"/>
        <v>0</v>
      </c>
      <c r="Q123" s="57">
        <f t="shared" si="32"/>
        <v>0</v>
      </c>
      <c r="R123" s="57">
        <f t="shared" si="41"/>
        <v>0</v>
      </c>
      <c r="S123" s="57">
        <f t="shared" si="42"/>
        <v>0</v>
      </c>
      <c r="T123" s="57">
        <f t="shared" si="43"/>
        <v>0</v>
      </c>
      <c r="U123" s="57">
        <f t="shared" si="44"/>
        <v>0</v>
      </c>
      <c r="V123" s="58">
        <f t="shared" si="33"/>
        <v>0</v>
      </c>
      <c r="W123" s="58">
        <f t="shared" si="34"/>
        <v>0</v>
      </c>
      <c r="X123" s="58">
        <f t="shared" si="35"/>
        <v>0</v>
      </c>
      <c r="Y123" s="58">
        <f t="shared" si="36"/>
        <v>0</v>
      </c>
      <c r="Z123">
        <f t="shared" si="45"/>
        <v>233708</v>
      </c>
    </row>
    <row r="124" spans="1:26" x14ac:dyDescent="0.3">
      <c r="A124" s="56" t="str">
        <f t="shared" si="48"/>
        <v>OUT TIME</v>
      </c>
      <c r="B124" s="56" t="str">
        <f t="shared" si="26"/>
        <v>ultimo</v>
      </c>
      <c r="C124" s="55">
        <f t="shared" si="24"/>
        <v>4</v>
      </c>
      <c r="D124" t="str">
        <f t="shared" si="23"/>
        <v>Chiriquí</v>
      </c>
      <c r="E124" s="23">
        <f t="shared" si="49"/>
        <v>43994</v>
      </c>
      <c r="F124" s="54">
        <f t="shared" si="50"/>
        <v>10</v>
      </c>
      <c r="G124" cm="1">
        <f t="array" ref="G124">+INDEX('Casos ACUM Prov'!$CK$3:$OM$16,'TODO PROVINCIA'!C124+1,'TODO PROVINCIA'!F124)</f>
        <v>0</v>
      </c>
      <c r="H124">
        <f t="shared" si="37"/>
        <v>-573</v>
      </c>
      <c r="I124" cm="1">
        <f t="array" ref="I124">+INDEX('Muertes-PROV'!$C$3:$GE$16,$C124+1,$F124)</f>
        <v>0</v>
      </c>
      <c r="J124">
        <f t="shared" si="38"/>
        <v>-15</v>
      </c>
      <c r="K124" cm="1">
        <f t="array" ref="K124">+INDEX('rECUPERA-prov'!$C$3:$LA$16,$C124+1,$F124)</f>
        <v>0</v>
      </c>
      <c r="L124">
        <f t="shared" si="39"/>
        <v>-279</v>
      </c>
      <c r="M124">
        <f t="shared" si="29"/>
        <v>0</v>
      </c>
      <c r="N124">
        <f t="shared" si="40"/>
        <v>-279</v>
      </c>
      <c r="O124" s="57">
        <f t="shared" si="30"/>
        <v>0</v>
      </c>
      <c r="P124" s="57">
        <f t="shared" si="31"/>
        <v>0</v>
      </c>
      <c r="Q124" s="57">
        <f t="shared" si="32"/>
        <v>0</v>
      </c>
      <c r="R124" s="57">
        <f t="shared" si="41"/>
        <v>0</v>
      </c>
      <c r="S124" s="57">
        <f t="shared" si="42"/>
        <v>0</v>
      </c>
      <c r="T124" s="57">
        <f t="shared" si="43"/>
        <v>0</v>
      </c>
      <c r="U124" s="57">
        <f t="shared" si="44"/>
        <v>0</v>
      </c>
      <c r="V124" s="58">
        <f t="shared" si="33"/>
        <v>0</v>
      </c>
      <c r="W124" s="58">
        <f t="shared" si="34"/>
        <v>0</v>
      </c>
      <c r="X124" s="58">
        <f t="shared" si="35"/>
        <v>0</v>
      </c>
      <c r="Y124" s="58">
        <f t="shared" si="36"/>
        <v>0</v>
      </c>
      <c r="Z124">
        <f t="shared" si="45"/>
        <v>241928</v>
      </c>
    </row>
    <row r="125" spans="1:26" x14ac:dyDescent="0.3">
      <c r="A125" s="56" t="str">
        <f t="shared" si="48"/>
        <v>OUT TIME</v>
      </c>
      <c r="B125" s="56" t="str">
        <f t="shared" si="26"/>
        <v>ultimo</v>
      </c>
      <c r="C125" s="55">
        <f t="shared" si="24"/>
        <v>5</v>
      </c>
      <c r="D125" t="str">
        <f t="shared" si="23"/>
        <v>Darién</v>
      </c>
      <c r="E125" s="23">
        <f t="shared" si="49"/>
        <v>43994</v>
      </c>
      <c r="F125" s="54">
        <f t="shared" si="50"/>
        <v>10</v>
      </c>
      <c r="G125" cm="1">
        <f t="array" ref="G125">+INDEX('Casos ACUM Prov'!$CK$3:$OM$16,'TODO PROVINCIA'!C125+1,'TODO PROVINCIA'!F125)</f>
        <v>0</v>
      </c>
      <c r="H125">
        <f t="shared" si="37"/>
        <v>-429</v>
      </c>
      <c r="I125" cm="1">
        <f t="array" ref="I125">+INDEX('Muertes-PROV'!$C$3:$GE$16,$C125+1,$F125)</f>
        <v>0</v>
      </c>
      <c r="J125">
        <f t="shared" si="38"/>
        <v>-3</v>
      </c>
      <c r="K125" cm="1">
        <f t="array" ref="K125">+INDEX('rECUPERA-prov'!$C$3:$LA$16,$C125+1,$F125)</f>
        <v>0</v>
      </c>
      <c r="L125">
        <f t="shared" si="39"/>
        <v>-167</v>
      </c>
      <c r="M125">
        <f t="shared" si="29"/>
        <v>0</v>
      </c>
      <c r="N125">
        <f t="shared" si="40"/>
        <v>-259</v>
      </c>
      <c r="O125" s="57">
        <f t="shared" si="30"/>
        <v>0</v>
      </c>
      <c r="P125" s="57">
        <f t="shared" si="31"/>
        <v>0</v>
      </c>
      <c r="Q125" s="57">
        <f t="shared" si="32"/>
        <v>0</v>
      </c>
      <c r="R125" s="57">
        <f t="shared" si="41"/>
        <v>0</v>
      </c>
      <c r="S125" s="57">
        <f t="shared" si="42"/>
        <v>0</v>
      </c>
      <c r="T125" s="57">
        <f t="shared" si="43"/>
        <v>0</v>
      </c>
      <c r="U125" s="57">
        <f t="shared" si="44"/>
        <v>0</v>
      </c>
      <c r="V125" s="58">
        <f t="shared" si="33"/>
        <v>0</v>
      </c>
      <c r="W125" s="58">
        <f t="shared" si="34"/>
        <v>0</v>
      </c>
      <c r="X125" s="58">
        <f t="shared" si="35"/>
        <v>0</v>
      </c>
      <c r="Y125" s="58">
        <f t="shared" si="36"/>
        <v>0</v>
      </c>
      <c r="Z125">
        <f t="shared" si="45"/>
        <v>10001</v>
      </c>
    </row>
    <row r="126" spans="1:26" x14ac:dyDescent="0.3">
      <c r="A126" s="56" t="str">
        <f t="shared" si="48"/>
        <v>OUT TIME</v>
      </c>
      <c r="B126" s="56" t="str">
        <f t="shared" si="26"/>
        <v>ultimo</v>
      </c>
      <c r="C126" s="55">
        <f t="shared" si="24"/>
        <v>6</v>
      </c>
      <c r="D126" t="str">
        <f t="shared" si="23"/>
        <v>Herrera</v>
      </c>
      <c r="E126" s="23">
        <f t="shared" si="49"/>
        <v>43994</v>
      </c>
      <c r="F126" s="54">
        <f t="shared" si="50"/>
        <v>10</v>
      </c>
      <c r="G126" cm="1">
        <f t="array" ref="G126">+INDEX('Casos ACUM Prov'!$CK$3:$OM$16,'TODO PROVINCIA'!C126+1,'TODO PROVINCIA'!F126)</f>
        <v>0</v>
      </c>
      <c r="H126">
        <f t="shared" si="37"/>
        <v>-23</v>
      </c>
      <c r="I126" cm="1">
        <f t="array" ref="I126">+INDEX('Muertes-PROV'!$C$3:$GE$16,$C126+1,$F126)</f>
        <v>0</v>
      </c>
      <c r="J126">
        <f t="shared" si="38"/>
        <v>-1</v>
      </c>
      <c r="K126" cm="1">
        <f t="array" ref="K126">+INDEX('rECUPERA-prov'!$C$3:$LA$16,$C126+1,$F126)</f>
        <v>0</v>
      </c>
      <c r="L126">
        <f t="shared" si="39"/>
        <v>-18</v>
      </c>
      <c r="M126">
        <f t="shared" si="29"/>
        <v>0</v>
      </c>
      <c r="N126">
        <f t="shared" si="40"/>
        <v>-4</v>
      </c>
      <c r="O126" s="57">
        <f t="shared" si="30"/>
        <v>0</v>
      </c>
      <c r="P126" s="57">
        <f t="shared" si="31"/>
        <v>0</v>
      </c>
      <c r="Q126" s="57">
        <f t="shared" si="32"/>
        <v>0</v>
      </c>
      <c r="R126" s="57">
        <f t="shared" si="41"/>
        <v>0</v>
      </c>
      <c r="S126" s="57">
        <f t="shared" si="42"/>
        <v>0</v>
      </c>
      <c r="T126" s="57">
        <f t="shared" si="43"/>
        <v>0</v>
      </c>
      <c r="U126" s="57">
        <f t="shared" si="44"/>
        <v>0</v>
      </c>
      <c r="V126" s="58">
        <f t="shared" si="33"/>
        <v>0</v>
      </c>
      <c r="W126" s="58">
        <f t="shared" si="34"/>
        <v>0</v>
      </c>
      <c r="X126" s="58">
        <f t="shared" si="35"/>
        <v>0</v>
      </c>
      <c r="Y126" s="58">
        <f t="shared" si="36"/>
        <v>0</v>
      </c>
      <c r="Z126">
        <f t="shared" si="45"/>
        <v>33109</v>
      </c>
    </row>
    <row r="127" spans="1:26" x14ac:dyDescent="0.3">
      <c r="A127" s="56" t="str">
        <f t="shared" si="48"/>
        <v>OUT TIME</v>
      </c>
      <c r="B127" s="56" t="str">
        <f t="shared" si="26"/>
        <v>ultimo</v>
      </c>
      <c r="C127" s="55">
        <f t="shared" si="24"/>
        <v>7</v>
      </c>
      <c r="D127" t="str">
        <f t="shared" si="23"/>
        <v>Los Santos</v>
      </c>
      <c r="E127" s="23">
        <f t="shared" si="49"/>
        <v>43994</v>
      </c>
      <c r="F127" s="54">
        <f t="shared" si="50"/>
        <v>10</v>
      </c>
      <c r="G127" cm="1">
        <f t="array" ref="G127">+INDEX('Casos ACUM Prov'!$CK$3:$OM$16,'TODO PROVINCIA'!C127+1,'TODO PROVINCIA'!F127)</f>
        <v>0</v>
      </c>
      <c r="H127">
        <f t="shared" si="37"/>
        <v>-21</v>
      </c>
      <c r="I127" cm="1">
        <f t="array" ref="I127">+INDEX('Muertes-PROV'!$C$3:$GE$16,$C127+1,$F127)</f>
        <v>0</v>
      </c>
      <c r="J127">
        <f t="shared" si="38"/>
        <v>-1</v>
      </c>
      <c r="K127" cm="1">
        <f t="array" ref="K127">+INDEX('rECUPERA-prov'!$C$3:$LA$16,$C127+1,$F127)</f>
        <v>0</v>
      </c>
      <c r="L127">
        <f t="shared" si="39"/>
        <v>-15</v>
      </c>
      <c r="M127">
        <f t="shared" si="29"/>
        <v>0</v>
      </c>
      <c r="N127">
        <f t="shared" si="40"/>
        <v>-5</v>
      </c>
      <c r="O127" s="57">
        <f t="shared" si="30"/>
        <v>0</v>
      </c>
      <c r="P127" s="57">
        <f t="shared" si="31"/>
        <v>0</v>
      </c>
      <c r="Q127" s="57">
        <f t="shared" si="32"/>
        <v>0</v>
      </c>
      <c r="R127" s="57">
        <f t="shared" si="41"/>
        <v>0</v>
      </c>
      <c r="S127" s="57">
        <f t="shared" si="42"/>
        <v>0</v>
      </c>
      <c r="T127" s="57">
        <f t="shared" si="43"/>
        <v>0</v>
      </c>
      <c r="U127" s="57">
        <f t="shared" si="44"/>
        <v>0</v>
      </c>
      <c r="V127" s="58">
        <f t="shared" si="33"/>
        <v>0</v>
      </c>
      <c r="W127" s="58">
        <f t="shared" si="34"/>
        <v>0</v>
      </c>
      <c r="X127" s="58">
        <f t="shared" si="35"/>
        <v>0</v>
      </c>
      <c r="Y127" s="58">
        <f t="shared" si="36"/>
        <v>0</v>
      </c>
      <c r="Z127">
        <f t="shared" si="45"/>
        <v>156747</v>
      </c>
    </row>
    <row r="128" spans="1:26" x14ac:dyDescent="0.3">
      <c r="A128" s="56" t="str">
        <f t="shared" si="48"/>
        <v>OUT TIME</v>
      </c>
      <c r="B128" s="56" t="str">
        <f t="shared" si="26"/>
        <v>ultimo</v>
      </c>
      <c r="C128" s="55">
        <f t="shared" si="24"/>
        <v>8</v>
      </c>
      <c r="D128" t="str">
        <f t="shared" si="23"/>
        <v>Panamá</v>
      </c>
      <c r="E128" s="23">
        <f t="shared" si="49"/>
        <v>43994</v>
      </c>
      <c r="F128" s="54">
        <f t="shared" si="50"/>
        <v>10</v>
      </c>
      <c r="G128" cm="1">
        <f t="array" ref="G128">+INDEX('Casos ACUM Prov'!$CK$3:$OM$16,'TODO PROVINCIA'!C128+1,'TODO PROVINCIA'!F128)</f>
        <v>0</v>
      </c>
      <c r="H128">
        <f t="shared" si="37"/>
        <v>-11794</v>
      </c>
      <c r="I128" cm="1">
        <f t="array" ref="I128">+INDEX('Muertes-PROV'!$C$3:$GE$16,$C128+1,$F128)</f>
        <v>0</v>
      </c>
      <c r="J128">
        <f t="shared" si="38"/>
        <v>-261</v>
      </c>
      <c r="K128" cm="1">
        <f t="array" ref="K128">+INDEX('rECUPERA-prov'!$C$3:$LA$16,$C128+1,$F128)</f>
        <v>0</v>
      </c>
      <c r="L128">
        <f t="shared" si="39"/>
        <v>-6663</v>
      </c>
      <c r="M128">
        <f t="shared" si="29"/>
        <v>0</v>
      </c>
      <c r="N128">
        <f t="shared" si="40"/>
        <v>-4870</v>
      </c>
      <c r="O128" s="57">
        <f t="shared" si="30"/>
        <v>0</v>
      </c>
      <c r="P128" s="57">
        <f t="shared" si="31"/>
        <v>0</v>
      </c>
      <c r="Q128" s="57">
        <f t="shared" si="32"/>
        <v>0</v>
      </c>
      <c r="R128" s="57">
        <f t="shared" si="41"/>
        <v>0</v>
      </c>
      <c r="S128" s="57">
        <f t="shared" si="42"/>
        <v>0</v>
      </c>
      <c r="T128" s="57">
        <f t="shared" si="43"/>
        <v>0</v>
      </c>
      <c r="U128" s="57">
        <f t="shared" si="44"/>
        <v>0</v>
      </c>
      <c r="V128" s="58">
        <f t="shared" si="33"/>
        <v>0</v>
      </c>
      <c r="W128" s="58">
        <f t="shared" si="34"/>
        <v>0</v>
      </c>
      <c r="X128" s="58">
        <f t="shared" si="35"/>
        <v>0</v>
      </c>
      <c r="Y128" s="58">
        <f t="shared" si="36"/>
        <v>0</v>
      </c>
      <c r="Z128">
        <f t="shared" si="45"/>
        <v>109955</v>
      </c>
    </row>
    <row r="129" spans="1:26" x14ac:dyDescent="0.3">
      <c r="A129" s="56" t="str">
        <f t="shared" si="48"/>
        <v>OUT TIME</v>
      </c>
      <c r="B129" s="56" t="str">
        <f t="shared" si="26"/>
        <v>ultimo</v>
      </c>
      <c r="C129" s="55">
        <f t="shared" si="24"/>
        <v>9</v>
      </c>
      <c r="D129" t="str">
        <f t="shared" si="23"/>
        <v>Veraguas</v>
      </c>
      <c r="E129" s="23">
        <f t="shared" si="49"/>
        <v>43994</v>
      </c>
      <c r="F129" s="54">
        <f t="shared" si="50"/>
        <v>10</v>
      </c>
      <c r="G129" cm="1">
        <f t="array" ref="G129">+INDEX('Casos ACUM Prov'!$CK$3:$OM$16,'TODO PROVINCIA'!C129+1,'TODO PROVINCIA'!F129)</f>
        <v>0</v>
      </c>
      <c r="H129">
        <f t="shared" si="37"/>
        <v>-856</v>
      </c>
      <c r="I129" cm="1">
        <f t="array" ref="I129">+INDEX('Muertes-PROV'!$C$3:$GE$16,$C129+1,$F129)</f>
        <v>0</v>
      </c>
      <c r="J129">
        <f t="shared" si="38"/>
        <v>-7</v>
      </c>
      <c r="K129" cm="1">
        <f t="array" ref="K129">+INDEX('rECUPERA-prov'!$C$3:$LA$16,$C129+1,$F129)</f>
        <v>0</v>
      </c>
      <c r="L129">
        <f t="shared" si="39"/>
        <v>-608</v>
      </c>
      <c r="M129">
        <f t="shared" si="29"/>
        <v>0</v>
      </c>
      <c r="N129">
        <f t="shared" si="40"/>
        <v>-241</v>
      </c>
      <c r="O129" s="57">
        <f t="shared" si="30"/>
        <v>0</v>
      </c>
      <c r="P129" s="57">
        <f t="shared" si="31"/>
        <v>0</v>
      </c>
      <c r="Q129" s="57">
        <f t="shared" si="32"/>
        <v>0</v>
      </c>
      <c r="R129" s="57">
        <f t="shared" si="41"/>
        <v>0</v>
      </c>
      <c r="S129" s="57">
        <f t="shared" si="42"/>
        <v>0</v>
      </c>
      <c r="T129" s="57">
        <f t="shared" si="43"/>
        <v>0</v>
      </c>
      <c r="U129" s="57">
        <f t="shared" si="44"/>
        <v>0</v>
      </c>
      <c r="V129" s="58">
        <f t="shared" si="33"/>
        <v>0</v>
      </c>
      <c r="W129" s="58">
        <f t="shared" si="34"/>
        <v>0</v>
      </c>
      <c r="X129" s="58">
        <f t="shared" si="35"/>
        <v>0</v>
      </c>
      <c r="Y129" s="58">
        <f t="shared" si="36"/>
        <v>0</v>
      </c>
      <c r="Z129">
        <f t="shared" si="45"/>
        <v>109955</v>
      </c>
    </row>
    <row r="130" spans="1:26" x14ac:dyDescent="0.3">
      <c r="A130" s="56" t="str">
        <f t="shared" si="48"/>
        <v>OUT TIME</v>
      </c>
      <c r="B130" s="56" t="str">
        <f t="shared" si="26"/>
        <v>ultimo</v>
      </c>
      <c r="C130" s="55">
        <f t="shared" si="24"/>
        <v>10</v>
      </c>
      <c r="D130" t="str">
        <f t="shared" si="23"/>
        <v>Comarca Kuna Yala</v>
      </c>
      <c r="E130" s="23">
        <f t="shared" si="49"/>
        <v>43994</v>
      </c>
      <c r="F130" s="54">
        <f t="shared" si="50"/>
        <v>10</v>
      </c>
      <c r="G130" cm="1">
        <f t="array" ref="G130">+INDEX('Casos ACUM Prov'!$CK$3:$OM$16,'TODO PROVINCIA'!C130+1,'TODO PROVINCIA'!F130)</f>
        <v>0</v>
      </c>
      <c r="H130">
        <f t="shared" si="37"/>
        <v>-248</v>
      </c>
      <c r="I130" cm="1">
        <f t="array" ref="I130">+INDEX('Muertes-PROV'!$C$3:$GE$16,$C130+1,$F130)</f>
        <v>0</v>
      </c>
      <c r="J130">
        <f t="shared" si="38"/>
        <v>-17</v>
      </c>
      <c r="K130" cm="1">
        <f t="array" ref="K130">+INDEX('rECUPERA-prov'!$C$3:$LA$16,$C130+1,$F130)</f>
        <v>0</v>
      </c>
      <c r="L130">
        <f t="shared" si="39"/>
        <v>-206</v>
      </c>
      <c r="M130">
        <f t="shared" si="29"/>
        <v>0</v>
      </c>
      <c r="N130">
        <f t="shared" si="40"/>
        <v>-25</v>
      </c>
      <c r="O130" s="57">
        <f t="shared" si="30"/>
        <v>0</v>
      </c>
      <c r="P130" s="57">
        <f t="shared" si="31"/>
        <v>0</v>
      </c>
      <c r="Q130" s="57">
        <f t="shared" si="32"/>
        <v>0</v>
      </c>
      <c r="R130" s="57">
        <f t="shared" si="41"/>
        <v>0</v>
      </c>
      <c r="S130" s="57">
        <f t="shared" si="42"/>
        <v>0</v>
      </c>
      <c r="T130" s="57">
        <f t="shared" si="43"/>
        <v>0</v>
      </c>
      <c r="U130" s="57">
        <f t="shared" si="44"/>
        <v>0</v>
      </c>
      <c r="V130" s="58">
        <f t="shared" si="33"/>
        <v>0</v>
      </c>
      <c r="W130" s="58">
        <f t="shared" si="34"/>
        <v>0</v>
      </c>
      <c r="X130" s="58">
        <f t="shared" si="35"/>
        <v>0</v>
      </c>
      <c r="Y130" s="58">
        <f t="shared" si="36"/>
        <v>0</v>
      </c>
      <c r="Z130">
        <f t="shared" si="45"/>
        <v>89592</v>
      </c>
    </row>
    <row r="131" spans="1:26" x14ac:dyDescent="0.3">
      <c r="A131" s="56" t="str">
        <f t="shared" si="48"/>
        <v>OUT TIME</v>
      </c>
      <c r="B131" s="56" t="str">
        <f t="shared" si="26"/>
        <v>ultimo</v>
      </c>
      <c r="C131" s="55">
        <f t="shared" si="24"/>
        <v>11</v>
      </c>
      <c r="D131" t="str">
        <f t="shared" si="23"/>
        <v>Comarca Emberá Wounaán</v>
      </c>
      <c r="E131" s="23">
        <f t="shared" si="49"/>
        <v>43994</v>
      </c>
      <c r="F131" s="54">
        <f t="shared" si="50"/>
        <v>10</v>
      </c>
      <c r="G131" cm="1">
        <f t="array" ref="G131">+INDEX('Casos ACUM Prov'!$CK$3:$OM$16,'TODO PROVINCIA'!C131+1,'TODO PROVINCIA'!F131)</f>
        <v>0</v>
      </c>
      <c r="H131">
        <f t="shared" si="37"/>
        <v>0</v>
      </c>
      <c r="I131" cm="1">
        <f t="array" ref="I131">+INDEX('Muertes-PROV'!$C$3:$GE$16,$C131+1,$F131)</f>
        <v>0</v>
      </c>
      <c r="J131">
        <f t="shared" si="38"/>
        <v>-1</v>
      </c>
      <c r="K131" cm="1">
        <f t="array" ref="K131">+INDEX('rECUPERA-prov'!$C$3:$LA$16,$C131+1,$F131)</f>
        <v>0</v>
      </c>
      <c r="L131">
        <f t="shared" si="39"/>
        <v>-6</v>
      </c>
      <c r="M131">
        <f t="shared" si="29"/>
        <v>0</v>
      </c>
      <c r="N131">
        <f t="shared" si="40"/>
        <v>7</v>
      </c>
      <c r="O131" s="57">
        <f t="shared" si="30"/>
        <v>0</v>
      </c>
      <c r="P131" s="57">
        <f t="shared" si="31"/>
        <v>0</v>
      </c>
      <c r="Q131" s="57">
        <f t="shared" si="32"/>
        <v>0</v>
      </c>
      <c r="R131" s="57">
        <f t="shared" si="41"/>
        <v>0</v>
      </c>
      <c r="S131" s="57">
        <f t="shared" si="42"/>
        <v>0</v>
      </c>
      <c r="T131" s="57">
        <f t="shared" si="43"/>
        <v>0</v>
      </c>
      <c r="U131" s="57">
        <f t="shared" si="44"/>
        <v>0</v>
      </c>
      <c r="V131" s="58">
        <f t="shared" si="33"/>
        <v>0</v>
      </c>
      <c r="W131" s="58">
        <f t="shared" si="34"/>
        <v>0</v>
      </c>
      <c r="X131" s="58">
        <f t="shared" si="35"/>
        <v>0</v>
      </c>
      <c r="Y131" s="58">
        <f t="shared" si="36"/>
        <v>0</v>
      </c>
      <c r="Z131">
        <f t="shared" si="45"/>
        <v>1249032</v>
      </c>
    </row>
    <row r="132" spans="1:26" x14ac:dyDescent="0.3">
      <c r="A132" s="56" t="str">
        <f t="shared" si="48"/>
        <v>OUT TIME</v>
      </c>
      <c r="B132" s="56" t="str">
        <f t="shared" si="26"/>
        <v>ultimo</v>
      </c>
      <c r="C132" s="55">
        <f t="shared" si="24"/>
        <v>12</v>
      </c>
      <c r="D132" t="str">
        <f t="shared" si="23"/>
        <v>Comarca Ngäbe Buglé</v>
      </c>
      <c r="E132" s="23">
        <f t="shared" si="49"/>
        <v>43994</v>
      </c>
      <c r="F132" s="54">
        <f t="shared" si="50"/>
        <v>10</v>
      </c>
      <c r="G132" cm="1">
        <f t="array" ref="G132">+INDEX('Casos ACUM Prov'!$CK$3:$OM$16,'TODO PROVINCIA'!C132+1,'TODO PROVINCIA'!F132)</f>
        <v>0</v>
      </c>
      <c r="H132">
        <f t="shared" si="37"/>
        <v>-125</v>
      </c>
      <c r="I132" cm="1">
        <f t="array" ref="I132">+INDEX('Muertes-PROV'!$C$3:$GE$16,$C132+1,$F132)</f>
        <v>0</v>
      </c>
      <c r="J132">
        <f t="shared" si="38"/>
        <v>-3</v>
      </c>
      <c r="K132" cm="1">
        <f t="array" ref="K132">+INDEX('rECUPERA-prov'!$C$3:$LA$16,$C132+1,$F132)</f>
        <v>0</v>
      </c>
      <c r="L132">
        <f t="shared" si="39"/>
        <v>-83</v>
      </c>
      <c r="M132">
        <f t="shared" si="29"/>
        <v>0</v>
      </c>
      <c r="N132">
        <f t="shared" si="40"/>
        <v>-39</v>
      </c>
      <c r="O132" s="57">
        <f t="shared" si="30"/>
        <v>0</v>
      </c>
      <c r="P132" s="57">
        <f t="shared" si="31"/>
        <v>0</v>
      </c>
      <c r="Q132" s="57">
        <f t="shared" si="32"/>
        <v>0</v>
      </c>
      <c r="R132" s="57">
        <f t="shared" si="41"/>
        <v>0</v>
      </c>
      <c r="S132" s="57">
        <f t="shared" si="42"/>
        <v>0</v>
      </c>
      <c r="T132" s="57">
        <f t="shared" si="43"/>
        <v>0</v>
      </c>
      <c r="U132" s="57">
        <f t="shared" si="44"/>
        <v>0</v>
      </c>
      <c r="V132" s="58">
        <f t="shared" si="33"/>
        <v>0</v>
      </c>
      <c r="W132" s="58">
        <f t="shared" si="34"/>
        <v>0</v>
      </c>
      <c r="X132" s="58">
        <f t="shared" si="35"/>
        <v>0</v>
      </c>
      <c r="Y132" s="58">
        <f t="shared" si="36"/>
        <v>0</v>
      </c>
      <c r="Z132">
        <f t="shared" si="45"/>
        <v>464038</v>
      </c>
    </row>
    <row r="133" spans="1:26" x14ac:dyDescent="0.3">
      <c r="A133" s="56" t="str">
        <f t="shared" si="48"/>
        <v>OUT TIME</v>
      </c>
      <c r="B133" s="56" t="str">
        <f t="shared" ref="B133:B196" si="51">+IFERROR(IF(A146="OUT TIME","ultimo","no"),"no")</f>
        <v>ultimo</v>
      </c>
      <c r="C133" s="55">
        <f t="shared" si="24"/>
        <v>13</v>
      </c>
      <c r="D133" t="str">
        <f t="shared" si="23"/>
        <v>Panamá Oeste</v>
      </c>
      <c r="E133" s="23">
        <f t="shared" si="49"/>
        <v>43994</v>
      </c>
      <c r="F133" s="54">
        <f t="shared" si="50"/>
        <v>10</v>
      </c>
      <c r="G133" cm="1">
        <f t="array" ref="G133">+INDEX('Casos ACUM Prov'!$CK$3:$OM$16,'TODO PROVINCIA'!C133+1,'TODO PROVINCIA'!F133)</f>
        <v>0</v>
      </c>
      <c r="H133">
        <f t="shared" si="37"/>
        <v>-3339</v>
      </c>
      <c r="I133" cm="1">
        <f t="array" ref="I133">+INDEX('Muertes-PROV'!$C$3:$GE$16,$C133+1,$F133)</f>
        <v>0</v>
      </c>
      <c r="J133">
        <f t="shared" si="38"/>
        <v>-89</v>
      </c>
      <c r="K133" cm="1">
        <f t="array" ref="K133">+INDEX('rECUPERA-prov'!$C$3:$LA$16,$C133+1,$F133)</f>
        <v>0</v>
      </c>
      <c r="L133">
        <f t="shared" si="39"/>
        <v>-2348</v>
      </c>
      <c r="M133">
        <f t="shared" ref="M133:M156" si="52">+G133-I133-K133</f>
        <v>0</v>
      </c>
      <c r="N133">
        <f t="shared" si="40"/>
        <v>-902</v>
      </c>
      <c r="O133" s="57">
        <f t="shared" ref="O133:O156" si="53">+IFERROR(I133/G133,0)</f>
        <v>0</v>
      </c>
      <c r="P133" s="57">
        <f t="shared" ref="P133:P156" si="54">+IFERROR(K133/G133,0)</f>
        <v>0</v>
      </c>
      <c r="Q133" s="57">
        <f t="shared" ref="Q133:Q156" si="55">+IFERROR(M133/G133,0)</f>
        <v>0</v>
      </c>
      <c r="R133" s="57">
        <f t="shared" si="41"/>
        <v>0</v>
      </c>
      <c r="S133" s="57">
        <f t="shared" si="42"/>
        <v>0</v>
      </c>
      <c r="T133" s="57">
        <f t="shared" si="43"/>
        <v>0</v>
      </c>
      <c r="U133" s="57">
        <f t="shared" si="44"/>
        <v>0</v>
      </c>
      <c r="V133" s="58">
        <f t="shared" ref="V133:V156" si="56">+G133/($Z133/1000000)</f>
        <v>0</v>
      </c>
      <c r="W133" s="58">
        <f t="shared" ref="W133:W156" si="57">+I133/($Z133/1000000)</f>
        <v>0</v>
      </c>
      <c r="X133" s="58">
        <f t="shared" ref="X133:X156" si="58">+K133/($Z133/1000000)</f>
        <v>0</v>
      </c>
      <c r="Y133" s="58">
        <f t="shared" ref="Y133:Y156" si="59">+M133/($Z133/1000000)</f>
        <v>0</v>
      </c>
      <c r="Z133">
        <f t="shared" si="45"/>
        <v>226991</v>
      </c>
    </row>
    <row r="134" spans="1:26" x14ac:dyDescent="0.3">
      <c r="A134" s="56" t="str">
        <f t="shared" si="48"/>
        <v>OUT TIME</v>
      </c>
      <c r="B134" s="56" t="str">
        <f t="shared" si="51"/>
        <v>ultimo</v>
      </c>
      <c r="C134" s="55">
        <f t="shared" si="24"/>
        <v>1</v>
      </c>
      <c r="D134" t="str">
        <f t="shared" si="23"/>
        <v>Bocas del Toro</v>
      </c>
      <c r="E134" s="23">
        <f t="shared" si="49"/>
        <v>43995</v>
      </c>
      <c r="F134" s="54">
        <f t="shared" si="50"/>
        <v>11</v>
      </c>
      <c r="G134" cm="1">
        <f t="array" ref="G134">+INDEX('Casos ACUM Prov'!$CK$3:$OM$16,'TODO PROVINCIA'!C134+1,'TODO PROVINCIA'!F134)</f>
        <v>0</v>
      </c>
      <c r="H134">
        <f t="shared" si="37"/>
        <v>0</v>
      </c>
      <c r="I134" cm="1">
        <f t="array" ref="I134">+INDEX('Muertes-PROV'!$C$3:$GE$16,$C134+1,$F134)</f>
        <v>0</v>
      </c>
      <c r="J134">
        <f t="shared" si="38"/>
        <v>0</v>
      </c>
      <c r="K134" cm="1">
        <f t="array" ref="K134">+INDEX('rECUPERA-prov'!$C$3:$LA$16,$C134+1,$F134)</f>
        <v>0</v>
      </c>
      <c r="L134">
        <f t="shared" si="39"/>
        <v>0</v>
      </c>
      <c r="M134">
        <f t="shared" si="52"/>
        <v>0</v>
      </c>
      <c r="N134">
        <f t="shared" si="40"/>
        <v>0</v>
      </c>
      <c r="O134" s="57">
        <f t="shared" si="53"/>
        <v>0</v>
      </c>
      <c r="P134" s="57">
        <f t="shared" si="54"/>
        <v>0</v>
      </c>
      <c r="Q134" s="57">
        <f t="shared" si="55"/>
        <v>0</v>
      </c>
      <c r="R134" s="57">
        <f t="shared" si="41"/>
        <v>0</v>
      </c>
      <c r="S134" s="57">
        <f t="shared" si="42"/>
        <v>0</v>
      </c>
      <c r="T134" s="57">
        <f t="shared" si="43"/>
        <v>0</v>
      </c>
      <c r="U134" s="57">
        <f t="shared" si="44"/>
        <v>0</v>
      </c>
      <c r="V134" s="58">
        <f t="shared" si="56"/>
        <v>0</v>
      </c>
      <c r="W134" s="58">
        <f t="shared" si="57"/>
        <v>0</v>
      </c>
      <c r="X134" s="58">
        <f t="shared" si="58"/>
        <v>0</v>
      </c>
      <c r="Y134" s="58">
        <f t="shared" si="59"/>
        <v>0</v>
      </c>
      <c r="Z134">
        <f t="shared" si="45"/>
        <v>125461</v>
      </c>
    </row>
    <row r="135" spans="1:26" x14ac:dyDescent="0.3">
      <c r="A135" s="56" t="str">
        <f t="shared" si="48"/>
        <v>OUT TIME</v>
      </c>
      <c r="B135" s="56" t="str">
        <f t="shared" si="51"/>
        <v>ultimo</v>
      </c>
      <c r="C135" s="55">
        <f t="shared" si="24"/>
        <v>2</v>
      </c>
      <c r="D135" t="str">
        <f t="shared" si="23"/>
        <v>Coclé</v>
      </c>
      <c r="E135" s="23">
        <f t="shared" si="49"/>
        <v>43995</v>
      </c>
      <c r="F135" s="54">
        <f t="shared" si="50"/>
        <v>11</v>
      </c>
      <c r="G135" cm="1">
        <f t="array" ref="G135">+INDEX('Casos ACUM Prov'!$CK$3:$OM$16,'TODO PROVINCIA'!C135+1,'TODO PROVINCIA'!F135)</f>
        <v>0</v>
      </c>
      <c r="H135">
        <f t="shared" si="37"/>
        <v>0</v>
      </c>
      <c r="I135" cm="1">
        <f t="array" ref="I135">+INDEX('Muertes-PROV'!$C$3:$GE$16,$C135+1,$F135)</f>
        <v>0</v>
      </c>
      <c r="J135">
        <f t="shared" si="38"/>
        <v>0</v>
      </c>
      <c r="K135" cm="1">
        <f t="array" ref="K135">+INDEX('rECUPERA-prov'!$C$3:$LA$16,$C135+1,$F135)</f>
        <v>0</v>
      </c>
      <c r="L135">
        <f t="shared" si="39"/>
        <v>0</v>
      </c>
      <c r="M135">
        <f t="shared" si="52"/>
        <v>0</v>
      </c>
      <c r="N135">
        <f t="shared" si="40"/>
        <v>0</v>
      </c>
      <c r="O135" s="57">
        <f t="shared" si="53"/>
        <v>0</v>
      </c>
      <c r="P135" s="57">
        <f t="shared" si="54"/>
        <v>0</v>
      </c>
      <c r="Q135" s="57">
        <f t="shared" si="55"/>
        <v>0</v>
      </c>
      <c r="R135" s="57">
        <f t="shared" si="41"/>
        <v>0</v>
      </c>
      <c r="S135" s="57">
        <f t="shared" si="42"/>
        <v>0</v>
      </c>
      <c r="T135" s="57">
        <f t="shared" si="43"/>
        <v>0</v>
      </c>
      <c r="U135" s="57">
        <f t="shared" si="44"/>
        <v>0</v>
      </c>
      <c r="V135" s="58">
        <f t="shared" si="56"/>
        <v>0</v>
      </c>
      <c r="W135" s="58">
        <f t="shared" si="57"/>
        <v>0</v>
      </c>
      <c r="X135" s="58">
        <f t="shared" si="58"/>
        <v>0</v>
      </c>
      <c r="Y135" s="58">
        <f t="shared" si="59"/>
        <v>0</v>
      </c>
      <c r="Z135">
        <f t="shared" si="45"/>
        <v>416873</v>
      </c>
    </row>
    <row r="136" spans="1:26" x14ac:dyDescent="0.3">
      <c r="A136" s="56" t="str">
        <f t="shared" si="48"/>
        <v>OUT TIME</v>
      </c>
      <c r="B136" s="56" t="str">
        <f t="shared" si="51"/>
        <v>ultimo</v>
      </c>
      <c r="C136" s="55">
        <f t="shared" si="24"/>
        <v>3</v>
      </c>
      <c r="D136" t="str">
        <f t="shared" si="23"/>
        <v>Colón</v>
      </c>
      <c r="E136" s="23">
        <f t="shared" si="49"/>
        <v>43995</v>
      </c>
      <c r="F136" s="54">
        <f t="shared" si="50"/>
        <v>11</v>
      </c>
      <c r="G136" cm="1">
        <f t="array" ref="G136">+INDEX('Casos ACUM Prov'!$CK$3:$OM$16,'TODO PROVINCIA'!C136+1,'TODO PROVINCIA'!F136)</f>
        <v>0</v>
      </c>
      <c r="H136">
        <f t="shared" si="37"/>
        <v>0</v>
      </c>
      <c r="I136" cm="1">
        <f t="array" ref="I136">+INDEX('Muertes-PROV'!$C$3:$GE$16,$C136+1,$F136)</f>
        <v>0</v>
      </c>
      <c r="J136">
        <f t="shared" si="38"/>
        <v>0</v>
      </c>
      <c r="K136" cm="1">
        <f t="array" ref="K136">+INDEX('rECUPERA-prov'!$C$3:$LA$16,$C136+1,$F136)</f>
        <v>0</v>
      </c>
      <c r="L136">
        <f t="shared" si="39"/>
        <v>0</v>
      </c>
      <c r="M136">
        <f t="shared" si="52"/>
        <v>0</v>
      </c>
      <c r="N136">
        <f t="shared" si="40"/>
        <v>0</v>
      </c>
      <c r="O136" s="57">
        <f t="shared" si="53"/>
        <v>0</v>
      </c>
      <c r="P136" s="57">
        <f t="shared" si="54"/>
        <v>0</v>
      </c>
      <c r="Q136" s="57">
        <f t="shared" si="55"/>
        <v>0</v>
      </c>
      <c r="R136" s="57">
        <f t="shared" si="41"/>
        <v>0</v>
      </c>
      <c r="S136" s="57">
        <f t="shared" si="42"/>
        <v>0</v>
      </c>
      <c r="T136" s="57">
        <f t="shared" si="43"/>
        <v>0</v>
      </c>
      <c r="U136" s="57">
        <f t="shared" si="44"/>
        <v>0</v>
      </c>
      <c r="V136" s="58">
        <f t="shared" si="56"/>
        <v>0</v>
      </c>
      <c r="W136" s="58">
        <f t="shared" si="57"/>
        <v>0</v>
      </c>
      <c r="X136" s="58">
        <f t="shared" si="58"/>
        <v>0</v>
      </c>
      <c r="Y136" s="58">
        <f t="shared" si="59"/>
        <v>0</v>
      </c>
      <c r="Z136">
        <f t="shared" si="45"/>
        <v>233708</v>
      </c>
    </row>
    <row r="137" spans="1:26" x14ac:dyDescent="0.3">
      <c r="A137" s="56" t="str">
        <f t="shared" si="48"/>
        <v>OUT TIME</v>
      </c>
      <c r="B137" s="56" t="str">
        <f t="shared" si="51"/>
        <v>ultimo</v>
      </c>
      <c r="C137" s="55">
        <f t="shared" si="24"/>
        <v>4</v>
      </c>
      <c r="D137" t="str">
        <f t="shared" si="23"/>
        <v>Chiriquí</v>
      </c>
      <c r="E137" s="23">
        <f t="shared" si="49"/>
        <v>43995</v>
      </c>
      <c r="F137" s="54">
        <f t="shared" si="50"/>
        <v>11</v>
      </c>
      <c r="G137" cm="1">
        <f t="array" ref="G137">+INDEX('Casos ACUM Prov'!$CK$3:$OM$16,'TODO PROVINCIA'!C137+1,'TODO PROVINCIA'!F137)</f>
        <v>0</v>
      </c>
      <c r="H137">
        <f t="shared" si="37"/>
        <v>0</v>
      </c>
      <c r="I137" cm="1">
        <f t="array" ref="I137">+INDEX('Muertes-PROV'!$C$3:$GE$16,$C137+1,$F137)</f>
        <v>0</v>
      </c>
      <c r="J137">
        <f t="shared" si="38"/>
        <v>0</v>
      </c>
      <c r="K137" cm="1">
        <f t="array" ref="K137">+INDEX('rECUPERA-prov'!$C$3:$LA$16,$C137+1,$F137)</f>
        <v>0</v>
      </c>
      <c r="L137">
        <f t="shared" si="39"/>
        <v>0</v>
      </c>
      <c r="M137">
        <f t="shared" si="52"/>
        <v>0</v>
      </c>
      <c r="N137">
        <f t="shared" si="40"/>
        <v>0</v>
      </c>
      <c r="O137" s="57">
        <f t="shared" si="53"/>
        <v>0</v>
      </c>
      <c r="P137" s="57">
        <f t="shared" si="54"/>
        <v>0</v>
      </c>
      <c r="Q137" s="57">
        <f t="shared" si="55"/>
        <v>0</v>
      </c>
      <c r="R137" s="57">
        <f t="shared" si="41"/>
        <v>0</v>
      </c>
      <c r="S137" s="57">
        <f t="shared" si="42"/>
        <v>0</v>
      </c>
      <c r="T137" s="57">
        <f t="shared" si="43"/>
        <v>0</v>
      </c>
      <c r="U137" s="57">
        <f t="shared" si="44"/>
        <v>0</v>
      </c>
      <c r="V137" s="58">
        <f t="shared" si="56"/>
        <v>0</v>
      </c>
      <c r="W137" s="58">
        <f t="shared" si="57"/>
        <v>0</v>
      </c>
      <c r="X137" s="58">
        <f t="shared" si="58"/>
        <v>0</v>
      </c>
      <c r="Y137" s="58">
        <f t="shared" si="59"/>
        <v>0</v>
      </c>
      <c r="Z137">
        <f t="shared" si="45"/>
        <v>241928</v>
      </c>
    </row>
    <row r="138" spans="1:26" x14ac:dyDescent="0.3">
      <c r="A138" s="56" t="str">
        <f t="shared" si="48"/>
        <v>OUT TIME</v>
      </c>
      <c r="B138" s="56" t="str">
        <f t="shared" si="51"/>
        <v>ultimo</v>
      </c>
      <c r="C138" s="55">
        <f t="shared" si="24"/>
        <v>5</v>
      </c>
      <c r="D138" t="str">
        <f t="shared" si="23"/>
        <v>Darién</v>
      </c>
      <c r="E138" s="23">
        <f t="shared" si="49"/>
        <v>43995</v>
      </c>
      <c r="F138" s="54">
        <f t="shared" si="50"/>
        <v>11</v>
      </c>
      <c r="G138" cm="1">
        <f t="array" ref="G138">+INDEX('Casos ACUM Prov'!$CK$3:$OM$16,'TODO PROVINCIA'!C138+1,'TODO PROVINCIA'!F138)</f>
        <v>0</v>
      </c>
      <c r="H138">
        <f t="shared" si="37"/>
        <v>0</v>
      </c>
      <c r="I138" cm="1">
        <f t="array" ref="I138">+INDEX('Muertes-PROV'!$C$3:$GE$16,$C138+1,$F138)</f>
        <v>0</v>
      </c>
      <c r="J138">
        <f t="shared" si="38"/>
        <v>0</v>
      </c>
      <c r="K138" cm="1">
        <f t="array" ref="K138">+INDEX('rECUPERA-prov'!$C$3:$LA$16,$C138+1,$F138)</f>
        <v>0</v>
      </c>
      <c r="L138">
        <f t="shared" si="39"/>
        <v>0</v>
      </c>
      <c r="M138">
        <f t="shared" si="52"/>
        <v>0</v>
      </c>
      <c r="N138">
        <f t="shared" si="40"/>
        <v>0</v>
      </c>
      <c r="O138" s="57">
        <f t="shared" si="53"/>
        <v>0</v>
      </c>
      <c r="P138" s="57">
        <f t="shared" si="54"/>
        <v>0</v>
      </c>
      <c r="Q138" s="57">
        <f t="shared" si="55"/>
        <v>0</v>
      </c>
      <c r="R138" s="57">
        <f t="shared" si="41"/>
        <v>0</v>
      </c>
      <c r="S138" s="57">
        <f t="shared" si="42"/>
        <v>0</v>
      </c>
      <c r="T138" s="57">
        <f t="shared" si="43"/>
        <v>0</v>
      </c>
      <c r="U138" s="57">
        <f t="shared" si="44"/>
        <v>0</v>
      </c>
      <c r="V138" s="58">
        <f t="shared" si="56"/>
        <v>0</v>
      </c>
      <c r="W138" s="58">
        <f t="shared" si="57"/>
        <v>0</v>
      </c>
      <c r="X138" s="58">
        <f t="shared" si="58"/>
        <v>0</v>
      </c>
      <c r="Y138" s="58">
        <f t="shared" si="59"/>
        <v>0</v>
      </c>
      <c r="Z138">
        <f t="shared" si="45"/>
        <v>10001</v>
      </c>
    </row>
    <row r="139" spans="1:26" x14ac:dyDescent="0.3">
      <c r="A139" s="56" t="str">
        <f t="shared" si="48"/>
        <v>OUT TIME</v>
      </c>
      <c r="B139" s="56" t="str">
        <f t="shared" si="51"/>
        <v>ultimo</v>
      </c>
      <c r="C139" s="55">
        <f t="shared" si="24"/>
        <v>6</v>
      </c>
      <c r="D139" t="str">
        <f t="shared" si="23"/>
        <v>Herrera</v>
      </c>
      <c r="E139" s="23">
        <f t="shared" si="49"/>
        <v>43995</v>
      </c>
      <c r="F139" s="54">
        <f t="shared" si="50"/>
        <v>11</v>
      </c>
      <c r="G139" cm="1">
        <f t="array" ref="G139">+INDEX('Casos ACUM Prov'!$CK$3:$OM$16,'TODO PROVINCIA'!C139+1,'TODO PROVINCIA'!F139)</f>
        <v>0</v>
      </c>
      <c r="H139">
        <f t="shared" si="37"/>
        <v>0</v>
      </c>
      <c r="I139" cm="1">
        <f t="array" ref="I139">+INDEX('Muertes-PROV'!$C$3:$GE$16,$C139+1,$F139)</f>
        <v>0</v>
      </c>
      <c r="J139">
        <f t="shared" si="38"/>
        <v>0</v>
      </c>
      <c r="K139" cm="1">
        <f t="array" ref="K139">+INDEX('rECUPERA-prov'!$C$3:$LA$16,$C139+1,$F139)</f>
        <v>0</v>
      </c>
      <c r="L139">
        <f t="shared" si="39"/>
        <v>0</v>
      </c>
      <c r="M139">
        <f t="shared" si="52"/>
        <v>0</v>
      </c>
      <c r="N139">
        <f t="shared" si="40"/>
        <v>0</v>
      </c>
      <c r="O139" s="57">
        <f t="shared" si="53"/>
        <v>0</v>
      </c>
      <c r="P139" s="57">
        <f t="shared" si="54"/>
        <v>0</v>
      </c>
      <c r="Q139" s="57">
        <f t="shared" si="55"/>
        <v>0</v>
      </c>
      <c r="R139" s="57">
        <f t="shared" si="41"/>
        <v>0</v>
      </c>
      <c r="S139" s="57">
        <f t="shared" si="42"/>
        <v>0</v>
      </c>
      <c r="T139" s="57">
        <f t="shared" si="43"/>
        <v>0</v>
      </c>
      <c r="U139" s="57">
        <f t="shared" si="44"/>
        <v>0</v>
      </c>
      <c r="V139" s="58">
        <f t="shared" si="56"/>
        <v>0</v>
      </c>
      <c r="W139" s="58">
        <f t="shared" si="57"/>
        <v>0</v>
      </c>
      <c r="X139" s="58">
        <f t="shared" si="58"/>
        <v>0</v>
      </c>
      <c r="Y139" s="58">
        <f t="shared" si="59"/>
        <v>0</v>
      </c>
      <c r="Z139">
        <f t="shared" si="45"/>
        <v>33109</v>
      </c>
    </row>
    <row r="140" spans="1:26" x14ac:dyDescent="0.3">
      <c r="A140" s="56" t="str">
        <f t="shared" si="48"/>
        <v>OUT TIME</v>
      </c>
      <c r="B140" s="56" t="str">
        <f t="shared" si="51"/>
        <v>ultimo</v>
      </c>
      <c r="C140" s="55">
        <f t="shared" si="24"/>
        <v>7</v>
      </c>
      <c r="D140" t="str">
        <f t="shared" si="23"/>
        <v>Los Santos</v>
      </c>
      <c r="E140" s="23">
        <f t="shared" si="49"/>
        <v>43995</v>
      </c>
      <c r="F140" s="54">
        <f t="shared" si="50"/>
        <v>11</v>
      </c>
      <c r="G140" cm="1">
        <f t="array" ref="G140">+INDEX('Casos ACUM Prov'!$CK$3:$OM$16,'TODO PROVINCIA'!C140+1,'TODO PROVINCIA'!F140)</f>
        <v>0</v>
      </c>
      <c r="H140">
        <f t="shared" si="37"/>
        <v>0</v>
      </c>
      <c r="I140" cm="1">
        <f t="array" ref="I140">+INDEX('Muertes-PROV'!$C$3:$GE$16,$C140+1,$F140)</f>
        <v>0</v>
      </c>
      <c r="J140">
        <f t="shared" si="38"/>
        <v>0</v>
      </c>
      <c r="K140" cm="1">
        <f t="array" ref="K140">+INDEX('rECUPERA-prov'!$C$3:$LA$16,$C140+1,$F140)</f>
        <v>0</v>
      </c>
      <c r="L140">
        <f t="shared" si="39"/>
        <v>0</v>
      </c>
      <c r="M140">
        <f t="shared" si="52"/>
        <v>0</v>
      </c>
      <c r="N140">
        <f t="shared" si="40"/>
        <v>0</v>
      </c>
      <c r="O140" s="57">
        <f t="shared" si="53"/>
        <v>0</v>
      </c>
      <c r="P140" s="57">
        <f t="shared" si="54"/>
        <v>0</v>
      </c>
      <c r="Q140" s="57">
        <f t="shared" si="55"/>
        <v>0</v>
      </c>
      <c r="R140" s="57">
        <f t="shared" si="41"/>
        <v>0</v>
      </c>
      <c r="S140" s="57">
        <f t="shared" si="42"/>
        <v>0</v>
      </c>
      <c r="T140" s="57">
        <f t="shared" si="43"/>
        <v>0</v>
      </c>
      <c r="U140" s="57">
        <f t="shared" si="44"/>
        <v>0</v>
      </c>
      <c r="V140" s="58">
        <f t="shared" si="56"/>
        <v>0</v>
      </c>
      <c r="W140" s="58">
        <f t="shared" si="57"/>
        <v>0</v>
      </c>
      <c r="X140" s="58">
        <f t="shared" si="58"/>
        <v>0</v>
      </c>
      <c r="Y140" s="58">
        <f t="shared" si="59"/>
        <v>0</v>
      </c>
      <c r="Z140">
        <f t="shared" si="45"/>
        <v>156747</v>
      </c>
    </row>
    <row r="141" spans="1:26" x14ac:dyDescent="0.3">
      <c r="A141" s="56" t="str">
        <f t="shared" si="48"/>
        <v>OUT TIME</v>
      </c>
      <c r="B141" s="56" t="str">
        <f t="shared" si="51"/>
        <v>ultimo</v>
      </c>
      <c r="C141" s="55">
        <f t="shared" si="24"/>
        <v>8</v>
      </c>
      <c r="D141" t="str">
        <f t="shared" si="23"/>
        <v>Panamá</v>
      </c>
      <c r="E141" s="23">
        <f t="shared" si="49"/>
        <v>43995</v>
      </c>
      <c r="F141" s="54">
        <f t="shared" si="50"/>
        <v>11</v>
      </c>
      <c r="G141" cm="1">
        <f t="array" ref="G141">+INDEX('Casos ACUM Prov'!$CK$3:$OM$16,'TODO PROVINCIA'!C141+1,'TODO PROVINCIA'!F141)</f>
        <v>0</v>
      </c>
      <c r="H141">
        <f t="shared" si="37"/>
        <v>0</v>
      </c>
      <c r="I141" cm="1">
        <f t="array" ref="I141">+INDEX('Muertes-PROV'!$C$3:$GE$16,$C141+1,$F141)</f>
        <v>0</v>
      </c>
      <c r="J141">
        <f t="shared" si="38"/>
        <v>0</v>
      </c>
      <c r="K141" cm="1">
        <f t="array" ref="K141">+INDEX('rECUPERA-prov'!$C$3:$LA$16,$C141+1,$F141)</f>
        <v>0</v>
      </c>
      <c r="L141">
        <f t="shared" si="39"/>
        <v>0</v>
      </c>
      <c r="M141">
        <f t="shared" si="52"/>
        <v>0</v>
      </c>
      <c r="N141">
        <f t="shared" si="40"/>
        <v>0</v>
      </c>
      <c r="O141" s="57">
        <f t="shared" si="53"/>
        <v>0</v>
      </c>
      <c r="P141" s="57">
        <f t="shared" si="54"/>
        <v>0</v>
      </c>
      <c r="Q141" s="57">
        <f t="shared" si="55"/>
        <v>0</v>
      </c>
      <c r="R141" s="57">
        <f t="shared" si="41"/>
        <v>0</v>
      </c>
      <c r="S141" s="57">
        <f t="shared" si="42"/>
        <v>0</v>
      </c>
      <c r="T141" s="57">
        <f t="shared" si="43"/>
        <v>0</v>
      </c>
      <c r="U141" s="57">
        <f t="shared" si="44"/>
        <v>0</v>
      </c>
      <c r="V141" s="58">
        <f t="shared" si="56"/>
        <v>0</v>
      </c>
      <c r="W141" s="58">
        <f t="shared" si="57"/>
        <v>0</v>
      </c>
      <c r="X141" s="58">
        <f t="shared" si="58"/>
        <v>0</v>
      </c>
      <c r="Y141" s="58">
        <f t="shared" si="59"/>
        <v>0</v>
      </c>
      <c r="Z141">
        <f t="shared" si="45"/>
        <v>109955</v>
      </c>
    </row>
    <row r="142" spans="1:26" x14ac:dyDescent="0.3">
      <c r="A142" s="56" t="str">
        <f t="shared" si="48"/>
        <v>OUT TIME</v>
      </c>
      <c r="B142" s="56" t="str">
        <f t="shared" si="51"/>
        <v>ultimo</v>
      </c>
      <c r="C142" s="55">
        <f t="shared" si="24"/>
        <v>9</v>
      </c>
      <c r="D142" t="str">
        <f t="shared" si="23"/>
        <v>Veraguas</v>
      </c>
      <c r="E142" s="23">
        <f t="shared" si="49"/>
        <v>43995</v>
      </c>
      <c r="F142" s="54">
        <f t="shared" si="50"/>
        <v>11</v>
      </c>
      <c r="G142" cm="1">
        <f t="array" ref="G142">+INDEX('Casos ACUM Prov'!$CK$3:$OM$16,'TODO PROVINCIA'!C142+1,'TODO PROVINCIA'!F142)</f>
        <v>0</v>
      </c>
      <c r="H142">
        <f t="shared" si="37"/>
        <v>0</v>
      </c>
      <c r="I142" cm="1">
        <f t="array" ref="I142">+INDEX('Muertes-PROV'!$C$3:$GE$16,$C142+1,$F142)</f>
        <v>0</v>
      </c>
      <c r="J142">
        <f t="shared" si="38"/>
        <v>0</v>
      </c>
      <c r="K142" cm="1">
        <f t="array" ref="K142">+INDEX('rECUPERA-prov'!$C$3:$LA$16,$C142+1,$F142)</f>
        <v>0</v>
      </c>
      <c r="L142">
        <f t="shared" si="39"/>
        <v>0</v>
      </c>
      <c r="M142">
        <f t="shared" si="52"/>
        <v>0</v>
      </c>
      <c r="N142">
        <f t="shared" si="40"/>
        <v>0</v>
      </c>
      <c r="O142" s="57">
        <f t="shared" si="53"/>
        <v>0</v>
      </c>
      <c r="P142" s="57">
        <f t="shared" si="54"/>
        <v>0</v>
      </c>
      <c r="Q142" s="57">
        <f t="shared" si="55"/>
        <v>0</v>
      </c>
      <c r="R142" s="57">
        <f t="shared" si="41"/>
        <v>0</v>
      </c>
      <c r="S142" s="57">
        <f t="shared" si="42"/>
        <v>0</v>
      </c>
      <c r="T142" s="57">
        <f t="shared" si="43"/>
        <v>0</v>
      </c>
      <c r="U142" s="57">
        <f t="shared" si="44"/>
        <v>0</v>
      </c>
      <c r="V142" s="58">
        <f t="shared" si="56"/>
        <v>0</v>
      </c>
      <c r="W142" s="58">
        <f t="shared" si="57"/>
        <v>0</v>
      </c>
      <c r="X142" s="58">
        <f t="shared" si="58"/>
        <v>0</v>
      </c>
      <c r="Y142" s="58">
        <f t="shared" si="59"/>
        <v>0</v>
      </c>
      <c r="Z142">
        <f t="shared" si="45"/>
        <v>109955</v>
      </c>
    </row>
    <row r="143" spans="1:26" x14ac:dyDescent="0.3">
      <c r="A143" s="56" t="str">
        <f t="shared" si="48"/>
        <v>OUT TIME</v>
      </c>
      <c r="B143" s="56" t="str">
        <f t="shared" si="51"/>
        <v>ultimo</v>
      </c>
      <c r="C143" s="55">
        <f t="shared" si="24"/>
        <v>10</v>
      </c>
      <c r="D143" t="str">
        <f t="shared" si="23"/>
        <v>Comarca Kuna Yala</v>
      </c>
      <c r="E143" s="23">
        <f t="shared" si="49"/>
        <v>43995</v>
      </c>
      <c r="F143" s="54">
        <f t="shared" si="50"/>
        <v>11</v>
      </c>
      <c r="G143" cm="1">
        <f t="array" ref="G143">+INDEX('Casos ACUM Prov'!$CK$3:$OM$16,'TODO PROVINCIA'!C143+1,'TODO PROVINCIA'!F143)</f>
        <v>0</v>
      </c>
      <c r="H143">
        <f t="shared" si="37"/>
        <v>0</v>
      </c>
      <c r="I143" cm="1">
        <f t="array" ref="I143">+INDEX('Muertes-PROV'!$C$3:$GE$16,$C143+1,$F143)</f>
        <v>0</v>
      </c>
      <c r="J143">
        <f t="shared" si="38"/>
        <v>0</v>
      </c>
      <c r="K143" cm="1">
        <f t="array" ref="K143">+INDEX('rECUPERA-prov'!$C$3:$LA$16,$C143+1,$F143)</f>
        <v>0</v>
      </c>
      <c r="L143">
        <f t="shared" si="39"/>
        <v>0</v>
      </c>
      <c r="M143">
        <f t="shared" si="52"/>
        <v>0</v>
      </c>
      <c r="N143">
        <f t="shared" si="40"/>
        <v>0</v>
      </c>
      <c r="O143" s="57">
        <f t="shared" si="53"/>
        <v>0</v>
      </c>
      <c r="P143" s="57">
        <f t="shared" si="54"/>
        <v>0</v>
      </c>
      <c r="Q143" s="57">
        <f t="shared" si="55"/>
        <v>0</v>
      </c>
      <c r="R143" s="57">
        <f t="shared" si="41"/>
        <v>0</v>
      </c>
      <c r="S143" s="57">
        <f t="shared" si="42"/>
        <v>0</v>
      </c>
      <c r="T143" s="57">
        <f t="shared" si="43"/>
        <v>0</v>
      </c>
      <c r="U143" s="57">
        <f t="shared" si="44"/>
        <v>0</v>
      </c>
      <c r="V143" s="58">
        <f t="shared" si="56"/>
        <v>0</v>
      </c>
      <c r="W143" s="58">
        <f t="shared" si="57"/>
        <v>0</v>
      </c>
      <c r="X143" s="58">
        <f t="shared" si="58"/>
        <v>0</v>
      </c>
      <c r="Y143" s="58">
        <f t="shared" si="59"/>
        <v>0</v>
      </c>
      <c r="Z143">
        <f t="shared" si="45"/>
        <v>89592</v>
      </c>
    </row>
    <row r="144" spans="1:26" x14ac:dyDescent="0.3">
      <c r="A144" s="56" t="str">
        <f t="shared" si="48"/>
        <v>OUT TIME</v>
      </c>
      <c r="B144" s="56" t="str">
        <f t="shared" si="51"/>
        <v>ultimo</v>
      </c>
      <c r="C144" s="55">
        <f t="shared" si="24"/>
        <v>11</v>
      </c>
      <c r="D144" t="str">
        <f t="shared" si="23"/>
        <v>Comarca Emberá Wounaán</v>
      </c>
      <c r="E144" s="23">
        <f t="shared" si="49"/>
        <v>43995</v>
      </c>
      <c r="F144" s="54">
        <f t="shared" si="50"/>
        <v>11</v>
      </c>
      <c r="G144" cm="1">
        <f t="array" ref="G144">+INDEX('Casos ACUM Prov'!$CK$3:$OM$16,'TODO PROVINCIA'!C144+1,'TODO PROVINCIA'!F144)</f>
        <v>0</v>
      </c>
      <c r="H144">
        <f t="shared" si="37"/>
        <v>0</v>
      </c>
      <c r="I144" cm="1">
        <f t="array" ref="I144">+INDEX('Muertes-PROV'!$C$3:$GE$16,$C144+1,$F144)</f>
        <v>0</v>
      </c>
      <c r="J144">
        <f t="shared" si="38"/>
        <v>0</v>
      </c>
      <c r="K144" cm="1">
        <f t="array" ref="K144">+INDEX('rECUPERA-prov'!$C$3:$LA$16,$C144+1,$F144)</f>
        <v>0</v>
      </c>
      <c r="L144">
        <f t="shared" si="39"/>
        <v>0</v>
      </c>
      <c r="M144">
        <f t="shared" si="52"/>
        <v>0</v>
      </c>
      <c r="N144">
        <f t="shared" si="40"/>
        <v>0</v>
      </c>
      <c r="O144" s="57">
        <f t="shared" si="53"/>
        <v>0</v>
      </c>
      <c r="P144" s="57">
        <f t="shared" si="54"/>
        <v>0</v>
      </c>
      <c r="Q144" s="57">
        <f t="shared" si="55"/>
        <v>0</v>
      </c>
      <c r="R144" s="57">
        <f t="shared" si="41"/>
        <v>0</v>
      </c>
      <c r="S144" s="57">
        <f t="shared" si="42"/>
        <v>0</v>
      </c>
      <c r="T144" s="57">
        <f t="shared" si="43"/>
        <v>0</v>
      </c>
      <c r="U144" s="57">
        <f t="shared" si="44"/>
        <v>0</v>
      </c>
      <c r="V144" s="58">
        <f t="shared" si="56"/>
        <v>0</v>
      </c>
      <c r="W144" s="58">
        <f t="shared" si="57"/>
        <v>0</v>
      </c>
      <c r="X144" s="58">
        <f t="shared" si="58"/>
        <v>0</v>
      </c>
      <c r="Y144" s="58">
        <f t="shared" si="59"/>
        <v>0</v>
      </c>
      <c r="Z144">
        <f t="shared" si="45"/>
        <v>1249032</v>
      </c>
    </row>
    <row r="145" spans="1:26" x14ac:dyDescent="0.3">
      <c r="A145" s="56" t="str">
        <f t="shared" si="48"/>
        <v>OUT TIME</v>
      </c>
      <c r="B145" s="56" t="str">
        <f t="shared" si="51"/>
        <v>ultimo</v>
      </c>
      <c r="C145" s="55">
        <f t="shared" si="24"/>
        <v>12</v>
      </c>
      <c r="D145" t="str">
        <f t="shared" si="23"/>
        <v>Comarca Ngäbe Buglé</v>
      </c>
      <c r="E145" s="23">
        <f t="shared" si="49"/>
        <v>43995</v>
      </c>
      <c r="F145" s="54">
        <f t="shared" si="50"/>
        <v>11</v>
      </c>
      <c r="G145" cm="1">
        <f t="array" ref="G145">+INDEX('Casos ACUM Prov'!$CK$3:$OM$16,'TODO PROVINCIA'!C145+1,'TODO PROVINCIA'!F145)</f>
        <v>0</v>
      </c>
      <c r="H145">
        <f t="shared" si="37"/>
        <v>0</v>
      </c>
      <c r="I145" cm="1">
        <f t="array" ref="I145">+INDEX('Muertes-PROV'!$C$3:$GE$16,$C145+1,$F145)</f>
        <v>0</v>
      </c>
      <c r="J145">
        <f t="shared" si="38"/>
        <v>0</v>
      </c>
      <c r="K145" cm="1">
        <f t="array" ref="K145">+INDEX('rECUPERA-prov'!$C$3:$LA$16,$C145+1,$F145)</f>
        <v>0</v>
      </c>
      <c r="L145">
        <f t="shared" si="39"/>
        <v>0</v>
      </c>
      <c r="M145">
        <f t="shared" si="52"/>
        <v>0</v>
      </c>
      <c r="N145">
        <f t="shared" si="40"/>
        <v>0</v>
      </c>
      <c r="O145" s="57">
        <f t="shared" si="53"/>
        <v>0</v>
      </c>
      <c r="P145" s="57">
        <f t="shared" si="54"/>
        <v>0</v>
      </c>
      <c r="Q145" s="57">
        <f t="shared" si="55"/>
        <v>0</v>
      </c>
      <c r="R145" s="57">
        <f t="shared" si="41"/>
        <v>0</v>
      </c>
      <c r="S145" s="57">
        <f t="shared" si="42"/>
        <v>0</v>
      </c>
      <c r="T145" s="57">
        <f t="shared" si="43"/>
        <v>0</v>
      </c>
      <c r="U145" s="57">
        <f t="shared" si="44"/>
        <v>0</v>
      </c>
      <c r="V145" s="58">
        <f t="shared" si="56"/>
        <v>0</v>
      </c>
      <c r="W145" s="58">
        <f t="shared" si="57"/>
        <v>0</v>
      </c>
      <c r="X145" s="58">
        <f t="shared" si="58"/>
        <v>0</v>
      </c>
      <c r="Y145" s="58">
        <f t="shared" si="59"/>
        <v>0</v>
      </c>
      <c r="Z145">
        <f t="shared" si="45"/>
        <v>464038</v>
      </c>
    </row>
    <row r="146" spans="1:26" x14ac:dyDescent="0.3">
      <c r="A146" s="56" t="str">
        <f t="shared" si="48"/>
        <v>OUT TIME</v>
      </c>
      <c r="B146" s="56" t="str">
        <f t="shared" si="51"/>
        <v>ultimo</v>
      </c>
      <c r="C146" s="55">
        <f t="shared" si="24"/>
        <v>13</v>
      </c>
      <c r="D146" t="str">
        <f t="shared" si="23"/>
        <v>Panamá Oeste</v>
      </c>
      <c r="E146" s="23">
        <f t="shared" si="49"/>
        <v>43995</v>
      </c>
      <c r="F146" s="54">
        <f t="shared" si="50"/>
        <v>11</v>
      </c>
      <c r="G146" cm="1">
        <f t="array" ref="G146">+INDEX('Casos ACUM Prov'!$CK$3:$OM$16,'TODO PROVINCIA'!C146+1,'TODO PROVINCIA'!F146)</f>
        <v>0</v>
      </c>
      <c r="H146">
        <f t="shared" si="37"/>
        <v>0</v>
      </c>
      <c r="I146" cm="1">
        <f t="array" ref="I146">+INDEX('Muertes-PROV'!$C$3:$GE$16,$C146+1,$F146)</f>
        <v>0</v>
      </c>
      <c r="J146">
        <f t="shared" si="38"/>
        <v>0</v>
      </c>
      <c r="K146" cm="1">
        <f t="array" ref="K146">+INDEX('rECUPERA-prov'!$C$3:$LA$16,$C146+1,$F146)</f>
        <v>0</v>
      </c>
      <c r="L146">
        <f t="shared" si="39"/>
        <v>0</v>
      </c>
      <c r="M146">
        <f t="shared" si="52"/>
        <v>0</v>
      </c>
      <c r="N146">
        <f t="shared" ref="N146:N400" si="60">+M146-M133</f>
        <v>0</v>
      </c>
      <c r="O146" s="57">
        <f t="shared" si="53"/>
        <v>0</v>
      </c>
      <c r="P146" s="57">
        <f t="shared" si="54"/>
        <v>0</v>
      </c>
      <c r="Q146" s="57">
        <f t="shared" si="55"/>
        <v>0</v>
      </c>
      <c r="R146" s="57">
        <f t="shared" ref="R146:R156" si="61">+IFERROR(H146/G146,0)</f>
        <v>0</v>
      </c>
      <c r="S146" s="57">
        <f t="shared" ref="S146:S156" si="62">+IFERROR(J146/I146,0)</f>
        <v>0</v>
      </c>
      <c r="T146" s="57">
        <f t="shared" ref="T146:T156" si="63">+IFERROR(L146/K146,0)</f>
        <v>0</v>
      </c>
      <c r="U146" s="57">
        <f t="shared" ref="U146:U156" si="64">+IFERROR(N146/M146,0)</f>
        <v>0</v>
      </c>
      <c r="V146" s="58">
        <f t="shared" si="56"/>
        <v>0</v>
      </c>
      <c r="W146" s="58">
        <f t="shared" si="57"/>
        <v>0</v>
      </c>
      <c r="X146" s="58">
        <f t="shared" si="58"/>
        <v>0</v>
      </c>
      <c r="Y146" s="58">
        <f t="shared" si="59"/>
        <v>0</v>
      </c>
      <c r="Z146">
        <f t="shared" ref="Z146:Z400" si="65">+Z133</f>
        <v>226991</v>
      </c>
    </row>
    <row r="147" spans="1:26" x14ac:dyDescent="0.3">
      <c r="A147" s="56" t="str">
        <f t="shared" si="48"/>
        <v>OUT TIME</v>
      </c>
      <c r="B147" s="56" t="str">
        <f t="shared" si="51"/>
        <v>ultimo</v>
      </c>
      <c r="C147" s="55">
        <f t="shared" si="24"/>
        <v>1</v>
      </c>
      <c r="D147" t="str">
        <f t="shared" si="23"/>
        <v>Bocas del Toro</v>
      </c>
      <c r="E147" s="23">
        <f t="shared" si="49"/>
        <v>43996</v>
      </c>
      <c r="F147" s="54">
        <f t="shared" si="50"/>
        <v>12</v>
      </c>
      <c r="G147" cm="1">
        <f t="array" ref="G147">+INDEX('Casos ACUM Prov'!$CK$3:$OM$16,'TODO PROVINCIA'!C147+1,'TODO PROVINCIA'!F147)</f>
        <v>0</v>
      </c>
      <c r="H147">
        <f t="shared" si="37"/>
        <v>0</v>
      </c>
      <c r="I147" cm="1">
        <f t="array" ref="I147">+INDEX('Muertes-PROV'!$C$3:$GE$16,$C147+1,$F147)</f>
        <v>0</v>
      </c>
      <c r="J147">
        <f t="shared" si="38"/>
        <v>0</v>
      </c>
      <c r="K147" cm="1">
        <f t="array" ref="K147">+INDEX('rECUPERA-prov'!$C$3:$LA$16,$C147+1,$F147)</f>
        <v>0</v>
      </c>
      <c r="L147">
        <f t="shared" si="39"/>
        <v>0</v>
      </c>
      <c r="M147">
        <f t="shared" si="52"/>
        <v>0</v>
      </c>
      <c r="N147">
        <f t="shared" si="60"/>
        <v>0</v>
      </c>
      <c r="O147" s="57">
        <f t="shared" si="53"/>
        <v>0</v>
      </c>
      <c r="P147" s="57">
        <f t="shared" si="54"/>
        <v>0</v>
      </c>
      <c r="Q147" s="57">
        <f t="shared" si="55"/>
        <v>0</v>
      </c>
      <c r="R147" s="57">
        <f t="shared" si="61"/>
        <v>0</v>
      </c>
      <c r="S147" s="57">
        <f t="shared" si="62"/>
        <v>0</v>
      </c>
      <c r="T147" s="57">
        <f t="shared" si="63"/>
        <v>0</v>
      </c>
      <c r="U147" s="57">
        <f t="shared" si="64"/>
        <v>0</v>
      </c>
      <c r="V147" s="58">
        <f t="shared" si="56"/>
        <v>0</v>
      </c>
      <c r="W147" s="58">
        <f t="shared" si="57"/>
        <v>0</v>
      </c>
      <c r="X147" s="58">
        <f t="shared" si="58"/>
        <v>0</v>
      </c>
      <c r="Y147" s="58">
        <f t="shared" si="59"/>
        <v>0</v>
      </c>
      <c r="Z147">
        <f t="shared" si="65"/>
        <v>125461</v>
      </c>
    </row>
    <row r="148" spans="1:26" x14ac:dyDescent="0.3">
      <c r="A148" s="56" t="str">
        <f t="shared" si="48"/>
        <v>OUT TIME</v>
      </c>
      <c r="B148" s="56" t="str">
        <f t="shared" si="51"/>
        <v>ultimo</v>
      </c>
      <c r="C148" s="55">
        <f t="shared" si="24"/>
        <v>2</v>
      </c>
      <c r="D148" t="str">
        <f t="shared" si="23"/>
        <v>Coclé</v>
      </c>
      <c r="E148" s="23">
        <f t="shared" si="49"/>
        <v>43996</v>
      </c>
      <c r="F148" s="54">
        <f t="shared" si="50"/>
        <v>12</v>
      </c>
      <c r="G148" cm="1">
        <f t="array" ref="G148">+INDEX('Casos ACUM Prov'!$CK$3:$OM$16,'TODO PROVINCIA'!C148+1,'TODO PROVINCIA'!F148)</f>
        <v>0</v>
      </c>
      <c r="H148">
        <f t="shared" si="37"/>
        <v>0</v>
      </c>
      <c r="I148" cm="1">
        <f t="array" ref="I148">+INDEX('Muertes-PROV'!$C$3:$GE$16,$C148+1,$F148)</f>
        <v>0</v>
      </c>
      <c r="J148">
        <f t="shared" si="38"/>
        <v>0</v>
      </c>
      <c r="K148" cm="1">
        <f t="array" ref="K148">+INDEX('rECUPERA-prov'!$C$3:$LA$16,$C148+1,$F148)</f>
        <v>0</v>
      </c>
      <c r="L148">
        <f t="shared" si="39"/>
        <v>0</v>
      </c>
      <c r="M148">
        <f t="shared" si="52"/>
        <v>0</v>
      </c>
      <c r="N148">
        <f t="shared" si="60"/>
        <v>0</v>
      </c>
      <c r="O148" s="57">
        <f t="shared" si="53"/>
        <v>0</v>
      </c>
      <c r="P148" s="57">
        <f t="shared" si="54"/>
        <v>0</v>
      </c>
      <c r="Q148" s="57">
        <f t="shared" si="55"/>
        <v>0</v>
      </c>
      <c r="R148" s="57">
        <f t="shared" si="61"/>
        <v>0</v>
      </c>
      <c r="S148" s="57">
        <f t="shared" si="62"/>
        <v>0</v>
      </c>
      <c r="T148" s="57">
        <f t="shared" si="63"/>
        <v>0</v>
      </c>
      <c r="U148" s="57">
        <f t="shared" si="64"/>
        <v>0</v>
      </c>
      <c r="V148" s="58">
        <f t="shared" si="56"/>
        <v>0</v>
      </c>
      <c r="W148" s="58">
        <f t="shared" si="57"/>
        <v>0</v>
      </c>
      <c r="X148" s="58">
        <f t="shared" si="58"/>
        <v>0</v>
      </c>
      <c r="Y148" s="58">
        <f t="shared" si="59"/>
        <v>0</v>
      </c>
      <c r="Z148">
        <f t="shared" si="65"/>
        <v>416873</v>
      </c>
    </row>
    <row r="149" spans="1:26" x14ac:dyDescent="0.3">
      <c r="A149" s="56" t="str">
        <f t="shared" si="48"/>
        <v>OUT TIME</v>
      </c>
      <c r="B149" s="56" t="str">
        <f t="shared" si="51"/>
        <v>ultimo</v>
      </c>
      <c r="C149" s="55">
        <f t="shared" si="24"/>
        <v>3</v>
      </c>
      <c r="D149" t="str">
        <f t="shared" si="23"/>
        <v>Colón</v>
      </c>
      <c r="E149" s="23">
        <f t="shared" si="49"/>
        <v>43996</v>
      </c>
      <c r="F149" s="54">
        <f t="shared" si="50"/>
        <v>12</v>
      </c>
      <c r="G149" cm="1">
        <f t="array" ref="G149">+INDEX('Casos ACUM Prov'!$CK$3:$OM$16,'TODO PROVINCIA'!C149+1,'TODO PROVINCIA'!F149)</f>
        <v>0</v>
      </c>
      <c r="H149">
        <f t="shared" si="37"/>
        <v>0</v>
      </c>
      <c r="I149" cm="1">
        <f t="array" ref="I149">+INDEX('Muertes-PROV'!$C$3:$GE$16,$C149+1,$F149)</f>
        <v>0</v>
      </c>
      <c r="J149">
        <f t="shared" si="38"/>
        <v>0</v>
      </c>
      <c r="K149" cm="1">
        <f t="array" ref="K149">+INDEX('rECUPERA-prov'!$C$3:$LA$16,$C149+1,$F149)</f>
        <v>0</v>
      </c>
      <c r="L149">
        <f t="shared" si="39"/>
        <v>0</v>
      </c>
      <c r="M149">
        <f t="shared" si="52"/>
        <v>0</v>
      </c>
      <c r="N149">
        <f t="shared" si="60"/>
        <v>0</v>
      </c>
      <c r="O149" s="57">
        <f t="shared" si="53"/>
        <v>0</v>
      </c>
      <c r="P149" s="57">
        <f t="shared" si="54"/>
        <v>0</v>
      </c>
      <c r="Q149" s="57">
        <f t="shared" si="55"/>
        <v>0</v>
      </c>
      <c r="R149" s="57">
        <f t="shared" si="61"/>
        <v>0</v>
      </c>
      <c r="S149" s="57">
        <f t="shared" si="62"/>
        <v>0</v>
      </c>
      <c r="T149" s="57">
        <f t="shared" si="63"/>
        <v>0</v>
      </c>
      <c r="U149" s="57">
        <f t="shared" si="64"/>
        <v>0</v>
      </c>
      <c r="V149" s="58">
        <f t="shared" si="56"/>
        <v>0</v>
      </c>
      <c r="W149" s="58">
        <f t="shared" si="57"/>
        <v>0</v>
      </c>
      <c r="X149" s="58">
        <f t="shared" si="58"/>
        <v>0</v>
      </c>
      <c r="Y149" s="58">
        <f t="shared" si="59"/>
        <v>0</v>
      </c>
      <c r="Z149">
        <f t="shared" si="65"/>
        <v>233708</v>
      </c>
    </row>
    <row r="150" spans="1:26" x14ac:dyDescent="0.3">
      <c r="A150" s="56" t="str">
        <f t="shared" si="48"/>
        <v>OUT TIME</v>
      </c>
      <c r="B150" s="56" t="str">
        <f t="shared" si="51"/>
        <v>ultimo</v>
      </c>
      <c r="C150" s="55">
        <f t="shared" si="24"/>
        <v>4</v>
      </c>
      <c r="D150" t="str">
        <f t="shared" si="23"/>
        <v>Chiriquí</v>
      </c>
      <c r="E150" s="23">
        <f t="shared" si="49"/>
        <v>43996</v>
      </c>
      <c r="F150" s="54">
        <f t="shared" si="50"/>
        <v>12</v>
      </c>
      <c r="G150" cm="1">
        <f t="array" ref="G150">+INDEX('Casos ACUM Prov'!$CK$3:$OM$16,'TODO PROVINCIA'!C150+1,'TODO PROVINCIA'!F150)</f>
        <v>0</v>
      </c>
      <c r="H150">
        <f t="shared" si="37"/>
        <v>0</v>
      </c>
      <c r="I150" cm="1">
        <f t="array" ref="I150">+INDEX('Muertes-PROV'!$C$3:$GE$16,$C150+1,$F150)</f>
        <v>0</v>
      </c>
      <c r="J150">
        <f t="shared" si="38"/>
        <v>0</v>
      </c>
      <c r="K150" cm="1">
        <f t="array" ref="K150">+INDEX('rECUPERA-prov'!$C$3:$LA$16,$C150+1,$F150)</f>
        <v>0</v>
      </c>
      <c r="L150">
        <f t="shared" si="39"/>
        <v>0</v>
      </c>
      <c r="M150">
        <f t="shared" si="52"/>
        <v>0</v>
      </c>
      <c r="N150">
        <f t="shared" si="60"/>
        <v>0</v>
      </c>
      <c r="O150" s="57">
        <f t="shared" si="53"/>
        <v>0</v>
      </c>
      <c r="P150" s="57">
        <f t="shared" si="54"/>
        <v>0</v>
      </c>
      <c r="Q150" s="57">
        <f t="shared" si="55"/>
        <v>0</v>
      </c>
      <c r="R150" s="57">
        <f t="shared" si="61"/>
        <v>0</v>
      </c>
      <c r="S150" s="57">
        <f t="shared" si="62"/>
        <v>0</v>
      </c>
      <c r="T150" s="57">
        <f t="shared" si="63"/>
        <v>0</v>
      </c>
      <c r="U150" s="57">
        <f t="shared" si="64"/>
        <v>0</v>
      </c>
      <c r="V150" s="58">
        <f t="shared" si="56"/>
        <v>0</v>
      </c>
      <c r="W150" s="58">
        <f t="shared" si="57"/>
        <v>0</v>
      </c>
      <c r="X150" s="58">
        <f t="shared" si="58"/>
        <v>0</v>
      </c>
      <c r="Y150" s="58">
        <f t="shared" si="59"/>
        <v>0</v>
      </c>
      <c r="Z150">
        <f t="shared" si="65"/>
        <v>241928</v>
      </c>
    </row>
    <row r="151" spans="1:26" x14ac:dyDescent="0.3">
      <c r="A151" s="56" t="str">
        <f t="shared" si="48"/>
        <v>OUT TIME</v>
      </c>
      <c r="B151" s="56" t="str">
        <f t="shared" si="51"/>
        <v>ultimo</v>
      </c>
      <c r="C151" s="55">
        <f t="shared" si="24"/>
        <v>5</v>
      </c>
      <c r="D151" t="str">
        <f t="shared" si="23"/>
        <v>Darién</v>
      </c>
      <c r="E151" s="23">
        <f t="shared" si="49"/>
        <v>43996</v>
      </c>
      <c r="F151" s="54">
        <f t="shared" si="50"/>
        <v>12</v>
      </c>
      <c r="G151" cm="1">
        <f t="array" ref="G151">+INDEX('Casos ACUM Prov'!$CK$3:$OM$16,'TODO PROVINCIA'!C151+1,'TODO PROVINCIA'!F151)</f>
        <v>0</v>
      </c>
      <c r="H151">
        <f t="shared" si="37"/>
        <v>0</v>
      </c>
      <c r="I151" cm="1">
        <f t="array" ref="I151">+INDEX('Muertes-PROV'!$C$3:$GE$16,$C151+1,$F151)</f>
        <v>0</v>
      </c>
      <c r="J151">
        <f t="shared" si="38"/>
        <v>0</v>
      </c>
      <c r="K151" cm="1">
        <f t="array" ref="K151">+INDEX('rECUPERA-prov'!$C$3:$LA$16,$C151+1,$F151)</f>
        <v>0</v>
      </c>
      <c r="L151">
        <f t="shared" si="39"/>
        <v>0</v>
      </c>
      <c r="M151">
        <f t="shared" si="52"/>
        <v>0</v>
      </c>
      <c r="N151">
        <f t="shared" si="60"/>
        <v>0</v>
      </c>
      <c r="O151" s="57">
        <f t="shared" si="53"/>
        <v>0</v>
      </c>
      <c r="P151" s="57">
        <f t="shared" si="54"/>
        <v>0</v>
      </c>
      <c r="Q151" s="57">
        <f t="shared" si="55"/>
        <v>0</v>
      </c>
      <c r="R151" s="57">
        <f t="shared" si="61"/>
        <v>0</v>
      </c>
      <c r="S151" s="57">
        <f t="shared" si="62"/>
        <v>0</v>
      </c>
      <c r="T151" s="57">
        <f t="shared" si="63"/>
        <v>0</v>
      </c>
      <c r="U151" s="57">
        <f t="shared" si="64"/>
        <v>0</v>
      </c>
      <c r="V151" s="58">
        <f t="shared" si="56"/>
        <v>0</v>
      </c>
      <c r="W151" s="58">
        <f t="shared" si="57"/>
        <v>0</v>
      </c>
      <c r="X151" s="58">
        <f t="shared" si="58"/>
        <v>0</v>
      </c>
      <c r="Y151" s="58">
        <f t="shared" si="59"/>
        <v>0</v>
      </c>
      <c r="Z151">
        <f t="shared" si="65"/>
        <v>10001</v>
      </c>
    </row>
    <row r="152" spans="1:26" x14ac:dyDescent="0.3">
      <c r="A152" s="56" t="str">
        <f t="shared" si="48"/>
        <v>OUT TIME</v>
      </c>
      <c r="B152" s="56" t="str">
        <f t="shared" si="51"/>
        <v>ultimo</v>
      </c>
      <c r="C152" s="55">
        <f t="shared" si="24"/>
        <v>6</v>
      </c>
      <c r="D152" t="str">
        <f t="shared" si="23"/>
        <v>Herrera</v>
      </c>
      <c r="E152" s="23">
        <f t="shared" si="49"/>
        <v>43996</v>
      </c>
      <c r="F152" s="54">
        <f t="shared" si="50"/>
        <v>12</v>
      </c>
      <c r="G152" cm="1">
        <f t="array" ref="G152">+INDEX('Casos ACUM Prov'!$CK$3:$OM$16,'TODO PROVINCIA'!C152+1,'TODO PROVINCIA'!F152)</f>
        <v>0</v>
      </c>
      <c r="H152">
        <f t="shared" si="37"/>
        <v>0</v>
      </c>
      <c r="I152" cm="1">
        <f t="array" ref="I152">+INDEX('Muertes-PROV'!$C$3:$GE$16,$C152+1,$F152)</f>
        <v>0</v>
      </c>
      <c r="J152">
        <f t="shared" si="38"/>
        <v>0</v>
      </c>
      <c r="K152" cm="1">
        <f t="array" ref="K152">+INDEX('rECUPERA-prov'!$C$3:$LA$16,$C152+1,$F152)</f>
        <v>0</v>
      </c>
      <c r="L152">
        <f t="shared" si="39"/>
        <v>0</v>
      </c>
      <c r="M152">
        <f t="shared" si="52"/>
        <v>0</v>
      </c>
      <c r="N152">
        <f t="shared" si="60"/>
        <v>0</v>
      </c>
      <c r="O152" s="57">
        <f t="shared" si="53"/>
        <v>0</v>
      </c>
      <c r="P152" s="57">
        <f t="shared" si="54"/>
        <v>0</v>
      </c>
      <c r="Q152" s="57">
        <f t="shared" si="55"/>
        <v>0</v>
      </c>
      <c r="R152" s="57">
        <f t="shared" si="61"/>
        <v>0</v>
      </c>
      <c r="S152" s="57">
        <f t="shared" si="62"/>
        <v>0</v>
      </c>
      <c r="T152" s="57">
        <f t="shared" si="63"/>
        <v>0</v>
      </c>
      <c r="U152" s="57">
        <f t="shared" si="64"/>
        <v>0</v>
      </c>
      <c r="V152" s="58">
        <f t="shared" si="56"/>
        <v>0</v>
      </c>
      <c r="W152" s="58">
        <f t="shared" si="57"/>
        <v>0</v>
      </c>
      <c r="X152" s="58">
        <f t="shared" si="58"/>
        <v>0</v>
      </c>
      <c r="Y152" s="58">
        <f t="shared" si="59"/>
        <v>0</v>
      </c>
      <c r="Z152">
        <f t="shared" si="65"/>
        <v>33109</v>
      </c>
    </row>
    <row r="153" spans="1:26" x14ac:dyDescent="0.3">
      <c r="A153" s="56" t="str">
        <f t="shared" si="48"/>
        <v>OUT TIME</v>
      </c>
      <c r="B153" s="56" t="str">
        <f t="shared" si="51"/>
        <v>ultimo</v>
      </c>
      <c r="C153" s="55">
        <f t="shared" si="24"/>
        <v>7</v>
      </c>
      <c r="D153" t="str">
        <f t="shared" si="23"/>
        <v>Los Santos</v>
      </c>
      <c r="E153" s="23">
        <f t="shared" si="49"/>
        <v>43996</v>
      </c>
      <c r="F153" s="54">
        <f t="shared" si="50"/>
        <v>12</v>
      </c>
      <c r="G153" cm="1">
        <f t="array" ref="G153">+INDEX('Casos ACUM Prov'!$CK$3:$OM$16,'TODO PROVINCIA'!C153+1,'TODO PROVINCIA'!F153)</f>
        <v>0</v>
      </c>
      <c r="H153">
        <f t="shared" si="37"/>
        <v>0</v>
      </c>
      <c r="I153" cm="1">
        <f t="array" ref="I153">+INDEX('Muertes-PROV'!$C$3:$GE$16,$C153+1,$F153)</f>
        <v>0</v>
      </c>
      <c r="J153">
        <f t="shared" si="38"/>
        <v>0</v>
      </c>
      <c r="K153" cm="1">
        <f t="array" ref="K153">+INDEX('rECUPERA-prov'!$C$3:$LA$16,$C153+1,$F153)</f>
        <v>0</v>
      </c>
      <c r="L153">
        <f t="shared" si="39"/>
        <v>0</v>
      </c>
      <c r="M153">
        <f t="shared" si="52"/>
        <v>0</v>
      </c>
      <c r="N153">
        <f t="shared" si="60"/>
        <v>0</v>
      </c>
      <c r="O153" s="57">
        <f t="shared" si="53"/>
        <v>0</v>
      </c>
      <c r="P153" s="57">
        <f t="shared" si="54"/>
        <v>0</v>
      </c>
      <c r="Q153" s="57">
        <f t="shared" si="55"/>
        <v>0</v>
      </c>
      <c r="R153" s="57">
        <f t="shared" si="61"/>
        <v>0</v>
      </c>
      <c r="S153" s="57">
        <f t="shared" si="62"/>
        <v>0</v>
      </c>
      <c r="T153" s="57">
        <f t="shared" si="63"/>
        <v>0</v>
      </c>
      <c r="U153" s="57">
        <f t="shared" si="64"/>
        <v>0</v>
      </c>
      <c r="V153" s="58">
        <f t="shared" si="56"/>
        <v>0</v>
      </c>
      <c r="W153" s="58">
        <f t="shared" si="57"/>
        <v>0</v>
      </c>
      <c r="X153" s="58">
        <f t="shared" si="58"/>
        <v>0</v>
      </c>
      <c r="Y153" s="58">
        <f t="shared" si="59"/>
        <v>0</v>
      </c>
      <c r="Z153">
        <f t="shared" si="65"/>
        <v>156747</v>
      </c>
    </row>
    <row r="154" spans="1:26" x14ac:dyDescent="0.3">
      <c r="A154" s="56" t="str">
        <f t="shared" si="48"/>
        <v>OUT TIME</v>
      </c>
      <c r="B154" s="56" t="str">
        <f t="shared" si="51"/>
        <v>ultimo</v>
      </c>
      <c r="C154" s="55">
        <f t="shared" si="24"/>
        <v>8</v>
      </c>
      <c r="D154" t="str">
        <f t="shared" si="23"/>
        <v>Panamá</v>
      </c>
      <c r="E154" s="23">
        <f t="shared" si="49"/>
        <v>43996</v>
      </c>
      <c r="F154" s="54">
        <f t="shared" si="50"/>
        <v>12</v>
      </c>
      <c r="G154" cm="1">
        <f t="array" ref="G154">+INDEX('Casos ACUM Prov'!$CK$3:$OM$16,'TODO PROVINCIA'!C154+1,'TODO PROVINCIA'!F154)</f>
        <v>0</v>
      </c>
      <c r="H154">
        <f t="shared" si="37"/>
        <v>0</v>
      </c>
      <c r="I154" cm="1">
        <f t="array" ref="I154">+INDEX('Muertes-PROV'!$C$3:$GE$16,$C154+1,$F154)</f>
        <v>0</v>
      </c>
      <c r="J154">
        <f t="shared" si="38"/>
        <v>0</v>
      </c>
      <c r="K154" cm="1">
        <f t="array" ref="K154">+INDEX('rECUPERA-prov'!$C$3:$LA$16,$C154+1,$F154)</f>
        <v>0</v>
      </c>
      <c r="L154">
        <f t="shared" si="39"/>
        <v>0</v>
      </c>
      <c r="M154">
        <f t="shared" si="52"/>
        <v>0</v>
      </c>
      <c r="N154">
        <f t="shared" si="60"/>
        <v>0</v>
      </c>
      <c r="O154" s="57">
        <f t="shared" si="53"/>
        <v>0</v>
      </c>
      <c r="P154" s="57">
        <f t="shared" si="54"/>
        <v>0</v>
      </c>
      <c r="Q154" s="57">
        <f t="shared" si="55"/>
        <v>0</v>
      </c>
      <c r="R154" s="57">
        <f t="shared" si="61"/>
        <v>0</v>
      </c>
      <c r="S154" s="57">
        <f t="shared" si="62"/>
        <v>0</v>
      </c>
      <c r="T154" s="57">
        <f t="shared" si="63"/>
        <v>0</v>
      </c>
      <c r="U154" s="57">
        <f t="shared" si="64"/>
        <v>0</v>
      </c>
      <c r="V154" s="58">
        <f t="shared" si="56"/>
        <v>0</v>
      </c>
      <c r="W154" s="58">
        <f t="shared" si="57"/>
        <v>0</v>
      </c>
      <c r="X154" s="58">
        <f t="shared" si="58"/>
        <v>0</v>
      </c>
      <c r="Y154" s="58">
        <f t="shared" si="59"/>
        <v>0</v>
      </c>
      <c r="Z154">
        <f t="shared" si="65"/>
        <v>109955</v>
      </c>
    </row>
    <row r="155" spans="1:26" x14ac:dyDescent="0.3">
      <c r="A155" s="56" t="str">
        <f t="shared" si="48"/>
        <v>OUT TIME</v>
      </c>
      <c r="B155" s="56" t="str">
        <f t="shared" si="51"/>
        <v>ultimo</v>
      </c>
      <c r="C155" s="55">
        <f t="shared" si="24"/>
        <v>9</v>
      </c>
      <c r="D155" t="str">
        <f t="shared" si="23"/>
        <v>Veraguas</v>
      </c>
      <c r="E155" s="23">
        <f t="shared" si="49"/>
        <v>43996</v>
      </c>
      <c r="F155" s="54">
        <f t="shared" si="50"/>
        <v>12</v>
      </c>
      <c r="G155" cm="1">
        <f t="array" ref="G155">+INDEX('Casos ACUM Prov'!$CK$3:$OM$16,'TODO PROVINCIA'!C155+1,'TODO PROVINCIA'!F155)</f>
        <v>0</v>
      </c>
      <c r="H155">
        <f t="shared" si="37"/>
        <v>0</v>
      </c>
      <c r="I155" cm="1">
        <f t="array" ref="I155">+INDEX('Muertes-PROV'!$C$3:$GE$16,$C155+1,$F155)</f>
        <v>0</v>
      </c>
      <c r="J155">
        <f t="shared" si="38"/>
        <v>0</v>
      </c>
      <c r="K155" cm="1">
        <f t="array" ref="K155">+INDEX('rECUPERA-prov'!$C$3:$LA$16,$C155+1,$F155)</f>
        <v>0</v>
      </c>
      <c r="L155">
        <f t="shared" si="39"/>
        <v>0</v>
      </c>
      <c r="M155">
        <f t="shared" si="52"/>
        <v>0</v>
      </c>
      <c r="N155">
        <f t="shared" si="60"/>
        <v>0</v>
      </c>
      <c r="O155" s="57">
        <f t="shared" si="53"/>
        <v>0</v>
      </c>
      <c r="P155" s="57">
        <f t="shared" si="54"/>
        <v>0</v>
      </c>
      <c r="Q155" s="57">
        <f t="shared" si="55"/>
        <v>0</v>
      </c>
      <c r="R155" s="57">
        <f t="shared" si="61"/>
        <v>0</v>
      </c>
      <c r="S155" s="57">
        <f t="shared" si="62"/>
        <v>0</v>
      </c>
      <c r="T155" s="57">
        <f t="shared" si="63"/>
        <v>0</v>
      </c>
      <c r="U155" s="57">
        <f t="shared" si="64"/>
        <v>0</v>
      </c>
      <c r="V155" s="58">
        <f t="shared" si="56"/>
        <v>0</v>
      </c>
      <c r="W155" s="58">
        <f t="shared" si="57"/>
        <v>0</v>
      </c>
      <c r="X155" s="58">
        <f t="shared" si="58"/>
        <v>0</v>
      </c>
      <c r="Y155" s="58">
        <f t="shared" si="59"/>
        <v>0</v>
      </c>
      <c r="Z155">
        <f t="shared" si="65"/>
        <v>109955</v>
      </c>
    </row>
    <row r="156" spans="1:26" x14ac:dyDescent="0.3">
      <c r="A156" s="56" t="str">
        <f t="shared" si="48"/>
        <v>OUT TIME</v>
      </c>
      <c r="B156" s="56" t="str">
        <f t="shared" si="51"/>
        <v>ultimo</v>
      </c>
      <c r="C156" s="55">
        <f t="shared" si="24"/>
        <v>10</v>
      </c>
      <c r="D156" t="str">
        <f t="shared" si="23"/>
        <v>Comarca Kuna Yala</v>
      </c>
      <c r="E156" s="23">
        <f t="shared" si="49"/>
        <v>43996</v>
      </c>
      <c r="F156" s="54">
        <f t="shared" si="50"/>
        <v>12</v>
      </c>
      <c r="G156" cm="1">
        <f t="array" ref="G156">+INDEX('Casos ACUM Prov'!$CK$3:$OM$16,'TODO PROVINCIA'!C156+1,'TODO PROVINCIA'!F156)</f>
        <v>0</v>
      </c>
      <c r="H156">
        <f t="shared" si="37"/>
        <v>0</v>
      </c>
      <c r="I156" cm="1">
        <f t="array" ref="I156">+INDEX('Muertes-PROV'!$C$3:$GE$16,$C156+1,$F156)</f>
        <v>0</v>
      </c>
      <c r="J156">
        <f t="shared" si="38"/>
        <v>0</v>
      </c>
      <c r="K156" cm="1">
        <f t="array" ref="K156">+INDEX('rECUPERA-prov'!$C$3:$LA$16,$C156+1,$F156)</f>
        <v>0</v>
      </c>
      <c r="L156">
        <f t="shared" si="39"/>
        <v>0</v>
      </c>
      <c r="M156">
        <f t="shared" si="52"/>
        <v>0</v>
      </c>
      <c r="N156">
        <f t="shared" si="60"/>
        <v>0</v>
      </c>
      <c r="O156" s="57">
        <f t="shared" si="53"/>
        <v>0</v>
      </c>
      <c r="P156" s="57">
        <f t="shared" si="54"/>
        <v>0</v>
      </c>
      <c r="Q156" s="57">
        <f t="shared" si="55"/>
        <v>0</v>
      </c>
      <c r="R156" s="57">
        <f t="shared" si="61"/>
        <v>0</v>
      </c>
      <c r="S156" s="57">
        <f t="shared" si="62"/>
        <v>0</v>
      </c>
      <c r="T156" s="57">
        <f t="shared" si="63"/>
        <v>0</v>
      </c>
      <c r="U156" s="57">
        <f t="shared" si="64"/>
        <v>0</v>
      </c>
      <c r="V156" s="58">
        <f t="shared" si="56"/>
        <v>0</v>
      </c>
      <c r="W156" s="58">
        <f t="shared" si="57"/>
        <v>0</v>
      </c>
      <c r="X156" s="58">
        <f t="shared" si="58"/>
        <v>0</v>
      </c>
      <c r="Y156" s="58">
        <f t="shared" si="59"/>
        <v>0</v>
      </c>
      <c r="Z156">
        <f t="shared" si="65"/>
        <v>89592</v>
      </c>
    </row>
    <row r="157" spans="1:26" x14ac:dyDescent="0.3">
      <c r="A157" s="56" t="str">
        <f t="shared" ref="A157:A220" si="66">+IFERROR(IF(AND(G157=0,K157=0,I157=0),"OUT TIME","ON"),"OUT TIME")</f>
        <v>OUT TIME</v>
      </c>
      <c r="B157" s="56" t="str">
        <f t="shared" si="51"/>
        <v>ultimo</v>
      </c>
      <c r="C157" s="55">
        <f t="shared" si="24"/>
        <v>11</v>
      </c>
      <c r="D157" t="str">
        <f t="shared" si="23"/>
        <v>Comarca Emberá Wounaán</v>
      </c>
      <c r="E157" s="23">
        <f t="shared" ref="E157:E220" si="67">+IF(C157=1,E156+1,E156)</f>
        <v>43996</v>
      </c>
      <c r="F157" s="54">
        <f t="shared" ref="F157:F220" si="68">+IF(C157=1,F156+1,F156)</f>
        <v>12</v>
      </c>
      <c r="G157" cm="1">
        <f t="array" ref="G157">+INDEX('Casos ACUM Prov'!$CK$3:$OM$16,'TODO PROVINCIA'!C157+1,'TODO PROVINCIA'!F157)</f>
        <v>0</v>
      </c>
      <c r="H157">
        <f t="shared" si="37"/>
        <v>0</v>
      </c>
      <c r="I157" cm="1">
        <f t="array" ref="I157">+INDEX('Muertes-PROV'!$C$3:$GE$16,$C157+1,$F157)</f>
        <v>0</v>
      </c>
      <c r="J157">
        <f t="shared" si="38"/>
        <v>0</v>
      </c>
      <c r="K157" cm="1">
        <f t="array" ref="K157">+INDEX('rECUPERA-prov'!$C$3:$LA$16,$C157+1,$F157)</f>
        <v>0</v>
      </c>
      <c r="L157">
        <f t="shared" si="39"/>
        <v>0</v>
      </c>
      <c r="M157">
        <f t="shared" ref="M157:M220" si="69">+G157-I157-K157</f>
        <v>0</v>
      </c>
      <c r="N157">
        <f t="shared" si="60"/>
        <v>0</v>
      </c>
      <c r="O157" s="57">
        <f t="shared" ref="O157:O220" si="70">+IFERROR(I157/G157,0)</f>
        <v>0</v>
      </c>
      <c r="P157" s="57">
        <f t="shared" ref="P157:P220" si="71">+IFERROR(K157/G157,0)</f>
        <v>0</v>
      </c>
      <c r="Q157" s="57">
        <f t="shared" ref="Q157:Q220" si="72">+IFERROR(M157/G157,0)</f>
        <v>0</v>
      </c>
      <c r="R157" s="57">
        <f t="shared" ref="R157:R220" si="73">+IFERROR(H157/G157,0)</f>
        <v>0</v>
      </c>
      <c r="S157" s="57">
        <f t="shared" ref="S157:S220" si="74">+IFERROR(J157/I157,0)</f>
        <v>0</v>
      </c>
      <c r="T157" s="57">
        <f t="shared" ref="T157:T220" si="75">+IFERROR(L157/K157,0)</f>
        <v>0</v>
      </c>
      <c r="U157" s="57">
        <f t="shared" ref="U157:U220" si="76">+IFERROR(N157/M157,0)</f>
        <v>0</v>
      </c>
      <c r="V157" s="58">
        <f t="shared" ref="V157:V220" si="77">+G157/($Z157/1000000)</f>
        <v>0</v>
      </c>
      <c r="W157" s="58">
        <f t="shared" ref="W157:W220" si="78">+I157/($Z157/1000000)</f>
        <v>0</v>
      </c>
      <c r="X157" s="58">
        <f t="shared" ref="X157:X220" si="79">+K157/($Z157/1000000)</f>
        <v>0</v>
      </c>
      <c r="Y157" s="58">
        <f t="shared" ref="Y157:Y220" si="80">+M157/($Z157/1000000)</f>
        <v>0</v>
      </c>
      <c r="Z157">
        <f t="shared" si="65"/>
        <v>1249032</v>
      </c>
    </row>
    <row r="158" spans="1:26" x14ac:dyDescent="0.3">
      <c r="A158" s="56" t="str">
        <f t="shared" si="66"/>
        <v>OUT TIME</v>
      </c>
      <c r="B158" s="56" t="str">
        <f t="shared" si="51"/>
        <v>ultimo</v>
      </c>
      <c r="C158" s="55">
        <f t="shared" si="24"/>
        <v>12</v>
      </c>
      <c r="D158" t="str">
        <f t="shared" si="23"/>
        <v>Comarca Ngäbe Buglé</v>
      </c>
      <c r="E158" s="23">
        <f t="shared" si="67"/>
        <v>43996</v>
      </c>
      <c r="F158" s="54">
        <f t="shared" si="68"/>
        <v>12</v>
      </c>
      <c r="G158" cm="1">
        <f t="array" ref="G158">+INDEX('Casos ACUM Prov'!$CK$3:$OM$16,'TODO PROVINCIA'!C158+1,'TODO PROVINCIA'!F158)</f>
        <v>0</v>
      </c>
      <c r="H158">
        <f t="shared" si="37"/>
        <v>0</v>
      </c>
      <c r="I158" cm="1">
        <f t="array" ref="I158">+INDEX('Muertes-PROV'!$C$3:$GE$16,$C158+1,$F158)</f>
        <v>0</v>
      </c>
      <c r="J158">
        <f t="shared" si="38"/>
        <v>0</v>
      </c>
      <c r="K158" cm="1">
        <f t="array" ref="K158">+INDEX('rECUPERA-prov'!$C$3:$LA$16,$C158+1,$F158)</f>
        <v>0</v>
      </c>
      <c r="L158">
        <f t="shared" si="39"/>
        <v>0</v>
      </c>
      <c r="M158">
        <f t="shared" si="69"/>
        <v>0</v>
      </c>
      <c r="N158">
        <f t="shared" si="60"/>
        <v>0</v>
      </c>
      <c r="O158" s="57">
        <f t="shared" si="70"/>
        <v>0</v>
      </c>
      <c r="P158" s="57">
        <f t="shared" si="71"/>
        <v>0</v>
      </c>
      <c r="Q158" s="57">
        <f t="shared" si="72"/>
        <v>0</v>
      </c>
      <c r="R158" s="57">
        <f t="shared" si="73"/>
        <v>0</v>
      </c>
      <c r="S158" s="57">
        <f t="shared" si="74"/>
        <v>0</v>
      </c>
      <c r="T158" s="57">
        <f t="shared" si="75"/>
        <v>0</v>
      </c>
      <c r="U158" s="57">
        <f t="shared" si="76"/>
        <v>0</v>
      </c>
      <c r="V158" s="58">
        <f t="shared" si="77"/>
        <v>0</v>
      </c>
      <c r="W158" s="58">
        <f t="shared" si="78"/>
        <v>0</v>
      </c>
      <c r="X158" s="58">
        <f t="shared" si="79"/>
        <v>0</v>
      </c>
      <c r="Y158" s="58">
        <f t="shared" si="80"/>
        <v>0</v>
      </c>
      <c r="Z158">
        <f t="shared" si="65"/>
        <v>464038</v>
      </c>
    </row>
    <row r="159" spans="1:26" x14ac:dyDescent="0.3">
      <c r="A159" s="56" t="str">
        <f t="shared" si="66"/>
        <v>OUT TIME</v>
      </c>
      <c r="B159" s="56" t="str">
        <f t="shared" si="51"/>
        <v>ultimo</v>
      </c>
      <c r="C159" s="55">
        <f t="shared" si="24"/>
        <v>13</v>
      </c>
      <c r="D159" t="str">
        <f t="shared" si="23"/>
        <v>Panamá Oeste</v>
      </c>
      <c r="E159" s="23">
        <f t="shared" si="67"/>
        <v>43996</v>
      </c>
      <c r="F159" s="54">
        <f t="shared" si="68"/>
        <v>12</v>
      </c>
      <c r="G159" cm="1">
        <f t="array" ref="G159">+INDEX('Casos ACUM Prov'!$CK$3:$OM$16,'TODO PROVINCIA'!C159+1,'TODO PROVINCIA'!F159)</f>
        <v>0</v>
      </c>
      <c r="H159">
        <f t="shared" si="37"/>
        <v>0</v>
      </c>
      <c r="I159" cm="1">
        <f t="array" ref="I159">+INDEX('Muertes-PROV'!$C$3:$GE$16,$C159+1,$F159)</f>
        <v>0</v>
      </c>
      <c r="J159">
        <f t="shared" si="38"/>
        <v>0</v>
      </c>
      <c r="K159" cm="1">
        <f t="array" ref="K159">+INDEX('rECUPERA-prov'!$C$3:$LA$16,$C159+1,$F159)</f>
        <v>0</v>
      </c>
      <c r="L159">
        <f t="shared" si="39"/>
        <v>0</v>
      </c>
      <c r="M159">
        <f t="shared" si="69"/>
        <v>0</v>
      </c>
      <c r="N159">
        <f t="shared" si="60"/>
        <v>0</v>
      </c>
      <c r="O159" s="57">
        <f t="shared" si="70"/>
        <v>0</v>
      </c>
      <c r="P159" s="57">
        <f t="shared" si="71"/>
        <v>0</v>
      </c>
      <c r="Q159" s="57">
        <f t="shared" si="72"/>
        <v>0</v>
      </c>
      <c r="R159" s="57">
        <f t="shared" si="73"/>
        <v>0</v>
      </c>
      <c r="S159" s="57">
        <f t="shared" si="74"/>
        <v>0</v>
      </c>
      <c r="T159" s="57">
        <f t="shared" si="75"/>
        <v>0</v>
      </c>
      <c r="U159" s="57">
        <f t="shared" si="76"/>
        <v>0</v>
      </c>
      <c r="V159" s="58">
        <f t="shared" si="77"/>
        <v>0</v>
      </c>
      <c r="W159" s="58">
        <f t="shared" si="78"/>
        <v>0</v>
      </c>
      <c r="X159" s="58">
        <f t="shared" si="79"/>
        <v>0</v>
      </c>
      <c r="Y159" s="58">
        <f t="shared" si="80"/>
        <v>0</v>
      </c>
      <c r="Z159">
        <f t="shared" si="65"/>
        <v>226991</v>
      </c>
    </row>
    <row r="160" spans="1:26" x14ac:dyDescent="0.3">
      <c r="A160" s="56" t="str">
        <f t="shared" si="66"/>
        <v>OUT TIME</v>
      </c>
      <c r="B160" s="56" t="str">
        <f t="shared" si="51"/>
        <v>ultimo</v>
      </c>
      <c r="C160" s="55">
        <f t="shared" si="24"/>
        <v>1</v>
      </c>
      <c r="D160" t="str">
        <f t="shared" si="23"/>
        <v>Bocas del Toro</v>
      </c>
      <c r="E160" s="23">
        <f t="shared" si="67"/>
        <v>43997</v>
      </c>
      <c r="F160" s="54">
        <f t="shared" si="68"/>
        <v>13</v>
      </c>
      <c r="G160" cm="1">
        <f t="array" ref="G160">+INDEX('Casos ACUM Prov'!$CK$3:$OM$16,'TODO PROVINCIA'!C160+1,'TODO PROVINCIA'!F160)</f>
        <v>0</v>
      </c>
      <c r="H160">
        <f t="shared" si="37"/>
        <v>0</v>
      </c>
      <c r="I160" cm="1">
        <f t="array" ref="I160">+INDEX('Muertes-PROV'!$C$3:$GE$16,$C160+1,$F160)</f>
        <v>0</v>
      </c>
      <c r="J160">
        <f t="shared" si="38"/>
        <v>0</v>
      </c>
      <c r="K160" cm="1">
        <f t="array" ref="K160">+INDEX('rECUPERA-prov'!$C$3:$LA$16,$C160+1,$F160)</f>
        <v>0</v>
      </c>
      <c r="L160">
        <f t="shared" si="39"/>
        <v>0</v>
      </c>
      <c r="M160">
        <f t="shared" si="69"/>
        <v>0</v>
      </c>
      <c r="N160">
        <f t="shared" si="60"/>
        <v>0</v>
      </c>
      <c r="O160" s="57">
        <f t="shared" si="70"/>
        <v>0</v>
      </c>
      <c r="P160" s="57">
        <f t="shared" si="71"/>
        <v>0</v>
      </c>
      <c r="Q160" s="57">
        <f t="shared" si="72"/>
        <v>0</v>
      </c>
      <c r="R160" s="57">
        <f t="shared" si="73"/>
        <v>0</v>
      </c>
      <c r="S160" s="57">
        <f t="shared" si="74"/>
        <v>0</v>
      </c>
      <c r="T160" s="57">
        <f t="shared" si="75"/>
        <v>0</v>
      </c>
      <c r="U160" s="57">
        <f t="shared" si="76"/>
        <v>0</v>
      </c>
      <c r="V160" s="58">
        <f t="shared" si="77"/>
        <v>0</v>
      </c>
      <c r="W160" s="58">
        <f t="shared" si="78"/>
        <v>0</v>
      </c>
      <c r="X160" s="58">
        <f t="shared" si="79"/>
        <v>0</v>
      </c>
      <c r="Y160" s="58">
        <f t="shared" si="80"/>
        <v>0</v>
      </c>
      <c r="Z160">
        <f t="shared" si="65"/>
        <v>125461</v>
      </c>
    </row>
    <row r="161" spans="1:26" x14ac:dyDescent="0.3">
      <c r="A161" s="56" t="str">
        <f t="shared" si="66"/>
        <v>OUT TIME</v>
      </c>
      <c r="B161" s="56" t="str">
        <f t="shared" si="51"/>
        <v>ultimo</v>
      </c>
      <c r="C161" s="55">
        <f t="shared" si="24"/>
        <v>2</v>
      </c>
      <c r="D161" t="str">
        <f t="shared" si="23"/>
        <v>Coclé</v>
      </c>
      <c r="E161" s="23">
        <f t="shared" si="67"/>
        <v>43997</v>
      </c>
      <c r="F161" s="54">
        <f t="shared" si="68"/>
        <v>13</v>
      </c>
      <c r="G161" cm="1">
        <f t="array" ref="G161">+INDEX('Casos ACUM Prov'!$CK$3:$OM$16,'TODO PROVINCIA'!C161+1,'TODO PROVINCIA'!F161)</f>
        <v>0</v>
      </c>
      <c r="H161">
        <f t="shared" si="37"/>
        <v>0</v>
      </c>
      <c r="I161" cm="1">
        <f t="array" ref="I161">+INDEX('Muertes-PROV'!$C$3:$GE$16,$C161+1,$F161)</f>
        <v>0</v>
      </c>
      <c r="J161">
        <f t="shared" si="38"/>
        <v>0</v>
      </c>
      <c r="K161" cm="1">
        <f t="array" ref="K161">+INDEX('rECUPERA-prov'!$C$3:$LA$16,$C161+1,$F161)</f>
        <v>0</v>
      </c>
      <c r="L161">
        <f t="shared" si="39"/>
        <v>0</v>
      </c>
      <c r="M161">
        <f t="shared" si="69"/>
        <v>0</v>
      </c>
      <c r="N161">
        <f t="shared" si="60"/>
        <v>0</v>
      </c>
      <c r="O161" s="57">
        <f t="shared" si="70"/>
        <v>0</v>
      </c>
      <c r="P161" s="57">
        <f t="shared" si="71"/>
        <v>0</v>
      </c>
      <c r="Q161" s="57">
        <f t="shared" si="72"/>
        <v>0</v>
      </c>
      <c r="R161" s="57">
        <f t="shared" si="73"/>
        <v>0</v>
      </c>
      <c r="S161" s="57">
        <f t="shared" si="74"/>
        <v>0</v>
      </c>
      <c r="T161" s="57">
        <f t="shared" si="75"/>
        <v>0</v>
      </c>
      <c r="U161" s="57">
        <f t="shared" si="76"/>
        <v>0</v>
      </c>
      <c r="V161" s="58">
        <f t="shared" si="77"/>
        <v>0</v>
      </c>
      <c r="W161" s="58">
        <f t="shared" si="78"/>
        <v>0</v>
      </c>
      <c r="X161" s="58">
        <f t="shared" si="79"/>
        <v>0</v>
      </c>
      <c r="Y161" s="58">
        <f t="shared" si="80"/>
        <v>0</v>
      </c>
      <c r="Z161">
        <f t="shared" si="65"/>
        <v>416873</v>
      </c>
    </row>
    <row r="162" spans="1:26" x14ac:dyDescent="0.3">
      <c r="A162" s="56" t="str">
        <f t="shared" si="66"/>
        <v>OUT TIME</v>
      </c>
      <c r="B162" s="56" t="str">
        <f t="shared" si="51"/>
        <v>ultimo</v>
      </c>
      <c r="C162" s="55">
        <f t="shared" si="24"/>
        <v>3</v>
      </c>
      <c r="D162" t="str">
        <f t="shared" si="23"/>
        <v>Colón</v>
      </c>
      <c r="E162" s="23">
        <f t="shared" si="67"/>
        <v>43997</v>
      </c>
      <c r="F162" s="54">
        <f t="shared" si="68"/>
        <v>13</v>
      </c>
      <c r="G162" cm="1">
        <f t="array" ref="G162">+INDEX('Casos ACUM Prov'!$CK$3:$OM$16,'TODO PROVINCIA'!C162+1,'TODO PROVINCIA'!F162)</f>
        <v>0</v>
      </c>
      <c r="H162">
        <f t="shared" si="37"/>
        <v>0</v>
      </c>
      <c r="I162" cm="1">
        <f t="array" ref="I162">+INDEX('Muertes-PROV'!$C$3:$GE$16,$C162+1,$F162)</f>
        <v>0</v>
      </c>
      <c r="J162">
        <f t="shared" si="38"/>
        <v>0</v>
      </c>
      <c r="K162" cm="1">
        <f t="array" ref="K162">+INDEX('rECUPERA-prov'!$C$3:$LA$16,$C162+1,$F162)</f>
        <v>0</v>
      </c>
      <c r="L162">
        <f t="shared" si="39"/>
        <v>0</v>
      </c>
      <c r="M162">
        <f t="shared" si="69"/>
        <v>0</v>
      </c>
      <c r="N162">
        <f t="shared" si="60"/>
        <v>0</v>
      </c>
      <c r="O162" s="57">
        <f t="shared" si="70"/>
        <v>0</v>
      </c>
      <c r="P162" s="57">
        <f t="shared" si="71"/>
        <v>0</v>
      </c>
      <c r="Q162" s="57">
        <f t="shared" si="72"/>
        <v>0</v>
      </c>
      <c r="R162" s="57">
        <f t="shared" si="73"/>
        <v>0</v>
      </c>
      <c r="S162" s="57">
        <f t="shared" si="74"/>
        <v>0</v>
      </c>
      <c r="T162" s="57">
        <f t="shared" si="75"/>
        <v>0</v>
      </c>
      <c r="U162" s="57">
        <f t="shared" si="76"/>
        <v>0</v>
      </c>
      <c r="V162" s="58">
        <f t="shared" si="77"/>
        <v>0</v>
      </c>
      <c r="W162" s="58">
        <f t="shared" si="78"/>
        <v>0</v>
      </c>
      <c r="X162" s="58">
        <f t="shared" si="79"/>
        <v>0</v>
      </c>
      <c r="Y162" s="58">
        <f t="shared" si="80"/>
        <v>0</v>
      </c>
      <c r="Z162">
        <f t="shared" si="65"/>
        <v>233708</v>
      </c>
    </row>
    <row r="163" spans="1:26" x14ac:dyDescent="0.3">
      <c r="A163" s="56" t="str">
        <f t="shared" si="66"/>
        <v>OUT TIME</v>
      </c>
      <c r="B163" s="56" t="str">
        <f t="shared" si="51"/>
        <v>ultimo</v>
      </c>
      <c r="C163" s="55">
        <f t="shared" si="24"/>
        <v>4</v>
      </c>
      <c r="D163" t="str">
        <f t="shared" si="23"/>
        <v>Chiriquí</v>
      </c>
      <c r="E163" s="23">
        <f t="shared" si="67"/>
        <v>43997</v>
      </c>
      <c r="F163" s="54">
        <f t="shared" si="68"/>
        <v>13</v>
      </c>
      <c r="G163" cm="1">
        <f t="array" ref="G163">+INDEX('Casos ACUM Prov'!$CK$3:$OM$16,'TODO PROVINCIA'!C163+1,'TODO PROVINCIA'!F163)</f>
        <v>0</v>
      </c>
      <c r="H163">
        <f t="shared" si="37"/>
        <v>0</v>
      </c>
      <c r="I163" cm="1">
        <f t="array" ref="I163">+INDEX('Muertes-PROV'!$C$3:$GE$16,$C163+1,$F163)</f>
        <v>0</v>
      </c>
      <c r="J163">
        <f t="shared" si="38"/>
        <v>0</v>
      </c>
      <c r="K163" cm="1">
        <f t="array" ref="K163">+INDEX('rECUPERA-prov'!$C$3:$LA$16,$C163+1,$F163)</f>
        <v>0</v>
      </c>
      <c r="L163">
        <f t="shared" si="39"/>
        <v>0</v>
      </c>
      <c r="M163">
        <f t="shared" si="69"/>
        <v>0</v>
      </c>
      <c r="N163">
        <f t="shared" si="60"/>
        <v>0</v>
      </c>
      <c r="O163" s="57">
        <f t="shared" si="70"/>
        <v>0</v>
      </c>
      <c r="P163" s="57">
        <f t="shared" si="71"/>
        <v>0</v>
      </c>
      <c r="Q163" s="57">
        <f t="shared" si="72"/>
        <v>0</v>
      </c>
      <c r="R163" s="57">
        <f t="shared" si="73"/>
        <v>0</v>
      </c>
      <c r="S163" s="57">
        <f t="shared" si="74"/>
        <v>0</v>
      </c>
      <c r="T163" s="57">
        <f t="shared" si="75"/>
        <v>0</v>
      </c>
      <c r="U163" s="57">
        <f t="shared" si="76"/>
        <v>0</v>
      </c>
      <c r="V163" s="58">
        <f t="shared" si="77"/>
        <v>0</v>
      </c>
      <c r="W163" s="58">
        <f t="shared" si="78"/>
        <v>0</v>
      </c>
      <c r="X163" s="58">
        <f t="shared" si="79"/>
        <v>0</v>
      </c>
      <c r="Y163" s="58">
        <f t="shared" si="80"/>
        <v>0</v>
      </c>
      <c r="Z163">
        <f t="shared" si="65"/>
        <v>241928</v>
      </c>
    </row>
    <row r="164" spans="1:26" x14ac:dyDescent="0.3">
      <c r="A164" s="56" t="str">
        <f t="shared" si="66"/>
        <v>OUT TIME</v>
      </c>
      <c r="B164" s="56" t="str">
        <f t="shared" si="51"/>
        <v>ultimo</v>
      </c>
      <c r="C164" s="55">
        <f t="shared" si="24"/>
        <v>5</v>
      </c>
      <c r="D164" t="str">
        <f t="shared" si="23"/>
        <v>Darién</v>
      </c>
      <c r="E164" s="23">
        <f t="shared" si="67"/>
        <v>43997</v>
      </c>
      <c r="F164" s="54">
        <f t="shared" si="68"/>
        <v>13</v>
      </c>
      <c r="G164" cm="1">
        <f t="array" ref="G164">+INDEX('Casos ACUM Prov'!$CK$3:$OM$16,'TODO PROVINCIA'!C164+1,'TODO PROVINCIA'!F164)</f>
        <v>0</v>
      </c>
      <c r="H164">
        <f t="shared" si="37"/>
        <v>0</v>
      </c>
      <c r="I164" cm="1">
        <f t="array" ref="I164">+INDEX('Muertes-PROV'!$C$3:$GE$16,$C164+1,$F164)</f>
        <v>0</v>
      </c>
      <c r="J164">
        <f t="shared" si="38"/>
        <v>0</v>
      </c>
      <c r="K164" cm="1">
        <f t="array" ref="K164">+INDEX('rECUPERA-prov'!$C$3:$LA$16,$C164+1,$F164)</f>
        <v>0</v>
      </c>
      <c r="L164">
        <f t="shared" si="39"/>
        <v>0</v>
      </c>
      <c r="M164">
        <f t="shared" si="69"/>
        <v>0</v>
      </c>
      <c r="N164">
        <f t="shared" si="60"/>
        <v>0</v>
      </c>
      <c r="O164" s="57">
        <f t="shared" si="70"/>
        <v>0</v>
      </c>
      <c r="P164" s="57">
        <f t="shared" si="71"/>
        <v>0</v>
      </c>
      <c r="Q164" s="57">
        <f t="shared" si="72"/>
        <v>0</v>
      </c>
      <c r="R164" s="57">
        <f t="shared" si="73"/>
        <v>0</v>
      </c>
      <c r="S164" s="57">
        <f t="shared" si="74"/>
        <v>0</v>
      </c>
      <c r="T164" s="57">
        <f t="shared" si="75"/>
        <v>0</v>
      </c>
      <c r="U164" s="57">
        <f t="shared" si="76"/>
        <v>0</v>
      </c>
      <c r="V164" s="58">
        <f t="shared" si="77"/>
        <v>0</v>
      </c>
      <c r="W164" s="58">
        <f t="shared" si="78"/>
        <v>0</v>
      </c>
      <c r="X164" s="58">
        <f t="shared" si="79"/>
        <v>0</v>
      </c>
      <c r="Y164" s="58">
        <f t="shared" si="80"/>
        <v>0</v>
      </c>
      <c r="Z164">
        <f t="shared" si="65"/>
        <v>10001</v>
      </c>
    </row>
    <row r="165" spans="1:26" x14ac:dyDescent="0.3">
      <c r="A165" s="56" t="str">
        <f t="shared" si="66"/>
        <v>OUT TIME</v>
      </c>
      <c r="B165" s="56" t="str">
        <f t="shared" si="51"/>
        <v>ultimo</v>
      </c>
      <c r="C165" s="55">
        <f t="shared" si="24"/>
        <v>6</v>
      </c>
      <c r="D165" t="str">
        <f t="shared" si="23"/>
        <v>Herrera</v>
      </c>
      <c r="E165" s="23">
        <f t="shared" si="67"/>
        <v>43997</v>
      </c>
      <c r="F165" s="54">
        <f t="shared" si="68"/>
        <v>13</v>
      </c>
      <c r="G165" cm="1">
        <f t="array" ref="G165">+INDEX('Casos ACUM Prov'!$CK$3:$OM$16,'TODO PROVINCIA'!C165+1,'TODO PROVINCIA'!F165)</f>
        <v>0</v>
      </c>
      <c r="H165">
        <f t="shared" si="37"/>
        <v>0</v>
      </c>
      <c r="I165" cm="1">
        <f t="array" ref="I165">+INDEX('Muertes-PROV'!$C$3:$GE$16,$C165+1,$F165)</f>
        <v>0</v>
      </c>
      <c r="J165">
        <f t="shared" si="38"/>
        <v>0</v>
      </c>
      <c r="K165" cm="1">
        <f t="array" ref="K165">+INDEX('rECUPERA-prov'!$C$3:$LA$16,$C165+1,$F165)</f>
        <v>0</v>
      </c>
      <c r="L165">
        <f t="shared" si="39"/>
        <v>0</v>
      </c>
      <c r="M165">
        <f t="shared" si="69"/>
        <v>0</v>
      </c>
      <c r="N165">
        <f t="shared" si="60"/>
        <v>0</v>
      </c>
      <c r="O165" s="57">
        <f t="shared" si="70"/>
        <v>0</v>
      </c>
      <c r="P165" s="57">
        <f t="shared" si="71"/>
        <v>0</v>
      </c>
      <c r="Q165" s="57">
        <f t="shared" si="72"/>
        <v>0</v>
      </c>
      <c r="R165" s="57">
        <f t="shared" si="73"/>
        <v>0</v>
      </c>
      <c r="S165" s="57">
        <f t="shared" si="74"/>
        <v>0</v>
      </c>
      <c r="T165" s="57">
        <f t="shared" si="75"/>
        <v>0</v>
      </c>
      <c r="U165" s="57">
        <f t="shared" si="76"/>
        <v>0</v>
      </c>
      <c r="V165" s="58">
        <f t="shared" si="77"/>
        <v>0</v>
      </c>
      <c r="W165" s="58">
        <f t="shared" si="78"/>
        <v>0</v>
      </c>
      <c r="X165" s="58">
        <f t="shared" si="79"/>
        <v>0</v>
      </c>
      <c r="Y165" s="58">
        <f t="shared" si="80"/>
        <v>0</v>
      </c>
      <c r="Z165">
        <f t="shared" si="65"/>
        <v>33109</v>
      </c>
    </row>
    <row r="166" spans="1:26" x14ac:dyDescent="0.3">
      <c r="A166" s="56" t="str">
        <f t="shared" si="66"/>
        <v>OUT TIME</v>
      </c>
      <c r="B166" s="56" t="str">
        <f t="shared" si="51"/>
        <v>ultimo</v>
      </c>
      <c r="C166" s="55">
        <f t="shared" si="24"/>
        <v>7</v>
      </c>
      <c r="D166" t="str">
        <f t="shared" si="23"/>
        <v>Los Santos</v>
      </c>
      <c r="E166" s="23">
        <f t="shared" si="67"/>
        <v>43997</v>
      </c>
      <c r="F166" s="54">
        <f t="shared" si="68"/>
        <v>13</v>
      </c>
      <c r="G166" cm="1">
        <f t="array" ref="G166">+INDEX('Casos ACUM Prov'!$CK$3:$OM$16,'TODO PROVINCIA'!C166+1,'TODO PROVINCIA'!F166)</f>
        <v>0</v>
      </c>
      <c r="H166">
        <f t="shared" si="37"/>
        <v>0</v>
      </c>
      <c r="I166" cm="1">
        <f t="array" ref="I166">+INDEX('Muertes-PROV'!$C$3:$GE$16,$C166+1,$F166)</f>
        <v>0</v>
      </c>
      <c r="J166">
        <f t="shared" si="38"/>
        <v>0</v>
      </c>
      <c r="K166" cm="1">
        <f t="array" ref="K166">+INDEX('rECUPERA-prov'!$C$3:$LA$16,$C166+1,$F166)</f>
        <v>0</v>
      </c>
      <c r="L166">
        <f t="shared" si="39"/>
        <v>0</v>
      </c>
      <c r="M166">
        <f t="shared" si="69"/>
        <v>0</v>
      </c>
      <c r="N166">
        <f t="shared" si="60"/>
        <v>0</v>
      </c>
      <c r="O166" s="57">
        <f t="shared" si="70"/>
        <v>0</v>
      </c>
      <c r="P166" s="57">
        <f t="shared" si="71"/>
        <v>0</v>
      </c>
      <c r="Q166" s="57">
        <f t="shared" si="72"/>
        <v>0</v>
      </c>
      <c r="R166" s="57">
        <f t="shared" si="73"/>
        <v>0</v>
      </c>
      <c r="S166" s="57">
        <f t="shared" si="74"/>
        <v>0</v>
      </c>
      <c r="T166" s="57">
        <f t="shared" si="75"/>
        <v>0</v>
      </c>
      <c r="U166" s="57">
        <f t="shared" si="76"/>
        <v>0</v>
      </c>
      <c r="V166" s="58">
        <f t="shared" si="77"/>
        <v>0</v>
      </c>
      <c r="W166" s="58">
        <f t="shared" si="78"/>
        <v>0</v>
      </c>
      <c r="X166" s="58">
        <f t="shared" si="79"/>
        <v>0</v>
      </c>
      <c r="Y166" s="58">
        <f t="shared" si="80"/>
        <v>0</v>
      </c>
      <c r="Z166">
        <f t="shared" si="65"/>
        <v>156747</v>
      </c>
    </row>
    <row r="167" spans="1:26" x14ac:dyDescent="0.3">
      <c r="A167" s="56" t="str">
        <f t="shared" si="66"/>
        <v>OUT TIME</v>
      </c>
      <c r="B167" s="56" t="str">
        <f t="shared" si="51"/>
        <v>ultimo</v>
      </c>
      <c r="C167" s="55">
        <f t="shared" si="24"/>
        <v>8</v>
      </c>
      <c r="D167" t="str">
        <f t="shared" si="23"/>
        <v>Panamá</v>
      </c>
      <c r="E167" s="23">
        <f t="shared" si="67"/>
        <v>43997</v>
      </c>
      <c r="F167" s="54">
        <f t="shared" si="68"/>
        <v>13</v>
      </c>
      <c r="G167" cm="1">
        <f t="array" ref="G167">+INDEX('Casos ACUM Prov'!$CK$3:$OM$16,'TODO PROVINCIA'!C167+1,'TODO PROVINCIA'!F167)</f>
        <v>0</v>
      </c>
      <c r="H167">
        <f t="shared" si="37"/>
        <v>0</v>
      </c>
      <c r="I167" cm="1">
        <f t="array" ref="I167">+INDEX('Muertes-PROV'!$C$3:$GE$16,$C167+1,$F167)</f>
        <v>0</v>
      </c>
      <c r="J167">
        <f t="shared" si="38"/>
        <v>0</v>
      </c>
      <c r="K167" cm="1">
        <f t="array" ref="K167">+INDEX('rECUPERA-prov'!$C$3:$LA$16,$C167+1,$F167)</f>
        <v>0</v>
      </c>
      <c r="L167">
        <f t="shared" si="39"/>
        <v>0</v>
      </c>
      <c r="M167">
        <f t="shared" si="69"/>
        <v>0</v>
      </c>
      <c r="N167">
        <f t="shared" si="60"/>
        <v>0</v>
      </c>
      <c r="O167" s="57">
        <f t="shared" si="70"/>
        <v>0</v>
      </c>
      <c r="P167" s="57">
        <f t="shared" si="71"/>
        <v>0</v>
      </c>
      <c r="Q167" s="57">
        <f t="shared" si="72"/>
        <v>0</v>
      </c>
      <c r="R167" s="57">
        <f t="shared" si="73"/>
        <v>0</v>
      </c>
      <c r="S167" s="57">
        <f t="shared" si="74"/>
        <v>0</v>
      </c>
      <c r="T167" s="57">
        <f t="shared" si="75"/>
        <v>0</v>
      </c>
      <c r="U167" s="57">
        <f t="shared" si="76"/>
        <v>0</v>
      </c>
      <c r="V167" s="58">
        <f t="shared" si="77"/>
        <v>0</v>
      </c>
      <c r="W167" s="58">
        <f t="shared" si="78"/>
        <v>0</v>
      </c>
      <c r="X167" s="58">
        <f t="shared" si="79"/>
        <v>0</v>
      </c>
      <c r="Y167" s="58">
        <f t="shared" si="80"/>
        <v>0</v>
      </c>
      <c r="Z167">
        <f t="shared" si="65"/>
        <v>109955</v>
      </c>
    </row>
    <row r="168" spans="1:26" x14ac:dyDescent="0.3">
      <c r="A168" s="56" t="str">
        <f t="shared" si="66"/>
        <v>OUT TIME</v>
      </c>
      <c r="B168" s="56" t="str">
        <f t="shared" si="51"/>
        <v>ultimo</v>
      </c>
      <c r="C168" s="55">
        <f t="shared" si="24"/>
        <v>9</v>
      </c>
      <c r="D168" t="str">
        <f t="shared" si="23"/>
        <v>Veraguas</v>
      </c>
      <c r="E168" s="23">
        <f t="shared" si="67"/>
        <v>43997</v>
      </c>
      <c r="F168" s="54">
        <f t="shared" si="68"/>
        <v>13</v>
      </c>
      <c r="G168" cm="1">
        <f t="array" ref="G168">+INDEX('Casos ACUM Prov'!$CK$3:$OM$16,'TODO PROVINCIA'!C168+1,'TODO PROVINCIA'!F168)</f>
        <v>0</v>
      </c>
      <c r="H168">
        <f t="shared" si="37"/>
        <v>0</v>
      </c>
      <c r="I168" cm="1">
        <f t="array" ref="I168">+INDEX('Muertes-PROV'!$C$3:$GE$16,$C168+1,$F168)</f>
        <v>0</v>
      </c>
      <c r="J168">
        <f t="shared" si="38"/>
        <v>0</v>
      </c>
      <c r="K168" cm="1">
        <f t="array" ref="K168">+INDEX('rECUPERA-prov'!$C$3:$LA$16,$C168+1,$F168)</f>
        <v>0</v>
      </c>
      <c r="L168">
        <f t="shared" si="39"/>
        <v>0</v>
      </c>
      <c r="M168">
        <f t="shared" si="69"/>
        <v>0</v>
      </c>
      <c r="N168">
        <f t="shared" si="60"/>
        <v>0</v>
      </c>
      <c r="O168" s="57">
        <f t="shared" si="70"/>
        <v>0</v>
      </c>
      <c r="P168" s="57">
        <f t="shared" si="71"/>
        <v>0</v>
      </c>
      <c r="Q168" s="57">
        <f t="shared" si="72"/>
        <v>0</v>
      </c>
      <c r="R168" s="57">
        <f t="shared" si="73"/>
        <v>0</v>
      </c>
      <c r="S168" s="57">
        <f t="shared" si="74"/>
        <v>0</v>
      </c>
      <c r="T168" s="57">
        <f t="shared" si="75"/>
        <v>0</v>
      </c>
      <c r="U168" s="57">
        <f t="shared" si="76"/>
        <v>0</v>
      </c>
      <c r="V168" s="58">
        <f t="shared" si="77"/>
        <v>0</v>
      </c>
      <c r="W168" s="58">
        <f t="shared" si="78"/>
        <v>0</v>
      </c>
      <c r="X168" s="58">
        <f t="shared" si="79"/>
        <v>0</v>
      </c>
      <c r="Y168" s="58">
        <f t="shared" si="80"/>
        <v>0</v>
      </c>
      <c r="Z168">
        <f t="shared" si="65"/>
        <v>109955</v>
      </c>
    </row>
    <row r="169" spans="1:26" x14ac:dyDescent="0.3">
      <c r="A169" s="56" t="str">
        <f t="shared" si="66"/>
        <v>OUT TIME</v>
      </c>
      <c r="B169" s="56" t="str">
        <f t="shared" si="51"/>
        <v>ultimo</v>
      </c>
      <c r="C169" s="55">
        <f t="shared" si="24"/>
        <v>10</v>
      </c>
      <c r="D169" t="str">
        <f t="shared" si="23"/>
        <v>Comarca Kuna Yala</v>
      </c>
      <c r="E169" s="23">
        <f t="shared" si="67"/>
        <v>43997</v>
      </c>
      <c r="F169" s="54">
        <f t="shared" si="68"/>
        <v>13</v>
      </c>
      <c r="G169" cm="1">
        <f t="array" ref="G169">+INDEX('Casos ACUM Prov'!$CK$3:$OM$16,'TODO PROVINCIA'!C169+1,'TODO PROVINCIA'!F169)</f>
        <v>0</v>
      </c>
      <c r="H169">
        <f t="shared" si="37"/>
        <v>0</v>
      </c>
      <c r="I169" cm="1">
        <f t="array" ref="I169">+INDEX('Muertes-PROV'!$C$3:$GE$16,$C169+1,$F169)</f>
        <v>0</v>
      </c>
      <c r="J169">
        <f t="shared" si="38"/>
        <v>0</v>
      </c>
      <c r="K169" cm="1">
        <f t="array" ref="K169">+INDEX('rECUPERA-prov'!$C$3:$LA$16,$C169+1,$F169)</f>
        <v>0</v>
      </c>
      <c r="L169">
        <f t="shared" si="39"/>
        <v>0</v>
      </c>
      <c r="M169">
        <f t="shared" si="69"/>
        <v>0</v>
      </c>
      <c r="N169">
        <f t="shared" si="60"/>
        <v>0</v>
      </c>
      <c r="O169" s="57">
        <f t="shared" si="70"/>
        <v>0</v>
      </c>
      <c r="P169" s="57">
        <f t="shared" si="71"/>
        <v>0</v>
      </c>
      <c r="Q169" s="57">
        <f t="shared" si="72"/>
        <v>0</v>
      </c>
      <c r="R169" s="57">
        <f t="shared" si="73"/>
        <v>0</v>
      </c>
      <c r="S169" s="57">
        <f t="shared" si="74"/>
        <v>0</v>
      </c>
      <c r="T169" s="57">
        <f t="shared" si="75"/>
        <v>0</v>
      </c>
      <c r="U169" s="57">
        <f t="shared" si="76"/>
        <v>0</v>
      </c>
      <c r="V169" s="58">
        <f t="shared" si="77"/>
        <v>0</v>
      </c>
      <c r="W169" s="58">
        <f t="shared" si="78"/>
        <v>0</v>
      </c>
      <c r="X169" s="58">
        <f t="shared" si="79"/>
        <v>0</v>
      </c>
      <c r="Y169" s="58">
        <f t="shared" si="80"/>
        <v>0</v>
      </c>
      <c r="Z169">
        <f t="shared" si="65"/>
        <v>89592</v>
      </c>
    </row>
    <row r="170" spans="1:26" x14ac:dyDescent="0.3">
      <c r="A170" s="56" t="str">
        <f t="shared" si="66"/>
        <v>OUT TIME</v>
      </c>
      <c r="B170" s="56" t="str">
        <f t="shared" si="51"/>
        <v>ultimo</v>
      </c>
      <c r="C170" s="55">
        <f t="shared" si="24"/>
        <v>11</v>
      </c>
      <c r="D170" t="str">
        <f t="shared" si="23"/>
        <v>Comarca Emberá Wounaán</v>
      </c>
      <c r="E170" s="23">
        <f t="shared" si="67"/>
        <v>43997</v>
      </c>
      <c r="F170" s="54">
        <f t="shared" si="68"/>
        <v>13</v>
      </c>
      <c r="G170" cm="1">
        <f t="array" ref="G170">+INDEX('Casos ACUM Prov'!$CK$3:$OM$16,'TODO PROVINCIA'!C170+1,'TODO PROVINCIA'!F170)</f>
        <v>0</v>
      </c>
      <c r="H170">
        <f t="shared" si="37"/>
        <v>0</v>
      </c>
      <c r="I170" cm="1">
        <f t="array" ref="I170">+INDEX('Muertes-PROV'!$C$3:$GE$16,$C170+1,$F170)</f>
        <v>0</v>
      </c>
      <c r="J170">
        <f t="shared" si="38"/>
        <v>0</v>
      </c>
      <c r="K170" cm="1">
        <f t="array" ref="K170">+INDEX('rECUPERA-prov'!$C$3:$LA$16,$C170+1,$F170)</f>
        <v>0</v>
      </c>
      <c r="L170">
        <f t="shared" si="39"/>
        <v>0</v>
      </c>
      <c r="M170">
        <f t="shared" si="69"/>
        <v>0</v>
      </c>
      <c r="N170">
        <f t="shared" si="60"/>
        <v>0</v>
      </c>
      <c r="O170" s="57">
        <f t="shared" si="70"/>
        <v>0</v>
      </c>
      <c r="P170" s="57">
        <f t="shared" si="71"/>
        <v>0</v>
      </c>
      <c r="Q170" s="57">
        <f t="shared" si="72"/>
        <v>0</v>
      </c>
      <c r="R170" s="57">
        <f t="shared" si="73"/>
        <v>0</v>
      </c>
      <c r="S170" s="57">
        <f t="shared" si="74"/>
        <v>0</v>
      </c>
      <c r="T170" s="57">
        <f t="shared" si="75"/>
        <v>0</v>
      </c>
      <c r="U170" s="57">
        <f t="shared" si="76"/>
        <v>0</v>
      </c>
      <c r="V170" s="58">
        <f t="shared" si="77"/>
        <v>0</v>
      </c>
      <c r="W170" s="58">
        <f t="shared" si="78"/>
        <v>0</v>
      </c>
      <c r="X170" s="58">
        <f t="shared" si="79"/>
        <v>0</v>
      </c>
      <c r="Y170" s="58">
        <f t="shared" si="80"/>
        <v>0</v>
      </c>
      <c r="Z170">
        <f t="shared" si="65"/>
        <v>1249032</v>
      </c>
    </row>
    <row r="171" spans="1:26" x14ac:dyDescent="0.3">
      <c r="A171" s="56" t="str">
        <f t="shared" si="66"/>
        <v>OUT TIME</v>
      </c>
      <c r="B171" s="56" t="str">
        <f t="shared" si="51"/>
        <v>ultimo</v>
      </c>
      <c r="C171" s="55">
        <f t="shared" si="24"/>
        <v>12</v>
      </c>
      <c r="D171" t="str">
        <f t="shared" si="23"/>
        <v>Comarca Ngäbe Buglé</v>
      </c>
      <c r="E171" s="23">
        <f t="shared" si="67"/>
        <v>43997</v>
      </c>
      <c r="F171" s="54">
        <f t="shared" si="68"/>
        <v>13</v>
      </c>
      <c r="G171" cm="1">
        <f t="array" ref="G171">+INDEX('Casos ACUM Prov'!$CK$3:$OM$16,'TODO PROVINCIA'!C171+1,'TODO PROVINCIA'!F171)</f>
        <v>0</v>
      </c>
      <c r="H171">
        <f t="shared" si="37"/>
        <v>0</v>
      </c>
      <c r="I171" cm="1">
        <f t="array" ref="I171">+INDEX('Muertes-PROV'!$C$3:$GE$16,$C171+1,$F171)</f>
        <v>0</v>
      </c>
      <c r="J171">
        <f t="shared" si="38"/>
        <v>0</v>
      </c>
      <c r="K171" cm="1">
        <f t="array" ref="K171">+INDEX('rECUPERA-prov'!$C$3:$LA$16,$C171+1,$F171)</f>
        <v>0</v>
      </c>
      <c r="L171">
        <f t="shared" si="39"/>
        <v>0</v>
      </c>
      <c r="M171">
        <f t="shared" si="69"/>
        <v>0</v>
      </c>
      <c r="N171">
        <f t="shared" si="60"/>
        <v>0</v>
      </c>
      <c r="O171" s="57">
        <f t="shared" si="70"/>
        <v>0</v>
      </c>
      <c r="P171" s="57">
        <f t="shared" si="71"/>
        <v>0</v>
      </c>
      <c r="Q171" s="57">
        <f t="shared" si="72"/>
        <v>0</v>
      </c>
      <c r="R171" s="57">
        <f t="shared" si="73"/>
        <v>0</v>
      </c>
      <c r="S171" s="57">
        <f t="shared" si="74"/>
        <v>0</v>
      </c>
      <c r="T171" s="57">
        <f t="shared" si="75"/>
        <v>0</v>
      </c>
      <c r="U171" s="57">
        <f t="shared" si="76"/>
        <v>0</v>
      </c>
      <c r="V171" s="58">
        <f t="shared" si="77"/>
        <v>0</v>
      </c>
      <c r="W171" s="58">
        <f t="shared" si="78"/>
        <v>0</v>
      </c>
      <c r="X171" s="58">
        <f t="shared" si="79"/>
        <v>0</v>
      </c>
      <c r="Y171" s="58">
        <f t="shared" si="80"/>
        <v>0</v>
      </c>
      <c r="Z171">
        <f t="shared" si="65"/>
        <v>464038</v>
      </c>
    </row>
    <row r="172" spans="1:26" x14ac:dyDescent="0.3">
      <c r="A172" s="56" t="str">
        <f t="shared" si="66"/>
        <v>OUT TIME</v>
      </c>
      <c r="B172" s="56" t="str">
        <f t="shared" si="51"/>
        <v>ultimo</v>
      </c>
      <c r="C172" s="55">
        <f t="shared" si="24"/>
        <v>13</v>
      </c>
      <c r="D172" t="str">
        <f t="shared" si="23"/>
        <v>Panamá Oeste</v>
      </c>
      <c r="E172" s="23">
        <f t="shared" si="67"/>
        <v>43997</v>
      </c>
      <c r="F172" s="54">
        <f t="shared" si="68"/>
        <v>13</v>
      </c>
      <c r="G172" cm="1">
        <f t="array" ref="G172">+INDEX('Casos ACUM Prov'!$CK$3:$OM$16,'TODO PROVINCIA'!C172+1,'TODO PROVINCIA'!F172)</f>
        <v>0</v>
      </c>
      <c r="H172">
        <f t="shared" si="37"/>
        <v>0</v>
      </c>
      <c r="I172" cm="1">
        <f t="array" ref="I172">+INDEX('Muertes-PROV'!$C$3:$GE$16,$C172+1,$F172)</f>
        <v>0</v>
      </c>
      <c r="J172">
        <f t="shared" si="38"/>
        <v>0</v>
      </c>
      <c r="K172" cm="1">
        <f t="array" ref="K172">+INDEX('rECUPERA-prov'!$C$3:$LA$16,$C172+1,$F172)</f>
        <v>0</v>
      </c>
      <c r="L172">
        <f t="shared" si="39"/>
        <v>0</v>
      </c>
      <c r="M172">
        <f t="shared" si="69"/>
        <v>0</v>
      </c>
      <c r="N172">
        <f t="shared" si="60"/>
        <v>0</v>
      </c>
      <c r="O172" s="57">
        <f t="shared" si="70"/>
        <v>0</v>
      </c>
      <c r="P172" s="57">
        <f t="shared" si="71"/>
        <v>0</v>
      </c>
      <c r="Q172" s="57">
        <f t="shared" si="72"/>
        <v>0</v>
      </c>
      <c r="R172" s="57">
        <f t="shared" si="73"/>
        <v>0</v>
      </c>
      <c r="S172" s="57">
        <f t="shared" si="74"/>
        <v>0</v>
      </c>
      <c r="T172" s="57">
        <f t="shared" si="75"/>
        <v>0</v>
      </c>
      <c r="U172" s="57">
        <f t="shared" si="76"/>
        <v>0</v>
      </c>
      <c r="V172" s="58">
        <f t="shared" si="77"/>
        <v>0</v>
      </c>
      <c r="W172" s="58">
        <f t="shared" si="78"/>
        <v>0</v>
      </c>
      <c r="X172" s="58">
        <f t="shared" si="79"/>
        <v>0</v>
      </c>
      <c r="Y172" s="58">
        <f t="shared" si="80"/>
        <v>0</v>
      </c>
      <c r="Z172">
        <f t="shared" si="65"/>
        <v>226991</v>
      </c>
    </row>
    <row r="173" spans="1:26" x14ac:dyDescent="0.3">
      <c r="A173" s="56" t="str">
        <f t="shared" si="66"/>
        <v>OUT TIME</v>
      </c>
      <c r="B173" s="56" t="str">
        <f t="shared" si="51"/>
        <v>ultimo</v>
      </c>
      <c r="C173" s="55">
        <f t="shared" si="24"/>
        <v>1</v>
      </c>
      <c r="D173" t="str">
        <f t="shared" si="23"/>
        <v>Bocas del Toro</v>
      </c>
      <c r="E173" s="23">
        <f t="shared" si="67"/>
        <v>43998</v>
      </c>
      <c r="F173" s="54">
        <f t="shared" si="68"/>
        <v>14</v>
      </c>
      <c r="G173" cm="1">
        <f t="array" ref="G173">+INDEX('Casos ACUM Prov'!$CK$3:$OM$16,'TODO PROVINCIA'!C173+1,'TODO PROVINCIA'!F173)</f>
        <v>0</v>
      </c>
      <c r="H173">
        <f t="shared" si="37"/>
        <v>0</v>
      </c>
      <c r="I173" cm="1">
        <f t="array" ref="I173">+INDEX('Muertes-PROV'!$C$3:$GE$16,$C173+1,$F173)</f>
        <v>0</v>
      </c>
      <c r="J173">
        <f t="shared" si="38"/>
        <v>0</v>
      </c>
      <c r="K173" cm="1">
        <f t="array" ref="K173">+INDEX('rECUPERA-prov'!$C$3:$LA$16,$C173+1,$F173)</f>
        <v>0</v>
      </c>
      <c r="L173">
        <f t="shared" si="39"/>
        <v>0</v>
      </c>
      <c r="M173">
        <f t="shared" si="69"/>
        <v>0</v>
      </c>
      <c r="N173">
        <f t="shared" si="60"/>
        <v>0</v>
      </c>
      <c r="O173" s="57">
        <f t="shared" si="70"/>
        <v>0</v>
      </c>
      <c r="P173" s="57">
        <f t="shared" si="71"/>
        <v>0</v>
      </c>
      <c r="Q173" s="57">
        <f t="shared" si="72"/>
        <v>0</v>
      </c>
      <c r="R173" s="57">
        <f t="shared" si="73"/>
        <v>0</v>
      </c>
      <c r="S173" s="57">
        <f t="shared" si="74"/>
        <v>0</v>
      </c>
      <c r="T173" s="57">
        <f t="shared" si="75"/>
        <v>0</v>
      </c>
      <c r="U173" s="57">
        <f t="shared" si="76"/>
        <v>0</v>
      </c>
      <c r="V173" s="58">
        <f t="shared" si="77"/>
        <v>0</v>
      </c>
      <c r="W173" s="58">
        <f t="shared" si="78"/>
        <v>0</v>
      </c>
      <c r="X173" s="58">
        <f t="shared" si="79"/>
        <v>0</v>
      </c>
      <c r="Y173" s="58">
        <f t="shared" si="80"/>
        <v>0</v>
      </c>
      <c r="Z173">
        <f t="shared" si="65"/>
        <v>125461</v>
      </c>
    </row>
    <row r="174" spans="1:26" x14ac:dyDescent="0.3">
      <c r="A174" s="56" t="str">
        <f t="shared" si="66"/>
        <v>OUT TIME</v>
      </c>
      <c r="B174" s="56" t="str">
        <f t="shared" si="51"/>
        <v>ultimo</v>
      </c>
      <c r="C174" s="55">
        <f t="shared" si="24"/>
        <v>2</v>
      </c>
      <c r="D174" t="str">
        <f t="shared" si="23"/>
        <v>Coclé</v>
      </c>
      <c r="E174" s="23">
        <f t="shared" si="67"/>
        <v>43998</v>
      </c>
      <c r="F174" s="54">
        <f t="shared" si="68"/>
        <v>14</v>
      </c>
      <c r="G174" cm="1">
        <f t="array" ref="G174">+INDEX('Casos ACUM Prov'!$CK$3:$OM$16,'TODO PROVINCIA'!C174+1,'TODO PROVINCIA'!F174)</f>
        <v>0</v>
      </c>
      <c r="H174">
        <f t="shared" si="37"/>
        <v>0</v>
      </c>
      <c r="I174" cm="1">
        <f t="array" ref="I174">+INDEX('Muertes-PROV'!$C$3:$GE$16,$C174+1,$F174)</f>
        <v>0</v>
      </c>
      <c r="J174">
        <f t="shared" si="38"/>
        <v>0</v>
      </c>
      <c r="K174" cm="1">
        <f t="array" ref="K174">+INDEX('rECUPERA-prov'!$C$3:$LA$16,$C174+1,$F174)</f>
        <v>0</v>
      </c>
      <c r="L174">
        <f t="shared" si="39"/>
        <v>0</v>
      </c>
      <c r="M174">
        <f t="shared" si="69"/>
        <v>0</v>
      </c>
      <c r="N174">
        <f t="shared" si="60"/>
        <v>0</v>
      </c>
      <c r="O174" s="57">
        <f t="shared" si="70"/>
        <v>0</v>
      </c>
      <c r="P174" s="57">
        <f t="shared" si="71"/>
        <v>0</v>
      </c>
      <c r="Q174" s="57">
        <f t="shared" si="72"/>
        <v>0</v>
      </c>
      <c r="R174" s="57">
        <f t="shared" si="73"/>
        <v>0</v>
      </c>
      <c r="S174" s="57">
        <f t="shared" si="74"/>
        <v>0</v>
      </c>
      <c r="T174" s="57">
        <f t="shared" si="75"/>
        <v>0</v>
      </c>
      <c r="U174" s="57">
        <f t="shared" si="76"/>
        <v>0</v>
      </c>
      <c r="V174" s="58">
        <f t="shared" si="77"/>
        <v>0</v>
      </c>
      <c r="W174" s="58">
        <f t="shared" si="78"/>
        <v>0</v>
      </c>
      <c r="X174" s="58">
        <f t="shared" si="79"/>
        <v>0</v>
      </c>
      <c r="Y174" s="58">
        <f t="shared" si="80"/>
        <v>0</v>
      </c>
      <c r="Z174">
        <f t="shared" si="65"/>
        <v>416873</v>
      </c>
    </row>
    <row r="175" spans="1:26" x14ac:dyDescent="0.3">
      <c r="A175" s="56" t="str">
        <f t="shared" si="66"/>
        <v>OUT TIME</v>
      </c>
      <c r="B175" s="56" t="str">
        <f t="shared" si="51"/>
        <v>ultimo</v>
      </c>
      <c r="C175" s="55">
        <f t="shared" si="24"/>
        <v>3</v>
      </c>
      <c r="D175" t="str">
        <f t="shared" si="23"/>
        <v>Colón</v>
      </c>
      <c r="E175" s="23">
        <f t="shared" si="67"/>
        <v>43998</v>
      </c>
      <c r="F175" s="54">
        <f t="shared" si="68"/>
        <v>14</v>
      </c>
      <c r="G175" cm="1">
        <f t="array" ref="G175">+INDEX('Casos ACUM Prov'!$CK$3:$OM$16,'TODO PROVINCIA'!C175+1,'TODO PROVINCIA'!F175)</f>
        <v>0</v>
      </c>
      <c r="H175">
        <f t="shared" si="37"/>
        <v>0</v>
      </c>
      <c r="I175" cm="1">
        <f t="array" ref="I175">+INDEX('Muertes-PROV'!$C$3:$GE$16,$C175+1,$F175)</f>
        <v>0</v>
      </c>
      <c r="J175">
        <f t="shared" si="38"/>
        <v>0</v>
      </c>
      <c r="K175" cm="1">
        <f t="array" ref="K175">+INDEX('rECUPERA-prov'!$C$3:$LA$16,$C175+1,$F175)</f>
        <v>0</v>
      </c>
      <c r="L175">
        <f t="shared" si="39"/>
        <v>0</v>
      </c>
      <c r="M175">
        <f t="shared" si="69"/>
        <v>0</v>
      </c>
      <c r="N175">
        <f t="shared" si="60"/>
        <v>0</v>
      </c>
      <c r="O175" s="57">
        <f t="shared" si="70"/>
        <v>0</v>
      </c>
      <c r="P175" s="57">
        <f t="shared" si="71"/>
        <v>0</v>
      </c>
      <c r="Q175" s="57">
        <f t="shared" si="72"/>
        <v>0</v>
      </c>
      <c r="R175" s="57">
        <f t="shared" si="73"/>
        <v>0</v>
      </c>
      <c r="S175" s="57">
        <f t="shared" si="74"/>
        <v>0</v>
      </c>
      <c r="T175" s="57">
        <f t="shared" si="75"/>
        <v>0</v>
      </c>
      <c r="U175" s="57">
        <f t="shared" si="76"/>
        <v>0</v>
      </c>
      <c r="V175" s="58">
        <f t="shared" si="77"/>
        <v>0</v>
      </c>
      <c r="W175" s="58">
        <f t="shared" si="78"/>
        <v>0</v>
      </c>
      <c r="X175" s="58">
        <f t="shared" si="79"/>
        <v>0</v>
      </c>
      <c r="Y175" s="58">
        <f t="shared" si="80"/>
        <v>0</v>
      </c>
      <c r="Z175">
        <f t="shared" si="65"/>
        <v>233708</v>
      </c>
    </row>
    <row r="176" spans="1:26" x14ac:dyDescent="0.3">
      <c r="A176" s="56" t="str">
        <f t="shared" si="66"/>
        <v>OUT TIME</v>
      </c>
      <c r="B176" s="56" t="str">
        <f t="shared" si="51"/>
        <v>ultimo</v>
      </c>
      <c r="C176" s="55">
        <f t="shared" si="24"/>
        <v>4</v>
      </c>
      <c r="D176" t="str">
        <f t="shared" si="23"/>
        <v>Chiriquí</v>
      </c>
      <c r="E176" s="23">
        <f t="shared" si="67"/>
        <v>43998</v>
      </c>
      <c r="F176" s="54">
        <f t="shared" si="68"/>
        <v>14</v>
      </c>
      <c r="G176" cm="1">
        <f t="array" ref="G176">+INDEX('Casos ACUM Prov'!$CK$3:$OM$16,'TODO PROVINCIA'!C176+1,'TODO PROVINCIA'!F176)</f>
        <v>0</v>
      </c>
      <c r="H176">
        <f t="shared" si="37"/>
        <v>0</v>
      </c>
      <c r="I176" cm="1">
        <f t="array" ref="I176">+INDEX('Muertes-PROV'!$C$3:$GE$16,$C176+1,$F176)</f>
        <v>0</v>
      </c>
      <c r="J176">
        <f t="shared" si="38"/>
        <v>0</v>
      </c>
      <c r="K176" cm="1">
        <f t="array" ref="K176">+INDEX('rECUPERA-prov'!$C$3:$LA$16,$C176+1,$F176)</f>
        <v>0</v>
      </c>
      <c r="L176">
        <f t="shared" si="39"/>
        <v>0</v>
      </c>
      <c r="M176">
        <f t="shared" si="69"/>
        <v>0</v>
      </c>
      <c r="N176">
        <f t="shared" si="60"/>
        <v>0</v>
      </c>
      <c r="O176" s="57">
        <f t="shared" si="70"/>
        <v>0</v>
      </c>
      <c r="P176" s="57">
        <f t="shared" si="71"/>
        <v>0</v>
      </c>
      <c r="Q176" s="57">
        <f t="shared" si="72"/>
        <v>0</v>
      </c>
      <c r="R176" s="57">
        <f t="shared" si="73"/>
        <v>0</v>
      </c>
      <c r="S176" s="57">
        <f t="shared" si="74"/>
        <v>0</v>
      </c>
      <c r="T176" s="57">
        <f t="shared" si="75"/>
        <v>0</v>
      </c>
      <c r="U176" s="57">
        <f t="shared" si="76"/>
        <v>0</v>
      </c>
      <c r="V176" s="58">
        <f t="shared" si="77"/>
        <v>0</v>
      </c>
      <c r="W176" s="58">
        <f t="shared" si="78"/>
        <v>0</v>
      </c>
      <c r="X176" s="58">
        <f t="shared" si="79"/>
        <v>0</v>
      </c>
      <c r="Y176" s="58">
        <f t="shared" si="80"/>
        <v>0</v>
      </c>
      <c r="Z176">
        <f t="shared" si="65"/>
        <v>241928</v>
      </c>
    </row>
    <row r="177" spans="1:26" x14ac:dyDescent="0.3">
      <c r="A177" s="56" t="str">
        <f t="shared" si="66"/>
        <v>OUT TIME</v>
      </c>
      <c r="B177" s="56" t="str">
        <f t="shared" si="51"/>
        <v>ultimo</v>
      </c>
      <c r="C177" s="55">
        <f t="shared" si="24"/>
        <v>5</v>
      </c>
      <c r="D177" t="str">
        <f t="shared" si="23"/>
        <v>Darién</v>
      </c>
      <c r="E177" s="23">
        <f t="shared" si="67"/>
        <v>43998</v>
      </c>
      <c r="F177" s="54">
        <f t="shared" si="68"/>
        <v>14</v>
      </c>
      <c r="G177" cm="1">
        <f t="array" ref="G177">+INDEX('Casos ACUM Prov'!$CK$3:$OM$16,'TODO PROVINCIA'!C177+1,'TODO PROVINCIA'!F177)</f>
        <v>0</v>
      </c>
      <c r="H177">
        <f t="shared" si="37"/>
        <v>0</v>
      </c>
      <c r="I177" cm="1">
        <f t="array" ref="I177">+INDEX('Muertes-PROV'!$C$3:$GE$16,$C177+1,$F177)</f>
        <v>0</v>
      </c>
      <c r="J177">
        <f t="shared" si="38"/>
        <v>0</v>
      </c>
      <c r="K177" cm="1">
        <f t="array" ref="K177">+INDEX('rECUPERA-prov'!$C$3:$LA$16,$C177+1,$F177)</f>
        <v>0</v>
      </c>
      <c r="L177">
        <f t="shared" si="39"/>
        <v>0</v>
      </c>
      <c r="M177">
        <f t="shared" si="69"/>
        <v>0</v>
      </c>
      <c r="N177">
        <f t="shared" si="60"/>
        <v>0</v>
      </c>
      <c r="O177" s="57">
        <f t="shared" si="70"/>
        <v>0</v>
      </c>
      <c r="P177" s="57">
        <f t="shared" si="71"/>
        <v>0</v>
      </c>
      <c r="Q177" s="57">
        <f t="shared" si="72"/>
        <v>0</v>
      </c>
      <c r="R177" s="57">
        <f t="shared" si="73"/>
        <v>0</v>
      </c>
      <c r="S177" s="57">
        <f t="shared" si="74"/>
        <v>0</v>
      </c>
      <c r="T177" s="57">
        <f t="shared" si="75"/>
        <v>0</v>
      </c>
      <c r="U177" s="57">
        <f t="shared" si="76"/>
        <v>0</v>
      </c>
      <c r="V177" s="58">
        <f t="shared" si="77"/>
        <v>0</v>
      </c>
      <c r="W177" s="58">
        <f t="shared" si="78"/>
        <v>0</v>
      </c>
      <c r="X177" s="58">
        <f t="shared" si="79"/>
        <v>0</v>
      </c>
      <c r="Y177" s="58">
        <f t="shared" si="80"/>
        <v>0</v>
      </c>
      <c r="Z177">
        <f t="shared" si="65"/>
        <v>10001</v>
      </c>
    </row>
    <row r="178" spans="1:26" x14ac:dyDescent="0.3">
      <c r="A178" s="56" t="str">
        <f t="shared" si="66"/>
        <v>OUT TIME</v>
      </c>
      <c r="B178" s="56" t="str">
        <f t="shared" si="51"/>
        <v>ultimo</v>
      </c>
      <c r="C178" s="55">
        <f t="shared" si="24"/>
        <v>6</v>
      </c>
      <c r="D178" t="str">
        <f t="shared" si="23"/>
        <v>Herrera</v>
      </c>
      <c r="E178" s="23">
        <f t="shared" si="67"/>
        <v>43998</v>
      </c>
      <c r="F178" s="54">
        <f t="shared" si="68"/>
        <v>14</v>
      </c>
      <c r="G178" cm="1">
        <f t="array" ref="G178">+INDEX('Casos ACUM Prov'!$CK$3:$OM$16,'TODO PROVINCIA'!C178+1,'TODO PROVINCIA'!F178)</f>
        <v>0</v>
      </c>
      <c r="H178">
        <f t="shared" si="37"/>
        <v>0</v>
      </c>
      <c r="I178" cm="1">
        <f t="array" ref="I178">+INDEX('Muertes-PROV'!$C$3:$GE$16,$C178+1,$F178)</f>
        <v>0</v>
      </c>
      <c r="J178">
        <f t="shared" si="38"/>
        <v>0</v>
      </c>
      <c r="K178" cm="1">
        <f t="array" ref="K178">+INDEX('rECUPERA-prov'!$C$3:$LA$16,$C178+1,$F178)</f>
        <v>0</v>
      </c>
      <c r="L178">
        <f t="shared" si="39"/>
        <v>0</v>
      </c>
      <c r="M178">
        <f t="shared" si="69"/>
        <v>0</v>
      </c>
      <c r="N178">
        <f t="shared" si="60"/>
        <v>0</v>
      </c>
      <c r="O178" s="57">
        <f t="shared" si="70"/>
        <v>0</v>
      </c>
      <c r="P178" s="57">
        <f t="shared" si="71"/>
        <v>0</v>
      </c>
      <c r="Q178" s="57">
        <f t="shared" si="72"/>
        <v>0</v>
      </c>
      <c r="R178" s="57">
        <f t="shared" si="73"/>
        <v>0</v>
      </c>
      <c r="S178" s="57">
        <f t="shared" si="74"/>
        <v>0</v>
      </c>
      <c r="T178" s="57">
        <f t="shared" si="75"/>
        <v>0</v>
      </c>
      <c r="U178" s="57">
        <f t="shared" si="76"/>
        <v>0</v>
      </c>
      <c r="V178" s="58">
        <f t="shared" si="77"/>
        <v>0</v>
      </c>
      <c r="W178" s="58">
        <f t="shared" si="78"/>
        <v>0</v>
      </c>
      <c r="X178" s="58">
        <f t="shared" si="79"/>
        <v>0</v>
      </c>
      <c r="Y178" s="58">
        <f t="shared" si="80"/>
        <v>0</v>
      </c>
      <c r="Z178">
        <f t="shared" si="65"/>
        <v>33109</v>
      </c>
    </row>
    <row r="179" spans="1:26" x14ac:dyDescent="0.3">
      <c r="A179" s="56" t="str">
        <f t="shared" si="66"/>
        <v>OUT TIME</v>
      </c>
      <c r="B179" s="56" t="str">
        <f t="shared" si="51"/>
        <v>ultimo</v>
      </c>
      <c r="C179" s="55">
        <f t="shared" si="24"/>
        <v>7</v>
      </c>
      <c r="D179" t="str">
        <f t="shared" si="23"/>
        <v>Los Santos</v>
      </c>
      <c r="E179" s="23">
        <f t="shared" si="67"/>
        <v>43998</v>
      </c>
      <c r="F179" s="54">
        <f t="shared" si="68"/>
        <v>14</v>
      </c>
      <c r="G179" cm="1">
        <f t="array" ref="G179">+INDEX('Casos ACUM Prov'!$CK$3:$OM$16,'TODO PROVINCIA'!C179+1,'TODO PROVINCIA'!F179)</f>
        <v>0</v>
      </c>
      <c r="H179">
        <f t="shared" si="37"/>
        <v>0</v>
      </c>
      <c r="I179" cm="1">
        <f t="array" ref="I179">+INDEX('Muertes-PROV'!$C$3:$GE$16,$C179+1,$F179)</f>
        <v>0</v>
      </c>
      <c r="J179">
        <f t="shared" si="38"/>
        <v>0</v>
      </c>
      <c r="K179" cm="1">
        <f t="array" ref="K179">+INDEX('rECUPERA-prov'!$C$3:$LA$16,$C179+1,$F179)</f>
        <v>0</v>
      </c>
      <c r="L179">
        <f t="shared" si="39"/>
        <v>0</v>
      </c>
      <c r="M179">
        <f t="shared" si="69"/>
        <v>0</v>
      </c>
      <c r="N179">
        <f t="shared" si="60"/>
        <v>0</v>
      </c>
      <c r="O179" s="57">
        <f t="shared" si="70"/>
        <v>0</v>
      </c>
      <c r="P179" s="57">
        <f t="shared" si="71"/>
        <v>0</v>
      </c>
      <c r="Q179" s="57">
        <f t="shared" si="72"/>
        <v>0</v>
      </c>
      <c r="R179" s="57">
        <f t="shared" si="73"/>
        <v>0</v>
      </c>
      <c r="S179" s="57">
        <f t="shared" si="74"/>
        <v>0</v>
      </c>
      <c r="T179" s="57">
        <f t="shared" si="75"/>
        <v>0</v>
      </c>
      <c r="U179" s="57">
        <f t="shared" si="76"/>
        <v>0</v>
      </c>
      <c r="V179" s="58">
        <f t="shared" si="77"/>
        <v>0</v>
      </c>
      <c r="W179" s="58">
        <f t="shared" si="78"/>
        <v>0</v>
      </c>
      <c r="X179" s="58">
        <f t="shared" si="79"/>
        <v>0</v>
      </c>
      <c r="Y179" s="58">
        <f t="shared" si="80"/>
        <v>0</v>
      </c>
      <c r="Z179">
        <f t="shared" si="65"/>
        <v>156747</v>
      </c>
    </row>
    <row r="180" spans="1:26" x14ac:dyDescent="0.3">
      <c r="A180" s="56" t="str">
        <f t="shared" si="66"/>
        <v>OUT TIME</v>
      </c>
      <c r="B180" s="56" t="str">
        <f t="shared" si="51"/>
        <v>ultimo</v>
      </c>
      <c r="C180" s="55">
        <f t="shared" si="24"/>
        <v>8</v>
      </c>
      <c r="D180" t="str">
        <f t="shared" si="23"/>
        <v>Panamá</v>
      </c>
      <c r="E180" s="23">
        <f t="shared" si="67"/>
        <v>43998</v>
      </c>
      <c r="F180" s="54">
        <f t="shared" si="68"/>
        <v>14</v>
      </c>
      <c r="G180" cm="1">
        <f t="array" ref="G180">+INDEX('Casos ACUM Prov'!$CK$3:$OM$16,'TODO PROVINCIA'!C180+1,'TODO PROVINCIA'!F180)</f>
        <v>0</v>
      </c>
      <c r="H180">
        <f t="shared" si="37"/>
        <v>0</v>
      </c>
      <c r="I180" cm="1">
        <f t="array" ref="I180">+INDEX('Muertes-PROV'!$C$3:$GE$16,$C180+1,$F180)</f>
        <v>0</v>
      </c>
      <c r="J180">
        <f t="shared" si="38"/>
        <v>0</v>
      </c>
      <c r="K180" cm="1">
        <f t="array" ref="K180">+INDEX('rECUPERA-prov'!$C$3:$LA$16,$C180+1,$F180)</f>
        <v>0</v>
      </c>
      <c r="L180">
        <f t="shared" si="39"/>
        <v>0</v>
      </c>
      <c r="M180">
        <f t="shared" si="69"/>
        <v>0</v>
      </c>
      <c r="N180">
        <f t="shared" si="60"/>
        <v>0</v>
      </c>
      <c r="O180" s="57">
        <f t="shared" si="70"/>
        <v>0</v>
      </c>
      <c r="P180" s="57">
        <f t="shared" si="71"/>
        <v>0</v>
      </c>
      <c r="Q180" s="57">
        <f t="shared" si="72"/>
        <v>0</v>
      </c>
      <c r="R180" s="57">
        <f t="shared" si="73"/>
        <v>0</v>
      </c>
      <c r="S180" s="57">
        <f t="shared" si="74"/>
        <v>0</v>
      </c>
      <c r="T180" s="57">
        <f t="shared" si="75"/>
        <v>0</v>
      </c>
      <c r="U180" s="57">
        <f t="shared" si="76"/>
        <v>0</v>
      </c>
      <c r="V180" s="58">
        <f t="shared" si="77"/>
        <v>0</v>
      </c>
      <c r="W180" s="58">
        <f t="shared" si="78"/>
        <v>0</v>
      </c>
      <c r="X180" s="58">
        <f t="shared" si="79"/>
        <v>0</v>
      </c>
      <c r="Y180" s="58">
        <f t="shared" si="80"/>
        <v>0</v>
      </c>
      <c r="Z180">
        <f t="shared" si="65"/>
        <v>109955</v>
      </c>
    </row>
    <row r="181" spans="1:26" x14ac:dyDescent="0.3">
      <c r="A181" s="56" t="str">
        <f t="shared" si="66"/>
        <v>OUT TIME</v>
      </c>
      <c r="B181" s="56" t="str">
        <f t="shared" si="51"/>
        <v>ultimo</v>
      </c>
      <c r="C181" s="55">
        <f t="shared" si="24"/>
        <v>9</v>
      </c>
      <c r="D181" t="str">
        <f t="shared" si="23"/>
        <v>Veraguas</v>
      </c>
      <c r="E181" s="23">
        <f t="shared" si="67"/>
        <v>43998</v>
      </c>
      <c r="F181" s="54">
        <f t="shared" si="68"/>
        <v>14</v>
      </c>
      <c r="G181" cm="1">
        <f t="array" ref="G181">+INDEX('Casos ACUM Prov'!$CK$3:$OM$16,'TODO PROVINCIA'!C181+1,'TODO PROVINCIA'!F181)</f>
        <v>0</v>
      </c>
      <c r="H181">
        <f t="shared" si="37"/>
        <v>0</v>
      </c>
      <c r="I181" cm="1">
        <f t="array" ref="I181">+INDEX('Muertes-PROV'!$C$3:$GE$16,$C181+1,$F181)</f>
        <v>0</v>
      </c>
      <c r="J181">
        <f t="shared" si="38"/>
        <v>0</v>
      </c>
      <c r="K181" cm="1">
        <f t="array" ref="K181">+INDEX('rECUPERA-prov'!$C$3:$LA$16,$C181+1,$F181)</f>
        <v>0</v>
      </c>
      <c r="L181">
        <f t="shared" si="39"/>
        <v>0</v>
      </c>
      <c r="M181">
        <f t="shared" si="69"/>
        <v>0</v>
      </c>
      <c r="N181">
        <f t="shared" si="60"/>
        <v>0</v>
      </c>
      <c r="O181" s="57">
        <f t="shared" si="70"/>
        <v>0</v>
      </c>
      <c r="P181" s="57">
        <f t="shared" si="71"/>
        <v>0</v>
      </c>
      <c r="Q181" s="57">
        <f t="shared" si="72"/>
        <v>0</v>
      </c>
      <c r="R181" s="57">
        <f t="shared" si="73"/>
        <v>0</v>
      </c>
      <c r="S181" s="57">
        <f t="shared" si="74"/>
        <v>0</v>
      </c>
      <c r="T181" s="57">
        <f t="shared" si="75"/>
        <v>0</v>
      </c>
      <c r="U181" s="57">
        <f t="shared" si="76"/>
        <v>0</v>
      </c>
      <c r="V181" s="58">
        <f t="shared" si="77"/>
        <v>0</v>
      </c>
      <c r="W181" s="58">
        <f t="shared" si="78"/>
        <v>0</v>
      </c>
      <c r="X181" s="58">
        <f t="shared" si="79"/>
        <v>0</v>
      </c>
      <c r="Y181" s="58">
        <f t="shared" si="80"/>
        <v>0</v>
      </c>
      <c r="Z181">
        <f t="shared" si="65"/>
        <v>109955</v>
      </c>
    </row>
    <row r="182" spans="1:26" x14ac:dyDescent="0.3">
      <c r="A182" s="56" t="str">
        <f t="shared" si="66"/>
        <v>OUT TIME</v>
      </c>
      <c r="B182" s="56" t="str">
        <f t="shared" si="51"/>
        <v>ultimo</v>
      </c>
      <c r="C182" s="55">
        <f t="shared" si="24"/>
        <v>10</v>
      </c>
      <c r="D182" t="str">
        <f t="shared" si="23"/>
        <v>Comarca Kuna Yala</v>
      </c>
      <c r="E182" s="23">
        <f t="shared" si="67"/>
        <v>43998</v>
      </c>
      <c r="F182" s="54">
        <f t="shared" si="68"/>
        <v>14</v>
      </c>
      <c r="G182" cm="1">
        <f t="array" ref="G182">+INDEX('Casos ACUM Prov'!$CK$3:$OM$16,'TODO PROVINCIA'!C182+1,'TODO PROVINCIA'!F182)</f>
        <v>0</v>
      </c>
      <c r="H182">
        <f t="shared" si="37"/>
        <v>0</v>
      </c>
      <c r="I182" cm="1">
        <f t="array" ref="I182">+INDEX('Muertes-PROV'!$C$3:$GE$16,$C182+1,$F182)</f>
        <v>0</v>
      </c>
      <c r="J182">
        <f t="shared" si="38"/>
        <v>0</v>
      </c>
      <c r="K182" cm="1">
        <f t="array" ref="K182">+INDEX('rECUPERA-prov'!$C$3:$LA$16,$C182+1,$F182)</f>
        <v>0</v>
      </c>
      <c r="L182">
        <f t="shared" si="39"/>
        <v>0</v>
      </c>
      <c r="M182">
        <f t="shared" si="69"/>
        <v>0</v>
      </c>
      <c r="N182">
        <f t="shared" si="60"/>
        <v>0</v>
      </c>
      <c r="O182" s="57">
        <f t="shared" si="70"/>
        <v>0</v>
      </c>
      <c r="P182" s="57">
        <f t="shared" si="71"/>
        <v>0</v>
      </c>
      <c r="Q182" s="57">
        <f t="shared" si="72"/>
        <v>0</v>
      </c>
      <c r="R182" s="57">
        <f t="shared" si="73"/>
        <v>0</v>
      </c>
      <c r="S182" s="57">
        <f t="shared" si="74"/>
        <v>0</v>
      </c>
      <c r="T182" s="57">
        <f t="shared" si="75"/>
        <v>0</v>
      </c>
      <c r="U182" s="57">
        <f t="shared" si="76"/>
        <v>0</v>
      </c>
      <c r="V182" s="58">
        <f t="shared" si="77"/>
        <v>0</v>
      </c>
      <c r="W182" s="58">
        <f t="shared" si="78"/>
        <v>0</v>
      </c>
      <c r="X182" s="58">
        <f t="shared" si="79"/>
        <v>0</v>
      </c>
      <c r="Y182" s="58">
        <f t="shared" si="80"/>
        <v>0</v>
      </c>
      <c r="Z182">
        <f t="shared" si="65"/>
        <v>89592</v>
      </c>
    </row>
    <row r="183" spans="1:26" x14ac:dyDescent="0.3">
      <c r="A183" s="56" t="str">
        <f t="shared" si="66"/>
        <v>OUT TIME</v>
      </c>
      <c r="B183" s="56" t="str">
        <f t="shared" si="51"/>
        <v>ultimo</v>
      </c>
      <c r="C183" s="55">
        <f t="shared" si="24"/>
        <v>11</v>
      </c>
      <c r="D183" t="str">
        <f t="shared" si="23"/>
        <v>Comarca Emberá Wounaán</v>
      </c>
      <c r="E183" s="23">
        <f t="shared" si="67"/>
        <v>43998</v>
      </c>
      <c r="F183" s="54">
        <f t="shared" si="68"/>
        <v>14</v>
      </c>
      <c r="G183" cm="1">
        <f t="array" ref="G183">+INDEX('Casos ACUM Prov'!$CK$3:$OM$16,'TODO PROVINCIA'!C183+1,'TODO PROVINCIA'!F183)</f>
        <v>0</v>
      </c>
      <c r="H183">
        <f t="shared" si="37"/>
        <v>0</v>
      </c>
      <c r="I183" cm="1">
        <f t="array" ref="I183">+INDEX('Muertes-PROV'!$C$3:$GE$16,$C183+1,$F183)</f>
        <v>0</v>
      </c>
      <c r="J183">
        <f t="shared" si="38"/>
        <v>0</v>
      </c>
      <c r="K183" cm="1">
        <f t="array" ref="K183">+INDEX('rECUPERA-prov'!$C$3:$LA$16,$C183+1,$F183)</f>
        <v>0</v>
      </c>
      <c r="L183">
        <f t="shared" si="39"/>
        <v>0</v>
      </c>
      <c r="M183">
        <f t="shared" si="69"/>
        <v>0</v>
      </c>
      <c r="N183">
        <f t="shared" si="60"/>
        <v>0</v>
      </c>
      <c r="O183" s="57">
        <f t="shared" si="70"/>
        <v>0</v>
      </c>
      <c r="P183" s="57">
        <f t="shared" si="71"/>
        <v>0</v>
      </c>
      <c r="Q183" s="57">
        <f t="shared" si="72"/>
        <v>0</v>
      </c>
      <c r="R183" s="57">
        <f t="shared" si="73"/>
        <v>0</v>
      </c>
      <c r="S183" s="57">
        <f t="shared" si="74"/>
        <v>0</v>
      </c>
      <c r="T183" s="57">
        <f t="shared" si="75"/>
        <v>0</v>
      </c>
      <c r="U183" s="57">
        <f t="shared" si="76"/>
        <v>0</v>
      </c>
      <c r="V183" s="58">
        <f t="shared" si="77"/>
        <v>0</v>
      </c>
      <c r="W183" s="58">
        <f t="shared" si="78"/>
        <v>0</v>
      </c>
      <c r="X183" s="58">
        <f t="shared" si="79"/>
        <v>0</v>
      </c>
      <c r="Y183" s="58">
        <f t="shared" si="80"/>
        <v>0</v>
      </c>
      <c r="Z183">
        <f t="shared" si="65"/>
        <v>1249032</v>
      </c>
    </row>
    <row r="184" spans="1:26" x14ac:dyDescent="0.3">
      <c r="A184" s="56" t="str">
        <f t="shared" si="66"/>
        <v>OUT TIME</v>
      </c>
      <c r="B184" s="56" t="str">
        <f t="shared" si="51"/>
        <v>ultimo</v>
      </c>
      <c r="C184" s="55">
        <f t="shared" si="24"/>
        <v>12</v>
      </c>
      <c r="D184" t="str">
        <f t="shared" si="23"/>
        <v>Comarca Ngäbe Buglé</v>
      </c>
      <c r="E184" s="23">
        <f t="shared" si="67"/>
        <v>43998</v>
      </c>
      <c r="F184" s="54">
        <f t="shared" si="68"/>
        <v>14</v>
      </c>
      <c r="G184" cm="1">
        <f t="array" ref="G184">+INDEX('Casos ACUM Prov'!$CK$3:$OM$16,'TODO PROVINCIA'!C184+1,'TODO PROVINCIA'!F184)</f>
        <v>0</v>
      </c>
      <c r="H184">
        <f t="shared" si="37"/>
        <v>0</v>
      </c>
      <c r="I184" cm="1">
        <f t="array" ref="I184">+INDEX('Muertes-PROV'!$C$3:$GE$16,$C184+1,$F184)</f>
        <v>0</v>
      </c>
      <c r="J184">
        <f t="shared" si="38"/>
        <v>0</v>
      </c>
      <c r="K184" cm="1">
        <f t="array" ref="K184">+INDEX('rECUPERA-prov'!$C$3:$LA$16,$C184+1,$F184)</f>
        <v>0</v>
      </c>
      <c r="L184">
        <f t="shared" si="39"/>
        <v>0</v>
      </c>
      <c r="M184">
        <f t="shared" si="69"/>
        <v>0</v>
      </c>
      <c r="N184">
        <f t="shared" si="60"/>
        <v>0</v>
      </c>
      <c r="O184" s="57">
        <f t="shared" si="70"/>
        <v>0</v>
      </c>
      <c r="P184" s="57">
        <f t="shared" si="71"/>
        <v>0</v>
      </c>
      <c r="Q184" s="57">
        <f t="shared" si="72"/>
        <v>0</v>
      </c>
      <c r="R184" s="57">
        <f t="shared" si="73"/>
        <v>0</v>
      </c>
      <c r="S184" s="57">
        <f t="shared" si="74"/>
        <v>0</v>
      </c>
      <c r="T184" s="57">
        <f t="shared" si="75"/>
        <v>0</v>
      </c>
      <c r="U184" s="57">
        <f t="shared" si="76"/>
        <v>0</v>
      </c>
      <c r="V184" s="58">
        <f t="shared" si="77"/>
        <v>0</v>
      </c>
      <c r="W184" s="58">
        <f t="shared" si="78"/>
        <v>0</v>
      </c>
      <c r="X184" s="58">
        <f t="shared" si="79"/>
        <v>0</v>
      </c>
      <c r="Y184" s="58">
        <f t="shared" si="80"/>
        <v>0</v>
      </c>
      <c r="Z184">
        <f t="shared" si="65"/>
        <v>464038</v>
      </c>
    </row>
    <row r="185" spans="1:26" x14ac:dyDescent="0.3">
      <c r="A185" s="56" t="str">
        <f t="shared" si="66"/>
        <v>OUT TIME</v>
      </c>
      <c r="B185" s="56" t="str">
        <f t="shared" si="51"/>
        <v>ultimo</v>
      </c>
      <c r="C185" s="55">
        <f t="shared" si="24"/>
        <v>13</v>
      </c>
      <c r="D185" t="str">
        <f t="shared" si="23"/>
        <v>Panamá Oeste</v>
      </c>
      <c r="E185" s="23">
        <f t="shared" si="67"/>
        <v>43998</v>
      </c>
      <c r="F185" s="54">
        <f t="shared" si="68"/>
        <v>14</v>
      </c>
      <c r="G185" cm="1">
        <f t="array" ref="G185">+INDEX('Casos ACUM Prov'!$CK$3:$OM$16,'TODO PROVINCIA'!C185+1,'TODO PROVINCIA'!F185)</f>
        <v>0</v>
      </c>
      <c r="H185">
        <f t="shared" si="37"/>
        <v>0</v>
      </c>
      <c r="I185" cm="1">
        <f t="array" ref="I185">+INDEX('Muertes-PROV'!$C$3:$GE$16,$C185+1,$F185)</f>
        <v>0</v>
      </c>
      <c r="J185">
        <f t="shared" si="38"/>
        <v>0</v>
      </c>
      <c r="K185" cm="1">
        <f t="array" ref="K185">+INDEX('rECUPERA-prov'!$C$3:$LA$16,$C185+1,$F185)</f>
        <v>0</v>
      </c>
      <c r="L185">
        <f t="shared" si="39"/>
        <v>0</v>
      </c>
      <c r="M185">
        <f t="shared" si="69"/>
        <v>0</v>
      </c>
      <c r="N185">
        <f t="shared" si="60"/>
        <v>0</v>
      </c>
      <c r="O185" s="57">
        <f t="shared" si="70"/>
        <v>0</v>
      </c>
      <c r="P185" s="57">
        <f t="shared" si="71"/>
        <v>0</v>
      </c>
      <c r="Q185" s="57">
        <f t="shared" si="72"/>
        <v>0</v>
      </c>
      <c r="R185" s="57">
        <f t="shared" si="73"/>
        <v>0</v>
      </c>
      <c r="S185" s="57">
        <f t="shared" si="74"/>
        <v>0</v>
      </c>
      <c r="T185" s="57">
        <f t="shared" si="75"/>
        <v>0</v>
      </c>
      <c r="U185" s="57">
        <f t="shared" si="76"/>
        <v>0</v>
      </c>
      <c r="V185" s="58">
        <f t="shared" si="77"/>
        <v>0</v>
      </c>
      <c r="W185" s="58">
        <f t="shared" si="78"/>
        <v>0</v>
      </c>
      <c r="X185" s="58">
        <f t="shared" si="79"/>
        <v>0</v>
      </c>
      <c r="Y185" s="58">
        <f t="shared" si="80"/>
        <v>0</v>
      </c>
      <c r="Z185">
        <f t="shared" si="65"/>
        <v>226991</v>
      </c>
    </row>
    <row r="186" spans="1:26" x14ac:dyDescent="0.3">
      <c r="A186" s="56" t="str">
        <f t="shared" si="66"/>
        <v>OUT TIME</v>
      </c>
      <c r="B186" s="56" t="str">
        <f t="shared" si="51"/>
        <v>ultimo</v>
      </c>
      <c r="C186" s="55">
        <f t="shared" si="24"/>
        <v>1</v>
      </c>
      <c r="D186" t="str">
        <f t="shared" si="23"/>
        <v>Bocas del Toro</v>
      </c>
      <c r="E186" s="23">
        <f t="shared" si="67"/>
        <v>43999</v>
      </c>
      <c r="F186" s="54">
        <f t="shared" si="68"/>
        <v>15</v>
      </c>
      <c r="G186" cm="1">
        <f t="array" ref="G186">+INDEX('Casos ACUM Prov'!$CK$3:$OM$16,'TODO PROVINCIA'!C186+1,'TODO PROVINCIA'!F186)</f>
        <v>0</v>
      </c>
      <c r="H186">
        <f t="shared" si="37"/>
        <v>0</v>
      </c>
      <c r="I186" cm="1">
        <f t="array" ref="I186">+INDEX('Muertes-PROV'!$C$3:$GE$16,$C186+1,$F186)</f>
        <v>0</v>
      </c>
      <c r="J186">
        <f t="shared" si="38"/>
        <v>0</v>
      </c>
      <c r="K186" cm="1">
        <f t="array" ref="K186">+INDEX('rECUPERA-prov'!$C$3:$LA$16,$C186+1,$F186)</f>
        <v>0</v>
      </c>
      <c r="L186">
        <f t="shared" si="39"/>
        <v>0</v>
      </c>
      <c r="M186">
        <f t="shared" si="69"/>
        <v>0</v>
      </c>
      <c r="N186">
        <f t="shared" si="60"/>
        <v>0</v>
      </c>
      <c r="O186" s="57">
        <f t="shared" si="70"/>
        <v>0</v>
      </c>
      <c r="P186" s="57">
        <f t="shared" si="71"/>
        <v>0</v>
      </c>
      <c r="Q186" s="57">
        <f t="shared" si="72"/>
        <v>0</v>
      </c>
      <c r="R186" s="57">
        <f t="shared" si="73"/>
        <v>0</v>
      </c>
      <c r="S186" s="57">
        <f t="shared" si="74"/>
        <v>0</v>
      </c>
      <c r="T186" s="57">
        <f t="shared" si="75"/>
        <v>0</v>
      </c>
      <c r="U186" s="57">
        <f t="shared" si="76"/>
        <v>0</v>
      </c>
      <c r="V186" s="58">
        <f t="shared" si="77"/>
        <v>0</v>
      </c>
      <c r="W186" s="58">
        <f t="shared" si="78"/>
        <v>0</v>
      </c>
      <c r="X186" s="58">
        <f t="shared" si="79"/>
        <v>0</v>
      </c>
      <c r="Y186" s="58">
        <f t="shared" si="80"/>
        <v>0</v>
      </c>
      <c r="Z186">
        <f t="shared" si="65"/>
        <v>125461</v>
      </c>
    </row>
    <row r="187" spans="1:26" x14ac:dyDescent="0.3">
      <c r="A187" s="56" t="str">
        <f t="shared" si="66"/>
        <v>OUT TIME</v>
      </c>
      <c r="B187" s="56" t="str">
        <f t="shared" si="51"/>
        <v>ultimo</v>
      </c>
      <c r="C187" s="55">
        <f t="shared" si="24"/>
        <v>2</v>
      </c>
      <c r="D187" t="str">
        <f t="shared" si="23"/>
        <v>Coclé</v>
      </c>
      <c r="E187" s="23">
        <f t="shared" si="67"/>
        <v>43999</v>
      </c>
      <c r="F187" s="54">
        <f t="shared" si="68"/>
        <v>15</v>
      </c>
      <c r="G187" cm="1">
        <f t="array" ref="G187">+INDEX('Casos ACUM Prov'!$CK$3:$OM$16,'TODO PROVINCIA'!C187+1,'TODO PROVINCIA'!F187)</f>
        <v>0</v>
      </c>
      <c r="H187">
        <f t="shared" si="37"/>
        <v>0</v>
      </c>
      <c r="I187" cm="1">
        <f t="array" ref="I187">+INDEX('Muertes-PROV'!$C$3:$GE$16,$C187+1,$F187)</f>
        <v>0</v>
      </c>
      <c r="J187">
        <f t="shared" si="38"/>
        <v>0</v>
      </c>
      <c r="K187" cm="1">
        <f t="array" ref="K187">+INDEX('rECUPERA-prov'!$C$3:$LA$16,$C187+1,$F187)</f>
        <v>0</v>
      </c>
      <c r="L187">
        <f t="shared" si="39"/>
        <v>0</v>
      </c>
      <c r="M187">
        <f t="shared" si="69"/>
        <v>0</v>
      </c>
      <c r="N187">
        <f t="shared" si="60"/>
        <v>0</v>
      </c>
      <c r="O187" s="57">
        <f t="shared" si="70"/>
        <v>0</v>
      </c>
      <c r="P187" s="57">
        <f t="shared" si="71"/>
        <v>0</v>
      </c>
      <c r="Q187" s="57">
        <f t="shared" si="72"/>
        <v>0</v>
      </c>
      <c r="R187" s="57">
        <f t="shared" si="73"/>
        <v>0</v>
      </c>
      <c r="S187" s="57">
        <f t="shared" si="74"/>
        <v>0</v>
      </c>
      <c r="T187" s="57">
        <f t="shared" si="75"/>
        <v>0</v>
      </c>
      <c r="U187" s="57">
        <f t="shared" si="76"/>
        <v>0</v>
      </c>
      <c r="V187" s="58">
        <f t="shared" si="77"/>
        <v>0</v>
      </c>
      <c r="W187" s="58">
        <f t="shared" si="78"/>
        <v>0</v>
      </c>
      <c r="X187" s="58">
        <f t="shared" si="79"/>
        <v>0</v>
      </c>
      <c r="Y187" s="58">
        <f t="shared" si="80"/>
        <v>0</v>
      </c>
      <c r="Z187">
        <f t="shared" si="65"/>
        <v>416873</v>
      </c>
    </row>
    <row r="188" spans="1:26" x14ac:dyDescent="0.3">
      <c r="A188" s="56" t="str">
        <f t="shared" si="66"/>
        <v>OUT TIME</v>
      </c>
      <c r="B188" s="56" t="str">
        <f t="shared" si="51"/>
        <v>ultimo</v>
      </c>
      <c r="C188" s="55">
        <f t="shared" si="24"/>
        <v>3</v>
      </c>
      <c r="D188" t="str">
        <f t="shared" si="23"/>
        <v>Colón</v>
      </c>
      <c r="E188" s="23">
        <f t="shared" si="67"/>
        <v>43999</v>
      </c>
      <c r="F188" s="54">
        <f t="shared" si="68"/>
        <v>15</v>
      </c>
      <c r="G188" cm="1">
        <f t="array" ref="G188">+INDEX('Casos ACUM Prov'!$CK$3:$OM$16,'TODO PROVINCIA'!C188+1,'TODO PROVINCIA'!F188)</f>
        <v>0</v>
      </c>
      <c r="H188">
        <f t="shared" si="37"/>
        <v>0</v>
      </c>
      <c r="I188" cm="1">
        <f t="array" ref="I188">+INDEX('Muertes-PROV'!$C$3:$GE$16,$C188+1,$F188)</f>
        <v>0</v>
      </c>
      <c r="J188">
        <f t="shared" si="38"/>
        <v>0</v>
      </c>
      <c r="K188" cm="1">
        <f t="array" ref="K188">+INDEX('rECUPERA-prov'!$C$3:$LA$16,$C188+1,$F188)</f>
        <v>0</v>
      </c>
      <c r="L188">
        <f t="shared" si="39"/>
        <v>0</v>
      </c>
      <c r="M188">
        <f t="shared" si="69"/>
        <v>0</v>
      </c>
      <c r="N188">
        <f t="shared" si="60"/>
        <v>0</v>
      </c>
      <c r="O188" s="57">
        <f t="shared" si="70"/>
        <v>0</v>
      </c>
      <c r="P188" s="57">
        <f t="shared" si="71"/>
        <v>0</v>
      </c>
      <c r="Q188" s="57">
        <f t="shared" si="72"/>
        <v>0</v>
      </c>
      <c r="R188" s="57">
        <f t="shared" si="73"/>
        <v>0</v>
      </c>
      <c r="S188" s="57">
        <f t="shared" si="74"/>
        <v>0</v>
      </c>
      <c r="T188" s="57">
        <f t="shared" si="75"/>
        <v>0</v>
      </c>
      <c r="U188" s="57">
        <f t="shared" si="76"/>
        <v>0</v>
      </c>
      <c r="V188" s="58">
        <f t="shared" si="77"/>
        <v>0</v>
      </c>
      <c r="W188" s="58">
        <f t="shared" si="78"/>
        <v>0</v>
      </c>
      <c r="X188" s="58">
        <f t="shared" si="79"/>
        <v>0</v>
      </c>
      <c r="Y188" s="58">
        <f t="shared" si="80"/>
        <v>0</v>
      </c>
      <c r="Z188">
        <f t="shared" si="65"/>
        <v>233708</v>
      </c>
    </row>
    <row r="189" spans="1:26" x14ac:dyDescent="0.3">
      <c r="A189" s="56" t="str">
        <f t="shared" si="66"/>
        <v>OUT TIME</v>
      </c>
      <c r="B189" s="56" t="str">
        <f t="shared" si="51"/>
        <v>ultimo</v>
      </c>
      <c r="C189" s="55">
        <f t="shared" si="24"/>
        <v>4</v>
      </c>
      <c r="D189" t="str">
        <f t="shared" si="23"/>
        <v>Chiriquí</v>
      </c>
      <c r="E189" s="23">
        <f t="shared" si="67"/>
        <v>43999</v>
      </c>
      <c r="F189" s="54">
        <f t="shared" si="68"/>
        <v>15</v>
      </c>
      <c r="G189" cm="1">
        <f t="array" ref="G189">+INDEX('Casos ACUM Prov'!$CK$3:$OM$16,'TODO PROVINCIA'!C189+1,'TODO PROVINCIA'!F189)</f>
        <v>0</v>
      </c>
      <c r="H189">
        <f t="shared" si="37"/>
        <v>0</v>
      </c>
      <c r="I189" cm="1">
        <f t="array" ref="I189">+INDEX('Muertes-PROV'!$C$3:$GE$16,$C189+1,$F189)</f>
        <v>0</v>
      </c>
      <c r="J189">
        <f t="shared" si="38"/>
        <v>0</v>
      </c>
      <c r="K189" cm="1">
        <f t="array" ref="K189">+INDEX('rECUPERA-prov'!$C$3:$LA$16,$C189+1,$F189)</f>
        <v>0</v>
      </c>
      <c r="L189">
        <f t="shared" si="39"/>
        <v>0</v>
      </c>
      <c r="M189">
        <f t="shared" si="69"/>
        <v>0</v>
      </c>
      <c r="N189">
        <f t="shared" si="60"/>
        <v>0</v>
      </c>
      <c r="O189" s="57">
        <f t="shared" si="70"/>
        <v>0</v>
      </c>
      <c r="P189" s="57">
        <f t="shared" si="71"/>
        <v>0</v>
      </c>
      <c r="Q189" s="57">
        <f t="shared" si="72"/>
        <v>0</v>
      </c>
      <c r="R189" s="57">
        <f t="shared" si="73"/>
        <v>0</v>
      </c>
      <c r="S189" s="57">
        <f t="shared" si="74"/>
        <v>0</v>
      </c>
      <c r="T189" s="57">
        <f t="shared" si="75"/>
        <v>0</v>
      </c>
      <c r="U189" s="57">
        <f t="shared" si="76"/>
        <v>0</v>
      </c>
      <c r="V189" s="58">
        <f t="shared" si="77"/>
        <v>0</v>
      </c>
      <c r="W189" s="58">
        <f t="shared" si="78"/>
        <v>0</v>
      </c>
      <c r="X189" s="58">
        <f t="shared" si="79"/>
        <v>0</v>
      </c>
      <c r="Y189" s="58">
        <f t="shared" si="80"/>
        <v>0</v>
      </c>
      <c r="Z189">
        <f t="shared" si="65"/>
        <v>241928</v>
      </c>
    </row>
    <row r="190" spans="1:26" x14ac:dyDescent="0.3">
      <c r="A190" s="56" t="str">
        <f t="shared" si="66"/>
        <v>OUT TIME</v>
      </c>
      <c r="B190" s="56" t="str">
        <f t="shared" si="51"/>
        <v>ultimo</v>
      </c>
      <c r="C190" s="55">
        <f t="shared" si="24"/>
        <v>5</v>
      </c>
      <c r="D190" t="str">
        <f t="shared" si="23"/>
        <v>Darién</v>
      </c>
      <c r="E190" s="23">
        <f t="shared" si="67"/>
        <v>43999</v>
      </c>
      <c r="F190" s="54">
        <f t="shared" si="68"/>
        <v>15</v>
      </c>
      <c r="G190" cm="1">
        <f t="array" ref="G190">+INDEX('Casos ACUM Prov'!$CK$3:$OM$16,'TODO PROVINCIA'!C190+1,'TODO PROVINCIA'!F190)</f>
        <v>0</v>
      </c>
      <c r="H190">
        <f t="shared" si="37"/>
        <v>0</v>
      </c>
      <c r="I190" cm="1">
        <f t="array" ref="I190">+INDEX('Muertes-PROV'!$C$3:$GE$16,$C190+1,$F190)</f>
        <v>0</v>
      </c>
      <c r="J190">
        <f t="shared" si="38"/>
        <v>0</v>
      </c>
      <c r="K190" cm="1">
        <f t="array" ref="K190">+INDEX('rECUPERA-prov'!$C$3:$LA$16,$C190+1,$F190)</f>
        <v>0</v>
      </c>
      <c r="L190">
        <f t="shared" si="39"/>
        <v>0</v>
      </c>
      <c r="M190">
        <f t="shared" si="69"/>
        <v>0</v>
      </c>
      <c r="N190">
        <f t="shared" si="60"/>
        <v>0</v>
      </c>
      <c r="O190" s="57">
        <f t="shared" si="70"/>
        <v>0</v>
      </c>
      <c r="P190" s="57">
        <f t="shared" si="71"/>
        <v>0</v>
      </c>
      <c r="Q190" s="57">
        <f t="shared" si="72"/>
        <v>0</v>
      </c>
      <c r="R190" s="57">
        <f t="shared" si="73"/>
        <v>0</v>
      </c>
      <c r="S190" s="57">
        <f t="shared" si="74"/>
        <v>0</v>
      </c>
      <c r="T190" s="57">
        <f t="shared" si="75"/>
        <v>0</v>
      </c>
      <c r="U190" s="57">
        <f t="shared" si="76"/>
        <v>0</v>
      </c>
      <c r="V190" s="58">
        <f t="shared" si="77"/>
        <v>0</v>
      </c>
      <c r="W190" s="58">
        <f t="shared" si="78"/>
        <v>0</v>
      </c>
      <c r="X190" s="58">
        <f t="shared" si="79"/>
        <v>0</v>
      </c>
      <c r="Y190" s="58">
        <f t="shared" si="80"/>
        <v>0</v>
      </c>
      <c r="Z190">
        <f t="shared" si="65"/>
        <v>10001</v>
      </c>
    </row>
    <row r="191" spans="1:26" x14ac:dyDescent="0.3">
      <c r="A191" s="56" t="str">
        <f t="shared" si="66"/>
        <v>OUT TIME</v>
      </c>
      <c r="B191" s="56" t="str">
        <f t="shared" si="51"/>
        <v>ultimo</v>
      </c>
      <c r="C191" s="55">
        <f t="shared" si="24"/>
        <v>6</v>
      </c>
      <c r="D191" t="str">
        <f t="shared" si="23"/>
        <v>Herrera</v>
      </c>
      <c r="E191" s="23">
        <f t="shared" si="67"/>
        <v>43999</v>
      </c>
      <c r="F191" s="54">
        <f t="shared" si="68"/>
        <v>15</v>
      </c>
      <c r="G191" cm="1">
        <f t="array" ref="G191">+INDEX('Casos ACUM Prov'!$CK$3:$OM$16,'TODO PROVINCIA'!C191+1,'TODO PROVINCIA'!F191)</f>
        <v>0</v>
      </c>
      <c r="H191">
        <f t="shared" si="37"/>
        <v>0</v>
      </c>
      <c r="I191" cm="1">
        <f t="array" ref="I191">+INDEX('Muertes-PROV'!$C$3:$GE$16,$C191+1,$F191)</f>
        <v>0</v>
      </c>
      <c r="J191">
        <f t="shared" si="38"/>
        <v>0</v>
      </c>
      <c r="K191" cm="1">
        <f t="array" ref="K191">+INDEX('rECUPERA-prov'!$C$3:$LA$16,$C191+1,$F191)</f>
        <v>0</v>
      </c>
      <c r="L191">
        <f t="shared" si="39"/>
        <v>0</v>
      </c>
      <c r="M191">
        <f t="shared" si="69"/>
        <v>0</v>
      </c>
      <c r="N191">
        <f t="shared" si="60"/>
        <v>0</v>
      </c>
      <c r="O191" s="57">
        <f t="shared" si="70"/>
        <v>0</v>
      </c>
      <c r="P191" s="57">
        <f t="shared" si="71"/>
        <v>0</v>
      </c>
      <c r="Q191" s="57">
        <f t="shared" si="72"/>
        <v>0</v>
      </c>
      <c r="R191" s="57">
        <f t="shared" si="73"/>
        <v>0</v>
      </c>
      <c r="S191" s="57">
        <f t="shared" si="74"/>
        <v>0</v>
      </c>
      <c r="T191" s="57">
        <f t="shared" si="75"/>
        <v>0</v>
      </c>
      <c r="U191" s="57">
        <f t="shared" si="76"/>
        <v>0</v>
      </c>
      <c r="V191" s="58">
        <f t="shared" si="77"/>
        <v>0</v>
      </c>
      <c r="W191" s="58">
        <f t="shared" si="78"/>
        <v>0</v>
      </c>
      <c r="X191" s="58">
        <f t="shared" si="79"/>
        <v>0</v>
      </c>
      <c r="Y191" s="58">
        <f t="shared" si="80"/>
        <v>0</v>
      </c>
      <c r="Z191">
        <f t="shared" si="65"/>
        <v>33109</v>
      </c>
    </row>
    <row r="192" spans="1:26" x14ac:dyDescent="0.3">
      <c r="A192" s="56" t="str">
        <f t="shared" si="66"/>
        <v>OUT TIME</v>
      </c>
      <c r="B192" s="56" t="str">
        <f t="shared" si="51"/>
        <v>ultimo</v>
      </c>
      <c r="C192" s="55">
        <f t="shared" si="24"/>
        <v>7</v>
      </c>
      <c r="D192" t="str">
        <f t="shared" si="23"/>
        <v>Los Santos</v>
      </c>
      <c r="E192" s="23">
        <f t="shared" si="67"/>
        <v>43999</v>
      </c>
      <c r="F192" s="54">
        <f t="shared" si="68"/>
        <v>15</v>
      </c>
      <c r="G192" cm="1">
        <f t="array" ref="G192">+INDEX('Casos ACUM Prov'!$CK$3:$OM$16,'TODO PROVINCIA'!C192+1,'TODO PROVINCIA'!F192)</f>
        <v>0</v>
      </c>
      <c r="H192">
        <f t="shared" si="37"/>
        <v>0</v>
      </c>
      <c r="I192" cm="1">
        <f t="array" ref="I192">+INDEX('Muertes-PROV'!$C$3:$GE$16,$C192+1,$F192)</f>
        <v>0</v>
      </c>
      <c r="J192">
        <f t="shared" si="38"/>
        <v>0</v>
      </c>
      <c r="K192" cm="1">
        <f t="array" ref="K192">+INDEX('rECUPERA-prov'!$C$3:$LA$16,$C192+1,$F192)</f>
        <v>0</v>
      </c>
      <c r="L192">
        <f t="shared" si="39"/>
        <v>0</v>
      </c>
      <c r="M192">
        <f t="shared" si="69"/>
        <v>0</v>
      </c>
      <c r="N192">
        <f t="shared" si="60"/>
        <v>0</v>
      </c>
      <c r="O192" s="57">
        <f t="shared" si="70"/>
        <v>0</v>
      </c>
      <c r="P192" s="57">
        <f t="shared" si="71"/>
        <v>0</v>
      </c>
      <c r="Q192" s="57">
        <f t="shared" si="72"/>
        <v>0</v>
      </c>
      <c r="R192" s="57">
        <f t="shared" si="73"/>
        <v>0</v>
      </c>
      <c r="S192" s="57">
        <f t="shared" si="74"/>
        <v>0</v>
      </c>
      <c r="T192" s="57">
        <f t="shared" si="75"/>
        <v>0</v>
      </c>
      <c r="U192" s="57">
        <f t="shared" si="76"/>
        <v>0</v>
      </c>
      <c r="V192" s="58">
        <f t="shared" si="77"/>
        <v>0</v>
      </c>
      <c r="W192" s="58">
        <f t="shared" si="78"/>
        <v>0</v>
      </c>
      <c r="X192" s="58">
        <f t="shared" si="79"/>
        <v>0</v>
      </c>
      <c r="Y192" s="58">
        <f t="shared" si="80"/>
        <v>0</v>
      </c>
      <c r="Z192">
        <f t="shared" si="65"/>
        <v>156747</v>
      </c>
    </row>
    <row r="193" spans="1:26" x14ac:dyDescent="0.3">
      <c r="A193" s="56" t="str">
        <f t="shared" si="66"/>
        <v>OUT TIME</v>
      </c>
      <c r="B193" s="56" t="str">
        <f t="shared" si="51"/>
        <v>ultimo</v>
      </c>
      <c r="C193" s="55">
        <f t="shared" si="24"/>
        <v>8</v>
      </c>
      <c r="D193" t="str">
        <f t="shared" si="23"/>
        <v>Panamá</v>
      </c>
      <c r="E193" s="23">
        <f t="shared" si="67"/>
        <v>43999</v>
      </c>
      <c r="F193" s="54">
        <f t="shared" si="68"/>
        <v>15</v>
      </c>
      <c r="G193" cm="1">
        <f t="array" ref="G193">+INDEX('Casos ACUM Prov'!$CK$3:$OM$16,'TODO PROVINCIA'!C193+1,'TODO PROVINCIA'!F193)</f>
        <v>0</v>
      </c>
      <c r="H193">
        <f t="shared" si="37"/>
        <v>0</v>
      </c>
      <c r="I193" cm="1">
        <f t="array" ref="I193">+INDEX('Muertes-PROV'!$C$3:$GE$16,$C193+1,$F193)</f>
        <v>0</v>
      </c>
      <c r="J193">
        <f t="shared" si="38"/>
        <v>0</v>
      </c>
      <c r="K193" cm="1">
        <f t="array" ref="K193">+INDEX('rECUPERA-prov'!$C$3:$LA$16,$C193+1,$F193)</f>
        <v>0</v>
      </c>
      <c r="L193">
        <f t="shared" si="39"/>
        <v>0</v>
      </c>
      <c r="M193">
        <f t="shared" si="69"/>
        <v>0</v>
      </c>
      <c r="N193">
        <f t="shared" si="60"/>
        <v>0</v>
      </c>
      <c r="O193" s="57">
        <f t="shared" si="70"/>
        <v>0</v>
      </c>
      <c r="P193" s="57">
        <f t="shared" si="71"/>
        <v>0</v>
      </c>
      <c r="Q193" s="57">
        <f t="shared" si="72"/>
        <v>0</v>
      </c>
      <c r="R193" s="57">
        <f t="shared" si="73"/>
        <v>0</v>
      </c>
      <c r="S193" s="57">
        <f t="shared" si="74"/>
        <v>0</v>
      </c>
      <c r="T193" s="57">
        <f t="shared" si="75"/>
        <v>0</v>
      </c>
      <c r="U193" s="57">
        <f t="shared" si="76"/>
        <v>0</v>
      </c>
      <c r="V193" s="58">
        <f t="shared" si="77"/>
        <v>0</v>
      </c>
      <c r="W193" s="58">
        <f t="shared" si="78"/>
        <v>0</v>
      </c>
      <c r="X193" s="58">
        <f t="shared" si="79"/>
        <v>0</v>
      </c>
      <c r="Y193" s="58">
        <f t="shared" si="80"/>
        <v>0</v>
      </c>
      <c r="Z193">
        <f t="shared" si="65"/>
        <v>109955</v>
      </c>
    </row>
    <row r="194" spans="1:26" x14ac:dyDescent="0.3">
      <c r="A194" s="56" t="str">
        <f t="shared" si="66"/>
        <v>OUT TIME</v>
      </c>
      <c r="B194" s="56" t="str">
        <f t="shared" si="51"/>
        <v>ultimo</v>
      </c>
      <c r="C194" s="55">
        <f t="shared" si="24"/>
        <v>9</v>
      </c>
      <c r="D194" t="str">
        <f t="shared" si="23"/>
        <v>Veraguas</v>
      </c>
      <c r="E194" s="23">
        <f t="shared" si="67"/>
        <v>43999</v>
      </c>
      <c r="F194" s="54">
        <f t="shared" si="68"/>
        <v>15</v>
      </c>
      <c r="G194" cm="1">
        <f t="array" ref="G194">+INDEX('Casos ACUM Prov'!$CK$3:$OM$16,'TODO PROVINCIA'!C194+1,'TODO PROVINCIA'!F194)</f>
        <v>0</v>
      </c>
      <c r="H194">
        <f t="shared" si="37"/>
        <v>0</v>
      </c>
      <c r="I194" cm="1">
        <f t="array" ref="I194">+INDEX('Muertes-PROV'!$C$3:$GE$16,$C194+1,$F194)</f>
        <v>0</v>
      </c>
      <c r="J194">
        <f t="shared" si="38"/>
        <v>0</v>
      </c>
      <c r="K194" cm="1">
        <f t="array" ref="K194">+INDEX('rECUPERA-prov'!$C$3:$LA$16,$C194+1,$F194)</f>
        <v>0</v>
      </c>
      <c r="L194">
        <f t="shared" si="39"/>
        <v>0</v>
      </c>
      <c r="M194">
        <f t="shared" si="69"/>
        <v>0</v>
      </c>
      <c r="N194">
        <f t="shared" si="60"/>
        <v>0</v>
      </c>
      <c r="O194" s="57">
        <f t="shared" si="70"/>
        <v>0</v>
      </c>
      <c r="P194" s="57">
        <f t="shared" si="71"/>
        <v>0</v>
      </c>
      <c r="Q194" s="57">
        <f t="shared" si="72"/>
        <v>0</v>
      </c>
      <c r="R194" s="57">
        <f t="shared" si="73"/>
        <v>0</v>
      </c>
      <c r="S194" s="57">
        <f t="shared" si="74"/>
        <v>0</v>
      </c>
      <c r="T194" s="57">
        <f t="shared" si="75"/>
        <v>0</v>
      </c>
      <c r="U194" s="57">
        <f t="shared" si="76"/>
        <v>0</v>
      </c>
      <c r="V194" s="58">
        <f t="shared" si="77"/>
        <v>0</v>
      </c>
      <c r="W194" s="58">
        <f t="shared" si="78"/>
        <v>0</v>
      </c>
      <c r="X194" s="58">
        <f t="shared" si="79"/>
        <v>0</v>
      </c>
      <c r="Y194" s="58">
        <f t="shared" si="80"/>
        <v>0</v>
      </c>
      <c r="Z194">
        <f t="shared" si="65"/>
        <v>109955</v>
      </c>
    </row>
    <row r="195" spans="1:26" x14ac:dyDescent="0.3">
      <c r="A195" s="56" t="str">
        <f t="shared" si="66"/>
        <v>OUT TIME</v>
      </c>
      <c r="B195" s="56" t="str">
        <f t="shared" si="51"/>
        <v>ultimo</v>
      </c>
      <c r="C195" s="55">
        <f t="shared" si="24"/>
        <v>10</v>
      </c>
      <c r="D195" t="str">
        <f t="shared" si="23"/>
        <v>Comarca Kuna Yala</v>
      </c>
      <c r="E195" s="23">
        <f t="shared" si="67"/>
        <v>43999</v>
      </c>
      <c r="F195" s="54">
        <f t="shared" si="68"/>
        <v>15</v>
      </c>
      <c r="G195" cm="1">
        <f t="array" ref="G195">+INDEX('Casos ACUM Prov'!$CK$3:$OM$16,'TODO PROVINCIA'!C195+1,'TODO PROVINCIA'!F195)</f>
        <v>0</v>
      </c>
      <c r="H195">
        <f t="shared" si="37"/>
        <v>0</v>
      </c>
      <c r="I195" cm="1">
        <f t="array" ref="I195">+INDEX('Muertes-PROV'!$C$3:$GE$16,$C195+1,$F195)</f>
        <v>0</v>
      </c>
      <c r="J195">
        <f t="shared" si="38"/>
        <v>0</v>
      </c>
      <c r="K195" cm="1">
        <f t="array" ref="K195">+INDEX('rECUPERA-prov'!$C$3:$LA$16,$C195+1,$F195)</f>
        <v>0</v>
      </c>
      <c r="L195">
        <f t="shared" si="39"/>
        <v>0</v>
      </c>
      <c r="M195">
        <f t="shared" si="69"/>
        <v>0</v>
      </c>
      <c r="N195">
        <f t="shared" si="60"/>
        <v>0</v>
      </c>
      <c r="O195" s="57">
        <f t="shared" si="70"/>
        <v>0</v>
      </c>
      <c r="P195" s="57">
        <f t="shared" si="71"/>
        <v>0</v>
      </c>
      <c r="Q195" s="57">
        <f t="shared" si="72"/>
        <v>0</v>
      </c>
      <c r="R195" s="57">
        <f t="shared" si="73"/>
        <v>0</v>
      </c>
      <c r="S195" s="57">
        <f t="shared" si="74"/>
        <v>0</v>
      </c>
      <c r="T195" s="57">
        <f t="shared" si="75"/>
        <v>0</v>
      </c>
      <c r="U195" s="57">
        <f t="shared" si="76"/>
        <v>0</v>
      </c>
      <c r="V195" s="58">
        <f t="shared" si="77"/>
        <v>0</v>
      </c>
      <c r="W195" s="58">
        <f t="shared" si="78"/>
        <v>0</v>
      </c>
      <c r="X195" s="58">
        <f t="shared" si="79"/>
        <v>0</v>
      </c>
      <c r="Y195" s="58">
        <f t="shared" si="80"/>
        <v>0</v>
      </c>
      <c r="Z195">
        <f t="shared" si="65"/>
        <v>89592</v>
      </c>
    </row>
    <row r="196" spans="1:26" x14ac:dyDescent="0.3">
      <c r="A196" s="56" t="str">
        <f t="shared" si="66"/>
        <v>OUT TIME</v>
      </c>
      <c r="B196" s="56" t="str">
        <f t="shared" si="51"/>
        <v>ultimo</v>
      </c>
      <c r="C196" s="55">
        <f t="shared" si="24"/>
        <v>11</v>
      </c>
      <c r="D196" t="str">
        <f t="shared" si="23"/>
        <v>Comarca Emberá Wounaán</v>
      </c>
      <c r="E196" s="23">
        <f t="shared" si="67"/>
        <v>43999</v>
      </c>
      <c r="F196" s="54">
        <f t="shared" si="68"/>
        <v>15</v>
      </c>
      <c r="G196" cm="1">
        <f t="array" ref="G196">+INDEX('Casos ACUM Prov'!$CK$3:$OM$16,'TODO PROVINCIA'!C196+1,'TODO PROVINCIA'!F196)</f>
        <v>0</v>
      </c>
      <c r="H196">
        <f t="shared" si="37"/>
        <v>0</v>
      </c>
      <c r="I196" cm="1">
        <f t="array" ref="I196">+INDEX('Muertes-PROV'!$C$3:$GE$16,$C196+1,$F196)</f>
        <v>0</v>
      </c>
      <c r="J196">
        <f t="shared" si="38"/>
        <v>0</v>
      </c>
      <c r="K196" cm="1">
        <f t="array" ref="K196">+INDEX('rECUPERA-prov'!$C$3:$LA$16,$C196+1,$F196)</f>
        <v>0</v>
      </c>
      <c r="L196">
        <f t="shared" si="39"/>
        <v>0</v>
      </c>
      <c r="M196">
        <f t="shared" si="69"/>
        <v>0</v>
      </c>
      <c r="N196">
        <f t="shared" si="60"/>
        <v>0</v>
      </c>
      <c r="O196" s="57">
        <f t="shared" si="70"/>
        <v>0</v>
      </c>
      <c r="P196" s="57">
        <f t="shared" si="71"/>
        <v>0</v>
      </c>
      <c r="Q196" s="57">
        <f t="shared" si="72"/>
        <v>0</v>
      </c>
      <c r="R196" s="57">
        <f t="shared" si="73"/>
        <v>0</v>
      </c>
      <c r="S196" s="57">
        <f t="shared" si="74"/>
        <v>0</v>
      </c>
      <c r="T196" s="57">
        <f t="shared" si="75"/>
        <v>0</v>
      </c>
      <c r="U196" s="57">
        <f t="shared" si="76"/>
        <v>0</v>
      </c>
      <c r="V196" s="58">
        <f t="shared" si="77"/>
        <v>0</v>
      </c>
      <c r="W196" s="58">
        <f t="shared" si="78"/>
        <v>0</v>
      </c>
      <c r="X196" s="58">
        <f t="shared" si="79"/>
        <v>0</v>
      </c>
      <c r="Y196" s="58">
        <f t="shared" si="80"/>
        <v>0</v>
      </c>
      <c r="Z196">
        <f t="shared" si="65"/>
        <v>1249032</v>
      </c>
    </row>
    <row r="197" spans="1:26" x14ac:dyDescent="0.3">
      <c r="A197" s="56" t="str">
        <f t="shared" si="66"/>
        <v>OUT TIME</v>
      </c>
      <c r="B197" s="56" t="str">
        <f t="shared" ref="B197:B260" si="81">+IFERROR(IF(A210="OUT TIME","ultimo","no"),"no")</f>
        <v>ultimo</v>
      </c>
      <c r="C197" s="55">
        <f t="shared" si="24"/>
        <v>12</v>
      </c>
      <c r="D197" t="str">
        <f t="shared" si="23"/>
        <v>Comarca Ngäbe Buglé</v>
      </c>
      <c r="E197" s="23">
        <f t="shared" si="67"/>
        <v>43999</v>
      </c>
      <c r="F197" s="54">
        <f t="shared" si="68"/>
        <v>15</v>
      </c>
      <c r="G197" cm="1">
        <f t="array" ref="G197">+INDEX('Casos ACUM Prov'!$CK$3:$OM$16,'TODO PROVINCIA'!C197+1,'TODO PROVINCIA'!F197)</f>
        <v>0</v>
      </c>
      <c r="H197">
        <f t="shared" si="37"/>
        <v>0</v>
      </c>
      <c r="I197" cm="1">
        <f t="array" ref="I197">+INDEX('Muertes-PROV'!$C$3:$GE$16,$C197+1,$F197)</f>
        <v>0</v>
      </c>
      <c r="J197">
        <f t="shared" si="38"/>
        <v>0</v>
      </c>
      <c r="K197" cm="1">
        <f t="array" ref="K197">+INDEX('rECUPERA-prov'!$C$3:$LA$16,$C197+1,$F197)</f>
        <v>0</v>
      </c>
      <c r="L197">
        <f t="shared" si="39"/>
        <v>0</v>
      </c>
      <c r="M197">
        <f t="shared" si="69"/>
        <v>0</v>
      </c>
      <c r="N197">
        <f t="shared" si="60"/>
        <v>0</v>
      </c>
      <c r="O197" s="57">
        <f t="shared" si="70"/>
        <v>0</v>
      </c>
      <c r="P197" s="57">
        <f t="shared" si="71"/>
        <v>0</v>
      </c>
      <c r="Q197" s="57">
        <f t="shared" si="72"/>
        <v>0</v>
      </c>
      <c r="R197" s="57">
        <f t="shared" si="73"/>
        <v>0</v>
      </c>
      <c r="S197" s="57">
        <f t="shared" si="74"/>
        <v>0</v>
      </c>
      <c r="T197" s="57">
        <f t="shared" si="75"/>
        <v>0</v>
      </c>
      <c r="U197" s="57">
        <f t="shared" si="76"/>
        <v>0</v>
      </c>
      <c r="V197" s="58">
        <f t="shared" si="77"/>
        <v>0</v>
      </c>
      <c r="W197" s="58">
        <f t="shared" si="78"/>
        <v>0</v>
      </c>
      <c r="X197" s="58">
        <f t="shared" si="79"/>
        <v>0</v>
      </c>
      <c r="Y197" s="58">
        <f t="shared" si="80"/>
        <v>0</v>
      </c>
      <c r="Z197">
        <f t="shared" si="65"/>
        <v>464038</v>
      </c>
    </row>
    <row r="198" spans="1:26" x14ac:dyDescent="0.3">
      <c r="A198" s="56" t="str">
        <f t="shared" si="66"/>
        <v>OUT TIME</v>
      </c>
      <c r="B198" s="56" t="str">
        <f t="shared" si="81"/>
        <v>ultimo</v>
      </c>
      <c r="C198" s="55">
        <f t="shared" si="24"/>
        <v>13</v>
      </c>
      <c r="D198" t="str">
        <f t="shared" si="23"/>
        <v>Panamá Oeste</v>
      </c>
      <c r="E198" s="23">
        <f t="shared" si="67"/>
        <v>43999</v>
      </c>
      <c r="F198" s="54">
        <f t="shared" si="68"/>
        <v>15</v>
      </c>
      <c r="G198" cm="1">
        <f t="array" ref="G198">+INDEX('Casos ACUM Prov'!$CK$3:$OM$16,'TODO PROVINCIA'!C198+1,'TODO PROVINCIA'!F198)</f>
        <v>0</v>
      </c>
      <c r="H198">
        <f t="shared" si="37"/>
        <v>0</v>
      </c>
      <c r="I198" cm="1">
        <f t="array" ref="I198">+INDEX('Muertes-PROV'!$C$3:$GE$16,$C198+1,$F198)</f>
        <v>0</v>
      </c>
      <c r="J198">
        <f t="shared" si="38"/>
        <v>0</v>
      </c>
      <c r="K198" cm="1">
        <f t="array" ref="K198">+INDEX('rECUPERA-prov'!$C$3:$LA$16,$C198+1,$F198)</f>
        <v>0</v>
      </c>
      <c r="L198">
        <f t="shared" si="39"/>
        <v>0</v>
      </c>
      <c r="M198">
        <f t="shared" si="69"/>
        <v>0</v>
      </c>
      <c r="N198">
        <f t="shared" si="60"/>
        <v>0</v>
      </c>
      <c r="O198" s="57">
        <f t="shared" si="70"/>
        <v>0</v>
      </c>
      <c r="P198" s="57">
        <f t="shared" si="71"/>
        <v>0</v>
      </c>
      <c r="Q198" s="57">
        <f t="shared" si="72"/>
        <v>0</v>
      </c>
      <c r="R198" s="57">
        <f t="shared" si="73"/>
        <v>0</v>
      </c>
      <c r="S198" s="57">
        <f t="shared" si="74"/>
        <v>0</v>
      </c>
      <c r="T198" s="57">
        <f t="shared" si="75"/>
        <v>0</v>
      </c>
      <c r="U198" s="57">
        <f t="shared" si="76"/>
        <v>0</v>
      </c>
      <c r="V198" s="58">
        <f t="shared" si="77"/>
        <v>0</v>
      </c>
      <c r="W198" s="58">
        <f t="shared" si="78"/>
        <v>0</v>
      </c>
      <c r="X198" s="58">
        <f t="shared" si="79"/>
        <v>0</v>
      </c>
      <c r="Y198" s="58">
        <f t="shared" si="80"/>
        <v>0</v>
      </c>
      <c r="Z198">
        <f t="shared" si="65"/>
        <v>226991</v>
      </c>
    </row>
    <row r="199" spans="1:26" x14ac:dyDescent="0.3">
      <c r="A199" s="56" t="str">
        <f t="shared" si="66"/>
        <v>OUT TIME</v>
      </c>
      <c r="B199" s="56" t="str">
        <f t="shared" si="81"/>
        <v>ultimo</v>
      </c>
      <c r="C199" s="55">
        <f t="shared" si="24"/>
        <v>1</v>
      </c>
      <c r="D199" t="str">
        <f t="shared" si="23"/>
        <v>Bocas del Toro</v>
      </c>
      <c r="E199" s="23">
        <f t="shared" si="67"/>
        <v>44000</v>
      </c>
      <c r="F199" s="54">
        <f t="shared" si="68"/>
        <v>16</v>
      </c>
      <c r="G199" cm="1">
        <f t="array" ref="G199">+INDEX('Casos ACUM Prov'!$CK$3:$OM$16,'TODO PROVINCIA'!C199+1,'TODO PROVINCIA'!F199)</f>
        <v>0</v>
      </c>
      <c r="H199">
        <f t="shared" si="37"/>
        <v>0</v>
      </c>
      <c r="I199" cm="1">
        <f t="array" ref="I199">+INDEX('Muertes-PROV'!$C$3:$GE$16,$C199+1,$F199)</f>
        <v>0</v>
      </c>
      <c r="J199">
        <f t="shared" si="38"/>
        <v>0</v>
      </c>
      <c r="K199" cm="1">
        <f t="array" ref="K199">+INDEX('rECUPERA-prov'!$C$3:$LA$16,$C199+1,$F199)</f>
        <v>0</v>
      </c>
      <c r="L199">
        <f t="shared" si="39"/>
        <v>0</v>
      </c>
      <c r="M199">
        <f t="shared" si="69"/>
        <v>0</v>
      </c>
      <c r="N199">
        <f t="shared" si="60"/>
        <v>0</v>
      </c>
      <c r="O199" s="57">
        <f t="shared" si="70"/>
        <v>0</v>
      </c>
      <c r="P199" s="57">
        <f t="shared" si="71"/>
        <v>0</v>
      </c>
      <c r="Q199" s="57">
        <f t="shared" si="72"/>
        <v>0</v>
      </c>
      <c r="R199" s="57">
        <f t="shared" si="73"/>
        <v>0</v>
      </c>
      <c r="S199" s="57">
        <f t="shared" si="74"/>
        <v>0</v>
      </c>
      <c r="T199" s="57">
        <f t="shared" si="75"/>
        <v>0</v>
      </c>
      <c r="U199" s="57">
        <f t="shared" si="76"/>
        <v>0</v>
      </c>
      <c r="V199" s="58">
        <f t="shared" si="77"/>
        <v>0</v>
      </c>
      <c r="W199" s="58">
        <f t="shared" si="78"/>
        <v>0</v>
      </c>
      <c r="X199" s="58">
        <f t="shared" si="79"/>
        <v>0</v>
      </c>
      <c r="Y199" s="58">
        <f t="shared" si="80"/>
        <v>0</v>
      </c>
      <c r="Z199">
        <f t="shared" si="65"/>
        <v>125461</v>
      </c>
    </row>
    <row r="200" spans="1:26" x14ac:dyDescent="0.3">
      <c r="A200" s="56" t="str">
        <f t="shared" si="66"/>
        <v>OUT TIME</v>
      </c>
      <c r="B200" s="56" t="str">
        <f t="shared" si="81"/>
        <v>ultimo</v>
      </c>
      <c r="C200" s="55">
        <f t="shared" si="24"/>
        <v>2</v>
      </c>
      <c r="D200" t="str">
        <f t="shared" si="23"/>
        <v>Coclé</v>
      </c>
      <c r="E200" s="23">
        <f t="shared" si="67"/>
        <v>44000</v>
      </c>
      <c r="F200" s="54">
        <f t="shared" si="68"/>
        <v>16</v>
      </c>
      <c r="G200" cm="1">
        <f t="array" ref="G200">+INDEX('Casos ACUM Prov'!$CK$3:$OM$16,'TODO PROVINCIA'!C200+1,'TODO PROVINCIA'!F200)</f>
        <v>0</v>
      </c>
      <c r="H200">
        <f t="shared" si="37"/>
        <v>0</v>
      </c>
      <c r="I200" cm="1">
        <f t="array" ref="I200">+INDEX('Muertes-PROV'!$C$3:$GE$16,$C200+1,$F200)</f>
        <v>0</v>
      </c>
      <c r="J200">
        <f t="shared" si="38"/>
        <v>0</v>
      </c>
      <c r="K200" cm="1">
        <f t="array" ref="K200">+INDEX('rECUPERA-prov'!$C$3:$LA$16,$C200+1,$F200)</f>
        <v>0</v>
      </c>
      <c r="L200">
        <f t="shared" si="39"/>
        <v>0</v>
      </c>
      <c r="M200">
        <f t="shared" si="69"/>
        <v>0</v>
      </c>
      <c r="N200">
        <f t="shared" si="60"/>
        <v>0</v>
      </c>
      <c r="O200" s="57">
        <f t="shared" si="70"/>
        <v>0</v>
      </c>
      <c r="P200" s="57">
        <f t="shared" si="71"/>
        <v>0</v>
      </c>
      <c r="Q200" s="57">
        <f t="shared" si="72"/>
        <v>0</v>
      </c>
      <c r="R200" s="57">
        <f t="shared" si="73"/>
        <v>0</v>
      </c>
      <c r="S200" s="57">
        <f t="shared" si="74"/>
        <v>0</v>
      </c>
      <c r="T200" s="57">
        <f t="shared" si="75"/>
        <v>0</v>
      </c>
      <c r="U200" s="57">
        <f t="shared" si="76"/>
        <v>0</v>
      </c>
      <c r="V200" s="58">
        <f t="shared" si="77"/>
        <v>0</v>
      </c>
      <c r="W200" s="58">
        <f t="shared" si="78"/>
        <v>0</v>
      </c>
      <c r="X200" s="58">
        <f t="shared" si="79"/>
        <v>0</v>
      </c>
      <c r="Y200" s="58">
        <f t="shared" si="80"/>
        <v>0</v>
      </c>
      <c r="Z200">
        <f t="shared" si="65"/>
        <v>416873</v>
      </c>
    </row>
    <row r="201" spans="1:26" x14ac:dyDescent="0.3">
      <c r="A201" s="56" t="str">
        <f t="shared" si="66"/>
        <v>OUT TIME</v>
      </c>
      <c r="B201" s="56" t="str">
        <f t="shared" si="81"/>
        <v>ultimo</v>
      </c>
      <c r="C201" s="55">
        <f t="shared" si="24"/>
        <v>3</v>
      </c>
      <c r="D201" t="str">
        <f t="shared" si="23"/>
        <v>Colón</v>
      </c>
      <c r="E201" s="23">
        <f t="shared" si="67"/>
        <v>44000</v>
      </c>
      <c r="F201" s="54">
        <f t="shared" si="68"/>
        <v>16</v>
      </c>
      <c r="G201" cm="1">
        <f t="array" ref="G201">+INDEX('Casos ACUM Prov'!$CK$3:$OM$16,'TODO PROVINCIA'!C201+1,'TODO PROVINCIA'!F201)</f>
        <v>0</v>
      </c>
      <c r="H201">
        <f t="shared" si="37"/>
        <v>0</v>
      </c>
      <c r="I201" cm="1">
        <f t="array" ref="I201">+INDEX('Muertes-PROV'!$C$3:$GE$16,$C201+1,$F201)</f>
        <v>0</v>
      </c>
      <c r="J201">
        <f t="shared" si="38"/>
        <v>0</v>
      </c>
      <c r="K201" cm="1">
        <f t="array" ref="K201">+INDEX('rECUPERA-prov'!$C$3:$LA$16,$C201+1,$F201)</f>
        <v>0</v>
      </c>
      <c r="L201">
        <f t="shared" si="39"/>
        <v>0</v>
      </c>
      <c r="M201">
        <f t="shared" si="69"/>
        <v>0</v>
      </c>
      <c r="N201">
        <f t="shared" si="60"/>
        <v>0</v>
      </c>
      <c r="O201" s="57">
        <f t="shared" si="70"/>
        <v>0</v>
      </c>
      <c r="P201" s="57">
        <f t="shared" si="71"/>
        <v>0</v>
      </c>
      <c r="Q201" s="57">
        <f t="shared" si="72"/>
        <v>0</v>
      </c>
      <c r="R201" s="57">
        <f t="shared" si="73"/>
        <v>0</v>
      </c>
      <c r="S201" s="57">
        <f t="shared" si="74"/>
        <v>0</v>
      </c>
      <c r="T201" s="57">
        <f t="shared" si="75"/>
        <v>0</v>
      </c>
      <c r="U201" s="57">
        <f t="shared" si="76"/>
        <v>0</v>
      </c>
      <c r="V201" s="58">
        <f t="shared" si="77"/>
        <v>0</v>
      </c>
      <c r="W201" s="58">
        <f t="shared" si="78"/>
        <v>0</v>
      </c>
      <c r="X201" s="58">
        <f t="shared" si="79"/>
        <v>0</v>
      </c>
      <c r="Y201" s="58">
        <f t="shared" si="80"/>
        <v>0</v>
      </c>
      <c r="Z201">
        <f t="shared" si="65"/>
        <v>233708</v>
      </c>
    </row>
    <row r="202" spans="1:26" x14ac:dyDescent="0.3">
      <c r="A202" s="56" t="str">
        <f t="shared" si="66"/>
        <v>OUT TIME</v>
      </c>
      <c r="B202" s="56" t="str">
        <f t="shared" si="81"/>
        <v>ultimo</v>
      </c>
      <c r="C202" s="55">
        <f t="shared" si="24"/>
        <v>4</v>
      </c>
      <c r="D202" t="str">
        <f t="shared" si="23"/>
        <v>Chiriquí</v>
      </c>
      <c r="E202" s="23">
        <f t="shared" si="67"/>
        <v>44000</v>
      </c>
      <c r="F202" s="54">
        <f t="shared" si="68"/>
        <v>16</v>
      </c>
      <c r="G202" cm="1">
        <f t="array" ref="G202">+INDEX('Casos ACUM Prov'!$CK$3:$OM$16,'TODO PROVINCIA'!C202+1,'TODO PROVINCIA'!F202)</f>
        <v>0</v>
      </c>
      <c r="H202">
        <f t="shared" si="37"/>
        <v>0</v>
      </c>
      <c r="I202" cm="1">
        <f t="array" ref="I202">+INDEX('Muertes-PROV'!$C$3:$GE$16,$C202+1,$F202)</f>
        <v>0</v>
      </c>
      <c r="J202">
        <f t="shared" si="38"/>
        <v>0</v>
      </c>
      <c r="K202" cm="1">
        <f t="array" ref="K202">+INDEX('rECUPERA-prov'!$C$3:$LA$16,$C202+1,$F202)</f>
        <v>0</v>
      </c>
      <c r="L202">
        <f t="shared" si="39"/>
        <v>0</v>
      </c>
      <c r="M202">
        <f t="shared" si="69"/>
        <v>0</v>
      </c>
      <c r="N202">
        <f t="shared" si="60"/>
        <v>0</v>
      </c>
      <c r="O202" s="57">
        <f t="shared" si="70"/>
        <v>0</v>
      </c>
      <c r="P202" s="57">
        <f t="shared" si="71"/>
        <v>0</v>
      </c>
      <c r="Q202" s="57">
        <f t="shared" si="72"/>
        <v>0</v>
      </c>
      <c r="R202" s="57">
        <f t="shared" si="73"/>
        <v>0</v>
      </c>
      <c r="S202" s="57">
        <f t="shared" si="74"/>
        <v>0</v>
      </c>
      <c r="T202" s="57">
        <f t="shared" si="75"/>
        <v>0</v>
      </c>
      <c r="U202" s="57">
        <f t="shared" si="76"/>
        <v>0</v>
      </c>
      <c r="V202" s="58">
        <f t="shared" si="77"/>
        <v>0</v>
      </c>
      <c r="W202" s="58">
        <f t="shared" si="78"/>
        <v>0</v>
      </c>
      <c r="X202" s="58">
        <f t="shared" si="79"/>
        <v>0</v>
      </c>
      <c r="Y202" s="58">
        <f t="shared" si="80"/>
        <v>0</v>
      </c>
      <c r="Z202">
        <f t="shared" si="65"/>
        <v>241928</v>
      </c>
    </row>
    <row r="203" spans="1:26" x14ac:dyDescent="0.3">
      <c r="A203" s="56" t="str">
        <f t="shared" si="66"/>
        <v>OUT TIME</v>
      </c>
      <c r="B203" s="56" t="str">
        <f t="shared" si="81"/>
        <v>ultimo</v>
      </c>
      <c r="C203" s="55">
        <f t="shared" si="24"/>
        <v>5</v>
      </c>
      <c r="D203" t="str">
        <f t="shared" si="23"/>
        <v>Darién</v>
      </c>
      <c r="E203" s="23">
        <f t="shared" si="67"/>
        <v>44000</v>
      </c>
      <c r="F203" s="54">
        <f t="shared" si="68"/>
        <v>16</v>
      </c>
      <c r="G203" cm="1">
        <f t="array" ref="G203">+INDEX('Casos ACUM Prov'!$CK$3:$OM$16,'TODO PROVINCIA'!C203+1,'TODO PROVINCIA'!F203)</f>
        <v>0</v>
      </c>
      <c r="H203">
        <f t="shared" si="37"/>
        <v>0</v>
      </c>
      <c r="I203" cm="1">
        <f t="array" ref="I203">+INDEX('Muertes-PROV'!$C$3:$GE$16,$C203+1,$F203)</f>
        <v>0</v>
      </c>
      <c r="J203">
        <f t="shared" si="38"/>
        <v>0</v>
      </c>
      <c r="K203" cm="1">
        <f t="array" ref="K203">+INDEX('rECUPERA-prov'!$C$3:$LA$16,$C203+1,$F203)</f>
        <v>0</v>
      </c>
      <c r="L203">
        <f t="shared" si="39"/>
        <v>0</v>
      </c>
      <c r="M203">
        <f t="shared" si="69"/>
        <v>0</v>
      </c>
      <c r="N203">
        <f t="shared" si="60"/>
        <v>0</v>
      </c>
      <c r="O203" s="57">
        <f t="shared" si="70"/>
        <v>0</v>
      </c>
      <c r="P203" s="57">
        <f t="shared" si="71"/>
        <v>0</v>
      </c>
      <c r="Q203" s="57">
        <f t="shared" si="72"/>
        <v>0</v>
      </c>
      <c r="R203" s="57">
        <f t="shared" si="73"/>
        <v>0</v>
      </c>
      <c r="S203" s="57">
        <f t="shared" si="74"/>
        <v>0</v>
      </c>
      <c r="T203" s="57">
        <f t="shared" si="75"/>
        <v>0</v>
      </c>
      <c r="U203" s="57">
        <f t="shared" si="76"/>
        <v>0</v>
      </c>
      <c r="V203" s="58">
        <f t="shared" si="77"/>
        <v>0</v>
      </c>
      <c r="W203" s="58">
        <f t="shared" si="78"/>
        <v>0</v>
      </c>
      <c r="X203" s="58">
        <f t="shared" si="79"/>
        <v>0</v>
      </c>
      <c r="Y203" s="58">
        <f t="shared" si="80"/>
        <v>0</v>
      </c>
      <c r="Z203">
        <f t="shared" si="65"/>
        <v>10001</v>
      </c>
    </row>
    <row r="204" spans="1:26" x14ac:dyDescent="0.3">
      <c r="A204" s="56" t="str">
        <f t="shared" si="66"/>
        <v>OUT TIME</v>
      </c>
      <c r="B204" s="56" t="str">
        <f t="shared" si="81"/>
        <v>ultimo</v>
      </c>
      <c r="C204" s="55">
        <f t="shared" si="24"/>
        <v>6</v>
      </c>
      <c r="D204" t="str">
        <f t="shared" si="23"/>
        <v>Herrera</v>
      </c>
      <c r="E204" s="23">
        <f t="shared" si="67"/>
        <v>44000</v>
      </c>
      <c r="F204" s="54">
        <f t="shared" si="68"/>
        <v>16</v>
      </c>
      <c r="G204" cm="1">
        <f t="array" ref="G204">+INDEX('Casos ACUM Prov'!$CK$3:$OM$16,'TODO PROVINCIA'!C204+1,'TODO PROVINCIA'!F204)</f>
        <v>0</v>
      </c>
      <c r="H204">
        <f t="shared" si="37"/>
        <v>0</v>
      </c>
      <c r="I204" cm="1">
        <f t="array" ref="I204">+INDEX('Muertes-PROV'!$C$3:$GE$16,$C204+1,$F204)</f>
        <v>0</v>
      </c>
      <c r="J204">
        <f t="shared" si="38"/>
        <v>0</v>
      </c>
      <c r="K204" cm="1">
        <f t="array" ref="K204">+INDEX('rECUPERA-prov'!$C$3:$LA$16,$C204+1,$F204)</f>
        <v>0</v>
      </c>
      <c r="L204">
        <f t="shared" si="39"/>
        <v>0</v>
      </c>
      <c r="M204">
        <f t="shared" si="69"/>
        <v>0</v>
      </c>
      <c r="N204">
        <f t="shared" si="60"/>
        <v>0</v>
      </c>
      <c r="O204" s="57">
        <f t="shared" si="70"/>
        <v>0</v>
      </c>
      <c r="P204" s="57">
        <f t="shared" si="71"/>
        <v>0</v>
      </c>
      <c r="Q204" s="57">
        <f t="shared" si="72"/>
        <v>0</v>
      </c>
      <c r="R204" s="57">
        <f t="shared" si="73"/>
        <v>0</v>
      </c>
      <c r="S204" s="57">
        <f t="shared" si="74"/>
        <v>0</v>
      </c>
      <c r="T204" s="57">
        <f t="shared" si="75"/>
        <v>0</v>
      </c>
      <c r="U204" s="57">
        <f t="shared" si="76"/>
        <v>0</v>
      </c>
      <c r="V204" s="58">
        <f t="shared" si="77"/>
        <v>0</v>
      </c>
      <c r="W204" s="58">
        <f t="shared" si="78"/>
        <v>0</v>
      </c>
      <c r="X204" s="58">
        <f t="shared" si="79"/>
        <v>0</v>
      </c>
      <c r="Y204" s="58">
        <f t="shared" si="80"/>
        <v>0</v>
      </c>
      <c r="Z204">
        <f t="shared" si="65"/>
        <v>33109</v>
      </c>
    </row>
    <row r="205" spans="1:26" x14ac:dyDescent="0.3">
      <c r="A205" s="56" t="str">
        <f t="shared" si="66"/>
        <v>OUT TIME</v>
      </c>
      <c r="B205" s="56" t="str">
        <f t="shared" si="81"/>
        <v>ultimo</v>
      </c>
      <c r="C205" s="55">
        <f t="shared" si="24"/>
        <v>7</v>
      </c>
      <c r="D205" t="str">
        <f t="shared" si="23"/>
        <v>Los Santos</v>
      </c>
      <c r="E205" s="23">
        <f t="shared" si="67"/>
        <v>44000</v>
      </c>
      <c r="F205" s="54">
        <f t="shared" si="68"/>
        <v>16</v>
      </c>
      <c r="G205" cm="1">
        <f t="array" ref="G205">+INDEX('Casos ACUM Prov'!$CK$3:$OM$16,'TODO PROVINCIA'!C205+1,'TODO PROVINCIA'!F205)</f>
        <v>0</v>
      </c>
      <c r="H205">
        <f t="shared" si="37"/>
        <v>0</v>
      </c>
      <c r="I205" cm="1">
        <f t="array" ref="I205">+INDEX('Muertes-PROV'!$C$3:$GE$16,$C205+1,$F205)</f>
        <v>0</v>
      </c>
      <c r="J205">
        <f t="shared" si="38"/>
        <v>0</v>
      </c>
      <c r="K205" cm="1">
        <f t="array" ref="K205">+INDEX('rECUPERA-prov'!$C$3:$LA$16,$C205+1,$F205)</f>
        <v>0</v>
      </c>
      <c r="L205">
        <f t="shared" si="39"/>
        <v>0</v>
      </c>
      <c r="M205">
        <f t="shared" si="69"/>
        <v>0</v>
      </c>
      <c r="N205">
        <f t="shared" si="60"/>
        <v>0</v>
      </c>
      <c r="O205" s="57">
        <f t="shared" si="70"/>
        <v>0</v>
      </c>
      <c r="P205" s="57">
        <f t="shared" si="71"/>
        <v>0</v>
      </c>
      <c r="Q205" s="57">
        <f t="shared" si="72"/>
        <v>0</v>
      </c>
      <c r="R205" s="57">
        <f t="shared" si="73"/>
        <v>0</v>
      </c>
      <c r="S205" s="57">
        <f t="shared" si="74"/>
        <v>0</v>
      </c>
      <c r="T205" s="57">
        <f t="shared" si="75"/>
        <v>0</v>
      </c>
      <c r="U205" s="57">
        <f t="shared" si="76"/>
        <v>0</v>
      </c>
      <c r="V205" s="58">
        <f t="shared" si="77"/>
        <v>0</v>
      </c>
      <c r="W205" s="58">
        <f t="shared" si="78"/>
        <v>0</v>
      </c>
      <c r="X205" s="58">
        <f t="shared" si="79"/>
        <v>0</v>
      </c>
      <c r="Y205" s="58">
        <f t="shared" si="80"/>
        <v>0</v>
      </c>
      <c r="Z205">
        <f t="shared" si="65"/>
        <v>156747</v>
      </c>
    </row>
    <row r="206" spans="1:26" x14ac:dyDescent="0.3">
      <c r="A206" s="56" t="str">
        <f t="shared" si="66"/>
        <v>OUT TIME</v>
      </c>
      <c r="B206" s="56" t="str">
        <f t="shared" si="81"/>
        <v>ultimo</v>
      </c>
      <c r="C206" s="55">
        <f t="shared" si="24"/>
        <v>8</v>
      </c>
      <c r="D206" t="str">
        <f t="shared" si="23"/>
        <v>Panamá</v>
      </c>
      <c r="E206" s="23">
        <f t="shared" si="67"/>
        <v>44000</v>
      </c>
      <c r="F206" s="54">
        <f t="shared" si="68"/>
        <v>16</v>
      </c>
      <c r="G206" cm="1">
        <f t="array" ref="G206">+INDEX('Casos ACUM Prov'!$CK$3:$OM$16,'TODO PROVINCIA'!C206+1,'TODO PROVINCIA'!F206)</f>
        <v>0</v>
      </c>
      <c r="H206">
        <f t="shared" si="37"/>
        <v>0</v>
      </c>
      <c r="I206" cm="1">
        <f t="array" ref="I206">+INDEX('Muertes-PROV'!$C$3:$GE$16,$C206+1,$F206)</f>
        <v>0</v>
      </c>
      <c r="J206">
        <f t="shared" si="38"/>
        <v>0</v>
      </c>
      <c r="K206" cm="1">
        <f t="array" ref="K206">+INDEX('rECUPERA-prov'!$C$3:$LA$16,$C206+1,$F206)</f>
        <v>0</v>
      </c>
      <c r="L206">
        <f t="shared" si="39"/>
        <v>0</v>
      </c>
      <c r="M206">
        <f t="shared" si="69"/>
        <v>0</v>
      </c>
      <c r="N206">
        <f t="shared" si="60"/>
        <v>0</v>
      </c>
      <c r="O206" s="57">
        <f t="shared" si="70"/>
        <v>0</v>
      </c>
      <c r="P206" s="57">
        <f t="shared" si="71"/>
        <v>0</v>
      </c>
      <c r="Q206" s="57">
        <f t="shared" si="72"/>
        <v>0</v>
      </c>
      <c r="R206" s="57">
        <f t="shared" si="73"/>
        <v>0</v>
      </c>
      <c r="S206" s="57">
        <f t="shared" si="74"/>
        <v>0</v>
      </c>
      <c r="T206" s="57">
        <f t="shared" si="75"/>
        <v>0</v>
      </c>
      <c r="U206" s="57">
        <f t="shared" si="76"/>
        <v>0</v>
      </c>
      <c r="V206" s="58">
        <f t="shared" si="77"/>
        <v>0</v>
      </c>
      <c r="W206" s="58">
        <f t="shared" si="78"/>
        <v>0</v>
      </c>
      <c r="X206" s="58">
        <f t="shared" si="79"/>
        <v>0</v>
      </c>
      <c r="Y206" s="58">
        <f t="shared" si="80"/>
        <v>0</v>
      </c>
      <c r="Z206">
        <f t="shared" si="65"/>
        <v>109955</v>
      </c>
    </row>
    <row r="207" spans="1:26" x14ac:dyDescent="0.3">
      <c r="A207" s="56" t="str">
        <f t="shared" si="66"/>
        <v>OUT TIME</v>
      </c>
      <c r="B207" s="56" t="str">
        <f t="shared" si="81"/>
        <v>ultimo</v>
      </c>
      <c r="C207" s="55">
        <f t="shared" si="24"/>
        <v>9</v>
      </c>
      <c r="D207" t="str">
        <f t="shared" si="23"/>
        <v>Veraguas</v>
      </c>
      <c r="E207" s="23">
        <f t="shared" si="67"/>
        <v>44000</v>
      </c>
      <c r="F207" s="54">
        <f t="shared" si="68"/>
        <v>16</v>
      </c>
      <c r="G207" cm="1">
        <f t="array" ref="G207">+INDEX('Casos ACUM Prov'!$CK$3:$OM$16,'TODO PROVINCIA'!C207+1,'TODO PROVINCIA'!F207)</f>
        <v>0</v>
      </c>
      <c r="H207">
        <f t="shared" si="37"/>
        <v>0</v>
      </c>
      <c r="I207" cm="1">
        <f t="array" ref="I207">+INDEX('Muertes-PROV'!$C$3:$GE$16,$C207+1,$F207)</f>
        <v>0</v>
      </c>
      <c r="J207">
        <f t="shared" si="38"/>
        <v>0</v>
      </c>
      <c r="K207" cm="1">
        <f t="array" ref="K207">+INDEX('rECUPERA-prov'!$C$3:$LA$16,$C207+1,$F207)</f>
        <v>0</v>
      </c>
      <c r="L207">
        <f t="shared" si="39"/>
        <v>0</v>
      </c>
      <c r="M207">
        <f t="shared" si="69"/>
        <v>0</v>
      </c>
      <c r="N207">
        <f t="shared" si="60"/>
        <v>0</v>
      </c>
      <c r="O207" s="57">
        <f t="shared" si="70"/>
        <v>0</v>
      </c>
      <c r="P207" s="57">
        <f t="shared" si="71"/>
        <v>0</v>
      </c>
      <c r="Q207" s="57">
        <f t="shared" si="72"/>
        <v>0</v>
      </c>
      <c r="R207" s="57">
        <f t="shared" si="73"/>
        <v>0</v>
      </c>
      <c r="S207" s="57">
        <f t="shared" si="74"/>
        <v>0</v>
      </c>
      <c r="T207" s="57">
        <f t="shared" si="75"/>
        <v>0</v>
      </c>
      <c r="U207" s="57">
        <f t="shared" si="76"/>
        <v>0</v>
      </c>
      <c r="V207" s="58">
        <f t="shared" si="77"/>
        <v>0</v>
      </c>
      <c r="W207" s="58">
        <f t="shared" si="78"/>
        <v>0</v>
      </c>
      <c r="X207" s="58">
        <f t="shared" si="79"/>
        <v>0</v>
      </c>
      <c r="Y207" s="58">
        <f t="shared" si="80"/>
        <v>0</v>
      </c>
      <c r="Z207">
        <f t="shared" si="65"/>
        <v>109955</v>
      </c>
    </row>
    <row r="208" spans="1:26" x14ac:dyDescent="0.3">
      <c r="A208" s="56" t="str">
        <f t="shared" si="66"/>
        <v>OUT TIME</v>
      </c>
      <c r="B208" s="56" t="str">
        <f t="shared" si="81"/>
        <v>ultimo</v>
      </c>
      <c r="C208" s="55">
        <f t="shared" si="24"/>
        <v>10</v>
      </c>
      <c r="D208" t="str">
        <f t="shared" si="23"/>
        <v>Comarca Kuna Yala</v>
      </c>
      <c r="E208" s="23">
        <f t="shared" si="67"/>
        <v>44000</v>
      </c>
      <c r="F208" s="54">
        <f t="shared" si="68"/>
        <v>16</v>
      </c>
      <c r="G208" cm="1">
        <f t="array" ref="G208">+INDEX('Casos ACUM Prov'!$CK$3:$OM$16,'TODO PROVINCIA'!C208+1,'TODO PROVINCIA'!F208)</f>
        <v>0</v>
      </c>
      <c r="H208">
        <f t="shared" si="37"/>
        <v>0</v>
      </c>
      <c r="I208" cm="1">
        <f t="array" ref="I208">+INDEX('Muertes-PROV'!$C$3:$GE$16,$C208+1,$F208)</f>
        <v>0</v>
      </c>
      <c r="J208">
        <f t="shared" si="38"/>
        <v>0</v>
      </c>
      <c r="K208" cm="1">
        <f t="array" ref="K208">+INDEX('rECUPERA-prov'!$C$3:$LA$16,$C208+1,$F208)</f>
        <v>0</v>
      </c>
      <c r="L208">
        <f t="shared" si="39"/>
        <v>0</v>
      </c>
      <c r="M208">
        <f t="shared" si="69"/>
        <v>0</v>
      </c>
      <c r="N208">
        <f t="shared" si="60"/>
        <v>0</v>
      </c>
      <c r="O208" s="57">
        <f t="shared" si="70"/>
        <v>0</v>
      </c>
      <c r="P208" s="57">
        <f t="shared" si="71"/>
        <v>0</v>
      </c>
      <c r="Q208" s="57">
        <f t="shared" si="72"/>
        <v>0</v>
      </c>
      <c r="R208" s="57">
        <f t="shared" si="73"/>
        <v>0</v>
      </c>
      <c r="S208" s="57">
        <f t="shared" si="74"/>
        <v>0</v>
      </c>
      <c r="T208" s="57">
        <f t="shared" si="75"/>
        <v>0</v>
      </c>
      <c r="U208" s="57">
        <f t="shared" si="76"/>
        <v>0</v>
      </c>
      <c r="V208" s="58">
        <f t="shared" si="77"/>
        <v>0</v>
      </c>
      <c r="W208" s="58">
        <f t="shared" si="78"/>
        <v>0</v>
      </c>
      <c r="X208" s="58">
        <f t="shared" si="79"/>
        <v>0</v>
      </c>
      <c r="Y208" s="58">
        <f t="shared" si="80"/>
        <v>0</v>
      </c>
      <c r="Z208">
        <f t="shared" si="65"/>
        <v>89592</v>
      </c>
    </row>
    <row r="209" spans="1:26" x14ac:dyDescent="0.3">
      <c r="A209" s="56" t="str">
        <f t="shared" si="66"/>
        <v>OUT TIME</v>
      </c>
      <c r="B209" s="56" t="str">
        <f t="shared" si="81"/>
        <v>ultimo</v>
      </c>
      <c r="C209" s="55">
        <f t="shared" si="24"/>
        <v>11</v>
      </c>
      <c r="D209" t="str">
        <f t="shared" si="23"/>
        <v>Comarca Emberá Wounaán</v>
      </c>
      <c r="E209" s="23">
        <f t="shared" si="67"/>
        <v>44000</v>
      </c>
      <c r="F209" s="54">
        <f t="shared" si="68"/>
        <v>16</v>
      </c>
      <c r="G209" cm="1">
        <f t="array" ref="G209">+INDEX('Casos ACUM Prov'!$CK$3:$OM$16,'TODO PROVINCIA'!C209+1,'TODO PROVINCIA'!F209)</f>
        <v>0</v>
      </c>
      <c r="H209">
        <f t="shared" si="37"/>
        <v>0</v>
      </c>
      <c r="I209" cm="1">
        <f t="array" ref="I209">+INDEX('Muertes-PROV'!$C$3:$GE$16,$C209+1,$F209)</f>
        <v>0</v>
      </c>
      <c r="J209">
        <f t="shared" si="38"/>
        <v>0</v>
      </c>
      <c r="K209" cm="1">
        <f t="array" ref="K209">+INDEX('rECUPERA-prov'!$C$3:$LA$16,$C209+1,$F209)</f>
        <v>0</v>
      </c>
      <c r="L209">
        <f t="shared" si="39"/>
        <v>0</v>
      </c>
      <c r="M209">
        <f t="shared" si="69"/>
        <v>0</v>
      </c>
      <c r="N209">
        <f t="shared" si="60"/>
        <v>0</v>
      </c>
      <c r="O209" s="57">
        <f t="shared" si="70"/>
        <v>0</v>
      </c>
      <c r="P209" s="57">
        <f t="shared" si="71"/>
        <v>0</v>
      </c>
      <c r="Q209" s="57">
        <f t="shared" si="72"/>
        <v>0</v>
      </c>
      <c r="R209" s="57">
        <f t="shared" si="73"/>
        <v>0</v>
      </c>
      <c r="S209" s="57">
        <f t="shared" si="74"/>
        <v>0</v>
      </c>
      <c r="T209" s="57">
        <f t="shared" si="75"/>
        <v>0</v>
      </c>
      <c r="U209" s="57">
        <f t="shared" si="76"/>
        <v>0</v>
      </c>
      <c r="V209" s="58">
        <f t="shared" si="77"/>
        <v>0</v>
      </c>
      <c r="W209" s="58">
        <f t="shared" si="78"/>
        <v>0</v>
      </c>
      <c r="X209" s="58">
        <f t="shared" si="79"/>
        <v>0</v>
      </c>
      <c r="Y209" s="58">
        <f t="shared" si="80"/>
        <v>0</v>
      </c>
      <c r="Z209">
        <f t="shared" si="65"/>
        <v>1249032</v>
      </c>
    </row>
    <row r="210" spans="1:26" x14ac:dyDescent="0.3">
      <c r="A210" s="56" t="str">
        <f t="shared" si="66"/>
        <v>OUT TIME</v>
      </c>
      <c r="B210" s="56" t="str">
        <f t="shared" si="81"/>
        <v>ultimo</v>
      </c>
      <c r="C210" s="55">
        <f t="shared" si="24"/>
        <v>12</v>
      </c>
      <c r="D210" t="str">
        <f t="shared" si="23"/>
        <v>Comarca Ngäbe Buglé</v>
      </c>
      <c r="E210" s="23">
        <f t="shared" si="67"/>
        <v>44000</v>
      </c>
      <c r="F210" s="54">
        <f t="shared" si="68"/>
        <v>16</v>
      </c>
      <c r="G210" cm="1">
        <f t="array" ref="G210">+INDEX('Casos ACUM Prov'!$CK$3:$OM$16,'TODO PROVINCIA'!C210+1,'TODO PROVINCIA'!F210)</f>
        <v>0</v>
      </c>
      <c r="H210">
        <f t="shared" si="37"/>
        <v>0</v>
      </c>
      <c r="I210" cm="1">
        <f t="array" ref="I210">+INDEX('Muertes-PROV'!$C$3:$GE$16,$C210+1,$F210)</f>
        <v>0</v>
      </c>
      <c r="J210">
        <f t="shared" si="38"/>
        <v>0</v>
      </c>
      <c r="K210" cm="1">
        <f t="array" ref="K210">+INDEX('rECUPERA-prov'!$C$3:$LA$16,$C210+1,$F210)</f>
        <v>0</v>
      </c>
      <c r="L210">
        <f t="shared" si="39"/>
        <v>0</v>
      </c>
      <c r="M210">
        <f t="shared" si="69"/>
        <v>0</v>
      </c>
      <c r="N210">
        <f t="shared" si="60"/>
        <v>0</v>
      </c>
      <c r="O210" s="57">
        <f t="shared" si="70"/>
        <v>0</v>
      </c>
      <c r="P210" s="57">
        <f t="shared" si="71"/>
        <v>0</v>
      </c>
      <c r="Q210" s="57">
        <f t="shared" si="72"/>
        <v>0</v>
      </c>
      <c r="R210" s="57">
        <f t="shared" si="73"/>
        <v>0</v>
      </c>
      <c r="S210" s="57">
        <f t="shared" si="74"/>
        <v>0</v>
      </c>
      <c r="T210" s="57">
        <f t="shared" si="75"/>
        <v>0</v>
      </c>
      <c r="U210" s="57">
        <f t="shared" si="76"/>
        <v>0</v>
      </c>
      <c r="V210" s="58">
        <f t="shared" si="77"/>
        <v>0</v>
      </c>
      <c r="W210" s="58">
        <f t="shared" si="78"/>
        <v>0</v>
      </c>
      <c r="X210" s="58">
        <f t="shared" si="79"/>
        <v>0</v>
      </c>
      <c r="Y210" s="58">
        <f t="shared" si="80"/>
        <v>0</v>
      </c>
      <c r="Z210">
        <f t="shared" si="65"/>
        <v>464038</v>
      </c>
    </row>
    <row r="211" spans="1:26" x14ac:dyDescent="0.3">
      <c r="A211" s="56" t="str">
        <f t="shared" si="66"/>
        <v>OUT TIME</v>
      </c>
      <c r="B211" s="56" t="str">
        <f t="shared" si="81"/>
        <v>ultimo</v>
      </c>
      <c r="C211" s="55">
        <f t="shared" si="24"/>
        <v>13</v>
      </c>
      <c r="D211" t="str">
        <f t="shared" si="23"/>
        <v>Panamá Oeste</v>
      </c>
      <c r="E211" s="23">
        <f t="shared" si="67"/>
        <v>44000</v>
      </c>
      <c r="F211" s="54">
        <f t="shared" si="68"/>
        <v>16</v>
      </c>
      <c r="G211" cm="1">
        <f t="array" ref="G211">+INDEX('Casos ACUM Prov'!$CK$3:$OM$16,'TODO PROVINCIA'!C211+1,'TODO PROVINCIA'!F211)</f>
        <v>0</v>
      </c>
      <c r="H211">
        <f t="shared" si="37"/>
        <v>0</v>
      </c>
      <c r="I211" cm="1">
        <f t="array" ref="I211">+INDEX('Muertes-PROV'!$C$3:$GE$16,$C211+1,$F211)</f>
        <v>0</v>
      </c>
      <c r="J211">
        <f t="shared" si="38"/>
        <v>0</v>
      </c>
      <c r="K211" cm="1">
        <f t="array" ref="K211">+INDEX('rECUPERA-prov'!$C$3:$LA$16,$C211+1,$F211)</f>
        <v>0</v>
      </c>
      <c r="L211">
        <f t="shared" si="39"/>
        <v>0</v>
      </c>
      <c r="M211">
        <f t="shared" si="69"/>
        <v>0</v>
      </c>
      <c r="N211">
        <f t="shared" si="60"/>
        <v>0</v>
      </c>
      <c r="O211" s="57">
        <f t="shared" si="70"/>
        <v>0</v>
      </c>
      <c r="P211" s="57">
        <f t="shared" si="71"/>
        <v>0</v>
      </c>
      <c r="Q211" s="57">
        <f t="shared" si="72"/>
        <v>0</v>
      </c>
      <c r="R211" s="57">
        <f t="shared" si="73"/>
        <v>0</v>
      </c>
      <c r="S211" s="57">
        <f t="shared" si="74"/>
        <v>0</v>
      </c>
      <c r="T211" s="57">
        <f t="shared" si="75"/>
        <v>0</v>
      </c>
      <c r="U211" s="57">
        <f t="shared" si="76"/>
        <v>0</v>
      </c>
      <c r="V211" s="58">
        <f t="shared" si="77"/>
        <v>0</v>
      </c>
      <c r="W211" s="58">
        <f t="shared" si="78"/>
        <v>0</v>
      </c>
      <c r="X211" s="58">
        <f t="shared" si="79"/>
        <v>0</v>
      </c>
      <c r="Y211" s="58">
        <f t="shared" si="80"/>
        <v>0</v>
      </c>
      <c r="Z211">
        <f t="shared" si="65"/>
        <v>226991</v>
      </c>
    </row>
    <row r="212" spans="1:26" x14ac:dyDescent="0.3">
      <c r="A212" s="56" t="str">
        <f t="shared" si="66"/>
        <v>OUT TIME</v>
      </c>
      <c r="B212" s="56" t="str">
        <f t="shared" si="81"/>
        <v>ultimo</v>
      </c>
      <c r="C212" s="55">
        <f t="shared" si="24"/>
        <v>1</v>
      </c>
      <c r="D212" t="str">
        <f t="shared" si="23"/>
        <v>Bocas del Toro</v>
      </c>
      <c r="E212" s="23">
        <f t="shared" si="67"/>
        <v>44001</v>
      </c>
      <c r="F212" s="54">
        <f t="shared" si="68"/>
        <v>17</v>
      </c>
      <c r="G212" cm="1">
        <f t="array" ref="G212">+INDEX('Casos ACUM Prov'!$CK$3:$OM$16,'TODO PROVINCIA'!C212+1,'TODO PROVINCIA'!F212)</f>
        <v>0</v>
      </c>
      <c r="H212">
        <f t="shared" si="37"/>
        <v>0</v>
      </c>
      <c r="I212" cm="1">
        <f t="array" ref="I212">+INDEX('Muertes-PROV'!$C$3:$GE$16,$C212+1,$F212)</f>
        <v>0</v>
      </c>
      <c r="J212">
        <f t="shared" si="38"/>
        <v>0</v>
      </c>
      <c r="K212" cm="1">
        <f t="array" ref="K212">+INDEX('rECUPERA-prov'!$C$3:$LA$16,$C212+1,$F212)</f>
        <v>0</v>
      </c>
      <c r="L212">
        <f t="shared" si="39"/>
        <v>0</v>
      </c>
      <c r="M212">
        <f t="shared" si="69"/>
        <v>0</v>
      </c>
      <c r="N212">
        <f t="shared" si="60"/>
        <v>0</v>
      </c>
      <c r="O212" s="57">
        <f t="shared" si="70"/>
        <v>0</v>
      </c>
      <c r="P212" s="57">
        <f t="shared" si="71"/>
        <v>0</v>
      </c>
      <c r="Q212" s="57">
        <f t="shared" si="72"/>
        <v>0</v>
      </c>
      <c r="R212" s="57">
        <f t="shared" si="73"/>
        <v>0</v>
      </c>
      <c r="S212" s="57">
        <f t="shared" si="74"/>
        <v>0</v>
      </c>
      <c r="T212" s="57">
        <f t="shared" si="75"/>
        <v>0</v>
      </c>
      <c r="U212" s="57">
        <f t="shared" si="76"/>
        <v>0</v>
      </c>
      <c r="V212" s="58">
        <f t="shared" si="77"/>
        <v>0</v>
      </c>
      <c r="W212" s="58">
        <f t="shared" si="78"/>
        <v>0</v>
      </c>
      <c r="X212" s="58">
        <f t="shared" si="79"/>
        <v>0</v>
      </c>
      <c r="Y212" s="58">
        <f t="shared" si="80"/>
        <v>0</v>
      </c>
      <c r="Z212">
        <f t="shared" si="65"/>
        <v>125461</v>
      </c>
    </row>
    <row r="213" spans="1:26" x14ac:dyDescent="0.3">
      <c r="A213" s="56" t="str">
        <f t="shared" si="66"/>
        <v>OUT TIME</v>
      </c>
      <c r="B213" s="56" t="str">
        <f t="shared" si="81"/>
        <v>ultimo</v>
      </c>
      <c r="C213" s="55">
        <f t="shared" si="24"/>
        <v>2</v>
      </c>
      <c r="D213" t="str">
        <f t="shared" si="23"/>
        <v>Coclé</v>
      </c>
      <c r="E213" s="23">
        <f t="shared" si="67"/>
        <v>44001</v>
      </c>
      <c r="F213" s="54">
        <f t="shared" si="68"/>
        <v>17</v>
      </c>
      <c r="G213" cm="1">
        <f t="array" ref="G213">+INDEX('Casos ACUM Prov'!$CK$3:$OM$16,'TODO PROVINCIA'!C213+1,'TODO PROVINCIA'!F213)</f>
        <v>0</v>
      </c>
      <c r="H213">
        <f t="shared" si="37"/>
        <v>0</v>
      </c>
      <c r="I213" cm="1">
        <f t="array" ref="I213">+INDEX('Muertes-PROV'!$C$3:$GE$16,$C213+1,$F213)</f>
        <v>0</v>
      </c>
      <c r="J213">
        <f t="shared" si="38"/>
        <v>0</v>
      </c>
      <c r="K213" cm="1">
        <f t="array" ref="K213">+INDEX('rECUPERA-prov'!$C$3:$LA$16,$C213+1,$F213)</f>
        <v>0</v>
      </c>
      <c r="L213">
        <f t="shared" si="39"/>
        <v>0</v>
      </c>
      <c r="M213">
        <f t="shared" si="69"/>
        <v>0</v>
      </c>
      <c r="N213">
        <f t="shared" si="60"/>
        <v>0</v>
      </c>
      <c r="O213" s="57">
        <f t="shared" si="70"/>
        <v>0</v>
      </c>
      <c r="P213" s="57">
        <f t="shared" si="71"/>
        <v>0</v>
      </c>
      <c r="Q213" s="57">
        <f t="shared" si="72"/>
        <v>0</v>
      </c>
      <c r="R213" s="57">
        <f t="shared" si="73"/>
        <v>0</v>
      </c>
      <c r="S213" s="57">
        <f t="shared" si="74"/>
        <v>0</v>
      </c>
      <c r="T213" s="57">
        <f t="shared" si="75"/>
        <v>0</v>
      </c>
      <c r="U213" s="57">
        <f t="shared" si="76"/>
        <v>0</v>
      </c>
      <c r="V213" s="58">
        <f t="shared" si="77"/>
        <v>0</v>
      </c>
      <c r="W213" s="58">
        <f t="shared" si="78"/>
        <v>0</v>
      </c>
      <c r="X213" s="58">
        <f t="shared" si="79"/>
        <v>0</v>
      </c>
      <c r="Y213" s="58">
        <f t="shared" si="80"/>
        <v>0</v>
      </c>
      <c r="Z213">
        <f t="shared" si="65"/>
        <v>416873</v>
      </c>
    </row>
    <row r="214" spans="1:26" x14ac:dyDescent="0.3">
      <c r="A214" s="56" t="str">
        <f t="shared" si="66"/>
        <v>OUT TIME</v>
      </c>
      <c r="B214" s="56" t="str">
        <f t="shared" si="81"/>
        <v>ultimo</v>
      </c>
      <c r="C214" s="55">
        <f t="shared" si="24"/>
        <v>3</v>
      </c>
      <c r="D214" t="str">
        <f t="shared" si="23"/>
        <v>Colón</v>
      </c>
      <c r="E214" s="23">
        <f t="shared" si="67"/>
        <v>44001</v>
      </c>
      <c r="F214" s="54">
        <f t="shared" si="68"/>
        <v>17</v>
      </c>
      <c r="G214" cm="1">
        <f t="array" ref="G214">+INDEX('Casos ACUM Prov'!$CK$3:$OM$16,'TODO PROVINCIA'!C214+1,'TODO PROVINCIA'!F214)</f>
        <v>0</v>
      </c>
      <c r="H214">
        <f t="shared" si="37"/>
        <v>0</v>
      </c>
      <c r="I214" cm="1">
        <f t="array" ref="I214">+INDEX('Muertes-PROV'!$C$3:$GE$16,$C214+1,$F214)</f>
        <v>0</v>
      </c>
      <c r="J214">
        <f t="shared" si="38"/>
        <v>0</v>
      </c>
      <c r="K214" cm="1">
        <f t="array" ref="K214">+INDEX('rECUPERA-prov'!$C$3:$LA$16,$C214+1,$F214)</f>
        <v>0</v>
      </c>
      <c r="L214">
        <f t="shared" si="39"/>
        <v>0</v>
      </c>
      <c r="M214">
        <f t="shared" si="69"/>
        <v>0</v>
      </c>
      <c r="N214">
        <f t="shared" si="60"/>
        <v>0</v>
      </c>
      <c r="O214" s="57">
        <f t="shared" si="70"/>
        <v>0</v>
      </c>
      <c r="P214" s="57">
        <f t="shared" si="71"/>
        <v>0</v>
      </c>
      <c r="Q214" s="57">
        <f t="shared" si="72"/>
        <v>0</v>
      </c>
      <c r="R214" s="57">
        <f t="shared" si="73"/>
        <v>0</v>
      </c>
      <c r="S214" s="57">
        <f t="shared" si="74"/>
        <v>0</v>
      </c>
      <c r="T214" s="57">
        <f t="shared" si="75"/>
        <v>0</v>
      </c>
      <c r="U214" s="57">
        <f t="shared" si="76"/>
        <v>0</v>
      </c>
      <c r="V214" s="58">
        <f t="shared" si="77"/>
        <v>0</v>
      </c>
      <c r="W214" s="58">
        <f t="shared" si="78"/>
        <v>0</v>
      </c>
      <c r="X214" s="58">
        <f t="shared" si="79"/>
        <v>0</v>
      </c>
      <c r="Y214" s="58">
        <f t="shared" si="80"/>
        <v>0</v>
      </c>
      <c r="Z214">
        <f t="shared" si="65"/>
        <v>233708</v>
      </c>
    </row>
    <row r="215" spans="1:26" x14ac:dyDescent="0.3">
      <c r="A215" s="56" t="str">
        <f t="shared" si="66"/>
        <v>OUT TIME</v>
      </c>
      <c r="B215" s="56" t="str">
        <f t="shared" si="81"/>
        <v>ultimo</v>
      </c>
      <c r="C215" s="55">
        <f t="shared" si="24"/>
        <v>4</v>
      </c>
      <c r="D215" t="str">
        <f t="shared" si="23"/>
        <v>Chiriquí</v>
      </c>
      <c r="E215" s="23">
        <f t="shared" si="67"/>
        <v>44001</v>
      </c>
      <c r="F215" s="54">
        <f t="shared" si="68"/>
        <v>17</v>
      </c>
      <c r="G215" cm="1">
        <f t="array" ref="G215">+INDEX('Casos ACUM Prov'!$CK$3:$OM$16,'TODO PROVINCIA'!C215+1,'TODO PROVINCIA'!F215)</f>
        <v>0</v>
      </c>
      <c r="H215">
        <f t="shared" si="37"/>
        <v>0</v>
      </c>
      <c r="I215" cm="1">
        <f t="array" ref="I215">+INDEX('Muertes-PROV'!$C$3:$GE$16,$C215+1,$F215)</f>
        <v>0</v>
      </c>
      <c r="J215">
        <f t="shared" si="38"/>
        <v>0</v>
      </c>
      <c r="K215" cm="1">
        <f t="array" ref="K215">+INDEX('rECUPERA-prov'!$C$3:$LA$16,$C215+1,$F215)</f>
        <v>0</v>
      </c>
      <c r="L215">
        <f t="shared" si="39"/>
        <v>0</v>
      </c>
      <c r="M215">
        <f t="shared" si="69"/>
        <v>0</v>
      </c>
      <c r="N215">
        <f t="shared" si="60"/>
        <v>0</v>
      </c>
      <c r="O215" s="57">
        <f t="shared" si="70"/>
        <v>0</v>
      </c>
      <c r="P215" s="57">
        <f t="shared" si="71"/>
        <v>0</v>
      </c>
      <c r="Q215" s="57">
        <f t="shared" si="72"/>
        <v>0</v>
      </c>
      <c r="R215" s="57">
        <f t="shared" si="73"/>
        <v>0</v>
      </c>
      <c r="S215" s="57">
        <f t="shared" si="74"/>
        <v>0</v>
      </c>
      <c r="T215" s="57">
        <f t="shared" si="75"/>
        <v>0</v>
      </c>
      <c r="U215" s="57">
        <f t="shared" si="76"/>
        <v>0</v>
      </c>
      <c r="V215" s="58">
        <f t="shared" si="77"/>
        <v>0</v>
      </c>
      <c r="W215" s="58">
        <f t="shared" si="78"/>
        <v>0</v>
      </c>
      <c r="X215" s="58">
        <f t="shared" si="79"/>
        <v>0</v>
      </c>
      <c r="Y215" s="58">
        <f t="shared" si="80"/>
        <v>0</v>
      </c>
      <c r="Z215">
        <f t="shared" si="65"/>
        <v>241928</v>
      </c>
    </row>
    <row r="216" spans="1:26" x14ac:dyDescent="0.3">
      <c r="A216" s="56" t="str">
        <f t="shared" si="66"/>
        <v>OUT TIME</v>
      </c>
      <c r="B216" s="56" t="str">
        <f t="shared" si="81"/>
        <v>ultimo</v>
      </c>
      <c r="C216" s="55">
        <f t="shared" si="24"/>
        <v>5</v>
      </c>
      <c r="D216" t="str">
        <f t="shared" si="23"/>
        <v>Darién</v>
      </c>
      <c r="E216" s="23">
        <f t="shared" si="67"/>
        <v>44001</v>
      </c>
      <c r="F216" s="54">
        <f t="shared" si="68"/>
        <v>17</v>
      </c>
      <c r="G216" cm="1">
        <f t="array" ref="G216">+INDEX('Casos ACUM Prov'!$CK$3:$OM$16,'TODO PROVINCIA'!C216+1,'TODO PROVINCIA'!F216)</f>
        <v>0</v>
      </c>
      <c r="H216">
        <f t="shared" si="37"/>
        <v>0</v>
      </c>
      <c r="I216" cm="1">
        <f t="array" ref="I216">+INDEX('Muertes-PROV'!$C$3:$GE$16,$C216+1,$F216)</f>
        <v>0</v>
      </c>
      <c r="J216">
        <f t="shared" si="38"/>
        <v>0</v>
      </c>
      <c r="K216" cm="1">
        <f t="array" ref="K216">+INDEX('rECUPERA-prov'!$C$3:$LA$16,$C216+1,$F216)</f>
        <v>0</v>
      </c>
      <c r="L216">
        <f t="shared" si="39"/>
        <v>0</v>
      </c>
      <c r="M216">
        <f t="shared" si="69"/>
        <v>0</v>
      </c>
      <c r="N216">
        <f t="shared" si="60"/>
        <v>0</v>
      </c>
      <c r="O216" s="57">
        <f t="shared" si="70"/>
        <v>0</v>
      </c>
      <c r="P216" s="57">
        <f t="shared" si="71"/>
        <v>0</v>
      </c>
      <c r="Q216" s="57">
        <f t="shared" si="72"/>
        <v>0</v>
      </c>
      <c r="R216" s="57">
        <f t="shared" si="73"/>
        <v>0</v>
      </c>
      <c r="S216" s="57">
        <f t="shared" si="74"/>
        <v>0</v>
      </c>
      <c r="T216" s="57">
        <f t="shared" si="75"/>
        <v>0</v>
      </c>
      <c r="U216" s="57">
        <f t="shared" si="76"/>
        <v>0</v>
      </c>
      <c r="V216" s="58">
        <f t="shared" si="77"/>
        <v>0</v>
      </c>
      <c r="W216" s="58">
        <f t="shared" si="78"/>
        <v>0</v>
      </c>
      <c r="X216" s="58">
        <f t="shared" si="79"/>
        <v>0</v>
      </c>
      <c r="Y216" s="58">
        <f t="shared" si="80"/>
        <v>0</v>
      </c>
      <c r="Z216">
        <f t="shared" si="65"/>
        <v>10001</v>
      </c>
    </row>
    <row r="217" spans="1:26" x14ac:dyDescent="0.3">
      <c r="A217" s="56" t="str">
        <f t="shared" si="66"/>
        <v>OUT TIME</v>
      </c>
      <c r="B217" s="56" t="str">
        <f t="shared" si="81"/>
        <v>ultimo</v>
      </c>
      <c r="C217" s="55">
        <f t="shared" si="24"/>
        <v>6</v>
      </c>
      <c r="D217" t="str">
        <f t="shared" si="23"/>
        <v>Herrera</v>
      </c>
      <c r="E217" s="23">
        <f t="shared" si="67"/>
        <v>44001</v>
      </c>
      <c r="F217" s="54">
        <f t="shared" si="68"/>
        <v>17</v>
      </c>
      <c r="G217" cm="1">
        <f t="array" ref="G217">+INDEX('Casos ACUM Prov'!$CK$3:$OM$16,'TODO PROVINCIA'!C217+1,'TODO PROVINCIA'!F217)</f>
        <v>0</v>
      </c>
      <c r="H217">
        <f t="shared" si="37"/>
        <v>0</v>
      </c>
      <c r="I217" cm="1">
        <f t="array" ref="I217">+INDEX('Muertes-PROV'!$C$3:$GE$16,$C217+1,$F217)</f>
        <v>0</v>
      </c>
      <c r="J217">
        <f t="shared" si="38"/>
        <v>0</v>
      </c>
      <c r="K217" cm="1">
        <f t="array" ref="K217">+INDEX('rECUPERA-prov'!$C$3:$LA$16,$C217+1,$F217)</f>
        <v>0</v>
      </c>
      <c r="L217">
        <f t="shared" si="39"/>
        <v>0</v>
      </c>
      <c r="M217">
        <f t="shared" si="69"/>
        <v>0</v>
      </c>
      <c r="N217">
        <f t="shared" si="60"/>
        <v>0</v>
      </c>
      <c r="O217" s="57">
        <f t="shared" si="70"/>
        <v>0</v>
      </c>
      <c r="P217" s="57">
        <f t="shared" si="71"/>
        <v>0</v>
      </c>
      <c r="Q217" s="57">
        <f t="shared" si="72"/>
        <v>0</v>
      </c>
      <c r="R217" s="57">
        <f t="shared" si="73"/>
        <v>0</v>
      </c>
      <c r="S217" s="57">
        <f t="shared" si="74"/>
        <v>0</v>
      </c>
      <c r="T217" s="57">
        <f t="shared" si="75"/>
        <v>0</v>
      </c>
      <c r="U217" s="57">
        <f t="shared" si="76"/>
        <v>0</v>
      </c>
      <c r="V217" s="58">
        <f t="shared" si="77"/>
        <v>0</v>
      </c>
      <c r="W217" s="58">
        <f t="shared" si="78"/>
        <v>0</v>
      </c>
      <c r="X217" s="58">
        <f t="shared" si="79"/>
        <v>0</v>
      </c>
      <c r="Y217" s="58">
        <f t="shared" si="80"/>
        <v>0</v>
      </c>
      <c r="Z217">
        <f t="shared" si="65"/>
        <v>33109</v>
      </c>
    </row>
    <row r="218" spans="1:26" x14ac:dyDescent="0.3">
      <c r="A218" s="56" t="str">
        <f t="shared" si="66"/>
        <v>OUT TIME</v>
      </c>
      <c r="B218" s="56" t="str">
        <f t="shared" si="81"/>
        <v>ultimo</v>
      </c>
      <c r="C218" s="55">
        <f t="shared" si="24"/>
        <v>7</v>
      </c>
      <c r="D218" t="str">
        <f t="shared" si="23"/>
        <v>Los Santos</v>
      </c>
      <c r="E218" s="23">
        <f t="shared" si="67"/>
        <v>44001</v>
      </c>
      <c r="F218" s="54">
        <f t="shared" si="68"/>
        <v>17</v>
      </c>
      <c r="G218" cm="1">
        <f t="array" ref="G218">+INDEX('Casos ACUM Prov'!$CK$3:$OM$16,'TODO PROVINCIA'!C218+1,'TODO PROVINCIA'!F218)</f>
        <v>0</v>
      </c>
      <c r="H218">
        <f t="shared" si="37"/>
        <v>0</v>
      </c>
      <c r="I218" cm="1">
        <f t="array" ref="I218">+INDEX('Muertes-PROV'!$C$3:$GE$16,$C218+1,$F218)</f>
        <v>0</v>
      </c>
      <c r="J218">
        <f t="shared" si="38"/>
        <v>0</v>
      </c>
      <c r="K218" cm="1">
        <f t="array" ref="K218">+INDEX('rECUPERA-prov'!$C$3:$LA$16,$C218+1,$F218)</f>
        <v>0</v>
      </c>
      <c r="L218">
        <f t="shared" si="39"/>
        <v>0</v>
      </c>
      <c r="M218">
        <f t="shared" si="69"/>
        <v>0</v>
      </c>
      <c r="N218">
        <f t="shared" si="60"/>
        <v>0</v>
      </c>
      <c r="O218" s="57">
        <f t="shared" si="70"/>
        <v>0</v>
      </c>
      <c r="P218" s="57">
        <f t="shared" si="71"/>
        <v>0</v>
      </c>
      <c r="Q218" s="57">
        <f t="shared" si="72"/>
        <v>0</v>
      </c>
      <c r="R218" s="57">
        <f t="shared" si="73"/>
        <v>0</v>
      </c>
      <c r="S218" s="57">
        <f t="shared" si="74"/>
        <v>0</v>
      </c>
      <c r="T218" s="57">
        <f t="shared" si="75"/>
        <v>0</v>
      </c>
      <c r="U218" s="57">
        <f t="shared" si="76"/>
        <v>0</v>
      </c>
      <c r="V218" s="58">
        <f t="shared" si="77"/>
        <v>0</v>
      </c>
      <c r="W218" s="58">
        <f t="shared" si="78"/>
        <v>0</v>
      </c>
      <c r="X218" s="58">
        <f t="shared" si="79"/>
        <v>0</v>
      </c>
      <c r="Y218" s="58">
        <f t="shared" si="80"/>
        <v>0</v>
      </c>
      <c r="Z218">
        <f t="shared" si="65"/>
        <v>156747</v>
      </c>
    </row>
    <row r="219" spans="1:26" x14ac:dyDescent="0.3">
      <c r="A219" s="56" t="str">
        <f t="shared" si="66"/>
        <v>OUT TIME</v>
      </c>
      <c r="B219" s="56" t="str">
        <f t="shared" si="81"/>
        <v>ultimo</v>
      </c>
      <c r="C219" s="55">
        <f t="shared" si="24"/>
        <v>8</v>
      </c>
      <c r="D219" t="str">
        <f t="shared" si="23"/>
        <v>Panamá</v>
      </c>
      <c r="E219" s="23">
        <f t="shared" si="67"/>
        <v>44001</v>
      </c>
      <c r="F219" s="54">
        <f t="shared" si="68"/>
        <v>17</v>
      </c>
      <c r="G219" cm="1">
        <f t="array" ref="G219">+INDEX('Casos ACUM Prov'!$CK$3:$OM$16,'TODO PROVINCIA'!C219+1,'TODO PROVINCIA'!F219)</f>
        <v>0</v>
      </c>
      <c r="H219">
        <f t="shared" si="37"/>
        <v>0</v>
      </c>
      <c r="I219" cm="1">
        <f t="array" ref="I219">+INDEX('Muertes-PROV'!$C$3:$GE$16,$C219+1,$F219)</f>
        <v>0</v>
      </c>
      <c r="J219">
        <f t="shared" si="38"/>
        <v>0</v>
      </c>
      <c r="K219" cm="1">
        <f t="array" ref="K219">+INDEX('rECUPERA-prov'!$C$3:$LA$16,$C219+1,$F219)</f>
        <v>0</v>
      </c>
      <c r="L219">
        <f t="shared" si="39"/>
        <v>0</v>
      </c>
      <c r="M219">
        <f t="shared" si="69"/>
        <v>0</v>
      </c>
      <c r="N219">
        <f t="shared" si="60"/>
        <v>0</v>
      </c>
      <c r="O219" s="57">
        <f t="shared" si="70"/>
        <v>0</v>
      </c>
      <c r="P219" s="57">
        <f t="shared" si="71"/>
        <v>0</v>
      </c>
      <c r="Q219" s="57">
        <f t="shared" si="72"/>
        <v>0</v>
      </c>
      <c r="R219" s="57">
        <f t="shared" si="73"/>
        <v>0</v>
      </c>
      <c r="S219" s="57">
        <f t="shared" si="74"/>
        <v>0</v>
      </c>
      <c r="T219" s="57">
        <f t="shared" si="75"/>
        <v>0</v>
      </c>
      <c r="U219" s="57">
        <f t="shared" si="76"/>
        <v>0</v>
      </c>
      <c r="V219" s="58">
        <f t="shared" si="77"/>
        <v>0</v>
      </c>
      <c r="W219" s="58">
        <f t="shared" si="78"/>
        <v>0</v>
      </c>
      <c r="X219" s="58">
        <f t="shared" si="79"/>
        <v>0</v>
      </c>
      <c r="Y219" s="58">
        <f t="shared" si="80"/>
        <v>0</v>
      </c>
      <c r="Z219">
        <f t="shared" si="65"/>
        <v>109955</v>
      </c>
    </row>
    <row r="220" spans="1:26" x14ac:dyDescent="0.3">
      <c r="A220" s="56" t="str">
        <f t="shared" si="66"/>
        <v>OUT TIME</v>
      </c>
      <c r="B220" s="56" t="str">
        <f t="shared" si="81"/>
        <v>ultimo</v>
      </c>
      <c r="C220" s="55">
        <f t="shared" si="24"/>
        <v>9</v>
      </c>
      <c r="D220" t="str">
        <f t="shared" si="23"/>
        <v>Veraguas</v>
      </c>
      <c r="E220" s="23">
        <f t="shared" si="67"/>
        <v>44001</v>
      </c>
      <c r="F220" s="54">
        <f t="shared" si="68"/>
        <v>17</v>
      </c>
      <c r="G220" cm="1">
        <f t="array" ref="G220">+INDEX('Casos ACUM Prov'!$CK$3:$OM$16,'TODO PROVINCIA'!C220+1,'TODO PROVINCIA'!F220)</f>
        <v>0</v>
      </c>
      <c r="H220">
        <f t="shared" si="37"/>
        <v>0</v>
      </c>
      <c r="I220" cm="1">
        <f t="array" ref="I220">+INDEX('Muertes-PROV'!$C$3:$GE$16,$C220+1,$F220)</f>
        <v>0</v>
      </c>
      <c r="J220">
        <f t="shared" si="38"/>
        <v>0</v>
      </c>
      <c r="K220" cm="1">
        <f t="array" ref="K220">+INDEX('rECUPERA-prov'!$C$3:$LA$16,$C220+1,$F220)</f>
        <v>0</v>
      </c>
      <c r="L220">
        <f t="shared" si="39"/>
        <v>0</v>
      </c>
      <c r="M220">
        <f t="shared" si="69"/>
        <v>0</v>
      </c>
      <c r="N220">
        <f t="shared" si="60"/>
        <v>0</v>
      </c>
      <c r="O220" s="57">
        <f t="shared" si="70"/>
        <v>0</v>
      </c>
      <c r="P220" s="57">
        <f t="shared" si="71"/>
        <v>0</v>
      </c>
      <c r="Q220" s="57">
        <f t="shared" si="72"/>
        <v>0</v>
      </c>
      <c r="R220" s="57">
        <f t="shared" si="73"/>
        <v>0</v>
      </c>
      <c r="S220" s="57">
        <f t="shared" si="74"/>
        <v>0</v>
      </c>
      <c r="T220" s="57">
        <f t="shared" si="75"/>
        <v>0</v>
      </c>
      <c r="U220" s="57">
        <f t="shared" si="76"/>
        <v>0</v>
      </c>
      <c r="V220" s="58">
        <f t="shared" si="77"/>
        <v>0</v>
      </c>
      <c r="W220" s="58">
        <f t="shared" si="78"/>
        <v>0</v>
      </c>
      <c r="X220" s="58">
        <f t="shared" si="79"/>
        <v>0</v>
      </c>
      <c r="Y220" s="58">
        <f t="shared" si="80"/>
        <v>0</v>
      </c>
      <c r="Z220">
        <f t="shared" si="65"/>
        <v>109955</v>
      </c>
    </row>
    <row r="221" spans="1:26" x14ac:dyDescent="0.3">
      <c r="A221" s="56" t="str">
        <f t="shared" ref="A221:A284" si="82">+IFERROR(IF(AND(G221=0,K221=0,I221=0),"OUT TIME","ON"),"OUT TIME")</f>
        <v>OUT TIME</v>
      </c>
      <c r="B221" s="56" t="str">
        <f t="shared" si="81"/>
        <v>ultimo</v>
      </c>
      <c r="C221" s="55">
        <f t="shared" si="24"/>
        <v>10</v>
      </c>
      <c r="D221" t="str">
        <f t="shared" si="23"/>
        <v>Comarca Kuna Yala</v>
      </c>
      <c r="E221" s="23">
        <f t="shared" ref="E221:E284" si="83">+IF(C221=1,E220+1,E220)</f>
        <v>44001</v>
      </c>
      <c r="F221" s="54">
        <f t="shared" ref="F221:F284" si="84">+IF(C221=1,F220+1,F220)</f>
        <v>17</v>
      </c>
      <c r="G221" cm="1">
        <f t="array" ref="G221">+INDEX('Casos ACUM Prov'!$CK$3:$OM$16,'TODO PROVINCIA'!C221+1,'TODO PROVINCIA'!F221)</f>
        <v>0</v>
      </c>
      <c r="H221">
        <f t="shared" si="37"/>
        <v>0</v>
      </c>
      <c r="I221" cm="1">
        <f t="array" ref="I221">+INDEX('Muertes-PROV'!$C$3:$GE$16,$C221+1,$F221)</f>
        <v>0</v>
      </c>
      <c r="J221">
        <f t="shared" si="38"/>
        <v>0</v>
      </c>
      <c r="K221" cm="1">
        <f t="array" ref="K221">+INDEX('rECUPERA-prov'!$C$3:$LA$16,$C221+1,$F221)</f>
        <v>0</v>
      </c>
      <c r="L221">
        <f t="shared" si="39"/>
        <v>0</v>
      </c>
      <c r="M221">
        <f t="shared" ref="M221:M284" si="85">+G221-I221-K221</f>
        <v>0</v>
      </c>
      <c r="N221">
        <f t="shared" si="60"/>
        <v>0</v>
      </c>
      <c r="O221" s="57">
        <f t="shared" ref="O221:O284" si="86">+IFERROR(I221/G221,0)</f>
        <v>0</v>
      </c>
      <c r="P221" s="57">
        <f t="shared" ref="P221:P284" si="87">+IFERROR(K221/G221,0)</f>
        <v>0</v>
      </c>
      <c r="Q221" s="57">
        <f t="shared" ref="Q221:Q284" si="88">+IFERROR(M221/G221,0)</f>
        <v>0</v>
      </c>
      <c r="R221" s="57">
        <f t="shared" ref="R221:R284" si="89">+IFERROR(H221/G221,0)</f>
        <v>0</v>
      </c>
      <c r="S221" s="57">
        <f t="shared" ref="S221:S284" si="90">+IFERROR(J221/I221,0)</f>
        <v>0</v>
      </c>
      <c r="T221" s="57">
        <f t="shared" ref="T221:T284" si="91">+IFERROR(L221/K221,0)</f>
        <v>0</v>
      </c>
      <c r="U221" s="57">
        <f t="shared" ref="U221:U284" si="92">+IFERROR(N221/M221,0)</f>
        <v>0</v>
      </c>
      <c r="V221" s="58">
        <f t="shared" ref="V221:V284" si="93">+G221/($Z221/1000000)</f>
        <v>0</v>
      </c>
      <c r="W221" s="58">
        <f t="shared" ref="W221:W284" si="94">+I221/($Z221/1000000)</f>
        <v>0</v>
      </c>
      <c r="X221" s="58">
        <f t="shared" ref="X221:X284" si="95">+K221/($Z221/1000000)</f>
        <v>0</v>
      </c>
      <c r="Y221" s="58">
        <f t="shared" ref="Y221:Y284" si="96">+M221/($Z221/1000000)</f>
        <v>0</v>
      </c>
      <c r="Z221">
        <f t="shared" si="65"/>
        <v>89592</v>
      </c>
    </row>
    <row r="222" spans="1:26" x14ac:dyDescent="0.3">
      <c r="A222" s="56" t="str">
        <f t="shared" si="82"/>
        <v>OUT TIME</v>
      </c>
      <c r="B222" s="56" t="str">
        <f t="shared" si="81"/>
        <v>ultimo</v>
      </c>
      <c r="C222" s="55">
        <f t="shared" si="24"/>
        <v>11</v>
      </c>
      <c r="D222" t="str">
        <f t="shared" si="23"/>
        <v>Comarca Emberá Wounaán</v>
      </c>
      <c r="E222" s="23">
        <f t="shared" si="83"/>
        <v>44001</v>
      </c>
      <c r="F222" s="54">
        <f t="shared" si="84"/>
        <v>17</v>
      </c>
      <c r="G222" cm="1">
        <f t="array" ref="G222">+INDEX('Casos ACUM Prov'!$CK$3:$OM$16,'TODO PROVINCIA'!C222+1,'TODO PROVINCIA'!F222)</f>
        <v>0</v>
      </c>
      <c r="H222">
        <f t="shared" si="37"/>
        <v>0</v>
      </c>
      <c r="I222" cm="1">
        <f t="array" ref="I222">+INDEX('Muertes-PROV'!$C$3:$GE$16,$C222+1,$F222)</f>
        <v>0</v>
      </c>
      <c r="J222">
        <f t="shared" si="38"/>
        <v>0</v>
      </c>
      <c r="K222" cm="1">
        <f t="array" ref="K222">+INDEX('rECUPERA-prov'!$C$3:$LA$16,$C222+1,$F222)</f>
        <v>0</v>
      </c>
      <c r="L222">
        <f t="shared" si="39"/>
        <v>0</v>
      </c>
      <c r="M222">
        <f t="shared" si="85"/>
        <v>0</v>
      </c>
      <c r="N222">
        <f t="shared" si="60"/>
        <v>0</v>
      </c>
      <c r="O222" s="57">
        <f t="shared" si="86"/>
        <v>0</v>
      </c>
      <c r="P222" s="57">
        <f t="shared" si="87"/>
        <v>0</v>
      </c>
      <c r="Q222" s="57">
        <f t="shared" si="88"/>
        <v>0</v>
      </c>
      <c r="R222" s="57">
        <f t="shared" si="89"/>
        <v>0</v>
      </c>
      <c r="S222" s="57">
        <f t="shared" si="90"/>
        <v>0</v>
      </c>
      <c r="T222" s="57">
        <f t="shared" si="91"/>
        <v>0</v>
      </c>
      <c r="U222" s="57">
        <f t="shared" si="92"/>
        <v>0</v>
      </c>
      <c r="V222" s="58">
        <f t="shared" si="93"/>
        <v>0</v>
      </c>
      <c r="W222" s="58">
        <f t="shared" si="94"/>
        <v>0</v>
      </c>
      <c r="X222" s="58">
        <f t="shared" si="95"/>
        <v>0</v>
      </c>
      <c r="Y222" s="58">
        <f t="shared" si="96"/>
        <v>0</v>
      </c>
      <c r="Z222">
        <f t="shared" si="65"/>
        <v>1249032</v>
      </c>
    </row>
    <row r="223" spans="1:26" x14ac:dyDescent="0.3">
      <c r="A223" s="56" t="str">
        <f t="shared" si="82"/>
        <v>OUT TIME</v>
      </c>
      <c r="B223" s="56" t="str">
        <f t="shared" si="81"/>
        <v>ultimo</v>
      </c>
      <c r="C223" s="55">
        <f t="shared" si="24"/>
        <v>12</v>
      </c>
      <c r="D223" t="str">
        <f t="shared" si="23"/>
        <v>Comarca Ngäbe Buglé</v>
      </c>
      <c r="E223" s="23">
        <f t="shared" si="83"/>
        <v>44001</v>
      </c>
      <c r="F223" s="54">
        <f t="shared" si="84"/>
        <v>17</v>
      </c>
      <c r="G223" cm="1">
        <f t="array" ref="G223">+INDEX('Casos ACUM Prov'!$CK$3:$OM$16,'TODO PROVINCIA'!C223+1,'TODO PROVINCIA'!F223)</f>
        <v>0</v>
      </c>
      <c r="H223">
        <f t="shared" si="37"/>
        <v>0</v>
      </c>
      <c r="I223" cm="1">
        <f t="array" ref="I223">+INDEX('Muertes-PROV'!$C$3:$GE$16,$C223+1,$F223)</f>
        <v>0</v>
      </c>
      <c r="J223">
        <f t="shared" si="38"/>
        <v>0</v>
      </c>
      <c r="K223" cm="1">
        <f t="array" ref="K223">+INDEX('rECUPERA-prov'!$C$3:$LA$16,$C223+1,$F223)</f>
        <v>0</v>
      </c>
      <c r="L223">
        <f t="shared" si="39"/>
        <v>0</v>
      </c>
      <c r="M223">
        <f t="shared" si="85"/>
        <v>0</v>
      </c>
      <c r="N223">
        <f t="shared" si="60"/>
        <v>0</v>
      </c>
      <c r="O223" s="57">
        <f t="shared" si="86"/>
        <v>0</v>
      </c>
      <c r="P223" s="57">
        <f t="shared" si="87"/>
        <v>0</v>
      </c>
      <c r="Q223" s="57">
        <f t="shared" si="88"/>
        <v>0</v>
      </c>
      <c r="R223" s="57">
        <f t="shared" si="89"/>
        <v>0</v>
      </c>
      <c r="S223" s="57">
        <f t="shared" si="90"/>
        <v>0</v>
      </c>
      <c r="T223" s="57">
        <f t="shared" si="91"/>
        <v>0</v>
      </c>
      <c r="U223" s="57">
        <f t="shared" si="92"/>
        <v>0</v>
      </c>
      <c r="V223" s="58">
        <f t="shared" si="93"/>
        <v>0</v>
      </c>
      <c r="W223" s="58">
        <f t="shared" si="94"/>
        <v>0</v>
      </c>
      <c r="X223" s="58">
        <f t="shared" si="95"/>
        <v>0</v>
      </c>
      <c r="Y223" s="58">
        <f t="shared" si="96"/>
        <v>0</v>
      </c>
      <c r="Z223">
        <f t="shared" si="65"/>
        <v>464038</v>
      </c>
    </row>
    <row r="224" spans="1:26" x14ac:dyDescent="0.3">
      <c r="A224" s="56" t="str">
        <f t="shared" si="82"/>
        <v>OUT TIME</v>
      </c>
      <c r="B224" s="56" t="str">
        <f t="shared" si="81"/>
        <v>ultimo</v>
      </c>
      <c r="C224" s="55">
        <f t="shared" si="24"/>
        <v>13</v>
      </c>
      <c r="D224" t="str">
        <f t="shared" si="23"/>
        <v>Panamá Oeste</v>
      </c>
      <c r="E224" s="23">
        <f t="shared" si="83"/>
        <v>44001</v>
      </c>
      <c r="F224" s="54">
        <f t="shared" si="84"/>
        <v>17</v>
      </c>
      <c r="G224" cm="1">
        <f t="array" ref="G224">+INDEX('Casos ACUM Prov'!$CK$3:$OM$16,'TODO PROVINCIA'!C224+1,'TODO PROVINCIA'!F224)</f>
        <v>0</v>
      </c>
      <c r="H224">
        <f t="shared" si="37"/>
        <v>0</v>
      </c>
      <c r="I224" cm="1">
        <f t="array" ref="I224">+INDEX('Muertes-PROV'!$C$3:$GE$16,$C224+1,$F224)</f>
        <v>0</v>
      </c>
      <c r="J224">
        <f t="shared" si="38"/>
        <v>0</v>
      </c>
      <c r="K224" cm="1">
        <f t="array" ref="K224">+INDEX('rECUPERA-prov'!$C$3:$LA$16,$C224+1,$F224)</f>
        <v>0</v>
      </c>
      <c r="L224">
        <f t="shared" si="39"/>
        <v>0</v>
      </c>
      <c r="M224">
        <f t="shared" si="85"/>
        <v>0</v>
      </c>
      <c r="N224">
        <f t="shared" si="60"/>
        <v>0</v>
      </c>
      <c r="O224" s="57">
        <f t="shared" si="86"/>
        <v>0</v>
      </c>
      <c r="P224" s="57">
        <f t="shared" si="87"/>
        <v>0</v>
      </c>
      <c r="Q224" s="57">
        <f t="shared" si="88"/>
        <v>0</v>
      </c>
      <c r="R224" s="57">
        <f t="shared" si="89"/>
        <v>0</v>
      </c>
      <c r="S224" s="57">
        <f t="shared" si="90"/>
        <v>0</v>
      </c>
      <c r="T224" s="57">
        <f t="shared" si="91"/>
        <v>0</v>
      </c>
      <c r="U224" s="57">
        <f t="shared" si="92"/>
        <v>0</v>
      </c>
      <c r="V224" s="58">
        <f t="shared" si="93"/>
        <v>0</v>
      </c>
      <c r="W224" s="58">
        <f t="shared" si="94"/>
        <v>0</v>
      </c>
      <c r="X224" s="58">
        <f t="shared" si="95"/>
        <v>0</v>
      </c>
      <c r="Y224" s="58">
        <f t="shared" si="96"/>
        <v>0</v>
      </c>
      <c r="Z224">
        <f t="shared" si="65"/>
        <v>226991</v>
      </c>
    </row>
    <row r="225" spans="1:26" x14ac:dyDescent="0.3">
      <c r="A225" s="56" t="str">
        <f t="shared" si="82"/>
        <v>OUT TIME</v>
      </c>
      <c r="B225" s="56" t="str">
        <f t="shared" si="81"/>
        <v>ultimo</v>
      </c>
      <c r="C225" s="55">
        <f t="shared" si="24"/>
        <v>1</v>
      </c>
      <c r="D225" t="str">
        <f t="shared" si="23"/>
        <v>Bocas del Toro</v>
      </c>
      <c r="E225" s="23">
        <f t="shared" si="83"/>
        <v>44002</v>
      </c>
      <c r="F225" s="54">
        <f t="shared" si="84"/>
        <v>18</v>
      </c>
      <c r="G225" cm="1">
        <f t="array" ref="G225">+INDEX('Casos ACUM Prov'!$CK$3:$OM$16,'TODO PROVINCIA'!C225+1,'TODO PROVINCIA'!F225)</f>
        <v>0</v>
      </c>
      <c r="H225">
        <f t="shared" si="37"/>
        <v>0</v>
      </c>
      <c r="I225" cm="1">
        <f t="array" ref="I225">+INDEX('Muertes-PROV'!$C$3:$GE$16,$C225+1,$F225)</f>
        <v>0</v>
      </c>
      <c r="J225">
        <f t="shared" si="38"/>
        <v>0</v>
      </c>
      <c r="K225" cm="1">
        <f t="array" ref="K225">+INDEX('rECUPERA-prov'!$C$3:$LA$16,$C225+1,$F225)</f>
        <v>0</v>
      </c>
      <c r="L225">
        <f t="shared" si="39"/>
        <v>0</v>
      </c>
      <c r="M225">
        <f t="shared" si="85"/>
        <v>0</v>
      </c>
      <c r="N225">
        <f t="shared" si="60"/>
        <v>0</v>
      </c>
      <c r="O225" s="57">
        <f t="shared" si="86"/>
        <v>0</v>
      </c>
      <c r="P225" s="57">
        <f t="shared" si="87"/>
        <v>0</v>
      </c>
      <c r="Q225" s="57">
        <f t="shared" si="88"/>
        <v>0</v>
      </c>
      <c r="R225" s="57">
        <f t="shared" si="89"/>
        <v>0</v>
      </c>
      <c r="S225" s="57">
        <f t="shared" si="90"/>
        <v>0</v>
      </c>
      <c r="T225" s="57">
        <f t="shared" si="91"/>
        <v>0</v>
      </c>
      <c r="U225" s="57">
        <f t="shared" si="92"/>
        <v>0</v>
      </c>
      <c r="V225" s="58">
        <f t="shared" si="93"/>
        <v>0</v>
      </c>
      <c r="W225" s="58">
        <f t="shared" si="94"/>
        <v>0</v>
      </c>
      <c r="X225" s="58">
        <f t="shared" si="95"/>
        <v>0</v>
      </c>
      <c r="Y225" s="58">
        <f t="shared" si="96"/>
        <v>0</v>
      </c>
      <c r="Z225">
        <f t="shared" si="65"/>
        <v>125461</v>
      </c>
    </row>
    <row r="226" spans="1:26" x14ac:dyDescent="0.3">
      <c r="A226" s="56" t="str">
        <f t="shared" si="82"/>
        <v>OUT TIME</v>
      </c>
      <c r="B226" s="56" t="str">
        <f t="shared" si="81"/>
        <v>ultimo</v>
      </c>
      <c r="C226" s="55">
        <f t="shared" si="24"/>
        <v>2</v>
      </c>
      <c r="D226" t="str">
        <f t="shared" si="23"/>
        <v>Coclé</v>
      </c>
      <c r="E226" s="23">
        <f t="shared" si="83"/>
        <v>44002</v>
      </c>
      <c r="F226" s="54">
        <f t="shared" si="84"/>
        <v>18</v>
      </c>
      <c r="G226" cm="1">
        <f t="array" ref="G226">+INDEX('Casos ACUM Prov'!$CK$3:$OM$16,'TODO PROVINCIA'!C226+1,'TODO PROVINCIA'!F226)</f>
        <v>0</v>
      </c>
      <c r="H226">
        <f t="shared" si="37"/>
        <v>0</v>
      </c>
      <c r="I226" cm="1">
        <f t="array" ref="I226">+INDEX('Muertes-PROV'!$C$3:$GE$16,$C226+1,$F226)</f>
        <v>0</v>
      </c>
      <c r="J226">
        <f t="shared" si="38"/>
        <v>0</v>
      </c>
      <c r="K226" cm="1">
        <f t="array" ref="K226">+INDEX('rECUPERA-prov'!$C$3:$LA$16,$C226+1,$F226)</f>
        <v>0</v>
      </c>
      <c r="L226">
        <f t="shared" si="39"/>
        <v>0</v>
      </c>
      <c r="M226">
        <f t="shared" si="85"/>
        <v>0</v>
      </c>
      <c r="N226">
        <f t="shared" si="60"/>
        <v>0</v>
      </c>
      <c r="O226" s="57">
        <f t="shared" si="86"/>
        <v>0</v>
      </c>
      <c r="P226" s="57">
        <f t="shared" si="87"/>
        <v>0</v>
      </c>
      <c r="Q226" s="57">
        <f t="shared" si="88"/>
        <v>0</v>
      </c>
      <c r="R226" s="57">
        <f t="shared" si="89"/>
        <v>0</v>
      </c>
      <c r="S226" s="57">
        <f t="shared" si="90"/>
        <v>0</v>
      </c>
      <c r="T226" s="57">
        <f t="shared" si="91"/>
        <v>0</v>
      </c>
      <c r="U226" s="57">
        <f t="shared" si="92"/>
        <v>0</v>
      </c>
      <c r="V226" s="58">
        <f t="shared" si="93"/>
        <v>0</v>
      </c>
      <c r="W226" s="58">
        <f t="shared" si="94"/>
        <v>0</v>
      </c>
      <c r="X226" s="58">
        <f t="shared" si="95"/>
        <v>0</v>
      </c>
      <c r="Y226" s="58">
        <f t="shared" si="96"/>
        <v>0</v>
      </c>
      <c r="Z226">
        <f t="shared" si="65"/>
        <v>416873</v>
      </c>
    </row>
    <row r="227" spans="1:26" x14ac:dyDescent="0.3">
      <c r="A227" s="56" t="str">
        <f t="shared" si="82"/>
        <v>OUT TIME</v>
      </c>
      <c r="B227" s="56" t="str">
        <f t="shared" si="81"/>
        <v>ultimo</v>
      </c>
      <c r="C227" s="55">
        <f t="shared" si="24"/>
        <v>3</v>
      </c>
      <c r="D227" t="str">
        <f t="shared" si="23"/>
        <v>Colón</v>
      </c>
      <c r="E227" s="23">
        <f t="shared" si="83"/>
        <v>44002</v>
      </c>
      <c r="F227" s="54">
        <f t="shared" si="84"/>
        <v>18</v>
      </c>
      <c r="G227" cm="1">
        <f t="array" ref="G227">+INDEX('Casos ACUM Prov'!$CK$3:$OM$16,'TODO PROVINCIA'!C227+1,'TODO PROVINCIA'!F227)</f>
        <v>0</v>
      </c>
      <c r="H227">
        <f t="shared" si="37"/>
        <v>0</v>
      </c>
      <c r="I227" cm="1">
        <f t="array" ref="I227">+INDEX('Muertes-PROV'!$C$3:$GE$16,$C227+1,$F227)</f>
        <v>0</v>
      </c>
      <c r="J227">
        <f t="shared" si="38"/>
        <v>0</v>
      </c>
      <c r="K227" cm="1">
        <f t="array" ref="K227">+INDEX('rECUPERA-prov'!$C$3:$LA$16,$C227+1,$F227)</f>
        <v>0</v>
      </c>
      <c r="L227">
        <f t="shared" si="39"/>
        <v>0</v>
      </c>
      <c r="M227">
        <f t="shared" si="85"/>
        <v>0</v>
      </c>
      <c r="N227">
        <f t="shared" si="60"/>
        <v>0</v>
      </c>
      <c r="O227" s="57">
        <f t="shared" si="86"/>
        <v>0</v>
      </c>
      <c r="P227" s="57">
        <f t="shared" si="87"/>
        <v>0</v>
      </c>
      <c r="Q227" s="57">
        <f t="shared" si="88"/>
        <v>0</v>
      </c>
      <c r="R227" s="57">
        <f t="shared" si="89"/>
        <v>0</v>
      </c>
      <c r="S227" s="57">
        <f t="shared" si="90"/>
        <v>0</v>
      </c>
      <c r="T227" s="57">
        <f t="shared" si="91"/>
        <v>0</v>
      </c>
      <c r="U227" s="57">
        <f t="shared" si="92"/>
        <v>0</v>
      </c>
      <c r="V227" s="58">
        <f t="shared" si="93"/>
        <v>0</v>
      </c>
      <c r="W227" s="58">
        <f t="shared" si="94"/>
        <v>0</v>
      </c>
      <c r="X227" s="58">
        <f t="shared" si="95"/>
        <v>0</v>
      </c>
      <c r="Y227" s="58">
        <f t="shared" si="96"/>
        <v>0</v>
      </c>
      <c r="Z227">
        <f t="shared" si="65"/>
        <v>233708</v>
      </c>
    </row>
    <row r="228" spans="1:26" x14ac:dyDescent="0.3">
      <c r="A228" s="56" t="str">
        <f t="shared" si="82"/>
        <v>OUT TIME</v>
      </c>
      <c r="B228" s="56" t="str">
        <f t="shared" si="81"/>
        <v>ultimo</v>
      </c>
      <c r="C228" s="55">
        <f t="shared" si="24"/>
        <v>4</v>
      </c>
      <c r="D228" t="str">
        <f t="shared" si="23"/>
        <v>Chiriquí</v>
      </c>
      <c r="E228" s="23">
        <f t="shared" si="83"/>
        <v>44002</v>
      </c>
      <c r="F228" s="54">
        <f t="shared" si="84"/>
        <v>18</v>
      </c>
      <c r="G228" cm="1">
        <f t="array" ref="G228">+INDEX('Casos ACUM Prov'!$CK$3:$OM$16,'TODO PROVINCIA'!C228+1,'TODO PROVINCIA'!F228)</f>
        <v>0</v>
      </c>
      <c r="H228">
        <f t="shared" si="37"/>
        <v>0</v>
      </c>
      <c r="I228" cm="1">
        <f t="array" ref="I228">+INDEX('Muertes-PROV'!$C$3:$GE$16,$C228+1,$F228)</f>
        <v>0</v>
      </c>
      <c r="J228">
        <f t="shared" si="38"/>
        <v>0</v>
      </c>
      <c r="K228" cm="1">
        <f t="array" ref="K228">+INDEX('rECUPERA-prov'!$C$3:$LA$16,$C228+1,$F228)</f>
        <v>0</v>
      </c>
      <c r="L228">
        <f t="shared" si="39"/>
        <v>0</v>
      </c>
      <c r="M228">
        <f t="shared" si="85"/>
        <v>0</v>
      </c>
      <c r="N228">
        <f t="shared" si="60"/>
        <v>0</v>
      </c>
      <c r="O228" s="57">
        <f t="shared" si="86"/>
        <v>0</v>
      </c>
      <c r="P228" s="57">
        <f t="shared" si="87"/>
        <v>0</v>
      </c>
      <c r="Q228" s="57">
        <f t="shared" si="88"/>
        <v>0</v>
      </c>
      <c r="R228" s="57">
        <f t="shared" si="89"/>
        <v>0</v>
      </c>
      <c r="S228" s="57">
        <f t="shared" si="90"/>
        <v>0</v>
      </c>
      <c r="T228" s="57">
        <f t="shared" si="91"/>
        <v>0</v>
      </c>
      <c r="U228" s="57">
        <f t="shared" si="92"/>
        <v>0</v>
      </c>
      <c r="V228" s="58">
        <f t="shared" si="93"/>
        <v>0</v>
      </c>
      <c r="W228" s="58">
        <f t="shared" si="94"/>
        <v>0</v>
      </c>
      <c r="X228" s="58">
        <f t="shared" si="95"/>
        <v>0</v>
      </c>
      <c r="Y228" s="58">
        <f t="shared" si="96"/>
        <v>0</v>
      </c>
      <c r="Z228">
        <f t="shared" si="65"/>
        <v>241928</v>
      </c>
    </row>
    <row r="229" spans="1:26" x14ac:dyDescent="0.3">
      <c r="A229" s="56" t="str">
        <f t="shared" si="82"/>
        <v>OUT TIME</v>
      </c>
      <c r="B229" s="56" t="str">
        <f t="shared" si="81"/>
        <v>ultimo</v>
      </c>
      <c r="C229" s="55">
        <f t="shared" si="24"/>
        <v>5</v>
      </c>
      <c r="D229" t="str">
        <f t="shared" si="23"/>
        <v>Darién</v>
      </c>
      <c r="E229" s="23">
        <f t="shared" si="83"/>
        <v>44002</v>
      </c>
      <c r="F229" s="54">
        <f t="shared" si="84"/>
        <v>18</v>
      </c>
      <c r="G229" cm="1">
        <f t="array" ref="G229">+INDEX('Casos ACUM Prov'!$CK$3:$OM$16,'TODO PROVINCIA'!C229+1,'TODO PROVINCIA'!F229)</f>
        <v>0</v>
      </c>
      <c r="H229">
        <f t="shared" si="37"/>
        <v>0</v>
      </c>
      <c r="I229" cm="1">
        <f t="array" ref="I229">+INDEX('Muertes-PROV'!$C$3:$GE$16,$C229+1,$F229)</f>
        <v>0</v>
      </c>
      <c r="J229">
        <f t="shared" si="38"/>
        <v>0</v>
      </c>
      <c r="K229" cm="1">
        <f t="array" ref="K229">+INDEX('rECUPERA-prov'!$C$3:$LA$16,$C229+1,$F229)</f>
        <v>0</v>
      </c>
      <c r="L229">
        <f t="shared" si="39"/>
        <v>0</v>
      </c>
      <c r="M229">
        <f t="shared" si="85"/>
        <v>0</v>
      </c>
      <c r="N229">
        <f t="shared" si="60"/>
        <v>0</v>
      </c>
      <c r="O229" s="57">
        <f t="shared" si="86"/>
        <v>0</v>
      </c>
      <c r="P229" s="57">
        <f t="shared" si="87"/>
        <v>0</v>
      </c>
      <c r="Q229" s="57">
        <f t="shared" si="88"/>
        <v>0</v>
      </c>
      <c r="R229" s="57">
        <f t="shared" si="89"/>
        <v>0</v>
      </c>
      <c r="S229" s="57">
        <f t="shared" si="90"/>
        <v>0</v>
      </c>
      <c r="T229" s="57">
        <f t="shared" si="91"/>
        <v>0</v>
      </c>
      <c r="U229" s="57">
        <f t="shared" si="92"/>
        <v>0</v>
      </c>
      <c r="V229" s="58">
        <f t="shared" si="93"/>
        <v>0</v>
      </c>
      <c r="W229" s="58">
        <f t="shared" si="94"/>
        <v>0</v>
      </c>
      <c r="X229" s="58">
        <f t="shared" si="95"/>
        <v>0</v>
      </c>
      <c r="Y229" s="58">
        <f t="shared" si="96"/>
        <v>0</v>
      </c>
      <c r="Z229">
        <f t="shared" si="65"/>
        <v>10001</v>
      </c>
    </row>
    <row r="230" spans="1:26" x14ac:dyDescent="0.3">
      <c r="A230" s="56" t="str">
        <f t="shared" si="82"/>
        <v>OUT TIME</v>
      </c>
      <c r="B230" s="56" t="str">
        <f t="shared" si="81"/>
        <v>ultimo</v>
      </c>
      <c r="C230" s="55">
        <f t="shared" si="24"/>
        <v>6</v>
      </c>
      <c r="D230" t="str">
        <f t="shared" si="23"/>
        <v>Herrera</v>
      </c>
      <c r="E230" s="23">
        <f t="shared" si="83"/>
        <v>44002</v>
      </c>
      <c r="F230" s="54">
        <f t="shared" si="84"/>
        <v>18</v>
      </c>
      <c r="G230" cm="1">
        <f t="array" ref="G230">+INDEX('Casos ACUM Prov'!$CK$3:$OM$16,'TODO PROVINCIA'!C230+1,'TODO PROVINCIA'!F230)</f>
        <v>0</v>
      </c>
      <c r="H230">
        <f t="shared" si="37"/>
        <v>0</v>
      </c>
      <c r="I230" cm="1">
        <f t="array" ref="I230">+INDEX('Muertes-PROV'!$C$3:$GE$16,$C230+1,$F230)</f>
        <v>0</v>
      </c>
      <c r="J230">
        <f t="shared" si="38"/>
        <v>0</v>
      </c>
      <c r="K230" cm="1">
        <f t="array" ref="K230">+INDEX('rECUPERA-prov'!$C$3:$LA$16,$C230+1,$F230)</f>
        <v>0</v>
      </c>
      <c r="L230">
        <f t="shared" si="39"/>
        <v>0</v>
      </c>
      <c r="M230">
        <f t="shared" si="85"/>
        <v>0</v>
      </c>
      <c r="N230">
        <f t="shared" si="60"/>
        <v>0</v>
      </c>
      <c r="O230" s="57">
        <f t="shared" si="86"/>
        <v>0</v>
      </c>
      <c r="P230" s="57">
        <f t="shared" si="87"/>
        <v>0</v>
      </c>
      <c r="Q230" s="57">
        <f t="shared" si="88"/>
        <v>0</v>
      </c>
      <c r="R230" s="57">
        <f t="shared" si="89"/>
        <v>0</v>
      </c>
      <c r="S230" s="57">
        <f t="shared" si="90"/>
        <v>0</v>
      </c>
      <c r="T230" s="57">
        <f t="shared" si="91"/>
        <v>0</v>
      </c>
      <c r="U230" s="57">
        <f t="shared" si="92"/>
        <v>0</v>
      </c>
      <c r="V230" s="58">
        <f t="shared" si="93"/>
        <v>0</v>
      </c>
      <c r="W230" s="58">
        <f t="shared" si="94"/>
        <v>0</v>
      </c>
      <c r="X230" s="58">
        <f t="shared" si="95"/>
        <v>0</v>
      </c>
      <c r="Y230" s="58">
        <f t="shared" si="96"/>
        <v>0</v>
      </c>
      <c r="Z230">
        <f t="shared" si="65"/>
        <v>33109</v>
      </c>
    </row>
    <row r="231" spans="1:26" x14ac:dyDescent="0.3">
      <c r="A231" s="56" t="str">
        <f t="shared" si="82"/>
        <v>OUT TIME</v>
      </c>
      <c r="B231" s="56" t="str">
        <f t="shared" si="81"/>
        <v>ultimo</v>
      </c>
      <c r="C231" s="55">
        <f t="shared" si="24"/>
        <v>7</v>
      </c>
      <c r="D231" t="str">
        <f t="shared" si="23"/>
        <v>Los Santos</v>
      </c>
      <c r="E231" s="23">
        <f t="shared" si="83"/>
        <v>44002</v>
      </c>
      <c r="F231" s="54">
        <f t="shared" si="84"/>
        <v>18</v>
      </c>
      <c r="G231" cm="1">
        <f t="array" ref="G231">+INDEX('Casos ACUM Prov'!$CK$3:$OM$16,'TODO PROVINCIA'!C231+1,'TODO PROVINCIA'!F231)</f>
        <v>0</v>
      </c>
      <c r="H231">
        <f t="shared" si="37"/>
        <v>0</v>
      </c>
      <c r="I231" cm="1">
        <f t="array" ref="I231">+INDEX('Muertes-PROV'!$C$3:$GE$16,$C231+1,$F231)</f>
        <v>0</v>
      </c>
      <c r="J231">
        <f t="shared" si="38"/>
        <v>0</v>
      </c>
      <c r="K231" cm="1">
        <f t="array" ref="K231">+INDEX('rECUPERA-prov'!$C$3:$LA$16,$C231+1,$F231)</f>
        <v>0</v>
      </c>
      <c r="L231">
        <f t="shared" si="39"/>
        <v>0</v>
      </c>
      <c r="M231">
        <f t="shared" si="85"/>
        <v>0</v>
      </c>
      <c r="N231">
        <f t="shared" si="60"/>
        <v>0</v>
      </c>
      <c r="O231" s="57">
        <f t="shared" si="86"/>
        <v>0</v>
      </c>
      <c r="P231" s="57">
        <f t="shared" si="87"/>
        <v>0</v>
      </c>
      <c r="Q231" s="57">
        <f t="shared" si="88"/>
        <v>0</v>
      </c>
      <c r="R231" s="57">
        <f t="shared" si="89"/>
        <v>0</v>
      </c>
      <c r="S231" s="57">
        <f t="shared" si="90"/>
        <v>0</v>
      </c>
      <c r="T231" s="57">
        <f t="shared" si="91"/>
        <v>0</v>
      </c>
      <c r="U231" s="57">
        <f t="shared" si="92"/>
        <v>0</v>
      </c>
      <c r="V231" s="58">
        <f t="shared" si="93"/>
        <v>0</v>
      </c>
      <c r="W231" s="58">
        <f t="shared" si="94"/>
        <v>0</v>
      </c>
      <c r="X231" s="58">
        <f t="shared" si="95"/>
        <v>0</v>
      </c>
      <c r="Y231" s="58">
        <f t="shared" si="96"/>
        <v>0</v>
      </c>
      <c r="Z231">
        <f t="shared" si="65"/>
        <v>156747</v>
      </c>
    </row>
    <row r="232" spans="1:26" x14ac:dyDescent="0.3">
      <c r="A232" s="56" t="str">
        <f t="shared" si="82"/>
        <v>OUT TIME</v>
      </c>
      <c r="B232" s="56" t="str">
        <f t="shared" si="81"/>
        <v>ultimo</v>
      </c>
      <c r="C232" s="55">
        <f t="shared" si="24"/>
        <v>8</v>
      </c>
      <c r="D232" t="str">
        <f t="shared" si="23"/>
        <v>Panamá</v>
      </c>
      <c r="E232" s="23">
        <f t="shared" si="83"/>
        <v>44002</v>
      </c>
      <c r="F232" s="54">
        <f t="shared" si="84"/>
        <v>18</v>
      </c>
      <c r="G232" cm="1">
        <f t="array" ref="G232">+INDEX('Casos ACUM Prov'!$CK$3:$OM$16,'TODO PROVINCIA'!C232+1,'TODO PROVINCIA'!F232)</f>
        <v>0</v>
      </c>
      <c r="H232">
        <f t="shared" si="37"/>
        <v>0</v>
      </c>
      <c r="I232" cm="1">
        <f t="array" ref="I232">+INDEX('Muertes-PROV'!$C$3:$GE$16,$C232+1,$F232)</f>
        <v>0</v>
      </c>
      <c r="J232">
        <f t="shared" si="38"/>
        <v>0</v>
      </c>
      <c r="K232" cm="1">
        <f t="array" ref="K232">+INDEX('rECUPERA-prov'!$C$3:$LA$16,$C232+1,$F232)</f>
        <v>0</v>
      </c>
      <c r="L232">
        <f t="shared" si="39"/>
        <v>0</v>
      </c>
      <c r="M232">
        <f t="shared" si="85"/>
        <v>0</v>
      </c>
      <c r="N232">
        <f t="shared" si="60"/>
        <v>0</v>
      </c>
      <c r="O232" s="57">
        <f t="shared" si="86"/>
        <v>0</v>
      </c>
      <c r="P232" s="57">
        <f t="shared" si="87"/>
        <v>0</v>
      </c>
      <c r="Q232" s="57">
        <f t="shared" si="88"/>
        <v>0</v>
      </c>
      <c r="R232" s="57">
        <f t="shared" si="89"/>
        <v>0</v>
      </c>
      <c r="S232" s="57">
        <f t="shared" si="90"/>
        <v>0</v>
      </c>
      <c r="T232" s="57">
        <f t="shared" si="91"/>
        <v>0</v>
      </c>
      <c r="U232" s="57">
        <f t="shared" si="92"/>
        <v>0</v>
      </c>
      <c r="V232" s="58">
        <f t="shared" si="93"/>
        <v>0</v>
      </c>
      <c r="W232" s="58">
        <f t="shared" si="94"/>
        <v>0</v>
      </c>
      <c r="X232" s="58">
        <f t="shared" si="95"/>
        <v>0</v>
      </c>
      <c r="Y232" s="58">
        <f t="shared" si="96"/>
        <v>0</v>
      </c>
      <c r="Z232">
        <f t="shared" si="65"/>
        <v>109955</v>
      </c>
    </row>
    <row r="233" spans="1:26" x14ac:dyDescent="0.3">
      <c r="A233" s="56" t="str">
        <f t="shared" si="82"/>
        <v>OUT TIME</v>
      </c>
      <c r="B233" s="56" t="str">
        <f t="shared" si="81"/>
        <v>ultimo</v>
      </c>
      <c r="C233" s="55">
        <f t="shared" si="24"/>
        <v>9</v>
      </c>
      <c r="D233" t="str">
        <f t="shared" si="23"/>
        <v>Veraguas</v>
      </c>
      <c r="E233" s="23">
        <f t="shared" si="83"/>
        <v>44002</v>
      </c>
      <c r="F233" s="54">
        <f t="shared" si="84"/>
        <v>18</v>
      </c>
      <c r="G233" cm="1">
        <f t="array" ref="G233">+INDEX('Casos ACUM Prov'!$CK$3:$OM$16,'TODO PROVINCIA'!C233+1,'TODO PROVINCIA'!F233)</f>
        <v>0</v>
      </c>
      <c r="H233">
        <f t="shared" si="37"/>
        <v>0</v>
      </c>
      <c r="I233" cm="1">
        <f t="array" ref="I233">+INDEX('Muertes-PROV'!$C$3:$GE$16,$C233+1,$F233)</f>
        <v>0</v>
      </c>
      <c r="J233">
        <f t="shared" si="38"/>
        <v>0</v>
      </c>
      <c r="K233" cm="1">
        <f t="array" ref="K233">+INDEX('rECUPERA-prov'!$C$3:$LA$16,$C233+1,$F233)</f>
        <v>0</v>
      </c>
      <c r="L233">
        <f t="shared" si="39"/>
        <v>0</v>
      </c>
      <c r="M233">
        <f t="shared" si="85"/>
        <v>0</v>
      </c>
      <c r="N233">
        <f t="shared" si="60"/>
        <v>0</v>
      </c>
      <c r="O233" s="57">
        <f t="shared" si="86"/>
        <v>0</v>
      </c>
      <c r="P233" s="57">
        <f t="shared" si="87"/>
        <v>0</v>
      </c>
      <c r="Q233" s="57">
        <f t="shared" si="88"/>
        <v>0</v>
      </c>
      <c r="R233" s="57">
        <f t="shared" si="89"/>
        <v>0</v>
      </c>
      <c r="S233" s="57">
        <f t="shared" si="90"/>
        <v>0</v>
      </c>
      <c r="T233" s="57">
        <f t="shared" si="91"/>
        <v>0</v>
      </c>
      <c r="U233" s="57">
        <f t="shared" si="92"/>
        <v>0</v>
      </c>
      <c r="V233" s="58">
        <f t="shared" si="93"/>
        <v>0</v>
      </c>
      <c r="W233" s="58">
        <f t="shared" si="94"/>
        <v>0</v>
      </c>
      <c r="X233" s="58">
        <f t="shared" si="95"/>
        <v>0</v>
      </c>
      <c r="Y233" s="58">
        <f t="shared" si="96"/>
        <v>0</v>
      </c>
      <c r="Z233">
        <f t="shared" si="65"/>
        <v>109955</v>
      </c>
    </row>
    <row r="234" spans="1:26" x14ac:dyDescent="0.3">
      <c r="A234" s="56" t="str">
        <f t="shared" si="82"/>
        <v>OUT TIME</v>
      </c>
      <c r="B234" s="56" t="str">
        <f t="shared" si="81"/>
        <v>ultimo</v>
      </c>
      <c r="C234" s="55">
        <f t="shared" si="24"/>
        <v>10</v>
      </c>
      <c r="D234" t="str">
        <f t="shared" si="23"/>
        <v>Comarca Kuna Yala</v>
      </c>
      <c r="E234" s="23">
        <f t="shared" si="83"/>
        <v>44002</v>
      </c>
      <c r="F234" s="54">
        <f t="shared" si="84"/>
        <v>18</v>
      </c>
      <c r="G234" cm="1">
        <f t="array" ref="G234">+INDEX('Casos ACUM Prov'!$CK$3:$OM$16,'TODO PROVINCIA'!C234+1,'TODO PROVINCIA'!F234)</f>
        <v>0</v>
      </c>
      <c r="H234">
        <f t="shared" si="37"/>
        <v>0</v>
      </c>
      <c r="I234" cm="1">
        <f t="array" ref="I234">+INDEX('Muertes-PROV'!$C$3:$GE$16,$C234+1,$F234)</f>
        <v>0</v>
      </c>
      <c r="J234">
        <f t="shared" si="38"/>
        <v>0</v>
      </c>
      <c r="K234" cm="1">
        <f t="array" ref="K234">+INDEX('rECUPERA-prov'!$C$3:$LA$16,$C234+1,$F234)</f>
        <v>0</v>
      </c>
      <c r="L234">
        <f t="shared" si="39"/>
        <v>0</v>
      </c>
      <c r="M234">
        <f t="shared" si="85"/>
        <v>0</v>
      </c>
      <c r="N234">
        <f t="shared" si="60"/>
        <v>0</v>
      </c>
      <c r="O234" s="57">
        <f t="shared" si="86"/>
        <v>0</v>
      </c>
      <c r="P234" s="57">
        <f t="shared" si="87"/>
        <v>0</v>
      </c>
      <c r="Q234" s="57">
        <f t="shared" si="88"/>
        <v>0</v>
      </c>
      <c r="R234" s="57">
        <f t="shared" si="89"/>
        <v>0</v>
      </c>
      <c r="S234" s="57">
        <f t="shared" si="90"/>
        <v>0</v>
      </c>
      <c r="T234" s="57">
        <f t="shared" si="91"/>
        <v>0</v>
      </c>
      <c r="U234" s="57">
        <f t="shared" si="92"/>
        <v>0</v>
      </c>
      <c r="V234" s="58">
        <f t="shared" si="93"/>
        <v>0</v>
      </c>
      <c r="W234" s="58">
        <f t="shared" si="94"/>
        <v>0</v>
      </c>
      <c r="X234" s="58">
        <f t="shared" si="95"/>
        <v>0</v>
      </c>
      <c r="Y234" s="58">
        <f t="shared" si="96"/>
        <v>0</v>
      </c>
      <c r="Z234">
        <f t="shared" si="65"/>
        <v>89592</v>
      </c>
    </row>
    <row r="235" spans="1:26" x14ac:dyDescent="0.3">
      <c r="A235" s="56" t="str">
        <f t="shared" si="82"/>
        <v>OUT TIME</v>
      </c>
      <c r="B235" s="56" t="str">
        <f t="shared" si="81"/>
        <v>ultimo</v>
      </c>
      <c r="C235" s="55">
        <f t="shared" si="24"/>
        <v>11</v>
      </c>
      <c r="D235" t="str">
        <f t="shared" si="23"/>
        <v>Comarca Emberá Wounaán</v>
      </c>
      <c r="E235" s="23">
        <f t="shared" si="83"/>
        <v>44002</v>
      </c>
      <c r="F235" s="54">
        <f t="shared" si="84"/>
        <v>18</v>
      </c>
      <c r="G235" cm="1">
        <f t="array" ref="G235">+INDEX('Casos ACUM Prov'!$CK$3:$OM$16,'TODO PROVINCIA'!C235+1,'TODO PROVINCIA'!F235)</f>
        <v>0</v>
      </c>
      <c r="H235">
        <f t="shared" si="37"/>
        <v>0</v>
      </c>
      <c r="I235" cm="1">
        <f t="array" ref="I235">+INDEX('Muertes-PROV'!$C$3:$GE$16,$C235+1,$F235)</f>
        <v>0</v>
      </c>
      <c r="J235">
        <f t="shared" si="38"/>
        <v>0</v>
      </c>
      <c r="K235" cm="1">
        <f t="array" ref="K235">+INDEX('rECUPERA-prov'!$C$3:$LA$16,$C235+1,$F235)</f>
        <v>0</v>
      </c>
      <c r="L235">
        <f t="shared" si="39"/>
        <v>0</v>
      </c>
      <c r="M235">
        <f t="shared" si="85"/>
        <v>0</v>
      </c>
      <c r="N235">
        <f t="shared" si="60"/>
        <v>0</v>
      </c>
      <c r="O235" s="57">
        <f t="shared" si="86"/>
        <v>0</v>
      </c>
      <c r="P235" s="57">
        <f t="shared" si="87"/>
        <v>0</v>
      </c>
      <c r="Q235" s="57">
        <f t="shared" si="88"/>
        <v>0</v>
      </c>
      <c r="R235" s="57">
        <f t="shared" si="89"/>
        <v>0</v>
      </c>
      <c r="S235" s="57">
        <f t="shared" si="90"/>
        <v>0</v>
      </c>
      <c r="T235" s="57">
        <f t="shared" si="91"/>
        <v>0</v>
      </c>
      <c r="U235" s="57">
        <f t="shared" si="92"/>
        <v>0</v>
      </c>
      <c r="V235" s="58">
        <f t="shared" si="93"/>
        <v>0</v>
      </c>
      <c r="W235" s="58">
        <f t="shared" si="94"/>
        <v>0</v>
      </c>
      <c r="X235" s="58">
        <f t="shared" si="95"/>
        <v>0</v>
      </c>
      <c r="Y235" s="58">
        <f t="shared" si="96"/>
        <v>0</v>
      </c>
      <c r="Z235">
        <f t="shared" si="65"/>
        <v>1249032</v>
      </c>
    </row>
    <row r="236" spans="1:26" x14ac:dyDescent="0.3">
      <c r="A236" s="56" t="str">
        <f t="shared" si="82"/>
        <v>OUT TIME</v>
      </c>
      <c r="B236" s="56" t="str">
        <f t="shared" si="81"/>
        <v>ultimo</v>
      </c>
      <c r="C236" s="55">
        <f t="shared" si="24"/>
        <v>12</v>
      </c>
      <c r="D236" t="str">
        <f t="shared" si="23"/>
        <v>Comarca Ngäbe Buglé</v>
      </c>
      <c r="E236" s="23">
        <f t="shared" si="83"/>
        <v>44002</v>
      </c>
      <c r="F236" s="54">
        <f t="shared" si="84"/>
        <v>18</v>
      </c>
      <c r="G236" cm="1">
        <f t="array" ref="G236">+INDEX('Casos ACUM Prov'!$CK$3:$OM$16,'TODO PROVINCIA'!C236+1,'TODO PROVINCIA'!F236)</f>
        <v>0</v>
      </c>
      <c r="H236">
        <f t="shared" si="37"/>
        <v>0</v>
      </c>
      <c r="I236" cm="1">
        <f t="array" ref="I236">+INDEX('Muertes-PROV'!$C$3:$GE$16,$C236+1,$F236)</f>
        <v>0</v>
      </c>
      <c r="J236">
        <f t="shared" si="38"/>
        <v>0</v>
      </c>
      <c r="K236" cm="1">
        <f t="array" ref="K236">+INDEX('rECUPERA-prov'!$C$3:$LA$16,$C236+1,$F236)</f>
        <v>0</v>
      </c>
      <c r="L236">
        <f t="shared" si="39"/>
        <v>0</v>
      </c>
      <c r="M236">
        <f t="shared" si="85"/>
        <v>0</v>
      </c>
      <c r="N236">
        <f t="shared" si="60"/>
        <v>0</v>
      </c>
      <c r="O236" s="57">
        <f t="shared" si="86"/>
        <v>0</v>
      </c>
      <c r="P236" s="57">
        <f t="shared" si="87"/>
        <v>0</v>
      </c>
      <c r="Q236" s="57">
        <f t="shared" si="88"/>
        <v>0</v>
      </c>
      <c r="R236" s="57">
        <f t="shared" si="89"/>
        <v>0</v>
      </c>
      <c r="S236" s="57">
        <f t="shared" si="90"/>
        <v>0</v>
      </c>
      <c r="T236" s="57">
        <f t="shared" si="91"/>
        <v>0</v>
      </c>
      <c r="U236" s="57">
        <f t="shared" si="92"/>
        <v>0</v>
      </c>
      <c r="V236" s="58">
        <f t="shared" si="93"/>
        <v>0</v>
      </c>
      <c r="W236" s="58">
        <f t="shared" si="94"/>
        <v>0</v>
      </c>
      <c r="X236" s="58">
        <f t="shared" si="95"/>
        <v>0</v>
      </c>
      <c r="Y236" s="58">
        <f t="shared" si="96"/>
        <v>0</v>
      </c>
      <c r="Z236">
        <f t="shared" si="65"/>
        <v>464038</v>
      </c>
    </row>
    <row r="237" spans="1:26" x14ac:dyDescent="0.3">
      <c r="A237" s="56" t="str">
        <f t="shared" si="82"/>
        <v>OUT TIME</v>
      </c>
      <c r="B237" s="56" t="str">
        <f t="shared" si="81"/>
        <v>ultimo</v>
      </c>
      <c r="C237" s="55">
        <f t="shared" si="24"/>
        <v>13</v>
      </c>
      <c r="D237" t="str">
        <f t="shared" si="23"/>
        <v>Panamá Oeste</v>
      </c>
      <c r="E237" s="23">
        <f t="shared" si="83"/>
        <v>44002</v>
      </c>
      <c r="F237" s="54">
        <f t="shared" si="84"/>
        <v>18</v>
      </c>
      <c r="G237" cm="1">
        <f t="array" ref="G237">+INDEX('Casos ACUM Prov'!$CK$3:$OM$16,'TODO PROVINCIA'!C237+1,'TODO PROVINCIA'!F237)</f>
        <v>0</v>
      </c>
      <c r="H237">
        <f t="shared" si="37"/>
        <v>0</v>
      </c>
      <c r="I237" cm="1">
        <f t="array" ref="I237">+INDEX('Muertes-PROV'!$C$3:$GE$16,$C237+1,$F237)</f>
        <v>0</v>
      </c>
      <c r="J237">
        <f t="shared" si="38"/>
        <v>0</v>
      </c>
      <c r="K237" cm="1">
        <f t="array" ref="K237">+INDEX('rECUPERA-prov'!$C$3:$LA$16,$C237+1,$F237)</f>
        <v>0</v>
      </c>
      <c r="L237">
        <f t="shared" si="39"/>
        <v>0</v>
      </c>
      <c r="M237">
        <f t="shared" si="85"/>
        <v>0</v>
      </c>
      <c r="N237">
        <f t="shared" si="60"/>
        <v>0</v>
      </c>
      <c r="O237" s="57">
        <f t="shared" si="86"/>
        <v>0</v>
      </c>
      <c r="P237" s="57">
        <f t="shared" si="87"/>
        <v>0</v>
      </c>
      <c r="Q237" s="57">
        <f t="shared" si="88"/>
        <v>0</v>
      </c>
      <c r="R237" s="57">
        <f t="shared" si="89"/>
        <v>0</v>
      </c>
      <c r="S237" s="57">
        <f t="shared" si="90"/>
        <v>0</v>
      </c>
      <c r="T237" s="57">
        <f t="shared" si="91"/>
        <v>0</v>
      </c>
      <c r="U237" s="57">
        <f t="shared" si="92"/>
        <v>0</v>
      </c>
      <c r="V237" s="58">
        <f t="shared" si="93"/>
        <v>0</v>
      </c>
      <c r="W237" s="58">
        <f t="shared" si="94"/>
        <v>0</v>
      </c>
      <c r="X237" s="58">
        <f t="shared" si="95"/>
        <v>0</v>
      </c>
      <c r="Y237" s="58">
        <f t="shared" si="96"/>
        <v>0</v>
      </c>
      <c r="Z237">
        <f t="shared" si="65"/>
        <v>226991</v>
      </c>
    </row>
    <row r="238" spans="1:26" x14ac:dyDescent="0.3">
      <c r="A238" s="56" t="str">
        <f t="shared" si="82"/>
        <v>OUT TIME</v>
      </c>
      <c r="B238" s="56" t="str">
        <f t="shared" si="81"/>
        <v>ultimo</v>
      </c>
      <c r="C238" s="55">
        <f t="shared" si="24"/>
        <v>1</v>
      </c>
      <c r="D238" t="str">
        <f t="shared" si="23"/>
        <v>Bocas del Toro</v>
      </c>
      <c r="E238" s="23">
        <f t="shared" si="83"/>
        <v>44003</v>
      </c>
      <c r="F238" s="54">
        <f t="shared" si="84"/>
        <v>19</v>
      </c>
      <c r="G238" cm="1">
        <f t="array" ref="G238">+INDEX('Casos ACUM Prov'!$CK$3:$OM$16,'TODO PROVINCIA'!C238+1,'TODO PROVINCIA'!F238)</f>
        <v>0</v>
      </c>
      <c r="H238">
        <f t="shared" si="37"/>
        <v>0</v>
      </c>
      <c r="I238" cm="1">
        <f t="array" ref="I238">+INDEX('Muertes-PROV'!$C$3:$GE$16,$C238+1,$F238)</f>
        <v>0</v>
      </c>
      <c r="J238">
        <f t="shared" si="38"/>
        <v>0</v>
      </c>
      <c r="K238" cm="1">
        <f t="array" ref="K238">+INDEX('rECUPERA-prov'!$C$3:$LA$16,$C238+1,$F238)</f>
        <v>0</v>
      </c>
      <c r="L238">
        <f t="shared" si="39"/>
        <v>0</v>
      </c>
      <c r="M238">
        <f t="shared" si="85"/>
        <v>0</v>
      </c>
      <c r="N238">
        <f t="shared" si="60"/>
        <v>0</v>
      </c>
      <c r="O238" s="57">
        <f t="shared" si="86"/>
        <v>0</v>
      </c>
      <c r="P238" s="57">
        <f t="shared" si="87"/>
        <v>0</v>
      </c>
      <c r="Q238" s="57">
        <f t="shared" si="88"/>
        <v>0</v>
      </c>
      <c r="R238" s="57">
        <f t="shared" si="89"/>
        <v>0</v>
      </c>
      <c r="S238" s="57">
        <f t="shared" si="90"/>
        <v>0</v>
      </c>
      <c r="T238" s="57">
        <f t="shared" si="91"/>
        <v>0</v>
      </c>
      <c r="U238" s="57">
        <f t="shared" si="92"/>
        <v>0</v>
      </c>
      <c r="V238" s="58">
        <f t="shared" si="93"/>
        <v>0</v>
      </c>
      <c r="W238" s="58">
        <f t="shared" si="94"/>
        <v>0</v>
      </c>
      <c r="X238" s="58">
        <f t="shared" si="95"/>
        <v>0</v>
      </c>
      <c r="Y238" s="58">
        <f t="shared" si="96"/>
        <v>0</v>
      </c>
      <c r="Z238">
        <f t="shared" si="65"/>
        <v>125461</v>
      </c>
    </row>
    <row r="239" spans="1:26" x14ac:dyDescent="0.3">
      <c r="A239" s="56" t="str">
        <f t="shared" si="82"/>
        <v>OUT TIME</v>
      </c>
      <c r="B239" s="56" t="str">
        <f t="shared" si="81"/>
        <v>ultimo</v>
      </c>
      <c r="C239" s="55">
        <f t="shared" si="24"/>
        <v>2</v>
      </c>
      <c r="D239" t="str">
        <f t="shared" si="23"/>
        <v>Coclé</v>
      </c>
      <c r="E239" s="23">
        <f t="shared" si="83"/>
        <v>44003</v>
      </c>
      <c r="F239" s="54">
        <f t="shared" si="84"/>
        <v>19</v>
      </c>
      <c r="G239" cm="1">
        <f t="array" ref="G239">+INDEX('Casos ACUM Prov'!$CK$3:$OM$16,'TODO PROVINCIA'!C239+1,'TODO PROVINCIA'!F239)</f>
        <v>0</v>
      </c>
      <c r="H239">
        <f t="shared" si="37"/>
        <v>0</v>
      </c>
      <c r="I239" cm="1">
        <f t="array" ref="I239">+INDEX('Muertes-PROV'!$C$3:$GE$16,$C239+1,$F239)</f>
        <v>0</v>
      </c>
      <c r="J239">
        <f t="shared" si="38"/>
        <v>0</v>
      </c>
      <c r="K239" cm="1">
        <f t="array" ref="K239">+INDEX('rECUPERA-prov'!$C$3:$LA$16,$C239+1,$F239)</f>
        <v>0</v>
      </c>
      <c r="L239">
        <f t="shared" si="39"/>
        <v>0</v>
      </c>
      <c r="M239">
        <f t="shared" si="85"/>
        <v>0</v>
      </c>
      <c r="N239">
        <f t="shared" si="60"/>
        <v>0</v>
      </c>
      <c r="O239" s="57">
        <f t="shared" si="86"/>
        <v>0</v>
      </c>
      <c r="P239" s="57">
        <f t="shared" si="87"/>
        <v>0</v>
      </c>
      <c r="Q239" s="57">
        <f t="shared" si="88"/>
        <v>0</v>
      </c>
      <c r="R239" s="57">
        <f t="shared" si="89"/>
        <v>0</v>
      </c>
      <c r="S239" s="57">
        <f t="shared" si="90"/>
        <v>0</v>
      </c>
      <c r="T239" s="57">
        <f t="shared" si="91"/>
        <v>0</v>
      </c>
      <c r="U239" s="57">
        <f t="shared" si="92"/>
        <v>0</v>
      </c>
      <c r="V239" s="58">
        <f t="shared" si="93"/>
        <v>0</v>
      </c>
      <c r="W239" s="58">
        <f t="shared" si="94"/>
        <v>0</v>
      </c>
      <c r="X239" s="58">
        <f t="shared" si="95"/>
        <v>0</v>
      </c>
      <c r="Y239" s="58">
        <f t="shared" si="96"/>
        <v>0</v>
      </c>
      <c r="Z239">
        <f t="shared" si="65"/>
        <v>416873</v>
      </c>
    </row>
    <row r="240" spans="1:26" x14ac:dyDescent="0.3">
      <c r="A240" s="56" t="str">
        <f t="shared" si="82"/>
        <v>OUT TIME</v>
      </c>
      <c r="B240" s="56" t="str">
        <f t="shared" si="81"/>
        <v>ultimo</v>
      </c>
      <c r="C240" s="55">
        <f t="shared" si="24"/>
        <v>3</v>
      </c>
      <c r="D240" t="str">
        <f t="shared" si="23"/>
        <v>Colón</v>
      </c>
      <c r="E240" s="23">
        <f t="shared" si="83"/>
        <v>44003</v>
      </c>
      <c r="F240" s="54">
        <f t="shared" si="84"/>
        <v>19</v>
      </c>
      <c r="G240" cm="1">
        <f t="array" ref="G240">+INDEX('Casos ACUM Prov'!$CK$3:$OM$16,'TODO PROVINCIA'!C240+1,'TODO PROVINCIA'!F240)</f>
        <v>0</v>
      </c>
      <c r="H240">
        <f t="shared" si="37"/>
        <v>0</v>
      </c>
      <c r="I240" cm="1">
        <f t="array" ref="I240">+INDEX('Muertes-PROV'!$C$3:$GE$16,$C240+1,$F240)</f>
        <v>0</v>
      </c>
      <c r="J240">
        <f t="shared" si="38"/>
        <v>0</v>
      </c>
      <c r="K240" cm="1">
        <f t="array" ref="K240">+INDEX('rECUPERA-prov'!$C$3:$LA$16,$C240+1,$F240)</f>
        <v>0</v>
      </c>
      <c r="L240">
        <f t="shared" si="39"/>
        <v>0</v>
      </c>
      <c r="M240">
        <f t="shared" si="85"/>
        <v>0</v>
      </c>
      <c r="N240">
        <f t="shared" si="60"/>
        <v>0</v>
      </c>
      <c r="O240" s="57">
        <f t="shared" si="86"/>
        <v>0</v>
      </c>
      <c r="P240" s="57">
        <f t="shared" si="87"/>
        <v>0</v>
      </c>
      <c r="Q240" s="57">
        <f t="shared" si="88"/>
        <v>0</v>
      </c>
      <c r="R240" s="57">
        <f t="shared" si="89"/>
        <v>0</v>
      </c>
      <c r="S240" s="57">
        <f t="shared" si="90"/>
        <v>0</v>
      </c>
      <c r="T240" s="57">
        <f t="shared" si="91"/>
        <v>0</v>
      </c>
      <c r="U240" s="57">
        <f t="shared" si="92"/>
        <v>0</v>
      </c>
      <c r="V240" s="58">
        <f t="shared" si="93"/>
        <v>0</v>
      </c>
      <c r="W240" s="58">
        <f t="shared" si="94"/>
        <v>0</v>
      </c>
      <c r="X240" s="58">
        <f t="shared" si="95"/>
        <v>0</v>
      </c>
      <c r="Y240" s="58">
        <f t="shared" si="96"/>
        <v>0</v>
      </c>
      <c r="Z240">
        <f t="shared" si="65"/>
        <v>233708</v>
      </c>
    </row>
    <row r="241" spans="1:26" x14ac:dyDescent="0.3">
      <c r="A241" s="56" t="str">
        <f t="shared" si="82"/>
        <v>OUT TIME</v>
      </c>
      <c r="B241" s="56" t="str">
        <f t="shared" si="81"/>
        <v>ultimo</v>
      </c>
      <c r="C241" s="55">
        <f t="shared" si="24"/>
        <v>4</v>
      </c>
      <c r="D241" t="str">
        <f t="shared" si="23"/>
        <v>Chiriquí</v>
      </c>
      <c r="E241" s="23">
        <f t="shared" si="83"/>
        <v>44003</v>
      </c>
      <c r="F241" s="54">
        <f t="shared" si="84"/>
        <v>19</v>
      </c>
      <c r="G241" cm="1">
        <f t="array" ref="G241">+INDEX('Casos ACUM Prov'!$CK$3:$OM$16,'TODO PROVINCIA'!C241+1,'TODO PROVINCIA'!F241)</f>
        <v>0</v>
      </c>
      <c r="H241">
        <f t="shared" si="37"/>
        <v>0</v>
      </c>
      <c r="I241" cm="1">
        <f t="array" ref="I241">+INDEX('Muertes-PROV'!$C$3:$GE$16,$C241+1,$F241)</f>
        <v>0</v>
      </c>
      <c r="J241">
        <f t="shared" si="38"/>
        <v>0</v>
      </c>
      <c r="K241" cm="1">
        <f t="array" ref="K241">+INDEX('rECUPERA-prov'!$C$3:$LA$16,$C241+1,$F241)</f>
        <v>0</v>
      </c>
      <c r="L241">
        <f t="shared" si="39"/>
        <v>0</v>
      </c>
      <c r="M241">
        <f t="shared" si="85"/>
        <v>0</v>
      </c>
      <c r="N241">
        <f t="shared" si="60"/>
        <v>0</v>
      </c>
      <c r="O241" s="57">
        <f t="shared" si="86"/>
        <v>0</v>
      </c>
      <c r="P241" s="57">
        <f t="shared" si="87"/>
        <v>0</v>
      </c>
      <c r="Q241" s="57">
        <f t="shared" si="88"/>
        <v>0</v>
      </c>
      <c r="R241" s="57">
        <f t="shared" si="89"/>
        <v>0</v>
      </c>
      <c r="S241" s="57">
        <f t="shared" si="90"/>
        <v>0</v>
      </c>
      <c r="T241" s="57">
        <f t="shared" si="91"/>
        <v>0</v>
      </c>
      <c r="U241" s="57">
        <f t="shared" si="92"/>
        <v>0</v>
      </c>
      <c r="V241" s="58">
        <f t="shared" si="93"/>
        <v>0</v>
      </c>
      <c r="W241" s="58">
        <f t="shared" si="94"/>
        <v>0</v>
      </c>
      <c r="X241" s="58">
        <f t="shared" si="95"/>
        <v>0</v>
      </c>
      <c r="Y241" s="58">
        <f t="shared" si="96"/>
        <v>0</v>
      </c>
      <c r="Z241">
        <f t="shared" si="65"/>
        <v>241928</v>
      </c>
    </row>
    <row r="242" spans="1:26" x14ac:dyDescent="0.3">
      <c r="A242" s="56" t="str">
        <f t="shared" si="82"/>
        <v>OUT TIME</v>
      </c>
      <c r="B242" s="56" t="str">
        <f t="shared" si="81"/>
        <v>ultimo</v>
      </c>
      <c r="C242" s="55">
        <f t="shared" si="24"/>
        <v>5</v>
      </c>
      <c r="D242" t="str">
        <f t="shared" si="23"/>
        <v>Darién</v>
      </c>
      <c r="E242" s="23">
        <f t="shared" si="83"/>
        <v>44003</v>
      </c>
      <c r="F242" s="54">
        <f t="shared" si="84"/>
        <v>19</v>
      </c>
      <c r="G242" cm="1">
        <f t="array" ref="G242">+INDEX('Casos ACUM Prov'!$CK$3:$OM$16,'TODO PROVINCIA'!C242+1,'TODO PROVINCIA'!F242)</f>
        <v>0</v>
      </c>
      <c r="H242">
        <f t="shared" si="37"/>
        <v>0</v>
      </c>
      <c r="I242" cm="1">
        <f t="array" ref="I242">+INDEX('Muertes-PROV'!$C$3:$GE$16,$C242+1,$F242)</f>
        <v>0</v>
      </c>
      <c r="J242">
        <f t="shared" si="38"/>
        <v>0</v>
      </c>
      <c r="K242" cm="1">
        <f t="array" ref="K242">+INDEX('rECUPERA-prov'!$C$3:$LA$16,$C242+1,$F242)</f>
        <v>0</v>
      </c>
      <c r="L242">
        <f t="shared" si="39"/>
        <v>0</v>
      </c>
      <c r="M242">
        <f t="shared" si="85"/>
        <v>0</v>
      </c>
      <c r="N242">
        <f t="shared" si="60"/>
        <v>0</v>
      </c>
      <c r="O242" s="57">
        <f t="shared" si="86"/>
        <v>0</v>
      </c>
      <c r="P242" s="57">
        <f t="shared" si="87"/>
        <v>0</v>
      </c>
      <c r="Q242" s="57">
        <f t="shared" si="88"/>
        <v>0</v>
      </c>
      <c r="R242" s="57">
        <f t="shared" si="89"/>
        <v>0</v>
      </c>
      <c r="S242" s="57">
        <f t="shared" si="90"/>
        <v>0</v>
      </c>
      <c r="T242" s="57">
        <f t="shared" si="91"/>
        <v>0</v>
      </c>
      <c r="U242" s="57">
        <f t="shared" si="92"/>
        <v>0</v>
      </c>
      <c r="V242" s="58">
        <f t="shared" si="93"/>
        <v>0</v>
      </c>
      <c r="W242" s="58">
        <f t="shared" si="94"/>
        <v>0</v>
      </c>
      <c r="X242" s="58">
        <f t="shared" si="95"/>
        <v>0</v>
      </c>
      <c r="Y242" s="58">
        <f t="shared" si="96"/>
        <v>0</v>
      </c>
      <c r="Z242">
        <f t="shared" si="65"/>
        <v>10001</v>
      </c>
    </row>
    <row r="243" spans="1:26" x14ac:dyDescent="0.3">
      <c r="A243" s="56" t="str">
        <f t="shared" si="82"/>
        <v>OUT TIME</v>
      </c>
      <c r="B243" s="56" t="str">
        <f t="shared" si="81"/>
        <v>ultimo</v>
      </c>
      <c r="C243" s="55">
        <f t="shared" si="24"/>
        <v>6</v>
      </c>
      <c r="D243" t="str">
        <f t="shared" si="23"/>
        <v>Herrera</v>
      </c>
      <c r="E243" s="23">
        <f t="shared" si="83"/>
        <v>44003</v>
      </c>
      <c r="F243" s="54">
        <f t="shared" si="84"/>
        <v>19</v>
      </c>
      <c r="G243" cm="1">
        <f t="array" ref="G243">+INDEX('Casos ACUM Prov'!$CK$3:$OM$16,'TODO PROVINCIA'!C243+1,'TODO PROVINCIA'!F243)</f>
        <v>0</v>
      </c>
      <c r="H243">
        <f t="shared" si="37"/>
        <v>0</v>
      </c>
      <c r="I243" cm="1">
        <f t="array" ref="I243">+INDEX('Muertes-PROV'!$C$3:$GE$16,$C243+1,$F243)</f>
        <v>0</v>
      </c>
      <c r="J243">
        <f t="shared" si="38"/>
        <v>0</v>
      </c>
      <c r="K243" cm="1">
        <f t="array" ref="K243">+INDEX('rECUPERA-prov'!$C$3:$LA$16,$C243+1,$F243)</f>
        <v>0</v>
      </c>
      <c r="L243">
        <f t="shared" si="39"/>
        <v>0</v>
      </c>
      <c r="M243">
        <f t="shared" si="85"/>
        <v>0</v>
      </c>
      <c r="N243">
        <f t="shared" si="60"/>
        <v>0</v>
      </c>
      <c r="O243" s="57">
        <f t="shared" si="86"/>
        <v>0</v>
      </c>
      <c r="P243" s="57">
        <f t="shared" si="87"/>
        <v>0</v>
      </c>
      <c r="Q243" s="57">
        <f t="shared" si="88"/>
        <v>0</v>
      </c>
      <c r="R243" s="57">
        <f t="shared" si="89"/>
        <v>0</v>
      </c>
      <c r="S243" s="57">
        <f t="shared" si="90"/>
        <v>0</v>
      </c>
      <c r="T243" s="57">
        <f t="shared" si="91"/>
        <v>0</v>
      </c>
      <c r="U243" s="57">
        <f t="shared" si="92"/>
        <v>0</v>
      </c>
      <c r="V243" s="58">
        <f t="shared" si="93"/>
        <v>0</v>
      </c>
      <c r="W243" s="58">
        <f t="shared" si="94"/>
        <v>0</v>
      </c>
      <c r="X243" s="58">
        <f t="shared" si="95"/>
        <v>0</v>
      </c>
      <c r="Y243" s="58">
        <f t="shared" si="96"/>
        <v>0</v>
      </c>
      <c r="Z243">
        <f t="shared" si="65"/>
        <v>33109</v>
      </c>
    </row>
    <row r="244" spans="1:26" x14ac:dyDescent="0.3">
      <c r="A244" s="56" t="str">
        <f t="shared" si="82"/>
        <v>OUT TIME</v>
      </c>
      <c r="B244" s="56" t="str">
        <f t="shared" si="81"/>
        <v>ultimo</v>
      </c>
      <c r="C244" s="55">
        <f t="shared" si="24"/>
        <v>7</v>
      </c>
      <c r="D244" t="str">
        <f t="shared" si="23"/>
        <v>Los Santos</v>
      </c>
      <c r="E244" s="23">
        <f t="shared" si="83"/>
        <v>44003</v>
      </c>
      <c r="F244" s="54">
        <f t="shared" si="84"/>
        <v>19</v>
      </c>
      <c r="G244" cm="1">
        <f t="array" ref="G244">+INDEX('Casos ACUM Prov'!$CK$3:$OM$16,'TODO PROVINCIA'!C244+1,'TODO PROVINCIA'!F244)</f>
        <v>0</v>
      </c>
      <c r="H244">
        <f t="shared" si="37"/>
        <v>0</v>
      </c>
      <c r="I244" cm="1">
        <f t="array" ref="I244">+INDEX('Muertes-PROV'!$C$3:$GE$16,$C244+1,$F244)</f>
        <v>0</v>
      </c>
      <c r="J244">
        <f t="shared" si="38"/>
        <v>0</v>
      </c>
      <c r="K244" cm="1">
        <f t="array" ref="K244">+INDEX('rECUPERA-prov'!$C$3:$LA$16,$C244+1,$F244)</f>
        <v>0</v>
      </c>
      <c r="L244">
        <f t="shared" si="39"/>
        <v>0</v>
      </c>
      <c r="M244">
        <f t="shared" si="85"/>
        <v>0</v>
      </c>
      <c r="N244">
        <f t="shared" si="60"/>
        <v>0</v>
      </c>
      <c r="O244" s="57">
        <f t="shared" si="86"/>
        <v>0</v>
      </c>
      <c r="P244" s="57">
        <f t="shared" si="87"/>
        <v>0</v>
      </c>
      <c r="Q244" s="57">
        <f t="shared" si="88"/>
        <v>0</v>
      </c>
      <c r="R244" s="57">
        <f t="shared" si="89"/>
        <v>0</v>
      </c>
      <c r="S244" s="57">
        <f t="shared" si="90"/>
        <v>0</v>
      </c>
      <c r="T244" s="57">
        <f t="shared" si="91"/>
        <v>0</v>
      </c>
      <c r="U244" s="57">
        <f t="shared" si="92"/>
        <v>0</v>
      </c>
      <c r="V244" s="58">
        <f t="shared" si="93"/>
        <v>0</v>
      </c>
      <c r="W244" s="58">
        <f t="shared" si="94"/>
        <v>0</v>
      </c>
      <c r="X244" s="58">
        <f t="shared" si="95"/>
        <v>0</v>
      </c>
      <c r="Y244" s="58">
        <f t="shared" si="96"/>
        <v>0</v>
      </c>
      <c r="Z244">
        <f t="shared" si="65"/>
        <v>156747</v>
      </c>
    </row>
    <row r="245" spans="1:26" x14ac:dyDescent="0.3">
      <c r="A245" s="56" t="str">
        <f t="shared" si="82"/>
        <v>OUT TIME</v>
      </c>
      <c r="B245" s="56" t="str">
        <f t="shared" si="81"/>
        <v>ultimo</v>
      </c>
      <c r="C245" s="55">
        <f t="shared" si="24"/>
        <v>8</v>
      </c>
      <c r="D245" t="str">
        <f t="shared" si="23"/>
        <v>Panamá</v>
      </c>
      <c r="E245" s="23">
        <f t="shared" si="83"/>
        <v>44003</v>
      </c>
      <c r="F245" s="54">
        <f t="shared" si="84"/>
        <v>19</v>
      </c>
      <c r="G245" cm="1">
        <f t="array" ref="G245">+INDEX('Casos ACUM Prov'!$CK$3:$OM$16,'TODO PROVINCIA'!C245+1,'TODO PROVINCIA'!F245)</f>
        <v>0</v>
      </c>
      <c r="H245">
        <f t="shared" si="37"/>
        <v>0</v>
      </c>
      <c r="I245" cm="1">
        <f t="array" ref="I245">+INDEX('Muertes-PROV'!$C$3:$GE$16,$C245+1,$F245)</f>
        <v>0</v>
      </c>
      <c r="J245">
        <f t="shared" si="38"/>
        <v>0</v>
      </c>
      <c r="K245" cm="1">
        <f t="array" ref="K245">+INDEX('rECUPERA-prov'!$C$3:$LA$16,$C245+1,$F245)</f>
        <v>0</v>
      </c>
      <c r="L245">
        <f t="shared" si="39"/>
        <v>0</v>
      </c>
      <c r="M245">
        <f t="shared" si="85"/>
        <v>0</v>
      </c>
      <c r="N245">
        <f t="shared" si="60"/>
        <v>0</v>
      </c>
      <c r="O245" s="57">
        <f t="shared" si="86"/>
        <v>0</v>
      </c>
      <c r="P245" s="57">
        <f t="shared" si="87"/>
        <v>0</v>
      </c>
      <c r="Q245" s="57">
        <f t="shared" si="88"/>
        <v>0</v>
      </c>
      <c r="R245" s="57">
        <f t="shared" si="89"/>
        <v>0</v>
      </c>
      <c r="S245" s="57">
        <f t="shared" si="90"/>
        <v>0</v>
      </c>
      <c r="T245" s="57">
        <f t="shared" si="91"/>
        <v>0</v>
      </c>
      <c r="U245" s="57">
        <f t="shared" si="92"/>
        <v>0</v>
      </c>
      <c r="V245" s="58">
        <f t="shared" si="93"/>
        <v>0</v>
      </c>
      <c r="W245" s="58">
        <f t="shared" si="94"/>
        <v>0</v>
      </c>
      <c r="X245" s="58">
        <f t="shared" si="95"/>
        <v>0</v>
      </c>
      <c r="Y245" s="58">
        <f t="shared" si="96"/>
        <v>0</v>
      </c>
      <c r="Z245">
        <f t="shared" si="65"/>
        <v>109955</v>
      </c>
    </row>
    <row r="246" spans="1:26" x14ac:dyDescent="0.3">
      <c r="A246" s="56" t="str">
        <f t="shared" si="82"/>
        <v>OUT TIME</v>
      </c>
      <c r="B246" s="56" t="str">
        <f t="shared" si="81"/>
        <v>ultimo</v>
      </c>
      <c r="C246" s="55">
        <f t="shared" si="24"/>
        <v>9</v>
      </c>
      <c r="D246" t="str">
        <f t="shared" si="23"/>
        <v>Veraguas</v>
      </c>
      <c r="E246" s="23">
        <f t="shared" si="83"/>
        <v>44003</v>
      </c>
      <c r="F246" s="54">
        <f t="shared" si="84"/>
        <v>19</v>
      </c>
      <c r="G246" cm="1">
        <f t="array" ref="G246">+INDEX('Casos ACUM Prov'!$CK$3:$OM$16,'TODO PROVINCIA'!C246+1,'TODO PROVINCIA'!F246)</f>
        <v>0</v>
      </c>
      <c r="H246">
        <f t="shared" si="37"/>
        <v>0</v>
      </c>
      <c r="I246" cm="1">
        <f t="array" ref="I246">+INDEX('Muertes-PROV'!$C$3:$GE$16,$C246+1,$F246)</f>
        <v>0</v>
      </c>
      <c r="J246">
        <f t="shared" si="38"/>
        <v>0</v>
      </c>
      <c r="K246" cm="1">
        <f t="array" ref="K246">+INDEX('rECUPERA-prov'!$C$3:$LA$16,$C246+1,$F246)</f>
        <v>0</v>
      </c>
      <c r="L246">
        <f t="shared" si="39"/>
        <v>0</v>
      </c>
      <c r="M246">
        <f t="shared" si="85"/>
        <v>0</v>
      </c>
      <c r="N246">
        <f t="shared" si="60"/>
        <v>0</v>
      </c>
      <c r="O246" s="57">
        <f t="shared" si="86"/>
        <v>0</v>
      </c>
      <c r="P246" s="57">
        <f t="shared" si="87"/>
        <v>0</v>
      </c>
      <c r="Q246" s="57">
        <f t="shared" si="88"/>
        <v>0</v>
      </c>
      <c r="R246" s="57">
        <f t="shared" si="89"/>
        <v>0</v>
      </c>
      <c r="S246" s="57">
        <f t="shared" si="90"/>
        <v>0</v>
      </c>
      <c r="T246" s="57">
        <f t="shared" si="91"/>
        <v>0</v>
      </c>
      <c r="U246" s="57">
        <f t="shared" si="92"/>
        <v>0</v>
      </c>
      <c r="V246" s="58">
        <f t="shared" si="93"/>
        <v>0</v>
      </c>
      <c r="W246" s="58">
        <f t="shared" si="94"/>
        <v>0</v>
      </c>
      <c r="X246" s="58">
        <f t="shared" si="95"/>
        <v>0</v>
      </c>
      <c r="Y246" s="58">
        <f t="shared" si="96"/>
        <v>0</v>
      </c>
      <c r="Z246">
        <f t="shared" si="65"/>
        <v>109955</v>
      </c>
    </row>
    <row r="247" spans="1:26" x14ac:dyDescent="0.3">
      <c r="A247" s="56" t="str">
        <f t="shared" si="82"/>
        <v>OUT TIME</v>
      </c>
      <c r="B247" s="56" t="str">
        <f t="shared" si="81"/>
        <v>ultimo</v>
      </c>
      <c r="C247" s="55">
        <f t="shared" si="24"/>
        <v>10</v>
      </c>
      <c r="D247" t="str">
        <f t="shared" si="23"/>
        <v>Comarca Kuna Yala</v>
      </c>
      <c r="E247" s="23">
        <f t="shared" si="83"/>
        <v>44003</v>
      </c>
      <c r="F247" s="54">
        <f t="shared" si="84"/>
        <v>19</v>
      </c>
      <c r="G247" cm="1">
        <f t="array" ref="G247">+INDEX('Casos ACUM Prov'!$CK$3:$OM$16,'TODO PROVINCIA'!C247+1,'TODO PROVINCIA'!F247)</f>
        <v>0</v>
      </c>
      <c r="H247">
        <f t="shared" si="37"/>
        <v>0</v>
      </c>
      <c r="I247" cm="1">
        <f t="array" ref="I247">+INDEX('Muertes-PROV'!$C$3:$GE$16,$C247+1,$F247)</f>
        <v>0</v>
      </c>
      <c r="J247">
        <f t="shared" si="38"/>
        <v>0</v>
      </c>
      <c r="K247" cm="1">
        <f t="array" ref="K247">+INDEX('rECUPERA-prov'!$C$3:$LA$16,$C247+1,$F247)</f>
        <v>0</v>
      </c>
      <c r="L247">
        <f t="shared" si="39"/>
        <v>0</v>
      </c>
      <c r="M247">
        <f t="shared" si="85"/>
        <v>0</v>
      </c>
      <c r="N247">
        <f t="shared" si="60"/>
        <v>0</v>
      </c>
      <c r="O247" s="57">
        <f t="shared" si="86"/>
        <v>0</v>
      </c>
      <c r="P247" s="57">
        <f t="shared" si="87"/>
        <v>0</v>
      </c>
      <c r="Q247" s="57">
        <f t="shared" si="88"/>
        <v>0</v>
      </c>
      <c r="R247" s="57">
        <f t="shared" si="89"/>
        <v>0</v>
      </c>
      <c r="S247" s="57">
        <f t="shared" si="90"/>
        <v>0</v>
      </c>
      <c r="T247" s="57">
        <f t="shared" si="91"/>
        <v>0</v>
      </c>
      <c r="U247" s="57">
        <f t="shared" si="92"/>
        <v>0</v>
      </c>
      <c r="V247" s="58">
        <f t="shared" si="93"/>
        <v>0</v>
      </c>
      <c r="W247" s="58">
        <f t="shared" si="94"/>
        <v>0</v>
      </c>
      <c r="X247" s="58">
        <f t="shared" si="95"/>
        <v>0</v>
      </c>
      <c r="Y247" s="58">
        <f t="shared" si="96"/>
        <v>0</v>
      </c>
      <c r="Z247">
        <f t="shared" si="65"/>
        <v>89592</v>
      </c>
    </row>
    <row r="248" spans="1:26" x14ac:dyDescent="0.3">
      <c r="A248" s="56" t="str">
        <f t="shared" si="82"/>
        <v>OUT TIME</v>
      </c>
      <c r="B248" s="56" t="str">
        <f t="shared" si="81"/>
        <v>ultimo</v>
      </c>
      <c r="C248" s="55">
        <f t="shared" si="24"/>
        <v>11</v>
      </c>
      <c r="D248" t="str">
        <f t="shared" si="23"/>
        <v>Comarca Emberá Wounaán</v>
      </c>
      <c r="E248" s="23">
        <f t="shared" si="83"/>
        <v>44003</v>
      </c>
      <c r="F248" s="54">
        <f t="shared" si="84"/>
        <v>19</v>
      </c>
      <c r="G248" cm="1">
        <f t="array" ref="G248">+INDEX('Casos ACUM Prov'!$CK$3:$OM$16,'TODO PROVINCIA'!C248+1,'TODO PROVINCIA'!F248)</f>
        <v>0</v>
      </c>
      <c r="H248">
        <f t="shared" si="37"/>
        <v>0</v>
      </c>
      <c r="I248" cm="1">
        <f t="array" ref="I248">+INDEX('Muertes-PROV'!$C$3:$GE$16,$C248+1,$F248)</f>
        <v>0</v>
      </c>
      <c r="J248">
        <f t="shared" si="38"/>
        <v>0</v>
      </c>
      <c r="K248" cm="1">
        <f t="array" ref="K248">+INDEX('rECUPERA-prov'!$C$3:$LA$16,$C248+1,$F248)</f>
        <v>0</v>
      </c>
      <c r="L248">
        <f t="shared" si="39"/>
        <v>0</v>
      </c>
      <c r="M248">
        <f t="shared" si="85"/>
        <v>0</v>
      </c>
      <c r="N248">
        <f t="shared" si="60"/>
        <v>0</v>
      </c>
      <c r="O248" s="57">
        <f t="shared" si="86"/>
        <v>0</v>
      </c>
      <c r="P248" s="57">
        <f t="shared" si="87"/>
        <v>0</v>
      </c>
      <c r="Q248" s="57">
        <f t="shared" si="88"/>
        <v>0</v>
      </c>
      <c r="R248" s="57">
        <f t="shared" si="89"/>
        <v>0</v>
      </c>
      <c r="S248" s="57">
        <f t="shared" si="90"/>
        <v>0</v>
      </c>
      <c r="T248" s="57">
        <f t="shared" si="91"/>
        <v>0</v>
      </c>
      <c r="U248" s="57">
        <f t="shared" si="92"/>
        <v>0</v>
      </c>
      <c r="V248" s="58">
        <f t="shared" si="93"/>
        <v>0</v>
      </c>
      <c r="W248" s="58">
        <f t="shared" si="94"/>
        <v>0</v>
      </c>
      <c r="X248" s="58">
        <f t="shared" si="95"/>
        <v>0</v>
      </c>
      <c r="Y248" s="58">
        <f t="shared" si="96"/>
        <v>0</v>
      </c>
      <c r="Z248">
        <f t="shared" si="65"/>
        <v>1249032</v>
      </c>
    </row>
    <row r="249" spans="1:26" x14ac:dyDescent="0.3">
      <c r="A249" s="56" t="str">
        <f t="shared" si="82"/>
        <v>OUT TIME</v>
      </c>
      <c r="B249" s="56" t="str">
        <f t="shared" si="81"/>
        <v>ultimo</v>
      </c>
      <c r="C249" s="55">
        <f t="shared" si="24"/>
        <v>12</v>
      </c>
      <c r="D249" t="str">
        <f t="shared" si="23"/>
        <v>Comarca Ngäbe Buglé</v>
      </c>
      <c r="E249" s="23">
        <f t="shared" si="83"/>
        <v>44003</v>
      </c>
      <c r="F249" s="54">
        <f t="shared" si="84"/>
        <v>19</v>
      </c>
      <c r="G249" cm="1">
        <f t="array" ref="G249">+INDEX('Casos ACUM Prov'!$CK$3:$OM$16,'TODO PROVINCIA'!C249+1,'TODO PROVINCIA'!F249)</f>
        <v>0</v>
      </c>
      <c r="H249">
        <f t="shared" si="37"/>
        <v>0</v>
      </c>
      <c r="I249" cm="1">
        <f t="array" ref="I249">+INDEX('Muertes-PROV'!$C$3:$GE$16,$C249+1,$F249)</f>
        <v>0</v>
      </c>
      <c r="J249">
        <f t="shared" si="38"/>
        <v>0</v>
      </c>
      <c r="K249" cm="1">
        <f t="array" ref="K249">+INDEX('rECUPERA-prov'!$C$3:$LA$16,$C249+1,$F249)</f>
        <v>0</v>
      </c>
      <c r="L249">
        <f t="shared" si="39"/>
        <v>0</v>
      </c>
      <c r="M249">
        <f t="shared" si="85"/>
        <v>0</v>
      </c>
      <c r="N249">
        <f t="shared" si="60"/>
        <v>0</v>
      </c>
      <c r="O249" s="57">
        <f t="shared" si="86"/>
        <v>0</v>
      </c>
      <c r="P249" s="57">
        <f t="shared" si="87"/>
        <v>0</v>
      </c>
      <c r="Q249" s="57">
        <f t="shared" si="88"/>
        <v>0</v>
      </c>
      <c r="R249" s="57">
        <f t="shared" si="89"/>
        <v>0</v>
      </c>
      <c r="S249" s="57">
        <f t="shared" si="90"/>
        <v>0</v>
      </c>
      <c r="T249" s="57">
        <f t="shared" si="91"/>
        <v>0</v>
      </c>
      <c r="U249" s="57">
        <f t="shared" si="92"/>
        <v>0</v>
      </c>
      <c r="V249" s="58">
        <f t="shared" si="93"/>
        <v>0</v>
      </c>
      <c r="W249" s="58">
        <f t="shared" si="94"/>
        <v>0</v>
      </c>
      <c r="X249" s="58">
        <f t="shared" si="95"/>
        <v>0</v>
      </c>
      <c r="Y249" s="58">
        <f t="shared" si="96"/>
        <v>0</v>
      </c>
      <c r="Z249">
        <f t="shared" si="65"/>
        <v>464038</v>
      </c>
    </row>
    <row r="250" spans="1:26" x14ac:dyDescent="0.3">
      <c r="A250" s="56" t="str">
        <f t="shared" si="82"/>
        <v>OUT TIME</v>
      </c>
      <c r="B250" s="56" t="str">
        <f t="shared" si="81"/>
        <v>ultimo</v>
      </c>
      <c r="C250" s="55">
        <f t="shared" si="24"/>
        <v>13</v>
      </c>
      <c r="D250" t="str">
        <f t="shared" si="23"/>
        <v>Panamá Oeste</v>
      </c>
      <c r="E250" s="23">
        <f t="shared" si="83"/>
        <v>44003</v>
      </c>
      <c r="F250" s="54">
        <f t="shared" si="84"/>
        <v>19</v>
      </c>
      <c r="G250" cm="1">
        <f t="array" ref="G250">+INDEX('Casos ACUM Prov'!$CK$3:$OM$16,'TODO PROVINCIA'!C250+1,'TODO PROVINCIA'!F250)</f>
        <v>0</v>
      </c>
      <c r="H250">
        <f t="shared" si="37"/>
        <v>0</v>
      </c>
      <c r="I250" cm="1">
        <f t="array" ref="I250">+INDEX('Muertes-PROV'!$C$3:$GE$16,$C250+1,$F250)</f>
        <v>0</v>
      </c>
      <c r="J250">
        <f t="shared" si="38"/>
        <v>0</v>
      </c>
      <c r="K250" cm="1">
        <f t="array" ref="K250">+INDEX('rECUPERA-prov'!$C$3:$LA$16,$C250+1,$F250)</f>
        <v>0</v>
      </c>
      <c r="L250">
        <f t="shared" si="39"/>
        <v>0</v>
      </c>
      <c r="M250">
        <f t="shared" si="85"/>
        <v>0</v>
      </c>
      <c r="N250">
        <f t="shared" si="60"/>
        <v>0</v>
      </c>
      <c r="O250" s="57">
        <f t="shared" si="86"/>
        <v>0</v>
      </c>
      <c r="P250" s="57">
        <f t="shared" si="87"/>
        <v>0</v>
      </c>
      <c r="Q250" s="57">
        <f t="shared" si="88"/>
        <v>0</v>
      </c>
      <c r="R250" s="57">
        <f t="shared" si="89"/>
        <v>0</v>
      </c>
      <c r="S250" s="57">
        <f t="shared" si="90"/>
        <v>0</v>
      </c>
      <c r="T250" s="57">
        <f t="shared" si="91"/>
        <v>0</v>
      </c>
      <c r="U250" s="57">
        <f t="shared" si="92"/>
        <v>0</v>
      </c>
      <c r="V250" s="58">
        <f t="shared" si="93"/>
        <v>0</v>
      </c>
      <c r="W250" s="58">
        <f t="shared" si="94"/>
        <v>0</v>
      </c>
      <c r="X250" s="58">
        <f t="shared" si="95"/>
        <v>0</v>
      </c>
      <c r="Y250" s="58">
        <f t="shared" si="96"/>
        <v>0</v>
      </c>
      <c r="Z250">
        <f t="shared" si="65"/>
        <v>226991</v>
      </c>
    </row>
    <row r="251" spans="1:26" x14ac:dyDescent="0.3">
      <c r="A251" s="56" t="str">
        <f t="shared" si="82"/>
        <v>OUT TIME</v>
      </c>
      <c r="B251" s="56" t="str">
        <f t="shared" si="81"/>
        <v>ultimo</v>
      </c>
      <c r="C251" s="55">
        <f t="shared" si="24"/>
        <v>1</v>
      </c>
      <c r="D251" t="str">
        <f t="shared" si="23"/>
        <v>Bocas del Toro</v>
      </c>
      <c r="E251" s="23">
        <f t="shared" si="83"/>
        <v>44004</v>
      </c>
      <c r="F251" s="54">
        <f t="shared" si="84"/>
        <v>20</v>
      </c>
      <c r="G251" cm="1">
        <f t="array" ref="G251">+INDEX('Casos ACUM Prov'!$CK$3:$OM$16,'TODO PROVINCIA'!C251+1,'TODO PROVINCIA'!F251)</f>
        <v>0</v>
      </c>
      <c r="H251">
        <f t="shared" si="37"/>
        <v>0</v>
      </c>
      <c r="I251" cm="1">
        <f t="array" ref="I251">+INDEX('Muertes-PROV'!$C$3:$GE$16,$C251+1,$F251)</f>
        <v>0</v>
      </c>
      <c r="J251">
        <f t="shared" si="38"/>
        <v>0</v>
      </c>
      <c r="K251" cm="1">
        <f t="array" ref="K251">+INDEX('rECUPERA-prov'!$C$3:$LA$16,$C251+1,$F251)</f>
        <v>0</v>
      </c>
      <c r="L251">
        <f t="shared" si="39"/>
        <v>0</v>
      </c>
      <c r="M251">
        <f t="shared" si="85"/>
        <v>0</v>
      </c>
      <c r="N251">
        <f t="shared" si="60"/>
        <v>0</v>
      </c>
      <c r="O251" s="57">
        <f t="shared" si="86"/>
        <v>0</v>
      </c>
      <c r="P251" s="57">
        <f t="shared" si="87"/>
        <v>0</v>
      </c>
      <c r="Q251" s="57">
        <f t="shared" si="88"/>
        <v>0</v>
      </c>
      <c r="R251" s="57">
        <f t="shared" si="89"/>
        <v>0</v>
      </c>
      <c r="S251" s="57">
        <f t="shared" si="90"/>
        <v>0</v>
      </c>
      <c r="T251" s="57">
        <f t="shared" si="91"/>
        <v>0</v>
      </c>
      <c r="U251" s="57">
        <f t="shared" si="92"/>
        <v>0</v>
      </c>
      <c r="V251" s="58">
        <f t="shared" si="93"/>
        <v>0</v>
      </c>
      <c r="W251" s="58">
        <f t="shared" si="94"/>
        <v>0</v>
      </c>
      <c r="X251" s="58">
        <f t="shared" si="95"/>
        <v>0</v>
      </c>
      <c r="Y251" s="58">
        <f t="shared" si="96"/>
        <v>0</v>
      </c>
      <c r="Z251">
        <f t="shared" si="65"/>
        <v>125461</v>
      </c>
    </row>
    <row r="252" spans="1:26" x14ac:dyDescent="0.3">
      <c r="A252" s="56" t="str">
        <f t="shared" si="82"/>
        <v>OUT TIME</v>
      </c>
      <c r="B252" s="56" t="str">
        <f t="shared" si="81"/>
        <v>ultimo</v>
      </c>
      <c r="C252" s="55">
        <f t="shared" si="24"/>
        <v>2</v>
      </c>
      <c r="D252" t="str">
        <f t="shared" si="23"/>
        <v>Coclé</v>
      </c>
      <c r="E252" s="23">
        <f t="shared" si="83"/>
        <v>44004</v>
      </c>
      <c r="F252" s="54">
        <f t="shared" si="84"/>
        <v>20</v>
      </c>
      <c r="G252" cm="1">
        <f t="array" ref="G252">+INDEX('Casos ACUM Prov'!$CK$3:$OM$16,'TODO PROVINCIA'!C252+1,'TODO PROVINCIA'!F252)</f>
        <v>0</v>
      </c>
      <c r="H252">
        <f t="shared" si="37"/>
        <v>0</v>
      </c>
      <c r="I252" cm="1">
        <f t="array" ref="I252">+INDEX('Muertes-PROV'!$C$3:$GE$16,$C252+1,$F252)</f>
        <v>0</v>
      </c>
      <c r="J252">
        <f t="shared" si="38"/>
        <v>0</v>
      </c>
      <c r="K252" cm="1">
        <f t="array" ref="K252">+INDEX('rECUPERA-prov'!$C$3:$LA$16,$C252+1,$F252)</f>
        <v>0</v>
      </c>
      <c r="L252">
        <f t="shared" si="39"/>
        <v>0</v>
      </c>
      <c r="M252">
        <f t="shared" si="85"/>
        <v>0</v>
      </c>
      <c r="N252">
        <f t="shared" si="60"/>
        <v>0</v>
      </c>
      <c r="O252" s="57">
        <f t="shared" si="86"/>
        <v>0</v>
      </c>
      <c r="P252" s="57">
        <f t="shared" si="87"/>
        <v>0</v>
      </c>
      <c r="Q252" s="57">
        <f t="shared" si="88"/>
        <v>0</v>
      </c>
      <c r="R252" s="57">
        <f t="shared" si="89"/>
        <v>0</v>
      </c>
      <c r="S252" s="57">
        <f t="shared" si="90"/>
        <v>0</v>
      </c>
      <c r="T252" s="57">
        <f t="shared" si="91"/>
        <v>0</v>
      </c>
      <c r="U252" s="57">
        <f t="shared" si="92"/>
        <v>0</v>
      </c>
      <c r="V252" s="58">
        <f t="shared" si="93"/>
        <v>0</v>
      </c>
      <c r="W252" s="58">
        <f t="shared" si="94"/>
        <v>0</v>
      </c>
      <c r="X252" s="58">
        <f t="shared" si="95"/>
        <v>0</v>
      </c>
      <c r="Y252" s="58">
        <f t="shared" si="96"/>
        <v>0</v>
      </c>
      <c r="Z252">
        <f t="shared" si="65"/>
        <v>416873</v>
      </c>
    </row>
    <row r="253" spans="1:26" x14ac:dyDescent="0.3">
      <c r="A253" s="56" t="str">
        <f t="shared" si="82"/>
        <v>OUT TIME</v>
      </c>
      <c r="B253" s="56" t="str">
        <f t="shared" si="81"/>
        <v>ultimo</v>
      </c>
      <c r="C253" s="55">
        <f t="shared" si="24"/>
        <v>3</v>
      </c>
      <c r="D253" t="str">
        <f t="shared" si="23"/>
        <v>Colón</v>
      </c>
      <c r="E253" s="23">
        <f t="shared" si="83"/>
        <v>44004</v>
      </c>
      <c r="F253" s="54">
        <f t="shared" si="84"/>
        <v>20</v>
      </c>
      <c r="G253" cm="1">
        <f t="array" ref="G253">+INDEX('Casos ACUM Prov'!$CK$3:$OM$16,'TODO PROVINCIA'!C253+1,'TODO PROVINCIA'!F253)</f>
        <v>0</v>
      </c>
      <c r="H253">
        <f t="shared" si="37"/>
        <v>0</v>
      </c>
      <c r="I253" cm="1">
        <f t="array" ref="I253">+INDEX('Muertes-PROV'!$C$3:$GE$16,$C253+1,$F253)</f>
        <v>0</v>
      </c>
      <c r="J253">
        <f t="shared" si="38"/>
        <v>0</v>
      </c>
      <c r="K253" cm="1">
        <f t="array" ref="K253">+INDEX('rECUPERA-prov'!$C$3:$LA$16,$C253+1,$F253)</f>
        <v>0</v>
      </c>
      <c r="L253">
        <f t="shared" si="39"/>
        <v>0</v>
      </c>
      <c r="M253">
        <f t="shared" si="85"/>
        <v>0</v>
      </c>
      <c r="N253">
        <f t="shared" si="60"/>
        <v>0</v>
      </c>
      <c r="O253" s="57">
        <f t="shared" si="86"/>
        <v>0</v>
      </c>
      <c r="P253" s="57">
        <f t="shared" si="87"/>
        <v>0</v>
      </c>
      <c r="Q253" s="57">
        <f t="shared" si="88"/>
        <v>0</v>
      </c>
      <c r="R253" s="57">
        <f t="shared" si="89"/>
        <v>0</v>
      </c>
      <c r="S253" s="57">
        <f t="shared" si="90"/>
        <v>0</v>
      </c>
      <c r="T253" s="57">
        <f t="shared" si="91"/>
        <v>0</v>
      </c>
      <c r="U253" s="57">
        <f t="shared" si="92"/>
        <v>0</v>
      </c>
      <c r="V253" s="58">
        <f t="shared" si="93"/>
        <v>0</v>
      </c>
      <c r="W253" s="58">
        <f t="shared" si="94"/>
        <v>0</v>
      </c>
      <c r="X253" s="58">
        <f t="shared" si="95"/>
        <v>0</v>
      </c>
      <c r="Y253" s="58">
        <f t="shared" si="96"/>
        <v>0</v>
      </c>
      <c r="Z253">
        <f t="shared" si="65"/>
        <v>233708</v>
      </c>
    </row>
    <row r="254" spans="1:26" x14ac:dyDescent="0.3">
      <c r="A254" s="56" t="str">
        <f t="shared" si="82"/>
        <v>OUT TIME</v>
      </c>
      <c r="B254" s="56" t="str">
        <f t="shared" si="81"/>
        <v>ultimo</v>
      </c>
      <c r="C254" s="55">
        <f t="shared" si="24"/>
        <v>4</v>
      </c>
      <c r="D254" t="str">
        <f t="shared" si="23"/>
        <v>Chiriquí</v>
      </c>
      <c r="E254" s="23">
        <f t="shared" si="83"/>
        <v>44004</v>
      </c>
      <c r="F254" s="54">
        <f t="shared" si="84"/>
        <v>20</v>
      </c>
      <c r="G254" cm="1">
        <f t="array" ref="G254">+INDEX('Casos ACUM Prov'!$CK$3:$OM$16,'TODO PROVINCIA'!C254+1,'TODO PROVINCIA'!F254)</f>
        <v>0</v>
      </c>
      <c r="H254">
        <f t="shared" si="37"/>
        <v>0</v>
      </c>
      <c r="I254" cm="1">
        <f t="array" ref="I254">+INDEX('Muertes-PROV'!$C$3:$GE$16,$C254+1,$F254)</f>
        <v>0</v>
      </c>
      <c r="J254">
        <f t="shared" si="38"/>
        <v>0</v>
      </c>
      <c r="K254" cm="1">
        <f t="array" ref="K254">+INDEX('rECUPERA-prov'!$C$3:$LA$16,$C254+1,$F254)</f>
        <v>0</v>
      </c>
      <c r="L254">
        <f t="shared" si="39"/>
        <v>0</v>
      </c>
      <c r="M254">
        <f t="shared" si="85"/>
        <v>0</v>
      </c>
      <c r="N254">
        <f t="shared" si="60"/>
        <v>0</v>
      </c>
      <c r="O254" s="57">
        <f t="shared" si="86"/>
        <v>0</v>
      </c>
      <c r="P254" s="57">
        <f t="shared" si="87"/>
        <v>0</v>
      </c>
      <c r="Q254" s="57">
        <f t="shared" si="88"/>
        <v>0</v>
      </c>
      <c r="R254" s="57">
        <f t="shared" si="89"/>
        <v>0</v>
      </c>
      <c r="S254" s="57">
        <f t="shared" si="90"/>
        <v>0</v>
      </c>
      <c r="T254" s="57">
        <f t="shared" si="91"/>
        <v>0</v>
      </c>
      <c r="U254" s="57">
        <f t="shared" si="92"/>
        <v>0</v>
      </c>
      <c r="V254" s="58">
        <f t="shared" si="93"/>
        <v>0</v>
      </c>
      <c r="W254" s="58">
        <f t="shared" si="94"/>
        <v>0</v>
      </c>
      <c r="X254" s="58">
        <f t="shared" si="95"/>
        <v>0</v>
      </c>
      <c r="Y254" s="58">
        <f t="shared" si="96"/>
        <v>0</v>
      </c>
      <c r="Z254">
        <f t="shared" si="65"/>
        <v>241928</v>
      </c>
    </row>
    <row r="255" spans="1:26" x14ac:dyDescent="0.3">
      <c r="A255" s="56" t="str">
        <f t="shared" si="82"/>
        <v>OUT TIME</v>
      </c>
      <c r="B255" s="56" t="str">
        <f t="shared" si="81"/>
        <v>ultimo</v>
      </c>
      <c r="C255" s="55">
        <f t="shared" si="24"/>
        <v>5</v>
      </c>
      <c r="D255" t="str">
        <f t="shared" si="23"/>
        <v>Darién</v>
      </c>
      <c r="E255" s="23">
        <f t="shared" si="83"/>
        <v>44004</v>
      </c>
      <c r="F255" s="54">
        <f t="shared" si="84"/>
        <v>20</v>
      </c>
      <c r="G255" cm="1">
        <f t="array" ref="G255">+INDEX('Casos ACUM Prov'!$CK$3:$OM$16,'TODO PROVINCIA'!C255+1,'TODO PROVINCIA'!F255)</f>
        <v>0</v>
      </c>
      <c r="H255">
        <f t="shared" si="37"/>
        <v>0</v>
      </c>
      <c r="I255" cm="1">
        <f t="array" ref="I255">+INDEX('Muertes-PROV'!$C$3:$GE$16,$C255+1,$F255)</f>
        <v>0</v>
      </c>
      <c r="J255">
        <f t="shared" si="38"/>
        <v>0</v>
      </c>
      <c r="K255" cm="1">
        <f t="array" ref="K255">+INDEX('rECUPERA-prov'!$C$3:$LA$16,$C255+1,$F255)</f>
        <v>0</v>
      </c>
      <c r="L255">
        <f t="shared" si="39"/>
        <v>0</v>
      </c>
      <c r="M255">
        <f t="shared" si="85"/>
        <v>0</v>
      </c>
      <c r="N255">
        <f t="shared" si="60"/>
        <v>0</v>
      </c>
      <c r="O255" s="57">
        <f t="shared" si="86"/>
        <v>0</v>
      </c>
      <c r="P255" s="57">
        <f t="shared" si="87"/>
        <v>0</v>
      </c>
      <c r="Q255" s="57">
        <f t="shared" si="88"/>
        <v>0</v>
      </c>
      <c r="R255" s="57">
        <f t="shared" si="89"/>
        <v>0</v>
      </c>
      <c r="S255" s="57">
        <f t="shared" si="90"/>
        <v>0</v>
      </c>
      <c r="T255" s="57">
        <f t="shared" si="91"/>
        <v>0</v>
      </c>
      <c r="U255" s="57">
        <f t="shared" si="92"/>
        <v>0</v>
      </c>
      <c r="V255" s="58">
        <f t="shared" si="93"/>
        <v>0</v>
      </c>
      <c r="W255" s="58">
        <f t="shared" si="94"/>
        <v>0</v>
      </c>
      <c r="X255" s="58">
        <f t="shared" si="95"/>
        <v>0</v>
      </c>
      <c r="Y255" s="58">
        <f t="shared" si="96"/>
        <v>0</v>
      </c>
      <c r="Z255">
        <f t="shared" si="65"/>
        <v>10001</v>
      </c>
    </row>
    <row r="256" spans="1:26" x14ac:dyDescent="0.3">
      <c r="A256" s="56" t="str">
        <f t="shared" si="82"/>
        <v>OUT TIME</v>
      </c>
      <c r="B256" s="56" t="str">
        <f t="shared" si="81"/>
        <v>ultimo</v>
      </c>
      <c r="C256" s="55">
        <f t="shared" si="24"/>
        <v>6</v>
      </c>
      <c r="D256" t="str">
        <f t="shared" si="23"/>
        <v>Herrera</v>
      </c>
      <c r="E256" s="23">
        <f t="shared" si="83"/>
        <v>44004</v>
      </c>
      <c r="F256" s="54">
        <f t="shared" si="84"/>
        <v>20</v>
      </c>
      <c r="G256" cm="1">
        <f t="array" ref="G256">+INDEX('Casos ACUM Prov'!$CK$3:$OM$16,'TODO PROVINCIA'!C256+1,'TODO PROVINCIA'!F256)</f>
        <v>0</v>
      </c>
      <c r="H256">
        <f t="shared" si="37"/>
        <v>0</v>
      </c>
      <c r="I256" cm="1">
        <f t="array" ref="I256">+INDEX('Muertes-PROV'!$C$3:$GE$16,$C256+1,$F256)</f>
        <v>0</v>
      </c>
      <c r="J256">
        <f t="shared" si="38"/>
        <v>0</v>
      </c>
      <c r="K256" cm="1">
        <f t="array" ref="K256">+INDEX('rECUPERA-prov'!$C$3:$LA$16,$C256+1,$F256)</f>
        <v>0</v>
      </c>
      <c r="L256">
        <f t="shared" si="39"/>
        <v>0</v>
      </c>
      <c r="M256">
        <f t="shared" si="85"/>
        <v>0</v>
      </c>
      <c r="N256">
        <f t="shared" si="60"/>
        <v>0</v>
      </c>
      <c r="O256" s="57">
        <f t="shared" si="86"/>
        <v>0</v>
      </c>
      <c r="P256" s="57">
        <f t="shared" si="87"/>
        <v>0</v>
      </c>
      <c r="Q256" s="57">
        <f t="shared" si="88"/>
        <v>0</v>
      </c>
      <c r="R256" s="57">
        <f t="shared" si="89"/>
        <v>0</v>
      </c>
      <c r="S256" s="57">
        <f t="shared" si="90"/>
        <v>0</v>
      </c>
      <c r="T256" s="57">
        <f t="shared" si="91"/>
        <v>0</v>
      </c>
      <c r="U256" s="57">
        <f t="shared" si="92"/>
        <v>0</v>
      </c>
      <c r="V256" s="58">
        <f t="shared" si="93"/>
        <v>0</v>
      </c>
      <c r="W256" s="58">
        <f t="shared" si="94"/>
        <v>0</v>
      </c>
      <c r="X256" s="58">
        <f t="shared" si="95"/>
        <v>0</v>
      </c>
      <c r="Y256" s="58">
        <f t="shared" si="96"/>
        <v>0</v>
      </c>
      <c r="Z256">
        <f t="shared" si="65"/>
        <v>33109</v>
      </c>
    </row>
    <row r="257" spans="1:26" x14ac:dyDescent="0.3">
      <c r="A257" s="56" t="str">
        <f t="shared" si="82"/>
        <v>OUT TIME</v>
      </c>
      <c r="B257" s="56" t="str">
        <f t="shared" si="81"/>
        <v>ultimo</v>
      </c>
      <c r="C257" s="55">
        <f t="shared" si="24"/>
        <v>7</v>
      </c>
      <c r="D257" t="str">
        <f t="shared" si="23"/>
        <v>Los Santos</v>
      </c>
      <c r="E257" s="23">
        <f t="shared" si="83"/>
        <v>44004</v>
      </c>
      <c r="F257" s="54">
        <f t="shared" si="84"/>
        <v>20</v>
      </c>
      <c r="G257" cm="1">
        <f t="array" ref="G257">+INDEX('Casos ACUM Prov'!$CK$3:$OM$16,'TODO PROVINCIA'!C257+1,'TODO PROVINCIA'!F257)</f>
        <v>0</v>
      </c>
      <c r="H257">
        <f t="shared" si="37"/>
        <v>0</v>
      </c>
      <c r="I257" cm="1">
        <f t="array" ref="I257">+INDEX('Muertes-PROV'!$C$3:$GE$16,$C257+1,$F257)</f>
        <v>0</v>
      </c>
      <c r="J257">
        <f t="shared" si="38"/>
        <v>0</v>
      </c>
      <c r="K257" cm="1">
        <f t="array" ref="K257">+INDEX('rECUPERA-prov'!$C$3:$LA$16,$C257+1,$F257)</f>
        <v>0</v>
      </c>
      <c r="L257">
        <f t="shared" si="39"/>
        <v>0</v>
      </c>
      <c r="M257">
        <f t="shared" si="85"/>
        <v>0</v>
      </c>
      <c r="N257">
        <f t="shared" si="60"/>
        <v>0</v>
      </c>
      <c r="O257" s="57">
        <f t="shared" si="86"/>
        <v>0</v>
      </c>
      <c r="P257" s="57">
        <f t="shared" si="87"/>
        <v>0</v>
      </c>
      <c r="Q257" s="57">
        <f t="shared" si="88"/>
        <v>0</v>
      </c>
      <c r="R257" s="57">
        <f t="shared" si="89"/>
        <v>0</v>
      </c>
      <c r="S257" s="57">
        <f t="shared" si="90"/>
        <v>0</v>
      </c>
      <c r="T257" s="57">
        <f t="shared" si="91"/>
        <v>0</v>
      </c>
      <c r="U257" s="57">
        <f t="shared" si="92"/>
        <v>0</v>
      </c>
      <c r="V257" s="58">
        <f t="shared" si="93"/>
        <v>0</v>
      </c>
      <c r="W257" s="58">
        <f t="shared" si="94"/>
        <v>0</v>
      </c>
      <c r="X257" s="58">
        <f t="shared" si="95"/>
        <v>0</v>
      </c>
      <c r="Y257" s="58">
        <f t="shared" si="96"/>
        <v>0</v>
      </c>
      <c r="Z257">
        <f t="shared" si="65"/>
        <v>156747</v>
      </c>
    </row>
    <row r="258" spans="1:26" x14ac:dyDescent="0.3">
      <c r="A258" s="56" t="str">
        <f t="shared" si="82"/>
        <v>OUT TIME</v>
      </c>
      <c r="B258" s="56" t="str">
        <f t="shared" si="81"/>
        <v>ultimo</v>
      </c>
      <c r="C258" s="55">
        <f t="shared" si="24"/>
        <v>8</v>
      </c>
      <c r="D258" t="str">
        <f t="shared" si="23"/>
        <v>Panamá</v>
      </c>
      <c r="E258" s="23">
        <f t="shared" si="83"/>
        <v>44004</v>
      </c>
      <c r="F258" s="54">
        <f t="shared" si="84"/>
        <v>20</v>
      </c>
      <c r="G258" cm="1">
        <f t="array" ref="G258">+INDEX('Casos ACUM Prov'!$CK$3:$OM$16,'TODO PROVINCIA'!C258+1,'TODO PROVINCIA'!F258)</f>
        <v>0</v>
      </c>
      <c r="H258">
        <f t="shared" si="37"/>
        <v>0</v>
      </c>
      <c r="I258" cm="1">
        <f t="array" ref="I258">+INDEX('Muertes-PROV'!$C$3:$GE$16,$C258+1,$F258)</f>
        <v>0</v>
      </c>
      <c r="J258">
        <f t="shared" si="38"/>
        <v>0</v>
      </c>
      <c r="K258" cm="1">
        <f t="array" ref="K258">+INDEX('rECUPERA-prov'!$C$3:$LA$16,$C258+1,$F258)</f>
        <v>0</v>
      </c>
      <c r="L258">
        <f t="shared" si="39"/>
        <v>0</v>
      </c>
      <c r="M258">
        <f t="shared" si="85"/>
        <v>0</v>
      </c>
      <c r="N258">
        <f t="shared" si="60"/>
        <v>0</v>
      </c>
      <c r="O258" s="57">
        <f t="shared" si="86"/>
        <v>0</v>
      </c>
      <c r="P258" s="57">
        <f t="shared" si="87"/>
        <v>0</v>
      </c>
      <c r="Q258" s="57">
        <f t="shared" si="88"/>
        <v>0</v>
      </c>
      <c r="R258" s="57">
        <f t="shared" si="89"/>
        <v>0</v>
      </c>
      <c r="S258" s="57">
        <f t="shared" si="90"/>
        <v>0</v>
      </c>
      <c r="T258" s="57">
        <f t="shared" si="91"/>
        <v>0</v>
      </c>
      <c r="U258" s="57">
        <f t="shared" si="92"/>
        <v>0</v>
      </c>
      <c r="V258" s="58">
        <f t="shared" si="93"/>
        <v>0</v>
      </c>
      <c r="W258" s="58">
        <f t="shared" si="94"/>
        <v>0</v>
      </c>
      <c r="X258" s="58">
        <f t="shared" si="95"/>
        <v>0</v>
      </c>
      <c r="Y258" s="58">
        <f t="shared" si="96"/>
        <v>0</v>
      </c>
      <c r="Z258">
        <f t="shared" si="65"/>
        <v>109955</v>
      </c>
    </row>
    <row r="259" spans="1:26" x14ac:dyDescent="0.3">
      <c r="A259" s="56" t="str">
        <f t="shared" si="82"/>
        <v>OUT TIME</v>
      </c>
      <c r="B259" s="56" t="str">
        <f t="shared" si="81"/>
        <v>ultimo</v>
      </c>
      <c r="C259" s="55">
        <f t="shared" si="24"/>
        <v>9</v>
      </c>
      <c r="D259" t="str">
        <f t="shared" si="23"/>
        <v>Veraguas</v>
      </c>
      <c r="E259" s="23">
        <f t="shared" si="83"/>
        <v>44004</v>
      </c>
      <c r="F259" s="54">
        <f t="shared" si="84"/>
        <v>20</v>
      </c>
      <c r="G259" cm="1">
        <f t="array" ref="G259">+INDEX('Casos ACUM Prov'!$CK$3:$OM$16,'TODO PROVINCIA'!C259+1,'TODO PROVINCIA'!F259)</f>
        <v>0</v>
      </c>
      <c r="H259">
        <f t="shared" si="37"/>
        <v>0</v>
      </c>
      <c r="I259" cm="1">
        <f t="array" ref="I259">+INDEX('Muertes-PROV'!$C$3:$GE$16,$C259+1,$F259)</f>
        <v>0</v>
      </c>
      <c r="J259">
        <f t="shared" si="38"/>
        <v>0</v>
      </c>
      <c r="K259" cm="1">
        <f t="array" ref="K259">+INDEX('rECUPERA-prov'!$C$3:$LA$16,$C259+1,$F259)</f>
        <v>0</v>
      </c>
      <c r="L259">
        <f t="shared" si="39"/>
        <v>0</v>
      </c>
      <c r="M259">
        <f t="shared" si="85"/>
        <v>0</v>
      </c>
      <c r="N259">
        <f t="shared" si="60"/>
        <v>0</v>
      </c>
      <c r="O259" s="57">
        <f t="shared" si="86"/>
        <v>0</v>
      </c>
      <c r="P259" s="57">
        <f t="shared" si="87"/>
        <v>0</v>
      </c>
      <c r="Q259" s="57">
        <f t="shared" si="88"/>
        <v>0</v>
      </c>
      <c r="R259" s="57">
        <f t="shared" si="89"/>
        <v>0</v>
      </c>
      <c r="S259" s="57">
        <f t="shared" si="90"/>
        <v>0</v>
      </c>
      <c r="T259" s="57">
        <f t="shared" si="91"/>
        <v>0</v>
      </c>
      <c r="U259" s="57">
        <f t="shared" si="92"/>
        <v>0</v>
      </c>
      <c r="V259" s="58">
        <f t="shared" si="93"/>
        <v>0</v>
      </c>
      <c r="W259" s="58">
        <f t="shared" si="94"/>
        <v>0</v>
      </c>
      <c r="X259" s="58">
        <f t="shared" si="95"/>
        <v>0</v>
      </c>
      <c r="Y259" s="58">
        <f t="shared" si="96"/>
        <v>0</v>
      </c>
      <c r="Z259">
        <f t="shared" si="65"/>
        <v>109955</v>
      </c>
    </row>
    <row r="260" spans="1:26" x14ac:dyDescent="0.3">
      <c r="A260" s="56" t="str">
        <f t="shared" si="82"/>
        <v>OUT TIME</v>
      </c>
      <c r="B260" s="56" t="str">
        <f t="shared" si="81"/>
        <v>ultimo</v>
      </c>
      <c r="C260" s="55">
        <f t="shared" si="24"/>
        <v>10</v>
      </c>
      <c r="D260" t="str">
        <f t="shared" si="23"/>
        <v>Comarca Kuna Yala</v>
      </c>
      <c r="E260" s="23">
        <f t="shared" si="83"/>
        <v>44004</v>
      </c>
      <c r="F260" s="54">
        <f t="shared" si="84"/>
        <v>20</v>
      </c>
      <c r="G260" cm="1">
        <f t="array" ref="G260">+INDEX('Casos ACUM Prov'!$CK$3:$OM$16,'TODO PROVINCIA'!C260+1,'TODO PROVINCIA'!F260)</f>
        <v>0</v>
      </c>
      <c r="H260">
        <f t="shared" si="37"/>
        <v>0</v>
      </c>
      <c r="I260" cm="1">
        <f t="array" ref="I260">+INDEX('Muertes-PROV'!$C$3:$GE$16,$C260+1,$F260)</f>
        <v>0</v>
      </c>
      <c r="J260">
        <f t="shared" si="38"/>
        <v>0</v>
      </c>
      <c r="K260" cm="1">
        <f t="array" ref="K260">+INDEX('rECUPERA-prov'!$C$3:$LA$16,$C260+1,$F260)</f>
        <v>0</v>
      </c>
      <c r="L260">
        <f t="shared" si="39"/>
        <v>0</v>
      </c>
      <c r="M260">
        <f t="shared" si="85"/>
        <v>0</v>
      </c>
      <c r="N260">
        <f t="shared" si="60"/>
        <v>0</v>
      </c>
      <c r="O260" s="57">
        <f t="shared" si="86"/>
        <v>0</v>
      </c>
      <c r="P260" s="57">
        <f t="shared" si="87"/>
        <v>0</v>
      </c>
      <c r="Q260" s="57">
        <f t="shared" si="88"/>
        <v>0</v>
      </c>
      <c r="R260" s="57">
        <f t="shared" si="89"/>
        <v>0</v>
      </c>
      <c r="S260" s="57">
        <f t="shared" si="90"/>
        <v>0</v>
      </c>
      <c r="T260" s="57">
        <f t="shared" si="91"/>
        <v>0</v>
      </c>
      <c r="U260" s="57">
        <f t="shared" si="92"/>
        <v>0</v>
      </c>
      <c r="V260" s="58">
        <f t="shared" si="93"/>
        <v>0</v>
      </c>
      <c r="W260" s="58">
        <f t="shared" si="94"/>
        <v>0</v>
      </c>
      <c r="X260" s="58">
        <f t="shared" si="95"/>
        <v>0</v>
      </c>
      <c r="Y260" s="58">
        <f t="shared" si="96"/>
        <v>0</v>
      </c>
      <c r="Z260">
        <f t="shared" si="65"/>
        <v>89592</v>
      </c>
    </row>
    <row r="261" spans="1:26" x14ac:dyDescent="0.3">
      <c r="A261" s="56" t="str">
        <f t="shared" si="82"/>
        <v>OUT TIME</v>
      </c>
      <c r="B261" s="56" t="str">
        <f t="shared" ref="B261:B324" si="97">+IFERROR(IF(A274="OUT TIME","ultimo","no"),"no")</f>
        <v>ultimo</v>
      </c>
      <c r="C261" s="55">
        <f t="shared" si="24"/>
        <v>11</v>
      </c>
      <c r="D261" t="str">
        <f t="shared" si="23"/>
        <v>Comarca Emberá Wounaán</v>
      </c>
      <c r="E261" s="23">
        <f t="shared" si="83"/>
        <v>44004</v>
      </c>
      <c r="F261" s="54">
        <f t="shared" si="84"/>
        <v>20</v>
      </c>
      <c r="G261" cm="1">
        <f t="array" ref="G261">+INDEX('Casos ACUM Prov'!$CK$3:$OM$16,'TODO PROVINCIA'!C261+1,'TODO PROVINCIA'!F261)</f>
        <v>0</v>
      </c>
      <c r="H261">
        <f t="shared" si="37"/>
        <v>0</v>
      </c>
      <c r="I261" cm="1">
        <f t="array" ref="I261">+INDEX('Muertes-PROV'!$C$3:$GE$16,$C261+1,$F261)</f>
        <v>0</v>
      </c>
      <c r="J261">
        <f t="shared" si="38"/>
        <v>0</v>
      </c>
      <c r="K261" cm="1">
        <f t="array" ref="K261">+INDEX('rECUPERA-prov'!$C$3:$LA$16,$C261+1,$F261)</f>
        <v>0</v>
      </c>
      <c r="L261">
        <f t="shared" si="39"/>
        <v>0</v>
      </c>
      <c r="M261">
        <f t="shared" si="85"/>
        <v>0</v>
      </c>
      <c r="N261">
        <f t="shared" si="60"/>
        <v>0</v>
      </c>
      <c r="O261" s="57">
        <f t="shared" si="86"/>
        <v>0</v>
      </c>
      <c r="P261" s="57">
        <f t="shared" si="87"/>
        <v>0</v>
      </c>
      <c r="Q261" s="57">
        <f t="shared" si="88"/>
        <v>0</v>
      </c>
      <c r="R261" s="57">
        <f t="shared" si="89"/>
        <v>0</v>
      </c>
      <c r="S261" s="57">
        <f t="shared" si="90"/>
        <v>0</v>
      </c>
      <c r="T261" s="57">
        <f t="shared" si="91"/>
        <v>0</v>
      </c>
      <c r="U261" s="57">
        <f t="shared" si="92"/>
        <v>0</v>
      </c>
      <c r="V261" s="58">
        <f t="shared" si="93"/>
        <v>0</v>
      </c>
      <c r="W261" s="58">
        <f t="shared" si="94"/>
        <v>0</v>
      </c>
      <c r="X261" s="58">
        <f t="shared" si="95"/>
        <v>0</v>
      </c>
      <c r="Y261" s="58">
        <f t="shared" si="96"/>
        <v>0</v>
      </c>
      <c r="Z261">
        <f t="shared" si="65"/>
        <v>1249032</v>
      </c>
    </row>
    <row r="262" spans="1:26" x14ac:dyDescent="0.3">
      <c r="A262" s="56" t="str">
        <f t="shared" si="82"/>
        <v>OUT TIME</v>
      </c>
      <c r="B262" s="56" t="str">
        <f t="shared" si="97"/>
        <v>ultimo</v>
      </c>
      <c r="C262" s="55">
        <f t="shared" si="24"/>
        <v>12</v>
      </c>
      <c r="D262" t="str">
        <f t="shared" si="23"/>
        <v>Comarca Ngäbe Buglé</v>
      </c>
      <c r="E262" s="23">
        <f t="shared" si="83"/>
        <v>44004</v>
      </c>
      <c r="F262" s="54">
        <f t="shared" si="84"/>
        <v>20</v>
      </c>
      <c r="G262" cm="1">
        <f t="array" ref="G262">+INDEX('Casos ACUM Prov'!$CK$3:$OM$16,'TODO PROVINCIA'!C262+1,'TODO PROVINCIA'!F262)</f>
        <v>0</v>
      </c>
      <c r="H262">
        <f t="shared" si="37"/>
        <v>0</v>
      </c>
      <c r="I262" cm="1">
        <f t="array" ref="I262">+INDEX('Muertes-PROV'!$C$3:$GE$16,$C262+1,$F262)</f>
        <v>0</v>
      </c>
      <c r="J262">
        <f t="shared" si="38"/>
        <v>0</v>
      </c>
      <c r="K262" cm="1">
        <f t="array" ref="K262">+INDEX('rECUPERA-prov'!$C$3:$LA$16,$C262+1,$F262)</f>
        <v>0</v>
      </c>
      <c r="L262">
        <f t="shared" si="39"/>
        <v>0</v>
      </c>
      <c r="M262">
        <f t="shared" si="85"/>
        <v>0</v>
      </c>
      <c r="N262">
        <f t="shared" si="60"/>
        <v>0</v>
      </c>
      <c r="O262" s="57">
        <f t="shared" si="86"/>
        <v>0</v>
      </c>
      <c r="P262" s="57">
        <f t="shared" si="87"/>
        <v>0</v>
      </c>
      <c r="Q262" s="57">
        <f t="shared" si="88"/>
        <v>0</v>
      </c>
      <c r="R262" s="57">
        <f t="shared" si="89"/>
        <v>0</v>
      </c>
      <c r="S262" s="57">
        <f t="shared" si="90"/>
        <v>0</v>
      </c>
      <c r="T262" s="57">
        <f t="shared" si="91"/>
        <v>0</v>
      </c>
      <c r="U262" s="57">
        <f t="shared" si="92"/>
        <v>0</v>
      </c>
      <c r="V262" s="58">
        <f t="shared" si="93"/>
        <v>0</v>
      </c>
      <c r="W262" s="58">
        <f t="shared" si="94"/>
        <v>0</v>
      </c>
      <c r="X262" s="58">
        <f t="shared" si="95"/>
        <v>0</v>
      </c>
      <c r="Y262" s="58">
        <f t="shared" si="96"/>
        <v>0</v>
      </c>
      <c r="Z262">
        <f t="shared" si="65"/>
        <v>464038</v>
      </c>
    </row>
    <row r="263" spans="1:26" x14ac:dyDescent="0.3">
      <c r="A263" s="56" t="str">
        <f t="shared" si="82"/>
        <v>OUT TIME</v>
      </c>
      <c r="B263" s="56" t="str">
        <f t="shared" si="97"/>
        <v>ultimo</v>
      </c>
      <c r="C263" s="55">
        <f t="shared" si="24"/>
        <v>13</v>
      </c>
      <c r="D263" t="str">
        <f t="shared" si="23"/>
        <v>Panamá Oeste</v>
      </c>
      <c r="E263" s="23">
        <f t="shared" si="83"/>
        <v>44004</v>
      </c>
      <c r="F263" s="54">
        <f t="shared" si="84"/>
        <v>20</v>
      </c>
      <c r="G263" cm="1">
        <f t="array" ref="G263">+INDEX('Casos ACUM Prov'!$CK$3:$OM$16,'TODO PROVINCIA'!C263+1,'TODO PROVINCIA'!F263)</f>
        <v>0</v>
      </c>
      <c r="H263">
        <f t="shared" si="37"/>
        <v>0</v>
      </c>
      <c r="I263" cm="1">
        <f t="array" ref="I263">+INDEX('Muertes-PROV'!$C$3:$GE$16,$C263+1,$F263)</f>
        <v>0</v>
      </c>
      <c r="J263">
        <f t="shared" si="38"/>
        <v>0</v>
      </c>
      <c r="K263" cm="1">
        <f t="array" ref="K263">+INDEX('rECUPERA-prov'!$C$3:$LA$16,$C263+1,$F263)</f>
        <v>0</v>
      </c>
      <c r="L263">
        <f t="shared" si="39"/>
        <v>0</v>
      </c>
      <c r="M263">
        <f t="shared" si="85"/>
        <v>0</v>
      </c>
      <c r="N263">
        <f t="shared" si="60"/>
        <v>0</v>
      </c>
      <c r="O263" s="57">
        <f t="shared" si="86"/>
        <v>0</v>
      </c>
      <c r="P263" s="57">
        <f t="shared" si="87"/>
        <v>0</v>
      </c>
      <c r="Q263" s="57">
        <f t="shared" si="88"/>
        <v>0</v>
      </c>
      <c r="R263" s="57">
        <f t="shared" si="89"/>
        <v>0</v>
      </c>
      <c r="S263" s="57">
        <f t="shared" si="90"/>
        <v>0</v>
      </c>
      <c r="T263" s="57">
        <f t="shared" si="91"/>
        <v>0</v>
      </c>
      <c r="U263" s="57">
        <f t="shared" si="92"/>
        <v>0</v>
      </c>
      <c r="V263" s="58">
        <f t="shared" si="93"/>
        <v>0</v>
      </c>
      <c r="W263" s="58">
        <f t="shared" si="94"/>
        <v>0</v>
      </c>
      <c r="X263" s="58">
        <f t="shared" si="95"/>
        <v>0</v>
      </c>
      <c r="Y263" s="58">
        <f t="shared" si="96"/>
        <v>0</v>
      </c>
      <c r="Z263">
        <f t="shared" si="65"/>
        <v>226991</v>
      </c>
    </row>
    <row r="264" spans="1:26" x14ac:dyDescent="0.3">
      <c r="A264" s="56" t="str">
        <f t="shared" si="82"/>
        <v>OUT TIME</v>
      </c>
      <c r="B264" s="56" t="str">
        <f t="shared" si="97"/>
        <v>ultimo</v>
      </c>
      <c r="C264" s="55">
        <f t="shared" si="24"/>
        <v>1</v>
      </c>
      <c r="D264" t="str">
        <f t="shared" si="23"/>
        <v>Bocas del Toro</v>
      </c>
      <c r="E264" s="23">
        <f t="shared" si="83"/>
        <v>44005</v>
      </c>
      <c r="F264" s="54">
        <f t="shared" si="84"/>
        <v>21</v>
      </c>
      <c r="G264" cm="1">
        <f t="array" ref="G264">+INDEX('Casos ACUM Prov'!$CK$3:$OM$16,'TODO PROVINCIA'!C264+1,'TODO PROVINCIA'!F264)</f>
        <v>0</v>
      </c>
      <c r="H264">
        <f t="shared" si="37"/>
        <v>0</v>
      </c>
      <c r="I264" cm="1">
        <f t="array" ref="I264">+INDEX('Muertes-PROV'!$C$3:$GE$16,$C264+1,$F264)</f>
        <v>0</v>
      </c>
      <c r="J264">
        <f t="shared" si="38"/>
        <v>0</v>
      </c>
      <c r="K264" cm="1">
        <f t="array" ref="K264">+INDEX('rECUPERA-prov'!$C$3:$LA$16,$C264+1,$F264)</f>
        <v>0</v>
      </c>
      <c r="L264">
        <f t="shared" si="39"/>
        <v>0</v>
      </c>
      <c r="M264">
        <f t="shared" si="85"/>
        <v>0</v>
      </c>
      <c r="N264">
        <f t="shared" si="60"/>
        <v>0</v>
      </c>
      <c r="O264" s="57">
        <f t="shared" si="86"/>
        <v>0</v>
      </c>
      <c r="P264" s="57">
        <f t="shared" si="87"/>
        <v>0</v>
      </c>
      <c r="Q264" s="57">
        <f t="shared" si="88"/>
        <v>0</v>
      </c>
      <c r="R264" s="57">
        <f t="shared" si="89"/>
        <v>0</v>
      </c>
      <c r="S264" s="57">
        <f t="shared" si="90"/>
        <v>0</v>
      </c>
      <c r="T264" s="57">
        <f t="shared" si="91"/>
        <v>0</v>
      </c>
      <c r="U264" s="57">
        <f t="shared" si="92"/>
        <v>0</v>
      </c>
      <c r="V264" s="58">
        <f t="shared" si="93"/>
        <v>0</v>
      </c>
      <c r="W264" s="58">
        <f t="shared" si="94"/>
        <v>0</v>
      </c>
      <c r="X264" s="58">
        <f t="shared" si="95"/>
        <v>0</v>
      </c>
      <c r="Y264" s="58">
        <f t="shared" si="96"/>
        <v>0</v>
      </c>
      <c r="Z264">
        <f t="shared" si="65"/>
        <v>125461</v>
      </c>
    </row>
    <row r="265" spans="1:26" x14ac:dyDescent="0.3">
      <c r="A265" s="56" t="str">
        <f t="shared" si="82"/>
        <v>OUT TIME</v>
      </c>
      <c r="B265" s="56" t="str">
        <f t="shared" si="97"/>
        <v>ultimo</v>
      </c>
      <c r="C265" s="55">
        <f t="shared" si="24"/>
        <v>2</v>
      </c>
      <c r="D265" t="str">
        <f t="shared" si="23"/>
        <v>Coclé</v>
      </c>
      <c r="E265" s="23">
        <f t="shared" si="83"/>
        <v>44005</v>
      </c>
      <c r="F265" s="54">
        <f t="shared" si="84"/>
        <v>21</v>
      </c>
      <c r="G265" cm="1">
        <f t="array" ref="G265">+INDEX('Casos ACUM Prov'!$CK$3:$OM$16,'TODO PROVINCIA'!C265+1,'TODO PROVINCIA'!F265)</f>
        <v>0</v>
      </c>
      <c r="H265">
        <f t="shared" si="37"/>
        <v>0</v>
      </c>
      <c r="I265" cm="1">
        <f t="array" ref="I265">+INDEX('Muertes-PROV'!$C$3:$GE$16,$C265+1,$F265)</f>
        <v>0</v>
      </c>
      <c r="J265">
        <f t="shared" si="38"/>
        <v>0</v>
      </c>
      <c r="K265" cm="1">
        <f t="array" ref="K265">+INDEX('rECUPERA-prov'!$C$3:$LA$16,$C265+1,$F265)</f>
        <v>0</v>
      </c>
      <c r="L265">
        <f t="shared" si="39"/>
        <v>0</v>
      </c>
      <c r="M265">
        <f t="shared" si="85"/>
        <v>0</v>
      </c>
      <c r="N265">
        <f t="shared" si="60"/>
        <v>0</v>
      </c>
      <c r="O265" s="57">
        <f t="shared" si="86"/>
        <v>0</v>
      </c>
      <c r="P265" s="57">
        <f t="shared" si="87"/>
        <v>0</v>
      </c>
      <c r="Q265" s="57">
        <f t="shared" si="88"/>
        <v>0</v>
      </c>
      <c r="R265" s="57">
        <f t="shared" si="89"/>
        <v>0</v>
      </c>
      <c r="S265" s="57">
        <f t="shared" si="90"/>
        <v>0</v>
      </c>
      <c r="T265" s="57">
        <f t="shared" si="91"/>
        <v>0</v>
      </c>
      <c r="U265" s="57">
        <f t="shared" si="92"/>
        <v>0</v>
      </c>
      <c r="V265" s="58">
        <f t="shared" si="93"/>
        <v>0</v>
      </c>
      <c r="W265" s="58">
        <f t="shared" si="94"/>
        <v>0</v>
      </c>
      <c r="X265" s="58">
        <f t="shared" si="95"/>
        <v>0</v>
      </c>
      <c r="Y265" s="58">
        <f t="shared" si="96"/>
        <v>0</v>
      </c>
      <c r="Z265">
        <f t="shared" si="65"/>
        <v>416873</v>
      </c>
    </row>
    <row r="266" spans="1:26" x14ac:dyDescent="0.3">
      <c r="A266" s="56" t="str">
        <f t="shared" si="82"/>
        <v>OUT TIME</v>
      </c>
      <c r="B266" s="56" t="str">
        <f t="shared" si="97"/>
        <v>ultimo</v>
      </c>
      <c r="C266" s="55">
        <f t="shared" si="24"/>
        <v>3</v>
      </c>
      <c r="D266" t="str">
        <f t="shared" si="23"/>
        <v>Colón</v>
      </c>
      <c r="E266" s="23">
        <f t="shared" si="83"/>
        <v>44005</v>
      </c>
      <c r="F266" s="54">
        <f t="shared" si="84"/>
        <v>21</v>
      </c>
      <c r="G266" cm="1">
        <f t="array" ref="G266">+INDEX('Casos ACUM Prov'!$CK$3:$OM$16,'TODO PROVINCIA'!C266+1,'TODO PROVINCIA'!F266)</f>
        <v>0</v>
      </c>
      <c r="H266">
        <f t="shared" si="37"/>
        <v>0</v>
      </c>
      <c r="I266" cm="1">
        <f t="array" ref="I266">+INDEX('Muertes-PROV'!$C$3:$GE$16,$C266+1,$F266)</f>
        <v>0</v>
      </c>
      <c r="J266">
        <f t="shared" si="38"/>
        <v>0</v>
      </c>
      <c r="K266" cm="1">
        <f t="array" ref="K266">+INDEX('rECUPERA-prov'!$C$3:$LA$16,$C266+1,$F266)</f>
        <v>0</v>
      </c>
      <c r="L266">
        <f t="shared" si="39"/>
        <v>0</v>
      </c>
      <c r="M266">
        <f t="shared" si="85"/>
        <v>0</v>
      </c>
      <c r="N266">
        <f t="shared" si="60"/>
        <v>0</v>
      </c>
      <c r="O266" s="57">
        <f t="shared" si="86"/>
        <v>0</v>
      </c>
      <c r="P266" s="57">
        <f t="shared" si="87"/>
        <v>0</v>
      </c>
      <c r="Q266" s="57">
        <f t="shared" si="88"/>
        <v>0</v>
      </c>
      <c r="R266" s="57">
        <f t="shared" si="89"/>
        <v>0</v>
      </c>
      <c r="S266" s="57">
        <f t="shared" si="90"/>
        <v>0</v>
      </c>
      <c r="T266" s="57">
        <f t="shared" si="91"/>
        <v>0</v>
      </c>
      <c r="U266" s="57">
        <f t="shared" si="92"/>
        <v>0</v>
      </c>
      <c r="V266" s="58">
        <f t="shared" si="93"/>
        <v>0</v>
      </c>
      <c r="W266" s="58">
        <f t="shared" si="94"/>
        <v>0</v>
      </c>
      <c r="X266" s="58">
        <f t="shared" si="95"/>
        <v>0</v>
      </c>
      <c r="Y266" s="58">
        <f t="shared" si="96"/>
        <v>0</v>
      </c>
      <c r="Z266">
        <f t="shared" si="65"/>
        <v>233708</v>
      </c>
    </row>
    <row r="267" spans="1:26" x14ac:dyDescent="0.3">
      <c r="A267" s="56" t="str">
        <f t="shared" si="82"/>
        <v>OUT TIME</v>
      </c>
      <c r="B267" s="56" t="str">
        <f t="shared" si="97"/>
        <v>ultimo</v>
      </c>
      <c r="C267" s="55">
        <f t="shared" si="24"/>
        <v>4</v>
      </c>
      <c r="D267" t="str">
        <f t="shared" si="23"/>
        <v>Chiriquí</v>
      </c>
      <c r="E267" s="23">
        <f t="shared" si="83"/>
        <v>44005</v>
      </c>
      <c r="F267" s="54">
        <f t="shared" si="84"/>
        <v>21</v>
      </c>
      <c r="G267" cm="1">
        <f t="array" ref="G267">+INDEX('Casos ACUM Prov'!$CK$3:$OM$16,'TODO PROVINCIA'!C267+1,'TODO PROVINCIA'!F267)</f>
        <v>0</v>
      </c>
      <c r="H267">
        <f t="shared" si="37"/>
        <v>0</v>
      </c>
      <c r="I267" cm="1">
        <f t="array" ref="I267">+INDEX('Muertes-PROV'!$C$3:$GE$16,$C267+1,$F267)</f>
        <v>0</v>
      </c>
      <c r="J267">
        <f t="shared" si="38"/>
        <v>0</v>
      </c>
      <c r="K267" cm="1">
        <f t="array" ref="K267">+INDEX('rECUPERA-prov'!$C$3:$LA$16,$C267+1,$F267)</f>
        <v>0</v>
      </c>
      <c r="L267">
        <f t="shared" si="39"/>
        <v>0</v>
      </c>
      <c r="M267">
        <f t="shared" si="85"/>
        <v>0</v>
      </c>
      <c r="N267">
        <f t="shared" si="60"/>
        <v>0</v>
      </c>
      <c r="O267" s="57">
        <f t="shared" si="86"/>
        <v>0</v>
      </c>
      <c r="P267" s="57">
        <f t="shared" si="87"/>
        <v>0</v>
      </c>
      <c r="Q267" s="57">
        <f t="shared" si="88"/>
        <v>0</v>
      </c>
      <c r="R267" s="57">
        <f t="shared" si="89"/>
        <v>0</v>
      </c>
      <c r="S267" s="57">
        <f t="shared" si="90"/>
        <v>0</v>
      </c>
      <c r="T267" s="57">
        <f t="shared" si="91"/>
        <v>0</v>
      </c>
      <c r="U267" s="57">
        <f t="shared" si="92"/>
        <v>0</v>
      </c>
      <c r="V267" s="58">
        <f t="shared" si="93"/>
        <v>0</v>
      </c>
      <c r="W267" s="58">
        <f t="shared" si="94"/>
        <v>0</v>
      </c>
      <c r="X267" s="58">
        <f t="shared" si="95"/>
        <v>0</v>
      </c>
      <c r="Y267" s="58">
        <f t="shared" si="96"/>
        <v>0</v>
      </c>
      <c r="Z267">
        <f t="shared" si="65"/>
        <v>241928</v>
      </c>
    </row>
    <row r="268" spans="1:26" x14ac:dyDescent="0.3">
      <c r="A268" s="56" t="str">
        <f t="shared" si="82"/>
        <v>OUT TIME</v>
      </c>
      <c r="B268" s="56" t="str">
        <f t="shared" si="97"/>
        <v>ultimo</v>
      </c>
      <c r="C268" s="55">
        <f t="shared" si="24"/>
        <v>5</v>
      </c>
      <c r="D268" t="str">
        <f t="shared" si="23"/>
        <v>Darién</v>
      </c>
      <c r="E268" s="23">
        <f t="shared" si="83"/>
        <v>44005</v>
      </c>
      <c r="F268" s="54">
        <f t="shared" si="84"/>
        <v>21</v>
      </c>
      <c r="G268" cm="1">
        <f t="array" ref="G268">+INDEX('Casos ACUM Prov'!$CK$3:$OM$16,'TODO PROVINCIA'!C268+1,'TODO PROVINCIA'!F268)</f>
        <v>0</v>
      </c>
      <c r="H268">
        <f t="shared" si="37"/>
        <v>0</v>
      </c>
      <c r="I268" cm="1">
        <f t="array" ref="I268">+INDEX('Muertes-PROV'!$C$3:$GE$16,$C268+1,$F268)</f>
        <v>0</v>
      </c>
      <c r="J268">
        <f t="shared" si="38"/>
        <v>0</v>
      </c>
      <c r="K268" cm="1">
        <f t="array" ref="K268">+INDEX('rECUPERA-prov'!$C$3:$LA$16,$C268+1,$F268)</f>
        <v>0</v>
      </c>
      <c r="L268">
        <f t="shared" si="39"/>
        <v>0</v>
      </c>
      <c r="M268">
        <f t="shared" si="85"/>
        <v>0</v>
      </c>
      <c r="N268">
        <f t="shared" si="60"/>
        <v>0</v>
      </c>
      <c r="O268" s="57">
        <f t="shared" si="86"/>
        <v>0</v>
      </c>
      <c r="P268" s="57">
        <f t="shared" si="87"/>
        <v>0</v>
      </c>
      <c r="Q268" s="57">
        <f t="shared" si="88"/>
        <v>0</v>
      </c>
      <c r="R268" s="57">
        <f t="shared" si="89"/>
        <v>0</v>
      </c>
      <c r="S268" s="57">
        <f t="shared" si="90"/>
        <v>0</v>
      </c>
      <c r="T268" s="57">
        <f t="shared" si="91"/>
        <v>0</v>
      </c>
      <c r="U268" s="57">
        <f t="shared" si="92"/>
        <v>0</v>
      </c>
      <c r="V268" s="58">
        <f t="shared" si="93"/>
        <v>0</v>
      </c>
      <c r="W268" s="58">
        <f t="shared" si="94"/>
        <v>0</v>
      </c>
      <c r="X268" s="58">
        <f t="shared" si="95"/>
        <v>0</v>
      </c>
      <c r="Y268" s="58">
        <f t="shared" si="96"/>
        <v>0</v>
      </c>
      <c r="Z268">
        <f t="shared" si="65"/>
        <v>10001</v>
      </c>
    </row>
    <row r="269" spans="1:26" x14ac:dyDescent="0.3">
      <c r="A269" s="56" t="str">
        <f t="shared" si="82"/>
        <v>OUT TIME</v>
      </c>
      <c r="B269" s="56" t="str">
        <f t="shared" si="97"/>
        <v>ultimo</v>
      </c>
      <c r="C269" s="55">
        <f t="shared" si="24"/>
        <v>6</v>
      </c>
      <c r="D269" t="str">
        <f t="shared" si="23"/>
        <v>Herrera</v>
      </c>
      <c r="E269" s="23">
        <f t="shared" si="83"/>
        <v>44005</v>
      </c>
      <c r="F269" s="54">
        <f t="shared" si="84"/>
        <v>21</v>
      </c>
      <c r="G269" cm="1">
        <f t="array" ref="G269">+INDEX('Casos ACUM Prov'!$CK$3:$OM$16,'TODO PROVINCIA'!C269+1,'TODO PROVINCIA'!F269)</f>
        <v>0</v>
      </c>
      <c r="H269">
        <f t="shared" si="37"/>
        <v>0</v>
      </c>
      <c r="I269" cm="1">
        <f t="array" ref="I269">+INDEX('Muertes-PROV'!$C$3:$GE$16,$C269+1,$F269)</f>
        <v>0</v>
      </c>
      <c r="J269">
        <f t="shared" si="38"/>
        <v>0</v>
      </c>
      <c r="K269" cm="1">
        <f t="array" ref="K269">+INDEX('rECUPERA-prov'!$C$3:$LA$16,$C269+1,$F269)</f>
        <v>0</v>
      </c>
      <c r="L269">
        <f t="shared" si="39"/>
        <v>0</v>
      </c>
      <c r="M269">
        <f t="shared" si="85"/>
        <v>0</v>
      </c>
      <c r="N269">
        <f t="shared" si="60"/>
        <v>0</v>
      </c>
      <c r="O269" s="57">
        <f t="shared" si="86"/>
        <v>0</v>
      </c>
      <c r="P269" s="57">
        <f t="shared" si="87"/>
        <v>0</v>
      </c>
      <c r="Q269" s="57">
        <f t="shared" si="88"/>
        <v>0</v>
      </c>
      <c r="R269" s="57">
        <f t="shared" si="89"/>
        <v>0</v>
      </c>
      <c r="S269" s="57">
        <f t="shared" si="90"/>
        <v>0</v>
      </c>
      <c r="T269" s="57">
        <f t="shared" si="91"/>
        <v>0</v>
      </c>
      <c r="U269" s="57">
        <f t="shared" si="92"/>
        <v>0</v>
      </c>
      <c r="V269" s="58">
        <f t="shared" si="93"/>
        <v>0</v>
      </c>
      <c r="W269" s="58">
        <f t="shared" si="94"/>
        <v>0</v>
      </c>
      <c r="X269" s="58">
        <f t="shared" si="95"/>
        <v>0</v>
      </c>
      <c r="Y269" s="58">
        <f t="shared" si="96"/>
        <v>0</v>
      </c>
      <c r="Z269">
        <f t="shared" si="65"/>
        <v>33109</v>
      </c>
    </row>
    <row r="270" spans="1:26" x14ac:dyDescent="0.3">
      <c r="A270" s="56" t="str">
        <f t="shared" si="82"/>
        <v>OUT TIME</v>
      </c>
      <c r="B270" s="56" t="str">
        <f t="shared" si="97"/>
        <v>ultimo</v>
      </c>
      <c r="C270" s="55">
        <f t="shared" si="24"/>
        <v>7</v>
      </c>
      <c r="D270" t="str">
        <f t="shared" si="23"/>
        <v>Los Santos</v>
      </c>
      <c r="E270" s="23">
        <f t="shared" si="83"/>
        <v>44005</v>
      </c>
      <c r="F270" s="54">
        <f t="shared" si="84"/>
        <v>21</v>
      </c>
      <c r="G270" cm="1">
        <f t="array" ref="G270">+INDEX('Casos ACUM Prov'!$CK$3:$OM$16,'TODO PROVINCIA'!C270+1,'TODO PROVINCIA'!F270)</f>
        <v>0</v>
      </c>
      <c r="H270">
        <f t="shared" si="37"/>
        <v>0</v>
      </c>
      <c r="I270" cm="1">
        <f t="array" ref="I270">+INDEX('Muertes-PROV'!$C$3:$GE$16,$C270+1,$F270)</f>
        <v>0</v>
      </c>
      <c r="J270">
        <f t="shared" si="38"/>
        <v>0</v>
      </c>
      <c r="K270" cm="1">
        <f t="array" ref="K270">+INDEX('rECUPERA-prov'!$C$3:$LA$16,$C270+1,$F270)</f>
        <v>0</v>
      </c>
      <c r="L270">
        <f t="shared" si="39"/>
        <v>0</v>
      </c>
      <c r="M270">
        <f t="shared" si="85"/>
        <v>0</v>
      </c>
      <c r="N270">
        <f t="shared" si="60"/>
        <v>0</v>
      </c>
      <c r="O270" s="57">
        <f t="shared" si="86"/>
        <v>0</v>
      </c>
      <c r="P270" s="57">
        <f t="shared" si="87"/>
        <v>0</v>
      </c>
      <c r="Q270" s="57">
        <f t="shared" si="88"/>
        <v>0</v>
      </c>
      <c r="R270" s="57">
        <f t="shared" si="89"/>
        <v>0</v>
      </c>
      <c r="S270" s="57">
        <f t="shared" si="90"/>
        <v>0</v>
      </c>
      <c r="T270" s="57">
        <f t="shared" si="91"/>
        <v>0</v>
      </c>
      <c r="U270" s="57">
        <f t="shared" si="92"/>
        <v>0</v>
      </c>
      <c r="V270" s="58">
        <f t="shared" si="93"/>
        <v>0</v>
      </c>
      <c r="W270" s="58">
        <f t="shared" si="94"/>
        <v>0</v>
      </c>
      <c r="X270" s="58">
        <f t="shared" si="95"/>
        <v>0</v>
      </c>
      <c r="Y270" s="58">
        <f t="shared" si="96"/>
        <v>0</v>
      </c>
      <c r="Z270">
        <f t="shared" si="65"/>
        <v>156747</v>
      </c>
    </row>
    <row r="271" spans="1:26" x14ac:dyDescent="0.3">
      <c r="A271" s="56" t="str">
        <f t="shared" si="82"/>
        <v>OUT TIME</v>
      </c>
      <c r="B271" s="56" t="str">
        <f t="shared" si="97"/>
        <v>ultimo</v>
      </c>
      <c r="C271" s="55">
        <f t="shared" si="24"/>
        <v>8</v>
      </c>
      <c r="D271" t="str">
        <f t="shared" si="23"/>
        <v>Panamá</v>
      </c>
      <c r="E271" s="23">
        <f t="shared" si="83"/>
        <v>44005</v>
      </c>
      <c r="F271" s="54">
        <f t="shared" si="84"/>
        <v>21</v>
      </c>
      <c r="G271" cm="1">
        <f t="array" ref="G271">+INDEX('Casos ACUM Prov'!$CK$3:$OM$16,'TODO PROVINCIA'!C271+1,'TODO PROVINCIA'!F271)</f>
        <v>0</v>
      </c>
      <c r="H271">
        <f t="shared" si="37"/>
        <v>0</v>
      </c>
      <c r="I271" cm="1">
        <f t="array" ref="I271">+INDEX('Muertes-PROV'!$C$3:$GE$16,$C271+1,$F271)</f>
        <v>0</v>
      </c>
      <c r="J271">
        <f t="shared" si="38"/>
        <v>0</v>
      </c>
      <c r="K271" cm="1">
        <f t="array" ref="K271">+INDEX('rECUPERA-prov'!$C$3:$LA$16,$C271+1,$F271)</f>
        <v>0</v>
      </c>
      <c r="L271">
        <f t="shared" si="39"/>
        <v>0</v>
      </c>
      <c r="M271">
        <f t="shared" si="85"/>
        <v>0</v>
      </c>
      <c r="N271">
        <f t="shared" si="60"/>
        <v>0</v>
      </c>
      <c r="O271" s="57">
        <f t="shared" si="86"/>
        <v>0</v>
      </c>
      <c r="P271" s="57">
        <f t="shared" si="87"/>
        <v>0</v>
      </c>
      <c r="Q271" s="57">
        <f t="shared" si="88"/>
        <v>0</v>
      </c>
      <c r="R271" s="57">
        <f t="shared" si="89"/>
        <v>0</v>
      </c>
      <c r="S271" s="57">
        <f t="shared" si="90"/>
        <v>0</v>
      </c>
      <c r="T271" s="57">
        <f t="shared" si="91"/>
        <v>0</v>
      </c>
      <c r="U271" s="57">
        <f t="shared" si="92"/>
        <v>0</v>
      </c>
      <c r="V271" s="58">
        <f t="shared" si="93"/>
        <v>0</v>
      </c>
      <c r="W271" s="58">
        <f t="shared" si="94"/>
        <v>0</v>
      </c>
      <c r="X271" s="58">
        <f t="shared" si="95"/>
        <v>0</v>
      </c>
      <c r="Y271" s="58">
        <f t="shared" si="96"/>
        <v>0</v>
      </c>
      <c r="Z271">
        <f t="shared" si="65"/>
        <v>109955</v>
      </c>
    </row>
    <row r="272" spans="1:26" x14ac:dyDescent="0.3">
      <c r="A272" s="56" t="str">
        <f t="shared" si="82"/>
        <v>OUT TIME</v>
      </c>
      <c r="B272" s="56" t="str">
        <f t="shared" si="97"/>
        <v>ultimo</v>
      </c>
      <c r="C272" s="55">
        <f t="shared" si="24"/>
        <v>9</v>
      </c>
      <c r="D272" t="str">
        <f t="shared" si="23"/>
        <v>Veraguas</v>
      </c>
      <c r="E272" s="23">
        <f t="shared" si="83"/>
        <v>44005</v>
      </c>
      <c r="F272" s="54">
        <f t="shared" si="84"/>
        <v>21</v>
      </c>
      <c r="G272" cm="1">
        <f t="array" ref="G272">+INDEX('Casos ACUM Prov'!$CK$3:$OM$16,'TODO PROVINCIA'!C272+1,'TODO PROVINCIA'!F272)</f>
        <v>0</v>
      </c>
      <c r="H272">
        <f t="shared" si="37"/>
        <v>0</v>
      </c>
      <c r="I272" cm="1">
        <f t="array" ref="I272">+INDEX('Muertes-PROV'!$C$3:$GE$16,$C272+1,$F272)</f>
        <v>0</v>
      </c>
      <c r="J272">
        <f t="shared" si="38"/>
        <v>0</v>
      </c>
      <c r="K272" cm="1">
        <f t="array" ref="K272">+INDEX('rECUPERA-prov'!$C$3:$LA$16,$C272+1,$F272)</f>
        <v>0</v>
      </c>
      <c r="L272">
        <f t="shared" si="39"/>
        <v>0</v>
      </c>
      <c r="M272">
        <f t="shared" si="85"/>
        <v>0</v>
      </c>
      <c r="N272">
        <f t="shared" si="60"/>
        <v>0</v>
      </c>
      <c r="O272" s="57">
        <f t="shared" si="86"/>
        <v>0</v>
      </c>
      <c r="P272" s="57">
        <f t="shared" si="87"/>
        <v>0</v>
      </c>
      <c r="Q272" s="57">
        <f t="shared" si="88"/>
        <v>0</v>
      </c>
      <c r="R272" s="57">
        <f t="shared" si="89"/>
        <v>0</v>
      </c>
      <c r="S272" s="57">
        <f t="shared" si="90"/>
        <v>0</v>
      </c>
      <c r="T272" s="57">
        <f t="shared" si="91"/>
        <v>0</v>
      </c>
      <c r="U272" s="57">
        <f t="shared" si="92"/>
        <v>0</v>
      </c>
      <c r="V272" s="58">
        <f t="shared" si="93"/>
        <v>0</v>
      </c>
      <c r="W272" s="58">
        <f t="shared" si="94"/>
        <v>0</v>
      </c>
      <c r="X272" s="58">
        <f t="shared" si="95"/>
        <v>0</v>
      </c>
      <c r="Y272" s="58">
        <f t="shared" si="96"/>
        <v>0</v>
      </c>
      <c r="Z272">
        <f t="shared" si="65"/>
        <v>109955</v>
      </c>
    </row>
    <row r="273" spans="1:26" x14ac:dyDescent="0.3">
      <c r="A273" s="56" t="str">
        <f t="shared" si="82"/>
        <v>OUT TIME</v>
      </c>
      <c r="B273" s="56" t="str">
        <f t="shared" si="97"/>
        <v>ultimo</v>
      </c>
      <c r="C273" s="55">
        <f t="shared" si="24"/>
        <v>10</v>
      </c>
      <c r="D273" t="str">
        <f t="shared" si="23"/>
        <v>Comarca Kuna Yala</v>
      </c>
      <c r="E273" s="23">
        <f t="shared" si="83"/>
        <v>44005</v>
      </c>
      <c r="F273" s="54">
        <f t="shared" si="84"/>
        <v>21</v>
      </c>
      <c r="G273" cm="1">
        <f t="array" ref="G273">+INDEX('Casos ACUM Prov'!$CK$3:$OM$16,'TODO PROVINCIA'!C273+1,'TODO PROVINCIA'!F273)</f>
        <v>0</v>
      </c>
      <c r="H273">
        <f t="shared" si="37"/>
        <v>0</v>
      </c>
      <c r="I273" cm="1">
        <f t="array" ref="I273">+INDEX('Muertes-PROV'!$C$3:$GE$16,$C273+1,$F273)</f>
        <v>0</v>
      </c>
      <c r="J273">
        <f t="shared" si="38"/>
        <v>0</v>
      </c>
      <c r="K273" cm="1">
        <f t="array" ref="K273">+INDEX('rECUPERA-prov'!$C$3:$LA$16,$C273+1,$F273)</f>
        <v>0</v>
      </c>
      <c r="L273">
        <f t="shared" si="39"/>
        <v>0</v>
      </c>
      <c r="M273">
        <f t="shared" si="85"/>
        <v>0</v>
      </c>
      <c r="N273">
        <f t="shared" si="60"/>
        <v>0</v>
      </c>
      <c r="O273" s="57">
        <f t="shared" si="86"/>
        <v>0</v>
      </c>
      <c r="P273" s="57">
        <f t="shared" si="87"/>
        <v>0</v>
      </c>
      <c r="Q273" s="57">
        <f t="shared" si="88"/>
        <v>0</v>
      </c>
      <c r="R273" s="57">
        <f t="shared" si="89"/>
        <v>0</v>
      </c>
      <c r="S273" s="57">
        <f t="shared" si="90"/>
        <v>0</v>
      </c>
      <c r="T273" s="57">
        <f t="shared" si="91"/>
        <v>0</v>
      </c>
      <c r="U273" s="57">
        <f t="shared" si="92"/>
        <v>0</v>
      </c>
      <c r="V273" s="58">
        <f t="shared" si="93"/>
        <v>0</v>
      </c>
      <c r="W273" s="58">
        <f t="shared" si="94"/>
        <v>0</v>
      </c>
      <c r="X273" s="58">
        <f t="shared" si="95"/>
        <v>0</v>
      </c>
      <c r="Y273" s="58">
        <f t="shared" si="96"/>
        <v>0</v>
      </c>
      <c r="Z273">
        <f t="shared" si="65"/>
        <v>89592</v>
      </c>
    </row>
    <row r="274" spans="1:26" x14ac:dyDescent="0.3">
      <c r="A274" s="56" t="str">
        <f t="shared" si="82"/>
        <v>OUT TIME</v>
      </c>
      <c r="B274" s="56" t="str">
        <f t="shared" si="97"/>
        <v>ultimo</v>
      </c>
      <c r="C274" s="55">
        <f t="shared" si="24"/>
        <v>11</v>
      </c>
      <c r="D274" t="str">
        <f t="shared" si="23"/>
        <v>Comarca Emberá Wounaán</v>
      </c>
      <c r="E274" s="23">
        <f t="shared" si="83"/>
        <v>44005</v>
      </c>
      <c r="F274" s="54">
        <f t="shared" si="84"/>
        <v>21</v>
      </c>
      <c r="G274" cm="1">
        <f t="array" ref="G274">+INDEX('Casos ACUM Prov'!$CK$3:$OM$16,'TODO PROVINCIA'!C274+1,'TODO PROVINCIA'!F274)</f>
        <v>0</v>
      </c>
      <c r="H274">
        <f t="shared" si="37"/>
        <v>0</v>
      </c>
      <c r="I274" cm="1">
        <f t="array" ref="I274">+INDEX('Muertes-PROV'!$C$3:$GE$16,$C274+1,$F274)</f>
        <v>0</v>
      </c>
      <c r="J274">
        <f t="shared" si="38"/>
        <v>0</v>
      </c>
      <c r="K274" cm="1">
        <f t="array" ref="K274">+INDEX('rECUPERA-prov'!$C$3:$LA$16,$C274+1,$F274)</f>
        <v>0</v>
      </c>
      <c r="L274">
        <f t="shared" si="39"/>
        <v>0</v>
      </c>
      <c r="M274">
        <f t="shared" si="85"/>
        <v>0</v>
      </c>
      <c r="N274">
        <f t="shared" si="60"/>
        <v>0</v>
      </c>
      <c r="O274" s="57">
        <f t="shared" si="86"/>
        <v>0</v>
      </c>
      <c r="P274" s="57">
        <f t="shared" si="87"/>
        <v>0</v>
      </c>
      <c r="Q274" s="57">
        <f t="shared" si="88"/>
        <v>0</v>
      </c>
      <c r="R274" s="57">
        <f t="shared" si="89"/>
        <v>0</v>
      </c>
      <c r="S274" s="57">
        <f t="shared" si="90"/>
        <v>0</v>
      </c>
      <c r="T274" s="57">
        <f t="shared" si="91"/>
        <v>0</v>
      </c>
      <c r="U274" s="57">
        <f t="shared" si="92"/>
        <v>0</v>
      </c>
      <c r="V274" s="58">
        <f t="shared" si="93"/>
        <v>0</v>
      </c>
      <c r="W274" s="58">
        <f t="shared" si="94"/>
        <v>0</v>
      </c>
      <c r="X274" s="58">
        <f t="shared" si="95"/>
        <v>0</v>
      </c>
      <c r="Y274" s="58">
        <f t="shared" si="96"/>
        <v>0</v>
      </c>
      <c r="Z274">
        <f t="shared" si="65"/>
        <v>1249032</v>
      </c>
    </row>
    <row r="275" spans="1:26" x14ac:dyDescent="0.3">
      <c r="A275" s="56" t="str">
        <f t="shared" si="82"/>
        <v>OUT TIME</v>
      </c>
      <c r="B275" s="56" t="str">
        <f t="shared" si="97"/>
        <v>ultimo</v>
      </c>
      <c r="C275" s="55">
        <f t="shared" si="24"/>
        <v>12</v>
      </c>
      <c r="D275" t="str">
        <f t="shared" si="23"/>
        <v>Comarca Ngäbe Buglé</v>
      </c>
      <c r="E275" s="23">
        <f t="shared" si="83"/>
        <v>44005</v>
      </c>
      <c r="F275" s="54">
        <f t="shared" si="84"/>
        <v>21</v>
      </c>
      <c r="G275" cm="1">
        <f t="array" ref="G275">+INDEX('Casos ACUM Prov'!$CK$3:$OM$16,'TODO PROVINCIA'!C275+1,'TODO PROVINCIA'!F275)</f>
        <v>0</v>
      </c>
      <c r="H275">
        <f t="shared" si="37"/>
        <v>0</v>
      </c>
      <c r="I275" cm="1">
        <f t="array" ref="I275">+INDEX('Muertes-PROV'!$C$3:$GE$16,$C275+1,$F275)</f>
        <v>0</v>
      </c>
      <c r="J275">
        <f t="shared" si="38"/>
        <v>0</v>
      </c>
      <c r="K275" cm="1">
        <f t="array" ref="K275">+INDEX('rECUPERA-prov'!$C$3:$LA$16,$C275+1,$F275)</f>
        <v>0</v>
      </c>
      <c r="L275">
        <f t="shared" si="39"/>
        <v>0</v>
      </c>
      <c r="M275">
        <f t="shared" si="85"/>
        <v>0</v>
      </c>
      <c r="N275">
        <f t="shared" si="60"/>
        <v>0</v>
      </c>
      <c r="O275" s="57">
        <f t="shared" si="86"/>
        <v>0</v>
      </c>
      <c r="P275" s="57">
        <f t="shared" si="87"/>
        <v>0</v>
      </c>
      <c r="Q275" s="57">
        <f t="shared" si="88"/>
        <v>0</v>
      </c>
      <c r="R275" s="57">
        <f t="shared" si="89"/>
        <v>0</v>
      </c>
      <c r="S275" s="57">
        <f t="shared" si="90"/>
        <v>0</v>
      </c>
      <c r="T275" s="57">
        <f t="shared" si="91"/>
        <v>0</v>
      </c>
      <c r="U275" s="57">
        <f t="shared" si="92"/>
        <v>0</v>
      </c>
      <c r="V275" s="58">
        <f t="shared" si="93"/>
        <v>0</v>
      </c>
      <c r="W275" s="58">
        <f t="shared" si="94"/>
        <v>0</v>
      </c>
      <c r="X275" s="58">
        <f t="shared" si="95"/>
        <v>0</v>
      </c>
      <c r="Y275" s="58">
        <f t="shared" si="96"/>
        <v>0</v>
      </c>
      <c r="Z275">
        <f t="shared" si="65"/>
        <v>464038</v>
      </c>
    </row>
    <row r="276" spans="1:26" x14ac:dyDescent="0.3">
      <c r="A276" s="56" t="str">
        <f t="shared" si="82"/>
        <v>OUT TIME</v>
      </c>
      <c r="B276" s="56" t="str">
        <f t="shared" si="97"/>
        <v>ultimo</v>
      </c>
      <c r="C276" s="55">
        <f t="shared" si="24"/>
        <v>13</v>
      </c>
      <c r="D276" t="str">
        <f t="shared" si="23"/>
        <v>Panamá Oeste</v>
      </c>
      <c r="E276" s="23">
        <f t="shared" si="83"/>
        <v>44005</v>
      </c>
      <c r="F276" s="54">
        <f t="shared" si="84"/>
        <v>21</v>
      </c>
      <c r="G276" cm="1">
        <f t="array" ref="G276">+INDEX('Casos ACUM Prov'!$CK$3:$OM$16,'TODO PROVINCIA'!C276+1,'TODO PROVINCIA'!F276)</f>
        <v>0</v>
      </c>
      <c r="H276">
        <f t="shared" si="37"/>
        <v>0</v>
      </c>
      <c r="I276" cm="1">
        <f t="array" ref="I276">+INDEX('Muertes-PROV'!$C$3:$GE$16,$C276+1,$F276)</f>
        <v>0</v>
      </c>
      <c r="J276">
        <f t="shared" si="38"/>
        <v>0</v>
      </c>
      <c r="K276" cm="1">
        <f t="array" ref="K276">+INDEX('rECUPERA-prov'!$C$3:$LA$16,$C276+1,$F276)</f>
        <v>0</v>
      </c>
      <c r="L276">
        <f t="shared" si="39"/>
        <v>0</v>
      </c>
      <c r="M276">
        <f t="shared" si="85"/>
        <v>0</v>
      </c>
      <c r="N276">
        <f t="shared" si="60"/>
        <v>0</v>
      </c>
      <c r="O276" s="57">
        <f t="shared" si="86"/>
        <v>0</v>
      </c>
      <c r="P276" s="57">
        <f t="shared" si="87"/>
        <v>0</v>
      </c>
      <c r="Q276" s="57">
        <f t="shared" si="88"/>
        <v>0</v>
      </c>
      <c r="R276" s="57">
        <f t="shared" si="89"/>
        <v>0</v>
      </c>
      <c r="S276" s="57">
        <f t="shared" si="90"/>
        <v>0</v>
      </c>
      <c r="T276" s="57">
        <f t="shared" si="91"/>
        <v>0</v>
      </c>
      <c r="U276" s="57">
        <f t="shared" si="92"/>
        <v>0</v>
      </c>
      <c r="V276" s="58">
        <f t="shared" si="93"/>
        <v>0</v>
      </c>
      <c r="W276" s="58">
        <f t="shared" si="94"/>
        <v>0</v>
      </c>
      <c r="X276" s="58">
        <f t="shared" si="95"/>
        <v>0</v>
      </c>
      <c r="Y276" s="58">
        <f t="shared" si="96"/>
        <v>0</v>
      </c>
      <c r="Z276">
        <f t="shared" si="65"/>
        <v>226991</v>
      </c>
    </row>
    <row r="277" spans="1:26" x14ac:dyDescent="0.3">
      <c r="A277" s="56" t="str">
        <f t="shared" si="82"/>
        <v>OUT TIME</v>
      </c>
      <c r="B277" s="56" t="str">
        <f t="shared" si="97"/>
        <v>ultimo</v>
      </c>
      <c r="C277" s="55">
        <f t="shared" si="24"/>
        <v>1</v>
      </c>
      <c r="D277" t="str">
        <f t="shared" si="23"/>
        <v>Bocas del Toro</v>
      </c>
      <c r="E277" s="23">
        <f t="shared" si="83"/>
        <v>44006</v>
      </c>
      <c r="F277" s="54">
        <f t="shared" si="84"/>
        <v>22</v>
      </c>
      <c r="G277" cm="1">
        <f t="array" ref="G277">+INDEX('Casos ACUM Prov'!$CK$3:$OM$16,'TODO PROVINCIA'!C277+1,'TODO PROVINCIA'!F277)</f>
        <v>0</v>
      </c>
      <c r="H277">
        <f t="shared" si="37"/>
        <v>0</v>
      </c>
      <c r="I277" cm="1">
        <f t="array" ref="I277">+INDEX('Muertes-PROV'!$C$3:$GE$16,$C277+1,$F277)</f>
        <v>0</v>
      </c>
      <c r="J277">
        <f t="shared" si="38"/>
        <v>0</v>
      </c>
      <c r="K277" cm="1">
        <f t="array" ref="K277">+INDEX('rECUPERA-prov'!$C$3:$LA$16,$C277+1,$F277)</f>
        <v>0</v>
      </c>
      <c r="L277">
        <f t="shared" si="39"/>
        <v>0</v>
      </c>
      <c r="M277">
        <f t="shared" si="85"/>
        <v>0</v>
      </c>
      <c r="N277">
        <f t="shared" si="60"/>
        <v>0</v>
      </c>
      <c r="O277" s="57">
        <f t="shared" si="86"/>
        <v>0</v>
      </c>
      <c r="P277" s="57">
        <f t="shared" si="87"/>
        <v>0</v>
      </c>
      <c r="Q277" s="57">
        <f t="shared" si="88"/>
        <v>0</v>
      </c>
      <c r="R277" s="57">
        <f t="shared" si="89"/>
        <v>0</v>
      </c>
      <c r="S277" s="57">
        <f t="shared" si="90"/>
        <v>0</v>
      </c>
      <c r="T277" s="57">
        <f t="shared" si="91"/>
        <v>0</v>
      </c>
      <c r="U277" s="57">
        <f t="shared" si="92"/>
        <v>0</v>
      </c>
      <c r="V277" s="58">
        <f t="shared" si="93"/>
        <v>0</v>
      </c>
      <c r="W277" s="58">
        <f t="shared" si="94"/>
        <v>0</v>
      </c>
      <c r="X277" s="58">
        <f t="shared" si="95"/>
        <v>0</v>
      </c>
      <c r="Y277" s="58">
        <f t="shared" si="96"/>
        <v>0</v>
      </c>
      <c r="Z277">
        <f t="shared" si="65"/>
        <v>125461</v>
      </c>
    </row>
    <row r="278" spans="1:26" x14ac:dyDescent="0.3">
      <c r="A278" s="56" t="str">
        <f t="shared" si="82"/>
        <v>OUT TIME</v>
      </c>
      <c r="B278" s="56" t="str">
        <f t="shared" si="97"/>
        <v>ultimo</v>
      </c>
      <c r="C278" s="55">
        <f t="shared" si="24"/>
        <v>2</v>
      </c>
      <c r="D278" t="str">
        <f t="shared" si="23"/>
        <v>Coclé</v>
      </c>
      <c r="E278" s="23">
        <f t="shared" si="83"/>
        <v>44006</v>
      </c>
      <c r="F278" s="54">
        <f t="shared" si="84"/>
        <v>22</v>
      </c>
      <c r="G278" cm="1">
        <f t="array" ref="G278">+INDEX('Casos ACUM Prov'!$CK$3:$OM$16,'TODO PROVINCIA'!C278+1,'TODO PROVINCIA'!F278)</f>
        <v>0</v>
      </c>
      <c r="H278">
        <f t="shared" si="37"/>
        <v>0</v>
      </c>
      <c r="I278" cm="1">
        <f t="array" ref="I278">+INDEX('Muertes-PROV'!$C$3:$GE$16,$C278+1,$F278)</f>
        <v>0</v>
      </c>
      <c r="J278">
        <f t="shared" si="38"/>
        <v>0</v>
      </c>
      <c r="K278" cm="1">
        <f t="array" ref="K278">+INDEX('rECUPERA-prov'!$C$3:$LA$16,$C278+1,$F278)</f>
        <v>0</v>
      </c>
      <c r="L278">
        <f t="shared" si="39"/>
        <v>0</v>
      </c>
      <c r="M278">
        <f t="shared" si="85"/>
        <v>0</v>
      </c>
      <c r="N278">
        <f t="shared" si="60"/>
        <v>0</v>
      </c>
      <c r="O278" s="57">
        <f t="shared" si="86"/>
        <v>0</v>
      </c>
      <c r="P278" s="57">
        <f t="shared" si="87"/>
        <v>0</v>
      </c>
      <c r="Q278" s="57">
        <f t="shared" si="88"/>
        <v>0</v>
      </c>
      <c r="R278" s="57">
        <f t="shared" si="89"/>
        <v>0</v>
      </c>
      <c r="S278" s="57">
        <f t="shared" si="90"/>
        <v>0</v>
      </c>
      <c r="T278" s="57">
        <f t="shared" si="91"/>
        <v>0</v>
      </c>
      <c r="U278" s="57">
        <f t="shared" si="92"/>
        <v>0</v>
      </c>
      <c r="V278" s="58">
        <f t="shared" si="93"/>
        <v>0</v>
      </c>
      <c r="W278" s="58">
        <f t="shared" si="94"/>
        <v>0</v>
      </c>
      <c r="X278" s="58">
        <f t="shared" si="95"/>
        <v>0</v>
      </c>
      <c r="Y278" s="58">
        <f t="shared" si="96"/>
        <v>0</v>
      </c>
      <c r="Z278">
        <f t="shared" si="65"/>
        <v>416873</v>
      </c>
    </row>
    <row r="279" spans="1:26" x14ac:dyDescent="0.3">
      <c r="A279" s="56" t="str">
        <f t="shared" si="82"/>
        <v>OUT TIME</v>
      </c>
      <c r="B279" s="56" t="str">
        <f t="shared" si="97"/>
        <v>ultimo</v>
      </c>
      <c r="C279" s="55">
        <f t="shared" si="24"/>
        <v>3</v>
      </c>
      <c r="D279" t="str">
        <f t="shared" si="23"/>
        <v>Colón</v>
      </c>
      <c r="E279" s="23">
        <f t="shared" si="83"/>
        <v>44006</v>
      </c>
      <c r="F279" s="54">
        <f t="shared" si="84"/>
        <v>22</v>
      </c>
      <c r="G279" cm="1">
        <f t="array" ref="G279">+INDEX('Casos ACUM Prov'!$CK$3:$OM$16,'TODO PROVINCIA'!C279+1,'TODO PROVINCIA'!F279)</f>
        <v>0</v>
      </c>
      <c r="H279">
        <f t="shared" si="37"/>
        <v>0</v>
      </c>
      <c r="I279" cm="1">
        <f t="array" ref="I279">+INDEX('Muertes-PROV'!$C$3:$GE$16,$C279+1,$F279)</f>
        <v>0</v>
      </c>
      <c r="J279">
        <f t="shared" si="38"/>
        <v>0</v>
      </c>
      <c r="K279" cm="1">
        <f t="array" ref="K279">+INDEX('rECUPERA-prov'!$C$3:$LA$16,$C279+1,$F279)</f>
        <v>0</v>
      </c>
      <c r="L279">
        <f t="shared" si="39"/>
        <v>0</v>
      </c>
      <c r="M279">
        <f t="shared" si="85"/>
        <v>0</v>
      </c>
      <c r="N279">
        <f t="shared" si="60"/>
        <v>0</v>
      </c>
      <c r="O279" s="57">
        <f t="shared" si="86"/>
        <v>0</v>
      </c>
      <c r="P279" s="57">
        <f t="shared" si="87"/>
        <v>0</v>
      </c>
      <c r="Q279" s="57">
        <f t="shared" si="88"/>
        <v>0</v>
      </c>
      <c r="R279" s="57">
        <f t="shared" si="89"/>
        <v>0</v>
      </c>
      <c r="S279" s="57">
        <f t="shared" si="90"/>
        <v>0</v>
      </c>
      <c r="T279" s="57">
        <f t="shared" si="91"/>
        <v>0</v>
      </c>
      <c r="U279" s="57">
        <f t="shared" si="92"/>
        <v>0</v>
      </c>
      <c r="V279" s="58">
        <f t="shared" si="93"/>
        <v>0</v>
      </c>
      <c r="W279" s="58">
        <f t="shared" si="94"/>
        <v>0</v>
      </c>
      <c r="X279" s="58">
        <f t="shared" si="95"/>
        <v>0</v>
      </c>
      <c r="Y279" s="58">
        <f t="shared" si="96"/>
        <v>0</v>
      </c>
      <c r="Z279">
        <f t="shared" si="65"/>
        <v>233708</v>
      </c>
    </row>
    <row r="280" spans="1:26" x14ac:dyDescent="0.3">
      <c r="A280" s="56" t="str">
        <f t="shared" si="82"/>
        <v>OUT TIME</v>
      </c>
      <c r="B280" s="56" t="str">
        <f t="shared" si="97"/>
        <v>ultimo</v>
      </c>
      <c r="C280" s="55">
        <f t="shared" si="24"/>
        <v>4</v>
      </c>
      <c r="D280" t="str">
        <f t="shared" si="23"/>
        <v>Chiriquí</v>
      </c>
      <c r="E280" s="23">
        <f t="shared" si="83"/>
        <v>44006</v>
      </c>
      <c r="F280" s="54">
        <f t="shared" si="84"/>
        <v>22</v>
      </c>
      <c r="G280" cm="1">
        <f t="array" ref="G280">+INDEX('Casos ACUM Prov'!$CK$3:$OM$16,'TODO PROVINCIA'!C280+1,'TODO PROVINCIA'!F280)</f>
        <v>0</v>
      </c>
      <c r="H280">
        <f t="shared" si="37"/>
        <v>0</v>
      </c>
      <c r="I280" cm="1">
        <f t="array" ref="I280">+INDEX('Muertes-PROV'!$C$3:$GE$16,$C280+1,$F280)</f>
        <v>0</v>
      </c>
      <c r="J280">
        <f t="shared" si="38"/>
        <v>0</v>
      </c>
      <c r="K280" cm="1">
        <f t="array" ref="K280">+INDEX('rECUPERA-prov'!$C$3:$LA$16,$C280+1,$F280)</f>
        <v>0</v>
      </c>
      <c r="L280">
        <f t="shared" si="39"/>
        <v>0</v>
      </c>
      <c r="M280">
        <f t="shared" si="85"/>
        <v>0</v>
      </c>
      <c r="N280">
        <f t="shared" si="60"/>
        <v>0</v>
      </c>
      <c r="O280" s="57">
        <f t="shared" si="86"/>
        <v>0</v>
      </c>
      <c r="P280" s="57">
        <f t="shared" si="87"/>
        <v>0</v>
      </c>
      <c r="Q280" s="57">
        <f t="shared" si="88"/>
        <v>0</v>
      </c>
      <c r="R280" s="57">
        <f t="shared" si="89"/>
        <v>0</v>
      </c>
      <c r="S280" s="57">
        <f t="shared" si="90"/>
        <v>0</v>
      </c>
      <c r="T280" s="57">
        <f t="shared" si="91"/>
        <v>0</v>
      </c>
      <c r="U280" s="57">
        <f t="shared" si="92"/>
        <v>0</v>
      </c>
      <c r="V280" s="58">
        <f t="shared" si="93"/>
        <v>0</v>
      </c>
      <c r="W280" s="58">
        <f t="shared" si="94"/>
        <v>0</v>
      </c>
      <c r="X280" s="58">
        <f t="shared" si="95"/>
        <v>0</v>
      </c>
      <c r="Y280" s="58">
        <f t="shared" si="96"/>
        <v>0</v>
      </c>
      <c r="Z280">
        <f t="shared" si="65"/>
        <v>241928</v>
      </c>
    </row>
    <row r="281" spans="1:26" x14ac:dyDescent="0.3">
      <c r="A281" s="56" t="str">
        <f t="shared" si="82"/>
        <v>OUT TIME</v>
      </c>
      <c r="B281" s="56" t="str">
        <f t="shared" si="97"/>
        <v>ultimo</v>
      </c>
      <c r="C281" s="55">
        <f t="shared" si="24"/>
        <v>5</v>
      </c>
      <c r="D281" t="str">
        <f t="shared" si="23"/>
        <v>Darién</v>
      </c>
      <c r="E281" s="23">
        <f t="shared" si="83"/>
        <v>44006</v>
      </c>
      <c r="F281" s="54">
        <f t="shared" si="84"/>
        <v>22</v>
      </c>
      <c r="G281" cm="1">
        <f t="array" ref="G281">+INDEX('Casos ACUM Prov'!$CK$3:$OM$16,'TODO PROVINCIA'!C281+1,'TODO PROVINCIA'!F281)</f>
        <v>0</v>
      </c>
      <c r="H281">
        <f t="shared" si="37"/>
        <v>0</v>
      </c>
      <c r="I281" cm="1">
        <f t="array" ref="I281">+INDEX('Muertes-PROV'!$C$3:$GE$16,$C281+1,$F281)</f>
        <v>0</v>
      </c>
      <c r="J281">
        <f t="shared" si="38"/>
        <v>0</v>
      </c>
      <c r="K281" cm="1">
        <f t="array" ref="K281">+INDEX('rECUPERA-prov'!$C$3:$LA$16,$C281+1,$F281)</f>
        <v>0</v>
      </c>
      <c r="L281">
        <f t="shared" si="39"/>
        <v>0</v>
      </c>
      <c r="M281">
        <f t="shared" si="85"/>
        <v>0</v>
      </c>
      <c r="N281">
        <f t="shared" si="60"/>
        <v>0</v>
      </c>
      <c r="O281" s="57">
        <f t="shared" si="86"/>
        <v>0</v>
      </c>
      <c r="P281" s="57">
        <f t="shared" si="87"/>
        <v>0</v>
      </c>
      <c r="Q281" s="57">
        <f t="shared" si="88"/>
        <v>0</v>
      </c>
      <c r="R281" s="57">
        <f t="shared" si="89"/>
        <v>0</v>
      </c>
      <c r="S281" s="57">
        <f t="shared" si="90"/>
        <v>0</v>
      </c>
      <c r="T281" s="57">
        <f t="shared" si="91"/>
        <v>0</v>
      </c>
      <c r="U281" s="57">
        <f t="shared" si="92"/>
        <v>0</v>
      </c>
      <c r="V281" s="58">
        <f t="shared" si="93"/>
        <v>0</v>
      </c>
      <c r="W281" s="58">
        <f t="shared" si="94"/>
        <v>0</v>
      </c>
      <c r="X281" s="58">
        <f t="shared" si="95"/>
        <v>0</v>
      </c>
      <c r="Y281" s="58">
        <f t="shared" si="96"/>
        <v>0</v>
      </c>
      <c r="Z281">
        <f t="shared" si="65"/>
        <v>10001</v>
      </c>
    </row>
    <row r="282" spans="1:26" x14ac:dyDescent="0.3">
      <c r="A282" s="56" t="str">
        <f t="shared" si="82"/>
        <v>OUT TIME</v>
      </c>
      <c r="B282" s="56" t="str">
        <f t="shared" si="97"/>
        <v>ultimo</v>
      </c>
      <c r="C282" s="55">
        <f t="shared" si="24"/>
        <v>6</v>
      </c>
      <c r="D282" t="str">
        <f t="shared" si="23"/>
        <v>Herrera</v>
      </c>
      <c r="E282" s="23">
        <f t="shared" si="83"/>
        <v>44006</v>
      </c>
      <c r="F282" s="54">
        <f t="shared" si="84"/>
        <v>22</v>
      </c>
      <c r="G282" cm="1">
        <f t="array" ref="G282">+INDEX('Casos ACUM Prov'!$CK$3:$OM$16,'TODO PROVINCIA'!C282+1,'TODO PROVINCIA'!F282)</f>
        <v>0</v>
      </c>
      <c r="H282">
        <f t="shared" si="37"/>
        <v>0</v>
      </c>
      <c r="I282" cm="1">
        <f t="array" ref="I282">+INDEX('Muertes-PROV'!$C$3:$GE$16,$C282+1,$F282)</f>
        <v>0</v>
      </c>
      <c r="J282">
        <f t="shared" si="38"/>
        <v>0</v>
      </c>
      <c r="K282" cm="1">
        <f t="array" ref="K282">+INDEX('rECUPERA-prov'!$C$3:$LA$16,$C282+1,$F282)</f>
        <v>0</v>
      </c>
      <c r="L282">
        <f t="shared" si="39"/>
        <v>0</v>
      </c>
      <c r="M282">
        <f t="shared" si="85"/>
        <v>0</v>
      </c>
      <c r="N282">
        <f t="shared" si="60"/>
        <v>0</v>
      </c>
      <c r="O282" s="57">
        <f t="shared" si="86"/>
        <v>0</v>
      </c>
      <c r="P282" s="57">
        <f t="shared" si="87"/>
        <v>0</v>
      </c>
      <c r="Q282" s="57">
        <f t="shared" si="88"/>
        <v>0</v>
      </c>
      <c r="R282" s="57">
        <f t="shared" si="89"/>
        <v>0</v>
      </c>
      <c r="S282" s="57">
        <f t="shared" si="90"/>
        <v>0</v>
      </c>
      <c r="T282" s="57">
        <f t="shared" si="91"/>
        <v>0</v>
      </c>
      <c r="U282" s="57">
        <f t="shared" si="92"/>
        <v>0</v>
      </c>
      <c r="V282" s="58">
        <f t="shared" si="93"/>
        <v>0</v>
      </c>
      <c r="W282" s="58">
        <f t="shared" si="94"/>
        <v>0</v>
      </c>
      <c r="X282" s="58">
        <f t="shared" si="95"/>
        <v>0</v>
      </c>
      <c r="Y282" s="58">
        <f t="shared" si="96"/>
        <v>0</v>
      </c>
      <c r="Z282">
        <f t="shared" si="65"/>
        <v>33109</v>
      </c>
    </row>
    <row r="283" spans="1:26" x14ac:dyDescent="0.3">
      <c r="A283" s="56" t="str">
        <f t="shared" si="82"/>
        <v>OUT TIME</v>
      </c>
      <c r="B283" s="56" t="str">
        <f t="shared" si="97"/>
        <v>ultimo</v>
      </c>
      <c r="C283" s="55">
        <f t="shared" si="24"/>
        <v>7</v>
      </c>
      <c r="D283" t="str">
        <f t="shared" ref="D283:D346" si="98">+D270</f>
        <v>Los Santos</v>
      </c>
      <c r="E283" s="23">
        <f t="shared" si="83"/>
        <v>44006</v>
      </c>
      <c r="F283" s="54">
        <f t="shared" si="84"/>
        <v>22</v>
      </c>
      <c r="G283" cm="1">
        <f t="array" ref="G283">+INDEX('Casos ACUM Prov'!$CK$3:$OM$16,'TODO PROVINCIA'!C283+1,'TODO PROVINCIA'!F283)</f>
        <v>0</v>
      </c>
      <c r="H283">
        <f t="shared" si="37"/>
        <v>0</v>
      </c>
      <c r="I283" cm="1">
        <f t="array" ref="I283">+INDEX('Muertes-PROV'!$C$3:$GE$16,$C283+1,$F283)</f>
        <v>0</v>
      </c>
      <c r="J283">
        <f t="shared" si="38"/>
        <v>0</v>
      </c>
      <c r="K283" cm="1">
        <f t="array" ref="K283">+INDEX('rECUPERA-prov'!$C$3:$LA$16,$C283+1,$F283)</f>
        <v>0</v>
      </c>
      <c r="L283">
        <f t="shared" si="39"/>
        <v>0</v>
      </c>
      <c r="M283">
        <f t="shared" si="85"/>
        <v>0</v>
      </c>
      <c r="N283">
        <f t="shared" si="60"/>
        <v>0</v>
      </c>
      <c r="O283" s="57">
        <f t="shared" si="86"/>
        <v>0</v>
      </c>
      <c r="P283" s="57">
        <f t="shared" si="87"/>
        <v>0</v>
      </c>
      <c r="Q283" s="57">
        <f t="shared" si="88"/>
        <v>0</v>
      </c>
      <c r="R283" s="57">
        <f t="shared" si="89"/>
        <v>0</v>
      </c>
      <c r="S283" s="57">
        <f t="shared" si="90"/>
        <v>0</v>
      </c>
      <c r="T283" s="57">
        <f t="shared" si="91"/>
        <v>0</v>
      </c>
      <c r="U283" s="57">
        <f t="shared" si="92"/>
        <v>0</v>
      </c>
      <c r="V283" s="58">
        <f t="shared" si="93"/>
        <v>0</v>
      </c>
      <c r="W283" s="58">
        <f t="shared" si="94"/>
        <v>0</v>
      </c>
      <c r="X283" s="58">
        <f t="shared" si="95"/>
        <v>0</v>
      </c>
      <c r="Y283" s="58">
        <f t="shared" si="96"/>
        <v>0</v>
      </c>
      <c r="Z283">
        <f t="shared" si="65"/>
        <v>156747</v>
      </c>
    </row>
    <row r="284" spans="1:26" x14ac:dyDescent="0.3">
      <c r="A284" s="56" t="str">
        <f t="shared" si="82"/>
        <v>OUT TIME</v>
      </c>
      <c r="B284" s="56" t="str">
        <f t="shared" si="97"/>
        <v>ultimo</v>
      </c>
      <c r="C284" s="55">
        <f t="shared" ref="C284:D347" si="99">+C271</f>
        <v>8</v>
      </c>
      <c r="D284" t="str">
        <f t="shared" si="98"/>
        <v>Panamá</v>
      </c>
      <c r="E284" s="23">
        <f t="shared" si="83"/>
        <v>44006</v>
      </c>
      <c r="F284" s="54">
        <f t="shared" si="84"/>
        <v>22</v>
      </c>
      <c r="G284" cm="1">
        <f t="array" ref="G284">+INDEX('Casos ACUM Prov'!$CK$3:$OM$16,'TODO PROVINCIA'!C284+1,'TODO PROVINCIA'!F284)</f>
        <v>0</v>
      </c>
      <c r="H284">
        <f t="shared" si="37"/>
        <v>0</v>
      </c>
      <c r="I284" cm="1">
        <f t="array" ref="I284">+INDEX('Muertes-PROV'!$C$3:$GE$16,$C284+1,$F284)</f>
        <v>0</v>
      </c>
      <c r="J284">
        <f t="shared" si="38"/>
        <v>0</v>
      </c>
      <c r="K284" cm="1">
        <f t="array" ref="K284">+INDEX('rECUPERA-prov'!$C$3:$LA$16,$C284+1,$F284)</f>
        <v>0</v>
      </c>
      <c r="L284">
        <f t="shared" si="39"/>
        <v>0</v>
      </c>
      <c r="M284">
        <f t="shared" si="85"/>
        <v>0</v>
      </c>
      <c r="N284">
        <f t="shared" si="60"/>
        <v>0</v>
      </c>
      <c r="O284" s="57">
        <f t="shared" si="86"/>
        <v>0</v>
      </c>
      <c r="P284" s="57">
        <f t="shared" si="87"/>
        <v>0</v>
      </c>
      <c r="Q284" s="57">
        <f t="shared" si="88"/>
        <v>0</v>
      </c>
      <c r="R284" s="57">
        <f t="shared" si="89"/>
        <v>0</v>
      </c>
      <c r="S284" s="57">
        <f t="shared" si="90"/>
        <v>0</v>
      </c>
      <c r="T284" s="57">
        <f t="shared" si="91"/>
        <v>0</v>
      </c>
      <c r="U284" s="57">
        <f t="shared" si="92"/>
        <v>0</v>
      </c>
      <c r="V284" s="58">
        <f t="shared" si="93"/>
        <v>0</v>
      </c>
      <c r="W284" s="58">
        <f t="shared" si="94"/>
        <v>0</v>
      </c>
      <c r="X284" s="58">
        <f t="shared" si="95"/>
        <v>0</v>
      </c>
      <c r="Y284" s="58">
        <f t="shared" si="96"/>
        <v>0</v>
      </c>
      <c r="Z284">
        <f t="shared" si="65"/>
        <v>109955</v>
      </c>
    </row>
    <row r="285" spans="1:26" x14ac:dyDescent="0.3">
      <c r="A285" s="56" t="str">
        <f t="shared" ref="A285:A348" si="100">+IFERROR(IF(AND(G285=0,K285=0,I285=0),"OUT TIME","ON"),"OUT TIME")</f>
        <v>OUT TIME</v>
      </c>
      <c r="B285" s="56" t="str">
        <f t="shared" si="97"/>
        <v>ultimo</v>
      </c>
      <c r="C285" s="55">
        <f t="shared" si="99"/>
        <v>9</v>
      </c>
      <c r="D285" t="str">
        <f t="shared" si="98"/>
        <v>Veraguas</v>
      </c>
      <c r="E285" s="23">
        <f t="shared" ref="E285:E348" si="101">+IF(C285=1,E284+1,E284)</f>
        <v>44006</v>
      </c>
      <c r="F285" s="54">
        <f t="shared" ref="F285:F348" si="102">+IF(C285=1,F284+1,F284)</f>
        <v>22</v>
      </c>
      <c r="G285" cm="1">
        <f t="array" ref="G285">+INDEX('Casos ACUM Prov'!$CK$3:$OM$16,'TODO PROVINCIA'!C285+1,'TODO PROVINCIA'!F285)</f>
        <v>0</v>
      </c>
      <c r="H285">
        <f t="shared" si="37"/>
        <v>0</v>
      </c>
      <c r="I285" cm="1">
        <f t="array" ref="I285">+INDEX('Muertes-PROV'!$C$3:$GE$16,$C285+1,$F285)</f>
        <v>0</v>
      </c>
      <c r="J285">
        <f t="shared" si="38"/>
        <v>0</v>
      </c>
      <c r="K285" cm="1">
        <f t="array" ref="K285">+INDEX('rECUPERA-prov'!$C$3:$LA$16,$C285+1,$F285)</f>
        <v>0</v>
      </c>
      <c r="L285">
        <f t="shared" si="39"/>
        <v>0</v>
      </c>
      <c r="M285">
        <f t="shared" ref="M285:M348" si="103">+G285-I285-K285</f>
        <v>0</v>
      </c>
      <c r="N285">
        <f t="shared" si="60"/>
        <v>0</v>
      </c>
      <c r="O285" s="57">
        <f t="shared" ref="O285:O348" si="104">+IFERROR(I285/G285,0)</f>
        <v>0</v>
      </c>
      <c r="P285" s="57">
        <f t="shared" ref="P285:P348" si="105">+IFERROR(K285/G285,0)</f>
        <v>0</v>
      </c>
      <c r="Q285" s="57">
        <f t="shared" ref="Q285:Q348" si="106">+IFERROR(M285/G285,0)</f>
        <v>0</v>
      </c>
      <c r="R285" s="57">
        <f t="shared" ref="R285:R348" si="107">+IFERROR(H285/G285,0)</f>
        <v>0</v>
      </c>
      <c r="S285" s="57">
        <f t="shared" ref="S285:S348" si="108">+IFERROR(J285/I285,0)</f>
        <v>0</v>
      </c>
      <c r="T285" s="57">
        <f t="shared" ref="T285:T348" si="109">+IFERROR(L285/K285,0)</f>
        <v>0</v>
      </c>
      <c r="U285" s="57">
        <f t="shared" ref="U285:U348" si="110">+IFERROR(N285/M285,0)</f>
        <v>0</v>
      </c>
      <c r="V285" s="58">
        <f t="shared" ref="V285:V348" si="111">+G285/($Z285/1000000)</f>
        <v>0</v>
      </c>
      <c r="W285" s="58">
        <f t="shared" ref="W285:W348" si="112">+I285/($Z285/1000000)</f>
        <v>0</v>
      </c>
      <c r="X285" s="58">
        <f t="shared" ref="X285:X348" si="113">+K285/($Z285/1000000)</f>
        <v>0</v>
      </c>
      <c r="Y285" s="58">
        <f t="shared" ref="Y285:Y348" si="114">+M285/($Z285/1000000)</f>
        <v>0</v>
      </c>
      <c r="Z285">
        <f t="shared" si="65"/>
        <v>109955</v>
      </c>
    </row>
    <row r="286" spans="1:26" x14ac:dyDescent="0.3">
      <c r="A286" s="56" t="str">
        <f t="shared" si="100"/>
        <v>OUT TIME</v>
      </c>
      <c r="B286" s="56" t="str">
        <f t="shared" si="97"/>
        <v>ultimo</v>
      </c>
      <c r="C286" s="55">
        <f t="shared" si="99"/>
        <v>10</v>
      </c>
      <c r="D286" t="str">
        <f t="shared" si="98"/>
        <v>Comarca Kuna Yala</v>
      </c>
      <c r="E286" s="23">
        <f t="shared" si="101"/>
        <v>44006</v>
      </c>
      <c r="F286" s="54">
        <f t="shared" si="102"/>
        <v>22</v>
      </c>
      <c r="G286" cm="1">
        <f t="array" ref="G286">+INDEX('Casos ACUM Prov'!$CK$3:$OM$16,'TODO PROVINCIA'!C286+1,'TODO PROVINCIA'!F286)</f>
        <v>0</v>
      </c>
      <c r="H286">
        <f t="shared" si="37"/>
        <v>0</v>
      </c>
      <c r="I286" cm="1">
        <f t="array" ref="I286">+INDEX('Muertes-PROV'!$C$3:$GE$16,$C286+1,$F286)</f>
        <v>0</v>
      </c>
      <c r="J286">
        <f t="shared" si="38"/>
        <v>0</v>
      </c>
      <c r="K286" cm="1">
        <f t="array" ref="K286">+INDEX('rECUPERA-prov'!$C$3:$LA$16,$C286+1,$F286)</f>
        <v>0</v>
      </c>
      <c r="L286">
        <f t="shared" si="39"/>
        <v>0</v>
      </c>
      <c r="M286">
        <f t="shared" si="103"/>
        <v>0</v>
      </c>
      <c r="N286">
        <f t="shared" si="60"/>
        <v>0</v>
      </c>
      <c r="O286" s="57">
        <f t="shared" si="104"/>
        <v>0</v>
      </c>
      <c r="P286" s="57">
        <f t="shared" si="105"/>
        <v>0</v>
      </c>
      <c r="Q286" s="57">
        <f t="shared" si="106"/>
        <v>0</v>
      </c>
      <c r="R286" s="57">
        <f t="shared" si="107"/>
        <v>0</v>
      </c>
      <c r="S286" s="57">
        <f t="shared" si="108"/>
        <v>0</v>
      </c>
      <c r="T286" s="57">
        <f t="shared" si="109"/>
        <v>0</v>
      </c>
      <c r="U286" s="57">
        <f t="shared" si="110"/>
        <v>0</v>
      </c>
      <c r="V286" s="58">
        <f t="shared" si="111"/>
        <v>0</v>
      </c>
      <c r="W286" s="58">
        <f t="shared" si="112"/>
        <v>0</v>
      </c>
      <c r="X286" s="58">
        <f t="shared" si="113"/>
        <v>0</v>
      </c>
      <c r="Y286" s="58">
        <f t="shared" si="114"/>
        <v>0</v>
      </c>
      <c r="Z286">
        <f t="shared" si="65"/>
        <v>89592</v>
      </c>
    </row>
    <row r="287" spans="1:26" x14ac:dyDescent="0.3">
      <c r="A287" s="56" t="str">
        <f t="shared" si="100"/>
        <v>OUT TIME</v>
      </c>
      <c r="B287" s="56" t="str">
        <f t="shared" si="97"/>
        <v>ultimo</v>
      </c>
      <c r="C287" s="55">
        <f t="shared" si="99"/>
        <v>11</v>
      </c>
      <c r="D287" t="str">
        <f t="shared" si="98"/>
        <v>Comarca Emberá Wounaán</v>
      </c>
      <c r="E287" s="23">
        <f t="shared" si="101"/>
        <v>44006</v>
      </c>
      <c r="F287" s="54">
        <f t="shared" si="102"/>
        <v>22</v>
      </c>
      <c r="G287" cm="1">
        <f t="array" ref="G287">+INDEX('Casos ACUM Prov'!$CK$3:$OM$16,'TODO PROVINCIA'!C287+1,'TODO PROVINCIA'!F287)</f>
        <v>0</v>
      </c>
      <c r="H287">
        <f t="shared" si="37"/>
        <v>0</v>
      </c>
      <c r="I287" cm="1">
        <f t="array" ref="I287">+INDEX('Muertes-PROV'!$C$3:$GE$16,$C287+1,$F287)</f>
        <v>0</v>
      </c>
      <c r="J287">
        <f t="shared" si="38"/>
        <v>0</v>
      </c>
      <c r="K287" cm="1">
        <f t="array" ref="K287">+INDEX('rECUPERA-prov'!$C$3:$LA$16,$C287+1,$F287)</f>
        <v>0</v>
      </c>
      <c r="L287">
        <f t="shared" si="39"/>
        <v>0</v>
      </c>
      <c r="M287">
        <f t="shared" si="103"/>
        <v>0</v>
      </c>
      <c r="N287">
        <f t="shared" si="60"/>
        <v>0</v>
      </c>
      <c r="O287" s="57">
        <f t="shared" si="104"/>
        <v>0</v>
      </c>
      <c r="P287" s="57">
        <f t="shared" si="105"/>
        <v>0</v>
      </c>
      <c r="Q287" s="57">
        <f t="shared" si="106"/>
        <v>0</v>
      </c>
      <c r="R287" s="57">
        <f t="shared" si="107"/>
        <v>0</v>
      </c>
      <c r="S287" s="57">
        <f t="shared" si="108"/>
        <v>0</v>
      </c>
      <c r="T287" s="57">
        <f t="shared" si="109"/>
        <v>0</v>
      </c>
      <c r="U287" s="57">
        <f t="shared" si="110"/>
        <v>0</v>
      </c>
      <c r="V287" s="58">
        <f t="shared" si="111"/>
        <v>0</v>
      </c>
      <c r="W287" s="58">
        <f t="shared" si="112"/>
        <v>0</v>
      </c>
      <c r="X287" s="58">
        <f t="shared" si="113"/>
        <v>0</v>
      </c>
      <c r="Y287" s="58">
        <f t="shared" si="114"/>
        <v>0</v>
      </c>
      <c r="Z287">
        <f t="shared" si="65"/>
        <v>1249032</v>
      </c>
    </row>
    <row r="288" spans="1:26" x14ac:dyDescent="0.3">
      <c r="A288" s="56" t="str">
        <f t="shared" si="100"/>
        <v>OUT TIME</v>
      </c>
      <c r="B288" s="56" t="str">
        <f t="shared" si="97"/>
        <v>ultimo</v>
      </c>
      <c r="C288" s="55">
        <f t="shared" si="99"/>
        <v>12</v>
      </c>
      <c r="D288" t="str">
        <f t="shared" si="98"/>
        <v>Comarca Ngäbe Buglé</v>
      </c>
      <c r="E288" s="23">
        <f t="shared" si="101"/>
        <v>44006</v>
      </c>
      <c r="F288" s="54">
        <f t="shared" si="102"/>
        <v>22</v>
      </c>
      <c r="G288" cm="1">
        <f t="array" ref="G288">+INDEX('Casos ACUM Prov'!$CK$3:$OM$16,'TODO PROVINCIA'!C288+1,'TODO PROVINCIA'!F288)</f>
        <v>0</v>
      </c>
      <c r="H288">
        <f t="shared" si="37"/>
        <v>0</v>
      </c>
      <c r="I288" cm="1">
        <f t="array" ref="I288">+INDEX('Muertes-PROV'!$C$3:$GE$16,$C288+1,$F288)</f>
        <v>0</v>
      </c>
      <c r="J288">
        <f t="shared" si="38"/>
        <v>0</v>
      </c>
      <c r="K288" cm="1">
        <f t="array" ref="K288">+INDEX('rECUPERA-prov'!$C$3:$LA$16,$C288+1,$F288)</f>
        <v>0</v>
      </c>
      <c r="L288">
        <f t="shared" si="39"/>
        <v>0</v>
      </c>
      <c r="M288">
        <f t="shared" si="103"/>
        <v>0</v>
      </c>
      <c r="N288">
        <f t="shared" si="60"/>
        <v>0</v>
      </c>
      <c r="O288" s="57">
        <f t="shared" si="104"/>
        <v>0</v>
      </c>
      <c r="P288" s="57">
        <f t="shared" si="105"/>
        <v>0</v>
      </c>
      <c r="Q288" s="57">
        <f t="shared" si="106"/>
        <v>0</v>
      </c>
      <c r="R288" s="57">
        <f t="shared" si="107"/>
        <v>0</v>
      </c>
      <c r="S288" s="57">
        <f t="shared" si="108"/>
        <v>0</v>
      </c>
      <c r="T288" s="57">
        <f t="shared" si="109"/>
        <v>0</v>
      </c>
      <c r="U288" s="57">
        <f t="shared" si="110"/>
        <v>0</v>
      </c>
      <c r="V288" s="58">
        <f t="shared" si="111"/>
        <v>0</v>
      </c>
      <c r="W288" s="58">
        <f t="shared" si="112"/>
        <v>0</v>
      </c>
      <c r="X288" s="58">
        <f t="shared" si="113"/>
        <v>0</v>
      </c>
      <c r="Y288" s="58">
        <f t="shared" si="114"/>
        <v>0</v>
      </c>
      <c r="Z288">
        <f t="shared" si="65"/>
        <v>464038</v>
      </c>
    </row>
    <row r="289" spans="1:26" x14ac:dyDescent="0.3">
      <c r="A289" s="56" t="str">
        <f t="shared" si="100"/>
        <v>OUT TIME</v>
      </c>
      <c r="B289" s="56" t="str">
        <f t="shared" si="97"/>
        <v>ultimo</v>
      </c>
      <c r="C289" s="55">
        <f t="shared" si="99"/>
        <v>13</v>
      </c>
      <c r="D289" t="str">
        <f t="shared" si="98"/>
        <v>Panamá Oeste</v>
      </c>
      <c r="E289" s="23">
        <f t="shared" si="101"/>
        <v>44006</v>
      </c>
      <c r="F289" s="54">
        <f t="shared" si="102"/>
        <v>22</v>
      </c>
      <c r="G289" cm="1">
        <f t="array" ref="G289">+INDEX('Casos ACUM Prov'!$CK$3:$OM$16,'TODO PROVINCIA'!C289+1,'TODO PROVINCIA'!F289)</f>
        <v>0</v>
      </c>
      <c r="H289">
        <f t="shared" si="37"/>
        <v>0</v>
      </c>
      <c r="I289" cm="1">
        <f t="array" ref="I289">+INDEX('Muertes-PROV'!$C$3:$GE$16,$C289+1,$F289)</f>
        <v>0</v>
      </c>
      <c r="J289">
        <f t="shared" si="38"/>
        <v>0</v>
      </c>
      <c r="K289" cm="1">
        <f t="array" ref="K289">+INDEX('rECUPERA-prov'!$C$3:$LA$16,$C289+1,$F289)</f>
        <v>0</v>
      </c>
      <c r="L289">
        <f t="shared" si="39"/>
        <v>0</v>
      </c>
      <c r="M289">
        <f t="shared" si="103"/>
        <v>0</v>
      </c>
      <c r="N289">
        <f t="shared" si="60"/>
        <v>0</v>
      </c>
      <c r="O289" s="57">
        <f t="shared" si="104"/>
        <v>0</v>
      </c>
      <c r="P289" s="57">
        <f t="shared" si="105"/>
        <v>0</v>
      </c>
      <c r="Q289" s="57">
        <f t="shared" si="106"/>
        <v>0</v>
      </c>
      <c r="R289" s="57">
        <f t="shared" si="107"/>
        <v>0</v>
      </c>
      <c r="S289" s="57">
        <f t="shared" si="108"/>
        <v>0</v>
      </c>
      <c r="T289" s="57">
        <f t="shared" si="109"/>
        <v>0</v>
      </c>
      <c r="U289" s="57">
        <f t="shared" si="110"/>
        <v>0</v>
      </c>
      <c r="V289" s="58">
        <f t="shared" si="111"/>
        <v>0</v>
      </c>
      <c r="W289" s="58">
        <f t="shared" si="112"/>
        <v>0</v>
      </c>
      <c r="X289" s="58">
        <f t="shared" si="113"/>
        <v>0</v>
      </c>
      <c r="Y289" s="58">
        <f t="shared" si="114"/>
        <v>0</v>
      </c>
      <c r="Z289">
        <f t="shared" si="65"/>
        <v>226991</v>
      </c>
    </row>
    <row r="290" spans="1:26" x14ac:dyDescent="0.3">
      <c r="A290" s="56" t="str">
        <f t="shared" si="100"/>
        <v>OUT TIME</v>
      </c>
      <c r="B290" s="56" t="str">
        <f t="shared" si="97"/>
        <v>ultimo</v>
      </c>
      <c r="C290" s="55">
        <f t="shared" si="99"/>
        <v>1</v>
      </c>
      <c r="D290" t="str">
        <f t="shared" si="98"/>
        <v>Bocas del Toro</v>
      </c>
      <c r="E290" s="23">
        <f t="shared" si="101"/>
        <v>44007</v>
      </c>
      <c r="F290" s="54">
        <f t="shared" si="102"/>
        <v>23</v>
      </c>
      <c r="G290" cm="1">
        <f t="array" ref="G290">+INDEX('Casos ACUM Prov'!$CK$3:$OM$16,'TODO PROVINCIA'!C290+1,'TODO PROVINCIA'!F290)</f>
        <v>0</v>
      </c>
      <c r="H290">
        <f t="shared" si="37"/>
        <v>0</v>
      </c>
      <c r="I290" cm="1">
        <f t="array" ref="I290">+INDEX('Muertes-PROV'!$C$3:$GE$16,$C290+1,$F290)</f>
        <v>0</v>
      </c>
      <c r="J290">
        <f t="shared" si="38"/>
        <v>0</v>
      </c>
      <c r="K290" cm="1">
        <f t="array" ref="K290">+INDEX('rECUPERA-prov'!$C$3:$LA$16,$C290+1,$F290)</f>
        <v>0</v>
      </c>
      <c r="L290">
        <f t="shared" si="39"/>
        <v>0</v>
      </c>
      <c r="M290">
        <f t="shared" si="103"/>
        <v>0</v>
      </c>
      <c r="N290">
        <f t="shared" si="60"/>
        <v>0</v>
      </c>
      <c r="O290" s="57">
        <f t="shared" si="104"/>
        <v>0</v>
      </c>
      <c r="P290" s="57">
        <f t="shared" si="105"/>
        <v>0</v>
      </c>
      <c r="Q290" s="57">
        <f t="shared" si="106"/>
        <v>0</v>
      </c>
      <c r="R290" s="57">
        <f t="shared" si="107"/>
        <v>0</v>
      </c>
      <c r="S290" s="57">
        <f t="shared" si="108"/>
        <v>0</v>
      </c>
      <c r="T290" s="57">
        <f t="shared" si="109"/>
        <v>0</v>
      </c>
      <c r="U290" s="57">
        <f t="shared" si="110"/>
        <v>0</v>
      </c>
      <c r="V290" s="58">
        <f t="shared" si="111"/>
        <v>0</v>
      </c>
      <c r="W290" s="58">
        <f t="shared" si="112"/>
        <v>0</v>
      </c>
      <c r="X290" s="58">
        <f t="shared" si="113"/>
        <v>0</v>
      </c>
      <c r="Y290" s="58">
        <f t="shared" si="114"/>
        <v>0</v>
      </c>
      <c r="Z290">
        <f t="shared" si="65"/>
        <v>125461</v>
      </c>
    </row>
    <row r="291" spans="1:26" x14ac:dyDescent="0.3">
      <c r="A291" s="56" t="str">
        <f t="shared" si="100"/>
        <v>OUT TIME</v>
      </c>
      <c r="B291" s="56" t="str">
        <f t="shared" si="97"/>
        <v>ultimo</v>
      </c>
      <c r="C291" s="55">
        <f t="shared" si="99"/>
        <v>2</v>
      </c>
      <c r="D291" t="str">
        <f t="shared" si="98"/>
        <v>Coclé</v>
      </c>
      <c r="E291" s="23">
        <f t="shared" si="101"/>
        <v>44007</v>
      </c>
      <c r="F291" s="54">
        <f t="shared" si="102"/>
        <v>23</v>
      </c>
      <c r="G291" cm="1">
        <f t="array" ref="G291">+INDEX('Casos ACUM Prov'!$CK$3:$OM$16,'TODO PROVINCIA'!C291+1,'TODO PROVINCIA'!F291)</f>
        <v>0</v>
      </c>
      <c r="H291">
        <f t="shared" si="37"/>
        <v>0</v>
      </c>
      <c r="I291" cm="1">
        <f t="array" ref="I291">+INDEX('Muertes-PROV'!$C$3:$GE$16,$C291+1,$F291)</f>
        <v>0</v>
      </c>
      <c r="J291">
        <f t="shared" si="38"/>
        <v>0</v>
      </c>
      <c r="K291" cm="1">
        <f t="array" ref="K291">+INDEX('rECUPERA-prov'!$C$3:$LA$16,$C291+1,$F291)</f>
        <v>0</v>
      </c>
      <c r="L291">
        <f t="shared" si="39"/>
        <v>0</v>
      </c>
      <c r="M291">
        <f t="shared" si="103"/>
        <v>0</v>
      </c>
      <c r="N291">
        <f t="shared" si="60"/>
        <v>0</v>
      </c>
      <c r="O291" s="57">
        <f t="shared" si="104"/>
        <v>0</v>
      </c>
      <c r="P291" s="57">
        <f t="shared" si="105"/>
        <v>0</v>
      </c>
      <c r="Q291" s="57">
        <f t="shared" si="106"/>
        <v>0</v>
      </c>
      <c r="R291" s="57">
        <f t="shared" si="107"/>
        <v>0</v>
      </c>
      <c r="S291" s="57">
        <f t="shared" si="108"/>
        <v>0</v>
      </c>
      <c r="T291" s="57">
        <f t="shared" si="109"/>
        <v>0</v>
      </c>
      <c r="U291" s="57">
        <f t="shared" si="110"/>
        <v>0</v>
      </c>
      <c r="V291" s="58">
        <f t="shared" si="111"/>
        <v>0</v>
      </c>
      <c r="W291" s="58">
        <f t="shared" si="112"/>
        <v>0</v>
      </c>
      <c r="X291" s="58">
        <f t="shared" si="113"/>
        <v>0</v>
      </c>
      <c r="Y291" s="58">
        <f t="shared" si="114"/>
        <v>0</v>
      </c>
      <c r="Z291">
        <f t="shared" si="65"/>
        <v>416873</v>
      </c>
    </row>
    <row r="292" spans="1:26" x14ac:dyDescent="0.3">
      <c r="A292" s="56" t="str">
        <f t="shared" si="100"/>
        <v>OUT TIME</v>
      </c>
      <c r="B292" s="56" t="str">
        <f t="shared" si="97"/>
        <v>ultimo</v>
      </c>
      <c r="C292" s="55">
        <f t="shared" si="99"/>
        <v>3</v>
      </c>
      <c r="D292" t="str">
        <f t="shared" si="98"/>
        <v>Colón</v>
      </c>
      <c r="E292" s="23">
        <f t="shared" si="101"/>
        <v>44007</v>
      </c>
      <c r="F292" s="54">
        <f t="shared" si="102"/>
        <v>23</v>
      </c>
      <c r="G292" cm="1">
        <f t="array" ref="G292">+INDEX('Casos ACUM Prov'!$CK$3:$OM$16,'TODO PROVINCIA'!C292+1,'TODO PROVINCIA'!F292)</f>
        <v>0</v>
      </c>
      <c r="H292">
        <f t="shared" si="37"/>
        <v>0</v>
      </c>
      <c r="I292" cm="1">
        <f t="array" ref="I292">+INDEX('Muertes-PROV'!$C$3:$GE$16,$C292+1,$F292)</f>
        <v>0</v>
      </c>
      <c r="J292">
        <f t="shared" si="38"/>
        <v>0</v>
      </c>
      <c r="K292" cm="1">
        <f t="array" ref="K292">+INDEX('rECUPERA-prov'!$C$3:$LA$16,$C292+1,$F292)</f>
        <v>0</v>
      </c>
      <c r="L292">
        <f t="shared" si="39"/>
        <v>0</v>
      </c>
      <c r="M292">
        <f t="shared" si="103"/>
        <v>0</v>
      </c>
      <c r="N292">
        <f t="shared" si="60"/>
        <v>0</v>
      </c>
      <c r="O292" s="57">
        <f t="shared" si="104"/>
        <v>0</v>
      </c>
      <c r="P292" s="57">
        <f t="shared" si="105"/>
        <v>0</v>
      </c>
      <c r="Q292" s="57">
        <f t="shared" si="106"/>
        <v>0</v>
      </c>
      <c r="R292" s="57">
        <f t="shared" si="107"/>
        <v>0</v>
      </c>
      <c r="S292" s="57">
        <f t="shared" si="108"/>
        <v>0</v>
      </c>
      <c r="T292" s="57">
        <f t="shared" si="109"/>
        <v>0</v>
      </c>
      <c r="U292" s="57">
        <f t="shared" si="110"/>
        <v>0</v>
      </c>
      <c r="V292" s="58">
        <f t="shared" si="111"/>
        <v>0</v>
      </c>
      <c r="W292" s="58">
        <f t="shared" si="112"/>
        <v>0</v>
      </c>
      <c r="X292" s="58">
        <f t="shared" si="113"/>
        <v>0</v>
      </c>
      <c r="Y292" s="58">
        <f t="shared" si="114"/>
        <v>0</v>
      </c>
      <c r="Z292">
        <f t="shared" si="65"/>
        <v>233708</v>
      </c>
    </row>
    <row r="293" spans="1:26" x14ac:dyDescent="0.3">
      <c r="A293" s="56" t="str">
        <f t="shared" si="100"/>
        <v>OUT TIME</v>
      </c>
      <c r="B293" s="56" t="str">
        <f t="shared" si="97"/>
        <v>ultimo</v>
      </c>
      <c r="C293" s="55">
        <f t="shared" si="99"/>
        <v>4</v>
      </c>
      <c r="D293" t="str">
        <f t="shared" si="98"/>
        <v>Chiriquí</v>
      </c>
      <c r="E293" s="23">
        <f t="shared" si="101"/>
        <v>44007</v>
      </c>
      <c r="F293" s="54">
        <f t="shared" si="102"/>
        <v>23</v>
      </c>
      <c r="G293" cm="1">
        <f t="array" ref="G293">+INDEX('Casos ACUM Prov'!$CK$3:$OM$16,'TODO PROVINCIA'!C293+1,'TODO PROVINCIA'!F293)</f>
        <v>0</v>
      </c>
      <c r="H293">
        <f t="shared" si="37"/>
        <v>0</v>
      </c>
      <c r="I293" cm="1">
        <f t="array" ref="I293">+INDEX('Muertes-PROV'!$C$3:$GE$16,$C293+1,$F293)</f>
        <v>0</v>
      </c>
      <c r="J293">
        <f t="shared" si="38"/>
        <v>0</v>
      </c>
      <c r="K293" cm="1">
        <f t="array" ref="K293">+INDEX('rECUPERA-prov'!$C$3:$LA$16,$C293+1,$F293)</f>
        <v>0</v>
      </c>
      <c r="L293">
        <f t="shared" si="39"/>
        <v>0</v>
      </c>
      <c r="M293">
        <f t="shared" si="103"/>
        <v>0</v>
      </c>
      <c r="N293">
        <f t="shared" si="60"/>
        <v>0</v>
      </c>
      <c r="O293" s="57">
        <f t="shared" si="104"/>
        <v>0</v>
      </c>
      <c r="P293" s="57">
        <f t="shared" si="105"/>
        <v>0</v>
      </c>
      <c r="Q293" s="57">
        <f t="shared" si="106"/>
        <v>0</v>
      </c>
      <c r="R293" s="57">
        <f t="shared" si="107"/>
        <v>0</v>
      </c>
      <c r="S293" s="57">
        <f t="shared" si="108"/>
        <v>0</v>
      </c>
      <c r="T293" s="57">
        <f t="shared" si="109"/>
        <v>0</v>
      </c>
      <c r="U293" s="57">
        <f t="shared" si="110"/>
        <v>0</v>
      </c>
      <c r="V293" s="58">
        <f t="shared" si="111"/>
        <v>0</v>
      </c>
      <c r="W293" s="58">
        <f t="shared" si="112"/>
        <v>0</v>
      </c>
      <c r="X293" s="58">
        <f t="shared" si="113"/>
        <v>0</v>
      </c>
      <c r="Y293" s="58">
        <f t="shared" si="114"/>
        <v>0</v>
      </c>
      <c r="Z293">
        <f t="shared" si="65"/>
        <v>241928</v>
      </c>
    </row>
    <row r="294" spans="1:26" x14ac:dyDescent="0.3">
      <c r="A294" s="56" t="str">
        <f t="shared" si="100"/>
        <v>OUT TIME</v>
      </c>
      <c r="B294" s="56" t="str">
        <f t="shared" si="97"/>
        <v>ultimo</v>
      </c>
      <c r="C294" s="55">
        <f t="shared" si="99"/>
        <v>5</v>
      </c>
      <c r="D294" t="str">
        <f t="shared" si="98"/>
        <v>Darién</v>
      </c>
      <c r="E294" s="23">
        <f t="shared" si="101"/>
        <v>44007</v>
      </c>
      <c r="F294" s="54">
        <f t="shared" si="102"/>
        <v>23</v>
      </c>
      <c r="G294" cm="1">
        <f t="array" ref="G294">+INDEX('Casos ACUM Prov'!$CK$3:$OM$16,'TODO PROVINCIA'!C294+1,'TODO PROVINCIA'!F294)</f>
        <v>0</v>
      </c>
      <c r="H294">
        <f t="shared" si="37"/>
        <v>0</v>
      </c>
      <c r="I294" cm="1">
        <f t="array" ref="I294">+INDEX('Muertes-PROV'!$C$3:$GE$16,$C294+1,$F294)</f>
        <v>0</v>
      </c>
      <c r="J294">
        <f t="shared" si="38"/>
        <v>0</v>
      </c>
      <c r="K294" cm="1">
        <f t="array" ref="K294">+INDEX('rECUPERA-prov'!$C$3:$LA$16,$C294+1,$F294)</f>
        <v>0</v>
      </c>
      <c r="L294">
        <f t="shared" si="39"/>
        <v>0</v>
      </c>
      <c r="M294">
        <f t="shared" si="103"/>
        <v>0</v>
      </c>
      <c r="N294">
        <f t="shared" si="60"/>
        <v>0</v>
      </c>
      <c r="O294" s="57">
        <f t="shared" si="104"/>
        <v>0</v>
      </c>
      <c r="P294" s="57">
        <f t="shared" si="105"/>
        <v>0</v>
      </c>
      <c r="Q294" s="57">
        <f t="shared" si="106"/>
        <v>0</v>
      </c>
      <c r="R294" s="57">
        <f t="shared" si="107"/>
        <v>0</v>
      </c>
      <c r="S294" s="57">
        <f t="shared" si="108"/>
        <v>0</v>
      </c>
      <c r="T294" s="57">
        <f t="shared" si="109"/>
        <v>0</v>
      </c>
      <c r="U294" s="57">
        <f t="shared" si="110"/>
        <v>0</v>
      </c>
      <c r="V294" s="58">
        <f t="shared" si="111"/>
        <v>0</v>
      </c>
      <c r="W294" s="58">
        <f t="shared" si="112"/>
        <v>0</v>
      </c>
      <c r="X294" s="58">
        <f t="shared" si="113"/>
        <v>0</v>
      </c>
      <c r="Y294" s="58">
        <f t="shared" si="114"/>
        <v>0</v>
      </c>
      <c r="Z294">
        <f t="shared" si="65"/>
        <v>10001</v>
      </c>
    </row>
    <row r="295" spans="1:26" x14ac:dyDescent="0.3">
      <c r="A295" s="56" t="str">
        <f t="shared" si="100"/>
        <v>OUT TIME</v>
      </c>
      <c r="B295" s="56" t="str">
        <f t="shared" si="97"/>
        <v>ultimo</v>
      </c>
      <c r="C295" s="55">
        <f t="shared" si="99"/>
        <v>6</v>
      </c>
      <c r="D295" t="str">
        <f t="shared" si="98"/>
        <v>Herrera</v>
      </c>
      <c r="E295" s="23">
        <f t="shared" si="101"/>
        <v>44007</v>
      </c>
      <c r="F295" s="54">
        <f t="shared" si="102"/>
        <v>23</v>
      </c>
      <c r="G295" cm="1">
        <f t="array" ref="G295">+INDEX('Casos ACUM Prov'!$CK$3:$OM$16,'TODO PROVINCIA'!C295+1,'TODO PROVINCIA'!F295)</f>
        <v>0</v>
      </c>
      <c r="H295">
        <f t="shared" si="37"/>
        <v>0</v>
      </c>
      <c r="I295" cm="1">
        <f t="array" ref="I295">+INDEX('Muertes-PROV'!$C$3:$GE$16,$C295+1,$F295)</f>
        <v>0</v>
      </c>
      <c r="J295">
        <f t="shared" si="38"/>
        <v>0</v>
      </c>
      <c r="K295" cm="1">
        <f t="array" ref="K295">+INDEX('rECUPERA-prov'!$C$3:$LA$16,$C295+1,$F295)</f>
        <v>0</v>
      </c>
      <c r="L295">
        <f t="shared" si="39"/>
        <v>0</v>
      </c>
      <c r="M295">
        <f t="shared" si="103"/>
        <v>0</v>
      </c>
      <c r="N295">
        <f t="shared" si="60"/>
        <v>0</v>
      </c>
      <c r="O295" s="57">
        <f t="shared" si="104"/>
        <v>0</v>
      </c>
      <c r="P295" s="57">
        <f t="shared" si="105"/>
        <v>0</v>
      </c>
      <c r="Q295" s="57">
        <f t="shared" si="106"/>
        <v>0</v>
      </c>
      <c r="R295" s="57">
        <f t="shared" si="107"/>
        <v>0</v>
      </c>
      <c r="S295" s="57">
        <f t="shared" si="108"/>
        <v>0</v>
      </c>
      <c r="T295" s="57">
        <f t="shared" si="109"/>
        <v>0</v>
      </c>
      <c r="U295" s="57">
        <f t="shared" si="110"/>
        <v>0</v>
      </c>
      <c r="V295" s="58">
        <f t="shared" si="111"/>
        <v>0</v>
      </c>
      <c r="W295" s="58">
        <f t="shared" si="112"/>
        <v>0</v>
      </c>
      <c r="X295" s="58">
        <f t="shared" si="113"/>
        <v>0</v>
      </c>
      <c r="Y295" s="58">
        <f t="shared" si="114"/>
        <v>0</v>
      </c>
      <c r="Z295">
        <f t="shared" si="65"/>
        <v>33109</v>
      </c>
    </row>
    <row r="296" spans="1:26" x14ac:dyDescent="0.3">
      <c r="A296" s="56" t="str">
        <f t="shared" si="100"/>
        <v>OUT TIME</v>
      </c>
      <c r="B296" s="56" t="str">
        <f t="shared" si="97"/>
        <v>ultimo</v>
      </c>
      <c r="C296" s="55">
        <f t="shared" si="99"/>
        <v>7</v>
      </c>
      <c r="D296" t="str">
        <f t="shared" si="98"/>
        <v>Los Santos</v>
      </c>
      <c r="E296" s="23">
        <f t="shared" si="101"/>
        <v>44007</v>
      </c>
      <c r="F296" s="54">
        <f t="shared" si="102"/>
        <v>23</v>
      </c>
      <c r="G296" cm="1">
        <f t="array" ref="G296">+INDEX('Casos ACUM Prov'!$CK$3:$OM$16,'TODO PROVINCIA'!C296+1,'TODO PROVINCIA'!F296)</f>
        <v>0</v>
      </c>
      <c r="H296">
        <f t="shared" si="37"/>
        <v>0</v>
      </c>
      <c r="I296" cm="1">
        <f t="array" ref="I296">+INDEX('Muertes-PROV'!$C$3:$GE$16,$C296+1,$F296)</f>
        <v>0</v>
      </c>
      <c r="J296">
        <f t="shared" si="38"/>
        <v>0</v>
      </c>
      <c r="K296" cm="1">
        <f t="array" ref="K296">+INDEX('rECUPERA-prov'!$C$3:$LA$16,$C296+1,$F296)</f>
        <v>0</v>
      </c>
      <c r="L296">
        <f t="shared" si="39"/>
        <v>0</v>
      </c>
      <c r="M296">
        <f t="shared" si="103"/>
        <v>0</v>
      </c>
      <c r="N296">
        <f t="shared" si="60"/>
        <v>0</v>
      </c>
      <c r="O296" s="57">
        <f t="shared" si="104"/>
        <v>0</v>
      </c>
      <c r="P296" s="57">
        <f t="shared" si="105"/>
        <v>0</v>
      </c>
      <c r="Q296" s="57">
        <f t="shared" si="106"/>
        <v>0</v>
      </c>
      <c r="R296" s="57">
        <f t="shared" si="107"/>
        <v>0</v>
      </c>
      <c r="S296" s="57">
        <f t="shared" si="108"/>
        <v>0</v>
      </c>
      <c r="T296" s="57">
        <f t="shared" si="109"/>
        <v>0</v>
      </c>
      <c r="U296" s="57">
        <f t="shared" si="110"/>
        <v>0</v>
      </c>
      <c r="V296" s="58">
        <f t="shared" si="111"/>
        <v>0</v>
      </c>
      <c r="W296" s="58">
        <f t="shared" si="112"/>
        <v>0</v>
      </c>
      <c r="X296" s="58">
        <f t="shared" si="113"/>
        <v>0</v>
      </c>
      <c r="Y296" s="58">
        <f t="shared" si="114"/>
        <v>0</v>
      </c>
      <c r="Z296">
        <f t="shared" si="65"/>
        <v>156747</v>
      </c>
    </row>
    <row r="297" spans="1:26" x14ac:dyDescent="0.3">
      <c r="A297" s="56" t="str">
        <f t="shared" si="100"/>
        <v>OUT TIME</v>
      </c>
      <c r="B297" s="56" t="str">
        <f t="shared" si="97"/>
        <v>ultimo</v>
      </c>
      <c r="C297" s="55">
        <f t="shared" si="99"/>
        <v>8</v>
      </c>
      <c r="D297" t="str">
        <f t="shared" si="98"/>
        <v>Panamá</v>
      </c>
      <c r="E297" s="23">
        <f t="shared" si="101"/>
        <v>44007</v>
      </c>
      <c r="F297" s="54">
        <f t="shared" si="102"/>
        <v>23</v>
      </c>
      <c r="G297" cm="1">
        <f t="array" ref="G297">+INDEX('Casos ACUM Prov'!$CK$3:$OM$16,'TODO PROVINCIA'!C297+1,'TODO PROVINCIA'!F297)</f>
        <v>0</v>
      </c>
      <c r="H297">
        <f t="shared" si="37"/>
        <v>0</v>
      </c>
      <c r="I297" cm="1">
        <f t="array" ref="I297">+INDEX('Muertes-PROV'!$C$3:$GE$16,$C297+1,$F297)</f>
        <v>0</v>
      </c>
      <c r="J297">
        <f t="shared" si="38"/>
        <v>0</v>
      </c>
      <c r="K297" cm="1">
        <f t="array" ref="K297">+INDEX('rECUPERA-prov'!$C$3:$LA$16,$C297+1,$F297)</f>
        <v>0</v>
      </c>
      <c r="L297">
        <f t="shared" si="39"/>
        <v>0</v>
      </c>
      <c r="M297">
        <f t="shared" si="103"/>
        <v>0</v>
      </c>
      <c r="N297">
        <f t="shared" si="60"/>
        <v>0</v>
      </c>
      <c r="O297" s="57">
        <f t="shared" si="104"/>
        <v>0</v>
      </c>
      <c r="P297" s="57">
        <f t="shared" si="105"/>
        <v>0</v>
      </c>
      <c r="Q297" s="57">
        <f t="shared" si="106"/>
        <v>0</v>
      </c>
      <c r="R297" s="57">
        <f t="shared" si="107"/>
        <v>0</v>
      </c>
      <c r="S297" s="57">
        <f t="shared" si="108"/>
        <v>0</v>
      </c>
      <c r="T297" s="57">
        <f t="shared" si="109"/>
        <v>0</v>
      </c>
      <c r="U297" s="57">
        <f t="shared" si="110"/>
        <v>0</v>
      </c>
      <c r="V297" s="58">
        <f t="shared" si="111"/>
        <v>0</v>
      </c>
      <c r="W297" s="58">
        <f t="shared" si="112"/>
        <v>0</v>
      </c>
      <c r="X297" s="58">
        <f t="shared" si="113"/>
        <v>0</v>
      </c>
      <c r="Y297" s="58">
        <f t="shared" si="114"/>
        <v>0</v>
      </c>
      <c r="Z297">
        <f t="shared" si="65"/>
        <v>109955</v>
      </c>
    </row>
    <row r="298" spans="1:26" x14ac:dyDescent="0.3">
      <c r="A298" s="56" t="str">
        <f t="shared" si="100"/>
        <v>OUT TIME</v>
      </c>
      <c r="B298" s="56" t="str">
        <f t="shared" si="97"/>
        <v>ultimo</v>
      </c>
      <c r="C298" s="55">
        <f t="shared" si="99"/>
        <v>9</v>
      </c>
      <c r="D298" t="str">
        <f t="shared" si="98"/>
        <v>Veraguas</v>
      </c>
      <c r="E298" s="23">
        <f t="shared" si="101"/>
        <v>44007</v>
      </c>
      <c r="F298" s="54">
        <f t="shared" si="102"/>
        <v>23</v>
      </c>
      <c r="G298" cm="1">
        <f t="array" ref="G298">+INDEX('Casos ACUM Prov'!$CK$3:$OM$16,'TODO PROVINCIA'!C298+1,'TODO PROVINCIA'!F298)</f>
        <v>0</v>
      </c>
      <c r="H298">
        <f t="shared" si="37"/>
        <v>0</v>
      </c>
      <c r="I298" cm="1">
        <f t="array" ref="I298">+INDEX('Muertes-PROV'!$C$3:$GE$16,$C298+1,$F298)</f>
        <v>0</v>
      </c>
      <c r="J298">
        <f t="shared" si="38"/>
        <v>0</v>
      </c>
      <c r="K298" cm="1">
        <f t="array" ref="K298">+INDEX('rECUPERA-prov'!$C$3:$LA$16,$C298+1,$F298)</f>
        <v>0</v>
      </c>
      <c r="L298">
        <f t="shared" si="39"/>
        <v>0</v>
      </c>
      <c r="M298">
        <f t="shared" si="103"/>
        <v>0</v>
      </c>
      <c r="N298">
        <f t="shared" si="60"/>
        <v>0</v>
      </c>
      <c r="O298" s="57">
        <f t="shared" si="104"/>
        <v>0</v>
      </c>
      <c r="P298" s="57">
        <f t="shared" si="105"/>
        <v>0</v>
      </c>
      <c r="Q298" s="57">
        <f t="shared" si="106"/>
        <v>0</v>
      </c>
      <c r="R298" s="57">
        <f t="shared" si="107"/>
        <v>0</v>
      </c>
      <c r="S298" s="57">
        <f t="shared" si="108"/>
        <v>0</v>
      </c>
      <c r="T298" s="57">
        <f t="shared" si="109"/>
        <v>0</v>
      </c>
      <c r="U298" s="57">
        <f t="shared" si="110"/>
        <v>0</v>
      </c>
      <c r="V298" s="58">
        <f t="shared" si="111"/>
        <v>0</v>
      </c>
      <c r="W298" s="58">
        <f t="shared" si="112"/>
        <v>0</v>
      </c>
      <c r="X298" s="58">
        <f t="shared" si="113"/>
        <v>0</v>
      </c>
      <c r="Y298" s="58">
        <f t="shared" si="114"/>
        <v>0</v>
      </c>
      <c r="Z298">
        <f t="shared" si="65"/>
        <v>109955</v>
      </c>
    </row>
    <row r="299" spans="1:26" x14ac:dyDescent="0.3">
      <c r="A299" s="56" t="str">
        <f t="shared" si="100"/>
        <v>OUT TIME</v>
      </c>
      <c r="B299" s="56" t="str">
        <f t="shared" si="97"/>
        <v>ultimo</v>
      </c>
      <c r="C299" s="55">
        <f t="shared" si="99"/>
        <v>10</v>
      </c>
      <c r="D299" t="str">
        <f t="shared" si="98"/>
        <v>Comarca Kuna Yala</v>
      </c>
      <c r="E299" s="23">
        <f t="shared" si="101"/>
        <v>44007</v>
      </c>
      <c r="F299" s="54">
        <f t="shared" si="102"/>
        <v>23</v>
      </c>
      <c r="G299" cm="1">
        <f t="array" ref="G299">+INDEX('Casos ACUM Prov'!$CK$3:$OM$16,'TODO PROVINCIA'!C299+1,'TODO PROVINCIA'!F299)</f>
        <v>0</v>
      </c>
      <c r="H299">
        <f t="shared" si="37"/>
        <v>0</v>
      </c>
      <c r="I299" cm="1">
        <f t="array" ref="I299">+INDEX('Muertes-PROV'!$C$3:$GE$16,$C299+1,$F299)</f>
        <v>0</v>
      </c>
      <c r="J299">
        <f t="shared" si="38"/>
        <v>0</v>
      </c>
      <c r="K299" cm="1">
        <f t="array" ref="K299">+INDEX('rECUPERA-prov'!$C$3:$LA$16,$C299+1,$F299)</f>
        <v>0</v>
      </c>
      <c r="L299">
        <f t="shared" si="39"/>
        <v>0</v>
      </c>
      <c r="M299">
        <f t="shared" si="103"/>
        <v>0</v>
      </c>
      <c r="N299">
        <f t="shared" si="60"/>
        <v>0</v>
      </c>
      <c r="O299" s="57">
        <f t="shared" si="104"/>
        <v>0</v>
      </c>
      <c r="P299" s="57">
        <f t="shared" si="105"/>
        <v>0</v>
      </c>
      <c r="Q299" s="57">
        <f t="shared" si="106"/>
        <v>0</v>
      </c>
      <c r="R299" s="57">
        <f t="shared" si="107"/>
        <v>0</v>
      </c>
      <c r="S299" s="57">
        <f t="shared" si="108"/>
        <v>0</v>
      </c>
      <c r="T299" s="57">
        <f t="shared" si="109"/>
        <v>0</v>
      </c>
      <c r="U299" s="57">
        <f t="shared" si="110"/>
        <v>0</v>
      </c>
      <c r="V299" s="58">
        <f t="shared" si="111"/>
        <v>0</v>
      </c>
      <c r="W299" s="58">
        <f t="shared" si="112"/>
        <v>0</v>
      </c>
      <c r="X299" s="58">
        <f t="shared" si="113"/>
        <v>0</v>
      </c>
      <c r="Y299" s="58">
        <f t="shared" si="114"/>
        <v>0</v>
      </c>
      <c r="Z299">
        <f t="shared" si="65"/>
        <v>89592</v>
      </c>
    </row>
    <row r="300" spans="1:26" x14ac:dyDescent="0.3">
      <c r="A300" s="56" t="str">
        <f t="shared" si="100"/>
        <v>OUT TIME</v>
      </c>
      <c r="B300" s="56" t="str">
        <f t="shared" si="97"/>
        <v>ultimo</v>
      </c>
      <c r="C300" s="55">
        <f t="shared" si="99"/>
        <v>11</v>
      </c>
      <c r="D300" t="str">
        <f t="shared" si="98"/>
        <v>Comarca Emberá Wounaán</v>
      </c>
      <c r="E300" s="23">
        <f t="shared" si="101"/>
        <v>44007</v>
      </c>
      <c r="F300" s="54">
        <f t="shared" si="102"/>
        <v>23</v>
      </c>
      <c r="G300" cm="1">
        <f t="array" ref="G300">+INDEX('Casos ACUM Prov'!$CK$3:$OM$16,'TODO PROVINCIA'!C300+1,'TODO PROVINCIA'!F300)</f>
        <v>0</v>
      </c>
      <c r="H300">
        <f t="shared" si="37"/>
        <v>0</v>
      </c>
      <c r="I300" cm="1">
        <f t="array" ref="I300">+INDEX('Muertes-PROV'!$C$3:$GE$16,$C300+1,$F300)</f>
        <v>0</v>
      </c>
      <c r="J300">
        <f t="shared" si="38"/>
        <v>0</v>
      </c>
      <c r="K300" cm="1">
        <f t="array" ref="K300">+INDEX('rECUPERA-prov'!$C$3:$LA$16,$C300+1,$F300)</f>
        <v>0</v>
      </c>
      <c r="L300">
        <f t="shared" si="39"/>
        <v>0</v>
      </c>
      <c r="M300">
        <f t="shared" si="103"/>
        <v>0</v>
      </c>
      <c r="N300">
        <f t="shared" si="60"/>
        <v>0</v>
      </c>
      <c r="O300" s="57">
        <f t="shared" si="104"/>
        <v>0</v>
      </c>
      <c r="P300" s="57">
        <f t="shared" si="105"/>
        <v>0</v>
      </c>
      <c r="Q300" s="57">
        <f t="shared" si="106"/>
        <v>0</v>
      </c>
      <c r="R300" s="57">
        <f t="shared" si="107"/>
        <v>0</v>
      </c>
      <c r="S300" s="57">
        <f t="shared" si="108"/>
        <v>0</v>
      </c>
      <c r="T300" s="57">
        <f t="shared" si="109"/>
        <v>0</v>
      </c>
      <c r="U300" s="57">
        <f t="shared" si="110"/>
        <v>0</v>
      </c>
      <c r="V300" s="58">
        <f t="shared" si="111"/>
        <v>0</v>
      </c>
      <c r="W300" s="58">
        <f t="shared" si="112"/>
        <v>0</v>
      </c>
      <c r="X300" s="58">
        <f t="shared" si="113"/>
        <v>0</v>
      </c>
      <c r="Y300" s="58">
        <f t="shared" si="114"/>
        <v>0</v>
      </c>
      <c r="Z300">
        <f t="shared" si="65"/>
        <v>1249032</v>
      </c>
    </row>
    <row r="301" spans="1:26" x14ac:dyDescent="0.3">
      <c r="A301" s="56" t="str">
        <f t="shared" si="100"/>
        <v>OUT TIME</v>
      </c>
      <c r="B301" s="56" t="str">
        <f t="shared" si="97"/>
        <v>ultimo</v>
      </c>
      <c r="C301" s="55">
        <f t="shared" si="99"/>
        <v>12</v>
      </c>
      <c r="D301" t="str">
        <f t="shared" si="98"/>
        <v>Comarca Ngäbe Buglé</v>
      </c>
      <c r="E301" s="23">
        <f t="shared" si="101"/>
        <v>44007</v>
      </c>
      <c r="F301" s="54">
        <f t="shared" si="102"/>
        <v>23</v>
      </c>
      <c r="G301" cm="1">
        <f t="array" ref="G301">+INDEX('Casos ACUM Prov'!$CK$3:$OM$16,'TODO PROVINCIA'!C301+1,'TODO PROVINCIA'!F301)</f>
        <v>0</v>
      </c>
      <c r="H301">
        <f t="shared" si="37"/>
        <v>0</v>
      </c>
      <c r="I301" cm="1">
        <f t="array" ref="I301">+INDEX('Muertes-PROV'!$C$3:$GE$16,$C301+1,$F301)</f>
        <v>0</v>
      </c>
      <c r="J301">
        <f t="shared" si="38"/>
        <v>0</v>
      </c>
      <c r="K301" cm="1">
        <f t="array" ref="K301">+INDEX('rECUPERA-prov'!$C$3:$LA$16,$C301+1,$F301)</f>
        <v>0</v>
      </c>
      <c r="L301">
        <f t="shared" si="39"/>
        <v>0</v>
      </c>
      <c r="M301">
        <f t="shared" si="103"/>
        <v>0</v>
      </c>
      <c r="N301">
        <f t="shared" si="60"/>
        <v>0</v>
      </c>
      <c r="O301" s="57">
        <f t="shared" si="104"/>
        <v>0</v>
      </c>
      <c r="P301" s="57">
        <f t="shared" si="105"/>
        <v>0</v>
      </c>
      <c r="Q301" s="57">
        <f t="shared" si="106"/>
        <v>0</v>
      </c>
      <c r="R301" s="57">
        <f t="shared" si="107"/>
        <v>0</v>
      </c>
      <c r="S301" s="57">
        <f t="shared" si="108"/>
        <v>0</v>
      </c>
      <c r="T301" s="57">
        <f t="shared" si="109"/>
        <v>0</v>
      </c>
      <c r="U301" s="57">
        <f t="shared" si="110"/>
        <v>0</v>
      </c>
      <c r="V301" s="58">
        <f t="shared" si="111"/>
        <v>0</v>
      </c>
      <c r="W301" s="58">
        <f t="shared" si="112"/>
        <v>0</v>
      </c>
      <c r="X301" s="58">
        <f t="shared" si="113"/>
        <v>0</v>
      </c>
      <c r="Y301" s="58">
        <f t="shared" si="114"/>
        <v>0</v>
      </c>
      <c r="Z301">
        <f t="shared" si="65"/>
        <v>464038</v>
      </c>
    </row>
    <row r="302" spans="1:26" x14ac:dyDescent="0.3">
      <c r="A302" s="56" t="str">
        <f t="shared" si="100"/>
        <v>OUT TIME</v>
      </c>
      <c r="B302" s="56" t="str">
        <f t="shared" si="97"/>
        <v>ultimo</v>
      </c>
      <c r="C302" s="55">
        <f t="shared" si="99"/>
        <v>13</v>
      </c>
      <c r="D302" t="str">
        <f t="shared" si="98"/>
        <v>Panamá Oeste</v>
      </c>
      <c r="E302" s="23">
        <f t="shared" si="101"/>
        <v>44007</v>
      </c>
      <c r="F302" s="54">
        <f t="shared" si="102"/>
        <v>23</v>
      </c>
      <c r="G302" cm="1">
        <f t="array" ref="G302">+INDEX('Casos ACUM Prov'!$CK$3:$OM$16,'TODO PROVINCIA'!C302+1,'TODO PROVINCIA'!F302)</f>
        <v>0</v>
      </c>
      <c r="H302">
        <f t="shared" si="37"/>
        <v>0</v>
      </c>
      <c r="I302" cm="1">
        <f t="array" ref="I302">+INDEX('Muertes-PROV'!$C$3:$GE$16,$C302+1,$F302)</f>
        <v>0</v>
      </c>
      <c r="J302">
        <f t="shared" si="38"/>
        <v>0</v>
      </c>
      <c r="K302" cm="1">
        <f t="array" ref="K302">+INDEX('rECUPERA-prov'!$C$3:$LA$16,$C302+1,$F302)</f>
        <v>0</v>
      </c>
      <c r="L302">
        <f t="shared" si="39"/>
        <v>0</v>
      </c>
      <c r="M302">
        <f t="shared" si="103"/>
        <v>0</v>
      </c>
      <c r="N302">
        <f t="shared" si="60"/>
        <v>0</v>
      </c>
      <c r="O302" s="57">
        <f t="shared" si="104"/>
        <v>0</v>
      </c>
      <c r="P302" s="57">
        <f t="shared" si="105"/>
        <v>0</v>
      </c>
      <c r="Q302" s="57">
        <f t="shared" si="106"/>
        <v>0</v>
      </c>
      <c r="R302" s="57">
        <f t="shared" si="107"/>
        <v>0</v>
      </c>
      <c r="S302" s="57">
        <f t="shared" si="108"/>
        <v>0</v>
      </c>
      <c r="T302" s="57">
        <f t="shared" si="109"/>
        <v>0</v>
      </c>
      <c r="U302" s="57">
        <f t="shared" si="110"/>
        <v>0</v>
      </c>
      <c r="V302" s="58">
        <f t="shared" si="111"/>
        <v>0</v>
      </c>
      <c r="W302" s="58">
        <f t="shared" si="112"/>
        <v>0</v>
      </c>
      <c r="X302" s="58">
        <f t="shared" si="113"/>
        <v>0</v>
      </c>
      <c r="Y302" s="58">
        <f t="shared" si="114"/>
        <v>0</v>
      </c>
      <c r="Z302">
        <f t="shared" si="65"/>
        <v>226991</v>
      </c>
    </row>
    <row r="303" spans="1:26" x14ac:dyDescent="0.3">
      <c r="A303" s="56" t="str">
        <f t="shared" si="100"/>
        <v>OUT TIME</v>
      </c>
      <c r="B303" s="56" t="str">
        <f t="shared" si="97"/>
        <v>ultimo</v>
      </c>
      <c r="C303" s="55">
        <f t="shared" si="99"/>
        <v>1</v>
      </c>
      <c r="D303" t="str">
        <f t="shared" si="98"/>
        <v>Bocas del Toro</v>
      </c>
      <c r="E303" s="23">
        <f t="shared" si="101"/>
        <v>44008</v>
      </c>
      <c r="F303" s="54">
        <f t="shared" si="102"/>
        <v>24</v>
      </c>
      <c r="G303" cm="1">
        <f t="array" ref="G303">+INDEX('Casos ACUM Prov'!$CK$3:$OM$16,'TODO PROVINCIA'!C303+1,'TODO PROVINCIA'!F303)</f>
        <v>0</v>
      </c>
      <c r="H303">
        <f t="shared" si="37"/>
        <v>0</v>
      </c>
      <c r="I303" cm="1">
        <f t="array" ref="I303">+INDEX('Muertes-PROV'!$C$3:$GE$16,$C303+1,$F303)</f>
        <v>0</v>
      </c>
      <c r="J303">
        <f t="shared" si="38"/>
        <v>0</v>
      </c>
      <c r="K303" cm="1">
        <f t="array" ref="K303">+INDEX('rECUPERA-prov'!$C$3:$LA$16,$C303+1,$F303)</f>
        <v>0</v>
      </c>
      <c r="L303">
        <f t="shared" si="39"/>
        <v>0</v>
      </c>
      <c r="M303">
        <f t="shared" si="103"/>
        <v>0</v>
      </c>
      <c r="N303">
        <f t="shared" si="60"/>
        <v>0</v>
      </c>
      <c r="O303" s="57">
        <f t="shared" si="104"/>
        <v>0</v>
      </c>
      <c r="P303" s="57">
        <f t="shared" si="105"/>
        <v>0</v>
      </c>
      <c r="Q303" s="57">
        <f t="shared" si="106"/>
        <v>0</v>
      </c>
      <c r="R303" s="57">
        <f t="shared" si="107"/>
        <v>0</v>
      </c>
      <c r="S303" s="57">
        <f t="shared" si="108"/>
        <v>0</v>
      </c>
      <c r="T303" s="57">
        <f t="shared" si="109"/>
        <v>0</v>
      </c>
      <c r="U303" s="57">
        <f t="shared" si="110"/>
        <v>0</v>
      </c>
      <c r="V303" s="58">
        <f t="shared" si="111"/>
        <v>0</v>
      </c>
      <c r="W303" s="58">
        <f t="shared" si="112"/>
        <v>0</v>
      </c>
      <c r="X303" s="58">
        <f t="shared" si="113"/>
        <v>0</v>
      </c>
      <c r="Y303" s="58">
        <f t="shared" si="114"/>
        <v>0</v>
      </c>
      <c r="Z303">
        <f t="shared" si="65"/>
        <v>125461</v>
      </c>
    </row>
    <row r="304" spans="1:26" x14ac:dyDescent="0.3">
      <c r="A304" s="56" t="str">
        <f t="shared" si="100"/>
        <v>OUT TIME</v>
      </c>
      <c r="B304" s="56" t="str">
        <f t="shared" si="97"/>
        <v>ultimo</v>
      </c>
      <c r="C304" s="55">
        <f t="shared" si="99"/>
        <v>2</v>
      </c>
      <c r="D304" t="str">
        <f t="shared" si="98"/>
        <v>Coclé</v>
      </c>
      <c r="E304" s="23">
        <f t="shared" si="101"/>
        <v>44008</v>
      </c>
      <c r="F304" s="54">
        <f t="shared" si="102"/>
        <v>24</v>
      </c>
      <c r="G304" cm="1">
        <f t="array" ref="G304">+INDEX('Casos ACUM Prov'!$CK$3:$OM$16,'TODO PROVINCIA'!C304+1,'TODO PROVINCIA'!F304)</f>
        <v>0</v>
      </c>
      <c r="H304">
        <f t="shared" si="37"/>
        <v>0</v>
      </c>
      <c r="I304" cm="1">
        <f t="array" ref="I304">+INDEX('Muertes-PROV'!$C$3:$GE$16,$C304+1,$F304)</f>
        <v>0</v>
      </c>
      <c r="J304">
        <f t="shared" si="38"/>
        <v>0</v>
      </c>
      <c r="K304" cm="1">
        <f t="array" ref="K304">+INDEX('rECUPERA-prov'!$C$3:$LA$16,$C304+1,$F304)</f>
        <v>0</v>
      </c>
      <c r="L304">
        <f t="shared" si="39"/>
        <v>0</v>
      </c>
      <c r="M304">
        <f t="shared" si="103"/>
        <v>0</v>
      </c>
      <c r="N304">
        <f t="shared" si="60"/>
        <v>0</v>
      </c>
      <c r="O304" s="57">
        <f t="shared" si="104"/>
        <v>0</v>
      </c>
      <c r="P304" s="57">
        <f t="shared" si="105"/>
        <v>0</v>
      </c>
      <c r="Q304" s="57">
        <f t="shared" si="106"/>
        <v>0</v>
      </c>
      <c r="R304" s="57">
        <f t="shared" si="107"/>
        <v>0</v>
      </c>
      <c r="S304" s="57">
        <f t="shared" si="108"/>
        <v>0</v>
      </c>
      <c r="T304" s="57">
        <f t="shared" si="109"/>
        <v>0</v>
      </c>
      <c r="U304" s="57">
        <f t="shared" si="110"/>
        <v>0</v>
      </c>
      <c r="V304" s="58">
        <f t="shared" si="111"/>
        <v>0</v>
      </c>
      <c r="W304" s="58">
        <f t="shared" si="112"/>
        <v>0</v>
      </c>
      <c r="X304" s="58">
        <f t="shared" si="113"/>
        <v>0</v>
      </c>
      <c r="Y304" s="58">
        <f t="shared" si="114"/>
        <v>0</v>
      </c>
      <c r="Z304">
        <f t="shared" si="65"/>
        <v>416873</v>
      </c>
    </row>
    <row r="305" spans="1:26" x14ac:dyDescent="0.3">
      <c r="A305" s="56" t="str">
        <f t="shared" si="100"/>
        <v>OUT TIME</v>
      </c>
      <c r="B305" s="56" t="str">
        <f t="shared" si="97"/>
        <v>ultimo</v>
      </c>
      <c r="C305" s="55">
        <f t="shared" si="99"/>
        <v>3</v>
      </c>
      <c r="D305" t="str">
        <f t="shared" si="98"/>
        <v>Colón</v>
      </c>
      <c r="E305" s="23">
        <f t="shared" si="101"/>
        <v>44008</v>
      </c>
      <c r="F305" s="54">
        <f t="shared" si="102"/>
        <v>24</v>
      </c>
      <c r="G305" cm="1">
        <f t="array" ref="G305">+INDEX('Casos ACUM Prov'!$CK$3:$OM$16,'TODO PROVINCIA'!C305+1,'TODO PROVINCIA'!F305)</f>
        <v>0</v>
      </c>
      <c r="H305">
        <f t="shared" si="37"/>
        <v>0</v>
      </c>
      <c r="I305" cm="1">
        <f t="array" ref="I305">+INDEX('Muertes-PROV'!$C$3:$GE$16,$C305+1,$F305)</f>
        <v>0</v>
      </c>
      <c r="J305">
        <f t="shared" si="38"/>
        <v>0</v>
      </c>
      <c r="K305" cm="1">
        <f t="array" ref="K305">+INDEX('rECUPERA-prov'!$C$3:$LA$16,$C305+1,$F305)</f>
        <v>0</v>
      </c>
      <c r="L305">
        <f t="shared" si="39"/>
        <v>0</v>
      </c>
      <c r="M305">
        <f t="shared" si="103"/>
        <v>0</v>
      </c>
      <c r="N305">
        <f t="shared" si="60"/>
        <v>0</v>
      </c>
      <c r="O305" s="57">
        <f t="shared" si="104"/>
        <v>0</v>
      </c>
      <c r="P305" s="57">
        <f t="shared" si="105"/>
        <v>0</v>
      </c>
      <c r="Q305" s="57">
        <f t="shared" si="106"/>
        <v>0</v>
      </c>
      <c r="R305" s="57">
        <f t="shared" si="107"/>
        <v>0</v>
      </c>
      <c r="S305" s="57">
        <f t="shared" si="108"/>
        <v>0</v>
      </c>
      <c r="T305" s="57">
        <f t="shared" si="109"/>
        <v>0</v>
      </c>
      <c r="U305" s="57">
        <f t="shared" si="110"/>
        <v>0</v>
      </c>
      <c r="V305" s="58">
        <f t="shared" si="111"/>
        <v>0</v>
      </c>
      <c r="W305" s="58">
        <f t="shared" si="112"/>
        <v>0</v>
      </c>
      <c r="X305" s="58">
        <f t="shared" si="113"/>
        <v>0</v>
      </c>
      <c r="Y305" s="58">
        <f t="shared" si="114"/>
        <v>0</v>
      </c>
      <c r="Z305">
        <f t="shared" si="65"/>
        <v>233708</v>
      </c>
    </row>
    <row r="306" spans="1:26" x14ac:dyDescent="0.3">
      <c r="A306" s="56" t="str">
        <f t="shared" si="100"/>
        <v>OUT TIME</v>
      </c>
      <c r="B306" s="56" t="str">
        <f t="shared" si="97"/>
        <v>ultimo</v>
      </c>
      <c r="C306" s="55">
        <f t="shared" si="99"/>
        <v>4</v>
      </c>
      <c r="D306" t="str">
        <f t="shared" si="98"/>
        <v>Chiriquí</v>
      </c>
      <c r="E306" s="23">
        <f t="shared" si="101"/>
        <v>44008</v>
      </c>
      <c r="F306" s="54">
        <f t="shared" si="102"/>
        <v>24</v>
      </c>
      <c r="G306" cm="1">
        <f t="array" ref="G306">+INDEX('Casos ACUM Prov'!$CK$3:$OM$16,'TODO PROVINCIA'!C306+1,'TODO PROVINCIA'!F306)</f>
        <v>0</v>
      </c>
      <c r="H306">
        <f t="shared" si="37"/>
        <v>0</v>
      </c>
      <c r="I306" cm="1">
        <f t="array" ref="I306">+INDEX('Muertes-PROV'!$C$3:$GE$16,$C306+1,$F306)</f>
        <v>0</v>
      </c>
      <c r="J306">
        <f t="shared" si="38"/>
        <v>0</v>
      </c>
      <c r="K306" cm="1">
        <f t="array" ref="K306">+INDEX('rECUPERA-prov'!$C$3:$LA$16,$C306+1,$F306)</f>
        <v>0</v>
      </c>
      <c r="L306">
        <f t="shared" si="39"/>
        <v>0</v>
      </c>
      <c r="M306">
        <f t="shared" si="103"/>
        <v>0</v>
      </c>
      <c r="N306">
        <f t="shared" si="60"/>
        <v>0</v>
      </c>
      <c r="O306" s="57">
        <f t="shared" si="104"/>
        <v>0</v>
      </c>
      <c r="P306" s="57">
        <f t="shared" si="105"/>
        <v>0</v>
      </c>
      <c r="Q306" s="57">
        <f t="shared" si="106"/>
        <v>0</v>
      </c>
      <c r="R306" s="57">
        <f t="shared" si="107"/>
        <v>0</v>
      </c>
      <c r="S306" s="57">
        <f t="shared" si="108"/>
        <v>0</v>
      </c>
      <c r="T306" s="57">
        <f t="shared" si="109"/>
        <v>0</v>
      </c>
      <c r="U306" s="57">
        <f t="shared" si="110"/>
        <v>0</v>
      </c>
      <c r="V306" s="58">
        <f t="shared" si="111"/>
        <v>0</v>
      </c>
      <c r="W306" s="58">
        <f t="shared" si="112"/>
        <v>0</v>
      </c>
      <c r="X306" s="58">
        <f t="shared" si="113"/>
        <v>0</v>
      </c>
      <c r="Y306" s="58">
        <f t="shared" si="114"/>
        <v>0</v>
      </c>
      <c r="Z306">
        <f t="shared" si="65"/>
        <v>241928</v>
      </c>
    </row>
    <row r="307" spans="1:26" x14ac:dyDescent="0.3">
      <c r="A307" s="56" t="str">
        <f t="shared" si="100"/>
        <v>OUT TIME</v>
      </c>
      <c r="B307" s="56" t="str">
        <f t="shared" si="97"/>
        <v>ultimo</v>
      </c>
      <c r="C307" s="55">
        <f t="shared" si="99"/>
        <v>5</v>
      </c>
      <c r="D307" t="str">
        <f t="shared" si="98"/>
        <v>Darién</v>
      </c>
      <c r="E307" s="23">
        <f t="shared" si="101"/>
        <v>44008</v>
      </c>
      <c r="F307" s="54">
        <f t="shared" si="102"/>
        <v>24</v>
      </c>
      <c r="G307" cm="1">
        <f t="array" ref="G307">+INDEX('Casos ACUM Prov'!$CK$3:$OM$16,'TODO PROVINCIA'!C307+1,'TODO PROVINCIA'!F307)</f>
        <v>0</v>
      </c>
      <c r="H307">
        <f t="shared" si="37"/>
        <v>0</v>
      </c>
      <c r="I307" cm="1">
        <f t="array" ref="I307">+INDEX('Muertes-PROV'!$C$3:$GE$16,$C307+1,$F307)</f>
        <v>0</v>
      </c>
      <c r="J307">
        <f t="shared" si="38"/>
        <v>0</v>
      </c>
      <c r="K307" cm="1">
        <f t="array" ref="K307">+INDEX('rECUPERA-prov'!$C$3:$LA$16,$C307+1,$F307)</f>
        <v>0</v>
      </c>
      <c r="L307">
        <f t="shared" si="39"/>
        <v>0</v>
      </c>
      <c r="M307">
        <f t="shared" si="103"/>
        <v>0</v>
      </c>
      <c r="N307">
        <f t="shared" si="60"/>
        <v>0</v>
      </c>
      <c r="O307" s="57">
        <f t="shared" si="104"/>
        <v>0</v>
      </c>
      <c r="P307" s="57">
        <f t="shared" si="105"/>
        <v>0</v>
      </c>
      <c r="Q307" s="57">
        <f t="shared" si="106"/>
        <v>0</v>
      </c>
      <c r="R307" s="57">
        <f t="shared" si="107"/>
        <v>0</v>
      </c>
      <c r="S307" s="57">
        <f t="shared" si="108"/>
        <v>0</v>
      </c>
      <c r="T307" s="57">
        <f t="shared" si="109"/>
        <v>0</v>
      </c>
      <c r="U307" s="57">
        <f t="shared" si="110"/>
        <v>0</v>
      </c>
      <c r="V307" s="58">
        <f t="shared" si="111"/>
        <v>0</v>
      </c>
      <c r="W307" s="58">
        <f t="shared" si="112"/>
        <v>0</v>
      </c>
      <c r="X307" s="58">
        <f t="shared" si="113"/>
        <v>0</v>
      </c>
      <c r="Y307" s="58">
        <f t="shared" si="114"/>
        <v>0</v>
      </c>
      <c r="Z307">
        <f t="shared" si="65"/>
        <v>10001</v>
      </c>
    </row>
    <row r="308" spans="1:26" x14ac:dyDescent="0.3">
      <c r="A308" s="56" t="str">
        <f t="shared" si="100"/>
        <v>OUT TIME</v>
      </c>
      <c r="B308" s="56" t="str">
        <f t="shared" si="97"/>
        <v>ultimo</v>
      </c>
      <c r="C308" s="55">
        <f t="shared" si="99"/>
        <v>6</v>
      </c>
      <c r="D308" t="str">
        <f t="shared" si="98"/>
        <v>Herrera</v>
      </c>
      <c r="E308" s="23">
        <f t="shared" si="101"/>
        <v>44008</v>
      </c>
      <c r="F308" s="54">
        <f t="shared" si="102"/>
        <v>24</v>
      </c>
      <c r="G308" cm="1">
        <f t="array" ref="G308">+INDEX('Casos ACUM Prov'!$CK$3:$OM$16,'TODO PROVINCIA'!C308+1,'TODO PROVINCIA'!F308)</f>
        <v>0</v>
      </c>
      <c r="H308">
        <f t="shared" si="37"/>
        <v>0</v>
      </c>
      <c r="I308" cm="1">
        <f t="array" ref="I308">+INDEX('Muertes-PROV'!$C$3:$GE$16,$C308+1,$F308)</f>
        <v>0</v>
      </c>
      <c r="J308">
        <f t="shared" si="38"/>
        <v>0</v>
      </c>
      <c r="K308" cm="1">
        <f t="array" ref="K308">+INDEX('rECUPERA-prov'!$C$3:$LA$16,$C308+1,$F308)</f>
        <v>0</v>
      </c>
      <c r="L308">
        <f t="shared" si="39"/>
        <v>0</v>
      </c>
      <c r="M308">
        <f t="shared" si="103"/>
        <v>0</v>
      </c>
      <c r="N308">
        <f t="shared" si="60"/>
        <v>0</v>
      </c>
      <c r="O308" s="57">
        <f t="shared" si="104"/>
        <v>0</v>
      </c>
      <c r="P308" s="57">
        <f t="shared" si="105"/>
        <v>0</v>
      </c>
      <c r="Q308" s="57">
        <f t="shared" si="106"/>
        <v>0</v>
      </c>
      <c r="R308" s="57">
        <f t="shared" si="107"/>
        <v>0</v>
      </c>
      <c r="S308" s="57">
        <f t="shared" si="108"/>
        <v>0</v>
      </c>
      <c r="T308" s="57">
        <f t="shared" si="109"/>
        <v>0</v>
      </c>
      <c r="U308" s="57">
        <f t="shared" si="110"/>
        <v>0</v>
      </c>
      <c r="V308" s="58">
        <f t="shared" si="111"/>
        <v>0</v>
      </c>
      <c r="W308" s="58">
        <f t="shared" si="112"/>
        <v>0</v>
      </c>
      <c r="X308" s="58">
        <f t="shared" si="113"/>
        <v>0</v>
      </c>
      <c r="Y308" s="58">
        <f t="shared" si="114"/>
        <v>0</v>
      </c>
      <c r="Z308">
        <f t="shared" si="65"/>
        <v>33109</v>
      </c>
    </row>
    <row r="309" spans="1:26" x14ac:dyDescent="0.3">
      <c r="A309" s="56" t="str">
        <f t="shared" si="100"/>
        <v>OUT TIME</v>
      </c>
      <c r="B309" s="56" t="str">
        <f t="shared" si="97"/>
        <v>ultimo</v>
      </c>
      <c r="C309" s="55">
        <f t="shared" si="99"/>
        <v>7</v>
      </c>
      <c r="D309" t="str">
        <f t="shared" si="98"/>
        <v>Los Santos</v>
      </c>
      <c r="E309" s="23">
        <f t="shared" si="101"/>
        <v>44008</v>
      </c>
      <c r="F309" s="54">
        <f t="shared" si="102"/>
        <v>24</v>
      </c>
      <c r="G309" cm="1">
        <f t="array" ref="G309">+INDEX('Casos ACUM Prov'!$CK$3:$OM$16,'TODO PROVINCIA'!C309+1,'TODO PROVINCIA'!F309)</f>
        <v>0</v>
      </c>
      <c r="H309">
        <f t="shared" si="37"/>
        <v>0</v>
      </c>
      <c r="I309" cm="1">
        <f t="array" ref="I309">+INDEX('Muertes-PROV'!$C$3:$GE$16,$C309+1,$F309)</f>
        <v>0</v>
      </c>
      <c r="J309">
        <f t="shared" si="38"/>
        <v>0</v>
      </c>
      <c r="K309" cm="1">
        <f t="array" ref="K309">+INDEX('rECUPERA-prov'!$C$3:$LA$16,$C309+1,$F309)</f>
        <v>0</v>
      </c>
      <c r="L309">
        <f t="shared" si="39"/>
        <v>0</v>
      </c>
      <c r="M309">
        <f t="shared" si="103"/>
        <v>0</v>
      </c>
      <c r="N309">
        <f t="shared" si="60"/>
        <v>0</v>
      </c>
      <c r="O309" s="57">
        <f t="shared" si="104"/>
        <v>0</v>
      </c>
      <c r="P309" s="57">
        <f t="shared" si="105"/>
        <v>0</v>
      </c>
      <c r="Q309" s="57">
        <f t="shared" si="106"/>
        <v>0</v>
      </c>
      <c r="R309" s="57">
        <f t="shared" si="107"/>
        <v>0</v>
      </c>
      <c r="S309" s="57">
        <f t="shared" si="108"/>
        <v>0</v>
      </c>
      <c r="T309" s="57">
        <f t="shared" si="109"/>
        <v>0</v>
      </c>
      <c r="U309" s="57">
        <f t="shared" si="110"/>
        <v>0</v>
      </c>
      <c r="V309" s="58">
        <f t="shared" si="111"/>
        <v>0</v>
      </c>
      <c r="W309" s="58">
        <f t="shared" si="112"/>
        <v>0</v>
      </c>
      <c r="X309" s="58">
        <f t="shared" si="113"/>
        <v>0</v>
      </c>
      <c r="Y309" s="58">
        <f t="shared" si="114"/>
        <v>0</v>
      </c>
      <c r="Z309">
        <f t="shared" si="65"/>
        <v>156747</v>
      </c>
    </row>
    <row r="310" spans="1:26" x14ac:dyDescent="0.3">
      <c r="A310" s="56" t="str">
        <f t="shared" si="100"/>
        <v>OUT TIME</v>
      </c>
      <c r="B310" s="56" t="str">
        <f t="shared" si="97"/>
        <v>ultimo</v>
      </c>
      <c r="C310" s="55">
        <f t="shared" si="99"/>
        <v>8</v>
      </c>
      <c r="D310" t="str">
        <f t="shared" si="98"/>
        <v>Panamá</v>
      </c>
      <c r="E310" s="23">
        <f t="shared" si="101"/>
        <v>44008</v>
      </c>
      <c r="F310" s="54">
        <f t="shared" si="102"/>
        <v>24</v>
      </c>
      <c r="G310" cm="1">
        <f t="array" ref="G310">+INDEX('Casos ACUM Prov'!$CK$3:$OM$16,'TODO PROVINCIA'!C310+1,'TODO PROVINCIA'!F310)</f>
        <v>0</v>
      </c>
      <c r="H310">
        <f t="shared" si="37"/>
        <v>0</v>
      </c>
      <c r="I310" cm="1">
        <f t="array" ref="I310">+INDEX('Muertes-PROV'!$C$3:$GE$16,$C310+1,$F310)</f>
        <v>0</v>
      </c>
      <c r="J310">
        <f t="shared" si="38"/>
        <v>0</v>
      </c>
      <c r="K310" cm="1">
        <f t="array" ref="K310">+INDEX('rECUPERA-prov'!$C$3:$LA$16,$C310+1,$F310)</f>
        <v>0</v>
      </c>
      <c r="L310">
        <f t="shared" si="39"/>
        <v>0</v>
      </c>
      <c r="M310">
        <f t="shared" si="103"/>
        <v>0</v>
      </c>
      <c r="N310">
        <f t="shared" si="60"/>
        <v>0</v>
      </c>
      <c r="O310" s="57">
        <f t="shared" si="104"/>
        <v>0</v>
      </c>
      <c r="P310" s="57">
        <f t="shared" si="105"/>
        <v>0</v>
      </c>
      <c r="Q310" s="57">
        <f t="shared" si="106"/>
        <v>0</v>
      </c>
      <c r="R310" s="57">
        <f t="shared" si="107"/>
        <v>0</v>
      </c>
      <c r="S310" s="57">
        <f t="shared" si="108"/>
        <v>0</v>
      </c>
      <c r="T310" s="57">
        <f t="shared" si="109"/>
        <v>0</v>
      </c>
      <c r="U310" s="57">
        <f t="shared" si="110"/>
        <v>0</v>
      </c>
      <c r="V310" s="58">
        <f t="shared" si="111"/>
        <v>0</v>
      </c>
      <c r="W310" s="58">
        <f t="shared" si="112"/>
        <v>0</v>
      </c>
      <c r="X310" s="58">
        <f t="shared" si="113"/>
        <v>0</v>
      </c>
      <c r="Y310" s="58">
        <f t="shared" si="114"/>
        <v>0</v>
      </c>
      <c r="Z310">
        <f t="shared" si="65"/>
        <v>109955</v>
      </c>
    </row>
    <row r="311" spans="1:26" x14ac:dyDescent="0.3">
      <c r="A311" s="56" t="str">
        <f t="shared" si="100"/>
        <v>OUT TIME</v>
      </c>
      <c r="B311" s="56" t="str">
        <f t="shared" si="97"/>
        <v>ultimo</v>
      </c>
      <c r="C311" s="55">
        <f t="shared" si="99"/>
        <v>9</v>
      </c>
      <c r="D311" t="str">
        <f t="shared" si="98"/>
        <v>Veraguas</v>
      </c>
      <c r="E311" s="23">
        <f t="shared" si="101"/>
        <v>44008</v>
      </c>
      <c r="F311" s="54">
        <f t="shared" si="102"/>
        <v>24</v>
      </c>
      <c r="G311" cm="1">
        <f t="array" ref="G311">+INDEX('Casos ACUM Prov'!$CK$3:$OM$16,'TODO PROVINCIA'!C311+1,'TODO PROVINCIA'!F311)</f>
        <v>0</v>
      </c>
      <c r="H311">
        <f t="shared" si="37"/>
        <v>0</v>
      </c>
      <c r="I311" cm="1">
        <f t="array" ref="I311">+INDEX('Muertes-PROV'!$C$3:$GE$16,$C311+1,$F311)</f>
        <v>0</v>
      </c>
      <c r="J311">
        <f t="shared" si="38"/>
        <v>0</v>
      </c>
      <c r="K311" cm="1">
        <f t="array" ref="K311">+INDEX('rECUPERA-prov'!$C$3:$LA$16,$C311+1,$F311)</f>
        <v>0</v>
      </c>
      <c r="L311">
        <f t="shared" si="39"/>
        <v>0</v>
      </c>
      <c r="M311">
        <f t="shared" si="103"/>
        <v>0</v>
      </c>
      <c r="N311">
        <f t="shared" si="60"/>
        <v>0</v>
      </c>
      <c r="O311" s="57">
        <f t="shared" si="104"/>
        <v>0</v>
      </c>
      <c r="P311" s="57">
        <f t="shared" si="105"/>
        <v>0</v>
      </c>
      <c r="Q311" s="57">
        <f t="shared" si="106"/>
        <v>0</v>
      </c>
      <c r="R311" s="57">
        <f t="shared" si="107"/>
        <v>0</v>
      </c>
      <c r="S311" s="57">
        <f t="shared" si="108"/>
        <v>0</v>
      </c>
      <c r="T311" s="57">
        <f t="shared" si="109"/>
        <v>0</v>
      </c>
      <c r="U311" s="57">
        <f t="shared" si="110"/>
        <v>0</v>
      </c>
      <c r="V311" s="58">
        <f t="shared" si="111"/>
        <v>0</v>
      </c>
      <c r="W311" s="58">
        <f t="shared" si="112"/>
        <v>0</v>
      </c>
      <c r="X311" s="58">
        <f t="shared" si="113"/>
        <v>0</v>
      </c>
      <c r="Y311" s="58">
        <f t="shared" si="114"/>
        <v>0</v>
      </c>
      <c r="Z311">
        <f t="shared" si="65"/>
        <v>109955</v>
      </c>
    </row>
    <row r="312" spans="1:26" x14ac:dyDescent="0.3">
      <c r="A312" s="56" t="str">
        <f t="shared" si="100"/>
        <v>OUT TIME</v>
      </c>
      <c r="B312" s="56" t="str">
        <f t="shared" si="97"/>
        <v>ultimo</v>
      </c>
      <c r="C312" s="55">
        <f t="shared" si="99"/>
        <v>10</v>
      </c>
      <c r="D312" t="str">
        <f t="shared" si="98"/>
        <v>Comarca Kuna Yala</v>
      </c>
      <c r="E312" s="23">
        <f t="shared" si="101"/>
        <v>44008</v>
      </c>
      <c r="F312" s="54">
        <f t="shared" si="102"/>
        <v>24</v>
      </c>
      <c r="G312" cm="1">
        <f t="array" ref="G312">+INDEX('Casos ACUM Prov'!$CK$3:$OM$16,'TODO PROVINCIA'!C312+1,'TODO PROVINCIA'!F312)</f>
        <v>0</v>
      </c>
      <c r="H312">
        <f t="shared" si="37"/>
        <v>0</v>
      </c>
      <c r="I312" cm="1">
        <f t="array" ref="I312">+INDEX('Muertes-PROV'!$C$3:$GE$16,$C312+1,$F312)</f>
        <v>0</v>
      </c>
      <c r="J312">
        <f t="shared" si="38"/>
        <v>0</v>
      </c>
      <c r="K312" cm="1">
        <f t="array" ref="K312">+INDEX('rECUPERA-prov'!$C$3:$LA$16,$C312+1,$F312)</f>
        <v>0</v>
      </c>
      <c r="L312">
        <f t="shared" si="39"/>
        <v>0</v>
      </c>
      <c r="M312">
        <f t="shared" si="103"/>
        <v>0</v>
      </c>
      <c r="N312">
        <f t="shared" si="60"/>
        <v>0</v>
      </c>
      <c r="O312" s="57">
        <f t="shared" si="104"/>
        <v>0</v>
      </c>
      <c r="P312" s="57">
        <f t="shared" si="105"/>
        <v>0</v>
      </c>
      <c r="Q312" s="57">
        <f t="shared" si="106"/>
        <v>0</v>
      </c>
      <c r="R312" s="57">
        <f t="shared" si="107"/>
        <v>0</v>
      </c>
      <c r="S312" s="57">
        <f t="shared" si="108"/>
        <v>0</v>
      </c>
      <c r="T312" s="57">
        <f t="shared" si="109"/>
        <v>0</v>
      </c>
      <c r="U312" s="57">
        <f t="shared" si="110"/>
        <v>0</v>
      </c>
      <c r="V312" s="58">
        <f t="shared" si="111"/>
        <v>0</v>
      </c>
      <c r="W312" s="58">
        <f t="shared" si="112"/>
        <v>0</v>
      </c>
      <c r="X312" s="58">
        <f t="shared" si="113"/>
        <v>0</v>
      </c>
      <c r="Y312" s="58">
        <f t="shared" si="114"/>
        <v>0</v>
      </c>
      <c r="Z312">
        <f t="shared" si="65"/>
        <v>89592</v>
      </c>
    </row>
    <row r="313" spans="1:26" x14ac:dyDescent="0.3">
      <c r="A313" s="56" t="str">
        <f t="shared" si="100"/>
        <v>OUT TIME</v>
      </c>
      <c r="B313" s="56" t="str">
        <f t="shared" si="97"/>
        <v>ultimo</v>
      </c>
      <c r="C313" s="55">
        <f t="shared" si="99"/>
        <v>11</v>
      </c>
      <c r="D313" t="str">
        <f t="shared" si="98"/>
        <v>Comarca Emberá Wounaán</v>
      </c>
      <c r="E313" s="23">
        <f t="shared" si="101"/>
        <v>44008</v>
      </c>
      <c r="F313" s="54">
        <f t="shared" si="102"/>
        <v>24</v>
      </c>
      <c r="G313" cm="1">
        <f t="array" ref="G313">+INDEX('Casos ACUM Prov'!$CK$3:$OM$16,'TODO PROVINCIA'!C313+1,'TODO PROVINCIA'!F313)</f>
        <v>0</v>
      </c>
      <c r="H313">
        <f t="shared" si="37"/>
        <v>0</v>
      </c>
      <c r="I313" cm="1">
        <f t="array" ref="I313">+INDEX('Muertes-PROV'!$C$3:$GE$16,$C313+1,$F313)</f>
        <v>0</v>
      </c>
      <c r="J313">
        <f t="shared" si="38"/>
        <v>0</v>
      </c>
      <c r="K313" cm="1">
        <f t="array" ref="K313">+INDEX('rECUPERA-prov'!$C$3:$LA$16,$C313+1,$F313)</f>
        <v>0</v>
      </c>
      <c r="L313">
        <f t="shared" si="39"/>
        <v>0</v>
      </c>
      <c r="M313">
        <f t="shared" si="103"/>
        <v>0</v>
      </c>
      <c r="N313">
        <f t="shared" si="60"/>
        <v>0</v>
      </c>
      <c r="O313" s="57">
        <f t="shared" si="104"/>
        <v>0</v>
      </c>
      <c r="P313" s="57">
        <f t="shared" si="105"/>
        <v>0</v>
      </c>
      <c r="Q313" s="57">
        <f t="shared" si="106"/>
        <v>0</v>
      </c>
      <c r="R313" s="57">
        <f t="shared" si="107"/>
        <v>0</v>
      </c>
      <c r="S313" s="57">
        <f t="shared" si="108"/>
        <v>0</v>
      </c>
      <c r="T313" s="57">
        <f t="shared" si="109"/>
        <v>0</v>
      </c>
      <c r="U313" s="57">
        <f t="shared" si="110"/>
        <v>0</v>
      </c>
      <c r="V313" s="58">
        <f t="shared" si="111"/>
        <v>0</v>
      </c>
      <c r="W313" s="58">
        <f t="shared" si="112"/>
        <v>0</v>
      </c>
      <c r="X313" s="58">
        <f t="shared" si="113"/>
        <v>0</v>
      </c>
      <c r="Y313" s="58">
        <f t="shared" si="114"/>
        <v>0</v>
      </c>
      <c r="Z313">
        <f t="shared" si="65"/>
        <v>1249032</v>
      </c>
    </row>
    <row r="314" spans="1:26" x14ac:dyDescent="0.3">
      <c r="A314" s="56" t="str">
        <f t="shared" si="100"/>
        <v>OUT TIME</v>
      </c>
      <c r="B314" s="56" t="str">
        <f t="shared" si="97"/>
        <v>ultimo</v>
      </c>
      <c r="C314" s="55">
        <f t="shared" si="99"/>
        <v>12</v>
      </c>
      <c r="D314" t="str">
        <f t="shared" si="98"/>
        <v>Comarca Ngäbe Buglé</v>
      </c>
      <c r="E314" s="23">
        <f t="shared" si="101"/>
        <v>44008</v>
      </c>
      <c r="F314" s="54">
        <f t="shared" si="102"/>
        <v>24</v>
      </c>
      <c r="G314" cm="1">
        <f t="array" ref="G314">+INDEX('Casos ACUM Prov'!$CK$3:$OM$16,'TODO PROVINCIA'!C314+1,'TODO PROVINCIA'!F314)</f>
        <v>0</v>
      </c>
      <c r="H314">
        <f t="shared" si="37"/>
        <v>0</v>
      </c>
      <c r="I314" cm="1">
        <f t="array" ref="I314">+INDEX('Muertes-PROV'!$C$3:$GE$16,$C314+1,$F314)</f>
        <v>0</v>
      </c>
      <c r="J314">
        <f t="shared" si="38"/>
        <v>0</v>
      </c>
      <c r="K314" cm="1">
        <f t="array" ref="K314">+INDEX('rECUPERA-prov'!$C$3:$LA$16,$C314+1,$F314)</f>
        <v>0</v>
      </c>
      <c r="L314">
        <f t="shared" si="39"/>
        <v>0</v>
      </c>
      <c r="M314">
        <f t="shared" si="103"/>
        <v>0</v>
      </c>
      <c r="N314">
        <f t="shared" si="60"/>
        <v>0</v>
      </c>
      <c r="O314" s="57">
        <f t="shared" si="104"/>
        <v>0</v>
      </c>
      <c r="P314" s="57">
        <f t="shared" si="105"/>
        <v>0</v>
      </c>
      <c r="Q314" s="57">
        <f t="shared" si="106"/>
        <v>0</v>
      </c>
      <c r="R314" s="57">
        <f t="shared" si="107"/>
        <v>0</v>
      </c>
      <c r="S314" s="57">
        <f t="shared" si="108"/>
        <v>0</v>
      </c>
      <c r="T314" s="57">
        <f t="shared" si="109"/>
        <v>0</v>
      </c>
      <c r="U314" s="57">
        <f t="shared" si="110"/>
        <v>0</v>
      </c>
      <c r="V314" s="58">
        <f t="shared" si="111"/>
        <v>0</v>
      </c>
      <c r="W314" s="58">
        <f t="shared" si="112"/>
        <v>0</v>
      </c>
      <c r="X314" s="58">
        <f t="shared" si="113"/>
        <v>0</v>
      </c>
      <c r="Y314" s="58">
        <f t="shared" si="114"/>
        <v>0</v>
      </c>
      <c r="Z314">
        <f t="shared" si="65"/>
        <v>464038</v>
      </c>
    </row>
    <row r="315" spans="1:26" x14ac:dyDescent="0.3">
      <c r="A315" s="56" t="str">
        <f t="shared" si="100"/>
        <v>OUT TIME</v>
      </c>
      <c r="B315" s="56" t="str">
        <f t="shared" si="97"/>
        <v>ultimo</v>
      </c>
      <c r="C315" s="55">
        <f t="shared" si="99"/>
        <v>13</v>
      </c>
      <c r="D315" t="str">
        <f t="shared" si="98"/>
        <v>Panamá Oeste</v>
      </c>
      <c r="E315" s="23">
        <f t="shared" si="101"/>
        <v>44008</v>
      </c>
      <c r="F315" s="54">
        <f t="shared" si="102"/>
        <v>24</v>
      </c>
      <c r="G315" cm="1">
        <f t="array" ref="G315">+INDEX('Casos ACUM Prov'!$CK$3:$OM$16,'TODO PROVINCIA'!C315+1,'TODO PROVINCIA'!F315)</f>
        <v>0</v>
      </c>
      <c r="H315">
        <f t="shared" si="37"/>
        <v>0</v>
      </c>
      <c r="I315" cm="1">
        <f t="array" ref="I315">+INDEX('Muertes-PROV'!$C$3:$GE$16,$C315+1,$F315)</f>
        <v>0</v>
      </c>
      <c r="J315">
        <f t="shared" si="38"/>
        <v>0</v>
      </c>
      <c r="K315" cm="1">
        <f t="array" ref="K315">+INDEX('rECUPERA-prov'!$C$3:$LA$16,$C315+1,$F315)</f>
        <v>0</v>
      </c>
      <c r="L315">
        <f t="shared" si="39"/>
        <v>0</v>
      </c>
      <c r="M315">
        <f t="shared" si="103"/>
        <v>0</v>
      </c>
      <c r="N315">
        <f t="shared" si="60"/>
        <v>0</v>
      </c>
      <c r="O315" s="57">
        <f t="shared" si="104"/>
        <v>0</v>
      </c>
      <c r="P315" s="57">
        <f t="shared" si="105"/>
        <v>0</v>
      </c>
      <c r="Q315" s="57">
        <f t="shared" si="106"/>
        <v>0</v>
      </c>
      <c r="R315" s="57">
        <f t="shared" si="107"/>
        <v>0</v>
      </c>
      <c r="S315" s="57">
        <f t="shared" si="108"/>
        <v>0</v>
      </c>
      <c r="T315" s="57">
        <f t="shared" si="109"/>
        <v>0</v>
      </c>
      <c r="U315" s="57">
        <f t="shared" si="110"/>
        <v>0</v>
      </c>
      <c r="V315" s="58">
        <f t="shared" si="111"/>
        <v>0</v>
      </c>
      <c r="W315" s="58">
        <f t="shared" si="112"/>
        <v>0</v>
      </c>
      <c r="X315" s="58">
        <f t="shared" si="113"/>
        <v>0</v>
      </c>
      <c r="Y315" s="58">
        <f t="shared" si="114"/>
        <v>0</v>
      </c>
      <c r="Z315">
        <f t="shared" si="65"/>
        <v>226991</v>
      </c>
    </row>
    <row r="316" spans="1:26" x14ac:dyDescent="0.3">
      <c r="A316" s="56" t="str">
        <f t="shared" si="100"/>
        <v>OUT TIME</v>
      </c>
      <c r="B316" s="56" t="str">
        <f t="shared" si="97"/>
        <v>ultimo</v>
      </c>
      <c r="C316" s="55">
        <f t="shared" si="99"/>
        <v>1</v>
      </c>
      <c r="D316" t="str">
        <f t="shared" si="98"/>
        <v>Bocas del Toro</v>
      </c>
      <c r="E316" s="23">
        <f t="shared" si="101"/>
        <v>44009</v>
      </c>
      <c r="F316" s="54">
        <f t="shared" si="102"/>
        <v>25</v>
      </c>
      <c r="G316" cm="1">
        <f t="array" ref="G316">+INDEX('Casos ACUM Prov'!$CK$3:$OM$16,'TODO PROVINCIA'!C316+1,'TODO PROVINCIA'!F316)</f>
        <v>0</v>
      </c>
      <c r="H316">
        <f t="shared" si="37"/>
        <v>0</v>
      </c>
      <c r="I316" cm="1">
        <f t="array" ref="I316">+INDEX('Muertes-PROV'!$C$3:$GE$16,$C316+1,$F316)</f>
        <v>0</v>
      </c>
      <c r="J316">
        <f t="shared" si="38"/>
        <v>0</v>
      </c>
      <c r="K316" cm="1">
        <f t="array" ref="K316">+INDEX('rECUPERA-prov'!$C$3:$LA$16,$C316+1,$F316)</f>
        <v>0</v>
      </c>
      <c r="L316">
        <f t="shared" si="39"/>
        <v>0</v>
      </c>
      <c r="M316">
        <f t="shared" si="103"/>
        <v>0</v>
      </c>
      <c r="N316">
        <f t="shared" si="60"/>
        <v>0</v>
      </c>
      <c r="O316" s="57">
        <f t="shared" si="104"/>
        <v>0</v>
      </c>
      <c r="P316" s="57">
        <f t="shared" si="105"/>
        <v>0</v>
      </c>
      <c r="Q316" s="57">
        <f t="shared" si="106"/>
        <v>0</v>
      </c>
      <c r="R316" s="57">
        <f t="shared" si="107"/>
        <v>0</v>
      </c>
      <c r="S316" s="57">
        <f t="shared" si="108"/>
        <v>0</v>
      </c>
      <c r="T316" s="57">
        <f t="shared" si="109"/>
        <v>0</v>
      </c>
      <c r="U316" s="57">
        <f t="shared" si="110"/>
        <v>0</v>
      </c>
      <c r="V316" s="58">
        <f t="shared" si="111"/>
        <v>0</v>
      </c>
      <c r="W316" s="58">
        <f t="shared" si="112"/>
        <v>0</v>
      </c>
      <c r="X316" s="58">
        <f t="shared" si="113"/>
        <v>0</v>
      </c>
      <c r="Y316" s="58">
        <f t="shared" si="114"/>
        <v>0</v>
      </c>
      <c r="Z316">
        <f t="shared" si="65"/>
        <v>125461</v>
      </c>
    </row>
    <row r="317" spans="1:26" x14ac:dyDescent="0.3">
      <c r="A317" s="56" t="str">
        <f t="shared" si="100"/>
        <v>OUT TIME</v>
      </c>
      <c r="B317" s="56" t="str">
        <f t="shared" si="97"/>
        <v>ultimo</v>
      </c>
      <c r="C317" s="55">
        <f t="shared" si="99"/>
        <v>2</v>
      </c>
      <c r="D317" t="str">
        <f t="shared" si="98"/>
        <v>Coclé</v>
      </c>
      <c r="E317" s="23">
        <f t="shared" si="101"/>
        <v>44009</v>
      </c>
      <c r="F317" s="54">
        <f t="shared" si="102"/>
        <v>25</v>
      </c>
      <c r="G317" cm="1">
        <f t="array" ref="G317">+INDEX('Casos ACUM Prov'!$CK$3:$OM$16,'TODO PROVINCIA'!C317+1,'TODO PROVINCIA'!F317)</f>
        <v>0</v>
      </c>
      <c r="H317">
        <f t="shared" si="37"/>
        <v>0</v>
      </c>
      <c r="I317" cm="1">
        <f t="array" ref="I317">+INDEX('Muertes-PROV'!$C$3:$GE$16,$C317+1,$F317)</f>
        <v>0</v>
      </c>
      <c r="J317">
        <f t="shared" si="38"/>
        <v>0</v>
      </c>
      <c r="K317" cm="1">
        <f t="array" ref="K317">+INDEX('rECUPERA-prov'!$C$3:$LA$16,$C317+1,$F317)</f>
        <v>0</v>
      </c>
      <c r="L317">
        <f t="shared" si="39"/>
        <v>0</v>
      </c>
      <c r="M317">
        <f t="shared" si="103"/>
        <v>0</v>
      </c>
      <c r="N317">
        <f t="shared" si="60"/>
        <v>0</v>
      </c>
      <c r="O317" s="57">
        <f t="shared" si="104"/>
        <v>0</v>
      </c>
      <c r="P317" s="57">
        <f t="shared" si="105"/>
        <v>0</v>
      </c>
      <c r="Q317" s="57">
        <f t="shared" si="106"/>
        <v>0</v>
      </c>
      <c r="R317" s="57">
        <f t="shared" si="107"/>
        <v>0</v>
      </c>
      <c r="S317" s="57">
        <f t="shared" si="108"/>
        <v>0</v>
      </c>
      <c r="T317" s="57">
        <f t="shared" si="109"/>
        <v>0</v>
      </c>
      <c r="U317" s="57">
        <f t="shared" si="110"/>
        <v>0</v>
      </c>
      <c r="V317" s="58">
        <f t="shared" si="111"/>
        <v>0</v>
      </c>
      <c r="W317" s="58">
        <f t="shared" si="112"/>
        <v>0</v>
      </c>
      <c r="X317" s="58">
        <f t="shared" si="113"/>
        <v>0</v>
      </c>
      <c r="Y317" s="58">
        <f t="shared" si="114"/>
        <v>0</v>
      </c>
      <c r="Z317">
        <f t="shared" si="65"/>
        <v>416873</v>
      </c>
    </row>
    <row r="318" spans="1:26" x14ac:dyDescent="0.3">
      <c r="A318" s="56" t="str">
        <f t="shared" si="100"/>
        <v>OUT TIME</v>
      </c>
      <c r="B318" s="56" t="str">
        <f t="shared" si="97"/>
        <v>ultimo</v>
      </c>
      <c r="C318" s="55">
        <f t="shared" si="99"/>
        <v>3</v>
      </c>
      <c r="D318" t="str">
        <f t="shared" si="98"/>
        <v>Colón</v>
      </c>
      <c r="E318" s="23">
        <f t="shared" si="101"/>
        <v>44009</v>
      </c>
      <c r="F318" s="54">
        <f t="shared" si="102"/>
        <v>25</v>
      </c>
      <c r="G318" cm="1">
        <f t="array" ref="G318">+INDEX('Casos ACUM Prov'!$CK$3:$OM$16,'TODO PROVINCIA'!C318+1,'TODO PROVINCIA'!F318)</f>
        <v>0</v>
      </c>
      <c r="H318">
        <f t="shared" si="37"/>
        <v>0</v>
      </c>
      <c r="I318" cm="1">
        <f t="array" ref="I318">+INDEX('Muertes-PROV'!$C$3:$GE$16,$C318+1,$F318)</f>
        <v>0</v>
      </c>
      <c r="J318">
        <f t="shared" si="38"/>
        <v>0</v>
      </c>
      <c r="K318" cm="1">
        <f t="array" ref="K318">+INDEX('rECUPERA-prov'!$C$3:$LA$16,$C318+1,$F318)</f>
        <v>0</v>
      </c>
      <c r="L318">
        <f t="shared" si="39"/>
        <v>0</v>
      </c>
      <c r="M318">
        <f t="shared" si="103"/>
        <v>0</v>
      </c>
      <c r="N318">
        <f t="shared" si="60"/>
        <v>0</v>
      </c>
      <c r="O318" s="57">
        <f t="shared" si="104"/>
        <v>0</v>
      </c>
      <c r="P318" s="57">
        <f t="shared" si="105"/>
        <v>0</v>
      </c>
      <c r="Q318" s="57">
        <f t="shared" si="106"/>
        <v>0</v>
      </c>
      <c r="R318" s="57">
        <f t="shared" si="107"/>
        <v>0</v>
      </c>
      <c r="S318" s="57">
        <f t="shared" si="108"/>
        <v>0</v>
      </c>
      <c r="T318" s="57">
        <f t="shared" si="109"/>
        <v>0</v>
      </c>
      <c r="U318" s="57">
        <f t="shared" si="110"/>
        <v>0</v>
      </c>
      <c r="V318" s="58">
        <f t="shared" si="111"/>
        <v>0</v>
      </c>
      <c r="W318" s="58">
        <f t="shared" si="112"/>
        <v>0</v>
      </c>
      <c r="X318" s="58">
        <f t="shared" si="113"/>
        <v>0</v>
      </c>
      <c r="Y318" s="58">
        <f t="shared" si="114"/>
        <v>0</v>
      </c>
      <c r="Z318">
        <f t="shared" si="65"/>
        <v>233708</v>
      </c>
    </row>
    <row r="319" spans="1:26" x14ac:dyDescent="0.3">
      <c r="A319" s="56" t="str">
        <f t="shared" si="100"/>
        <v>OUT TIME</v>
      </c>
      <c r="B319" s="56" t="str">
        <f t="shared" si="97"/>
        <v>ultimo</v>
      </c>
      <c r="C319" s="55">
        <f t="shared" si="99"/>
        <v>4</v>
      </c>
      <c r="D319" t="str">
        <f t="shared" si="98"/>
        <v>Chiriquí</v>
      </c>
      <c r="E319" s="23">
        <f t="shared" si="101"/>
        <v>44009</v>
      </c>
      <c r="F319" s="54">
        <f t="shared" si="102"/>
        <v>25</v>
      </c>
      <c r="G319" cm="1">
        <f t="array" ref="G319">+INDEX('Casos ACUM Prov'!$CK$3:$OM$16,'TODO PROVINCIA'!C319+1,'TODO PROVINCIA'!F319)</f>
        <v>0</v>
      </c>
      <c r="H319">
        <f t="shared" si="37"/>
        <v>0</v>
      </c>
      <c r="I319" cm="1">
        <f t="array" ref="I319">+INDEX('Muertes-PROV'!$C$3:$GE$16,$C319+1,$F319)</f>
        <v>0</v>
      </c>
      <c r="J319">
        <f t="shared" si="38"/>
        <v>0</v>
      </c>
      <c r="K319" cm="1">
        <f t="array" ref="K319">+INDEX('rECUPERA-prov'!$C$3:$LA$16,$C319+1,$F319)</f>
        <v>0</v>
      </c>
      <c r="L319">
        <f t="shared" si="39"/>
        <v>0</v>
      </c>
      <c r="M319">
        <f t="shared" si="103"/>
        <v>0</v>
      </c>
      <c r="N319">
        <f t="shared" si="60"/>
        <v>0</v>
      </c>
      <c r="O319" s="57">
        <f t="shared" si="104"/>
        <v>0</v>
      </c>
      <c r="P319" s="57">
        <f t="shared" si="105"/>
        <v>0</v>
      </c>
      <c r="Q319" s="57">
        <f t="shared" si="106"/>
        <v>0</v>
      </c>
      <c r="R319" s="57">
        <f t="shared" si="107"/>
        <v>0</v>
      </c>
      <c r="S319" s="57">
        <f t="shared" si="108"/>
        <v>0</v>
      </c>
      <c r="T319" s="57">
        <f t="shared" si="109"/>
        <v>0</v>
      </c>
      <c r="U319" s="57">
        <f t="shared" si="110"/>
        <v>0</v>
      </c>
      <c r="V319" s="58">
        <f t="shared" si="111"/>
        <v>0</v>
      </c>
      <c r="W319" s="58">
        <f t="shared" si="112"/>
        <v>0</v>
      </c>
      <c r="X319" s="58">
        <f t="shared" si="113"/>
        <v>0</v>
      </c>
      <c r="Y319" s="58">
        <f t="shared" si="114"/>
        <v>0</v>
      </c>
      <c r="Z319">
        <f t="shared" si="65"/>
        <v>241928</v>
      </c>
    </row>
    <row r="320" spans="1:26" x14ac:dyDescent="0.3">
      <c r="A320" s="56" t="str">
        <f t="shared" si="100"/>
        <v>OUT TIME</v>
      </c>
      <c r="B320" s="56" t="str">
        <f t="shared" si="97"/>
        <v>ultimo</v>
      </c>
      <c r="C320" s="55">
        <f t="shared" si="99"/>
        <v>5</v>
      </c>
      <c r="D320" t="str">
        <f t="shared" si="98"/>
        <v>Darién</v>
      </c>
      <c r="E320" s="23">
        <f t="shared" si="101"/>
        <v>44009</v>
      </c>
      <c r="F320" s="54">
        <f t="shared" si="102"/>
        <v>25</v>
      </c>
      <c r="G320" cm="1">
        <f t="array" ref="G320">+INDEX('Casos ACUM Prov'!$CK$3:$OM$16,'TODO PROVINCIA'!C320+1,'TODO PROVINCIA'!F320)</f>
        <v>0</v>
      </c>
      <c r="H320">
        <f t="shared" si="37"/>
        <v>0</v>
      </c>
      <c r="I320" cm="1">
        <f t="array" ref="I320">+INDEX('Muertes-PROV'!$C$3:$GE$16,$C320+1,$F320)</f>
        <v>0</v>
      </c>
      <c r="J320">
        <f t="shared" si="38"/>
        <v>0</v>
      </c>
      <c r="K320" cm="1">
        <f t="array" ref="K320">+INDEX('rECUPERA-prov'!$C$3:$LA$16,$C320+1,$F320)</f>
        <v>0</v>
      </c>
      <c r="L320">
        <f t="shared" si="39"/>
        <v>0</v>
      </c>
      <c r="M320">
        <f t="shared" si="103"/>
        <v>0</v>
      </c>
      <c r="N320">
        <f t="shared" si="60"/>
        <v>0</v>
      </c>
      <c r="O320" s="57">
        <f t="shared" si="104"/>
        <v>0</v>
      </c>
      <c r="P320" s="57">
        <f t="shared" si="105"/>
        <v>0</v>
      </c>
      <c r="Q320" s="57">
        <f t="shared" si="106"/>
        <v>0</v>
      </c>
      <c r="R320" s="57">
        <f t="shared" si="107"/>
        <v>0</v>
      </c>
      <c r="S320" s="57">
        <f t="shared" si="108"/>
        <v>0</v>
      </c>
      <c r="T320" s="57">
        <f t="shared" si="109"/>
        <v>0</v>
      </c>
      <c r="U320" s="57">
        <f t="shared" si="110"/>
        <v>0</v>
      </c>
      <c r="V320" s="58">
        <f t="shared" si="111"/>
        <v>0</v>
      </c>
      <c r="W320" s="58">
        <f t="shared" si="112"/>
        <v>0</v>
      </c>
      <c r="X320" s="58">
        <f t="shared" si="113"/>
        <v>0</v>
      </c>
      <c r="Y320" s="58">
        <f t="shared" si="114"/>
        <v>0</v>
      </c>
      <c r="Z320">
        <f t="shared" si="65"/>
        <v>10001</v>
      </c>
    </row>
    <row r="321" spans="1:26" x14ac:dyDescent="0.3">
      <c r="A321" s="56" t="str">
        <f t="shared" si="100"/>
        <v>OUT TIME</v>
      </c>
      <c r="B321" s="56" t="str">
        <f t="shared" si="97"/>
        <v>ultimo</v>
      </c>
      <c r="C321" s="55">
        <f t="shared" si="99"/>
        <v>6</v>
      </c>
      <c r="D321" t="str">
        <f t="shared" si="98"/>
        <v>Herrera</v>
      </c>
      <c r="E321" s="23">
        <f t="shared" si="101"/>
        <v>44009</v>
      </c>
      <c r="F321" s="54">
        <f t="shared" si="102"/>
        <v>25</v>
      </c>
      <c r="G321" cm="1">
        <f t="array" ref="G321">+INDEX('Casos ACUM Prov'!$CK$3:$OM$16,'TODO PROVINCIA'!C321+1,'TODO PROVINCIA'!F321)</f>
        <v>0</v>
      </c>
      <c r="H321">
        <f t="shared" si="37"/>
        <v>0</v>
      </c>
      <c r="I321" cm="1">
        <f t="array" ref="I321">+INDEX('Muertes-PROV'!$C$3:$GE$16,$C321+1,$F321)</f>
        <v>0</v>
      </c>
      <c r="J321">
        <f t="shared" si="38"/>
        <v>0</v>
      </c>
      <c r="K321" cm="1">
        <f t="array" ref="K321">+INDEX('rECUPERA-prov'!$C$3:$LA$16,$C321+1,$F321)</f>
        <v>0</v>
      </c>
      <c r="L321">
        <f t="shared" si="39"/>
        <v>0</v>
      </c>
      <c r="M321">
        <f t="shared" si="103"/>
        <v>0</v>
      </c>
      <c r="N321">
        <f t="shared" si="60"/>
        <v>0</v>
      </c>
      <c r="O321" s="57">
        <f t="shared" si="104"/>
        <v>0</v>
      </c>
      <c r="P321" s="57">
        <f t="shared" si="105"/>
        <v>0</v>
      </c>
      <c r="Q321" s="57">
        <f t="shared" si="106"/>
        <v>0</v>
      </c>
      <c r="R321" s="57">
        <f t="shared" si="107"/>
        <v>0</v>
      </c>
      <c r="S321" s="57">
        <f t="shared" si="108"/>
        <v>0</v>
      </c>
      <c r="T321" s="57">
        <f t="shared" si="109"/>
        <v>0</v>
      </c>
      <c r="U321" s="57">
        <f t="shared" si="110"/>
        <v>0</v>
      </c>
      <c r="V321" s="58">
        <f t="shared" si="111"/>
        <v>0</v>
      </c>
      <c r="W321" s="58">
        <f t="shared" si="112"/>
        <v>0</v>
      </c>
      <c r="X321" s="58">
        <f t="shared" si="113"/>
        <v>0</v>
      </c>
      <c r="Y321" s="58">
        <f t="shared" si="114"/>
        <v>0</v>
      </c>
      <c r="Z321">
        <f t="shared" si="65"/>
        <v>33109</v>
      </c>
    </row>
    <row r="322" spans="1:26" x14ac:dyDescent="0.3">
      <c r="A322" s="56" t="str">
        <f t="shared" si="100"/>
        <v>OUT TIME</v>
      </c>
      <c r="B322" s="56" t="str">
        <f t="shared" si="97"/>
        <v>ultimo</v>
      </c>
      <c r="C322" s="55">
        <f t="shared" si="99"/>
        <v>7</v>
      </c>
      <c r="D322" t="str">
        <f t="shared" si="98"/>
        <v>Los Santos</v>
      </c>
      <c r="E322" s="23">
        <f t="shared" si="101"/>
        <v>44009</v>
      </c>
      <c r="F322" s="54">
        <f t="shared" si="102"/>
        <v>25</v>
      </c>
      <c r="G322" cm="1">
        <f t="array" ref="G322">+INDEX('Casos ACUM Prov'!$CK$3:$OM$16,'TODO PROVINCIA'!C322+1,'TODO PROVINCIA'!F322)</f>
        <v>0</v>
      </c>
      <c r="H322">
        <f t="shared" si="37"/>
        <v>0</v>
      </c>
      <c r="I322" cm="1">
        <f t="array" ref="I322">+INDEX('Muertes-PROV'!$C$3:$GE$16,$C322+1,$F322)</f>
        <v>0</v>
      </c>
      <c r="J322">
        <f t="shared" si="38"/>
        <v>0</v>
      </c>
      <c r="K322" cm="1">
        <f t="array" ref="K322">+INDEX('rECUPERA-prov'!$C$3:$LA$16,$C322+1,$F322)</f>
        <v>0</v>
      </c>
      <c r="L322">
        <f t="shared" si="39"/>
        <v>0</v>
      </c>
      <c r="M322">
        <f t="shared" si="103"/>
        <v>0</v>
      </c>
      <c r="N322">
        <f t="shared" si="60"/>
        <v>0</v>
      </c>
      <c r="O322" s="57">
        <f t="shared" si="104"/>
        <v>0</v>
      </c>
      <c r="P322" s="57">
        <f t="shared" si="105"/>
        <v>0</v>
      </c>
      <c r="Q322" s="57">
        <f t="shared" si="106"/>
        <v>0</v>
      </c>
      <c r="R322" s="57">
        <f t="shared" si="107"/>
        <v>0</v>
      </c>
      <c r="S322" s="57">
        <f t="shared" si="108"/>
        <v>0</v>
      </c>
      <c r="T322" s="57">
        <f t="shared" si="109"/>
        <v>0</v>
      </c>
      <c r="U322" s="57">
        <f t="shared" si="110"/>
        <v>0</v>
      </c>
      <c r="V322" s="58">
        <f t="shared" si="111"/>
        <v>0</v>
      </c>
      <c r="W322" s="58">
        <f t="shared" si="112"/>
        <v>0</v>
      </c>
      <c r="X322" s="58">
        <f t="shared" si="113"/>
        <v>0</v>
      </c>
      <c r="Y322" s="58">
        <f t="shared" si="114"/>
        <v>0</v>
      </c>
      <c r="Z322">
        <f t="shared" si="65"/>
        <v>156747</v>
      </c>
    </row>
    <row r="323" spans="1:26" x14ac:dyDescent="0.3">
      <c r="A323" s="56" t="str">
        <f t="shared" si="100"/>
        <v>OUT TIME</v>
      </c>
      <c r="B323" s="56" t="str">
        <f t="shared" si="97"/>
        <v>ultimo</v>
      </c>
      <c r="C323" s="55">
        <f t="shared" si="99"/>
        <v>8</v>
      </c>
      <c r="D323" t="str">
        <f t="shared" si="98"/>
        <v>Panamá</v>
      </c>
      <c r="E323" s="23">
        <f t="shared" si="101"/>
        <v>44009</v>
      </c>
      <c r="F323" s="54">
        <f t="shared" si="102"/>
        <v>25</v>
      </c>
      <c r="G323" cm="1">
        <f t="array" ref="G323">+INDEX('Casos ACUM Prov'!$CK$3:$OM$16,'TODO PROVINCIA'!C323+1,'TODO PROVINCIA'!F323)</f>
        <v>0</v>
      </c>
      <c r="H323">
        <f t="shared" si="37"/>
        <v>0</v>
      </c>
      <c r="I323" cm="1">
        <f t="array" ref="I323">+INDEX('Muertes-PROV'!$C$3:$GE$16,$C323+1,$F323)</f>
        <v>0</v>
      </c>
      <c r="J323">
        <f t="shared" si="38"/>
        <v>0</v>
      </c>
      <c r="K323" cm="1">
        <f t="array" ref="K323">+INDEX('rECUPERA-prov'!$C$3:$LA$16,$C323+1,$F323)</f>
        <v>0</v>
      </c>
      <c r="L323">
        <f t="shared" si="39"/>
        <v>0</v>
      </c>
      <c r="M323">
        <f t="shared" si="103"/>
        <v>0</v>
      </c>
      <c r="N323">
        <f t="shared" si="60"/>
        <v>0</v>
      </c>
      <c r="O323" s="57">
        <f t="shared" si="104"/>
        <v>0</v>
      </c>
      <c r="P323" s="57">
        <f t="shared" si="105"/>
        <v>0</v>
      </c>
      <c r="Q323" s="57">
        <f t="shared" si="106"/>
        <v>0</v>
      </c>
      <c r="R323" s="57">
        <f t="shared" si="107"/>
        <v>0</v>
      </c>
      <c r="S323" s="57">
        <f t="shared" si="108"/>
        <v>0</v>
      </c>
      <c r="T323" s="57">
        <f t="shared" si="109"/>
        <v>0</v>
      </c>
      <c r="U323" s="57">
        <f t="shared" si="110"/>
        <v>0</v>
      </c>
      <c r="V323" s="58">
        <f t="shared" si="111"/>
        <v>0</v>
      </c>
      <c r="W323" s="58">
        <f t="shared" si="112"/>
        <v>0</v>
      </c>
      <c r="X323" s="58">
        <f t="shared" si="113"/>
        <v>0</v>
      </c>
      <c r="Y323" s="58">
        <f t="shared" si="114"/>
        <v>0</v>
      </c>
      <c r="Z323">
        <f t="shared" si="65"/>
        <v>109955</v>
      </c>
    </row>
    <row r="324" spans="1:26" x14ac:dyDescent="0.3">
      <c r="A324" s="56" t="str">
        <f t="shared" si="100"/>
        <v>OUT TIME</v>
      </c>
      <c r="B324" s="56" t="str">
        <f t="shared" si="97"/>
        <v>ultimo</v>
      </c>
      <c r="C324" s="55">
        <f t="shared" si="99"/>
        <v>9</v>
      </c>
      <c r="D324" t="str">
        <f t="shared" si="98"/>
        <v>Veraguas</v>
      </c>
      <c r="E324" s="23">
        <f t="shared" si="101"/>
        <v>44009</v>
      </c>
      <c r="F324" s="54">
        <f t="shared" si="102"/>
        <v>25</v>
      </c>
      <c r="G324" cm="1">
        <f t="array" ref="G324">+INDEX('Casos ACUM Prov'!$CK$3:$OM$16,'TODO PROVINCIA'!C324+1,'TODO PROVINCIA'!F324)</f>
        <v>0</v>
      </c>
      <c r="H324">
        <f t="shared" si="37"/>
        <v>0</v>
      </c>
      <c r="I324" cm="1">
        <f t="array" ref="I324">+INDEX('Muertes-PROV'!$C$3:$GE$16,$C324+1,$F324)</f>
        <v>0</v>
      </c>
      <c r="J324">
        <f t="shared" si="38"/>
        <v>0</v>
      </c>
      <c r="K324" cm="1">
        <f t="array" ref="K324">+INDEX('rECUPERA-prov'!$C$3:$LA$16,$C324+1,$F324)</f>
        <v>0</v>
      </c>
      <c r="L324">
        <f t="shared" si="39"/>
        <v>0</v>
      </c>
      <c r="M324">
        <f t="shared" si="103"/>
        <v>0</v>
      </c>
      <c r="N324">
        <f t="shared" si="60"/>
        <v>0</v>
      </c>
      <c r="O324" s="57">
        <f t="shared" si="104"/>
        <v>0</v>
      </c>
      <c r="P324" s="57">
        <f t="shared" si="105"/>
        <v>0</v>
      </c>
      <c r="Q324" s="57">
        <f t="shared" si="106"/>
        <v>0</v>
      </c>
      <c r="R324" s="57">
        <f t="shared" si="107"/>
        <v>0</v>
      </c>
      <c r="S324" s="57">
        <f t="shared" si="108"/>
        <v>0</v>
      </c>
      <c r="T324" s="57">
        <f t="shared" si="109"/>
        <v>0</v>
      </c>
      <c r="U324" s="57">
        <f t="shared" si="110"/>
        <v>0</v>
      </c>
      <c r="V324" s="58">
        <f t="shared" si="111"/>
        <v>0</v>
      </c>
      <c r="W324" s="58">
        <f t="shared" si="112"/>
        <v>0</v>
      </c>
      <c r="X324" s="58">
        <f t="shared" si="113"/>
        <v>0</v>
      </c>
      <c r="Y324" s="58">
        <f t="shared" si="114"/>
        <v>0</v>
      </c>
      <c r="Z324">
        <f t="shared" si="65"/>
        <v>109955</v>
      </c>
    </row>
    <row r="325" spans="1:26" x14ac:dyDescent="0.3">
      <c r="A325" s="56" t="str">
        <f t="shared" si="100"/>
        <v>OUT TIME</v>
      </c>
      <c r="B325" s="56" t="str">
        <f t="shared" ref="B325:B388" si="115">+IFERROR(IF(A338="OUT TIME","ultimo","no"),"no")</f>
        <v>ultimo</v>
      </c>
      <c r="C325" s="55">
        <f t="shared" si="99"/>
        <v>10</v>
      </c>
      <c r="D325" t="str">
        <f t="shared" si="98"/>
        <v>Comarca Kuna Yala</v>
      </c>
      <c r="E325" s="23">
        <f t="shared" si="101"/>
        <v>44009</v>
      </c>
      <c r="F325" s="54">
        <f t="shared" si="102"/>
        <v>25</v>
      </c>
      <c r="G325" cm="1">
        <f t="array" ref="G325">+INDEX('Casos ACUM Prov'!$CK$3:$OM$16,'TODO PROVINCIA'!C325+1,'TODO PROVINCIA'!F325)</f>
        <v>0</v>
      </c>
      <c r="H325">
        <f t="shared" si="37"/>
        <v>0</v>
      </c>
      <c r="I325" cm="1">
        <f t="array" ref="I325">+INDEX('Muertes-PROV'!$C$3:$GE$16,$C325+1,$F325)</f>
        <v>0</v>
      </c>
      <c r="J325">
        <f t="shared" si="38"/>
        <v>0</v>
      </c>
      <c r="K325" cm="1">
        <f t="array" ref="K325">+INDEX('rECUPERA-prov'!$C$3:$LA$16,$C325+1,$F325)</f>
        <v>0</v>
      </c>
      <c r="L325">
        <f t="shared" si="39"/>
        <v>0</v>
      </c>
      <c r="M325">
        <f t="shared" si="103"/>
        <v>0</v>
      </c>
      <c r="N325">
        <f t="shared" si="60"/>
        <v>0</v>
      </c>
      <c r="O325" s="57">
        <f t="shared" si="104"/>
        <v>0</v>
      </c>
      <c r="P325" s="57">
        <f t="shared" si="105"/>
        <v>0</v>
      </c>
      <c r="Q325" s="57">
        <f t="shared" si="106"/>
        <v>0</v>
      </c>
      <c r="R325" s="57">
        <f t="shared" si="107"/>
        <v>0</v>
      </c>
      <c r="S325" s="57">
        <f t="shared" si="108"/>
        <v>0</v>
      </c>
      <c r="T325" s="57">
        <f t="shared" si="109"/>
        <v>0</v>
      </c>
      <c r="U325" s="57">
        <f t="shared" si="110"/>
        <v>0</v>
      </c>
      <c r="V325" s="58">
        <f t="shared" si="111"/>
        <v>0</v>
      </c>
      <c r="W325" s="58">
        <f t="shared" si="112"/>
        <v>0</v>
      </c>
      <c r="X325" s="58">
        <f t="shared" si="113"/>
        <v>0</v>
      </c>
      <c r="Y325" s="58">
        <f t="shared" si="114"/>
        <v>0</v>
      </c>
      <c r="Z325">
        <f t="shared" si="65"/>
        <v>89592</v>
      </c>
    </row>
    <row r="326" spans="1:26" x14ac:dyDescent="0.3">
      <c r="A326" s="56" t="str">
        <f t="shared" si="100"/>
        <v>OUT TIME</v>
      </c>
      <c r="B326" s="56" t="str">
        <f t="shared" si="115"/>
        <v>ultimo</v>
      </c>
      <c r="C326" s="55">
        <f t="shared" si="99"/>
        <v>11</v>
      </c>
      <c r="D326" t="str">
        <f t="shared" si="98"/>
        <v>Comarca Emberá Wounaán</v>
      </c>
      <c r="E326" s="23">
        <f t="shared" si="101"/>
        <v>44009</v>
      </c>
      <c r="F326" s="54">
        <f t="shared" si="102"/>
        <v>25</v>
      </c>
      <c r="G326" cm="1">
        <f t="array" ref="G326">+INDEX('Casos ACUM Prov'!$CK$3:$OM$16,'TODO PROVINCIA'!C326+1,'TODO PROVINCIA'!F326)</f>
        <v>0</v>
      </c>
      <c r="H326">
        <f t="shared" si="37"/>
        <v>0</v>
      </c>
      <c r="I326" cm="1">
        <f t="array" ref="I326">+INDEX('Muertes-PROV'!$C$3:$GE$16,$C326+1,$F326)</f>
        <v>0</v>
      </c>
      <c r="J326">
        <f t="shared" si="38"/>
        <v>0</v>
      </c>
      <c r="K326" cm="1">
        <f t="array" ref="K326">+INDEX('rECUPERA-prov'!$C$3:$LA$16,$C326+1,$F326)</f>
        <v>0</v>
      </c>
      <c r="L326">
        <f t="shared" si="39"/>
        <v>0</v>
      </c>
      <c r="M326">
        <f t="shared" si="103"/>
        <v>0</v>
      </c>
      <c r="N326">
        <f t="shared" si="60"/>
        <v>0</v>
      </c>
      <c r="O326" s="57">
        <f t="shared" si="104"/>
        <v>0</v>
      </c>
      <c r="P326" s="57">
        <f t="shared" si="105"/>
        <v>0</v>
      </c>
      <c r="Q326" s="57">
        <f t="shared" si="106"/>
        <v>0</v>
      </c>
      <c r="R326" s="57">
        <f t="shared" si="107"/>
        <v>0</v>
      </c>
      <c r="S326" s="57">
        <f t="shared" si="108"/>
        <v>0</v>
      </c>
      <c r="T326" s="57">
        <f t="shared" si="109"/>
        <v>0</v>
      </c>
      <c r="U326" s="57">
        <f t="shared" si="110"/>
        <v>0</v>
      </c>
      <c r="V326" s="58">
        <f t="shared" si="111"/>
        <v>0</v>
      </c>
      <c r="W326" s="58">
        <f t="shared" si="112"/>
        <v>0</v>
      </c>
      <c r="X326" s="58">
        <f t="shared" si="113"/>
        <v>0</v>
      </c>
      <c r="Y326" s="58">
        <f t="shared" si="114"/>
        <v>0</v>
      </c>
      <c r="Z326">
        <f t="shared" si="65"/>
        <v>1249032</v>
      </c>
    </row>
    <row r="327" spans="1:26" x14ac:dyDescent="0.3">
      <c r="A327" s="56" t="str">
        <f t="shared" si="100"/>
        <v>OUT TIME</v>
      </c>
      <c r="B327" s="56" t="str">
        <f t="shared" si="115"/>
        <v>ultimo</v>
      </c>
      <c r="C327" s="55">
        <f t="shared" si="99"/>
        <v>12</v>
      </c>
      <c r="D327" t="str">
        <f t="shared" si="98"/>
        <v>Comarca Ngäbe Buglé</v>
      </c>
      <c r="E327" s="23">
        <f t="shared" si="101"/>
        <v>44009</v>
      </c>
      <c r="F327" s="54">
        <f t="shared" si="102"/>
        <v>25</v>
      </c>
      <c r="G327" cm="1">
        <f t="array" ref="G327">+INDEX('Casos ACUM Prov'!$CK$3:$OM$16,'TODO PROVINCIA'!C327+1,'TODO PROVINCIA'!F327)</f>
        <v>0</v>
      </c>
      <c r="H327">
        <f t="shared" si="37"/>
        <v>0</v>
      </c>
      <c r="I327" cm="1">
        <f t="array" ref="I327">+INDEX('Muertes-PROV'!$C$3:$GE$16,$C327+1,$F327)</f>
        <v>0</v>
      </c>
      <c r="J327">
        <f t="shared" si="38"/>
        <v>0</v>
      </c>
      <c r="K327" cm="1">
        <f t="array" ref="K327">+INDEX('rECUPERA-prov'!$C$3:$LA$16,$C327+1,$F327)</f>
        <v>0</v>
      </c>
      <c r="L327">
        <f t="shared" si="39"/>
        <v>0</v>
      </c>
      <c r="M327">
        <f t="shared" si="103"/>
        <v>0</v>
      </c>
      <c r="N327">
        <f t="shared" si="60"/>
        <v>0</v>
      </c>
      <c r="O327" s="57">
        <f t="shared" si="104"/>
        <v>0</v>
      </c>
      <c r="P327" s="57">
        <f t="shared" si="105"/>
        <v>0</v>
      </c>
      <c r="Q327" s="57">
        <f t="shared" si="106"/>
        <v>0</v>
      </c>
      <c r="R327" s="57">
        <f t="shared" si="107"/>
        <v>0</v>
      </c>
      <c r="S327" s="57">
        <f t="shared" si="108"/>
        <v>0</v>
      </c>
      <c r="T327" s="57">
        <f t="shared" si="109"/>
        <v>0</v>
      </c>
      <c r="U327" s="57">
        <f t="shared" si="110"/>
        <v>0</v>
      </c>
      <c r="V327" s="58">
        <f t="shared" si="111"/>
        <v>0</v>
      </c>
      <c r="W327" s="58">
        <f t="shared" si="112"/>
        <v>0</v>
      </c>
      <c r="X327" s="58">
        <f t="shared" si="113"/>
        <v>0</v>
      </c>
      <c r="Y327" s="58">
        <f t="shared" si="114"/>
        <v>0</v>
      </c>
      <c r="Z327">
        <f t="shared" si="65"/>
        <v>464038</v>
      </c>
    </row>
    <row r="328" spans="1:26" x14ac:dyDescent="0.3">
      <c r="A328" s="56" t="str">
        <f t="shared" si="100"/>
        <v>OUT TIME</v>
      </c>
      <c r="B328" s="56" t="str">
        <f t="shared" si="115"/>
        <v>ultimo</v>
      </c>
      <c r="C328" s="55">
        <f t="shared" si="99"/>
        <v>13</v>
      </c>
      <c r="D328" t="str">
        <f t="shared" si="98"/>
        <v>Panamá Oeste</v>
      </c>
      <c r="E328" s="23">
        <f t="shared" si="101"/>
        <v>44009</v>
      </c>
      <c r="F328" s="54">
        <f t="shared" si="102"/>
        <v>25</v>
      </c>
      <c r="G328" cm="1">
        <f t="array" ref="G328">+INDEX('Casos ACUM Prov'!$CK$3:$OM$16,'TODO PROVINCIA'!C328+1,'TODO PROVINCIA'!F328)</f>
        <v>0</v>
      </c>
      <c r="H328">
        <f t="shared" si="37"/>
        <v>0</v>
      </c>
      <c r="I328" cm="1">
        <f t="array" ref="I328">+INDEX('Muertes-PROV'!$C$3:$GE$16,$C328+1,$F328)</f>
        <v>0</v>
      </c>
      <c r="J328">
        <f t="shared" si="38"/>
        <v>0</v>
      </c>
      <c r="K328" cm="1">
        <f t="array" ref="K328">+INDEX('rECUPERA-prov'!$C$3:$LA$16,$C328+1,$F328)</f>
        <v>0</v>
      </c>
      <c r="L328">
        <f t="shared" si="39"/>
        <v>0</v>
      </c>
      <c r="M328">
        <f t="shared" si="103"/>
        <v>0</v>
      </c>
      <c r="N328">
        <f t="shared" si="60"/>
        <v>0</v>
      </c>
      <c r="O328" s="57">
        <f t="shared" si="104"/>
        <v>0</v>
      </c>
      <c r="P328" s="57">
        <f t="shared" si="105"/>
        <v>0</v>
      </c>
      <c r="Q328" s="57">
        <f t="shared" si="106"/>
        <v>0</v>
      </c>
      <c r="R328" s="57">
        <f t="shared" si="107"/>
        <v>0</v>
      </c>
      <c r="S328" s="57">
        <f t="shared" si="108"/>
        <v>0</v>
      </c>
      <c r="T328" s="57">
        <f t="shared" si="109"/>
        <v>0</v>
      </c>
      <c r="U328" s="57">
        <f t="shared" si="110"/>
        <v>0</v>
      </c>
      <c r="V328" s="58">
        <f t="shared" si="111"/>
        <v>0</v>
      </c>
      <c r="W328" s="58">
        <f t="shared" si="112"/>
        <v>0</v>
      </c>
      <c r="X328" s="58">
        <f t="shared" si="113"/>
        <v>0</v>
      </c>
      <c r="Y328" s="58">
        <f t="shared" si="114"/>
        <v>0</v>
      </c>
      <c r="Z328">
        <f t="shared" si="65"/>
        <v>226991</v>
      </c>
    </row>
    <row r="329" spans="1:26" x14ac:dyDescent="0.3">
      <c r="A329" s="56" t="str">
        <f t="shared" si="100"/>
        <v>OUT TIME</v>
      </c>
      <c r="B329" s="56" t="str">
        <f t="shared" si="115"/>
        <v>ultimo</v>
      </c>
      <c r="C329" s="55">
        <f t="shared" si="99"/>
        <v>1</v>
      </c>
      <c r="D329" t="str">
        <f t="shared" si="98"/>
        <v>Bocas del Toro</v>
      </c>
      <c r="E329" s="23">
        <f t="shared" si="101"/>
        <v>44010</v>
      </c>
      <c r="F329" s="54">
        <f t="shared" si="102"/>
        <v>26</v>
      </c>
      <c r="G329" cm="1">
        <f t="array" ref="G329">+INDEX('Casos ACUM Prov'!$CK$3:$OM$16,'TODO PROVINCIA'!C329+1,'TODO PROVINCIA'!F329)</f>
        <v>0</v>
      </c>
      <c r="H329">
        <f t="shared" si="37"/>
        <v>0</v>
      </c>
      <c r="I329" cm="1">
        <f t="array" ref="I329">+INDEX('Muertes-PROV'!$C$3:$GE$16,$C329+1,$F329)</f>
        <v>0</v>
      </c>
      <c r="J329">
        <f t="shared" si="38"/>
        <v>0</v>
      </c>
      <c r="K329" cm="1">
        <f t="array" ref="K329">+INDEX('rECUPERA-prov'!$C$3:$LA$16,$C329+1,$F329)</f>
        <v>0</v>
      </c>
      <c r="L329">
        <f t="shared" si="39"/>
        <v>0</v>
      </c>
      <c r="M329">
        <f t="shared" si="103"/>
        <v>0</v>
      </c>
      <c r="N329">
        <f t="shared" si="60"/>
        <v>0</v>
      </c>
      <c r="O329" s="57">
        <f t="shared" si="104"/>
        <v>0</v>
      </c>
      <c r="P329" s="57">
        <f t="shared" si="105"/>
        <v>0</v>
      </c>
      <c r="Q329" s="57">
        <f t="shared" si="106"/>
        <v>0</v>
      </c>
      <c r="R329" s="57">
        <f t="shared" si="107"/>
        <v>0</v>
      </c>
      <c r="S329" s="57">
        <f t="shared" si="108"/>
        <v>0</v>
      </c>
      <c r="T329" s="57">
        <f t="shared" si="109"/>
        <v>0</v>
      </c>
      <c r="U329" s="57">
        <f t="shared" si="110"/>
        <v>0</v>
      </c>
      <c r="V329" s="58">
        <f t="shared" si="111"/>
        <v>0</v>
      </c>
      <c r="W329" s="58">
        <f t="shared" si="112"/>
        <v>0</v>
      </c>
      <c r="X329" s="58">
        <f t="shared" si="113"/>
        <v>0</v>
      </c>
      <c r="Y329" s="58">
        <f t="shared" si="114"/>
        <v>0</v>
      </c>
      <c r="Z329">
        <f t="shared" si="65"/>
        <v>125461</v>
      </c>
    </row>
    <row r="330" spans="1:26" x14ac:dyDescent="0.3">
      <c r="A330" s="56" t="str">
        <f t="shared" si="100"/>
        <v>OUT TIME</v>
      </c>
      <c r="B330" s="56" t="str">
        <f t="shared" si="115"/>
        <v>ultimo</v>
      </c>
      <c r="C330" s="55">
        <f t="shared" si="99"/>
        <v>2</v>
      </c>
      <c r="D330" t="str">
        <f t="shared" si="98"/>
        <v>Coclé</v>
      </c>
      <c r="E330" s="23">
        <f t="shared" si="101"/>
        <v>44010</v>
      </c>
      <c r="F330" s="54">
        <f t="shared" si="102"/>
        <v>26</v>
      </c>
      <c r="G330" cm="1">
        <f t="array" ref="G330">+INDEX('Casos ACUM Prov'!$CK$3:$OM$16,'TODO PROVINCIA'!C330+1,'TODO PROVINCIA'!F330)</f>
        <v>0</v>
      </c>
      <c r="H330">
        <f t="shared" si="37"/>
        <v>0</v>
      </c>
      <c r="I330" cm="1">
        <f t="array" ref="I330">+INDEX('Muertes-PROV'!$C$3:$GE$16,$C330+1,$F330)</f>
        <v>0</v>
      </c>
      <c r="J330">
        <f t="shared" si="38"/>
        <v>0</v>
      </c>
      <c r="K330" cm="1">
        <f t="array" ref="K330">+INDEX('rECUPERA-prov'!$C$3:$LA$16,$C330+1,$F330)</f>
        <v>0</v>
      </c>
      <c r="L330">
        <f t="shared" si="39"/>
        <v>0</v>
      </c>
      <c r="M330">
        <f t="shared" si="103"/>
        <v>0</v>
      </c>
      <c r="N330">
        <f t="shared" si="60"/>
        <v>0</v>
      </c>
      <c r="O330" s="57">
        <f t="shared" si="104"/>
        <v>0</v>
      </c>
      <c r="P330" s="57">
        <f t="shared" si="105"/>
        <v>0</v>
      </c>
      <c r="Q330" s="57">
        <f t="shared" si="106"/>
        <v>0</v>
      </c>
      <c r="R330" s="57">
        <f t="shared" si="107"/>
        <v>0</v>
      </c>
      <c r="S330" s="57">
        <f t="shared" si="108"/>
        <v>0</v>
      </c>
      <c r="T330" s="57">
        <f t="shared" si="109"/>
        <v>0</v>
      </c>
      <c r="U330" s="57">
        <f t="shared" si="110"/>
        <v>0</v>
      </c>
      <c r="V330" s="58">
        <f t="shared" si="111"/>
        <v>0</v>
      </c>
      <c r="W330" s="58">
        <f t="shared" si="112"/>
        <v>0</v>
      </c>
      <c r="X330" s="58">
        <f t="shared" si="113"/>
        <v>0</v>
      </c>
      <c r="Y330" s="58">
        <f t="shared" si="114"/>
        <v>0</v>
      </c>
      <c r="Z330">
        <f t="shared" si="65"/>
        <v>416873</v>
      </c>
    </row>
    <row r="331" spans="1:26" x14ac:dyDescent="0.3">
      <c r="A331" s="56" t="str">
        <f t="shared" si="100"/>
        <v>OUT TIME</v>
      </c>
      <c r="B331" s="56" t="str">
        <f t="shared" si="115"/>
        <v>ultimo</v>
      </c>
      <c r="C331" s="55">
        <f t="shared" si="99"/>
        <v>3</v>
      </c>
      <c r="D331" t="str">
        <f t="shared" si="98"/>
        <v>Colón</v>
      </c>
      <c r="E331" s="23">
        <f t="shared" si="101"/>
        <v>44010</v>
      </c>
      <c r="F331" s="54">
        <f t="shared" si="102"/>
        <v>26</v>
      </c>
      <c r="G331" cm="1">
        <f t="array" ref="G331">+INDEX('Casos ACUM Prov'!$CK$3:$OM$16,'TODO PROVINCIA'!C331+1,'TODO PROVINCIA'!F331)</f>
        <v>0</v>
      </c>
      <c r="H331">
        <f t="shared" si="37"/>
        <v>0</v>
      </c>
      <c r="I331" cm="1">
        <f t="array" ref="I331">+INDEX('Muertes-PROV'!$C$3:$GE$16,$C331+1,$F331)</f>
        <v>0</v>
      </c>
      <c r="J331">
        <f t="shared" si="38"/>
        <v>0</v>
      </c>
      <c r="K331" cm="1">
        <f t="array" ref="K331">+INDEX('rECUPERA-prov'!$C$3:$LA$16,$C331+1,$F331)</f>
        <v>0</v>
      </c>
      <c r="L331">
        <f t="shared" si="39"/>
        <v>0</v>
      </c>
      <c r="M331">
        <f t="shared" si="103"/>
        <v>0</v>
      </c>
      <c r="N331">
        <f t="shared" si="60"/>
        <v>0</v>
      </c>
      <c r="O331" s="57">
        <f t="shared" si="104"/>
        <v>0</v>
      </c>
      <c r="P331" s="57">
        <f t="shared" si="105"/>
        <v>0</v>
      </c>
      <c r="Q331" s="57">
        <f t="shared" si="106"/>
        <v>0</v>
      </c>
      <c r="R331" s="57">
        <f t="shared" si="107"/>
        <v>0</v>
      </c>
      <c r="S331" s="57">
        <f t="shared" si="108"/>
        <v>0</v>
      </c>
      <c r="T331" s="57">
        <f t="shared" si="109"/>
        <v>0</v>
      </c>
      <c r="U331" s="57">
        <f t="shared" si="110"/>
        <v>0</v>
      </c>
      <c r="V331" s="58">
        <f t="shared" si="111"/>
        <v>0</v>
      </c>
      <c r="W331" s="58">
        <f t="shared" si="112"/>
        <v>0</v>
      </c>
      <c r="X331" s="58">
        <f t="shared" si="113"/>
        <v>0</v>
      </c>
      <c r="Y331" s="58">
        <f t="shared" si="114"/>
        <v>0</v>
      </c>
      <c r="Z331">
        <f t="shared" si="65"/>
        <v>233708</v>
      </c>
    </row>
    <row r="332" spans="1:26" x14ac:dyDescent="0.3">
      <c r="A332" s="56" t="str">
        <f t="shared" si="100"/>
        <v>OUT TIME</v>
      </c>
      <c r="B332" s="56" t="str">
        <f t="shared" si="115"/>
        <v>ultimo</v>
      </c>
      <c r="C332" s="55">
        <f t="shared" si="99"/>
        <v>4</v>
      </c>
      <c r="D332" t="str">
        <f t="shared" si="98"/>
        <v>Chiriquí</v>
      </c>
      <c r="E332" s="23">
        <f t="shared" si="101"/>
        <v>44010</v>
      </c>
      <c r="F332" s="54">
        <f t="shared" si="102"/>
        <v>26</v>
      </c>
      <c r="G332" cm="1">
        <f t="array" ref="G332">+INDEX('Casos ACUM Prov'!$CK$3:$OM$16,'TODO PROVINCIA'!C332+1,'TODO PROVINCIA'!F332)</f>
        <v>0</v>
      </c>
      <c r="H332">
        <f t="shared" si="37"/>
        <v>0</v>
      </c>
      <c r="I332" cm="1">
        <f t="array" ref="I332">+INDEX('Muertes-PROV'!$C$3:$GE$16,$C332+1,$F332)</f>
        <v>0</v>
      </c>
      <c r="J332">
        <f t="shared" si="38"/>
        <v>0</v>
      </c>
      <c r="K332" cm="1">
        <f t="array" ref="K332">+INDEX('rECUPERA-prov'!$C$3:$LA$16,$C332+1,$F332)</f>
        <v>0</v>
      </c>
      <c r="L332">
        <f t="shared" si="39"/>
        <v>0</v>
      </c>
      <c r="M332">
        <f t="shared" si="103"/>
        <v>0</v>
      </c>
      <c r="N332">
        <f t="shared" si="60"/>
        <v>0</v>
      </c>
      <c r="O332" s="57">
        <f t="shared" si="104"/>
        <v>0</v>
      </c>
      <c r="P332" s="57">
        <f t="shared" si="105"/>
        <v>0</v>
      </c>
      <c r="Q332" s="57">
        <f t="shared" si="106"/>
        <v>0</v>
      </c>
      <c r="R332" s="57">
        <f t="shared" si="107"/>
        <v>0</v>
      </c>
      <c r="S332" s="57">
        <f t="shared" si="108"/>
        <v>0</v>
      </c>
      <c r="T332" s="57">
        <f t="shared" si="109"/>
        <v>0</v>
      </c>
      <c r="U332" s="57">
        <f t="shared" si="110"/>
        <v>0</v>
      </c>
      <c r="V332" s="58">
        <f t="shared" si="111"/>
        <v>0</v>
      </c>
      <c r="W332" s="58">
        <f t="shared" si="112"/>
        <v>0</v>
      </c>
      <c r="X332" s="58">
        <f t="shared" si="113"/>
        <v>0</v>
      </c>
      <c r="Y332" s="58">
        <f t="shared" si="114"/>
        <v>0</v>
      </c>
      <c r="Z332">
        <f t="shared" si="65"/>
        <v>241928</v>
      </c>
    </row>
    <row r="333" spans="1:26" x14ac:dyDescent="0.3">
      <c r="A333" s="56" t="str">
        <f t="shared" si="100"/>
        <v>OUT TIME</v>
      </c>
      <c r="B333" s="56" t="str">
        <f t="shared" si="115"/>
        <v>ultimo</v>
      </c>
      <c r="C333" s="55">
        <f t="shared" si="99"/>
        <v>5</v>
      </c>
      <c r="D333" t="str">
        <f t="shared" si="98"/>
        <v>Darién</v>
      </c>
      <c r="E333" s="23">
        <f t="shared" si="101"/>
        <v>44010</v>
      </c>
      <c r="F333" s="54">
        <f t="shared" si="102"/>
        <v>26</v>
      </c>
      <c r="G333" cm="1">
        <f t="array" ref="G333">+INDEX('Casos ACUM Prov'!$CK$3:$OM$16,'TODO PROVINCIA'!C333+1,'TODO PROVINCIA'!F333)</f>
        <v>0</v>
      </c>
      <c r="H333">
        <f t="shared" si="37"/>
        <v>0</v>
      </c>
      <c r="I333" cm="1">
        <f t="array" ref="I333">+INDEX('Muertes-PROV'!$C$3:$GE$16,$C333+1,$F333)</f>
        <v>0</v>
      </c>
      <c r="J333">
        <f t="shared" si="38"/>
        <v>0</v>
      </c>
      <c r="K333" cm="1">
        <f t="array" ref="K333">+INDEX('rECUPERA-prov'!$C$3:$LA$16,$C333+1,$F333)</f>
        <v>0</v>
      </c>
      <c r="L333">
        <f t="shared" si="39"/>
        <v>0</v>
      </c>
      <c r="M333">
        <f t="shared" si="103"/>
        <v>0</v>
      </c>
      <c r="N333">
        <f t="shared" si="60"/>
        <v>0</v>
      </c>
      <c r="O333" s="57">
        <f t="shared" si="104"/>
        <v>0</v>
      </c>
      <c r="P333" s="57">
        <f t="shared" si="105"/>
        <v>0</v>
      </c>
      <c r="Q333" s="57">
        <f t="shared" si="106"/>
        <v>0</v>
      </c>
      <c r="R333" s="57">
        <f t="shared" si="107"/>
        <v>0</v>
      </c>
      <c r="S333" s="57">
        <f t="shared" si="108"/>
        <v>0</v>
      </c>
      <c r="T333" s="57">
        <f t="shared" si="109"/>
        <v>0</v>
      </c>
      <c r="U333" s="57">
        <f t="shared" si="110"/>
        <v>0</v>
      </c>
      <c r="V333" s="58">
        <f t="shared" si="111"/>
        <v>0</v>
      </c>
      <c r="W333" s="58">
        <f t="shared" si="112"/>
        <v>0</v>
      </c>
      <c r="X333" s="58">
        <f t="shared" si="113"/>
        <v>0</v>
      </c>
      <c r="Y333" s="58">
        <f t="shared" si="114"/>
        <v>0</v>
      </c>
      <c r="Z333">
        <f t="shared" si="65"/>
        <v>10001</v>
      </c>
    </row>
    <row r="334" spans="1:26" x14ac:dyDescent="0.3">
      <c r="A334" s="56" t="str">
        <f t="shared" si="100"/>
        <v>OUT TIME</v>
      </c>
      <c r="B334" s="56" t="str">
        <f t="shared" si="115"/>
        <v>ultimo</v>
      </c>
      <c r="C334" s="55">
        <f t="shared" si="99"/>
        <v>6</v>
      </c>
      <c r="D334" t="str">
        <f t="shared" si="98"/>
        <v>Herrera</v>
      </c>
      <c r="E334" s="23">
        <f t="shared" si="101"/>
        <v>44010</v>
      </c>
      <c r="F334" s="54">
        <f t="shared" si="102"/>
        <v>26</v>
      </c>
      <c r="G334" cm="1">
        <f t="array" ref="G334">+INDEX('Casos ACUM Prov'!$CK$3:$OM$16,'TODO PROVINCIA'!C334+1,'TODO PROVINCIA'!F334)</f>
        <v>0</v>
      </c>
      <c r="H334">
        <f t="shared" si="37"/>
        <v>0</v>
      </c>
      <c r="I334" cm="1">
        <f t="array" ref="I334">+INDEX('Muertes-PROV'!$C$3:$GE$16,$C334+1,$F334)</f>
        <v>0</v>
      </c>
      <c r="J334">
        <f t="shared" si="38"/>
        <v>0</v>
      </c>
      <c r="K334" cm="1">
        <f t="array" ref="K334">+INDEX('rECUPERA-prov'!$C$3:$LA$16,$C334+1,$F334)</f>
        <v>0</v>
      </c>
      <c r="L334">
        <f t="shared" si="39"/>
        <v>0</v>
      </c>
      <c r="M334">
        <f t="shared" si="103"/>
        <v>0</v>
      </c>
      <c r="N334">
        <f t="shared" si="60"/>
        <v>0</v>
      </c>
      <c r="O334" s="57">
        <f t="shared" si="104"/>
        <v>0</v>
      </c>
      <c r="P334" s="57">
        <f t="shared" si="105"/>
        <v>0</v>
      </c>
      <c r="Q334" s="57">
        <f t="shared" si="106"/>
        <v>0</v>
      </c>
      <c r="R334" s="57">
        <f t="shared" si="107"/>
        <v>0</v>
      </c>
      <c r="S334" s="57">
        <f t="shared" si="108"/>
        <v>0</v>
      </c>
      <c r="T334" s="57">
        <f t="shared" si="109"/>
        <v>0</v>
      </c>
      <c r="U334" s="57">
        <f t="shared" si="110"/>
        <v>0</v>
      </c>
      <c r="V334" s="58">
        <f t="shared" si="111"/>
        <v>0</v>
      </c>
      <c r="W334" s="58">
        <f t="shared" si="112"/>
        <v>0</v>
      </c>
      <c r="X334" s="58">
        <f t="shared" si="113"/>
        <v>0</v>
      </c>
      <c r="Y334" s="58">
        <f t="shared" si="114"/>
        <v>0</v>
      </c>
      <c r="Z334">
        <f t="shared" si="65"/>
        <v>33109</v>
      </c>
    </row>
    <row r="335" spans="1:26" x14ac:dyDescent="0.3">
      <c r="A335" s="56" t="str">
        <f t="shared" si="100"/>
        <v>OUT TIME</v>
      </c>
      <c r="B335" s="56" t="str">
        <f t="shared" si="115"/>
        <v>ultimo</v>
      </c>
      <c r="C335" s="55">
        <f t="shared" si="99"/>
        <v>7</v>
      </c>
      <c r="D335" t="str">
        <f t="shared" si="98"/>
        <v>Los Santos</v>
      </c>
      <c r="E335" s="23">
        <f t="shared" si="101"/>
        <v>44010</v>
      </c>
      <c r="F335" s="54">
        <f t="shared" si="102"/>
        <v>26</v>
      </c>
      <c r="G335" cm="1">
        <f t="array" ref="G335">+INDEX('Casos ACUM Prov'!$CK$3:$OM$16,'TODO PROVINCIA'!C335+1,'TODO PROVINCIA'!F335)</f>
        <v>0</v>
      </c>
      <c r="H335">
        <f t="shared" si="37"/>
        <v>0</v>
      </c>
      <c r="I335" cm="1">
        <f t="array" ref="I335">+INDEX('Muertes-PROV'!$C$3:$GE$16,$C335+1,$F335)</f>
        <v>0</v>
      </c>
      <c r="J335">
        <f t="shared" si="38"/>
        <v>0</v>
      </c>
      <c r="K335" cm="1">
        <f t="array" ref="K335">+INDEX('rECUPERA-prov'!$C$3:$LA$16,$C335+1,$F335)</f>
        <v>0</v>
      </c>
      <c r="L335">
        <f t="shared" si="39"/>
        <v>0</v>
      </c>
      <c r="M335">
        <f t="shared" si="103"/>
        <v>0</v>
      </c>
      <c r="N335">
        <f t="shared" si="60"/>
        <v>0</v>
      </c>
      <c r="O335" s="57">
        <f t="shared" si="104"/>
        <v>0</v>
      </c>
      <c r="P335" s="57">
        <f t="shared" si="105"/>
        <v>0</v>
      </c>
      <c r="Q335" s="57">
        <f t="shared" si="106"/>
        <v>0</v>
      </c>
      <c r="R335" s="57">
        <f t="shared" si="107"/>
        <v>0</v>
      </c>
      <c r="S335" s="57">
        <f t="shared" si="108"/>
        <v>0</v>
      </c>
      <c r="T335" s="57">
        <f t="shared" si="109"/>
        <v>0</v>
      </c>
      <c r="U335" s="57">
        <f t="shared" si="110"/>
        <v>0</v>
      </c>
      <c r="V335" s="58">
        <f t="shared" si="111"/>
        <v>0</v>
      </c>
      <c r="W335" s="58">
        <f t="shared" si="112"/>
        <v>0</v>
      </c>
      <c r="X335" s="58">
        <f t="shared" si="113"/>
        <v>0</v>
      </c>
      <c r="Y335" s="58">
        <f t="shared" si="114"/>
        <v>0</v>
      </c>
      <c r="Z335">
        <f t="shared" si="65"/>
        <v>156747</v>
      </c>
    </row>
    <row r="336" spans="1:26" x14ac:dyDescent="0.3">
      <c r="A336" s="56" t="str">
        <f t="shared" si="100"/>
        <v>OUT TIME</v>
      </c>
      <c r="B336" s="56" t="str">
        <f t="shared" si="115"/>
        <v>ultimo</v>
      </c>
      <c r="C336" s="55">
        <f t="shared" si="99"/>
        <v>8</v>
      </c>
      <c r="D336" t="str">
        <f t="shared" si="98"/>
        <v>Panamá</v>
      </c>
      <c r="E336" s="23">
        <f t="shared" si="101"/>
        <v>44010</v>
      </c>
      <c r="F336" s="54">
        <f t="shared" si="102"/>
        <v>26</v>
      </c>
      <c r="G336" cm="1">
        <f t="array" ref="G336">+INDEX('Casos ACUM Prov'!$CK$3:$OM$16,'TODO PROVINCIA'!C336+1,'TODO PROVINCIA'!F336)</f>
        <v>0</v>
      </c>
      <c r="H336">
        <f t="shared" si="37"/>
        <v>0</v>
      </c>
      <c r="I336" cm="1">
        <f t="array" ref="I336">+INDEX('Muertes-PROV'!$C$3:$GE$16,$C336+1,$F336)</f>
        <v>0</v>
      </c>
      <c r="J336">
        <f t="shared" si="38"/>
        <v>0</v>
      </c>
      <c r="K336" cm="1">
        <f t="array" ref="K336">+INDEX('rECUPERA-prov'!$C$3:$LA$16,$C336+1,$F336)</f>
        <v>0</v>
      </c>
      <c r="L336">
        <f t="shared" si="39"/>
        <v>0</v>
      </c>
      <c r="M336">
        <f t="shared" si="103"/>
        <v>0</v>
      </c>
      <c r="N336">
        <f t="shared" si="60"/>
        <v>0</v>
      </c>
      <c r="O336" s="57">
        <f t="shared" si="104"/>
        <v>0</v>
      </c>
      <c r="P336" s="57">
        <f t="shared" si="105"/>
        <v>0</v>
      </c>
      <c r="Q336" s="57">
        <f t="shared" si="106"/>
        <v>0</v>
      </c>
      <c r="R336" s="57">
        <f t="shared" si="107"/>
        <v>0</v>
      </c>
      <c r="S336" s="57">
        <f t="shared" si="108"/>
        <v>0</v>
      </c>
      <c r="T336" s="57">
        <f t="shared" si="109"/>
        <v>0</v>
      </c>
      <c r="U336" s="57">
        <f t="shared" si="110"/>
        <v>0</v>
      </c>
      <c r="V336" s="58">
        <f t="shared" si="111"/>
        <v>0</v>
      </c>
      <c r="W336" s="58">
        <f t="shared" si="112"/>
        <v>0</v>
      </c>
      <c r="X336" s="58">
        <f t="shared" si="113"/>
        <v>0</v>
      </c>
      <c r="Y336" s="58">
        <f t="shared" si="114"/>
        <v>0</v>
      </c>
      <c r="Z336">
        <f t="shared" si="65"/>
        <v>109955</v>
      </c>
    </row>
    <row r="337" spans="1:26" x14ac:dyDescent="0.3">
      <c r="A337" s="56" t="str">
        <f t="shared" si="100"/>
        <v>OUT TIME</v>
      </c>
      <c r="B337" s="56" t="str">
        <f t="shared" si="115"/>
        <v>ultimo</v>
      </c>
      <c r="C337" s="55">
        <f t="shared" si="99"/>
        <v>9</v>
      </c>
      <c r="D337" t="str">
        <f t="shared" si="98"/>
        <v>Veraguas</v>
      </c>
      <c r="E337" s="23">
        <f t="shared" si="101"/>
        <v>44010</v>
      </c>
      <c r="F337" s="54">
        <f t="shared" si="102"/>
        <v>26</v>
      </c>
      <c r="G337" cm="1">
        <f t="array" ref="G337">+INDEX('Casos ACUM Prov'!$CK$3:$OM$16,'TODO PROVINCIA'!C337+1,'TODO PROVINCIA'!F337)</f>
        <v>0</v>
      </c>
      <c r="H337">
        <f t="shared" ref="H337:H400" si="116">+G337-G324</f>
        <v>0</v>
      </c>
      <c r="I337" cm="1">
        <f t="array" ref="I337">+INDEX('Muertes-PROV'!$C$3:$GE$16,$C337+1,$F337)</f>
        <v>0</v>
      </c>
      <c r="J337">
        <f t="shared" ref="J337:J400" si="117">+I337-I324</f>
        <v>0</v>
      </c>
      <c r="K337" cm="1">
        <f t="array" ref="K337">+INDEX('rECUPERA-prov'!$C$3:$LA$16,$C337+1,$F337)</f>
        <v>0</v>
      </c>
      <c r="L337">
        <f t="shared" ref="L337:L400" si="118">+K337-K324</f>
        <v>0</v>
      </c>
      <c r="M337">
        <f t="shared" si="103"/>
        <v>0</v>
      </c>
      <c r="N337">
        <f t="shared" si="60"/>
        <v>0</v>
      </c>
      <c r="O337" s="57">
        <f t="shared" si="104"/>
        <v>0</v>
      </c>
      <c r="P337" s="57">
        <f t="shared" si="105"/>
        <v>0</v>
      </c>
      <c r="Q337" s="57">
        <f t="shared" si="106"/>
        <v>0</v>
      </c>
      <c r="R337" s="57">
        <f t="shared" si="107"/>
        <v>0</v>
      </c>
      <c r="S337" s="57">
        <f t="shared" si="108"/>
        <v>0</v>
      </c>
      <c r="T337" s="57">
        <f t="shared" si="109"/>
        <v>0</v>
      </c>
      <c r="U337" s="57">
        <f t="shared" si="110"/>
        <v>0</v>
      </c>
      <c r="V337" s="58">
        <f t="shared" si="111"/>
        <v>0</v>
      </c>
      <c r="W337" s="58">
        <f t="shared" si="112"/>
        <v>0</v>
      </c>
      <c r="X337" s="58">
        <f t="shared" si="113"/>
        <v>0</v>
      </c>
      <c r="Y337" s="58">
        <f t="shared" si="114"/>
        <v>0</v>
      </c>
      <c r="Z337">
        <f t="shared" si="65"/>
        <v>109955</v>
      </c>
    </row>
    <row r="338" spans="1:26" x14ac:dyDescent="0.3">
      <c r="A338" s="56" t="str">
        <f t="shared" si="100"/>
        <v>OUT TIME</v>
      </c>
      <c r="B338" s="56" t="str">
        <f t="shared" si="115"/>
        <v>ultimo</v>
      </c>
      <c r="C338" s="55">
        <f t="shared" si="99"/>
        <v>10</v>
      </c>
      <c r="D338" t="str">
        <f t="shared" si="98"/>
        <v>Comarca Kuna Yala</v>
      </c>
      <c r="E338" s="23">
        <f t="shared" si="101"/>
        <v>44010</v>
      </c>
      <c r="F338" s="54">
        <f t="shared" si="102"/>
        <v>26</v>
      </c>
      <c r="G338" cm="1">
        <f t="array" ref="G338">+INDEX('Casos ACUM Prov'!$CK$3:$OM$16,'TODO PROVINCIA'!C338+1,'TODO PROVINCIA'!F338)</f>
        <v>0</v>
      </c>
      <c r="H338">
        <f t="shared" si="116"/>
        <v>0</v>
      </c>
      <c r="I338" cm="1">
        <f t="array" ref="I338">+INDEX('Muertes-PROV'!$C$3:$GE$16,$C338+1,$F338)</f>
        <v>0</v>
      </c>
      <c r="J338">
        <f t="shared" si="117"/>
        <v>0</v>
      </c>
      <c r="K338" cm="1">
        <f t="array" ref="K338">+INDEX('rECUPERA-prov'!$C$3:$LA$16,$C338+1,$F338)</f>
        <v>0</v>
      </c>
      <c r="L338">
        <f t="shared" si="118"/>
        <v>0</v>
      </c>
      <c r="M338">
        <f t="shared" si="103"/>
        <v>0</v>
      </c>
      <c r="N338">
        <f t="shared" si="60"/>
        <v>0</v>
      </c>
      <c r="O338" s="57">
        <f t="shared" si="104"/>
        <v>0</v>
      </c>
      <c r="P338" s="57">
        <f t="shared" si="105"/>
        <v>0</v>
      </c>
      <c r="Q338" s="57">
        <f t="shared" si="106"/>
        <v>0</v>
      </c>
      <c r="R338" s="57">
        <f t="shared" si="107"/>
        <v>0</v>
      </c>
      <c r="S338" s="57">
        <f t="shared" si="108"/>
        <v>0</v>
      </c>
      <c r="T338" s="57">
        <f t="shared" si="109"/>
        <v>0</v>
      </c>
      <c r="U338" s="57">
        <f t="shared" si="110"/>
        <v>0</v>
      </c>
      <c r="V338" s="58">
        <f t="shared" si="111"/>
        <v>0</v>
      </c>
      <c r="W338" s="58">
        <f t="shared" si="112"/>
        <v>0</v>
      </c>
      <c r="X338" s="58">
        <f t="shared" si="113"/>
        <v>0</v>
      </c>
      <c r="Y338" s="58">
        <f t="shared" si="114"/>
        <v>0</v>
      </c>
      <c r="Z338">
        <f t="shared" si="65"/>
        <v>89592</v>
      </c>
    </row>
    <row r="339" spans="1:26" x14ac:dyDescent="0.3">
      <c r="A339" s="56" t="str">
        <f t="shared" si="100"/>
        <v>OUT TIME</v>
      </c>
      <c r="B339" s="56" t="str">
        <f t="shared" si="115"/>
        <v>ultimo</v>
      </c>
      <c r="C339" s="55">
        <f t="shared" si="99"/>
        <v>11</v>
      </c>
      <c r="D339" t="str">
        <f t="shared" si="98"/>
        <v>Comarca Emberá Wounaán</v>
      </c>
      <c r="E339" s="23">
        <f t="shared" si="101"/>
        <v>44010</v>
      </c>
      <c r="F339" s="54">
        <f t="shared" si="102"/>
        <v>26</v>
      </c>
      <c r="G339" cm="1">
        <f t="array" ref="G339">+INDEX('Casos ACUM Prov'!$CK$3:$OM$16,'TODO PROVINCIA'!C339+1,'TODO PROVINCIA'!F339)</f>
        <v>0</v>
      </c>
      <c r="H339">
        <f t="shared" si="116"/>
        <v>0</v>
      </c>
      <c r="I339" cm="1">
        <f t="array" ref="I339">+INDEX('Muertes-PROV'!$C$3:$GE$16,$C339+1,$F339)</f>
        <v>0</v>
      </c>
      <c r="J339">
        <f t="shared" si="117"/>
        <v>0</v>
      </c>
      <c r="K339" cm="1">
        <f t="array" ref="K339">+INDEX('rECUPERA-prov'!$C$3:$LA$16,$C339+1,$F339)</f>
        <v>0</v>
      </c>
      <c r="L339">
        <f t="shared" si="118"/>
        <v>0</v>
      </c>
      <c r="M339">
        <f t="shared" si="103"/>
        <v>0</v>
      </c>
      <c r="N339">
        <f t="shared" si="60"/>
        <v>0</v>
      </c>
      <c r="O339" s="57">
        <f t="shared" si="104"/>
        <v>0</v>
      </c>
      <c r="P339" s="57">
        <f t="shared" si="105"/>
        <v>0</v>
      </c>
      <c r="Q339" s="57">
        <f t="shared" si="106"/>
        <v>0</v>
      </c>
      <c r="R339" s="57">
        <f t="shared" si="107"/>
        <v>0</v>
      </c>
      <c r="S339" s="57">
        <f t="shared" si="108"/>
        <v>0</v>
      </c>
      <c r="T339" s="57">
        <f t="shared" si="109"/>
        <v>0</v>
      </c>
      <c r="U339" s="57">
        <f t="shared" si="110"/>
        <v>0</v>
      </c>
      <c r="V339" s="58">
        <f t="shared" si="111"/>
        <v>0</v>
      </c>
      <c r="W339" s="58">
        <f t="shared" si="112"/>
        <v>0</v>
      </c>
      <c r="X339" s="58">
        <f t="shared" si="113"/>
        <v>0</v>
      </c>
      <c r="Y339" s="58">
        <f t="shared" si="114"/>
        <v>0</v>
      </c>
      <c r="Z339">
        <f t="shared" si="65"/>
        <v>1249032</v>
      </c>
    </row>
    <row r="340" spans="1:26" x14ac:dyDescent="0.3">
      <c r="A340" s="56" t="str">
        <f t="shared" si="100"/>
        <v>OUT TIME</v>
      </c>
      <c r="B340" s="56" t="str">
        <f t="shared" si="115"/>
        <v>ultimo</v>
      </c>
      <c r="C340" s="55">
        <f t="shared" si="99"/>
        <v>12</v>
      </c>
      <c r="D340" t="str">
        <f t="shared" si="98"/>
        <v>Comarca Ngäbe Buglé</v>
      </c>
      <c r="E340" s="23">
        <f t="shared" si="101"/>
        <v>44010</v>
      </c>
      <c r="F340" s="54">
        <f t="shared" si="102"/>
        <v>26</v>
      </c>
      <c r="G340" cm="1">
        <f t="array" ref="G340">+INDEX('Casos ACUM Prov'!$CK$3:$OM$16,'TODO PROVINCIA'!C340+1,'TODO PROVINCIA'!F340)</f>
        <v>0</v>
      </c>
      <c r="H340">
        <f t="shared" si="116"/>
        <v>0</v>
      </c>
      <c r="I340" cm="1">
        <f t="array" ref="I340">+INDEX('Muertes-PROV'!$C$3:$GE$16,$C340+1,$F340)</f>
        <v>0</v>
      </c>
      <c r="J340">
        <f t="shared" si="117"/>
        <v>0</v>
      </c>
      <c r="K340" cm="1">
        <f t="array" ref="K340">+INDEX('rECUPERA-prov'!$C$3:$LA$16,$C340+1,$F340)</f>
        <v>0</v>
      </c>
      <c r="L340">
        <f t="shared" si="118"/>
        <v>0</v>
      </c>
      <c r="M340">
        <f t="shared" si="103"/>
        <v>0</v>
      </c>
      <c r="N340">
        <f t="shared" si="60"/>
        <v>0</v>
      </c>
      <c r="O340" s="57">
        <f t="shared" si="104"/>
        <v>0</v>
      </c>
      <c r="P340" s="57">
        <f t="shared" si="105"/>
        <v>0</v>
      </c>
      <c r="Q340" s="57">
        <f t="shared" si="106"/>
        <v>0</v>
      </c>
      <c r="R340" s="57">
        <f t="shared" si="107"/>
        <v>0</v>
      </c>
      <c r="S340" s="57">
        <f t="shared" si="108"/>
        <v>0</v>
      </c>
      <c r="T340" s="57">
        <f t="shared" si="109"/>
        <v>0</v>
      </c>
      <c r="U340" s="57">
        <f t="shared" si="110"/>
        <v>0</v>
      </c>
      <c r="V340" s="58">
        <f t="shared" si="111"/>
        <v>0</v>
      </c>
      <c r="W340" s="58">
        <f t="shared" si="112"/>
        <v>0</v>
      </c>
      <c r="X340" s="58">
        <f t="shared" si="113"/>
        <v>0</v>
      </c>
      <c r="Y340" s="58">
        <f t="shared" si="114"/>
        <v>0</v>
      </c>
      <c r="Z340">
        <f t="shared" si="65"/>
        <v>464038</v>
      </c>
    </row>
    <row r="341" spans="1:26" x14ac:dyDescent="0.3">
      <c r="A341" s="56" t="str">
        <f t="shared" si="100"/>
        <v>OUT TIME</v>
      </c>
      <c r="B341" s="56" t="str">
        <f t="shared" si="115"/>
        <v>ultimo</v>
      </c>
      <c r="C341" s="55">
        <f t="shared" si="99"/>
        <v>13</v>
      </c>
      <c r="D341" t="str">
        <f t="shared" si="98"/>
        <v>Panamá Oeste</v>
      </c>
      <c r="E341" s="23">
        <f t="shared" si="101"/>
        <v>44010</v>
      </c>
      <c r="F341" s="54">
        <f t="shared" si="102"/>
        <v>26</v>
      </c>
      <c r="G341" cm="1">
        <f t="array" ref="G341">+INDEX('Casos ACUM Prov'!$CK$3:$OM$16,'TODO PROVINCIA'!C341+1,'TODO PROVINCIA'!F341)</f>
        <v>0</v>
      </c>
      <c r="H341">
        <f t="shared" si="116"/>
        <v>0</v>
      </c>
      <c r="I341" cm="1">
        <f t="array" ref="I341">+INDEX('Muertes-PROV'!$C$3:$GE$16,$C341+1,$F341)</f>
        <v>0</v>
      </c>
      <c r="J341">
        <f t="shared" si="117"/>
        <v>0</v>
      </c>
      <c r="K341" cm="1">
        <f t="array" ref="K341">+INDEX('rECUPERA-prov'!$C$3:$LA$16,$C341+1,$F341)</f>
        <v>0</v>
      </c>
      <c r="L341">
        <f t="shared" si="118"/>
        <v>0</v>
      </c>
      <c r="M341">
        <f t="shared" si="103"/>
        <v>0</v>
      </c>
      <c r="N341">
        <f t="shared" si="60"/>
        <v>0</v>
      </c>
      <c r="O341" s="57">
        <f t="shared" si="104"/>
        <v>0</v>
      </c>
      <c r="P341" s="57">
        <f t="shared" si="105"/>
        <v>0</v>
      </c>
      <c r="Q341" s="57">
        <f t="shared" si="106"/>
        <v>0</v>
      </c>
      <c r="R341" s="57">
        <f t="shared" si="107"/>
        <v>0</v>
      </c>
      <c r="S341" s="57">
        <f t="shared" si="108"/>
        <v>0</v>
      </c>
      <c r="T341" s="57">
        <f t="shared" si="109"/>
        <v>0</v>
      </c>
      <c r="U341" s="57">
        <f t="shared" si="110"/>
        <v>0</v>
      </c>
      <c r="V341" s="58">
        <f t="shared" si="111"/>
        <v>0</v>
      </c>
      <c r="W341" s="58">
        <f t="shared" si="112"/>
        <v>0</v>
      </c>
      <c r="X341" s="58">
        <f t="shared" si="113"/>
        <v>0</v>
      </c>
      <c r="Y341" s="58">
        <f t="shared" si="114"/>
        <v>0</v>
      </c>
      <c r="Z341">
        <f t="shared" si="65"/>
        <v>226991</v>
      </c>
    </row>
    <row r="342" spans="1:26" x14ac:dyDescent="0.3">
      <c r="A342" s="56" t="str">
        <f t="shared" si="100"/>
        <v>OUT TIME</v>
      </c>
      <c r="B342" s="56" t="str">
        <f t="shared" si="115"/>
        <v>ultimo</v>
      </c>
      <c r="C342" s="55">
        <f t="shared" si="99"/>
        <v>1</v>
      </c>
      <c r="D342" t="str">
        <f t="shared" si="98"/>
        <v>Bocas del Toro</v>
      </c>
      <c r="E342" s="23">
        <f t="shared" si="101"/>
        <v>44011</v>
      </c>
      <c r="F342" s="54">
        <f t="shared" si="102"/>
        <v>27</v>
      </c>
      <c r="G342" cm="1">
        <f t="array" ref="G342">+INDEX('Casos ACUM Prov'!$CK$3:$OM$16,'TODO PROVINCIA'!C342+1,'TODO PROVINCIA'!F342)</f>
        <v>0</v>
      </c>
      <c r="H342">
        <f t="shared" si="116"/>
        <v>0</v>
      </c>
      <c r="I342" cm="1">
        <f t="array" ref="I342">+INDEX('Muertes-PROV'!$C$3:$GE$16,$C342+1,$F342)</f>
        <v>0</v>
      </c>
      <c r="J342">
        <f t="shared" si="117"/>
        <v>0</v>
      </c>
      <c r="K342" cm="1">
        <f t="array" ref="K342">+INDEX('rECUPERA-prov'!$C$3:$LA$16,$C342+1,$F342)</f>
        <v>0</v>
      </c>
      <c r="L342">
        <f t="shared" si="118"/>
        <v>0</v>
      </c>
      <c r="M342">
        <f t="shared" si="103"/>
        <v>0</v>
      </c>
      <c r="N342">
        <f t="shared" si="60"/>
        <v>0</v>
      </c>
      <c r="O342" s="57">
        <f t="shared" si="104"/>
        <v>0</v>
      </c>
      <c r="P342" s="57">
        <f t="shared" si="105"/>
        <v>0</v>
      </c>
      <c r="Q342" s="57">
        <f t="shared" si="106"/>
        <v>0</v>
      </c>
      <c r="R342" s="57">
        <f t="shared" si="107"/>
        <v>0</v>
      </c>
      <c r="S342" s="57">
        <f t="shared" si="108"/>
        <v>0</v>
      </c>
      <c r="T342" s="57">
        <f t="shared" si="109"/>
        <v>0</v>
      </c>
      <c r="U342" s="57">
        <f t="shared" si="110"/>
        <v>0</v>
      </c>
      <c r="V342" s="58">
        <f t="shared" si="111"/>
        <v>0</v>
      </c>
      <c r="W342" s="58">
        <f t="shared" si="112"/>
        <v>0</v>
      </c>
      <c r="X342" s="58">
        <f t="shared" si="113"/>
        <v>0</v>
      </c>
      <c r="Y342" s="58">
        <f t="shared" si="114"/>
        <v>0</v>
      </c>
      <c r="Z342">
        <f t="shared" si="65"/>
        <v>125461</v>
      </c>
    </row>
    <row r="343" spans="1:26" x14ac:dyDescent="0.3">
      <c r="A343" s="56" t="str">
        <f t="shared" si="100"/>
        <v>OUT TIME</v>
      </c>
      <c r="B343" s="56" t="str">
        <f t="shared" si="115"/>
        <v>ultimo</v>
      </c>
      <c r="C343" s="55">
        <f t="shared" si="99"/>
        <v>2</v>
      </c>
      <c r="D343" t="str">
        <f t="shared" si="98"/>
        <v>Coclé</v>
      </c>
      <c r="E343" s="23">
        <f t="shared" si="101"/>
        <v>44011</v>
      </c>
      <c r="F343" s="54">
        <f t="shared" si="102"/>
        <v>27</v>
      </c>
      <c r="G343" cm="1">
        <f t="array" ref="G343">+INDEX('Casos ACUM Prov'!$CK$3:$OM$16,'TODO PROVINCIA'!C343+1,'TODO PROVINCIA'!F343)</f>
        <v>0</v>
      </c>
      <c r="H343">
        <f t="shared" si="116"/>
        <v>0</v>
      </c>
      <c r="I343" cm="1">
        <f t="array" ref="I343">+INDEX('Muertes-PROV'!$C$3:$GE$16,$C343+1,$F343)</f>
        <v>0</v>
      </c>
      <c r="J343">
        <f t="shared" si="117"/>
        <v>0</v>
      </c>
      <c r="K343" cm="1">
        <f t="array" ref="K343">+INDEX('rECUPERA-prov'!$C$3:$LA$16,$C343+1,$F343)</f>
        <v>0</v>
      </c>
      <c r="L343">
        <f t="shared" si="118"/>
        <v>0</v>
      </c>
      <c r="M343">
        <f t="shared" si="103"/>
        <v>0</v>
      </c>
      <c r="N343">
        <f t="shared" si="60"/>
        <v>0</v>
      </c>
      <c r="O343" s="57">
        <f t="shared" si="104"/>
        <v>0</v>
      </c>
      <c r="P343" s="57">
        <f t="shared" si="105"/>
        <v>0</v>
      </c>
      <c r="Q343" s="57">
        <f t="shared" si="106"/>
        <v>0</v>
      </c>
      <c r="R343" s="57">
        <f t="shared" si="107"/>
        <v>0</v>
      </c>
      <c r="S343" s="57">
        <f t="shared" si="108"/>
        <v>0</v>
      </c>
      <c r="T343" s="57">
        <f t="shared" si="109"/>
        <v>0</v>
      </c>
      <c r="U343" s="57">
        <f t="shared" si="110"/>
        <v>0</v>
      </c>
      <c r="V343" s="58">
        <f t="shared" si="111"/>
        <v>0</v>
      </c>
      <c r="W343" s="58">
        <f t="shared" si="112"/>
        <v>0</v>
      </c>
      <c r="X343" s="58">
        <f t="shared" si="113"/>
        <v>0</v>
      </c>
      <c r="Y343" s="58">
        <f t="shared" si="114"/>
        <v>0</v>
      </c>
      <c r="Z343">
        <f t="shared" si="65"/>
        <v>416873</v>
      </c>
    </row>
    <row r="344" spans="1:26" x14ac:dyDescent="0.3">
      <c r="A344" s="56" t="str">
        <f t="shared" si="100"/>
        <v>OUT TIME</v>
      </c>
      <c r="B344" s="56" t="str">
        <f t="shared" si="115"/>
        <v>ultimo</v>
      </c>
      <c r="C344" s="55">
        <f t="shared" si="99"/>
        <v>3</v>
      </c>
      <c r="D344" t="str">
        <f t="shared" si="98"/>
        <v>Colón</v>
      </c>
      <c r="E344" s="23">
        <f t="shared" si="101"/>
        <v>44011</v>
      </c>
      <c r="F344" s="54">
        <f t="shared" si="102"/>
        <v>27</v>
      </c>
      <c r="G344" cm="1">
        <f t="array" ref="G344">+INDEX('Casos ACUM Prov'!$CK$3:$OM$16,'TODO PROVINCIA'!C344+1,'TODO PROVINCIA'!F344)</f>
        <v>0</v>
      </c>
      <c r="H344">
        <f t="shared" si="116"/>
        <v>0</v>
      </c>
      <c r="I344" cm="1">
        <f t="array" ref="I344">+INDEX('Muertes-PROV'!$C$3:$GE$16,$C344+1,$F344)</f>
        <v>0</v>
      </c>
      <c r="J344">
        <f t="shared" si="117"/>
        <v>0</v>
      </c>
      <c r="K344" cm="1">
        <f t="array" ref="K344">+INDEX('rECUPERA-prov'!$C$3:$LA$16,$C344+1,$F344)</f>
        <v>0</v>
      </c>
      <c r="L344">
        <f t="shared" si="118"/>
        <v>0</v>
      </c>
      <c r="M344">
        <f t="shared" si="103"/>
        <v>0</v>
      </c>
      <c r="N344">
        <f t="shared" si="60"/>
        <v>0</v>
      </c>
      <c r="O344" s="57">
        <f t="shared" si="104"/>
        <v>0</v>
      </c>
      <c r="P344" s="57">
        <f t="shared" si="105"/>
        <v>0</v>
      </c>
      <c r="Q344" s="57">
        <f t="shared" si="106"/>
        <v>0</v>
      </c>
      <c r="R344" s="57">
        <f t="shared" si="107"/>
        <v>0</v>
      </c>
      <c r="S344" s="57">
        <f t="shared" si="108"/>
        <v>0</v>
      </c>
      <c r="T344" s="57">
        <f t="shared" si="109"/>
        <v>0</v>
      </c>
      <c r="U344" s="57">
        <f t="shared" si="110"/>
        <v>0</v>
      </c>
      <c r="V344" s="58">
        <f t="shared" si="111"/>
        <v>0</v>
      </c>
      <c r="W344" s="58">
        <f t="shared" si="112"/>
        <v>0</v>
      </c>
      <c r="X344" s="58">
        <f t="shared" si="113"/>
        <v>0</v>
      </c>
      <c r="Y344" s="58">
        <f t="shared" si="114"/>
        <v>0</v>
      </c>
      <c r="Z344">
        <f t="shared" si="65"/>
        <v>233708</v>
      </c>
    </row>
    <row r="345" spans="1:26" x14ac:dyDescent="0.3">
      <c r="A345" s="56" t="str">
        <f t="shared" si="100"/>
        <v>OUT TIME</v>
      </c>
      <c r="B345" s="56" t="str">
        <f t="shared" si="115"/>
        <v>ultimo</v>
      </c>
      <c r="C345" s="55">
        <f t="shared" si="99"/>
        <v>4</v>
      </c>
      <c r="D345" t="str">
        <f t="shared" si="98"/>
        <v>Chiriquí</v>
      </c>
      <c r="E345" s="23">
        <f t="shared" si="101"/>
        <v>44011</v>
      </c>
      <c r="F345" s="54">
        <f t="shared" si="102"/>
        <v>27</v>
      </c>
      <c r="G345" cm="1">
        <f t="array" ref="G345">+INDEX('Casos ACUM Prov'!$CK$3:$OM$16,'TODO PROVINCIA'!C345+1,'TODO PROVINCIA'!F345)</f>
        <v>0</v>
      </c>
      <c r="H345">
        <f t="shared" si="116"/>
        <v>0</v>
      </c>
      <c r="I345" cm="1">
        <f t="array" ref="I345">+INDEX('Muertes-PROV'!$C$3:$GE$16,$C345+1,$F345)</f>
        <v>0</v>
      </c>
      <c r="J345">
        <f t="shared" si="117"/>
        <v>0</v>
      </c>
      <c r="K345" cm="1">
        <f t="array" ref="K345">+INDEX('rECUPERA-prov'!$C$3:$LA$16,$C345+1,$F345)</f>
        <v>0</v>
      </c>
      <c r="L345">
        <f t="shared" si="118"/>
        <v>0</v>
      </c>
      <c r="M345">
        <f t="shared" si="103"/>
        <v>0</v>
      </c>
      <c r="N345">
        <f t="shared" si="60"/>
        <v>0</v>
      </c>
      <c r="O345" s="57">
        <f t="shared" si="104"/>
        <v>0</v>
      </c>
      <c r="P345" s="57">
        <f t="shared" si="105"/>
        <v>0</v>
      </c>
      <c r="Q345" s="57">
        <f t="shared" si="106"/>
        <v>0</v>
      </c>
      <c r="R345" s="57">
        <f t="shared" si="107"/>
        <v>0</v>
      </c>
      <c r="S345" s="57">
        <f t="shared" si="108"/>
        <v>0</v>
      </c>
      <c r="T345" s="57">
        <f t="shared" si="109"/>
        <v>0</v>
      </c>
      <c r="U345" s="57">
        <f t="shared" si="110"/>
        <v>0</v>
      </c>
      <c r="V345" s="58">
        <f t="shared" si="111"/>
        <v>0</v>
      </c>
      <c r="W345" s="58">
        <f t="shared" si="112"/>
        <v>0</v>
      </c>
      <c r="X345" s="58">
        <f t="shared" si="113"/>
        <v>0</v>
      </c>
      <c r="Y345" s="58">
        <f t="shared" si="114"/>
        <v>0</v>
      </c>
      <c r="Z345">
        <f t="shared" si="65"/>
        <v>241928</v>
      </c>
    </row>
    <row r="346" spans="1:26" x14ac:dyDescent="0.3">
      <c r="A346" s="56" t="str">
        <f t="shared" si="100"/>
        <v>OUT TIME</v>
      </c>
      <c r="B346" s="56" t="str">
        <f t="shared" si="115"/>
        <v>ultimo</v>
      </c>
      <c r="C346" s="55">
        <f t="shared" si="99"/>
        <v>5</v>
      </c>
      <c r="D346" t="str">
        <f t="shared" si="98"/>
        <v>Darién</v>
      </c>
      <c r="E346" s="23">
        <f t="shared" si="101"/>
        <v>44011</v>
      </c>
      <c r="F346" s="54">
        <f t="shared" si="102"/>
        <v>27</v>
      </c>
      <c r="G346" cm="1">
        <f t="array" ref="G346">+INDEX('Casos ACUM Prov'!$CK$3:$OM$16,'TODO PROVINCIA'!C346+1,'TODO PROVINCIA'!F346)</f>
        <v>0</v>
      </c>
      <c r="H346">
        <f t="shared" si="116"/>
        <v>0</v>
      </c>
      <c r="I346" cm="1">
        <f t="array" ref="I346">+INDEX('Muertes-PROV'!$C$3:$GE$16,$C346+1,$F346)</f>
        <v>0</v>
      </c>
      <c r="J346">
        <f t="shared" si="117"/>
        <v>0</v>
      </c>
      <c r="K346" cm="1">
        <f t="array" ref="K346">+INDEX('rECUPERA-prov'!$C$3:$LA$16,$C346+1,$F346)</f>
        <v>0</v>
      </c>
      <c r="L346">
        <f t="shared" si="118"/>
        <v>0</v>
      </c>
      <c r="M346">
        <f t="shared" si="103"/>
        <v>0</v>
      </c>
      <c r="N346">
        <f t="shared" si="60"/>
        <v>0</v>
      </c>
      <c r="O346" s="57">
        <f t="shared" si="104"/>
        <v>0</v>
      </c>
      <c r="P346" s="57">
        <f t="shared" si="105"/>
        <v>0</v>
      </c>
      <c r="Q346" s="57">
        <f t="shared" si="106"/>
        <v>0</v>
      </c>
      <c r="R346" s="57">
        <f t="shared" si="107"/>
        <v>0</v>
      </c>
      <c r="S346" s="57">
        <f t="shared" si="108"/>
        <v>0</v>
      </c>
      <c r="T346" s="57">
        <f t="shared" si="109"/>
        <v>0</v>
      </c>
      <c r="U346" s="57">
        <f t="shared" si="110"/>
        <v>0</v>
      </c>
      <c r="V346" s="58">
        <f t="shared" si="111"/>
        <v>0</v>
      </c>
      <c r="W346" s="58">
        <f t="shared" si="112"/>
        <v>0</v>
      </c>
      <c r="X346" s="58">
        <f t="shared" si="113"/>
        <v>0</v>
      </c>
      <c r="Y346" s="58">
        <f t="shared" si="114"/>
        <v>0</v>
      </c>
      <c r="Z346">
        <f t="shared" si="65"/>
        <v>10001</v>
      </c>
    </row>
    <row r="347" spans="1:26" x14ac:dyDescent="0.3">
      <c r="A347" s="56" t="str">
        <f t="shared" si="100"/>
        <v>OUT TIME</v>
      </c>
      <c r="B347" s="56" t="str">
        <f t="shared" si="115"/>
        <v>ultimo</v>
      </c>
      <c r="C347" s="55">
        <f t="shared" si="99"/>
        <v>6</v>
      </c>
      <c r="D347" t="str">
        <f t="shared" si="99"/>
        <v>Herrera</v>
      </c>
      <c r="E347" s="23">
        <f t="shared" si="101"/>
        <v>44011</v>
      </c>
      <c r="F347" s="54">
        <f t="shared" si="102"/>
        <v>27</v>
      </c>
      <c r="G347" cm="1">
        <f t="array" ref="G347">+INDEX('Casos ACUM Prov'!$CK$3:$OM$16,'TODO PROVINCIA'!C347+1,'TODO PROVINCIA'!F347)</f>
        <v>0</v>
      </c>
      <c r="H347">
        <f t="shared" si="116"/>
        <v>0</v>
      </c>
      <c r="I347" cm="1">
        <f t="array" ref="I347">+INDEX('Muertes-PROV'!$C$3:$GE$16,$C347+1,$F347)</f>
        <v>0</v>
      </c>
      <c r="J347">
        <f t="shared" si="117"/>
        <v>0</v>
      </c>
      <c r="K347" cm="1">
        <f t="array" ref="K347">+INDEX('rECUPERA-prov'!$C$3:$LA$16,$C347+1,$F347)</f>
        <v>0</v>
      </c>
      <c r="L347">
        <f t="shared" si="118"/>
        <v>0</v>
      </c>
      <c r="M347">
        <f t="shared" si="103"/>
        <v>0</v>
      </c>
      <c r="N347">
        <f t="shared" si="60"/>
        <v>0</v>
      </c>
      <c r="O347" s="57">
        <f t="shared" si="104"/>
        <v>0</v>
      </c>
      <c r="P347" s="57">
        <f t="shared" si="105"/>
        <v>0</v>
      </c>
      <c r="Q347" s="57">
        <f t="shared" si="106"/>
        <v>0</v>
      </c>
      <c r="R347" s="57">
        <f t="shared" si="107"/>
        <v>0</v>
      </c>
      <c r="S347" s="57">
        <f t="shared" si="108"/>
        <v>0</v>
      </c>
      <c r="T347" s="57">
        <f t="shared" si="109"/>
        <v>0</v>
      </c>
      <c r="U347" s="57">
        <f t="shared" si="110"/>
        <v>0</v>
      </c>
      <c r="V347" s="58">
        <f t="shared" si="111"/>
        <v>0</v>
      </c>
      <c r="W347" s="58">
        <f t="shared" si="112"/>
        <v>0</v>
      </c>
      <c r="X347" s="58">
        <f t="shared" si="113"/>
        <v>0</v>
      </c>
      <c r="Y347" s="58">
        <f t="shared" si="114"/>
        <v>0</v>
      </c>
      <c r="Z347">
        <f t="shared" si="65"/>
        <v>33109</v>
      </c>
    </row>
    <row r="348" spans="1:26" x14ac:dyDescent="0.3">
      <c r="A348" s="56" t="str">
        <f t="shared" si="100"/>
        <v>OUT TIME</v>
      </c>
      <c r="B348" s="56" t="str">
        <f t="shared" si="115"/>
        <v>ultimo</v>
      </c>
      <c r="C348" s="55">
        <f t="shared" ref="C348:D363" si="119">+C335</f>
        <v>7</v>
      </c>
      <c r="D348" t="str">
        <f t="shared" si="119"/>
        <v>Los Santos</v>
      </c>
      <c r="E348" s="23">
        <f t="shared" si="101"/>
        <v>44011</v>
      </c>
      <c r="F348" s="54">
        <f t="shared" si="102"/>
        <v>27</v>
      </c>
      <c r="G348" cm="1">
        <f t="array" ref="G348">+INDEX('Casos ACUM Prov'!$CK$3:$OM$16,'TODO PROVINCIA'!C348+1,'TODO PROVINCIA'!F348)</f>
        <v>0</v>
      </c>
      <c r="H348">
        <f t="shared" si="116"/>
        <v>0</v>
      </c>
      <c r="I348" cm="1">
        <f t="array" ref="I348">+INDEX('Muertes-PROV'!$C$3:$GE$16,$C348+1,$F348)</f>
        <v>0</v>
      </c>
      <c r="J348">
        <f t="shared" si="117"/>
        <v>0</v>
      </c>
      <c r="K348" cm="1">
        <f t="array" ref="K348">+INDEX('rECUPERA-prov'!$C$3:$LA$16,$C348+1,$F348)</f>
        <v>0</v>
      </c>
      <c r="L348">
        <f t="shared" si="118"/>
        <v>0</v>
      </c>
      <c r="M348">
        <f t="shared" si="103"/>
        <v>0</v>
      </c>
      <c r="N348">
        <f t="shared" si="60"/>
        <v>0</v>
      </c>
      <c r="O348" s="57">
        <f t="shared" si="104"/>
        <v>0</v>
      </c>
      <c r="P348" s="57">
        <f t="shared" si="105"/>
        <v>0</v>
      </c>
      <c r="Q348" s="57">
        <f t="shared" si="106"/>
        <v>0</v>
      </c>
      <c r="R348" s="57">
        <f t="shared" si="107"/>
        <v>0</v>
      </c>
      <c r="S348" s="57">
        <f t="shared" si="108"/>
        <v>0</v>
      </c>
      <c r="T348" s="57">
        <f t="shared" si="109"/>
        <v>0</v>
      </c>
      <c r="U348" s="57">
        <f t="shared" si="110"/>
        <v>0</v>
      </c>
      <c r="V348" s="58">
        <f t="shared" si="111"/>
        <v>0</v>
      </c>
      <c r="W348" s="58">
        <f t="shared" si="112"/>
        <v>0</v>
      </c>
      <c r="X348" s="58">
        <f t="shared" si="113"/>
        <v>0</v>
      </c>
      <c r="Y348" s="58">
        <f t="shared" si="114"/>
        <v>0</v>
      </c>
      <c r="Z348">
        <f t="shared" si="65"/>
        <v>156747</v>
      </c>
    </row>
    <row r="349" spans="1:26" x14ac:dyDescent="0.3">
      <c r="A349" s="56" t="str">
        <f t="shared" ref="A349:A412" si="120">+IFERROR(IF(AND(G349=0,K349=0,I349=0),"OUT TIME","ON"),"OUT TIME")</f>
        <v>OUT TIME</v>
      </c>
      <c r="B349" s="56" t="str">
        <f t="shared" si="115"/>
        <v>ultimo</v>
      </c>
      <c r="C349" s="55">
        <f t="shared" si="119"/>
        <v>8</v>
      </c>
      <c r="D349" t="str">
        <f t="shared" si="119"/>
        <v>Panamá</v>
      </c>
      <c r="E349" s="23">
        <f t="shared" ref="E349:E412" si="121">+IF(C349=1,E348+1,E348)</f>
        <v>44011</v>
      </c>
      <c r="F349" s="54">
        <f t="shared" ref="F349:F412" si="122">+IF(C349=1,F348+1,F348)</f>
        <v>27</v>
      </c>
      <c r="G349" cm="1">
        <f t="array" ref="G349">+INDEX('Casos ACUM Prov'!$CK$3:$OM$16,'TODO PROVINCIA'!C349+1,'TODO PROVINCIA'!F349)</f>
        <v>0</v>
      </c>
      <c r="H349">
        <f t="shared" si="116"/>
        <v>0</v>
      </c>
      <c r="I349" cm="1">
        <f t="array" ref="I349">+INDEX('Muertes-PROV'!$C$3:$GE$16,$C349+1,$F349)</f>
        <v>0</v>
      </c>
      <c r="J349">
        <f t="shared" si="117"/>
        <v>0</v>
      </c>
      <c r="K349" cm="1">
        <f t="array" ref="K349">+INDEX('rECUPERA-prov'!$C$3:$LA$16,$C349+1,$F349)</f>
        <v>0</v>
      </c>
      <c r="L349">
        <f t="shared" si="118"/>
        <v>0</v>
      </c>
      <c r="M349">
        <f t="shared" ref="M349:M412" si="123">+G349-I349-K349</f>
        <v>0</v>
      </c>
      <c r="N349">
        <f t="shared" si="60"/>
        <v>0</v>
      </c>
      <c r="O349" s="57">
        <f t="shared" ref="O349:O412" si="124">+IFERROR(I349/G349,0)</f>
        <v>0</v>
      </c>
      <c r="P349" s="57">
        <f t="shared" ref="P349:P412" si="125">+IFERROR(K349/G349,0)</f>
        <v>0</v>
      </c>
      <c r="Q349" s="57">
        <f t="shared" ref="Q349:Q412" si="126">+IFERROR(M349/G349,0)</f>
        <v>0</v>
      </c>
      <c r="R349" s="57">
        <f t="shared" ref="R349:R412" si="127">+IFERROR(H349/G349,0)</f>
        <v>0</v>
      </c>
      <c r="S349" s="57">
        <f t="shared" ref="S349:S412" si="128">+IFERROR(J349/I349,0)</f>
        <v>0</v>
      </c>
      <c r="T349" s="57">
        <f t="shared" ref="T349:T412" si="129">+IFERROR(L349/K349,0)</f>
        <v>0</v>
      </c>
      <c r="U349" s="57">
        <f t="shared" ref="U349:U412" si="130">+IFERROR(N349/M349,0)</f>
        <v>0</v>
      </c>
      <c r="V349" s="58">
        <f t="shared" ref="V349:V412" si="131">+G349/($Z349/1000000)</f>
        <v>0</v>
      </c>
      <c r="W349" s="58">
        <f t="shared" ref="W349:W412" si="132">+I349/($Z349/1000000)</f>
        <v>0</v>
      </c>
      <c r="X349" s="58">
        <f t="shared" ref="X349:X412" si="133">+K349/($Z349/1000000)</f>
        <v>0</v>
      </c>
      <c r="Y349" s="58">
        <f t="shared" ref="Y349:Y412" si="134">+M349/($Z349/1000000)</f>
        <v>0</v>
      </c>
      <c r="Z349">
        <f t="shared" si="65"/>
        <v>109955</v>
      </c>
    </row>
    <row r="350" spans="1:26" x14ac:dyDescent="0.3">
      <c r="A350" s="56" t="str">
        <f t="shared" si="120"/>
        <v>OUT TIME</v>
      </c>
      <c r="B350" s="56" t="str">
        <f t="shared" si="115"/>
        <v>ultimo</v>
      </c>
      <c r="C350" s="55">
        <f t="shared" si="119"/>
        <v>9</v>
      </c>
      <c r="D350" t="str">
        <f t="shared" si="119"/>
        <v>Veraguas</v>
      </c>
      <c r="E350" s="23">
        <f t="shared" si="121"/>
        <v>44011</v>
      </c>
      <c r="F350" s="54">
        <f t="shared" si="122"/>
        <v>27</v>
      </c>
      <c r="G350" cm="1">
        <f t="array" ref="G350">+INDEX('Casos ACUM Prov'!$CK$3:$OM$16,'TODO PROVINCIA'!C350+1,'TODO PROVINCIA'!F350)</f>
        <v>0</v>
      </c>
      <c r="H350">
        <f t="shared" si="116"/>
        <v>0</v>
      </c>
      <c r="I350" cm="1">
        <f t="array" ref="I350">+INDEX('Muertes-PROV'!$C$3:$GE$16,$C350+1,$F350)</f>
        <v>0</v>
      </c>
      <c r="J350">
        <f t="shared" si="117"/>
        <v>0</v>
      </c>
      <c r="K350" cm="1">
        <f t="array" ref="K350">+INDEX('rECUPERA-prov'!$C$3:$LA$16,$C350+1,$F350)</f>
        <v>0</v>
      </c>
      <c r="L350">
        <f t="shared" si="118"/>
        <v>0</v>
      </c>
      <c r="M350">
        <f t="shared" si="123"/>
        <v>0</v>
      </c>
      <c r="N350">
        <f t="shared" si="60"/>
        <v>0</v>
      </c>
      <c r="O350" s="57">
        <f t="shared" si="124"/>
        <v>0</v>
      </c>
      <c r="P350" s="57">
        <f t="shared" si="125"/>
        <v>0</v>
      </c>
      <c r="Q350" s="57">
        <f t="shared" si="126"/>
        <v>0</v>
      </c>
      <c r="R350" s="57">
        <f t="shared" si="127"/>
        <v>0</v>
      </c>
      <c r="S350" s="57">
        <f t="shared" si="128"/>
        <v>0</v>
      </c>
      <c r="T350" s="57">
        <f t="shared" si="129"/>
        <v>0</v>
      </c>
      <c r="U350" s="57">
        <f t="shared" si="130"/>
        <v>0</v>
      </c>
      <c r="V350" s="58">
        <f t="shared" si="131"/>
        <v>0</v>
      </c>
      <c r="W350" s="58">
        <f t="shared" si="132"/>
        <v>0</v>
      </c>
      <c r="X350" s="58">
        <f t="shared" si="133"/>
        <v>0</v>
      </c>
      <c r="Y350" s="58">
        <f t="shared" si="134"/>
        <v>0</v>
      </c>
      <c r="Z350">
        <f t="shared" si="65"/>
        <v>109955</v>
      </c>
    </row>
    <row r="351" spans="1:26" x14ac:dyDescent="0.3">
      <c r="A351" s="56" t="str">
        <f t="shared" si="120"/>
        <v>OUT TIME</v>
      </c>
      <c r="B351" s="56" t="str">
        <f t="shared" si="115"/>
        <v>ultimo</v>
      </c>
      <c r="C351" s="55">
        <f t="shared" si="119"/>
        <v>10</v>
      </c>
      <c r="D351" t="str">
        <f t="shared" si="119"/>
        <v>Comarca Kuna Yala</v>
      </c>
      <c r="E351" s="23">
        <f t="shared" si="121"/>
        <v>44011</v>
      </c>
      <c r="F351" s="54">
        <f t="shared" si="122"/>
        <v>27</v>
      </c>
      <c r="G351" cm="1">
        <f t="array" ref="G351">+INDEX('Casos ACUM Prov'!$CK$3:$OM$16,'TODO PROVINCIA'!C351+1,'TODO PROVINCIA'!F351)</f>
        <v>0</v>
      </c>
      <c r="H351">
        <f t="shared" si="116"/>
        <v>0</v>
      </c>
      <c r="I351" cm="1">
        <f t="array" ref="I351">+INDEX('Muertes-PROV'!$C$3:$GE$16,$C351+1,$F351)</f>
        <v>0</v>
      </c>
      <c r="J351">
        <f t="shared" si="117"/>
        <v>0</v>
      </c>
      <c r="K351" cm="1">
        <f t="array" ref="K351">+INDEX('rECUPERA-prov'!$C$3:$LA$16,$C351+1,$F351)</f>
        <v>0</v>
      </c>
      <c r="L351">
        <f t="shared" si="118"/>
        <v>0</v>
      </c>
      <c r="M351">
        <f t="shared" si="123"/>
        <v>0</v>
      </c>
      <c r="N351">
        <f t="shared" si="60"/>
        <v>0</v>
      </c>
      <c r="O351" s="57">
        <f t="shared" si="124"/>
        <v>0</v>
      </c>
      <c r="P351" s="57">
        <f t="shared" si="125"/>
        <v>0</v>
      </c>
      <c r="Q351" s="57">
        <f t="shared" si="126"/>
        <v>0</v>
      </c>
      <c r="R351" s="57">
        <f t="shared" si="127"/>
        <v>0</v>
      </c>
      <c r="S351" s="57">
        <f t="shared" si="128"/>
        <v>0</v>
      </c>
      <c r="T351" s="57">
        <f t="shared" si="129"/>
        <v>0</v>
      </c>
      <c r="U351" s="57">
        <f t="shared" si="130"/>
        <v>0</v>
      </c>
      <c r="V351" s="58">
        <f t="shared" si="131"/>
        <v>0</v>
      </c>
      <c r="W351" s="58">
        <f t="shared" si="132"/>
        <v>0</v>
      </c>
      <c r="X351" s="58">
        <f t="shared" si="133"/>
        <v>0</v>
      </c>
      <c r="Y351" s="58">
        <f t="shared" si="134"/>
        <v>0</v>
      </c>
      <c r="Z351">
        <f t="shared" si="65"/>
        <v>89592</v>
      </c>
    </row>
    <row r="352" spans="1:26" x14ac:dyDescent="0.3">
      <c r="A352" s="56" t="str">
        <f t="shared" si="120"/>
        <v>OUT TIME</v>
      </c>
      <c r="B352" s="56" t="str">
        <f t="shared" si="115"/>
        <v>ultimo</v>
      </c>
      <c r="C352" s="55">
        <f t="shared" si="119"/>
        <v>11</v>
      </c>
      <c r="D352" t="str">
        <f t="shared" si="119"/>
        <v>Comarca Emberá Wounaán</v>
      </c>
      <c r="E352" s="23">
        <f t="shared" si="121"/>
        <v>44011</v>
      </c>
      <c r="F352" s="54">
        <f t="shared" si="122"/>
        <v>27</v>
      </c>
      <c r="G352" cm="1">
        <f t="array" ref="G352">+INDEX('Casos ACUM Prov'!$CK$3:$OM$16,'TODO PROVINCIA'!C352+1,'TODO PROVINCIA'!F352)</f>
        <v>0</v>
      </c>
      <c r="H352">
        <f t="shared" si="116"/>
        <v>0</v>
      </c>
      <c r="I352" cm="1">
        <f t="array" ref="I352">+INDEX('Muertes-PROV'!$C$3:$GE$16,$C352+1,$F352)</f>
        <v>0</v>
      </c>
      <c r="J352">
        <f t="shared" si="117"/>
        <v>0</v>
      </c>
      <c r="K352" cm="1">
        <f t="array" ref="K352">+INDEX('rECUPERA-prov'!$C$3:$LA$16,$C352+1,$F352)</f>
        <v>0</v>
      </c>
      <c r="L352">
        <f t="shared" si="118"/>
        <v>0</v>
      </c>
      <c r="M352">
        <f t="shared" si="123"/>
        <v>0</v>
      </c>
      <c r="N352">
        <f t="shared" si="60"/>
        <v>0</v>
      </c>
      <c r="O352" s="57">
        <f t="shared" si="124"/>
        <v>0</v>
      </c>
      <c r="P352" s="57">
        <f t="shared" si="125"/>
        <v>0</v>
      </c>
      <c r="Q352" s="57">
        <f t="shared" si="126"/>
        <v>0</v>
      </c>
      <c r="R352" s="57">
        <f t="shared" si="127"/>
        <v>0</v>
      </c>
      <c r="S352" s="57">
        <f t="shared" si="128"/>
        <v>0</v>
      </c>
      <c r="T352" s="57">
        <f t="shared" si="129"/>
        <v>0</v>
      </c>
      <c r="U352" s="57">
        <f t="shared" si="130"/>
        <v>0</v>
      </c>
      <c r="V352" s="58">
        <f t="shared" si="131"/>
        <v>0</v>
      </c>
      <c r="W352" s="58">
        <f t="shared" si="132"/>
        <v>0</v>
      </c>
      <c r="X352" s="58">
        <f t="shared" si="133"/>
        <v>0</v>
      </c>
      <c r="Y352" s="58">
        <f t="shared" si="134"/>
        <v>0</v>
      </c>
      <c r="Z352">
        <f t="shared" si="65"/>
        <v>1249032</v>
      </c>
    </row>
    <row r="353" spans="1:26" x14ac:dyDescent="0.3">
      <c r="A353" s="56" t="str">
        <f t="shared" si="120"/>
        <v>OUT TIME</v>
      </c>
      <c r="B353" s="56" t="str">
        <f t="shared" si="115"/>
        <v>ultimo</v>
      </c>
      <c r="C353" s="55">
        <f t="shared" si="119"/>
        <v>12</v>
      </c>
      <c r="D353" t="str">
        <f t="shared" si="119"/>
        <v>Comarca Ngäbe Buglé</v>
      </c>
      <c r="E353" s="23">
        <f t="shared" si="121"/>
        <v>44011</v>
      </c>
      <c r="F353" s="54">
        <f t="shared" si="122"/>
        <v>27</v>
      </c>
      <c r="G353" cm="1">
        <f t="array" ref="G353">+INDEX('Casos ACUM Prov'!$CK$3:$OM$16,'TODO PROVINCIA'!C353+1,'TODO PROVINCIA'!F353)</f>
        <v>0</v>
      </c>
      <c r="H353">
        <f t="shared" si="116"/>
        <v>0</v>
      </c>
      <c r="I353" cm="1">
        <f t="array" ref="I353">+INDEX('Muertes-PROV'!$C$3:$GE$16,$C353+1,$F353)</f>
        <v>0</v>
      </c>
      <c r="J353">
        <f t="shared" si="117"/>
        <v>0</v>
      </c>
      <c r="K353" cm="1">
        <f t="array" ref="K353">+INDEX('rECUPERA-prov'!$C$3:$LA$16,$C353+1,$F353)</f>
        <v>0</v>
      </c>
      <c r="L353">
        <f t="shared" si="118"/>
        <v>0</v>
      </c>
      <c r="M353">
        <f t="shared" si="123"/>
        <v>0</v>
      </c>
      <c r="N353">
        <f t="shared" si="60"/>
        <v>0</v>
      </c>
      <c r="O353" s="57">
        <f t="shared" si="124"/>
        <v>0</v>
      </c>
      <c r="P353" s="57">
        <f t="shared" si="125"/>
        <v>0</v>
      </c>
      <c r="Q353" s="57">
        <f t="shared" si="126"/>
        <v>0</v>
      </c>
      <c r="R353" s="57">
        <f t="shared" si="127"/>
        <v>0</v>
      </c>
      <c r="S353" s="57">
        <f t="shared" si="128"/>
        <v>0</v>
      </c>
      <c r="T353" s="57">
        <f t="shared" si="129"/>
        <v>0</v>
      </c>
      <c r="U353" s="57">
        <f t="shared" si="130"/>
        <v>0</v>
      </c>
      <c r="V353" s="58">
        <f t="shared" si="131"/>
        <v>0</v>
      </c>
      <c r="W353" s="58">
        <f t="shared" si="132"/>
        <v>0</v>
      </c>
      <c r="X353" s="58">
        <f t="shared" si="133"/>
        <v>0</v>
      </c>
      <c r="Y353" s="58">
        <f t="shared" si="134"/>
        <v>0</v>
      </c>
      <c r="Z353">
        <f t="shared" si="65"/>
        <v>464038</v>
      </c>
    </row>
    <row r="354" spans="1:26" x14ac:dyDescent="0.3">
      <c r="A354" s="56" t="str">
        <f t="shared" si="120"/>
        <v>OUT TIME</v>
      </c>
      <c r="B354" s="56" t="str">
        <f t="shared" si="115"/>
        <v>ultimo</v>
      </c>
      <c r="C354" s="55">
        <f t="shared" si="119"/>
        <v>13</v>
      </c>
      <c r="D354" t="str">
        <f t="shared" si="119"/>
        <v>Panamá Oeste</v>
      </c>
      <c r="E354" s="23">
        <f t="shared" si="121"/>
        <v>44011</v>
      </c>
      <c r="F354" s="54">
        <f t="shared" si="122"/>
        <v>27</v>
      </c>
      <c r="G354" cm="1">
        <f t="array" ref="G354">+INDEX('Casos ACUM Prov'!$CK$3:$OM$16,'TODO PROVINCIA'!C354+1,'TODO PROVINCIA'!F354)</f>
        <v>0</v>
      </c>
      <c r="H354">
        <f t="shared" si="116"/>
        <v>0</v>
      </c>
      <c r="I354" cm="1">
        <f t="array" ref="I354">+INDEX('Muertes-PROV'!$C$3:$GE$16,$C354+1,$F354)</f>
        <v>0</v>
      </c>
      <c r="J354">
        <f t="shared" si="117"/>
        <v>0</v>
      </c>
      <c r="K354" cm="1">
        <f t="array" ref="K354">+INDEX('rECUPERA-prov'!$C$3:$LA$16,$C354+1,$F354)</f>
        <v>0</v>
      </c>
      <c r="L354">
        <f t="shared" si="118"/>
        <v>0</v>
      </c>
      <c r="M354">
        <f t="shared" si="123"/>
        <v>0</v>
      </c>
      <c r="N354">
        <f t="shared" si="60"/>
        <v>0</v>
      </c>
      <c r="O354" s="57">
        <f t="shared" si="124"/>
        <v>0</v>
      </c>
      <c r="P354" s="57">
        <f t="shared" si="125"/>
        <v>0</v>
      </c>
      <c r="Q354" s="57">
        <f t="shared" si="126"/>
        <v>0</v>
      </c>
      <c r="R354" s="57">
        <f t="shared" si="127"/>
        <v>0</v>
      </c>
      <c r="S354" s="57">
        <f t="shared" si="128"/>
        <v>0</v>
      </c>
      <c r="T354" s="57">
        <f t="shared" si="129"/>
        <v>0</v>
      </c>
      <c r="U354" s="57">
        <f t="shared" si="130"/>
        <v>0</v>
      </c>
      <c r="V354" s="58">
        <f t="shared" si="131"/>
        <v>0</v>
      </c>
      <c r="W354" s="58">
        <f t="shared" si="132"/>
        <v>0</v>
      </c>
      <c r="X354" s="58">
        <f t="shared" si="133"/>
        <v>0</v>
      </c>
      <c r="Y354" s="58">
        <f t="shared" si="134"/>
        <v>0</v>
      </c>
      <c r="Z354">
        <f t="shared" si="65"/>
        <v>226991</v>
      </c>
    </row>
    <row r="355" spans="1:26" x14ac:dyDescent="0.3">
      <c r="A355" s="56" t="str">
        <f t="shared" si="120"/>
        <v>OUT TIME</v>
      </c>
      <c r="B355" s="56" t="str">
        <f t="shared" si="115"/>
        <v>ultimo</v>
      </c>
      <c r="C355" s="55">
        <f t="shared" si="119"/>
        <v>1</v>
      </c>
      <c r="D355" t="str">
        <f t="shared" si="119"/>
        <v>Bocas del Toro</v>
      </c>
      <c r="E355" s="23">
        <f t="shared" si="121"/>
        <v>44012</v>
      </c>
      <c r="F355" s="54">
        <f t="shared" si="122"/>
        <v>28</v>
      </c>
      <c r="G355" cm="1">
        <f t="array" ref="G355">+INDEX('Casos ACUM Prov'!$CK$3:$OM$16,'TODO PROVINCIA'!C355+1,'TODO PROVINCIA'!F355)</f>
        <v>0</v>
      </c>
      <c r="H355">
        <f t="shared" si="116"/>
        <v>0</v>
      </c>
      <c r="I355" cm="1">
        <f t="array" ref="I355">+INDEX('Muertes-PROV'!$C$3:$GE$16,$C355+1,$F355)</f>
        <v>0</v>
      </c>
      <c r="J355">
        <f t="shared" si="117"/>
        <v>0</v>
      </c>
      <c r="K355" cm="1">
        <f t="array" ref="K355">+INDEX('rECUPERA-prov'!$C$3:$LA$16,$C355+1,$F355)</f>
        <v>0</v>
      </c>
      <c r="L355">
        <f t="shared" si="118"/>
        <v>0</v>
      </c>
      <c r="M355">
        <f t="shared" si="123"/>
        <v>0</v>
      </c>
      <c r="N355">
        <f t="shared" si="60"/>
        <v>0</v>
      </c>
      <c r="O355" s="57">
        <f t="shared" si="124"/>
        <v>0</v>
      </c>
      <c r="P355" s="57">
        <f t="shared" si="125"/>
        <v>0</v>
      </c>
      <c r="Q355" s="57">
        <f t="shared" si="126"/>
        <v>0</v>
      </c>
      <c r="R355" s="57">
        <f t="shared" si="127"/>
        <v>0</v>
      </c>
      <c r="S355" s="57">
        <f t="shared" si="128"/>
        <v>0</v>
      </c>
      <c r="T355" s="57">
        <f t="shared" si="129"/>
        <v>0</v>
      </c>
      <c r="U355" s="57">
        <f t="shared" si="130"/>
        <v>0</v>
      </c>
      <c r="V355" s="58">
        <f t="shared" si="131"/>
        <v>0</v>
      </c>
      <c r="W355" s="58">
        <f t="shared" si="132"/>
        <v>0</v>
      </c>
      <c r="X355" s="58">
        <f t="shared" si="133"/>
        <v>0</v>
      </c>
      <c r="Y355" s="58">
        <f t="shared" si="134"/>
        <v>0</v>
      </c>
      <c r="Z355">
        <f t="shared" si="65"/>
        <v>125461</v>
      </c>
    </row>
    <row r="356" spans="1:26" x14ac:dyDescent="0.3">
      <c r="A356" s="56" t="str">
        <f t="shared" si="120"/>
        <v>OUT TIME</v>
      </c>
      <c r="B356" s="56" t="str">
        <f t="shared" si="115"/>
        <v>ultimo</v>
      </c>
      <c r="C356" s="55">
        <f t="shared" si="119"/>
        <v>2</v>
      </c>
      <c r="D356" t="str">
        <f t="shared" si="119"/>
        <v>Coclé</v>
      </c>
      <c r="E356" s="23">
        <f t="shared" si="121"/>
        <v>44012</v>
      </c>
      <c r="F356" s="54">
        <f t="shared" si="122"/>
        <v>28</v>
      </c>
      <c r="G356" cm="1">
        <f t="array" ref="G356">+INDEX('Casos ACUM Prov'!$CK$3:$OM$16,'TODO PROVINCIA'!C356+1,'TODO PROVINCIA'!F356)</f>
        <v>0</v>
      </c>
      <c r="H356">
        <f t="shared" si="116"/>
        <v>0</v>
      </c>
      <c r="I356" cm="1">
        <f t="array" ref="I356">+INDEX('Muertes-PROV'!$C$3:$GE$16,$C356+1,$F356)</f>
        <v>0</v>
      </c>
      <c r="J356">
        <f t="shared" si="117"/>
        <v>0</v>
      </c>
      <c r="K356" cm="1">
        <f t="array" ref="K356">+INDEX('rECUPERA-prov'!$C$3:$LA$16,$C356+1,$F356)</f>
        <v>0</v>
      </c>
      <c r="L356">
        <f t="shared" si="118"/>
        <v>0</v>
      </c>
      <c r="M356">
        <f t="shared" si="123"/>
        <v>0</v>
      </c>
      <c r="N356">
        <f t="shared" si="60"/>
        <v>0</v>
      </c>
      <c r="O356" s="57">
        <f t="shared" si="124"/>
        <v>0</v>
      </c>
      <c r="P356" s="57">
        <f t="shared" si="125"/>
        <v>0</v>
      </c>
      <c r="Q356" s="57">
        <f t="shared" si="126"/>
        <v>0</v>
      </c>
      <c r="R356" s="57">
        <f t="shared" si="127"/>
        <v>0</v>
      </c>
      <c r="S356" s="57">
        <f t="shared" si="128"/>
        <v>0</v>
      </c>
      <c r="T356" s="57">
        <f t="shared" si="129"/>
        <v>0</v>
      </c>
      <c r="U356" s="57">
        <f t="shared" si="130"/>
        <v>0</v>
      </c>
      <c r="V356" s="58">
        <f t="shared" si="131"/>
        <v>0</v>
      </c>
      <c r="W356" s="58">
        <f t="shared" si="132"/>
        <v>0</v>
      </c>
      <c r="X356" s="58">
        <f t="shared" si="133"/>
        <v>0</v>
      </c>
      <c r="Y356" s="58">
        <f t="shared" si="134"/>
        <v>0</v>
      </c>
      <c r="Z356">
        <f t="shared" si="65"/>
        <v>416873</v>
      </c>
    </row>
    <row r="357" spans="1:26" x14ac:dyDescent="0.3">
      <c r="A357" s="56" t="str">
        <f t="shared" si="120"/>
        <v>OUT TIME</v>
      </c>
      <c r="B357" s="56" t="str">
        <f t="shared" si="115"/>
        <v>ultimo</v>
      </c>
      <c r="C357" s="55">
        <f t="shared" si="119"/>
        <v>3</v>
      </c>
      <c r="D357" t="str">
        <f t="shared" si="119"/>
        <v>Colón</v>
      </c>
      <c r="E357" s="23">
        <f t="shared" si="121"/>
        <v>44012</v>
      </c>
      <c r="F357" s="54">
        <f t="shared" si="122"/>
        <v>28</v>
      </c>
      <c r="G357" cm="1">
        <f t="array" ref="G357">+INDEX('Casos ACUM Prov'!$CK$3:$OM$16,'TODO PROVINCIA'!C357+1,'TODO PROVINCIA'!F357)</f>
        <v>0</v>
      </c>
      <c r="H357">
        <f t="shared" si="116"/>
        <v>0</v>
      </c>
      <c r="I357" cm="1">
        <f t="array" ref="I357">+INDEX('Muertes-PROV'!$C$3:$GE$16,$C357+1,$F357)</f>
        <v>0</v>
      </c>
      <c r="J357">
        <f t="shared" si="117"/>
        <v>0</v>
      </c>
      <c r="K357" cm="1">
        <f t="array" ref="K357">+INDEX('rECUPERA-prov'!$C$3:$LA$16,$C357+1,$F357)</f>
        <v>0</v>
      </c>
      <c r="L357">
        <f t="shared" si="118"/>
        <v>0</v>
      </c>
      <c r="M357">
        <f t="shared" si="123"/>
        <v>0</v>
      </c>
      <c r="N357">
        <f t="shared" si="60"/>
        <v>0</v>
      </c>
      <c r="O357" s="57">
        <f t="shared" si="124"/>
        <v>0</v>
      </c>
      <c r="P357" s="57">
        <f t="shared" si="125"/>
        <v>0</v>
      </c>
      <c r="Q357" s="57">
        <f t="shared" si="126"/>
        <v>0</v>
      </c>
      <c r="R357" s="57">
        <f t="shared" si="127"/>
        <v>0</v>
      </c>
      <c r="S357" s="57">
        <f t="shared" si="128"/>
        <v>0</v>
      </c>
      <c r="T357" s="57">
        <f t="shared" si="129"/>
        <v>0</v>
      </c>
      <c r="U357" s="57">
        <f t="shared" si="130"/>
        <v>0</v>
      </c>
      <c r="V357" s="58">
        <f t="shared" si="131"/>
        <v>0</v>
      </c>
      <c r="W357" s="58">
        <f t="shared" si="132"/>
        <v>0</v>
      </c>
      <c r="X357" s="58">
        <f t="shared" si="133"/>
        <v>0</v>
      </c>
      <c r="Y357" s="58">
        <f t="shared" si="134"/>
        <v>0</v>
      </c>
      <c r="Z357">
        <f t="shared" si="65"/>
        <v>233708</v>
      </c>
    </row>
    <row r="358" spans="1:26" x14ac:dyDescent="0.3">
      <c r="A358" s="56" t="str">
        <f t="shared" si="120"/>
        <v>OUT TIME</v>
      </c>
      <c r="B358" s="56" t="str">
        <f t="shared" si="115"/>
        <v>ultimo</v>
      </c>
      <c r="C358" s="55">
        <f t="shared" si="119"/>
        <v>4</v>
      </c>
      <c r="D358" t="str">
        <f t="shared" si="119"/>
        <v>Chiriquí</v>
      </c>
      <c r="E358" s="23">
        <f t="shared" si="121"/>
        <v>44012</v>
      </c>
      <c r="F358" s="54">
        <f t="shared" si="122"/>
        <v>28</v>
      </c>
      <c r="G358" cm="1">
        <f t="array" ref="G358">+INDEX('Casos ACUM Prov'!$CK$3:$OM$16,'TODO PROVINCIA'!C358+1,'TODO PROVINCIA'!F358)</f>
        <v>0</v>
      </c>
      <c r="H358">
        <f t="shared" si="116"/>
        <v>0</v>
      </c>
      <c r="I358" cm="1">
        <f t="array" ref="I358">+INDEX('Muertes-PROV'!$C$3:$GE$16,$C358+1,$F358)</f>
        <v>0</v>
      </c>
      <c r="J358">
        <f t="shared" si="117"/>
        <v>0</v>
      </c>
      <c r="K358" cm="1">
        <f t="array" ref="K358">+INDEX('rECUPERA-prov'!$C$3:$LA$16,$C358+1,$F358)</f>
        <v>0</v>
      </c>
      <c r="L358">
        <f t="shared" si="118"/>
        <v>0</v>
      </c>
      <c r="M358">
        <f t="shared" si="123"/>
        <v>0</v>
      </c>
      <c r="N358">
        <f t="shared" si="60"/>
        <v>0</v>
      </c>
      <c r="O358" s="57">
        <f t="shared" si="124"/>
        <v>0</v>
      </c>
      <c r="P358" s="57">
        <f t="shared" si="125"/>
        <v>0</v>
      </c>
      <c r="Q358" s="57">
        <f t="shared" si="126"/>
        <v>0</v>
      </c>
      <c r="R358" s="57">
        <f t="shared" si="127"/>
        <v>0</v>
      </c>
      <c r="S358" s="57">
        <f t="shared" si="128"/>
        <v>0</v>
      </c>
      <c r="T358" s="57">
        <f t="shared" si="129"/>
        <v>0</v>
      </c>
      <c r="U358" s="57">
        <f t="shared" si="130"/>
        <v>0</v>
      </c>
      <c r="V358" s="58">
        <f t="shared" si="131"/>
        <v>0</v>
      </c>
      <c r="W358" s="58">
        <f t="shared" si="132"/>
        <v>0</v>
      </c>
      <c r="X358" s="58">
        <f t="shared" si="133"/>
        <v>0</v>
      </c>
      <c r="Y358" s="58">
        <f t="shared" si="134"/>
        <v>0</v>
      </c>
      <c r="Z358">
        <f t="shared" si="65"/>
        <v>241928</v>
      </c>
    </row>
    <row r="359" spans="1:26" x14ac:dyDescent="0.3">
      <c r="A359" s="56" t="str">
        <f t="shared" si="120"/>
        <v>OUT TIME</v>
      </c>
      <c r="B359" s="56" t="str">
        <f t="shared" si="115"/>
        <v>ultimo</v>
      </c>
      <c r="C359" s="55">
        <f t="shared" si="119"/>
        <v>5</v>
      </c>
      <c r="D359" t="str">
        <f t="shared" si="119"/>
        <v>Darién</v>
      </c>
      <c r="E359" s="23">
        <f t="shared" si="121"/>
        <v>44012</v>
      </c>
      <c r="F359" s="54">
        <f t="shared" si="122"/>
        <v>28</v>
      </c>
      <c r="G359" cm="1">
        <f t="array" ref="G359">+INDEX('Casos ACUM Prov'!$CK$3:$OM$16,'TODO PROVINCIA'!C359+1,'TODO PROVINCIA'!F359)</f>
        <v>0</v>
      </c>
      <c r="H359">
        <f t="shared" si="116"/>
        <v>0</v>
      </c>
      <c r="I359" cm="1">
        <f t="array" ref="I359">+INDEX('Muertes-PROV'!$C$3:$GE$16,$C359+1,$F359)</f>
        <v>0</v>
      </c>
      <c r="J359">
        <f t="shared" si="117"/>
        <v>0</v>
      </c>
      <c r="K359" cm="1">
        <f t="array" ref="K359">+INDEX('rECUPERA-prov'!$C$3:$LA$16,$C359+1,$F359)</f>
        <v>0</v>
      </c>
      <c r="L359">
        <f t="shared" si="118"/>
        <v>0</v>
      </c>
      <c r="M359">
        <f t="shared" si="123"/>
        <v>0</v>
      </c>
      <c r="N359">
        <f t="shared" si="60"/>
        <v>0</v>
      </c>
      <c r="O359" s="57">
        <f t="shared" si="124"/>
        <v>0</v>
      </c>
      <c r="P359" s="57">
        <f t="shared" si="125"/>
        <v>0</v>
      </c>
      <c r="Q359" s="57">
        <f t="shared" si="126"/>
        <v>0</v>
      </c>
      <c r="R359" s="57">
        <f t="shared" si="127"/>
        <v>0</v>
      </c>
      <c r="S359" s="57">
        <f t="shared" si="128"/>
        <v>0</v>
      </c>
      <c r="T359" s="57">
        <f t="shared" si="129"/>
        <v>0</v>
      </c>
      <c r="U359" s="57">
        <f t="shared" si="130"/>
        <v>0</v>
      </c>
      <c r="V359" s="58">
        <f t="shared" si="131"/>
        <v>0</v>
      </c>
      <c r="W359" s="58">
        <f t="shared" si="132"/>
        <v>0</v>
      </c>
      <c r="X359" s="58">
        <f t="shared" si="133"/>
        <v>0</v>
      </c>
      <c r="Y359" s="58">
        <f t="shared" si="134"/>
        <v>0</v>
      </c>
      <c r="Z359">
        <f t="shared" si="65"/>
        <v>10001</v>
      </c>
    </row>
    <row r="360" spans="1:26" x14ac:dyDescent="0.3">
      <c r="A360" s="56" t="str">
        <f t="shared" si="120"/>
        <v>OUT TIME</v>
      </c>
      <c r="B360" s="56" t="str">
        <f t="shared" si="115"/>
        <v>ultimo</v>
      </c>
      <c r="C360" s="55">
        <f t="shared" si="119"/>
        <v>6</v>
      </c>
      <c r="D360" t="str">
        <f t="shared" si="119"/>
        <v>Herrera</v>
      </c>
      <c r="E360" s="23">
        <f t="shared" si="121"/>
        <v>44012</v>
      </c>
      <c r="F360" s="54">
        <f t="shared" si="122"/>
        <v>28</v>
      </c>
      <c r="G360" cm="1">
        <f t="array" ref="G360">+INDEX('Casos ACUM Prov'!$CK$3:$OM$16,'TODO PROVINCIA'!C360+1,'TODO PROVINCIA'!F360)</f>
        <v>0</v>
      </c>
      <c r="H360">
        <f t="shared" si="116"/>
        <v>0</v>
      </c>
      <c r="I360" cm="1">
        <f t="array" ref="I360">+INDEX('Muertes-PROV'!$C$3:$GE$16,$C360+1,$F360)</f>
        <v>0</v>
      </c>
      <c r="J360">
        <f t="shared" si="117"/>
        <v>0</v>
      </c>
      <c r="K360" cm="1">
        <f t="array" ref="K360">+INDEX('rECUPERA-prov'!$C$3:$LA$16,$C360+1,$F360)</f>
        <v>0</v>
      </c>
      <c r="L360">
        <f t="shared" si="118"/>
        <v>0</v>
      </c>
      <c r="M360">
        <f t="shared" si="123"/>
        <v>0</v>
      </c>
      <c r="N360">
        <f t="shared" si="60"/>
        <v>0</v>
      </c>
      <c r="O360" s="57">
        <f t="shared" si="124"/>
        <v>0</v>
      </c>
      <c r="P360" s="57">
        <f t="shared" si="125"/>
        <v>0</v>
      </c>
      <c r="Q360" s="57">
        <f t="shared" si="126"/>
        <v>0</v>
      </c>
      <c r="R360" s="57">
        <f t="shared" si="127"/>
        <v>0</v>
      </c>
      <c r="S360" s="57">
        <f t="shared" si="128"/>
        <v>0</v>
      </c>
      <c r="T360" s="57">
        <f t="shared" si="129"/>
        <v>0</v>
      </c>
      <c r="U360" s="57">
        <f t="shared" si="130"/>
        <v>0</v>
      </c>
      <c r="V360" s="58">
        <f t="shared" si="131"/>
        <v>0</v>
      </c>
      <c r="W360" s="58">
        <f t="shared" si="132"/>
        <v>0</v>
      </c>
      <c r="X360" s="58">
        <f t="shared" si="133"/>
        <v>0</v>
      </c>
      <c r="Y360" s="58">
        <f t="shared" si="134"/>
        <v>0</v>
      </c>
      <c r="Z360">
        <f t="shared" si="65"/>
        <v>33109</v>
      </c>
    </row>
    <row r="361" spans="1:26" x14ac:dyDescent="0.3">
      <c r="A361" s="56" t="str">
        <f t="shared" si="120"/>
        <v>OUT TIME</v>
      </c>
      <c r="B361" s="56" t="str">
        <f t="shared" si="115"/>
        <v>ultimo</v>
      </c>
      <c r="C361" s="55">
        <f t="shared" si="119"/>
        <v>7</v>
      </c>
      <c r="D361" t="str">
        <f t="shared" si="119"/>
        <v>Los Santos</v>
      </c>
      <c r="E361" s="23">
        <f t="shared" si="121"/>
        <v>44012</v>
      </c>
      <c r="F361" s="54">
        <f t="shared" si="122"/>
        <v>28</v>
      </c>
      <c r="G361" cm="1">
        <f t="array" ref="G361">+INDEX('Casos ACUM Prov'!$CK$3:$OM$16,'TODO PROVINCIA'!C361+1,'TODO PROVINCIA'!F361)</f>
        <v>0</v>
      </c>
      <c r="H361">
        <f t="shared" si="116"/>
        <v>0</v>
      </c>
      <c r="I361" cm="1">
        <f t="array" ref="I361">+INDEX('Muertes-PROV'!$C$3:$GE$16,$C361+1,$F361)</f>
        <v>0</v>
      </c>
      <c r="J361">
        <f t="shared" si="117"/>
        <v>0</v>
      </c>
      <c r="K361" cm="1">
        <f t="array" ref="K361">+INDEX('rECUPERA-prov'!$C$3:$LA$16,$C361+1,$F361)</f>
        <v>0</v>
      </c>
      <c r="L361">
        <f t="shared" si="118"/>
        <v>0</v>
      </c>
      <c r="M361">
        <f t="shared" si="123"/>
        <v>0</v>
      </c>
      <c r="N361">
        <f t="shared" si="60"/>
        <v>0</v>
      </c>
      <c r="O361" s="57">
        <f t="shared" si="124"/>
        <v>0</v>
      </c>
      <c r="P361" s="57">
        <f t="shared" si="125"/>
        <v>0</v>
      </c>
      <c r="Q361" s="57">
        <f t="shared" si="126"/>
        <v>0</v>
      </c>
      <c r="R361" s="57">
        <f t="shared" si="127"/>
        <v>0</v>
      </c>
      <c r="S361" s="57">
        <f t="shared" si="128"/>
        <v>0</v>
      </c>
      <c r="T361" s="57">
        <f t="shared" si="129"/>
        <v>0</v>
      </c>
      <c r="U361" s="57">
        <f t="shared" si="130"/>
        <v>0</v>
      </c>
      <c r="V361" s="58">
        <f t="shared" si="131"/>
        <v>0</v>
      </c>
      <c r="W361" s="58">
        <f t="shared" si="132"/>
        <v>0</v>
      </c>
      <c r="X361" s="58">
        <f t="shared" si="133"/>
        <v>0</v>
      </c>
      <c r="Y361" s="58">
        <f t="shared" si="134"/>
        <v>0</v>
      </c>
      <c r="Z361">
        <f t="shared" si="65"/>
        <v>156747</v>
      </c>
    </row>
    <row r="362" spans="1:26" x14ac:dyDescent="0.3">
      <c r="A362" s="56" t="str">
        <f t="shared" si="120"/>
        <v>OUT TIME</v>
      </c>
      <c r="B362" s="56" t="str">
        <f t="shared" si="115"/>
        <v>ultimo</v>
      </c>
      <c r="C362" s="55">
        <f t="shared" si="119"/>
        <v>8</v>
      </c>
      <c r="D362" t="str">
        <f t="shared" si="119"/>
        <v>Panamá</v>
      </c>
      <c r="E362" s="23">
        <f t="shared" si="121"/>
        <v>44012</v>
      </c>
      <c r="F362" s="54">
        <f t="shared" si="122"/>
        <v>28</v>
      </c>
      <c r="G362" cm="1">
        <f t="array" ref="G362">+INDEX('Casos ACUM Prov'!$CK$3:$OM$16,'TODO PROVINCIA'!C362+1,'TODO PROVINCIA'!F362)</f>
        <v>0</v>
      </c>
      <c r="H362">
        <f t="shared" si="116"/>
        <v>0</v>
      </c>
      <c r="I362" cm="1">
        <f t="array" ref="I362">+INDEX('Muertes-PROV'!$C$3:$GE$16,$C362+1,$F362)</f>
        <v>0</v>
      </c>
      <c r="J362">
        <f t="shared" si="117"/>
        <v>0</v>
      </c>
      <c r="K362" cm="1">
        <f t="array" ref="K362">+INDEX('rECUPERA-prov'!$C$3:$LA$16,$C362+1,$F362)</f>
        <v>0</v>
      </c>
      <c r="L362">
        <f t="shared" si="118"/>
        <v>0</v>
      </c>
      <c r="M362">
        <f t="shared" si="123"/>
        <v>0</v>
      </c>
      <c r="N362">
        <f t="shared" si="60"/>
        <v>0</v>
      </c>
      <c r="O362" s="57">
        <f t="shared" si="124"/>
        <v>0</v>
      </c>
      <c r="P362" s="57">
        <f t="shared" si="125"/>
        <v>0</v>
      </c>
      <c r="Q362" s="57">
        <f t="shared" si="126"/>
        <v>0</v>
      </c>
      <c r="R362" s="57">
        <f t="shared" si="127"/>
        <v>0</v>
      </c>
      <c r="S362" s="57">
        <f t="shared" si="128"/>
        <v>0</v>
      </c>
      <c r="T362" s="57">
        <f t="shared" si="129"/>
        <v>0</v>
      </c>
      <c r="U362" s="57">
        <f t="shared" si="130"/>
        <v>0</v>
      </c>
      <c r="V362" s="58">
        <f t="shared" si="131"/>
        <v>0</v>
      </c>
      <c r="W362" s="58">
        <f t="shared" si="132"/>
        <v>0</v>
      </c>
      <c r="X362" s="58">
        <f t="shared" si="133"/>
        <v>0</v>
      </c>
      <c r="Y362" s="58">
        <f t="shared" si="134"/>
        <v>0</v>
      </c>
      <c r="Z362">
        <f t="shared" si="65"/>
        <v>109955</v>
      </c>
    </row>
    <row r="363" spans="1:26" x14ac:dyDescent="0.3">
      <c r="A363" s="56" t="str">
        <f t="shared" si="120"/>
        <v>OUT TIME</v>
      </c>
      <c r="B363" s="56" t="str">
        <f t="shared" si="115"/>
        <v>ultimo</v>
      </c>
      <c r="C363" s="55">
        <f t="shared" si="119"/>
        <v>9</v>
      </c>
      <c r="D363" t="str">
        <f t="shared" si="119"/>
        <v>Veraguas</v>
      </c>
      <c r="E363" s="23">
        <f t="shared" si="121"/>
        <v>44012</v>
      </c>
      <c r="F363" s="54">
        <f t="shared" si="122"/>
        <v>28</v>
      </c>
      <c r="G363" cm="1">
        <f t="array" ref="G363">+INDEX('Casos ACUM Prov'!$CK$3:$OM$16,'TODO PROVINCIA'!C363+1,'TODO PROVINCIA'!F363)</f>
        <v>0</v>
      </c>
      <c r="H363">
        <f t="shared" si="116"/>
        <v>0</v>
      </c>
      <c r="I363" cm="1">
        <f t="array" ref="I363">+INDEX('Muertes-PROV'!$C$3:$GE$16,$C363+1,$F363)</f>
        <v>0</v>
      </c>
      <c r="J363">
        <f t="shared" si="117"/>
        <v>0</v>
      </c>
      <c r="K363" cm="1">
        <f t="array" ref="K363">+INDEX('rECUPERA-prov'!$C$3:$LA$16,$C363+1,$F363)</f>
        <v>0</v>
      </c>
      <c r="L363">
        <f t="shared" si="118"/>
        <v>0</v>
      </c>
      <c r="M363">
        <f t="shared" si="123"/>
        <v>0</v>
      </c>
      <c r="N363">
        <f t="shared" si="60"/>
        <v>0</v>
      </c>
      <c r="O363" s="57">
        <f t="shared" si="124"/>
        <v>0</v>
      </c>
      <c r="P363" s="57">
        <f t="shared" si="125"/>
        <v>0</v>
      </c>
      <c r="Q363" s="57">
        <f t="shared" si="126"/>
        <v>0</v>
      </c>
      <c r="R363" s="57">
        <f t="shared" si="127"/>
        <v>0</v>
      </c>
      <c r="S363" s="57">
        <f t="shared" si="128"/>
        <v>0</v>
      </c>
      <c r="T363" s="57">
        <f t="shared" si="129"/>
        <v>0</v>
      </c>
      <c r="U363" s="57">
        <f t="shared" si="130"/>
        <v>0</v>
      </c>
      <c r="V363" s="58">
        <f t="shared" si="131"/>
        <v>0</v>
      </c>
      <c r="W363" s="58">
        <f t="shared" si="132"/>
        <v>0</v>
      </c>
      <c r="X363" s="58">
        <f t="shared" si="133"/>
        <v>0</v>
      </c>
      <c r="Y363" s="58">
        <f t="shared" si="134"/>
        <v>0</v>
      </c>
      <c r="Z363">
        <f t="shared" si="65"/>
        <v>109955</v>
      </c>
    </row>
    <row r="364" spans="1:26" x14ac:dyDescent="0.3">
      <c r="A364" s="56" t="str">
        <f t="shared" si="120"/>
        <v>OUT TIME</v>
      </c>
      <c r="B364" s="56" t="str">
        <f t="shared" si="115"/>
        <v>ultimo</v>
      </c>
      <c r="C364" s="55">
        <f t="shared" ref="C364:D379" si="135">+C351</f>
        <v>10</v>
      </c>
      <c r="D364" t="str">
        <f t="shared" si="135"/>
        <v>Comarca Kuna Yala</v>
      </c>
      <c r="E364" s="23">
        <f t="shared" si="121"/>
        <v>44012</v>
      </c>
      <c r="F364" s="54">
        <f t="shared" si="122"/>
        <v>28</v>
      </c>
      <c r="G364" cm="1">
        <f t="array" ref="G364">+INDEX('Casos ACUM Prov'!$CK$3:$OM$16,'TODO PROVINCIA'!C364+1,'TODO PROVINCIA'!F364)</f>
        <v>0</v>
      </c>
      <c r="H364">
        <f t="shared" si="116"/>
        <v>0</v>
      </c>
      <c r="I364" cm="1">
        <f t="array" ref="I364">+INDEX('Muertes-PROV'!$C$3:$GE$16,$C364+1,$F364)</f>
        <v>0</v>
      </c>
      <c r="J364">
        <f t="shared" si="117"/>
        <v>0</v>
      </c>
      <c r="K364" cm="1">
        <f t="array" ref="K364">+INDEX('rECUPERA-prov'!$C$3:$LA$16,$C364+1,$F364)</f>
        <v>0</v>
      </c>
      <c r="L364">
        <f t="shared" si="118"/>
        <v>0</v>
      </c>
      <c r="M364">
        <f t="shared" si="123"/>
        <v>0</v>
      </c>
      <c r="N364">
        <f t="shared" si="60"/>
        <v>0</v>
      </c>
      <c r="O364" s="57">
        <f t="shared" si="124"/>
        <v>0</v>
      </c>
      <c r="P364" s="57">
        <f t="shared" si="125"/>
        <v>0</v>
      </c>
      <c r="Q364" s="57">
        <f t="shared" si="126"/>
        <v>0</v>
      </c>
      <c r="R364" s="57">
        <f t="shared" si="127"/>
        <v>0</v>
      </c>
      <c r="S364" s="57">
        <f t="shared" si="128"/>
        <v>0</v>
      </c>
      <c r="T364" s="57">
        <f t="shared" si="129"/>
        <v>0</v>
      </c>
      <c r="U364" s="57">
        <f t="shared" si="130"/>
        <v>0</v>
      </c>
      <c r="V364" s="58">
        <f t="shared" si="131"/>
        <v>0</v>
      </c>
      <c r="W364" s="58">
        <f t="shared" si="132"/>
        <v>0</v>
      </c>
      <c r="X364" s="58">
        <f t="shared" si="133"/>
        <v>0</v>
      </c>
      <c r="Y364" s="58">
        <f t="shared" si="134"/>
        <v>0</v>
      </c>
      <c r="Z364">
        <f t="shared" si="65"/>
        <v>89592</v>
      </c>
    </row>
    <row r="365" spans="1:26" x14ac:dyDescent="0.3">
      <c r="A365" s="56" t="str">
        <f t="shared" si="120"/>
        <v>OUT TIME</v>
      </c>
      <c r="B365" s="56" t="str">
        <f t="shared" si="115"/>
        <v>ultimo</v>
      </c>
      <c r="C365" s="55">
        <f t="shared" si="135"/>
        <v>11</v>
      </c>
      <c r="D365" t="str">
        <f t="shared" si="135"/>
        <v>Comarca Emberá Wounaán</v>
      </c>
      <c r="E365" s="23">
        <f t="shared" si="121"/>
        <v>44012</v>
      </c>
      <c r="F365" s="54">
        <f t="shared" si="122"/>
        <v>28</v>
      </c>
      <c r="G365" cm="1">
        <f t="array" ref="G365">+INDEX('Casos ACUM Prov'!$CK$3:$OM$16,'TODO PROVINCIA'!C365+1,'TODO PROVINCIA'!F365)</f>
        <v>0</v>
      </c>
      <c r="H365">
        <f t="shared" si="116"/>
        <v>0</v>
      </c>
      <c r="I365" cm="1">
        <f t="array" ref="I365">+INDEX('Muertes-PROV'!$C$3:$GE$16,$C365+1,$F365)</f>
        <v>0</v>
      </c>
      <c r="J365">
        <f t="shared" si="117"/>
        <v>0</v>
      </c>
      <c r="K365" cm="1">
        <f t="array" ref="K365">+INDEX('rECUPERA-prov'!$C$3:$LA$16,$C365+1,$F365)</f>
        <v>0</v>
      </c>
      <c r="L365">
        <f t="shared" si="118"/>
        <v>0</v>
      </c>
      <c r="M365">
        <f t="shared" si="123"/>
        <v>0</v>
      </c>
      <c r="N365">
        <f t="shared" si="60"/>
        <v>0</v>
      </c>
      <c r="O365" s="57">
        <f t="shared" si="124"/>
        <v>0</v>
      </c>
      <c r="P365" s="57">
        <f t="shared" si="125"/>
        <v>0</v>
      </c>
      <c r="Q365" s="57">
        <f t="shared" si="126"/>
        <v>0</v>
      </c>
      <c r="R365" s="57">
        <f t="shared" si="127"/>
        <v>0</v>
      </c>
      <c r="S365" s="57">
        <f t="shared" si="128"/>
        <v>0</v>
      </c>
      <c r="T365" s="57">
        <f t="shared" si="129"/>
        <v>0</v>
      </c>
      <c r="U365" s="57">
        <f t="shared" si="130"/>
        <v>0</v>
      </c>
      <c r="V365" s="58">
        <f t="shared" si="131"/>
        <v>0</v>
      </c>
      <c r="W365" s="58">
        <f t="shared" si="132"/>
        <v>0</v>
      </c>
      <c r="X365" s="58">
        <f t="shared" si="133"/>
        <v>0</v>
      </c>
      <c r="Y365" s="58">
        <f t="shared" si="134"/>
        <v>0</v>
      </c>
      <c r="Z365">
        <f t="shared" si="65"/>
        <v>1249032</v>
      </c>
    </row>
    <row r="366" spans="1:26" x14ac:dyDescent="0.3">
      <c r="A366" s="56" t="str">
        <f t="shared" si="120"/>
        <v>OUT TIME</v>
      </c>
      <c r="B366" s="56" t="str">
        <f t="shared" si="115"/>
        <v>ultimo</v>
      </c>
      <c r="C366" s="55">
        <f t="shared" si="135"/>
        <v>12</v>
      </c>
      <c r="D366" t="str">
        <f t="shared" si="135"/>
        <v>Comarca Ngäbe Buglé</v>
      </c>
      <c r="E366" s="23">
        <f t="shared" si="121"/>
        <v>44012</v>
      </c>
      <c r="F366" s="54">
        <f t="shared" si="122"/>
        <v>28</v>
      </c>
      <c r="G366" cm="1">
        <f t="array" ref="G366">+INDEX('Casos ACUM Prov'!$CK$3:$OM$16,'TODO PROVINCIA'!C366+1,'TODO PROVINCIA'!F366)</f>
        <v>0</v>
      </c>
      <c r="H366">
        <f t="shared" si="116"/>
        <v>0</v>
      </c>
      <c r="I366" cm="1">
        <f t="array" ref="I366">+INDEX('Muertes-PROV'!$C$3:$GE$16,$C366+1,$F366)</f>
        <v>0</v>
      </c>
      <c r="J366">
        <f t="shared" si="117"/>
        <v>0</v>
      </c>
      <c r="K366" cm="1">
        <f t="array" ref="K366">+INDEX('rECUPERA-prov'!$C$3:$LA$16,$C366+1,$F366)</f>
        <v>0</v>
      </c>
      <c r="L366">
        <f t="shared" si="118"/>
        <v>0</v>
      </c>
      <c r="M366">
        <f t="shared" si="123"/>
        <v>0</v>
      </c>
      <c r="N366">
        <f t="shared" si="60"/>
        <v>0</v>
      </c>
      <c r="O366" s="57">
        <f t="shared" si="124"/>
        <v>0</v>
      </c>
      <c r="P366" s="57">
        <f t="shared" si="125"/>
        <v>0</v>
      </c>
      <c r="Q366" s="57">
        <f t="shared" si="126"/>
        <v>0</v>
      </c>
      <c r="R366" s="57">
        <f t="shared" si="127"/>
        <v>0</v>
      </c>
      <c r="S366" s="57">
        <f t="shared" si="128"/>
        <v>0</v>
      </c>
      <c r="T366" s="57">
        <f t="shared" si="129"/>
        <v>0</v>
      </c>
      <c r="U366" s="57">
        <f t="shared" si="130"/>
        <v>0</v>
      </c>
      <c r="V366" s="58">
        <f t="shared" si="131"/>
        <v>0</v>
      </c>
      <c r="W366" s="58">
        <f t="shared" si="132"/>
        <v>0</v>
      </c>
      <c r="X366" s="58">
        <f t="shared" si="133"/>
        <v>0</v>
      </c>
      <c r="Y366" s="58">
        <f t="shared" si="134"/>
        <v>0</v>
      </c>
      <c r="Z366">
        <f t="shared" si="65"/>
        <v>464038</v>
      </c>
    </row>
    <row r="367" spans="1:26" x14ac:dyDescent="0.3">
      <c r="A367" s="56" t="str">
        <f t="shared" si="120"/>
        <v>OUT TIME</v>
      </c>
      <c r="B367" s="56" t="str">
        <f t="shared" si="115"/>
        <v>ultimo</v>
      </c>
      <c r="C367" s="55">
        <f t="shared" si="135"/>
        <v>13</v>
      </c>
      <c r="D367" t="str">
        <f t="shared" si="135"/>
        <v>Panamá Oeste</v>
      </c>
      <c r="E367" s="23">
        <f t="shared" si="121"/>
        <v>44012</v>
      </c>
      <c r="F367" s="54">
        <f t="shared" si="122"/>
        <v>28</v>
      </c>
      <c r="G367" cm="1">
        <f t="array" ref="G367">+INDEX('Casos ACUM Prov'!$CK$3:$OM$16,'TODO PROVINCIA'!C367+1,'TODO PROVINCIA'!F367)</f>
        <v>0</v>
      </c>
      <c r="H367">
        <f t="shared" si="116"/>
        <v>0</v>
      </c>
      <c r="I367" cm="1">
        <f t="array" ref="I367">+INDEX('Muertes-PROV'!$C$3:$GE$16,$C367+1,$F367)</f>
        <v>0</v>
      </c>
      <c r="J367">
        <f t="shared" si="117"/>
        <v>0</v>
      </c>
      <c r="K367" cm="1">
        <f t="array" ref="K367">+INDEX('rECUPERA-prov'!$C$3:$LA$16,$C367+1,$F367)</f>
        <v>0</v>
      </c>
      <c r="L367">
        <f t="shared" si="118"/>
        <v>0</v>
      </c>
      <c r="M367">
        <f t="shared" si="123"/>
        <v>0</v>
      </c>
      <c r="N367">
        <f t="shared" si="60"/>
        <v>0</v>
      </c>
      <c r="O367" s="57">
        <f t="shared" si="124"/>
        <v>0</v>
      </c>
      <c r="P367" s="57">
        <f t="shared" si="125"/>
        <v>0</v>
      </c>
      <c r="Q367" s="57">
        <f t="shared" si="126"/>
        <v>0</v>
      </c>
      <c r="R367" s="57">
        <f t="shared" si="127"/>
        <v>0</v>
      </c>
      <c r="S367" s="57">
        <f t="shared" si="128"/>
        <v>0</v>
      </c>
      <c r="T367" s="57">
        <f t="shared" si="129"/>
        <v>0</v>
      </c>
      <c r="U367" s="57">
        <f t="shared" si="130"/>
        <v>0</v>
      </c>
      <c r="V367" s="58">
        <f t="shared" si="131"/>
        <v>0</v>
      </c>
      <c r="W367" s="58">
        <f t="shared" si="132"/>
        <v>0</v>
      </c>
      <c r="X367" s="58">
        <f t="shared" si="133"/>
        <v>0</v>
      </c>
      <c r="Y367" s="58">
        <f t="shared" si="134"/>
        <v>0</v>
      </c>
      <c r="Z367">
        <f t="shared" si="65"/>
        <v>226991</v>
      </c>
    </row>
    <row r="368" spans="1:26" x14ac:dyDescent="0.3">
      <c r="A368" s="56" t="str">
        <f t="shared" si="120"/>
        <v>OUT TIME</v>
      </c>
      <c r="B368" s="56" t="str">
        <f t="shared" si="115"/>
        <v>ultimo</v>
      </c>
      <c r="C368" s="55">
        <f t="shared" si="135"/>
        <v>1</v>
      </c>
      <c r="D368" t="str">
        <f t="shared" si="135"/>
        <v>Bocas del Toro</v>
      </c>
      <c r="E368" s="23">
        <f t="shared" si="121"/>
        <v>44013</v>
      </c>
      <c r="F368" s="54">
        <f t="shared" si="122"/>
        <v>29</v>
      </c>
      <c r="G368" cm="1">
        <f t="array" ref="G368">+INDEX('Casos ACUM Prov'!$CK$3:$OM$16,'TODO PROVINCIA'!C368+1,'TODO PROVINCIA'!F368)</f>
        <v>0</v>
      </c>
      <c r="H368">
        <f t="shared" si="116"/>
        <v>0</v>
      </c>
      <c r="I368" cm="1">
        <f t="array" ref="I368">+INDEX('Muertes-PROV'!$C$3:$GE$16,$C368+1,$F368)</f>
        <v>0</v>
      </c>
      <c r="J368">
        <f t="shared" si="117"/>
        <v>0</v>
      </c>
      <c r="K368" cm="1">
        <f t="array" ref="K368">+INDEX('rECUPERA-prov'!$C$3:$LA$16,$C368+1,$F368)</f>
        <v>0</v>
      </c>
      <c r="L368">
        <f t="shared" si="118"/>
        <v>0</v>
      </c>
      <c r="M368">
        <f t="shared" si="123"/>
        <v>0</v>
      </c>
      <c r="N368">
        <f t="shared" si="60"/>
        <v>0</v>
      </c>
      <c r="O368" s="57">
        <f t="shared" si="124"/>
        <v>0</v>
      </c>
      <c r="P368" s="57">
        <f t="shared" si="125"/>
        <v>0</v>
      </c>
      <c r="Q368" s="57">
        <f t="shared" si="126"/>
        <v>0</v>
      </c>
      <c r="R368" s="57">
        <f t="shared" si="127"/>
        <v>0</v>
      </c>
      <c r="S368" s="57">
        <f t="shared" si="128"/>
        <v>0</v>
      </c>
      <c r="T368" s="57">
        <f t="shared" si="129"/>
        <v>0</v>
      </c>
      <c r="U368" s="57">
        <f t="shared" si="130"/>
        <v>0</v>
      </c>
      <c r="V368" s="58">
        <f t="shared" si="131"/>
        <v>0</v>
      </c>
      <c r="W368" s="58">
        <f t="shared" si="132"/>
        <v>0</v>
      </c>
      <c r="X368" s="58">
        <f t="shared" si="133"/>
        <v>0</v>
      </c>
      <c r="Y368" s="58">
        <f t="shared" si="134"/>
        <v>0</v>
      </c>
      <c r="Z368">
        <f t="shared" si="65"/>
        <v>125461</v>
      </c>
    </row>
    <row r="369" spans="1:26" x14ac:dyDescent="0.3">
      <c r="A369" s="56" t="str">
        <f t="shared" si="120"/>
        <v>OUT TIME</v>
      </c>
      <c r="B369" s="56" t="str">
        <f t="shared" si="115"/>
        <v>ultimo</v>
      </c>
      <c r="C369" s="55">
        <f t="shared" si="135"/>
        <v>2</v>
      </c>
      <c r="D369" t="str">
        <f t="shared" si="135"/>
        <v>Coclé</v>
      </c>
      <c r="E369" s="23">
        <f t="shared" si="121"/>
        <v>44013</v>
      </c>
      <c r="F369" s="54">
        <f t="shared" si="122"/>
        <v>29</v>
      </c>
      <c r="G369" cm="1">
        <f t="array" ref="G369">+INDEX('Casos ACUM Prov'!$CK$3:$OM$16,'TODO PROVINCIA'!C369+1,'TODO PROVINCIA'!F369)</f>
        <v>0</v>
      </c>
      <c r="H369">
        <f t="shared" si="116"/>
        <v>0</v>
      </c>
      <c r="I369" cm="1">
        <f t="array" ref="I369">+INDEX('Muertes-PROV'!$C$3:$GE$16,$C369+1,$F369)</f>
        <v>0</v>
      </c>
      <c r="J369">
        <f t="shared" si="117"/>
        <v>0</v>
      </c>
      <c r="K369" cm="1">
        <f t="array" ref="K369">+INDEX('rECUPERA-prov'!$C$3:$LA$16,$C369+1,$F369)</f>
        <v>0</v>
      </c>
      <c r="L369">
        <f t="shared" si="118"/>
        <v>0</v>
      </c>
      <c r="M369">
        <f t="shared" si="123"/>
        <v>0</v>
      </c>
      <c r="N369">
        <f t="shared" si="60"/>
        <v>0</v>
      </c>
      <c r="O369" s="57">
        <f t="shared" si="124"/>
        <v>0</v>
      </c>
      <c r="P369" s="57">
        <f t="shared" si="125"/>
        <v>0</v>
      </c>
      <c r="Q369" s="57">
        <f t="shared" si="126"/>
        <v>0</v>
      </c>
      <c r="R369" s="57">
        <f t="shared" si="127"/>
        <v>0</v>
      </c>
      <c r="S369" s="57">
        <f t="shared" si="128"/>
        <v>0</v>
      </c>
      <c r="T369" s="57">
        <f t="shared" si="129"/>
        <v>0</v>
      </c>
      <c r="U369" s="57">
        <f t="shared" si="130"/>
        <v>0</v>
      </c>
      <c r="V369" s="58">
        <f t="shared" si="131"/>
        <v>0</v>
      </c>
      <c r="W369" s="58">
        <f t="shared" si="132"/>
        <v>0</v>
      </c>
      <c r="X369" s="58">
        <f t="shared" si="133"/>
        <v>0</v>
      </c>
      <c r="Y369" s="58">
        <f t="shared" si="134"/>
        <v>0</v>
      </c>
      <c r="Z369">
        <f t="shared" si="65"/>
        <v>416873</v>
      </c>
    </row>
    <row r="370" spans="1:26" x14ac:dyDescent="0.3">
      <c r="A370" s="56" t="str">
        <f t="shared" si="120"/>
        <v>OUT TIME</v>
      </c>
      <c r="B370" s="56" t="str">
        <f t="shared" si="115"/>
        <v>ultimo</v>
      </c>
      <c r="C370" s="55">
        <f t="shared" si="135"/>
        <v>3</v>
      </c>
      <c r="D370" t="str">
        <f t="shared" si="135"/>
        <v>Colón</v>
      </c>
      <c r="E370" s="23">
        <f t="shared" si="121"/>
        <v>44013</v>
      </c>
      <c r="F370" s="54">
        <f t="shared" si="122"/>
        <v>29</v>
      </c>
      <c r="G370" cm="1">
        <f t="array" ref="G370">+INDEX('Casos ACUM Prov'!$CK$3:$OM$16,'TODO PROVINCIA'!C370+1,'TODO PROVINCIA'!F370)</f>
        <v>0</v>
      </c>
      <c r="H370">
        <f t="shared" si="116"/>
        <v>0</v>
      </c>
      <c r="I370" cm="1">
        <f t="array" ref="I370">+INDEX('Muertes-PROV'!$C$3:$GE$16,$C370+1,$F370)</f>
        <v>0</v>
      </c>
      <c r="J370">
        <f t="shared" si="117"/>
        <v>0</v>
      </c>
      <c r="K370" cm="1">
        <f t="array" ref="K370">+INDEX('rECUPERA-prov'!$C$3:$LA$16,$C370+1,$F370)</f>
        <v>0</v>
      </c>
      <c r="L370">
        <f t="shared" si="118"/>
        <v>0</v>
      </c>
      <c r="M370">
        <f t="shared" si="123"/>
        <v>0</v>
      </c>
      <c r="N370">
        <f t="shared" si="60"/>
        <v>0</v>
      </c>
      <c r="O370" s="57">
        <f t="shared" si="124"/>
        <v>0</v>
      </c>
      <c r="P370" s="57">
        <f t="shared" si="125"/>
        <v>0</v>
      </c>
      <c r="Q370" s="57">
        <f t="shared" si="126"/>
        <v>0</v>
      </c>
      <c r="R370" s="57">
        <f t="shared" si="127"/>
        <v>0</v>
      </c>
      <c r="S370" s="57">
        <f t="shared" si="128"/>
        <v>0</v>
      </c>
      <c r="T370" s="57">
        <f t="shared" si="129"/>
        <v>0</v>
      </c>
      <c r="U370" s="57">
        <f t="shared" si="130"/>
        <v>0</v>
      </c>
      <c r="V370" s="58">
        <f t="shared" si="131"/>
        <v>0</v>
      </c>
      <c r="W370" s="58">
        <f t="shared" si="132"/>
        <v>0</v>
      </c>
      <c r="X370" s="58">
        <f t="shared" si="133"/>
        <v>0</v>
      </c>
      <c r="Y370" s="58">
        <f t="shared" si="134"/>
        <v>0</v>
      </c>
      <c r="Z370">
        <f t="shared" si="65"/>
        <v>233708</v>
      </c>
    </row>
    <row r="371" spans="1:26" x14ac:dyDescent="0.3">
      <c r="A371" s="56" t="str">
        <f t="shared" si="120"/>
        <v>OUT TIME</v>
      </c>
      <c r="B371" s="56" t="str">
        <f t="shared" si="115"/>
        <v>ultimo</v>
      </c>
      <c r="C371" s="55">
        <f t="shared" si="135"/>
        <v>4</v>
      </c>
      <c r="D371" t="str">
        <f t="shared" si="135"/>
        <v>Chiriquí</v>
      </c>
      <c r="E371" s="23">
        <f t="shared" si="121"/>
        <v>44013</v>
      </c>
      <c r="F371" s="54">
        <f t="shared" si="122"/>
        <v>29</v>
      </c>
      <c r="G371" cm="1">
        <f t="array" ref="G371">+INDEX('Casos ACUM Prov'!$CK$3:$OM$16,'TODO PROVINCIA'!C371+1,'TODO PROVINCIA'!F371)</f>
        <v>0</v>
      </c>
      <c r="H371">
        <f t="shared" si="116"/>
        <v>0</v>
      </c>
      <c r="I371" cm="1">
        <f t="array" ref="I371">+INDEX('Muertes-PROV'!$C$3:$GE$16,$C371+1,$F371)</f>
        <v>0</v>
      </c>
      <c r="J371">
        <f t="shared" si="117"/>
        <v>0</v>
      </c>
      <c r="K371" cm="1">
        <f t="array" ref="K371">+INDEX('rECUPERA-prov'!$C$3:$LA$16,$C371+1,$F371)</f>
        <v>0</v>
      </c>
      <c r="L371">
        <f t="shared" si="118"/>
        <v>0</v>
      </c>
      <c r="M371">
        <f t="shared" si="123"/>
        <v>0</v>
      </c>
      <c r="N371">
        <f t="shared" si="60"/>
        <v>0</v>
      </c>
      <c r="O371" s="57">
        <f t="shared" si="124"/>
        <v>0</v>
      </c>
      <c r="P371" s="57">
        <f t="shared" si="125"/>
        <v>0</v>
      </c>
      <c r="Q371" s="57">
        <f t="shared" si="126"/>
        <v>0</v>
      </c>
      <c r="R371" s="57">
        <f t="shared" si="127"/>
        <v>0</v>
      </c>
      <c r="S371" s="57">
        <f t="shared" si="128"/>
        <v>0</v>
      </c>
      <c r="T371" s="57">
        <f t="shared" si="129"/>
        <v>0</v>
      </c>
      <c r="U371" s="57">
        <f t="shared" si="130"/>
        <v>0</v>
      </c>
      <c r="V371" s="58">
        <f t="shared" si="131"/>
        <v>0</v>
      </c>
      <c r="W371" s="58">
        <f t="shared" si="132"/>
        <v>0</v>
      </c>
      <c r="X371" s="58">
        <f t="shared" si="133"/>
        <v>0</v>
      </c>
      <c r="Y371" s="58">
        <f t="shared" si="134"/>
        <v>0</v>
      </c>
      <c r="Z371">
        <f t="shared" si="65"/>
        <v>241928</v>
      </c>
    </row>
    <row r="372" spans="1:26" x14ac:dyDescent="0.3">
      <c r="A372" s="56" t="str">
        <f t="shared" si="120"/>
        <v>OUT TIME</v>
      </c>
      <c r="B372" s="56" t="str">
        <f t="shared" si="115"/>
        <v>ultimo</v>
      </c>
      <c r="C372" s="55">
        <f t="shared" si="135"/>
        <v>5</v>
      </c>
      <c r="D372" t="str">
        <f t="shared" si="135"/>
        <v>Darién</v>
      </c>
      <c r="E372" s="23">
        <f t="shared" si="121"/>
        <v>44013</v>
      </c>
      <c r="F372" s="54">
        <f t="shared" si="122"/>
        <v>29</v>
      </c>
      <c r="G372" cm="1">
        <f t="array" ref="G372">+INDEX('Casos ACUM Prov'!$CK$3:$OM$16,'TODO PROVINCIA'!C372+1,'TODO PROVINCIA'!F372)</f>
        <v>0</v>
      </c>
      <c r="H372">
        <f t="shared" si="116"/>
        <v>0</v>
      </c>
      <c r="I372" cm="1">
        <f t="array" ref="I372">+INDEX('Muertes-PROV'!$C$3:$GE$16,$C372+1,$F372)</f>
        <v>0</v>
      </c>
      <c r="J372">
        <f t="shared" si="117"/>
        <v>0</v>
      </c>
      <c r="K372" cm="1">
        <f t="array" ref="K372">+INDEX('rECUPERA-prov'!$C$3:$LA$16,$C372+1,$F372)</f>
        <v>0</v>
      </c>
      <c r="L372">
        <f t="shared" si="118"/>
        <v>0</v>
      </c>
      <c r="M372">
        <f t="shared" si="123"/>
        <v>0</v>
      </c>
      <c r="N372">
        <f t="shared" si="60"/>
        <v>0</v>
      </c>
      <c r="O372" s="57">
        <f t="shared" si="124"/>
        <v>0</v>
      </c>
      <c r="P372" s="57">
        <f t="shared" si="125"/>
        <v>0</v>
      </c>
      <c r="Q372" s="57">
        <f t="shared" si="126"/>
        <v>0</v>
      </c>
      <c r="R372" s="57">
        <f t="shared" si="127"/>
        <v>0</v>
      </c>
      <c r="S372" s="57">
        <f t="shared" si="128"/>
        <v>0</v>
      </c>
      <c r="T372" s="57">
        <f t="shared" si="129"/>
        <v>0</v>
      </c>
      <c r="U372" s="57">
        <f t="shared" si="130"/>
        <v>0</v>
      </c>
      <c r="V372" s="58">
        <f t="shared" si="131"/>
        <v>0</v>
      </c>
      <c r="W372" s="58">
        <f t="shared" si="132"/>
        <v>0</v>
      </c>
      <c r="X372" s="58">
        <f t="shared" si="133"/>
        <v>0</v>
      </c>
      <c r="Y372" s="58">
        <f t="shared" si="134"/>
        <v>0</v>
      </c>
      <c r="Z372">
        <f t="shared" si="65"/>
        <v>10001</v>
      </c>
    </row>
    <row r="373" spans="1:26" x14ac:dyDescent="0.3">
      <c r="A373" s="56" t="str">
        <f t="shared" si="120"/>
        <v>OUT TIME</v>
      </c>
      <c r="B373" s="56" t="str">
        <f t="shared" si="115"/>
        <v>ultimo</v>
      </c>
      <c r="C373" s="55">
        <f t="shared" si="135"/>
        <v>6</v>
      </c>
      <c r="D373" t="str">
        <f t="shared" si="135"/>
        <v>Herrera</v>
      </c>
      <c r="E373" s="23">
        <f t="shared" si="121"/>
        <v>44013</v>
      </c>
      <c r="F373" s="54">
        <f t="shared" si="122"/>
        <v>29</v>
      </c>
      <c r="G373" cm="1">
        <f t="array" ref="G373">+INDEX('Casos ACUM Prov'!$CK$3:$OM$16,'TODO PROVINCIA'!C373+1,'TODO PROVINCIA'!F373)</f>
        <v>0</v>
      </c>
      <c r="H373">
        <f t="shared" si="116"/>
        <v>0</v>
      </c>
      <c r="I373" cm="1">
        <f t="array" ref="I373">+INDEX('Muertes-PROV'!$C$3:$GE$16,$C373+1,$F373)</f>
        <v>0</v>
      </c>
      <c r="J373">
        <f t="shared" si="117"/>
        <v>0</v>
      </c>
      <c r="K373" cm="1">
        <f t="array" ref="K373">+INDEX('rECUPERA-prov'!$C$3:$LA$16,$C373+1,$F373)</f>
        <v>0</v>
      </c>
      <c r="L373">
        <f t="shared" si="118"/>
        <v>0</v>
      </c>
      <c r="M373">
        <f t="shared" si="123"/>
        <v>0</v>
      </c>
      <c r="N373">
        <f t="shared" si="60"/>
        <v>0</v>
      </c>
      <c r="O373" s="57">
        <f t="shared" si="124"/>
        <v>0</v>
      </c>
      <c r="P373" s="57">
        <f t="shared" si="125"/>
        <v>0</v>
      </c>
      <c r="Q373" s="57">
        <f t="shared" si="126"/>
        <v>0</v>
      </c>
      <c r="R373" s="57">
        <f t="shared" si="127"/>
        <v>0</v>
      </c>
      <c r="S373" s="57">
        <f t="shared" si="128"/>
        <v>0</v>
      </c>
      <c r="T373" s="57">
        <f t="shared" si="129"/>
        <v>0</v>
      </c>
      <c r="U373" s="57">
        <f t="shared" si="130"/>
        <v>0</v>
      </c>
      <c r="V373" s="58">
        <f t="shared" si="131"/>
        <v>0</v>
      </c>
      <c r="W373" s="58">
        <f t="shared" si="132"/>
        <v>0</v>
      </c>
      <c r="X373" s="58">
        <f t="shared" si="133"/>
        <v>0</v>
      </c>
      <c r="Y373" s="58">
        <f t="shared" si="134"/>
        <v>0</v>
      </c>
      <c r="Z373">
        <f t="shared" si="65"/>
        <v>33109</v>
      </c>
    </row>
    <row r="374" spans="1:26" x14ac:dyDescent="0.3">
      <c r="A374" s="56" t="str">
        <f t="shared" si="120"/>
        <v>OUT TIME</v>
      </c>
      <c r="B374" s="56" t="str">
        <f t="shared" si="115"/>
        <v>ultimo</v>
      </c>
      <c r="C374" s="55">
        <f t="shared" si="135"/>
        <v>7</v>
      </c>
      <c r="D374" t="str">
        <f t="shared" si="135"/>
        <v>Los Santos</v>
      </c>
      <c r="E374" s="23">
        <f t="shared" si="121"/>
        <v>44013</v>
      </c>
      <c r="F374" s="54">
        <f t="shared" si="122"/>
        <v>29</v>
      </c>
      <c r="G374" cm="1">
        <f t="array" ref="G374">+INDEX('Casos ACUM Prov'!$CK$3:$OM$16,'TODO PROVINCIA'!C374+1,'TODO PROVINCIA'!F374)</f>
        <v>0</v>
      </c>
      <c r="H374">
        <f t="shared" si="116"/>
        <v>0</v>
      </c>
      <c r="I374" cm="1">
        <f t="array" ref="I374">+INDEX('Muertes-PROV'!$C$3:$GE$16,$C374+1,$F374)</f>
        <v>0</v>
      </c>
      <c r="J374">
        <f t="shared" si="117"/>
        <v>0</v>
      </c>
      <c r="K374" cm="1">
        <f t="array" ref="K374">+INDEX('rECUPERA-prov'!$C$3:$LA$16,$C374+1,$F374)</f>
        <v>0</v>
      </c>
      <c r="L374">
        <f t="shared" si="118"/>
        <v>0</v>
      </c>
      <c r="M374">
        <f t="shared" si="123"/>
        <v>0</v>
      </c>
      <c r="N374">
        <f t="shared" si="60"/>
        <v>0</v>
      </c>
      <c r="O374" s="57">
        <f t="shared" si="124"/>
        <v>0</v>
      </c>
      <c r="P374" s="57">
        <f t="shared" si="125"/>
        <v>0</v>
      </c>
      <c r="Q374" s="57">
        <f t="shared" si="126"/>
        <v>0</v>
      </c>
      <c r="R374" s="57">
        <f t="shared" si="127"/>
        <v>0</v>
      </c>
      <c r="S374" s="57">
        <f t="shared" si="128"/>
        <v>0</v>
      </c>
      <c r="T374" s="57">
        <f t="shared" si="129"/>
        <v>0</v>
      </c>
      <c r="U374" s="57">
        <f t="shared" si="130"/>
        <v>0</v>
      </c>
      <c r="V374" s="58">
        <f t="shared" si="131"/>
        <v>0</v>
      </c>
      <c r="W374" s="58">
        <f t="shared" si="132"/>
        <v>0</v>
      </c>
      <c r="X374" s="58">
        <f t="shared" si="133"/>
        <v>0</v>
      </c>
      <c r="Y374" s="58">
        <f t="shared" si="134"/>
        <v>0</v>
      </c>
      <c r="Z374">
        <f t="shared" si="65"/>
        <v>156747</v>
      </c>
    </row>
    <row r="375" spans="1:26" x14ac:dyDescent="0.3">
      <c r="A375" s="56" t="str">
        <f t="shared" si="120"/>
        <v>OUT TIME</v>
      </c>
      <c r="B375" s="56" t="str">
        <f t="shared" si="115"/>
        <v>ultimo</v>
      </c>
      <c r="C375" s="55">
        <f t="shared" si="135"/>
        <v>8</v>
      </c>
      <c r="D375" t="str">
        <f t="shared" si="135"/>
        <v>Panamá</v>
      </c>
      <c r="E375" s="23">
        <f t="shared" si="121"/>
        <v>44013</v>
      </c>
      <c r="F375" s="54">
        <f t="shared" si="122"/>
        <v>29</v>
      </c>
      <c r="G375" cm="1">
        <f t="array" ref="G375">+INDEX('Casos ACUM Prov'!$CK$3:$OM$16,'TODO PROVINCIA'!C375+1,'TODO PROVINCIA'!F375)</f>
        <v>0</v>
      </c>
      <c r="H375">
        <f t="shared" si="116"/>
        <v>0</v>
      </c>
      <c r="I375" cm="1">
        <f t="array" ref="I375">+INDEX('Muertes-PROV'!$C$3:$GE$16,$C375+1,$F375)</f>
        <v>0</v>
      </c>
      <c r="J375">
        <f t="shared" si="117"/>
        <v>0</v>
      </c>
      <c r="K375" cm="1">
        <f t="array" ref="K375">+INDEX('rECUPERA-prov'!$C$3:$LA$16,$C375+1,$F375)</f>
        <v>0</v>
      </c>
      <c r="L375">
        <f t="shared" si="118"/>
        <v>0</v>
      </c>
      <c r="M375">
        <f t="shared" si="123"/>
        <v>0</v>
      </c>
      <c r="N375">
        <f t="shared" si="60"/>
        <v>0</v>
      </c>
      <c r="O375" s="57">
        <f t="shared" si="124"/>
        <v>0</v>
      </c>
      <c r="P375" s="57">
        <f t="shared" si="125"/>
        <v>0</v>
      </c>
      <c r="Q375" s="57">
        <f t="shared" si="126"/>
        <v>0</v>
      </c>
      <c r="R375" s="57">
        <f t="shared" si="127"/>
        <v>0</v>
      </c>
      <c r="S375" s="57">
        <f t="shared" si="128"/>
        <v>0</v>
      </c>
      <c r="T375" s="57">
        <f t="shared" si="129"/>
        <v>0</v>
      </c>
      <c r="U375" s="57">
        <f t="shared" si="130"/>
        <v>0</v>
      </c>
      <c r="V375" s="58">
        <f t="shared" si="131"/>
        <v>0</v>
      </c>
      <c r="W375" s="58">
        <f t="shared" si="132"/>
        <v>0</v>
      </c>
      <c r="X375" s="58">
        <f t="shared" si="133"/>
        <v>0</v>
      </c>
      <c r="Y375" s="58">
        <f t="shared" si="134"/>
        <v>0</v>
      </c>
      <c r="Z375">
        <f t="shared" si="65"/>
        <v>109955</v>
      </c>
    </row>
    <row r="376" spans="1:26" x14ac:dyDescent="0.3">
      <c r="A376" s="56" t="str">
        <f t="shared" si="120"/>
        <v>OUT TIME</v>
      </c>
      <c r="B376" s="56" t="str">
        <f t="shared" si="115"/>
        <v>ultimo</v>
      </c>
      <c r="C376" s="55">
        <f t="shared" si="135"/>
        <v>9</v>
      </c>
      <c r="D376" t="str">
        <f t="shared" si="135"/>
        <v>Veraguas</v>
      </c>
      <c r="E376" s="23">
        <f t="shared" si="121"/>
        <v>44013</v>
      </c>
      <c r="F376" s="54">
        <f t="shared" si="122"/>
        <v>29</v>
      </c>
      <c r="G376" cm="1">
        <f t="array" ref="G376">+INDEX('Casos ACUM Prov'!$CK$3:$OM$16,'TODO PROVINCIA'!C376+1,'TODO PROVINCIA'!F376)</f>
        <v>0</v>
      </c>
      <c r="H376">
        <f t="shared" si="116"/>
        <v>0</v>
      </c>
      <c r="I376" cm="1">
        <f t="array" ref="I376">+INDEX('Muertes-PROV'!$C$3:$GE$16,$C376+1,$F376)</f>
        <v>0</v>
      </c>
      <c r="J376">
        <f t="shared" si="117"/>
        <v>0</v>
      </c>
      <c r="K376" cm="1">
        <f t="array" ref="K376">+INDEX('rECUPERA-prov'!$C$3:$LA$16,$C376+1,$F376)</f>
        <v>0</v>
      </c>
      <c r="L376">
        <f t="shared" si="118"/>
        <v>0</v>
      </c>
      <c r="M376">
        <f t="shared" si="123"/>
        <v>0</v>
      </c>
      <c r="N376">
        <f t="shared" si="60"/>
        <v>0</v>
      </c>
      <c r="O376" s="57">
        <f t="shared" si="124"/>
        <v>0</v>
      </c>
      <c r="P376" s="57">
        <f t="shared" si="125"/>
        <v>0</v>
      </c>
      <c r="Q376" s="57">
        <f t="shared" si="126"/>
        <v>0</v>
      </c>
      <c r="R376" s="57">
        <f t="shared" si="127"/>
        <v>0</v>
      </c>
      <c r="S376" s="57">
        <f t="shared" si="128"/>
        <v>0</v>
      </c>
      <c r="T376" s="57">
        <f t="shared" si="129"/>
        <v>0</v>
      </c>
      <c r="U376" s="57">
        <f t="shared" si="130"/>
        <v>0</v>
      </c>
      <c r="V376" s="58">
        <f t="shared" si="131"/>
        <v>0</v>
      </c>
      <c r="W376" s="58">
        <f t="shared" si="132"/>
        <v>0</v>
      </c>
      <c r="X376" s="58">
        <f t="shared" si="133"/>
        <v>0</v>
      </c>
      <c r="Y376" s="58">
        <f t="shared" si="134"/>
        <v>0</v>
      </c>
      <c r="Z376">
        <f t="shared" si="65"/>
        <v>109955</v>
      </c>
    </row>
    <row r="377" spans="1:26" x14ac:dyDescent="0.3">
      <c r="A377" s="56" t="str">
        <f t="shared" si="120"/>
        <v>OUT TIME</v>
      </c>
      <c r="B377" s="56" t="str">
        <f t="shared" si="115"/>
        <v>ultimo</v>
      </c>
      <c r="C377" s="55">
        <f t="shared" si="135"/>
        <v>10</v>
      </c>
      <c r="D377" t="str">
        <f t="shared" si="135"/>
        <v>Comarca Kuna Yala</v>
      </c>
      <c r="E377" s="23">
        <f t="shared" si="121"/>
        <v>44013</v>
      </c>
      <c r="F377" s="54">
        <f t="shared" si="122"/>
        <v>29</v>
      </c>
      <c r="G377" cm="1">
        <f t="array" ref="G377">+INDEX('Casos ACUM Prov'!$CK$3:$OM$16,'TODO PROVINCIA'!C377+1,'TODO PROVINCIA'!F377)</f>
        <v>0</v>
      </c>
      <c r="H377">
        <f t="shared" si="116"/>
        <v>0</v>
      </c>
      <c r="I377" cm="1">
        <f t="array" ref="I377">+INDEX('Muertes-PROV'!$C$3:$GE$16,$C377+1,$F377)</f>
        <v>0</v>
      </c>
      <c r="J377">
        <f t="shared" si="117"/>
        <v>0</v>
      </c>
      <c r="K377" cm="1">
        <f t="array" ref="K377">+INDEX('rECUPERA-prov'!$C$3:$LA$16,$C377+1,$F377)</f>
        <v>0</v>
      </c>
      <c r="L377">
        <f t="shared" si="118"/>
        <v>0</v>
      </c>
      <c r="M377">
        <f t="shared" si="123"/>
        <v>0</v>
      </c>
      <c r="N377">
        <f t="shared" si="60"/>
        <v>0</v>
      </c>
      <c r="O377" s="57">
        <f t="shared" si="124"/>
        <v>0</v>
      </c>
      <c r="P377" s="57">
        <f t="shared" si="125"/>
        <v>0</v>
      </c>
      <c r="Q377" s="57">
        <f t="shared" si="126"/>
        <v>0</v>
      </c>
      <c r="R377" s="57">
        <f t="shared" si="127"/>
        <v>0</v>
      </c>
      <c r="S377" s="57">
        <f t="shared" si="128"/>
        <v>0</v>
      </c>
      <c r="T377" s="57">
        <f t="shared" si="129"/>
        <v>0</v>
      </c>
      <c r="U377" s="57">
        <f t="shared" si="130"/>
        <v>0</v>
      </c>
      <c r="V377" s="58">
        <f t="shared" si="131"/>
        <v>0</v>
      </c>
      <c r="W377" s="58">
        <f t="shared" si="132"/>
        <v>0</v>
      </c>
      <c r="X377" s="58">
        <f t="shared" si="133"/>
        <v>0</v>
      </c>
      <c r="Y377" s="58">
        <f t="shared" si="134"/>
        <v>0</v>
      </c>
      <c r="Z377">
        <f t="shared" si="65"/>
        <v>89592</v>
      </c>
    </row>
    <row r="378" spans="1:26" x14ac:dyDescent="0.3">
      <c r="A378" s="56" t="str">
        <f t="shared" si="120"/>
        <v>OUT TIME</v>
      </c>
      <c r="B378" s="56" t="str">
        <f t="shared" si="115"/>
        <v>ultimo</v>
      </c>
      <c r="C378" s="55">
        <f t="shared" si="135"/>
        <v>11</v>
      </c>
      <c r="D378" t="str">
        <f t="shared" si="135"/>
        <v>Comarca Emberá Wounaán</v>
      </c>
      <c r="E378" s="23">
        <f t="shared" si="121"/>
        <v>44013</v>
      </c>
      <c r="F378" s="54">
        <f t="shared" si="122"/>
        <v>29</v>
      </c>
      <c r="G378" cm="1">
        <f t="array" ref="G378">+INDEX('Casos ACUM Prov'!$CK$3:$OM$16,'TODO PROVINCIA'!C378+1,'TODO PROVINCIA'!F378)</f>
        <v>0</v>
      </c>
      <c r="H378">
        <f t="shared" si="116"/>
        <v>0</v>
      </c>
      <c r="I378" cm="1">
        <f t="array" ref="I378">+INDEX('Muertes-PROV'!$C$3:$GE$16,$C378+1,$F378)</f>
        <v>0</v>
      </c>
      <c r="J378">
        <f t="shared" si="117"/>
        <v>0</v>
      </c>
      <c r="K378" cm="1">
        <f t="array" ref="K378">+INDEX('rECUPERA-prov'!$C$3:$LA$16,$C378+1,$F378)</f>
        <v>0</v>
      </c>
      <c r="L378">
        <f t="shared" si="118"/>
        <v>0</v>
      </c>
      <c r="M378">
        <f t="shared" si="123"/>
        <v>0</v>
      </c>
      <c r="N378">
        <f t="shared" si="60"/>
        <v>0</v>
      </c>
      <c r="O378" s="57">
        <f t="shared" si="124"/>
        <v>0</v>
      </c>
      <c r="P378" s="57">
        <f t="shared" si="125"/>
        <v>0</v>
      </c>
      <c r="Q378" s="57">
        <f t="shared" si="126"/>
        <v>0</v>
      </c>
      <c r="R378" s="57">
        <f t="shared" si="127"/>
        <v>0</v>
      </c>
      <c r="S378" s="57">
        <f t="shared" si="128"/>
        <v>0</v>
      </c>
      <c r="T378" s="57">
        <f t="shared" si="129"/>
        <v>0</v>
      </c>
      <c r="U378" s="57">
        <f t="shared" si="130"/>
        <v>0</v>
      </c>
      <c r="V378" s="58">
        <f t="shared" si="131"/>
        <v>0</v>
      </c>
      <c r="W378" s="58">
        <f t="shared" si="132"/>
        <v>0</v>
      </c>
      <c r="X378" s="58">
        <f t="shared" si="133"/>
        <v>0</v>
      </c>
      <c r="Y378" s="58">
        <f t="shared" si="134"/>
        <v>0</v>
      </c>
      <c r="Z378">
        <f t="shared" si="65"/>
        <v>1249032</v>
      </c>
    </row>
    <row r="379" spans="1:26" x14ac:dyDescent="0.3">
      <c r="A379" s="56" t="str">
        <f t="shared" si="120"/>
        <v>OUT TIME</v>
      </c>
      <c r="B379" s="56" t="str">
        <f t="shared" si="115"/>
        <v>ultimo</v>
      </c>
      <c r="C379" s="55">
        <f t="shared" si="135"/>
        <v>12</v>
      </c>
      <c r="D379" t="str">
        <f t="shared" si="135"/>
        <v>Comarca Ngäbe Buglé</v>
      </c>
      <c r="E379" s="23">
        <f t="shared" si="121"/>
        <v>44013</v>
      </c>
      <c r="F379" s="54">
        <f t="shared" si="122"/>
        <v>29</v>
      </c>
      <c r="G379" cm="1">
        <f t="array" ref="G379">+INDEX('Casos ACUM Prov'!$CK$3:$OM$16,'TODO PROVINCIA'!C379+1,'TODO PROVINCIA'!F379)</f>
        <v>0</v>
      </c>
      <c r="H379">
        <f t="shared" si="116"/>
        <v>0</v>
      </c>
      <c r="I379" cm="1">
        <f t="array" ref="I379">+INDEX('Muertes-PROV'!$C$3:$GE$16,$C379+1,$F379)</f>
        <v>0</v>
      </c>
      <c r="J379">
        <f t="shared" si="117"/>
        <v>0</v>
      </c>
      <c r="K379" cm="1">
        <f t="array" ref="K379">+INDEX('rECUPERA-prov'!$C$3:$LA$16,$C379+1,$F379)</f>
        <v>0</v>
      </c>
      <c r="L379">
        <f t="shared" si="118"/>
        <v>0</v>
      </c>
      <c r="M379">
        <f t="shared" si="123"/>
        <v>0</v>
      </c>
      <c r="N379">
        <f t="shared" si="60"/>
        <v>0</v>
      </c>
      <c r="O379" s="57">
        <f t="shared" si="124"/>
        <v>0</v>
      </c>
      <c r="P379" s="57">
        <f t="shared" si="125"/>
        <v>0</v>
      </c>
      <c r="Q379" s="57">
        <f t="shared" si="126"/>
        <v>0</v>
      </c>
      <c r="R379" s="57">
        <f t="shared" si="127"/>
        <v>0</v>
      </c>
      <c r="S379" s="57">
        <f t="shared" si="128"/>
        <v>0</v>
      </c>
      <c r="T379" s="57">
        <f t="shared" si="129"/>
        <v>0</v>
      </c>
      <c r="U379" s="57">
        <f t="shared" si="130"/>
        <v>0</v>
      </c>
      <c r="V379" s="58">
        <f t="shared" si="131"/>
        <v>0</v>
      </c>
      <c r="W379" s="58">
        <f t="shared" si="132"/>
        <v>0</v>
      </c>
      <c r="X379" s="58">
        <f t="shared" si="133"/>
        <v>0</v>
      </c>
      <c r="Y379" s="58">
        <f t="shared" si="134"/>
        <v>0</v>
      </c>
      <c r="Z379">
        <f t="shared" si="65"/>
        <v>464038</v>
      </c>
    </row>
    <row r="380" spans="1:26" x14ac:dyDescent="0.3">
      <c r="A380" s="56" t="str">
        <f t="shared" si="120"/>
        <v>OUT TIME</v>
      </c>
      <c r="B380" s="56" t="str">
        <f t="shared" si="115"/>
        <v>ultimo</v>
      </c>
      <c r="C380" s="55">
        <f t="shared" ref="C380:D395" si="136">+C367</f>
        <v>13</v>
      </c>
      <c r="D380" t="str">
        <f t="shared" si="136"/>
        <v>Panamá Oeste</v>
      </c>
      <c r="E380" s="23">
        <f t="shared" si="121"/>
        <v>44013</v>
      </c>
      <c r="F380" s="54">
        <f t="shared" si="122"/>
        <v>29</v>
      </c>
      <c r="G380" cm="1">
        <f t="array" ref="G380">+INDEX('Casos ACUM Prov'!$CK$3:$OM$16,'TODO PROVINCIA'!C380+1,'TODO PROVINCIA'!F380)</f>
        <v>0</v>
      </c>
      <c r="H380">
        <f t="shared" si="116"/>
        <v>0</v>
      </c>
      <c r="I380" cm="1">
        <f t="array" ref="I380">+INDEX('Muertes-PROV'!$C$3:$GE$16,$C380+1,$F380)</f>
        <v>0</v>
      </c>
      <c r="J380">
        <f t="shared" si="117"/>
        <v>0</v>
      </c>
      <c r="K380" cm="1">
        <f t="array" ref="K380">+INDEX('rECUPERA-prov'!$C$3:$LA$16,$C380+1,$F380)</f>
        <v>0</v>
      </c>
      <c r="L380">
        <f t="shared" si="118"/>
        <v>0</v>
      </c>
      <c r="M380">
        <f t="shared" si="123"/>
        <v>0</v>
      </c>
      <c r="N380">
        <f t="shared" si="60"/>
        <v>0</v>
      </c>
      <c r="O380" s="57">
        <f t="shared" si="124"/>
        <v>0</v>
      </c>
      <c r="P380" s="57">
        <f t="shared" si="125"/>
        <v>0</v>
      </c>
      <c r="Q380" s="57">
        <f t="shared" si="126"/>
        <v>0</v>
      </c>
      <c r="R380" s="57">
        <f t="shared" si="127"/>
        <v>0</v>
      </c>
      <c r="S380" s="57">
        <f t="shared" si="128"/>
        <v>0</v>
      </c>
      <c r="T380" s="57">
        <f t="shared" si="129"/>
        <v>0</v>
      </c>
      <c r="U380" s="57">
        <f t="shared" si="130"/>
        <v>0</v>
      </c>
      <c r="V380" s="58">
        <f t="shared" si="131"/>
        <v>0</v>
      </c>
      <c r="W380" s="58">
        <f t="shared" si="132"/>
        <v>0</v>
      </c>
      <c r="X380" s="58">
        <f t="shared" si="133"/>
        <v>0</v>
      </c>
      <c r="Y380" s="58">
        <f t="shared" si="134"/>
        <v>0</v>
      </c>
      <c r="Z380">
        <f t="shared" si="65"/>
        <v>226991</v>
      </c>
    </row>
    <row r="381" spans="1:26" x14ac:dyDescent="0.3">
      <c r="A381" s="56" t="str">
        <f t="shared" si="120"/>
        <v>OUT TIME</v>
      </c>
      <c r="B381" s="56" t="str">
        <f t="shared" si="115"/>
        <v>ultimo</v>
      </c>
      <c r="C381" s="55">
        <f t="shared" si="136"/>
        <v>1</v>
      </c>
      <c r="D381" t="str">
        <f t="shared" si="136"/>
        <v>Bocas del Toro</v>
      </c>
      <c r="E381" s="23">
        <f t="shared" si="121"/>
        <v>44014</v>
      </c>
      <c r="F381" s="54">
        <f t="shared" si="122"/>
        <v>30</v>
      </c>
      <c r="G381" cm="1">
        <f t="array" ref="G381">+INDEX('Casos ACUM Prov'!$CK$3:$OM$16,'TODO PROVINCIA'!C381+1,'TODO PROVINCIA'!F381)</f>
        <v>0</v>
      </c>
      <c r="H381">
        <f t="shared" si="116"/>
        <v>0</v>
      </c>
      <c r="I381" cm="1">
        <f t="array" ref="I381">+INDEX('Muertes-PROV'!$C$3:$GE$16,$C381+1,$F381)</f>
        <v>0</v>
      </c>
      <c r="J381">
        <f t="shared" si="117"/>
        <v>0</v>
      </c>
      <c r="K381" cm="1">
        <f t="array" ref="K381">+INDEX('rECUPERA-prov'!$C$3:$LA$16,$C381+1,$F381)</f>
        <v>0</v>
      </c>
      <c r="L381">
        <f t="shared" si="118"/>
        <v>0</v>
      </c>
      <c r="M381">
        <f t="shared" si="123"/>
        <v>0</v>
      </c>
      <c r="N381">
        <f t="shared" si="60"/>
        <v>0</v>
      </c>
      <c r="O381" s="57">
        <f t="shared" si="124"/>
        <v>0</v>
      </c>
      <c r="P381" s="57">
        <f t="shared" si="125"/>
        <v>0</v>
      </c>
      <c r="Q381" s="57">
        <f t="shared" si="126"/>
        <v>0</v>
      </c>
      <c r="R381" s="57">
        <f t="shared" si="127"/>
        <v>0</v>
      </c>
      <c r="S381" s="57">
        <f t="shared" si="128"/>
        <v>0</v>
      </c>
      <c r="T381" s="57">
        <f t="shared" si="129"/>
        <v>0</v>
      </c>
      <c r="U381" s="57">
        <f t="shared" si="130"/>
        <v>0</v>
      </c>
      <c r="V381" s="58">
        <f t="shared" si="131"/>
        <v>0</v>
      </c>
      <c r="W381" s="58">
        <f t="shared" si="132"/>
        <v>0</v>
      </c>
      <c r="X381" s="58">
        <f t="shared" si="133"/>
        <v>0</v>
      </c>
      <c r="Y381" s="58">
        <f t="shared" si="134"/>
        <v>0</v>
      </c>
      <c r="Z381">
        <f t="shared" si="65"/>
        <v>125461</v>
      </c>
    </row>
    <row r="382" spans="1:26" x14ac:dyDescent="0.3">
      <c r="A382" s="56" t="str">
        <f t="shared" si="120"/>
        <v>OUT TIME</v>
      </c>
      <c r="B382" s="56" t="str">
        <f t="shared" si="115"/>
        <v>ultimo</v>
      </c>
      <c r="C382" s="55">
        <f t="shared" si="136"/>
        <v>2</v>
      </c>
      <c r="D382" t="str">
        <f t="shared" si="136"/>
        <v>Coclé</v>
      </c>
      <c r="E382" s="23">
        <f t="shared" si="121"/>
        <v>44014</v>
      </c>
      <c r="F382" s="54">
        <f t="shared" si="122"/>
        <v>30</v>
      </c>
      <c r="G382" cm="1">
        <f t="array" ref="G382">+INDEX('Casos ACUM Prov'!$CK$3:$OM$16,'TODO PROVINCIA'!C382+1,'TODO PROVINCIA'!F382)</f>
        <v>0</v>
      </c>
      <c r="H382">
        <f t="shared" si="116"/>
        <v>0</v>
      </c>
      <c r="I382" cm="1">
        <f t="array" ref="I382">+INDEX('Muertes-PROV'!$C$3:$GE$16,$C382+1,$F382)</f>
        <v>0</v>
      </c>
      <c r="J382">
        <f t="shared" si="117"/>
        <v>0</v>
      </c>
      <c r="K382" cm="1">
        <f t="array" ref="K382">+INDEX('rECUPERA-prov'!$C$3:$LA$16,$C382+1,$F382)</f>
        <v>0</v>
      </c>
      <c r="L382">
        <f t="shared" si="118"/>
        <v>0</v>
      </c>
      <c r="M382">
        <f t="shared" si="123"/>
        <v>0</v>
      </c>
      <c r="N382">
        <f t="shared" si="60"/>
        <v>0</v>
      </c>
      <c r="O382" s="57">
        <f t="shared" si="124"/>
        <v>0</v>
      </c>
      <c r="P382" s="57">
        <f t="shared" si="125"/>
        <v>0</v>
      </c>
      <c r="Q382" s="57">
        <f t="shared" si="126"/>
        <v>0</v>
      </c>
      <c r="R382" s="57">
        <f t="shared" si="127"/>
        <v>0</v>
      </c>
      <c r="S382" s="57">
        <f t="shared" si="128"/>
        <v>0</v>
      </c>
      <c r="T382" s="57">
        <f t="shared" si="129"/>
        <v>0</v>
      </c>
      <c r="U382" s="57">
        <f t="shared" si="130"/>
        <v>0</v>
      </c>
      <c r="V382" s="58">
        <f t="shared" si="131"/>
        <v>0</v>
      </c>
      <c r="W382" s="58">
        <f t="shared" si="132"/>
        <v>0</v>
      </c>
      <c r="X382" s="58">
        <f t="shared" si="133"/>
        <v>0</v>
      </c>
      <c r="Y382" s="58">
        <f t="shared" si="134"/>
        <v>0</v>
      </c>
      <c r="Z382">
        <f t="shared" si="65"/>
        <v>416873</v>
      </c>
    </row>
    <row r="383" spans="1:26" x14ac:dyDescent="0.3">
      <c r="A383" s="56" t="str">
        <f t="shared" si="120"/>
        <v>OUT TIME</v>
      </c>
      <c r="B383" s="56" t="str">
        <f t="shared" si="115"/>
        <v>ultimo</v>
      </c>
      <c r="C383" s="55">
        <f t="shared" si="136"/>
        <v>3</v>
      </c>
      <c r="D383" t="str">
        <f t="shared" si="136"/>
        <v>Colón</v>
      </c>
      <c r="E383" s="23">
        <f t="shared" si="121"/>
        <v>44014</v>
      </c>
      <c r="F383" s="54">
        <f t="shared" si="122"/>
        <v>30</v>
      </c>
      <c r="G383" cm="1">
        <f t="array" ref="G383">+INDEX('Casos ACUM Prov'!$CK$3:$OM$16,'TODO PROVINCIA'!C383+1,'TODO PROVINCIA'!F383)</f>
        <v>0</v>
      </c>
      <c r="H383">
        <f t="shared" si="116"/>
        <v>0</v>
      </c>
      <c r="I383" cm="1">
        <f t="array" ref="I383">+INDEX('Muertes-PROV'!$C$3:$GE$16,$C383+1,$F383)</f>
        <v>0</v>
      </c>
      <c r="J383">
        <f t="shared" si="117"/>
        <v>0</v>
      </c>
      <c r="K383" cm="1">
        <f t="array" ref="K383">+INDEX('rECUPERA-prov'!$C$3:$LA$16,$C383+1,$F383)</f>
        <v>0</v>
      </c>
      <c r="L383">
        <f t="shared" si="118"/>
        <v>0</v>
      </c>
      <c r="M383">
        <f t="shared" si="123"/>
        <v>0</v>
      </c>
      <c r="N383">
        <f t="shared" si="60"/>
        <v>0</v>
      </c>
      <c r="O383" s="57">
        <f t="shared" si="124"/>
        <v>0</v>
      </c>
      <c r="P383" s="57">
        <f t="shared" si="125"/>
        <v>0</v>
      </c>
      <c r="Q383" s="57">
        <f t="shared" si="126"/>
        <v>0</v>
      </c>
      <c r="R383" s="57">
        <f t="shared" si="127"/>
        <v>0</v>
      </c>
      <c r="S383" s="57">
        <f t="shared" si="128"/>
        <v>0</v>
      </c>
      <c r="T383" s="57">
        <f t="shared" si="129"/>
        <v>0</v>
      </c>
      <c r="U383" s="57">
        <f t="shared" si="130"/>
        <v>0</v>
      </c>
      <c r="V383" s="58">
        <f t="shared" si="131"/>
        <v>0</v>
      </c>
      <c r="W383" s="58">
        <f t="shared" si="132"/>
        <v>0</v>
      </c>
      <c r="X383" s="58">
        <f t="shared" si="133"/>
        <v>0</v>
      </c>
      <c r="Y383" s="58">
        <f t="shared" si="134"/>
        <v>0</v>
      </c>
      <c r="Z383">
        <f t="shared" si="65"/>
        <v>233708</v>
      </c>
    </row>
    <row r="384" spans="1:26" x14ac:dyDescent="0.3">
      <c r="A384" s="56" t="str">
        <f t="shared" si="120"/>
        <v>OUT TIME</v>
      </c>
      <c r="B384" s="56" t="str">
        <f t="shared" si="115"/>
        <v>ultimo</v>
      </c>
      <c r="C384" s="55">
        <f t="shared" si="136"/>
        <v>4</v>
      </c>
      <c r="D384" t="str">
        <f t="shared" si="136"/>
        <v>Chiriquí</v>
      </c>
      <c r="E384" s="23">
        <f t="shared" si="121"/>
        <v>44014</v>
      </c>
      <c r="F384" s="54">
        <f t="shared" si="122"/>
        <v>30</v>
      </c>
      <c r="G384" cm="1">
        <f t="array" ref="G384">+INDEX('Casos ACUM Prov'!$CK$3:$OM$16,'TODO PROVINCIA'!C384+1,'TODO PROVINCIA'!F384)</f>
        <v>0</v>
      </c>
      <c r="H384">
        <f t="shared" si="116"/>
        <v>0</v>
      </c>
      <c r="I384" cm="1">
        <f t="array" ref="I384">+INDEX('Muertes-PROV'!$C$3:$GE$16,$C384+1,$F384)</f>
        <v>0</v>
      </c>
      <c r="J384">
        <f t="shared" si="117"/>
        <v>0</v>
      </c>
      <c r="K384" cm="1">
        <f t="array" ref="K384">+INDEX('rECUPERA-prov'!$C$3:$LA$16,$C384+1,$F384)</f>
        <v>0</v>
      </c>
      <c r="L384">
        <f t="shared" si="118"/>
        <v>0</v>
      </c>
      <c r="M384">
        <f t="shared" si="123"/>
        <v>0</v>
      </c>
      <c r="N384">
        <f t="shared" si="60"/>
        <v>0</v>
      </c>
      <c r="O384" s="57">
        <f t="shared" si="124"/>
        <v>0</v>
      </c>
      <c r="P384" s="57">
        <f t="shared" si="125"/>
        <v>0</v>
      </c>
      <c r="Q384" s="57">
        <f t="shared" si="126"/>
        <v>0</v>
      </c>
      <c r="R384" s="57">
        <f t="shared" si="127"/>
        <v>0</v>
      </c>
      <c r="S384" s="57">
        <f t="shared" si="128"/>
        <v>0</v>
      </c>
      <c r="T384" s="57">
        <f t="shared" si="129"/>
        <v>0</v>
      </c>
      <c r="U384" s="57">
        <f t="shared" si="130"/>
        <v>0</v>
      </c>
      <c r="V384" s="58">
        <f t="shared" si="131"/>
        <v>0</v>
      </c>
      <c r="W384" s="58">
        <f t="shared" si="132"/>
        <v>0</v>
      </c>
      <c r="X384" s="58">
        <f t="shared" si="133"/>
        <v>0</v>
      </c>
      <c r="Y384" s="58">
        <f t="shared" si="134"/>
        <v>0</v>
      </c>
      <c r="Z384">
        <f t="shared" si="65"/>
        <v>241928</v>
      </c>
    </row>
    <row r="385" spans="1:26" x14ac:dyDescent="0.3">
      <c r="A385" s="56" t="str">
        <f t="shared" si="120"/>
        <v>OUT TIME</v>
      </c>
      <c r="B385" s="56" t="str">
        <f t="shared" si="115"/>
        <v>ultimo</v>
      </c>
      <c r="C385" s="55">
        <f t="shared" si="136"/>
        <v>5</v>
      </c>
      <c r="D385" t="str">
        <f t="shared" si="136"/>
        <v>Darién</v>
      </c>
      <c r="E385" s="23">
        <f t="shared" si="121"/>
        <v>44014</v>
      </c>
      <c r="F385" s="54">
        <f t="shared" si="122"/>
        <v>30</v>
      </c>
      <c r="G385" cm="1">
        <f t="array" ref="G385">+INDEX('Casos ACUM Prov'!$CK$3:$OM$16,'TODO PROVINCIA'!C385+1,'TODO PROVINCIA'!F385)</f>
        <v>0</v>
      </c>
      <c r="H385">
        <f t="shared" si="116"/>
        <v>0</v>
      </c>
      <c r="I385" cm="1">
        <f t="array" ref="I385">+INDEX('Muertes-PROV'!$C$3:$GE$16,$C385+1,$F385)</f>
        <v>0</v>
      </c>
      <c r="J385">
        <f t="shared" si="117"/>
        <v>0</v>
      </c>
      <c r="K385" cm="1">
        <f t="array" ref="K385">+INDEX('rECUPERA-prov'!$C$3:$LA$16,$C385+1,$F385)</f>
        <v>0</v>
      </c>
      <c r="L385">
        <f t="shared" si="118"/>
        <v>0</v>
      </c>
      <c r="M385">
        <f t="shared" si="123"/>
        <v>0</v>
      </c>
      <c r="N385">
        <f t="shared" si="60"/>
        <v>0</v>
      </c>
      <c r="O385" s="57">
        <f t="shared" si="124"/>
        <v>0</v>
      </c>
      <c r="P385" s="57">
        <f t="shared" si="125"/>
        <v>0</v>
      </c>
      <c r="Q385" s="57">
        <f t="shared" si="126"/>
        <v>0</v>
      </c>
      <c r="R385" s="57">
        <f t="shared" si="127"/>
        <v>0</v>
      </c>
      <c r="S385" s="57">
        <f t="shared" si="128"/>
        <v>0</v>
      </c>
      <c r="T385" s="57">
        <f t="shared" si="129"/>
        <v>0</v>
      </c>
      <c r="U385" s="57">
        <f t="shared" si="130"/>
        <v>0</v>
      </c>
      <c r="V385" s="58">
        <f t="shared" si="131"/>
        <v>0</v>
      </c>
      <c r="W385" s="58">
        <f t="shared" si="132"/>
        <v>0</v>
      </c>
      <c r="X385" s="58">
        <f t="shared" si="133"/>
        <v>0</v>
      </c>
      <c r="Y385" s="58">
        <f t="shared" si="134"/>
        <v>0</v>
      </c>
      <c r="Z385">
        <f t="shared" si="65"/>
        <v>10001</v>
      </c>
    </row>
    <row r="386" spans="1:26" x14ac:dyDescent="0.3">
      <c r="A386" s="56" t="str">
        <f t="shared" si="120"/>
        <v>OUT TIME</v>
      </c>
      <c r="B386" s="56" t="str">
        <f t="shared" si="115"/>
        <v>ultimo</v>
      </c>
      <c r="C386" s="55">
        <f t="shared" si="136"/>
        <v>6</v>
      </c>
      <c r="D386" t="str">
        <f t="shared" si="136"/>
        <v>Herrera</v>
      </c>
      <c r="E386" s="23">
        <f t="shared" si="121"/>
        <v>44014</v>
      </c>
      <c r="F386" s="54">
        <f t="shared" si="122"/>
        <v>30</v>
      </c>
      <c r="G386" cm="1">
        <f t="array" ref="G386">+INDEX('Casos ACUM Prov'!$CK$3:$OM$16,'TODO PROVINCIA'!C386+1,'TODO PROVINCIA'!F386)</f>
        <v>0</v>
      </c>
      <c r="H386">
        <f t="shared" si="116"/>
        <v>0</v>
      </c>
      <c r="I386" cm="1">
        <f t="array" ref="I386">+INDEX('Muertes-PROV'!$C$3:$GE$16,$C386+1,$F386)</f>
        <v>0</v>
      </c>
      <c r="J386">
        <f t="shared" si="117"/>
        <v>0</v>
      </c>
      <c r="K386" cm="1">
        <f t="array" ref="K386">+INDEX('rECUPERA-prov'!$C$3:$LA$16,$C386+1,$F386)</f>
        <v>0</v>
      </c>
      <c r="L386">
        <f t="shared" si="118"/>
        <v>0</v>
      </c>
      <c r="M386">
        <f t="shared" si="123"/>
        <v>0</v>
      </c>
      <c r="N386">
        <f t="shared" si="60"/>
        <v>0</v>
      </c>
      <c r="O386" s="57">
        <f t="shared" si="124"/>
        <v>0</v>
      </c>
      <c r="P386" s="57">
        <f t="shared" si="125"/>
        <v>0</v>
      </c>
      <c r="Q386" s="57">
        <f t="shared" si="126"/>
        <v>0</v>
      </c>
      <c r="R386" s="57">
        <f t="shared" si="127"/>
        <v>0</v>
      </c>
      <c r="S386" s="57">
        <f t="shared" si="128"/>
        <v>0</v>
      </c>
      <c r="T386" s="57">
        <f t="shared" si="129"/>
        <v>0</v>
      </c>
      <c r="U386" s="57">
        <f t="shared" si="130"/>
        <v>0</v>
      </c>
      <c r="V386" s="58">
        <f t="shared" si="131"/>
        <v>0</v>
      </c>
      <c r="W386" s="58">
        <f t="shared" si="132"/>
        <v>0</v>
      </c>
      <c r="X386" s="58">
        <f t="shared" si="133"/>
        <v>0</v>
      </c>
      <c r="Y386" s="58">
        <f t="shared" si="134"/>
        <v>0</v>
      </c>
      <c r="Z386">
        <f t="shared" si="65"/>
        <v>33109</v>
      </c>
    </row>
    <row r="387" spans="1:26" x14ac:dyDescent="0.3">
      <c r="A387" s="56" t="str">
        <f t="shared" si="120"/>
        <v>OUT TIME</v>
      </c>
      <c r="B387" s="56" t="str">
        <f t="shared" si="115"/>
        <v>ultimo</v>
      </c>
      <c r="C387" s="55">
        <f t="shared" si="136"/>
        <v>7</v>
      </c>
      <c r="D387" t="str">
        <f t="shared" si="136"/>
        <v>Los Santos</v>
      </c>
      <c r="E387" s="23">
        <f t="shared" si="121"/>
        <v>44014</v>
      </c>
      <c r="F387" s="54">
        <f t="shared" si="122"/>
        <v>30</v>
      </c>
      <c r="G387" cm="1">
        <f t="array" ref="G387">+INDEX('Casos ACUM Prov'!$CK$3:$OM$16,'TODO PROVINCIA'!C387+1,'TODO PROVINCIA'!F387)</f>
        <v>0</v>
      </c>
      <c r="H387">
        <f t="shared" si="116"/>
        <v>0</v>
      </c>
      <c r="I387" cm="1">
        <f t="array" ref="I387">+INDEX('Muertes-PROV'!$C$3:$GE$16,$C387+1,$F387)</f>
        <v>0</v>
      </c>
      <c r="J387">
        <f t="shared" si="117"/>
        <v>0</v>
      </c>
      <c r="K387" cm="1">
        <f t="array" ref="K387">+INDEX('rECUPERA-prov'!$C$3:$LA$16,$C387+1,$F387)</f>
        <v>0</v>
      </c>
      <c r="L387">
        <f t="shared" si="118"/>
        <v>0</v>
      </c>
      <c r="M387">
        <f t="shared" si="123"/>
        <v>0</v>
      </c>
      <c r="N387">
        <f t="shared" si="60"/>
        <v>0</v>
      </c>
      <c r="O387" s="57">
        <f t="shared" si="124"/>
        <v>0</v>
      </c>
      <c r="P387" s="57">
        <f t="shared" si="125"/>
        <v>0</v>
      </c>
      <c r="Q387" s="57">
        <f t="shared" si="126"/>
        <v>0</v>
      </c>
      <c r="R387" s="57">
        <f t="shared" si="127"/>
        <v>0</v>
      </c>
      <c r="S387" s="57">
        <f t="shared" si="128"/>
        <v>0</v>
      </c>
      <c r="T387" s="57">
        <f t="shared" si="129"/>
        <v>0</v>
      </c>
      <c r="U387" s="57">
        <f t="shared" si="130"/>
        <v>0</v>
      </c>
      <c r="V387" s="58">
        <f t="shared" si="131"/>
        <v>0</v>
      </c>
      <c r="W387" s="58">
        <f t="shared" si="132"/>
        <v>0</v>
      </c>
      <c r="X387" s="58">
        <f t="shared" si="133"/>
        <v>0</v>
      </c>
      <c r="Y387" s="58">
        <f t="shared" si="134"/>
        <v>0</v>
      </c>
      <c r="Z387">
        <f t="shared" si="65"/>
        <v>156747</v>
      </c>
    </row>
    <row r="388" spans="1:26" x14ac:dyDescent="0.3">
      <c r="A388" s="56" t="str">
        <f t="shared" si="120"/>
        <v>OUT TIME</v>
      </c>
      <c r="B388" s="56" t="str">
        <f t="shared" si="115"/>
        <v>ultimo</v>
      </c>
      <c r="C388" s="55">
        <f t="shared" si="136"/>
        <v>8</v>
      </c>
      <c r="D388" t="str">
        <f t="shared" si="136"/>
        <v>Panamá</v>
      </c>
      <c r="E388" s="23">
        <f t="shared" si="121"/>
        <v>44014</v>
      </c>
      <c r="F388" s="54">
        <f t="shared" si="122"/>
        <v>30</v>
      </c>
      <c r="G388" cm="1">
        <f t="array" ref="G388">+INDEX('Casos ACUM Prov'!$CK$3:$OM$16,'TODO PROVINCIA'!C388+1,'TODO PROVINCIA'!F388)</f>
        <v>0</v>
      </c>
      <c r="H388">
        <f t="shared" si="116"/>
        <v>0</v>
      </c>
      <c r="I388" cm="1">
        <f t="array" ref="I388">+INDEX('Muertes-PROV'!$C$3:$GE$16,$C388+1,$F388)</f>
        <v>0</v>
      </c>
      <c r="J388">
        <f t="shared" si="117"/>
        <v>0</v>
      </c>
      <c r="K388" cm="1">
        <f t="array" ref="K388">+INDEX('rECUPERA-prov'!$C$3:$LA$16,$C388+1,$F388)</f>
        <v>0</v>
      </c>
      <c r="L388">
        <f t="shared" si="118"/>
        <v>0</v>
      </c>
      <c r="M388">
        <f t="shared" si="123"/>
        <v>0</v>
      </c>
      <c r="N388">
        <f t="shared" si="60"/>
        <v>0</v>
      </c>
      <c r="O388" s="57">
        <f t="shared" si="124"/>
        <v>0</v>
      </c>
      <c r="P388" s="57">
        <f t="shared" si="125"/>
        <v>0</v>
      </c>
      <c r="Q388" s="57">
        <f t="shared" si="126"/>
        <v>0</v>
      </c>
      <c r="R388" s="57">
        <f t="shared" si="127"/>
        <v>0</v>
      </c>
      <c r="S388" s="57">
        <f t="shared" si="128"/>
        <v>0</v>
      </c>
      <c r="T388" s="57">
        <f t="shared" si="129"/>
        <v>0</v>
      </c>
      <c r="U388" s="57">
        <f t="shared" si="130"/>
        <v>0</v>
      </c>
      <c r="V388" s="58">
        <f t="shared" si="131"/>
        <v>0</v>
      </c>
      <c r="W388" s="58">
        <f t="shared" si="132"/>
        <v>0</v>
      </c>
      <c r="X388" s="58">
        <f t="shared" si="133"/>
        <v>0</v>
      </c>
      <c r="Y388" s="58">
        <f t="shared" si="134"/>
        <v>0</v>
      </c>
      <c r="Z388">
        <f t="shared" si="65"/>
        <v>109955</v>
      </c>
    </row>
    <row r="389" spans="1:26" x14ac:dyDescent="0.3">
      <c r="A389" s="56" t="str">
        <f t="shared" si="120"/>
        <v>OUT TIME</v>
      </c>
      <c r="B389" s="56" t="str">
        <f t="shared" ref="B389:B452" si="137">+IFERROR(IF(A402="OUT TIME","ultimo","no"),"no")</f>
        <v>ultimo</v>
      </c>
      <c r="C389" s="55">
        <f t="shared" si="136"/>
        <v>9</v>
      </c>
      <c r="D389" t="str">
        <f t="shared" si="136"/>
        <v>Veraguas</v>
      </c>
      <c r="E389" s="23">
        <f t="shared" si="121"/>
        <v>44014</v>
      </c>
      <c r="F389" s="54">
        <f t="shared" si="122"/>
        <v>30</v>
      </c>
      <c r="G389" cm="1">
        <f t="array" ref="G389">+INDEX('Casos ACUM Prov'!$CK$3:$OM$16,'TODO PROVINCIA'!C389+1,'TODO PROVINCIA'!F389)</f>
        <v>0</v>
      </c>
      <c r="H389">
        <f t="shared" si="116"/>
        <v>0</v>
      </c>
      <c r="I389" cm="1">
        <f t="array" ref="I389">+INDEX('Muertes-PROV'!$C$3:$GE$16,$C389+1,$F389)</f>
        <v>0</v>
      </c>
      <c r="J389">
        <f t="shared" si="117"/>
        <v>0</v>
      </c>
      <c r="K389" cm="1">
        <f t="array" ref="K389">+INDEX('rECUPERA-prov'!$C$3:$LA$16,$C389+1,$F389)</f>
        <v>0</v>
      </c>
      <c r="L389">
        <f t="shared" si="118"/>
        <v>0</v>
      </c>
      <c r="M389">
        <f t="shared" si="123"/>
        <v>0</v>
      </c>
      <c r="N389">
        <f t="shared" si="60"/>
        <v>0</v>
      </c>
      <c r="O389" s="57">
        <f t="shared" si="124"/>
        <v>0</v>
      </c>
      <c r="P389" s="57">
        <f t="shared" si="125"/>
        <v>0</v>
      </c>
      <c r="Q389" s="57">
        <f t="shared" si="126"/>
        <v>0</v>
      </c>
      <c r="R389" s="57">
        <f t="shared" si="127"/>
        <v>0</v>
      </c>
      <c r="S389" s="57">
        <f t="shared" si="128"/>
        <v>0</v>
      </c>
      <c r="T389" s="57">
        <f t="shared" si="129"/>
        <v>0</v>
      </c>
      <c r="U389" s="57">
        <f t="shared" si="130"/>
        <v>0</v>
      </c>
      <c r="V389" s="58">
        <f t="shared" si="131"/>
        <v>0</v>
      </c>
      <c r="W389" s="58">
        <f t="shared" si="132"/>
        <v>0</v>
      </c>
      <c r="X389" s="58">
        <f t="shared" si="133"/>
        <v>0</v>
      </c>
      <c r="Y389" s="58">
        <f t="shared" si="134"/>
        <v>0</v>
      </c>
      <c r="Z389">
        <f t="shared" si="65"/>
        <v>109955</v>
      </c>
    </row>
    <row r="390" spans="1:26" x14ac:dyDescent="0.3">
      <c r="A390" s="56" t="str">
        <f t="shared" si="120"/>
        <v>OUT TIME</v>
      </c>
      <c r="B390" s="56" t="str">
        <f t="shared" si="137"/>
        <v>ultimo</v>
      </c>
      <c r="C390" s="55">
        <f t="shared" si="136"/>
        <v>10</v>
      </c>
      <c r="D390" t="str">
        <f t="shared" si="136"/>
        <v>Comarca Kuna Yala</v>
      </c>
      <c r="E390" s="23">
        <f t="shared" si="121"/>
        <v>44014</v>
      </c>
      <c r="F390" s="54">
        <f t="shared" si="122"/>
        <v>30</v>
      </c>
      <c r="G390" cm="1">
        <f t="array" ref="G390">+INDEX('Casos ACUM Prov'!$CK$3:$OM$16,'TODO PROVINCIA'!C390+1,'TODO PROVINCIA'!F390)</f>
        <v>0</v>
      </c>
      <c r="H390">
        <f t="shared" si="116"/>
        <v>0</v>
      </c>
      <c r="I390" cm="1">
        <f t="array" ref="I390">+INDEX('Muertes-PROV'!$C$3:$GE$16,$C390+1,$F390)</f>
        <v>0</v>
      </c>
      <c r="J390">
        <f t="shared" si="117"/>
        <v>0</v>
      </c>
      <c r="K390" cm="1">
        <f t="array" ref="K390">+INDEX('rECUPERA-prov'!$C$3:$LA$16,$C390+1,$F390)</f>
        <v>0</v>
      </c>
      <c r="L390">
        <f t="shared" si="118"/>
        <v>0</v>
      </c>
      <c r="M390">
        <f t="shared" si="123"/>
        <v>0</v>
      </c>
      <c r="N390">
        <f t="shared" si="60"/>
        <v>0</v>
      </c>
      <c r="O390" s="57">
        <f t="shared" si="124"/>
        <v>0</v>
      </c>
      <c r="P390" s="57">
        <f t="shared" si="125"/>
        <v>0</v>
      </c>
      <c r="Q390" s="57">
        <f t="shared" si="126"/>
        <v>0</v>
      </c>
      <c r="R390" s="57">
        <f t="shared" si="127"/>
        <v>0</v>
      </c>
      <c r="S390" s="57">
        <f t="shared" si="128"/>
        <v>0</v>
      </c>
      <c r="T390" s="57">
        <f t="shared" si="129"/>
        <v>0</v>
      </c>
      <c r="U390" s="57">
        <f t="shared" si="130"/>
        <v>0</v>
      </c>
      <c r="V390" s="58">
        <f t="shared" si="131"/>
        <v>0</v>
      </c>
      <c r="W390" s="58">
        <f t="shared" si="132"/>
        <v>0</v>
      </c>
      <c r="X390" s="58">
        <f t="shared" si="133"/>
        <v>0</v>
      </c>
      <c r="Y390" s="58">
        <f t="shared" si="134"/>
        <v>0</v>
      </c>
      <c r="Z390">
        <f t="shared" si="65"/>
        <v>89592</v>
      </c>
    </row>
    <row r="391" spans="1:26" x14ac:dyDescent="0.3">
      <c r="A391" s="56" t="str">
        <f t="shared" si="120"/>
        <v>OUT TIME</v>
      </c>
      <c r="B391" s="56" t="str">
        <f t="shared" si="137"/>
        <v>ultimo</v>
      </c>
      <c r="C391" s="55">
        <f t="shared" si="136"/>
        <v>11</v>
      </c>
      <c r="D391" t="str">
        <f t="shared" si="136"/>
        <v>Comarca Emberá Wounaán</v>
      </c>
      <c r="E391" s="23">
        <f t="shared" si="121"/>
        <v>44014</v>
      </c>
      <c r="F391" s="54">
        <f t="shared" si="122"/>
        <v>30</v>
      </c>
      <c r="G391" cm="1">
        <f t="array" ref="G391">+INDEX('Casos ACUM Prov'!$CK$3:$OM$16,'TODO PROVINCIA'!C391+1,'TODO PROVINCIA'!F391)</f>
        <v>0</v>
      </c>
      <c r="H391">
        <f t="shared" si="116"/>
        <v>0</v>
      </c>
      <c r="I391" cm="1">
        <f t="array" ref="I391">+INDEX('Muertes-PROV'!$C$3:$GE$16,$C391+1,$F391)</f>
        <v>0</v>
      </c>
      <c r="J391">
        <f t="shared" si="117"/>
        <v>0</v>
      </c>
      <c r="K391" cm="1">
        <f t="array" ref="K391">+INDEX('rECUPERA-prov'!$C$3:$LA$16,$C391+1,$F391)</f>
        <v>0</v>
      </c>
      <c r="L391">
        <f t="shared" si="118"/>
        <v>0</v>
      </c>
      <c r="M391">
        <f t="shared" si="123"/>
        <v>0</v>
      </c>
      <c r="N391">
        <f t="shared" si="60"/>
        <v>0</v>
      </c>
      <c r="O391" s="57">
        <f t="shared" si="124"/>
        <v>0</v>
      </c>
      <c r="P391" s="57">
        <f t="shared" si="125"/>
        <v>0</v>
      </c>
      <c r="Q391" s="57">
        <f t="shared" si="126"/>
        <v>0</v>
      </c>
      <c r="R391" s="57">
        <f t="shared" si="127"/>
        <v>0</v>
      </c>
      <c r="S391" s="57">
        <f t="shared" si="128"/>
        <v>0</v>
      </c>
      <c r="T391" s="57">
        <f t="shared" si="129"/>
        <v>0</v>
      </c>
      <c r="U391" s="57">
        <f t="shared" si="130"/>
        <v>0</v>
      </c>
      <c r="V391" s="58">
        <f t="shared" si="131"/>
        <v>0</v>
      </c>
      <c r="W391" s="58">
        <f t="shared" si="132"/>
        <v>0</v>
      </c>
      <c r="X391" s="58">
        <f t="shared" si="133"/>
        <v>0</v>
      </c>
      <c r="Y391" s="58">
        <f t="shared" si="134"/>
        <v>0</v>
      </c>
      <c r="Z391">
        <f t="shared" si="65"/>
        <v>1249032</v>
      </c>
    </row>
    <row r="392" spans="1:26" x14ac:dyDescent="0.3">
      <c r="A392" s="56" t="str">
        <f t="shared" si="120"/>
        <v>OUT TIME</v>
      </c>
      <c r="B392" s="56" t="str">
        <f t="shared" si="137"/>
        <v>ultimo</v>
      </c>
      <c r="C392" s="55">
        <f t="shared" si="136"/>
        <v>12</v>
      </c>
      <c r="D392" t="str">
        <f t="shared" si="136"/>
        <v>Comarca Ngäbe Buglé</v>
      </c>
      <c r="E392" s="23">
        <f t="shared" si="121"/>
        <v>44014</v>
      </c>
      <c r="F392" s="54">
        <f t="shared" si="122"/>
        <v>30</v>
      </c>
      <c r="G392" cm="1">
        <f t="array" ref="G392">+INDEX('Casos ACUM Prov'!$CK$3:$OM$16,'TODO PROVINCIA'!C392+1,'TODO PROVINCIA'!F392)</f>
        <v>0</v>
      </c>
      <c r="H392">
        <f t="shared" si="116"/>
        <v>0</v>
      </c>
      <c r="I392" cm="1">
        <f t="array" ref="I392">+INDEX('Muertes-PROV'!$C$3:$GE$16,$C392+1,$F392)</f>
        <v>0</v>
      </c>
      <c r="J392">
        <f t="shared" si="117"/>
        <v>0</v>
      </c>
      <c r="K392" cm="1">
        <f t="array" ref="K392">+INDEX('rECUPERA-prov'!$C$3:$LA$16,$C392+1,$F392)</f>
        <v>0</v>
      </c>
      <c r="L392">
        <f t="shared" si="118"/>
        <v>0</v>
      </c>
      <c r="M392">
        <f t="shared" si="123"/>
        <v>0</v>
      </c>
      <c r="N392">
        <f t="shared" si="60"/>
        <v>0</v>
      </c>
      <c r="O392" s="57">
        <f t="shared" si="124"/>
        <v>0</v>
      </c>
      <c r="P392" s="57">
        <f t="shared" si="125"/>
        <v>0</v>
      </c>
      <c r="Q392" s="57">
        <f t="shared" si="126"/>
        <v>0</v>
      </c>
      <c r="R392" s="57">
        <f t="shared" si="127"/>
        <v>0</v>
      </c>
      <c r="S392" s="57">
        <f t="shared" si="128"/>
        <v>0</v>
      </c>
      <c r="T392" s="57">
        <f t="shared" si="129"/>
        <v>0</v>
      </c>
      <c r="U392" s="57">
        <f t="shared" si="130"/>
        <v>0</v>
      </c>
      <c r="V392" s="58">
        <f t="shared" si="131"/>
        <v>0</v>
      </c>
      <c r="W392" s="58">
        <f t="shared" si="132"/>
        <v>0</v>
      </c>
      <c r="X392" s="58">
        <f t="shared" si="133"/>
        <v>0</v>
      </c>
      <c r="Y392" s="58">
        <f t="shared" si="134"/>
        <v>0</v>
      </c>
      <c r="Z392">
        <f t="shared" si="65"/>
        <v>464038</v>
      </c>
    </row>
    <row r="393" spans="1:26" x14ac:dyDescent="0.3">
      <c r="A393" s="56" t="str">
        <f t="shared" si="120"/>
        <v>OUT TIME</v>
      </c>
      <c r="B393" s="56" t="str">
        <f t="shared" si="137"/>
        <v>ultimo</v>
      </c>
      <c r="C393" s="55">
        <f t="shared" si="136"/>
        <v>13</v>
      </c>
      <c r="D393" t="str">
        <f t="shared" si="136"/>
        <v>Panamá Oeste</v>
      </c>
      <c r="E393" s="23">
        <f t="shared" si="121"/>
        <v>44014</v>
      </c>
      <c r="F393" s="54">
        <f t="shared" si="122"/>
        <v>30</v>
      </c>
      <c r="G393" cm="1">
        <f t="array" ref="G393">+INDEX('Casos ACUM Prov'!$CK$3:$OM$16,'TODO PROVINCIA'!C393+1,'TODO PROVINCIA'!F393)</f>
        <v>0</v>
      </c>
      <c r="H393">
        <f t="shared" si="116"/>
        <v>0</v>
      </c>
      <c r="I393" cm="1">
        <f t="array" ref="I393">+INDEX('Muertes-PROV'!$C$3:$GE$16,$C393+1,$F393)</f>
        <v>0</v>
      </c>
      <c r="J393">
        <f t="shared" si="117"/>
        <v>0</v>
      </c>
      <c r="K393" cm="1">
        <f t="array" ref="K393">+INDEX('rECUPERA-prov'!$C$3:$LA$16,$C393+1,$F393)</f>
        <v>0</v>
      </c>
      <c r="L393">
        <f t="shared" si="118"/>
        <v>0</v>
      </c>
      <c r="M393">
        <f t="shared" si="123"/>
        <v>0</v>
      </c>
      <c r="N393">
        <f t="shared" si="60"/>
        <v>0</v>
      </c>
      <c r="O393" s="57">
        <f t="shared" si="124"/>
        <v>0</v>
      </c>
      <c r="P393" s="57">
        <f t="shared" si="125"/>
        <v>0</v>
      </c>
      <c r="Q393" s="57">
        <f t="shared" si="126"/>
        <v>0</v>
      </c>
      <c r="R393" s="57">
        <f t="shared" si="127"/>
        <v>0</v>
      </c>
      <c r="S393" s="57">
        <f t="shared" si="128"/>
        <v>0</v>
      </c>
      <c r="T393" s="57">
        <f t="shared" si="129"/>
        <v>0</v>
      </c>
      <c r="U393" s="57">
        <f t="shared" si="130"/>
        <v>0</v>
      </c>
      <c r="V393" s="58">
        <f t="shared" si="131"/>
        <v>0</v>
      </c>
      <c r="W393" s="58">
        <f t="shared" si="132"/>
        <v>0</v>
      </c>
      <c r="X393" s="58">
        <f t="shared" si="133"/>
        <v>0</v>
      </c>
      <c r="Y393" s="58">
        <f t="shared" si="134"/>
        <v>0</v>
      </c>
      <c r="Z393">
        <f t="shared" si="65"/>
        <v>226991</v>
      </c>
    </row>
    <row r="394" spans="1:26" x14ac:dyDescent="0.3">
      <c r="A394" s="56" t="str">
        <f t="shared" si="120"/>
        <v>OUT TIME</v>
      </c>
      <c r="B394" s="56" t="str">
        <f t="shared" si="137"/>
        <v>ultimo</v>
      </c>
      <c r="C394" s="55">
        <f t="shared" si="136"/>
        <v>1</v>
      </c>
      <c r="D394" t="str">
        <f t="shared" si="136"/>
        <v>Bocas del Toro</v>
      </c>
      <c r="E394" s="23">
        <f t="shared" si="121"/>
        <v>44015</v>
      </c>
      <c r="F394" s="54">
        <f t="shared" si="122"/>
        <v>31</v>
      </c>
      <c r="G394" cm="1">
        <f t="array" ref="G394">+INDEX('Casos ACUM Prov'!$CK$3:$OM$16,'TODO PROVINCIA'!C394+1,'TODO PROVINCIA'!F394)</f>
        <v>0</v>
      </c>
      <c r="H394">
        <f t="shared" si="116"/>
        <v>0</v>
      </c>
      <c r="I394" cm="1">
        <f t="array" ref="I394">+INDEX('Muertes-PROV'!$C$3:$GE$16,$C394+1,$F394)</f>
        <v>0</v>
      </c>
      <c r="J394">
        <f t="shared" si="117"/>
        <v>0</v>
      </c>
      <c r="K394" cm="1">
        <f t="array" ref="K394">+INDEX('rECUPERA-prov'!$C$3:$LA$16,$C394+1,$F394)</f>
        <v>0</v>
      </c>
      <c r="L394">
        <f t="shared" si="118"/>
        <v>0</v>
      </c>
      <c r="M394">
        <f t="shared" si="123"/>
        <v>0</v>
      </c>
      <c r="N394">
        <f t="shared" si="60"/>
        <v>0</v>
      </c>
      <c r="O394" s="57">
        <f t="shared" si="124"/>
        <v>0</v>
      </c>
      <c r="P394" s="57">
        <f t="shared" si="125"/>
        <v>0</v>
      </c>
      <c r="Q394" s="57">
        <f t="shared" si="126"/>
        <v>0</v>
      </c>
      <c r="R394" s="57">
        <f t="shared" si="127"/>
        <v>0</v>
      </c>
      <c r="S394" s="57">
        <f t="shared" si="128"/>
        <v>0</v>
      </c>
      <c r="T394" s="57">
        <f t="shared" si="129"/>
        <v>0</v>
      </c>
      <c r="U394" s="57">
        <f t="shared" si="130"/>
        <v>0</v>
      </c>
      <c r="V394" s="58">
        <f t="shared" si="131"/>
        <v>0</v>
      </c>
      <c r="W394" s="58">
        <f t="shared" si="132"/>
        <v>0</v>
      </c>
      <c r="X394" s="58">
        <f t="shared" si="133"/>
        <v>0</v>
      </c>
      <c r="Y394" s="58">
        <f t="shared" si="134"/>
        <v>0</v>
      </c>
      <c r="Z394">
        <f t="shared" si="65"/>
        <v>125461</v>
      </c>
    </row>
    <row r="395" spans="1:26" x14ac:dyDescent="0.3">
      <c r="A395" s="56" t="str">
        <f t="shared" si="120"/>
        <v>OUT TIME</v>
      </c>
      <c r="B395" s="56" t="str">
        <f t="shared" si="137"/>
        <v>ultimo</v>
      </c>
      <c r="C395" s="55">
        <f t="shared" si="136"/>
        <v>2</v>
      </c>
      <c r="D395" t="str">
        <f t="shared" si="136"/>
        <v>Coclé</v>
      </c>
      <c r="E395" s="23">
        <f t="shared" si="121"/>
        <v>44015</v>
      </c>
      <c r="F395" s="54">
        <f t="shared" si="122"/>
        <v>31</v>
      </c>
      <c r="G395" cm="1">
        <f t="array" ref="G395">+INDEX('Casos ACUM Prov'!$CK$3:$OM$16,'TODO PROVINCIA'!C395+1,'TODO PROVINCIA'!F395)</f>
        <v>0</v>
      </c>
      <c r="H395">
        <f t="shared" si="116"/>
        <v>0</v>
      </c>
      <c r="I395" cm="1">
        <f t="array" ref="I395">+INDEX('Muertes-PROV'!$C$3:$GE$16,$C395+1,$F395)</f>
        <v>0</v>
      </c>
      <c r="J395">
        <f t="shared" si="117"/>
        <v>0</v>
      </c>
      <c r="K395" cm="1">
        <f t="array" ref="K395">+INDEX('rECUPERA-prov'!$C$3:$LA$16,$C395+1,$F395)</f>
        <v>0</v>
      </c>
      <c r="L395">
        <f t="shared" si="118"/>
        <v>0</v>
      </c>
      <c r="M395">
        <f t="shared" si="123"/>
        <v>0</v>
      </c>
      <c r="N395">
        <f t="shared" si="60"/>
        <v>0</v>
      </c>
      <c r="O395" s="57">
        <f t="shared" si="124"/>
        <v>0</v>
      </c>
      <c r="P395" s="57">
        <f t="shared" si="125"/>
        <v>0</v>
      </c>
      <c r="Q395" s="57">
        <f t="shared" si="126"/>
        <v>0</v>
      </c>
      <c r="R395" s="57">
        <f t="shared" si="127"/>
        <v>0</v>
      </c>
      <c r="S395" s="57">
        <f t="shared" si="128"/>
        <v>0</v>
      </c>
      <c r="T395" s="57">
        <f t="shared" si="129"/>
        <v>0</v>
      </c>
      <c r="U395" s="57">
        <f t="shared" si="130"/>
        <v>0</v>
      </c>
      <c r="V395" s="58">
        <f t="shared" si="131"/>
        <v>0</v>
      </c>
      <c r="W395" s="58">
        <f t="shared" si="132"/>
        <v>0</v>
      </c>
      <c r="X395" s="58">
        <f t="shared" si="133"/>
        <v>0</v>
      </c>
      <c r="Y395" s="58">
        <f t="shared" si="134"/>
        <v>0</v>
      </c>
      <c r="Z395">
        <f t="shared" si="65"/>
        <v>416873</v>
      </c>
    </row>
    <row r="396" spans="1:26" x14ac:dyDescent="0.3">
      <c r="A396" s="56" t="str">
        <f t="shared" si="120"/>
        <v>OUT TIME</v>
      </c>
      <c r="B396" s="56" t="str">
        <f t="shared" si="137"/>
        <v>ultimo</v>
      </c>
      <c r="C396" s="55">
        <f t="shared" ref="C396:D411" si="138">+C383</f>
        <v>3</v>
      </c>
      <c r="D396" t="str">
        <f t="shared" si="138"/>
        <v>Colón</v>
      </c>
      <c r="E396" s="23">
        <f t="shared" si="121"/>
        <v>44015</v>
      </c>
      <c r="F396" s="54">
        <f t="shared" si="122"/>
        <v>31</v>
      </c>
      <c r="G396" cm="1">
        <f t="array" ref="G396">+INDEX('Casos ACUM Prov'!$CK$3:$OM$16,'TODO PROVINCIA'!C396+1,'TODO PROVINCIA'!F396)</f>
        <v>0</v>
      </c>
      <c r="H396">
        <f t="shared" si="116"/>
        <v>0</v>
      </c>
      <c r="I396" cm="1">
        <f t="array" ref="I396">+INDEX('Muertes-PROV'!$C$3:$GE$16,$C396+1,$F396)</f>
        <v>0</v>
      </c>
      <c r="J396">
        <f t="shared" si="117"/>
        <v>0</v>
      </c>
      <c r="K396" cm="1">
        <f t="array" ref="K396">+INDEX('rECUPERA-prov'!$C$3:$LA$16,$C396+1,$F396)</f>
        <v>0</v>
      </c>
      <c r="L396">
        <f t="shared" si="118"/>
        <v>0</v>
      </c>
      <c r="M396">
        <f t="shared" si="123"/>
        <v>0</v>
      </c>
      <c r="N396">
        <f t="shared" si="60"/>
        <v>0</v>
      </c>
      <c r="O396" s="57">
        <f t="shared" si="124"/>
        <v>0</v>
      </c>
      <c r="P396" s="57">
        <f t="shared" si="125"/>
        <v>0</v>
      </c>
      <c r="Q396" s="57">
        <f t="shared" si="126"/>
        <v>0</v>
      </c>
      <c r="R396" s="57">
        <f t="shared" si="127"/>
        <v>0</v>
      </c>
      <c r="S396" s="57">
        <f t="shared" si="128"/>
        <v>0</v>
      </c>
      <c r="T396" s="57">
        <f t="shared" si="129"/>
        <v>0</v>
      </c>
      <c r="U396" s="57">
        <f t="shared" si="130"/>
        <v>0</v>
      </c>
      <c r="V396" s="58">
        <f t="shared" si="131"/>
        <v>0</v>
      </c>
      <c r="W396" s="58">
        <f t="shared" si="132"/>
        <v>0</v>
      </c>
      <c r="X396" s="58">
        <f t="shared" si="133"/>
        <v>0</v>
      </c>
      <c r="Y396" s="58">
        <f t="shared" si="134"/>
        <v>0</v>
      </c>
      <c r="Z396">
        <f t="shared" si="65"/>
        <v>233708</v>
      </c>
    </row>
    <row r="397" spans="1:26" x14ac:dyDescent="0.3">
      <c r="A397" s="56" t="str">
        <f t="shared" si="120"/>
        <v>OUT TIME</v>
      </c>
      <c r="B397" s="56" t="str">
        <f t="shared" si="137"/>
        <v>ultimo</v>
      </c>
      <c r="C397" s="55">
        <f t="shared" si="138"/>
        <v>4</v>
      </c>
      <c r="D397" t="str">
        <f t="shared" si="138"/>
        <v>Chiriquí</v>
      </c>
      <c r="E397" s="23">
        <f t="shared" si="121"/>
        <v>44015</v>
      </c>
      <c r="F397" s="54">
        <f t="shared" si="122"/>
        <v>31</v>
      </c>
      <c r="G397" cm="1">
        <f t="array" ref="G397">+INDEX('Casos ACUM Prov'!$CK$3:$OM$16,'TODO PROVINCIA'!C397+1,'TODO PROVINCIA'!F397)</f>
        <v>0</v>
      </c>
      <c r="H397">
        <f t="shared" si="116"/>
        <v>0</v>
      </c>
      <c r="I397" cm="1">
        <f t="array" ref="I397">+INDEX('Muertes-PROV'!$C$3:$GE$16,$C397+1,$F397)</f>
        <v>0</v>
      </c>
      <c r="J397">
        <f t="shared" si="117"/>
        <v>0</v>
      </c>
      <c r="K397" cm="1">
        <f t="array" ref="K397">+INDEX('rECUPERA-prov'!$C$3:$LA$16,$C397+1,$F397)</f>
        <v>0</v>
      </c>
      <c r="L397">
        <f t="shared" si="118"/>
        <v>0</v>
      </c>
      <c r="M397">
        <f t="shared" si="123"/>
        <v>0</v>
      </c>
      <c r="N397">
        <f t="shared" si="60"/>
        <v>0</v>
      </c>
      <c r="O397" s="57">
        <f t="shared" si="124"/>
        <v>0</v>
      </c>
      <c r="P397" s="57">
        <f t="shared" si="125"/>
        <v>0</v>
      </c>
      <c r="Q397" s="57">
        <f t="shared" si="126"/>
        <v>0</v>
      </c>
      <c r="R397" s="57">
        <f t="shared" si="127"/>
        <v>0</v>
      </c>
      <c r="S397" s="57">
        <f t="shared" si="128"/>
        <v>0</v>
      </c>
      <c r="T397" s="57">
        <f t="shared" si="129"/>
        <v>0</v>
      </c>
      <c r="U397" s="57">
        <f t="shared" si="130"/>
        <v>0</v>
      </c>
      <c r="V397" s="58">
        <f t="shared" si="131"/>
        <v>0</v>
      </c>
      <c r="W397" s="58">
        <f t="shared" si="132"/>
        <v>0</v>
      </c>
      <c r="X397" s="58">
        <f t="shared" si="133"/>
        <v>0</v>
      </c>
      <c r="Y397" s="58">
        <f t="shared" si="134"/>
        <v>0</v>
      </c>
      <c r="Z397">
        <f t="shared" si="65"/>
        <v>241928</v>
      </c>
    </row>
    <row r="398" spans="1:26" x14ac:dyDescent="0.3">
      <c r="A398" s="56" t="str">
        <f t="shared" si="120"/>
        <v>OUT TIME</v>
      </c>
      <c r="B398" s="56" t="str">
        <f t="shared" si="137"/>
        <v>ultimo</v>
      </c>
      <c r="C398" s="55">
        <f t="shared" si="138"/>
        <v>5</v>
      </c>
      <c r="D398" t="str">
        <f t="shared" si="138"/>
        <v>Darién</v>
      </c>
      <c r="E398" s="23">
        <f t="shared" si="121"/>
        <v>44015</v>
      </c>
      <c r="F398" s="54">
        <f t="shared" si="122"/>
        <v>31</v>
      </c>
      <c r="G398" cm="1">
        <f t="array" ref="G398">+INDEX('Casos ACUM Prov'!$CK$3:$OM$16,'TODO PROVINCIA'!C398+1,'TODO PROVINCIA'!F398)</f>
        <v>0</v>
      </c>
      <c r="H398">
        <f t="shared" si="116"/>
        <v>0</v>
      </c>
      <c r="I398" cm="1">
        <f t="array" ref="I398">+INDEX('Muertes-PROV'!$C$3:$GE$16,$C398+1,$F398)</f>
        <v>0</v>
      </c>
      <c r="J398">
        <f t="shared" si="117"/>
        <v>0</v>
      </c>
      <c r="K398" cm="1">
        <f t="array" ref="K398">+INDEX('rECUPERA-prov'!$C$3:$LA$16,$C398+1,$F398)</f>
        <v>0</v>
      </c>
      <c r="L398">
        <f t="shared" si="118"/>
        <v>0</v>
      </c>
      <c r="M398">
        <f t="shared" si="123"/>
        <v>0</v>
      </c>
      <c r="N398">
        <f t="shared" si="60"/>
        <v>0</v>
      </c>
      <c r="O398" s="57">
        <f t="shared" si="124"/>
        <v>0</v>
      </c>
      <c r="P398" s="57">
        <f t="shared" si="125"/>
        <v>0</v>
      </c>
      <c r="Q398" s="57">
        <f t="shared" si="126"/>
        <v>0</v>
      </c>
      <c r="R398" s="57">
        <f t="shared" si="127"/>
        <v>0</v>
      </c>
      <c r="S398" s="57">
        <f t="shared" si="128"/>
        <v>0</v>
      </c>
      <c r="T398" s="57">
        <f t="shared" si="129"/>
        <v>0</v>
      </c>
      <c r="U398" s="57">
        <f t="shared" si="130"/>
        <v>0</v>
      </c>
      <c r="V398" s="58">
        <f t="shared" si="131"/>
        <v>0</v>
      </c>
      <c r="W398" s="58">
        <f t="shared" si="132"/>
        <v>0</v>
      </c>
      <c r="X398" s="58">
        <f t="shared" si="133"/>
        <v>0</v>
      </c>
      <c r="Y398" s="58">
        <f t="shared" si="134"/>
        <v>0</v>
      </c>
      <c r="Z398">
        <f t="shared" si="65"/>
        <v>10001</v>
      </c>
    </row>
    <row r="399" spans="1:26" x14ac:dyDescent="0.3">
      <c r="A399" s="56" t="str">
        <f t="shared" si="120"/>
        <v>OUT TIME</v>
      </c>
      <c r="B399" s="56" t="str">
        <f t="shared" si="137"/>
        <v>ultimo</v>
      </c>
      <c r="C399" s="55">
        <f t="shared" si="138"/>
        <v>6</v>
      </c>
      <c r="D399" t="str">
        <f t="shared" si="138"/>
        <v>Herrera</v>
      </c>
      <c r="E399" s="23">
        <f t="shared" si="121"/>
        <v>44015</v>
      </c>
      <c r="F399" s="54">
        <f t="shared" si="122"/>
        <v>31</v>
      </c>
      <c r="G399" cm="1">
        <f t="array" ref="G399">+INDEX('Casos ACUM Prov'!$CK$3:$OM$16,'TODO PROVINCIA'!C399+1,'TODO PROVINCIA'!F399)</f>
        <v>0</v>
      </c>
      <c r="H399">
        <f t="shared" si="116"/>
        <v>0</v>
      </c>
      <c r="I399" cm="1">
        <f t="array" ref="I399">+INDEX('Muertes-PROV'!$C$3:$GE$16,$C399+1,$F399)</f>
        <v>0</v>
      </c>
      <c r="J399">
        <f t="shared" si="117"/>
        <v>0</v>
      </c>
      <c r="K399" cm="1">
        <f t="array" ref="K399">+INDEX('rECUPERA-prov'!$C$3:$LA$16,$C399+1,$F399)</f>
        <v>0</v>
      </c>
      <c r="L399">
        <f t="shared" si="118"/>
        <v>0</v>
      </c>
      <c r="M399">
        <f t="shared" si="123"/>
        <v>0</v>
      </c>
      <c r="N399">
        <f t="shared" si="60"/>
        <v>0</v>
      </c>
      <c r="O399" s="57">
        <f t="shared" si="124"/>
        <v>0</v>
      </c>
      <c r="P399" s="57">
        <f t="shared" si="125"/>
        <v>0</v>
      </c>
      <c r="Q399" s="57">
        <f t="shared" si="126"/>
        <v>0</v>
      </c>
      <c r="R399" s="57">
        <f t="shared" si="127"/>
        <v>0</v>
      </c>
      <c r="S399" s="57">
        <f t="shared" si="128"/>
        <v>0</v>
      </c>
      <c r="T399" s="57">
        <f t="shared" si="129"/>
        <v>0</v>
      </c>
      <c r="U399" s="57">
        <f t="shared" si="130"/>
        <v>0</v>
      </c>
      <c r="V399" s="58">
        <f t="shared" si="131"/>
        <v>0</v>
      </c>
      <c r="W399" s="58">
        <f t="shared" si="132"/>
        <v>0</v>
      </c>
      <c r="X399" s="58">
        <f t="shared" si="133"/>
        <v>0</v>
      </c>
      <c r="Y399" s="58">
        <f t="shared" si="134"/>
        <v>0</v>
      </c>
      <c r="Z399">
        <f t="shared" si="65"/>
        <v>33109</v>
      </c>
    </row>
    <row r="400" spans="1:26" x14ac:dyDescent="0.3">
      <c r="A400" s="56" t="str">
        <f t="shared" si="120"/>
        <v>OUT TIME</v>
      </c>
      <c r="B400" s="56" t="str">
        <f t="shared" si="137"/>
        <v>ultimo</v>
      </c>
      <c r="C400" s="55">
        <f t="shared" si="138"/>
        <v>7</v>
      </c>
      <c r="D400" t="str">
        <f t="shared" si="138"/>
        <v>Los Santos</v>
      </c>
      <c r="E400" s="23">
        <f t="shared" si="121"/>
        <v>44015</v>
      </c>
      <c r="F400" s="54">
        <f t="shared" si="122"/>
        <v>31</v>
      </c>
      <c r="G400" cm="1">
        <f t="array" ref="G400">+INDEX('Casos ACUM Prov'!$CK$3:$OM$16,'TODO PROVINCIA'!C400+1,'TODO PROVINCIA'!F400)</f>
        <v>0</v>
      </c>
      <c r="H400">
        <f t="shared" si="116"/>
        <v>0</v>
      </c>
      <c r="I400" cm="1">
        <f t="array" ref="I400">+INDEX('Muertes-PROV'!$C$3:$GE$16,$C400+1,$F400)</f>
        <v>0</v>
      </c>
      <c r="J400">
        <f t="shared" si="117"/>
        <v>0</v>
      </c>
      <c r="K400" cm="1">
        <f t="array" ref="K400">+INDEX('rECUPERA-prov'!$C$3:$LA$16,$C400+1,$F400)</f>
        <v>0</v>
      </c>
      <c r="L400">
        <f t="shared" si="118"/>
        <v>0</v>
      </c>
      <c r="M400">
        <f t="shared" si="123"/>
        <v>0</v>
      </c>
      <c r="N400">
        <f t="shared" si="60"/>
        <v>0</v>
      </c>
      <c r="O400" s="57">
        <f t="shared" si="124"/>
        <v>0</v>
      </c>
      <c r="P400" s="57">
        <f t="shared" si="125"/>
        <v>0</v>
      </c>
      <c r="Q400" s="57">
        <f t="shared" si="126"/>
        <v>0</v>
      </c>
      <c r="R400" s="57">
        <f t="shared" si="127"/>
        <v>0</v>
      </c>
      <c r="S400" s="57">
        <f t="shared" si="128"/>
        <v>0</v>
      </c>
      <c r="T400" s="57">
        <f t="shared" si="129"/>
        <v>0</v>
      </c>
      <c r="U400" s="57">
        <f t="shared" si="130"/>
        <v>0</v>
      </c>
      <c r="V400" s="58">
        <f t="shared" si="131"/>
        <v>0</v>
      </c>
      <c r="W400" s="58">
        <f t="shared" si="132"/>
        <v>0</v>
      </c>
      <c r="X400" s="58">
        <f t="shared" si="133"/>
        <v>0</v>
      </c>
      <c r="Y400" s="58">
        <f t="shared" si="134"/>
        <v>0</v>
      </c>
      <c r="Z400">
        <f t="shared" si="65"/>
        <v>156747</v>
      </c>
    </row>
    <row r="401" spans="1:26" x14ac:dyDescent="0.3">
      <c r="A401" s="56" t="str">
        <f t="shared" si="120"/>
        <v>OUT TIME</v>
      </c>
      <c r="B401" s="56" t="str">
        <f t="shared" si="137"/>
        <v>ultimo</v>
      </c>
      <c r="C401" s="55">
        <f t="shared" si="138"/>
        <v>8</v>
      </c>
      <c r="D401" t="str">
        <f t="shared" si="138"/>
        <v>Panamá</v>
      </c>
      <c r="E401" s="23">
        <f t="shared" si="121"/>
        <v>44015</v>
      </c>
      <c r="F401" s="54">
        <f t="shared" si="122"/>
        <v>31</v>
      </c>
      <c r="G401" cm="1">
        <f t="array" ref="G401">+INDEX('Casos ACUM Prov'!$CK$3:$OM$16,'TODO PROVINCIA'!C401+1,'TODO PROVINCIA'!F401)</f>
        <v>0</v>
      </c>
      <c r="H401">
        <f t="shared" ref="H401:H464" si="139">+G401-G388</f>
        <v>0</v>
      </c>
      <c r="I401" cm="1">
        <f t="array" ref="I401">+INDEX('Muertes-PROV'!$C$3:$GE$16,$C401+1,$F401)</f>
        <v>0</v>
      </c>
      <c r="J401">
        <f t="shared" ref="J401:J464" si="140">+I401-I388</f>
        <v>0</v>
      </c>
      <c r="K401" cm="1">
        <f t="array" ref="K401">+INDEX('rECUPERA-prov'!$C$3:$LA$16,$C401+1,$F401)</f>
        <v>0</v>
      </c>
      <c r="L401">
        <f t="shared" ref="L401:L464" si="141">+K401-K388</f>
        <v>0</v>
      </c>
      <c r="M401">
        <f t="shared" si="123"/>
        <v>0</v>
      </c>
      <c r="N401">
        <f t="shared" ref="N401:N464" si="142">+M401-M388</f>
        <v>0</v>
      </c>
      <c r="O401" s="57">
        <f t="shared" si="124"/>
        <v>0</v>
      </c>
      <c r="P401" s="57">
        <f t="shared" si="125"/>
        <v>0</v>
      </c>
      <c r="Q401" s="57">
        <f t="shared" si="126"/>
        <v>0</v>
      </c>
      <c r="R401" s="57">
        <f t="shared" si="127"/>
        <v>0</v>
      </c>
      <c r="S401" s="57">
        <f t="shared" si="128"/>
        <v>0</v>
      </c>
      <c r="T401" s="57">
        <f t="shared" si="129"/>
        <v>0</v>
      </c>
      <c r="U401" s="57">
        <f t="shared" si="130"/>
        <v>0</v>
      </c>
      <c r="V401" s="58">
        <f t="shared" si="131"/>
        <v>0</v>
      </c>
      <c r="W401" s="58">
        <f t="shared" si="132"/>
        <v>0</v>
      </c>
      <c r="X401" s="58">
        <f t="shared" si="133"/>
        <v>0</v>
      </c>
      <c r="Y401" s="58">
        <f t="shared" si="134"/>
        <v>0</v>
      </c>
      <c r="Z401">
        <f t="shared" ref="Z401:Z464" si="143">+Z388</f>
        <v>109955</v>
      </c>
    </row>
    <row r="402" spans="1:26" x14ac:dyDescent="0.3">
      <c r="A402" s="56" t="str">
        <f t="shared" si="120"/>
        <v>OUT TIME</v>
      </c>
      <c r="B402" s="56" t="str">
        <f t="shared" si="137"/>
        <v>ultimo</v>
      </c>
      <c r="C402" s="55">
        <f t="shared" si="138"/>
        <v>9</v>
      </c>
      <c r="D402" t="str">
        <f t="shared" si="138"/>
        <v>Veraguas</v>
      </c>
      <c r="E402" s="23">
        <f t="shared" si="121"/>
        <v>44015</v>
      </c>
      <c r="F402" s="54">
        <f t="shared" si="122"/>
        <v>31</v>
      </c>
      <c r="G402" cm="1">
        <f t="array" ref="G402">+INDEX('Casos ACUM Prov'!$CK$3:$OM$16,'TODO PROVINCIA'!C402+1,'TODO PROVINCIA'!F402)</f>
        <v>0</v>
      </c>
      <c r="H402">
        <f t="shared" si="139"/>
        <v>0</v>
      </c>
      <c r="I402" cm="1">
        <f t="array" ref="I402">+INDEX('Muertes-PROV'!$C$3:$GE$16,$C402+1,$F402)</f>
        <v>0</v>
      </c>
      <c r="J402">
        <f t="shared" si="140"/>
        <v>0</v>
      </c>
      <c r="K402" cm="1">
        <f t="array" ref="K402">+INDEX('rECUPERA-prov'!$C$3:$LA$16,$C402+1,$F402)</f>
        <v>0</v>
      </c>
      <c r="L402">
        <f t="shared" si="141"/>
        <v>0</v>
      </c>
      <c r="M402">
        <f t="shared" si="123"/>
        <v>0</v>
      </c>
      <c r="N402">
        <f t="shared" si="142"/>
        <v>0</v>
      </c>
      <c r="O402" s="57">
        <f t="shared" si="124"/>
        <v>0</v>
      </c>
      <c r="P402" s="57">
        <f t="shared" si="125"/>
        <v>0</v>
      </c>
      <c r="Q402" s="57">
        <f t="shared" si="126"/>
        <v>0</v>
      </c>
      <c r="R402" s="57">
        <f t="shared" si="127"/>
        <v>0</v>
      </c>
      <c r="S402" s="57">
        <f t="shared" si="128"/>
        <v>0</v>
      </c>
      <c r="T402" s="57">
        <f t="shared" si="129"/>
        <v>0</v>
      </c>
      <c r="U402" s="57">
        <f t="shared" si="130"/>
        <v>0</v>
      </c>
      <c r="V402" s="58">
        <f t="shared" si="131"/>
        <v>0</v>
      </c>
      <c r="W402" s="58">
        <f t="shared" si="132"/>
        <v>0</v>
      </c>
      <c r="X402" s="58">
        <f t="shared" si="133"/>
        <v>0</v>
      </c>
      <c r="Y402" s="58">
        <f t="shared" si="134"/>
        <v>0</v>
      </c>
      <c r="Z402">
        <f t="shared" si="143"/>
        <v>109955</v>
      </c>
    </row>
    <row r="403" spans="1:26" x14ac:dyDescent="0.3">
      <c r="A403" s="56" t="str">
        <f t="shared" si="120"/>
        <v>OUT TIME</v>
      </c>
      <c r="B403" s="56" t="str">
        <f t="shared" si="137"/>
        <v>ultimo</v>
      </c>
      <c r="C403" s="55">
        <f t="shared" si="138"/>
        <v>10</v>
      </c>
      <c r="D403" t="str">
        <f t="shared" si="138"/>
        <v>Comarca Kuna Yala</v>
      </c>
      <c r="E403" s="23">
        <f t="shared" si="121"/>
        <v>44015</v>
      </c>
      <c r="F403" s="54">
        <f t="shared" si="122"/>
        <v>31</v>
      </c>
      <c r="G403" cm="1">
        <f t="array" ref="G403">+INDEX('Casos ACUM Prov'!$CK$3:$OM$16,'TODO PROVINCIA'!C403+1,'TODO PROVINCIA'!F403)</f>
        <v>0</v>
      </c>
      <c r="H403">
        <f t="shared" si="139"/>
        <v>0</v>
      </c>
      <c r="I403" cm="1">
        <f t="array" ref="I403">+INDEX('Muertes-PROV'!$C$3:$GE$16,$C403+1,$F403)</f>
        <v>0</v>
      </c>
      <c r="J403">
        <f t="shared" si="140"/>
        <v>0</v>
      </c>
      <c r="K403" cm="1">
        <f t="array" ref="K403">+INDEX('rECUPERA-prov'!$C$3:$LA$16,$C403+1,$F403)</f>
        <v>0</v>
      </c>
      <c r="L403">
        <f t="shared" si="141"/>
        <v>0</v>
      </c>
      <c r="M403">
        <f t="shared" si="123"/>
        <v>0</v>
      </c>
      <c r="N403">
        <f t="shared" si="142"/>
        <v>0</v>
      </c>
      <c r="O403" s="57">
        <f t="shared" si="124"/>
        <v>0</v>
      </c>
      <c r="P403" s="57">
        <f t="shared" si="125"/>
        <v>0</v>
      </c>
      <c r="Q403" s="57">
        <f t="shared" si="126"/>
        <v>0</v>
      </c>
      <c r="R403" s="57">
        <f t="shared" si="127"/>
        <v>0</v>
      </c>
      <c r="S403" s="57">
        <f t="shared" si="128"/>
        <v>0</v>
      </c>
      <c r="T403" s="57">
        <f t="shared" si="129"/>
        <v>0</v>
      </c>
      <c r="U403" s="57">
        <f t="shared" si="130"/>
        <v>0</v>
      </c>
      <c r="V403" s="58">
        <f t="shared" si="131"/>
        <v>0</v>
      </c>
      <c r="W403" s="58">
        <f t="shared" si="132"/>
        <v>0</v>
      </c>
      <c r="X403" s="58">
        <f t="shared" si="133"/>
        <v>0</v>
      </c>
      <c r="Y403" s="58">
        <f t="shared" si="134"/>
        <v>0</v>
      </c>
      <c r="Z403">
        <f t="shared" si="143"/>
        <v>89592</v>
      </c>
    </row>
    <row r="404" spans="1:26" x14ac:dyDescent="0.3">
      <c r="A404" s="56" t="str">
        <f t="shared" si="120"/>
        <v>OUT TIME</v>
      </c>
      <c r="B404" s="56" t="str">
        <f t="shared" si="137"/>
        <v>ultimo</v>
      </c>
      <c r="C404" s="55">
        <f t="shared" si="138"/>
        <v>11</v>
      </c>
      <c r="D404" t="str">
        <f t="shared" si="138"/>
        <v>Comarca Emberá Wounaán</v>
      </c>
      <c r="E404" s="23">
        <f t="shared" si="121"/>
        <v>44015</v>
      </c>
      <c r="F404" s="54">
        <f t="shared" si="122"/>
        <v>31</v>
      </c>
      <c r="G404" cm="1">
        <f t="array" ref="G404">+INDEX('Casos ACUM Prov'!$CK$3:$OM$16,'TODO PROVINCIA'!C404+1,'TODO PROVINCIA'!F404)</f>
        <v>0</v>
      </c>
      <c r="H404">
        <f t="shared" si="139"/>
        <v>0</v>
      </c>
      <c r="I404" cm="1">
        <f t="array" ref="I404">+INDEX('Muertes-PROV'!$C$3:$GE$16,$C404+1,$F404)</f>
        <v>0</v>
      </c>
      <c r="J404">
        <f t="shared" si="140"/>
        <v>0</v>
      </c>
      <c r="K404" cm="1">
        <f t="array" ref="K404">+INDEX('rECUPERA-prov'!$C$3:$LA$16,$C404+1,$F404)</f>
        <v>0</v>
      </c>
      <c r="L404">
        <f t="shared" si="141"/>
        <v>0</v>
      </c>
      <c r="M404">
        <f t="shared" si="123"/>
        <v>0</v>
      </c>
      <c r="N404">
        <f t="shared" si="142"/>
        <v>0</v>
      </c>
      <c r="O404" s="57">
        <f t="shared" si="124"/>
        <v>0</v>
      </c>
      <c r="P404" s="57">
        <f t="shared" si="125"/>
        <v>0</v>
      </c>
      <c r="Q404" s="57">
        <f t="shared" si="126"/>
        <v>0</v>
      </c>
      <c r="R404" s="57">
        <f t="shared" si="127"/>
        <v>0</v>
      </c>
      <c r="S404" s="57">
        <f t="shared" si="128"/>
        <v>0</v>
      </c>
      <c r="T404" s="57">
        <f t="shared" si="129"/>
        <v>0</v>
      </c>
      <c r="U404" s="57">
        <f t="shared" si="130"/>
        <v>0</v>
      </c>
      <c r="V404" s="58">
        <f t="shared" si="131"/>
        <v>0</v>
      </c>
      <c r="W404" s="58">
        <f t="shared" si="132"/>
        <v>0</v>
      </c>
      <c r="X404" s="58">
        <f t="shared" si="133"/>
        <v>0</v>
      </c>
      <c r="Y404" s="58">
        <f t="shared" si="134"/>
        <v>0</v>
      </c>
      <c r="Z404">
        <f t="shared" si="143"/>
        <v>1249032</v>
      </c>
    </row>
    <row r="405" spans="1:26" x14ac:dyDescent="0.3">
      <c r="A405" s="56" t="str">
        <f t="shared" si="120"/>
        <v>OUT TIME</v>
      </c>
      <c r="B405" s="56" t="str">
        <f t="shared" si="137"/>
        <v>ultimo</v>
      </c>
      <c r="C405" s="55">
        <f t="shared" si="138"/>
        <v>12</v>
      </c>
      <c r="D405" t="str">
        <f t="shared" si="138"/>
        <v>Comarca Ngäbe Buglé</v>
      </c>
      <c r="E405" s="23">
        <f t="shared" si="121"/>
        <v>44015</v>
      </c>
      <c r="F405" s="54">
        <f t="shared" si="122"/>
        <v>31</v>
      </c>
      <c r="G405" cm="1">
        <f t="array" ref="G405">+INDEX('Casos ACUM Prov'!$CK$3:$OM$16,'TODO PROVINCIA'!C405+1,'TODO PROVINCIA'!F405)</f>
        <v>0</v>
      </c>
      <c r="H405">
        <f t="shared" si="139"/>
        <v>0</v>
      </c>
      <c r="I405" cm="1">
        <f t="array" ref="I405">+INDEX('Muertes-PROV'!$C$3:$GE$16,$C405+1,$F405)</f>
        <v>0</v>
      </c>
      <c r="J405">
        <f t="shared" si="140"/>
        <v>0</v>
      </c>
      <c r="K405" cm="1">
        <f t="array" ref="K405">+INDEX('rECUPERA-prov'!$C$3:$LA$16,$C405+1,$F405)</f>
        <v>0</v>
      </c>
      <c r="L405">
        <f t="shared" si="141"/>
        <v>0</v>
      </c>
      <c r="M405">
        <f t="shared" si="123"/>
        <v>0</v>
      </c>
      <c r="N405">
        <f t="shared" si="142"/>
        <v>0</v>
      </c>
      <c r="O405" s="57">
        <f t="shared" si="124"/>
        <v>0</v>
      </c>
      <c r="P405" s="57">
        <f t="shared" si="125"/>
        <v>0</v>
      </c>
      <c r="Q405" s="57">
        <f t="shared" si="126"/>
        <v>0</v>
      </c>
      <c r="R405" s="57">
        <f t="shared" si="127"/>
        <v>0</v>
      </c>
      <c r="S405" s="57">
        <f t="shared" si="128"/>
        <v>0</v>
      </c>
      <c r="T405" s="57">
        <f t="shared" si="129"/>
        <v>0</v>
      </c>
      <c r="U405" s="57">
        <f t="shared" si="130"/>
        <v>0</v>
      </c>
      <c r="V405" s="58">
        <f t="shared" si="131"/>
        <v>0</v>
      </c>
      <c r="W405" s="58">
        <f t="shared" si="132"/>
        <v>0</v>
      </c>
      <c r="X405" s="58">
        <f t="shared" si="133"/>
        <v>0</v>
      </c>
      <c r="Y405" s="58">
        <f t="shared" si="134"/>
        <v>0</v>
      </c>
      <c r="Z405">
        <f t="shared" si="143"/>
        <v>464038</v>
      </c>
    </row>
    <row r="406" spans="1:26" x14ac:dyDescent="0.3">
      <c r="A406" s="56" t="str">
        <f t="shared" si="120"/>
        <v>OUT TIME</v>
      </c>
      <c r="B406" s="56" t="str">
        <f t="shared" si="137"/>
        <v>ultimo</v>
      </c>
      <c r="C406" s="55">
        <f t="shared" si="138"/>
        <v>13</v>
      </c>
      <c r="D406" t="str">
        <f t="shared" si="138"/>
        <v>Panamá Oeste</v>
      </c>
      <c r="E406" s="23">
        <f t="shared" si="121"/>
        <v>44015</v>
      </c>
      <c r="F406" s="54">
        <f t="shared" si="122"/>
        <v>31</v>
      </c>
      <c r="G406" cm="1">
        <f t="array" ref="G406">+INDEX('Casos ACUM Prov'!$CK$3:$OM$16,'TODO PROVINCIA'!C406+1,'TODO PROVINCIA'!F406)</f>
        <v>0</v>
      </c>
      <c r="H406">
        <f t="shared" si="139"/>
        <v>0</v>
      </c>
      <c r="I406" cm="1">
        <f t="array" ref="I406">+INDEX('Muertes-PROV'!$C$3:$GE$16,$C406+1,$F406)</f>
        <v>0</v>
      </c>
      <c r="J406">
        <f t="shared" si="140"/>
        <v>0</v>
      </c>
      <c r="K406" cm="1">
        <f t="array" ref="K406">+INDEX('rECUPERA-prov'!$C$3:$LA$16,$C406+1,$F406)</f>
        <v>0</v>
      </c>
      <c r="L406">
        <f t="shared" si="141"/>
        <v>0</v>
      </c>
      <c r="M406">
        <f t="shared" si="123"/>
        <v>0</v>
      </c>
      <c r="N406">
        <f t="shared" si="142"/>
        <v>0</v>
      </c>
      <c r="O406" s="57">
        <f t="shared" si="124"/>
        <v>0</v>
      </c>
      <c r="P406" s="57">
        <f t="shared" si="125"/>
        <v>0</v>
      </c>
      <c r="Q406" s="57">
        <f t="shared" si="126"/>
        <v>0</v>
      </c>
      <c r="R406" s="57">
        <f t="shared" si="127"/>
        <v>0</v>
      </c>
      <c r="S406" s="57">
        <f t="shared" si="128"/>
        <v>0</v>
      </c>
      <c r="T406" s="57">
        <f t="shared" si="129"/>
        <v>0</v>
      </c>
      <c r="U406" s="57">
        <f t="shared" si="130"/>
        <v>0</v>
      </c>
      <c r="V406" s="58">
        <f t="shared" si="131"/>
        <v>0</v>
      </c>
      <c r="W406" s="58">
        <f t="shared" si="132"/>
        <v>0</v>
      </c>
      <c r="X406" s="58">
        <f t="shared" si="133"/>
        <v>0</v>
      </c>
      <c r="Y406" s="58">
        <f t="shared" si="134"/>
        <v>0</v>
      </c>
      <c r="Z406">
        <f t="shared" si="143"/>
        <v>226991</v>
      </c>
    </row>
    <row r="407" spans="1:26" x14ac:dyDescent="0.3">
      <c r="A407" s="56" t="str">
        <f t="shared" si="120"/>
        <v>OUT TIME</v>
      </c>
      <c r="B407" s="56" t="str">
        <f t="shared" si="137"/>
        <v>ultimo</v>
      </c>
      <c r="C407" s="55">
        <f t="shared" si="138"/>
        <v>1</v>
      </c>
      <c r="D407" t="str">
        <f t="shared" si="138"/>
        <v>Bocas del Toro</v>
      </c>
      <c r="E407" s="23">
        <f t="shared" si="121"/>
        <v>44016</v>
      </c>
      <c r="F407" s="54">
        <f t="shared" si="122"/>
        <v>32</v>
      </c>
      <c r="G407" cm="1">
        <f t="array" ref="G407">+INDEX('Casos ACUM Prov'!$CK$3:$OM$16,'TODO PROVINCIA'!C407+1,'TODO PROVINCIA'!F407)</f>
        <v>0</v>
      </c>
      <c r="H407">
        <f t="shared" si="139"/>
        <v>0</v>
      </c>
      <c r="I407" cm="1">
        <f t="array" ref="I407">+INDEX('Muertes-PROV'!$C$3:$GE$16,$C407+1,$F407)</f>
        <v>0</v>
      </c>
      <c r="J407">
        <f t="shared" si="140"/>
        <v>0</v>
      </c>
      <c r="K407" cm="1">
        <f t="array" ref="K407">+INDEX('rECUPERA-prov'!$C$3:$LA$16,$C407+1,$F407)</f>
        <v>0</v>
      </c>
      <c r="L407">
        <f t="shared" si="141"/>
        <v>0</v>
      </c>
      <c r="M407">
        <f t="shared" si="123"/>
        <v>0</v>
      </c>
      <c r="N407">
        <f t="shared" si="142"/>
        <v>0</v>
      </c>
      <c r="O407" s="57">
        <f t="shared" si="124"/>
        <v>0</v>
      </c>
      <c r="P407" s="57">
        <f t="shared" si="125"/>
        <v>0</v>
      </c>
      <c r="Q407" s="57">
        <f t="shared" si="126"/>
        <v>0</v>
      </c>
      <c r="R407" s="57">
        <f t="shared" si="127"/>
        <v>0</v>
      </c>
      <c r="S407" s="57">
        <f t="shared" si="128"/>
        <v>0</v>
      </c>
      <c r="T407" s="57">
        <f t="shared" si="129"/>
        <v>0</v>
      </c>
      <c r="U407" s="57">
        <f t="shared" si="130"/>
        <v>0</v>
      </c>
      <c r="V407" s="58">
        <f t="shared" si="131"/>
        <v>0</v>
      </c>
      <c r="W407" s="58">
        <f t="shared" si="132"/>
        <v>0</v>
      </c>
      <c r="X407" s="58">
        <f t="shared" si="133"/>
        <v>0</v>
      </c>
      <c r="Y407" s="58">
        <f t="shared" si="134"/>
        <v>0</v>
      </c>
      <c r="Z407">
        <f t="shared" si="143"/>
        <v>125461</v>
      </c>
    </row>
    <row r="408" spans="1:26" x14ac:dyDescent="0.3">
      <c r="A408" s="56" t="str">
        <f t="shared" si="120"/>
        <v>OUT TIME</v>
      </c>
      <c r="B408" s="56" t="str">
        <f t="shared" si="137"/>
        <v>ultimo</v>
      </c>
      <c r="C408" s="55">
        <f t="shared" si="138"/>
        <v>2</v>
      </c>
      <c r="D408" t="str">
        <f t="shared" si="138"/>
        <v>Coclé</v>
      </c>
      <c r="E408" s="23">
        <f t="shared" si="121"/>
        <v>44016</v>
      </c>
      <c r="F408" s="54">
        <f t="shared" si="122"/>
        <v>32</v>
      </c>
      <c r="G408" cm="1">
        <f t="array" ref="G408">+INDEX('Casos ACUM Prov'!$CK$3:$OM$16,'TODO PROVINCIA'!C408+1,'TODO PROVINCIA'!F408)</f>
        <v>0</v>
      </c>
      <c r="H408">
        <f t="shared" si="139"/>
        <v>0</v>
      </c>
      <c r="I408" cm="1">
        <f t="array" ref="I408">+INDEX('Muertes-PROV'!$C$3:$GE$16,$C408+1,$F408)</f>
        <v>0</v>
      </c>
      <c r="J408">
        <f t="shared" si="140"/>
        <v>0</v>
      </c>
      <c r="K408" cm="1">
        <f t="array" ref="K408">+INDEX('rECUPERA-prov'!$C$3:$LA$16,$C408+1,$F408)</f>
        <v>0</v>
      </c>
      <c r="L408">
        <f t="shared" si="141"/>
        <v>0</v>
      </c>
      <c r="M408">
        <f t="shared" si="123"/>
        <v>0</v>
      </c>
      <c r="N408">
        <f t="shared" si="142"/>
        <v>0</v>
      </c>
      <c r="O408" s="57">
        <f t="shared" si="124"/>
        <v>0</v>
      </c>
      <c r="P408" s="57">
        <f t="shared" si="125"/>
        <v>0</v>
      </c>
      <c r="Q408" s="57">
        <f t="shared" si="126"/>
        <v>0</v>
      </c>
      <c r="R408" s="57">
        <f t="shared" si="127"/>
        <v>0</v>
      </c>
      <c r="S408" s="57">
        <f t="shared" si="128"/>
        <v>0</v>
      </c>
      <c r="T408" s="57">
        <f t="shared" si="129"/>
        <v>0</v>
      </c>
      <c r="U408" s="57">
        <f t="shared" si="130"/>
        <v>0</v>
      </c>
      <c r="V408" s="58">
        <f t="shared" si="131"/>
        <v>0</v>
      </c>
      <c r="W408" s="58">
        <f t="shared" si="132"/>
        <v>0</v>
      </c>
      <c r="X408" s="58">
        <f t="shared" si="133"/>
        <v>0</v>
      </c>
      <c r="Y408" s="58">
        <f t="shared" si="134"/>
        <v>0</v>
      </c>
      <c r="Z408">
        <f t="shared" si="143"/>
        <v>416873</v>
      </c>
    </row>
    <row r="409" spans="1:26" x14ac:dyDescent="0.3">
      <c r="A409" s="56" t="str">
        <f t="shared" si="120"/>
        <v>OUT TIME</v>
      </c>
      <c r="B409" s="56" t="str">
        <f t="shared" si="137"/>
        <v>ultimo</v>
      </c>
      <c r="C409" s="55">
        <f t="shared" si="138"/>
        <v>3</v>
      </c>
      <c r="D409" t="str">
        <f t="shared" si="138"/>
        <v>Colón</v>
      </c>
      <c r="E409" s="23">
        <f t="shared" si="121"/>
        <v>44016</v>
      </c>
      <c r="F409" s="54">
        <f t="shared" si="122"/>
        <v>32</v>
      </c>
      <c r="G409" cm="1">
        <f t="array" ref="G409">+INDEX('Casos ACUM Prov'!$CK$3:$OM$16,'TODO PROVINCIA'!C409+1,'TODO PROVINCIA'!F409)</f>
        <v>0</v>
      </c>
      <c r="H409">
        <f t="shared" si="139"/>
        <v>0</v>
      </c>
      <c r="I409" cm="1">
        <f t="array" ref="I409">+INDEX('Muertes-PROV'!$C$3:$GE$16,$C409+1,$F409)</f>
        <v>0</v>
      </c>
      <c r="J409">
        <f t="shared" si="140"/>
        <v>0</v>
      </c>
      <c r="K409" cm="1">
        <f t="array" ref="K409">+INDEX('rECUPERA-prov'!$C$3:$LA$16,$C409+1,$F409)</f>
        <v>0</v>
      </c>
      <c r="L409">
        <f t="shared" si="141"/>
        <v>0</v>
      </c>
      <c r="M409">
        <f t="shared" si="123"/>
        <v>0</v>
      </c>
      <c r="N409">
        <f t="shared" si="142"/>
        <v>0</v>
      </c>
      <c r="O409" s="57">
        <f t="shared" si="124"/>
        <v>0</v>
      </c>
      <c r="P409" s="57">
        <f t="shared" si="125"/>
        <v>0</v>
      </c>
      <c r="Q409" s="57">
        <f t="shared" si="126"/>
        <v>0</v>
      </c>
      <c r="R409" s="57">
        <f t="shared" si="127"/>
        <v>0</v>
      </c>
      <c r="S409" s="57">
        <f t="shared" si="128"/>
        <v>0</v>
      </c>
      <c r="T409" s="57">
        <f t="shared" si="129"/>
        <v>0</v>
      </c>
      <c r="U409" s="57">
        <f t="shared" si="130"/>
        <v>0</v>
      </c>
      <c r="V409" s="58">
        <f t="shared" si="131"/>
        <v>0</v>
      </c>
      <c r="W409" s="58">
        <f t="shared" si="132"/>
        <v>0</v>
      </c>
      <c r="X409" s="58">
        <f t="shared" si="133"/>
        <v>0</v>
      </c>
      <c r="Y409" s="58">
        <f t="shared" si="134"/>
        <v>0</v>
      </c>
      <c r="Z409">
        <f t="shared" si="143"/>
        <v>233708</v>
      </c>
    </row>
    <row r="410" spans="1:26" x14ac:dyDescent="0.3">
      <c r="A410" s="56" t="str">
        <f t="shared" si="120"/>
        <v>OUT TIME</v>
      </c>
      <c r="B410" s="56" t="str">
        <f t="shared" si="137"/>
        <v>ultimo</v>
      </c>
      <c r="C410" s="55">
        <f t="shared" si="138"/>
        <v>4</v>
      </c>
      <c r="D410" t="str">
        <f t="shared" si="138"/>
        <v>Chiriquí</v>
      </c>
      <c r="E410" s="23">
        <f t="shared" si="121"/>
        <v>44016</v>
      </c>
      <c r="F410" s="54">
        <f t="shared" si="122"/>
        <v>32</v>
      </c>
      <c r="G410" cm="1">
        <f t="array" ref="G410">+INDEX('Casos ACUM Prov'!$CK$3:$OM$16,'TODO PROVINCIA'!C410+1,'TODO PROVINCIA'!F410)</f>
        <v>0</v>
      </c>
      <c r="H410">
        <f t="shared" si="139"/>
        <v>0</v>
      </c>
      <c r="I410" cm="1">
        <f t="array" ref="I410">+INDEX('Muertes-PROV'!$C$3:$GE$16,$C410+1,$F410)</f>
        <v>0</v>
      </c>
      <c r="J410">
        <f t="shared" si="140"/>
        <v>0</v>
      </c>
      <c r="K410" cm="1">
        <f t="array" ref="K410">+INDEX('rECUPERA-prov'!$C$3:$LA$16,$C410+1,$F410)</f>
        <v>0</v>
      </c>
      <c r="L410">
        <f t="shared" si="141"/>
        <v>0</v>
      </c>
      <c r="M410">
        <f t="shared" si="123"/>
        <v>0</v>
      </c>
      <c r="N410">
        <f t="shared" si="142"/>
        <v>0</v>
      </c>
      <c r="O410" s="57">
        <f t="shared" si="124"/>
        <v>0</v>
      </c>
      <c r="P410" s="57">
        <f t="shared" si="125"/>
        <v>0</v>
      </c>
      <c r="Q410" s="57">
        <f t="shared" si="126"/>
        <v>0</v>
      </c>
      <c r="R410" s="57">
        <f t="shared" si="127"/>
        <v>0</v>
      </c>
      <c r="S410" s="57">
        <f t="shared" si="128"/>
        <v>0</v>
      </c>
      <c r="T410" s="57">
        <f t="shared" si="129"/>
        <v>0</v>
      </c>
      <c r="U410" s="57">
        <f t="shared" si="130"/>
        <v>0</v>
      </c>
      <c r="V410" s="58">
        <f t="shared" si="131"/>
        <v>0</v>
      </c>
      <c r="W410" s="58">
        <f t="shared" si="132"/>
        <v>0</v>
      </c>
      <c r="X410" s="58">
        <f t="shared" si="133"/>
        <v>0</v>
      </c>
      <c r="Y410" s="58">
        <f t="shared" si="134"/>
        <v>0</v>
      </c>
      <c r="Z410">
        <f t="shared" si="143"/>
        <v>241928</v>
      </c>
    </row>
    <row r="411" spans="1:26" x14ac:dyDescent="0.3">
      <c r="A411" s="56" t="str">
        <f t="shared" si="120"/>
        <v>OUT TIME</v>
      </c>
      <c r="B411" s="56" t="str">
        <f t="shared" si="137"/>
        <v>ultimo</v>
      </c>
      <c r="C411" s="55">
        <f t="shared" si="138"/>
        <v>5</v>
      </c>
      <c r="D411" t="str">
        <f t="shared" si="138"/>
        <v>Darién</v>
      </c>
      <c r="E411" s="23">
        <f t="shared" si="121"/>
        <v>44016</v>
      </c>
      <c r="F411" s="54">
        <f t="shared" si="122"/>
        <v>32</v>
      </c>
      <c r="G411" cm="1">
        <f t="array" ref="G411">+INDEX('Casos ACUM Prov'!$CK$3:$OM$16,'TODO PROVINCIA'!C411+1,'TODO PROVINCIA'!F411)</f>
        <v>0</v>
      </c>
      <c r="H411">
        <f t="shared" si="139"/>
        <v>0</v>
      </c>
      <c r="I411" cm="1">
        <f t="array" ref="I411">+INDEX('Muertes-PROV'!$C$3:$GE$16,$C411+1,$F411)</f>
        <v>0</v>
      </c>
      <c r="J411">
        <f t="shared" si="140"/>
        <v>0</v>
      </c>
      <c r="K411" cm="1">
        <f t="array" ref="K411">+INDEX('rECUPERA-prov'!$C$3:$LA$16,$C411+1,$F411)</f>
        <v>0</v>
      </c>
      <c r="L411">
        <f t="shared" si="141"/>
        <v>0</v>
      </c>
      <c r="M411">
        <f t="shared" si="123"/>
        <v>0</v>
      </c>
      <c r="N411">
        <f t="shared" si="142"/>
        <v>0</v>
      </c>
      <c r="O411" s="57">
        <f t="shared" si="124"/>
        <v>0</v>
      </c>
      <c r="P411" s="57">
        <f t="shared" si="125"/>
        <v>0</v>
      </c>
      <c r="Q411" s="57">
        <f t="shared" si="126"/>
        <v>0</v>
      </c>
      <c r="R411" s="57">
        <f t="shared" si="127"/>
        <v>0</v>
      </c>
      <c r="S411" s="57">
        <f t="shared" si="128"/>
        <v>0</v>
      </c>
      <c r="T411" s="57">
        <f t="shared" si="129"/>
        <v>0</v>
      </c>
      <c r="U411" s="57">
        <f t="shared" si="130"/>
        <v>0</v>
      </c>
      <c r="V411" s="58">
        <f t="shared" si="131"/>
        <v>0</v>
      </c>
      <c r="W411" s="58">
        <f t="shared" si="132"/>
        <v>0</v>
      </c>
      <c r="X411" s="58">
        <f t="shared" si="133"/>
        <v>0</v>
      </c>
      <c r="Y411" s="58">
        <f t="shared" si="134"/>
        <v>0</v>
      </c>
      <c r="Z411">
        <f t="shared" si="143"/>
        <v>10001</v>
      </c>
    </row>
    <row r="412" spans="1:26" x14ac:dyDescent="0.3">
      <c r="A412" s="56" t="str">
        <f t="shared" si="120"/>
        <v>OUT TIME</v>
      </c>
      <c r="B412" s="56" t="str">
        <f t="shared" si="137"/>
        <v>ultimo</v>
      </c>
      <c r="C412" s="55">
        <f t="shared" ref="C412:D427" si="144">+C399</f>
        <v>6</v>
      </c>
      <c r="D412" t="str">
        <f t="shared" si="144"/>
        <v>Herrera</v>
      </c>
      <c r="E412" s="23">
        <f t="shared" si="121"/>
        <v>44016</v>
      </c>
      <c r="F412" s="54">
        <f t="shared" si="122"/>
        <v>32</v>
      </c>
      <c r="G412" cm="1">
        <f t="array" ref="G412">+INDEX('Casos ACUM Prov'!$CK$3:$OM$16,'TODO PROVINCIA'!C412+1,'TODO PROVINCIA'!F412)</f>
        <v>0</v>
      </c>
      <c r="H412">
        <f t="shared" si="139"/>
        <v>0</v>
      </c>
      <c r="I412" cm="1">
        <f t="array" ref="I412">+INDEX('Muertes-PROV'!$C$3:$GE$16,$C412+1,$F412)</f>
        <v>0</v>
      </c>
      <c r="J412">
        <f t="shared" si="140"/>
        <v>0</v>
      </c>
      <c r="K412" cm="1">
        <f t="array" ref="K412">+INDEX('rECUPERA-prov'!$C$3:$LA$16,$C412+1,$F412)</f>
        <v>0</v>
      </c>
      <c r="L412">
        <f t="shared" si="141"/>
        <v>0</v>
      </c>
      <c r="M412">
        <f t="shared" si="123"/>
        <v>0</v>
      </c>
      <c r="N412">
        <f t="shared" si="142"/>
        <v>0</v>
      </c>
      <c r="O412" s="57">
        <f t="shared" si="124"/>
        <v>0</v>
      </c>
      <c r="P412" s="57">
        <f t="shared" si="125"/>
        <v>0</v>
      </c>
      <c r="Q412" s="57">
        <f t="shared" si="126"/>
        <v>0</v>
      </c>
      <c r="R412" s="57">
        <f t="shared" si="127"/>
        <v>0</v>
      </c>
      <c r="S412" s="57">
        <f t="shared" si="128"/>
        <v>0</v>
      </c>
      <c r="T412" s="57">
        <f t="shared" si="129"/>
        <v>0</v>
      </c>
      <c r="U412" s="57">
        <f t="shared" si="130"/>
        <v>0</v>
      </c>
      <c r="V412" s="58">
        <f t="shared" si="131"/>
        <v>0</v>
      </c>
      <c r="W412" s="58">
        <f t="shared" si="132"/>
        <v>0</v>
      </c>
      <c r="X412" s="58">
        <f t="shared" si="133"/>
        <v>0</v>
      </c>
      <c r="Y412" s="58">
        <f t="shared" si="134"/>
        <v>0</v>
      </c>
      <c r="Z412">
        <f t="shared" si="143"/>
        <v>33109</v>
      </c>
    </row>
    <row r="413" spans="1:26" x14ac:dyDescent="0.3">
      <c r="A413" s="56" t="str">
        <f t="shared" ref="A413:A476" si="145">+IFERROR(IF(AND(G413=0,K413=0,I413=0),"OUT TIME","ON"),"OUT TIME")</f>
        <v>OUT TIME</v>
      </c>
      <c r="B413" s="56" t="str">
        <f t="shared" si="137"/>
        <v>ultimo</v>
      </c>
      <c r="C413" s="55">
        <f t="shared" si="144"/>
        <v>7</v>
      </c>
      <c r="D413" t="str">
        <f t="shared" si="144"/>
        <v>Los Santos</v>
      </c>
      <c r="E413" s="23">
        <f t="shared" ref="E413:E476" si="146">+IF(C413=1,E412+1,E412)</f>
        <v>44016</v>
      </c>
      <c r="F413" s="54">
        <f t="shared" ref="F413:F476" si="147">+IF(C413=1,F412+1,F412)</f>
        <v>32</v>
      </c>
      <c r="G413" cm="1">
        <f t="array" ref="G413">+INDEX('Casos ACUM Prov'!$CK$3:$OM$16,'TODO PROVINCIA'!C413+1,'TODO PROVINCIA'!F413)</f>
        <v>0</v>
      </c>
      <c r="H413">
        <f t="shared" si="139"/>
        <v>0</v>
      </c>
      <c r="I413" cm="1">
        <f t="array" ref="I413">+INDEX('Muertes-PROV'!$C$3:$GE$16,$C413+1,$F413)</f>
        <v>0</v>
      </c>
      <c r="J413">
        <f t="shared" si="140"/>
        <v>0</v>
      </c>
      <c r="K413" cm="1">
        <f t="array" ref="K413">+INDEX('rECUPERA-prov'!$C$3:$LA$16,$C413+1,$F413)</f>
        <v>0</v>
      </c>
      <c r="L413">
        <f t="shared" si="141"/>
        <v>0</v>
      </c>
      <c r="M413">
        <f t="shared" ref="M413:M476" si="148">+G413-I413-K413</f>
        <v>0</v>
      </c>
      <c r="N413">
        <f t="shared" si="142"/>
        <v>0</v>
      </c>
      <c r="O413" s="57">
        <f t="shared" ref="O413:O476" si="149">+IFERROR(I413/G413,0)</f>
        <v>0</v>
      </c>
      <c r="P413" s="57">
        <f t="shared" ref="P413:P476" si="150">+IFERROR(K413/G413,0)</f>
        <v>0</v>
      </c>
      <c r="Q413" s="57">
        <f t="shared" ref="Q413:Q476" si="151">+IFERROR(M413/G413,0)</f>
        <v>0</v>
      </c>
      <c r="R413" s="57">
        <f t="shared" ref="R413:R476" si="152">+IFERROR(H413/G413,0)</f>
        <v>0</v>
      </c>
      <c r="S413" s="57">
        <f t="shared" ref="S413:S476" si="153">+IFERROR(J413/I413,0)</f>
        <v>0</v>
      </c>
      <c r="T413" s="57">
        <f t="shared" ref="T413:T476" si="154">+IFERROR(L413/K413,0)</f>
        <v>0</v>
      </c>
      <c r="U413" s="57">
        <f t="shared" ref="U413:U476" si="155">+IFERROR(N413/M413,0)</f>
        <v>0</v>
      </c>
      <c r="V413" s="58">
        <f t="shared" ref="V413:V476" si="156">+G413/($Z413/1000000)</f>
        <v>0</v>
      </c>
      <c r="W413" s="58">
        <f t="shared" ref="W413:W476" si="157">+I413/($Z413/1000000)</f>
        <v>0</v>
      </c>
      <c r="X413" s="58">
        <f t="shared" ref="X413:X476" si="158">+K413/($Z413/1000000)</f>
        <v>0</v>
      </c>
      <c r="Y413" s="58">
        <f t="shared" ref="Y413:Y476" si="159">+M413/($Z413/1000000)</f>
        <v>0</v>
      </c>
      <c r="Z413">
        <f t="shared" si="143"/>
        <v>156747</v>
      </c>
    </row>
    <row r="414" spans="1:26" x14ac:dyDescent="0.3">
      <c r="A414" s="56" t="str">
        <f t="shared" si="145"/>
        <v>OUT TIME</v>
      </c>
      <c r="B414" s="56" t="str">
        <f t="shared" si="137"/>
        <v>ultimo</v>
      </c>
      <c r="C414" s="55">
        <f t="shared" si="144"/>
        <v>8</v>
      </c>
      <c r="D414" t="str">
        <f t="shared" si="144"/>
        <v>Panamá</v>
      </c>
      <c r="E414" s="23">
        <f t="shared" si="146"/>
        <v>44016</v>
      </c>
      <c r="F414" s="54">
        <f t="shared" si="147"/>
        <v>32</v>
      </c>
      <c r="G414" cm="1">
        <f t="array" ref="G414">+INDEX('Casos ACUM Prov'!$CK$3:$OM$16,'TODO PROVINCIA'!C414+1,'TODO PROVINCIA'!F414)</f>
        <v>0</v>
      </c>
      <c r="H414">
        <f t="shared" si="139"/>
        <v>0</v>
      </c>
      <c r="I414" cm="1">
        <f t="array" ref="I414">+INDEX('Muertes-PROV'!$C$3:$GE$16,$C414+1,$F414)</f>
        <v>0</v>
      </c>
      <c r="J414">
        <f t="shared" si="140"/>
        <v>0</v>
      </c>
      <c r="K414" cm="1">
        <f t="array" ref="K414">+INDEX('rECUPERA-prov'!$C$3:$LA$16,$C414+1,$F414)</f>
        <v>0</v>
      </c>
      <c r="L414">
        <f t="shared" si="141"/>
        <v>0</v>
      </c>
      <c r="M414">
        <f t="shared" si="148"/>
        <v>0</v>
      </c>
      <c r="N414">
        <f t="shared" si="142"/>
        <v>0</v>
      </c>
      <c r="O414" s="57">
        <f t="shared" si="149"/>
        <v>0</v>
      </c>
      <c r="P414" s="57">
        <f t="shared" si="150"/>
        <v>0</v>
      </c>
      <c r="Q414" s="57">
        <f t="shared" si="151"/>
        <v>0</v>
      </c>
      <c r="R414" s="57">
        <f t="shared" si="152"/>
        <v>0</v>
      </c>
      <c r="S414" s="57">
        <f t="shared" si="153"/>
        <v>0</v>
      </c>
      <c r="T414" s="57">
        <f t="shared" si="154"/>
        <v>0</v>
      </c>
      <c r="U414" s="57">
        <f t="shared" si="155"/>
        <v>0</v>
      </c>
      <c r="V414" s="58">
        <f t="shared" si="156"/>
        <v>0</v>
      </c>
      <c r="W414" s="58">
        <f t="shared" si="157"/>
        <v>0</v>
      </c>
      <c r="X414" s="58">
        <f t="shared" si="158"/>
        <v>0</v>
      </c>
      <c r="Y414" s="58">
        <f t="shared" si="159"/>
        <v>0</v>
      </c>
      <c r="Z414">
        <f t="shared" si="143"/>
        <v>109955</v>
      </c>
    </row>
    <row r="415" spans="1:26" x14ac:dyDescent="0.3">
      <c r="A415" s="56" t="str">
        <f t="shared" si="145"/>
        <v>OUT TIME</v>
      </c>
      <c r="B415" s="56" t="str">
        <f t="shared" si="137"/>
        <v>ultimo</v>
      </c>
      <c r="C415" s="55">
        <f t="shared" si="144"/>
        <v>9</v>
      </c>
      <c r="D415" t="str">
        <f t="shared" si="144"/>
        <v>Veraguas</v>
      </c>
      <c r="E415" s="23">
        <f t="shared" si="146"/>
        <v>44016</v>
      </c>
      <c r="F415" s="54">
        <f t="shared" si="147"/>
        <v>32</v>
      </c>
      <c r="G415" cm="1">
        <f t="array" ref="G415">+INDEX('Casos ACUM Prov'!$CK$3:$OM$16,'TODO PROVINCIA'!C415+1,'TODO PROVINCIA'!F415)</f>
        <v>0</v>
      </c>
      <c r="H415">
        <f t="shared" si="139"/>
        <v>0</v>
      </c>
      <c r="I415" cm="1">
        <f t="array" ref="I415">+INDEX('Muertes-PROV'!$C$3:$GE$16,$C415+1,$F415)</f>
        <v>0</v>
      </c>
      <c r="J415">
        <f t="shared" si="140"/>
        <v>0</v>
      </c>
      <c r="K415" cm="1">
        <f t="array" ref="K415">+INDEX('rECUPERA-prov'!$C$3:$LA$16,$C415+1,$F415)</f>
        <v>0</v>
      </c>
      <c r="L415">
        <f t="shared" si="141"/>
        <v>0</v>
      </c>
      <c r="M415">
        <f t="shared" si="148"/>
        <v>0</v>
      </c>
      <c r="N415">
        <f t="shared" si="142"/>
        <v>0</v>
      </c>
      <c r="O415" s="57">
        <f t="shared" si="149"/>
        <v>0</v>
      </c>
      <c r="P415" s="57">
        <f t="shared" si="150"/>
        <v>0</v>
      </c>
      <c r="Q415" s="57">
        <f t="shared" si="151"/>
        <v>0</v>
      </c>
      <c r="R415" s="57">
        <f t="shared" si="152"/>
        <v>0</v>
      </c>
      <c r="S415" s="57">
        <f t="shared" si="153"/>
        <v>0</v>
      </c>
      <c r="T415" s="57">
        <f t="shared" si="154"/>
        <v>0</v>
      </c>
      <c r="U415" s="57">
        <f t="shared" si="155"/>
        <v>0</v>
      </c>
      <c r="V415" s="58">
        <f t="shared" si="156"/>
        <v>0</v>
      </c>
      <c r="W415" s="58">
        <f t="shared" si="157"/>
        <v>0</v>
      </c>
      <c r="X415" s="58">
        <f t="shared" si="158"/>
        <v>0</v>
      </c>
      <c r="Y415" s="58">
        <f t="shared" si="159"/>
        <v>0</v>
      </c>
      <c r="Z415">
        <f t="shared" si="143"/>
        <v>109955</v>
      </c>
    </row>
    <row r="416" spans="1:26" x14ac:dyDescent="0.3">
      <c r="A416" s="56" t="str">
        <f t="shared" si="145"/>
        <v>OUT TIME</v>
      </c>
      <c r="B416" s="56" t="str">
        <f t="shared" si="137"/>
        <v>ultimo</v>
      </c>
      <c r="C416" s="55">
        <f t="shared" si="144"/>
        <v>10</v>
      </c>
      <c r="D416" t="str">
        <f t="shared" si="144"/>
        <v>Comarca Kuna Yala</v>
      </c>
      <c r="E416" s="23">
        <f t="shared" si="146"/>
        <v>44016</v>
      </c>
      <c r="F416" s="54">
        <f t="shared" si="147"/>
        <v>32</v>
      </c>
      <c r="G416" cm="1">
        <f t="array" ref="G416">+INDEX('Casos ACUM Prov'!$CK$3:$OM$16,'TODO PROVINCIA'!C416+1,'TODO PROVINCIA'!F416)</f>
        <v>0</v>
      </c>
      <c r="H416">
        <f t="shared" si="139"/>
        <v>0</v>
      </c>
      <c r="I416" cm="1">
        <f t="array" ref="I416">+INDEX('Muertes-PROV'!$C$3:$GE$16,$C416+1,$F416)</f>
        <v>0</v>
      </c>
      <c r="J416">
        <f t="shared" si="140"/>
        <v>0</v>
      </c>
      <c r="K416" cm="1">
        <f t="array" ref="K416">+INDEX('rECUPERA-prov'!$C$3:$LA$16,$C416+1,$F416)</f>
        <v>0</v>
      </c>
      <c r="L416">
        <f t="shared" si="141"/>
        <v>0</v>
      </c>
      <c r="M416">
        <f t="shared" si="148"/>
        <v>0</v>
      </c>
      <c r="N416">
        <f t="shared" si="142"/>
        <v>0</v>
      </c>
      <c r="O416" s="57">
        <f t="shared" si="149"/>
        <v>0</v>
      </c>
      <c r="P416" s="57">
        <f t="shared" si="150"/>
        <v>0</v>
      </c>
      <c r="Q416" s="57">
        <f t="shared" si="151"/>
        <v>0</v>
      </c>
      <c r="R416" s="57">
        <f t="shared" si="152"/>
        <v>0</v>
      </c>
      <c r="S416" s="57">
        <f t="shared" si="153"/>
        <v>0</v>
      </c>
      <c r="T416" s="57">
        <f t="shared" si="154"/>
        <v>0</v>
      </c>
      <c r="U416" s="57">
        <f t="shared" si="155"/>
        <v>0</v>
      </c>
      <c r="V416" s="58">
        <f t="shared" si="156"/>
        <v>0</v>
      </c>
      <c r="W416" s="58">
        <f t="shared" si="157"/>
        <v>0</v>
      </c>
      <c r="X416" s="58">
        <f t="shared" si="158"/>
        <v>0</v>
      </c>
      <c r="Y416" s="58">
        <f t="shared" si="159"/>
        <v>0</v>
      </c>
      <c r="Z416">
        <f t="shared" si="143"/>
        <v>89592</v>
      </c>
    </row>
    <row r="417" spans="1:26" x14ac:dyDescent="0.3">
      <c r="A417" s="56" t="str">
        <f t="shared" si="145"/>
        <v>OUT TIME</v>
      </c>
      <c r="B417" s="56" t="str">
        <f t="shared" si="137"/>
        <v>ultimo</v>
      </c>
      <c r="C417" s="55">
        <f t="shared" si="144"/>
        <v>11</v>
      </c>
      <c r="D417" t="str">
        <f t="shared" si="144"/>
        <v>Comarca Emberá Wounaán</v>
      </c>
      <c r="E417" s="23">
        <f t="shared" si="146"/>
        <v>44016</v>
      </c>
      <c r="F417" s="54">
        <f t="shared" si="147"/>
        <v>32</v>
      </c>
      <c r="G417" cm="1">
        <f t="array" ref="G417">+INDEX('Casos ACUM Prov'!$CK$3:$OM$16,'TODO PROVINCIA'!C417+1,'TODO PROVINCIA'!F417)</f>
        <v>0</v>
      </c>
      <c r="H417">
        <f t="shared" si="139"/>
        <v>0</v>
      </c>
      <c r="I417" cm="1">
        <f t="array" ref="I417">+INDEX('Muertes-PROV'!$C$3:$GE$16,$C417+1,$F417)</f>
        <v>0</v>
      </c>
      <c r="J417">
        <f t="shared" si="140"/>
        <v>0</v>
      </c>
      <c r="K417" cm="1">
        <f t="array" ref="K417">+INDEX('rECUPERA-prov'!$C$3:$LA$16,$C417+1,$F417)</f>
        <v>0</v>
      </c>
      <c r="L417">
        <f t="shared" si="141"/>
        <v>0</v>
      </c>
      <c r="M417">
        <f t="shared" si="148"/>
        <v>0</v>
      </c>
      <c r="N417">
        <f t="shared" si="142"/>
        <v>0</v>
      </c>
      <c r="O417" s="57">
        <f t="shared" si="149"/>
        <v>0</v>
      </c>
      <c r="P417" s="57">
        <f t="shared" si="150"/>
        <v>0</v>
      </c>
      <c r="Q417" s="57">
        <f t="shared" si="151"/>
        <v>0</v>
      </c>
      <c r="R417" s="57">
        <f t="shared" si="152"/>
        <v>0</v>
      </c>
      <c r="S417" s="57">
        <f t="shared" si="153"/>
        <v>0</v>
      </c>
      <c r="T417" s="57">
        <f t="shared" si="154"/>
        <v>0</v>
      </c>
      <c r="U417" s="57">
        <f t="shared" si="155"/>
        <v>0</v>
      </c>
      <c r="V417" s="58">
        <f t="shared" si="156"/>
        <v>0</v>
      </c>
      <c r="W417" s="58">
        <f t="shared" si="157"/>
        <v>0</v>
      </c>
      <c r="X417" s="58">
        <f t="shared" si="158"/>
        <v>0</v>
      </c>
      <c r="Y417" s="58">
        <f t="shared" si="159"/>
        <v>0</v>
      </c>
      <c r="Z417">
        <f t="shared" si="143"/>
        <v>1249032</v>
      </c>
    </row>
    <row r="418" spans="1:26" x14ac:dyDescent="0.3">
      <c r="A418" s="56" t="str">
        <f t="shared" si="145"/>
        <v>OUT TIME</v>
      </c>
      <c r="B418" s="56" t="str">
        <f t="shared" si="137"/>
        <v>ultimo</v>
      </c>
      <c r="C418" s="55">
        <f t="shared" si="144"/>
        <v>12</v>
      </c>
      <c r="D418" t="str">
        <f t="shared" si="144"/>
        <v>Comarca Ngäbe Buglé</v>
      </c>
      <c r="E418" s="23">
        <f t="shared" si="146"/>
        <v>44016</v>
      </c>
      <c r="F418" s="54">
        <f t="shared" si="147"/>
        <v>32</v>
      </c>
      <c r="G418" cm="1">
        <f t="array" ref="G418">+INDEX('Casos ACUM Prov'!$CK$3:$OM$16,'TODO PROVINCIA'!C418+1,'TODO PROVINCIA'!F418)</f>
        <v>0</v>
      </c>
      <c r="H418">
        <f t="shared" si="139"/>
        <v>0</v>
      </c>
      <c r="I418" cm="1">
        <f t="array" ref="I418">+INDEX('Muertes-PROV'!$C$3:$GE$16,$C418+1,$F418)</f>
        <v>0</v>
      </c>
      <c r="J418">
        <f t="shared" si="140"/>
        <v>0</v>
      </c>
      <c r="K418" cm="1">
        <f t="array" ref="K418">+INDEX('rECUPERA-prov'!$C$3:$LA$16,$C418+1,$F418)</f>
        <v>0</v>
      </c>
      <c r="L418">
        <f t="shared" si="141"/>
        <v>0</v>
      </c>
      <c r="M418">
        <f t="shared" si="148"/>
        <v>0</v>
      </c>
      <c r="N418">
        <f t="shared" si="142"/>
        <v>0</v>
      </c>
      <c r="O418" s="57">
        <f t="shared" si="149"/>
        <v>0</v>
      </c>
      <c r="P418" s="57">
        <f t="shared" si="150"/>
        <v>0</v>
      </c>
      <c r="Q418" s="57">
        <f t="shared" si="151"/>
        <v>0</v>
      </c>
      <c r="R418" s="57">
        <f t="shared" si="152"/>
        <v>0</v>
      </c>
      <c r="S418" s="57">
        <f t="shared" si="153"/>
        <v>0</v>
      </c>
      <c r="T418" s="57">
        <f t="shared" si="154"/>
        <v>0</v>
      </c>
      <c r="U418" s="57">
        <f t="shared" si="155"/>
        <v>0</v>
      </c>
      <c r="V418" s="58">
        <f t="shared" si="156"/>
        <v>0</v>
      </c>
      <c r="W418" s="58">
        <f t="shared" si="157"/>
        <v>0</v>
      </c>
      <c r="X418" s="58">
        <f t="shared" si="158"/>
        <v>0</v>
      </c>
      <c r="Y418" s="58">
        <f t="shared" si="159"/>
        <v>0</v>
      </c>
      <c r="Z418">
        <f t="shared" si="143"/>
        <v>464038</v>
      </c>
    </row>
    <row r="419" spans="1:26" x14ac:dyDescent="0.3">
      <c r="A419" s="56" t="str">
        <f t="shared" si="145"/>
        <v>OUT TIME</v>
      </c>
      <c r="B419" s="56" t="str">
        <f t="shared" si="137"/>
        <v>ultimo</v>
      </c>
      <c r="C419" s="55">
        <f t="shared" si="144"/>
        <v>13</v>
      </c>
      <c r="D419" t="str">
        <f t="shared" si="144"/>
        <v>Panamá Oeste</v>
      </c>
      <c r="E419" s="23">
        <f t="shared" si="146"/>
        <v>44016</v>
      </c>
      <c r="F419" s="54">
        <f t="shared" si="147"/>
        <v>32</v>
      </c>
      <c r="G419" cm="1">
        <f t="array" ref="G419">+INDEX('Casos ACUM Prov'!$CK$3:$OM$16,'TODO PROVINCIA'!C419+1,'TODO PROVINCIA'!F419)</f>
        <v>0</v>
      </c>
      <c r="H419">
        <f t="shared" si="139"/>
        <v>0</v>
      </c>
      <c r="I419" cm="1">
        <f t="array" ref="I419">+INDEX('Muertes-PROV'!$C$3:$GE$16,$C419+1,$F419)</f>
        <v>0</v>
      </c>
      <c r="J419">
        <f t="shared" si="140"/>
        <v>0</v>
      </c>
      <c r="K419" cm="1">
        <f t="array" ref="K419">+INDEX('rECUPERA-prov'!$C$3:$LA$16,$C419+1,$F419)</f>
        <v>0</v>
      </c>
      <c r="L419">
        <f t="shared" si="141"/>
        <v>0</v>
      </c>
      <c r="M419">
        <f t="shared" si="148"/>
        <v>0</v>
      </c>
      <c r="N419">
        <f t="shared" si="142"/>
        <v>0</v>
      </c>
      <c r="O419" s="57">
        <f t="shared" si="149"/>
        <v>0</v>
      </c>
      <c r="P419" s="57">
        <f t="shared" si="150"/>
        <v>0</v>
      </c>
      <c r="Q419" s="57">
        <f t="shared" si="151"/>
        <v>0</v>
      </c>
      <c r="R419" s="57">
        <f t="shared" si="152"/>
        <v>0</v>
      </c>
      <c r="S419" s="57">
        <f t="shared" si="153"/>
        <v>0</v>
      </c>
      <c r="T419" s="57">
        <f t="shared" si="154"/>
        <v>0</v>
      </c>
      <c r="U419" s="57">
        <f t="shared" si="155"/>
        <v>0</v>
      </c>
      <c r="V419" s="58">
        <f t="shared" si="156"/>
        <v>0</v>
      </c>
      <c r="W419" s="58">
        <f t="shared" si="157"/>
        <v>0</v>
      </c>
      <c r="X419" s="58">
        <f t="shared" si="158"/>
        <v>0</v>
      </c>
      <c r="Y419" s="58">
        <f t="shared" si="159"/>
        <v>0</v>
      </c>
      <c r="Z419">
        <f t="shared" si="143"/>
        <v>226991</v>
      </c>
    </row>
    <row r="420" spans="1:26" x14ac:dyDescent="0.3">
      <c r="A420" s="56" t="str">
        <f t="shared" si="145"/>
        <v>OUT TIME</v>
      </c>
      <c r="B420" s="56" t="str">
        <f t="shared" si="137"/>
        <v>ultimo</v>
      </c>
      <c r="C420" s="55">
        <f t="shared" si="144"/>
        <v>1</v>
      </c>
      <c r="D420" t="str">
        <f t="shared" si="144"/>
        <v>Bocas del Toro</v>
      </c>
      <c r="E420" s="23">
        <f t="shared" si="146"/>
        <v>44017</v>
      </c>
      <c r="F420" s="54">
        <f t="shared" si="147"/>
        <v>33</v>
      </c>
      <c r="G420" cm="1">
        <f t="array" ref="G420">+INDEX('Casos ACUM Prov'!$CK$3:$OM$16,'TODO PROVINCIA'!C420+1,'TODO PROVINCIA'!F420)</f>
        <v>0</v>
      </c>
      <c r="H420">
        <f t="shared" si="139"/>
        <v>0</v>
      </c>
      <c r="I420" cm="1">
        <f t="array" ref="I420">+INDEX('Muertes-PROV'!$C$3:$GE$16,$C420+1,$F420)</f>
        <v>0</v>
      </c>
      <c r="J420">
        <f t="shared" si="140"/>
        <v>0</v>
      </c>
      <c r="K420" cm="1">
        <f t="array" ref="K420">+INDEX('rECUPERA-prov'!$C$3:$LA$16,$C420+1,$F420)</f>
        <v>0</v>
      </c>
      <c r="L420">
        <f t="shared" si="141"/>
        <v>0</v>
      </c>
      <c r="M420">
        <f t="shared" si="148"/>
        <v>0</v>
      </c>
      <c r="N420">
        <f t="shared" si="142"/>
        <v>0</v>
      </c>
      <c r="O420" s="57">
        <f t="shared" si="149"/>
        <v>0</v>
      </c>
      <c r="P420" s="57">
        <f t="shared" si="150"/>
        <v>0</v>
      </c>
      <c r="Q420" s="57">
        <f t="shared" si="151"/>
        <v>0</v>
      </c>
      <c r="R420" s="57">
        <f t="shared" si="152"/>
        <v>0</v>
      </c>
      <c r="S420" s="57">
        <f t="shared" si="153"/>
        <v>0</v>
      </c>
      <c r="T420" s="57">
        <f t="shared" si="154"/>
        <v>0</v>
      </c>
      <c r="U420" s="57">
        <f t="shared" si="155"/>
        <v>0</v>
      </c>
      <c r="V420" s="58">
        <f t="shared" si="156"/>
        <v>0</v>
      </c>
      <c r="W420" s="58">
        <f t="shared" si="157"/>
        <v>0</v>
      </c>
      <c r="X420" s="58">
        <f t="shared" si="158"/>
        <v>0</v>
      </c>
      <c r="Y420" s="58">
        <f t="shared" si="159"/>
        <v>0</v>
      </c>
      <c r="Z420">
        <f t="shared" si="143"/>
        <v>125461</v>
      </c>
    </row>
    <row r="421" spans="1:26" x14ac:dyDescent="0.3">
      <c r="A421" s="56" t="str">
        <f t="shared" si="145"/>
        <v>OUT TIME</v>
      </c>
      <c r="B421" s="56" t="str">
        <f t="shared" si="137"/>
        <v>ultimo</v>
      </c>
      <c r="C421" s="55">
        <f t="shared" si="144"/>
        <v>2</v>
      </c>
      <c r="D421" t="str">
        <f t="shared" si="144"/>
        <v>Coclé</v>
      </c>
      <c r="E421" s="23">
        <f t="shared" si="146"/>
        <v>44017</v>
      </c>
      <c r="F421" s="54">
        <f t="shared" si="147"/>
        <v>33</v>
      </c>
      <c r="G421" cm="1">
        <f t="array" ref="G421">+INDEX('Casos ACUM Prov'!$CK$3:$OM$16,'TODO PROVINCIA'!C421+1,'TODO PROVINCIA'!F421)</f>
        <v>0</v>
      </c>
      <c r="H421">
        <f t="shared" si="139"/>
        <v>0</v>
      </c>
      <c r="I421" cm="1">
        <f t="array" ref="I421">+INDEX('Muertes-PROV'!$C$3:$GE$16,$C421+1,$F421)</f>
        <v>0</v>
      </c>
      <c r="J421">
        <f t="shared" si="140"/>
        <v>0</v>
      </c>
      <c r="K421" cm="1">
        <f t="array" ref="K421">+INDEX('rECUPERA-prov'!$C$3:$LA$16,$C421+1,$F421)</f>
        <v>0</v>
      </c>
      <c r="L421">
        <f t="shared" si="141"/>
        <v>0</v>
      </c>
      <c r="M421">
        <f t="shared" si="148"/>
        <v>0</v>
      </c>
      <c r="N421">
        <f t="shared" si="142"/>
        <v>0</v>
      </c>
      <c r="O421" s="57">
        <f t="shared" si="149"/>
        <v>0</v>
      </c>
      <c r="P421" s="57">
        <f t="shared" si="150"/>
        <v>0</v>
      </c>
      <c r="Q421" s="57">
        <f t="shared" si="151"/>
        <v>0</v>
      </c>
      <c r="R421" s="57">
        <f t="shared" si="152"/>
        <v>0</v>
      </c>
      <c r="S421" s="57">
        <f t="shared" si="153"/>
        <v>0</v>
      </c>
      <c r="T421" s="57">
        <f t="shared" si="154"/>
        <v>0</v>
      </c>
      <c r="U421" s="57">
        <f t="shared" si="155"/>
        <v>0</v>
      </c>
      <c r="V421" s="58">
        <f t="shared" si="156"/>
        <v>0</v>
      </c>
      <c r="W421" s="58">
        <f t="shared" si="157"/>
        <v>0</v>
      </c>
      <c r="X421" s="58">
        <f t="shared" si="158"/>
        <v>0</v>
      </c>
      <c r="Y421" s="58">
        <f t="shared" si="159"/>
        <v>0</v>
      </c>
      <c r="Z421">
        <f t="shared" si="143"/>
        <v>416873</v>
      </c>
    </row>
    <row r="422" spans="1:26" x14ac:dyDescent="0.3">
      <c r="A422" s="56" t="str">
        <f t="shared" si="145"/>
        <v>OUT TIME</v>
      </c>
      <c r="B422" s="56" t="str">
        <f t="shared" si="137"/>
        <v>ultimo</v>
      </c>
      <c r="C422" s="55">
        <f t="shared" si="144"/>
        <v>3</v>
      </c>
      <c r="D422" t="str">
        <f t="shared" si="144"/>
        <v>Colón</v>
      </c>
      <c r="E422" s="23">
        <f t="shared" si="146"/>
        <v>44017</v>
      </c>
      <c r="F422" s="54">
        <f t="shared" si="147"/>
        <v>33</v>
      </c>
      <c r="G422" cm="1">
        <f t="array" ref="G422">+INDEX('Casos ACUM Prov'!$CK$3:$OM$16,'TODO PROVINCIA'!C422+1,'TODO PROVINCIA'!F422)</f>
        <v>0</v>
      </c>
      <c r="H422">
        <f t="shared" si="139"/>
        <v>0</v>
      </c>
      <c r="I422" cm="1">
        <f t="array" ref="I422">+INDEX('Muertes-PROV'!$C$3:$GE$16,$C422+1,$F422)</f>
        <v>0</v>
      </c>
      <c r="J422">
        <f t="shared" si="140"/>
        <v>0</v>
      </c>
      <c r="K422" cm="1">
        <f t="array" ref="K422">+INDEX('rECUPERA-prov'!$C$3:$LA$16,$C422+1,$F422)</f>
        <v>0</v>
      </c>
      <c r="L422">
        <f t="shared" si="141"/>
        <v>0</v>
      </c>
      <c r="M422">
        <f t="shared" si="148"/>
        <v>0</v>
      </c>
      <c r="N422">
        <f t="shared" si="142"/>
        <v>0</v>
      </c>
      <c r="O422" s="57">
        <f t="shared" si="149"/>
        <v>0</v>
      </c>
      <c r="P422" s="57">
        <f t="shared" si="150"/>
        <v>0</v>
      </c>
      <c r="Q422" s="57">
        <f t="shared" si="151"/>
        <v>0</v>
      </c>
      <c r="R422" s="57">
        <f t="shared" si="152"/>
        <v>0</v>
      </c>
      <c r="S422" s="57">
        <f t="shared" si="153"/>
        <v>0</v>
      </c>
      <c r="T422" s="57">
        <f t="shared" si="154"/>
        <v>0</v>
      </c>
      <c r="U422" s="57">
        <f t="shared" si="155"/>
        <v>0</v>
      </c>
      <c r="V422" s="58">
        <f t="shared" si="156"/>
        <v>0</v>
      </c>
      <c r="W422" s="58">
        <f t="shared" si="157"/>
        <v>0</v>
      </c>
      <c r="X422" s="58">
        <f t="shared" si="158"/>
        <v>0</v>
      </c>
      <c r="Y422" s="58">
        <f t="shared" si="159"/>
        <v>0</v>
      </c>
      <c r="Z422">
        <f t="shared" si="143"/>
        <v>233708</v>
      </c>
    </row>
    <row r="423" spans="1:26" x14ac:dyDescent="0.3">
      <c r="A423" s="56" t="str">
        <f t="shared" si="145"/>
        <v>OUT TIME</v>
      </c>
      <c r="B423" s="56" t="str">
        <f t="shared" si="137"/>
        <v>ultimo</v>
      </c>
      <c r="C423" s="55">
        <f t="shared" si="144"/>
        <v>4</v>
      </c>
      <c r="D423" t="str">
        <f t="shared" si="144"/>
        <v>Chiriquí</v>
      </c>
      <c r="E423" s="23">
        <f t="shared" si="146"/>
        <v>44017</v>
      </c>
      <c r="F423" s="54">
        <f t="shared" si="147"/>
        <v>33</v>
      </c>
      <c r="G423" cm="1">
        <f t="array" ref="G423">+INDEX('Casos ACUM Prov'!$CK$3:$OM$16,'TODO PROVINCIA'!C423+1,'TODO PROVINCIA'!F423)</f>
        <v>0</v>
      </c>
      <c r="H423">
        <f t="shared" si="139"/>
        <v>0</v>
      </c>
      <c r="I423" cm="1">
        <f t="array" ref="I423">+INDEX('Muertes-PROV'!$C$3:$GE$16,$C423+1,$F423)</f>
        <v>0</v>
      </c>
      <c r="J423">
        <f t="shared" si="140"/>
        <v>0</v>
      </c>
      <c r="K423" cm="1">
        <f t="array" ref="K423">+INDEX('rECUPERA-prov'!$C$3:$LA$16,$C423+1,$F423)</f>
        <v>0</v>
      </c>
      <c r="L423">
        <f t="shared" si="141"/>
        <v>0</v>
      </c>
      <c r="M423">
        <f t="shared" si="148"/>
        <v>0</v>
      </c>
      <c r="N423">
        <f t="shared" si="142"/>
        <v>0</v>
      </c>
      <c r="O423" s="57">
        <f t="shared" si="149"/>
        <v>0</v>
      </c>
      <c r="P423" s="57">
        <f t="shared" si="150"/>
        <v>0</v>
      </c>
      <c r="Q423" s="57">
        <f t="shared" si="151"/>
        <v>0</v>
      </c>
      <c r="R423" s="57">
        <f t="shared" si="152"/>
        <v>0</v>
      </c>
      <c r="S423" s="57">
        <f t="shared" si="153"/>
        <v>0</v>
      </c>
      <c r="T423" s="57">
        <f t="shared" si="154"/>
        <v>0</v>
      </c>
      <c r="U423" s="57">
        <f t="shared" si="155"/>
        <v>0</v>
      </c>
      <c r="V423" s="58">
        <f t="shared" si="156"/>
        <v>0</v>
      </c>
      <c r="W423" s="58">
        <f t="shared" si="157"/>
        <v>0</v>
      </c>
      <c r="X423" s="58">
        <f t="shared" si="158"/>
        <v>0</v>
      </c>
      <c r="Y423" s="58">
        <f t="shared" si="159"/>
        <v>0</v>
      </c>
      <c r="Z423">
        <f t="shared" si="143"/>
        <v>241928</v>
      </c>
    </row>
    <row r="424" spans="1:26" x14ac:dyDescent="0.3">
      <c r="A424" s="56" t="str">
        <f t="shared" si="145"/>
        <v>OUT TIME</v>
      </c>
      <c r="B424" s="56" t="str">
        <f t="shared" si="137"/>
        <v>ultimo</v>
      </c>
      <c r="C424" s="55">
        <f t="shared" si="144"/>
        <v>5</v>
      </c>
      <c r="D424" t="str">
        <f t="shared" si="144"/>
        <v>Darién</v>
      </c>
      <c r="E424" s="23">
        <f t="shared" si="146"/>
        <v>44017</v>
      </c>
      <c r="F424" s="54">
        <f t="shared" si="147"/>
        <v>33</v>
      </c>
      <c r="G424" cm="1">
        <f t="array" ref="G424">+INDEX('Casos ACUM Prov'!$CK$3:$OM$16,'TODO PROVINCIA'!C424+1,'TODO PROVINCIA'!F424)</f>
        <v>0</v>
      </c>
      <c r="H424">
        <f t="shared" si="139"/>
        <v>0</v>
      </c>
      <c r="I424" cm="1">
        <f t="array" ref="I424">+INDEX('Muertes-PROV'!$C$3:$GE$16,$C424+1,$F424)</f>
        <v>0</v>
      </c>
      <c r="J424">
        <f t="shared" si="140"/>
        <v>0</v>
      </c>
      <c r="K424" cm="1">
        <f t="array" ref="K424">+INDEX('rECUPERA-prov'!$C$3:$LA$16,$C424+1,$F424)</f>
        <v>0</v>
      </c>
      <c r="L424">
        <f t="shared" si="141"/>
        <v>0</v>
      </c>
      <c r="M424">
        <f t="shared" si="148"/>
        <v>0</v>
      </c>
      <c r="N424">
        <f t="shared" si="142"/>
        <v>0</v>
      </c>
      <c r="O424" s="57">
        <f t="shared" si="149"/>
        <v>0</v>
      </c>
      <c r="P424" s="57">
        <f t="shared" si="150"/>
        <v>0</v>
      </c>
      <c r="Q424" s="57">
        <f t="shared" si="151"/>
        <v>0</v>
      </c>
      <c r="R424" s="57">
        <f t="shared" si="152"/>
        <v>0</v>
      </c>
      <c r="S424" s="57">
        <f t="shared" si="153"/>
        <v>0</v>
      </c>
      <c r="T424" s="57">
        <f t="shared" si="154"/>
        <v>0</v>
      </c>
      <c r="U424" s="57">
        <f t="shared" si="155"/>
        <v>0</v>
      </c>
      <c r="V424" s="58">
        <f t="shared" si="156"/>
        <v>0</v>
      </c>
      <c r="W424" s="58">
        <f t="shared" si="157"/>
        <v>0</v>
      </c>
      <c r="X424" s="58">
        <f t="shared" si="158"/>
        <v>0</v>
      </c>
      <c r="Y424" s="58">
        <f t="shared" si="159"/>
        <v>0</v>
      </c>
      <c r="Z424">
        <f t="shared" si="143"/>
        <v>10001</v>
      </c>
    </row>
    <row r="425" spans="1:26" x14ac:dyDescent="0.3">
      <c r="A425" s="56" t="str">
        <f t="shared" si="145"/>
        <v>OUT TIME</v>
      </c>
      <c r="B425" s="56" t="str">
        <f t="shared" si="137"/>
        <v>ultimo</v>
      </c>
      <c r="C425" s="55">
        <f t="shared" si="144"/>
        <v>6</v>
      </c>
      <c r="D425" t="str">
        <f t="shared" si="144"/>
        <v>Herrera</v>
      </c>
      <c r="E425" s="23">
        <f t="shared" si="146"/>
        <v>44017</v>
      </c>
      <c r="F425" s="54">
        <f t="shared" si="147"/>
        <v>33</v>
      </c>
      <c r="G425" cm="1">
        <f t="array" ref="G425">+INDEX('Casos ACUM Prov'!$CK$3:$OM$16,'TODO PROVINCIA'!C425+1,'TODO PROVINCIA'!F425)</f>
        <v>0</v>
      </c>
      <c r="H425">
        <f t="shared" si="139"/>
        <v>0</v>
      </c>
      <c r="I425" cm="1">
        <f t="array" ref="I425">+INDEX('Muertes-PROV'!$C$3:$GE$16,$C425+1,$F425)</f>
        <v>0</v>
      </c>
      <c r="J425">
        <f t="shared" si="140"/>
        <v>0</v>
      </c>
      <c r="K425" cm="1">
        <f t="array" ref="K425">+INDEX('rECUPERA-prov'!$C$3:$LA$16,$C425+1,$F425)</f>
        <v>0</v>
      </c>
      <c r="L425">
        <f t="shared" si="141"/>
        <v>0</v>
      </c>
      <c r="M425">
        <f t="shared" si="148"/>
        <v>0</v>
      </c>
      <c r="N425">
        <f t="shared" si="142"/>
        <v>0</v>
      </c>
      <c r="O425" s="57">
        <f t="shared" si="149"/>
        <v>0</v>
      </c>
      <c r="P425" s="57">
        <f t="shared" si="150"/>
        <v>0</v>
      </c>
      <c r="Q425" s="57">
        <f t="shared" si="151"/>
        <v>0</v>
      </c>
      <c r="R425" s="57">
        <f t="shared" si="152"/>
        <v>0</v>
      </c>
      <c r="S425" s="57">
        <f t="shared" si="153"/>
        <v>0</v>
      </c>
      <c r="T425" s="57">
        <f t="shared" si="154"/>
        <v>0</v>
      </c>
      <c r="U425" s="57">
        <f t="shared" si="155"/>
        <v>0</v>
      </c>
      <c r="V425" s="58">
        <f t="shared" si="156"/>
        <v>0</v>
      </c>
      <c r="W425" s="58">
        <f t="shared" si="157"/>
        <v>0</v>
      </c>
      <c r="X425" s="58">
        <f t="shared" si="158"/>
        <v>0</v>
      </c>
      <c r="Y425" s="58">
        <f t="shared" si="159"/>
        <v>0</v>
      </c>
      <c r="Z425">
        <f t="shared" si="143"/>
        <v>33109</v>
      </c>
    </row>
    <row r="426" spans="1:26" x14ac:dyDescent="0.3">
      <c r="A426" s="56" t="str">
        <f t="shared" si="145"/>
        <v>OUT TIME</v>
      </c>
      <c r="B426" s="56" t="str">
        <f t="shared" si="137"/>
        <v>ultimo</v>
      </c>
      <c r="C426" s="55">
        <f t="shared" si="144"/>
        <v>7</v>
      </c>
      <c r="D426" t="str">
        <f t="shared" si="144"/>
        <v>Los Santos</v>
      </c>
      <c r="E426" s="23">
        <f t="shared" si="146"/>
        <v>44017</v>
      </c>
      <c r="F426" s="54">
        <f t="shared" si="147"/>
        <v>33</v>
      </c>
      <c r="G426" cm="1">
        <f t="array" ref="G426">+INDEX('Casos ACUM Prov'!$CK$3:$OM$16,'TODO PROVINCIA'!C426+1,'TODO PROVINCIA'!F426)</f>
        <v>0</v>
      </c>
      <c r="H426">
        <f t="shared" si="139"/>
        <v>0</v>
      </c>
      <c r="I426" cm="1">
        <f t="array" ref="I426">+INDEX('Muertes-PROV'!$C$3:$GE$16,$C426+1,$F426)</f>
        <v>0</v>
      </c>
      <c r="J426">
        <f t="shared" si="140"/>
        <v>0</v>
      </c>
      <c r="K426" cm="1">
        <f t="array" ref="K426">+INDEX('rECUPERA-prov'!$C$3:$LA$16,$C426+1,$F426)</f>
        <v>0</v>
      </c>
      <c r="L426">
        <f t="shared" si="141"/>
        <v>0</v>
      </c>
      <c r="M426">
        <f t="shared" si="148"/>
        <v>0</v>
      </c>
      <c r="N426">
        <f t="shared" si="142"/>
        <v>0</v>
      </c>
      <c r="O426" s="57">
        <f t="shared" si="149"/>
        <v>0</v>
      </c>
      <c r="P426" s="57">
        <f t="shared" si="150"/>
        <v>0</v>
      </c>
      <c r="Q426" s="57">
        <f t="shared" si="151"/>
        <v>0</v>
      </c>
      <c r="R426" s="57">
        <f t="shared" si="152"/>
        <v>0</v>
      </c>
      <c r="S426" s="57">
        <f t="shared" si="153"/>
        <v>0</v>
      </c>
      <c r="T426" s="57">
        <f t="shared" si="154"/>
        <v>0</v>
      </c>
      <c r="U426" s="57">
        <f t="shared" si="155"/>
        <v>0</v>
      </c>
      <c r="V426" s="58">
        <f t="shared" si="156"/>
        <v>0</v>
      </c>
      <c r="W426" s="58">
        <f t="shared" si="157"/>
        <v>0</v>
      </c>
      <c r="X426" s="58">
        <f t="shared" si="158"/>
        <v>0</v>
      </c>
      <c r="Y426" s="58">
        <f t="shared" si="159"/>
        <v>0</v>
      </c>
      <c r="Z426">
        <f t="shared" si="143"/>
        <v>156747</v>
      </c>
    </row>
    <row r="427" spans="1:26" x14ac:dyDescent="0.3">
      <c r="A427" s="56" t="str">
        <f t="shared" si="145"/>
        <v>OUT TIME</v>
      </c>
      <c r="B427" s="56" t="str">
        <f t="shared" si="137"/>
        <v>ultimo</v>
      </c>
      <c r="C427" s="55">
        <f t="shared" si="144"/>
        <v>8</v>
      </c>
      <c r="D427" t="str">
        <f t="shared" si="144"/>
        <v>Panamá</v>
      </c>
      <c r="E427" s="23">
        <f t="shared" si="146"/>
        <v>44017</v>
      </c>
      <c r="F427" s="54">
        <f t="shared" si="147"/>
        <v>33</v>
      </c>
      <c r="G427" cm="1">
        <f t="array" ref="G427">+INDEX('Casos ACUM Prov'!$CK$3:$OM$16,'TODO PROVINCIA'!C427+1,'TODO PROVINCIA'!F427)</f>
        <v>0</v>
      </c>
      <c r="H427">
        <f t="shared" si="139"/>
        <v>0</v>
      </c>
      <c r="I427" cm="1">
        <f t="array" ref="I427">+INDEX('Muertes-PROV'!$C$3:$GE$16,$C427+1,$F427)</f>
        <v>0</v>
      </c>
      <c r="J427">
        <f t="shared" si="140"/>
        <v>0</v>
      </c>
      <c r="K427" cm="1">
        <f t="array" ref="K427">+INDEX('rECUPERA-prov'!$C$3:$LA$16,$C427+1,$F427)</f>
        <v>0</v>
      </c>
      <c r="L427">
        <f t="shared" si="141"/>
        <v>0</v>
      </c>
      <c r="M427">
        <f t="shared" si="148"/>
        <v>0</v>
      </c>
      <c r="N427">
        <f t="shared" si="142"/>
        <v>0</v>
      </c>
      <c r="O427" s="57">
        <f t="shared" si="149"/>
        <v>0</v>
      </c>
      <c r="P427" s="57">
        <f t="shared" si="150"/>
        <v>0</v>
      </c>
      <c r="Q427" s="57">
        <f t="shared" si="151"/>
        <v>0</v>
      </c>
      <c r="R427" s="57">
        <f t="shared" si="152"/>
        <v>0</v>
      </c>
      <c r="S427" s="57">
        <f t="shared" si="153"/>
        <v>0</v>
      </c>
      <c r="T427" s="57">
        <f t="shared" si="154"/>
        <v>0</v>
      </c>
      <c r="U427" s="57">
        <f t="shared" si="155"/>
        <v>0</v>
      </c>
      <c r="V427" s="58">
        <f t="shared" si="156"/>
        <v>0</v>
      </c>
      <c r="W427" s="58">
        <f t="shared" si="157"/>
        <v>0</v>
      </c>
      <c r="X427" s="58">
        <f t="shared" si="158"/>
        <v>0</v>
      </c>
      <c r="Y427" s="58">
        <f t="shared" si="159"/>
        <v>0</v>
      </c>
      <c r="Z427">
        <f t="shared" si="143"/>
        <v>109955</v>
      </c>
    </row>
    <row r="428" spans="1:26" x14ac:dyDescent="0.3">
      <c r="A428" s="56" t="str">
        <f t="shared" si="145"/>
        <v>OUT TIME</v>
      </c>
      <c r="B428" s="56" t="str">
        <f t="shared" si="137"/>
        <v>ultimo</v>
      </c>
      <c r="C428" s="55">
        <f t="shared" ref="C428:D443" si="160">+C415</f>
        <v>9</v>
      </c>
      <c r="D428" t="str">
        <f t="shared" si="160"/>
        <v>Veraguas</v>
      </c>
      <c r="E428" s="23">
        <f t="shared" si="146"/>
        <v>44017</v>
      </c>
      <c r="F428" s="54">
        <f t="shared" si="147"/>
        <v>33</v>
      </c>
      <c r="G428" cm="1">
        <f t="array" ref="G428">+INDEX('Casos ACUM Prov'!$CK$3:$OM$16,'TODO PROVINCIA'!C428+1,'TODO PROVINCIA'!F428)</f>
        <v>0</v>
      </c>
      <c r="H428">
        <f t="shared" si="139"/>
        <v>0</v>
      </c>
      <c r="I428" cm="1">
        <f t="array" ref="I428">+INDEX('Muertes-PROV'!$C$3:$GE$16,$C428+1,$F428)</f>
        <v>0</v>
      </c>
      <c r="J428">
        <f t="shared" si="140"/>
        <v>0</v>
      </c>
      <c r="K428" cm="1">
        <f t="array" ref="K428">+INDEX('rECUPERA-prov'!$C$3:$LA$16,$C428+1,$F428)</f>
        <v>0</v>
      </c>
      <c r="L428">
        <f t="shared" si="141"/>
        <v>0</v>
      </c>
      <c r="M428">
        <f t="shared" si="148"/>
        <v>0</v>
      </c>
      <c r="N428">
        <f t="shared" si="142"/>
        <v>0</v>
      </c>
      <c r="O428" s="57">
        <f t="shared" si="149"/>
        <v>0</v>
      </c>
      <c r="P428" s="57">
        <f t="shared" si="150"/>
        <v>0</v>
      </c>
      <c r="Q428" s="57">
        <f t="shared" si="151"/>
        <v>0</v>
      </c>
      <c r="R428" s="57">
        <f t="shared" si="152"/>
        <v>0</v>
      </c>
      <c r="S428" s="57">
        <f t="shared" si="153"/>
        <v>0</v>
      </c>
      <c r="T428" s="57">
        <f t="shared" si="154"/>
        <v>0</v>
      </c>
      <c r="U428" s="57">
        <f t="shared" si="155"/>
        <v>0</v>
      </c>
      <c r="V428" s="58">
        <f t="shared" si="156"/>
        <v>0</v>
      </c>
      <c r="W428" s="58">
        <f t="shared" si="157"/>
        <v>0</v>
      </c>
      <c r="X428" s="58">
        <f t="shared" si="158"/>
        <v>0</v>
      </c>
      <c r="Y428" s="58">
        <f t="shared" si="159"/>
        <v>0</v>
      </c>
      <c r="Z428">
        <f t="shared" si="143"/>
        <v>109955</v>
      </c>
    </row>
    <row r="429" spans="1:26" x14ac:dyDescent="0.3">
      <c r="A429" s="56" t="str">
        <f t="shared" si="145"/>
        <v>OUT TIME</v>
      </c>
      <c r="B429" s="56" t="str">
        <f t="shared" si="137"/>
        <v>ultimo</v>
      </c>
      <c r="C429" s="55">
        <f t="shared" si="160"/>
        <v>10</v>
      </c>
      <c r="D429" t="str">
        <f t="shared" si="160"/>
        <v>Comarca Kuna Yala</v>
      </c>
      <c r="E429" s="23">
        <f t="shared" si="146"/>
        <v>44017</v>
      </c>
      <c r="F429" s="54">
        <f t="shared" si="147"/>
        <v>33</v>
      </c>
      <c r="G429" cm="1">
        <f t="array" ref="G429">+INDEX('Casos ACUM Prov'!$CK$3:$OM$16,'TODO PROVINCIA'!C429+1,'TODO PROVINCIA'!F429)</f>
        <v>0</v>
      </c>
      <c r="H429">
        <f t="shared" si="139"/>
        <v>0</v>
      </c>
      <c r="I429" cm="1">
        <f t="array" ref="I429">+INDEX('Muertes-PROV'!$C$3:$GE$16,$C429+1,$F429)</f>
        <v>0</v>
      </c>
      <c r="J429">
        <f t="shared" si="140"/>
        <v>0</v>
      </c>
      <c r="K429" cm="1">
        <f t="array" ref="K429">+INDEX('rECUPERA-prov'!$C$3:$LA$16,$C429+1,$F429)</f>
        <v>0</v>
      </c>
      <c r="L429">
        <f t="shared" si="141"/>
        <v>0</v>
      </c>
      <c r="M429">
        <f t="shared" si="148"/>
        <v>0</v>
      </c>
      <c r="N429">
        <f t="shared" si="142"/>
        <v>0</v>
      </c>
      <c r="O429" s="57">
        <f t="shared" si="149"/>
        <v>0</v>
      </c>
      <c r="P429" s="57">
        <f t="shared" si="150"/>
        <v>0</v>
      </c>
      <c r="Q429" s="57">
        <f t="shared" si="151"/>
        <v>0</v>
      </c>
      <c r="R429" s="57">
        <f t="shared" si="152"/>
        <v>0</v>
      </c>
      <c r="S429" s="57">
        <f t="shared" si="153"/>
        <v>0</v>
      </c>
      <c r="T429" s="57">
        <f t="shared" si="154"/>
        <v>0</v>
      </c>
      <c r="U429" s="57">
        <f t="shared" si="155"/>
        <v>0</v>
      </c>
      <c r="V429" s="58">
        <f t="shared" si="156"/>
        <v>0</v>
      </c>
      <c r="W429" s="58">
        <f t="shared" si="157"/>
        <v>0</v>
      </c>
      <c r="X429" s="58">
        <f t="shared" si="158"/>
        <v>0</v>
      </c>
      <c r="Y429" s="58">
        <f t="shared" si="159"/>
        <v>0</v>
      </c>
      <c r="Z429">
        <f t="shared" si="143"/>
        <v>89592</v>
      </c>
    </row>
    <row r="430" spans="1:26" x14ac:dyDescent="0.3">
      <c r="A430" s="56" t="str">
        <f t="shared" si="145"/>
        <v>OUT TIME</v>
      </c>
      <c r="B430" s="56" t="str">
        <f t="shared" si="137"/>
        <v>ultimo</v>
      </c>
      <c r="C430" s="55">
        <f t="shared" si="160"/>
        <v>11</v>
      </c>
      <c r="D430" t="str">
        <f t="shared" si="160"/>
        <v>Comarca Emberá Wounaán</v>
      </c>
      <c r="E430" s="23">
        <f t="shared" si="146"/>
        <v>44017</v>
      </c>
      <c r="F430" s="54">
        <f t="shared" si="147"/>
        <v>33</v>
      </c>
      <c r="G430" cm="1">
        <f t="array" ref="G430">+INDEX('Casos ACUM Prov'!$CK$3:$OM$16,'TODO PROVINCIA'!C430+1,'TODO PROVINCIA'!F430)</f>
        <v>0</v>
      </c>
      <c r="H430">
        <f t="shared" si="139"/>
        <v>0</v>
      </c>
      <c r="I430" cm="1">
        <f t="array" ref="I430">+INDEX('Muertes-PROV'!$C$3:$GE$16,$C430+1,$F430)</f>
        <v>0</v>
      </c>
      <c r="J430">
        <f t="shared" si="140"/>
        <v>0</v>
      </c>
      <c r="K430" cm="1">
        <f t="array" ref="K430">+INDEX('rECUPERA-prov'!$C$3:$LA$16,$C430+1,$F430)</f>
        <v>0</v>
      </c>
      <c r="L430">
        <f t="shared" si="141"/>
        <v>0</v>
      </c>
      <c r="M430">
        <f t="shared" si="148"/>
        <v>0</v>
      </c>
      <c r="N430">
        <f t="shared" si="142"/>
        <v>0</v>
      </c>
      <c r="O430" s="57">
        <f t="shared" si="149"/>
        <v>0</v>
      </c>
      <c r="P430" s="57">
        <f t="shared" si="150"/>
        <v>0</v>
      </c>
      <c r="Q430" s="57">
        <f t="shared" si="151"/>
        <v>0</v>
      </c>
      <c r="R430" s="57">
        <f t="shared" si="152"/>
        <v>0</v>
      </c>
      <c r="S430" s="57">
        <f t="shared" si="153"/>
        <v>0</v>
      </c>
      <c r="T430" s="57">
        <f t="shared" si="154"/>
        <v>0</v>
      </c>
      <c r="U430" s="57">
        <f t="shared" si="155"/>
        <v>0</v>
      </c>
      <c r="V430" s="58">
        <f t="shared" si="156"/>
        <v>0</v>
      </c>
      <c r="W430" s="58">
        <f t="shared" si="157"/>
        <v>0</v>
      </c>
      <c r="X430" s="58">
        <f t="shared" si="158"/>
        <v>0</v>
      </c>
      <c r="Y430" s="58">
        <f t="shared" si="159"/>
        <v>0</v>
      </c>
      <c r="Z430">
        <f t="shared" si="143"/>
        <v>1249032</v>
      </c>
    </row>
    <row r="431" spans="1:26" x14ac:dyDescent="0.3">
      <c r="A431" s="56" t="str">
        <f t="shared" si="145"/>
        <v>OUT TIME</v>
      </c>
      <c r="B431" s="56" t="str">
        <f t="shared" si="137"/>
        <v>ultimo</v>
      </c>
      <c r="C431" s="55">
        <f t="shared" si="160"/>
        <v>12</v>
      </c>
      <c r="D431" t="str">
        <f t="shared" si="160"/>
        <v>Comarca Ngäbe Buglé</v>
      </c>
      <c r="E431" s="23">
        <f t="shared" si="146"/>
        <v>44017</v>
      </c>
      <c r="F431" s="54">
        <f t="shared" si="147"/>
        <v>33</v>
      </c>
      <c r="G431" cm="1">
        <f t="array" ref="G431">+INDEX('Casos ACUM Prov'!$CK$3:$OM$16,'TODO PROVINCIA'!C431+1,'TODO PROVINCIA'!F431)</f>
        <v>0</v>
      </c>
      <c r="H431">
        <f t="shared" si="139"/>
        <v>0</v>
      </c>
      <c r="I431" cm="1">
        <f t="array" ref="I431">+INDEX('Muertes-PROV'!$C$3:$GE$16,$C431+1,$F431)</f>
        <v>0</v>
      </c>
      <c r="J431">
        <f t="shared" si="140"/>
        <v>0</v>
      </c>
      <c r="K431" cm="1">
        <f t="array" ref="K431">+INDEX('rECUPERA-prov'!$C$3:$LA$16,$C431+1,$F431)</f>
        <v>0</v>
      </c>
      <c r="L431">
        <f t="shared" si="141"/>
        <v>0</v>
      </c>
      <c r="M431">
        <f t="shared" si="148"/>
        <v>0</v>
      </c>
      <c r="N431">
        <f t="shared" si="142"/>
        <v>0</v>
      </c>
      <c r="O431" s="57">
        <f t="shared" si="149"/>
        <v>0</v>
      </c>
      <c r="P431" s="57">
        <f t="shared" si="150"/>
        <v>0</v>
      </c>
      <c r="Q431" s="57">
        <f t="shared" si="151"/>
        <v>0</v>
      </c>
      <c r="R431" s="57">
        <f t="shared" si="152"/>
        <v>0</v>
      </c>
      <c r="S431" s="57">
        <f t="shared" si="153"/>
        <v>0</v>
      </c>
      <c r="T431" s="57">
        <f t="shared" si="154"/>
        <v>0</v>
      </c>
      <c r="U431" s="57">
        <f t="shared" si="155"/>
        <v>0</v>
      </c>
      <c r="V431" s="58">
        <f t="shared" si="156"/>
        <v>0</v>
      </c>
      <c r="W431" s="58">
        <f t="shared" si="157"/>
        <v>0</v>
      </c>
      <c r="X431" s="58">
        <f t="shared" si="158"/>
        <v>0</v>
      </c>
      <c r="Y431" s="58">
        <f t="shared" si="159"/>
        <v>0</v>
      </c>
      <c r="Z431">
        <f t="shared" si="143"/>
        <v>464038</v>
      </c>
    </row>
    <row r="432" spans="1:26" x14ac:dyDescent="0.3">
      <c r="A432" s="56" t="str">
        <f t="shared" si="145"/>
        <v>OUT TIME</v>
      </c>
      <c r="B432" s="56" t="str">
        <f t="shared" si="137"/>
        <v>ultimo</v>
      </c>
      <c r="C432" s="55">
        <f t="shared" si="160"/>
        <v>13</v>
      </c>
      <c r="D432" t="str">
        <f t="shared" si="160"/>
        <v>Panamá Oeste</v>
      </c>
      <c r="E432" s="23">
        <f t="shared" si="146"/>
        <v>44017</v>
      </c>
      <c r="F432" s="54">
        <f t="shared" si="147"/>
        <v>33</v>
      </c>
      <c r="G432" cm="1">
        <f t="array" ref="G432">+INDEX('Casos ACUM Prov'!$CK$3:$OM$16,'TODO PROVINCIA'!C432+1,'TODO PROVINCIA'!F432)</f>
        <v>0</v>
      </c>
      <c r="H432">
        <f t="shared" si="139"/>
        <v>0</v>
      </c>
      <c r="I432" cm="1">
        <f t="array" ref="I432">+INDEX('Muertes-PROV'!$C$3:$GE$16,$C432+1,$F432)</f>
        <v>0</v>
      </c>
      <c r="J432">
        <f t="shared" si="140"/>
        <v>0</v>
      </c>
      <c r="K432" cm="1">
        <f t="array" ref="K432">+INDEX('rECUPERA-prov'!$C$3:$LA$16,$C432+1,$F432)</f>
        <v>0</v>
      </c>
      <c r="L432">
        <f t="shared" si="141"/>
        <v>0</v>
      </c>
      <c r="M432">
        <f t="shared" si="148"/>
        <v>0</v>
      </c>
      <c r="N432">
        <f t="shared" si="142"/>
        <v>0</v>
      </c>
      <c r="O432" s="57">
        <f t="shared" si="149"/>
        <v>0</v>
      </c>
      <c r="P432" s="57">
        <f t="shared" si="150"/>
        <v>0</v>
      </c>
      <c r="Q432" s="57">
        <f t="shared" si="151"/>
        <v>0</v>
      </c>
      <c r="R432" s="57">
        <f t="shared" si="152"/>
        <v>0</v>
      </c>
      <c r="S432" s="57">
        <f t="shared" si="153"/>
        <v>0</v>
      </c>
      <c r="T432" s="57">
        <f t="shared" si="154"/>
        <v>0</v>
      </c>
      <c r="U432" s="57">
        <f t="shared" si="155"/>
        <v>0</v>
      </c>
      <c r="V432" s="58">
        <f t="shared" si="156"/>
        <v>0</v>
      </c>
      <c r="W432" s="58">
        <f t="shared" si="157"/>
        <v>0</v>
      </c>
      <c r="X432" s="58">
        <f t="shared" si="158"/>
        <v>0</v>
      </c>
      <c r="Y432" s="58">
        <f t="shared" si="159"/>
        <v>0</v>
      </c>
      <c r="Z432">
        <f t="shared" si="143"/>
        <v>226991</v>
      </c>
    </row>
    <row r="433" spans="1:26" x14ac:dyDescent="0.3">
      <c r="A433" s="56" t="str">
        <f t="shared" si="145"/>
        <v>OUT TIME</v>
      </c>
      <c r="B433" s="56" t="str">
        <f t="shared" si="137"/>
        <v>ultimo</v>
      </c>
      <c r="C433" s="55">
        <f t="shared" si="160"/>
        <v>1</v>
      </c>
      <c r="D433" t="str">
        <f t="shared" si="160"/>
        <v>Bocas del Toro</v>
      </c>
      <c r="E433" s="23">
        <f t="shared" si="146"/>
        <v>44018</v>
      </c>
      <c r="F433" s="54">
        <f t="shared" si="147"/>
        <v>34</v>
      </c>
      <c r="G433" cm="1">
        <f t="array" ref="G433">+INDEX('Casos ACUM Prov'!$CK$3:$OM$16,'TODO PROVINCIA'!C433+1,'TODO PROVINCIA'!F433)</f>
        <v>0</v>
      </c>
      <c r="H433">
        <f t="shared" si="139"/>
        <v>0</v>
      </c>
      <c r="I433" cm="1">
        <f t="array" ref="I433">+INDEX('Muertes-PROV'!$C$3:$GE$16,$C433+1,$F433)</f>
        <v>0</v>
      </c>
      <c r="J433">
        <f t="shared" si="140"/>
        <v>0</v>
      </c>
      <c r="K433" cm="1">
        <f t="array" ref="K433">+INDEX('rECUPERA-prov'!$C$3:$LA$16,$C433+1,$F433)</f>
        <v>0</v>
      </c>
      <c r="L433">
        <f t="shared" si="141"/>
        <v>0</v>
      </c>
      <c r="M433">
        <f t="shared" si="148"/>
        <v>0</v>
      </c>
      <c r="N433">
        <f t="shared" si="142"/>
        <v>0</v>
      </c>
      <c r="O433" s="57">
        <f t="shared" si="149"/>
        <v>0</v>
      </c>
      <c r="P433" s="57">
        <f t="shared" si="150"/>
        <v>0</v>
      </c>
      <c r="Q433" s="57">
        <f t="shared" si="151"/>
        <v>0</v>
      </c>
      <c r="R433" s="57">
        <f t="shared" si="152"/>
        <v>0</v>
      </c>
      <c r="S433" s="57">
        <f t="shared" si="153"/>
        <v>0</v>
      </c>
      <c r="T433" s="57">
        <f t="shared" si="154"/>
        <v>0</v>
      </c>
      <c r="U433" s="57">
        <f t="shared" si="155"/>
        <v>0</v>
      </c>
      <c r="V433" s="58">
        <f t="shared" si="156"/>
        <v>0</v>
      </c>
      <c r="W433" s="58">
        <f t="shared" si="157"/>
        <v>0</v>
      </c>
      <c r="X433" s="58">
        <f t="shared" si="158"/>
        <v>0</v>
      </c>
      <c r="Y433" s="58">
        <f t="shared" si="159"/>
        <v>0</v>
      </c>
      <c r="Z433">
        <f t="shared" si="143"/>
        <v>125461</v>
      </c>
    </row>
    <row r="434" spans="1:26" x14ac:dyDescent="0.3">
      <c r="A434" s="56" t="str">
        <f t="shared" si="145"/>
        <v>OUT TIME</v>
      </c>
      <c r="B434" s="56" t="str">
        <f t="shared" si="137"/>
        <v>ultimo</v>
      </c>
      <c r="C434" s="55">
        <f t="shared" si="160"/>
        <v>2</v>
      </c>
      <c r="D434" t="str">
        <f t="shared" si="160"/>
        <v>Coclé</v>
      </c>
      <c r="E434" s="23">
        <f t="shared" si="146"/>
        <v>44018</v>
      </c>
      <c r="F434" s="54">
        <f t="shared" si="147"/>
        <v>34</v>
      </c>
      <c r="G434" cm="1">
        <f t="array" ref="G434">+INDEX('Casos ACUM Prov'!$CK$3:$OM$16,'TODO PROVINCIA'!C434+1,'TODO PROVINCIA'!F434)</f>
        <v>0</v>
      </c>
      <c r="H434">
        <f t="shared" si="139"/>
        <v>0</v>
      </c>
      <c r="I434" cm="1">
        <f t="array" ref="I434">+INDEX('Muertes-PROV'!$C$3:$GE$16,$C434+1,$F434)</f>
        <v>0</v>
      </c>
      <c r="J434">
        <f t="shared" si="140"/>
        <v>0</v>
      </c>
      <c r="K434" cm="1">
        <f t="array" ref="K434">+INDEX('rECUPERA-prov'!$C$3:$LA$16,$C434+1,$F434)</f>
        <v>0</v>
      </c>
      <c r="L434">
        <f t="shared" si="141"/>
        <v>0</v>
      </c>
      <c r="M434">
        <f t="shared" si="148"/>
        <v>0</v>
      </c>
      <c r="N434">
        <f t="shared" si="142"/>
        <v>0</v>
      </c>
      <c r="O434" s="57">
        <f t="shared" si="149"/>
        <v>0</v>
      </c>
      <c r="P434" s="57">
        <f t="shared" si="150"/>
        <v>0</v>
      </c>
      <c r="Q434" s="57">
        <f t="shared" si="151"/>
        <v>0</v>
      </c>
      <c r="R434" s="57">
        <f t="shared" si="152"/>
        <v>0</v>
      </c>
      <c r="S434" s="57">
        <f t="shared" si="153"/>
        <v>0</v>
      </c>
      <c r="T434" s="57">
        <f t="shared" si="154"/>
        <v>0</v>
      </c>
      <c r="U434" s="57">
        <f t="shared" si="155"/>
        <v>0</v>
      </c>
      <c r="V434" s="58">
        <f t="shared" si="156"/>
        <v>0</v>
      </c>
      <c r="W434" s="58">
        <f t="shared" si="157"/>
        <v>0</v>
      </c>
      <c r="X434" s="58">
        <f t="shared" si="158"/>
        <v>0</v>
      </c>
      <c r="Y434" s="58">
        <f t="shared" si="159"/>
        <v>0</v>
      </c>
      <c r="Z434">
        <f t="shared" si="143"/>
        <v>416873</v>
      </c>
    </row>
    <row r="435" spans="1:26" x14ac:dyDescent="0.3">
      <c r="A435" s="56" t="str">
        <f t="shared" si="145"/>
        <v>OUT TIME</v>
      </c>
      <c r="B435" s="56" t="str">
        <f t="shared" si="137"/>
        <v>ultimo</v>
      </c>
      <c r="C435" s="55">
        <f t="shared" si="160"/>
        <v>3</v>
      </c>
      <c r="D435" t="str">
        <f t="shared" si="160"/>
        <v>Colón</v>
      </c>
      <c r="E435" s="23">
        <f t="shared" si="146"/>
        <v>44018</v>
      </c>
      <c r="F435" s="54">
        <f t="shared" si="147"/>
        <v>34</v>
      </c>
      <c r="G435" cm="1">
        <f t="array" ref="G435">+INDEX('Casos ACUM Prov'!$CK$3:$OM$16,'TODO PROVINCIA'!C435+1,'TODO PROVINCIA'!F435)</f>
        <v>0</v>
      </c>
      <c r="H435">
        <f t="shared" si="139"/>
        <v>0</v>
      </c>
      <c r="I435" cm="1">
        <f t="array" ref="I435">+INDEX('Muertes-PROV'!$C$3:$GE$16,$C435+1,$F435)</f>
        <v>0</v>
      </c>
      <c r="J435">
        <f t="shared" si="140"/>
        <v>0</v>
      </c>
      <c r="K435" cm="1">
        <f t="array" ref="K435">+INDEX('rECUPERA-prov'!$C$3:$LA$16,$C435+1,$F435)</f>
        <v>0</v>
      </c>
      <c r="L435">
        <f t="shared" si="141"/>
        <v>0</v>
      </c>
      <c r="M435">
        <f t="shared" si="148"/>
        <v>0</v>
      </c>
      <c r="N435">
        <f t="shared" si="142"/>
        <v>0</v>
      </c>
      <c r="O435" s="57">
        <f t="shared" si="149"/>
        <v>0</v>
      </c>
      <c r="P435" s="57">
        <f t="shared" si="150"/>
        <v>0</v>
      </c>
      <c r="Q435" s="57">
        <f t="shared" si="151"/>
        <v>0</v>
      </c>
      <c r="R435" s="57">
        <f t="shared" si="152"/>
        <v>0</v>
      </c>
      <c r="S435" s="57">
        <f t="shared" si="153"/>
        <v>0</v>
      </c>
      <c r="T435" s="57">
        <f t="shared" si="154"/>
        <v>0</v>
      </c>
      <c r="U435" s="57">
        <f t="shared" si="155"/>
        <v>0</v>
      </c>
      <c r="V435" s="58">
        <f t="shared" si="156"/>
        <v>0</v>
      </c>
      <c r="W435" s="58">
        <f t="shared" si="157"/>
        <v>0</v>
      </c>
      <c r="X435" s="58">
        <f t="shared" si="158"/>
        <v>0</v>
      </c>
      <c r="Y435" s="58">
        <f t="shared" si="159"/>
        <v>0</v>
      </c>
      <c r="Z435">
        <f t="shared" si="143"/>
        <v>233708</v>
      </c>
    </row>
    <row r="436" spans="1:26" x14ac:dyDescent="0.3">
      <c r="A436" s="56" t="str">
        <f t="shared" si="145"/>
        <v>OUT TIME</v>
      </c>
      <c r="B436" s="56" t="str">
        <f t="shared" si="137"/>
        <v>ultimo</v>
      </c>
      <c r="C436" s="55">
        <f t="shared" si="160"/>
        <v>4</v>
      </c>
      <c r="D436" t="str">
        <f t="shared" si="160"/>
        <v>Chiriquí</v>
      </c>
      <c r="E436" s="23">
        <f t="shared" si="146"/>
        <v>44018</v>
      </c>
      <c r="F436" s="54">
        <f t="shared" si="147"/>
        <v>34</v>
      </c>
      <c r="G436" cm="1">
        <f t="array" ref="G436">+INDEX('Casos ACUM Prov'!$CK$3:$OM$16,'TODO PROVINCIA'!C436+1,'TODO PROVINCIA'!F436)</f>
        <v>0</v>
      </c>
      <c r="H436">
        <f t="shared" si="139"/>
        <v>0</v>
      </c>
      <c r="I436" cm="1">
        <f t="array" ref="I436">+INDEX('Muertes-PROV'!$C$3:$GE$16,$C436+1,$F436)</f>
        <v>0</v>
      </c>
      <c r="J436">
        <f t="shared" si="140"/>
        <v>0</v>
      </c>
      <c r="K436" cm="1">
        <f t="array" ref="K436">+INDEX('rECUPERA-prov'!$C$3:$LA$16,$C436+1,$F436)</f>
        <v>0</v>
      </c>
      <c r="L436">
        <f t="shared" si="141"/>
        <v>0</v>
      </c>
      <c r="M436">
        <f t="shared" si="148"/>
        <v>0</v>
      </c>
      <c r="N436">
        <f t="shared" si="142"/>
        <v>0</v>
      </c>
      <c r="O436" s="57">
        <f t="shared" si="149"/>
        <v>0</v>
      </c>
      <c r="P436" s="57">
        <f t="shared" si="150"/>
        <v>0</v>
      </c>
      <c r="Q436" s="57">
        <f t="shared" si="151"/>
        <v>0</v>
      </c>
      <c r="R436" s="57">
        <f t="shared" si="152"/>
        <v>0</v>
      </c>
      <c r="S436" s="57">
        <f t="shared" si="153"/>
        <v>0</v>
      </c>
      <c r="T436" s="57">
        <f t="shared" si="154"/>
        <v>0</v>
      </c>
      <c r="U436" s="57">
        <f t="shared" si="155"/>
        <v>0</v>
      </c>
      <c r="V436" s="58">
        <f t="shared" si="156"/>
        <v>0</v>
      </c>
      <c r="W436" s="58">
        <f t="shared" si="157"/>
        <v>0</v>
      </c>
      <c r="X436" s="58">
        <f t="shared" si="158"/>
        <v>0</v>
      </c>
      <c r="Y436" s="58">
        <f t="shared" si="159"/>
        <v>0</v>
      </c>
      <c r="Z436">
        <f t="shared" si="143"/>
        <v>241928</v>
      </c>
    </row>
    <row r="437" spans="1:26" x14ac:dyDescent="0.3">
      <c r="A437" s="56" t="str">
        <f t="shared" si="145"/>
        <v>OUT TIME</v>
      </c>
      <c r="B437" s="56" t="str">
        <f t="shared" si="137"/>
        <v>ultimo</v>
      </c>
      <c r="C437" s="55">
        <f t="shared" si="160"/>
        <v>5</v>
      </c>
      <c r="D437" t="str">
        <f t="shared" si="160"/>
        <v>Darién</v>
      </c>
      <c r="E437" s="23">
        <f t="shared" si="146"/>
        <v>44018</v>
      </c>
      <c r="F437" s="54">
        <f t="shared" si="147"/>
        <v>34</v>
      </c>
      <c r="G437" cm="1">
        <f t="array" ref="G437">+INDEX('Casos ACUM Prov'!$CK$3:$OM$16,'TODO PROVINCIA'!C437+1,'TODO PROVINCIA'!F437)</f>
        <v>0</v>
      </c>
      <c r="H437">
        <f t="shared" si="139"/>
        <v>0</v>
      </c>
      <c r="I437" cm="1">
        <f t="array" ref="I437">+INDEX('Muertes-PROV'!$C$3:$GE$16,$C437+1,$F437)</f>
        <v>0</v>
      </c>
      <c r="J437">
        <f t="shared" si="140"/>
        <v>0</v>
      </c>
      <c r="K437" cm="1">
        <f t="array" ref="K437">+INDEX('rECUPERA-prov'!$C$3:$LA$16,$C437+1,$F437)</f>
        <v>0</v>
      </c>
      <c r="L437">
        <f t="shared" si="141"/>
        <v>0</v>
      </c>
      <c r="M437">
        <f t="shared" si="148"/>
        <v>0</v>
      </c>
      <c r="N437">
        <f t="shared" si="142"/>
        <v>0</v>
      </c>
      <c r="O437" s="57">
        <f t="shared" si="149"/>
        <v>0</v>
      </c>
      <c r="P437" s="57">
        <f t="shared" si="150"/>
        <v>0</v>
      </c>
      <c r="Q437" s="57">
        <f t="shared" si="151"/>
        <v>0</v>
      </c>
      <c r="R437" s="57">
        <f t="shared" si="152"/>
        <v>0</v>
      </c>
      <c r="S437" s="57">
        <f t="shared" si="153"/>
        <v>0</v>
      </c>
      <c r="T437" s="57">
        <f t="shared" si="154"/>
        <v>0</v>
      </c>
      <c r="U437" s="57">
        <f t="shared" si="155"/>
        <v>0</v>
      </c>
      <c r="V437" s="58">
        <f t="shared" si="156"/>
        <v>0</v>
      </c>
      <c r="W437" s="58">
        <f t="shared" si="157"/>
        <v>0</v>
      </c>
      <c r="X437" s="58">
        <f t="shared" si="158"/>
        <v>0</v>
      </c>
      <c r="Y437" s="58">
        <f t="shared" si="159"/>
        <v>0</v>
      </c>
      <c r="Z437">
        <f t="shared" si="143"/>
        <v>10001</v>
      </c>
    </row>
    <row r="438" spans="1:26" x14ac:dyDescent="0.3">
      <c r="A438" s="56" t="str">
        <f t="shared" si="145"/>
        <v>OUT TIME</v>
      </c>
      <c r="B438" s="56" t="str">
        <f t="shared" si="137"/>
        <v>ultimo</v>
      </c>
      <c r="C438" s="55">
        <f t="shared" si="160"/>
        <v>6</v>
      </c>
      <c r="D438" t="str">
        <f t="shared" si="160"/>
        <v>Herrera</v>
      </c>
      <c r="E438" s="23">
        <f t="shared" si="146"/>
        <v>44018</v>
      </c>
      <c r="F438" s="54">
        <f t="shared" si="147"/>
        <v>34</v>
      </c>
      <c r="G438" cm="1">
        <f t="array" ref="G438">+INDEX('Casos ACUM Prov'!$CK$3:$OM$16,'TODO PROVINCIA'!C438+1,'TODO PROVINCIA'!F438)</f>
        <v>0</v>
      </c>
      <c r="H438">
        <f t="shared" si="139"/>
        <v>0</v>
      </c>
      <c r="I438" cm="1">
        <f t="array" ref="I438">+INDEX('Muertes-PROV'!$C$3:$GE$16,$C438+1,$F438)</f>
        <v>0</v>
      </c>
      <c r="J438">
        <f t="shared" si="140"/>
        <v>0</v>
      </c>
      <c r="K438" cm="1">
        <f t="array" ref="K438">+INDEX('rECUPERA-prov'!$C$3:$LA$16,$C438+1,$F438)</f>
        <v>0</v>
      </c>
      <c r="L438">
        <f t="shared" si="141"/>
        <v>0</v>
      </c>
      <c r="M438">
        <f t="shared" si="148"/>
        <v>0</v>
      </c>
      <c r="N438">
        <f t="shared" si="142"/>
        <v>0</v>
      </c>
      <c r="O438" s="57">
        <f t="shared" si="149"/>
        <v>0</v>
      </c>
      <c r="P438" s="57">
        <f t="shared" si="150"/>
        <v>0</v>
      </c>
      <c r="Q438" s="57">
        <f t="shared" si="151"/>
        <v>0</v>
      </c>
      <c r="R438" s="57">
        <f t="shared" si="152"/>
        <v>0</v>
      </c>
      <c r="S438" s="57">
        <f t="shared" si="153"/>
        <v>0</v>
      </c>
      <c r="T438" s="57">
        <f t="shared" si="154"/>
        <v>0</v>
      </c>
      <c r="U438" s="57">
        <f t="shared" si="155"/>
        <v>0</v>
      </c>
      <c r="V438" s="58">
        <f t="shared" si="156"/>
        <v>0</v>
      </c>
      <c r="W438" s="58">
        <f t="shared" si="157"/>
        <v>0</v>
      </c>
      <c r="X438" s="58">
        <f t="shared" si="158"/>
        <v>0</v>
      </c>
      <c r="Y438" s="58">
        <f t="shared" si="159"/>
        <v>0</v>
      </c>
      <c r="Z438">
        <f t="shared" si="143"/>
        <v>33109</v>
      </c>
    </row>
    <row r="439" spans="1:26" x14ac:dyDescent="0.3">
      <c r="A439" s="56" t="str">
        <f t="shared" si="145"/>
        <v>OUT TIME</v>
      </c>
      <c r="B439" s="56" t="str">
        <f t="shared" si="137"/>
        <v>ultimo</v>
      </c>
      <c r="C439" s="55">
        <f t="shared" si="160"/>
        <v>7</v>
      </c>
      <c r="D439" t="str">
        <f t="shared" si="160"/>
        <v>Los Santos</v>
      </c>
      <c r="E439" s="23">
        <f t="shared" si="146"/>
        <v>44018</v>
      </c>
      <c r="F439" s="54">
        <f t="shared" si="147"/>
        <v>34</v>
      </c>
      <c r="G439" cm="1">
        <f t="array" ref="G439">+INDEX('Casos ACUM Prov'!$CK$3:$OM$16,'TODO PROVINCIA'!C439+1,'TODO PROVINCIA'!F439)</f>
        <v>0</v>
      </c>
      <c r="H439">
        <f t="shared" si="139"/>
        <v>0</v>
      </c>
      <c r="I439" cm="1">
        <f t="array" ref="I439">+INDEX('Muertes-PROV'!$C$3:$GE$16,$C439+1,$F439)</f>
        <v>0</v>
      </c>
      <c r="J439">
        <f t="shared" si="140"/>
        <v>0</v>
      </c>
      <c r="K439" cm="1">
        <f t="array" ref="K439">+INDEX('rECUPERA-prov'!$C$3:$LA$16,$C439+1,$F439)</f>
        <v>0</v>
      </c>
      <c r="L439">
        <f t="shared" si="141"/>
        <v>0</v>
      </c>
      <c r="M439">
        <f t="shared" si="148"/>
        <v>0</v>
      </c>
      <c r="N439">
        <f t="shared" si="142"/>
        <v>0</v>
      </c>
      <c r="O439" s="57">
        <f t="shared" si="149"/>
        <v>0</v>
      </c>
      <c r="P439" s="57">
        <f t="shared" si="150"/>
        <v>0</v>
      </c>
      <c r="Q439" s="57">
        <f t="shared" si="151"/>
        <v>0</v>
      </c>
      <c r="R439" s="57">
        <f t="shared" si="152"/>
        <v>0</v>
      </c>
      <c r="S439" s="57">
        <f t="shared" si="153"/>
        <v>0</v>
      </c>
      <c r="T439" s="57">
        <f t="shared" si="154"/>
        <v>0</v>
      </c>
      <c r="U439" s="57">
        <f t="shared" si="155"/>
        <v>0</v>
      </c>
      <c r="V439" s="58">
        <f t="shared" si="156"/>
        <v>0</v>
      </c>
      <c r="W439" s="58">
        <f t="shared" si="157"/>
        <v>0</v>
      </c>
      <c r="X439" s="58">
        <f t="shared" si="158"/>
        <v>0</v>
      </c>
      <c r="Y439" s="58">
        <f t="shared" si="159"/>
        <v>0</v>
      </c>
      <c r="Z439">
        <f t="shared" si="143"/>
        <v>156747</v>
      </c>
    </row>
    <row r="440" spans="1:26" x14ac:dyDescent="0.3">
      <c r="A440" s="56" t="str">
        <f t="shared" si="145"/>
        <v>OUT TIME</v>
      </c>
      <c r="B440" s="56" t="str">
        <f t="shared" si="137"/>
        <v>ultimo</v>
      </c>
      <c r="C440" s="55">
        <f t="shared" si="160"/>
        <v>8</v>
      </c>
      <c r="D440" t="str">
        <f t="shared" si="160"/>
        <v>Panamá</v>
      </c>
      <c r="E440" s="23">
        <f t="shared" si="146"/>
        <v>44018</v>
      </c>
      <c r="F440" s="54">
        <f t="shared" si="147"/>
        <v>34</v>
      </c>
      <c r="G440" cm="1">
        <f t="array" ref="G440">+INDEX('Casos ACUM Prov'!$CK$3:$OM$16,'TODO PROVINCIA'!C440+1,'TODO PROVINCIA'!F440)</f>
        <v>0</v>
      </c>
      <c r="H440">
        <f t="shared" si="139"/>
        <v>0</v>
      </c>
      <c r="I440" cm="1">
        <f t="array" ref="I440">+INDEX('Muertes-PROV'!$C$3:$GE$16,$C440+1,$F440)</f>
        <v>0</v>
      </c>
      <c r="J440">
        <f t="shared" si="140"/>
        <v>0</v>
      </c>
      <c r="K440" cm="1">
        <f t="array" ref="K440">+INDEX('rECUPERA-prov'!$C$3:$LA$16,$C440+1,$F440)</f>
        <v>0</v>
      </c>
      <c r="L440">
        <f t="shared" si="141"/>
        <v>0</v>
      </c>
      <c r="M440">
        <f t="shared" si="148"/>
        <v>0</v>
      </c>
      <c r="N440">
        <f t="shared" si="142"/>
        <v>0</v>
      </c>
      <c r="O440" s="57">
        <f t="shared" si="149"/>
        <v>0</v>
      </c>
      <c r="P440" s="57">
        <f t="shared" si="150"/>
        <v>0</v>
      </c>
      <c r="Q440" s="57">
        <f t="shared" si="151"/>
        <v>0</v>
      </c>
      <c r="R440" s="57">
        <f t="shared" si="152"/>
        <v>0</v>
      </c>
      <c r="S440" s="57">
        <f t="shared" si="153"/>
        <v>0</v>
      </c>
      <c r="T440" s="57">
        <f t="shared" si="154"/>
        <v>0</v>
      </c>
      <c r="U440" s="57">
        <f t="shared" si="155"/>
        <v>0</v>
      </c>
      <c r="V440" s="58">
        <f t="shared" si="156"/>
        <v>0</v>
      </c>
      <c r="W440" s="58">
        <f t="shared" si="157"/>
        <v>0</v>
      </c>
      <c r="X440" s="58">
        <f t="shared" si="158"/>
        <v>0</v>
      </c>
      <c r="Y440" s="58">
        <f t="shared" si="159"/>
        <v>0</v>
      </c>
      <c r="Z440">
        <f t="shared" si="143"/>
        <v>109955</v>
      </c>
    </row>
    <row r="441" spans="1:26" x14ac:dyDescent="0.3">
      <c r="A441" s="56" t="str">
        <f t="shared" si="145"/>
        <v>OUT TIME</v>
      </c>
      <c r="B441" s="56" t="str">
        <f t="shared" si="137"/>
        <v>ultimo</v>
      </c>
      <c r="C441" s="55">
        <f t="shared" si="160"/>
        <v>9</v>
      </c>
      <c r="D441" t="str">
        <f t="shared" si="160"/>
        <v>Veraguas</v>
      </c>
      <c r="E441" s="23">
        <f t="shared" si="146"/>
        <v>44018</v>
      </c>
      <c r="F441" s="54">
        <f t="shared" si="147"/>
        <v>34</v>
      </c>
      <c r="G441" cm="1">
        <f t="array" ref="G441">+INDEX('Casos ACUM Prov'!$CK$3:$OM$16,'TODO PROVINCIA'!C441+1,'TODO PROVINCIA'!F441)</f>
        <v>0</v>
      </c>
      <c r="H441">
        <f t="shared" si="139"/>
        <v>0</v>
      </c>
      <c r="I441" cm="1">
        <f t="array" ref="I441">+INDEX('Muertes-PROV'!$C$3:$GE$16,$C441+1,$F441)</f>
        <v>0</v>
      </c>
      <c r="J441">
        <f t="shared" si="140"/>
        <v>0</v>
      </c>
      <c r="K441" cm="1">
        <f t="array" ref="K441">+INDEX('rECUPERA-prov'!$C$3:$LA$16,$C441+1,$F441)</f>
        <v>0</v>
      </c>
      <c r="L441">
        <f t="shared" si="141"/>
        <v>0</v>
      </c>
      <c r="M441">
        <f t="shared" si="148"/>
        <v>0</v>
      </c>
      <c r="N441">
        <f t="shared" si="142"/>
        <v>0</v>
      </c>
      <c r="O441" s="57">
        <f t="shared" si="149"/>
        <v>0</v>
      </c>
      <c r="P441" s="57">
        <f t="shared" si="150"/>
        <v>0</v>
      </c>
      <c r="Q441" s="57">
        <f t="shared" si="151"/>
        <v>0</v>
      </c>
      <c r="R441" s="57">
        <f t="shared" si="152"/>
        <v>0</v>
      </c>
      <c r="S441" s="57">
        <f t="shared" si="153"/>
        <v>0</v>
      </c>
      <c r="T441" s="57">
        <f t="shared" si="154"/>
        <v>0</v>
      </c>
      <c r="U441" s="57">
        <f t="shared" si="155"/>
        <v>0</v>
      </c>
      <c r="V441" s="58">
        <f t="shared" si="156"/>
        <v>0</v>
      </c>
      <c r="W441" s="58">
        <f t="shared" si="157"/>
        <v>0</v>
      </c>
      <c r="X441" s="58">
        <f t="shared" si="158"/>
        <v>0</v>
      </c>
      <c r="Y441" s="58">
        <f t="shared" si="159"/>
        <v>0</v>
      </c>
      <c r="Z441">
        <f t="shared" si="143"/>
        <v>109955</v>
      </c>
    </row>
    <row r="442" spans="1:26" x14ac:dyDescent="0.3">
      <c r="A442" s="56" t="str">
        <f t="shared" si="145"/>
        <v>OUT TIME</v>
      </c>
      <c r="B442" s="56" t="str">
        <f t="shared" si="137"/>
        <v>ultimo</v>
      </c>
      <c r="C442" s="55">
        <f t="shared" si="160"/>
        <v>10</v>
      </c>
      <c r="D442" t="str">
        <f t="shared" si="160"/>
        <v>Comarca Kuna Yala</v>
      </c>
      <c r="E442" s="23">
        <f t="shared" si="146"/>
        <v>44018</v>
      </c>
      <c r="F442" s="54">
        <f t="shared" si="147"/>
        <v>34</v>
      </c>
      <c r="G442" cm="1">
        <f t="array" ref="G442">+INDEX('Casos ACUM Prov'!$CK$3:$OM$16,'TODO PROVINCIA'!C442+1,'TODO PROVINCIA'!F442)</f>
        <v>0</v>
      </c>
      <c r="H442">
        <f t="shared" si="139"/>
        <v>0</v>
      </c>
      <c r="I442" cm="1">
        <f t="array" ref="I442">+INDEX('Muertes-PROV'!$C$3:$GE$16,$C442+1,$F442)</f>
        <v>0</v>
      </c>
      <c r="J442">
        <f t="shared" si="140"/>
        <v>0</v>
      </c>
      <c r="K442" cm="1">
        <f t="array" ref="K442">+INDEX('rECUPERA-prov'!$C$3:$LA$16,$C442+1,$F442)</f>
        <v>0</v>
      </c>
      <c r="L442">
        <f t="shared" si="141"/>
        <v>0</v>
      </c>
      <c r="M442">
        <f t="shared" si="148"/>
        <v>0</v>
      </c>
      <c r="N442">
        <f t="shared" si="142"/>
        <v>0</v>
      </c>
      <c r="O442" s="57">
        <f t="shared" si="149"/>
        <v>0</v>
      </c>
      <c r="P442" s="57">
        <f t="shared" si="150"/>
        <v>0</v>
      </c>
      <c r="Q442" s="57">
        <f t="shared" si="151"/>
        <v>0</v>
      </c>
      <c r="R442" s="57">
        <f t="shared" si="152"/>
        <v>0</v>
      </c>
      <c r="S442" s="57">
        <f t="shared" si="153"/>
        <v>0</v>
      </c>
      <c r="T442" s="57">
        <f t="shared" si="154"/>
        <v>0</v>
      </c>
      <c r="U442" s="57">
        <f t="shared" si="155"/>
        <v>0</v>
      </c>
      <c r="V442" s="58">
        <f t="shared" si="156"/>
        <v>0</v>
      </c>
      <c r="W442" s="58">
        <f t="shared" si="157"/>
        <v>0</v>
      </c>
      <c r="X442" s="58">
        <f t="shared" si="158"/>
        <v>0</v>
      </c>
      <c r="Y442" s="58">
        <f t="shared" si="159"/>
        <v>0</v>
      </c>
      <c r="Z442">
        <f t="shared" si="143"/>
        <v>89592</v>
      </c>
    </row>
    <row r="443" spans="1:26" x14ac:dyDescent="0.3">
      <c r="A443" s="56" t="str">
        <f t="shared" si="145"/>
        <v>OUT TIME</v>
      </c>
      <c r="B443" s="56" t="str">
        <f t="shared" si="137"/>
        <v>ultimo</v>
      </c>
      <c r="C443" s="55">
        <f t="shared" si="160"/>
        <v>11</v>
      </c>
      <c r="D443" t="str">
        <f t="shared" si="160"/>
        <v>Comarca Emberá Wounaán</v>
      </c>
      <c r="E443" s="23">
        <f t="shared" si="146"/>
        <v>44018</v>
      </c>
      <c r="F443" s="54">
        <f t="shared" si="147"/>
        <v>34</v>
      </c>
      <c r="G443" cm="1">
        <f t="array" ref="G443">+INDEX('Casos ACUM Prov'!$CK$3:$OM$16,'TODO PROVINCIA'!C443+1,'TODO PROVINCIA'!F443)</f>
        <v>0</v>
      </c>
      <c r="H443">
        <f t="shared" si="139"/>
        <v>0</v>
      </c>
      <c r="I443" cm="1">
        <f t="array" ref="I443">+INDEX('Muertes-PROV'!$C$3:$GE$16,$C443+1,$F443)</f>
        <v>0</v>
      </c>
      <c r="J443">
        <f t="shared" si="140"/>
        <v>0</v>
      </c>
      <c r="K443" cm="1">
        <f t="array" ref="K443">+INDEX('rECUPERA-prov'!$C$3:$LA$16,$C443+1,$F443)</f>
        <v>0</v>
      </c>
      <c r="L443">
        <f t="shared" si="141"/>
        <v>0</v>
      </c>
      <c r="M443">
        <f t="shared" si="148"/>
        <v>0</v>
      </c>
      <c r="N443">
        <f t="shared" si="142"/>
        <v>0</v>
      </c>
      <c r="O443" s="57">
        <f t="shared" si="149"/>
        <v>0</v>
      </c>
      <c r="P443" s="57">
        <f t="shared" si="150"/>
        <v>0</v>
      </c>
      <c r="Q443" s="57">
        <f t="shared" si="151"/>
        <v>0</v>
      </c>
      <c r="R443" s="57">
        <f t="shared" si="152"/>
        <v>0</v>
      </c>
      <c r="S443" s="57">
        <f t="shared" si="153"/>
        <v>0</v>
      </c>
      <c r="T443" s="57">
        <f t="shared" si="154"/>
        <v>0</v>
      </c>
      <c r="U443" s="57">
        <f t="shared" si="155"/>
        <v>0</v>
      </c>
      <c r="V443" s="58">
        <f t="shared" si="156"/>
        <v>0</v>
      </c>
      <c r="W443" s="58">
        <f t="shared" si="157"/>
        <v>0</v>
      </c>
      <c r="X443" s="58">
        <f t="shared" si="158"/>
        <v>0</v>
      </c>
      <c r="Y443" s="58">
        <f t="shared" si="159"/>
        <v>0</v>
      </c>
      <c r="Z443">
        <f t="shared" si="143"/>
        <v>1249032</v>
      </c>
    </row>
    <row r="444" spans="1:26" x14ac:dyDescent="0.3">
      <c r="A444" s="56" t="str">
        <f t="shared" si="145"/>
        <v>OUT TIME</v>
      </c>
      <c r="B444" s="56" t="str">
        <f t="shared" si="137"/>
        <v>ultimo</v>
      </c>
      <c r="C444" s="55">
        <f t="shared" ref="C444:D459" si="161">+C431</f>
        <v>12</v>
      </c>
      <c r="D444" t="str">
        <f t="shared" si="161"/>
        <v>Comarca Ngäbe Buglé</v>
      </c>
      <c r="E444" s="23">
        <f t="shared" si="146"/>
        <v>44018</v>
      </c>
      <c r="F444" s="54">
        <f t="shared" si="147"/>
        <v>34</v>
      </c>
      <c r="G444" cm="1">
        <f t="array" ref="G444">+INDEX('Casos ACUM Prov'!$CK$3:$OM$16,'TODO PROVINCIA'!C444+1,'TODO PROVINCIA'!F444)</f>
        <v>0</v>
      </c>
      <c r="H444">
        <f t="shared" si="139"/>
        <v>0</v>
      </c>
      <c r="I444" cm="1">
        <f t="array" ref="I444">+INDEX('Muertes-PROV'!$C$3:$GE$16,$C444+1,$F444)</f>
        <v>0</v>
      </c>
      <c r="J444">
        <f t="shared" si="140"/>
        <v>0</v>
      </c>
      <c r="K444" cm="1">
        <f t="array" ref="K444">+INDEX('rECUPERA-prov'!$C$3:$LA$16,$C444+1,$F444)</f>
        <v>0</v>
      </c>
      <c r="L444">
        <f t="shared" si="141"/>
        <v>0</v>
      </c>
      <c r="M444">
        <f t="shared" si="148"/>
        <v>0</v>
      </c>
      <c r="N444">
        <f t="shared" si="142"/>
        <v>0</v>
      </c>
      <c r="O444" s="57">
        <f t="shared" si="149"/>
        <v>0</v>
      </c>
      <c r="P444" s="57">
        <f t="shared" si="150"/>
        <v>0</v>
      </c>
      <c r="Q444" s="57">
        <f t="shared" si="151"/>
        <v>0</v>
      </c>
      <c r="R444" s="57">
        <f t="shared" si="152"/>
        <v>0</v>
      </c>
      <c r="S444" s="57">
        <f t="shared" si="153"/>
        <v>0</v>
      </c>
      <c r="T444" s="57">
        <f t="shared" si="154"/>
        <v>0</v>
      </c>
      <c r="U444" s="57">
        <f t="shared" si="155"/>
        <v>0</v>
      </c>
      <c r="V444" s="58">
        <f t="shared" si="156"/>
        <v>0</v>
      </c>
      <c r="W444" s="58">
        <f t="shared" si="157"/>
        <v>0</v>
      </c>
      <c r="X444" s="58">
        <f t="shared" si="158"/>
        <v>0</v>
      </c>
      <c r="Y444" s="58">
        <f t="shared" si="159"/>
        <v>0</v>
      </c>
      <c r="Z444">
        <f t="shared" si="143"/>
        <v>464038</v>
      </c>
    </row>
    <row r="445" spans="1:26" x14ac:dyDescent="0.3">
      <c r="A445" s="56" t="str">
        <f t="shared" si="145"/>
        <v>OUT TIME</v>
      </c>
      <c r="B445" s="56" t="str">
        <f t="shared" si="137"/>
        <v>ultimo</v>
      </c>
      <c r="C445" s="55">
        <f t="shared" si="161"/>
        <v>13</v>
      </c>
      <c r="D445" t="str">
        <f t="shared" si="161"/>
        <v>Panamá Oeste</v>
      </c>
      <c r="E445" s="23">
        <f t="shared" si="146"/>
        <v>44018</v>
      </c>
      <c r="F445" s="54">
        <f t="shared" si="147"/>
        <v>34</v>
      </c>
      <c r="G445" cm="1">
        <f t="array" ref="G445">+INDEX('Casos ACUM Prov'!$CK$3:$OM$16,'TODO PROVINCIA'!C445+1,'TODO PROVINCIA'!F445)</f>
        <v>0</v>
      </c>
      <c r="H445">
        <f t="shared" si="139"/>
        <v>0</v>
      </c>
      <c r="I445" cm="1">
        <f t="array" ref="I445">+INDEX('Muertes-PROV'!$C$3:$GE$16,$C445+1,$F445)</f>
        <v>0</v>
      </c>
      <c r="J445">
        <f t="shared" si="140"/>
        <v>0</v>
      </c>
      <c r="K445" cm="1">
        <f t="array" ref="K445">+INDEX('rECUPERA-prov'!$C$3:$LA$16,$C445+1,$F445)</f>
        <v>0</v>
      </c>
      <c r="L445">
        <f t="shared" si="141"/>
        <v>0</v>
      </c>
      <c r="M445">
        <f t="shared" si="148"/>
        <v>0</v>
      </c>
      <c r="N445">
        <f t="shared" si="142"/>
        <v>0</v>
      </c>
      <c r="O445" s="57">
        <f t="shared" si="149"/>
        <v>0</v>
      </c>
      <c r="P445" s="57">
        <f t="shared" si="150"/>
        <v>0</v>
      </c>
      <c r="Q445" s="57">
        <f t="shared" si="151"/>
        <v>0</v>
      </c>
      <c r="R445" s="57">
        <f t="shared" si="152"/>
        <v>0</v>
      </c>
      <c r="S445" s="57">
        <f t="shared" si="153"/>
        <v>0</v>
      </c>
      <c r="T445" s="57">
        <f t="shared" si="154"/>
        <v>0</v>
      </c>
      <c r="U445" s="57">
        <f t="shared" si="155"/>
        <v>0</v>
      </c>
      <c r="V445" s="58">
        <f t="shared" si="156"/>
        <v>0</v>
      </c>
      <c r="W445" s="58">
        <f t="shared" si="157"/>
        <v>0</v>
      </c>
      <c r="X445" s="58">
        <f t="shared" si="158"/>
        <v>0</v>
      </c>
      <c r="Y445" s="58">
        <f t="shared" si="159"/>
        <v>0</v>
      </c>
      <c r="Z445">
        <f t="shared" si="143"/>
        <v>226991</v>
      </c>
    </row>
    <row r="446" spans="1:26" x14ac:dyDescent="0.3">
      <c r="A446" s="56" t="str">
        <f t="shared" si="145"/>
        <v>OUT TIME</v>
      </c>
      <c r="B446" s="56" t="str">
        <f t="shared" si="137"/>
        <v>ultimo</v>
      </c>
      <c r="C446" s="55">
        <f t="shared" si="161"/>
        <v>1</v>
      </c>
      <c r="D446" t="str">
        <f t="shared" si="161"/>
        <v>Bocas del Toro</v>
      </c>
      <c r="E446" s="23">
        <f t="shared" si="146"/>
        <v>44019</v>
      </c>
      <c r="F446" s="54">
        <f t="shared" si="147"/>
        <v>35</v>
      </c>
      <c r="G446" cm="1">
        <f t="array" ref="G446">+INDEX('Casos ACUM Prov'!$CK$3:$OM$16,'TODO PROVINCIA'!C446+1,'TODO PROVINCIA'!F446)</f>
        <v>0</v>
      </c>
      <c r="H446">
        <f t="shared" si="139"/>
        <v>0</v>
      </c>
      <c r="I446" cm="1">
        <f t="array" ref="I446">+INDEX('Muertes-PROV'!$C$3:$GE$16,$C446+1,$F446)</f>
        <v>0</v>
      </c>
      <c r="J446">
        <f t="shared" si="140"/>
        <v>0</v>
      </c>
      <c r="K446" cm="1">
        <f t="array" ref="K446">+INDEX('rECUPERA-prov'!$C$3:$LA$16,$C446+1,$F446)</f>
        <v>0</v>
      </c>
      <c r="L446">
        <f t="shared" si="141"/>
        <v>0</v>
      </c>
      <c r="M446">
        <f t="shared" si="148"/>
        <v>0</v>
      </c>
      <c r="N446">
        <f t="shared" si="142"/>
        <v>0</v>
      </c>
      <c r="O446" s="57">
        <f t="shared" si="149"/>
        <v>0</v>
      </c>
      <c r="P446" s="57">
        <f t="shared" si="150"/>
        <v>0</v>
      </c>
      <c r="Q446" s="57">
        <f t="shared" si="151"/>
        <v>0</v>
      </c>
      <c r="R446" s="57">
        <f t="shared" si="152"/>
        <v>0</v>
      </c>
      <c r="S446" s="57">
        <f t="shared" si="153"/>
        <v>0</v>
      </c>
      <c r="T446" s="57">
        <f t="shared" si="154"/>
        <v>0</v>
      </c>
      <c r="U446" s="57">
        <f t="shared" si="155"/>
        <v>0</v>
      </c>
      <c r="V446" s="58">
        <f t="shared" si="156"/>
        <v>0</v>
      </c>
      <c r="W446" s="58">
        <f t="shared" si="157"/>
        <v>0</v>
      </c>
      <c r="X446" s="58">
        <f t="shared" si="158"/>
        <v>0</v>
      </c>
      <c r="Y446" s="58">
        <f t="shared" si="159"/>
        <v>0</v>
      </c>
      <c r="Z446">
        <f t="shared" si="143"/>
        <v>125461</v>
      </c>
    </row>
    <row r="447" spans="1:26" x14ac:dyDescent="0.3">
      <c r="A447" s="56" t="str">
        <f t="shared" si="145"/>
        <v>OUT TIME</v>
      </c>
      <c r="B447" s="56" t="str">
        <f t="shared" si="137"/>
        <v>ultimo</v>
      </c>
      <c r="C447" s="55">
        <f t="shared" si="161"/>
        <v>2</v>
      </c>
      <c r="D447" t="str">
        <f t="shared" si="161"/>
        <v>Coclé</v>
      </c>
      <c r="E447" s="23">
        <f t="shared" si="146"/>
        <v>44019</v>
      </c>
      <c r="F447" s="54">
        <f t="shared" si="147"/>
        <v>35</v>
      </c>
      <c r="G447" cm="1">
        <f t="array" ref="G447">+INDEX('Casos ACUM Prov'!$CK$3:$OM$16,'TODO PROVINCIA'!C447+1,'TODO PROVINCIA'!F447)</f>
        <v>0</v>
      </c>
      <c r="H447">
        <f t="shared" si="139"/>
        <v>0</v>
      </c>
      <c r="I447" cm="1">
        <f t="array" ref="I447">+INDEX('Muertes-PROV'!$C$3:$GE$16,$C447+1,$F447)</f>
        <v>0</v>
      </c>
      <c r="J447">
        <f t="shared" si="140"/>
        <v>0</v>
      </c>
      <c r="K447" cm="1">
        <f t="array" ref="K447">+INDEX('rECUPERA-prov'!$C$3:$LA$16,$C447+1,$F447)</f>
        <v>0</v>
      </c>
      <c r="L447">
        <f t="shared" si="141"/>
        <v>0</v>
      </c>
      <c r="M447">
        <f t="shared" si="148"/>
        <v>0</v>
      </c>
      <c r="N447">
        <f t="shared" si="142"/>
        <v>0</v>
      </c>
      <c r="O447" s="57">
        <f t="shared" si="149"/>
        <v>0</v>
      </c>
      <c r="P447" s="57">
        <f t="shared" si="150"/>
        <v>0</v>
      </c>
      <c r="Q447" s="57">
        <f t="shared" si="151"/>
        <v>0</v>
      </c>
      <c r="R447" s="57">
        <f t="shared" si="152"/>
        <v>0</v>
      </c>
      <c r="S447" s="57">
        <f t="shared" si="153"/>
        <v>0</v>
      </c>
      <c r="T447" s="57">
        <f t="shared" si="154"/>
        <v>0</v>
      </c>
      <c r="U447" s="57">
        <f t="shared" si="155"/>
        <v>0</v>
      </c>
      <c r="V447" s="58">
        <f t="shared" si="156"/>
        <v>0</v>
      </c>
      <c r="W447" s="58">
        <f t="shared" si="157"/>
        <v>0</v>
      </c>
      <c r="X447" s="58">
        <f t="shared" si="158"/>
        <v>0</v>
      </c>
      <c r="Y447" s="58">
        <f t="shared" si="159"/>
        <v>0</v>
      </c>
      <c r="Z447">
        <f t="shared" si="143"/>
        <v>416873</v>
      </c>
    </row>
    <row r="448" spans="1:26" x14ac:dyDescent="0.3">
      <c r="A448" s="56" t="str">
        <f t="shared" si="145"/>
        <v>OUT TIME</v>
      </c>
      <c r="B448" s="56" t="str">
        <f t="shared" si="137"/>
        <v>ultimo</v>
      </c>
      <c r="C448" s="55">
        <f t="shared" si="161"/>
        <v>3</v>
      </c>
      <c r="D448" t="str">
        <f t="shared" si="161"/>
        <v>Colón</v>
      </c>
      <c r="E448" s="23">
        <f t="shared" si="146"/>
        <v>44019</v>
      </c>
      <c r="F448" s="54">
        <f t="shared" si="147"/>
        <v>35</v>
      </c>
      <c r="G448" cm="1">
        <f t="array" ref="G448">+INDEX('Casos ACUM Prov'!$CK$3:$OM$16,'TODO PROVINCIA'!C448+1,'TODO PROVINCIA'!F448)</f>
        <v>0</v>
      </c>
      <c r="H448">
        <f t="shared" si="139"/>
        <v>0</v>
      </c>
      <c r="I448" cm="1">
        <f t="array" ref="I448">+INDEX('Muertes-PROV'!$C$3:$GE$16,$C448+1,$F448)</f>
        <v>0</v>
      </c>
      <c r="J448">
        <f t="shared" si="140"/>
        <v>0</v>
      </c>
      <c r="K448" cm="1">
        <f t="array" ref="K448">+INDEX('rECUPERA-prov'!$C$3:$LA$16,$C448+1,$F448)</f>
        <v>0</v>
      </c>
      <c r="L448">
        <f t="shared" si="141"/>
        <v>0</v>
      </c>
      <c r="M448">
        <f t="shared" si="148"/>
        <v>0</v>
      </c>
      <c r="N448">
        <f t="shared" si="142"/>
        <v>0</v>
      </c>
      <c r="O448" s="57">
        <f t="shared" si="149"/>
        <v>0</v>
      </c>
      <c r="P448" s="57">
        <f t="shared" si="150"/>
        <v>0</v>
      </c>
      <c r="Q448" s="57">
        <f t="shared" si="151"/>
        <v>0</v>
      </c>
      <c r="R448" s="57">
        <f t="shared" si="152"/>
        <v>0</v>
      </c>
      <c r="S448" s="57">
        <f t="shared" si="153"/>
        <v>0</v>
      </c>
      <c r="T448" s="57">
        <f t="shared" si="154"/>
        <v>0</v>
      </c>
      <c r="U448" s="57">
        <f t="shared" si="155"/>
        <v>0</v>
      </c>
      <c r="V448" s="58">
        <f t="shared" si="156"/>
        <v>0</v>
      </c>
      <c r="W448" s="58">
        <f t="shared" si="157"/>
        <v>0</v>
      </c>
      <c r="X448" s="58">
        <f t="shared" si="158"/>
        <v>0</v>
      </c>
      <c r="Y448" s="58">
        <f t="shared" si="159"/>
        <v>0</v>
      </c>
      <c r="Z448">
        <f t="shared" si="143"/>
        <v>233708</v>
      </c>
    </row>
    <row r="449" spans="1:26" x14ac:dyDescent="0.3">
      <c r="A449" s="56" t="str">
        <f t="shared" si="145"/>
        <v>OUT TIME</v>
      </c>
      <c r="B449" s="56" t="str">
        <f t="shared" si="137"/>
        <v>ultimo</v>
      </c>
      <c r="C449" s="55">
        <f t="shared" si="161"/>
        <v>4</v>
      </c>
      <c r="D449" t="str">
        <f t="shared" si="161"/>
        <v>Chiriquí</v>
      </c>
      <c r="E449" s="23">
        <f t="shared" si="146"/>
        <v>44019</v>
      </c>
      <c r="F449" s="54">
        <f t="shared" si="147"/>
        <v>35</v>
      </c>
      <c r="G449" cm="1">
        <f t="array" ref="G449">+INDEX('Casos ACUM Prov'!$CK$3:$OM$16,'TODO PROVINCIA'!C449+1,'TODO PROVINCIA'!F449)</f>
        <v>0</v>
      </c>
      <c r="H449">
        <f t="shared" si="139"/>
        <v>0</v>
      </c>
      <c r="I449" cm="1">
        <f t="array" ref="I449">+INDEX('Muertes-PROV'!$C$3:$GE$16,$C449+1,$F449)</f>
        <v>0</v>
      </c>
      <c r="J449">
        <f t="shared" si="140"/>
        <v>0</v>
      </c>
      <c r="K449" cm="1">
        <f t="array" ref="K449">+INDEX('rECUPERA-prov'!$C$3:$LA$16,$C449+1,$F449)</f>
        <v>0</v>
      </c>
      <c r="L449">
        <f t="shared" si="141"/>
        <v>0</v>
      </c>
      <c r="M449">
        <f t="shared" si="148"/>
        <v>0</v>
      </c>
      <c r="N449">
        <f t="shared" si="142"/>
        <v>0</v>
      </c>
      <c r="O449" s="57">
        <f t="shared" si="149"/>
        <v>0</v>
      </c>
      <c r="P449" s="57">
        <f t="shared" si="150"/>
        <v>0</v>
      </c>
      <c r="Q449" s="57">
        <f t="shared" si="151"/>
        <v>0</v>
      </c>
      <c r="R449" s="57">
        <f t="shared" si="152"/>
        <v>0</v>
      </c>
      <c r="S449" s="57">
        <f t="shared" si="153"/>
        <v>0</v>
      </c>
      <c r="T449" s="57">
        <f t="shared" si="154"/>
        <v>0</v>
      </c>
      <c r="U449" s="57">
        <f t="shared" si="155"/>
        <v>0</v>
      </c>
      <c r="V449" s="58">
        <f t="shared" si="156"/>
        <v>0</v>
      </c>
      <c r="W449" s="58">
        <f t="shared" si="157"/>
        <v>0</v>
      </c>
      <c r="X449" s="58">
        <f t="shared" si="158"/>
        <v>0</v>
      </c>
      <c r="Y449" s="58">
        <f t="shared" si="159"/>
        <v>0</v>
      </c>
      <c r="Z449">
        <f t="shared" si="143"/>
        <v>241928</v>
      </c>
    </row>
    <row r="450" spans="1:26" x14ac:dyDescent="0.3">
      <c r="A450" s="56" t="str">
        <f t="shared" si="145"/>
        <v>OUT TIME</v>
      </c>
      <c r="B450" s="56" t="str">
        <f t="shared" si="137"/>
        <v>ultimo</v>
      </c>
      <c r="C450" s="55">
        <f t="shared" si="161"/>
        <v>5</v>
      </c>
      <c r="D450" t="str">
        <f t="shared" si="161"/>
        <v>Darién</v>
      </c>
      <c r="E450" s="23">
        <f t="shared" si="146"/>
        <v>44019</v>
      </c>
      <c r="F450" s="54">
        <f t="shared" si="147"/>
        <v>35</v>
      </c>
      <c r="G450" cm="1">
        <f t="array" ref="G450">+INDEX('Casos ACUM Prov'!$CK$3:$OM$16,'TODO PROVINCIA'!C450+1,'TODO PROVINCIA'!F450)</f>
        <v>0</v>
      </c>
      <c r="H450">
        <f t="shared" si="139"/>
        <v>0</v>
      </c>
      <c r="I450" cm="1">
        <f t="array" ref="I450">+INDEX('Muertes-PROV'!$C$3:$GE$16,$C450+1,$F450)</f>
        <v>0</v>
      </c>
      <c r="J450">
        <f t="shared" si="140"/>
        <v>0</v>
      </c>
      <c r="K450" cm="1">
        <f t="array" ref="K450">+INDEX('rECUPERA-prov'!$C$3:$LA$16,$C450+1,$F450)</f>
        <v>0</v>
      </c>
      <c r="L450">
        <f t="shared" si="141"/>
        <v>0</v>
      </c>
      <c r="M450">
        <f t="shared" si="148"/>
        <v>0</v>
      </c>
      <c r="N450">
        <f t="shared" si="142"/>
        <v>0</v>
      </c>
      <c r="O450" s="57">
        <f t="shared" si="149"/>
        <v>0</v>
      </c>
      <c r="P450" s="57">
        <f t="shared" si="150"/>
        <v>0</v>
      </c>
      <c r="Q450" s="57">
        <f t="shared" si="151"/>
        <v>0</v>
      </c>
      <c r="R450" s="57">
        <f t="shared" si="152"/>
        <v>0</v>
      </c>
      <c r="S450" s="57">
        <f t="shared" si="153"/>
        <v>0</v>
      </c>
      <c r="T450" s="57">
        <f t="shared" si="154"/>
        <v>0</v>
      </c>
      <c r="U450" s="57">
        <f t="shared" si="155"/>
        <v>0</v>
      </c>
      <c r="V450" s="58">
        <f t="shared" si="156"/>
        <v>0</v>
      </c>
      <c r="W450" s="58">
        <f t="shared" si="157"/>
        <v>0</v>
      </c>
      <c r="X450" s="58">
        <f t="shared" si="158"/>
        <v>0</v>
      </c>
      <c r="Y450" s="58">
        <f t="shared" si="159"/>
        <v>0</v>
      </c>
      <c r="Z450">
        <f t="shared" si="143"/>
        <v>10001</v>
      </c>
    </row>
    <row r="451" spans="1:26" x14ac:dyDescent="0.3">
      <c r="A451" s="56" t="str">
        <f t="shared" si="145"/>
        <v>OUT TIME</v>
      </c>
      <c r="B451" s="56" t="str">
        <f t="shared" si="137"/>
        <v>ultimo</v>
      </c>
      <c r="C451" s="55">
        <f t="shared" si="161"/>
        <v>6</v>
      </c>
      <c r="D451" t="str">
        <f t="shared" si="161"/>
        <v>Herrera</v>
      </c>
      <c r="E451" s="23">
        <f t="shared" si="146"/>
        <v>44019</v>
      </c>
      <c r="F451" s="54">
        <f t="shared" si="147"/>
        <v>35</v>
      </c>
      <c r="G451" cm="1">
        <f t="array" ref="G451">+INDEX('Casos ACUM Prov'!$CK$3:$OM$16,'TODO PROVINCIA'!C451+1,'TODO PROVINCIA'!F451)</f>
        <v>0</v>
      </c>
      <c r="H451">
        <f t="shared" si="139"/>
        <v>0</v>
      </c>
      <c r="I451" cm="1">
        <f t="array" ref="I451">+INDEX('Muertes-PROV'!$C$3:$GE$16,$C451+1,$F451)</f>
        <v>0</v>
      </c>
      <c r="J451">
        <f t="shared" si="140"/>
        <v>0</v>
      </c>
      <c r="K451" cm="1">
        <f t="array" ref="K451">+INDEX('rECUPERA-prov'!$C$3:$LA$16,$C451+1,$F451)</f>
        <v>0</v>
      </c>
      <c r="L451">
        <f t="shared" si="141"/>
        <v>0</v>
      </c>
      <c r="M451">
        <f t="shared" si="148"/>
        <v>0</v>
      </c>
      <c r="N451">
        <f t="shared" si="142"/>
        <v>0</v>
      </c>
      <c r="O451" s="57">
        <f t="shared" si="149"/>
        <v>0</v>
      </c>
      <c r="P451" s="57">
        <f t="shared" si="150"/>
        <v>0</v>
      </c>
      <c r="Q451" s="57">
        <f t="shared" si="151"/>
        <v>0</v>
      </c>
      <c r="R451" s="57">
        <f t="shared" si="152"/>
        <v>0</v>
      </c>
      <c r="S451" s="57">
        <f t="shared" si="153"/>
        <v>0</v>
      </c>
      <c r="T451" s="57">
        <f t="shared" si="154"/>
        <v>0</v>
      </c>
      <c r="U451" s="57">
        <f t="shared" si="155"/>
        <v>0</v>
      </c>
      <c r="V451" s="58">
        <f t="shared" si="156"/>
        <v>0</v>
      </c>
      <c r="W451" s="58">
        <f t="shared" si="157"/>
        <v>0</v>
      </c>
      <c r="X451" s="58">
        <f t="shared" si="158"/>
        <v>0</v>
      </c>
      <c r="Y451" s="58">
        <f t="shared" si="159"/>
        <v>0</v>
      </c>
      <c r="Z451">
        <f t="shared" si="143"/>
        <v>33109</v>
      </c>
    </row>
    <row r="452" spans="1:26" x14ac:dyDescent="0.3">
      <c r="A452" s="56" t="str">
        <f t="shared" si="145"/>
        <v>OUT TIME</v>
      </c>
      <c r="B452" s="56" t="str">
        <f t="shared" si="137"/>
        <v>ultimo</v>
      </c>
      <c r="C452" s="55">
        <f t="shared" si="161"/>
        <v>7</v>
      </c>
      <c r="D452" t="str">
        <f t="shared" si="161"/>
        <v>Los Santos</v>
      </c>
      <c r="E452" s="23">
        <f t="shared" si="146"/>
        <v>44019</v>
      </c>
      <c r="F452" s="54">
        <f t="shared" si="147"/>
        <v>35</v>
      </c>
      <c r="G452" cm="1">
        <f t="array" ref="G452">+INDEX('Casos ACUM Prov'!$CK$3:$OM$16,'TODO PROVINCIA'!C452+1,'TODO PROVINCIA'!F452)</f>
        <v>0</v>
      </c>
      <c r="H452">
        <f t="shared" si="139"/>
        <v>0</v>
      </c>
      <c r="I452" cm="1">
        <f t="array" ref="I452">+INDEX('Muertes-PROV'!$C$3:$GE$16,$C452+1,$F452)</f>
        <v>0</v>
      </c>
      <c r="J452">
        <f t="shared" si="140"/>
        <v>0</v>
      </c>
      <c r="K452" cm="1">
        <f t="array" ref="K452">+INDEX('rECUPERA-prov'!$C$3:$LA$16,$C452+1,$F452)</f>
        <v>0</v>
      </c>
      <c r="L452">
        <f t="shared" si="141"/>
        <v>0</v>
      </c>
      <c r="M452">
        <f t="shared" si="148"/>
        <v>0</v>
      </c>
      <c r="N452">
        <f t="shared" si="142"/>
        <v>0</v>
      </c>
      <c r="O452" s="57">
        <f t="shared" si="149"/>
        <v>0</v>
      </c>
      <c r="P452" s="57">
        <f t="shared" si="150"/>
        <v>0</v>
      </c>
      <c r="Q452" s="57">
        <f t="shared" si="151"/>
        <v>0</v>
      </c>
      <c r="R452" s="57">
        <f t="shared" si="152"/>
        <v>0</v>
      </c>
      <c r="S452" s="57">
        <f t="shared" si="153"/>
        <v>0</v>
      </c>
      <c r="T452" s="57">
        <f t="shared" si="154"/>
        <v>0</v>
      </c>
      <c r="U452" s="57">
        <f t="shared" si="155"/>
        <v>0</v>
      </c>
      <c r="V452" s="58">
        <f t="shared" si="156"/>
        <v>0</v>
      </c>
      <c r="W452" s="58">
        <f t="shared" si="157"/>
        <v>0</v>
      </c>
      <c r="X452" s="58">
        <f t="shared" si="158"/>
        <v>0</v>
      </c>
      <c r="Y452" s="58">
        <f t="shared" si="159"/>
        <v>0</v>
      </c>
      <c r="Z452">
        <f t="shared" si="143"/>
        <v>156747</v>
      </c>
    </row>
    <row r="453" spans="1:26" x14ac:dyDescent="0.3">
      <c r="A453" s="56" t="str">
        <f t="shared" si="145"/>
        <v>OUT TIME</v>
      </c>
      <c r="B453" s="56" t="str">
        <f t="shared" ref="B453:B516" si="162">+IFERROR(IF(A466="OUT TIME","ultimo","no"),"no")</f>
        <v>ultimo</v>
      </c>
      <c r="C453" s="55">
        <f t="shared" si="161"/>
        <v>8</v>
      </c>
      <c r="D453" t="str">
        <f t="shared" si="161"/>
        <v>Panamá</v>
      </c>
      <c r="E453" s="23">
        <f t="shared" si="146"/>
        <v>44019</v>
      </c>
      <c r="F453" s="54">
        <f t="shared" si="147"/>
        <v>35</v>
      </c>
      <c r="G453" cm="1">
        <f t="array" ref="G453">+INDEX('Casos ACUM Prov'!$CK$3:$OM$16,'TODO PROVINCIA'!C453+1,'TODO PROVINCIA'!F453)</f>
        <v>0</v>
      </c>
      <c r="H453">
        <f t="shared" si="139"/>
        <v>0</v>
      </c>
      <c r="I453" cm="1">
        <f t="array" ref="I453">+INDEX('Muertes-PROV'!$C$3:$GE$16,$C453+1,$F453)</f>
        <v>0</v>
      </c>
      <c r="J453">
        <f t="shared" si="140"/>
        <v>0</v>
      </c>
      <c r="K453" cm="1">
        <f t="array" ref="K453">+INDEX('rECUPERA-prov'!$C$3:$LA$16,$C453+1,$F453)</f>
        <v>0</v>
      </c>
      <c r="L453">
        <f t="shared" si="141"/>
        <v>0</v>
      </c>
      <c r="M453">
        <f t="shared" si="148"/>
        <v>0</v>
      </c>
      <c r="N453">
        <f t="shared" si="142"/>
        <v>0</v>
      </c>
      <c r="O453" s="57">
        <f t="shared" si="149"/>
        <v>0</v>
      </c>
      <c r="P453" s="57">
        <f t="shared" si="150"/>
        <v>0</v>
      </c>
      <c r="Q453" s="57">
        <f t="shared" si="151"/>
        <v>0</v>
      </c>
      <c r="R453" s="57">
        <f t="shared" si="152"/>
        <v>0</v>
      </c>
      <c r="S453" s="57">
        <f t="shared" si="153"/>
        <v>0</v>
      </c>
      <c r="T453" s="57">
        <f t="shared" si="154"/>
        <v>0</v>
      </c>
      <c r="U453" s="57">
        <f t="shared" si="155"/>
        <v>0</v>
      </c>
      <c r="V453" s="58">
        <f t="shared" si="156"/>
        <v>0</v>
      </c>
      <c r="W453" s="58">
        <f t="shared" si="157"/>
        <v>0</v>
      </c>
      <c r="X453" s="58">
        <f t="shared" si="158"/>
        <v>0</v>
      </c>
      <c r="Y453" s="58">
        <f t="shared" si="159"/>
        <v>0</v>
      </c>
      <c r="Z453">
        <f t="shared" si="143"/>
        <v>109955</v>
      </c>
    </row>
    <row r="454" spans="1:26" x14ac:dyDescent="0.3">
      <c r="A454" s="56" t="str">
        <f t="shared" si="145"/>
        <v>OUT TIME</v>
      </c>
      <c r="B454" s="56" t="str">
        <f t="shared" si="162"/>
        <v>ultimo</v>
      </c>
      <c r="C454" s="55">
        <f t="shared" si="161"/>
        <v>9</v>
      </c>
      <c r="D454" t="str">
        <f t="shared" si="161"/>
        <v>Veraguas</v>
      </c>
      <c r="E454" s="23">
        <f t="shared" si="146"/>
        <v>44019</v>
      </c>
      <c r="F454" s="54">
        <f t="shared" si="147"/>
        <v>35</v>
      </c>
      <c r="G454" cm="1">
        <f t="array" ref="G454">+INDEX('Casos ACUM Prov'!$CK$3:$OM$16,'TODO PROVINCIA'!C454+1,'TODO PROVINCIA'!F454)</f>
        <v>0</v>
      </c>
      <c r="H454">
        <f t="shared" si="139"/>
        <v>0</v>
      </c>
      <c r="I454" cm="1">
        <f t="array" ref="I454">+INDEX('Muertes-PROV'!$C$3:$GE$16,$C454+1,$F454)</f>
        <v>0</v>
      </c>
      <c r="J454">
        <f t="shared" si="140"/>
        <v>0</v>
      </c>
      <c r="K454" cm="1">
        <f t="array" ref="K454">+INDEX('rECUPERA-prov'!$C$3:$LA$16,$C454+1,$F454)</f>
        <v>0</v>
      </c>
      <c r="L454">
        <f t="shared" si="141"/>
        <v>0</v>
      </c>
      <c r="M454">
        <f t="shared" si="148"/>
        <v>0</v>
      </c>
      <c r="N454">
        <f t="shared" si="142"/>
        <v>0</v>
      </c>
      <c r="O454" s="57">
        <f t="shared" si="149"/>
        <v>0</v>
      </c>
      <c r="P454" s="57">
        <f t="shared" si="150"/>
        <v>0</v>
      </c>
      <c r="Q454" s="57">
        <f t="shared" si="151"/>
        <v>0</v>
      </c>
      <c r="R454" s="57">
        <f t="shared" si="152"/>
        <v>0</v>
      </c>
      <c r="S454" s="57">
        <f t="shared" si="153"/>
        <v>0</v>
      </c>
      <c r="T454" s="57">
        <f t="shared" si="154"/>
        <v>0</v>
      </c>
      <c r="U454" s="57">
        <f t="shared" si="155"/>
        <v>0</v>
      </c>
      <c r="V454" s="58">
        <f t="shared" si="156"/>
        <v>0</v>
      </c>
      <c r="W454" s="58">
        <f t="shared" si="157"/>
        <v>0</v>
      </c>
      <c r="X454" s="58">
        <f t="shared" si="158"/>
        <v>0</v>
      </c>
      <c r="Y454" s="58">
        <f t="shared" si="159"/>
        <v>0</v>
      </c>
      <c r="Z454">
        <f t="shared" si="143"/>
        <v>109955</v>
      </c>
    </row>
    <row r="455" spans="1:26" x14ac:dyDescent="0.3">
      <c r="A455" s="56" t="str">
        <f t="shared" si="145"/>
        <v>OUT TIME</v>
      </c>
      <c r="B455" s="56" t="str">
        <f t="shared" si="162"/>
        <v>ultimo</v>
      </c>
      <c r="C455" s="55">
        <f t="shared" si="161"/>
        <v>10</v>
      </c>
      <c r="D455" t="str">
        <f t="shared" si="161"/>
        <v>Comarca Kuna Yala</v>
      </c>
      <c r="E455" s="23">
        <f t="shared" si="146"/>
        <v>44019</v>
      </c>
      <c r="F455" s="54">
        <f t="shared" si="147"/>
        <v>35</v>
      </c>
      <c r="G455" cm="1">
        <f t="array" ref="G455">+INDEX('Casos ACUM Prov'!$CK$3:$OM$16,'TODO PROVINCIA'!C455+1,'TODO PROVINCIA'!F455)</f>
        <v>0</v>
      </c>
      <c r="H455">
        <f t="shared" si="139"/>
        <v>0</v>
      </c>
      <c r="I455" cm="1">
        <f t="array" ref="I455">+INDEX('Muertes-PROV'!$C$3:$GE$16,$C455+1,$F455)</f>
        <v>0</v>
      </c>
      <c r="J455">
        <f t="shared" si="140"/>
        <v>0</v>
      </c>
      <c r="K455" cm="1">
        <f t="array" ref="K455">+INDEX('rECUPERA-prov'!$C$3:$LA$16,$C455+1,$F455)</f>
        <v>0</v>
      </c>
      <c r="L455">
        <f t="shared" si="141"/>
        <v>0</v>
      </c>
      <c r="M455">
        <f t="shared" si="148"/>
        <v>0</v>
      </c>
      <c r="N455">
        <f t="shared" si="142"/>
        <v>0</v>
      </c>
      <c r="O455" s="57">
        <f t="shared" si="149"/>
        <v>0</v>
      </c>
      <c r="P455" s="57">
        <f t="shared" si="150"/>
        <v>0</v>
      </c>
      <c r="Q455" s="57">
        <f t="shared" si="151"/>
        <v>0</v>
      </c>
      <c r="R455" s="57">
        <f t="shared" si="152"/>
        <v>0</v>
      </c>
      <c r="S455" s="57">
        <f t="shared" si="153"/>
        <v>0</v>
      </c>
      <c r="T455" s="57">
        <f t="shared" si="154"/>
        <v>0</v>
      </c>
      <c r="U455" s="57">
        <f t="shared" si="155"/>
        <v>0</v>
      </c>
      <c r="V455" s="58">
        <f t="shared" si="156"/>
        <v>0</v>
      </c>
      <c r="W455" s="58">
        <f t="shared" si="157"/>
        <v>0</v>
      </c>
      <c r="X455" s="58">
        <f t="shared" si="158"/>
        <v>0</v>
      </c>
      <c r="Y455" s="58">
        <f t="shared" si="159"/>
        <v>0</v>
      </c>
      <c r="Z455">
        <f t="shared" si="143"/>
        <v>89592</v>
      </c>
    </row>
    <row r="456" spans="1:26" x14ac:dyDescent="0.3">
      <c r="A456" s="56" t="str">
        <f t="shared" si="145"/>
        <v>OUT TIME</v>
      </c>
      <c r="B456" s="56" t="str">
        <f t="shared" si="162"/>
        <v>ultimo</v>
      </c>
      <c r="C456" s="55">
        <f t="shared" si="161"/>
        <v>11</v>
      </c>
      <c r="D456" t="str">
        <f t="shared" si="161"/>
        <v>Comarca Emberá Wounaán</v>
      </c>
      <c r="E456" s="23">
        <f t="shared" si="146"/>
        <v>44019</v>
      </c>
      <c r="F456" s="54">
        <f t="shared" si="147"/>
        <v>35</v>
      </c>
      <c r="G456" cm="1">
        <f t="array" ref="G456">+INDEX('Casos ACUM Prov'!$CK$3:$OM$16,'TODO PROVINCIA'!C456+1,'TODO PROVINCIA'!F456)</f>
        <v>0</v>
      </c>
      <c r="H456">
        <f t="shared" si="139"/>
        <v>0</v>
      </c>
      <c r="I456" cm="1">
        <f t="array" ref="I456">+INDEX('Muertes-PROV'!$C$3:$GE$16,$C456+1,$F456)</f>
        <v>0</v>
      </c>
      <c r="J456">
        <f t="shared" si="140"/>
        <v>0</v>
      </c>
      <c r="K456" cm="1">
        <f t="array" ref="K456">+INDEX('rECUPERA-prov'!$C$3:$LA$16,$C456+1,$F456)</f>
        <v>0</v>
      </c>
      <c r="L456">
        <f t="shared" si="141"/>
        <v>0</v>
      </c>
      <c r="M456">
        <f t="shared" si="148"/>
        <v>0</v>
      </c>
      <c r="N456">
        <f t="shared" si="142"/>
        <v>0</v>
      </c>
      <c r="O456" s="57">
        <f t="shared" si="149"/>
        <v>0</v>
      </c>
      <c r="P456" s="57">
        <f t="shared" si="150"/>
        <v>0</v>
      </c>
      <c r="Q456" s="57">
        <f t="shared" si="151"/>
        <v>0</v>
      </c>
      <c r="R456" s="57">
        <f t="shared" si="152"/>
        <v>0</v>
      </c>
      <c r="S456" s="57">
        <f t="shared" si="153"/>
        <v>0</v>
      </c>
      <c r="T456" s="57">
        <f t="shared" si="154"/>
        <v>0</v>
      </c>
      <c r="U456" s="57">
        <f t="shared" si="155"/>
        <v>0</v>
      </c>
      <c r="V456" s="58">
        <f t="shared" si="156"/>
        <v>0</v>
      </c>
      <c r="W456" s="58">
        <f t="shared" si="157"/>
        <v>0</v>
      </c>
      <c r="X456" s="58">
        <f t="shared" si="158"/>
        <v>0</v>
      </c>
      <c r="Y456" s="58">
        <f t="shared" si="159"/>
        <v>0</v>
      </c>
      <c r="Z456">
        <f t="shared" si="143"/>
        <v>1249032</v>
      </c>
    </row>
    <row r="457" spans="1:26" x14ac:dyDescent="0.3">
      <c r="A457" s="56" t="str">
        <f t="shared" si="145"/>
        <v>OUT TIME</v>
      </c>
      <c r="B457" s="56" t="str">
        <f t="shared" si="162"/>
        <v>ultimo</v>
      </c>
      <c r="C457" s="55">
        <f t="shared" si="161"/>
        <v>12</v>
      </c>
      <c r="D457" t="str">
        <f t="shared" si="161"/>
        <v>Comarca Ngäbe Buglé</v>
      </c>
      <c r="E457" s="23">
        <f t="shared" si="146"/>
        <v>44019</v>
      </c>
      <c r="F457" s="54">
        <f t="shared" si="147"/>
        <v>35</v>
      </c>
      <c r="G457" cm="1">
        <f t="array" ref="G457">+INDEX('Casos ACUM Prov'!$CK$3:$OM$16,'TODO PROVINCIA'!C457+1,'TODO PROVINCIA'!F457)</f>
        <v>0</v>
      </c>
      <c r="H457">
        <f t="shared" si="139"/>
        <v>0</v>
      </c>
      <c r="I457" cm="1">
        <f t="array" ref="I457">+INDEX('Muertes-PROV'!$C$3:$GE$16,$C457+1,$F457)</f>
        <v>0</v>
      </c>
      <c r="J457">
        <f t="shared" si="140"/>
        <v>0</v>
      </c>
      <c r="K457" cm="1">
        <f t="array" ref="K457">+INDEX('rECUPERA-prov'!$C$3:$LA$16,$C457+1,$F457)</f>
        <v>0</v>
      </c>
      <c r="L457">
        <f t="shared" si="141"/>
        <v>0</v>
      </c>
      <c r="M457">
        <f t="shared" si="148"/>
        <v>0</v>
      </c>
      <c r="N457">
        <f t="shared" si="142"/>
        <v>0</v>
      </c>
      <c r="O457" s="57">
        <f t="shared" si="149"/>
        <v>0</v>
      </c>
      <c r="P457" s="57">
        <f t="shared" si="150"/>
        <v>0</v>
      </c>
      <c r="Q457" s="57">
        <f t="shared" si="151"/>
        <v>0</v>
      </c>
      <c r="R457" s="57">
        <f t="shared" si="152"/>
        <v>0</v>
      </c>
      <c r="S457" s="57">
        <f t="shared" si="153"/>
        <v>0</v>
      </c>
      <c r="T457" s="57">
        <f t="shared" si="154"/>
        <v>0</v>
      </c>
      <c r="U457" s="57">
        <f t="shared" si="155"/>
        <v>0</v>
      </c>
      <c r="V457" s="58">
        <f t="shared" si="156"/>
        <v>0</v>
      </c>
      <c r="W457" s="58">
        <f t="shared" si="157"/>
        <v>0</v>
      </c>
      <c r="X457" s="58">
        <f t="shared" si="158"/>
        <v>0</v>
      </c>
      <c r="Y457" s="58">
        <f t="shared" si="159"/>
        <v>0</v>
      </c>
      <c r="Z457">
        <f t="shared" si="143"/>
        <v>464038</v>
      </c>
    </row>
    <row r="458" spans="1:26" x14ac:dyDescent="0.3">
      <c r="A458" s="56" t="str">
        <f t="shared" si="145"/>
        <v>OUT TIME</v>
      </c>
      <c r="B458" s="56" t="str">
        <f t="shared" si="162"/>
        <v>ultimo</v>
      </c>
      <c r="C458" s="55">
        <f t="shared" si="161"/>
        <v>13</v>
      </c>
      <c r="D458" t="str">
        <f t="shared" si="161"/>
        <v>Panamá Oeste</v>
      </c>
      <c r="E458" s="23">
        <f t="shared" si="146"/>
        <v>44019</v>
      </c>
      <c r="F458" s="54">
        <f t="shared" si="147"/>
        <v>35</v>
      </c>
      <c r="G458" cm="1">
        <f t="array" ref="G458">+INDEX('Casos ACUM Prov'!$CK$3:$OM$16,'TODO PROVINCIA'!C458+1,'TODO PROVINCIA'!F458)</f>
        <v>0</v>
      </c>
      <c r="H458">
        <f t="shared" si="139"/>
        <v>0</v>
      </c>
      <c r="I458" cm="1">
        <f t="array" ref="I458">+INDEX('Muertes-PROV'!$C$3:$GE$16,$C458+1,$F458)</f>
        <v>0</v>
      </c>
      <c r="J458">
        <f t="shared" si="140"/>
        <v>0</v>
      </c>
      <c r="K458" cm="1">
        <f t="array" ref="K458">+INDEX('rECUPERA-prov'!$C$3:$LA$16,$C458+1,$F458)</f>
        <v>0</v>
      </c>
      <c r="L458">
        <f t="shared" si="141"/>
        <v>0</v>
      </c>
      <c r="M458">
        <f t="shared" si="148"/>
        <v>0</v>
      </c>
      <c r="N458">
        <f t="shared" si="142"/>
        <v>0</v>
      </c>
      <c r="O458" s="57">
        <f t="shared" si="149"/>
        <v>0</v>
      </c>
      <c r="P458" s="57">
        <f t="shared" si="150"/>
        <v>0</v>
      </c>
      <c r="Q458" s="57">
        <f t="shared" si="151"/>
        <v>0</v>
      </c>
      <c r="R458" s="57">
        <f t="shared" si="152"/>
        <v>0</v>
      </c>
      <c r="S458" s="57">
        <f t="shared" si="153"/>
        <v>0</v>
      </c>
      <c r="T458" s="57">
        <f t="shared" si="154"/>
        <v>0</v>
      </c>
      <c r="U458" s="57">
        <f t="shared" si="155"/>
        <v>0</v>
      </c>
      <c r="V458" s="58">
        <f t="shared" si="156"/>
        <v>0</v>
      </c>
      <c r="W458" s="58">
        <f t="shared" si="157"/>
        <v>0</v>
      </c>
      <c r="X458" s="58">
        <f t="shared" si="158"/>
        <v>0</v>
      </c>
      <c r="Y458" s="58">
        <f t="shared" si="159"/>
        <v>0</v>
      </c>
      <c r="Z458">
        <f t="shared" si="143"/>
        <v>226991</v>
      </c>
    </row>
    <row r="459" spans="1:26" x14ac:dyDescent="0.3">
      <c r="A459" s="56" t="str">
        <f t="shared" si="145"/>
        <v>OUT TIME</v>
      </c>
      <c r="B459" s="56" t="str">
        <f t="shared" si="162"/>
        <v>ultimo</v>
      </c>
      <c r="C459" s="55">
        <f t="shared" si="161"/>
        <v>1</v>
      </c>
      <c r="D459" t="str">
        <f t="shared" si="161"/>
        <v>Bocas del Toro</v>
      </c>
      <c r="E459" s="23">
        <f t="shared" si="146"/>
        <v>44020</v>
      </c>
      <c r="F459" s="54">
        <f t="shared" si="147"/>
        <v>36</v>
      </c>
      <c r="G459" cm="1">
        <f t="array" ref="G459">+INDEX('Casos ACUM Prov'!$CK$3:$OM$16,'TODO PROVINCIA'!C459+1,'TODO PROVINCIA'!F459)</f>
        <v>0</v>
      </c>
      <c r="H459">
        <f t="shared" si="139"/>
        <v>0</v>
      </c>
      <c r="I459" cm="1">
        <f t="array" ref="I459">+INDEX('Muertes-PROV'!$C$3:$GE$16,$C459+1,$F459)</f>
        <v>0</v>
      </c>
      <c r="J459">
        <f t="shared" si="140"/>
        <v>0</v>
      </c>
      <c r="K459" cm="1">
        <f t="array" ref="K459">+INDEX('rECUPERA-prov'!$C$3:$LA$16,$C459+1,$F459)</f>
        <v>0</v>
      </c>
      <c r="L459">
        <f t="shared" si="141"/>
        <v>0</v>
      </c>
      <c r="M459">
        <f t="shared" si="148"/>
        <v>0</v>
      </c>
      <c r="N459">
        <f t="shared" si="142"/>
        <v>0</v>
      </c>
      <c r="O459" s="57">
        <f t="shared" si="149"/>
        <v>0</v>
      </c>
      <c r="P459" s="57">
        <f t="shared" si="150"/>
        <v>0</v>
      </c>
      <c r="Q459" s="57">
        <f t="shared" si="151"/>
        <v>0</v>
      </c>
      <c r="R459" s="57">
        <f t="shared" si="152"/>
        <v>0</v>
      </c>
      <c r="S459" s="57">
        <f t="shared" si="153"/>
        <v>0</v>
      </c>
      <c r="T459" s="57">
        <f t="shared" si="154"/>
        <v>0</v>
      </c>
      <c r="U459" s="57">
        <f t="shared" si="155"/>
        <v>0</v>
      </c>
      <c r="V459" s="58">
        <f t="shared" si="156"/>
        <v>0</v>
      </c>
      <c r="W459" s="58">
        <f t="shared" si="157"/>
        <v>0</v>
      </c>
      <c r="X459" s="58">
        <f t="shared" si="158"/>
        <v>0</v>
      </c>
      <c r="Y459" s="58">
        <f t="shared" si="159"/>
        <v>0</v>
      </c>
      <c r="Z459">
        <f t="shared" si="143"/>
        <v>125461</v>
      </c>
    </row>
    <row r="460" spans="1:26" x14ac:dyDescent="0.3">
      <c r="A460" s="56" t="str">
        <f t="shared" si="145"/>
        <v>OUT TIME</v>
      </c>
      <c r="B460" s="56" t="str">
        <f t="shared" si="162"/>
        <v>ultimo</v>
      </c>
      <c r="C460" s="55">
        <f t="shared" ref="C460:D475" si="163">+C447</f>
        <v>2</v>
      </c>
      <c r="D460" t="str">
        <f t="shared" si="163"/>
        <v>Coclé</v>
      </c>
      <c r="E460" s="23">
        <f t="shared" si="146"/>
        <v>44020</v>
      </c>
      <c r="F460" s="54">
        <f t="shared" si="147"/>
        <v>36</v>
      </c>
      <c r="G460" cm="1">
        <f t="array" ref="G460">+INDEX('Casos ACUM Prov'!$CK$3:$OM$16,'TODO PROVINCIA'!C460+1,'TODO PROVINCIA'!F460)</f>
        <v>0</v>
      </c>
      <c r="H460">
        <f t="shared" si="139"/>
        <v>0</v>
      </c>
      <c r="I460" cm="1">
        <f t="array" ref="I460">+INDEX('Muertes-PROV'!$C$3:$GE$16,$C460+1,$F460)</f>
        <v>0</v>
      </c>
      <c r="J460">
        <f t="shared" si="140"/>
        <v>0</v>
      </c>
      <c r="K460" cm="1">
        <f t="array" ref="K460">+INDEX('rECUPERA-prov'!$C$3:$LA$16,$C460+1,$F460)</f>
        <v>0</v>
      </c>
      <c r="L460">
        <f t="shared" si="141"/>
        <v>0</v>
      </c>
      <c r="M460">
        <f t="shared" si="148"/>
        <v>0</v>
      </c>
      <c r="N460">
        <f t="shared" si="142"/>
        <v>0</v>
      </c>
      <c r="O460" s="57">
        <f t="shared" si="149"/>
        <v>0</v>
      </c>
      <c r="P460" s="57">
        <f t="shared" si="150"/>
        <v>0</v>
      </c>
      <c r="Q460" s="57">
        <f t="shared" si="151"/>
        <v>0</v>
      </c>
      <c r="R460" s="57">
        <f t="shared" si="152"/>
        <v>0</v>
      </c>
      <c r="S460" s="57">
        <f t="shared" si="153"/>
        <v>0</v>
      </c>
      <c r="T460" s="57">
        <f t="shared" si="154"/>
        <v>0</v>
      </c>
      <c r="U460" s="57">
        <f t="shared" si="155"/>
        <v>0</v>
      </c>
      <c r="V460" s="58">
        <f t="shared" si="156"/>
        <v>0</v>
      </c>
      <c r="W460" s="58">
        <f t="shared" si="157"/>
        <v>0</v>
      </c>
      <c r="X460" s="58">
        <f t="shared" si="158"/>
        <v>0</v>
      </c>
      <c r="Y460" s="58">
        <f t="shared" si="159"/>
        <v>0</v>
      </c>
      <c r="Z460">
        <f t="shared" si="143"/>
        <v>416873</v>
      </c>
    </row>
    <row r="461" spans="1:26" x14ac:dyDescent="0.3">
      <c r="A461" s="56" t="str">
        <f t="shared" si="145"/>
        <v>OUT TIME</v>
      </c>
      <c r="B461" s="56" t="str">
        <f t="shared" si="162"/>
        <v>ultimo</v>
      </c>
      <c r="C461" s="55">
        <f t="shared" si="163"/>
        <v>3</v>
      </c>
      <c r="D461" t="str">
        <f t="shared" si="163"/>
        <v>Colón</v>
      </c>
      <c r="E461" s="23">
        <f t="shared" si="146"/>
        <v>44020</v>
      </c>
      <c r="F461" s="54">
        <f t="shared" si="147"/>
        <v>36</v>
      </c>
      <c r="G461" cm="1">
        <f t="array" ref="G461">+INDEX('Casos ACUM Prov'!$CK$3:$OM$16,'TODO PROVINCIA'!C461+1,'TODO PROVINCIA'!F461)</f>
        <v>0</v>
      </c>
      <c r="H461">
        <f t="shared" si="139"/>
        <v>0</v>
      </c>
      <c r="I461" cm="1">
        <f t="array" ref="I461">+INDEX('Muertes-PROV'!$C$3:$GE$16,$C461+1,$F461)</f>
        <v>0</v>
      </c>
      <c r="J461">
        <f t="shared" si="140"/>
        <v>0</v>
      </c>
      <c r="K461" cm="1">
        <f t="array" ref="K461">+INDEX('rECUPERA-prov'!$C$3:$LA$16,$C461+1,$F461)</f>
        <v>0</v>
      </c>
      <c r="L461">
        <f t="shared" si="141"/>
        <v>0</v>
      </c>
      <c r="M461">
        <f t="shared" si="148"/>
        <v>0</v>
      </c>
      <c r="N461">
        <f t="shared" si="142"/>
        <v>0</v>
      </c>
      <c r="O461" s="57">
        <f t="shared" si="149"/>
        <v>0</v>
      </c>
      <c r="P461" s="57">
        <f t="shared" si="150"/>
        <v>0</v>
      </c>
      <c r="Q461" s="57">
        <f t="shared" si="151"/>
        <v>0</v>
      </c>
      <c r="R461" s="57">
        <f t="shared" si="152"/>
        <v>0</v>
      </c>
      <c r="S461" s="57">
        <f t="shared" si="153"/>
        <v>0</v>
      </c>
      <c r="T461" s="57">
        <f t="shared" si="154"/>
        <v>0</v>
      </c>
      <c r="U461" s="57">
        <f t="shared" si="155"/>
        <v>0</v>
      </c>
      <c r="V461" s="58">
        <f t="shared" si="156"/>
        <v>0</v>
      </c>
      <c r="W461" s="58">
        <f t="shared" si="157"/>
        <v>0</v>
      </c>
      <c r="X461" s="58">
        <f t="shared" si="158"/>
        <v>0</v>
      </c>
      <c r="Y461" s="58">
        <f t="shared" si="159"/>
        <v>0</v>
      </c>
      <c r="Z461">
        <f t="shared" si="143"/>
        <v>233708</v>
      </c>
    </row>
    <row r="462" spans="1:26" x14ac:dyDescent="0.3">
      <c r="A462" s="56" t="str">
        <f t="shared" si="145"/>
        <v>OUT TIME</v>
      </c>
      <c r="B462" s="56" t="str">
        <f t="shared" si="162"/>
        <v>ultimo</v>
      </c>
      <c r="C462" s="55">
        <f t="shared" si="163"/>
        <v>4</v>
      </c>
      <c r="D462" t="str">
        <f t="shared" si="163"/>
        <v>Chiriquí</v>
      </c>
      <c r="E462" s="23">
        <f t="shared" si="146"/>
        <v>44020</v>
      </c>
      <c r="F462" s="54">
        <f t="shared" si="147"/>
        <v>36</v>
      </c>
      <c r="G462" cm="1">
        <f t="array" ref="G462">+INDEX('Casos ACUM Prov'!$CK$3:$OM$16,'TODO PROVINCIA'!C462+1,'TODO PROVINCIA'!F462)</f>
        <v>0</v>
      </c>
      <c r="H462">
        <f t="shared" si="139"/>
        <v>0</v>
      </c>
      <c r="I462" cm="1">
        <f t="array" ref="I462">+INDEX('Muertes-PROV'!$C$3:$GE$16,$C462+1,$F462)</f>
        <v>0</v>
      </c>
      <c r="J462">
        <f t="shared" si="140"/>
        <v>0</v>
      </c>
      <c r="K462" cm="1">
        <f t="array" ref="K462">+INDEX('rECUPERA-prov'!$C$3:$LA$16,$C462+1,$F462)</f>
        <v>0</v>
      </c>
      <c r="L462">
        <f t="shared" si="141"/>
        <v>0</v>
      </c>
      <c r="M462">
        <f t="shared" si="148"/>
        <v>0</v>
      </c>
      <c r="N462">
        <f t="shared" si="142"/>
        <v>0</v>
      </c>
      <c r="O462" s="57">
        <f t="shared" si="149"/>
        <v>0</v>
      </c>
      <c r="P462" s="57">
        <f t="shared" si="150"/>
        <v>0</v>
      </c>
      <c r="Q462" s="57">
        <f t="shared" si="151"/>
        <v>0</v>
      </c>
      <c r="R462" s="57">
        <f t="shared" si="152"/>
        <v>0</v>
      </c>
      <c r="S462" s="57">
        <f t="shared" si="153"/>
        <v>0</v>
      </c>
      <c r="T462" s="57">
        <f t="shared" si="154"/>
        <v>0</v>
      </c>
      <c r="U462" s="57">
        <f t="shared" si="155"/>
        <v>0</v>
      </c>
      <c r="V462" s="58">
        <f t="shared" si="156"/>
        <v>0</v>
      </c>
      <c r="W462" s="58">
        <f t="shared" si="157"/>
        <v>0</v>
      </c>
      <c r="X462" s="58">
        <f t="shared" si="158"/>
        <v>0</v>
      </c>
      <c r="Y462" s="58">
        <f t="shared" si="159"/>
        <v>0</v>
      </c>
      <c r="Z462">
        <f t="shared" si="143"/>
        <v>241928</v>
      </c>
    </row>
    <row r="463" spans="1:26" x14ac:dyDescent="0.3">
      <c r="A463" s="56" t="str">
        <f t="shared" si="145"/>
        <v>OUT TIME</v>
      </c>
      <c r="B463" s="56" t="str">
        <f t="shared" si="162"/>
        <v>ultimo</v>
      </c>
      <c r="C463" s="55">
        <f t="shared" si="163"/>
        <v>5</v>
      </c>
      <c r="D463" t="str">
        <f t="shared" si="163"/>
        <v>Darién</v>
      </c>
      <c r="E463" s="23">
        <f t="shared" si="146"/>
        <v>44020</v>
      </c>
      <c r="F463" s="54">
        <f t="shared" si="147"/>
        <v>36</v>
      </c>
      <c r="G463" cm="1">
        <f t="array" ref="G463">+INDEX('Casos ACUM Prov'!$CK$3:$OM$16,'TODO PROVINCIA'!C463+1,'TODO PROVINCIA'!F463)</f>
        <v>0</v>
      </c>
      <c r="H463">
        <f t="shared" si="139"/>
        <v>0</v>
      </c>
      <c r="I463" cm="1">
        <f t="array" ref="I463">+INDEX('Muertes-PROV'!$C$3:$GE$16,$C463+1,$F463)</f>
        <v>0</v>
      </c>
      <c r="J463">
        <f t="shared" si="140"/>
        <v>0</v>
      </c>
      <c r="K463" cm="1">
        <f t="array" ref="K463">+INDEX('rECUPERA-prov'!$C$3:$LA$16,$C463+1,$F463)</f>
        <v>0</v>
      </c>
      <c r="L463">
        <f t="shared" si="141"/>
        <v>0</v>
      </c>
      <c r="M463">
        <f t="shared" si="148"/>
        <v>0</v>
      </c>
      <c r="N463">
        <f t="shared" si="142"/>
        <v>0</v>
      </c>
      <c r="O463" s="57">
        <f t="shared" si="149"/>
        <v>0</v>
      </c>
      <c r="P463" s="57">
        <f t="shared" si="150"/>
        <v>0</v>
      </c>
      <c r="Q463" s="57">
        <f t="shared" si="151"/>
        <v>0</v>
      </c>
      <c r="R463" s="57">
        <f t="shared" si="152"/>
        <v>0</v>
      </c>
      <c r="S463" s="57">
        <f t="shared" si="153"/>
        <v>0</v>
      </c>
      <c r="T463" s="57">
        <f t="shared" si="154"/>
        <v>0</v>
      </c>
      <c r="U463" s="57">
        <f t="shared" si="155"/>
        <v>0</v>
      </c>
      <c r="V463" s="58">
        <f t="shared" si="156"/>
        <v>0</v>
      </c>
      <c r="W463" s="58">
        <f t="shared" si="157"/>
        <v>0</v>
      </c>
      <c r="X463" s="58">
        <f t="shared" si="158"/>
        <v>0</v>
      </c>
      <c r="Y463" s="58">
        <f t="shared" si="159"/>
        <v>0</v>
      </c>
      <c r="Z463">
        <f t="shared" si="143"/>
        <v>10001</v>
      </c>
    </row>
    <row r="464" spans="1:26" x14ac:dyDescent="0.3">
      <c r="A464" s="56" t="str">
        <f t="shared" si="145"/>
        <v>OUT TIME</v>
      </c>
      <c r="B464" s="56" t="str">
        <f t="shared" si="162"/>
        <v>ultimo</v>
      </c>
      <c r="C464" s="55">
        <f t="shared" si="163"/>
        <v>6</v>
      </c>
      <c r="D464" t="str">
        <f t="shared" si="163"/>
        <v>Herrera</v>
      </c>
      <c r="E464" s="23">
        <f t="shared" si="146"/>
        <v>44020</v>
      </c>
      <c r="F464" s="54">
        <f t="shared" si="147"/>
        <v>36</v>
      </c>
      <c r="G464" cm="1">
        <f t="array" ref="G464">+INDEX('Casos ACUM Prov'!$CK$3:$OM$16,'TODO PROVINCIA'!C464+1,'TODO PROVINCIA'!F464)</f>
        <v>0</v>
      </c>
      <c r="H464">
        <f t="shared" si="139"/>
        <v>0</v>
      </c>
      <c r="I464" cm="1">
        <f t="array" ref="I464">+INDEX('Muertes-PROV'!$C$3:$GE$16,$C464+1,$F464)</f>
        <v>0</v>
      </c>
      <c r="J464">
        <f t="shared" si="140"/>
        <v>0</v>
      </c>
      <c r="K464" cm="1">
        <f t="array" ref="K464">+INDEX('rECUPERA-prov'!$C$3:$LA$16,$C464+1,$F464)</f>
        <v>0</v>
      </c>
      <c r="L464">
        <f t="shared" si="141"/>
        <v>0</v>
      </c>
      <c r="M464">
        <f t="shared" si="148"/>
        <v>0</v>
      </c>
      <c r="N464">
        <f t="shared" si="142"/>
        <v>0</v>
      </c>
      <c r="O464" s="57">
        <f t="shared" si="149"/>
        <v>0</v>
      </c>
      <c r="P464" s="57">
        <f t="shared" si="150"/>
        <v>0</v>
      </c>
      <c r="Q464" s="57">
        <f t="shared" si="151"/>
        <v>0</v>
      </c>
      <c r="R464" s="57">
        <f t="shared" si="152"/>
        <v>0</v>
      </c>
      <c r="S464" s="57">
        <f t="shared" si="153"/>
        <v>0</v>
      </c>
      <c r="T464" s="57">
        <f t="shared" si="154"/>
        <v>0</v>
      </c>
      <c r="U464" s="57">
        <f t="shared" si="155"/>
        <v>0</v>
      </c>
      <c r="V464" s="58">
        <f t="shared" si="156"/>
        <v>0</v>
      </c>
      <c r="W464" s="58">
        <f t="shared" si="157"/>
        <v>0</v>
      </c>
      <c r="X464" s="58">
        <f t="shared" si="158"/>
        <v>0</v>
      </c>
      <c r="Y464" s="58">
        <f t="shared" si="159"/>
        <v>0</v>
      </c>
      <c r="Z464">
        <f t="shared" si="143"/>
        <v>33109</v>
      </c>
    </row>
    <row r="465" spans="1:26" x14ac:dyDescent="0.3">
      <c r="A465" s="56" t="str">
        <f t="shared" si="145"/>
        <v>OUT TIME</v>
      </c>
      <c r="B465" s="56" t="str">
        <f t="shared" si="162"/>
        <v>ultimo</v>
      </c>
      <c r="C465" s="55">
        <f t="shared" si="163"/>
        <v>7</v>
      </c>
      <c r="D465" t="str">
        <f t="shared" si="163"/>
        <v>Los Santos</v>
      </c>
      <c r="E465" s="23">
        <f t="shared" si="146"/>
        <v>44020</v>
      </c>
      <c r="F465" s="54">
        <f t="shared" si="147"/>
        <v>36</v>
      </c>
      <c r="G465" cm="1">
        <f t="array" ref="G465">+INDEX('Casos ACUM Prov'!$CK$3:$OM$16,'TODO PROVINCIA'!C465+1,'TODO PROVINCIA'!F465)</f>
        <v>0</v>
      </c>
      <c r="H465">
        <f t="shared" ref="H465:H528" si="164">+G465-G452</f>
        <v>0</v>
      </c>
      <c r="I465" cm="1">
        <f t="array" ref="I465">+INDEX('Muertes-PROV'!$C$3:$GE$16,$C465+1,$F465)</f>
        <v>0</v>
      </c>
      <c r="J465">
        <f t="shared" ref="J465:J528" si="165">+I465-I452</f>
        <v>0</v>
      </c>
      <c r="K465" cm="1">
        <f t="array" ref="K465">+INDEX('rECUPERA-prov'!$C$3:$LA$16,$C465+1,$F465)</f>
        <v>0</v>
      </c>
      <c r="L465">
        <f t="shared" ref="L465:L528" si="166">+K465-K452</f>
        <v>0</v>
      </c>
      <c r="M465">
        <f t="shared" si="148"/>
        <v>0</v>
      </c>
      <c r="N465">
        <f t="shared" ref="N465:N528" si="167">+M465-M452</f>
        <v>0</v>
      </c>
      <c r="O465" s="57">
        <f t="shared" si="149"/>
        <v>0</v>
      </c>
      <c r="P465" s="57">
        <f t="shared" si="150"/>
        <v>0</v>
      </c>
      <c r="Q465" s="57">
        <f t="shared" si="151"/>
        <v>0</v>
      </c>
      <c r="R465" s="57">
        <f t="shared" si="152"/>
        <v>0</v>
      </c>
      <c r="S465" s="57">
        <f t="shared" si="153"/>
        <v>0</v>
      </c>
      <c r="T465" s="57">
        <f t="shared" si="154"/>
        <v>0</v>
      </c>
      <c r="U465" s="57">
        <f t="shared" si="155"/>
        <v>0</v>
      </c>
      <c r="V465" s="58">
        <f t="shared" si="156"/>
        <v>0</v>
      </c>
      <c r="W465" s="58">
        <f t="shared" si="157"/>
        <v>0</v>
      </c>
      <c r="X465" s="58">
        <f t="shared" si="158"/>
        <v>0</v>
      </c>
      <c r="Y465" s="58">
        <f t="shared" si="159"/>
        <v>0</v>
      </c>
      <c r="Z465">
        <f t="shared" ref="Z465:Z528" si="168">+Z452</f>
        <v>156747</v>
      </c>
    </row>
    <row r="466" spans="1:26" x14ac:dyDescent="0.3">
      <c r="A466" s="56" t="str">
        <f t="shared" si="145"/>
        <v>OUT TIME</v>
      </c>
      <c r="B466" s="56" t="str">
        <f t="shared" si="162"/>
        <v>ultimo</v>
      </c>
      <c r="C466" s="55">
        <f t="shared" si="163"/>
        <v>8</v>
      </c>
      <c r="D466" t="str">
        <f t="shared" si="163"/>
        <v>Panamá</v>
      </c>
      <c r="E466" s="23">
        <f t="shared" si="146"/>
        <v>44020</v>
      </c>
      <c r="F466" s="54">
        <f t="shared" si="147"/>
        <v>36</v>
      </c>
      <c r="G466" cm="1">
        <f t="array" ref="G466">+INDEX('Casos ACUM Prov'!$CK$3:$OM$16,'TODO PROVINCIA'!C466+1,'TODO PROVINCIA'!F466)</f>
        <v>0</v>
      </c>
      <c r="H466">
        <f t="shared" si="164"/>
        <v>0</v>
      </c>
      <c r="I466" cm="1">
        <f t="array" ref="I466">+INDEX('Muertes-PROV'!$C$3:$GE$16,$C466+1,$F466)</f>
        <v>0</v>
      </c>
      <c r="J466">
        <f t="shared" si="165"/>
        <v>0</v>
      </c>
      <c r="K466" cm="1">
        <f t="array" ref="K466">+INDEX('rECUPERA-prov'!$C$3:$LA$16,$C466+1,$F466)</f>
        <v>0</v>
      </c>
      <c r="L466">
        <f t="shared" si="166"/>
        <v>0</v>
      </c>
      <c r="M466">
        <f t="shared" si="148"/>
        <v>0</v>
      </c>
      <c r="N466">
        <f t="shared" si="167"/>
        <v>0</v>
      </c>
      <c r="O466" s="57">
        <f t="shared" si="149"/>
        <v>0</v>
      </c>
      <c r="P466" s="57">
        <f t="shared" si="150"/>
        <v>0</v>
      </c>
      <c r="Q466" s="57">
        <f t="shared" si="151"/>
        <v>0</v>
      </c>
      <c r="R466" s="57">
        <f t="shared" si="152"/>
        <v>0</v>
      </c>
      <c r="S466" s="57">
        <f t="shared" si="153"/>
        <v>0</v>
      </c>
      <c r="T466" s="57">
        <f t="shared" si="154"/>
        <v>0</v>
      </c>
      <c r="U466" s="57">
        <f t="shared" si="155"/>
        <v>0</v>
      </c>
      <c r="V466" s="58">
        <f t="shared" si="156"/>
        <v>0</v>
      </c>
      <c r="W466" s="58">
        <f t="shared" si="157"/>
        <v>0</v>
      </c>
      <c r="X466" s="58">
        <f t="shared" si="158"/>
        <v>0</v>
      </c>
      <c r="Y466" s="58">
        <f t="shared" si="159"/>
        <v>0</v>
      </c>
      <c r="Z466">
        <f t="shared" si="168"/>
        <v>109955</v>
      </c>
    </row>
    <row r="467" spans="1:26" x14ac:dyDescent="0.3">
      <c r="A467" s="56" t="str">
        <f t="shared" si="145"/>
        <v>OUT TIME</v>
      </c>
      <c r="B467" s="56" t="str">
        <f t="shared" si="162"/>
        <v>ultimo</v>
      </c>
      <c r="C467" s="55">
        <f t="shared" si="163"/>
        <v>9</v>
      </c>
      <c r="D467" t="str">
        <f t="shared" si="163"/>
        <v>Veraguas</v>
      </c>
      <c r="E467" s="23">
        <f t="shared" si="146"/>
        <v>44020</v>
      </c>
      <c r="F467" s="54">
        <f t="shared" si="147"/>
        <v>36</v>
      </c>
      <c r="G467" cm="1">
        <f t="array" ref="G467">+INDEX('Casos ACUM Prov'!$CK$3:$OM$16,'TODO PROVINCIA'!C467+1,'TODO PROVINCIA'!F467)</f>
        <v>0</v>
      </c>
      <c r="H467">
        <f t="shared" si="164"/>
        <v>0</v>
      </c>
      <c r="I467" cm="1">
        <f t="array" ref="I467">+INDEX('Muertes-PROV'!$C$3:$GE$16,$C467+1,$F467)</f>
        <v>0</v>
      </c>
      <c r="J467">
        <f t="shared" si="165"/>
        <v>0</v>
      </c>
      <c r="K467" cm="1">
        <f t="array" ref="K467">+INDEX('rECUPERA-prov'!$C$3:$LA$16,$C467+1,$F467)</f>
        <v>0</v>
      </c>
      <c r="L467">
        <f t="shared" si="166"/>
        <v>0</v>
      </c>
      <c r="M467">
        <f t="shared" si="148"/>
        <v>0</v>
      </c>
      <c r="N467">
        <f t="shared" si="167"/>
        <v>0</v>
      </c>
      <c r="O467" s="57">
        <f t="shared" si="149"/>
        <v>0</v>
      </c>
      <c r="P467" s="57">
        <f t="shared" si="150"/>
        <v>0</v>
      </c>
      <c r="Q467" s="57">
        <f t="shared" si="151"/>
        <v>0</v>
      </c>
      <c r="R467" s="57">
        <f t="shared" si="152"/>
        <v>0</v>
      </c>
      <c r="S467" s="57">
        <f t="shared" si="153"/>
        <v>0</v>
      </c>
      <c r="T467" s="57">
        <f t="shared" si="154"/>
        <v>0</v>
      </c>
      <c r="U467" s="57">
        <f t="shared" si="155"/>
        <v>0</v>
      </c>
      <c r="V467" s="58">
        <f t="shared" si="156"/>
        <v>0</v>
      </c>
      <c r="W467" s="58">
        <f t="shared" si="157"/>
        <v>0</v>
      </c>
      <c r="X467" s="58">
        <f t="shared" si="158"/>
        <v>0</v>
      </c>
      <c r="Y467" s="58">
        <f t="shared" si="159"/>
        <v>0</v>
      </c>
      <c r="Z467">
        <f t="shared" si="168"/>
        <v>109955</v>
      </c>
    </row>
    <row r="468" spans="1:26" x14ac:dyDescent="0.3">
      <c r="A468" s="56" t="str">
        <f t="shared" si="145"/>
        <v>OUT TIME</v>
      </c>
      <c r="B468" s="56" t="str">
        <f t="shared" si="162"/>
        <v>ultimo</v>
      </c>
      <c r="C468" s="55">
        <f t="shared" si="163"/>
        <v>10</v>
      </c>
      <c r="D468" t="str">
        <f t="shared" si="163"/>
        <v>Comarca Kuna Yala</v>
      </c>
      <c r="E468" s="23">
        <f t="shared" si="146"/>
        <v>44020</v>
      </c>
      <c r="F468" s="54">
        <f t="shared" si="147"/>
        <v>36</v>
      </c>
      <c r="G468" cm="1">
        <f t="array" ref="G468">+INDEX('Casos ACUM Prov'!$CK$3:$OM$16,'TODO PROVINCIA'!C468+1,'TODO PROVINCIA'!F468)</f>
        <v>0</v>
      </c>
      <c r="H468">
        <f t="shared" si="164"/>
        <v>0</v>
      </c>
      <c r="I468" cm="1">
        <f t="array" ref="I468">+INDEX('Muertes-PROV'!$C$3:$GE$16,$C468+1,$F468)</f>
        <v>0</v>
      </c>
      <c r="J468">
        <f t="shared" si="165"/>
        <v>0</v>
      </c>
      <c r="K468" cm="1">
        <f t="array" ref="K468">+INDEX('rECUPERA-prov'!$C$3:$LA$16,$C468+1,$F468)</f>
        <v>0</v>
      </c>
      <c r="L468">
        <f t="shared" si="166"/>
        <v>0</v>
      </c>
      <c r="M468">
        <f t="shared" si="148"/>
        <v>0</v>
      </c>
      <c r="N468">
        <f t="shared" si="167"/>
        <v>0</v>
      </c>
      <c r="O468" s="57">
        <f t="shared" si="149"/>
        <v>0</v>
      </c>
      <c r="P468" s="57">
        <f t="shared" si="150"/>
        <v>0</v>
      </c>
      <c r="Q468" s="57">
        <f t="shared" si="151"/>
        <v>0</v>
      </c>
      <c r="R468" s="57">
        <f t="shared" si="152"/>
        <v>0</v>
      </c>
      <c r="S468" s="57">
        <f t="shared" si="153"/>
        <v>0</v>
      </c>
      <c r="T468" s="57">
        <f t="shared" si="154"/>
        <v>0</v>
      </c>
      <c r="U468" s="57">
        <f t="shared" si="155"/>
        <v>0</v>
      </c>
      <c r="V468" s="58">
        <f t="shared" si="156"/>
        <v>0</v>
      </c>
      <c r="W468" s="58">
        <f t="shared" si="157"/>
        <v>0</v>
      </c>
      <c r="X468" s="58">
        <f t="shared" si="158"/>
        <v>0</v>
      </c>
      <c r="Y468" s="58">
        <f t="shared" si="159"/>
        <v>0</v>
      </c>
      <c r="Z468">
        <f t="shared" si="168"/>
        <v>89592</v>
      </c>
    </row>
    <row r="469" spans="1:26" x14ac:dyDescent="0.3">
      <c r="A469" s="56" t="str">
        <f t="shared" si="145"/>
        <v>OUT TIME</v>
      </c>
      <c r="B469" s="56" t="str">
        <f t="shared" si="162"/>
        <v>ultimo</v>
      </c>
      <c r="C469" s="55">
        <f t="shared" si="163"/>
        <v>11</v>
      </c>
      <c r="D469" t="str">
        <f t="shared" si="163"/>
        <v>Comarca Emberá Wounaán</v>
      </c>
      <c r="E469" s="23">
        <f t="shared" si="146"/>
        <v>44020</v>
      </c>
      <c r="F469" s="54">
        <f t="shared" si="147"/>
        <v>36</v>
      </c>
      <c r="G469" cm="1">
        <f t="array" ref="G469">+INDEX('Casos ACUM Prov'!$CK$3:$OM$16,'TODO PROVINCIA'!C469+1,'TODO PROVINCIA'!F469)</f>
        <v>0</v>
      </c>
      <c r="H469">
        <f t="shared" si="164"/>
        <v>0</v>
      </c>
      <c r="I469" cm="1">
        <f t="array" ref="I469">+INDEX('Muertes-PROV'!$C$3:$GE$16,$C469+1,$F469)</f>
        <v>0</v>
      </c>
      <c r="J469">
        <f t="shared" si="165"/>
        <v>0</v>
      </c>
      <c r="K469" cm="1">
        <f t="array" ref="K469">+INDEX('rECUPERA-prov'!$C$3:$LA$16,$C469+1,$F469)</f>
        <v>0</v>
      </c>
      <c r="L469">
        <f t="shared" si="166"/>
        <v>0</v>
      </c>
      <c r="M469">
        <f t="shared" si="148"/>
        <v>0</v>
      </c>
      <c r="N469">
        <f t="shared" si="167"/>
        <v>0</v>
      </c>
      <c r="O469" s="57">
        <f t="shared" si="149"/>
        <v>0</v>
      </c>
      <c r="P469" s="57">
        <f t="shared" si="150"/>
        <v>0</v>
      </c>
      <c r="Q469" s="57">
        <f t="shared" si="151"/>
        <v>0</v>
      </c>
      <c r="R469" s="57">
        <f t="shared" si="152"/>
        <v>0</v>
      </c>
      <c r="S469" s="57">
        <f t="shared" si="153"/>
        <v>0</v>
      </c>
      <c r="T469" s="57">
        <f t="shared" si="154"/>
        <v>0</v>
      </c>
      <c r="U469" s="57">
        <f t="shared" si="155"/>
        <v>0</v>
      </c>
      <c r="V469" s="58">
        <f t="shared" si="156"/>
        <v>0</v>
      </c>
      <c r="W469" s="58">
        <f t="shared" si="157"/>
        <v>0</v>
      </c>
      <c r="X469" s="58">
        <f t="shared" si="158"/>
        <v>0</v>
      </c>
      <c r="Y469" s="58">
        <f t="shared" si="159"/>
        <v>0</v>
      </c>
      <c r="Z469">
        <f t="shared" si="168"/>
        <v>1249032</v>
      </c>
    </row>
    <row r="470" spans="1:26" x14ac:dyDescent="0.3">
      <c r="A470" s="56" t="str">
        <f t="shared" si="145"/>
        <v>OUT TIME</v>
      </c>
      <c r="B470" s="56" t="str">
        <f t="shared" si="162"/>
        <v>ultimo</v>
      </c>
      <c r="C470" s="55">
        <f t="shared" si="163"/>
        <v>12</v>
      </c>
      <c r="D470" t="str">
        <f t="shared" si="163"/>
        <v>Comarca Ngäbe Buglé</v>
      </c>
      <c r="E470" s="23">
        <f t="shared" si="146"/>
        <v>44020</v>
      </c>
      <c r="F470" s="54">
        <f t="shared" si="147"/>
        <v>36</v>
      </c>
      <c r="G470" cm="1">
        <f t="array" ref="G470">+INDEX('Casos ACUM Prov'!$CK$3:$OM$16,'TODO PROVINCIA'!C470+1,'TODO PROVINCIA'!F470)</f>
        <v>0</v>
      </c>
      <c r="H470">
        <f t="shared" si="164"/>
        <v>0</v>
      </c>
      <c r="I470" cm="1">
        <f t="array" ref="I470">+INDEX('Muertes-PROV'!$C$3:$GE$16,$C470+1,$F470)</f>
        <v>0</v>
      </c>
      <c r="J470">
        <f t="shared" si="165"/>
        <v>0</v>
      </c>
      <c r="K470" cm="1">
        <f t="array" ref="K470">+INDEX('rECUPERA-prov'!$C$3:$LA$16,$C470+1,$F470)</f>
        <v>0</v>
      </c>
      <c r="L470">
        <f t="shared" si="166"/>
        <v>0</v>
      </c>
      <c r="M470">
        <f t="shared" si="148"/>
        <v>0</v>
      </c>
      <c r="N470">
        <f t="shared" si="167"/>
        <v>0</v>
      </c>
      <c r="O470" s="57">
        <f t="shared" si="149"/>
        <v>0</v>
      </c>
      <c r="P470" s="57">
        <f t="shared" si="150"/>
        <v>0</v>
      </c>
      <c r="Q470" s="57">
        <f t="shared" si="151"/>
        <v>0</v>
      </c>
      <c r="R470" s="57">
        <f t="shared" si="152"/>
        <v>0</v>
      </c>
      <c r="S470" s="57">
        <f t="shared" si="153"/>
        <v>0</v>
      </c>
      <c r="T470" s="57">
        <f t="shared" si="154"/>
        <v>0</v>
      </c>
      <c r="U470" s="57">
        <f t="shared" si="155"/>
        <v>0</v>
      </c>
      <c r="V470" s="58">
        <f t="shared" si="156"/>
        <v>0</v>
      </c>
      <c r="W470" s="58">
        <f t="shared" si="157"/>
        <v>0</v>
      </c>
      <c r="X470" s="58">
        <f t="shared" si="158"/>
        <v>0</v>
      </c>
      <c r="Y470" s="58">
        <f t="shared" si="159"/>
        <v>0</v>
      </c>
      <c r="Z470">
        <f t="shared" si="168"/>
        <v>464038</v>
      </c>
    </row>
    <row r="471" spans="1:26" x14ac:dyDescent="0.3">
      <c r="A471" s="56" t="str">
        <f t="shared" si="145"/>
        <v>OUT TIME</v>
      </c>
      <c r="B471" s="56" t="str">
        <f t="shared" si="162"/>
        <v>ultimo</v>
      </c>
      <c r="C471" s="55">
        <f t="shared" si="163"/>
        <v>13</v>
      </c>
      <c r="D471" t="str">
        <f t="shared" si="163"/>
        <v>Panamá Oeste</v>
      </c>
      <c r="E471" s="23">
        <f t="shared" si="146"/>
        <v>44020</v>
      </c>
      <c r="F471" s="54">
        <f t="shared" si="147"/>
        <v>36</v>
      </c>
      <c r="G471" cm="1">
        <f t="array" ref="G471">+INDEX('Casos ACUM Prov'!$CK$3:$OM$16,'TODO PROVINCIA'!C471+1,'TODO PROVINCIA'!F471)</f>
        <v>0</v>
      </c>
      <c r="H471">
        <f t="shared" si="164"/>
        <v>0</v>
      </c>
      <c r="I471" cm="1">
        <f t="array" ref="I471">+INDEX('Muertes-PROV'!$C$3:$GE$16,$C471+1,$F471)</f>
        <v>0</v>
      </c>
      <c r="J471">
        <f t="shared" si="165"/>
        <v>0</v>
      </c>
      <c r="K471" cm="1">
        <f t="array" ref="K471">+INDEX('rECUPERA-prov'!$C$3:$LA$16,$C471+1,$F471)</f>
        <v>0</v>
      </c>
      <c r="L471">
        <f t="shared" si="166"/>
        <v>0</v>
      </c>
      <c r="M471">
        <f t="shared" si="148"/>
        <v>0</v>
      </c>
      <c r="N471">
        <f t="shared" si="167"/>
        <v>0</v>
      </c>
      <c r="O471" s="57">
        <f t="shared" si="149"/>
        <v>0</v>
      </c>
      <c r="P471" s="57">
        <f t="shared" si="150"/>
        <v>0</v>
      </c>
      <c r="Q471" s="57">
        <f t="shared" si="151"/>
        <v>0</v>
      </c>
      <c r="R471" s="57">
        <f t="shared" si="152"/>
        <v>0</v>
      </c>
      <c r="S471" s="57">
        <f t="shared" si="153"/>
        <v>0</v>
      </c>
      <c r="T471" s="57">
        <f t="shared" si="154"/>
        <v>0</v>
      </c>
      <c r="U471" s="57">
        <f t="shared" si="155"/>
        <v>0</v>
      </c>
      <c r="V471" s="58">
        <f t="shared" si="156"/>
        <v>0</v>
      </c>
      <c r="W471" s="58">
        <f t="shared" si="157"/>
        <v>0</v>
      </c>
      <c r="X471" s="58">
        <f t="shared" si="158"/>
        <v>0</v>
      </c>
      <c r="Y471" s="58">
        <f t="shared" si="159"/>
        <v>0</v>
      </c>
      <c r="Z471">
        <f t="shared" si="168"/>
        <v>226991</v>
      </c>
    </row>
    <row r="472" spans="1:26" x14ac:dyDescent="0.3">
      <c r="A472" s="56" t="str">
        <f t="shared" si="145"/>
        <v>OUT TIME</v>
      </c>
      <c r="B472" s="56" t="str">
        <f t="shared" si="162"/>
        <v>ultimo</v>
      </c>
      <c r="C472" s="55">
        <f t="shared" si="163"/>
        <v>1</v>
      </c>
      <c r="D472" t="str">
        <f t="shared" si="163"/>
        <v>Bocas del Toro</v>
      </c>
      <c r="E472" s="23">
        <f t="shared" si="146"/>
        <v>44021</v>
      </c>
      <c r="F472" s="54">
        <f t="shared" si="147"/>
        <v>37</v>
      </c>
      <c r="G472" cm="1">
        <f t="array" ref="G472">+INDEX('Casos ACUM Prov'!$CK$3:$OM$16,'TODO PROVINCIA'!C472+1,'TODO PROVINCIA'!F472)</f>
        <v>0</v>
      </c>
      <c r="H472">
        <f t="shared" si="164"/>
        <v>0</v>
      </c>
      <c r="I472" cm="1">
        <f t="array" ref="I472">+INDEX('Muertes-PROV'!$C$3:$GE$16,$C472+1,$F472)</f>
        <v>0</v>
      </c>
      <c r="J472">
        <f t="shared" si="165"/>
        <v>0</v>
      </c>
      <c r="K472" cm="1">
        <f t="array" ref="K472">+INDEX('rECUPERA-prov'!$C$3:$LA$16,$C472+1,$F472)</f>
        <v>0</v>
      </c>
      <c r="L472">
        <f t="shared" si="166"/>
        <v>0</v>
      </c>
      <c r="M472">
        <f t="shared" si="148"/>
        <v>0</v>
      </c>
      <c r="N472">
        <f t="shared" si="167"/>
        <v>0</v>
      </c>
      <c r="O472" s="57">
        <f t="shared" si="149"/>
        <v>0</v>
      </c>
      <c r="P472" s="57">
        <f t="shared" si="150"/>
        <v>0</v>
      </c>
      <c r="Q472" s="57">
        <f t="shared" si="151"/>
        <v>0</v>
      </c>
      <c r="R472" s="57">
        <f t="shared" si="152"/>
        <v>0</v>
      </c>
      <c r="S472" s="57">
        <f t="shared" si="153"/>
        <v>0</v>
      </c>
      <c r="T472" s="57">
        <f t="shared" si="154"/>
        <v>0</v>
      </c>
      <c r="U472" s="57">
        <f t="shared" si="155"/>
        <v>0</v>
      </c>
      <c r="V472" s="58">
        <f t="shared" si="156"/>
        <v>0</v>
      </c>
      <c r="W472" s="58">
        <f t="shared" si="157"/>
        <v>0</v>
      </c>
      <c r="X472" s="58">
        <f t="shared" si="158"/>
        <v>0</v>
      </c>
      <c r="Y472" s="58">
        <f t="shared" si="159"/>
        <v>0</v>
      </c>
      <c r="Z472">
        <f t="shared" si="168"/>
        <v>125461</v>
      </c>
    </row>
    <row r="473" spans="1:26" x14ac:dyDescent="0.3">
      <c r="A473" s="56" t="str">
        <f t="shared" si="145"/>
        <v>OUT TIME</v>
      </c>
      <c r="B473" s="56" t="str">
        <f t="shared" si="162"/>
        <v>ultimo</v>
      </c>
      <c r="C473" s="55">
        <f t="shared" si="163"/>
        <v>2</v>
      </c>
      <c r="D473" t="str">
        <f t="shared" si="163"/>
        <v>Coclé</v>
      </c>
      <c r="E473" s="23">
        <f t="shared" si="146"/>
        <v>44021</v>
      </c>
      <c r="F473" s="54">
        <f t="shared" si="147"/>
        <v>37</v>
      </c>
      <c r="G473" cm="1">
        <f t="array" ref="G473">+INDEX('Casos ACUM Prov'!$CK$3:$OM$16,'TODO PROVINCIA'!C473+1,'TODO PROVINCIA'!F473)</f>
        <v>0</v>
      </c>
      <c r="H473">
        <f t="shared" si="164"/>
        <v>0</v>
      </c>
      <c r="I473" cm="1">
        <f t="array" ref="I473">+INDEX('Muertes-PROV'!$C$3:$GE$16,$C473+1,$F473)</f>
        <v>0</v>
      </c>
      <c r="J473">
        <f t="shared" si="165"/>
        <v>0</v>
      </c>
      <c r="K473" cm="1">
        <f t="array" ref="K473">+INDEX('rECUPERA-prov'!$C$3:$LA$16,$C473+1,$F473)</f>
        <v>0</v>
      </c>
      <c r="L473">
        <f t="shared" si="166"/>
        <v>0</v>
      </c>
      <c r="M473">
        <f t="shared" si="148"/>
        <v>0</v>
      </c>
      <c r="N473">
        <f t="shared" si="167"/>
        <v>0</v>
      </c>
      <c r="O473" s="57">
        <f t="shared" si="149"/>
        <v>0</v>
      </c>
      <c r="P473" s="57">
        <f t="shared" si="150"/>
        <v>0</v>
      </c>
      <c r="Q473" s="57">
        <f t="shared" si="151"/>
        <v>0</v>
      </c>
      <c r="R473" s="57">
        <f t="shared" si="152"/>
        <v>0</v>
      </c>
      <c r="S473" s="57">
        <f t="shared" si="153"/>
        <v>0</v>
      </c>
      <c r="T473" s="57">
        <f t="shared" si="154"/>
        <v>0</v>
      </c>
      <c r="U473" s="57">
        <f t="shared" si="155"/>
        <v>0</v>
      </c>
      <c r="V473" s="58">
        <f t="shared" si="156"/>
        <v>0</v>
      </c>
      <c r="W473" s="58">
        <f t="shared" si="157"/>
        <v>0</v>
      </c>
      <c r="X473" s="58">
        <f t="shared" si="158"/>
        <v>0</v>
      </c>
      <c r="Y473" s="58">
        <f t="shared" si="159"/>
        <v>0</v>
      </c>
      <c r="Z473">
        <f t="shared" si="168"/>
        <v>416873</v>
      </c>
    </row>
    <row r="474" spans="1:26" x14ac:dyDescent="0.3">
      <c r="A474" s="56" t="str">
        <f t="shared" si="145"/>
        <v>OUT TIME</v>
      </c>
      <c r="B474" s="56" t="str">
        <f t="shared" si="162"/>
        <v>ultimo</v>
      </c>
      <c r="C474" s="55">
        <f t="shared" si="163"/>
        <v>3</v>
      </c>
      <c r="D474" t="str">
        <f t="shared" si="163"/>
        <v>Colón</v>
      </c>
      <c r="E474" s="23">
        <f t="shared" si="146"/>
        <v>44021</v>
      </c>
      <c r="F474" s="54">
        <f t="shared" si="147"/>
        <v>37</v>
      </c>
      <c r="G474" cm="1">
        <f t="array" ref="G474">+INDEX('Casos ACUM Prov'!$CK$3:$OM$16,'TODO PROVINCIA'!C474+1,'TODO PROVINCIA'!F474)</f>
        <v>0</v>
      </c>
      <c r="H474">
        <f t="shared" si="164"/>
        <v>0</v>
      </c>
      <c r="I474" cm="1">
        <f t="array" ref="I474">+INDEX('Muertes-PROV'!$C$3:$GE$16,$C474+1,$F474)</f>
        <v>0</v>
      </c>
      <c r="J474">
        <f t="shared" si="165"/>
        <v>0</v>
      </c>
      <c r="K474" cm="1">
        <f t="array" ref="K474">+INDEX('rECUPERA-prov'!$C$3:$LA$16,$C474+1,$F474)</f>
        <v>0</v>
      </c>
      <c r="L474">
        <f t="shared" si="166"/>
        <v>0</v>
      </c>
      <c r="M474">
        <f t="shared" si="148"/>
        <v>0</v>
      </c>
      <c r="N474">
        <f t="shared" si="167"/>
        <v>0</v>
      </c>
      <c r="O474" s="57">
        <f t="shared" si="149"/>
        <v>0</v>
      </c>
      <c r="P474" s="57">
        <f t="shared" si="150"/>
        <v>0</v>
      </c>
      <c r="Q474" s="57">
        <f t="shared" si="151"/>
        <v>0</v>
      </c>
      <c r="R474" s="57">
        <f t="shared" si="152"/>
        <v>0</v>
      </c>
      <c r="S474" s="57">
        <f t="shared" si="153"/>
        <v>0</v>
      </c>
      <c r="T474" s="57">
        <f t="shared" si="154"/>
        <v>0</v>
      </c>
      <c r="U474" s="57">
        <f t="shared" si="155"/>
        <v>0</v>
      </c>
      <c r="V474" s="58">
        <f t="shared" si="156"/>
        <v>0</v>
      </c>
      <c r="W474" s="58">
        <f t="shared" si="157"/>
        <v>0</v>
      </c>
      <c r="X474" s="58">
        <f t="shared" si="158"/>
        <v>0</v>
      </c>
      <c r="Y474" s="58">
        <f t="shared" si="159"/>
        <v>0</v>
      </c>
      <c r="Z474">
        <f t="shared" si="168"/>
        <v>233708</v>
      </c>
    </row>
    <row r="475" spans="1:26" x14ac:dyDescent="0.3">
      <c r="A475" s="56" t="str">
        <f t="shared" si="145"/>
        <v>OUT TIME</v>
      </c>
      <c r="B475" s="56" t="str">
        <f t="shared" si="162"/>
        <v>ultimo</v>
      </c>
      <c r="C475" s="55">
        <f t="shared" si="163"/>
        <v>4</v>
      </c>
      <c r="D475" t="str">
        <f t="shared" si="163"/>
        <v>Chiriquí</v>
      </c>
      <c r="E475" s="23">
        <f t="shared" si="146"/>
        <v>44021</v>
      </c>
      <c r="F475" s="54">
        <f t="shared" si="147"/>
        <v>37</v>
      </c>
      <c r="G475" cm="1">
        <f t="array" ref="G475">+INDEX('Casos ACUM Prov'!$CK$3:$OM$16,'TODO PROVINCIA'!C475+1,'TODO PROVINCIA'!F475)</f>
        <v>0</v>
      </c>
      <c r="H475">
        <f t="shared" si="164"/>
        <v>0</v>
      </c>
      <c r="I475" cm="1">
        <f t="array" ref="I475">+INDEX('Muertes-PROV'!$C$3:$GE$16,$C475+1,$F475)</f>
        <v>0</v>
      </c>
      <c r="J475">
        <f t="shared" si="165"/>
        <v>0</v>
      </c>
      <c r="K475" cm="1">
        <f t="array" ref="K475">+INDEX('rECUPERA-prov'!$C$3:$LA$16,$C475+1,$F475)</f>
        <v>0</v>
      </c>
      <c r="L475">
        <f t="shared" si="166"/>
        <v>0</v>
      </c>
      <c r="M475">
        <f t="shared" si="148"/>
        <v>0</v>
      </c>
      <c r="N475">
        <f t="shared" si="167"/>
        <v>0</v>
      </c>
      <c r="O475" s="57">
        <f t="shared" si="149"/>
        <v>0</v>
      </c>
      <c r="P475" s="57">
        <f t="shared" si="150"/>
        <v>0</v>
      </c>
      <c r="Q475" s="57">
        <f t="shared" si="151"/>
        <v>0</v>
      </c>
      <c r="R475" s="57">
        <f t="shared" si="152"/>
        <v>0</v>
      </c>
      <c r="S475" s="57">
        <f t="shared" si="153"/>
        <v>0</v>
      </c>
      <c r="T475" s="57">
        <f t="shared" si="154"/>
        <v>0</v>
      </c>
      <c r="U475" s="57">
        <f t="shared" si="155"/>
        <v>0</v>
      </c>
      <c r="V475" s="58">
        <f t="shared" si="156"/>
        <v>0</v>
      </c>
      <c r="W475" s="58">
        <f t="shared" si="157"/>
        <v>0</v>
      </c>
      <c r="X475" s="58">
        <f t="shared" si="158"/>
        <v>0</v>
      </c>
      <c r="Y475" s="58">
        <f t="shared" si="159"/>
        <v>0</v>
      </c>
      <c r="Z475">
        <f t="shared" si="168"/>
        <v>241928</v>
      </c>
    </row>
    <row r="476" spans="1:26" x14ac:dyDescent="0.3">
      <c r="A476" s="56" t="str">
        <f t="shared" si="145"/>
        <v>OUT TIME</v>
      </c>
      <c r="B476" s="56" t="str">
        <f t="shared" si="162"/>
        <v>ultimo</v>
      </c>
      <c r="C476" s="55">
        <f t="shared" ref="C476:D491" si="169">+C463</f>
        <v>5</v>
      </c>
      <c r="D476" t="str">
        <f t="shared" si="169"/>
        <v>Darién</v>
      </c>
      <c r="E476" s="23">
        <f t="shared" si="146"/>
        <v>44021</v>
      </c>
      <c r="F476" s="54">
        <f t="shared" si="147"/>
        <v>37</v>
      </c>
      <c r="G476" cm="1">
        <f t="array" ref="G476">+INDEX('Casos ACUM Prov'!$CK$3:$OM$16,'TODO PROVINCIA'!C476+1,'TODO PROVINCIA'!F476)</f>
        <v>0</v>
      </c>
      <c r="H476">
        <f t="shared" si="164"/>
        <v>0</v>
      </c>
      <c r="I476" cm="1">
        <f t="array" ref="I476">+INDEX('Muertes-PROV'!$C$3:$GE$16,$C476+1,$F476)</f>
        <v>0</v>
      </c>
      <c r="J476">
        <f t="shared" si="165"/>
        <v>0</v>
      </c>
      <c r="K476" cm="1">
        <f t="array" ref="K476">+INDEX('rECUPERA-prov'!$C$3:$LA$16,$C476+1,$F476)</f>
        <v>0</v>
      </c>
      <c r="L476">
        <f t="shared" si="166"/>
        <v>0</v>
      </c>
      <c r="M476">
        <f t="shared" si="148"/>
        <v>0</v>
      </c>
      <c r="N476">
        <f t="shared" si="167"/>
        <v>0</v>
      </c>
      <c r="O476" s="57">
        <f t="shared" si="149"/>
        <v>0</v>
      </c>
      <c r="P476" s="57">
        <f t="shared" si="150"/>
        <v>0</v>
      </c>
      <c r="Q476" s="57">
        <f t="shared" si="151"/>
        <v>0</v>
      </c>
      <c r="R476" s="57">
        <f t="shared" si="152"/>
        <v>0</v>
      </c>
      <c r="S476" s="57">
        <f t="shared" si="153"/>
        <v>0</v>
      </c>
      <c r="T476" s="57">
        <f t="shared" si="154"/>
        <v>0</v>
      </c>
      <c r="U476" s="57">
        <f t="shared" si="155"/>
        <v>0</v>
      </c>
      <c r="V476" s="58">
        <f t="shared" si="156"/>
        <v>0</v>
      </c>
      <c r="W476" s="58">
        <f t="shared" si="157"/>
        <v>0</v>
      </c>
      <c r="X476" s="58">
        <f t="shared" si="158"/>
        <v>0</v>
      </c>
      <c r="Y476" s="58">
        <f t="shared" si="159"/>
        <v>0</v>
      </c>
      <c r="Z476">
        <f t="shared" si="168"/>
        <v>10001</v>
      </c>
    </row>
    <row r="477" spans="1:26" x14ac:dyDescent="0.3">
      <c r="A477" s="56" t="str">
        <f t="shared" ref="A477:A540" si="170">+IFERROR(IF(AND(G477=0,K477=0,I477=0),"OUT TIME","ON"),"OUT TIME")</f>
        <v>OUT TIME</v>
      </c>
      <c r="B477" s="56" t="str">
        <f t="shared" si="162"/>
        <v>ultimo</v>
      </c>
      <c r="C477" s="55">
        <f t="shared" si="169"/>
        <v>6</v>
      </c>
      <c r="D477" t="str">
        <f t="shared" si="169"/>
        <v>Herrera</v>
      </c>
      <c r="E477" s="23">
        <f t="shared" ref="E477:E540" si="171">+IF(C477=1,E476+1,E476)</f>
        <v>44021</v>
      </c>
      <c r="F477" s="54">
        <f t="shared" ref="F477:F540" si="172">+IF(C477=1,F476+1,F476)</f>
        <v>37</v>
      </c>
      <c r="G477" cm="1">
        <f t="array" ref="G477">+INDEX('Casos ACUM Prov'!$CK$3:$OM$16,'TODO PROVINCIA'!C477+1,'TODO PROVINCIA'!F477)</f>
        <v>0</v>
      </c>
      <c r="H477">
        <f t="shared" si="164"/>
        <v>0</v>
      </c>
      <c r="I477" cm="1">
        <f t="array" ref="I477">+INDEX('Muertes-PROV'!$C$3:$GE$16,$C477+1,$F477)</f>
        <v>0</v>
      </c>
      <c r="J477">
        <f t="shared" si="165"/>
        <v>0</v>
      </c>
      <c r="K477" cm="1">
        <f t="array" ref="K477">+INDEX('rECUPERA-prov'!$C$3:$LA$16,$C477+1,$F477)</f>
        <v>0</v>
      </c>
      <c r="L477">
        <f t="shared" si="166"/>
        <v>0</v>
      </c>
      <c r="M477">
        <f t="shared" ref="M477:M540" si="173">+G477-I477-K477</f>
        <v>0</v>
      </c>
      <c r="N477">
        <f t="shared" si="167"/>
        <v>0</v>
      </c>
      <c r="O477" s="57">
        <f t="shared" ref="O477:O540" si="174">+IFERROR(I477/G477,0)</f>
        <v>0</v>
      </c>
      <c r="P477" s="57">
        <f t="shared" ref="P477:P540" si="175">+IFERROR(K477/G477,0)</f>
        <v>0</v>
      </c>
      <c r="Q477" s="57">
        <f t="shared" ref="Q477:Q540" si="176">+IFERROR(M477/G477,0)</f>
        <v>0</v>
      </c>
      <c r="R477" s="57">
        <f t="shared" ref="R477:R540" si="177">+IFERROR(H477/G477,0)</f>
        <v>0</v>
      </c>
      <c r="S477" s="57">
        <f t="shared" ref="S477:S540" si="178">+IFERROR(J477/I477,0)</f>
        <v>0</v>
      </c>
      <c r="T477" s="57">
        <f t="shared" ref="T477:T540" si="179">+IFERROR(L477/K477,0)</f>
        <v>0</v>
      </c>
      <c r="U477" s="57">
        <f t="shared" ref="U477:U540" si="180">+IFERROR(N477/M477,0)</f>
        <v>0</v>
      </c>
      <c r="V477" s="58">
        <f t="shared" ref="V477:V540" si="181">+G477/($Z477/1000000)</f>
        <v>0</v>
      </c>
      <c r="W477" s="58">
        <f t="shared" ref="W477:W540" si="182">+I477/($Z477/1000000)</f>
        <v>0</v>
      </c>
      <c r="X477" s="58">
        <f t="shared" ref="X477:X540" si="183">+K477/($Z477/1000000)</f>
        <v>0</v>
      </c>
      <c r="Y477" s="58">
        <f t="shared" ref="Y477:Y540" si="184">+M477/($Z477/1000000)</f>
        <v>0</v>
      </c>
      <c r="Z477">
        <f t="shared" si="168"/>
        <v>33109</v>
      </c>
    </row>
    <row r="478" spans="1:26" x14ac:dyDescent="0.3">
      <c r="A478" s="56" t="str">
        <f t="shared" si="170"/>
        <v>OUT TIME</v>
      </c>
      <c r="B478" s="56" t="str">
        <f t="shared" si="162"/>
        <v>ultimo</v>
      </c>
      <c r="C478" s="55">
        <f t="shared" si="169"/>
        <v>7</v>
      </c>
      <c r="D478" t="str">
        <f t="shared" si="169"/>
        <v>Los Santos</v>
      </c>
      <c r="E478" s="23">
        <f t="shared" si="171"/>
        <v>44021</v>
      </c>
      <c r="F478" s="54">
        <f t="shared" si="172"/>
        <v>37</v>
      </c>
      <c r="G478" cm="1">
        <f t="array" ref="G478">+INDEX('Casos ACUM Prov'!$CK$3:$OM$16,'TODO PROVINCIA'!C478+1,'TODO PROVINCIA'!F478)</f>
        <v>0</v>
      </c>
      <c r="H478">
        <f t="shared" si="164"/>
        <v>0</v>
      </c>
      <c r="I478" cm="1">
        <f t="array" ref="I478">+INDEX('Muertes-PROV'!$C$3:$GE$16,$C478+1,$F478)</f>
        <v>0</v>
      </c>
      <c r="J478">
        <f t="shared" si="165"/>
        <v>0</v>
      </c>
      <c r="K478" cm="1">
        <f t="array" ref="K478">+INDEX('rECUPERA-prov'!$C$3:$LA$16,$C478+1,$F478)</f>
        <v>0</v>
      </c>
      <c r="L478">
        <f t="shared" si="166"/>
        <v>0</v>
      </c>
      <c r="M478">
        <f t="shared" si="173"/>
        <v>0</v>
      </c>
      <c r="N478">
        <f t="shared" si="167"/>
        <v>0</v>
      </c>
      <c r="O478" s="57">
        <f t="shared" si="174"/>
        <v>0</v>
      </c>
      <c r="P478" s="57">
        <f t="shared" si="175"/>
        <v>0</v>
      </c>
      <c r="Q478" s="57">
        <f t="shared" si="176"/>
        <v>0</v>
      </c>
      <c r="R478" s="57">
        <f t="shared" si="177"/>
        <v>0</v>
      </c>
      <c r="S478" s="57">
        <f t="shared" si="178"/>
        <v>0</v>
      </c>
      <c r="T478" s="57">
        <f t="shared" si="179"/>
        <v>0</v>
      </c>
      <c r="U478" s="57">
        <f t="shared" si="180"/>
        <v>0</v>
      </c>
      <c r="V478" s="58">
        <f t="shared" si="181"/>
        <v>0</v>
      </c>
      <c r="W478" s="58">
        <f t="shared" si="182"/>
        <v>0</v>
      </c>
      <c r="X478" s="58">
        <f t="shared" si="183"/>
        <v>0</v>
      </c>
      <c r="Y478" s="58">
        <f t="shared" si="184"/>
        <v>0</v>
      </c>
      <c r="Z478">
        <f t="shared" si="168"/>
        <v>156747</v>
      </c>
    </row>
    <row r="479" spans="1:26" x14ac:dyDescent="0.3">
      <c r="A479" s="56" t="str">
        <f t="shared" si="170"/>
        <v>OUT TIME</v>
      </c>
      <c r="B479" s="56" t="str">
        <f t="shared" si="162"/>
        <v>ultimo</v>
      </c>
      <c r="C479" s="55">
        <f t="shared" si="169"/>
        <v>8</v>
      </c>
      <c r="D479" t="str">
        <f t="shared" si="169"/>
        <v>Panamá</v>
      </c>
      <c r="E479" s="23">
        <f t="shared" si="171"/>
        <v>44021</v>
      </c>
      <c r="F479" s="54">
        <f t="shared" si="172"/>
        <v>37</v>
      </c>
      <c r="G479" cm="1">
        <f t="array" ref="G479">+INDEX('Casos ACUM Prov'!$CK$3:$OM$16,'TODO PROVINCIA'!C479+1,'TODO PROVINCIA'!F479)</f>
        <v>0</v>
      </c>
      <c r="H479">
        <f t="shared" si="164"/>
        <v>0</v>
      </c>
      <c r="I479" cm="1">
        <f t="array" ref="I479">+INDEX('Muertes-PROV'!$C$3:$GE$16,$C479+1,$F479)</f>
        <v>0</v>
      </c>
      <c r="J479">
        <f t="shared" si="165"/>
        <v>0</v>
      </c>
      <c r="K479" cm="1">
        <f t="array" ref="K479">+INDEX('rECUPERA-prov'!$C$3:$LA$16,$C479+1,$F479)</f>
        <v>0</v>
      </c>
      <c r="L479">
        <f t="shared" si="166"/>
        <v>0</v>
      </c>
      <c r="M479">
        <f t="shared" si="173"/>
        <v>0</v>
      </c>
      <c r="N479">
        <f t="shared" si="167"/>
        <v>0</v>
      </c>
      <c r="O479" s="57">
        <f t="shared" si="174"/>
        <v>0</v>
      </c>
      <c r="P479" s="57">
        <f t="shared" si="175"/>
        <v>0</v>
      </c>
      <c r="Q479" s="57">
        <f t="shared" si="176"/>
        <v>0</v>
      </c>
      <c r="R479" s="57">
        <f t="shared" si="177"/>
        <v>0</v>
      </c>
      <c r="S479" s="57">
        <f t="shared" si="178"/>
        <v>0</v>
      </c>
      <c r="T479" s="57">
        <f t="shared" si="179"/>
        <v>0</v>
      </c>
      <c r="U479" s="57">
        <f t="shared" si="180"/>
        <v>0</v>
      </c>
      <c r="V479" s="58">
        <f t="shared" si="181"/>
        <v>0</v>
      </c>
      <c r="W479" s="58">
        <f t="shared" si="182"/>
        <v>0</v>
      </c>
      <c r="X479" s="58">
        <f t="shared" si="183"/>
        <v>0</v>
      </c>
      <c r="Y479" s="58">
        <f t="shared" si="184"/>
        <v>0</v>
      </c>
      <c r="Z479">
        <f t="shared" si="168"/>
        <v>109955</v>
      </c>
    </row>
    <row r="480" spans="1:26" x14ac:dyDescent="0.3">
      <c r="A480" s="56" t="str">
        <f t="shared" si="170"/>
        <v>OUT TIME</v>
      </c>
      <c r="B480" s="56" t="str">
        <f t="shared" si="162"/>
        <v>ultimo</v>
      </c>
      <c r="C480" s="55">
        <f t="shared" si="169"/>
        <v>9</v>
      </c>
      <c r="D480" t="str">
        <f t="shared" si="169"/>
        <v>Veraguas</v>
      </c>
      <c r="E480" s="23">
        <f t="shared" si="171"/>
        <v>44021</v>
      </c>
      <c r="F480" s="54">
        <f t="shared" si="172"/>
        <v>37</v>
      </c>
      <c r="G480" cm="1">
        <f t="array" ref="G480">+INDEX('Casos ACUM Prov'!$CK$3:$OM$16,'TODO PROVINCIA'!C480+1,'TODO PROVINCIA'!F480)</f>
        <v>0</v>
      </c>
      <c r="H480">
        <f t="shared" si="164"/>
        <v>0</v>
      </c>
      <c r="I480" cm="1">
        <f t="array" ref="I480">+INDEX('Muertes-PROV'!$C$3:$GE$16,$C480+1,$F480)</f>
        <v>0</v>
      </c>
      <c r="J480">
        <f t="shared" si="165"/>
        <v>0</v>
      </c>
      <c r="K480" cm="1">
        <f t="array" ref="K480">+INDEX('rECUPERA-prov'!$C$3:$LA$16,$C480+1,$F480)</f>
        <v>0</v>
      </c>
      <c r="L480">
        <f t="shared" si="166"/>
        <v>0</v>
      </c>
      <c r="M480">
        <f t="shared" si="173"/>
        <v>0</v>
      </c>
      <c r="N480">
        <f t="shared" si="167"/>
        <v>0</v>
      </c>
      <c r="O480" s="57">
        <f t="shared" si="174"/>
        <v>0</v>
      </c>
      <c r="P480" s="57">
        <f t="shared" si="175"/>
        <v>0</v>
      </c>
      <c r="Q480" s="57">
        <f t="shared" si="176"/>
        <v>0</v>
      </c>
      <c r="R480" s="57">
        <f t="shared" si="177"/>
        <v>0</v>
      </c>
      <c r="S480" s="57">
        <f t="shared" si="178"/>
        <v>0</v>
      </c>
      <c r="T480" s="57">
        <f t="shared" si="179"/>
        <v>0</v>
      </c>
      <c r="U480" s="57">
        <f t="shared" si="180"/>
        <v>0</v>
      </c>
      <c r="V480" s="58">
        <f t="shared" si="181"/>
        <v>0</v>
      </c>
      <c r="W480" s="58">
        <f t="shared" si="182"/>
        <v>0</v>
      </c>
      <c r="X480" s="58">
        <f t="shared" si="183"/>
        <v>0</v>
      </c>
      <c r="Y480" s="58">
        <f t="shared" si="184"/>
        <v>0</v>
      </c>
      <c r="Z480">
        <f t="shared" si="168"/>
        <v>109955</v>
      </c>
    </row>
    <row r="481" spans="1:26" x14ac:dyDescent="0.3">
      <c r="A481" s="56" t="str">
        <f t="shared" si="170"/>
        <v>OUT TIME</v>
      </c>
      <c r="B481" s="56" t="str">
        <f t="shared" si="162"/>
        <v>ultimo</v>
      </c>
      <c r="C481" s="55">
        <f t="shared" si="169"/>
        <v>10</v>
      </c>
      <c r="D481" t="str">
        <f t="shared" si="169"/>
        <v>Comarca Kuna Yala</v>
      </c>
      <c r="E481" s="23">
        <f t="shared" si="171"/>
        <v>44021</v>
      </c>
      <c r="F481" s="54">
        <f t="shared" si="172"/>
        <v>37</v>
      </c>
      <c r="G481" cm="1">
        <f t="array" ref="G481">+INDEX('Casos ACUM Prov'!$CK$3:$OM$16,'TODO PROVINCIA'!C481+1,'TODO PROVINCIA'!F481)</f>
        <v>0</v>
      </c>
      <c r="H481">
        <f t="shared" si="164"/>
        <v>0</v>
      </c>
      <c r="I481" cm="1">
        <f t="array" ref="I481">+INDEX('Muertes-PROV'!$C$3:$GE$16,$C481+1,$F481)</f>
        <v>0</v>
      </c>
      <c r="J481">
        <f t="shared" si="165"/>
        <v>0</v>
      </c>
      <c r="K481" cm="1">
        <f t="array" ref="K481">+INDEX('rECUPERA-prov'!$C$3:$LA$16,$C481+1,$F481)</f>
        <v>0</v>
      </c>
      <c r="L481">
        <f t="shared" si="166"/>
        <v>0</v>
      </c>
      <c r="M481">
        <f t="shared" si="173"/>
        <v>0</v>
      </c>
      <c r="N481">
        <f t="shared" si="167"/>
        <v>0</v>
      </c>
      <c r="O481" s="57">
        <f t="shared" si="174"/>
        <v>0</v>
      </c>
      <c r="P481" s="57">
        <f t="shared" si="175"/>
        <v>0</v>
      </c>
      <c r="Q481" s="57">
        <f t="shared" si="176"/>
        <v>0</v>
      </c>
      <c r="R481" s="57">
        <f t="shared" si="177"/>
        <v>0</v>
      </c>
      <c r="S481" s="57">
        <f t="shared" si="178"/>
        <v>0</v>
      </c>
      <c r="T481" s="57">
        <f t="shared" si="179"/>
        <v>0</v>
      </c>
      <c r="U481" s="57">
        <f t="shared" si="180"/>
        <v>0</v>
      </c>
      <c r="V481" s="58">
        <f t="shared" si="181"/>
        <v>0</v>
      </c>
      <c r="W481" s="58">
        <f t="shared" si="182"/>
        <v>0</v>
      </c>
      <c r="X481" s="58">
        <f t="shared" si="183"/>
        <v>0</v>
      </c>
      <c r="Y481" s="58">
        <f t="shared" si="184"/>
        <v>0</v>
      </c>
      <c r="Z481">
        <f t="shared" si="168"/>
        <v>89592</v>
      </c>
    </row>
    <row r="482" spans="1:26" x14ac:dyDescent="0.3">
      <c r="A482" s="56" t="str">
        <f t="shared" si="170"/>
        <v>OUT TIME</v>
      </c>
      <c r="B482" s="56" t="str">
        <f t="shared" si="162"/>
        <v>ultimo</v>
      </c>
      <c r="C482" s="55">
        <f t="shared" si="169"/>
        <v>11</v>
      </c>
      <c r="D482" t="str">
        <f t="shared" si="169"/>
        <v>Comarca Emberá Wounaán</v>
      </c>
      <c r="E482" s="23">
        <f t="shared" si="171"/>
        <v>44021</v>
      </c>
      <c r="F482" s="54">
        <f t="shared" si="172"/>
        <v>37</v>
      </c>
      <c r="G482" cm="1">
        <f t="array" ref="G482">+INDEX('Casos ACUM Prov'!$CK$3:$OM$16,'TODO PROVINCIA'!C482+1,'TODO PROVINCIA'!F482)</f>
        <v>0</v>
      </c>
      <c r="H482">
        <f t="shared" si="164"/>
        <v>0</v>
      </c>
      <c r="I482" cm="1">
        <f t="array" ref="I482">+INDEX('Muertes-PROV'!$C$3:$GE$16,$C482+1,$F482)</f>
        <v>0</v>
      </c>
      <c r="J482">
        <f t="shared" si="165"/>
        <v>0</v>
      </c>
      <c r="K482" cm="1">
        <f t="array" ref="K482">+INDEX('rECUPERA-prov'!$C$3:$LA$16,$C482+1,$F482)</f>
        <v>0</v>
      </c>
      <c r="L482">
        <f t="shared" si="166"/>
        <v>0</v>
      </c>
      <c r="M482">
        <f t="shared" si="173"/>
        <v>0</v>
      </c>
      <c r="N482">
        <f t="shared" si="167"/>
        <v>0</v>
      </c>
      <c r="O482" s="57">
        <f t="shared" si="174"/>
        <v>0</v>
      </c>
      <c r="P482" s="57">
        <f t="shared" si="175"/>
        <v>0</v>
      </c>
      <c r="Q482" s="57">
        <f t="shared" si="176"/>
        <v>0</v>
      </c>
      <c r="R482" s="57">
        <f t="shared" si="177"/>
        <v>0</v>
      </c>
      <c r="S482" s="57">
        <f t="shared" si="178"/>
        <v>0</v>
      </c>
      <c r="T482" s="57">
        <f t="shared" si="179"/>
        <v>0</v>
      </c>
      <c r="U482" s="57">
        <f t="shared" si="180"/>
        <v>0</v>
      </c>
      <c r="V482" s="58">
        <f t="shared" si="181"/>
        <v>0</v>
      </c>
      <c r="W482" s="58">
        <f t="shared" si="182"/>
        <v>0</v>
      </c>
      <c r="X482" s="58">
        <f t="shared" si="183"/>
        <v>0</v>
      </c>
      <c r="Y482" s="58">
        <f t="shared" si="184"/>
        <v>0</v>
      </c>
      <c r="Z482">
        <f t="shared" si="168"/>
        <v>1249032</v>
      </c>
    </row>
    <row r="483" spans="1:26" x14ac:dyDescent="0.3">
      <c r="A483" s="56" t="str">
        <f t="shared" si="170"/>
        <v>OUT TIME</v>
      </c>
      <c r="B483" s="56" t="str">
        <f t="shared" si="162"/>
        <v>ultimo</v>
      </c>
      <c r="C483" s="55">
        <f t="shared" si="169"/>
        <v>12</v>
      </c>
      <c r="D483" t="str">
        <f t="shared" si="169"/>
        <v>Comarca Ngäbe Buglé</v>
      </c>
      <c r="E483" s="23">
        <f t="shared" si="171"/>
        <v>44021</v>
      </c>
      <c r="F483" s="54">
        <f t="shared" si="172"/>
        <v>37</v>
      </c>
      <c r="G483" cm="1">
        <f t="array" ref="G483">+INDEX('Casos ACUM Prov'!$CK$3:$OM$16,'TODO PROVINCIA'!C483+1,'TODO PROVINCIA'!F483)</f>
        <v>0</v>
      </c>
      <c r="H483">
        <f t="shared" si="164"/>
        <v>0</v>
      </c>
      <c r="I483" cm="1">
        <f t="array" ref="I483">+INDEX('Muertes-PROV'!$C$3:$GE$16,$C483+1,$F483)</f>
        <v>0</v>
      </c>
      <c r="J483">
        <f t="shared" si="165"/>
        <v>0</v>
      </c>
      <c r="K483" cm="1">
        <f t="array" ref="K483">+INDEX('rECUPERA-prov'!$C$3:$LA$16,$C483+1,$F483)</f>
        <v>0</v>
      </c>
      <c r="L483">
        <f t="shared" si="166"/>
        <v>0</v>
      </c>
      <c r="M483">
        <f t="shared" si="173"/>
        <v>0</v>
      </c>
      <c r="N483">
        <f t="shared" si="167"/>
        <v>0</v>
      </c>
      <c r="O483" s="57">
        <f t="shared" si="174"/>
        <v>0</v>
      </c>
      <c r="P483" s="57">
        <f t="shared" si="175"/>
        <v>0</v>
      </c>
      <c r="Q483" s="57">
        <f t="shared" si="176"/>
        <v>0</v>
      </c>
      <c r="R483" s="57">
        <f t="shared" si="177"/>
        <v>0</v>
      </c>
      <c r="S483" s="57">
        <f t="shared" si="178"/>
        <v>0</v>
      </c>
      <c r="T483" s="57">
        <f t="shared" si="179"/>
        <v>0</v>
      </c>
      <c r="U483" s="57">
        <f t="shared" si="180"/>
        <v>0</v>
      </c>
      <c r="V483" s="58">
        <f t="shared" si="181"/>
        <v>0</v>
      </c>
      <c r="W483" s="58">
        <f t="shared" si="182"/>
        <v>0</v>
      </c>
      <c r="X483" s="58">
        <f t="shared" si="183"/>
        <v>0</v>
      </c>
      <c r="Y483" s="58">
        <f t="shared" si="184"/>
        <v>0</v>
      </c>
      <c r="Z483">
        <f t="shared" si="168"/>
        <v>464038</v>
      </c>
    </row>
    <row r="484" spans="1:26" x14ac:dyDescent="0.3">
      <c r="A484" s="56" t="str">
        <f t="shared" si="170"/>
        <v>OUT TIME</v>
      </c>
      <c r="B484" s="56" t="str">
        <f t="shared" si="162"/>
        <v>ultimo</v>
      </c>
      <c r="C484" s="55">
        <f t="shared" si="169"/>
        <v>13</v>
      </c>
      <c r="D484" t="str">
        <f t="shared" si="169"/>
        <v>Panamá Oeste</v>
      </c>
      <c r="E484" s="23">
        <f t="shared" si="171"/>
        <v>44021</v>
      </c>
      <c r="F484" s="54">
        <f t="shared" si="172"/>
        <v>37</v>
      </c>
      <c r="G484" cm="1">
        <f t="array" ref="G484">+INDEX('Casos ACUM Prov'!$CK$3:$OM$16,'TODO PROVINCIA'!C484+1,'TODO PROVINCIA'!F484)</f>
        <v>0</v>
      </c>
      <c r="H484">
        <f t="shared" si="164"/>
        <v>0</v>
      </c>
      <c r="I484" cm="1">
        <f t="array" ref="I484">+INDEX('Muertes-PROV'!$C$3:$GE$16,$C484+1,$F484)</f>
        <v>0</v>
      </c>
      <c r="J484">
        <f t="shared" si="165"/>
        <v>0</v>
      </c>
      <c r="K484" cm="1">
        <f t="array" ref="K484">+INDEX('rECUPERA-prov'!$C$3:$LA$16,$C484+1,$F484)</f>
        <v>0</v>
      </c>
      <c r="L484">
        <f t="shared" si="166"/>
        <v>0</v>
      </c>
      <c r="M484">
        <f t="shared" si="173"/>
        <v>0</v>
      </c>
      <c r="N484">
        <f t="shared" si="167"/>
        <v>0</v>
      </c>
      <c r="O484" s="57">
        <f t="shared" si="174"/>
        <v>0</v>
      </c>
      <c r="P484" s="57">
        <f t="shared" si="175"/>
        <v>0</v>
      </c>
      <c r="Q484" s="57">
        <f t="shared" si="176"/>
        <v>0</v>
      </c>
      <c r="R484" s="57">
        <f t="shared" si="177"/>
        <v>0</v>
      </c>
      <c r="S484" s="57">
        <f t="shared" si="178"/>
        <v>0</v>
      </c>
      <c r="T484" s="57">
        <f t="shared" si="179"/>
        <v>0</v>
      </c>
      <c r="U484" s="57">
        <f t="shared" si="180"/>
        <v>0</v>
      </c>
      <c r="V484" s="58">
        <f t="shared" si="181"/>
        <v>0</v>
      </c>
      <c r="W484" s="58">
        <f t="shared" si="182"/>
        <v>0</v>
      </c>
      <c r="X484" s="58">
        <f t="shared" si="183"/>
        <v>0</v>
      </c>
      <c r="Y484" s="58">
        <f t="shared" si="184"/>
        <v>0</v>
      </c>
      <c r="Z484">
        <f t="shared" si="168"/>
        <v>226991</v>
      </c>
    </row>
    <row r="485" spans="1:26" x14ac:dyDescent="0.3">
      <c r="A485" s="56" t="str">
        <f t="shared" si="170"/>
        <v>OUT TIME</v>
      </c>
      <c r="B485" s="56" t="str">
        <f t="shared" si="162"/>
        <v>ultimo</v>
      </c>
      <c r="C485" s="55">
        <f t="shared" si="169"/>
        <v>1</v>
      </c>
      <c r="D485" t="str">
        <f t="shared" si="169"/>
        <v>Bocas del Toro</v>
      </c>
      <c r="E485" s="23">
        <f t="shared" si="171"/>
        <v>44022</v>
      </c>
      <c r="F485" s="54">
        <f t="shared" si="172"/>
        <v>38</v>
      </c>
      <c r="G485" cm="1">
        <f t="array" ref="G485">+INDEX('Casos ACUM Prov'!$CK$3:$OM$16,'TODO PROVINCIA'!C485+1,'TODO PROVINCIA'!F485)</f>
        <v>0</v>
      </c>
      <c r="H485">
        <f t="shared" si="164"/>
        <v>0</v>
      </c>
      <c r="I485" cm="1">
        <f t="array" ref="I485">+INDEX('Muertes-PROV'!$C$3:$GE$16,$C485+1,$F485)</f>
        <v>0</v>
      </c>
      <c r="J485">
        <f t="shared" si="165"/>
        <v>0</v>
      </c>
      <c r="K485" cm="1">
        <f t="array" ref="K485">+INDEX('rECUPERA-prov'!$C$3:$LA$16,$C485+1,$F485)</f>
        <v>0</v>
      </c>
      <c r="L485">
        <f t="shared" si="166"/>
        <v>0</v>
      </c>
      <c r="M485">
        <f t="shared" si="173"/>
        <v>0</v>
      </c>
      <c r="N485">
        <f t="shared" si="167"/>
        <v>0</v>
      </c>
      <c r="O485" s="57">
        <f t="shared" si="174"/>
        <v>0</v>
      </c>
      <c r="P485" s="57">
        <f t="shared" si="175"/>
        <v>0</v>
      </c>
      <c r="Q485" s="57">
        <f t="shared" si="176"/>
        <v>0</v>
      </c>
      <c r="R485" s="57">
        <f t="shared" si="177"/>
        <v>0</v>
      </c>
      <c r="S485" s="57">
        <f t="shared" si="178"/>
        <v>0</v>
      </c>
      <c r="T485" s="57">
        <f t="shared" si="179"/>
        <v>0</v>
      </c>
      <c r="U485" s="57">
        <f t="shared" si="180"/>
        <v>0</v>
      </c>
      <c r="V485" s="58">
        <f t="shared" si="181"/>
        <v>0</v>
      </c>
      <c r="W485" s="58">
        <f t="shared" si="182"/>
        <v>0</v>
      </c>
      <c r="X485" s="58">
        <f t="shared" si="183"/>
        <v>0</v>
      </c>
      <c r="Y485" s="58">
        <f t="shared" si="184"/>
        <v>0</v>
      </c>
      <c r="Z485">
        <f t="shared" si="168"/>
        <v>125461</v>
      </c>
    </row>
    <row r="486" spans="1:26" x14ac:dyDescent="0.3">
      <c r="A486" s="56" t="str">
        <f t="shared" si="170"/>
        <v>OUT TIME</v>
      </c>
      <c r="B486" s="56" t="str">
        <f t="shared" si="162"/>
        <v>ultimo</v>
      </c>
      <c r="C486" s="55">
        <f t="shared" si="169"/>
        <v>2</v>
      </c>
      <c r="D486" t="str">
        <f t="shared" si="169"/>
        <v>Coclé</v>
      </c>
      <c r="E486" s="23">
        <f t="shared" si="171"/>
        <v>44022</v>
      </c>
      <c r="F486" s="54">
        <f t="shared" si="172"/>
        <v>38</v>
      </c>
      <c r="G486" cm="1">
        <f t="array" ref="G486">+INDEX('Casos ACUM Prov'!$CK$3:$OM$16,'TODO PROVINCIA'!C486+1,'TODO PROVINCIA'!F486)</f>
        <v>0</v>
      </c>
      <c r="H486">
        <f t="shared" si="164"/>
        <v>0</v>
      </c>
      <c r="I486" cm="1">
        <f t="array" ref="I486">+INDEX('Muertes-PROV'!$C$3:$GE$16,$C486+1,$F486)</f>
        <v>0</v>
      </c>
      <c r="J486">
        <f t="shared" si="165"/>
        <v>0</v>
      </c>
      <c r="K486" cm="1">
        <f t="array" ref="K486">+INDEX('rECUPERA-prov'!$C$3:$LA$16,$C486+1,$F486)</f>
        <v>0</v>
      </c>
      <c r="L486">
        <f t="shared" si="166"/>
        <v>0</v>
      </c>
      <c r="M486">
        <f t="shared" si="173"/>
        <v>0</v>
      </c>
      <c r="N486">
        <f t="shared" si="167"/>
        <v>0</v>
      </c>
      <c r="O486" s="57">
        <f t="shared" si="174"/>
        <v>0</v>
      </c>
      <c r="P486" s="57">
        <f t="shared" si="175"/>
        <v>0</v>
      </c>
      <c r="Q486" s="57">
        <f t="shared" si="176"/>
        <v>0</v>
      </c>
      <c r="R486" s="57">
        <f t="shared" si="177"/>
        <v>0</v>
      </c>
      <c r="S486" s="57">
        <f t="shared" si="178"/>
        <v>0</v>
      </c>
      <c r="T486" s="57">
        <f t="shared" si="179"/>
        <v>0</v>
      </c>
      <c r="U486" s="57">
        <f t="shared" si="180"/>
        <v>0</v>
      </c>
      <c r="V486" s="58">
        <f t="shared" si="181"/>
        <v>0</v>
      </c>
      <c r="W486" s="58">
        <f t="shared" si="182"/>
        <v>0</v>
      </c>
      <c r="X486" s="58">
        <f t="shared" si="183"/>
        <v>0</v>
      </c>
      <c r="Y486" s="58">
        <f t="shared" si="184"/>
        <v>0</v>
      </c>
      <c r="Z486">
        <f t="shared" si="168"/>
        <v>416873</v>
      </c>
    </row>
    <row r="487" spans="1:26" x14ac:dyDescent="0.3">
      <c r="A487" s="56" t="str">
        <f t="shared" si="170"/>
        <v>OUT TIME</v>
      </c>
      <c r="B487" s="56" t="str">
        <f t="shared" si="162"/>
        <v>ultimo</v>
      </c>
      <c r="C487" s="55">
        <f t="shared" si="169"/>
        <v>3</v>
      </c>
      <c r="D487" t="str">
        <f t="shared" si="169"/>
        <v>Colón</v>
      </c>
      <c r="E487" s="23">
        <f t="shared" si="171"/>
        <v>44022</v>
      </c>
      <c r="F487" s="54">
        <f t="shared" si="172"/>
        <v>38</v>
      </c>
      <c r="G487" cm="1">
        <f t="array" ref="G487">+INDEX('Casos ACUM Prov'!$CK$3:$OM$16,'TODO PROVINCIA'!C487+1,'TODO PROVINCIA'!F487)</f>
        <v>0</v>
      </c>
      <c r="H487">
        <f t="shared" si="164"/>
        <v>0</v>
      </c>
      <c r="I487" cm="1">
        <f t="array" ref="I487">+INDEX('Muertes-PROV'!$C$3:$GE$16,$C487+1,$F487)</f>
        <v>0</v>
      </c>
      <c r="J487">
        <f t="shared" si="165"/>
        <v>0</v>
      </c>
      <c r="K487" cm="1">
        <f t="array" ref="K487">+INDEX('rECUPERA-prov'!$C$3:$LA$16,$C487+1,$F487)</f>
        <v>0</v>
      </c>
      <c r="L487">
        <f t="shared" si="166"/>
        <v>0</v>
      </c>
      <c r="M487">
        <f t="shared" si="173"/>
        <v>0</v>
      </c>
      <c r="N487">
        <f t="shared" si="167"/>
        <v>0</v>
      </c>
      <c r="O487" s="57">
        <f t="shared" si="174"/>
        <v>0</v>
      </c>
      <c r="P487" s="57">
        <f t="shared" si="175"/>
        <v>0</v>
      </c>
      <c r="Q487" s="57">
        <f t="shared" si="176"/>
        <v>0</v>
      </c>
      <c r="R487" s="57">
        <f t="shared" si="177"/>
        <v>0</v>
      </c>
      <c r="S487" s="57">
        <f t="shared" si="178"/>
        <v>0</v>
      </c>
      <c r="T487" s="57">
        <f t="shared" si="179"/>
        <v>0</v>
      </c>
      <c r="U487" s="57">
        <f t="shared" si="180"/>
        <v>0</v>
      </c>
      <c r="V487" s="58">
        <f t="shared" si="181"/>
        <v>0</v>
      </c>
      <c r="W487" s="58">
        <f t="shared" si="182"/>
        <v>0</v>
      </c>
      <c r="X487" s="58">
        <f t="shared" si="183"/>
        <v>0</v>
      </c>
      <c r="Y487" s="58">
        <f t="shared" si="184"/>
        <v>0</v>
      </c>
      <c r="Z487">
        <f t="shared" si="168"/>
        <v>233708</v>
      </c>
    </row>
    <row r="488" spans="1:26" x14ac:dyDescent="0.3">
      <c r="A488" s="56" t="str">
        <f t="shared" si="170"/>
        <v>OUT TIME</v>
      </c>
      <c r="B488" s="56" t="str">
        <f t="shared" si="162"/>
        <v>ultimo</v>
      </c>
      <c r="C488" s="55">
        <f t="shared" si="169"/>
        <v>4</v>
      </c>
      <c r="D488" t="str">
        <f t="shared" si="169"/>
        <v>Chiriquí</v>
      </c>
      <c r="E488" s="23">
        <f t="shared" si="171"/>
        <v>44022</v>
      </c>
      <c r="F488" s="54">
        <f t="shared" si="172"/>
        <v>38</v>
      </c>
      <c r="G488" cm="1">
        <f t="array" ref="G488">+INDEX('Casos ACUM Prov'!$CK$3:$OM$16,'TODO PROVINCIA'!C488+1,'TODO PROVINCIA'!F488)</f>
        <v>0</v>
      </c>
      <c r="H488">
        <f t="shared" si="164"/>
        <v>0</v>
      </c>
      <c r="I488" cm="1">
        <f t="array" ref="I488">+INDEX('Muertes-PROV'!$C$3:$GE$16,$C488+1,$F488)</f>
        <v>0</v>
      </c>
      <c r="J488">
        <f t="shared" si="165"/>
        <v>0</v>
      </c>
      <c r="K488" cm="1">
        <f t="array" ref="K488">+INDEX('rECUPERA-prov'!$C$3:$LA$16,$C488+1,$F488)</f>
        <v>0</v>
      </c>
      <c r="L488">
        <f t="shared" si="166"/>
        <v>0</v>
      </c>
      <c r="M488">
        <f t="shared" si="173"/>
        <v>0</v>
      </c>
      <c r="N488">
        <f t="shared" si="167"/>
        <v>0</v>
      </c>
      <c r="O488" s="57">
        <f t="shared" si="174"/>
        <v>0</v>
      </c>
      <c r="P488" s="57">
        <f t="shared" si="175"/>
        <v>0</v>
      </c>
      <c r="Q488" s="57">
        <f t="shared" si="176"/>
        <v>0</v>
      </c>
      <c r="R488" s="57">
        <f t="shared" si="177"/>
        <v>0</v>
      </c>
      <c r="S488" s="57">
        <f t="shared" si="178"/>
        <v>0</v>
      </c>
      <c r="T488" s="57">
        <f t="shared" si="179"/>
        <v>0</v>
      </c>
      <c r="U488" s="57">
        <f t="shared" si="180"/>
        <v>0</v>
      </c>
      <c r="V488" s="58">
        <f t="shared" si="181"/>
        <v>0</v>
      </c>
      <c r="W488" s="58">
        <f t="shared" si="182"/>
        <v>0</v>
      </c>
      <c r="X488" s="58">
        <f t="shared" si="183"/>
        <v>0</v>
      </c>
      <c r="Y488" s="58">
        <f t="shared" si="184"/>
        <v>0</v>
      </c>
      <c r="Z488">
        <f t="shared" si="168"/>
        <v>241928</v>
      </c>
    </row>
    <row r="489" spans="1:26" x14ac:dyDescent="0.3">
      <c r="A489" s="56" t="str">
        <f t="shared" si="170"/>
        <v>OUT TIME</v>
      </c>
      <c r="B489" s="56" t="str">
        <f t="shared" si="162"/>
        <v>ultimo</v>
      </c>
      <c r="C489" s="55">
        <f t="shared" si="169"/>
        <v>5</v>
      </c>
      <c r="D489" t="str">
        <f t="shared" si="169"/>
        <v>Darién</v>
      </c>
      <c r="E489" s="23">
        <f t="shared" si="171"/>
        <v>44022</v>
      </c>
      <c r="F489" s="54">
        <f t="shared" si="172"/>
        <v>38</v>
      </c>
      <c r="G489" cm="1">
        <f t="array" ref="G489">+INDEX('Casos ACUM Prov'!$CK$3:$OM$16,'TODO PROVINCIA'!C489+1,'TODO PROVINCIA'!F489)</f>
        <v>0</v>
      </c>
      <c r="H489">
        <f t="shared" si="164"/>
        <v>0</v>
      </c>
      <c r="I489" cm="1">
        <f t="array" ref="I489">+INDEX('Muertes-PROV'!$C$3:$GE$16,$C489+1,$F489)</f>
        <v>0</v>
      </c>
      <c r="J489">
        <f t="shared" si="165"/>
        <v>0</v>
      </c>
      <c r="K489" cm="1">
        <f t="array" ref="K489">+INDEX('rECUPERA-prov'!$C$3:$LA$16,$C489+1,$F489)</f>
        <v>0</v>
      </c>
      <c r="L489">
        <f t="shared" si="166"/>
        <v>0</v>
      </c>
      <c r="M489">
        <f t="shared" si="173"/>
        <v>0</v>
      </c>
      <c r="N489">
        <f t="shared" si="167"/>
        <v>0</v>
      </c>
      <c r="O489" s="57">
        <f t="shared" si="174"/>
        <v>0</v>
      </c>
      <c r="P489" s="57">
        <f t="shared" si="175"/>
        <v>0</v>
      </c>
      <c r="Q489" s="57">
        <f t="shared" si="176"/>
        <v>0</v>
      </c>
      <c r="R489" s="57">
        <f t="shared" si="177"/>
        <v>0</v>
      </c>
      <c r="S489" s="57">
        <f t="shared" si="178"/>
        <v>0</v>
      </c>
      <c r="T489" s="57">
        <f t="shared" si="179"/>
        <v>0</v>
      </c>
      <c r="U489" s="57">
        <f t="shared" si="180"/>
        <v>0</v>
      </c>
      <c r="V489" s="58">
        <f t="shared" si="181"/>
        <v>0</v>
      </c>
      <c r="W489" s="58">
        <f t="shared" si="182"/>
        <v>0</v>
      </c>
      <c r="X489" s="58">
        <f t="shared" si="183"/>
        <v>0</v>
      </c>
      <c r="Y489" s="58">
        <f t="shared" si="184"/>
        <v>0</v>
      </c>
      <c r="Z489">
        <f t="shared" si="168"/>
        <v>10001</v>
      </c>
    </row>
    <row r="490" spans="1:26" x14ac:dyDescent="0.3">
      <c r="A490" s="56" t="str">
        <f t="shared" si="170"/>
        <v>OUT TIME</v>
      </c>
      <c r="B490" s="56" t="str">
        <f t="shared" si="162"/>
        <v>ultimo</v>
      </c>
      <c r="C490" s="55">
        <f t="shared" si="169"/>
        <v>6</v>
      </c>
      <c r="D490" t="str">
        <f t="shared" si="169"/>
        <v>Herrera</v>
      </c>
      <c r="E490" s="23">
        <f t="shared" si="171"/>
        <v>44022</v>
      </c>
      <c r="F490" s="54">
        <f t="shared" si="172"/>
        <v>38</v>
      </c>
      <c r="G490" cm="1">
        <f t="array" ref="G490">+INDEX('Casos ACUM Prov'!$CK$3:$OM$16,'TODO PROVINCIA'!C490+1,'TODO PROVINCIA'!F490)</f>
        <v>0</v>
      </c>
      <c r="H490">
        <f t="shared" si="164"/>
        <v>0</v>
      </c>
      <c r="I490" cm="1">
        <f t="array" ref="I490">+INDEX('Muertes-PROV'!$C$3:$GE$16,$C490+1,$F490)</f>
        <v>0</v>
      </c>
      <c r="J490">
        <f t="shared" si="165"/>
        <v>0</v>
      </c>
      <c r="K490" cm="1">
        <f t="array" ref="K490">+INDEX('rECUPERA-prov'!$C$3:$LA$16,$C490+1,$F490)</f>
        <v>0</v>
      </c>
      <c r="L490">
        <f t="shared" si="166"/>
        <v>0</v>
      </c>
      <c r="M490">
        <f t="shared" si="173"/>
        <v>0</v>
      </c>
      <c r="N490">
        <f t="shared" si="167"/>
        <v>0</v>
      </c>
      <c r="O490" s="57">
        <f t="shared" si="174"/>
        <v>0</v>
      </c>
      <c r="P490" s="57">
        <f t="shared" si="175"/>
        <v>0</v>
      </c>
      <c r="Q490" s="57">
        <f t="shared" si="176"/>
        <v>0</v>
      </c>
      <c r="R490" s="57">
        <f t="shared" si="177"/>
        <v>0</v>
      </c>
      <c r="S490" s="57">
        <f t="shared" si="178"/>
        <v>0</v>
      </c>
      <c r="T490" s="57">
        <f t="shared" si="179"/>
        <v>0</v>
      </c>
      <c r="U490" s="57">
        <f t="shared" si="180"/>
        <v>0</v>
      </c>
      <c r="V490" s="58">
        <f t="shared" si="181"/>
        <v>0</v>
      </c>
      <c r="W490" s="58">
        <f t="shared" si="182"/>
        <v>0</v>
      </c>
      <c r="X490" s="58">
        <f t="shared" si="183"/>
        <v>0</v>
      </c>
      <c r="Y490" s="58">
        <f t="shared" si="184"/>
        <v>0</v>
      </c>
      <c r="Z490">
        <f t="shared" si="168"/>
        <v>33109</v>
      </c>
    </row>
    <row r="491" spans="1:26" x14ac:dyDescent="0.3">
      <c r="A491" s="56" t="str">
        <f t="shared" si="170"/>
        <v>OUT TIME</v>
      </c>
      <c r="B491" s="56" t="str">
        <f t="shared" si="162"/>
        <v>ultimo</v>
      </c>
      <c r="C491" s="55">
        <f t="shared" si="169"/>
        <v>7</v>
      </c>
      <c r="D491" t="str">
        <f t="shared" si="169"/>
        <v>Los Santos</v>
      </c>
      <c r="E491" s="23">
        <f t="shared" si="171"/>
        <v>44022</v>
      </c>
      <c r="F491" s="54">
        <f t="shared" si="172"/>
        <v>38</v>
      </c>
      <c r="G491" cm="1">
        <f t="array" ref="G491">+INDEX('Casos ACUM Prov'!$CK$3:$OM$16,'TODO PROVINCIA'!C491+1,'TODO PROVINCIA'!F491)</f>
        <v>0</v>
      </c>
      <c r="H491">
        <f t="shared" si="164"/>
        <v>0</v>
      </c>
      <c r="I491" cm="1">
        <f t="array" ref="I491">+INDEX('Muertes-PROV'!$C$3:$GE$16,$C491+1,$F491)</f>
        <v>0</v>
      </c>
      <c r="J491">
        <f t="shared" si="165"/>
        <v>0</v>
      </c>
      <c r="K491" cm="1">
        <f t="array" ref="K491">+INDEX('rECUPERA-prov'!$C$3:$LA$16,$C491+1,$F491)</f>
        <v>0</v>
      </c>
      <c r="L491">
        <f t="shared" si="166"/>
        <v>0</v>
      </c>
      <c r="M491">
        <f t="shared" si="173"/>
        <v>0</v>
      </c>
      <c r="N491">
        <f t="shared" si="167"/>
        <v>0</v>
      </c>
      <c r="O491" s="57">
        <f t="shared" si="174"/>
        <v>0</v>
      </c>
      <c r="P491" s="57">
        <f t="shared" si="175"/>
        <v>0</v>
      </c>
      <c r="Q491" s="57">
        <f t="shared" si="176"/>
        <v>0</v>
      </c>
      <c r="R491" s="57">
        <f t="shared" si="177"/>
        <v>0</v>
      </c>
      <c r="S491" s="57">
        <f t="shared" si="178"/>
        <v>0</v>
      </c>
      <c r="T491" s="57">
        <f t="shared" si="179"/>
        <v>0</v>
      </c>
      <c r="U491" s="57">
        <f t="shared" si="180"/>
        <v>0</v>
      </c>
      <c r="V491" s="58">
        <f t="shared" si="181"/>
        <v>0</v>
      </c>
      <c r="W491" s="58">
        <f t="shared" si="182"/>
        <v>0</v>
      </c>
      <c r="X491" s="58">
        <f t="shared" si="183"/>
        <v>0</v>
      </c>
      <c r="Y491" s="58">
        <f t="shared" si="184"/>
        <v>0</v>
      </c>
      <c r="Z491">
        <f t="shared" si="168"/>
        <v>156747</v>
      </c>
    </row>
    <row r="492" spans="1:26" x14ac:dyDescent="0.3">
      <c r="A492" s="56" t="str">
        <f t="shared" si="170"/>
        <v>OUT TIME</v>
      </c>
      <c r="B492" s="56" t="str">
        <f t="shared" si="162"/>
        <v>ultimo</v>
      </c>
      <c r="C492" s="55">
        <f t="shared" ref="C492:D507" si="185">+C479</f>
        <v>8</v>
      </c>
      <c r="D492" t="str">
        <f t="shared" si="185"/>
        <v>Panamá</v>
      </c>
      <c r="E492" s="23">
        <f t="shared" si="171"/>
        <v>44022</v>
      </c>
      <c r="F492" s="54">
        <f t="shared" si="172"/>
        <v>38</v>
      </c>
      <c r="G492" cm="1">
        <f t="array" ref="G492">+INDEX('Casos ACUM Prov'!$CK$3:$OM$16,'TODO PROVINCIA'!C492+1,'TODO PROVINCIA'!F492)</f>
        <v>0</v>
      </c>
      <c r="H492">
        <f t="shared" si="164"/>
        <v>0</v>
      </c>
      <c r="I492" cm="1">
        <f t="array" ref="I492">+INDEX('Muertes-PROV'!$C$3:$GE$16,$C492+1,$F492)</f>
        <v>0</v>
      </c>
      <c r="J492">
        <f t="shared" si="165"/>
        <v>0</v>
      </c>
      <c r="K492" cm="1">
        <f t="array" ref="K492">+INDEX('rECUPERA-prov'!$C$3:$LA$16,$C492+1,$F492)</f>
        <v>0</v>
      </c>
      <c r="L492">
        <f t="shared" si="166"/>
        <v>0</v>
      </c>
      <c r="M492">
        <f t="shared" si="173"/>
        <v>0</v>
      </c>
      <c r="N492">
        <f t="shared" si="167"/>
        <v>0</v>
      </c>
      <c r="O492" s="57">
        <f t="shared" si="174"/>
        <v>0</v>
      </c>
      <c r="P492" s="57">
        <f t="shared" si="175"/>
        <v>0</v>
      </c>
      <c r="Q492" s="57">
        <f t="shared" si="176"/>
        <v>0</v>
      </c>
      <c r="R492" s="57">
        <f t="shared" si="177"/>
        <v>0</v>
      </c>
      <c r="S492" s="57">
        <f t="shared" si="178"/>
        <v>0</v>
      </c>
      <c r="T492" s="57">
        <f t="shared" si="179"/>
        <v>0</v>
      </c>
      <c r="U492" s="57">
        <f t="shared" si="180"/>
        <v>0</v>
      </c>
      <c r="V492" s="58">
        <f t="shared" si="181"/>
        <v>0</v>
      </c>
      <c r="W492" s="58">
        <f t="shared" si="182"/>
        <v>0</v>
      </c>
      <c r="X492" s="58">
        <f t="shared" si="183"/>
        <v>0</v>
      </c>
      <c r="Y492" s="58">
        <f t="shared" si="184"/>
        <v>0</v>
      </c>
      <c r="Z492">
        <f t="shared" si="168"/>
        <v>109955</v>
      </c>
    </row>
    <row r="493" spans="1:26" x14ac:dyDescent="0.3">
      <c r="A493" s="56" t="str">
        <f t="shared" si="170"/>
        <v>OUT TIME</v>
      </c>
      <c r="B493" s="56" t="str">
        <f t="shared" si="162"/>
        <v>ultimo</v>
      </c>
      <c r="C493" s="55">
        <f t="shared" si="185"/>
        <v>9</v>
      </c>
      <c r="D493" t="str">
        <f t="shared" si="185"/>
        <v>Veraguas</v>
      </c>
      <c r="E493" s="23">
        <f t="shared" si="171"/>
        <v>44022</v>
      </c>
      <c r="F493" s="54">
        <f t="shared" si="172"/>
        <v>38</v>
      </c>
      <c r="G493" cm="1">
        <f t="array" ref="G493">+INDEX('Casos ACUM Prov'!$CK$3:$OM$16,'TODO PROVINCIA'!C493+1,'TODO PROVINCIA'!F493)</f>
        <v>0</v>
      </c>
      <c r="H493">
        <f t="shared" si="164"/>
        <v>0</v>
      </c>
      <c r="I493" cm="1">
        <f t="array" ref="I493">+INDEX('Muertes-PROV'!$C$3:$GE$16,$C493+1,$F493)</f>
        <v>0</v>
      </c>
      <c r="J493">
        <f t="shared" si="165"/>
        <v>0</v>
      </c>
      <c r="K493" cm="1">
        <f t="array" ref="K493">+INDEX('rECUPERA-prov'!$C$3:$LA$16,$C493+1,$F493)</f>
        <v>0</v>
      </c>
      <c r="L493">
        <f t="shared" si="166"/>
        <v>0</v>
      </c>
      <c r="M493">
        <f t="shared" si="173"/>
        <v>0</v>
      </c>
      <c r="N493">
        <f t="shared" si="167"/>
        <v>0</v>
      </c>
      <c r="O493" s="57">
        <f t="shared" si="174"/>
        <v>0</v>
      </c>
      <c r="P493" s="57">
        <f t="shared" si="175"/>
        <v>0</v>
      </c>
      <c r="Q493" s="57">
        <f t="shared" si="176"/>
        <v>0</v>
      </c>
      <c r="R493" s="57">
        <f t="shared" si="177"/>
        <v>0</v>
      </c>
      <c r="S493" s="57">
        <f t="shared" si="178"/>
        <v>0</v>
      </c>
      <c r="T493" s="57">
        <f t="shared" si="179"/>
        <v>0</v>
      </c>
      <c r="U493" s="57">
        <f t="shared" si="180"/>
        <v>0</v>
      </c>
      <c r="V493" s="58">
        <f t="shared" si="181"/>
        <v>0</v>
      </c>
      <c r="W493" s="58">
        <f t="shared" si="182"/>
        <v>0</v>
      </c>
      <c r="X493" s="58">
        <f t="shared" si="183"/>
        <v>0</v>
      </c>
      <c r="Y493" s="58">
        <f t="shared" si="184"/>
        <v>0</v>
      </c>
      <c r="Z493">
        <f t="shared" si="168"/>
        <v>109955</v>
      </c>
    </row>
    <row r="494" spans="1:26" x14ac:dyDescent="0.3">
      <c r="A494" s="56" t="str">
        <f t="shared" si="170"/>
        <v>OUT TIME</v>
      </c>
      <c r="B494" s="56" t="str">
        <f t="shared" si="162"/>
        <v>ultimo</v>
      </c>
      <c r="C494" s="55">
        <f t="shared" si="185"/>
        <v>10</v>
      </c>
      <c r="D494" t="str">
        <f t="shared" si="185"/>
        <v>Comarca Kuna Yala</v>
      </c>
      <c r="E494" s="23">
        <f t="shared" si="171"/>
        <v>44022</v>
      </c>
      <c r="F494" s="54">
        <f t="shared" si="172"/>
        <v>38</v>
      </c>
      <c r="G494" cm="1">
        <f t="array" ref="G494">+INDEX('Casos ACUM Prov'!$CK$3:$OM$16,'TODO PROVINCIA'!C494+1,'TODO PROVINCIA'!F494)</f>
        <v>0</v>
      </c>
      <c r="H494">
        <f t="shared" si="164"/>
        <v>0</v>
      </c>
      <c r="I494" cm="1">
        <f t="array" ref="I494">+INDEX('Muertes-PROV'!$C$3:$GE$16,$C494+1,$F494)</f>
        <v>0</v>
      </c>
      <c r="J494">
        <f t="shared" si="165"/>
        <v>0</v>
      </c>
      <c r="K494" cm="1">
        <f t="array" ref="K494">+INDEX('rECUPERA-prov'!$C$3:$LA$16,$C494+1,$F494)</f>
        <v>0</v>
      </c>
      <c r="L494">
        <f t="shared" si="166"/>
        <v>0</v>
      </c>
      <c r="M494">
        <f t="shared" si="173"/>
        <v>0</v>
      </c>
      <c r="N494">
        <f t="shared" si="167"/>
        <v>0</v>
      </c>
      <c r="O494" s="57">
        <f t="shared" si="174"/>
        <v>0</v>
      </c>
      <c r="P494" s="57">
        <f t="shared" si="175"/>
        <v>0</v>
      </c>
      <c r="Q494" s="57">
        <f t="shared" si="176"/>
        <v>0</v>
      </c>
      <c r="R494" s="57">
        <f t="shared" si="177"/>
        <v>0</v>
      </c>
      <c r="S494" s="57">
        <f t="shared" si="178"/>
        <v>0</v>
      </c>
      <c r="T494" s="57">
        <f t="shared" si="179"/>
        <v>0</v>
      </c>
      <c r="U494" s="57">
        <f t="shared" si="180"/>
        <v>0</v>
      </c>
      <c r="V494" s="58">
        <f t="shared" si="181"/>
        <v>0</v>
      </c>
      <c r="W494" s="58">
        <f t="shared" si="182"/>
        <v>0</v>
      </c>
      <c r="X494" s="58">
        <f t="shared" si="183"/>
        <v>0</v>
      </c>
      <c r="Y494" s="58">
        <f t="shared" si="184"/>
        <v>0</v>
      </c>
      <c r="Z494">
        <f t="shared" si="168"/>
        <v>89592</v>
      </c>
    </row>
    <row r="495" spans="1:26" x14ac:dyDescent="0.3">
      <c r="A495" s="56" t="str">
        <f t="shared" si="170"/>
        <v>OUT TIME</v>
      </c>
      <c r="B495" s="56" t="str">
        <f t="shared" si="162"/>
        <v>ultimo</v>
      </c>
      <c r="C495" s="55">
        <f t="shared" si="185"/>
        <v>11</v>
      </c>
      <c r="D495" t="str">
        <f t="shared" si="185"/>
        <v>Comarca Emberá Wounaán</v>
      </c>
      <c r="E495" s="23">
        <f t="shared" si="171"/>
        <v>44022</v>
      </c>
      <c r="F495" s="54">
        <f t="shared" si="172"/>
        <v>38</v>
      </c>
      <c r="G495" cm="1">
        <f t="array" ref="G495">+INDEX('Casos ACUM Prov'!$CK$3:$OM$16,'TODO PROVINCIA'!C495+1,'TODO PROVINCIA'!F495)</f>
        <v>0</v>
      </c>
      <c r="H495">
        <f t="shared" si="164"/>
        <v>0</v>
      </c>
      <c r="I495" cm="1">
        <f t="array" ref="I495">+INDEX('Muertes-PROV'!$C$3:$GE$16,$C495+1,$F495)</f>
        <v>0</v>
      </c>
      <c r="J495">
        <f t="shared" si="165"/>
        <v>0</v>
      </c>
      <c r="K495" cm="1">
        <f t="array" ref="K495">+INDEX('rECUPERA-prov'!$C$3:$LA$16,$C495+1,$F495)</f>
        <v>0</v>
      </c>
      <c r="L495">
        <f t="shared" si="166"/>
        <v>0</v>
      </c>
      <c r="M495">
        <f t="shared" si="173"/>
        <v>0</v>
      </c>
      <c r="N495">
        <f t="shared" si="167"/>
        <v>0</v>
      </c>
      <c r="O495" s="57">
        <f t="shared" si="174"/>
        <v>0</v>
      </c>
      <c r="P495" s="57">
        <f t="shared" si="175"/>
        <v>0</v>
      </c>
      <c r="Q495" s="57">
        <f t="shared" si="176"/>
        <v>0</v>
      </c>
      <c r="R495" s="57">
        <f t="shared" si="177"/>
        <v>0</v>
      </c>
      <c r="S495" s="57">
        <f t="shared" si="178"/>
        <v>0</v>
      </c>
      <c r="T495" s="57">
        <f t="shared" si="179"/>
        <v>0</v>
      </c>
      <c r="U495" s="57">
        <f t="shared" si="180"/>
        <v>0</v>
      </c>
      <c r="V495" s="58">
        <f t="shared" si="181"/>
        <v>0</v>
      </c>
      <c r="W495" s="58">
        <f t="shared" si="182"/>
        <v>0</v>
      </c>
      <c r="X495" s="58">
        <f t="shared" si="183"/>
        <v>0</v>
      </c>
      <c r="Y495" s="58">
        <f t="shared" si="184"/>
        <v>0</v>
      </c>
      <c r="Z495">
        <f t="shared" si="168"/>
        <v>1249032</v>
      </c>
    </row>
    <row r="496" spans="1:26" x14ac:dyDescent="0.3">
      <c r="A496" s="56" t="str">
        <f t="shared" si="170"/>
        <v>OUT TIME</v>
      </c>
      <c r="B496" s="56" t="str">
        <f t="shared" si="162"/>
        <v>ultimo</v>
      </c>
      <c r="C496" s="55">
        <f t="shared" si="185"/>
        <v>12</v>
      </c>
      <c r="D496" t="str">
        <f t="shared" si="185"/>
        <v>Comarca Ngäbe Buglé</v>
      </c>
      <c r="E496" s="23">
        <f t="shared" si="171"/>
        <v>44022</v>
      </c>
      <c r="F496" s="54">
        <f t="shared" si="172"/>
        <v>38</v>
      </c>
      <c r="G496" cm="1">
        <f t="array" ref="G496">+INDEX('Casos ACUM Prov'!$CK$3:$OM$16,'TODO PROVINCIA'!C496+1,'TODO PROVINCIA'!F496)</f>
        <v>0</v>
      </c>
      <c r="H496">
        <f t="shared" si="164"/>
        <v>0</v>
      </c>
      <c r="I496" cm="1">
        <f t="array" ref="I496">+INDEX('Muertes-PROV'!$C$3:$GE$16,$C496+1,$F496)</f>
        <v>0</v>
      </c>
      <c r="J496">
        <f t="shared" si="165"/>
        <v>0</v>
      </c>
      <c r="K496" cm="1">
        <f t="array" ref="K496">+INDEX('rECUPERA-prov'!$C$3:$LA$16,$C496+1,$F496)</f>
        <v>0</v>
      </c>
      <c r="L496">
        <f t="shared" si="166"/>
        <v>0</v>
      </c>
      <c r="M496">
        <f t="shared" si="173"/>
        <v>0</v>
      </c>
      <c r="N496">
        <f t="shared" si="167"/>
        <v>0</v>
      </c>
      <c r="O496" s="57">
        <f t="shared" si="174"/>
        <v>0</v>
      </c>
      <c r="P496" s="57">
        <f t="shared" si="175"/>
        <v>0</v>
      </c>
      <c r="Q496" s="57">
        <f t="shared" si="176"/>
        <v>0</v>
      </c>
      <c r="R496" s="57">
        <f t="shared" si="177"/>
        <v>0</v>
      </c>
      <c r="S496" s="57">
        <f t="shared" si="178"/>
        <v>0</v>
      </c>
      <c r="T496" s="57">
        <f t="shared" si="179"/>
        <v>0</v>
      </c>
      <c r="U496" s="57">
        <f t="shared" si="180"/>
        <v>0</v>
      </c>
      <c r="V496" s="58">
        <f t="shared" si="181"/>
        <v>0</v>
      </c>
      <c r="W496" s="58">
        <f t="shared" si="182"/>
        <v>0</v>
      </c>
      <c r="X496" s="58">
        <f t="shared" si="183"/>
        <v>0</v>
      </c>
      <c r="Y496" s="58">
        <f t="shared" si="184"/>
        <v>0</v>
      </c>
      <c r="Z496">
        <f t="shared" si="168"/>
        <v>464038</v>
      </c>
    </row>
    <row r="497" spans="1:26" x14ac:dyDescent="0.3">
      <c r="A497" s="56" t="str">
        <f t="shared" si="170"/>
        <v>OUT TIME</v>
      </c>
      <c r="B497" s="56" t="str">
        <f t="shared" si="162"/>
        <v>ultimo</v>
      </c>
      <c r="C497" s="55">
        <f t="shared" si="185"/>
        <v>13</v>
      </c>
      <c r="D497" t="str">
        <f t="shared" si="185"/>
        <v>Panamá Oeste</v>
      </c>
      <c r="E497" s="23">
        <f t="shared" si="171"/>
        <v>44022</v>
      </c>
      <c r="F497" s="54">
        <f t="shared" si="172"/>
        <v>38</v>
      </c>
      <c r="G497" cm="1">
        <f t="array" ref="G497">+INDEX('Casos ACUM Prov'!$CK$3:$OM$16,'TODO PROVINCIA'!C497+1,'TODO PROVINCIA'!F497)</f>
        <v>0</v>
      </c>
      <c r="H497">
        <f t="shared" si="164"/>
        <v>0</v>
      </c>
      <c r="I497" cm="1">
        <f t="array" ref="I497">+INDEX('Muertes-PROV'!$C$3:$GE$16,$C497+1,$F497)</f>
        <v>0</v>
      </c>
      <c r="J497">
        <f t="shared" si="165"/>
        <v>0</v>
      </c>
      <c r="K497" cm="1">
        <f t="array" ref="K497">+INDEX('rECUPERA-prov'!$C$3:$LA$16,$C497+1,$F497)</f>
        <v>0</v>
      </c>
      <c r="L497">
        <f t="shared" si="166"/>
        <v>0</v>
      </c>
      <c r="M497">
        <f t="shared" si="173"/>
        <v>0</v>
      </c>
      <c r="N497">
        <f t="shared" si="167"/>
        <v>0</v>
      </c>
      <c r="O497" s="57">
        <f t="shared" si="174"/>
        <v>0</v>
      </c>
      <c r="P497" s="57">
        <f t="shared" si="175"/>
        <v>0</v>
      </c>
      <c r="Q497" s="57">
        <f t="shared" si="176"/>
        <v>0</v>
      </c>
      <c r="R497" s="57">
        <f t="shared" si="177"/>
        <v>0</v>
      </c>
      <c r="S497" s="57">
        <f t="shared" si="178"/>
        <v>0</v>
      </c>
      <c r="T497" s="57">
        <f t="shared" si="179"/>
        <v>0</v>
      </c>
      <c r="U497" s="57">
        <f t="shared" si="180"/>
        <v>0</v>
      </c>
      <c r="V497" s="58">
        <f t="shared" si="181"/>
        <v>0</v>
      </c>
      <c r="W497" s="58">
        <f t="shared" si="182"/>
        <v>0</v>
      </c>
      <c r="X497" s="58">
        <f t="shared" si="183"/>
        <v>0</v>
      </c>
      <c r="Y497" s="58">
        <f t="shared" si="184"/>
        <v>0</v>
      </c>
      <c r="Z497">
        <f t="shared" si="168"/>
        <v>226991</v>
      </c>
    </row>
    <row r="498" spans="1:26" x14ac:dyDescent="0.3">
      <c r="A498" s="56" t="str">
        <f t="shared" si="170"/>
        <v>OUT TIME</v>
      </c>
      <c r="B498" s="56" t="str">
        <f t="shared" si="162"/>
        <v>ultimo</v>
      </c>
      <c r="C498" s="55">
        <f t="shared" si="185"/>
        <v>1</v>
      </c>
      <c r="D498" t="str">
        <f t="shared" si="185"/>
        <v>Bocas del Toro</v>
      </c>
      <c r="E498" s="23">
        <f t="shared" si="171"/>
        <v>44023</v>
      </c>
      <c r="F498" s="54">
        <f t="shared" si="172"/>
        <v>39</v>
      </c>
      <c r="G498" cm="1">
        <f t="array" ref="G498">+INDEX('Casos ACUM Prov'!$CK$3:$OM$16,'TODO PROVINCIA'!C498+1,'TODO PROVINCIA'!F498)</f>
        <v>0</v>
      </c>
      <c r="H498">
        <f t="shared" si="164"/>
        <v>0</v>
      </c>
      <c r="I498" cm="1">
        <f t="array" ref="I498">+INDEX('Muertes-PROV'!$C$3:$GE$16,$C498+1,$F498)</f>
        <v>0</v>
      </c>
      <c r="J498">
        <f t="shared" si="165"/>
        <v>0</v>
      </c>
      <c r="K498" cm="1">
        <f t="array" ref="K498">+INDEX('rECUPERA-prov'!$C$3:$LA$16,$C498+1,$F498)</f>
        <v>0</v>
      </c>
      <c r="L498">
        <f t="shared" si="166"/>
        <v>0</v>
      </c>
      <c r="M498">
        <f t="shared" si="173"/>
        <v>0</v>
      </c>
      <c r="N498">
        <f t="shared" si="167"/>
        <v>0</v>
      </c>
      <c r="O498" s="57">
        <f t="shared" si="174"/>
        <v>0</v>
      </c>
      <c r="P498" s="57">
        <f t="shared" si="175"/>
        <v>0</v>
      </c>
      <c r="Q498" s="57">
        <f t="shared" si="176"/>
        <v>0</v>
      </c>
      <c r="R498" s="57">
        <f t="shared" si="177"/>
        <v>0</v>
      </c>
      <c r="S498" s="57">
        <f t="shared" si="178"/>
        <v>0</v>
      </c>
      <c r="T498" s="57">
        <f t="shared" si="179"/>
        <v>0</v>
      </c>
      <c r="U498" s="57">
        <f t="shared" si="180"/>
        <v>0</v>
      </c>
      <c r="V498" s="58">
        <f t="shared" si="181"/>
        <v>0</v>
      </c>
      <c r="W498" s="58">
        <f t="shared" si="182"/>
        <v>0</v>
      </c>
      <c r="X498" s="58">
        <f t="shared" si="183"/>
        <v>0</v>
      </c>
      <c r="Y498" s="58">
        <f t="shared" si="184"/>
        <v>0</v>
      </c>
      <c r="Z498">
        <f t="shared" si="168"/>
        <v>125461</v>
      </c>
    </row>
    <row r="499" spans="1:26" x14ac:dyDescent="0.3">
      <c r="A499" s="56" t="str">
        <f t="shared" si="170"/>
        <v>OUT TIME</v>
      </c>
      <c r="B499" s="56" t="str">
        <f t="shared" si="162"/>
        <v>ultimo</v>
      </c>
      <c r="C499" s="55">
        <f t="shared" si="185"/>
        <v>2</v>
      </c>
      <c r="D499" t="str">
        <f t="shared" si="185"/>
        <v>Coclé</v>
      </c>
      <c r="E499" s="23">
        <f t="shared" si="171"/>
        <v>44023</v>
      </c>
      <c r="F499" s="54">
        <f t="shared" si="172"/>
        <v>39</v>
      </c>
      <c r="G499" cm="1">
        <f t="array" ref="G499">+INDEX('Casos ACUM Prov'!$CK$3:$OM$16,'TODO PROVINCIA'!C499+1,'TODO PROVINCIA'!F499)</f>
        <v>0</v>
      </c>
      <c r="H499">
        <f t="shared" si="164"/>
        <v>0</v>
      </c>
      <c r="I499" cm="1">
        <f t="array" ref="I499">+INDEX('Muertes-PROV'!$C$3:$GE$16,$C499+1,$F499)</f>
        <v>0</v>
      </c>
      <c r="J499">
        <f t="shared" si="165"/>
        <v>0</v>
      </c>
      <c r="K499" cm="1">
        <f t="array" ref="K499">+INDEX('rECUPERA-prov'!$C$3:$LA$16,$C499+1,$F499)</f>
        <v>0</v>
      </c>
      <c r="L499">
        <f t="shared" si="166"/>
        <v>0</v>
      </c>
      <c r="M499">
        <f t="shared" si="173"/>
        <v>0</v>
      </c>
      <c r="N499">
        <f t="shared" si="167"/>
        <v>0</v>
      </c>
      <c r="O499" s="57">
        <f t="shared" si="174"/>
        <v>0</v>
      </c>
      <c r="P499" s="57">
        <f t="shared" si="175"/>
        <v>0</v>
      </c>
      <c r="Q499" s="57">
        <f t="shared" si="176"/>
        <v>0</v>
      </c>
      <c r="R499" s="57">
        <f t="shared" si="177"/>
        <v>0</v>
      </c>
      <c r="S499" s="57">
        <f t="shared" si="178"/>
        <v>0</v>
      </c>
      <c r="T499" s="57">
        <f t="shared" si="179"/>
        <v>0</v>
      </c>
      <c r="U499" s="57">
        <f t="shared" si="180"/>
        <v>0</v>
      </c>
      <c r="V499" s="58">
        <f t="shared" si="181"/>
        <v>0</v>
      </c>
      <c r="W499" s="58">
        <f t="shared" si="182"/>
        <v>0</v>
      </c>
      <c r="X499" s="58">
        <f t="shared" si="183"/>
        <v>0</v>
      </c>
      <c r="Y499" s="58">
        <f t="shared" si="184"/>
        <v>0</v>
      </c>
      <c r="Z499">
        <f t="shared" si="168"/>
        <v>416873</v>
      </c>
    </row>
    <row r="500" spans="1:26" x14ac:dyDescent="0.3">
      <c r="A500" s="56" t="str">
        <f t="shared" si="170"/>
        <v>OUT TIME</v>
      </c>
      <c r="B500" s="56" t="str">
        <f t="shared" si="162"/>
        <v>ultimo</v>
      </c>
      <c r="C500" s="55">
        <f t="shared" si="185"/>
        <v>3</v>
      </c>
      <c r="D500" t="str">
        <f t="shared" si="185"/>
        <v>Colón</v>
      </c>
      <c r="E500" s="23">
        <f t="shared" si="171"/>
        <v>44023</v>
      </c>
      <c r="F500" s="54">
        <f t="shared" si="172"/>
        <v>39</v>
      </c>
      <c r="G500" cm="1">
        <f t="array" ref="G500">+INDEX('Casos ACUM Prov'!$CK$3:$OM$16,'TODO PROVINCIA'!C500+1,'TODO PROVINCIA'!F500)</f>
        <v>0</v>
      </c>
      <c r="H500">
        <f t="shared" si="164"/>
        <v>0</v>
      </c>
      <c r="I500" cm="1">
        <f t="array" ref="I500">+INDEX('Muertes-PROV'!$C$3:$GE$16,$C500+1,$F500)</f>
        <v>0</v>
      </c>
      <c r="J500">
        <f t="shared" si="165"/>
        <v>0</v>
      </c>
      <c r="K500" cm="1">
        <f t="array" ref="K500">+INDEX('rECUPERA-prov'!$C$3:$LA$16,$C500+1,$F500)</f>
        <v>0</v>
      </c>
      <c r="L500">
        <f t="shared" si="166"/>
        <v>0</v>
      </c>
      <c r="M500">
        <f t="shared" si="173"/>
        <v>0</v>
      </c>
      <c r="N500">
        <f t="shared" si="167"/>
        <v>0</v>
      </c>
      <c r="O500" s="57">
        <f t="shared" si="174"/>
        <v>0</v>
      </c>
      <c r="P500" s="57">
        <f t="shared" si="175"/>
        <v>0</v>
      </c>
      <c r="Q500" s="57">
        <f t="shared" si="176"/>
        <v>0</v>
      </c>
      <c r="R500" s="57">
        <f t="shared" si="177"/>
        <v>0</v>
      </c>
      <c r="S500" s="57">
        <f t="shared" si="178"/>
        <v>0</v>
      </c>
      <c r="T500" s="57">
        <f t="shared" si="179"/>
        <v>0</v>
      </c>
      <c r="U500" s="57">
        <f t="shared" si="180"/>
        <v>0</v>
      </c>
      <c r="V500" s="58">
        <f t="shared" si="181"/>
        <v>0</v>
      </c>
      <c r="W500" s="58">
        <f t="shared" si="182"/>
        <v>0</v>
      </c>
      <c r="X500" s="58">
        <f t="shared" si="183"/>
        <v>0</v>
      </c>
      <c r="Y500" s="58">
        <f t="shared" si="184"/>
        <v>0</v>
      </c>
      <c r="Z500">
        <f t="shared" si="168"/>
        <v>233708</v>
      </c>
    </row>
    <row r="501" spans="1:26" x14ac:dyDescent="0.3">
      <c r="A501" s="56" t="str">
        <f t="shared" si="170"/>
        <v>OUT TIME</v>
      </c>
      <c r="B501" s="56" t="str">
        <f t="shared" si="162"/>
        <v>ultimo</v>
      </c>
      <c r="C501" s="55">
        <f t="shared" si="185"/>
        <v>4</v>
      </c>
      <c r="D501" t="str">
        <f t="shared" si="185"/>
        <v>Chiriquí</v>
      </c>
      <c r="E501" s="23">
        <f t="shared" si="171"/>
        <v>44023</v>
      </c>
      <c r="F501" s="54">
        <f t="shared" si="172"/>
        <v>39</v>
      </c>
      <c r="G501" cm="1">
        <f t="array" ref="G501">+INDEX('Casos ACUM Prov'!$CK$3:$OM$16,'TODO PROVINCIA'!C501+1,'TODO PROVINCIA'!F501)</f>
        <v>0</v>
      </c>
      <c r="H501">
        <f t="shared" si="164"/>
        <v>0</v>
      </c>
      <c r="I501" cm="1">
        <f t="array" ref="I501">+INDEX('Muertes-PROV'!$C$3:$GE$16,$C501+1,$F501)</f>
        <v>0</v>
      </c>
      <c r="J501">
        <f t="shared" si="165"/>
        <v>0</v>
      </c>
      <c r="K501" cm="1">
        <f t="array" ref="K501">+INDEX('rECUPERA-prov'!$C$3:$LA$16,$C501+1,$F501)</f>
        <v>0</v>
      </c>
      <c r="L501">
        <f t="shared" si="166"/>
        <v>0</v>
      </c>
      <c r="M501">
        <f t="shared" si="173"/>
        <v>0</v>
      </c>
      <c r="N501">
        <f t="shared" si="167"/>
        <v>0</v>
      </c>
      <c r="O501" s="57">
        <f t="shared" si="174"/>
        <v>0</v>
      </c>
      <c r="P501" s="57">
        <f t="shared" si="175"/>
        <v>0</v>
      </c>
      <c r="Q501" s="57">
        <f t="shared" si="176"/>
        <v>0</v>
      </c>
      <c r="R501" s="57">
        <f t="shared" si="177"/>
        <v>0</v>
      </c>
      <c r="S501" s="57">
        <f t="shared" si="178"/>
        <v>0</v>
      </c>
      <c r="T501" s="57">
        <f t="shared" si="179"/>
        <v>0</v>
      </c>
      <c r="U501" s="57">
        <f t="shared" si="180"/>
        <v>0</v>
      </c>
      <c r="V501" s="58">
        <f t="shared" si="181"/>
        <v>0</v>
      </c>
      <c r="W501" s="58">
        <f t="shared" si="182"/>
        <v>0</v>
      </c>
      <c r="X501" s="58">
        <f t="shared" si="183"/>
        <v>0</v>
      </c>
      <c r="Y501" s="58">
        <f t="shared" si="184"/>
        <v>0</v>
      </c>
      <c r="Z501">
        <f t="shared" si="168"/>
        <v>241928</v>
      </c>
    </row>
    <row r="502" spans="1:26" x14ac:dyDescent="0.3">
      <c r="A502" s="56" t="str">
        <f t="shared" si="170"/>
        <v>OUT TIME</v>
      </c>
      <c r="B502" s="56" t="str">
        <f t="shared" si="162"/>
        <v>ultimo</v>
      </c>
      <c r="C502" s="55">
        <f t="shared" si="185"/>
        <v>5</v>
      </c>
      <c r="D502" t="str">
        <f t="shared" si="185"/>
        <v>Darién</v>
      </c>
      <c r="E502" s="23">
        <f t="shared" si="171"/>
        <v>44023</v>
      </c>
      <c r="F502" s="54">
        <f t="shared" si="172"/>
        <v>39</v>
      </c>
      <c r="G502" cm="1">
        <f t="array" ref="G502">+INDEX('Casos ACUM Prov'!$CK$3:$OM$16,'TODO PROVINCIA'!C502+1,'TODO PROVINCIA'!F502)</f>
        <v>0</v>
      </c>
      <c r="H502">
        <f t="shared" si="164"/>
        <v>0</v>
      </c>
      <c r="I502" cm="1">
        <f t="array" ref="I502">+INDEX('Muertes-PROV'!$C$3:$GE$16,$C502+1,$F502)</f>
        <v>0</v>
      </c>
      <c r="J502">
        <f t="shared" si="165"/>
        <v>0</v>
      </c>
      <c r="K502" cm="1">
        <f t="array" ref="K502">+INDEX('rECUPERA-prov'!$C$3:$LA$16,$C502+1,$F502)</f>
        <v>0</v>
      </c>
      <c r="L502">
        <f t="shared" si="166"/>
        <v>0</v>
      </c>
      <c r="M502">
        <f t="shared" si="173"/>
        <v>0</v>
      </c>
      <c r="N502">
        <f t="shared" si="167"/>
        <v>0</v>
      </c>
      <c r="O502" s="57">
        <f t="shared" si="174"/>
        <v>0</v>
      </c>
      <c r="P502" s="57">
        <f t="shared" si="175"/>
        <v>0</v>
      </c>
      <c r="Q502" s="57">
        <f t="shared" si="176"/>
        <v>0</v>
      </c>
      <c r="R502" s="57">
        <f t="shared" si="177"/>
        <v>0</v>
      </c>
      <c r="S502" s="57">
        <f t="shared" si="178"/>
        <v>0</v>
      </c>
      <c r="T502" s="57">
        <f t="shared" si="179"/>
        <v>0</v>
      </c>
      <c r="U502" s="57">
        <f t="shared" si="180"/>
        <v>0</v>
      </c>
      <c r="V502" s="58">
        <f t="shared" si="181"/>
        <v>0</v>
      </c>
      <c r="W502" s="58">
        <f t="shared" si="182"/>
        <v>0</v>
      </c>
      <c r="X502" s="58">
        <f t="shared" si="183"/>
        <v>0</v>
      </c>
      <c r="Y502" s="58">
        <f t="shared" si="184"/>
        <v>0</v>
      </c>
      <c r="Z502">
        <f t="shared" si="168"/>
        <v>10001</v>
      </c>
    </row>
    <row r="503" spans="1:26" x14ac:dyDescent="0.3">
      <c r="A503" s="56" t="str">
        <f t="shared" si="170"/>
        <v>OUT TIME</v>
      </c>
      <c r="B503" s="56" t="str">
        <f t="shared" si="162"/>
        <v>ultimo</v>
      </c>
      <c r="C503" s="55">
        <f t="shared" si="185"/>
        <v>6</v>
      </c>
      <c r="D503" t="str">
        <f t="shared" si="185"/>
        <v>Herrera</v>
      </c>
      <c r="E503" s="23">
        <f t="shared" si="171"/>
        <v>44023</v>
      </c>
      <c r="F503" s="54">
        <f t="shared" si="172"/>
        <v>39</v>
      </c>
      <c r="G503" cm="1">
        <f t="array" ref="G503">+INDEX('Casos ACUM Prov'!$CK$3:$OM$16,'TODO PROVINCIA'!C503+1,'TODO PROVINCIA'!F503)</f>
        <v>0</v>
      </c>
      <c r="H503">
        <f t="shared" si="164"/>
        <v>0</v>
      </c>
      <c r="I503" cm="1">
        <f t="array" ref="I503">+INDEX('Muertes-PROV'!$C$3:$GE$16,$C503+1,$F503)</f>
        <v>0</v>
      </c>
      <c r="J503">
        <f t="shared" si="165"/>
        <v>0</v>
      </c>
      <c r="K503" cm="1">
        <f t="array" ref="K503">+INDEX('rECUPERA-prov'!$C$3:$LA$16,$C503+1,$F503)</f>
        <v>0</v>
      </c>
      <c r="L503">
        <f t="shared" si="166"/>
        <v>0</v>
      </c>
      <c r="M503">
        <f t="shared" si="173"/>
        <v>0</v>
      </c>
      <c r="N503">
        <f t="shared" si="167"/>
        <v>0</v>
      </c>
      <c r="O503" s="57">
        <f t="shared" si="174"/>
        <v>0</v>
      </c>
      <c r="P503" s="57">
        <f t="shared" si="175"/>
        <v>0</v>
      </c>
      <c r="Q503" s="57">
        <f t="shared" si="176"/>
        <v>0</v>
      </c>
      <c r="R503" s="57">
        <f t="shared" si="177"/>
        <v>0</v>
      </c>
      <c r="S503" s="57">
        <f t="shared" si="178"/>
        <v>0</v>
      </c>
      <c r="T503" s="57">
        <f t="shared" si="179"/>
        <v>0</v>
      </c>
      <c r="U503" s="57">
        <f t="shared" si="180"/>
        <v>0</v>
      </c>
      <c r="V503" s="58">
        <f t="shared" si="181"/>
        <v>0</v>
      </c>
      <c r="W503" s="58">
        <f t="shared" si="182"/>
        <v>0</v>
      </c>
      <c r="X503" s="58">
        <f t="shared" si="183"/>
        <v>0</v>
      </c>
      <c r="Y503" s="58">
        <f t="shared" si="184"/>
        <v>0</v>
      </c>
      <c r="Z503">
        <f t="shared" si="168"/>
        <v>33109</v>
      </c>
    </row>
    <row r="504" spans="1:26" x14ac:dyDescent="0.3">
      <c r="A504" s="56" t="str">
        <f t="shared" si="170"/>
        <v>OUT TIME</v>
      </c>
      <c r="B504" s="56" t="str">
        <f t="shared" si="162"/>
        <v>ultimo</v>
      </c>
      <c r="C504" s="55">
        <f t="shared" si="185"/>
        <v>7</v>
      </c>
      <c r="D504" t="str">
        <f t="shared" si="185"/>
        <v>Los Santos</v>
      </c>
      <c r="E504" s="23">
        <f t="shared" si="171"/>
        <v>44023</v>
      </c>
      <c r="F504" s="54">
        <f t="shared" si="172"/>
        <v>39</v>
      </c>
      <c r="G504" cm="1">
        <f t="array" ref="G504">+INDEX('Casos ACUM Prov'!$CK$3:$OM$16,'TODO PROVINCIA'!C504+1,'TODO PROVINCIA'!F504)</f>
        <v>0</v>
      </c>
      <c r="H504">
        <f t="shared" si="164"/>
        <v>0</v>
      </c>
      <c r="I504" cm="1">
        <f t="array" ref="I504">+INDEX('Muertes-PROV'!$C$3:$GE$16,$C504+1,$F504)</f>
        <v>0</v>
      </c>
      <c r="J504">
        <f t="shared" si="165"/>
        <v>0</v>
      </c>
      <c r="K504" cm="1">
        <f t="array" ref="K504">+INDEX('rECUPERA-prov'!$C$3:$LA$16,$C504+1,$F504)</f>
        <v>0</v>
      </c>
      <c r="L504">
        <f t="shared" si="166"/>
        <v>0</v>
      </c>
      <c r="M504">
        <f t="shared" si="173"/>
        <v>0</v>
      </c>
      <c r="N504">
        <f t="shared" si="167"/>
        <v>0</v>
      </c>
      <c r="O504" s="57">
        <f t="shared" si="174"/>
        <v>0</v>
      </c>
      <c r="P504" s="57">
        <f t="shared" si="175"/>
        <v>0</v>
      </c>
      <c r="Q504" s="57">
        <f t="shared" si="176"/>
        <v>0</v>
      </c>
      <c r="R504" s="57">
        <f t="shared" si="177"/>
        <v>0</v>
      </c>
      <c r="S504" s="57">
        <f t="shared" si="178"/>
        <v>0</v>
      </c>
      <c r="T504" s="57">
        <f t="shared" si="179"/>
        <v>0</v>
      </c>
      <c r="U504" s="57">
        <f t="shared" si="180"/>
        <v>0</v>
      </c>
      <c r="V504" s="58">
        <f t="shared" si="181"/>
        <v>0</v>
      </c>
      <c r="W504" s="58">
        <f t="shared" si="182"/>
        <v>0</v>
      </c>
      <c r="X504" s="58">
        <f t="shared" si="183"/>
        <v>0</v>
      </c>
      <c r="Y504" s="58">
        <f t="shared" si="184"/>
        <v>0</v>
      </c>
      <c r="Z504">
        <f t="shared" si="168"/>
        <v>156747</v>
      </c>
    </row>
    <row r="505" spans="1:26" x14ac:dyDescent="0.3">
      <c r="A505" s="56" t="str">
        <f t="shared" si="170"/>
        <v>OUT TIME</v>
      </c>
      <c r="B505" s="56" t="str">
        <f t="shared" si="162"/>
        <v>ultimo</v>
      </c>
      <c r="C505" s="55">
        <f t="shared" si="185"/>
        <v>8</v>
      </c>
      <c r="D505" t="str">
        <f t="shared" si="185"/>
        <v>Panamá</v>
      </c>
      <c r="E505" s="23">
        <f t="shared" si="171"/>
        <v>44023</v>
      </c>
      <c r="F505" s="54">
        <f t="shared" si="172"/>
        <v>39</v>
      </c>
      <c r="G505" cm="1">
        <f t="array" ref="G505">+INDEX('Casos ACUM Prov'!$CK$3:$OM$16,'TODO PROVINCIA'!C505+1,'TODO PROVINCIA'!F505)</f>
        <v>0</v>
      </c>
      <c r="H505">
        <f t="shared" si="164"/>
        <v>0</v>
      </c>
      <c r="I505" cm="1">
        <f t="array" ref="I505">+INDEX('Muertes-PROV'!$C$3:$GE$16,$C505+1,$F505)</f>
        <v>0</v>
      </c>
      <c r="J505">
        <f t="shared" si="165"/>
        <v>0</v>
      </c>
      <c r="K505" cm="1">
        <f t="array" ref="K505">+INDEX('rECUPERA-prov'!$C$3:$LA$16,$C505+1,$F505)</f>
        <v>0</v>
      </c>
      <c r="L505">
        <f t="shared" si="166"/>
        <v>0</v>
      </c>
      <c r="M505">
        <f t="shared" si="173"/>
        <v>0</v>
      </c>
      <c r="N505">
        <f t="shared" si="167"/>
        <v>0</v>
      </c>
      <c r="O505" s="57">
        <f t="shared" si="174"/>
        <v>0</v>
      </c>
      <c r="P505" s="57">
        <f t="shared" si="175"/>
        <v>0</v>
      </c>
      <c r="Q505" s="57">
        <f t="shared" si="176"/>
        <v>0</v>
      </c>
      <c r="R505" s="57">
        <f t="shared" si="177"/>
        <v>0</v>
      </c>
      <c r="S505" s="57">
        <f t="shared" si="178"/>
        <v>0</v>
      </c>
      <c r="T505" s="57">
        <f t="shared" si="179"/>
        <v>0</v>
      </c>
      <c r="U505" s="57">
        <f t="shared" si="180"/>
        <v>0</v>
      </c>
      <c r="V505" s="58">
        <f t="shared" si="181"/>
        <v>0</v>
      </c>
      <c r="W505" s="58">
        <f t="shared" si="182"/>
        <v>0</v>
      </c>
      <c r="X505" s="58">
        <f t="shared" si="183"/>
        <v>0</v>
      </c>
      <c r="Y505" s="58">
        <f t="shared" si="184"/>
        <v>0</v>
      </c>
      <c r="Z505">
        <f t="shared" si="168"/>
        <v>109955</v>
      </c>
    </row>
    <row r="506" spans="1:26" x14ac:dyDescent="0.3">
      <c r="A506" s="56" t="str">
        <f t="shared" si="170"/>
        <v>OUT TIME</v>
      </c>
      <c r="B506" s="56" t="str">
        <f t="shared" si="162"/>
        <v>ultimo</v>
      </c>
      <c r="C506" s="55">
        <f t="shared" si="185"/>
        <v>9</v>
      </c>
      <c r="D506" t="str">
        <f t="shared" si="185"/>
        <v>Veraguas</v>
      </c>
      <c r="E506" s="23">
        <f t="shared" si="171"/>
        <v>44023</v>
      </c>
      <c r="F506" s="54">
        <f t="shared" si="172"/>
        <v>39</v>
      </c>
      <c r="G506" cm="1">
        <f t="array" ref="G506">+INDEX('Casos ACUM Prov'!$CK$3:$OM$16,'TODO PROVINCIA'!C506+1,'TODO PROVINCIA'!F506)</f>
        <v>0</v>
      </c>
      <c r="H506">
        <f t="shared" si="164"/>
        <v>0</v>
      </c>
      <c r="I506" cm="1">
        <f t="array" ref="I506">+INDEX('Muertes-PROV'!$C$3:$GE$16,$C506+1,$F506)</f>
        <v>0</v>
      </c>
      <c r="J506">
        <f t="shared" si="165"/>
        <v>0</v>
      </c>
      <c r="K506" cm="1">
        <f t="array" ref="K506">+INDEX('rECUPERA-prov'!$C$3:$LA$16,$C506+1,$F506)</f>
        <v>0</v>
      </c>
      <c r="L506">
        <f t="shared" si="166"/>
        <v>0</v>
      </c>
      <c r="M506">
        <f t="shared" si="173"/>
        <v>0</v>
      </c>
      <c r="N506">
        <f t="shared" si="167"/>
        <v>0</v>
      </c>
      <c r="O506" s="57">
        <f t="shared" si="174"/>
        <v>0</v>
      </c>
      <c r="P506" s="57">
        <f t="shared" si="175"/>
        <v>0</v>
      </c>
      <c r="Q506" s="57">
        <f t="shared" si="176"/>
        <v>0</v>
      </c>
      <c r="R506" s="57">
        <f t="shared" si="177"/>
        <v>0</v>
      </c>
      <c r="S506" s="57">
        <f t="shared" si="178"/>
        <v>0</v>
      </c>
      <c r="T506" s="57">
        <f t="shared" si="179"/>
        <v>0</v>
      </c>
      <c r="U506" s="57">
        <f t="shared" si="180"/>
        <v>0</v>
      </c>
      <c r="V506" s="58">
        <f t="shared" si="181"/>
        <v>0</v>
      </c>
      <c r="W506" s="58">
        <f t="shared" si="182"/>
        <v>0</v>
      </c>
      <c r="X506" s="58">
        <f t="shared" si="183"/>
        <v>0</v>
      </c>
      <c r="Y506" s="58">
        <f t="shared" si="184"/>
        <v>0</v>
      </c>
      <c r="Z506">
        <f t="shared" si="168"/>
        <v>109955</v>
      </c>
    </row>
    <row r="507" spans="1:26" x14ac:dyDescent="0.3">
      <c r="A507" s="56" t="str">
        <f t="shared" si="170"/>
        <v>OUT TIME</v>
      </c>
      <c r="B507" s="56" t="str">
        <f t="shared" si="162"/>
        <v>ultimo</v>
      </c>
      <c r="C507" s="55">
        <f t="shared" si="185"/>
        <v>10</v>
      </c>
      <c r="D507" t="str">
        <f t="shared" si="185"/>
        <v>Comarca Kuna Yala</v>
      </c>
      <c r="E507" s="23">
        <f t="shared" si="171"/>
        <v>44023</v>
      </c>
      <c r="F507" s="54">
        <f t="shared" si="172"/>
        <v>39</v>
      </c>
      <c r="G507" cm="1">
        <f t="array" ref="G507">+INDEX('Casos ACUM Prov'!$CK$3:$OM$16,'TODO PROVINCIA'!C507+1,'TODO PROVINCIA'!F507)</f>
        <v>0</v>
      </c>
      <c r="H507">
        <f t="shared" si="164"/>
        <v>0</v>
      </c>
      <c r="I507" cm="1">
        <f t="array" ref="I507">+INDEX('Muertes-PROV'!$C$3:$GE$16,$C507+1,$F507)</f>
        <v>0</v>
      </c>
      <c r="J507">
        <f t="shared" si="165"/>
        <v>0</v>
      </c>
      <c r="K507" cm="1">
        <f t="array" ref="K507">+INDEX('rECUPERA-prov'!$C$3:$LA$16,$C507+1,$F507)</f>
        <v>0</v>
      </c>
      <c r="L507">
        <f t="shared" si="166"/>
        <v>0</v>
      </c>
      <c r="M507">
        <f t="shared" si="173"/>
        <v>0</v>
      </c>
      <c r="N507">
        <f t="shared" si="167"/>
        <v>0</v>
      </c>
      <c r="O507" s="57">
        <f t="shared" si="174"/>
        <v>0</v>
      </c>
      <c r="P507" s="57">
        <f t="shared" si="175"/>
        <v>0</v>
      </c>
      <c r="Q507" s="57">
        <f t="shared" si="176"/>
        <v>0</v>
      </c>
      <c r="R507" s="57">
        <f t="shared" si="177"/>
        <v>0</v>
      </c>
      <c r="S507" s="57">
        <f t="shared" si="178"/>
        <v>0</v>
      </c>
      <c r="T507" s="57">
        <f t="shared" si="179"/>
        <v>0</v>
      </c>
      <c r="U507" s="57">
        <f t="shared" si="180"/>
        <v>0</v>
      </c>
      <c r="V507" s="58">
        <f t="shared" si="181"/>
        <v>0</v>
      </c>
      <c r="W507" s="58">
        <f t="shared" si="182"/>
        <v>0</v>
      </c>
      <c r="X507" s="58">
        <f t="shared" si="183"/>
        <v>0</v>
      </c>
      <c r="Y507" s="58">
        <f t="shared" si="184"/>
        <v>0</v>
      </c>
      <c r="Z507">
        <f t="shared" si="168"/>
        <v>89592</v>
      </c>
    </row>
    <row r="508" spans="1:26" x14ac:dyDescent="0.3">
      <c r="A508" s="56" t="str">
        <f t="shared" si="170"/>
        <v>OUT TIME</v>
      </c>
      <c r="B508" s="56" t="str">
        <f t="shared" si="162"/>
        <v>ultimo</v>
      </c>
      <c r="C508" s="55">
        <f t="shared" ref="C508:D523" si="186">+C495</f>
        <v>11</v>
      </c>
      <c r="D508" t="str">
        <f t="shared" si="186"/>
        <v>Comarca Emberá Wounaán</v>
      </c>
      <c r="E508" s="23">
        <f t="shared" si="171"/>
        <v>44023</v>
      </c>
      <c r="F508" s="54">
        <f t="shared" si="172"/>
        <v>39</v>
      </c>
      <c r="G508" cm="1">
        <f t="array" ref="G508">+INDEX('Casos ACUM Prov'!$CK$3:$OM$16,'TODO PROVINCIA'!C508+1,'TODO PROVINCIA'!F508)</f>
        <v>0</v>
      </c>
      <c r="H508">
        <f t="shared" si="164"/>
        <v>0</v>
      </c>
      <c r="I508" cm="1">
        <f t="array" ref="I508">+INDEX('Muertes-PROV'!$C$3:$GE$16,$C508+1,$F508)</f>
        <v>0</v>
      </c>
      <c r="J508">
        <f t="shared" si="165"/>
        <v>0</v>
      </c>
      <c r="K508" cm="1">
        <f t="array" ref="K508">+INDEX('rECUPERA-prov'!$C$3:$LA$16,$C508+1,$F508)</f>
        <v>0</v>
      </c>
      <c r="L508">
        <f t="shared" si="166"/>
        <v>0</v>
      </c>
      <c r="M508">
        <f t="shared" si="173"/>
        <v>0</v>
      </c>
      <c r="N508">
        <f t="shared" si="167"/>
        <v>0</v>
      </c>
      <c r="O508" s="57">
        <f t="shared" si="174"/>
        <v>0</v>
      </c>
      <c r="P508" s="57">
        <f t="shared" si="175"/>
        <v>0</v>
      </c>
      <c r="Q508" s="57">
        <f t="shared" si="176"/>
        <v>0</v>
      </c>
      <c r="R508" s="57">
        <f t="shared" si="177"/>
        <v>0</v>
      </c>
      <c r="S508" s="57">
        <f t="shared" si="178"/>
        <v>0</v>
      </c>
      <c r="T508" s="57">
        <f t="shared" si="179"/>
        <v>0</v>
      </c>
      <c r="U508" s="57">
        <f t="shared" si="180"/>
        <v>0</v>
      </c>
      <c r="V508" s="58">
        <f t="shared" si="181"/>
        <v>0</v>
      </c>
      <c r="W508" s="58">
        <f t="shared" si="182"/>
        <v>0</v>
      </c>
      <c r="X508" s="58">
        <f t="shared" si="183"/>
        <v>0</v>
      </c>
      <c r="Y508" s="58">
        <f t="shared" si="184"/>
        <v>0</v>
      </c>
      <c r="Z508">
        <f t="shared" si="168"/>
        <v>1249032</v>
      </c>
    </row>
    <row r="509" spans="1:26" x14ac:dyDescent="0.3">
      <c r="A509" s="56" t="str">
        <f t="shared" si="170"/>
        <v>OUT TIME</v>
      </c>
      <c r="B509" s="56" t="str">
        <f t="shared" si="162"/>
        <v>ultimo</v>
      </c>
      <c r="C509" s="55">
        <f t="shared" si="186"/>
        <v>12</v>
      </c>
      <c r="D509" t="str">
        <f t="shared" si="186"/>
        <v>Comarca Ngäbe Buglé</v>
      </c>
      <c r="E509" s="23">
        <f t="shared" si="171"/>
        <v>44023</v>
      </c>
      <c r="F509" s="54">
        <f t="shared" si="172"/>
        <v>39</v>
      </c>
      <c r="G509" cm="1">
        <f t="array" ref="G509">+INDEX('Casos ACUM Prov'!$CK$3:$OM$16,'TODO PROVINCIA'!C509+1,'TODO PROVINCIA'!F509)</f>
        <v>0</v>
      </c>
      <c r="H509">
        <f t="shared" si="164"/>
        <v>0</v>
      </c>
      <c r="I509" cm="1">
        <f t="array" ref="I509">+INDEX('Muertes-PROV'!$C$3:$GE$16,$C509+1,$F509)</f>
        <v>0</v>
      </c>
      <c r="J509">
        <f t="shared" si="165"/>
        <v>0</v>
      </c>
      <c r="K509" cm="1">
        <f t="array" ref="K509">+INDEX('rECUPERA-prov'!$C$3:$LA$16,$C509+1,$F509)</f>
        <v>0</v>
      </c>
      <c r="L509">
        <f t="shared" si="166"/>
        <v>0</v>
      </c>
      <c r="M509">
        <f t="shared" si="173"/>
        <v>0</v>
      </c>
      <c r="N509">
        <f t="shared" si="167"/>
        <v>0</v>
      </c>
      <c r="O509" s="57">
        <f t="shared" si="174"/>
        <v>0</v>
      </c>
      <c r="P509" s="57">
        <f t="shared" si="175"/>
        <v>0</v>
      </c>
      <c r="Q509" s="57">
        <f t="shared" si="176"/>
        <v>0</v>
      </c>
      <c r="R509" s="57">
        <f t="shared" si="177"/>
        <v>0</v>
      </c>
      <c r="S509" s="57">
        <f t="shared" si="178"/>
        <v>0</v>
      </c>
      <c r="T509" s="57">
        <f t="shared" si="179"/>
        <v>0</v>
      </c>
      <c r="U509" s="57">
        <f t="shared" si="180"/>
        <v>0</v>
      </c>
      <c r="V509" s="58">
        <f t="shared" si="181"/>
        <v>0</v>
      </c>
      <c r="W509" s="58">
        <f t="shared" si="182"/>
        <v>0</v>
      </c>
      <c r="X509" s="58">
        <f t="shared" si="183"/>
        <v>0</v>
      </c>
      <c r="Y509" s="58">
        <f t="shared" si="184"/>
        <v>0</v>
      </c>
      <c r="Z509">
        <f t="shared" si="168"/>
        <v>464038</v>
      </c>
    </row>
    <row r="510" spans="1:26" x14ac:dyDescent="0.3">
      <c r="A510" s="56" t="str">
        <f t="shared" si="170"/>
        <v>OUT TIME</v>
      </c>
      <c r="B510" s="56" t="str">
        <f t="shared" si="162"/>
        <v>ultimo</v>
      </c>
      <c r="C510" s="55">
        <f t="shared" si="186"/>
        <v>13</v>
      </c>
      <c r="D510" t="str">
        <f t="shared" si="186"/>
        <v>Panamá Oeste</v>
      </c>
      <c r="E510" s="23">
        <f t="shared" si="171"/>
        <v>44023</v>
      </c>
      <c r="F510" s="54">
        <f t="shared" si="172"/>
        <v>39</v>
      </c>
      <c r="G510" cm="1">
        <f t="array" ref="G510">+INDEX('Casos ACUM Prov'!$CK$3:$OM$16,'TODO PROVINCIA'!C510+1,'TODO PROVINCIA'!F510)</f>
        <v>0</v>
      </c>
      <c r="H510">
        <f t="shared" si="164"/>
        <v>0</v>
      </c>
      <c r="I510" cm="1">
        <f t="array" ref="I510">+INDEX('Muertes-PROV'!$C$3:$GE$16,$C510+1,$F510)</f>
        <v>0</v>
      </c>
      <c r="J510">
        <f t="shared" si="165"/>
        <v>0</v>
      </c>
      <c r="K510" cm="1">
        <f t="array" ref="K510">+INDEX('rECUPERA-prov'!$C$3:$LA$16,$C510+1,$F510)</f>
        <v>0</v>
      </c>
      <c r="L510">
        <f t="shared" si="166"/>
        <v>0</v>
      </c>
      <c r="M510">
        <f t="shared" si="173"/>
        <v>0</v>
      </c>
      <c r="N510">
        <f t="shared" si="167"/>
        <v>0</v>
      </c>
      <c r="O510" s="57">
        <f t="shared" si="174"/>
        <v>0</v>
      </c>
      <c r="P510" s="57">
        <f t="shared" si="175"/>
        <v>0</v>
      </c>
      <c r="Q510" s="57">
        <f t="shared" si="176"/>
        <v>0</v>
      </c>
      <c r="R510" s="57">
        <f t="shared" si="177"/>
        <v>0</v>
      </c>
      <c r="S510" s="57">
        <f t="shared" si="178"/>
        <v>0</v>
      </c>
      <c r="T510" s="57">
        <f t="shared" si="179"/>
        <v>0</v>
      </c>
      <c r="U510" s="57">
        <f t="shared" si="180"/>
        <v>0</v>
      </c>
      <c r="V510" s="58">
        <f t="shared" si="181"/>
        <v>0</v>
      </c>
      <c r="W510" s="58">
        <f t="shared" si="182"/>
        <v>0</v>
      </c>
      <c r="X510" s="58">
        <f t="shared" si="183"/>
        <v>0</v>
      </c>
      <c r="Y510" s="58">
        <f t="shared" si="184"/>
        <v>0</v>
      </c>
      <c r="Z510">
        <f t="shared" si="168"/>
        <v>226991</v>
      </c>
    </row>
    <row r="511" spans="1:26" x14ac:dyDescent="0.3">
      <c r="A511" s="56" t="str">
        <f t="shared" si="170"/>
        <v>OUT TIME</v>
      </c>
      <c r="B511" s="56" t="str">
        <f t="shared" si="162"/>
        <v>ultimo</v>
      </c>
      <c r="C511" s="55">
        <f t="shared" si="186"/>
        <v>1</v>
      </c>
      <c r="D511" t="str">
        <f t="shared" si="186"/>
        <v>Bocas del Toro</v>
      </c>
      <c r="E511" s="23">
        <f t="shared" si="171"/>
        <v>44024</v>
      </c>
      <c r="F511" s="54">
        <f t="shared" si="172"/>
        <v>40</v>
      </c>
      <c r="G511" cm="1">
        <f t="array" ref="G511">+INDEX('Casos ACUM Prov'!$CK$3:$OM$16,'TODO PROVINCIA'!C511+1,'TODO PROVINCIA'!F511)</f>
        <v>0</v>
      </c>
      <c r="H511">
        <f t="shared" si="164"/>
        <v>0</v>
      </c>
      <c r="I511" cm="1">
        <f t="array" ref="I511">+INDEX('Muertes-PROV'!$C$3:$GE$16,$C511+1,$F511)</f>
        <v>0</v>
      </c>
      <c r="J511">
        <f t="shared" si="165"/>
        <v>0</v>
      </c>
      <c r="K511" cm="1">
        <f t="array" ref="K511">+INDEX('rECUPERA-prov'!$C$3:$LA$16,$C511+1,$F511)</f>
        <v>0</v>
      </c>
      <c r="L511">
        <f t="shared" si="166"/>
        <v>0</v>
      </c>
      <c r="M511">
        <f t="shared" si="173"/>
        <v>0</v>
      </c>
      <c r="N511">
        <f t="shared" si="167"/>
        <v>0</v>
      </c>
      <c r="O511" s="57">
        <f t="shared" si="174"/>
        <v>0</v>
      </c>
      <c r="P511" s="57">
        <f t="shared" si="175"/>
        <v>0</v>
      </c>
      <c r="Q511" s="57">
        <f t="shared" si="176"/>
        <v>0</v>
      </c>
      <c r="R511" s="57">
        <f t="shared" si="177"/>
        <v>0</v>
      </c>
      <c r="S511" s="57">
        <f t="shared" si="178"/>
        <v>0</v>
      </c>
      <c r="T511" s="57">
        <f t="shared" si="179"/>
        <v>0</v>
      </c>
      <c r="U511" s="57">
        <f t="shared" si="180"/>
        <v>0</v>
      </c>
      <c r="V511" s="58">
        <f t="shared" si="181"/>
        <v>0</v>
      </c>
      <c r="W511" s="58">
        <f t="shared" si="182"/>
        <v>0</v>
      </c>
      <c r="X511" s="58">
        <f t="shared" si="183"/>
        <v>0</v>
      </c>
      <c r="Y511" s="58">
        <f t="shared" si="184"/>
        <v>0</v>
      </c>
      <c r="Z511">
        <f t="shared" si="168"/>
        <v>125461</v>
      </c>
    </row>
    <row r="512" spans="1:26" x14ac:dyDescent="0.3">
      <c r="A512" s="56" t="str">
        <f t="shared" si="170"/>
        <v>OUT TIME</v>
      </c>
      <c r="B512" s="56" t="str">
        <f t="shared" si="162"/>
        <v>ultimo</v>
      </c>
      <c r="C512" s="55">
        <f t="shared" si="186"/>
        <v>2</v>
      </c>
      <c r="D512" t="str">
        <f t="shared" si="186"/>
        <v>Coclé</v>
      </c>
      <c r="E512" s="23">
        <f t="shared" si="171"/>
        <v>44024</v>
      </c>
      <c r="F512" s="54">
        <f t="shared" si="172"/>
        <v>40</v>
      </c>
      <c r="G512" cm="1">
        <f t="array" ref="G512">+INDEX('Casos ACUM Prov'!$CK$3:$OM$16,'TODO PROVINCIA'!C512+1,'TODO PROVINCIA'!F512)</f>
        <v>0</v>
      </c>
      <c r="H512">
        <f t="shared" si="164"/>
        <v>0</v>
      </c>
      <c r="I512" cm="1">
        <f t="array" ref="I512">+INDEX('Muertes-PROV'!$C$3:$GE$16,$C512+1,$F512)</f>
        <v>0</v>
      </c>
      <c r="J512">
        <f t="shared" si="165"/>
        <v>0</v>
      </c>
      <c r="K512" cm="1">
        <f t="array" ref="K512">+INDEX('rECUPERA-prov'!$C$3:$LA$16,$C512+1,$F512)</f>
        <v>0</v>
      </c>
      <c r="L512">
        <f t="shared" si="166"/>
        <v>0</v>
      </c>
      <c r="M512">
        <f t="shared" si="173"/>
        <v>0</v>
      </c>
      <c r="N512">
        <f t="shared" si="167"/>
        <v>0</v>
      </c>
      <c r="O512" s="57">
        <f t="shared" si="174"/>
        <v>0</v>
      </c>
      <c r="P512" s="57">
        <f t="shared" si="175"/>
        <v>0</v>
      </c>
      <c r="Q512" s="57">
        <f t="shared" si="176"/>
        <v>0</v>
      </c>
      <c r="R512" s="57">
        <f t="shared" si="177"/>
        <v>0</v>
      </c>
      <c r="S512" s="57">
        <f t="shared" si="178"/>
        <v>0</v>
      </c>
      <c r="T512" s="57">
        <f t="shared" si="179"/>
        <v>0</v>
      </c>
      <c r="U512" s="57">
        <f t="shared" si="180"/>
        <v>0</v>
      </c>
      <c r="V512" s="58">
        <f t="shared" si="181"/>
        <v>0</v>
      </c>
      <c r="W512" s="58">
        <f t="shared" si="182"/>
        <v>0</v>
      </c>
      <c r="X512" s="58">
        <f t="shared" si="183"/>
        <v>0</v>
      </c>
      <c r="Y512" s="58">
        <f t="shared" si="184"/>
        <v>0</v>
      </c>
      <c r="Z512">
        <f t="shared" si="168"/>
        <v>416873</v>
      </c>
    </row>
    <row r="513" spans="1:26" x14ac:dyDescent="0.3">
      <c r="A513" s="56" t="str">
        <f t="shared" si="170"/>
        <v>OUT TIME</v>
      </c>
      <c r="B513" s="56" t="str">
        <f t="shared" si="162"/>
        <v>ultimo</v>
      </c>
      <c r="C513" s="55">
        <f t="shared" si="186"/>
        <v>3</v>
      </c>
      <c r="D513" t="str">
        <f t="shared" si="186"/>
        <v>Colón</v>
      </c>
      <c r="E513" s="23">
        <f t="shared" si="171"/>
        <v>44024</v>
      </c>
      <c r="F513" s="54">
        <f t="shared" si="172"/>
        <v>40</v>
      </c>
      <c r="G513" cm="1">
        <f t="array" ref="G513">+INDEX('Casos ACUM Prov'!$CK$3:$OM$16,'TODO PROVINCIA'!C513+1,'TODO PROVINCIA'!F513)</f>
        <v>0</v>
      </c>
      <c r="H513">
        <f t="shared" si="164"/>
        <v>0</v>
      </c>
      <c r="I513" cm="1">
        <f t="array" ref="I513">+INDEX('Muertes-PROV'!$C$3:$GE$16,$C513+1,$F513)</f>
        <v>0</v>
      </c>
      <c r="J513">
        <f t="shared" si="165"/>
        <v>0</v>
      </c>
      <c r="K513" cm="1">
        <f t="array" ref="K513">+INDEX('rECUPERA-prov'!$C$3:$LA$16,$C513+1,$F513)</f>
        <v>0</v>
      </c>
      <c r="L513">
        <f t="shared" si="166"/>
        <v>0</v>
      </c>
      <c r="M513">
        <f t="shared" si="173"/>
        <v>0</v>
      </c>
      <c r="N513">
        <f t="shared" si="167"/>
        <v>0</v>
      </c>
      <c r="O513" s="57">
        <f t="shared" si="174"/>
        <v>0</v>
      </c>
      <c r="P513" s="57">
        <f t="shared" si="175"/>
        <v>0</v>
      </c>
      <c r="Q513" s="57">
        <f t="shared" si="176"/>
        <v>0</v>
      </c>
      <c r="R513" s="57">
        <f t="shared" si="177"/>
        <v>0</v>
      </c>
      <c r="S513" s="57">
        <f t="shared" si="178"/>
        <v>0</v>
      </c>
      <c r="T513" s="57">
        <f t="shared" si="179"/>
        <v>0</v>
      </c>
      <c r="U513" s="57">
        <f t="shared" si="180"/>
        <v>0</v>
      </c>
      <c r="V513" s="58">
        <f t="shared" si="181"/>
        <v>0</v>
      </c>
      <c r="W513" s="58">
        <f t="shared" si="182"/>
        <v>0</v>
      </c>
      <c r="X513" s="58">
        <f t="shared" si="183"/>
        <v>0</v>
      </c>
      <c r="Y513" s="58">
        <f t="shared" si="184"/>
        <v>0</v>
      </c>
      <c r="Z513">
        <f t="shared" si="168"/>
        <v>233708</v>
      </c>
    </row>
    <row r="514" spans="1:26" x14ac:dyDescent="0.3">
      <c r="A514" s="56" t="str">
        <f t="shared" si="170"/>
        <v>OUT TIME</v>
      </c>
      <c r="B514" s="56" t="str">
        <f t="shared" si="162"/>
        <v>ultimo</v>
      </c>
      <c r="C514" s="55">
        <f t="shared" si="186"/>
        <v>4</v>
      </c>
      <c r="D514" t="str">
        <f t="shared" si="186"/>
        <v>Chiriquí</v>
      </c>
      <c r="E514" s="23">
        <f t="shared" si="171"/>
        <v>44024</v>
      </c>
      <c r="F514" s="54">
        <f t="shared" si="172"/>
        <v>40</v>
      </c>
      <c r="G514" cm="1">
        <f t="array" ref="G514">+INDEX('Casos ACUM Prov'!$CK$3:$OM$16,'TODO PROVINCIA'!C514+1,'TODO PROVINCIA'!F514)</f>
        <v>0</v>
      </c>
      <c r="H514">
        <f t="shared" si="164"/>
        <v>0</v>
      </c>
      <c r="I514" cm="1">
        <f t="array" ref="I514">+INDEX('Muertes-PROV'!$C$3:$GE$16,$C514+1,$F514)</f>
        <v>0</v>
      </c>
      <c r="J514">
        <f t="shared" si="165"/>
        <v>0</v>
      </c>
      <c r="K514" cm="1">
        <f t="array" ref="K514">+INDEX('rECUPERA-prov'!$C$3:$LA$16,$C514+1,$F514)</f>
        <v>0</v>
      </c>
      <c r="L514">
        <f t="shared" si="166"/>
        <v>0</v>
      </c>
      <c r="M514">
        <f t="shared" si="173"/>
        <v>0</v>
      </c>
      <c r="N514">
        <f t="shared" si="167"/>
        <v>0</v>
      </c>
      <c r="O514" s="57">
        <f t="shared" si="174"/>
        <v>0</v>
      </c>
      <c r="P514" s="57">
        <f t="shared" si="175"/>
        <v>0</v>
      </c>
      <c r="Q514" s="57">
        <f t="shared" si="176"/>
        <v>0</v>
      </c>
      <c r="R514" s="57">
        <f t="shared" si="177"/>
        <v>0</v>
      </c>
      <c r="S514" s="57">
        <f t="shared" si="178"/>
        <v>0</v>
      </c>
      <c r="T514" s="57">
        <f t="shared" si="179"/>
        <v>0</v>
      </c>
      <c r="U514" s="57">
        <f t="shared" si="180"/>
        <v>0</v>
      </c>
      <c r="V514" s="58">
        <f t="shared" si="181"/>
        <v>0</v>
      </c>
      <c r="W514" s="58">
        <f t="shared" si="182"/>
        <v>0</v>
      </c>
      <c r="X514" s="58">
        <f t="shared" si="183"/>
        <v>0</v>
      </c>
      <c r="Y514" s="58">
        <f t="shared" si="184"/>
        <v>0</v>
      </c>
      <c r="Z514">
        <f t="shared" si="168"/>
        <v>241928</v>
      </c>
    </row>
    <row r="515" spans="1:26" x14ac:dyDescent="0.3">
      <c r="A515" s="56" t="str">
        <f t="shared" si="170"/>
        <v>OUT TIME</v>
      </c>
      <c r="B515" s="56" t="str">
        <f t="shared" si="162"/>
        <v>ultimo</v>
      </c>
      <c r="C515" s="55">
        <f t="shared" si="186"/>
        <v>5</v>
      </c>
      <c r="D515" t="str">
        <f t="shared" si="186"/>
        <v>Darién</v>
      </c>
      <c r="E515" s="23">
        <f t="shared" si="171"/>
        <v>44024</v>
      </c>
      <c r="F515" s="54">
        <f t="shared" si="172"/>
        <v>40</v>
      </c>
      <c r="G515" cm="1">
        <f t="array" ref="G515">+INDEX('Casos ACUM Prov'!$CK$3:$OM$16,'TODO PROVINCIA'!C515+1,'TODO PROVINCIA'!F515)</f>
        <v>0</v>
      </c>
      <c r="H515">
        <f t="shared" si="164"/>
        <v>0</v>
      </c>
      <c r="I515" cm="1">
        <f t="array" ref="I515">+INDEX('Muertes-PROV'!$C$3:$GE$16,$C515+1,$F515)</f>
        <v>0</v>
      </c>
      <c r="J515">
        <f t="shared" si="165"/>
        <v>0</v>
      </c>
      <c r="K515" cm="1">
        <f t="array" ref="K515">+INDEX('rECUPERA-prov'!$C$3:$LA$16,$C515+1,$F515)</f>
        <v>0</v>
      </c>
      <c r="L515">
        <f t="shared" si="166"/>
        <v>0</v>
      </c>
      <c r="M515">
        <f t="shared" si="173"/>
        <v>0</v>
      </c>
      <c r="N515">
        <f t="shared" si="167"/>
        <v>0</v>
      </c>
      <c r="O515" s="57">
        <f t="shared" si="174"/>
        <v>0</v>
      </c>
      <c r="P515" s="57">
        <f t="shared" si="175"/>
        <v>0</v>
      </c>
      <c r="Q515" s="57">
        <f t="shared" si="176"/>
        <v>0</v>
      </c>
      <c r="R515" s="57">
        <f t="shared" si="177"/>
        <v>0</v>
      </c>
      <c r="S515" s="57">
        <f t="shared" si="178"/>
        <v>0</v>
      </c>
      <c r="T515" s="57">
        <f t="shared" si="179"/>
        <v>0</v>
      </c>
      <c r="U515" s="57">
        <f t="shared" si="180"/>
        <v>0</v>
      </c>
      <c r="V515" s="58">
        <f t="shared" si="181"/>
        <v>0</v>
      </c>
      <c r="W515" s="58">
        <f t="shared" si="182"/>
        <v>0</v>
      </c>
      <c r="X515" s="58">
        <f t="shared" si="183"/>
        <v>0</v>
      </c>
      <c r="Y515" s="58">
        <f t="shared" si="184"/>
        <v>0</v>
      </c>
      <c r="Z515">
        <f t="shared" si="168"/>
        <v>10001</v>
      </c>
    </row>
    <row r="516" spans="1:26" x14ac:dyDescent="0.3">
      <c r="A516" s="56" t="str">
        <f t="shared" si="170"/>
        <v>OUT TIME</v>
      </c>
      <c r="B516" s="56" t="str">
        <f t="shared" si="162"/>
        <v>ultimo</v>
      </c>
      <c r="C516" s="55">
        <f t="shared" si="186"/>
        <v>6</v>
      </c>
      <c r="D516" t="str">
        <f t="shared" si="186"/>
        <v>Herrera</v>
      </c>
      <c r="E516" s="23">
        <f t="shared" si="171"/>
        <v>44024</v>
      </c>
      <c r="F516" s="54">
        <f t="shared" si="172"/>
        <v>40</v>
      </c>
      <c r="G516" cm="1">
        <f t="array" ref="G516">+INDEX('Casos ACUM Prov'!$CK$3:$OM$16,'TODO PROVINCIA'!C516+1,'TODO PROVINCIA'!F516)</f>
        <v>0</v>
      </c>
      <c r="H516">
        <f t="shared" si="164"/>
        <v>0</v>
      </c>
      <c r="I516" cm="1">
        <f t="array" ref="I516">+INDEX('Muertes-PROV'!$C$3:$GE$16,$C516+1,$F516)</f>
        <v>0</v>
      </c>
      <c r="J516">
        <f t="shared" si="165"/>
        <v>0</v>
      </c>
      <c r="K516" cm="1">
        <f t="array" ref="K516">+INDEX('rECUPERA-prov'!$C$3:$LA$16,$C516+1,$F516)</f>
        <v>0</v>
      </c>
      <c r="L516">
        <f t="shared" si="166"/>
        <v>0</v>
      </c>
      <c r="M516">
        <f t="shared" si="173"/>
        <v>0</v>
      </c>
      <c r="N516">
        <f t="shared" si="167"/>
        <v>0</v>
      </c>
      <c r="O516" s="57">
        <f t="shared" si="174"/>
        <v>0</v>
      </c>
      <c r="P516" s="57">
        <f t="shared" si="175"/>
        <v>0</v>
      </c>
      <c r="Q516" s="57">
        <f t="shared" si="176"/>
        <v>0</v>
      </c>
      <c r="R516" s="57">
        <f t="shared" si="177"/>
        <v>0</v>
      </c>
      <c r="S516" s="57">
        <f t="shared" si="178"/>
        <v>0</v>
      </c>
      <c r="T516" s="57">
        <f t="shared" si="179"/>
        <v>0</v>
      </c>
      <c r="U516" s="57">
        <f t="shared" si="180"/>
        <v>0</v>
      </c>
      <c r="V516" s="58">
        <f t="shared" si="181"/>
        <v>0</v>
      </c>
      <c r="W516" s="58">
        <f t="shared" si="182"/>
        <v>0</v>
      </c>
      <c r="X516" s="58">
        <f t="shared" si="183"/>
        <v>0</v>
      </c>
      <c r="Y516" s="58">
        <f t="shared" si="184"/>
        <v>0</v>
      </c>
      <c r="Z516">
        <f t="shared" si="168"/>
        <v>33109</v>
      </c>
    </row>
    <row r="517" spans="1:26" x14ac:dyDescent="0.3">
      <c r="A517" s="56" t="str">
        <f t="shared" si="170"/>
        <v>OUT TIME</v>
      </c>
      <c r="B517" s="56" t="str">
        <f t="shared" ref="B517:B580" si="187">+IFERROR(IF(A530="OUT TIME","ultimo","no"),"no")</f>
        <v>ultimo</v>
      </c>
      <c r="C517" s="55">
        <f t="shared" si="186"/>
        <v>7</v>
      </c>
      <c r="D517" t="str">
        <f t="shared" si="186"/>
        <v>Los Santos</v>
      </c>
      <c r="E517" s="23">
        <f t="shared" si="171"/>
        <v>44024</v>
      </c>
      <c r="F517" s="54">
        <f t="shared" si="172"/>
        <v>40</v>
      </c>
      <c r="G517" cm="1">
        <f t="array" ref="G517">+INDEX('Casos ACUM Prov'!$CK$3:$OM$16,'TODO PROVINCIA'!C517+1,'TODO PROVINCIA'!F517)</f>
        <v>0</v>
      </c>
      <c r="H517">
        <f t="shared" si="164"/>
        <v>0</v>
      </c>
      <c r="I517" cm="1">
        <f t="array" ref="I517">+INDEX('Muertes-PROV'!$C$3:$GE$16,$C517+1,$F517)</f>
        <v>0</v>
      </c>
      <c r="J517">
        <f t="shared" si="165"/>
        <v>0</v>
      </c>
      <c r="K517" cm="1">
        <f t="array" ref="K517">+INDEX('rECUPERA-prov'!$C$3:$LA$16,$C517+1,$F517)</f>
        <v>0</v>
      </c>
      <c r="L517">
        <f t="shared" si="166"/>
        <v>0</v>
      </c>
      <c r="M517">
        <f t="shared" si="173"/>
        <v>0</v>
      </c>
      <c r="N517">
        <f t="shared" si="167"/>
        <v>0</v>
      </c>
      <c r="O517" s="57">
        <f t="shared" si="174"/>
        <v>0</v>
      </c>
      <c r="P517" s="57">
        <f t="shared" si="175"/>
        <v>0</v>
      </c>
      <c r="Q517" s="57">
        <f t="shared" si="176"/>
        <v>0</v>
      </c>
      <c r="R517" s="57">
        <f t="shared" si="177"/>
        <v>0</v>
      </c>
      <c r="S517" s="57">
        <f t="shared" si="178"/>
        <v>0</v>
      </c>
      <c r="T517" s="57">
        <f t="shared" si="179"/>
        <v>0</v>
      </c>
      <c r="U517" s="57">
        <f t="shared" si="180"/>
        <v>0</v>
      </c>
      <c r="V517" s="58">
        <f t="shared" si="181"/>
        <v>0</v>
      </c>
      <c r="W517" s="58">
        <f t="shared" si="182"/>
        <v>0</v>
      </c>
      <c r="X517" s="58">
        <f t="shared" si="183"/>
        <v>0</v>
      </c>
      <c r="Y517" s="58">
        <f t="shared" si="184"/>
        <v>0</v>
      </c>
      <c r="Z517">
        <f t="shared" si="168"/>
        <v>156747</v>
      </c>
    </row>
    <row r="518" spans="1:26" x14ac:dyDescent="0.3">
      <c r="A518" s="56" t="str">
        <f t="shared" si="170"/>
        <v>OUT TIME</v>
      </c>
      <c r="B518" s="56" t="str">
        <f t="shared" si="187"/>
        <v>ultimo</v>
      </c>
      <c r="C518" s="55">
        <f t="shared" si="186"/>
        <v>8</v>
      </c>
      <c r="D518" t="str">
        <f t="shared" si="186"/>
        <v>Panamá</v>
      </c>
      <c r="E518" s="23">
        <f t="shared" si="171"/>
        <v>44024</v>
      </c>
      <c r="F518" s="54">
        <f t="shared" si="172"/>
        <v>40</v>
      </c>
      <c r="G518" cm="1">
        <f t="array" ref="G518">+INDEX('Casos ACUM Prov'!$CK$3:$OM$16,'TODO PROVINCIA'!C518+1,'TODO PROVINCIA'!F518)</f>
        <v>0</v>
      </c>
      <c r="H518">
        <f t="shared" si="164"/>
        <v>0</v>
      </c>
      <c r="I518" cm="1">
        <f t="array" ref="I518">+INDEX('Muertes-PROV'!$C$3:$GE$16,$C518+1,$F518)</f>
        <v>0</v>
      </c>
      <c r="J518">
        <f t="shared" si="165"/>
        <v>0</v>
      </c>
      <c r="K518" cm="1">
        <f t="array" ref="K518">+INDEX('rECUPERA-prov'!$C$3:$LA$16,$C518+1,$F518)</f>
        <v>0</v>
      </c>
      <c r="L518">
        <f t="shared" si="166"/>
        <v>0</v>
      </c>
      <c r="M518">
        <f t="shared" si="173"/>
        <v>0</v>
      </c>
      <c r="N518">
        <f t="shared" si="167"/>
        <v>0</v>
      </c>
      <c r="O518" s="57">
        <f t="shared" si="174"/>
        <v>0</v>
      </c>
      <c r="P518" s="57">
        <f t="shared" si="175"/>
        <v>0</v>
      </c>
      <c r="Q518" s="57">
        <f t="shared" si="176"/>
        <v>0</v>
      </c>
      <c r="R518" s="57">
        <f t="shared" si="177"/>
        <v>0</v>
      </c>
      <c r="S518" s="57">
        <f t="shared" si="178"/>
        <v>0</v>
      </c>
      <c r="T518" s="57">
        <f t="shared" si="179"/>
        <v>0</v>
      </c>
      <c r="U518" s="57">
        <f t="shared" si="180"/>
        <v>0</v>
      </c>
      <c r="V518" s="58">
        <f t="shared" si="181"/>
        <v>0</v>
      </c>
      <c r="W518" s="58">
        <f t="shared" si="182"/>
        <v>0</v>
      </c>
      <c r="X518" s="58">
        <f t="shared" si="183"/>
        <v>0</v>
      </c>
      <c r="Y518" s="58">
        <f t="shared" si="184"/>
        <v>0</v>
      </c>
      <c r="Z518">
        <f t="shared" si="168"/>
        <v>109955</v>
      </c>
    </row>
    <row r="519" spans="1:26" x14ac:dyDescent="0.3">
      <c r="A519" s="56" t="str">
        <f t="shared" si="170"/>
        <v>OUT TIME</v>
      </c>
      <c r="B519" s="56" t="str">
        <f t="shared" si="187"/>
        <v>ultimo</v>
      </c>
      <c r="C519" s="55">
        <f t="shared" si="186"/>
        <v>9</v>
      </c>
      <c r="D519" t="str">
        <f t="shared" si="186"/>
        <v>Veraguas</v>
      </c>
      <c r="E519" s="23">
        <f t="shared" si="171"/>
        <v>44024</v>
      </c>
      <c r="F519" s="54">
        <f t="shared" si="172"/>
        <v>40</v>
      </c>
      <c r="G519" cm="1">
        <f t="array" ref="G519">+INDEX('Casos ACUM Prov'!$CK$3:$OM$16,'TODO PROVINCIA'!C519+1,'TODO PROVINCIA'!F519)</f>
        <v>0</v>
      </c>
      <c r="H519">
        <f t="shared" si="164"/>
        <v>0</v>
      </c>
      <c r="I519" cm="1">
        <f t="array" ref="I519">+INDEX('Muertes-PROV'!$C$3:$GE$16,$C519+1,$F519)</f>
        <v>0</v>
      </c>
      <c r="J519">
        <f t="shared" si="165"/>
        <v>0</v>
      </c>
      <c r="K519" cm="1">
        <f t="array" ref="K519">+INDEX('rECUPERA-prov'!$C$3:$LA$16,$C519+1,$F519)</f>
        <v>0</v>
      </c>
      <c r="L519">
        <f t="shared" si="166"/>
        <v>0</v>
      </c>
      <c r="M519">
        <f t="shared" si="173"/>
        <v>0</v>
      </c>
      <c r="N519">
        <f t="shared" si="167"/>
        <v>0</v>
      </c>
      <c r="O519" s="57">
        <f t="shared" si="174"/>
        <v>0</v>
      </c>
      <c r="P519" s="57">
        <f t="shared" si="175"/>
        <v>0</v>
      </c>
      <c r="Q519" s="57">
        <f t="shared" si="176"/>
        <v>0</v>
      </c>
      <c r="R519" s="57">
        <f t="shared" si="177"/>
        <v>0</v>
      </c>
      <c r="S519" s="57">
        <f t="shared" si="178"/>
        <v>0</v>
      </c>
      <c r="T519" s="57">
        <f t="shared" si="179"/>
        <v>0</v>
      </c>
      <c r="U519" s="57">
        <f t="shared" si="180"/>
        <v>0</v>
      </c>
      <c r="V519" s="58">
        <f t="shared" si="181"/>
        <v>0</v>
      </c>
      <c r="W519" s="58">
        <f t="shared" si="182"/>
        <v>0</v>
      </c>
      <c r="X519" s="58">
        <f t="shared" si="183"/>
        <v>0</v>
      </c>
      <c r="Y519" s="58">
        <f t="shared" si="184"/>
        <v>0</v>
      </c>
      <c r="Z519">
        <f t="shared" si="168"/>
        <v>109955</v>
      </c>
    </row>
    <row r="520" spans="1:26" x14ac:dyDescent="0.3">
      <c r="A520" s="56" t="str">
        <f t="shared" si="170"/>
        <v>OUT TIME</v>
      </c>
      <c r="B520" s="56" t="str">
        <f t="shared" si="187"/>
        <v>ultimo</v>
      </c>
      <c r="C520" s="55">
        <f t="shared" si="186"/>
        <v>10</v>
      </c>
      <c r="D520" t="str">
        <f t="shared" si="186"/>
        <v>Comarca Kuna Yala</v>
      </c>
      <c r="E520" s="23">
        <f t="shared" si="171"/>
        <v>44024</v>
      </c>
      <c r="F520" s="54">
        <f t="shared" si="172"/>
        <v>40</v>
      </c>
      <c r="G520" cm="1">
        <f t="array" ref="G520">+INDEX('Casos ACUM Prov'!$CK$3:$OM$16,'TODO PROVINCIA'!C520+1,'TODO PROVINCIA'!F520)</f>
        <v>0</v>
      </c>
      <c r="H520">
        <f t="shared" si="164"/>
        <v>0</v>
      </c>
      <c r="I520" cm="1">
        <f t="array" ref="I520">+INDEX('Muertes-PROV'!$C$3:$GE$16,$C520+1,$F520)</f>
        <v>0</v>
      </c>
      <c r="J520">
        <f t="shared" si="165"/>
        <v>0</v>
      </c>
      <c r="K520" cm="1">
        <f t="array" ref="K520">+INDEX('rECUPERA-prov'!$C$3:$LA$16,$C520+1,$F520)</f>
        <v>0</v>
      </c>
      <c r="L520">
        <f t="shared" si="166"/>
        <v>0</v>
      </c>
      <c r="M520">
        <f t="shared" si="173"/>
        <v>0</v>
      </c>
      <c r="N520">
        <f t="shared" si="167"/>
        <v>0</v>
      </c>
      <c r="O520" s="57">
        <f t="shared" si="174"/>
        <v>0</v>
      </c>
      <c r="P520" s="57">
        <f t="shared" si="175"/>
        <v>0</v>
      </c>
      <c r="Q520" s="57">
        <f t="shared" si="176"/>
        <v>0</v>
      </c>
      <c r="R520" s="57">
        <f t="shared" si="177"/>
        <v>0</v>
      </c>
      <c r="S520" s="57">
        <f t="shared" si="178"/>
        <v>0</v>
      </c>
      <c r="T520" s="57">
        <f t="shared" si="179"/>
        <v>0</v>
      </c>
      <c r="U520" s="57">
        <f t="shared" si="180"/>
        <v>0</v>
      </c>
      <c r="V520" s="58">
        <f t="shared" si="181"/>
        <v>0</v>
      </c>
      <c r="W520" s="58">
        <f t="shared" si="182"/>
        <v>0</v>
      </c>
      <c r="X520" s="58">
        <f t="shared" si="183"/>
        <v>0</v>
      </c>
      <c r="Y520" s="58">
        <f t="shared" si="184"/>
        <v>0</v>
      </c>
      <c r="Z520">
        <f t="shared" si="168"/>
        <v>89592</v>
      </c>
    </row>
    <row r="521" spans="1:26" x14ac:dyDescent="0.3">
      <c r="A521" s="56" t="str">
        <f t="shared" si="170"/>
        <v>OUT TIME</v>
      </c>
      <c r="B521" s="56" t="str">
        <f t="shared" si="187"/>
        <v>ultimo</v>
      </c>
      <c r="C521" s="55">
        <f t="shared" si="186"/>
        <v>11</v>
      </c>
      <c r="D521" t="str">
        <f t="shared" si="186"/>
        <v>Comarca Emberá Wounaán</v>
      </c>
      <c r="E521" s="23">
        <f t="shared" si="171"/>
        <v>44024</v>
      </c>
      <c r="F521" s="54">
        <f t="shared" si="172"/>
        <v>40</v>
      </c>
      <c r="G521" cm="1">
        <f t="array" ref="G521">+INDEX('Casos ACUM Prov'!$CK$3:$OM$16,'TODO PROVINCIA'!C521+1,'TODO PROVINCIA'!F521)</f>
        <v>0</v>
      </c>
      <c r="H521">
        <f t="shared" si="164"/>
        <v>0</v>
      </c>
      <c r="I521" cm="1">
        <f t="array" ref="I521">+INDEX('Muertes-PROV'!$C$3:$GE$16,$C521+1,$F521)</f>
        <v>0</v>
      </c>
      <c r="J521">
        <f t="shared" si="165"/>
        <v>0</v>
      </c>
      <c r="K521" cm="1">
        <f t="array" ref="K521">+INDEX('rECUPERA-prov'!$C$3:$LA$16,$C521+1,$F521)</f>
        <v>0</v>
      </c>
      <c r="L521">
        <f t="shared" si="166"/>
        <v>0</v>
      </c>
      <c r="M521">
        <f t="shared" si="173"/>
        <v>0</v>
      </c>
      <c r="N521">
        <f t="shared" si="167"/>
        <v>0</v>
      </c>
      <c r="O521" s="57">
        <f t="shared" si="174"/>
        <v>0</v>
      </c>
      <c r="P521" s="57">
        <f t="shared" si="175"/>
        <v>0</v>
      </c>
      <c r="Q521" s="57">
        <f t="shared" si="176"/>
        <v>0</v>
      </c>
      <c r="R521" s="57">
        <f t="shared" si="177"/>
        <v>0</v>
      </c>
      <c r="S521" s="57">
        <f t="shared" si="178"/>
        <v>0</v>
      </c>
      <c r="T521" s="57">
        <f t="shared" si="179"/>
        <v>0</v>
      </c>
      <c r="U521" s="57">
        <f t="shared" si="180"/>
        <v>0</v>
      </c>
      <c r="V521" s="58">
        <f t="shared" si="181"/>
        <v>0</v>
      </c>
      <c r="W521" s="58">
        <f t="shared" si="182"/>
        <v>0</v>
      </c>
      <c r="X521" s="58">
        <f t="shared" si="183"/>
        <v>0</v>
      </c>
      <c r="Y521" s="58">
        <f t="shared" si="184"/>
        <v>0</v>
      </c>
      <c r="Z521">
        <f t="shared" si="168"/>
        <v>1249032</v>
      </c>
    </row>
    <row r="522" spans="1:26" x14ac:dyDescent="0.3">
      <c r="A522" s="56" t="str">
        <f t="shared" si="170"/>
        <v>OUT TIME</v>
      </c>
      <c r="B522" s="56" t="str">
        <f t="shared" si="187"/>
        <v>ultimo</v>
      </c>
      <c r="C522" s="55">
        <f t="shared" si="186"/>
        <v>12</v>
      </c>
      <c r="D522" t="str">
        <f t="shared" si="186"/>
        <v>Comarca Ngäbe Buglé</v>
      </c>
      <c r="E522" s="23">
        <f t="shared" si="171"/>
        <v>44024</v>
      </c>
      <c r="F522" s="54">
        <f t="shared" si="172"/>
        <v>40</v>
      </c>
      <c r="G522" cm="1">
        <f t="array" ref="G522">+INDEX('Casos ACUM Prov'!$CK$3:$OM$16,'TODO PROVINCIA'!C522+1,'TODO PROVINCIA'!F522)</f>
        <v>0</v>
      </c>
      <c r="H522">
        <f t="shared" si="164"/>
        <v>0</v>
      </c>
      <c r="I522" cm="1">
        <f t="array" ref="I522">+INDEX('Muertes-PROV'!$C$3:$GE$16,$C522+1,$F522)</f>
        <v>0</v>
      </c>
      <c r="J522">
        <f t="shared" si="165"/>
        <v>0</v>
      </c>
      <c r="K522" cm="1">
        <f t="array" ref="K522">+INDEX('rECUPERA-prov'!$C$3:$LA$16,$C522+1,$F522)</f>
        <v>0</v>
      </c>
      <c r="L522">
        <f t="shared" si="166"/>
        <v>0</v>
      </c>
      <c r="M522">
        <f t="shared" si="173"/>
        <v>0</v>
      </c>
      <c r="N522">
        <f t="shared" si="167"/>
        <v>0</v>
      </c>
      <c r="O522" s="57">
        <f t="shared" si="174"/>
        <v>0</v>
      </c>
      <c r="P522" s="57">
        <f t="shared" si="175"/>
        <v>0</v>
      </c>
      <c r="Q522" s="57">
        <f t="shared" si="176"/>
        <v>0</v>
      </c>
      <c r="R522" s="57">
        <f t="shared" si="177"/>
        <v>0</v>
      </c>
      <c r="S522" s="57">
        <f t="shared" si="178"/>
        <v>0</v>
      </c>
      <c r="T522" s="57">
        <f t="shared" si="179"/>
        <v>0</v>
      </c>
      <c r="U522" s="57">
        <f t="shared" si="180"/>
        <v>0</v>
      </c>
      <c r="V522" s="58">
        <f t="shared" si="181"/>
        <v>0</v>
      </c>
      <c r="W522" s="58">
        <f t="shared" si="182"/>
        <v>0</v>
      </c>
      <c r="X522" s="58">
        <f t="shared" si="183"/>
        <v>0</v>
      </c>
      <c r="Y522" s="58">
        <f t="shared" si="184"/>
        <v>0</v>
      </c>
      <c r="Z522">
        <f t="shared" si="168"/>
        <v>464038</v>
      </c>
    </row>
    <row r="523" spans="1:26" x14ac:dyDescent="0.3">
      <c r="A523" s="56" t="str">
        <f t="shared" si="170"/>
        <v>OUT TIME</v>
      </c>
      <c r="B523" s="56" t="str">
        <f t="shared" si="187"/>
        <v>ultimo</v>
      </c>
      <c r="C523" s="55">
        <f t="shared" si="186"/>
        <v>13</v>
      </c>
      <c r="D523" t="str">
        <f t="shared" si="186"/>
        <v>Panamá Oeste</v>
      </c>
      <c r="E523" s="23">
        <f t="shared" si="171"/>
        <v>44024</v>
      </c>
      <c r="F523" s="54">
        <f t="shared" si="172"/>
        <v>40</v>
      </c>
      <c r="G523" cm="1">
        <f t="array" ref="G523">+INDEX('Casos ACUM Prov'!$CK$3:$OM$16,'TODO PROVINCIA'!C523+1,'TODO PROVINCIA'!F523)</f>
        <v>0</v>
      </c>
      <c r="H523">
        <f t="shared" si="164"/>
        <v>0</v>
      </c>
      <c r="I523" cm="1">
        <f t="array" ref="I523">+INDEX('Muertes-PROV'!$C$3:$GE$16,$C523+1,$F523)</f>
        <v>0</v>
      </c>
      <c r="J523">
        <f t="shared" si="165"/>
        <v>0</v>
      </c>
      <c r="K523" cm="1">
        <f t="array" ref="K523">+INDEX('rECUPERA-prov'!$C$3:$LA$16,$C523+1,$F523)</f>
        <v>0</v>
      </c>
      <c r="L523">
        <f t="shared" si="166"/>
        <v>0</v>
      </c>
      <c r="M523">
        <f t="shared" si="173"/>
        <v>0</v>
      </c>
      <c r="N523">
        <f t="shared" si="167"/>
        <v>0</v>
      </c>
      <c r="O523" s="57">
        <f t="shared" si="174"/>
        <v>0</v>
      </c>
      <c r="P523" s="57">
        <f t="shared" si="175"/>
        <v>0</v>
      </c>
      <c r="Q523" s="57">
        <f t="shared" si="176"/>
        <v>0</v>
      </c>
      <c r="R523" s="57">
        <f t="shared" si="177"/>
        <v>0</v>
      </c>
      <c r="S523" s="57">
        <f t="shared" si="178"/>
        <v>0</v>
      </c>
      <c r="T523" s="57">
        <f t="shared" si="179"/>
        <v>0</v>
      </c>
      <c r="U523" s="57">
        <f t="shared" si="180"/>
        <v>0</v>
      </c>
      <c r="V523" s="58">
        <f t="shared" si="181"/>
        <v>0</v>
      </c>
      <c r="W523" s="58">
        <f t="shared" si="182"/>
        <v>0</v>
      </c>
      <c r="X523" s="58">
        <f t="shared" si="183"/>
        <v>0</v>
      </c>
      <c r="Y523" s="58">
        <f t="shared" si="184"/>
        <v>0</v>
      </c>
      <c r="Z523">
        <f t="shared" si="168"/>
        <v>226991</v>
      </c>
    </row>
    <row r="524" spans="1:26" x14ac:dyDescent="0.3">
      <c r="A524" s="56" t="str">
        <f t="shared" si="170"/>
        <v>OUT TIME</v>
      </c>
      <c r="B524" s="56" t="str">
        <f t="shared" si="187"/>
        <v>ultimo</v>
      </c>
      <c r="C524" s="55">
        <f t="shared" ref="C524:D539" si="188">+C511</f>
        <v>1</v>
      </c>
      <c r="D524" t="str">
        <f t="shared" si="188"/>
        <v>Bocas del Toro</v>
      </c>
      <c r="E524" s="23">
        <f t="shared" si="171"/>
        <v>44025</v>
      </c>
      <c r="F524" s="54">
        <f t="shared" si="172"/>
        <v>41</v>
      </c>
      <c r="G524" cm="1">
        <f t="array" ref="G524">+INDEX('Casos ACUM Prov'!$CK$3:$OM$16,'TODO PROVINCIA'!C524+1,'TODO PROVINCIA'!F524)</f>
        <v>0</v>
      </c>
      <c r="H524">
        <f t="shared" si="164"/>
        <v>0</v>
      </c>
      <c r="I524" cm="1">
        <f t="array" ref="I524">+INDEX('Muertes-PROV'!$C$3:$GE$16,$C524+1,$F524)</f>
        <v>0</v>
      </c>
      <c r="J524">
        <f t="shared" si="165"/>
        <v>0</v>
      </c>
      <c r="K524" cm="1">
        <f t="array" ref="K524">+INDEX('rECUPERA-prov'!$C$3:$LA$16,$C524+1,$F524)</f>
        <v>0</v>
      </c>
      <c r="L524">
        <f t="shared" si="166"/>
        <v>0</v>
      </c>
      <c r="M524">
        <f t="shared" si="173"/>
        <v>0</v>
      </c>
      <c r="N524">
        <f t="shared" si="167"/>
        <v>0</v>
      </c>
      <c r="O524" s="57">
        <f t="shared" si="174"/>
        <v>0</v>
      </c>
      <c r="P524" s="57">
        <f t="shared" si="175"/>
        <v>0</v>
      </c>
      <c r="Q524" s="57">
        <f t="shared" si="176"/>
        <v>0</v>
      </c>
      <c r="R524" s="57">
        <f t="shared" si="177"/>
        <v>0</v>
      </c>
      <c r="S524" s="57">
        <f t="shared" si="178"/>
        <v>0</v>
      </c>
      <c r="T524" s="57">
        <f t="shared" si="179"/>
        <v>0</v>
      </c>
      <c r="U524" s="57">
        <f t="shared" si="180"/>
        <v>0</v>
      </c>
      <c r="V524" s="58">
        <f t="shared" si="181"/>
        <v>0</v>
      </c>
      <c r="W524" s="58">
        <f t="shared" si="182"/>
        <v>0</v>
      </c>
      <c r="X524" s="58">
        <f t="shared" si="183"/>
        <v>0</v>
      </c>
      <c r="Y524" s="58">
        <f t="shared" si="184"/>
        <v>0</v>
      </c>
      <c r="Z524">
        <f t="shared" si="168"/>
        <v>125461</v>
      </c>
    </row>
    <row r="525" spans="1:26" x14ac:dyDescent="0.3">
      <c r="A525" s="56" t="str">
        <f t="shared" si="170"/>
        <v>OUT TIME</v>
      </c>
      <c r="B525" s="56" t="str">
        <f t="shared" si="187"/>
        <v>ultimo</v>
      </c>
      <c r="C525" s="55">
        <f t="shared" si="188"/>
        <v>2</v>
      </c>
      <c r="D525" t="str">
        <f t="shared" si="188"/>
        <v>Coclé</v>
      </c>
      <c r="E525" s="23">
        <f t="shared" si="171"/>
        <v>44025</v>
      </c>
      <c r="F525" s="54">
        <f t="shared" si="172"/>
        <v>41</v>
      </c>
      <c r="G525" cm="1">
        <f t="array" ref="G525">+INDEX('Casos ACUM Prov'!$CK$3:$OM$16,'TODO PROVINCIA'!C525+1,'TODO PROVINCIA'!F525)</f>
        <v>0</v>
      </c>
      <c r="H525">
        <f t="shared" si="164"/>
        <v>0</v>
      </c>
      <c r="I525" cm="1">
        <f t="array" ref="I525">+INDEX('Muertes-PROV'!$C$3:$GE$16,$C525+1,$F525)</f>
        <v>0</v>
      </c>
      <c r="J525">
        <f t="shared" si="165"/>
        <v>0</v>
      </c>
      <c r="K525" cm="1">
        <f t="array" ref="K525">+INDEX('rECUPERA-prov'!$C$3:$LA$16,$C525+1,$F525)</f>
        <v>0</v>
      </c>
      <c r="L525">
        <f t="shared" si="166"/>
        <v>0</v>
      </c>
      <c r="M525">
        <f t="shared" si="173"/>
        <v>0</v>
      </c>
      <c r="N525">
        <f t="shared" si="167"/>
        <v>0</v>
      </c>
      <c r="O525" s="57">
        <f t="shared" si="174"/>
        <v>0</v>
      </c>
      <c r="P525" s="57">
        <f t="shared" si="175"/>
        <v>0</v>
      </c>
      <c r="Q525" s="57">
        <f t="shared" si="176"/>
        <v>0</v>
      </c>
      <c r="R525" s="57">
        <f t="shared" si="177"/>
        <v>0</v>
      </c>
      <c r="S525" s="57">
        <f t="shared" si="178"/>
        <v>0</v>
      </c>
      <c r="T525" s="57">
        <f t="shared" si="179"/>
        <v>0</v>
      </c>
      <c r="U525" s="57">
        <f t="shared" si="180"/>
        <v>0</v>
      </c>
      <c r="V525" s="58">
        <f t="shared" si="181"/>
        <v>0</v>
      </c>
      <c r="W525" s="58">
        <f t="shared" si="182"/>
        <v>0</v>
      </c>
      <c r="X525" s="58">
        <f t="shared" si="183"/>
        <v>0</v>
      </c>
      <c r="Y525" s="58">
        <f t="shared" si="184"/>
        <v>0</v>
      </c>
      <c r="Z525">
        <f t="shared" si="168"/>
        <v>416873</v>
      </c>
    </row>
    <row r="526" spans="1:26" x14ac:dyDescent="0.3">
      <c r="A526" s="56" t="str">
        <f t="shared" si="170"/>
        <v>OUT TIME</v>
      </c>
      <c r="B526" s="56" t="str">
        <f t="shared" si="187"/>
        <v>ultimo</v>
      </c>
      <c r="C526" s="55">
        <f t="shared" si="188"/>
        <v>3</v>
      </c>
      <c r="D526" t="str">
        <f t="shared" si="188"/>
        <v>Colón</v>
      </c>
      <c r="E526" s="23">
        <f t="shared" si="171"/>
        <v>44025</v>
      </c>
      <c r="F526" s="54">
        <f t="shared" si="172"/>
        <v>41</v>
      </c>
      <c r="G526" cm="1">
        <f t="array" ref="G526">+INDEX('Casos ACUM Prov'!$CK$3:$OM$16,'TODO PROVINCIA'!C526+1,'TODO PROVINCIA'!F526)</f>
        <v>0</v>
      </c>
      <c r="H526">
        <f t="shared" si="164"/>
        <v>0</v>
      </c>
      <c r="I526" cm="1">
        <f t="array" ref="I526">+INDEX('Muertes-PROV'!$C$3:$GE$16,$C526+1,$F526)</f>
        <v>0</v>
      </c>
      <c r="J526">
        <f t="shared" si="165"/>
        <v>0</v>
      </c>
      <c r="K526" cm="1">
        <f t="array" ref="K526">+INDEX('rECUPERA-prov'!$C$3:$LA$16,$C526+1,$F526)</f>
        <v>0</v>
      </c>
      <c r="L526">
        <f t="shared" si="166"/>
        <v>0</v>
      </c>
      <c r="M526">
        <f t="shared" si="173"/>
        <v>0</v>
      </c>
      <c r="N526">
        <f t="shared" si="167"/>
        <v>0</v>
      </c>
      <c r="O526" s="57">
        <f t="shared" si="174"/>
        <v>0</v>
      </c>
      <c r="P526" s="57">
        <f t="shared" si="175"/>
        <v>0</v>
      </c>
      <c r="Q526" s="57">
        <f t="shared" si="176"/>
        <v>0</v>
      </c>
      <c r="R526" s="57">
        <f t="shared" si="177"/>
        <v>0</v>
      </c>
      <c r="S526" s="57">
        <f t="shared" si="178"/>
        <v>0</v>
      </c>
      <c r="T526" s="57">
        <f t="shared" si="179"/>
        <v>0</v>
      </c>
      <c r="U526" s="57">
        <f t="shared" si="180"/>
        <v>0</v>
      </c>
      <c r="V526" s="58">
        <f t="shared" si="181"/>
        <v>0</v>
      </c>
      <c r="W526" s="58">
        <f t="shared" si="182"/>
        <v>0</v>
      </c>
      <c r="X526" s="58">
        <f t="shared" si="183"/>
        <v>0</v>
      </c>
      <c r="Y526" s="58">
        <f t="shared" si="184"/>
        <v>0</v>
      </c>
      <c r="Z526">
        <f t="shared" si="168"/>
        <v>233708</v>
      </c>
    </row>
    <row r="527" spans="1:26" x14ac:dyDescent="0.3">
      <c r="A527" s="56" t="str">
        <f t="shared" si="170"/>
        <v>OUT TIME</v>
      </c>
      <c r="B527" s="56" t="str">
        <f t="shared" si="187"/>
        <v>ultimo</v>
      </c>
      <c r="C527" s="55">
        <f t="shared" si="188"/>
        <v>4</v>
      </c>
      <c r="D527" t="str">
        <f t="shared" si="188"/>
        <v>Chiriquí</v>
      </c>
      <c r="E527" s="23">
        <f t="shared" si="171"/>
        <v>44025</v>
      </c>
      <c r="F527" s="54">
        <f t="shared" si="172"/>
        <v>41</v>
      </c>
      <c r="G527" cm="1">
        <f t="array" ref="G527">+INDEX('Casos ACUM Prov'!$CK$3:$OM$16,'TODO PROVINCIA'!C527+1,'TODO PROVINCIA'!F527)</f>
        <v>0</v>
      </c>
      <c r="H527">
        <f t="shared" si="164"/>
        <v>0</v>
      </c>
      <c r="I527" cm="1">
        <f t="array" ref="I527">+INDEX('Muertes-PROV'!$C$3:$GE$16,$C527+1,$F527)</f>
        <v>0</v>
      </c>
      <c r="J527">
        <f t="shared" si="165"/>
        <v>0</v>
      </c>
      <c r="K527" cm="1">
        <f t="array" ref="K527">+INDEX('rECUPERA-prov'!$C$3:$LA$16,$C527+1,$F527)</f>
        <v>0</v>
      </c>
      <c r="L527">
        <f t="shared" si="166"/>
        <v>0</v>
      </c>
      <c r="M527">
        <f t="shared" si="173"/>
        <v>0</v>
      </c>
      <c r="N527">
        <f t="shared" si="167"/>
        <v>0</v>
      </c>
      <c r="O527" s="57">
        <f t="shared" si="174"/>
        <v>0</v>
      </c>
      <c r="P527" s="57">
        <f t="shared" si="175"/>
        <v>0</v>
      </c>
      <c r="Q527" s="57">
        <f t="shared" si="176"/>
        <v>0</v>
      </c>
      <c r="R527" s="57">
        <f t="shared" si="177"/>
        <v>0</v>
      </c>
      <c r="S527" s="57">
        <f t="shared" si="178"/>
        <v>0</v>
      </c>
      <c r="T527" s="57">
        <f t="shared" si="179"/>
        <v>0</v>
      </c>
      <c r="U527" s="57">
        <f t="shared" si="180"/>
        <v>0</v>
      </c>
      <c r="V527" s="58">
        <f t="shared" si="181"/>
        <v>0</v>
      </c>
      <c r="W527" s="58">
        <f t="shared" si="182"/>
        <v>0</v>
      </c>
      <c r="X527" s="58">
        <f t="shared" si="183"/>
        <v>0</v>
      </c>
      <c r="Y527" s="58">
        <f t="shared" si="184"/>
        <v>0</v>
      </c>
      <c r="Z527">
        <f t="shared" si="168"/>
        <v>241928</v>
      </c>
    </row>
    <row r="528" spans="1:26" x14ac:dyDescent="0.3">
      <c r="A528" s="56" t="str">
        <f t="shared" si="170"/>
        <v>OUT TIME</v>
      </c>
      <c r="B528" s="56" t="str">
        <f t="shared" si="187"/>
        <v>ultimo</v>
      </c>
      <c r="C528" s="55">
        <f t="shared" si="188"/>
        <v>5</v>
      </c>
      <c r="D528" t="str">
        <f t="shared" si="188"/>
        <v>Darién</v>
      </c>
      <c r="E528" s="23">
        <f t="shared" si="171"/>
        <v>44025</v>
      </c>
      <c r="F528" s="54">
        <f t="shared" si="172"/>
        <v>41</v>
      </c>
      <c r="G528" cm="1">
        <f t="array" ref="G528">+INDEX('Casos ACUM Prov'!$CK$3:$OM$16,'TODO PROVINCIA'!C528+1,'TODO PROVINCIA'!F528)</f>
        <v>0</v>
      </c>
      <c r="H528">
        <f t="shared" si="164"/>
        <v>0</v>
      </c>
      <c r="I528" cm="1">
        <f t="array" ref="I528">+INDEX('Muertes-PROV'!$C$3:$GE$16,$C528+1,$F528)</f>
        <v>0</v>
      </c>
      <c r="J528">
        <f t="shared" si="165"/>
        <v>0</v>
      </c>
      <c r="K528" cm="1">
        <f t="array" ref="K528">+INDEX('rECUPERA-prov'!$C$3:$LA$16,$C528+1,$F528)</f>
        <v>0</v>
      </c>
      <c r="L528">
        <f t="shared" si="166"/>
        <v>0</v>
      </c>
      <c r="M528">
        <f t="shared" si="173"/>
        <v>0</v>
      </c>
      <c r="N528">
        <f t="shared" si="167"/>
        <v>0</v>
      </c>
      <c r="O528" s="57">
        <f t="shared" si="174"/>
        <v>0</v>
      </c>
      <c r="P528" s="57">
        <f t="shared" si="175"/>
        <v>0</v>
      </c>
      <c r="Q528" s="57">
        <f t="shared" si="176"/>
        <v>0</v>
      </c>
      <c r="R528" s="57">
        <f t="shared" si="177"/>
        <v>0</v>
      </c>
      <c r="S528" s="57">
        <f t="shared" si="178"/>
        <v>0</v>
      </c>
      <c r="T528" s="57">
        <f t="shared" si="179"/>
        <v>0</v>
      </c>
      <c r="U528" s="57">
        <f t="shared" si="180"/>
        <v>0</v>
      </c>
      <c r="V528" s="58">
        <f t="shared" si="181"/>
        <v>0</v>
      </c>
      <c r="W528" s="58">
        <f t="shared" si="182"/>
        <v>0</v>
      </c>
      <c r="X528" s="58">
        <f t="shared" si="183"/>
        <v>0</v>
      </c>
      <c r="Y528" s="58">
        <f t="shared" si="184"/>
        <v>0</v>
      </c>
      <c r="Z528">
        <f t="shared" si="168"/>
        <v>10001</v>
      </c>
    </row>
    <row r="529" spans="1:26" x14ac:dyDescent="0.3">
      <c r="A529" s="56" t="str">
        <f t="shared" si="170"/>
        <v>OUT TIME</v>
      </c>
      <c r="B529" s="56" t="str">
        <f t="shared" si="187"/>
        <v>ultimo</v>
      </c>
      <c r="C529" s="55">
        <f t="shared" si="188"/>
        <v>6</v>
      </c>
      <c r="D529" t="str">
        <f t="shared" si="188"/>
        <v>Herrera</v>
      </c>
      <c r="E529" s="23">
        <f t="shared" si="171"/>
        <v>44025</v>
      </c>
      <c r="F529" s="54">
        <f t="shared" si="172"/>
        <v>41</v>
      </c>
      <c r="G529" cm="1">
        <f t="array" ref="G529">+INDEX('Casos ACUM Prov'!$CK$3:$OM$16,'TODO PROVINCIA'!C529+1,'TODO PROVINCIA'!F529)</f>
        <v>0</v>
      </c>
      <c r="H529">
        <f t="shared" ref="H529:H592" si="189">+G529-G516</f>
        <v>0</v>
      </c>
      <c r="I529" cm="1">
        <f t="array" ref="I529">+INDEX('Muertes-PROV'!$C$3:$GE$16,$C529+1,$F529)</f>
        <v>0</v>
      </c>
      <c r="J529">
        <f t="shared" ref="J529:J592" si="190">+I529-I516</f>
        <v>0</v>
      </c>
      <c r="K529" cm="1">
        <f t="array" ref="K529">+INDEX('rECUPERA-prov'!$C$3:$LA$16,$C529+1,$F529)</f>
        <v>0</v>
      </c>
      <c r="L529">
        <f t="shared" ref="L529:L592" si="191">+K529-K516</f>
        <v>0</v>
      </c>
      <c r="M529">
        <f t="shared" si="173"/>
        <v>0</v>
      </c>
      <c r="N529">
        <f t="shared" ref="N529:N592" si="192">+M529-M516</f>
        <v>0</v>
      </c>
      <c r="O529" s="57">
        <f t="shared" si="174"/>
        <v>0</v>
      </c>
      <c r="P529" s="57">
        <f t="shared" si="175"/>
        <v>0</v>
      </c>
      <c r="Q529" s="57">
        <f t="shared" si="176"/>
        <v>0</v>
      </c>
      <c r="R529" s="57">
        <f t="shared" si="177"/>
        <v>0</v>
      </c>
      <c r="S529" s="57">
        <f t="shared" si="178"/>
        <v>0</v>
      </c>
      <c r="T529" s="57">
        <f t="shared" si="179"/>
        <v>0</v>
      </c>
      <c r="U529" s="57">
        <f t="shared" si="180"/>
        <v>0</v>
      </c>
      <c r="V529" s="58">
        <f t="shared" si="181"/>
        <v>0</v>
      </c>
      <c r="W529" s="58">
        <f t="shared" si="182"/>
        <v>0</v>
      </c>
      <c r="X529" s="58">
        <f t="shared" si="183"/>
        <v>0</v>
      </c>
      <c r="Y529" s="58">
        <f t="shared" si="184"/>
        <v>0</v>
      </c>
      <c r="Z529">
        <f t="shared" ref="Z529:Z592" si="193">+Z516</f>
        <v>33109</v>
      </c>
    </row>
    <row r="530" spans="1:26" x14ac:dyDescent="0.3">
      <c r="A530" s="56" t="str">
        <f t="shared" si="170"/>
        <v>OUT TIME</v>
      </c>
      <c r="B530" s="56" t="str">
        <f t="shared" si="187"/>
        <v>ultimo</v>
      </c>
      <c r="C530" s="55">
        <f t="shared" si="188"/>
        <v>7</v>
      </c>
      <c r="D530" t="str">
        <f t="shared" si="188"/>
        <v>Los Santos</v>
      </c>
      <c r="E530" s="23">
        <f t="shared" si="171"/>
        <v>44025</v>
      </c>
      <c r="F530" s="54">
        <f t="shared" si="172"/>
        <v>41</v>
      </c>
      <c r="G530" cm="1">
        <f t="array" ref="G530">+INDEX('Casos ACUM Prov'!$CK$3:$OM$16,'TODO PROVINCIA'!C530+1,'TODO PROVINCIA'!F530)</f>
        <v>0</v>
      </c>
      <c r="H530">
        <f t="shared" si="189"/>
        <v>0</v>
      </c>
      <c r="I530" cm="1">
        <f t="array" ref="I530">+INDEX('Muertes-PROV'!$C$3:$GE$16,$C530+1,$F530)</f>
        <v>0</v>
      </c>
      <c r="J530">
        <f t="shared" si="190"/>
        <v>0</v>
      </c>
      <c r="K530" cm="1">
        <f t="array" ref="K530">+INDEX('rECUPERA-prov'!$C$3:$LA$16,$C530+1,$F530)</f>
        <v>0</v>
      </c>
      <c r="L530">
        <f t="shared" si="191"/>
        <v>0</v>
      </c>
      <c r="M530">
        <f t="shared" si="173"/>
        <v>0</v>
      </c>
      <c r="N530">
        <f t="shared" si="192"/>
        <v>0</v>
      </c>
      <c r="O530" s="57">
        <f t="shared" si="174"/>
        <v>0</v>
      </c>
      <c r="P530" s="57">
        <f t="shared" si="175"/>
        <v>0</v>
      </c>
      <c r="Q530" s="57">
        <f t="shared" si="176"/>
        <v>0</v>
      </c>
      <c r="R530" s="57">
        <f t="shared" si="177"/>
        <v>0</v>
      </c>
      <c r="S530" s="57">
        <f t="shared" si="178"/>
        <v>0</v>
      </c>
      <c r="T530" s="57">
        <f t="shared" si="179"/>
        <v>0</v>
      </c>
      <c r="U530" s="57">
        <f t="shared" si="180"/>
        <v>0</v>
      </c>
      <c r="V530" s="58">
        <f t="shared" si="181"/>
        <v>0</v>
      </c>
      <c r="W530" s="58">
        <f t="shared" si="182"/>
        <v>0</v>
      </c>
      <c r="X530" s="58">
        <f t="shared" si="183"/>
        <v>0</v>
      </c>
      <c r="Y530" s="58">
        <f t="shared" si="184"/>
        <v>0</v>
      </c>
      <c r="Z530">
        <f t="shared" si="193"/>
        <v>156747</v>
      </c>
    </row>
    <row r="531" spans="1:26" x14ac:dyDescent="0.3">
      <c r="A531" s="56" t="str">
        <f t="shared" si="170"/>
        <v>OUT TIME</v>
      </c>
      <c r="B531" s="56" t="str">
        <f t="shared" si="187"/>
        <v>ultimo</v>
      </c>
      <c r="C531" s="55">
        <f t="shared" si="188"/>
        <v>8</v>
      </c>
      <c r="D531" t="str">
        <f t="shared" si="188"/>
        <v>Panamá</v>
      </c>
      <c r="E531" s="23">
        <f t="shared" si="171"/>
        <v>44025</v>
      </c>
      <c r="F531" s="54">
        <f t="shared" si="172"/>
        <v>41</v>
      </c>
      <c r="G531" cm="1">
        <f t="array" ref="G531">+INDEX('Casos ACUM Prov'!$CK$3:$OM$16,'TODO PROVINCIA'!C531+1,'TODO PROVINCIA'!F531)</f>
        <v>0</v>
      </c>
      <c r="H531">
        <f t="shared" si="189"/>
        <v>0</v>
      </c>
      <c r="I531" cm="1">
        <f t="array" ref="I531">+INDEX('Muertes-PROV'!$C$3:$GE$16,$C531+1,$F531)</f>
        <v>0</v>
      </c>
      <c r="J531">
        <f t="shared" si="190"/>
        <v>0</v>
      </c>
      <c r="K531" cm="1">
        <f t="array" ref="K531">+INDEX('rECUPERA-prov'!$C$3:$LA$16,$C531+1,$F531)</f>
        <v>0</v>
      </c>
      <c r="L531">
        <f t="shared" si="191"/>
        <v>0</v>
      </c>
      <c r="M531">
        <f t="shared" si="173"/>
        <v>0</v>
      </c>
      <c r="N531">
        <f t="shared" si="192"/>
        <v>0</v>
      </c>
      <c r="O531" s="57">
        <f t="shared" si="174"/>
        <v>0</v>
      </c>
      <c r="P531" s="57">
        <f t="shared" si="175"/>
        <v>0</v>
      </c>
      <c r="Q531" s="57">
        <f t="shared" si="176"/>
        <v>0</v>
      </c>
      <c r="R531" s="57">
        <f t="shared" si="177"/>
        <v>0</v>
      </c>
      <c r="S531" s="57">
        <f t="shared" si="178"/>
        <v>0</v>
      </c>
      <c r="T531" s="57">
        <f t="shared" si="179"/>
        <v>0</v>
      </c>
      <c r="U531" s="57">
        <f t="shared" si="180"/>
        <v>0</v>
      </c>
      <c r="V531" s="58">
        <f t="shared" si="181"/>
        <v>0</v>
      </c>
      <c r="W531" s="58">
        <f t="shared" si="182"/>
        <v>0</v>
      </c>
      <c r="X531" s="58">
        <f t="shared" si="183"/>
        <v>0</v>
      </c>
      <c r="Y531" s="58">
        <f t="shared" si="184"/>
        <v>0</v>
      </c>
      <c r="Z531">
        <f t="shared" si="193"/>
        <v>109955</v>
      </c>
    </row>
    <row r="532" spans="1:26" x14ac:dyDescent="0.3">
      <c r="A532" s="56" t="str">
        <f t="shared" si="170"/>
        <v>OUT TIME</v>
      </c>
      <c r="B532" s="56" t="str">
        <f t="shared" si="187"/>
        <v>ultimo</v>
      </c>
      <c r="C532" s="55">
        <f t="shared" si="188"/>
        <v>9</v>
      </c>
      <c r="D532" t="str">
        <f t="shared" si="188"/>
        <v>Veraguas</v>
      </c>
      <c r="E532" s="23">
        <f t="shared" si="171"/>
        <v>44025</v>
      </c>
      <c r="F532" s="54">
        <f t="shared" si="172"/>
        <v>41</v>
      </c>
      <c r="G532" cm="1">
        <f t="array" ref="G532">+INDEX('Casos ACUM Prov'!$CK$3:$OM$16,'TODO PROVINCIA'!C532+1,'TODO PROVINCIA'!F532)</f>
        <v>0</v>
      </c>
      <c r="H532">
        <f t="shared" si="189"/>
        <v>0</v>
      </c>
      <c r="I532" cm="1">
        <f t="array" ref="I532">+INDEX('Muertes-PROV'!$C$3:$GE$16,$C532+1,$F532)</f>
        <v>0</v>
      </c>
      <c r="J532">
        <f t="shared" si="190"/>
        <v>0</v>
      </c>
      <c r="K532" cm="1">
        <f t="array" ref="K532">+INDEX('rECUPERA-prov'!$C$3:$LA$16,$C532+1,$F532)</f>
        <v>0</v>
      </c>
      <c r="L532">
        <f t="shared" si="191"/>
        <v>0</v>
      </c>
      <c r="M532">
        <f t="shared" si="173"/>
        <v>0</v>
      </c>
      <c r="N532">
        <f t="shared" si="192"/>
        <v>0</v>
      </c>
      <c r="O532" s="57">
        <f t="shared" si="174"/>
        <v>0</v>
      </c>
      <c r="P532" s="57">
        <f t="shared" si="175"/>
        <v>0</v>
      </c>
      <c r="Q532" s="57">
        <f t="shared" si="176"/>
        <v>0</v>
      </c>
      <c r="R532" s="57">
        <f t="shared" si="177"/>
        <v>0</v>
      </c>
      <c r="S532" s="57">
        <f t="shared" si="178"/>
        <v>0</v>
      </c>
      <c r="T532" s="57">
        <f t="shared" si="179"/>
        <v>0</v>
      </c>
      <c r="U532" s="57">
        <f t="shared" si="180"/>
        <v>0</v>
      </c>
      <c r="V532" s="58">
        <f t="shared" si="181"/>
        <v>0</v>
      </c>
      <c r="W532" s="58">
        <f t="shared" si="182"/>
        <v>0</v>
      </c>
      <c r="X532" s="58">
        <f t="shared" si="183"/>
        <v>0</v>
      </c>
      <c r="Y532" s="58">
        <f t="shared" si="184"/>
        <v>0</v>
      </c>
      <c r="Z532">
        <f t="shared" si="193"/>
        <v>109955</v>
      </c>
    </row>
    <row r="533" spans="1:26" x14ac:dyDescent="0.3">
      <c r="A533" s="56" t="str">
        <f t="shared" si="170"/>
        <v>OUT TIME</v>
      </c>
      <c r="B533" s="56" t="str">
        <f t="shared" si="187"/>
        <v>ultimo</v>
      </c>
      <c r="C533" s="55">
        <f t="shared" si="188"/>
        <v>10</v>
      </c>
      <c r="D533" t="str">
        <f t="shared" si="188"/>
        <v>Comarca Kuna Yala</v>
      </c>
      <c r="E533" s="23">
        <f t="shared" si="171"/>
        <v>44025</v>
      </c>
      <c r="F533" s="54">
        <f t="shared" si="172"/>
        <v>41</v>
      </c>
      <c r="G533" cm="1">
        <f t="array" ref="G533">+INDEX('Casos ACUM Prov'!$CK$3:$OM$16,'TODO PROVINCIA'!C533+1,'TODO PROVINCIA'!F533)</f>
        <v>0</v>
      </c>
      <c r="H533">
        <f t="shared" si="189"/>
        <v>0</v>
      </c>
      <c r="I533" cm="1">
        <f t="array" ref="I533">+INDEX('Muertes-PROV'!$C$3:$GE$16,$C533+1,$F533)</f>
        <v>0</v>
      </c>
      <c r="J533">
        <f t="shared" si="190"/>
        <v>0</v>
      </c>
      <c r="K533" cm="1">
        <f t="array" ref="K533">+INDEX('rECUPERA-prov'!$C$3:$LA$16,$C533+1,$F533)</f>
        <v>0</v>
      </c>
      <c r="L533">
        <f t="shared" si="191"/>
        <v>0</v>
      </c>
      <c r="M533">
        <f t="shared" si="173"/>
        <v>0</v>
      </c>
      <c r="N533">
        <f t="shared" si="192"/>
        <v>0</v>
      </c>
      <c r="O533" s="57">
        <f t="shared" si="174"/>
        <v>0</v>
      </c>
      <c r="P533" s="57">
        <f t="shared" si="175"/>
        <v>0</v>
      </c>
      <c r="Q533" s="57">
        <f t="shared" si="176"/>
        <v>0</v>
      </c>
      <c r="R533" s="57">
        <f t="shared" si="177"/>
        <v>0</v>
      </c>
      <c r="S533" s="57">
        <f t="shared" si="178"/>
        <v>0</v>
      </c>
      <c r="T533" s="57">
        <f t="shared" si="179"/>
        <v>0</v>
      </c>
      <c r="U533" s="57">
        <f t="shared" si="180"/>
        <v>0</v>
      </c>
      <c r="V533" s="58">
        <f t="shared" si="181"/>
        <v>0</v>
      </c>
      <c r="W533" s="58">
        <f t="shared" si="182"/>
        <v>0</v>
      </c>
      <c r="X533" s="58">
        <f t="shared" si="183"/>
        <v>0</v>
      </c>
      <c r="Y533" s="58">
        <f t="shared" si="184"/>
        <v>0</v>
      </c>
      <c r="Z533">
        <f t="shared" si="193"/>
        <v>89592</v>
      </c>
    </row>
    <row r="534" spans="1:26" x14ac:dyDescent="0.3">
      <c r="A534" s="56" t="str">
        <f t="shared" si="170"/>
        <v>OUT TIME</v>
      </c>
      <c r="B534" s="56" t="str">
        <f t="shared" si="187"/>
        <v>ultimo</v>
      </c>
      <c r="C534" s="55">
        <f t="shared" si="188"/>
        <v>11</v>
      </c>
      <c r="D534" t="str">
        <f t="shared" si="188"/>
        <v>Comarca Emberá Wounaán</v>
      </c>
      <c r="E534" s="23">
        <f t="shared" si="171"/>
        <v>44025</v>
      </c>
      <c r="F534" s="54">
        <f t="shared" si="172"/>
        <v>41</v>
      </c>
      <c r="G534" cm="1">
        <f t="array" ref="G534">+INDEX('Casos ACUM Prov'!$CK$3:$OM$16,'TODO PROVINCIA'!C534+1,'TODO PROVINCIA'!F534)</f>
        <v>0</v>
      </c>
      <c r="H534">
        <f t="shared" si="189"/>
        <v>0</v>
      </c>
      <c r="I534" cm="1">
        <f t="array" ref="I534">+INDEX('Muertes-PROV'!$C$3:$GE$16,$C534+1,$F534)</f>
        <v>0</v>
      </c>
      <c r="J534">
        <f t="shared" si="190"/>
        <v>0</v>
      </c>
      <c r="K534" cm="1">
        <f t="array" ref="K534">+INDEX('rECUPERA-prov'!$C$3:$LA$16,$C534+1,$F534)</f>
        <v>0</v>
      </c>
      <c r="L534">
        <f t="shared" si="191"/>
        <v>0</v>
      </c>
      <c r="M534">
        <f t="shared" si="173"/>
        <v>0</v>
      </c>
      <c r="N534">
        <f t="shared" si="192"/>
        <v>0</v>
      </c>
      <c r="O534" s="57">
        <f t="shared" si="174"/>
        <v>0</v>
      </c>
      <c r="P534" s="57">
        <f t="shared" si="175"/>
        <v>0</v>
      </c>
      <c r="Q534" s="57">
        <f t="shared" si="176"/>
        <v>0</v>
      </c>
      <c r="R534" s="57">
        <f t="shared" si="177"/>
        <v>0</v>
      </c>
      <c r="S534" s="57">
        <f t="shared" si="178"/>
        <v>0</v>
      </c>
      <c r="T534" s="57">
        <f t="shared" si="179"/>
        <v>0</v>
      </c>
      <c r="U534" s="57">
        <f t="shared" si="180"/>
        <v>0</v>
      </c>
      <c r="V534" s="58">
        <f t="shared" si="181"/>
        <v>0</v>
      </c>
      <c r="W534" s="58">
        <f t="shared" si="182"/>
        <v>0</v>
      </c>
      <c r="X534" s="58">
        <f t="shared" si="183"/>
        <v>0</v>
      </c>
      <c r="Y534" s="58">
        <f t="shared" si="184"/>
        <v>0</v>
      </c>
      <c r="Z534">
        <f t="shared" si="193"/>
        <v>1249032</v>
      </c>
    </row>
    <row r="535" spans="1:26" x14ac:dyDescent="0.3">
      <c r="A535" s="56" t="str">
        <f t="shared" si="170"/>
        <v>OUT TIME</v>
      </c>
      <c r="B535" s="56" t="str">
        <f t="shared" si="187"/>
        <v>ultimo</v>
      </c>
      <c r="C535" s="55">
        <f t="shared" si="188"/>
        <v>12</v>
      </c>
      <c r="D535" t="str">
        <f t="shared" si="188"/>
        <v>Comarca Ngäbe Buglé</v>
      </c>
      <c r="E535" s="23">
        <f t="shared" si="171"/>
        <v>44025</v>
      </c>
      <c r="F535" s="54">
        <f t="shared" si="172"/>
        <v>41</v>
      </c>
      <c r="G535" cm="1">
        <f t="array" ref="G535">+INDEX('Casos ACUM Prov'!$CK$3:$OM$16,'TODO PROVINCIA'!C535+1,'TODO PROVINCIA'!F535)</f>
        <v>0</v>
      </c>
      <c r="H535">
        <f t="shared" si="189"/>
        <v>0</v>
      </c>
      <c r="I535" cm="1">
        <f t="array" ref="I535">+INDEX('Muertes-PROV'!$C$3:$GE$16,$C535+1,$F535)</f>
        <v>0</v>
      </c>
      <c r="J535">
        <f t="shared" si="190"/>
        <v>0</v>
      </c>
      <c r="K535" cm="1">
        <f t="array" ref="K535">+INDEX('rECUPERA-prov'!$C$3:$LA$16,$C535+1,$F535)</f>
        <v>0</v>
      </c>
      <c r="L535">
        <f t="shared" si="191"/>
        <v>0</v>
      </c>
      <c r="M535">
        <f t="shared" si="173"/>
        <v>0</v>
      </c>
      <c r="N535">
        <f t="shared" si="192"/>
        <v>0</v>
      </c>
      <c r="O535" s="57">
        <f t="shared" si="174"/>
        <v>0</v>
      </c>
      <c r="P535" s="57">
        <f t="shared" si="175"/>
        <v>0</v>
      </c>
      <c r="Q535" s="57">
        <f t="shared" si="176"/>
        <v>0</v>
      </c>
      <c r="R535" s="57">
        <f t="shared" si="177"/>
        <v>0</v>
      </c>
      <c r="S535" s="57">
        <f t="shared" si="178"/>
        <v>0</v>
      </c>
      <c r="T535" s="57">
        <f t="shared" si="179"/>
        <v>0</v>
      </c>
      <c r="U535" s="57">
        <f t="shared" si="180"/>
        <v>0</v>
      </c>
      <c r="V535" s="58">
        <f t="shared" si="181"/>
        <v>0</v>
      </c>
      <c r="W535" s="58">
        <f t="shared" si="182"/>
        <v>0</v>
      </c>
      <c r="X535" s="58">
        <f t="shared" si="183"/>
        <v>0</v>
      </c>
      <c r="Y535" s="58">
        <f t="shared" si="184"/>
        <v>0</v>
      </c>
      <c r="Z535">
        <f t="shared" si="193"/>
        <v>464038</v>
      </c>
    </row>
    <row r="536" spans="1:26" x14ac:dyDescent="0.3">
      <c r="A536" s="56" t="str">
        <f t="shared" si="170"/>
        <v>OUT TIME</v>
      </c>
      <c r="B536" s="56" t="str">
        <f t="shared" si="187"/>
        <v>ultimo</v>
      </c>
      <c r="C536" s="55">
        <f t="shared" si="188"/>
        <v>13</v>
      </c>
      <c r="D536" t="str">
        <f t="shared" si="188"/>
        <v>Panamá Oeste</v>
      </c>
      <c r="E536" s="23">
        <f t="shared" si="171"/>
        <v>44025</v>
      </c>
      <c r="F536" s="54">
        <f t="shared" si="172"/>
        <v>41</v>
      </c>
      <c r="G536" cm="1">
        <f t="array" ref="G536">+INDEX('Casos ACUM Prov'!$CK$3:$OM$16,'TODO PROVINCIA'!C536+1,'TODO PROVINCIA'!F536)</f>
        <v>0</v>
      </c>
      <c r="H536">
        <f t="shared" si="189"/>
        <v>0</v>
      </c>
      <c r="I536" cm="1">
        <f t="array" ref="I536">+INDEX('Muertes-PROV'!$C$3:$GE$16,$C536+1,$F536)</f>
        <v>0</v>
      </c>
      <c r="J536">
        <f t="shared" si="190"/>
        <v>0</v>
      </c>
      <c r="K536" cm="1">
        <f t="array" ref="K536">+INDEX('rECUPERA-prov'!$C$3:$LA$16,$C536+1,$F536)</f>
        <v>0</v>
      </c>
      <c r="L536">
        <f t="shared" si="191"/>
        <v>0</v>
      </c>
      <c r="M536">
        <f t="shared" si="173"/>
        <v>0</v>
      </c>
      <c r="N536">
        <f t="shared" si="192"/>
        <v>0</v>
      </c>
      <c r="O536" s="57">
        <f t="shared" si="174"/>
        <v>0</v>
      </c>
      <c r="P536" s="57">
        <f t="shared" si="175"/>
        <v>0</v>
      </c>
      <c r="Q536" s="57">
        <f t="shared" si="176"/>
        <v>0</v>
      </c>
      <c r="R536" s="57">
        <f t="shared" si="177"/>
        <v>0</v>
      </c>
      <c r="S536" s="57">
        <f t="shared" si="178"/>
        <v>0</v>
      </c>
      <c r="T536" s="57">
        <f t="shared" si="179"/>
        <v>0</v>
      </c>
      <c r="U536" s="57">
        <f t="shared" si="180"/>
        <v>0</v>
      </c>
      <c r="V536" s="58">
        <f t="shared" si="181"/>
        <v>0</v>
      </c>
      <c r="W536" s="58">
        <f t="shared" si="182"/>
        <v>0</v>
      </c>
      <c r="X536" s="58">
        <f t="shared" si="183"/>
        <v>0</v>
      </c>
      <c r="Y536" s="58">
        <f t="shared" si="184"/>
        <v>0</v>
      </c>
      <c r="Z536">
        <f t="shared" si="193"/>
        <v>226991</v>
      </c>
    </row>
    <row r="537" spans="1:26" x14ac:dyDescent="0.3">
      <c r="A537" s="56" t="str">
        <f t="shared" si="170"/>
        <v>OUT TIME</v>
      </c>
      <c r="B537" s="56" t="str">
        <f t="shared" si="187"/>
        <v>ultimo</v>
      </c>
      <c r="C537" s="55">
        <f t="shared" si="188"/>
        <v>1</v>
      </c>
      <c r="D537" t="str">
        <f t="shared" si="188"/>
        <v>Bocas del Toro</v>
      </c>
      <c r="E537" s="23">
        <f t="shared" si="171"/>
        <v>44026</v>
      </c>
      <c r="F537" s="54">
        <f t="shared" si="172"/>
        <v>42</v>
      </c>
      <c r="G537" cm="1">
        <f t="array" ref="G537">+INDEX('Casos ACUM Prov'!$CK$3:$OM$16,'TODO PROVINCIA'!C537+1,'TODO PROVINCIA'!F537)</f>
        <v>0</v>
      </c>
      <c r="H537">
        <f t="shared" si="189"/>
        <v>0</v>
      </c>
      <c r="I537" cm="1">
        <f t="array" ref="I537">+INDEX('Muertes-PROV'!$C$3:$GE$16,$C537+1,$F537)</f>
        <v>0</v>
      </c>
      <c r="J537">
        <f t="shared" si="190"/>
        <v>0</v>
      </c>
      <c r="K537" cm="1">
        <f t="array" ref="K537">+INDEX('rECUPERA-prov'!$C$3:$LA$16,$C537+1,$F537)</f>
        <v>0</v>
      </c>
      <c r="L537">
        <f t="shared" si="191"/>
        <v>0</v>
      </c>
      <c r="M537">
        <f t="shared" si="173"/>
        <v>0</v>
      </c>
      <c r="N537">
        <f t="shared" si="192"/>
        <v>0</v>
      </c>
      <c r="O537" s="57">
        <f t="shared" si="174"/>
        <v>0</v>
      </c>
      <c r="P537" s="57">
        <f t="shared" si="175"/>
        <v>0</v>
      </c>
      <c r="Q537" s="57">
        <f t="shared" si="176"/>
        <v>0</v>
      </c>
      <c r="R537" s="57">
        <f t="shared" si="177"/>
        <v>0</v>
      </c>
      <c r="S537" s="57">
        <f t="shared" si="178"/>
        <v>0</v>
      </c>
      <c r="T537" s="57">
        <f t="shared" si="179"/>
        <v>0</v>
      </c>
      <c r="U537" s="57">
        <f t="shared" si="180"/>
        <v>0</v>
      </c>
      <c r="V537" s="58">
        <f t="shared" si="181"/>
        <v>0</v>
      </c>
      <c r="W537" s="58">
        <f t="shared" si="182"/>
        <v>0</v>
      </c>
      <c r="X537" s="58">
        <f t="shared" si="183"/>
        <v>0</v>
      </c>
      <c r="Y537" s="58">
        <f t="shared" si="184"/>
        <v>0</v>
      </c>
      <c r="Z537">
        <f t="shared" si="193"/>
        <v>125461</v>
      </c>
    </row>
    <row r="538" spans="1:26" x14ac:dyDescent="0.3">
      <c r="A538" s="56" t="str">
        <f t="shared" si="170"/>
        <v>OUT TIME</v>
      </c>
      <c r="B538" s="56" t="str">
        <f t="shared" si="187"/>
        <v>ultimo</v>
      </c>
      <c r="C538" s="55">
        <f t="shared" si="188"/>
        <v>2</v>
      </c>
      <c r="D538" t="str">
        <f t="shared" si="188"/>
        <v>Coclé</v>
      </c>
      <c r="E538" s="23">
        <f t="shared" si="171"/>
        <v>44026</v>
      </c>
      <c r="F538" s="54">
        <f t="shared" si="172"/>
        <v>42</v>
      </c>
      <c r="G538" cm="1">
        <f t="array" ref="G538">+INDEX('Casos ACUM Prov'!$CK$3:$OM$16,'TODO PROVINCIA'!C538+1,'TODO PROVINCIA'!F538)</f>
        <v>0</v>
      </c>
      <c r="H538">
        <f t="shared" si="189"/>
        <v>0</v>
      </c>
      <c r="I538" cm="1">
        <f t="array" ref="I538">+INDEX('Muertes-PROV'!$C$3:$GE$16,$C538+1,$F538)</f>
        <v>0</v>
      </c>
      <c r="J538">
        <f t="shared" si="190"/>
        <v>0</v>
      </c>
      <c r="K538" cm="1">
        <f t="array" ref="K538">+INDEX('rECUPERA-prov'!$C$3:$LA$16,$C538+1,$F538)</f>
        <v>0</v>
      </c>
      <c r="L538">
        <f t="shared" si="191"/>
        <v>0</v>
      </c>
      <c r="M538">
        <f t="shared" si="173"/>
        <v>0</v>
      </c>
      <c r="N538">
        <f t="shared" si="192"/>
        <v>0</v>
      </c>
      <c r="O538" s="57">
        <f t="shared" si="174"/>
        <v>0</v>
      </c>
      <c r="P538" s="57">
        <f t="shared" si="175"/>
        <v>0</v>
      </c>
      <c r="Q538" s="57">
        <f t="shared" si="176"/>
        <v>0</v>
      </c>
      <c r="R538" s="57">
        <f t="shared" si="177"/>
        <v>0</v>
      </c>
      <c r="S538" s="57">
        <f t="shared" si="178"/>
        <v>0</v>
      </c>
      <c r="T538" s="57">
        <f t="shared" si="179"/>
        <v>0</v>
      </c>
      <c r="U538" s="57">
        <f t="shared" si="180"/>
        <v>0</v>
      </c>
      <c r="V538" s="58">
        <f t="shared" si="181"/>
        <v>0</v>
      </c>
      <c r="W538" s="58">
        <f t="shared" si="182"/>
        <v>0</v>
      </c>
      <c r="X538" s="58">
        <f t="shared" si="183"/>
        <v>0</v>
      </c>
      <c r="Y538" s="58">
        <f t="shared" si="184"/>
        <v>0</v>
      </c>
      <c r="Z538">
        <f t="shared" si="193"/>
        <v>416873</v>
      </c>
    </row>
    <row r="539" spans="1:26" x14ac:dyDescent="0.3">
      <c r="A539" s="56" t="str">
        <f t="shared" si="170"/>
        <v>OUT TIME</v>
      </c>
      <c r="B539" s="56" t="str">
        <f t="shared" si="187"/>
        <v>ultimo</v>
      </c>
      <c r="C539" s="55">
        <f t="shared" si="188"/>
        <v>3</v>
      </c>
      <c r="D539" t="str">
        <f t="shared" si="188"/>
        <v>Colón</v>
      </c>
      <c r="E539" s="23">
        <f t="shared" si="171"/>
        <v>44026</v>
      </c>
      <c r="F539" s="54">
        <f t="shared" si="172"/>
        <v>42</v>
      </c>
      <c r="G539" cm="1">
        <f t="array" ref="G539">+INDEX('Casos ACUM Prov'!$CK$3:$OM$16,'TODO PROVINCIA'!C539+1,'TODO PROVINCIA'!F539)</f>
        <v>0</v>
      </c>
      <c r="H539">
        <f t="shared" si="189"/>
        <v>0</v>
      </c>
      <c r="I539" cm="1">
        <f t="array" ref="I539">+INDEX('Muertes-PROV'!$C$3:$GE$16,$C539+1,$F539)</f>
        <v>0</v>
      </c>
      <c r="J539">
        <f t="shared" si="190"/>
        <v>0</v>
      </c>
      <c r="K539" cm="1">
        <f t="array" ref="K539">+INDEX('rECUPERA-prov'!$C$3:$LA$16,$C539+1,$F539)</f>
        <v>0</v>
      </c>
      <c r="L539">
        <f t="shared" si="191"/>
        <v>0</v>
      </c>
      <c r="M539">
        <f t="shared" si="173"/>
        <v>0</v>
      </c>
      <c r="N539">
        <f t="shared" si="192"/>
        <v>0</v>
      </c>
      <c r="O539" s="57">
        <f t="shared" si="174"/>
        <v>0</v>
      </c>
      <c r="P539" s="57">
        <f t="shared" si="175"/>
        <v>0</v>
      </c>
      <c r="Q539" s="57">
        <f t="shared" si="176"/>
        <v>0</v>
      </c>
      <c r="R539" s="57">
        <f t="shared" si="177"/>
        <v>0</v>
      </c>
      <c r="S539" s="57">
        <f t="shared" si="178"/>
        <v>0</v>
      </c>
      <c r="T539" s="57">
        <f t="shared" si="179"/>
        <v>0</v>
      </c>
      <c r="U539" s="57">
        <f t="shared" si="180"/>
        <v>0</v>
      </c>
      <c r="V539" s="58">
        <f t="shared" si="181"/>
        <v>0</v>
      </c>
      <c r="W539" s="58">
        <f t="shared" si="182"/>
        <v>0</v>
      </c>
      <c r="X539" s="58">
        <f t="shared" si="183"/>
        <v>0</v>
      </c>
      <c r="Y539" s="58">
        <f t="shared" si="184"/>
        <v>0</v>
      </c>
      <c r="Z539">
        <f t="shared" si="193"/>
        <v>233708</v>
      </c>
    </row>
    <row r="540" spans="1:26" x14ac:dyDescent="0.3">
      <c r="A540" s="56" t="str">
        <f t="shared" si="170"/>
        <v>OUT TIME</v>
      </c>
      <c r="B540" s="56" t="str">
        <f t="shared" si="187"/>
        <v>ultimo</v>
      </c>
      <c r="C540" s="55">
        <f t="shared" ref="C540:D555" si="194">+C527</f>
        <v>4</v>
      </c>
      <c r="D540" t="str">
        <f t="shared" si="194"/>
        <v>Chiriquí</v>
      </c>
      <c r="E540" s="23">
        <f t="shared" si="171"/>
        <v>44026</v>
      </c>
      <c r="F540" s="54">
        <f t="shared" si="172"/>
        <v>42</v>
      </c>
      <c r="G540" cm="1">
        <f t="array" ref="G540">+INDEX('Casos ACUM Prov'!$CK$3:$OM$16,'TODO PROVINCIA'!C540+1,'TODO PROVINCIA'!F540)</f>
        <v>0</v>
      </c>
      <c r="H540">
        <f t="shared" si="189"/>
        <v>0</v>
      </c>
      <c r="I540" cm="1">
        <f t="array" ref="I540">+INDEX('Muertes-PROV'!$C$3:$GE$16,$C540+1,$F540)</f>
        <v>0</v>
      </c>
      <c r="J540">
        <f t="shared" si="190"/>
        <v>0</v>
      </c>
      <c r="K540" cm="1">
        <f t="array" ref="K540">+INDEX('rECUPERA-prov'!$C$3:$LA$16,$C540+1,$F540)</f>
        <v>0</v>
      </c>
      <c r="L540">
        <f t="shared" si="191"/>
        <v>0</v>
      </c>
      <c r="M540">
        <f t="shared" si="173"/>
        <v>0</v>
      </c>
      <c r="N540">
        <f t="shared" si="192"/>
        <v>0</v>
      </c>
      <c r="O540" s="57">
        <f t="shared" si="174"/>
        <v>0</v>
      </c>
      <c r="P540" s="57">
        <f t="shared" si="175"/>
        <v>0</v>
      </c>
      <c r="Q540" s="57">
        <f t="shared" si="176"/>
        <v>0</v>
      </c>
      <c r="R540" s="57">
        <f t="shared" si="177"/>
        <v>0</v>
      </c>
      <c r="S540" s="57">
        <f t="shared" si="178"/>
        <v>0</v>
      </c>
      <c r="T540" s="57">
        <f t="shared" si="179"/>
        <v>0</v>
      </c>
      <c r="U540" s="57">
        <f t="shared" si="180"/>
        <v>0</v>
      </c>
      <c r="V540" s="58">
        <f t="shared" si="181"/>
        <v>0</v>
      </c>
      <c r="W540" s="58">
        <f t="shared" si="182"/>
        <v>0</v>
      </c>
      <c r="X540" s="58">
        <f t="shared" si="183"/>
        <v>0</v>
      </c>
      <c r="Y540" s="58">
        <f t="shared" si="184"/>
        <v>0</v>
      </c>
      <c r="Z540">
        <f t="shared" si="193"/>
        <v>241928</v>
      </c>
    </row>
    <row r="541" spans="1:26" x14ac:dyDescent="0.3">
      <c r="A541" s="56" t="str">
        <f t="shared" ref="A541:A604" si="195">+IFERROR(IF(AND(G541=0,K541=0,I541=0),"OUT TIME","ON"),"OUT TIME")</f>
        <v>OUT TIME</v>
      </c>
      <c r="B541" s="56" t="str">
        <f t="shared" si="187"/>
        <v>ultimo</v>
      </c>
      <c r="C541" s="55">
        <f t="shared" si="194"/>
        <v>5</v>
      </c>
      <c r="D541" t="str">
        <f t="shared" si="194"/>
        <v>Darién</v>
      </c>
      <c r="E541" s="23">
        <f t="shared" ref="E541:E604" si="196">+IF(C541=1,E540+1,E540)</f>
        <v>44026</v>
      </c>
      <c r="F541" s="54">
        <f t="shared" ref="F541:F604" si="197">+IF(C541=1,F540+1,F540)</f>
        <v>42</v>
      </c>
      <c r="G541" cm="1">
        <f t="array" ref="G541">+INDEX('Casos ACUM Prov'!$CK$3:$OM$16,'TODO PROVINCIA'!C541+1,'TODO PROVINCIA'!F541)</f>
        <v>0</v>
      </c>
      <c r="H541">
        <f t="shared" si="189"/>
        <v>0</v>
      </c>
      <c r="I541" cm="1">
        <f t="array" ref="I541">+INDEX('Muertes-PROV'!$C$3:$GE$16,$C541+1,$F541)</f>
        <v>0</v>
      </c>
      <c r="J541">
        <f t="shared" si="190"/>
        <v>0</v>
      </c>
      <c r="K541" cm="1">
        <f t="array" ref="K541">+INDEX('rECUPERA-prov'!$C$3:$LA$16,$C541+1,$F541)</f>
        <v>0</v>
      </c>
      <c r="L541">
        <f t="shared" si="191"/>
        <v>0</v>
      </c>
      <c r="M541">
        <f t="shared" ref="M541:M604" si="198">+G541-I541-K541</f>
        <v>0</v>
      </c>
      <c r="N541">
        <f t="shared" si="192"/>
        <v>0</v>
      </c>
      <c r="O541" s="57">
        <f t="shared" ref="O541:O604" si="199">+IFERROR(I541/G541,0)</f>
        <v>0</v>
      </c>
      <c r="P541" s="57">
        <f t="shared" ref="P541:P604" si="200">+IFERROR(K541/G541,0)</f>
        <v>0</v>
      </c>
      <c r="Q541" s="57">
        <f t="shared" ref="Q541:Q604" si="201">+IFERROR(M541/G541,0)</f>
        <v>0</v>
      </c>
      <c r="R541" s="57">
        <f t="shared" ref="R541:R604" si="202">+IFERROR(H541/G541,0)</f>
        <v>0</v>
      </c>
      <c r="S541" s="57">
        <f t="shared" ref="S541:S604" si="203">+IFERROR(J541/I541,0)</f>
        <v>0</v>
      </c>
      <c r="T541" s="57">
        <f t="shared" ref="T541:T604" si="204">+IFERROR(L541/K541,0)</f>
        <v>0</v>
      </c>
      <c r="U541" s="57">
        <f t="shared" ref="U541:U604" si="205">+IFERROR(N541/M541,0)</f>
        <v>0</v>
      </c>
      <c r="V541" s="58">
        <f t="shared" ref="V541:V604" si="206">+G541/($Z541/1000000)</f>
        <v>0</v>
      </c>
      <c r="W541" s="58">
        <f t="shared" ref="W541:W604" si="207">+I541/($Z541/1000000)</f>
        <v>0</v>
      </c>
      <c r="X541" s="58">
        <f t="shared" ref="X541:X604" si="208">+K541/($Z541/1000000)</f>
        <v>0</v>
      </c>
      <c r="Y541" s="58">
        <f t="shared" ref="Y541:Y604" si="209">+M541/($Z541/1000000)</f>
        <v>0</v>
      </c>
      <c r="Z541">
        <f t="shared" si="193"/>
        <v>10001</v>
      </c>
    </row>
    <row r="542" spans="1:26" x14ac:dyDescent="0.3">
      <c r="A542" s="56" t="str">
        <f t="shared" si="195"/>
        <v>OUT TIME</v>
      </c>
      <c r="B542" s="56" t="str">
        <f t="shared" si="187"/>
        <v>ultimo</v>
      </c>
      <c r="C542" s="55">
        <f t="shared" si="194"/>
        <v>6</v>
      </c>
      <c r="D542" t="str">
        <f t="shared" si="194"/>
        <v>Herrera</v>
      </c>
      <c r="E542" s="23">
        <f t="shared" si="196"/>
        <v>44026</v>
      </c>
      <c r="F542" s="54">
        <f t="shared" si="197"/>
        <v>42</v>
      </c>
      <c r="G542" cm="1">
        <f t="array" ref="G542">+INDEX('Casos ACUM Prov'!$CK$3:$OM$16,'TODO PROVINCIA'!C542+1,'TODO PROVINCIA'!F542)</f>
        <v>0</v>
      </c>
      <c r="H542">
        <f t="shared" si="189"/>
        <v>0</v>
      </c>
      <c r="I542" cm="1">
        <f t="array" ref="I542">+INDEX('Muertes-PROV'!$C$3:$GE$16,$C542+1,$F542)</f>
        <v>0</v>
      </c>
      <c r="J542">
        <f t="shared" si="190"/>
        <v>0</v>
      </c>
      <c r="K542" cm="1">
        <f t="array" ref="K542">+INDEX('rECUPERA-prov'!$C$3:$LA$16,$C542+1,$F542)</f>
        <v>0</v>
      </c>
      <c r="L542">
        <f t="shared" si="191"/>
        <v>0</v>
      </c>
      <c r="M542">
        <f t="shared" si="198"/>
        <v>0</v>
      </c>
      <c r="N542">
        <f t="shared" si="192"/>
        <v>0</v>
      </c>
      <c r="O542" s="57">
        <f t="shared" si="199"/>
        <v>0</v>
      </c>
      <c r="P542" s="57">
        <f t="shared" si="200"/>
        <v>0</v>
      </c>
      <c r="Q542" s="57">
        <f t="shared" si="201"/>
        <v>0</v>
      </c>
      <c r="R542" s="57">
        <f t="shared" si="202"/>
        <v>0</v>
      </c>
      <c r="S542" s="57">
        <f t="shared" si="203"/>
        <v>0</v>
      </c>
      <c r="T542" s="57">
        <f t="shared" si="204"/>
        <v>0</v>
      </c>
      <c r="U542" s="57">
        <f t="shared" si="205"/>
        <v>0</v>
      </c>
      <c r="V542" s="58">
        <f t="shared" si="206"/>
        <v>0</v>
      </c>
      <c r="W542" s="58">
        <f t="shared" si="207"/>
        <v>0</v>
      </c>
      <c r="X542" s="58">
        <f t="shared" si="208"/>
        <v>0</v>
      </c>
      <c r="Y542" s="58">
        <f t="shared" si="209"/>
        <v>0</v>
      </c>
      <c r="Z542">
        <f t="shared" si="193"/>
        <v>33109</v>
      </c>
    </row>
    <row r="543" spans="1:26" x14ac:dyDescent="0.3">
      <c r="A543" s="56" t="str">
        <f t="shared" si="195"/>
        <v>OUT TIME</v>
      </c>
      <c r="B543" s="56" t="str">
        <f t="shared" si="187"/>
        <v>ultimo</v>
      </c>
      <c r="C543" s="55">
        <f t="shared" si="194"/>
        <v>7</v>
      </c>
      <c r="D543" t="str">
        <f t="shared" si="194"/>
        <v>Los Santos</v>
      </c>
      <c r="E543" s="23">
        <f t="shared" si="196"/>
        <v>44026</v>
      </c>
      <c r="F543" s="54">
        <f t="shared" si="197"/>
        <v>42</v>
      </c>
      <c r="G543" cm="1">
        <f t="array" ref="G543">+INDEX('Casos ACUM Prov'!$CK$3:$OM$16,'TODO PROVINCIA'!C543+1,'TODO PROVINCIA'!F543)</f>
        <v>0</v>
      </c>
      <c r="H543">
        <f t="shared" si="189"/>
        <v>0</v>
      </c>
      <c r="I543" cm="1">
        <f t="array" ref="I543">+INDEX('Muertes-PROV'!$C$3:$GE$16,$C543+1,$F543)</f>
        <v>0</v>
      </c>
      <c r="J543">
        <f t="shared" si="190"/>
        <v>0</v>
      </c>
      <c r="K543" cm="1">
        <f t="array" ref="K543">+INDEX('rECUPERA-prov'!$C$3:$LA$16,$C543+1,$F543)</f>
        <v>0</v>
      </c>
      <c r="L543">
        <f t="shared" si="191"/>
        <v>0</v>
      </c>
      <c r="M543">
        <f t="shared" si="198"/>
        <v>0</v>
      </c>
      <c r="N543">
        <f t="shared" si="192"/>
        <v>0</v>
      </c>
      <c r="O543" s="57">
        <f t="shared" si="199"/>
        <v>0</v>
      </c>
      <c r="P543" s="57">
        <f t="shared" si="200"/>
        <v>0</v>
      </c>
      <c r="Q543" s="57">
        <f t="shared" si="201"/>
        <v>0</v>
      </c>
      <c r="R543" s="57">
        <f t="shared" si="202"/>
        <v>0</v>
      </c>
      <c r="S543" s="57">
        <f t="shared" si="203"/>
        <v>0</v>
      </c>
      <c r="T543" s="57">
        <f t="shared" si="204"/>
        <v>0</v>
      </c>
      <c r="U543" s="57">
        <f t="shared" si="205"/>
        <v>0</v>
      </c>
      <c r="V543" s="58">
        <f t="shared" si="206"/>
        <v>0</v>
      </c>
      <c r="W543" s="58">
        <f t="shared" si="207"/>
        <v>0</v>
      </c>
      <c r="X543" s="58">
        <f t="shared" si="208"/>
        <v>0</v>
      </c>
      <c r="Y543" s="58">
        <f t="shared" si="209"/>
        <v>0</v>
      </c>
      <c r="Z543">
        <f t="shared" si="193"/>
        <v>156747</v>
      </c>
    </row>
    <row r="544" spans="1:26" x14ac:dyDescent="0.3">
      <c r="A544" s="56" t="str">
        <f t="shared" si="195"/>
        <v>OUT TIME</v>
      </c>
      <c r="B544" s="56" t="str">
        <f t="shared" si="187"/>
        <v>ultimo</v>
      </c>
      <c r="C544" s="55">
        <f t="shared" si="194"/>
        <v>8</v>
      </c>
      <c r="D544" t="str">
        <f t="shared" si="194"/>
        <v>Panamá</v>
      </c>
      <c r="E544" s="23">
        <f t="shared" si="196"/>
        <v>44026</v>
      </c>
      <c r="F544" s="54">
        <f t="shared" si="197"/>
        <v>42</v>
      </c>
      <c r="G544" cm="1">
        <f t="array" ref="G544">+INDEX('Casos ACUM Prov'!$CK$3:$OM$16,'TODO PROVINCIA'!C544+1,'TODO PROVINCIA'!F544)</f>
        <v>0</v>
      </c>
      <c r="H544">
        <f t="shared" si="189"/>
        <v>0</v>
      </c>
      <c r="I544" cm="1">
        <f t="array" ref="I544">+INDEX('Muertes-PROV'!$C$3:$GE$16,$C544+1,$F544)</f>
        <v>0</v>
      </c>
      <c r="J544">
        <f t="shared" si="190"/>
        <v>0</v>
      </c>
      <c r="K544" cm="1">
        <f t="array" ref="K544">+INDEX('rECUPERA-prov'!$C$3:$LA$16,$C544+1,$F544)</f>
        <v>0</v>
      </c>
      <c r="L544">
        <f t="shared" si="191"/>
        <v>0</v>
      </c>
      <c r="M544">
        <f t="shared" si="198"/>
        <v>0</v>
      </c>
      <c r="N544">
        <f t="shared" si="192"/>
        <v>0</v>
      </c>
      <c r="O544" s="57">
        <f t="shared" si="199"/>
        <v>0</v>
      </c>
      <c r="P544" s="57">
        <f t="shared" si="200"/>
        <v>0</v>
      </c>
      <c r="Q544" s="57">
        <f t="shared" si="201"/>
        <v>0</v>
      </c>
      <c r="R544" s="57">
        <f t="shared" si="202"/>
        <v>0</v>
      </c>
      <c r="S544" s="57">
        <f t="shared" si="203"/>
        <v>0</v>
      </c>
      <c r="T544" s="57">
        <f t="shared" si="204"/>
        <v>0</v>
      </c>
      <c r="U544" s="57">
        <f t="shared" si="205"/>
        <v>0</v>
      </c>
      <c r="V544" s="58">
        <f t="shared" si="206"/>
        <v>0</v>
      </c>
      <c r="W544" s="58">
        <f t="shared" si="207"/>
        <v>0</v>
      </c>
      <c r="X544" s="58">
        <f t="shared" si="208"/>
        <v>0</v>
      </c>
      <c r="Y544" s="58">
        <f t="shared" si="209"/>
        <v>0</v>
      </c>
      <c r="Z544">
        <f t="shared" si="193"/>
        <v>109955</v>
      </c>
    </row>
    <row r="545" spans="1:26" x14ac:dyDescent="0.3">
      <c r="A545" s="56" t="str">
        <f t="shared" si="195"/>
        <v>OUT TIME</v>
      </c>
      <c r="B545" s="56" t="str">
        <f t="shared" si="187"/>
        <v>ultimo</v>
      </c>
      <c r="C545" s="55">
        <f t="shared" si="194"/>
        <v>9</v>
      </c>
      <c r="D545" t="str">
        <f t="shared" si="194"/>
        <v>Veraguas</v>
      </c>
      <c r="E545" s="23">
        <f t="shared" si="196"/>
        <v>44026</v>
      </c>
      <c r="F545" s="54">
        <f t="shared" si="197"/>
        <v>42</v>
      </c>
      <c r="G545" cm="1">
        <f t="array" ref="G545">+INDEX('Casos ACUM Prov'!$CK$3:$OM$16,'TODO PROVINCIA'!C545+1,'TODO PROVINCIA'!F545)</f>
        <v>0</v>
      </c>
      <c r="H545">
        <f t="shared" si="189"/>
        <v>0</v>
      </c>
      <c r="I545" cm="1">
        <f t="array" ref="I545">+INDEX('Muertes-PROV'!$C$3:$GE$16,$C545+1,$F545)</f>
        <v>0</v>
      </c>
      <c r="J545">
        <f t="shared" si="190"/>
        <v>0</v>
      </c>
      <c r="K545" cm="1">
        <f t="array" ref="K545">+INDEX('rECUPERA-prov'!$C$3:$LA$16,$C545+1,$F545)</f>
        <v>0</v>
      </c>
      <c r="L545">
        <f t="shared" si="191"/>
        <v>0</v>
      </c>
      <c r="M545">
        <f t="shared" si="198"/>
        <v>0</v>
      </c>
      <c r="N545">
        <f t="shared" si="192"/>
        <v>0</v>
      </c>
      <c r="O545" s="57">
        <f t="shared" si="199"/>
        <v>0</v>
      </c>
      <c r="P545" s="57">
        <f t="shared" si="200"/>
        <v>0</v>
      </c>
      <c r="Q545" s="57">
        <f t="shared" si="201"/>
        <v>0</v>
      </c>
      <c r="R545" s="57">
        <f t="shared" si="202"/>
        <v>0</v>
      </c>
      <c r="S545" s="57">
        <f t="shared" si="203"/>
        <v>0</v>
      </c>
      <c r="T545" s="57">
        <f t="shared" si="204"/>
        <v>0</v>
      </c>
      <c r="U545" s="57">
        <f t="shared" si="205"/>
        <v>0</v>
      </c>
      <c r="V545" s="58">
        <f t="shared" si="206"/>
        <v>0</v>
      </c>
      <c r="W545" s="58">
        <f t="shared" si="207"/>
        <v>0</v>
      </c>
      <c r="X545" s="58">
        <f t="shared" si="208"/>
        <v>0</v>
      </c>
      <c r="Y545" s="58">
        <f t="shared" si="209"/>
        <v>0</v>
      </c>
      <c r="Z545">
        <f t="shared" si="193"/>
        <v>109955</v>
      </c>
    </row>
    <row r="546" spans="1:26" x14ac:dyDescent="0.3">
      <c r="A546" s="56" t="str">
        <f t="shared" si="195"/>
        <v>OUT TIME</v>
      </c>
      <c r="B546" s="56" t="str">
        <f t="shared" si="187"/>
        <v>ultimo</v>
      </c>
      <c r="C546" s="55">
        <f t="shared" si="194"/>
        <v>10</v>
      </c>
      <c r="D546" t="str">
        <f t="shared" si="194"/>
        <v>Comarca Kuna Yala</v>
      </c>
      <c r="E546" s="23">
        <f t="shared" si="196"/>
        <v>44026</v>
      </c>
      <c r="F546" s="54">
        <f t="shared" si="197"/>
        <v>42</v>
      </c>
      <c r="G546" cm="1">
        <f t="array" ref="G546">+INDEX('Casos ACUM Prov'!$CK$3:$OM$16,'TODO PROVINCIA'!C546+1,'TODO PROVINCIA'!F546)</f>
        <v>0</v>
      </c>
      <c r="H546">
        <f t="shared" si="189"/>
        <v>0</v>
      </c>
      <c r="I546" cm="1">
        <f t="array" ref="I546">+INDEX('Muertes-PROV'!$C$3:$GE$16,$C546+1,$F546)</f>
        <v>0</v>
      </c>
      <c r="J546">
        <f t="shared" si="190"/>
        <v>0</v>
      </c>
      <c r="K546" cm="1">
        <f t="array" ref="K546">+INDEX('rECUPERA-prov'!$C$3:$LA$16,$C546+1,$F546)</f>
        <v>0</v>
      </c>
      <c r="L546">
        <f t="shared" si="191"/>
        <v>0</v>
      </c>
      <c r="M546">
        <f t="shared" si="198"/>
        <v>0</v>
      </c>
      <c r="N546">
        <f t="shared" si="192"/>
        <v>0</v>
      </c>
      <c r="O546" s="57">
        <f t="shared" si="199"/>
        <v>0</v>
      </c>
      <c r="P546" s="57">
        <f t="shared" si="200"/>
        <v>0</v>
      </c>
      <c r="Q546" s="57">
        <f t="shared" si="201"/>
        <v>0</v>
      </c>
      <c r="R546" s="57">
        <f t="shared" si="202"/>
        <v>0</v>
      </c>
      <c r="S546" s="57">
        <f t="shared" si="203"/>
        <v>0</v>
      </c>
      <c r="T546" s="57">
        <f t="shared" si="204"/>
        <v>0</v>
      </c>
      <c r="U546" s="57">
        <f t="shared" si="205"/>
        <v>0</v>
      </c>
      <c r="V546" s="58">
        <f t="shared" si="206"/>
        <v>0</v>
      </c>
      <c r="W546" s="58">
        <f t="shared" si="207"/>
        <v>0</v>
      </c>
      <c r="X546" s="58">
        <f t="shared" si="208"/>
        <v>0</v>
      </c>
      <c r="Y546" s="58">
        <f t="shared" si="209"/>
        <v>0</v>
      </c>
      <c r="Z546">
        <f t="shared" si="193"/>
        <v>89592</v>
      </c>
    </row>
    <row r="547" spans="1:26" x14ac:dyDescent="0.3">
      <c r="A547" s="56" t="str">
        <f t="shared" si="195"/>
        <v>OUT TIME</v>
      </c>
      <c r="B547" s="56" t="str">
        <f t="shared" si="187"/>
        <v>ultimo</v>
      </c>
      <c r="C547" s="55">
        <f t="shared" si="194"/>
        <v>11</v>
      </c>
      <c r="D547" t="str">
        <f t="shared" si="194"/>
        <v>Comarca Emberá Wounaán</v>
      </c>
      <c r="E547" s="23">
        <f t="shared" si="196"/>
        <v>44026</v>
      </c>
      <c r="F547" s="54">
        <f t="shared" si="197"/>
        <v>42</v>
      </c>
      <c r="G547" cm="1">
        <f t="array" ref="G547">+INDEX('Casos ACUM Prov'!$CK$3:$OM$16,'TODO PROVINCIA'!C547+1,'TODO PROVINCIA'!F547)</f>
        <v>0</v>
      </c>
      <c r="H547">
        <f t="shared" si="189"/>
        <v>0</v>
      </c>
      <c r="I547" cm="1">
        <f t="array" ref="I547">+INDEX('Muertes-PROV'!$C$3:$GE$16,$C547+1,$F547)</f>
        <v>0</v>
      </c>
      <c r="J547">
        <f t="shared" si="190"/>
        <v>0</v>
      </c>
      <c r="K547" cm="1">
        <f t="array" ref="K547">+INDEX('rECUPERA-prov'!$C$3:$LA$16,$C547+1,$F547)</f>
        <v>0</v>
      </c>
      <c r="L547">
        <f t="shared" si="191"/>
        <v>0</v>
      </c>
      <c r="M547">
        <f t="shared" si="198"/>
        <v>0</v>
      </c>
      <c r="N547">
        <f t="shared" si="192"/>
        <v>0</v>
      </c>
      <c r="O547" s="57">
        <f t="shared" si="199"/>
        <v>0</v>
      </c>
      <c r="P547" s="57">
        <f t="shared" si="200"/>
        <v>0</v>
      </c>
      <c r="Q547" s="57">
        <f t="shared" si="201"/>
        <v>0</v>
      </c>
      <c r="R547" s="57">
        <f t="shared" si="202"/>
        <v>0</v>
      </c>
      <c r="S547" s="57">
        <f t="shared" si="203"/>
        <v>0</v>
      </c>
      <c r="T547" s="57">
        <f t="shared" si="204"/>
        <v>0</v>
      </c>
      <c r="U547" s="57">
        <f t="shared" si="205"/>
        <v>0</v>
      </c>
      <c r="V547" s="58">
        <f t="shared" si="206"/>
        <v>0</v>
      </c>
      <c r="W547" s="58">
        <f t="shared" si="207"/>
        <v>0</v>
      </c>
      <c r="X547" s="58">
        <f t="shared" si="208"/>
        <v>0</v>
      </c>
      <c r="Y547" s="58">
        <f t="shared" si="209"/>
        <v>0</v>
      </c>
      <c r="Z547">
        <f t="shared" si="193"/>
        <v>1249032</v>
      </c>
    </row>
    <row r="548" spans="1:26" x14ac:dyDescent="0.3">
      <c r="A548" s="56" t="str">
        <f t="shared" si="195"/>
        <v>OUT TIME</v>
      </c>
      <c r="B548" s="56" t="str">
        <f t="shared" si="187"/>
        <v>ultimo</v>
      </c>
      <c r="C548" s="55">
        <f t="shared" si="194"/>
        <v>12</v>
      </c>
      <c r="D548" t="str">
        <f t="shared" si="194"/>
        <v>Comarca Ngäbe Buglé</v>
      </c>
      <c r="E548" s="23">
        <f t="shared" si="196"/>
        <v>44026</v>
      </c>
      <c r="F548" s="54">
        <f t="shared" si="197"/>
        <v>42</v>
      </c>
      <c r="G548" cm="1">
        <f t="array" ref="G548">+INDEX('Casos ACUM Prov'!$CK$3:$OM$16,'TODO PROVINCIA'!C548+1,'TODO PROVINCIA'!F548)</f>
        <v>0</v>
      </c>
      <c r="H548">
        <f t="shared" si="189"/>
        <v>0</v>
      </c>
      <c r="I548" cm="1">
        <f t="array" ref="I548">+INDEX('Muertes-PROV'!$C$3:$GE$16,$C548+1,$F548)</f>
        <v>0</v>
      </c>
      <c r="J548">
        <f t="shared" si="190"/>
        <v>0</v>
      </c>
      <c r="K548" cm="1">
        <f t="array" ref="K548">+INDEX('rECUPERA-prov'!$C$3:$LA$16,$C548+1,$F548)</f>
        <v>0</v>
      </c>
      <c r="L548">
        <f t="shared" si="191"/>
        <v>0</v>
      </c>
      <c r="M548">
        <f t="shared" si="198"/>
        <v>0</v>
      </c>
      <c r="N548">
        <f t="shared" si="192"/>
        <v>0</v>
      </c>
      <c r="O548" s="57">
        <f t="shared" si="199"/>
        <v>0</v>
      </c>
      <c r="P548" s="57">
        <f t="shared" si="200"/>
        <v>0</v>
      </c>
      <c r="Q548" s="57">
        <f t="shared" si="201"/>
        <v>0</v>
      </c>
      <c r="R548" s="57">
        <f t="shared" si="202"/>
        <v>0</v>
      </c>
      <c r="S548" s="57">
        <f t="shared" si="203"/>
        <v>0</v>
      </c>
      <c r="T548" s="57">
        <f t="shared" si="204"/>
        <v>0</v>
      </c>
      <c r="U548" s="57">
        <f t="shared" si="205"/>
        <v>0</v>
      </c>
      <c r="V548" s="58">
        <f t="shared" si="206"/>
        <v>0</v>
      </c>
      <c r="W548" s="58">
        <f t="shared" si="207"/>
        <v>0</v>
      </c>
      <c r="X548" s="58">
        <f t="shared" si="208"/>
        <v>0</v>
      </c>
      <c r="Y548" s="58">
        <f t="shared" si="209"/>
        <v>0</v>
      </c>
      <c r="Z548">
        <f t="shared" si="193"/>
        <v>464038</v>
      </c>
    </row>
    <row r="549" spans="1:26" x14ac:dyDescent="0.3">
      <c r="A549" s="56" t="str">
        <f t="shared" si="195"/>
        <v>OUT TIME</v>
      </c>
      <c r="B549" s="56" t="str">
        <f t="shared" si="187"/>
        <v>ultimo</v>
      </c>
      <c r="C549" s="55">
        <f t="shared" si="194"/>
        <v>13</v>
      </c>
      <c r="D549" t="str">
        <f t="shared" si="194"/>
        <v>Panamá Oeste</v>
      </c>
      <c r="E549" s="23">
        <f t="shared" si="196"/>
        <v>44026</v>
      </c>
      <c r="F549" s="54">
        <f t="shared" si="197"/>
        <v>42</v>
      </c>
      <c r="G549" cm="1">
        <f t="array" ref="G549">+INDEX('Casos ACUM Prov'!$CK$3:$OM$16,'TODO PROVINCIA'!C549+1,'TODO PROVINCIA'!F549)</f>
        <v>0</v>
      </c>
      <c r="H549">
        <f t="shared" si="189"/>
        <v>0</v>
      </c>
      <c r="I549" cm="1">
        <f t="array" ref="I549">+INDEX('Muertes-PROV'!$C$3:$GE$16,$C549+1,$F549)</f>
        <v>0</v>
      </c>
      <c r="J549">
        <f t="shared" si="190"/>
        <v>0</v>
      </c>
      <c r="K549" cm="1">
        <f t="array" ref="K549">+INDEX('rECUPERA-prov'!$C$3:$LA$16,$C549+1,$F549)</f>
        <v>0</v>
      </c>
      <c r="L549">
        <f t="shared" si="191"/>
        <v>0</v>
      </c>
      <c r="M549">
        <f t="shared" si="198"/>
        <v>0</v>
      </c>
      <c r="N549">
        <f t="shared" si="192"/>
        <v>0</v>
      </c>
      <c r="O549" s="57">
        <f t="shared" si="199"/>
        <v>0</v>
      </c>
      <c r="P549" s="57">
        <f t="shared" si="200"/>
        <v>0</v>
      </c>
      <c r="Q549" s="57">
        <f t="shared" si="201"/>
        <v>0</v>
      </c>
      <c r="R549" s="57">
        <f t="shared" si="202"/>
        <v>0</v>
      </c>
      <c r="S549" s="57">
        <f t="shared" si="203"/>
        <v>0</v>
      </c>
      <c r="T549" s="57">
        <f t="shared" si="204"/>
        <v>0</v>
      </c>
      <c r="U549" s="57">
        <f t="shared" si="205"/>
        <v>0</v>
      </c>
      <c r="V549" s="58">
        <f t="shared" si="206"/>
        <v>0</v>
      </c>
      <c r="W549" s="58">
        <f t="shared" si="207"/>
        <v>0</v>
      </c>
      <c r="X549" s="58">
        <f t="shared" si="208"/>
        <v>0</v>
      </c>
      <c r="Y549" s="58">
        <f t="shared" si="209"/>
        <v>0</v>
      </c>
      <c r="Z549">
        <f t="shared" si="193"/>
        <v>226991</v>
      </c>
    </row>
    <row r="550" spans="1:26" x14ac:dyDescent="0.3">
      <c r="A550" s="56" t="str">
        <f t="shared" si="195"/>
        <v>OUT TIME</v>
      </c>
      <c r="B550" s="56" t="str">
        <f t="shared" si="187"/>
        <v>ultimo</v>
      </c>
      <c r="C550" s="55">
        <f t="shared" si="194"/>
        <v>1</v>
      </c>
      <c r="D550" t="str">
        <f t="shared" si="194"/>
        <v>Bocas del Toro</v>
      </c>
      <c r="E550" s="23">
        <f t="shared" si="196"/>
        <v>44027</v>
      </c>
      <c r="F550" s="54">
        <f t="shared" si="197"/>
        <v>43</v>
      </c>
      <c r="G550" cm="1">
        <f t="array" ref="G550">+INDEX('Casos ACUM Prov'!$CK$3:$OM$16,'TODO PROVINCIA'!C550+1,'TODO PROVINCIA'!F550)</f>
        <v>0</v>
      </c>
      <c r="H550">
        <f t="shared" si="189"/>
        <v>0</v>
      </c>
      <c r="I550" cm="1">
        <f t="array" ref="I550">+INDEX('Muertes-PROV'!$C$3:$GE$16,$C550+1,$F550)</f>
        <v>0</v>
      </c>
      <c r="J550">
        <f t="shared" si="190"/>
        <v>0</v>
      </c>
      <c r="K550" cm="1">
        <f t="array" ref="K550">+INDEX('rECUPERA-prov'!$C$3:$LA$16,$C550+1,$F550)</f>
        <v>0</v>
      </c>
      <c r="L550">
        <f t="shared" si="191"/>
        <v>0</v>
      </c>
      <c r="M550">
        <f t="shared" si="198"/>
        <v>0</v>
      </c>
      <c r="N550">
        <f t="shared" si="192"/>
        <v>0</v>
      </c>
      <c r="O550" s="57">
        <f t="shared" si="199"/>
        <v>0</v>
      </c>
      <c r="P550" s="57">
        <f t="shared" si="200"/>
        <v>0</v>
      </c>
      <c r="Q550" s="57">
        <f t="shared" si="201"/>
        <v>0</v>
      </c>
      <c r="R550" s="57">
        <f t="shared" si="202"/>
        <v>0</v>
      </c>
      <c r="S550" s="57">
        <f t="shared" si="203"/>
        <v>0</v>
      </c>
      <c r="T550" s="57">
        <f t="shared" si="204"/>
        <v>0</v>
      </c>
      <c r="U550" s="57">
        <f t="shared" si="205"/>
        <v>0</v>
      </c>
      <c r="V550" s="58">
        <f t="shared" si="206"/>
        <v>0</v>
      </c>
      <c r="W550" s="58">
        <f t="shared" si="207"/>
        <v>0</v>
      </c>
      <c r="X550" s="58">
        <f t="shared" si="208"/>
        <v>0</v>
      </c>
      <c r="Y550" s="58">
        <f t="shared" si="209"/>
        <v>0</v>
      </c>
      <c r="Z550">
        <f t="shared" si="193"/>
        <v>125461</v>
      </c>
    </row>
    <row r="551" spans="1:26" x14ac:dyDescent="0.3">
      <c r="A551" s="56" t="str">
        <f t="shared" si="195"/>
        <v>OUT TIME</v>
      </c>
      <c r="B551" s="56" t="str">
        <f t="shared" si="187"/>
        <v>ultimo</v>
      </c>
      <c r="C551" s="55">
        <f t="shared" si="194"/>
        <v>2</v>
      </c>
      <c r="D551" t="str">
        <f t="shared" si="194"/>
        <v>Coclé</v>
      </c>
      <c r="E551" s="23">
        <f t="shared" si="196"/>
        <v>44027</v>
      </c>
      <c r="F551" s="54">
        <f t="shared" si="197"/>
        <v>43</v>
      </c>
      <c r="G551" cm="1">
        <f t="array" ref="G551">+INDEX('Casos ACUM Prov'!$CK$3:$OM$16,'TODO PROVINCIA'!C551+1,'TODO PROVINCIA'!F551)</f>
        <v>0</v>
      </c>
      <c r="H551">
        <f t="shared" si="189"/>
        <v>0</v>
      </c>
      <c r="I551" cm="1">
        <f t="array" ref="I551">+INDEX('Muertes-PROV'!$C$3:$GE$16,$C551+1,$F551)</f>
        <v>0</v>
      </c>
      <c r="J551">
        <f t="shared" si="190"/>
        <v>0</v>
      </c>
      <c r="K551" cm="1">
        <f t="array" ref="K551">+INDEX('rECUPERA-prov'!$C$3:$LA$16,$C551+1,$F551)</f>
        <v>0</v>
      </c>
      <c r="L551">
        <f t="shared" si="191"/>
        <v>0</v>
      </c>
      <c r="M551">
        <f t="shared" si="198"/>
        <v>0</v>
      </c>
      <c r="N551">
        <f t="shared" si="192"/>
        <v>0</v>
      </c>
      <c r="O551" s="57">
        <f t="shared" si="199"/>
        <v>0</v>
      </c>
      <c r="P551" s="57">
        <f t="shared" si="200"/>
        <v>0</v>
      </c>
      <c r="Q551" s="57">
        <f t="shared" si="201"/>
        <v>0</v>
      </c>
      <c r="R551" s="57">
        <f t="shared" si="202"/>
        <v>0</v>
      </c>
      <c r="S551" s="57">
        <f t="shared" si="203"/>
        <v>0</v>
      </c>
      <c r="T551" s="57">
        <f t="shared" si="204"/>
        <v>0</v>
      </c>
      <c r="U551" s="57">
        <f t="shared" si="205"/>
        <v>0</v>
      </c>
      <c r="V551" s="58">
        <f t="shared" si="206"/>
        <v>0</v>
      </c>
      <c r="W551" s="58">
        <f t="shared" si="207"/>
        <v>0</v>
      </c>
      <c r="X551" s="58">
        <f t="shared" si="208"/>
        <v>0</v>
      </c>
      <c r="Y551" s="58">
        <f t="shared" si="209"/>
        <v>0</v>
      </c>
      <c r="Z551">
        <f t="shared" si="193"/>
        <v>416873</v>
      </c>
    </row>
    <row r="552" spans="1:26" x14ac:dyDescent="0.3">
      <c r="A552" s="56" t="str">
        <f t="shared" si="195"/>
        <v>OUT TIME</v>
      </c>
      <c r="B552" s="56" t="str">
        <f t="shared" si="187"/>
        <v>ultimo</v>
      </c>
      <c r="C552" s="55">
        <f t="shared" si="194"/>
        <v>3</v>
      </c>
      <c r="D552" t="str">
        <f t="shared" si="194"/>
        <v>Colón</v>
      </c>
      <c r="E552" s="23">
        <f t="shared" si="196"/>
        <v>44027</v>
      </c>
      <c r="F552" s="54">
        <f t="shared" si="197"/>
        <v>43</v>
      </c>
      <c r="G552" cm="1">
        <f t="array" ref="G552">+INDEX('Casos ACUM Prov'!$CK$3:$OM$16,'TODO PROVINCIA'!C552+1,'TODO PROVINCIA'!F552)</f>
        <v>0</v>
      </c>
      <c r="H552">
        <f t="shared" si="189"/>
        <v>0</v>
      </c>
      <c r="I552" cm="1">
        <f t="array" ref="I552">+INDEX('Muertes-PROV'!$C$3:$GE$16,$C552+1,$F552)</f>
        <v>0</v>
      </c>
      <c r="J552">
        <f t="shared" si="190"/>
        <v>0</v>
      </c>
      <c r="K552" cm="1">
        <f t="array" ref="K552">+INDEX('rECUPERA-prov'!$C$3:$LA$16,$C552+1,$F552)</f>
        <v>0</v>
      </c>
      <c r="L552">
        <f t="shared" si="191"/>
        <v>0</v>
      </c>
      <c r="M552">
        <f t="shared" si="198"/>
        <v>0</v>
      </c>
      <c r="N552">
        <f t="shared" si="192"/>
        <v>0</v>
      </c>
      <c r="O552" s="57">
        <f t="shared" si="199"/>
        <v>0</v>
      </c>
      <c r="P552" s="57">
        <f t="shared" si="200"/>
        <v>0</v>
      </c>
      <c r="Q552" s="57">
        <f t="shared" si="201"/>
        <v>0</v>
      </c>
      <c r="R552" s="57">
        <f t="shared" si="202"/>
        <v>0</v>
      </c>
      <c r="S552" s="57">
        <f t="shared" si="203"/>
        <v>0</v>
      </c>
      <c r="T552" s="57">
        <f t="shared" si="204"/>
        <v>0</v>
      </c>
      <c r="U552" s="57">
        <f t="shared" si="205"/>
        <v>0</v>
      </c>
      <c r="V552" s="58">
        <f t="shared" si="206"/>
        <v>0</v>
      </c>
      <c r="W552" s="58">
        <f t="shared" si="207"/>
        <v>0</v>
      </c>
      <c r="X552" s="58">
        <f t="shared" si="208"/>
        <v>0</v>
      </c>
      <c r="Y552" s="58">
        <f t="shared" si="209"/>
        <v>0</v>
      </c>
      <c r="Z552">
        <f t="shared" si="193"/>
        <v>233708</v>
      </c>
    </row>
    <row r="553" spans="1:26" x14ac:dyDescent="0.3">
      <c r="A553" s="56" t="str">
        <f t="shared" si="195"/>
        <v>OUT TIME</v>
      </c>
      <c r="B553" s="56" t="str">
        <f t="shared" si="187"/>
        <v>ultimo</v>
      </c>
      <c r="C553" s="55">
        <f t="shared" si="194"/>
        <v>4</v>
      </c>
      <c r="D553" t="str">
        <f t="shared" si="194"/>
        <v>Chiriquí</v>
      </c>
      <c r="E553" s="23">
        <f t="shared" si="196"/>
        <v>44027</v>
      </c>
      <c r="F553" s="54">
        <f t="shared" si="197"/>
        <v>43</v>
      </c>
      <c r="G553" cm="1">
        <f t="array" ref="G553">+INDEX('Casos ACUM Prov'!$CK$3:$OM$16,'TODO PROVINCIA'!C553+1,'TODO PROVINCIA'!F553)</f>
        <v>0</v>
      </c>
      <c r="H553">
        <f t="shared" si="189"/>
        <v>0</v>
      </c>
      <c r="I553" cm="1">
        <f t="array" ref="I553">+INDEX('Muertes-PROV'!$C$3:$GE$16,$C553+1,$F553)</f>
        <v>0</v>
      </c>
      <c r="J553">
        <f t="shared" si="190"/>
        <v>0</v>
      </c>
      <c r="K553" cm="1">
        <f t="array" ref="K553">+INDEX('rECUPERA-prov'!$C$3:$LA$16,$C553+1,$F553)</f>
        <v>0</v>
      </c>
      <c r="L553">
        <f t="shared" si="191"/>
        <v>0</v>
      </c>
      <c r="M553">
        <f t="shared" si="198"/>
        <v>0</v>
      </c>
      <c r="N553">
        <f t="shared" si="192"/>
        <v>0</v>
      </c>
      <c r="O553" s="57">
        <f t="shared" si="199"/>
        <v>0</v>
      </c>
      <c r="P553" s="57">
        <f t="shared" si="200"/>
        <v>0</v>
      </c>
      <c r="Q553" s="57">
        <f t="shared" si="201"/>
        <v>0</v>
      </c>
      <c r="R553" s="57">
        <f t="shared" si="202"/>
        <v>0</v>
      </c>
      <c r="S553" s="57">
        <f t="shared" si="203"/>
        <v>0</v>
      </c>
      <c r="T553" s="57">
        <f t="shared" si="204"/>
        <v>0</v>
      </c>
      <c r="U553" s="57">
        <f t="shared" si="205"/>
        <v>0</v>
      </c>
      <c r="V553" s="58">
        <f t="shared" si="206"/>
        <v>0</v>
      </c>
      <c r="W553" s="58">
        <f t="shared" si="207"/>
        <v>0</v>
      </c>
      <c r="X553" s="58">
        <f t="shared" si="208"/>
        <v>0</v>
      </c>
      <c r="Y553" s="58">
        <f t="shared" si="209"/>
        <v>0</v>
      </c>
      <c r="Z553">
        <f t="shared" si="193"/>
        <v>241928</v>
      </c>
    </row>
    <row r="554" spans="1:26" x14ac:dyDescent="0.3">
      <c r="A554" s="56" t="str">
        <f t="shared" si="195"/>
        <v>OUT TIME</v>
      </c>
      <c r="B554" s="56" t="str">
        <f t="shared" si="187"/>
        <v>ultimo</v>
      </c>
      <c r="C554" s="55">
        <f t="shared" si="194"/>
        <v>5</v>
      </c>
      <c r="D554" t="str">
        <f t="shared" si="194"/>
        <v>Darién</v>
      </c>
      <c r="E554" s="23">
        <f t="shared" si="196"/>
        <v>44027</v>
      </c>
      <c r="F554" s="54">
        <f t="shared" si="197"/>
        <v>43</v>
      </c>
      <c r="G554" cm="1">
        <f t="array" ref="G554">+INDEX('Casos ACUM Prov'!$CK$3:$OM$16,'TODO PROVINCIA'!C554+1,'TODO PROVINCIA'!F554)</f>
        <v>0</v>
      </c>
      <c r="H554">
        <f t="shared" si="189"/>
        <v>0</v>
      </c>
      <c r="I554" cm="1">
        <f t="array" ref="I554">+INDEX('Muertes-PROV'!$C$3:$GE$16,$C554+1,$F554)</f>
        <v>0</v>
      </c>
      <c r="J554">
        <f t="shared" si="190"/>
        <v>0</v>
      </c>
      <c r="K554" cm="1">
        <f t="array" ref="K554">+INDEX('rECUPERA-prov'!$C$3:$LA$16,$C554+1,$F554)</f>
        <v>0</v>
      </c>
      <c r="L554">
        <f t="shared" si="191"/>
        <v>0</v>
      </c>
      <c r="M554">
        <f t="shared" si="198"/>
        <v>0</v>
      </c>
      <c r="N554">
        <f t="shared" si="192"/>
        <v>0</v>
      </c>
      <c r="O554" s="57">
        <f t="shared" si="199"/>
        <v>0</v>
      </c>
      <c r="P554" s="57">
        <f t="shared" si="200"/>
        <v>0</v>
      </c>
      <c r="Q554" s="57">
        <f t="shared" si="201"/>
        <v>0</v>
      </c>
      <c r="R554" s="57">
        <f t="shared" si="202"/>
        <v>0</v>
      </c>
      <c r="S554" s="57">
        <f t="shared" si="203"/>
        <v>0</v>
      </c>
      <c r="T554" s="57">
        <f t="shared" si="204"/>
        <v>0</v>
      </c>
      <c r="U554" s="57">
        <f t="shared" si="205"/>
        <v>0</v>
      </c>
      <c r="V554" s="58">
        <f t="shared" si="206"/>
        <v>0</v>
      </c>
      <c r="W554" s="58">
        <f t="shared" si="207"/>
        <v>0</v>
      </c>
      <c r="X554" s="58">
        <f t="shared" si="208"/>
        <v>0</v>
      </c>
      <c r="Y554" s="58">
        <f t="shared" si="209"/>
        <v>0</v>
      </c>
      <c r="Z554">
        <f t="shared" si="193"/>
        <v>10001</v>
      </c>
    </row>
    <row r="555" spans="1:26" x14ac:dyDescent="0.3">
      <c r="A555" s="56" t="str">
        <f t="shared" si="195"/>
        <v>OUT TIME</v>
      </c>
      <c r="B555" s="56" t="str">
        <f t="shared" si="187"/>
        <v>ultimo</v>
      </c>
      <c r="C555" s="55">
        <f t="shared" si="194"/>
        <v>6</v>
      </c>
      <c r="D555" t="str">
        <f t="shared" si="194"/>
        <v>Herrera</v>
      </c>
      <c r="E555" s="23">
        <f t="shared" si="196"/>
        <v>44027</v>
      </c>
      <c r="F555" s="54">
        <f t="shared" si="197"/>
        <v>43</v>
      </c>
      <c r="G555" cm="1">
        <f t="array" ref="G555">+INDEX('Casos ACUM Prov'!$CK$3:$OM$16,'TODO PROVINCIA'!C555+1,'TODO PROVINCIA'!F555)</f>
        <v>0</v>
      </c>
      <c r="H555">
        <f t="shared" si="189"/>
        <v>0</v>
      </c>
      <c r="I555" cm="1">
        <f t="array" ref="I555">+INDEX('Muertes-PROV'!$C$3:$GE$16,$C555+1,$F555)</f>
        <v>0</v>
      </c>
      <c r="J555">
        <f t="shared" si="190"/>
        <v>0</v>
      </c>
      <c r="K555" cm="1">
        <f t="array" ref="K555">+INDEX('rECUPERA-prov'!$C$3:$LA$16,$C555+1,$F555)</f>
        <v>0</v>
      </c>
      <c r="L555">
        <f t="shared" si="191"/>
        <v>0</v>
      </c>
      <c r="M555">
        <f t="shared" si="198"/>
        <v>0</v>
      </c>
      <c r="N555">
        <f t="shared" si="192"/>
        <v>0</v>
      </c>
      <c r="O555" s="57">
        <f t="shared" si="199"/>
        <v>0</v>
      </c>
      <c r="P555" s="57">
        <f t="shared" si="200"/>
        <v>0</v>
      </c>
      <c r="Q555" s="57">
        <f t="shared" si="201"/>
        <v>0</v>
      </c>
      <c r="R555" s="57">
        <f t="shared" si="202"/>
        <v>0</v>
      </c>
      <c r="S555" s="57">
        <f t="shared" si="203"/>
        <v>0</v>
      </c>
      <c r="T555" s="57">
        <f t="shared" si="204"/>
        <v>0</v>
      </c>
      <c r="U555" s="57">
        <f t="shared" si="205"/>
        <v>0</v>
      </c>
      <c r="V555" s="58">
        <f t="shared" si="206"/>
        <v>0</v>
      </c>
      <c r="W555" s="58">
        <f t="shared" si="207"/>
        <v>0</v>
      </c>
      <c r="X555" s="58">
        <f t="shared" si="208"/>
        <v>0</v>
      </c>
      <c r="Y555" s="58">
        <f t="shared" si="209"/>
        <v>0</v>
      </c>
      <c r="Z555">
        <f t="shared" si="193"/>
        <v>33109</v>
      </c>
    </row>
    <row r="556" spans="1:26" x14ac:dyDescent="0.3">
      <c r="A556" s="56" t="str">
        <f t="shared" si="195"/>
        <v>OUT TIME</v>
      </c>
      <c r="B556" s="56" t="str">
        <f t="shared" si="187"/>
        <v>ultimo</v>
      </c>
      <c r="C556" s="55">
        <f t="shared" ref="C556:D571" si="210">+C543</f>
        <v>7</v>
      </c>
      <c r="D556" t="str">
        <f t="shared" si="210"/>
        <v>Los Santos</v>
      </c>
      <c r="E556" s="23">
        <f t="shared" si="196"/>
        <v>44027</v>
      </c>
      <c r="F556" s="54">
        <f t="shared" si="197"/>
        <v>43</v>
      </c>
      <c r="G556" cm="1">
        <f t="array" ref="G556">+INDEX('Casos ACUM Prov'!$CK$3:$OM$16,'TODO PROVINCIA'!C556+1,'TODO PROVINCIA'!F556)</f>
        <v>0</v>
      </c>
      <c r="H556">
        <f t="shared" si="189"/>
        <v>0</v>
      </c>
      <c r="I556" cm="1">
        <f t="array" ref="I556">+INDEX('Muertes-PROV'!$C$3:$GE$16,$C556+1,$F556)</f>
        <v>0</v>
      </c>
      <c r="J556">
        <f t="shared" si="190"/>
        <v>0</v>
      </c>
      <c r="K556" cm="1">
        <f t="array" ref="K556">+INDEX('rECUPERA-prov'!$C$3:$LA$16,$C556+1,$F556)</f>
        <v>0</v>
      </c>
      <c r="L556">
        <f t="shared" si="191"/>
        <v>0</v>
      </c>
      <c r="M556">
        <f t="shared" si="198"/>
        <v>0</v>
      </c>
      <c r="N556">
        <f t="shared" si="192"/>
        <v>0</v>
      </c>
      <c r="O556" s="57">
        <f t="shared" si="199"/>
        <v>0</v>
      </c>
      <c r="P556" s="57">
        <f t="shared" si="200"/>
        <v>0</v>
      </c>
      <c r="Q556" s="57">
        <f t="shared" si="201"/>
        <v>0</v>
      </c>
      <c r="R556" s="57">
        <f t="shared" si="202"/>
        <v>0</v>
      </c>
      <c r="S556" s="57">
        <f t="shared" si="203"/>
        <v>0</v>
      </c>
      <c r="T556" s="57">
        <f t="shared" si="204"/>
        <v>0</v>
      </c>
      <c r="U556" s="57">
        <f t="shared" si="205"/>
        <v>0</v>
      </c>
      <c r="V556" s="58">
        <f t="shared" si="206"/>
        <v>0</v>
      </c>
      <c r="W556" s="58">
        <f t="shared" si="207"/>
        <v>0</v>
      </c>
      <c r="X556" s="58">
        <f t="shared" si="208"/>
        <v>0</v>
      </c>
      <c r="Y556" s="58">
        <f t="shared" si="209"/>
        <v>0</v>
      </c>
      <c r="Z556">
        <f t="shared" si="193"/>
        <v>156747</v>
      </c>
    </row>
    <row r="557" spans="1:26" x14ac:dyDescent="0.3">
      <c r="A557" s="56" t="str">
        <f t="shared" si="195"/>
        <v>OUT TIME</v>
      </c>
      <c r="B557" s="56" t="str">
        <f t="shared" si="187"/>
        <v>ultimo</v>
      </c>
      <c r="C557" s="55">
        <f t="shared" si="210"/>
        <v>8</v>
      </c>
      <c r="D557" t="str">
        <f t="shared" si="210"/>
        <v>Panamá</v>
      </c>
      <c r="E557" s="23">
        <f t="shared" si="196"/>
        <v>44027</v>
      </c>
      <c r="F557" s="54">
        <f t="shared" si="197"/>
        <v>43</v>
      </c>
      <c r="G557" cm="1">
        <f t="array" ref="G557">+INDEX('Casos ACUM Prov'!$CK$3:$OM$16,'TODO PROVINCIA'!C557+1,'TODO PROVINCIA'!F557)</f>
        <v>0</v>
      </c>
      <c r="H557">
        <f t="shared" si="189"/>
        <v>0</v>
      </c>
      <c r="I557" cm="1">
        <f t="array" ref="I557">+INDEX('Muertes-PROV'!$C$3:$GE$16,$C557+1,$F557)</f>
        <v>0</v>
      </c>
      <c r="J557">
        <f t="shared" si="190"/>
        <v>0</v>
      </c>
      <c r="K557" cm="1">
        <f t="array" ref="K557">+INDEX('rECUPERA-prov'!$C$3:$LA$16,$C557+1,$F557)</f>
        <v>0</v>
      </c>
      <c r="L557">
        <f t="shared" si="191"/>
        <v>0</v>
      </c>
      <c r="M557">
        <f t="shared" si="198"/>
        <v>0</v>
      </c>
      <c r="N557">
        <f t="shared" si="192"/>
        <v>0</v>
      </c>
      <c r="O557" s="57">
        <f t="shared" si="199"/>
        <v>0</v>
      </c>
      <c r="P557" s="57">
        <f t="shared" si="200"/>
        <v>0</v>
      </c>
      <c r="Q557" s="57">
        <f t="shared" si="201"/>
        <v>0</v>
      </c>
      <c r="R557" s="57">
        <f t="shared" si="202"/>
        <v>0</v>
      </c>
      <c r="S557" s="57">
        <f t="shared" si="203"/>
        <v>0</v>
      </c>
      <c r="T557" s="57">
        <f t="shared" si="204"/>
        <v>0</v>
      </c>
      <c r="U557" s="57">
        <f t="shared" si="205"/>
        <v>0</v>
      </c>
      <c r="V557" s="58">
        <f t="shared" si="206"/>
        <v>0</v>
      </c>
      <c r="W557" s="58">
        <f t="shared" si="207"/>
        <v>0</v>
      </c>
      <c r="X557" s="58">
        <f t="shared" si="208"/>
        <v>0</v>
      </c>
      <c r="Y557" s="58">
        <f t="shared" si="209"/>
        <v>0</v>
      </c>
      <c r="Z557">
        <f t="shared" si="193"/>
        <v>109955</v>
      </c>
    </row>
    <row r="558" spans="1:26" x14ac:dyDescent="0.3">
      <c r="A558" s="56" t="str">
        <f t="shared" si="195"/>
        <v>OUT TIME</v>
      </c>
      <c r="B558" s="56" t="str">
        <f t="shared" si="187"/>
        <v>ultimo</v>
      </c>
      <c r="C558" s="55">
        <f t="shared" si="210"/>
        <v>9</v>
      </c>
      <c r="D558" t="str">
        <f t="shared" si="210"/>
        <v>Veraguas</v>
      </c>
      <c r="E558" s="23">
        <f t="shared" si="196"/>
        <v>44027</v>
      </c>
      <c r="F558" s="54">
        <f t="shared" si="197"/>
        <v>43</v>
      </c>
      <c r="G558" cm="1">
        <f t="array" ref="G558">+INDEX('Casos ACUM Prov'!$CK$3:$OM$16,'TODO PROVINCIA'!C558+1,'TODO PROVINCIA'!F558)</f>
        <v>0</v>
      </c>
      <c r="H558">
        <f t="shared" si="189"/>
        <v>0</v>
      </c>
      <c r="I558" cm="1">
        <f t="array" ref="I558">+INDEX('Muertes-PROV'!$C$3:$GE$16,$C558+1,$F558)</f>
        <v>0</v>
      </c>
      <c r="J558">
        <f t="shared" si="190"/>
        <v>0</v>
      </c>
      <c r="K558" cm="1">
        <f t="array" ref="K558">+INDEX('rECUPERA-prov'!$C$3:$LA$16,$C558+1,$F558)</f>
        <v>0</v>
      </c>
      <c r="L558">
        <f t="shared" si="191"/>
        <v>0</v>
      </c>
      <c r="M558">
        <f t="shared" si="198"/>
        <v>0</v>
      </c>
      <c r="N558">
        <f t="shared" si="192"/>
        <v>0</v>
      </c>
      <c r="O558" s="57">
        <f t="shared" si="199"/>
        <v>0</v>
      </c>
      <c r="P558" s="57">
        <f t="shared" si="200"/>
        <v>0</v>
      </c>
      <c r="Q558" s="57">
        <f t="shared" si="201"/>
        <v>0</v>
      </c>
      <c r="R558" s="57">
        <f t="shared" si="202"/>
        <v>0</v>
      </c>
      <c r="S558" s="57">
        <f t="shared" si="203"/>
        <v>0</v>
      </c>
      <c r="T558" s="57">
        <f t="shared" si="204"/>
        <v>0</v>
      </c>
      <c r="U558" s="57">
        <f t="shared" si="205"/>
        <v>0</v>
      </c>
      <c r="V558" s="58">
        <f t="shared" si="206"/>
        <v>0</v>
      </c>
      <c r="W558" s="58">
        <f t="shared" si="207"/>
        <v>0</v>
      </c>
      <c r="X558" s="58">
        <f t="shared" si="208"/>
        <v>0</v>
      </c>
      <c r="Y558" s="58">
        <f t="shared" si="209"/>
        <v>0</v>
      </c>
      <c r="Z558">
        <f t="shared" si="193"/>
        <v>109955</v>
      </c>
    </row>
    <row r="559" spans="1:26" x14ac:dyDescent="0.3">
      <c r="A559" s="56" t="str">
        <f t="shared" si="195"/>
        <v>OUT TIME</v>
      </c>
      <c r="B559" s="56" t="str">
        <f t="shared" si="187"/>
        <v>ultimo</v>
      </c>
      <c r="C559" s="55">
        <f t="shared" si="210"/>
        <v>10</v>
      </c>
      <c r="D559" t="str">
        <f t="shared" si="210"/>
        <v>Comarca Kuna Yala</v>
      </c>
      <c r="E559" s="23">
        <f t="shared" si="196"/>
        <v>44027</v>
      </c>
      <c r="F559" s="54">
        <f t="shared" si="197"/>
        <v>43</v>
      </c>
      <c r="G559" cm="1">
        <f t="array" ref="G559">+INDEX('Casos ACUM Prov'!$CK$3:$OM$16,'TODO PROVINCIA'!C559+1,'TODO PROVINCIA'!F559)</f>
        <v>0</v>
      </c>
      <c r="H559">
        <f t="shared" si="189"/>
        <v>0</v>
      </c>
      <c r="I559" cm="1">
        <f t="array" ref="I559">+INDEX('Muertes-PROV'!$C$3:$GE$16,$C559+1,$F559)</f>
        <v>0</v>
      </c>
      <c r="J559">
        <f t="shared" si="190"/>
        <v>0</v>
      </c>
      <c r="K559" cm="1">
        <f t="array" ref="K559">+INDEX('rECUPERA-prov'!$C$3:$LA$16,$C559+1,$F559)</f>
        <v>0</v>
      </c>
      <c r="L559">
        <f t="shared" si="191"/>
        <v>0</v>
      </c>
      <c r="M559">
        <f t="shared" si="198"/>
        <v>0</v>
      </c>
      <c r="N559">
        <f t="shared" si="192"/>
        <v>0</v>
      </c>
      <c r="O559" s="57">
        <f t="shared" si="199"/>
        <v>0</v>
      </c>
      <c r="P559" s="57">
        <f t="shared" si="200"/>
        <v>0</v>
      </c>
      <c r="Q559" s="57">
        <f t="shared" si="201"/>
        <v>0</v>
      </c>
      <c r="R559" s="57">
        <f t="shared" si="202"/>
        <v>0</v>
      </c>
      <c r="S559" s="57">
        <f t="shared" si="203"/>
        <v>0</v>
      </c>
      <c r="T559" s="57">
        <f t="shared" si="204"/>
        <v>0</v>
      </c>
      <c r="U559" s="57">
        <f t="shared" si="205"/>
        <v>0</v>
      </c>
      <c r="V559" s="58">
        <f t="shared" si="206"/>
        <v>0</v>
      </c>
      <c r="W559" s="58">
        <f t="shared" si="207"/>
        <v>0</v>
      </c>
      <c r="X559" s="58">
        <f t="shared" si="208"/>
        <v>0</v>
      </c>
      <c r="Y559" s="58">
        <f t="shared" si="209"/>
        <v>0</v>
      </c>
      <c r="Z559">
        <f t="shared" si="193"/>
        <v>89592</v>
      </c>
    </row>
    <row r="560" spans="1:26" x14ac:dyDescent="0.3">
      <c r="A560" s="56" t="str">
        <f t="shared" si="195"/>
        <v>OUT TIME</v>
      </c>
      <c r="B560" s="56" t="str">
        <f t="shared" si="187"/>
        <v>ultimo</v>
      </c>
      <c r="C560" s="55">
        <f t="shared" si="210"/>
        <v>11</v>
      </c>
      <c r="D560" t="str">
        <f t="shared" si="210"/>
        <v>Comarca Emberá Wounaán</v>
      </c>
      <c r="E560" s="23">
        <f t="shared" si="196"/>
        <v>44027</v>
      </c>
      <c r="F560" s="54">
        <f t="shared" si="197"/>
        <v>43</v>
      </c>
      <c r="G560" cm="1">
        <f t="array" ref="G560">+INDEX('Casos ACUM Prov'!$CK$3:$OM$16,'TODO PROVINCIA'!C560+1,'TODO PROVINCIA'!F560)</f>
        <v>0</v>
      </c>
      <c r="H560">
        <f t="shared" si="189"/>
        <v>0</v>
      </c>
      <c r="I560" cm="1">
        <f t="array" ref="I560">+INDEX('Muertes-PROV'!$C$3:$GE$16,$C560+1,$F560)</f>
        <v>0</v>
      </c>
      <c r="J560">
        <f t="shared" si="190"/>
        <v>0</v>
      </c>
      <c r="K560" cm="1">
        <f t="array" ref="K560">+INDEX('rECUPERA-prov'!$C$3:$LA$16,$C560+1,$F560)</f>
        <v>0</v>
      </c>
      <c r="L560">
        <f t="shared" si="191"/>
        <v>0</v>
      </c>
      <c r="M560">
        <f t="shared" si="198"/>
        <v>0</v>
      </c>
      <c r="N560">
        <f t="shared" si="192"/>
        <v>0</v>
      </c>
      <c r="O560" s="57">
        <f t="shared" si="199"/>
        <v>0</v>
      </c>
      <c r="P560" s="57">
        <f t="shared" si="200"/>
        <v>0</v>
      </c>
      <c r="Q560" s="57">
        <f t="shared" si="201"/>
        <v>0</v>
      </c>
      <c r="R560" s="57">
        <f t="shared" si="202"/>
        <v>0</v>
      </c>
      <c r="S560" s="57">
        <f t="shared" si="203"/>
        <v>0</v>
      </c>
      <c r="T560" s="57">
        <f t="shared" si="204"/>
        <v>0</v>
      </c>
      <c r="U560" s="57">
        <f t="shared" si="205"/>
        <v>0</v>
      </c>
      <c r="V560" s="58">
        <f t="shared" si="206"/>
        <v>0</v>
      </c>
      <c r="W560" s="58">
        <f t="shared" si="207"/>
        <v>0</v>
      </c>
      <c r="X560" s="58">
        <f t="shared" si="208"/>
        <v>0</v>
      </c>
      <c r="Y560" s="58">
        <f t="shared" si="209"/>
        <v>0</v>
      </c>
      <c r="Z560">
        <f t="shared" si="193"/>
        <v>1249032</v>
      </c>
    </row>
    <row r="561" spans="1:26" x14ac:dyDescent="0.3">
      <c r="A561" s="56" t="str">
        <f t="shared" si="195"/>
        <v>OUT TIME</v>
      </c>
      <c r="B561" s="56" t="str">
        <f t="shared" si="187"/>
        <v>ultimo</v>
      </c>
      <c r="C561" s="55">
        <f t="shared" si="210"/>
        <v>12</v>
      </c>
      <c r="D561" t="str">
        <f t="shared" si="210"/>
        <v>Comarca Ngäbe Buglé</v>
      </c>
      <c r="E561" s="23">
        <f t="shared" si="196"/>
        <v>44027</v>
      </c>
      <c r="F561" s="54">
        <f t="shared" si="197"/>
        <v>43</v>
      </c>
      <c r="G561" cm="1">
        <f t="array" ref="G561">+INDEX('Casos ACUM Prov'!$CK$3:$OM$16,'TODO PROVINCIA'!C561+1,'TODO PROVINCIA'!F561)</f>
        <v>0</v>
      </c>
      <c r="H561">
        <f t="shared" si="189"/>
        <v>0</v>
      </c>
      <c r="I561" cm="1">
        <f t="array" ref="I561">+INDEX('Muertes-PROV'!$C$3:$GE$16,$C561+1,$F561)</f>
        <v>0</v>
      </c>
      <c r="J561">
        <f t="shared" si="190"/>
        <v>0</v>
      </c>
      <c r="K561" cm="1">
        <f t="array" ref="K561">+INDEX('rECUPERA-prov'!$C$3:$LA$16,$C561+1,$F561)</f>
        <v>0</v>
      </c>
      <c r="L561">
        <f t="shared" si="191"/>
        <v>0</v>
      </c>
      <c r="M561">
        <f t="shared" si="198"/>
        <v>0</v>
      </c>
      <c r="N561">
        <f t="shared" si="192"/>
        <v>0</v>
      </c>
      <c r="O561" s="57">
        <f t="shared" si="199"/>
        <v>0</v>
      </c>
      <c r="P561" s="57">
        <f t="shared" si="200"/>
        <v>0</v>
      </c>
      <c r="Q561" s="57">
        <f t="shared" si="201"/>
        <v>0</v>
      </c>
      <c r="R561" s="57">
        <f t="shared" si="202"/>
        <v>0</v>
      </c>
      <c r="S561" s="57">
        <f t="shared" si="203"/>
        <v>0</v>
      </c>
      <c r="T561" s="57">
        <f t="shared" si="204"/>
        <v>0</v>
      </c>
      <c r="U561" s="57">
        <f t="shared" si="205"/>
        <v>0</v>
      </c>
      <c r="V561" s="58">
        <f t="shared" si="206"/>
        <v>0</v>
      </c>
      <c r="W561" s="58">
        <f t="shared" si="207"/>
        <v>0</v>
      </c>
      <c r="X561" s="58">
        <f t="shared" si="208"/>
        <v>0</v>
      </c>
      <c r="Y561" s="58">
        <f t="shared" si="209"/>
        <v>0</v>
      </c>
      <c r="Z561">
        <f t="shared" si="193"/>
        <v>464038</v>
      </c>
    </row>
    <row r="562" spans="1:26" x14ac:dyDescent="0.3">
      <c r="A562" s="56" t="str">
        <f t="shared" si="195"/>
        <v>OUT TIME</v>
      </c>
      <c r="B562" s="56" t="str">
        <f t="shared" si="187"/>
        <v>ultimo</v>
      </c>
      <c r="C562" s="55">
        <f t="shared" si="210"/>
        <v>13</v>
      </c>
      <c r="D562" t="str">
        <f t="shared" si="210"/>
        <v>Panamá Oeste</v>
      </c>
      <c r="E562" s="23">
        <f t="shared" si="196"/>
        <v>44027</v>
      </c>
      <c r="F562" s="54">
        <f t="shared" si="197"/>
        <v>43</v>
      </c>
      <c r="G562" cm="1">
        <f t="array" ref="G562">+INDEX('Casos ACUM Prov'!$CK$3:$OM$16,'TODO PROVINCIA'!C562+1,'TODO PROVINCIA'!F562)</f>
        <v>0</v>
      </c>
      <c r="H562">
        <f t="shared" si="189"/>
        <v>0</v>
      </c>
      <c r="I562" cm="1">
        <f t="array" ref="I562">+INDEX('Muertes-PROV'!$C$3:$GE$16,$C562+1,$F562)</f>
        <v>0</v>
      </c>
      <c r="J562">
        <f t="shared" si="190"/>
        <v>0</v>
      </c>
      <c r="K562" cm="1">
        <f t="array" ref="K562">+INDEX('rECUPERA-prov'!$C$3:$LA$16,$C562+1,$F562)</f>
        <v>0</v>
      </c>
      <c r="L562">
        <f t="shared" si="191"/>
        <v>0</v>
      </c>
      <c r="M562">
        <f t="shared" si="198"/>
        <v>0</v>
      </c>
      <c r="N562">
        <f t="shared" si="192"/>
        <v>0</v>
      </c>
      <c r="O562" s="57">
        <f t="shared" si="199"/>
        <v>0</v>
      </c>
      <c r="P562" s="57">
        <f t="shared" si="200"/>
        <v>0</v>
      </c>
      <c r="Q562" s="57">
        <f t="shared" si="201"/>
        <v>0</v>
      </c>
      <c r="R562" s="57">
        <f t="shared" si="202"/>
        <v>0</v>
      </c>
      <c r="S562" s="57">
        <f t="shared" si="203"/>
        <v>0</v>
      </c>
      <c r="T562" s="57">
        <f t="shared" si="204"/>
        <v>0</v>
      </c>
      <c r="U562" s="57">
        <f t="shared" si="205"/>
        <v>0</v>
      </c>
      <c r="V562" s="58">
        <f t="shared" si="206"/>
        <v>0</v>
      </c>
      <c r="W562" s="58">
        <f t="shared" si="207"/>
        <v>0</v>
      </c>
      <c r="X562" s="58">
        <f t="shared" si="208"/>
        <v>0</v>
      </c>
      <c r="Y562" s="58">
        <f t="shared" si="209"/>
        <v>0</v>
      </c>
      <c r="Z562">
        <f t="shared" si="193"/>
        <v>226991</v>
      </c>
    </row>
    <row r="563" spans="1:26" x14ac:dyDescent="0.3">
      <c r="A563" s="56" t="str">
        <f t="shared" si="195"/>
        <v>OUT TIME</v>
      </c>
      <c r="B563" s="56" t="str">
        <f t="shared" si="187"/>
        <v>ultimo</v>
      </c>
      <c r="C563" s="55">
        <f t="shared" si="210"/>
        <v>1</v>
      </c>
      <c r="D563" t="str">
        <f t="shared" si="210"/>
        <v>Bocas del Toro</v>
      </c>
      <c r="E563" s="23">
        <f t="shared" si="196"/>
        <v>44028</v>
      </c>
      <c r="F563" s="54">
        <f t="shared" si="197"/>
        <v>44</v>
      </c>
      <c r="G563" cm="1">
        <f t="array" ref="G563">+INDEX('Casos ACUM Prov'!$CK$3:$OM$16,'TODO PROVINCIA'!C563+1,'TODO PROVINCIA'!F563)</f>
        <v>0</v>
      </c>
      <c r="H563">
        <f t="shared" si="189"/>
        <v>0</v>
      </c>
      <c r="I563" cm="1">
        <f t="array" ref="I563">+INDEX('Muertes-PROV'!$C$3:$GE$16,$C563+1,$F563)</f>
        <v>0</v>
      </c>
      <c r="J563">
        <f t="shared" si="190"/>
        <v>0</v>
      </c>
      <c r="K563" cm="1">
        <f t="array" ref="K563">+INDEX('rECUPERA-prov'!$C$3:$LA$16,$C563+1,$F563)</f>
        <v>0</v>
      </c>
      <c r="L563">
        <f t="shared" si="191"/>
        <v>0</v>
      </c>
      <c r="M563">
        <f t="shared" si="198"/>
        <v>0</v>
      </c>
      <c r="N563">
        <f t="shared" si="192"/>
        <v>0</v>
      </c>
      <c r="O563" s="57">
        <f t="shared" si="199"/>
        <v>0</v>
      </c>
      <c r="P563" s="57">
        <f t="shared" si="200"/>
        <v>0</v>
      </c>
      <c r="Q563" s="57">
        <f t="shared" si="201"/>
        <v>0</v>
      </c>
      <c r="R563" s="57">
        <f t="shared" si="202"/>
        <v>0</v>
      </c>
      <c r="S563" s="57">
        <f t="shared" si="203"/>
        <v>0</v>
      </c>
      <c r="T563" s="57">
        <f t="shared" si="204"/>
        <v>0</v>
      </c>
      <c r="U563" s="57">
        <f t="shared" si="205"/>
        <v>0</v>
      </c>
      <c r="V563" s="58">
        <f t="shared" si="206"/>
        <v>0</v>
      </c>
      <c r="W563" s="58">
        <f t="shared" si="207"/>
        <v>0</v>
      </c>
      <c r="X563" s="58">
        <f t="shared" si="208"/>
        <v>0</v>
      </c>
      <c r="Y563" s="58">
        <f t="shared" si="209"/>
        <v>0</v>
      </c>
      <c r="Z563">
        <f t="shared" si="193"/>
        <v>125461</v>
      </c>
    </row>
    <row r="564" spans="1:26" x14ac:dyDescent="0.3">
      <c r="A564" s="56" t="str">
        <f t="shared" si="195"/>
        <v>OUT TIME</v>
      </c>
      <c r="B564" s="56" t="str">
        <f t="shared" si="187"/>
        <v>ultimo</v>
      </c>
      <c r="C564" s="55">
        <f t="shared" si="210"/>
        <v>2</v>
      </c>
      <c r="D564" t="str">
        <f t="shared" si="210"/>
        <v>Coclé</v>
      </c>
      <c r="E564" s="23">
        <f t="shared" si="196"/>
        <v>44028</v>
      </c>
      <c r="F564" s="54">
        <f t="shared" si="197"/>
        <v>44</v>
      </c>
      <c r="G564" cm="1">
        <f t="array" ref="G564">+INDEX('Casos ACUM Prov'!$CK$3:$OM$16,'TODO PROVINCIA'!C564+1,'TODO PROVINCIA'!F564)</f>
        <v>0</v>
      </c>
      <c r="H564">
        <f t="shared" si="189"/>
        <v>0</v>
      </c>
      <c r="I564" cm="1">
        <f t="array" ref="I564">+INDEX('Muertes-PROV'!$C$3:$GE$16,$C564+1,$F564)</f>
        <v>0</v>
      </c>
      <c r="J564">
        <f t="shared" si="190"/>
        <v>0</v>
      </c>
      <c r="K564" cm="1">
        <f t="array" ref="K564">+INDEX('rECUPERA-prov'!$C$3:$LA$16,$C564+1,$F564)</f>
        <v>0</v>
      </c>
      <c r="L564">
        <f t="shared" si="191"/>
        <v>0</v>
      </c>
      <c r="M564">
        <f t="shared" si="198"/>
        <v>0</v>
      </c>
      <c r="N564">
        <f t="shared" si="192"/>
        <v>0</v>
      </c>
      <c r="O564" s="57">
        <f t="shared" si="199"/>
        <v>0</v>
      </c>
      <c r="P564" s="57">
        <f t="shared" si="200"/>
        <v>0</v>
      </c>
      <c r="Q564" s="57">
        <f t="shared" si="201"/>
        <v>0</v>
      </c>
      <c r="R564" s="57">
        <f t="shared" si="202"/>
        <v>0</v>
      </c>
      <c r="S564" s="57">
        <f t="shared" si="203"/>
        <v>0</v>
      </c>
      <c r="T564" s="57">
        <f t="shared" si="204"/>
        <v>0</v>
      </c>
      <c r="U564" s="57">
        <f t="shared" si="205"/>
        <v>0</v>
      </c>
      <c r="V564" s="58">
        <f t="shared" si="206"/>
        <v>0</v>
      </c>
      <c r="W564" s="58">
        <f t="shared" si="207"/>
        <v>0</v>
      </c>
      <c r="X564" s="58">
        <f t="shared" si="208"/>
        <v>0</v>
      </c>
      <c r="Y564" s="58">
        <f t="shared" si="209"/>
        <v>0</v>
      </c>
      <c r="Z564">
        <f t="shared" si="193"/>
        <v>416873</v>
      </c>
    </row>
    <row r="565" spans="1:26" x14ac:dyDescent="0.3">
      <c r="A565" s="56" t="str">
        <f t="shared" si="195"/>
        <v>OUT TIME</v>
      </c>
      <c r="B565" s="56" t="str">
        <f t="shared" si="187"/>
        <v>ultimo</v>
      </c>
      <c r="C565" s="55">
        <f t="shared" si="210"/>
        <v>3</v>
      </c>
      <c r="D565" t="str">
        <f t="shared" si="210"/>
        <v>Colón</v>
      </c>
      <c r="E565" s="23">
        <f t="shared" si="196"/>
        <v>44028</v>
      </c>
      <c r="F565" s="54">
        <f t="shared" si="197"/>
        <v>44</v>
      </c>
      <c r="G565" cm="1">
        <f t="array" ref="G565">+INDEX('Casos ACUM Prov'!$CK$3:$OM$16,'TODO PROVINCIA'!C565+1,'TODO PROVINCIA'!F565)</f>
        <v>0</v>
      </c>
      <c r="H565">
        <f t="shared" si="189"/>
        <v>0</v>
      </c>
      <c r="I565" cm="1">
        <f t="array" ref="I565">+INDEX('Muertes-PROV'!$C$3:$GE$16,$C565+1,$F565)</f>
        <v>0</v>
      </c>
      <c r="J565">
        <f t="shared" si="190"/>
        <v>0</v>
      </c>
      <c r="K565" cm="1">
        <f t="array" ref="K565">+INDEX('rECUPERA-prov'!$C$3:$LA$16,$C565+1,$F565)</f>
        <v>0</v>
      </c>
      <c r="L565">
        <f t="shared" si="191"/>
        <v>0</v>
      </c>
      <c r="M565">
        <f t="shared" si="198"/>
        <v>0</v>
      </c>
      <c r="N565">
        <f t="shared" si="192"/>
        <v>0</v>
      </c>
      <c r="O565" s="57">
        <f t="shared" si="199"/>
        <v>0</v>
      </c>
      <c r="P565" s="57">
        <f t="shared" si="200"/>
        <v>0</v>
      </c>
      <c r="Q565" s="57">
        <f t="shared" si="201"/>
        <v>0</v>
      </c>
      <c r="R565" s="57">
        <f t="shared" si="202"/>
        <v>0</v>
      </c>
      <c r="S565" s="57">
        <f t="shared" si="203"/>
        <v>0</v>
      </c>
      <c r="T565" s="57">
        <f t="shared" si="204"/>
        <v>0</v>
      </c>
      <c r="U565" s="57">
        <f t="shared" si="205"/>
        <v>0</v>
      </c>
      <c r="V565" s="58">
        <f t="shared" si="206"/>
        <v>0</v>
      </c>
      <c r="W565" s="58">
        <f t="shared" si="207"/>
        <v>0</v>
      </c>
      <c r="X565" s="58">
        <f t="shared" si="208"/>
        <v>0</v>
      </c>
      <c r="Y565" s="58">
        <f t="shared" si="209"/>
        <v>0</v>
      </c>
      <c r="Z565">
        <f t="shared" si="193"/>
        <v>233708</v>
      </c>
    </row>
    <row r="566" spans="1:26" x14ac:dyDescent="0.3">
      <c r="A566" s="56" t="str">
        <f t="shared" si="195"/>
        <v>OUT TIME</v>
      </c>
      <c r="B566" s="56" t="str">
        <f t="shared" si="187"/>
        <v>ultimo</v>
      </c>
      <c r="C566" s="55">
        <f t="shared" si="210"/>
        <v>4</v>
      </c>
      <c r="D566" t="str">
        <f t="shared" si="210"/>
        <v>Chiriquí</v>
      </c>
      <c r="E566" s="23">
        <f t="shared" si="196"/>
        <v>44028</v>
      </c>
      <c r="F566" s="54">
        <f t="shared" si="197"/>
        <v>44</v>
      </c>
      <c r="G566" cm="1">
        <f t="array" ref="G566">+INDEX('Casos ACUM Prov'!$CK$3:$OM$16,'TODO PROVINCIA'!C566+1,'TODO PROVINCIA'!F566)</f>
        <v>0</v>
      </c>
      <c r="H566">
        <f t="shared" si="189"/>
        <v>0</v>
      </c>
      <c r="I566" cm="1">
        <f t="array" ref="I566">+INDEX('Muertes-PROV'!$C$3:$GE$16,$C566+1,$F566)</f>
        <v>0</v>
      </c>
      <c r="J566">
        <f t="shared" si="190"/>
        <v>0</v>
      </c>
      <c r="K566" cm="1">
        <f t="array" ref="K566">+INDEX('rECUPERA-prov'!$C$3:$LA$16,$C566+1,$F566)</f>
        <v>0</v>
      </c>
      <c r="L566">
        <f t="shared" si="191"/>
        <v>0</v>
      </c>
      <c r="M566">
        <f t="shared" si="198"/>
        <v>0</v>
      </c>
      <c r="N566">
        <f t="shared" si="192"/>
        <v>0</v>
      </c>
      <c r="O566" s="57">
        <f t="shared" si="199"/>
        <v>0</v>
      </c>
      <c r="P566" s="57">
        <f t="shared" si="200"/>
        <v>0</v>
      </c>
      <c r="Q566" s="57">
        <f t="shared" si="201"/>
        <v>0</v>
      </c>
      <c r="R566" s="57">
        <f t="shared" si="202"/>
        <v>0</v>
      </c>
      <c r="S566" s="57">
        <f t="shared" si="203"/>
        <v>0</v>
      </c>
      <c r="T566" s="57">
        <f t="shared" si="204"/>
        <v>0</v>
      </c>
      <c r="U566" s="57">
        <f t="shared" si="205"/>
        <v>0</v>
      </c>
      <c r="V566" s="58">
        <f t="shared" si="206"/>
        <v>0</v>
      </c>
      <c r="W566" s="58">
        <f t="shared" si="207"/>
        <v>0</v>
      </c>
      <c r="X566" s="58">
        <f t="shared" si="208"/>
        <v>0</v>
      </c>
      <c r="Y566" s="58">
        <f t="shared" si="209"/>
        <v>0</v>
      </c>
      <c r="Z566">
        <f t="shared" si="193"/>
        <v>241928</v>
      </c>
    </row>
    <row r="567" spans="1:26" x14ac:dyDescent="0.3">
      <c r="A567" s="56" t="str">
        <f t="shared" si="195"/>
        <v>OUT TIME</v>
      </c>
      <c r="B567" s="56" t="str">
        <f t="shared" si="187"/>
        <v>ultimo</v>
      </c>
      <c r="C567" s="55">
        <f t="shared" si="210"/>
        <v>5</v>
      </c>
      <c r="D567" t="str">
        <f t="shared" si="210"/>
        <v>Darién</v>
      </c>
      <c r="E567" s="23">
        <f t="shared" si="196"/>
        <v>44028</v>
      </c>
      <c r="F567" s="54">
        <f t="shared" si="197"/>
        <v>44</v>
      </c>
      <c r="G567" cm="1">
        <f t="array" ref="G567">+INDEX('Casos ACUM Prov'!$CK$3:$OM$16,'TODO PROVINCIA'!C567+1,'TODO PROVINCIA'!F567)</f>
        <v>0</v>
      </c>
      <c r="H567">
        <f t="shared" si="189"/>
        <v>0</v>
      </c>
      <c r="I567" cm="1">
        <f t="array" ref="I567">+INDEX('Muertes-PROV'!$C$3:$GE$16,$C567+1,$F567)</f>
        <v>0</v>
      </c>
      <c r="J567">
        <f t="shared" si="190"/>
        <v>0</v>
      </c>
      <c r="K567" cm="1">
        <f t="array" ref="K567">+INDEX('rECUPERA-prov'!$C$3:$LA$16,$C567+1,$F567)</f>
        <v>0</v>
      </c>
      <c r="L567">
        <f t="shared" si="191"/>
        <v>0</v>
      </c>
      <c r="M567">
        <f t="shared" si="198"/>
        <v>0</v>
      </c>
      <c r="N567">
        <f t="shared" si="192"/>
        <v>0</v>
      </c>
      <c r="O567" s="57">
        <f t="shared" si="199"/>
        <v>0</v>
      </c>
      <c r="P567" s="57">
        <f t="shared" si="200"/>
        <v>0</v>
      </c>
      <c r="Q567" s="57">
        <f t="shared" si="201"/>
        <v>0</v>
      </c>
      <c r="R567" s="57">
        <f t="shared" si="202"/>
        <v>0</v>
      </c>
      <c r="S567" s="57">
        <f t="shared" si="203"/>
        <v>0</v>
      </c>
      <c r="T567" s="57">
        <f t="shared" si="204"/>
        <v>0</v>
      </c>
      <c r="U567" s="57">
        <f t="shared" si="205"/>
        <v>0</v>
      </c>
      <c r="V567" s="58">
        <f t="shared" si="206"/>
        <v>0</v>
      </c>
      <c r="W567" s="58">
        <f t="shared" si="207"/>
        <v>0</v>
      </c>
      <c r="X567" s="58">
        <f t="shared" si="208"/>
        <v>0</v>
      </c>
      <c r="Y567" s="58">
        <f t="shared" si="209"/>
        <v>0</v>
      </c>
      <c r="Z567">
        <f t="shared" si="193"/>
        <v>10001</v>
      </c>
    </row>
    <row r="568" spans="1:26" x14ac:dyDescent="0.3">
      <c r="A568" s="56" t="str">
        <f t="shared" si="195"/>
        <v>OUT TIME</v>
      </c>
      <c r="B568" s="56" t="str">
        <f t="shared" si="187"/>
        <v>ultimo</v>
      </c>
      <c r="C568" s="55">
        <f t="shared" si="210"/>
        <v>6</v>
      </c>
      <c r="D568" t="str">
        <f t="shared" si="210"/>
        <v>Herrera</v>
      </c>
      <c r="E568" s="23">
        <f t="shared" si="196"/>
        <v>44028</v>
      </c>
      <c r="F568" s="54">
        <f t="shared" si="197"/>
        <v>44</v>
      </c>
      <c r="G568" cm="1">
        <f t="array" ref="G568">+INDEX('Casos ACUM Prov'!$CK$3:$OM$16,'TODO PROVINCIA'!C568+1,'TODO PROVINCIA'!F568)</f>
        <v>0</v>
      </c>
      <c r="H568">
        <f t="shared" si="189"/>
        <v>0</v>
      </c>
      <c r="I568" cm="1">
        <f t="array" ref="I568">+INDEX('Muertes-PROV'!$C$3:$GE$16,$C568+1,$F568)</f>
        <v>0</v>
      </c>
      <c r="J568">
        <f t="shared" si="190"/>
        <v>0</v>
      </c>
      <c r="K568" cm="1">
        <f t="array" ref="K568">+INDEX('rECUPERA-prov'!$C$3:$LA$16,$C568+1,$F568)</f>
        <v>0</v>
      </c>
      <c r="L568">
        <f t="shared" si="191"/>
        <v>0</v>
      </c>
      <c r="M568">
        <f t="shared" si="198"/>
        <v>0</v>
      </c>
      <c r="N568">
        <f t="shared" si="192"/>
        <v>0</v>
      </c>
      <c r="O568" s="57">
        <f t="shared" si="199"/>
        <v>0</v>
      </c>
      <c r="P568" s="57">
        <f t="shared" si="200"/>
        <v>0</v>
      </c>
      <c r="Q568" s="57">
        <f t="shared" si="201"/>
        <v>0</v>
      </c>
      <c r="R568" s="57">
        <f t="shared" si="202"/>
        <v>0</v>
      </c>
      <c r="S568" s="57">
        <f t="shared" si="203"/>
        <v>0</v>
      </c>
      <c r="T568" s="57">
        <f t="shared" si="204"/>
        <v>0</v>
      </c>
      <c r="U568" s="57">
        <f t="shared" si="205"/>
        <v>0</v>
      </c>
      <c r="V568" s="58">
        <f t="shared" si="206"/>
        <v>0</v>
      </c>
      <c r="W568" s="58">
        <f t="shared" si="207"/>
        <v>0</v>
      </c>
      <c r="X568" s="58">
        <f t="shared" si="208"/>
        <v>0</v>
      </c>
      <c r="Y568" s="58">
        <f t="shared" si="209"/>
        <v>0</v>
      </c>
      <c r="Z568">
        <f t="shared" si="193"/>
        <v>33109</v>
      </c>
    </row>
    <row r="569" spans="1:26" x14ac:dyDescent="0.3">
      <c r="A569" s="56" t="str">
        <f t="shared" si="195"/>
        <v>OUT TIME</v>
      </c>
      <c r="B569" s="56" t="str">
        <f t="shared" si="187"/>
        <v>ultimo</v>
      </c>
      <c r="C569" s="55">
        <f t="shared" si="210"/>
        <v>7</v>
      </c>
      <c r="D569" t="str">
        <f t="shared" si="210"/>
        <v>Los Santos</v>
      </c>
      <c r="E569" s="23">
        <f t="shared" si="196"/>
        <v>44028</v>
      </c>
      <c r="F569" s="54">
        <f t="shared" si="197"/>
        <v>44</v>
      </c>
      <c r="G569" cm="1">
        <f t="array" ref="G569">+INDEX('Casos ACUM Prov'!$CK$3:$OM$16,'TODO PROVINCIA'!C569+1,'TODO PROVINCIA'!F569)</f>
        <v>0</v>
      </c>
      <c r="H569">
        <f t="shared" si="189"/>
        <v>0</v>
      </c>
      <c r="I569" cm="1">
        <f t="array" ref="I569">+INDEX('Muertes-PROV'!$C$3:$GE$16,$C569+1,$F569)</f>
        <v>0</v>
      </c>
      <c r="J569">
        <f t="shared" si="190"/>
        <v>0</v>
      </c>
      <c r="K569" cm="1">
        <f t="array" ref="K569">+INDEX('rECUPERA-prov'!$C$3:$LA$16,$C569+1,$F569)</f>
        <v>0</v>
      </c>
      <c r="L569">
        <f t="shared" si="191"/>
        <v>0</v>
      </c>
      <c r="M569">
        <f t="shared" si="198"/>
        <v>0</v>
      </c>
      <c r="N569">
        <f t="shared" si="192"/>
        <v>0</v>
      </c>
      <c r="O569" s="57">
        <f t="shared" si="199"/>
        <v>0</v>
      </c>
      <c r="P569" s="57">
        <f t="shared" si="200"/>
        <v>0</v>
      </c>
      <c r="Q569" s="57">
        <f t="shared" si="201"/>
        <v>0</v>
      </c>
      <c r="R569" s="57">
        <f t="shared" si="202"/>
        <v>0</v>
      </c>
      <c r="S569" s="57">
        <f t="shared" si="203"/>
        <v>0</v>
      </c>
      <c r="T569" s="57">
        <f t="shared" si="204"/>
        <v>0</v>
      </c>
      <c r="U569" s="57">
        <f t="shared" si="205"/>
        <v>0</v>
      </c>
      <c r="V569" s="58">
        <f t="shared" si="206"/>
        <v>0</v>
      </c>
      <c r="W569" s="58">
        <f t="shared" si="207"/>
        <v>0</v>
      </c>
      <c r="X569" s="58">
        <f t="shared" si="208"/>
        <v>0</v>
      </c>
      <c r="Y569" s="58">
        <f t="shared" si="209"/>
        <v>0</v>
      </c>
      <c r="Z569">
        <f t="shared" si="193"/>
        <v>156747</v>
      </c>
    </row>
    <row r="570" spans="1:26" x14ac:dyDescent="0.3">
      <c r="A570" s="56" t="str">
        <f t="shared" si="195"/>
        <v>OUT TIME</v>
      </c>
      <c r="B570" s="56" t="str">
        <f t="shared" si="187"/>
        <v>ultimo</v>
      </c>
      <c r="C570" s="55">
        <f t="shared" si="210"/>
        <v>8</v>
      </c>
      <c r="D570" t="str">
        <f t="shared" si="210"/>
        <v>Panamá</v>
      </c>
      <c r="E570" s="23">
        <f t="shared" si="196"/>
        <v>44028</v>
      </c>
      <c r="F570" s="54">
        <f t="shared" si="197"/>
        <v>44</v>
      </c>
      <c r="G570" cm="1">
        <f t="array" ref="G570">+INDEX('Casos ACUM Prov'!$CK$3:$OM$16,'TODO PROVINCIA'!C570+1,'TODO PROVINCIA'!F570)</f>
        <v>0</v>
      </c>
      <c r="H570">
        <f t="shared" si="189"/>
        <v>0</v>
      </c>
      <c r="I570" cm="1">
        <f t="array" ref="I570">+INDEX('Muertes-PROV'!$C$3:$GE$16,$C570+1,$F570)</f>
        <v>0</v>
      </c>
      <c r="J570">
        <f t="shared" si="190"/>
        <v>0</v>
      </c>
      <c r="K570" cm="1">
        <f t="array" ref="K570">+INDEX('rECUPERA-prov'!$C$3:$LA$16,$C570+1,$F570)</f>
        <v>0</v>
      </c>
      <c r="L570">
        <f t="shared" si="191"/>
        <v>0</v>
      </c>
      <c r="M570">
        <f t="shared" si="198"/>
        <v>0</v>
      </c>
      <c r="N570">
        <f t="shared" si="192"/>
        <v>0</v>
      </c>
      <c r="O570" s="57">
        <f t="shared" si="199"/>
        <v>0</v>
      </c>
      <c r="P570" s="57">
        <f t="shared" si="200"/>
        <v>0</v>
      </c>
      <c r="Q570" s="57">
        <f t="shared" si="201"/>
        <v>0</v>
      </c>
      <c r="R570" s="57">
        <f t="shared" si="202"/>
        <v>0</v>
      </c>
      <c r="S570" s="57">
        <f t="shared" si="203"/>
        <v>0</v>
      </c>
      <c r="T570" s="57">
        <f t="shared" si="204"/>
        <v>0</v>
      </c>
      <c r="U570" s="57">
        <f t="shared" si="205"/>
        <v>0</v>
      </c>
      <c r="V570" s="58">
        <f t="shared" si="206"/>
        <v>0</v>
      </c>
      <c r="W570" s="58">
        <f t="shared" si="207"/>
        <v>0</v>
      </c>
      <c r="X570" s="58">
        <f t="shared" si="208"/>
        <v>0</v>
      </c>
      <c r="Y570" s="58">
        <f t="shared" si="209"/>
        <v>0</v>
      </c>
      <c r="Z570">
        <f t="shared" si="193"/>
        <v>109955</v>
      </c>
    </row>
    <row r="571" spans="1:26" x14ac:dyDescent="0.3">
      <c r="A571" s="56" t="str">
        <f t="shared" si="195"/>
        <v>OUT TIME</v>
      </c>
      <c r="B571" s="56" t="str">
        <f t="shared" si="187"/>
        <v>ultimo</v>
      </c>
      <c r="C571" s="55">
        <f t="shared" si="210"/>
        <v>9</v>
      </c>
      <c r="D571" t="str">
        <f t="shared" si="210"/>
        <v>Veraguas</v>
      </c>
      <c r="E571" s="23">
        <f t="shared" si="196"/>
        <v>44028</v>
      </c>
      <c r="F571" s="54">
        <f t="shared" si="197"/>
        <v>44</v>
      </c>
      <c r="G571" cm="1">
        <f t="array" ref="G571">+INDEX('Casos ACUM Prov'!$CK$3:$OM$16,'TODO PROVINCIA'!C571+1,'TODO PROVINCIA'!F571)</f>
        <v>0</v>
      </c>
      <c r="H571">
        <f t="shared" si="189"/>
        <v>0</v>
      </c>
      <c r="I571" cm="1">
        <f t="array" ref="I571">+INDEX('Muertes-PROV'!$C$3:$GE$16,$C571+1,$F571)</f>
        <v>0</v>
      </c>
      <c r="J571">
        <f t="shared" si="190"/>
        <v>0</v>
      </c>
      <c r="K571" cm="1">
        <f t="array" ref="K571">+INDEX('rECUPERA-prov'!$C$3:$LA$16,$C571+1,$F571)</f>
        <v>0</v>
      </c>
      <c r="L571">
        <f t="shared" si="191"/>
        <v>0</v>
      </c>
      <c r="M571">
        <f t="shared" si="198"/>
        <v>0</v>
      </c>
      <c r="N571">
        <f t="shared" si="192"/>
        <v>0</v>
      </c>
      <c r="O571" s="57">
        <f t="shared" si="199"/>
        <v>0</v>
      </c>
      <c r="P571" s="57">
        <f t="shared" si="200"/>
        <v>0</v>
      </c>
      <c r="Q571" s="57">
        <f t="shared" si="201"/>
        <v>0</v>
      </c>
      <c r="R571" s="57">
        <f t="shared" si="202"/>
        <v>0</v>
      </c>
      <c r="S571" s="57">
        <f t="shared" si="203"/>
        <v>0</v>
      </c>
      <c r="T571" s="57">
        <f t="shared" si="204"/>
        <v>0</v>
      </c>
      <c r="U571" s="57">
        <f t="shared" si="205"/>
        <v>0</v>
      </c>
      <c r="V571" s="58">
        <f t="shared" si="206"/>
        <v>0</v>
      </c>
      <c r="W571" s="58">
        <f t="shared" si="207"/>
        <v>0</v>
      </c>
      <c r="X571" s="58">
        <f t="shared" si="208"/>
        <v>0</v>
      </c>
      <c r="Y571" s="58">
        <f t="shared" si="209"/>
        <v>0</v>
      </c>
      <c r="Z571">
        <f t="shared" si="193"/>
        <v>109955</v>
      </c>
    </row>
    <row r="572" spans="1:26" x14ac:dyDescent="0.3">
      <c r="A572" s="56" t="str">
        <f t="shared" si="195"/>
        <v>OUT TIME</v>
      </c>
      <c r="B572" s="56" t="str">
        <f t="shared" si="187"/>
        <v>ultimo</v>
      </c>
      <c r="C572" s="55">
        <f t="shared" ref="C572:D587" si="211">+C559</f>
        <v>10</v>
      </c>
      <c r="D572" t="str">
        <f t="shared" si="211"/>
        <v>Comarca Kuna Yala</v>
      </c>
      <c r="E572" s="23">
        <f t="shared" si="196"/>
        <v>44028</v>
      </c>
      <c r="F572" s="54">
        <f t="shared" si="197"/>
        <v>44</v>
      </c>
      <c r="G572" cm="1">
        <f t="array" ref="G572">+INDEX('Casos ACUM Prov'!$CK$3:$OM$16,'TODO PROVINCIA'!C572+1,'TODO PROVINCIA'!F572)</f>
        <v>0</v>
      </c>
      <c r="H572">
        <f t="shared" si="189"/>
        <v>0</v>
      </c>
      <c r="I572" cm="1">
        <f t="array" ref="I572">+INDEX('Muertes-PROV'!$C$3:$GE$16,$C572+1,$F572)</f>
        <v>0</v>
      </c>
      <c r="J572">
        <f t="shared" si="190"/>
        <v>0</v>
      </c>
      <c r="K572" cm="1">
        <f t="array" ref="K572">+INDEX('rECUPERA-prov'!$C$3:$LA$16,$C572+1,$F572)</f>
        <v>0</v>
      </c>
      <c r="L572">
        <f t="shared" si="191"/>
        <v>0</v>
      </c>
      <c r="M572">
        <f t="shared" si="198"/>
        <v>0</v>
      </c>
      <c r="N572">
        <f t="shared" si="192"/>
        <v>0</v>
      </c>
      <c r="O572" s="57">
        <f t="shared" si="199"/>
        <v>0</v>
      </c>
      <c r="P572" s="57">
        <f t="shared" si="200"/>
        <v>0</v>
      </c>
      <c r="Q572" s="57">
        <f t="shared" si="201"/>
        <v>0</v>
      </c>
      <c r="R572" s="57">
        <f t="shared" si="202"/>
        <v>0</v>
      </c>
      <c r="S572" s="57">
        <f t="shared" si="203"/>
        <v>0</v>
      </c>
      <c r="T572" s="57">
        <f t="shared" si="204"/>
        <v>0</v>
      </c>
      <c r="U572" s="57">
        <f t="shared" si="205"/>
        <v>0</v>
      </c>
      <c r="V572" s="58">
        <f t="shared" si="206"/>
        <v>0</v>
      </c>
      <c r="W572" s="58">
        <f t="shared" si="207"/>
        <v>0</v>
      </c>
      <c r="X572" s="58">
        <f t="shared" si="208"/>
        <v>0</v>
      </c>
      <c r="Y572" s="58">
        <f t="shared" si="209"/>
        <v>0</v>
      </c>
      <c r="Z572">
        <f t="shared" si="193"/>
        <v>89592</v>
      </c>
    </row>
    <row r="573" spans="1:26" x14ac:dyDescent="0.3">
      <c r="A573" s="56" t="str">
        <f t="shared" si="195"/>
        <v>OUT TIME</v>
      </c>
      <c r="B573" s="56" t="str">
        <f t="shared" si="187"/>
        <v>ultimo</v>
      </c>
      <c r="C573" s="55">
        <f t="shared" si="211"/>
        <v>11</v>
      </c>
      <c r="D573" t="str">
        <f t="shared" si="211"/>
        <v>Comarca Emberá Wounaán</v>
      </c>
      <c r="E573" s="23">
        <f t="shared" si="196"/>
        <v>44028</v>
      </c>
      <c r="F573" s="54">
        <f t="shared" si="197"/>
        <v>44</v>
      </c>
      <c r="G573" cm="1">
        <f t="array" ref="G573">+INDEX('Casos ACUM Prov'!$CK$3:$OM$16,'TODO PROVINCIA'!C573+1,'TODO PROVINCIA'!F573)</f>
        <v>0</v>
      </c>
      <c r="H573">
        <f t="shared" si="189"/>
        <v>0</v>
      </c>
      <c r="I573" cm="1">
        <f t="array" ref="I573">+INDEX('Muertes-PROV'!$C$3:$GE$16,$C573+1,$F573)</f>
        <v>0</v>
      </c>
      <c r="J573">
        <f t="shared" si="190"/>
        <v>0</v>
      </c>
      <c r="K573" cm="1">
        <f t="array" ref="K573">+INDEX('rECUPERA-prov'!$C$3:$LA$16,$C573+1,$F573)</f>
        <v>0</v>
      </c>
      <c r="L573">
        <f t="shared" si="191"/>
        <v>0</v>
      </c>
      <c r="M573">
        <f t="shared" si="198"/>
        <v>0</v>
      </c>
      <c r="N573">
        <f t="shared" si="192"/>
        <v>0</v>
      </c>
      <c r="O573" s="57">
        <f t="shared" si="199"/>
        <v>0</v>
      </c>
      <c r="P573" s="57">
        <f t="shared" si="200"/>
        <v>0</v>
      </c>
      <c r="Q573" s="57">
        <f t="shared" si="201"/>
        <v>0</v>
      </c>
      <c r="R573" s="57">
        <f t="shared" si="202"/>
        <v>0</v>
      </c>
      <c r="S573" s="57">
        <f t="shared" si="203"/>
        <v>0</v>
      </c>
      <c r="T573" s="57">
        <f t="shared" si="204"/>
        <v>0</v>
      </c>
      <c r="U573" s="57">
        <f t="shared" si="205"/>
        <v>0</v>
      </c>
      <c r="V573" s="58">
        <f t="shared" si="206"/>
        <v>0</v>
      </c>
      <c r="W573" s="58">
        <f t="shared" si="207"/>
        <v>0</v>
      </c>
      <c r="X573" s="58">
        <f t="shared" si="208"/>
        <v>0</v>
      </c>
      <c r="Y573" s="58">
        <f t="shared" si="209"/>
        <v>0</v>
      </c>
      <c r="Z573">
        <f t="shared" si="193"/>
        <v>1249032</v>
      </c>
    </row>
    <row r="574" spans="1:26" x14ac:dyDescent="0.3">
      <c r="A574" s="56" t="str">
        <f t="shared" si="195"/>
        <v>OUT TIME</v>
      </c>
      <c r="B574" s="56" t="str">
        <f t="shared" si="187"/>
        <v>ultimo</v>
      </c>
      <c r="C574" s="55">
        <f t="shared" si="211"/>
        <v>12</v>
      </c>
      <c r="D574" t="str">
        <f t="shared" si="211"/>
        <v>Comarca Ngäbe Buglé</v>
      </c>
      <c r="E574" s="23">
        <f t="shared" si="196"/>
        <v>44028</v>
      </c>
      <c r="F574" s="54">
        <f t="shared" si="197"/>
        <v>44</v>
      </c>
      <c r="G574" cm="1">
        <f t="array" ref="G574">+INDEX('Casos ACUM Prov'!$CK$3:$OM$16,'TODO PROVINCIA'!C574+1,'TODO PROVINCIA'!F574)</f>
        <v>0</v>
      </c>
      <c r="H574">
        <f t="shared" si="189"/>
        <v>0</v>
      </c>
      <c r="I574" cm="1">
        <f t="array" ref="I574">+INDEX('Muertes-PROV'!$C$3:$GE$16,$C574+1,$F574)</f>
        <v>0</v>
      </c>
      <c r="J574">
        <f t="shared" si="190"/>
        <v>0</v>
      </c>
      <c r="K574" cm="1">
        <f t="array" ref="K574">+INDEX('rECUPERA-prov'!$C$3:$LA$16,$C574+1,$F574)</f>
        <v>0</v>
      </c>
      <c r="L574">
        <f t="shared" si="191"/>
        <v>0</v>
      </c>
      <c r="M574">
        <f t="shared" si="198"/>
        <v>0</v>
      </c>
      <c r="N574">
        <f t="shared" si="192"/>
        <v>0</v>
      </c>
      <c r="O574" s="57">
        <f t="shared" si="199"/>
        <v>0</v>
      </c>
      <c r="P574" s="57">
        <f t="shared" si="200"/>
        <v>0</v>
      </c>
      <c r="Q574" s="57">
        <f t="shared" si="201"/>
        <v>0</v>
      </c>
      <c r="R574" s="57">
        <f t="shared" si="202"/>
        <v>0</v>
      </c>
      <c r="S574" s="57">
        <f t="shared" si="203"/>
        <v>0</v>
      </c>
      <c r="T574" s="57">
        <f t="shared" si="204"/>
        <v>0</v>
      </c>
      <c r="U574" s="57">
        <f t="shared" si="205"/>
        <v>0</v>
      </c>
      <c r="V574" s="58">
        <f t="shared" si="206"/>
        <v>0</v>
      </c>
      <c r="W574" s="58">
        <f t="shared" si="207"/>
        <v>0</v>
      </c>
      <c r="X574" s="58">
        <f t="shared" si="208"/>
        <v>0</v>
      </c>
      <c r="Y574" s="58">
        <f t="shared" si="209"/>
        <v>0</v>
      </c>
      <c r="Z574">
        <f t="shared" si="193"/>
        <v>464038</v>
      </c>
    </row>
    <row r="575" spans="1:26" x14ac:dyDescent="0.3">
      <c r="A575" s="56" t="str">
        <f t="shared" si="195"/>
        <v>OUT TIME</v>
      </c>
      <c r="B575" s="56" t="str">
        <f t="shared" si="187"/>
        <v>ultimo</v>
      </c>
      <c r="C575" s="55">
        <f t="shared" si="211"/>
        <v>13</v>
      </c>
      <c r="D575" t="str">
        <f t="shared" si="211"/>
        <v>Panamá Oeste</v>
      </c>
      <c r="E575" s="23">
        <f t="shared" si="196"/>
        <v>44028</v>
      </c>
      <c r="F575" s="54">
        <f t="shared" si="197"/>
        <v>44</v>
      </c>
      <c r="G575" cm="1">
        <f t="array" ref="G575">+INDEX('Casos ACUM Prov'!$CK$3:$OM$16,'TODO PROVINCIA'!C575+1,'TODO PROVINCIA'!F575)</f>
        <v>0</v>
      </c>
      <c r="H575">
        <f t="shared" si="189"/>
        <v>0</v>
      </c>
      <c r="I575" cm="1">
        <f t="array" ref="I575">+INDEX('Muertes-PROV'!$C$3:$GE$16,$C575+1,$F575)</f>
        <v>0</v>
      </c>
      <c r="J575">
        <f t="shared" si="190"/>
        <v>0</v>
      </c>
      <c r="K575" cm="1">
        <f t="array" ref="K575">+INDEX('rECUPERA-prov'!$C$3:$LA$16,$C575+1,$F575)</f>
        <v>0</v>
      </c>
      <c r="L575">
        <f t="shared" si="191"/>
        <v>0</v>
      </c>
      <c r="M575">
        <f t="shared" si="198"/>
        <v>0</v>
      </c>
      <c r="N575">
        <f t="shared" si="192"/>
        <v>0</v>
      </c>
      <c r="O575" s="57">
        <f t="shared" si="199"/>
        <v>0</v>
      </c>
      <c r="P575" s="57">
        <f t="shared" si="200"/>
        <v>0</v>
      </c>
      <c r="Q575" s="57">
        <f t="shared" si="201"/>
        <v>0</v>
      </c>
      <c r="R575" s="57">
        <f t="shared" si="202"/>
        <v>0</v>
      </c>
      <c r="S575" s="57">
        <f t="shared" si="203"/>
        <v>0</v>
      </c>
      <c r="T575" s="57">
        <f t="shared" si="204"/>
        <v>0</v>
      </c>
      <c r="U575" s="57">
        <f t="shared" si="205"/>
        <v>0</v>
      </c>
      <c r="V575" s="58">
        <f t="shared" si="206"/>
        <v>0</v>
      </c>
      <c r="W575" s="58">
        <f t="shared" si="207"/>
        <v>0</v>
      </c>
      <c r="X575" s="58">
        <f t="shared" si="208"/>
        <v>0</v>
      </c>
      <c r="Y575" s="58">
        <f t="shared" si="209"/>
        <v>0</v>
      </c>
      <c r="Z575">
        <f t="shared" si="193"/>
        <v>226991</v>
      </c>
    </row>
    <row r="576" spans="1:26" x14ac:dyDescent="0.3">
      <c r="A576" s="56" t="str">
        <f t="shared" si="195"/>
        <v>OUT TIME</v>
      </c>
      <c r="B576" s="56" t="str">
        <f t="shared" si="187"/>
        <v>ultimo</v>
      </c>
      <c r="C576" s="55">
        <f t="shared" si="211"/>
        <v>1</v>
      </c>
      <c r="D576" t="str">
        <f t="shared" si="211"/>
        <v>Bocas del Toro</v>
      </c>
      <c r="E576" s="23">
        <f t="shared" si="196"/>
        <v>44029</v>
      </c>
      <c r="F576" s="54">
        <f t="shared" si="197"/>
        <v>45</v>
      </c>
      <c r="G576" cm="1">
        <f t="array" ref="G576">+INDEX('Casos ACUM Prov'!$CK$3:$OM$16,'TODO PROVINCIA'!C576+1,'TODO PROVINCIA'!F576)</f>
        <v>0</v>
      </c>
      <c r="H576">
        <f t="shared" si="189"/>
        <v>0</v>
      </c>
      <c r="I576" cm="1">
        <f t="array" ref="I576">+INDEX('Muertes-PROV'!$C$3:$GE$16,$C576+1,$F576)</f>
        <v>0</v>
      </c>
      <c r="J576">
        <f t="shared" si="190"/>
        <v>0</v>
      </c>
      <c r="K576" cm="1">
        <f t="array" ref="K576">+INDEX('rECUPERA-prov'!$C$3:$LA$16,$C576+1,$F576)</f>
        <v>0</v>
      </c>
      <c r="L576">
        <f t="shared" si="191"/>
        <v>0</v>
      </c>
      <c r="M576">
        <f t="shared" si="198"/>
        <v>0</v>
      </c>
      <c r="N576">
        <f t="shared" si="192"/>
        <v>0</v>
      </c>
      <c r="O576" s="57">
        <f t="shared" si="199"/>
        <v>0</v>
      </c>
      <c r="P576" s="57">
        <f t="shared" si="200"/>
        <v>0</v>
      </c>
      <c r="Q576" s="57">
        <f t="shared" si="201"/>
        <v>0</v>
      </c>
      <c r="R576" s="57">
        <f t="shared" si="202"/>
        <v>0</v>
      </c>
      <c r="S576" s="57">
        <f t="shared" si="203"/>
        <v>0</v>
      </c>
      <c r="T576" s="57">
        <f t="shared" si="204"/>
        <v>0</v>
      </c>
      <c r="U576" s="57">
        <f t="shared" si="205"/>
        <v>0</v>
      </c>
      <c r="V576" s="58">
        <f t="shared" si="206"/>
        <v>0</v>
      </c>
      <c r="W576" s="58">
        <f t="shared" si="207"/>
        <v>0</v>
      </c>
      <c r="X576" s="58">
        <f t="shared" si="208"/>
        <v>0</v>
      </c>
      <c r="Y576" s="58">
        <f t="shared" si="209"/>
        <v>0</v>
      </c>
      <c r="Z576">
        <f t="shared" si="193"/>
        <v>125461</v>
      </c>
    </row>
    <row r="577" spans="1:26" x14ac:dyDescent="0.3">
      <c r="A577" s="56" t="str">
        <f t="shared" si="195"/>
        <v>OUT TIME</v>
      </c>
      <c r="B577" s="56" t="str">
        <f t="shared" si="187"/>
        <v>ultimo</v>
      </c>
      <c r="C577" s="55">
        <f t="shared" si="211"/>
        <v>2</v>
      </c>
      <c r="D577" t="str">
        <f t="shared" si="211"/>
        <v>Coclé</v>
      </c>
      <c r="E577" s="23">
        <f t="shared" si="196"/>
        <v>44029</v>
      </c>
      <c r="F577" s="54">
        <f t="shared" si="197"/>
        <v>45</v>
      </c>
      <c r="G577" cm="1">
        <f t="array" ref="G577">+INDEX('Casos ACUM Prov'!$CK$3:$OM$16,'TODO PROVINCIA'!C577+1,'TODO PROVINCIA'!F577)</f>
        <v>0</v>
      </c>
      <c r="H577">
        <f t="shared" si="189"/>
        <v>0</v>
      </c>
      <c r="I577" cm="1">
        <f t="array" ref="I577">+INDEX('Muertes-PROV'!$C$3:$GE$16,$C577+1,$F577)</f>
        <v>0</v>
      </c>
      <c r="J577">
        <f t="shared" si="190"/>
        <v>0</v>
      </c>
      <c r="K577" cm="1">
        <f t="array" ref="K577">+INDEX('rECUPERA-prov'!$C$3:$LA$16,$C577+1,$F577)</f>
        <v>0</v>
      </c>
      <c r="L577">
        <f t="shared" si="191"/>
        <v>0</v>
      </c>
      <c r="M577">
        <f t="shared" si="198"/>
        <v>0</v>
      </c>
      <c r="N577">
        <f t="shared" si="192"/>
        <v>0</v>
      </c>
      <c r="O577" s="57">
        <f t="shared" si="199"/>
        <v>0</v>
      </c>
      <c r="P577" s="57">
        <f t="shared" si="200"/>
        <v>0</v>
      </c>
      <c r="Q577" s="57">
        <f t="shared" si="201"/>
        <v>0</v>
      </c>
      <c r="R577" s="57">
        <f t="shared" si="202"/>
        <v>0</v>
      </c>
      <c r="S577" s="57">
        <f t="shared" si="203"/>
        <v>0</v>
      </c>
      <c r="T577" s="57">
        <f t="shared" si="204"/>
        <v>0</v>
      </c>
      <c r="U577" s="57">
        <f t="shared" si="205"/>
        <v>0</v>
      </c>
      <c r="V577" s="58">
        <f t="shared" si="206"/>
        <v>0</v>
      </c>
      <c r="W577" s="58">
        <f t="shared" si="207"/>
        <v>0</v>
      </c>
      <c r="X577" s="58">
        <f t="shared" si="208"/>
        <v>0</v>
      </c>
      <c r="Y577" s="58">
        <f t="shared" si="209"/>
        <v>0</v>
      </c>
      <c r="Z577">
        <f t="shared" si="193"/>
        <v>416873</v>
      </c>
    </row>
    <row r="578" spans="1:26" x14ac:dyDescent="0.3">
      <c r="A578" s="56" t="str">
        <f t="shared" si="195"/>
        <v>OUT TIME</v>
      </c>
      <c r="B578" s="56" t="str">
        <f t="shared" si="187"/>
        <v>ultimo</v>
      </c>
      <c r="C578" s="55">
        <f t="shared" si="211"/>
        <v>3</v>
      </c>
      <c r="D578" t="str">
        <f t="shared" si="211"/>
        <v>Colón</v>
      </c>
      <c r="E578" s="23">
        <f t="shared" si="196"/>
        <v>44029</v>
      </c>
      <c r="F578" s="54">
        <f t="shared" si="197"/>
        <v>45</v>
      </c>
      <c r="G578" cm="1">
        <f t="array" ref="G578">+INDEX('Casos ACUM Prov'!$CK$3:$OM$16,'TODO PROVINCIA'!C578+1,'TODO PROVINCIA'!F578)</f>
        <v>0</v>
      </c>
      <c r="H578">
        <f t="shared" si="189"/>
        <v>0</v>
      </c>
      <c r="I578" cm="1">
        <f t="array" ref="I578">+INDEX('Muertes-PROV'!$C$3:$GE$16,$C578+1,$F578)</f>
        <v>0</v>
      </c>
      <c r="J578">
        <f t="shared" si="190"/>
        <v>0</v>
      </c>
      <c r="K578" cm="1">
        <f t="array" ref="K578">+INDEX('rECUPERA-prov'!$C$3:$LA$16,$C578+1,$F578)</f>
        <v>0</v>
      </c>
      <c r="L578">
        <f t="shared" si="191"/>
        <v>0</v>
      </c>
      <c r="M578">
        <f t="shared" si="198"/>
        <v>0</v>
      </c>
      <c r="N578">
        <f t="shared" si="192"/>
        <v>0</v>
      </c>
      <c r="O578" s="57">
        <f t="shared" si="199"/>
        <v>0</v>
      </c>
      <c r="P578" s="57">
        <f t="shared" si="200"/>
        <v>0</v>
      </c>
      <c r="Q578" s="57">
        <f t="shared" si="201"/>
        <v>0</v>
      </c>
      <c r="R578" s="57">
        <f t="shared" si="202"/>
        <v>0</v>
      </c>
      <c r="S578" s="57">
        <f t="shared" si="203"/>
        <v>0</v>
      </c>
      <c r="T578" s="57">
        <f t="shared" si="204"/>
        <v>0</v>
      </c>
      <c r="U578" s="57">
        <f t="shared" si="205"/>
        <v>0</v>
      </c>
      <c r="V578" s="58">
        <f t="shared" si="206"/>
        <v>0</v>
      </c>
      <c r="W578" s="58">
        <f t="shared" si="207"/>
        <v>0</v>
      </c>
      <c r="X578" s="58">
        <f t="shared" si="208"/>
        <v>0</v>
      </c>
      <c r="Y578" s="58">
        <f t="shared" si="209"/>
        <v>0</v>
      </c>
      <c r="Z578">
        <f t="shared" si="193"/>
        <v>233708</v>
      </c>
    </row>
    <row r="579" spans="1:26" x14ac:dyDescent="0.3">
      <c r="A579" s="56" t="str">
        <f t="shared" si="195"/>
        <v>OUT TIME</v>
      </c>
      <c r="B579" s="56" t="str">
        <f t="shared" si="187"/>
        <v>ultimo</v>
      </c>
      <c r="C579" s="55">
        <f t="shared" si="211"/>
        <v>4</v>
      </c>
      <c r="D579" t="str">
        <f t="shared" si="211"/>
        <v>Chiriquí</v>
      </c>
      <c r="E579" s="23">
        <f t="shared" si="196"/>
        <v>44029</v>
      </c>
      <c r="F579" s="54">
        <f t="shared" si="197"/>
        <v>45</v>
      </c>
      <c r="G579" cm="1">
        <f t="array" ref="G579">+INDEX('Casos ACUM Prov'!$CK$3:$OM$16,'TODO PROVINCIA'!C579+1,'TODO PROVINCIA'!F579)</f>
        <v>0</v>
      </c>
      <c r="H579">
        <f t="shared" si="189"/>
        <v>0</v>
      </c>
      <c r="I579" cm="1">
        <f t="array" ref="I579">+INDEX('Muertes-PROV'!$C$3:$GE$16,$C579+1,$F579)</f>
        <v>0</v>
      </c>
      <c r="J579">
        <f t="shared" si="190"/>
        <v>0</v>
      </c>
      <c r="K579" cm="1">
        <f t="array" ref="K579">+INDEX('rECUPERA-prov'!$C$3:$LA$16,$C579+1,$F579)</f>
        <v>0</v>
      </c>
      <c r="L579">
        <f t="shared" si="191"/>
        <v>0</v>
      </c>
      <c r="M579">
        <f t="shared" si="198"/>
        <v>0</v>
      </c>
      <c r="N579">
        <f t="shared" si="192"/>
        <v>0</v>
      </c>
      <c r="O579" s="57">
        <f t="shared" si="199"/>
        <v>0</v>
      </c>
      <c r="P579" s="57">
        <f t="shared" si="200"/>
        <v>0</v>
      </c>
      <c r="Q579" s="57">
        <f t="shared" si="201"/>
        <v>0</v>
      </c>
      <c r="R579" s="57">
        <f t="shared" si="202"/>
        <v>0</v>
      </c>
      <c r="S579" s="57">
        <f t="shared" si="203"/>
        <v>0</v>
      </c>
      <c r="T579" s="57">
        <f t="shared" si="204"/>
        <v>0</v>
      </c>
      <c r="U579" s="57">
        <f t="shared" si="205"/>
        <v>0</v>
      </c>
      <c r="V579" s="58">
        <f t="shared" si="206"/>
        <v>0</v>
      </c>
      <c r="W579" s="58">
        <f t="shared" si="207"/>
        <v>0</v>
      </c>
      <c r="X579" s="58">
        <f t="shared" si="208"/>
        <v>0</v>
      </c>
      <c r="Y579" s="58">
        <f t="shared" si="209"/>
        <v>0</v>
      </c>
      <c r="Z579">
        <f t="shared" si="193"/>
        <v>241928</v>
      </c>
    </row>
    <row r="580" spans="1:26" x14ac:dyDescent="0.3">
      <c r="A580" s="56" t="str">
        <f t="shared" si="195"/>
        <v>OUT TIME</v>
      </c>
      <c r="B580" s="56" t="str">
        <f t="shared" si="187"/>
        <v>ultimo</v>
      </c>
      <c r="C580" s="55">
        <f t="shared" si="211"/>
        <v>5</v>
      </c>
      <c r="D580" t="str">
        <f t="shared" si="211"/>
        <v>Darién</v>
      </c>
      <c r="E580" s="23">
        <f t="shared" si="196"/>
        <v>44029</v>
      </c>
      <c r="F580" s="54">
        <f t="shared" si="197"/>
        <v>45</v>
      </c>
      <c r="G580" cm="1">
        <f t="array" ref="G580">+INDEX('Casos ACUM Prov'!$CK$3:$OM$16,'TODO PROVINCIA'!C580+1,'TODO PROVINCIA'!F580)</f>
        <v>0</v>
      </c>
      <c r="H580">
        <f t="shared" si="189"/>
        <v>0</v>
      </c>
      <c r="I580" cm="1">
        <f t="array" ref="I580">+INDEX('Muertes-PROV'!$C$3:$GE$16,$C580+1,$F580)</f>
        <v>0</v>
      </c>
      <c r="J580">
        <f t="shared" si="190"/>
        <v>0</v>
      </c>
      <c r="K580" cm="1">
        <f t="array" ref="K580">+INDEX('rECUPERA-prov'!$C$3:$LA$16,$C580+1,$F580)</f>
        <v>0</v>
      </c>
      <c r="L580">
        <f t="shared" si="191"/>
        <v>0</v>
      </c>
      <c r="M580">
        <f t="shared" si="198"/>
        <v>0</v>
      </c>
      <c r="N580">
        <f t="shared" si="192"/>
        <v>0</v>
      </c>
      <c r="O580" s="57">
        <f t="shared" si="199"/>
        <v>0</v>
      </c>
      <c r="P580" s="57">
        <f t="shared" si="200"/>
        <v>0</v>
      </c>
      <c r="Q580" s="57">
        <f t="shared" si="201"/>
        <v>0</v>
      </c>
      <c r="R580" s="57">
        <f t="shared" si="202"/>
        <v>0</v>
      </c>
      <c r="S580" s="57">
        <f t="shared" si="203"/>
        <v>0</v>
      </c>
      <c r="T580" s="57">
        <f t="shared" si="204"/>
        <v>0</v>
      </c>
      <c r="U580" s="57">
        <f t="shared" si="205"/>
        <v>0</v>
      </c>
      <c r="V580" s="58">
        <f t="shared" si="206"/>
        <v>0</v>
      </c>
      <c r="W580" s="58">
        <f t="shared" si="207"/>
        <v>0</v>
      </c>
      <c r="X580" s="58">
        <f t="shared" si="208"/>
        <v>0</v>
      </c>
      <c r="Y580" s="58">
        <f t="shared" si="209"/>
        <v>0</v>
      </c>
      <c r="Z580">
        <f t="shared" si="193"/>
        <v>10001</v>
      </c>
    </row>
    <row r="581" spans="1:26" x14ac:dyDescent="0.3">
      <c r="A581" s="56" t="str">
        <f t="shared" si="195"/>
        <v>OUT TIME</v>
      </c>
      <c r="B581" s="56" t="str">
        <f t="shared" ref="B581:B644" si="212">+IFERROR(IF(A594="OUT TIME","ultimo","no"),"no")</f>
        <v>ultimo</v>
      </c>
      <c r="C581" s="55">
        <f t="shared" si="211"/>
        <v>6</v>
      </c>
      <c r="D581" t="str">
        <f t="shared" si="211"/>
        <v>Herrera</v>
      </c>
      <c r="E581" s="23">
        <f t="shared" si="196"/>
        <v>44029</v>
      </c>
      <c r="F581" s="54">
        <f t="shared" si="197"/>
        <v>45</v>
      </c>
      <c r="G581" cm="1">
        <f t="array" ref="G581">+INDEX('Casos ACUM Prov'!$CK$3:$OM$16,'TODO PROVINCIA'!C581+1,'TODO PROVINCIA'!F581)</f>
        <v>0</v>
      </c>
      <c r="H581">
        <f t="shared" si="189"/>
        <v>0</v>
      </c>
      <c r="I581" cm="1">
        <f t="array" ref="I581">+INDEX('Muertes-PROV'!$C$3:$GE$16,$C581+1,$F581)</f>
        <v>0</v>
      </c>
      <c r="J581">
        <f t="shared" si="190"/>
        <v>0</v>
      </c>
      <c r="K581" cm="1">
        <f t="array" ref="K581">+INDEX('rECUPERA-prov'!$C$3:$LA$16,$C581+1,$F581)</f>
        <v>0</v>
      </c>
      <c r="L581">
        <f t="shared" si="191"/>
        <v>0</v>
      </c>
      <c r="M581">
        <f t="shared" si="198"/>
        <v>0</v>
      </c>
      <c r="N581">
        <f t="shared" si="192"/>
        <v>0</v>
      </c>
      <c r="O581" s="57">
        <f t="shared" si="199"/>
        <v>0</v>
      </c>
      <c r="P581" s="57">
        <f t="shared" si="200"/>
        <v>0</v>
      </c>
      <c r="Q581" s="57">
        <f t="shared" si="201"/>
        <v>0</v>
      </c>
      <c r="R581" s="57">
        <f t="shared" si="202"/>
        <v>0</v>
      </c>
      <c r="S581" s="57">
        <f t="shared" si="203"/>
        <v>0</v>
      </c>
      <c r="T581" s="57">
        <f t="shared" si="204"/>
        <v>0</v>
      </c>
      <c r="U581" s="57">
        <f t="shared" si="205"/>
        <v>0</v>
      </c>
      <c r="V581" s="58">
        <f t="shared" si="206"/>
        <v>0</v>
      </c>
      <c r="W581" s="58">
        <f t="shared" si="207"/>
        <v>0</v>
      </c>
      <c r="X581" s="58">
        <f t="shared" si="208"/>
        <v>0</v>
      </c>
      <c r="Y581" s="58">
        <f t="shared" si="209"/>
        <v>0</v>
      </c>
      <c r="Z581">
        <f t="shared" si="193"/>
        <v>33109</v>
      </c>
    </row>
    <row r="582" spans="1:26" x14ac:dyDescent="0.3">
      <c r="A582" s="56" t="str">
        <f t="shared" si="195"/>
        <v>OUT TIME</v>
      </c>
      <c r="B582" s="56" t="str">
        <f t="shared" si="212"/>
        <v>ultimo</v>
      </c>
      <c r="C582" s="55">
        <f t="shared" si="211"/>
        <v>7</v>
      </c>
      <c r="D582" t="str">
        <f t="shared" si="211"/>
        <v>Los Santos</v>
      </c>
      <c r="E582" s="23">
        <f t="shared" si="196"/>
        <v>44029</v>
      </c>
      <c r="F582" s="54">
        <f t="shared" si="197"/>
        <v>45</v>
      </c>
      <c r="G582" cm="1">
        <f t="array" ref="G582">+INDEX('Casos ACUM Prov'!$CK$3:$OM$16,'TODO PROVINCIA'!C582+1,'TODO PROVINCIA'!F582)</f>
        <v>0</v>
      </c>
      <c r="H582">
        <f t="shared" si="189"/>
        <v>0</v>
      </c>
      <c r="I582" cm="1">
        <f t="array" ref="I582">+INDEX('Muertes-PROV'!$C$3:$GE$16,$C582+1,$F582)</f>
        <v>0</v>
      </c>
      <c r="J582">
        <f t="shared" si="190"/>
        <v>0</v>
      </c>
      <c r="K582" cm="1">
        <f t="array" ref="K582">+INDEX('rECUPERA-prov'!$C$3:$LA$16,$C582+1,$F582)</f>
        <v>0</v>
      </c>
      <c r="L582">
        <f t="shared" si="191"/>
        <v>0</v>
      </c>
      <c r="M582">
        <f t="shared" si="198"/>
        <v>0</v>
      </c>
      <c r="N582">
        <f t="shared" si="192"/>
        <v>0</v>
      </c>
      <c r="O582" s="57">
        <f t="shared" si="199"/>
        <v>0</v>
      </c>
      <c r="P582" s="57">
        <f t="shared" si="200"/>
        <v>0</v>
      </c>
      <c r="Q582" s="57">
        <f t="shared" si="201"/>
        <v>0</v>
      </c>
      <c r="R582" s="57">
        <f t="shared" si="202"/>
        <v>0</v>
      </c>
      <c r="S582" s="57">
        <f t="shared" si="203"/>
        <v>0</v>
      </c>
      <c r="T582" s="57">
        <f t="shared" si="204"/>
        <v>0</v>
      </c>
      <c r="U582" s="57">
        <f t="shared" si="205"/>
        <v>0</v>
      </c>
      <c r="V582" s="58">
        <f t="shared" si="206"/>
        <v>0</v>
      </c>
      <c r="W582" s="58">
        <f t="shared" si="207"/>
        <v>0</v>
      </c>
      <c r="X582" s="58">
        <f t="shared" si="208"/>
        <v>0</v>
      </c>
      <c r="Y582" s="58">
        <f t="shared" si="209"/>
        <v>0</v>
      </c>
      <c r="Z582">
        <f t="shared" si="193"/>
        <v>156747</v>
      </c>
    </row>
    <row r="583" spans="1:26" x14ac:dyDescent="0.3">
      <c r="A583" s="56" t="str">
        <f t="shared" si="195"/>
        <v>OUT TIME</v>
      </c>
      <c r="B583" s="56" t="str">
        <f t="shared" si="212"/>
        <v>ultimo</v>
      </c>
      <c r="C583" s="55">
        <f t="shared" si="211"/>
        <v>8</v>
      </c>
      <c r="D583" t="str">
        <f t="shared" si="211"/>
        <v>Panamá</v>
      </c>
      <c r="E583" s="23">
        <f t="shared" si="196"/>
        <v>44029</v>
      </c>
      <c r="F583" s="54">
        <f t="shared" si="197"/>
        <v>45</v>
      </c>
      <c r="G583" cm="1">
        <f t="array" ref="G583">+INDEX('Casos ACUM Prov'!$CK$3:$OM$16,'TODO PROVINCIA'!C583+1,'TODO PROVINCIA'!F583)</f>
        <v>0</v>
      </c>
      <c r="H583">
        <f t="shared" si="189"/>
        <v>0</v>
      </c>
      <c r="I583" cm="1">
        <f t="array" ref="I583">+INDEX('Muertes-PROV'!$C$3:$GE$16,$C583+1,$F583)</f>
        <v>0</v>
      </c>
      <c r="J583">
        <f t="shared" si="190"/>
        <v>0</v>
      </c>
      <c r="K583" cm="1">
        <f t="array" ref="K583">+INDEX('rECUPERA-prov'!$C$3:$LA$16,$C583+1,$F583)</f>
        <v>0</v>
      </c>
      <c r="L583">
        <f t="shared" si="191"/>
        <v>0</v>
      </c>
      <c r="M583">
        <f t="shared" si="198"/>
        <v>0</v>
      </c>
      <c r="N583">
        <f t="shared" si="192"/>
        <v>0</v>
      </c>
      <c r="O583" s="57">
        <f t="shared" si="199"/>
        <v>0</v>
      </c>
      <c r="P583" s="57">
        <f t="shared" si="200"/>
        <v>0</v>
      </c>
      <c r="Q583" s="57">
        <f t="shared" si="201"/>
        <v>0</v>
      </c>
      <c r="R583" s="57">
        <f t="shared" si="202"/>
        <v>0</v>
      </c>
      <c r="S583" s="57">
        <f t="shared" si="203"/>
        <v>0</v>
      </c>
      <c r="T583" s="57">
        <f t="shared" si="204"/>
        <v>0</v>
      </c>
      <c r="U583" s="57">
        <f t="shared" si="205"/>
        <v>0</v>
      </c>
      <c r="V583" s="58">
        <f t="shared" si="206"/>
        <v>0</v>
      </c>
      <c r="W583" s="58">
        <f t="shared" si="207"/>
        <v>0</v>
      </c>
      <c r="X583" s="58">
        <f t="shared" si="208"/>
        <v>0</v>
      </c>
      <c r="Y583" s="58">
        <f t="shared" si="209"/>
        <v>0</v>
      </c>
      <c r="Z583">
        <f t="shared" si="193"/>
        <v>109955</v>
      </c>
    </row>
    <row r="584" spans="1:26" x14ac:dyDescent="0.3">
      <c r="A584" s="56" t="str">
        <f t="shared" si="195"/>
        <v>OUT TIME</v>
      </c>
      <c r="B584" s="56" t="str">
        <f t="shared" si="212"/>
        <v>ultimo</v>
      </c>
      <c r="C584" s="55">
        <f t="shared" si="211"/>
        <v>9</v>
      </c>
      <c r="D584" t="str">
        <f t="shared" si="211"/>
        <v>Veraguas</v>
      </c>
      <c r="E584" s="23">
        <f t="shared" si="196"/>
        <v>44029</v>
      </c>
      <c r="F584" s="54">
        <f t="shared" si="197"/>
        <v>45</v>
      </c>
      <c r="G584" cm="1">
        <f t="array" ref="G584">+INDEX('Casos ACUM Prov'!$CK$3:$OM$16,'TODO PROVINCIA'!C584+1,'TODO PROVINCIA'!F584)</f>
        <v>0</v>
      </c>
      <c r="H584">
        <f t="shared" si="189"/>
        <v>0</v>
      </c>
      <c r="I584" cm="1">
        <f t="array" ref="I584">+INDEX('Muertes-PROV'!$C$3:$GE$16,$C584+1,$F584)</f>
        <v>0</v>
      </c>
      <c r="J584">
        <f t="shared" si="190"/>
        <v>0</v>
      </c>
      <c r="K584" cm="1">
        <f t="array" ref="K584">+INDEX('rECUPERA-prov'!$C$3:$LA$16,$C584+1,$F584)</f>
        <v>0</v>
      </c>
      <c r="L584">
        <f t="shared" si="191"/>
        <v>0</v>
      </c>
      <c r="M584">
        <f t="shared" si="198"/>
        <v>0</v>
      </c>
      <c r="N584">
        <f t="shared" si="192"/>
        <v>0</v>
      </c>
      <c r="O584" s="57">
        <f t="shared" si="199"/>
        <v>0</v>
      </c>
      <c r="P584" s="57">
        <f t="shared" si="200"/>
        <v>0</v>
      </c>
      <c r="Q584" s="57">
        <f t="shared" si="201"/>
        <v>0</v>
      </c>
      <c r="R584" s="57">
        <f t="shared" si="202"/>
        <v>0</v>
      </c>
      <c r="S584" s="57">
        <f t="shared" si="203"/>
        <v>0</v>
      </c>
      <c r="T584" s="57">
        <f t="shared" si="204"/>
        <v>0</v>
      </c>
      <c r="U584" s="57">
        <f t="shared" si="205"/>
        <v>0</v>
      </c>
      <c r="V584" s="58">
        <f t="shared" si="206"/>
        <v>0</v>
      </c>
      <c r="W584" s="58">
        <f t="shared" si="207"/>
        <v>0</v>
      </c>
      <c r="X584" s="58">
        <f t="shared" si="208"/>
        <v>0</v>
      </c>
      <c r="Y584" s="58">
        <f t="shared" si="209"/>
        <v>0</v>
      </c>
      <c r="Z584">
        <f t="shared" si="193"/>
        <v>109955</v>
      </c>
    </row>
    <row r="585" spans="1:26" x14ac:dyDescent="0.3">
      <c r="A585" s="56" t="str">
        <f t="shared" si="195"/>
        <v>OUT TIME</v>
      </c>
      <c r="B585" s="56" t="str">
        <f t="shared" si="212"/>
        <v>ultimo</v>
      </c>
      <c r="C585" s="55">
        <f t="shared" si="211"/>
        <v>10</v>
      </c>
      <c r="D585" t="str">
        <f t="shared" si="211"/>
        <v>Comarca Kuna Yala</v>
      </c>
      <c r="E585" s="23">
        <f t="shared" si="196"/>
        <v>44029</v>
      </c>
      <c r="F585" s="54">
        <f t="shared" si="197"/>
        <v>45</v>
      </c>
      <c r="G585" cm="1">
        <f t="array" ref="G585">+INDEX('Casos ACUM Prov'!$CK$3:$OM$16,'TODO PROVINCIA'!C585+1,'TODO PROVINCIA'!F585)</f>
        <v>0</v>
      </c>
      <c r="H585">
        <f t="shared" si="189"/>
        <v>0</v>
      </c>
      <c r="I585" cm="1">
        <f t="array" ref="I585">+INDEX('Muertes-PROV'!$C$3:$GE$16,$C585+1,$F585)</f>
        <v>0</v>
      </c>
      <c r="J585">
        <f t="shared" si="190"/>
        <v>0</v>
      </c>
      <c r="K585" cm="1">
        <f t="array" ref="K585">+INDEX('rECUPERA-prov'!$C$3:$LA$16,$C585+1,$F585)</f>
        <v>0</v>
      </c>
      <c r="L585">
        <f t="shared" si="191"/>
        <v>0</v>
      </c>
      <c r="M585">
        <f t="shared" si="198"/>
        <v>0</v>
      </c>
      <c r="N585">
        <f t="shared" si="192"/>
        <v>0</v>
      </c>
      <c r="O585" s="57">
        <f t="shared" si="199"/>
        <v>0</v>
      </c>
      <c r="P585" s="57">
        <f t="shared" si="200"/>
        <v>0</v>
      </c>
      <c r="Q585" s="57">
        <f t="shared" si="201"/>
        <v>0</v>
      </c>
      <c r="R585" s="57">
        <f t="shared" si="202"/>
        <v>0</v>
      </c>
      <c r="S585" s="57">
        <f t="shared" si="203"/>
        <v>0</v>
      </c>
      <c r="T585" s="57">
        <f t="shared" si="204"/>
        <v>0</v>
      </c>
      <c r="U585" s="57">
        <f t="shared" si="205"/>
        <v>0</v>
      </c>
      <c r="V585" s="58">
        <f t="shared" si="206"/>
        <v>0</v>
      </c>
      <c r="W585" s="58">
        <f t="shared" si="207"/>
        <v>0</v>
      </c>
      <c r="X585" s="58">
        <f t="shared" si="208"/>
        <v>0</v>
      </c>
      <c r="Y585" s="58">
        <f t="shared" si="209"/>
        <v>0</v>
      </c>
      <c r="Z585">
        <f t="shared" si="193"/>
        <v>89592</v>
      </c>
    </row>
    <row r="586" spans="1:26" x14ac:dyDescent="0.3">
      <c r="A586" s="56" t="str">
        <f t="shared" si="195"/>
        <v>OUT TIME</v>
      </c>
      <c r="B586" s="56" t="str">
        <f t="shared" si="212"/>
        <v>ultimo</v>
      </c>
      <c r="C586" s="55">
        <f t="shared" si="211"/>
        <v>11</v>
      </c>
      <c r="D586" t="str">
        <f t="shared" si="211"/>
        <v>Comarca Emberá Wounaán</v>
      </c>
      <c r="E586" s="23">
        <f t="shared" si="196"/>
        <v>44029</v>
      </c>
      <c r="F586" s="54">
        <f t="shared" si="197"/>
        <v>45</v>
      </c>
      <c r="G586" cm="1">
        <f t="array" ref="G586">+INDEX('Casos ACUM Prov'!$CK$3:$OM$16,'TODO PROVINCIA'!C586+1,'TODO PROVINCIA'!F586)</f>
        <v>0</v>
      </c>
      <c r="H586">
        <f t="shared" si="189"/>
        <v>0</v>
      </c>
      <c r="I586" cm="1">
        <f t="array" ref="I586">+INDEX('Muertes-PROV'!$C$3:$GE$16,$C586+1,$F586)</f>
        <v>0</v>
      </c>
      <c r="J586">
        <f t="shared" si="190"/>
        <v>0</v>
      </c>
      <c r="K586" cm="1">
        <f t="array" ref="K586">+INDEX('rECUPERA-prov'!$C$3:$LA$16,$C586+1,$F586)</f>
        <v>0</v>
      </c>
      <c r="L586">
        <f t="shared" si="191"/>
        <v>0</v>
      </c>
      <c r="M586">
        <f t="shared" si="198"/>
        <v>0</v>
      </c>
      <c r="N586">
        <f t="shared" si="192"/>
        <v>0</v>
      </c>
      <c r="O586" s="57">
        <f t="shared" si="199"/>
        <v>0</v>
      </c>
      <c r="P586" s="57">
        <f t="shared" si="200"/>
        <v>0</v>
      </c>
      <c r="Q586" s="57">
        <f t="shared" si="201"/>
        <v>0</v>
      </c>
      <c r="R586" s="57">
        <f t="shared" si="202"/>
        <v>0</v>
      </c>
      <c r="S586" s="57">
        <f t="shared" si="203"/>
        <v>0</v>
      </c>
      <c r="T586" s="57">
        <f t="shared" si="204"/>
        <v>0</v>
      </c>
      <c r="U586" s="57">
        <f t="shared" si="205"/>
        <v>0</v>
      </c>
      <c r="V586" s="58">
        <f t="shared" si="206"/>
        <v>0</v>
      </c>
      <c r="W586" s="58">
        <f t="shared" si="207"/>
        <v>0</v>
      </c>
      <c r="X586" s="58">
        <f t="shared" si="208"/>
        <v>0</v>
      </c>
      <c r="Y586" s="58">
        <f t="shared" si="209"/>
        <v>0</v>
      </c>
      <c r="Z586">
        <f t="shared" si="193"/>
        <v>1249032</v>
      </c>
    </row>
    <row r="587" spans="1:26" x14ac:dyDescent="0.3">
      <c r="A587" s="56" t="str">
        <f t="shared" si="195"/>
        <v>OUT TIME</v>
      </c>
      <c r="B587" s="56" t="str">
        <f t="shared" si="212"/>
        <v>ultimo</v>
      </c>
      <c r="C587" s="55">
        <f t="shared" si="211"/>
        <v>12</v>
      </c>
      <c r="D587" t="str">
        <f t="shared" si="211"/>
        <v>Comarca Ngäbe Buglé</v>
      </c>
      <c r="E587" s="23">
        <f t="shared" si="196"/>
        <v>44029</v>
      </c>
      <c r="F587" s="54">
        <f t="shared" si="197"/>
        <v>45</v>
      </c>
      <c r="G587" cm="1">
        <f t="array" ref="G587">+INDEX('Casos ACUM Prov'!$CK$3:$OM$16,'TODO PROVINCIA'!C587+1,'TODO PROVINCIA'!F587)</f>
        <v>0</v>
      </c>
      <c r="H587">
        <f t="shared" si="189"/>
        <v>0</v>
      </c>
      <c r="I587" cm="1">
        <f t="array" ref="I587">+INDEX('Muertes-PROV'!$C$3:$GE$16,$C587+1,$F587)</f>
        <v>0</v>
      </c>
      <c r="J587">
        <f t="shared" si="190"/>
        <v>0</v>
      </c>
      <c r="K587" cm="1">
        <f t="array" ref="K587">+INDEX('rECUPERA-prov'!$C$3:$LA$16,$C587+1,$F587)</f>
        <v>0</v>
      </c>
      <c r="L587">
        <f t="shared" si="191"/>
        <v>0</v>
      </c>
      <c r="M587">
        <f t="shared" si="198"/>
        <v>0</v>
      </c>
      <c r="N587">
        <f t="shared" si="192"/>
        <v>0</v>
      </c>
      <c r="O587" s="57">
        <f t="shared" si="199"/>
        <v>0</v>
      </c>
      <c r="P587" s="57">
        <f t="shared" si="200"/>
        <v>0</v>
      </c>
      <c r="Q587" s="57">
        <f t="shared" si="201"/>
        <v>0</v>
      </c>
      <c r="R587" s="57">
        <f t="shared" si="202"/>
        <v>0</v>
      </c>
      <c r="S587" s="57">
        <f t="shared" si="203"/>
        <v>0</v>
      </c>
      <c r="T587" s="57">
        <f t="shared" si="204"/>
        <v>0</v>
      </c>
      <c r="U587" s="57">
        <f t="shared" si="205"/>
        <v>0</v>
      </c>
      <c r="V587" s="58">
        <f t="shared" si="206"/>
        <v>0</v>
      </c>
      <c r="W587" s="58">
        <f t="shared" si="207"/>
        <v>0</v>
      </c>
      <c r="X587" s="58">
        <f t="shared" si="208"/>
        <v>0</v>
      </c>
      <c r="Y587" s="58">
        <f t="shared" si="209"/>
        <v>0</v>
      </c>
      <c r="Z587">
        <f t="shared" si="193"/>
        <v>464038</v>
      </c>
    </row>
    <row r="588" spans="1:26" x14ac:dyDescent="0.3">
      <c r="A588" s="56" t="str">
        <f t="shared" si="195"/>
        <v>OUT TIME</v>
      </c>
      <c r="B588" s="56" t="str">
        <f t="shared" si="212"/>
        <v>ultimo</v>
      </c>
      <c r="C588" s="55">
        <f t="shared" ref="C588:D603" si="213">+C575</f>
        <v>13</v>
      </c>
      <c r="D588" t="str">
        <f t="shared" si="213"/>
        <v>Panamá Oeste</v>
      </c>
      <c r="E588" s="23">
        <f t="shared" si="196"/>
        <v>44029</v>
      </c>
      <c r="F588" s="54">
        <f t="shared" si="197"/>
        <v>45</v>
      </c>
      <c r="G588" cm="1">
        <f t="array" ref="G588">+INDEX('Casos ACUM Prov'!$CK$3:$OM$16,'TODO PROVINCIA'!C588+1,'TODO PROVINCIA'!F588)</f>
        <v>0</v>
      </c>
      <c r="H588">
        <f t="shared" si="189"/>
        <v>0</v>
      </c>
      <c r="I588" cm="1">
        <f t="array" ref="I588">+INDEX('Muertes-PROV'!$C$3:$GE$16,$C588+1,$F588)</f>
        <v>0</v>
      </c>
      <c r="J588">
        <f t="shared" si="190"/>
        <v>0</v>
      </c>
      <c r="K588" cm="1">
        <f t="array" ref="K588">+INDEX('rECUPERA-prov'!$C$3:$LA$16,$C588+1,$F588)</f>
        <v>0</v>
      </c>
      <c r="L588">
        <f t="shared" si="191"/>
        <v>0</v>
      </c>
      <c r="M588">
        <f t="shared" si="198"/>
        <v>0</v>
      </c>
      <c r="N588">
        <f t="shared" si="192"/>
        <v>0</v>
      </c>
      <c r="O588" s="57">
        <f t="shared" si="199"/>
        <v>0</v>
      </c>
      <c r="P588" s="57">
        <f t="shared" si="200"/>
        <v>0</v>
      </c>
      <c r="Q588" s="57">
        <f t="shared" si="201"/>
        <v>0</v>
      </c>
      <c r="R588" s="57">
        <f t="shared" si="202"/>
        <v>0</v>
      </c>
      <c r="S588" s="57">
        <f t="shared" si="203"/>
        <v>0</v>
      </c>
      <c r="T588" s="57">
        <f t="shared" si="204"/>
        <v>0</v>
      </c>
      <c r="U588" s="57">
        <f t="shared" si="205"/>
        <v>0</v>
      </c>
      <c r="V588" s="58">
        <f t="shared" si="206"/>
        <v>0</v>
      </c>
      <c r="W588" s="58">
        <f t="shared" si="207"/>
        <v>0</v>
      </c>
      <c r="X588" s="58">
        <f t="shared" si="208"/>
        <v>0</v>
      </c>
      <c r="Y588" s="58">
        <f t="shared" si="209"/>
        <v>0</v>
      </c>
      <c r="Z588">
        <f t="shared" si="193"/>
        <v>226991</v>
      </c>
    </row>
    <row r="589" spans="1:26" x14ac:dyDescent="0.3">
      <c r="A589" s="56" t="str">
        <f t="shared" si="195"/>
        <v>OUT TIME</v>
      </c>
      <c r="B589" s="56" t="str">
        <f t="shared" si="212"/>
        <v>ultimo</v>
      </c>
      <c r="C589" s="55">
        <f t="shared" si="213"/>
        <v>1</v>
      </c>
      <c r="D589" t="str">
        <f t="shared" si="213"/>
        <v>Bocas del Toro</v>
      </c>
      <c r="E589" s="23">
        <f t="shared" si="196"/>
        <v>44030</v>
      </c>
      <c r="F589" s="54">
        <f t="shared" si="197"/>
        <v>46</v>
      </c>
      <c r="G589" cm="1">
        <f t="array" ref="G589">+INDEX('Casos ACUM Prov'!$CK$3:$OM$16,'TODO PROVINCIA'!C589+1,'TODO PROVINCIA'!F589)</f>
        <v>0</v>
      </c>
      <c r="H589">
        <f t="shared" si="189"/>
        <v>0</v>
      </c>
      <c r="I589" cm="1">
        <f t="array" ref="I589">+INDEX('Muertes-PROV'!$C$3:$GE$16,$C589+1,$F589)</f>
        <v>0</v>
      </c>
      <c r="J589">
        <f t="shared" si="190"/>
        <v>0</v>
      </c>
      <c r="K589" cm="1">
        <f t="array" ref="K589">+INDEX('rECUPERA-prov'!$C$3:$LA$16,$C589+1,$F589)</f>
        <v>0</v>
      </c>
      <c r="L589">
        <f t="shared" si="191"/>
        <v>0</v>
      </c>
      <c r="M589">
        <f t="shared" si="198"/>
        <v>0</v>
      </c>
      <c r="N589">
        <f t="shared" si="192"/>
        <v>0</v>
      </c>
      <c r="O589" s="57">
        <f t="shared" si="199"/>
        <v>0</v>
      </c>
      <c r="P589" s="57">
        <f t="shared" si="200"/>
        <v>0</v>
      </c>
      <c r="Q589" s="57">
        <f t="shared" si="201"/>
        <v>0</v>
      </c>
      <c r="R589" s="57">
        <f t="shared" si="202"/>
        <v>0</v>
      </c>
      <c r="S589" s="57">
        <f t="shared" si="203"/>
        <v>0</v>
      </c>
      <c r="T589" s="57">
        <f t="shared" si="204"/>
        <v>0</v>
      </c>
      <c r="U589" s="57">
        <f t="shared" si="205"/>
        <v>0</v>
      </c>
      <c r="V589" s="58">
        <f t="shared" si="206"/>
        <v>0</v>
      </c>
      <c r="W589" s="58">
        <f t="shared" si="207"/>
        <v>0</v>
      </c>
      <c r="X589" s="58">
        <f t="shared" si="208"/>
        <v>0</v>
      </c>
      <c r="Y589" s="58">
        <f t="shared" si="209"/>
        <v>0</v>
      </c>
      <c r="Z589">
        <f t="shared" si="193"/>
        <v>125461</v>
      </c>
    </row>
    <row r="590" spans="1:26" x14ac:dyDescent="0.3">
      <c r="A590" s="56" t="str">
        <f t="shared" si="195"/>
        <v>OUT TIME</v>
      </c>
      <c r="B590" s="56" t="str">
        <f t="shared" si="212"/>
        <v>ultimo</v>
      </c>
      <c r="C590" s="55">
        <f t="shared" si="213"/>
        <v>2</v>
      </c>
      <c r="D590" t="str">
        <f t="shared" si="213"/>
        <v>Coclé</v>
      </c>
      <c r="E590" s="23">
        <f t="shared" si="196"/>
        <v>44030</v>
      </c>
      <c r="F590" s="54">
        <f t="shared" si="197"/>
        <v>46</v>
      </c>
      <c r="G590" cm="1">
        <f t="array" ref="G590">+INDEX('Casos ACUM Prov'!$CK$3:$OM$16,'TODO PROVINCIA'!C590+1,'TODO PROVINCIA'!F590)</f>
        <v>0</v>
      </c>
      <c r="H590">
        <f t="shared" si="189"/>
        <v>0</v>
      </c>
      <c r="I590" cm="1">
        <f t="array" ref="I590">+INDEX('Muertes-PROV'!$C$3:$GE$16,$C590+1,$F590)</f>
        <v>0</v>
      </c>
      <c r="J590">
        <f t="shared" si="190"/>
        <v>0</v>
      </c>
      <c r="K590" cm="1">
        <f t="array" ref="K590">+INDEX('rECUPERA-prov'!$C$3:$LA$16,$C590+1,$F590)</f>
        <v>0</v>
      </c>
      <c r="L590">
        <f t="shared" si="191"/>
        <v>0</v>
      </c>
      <c r="M590">
        <f t="shared" si="198"/>
        <v>0</v>
      </c>
      <c r="N590">
        <f t="shared" si="192"/>
        <v>0</v>
      </c>
      <c r="O590" s="57">
        <f t="shared" si="199"/>
        <v>0</v>
      </c>
      <c r="P590" s="57">
        <f t="shared" si="200"/>
        <v>0</v>
      </c>
      <c r="Q590" s="57">
        <f t="shared" si="201"/>
        <v>0</v>
      </c>
      <c r="R590" s="57">
        <f t="shared" si="202"/>
        <v>0</v>
      </c>
      <c r="S590" s="57">
        <f t="shared" si="203"/>
        <v>0</v>
      </c>
      <c r="T590" s="57">
        <f t="shared" si="204"/>
        <v>0</v>
      </c>
      <c r="U590" s="57">
        <f t="shared" si="205"/>
        <v>0</v>
      </c>
      <c r="V590" s="58">
        <f t="shared" si="206"/>
        <v>0</v>
      </c>
      <c r="W590" s="58">
        <f t="shared" si="207"/>
        <v>0</v>
      </c>
      <c r="X590" s="58">
        <f t="shared" si="208"/>
        <v>0</v>
      </c>
      <c r="Y590" s="58">
        <f t="shared" si="209"/>
        <v>0</v>
      </c>
      <c r="Z590">
        <f t="shared" si="193"/>
        <v>416873</v>
      </c>
    </row>
    <row r="591" spans="1:26" x14ac:dyDescent="0.3">
      <c r="A591" s="56" t="str">
        <f t="shared" si="195"/>
        <v>OUT TIME</v>
      </c>
      <c r="B591" s="56" t="str">
        <f t="shared" si="212"/>
        <v>ultimo</v>
      </c>
      <c r="C591" s="55">
        <f t="shared" si="213"/>
        <v>3</v>
      </c>
      <c r="D591" t="str">
        <f t="shared" si="213"/>
        <v>Colón</v>
      </c>
      <c r="E591" s="23">
        <f t="shared" si="196"/>
        <v>44030</v>
      </c>
      <c r="F591" s="54">
        <f t="shared" si="197"/>
        <v>46</v>
      </c>
      <c r="G591" cm="1">
        <f t="array" ref="G591">+INDEX('Casos ACUM Prov'!$CK$3:$OM$16,'TODO PROVINCIA'!C591+1,'TODO PROVINCIA'!F591)</f>
        <v>0</v>
      </c>
      <c r="H591">
        <f t="shared" si="189"/>
        <v>0</v>
      </c>
      <c r="I591" cm="1">
        <f t="array" ref="I591">+INDEX('Muertes-PROV'!$C$3:$GE$16,$C591+1,$F591)</f>
        <v>0</v>
      </c>
      <c r="J591">
        <f t="shared" si="190"/>
        <v>0</v>
      </c>
      <c r="K591" cm="1">
        <f t="array" ref="K591">+INDEX('rECUPERA-prov'!$C$3:$LA$16,$C591+1,$F591)</f>
        <v>0</v>
      </c>
      <c r="L591">
        <f t="shared" si="191"/>
        <v>0</v>
      </c>
      <c r="M591">
        <f t="shared" si="198"/>
        <v>0</v>
      </c>
      <c r="N591">
        <f t="shared" si="192"/>
        <v>0</v>
      </c>
      <c r="O591" s="57">
        <f t="shared" si="199"/>
        <v>0</v>
      </c>
      <c r="P591" s="57">
        <f t="shared" si="200"/>
        <v>0</v>
      </c>
      <c r="Q591" s="57">
        <f t="shared" si="201"/>
        <v>0</v>
      </c>
      <c r="R591" s="57">
        <f t="shared" si="202"/>
        <v>0</v>
      </c>
      <c r="S591" s="57">
        <f t="shared" si="203"/>
        <v>0</v>
      </c>
      <c r="T591" s="57">
        <f t="shared" si="204"/>
        <v>0</v>
      </c>
      <c r="U591" s="57">
        <f t="shared" si="205"/>
        <v>0</v>
      </c>
      <c r="V591" s="58">
        <f t="shared" si="206"/>
        <v>0</v>
      </c>
      <c r="W591" s="58">
        <f t="shared" si="207"/>
        <v>0</v>
      </c>
      <c r="X591" s="58">
        <f t="shared" si="208"/>
        <v>0</v>
      </c>
      <c r="Y591" s="58">
        <f t="shared" si="209"/>
        <v>0</v>
      </c>
      <c r="Z591">
        <f t="shared" si="193"/>
        <v>233708</v>
      </c>
    </row>
    <row r="592" spans="1:26" x14ac:dyDescent="0.3">
      <c r="A592" s="56" t="str">
        <f t="shared" si="195"/>
        <v>OUT TIME</v>
      </c>
      <c r="B592" s="56" t="str">
        <f t="shared" si="212"/>
        <v>ultimo</v>
      </c>
      <c r="C592" s="55">
        <f t="shared" si="213"/>
        <v>4</v>
      </c>
      <c r="D592" t="str">
        <f t="shared" si="213"/>
        <v>Chiriquí</v>
      </c>
      <c r="E592" s="23">
        <f t="shared" si="196"/>
        <v>44030</v>
      </c>
      <c r="F592" s="54">
        <f t="shared" si="197"/>
        <v>46</v>
      </c>
      <c r="G592" cm="1">
        <f t="array" ref="G592">+INDEX('Casos ACUM Prov'!$CK$3:$OM$16,'TODO PROVINCIA'!C592+1,'TODO PROVINCIA'!F592)</f>
        <v>0</v>
      </c>
      <c r="H592">
        <f t="shared" si="189"/>
        <v>0</v>
      </c>
      <c r="I592" cm="1">
        <f t="array" ref="I592">+INDEX('Muertes-PROV'!$C$3:$GE$16,$C592+1,$F592)</f>
        <v>0</v>
      </c>
      <c r="J592">
        <f t="shared" si="190"/>
        <v>0</v>
      </c>
      <c r="K592" cm="1">
        <f t="array" ref="K592">+INDEX('rECUPERA-prov'!$C$3:$LA$16,$C592+1,$F592)</f>
        <v>0</v>
      </c>
      <c r="L592">
        <f t="shared" si="191"/>
        <v>0</v>
      </c>
      <c r="M592">
        <f t="shared" si="198"/>
        <v>0</v>
      </c>
      <c r="N592">
        <f t="shared" si="192"/>
        <v>0</v>
      </c>
      <c r="O592" s="57">
        <f t="shared" si="199"/>
        <v>0</v>
      </c>
      <c r="P592" s="57">
        <f t="shared" si="200"/>
        <v>0</v>
      </c>
      <c r="Q592" s="57">
        <f t="shared" si="201"/>
        <v>0</v>
      </c>
      <c r="R592" s="57">
        <f t="shared" si="202"/>
        <v>0</v>
      </c>
      <c r="S592" s="57">
        <f t="shared" si="203"/>
        <v>0</v>
      </c>
      <c r="T592" s="57">
        <f t="shared" si="204"/>
        <v>0</v>
      </c>
      <c r="U592" s="57">
        <f t="shared" si="205"/>
        <v>0</v>
      </c>
      <c r="V592" s="58">
        <f t="shared" si="206"/>
        <v>0</v>
      </c>
      <c r="W592" s="58">
        <f t="shared" si="207"/>
        <v>0</v>
      </c>
      <c r="X592" s="58">
        <f t="shared" si="208"/>
        <v>0</v>
      </c>
      <c r="Y592" s="58">
        <f t="shared" si="209"/>
        <v>0</v>
      </c>
      <c r="Z592">
        <f t="shared" si="193"/>
        <v>241928</v>
      </c>
    </row>
    <row r="593" spans="1:26" x14ac:dyDescent="0.3">
      <c r="A593" s="56" t="str">
        <f t="shared" si="195"/>
        <v>OUT TIME</v>
      </c>
      <c r="B593" s="56" t="str">
        <f t="shared" si="212"/>
        <v>ultimo</v>
      </c>
      <c r="C593" s="55">
        <f t="shared" si="213"/>
        <v>5</v>
      </c>
      <c r="D593" t="str">
        <f t="shared" si="213"/>
        <v>Darién</v>
      </c>
      <c r="E593" s="23">
        <f t="shared" si="196"/>
        <v>44030</v>
      </c>
      <c r="F593" s="54">
        <f t="shared" si="197"/>
        <v>46</v>
      </c>
      <c r="G593" cm="1">
        <f t="array" ref="G593">+INDEX('Casos ACUM Prov'!$CK$3:$OM$16,'TODO PROVINCIA'!C593+1,'TODO PROVINCIA'!F593)</f>
        <v>0</v>
      </c>
      <c r="H593">
        <f t="shared" ref="H593:H656" si="214">+G593-G580</f>
        <v>0</v>
      </c>
      <c r="I593" cm="1">
        <f t="array" ref="I593">+INDEX('Muertes-PROV'!$C$3:$GE$16,$C593+1,$F593)</f>
        <v>0</v>
      </c>
      <c r="J593">
        <f t="shared" ref="J593:J656" si="215">+I593-I580</f>
        <v>0</v>
      </c>
      <c r="K593" cm="1">
        <f t="array" ref="K593">+INDEX('rECUPERA-prov'!$C$3:$LA$16,$C593+1,$F593)</f>
        <v>0</v>
      </c>
      <c r="L593">
        <f t="shared" ref="L593:L656" si="216">+K593-K580</f>
        <v>0</v>
      </c>
      <c r="M593">
        <f t="shared" si="198"/>
        <v>0</v>
      </c>
      <c r="N593">
        <f t="shared" ref="N593:N656" si="217">+M593-M580</f>
        <v>0</v>
      </c>
      <c r="O593" s="57">
        <f t="shared" si="199"/>
        <v>0</v>
      </c>
      <c r="P593" s="57">
        <f t="shared" si="200"/>
        <v>0</v>
      </c>
      <c r="Q593" s="57">
        <f t="shared" si="201"/>
        <v>0</v>
      </c>
      <c r="R593" s="57">
        <f t="shared" si="202"/>
        <v>0</v>
      </c>
      <c r="S593" s="57">
        <f t="shared" si="203"/>
        <v>0</v>
      </c>
      <c r="T593" s="57">
        <f t="shared" si="204"/>
        <v>0</v>
      </c>
      <c r="U593" s="57">
        <f t="shared" si="205"/>
        <v>0</v>
      </c>
      <c r="V593" s="58">
        <f t="shared" si="206"/>
        <v>0</v>
      </c>
      <c r="W593" s="58">
        <f t="shared" si="207"/>
        <v>0</v>
      </c>
      <c r="X593" s="58">
        <f t="shared" si="208"/>
        <v>0</v>
      </c>
      <c r="Y593" s="58">
        <f t="shared" si="209"/>
        <v>0</v>
      </c>
      <c r="Z593">
        <f t="shared" ref="Z593:Z656" si="218">+Z580</f>
        <v>10001</v>
      </c>
    </row>
    <row r="594" spans="1:26" x14ac:dyDescent="0.3">
      <c r="A594" s="56" t="str">
        <f t="shared" si="195"/>
        <v>OUT TIME</v>
      </c>
      <c r="B594" s="56" t="str">
        <f t="shared" si="212"/>
        <v>ultimo</v>
      </c>
      <c r="C594" s="55">
        <f t="shared" si="213"/>
        <v>6</v>
      </c>
      <c r="D594" t="str">
        <f t="shared" si="213"/>
        <v>Herrera</v>
      </c>
      <c r="E594" s="23">
        <f t="shared" si="196"/>
        <v>44030</v>
      </c>
      <c r="F594" s="54">
        <f t="shared" si="197"/>
        <v>46</v>
      </c>
      <c r="G594" cm="1">
        <f t="array" ref="G594">+INDEX('Casos ACUM Prov'!$CK$3:$OM$16,'TODO PROVINCIA'!C594+1,'TODO PROVINCIA'!F594)</f>
        <v>0</v>
      </c>
      <c r="H594">
        <f t="shared" si="214"/>
        <v>0</v>
      </c>
      <c r="I594" cm="1">
        <f t="array" ref="I594">+INDEX('Muertes-PROV'!$C$3:$GE$16,$C594+1,$F594)</f>
        <v>0</v>
      </c>
      <c r="J594">
        <f t="shared" si="215"/>
        <v>0</v>
      </c>
      <c r="K594" cm="1">
        <f t="array" ref="K594">+INDEX('rECUPERA-prov'!$C$3:$LA$16,$C594+1,$F594)</f>
        <v>0</v>
      </c>
      <c r="L594">
        <f t="shared" si="216"/>
        <v>0</v>
      </c>
      <c r="M594">
        <f t="shared" si="198"/>
        <v>0</v>
      </c>
      <c r="N594">
        <f t="shared" si="217"/>
        <v>0</v>
      </c>
      <c r="O594" s="57">
        <f t="shared" si="199"/>
        <v>0</v>
      </c>
      <c r="P594" s="57">
        <f t="shared" si="200"/>
        <v>0</v>
      </c>
      <c r="Q594" s="57">
        <f t="shared" si="201"/>
        <v>0</v>
      </c>
      <c r="R594" s="57">
        <f t="shared" si="202"/>
        <v>0</v>
      </c>
      <c r="S594" s="57">
        <f t="shared" si="203"/>
        <v>0</v>
      </c>
      <c r="T594" s="57">
        <f t="shared" si="204"/>
        <v>0</v>
      </c>
      <c r="U594" s="57">
        <f t="shared" si="205"/>
        <v>0</v>
      </c>
      <c r="V594" s="58">
        <f t="shared" si="206"/>
        <v>0</v>
      </c>
      <c r="W594" s="58">
        <f t="shared" si="207"/>
        <v>0</v>
      </c>
      <c r="X594" s="58">
        <f t="shared" si="208"/>
        <v>0</v>
      </c>
      <c r="Y594" s="58">
        <f t="shared" si="209"/>
        <v>0</v>
      </c>
      <c r="Z594">
        <f t="shared" si="218"/>
        <v>33109</v>
      </c>
    </row>
    <row r="595" spans="1:26" x14ac:dyDescent="0.3">
      <c r="A595" s="56" t="str">
        <f t="shared" si="195"/>
        <v>OUT TIME</v>
      </c>
      <c r="B595" s="56" t="str">
        <f t="shared" si="212"/>
        <v>ultimo</v>
      </c>
      <c r="C595" s="55">
        <f t="shared" si="213"/>
        <v>7</v>
      </c>
      <c r="D595" t="str">
        <f t="shared" si="213"/>
        <v>Los Santos</v>
      </c>
      <c r="E595" s="23">
        <f t="shared" si="196"/>
        <v>44030</v>
      </c>
      <c r="F595" s="54">
        <f t="shared" si="197"/>
        <v>46</v>
      </c>
      <c r="G595" cm="1">
        <f t="array" ref="G595">+INDEX('Casos ACUM Prov'!$CK$3:$OM$16,'TODO PROVINCIA'!C595+1,'TODO PROVINCIA'!F595)</f>
        <v>0</v>
      </c>
      <c r="H595">
        <f t="shared" si="214"/>
        <v>0</v>
      </c>
      <c r="I595" cm="1">
        <f t="array" ref="I595">+INDEX('Muertes-PROV'!$C$3:$GE$16,$C595+1,$F595)</f>
        <v>0</v>
      </c>
      <c r="J595">
        <f t="shared" si="215"/>
        <v>0</v>
      </c>
      <c r="K595" cm="1">
        <f t="array" ref="K595">+INDEX('rECUPERA-prov'!$C$3:$LA$16,$C595+1,$F595)</f>
        <v>0</v>
      </c>
      <c r="L595">
        <f t="shared" si="216"/>
        <v>0</v>
      </c>
      <c r="M595">
        <f t="shared" si="198"/>
        <v>0</v>
      </c>
      <c r="N595">
        <f t="shared" si="217"/>
        <v>0</v>
      </c>
      <c r="O595" s="57">
        <f t="shared" si="199"/>
        <v>0</v>
      </c>
      <c r="P595" s="57">
        <f t="shared" si="200"/>
        <v>0</v>
      </c>
      <c r="Q595" s="57">
        <f t="shared" si="201"/>
        <v>0</v>
      </c>
      <c r="R595" s="57">
        <f t="shared" si="202"/>
        <v>0</v>
      </c>
      <c r="S595" s="57">
        <f t="shared" si="203"/>
        <v>0</v>
      </c>
      <c r="T595" s="57">
        <f t="shared" si="204"/>
        <v>0</v>
      </c>
      <c r="U595" s="57">
        <f t="shared" si="205"/>
        <v>0</v>
      </c>
      <c r="V595" s="58">
        <f t="shared" si="206"/>
        <v>0</v>
      </c>
      <c r="W595" s="58">
        <f t="shared" si="207"/>
        <v>0</v>
      </c>
      <c r="X595" s="58">
        <f t="shared" si="208"/>
        <v>0</v>
      </c>
      <c r="Y595" s="58">
        <f t="shared" si="209"/>
        <v>0</v>
      </c>
      <c r="Z595">
        <f t="shared" si="218"/>
        <v>156747</v>
      </c>
    </row>
    <row r="596" spans="1:26" x14ac:dyDescent="0.3">
      <c r="A596" s="56" t="str">
        <f t="shared" si="195"/>
        <v>OUT TIME</v>
      </c>
      <c r="B596" s="56" t="str">
        <f t="shared" si="212"/>
        <v>ultimo</v>
      </c>
      <c r="C596" s="55">
        <f t="shared" si="213"/>
        <v>8</v>
      </c>
      <c r="D596" t="str">
        <f t="shared" si="213"/>
        <v>Panamá</v>
      </c>
      <c r="E596" s="23">
        <f t="shared" si="196"/>
        <v>44030</v>
      </c>
      <c r="F596" s="54">
        <f t="shared" si="197"/>
        <v>46</v>
      </c>
      <c r="G596" cm="1">
        <f t="array" ref="G596">+INDEX('Casos ACUM Prov'!$CK$3:$OM$16,'TODO PROVINCIA'!C596+1,'TODO PROVINCIA'!F596)</f>
        <v>0</v>
      </c>
      <c r="H596">
        <f t="shared" si="214"/>
        <v>0</v>
      </c>
      <c r="I596" cm="1">
        <f t="array" ref="I596">+INDEX('Muertes-PROV'!$C$3:$GE$16,$C596+1,$F596)</f>
        <v>0</v>
      </c>
      <c r="J596">
        <f t="shared" si="215"/>
        <v>0</v>
      </c>
      <c r="K596" cm="1">
        <f t="array" ref="K596">+INDEX('rECUPERA-prov'!$C$3:$LA$16,$C596+1,$F596)</f>
        <v>0</v>
      </c>
      <c r="L596">
        <f t="shared" si="216"/>
        <v>0</v>
      </c>
      <c r="M596">
        <f t="shared" si="198"/>
        <v>0</v>
      </c>
      <c r="N596">
        <f t="shared" si="217"/>
        <v>0</v>
      </c>
      <c r="O596" s="57">
        <f t="shared" si="199"/>
        <v>0</v>
      </c>
      <c r="P596" s="57">
        <f t="shared" si="200"/>
        <v>0</v>
      </c>
      <c r="Q596" s="57">
        <f t="shared" si="201"/>
        <v>0</v>
      </c>
      <c r="R596" s="57">
        <f t="shared" si="202"/>
        <v>0</v>
      </c>
      <c r="S596" s="57">
        <f t="shared" si="203"/>
        <v>0</v>
      </c>
      <c r="T596" s="57">
        <f t="shared" si="204"/>
        <v>0</v>
      </c>
      <c r="U596" s="57">
        <f t="shared" si="205"/>
        <v>0</v>
      </c>
      <c r="V596" s="58">
        <f t="shared" si="206"/>
        <v>0</v>
      </c>
      <c r="W596" s="58">
        <f t="shared" si="207"/>
        <v>0</v>
      </c>
      <c r="X596" s="58">
        <f t="shared" si="208"/>
        <v>0</v>
      </c>
      <c r="Y596" s="58">
        <f t="shared" si="209"/>
        <v>0</v>
      </c>
      <c r="Z596">
        <f t="shared" si="218"/>
        <v>109955</v>
      </c>
    </row>
    <row r="597" spans="1:26" x14ac:dyDescent="0.3">
      <c r="A597" s="56" t="str">
        <f t="shared" si="195"/>
        <v>OUT TIME</v>
      </c>
      <c r="B597" s="56" t="str">
        <f t="shared" si="212"/>
        <v>ultimo</v>
      </c>
      <c r="C597" s="55">
        <f t="shared" si="213"/>
        <v>9</v>
      </c>
      <c r="D597" t="str">
        <f t="shared" si="213"/>
        <v>Veraguas</v>
      </c>
      <c r="E597" s="23">
        <f t="shared" si="196"/>
        <v>44030</v>
      </c>
      <c r="F597" s="54">
        <f t="shared" si="197"/>
        <v>46</v>
      </c>
      <c r="G597" cm="1">
        <f t="array" ref="G597">+INDEX('Casos ACUM Prov'!$CK$3:$OM$16,'TODO PROVINCIA'!C597+1,'TODO PROVINCIA'!F597)</f>
        <v>0</v>
      </c>
      <c r="H597">
        <f t="shared" si="214"/>
        <v>0</v>
      </c>
      <c r="I597" cm="1">
        <f t="array" ref="I597">+INDEX('Muertes-PROV'!$C$3:$GE$16,$C597+1,$F597)</f>
        <v>0</v>
      </c>
      <c r="J597">
        <f t="shared" si="215"/>
        <v>0</v>
      </c>
      <c r="K597" cm="1">
        <f t="array" ref="K597">+INDEX('rECUPERA-prov'!$C$3:$LA$16,$C597+1,$F597)</f>
        <v>0</v>
      </c>
      <c r="L597">
        <f t="shared" si="216"/>
        <v>0</v>
      </c>
      <c r="M597">
        <f t="shared" si="198"/>
        <v>0</v>
      </c>
      <c r="N597">
        <f t="shared" si="217"/>
        <v>0</v>
      </c>
      <c r="O597" s="57">
        <f t="shared" si="199"/>
        <v>0</v>
      </c>
      <c r="P597" s="57">
        <f t="shared" si="200"/>
        <v>0</v>
      </c>
      <c r="Q597" s="57">
        <f t="shared" si="201"/>
        <v>0</v>
      </c>
      <c r="R597" s="57">
        <f t="shared" si="202"/>
        <v>0</v>
      </c>
      <c r="S597" s="57">
        <f t="shared" si="203"/>
        <v>0</v>
      </c>
      <c r="T597" s="57">
        <f t="shared" si="204"/>
        <v>0</v>
      </c>
      <c r="U597" s="57">
        <f t="shared" si="205"/>
        <v>0</v>
      </c>
      <c r="V597" s="58">
        <f t="shared" si="206"/>
        <v>0</v>
      </c>
      <c r="W597" s="58">
        <f t="shared" si="207"/>
        <v>0</v>
      </c>
      <c r="X597" s="58">
        <f t="shared" si="208"/>
        <v>0</v>
      </c>
      <c r="Y597" s="58">
        <f t="shared" si="209"/>
        <v>0</v>
      </c>
      <c r="Z597">
        <f t="shared" si="218"/>
        <v>109955</v>
      </c>
    </row>
    <row r="598" spans="1:26" x14ac:dyDescent="0.3">
      <c r="A598" s="56" t="str">
        <f t="shared" si="195"/>
        <v>OUT TIME</v>
      </c>
      <c r="B598" s="56" t="str">
        <f t="shared" si="212"/>
        <v>ultimo</v>
      </c>
      <c r="C598" s="55">
        <f t="shared" si="213"/>
        <v>10</v>
      </c>
      <c r="D598" t="str">
        <f t="shared" si="213"/>
        <v>Comarca Kuna Yala</v>
      </c>
      <c r="E598" s="23">
        <f t="shared" si="196"/>
        <v>44030</v>
      </c>
      <c r="F598" s="54">
        <f t="shared" si="197"/>
        <v>46</v>
      </c>
      <c r="G598" cm="1">
        <f t="array" ref="G598">+INDEX('Casos ACUM Prov'!$CK$3:$OM$16,'TODO PROVINCIA'!C598+1,'TODO PROVINCIA'!F598)</f>
        <v>0</v>
      </c>
      <c r="H598">
        <f t="shared" si="214"/>
        <v>0</v>
      </c>
      <c r="I598" cm="1">
        <f t="array" ref="I598">+INDEX('Muertes-PROV'!$C$3:$GE$16,$C598+1,$F598)</f>
        <v>0</v>
      </c>
      <c r="J598">
        <f t="shared" si="215"/>
        <v>0</v>
      </c>
      <c r="K598" cm="1">
        <f t="array" ref="K598">+INDEX('rECUPERA-prov'!$C$3:$LA$16,$C598+1,$F598)</f>
        <v>0</v>
      </c>
      <c r="L598">
        <f t="shared" si="216"/>
        <v>0</v>
      </c>
      <c r="M598">
        <f t="shared" si="198"/>
        <v>0</v>
      </c>
      <c r="N598">
        <f t="shared" si="217"/>
        <v>0</v>
      </c>
      <c r="O598" s="57">
        <f t="shared" si="199"/>
        <v>0</v>
      </c>
      <c r="P598" s="57">
        <f t="shared" si="200"/>
        <v>0</v>
      </c>
      <c r="Q598" s="57">
        <f t="shared" si="201"/>
        <v>0</v>
      </c>
      <c r="R598" s="57">
        <f t="shared" si="202"/>
        <v>0</v>
      </c>
      <c r="S598" s="57">
        <f t="shared" si="203"/>
        <v>0</v>
      </c>
      <c r="T598" s="57">
        <f t="shared" si="204"/>
        <v>0</v>
      </c>
      <c r="U598" s="57">
        <f t="shared" si="205"/>
        <v>0</v>
      </c>
      <c r="V598" s="58">
        <f t="shared" si="206"/>
        <v>0</v>
      </c>
      <c r="W598" s="58">
        <f t="shared" si="207"/>
        <v>0</v>
      </c>
      <c r="X598" s="58">
        <f t="shared" si="208"/>
        <v>0</v>
      </c>
      <c r="Y598" s="58">
        <f t="shared" si="209"/>
        <v>0</v>
      </c>
      <c r="Z598">
        <f t="shared" si="218"/>
        <v>89592</v>
      </c>
    </row>
    <row r="599" spans="1:26" x14ac:dyDescent="0.3">
      <c r="A599" s="56" t="str">
        <f t="shared" si="195"/>
        <v>OUT TIME</v>
      </c>
      <c r="B599" s="56" t="str">
        <f t="shared" si="212"/>
        <v>ultimo</v>
      </c>
      <c r="C599" s="55">
        <f t="shared" si="213"/>
        <v>11</v>
      </c>
      <c r="D599" t="str">
        <f t="shared" si="213"/>
        <v>Comarca Emberá Wounaán</v>
      </c>
      <c r="E599" s="23">
        <f t="shared" si="196"/>
        <v>44030</v>
      </c>
      <c r="F599" s="54">
        <f t="shared" si="197"/>
        <v>46</v>
      </c>
      <c r="G599" cm="1">
        <f t="array" ref="G599">+INDEX('Casos ACUM Prov'!$CK$3:$OM$16,'TODO PROVINCIA'!C599+1,'TODO PROVINCIA'!F599)</f>
        <v>0</v>
      </c>
      <c r="H599">
        <f t="shared" si="214"/>
        <v>0</v>
      </c>
      <c r="I599" cm="1">
        <f t="array" ref="I599">+INDEX('Muertes-PROV'!$C$3:$GE$16,$C599+1,$F599)</f>
        <v>0</v>
      </c>
      <c r="J599">
        <f t="shared" si="215"/>
        <v>0</v>
      </c>
      <c r="K599" cm="1">
        <f t="array" ref="K599">+INDEX('rECUPERA-prov'!$C$3:$LA$16,$C599+1,$F599)</f>
        <v>0</v>
      </c>
      <c r="L599">
        <f t="shared" si="216"/>
        <v>0</v>
      </c>
      <c r="M599">
        <f t="shared" si="198"/>
        <v>0</v>
      </c>
      <c r="N599">
        <f t="shared" si="217"/>
        <v>0</v>
      </c>
      <c r="O599" s="57">
        <f t="shared" si="199"/>
        <v>0</v>
      </c>
      <c r="P599" s="57">
        <f t="shared" si="200"/>
        <v>0</v>
      </c>
      <c r="Q599" s="57">
        <f t="shared" si="201"/>
        <v>0</v>
      </c>
      <c r="R599" s="57">
        <f t="shared" si="202"/>
        <v>0</v>
      </c>
      <c r="S599" s="57">
        <f t="shared" si="203"/>
        <v>0</v>
      </c>
      <c r="T599" s="57">
        <f t="shared" si="204"/>
        <v>0</v>
      </c>
      <c r="U599" s="57">
        <f t="shared" si="205"/>
        <v>0</v>
      </c>
      <c r="V599" s="58">
        <f t="shared" si="206"/>
        <v>0</v>
      </c>
      <c r="W599" s="58">
        <f t="shared" si="207"/>
        <v>0</v>
      </c>
      <c r="X599" s="58">
        <f t="shared" si="208"/>
        <v>0</v>
      </c>
      <c r="Y599" s="58">
        <f t="shared" si="209"/>
        <v>0</v>
      </c>
      <c r="Z599">
        <f t="shared" si="218"/>
        <v>1249032</v>
      </c>
    </row>
    <row r="600" spans="1:26" x14ac:dyDescent="0.3">
      <c r="A600" s="56" t="str">
        <f t="shared" si="195"/>
        <v>OUT TIME</v>
      </c>
      <c r="B600" s="56" t="str">
        <f t="shared" si="212"/>
        <v>ultimo</v>
      </c>
      <c r="C600" s="55">
        <f t="shared" si="213"/>
        <v>12</v>
      </c>
      <c r="D600" t="str">
        <f t="shared" si="213"/>
        <v>Comarca Ngäbe Buglé</v>
      </c>
      <c r="E600" s="23">
        <f t="shared" si="196"/>
        <v>44030</v>
      </c>
      <c r="F600" s="54">
        <f t="shared" si="197"/>
        <v>46</v>
      </c>
      <c r="G600" cm="1">
        <f t="array" ref="G600">+INDEX('Casos ACUM Prov'!$CK$3:$OM$16,'TODO PROVINCIA'!C600+1,'TODO PROVINCIA'!F600)</f>
        <v>0</v>
      </c>
      <c r="H600">
        <f t="shared" si="214"/>
        <v>0</v>
      </c>
      <c r="I600" cm="1">
        <f t="array" ref="I600">+INDEX('Muertes-PROV'!$C$3:$GE$16,$C600+1,$F600)</f>
        <v>0</v>
      </c>
      <c r="J600">
        <f t="shared" si="215"/>
        <v>0</v>
      </c>
      <c r="K600" cm="1">
        <f t="array" ref="K600">+INDEX('rECUPERA-prov'!$C$3:$LA$16,$C600+1,$F600)</f>
        <v>0</v>
      </c>
      <c r="L600">
        <f t="shared" si="216"/>
        <v>0</v>
      </c>
      <c r="M600">
        <f t="shared" si="198"/>
        <v>0</v>
      </c>
      <c r="N600">
        <f t="shared" si="217"/>
        <v>0</v>
      </c>
      <c r="O600" s="57">
        <f t="shared" si="199"/>
        <v>0</v>
      </c>
      <c r="P600" s="57">
        <f t="shared" si="200"/>
        <v>0</v>
      </c>
      <c r="Q600" s="57">
        <f t="shared" si="201"/>
        <v>0</v>
      </c>
      <c r="R600" s="57">
        <f t="shared" si="202"/>
        <v>0</v>
      </c>
      <c r="S600" s="57">
        <f t="shared" si="203"/>
        <v>0</v>
      </c>
      <c r="T600" s="57">
        <f t="shared" si="204"/>
        <v>0</v>
      </c>
      <c r="U600" s="57">
        <f t="shared" si="205"/>
        <v>0</v>
      </c>
      <c r="V600" s="58">
        <f t="shared" si="206"/>
        <v>0</v>
      </c>
      <c r="W600" s="58">
        <f t="shared" si="207"/>
        <v>0</v>
      </c>
      <c r="X600" s="58">
        <f t="shared" si="208"/>
        <v>0</v>
      </c>
      <c r="Y600" s="58">
        <f t="shared" si="209"/>
        <v>0</v>
      </c>
      <c r="Z600">
        <f t="shared" si="218"/>
        <v>464038</v>
      </c>
    </row>
    <row r="601" spans="1:26" x14ac:dyDescent="0.3">
      <c r="A601" s="56" t="str">
        <f t="shared" si="195"/>
        <v>OUT TIME</v>
      </c>
      <c r="B601" s="56" t="str">
        <f t="shared" si="212"/>
        <v>ultimo</v>
      </c>
      <c r="C601" s="55">
        <f t="shared" si="213"/>
        <v>13</v>
      </c>
      <c r="D601" t="str">
        <f t="shared" si="213"/>
        <v>Panamá Oeste</v>
      </c>
      <c r="E601" s="23">
        <f t="shared" si="196"/>
        <v>44030</v>
      </c>
      <c r="F601" s="54">
        <f t="shared" si="197"/>
        <v>46</v>
      </c>
      <c r="G601" cm="1">
        <f t="array" ref="G601">+INDEX('Casos ACUM Prov'!$CK$3:$OM$16,'TODO PROVINCIA'!C601+1,'TODO PROVINCIA'!F601)</f>
        <v>0</v>
      </c>
      <c r="H601">
        <f t="shared" si="214"/>
        <v>0</v>
      </c>
      <c r="I601" cm="1">
        <f t="array" ref="I601">+INDEX('Muertes-PROV'!$C$3:$GE$16,$C601+1,$F601)</f>
        <v>0</v>
      </c>
      <c r="J601">
        <f t="shared" si="215"/>
        <v>0</v>
      </c>
      <c r="K601" cm="1">
        <f t="array" ref="K601">+INDEX('rECUPERA-prov'!$C$3:$LA$16,$C601+1,$F601)</f>
        <v>0</v>
      </c>
      <c r="L601">
        <f t="shared" si="216"/>
        <v>0</v>
      </c>
      <c r="M601">
        <f t="shared" si="198"/>
        <v>0</v>
      </c>
      <c r="N601">
        <f t="shared" si="217"/>
        <v>0</v>
      </c>
      <c r="O601" s="57">
        <f t="shared" si="199"/>
        <v>0</v>
      </c>
      <c r="P601" s="57">
        <f t="shared" si="200"/>
        <v>0</v>
      </c>
      <c r="Q601" s="57">
        <f t="shared" si="201"/>
        <v>0</v>
      </c>
      <c r="R601" s="57">
        <f t="shared" si="202"/>
        <v>0</v>
      </c>
      <c r="S601" s="57">
        <f t="shared" si="203"/>
        <v>0</v>
      </c>
      <c r="T601" s="57">
        <f t="shared" si="204"/>
        <v>0</v>
      </c>
      <c r="U601" s="57">
        <f t="shared" si="205"/>
        <v>0</v>
      </c>
      <c r="V601" s="58">
        <f t="shared" si="206"/>
        <v>0</v>
      </c>
      <c r="W601" s="58">
        <f t="shared" si="207"/>
        <v>0</v>
      </c>
      <c r="X601" s="58">
        <f t="shared" si="208"/>
        <v>0</v>
      </c>
      <c r="Y601" s="58">
        <f t="shared" si="209"/>
        <v>0</v>
      </c>
      <c r="Z601">
        <f t="shared" si="218"/>
        <v>226991</v>
      </c>
    </row>
    <row r="602" spans="1:26" x14ac:dyDescent="0.3">
      <c r="A602" s="56" t="str">
        <f t="shared" si="195"/>
        <v>OUT TIME</v>
      </c>
      <c r="B602" s="56" t="str">
        <f t="shared" si="212"/>
        <v>ultimo</v>
      </c>
      <c r="C602" s="55">
        <f t="shared" si="213"/>
        <v>1</v>
      </c>
      <c r="D602" t="str">
        <f t="shared" si="213"/>
        <v>Bocas del Toro</v>
      </c>
      <c r="E602" s="23">
        <f t="shared" si="196"/>
        <v>44031</v>
      </c>
      <c r="F602" s="54">
        <f t="shared" si="197"/>
        <v>47</v>
      </c>
      <c r="G602" cm="1">
        <f t="array" ref="G602">+INDEX('Casos ACUM Prov'!$CK$3:$OM$16,'TODO PROVINCIA'!C602+1,'TODO PROVINCIA'!F602)</f>
        <v>0</v>
      </c>
      <c r="H602">
        <f t="shared" si="214"/>
        <v>0</v>
      </c>
      <c r="I602" cm="1">
        <f t="array" ref="I602">+INDEX('Muertes-PROV'!$C$3:$GE$16,$C602+1,$F602)</f>
        <v>0</v>
      </c>
      <c r="J602">
        <f t="shared" si="215"/>
        <v>0</v>
      </c>
      <c r="K602" cm="1">
        <f t="array" ref="K602">+INDEX('rECUPERA-prov'!$C$3:$LA$16,$C602+1,$F602)</f>
        <v>0</v>
      </c>
      <c r="L602">
        <f t="shared" si="216"/>
        <v>0</v>
      </c>
      <c r="M602">
        <f t="shared" si="198"/>
        <v>0</v>
      </c>
      <c r="N602">
        <f t="shared" si="217"/>
        <v>0</v>
      </c>
      <c r="O602" s="57">
        <f t="shared" si="199"/>
        <v>0</v>
      </c>
      <c r="P602" s="57">
        <f t="shared" si="200"/>
        <v>0</v>
      </c>
      <c r="Q602" s="57">
        <f t="shared" si="201"/>
        <v>0</v>
      </c>
      <c r="R602" s="57">
        <f t="shared" si="202"/>
        <v>0</v>
      </c>
      <c r="S602" s="57">
        <f t="shared" si="203"/>
        <v>0</v>
      </c>
      <c r="T602" s="57">
        <f t="shared" si="204"/>
        <v>0</v>
      </c>
      <c r="U602" s="57">
        <f t="shared" si="205"/>
        <v>0</v>
      </c>
      <c r="V602" s="58">
        <f t="shared" si="206"/>
        <v>0</v>
      </c>
      <c r="W602" s="58">
        <f t="shared" si="207"/>
        <v>0</v>
      </c>
      <c r="X602" s="58">
        <f t="shared" si="208"/>
        <v>0</v>
      </c>
      <c r="Y602" s="58">
        <f t="shared" si="209"/>
        <v>0</v>
      </c>
      <c r="Z602">
        <f t="shared" si="218"/>
        <v>125461</v>
      </c>
    </row>
    <row r="603" spans="1:26" x14ac:dyDescent="0.3">
      <c r="A603" s="56" t="str">
        <f t="shared" si="195"/>
        <v>OUT TIME</v>
      </c>
      <c r="B603" s="56" t="str">
        <f t="shared" si="212"/>
        <v>ultimo</v>
      </c>
      <c r="C603" s="55">
        <f t="shared" si="213"/>
        <v>2</v>
      </c>
      <c r="D603" t="str">
        <f t="shared" si="213"/>
        <v>Coclé</v>
      </c>
      <c r="E603" s="23">
        <f t="shared" si="196"/>
        <v>44031</v>
      </c>
      <c r="F603" s="54">
        <f t="shared" si="197"/>
        <v>47</v>
      </c>
      <c r="G603" cm="1">
        <f t="array" ref="G603">+INDEX('Casos ACUM Prov'!$CK$3:$OM$16,'TODO PROVINCIA'!C603+1,'TODO PROVINCIA'!F603)</f>
        <v>0</v>
      </c>
      <c r="H603">
        <f t="shared" si="214"/>
        <v>0</v>
      </c>
      <c r="I603" cm="1">
        <f t="array" ref="I603">+INDEX('Muertes-PROV'!$C$3:$GE$16,$C603+1,$F603)</f>
        <v>0</v>
      </c>
      <c r="J603">
        <f t="shared" si="215"/>
        <v>0</v>
      </c>
      <c r="K603" cm="1">
        <f t="array" ref="K603">+INDEX('rECUPERA-prov'!$C$3:$LA$16,$C603+1,$F603)</f>
        <v>0</v>
      </c>
      <c r="L603">
        <f t="shared" si="216"/>
        <v>0</v>
      </c>
      <c r="M603">
        <f t="shared" si="198"/>
        <v>0</v>
      </c>
      <c r="N603">
        <f t="shared" si="217"/>
        <v>0</v>
      </c>
      <c r="O603" s="57">
        <f t="shared" si="199"/>
        <v>0</v>
      </c>
      <c r="P603" s="57">
        <f t="shared" si="200"/>
        <v>0</v>
      </c>
      <c r="Q603" s="57">
        <f t="shared" si="201"/>
        <v>0</v>
      </c>
      <c r="R603" s="57">
        <f t="shared" si="202"/>
        <v>0</v>
      </c>
      <c r="S603" s="57">
        <f t="shared" si="203"/>
        <v>0</v>
      </c>
      <c r="T603" s="57">
        <f t="shared" si="204"/>
        <v>0</v>
      </c>
      <c r="U603" s="57">
        <f t="shared" si="205"/>
        <v>0</v>
      </c>
      <c r="V603" s="58">
        <f t="shared" si="206"/>
        <v>0</v>
      </c>
      <c r="W603" s="58">
        <f t="shared" si="207"/>
        <v>0</v>
      </c>
      <c r="X603" s="58">
        <f t="shared" si="208"/>
        <v>0</v>
      </c>
      <c r="Y603" s="58">
        <f t="shared" si="209"/>
        <v>0</v>
      </c>
      <c r="Z603">
        <f t="shared" si="218"/>
        <v>416873</v>
      </c>
    </row>
    <row r="604" spans="1:26" x14ac:dyDescent="0.3">
      <c r="A604" s="56" t="str">
        <f t="shared" si="195"/>
        <v>OUT TIME</v>
      </c>
      <c r="B604" s="56" t="str">
        <f t="shared" si="212"/>
        <v>ultimo</v>
      </c>
      <c r="C604" s="55">
        <f t="shared" ref="C604:D619" si="219">+C591</f>
        <v>3</v>
      </c>
      <c r="D604" t="str">
        <f t="shared" si="219"/>
        <v>Colón</v>
      </c>
      <c r="E604" s="23">
        <f t="shared" si="196"/>
        <v>44031</v>
      </c>
      <c r="F604" s="54">
        <f t="shared" si="197"/>
        <v>47</v>
      </c>
      <c r="G604" cm="1">
        <f t="array" ref="G604">+INDEX('Casos ACUM Prov'!$CK$3:$OM$16,'TODO PROVINCIA'!C604+1,'TODO PROVINCIA'!F604)</f>
        <v>0</v>
      </c>
      <c r="H604">
        <f t="shared" si="214"/>
        <v>0</v>
      </c>
      <c r="I604" cm="1">
        <f t="array" ref="I604">+INDEX('Muertes-PROV'!$C$3:$GE$16,$C604+1,$F604)</f>
        <v>0</v>
      </c>
      <c r="J604">
        <f t="shared" si="215"/>
        <v>0</v>
      </c>
      <c r="K604" cm="1">
        <f t="array" ref="K604">+INDEX('rECUPERA-prov'!$C$3:$LA$16,$C604+1,$F604)</f>
        <v>0</v>
      </c>
      <c r="L604">
        <f t="shared" si="216"/>
        <v>0</v>
      </c>
      <c r="M604">
        <f t="shared" si="198"/>
        <v>0</v>
      </c>
      <c r="N604">
        <f t="shared" si="217"/>
        <v>0</v>
      </c>
      <c r="O604" s="57">
        <f t="shared" si="199"/>
        <v>0</v>
      </c>
      <c r="P604" s="57">
        <f t="shared" si="200"/>
        <v>0</v>
      </c>
      <c r="Q604" s="57">
        <f t="shared" si="201"/>
        <v>0</v>
      </c>
      <c r="R604" s="57">
        <f t="shared" si="202"/>
        <v>0</v>
      </c>
      <c r="S604" s="57">
        <f t="shared" si="203"/>
        <v>0</v>
      </c>
      <c r="T604" s="57">
        <f t="shared" si="204"/>
        <v>0</v>
      </c>
      <c r="U604" s="57">
        <f t="shared" si="205"/>
        <v>0</v>
      </c>
      <c r="V604" s="58">
        <f t="shared" si="206"/>
        <v>0</v>
      </c>
      <c r="W604" s="58">
        <f t="shared" si="207"/>
        <v>0</v>
      </c>
      <c r="X604" s="58">
        <f t="shared" si="208"/>
        <v>0</v>
      </c>
      <c r="Y604" s="58">
        <f t="shared" si="209"/>
        <v>0</v>
      </c>
      <c r="Z604">
        <f t="shared" si="218"/>
        <v>233708</v>
      </c>
    </row>
    <row r="605" spans="1:26" x14ac:dyDescent="0.3">
      <c r="A605" s="56" t="str">
        <f t="shared" ref="A605:A668" si="220">+IFERROR(IF(AND(G605=0,K605=0,I605=0),"OUT TIME","ON"),"OUT TIME")</f>
        <v>OUT TIME</v>
      </c>
      <c r="B605" s="56" t="str">
        <f t="shared" si="212"/>
        <v>ultimo</v>
      </c>
      <c r="C605" s="55">
        <f t="shared" si="219"/>
        <v>4</v>
      </c>
      <c r="D605" t="str">
        <f t="shared" si="219"/>
        <v>Chiriquí</v>
      </c>
      <c r="E605" s="23">
        <f t="shared" ref="E605:E668" si="221">+IF(C605=1,E604+1,E604)</f>
        <v>44031</v>
      </c>
      <c r="F605" s="54">
        <f t="shared" ref="F605:F668" si="222">+IF(C605=1,F604+1,F604)</f>
        <v>47</v>
      </c>
      <c r="G605" cm="1">
        <f t="array" ref="G605">+INDEX('Casos ACUM Prov'!$CK$3:$OM$16,'TODO PROVINCIA'!C605+1,'TODO PROVINCIA'!F605)</f>
        <v>0</v>
      </c>
      <c r="H605">
        <f t="shared" si="214"/>
        <v>0</v>
      </c>
      <c r="I605" cm="1">
        <f t="array" ref="I605">+INDEX('Muertes-PROV'!$C$3:$GE$16,$C605+1,$F605)</f>
        <v>0</v>
      </c>
      <c r="J605">
        <f t="shared" si="215"/>
        <v>0</v>
      </c>
      <c r="K605" cm="1">
        <f t="array" ref="K605">+INDEX('rECUPERA-prov'!$C$3:$LA$16,$C605+1,$F605)</f>
        <v>0</v>
      </c>
      <c r="L605">
        <f t="shared" si="216"/>
        <v>0</v>
      </c>
      <c r="M605">
        <f t="shared" ref="M605:M668" si="223">+G605-I605-K605</f>
        <v>0</v>
      </c>
      <c r="N605">
        <f t="shared" si="217"/>
        <v>0</v>
      </c>
      <c r="O605" s="57">
        <f t="shared" ref="O605:O668" si="224">+IFERROR(I605/G605,0)</f>
        <v>0</v>
      </c>
      <c r="P605" s="57">
        <f t="shared" ref="P605:P668" si="225">+IFERROR(K605/G605,0)</f>
        <v>0</v>
      </c>
      <c r="Q605" s="57">
        <f t="shared" ref="Q605:Q668" si="226">+IFERROR(M605/G605,0)</f>
        <v>0</v>
      </c>
      <c r="R605" s="57">
        <f t="shared" ref="R605:R668" si="227">+IFERROR(H605/G605,0)</f>
        <v>0</v>
      </c>
      <c r="S605" s="57">
        <f t="shared" ref="S605:S668" si="228">+IFERROR(J605/I605,0)</f>
        <v>0</v>
      </c>
      <c r="T605" s="57">
        <f t="shared" ref="T605:T668" si="229">+IFERROR(L605/K605,0)</f>
        <v>0</v>
      </c>
      <c r="U605" s="57">
        <f t="shared" ref="U605:U668" si="230">+IFERROR(N605/M605,0)</f>
        <v>0</v>
      </c>
      <c r="V605" s="58">
        <f t="shared" ref="V605:V668" si="231">+G605/($Z605/1000000)</f>
        <v>0</v>
      </c>
      <c r="W605" s="58">
        <f t="shared" ref="W605:W668" si="232">+I605/($Z605/1000000)</f>
        <v>0</v>
      </c>
      <c r="X605" s="58">
        <f t="shared" ref="X605:X668" si="233">+K605/($Z605/1000000)</f>
        <v>0</v>
      </c>
      <c r="Y605" s="58">
        <f t="shared" ref="Y605:Y668" si="234">+M605/($Z605/1000000)</f>
        <v>0</v>
      </c>
      <c r="Z605">
        <f t="shared" si="218"/>
        <v>241928</v>
      </c>
    </row>
    <row r="606" spans="1:26" x14ac:dyDescent="0.3">
      <c r="A606" s="56" t="str">
        <f t="shared" si="220"/>
        <v>OUT TIME</v>
      </c>
      <c r="B606" s="56" t="str">
        <f t="shared" si="212"/>
        <v>ultimo</v>
      </c>
      <c r="C606" s="55">
        <f t="shared" si="219"/>
        <v>5</v>
      </c>
      <c r="D606" t="str">
        <f t="shared" si="219"/>
        <v>Darién</v>
      </c>
      <c r="E606" s="23">
        <f t="shared" si="221"/>
        <v>44031</v>
      </c>
      <c r="F606" s="54">
        <f t="shared" si="222"/>
        <v>47</v>
      </c>
      <c r="G606" cm="1">
        <f t="array" ref="G606">+INDEX('Casos ACUM Prov'!$CK$3:$OM$16,'TODO PROVINCIA'!C606+1,'TODO PROVINCIA'!F606)</f>
        <v>0</v>
      </c>
      <c r="H606">
        <f t="shared" si="214"/>
        <v>0</v>
      </c>
      <c r="I606" cm="1">
        <f t="array" ref="I606">+INDEX('Muertes-PROV'!$C$3:$GE$16,$C606+1,$F606)</f>
        <v>0</v>
      </c>
      <c r="J606">
        <f t="shared" si="215"/>
        <v>0</v>
      </c>
      <c r="K606" cm="1">
        <f t="array" ref="K606">+INDEX('rECUPERA-prov'!$C$3:$LA$16,$C606+1,$F606)</f>
        <v>0</v>
      </c>
      <c r="L606">
        <f t="shared" si="216"/>
        <v>0</v>
      </c>
      <c r="M606">
        <f t="shared" si="223"/>
        <v>0</v>
      </c>
      <c r="N606">
        <f t="shared" si="217"/>
        <v>0</v>
      </c>
      <c r="O606" s="57">
        <f t="shared" si="224"/>
        <v>0</v>
      </c>
      <c r="P606" s="57">
        <f t="shared" si="225"/>
        <v>0</v>
      </c>
      <c r="Q606" s="57">
        <f t="shared" si="226"/>
        <v>0</v>
      </c>
      <c r="R606" s="57">
        <f t="shared" si="227"/>
        <v>0</v>
      </c>
      <c r="S606" s="57">
        <f t="shared" si="228"/>
        <v>0</v>
      </c>
      <c r="T606" s="57">
        <f t="shared" si="229"/>
        <v>0</v>
      </c>
      <c r="U606" s="57">
        <f t="shared" si="230"/>
        <v>0</v>
      </c>
      <c r="V606" s="58">
        <f t="shared" si="231"/>
        <v>0</v>
      </c>
      <c r="W606" s="58">
        <f t="shared" si="232"/>
        <v>0</v>
      </c>
      <c r="X606" s="58">
        <f t="shared" si="233"/>
        <v>0</v>
      </c>
      <c r="Y606" s="58">
        <f t="shared" si="234"/>
        <v>0</v>
      </c>
      <c r="Z606">
        <f t="shared" si="218"/>
        <v>10001</v>
      </c>
    </row>
    <row r="607" spans="1:26" x14ac:dyDescent="0.3">
      <c r="A607" s="56" t="str">
        <f t="shared" si="220"/>
        <v>OUT TIME</v>
      </c>
      <c r="B607" s="56" t="str">
        <f t="shared" si="212"/>
        <v>ultimo</v>
      </c>
      <c r="C607" s="55">
        <f t="shared" si="219"/>
        <v>6</v>
      </c>
      <c r="D607" t="str">
        <f t="shared" si="219"/>
        <v>Herrera</v>
      </c>
      <c r="E607" s="23">
        <f t="shared" si="221"/>
        <v>44031</v>
      </c>
      <c r="F607" s="54">
        <f t="shared" si="222"/>
        <v>47</v>
      </c>
      <c r="G607" cm="1">
        <f t="array" ref="G607">+INDEX('Casos ACUM Prov'!$CK$3:$OM$16,'TODO PROVINCIA'!C607+1,'TODO PROVINCIA'!F607)</f>
        <v>0</v>
      </c>
      <c r="H607">
        <f t="shared" si="214"/>
        <v>0</v>
      </c>
      <c r="I607" cm="1">
        <f t="array" ref="I607">+INDEX('Muertes-PROV'!$C$3:$GE$16,$C607+1,$F607)</f>
        <v>0</v>
      </c>
      <c r="J607">
        <f t="shared" si="215"/>
        <v>0</v>
      </c>
      <c r="K607" cm="1">
        <f t="array" ref="K607">+INDEX('rECUPERA-prov'!$C$3:$LA$16,$C607+1,$F607)</f>
        <v>0</v>
      </c>
      <c r="L607">
        <f t="shared" si="216"/>
        <v>0</v>
      </c>
      <c r="M607">
        <f t="shared" si="223"/>
        <v>0</v>
      </c>
      <c r="N607">
        <f t="shared" si="217"/>
        <v>0</v>
      </c>
      <c r="O607" s="57">
        <f t="shared" si="224"/>
        <v>0</v>
      </c>
      <c r="P607" s="57">
        <f t="shared" si="225"/>
        <v>0</v>
      </c>
      <c r="Q607" s="57">
        <f t="shared" si="226"/>
        <v>0</v>
      </c>
      <c r="R607" s="57">
        <f t="shared" si="227"/>
        <v>0</v>
      </c>
      <c r="S607" s="57">
        <f t="shared" si="228"/>
        <v>0</v>
      </c>
      <c r="T607" s="57">
        <f t="shared" si="229"/>
        <v>0</v>
      </c>
      <c r="U607" s="57">
        <f t="shared" si="230"/>
        <v>0</v>
      </c>
      <c r="V607" s="58">
        <f t="shared" si="231"/>
        <v>0</v>
      </c>
      <c r="W607" s="58">
        <f t="shared" si="232"/>
        <v>0</v>
      </c>
      <c r="X607" s="58">
        <f t="shared" si="233"/>
        <v>0</v>
      </c>
      <c r="Y607" s="58">
        <f t="shared" si="234"/>
        <v>0</v>
      </c>
      <c r="Z607">
        <f t="shared" si="218"/>
        <v>33109</v>
      </c>
    </row>
    <row r="608" spans="1:26" x14ac:dyDescent="0.3">
      <c r="A608" s="56" t="str">
        <f t="shared" si="220"/>
        <v>OUT TIME</v>
      </c>
      <c r="B608" s="56" t="str">
        <f t="shared" si="212"/>
        <v>ultimo</v>
      </c>
      <c r="C608" s="55">
        <f t="shared" si="219"/>
        <v>7</v>
      </c>
      <c r="D608" t="str">
        <f t="shared" si="219"/>
        <v>Los Santos</v>
      </c>
      <c r="E608" s="23">
        <f t="shared" si="221"/>
        <v>44031</v>
      </c>
      <c r="F608" s="54">
        <f t="shared" si="222"/>
        <v>47</v>
      </c>
      <c r="G608" cm="1">
        <f t="array" ref="G608">+INDEX('Casos ACUM Prov'!$CK$3:$OM$16,'TODO PROVINCIA'!C608+1,'TODO PROVINCIA'!F608)</f>
        <v>0</v>
      </c>
      <c r="H608">
        <f t="shared" si="214"/>
        <v>0</v>
      </c>
      <c r="I608" cm="1">
        <f t="array" ref="I608">+INDEX('Muertes-PROV'!$C$3:$GE$16,$C608+1,$F608)</f>
        <v>0</v>
      </c>
      <c r="J608">
        <f t="shared" si="215"/>
        <v>0</v>
      </c>
      <c r="K608" cm="1">
        <f t="array" ref="K608">+INDEX('rECUPERA-prov'!$C$3:$LA$16,$C608+1,$F608)</f>
        <v>0</v>
      </c>
      <c r="L608">
        <f t="shared" si="216"/>
        <v>0</v>
      </c>
      <c r="M608">
        <f t="shared" si="223"/>
        <v>0</v>
      </c>
      <c r="N608">
        <f t="shared" si="217"/>
        <v>0</v>
      </c>
      <c r="O608" s="57">
        <f t="shared" si="224"/>
        <v>0</v>
      </c>
      <c r="P608" s="57">
        <f t="shared" si="225"/>
        <v>0</v>
      </c>
      <c r="Q608" s="57">
        <f t="shared" si="226"/>
        <v>0</v>
      </c>
      <c r="R608" s="57">
        <f t="shared" si="227"/>
        <v>0</v>
      </c>
      <c r="S608" s="57">
        <f t="shared" si="228"/>
        <v>0</v>
      </c>
      <c r="T608" s="57">
        <f t="shared" si="229"/>
        <v>0</v>
      </c>
      <c r="U608" s="57">
        <f t="shared" si="230"/>
        <v>0</v>
      </c>
      <c r="V608" s="58">
        <f t="shared" si="231"/>
        <v>0</v>
      </c>
      <c r="W608" s="58">
        <f t="shared" si="232"/>
        <v>0</v>
      </c>
      <c r="X608" s="58">
        <f t="shared" si="233"/>
        <v>0</v>
      </c>
      <c r="Y608" s="58">
        <f t="shared" si="234"/>
        <v>0</v>
      </c>
      <c r="Z608">
        <f t="shared" si="218"/>
        <v>156747</v>
      </c>
    </row>
    <row r="609" spans="1:26" x14ac:dyDescent="0.3">
      <c r="A609" s="56" t="str">
        <f t="shared" si="220"/>
        <v>OUT TIME</v>
      </c>
      <c r="B609" s="56" t="str">
        <f t="shared" si="212"/>
        <v>ultimo</v>
      </c>
      <c r="C609" s="55">
        <f t="shared" si="219"/>
        <v>8</v>
      </c>
      <c r="D609" t="str">
        <f t="shared" si="219"/>
        <v>Panamá</v>
      </c>
      <c r="E609" s="23">
        <f t="shared" si="221"/>
        <v>44031</v>
      </c>
      <c r="F609" s="54">
        <f t="shared" si="222"/>
        <v>47</v>
      </c>
      <c r="G609" cm="1">
        <f t="array" ref="G609">+INDEX('Casos ACUM Prov'!$CK$3:$OM$16,'TODO PROVINCIA'!C609+1,'TODO PROVINCIA'!F609)</f>
        <v>0</v>
      </c>
      <c r="H609">
        <f t="shared" si="214"/>
        <v>0</v>
      </c>
      <c r="I609" cm="1">
        <f t="array" ref="I609">+INDEX('Muertes-PROV'!$C$3:$GE$16,$C609+1,$F609)</f>
        <v>0</v>
      </c>
      <c r="J609">
        <f t="shared" si="215"/>
        <v>0</v>
      </c>
      <c r="K609" cm="1">
        <f t="array" ref="K609">+INDEX('rECUPERA-prov'!$C$3:$LA$16,$C609+1,$F609)</f>
        <v>0</v>
      </c>
      <c r="L609">
        <f t="shared" si="216"/>
        <v>0</v>
      </c>
      <c r="M609">
        <f t="shared" si="223"/>
        <v>0</v>
      </c>
      <c r="N609">
        <f t="shared" si="217"/>
        <v>0</v>
      </c>
      <c r="O609" s="57">
        <f t="shared" si="224"/>
        <v>0</v>
      </c>
      <c r="P609" s="57">
        <f t="shared" si="225"/>
        <v>0</v>
      </c>
      <c r="Q609" s="57">
        <f t="shared" si="226"/>
        <v>0</v>
      </c>
      <c r="R609" s="57">
        <f t="shared" si="227"/>
        <v>0</v>
      </c>
      <c r="S609" s="57">
        <f t="shared" si="228"/>
        <v>0</v>
      </c>
      <c r="T609" s="57">
        <f t="shared" si="229"/>
        <v>0</v>
      </c>
      <c r="U609" s="57">
        <f t="shared" si="230"/>
        <v>0</v>
      </c>
      <c r="V609" s="58">
        <f t="shared" si="231"/>
        <v>0</v>
      </c>
      <c r="W609" s="58">
        <f t="shared" si="232"/>
        <v>0</v>
      </c>
      <c r="X609" s="58">
        <f t="shared" si="233"/>
        <v>0</v>
      </c>
      <c r="Y609" s="58">
        <f t="shared" si="234"/>
        <v>0</v>
      </c>
      <c r="Z609">
        <f t="shared" si="218"/>
        <v>109955</v>
      </c>
    </row>
    <row r="610" spans="1:26" x14ac:dyDescent="0.3">
      <c r="A610" s="56" t="str">
        <f t="shared" si="220"/>
        <v>OUT TIME</v>
      </c>
      <c r="B610" s="56" t="str">
        <f t="shared" si="212"/>
        <v>ultimo</v>
      </c>
      <c r="C610" s="55">
        <f t="shared" si="219"/>
        <v>9</v>
      </c>
      <c r="D610" t="str">
        <f t="shared" si="219"/>
        <v>Veraguas</v>
      </c>
      <c r="E610" s="23">
        <f t="shared" si="221"/>
        <v>44031</v>
      </c>
      <c r="F610" s="54">
        <f t="shared" si="222"/>
        <v>47</v>
      </c>
      <c r="G610" cm="1">
        <f t="array" ref="G610">+INDEX('Casos ACUM Prov'!$CK$3:$OM$16,'TODO PROVINCIA'!C610+1,'TODO PROVINCIA'!F610)</f>
        <v>0</v>
      </c>
      <c r="H610">
        <f t="shared" si="214"/>
        <v>0</v>
      </c>
      <c r="I610" cm="1">
        <f t="array" ref="I610">+INDEX('Muertes-PROV'!$C$3:$GE$16,$C610+1,$F610)</f>
        <v>0</v>
      </c>
      <c r="J610">
        <f t="shared" si="215"/>
        <v>0</v>
      </c>
      <c r="K610" cm="1">
        <f t="array" ref="K610">+INDEX('rECUPERA-prov'!$C$3:$LA$16,$C610+1,$F610)</f>
        <v>0</v>
      </c>
      <c r="L610">
        <f t="shared" si="216"/>
        <v>0</v>
      </c>
      <c r="M610">
        <f t="shared" si="223"/>
        <v>0</v>
      </c>
      <c r="N610">
        <f t="shared" si="217"/>
        <v>0</v>
      </c>
      <c r="O610" s="57">
        <f t="shared" si="224"/>
        <v>0</v>
      </c>
      <c r="P610" s="57">
        <f t="shared" si="225"/>
        <v>0</v>
      </c>
      <c r="Q610" s="57">
        <f t="shared" si="226"/>
        <v>0</v>
      </c>
      <c r="R610" s="57">
        <f t="shared" si="227"/>
        <v>0</v>
      </c>
      <c r="S610" s="57">
        <f t="shared" si="228"/>
        <v>0</v>
      </c>
      <c r="T610" s="57">
        <f t="shared" si="229"/>
        <v>0</v>
      </c>
      <c r="U610" s="57">
        <f t="shared" si="230"/>
        <v>0</v>
      </c>
      <c r="V610" s="58">
        <f t="shared" si="231"/>
        <v>0</v>
      </c>
      <c r="W610" s="58">
        <f t="shared" si="232"/>
        <v>0</v>
      </c>
      <c r="X610" s="58">
        <f t="shared" si="233"/>
        <v>0</v>
      </c>
      <c r="Y610" s="58">
        <f t="shared" si="234"/>
        <v>0</v>
      </c>
      <c r="Z610">
        <f t="shared" si="218"/>
        <v>109955</v>
      </c>
    </row>
    <row r="611" spans="1:26" x14ac:dyDescent="0.3">
      <c r="A611" s="56" t="str">
        <f t="shared" si="220"/>
        <v>OUT TIME</v>
      </c>
      <c r="B611" s="56" t="str">
        <f t="shared" si="212"/>
        <v>ultimo</v>
      </c>
      <c r="C611" s="55">
        <f t="shared" si="219"/>
        <v>10</v>
      </c>
      <c r="D611" t="str">
        <f t="shared" si="219"/>
        <v>Comarca Kuna Yala</v>
      </c>
      <c r="E611" s="23">
        <f t="shared" si="221"/>
        <v>44031</v>
      </c>
      <c r="F611" s="54">
        <f t="shared" si="222"/>
        <v>47</v>
      </c>
      <c r="G611" cm="1">
        <f t="array" ref="G611">+INDEX('Casos ACUM Prov'!$CK$3:$OM$16,'TODO PROVINCIA'!C611+1,'TODO PROVINCIA'!F611)</f>
        <v>0</v>
      </c>
      <c r="H611">
        <f t="shared" si="214"/>
        <v>0</v>
      </c>
      <c r="I611" cm="1">
        <f t="array" ref="I611">+INDEX('Muertes-PROV'!$C$3:$GE$16,$C611+1,$F611)</f>
        <v>0</v>
      </c>
      <c r="J611">
        <f t="shared" si="215"/>
        <v>0</v>
      </c>
      <c r="K611" cm="1">
        <f t="array" ref="K611">+INDEX('rECUPERA-prov'!$C$3:$LA$16,$C611+1,$F611)</f>
        <v>0</v>
      </c>
      <c r="L611">
        <f t="shared" si="216"/>
        <v>0</v>
      </c>
      <c r="M611">
        <f t="shared" si="223"/>
        <v>0</v>
      </c>
      <c r="N611">
        <f t="shared" si="217"/>
        <v>0</v>
      </c>
      <c r="O611" s="57">
        <f t="shared" si="224"/>
        <v>0</v>
      </c>
      <c r="P611" s="57">
        <f t="shared" si="225"/>
        <v>0</v>
      </c>
      <c r="Q611" s="57">
        <f t="shared" si="226"/>
        <v>0</v>
      </c>
      <c r="R611" s="57">
        <f t="shared" si="227"/>
        <v>0</v>
      </c>
      <c r="S611" s="57">
        <f t="shared" si="228"/>
        <v>0</v>
      </c>
      <c r="T611" s="57">
        <f t="shared" si="229"/>
        <v>0</v>
      </c>
      <c r="U611" s="57">
        <f t="shared" si="230"/>
        <v>0</v>
      </c>
      <c r="V611" s="58">
        <f t="shared" si="231"/>
        <v>0</v>
      </c>
      <c r="W611" s="58">
        <f t="shared" si="232"/>
        <v>0</v>
      </c>
      <c r="X611" s="58">
        <f t="shared" si="233"/>
        <v>0</v>
      </c>
      <c r="Y611" s="58">
        <f t="shared" si="234"/>
        <v>0</v>
      </c>
      <c r="Z611">
        <f t="shared" si="218"/>
        <v>89592</v>
      </c>
    </row>
    <row r="612" spans="1:26" x14ac:dyDescent="0.3">
      <c r="A612" s="56" t="str">
        <f t="shared" si="220"/>
        <v>OUT TIME</v>
      </c>
      <c r="B612" s="56" t="str">
        <f t="shared" si="212"/>
        <v>ultimo</v>
      </c>
      <c r="C612" s="55">
        <f t="shared" si="219"/>
        <v>11</v>
      </c>
      <c r="D612" t="str">
        <f t="shared" si="219"/>
        <v>Comarca Emberá Wounaán</v>
      </c>
      <c r="E612" s="23">
        <f t="shared" si="221"/>
        <v>44031</v>
      </c>
      <c r="F612" s="54">
        <f t="shared" si="222"/>
        <v>47</v>
      </c>
      <c r="G612" cm="1">
        <f t="array" ref="G612">+INDEX('Casos ACUM Prov'!$CK$3:$OM$16,'TODO PROVINCIA'!C612+1,'TODO PROVINCIA'!F612)</f>
        <v>0</v>
      </c>
      <c r="H612">
        <f t="shared" si="214"/>
        <v>0</v>
      </c>
      <c r="I612" cm="1">
        <f t="array" ref="I612">+INDEX('Muertes-PROV'!$C$3:$GE$16,$C612+1,$F612)</f>
        <v>0</v>
      </c>
      <c r="J612">
        <f t="shared" si="215"/>
        <v>0</v>
      </c>
      <c r="K612" cm="1">
        <f t="array" ref="K612">+INDEX('rECUPERA-prov'!$C$3:$LA$16,$C612+1,$F612)</f>
        <v>0</v>
      </c>
      <c r="L612">
        <f t="shared" si="216"/>
        <v>0</v>
      </c>
      <c r="M612">
        <f t="shared" si="223"/>
        <v>0</v>
      </c>
      <c r="N612">
        <f t="shared" si="217"/>
        <v>0</v>
      </c>
      <c r="O612" s="57">
        <f t="shared" si="224"/>
        <v>0</v>
      </c>
      <c r="P612" s="57">
        <f t="shared" si="225"/>
        <v>0</v>
      </c>
      <c r="Q612" s="57">
        <f t="shared" si="226"/>
        <v>0</v>
      </c>
      <c r="R612" s="57">
        <f t="shared" si="227"/>
        <v>0</v>
      </c>
      <c r="S612" s="57">
        <f t="shared" si="228"/>
        <v>0</v>
      </c>
      <c r="T612" s="57">
        <f t="shared" si="229"/>
        <v>0</v>
      </c>
      <c r="U612" s="57">
        <f t="shared" si="230"/>
        <v>0</v>
      </c>
      <c r="V612" s="58">
        <f t="shared" si="231"/>
        <v>0</v>
      </c>
      <c r="W612" s="58">
        <f t="shared" si="232"/>
        <v>0</v>
      </c>
      <c r="X612" s="58">
        <f t="shared" si="233"/>
        <v>0</v>
      </c>
      <c r="Y612" s="58">
        <f t="shared" si="234"/>
        <v>0</v>
      </c>
      <c r="Z612">
        <f t="shared" si="218"/>
        <v>1249032</v>
      </c>
    </row>
    <row r="613" spans="1:26" x14ac:dyDescent="0.3">
      <c r="A613" s="56" t="str">
        <f t="shared" si="220"/>
        <v>OUT TIME</v>
      </c>
      <c r="B613" s="56" t="str">
        <f t="shared" si="212"/>
        <v>ultimo</v>
      </c>
      <c r="C613" s="55">
        <f t="shared" si="219"/>
        <v>12</v>
      </c>
      <c r="D613" t="str">
        <f t="shared" si="219"/>
        <v>Comarca Ngäbe Buglé</v>
      </c>
      <c r="E613" s="23">
        <f t="shared" si="221"/>
        <v>44031</v>
      </c>
      <c r="F613" s="54">
        <f t="shared" si="222"/>
        <v>47</v>
      </c>
      <c r="G613" cm="1">
        <f t="array" ref="G613">+INDEX('Casos ACUM Prov'!$CK$3:$OM$16,'TODO PROVINCIA'!C613+1,'TODO PROVINCIA'!F613)</f>
        <v>0</v>
      </c>
      <c r="H613">
        <f t="shared" si="214"/>
        <v>0</v>
      </c>
      <c r="I613" cm="1">
        <f t="array" ref="I613">+INDEX('Muertes-PROV'!$C$3:$GE$16,$C613+1,$F613)</f>
        <v>0</v>
      </c>
      <c r="J613">
        <f t="shared" si="215"/>
        <v>0</v>
      </c>
      <c r="K613" cm="1">
        <f t="array" ref="K613">+INDEX('rECUPERA-prov'!$C$3:$LA$16,$C613+1,$F613)</f>
        <v>0</v>
      </c>
      <c r="L613">
        <f t="shared" si="216"/>
        <v>0</v>
      </c>
      <c r="M613">
        <f t="shared" si="223"/>
        <v>0</v>
      </c>
      <c r="N613">
        <f t="shared" si="217"/>
        <v>0</v>
      </c>
      <c r="O613" s="57">
        <f t="shared" si="224"/>
        <v>0</v>
      </c>
      <c r="P613" s="57">
        <f t="shared" si="225"/>
        <v>0</v>
      </c>
      <c r="Q613" s="57">
        <f t="shared" si="226"/>
        <v>0</v>
      </c>
      <c r="R613" s="57">
        <f t="shared" si="227"/>
        <v>0</v>
      </c>
      <c r="S613" s="57">
        <f t="shared" si="228"/>
        <v>0</v>
      </c>
      <c r="T613" s="57">
        <f t="shared" si="229"/>
        <v>0</v>
      </c>
      <c r="U613" s="57">
        <f t="shared" si="230"/>
        <v>0</v>
      </c>
      <c r="V613" s="58">
        <f t="shared" si="231"/>
        <v>0</v>
      </c>
      <c r="W613" s="58">
        <f t="shared" si="232"/>
        <v>0</v>
      </c>
      <c r="X613" s="58">
        <f t="shared" si="233"/>
        <v>0</v>
      </c>
      <c r="Y613" s="58">
        <f t="shared" si="234"/>
        <v>0</v>
      </c>
      <c r="Z613">
        <f t="shared" si="218"/>
        <v>464038</v>
      </c>
    </row>
    <row r="614" spans="1:26" x14ac:dyDescent="0.3">
      <c r="A614" s="56" t="str">
        <f t="shared" si="220"/>
        <v>OUT TIME</v>
      </c>
      <c r="B614" s="56" t="str">
        <f t="shared" si="212"/>
        <v>ultimo</v>
      </c>
      <c r="C614" s="55">
        <f t="shared" si="219"/>
        <v>13</v>
      </c>
      <c r="D614" t="str">
        <f t="shared" si="219"/>
        <v>Panamá Oeste</v>
      </c>
      <c r="E614" s="23">
        <f t="shared" si="221"/>
        <v>44031</v>
      </c>
      <c r="F614" s="54">
        <f t="shared" si="222"/>
        <v>47</v>
      </c>
      <c r="G614" cm="1">
        <f t="array" ref="G614">+INDEX('Casos ACUM Prov'!$CK$3:$OM$16,'TODO PROVINCIA'!C614+1,'TODO PROVINCIA'!F614)</f>
        <v>0</v>
      </c>
      <c r="H614">
        <f t="shared" si="214"/>
        <v>0</v>
      </c>
      <c r="I614" cm="1">
        <f t="array" ref="I614">+INDEX('Muertes-PROV'!$C$3:$GE$16,$C614+1,$F614)</f>
        <v>0</v>
      </c>
      <c r="J614">
        <f t="shared" si="215"/>
        <v>0</v>
      </c>
      <c r="K614" cm="1">
        <f t="array" ref="K614">+INDEX('rECUPERA-prov'!$C$3:$LA$16,$C614+1,$F614)</f>
        <v>0</v>
      </c>
      <c r="L614">
        <f t="shared" si="216"/>
        <v>0</v>
      </c>
      <c r="M614">
        <f t="shared" si="223"/>
        <v>0</v>
      </c>
      <c r="N614">
        <f t="shared" si="217"/>
        <v>0</v>
      </c>
      <c r="O614" s="57">
        <f t="shared" si="224"/>
        <v>0</v>
      </c>
      <c r="P614" s="57">
        <f t="shared" si="225"/>
        <v>0</v>
      </c>
      <c r="Q614" s="57">
        <f t="shared" si="226"/>
        <v>0</v>
      </c>
      <c r="R614" s="57">
        <f t="shared" si="227"/>
        <v>0</v>
      </c>
      <c r="S614" s="57">
        <f t="shared" si="228"/>
        <v>0</v>
      </c>
      <c r="T614" s="57">
        <f t="shared" si="229"/>
        <v>0</v>
      </c>
      <c r="U614" s="57">
        <f t="shared" si="230"/>
        <v>0</v>
      </c>
      <c r="V614" s="58">
        <f t="shared" si="231"/>
        <v>0</v>
      </c>
      <c r="W614" s="58">
        <f t="shared" si="232"/>
        <v>0</v>
      </c>
      <c r="X614" s="58">
        <f t="shared" si="233"/>
        <v>0</v>
      </c>
      <c r="Y614" s="58">
        <f t="shared" si="234"/>
        <v>0</v>
      </c>
      <c r="Z614">
        <f t="shared" si="218"/>
        <v>226991</v>
      </c>
    </row>
    <row r="615" spans="1:26" x14ac:dyDescent="0.3">
      <c r="A615" s="56" t="str">
        <f t="shared" si="220"/>
        <v>OUT TIME</v>
      </c>
      <c r="B615" s="56" t="str">
        <f t="shared" si="212"/>
        <v>ultimo</v>
      </c>
      <c r="C615" s="55">
        <f t="shared" si="219"/>
        <v>1</v>
      </c>
      <c r="D615" t="str">
        <f t="shared" si="219"/>
        <v>Bocas del Toro</v>
      </c>
      <c r="E615" s="23">
        <f t="shared" si="221"/>
        <v>44032</v>
      </c>
      <c r="F615" s="54">
        <f t="shared" si="222"/>
        <v>48</v>
      </c>
      <c r="G615" cm="1">
        <f t="array" ref="G615">+INDEX('Casos ACUM Prov'!$CK$3:$OM$16,'TODO PROVINCIA'!C615+1,'TODO PROVINCIA'!F615)</f>
        <v>0</v>
      </c>
      <c r="H615">
        <f t="shared" si="214"/>
        <v>0</v>
      </c>
      <c r="I615" cm="1">
        <f t="array" ref="I615">+INDEX('Muertes-PROV'!$C$3:$GE$16,$C615+1,$F615)</f>
        <v>0</v>
      </c>
      <c r="J615">
        <f t="shared" si="215"/>
        <v>0</v>
      </c>
      <c r="K615" cm="1">
        <f t="array" ref="K615">+INDEX('rECUPERA-prov'!$C$3:$LA$16,$C615+1,$F615)</f>
        <v>0</v>
      </c>
      <c r="L615">
        <f t="shared" si="216"/>
        <v>0</v>
      </c>
      <c r="M615">
        <f t="shared" si="223"/>
        <v>0</v>
      </c>
      <c r="N615">
        <f t="shared" si="217"/>
        <v>0</v>
      </c>
      <c r="O615" s="57">
        <f t="shared" si="224"/>
        <v>0</v>
      </c>
      <c r="P615" s="57">
        <f t="shared" si="225"/>
        <v>0</v>
      </c>
      <c r="Q615" s="57">
        <f t="shared" si="226"/>
        <v>0</v>
      </c>
      <c r="R615" s="57">
        <f t="shared" si="227"/>
        <v>0</v>
      </c>
      <c r="S615" s="57">
        <f t="shared" si="228"/>
        <v>0</v>
      </c>
      <c r="T615" s="57">
        <f t="shared" si="229"/>
        <v>0</v>
      </c>
      <c r="U615" s="57">
        <f t="shared" si="230"/>
        <v>0</v>
      </c>
      <c r="V615" s="58">
        <f t="shared" si="231"/>
        <v>0</v>
      </c>
      <c r="W615" s="58">
        <f t="shared" si="232"/>
        <v>0</v>
      </c>
      <c r="X615" s="58">
        <f t="shared" si="233"/>
        <v>0</v>
      </c>
      <c r="Y615" s="58">
        <f t="shared" si="234"/>
        <v>0</v>
      </c>
      <c r="Z615">
        <f t="shared" si="218"/>
        <v>125461</v>
      </c>
    </row>
    <row r="616" spans="1:26" x14ac:dyDescent="0.3">
      <c r="A616" s="56" t="str">
        <f t="shared" si="220"/>
        <v>OUT TIME</v>
      </c>
      <c r="B616" s="56" t="str">
        <f t="shared" si="212"/>
        <v>ultimo</v>
      </c>
      <c r="C616" s="55">
        <f t="shared" si="219"/>
        <v>2</v>
      </c>
      <c r="D616" t="str">
        <f t="shared" si="219"/>
        <v>Coclé</v>
      </c>
      <c r="E616" s="23">
        <f t="shared" si="221"/>
        <v>44032</v>
      </c>
      <c r="F616" s="54">
        <f t="shared" si="222"/>
        <v>48</v>
      </c>
      <c r="G616" cm="1">
        <f t="array" ref="G616">+INDEX('Casos ACUM Prov'!$CK$3:$OM$16,'TODO PROVINCIA'!C616+1,'TODO PROVINCIA'!F616)</f>
        <v>0</v>
      </c>
      <c r="H616">
        <f t="shared" si="214"/>
        <v>0</v>
      </c>
      <c r="I616" cm="1">
        <f t="array" ref="I616">+INDEX('Muertes-PROV'!$C$3:$GE$16,$C616+1,$F616)</f>
        <v>0</v>
      </c>
      <c r="J616">
        <f t="shared" si="215"/>
        <v>0</v>
      </c>
      <c r="K616" cm="1">
        <f t="array" ref="K616">+INDEX('rECUPERA-prov'!$C$3:$LA$16,$C616+1,$F616)</f>
        <v>0</v>
      </c>
      <c r="L616">
        <f t="shared" si="216"/>
        <v>0</v>
      </c>
      <c r="M616">
        <f t="shared" si="223"/>
        <v>0</v>
      </c>
      <c r="N616">
        <f t="shared" si="217"/>
        <v>0</v>
      </c>
      <c r="O616" s="57">
        <f t="shared" si="224"/>
        <v>0</v>
      </c>
      <c r="P616" s="57">
        <f t="shared" si="225"/>
        <v>0</v>
      </c>
      <c r="Q616" s="57">
        <f t="shared" si="226"/>
        <v>0</v>
      </c>
      <c r="R616" s="57">
        <f t="shared" si="227"/>
        <v>0</v>
      </c>
      <c r="S616" s="57">
        <f t="shared" si="228"/>
        <v>0</v>
      </c>
      <c r="T616" s="57">
        <f t="shared" si="229"/>
        <v>0</v>
      </c>
      <c r="U616" s="57">
        <f t="shared" si="230"/>
        <v>0</v>
      </c>
      <c r="V616" s="58">
        <f t="shared" si="231"/>
        <v>0</v>
      </c>
      <c r="W616" s="58">
        <f t="shared" si="232"/>
        <v>0</v>
      </c>
      <c r="X616" s="58">
        <f t="shared" si="233"/>
        <v>0</v>
      </c>
      <c r="Y616" s="58">
        <f t="shared" si="234"/>
        <v>0</v>
      </c>
      <c r="Z616">
        <f t="shared" si="218"/>
        <v>416873</v>
      </c>
    </row>
    <row r="617" spans="1:26" x14ac:dyDescent="0.3">
      <c r="A617" s="56" t="str">
        <f t="shared" si="220"/>
        <v>OUT TIME</v>
      </c>
      <c r="B617" s="56" t="str">
        <f t="shared" si="212"/>
        <v>ultimo</v>
      </c>
      <c r="C617" s="55">
        <f t="shared" si="219"/>
        <v>3</v>
      </c>
      <c r="D617" t="str">
        <f t="shared" si="219"/>
        <v>Colón</v>
      </c>
      <c r="E617" s="23">
        <f t="shared" si="221"/>
        <v>44032</v>
      </c>
      <c r="F617" s="54">
        <f t="shared" si="222"/>
        <v>48</v>
      </c>
      <c r="G617" cm="1">
        <f t="array" ref="G617">+INDEX('Casos ACUM Prov'!$CK$3:$OM$16,'TODO PROVINCIA'!C617+1,'TODO PROVINCIA'!F617)</f>
        <v>0</v>
      </c>
      <c r="H617">
        <f t="shared" si="214"/>
        <v>0</v>
      </c>
      <c r="I617" cm="1">
        <f t="array" ref="I617">+INDEX('Muertes-PROV'!$C$3:$GE$16,$C617+1,$F617)</f>
        <v>0</v>
      </c>
      <c r="J617">
        <f t="shared" si="215"/>
        <v>0</v>
      </c>
      <c r="K617" cm="1">
        <f t="array" ref="K617">+INDEX('rECUPERA-prov'!$C$3:$LA$16,$C617+1,$F617)</f>
        <v>0</v>
      </c>
      <c r="L617">
        <f t="shared" si="216"/>
        <v>0</v>
      </c>
      <c r="M617">
        <f t="shared" si="223"/>
        <v>0</v>
      </c>
      <c r="N617">
        <f t="shared" si="217"/>
        <v>0</v>
      </c>
      <c r="O617" s="57">
        <f t="shared" si="224"/>
        <v>0</v>
      </c>
      <c r="P617" s="57">
        <f t="shared" si="225"/>
        <v>0</v>
      </c>
      <c r="Q617" s="57">
        <f t="shared" si="226"/>
        <v>0</v>
      </c>
      <c r="R617" s="57">
        <f t="shared" si="227"/>
        <v>0</v>
      </c>
      <c r="S617" s="57">
        <f t="shared" si="228"/>
        <v>0</v>
      </c>
      <c r="T617" s="57">
        <f t="shared" si="229"/>
        <v>0</v>
      </c>
      <c r="U617" s="57">
        <f t="shared" si="230"/>
        <v>0</v>
      </c>
      <c r="V617" s="58">
        <f t="shared" si="231"/>
        <v>0</v>
      </c>
      <c r="W617" s="58">
        <f t="shared" si="232"/>
        <v>0</v>
      </c>
      <c r="X617" s="58">
        <f t="shared" si="233"/>
        <v>0</v>
      </c>
      <c r="Y617" s="58">
        <f t="shared" si="234"/>
        <v>0</v>
      </c>
      <c r="Z617">
        <f t="shared" si="218"/>
        <v>233708</v>
      </c>
    </row>
    <row r="618" spans="1:26" x14ac:dyDescent="0.3">
      <c r="A618" s="56" t="str">
        <f t="shared" si="220"/>
        <v>OUT TIME</v>
      </c>
      <c r="B618" s="56" t="str">
        <f t="shared" si="212"/>
        <v>ultimo</v>
      </c>
      <c r="C618" s="55">
        <f t="shared" si="219"/>
        <v>4</v>
      </c>
      <c r="D618" t="str">
        <f t="shared" si="219"/>
        <v>Chiriquí</v>
      </c>
      <c r="E618" s="23">
        <f t="shared" si="221"/>
        <v>44032</v>
      </c>
      <c r="F618" s="54">
        <f t="shared" si="222"/>
        <v>48</v>
      </c>
      <c r="G618" cm="1">
        <f t="array" ref="G618">+INDEX('Casos ACUM Prov'!$CK$3:$OM$16,'TODO PROVINCIA'!C618+1,'TODO PROVINCIA'!F618)</f>
        <v>0</v>
      </c>
      <c r="H618">
        <f t="shared" si="214"/>
        <v>0</v>
      </c>
      <c r="I618" cm="1">
        <f t="array" ref="I618">+INDEX('Muertes-PROV'!$C$3:$GE$16,$C618+1,$F618)</f>
        <v>0</v>
      </c>
      <c r="J618">
        <f t="shared" si="215"/>
        <v>0</v>
      </c>
      <c r="K618" cm="1">
        <f t="array" ref="K618">+INDEX('rECUPERA-prov'!$C$3:$LA$16,$C618+1,$F618)</f>
        <v>0</v>
      </c>
      <c r="L618">
        <f t="shared" si="216"/>
        <v>0</v>
      </c>
      <c r="M618">
        <f t="shared" si="223"/>
        <v>0</v>
      </c>
      <c r="N618">
        <f t="shared" si="217"/>
        <v>0</v>
      </c>
      <c r="O618" s="57">
        <f t="shared" si="224"/>
        <v>0</v>
      </c>
      <c r="P618" s="57">
        <f t="shared" si="225"/>
        <v>0</v>
      </c>
      <c r="Q618" s="57">
        <f t="shared" si="226"/>
        <v>0</v>
      </c>
      <c r="R618" s="57">
        <f t="shared" si="227"/>
        <v>0</v>
      </c>
      <c r="S618" s="57">
        <f t="shared" si="228"/>
        <v>0</v>
      </c>
      <c r="T618" s="57">
        <f t="shared" si="229"/>
        <v>0</v>
      </c>
      <c r="U618" s="57">
        <f t="shared" si="230"/>
        <v>0</v>
      </c>
      <c r="V618" s="58">
        <f t="shared" si="231"/>
        <v>0</v>
      </c>
      <c r="W618" s="58">
        <f t="shared" si="232"/>
        <v>0</v>
      </c>
      <c r="X618" s="58">
        <f t="shared" si="233"/>
        <v>0</v>
      </c>
      <c r="Y618" s="58">
        <f t="shared" si="234"/>
        <v>0</v>
      </c>
      <c r="Z618">
        <f t="shared" si="218"/>
        <v>241928</v>
      </c>
    </row>
    <row r="619" spans="1:26" x14ac:dyDescent="0.3">
      <c r="A619" s="56" t="str">
        <f t="shared" si="220"/>
        <v>OUT TIME</v>
      </c>
      <c r="B619" s="56" t="str">
        <f t="shared" si="212"/>
        <v>ultimo</v>
      </c>
      <c r="C619" s="55">
        <f t="shared" si="219"/>
        <v>5</v>
      </c>
      <c r="D619" t="str">
        <f t="shared" si="219"/>
        <v>Darién</v>
      </c>
      <c r="E619" s="23">
        <f t="shared" si="221"/>
        <v>44032</v>
      </c>
      <c r="F619" s="54">
        <f t="shared" si="222"/>
        <v>48</v>
      </c>
      <c r="G619" cm="1">
        <f t="array" ref="G619">+INDEX('Casos ACUM Prov'!$CK$3:$OM$16,'TODO PROVINCIA'!C619+1,'TODO PROVINCIA'!F619)</f>
        <v>0</v>
      </c>
      <c r="H619">
        <f t="shared" si="214"/>
        <v>0</v>
      </c>
      <c r="I619" cm="1">
        <f t="array" ref="I619">+INDEX('Muertes-PROV'!$C$3:$GE$16,$C619+1,$F619)</f>
        <v>0</v>
      </c>
      <c r="J619">
        <f t="shared" si="215"/>
        <v>0</v>
      </c>
      <c r="K619" cm="1">
        <f t="array" ref="K619">+INDEX('rECUPERA-prov'!$C$3:$LA$16,$C619+1,$F619)</f>
        <v>0</v>
      </c>
      <c r="L619">
        <f t="shared" si="216"/>
        <v>0</v>
      </c>
      <c r="M619">
        <f t="shared" si="223"/>
        <v>0</v>
      </c>
      <c r="N619">
        <f t="shared" si="217"/>
        <v>0</v>
      </c>
      <c r="O619" s="57">
        <f t="shared" si="224"/>
        <v>0</v>
      </c>
      <c r="P619" s="57">
        <f t="shared" si="225"/>
        <v>0</v>
      </c>
      <c r="Q619" s="57">
        <f t="shared" si="226"/>
        <v>0</v>
      </c>
      <c r="R619" s="57">
        <f t="shared" si="227"/>
        <v>0</v>
      </c>
      <c r="S619" s="57">
        <f t="shared" si="228"/>
        <v>0</v>
      </c>
      <c r="T619" s="57">
        <f t="shared" si="229"/>
        <v>0</v>
      </c>
      <c r="U619" s="57">
        <f t="shared" si="230"/>
        <v>0</v>
      </c>
      <c r="V619" s="58">
        <f t="shared" si="231"/>
        <v>0</v>
      </c>
      <c r="W619" s="58">
        <f t="shared" si="232"/>
        <v>0</v>
      </c>
      <c r="X619" s="58">
        <f t="shared" si="233"/>
        <v>0</v>
      </c>
      <c r="Y619" s="58">
        <f t="shared" si="234"/>
        <v>0</v>
      </c>
      <c r="Z619">
        <f t="shared" si="218"/>
        <v>10001</v>
      </c>
    </row>
    <row r="620" spans="1:26" x14ac:dyDescent="0.3">
      <c r="A620" s="56" t="str">
        <f t="shared" si="220"/>
        <v>OUT TIME</v>
      </c>
      <c r="B620" s="56" t="str">
        <f t="shared" si="212"/>
        <v>ultimo</v>
      </c>
      <c r="C620" s="55">
        <f t="shared" ref="C620:D635" si="235">+C607</f>
        <v>6</v>
      </c>
      <c r="D620" t="str">
        <f t="shared" si="235"/>
        <v>Herrera</v>
      </c>
      <c r="E620" s="23">
        <f t="shared" si="221"/>
        <v>44032</v>
      </c>
      <c r="F620" s="54">
        <f t="shared" si="222"/>
        <v>48</v>
      </c>
      <c r="G620" cm="1">
        <f t="array" ref="G620">+INDEX('Casos ACUM Prov'!$CK$3:$OM$16,'TODO PROVINCIA'!C620+1,'TODO PROVINCIA'!F620)</f>
        <v>0</v>
      </c>
      <c r="H620">
        <f t="shared" si="214"/>
        <v>0</v>
      </c>
      <c r="I620" cm="1">
        <f t="array" ref="I620">+INDEX('Muertes-PROV'!$C$3:$GE$16,$C620+1,$F620)</f>
        <v>0</v>
      </c>
      <c r="J620">
        <f t="shared" si="215"/>
        <v>0</v>
      </c>
      <c r="K620" cm="1">
        <f t="array" ref="K620">+INDEX('rECUPERA-prov'!$C$3:$LA$16,$C620+1,$F620)</f>
        <v>0</v>
      </c>
      <c r="L620">
        <f t="shared" si="216"/>
        <v>0</v>
      </c>
      <c r="M620">
        <f t="shared" si="223"/>
        <v>0</v>
      </c>
      <c r="N620">
        <f t="shared" si="217"/>
        <v>0</v>
      </c>
      <c r="O620" s="57">
        <f t="shared" si="224"/>
        <v>0</v>
      </c>
      <c r="P620" s="57">
        <f t="shared" si="225"/>
        <v>0</v>
      </c>
      <c r="Q620" s="57">
        <f t="shared" si="226"/>
        <v>0</v>
      </c>
      <c r="R620" s="57">
        <f t="shared" si="227"/>
        <v>0</v>
      </c>
      <c r="S620" s="57">
        <f t="shared" si="228"/>
        <v>0</v>
      </c>
      <c r="T620" s="57">
        <f t="shared" si="229"/>
        <v>0</v>
      </c>
      <c r="U620" s="57">
        <f t="shared" si="230"/>
        <v>0</v>
      </c>
      <c r="V620" s="58">
        <f t="shared" si="231"/>
        <v>0</v>
      </c>
      <c r="W620" s="58">
        <f t="shared" si="232"/>
        <v>0</v>
      </c>
      <c r="X620" s="58">
        <f t="shared" si="233"/>
        <v>0</v>
      </c>
      <c r="Y620" s="58">
        <f t="shared" si="234"/>
        <v>0</v>
      </c>
      <c r="Z620">
        <f t="shared" si="218"/>
        <v>33109</v>
      </c>
    </row>
    <row r="621" spans="1:26" x14ac:dyDescent="0.3">
      <c r="A621" s="56" t="str">
        <f t="shared" si="220"/>
        <v>OUT TIME</v>
      </c>
      <c r="B621" s="56" t="str">
        <f t="shared" si="212"/>
        <v>ultimo</v>
      </c>
      <c r="C621" s="55">
        <f t="shared" si="235"/>
        <v>7</v>
      </c>
      <c r="D621" t="str">
        <f t="shared" si="235"/>
        <v>Los Santos</v>
      </c>
      <c r="E621" s="23">
        <f t="shared" si="221"/>
        <v>44032</v>
      </c>
      <c r="F621" s="54">
        <f t="shared" si="222"/>
        <v>48</v>
      </c>
      <c r="G621" cm="1">
        <f t="array" ref="G621">+INDEX('Casos ACUM Prov'!$CK$3:$OM$16,'TODO PROVINCIA'!C621+1,'TODO PROVINCIA'!F621)</f>
        <v>0</v>
      </c>
      <c r="H621">
        <f t="shared" si="214"/>
        <v>0</v>
      </c>
      <c r="I621" cm="1">
        <f t="array" ref="I621">+INDEX('Muertes-PROV'!$C$3:$GE$16,$C621+1,$F621)</f>
        <v>0</v>
      </c>
      <c r="J621">
        <f t="shared" si="215"/>
        <v>0</v>
      </c>
      <c r="K621" cm="1">
        <f t="array" ref="K621">+INDEX('rECUPERA-prov'!$C$3:$LA$16,$C621+1,$F621)</f>
        <v>0</v>
      </c>
      <c r="L621">
        <f t="shared" si="216"/>
        <v>0</v>
      </c>
      <c r="M621">
        <f t="shared" si="223"/>
        <v>0</v>
      </c>
      <c r="N621">
        <f t="shared" si="217"/>
        <v>0</v>
      </c>
      <c r="O621" s="57">
        <f t="shared" si="224"/>
        <v>0</v>
      </c>
      <c r="P621" s="57">
        <f t="shared" si="225"/>
        <v>0</v>
      </c>
      <c r="Q621" s="57">
        <f t="shared" si="226"/>
        <v>0</v>
      </c>
      <c r="R621" s="57">
        <f t="shared" si="227"/>
        <v>0</v>
      </c>
      <c r="S621" s="57">
        <f t="shared" si="228"/>
        <v>0</v>
      </c>
      <c r="T621" s="57">
        <f t="shared" si="229"/>
        <v>0</v>
      </c>
      <c r="U621" s="57">
        <f t="shared" si="230"/>
        <v>0</v>
      </c>
      <c r="V621" s="58">
        <f t="shared" si="231"/>
        <v>0</v>
      </c>
      <c r="W621" s="58">
        <f t="shared" si="232"/>
        <v>0</v>
      </c>
      <c r="X621" s="58">
        <f t="shared" si="233"/>
        <v>0</v>
      </c>
      <c r="Y621" s="58">
        <f t="shared" si="234"/>
        <v>0</v>
      </c>
      <c r="Z621">
        <f t="shared" si="218"/>
        <v>156747</v>
      </c>
    </row>
    <row r="622" spans="1:26" x14ac:dyDescent="0.3">
      <c r="A622" s="56" t="str">
        <f t="shared" si="220"/>
        <v>OUT TIME</v>
      </c>
      <c r="B622" s="56" t="str">
        <f t="shared" si="212"/>
        <v>ultimo</v>
      </c>
      <c r="C622" s="55">
        <f t="shared" si="235"/>
        <v>8</v>
      </c>
      <c r="D622" t="str">
        <f t="shared" si="235"/>
        <v>Panamá</v>
      </c>
      <c r="E622" s="23">
        <f t="shared" si="221"/>
        <v>44032</v>
      </c>
      <c r="F622" s="54">
        <f t="shared" si="222"/>
        <v>48</v>
      </c>
      <c r="G622" cm="1">
        <f t="array" ref="G622">+INDEX('Casos ACUM Prov'!$CK$3:$OM$16,'TODO PROVINCIA'!C622+1,'TODO PROVINCIA'!F622)</f>
        <v>0</v>
      </c>
      <c r="H622">
        <f t="shared" si="214"/>
        <v>0</v>
      </c>
      <c r="I622" cm="1">
        <f t="array" ref="I622">+INDEX('Muertes-PROV'!$C$3:$GE$16,$C622+1,$F622)</f>
        <v>0</v>
      </c>
      <c r="J622">
        <f t="shared" si="215"/>
        <v>0</v>
      </c>
      <c r="K622" cm="1">
        <f t="array" ref="K622">+INDEX('rECUPERA-prov'!$C$3:$LA$16,$C622+1,$F622)</f>
        <v>0</v>
      </c>
      <c r="L622">
        <f t="shared" si="216"/>
        <v>0</v>
      </c>
      <c r="M622">
        <f t="shared" si="223"/>
        <v>0</v>
      </c>
      <c r="N622">
        <f t="shared" si="217"/>
        <v>0</v>
      </c>
      <c r="O622" s="57">
        <f t="shared" si="224"/>
        <v>0</v>
      </c>
      <c r="P622" s="57">
        <f t="shared" si="225"/>
        <v>0</v>
      </c>
      <c r="Q622" s="57">
        <f t="shared" si="226"/>
        <v>0</v>
      </c>
      <c r="R622" s="57">
        <f t="shared" si="227"/>
        <v>0</v>
      </c>
      <c r="S622" s="57">
        <f t="shared" si="228"/>
        <v>0</v>
      </c>
      <c r="T622" s="57">
        <f t="shared" si="229"/>
        <v>0</v>
      </c>
      <c r="U622" s="57">
        <f t="shared" si="230"/>
        <v>0</v>
      </c>
      <c r="V622" s="58">
        <f t="shared" si="231"/>
        <v>0</v>
      </c>
      <c r="W622" s="58">
        <f t="shared" si="232"/>
        <v>0</v>
      </c>
      <c r="X622" s="58">
        <f t="shared" si="233"/>
        <v>0</v>
      </c>
      <c r="Y622" s="58">
        <f t="shared" si="234"/>
        <v>0</v>
      </c>
      <c r="Z622">
        <f t="shared" si="218"/>
        <v>109955</v>
      </c>
    </row>
    <row r="623" spans="1:26" x14ac:dyDescent="0.3">
      <c r="A623" s="56" t="str">
        <f t="shared" si="220"/>
        <v>OUT TIME</v>
      </c>
      <c r="B623" s="56" t="str">
        <f t="shared" si="212"/>
        <v>ultimo</v>
      </c>
      <c r="C623" s="55">
        <f t="shared" si="235"/>
        <v>9</v>
      </c>
      <c r="D623" t="str">
        <f t="shared" si="235"/>
        <v>Veraguas</v>
      </c>
      <c r="E623" s="23">
        <f t="shared" si="221"/>
        <v>44032</v>
      </c>
      <c r="F623" s="54">
        <f t="shared" si="222"/>
        <v>48</v>
      </c>
      <c r="G623" cm="1">
        <f t="array" ref="G623">+INDEX('Casos ACUM Prov'!$CK$3:$OM$16,'TODO PROVINCIA'!C623+1,'TODO PROVINCIA'!F623)</f>
        <v>0</v>
      </c>
      <c r="H623">
        <f t="shared" si="214"/>
        <v>0</v>
      </c>
      <c r="I623" cm="1">
        <f t="array" ref="I623">+INDEX('Muertes-PROV'!$C$3:$GE$16,$C623+1,$F623)</f>
        <v>0</v>
      </c>
      <c r="J623">
        <f t="shared" si="215"/>
        <v>0</v>
      </c>
      <c r="K623" cm="1">
        <f t="array" ref="K623">+INDEX('rECUPERA-prov'!$C$3:$LA$16,$C623+1,$F623)</f>
        <v>0</v>
      </c>
      <c r="L623">
        <f t="shared" si="216"/>
        <v>0</v>
      </c>
      <c r="M623">
        <f t="shared" si="223"/>
        <v>0</v>
      </c>
      <c r="N623">
        <f t="shared" si="217"/>
        <v>0</v>
      </c>
      <c r="O623" s="57">
        <f t="shared" si="224"/>
        <v>0</v>
      </c>
      <c r="P623" s="57">
        <f t="shared" si="225"/>
        <v>0</v>
      </c>
      <c r="Q623" s="57">
        <f t="shared" si="226"/>
        <v>0</v>
      </c>
      <c r="R623" s="57">
        <f t="shared" si="227"/>
        <v>0</v>
      </c>
      <c r="S623" s="57">
        <f t="shared" si="228"/>
        <v>0</v>
      </c>
      <c r="T623" s="57">
        <f t="shared" si="229"/>
        <v>0</v>
      </c>
      <c r="U623" s="57">
        <f t="shared" si="230"/>
        <v>0</v>
      </c>
      <c r="V623" s="58">
        <f t="shared" si="231"/>
        <v>0</v>
      </c>
      <c r="W623" s="58">
        <f t="shared" si="232"/>
        <v>0</v>
      </c>
      <c r="X623" s="58">
        <f t="shared" si="233"/>
        <v>0</v>
      </c>
      <c r="Y623" s="58">
        <f t="shared" si="234"/>
        <v>0</v>
      </c>
      <c r="Z623">
        <f t="shared" si="218"/>
        <v>109955</v>
      </c>
    </row>
    <row r="624" spans="1:26" x14ac:dyDescent="0.3">
      <c r="A624" s="56" t="str">
        <f t="shared" si="220"/>
        <v>OUT TIME</v>
      </c>
      <c r="B624" s="56" t="str">
        <f t="shared" si="212"/>
        <v>ultimo</v>
      </c>
      <c r="C624" s="55">
        <f t="shared" si="235"/>
        <v>10</v>
      </c>
      <c r="D624" t="str">
        <f t="shared" si="235"/>
        <v>Comarca Kuna Yala</v>
      </c>
      <c r="E624" s="23">
        <f t="shared" si="221"/>
        <v>44032</v>
      </c>
      <c r="F624" s="54">
        <f t="shared" si="222"/>
        <v>48</v>
      </c>
      <c r="G624" cm="1">
        <f t="array" ref="G624">+INDEX('Casos ACUM Prov'!$CK$3:$OM$16,'TODO PROVINCIA'!C624+1,'TODO PROVINCIA'!F624)</f>
        <v>0</v>
      </c>
      <c r="H624">
        <f t="shared" si="214"/>
        <v>0</v>
      </c>
      <c r="I624" cm="1">
        <f t="array" ref="I624">+INDEX('Muertes-PROV'!$C$3:$GE$16,$C624+1,$F624)</f>
        <v>0</v>
      </c>
      <c r="J624">
        <f t="shared" si="215"/>
        <v>0</v>
      </c>
      <c r="K624" cm="1">
        <f t="array" ref="K624">+INDEX('rECUPERA-prov'!$C$3:$LA$16,$C624+1,$F624)</f>
        <v>0</v>
      </c>
      <c r="L624">
        <f t="shared" si="216"/>
        <v>0</v>
      </c>
      <c r="M624">
        <f t="shared" si="223"/>
        <v>0</v>
      </c>
      <c r="N624">
        <f t="shared" si="217"/>
        <v>0</v>
      </c>
      <c r="O624" s="57">
        <f t="shared" si="224"/>
        <v>0</v>
      </c>
      <c r="P624" s="57">
        <f t="shared" si="225"/>
        <v>0</v>
      </c>
      <c r="Q624" s="57">
        <f t="shared" si="226"/>
        <v>0</v>
      </c>
      <c r="R624" s="57">
        <f t="shared" si="227"/>
        <v>0</v>
      </c>
      <c r="S624" s="57">
        <f t="shared" si="228"/>
        <v>0</v>
      </c>
      <c r="T624" s="57">
        <f t="shared" si="229"/>
        <v>0</v>
      </c>
      <c r="U624" s="57">
        <f t="shared" si="230"/>
        <v>0</v>
      </c>
      <c r="V624" s="58">
        <f t="shared" si="231"/>
        <v>0</v>
      </c>
      <c r="W624" s="58">
        <f t="shared" si="232"/>
        <v>0</v>
      </c>
      <c r="X624" s="58">
        <f t="shared" si="233"/>
        <v>0</v>
      </c>
      <c r="Y624" s="58">
        <f t="shared" si="234"/>
        <v>0</v>
      </c>
      <c r="Z624">
        <f t="shared" si="218"/>
        <v>89592</v>
      </c>
    </row>
    <row r="625" spans="1:26" x14ac:dyDescent="0.3">
      <c r="A625" s="56" t="str">
        <f t="shared" si="220"/>
        <v>OUT TIME</v>
      </c>
      <c r="B625" s="56" t="str">
        <f t="shared" si="212"/>
        <v>ultimo</v>
      </c>
      <c r="C625" s="55">
        <f t="shared" si="235"/>
        <v>11</v>
      </c>
      <c r="D625" t="str">
        <f t="shared" si="235"/>
        <v>Comarca Emberá Wounaán</v>
      </c>
      <c r="E625" s="23">
        <f t="shared" si="221"/>
        <v>44032</v>
      </c>
      <c r="F625" s="54">
        <f t="shared" si="222"/>
        <v>48</v>
      </c>
      <c r="G625" cm="1">
        <f t="array" ref="G625">+INDEX('Casos ACUM Prov'!$CK$3:$OM$16,'TODO PROVINCIA'!C625+1,'TODO PROVINCIA'!F625)</f>
        <v>0</v>
      </c>
      <c r="H625">
        <f t="shared" si="214"/>
        <v>0</v>
      </c>
      <c r="I625" cm="1">
        <f t="array" ref="I625">+INDEX('Muertes-PROV'!$C$3:$GE$16,$C625+1,$F625)</f>
        <v>0</v>
      </c>
      <c r="J625">
        <f t="shared" si="215"/>
        <v>0</v>
      </c>
      <c r="K625" cm="1">
        <f t="array" ref="K625">+INDEX('rECUPERA-prov'!$C$3:$LA$16,$C625+1,$F625)</f>
        <v>0</v>
      </c>
      <c r="L625">
        <f t="shared" si="216"/>
        <v>0</v>
      </c>
      <c r="M625">
        <f t="shared" si="223"/>
        <v>0</v>
      </c>
      <c r="N625">
        <f t="shared" si="217"/>
        <v>0</v>
      </c>
      <c r="O625" s="57">
        <f t="shared" si="224"/>
        <v>0</v>
      </c>
      <c r="P625" s="57">
        <f t="shared" si="225"/>
        <v>0</v>
      </c>
      <c r="Q625" s="57">
        <f t="shared" si="226"/>
        <v>0</v>
      </c>
      <c r="R625" s="57">
        <f t="shared" si="227"/>
        <v>0</v>
      </c>
      <c r="S625" s="57">
        <f t="shared" si="228"/>
        <v>0</v>
      </c>
      <c r="T625" s="57">
        <f t="shared" si="229"/>
        <v>0</v>
      </c>
      <c r="U625" s="57">
        <f t="shared" si="230"/>
        <v>0</v>
      </c>
      <c r="V625" s="58">
        <f t="shared" si="231"/>
        <v>0</v>
      </c>
      <c r="W625" s="58">
        <f t="shared" si="232"/>
        <v>0</v>
      </c>
      <c r="X625" s="58">
        <f t="shared" si="233"/>
        <v>0</v>
      </c>
      <c r="Y625" s="58">
        <f t="shared" si="234"/>
        <v>0</v>
      </c>
      <c r="Z625">
        <f t="shared" si="218"/>
        <v>1249032</v>
      </c>
    </row>
    <row r="626" spans="1:26" x14ac:dyDescent="0.3">
      <c r="A626" s="56" t="str">
        <f t="shared" si="220"/>
        <v>OUT TIME</v>
      </c>
      <c r="B626" s="56" t="str">
        <f t="shared" si="212"/>
        <v>ultimo</v>
      </c>
      <c r="C626" s="55">
        <f t="shared" si="235"/>
        <v>12</v>
      </c>
      <c r="D626" t="str">
        <f t="shared" si="235"/>
        <v>Comarca Ngäbe Buglé</v>
      </c>
      <c r="E626" s="23">
        <f t="shared" si="221"/>
        <v>44032</v>
      </c>
      <c r="F626" s="54">
        <f t="shared" si="222"/>
        <v>48</v>
      </c>
      <c r="G626" cm="1">
        <f t="array" ref="G626">+INDEX('Casos ACUM Prov'!$CK$3:$OM$16,'TODO PROVINCIA'!C626+1,'TODO PROVINCIA'!F626)</f>
        <v>0</v>
      </c>
      <c r="H626">
        <f t="shared" si="214"/>
        <v>0</v>
      </c>
      <c r="I626" cm="1">
        <f t="array" ref="I626">+INDEX('Muertes-PROV'!$C$3:$GE$16,$C626+1,$F626)</f>
        <v>0</v>
      </c>
      <c r="J626">
        <f t="shared" si="215"/>
        <v>0</v>
      </c>
      <c r="K626" cm="1">
        <f t="array" ref="K626">+INDEX('rECUPERA-prov'!$C$3:$LA$16,$C626+1,$F626)</f>
        <v>0</v>
      </c>
      <c r="L626">
        <f t="shared" si="216"/>
        <v>0</v>
      </c>
      <c r="M626">
        <f t="shared" si="223"/>
        <v>0</v>
      </c>
      <c r="N626">
        <f t="shared" si="217"/>
        <v>0</v>
      </c>
      <c r="O626" s="57">
        <f t="shared" si="224"/>
        <v>0</v>
      </c>
      <c r="P626" s="57">
        <f t="shared" si="225"/>
        <v>0</v>
      </c>
      <c r="Q626" s="57">
        <f t="shared" si="226"/>
        <v>0</v>
      </c>
      <c r="R626" s="57">
        <f t="shared" si="227"/>
        <v>0</v>
      </c>
      <c r="S626" s="57">
        <f t="shared" si="228"/>
        <v>0</v>
      </c>
      <c r="T626" s="57">
        <f t="shared" si="229"/>
        <v>0</v>
      </c>
      <c r="U626" s="57">
        <f t="shared" si="230"/>
        <v>0</v>
      </c>
      <c r="V626" s="58">
        <f t="shared" si="231"/>
        <v>0</v>
      </c>
      <c r="W626" s="58">
        <f t="shared" si="232"/>
        <v>0</v>
      </c>
      <c r="X626" s="58">
        <f t="shared" si="233"/>
        <v>0</v>
      </c>
      <c r="Y626" s="58">
        <f t="shared" si="234"/>
        <v>0</v>
      </c>
      <c r="Z626">
        <f t="shared" si="218"/>
        <v>464038</v>
      </c>
    </row>
    <row r="627" spans="1:26" x14ac:dyDescent="0.3">
      <c r="A627" s="56" t="str">
        <f t="shared" si="220"/>
        <v>OUT TIME</v>
      </c>
      <c r="B627" s="56" t="str">
        <f t="shared" si="212"/>
        <v>ultimo</v>
      </c>
      <c r="C627" s="55">
        <f t="shared" si="235"/>
        <v>13</v>
      </c>
      <c r="D627" t="str">
        <f t="shared" si="235"/>
        <v>Panamá Oeste</v>
      </c>
      <c r="E627" s="23">
        <f t="shared" si="221"/>
        <v>44032</v>
      </c>
      <c r="F627" s="54">
        <f t="shared" si="222"/>
        <v>48</v>
      </c>
      <c r="G627" cm="1">
        <f t="array" ref="G627">+INDEX('Casos ACUM Prov'!$CK$3:$OM$16,'TODO PROVINCIA'!C627+1,'TODO PROVINCIA'!F627)</f>
        <v>0</v>
      </c>
      <c r="H627">
        <f t="shared" si="214"/>
        <v>0</v>
      </c>
      <c r="I627" cm="1">
        <f t="array" ref="I627">+INDEX('Muertes-PROV'!$C$3:$GE$16,$C627+1,$F627)</f>
        <v>0</v>
      </c>
      <c r="J627">
        <f t="shared" si="215"/>
        <v>0</v>
      </c>
      <c r="K627" cm="1">
        <f t="array" ref="K627">+INDEX('rECUPERA-prov'!$C$3:$LA$16,$C627+1,$F627)</f>
        <v>0</v>
      </c>
      <c r="L627">
        <f t="shared" si="216"/>
        <v>0</v>
      </c>
      <c r="M627">
        <f t="shared" si="223"/>
        <v>0</v>
      </c>
      <c r="N627">
        <f t="shared" si="217"/>
        <v>0</v>
      </c>
      <c r="O627" s="57">
        <f t="shared" si="224"/>
        <v>0</v>
      </c>
      <c r="P627" s="57">
        <f t="shared" si="225"/>
        <v>0</v>
      </c>
      <c r="Q627" s="57">
        <f t="shared" si="226"/>
        <v>0</v>
      </c>
      <c r="R627" s="57">
        <f t="shared" si="227"/>
        <v>0</v>
      </c>
      <c r="S627" s="57">
        <f t="shared" si="228"/>
        <v>0</v>
      </c>
      <c r="T627" s="57">
        <f t="shared" si="229"/>
        <v>0</v>
      </c>
      <c r="U627" s="57">
        <f t="shared" si="230"/>
        <v>0</v>
      </c>
      <c r="V627" s="58">
        <f t="shared" si="231"/>
        <v>0</v>
      </c>
      <c r="W627" s="58">
        <f t="shared" si="232"/>
        <v>0</v>
      </c>
      <c r="X627" s="58">
        <f t="shared" si="233"/>
        <v>0</v>
      </c>
      <c r="Y627" s="58">
        <f t="shared" si="234"/>
        <v>0</v>
      </c>
      <c r="Z627">
        <f t="shared" si="218"/>
        <v>226991</v>
      </c>
    </row>
    <row r="628" spans="1:26" x14ac:dyDescent="0.3">
      <c r="A628" s="56" t="str">
        <f t="shared" si="220"/>
        <v>OUT TIME</v>
      </c>
      <c r="B628" s="56" t="str">
        <f t="shared" si="212"/>
        <v>ultimo</v>
      </c>
      <c r="C628" s="55">
        <f t="shared" si="235"/>
        <v>1</v>
      </c>
      <c r="D628" t="str">
        <f t="shared" si="235"/>
        <v>Bocas del Toro</v>
      </c>
      <c r="E628" s="23">
        <f t="shared" si="221"/>
        <v>44033</v>
      </c>
      <c r="F628" s="54">
        <f t="shared" si="222"/>
        <v>49</v>
      </c>
      <c r="G628" cm="1">
        <f t="array" ref="G628">+INDEX('Casos ACUM Prov'!$CK$3:$OM$16,'TODO PROVINCIA'!C628+1,'TODO PROVINCIA'!F628)</f>
        <v>0</v>
      </c>
      <c r="H628">
        <f t="shared" si="214"/>
        <v>0</v>
      </c>
      <c r="I628" cm="1">
        <f t="array" ref="I628">+INDEX('Muertes-PROV'!$C$3:$GE$16,$C628+1,$F628)</f>
        <v>0</v>
      </c>
      <c r="J628">
        <f t="shared" si="215"/>
        <v>0</v>
      </c>
      <c r="K628" cm="1">
        <f t="array" ref="K628">+INDEX('rECUPERA-prov'!$C$3:$LA$16,$C628+1,$F628)</f>
        <v>0</v>
      </c>
      <c r="L628">
        <f t="shared" si="216"/>
        <v>0</v>
      </c>
      <c r="M628">
        <f t="shared" si="223"/>
        <v>0</v>
      </c>
      <c r="N628">
        <f t="shared" si="217"/>
        <v>0</v>
      </c>
      <c r="O628" s="57">
        <f t="shared" si="224"/>
        <v>0</v>
      </c>
      <c r="P628" s="57">
        <f t="shared" si="225"/>
        <v>0</v>
      </c>
      <c r="Q628" s="57">
        <f t="shared" si="226"/>
        <v>0</v>
      </c>
      <c r="R628" s="57">
        <f t="shared" si="227"/>
        <v>0</v>
      </c>
      <c r="S628" s="57">
        <f t="shared" si="228"/>
        <v>0</v>
      </c>
      <c r="T628" s="57">
        <f t="shared" si="229"/>
        <v>0</v>
      </c>
      <c r="U628" s="57">
        <f t="shared" si="230"/>
        <v>0</v>
      </c>
      <c r="V628" s="58">
        <f t="shared" si="231"/>
        <v>0</v>
      </c>
      <c r="W628" s="58">
        <f t="shared" si="232"/>
        <v>0</v>
      </c>
      <c r="X628" s="58">
        <f t="shared" si="233"/>
        <v>0</v>
      </c>
      <c r="Y628" s="58">
        <f t="shared" si="234"/>
        <v>0</v>
      </c>
      <c r="Z628">
        <f t="shared" si="218"/>
        <v>125461</v>
      </c>
    </row>
    <row r="629" spans="1:26" x14ac:dyDescent="0.3">
      <c r="A629" s="56" t="str">
        <f t="shared" si="220"/>
        <v>OUT TIME</v>
      </c>
      <c r="B629" s="56" t="str">
        <f t="shared" si="212"/>
        <v>ultimo</v>
      </c>
      <c r="C629" s="55">
        <f t="shared" si="235"/>
        <v>2</v>
      </c>
      <c r="D629" t="str">
        <f t="shared" si="235"/>
        <v>Coclé</v>
      </c>
      <c r="E629" s="23">
        <f t="shared" si="221"/>
        <v>44033</v>
      </c>
      <c r="F629" s="54">
        <f t="shared" si="222"/>
        <v>49</v>
      </c>
      <c r="G629" cm="1">
        <f t="array" ref="G629">+INDEX('Casos ACUM Prov'!$CK$3:$OM$16,'TODO PROVINCIA'!C629+1,'TODO PROVINCIA'!F629)</f>
        <v>0</v>
      </c>
      <c r="H629">
        <f t="shared" si="214"/>
        <v>0</v>
      </c>
      <c r="I629" cm="1">
        <f t="array" ref="I629">+INDEX('Muertes-PROV'!$C$3:$GE$16,$C629+1,$F629)</f>
        <v>0</v>
      </c>
      <c r="J629">
        <f t="shared" si="215"/>
        <v>0</v>
      </c>
      <c r="K629" cm="1">
        <f t="array" ref="K629">+INDEX('rECUPERA-prov'!$C$3:$LA$16,$C629+1,$F629)</f>
        <v>0</v>
      </c>
      <c r="L629">
        <f t="shared" si="216"/>
        <v>0</v>
      </c>
      <c r="M629">
        <f t="shared" si="223"/>
        <v>0</v>
      </c>
      <c r="N629">
        <f t="shared" si="217"/>
        <v>0</v>
      </c>
      <c r="O629" s="57">
        <f t="shared" si="224"/>
        <v>0</v>
      </c>
      <c r="P629" s="57">
        <f t="shared" si="225"/>
        <v>0</v>
      </c>
      <c r="Q629" s="57">
        <f t="shared" si="226"/>
        <v>0</v>
      </c>
      <c r="R629" s="57">
        <f t="shared" si="227"/>
        <v>0</v>
      </c>
      <c r="S629" s="57">
        <f t="shared" si="228"/>
        <v>0</v>
      </c>
      <c r="T629" s="57">
        <f t="shared" si="229"/>
        <v>0</v>
      </c>
      <c r="U629" s="57">
        <f t="shared" si="230"/>
        <v>0</v>
      </c>
      <c r="V629" s="58">
        <f t="shared" si="231"/>
        <v>0</v>
      </c>
      <c r="W629" s="58">
        <f t="shared" si="232"/>
        <v>0</v>
      </c>
      <c r="X629" s="58">
        <f t="shared" si="233"/>
        <v>0</v>
      </c>
      <c r="Y629" s="58">
        <f t="shared" si="234"/>
        <v>0</v>
      </c>
      <c r="Z629">
        <f t="shared" si="218"/>
        <v>416873</v>
      </c>
    </row>
    <row r="630" spans="1:26" x14ac:dyDescent="0.3">
      <c r="A630" s="56" t="str">
        <f t="shared" si="220"/>
        <v>OUT TIME</v>
      </c>
      <c r="B630" s="56" t="str">
        <f t="shared" si="212"/>
        <v>ultimo</v>
      </c>
      <c r="C630" s="55">
        <f t="shared" si="235"/>
        <v>3</v>
      </c>
      <c r="D630" t="str">
        <f t="shared" si="235"/>
        <v>Colón</v>
      </c>
      <c r="E630" s="23">
        <f t="shared" si="221"/>
        <v>44033</v>
      </c>
      <c r="F630" s="54">
        <f t="shared" si="222"/>
        <v>49</v>
      </c>
      <c r="G630" cm="1">
        <f t="array" ref="G630">+INDEX('Casos ACUM Prov'!$CK$3:$OM$16,'TODO PROVINCIA'!C630+1,'TODO PROVINCIA'!F630)</f>
        <v>0</v>
      </c>
      <c r="H630">
        <f t="shared" si="214"/>
        <v>0</v>
      </c>
      <c r="I630" cm="1">
        <f t="array" ref="I630">+INDEX('Muertes-PROV'!$C$3:$GE$16,$C630+1,$F630)</f>
        <v>0</v>
      </c>
      <c r="J630">
        <f t="shared" si="215"/>
        <v>0</v>
      </c>
      <c r="K630" cm="1">
        <f t="array" ref="K630">+INDEX('rECUPERA-prov'!$C$3:$LA$16,$C630+1,$F630)</f>
        <v>0</v>
      </c>
      <c r="L630">
        <f t="shared" si="216"/>
        <v>0</v>
      </c>
      <c r="M630">
        <f t="shared" si="223"/>
        <v>0</v>
      </c>
      <c r="N630">
        <f t="shared" si="217"/>
        <v>0</v>
      </c>
      <c r="O630" s="57">
        <f t="shared" si="224"/>
        <v>0</v>
      </c>
      <c r="P630" s="57">
        <f t="shared" si="225"/>
        <v>0</v>
      </c>
      <c r="Q630" s="57">
        <f t="shared" si="226"/>
        <v>0</v>
      </c>
      <c r="R630" s="57">
        <f t="shared" si="227"/>
        <v>0</v>
      </c>
      <c r="S630" s="57">
        <f t="shared" si="228"/>
        <v>0</v>
      </c>
      <c r="T630" s="57">
        <f t="shared" si="229"/>
        <v>0</v>
      </c>
      <c r="U630" s="57">
        <f t="shared" si="230"/>
        <v>0</v>
      </c>
      <c r="V630" s="58">
        <f t="shared" si="231"/>
        <v>0</v>
      </c>
      <c r="W630" s="58">
        <f t="shared" si="232"/>
        <v>0</v>
      </c>
      <c r="X630" s="58">
        <f t="shared" si="233"/>
        <v>0</v>
      </c>
      <c r="Y630" s="58">
        <f t="shared" si="234"/>
        <v>0</v>
      </c>
      <c r="Z630">
        <f t="shared" si="218"/>
        <v>233708</v>
      </c>
    </row>
    <row r="631" spans="1:26" x14ac:dyDescent="0.3">
      <c r="A631" s="56" t="str">
        <f t="shared" si="220"/>
        <v>OUT TIME</v>
      </c>
      <c r="B631" s="56" t="str">
        <f t="shared" si="212"/>
        <v>ultimo</v>
      </c>
      <c r="C631" s="55">
        <f t="shared" si="235"/>
        <v>4</v>
      </c>
      <c r="D631" t="str">
        <f t="shared" si="235"/>
        <v>Chiriquí</v>
      </c>
      <c r="E631" s="23">
        <f t="shared" si="221"/>
        <v>44033</v>
      </c>
      <c r="F631" s="54">
        <f t="shared" si="222"/>
        <v>49</v>
      </c>
      <c r="G631" cm="1">
        <f t="array" ref="G631">+INDEX('Casos ACUM Prov'!$CK$3:$OM$16,'TODO PROVINCIA'!C631+1,'TODO PROVINCIA'!F631)</f>
        <v>0</v>
      </c>
      <c r="H631">
        <f t="shared" si="214"/>
        <v>0</v>
      </c>
      <c r="I631" cm="1">
        <f t="array" ref="I631">+INDEX('Muertes-PROV'!$C$3:$GE$16,$C631+1,$F631)</f>
        <v>0</v>
      </c>
      <c r="J631">
        <f t="shared" si="215"/>
        <v>0</v>
      </c>
      <c r="K631" cm="1">
        <f t="array" ref="K631">+INDEX('rECUPERA-prov'!$C$3:$LA$16,$C631+1,$F631)</f>
        <v>0</v>
      </c>
      <c r="L631">
        <f t="shared" si="216"/>
        <v>0</v>
      </c>
      <c r="M631">
        <f t="shared" si="223"/>
        <v>0</v>
      </c>
      <c r="N631">
        <f t="shared" si="217"/>
        <v>0</v>
      </c>
      <c r="O631" s="57">
        <f t="shared" si="224"/>
        <v>0</v>
      </c>
      <c r="P631" s="57">
        <f t="shared" si="225"/>
        <v>0</v>
      </c>
      <c r="Q631" s="57">
        <f t="shared" si="226"/>
        <v>0</v>
      </c>
      <c r="R631" s="57">
        <f t="shared" si="227"/>
        <v>0</v>
      </c>
      <c r="S631" s="57">
        <f t="shared" si="228"/>
        <v>0</v>
      </c>
      <c r="T631" s="57">
        <f t="shared" si="229"/>
        <v>0</v>
      </c>
      <c r="U631" s="57">
        <f t="shared" si="230"/>
        <v>0</v>
      </c>
      <c r="V631" s="58">
        <f t="shared" si="231"/>
        <v>0</v>
      </c>
      <c r="W631" s="58">
        <f t="shared" si="232"/>
        <v>0</v>
      </c>
      <c r="X631" s="58">
        <f t="shared" si="233"/>
        <v>0</v>
      </c>
      <c r="Y631" s="58">
        <f t="shared" si="234"/>
        <v>0</v>
      </c>
      <c r="Z631">
        <f t="shared" si="218"/>
        <v>241928</v>
      </c>
    </row>
    <row r="632" spans="1:26" x14ac:dyDescent="0.3">
      <c r="A632" s="56" t="str">
        <f t="shared" si="220"/>
        <v>OUT TIME</v>
      </c>
      <c r="B632" s="56" t="str">
        <f t="shared" si="212"/>
        <v>ultimo</v>
      </c>
      <c r="C632" s="55">
        <f t="shared" si="235"/>
        <v>5</v>
      </c>
      <c r="D632" t="str">
        <f t="shared" si="235"/>
        <v>Darién</v>
      </c>
      <c r="E632" s="23">
        <f t="shared" si="221"/>
        <v>44033</v>
      </c>
      <c r="F632" s="54">
        <f t="shared" si="222"/>
        <v>49</v>
      </c>
      <c r="G632" cm="1">
        <f t="array" ref="G632">+INDEX('Casos ACUM Prov'!$CK$3:$OM$16,'TODO PROVINCIA'!C632+1,'TODO PROVINCIA'!F632)</f>
        <v>0</v>
      </c>
      <c r="H632">
        <f t="shared" si="214"/>
        <v>0</v>
      </c>
      <c r="I632" cm="1">
        <f t="array" ref="I632">+INDEX('Muertes-PROV'!$C$3:$GE$16,$C632+1,$F632)</f>
        <v>0</v>
      </c>
      <c r="J632">
        <f t="shared" si="215"/>
        <v>0</v>
      </c>
      <c r="K632" cm="1">
        <f t="array" ref="K632">+INDEX('rECUPERA-prov'!$C$3:$LA$16,$C632+1,$F632)</f>
        <v>0</v>
      </c>
      <c r="L632">
        <f t="shared" si="216"/>
        <v>0</v>
      </c>
      <c r="M632">
        <f t="shared" si="223"/>
        <v>0</v>
      </c>
      <c r="N632">
        <f t="shared" si="217"/>
        <v>0</v>
      </c>
      <c r="O632" s="57">
        <f t="shared" si="224"/>
        <v>0</v>
      </c>
      <c r="P632" s="57">
        <f t="shared" si="225"/>
        <v>0</v>
      </c>
      <c r="Q632" s="57">
        <f t="shared" si="226"/>
        <v>0</v>
      </c>
      <c r="R632" s="57">
        <f t="shared" si="227"/>
        <v>0</v>
      </c>
      <c r="S632" s="57">
        <f t="shared" si="228"/>
        <v>0</v>
      </c>
      <c r="T632" s="57">
        <f t="shared" si="229"/>
        <v>0</v>
      </c>
      <c r="U632" s="57">
        <f t="shared" si="230"/>
        <v>0</v>
      </c>
      <c r="V632" s="58">
        <f t="shared" si="231"/>
        <v>0</v>
      </c>
      <c r="W632" s="58">
        <f t="shared" si="232"/>
        <v>0</v>
      </c>
      <c r="X632" s="58">
        <f t="shared" si="233"/>
        <v>0</v>
      </c>
      <c r="Y632" s="58">
        <f t="shared" si="234"/>
        <v>0</v>
      </c>
      <c r="Z632">
        <f t="shared" si="218"/>
        <v>10001</v>
      </c>
    </row>
    <row r="633" spans="1:26" x14ac:dyDescent="0.3">
      <c r="A633" s="56" t="str">
        <f t="shared" si="220"/>
        <v>OUT TIME</v>
      </c>
      <c r="B633" s="56" t="str">
        <f t="shared" si="212"/>
        <v>ultimo</v>
      </c>
      <c r="C633" s="55">
        <f t="shared" si="235"/>
        <v>6</v>
      </c>
      <c r="D633" t="str">
        <f t="shared" si="235"/>
        <v>Herrera</v>
      </c>
      <c r="E633" s="23">
        <f t="shared" si="221"/>
        <v>44033</v>
      </c>
      <c r="F633" s="54">
        <f t="shared" si="222"/>
        <v>49</v>
      </c>
      <c r="G633" cm="1">
        <f t="array" ref="G633">+INDEX('Casos ACUM Prov'!$CK$3:$OM$16,'TODO PROVINCIA'!C633+1,'TODO PROVINCIA'!F633)</f>
        <v>0</v>
      </c>
      <c r="H633">
        <f t="shared" si="214"/>
        <v>0</v>
      </c>
      <c r="I633" cm="1">
        <f t="array" ref="I633">+INDEX('Muertes-PROV'!$C$3:$GE$16,$C633+1,$F633)</f>
        <v>0</v>
      </c>
      <c r="J633">
        <f t="shared" si="215"/>
        <v>0</v>
      </c>
      <c r="K633" cm="1">
        <f t="array" ref="K633">+INDEX('rECUPERA-prov'!$C$3:$LA$16,$C633+1,$F633)</f>
        <v>0</v>
      </c>
      <c r="L633">
        <f t="shared" si="216"/>
        <v>0</v>
      </c>
      <c r="M633">
        <f t="shared" si="223"/>
        <v>0</v>
      </c>
      <c r="N633">
        <f t="shared" si="217"/>
        <v>0</v>
      </c>
      <c r="O633" s="57">
        <f t="shared" si="224"/>
        <v>0</v>
      </c>
      <c r="P633" s="57">
        <f t="shared" si="225"/>
        <v>0</v>
      </c>
      <c r="Q633" s="57">
        <f t="shared" si="226"/>
        <v>0</v>
      </c>
      <c r="R633" s="57">
        <f t="shared" si="227"/>
        <v>0</v>
      </c>
      <c r="S633" s="57">
        <f t="shared" si="228"/>
        <v>0</v>
      </c>
      <c r="T633" s="57">
        <f t="shared" si="229"/>
        <v>0</v>
      </c>
      <c r="U633" s="57">
        <f t="shared" si="230"/>
        <v>0</v>
      </c>
      <c r="V633" s="58">
        <f t="shared" si="231"/>
        <v>0</v>
      </c>
      <c r="W633" s="58">
        <f t="shared" si="232"/>
        <v>0</v>
      </c>
      <c r="X633" s="58">
        <f t="shared" si="233"/>
        <v>0</v>
      </c>
      <c r="Y633" s="58">
        <f t="shared" si="234"/>
        <v>0</v>
      </c>
      <c r="Z633">
        <f t="shared" si="218"/>
        <v>33109</v>
      </c>
    </row>
    <row r="634" spans="1:26" x14ac:dyDescent="0.3">
      <c r="A634" s="56" t="str">
        <f t="shared" si="220"/>
        <v>OUT TIME</v>
      </c>
      <c r="B634" s="56" t="str">
        <f t="shared" si="212"/>
        <v>ultimo</v>
      </c>
      <c r="C634" s="55">
        <f t="shared" si="235"/>
        <v>7</v>
      </c>
      <c r="D634" t="str">
        <f t="shared" si="235"/>
        <v>Los Santos</v>
      </c>
      <c r="E634" s="23">
        <f t="shared" si="221"/>
        <v>44033</v>
      </c>
      <c r="F634" s="54">
        <f t="shared" si="222"/>
        <v>49</v>
      </c>
      <c r="G634" cm="1">
        <f t="array" ref="G634">+INDEX('Casos ACUM Prov'!$CK$3:$OM$16,'TODO PROVINCIA'!C634+1,'TODO PROVINCIA'!F634)</f>
        <v>0</v>
      </c>
      <c r="H634">
        <f t="shared" si="214"/>
        <v>0</v>
      </c>
      <c r="I634" cm="1">
        <f t="array" ref="I634">+INDEX('Muertes-PROV'!$C$3:$GE$16,$C634+1,$F634)</f>
        <v>0</v>
      </c>
      <c r="J634">
        <f t="shared" si="215"/>
        <v>0</v>
      </c>
      <c r="K634" cm="1">
        <f t="array" ref="K634">+INDEX('rECUPERA-prov'!$C$3:$LA$16,$C634+1,$F634)</f>
        <v>0</v>
      </c>
      <c r="L634">
        <f t="shared" si="216"/>
        <v>0</v>
      </c>
      <c r="M634">
        <f t="shared" si="223"/>
        <v>0</v>
      </c>
      <c r="N634">
        <f t="shared" si="217"/>
        <v>0</v>
      </c>
      <c r="O634" s="57">
        <f t="shared" si="224"/>
        <v>0</v>
      </c>
      <c r="P634" s="57">
        <f t="shared" si="225"/>
        <v>0</v>
      </c>
      <c r="Q634" s="57">
        <f t="shared" si="226"/>
        <v>0</v>
      </c>
      <c r="R634" s="57">
        <f t="shared" si="227"/>
        <v>0</v>
      </c>
      <c r="S634" s="57">
        <f t="shared" si="228"/>
        <v>0</v>
      </c>
      <c r="T634" s="57">
        <f t="shared" si="229"/>
        <v>0</v>
      </c>
      <c r="U634" s="57">
        <f t="shared" si="230"/>
        <v>0</v>
      </c>
      <c r="V634" s="58">
        <f t="shared" si="231"/>
        <v>0</v>
      </c>
      <c r="W634" s="58">
        <f t="shared" si="232"/>
        <v>0</v>
      </c>
      <c r="X634" s="58">
        <f t="shared" si="233"/>
        <v>0</v>
      </c>
      <c r="Y634" s="58">
        <f t="shared" si="234"/>
        <v>0</v>
      </c>
      <c r="Z634">
        <f t="shared" si="218"/>
        <v>156747</v>
      </c>
    </row>
    <row r="635" spans="1:26" x14ac:dyDescent="0.3">
      <c r="A635" s="56" t="str">
        <f t="shared" si="220"/>
        <v>OUT TIME</v>
      </c>
      <c r="B635" s="56" t="str">
        <f t="shared" si="212"/>
        <v>ultimo</v>
      </c>
      <c r="C635" s="55">
        <f t="shared" si="235"/>
        <v>8</v>
      </c>
      <c r="D635" t="str">
        <f t="shared" si="235"/>
        <v>Panamá</v>
      </c>
      <c r="E635" s="23">
        <f t="shared" si="221"/>
        <v>44033</v>
      </c>
      <c r="F635" s="54">
        <f t="shared" si="222"/>
        <v>49</v>
      </c>
      <c r="G635" cm="1">
        <f t="array" ref="G635">+INDEX('Casos ACUM Prov'!$CK$3:$OM$16,'TODO PROVINCIA'!C635+1,'TODO PROVINCIA'!F635)</f>
        <v>0</v>
      </c>
      <c r="H635">
        <f t="shared" si="214"/>
        <v>0</v>
      </c>
      <c r="I635" cm="1">
        <f t="array" ref="I635">+INDEX('Muertes-PROV'!$C$3:$GE$16,$C635+1,$F635)</f>
        <v>0</v>
      </c>
      <c r="J635">
        <f t="shared" si="215"/>
        <v>0</v>
      </c>
      <c r="K635" cm="1">
        <f t="array" ref="K635">+INDEX('rECUPERA-prov'!$C$3:$LA$16,$C635+1,$F635)</f>
        <v>0</v>
      </c>
      <c r="L635">
        <f t="shared" si="216"/>
        <v>0</v>
      </c>
      <c r="M635">
        <f t="shared" si="223"/>
        <v>0</v>
      </c>
      <c r="N635">
        <f t="shared" si="217"/>
        <v>0</v>
      </c>
      <c r="O635" s="57">
        <f t="shared" si="224"/>
        <v>0</v>
      </c>
      <c r="P635" s="57">
        <f t="shared" si="225"/>
        <v>0</v>
      </c>
      <c r="Q635" s="57">
        <f t="shared" si="226"/>
        <v>0</v>
      </c>
      <c r="R635" s="57">
        <f t="shared" si="227"/>
        <v>0</v>
      </c>
      <c r="S635" s="57">
        <f t="shared" si="228"/>
        <v>0</v>
      </c>
      <c r="T635" s="57">
        <f t="shared" si="229"/>
        <v>0</v>
      </c>
      <c r="U635" s="57">
        <f t="shared" si="230"/>
        <v>0</v>
      </c>
      <c r="V635" s="58">
        <f t="shared" si="231"/>
        <v>0</v>
      </c>
      <c r="W635" s="58">
        <f t="shared" si="232"/>
        <v>0</v>
      </c>
      <c r="X635" s="58">
        <f t="shared" si="233"/>
        <v>0</v>
      </c>
      <c r="Y635" s="58">
        <f t="shared" si="234"/>
        <v>0</v>
      </c>
      <c r="Z635">
        <f t="shared" si="218"/>
        <v>109955</v>
      </c>
    </row>
    <row r="636" spans="1:26" x14ac:dyDescent="0.3">
      <c r="A636" s="56" t="str">
        <f t="shared" si="220"/>
        <v>OUT TIME</v>
      </c>
      <c r="B636" s="56" t="str">
        <f t="shared" si="212"/>
        <v>ultimo</v>
      </c>
      <c r="C636" s="55">
        <f t="shared" ref="C636:D651" si="236">+C623</f>
        <v>9</v>
      </c>
      <c r="D636" t="str">
        <f t="shared" si="236"/>
        <v>Veraguas</v>
      </c>
      <c r="E636" s="23">
        <f t="shared" si="221"/>
        <v>44033</v>
      </c>
      <c r="F636" s="54">
        <f t="shared" si="222"/>
        <v>49</v>
      </c>
      <c r="G636" cm="1">
        <f t="array" ref="G636">+INDEX('Casos ACUM Prov'!$CK$3:$OM$16,'TODO PROVINCIA'!C636+1,'TODO PROVINCIA'!F636)</f>
        <v>0</v>
      </c>
      <c r="H636">
        <f t="shared" si="214"/>
        <v>0</v>
      </c>
      <c r="I636" cm="1">
        <f t="array" ref="I636">+INDEX('Muertes-PROV'!$C$3:$GE$16,$C636+1,$F636)</f>
        <v>0</v>
      </c>
      <c r="J636">
        <f t="shared" si="215"/>
        <v>0</v>
      </c>
      <c r="K636" cm="1">
        <f t="array" ref="K636">+INDEX('rECUPERA-prov'!$C$3:$LA$16,$C636+1,$F636)</f>
        <v>0</v>
      </c>
      <c r="L636">
        <f t="shared" si="216"/>
        <v>0</v>
      </c>
      <c r="M636">
        <f t="shared" si="223"/>
        <v>0</v>
      </c>
      <c r="N636">
        <f t="shared" si="217"/>
        <v>0</v>
      </c>
      <c r="O636" s="57">
        <f t="shared" si="224"/>
        <v>0</v>
      </c>
      <c r="P636" s="57">
        <f t="shared" si="225"/>
        <v>0</v>
      </c>
      <c r="Q636" s="57">
        <f t="shared" si="226"/>
        <v>0</v>
      </c>
      <c r="R636" s="57">
        <f t="shared" si="227"/>
        <v>0</v>
      </c>
      <c r="S636" s="57">
        <f t="shared" si="228"/>
        <v>0</v>
      </c>
      <c r="T636" s="57">
        <f t="shared" si="229"/>
        <v>0</v>
      </c>
      <c r="U636" s="57">
        <f t="shared" si="230"/>
        <v>0</v>
      </c>
      <c r="V636" s="58">
        <f t="shared" si="231"/>
        <v>0</v>
      </c>
      <c r="W636" s="58">
        <f t="shared" si="232"/>
        <v>0</v>
      </c>
      <c r="X636" s="58">
        <f t="shared" si="233"/>
        <v>0</v>
      </c>
      <c r="Y636" s="58">
        <f t="shared" si="234"/>
        <v>0</v>
      </c>
      <c r="Z636">
        <f t="shared" si="218"/>
        <v>109955</v>
      </c>
    </row>
    <row r="637" spans="1:26" x14ac:dyDescent="0.3">
      <c r="A637" s="56" t="str">
        <f t="shared" si="220"/>
        <v>OUT TIME</v>
      </c>
      <c r="B637" s="56" t="str">
        <f t="shared" si="212"/>
        <v>ultimo</v>
      </c>
      <c r="C637" s="55">
        <f t="shared" si="236"/>
        <v>10</v>
      </c>
      <c r="D637" t="str">
        <f t="shared" si="236"/>
        <v>Comarca Kuna Yala</v>
      </c>
      <c r="E637" s="23">
        <f t="shared" si="221"/>
        <v>44033</v>
      </c>
      <c r="F637" s="54">
        <f t="shared" si="222"/>
        <v>49</v>
      </c>
      <c r="G637" cm="1">
        <f t="array" ref="G637">+INDEX('Casos ACUM Prov'!$CK$3:$OM$16,'TODO PROVINCIA'!C637+1,'TODO PROVINCIA'!F637)</f>
        <v>0</v>
      </c>
      <c r="H637">
        <f t="shared" si="214"/>
        <v>0</v>
      </c>
      <c r="I637" cm="1">
        <f t="array" ref="I637">+INDEX('Muertes-PROV'!$C$3:$GE$16,$C637+1,$F637)</f>
        <v>0</v>
      </c>
      <c r="J637">
        <f t="shared" si="215"/>
        <v>0</v>
      </c>
      <c r="K637" cm="1">
        <f t="array" ref="K637">+INDEX('rECUPERA-prov'!$C$3:$LA$16,$C637+1,$F637)</f>
        <v>0</v>
      </c>
      <c r="L637">
        <f t="shared" si="216"/>
        <v>0</v>
      </c>
      <c r="M637">
        <f t="shared" si="223"/>
        <v>0</v>
      </c>
      <c r="N637">
        <f t="shared" si="217"/>
        <v>0</v>
      </c>
      <c r="O637" s="57">
        <f t="shared" si="224"/>
        <v>0</v>
      </c>
      <c r="P637" s="57">
        <f t="shared" si="225"/>
        <v>0</v>
      </c>
      <c r="Q637" s="57">
        <f t="shared" si="226"/>
        <v>0</v>
      </c>
      <c r="R637" s="57">
        <f t="shared" si="227"/>
        <v>0</v>
      </c>
      <c r="S637" s="57">
        <f t="shared" si="228"/>
        <v>0</v>
      </c>
      <c r="T637" s="57">
        <f t="shared" si="229"/>
        <v>0</v>
      </c>
      <c r="U637" s="57">
        <f t="shared" si="230"/>
        <v>0</v>
      </c>
      <c r="V637" s="58">
        <f t="shared" si="231"/>
        <v>0</v>
      </c>
      <c r="W637" s="58">
        <f t="shared" si="232"/>
        <v>0</v>
      </c>
      <c r="X637" s="58">
        <f t="shared" si="233"/>
        <v>0</v>
      </c>
      <c r="Y637" s="58">
        <f t="shared" si="234"/>
        <v>0</v>
      </c>
      <c r="Z637">
        <f t="shared" si="218"/>
        <v>89592</v>
      </c>
    </row>
    <row r="638" spans="1:26" x14ac:dyDescent="0.3">
      <c r="A638" s="56" t="str">
        <f t="shared" si="220"/>
        <v>OUT TIME</v>
      </c>
      <c r="B638" s="56" t="str">
        <f t="shared" si="212"/>
        <v>ultimo</v>
      </c>
      <c r="C638" s="55">
        <f t="shared" si="236"/>
        <v>11</v>
      </c>
      <c r="D638" t="str">
        <f t="shared" si="236"/>
        <v>Comarca Emberá Wounaán</v>
      </c>
      <c r="E638" s="23">
        <f t="shared" si="221"/>
        <v>44033</v>
      </c>
      <c r="F638" s="54">
        <f t="shared" si="222"/>
        <v>49</v>
      </c>
      <c r="G638" cm="1">
        <f t="array" ref="G638">+INDEX('Casos ACUM Prov'!$CK$3:$OM$16,'TODO PROVINCIA'!C638+1,'TODO PROVINCIA'!F638)</f>
        <v>0</v>
      </c>
      <c r="H638">
        <f t="shared" si="214"/>
        <v>0</v>
      </c>
      <c r="I638" cm="1">
        <f t="array" ref="I638">+INDEX('Muertes-PROV'!$C$3:$GE$16,$C638+1,$F638)</f>
        <v>0</v>
      </c>
      <c r="J638">
        <f t="shared" si="215"/>
        <v>0</v>
      </c>
      <c r="K638" cm="1">
        <f t="array" ref="K638">+INDEX('rECUPERA-prov'!$C$3:$LA$16,$C638+1,$F638)</f>
        <v>0</v>
      </c>
      <c r="L638">
        <f t="shared" si="216"/>
        <v>0</v>
      </c>
      <c r="M638">
        <f t="shared" si="223"/>
        <v>0</v>
      </c>
      <c r="N638">
        <f t="shared" si="217"/>
        <v>0</v>
      </c>
      <c r="O638" s="57">
        <f t="shared" si="224"/>
        <v>0</v>
      </c>
      <c r="P638" s="57">
        <f t="shared" si="225"/>
        <v>0</v>
      </c>
      <c r="Q638" s="57">
        <f t="shared" si="226"/>
        <v>0</v>
      </c>
      <c r="R638" s="57">
        <f t="shared" si="227"/>
        <v>0</v>
      </c>
      <c r="S638" s="57">
        <f t="shared" si="228"/>
        <v>0</v>
      </c>
      <c r="T638" s="57">
        <f t="shared" si="229"/>
        <v>0</v>
      </c>
      <c r="U638" s="57">
        <f t="shared" si="230"/>
        <v>0</v>
      </c>
      <c r="V638" s="58">
        <f t="shared" si="231"/>
        <v>0</v>
      </c>
      <c r="W638" s="58">
        <f t="shared" si="232"/>
        <v>0</v>
      </c>
      <c r="X638" s="58">
        <f t="shared" si="233"/>
        <v>0</v>
      </c>
      <c r="Y638" s="58">
        <f t="shared" si="234"/>
        <v>0</v>
      </c>
      <c r="Z638">
        <f t="shared" si="218"/>
        <v>1249032</v>
      </c>
    </row>
    <row r="639" spans="1:26" x14ac:dyDescent="0.3">
      <c r="A639" s="56" t="str">
        <f t="shared" si="220"/>
        <v>OUT TIME</v>
      </c>
      <c r="B639" s="56" t="str">
        <f t="shared" si="212"/>
        <v>ultimo</v>
      </c>
      <c r="C639" s="55">
        <f t="shared" si="236"/>
        <v>12</v>
      </c>
      <c r="D639" t="str">
        <f t="shared" si="236"/>
        <v>Comarca Ngäbe Buglé</v>
      </c>
      <c r="E639" s="23">
        <f t="shared" si="221"/>
        <v>44033</v>
      </c>
      <c r="F639" s="54">
        <f t="shared" si="222"/>
        <v>49</v>
      </c>
      <c r="G639" cm="1">
        <f t="array" ref="G639">+INDEX('Casos ACUM Prov'!$CK$3:$OM$16,'TODO PROVINCIA'!C639+1,'TODO PROVINCIA'!F639)</f>
        <v>0</v>
      </c>
      <c r="H639">
        <f t="shared" si="214"/>
        <v>0</v>
      </c>
      <c r="I639" cm="1">
        <f t="array" ref="I639">+INDEX('Muertes-PROV'!$C$3:$GE$16,$C639+1,$F639)</f>
        <v>0</v>
      </c>
      <c r="J639">
        <f t="shared" si="215"/>
        <v>0</v>
      </c>
      <c r="K639" cm="1">
        <f t="array" ref="K639">+INDEX('rECUPERA-prov'!$C$3:$LA$16,$C639+1,$F639)</f>
        <v>0</v>
      </c>
      <c r="L639">
        <f t="shared" si="216"/>
        <v>0</v>
      </c>
      <c r="M639">
        <f t="shared" si="223"/>
        <v>0</v>
      </c>
      <c r="N639">
        <f t="shared" si="217"/>
        <v>0</v>
      </c>
      <c r="O639" s="57">
        <f t="shared" si="224"/>
        <v>0</v>
      </c>
      <c r="P639" s="57">
        <f t="shared" si="225"/>
        <v>0</v>
      </c>
      <c r="Q639" s="57">
        <f t="shared" si="226"/>
        <v>0</v>
      </c>
      <c r="R639" s="57">
        <f t="shared" si="227"/>
        <v>0</v>
      </c>
      <c r="S639" s="57">
        <f t="shared" si="228"/>
        <v>0</v>
      </c>
      <c r="T639" s="57">
        <f t="shared" si="229"/>
        <v>0</v>
      </c>
      <c r="U639" s="57">
        <f t="shared" si="230"/>
        <v>0</v>
      </c>
      <c r="V639" s="58">
        <f t="shared" si="231"/>
        <v>0</v>
      </c>
      <c r="W639" s="58">
        <f t="shared" si="232"/>
        <v>0</v>
      </c>
      <c r="X639" s="58">
        <f t="shared" si="233"/>
        <v>0</v>
      </c>
      <c r="Y639" s="58">
        <f t="shared" si="234"/>
        <v>0</v>
      </c>
      <c r="Z639">
        <f t="shared" si="218"/>
        <v>464038</v>
      </c>
    </row>
    <row r="640" spans="1:26" x14ac:dyDescent="0.3">
      <c r="A640" s="56" t="str">
        <f t="shared" si="220"/>
        <v>OUT TIME</v>
      </c>
      <c r="B640" s="56" t="str">
        <f t="shared" si="212"/>
        <v>ultimo</v>
      </c>
      <c r="C640" s="55">
        <f t="shared" si="236"/>
        <v>13</v>
      </c>
      <c r="D640" t="str">
        <f t="shared" si="236"/>
        <v>Panamá Oeste</v>
      </c>
      <c r="E640" s="23">
        <f t="shared" si="221"/>
        <v>44033</v>
      </c>
      <c r="F640" s="54">
        <f t="shared" si="222"/>
        <v>49</v>
      </c>
      <c r="G640" cm="1">
        <f t="array" ref="G640">+INDEX('Casos ACUM Prov'!$CK$3:$OM$16,'TODO PROVINCIA'!C640+1,'TODO PROVINCIA'!F640)</f>
        <v>0</v>
      </c>
      <c r="H640">
        <f t="shared" si="214"/>
        <v>0</v>
      </c>
      <c r="I640" cm="1">
        <f t="array" ref="I640">+INDEX('Muertes-PROV'!$C$3:$GE$16,$C640+1,$F640)</f>
        <v>0</v>
      </c>
      <c r="J640">
        <f t="shared" si="215"/>
        <v>0</v>
      </c>
      <c r="K640" cm="1">
        <f t="array" ref="K640">+INDEX('rECUPERA-prov'!$C$3:$LA$16,$C640+1,$F640)</f>
        <v>0</v>
      </c>
      <c r="L640">
        <f t="shared" si="216"/>
        <v>0</v>
      </c>
      <c r="M640">
        <f t="shared" si="223"/>
        <v>0</v>
      </c>
      <c r="N640">
        <f t="shared" si="217"/>
        <v>0</v>
      </c>
      <c r="O640" s="57">
        <f t="shared" si="224"/>
        <v>0</v>
      </c>
      <c r="P640" s="57">
        <f t="shared" si="225"/>
        <v>0</v>
      </c>
      <c r="Q640" s="57">
        <f t="shared" si="226"/>
        <v>0</v>
      </c>
      <c r="R640" s="57">
        <f t="shared" si="227"/>
        <v>0</v>
      </c>
      <c r="S640" s="57">
        <f t="shared" si="228"/>
        <v>0</v>
      </c>
      <c r="T640" s="57">
        <f t="shared" si="229"/>
        <v>0</v>
      </c>
      <c r="U640" s="57">
        <f t="shared" si="230"/>
        <v>0</v>
      </c>
      <c r="V640" s="58">
        <f t="shared" si="231"/>
        <v>0</v>
      </c>
      <c r="W640" s="58">
        <f t="shared" si="232"/>
        <v>0</v>
      </c>
      <c r="X640" s="58">
        <f t="shared" si="233"/>
        <v>0</v>
      </c>
      <c r="Y640" s="58">
        <f t="shared" si="234"/>
        <v>0</v>
      </c>
      <c r="Z640">
        <f t="shared" si="218"/>
        <v>226991</v>
      </c>
    </row>
    <row r="641" spans="1:26" x14ac:dyDescent="0.3">
      <c r="A641" s="56" t="str">
        <f t="shared" si="220"/>
        <v>OUT TIME</v>
      </c>
      <c r="B641" s="56" t="str">
        <f t="shared" si="212"/>
        <v>ultimo</v>
      </c>
      <c r="C641" s="55">
        <f t="shared" si="236"/>
        <v>1</v>
      </c>
      <c r="D641" t="str">
        <f t="shared" si="236"/>
        <v>Bocas del Toro</v>
      </c>
      <c r="E641" s="23">
        <f t="shared" si="221"/>
        <v>44034</v>
      </c>
      <c r="F641" s="54">
        <f t="shared" si="222"/>
        <v>50</v>
      </c>
      <c r="G641" cm="1">
        <f t="array" ref="G641">+INDEX('Casos ACUM Prov'!$CK$3:$OM$16,'TODO PROVINCIA'!C641+1,'TODO PROVINCIA'!F641)</f>
        <v>0</v>
      </c>
      <c r="H641">
        <f t="shared" si="214"/>
        <v>0</v>
      </c>
      <c r="I641" cm="1">
        <f t="array" ref="I641">+INDEX('Muertes-PROV'!$C$3:$GE$16,$C641+1,$F641)</f>
        <v>0</v>
      </c>
      <c r="J641">
        <f t="shared" si="215"/>
        <v>0</v>
      </c>
      <c r="K641" cm="1">
        <f t="array" ref="K641">+INDEX('rECUPERA-prov'!$C$3:$LA$16,$C641+1,$F641)</f>
        <v>0</v>
      </c>
      <c r="L641">
        <f t="shared" si="216"/>
        <v>0</v>
      </c>
      <c r="M641">
        <f t="shared" si="223"/>
        <v>0</v>
      </c>
      <c r="N641">
        <f t="shared" si="217"/>
        <v>0</v>
      </c>
      <c r="O641" s="57">
        <f t="shared" si="224"/>
        <v>0</v>
      </c>
      <c r="P641" s="57">
        <f t="shared" si="225"/>
        <v>0</v>
      </c>
      <c r="Q641" s="57">
        <f t="shared" si="226"/>
        <v>0</v>
      </c>
      <c r="R641" s="57">
        <f t="shared" si="227"/>
        <v>0</v>
      </c>
      <c r="S641" s="57">
        <f t="shared" si="228"/>
        <v>0</v>
      </c>
      <c r="T641" s="57">
        <f t="shared" si="229"/>
        <v>0</v>
      </c>
      <c r="U641" s="57">
        <f t="shared" si="230"/>
        <v>0</v>
      </c>
      <c r="V641" s="58">
        <f t="shared" si="231"/>
        <v>0</v>
      </c>
      <c r="W641" s="58">
        <f t="shared" si="232"/>
        <v>0</v>
      </c>
      <c r="X641" s="58">
        <f t="shared" si="233"/>
        <v>0</v>
      </c>
      <c r="Y641" s="58">
        <f t="shared" si="234"/>
        <v>0</v>
      </c>
      <c r="Z641">
        <f t="shared" si="218"/>
        <v>125461</v>
      </c>
    </row>
    <row r="642" spans="1:26" x14ac:dyDescent="0.3">
      <c r="A642" s="56" t="str">
        <f t="shared" si="220"/>
        <v>OUT TIME</v>
      </c>
      <c r="B642" s="56" t="str">
        <f t="shared" si="212"/>
        <v>ultimo</v>
      </c>
      <c r="C642" s="55">
        <f t="shared" si="236"/>
        <v>2</v>
      </c>
      <c r="D642" t="str">
        <f t="shared" si="236"/>
        <v>Coclé</v>
      </c>
      <c r="E642" s="23">
        <f t="shared" si="221"/>
        <v>44034</v>
      </c>
      <c r="F642" s="54">
        <f t="shared" si="222"/>
        <v>50</v>
      </c>
      <c r="G642" cm="1">
        <f t="array" ref="G642">+INDEX('Casos ACUM Prov'!$CK$3:$OM$16,'TODO PROVINCIA'!C642+1,'TODO PROVINCIA'!F642)</f>
        <v>0</v>
      </c>
      <c r="H642">
        <f t="shared" si="214"/>
        <v>0</v>
      </c>
      <c r="I642" cm="1">
        <f t="array" ref="I642">+INDEX('Muertes-PROV'!$C$3:$GE$16,$C642+1,$F642)</f>
        <v>0</v>
      </c>
      <c r="J642">
        <f t="shared" si="215"/>
        <v>0</v>
      </c>
      <c r="K642" cm="1">
        <f t="array" ref="K642">+INDEX('rECUPERA-prov'!$C$3:$LA$16,$C642+1,$F642)</f>
        <v>0</v>
      </c>
      <c r="L642">
        <f t="shared" si="216"/>
        <v>0</v>
      </c>
      <c r="M642">
        <f t="shared" si="223"/>
        <v>0</v>
      </c>
      <c r="N642">
        <f t="shared" si="217"/>
        <v>0</v>
      </c>
      <c r="O642" s="57">
        <f t="shared" si="224"/>
        <v>0</v>
      </c>
      <c r="P642" s="57">
        <f t="shared" si="225"/>
        <v>0</v>
      </c>
      <c r="Q642" s="57">
        <f t="shared" si="226"/>
        <v>0</v>
      </c>
      <c r="R642" s="57">
        <f t="shared" si="227"/>
        <v>0</v>
      </c>
      <c r="S642" s="57">
        <f t="shared" si="228"/>
        <v>0</v>
      </c>
      <c r="T642" s="57">
        <f t="shared" si="229"/>
        <v>0</v>
      </c>
      <c r="U642" s="57">
        <f t="shared" si="230"/>
        <v>0</v>
      </c>
      <c r="V642" s="58">
        <f t="shared" si="231"/>
        <v>0</v>
      </c>
      <c r="W642" s="58">
        <f t="shared" si="232"/>
        <v>0</v>
      </c>
      <c r="X642" s="58">
        <f t="shared" si="233"/>
        <v>0</v>
      </c>
      <c r="Y642" s="58">
        <f t="shared" si="234"/>
        <v>0</v>
      </c>
      <c r="Z642">
        <f t="shared" si="218"/>
        <v>416873</v>
      </c>
    </row>
    <row r="643" spans="1:26" x14ac:dyDescent="0.3">
      <c r="A643" s="56" t="str">
        <f t="shared" si="220"/>
        <v>OUT TIME</v>
      </c>
      <c r="B643" s="56" t="str">
        <f t="shared" si="212"/>
        <v>ultimo</v>
      </c>
      <c r="C643" s="55">
        <f t="shared" si="236"/>
        <v>3</v>
      </c>
      <c r="D643" t="str">
        <f t="shared" si="236"/>
        <v>Colón</v>
      </c>
      <c r="E643" s="23">
        <f t="shared" si="221"/>
        <v>44034</v>
      </c>
      <c r="F643" s="54">
        <f t="shared" si="222"/>
        <v>50</v>
      </c>
      <c r="G643" cm="1">
        <f t="array" ref="G643">+INDEX('Casos ACUM Prov'!$CK$3:$OM$16,'TODO PROVINCIA'!C643+1,'TODO PROVINCIA'!F643)</f>
        <v>0</v>
      </c>
      <c r="H643">
        <f t="shared" si="214"/>
        <v>0</v>
      </c>
      <c r="I643" cm="1">
        <f t="array" ref="I643">+INDEX('Muertes-PROV'!$C$3:$GE$16,$C643+1,$F643)</f>
        <v>0</v>
      </c>
      <c r="J643">
        <f t="shared" si="215"/>
        <v>0</v>
      </c>
      <c r="K643" cm="1">
        <f t="array" ref="K643">+INDEX('rECUPERA-prov'!$C$3:$LA$16,$C643+1,$F643)</f>
        <v>0</v>
      </c>
      <c r="L643">
        <f t="shared" si="216"/>
        <v>0</v>
      </c>
      <c r="M643">
        <f t="shared" si="223"/>
        <v>0</v>
      </c>
      <c r="N643">
        <f t="shared" si="217"/>
        <v>0</v>
      </c>
      <c r="O643" s="57">
        <f t="shared" si="224"/>
        <v>0</v>
      </c>
      <c r="P643" s="57">
        <f t="shared" si="225"/>
        <v>0</v>
      </c>
      <c r="Q643" s="57">
        <f t="shared" si="226"/>
        <v>0</v>
      </c>
      <c r="R643" s="57">
        <f t="shared" si="227"/>
        <v>0</v>
      </c>
      <c r="S643" s="57">
        <f t="shared" si="228"/>
        <v>0</v>
      </c>
      <c r="T643" s="57">
        <f t="shared" si="229"/>
        <v>0</v>
      </c>
      <c r="U643" s="57">
        <f t="shared" si="230"/>
        <v>0</v>
      </c>
      <c r="V643" s="58">
        <f t="shared" si="231"/>
        <v>0</v>
      </c>
      <c r="W643" s="58">
        <f t="shared" si="232"/>
        <v>0</v>
      </c>
      <c r="X643" s="58">
        <f t="shared" si="233"/>
        <v>0</v>
      </c>
      <c r="Y643" s="58">
        <f t="shared" si="234"/>
        <v>0</v>
      </c>
      <c r="Z643">
        <f t="shared" si="218"/>
        <v>233708</v>
      </c>
    </row>
    <row r="644" spans="1:26" x14ac:dyDescent="0.3">
      <c r="A644" s="56" t="str">
        <f t="shared" si="220"/>
        <v>OUT TIME</v>
      </c>
      <c r="B644" s="56" t="str">
        <f t="shared" si="212"/>
        <v>ultimo</v>
      </c>
      <c r="C644" s="55">
        <f t="shared" si="236"/>
        <v>4</v>
      </c>
      <c r="D644" t="str">
        <f t="shared" si="236"/>
        <v>Chiriquí</v>
      </c>
      <c r="E644" s="23">
        <f t="shared" si="221"/>
        <v>44034</v>
      </c>
      <c r="F644" s="54">
        <f t="shared" si="222"/>
        <v>50</v>
      </c>
      <c r="G644" cm="1">
        <f t="array" ref="G644">+INDEX('Casos ACUM Prov'!$CK$3:$OM$16,'TODO PROVINCIA'!C644+1,'TODO PROVINCIA'!F644)</f>
        <v>0</v>
      </c>
      <c r="H644">
        <f t="shared" si="214"/>
        <v>0</v>
      </c>
      <c r="I644" cm="1">
        <f t="array" ref="I644">+INDEX('Muertes-PROV'!$C$3:$GE$16,$C644+1,$F644)</f>
        <v>0</v>
      </c>
      <c r="J644">
        <f t="shared" si="215"/>
        <v>0</v>
      </c>
      <c r="K644" cm="1">
        <f t="array" ref="K644">+INDEX('rECUPERA-prov'!$C$3:$LA$16,$C644+1,$F644)</f>
        <v>0</v>
      </c>
      <c r="L644">
        <f t="shared" si="216"/>
        <v>0</v>
      </c>
      <c r="M644">
        <f t="shared" si="223"/>
        <v>0</v>
      </c>
      <c r="N644">
        <f t="shared" si="217"/>
        <v>0</v>
      </c>
      <c r="O644" s="57">
        <f t="shared" si="224"/>
        <v>0</v>
      </c>
      <c r="P644" s="57">
        <f t="shared" si="225"/>
        <v>0</v>
      </c>
      <c r="Q644" s="57">
        <f t="shared" si="226"/>
        <v>0</v>
      </c>
      <c r="R644" s="57">
        <f t="shared" si="227"/>
        <v>0</v>
      </c>
      <c r="S644" s="57">
        <f t="shared" si="228"/>
        <v>0</v>
      </c>
      <c r="T644" s="57">
        <f t="shared" si="229"/>
        <v>0</v>
      </c>
      <c r="U644" s="57">
        <f t="shared" si="230"/>
        <v>0</v>
      </c>
      <c r="V644" s="58">
        <f t="shared" si="231"/>
        <v>0</v>
      </c>
      <c r="W644" s="58">
        <f t="shared" si="232"/>
        <v>0</v>
      </c>
      <c r="X644" s="58">
        <f t="shared" si="233"/>
        <v>0</v>
      </c>
      <c r="Y644" s="58">
        <f t="shared" si="234"/>
        <v>0</v>
      </c>
      <c r="Z644">
        <f t="shared" si="218"/>
        <v>241928</v>
      </c>
    </row>
    <row r="645" spans="1:26" x14ac:dyDescent="0.3">
      <c r="A645" s="56" t="str">
        <f t="shared" si="220"/>
        <v>OUT TIME</v>
      </c>
      <c r="B645" s="56" t="str">
        <f t="shared" ref="B645:B708" si="237">+IFERROR(IF(A658="OUT TIME","ultimo","no"),"no")</f>
        <v>ultimo</v>
      </c>
      <c r="C645" s="55">
        <f t="shared" si="236"/>
        <v>5</v>
      </c>
      <c r="D645" t="str">
        <f t="shared" si="236"/>
        <v>Darién</v>
      </c>
      <c r="E645" s="23">
        <f t="shared" si="221"/>
        <v>44034</v>
      </c>
      <c r="F645" s="54">
        <f t="shared" si="222"/>
        <v>50</v>
      </c>
      <c r="G645" cm="1">
        <f t="array" ref="G645">+INDEX('Casos ACUM Prov'!$CK$3:$OM$16,'TODO PROVINCIA'!C645+1,'TODO PROVINCIA'!F645)</f>
        <v>0</v>
      </c>
      <c r="H645">
        <f t="shared" si="214"/>
        <v>0</v>
      </c>
      <c r="I645" cm="1">
        <f t="array" ref="I645">+INDEX('Muertes-PROV'!$C$3:$GE$16,$C645+1,$F645)</f>
        <v>0</v>
      </c>
      <c r="J645">
        <f t="shared" si="215"/>
        <v>0</v>
      </c>
      <c r="K645" cm="1">
        <f t="array" ref="K645">+INDEX('rECUPERA-prov'!$C$3:$LA$16,$C645+1,$F645)</f>
        <v>0</v>
      </c>
      <c r="L645">
        <f t="shared" si="216"/>
        <v>0</v>
      </c>
      <c r="M645">
        <f t="shared" si="223"/>
        <v>0</v>
      </c>
      <c r="N645">
        <f t="shared" si="217"/>
        <v>0</v>
      </c>
      <c r="O645" s="57">
        <f t="shared" si="224"/>
        <v>0</v>
      </c>
      <c r="P645" s="57">
        <f t="shared" si="225"/>
        <v>0</v>
      </c>
      <c r="Q645" s="57">
        <f t="shared" si="226"/>
        <v>0</v>
      </c>
      <c r="R645" s="57">
        <f t="shared" si="227"/>
        <v>0</v>
      </c>
      <c r="S645" s="57">
        <f t="shared" si="228"/>
        <v>0</v>
      </c>
      <c r="T645" s="57">
        <f t="shared" si="229"/>
        <v>0</v>
      </c>
      <c r="U645" s="57">
        <f t="shared" si="230"/>
        <v>0</v>
      </c>
      <c r="V645" s="58">
        <f t="shared" si="231"/>
        <v>0</v>
      </c>
      <c r="W645" s="58">
        <f t="shared" si="232"/>
        <v>0</v>
      </c>
      <c r="X645" s="58">
        <f t="shared" si="233"/>
        <v>0</v>
      </c>
      <c r="Y645" s="58">
        <f t="shared" si="234"/>
        <v>0</v>
      </c>
      <c r="Z645">
        <f t="shared" si="218"/>
        <v>10001</v>
      </c>
    </row>
    <row r="646" spans="1:26" x14ac:dyDescent="0.3">
      <c r="A646" s="56" t="str">
        <f t="shared" si="220"/>
        <v>OUT TIME</v>
      </c>
      <c r="B646" s="56" t="str">
        <f t="shared" si="237"/>
        <v>ultimo</v>
      </c>
      <c r="C646" s="55">
        <f t="shared" si="236"/>
        <v>6</v>
      </c>
      <c r="D646" t="str">
        <f t="shared" si="236"/>
        <v>Herrera</v>
      </c>
      <c r="E646" s="23">
        <f t="shared" si="221"/>
        <v>44034</v>
      </c>
      <c r="F646" s="54">
        <f t="shared" si="222"/>
        <v>50</v>
      </c>
      <c r="G646" cm="1">
        <f t="array" ref="G646">+INDEX('Casos ACUM Prov'!$CK$3:$OM$16,'TODO PROVINCIA'!C646+1,'TODO PROVINCIA'!F646)</f>
        <v>0</v>
      </c>
      <c r="H646">
        <f t="shared" si="214"/>
        <v>0</v>
      </c>
      <c r="I646" cm="1">
        <f t="array" ref="I646">+INDEX('Muertes-PROV'!$C$3:$GE$16,$C646+1,$F646)</f>
        <v>0</v>
      </c>
      <c r="J646">
        <f t="shared" si="215"/>
        <v>0</v>
      </c>
      <c r="K646" cm="1">
        <f t="array" ref="K646">+INDEX('rECUPERA-prov'!$C$3:$LA$16,$C646+1,$F646)</f>
        <v>0</v>
      </c>
      <c r="L646">
        <f t="shared" si="216"/>
        <v>0</v>
      </c>
      <c r="M646">
        <f t="shared" si="223"/>
        <v>0</v>
      </c>
      <c r="N646">
        <f t="shared" si="217"/>
        <v>0</v>
      </c>
      <c r="O646" s="57">
        <f t="shared" si="224"/>
        <v>0</v>
      </c>
      <c r="P646" s="57">
        <f t="shared" si="225"/>
        <v>0</v>
      </c>
      <c r="Q646" s="57">
        <f t="shared" si="226"/>
        <v>0</v>
      </c>
      <c r="R646" s="57">
        <f t="shared" si="227"/>
        <v>0</v>
      </c>
      <c r="S646" s="57">
        <f t="shared" si="228"/>
        <v>0</v>
      </c>
      <c r="T646" s="57">
        <f t="shared" si="229"/>
        <v>0</v>
      </c>
      <c r="U646" s="57">
        <f t="shared" si="230"/>
        <v>0</v>
      </c>
      <c r="V646" s="58">
        <f t="shared" si="231"/>
        <v>0</v>
      </c>
      <c r="W646" s="58">
        <f t="shared" si="232"/>
        <v>0</v>
      </c>
      <c r="X646" s="58">
        <f t="shared" si="233"/>
        <v>0</v>
      </c>
      <c r="Y646" s="58">
        <f t="shared" si="234"/>
        <v>0</v>
      </c>
      <c r="Z646">
        <f t="shared" si="218"/>
        <v>33109</v>
      </c>
    </row>
    <row r="647" spans="1:26" x14ac:dyDescent="0.3">
      <c r="A647" s="56" t="str">
        <f t="shared" si="220"/>
        <v>OUT TIME</v>
      </c>
      <c r="B647" s="56" t="str">
        <f t="shared" si="237"/>
        <v>ultimo</v>
      </c>
      <c r="C647" s="55">
        <f t="shared" si="236"/>
        <v>7</v>
      </c>
      <c r="D647" t="str">
        <f t="shared" si="236"/>
        <v>Los Santos</v>
      </c>
      <c r="E647" s="23">
        <f t="shared" si="221"/>
        <v>44034</v>
      </c>
      <c r="F647" s="54">
        <f t="shared" si="222"/>
        <v>50</v>
      </c>
      <c r="G647" cm="1">
        <f t="array" ref="G647">+INDEX('Casos ACUM Prov'!$CK$3:$OM$16,'TODO PROVINCIA'!C647+1,'TODO PROVINCIA'!F647)</f>
        <v>0</v>
      </c>
      <c r="H647">
        <f t="shared" si="214"/>
        <v>0</v>
      </c>
      <c r="I647" cm="1">
        <f t="array" ref="I647">+INDEX('Muertes-PROV'!$C$3:$GE$16,$C647+1,$F647)</f>
        <v>0</v>
      </c>
      <c r="J647">
        <f t="shared" si="215"/>
        <v>0</v>
      </c>
      <c r="K647" cm="1">
        <f t="array" ref="K647">+INDEX('rECUPERA-prov'!$C$3:$LA$16,$C647+1,$F647)</f>
        <v>0</v>
      </c>
      <c r="L647">
        <f t="shared" si="216"/>
        <v>0</v>
      </c>
      <c r="M647">
        <f t="shared" si="223"/>
        <v>0</v>
      </c>
      <c r="N647">
        <f t="shared" si="217"/>
        <v>0</v>
      </c>
      <c r="O647" s="57">
        <f t="shared" si="224"/>
        <v>0</v>
      </c>
      <c r="P647" s="57">
        <f t="shared" si="225"/>
        <v>0</v>
      </c>
      <c r="Q647" s="57">
        <f t="shared" si="226"/>
        <v>0</v>
      </c>
      <c r="R647" s="57">
        <f t="shared" si="227"/>
        <v>0</v>
      </c>
      <c r="S647" s="57">
        <f t="shared" si="228"/>
        <v>0</v>
      </c>
      <c r="T647" s="57">
        <f t="shared" si="229"/>
        <v>0</v>
      </c>
      <c r="U647" s="57">
        <f t="shared" si="230"/>
        <v>0</v>
      </c>
      <c r="V647" s="58">
        <f t="shared" si="231"/>
        <v>0</v>
      </c>
      <c r="W647" s="58">
        <f t="shared" si="232"/>
        <v>0</v>
      </c>
      <c r="X647" s="58">
        <f t="shared" si="233"/>
        <v>0</v>
      </c>
      <c r="Y647" s="58">
        <f t="shared" si="234"/>
        <v>0</v>
      </c>
      <c r="Z647">
        <f t="shared" si="218"/>
        <v>156747</v>
      </c>
    </row>
    <row r="648" spans="1:26" x14ac:dyDescent="0.3">
      <c r="A648" s="56" t="str">
        <f t="shared" si="220"/>
        <v>OUT TIME</v>
      </c>
      <c r="B648" s="56" t="str">
        <f t="shared" si="237"/>
        <v>ultimo</v>
      </c>
      <c r="C648" s="55">
        <f t="shared" si="236"/>
        <v>8</v>
      </c>
      <c r="D648" t="str">
        <f t="shared" si="236"/>
        <v>Panamá</v>
      </c>
      <c r="E648" s="23">
        <f t="shared" si="221"/>
        <v>44034</v>
      </c>
      <c r="F648" s="54">
        <f t="shared" si="222"/>
        <v>50</v>
      </c>
      <c r="G648" cm="1">
        <f t="array" ref="G648">+INDEX('Casos ACUM Prov'!$CK$3:$OM$16,'TODO PROVINCIA'!C648+1,'TODO PROVINCIA'!F648)</f>
        <v>0</v>
      </c>
      <c r="H648">
        <f t="shared" si="214"/>
        <v>0</v>
      </c>
      <c r="I648" cm="1">
        <f t="array" ref="I648">+INDEX('Muertes-PROV'!$C$3:$GE$16,$C648+1,$F648)</f>
        <v>0</v>
      </c>
      <c r="J648">
        <f t="shared" si="215"/>
        <v>0</v>
      </c>
      <c r="K648" cm="1">
        <f t="array" ref="K648">+INDEX('rECUPERA-prov'!$C$3:$LA$16,$C648+1,$F648)</f>
        <v>0</v>
      </c>
      <c r="L648">
        <f t="shared" si="216"/>
        <v>0</v>
      </c>
      <c r="M648">
        <f t="shared" si="223"/>
        <v>0</v>
      </c>
      <c r="N648">
        <f t="shared" si="217"/>
        <v>0</v>
      </c>
      <c r="O648" s="57">
        <f t="shared" si="224"/>
        <v>0</v>
      </c>
      <c r="P648" s="57">
        <f t="shared" si="225"/>
        <v>0</v>
      </c>
      <c r="Q648" s="57">
        <f t="shared" si="226"/>
        <v>0</v>
      </c>
      <c r="R648" s="57">
        <f t="shared" si="227"/>
        <v>0</v>
      </c>
      <c r="S648" s="57">
        <f t="shared" si="228"/>
        <v>0</v>
      </c>
      <c r="T648" s="57">
        <f t="shared" si="229"/>
        <v>0</v>
      </c>
      <c r="U648" s="57">
        <f t="shared" si="230"/>
        <v>0</v>
      </c>
      <c r="V648" s="58">
        <f t="shared" si="231"/>
        <v>0</v>
      </c>
      <c r="W648" s="58">
        <f t="shared" si="232"/>
        <v>0</v>
      </c>
      <c r="X648" s="58">
        <f t="shared" si="233"/>
        <v>0</v>
      </c>
      <c r="Y648" s="58">
        <f t="shared" si="234"/>
        <v>0</v>
      </c>
      <c r="Z648">
        <f t="shared" si="218"/>
        <v>109955</v>
      </c>
    </row>
    <row r="649" spans="1:26" x14ac:dyDescent="0.3">
      <c r="A649" s="56" t="str">
        <f t="shared" si="220"/>
        <v>OUT TIME</v>
      </c>
      <c r="B649" s="56" t="str">
        <f t="shared" si="237"/>
        <v>ultimo</v>
      </c>
      <c r="C649" s="55">
        <f t="shared" si="236"/>
        <v>9</v>
      </c>
      <c r="D649" t="str">
        <f t="shared" si="236"/>
        <v>Veraguas</v>
      </c>
      <c r="E649" s="23">
        <f t="shared" si="221"/>
        <v>44034</v>
      </c>
      <c r="F649" s="54">
        <f t="shared" si="222"/>
        <v>50</v>
      </c>
      <c r="G649" cm="1">
        <f t="array" ref="G649">+INDEX('Casos ACUM Prov'!$CK$3:$OM$16,'TODO PROVINCIA'!C649+1,'TODO PROVINCIA'!F649)</f>
        <v>0</v>
      </c>
      <c r="H649">
        <f t="shared" si="214"/>
        <v>0</v>
      </c>
      <c r="I649" cm="1">
        <f t="array" ref="I649">+INDEX('Muertes-PROV'!$C$3:$GE$16,$C649+1,$F649)</f>
        <v>0</v>
      </c>
      <c r="J649">
        <f t="shared" si="215"/>
        <v>0</v>
      </c>
      <c r="K649" cm="1">
        <f t="array" ref="K649">+INDEX('rECUPERA-prov'!$C$3:$LA$16,$C649+1,$F649)</f>
        <v>0</v>
      </c>
      <c r="L649">
        <f t="shared" si="216"/>
        <v>0</v>
      </c>
      <c r="M649">
        <f t="shared" si="223"/>
        <v>0</v>
      </c>
      <c r="N649">
        <f t="shared" si="217"/>
        <v>0</v>
      </c>
      <c r="O649" s="57">
        <f t="shared" si="224"/>
        <v>0</v>
      </c>
      <c r="P649" s="57">
        <f t="shared" si="225"/>
        <v>0</v>
      </c>
      <c r="Q649" s="57">
        <f t="shared" si="226"/>
        <v>0</v>
      </c>
      <c r="R649" s="57">
        <f t="shared" si="227"/>
        <v>0</v>
      </c>
      <c r="S649" s="57">
        <f t="shared" si="228"/>
        <v>0</v>
      </c>
      <c r="T649" s="57">
        <f t="shared" si="229"/>
        <v>0</v>
      </c>
      <c r="U649" s="57">
        <f t="shared" si="230"/>
        <v>0</v>
      </c>
      <c r="V649" s="58">
        <f t="shared" si="231"/>
        <v>0</v>
      </c>
      <c r="W649" s="58">
        <f t="shared" si="232"/>
        <v>0</v>
      </c>
      <c r="X649" s="58">
        <f t="shared" si="233"/>
        <v>0</v>
      </c>
      <c r="Y649" s="58">
        <f t="shared" si="234"/>
        <v>0</v>
      </c>
      <c r="Z649">
        <f t="shared" si="218"/>
        <v>109955</v>
      </c>
    </row>
    <row r="650" spans="1:26" x14ac:dyDescent="0.3">
      <c r="A650" s="56" t="str">
        <f t="shared" si="220"/>
        <v>OUT TIME</v>
      </c>
      <c r="B650" s="56" t="str">
        <f t="shared" si="237"/>
        <v>ultimo</v>
      </c>
      <c r="C650" s="55">
        <f t="shared" si="236"/>
        <v>10</v>
      </c>
      <c r="D650" t="str">
        <f t="shared" si="236"/>
        <v>Comarca Kuna Yala</v>
      </c>
      <c r="E650" s="23">
        <f t="shared" si="221"/>
        <v>44034</v>
      </c>
      <c r="F650" s="54">
        <f t="shared" si="222"/>
        <v>50</v>
      </c>
      <c r="G650" cm="1">
        <f t="array" ref="G650">+INDEX('Casos ACUM Prov'!$CK$3:$OM$16,'TODO PROVINCIA'!C650+1,'TODO PROVINCIA'!F650)</f>
        <v>0</v>
      </c>
      <c r="H650">
        <f t="shared" si="214"/>
        <v>0</v>
      </c>
      <c r="I650" cm="1">
        <f t="array" ref="I650">+INDEX('Muertes-PROV'!$C$3:$GE$16,$C650+1,$F650)</f>
        <v>0</v>
      </c>
      <c r="J650">
        <f t="shared" si="215"/>
        <v>0</v>
      </c>
      <c r="K650" cm="1">
        <f t="array" ref="K650">+INDEX('rECUPERA-prov'!$C$3:$LA$16,$C650+1,$F650)</f>
        <v>0</v>
      </c>
      <c r="L650">
        <f t="shared" si="216"/>
        <v>0</v>
      </c>
      <c r="M650">
        <f t="shared" si="223"/>
        <v>0</v>
      </c>
      <c r="N650">
        <f t="shared" si="217"/>
        <v>0</v>
      </c>
      <c r="O650" s="57">
        <f t="shared" si="224"/>
        <v>0</v>
      </c>
      <c r="P650" s="57">
        <f t="shared" si="225"/>
        <v>0</v>
      </c>
      <c r="Q650" s="57">
        <f t="shared" si="226"/>
        <v>0</v>
      </c>
      <c r="R650" s="57">
        <f t="shared" si="227"/>
        <v>0</v>
      </c>
      <c r="S650" s="57">
        <f t="shared" si="228"/>
        <v>0</v>
      </c>
      <c r="T650" s="57">
        <f t="shared" si="229"/>
        <v>0</v>
      </c>
      <c r="U650" s="57">
        <f t="shared" si="230"/>
        <v>0</v>
      </c>
      <c r="V650" s="58">
        <f t="shared" si="231"/>
        <v>0</v>
      </c>
      <c r="W650" s="58">
        <f t="shared" si="232"/>
        <v>0</v>
      </c>
      <c r="X650" s="58">
        <f t="shared" si="233"/>
        <v>0</v>
      </c>
      <c r="Y650" s="58">
        <f t="shared" si="234"/>
        <v>0</v>
      </c>
      <c r="Z650">
        <f t="shared" si="218"/>
        <v>89592</v>
      </c>
    </row>
    <row r="651" spans="1:26" x14ac:dyDescent="0.3">
      <c r="A651" s="56" t="str">
        <f t="shared" si="220"/>
        <v>OUT TIME</v>
      </c>
      <c r="B651" s="56" t="str">
        <f t="shared" si="237"/>
        <v>ultimo</v>
      </c>
      <c r="C651" s="55">
        <f t="shared" si="236"/>
        <v>11</v>
      </c>
      <c r="D651" t="str">
        <f t="shared" si="236"/>
        <v>Comarca Emberá Wounaán</v>
      </c>
      <c r="E651" s="23">
        <f t="shared" si="221"/>
        <v>44034</v>
      </c>
      <c r="F651" s="54">
        <f t="shared" si="222"/>
        <v>50</v>
      </c>
      <c r="G651" cm="1">
        <f t="array" ref="G651">+INDEX('Casos ACUM Prov'!$CK$3:$OM$16,'TODO PROVINCIA'!C651+1,'TODO PROVINCIA'!F651)</f>
        <v>0</v>
      </c>
      <c r="H651">
        <f t="shared" si="214"/>
        <v>0</v>
      </c>
      <c r="I651" cm="1">
        <f t="array" ref="I651">+INDEX('Muertes-PROV'!$C$3:$GE$16,$C651+1,$F651)</f>
        <v>0</v>
      </c>
      <c r="J651">
        <f t="shared" si="215"/>
        <v>0</v>
      </c>
      <c r="K651" cm="1">
        <f t="array" ref="K651">+INDEX('rECUPERA-prov'!$C$3:$LA$16,$C651+1,$F651)</f>
        <v>0</v>
      </c>
      <c r="L651">
        <f t="shared" si="216"/>
        <v>0</v>
      </c>
      <c r="M651">
        <f t="shared" si="223"/>
        <v>0</v>
      </c>
      <c r="N651">
        <f t="shared" si="217"/>
        <v>0</v>
      </c>
      <c r="O651" s="57">
        <f t="shared" si="224"/>
        <v>0</v>
      </c>
      <c r="P651" s="57">
        <f t="shared" si="225"/>
        <v>0</v>
      </c>
      <c r="Q651" s="57">
        <f t="shared" si="226"/>
        <v>0</v>
      </c>
      <c r="R651" s="57">
        <f t="shared" si="227"/>
        <v>0</v>
      </c>
      <c r="S651" s="57">
        <f t="shared" si="228"/>
        <v>0</v>
      </c>
      <c r="T651" s="57">
        <f t="shared" si="229"/>
        <v>0</v>
      </c>
      <c r="U651" s="57">
        <f t="shared" si="230"/>
        <v>0</v>
      </c>
      <c r="V651" s="58">
        <f t="shared" si="231"/>
        <v>0</v>
      </c>
      <c r="W651" s="58">
        <f t="shared" si="232"/>
        <v>0</v>
      </c>
      <c r="X651" s="58">
        <f t="shared" si="233"/>
        <v>0</v>
      </c>
      <c r="Y651" s="58">
        <f t="shared" si="234"/>
        <v>0</v>
      </c>
      <c r="Z651">
        <f t="shared" si="218"/>
        <v>1249032</v>
      </c>
    </row>
    <row r="652" spans="1:26" x14ac:dyDescent="0.3">
      <c r="A652" s="56" t="str">
        <f t="shared" si="220"/>
        <v>OUT TIME</v>
      </c>
      <c r="B652" s="56" t="str">
        <f t="shared" si="237"/>
        <v>ultimo</v>
      </c>
      <c r="C652" s="55">
        <f t="shared" ref="C652:D667" si="238">+C639</f>
        <v>12</v>
      </c>
      <c r="D652" t="str">
        <f t="shared" si="238"/>
        <v>Comarca Ngäbe Buglé</v>
      </c>
      <c r="E652" s="23">
        <f t="shared" si="221"/>
        <v>44034</v>
      </c>
      <c r="F652" s="54">
        <f t="shared" si="222"/>
        <v>50</v>
      </c>
      <c r="G652" cm="1">
        <f t="array" ref="G652">+INDEX('Casos ACUM Prov'!$CK$3:$OM$16,'TODO PROVINCIA'!C652+1,'TODO PROVINCIA'!F652)</f>
        <v>0</v>
      </c>
      <c r="H652">
        <f t="shared" si="214"/>
        <v>0</v>
      </c>
      <c r="I652" cm="1">
        <f t="array" ref="I652">+INDEX('Muertes-PROV'!$C$3:$GE$16,$C652+1,$F652)</f>
        <v>0</v>
      </c>
      <c r="J652">
        <f t="shared" si="215"/>
        <v>0</v>
      </c>
      <c r="K652" cm="1">
        <f t="array" ref="K652">+INDEX('rECUPERA-prov'!$C$3:$LA$16,$C652+1,$F652)</f>
        <v>0</v>
      </c>
      <c r="L652">
        <f t="shared" si="216"/>
        <v>0</v>
      </c>
      <c r="M652">
        <f t="shared" si="223"/>
        <v>0</v>
      </c>
      <c r="N652">
        <f t="shared" si="217"/>
        <v>0</v>
      </c>
      <c r="O652" s="57">
        <f t="shared" si="224"/>
        <v>0</v>
      </c>
      <c r="P652" s="57">
        <f t="shared" si="225"/>
        <v>0</v>
      </c>
      <c r="Q652" s="57">
        <f t="shared" si="226"/>
        <v>0</v>
      </c>
      <c r="R652" s="57">
        <f t="shared" si="227"/>
        <v>0</v>
      </c>
      <c r="S652" s="57">
        <f t="shared" si="228"/>
        <v>0</v>
      </c>
      <c r="T652" s="57">
        <f t="shared" si="229"/>
        <v>0</v>
      </c>
      <c r="U652" s="57">
        <f t="shared" si="230"/>
        <v>0</v>
      </c>
      <c r="V652" s="58">
        <f t="shared" si="231"/>
        <v>0</v>
      </c>
      <c r="W652" s="58">
        <f t="shared" si="232"/>
        <v>0</v>
      </c>
      <c r="X652" s="58">
        <f t="shared" si="233"/>
        <v>0</v>
      </c>
      <c r="Y652" s="58">
        <f t="shared" si="234"/>
        <v>0</v>
      </c>
      <c r="Z652">
        <f t="shared" si="218"/>
        <v>464038</v>
      </c>
    </row>
    <row r="653" spans="1:26" x14ac:dyDescent="0.3">
      <c r="A653" s="56" t="str">
        <f t="shared" si="220"/>
        <v>OUT TIME</v>
      </c>
      <c r="B653" s="56" t="str">
        <f t="shared" si="237"/>
        <v>ultimo</v>
      </c>
      <c r="C653" s="55">
        <f t="shared" si="238"/>
        <v>13</v>
      </c>
      <c r="D653" t="str">
        <f t="shared" si="238"/>
        <v>Panamá Oeste</v>
      </c>
      <c r="E653" s="23">
        <f t="shared" si="221"/>
        <v>44034</v>
      </c>
      <c r="F653" s="54">
        <f t="shared" si="222"/>
        <v>50</v>
      </c>
      <c r="G653" cm="1">
        <f t="array" ref="G653">+INDEX('Casos ACUM Prov'!$CK$3:$OM$16,'TODO PROVINCIA'!C653+1,'TODO PROVINCIA'!F653)</f>
        <v>0</v>
      </c>
      <c r="H653">
        <f t="shared" si="214"/>
        <v>0</v>
      </c>
      <c r="I653" cm="1">
        <f t="array" ref="I653">+INDEX('Muertes-PROV'!$C$3:$GE$16,$C653+1,$F653)</f>
        <v>0</v>
      </c>
      <c r="J653">
        <f t="shared" si="215"/>
        <v>0</v>
      </c>
      <c r="K653" cm="1">
        <f t="array" ref="K653">+INDEX('rECUPERA-prov'!$C$3:$LA$16,$C653+1,$F653)</f>
        <v>0</v>
      </c>
      <c r="L653">
        <f t="shared" si="216"/>
        <v>0</v>
      </c>
      <c r="M653">
        <f t="shared" si="223"/>
        <v>0</v>
      </c>
      <c r="N653">
        <f t="shared" si="217"/>
        <v>0</v>
      </c>
      <c r="O653" s="57">
        <f t="shared" si="224"/>
        <v>0</v>
      </c>
      <c r="P653" s="57">
        <f t="shared" si="225"/>
        <v>0</v>
      </c>
      <c r="Q653" s="57">
        <f t="shared" si="226"/>
        <v>0</v>
      </c>
      <c r="R653" s="57">
        <f t="shared" si="227"/>
        <v>0</v>
      </c>
      <c r="S653" s="57">
        <f t="shared" si="228"/>
        <v>0</v>
      </c>
      <c r="T653" s="57">
        <f t="shared" si="229"/>
        <v>0</v>
      </c>
      <c r="U653" s="57">
        <f t="shared" si="230"/>
        <v>0</v>
      </c>
      <c r="V653" s="58">
        <f t="shared" si="231"/>
        <v>0</v>
      </c>
      <c r="W653" s="58">
        <f t="shared" si="232"/>
        <v>0</v>
      </c>
      <c r="X653" s="58">
        <f t="shared" si="233"/>
        <v>0</v>
      </c>
      <c r="Y653" s="58">
        <f t="shared" si="234"/>
        <v>0</v>
      </c>
      <c r="Z653">
        <f t="shared" si="218"/>
        <v>226991</v>
      </c>
    </row>
    <row r="654" spans="1:26" x14ac:dyDescent="0.3">
      <c r="A654" s="56" t="str">
        <f t="shared" si="220"/>
        <v>OUT TIME</v>
      </c>
      <c r="B654" s="56" t="str">
        <f t="shared" si="237"/>
        <v>ultimo</v>
      </c>
      <c r="C654" s="55">
        <f t="shared" si="238"/>
        <v>1</v>
      </c>
      <c r="D654" t="str">
        <f t="shared" si="238"/>
        <v>Bocas del Toro</v>
      </c>
      <c r="E654" s="23">
        <f t="shared" si="221"/>
        <v>44035</v>
      </c>
      <c r="F654" s="54">
        <f t="shared" si="222"/>
        <v>51</v>
      </c>
      <c r="G654" cm="1">
        <f t="array" ref="G654">+INDEX('Casos ACUM Prov'!$CK$3:$OM$16,'TODO PROVINCIA'!C654+1,'TODO PROVINCIA'!F654)</f>
        <v>0</v>
      </c>
      <c r="H654">
        <f t="shared" si="214"/>
        <v>0</v>
      </c>
      <c r="I654" cm="1">
        <f t="array" ref="I654">+INDEX('Muertes-PROV'!$C$3:$GE$16,$C654+1,$F654)</f>
        <v>0</v>
      </c>
      <c r="J654">
        <f t="shared" si="215"/>
        <v>0</v>
      </c>
      <c r="K654" cm="1">
        <f t="array" ref="K654">+INDEX('rECUPERA-prov'!$C$3:$LA$16,$C654+1,$F654)</f>
        <v>0</v>
      </c>
      <c r="L654">
        <f t="shared" si="216"/>
        <v>0</v>
      </c>
      <c r="M654">
        <f t="shared" si="223"/>
        <v>0</v>
      </c>
      <c r="N654">
        <f t="shared" si="217"/>
        <v>0</v>
      </c>
      <c r="O654" s="57">
        <f t="shared" si="224"/>
        <v>0</v>
      </c>
      <c r="P654" s="57">
        <f t="shared" si="225"/>
        <v>0</v>
      </c>
      <c r="Q654" s="57">
        <f t="shared" si="226"/>
        <v>0</v>
      </c>
      <c r="R654" s="57">
        <f t="shared" si="227"/>
        <v>0</v>
      </c>
      <c r="S654" s="57">
        <f t="shared" si="228"/>
        <v>0</v>
      </c>
      <c r="T654" s="57">
        <f t="shared" si="229"/>
        <v>0</v>
      </c>
      <c r="U654" s="57">
        <f t="shared" si="230"/>
        <v>0</v>
      </c>
      <c r="V654" s="58">
        <f t="shared" si="231"/>
        <v>0</v>
      </c>
      <c r="W654" s="58">
        <f t="shared" si="232"/>
        <v>0</v>
      </c>
      <c r="X654" s="58">
        <f t="shared" si="233"/>
        <v>0</v>
      </c>
      <c r="Y654" s="58">
        <f t="shared" si="234"/>
        <v>0</v>
      </c>
      <c r="Z654">
        <f t="shared" si="218"/>
        <v>125461</v>
      </c>
    </row>
    <row r="655" spans="1:26" x14ac:dyDescent="0.3">
      <c r="A655" s="56" t="str">
        <f t="shared" si="220"/>
        <v>OUT TIME</v>
      </c>
      <c r="B655" s="56" t="str">
        <f t="shared" si="237"/>
        <v>ultimo</v>
      </c>
      <c r="C655" s="55">
        <f t="shared" si="238"/>
        <v>2</v>
      </c>
      <c r="D655" t="str">
        <f t="shared" si="238"/>
        <v>Coclé</v>
      </c>
      <c r="E655" s="23">
        <f t="shared" si="221"/>
        <v>44035</v>
      </c>
      <c r="F655" s="54">
        <f t="shared" si="222"/>
        <v>51</v>
      </c>
      <c r="G655" cm="1">
        <f t="array" ref="G655">+INDEX('Casos ACUM Prov'!$CK$3:$OM$16,'TODO PROVINCIA'!C655+1,'TODO PROVINCIA'!F655)</f>
        <v>0</v>
      </c>
      <c r="H655">
        <f t="shared" si="214"/>
        <v>0</v>
      </c>
      <c r="I655" cm="1">
        <f t="array" ref="I655">+INDEX('Muertes-PROV'!$C$3:$GE$16,$C655+1,$F655)</f>
        <v>0</v>
      </c>
      <c r="J655">
        <f t="shared" si="215"/>
        <v>0</v>
      </c>
      <c r="K655" cm="1">
        <f t="array" ref="K655">+INDEX('rECUPERA-prov'!$C$3:$LA$16,$C655+1,$F655)</f>
        <v>0</v>
      </c>
      <c r="L655">
        <f t="shared" si="216"/>
        <v>0</v>
      </c>
      <c r="M655">
        <f t="shared" si="223"/>
        <v>0</v>
      </c>
      <c r="N655">
        <f t="shared" si="217"/>
        <v>0</v>
      </c>
      <c r="O655" s="57">
        <f t="shared" si="224"/>
        <v>0</v>
      </c>
      <c r="P655" s="57">
        <f t="shared" si="225"/>
        <v>0</v>
      </c>
      <c r="Q655" s="57">
        <f t="shared" si="226"/>
        <v>0</v>
      </c>
      <c r="R655" s="57">
        <f t="shared" si="227"/>
        <v>0</v>
      </c>
      <c r="S655" s="57">
        <f t="shared" si="228"/>
        <v>0</v>
      </c>
      <c r="T655" s="57">
        <f t="shared" si="229"/>
        <v>0</v>
      </c>
      <c r="U655" s="57">
        <f t="shared" si="230"/>
        <v>0</v>
      </c>
      <c r="V655" s="58">
        <f t="shared" si="231"/>
        <v>0</v>
      </c>
      <c r="W655" s="58">
        <f t="shared" si="232"/>
        <v>0</v>
      </c>
      <c r="X655" s="58">
        <f t="shared" si="233"/>
        <v>0</v>
      </c>
      <c r="Y655" s="58">
        <f t="shared" si="234"/>
        <v>0</v>
      </c>
      <c r="Z655">
        <f t="shared" si="218"/>
        <v>416873</v>
      </c>
    </row>
    <row r="656" spans="1:26" x14ac:dyDescent="0.3">
      <c r="A656" s="56" t="str">
        <f t="shared" si="220"/>
        <v>OUT TIME</v>
      </c>
      <c r="B656" s="56" t="str">
        <f t="shared" si="237"/>
        <v>ultimo</v>
      </c>
      <c r="C656" s="55">
        <f t="shared" si="238"/>
        <v>3</v>
      </c>
      <c r="D656" t="str">
        <f t="shared" si="238"/>
        <v>Colón</v>
      </c>
      <c r="E656" s="23">
        <f t="shared" si="221"/>
        <v>44035</v>
      </c>
      <c r="F656" s="54">
        <f t="shared" si="222"/>
        <v>51</v>
      </c>
      <c r="G656" cm="1">
        <f t="array" ref="G656">+INDEX('Casos ACUM Prov'!$CK$3:$OM$16,'TODO PROVINCIA'!C656+1,'TODO PROVINCIA'!F656)</f>
        <v>0</v>
      </c>
      <c r="H656">
        <f t="shared" si="214"/>
        <v>0</v>
      </c>
      <c r="I656" cm="1">
        <f t="array" ref="I656">+INDEX('Muertes-PROV'!$C$3:$GE$16,$C656+1,$F656)</f>
        <v>0</v>
      </c>
      <c r="J656">
        <f t="shared" si="215"/>
        <v>0</v>
      </c>
      <c r="K656" cm="1">
        <f t="array" ref="K656">+INDEX('rECUPERA-prov'!$C$3:$LA$16,$C656+1,$F656)</f>
        <v>0</v>
      </c>
      <c r="L656">
        <f t="shared" si="216"/>
        <v>0</v>
      </c>
      <c r="M656">
        <f t="shared" si="223"/>
        <v>0</v>
      </c>
      <c r="N656">
        <f t="shared" si="217"/>
        <v>0</v>
      </c>
      <c r="O656" s="57">
        <f t="shared" si="224"/>
        <v>0</v>
      </c>
      <c r="P656" s="57">
        <f t="shared" si="225"/>
        <v>0</v>
      </c>
      <c r="Q656" s="57">
        <f t="shared" si="226"/>
        <v>0</v>
      </c>
      <c r="R656" s="57">
        <f t="shared" si="227"/>
        <v>0</v>
      </c>
      <c r="S656" s="57">
        <f t="shared" si="228"/>
        <v>0</v>
      </c>
      <c r="T656" s="57">
        <f t="shared" si="229"/>
        <v>0</v>
      </c>
      <c r="U656" s="57">
        <f t="shared" si="230"/>
        <v>0</v>
      </c>
      <c r="V656" s="58">
        <f t="shared" si="231"/>
        <v>0</v>
      </c>
      <c r="W656" s="58">
        <f t="shared" si="232"/>
        <v>0</v>
      </c>
      <c r="X656" s="58">
        <f t="shared" si="233"/>
        <v>0</v>
      </c>
      <c r="Y656" s="58">
        <f t="shared" si="234"/>
        <v>0</v>
      </c>
      <c r="Z656">
        <f t="shared" si="218"/>
        <v>233708</v>
      </c>
    </row>
    <row r="657" spans="1:26" x14ac:dyDescent="0.3">
      <c r="A657" s="56" t="str">
        <f t="shared" si="220"/>
        <v>OUT TIME</v>
      </c>
      <c r="B657" s="56" t="str">
        <f t="shared" si="237"/>
        <v>ultimo</v>
      </c>
      <c r="C657" s="55">
        <f t="shared" si="238"/>
        <v>4</v>
      </c>
      <c r="D657" t="str">
        <f t="shared" si="238"/>
        <v>Chiriquí</v>
      </c>
      <c r="E657" s="23">
        <f t="shared" si="221"/>
        <v>44035</v>
      </c>
      <c r="F657" s="54">
        <f t="shared" si="222"/>
        <v>51</v>
      </c>
      <c r="G657" cm="1">
        <f t="array" ref="G657">+INDEX('Casos ACUM Prov'!$CK$3:$OM$16,'TODO PROVINCIA'!C657+1,'TODO PROVINCIA'!F657)</f>
        <v>0</v>
      </c>
      <c r="H657">
        <f t="shared" ref="H657:H720" si="239">+G657-G644</f>
        <v>0</v>
      </c>
      <c r="I657" cm="1">
        <f t="array" ref="I657">+INDEX('Muertes-PROV'!$C$3:$GE$16,$C657+1,$F657)</f>
        <v>0</v>
      </c>
      <c r="J657">
        <f t="shared" ref="J657:J720" si="240">+I657-I644</f>
        <v>0</v>
      </c>
      <c r="K657" cm="1">
        <f t="array" ref="K657">+INDEX('rECUPERA-prov'!$C$3:$LA$16,$C657+1,$F657)</f>
        <v>0</v>
      </c>
      <c r="L657">
        <f t="shared" ref="L657:L720" si="241">+K657-K644</f>
        <v>0</v>
      </c>
      <c r="M657">
        <f t="shared" si="223"/>
        <v>0</v>
      </c>
      <c r="N657">
        <f t="shared" ref="N657:N720" si="242">+M657-M644</f>
        <v>0</v>
      </c>
      <c r="O657" s="57">
        <f t="shared" si="224"/>
        <v>0</v>
      </c>
      <c r="P657" s="57">
        <f t="shared" si="225"/>
        <v>0</v>
      </c>
      <c r="Q657" s="57">
        <f t="shared" si="226"/>
        <v>0</v>
      </c>
      <c r="R657" s="57">
        <f t="shared" si="227"/>
        <v>0</v>
      </c>
      <c r="S657" s="57">
        <f t="shared" si="228"/>
        <v>0</v>
      </c>
      <c r="T657" s="57">
        <f t="shared" si="229"/>
        <v>0</v>
      </c>
      <c r="U657" s="57">
        <f t="shared" si="230"/>
        <v>0</v>
      </c>
      <c r="V657" s="58">
        <f t="shared" si="231"/>
        <v>0</v>
      </c>
      <c r="W657" s="58">
        <f t="shared" si="232"/>
        <v>0</v>
      </c>
      <c r="X657" s="58">
        <f t="shared" si="233"/>
        <v>0</v>
      </c>
      <c r="Y657" s="58">
        <f t="shared" si="234"/>
        <v>0</v>
      </c>
      <c r="Z657">
        <f t="shared" ref="Z657:Z720" si="243">+Z644</f>
        <v>241928</v>
      </c>
    </row>
    <row r="658" spans="1:26" x14ac:dyDescent="0.3">
      <c r="A658" s="56" t="str">
        <f t="shared" si="220"/>
        <v>OUT TIME</v>
      </c>
      <c r="B658" s="56" t="str">
        <f t="shared" si="237"/>
        <v>ultimo</v>
      </c>
      <c r="C658" s="55">
        <f t="shared" si="238"/>
        <v>5</v>
      </c>
      <c r="D658" t="str">
        <f t="shared" si="238"/>
        <v>Darién</v>
      </c>
      <c r="E658" s="23">
        <f t="shared" si="221"/>
        <v>44035</v>
      </c>
      <c r="F658" s="54">
        <f t="shared" si="222"/>
        <v>51</v>
      </c>
      <c r="G658" cm="1">
        <f t="array" ref="G658">+INDEX('Casos ACUM Prov'!$CK$3:$OM$16,'TODO PROVINCIA'!C658+1,'TODO PROVINCIA'!F658)</f>
        <v>0</v>
      </c>
      <c r="H658">
        <f t="shared" si="239"/>
        <v>0</v>
      </c>
      <c r="I658" cm="1">
        <f t="array" ref="I658">+INDEX('Muertes-PROV'!$C$3:$GE$16,$C658+1,$F658)</f>
        <v>0</v>
      </c>
      <c r="J658">
        <f t="shared" si="240"/>
        <v>0</v>
      </c>
      <c r="K658" cm="1">
        <f t="array" ref="K658">+INDEX('rECUPERA-prov'!$C$3:$LA$16,$C658+1,$F658)</f>
        <v>0</v>
      </c>
      <c r="L658">
        <f t="shared" si="241"/>
        <v>0</v>
      </c>
      <c r="M658">
        <f t="shared" si="223"/>
        <v>0</v>
      </c>
      <c r="N658">
        <f t="shared" si="242"/>
        <v>0</v>
      </c>
      <c r="O658" s="57">
        <f t="shared" si="224"/>
        <v>0</v>
      </c>
      <c r="P658" s="57">
        <f t="shared" si="225"/>
        <v>0</v>
      </c>
      <c r="Q658" s="57">
        <f t="shared" si="226"/>
        <v>0</v>
      </c>
      <c r="R658" s="57">
        <f t="shared" si="227"/>
        <v>0</v>
      </c>
      <c r="S658" s="57">
        <f t="shared" si="228"/>
        <v>0</v>
      </c>
      <c r="T658" s="57">
        <f t="shared" si="229"/>
        <v>0</v>
      </c>
      <c r="U658" s="57">
        <f t="shared" si="230"/>
        <v>0</v>
      </c>
      <c r="V658" s="58">
        <f t="shared" si="231"/>
        <v>0</v>
      </c>
      <c r="W658" s="58">
        <f t="shared" si="232"/>
        <v>0</v>
      </c>
      <c r="X658" s="58">
        <f t="shared" si="233"/>
        <v>0</v>
      </c>
      <c r="Y658" s="58">
        <f t="shared" si="234"/>
        <v>0</v>
      </c>
      <c r="Z658">
        <f t="shared" si="243"/>
        <v>10001</v>
      </c>
    </row>
    <row r="659" spans="1:26" x14ac:dyDescent="0.3">
      <c r="A659" s="56" t="str">
        <f t="shared" si="220"/>
        <v>OUT TIME</v>
      </c>
      <c r="B659" s="56" t="str">
        <f t="shared" si="237"/>
        <v>ultimo</v>
      </c>
      <c r="C659" s="55">
        <f t="shared" si="238"/>
        <v>6</v>
      </c>
      <c r="D659" t="str">
        <f t="shared" si="238"/>
        <v>Herrera</v>
      </c>
      <c r="E659" s="23">
        <f t="shared" si="221"/>
        <v>44035</v>
      </c>
      <c r="F659" s="54">
        <f t="shared" si="222"/>
        <v>51</v>
      </c>
      <c r="G659" cm="1">
        <f t="array" ref="G659">+INDEX('Casos ACUM Prov'!$CK$3:$OM$16,'TODO PROVINCIA'!C659+1,'TODO PROVINCIA'!F659)</f>
        <v>0</v>
      </c>
      <c r="H659">
        <f t="shared" si="239"/>
        <v>0</v>
      </c>
      <c r="I659" cm="1">
        <f t="array" ref="I659">+INDEX('Muertes-PROV'!$C$3:$GE$16,$C659+1,$F659)</f>
        <v>0</v>
      </c>
      <c r="J659">
        <f t="shared" si="240"/>
        <v>0</v>
      </c>
      <c r="K659" cm="1">
        <f t="array" ref="K659">+INDEX('rECUPERA-prov'!$C$3:$LA$16,$C659+1,$F659)</f>
        <v>0</v>
      </c>
      <c r="L659">
        <f t="shared" si="241"/>
        <v>0</v>
      </c>
      <c r="M659">
        <f t="shared" si="223"/>
        <v>0</v>
      </c>
      <c r="N659">
        <f t="shared" si="242"/>
        <v>0</v>
      </c>
      <c r="O659" s="57">
        <f t="shared" si="224"/>
        <v>0</v>
      </c>
      <c r="P659" s="57">
        <f t="shared" si="225"/>
        <v>0</v>
      </c>
      <c r="Q659" s="57">
        <f t="shared" si="226"/>
        <v>0</v>
      </c>
      <c r="R659" s="57">
        <f t="shared" si="227"/>
        <v>0</v>
      </c>
      <c r="S659" s="57">
        <f t="shared" si="228"/>
        <v>0</v>
      </c>
      <c r="T659" s="57">
        <f t="shared" si="229"/>
        <v>0</v>
      </c>
      <c r="U659" s="57">
        <f t="shared" si="230"/>
        <v>0</v>
      </c>
      <c r="V659" s="58">
        <f t="shared" si="231"/>
        <v>0</v>
      </c>
      <c r="W659" s="58">
        <f t="shared" si="232"/>
        <v>0</v>
      </c>
      <c r="X659" s="58">
        <f t="shared" si="233"/>
        <v>0</v>
      </c>
      <c r="Y659" s="58">
        <f t="shared" si="234"/>
        <v>0</v>
      </c>
      <c r="Z659">
        <f t="shared" si="243"/>
        <v>33109</v>
      </c>
    </row>
    <row r="660" spans="1:26" x14ac:dyDescent="0.3">
      <c r="A660" s="56" t="str">
        <f t="shared" si="220"/>
        <v>OUT TIME</v>
      </c>
      <c r="B660" s="56" t="str">
        <f t="shared" si="237"/>
        <v>ultimo</v>
      </c>
      <c r="C660" s="55">
        <f t="shared" si="238"/>
        <v>7</v>
      </c>
      <c r="D660" t="str">
        <f t="shared" si="238"/>
        <v>Los Santos</v>
      </c>
      <c r="E660" s="23">
        <f t="shared" si="221"/>
        <v>44035</v>
      </c>
      <c r="F660" s="54">
        <f t="shared" si="222"/>
        <v>51</v>
      </c>
      <c r="G660" cm="1">
        <f t="array" ref="G660">+INDEX('Casos ACUM Prov'!$CK$3:$OM$16,'TODO PROVINCIA'!C660+1,'TODO PROVINCIA'!F660)</f>
        <v>0</v>
      </c>
      <c r="H660">
        <f t="shared" si="239"/>
        <v>0</v>
      </c>
      <c r="I660" cm="1">
        <f t="array" ref="I660">+INDEX('Muertes-PROV'!$C$3:$GE$16,$C660+1,$F660)</f>
        <v>0</v>
      </c>
      <c r="J660">
        <f t="shared" si="240"/>
        <v>0</v>
      </c>
      <c r="K660" cm="1">
        <f t="array" ref="K660">+INDEX('rECUPERA-prov'!$C$3:$LA$16,$C660+1,$F660)</f>
        <v>0</v>
      </c>
      <c r="L660">
        <f t="shared" si="241"/>
        <v>0</v>
      </c>
      <c r="M660">
        <f t="shared" si="223"/>
        <v>0</v>
      </c>
      <c r="N660">
        <f t="shared" si="242"/>
        <v>0</v>
      </c>
      <c r="O660" s="57">
        <f t="shared" si="224"/>
        <v>0</v>
      </c>
      <c r="P660" s="57">
        <f t="shared" si="225"/>
        <v>0</v>
      </c>
      <c r="Q660" s="57">
        <f t="shared" si="226"/>
        <v>0</v>
      </c>
      <c r="R660" s="57">
        <f t="shared" si="227"/>
        <v>0</v>
      </c>
      <c r="S660" s="57">
        <f t="shared" si="228"/>
        <v>0</v>
      </c>
      <c r="T660" s="57">
        <f t="shared" si="229"/>
        <v>0</v>
      </c>
      <c r="U660" s="57">
        <f t="shared" si="230"/>
        <v>0</v>
      </c>
      <c r="V660" s="58">
        <f t="shared" si="231"/>
        <v>0</v>
      </c>
      <c r="W660" s="58">
        <f t="shared" si="232"/>
        <v>0</v>
      </c>
      <c r="X660" s="58">
        <f t="shared" si="233"/>
        <v>0</v>
      </c>
      <c r="Y660" s="58">
        <f t="shared" si="234"/>
        <v>0</v>
      </c>
      <c r="Z660">
        <f t="shared" si="243"/>
        <v>156747</v>
      </c>
    </row>
    <row r="661" spans="1:26" x14ac:dyDescent="0.3">
      <c r="A661" s="56" t="str">
        <f t="shared" si="220"/>
        <v>OUT TIME</v>
      </c>
      <c r="B661" s="56" t="str">
        <f t="shared" si="237"/>
        <v>ultimo</v>
      </c>
      <c r="C661" s="55">
        <f t="shared" si="238"/>
        <v>8</v>
      </c>
      <c r="D661" t="str">
        <f t="shared" si="238"/>
        <v>Panamá</v>
      </c>
      <c r="E661" s="23">
        <f t="shared" si="221"/>
        <v>44035</v>
      </c>
      <c r="F661" s="54">
        <f t="shared" si="222"/>
        <v>51</v>
      </c>
      <c r="G661" cm="1">
        <f t="array" ref="G661">+INDEX('Casos ACUM Prov'!$CK$3:$OM$16,'TODO PROVINCIA'!C661+1,'TODO PROVINCIA'!F661)</f>
        <v>0</v>
      </c>
      <c r="H661">
        <f t="shared" si="239"/>
        <v>0</v>
      </c>
      <c r="I661" cm="1">
        <f t="array" ref="I661">+INDEX('Muertes-PROV'!$C$3:$GE$16,$C661+1,$F661)</f>
        <v>0</v>
      </c>
      <c r="J661">
        <f t="shared" si="240"/>
        <v>0</v>
      </c>
      <c r="K661" cm="1">
        <f t="array" ref="K661">+INDEX('rECUPERA-prov'!$C$3:$LA$16,$C661+1,$F661)</f>
        <v>0</v>
      </c>
      <c r="L661">
        <f t="shared" si="241"/>
        <v>0</v>
      </c>
      <c r="M661">
        <f t="shared" si="223"/>
        <v>0</v>
      </c>
      <c r="N661">
        <f t="shared" si="242"/>
        <v>0</v>
      </c>
      <c r="O661" s="57">
        <f t="shared" si="224"/>
        <v>0</v>
      </c>
      <c r="P661" s="57">
        <f t="shared" si="225"/>
        <v>0</v>
      </c>
      <c r="Q661" s="57">
        <f t="shared" si="226"/>
        <v>0</v>
      </c>
      <c r="R661" s="57">
        <f t="shared" si="227"/>
        <v>0</v>
      </c>
      <c r="S661" s="57">
        <f t="shared" si="228"/>
        <v>0</v>
      </c>
      <c r="T661" s="57">
        <f t="shared" si="229"/>
        <v>0</v>
      </c>
      <c r="U661" s="57">
        <f t="shared" si="230"/>
        <v>0</v>
      </c>
      <c r="V661" s="58">
        <f t="shared" si="231"/>
        <v>0</v>
      </c>
      <c r="W661" s="58">
        <f t="shared" si="232"/>
        <v>0</v>
      </c>
      <c r="X661" s="58">
        <f t="shared" si="233"/>
        <v>0</v>
      </c>
      <c r="Y661" s="58">
        <f t="shared" si="234"/>
        <v>0</v>
      </c>
      <c r="Z661">
        <f t="shared" si="243"/>
        <v>109955</v>
      </c>
    </row>
    <row r="662" spans="1:26" x14ac:dyDescent="0.3">
      <c r="A662" s="56" t="str">
        <f t="shared" si="220"/>
        <v>OUT TIME</v>
      </c>
      <c r="B662" s="56" t="str">
        <f t="shared" si="237"/>
        <v>ultimo</v>
      </c>
      <c r="C662" s="55">
        <f t="shared" si="238"/>
        <v>9</v>
      </c>
      <c r="D662" t="str">
        <f t="shared" si="238"/>
        <v>Veraguas</v>
      </c>
      <c r="E662" s="23">
        <f t="shared" si="221"/>
        <v>44035</v>
      </c>
      <c r="F662" s="54">
        <f t="shared" si="222"/>
        <v>51</v>
      </c>
      <c r="G662" cm="1">
        <f t="array" ref="G662">+INDEX('Casos ACUM Prov'!$CK$3:$OM$16,'TODO PROVINCIA'!C662+1,'TODO PROVINCIA'!F662)</f>
        <v>0</v>
      </c>
      <c r="H662">
        <f t="shared" si="239"/>
        <v>0</v>
      </c>
      <c r="I662" cm="1">
        <f t="array" ref="I662">+INDEX('Muertes-PROV'!$C$3:$GE$16,$C662+1,$F662)</f>
        <v>0</v>
      </c>
      <c r="J662">
        <f t="shared" si="240"/>
        <v>0</v>
      </c>
      <c r="K662" cm="1">
        <f t="array" ref="K662">+INDEX('rECUPERA-prov'!$C$3:$LA$16,$C662+1,$F662)</f>
        <v>0</v>
      </c>
      <c r="L662">
        <f t="shared" si="241"/>
        <v>0</v>
      </c>
      <c r="M662">
        <f t="shared" si="223"/>
        <v>0</v>
      </c>
      <c r="N662">
        <f t="shared" si="242"/>
        <v>0</v>
      </c>
      <c r="O662" s="57">
        <f t="shared" si="224"/>
        <v>0</v>
      </c>
      <c r="P662" s="57">
        <f t="shared" si="225"/>
        <v>0</v>
      </c>
      <c r="Q662" s="57">
        <f t="shared" si="226"/>
        <v>0</v>
      </c>
      <c r="R662" s="57">
        <f t="shared" si="227"/>
        <v>0</v>
      </c>
      <c r="S662" s="57">
        <f t="shared" si="228"/>
        <v>0</v>
      </c>
      <c r="T662" s="57">
        <f t="shared" si="229"/>
        <v>0</v>
      </c>
      <c r="U662" s="57">
        <f t="shared" si="230"/>
        <v>0</v>
      </c>
      <c r="V662" s="58">
        <f t="shared" si="231"/>
        <v>0</v>
      </c>
      <c r="W662" s="58">
        <f t="shared" si="232"/>
        <v>0</v>
      </c>
      <c r="X662" s="58">
        <f t="shared" si="233"/>
        <v>0</v>
      </c>
      <c r="Y662" s="58">
        <f t="shared" si="234"/>
        <v>0</v>
      </c>
      <c r="Z662">
        <f t="shared" si="243"/>
        <v>109955</v>
      </c>
    </row>
    <row r="663" spans="1:26" x14ac:dyDescent="0.3">
      <c r="A663" s="56" t="str">
        <f t="shared" si="220"/>
        <v>OUT TIME</v>
      </c>
      <c r="B663" s="56" t="str">
        <f t="shared" si="237"/>
        <v>ultimo</v>
      </c>
      <c r="C663" s="55">
        <f t="shared" si="238"/>
        <v>10</v>
      </c>
      <c r="D663" t="str">
        <f t="shared" si="238"/>
        <v>Comarca Kuna Yala</v>
      </c>
      <c r="E663" s="23">
        <f t="shared" si="221"/>
        <v>44035</v>
      </c>
      <c r="F663" s="54">
        <f t="shared" si="222"/>
        <v>51</v>
      </c>
      <c r="G663" cm="1">
        <f t="array" ref="G663">+INDEX('Casos ACUM Prov'!$CK$3:$OM$16,'TODO PROVINCIA'!C663+1,'TODO PROVINCIA'!F663)</f>
        <v>0</v>
      </c>
      <c r="H663">
        <f t="shared" si="239"/>
        <v>0</v>
      </c>
      <c r="I663" cm="1">
        <f t="array" ref="I663">+INDEX('Muertes-PROV'!$C$3:$GE$16,$C663+1,$F663)</f>
        <v>0</v>
      </c>
      <c r="J663">
        <f t="shared" si="240"/>
        <v>0</v>
      </c>
      <c r="K663" cm="1">
        <f t="array" ref="K663">+INDEX('rECUPERA-prov'!$C$3:$LA$16,$C663+1,$F663)</f>
        <v>0</v>
      </c>
      <c r="L663">
        <f t="shared" si="241"/>
        <v>0</v>
      </c>
      <c r="M663">
        <f t="shared" si="223"/>
        <v>0</v>
      </c>
      <c r="N663">
        <f t="shared" si="242"/>
        <v>0</v>
      </c>
      <c r="O663" s="57">
        <f t="shared" si="224"/>
        <v>0</v>
      </c>
      <c r="P663" s="57">
        <f t="shared" si="225"/>
        <v>0</v>
      </c>
      <c r="Q663" s="57">
        <f t="shared" si="226"/>
        <v>0</v>
      </c>
      <c r="R663" s="57">
        <f t="shared" si="227"/>
        <v>0</v>
      </c>
      <c r="S663" s="57">
        <f t="shared" si="228"/>
        <v>0</v>
      </c>
      <c r="T663" s="57">
        <f t="shared" si="229"/>
        <v>0</v>
      </c>
      <c r="U663" s="57">
        <f t="shared" si="230"/>
        <v>0</v>
      </c>
      <c r="V663" s="58">
        <f t="shared" si="231"/>
        <v>0</v>
      </c>
      <c r="W663" s="58">
        <f t="shared" si="232"/>
        <v>0</v>
      </c>
      <c r="X663" s="58">
        <f t="shared" si="233"/>
        <v>0</v>
      </c>
      <c r="Y663" s="58">
        <f t="shared" si="234"/>
        <v>0</v>
      </c>
      <c r="Z663">
        <f t="shared" si="243"/>
        <v>89592</v>
      </c>
    </row>
    <row r="664" spans="1:26" x14ac:dyDescent="0.3">
      <c r="A664" s="56" t="str">
        <f t="shared" si="220"/>
        <v>OUT TIME</v>
      </c>
      <c r="B664" s="56" t="str">
        <f t="shared" si="237"/>
        <v>ultimo</v>
      </c>
      <c r="C664" s="55">
        <f t="shared" si="238"/>
        <v>11</v>
      </c>
      <c r="D664" t="str">
        <f t="shared" si="238"/>
        <v>Comarca Emberá Wounaán</v>
      </c>
      <c r="E664" s="23">
        <f t="shared" si="221"/>
        <v>44035</v>
      </c>
      <c r="F664" s="54">
        <f t="shared" si="222"/>
        <v>51</v>
      </c>
      <c r="G664" cm="1">
        <f t="array" ref="G664">+INDEX('Casos ACUM Prov'!$CK$3:$OM$16,'TODO PROVINCIA'!C664+1,'TODO PROVINCIA'!F664)</f>
        <v>0</v>
      </c>
      <c r="H664">
        <f t="shared" si="239"/>
        <v>0</v>
      </c>
      <c r="I664" cm="1">
        <f t="array" ref="I664">+INDEX('Muertes-PROV'!$C$3:$GE$16,$C664+1,$F664)</f>
        <v>0</v>
      </c>
      <c r="J664">
        <f t="shared" si="240"/>
        <v>0</v>
      </c>
      <c r="K664" cm="1">
        <f t="array" ref="K664">+INDEX('rECUPERA-prov'!$C$3:$LA$16,$C664+1,$F664)</f>
        <v>0</v>
      </c>
      <c r="L664">
        <f t="shared" si="241"/>
        <v>0</v>
      </c>
      <c r="M664">
        <f t="shared" si="223"/>
        <v>0</v>
      </c>
      <c r="N664">
        <f t="shared" si="242"/>
        <v>0</v>
      </c>
      <c r="O664" s="57">
        <f t="shared" si="224"/>
        <v>0</v>
      </c>
      <c r="P664" s="57">
        <f t="shared" si="225"/>
        <v>0</v>
      </c>
      <c r="Q664" s="57">
        <f t="shared" si="226"/>
        <v>0</v>
      </c>
      <c r="R664" s="57">
        <f t="shared" si="227"/>
        <v>0</v>
      </c>
      <c r="S664" s="57">
        <f t="shared" si="228"/>
        <v>0</v>
      </c>
      <c r="T664" s="57">
        <f t="shared" si="229"/>
        <v>0</v>
      </c>
      <c r="U664" s="57">
        <f t="shared" si="230"/>
        <v>0</v>
      </c>
      <c r="V664" s="58">
        <f t="shared" si="231"/>
        <v>0</v>
      </c>
      <c r="W664" s="58">
        <f t="shared" si="232"/>
        <v>0</v>
      </c>
      <c r="X664" s="58">
        <f t="shared" si="233"/>
        <v>0</v>
      </c>
      <c r="Y664" s="58">
        <f t="shared" si="234"/>
        <v>0</v>
      </c>
      <c r="Z664">
        <f t="shared" si="243"/>
        <v>1249032</v>
      </c>
    </row>
    <row r="665" spans="1:26" x14ac:dyDescent="0.3">
      <c r="A665" s="56" t="str">
        <f t="shared" si="220"/>
        <v>OUT TIME</v>
      </c>
      <c r="B665" s="56" t="str">
        <f t="shared" si="237"/>
        <v>ultimo</v>
      </c>
      <c r="C665" s="55">
        <f t="shared" si="238"/>
        <v>12</v>
      </c>
      <c r="D665" t="str">
        <f t="shared" si="238"/>
        <v>Comarca Ngäbe Buglé</v>
      </c>
      <c r="E665" s="23">
        <f t="shared" si="221"/>
        <v>44035</v>
      </c>
      <c r="F665" s="54">
        <f t="shared" si="222"/>
        <v>51</v>
      </c>
      <c r="G665" cm="1">
        <f t="array" ref="G665">+INDEX('Casos ACUM Prov'!$CK$3:$OM$16,'TODO PROVINCIA'!C665+1,'TODO PROVINCIA'!F665)</f>
        <v>0</v>
      </c>
      <c r="H665">
        <f t="shared" si="239"/>
        <v>0</v>
      </c>
      <c r="I665" cm="1">
        <f t="array" ref="I665">+INDEX('Muertes-PROV'!$C$3:$GE$16,$C665+1,$F665)</f>
        <v>0</v>
      </c>
      <c r="J665">
        <f t="shared" si="240"/>
        <v>0</v>
      </c>
      <c r="K665" cm="1">
        <f t="array" ref="K665">+INDEX('rECUPERA-prov'!$C$3:$LA$16,$C665+1,$F665)</f>
        <v>0</v>
      </c>
      <c r="L665">
        <f t="shared" si="241"/>
        <v>0</v>
      </c>
      <c r="M665">
        <f t="shared" si="223"/>
        <v>0</v>
      </c>
      <c r="N665">
        <f t="shared" si="242"/>
        <v>0</v>
      </c>
      <c r="O665" s="57">
        <f t="shared" si="224"/>
        <v>0</v>
      </c>
      <c r="P665" s="57">
        <f t="shared" si="225"/>
        <v>0</v>
      </c>
      <c r="Q665" s="57">
        <f t="shared" si="226"/>
        <v>0</v>
      </c>
      <c r="R665" s="57">
        <f t="shared" si="227"/>
        <v>0</v>
      </c>
      <c r="S665" s="57">
        <f t="shared" si="228"/>
        <v>0</v>
      </c>
      <c r="T665" s="57">
        <f t="shared" si="229"/>
        <v>0</v>
      </c>
      <c r="U665" s="57">
        <f t="shared" si="230"/>
        <v>0</v>
      </c>
      <c r="V665" s="58">
        <f t="shared" si="231"/>
        <v>0</v>
      </c>
      <c r="W665" s="58">
        <f t="shared" si="232"/>
        <v>0</v>
      </c>
      <c r="X665" s="58">
        <f t="shared" si="233"/>
        <v>0</v>
      </c>
      <c r="Y665" s="58">
        <f t="shared" si="234"/>
        <v>0</v>
      </c>
      <c r="Z665">
        <f t="shared" si="243"/>
        <v>464038</v>
      </c>
    </row>
    <row r="666" spans="1:26" x14ac:dyDescent="0.3">
      <c r="A666" s="56" t="str">
        <f t="shared" si="220"/>
        <v>OUT TIME</v>
      </c>
      <c r="B666" s="56" t="str">
        <f t="shared" si="237"/>
        <v>ultimo</v>
      </c>
      <c r="C666" s="55">
        <f t="shared" si="238"/>
        <v>13</v>
      </c>
      <c r="D666" t="str">
        <f t="shared" si="238"/>
        <v>Panamá Oeste</v>
      </c>
      <c r="E666" s="23">
        <f t="shared" si="221"/>
        <v>44035</v>
      </c>
      <c r="F666" s="54">
        <f t="shared" si="222"/>
        <v>51</v>
      </c>
      <c r="G666" cm="1">
        <f t="array" ref="G666">+INDEX('Casos ACUM Prov'!$CK$3:$OM$16,'TODO PROVINCIA'!C666+1,'TODO PROVINCIA'!F666)</f>
        <v>0</v>
      </c>
      <c r="H666">
        <f t="shared" si="239"/>
        <v>0</v>
      </c>
      <c r="I666" cm="1">
        <f t="array" ref="I666">+INDEX('Muertes-PROV'!$C$3:$GE$16,$C666+1,$F666)</f>
        <v>0</v>
      </c>
      <c r="J666">
        <f t="shared" si="240"/>
        <v>0</v>
      </c>
      <c r="K666" cm="1">
        <f t="array" ref="K666">+INDEX('rECUPERA-prov'!$C$3:$LA$16,$C666+1,$F666)</f>
        <v>0</v>
      </c>
      <c r="L666">
        <f t="shared" si="241"/>
        <v>0</v>
      </c>
      <c r="M666">
        <f t="shared" si="223"/>
        <v>0</v>
      </c>
      <c r="N666">
        <f t="shared" si="242"/>
        <v>0</v>
      </c>
      <c r="O666" s="57">
        <f t="shared" si="224"/>
        <v>0</v>
      </c>
      <c r="P666" s="57">
        <f t="shared" si="225"/>
        <v>0</v>
      </c>
      <c r="Q666" s="57">
        <f t="shared" si="226"/>
        <v>0</v>
      </c>
      <c r="R666" s="57">
        <f t="shared" si="227"/>
        <v>0</v>
      </c>
      <c r="S666" s="57">
        <f t="shared" si="228"/>
        <v>0</v>
      </c>
      <c r="T666" s="57">
        <f t="shared" si="229"/>
        <v>0</v>
      </c>
      <c r="U666" s="57">
        <f t="shared" si="230"/>
        <v>0</v>
      </c>
      <c r="V666" s="58">
        <f t="shared" si="231"/>
        <v>0</v>
      </c>
      <c r="W666" s="58">
        <f t="shared" si="232"/>
        <v>0</v>
      </c>
      <c r="X666" s="58">
        <f t="shared" si="233"/>
        <v>0</v>
      </c>
      <c r="Y666" s="58">
        <f t="shared" si="234"/>
        <v>0</v>
      </c>
      <c r="Z666">
        <f t="shared" si="243"/>
        <v>226991</v>
      </c>
    </row>
    <row r="667" spans="1:26" x14ac:dyDescent="0.3">
      <c r="A667" s="56" t="str">
        <f t="shared" si="220"/>
        <v>OUT TIME</v>
      </c>
      <c r="B667" s="56" t="str">
        <f t="shared" si="237"/>
        <v>ultimo</v>
      </c>
      <c r="C667" s="55">
        <f t="shared" si="238"/>
        <v>1</v>
      </c>
      <c r="D667" t="str">
        <f t="shared" si="238"/>
        <v>Bocas del Toro</v>
      </c>
      <c r="E667" s="23">
        <f t="shared" si="221"/>
        <v>44036</v>
      </c>
      <c r="F667" s="54">
        <f t="shared" si="222"/>
        <v>52</v>
      </c>
      <c r="G667" cm="1">
        <f t="array" ref="G667">+INDEX('Casos ACUM Prov'!$CK$3:$OM$16,'TODO PROVINCIA'!C667+1,'TODO PROVINCIA'!F667)</f>
        <v>0</v>
      </c>
      <c r="H667">
        <f t="shared" si="239"/>
        <v>0</v>
      </c>
      <c r="I667" cm="1">
        <f t="array" ref="I667">+INDEX('Muertes-PROV'!$C$3:$GE$16,$C667+1,$F667)</f>
        <v>0</v>
      </c>
      <c r="J667">
        <f t="shared" si="240"/>
        <v>0</v>
      </c>
      <c r="K667" cm="1">
        <f t="array" ref="K667">+INDEX('rECUPERA-prov'!$C$3:$LA$16,$C667+1,$F667)</f>
        <v>0</v>
      </c>
      <c r="L667">
        <f t="shared" si="241"/>
        <v>0</v>
      </c>
      <c r="M667">
        <f t="shared" si="223"/>
        <v>0</v>
      </c>
      <c r="N667">
        <f t="shared" si="242"/>
        <v>0</v>
      </c>
      <c r="O667" s="57">
        <f t="shared" si="224"/>
        <v>0</v>
      </c>
      <c r="P667" s="57">
        <f t="shared" si="225"/>
        <v>0</v>
      </c>
      <c r="Q667" s="57">
        <f t="shared" si="226"/>
        <v>0</v>
      </c>
      <c r="R667" s="57">
        <f t="shared" si="227"/>
        <v>0</v>
      </c>
      <c r="S667" s="57">
        <f t="shared" si="228"/>
        <v>0</v>
      </c>
      <c r="T667" s="57">
        <f t="shared" si="229"/>
        <v>0</v>
      </c>
      <c r="U667" s="57">
        <f t="shared" si="230"/>
        <v>0</v>
      </c>
      <c r="V667" s="58">
        <f t="shared" si="231"/>
        <v>0</v>
      </c>
      <c r="W667" s="58">
        <f t="shared" si="232"/>
        <v>0</v>
      </c>
      <c r="X667" s="58">
        <f t="shared" si="233"/>
        <v>0</v>
      </c>
      <c r="Y667" s="58">
        <f t="shared" si="234"/>
        <v>0</v>
      </c>
      <c r="Z667">
        <f t="shared" si="243"/>
        <v>125461</v>
      </c>
    </row>
    <row r="668" spans="1:26" x14ac:dyDescent="0.3">
      <c r="A668" s="56" t="str">
        <f t="shared" si="220"/>
        <v>OUT TIME</v>
      </c>
      <c r="B668" s="56" t="str">
        <f t="shared" si="237"/>
        <v>ultimo</v>
      </c>
      <c r="C668" s="55">
        <f t="shared" ref="C668:D683" si="244">+C655</f>
        <v>2</v>
      </c>
      <c r="D668" t="str">
        <f t="shared" si="244"/>
        <v>Coclé</v>
      </c>
      <c r="E668" s="23">
        <f t="shared" si="221"/>
        <v>44036</v>
      </c>
      <c r="F668" s="54">
        <f t="shared" si="222"/>
        <v>52</v>
      </c>
      <c r="G668" cm="1">
        <f t="array" ref="G668">+INDEX('Casos ACUM Prov'!$CK$3:$OM$16,'TODO PROVINCIA'!C668+1,'TODO PROVINCIA'!F668)</f>
        <v>0</v>
      </c>
      <c r="H668">
        <f t="shared" si="239"/>
        <v>0</v>
      </c>
      <c r="I668" cm="1">
        <f t="array" ref="I668">+INDEX('Muertes-PROV'!$C$3:$GE$16,$C668+1,$F668)</f>
        <v>0</v>
      </c>
      <c r="J668">
        <f t="shared" si="240"/>
        <v>0</v>
      </c>
      <c r="K668" cm="1">
        <f t="array" ref="K668">+INDEX('rECUPERA-prov'!$C$3:$LA$16,$C668+1,$F668)</f>
        <v>0</v>
      </c>
      <c r="L668">
        <f t="shared" si="241"/>
        <v>0</v>
      </c>
      <c r="M668">
        <f t="shared" si="223"/>
        <v>0</v>
      </c>
      <c r="N668">
        <f t="shared" si="242"/>
        <v>0</v>
      </c>
      <c r="O668" s="57">
        <f t="shared" si="224"/>
        <v>0</v>
      </c>
      <c r="P668" s="57">
        <f t="shared" si="225"/>
        <v>0</v>
      </c>
      <c r="Q668" s="57">
        <f t="shared" si="226"/>
        <v>0</v>
      </c>
      <c r="R668" s="57">
        <f t="shared" si="227"/>
        <v>0</v>
      </c>
      <c r="S668" s="57">
        <f t="shared" si="228"/>
        <v>0</v>
      </c>
      <c r="T668" s="57">
        <f t="shared" si="229"/>
        <v>0</v>
      </c>
      <c r="U668" s="57">
        <f t="shared" si="230"/>
        <v>0</v>
      </c>
      <c r="V668" s="58">
        <f t="shared" si="231"/>
        <v>0</v>
      </c>
      <c r="W668" s="58">
        <f t="shared" si="232"/>
        <v>0</v>
      </c>
      <c r="X668" s="58">
        <f t="shared" si="233"/>
        <v>0</v>
      </c>
      <c r="Y668" s="58">
        <f t="shared" si="234"/>
        <v>0</v>
      </c>
      <c r="Z668">
        <f t="shared" si="243"/>
        <v>416873</v>
      </c>
    </row>
    <row r="669" spans="1:26" x14ac:dyDescent="0.3">
      <c r="A669" s="56" t="str">
        <f t="shared" ref="A669:A732" si="245">+IFERROR(IF(AND(G669=0,K669=0,I669=0),"OUT TIME","ON"),"OUT TIME")</f>
        <v>OUT TIME</v>
      </c>
      <c r="B669" s="56" t="str">
        <f t="shared" si="237"/>
        <v>ultimo</v>
      </c>
      <c r="C669" s="55">
        <f t="shared" si="244"/>
        <v>3</v>
      </c>
      <c r="D669" t="str">
        <f t="shared" si="244"/>
        <v>Colón</v>
      </c>
      <c r="E669" s="23">
        <f t="shared" ref="E669:E732" si="246">+IF(C669=1,E668+1,E668)</f>
        <v>44036</v>
      </c>
      <c r="F669" s="54">
        <f t="shared" ref="F669:F732" si="247">+IF(C669=1,F668+1,F668)</f>
        <v>52</v>
      </c>
      <c r="G669" cm="1">
        <f t="array" ref="G669">+INDEX('Casos ACUM Prov'!$CK$3:$OM$16,'TODO PROVINCIA'!C669+1,'TODO PROVINCIA'!F669)</f>
        <v>0</v>
      </c>
      <c r="H669">
        <f t="shared" si="239"/>
        <v>0</v>
      </c>
      <c r="I669" cm="1">
        <f t="array" ref="I669">+INDEX('Muertes-PROV'!$C$3:$GE$16,$C669+1,$F669)</f>
        <v>0</v>
      </c>
      <c r="J669">
        <f t="shared" si="240"/>
        <v>0</v>
      </c>
      <c r="K669" cm="1">
        <f t="array" ref="K669">+INDEX('rECUPERA-prov'!$C$3:$LA$16,$C669+1,$F669)</f>
        <v>0</v>
      </c>
      <c r="L669">
        <f t="shared" si="241"/>
        <v>0</v>
      </c>
      <c r="M669">
        <f t="shared" ref="M669:M732" si="248">+G669-I669-K669</f>
        <v>0</v>
      </c>
      <c r="N669">
        <f t="shared" si="242"/>
        <v>0</v>
      </c>
      <c r="O669" s="57">
        <f t="shared" ref="O669:O732" si="249">+IFERROR(I669/G669,0)</f>
        <v>0</v>
      </c>
      <c r="P669" s="57">
        <f t="shared" ref="P669:P732" si="250">+IFERROR(K669/G669,0)</f>
        <v>0</v>
      </c>
      <c r="Q669" s="57">
        <f t="shared" ref="Q669:Q732" si="251">+IFERROR(M669/G669,0)</f>
        <v>0</v>
      </c>
      <c r="R669" s="57">
        <f t="shared" ref="R669:R732" si="252">+IFERROR(H669/G669,0)</f>
        <v>0</v>
      </c>
      <c r="S669" s="57">
        <f t="shared" ref="S669:S732" si="253">+IFERROR(J669/I669,0)</f>
        <v>0</v>
      </c>
      <c r="T669" s="57">
        <f t="shared" ref="T669:T732" si="254">+IFERROR(L669/K669,0)</f>
        <v>0</v>
      </c>
      <c r="U669" s="57">
        <f t="shared" ref="U669:U732" si="255">+IFERROR(N669/M669,0)</f>
        <v>0</v>
      </c>
      <c r="V669" s="58">
        <f t="shared" ref="V669:V732" si="256">+G669/($Z669/1000000)</f>
        <v>0</v>
      </c>
      <c r="W669" s="58">
        <f t="shared" ref="W669:W732" si="257">+I669/($Z669/1000000)</f>
        <v>0</v>
      </c>
      <c r="X669" s="58">
        <f t="shared" ref="X669:X732" si="258">+K669/($Z669/1000000)</f>
        <v>0</v>
      </c>
      <c r="Y669" s="58">
        <f t="shared" ref="Y669:Y732" si="259">+M669/($Z669/1000000)</f>
        <v>0</v>
      </c>
      <c r="Z669">
        <f t="shared" si="243"/>
        <v>233708</v>
      </c>
    </row>
    <row r="670" spans="1:26" x14ac:dyDescent="0.3">
      <c r="A670" s="56" t="str">
        <f t="shared" si="245"/>
        <v>OUT TIME</v>
      </c>
      <c r="B670" s="56" t="str">
        <f t="shared" si="237"/>
        <v>ultimo</v>
      </c>
      <c r="C670" s="55">
        <f t="shared" si="244"/>
        <v>4</v>
      </c>
      <c r="D670" t="str">
        <f t="shared" si="244"/>
        <v>Chiriquí</v>
      </c>
      <c r="E670" s="23">
        <f t="shared" si="246"/>
        <v>44036</v>
      </c>
      <c r="F670" s="54">
        <f t="shared" si="247"/>
        <v>52</v>
      </c>
      <c r="G670" cm="1">
        <f t="array" ref="G670">+INDEX('Casos ACUM Prov'!$CK$3:$OM$16,'TODO PROVINCIA'!C670+1,'TODO PROVINCIA'!F670)</f>
        <v>0</v>
      </c>
      <c r="H670">
        <f t="shared" si="239"/>
        <v>0</v>
      </c>
      <c r="I670" cm="1">
        <f t="array" ref="I670">+INDEX('Muertes-PROV'!$C$3:$GE$16,$C670+1,$F670)</f>
        <v>0</v>
      </c>
      <c r="J670">
        <f t="shared" si="240"/>
        <v>0</v>
      </c>
      <c r="K670" cm="1">
        <f t="array" ref="K670">+INDEX('rECUPERA-prov'!$C$3:$LA$16,$C670+1,$F670)</f>
        <v>0</v>
      </c>
      <c r="L670">
        <f t="shared" si="241"/>
        <v>0</v>
      </c>
      <c r="M670">
        <f t="shared" si="248"/>
        <v>0</v>
      </c>
      <c r="N670">
        <f t="shared" si="242"/>
        <v>0</v>
      </c>
      <c r="O670" s="57">
        <f t="shared" si="249"/>
        <v>0</v>
      </c>
      <c r="P670" s="57">
        <f t="shared" si="250"/>
        <v>0</v>
      </c>
      <c r="Q670" s="57">
        <f t="shared" si="251"/>
        <v>0</v>
      </c>
      <c r="R670" s="57">
        <f t="shared" si="252"/>
        <v>0</v>
      </c>
      <c r="S670" s="57">
        <f t="shared" si="253"/>
        <v>0</v>
      </c>
      <c r="T670" s="57">
        <f t="shared" si="254"/>
        <v>0</v>
      </c>
      <c r="U670" s="57">
        <f t="shared" si="255"/>
        <v>0</v>
      </c>
      <c r="V670" s="58">
        <f t="shared" si="256"/>
        <v>0</v>
      </c>
      <c r="W670" s="58">
        <f t="shared" si="257"/>
        <v>0</v>
      </c>
      <c r="X670" s="58">
        <f t="shared" si="258"/>
        <v>0</v>
      </c>
      <c r="Y670" s="58">
        <f t="shared" si="259"/>
        <v>0</v>
      </c>
      <c r="Z670">
        <f t="shared" si="243"/>
        <v>241928</v>
      </c>
    </row>
    <row r="671" spans="1:26" x14ac:dyDescent="0.3">
      <c r="A671" s="56" t="str">
        <f t="shared" si="245"/>
        <v>OUT TIME</v>
      </c>
      <c r="B671" s="56" t="str">
        <f t="shared" si="237"/>
        <v>ultimo</v>
      </c>
      <c r="C671" s="55">
        <f t="shared" si="244"/>
        <v>5</v>
      </c>
      <c r="D671" t="str">
        <f t="shared" si="244"/>
        <v>Darién</v>
      </c>
      <c r="E671" s="23">
        <f t="shared" si="246"/>
        <v>44036</v>
      </c>
      <c r="F671" s="54">
        <f t="shared" si="247"/>
        <v>52</v>
      </c>
      <c r="G671" cm="1">
        <f t="array" ref="G671">+INDEX('Casos ACUM Prov'!$CK$3:$OM$16,'TODO PROVINCIA'!C671+1,'TODO PROVINCIA'!F671)</f>
        <v>0</v>
      </c>
      <c r="H671">
        <f t="shared" si="239"/>
        <v>0</v>
      </c>
      <c r="I671" cm="1">
        <f t="array" ref="I671">+INDEX('Muertes-PROV'!$C$3:$GE$16,$C671+1,$F671)</f>
        <v>0</v>
      </c>
      <c r="J671">
        <f t="shared" si="240"/>
        <v>0</v>
      </c>
      <c r="K671" cm="1">
        <f t="array" ref="K671">+INDEX('rECUPERA-prov'!$C$3:$LA$16,$C671+1,$F671)</f>
        <v>0</v>
      </c>
      <c r="L671">
        <f t="shared" si="241"/>
        <v>0</v>
      </c>
      <c r="M671">
        <f t="shared" si="248"/>
        <v>0</v>
      </c>
      <c r="N671">
        <f t="shared" si="242"/>
        <v>0</v>
      </c>
      <c r="O671" s="57">
        <f t="shared" si="249"/>
        <v>0</v>
      </c>
      <c r="P671" s="57">
        <f t="shared" si="250"/>
        <v>0</v>
      </c>
      <c r="Q671" s="57">
        <f t="shared" si="251"/>
        <v>0</v>
      </c>
      <c r="R671" s="57">
        <f t="shared" si="252"/>
        <v>0</v>
      </c>
      <c r="S671" s="57">
        <f t="shared" si="253"/>
        <v>0</v>
      </c>
      <c r="T671" s="57">
        <f t="shared" si="254"/>
        <v>0</v>
      </c>
      <c r="U671" s="57">
        <f t="shared" si="255"/>
        <v>0</v>
      </c>
      <c r="V671" s="58">
        <f t="shared" si="256"/>
        <v>0</v>
      </c>
      <c r="W671" s="58">
        <f t="shared" si="257"/>
        <v>0</v>
      </c>
      <c r="X671" s="58">
        <f t="shared" si="258"/>
        <v>0</v>
      </c>
      <c r="Y671" s="58">
        <f t="shared" si="259"/>
        <v>0</v>
      </c>
      <c r="Z671">
        <f t="shared" si="243"/>
        <v>10001</v>
      </c>
    </row>
    <row r="672" spans="1:26" x14ac:dyDescent="0.3">
      <c r="A672" s="56" t="str">
        <f t="shared" si="245"/>
        <v>OUT TIME</v>
      </c>
      <c r="B672" s="56" t="str">
        <f t="shared" si="237"/>
        <v>ultimo</v>
      </c>
      <c r="C672" s="55">
        <f t="shared" si="244"/>
        <v>6</v>
      </c>
      <c r="D672" t="str">
        <f t="shared" si="244"/>
        <v>Herrera</v>
      </c>
      <c r="E672" s="23">
        <f t="shared" si="246"/>
        <v>44036</v>
      </c>
      <c r="F672" s="54">
        <f t="shared" si="247"/>
        <v>52</v>
      </c>
      <c r="G672" cm="1">
        <f t="array" ref="G672">+INDEX('Casos ACUM Prov'!$CK$3:$OM$16,'TODO PROVINCIA'!C672+1,'TODO PROVINCIA'!F672)</f>
        <v>0</v>
      </c>
      <c r="H672">
        <f t="shared" si="239"/>
        <v>0</v>
      </c>
      <c r="I672" cm="1">
        <f t="array" ref="I672">+INDEX('Muertes-PROV'!$C$3:$GE$16,$C672+1,$F672)</f>
        <v>0</v>
      </c>
      <c r="J672">
        <f t="shared" si="240"/>
        <v>0</v>
      </c>
      <c r="K672" cm="1">
        <f t="array" ref="K672">+INDEX('rECUPERA-prov'!$C$3:$LA$16,$C672+1,$F672)</f>
        <v>0</v>
      </c>
      <c r="L672">
        <f t="shared" si="241"/>
        <v>0</v>
      </c>
      <c r="M672">
        <f t="shared" si="248"/>
        <v>0</v>
      </c>
      <c r="N672">
        <f t="shared" si="242"/>
        <v>0</v>
      </c>
      <c r="O672" s="57">
        <f t="shared" si="249"/>
        <v>0</v>
      </c>
      <c r="P672" s="57">
        <f t="shared" si="250"/>
        <v>0</v>
      </c>
      <c r="Q672" s="57">
        <f t="shared" si="251"/>
        <v>0</v>
      </c>
      <c r="R672" s="57">
        <f t="shared" si="252"/>
        <v>0</v>
      </c>
      <c r="S672" s="57">
        <f t="shared" si="253"/>
        <v>0</v>
      </c>
      <c r="T672" s="57">
        <f t="shared" si="254"/>
        <v>0</v>
      </c>
      <c r="U672" s="57">
        <f t="shared" si="255"/>
        <v>0</v>
      </c>
      <c r="V672" s="58">
        <f t="shared" si="256"/>
        <v>0</v>
      </c>
      <c r="W672" s="58">
        <f t="shared" si="257"/>
        <v>0</v>
      </c>
      <c r="X672" s="58">
        <f t="shared" si="258"/>
        <v>0</v>
      </c>
      <c r="Y672" s="58">
        <f t="shared" si="259"/>
        <v>0</v>
      </c>
      <c r="Z672">
        <f t="shared" si="243"/>
        <v>33109</v>
      </c>
    </row>
    <row r="673" spans="1:26" x14ac:dyDescent="0.3">
      <c r="A673" s="56" t="str">
        <f t="shared" si="245"/>
        <v>OUT TIME</v>
      </c>
      <c r="B673" s="56" t="str">
        <f t="shared" si="237"/>
        <v>ultimo</v>
      </c>
      <c r="C673" s="55">
        <f t="shared" si="244"/>
        <v>7</v>
      </c>
      <c r="D673" t="str">
        <f t="shared" si="244"/>
        <v>Los Santos</v>
      </c>
      <c r="E673" s="23">
        <f t="shared" si="246"/>
        <v>44036</v>
      </c>
      <c r="F673" s="54">
        <f t="shared" si="247"/>
        <v>52</v>
      </c>
      <c r="G673" cm="1">
        <f t="array" ref="G673">+INDEX('Casos ACUM Prov'!$CK$3:$OM$16,'TODO PROVINCIA'!C673+1,'TODO PROVINCIA'!F673)</f>
        <v>0</v>
      </c>
      <c r="H673">
        <f t="shared" si="239"/>
        <v>0</v>
      </c>
      <c r="I673" cm="1">
        <f t="array" ref="I673">+INDEX('Muertes-PROV'!$C$3:$GE$16,$C673+1,$F673)</f>
        <v>0</v>
      </c>
      <c r="J673">
        <f t="shared" si="240"/>
        <v>0</v>
      </c>
      <c r="K673" cm="1">
        <f t="array" ref="K673">+INDEX('rECUPERA-prov'!$C$3:$LA$16,$C673+1,$F673)</f>
        <v>0</v>
      </c>
      <c r="L673">
        <f t="shared" si="241"/>
        <v>0</v>
      </c>
      <c r="M673">
        <f t="shared" si="248"/>
        <v>0</v>
      </c>
      <c r="N673">
        <f t="shared" si="242"/>
        <v>0</v>
      </c>
      <c r="O673" s="57">
        <f t="shared" si="249"/>
        <v>0</v>
      </c>
      <c r="P673" s="57">
        <f t="shared" si="250"/>
        <v>0</v>
      </c>
      <c r="Q673" s="57">
        <f t="shared" si="251"/>
        <v>0</v>
      </c>
      <c r="R673" s="57">
        <f t="shared" si="252"/>
        <v>0</v>
      </c>
      <c r="S673" s="57">
        <f t="shared" si="253"/>
        <v>0</v>
      </c>
      <c r="T673" s="57">
        <f t="shared" si="254"/>
        <v>0</v>
      </c>
      <c r="U673" s="57">
        <f t="shared" si="255"/>
        <v>0</v>
      </c>
      <c r="V673" s="58">
        <f t="shared" si="256"/>
        <v>0</v>
      </c>
      <c r="W673" s="58">
        <f t="shared" si="257"/>
        <v>0</v>
      </c>
      <c r="X673" s="58">
        <f t="shared" si="258"/>
        <v>0</v>
      </c>
      <c r="Y673" s="58">
        <f t="shared" si="259"/>
        <v>0</v>
      </c>
      <c r="Z673">
        <f t="shared" si="243"/>
        <v>156747</v>
      </c>
    </row>
    <row r="674" spans="1:26" x14ac:dyDescent="0.3">
      <c r="A674" s="56" t="str">
        <f t="shared" si="245"/>
        <v>OUT TIME</v>
      </c>
      <c r="B674" s="56" t="str">
        <f t="shared" si="237"/>
        <v>ultimo</v>
      </c>
      <c r="C674" s="55">
        <f t="shared" si="244"/>
        <v>8</v>
      </c>
      <c r="D674" t="str">
        <f t="shared" si="244"/>
        <v>Panamá</v>
      </c>
      <c r="E674" s="23">
        <f t="shared" si="246"/>
        <v>44036</v>
      </c>
      <c r="F674" s="54">
        <f t="shared" si="247"/>
        <v>52</v>
      </c>
      <c r="G674" cm="1">
        <f t="array" ref="G674">+INDEX('Casos ACUM Prov'!$CK$3:$OM$16,'TODO PROVINCIA'!C674+1,'TODO PROVINCIA'!F674)</f>
        <v>0</v>
      </c>
      <c r="H674">
        <f t="shared" si="239"/>
        <v>0</v>
      </c>
      <c r="I674" cm="1">
        <f t="array" ref="I674">+INDEX('Muertes-PROV'!$C$3:$GE$16,$C674+1,$F674)</f>
        <v>0</v>
      </c>
      <c r="J674">
        <f t="shared" si="240"/>
        <v>0</v>
      </c>
      <c r="K674" cm="1">
        <f t="array" ref="K674">+INDEX('rECUPERA-prov'!$C$3:$LA$16,$C674+1,$F674)</f>
        <v>0</v>
      </c>
      <c r="L674">
        <f t="shared" si="241"/>
        <v>0</v>
      </c>
      <c r="M674">
        <f t="shared" si="248"/>
        <v>0</v>
      </c>
      <c r="N674">
        <f t="shared" si="242"/>
        <v>0</v>
      </c>
      <c r="O674" s="57">
        <f t="shared" si="249"/>
        <v>0</v>
      </c>
      <c r="P674" s="57">
        <f t="shared" si="250"/>
        <v>0</v>
      </c>
      <c r="Q674" s="57">
        <f t="shared" si="251"/>
        <v>0</v>
      </c>
      <c r="R674" s="57">
        <f t="shared" si="252"/>
        <v>0</v>
      </c>
      <c r="S674" s="57">
        <f t="shared" si="253"/>
        <v>0</v>
      </c>
      <c r="T674" s="57">
        <f t="shared" si="254"/>
        <v>0</v>
      </c>
      <c r="U674" s="57">
        <f t="shared" si="255"/>
        <v>0</v>
      </c>
      <c r="V674" s="58">
        <f t="shared" si="256"/>
        <v>0</v>
      </c>
      <c r="W674" s="58">
        <f t="shared" si="257"/>
        <v>0</v>
      </c>
      <c r="X674" s="58">
        <f t="shared" si="258"/>
        <v>0</v>
      </c>
      <c r="Y674" s="58">
        <f t="shared" si="259"/>
        <v>0</v>
      </c>
      <c r="Z674">
        <f t="shared" si="243"/>
        <v>109955</v>
      </c>
    </row>
    <row r="675" spans="1:26" x14ac:dyDescent="0.3">
      <c r="A675" s="56" t="str">
        <f t="shared" si="245"/>
        <v>OUT TIME</v>
      </c>
      <c r="B675" s="56" t="str">
        <f t="shared" si="237"/>
        <v>ultimo</v>
      </c>
      <c r="C675" s="55">
        <f t="shared" si="244"/>
        <v>9</v>
      </c>
      <c r="D675" t="str">
        <f t="shared" si="244"/>
        <v>Veraguas</v>
      </c>
      <c r="E675" s="23">
        <f t="shared" si="246"/>
        <v>44036</v>
      </c>
      <c r="F675" s="54">
        <f t="shared" si="247"/>
        <v>52</v>
      </c>
      <c r="G675" cm="1">
        <f t="array" ref="G675">+INDEX('Casos ACUM Prov'!$CK$3:$OM$16,'TODO PROVINCIA'!C675+1,'TODO PROVINCIA'!F675)</f>
        <v>0</v>
      </c>
      <c r="H675">
        <f t="shared" si="239"/>
        <v>0</v>
      </c>
      <c r="I675" cm="1">
        <f t="array" ref="I675">+INDEX('Muertes-PROV'!$C$3:$GE$16,$C675+1,$F675)</f>
        <v>0</v>
      </c>
      <c r="J675">
        <f t="shared" si="240"/>
        <v>0</v>
      </c>
      <c r="K675" cm="1">
        <f t="array" ref="K675">+INDEX('rECUPERA-prov'!$C$3:$LA$16,$C675+1,$F675)</f>
        <v>0</v>
      </c>
      <c r="L675">
        <f t="shared" si="241"/>
        <v>0</v>
      </c>
      <c r="M675">
        <f t="shared" si="248"/>
        <v>0</v>
      </c>
      <c r="N675">
        <f t="shared" si="242"/>
        <v>0</v>
      </c>
      <c r="O675" s="57">
        <f t="shared" si="249"/>
        <v>0</v>
      </c>
      <c r="P675" s="57">
        <f t="shared" si="250"/>
        <v>0</v>
      </c>
      <c r="Q675" s="57">
        <f t="shared" si="251"/>
        <v>0</v>
      </c>
      <c r="R675" s="57">
        <f t="shared" si="252"/>
        <v>0</v>
      </c>
      <c r="S675" s="57">
        <f t="shared" si="253"/>
        <v>0</v>
      </c>
      <c r="T675" s="57">
        <f t="shared" si="254"/>
        <v>0</v>
      </c>
      <c r="U675" s="57">
        <f t="shared" si="255"/>
        <v>0</v>
      </c>
      <c r="V675" s="58">
        <f t="shared" si="256"/>
        <v>0</v>
      </c>
      <c r="W675" s="58">
        <f t="shared" si="257"/>
        <v>0</v>
      </c>
      <c r="X675" s="58">
        <f t="shared" si="258"/>
        <v>0</v>
      </c>
      <c r="Y675" s="58">
        <f t="shared" si="259"/>
        <v>0</v>
      </c>
      <c r="Z675">
        <f t="shared" si="243"/>
        <v>109955</v>
      </c>
    </row>
    <row r="676" spans="1:26" x14ac:dyDescent="0.3">
      <c r="A676" s="56" t="str">
        <f t="shared" si="245"/>
        <v>OUT TIME</v>
      </c>
      <c r="B676" s="56" t="str">
        <f t="shared" si="237"/>
        <v>ultimo</v>
      </c>
      <c r="C676" s="55">
        <f t="shared" si="244"/>
        <v>10</v>
      </c>
      <c r="D676" t="str">
        <f t="shared" si="244"/>
        <v>Comarca Kuna Yala</v>
      </c>
      <c r="E676" s="23">
        <f t="shared" si="246"/>
        <v>44036</v>
      </c>
      <c r="F676" s="54">
        <f t="shared" si="247"/>
        <v>52</v>
      </c>
      <c r="G676" cm="1">
        <f t="array" ref="G676">+INDEX('Casos ACUM Prov'!$CK$3:$OM$16,'TODO PROVINCIA'!C676+1,'TODO PROVINCIA'!F676)</f>
        <v>0</v>
      </c>
      <c r="H676">
        <f t="shared" si="239"/>
        <v>0</v>
      </c>
      <c r="I676" cm="1">
        <f t="array" ref="I676">+INDEX('Muertes-PROV'!$C$3:$GE$16,$C676+1,$F676)</f>
        <v>0</v>
      </c>
      <c r="J676">
        <f t="shared" si="240"/>
        <v>0</v>
      </c>
      <c r="K676" cm="1">
        <f t="array" ref="K676">+INDEX('rECUPERA-prov'!$C$3:$LA$16,$C676+1,$F676)</f>
        <v>0</v>
      </c>
      <c r="L676">
        <f t="shared" si="241"/>
        <v>0</v>
      </c>
      <c r="M676">
        <f t="shared" si="248"/>
        <v>0</v>
      </c>
      <c r="N676">
        <f t="shared" si="242"/>
        <v>0</v>
      </c>
      <c r="O676" s="57">
        <f t="shared" si="249"/>
        <v>0</v>
      </c>
      <c r="P676" s="57">
        <f t="shared" si="250"/>
        <v>0</v>
      </c>
      <c r="Q676" s="57">
        <f t="shared" si="251"/>
        <v>0</v>
      </c>
      <c r="R676" s="57">
        <f t="shared" si="252"/>
        <v>0</v>
      </c>
      <c r="S676" s="57">
        <f t="shared" si="253"/>
        <v>0</v>
      </c>
      <c r="T676" s="57">
        <f t="shared" si="254"/>
        <v>0</v>
      </c>
      <c r="U676" s="57">
        <f t="shared" si="255"/>
        <v>0</v>
      </c>
      <c r="V676" s="58">
        <f t="shared" si="256"/>
        <v>0</v>
      </c>
      <c r="W676" s="58">
        <f t="shared" si="257"/>
        <v>0</v>
      </c>
      <c r="X676" s="58">
        <f t="shared" si="258"/>
        <v>0</v>
      </c>
      <c r="Y676" s="58">
        <f t="shared" si="259"/>
        <v>0</v>
      </c>
      <c r="Z676">
        <f t="shared" si="243"/>
        <v>89592</v>
      </c>
    </row>
    <row r="677" spans="1:26" x14ac:dyDescent="0.3">
      <c r="A677" s="56" t="str">
        <f t="shared" si="245"/>
        <v>OUT TIME</v>
      </c>
      <c r="B677" s="56" t="str">
        <f t="shared" si="237"/>
        <v>ultimo</v>
      </c>
      <c r="C677" s="55">
        <f t="shared" si="244"/>
        <v>11</v>
      </c>
      <c r="D677" t="str">
        <f t="shared" si="244"/>
        <v>Comarca Emberá Wounaán</v>
      </c>
      <c r="E677" s="23">
        <f t="shared" si="246"/>
        <v>44036</v>
      </c>
      <c r="F677" s="54">
        <f t="shared" si="247"/>
        <v>52</v>
      </c>
      <c r="G677" cm="1">
        <f t="array" ref="G677">+INDEX('Casos ACUM Prov'!$CK$3:$OM$16,'TODO PROVINCIA'!C677+1,'TODO PROVINCIA'!F677)</f>
        <v>0</v>
      </c>
      <c r="H677">
        <f t="shared" si="239"/>
        <v>0</v>
      </c>
      <c r="I677" cm="1">
        <f t="array" ref="I677">+INDEX('Muertes-PROV'!$C$3:$GE$16,$C677+1,$F677)</f>
        <v>0</v>
      </c>
      <c r="J677">
        <f t="shared" si="240"/>
        <v>0</v>
      </c>
      <c r="K677" cm="1">
        <f t="array" ref="K677">+INDEX('rECUPERA-prov'!$C$3:$LA$16,$C677+1,$F677)</f>
        <v>0</v>
      </c>
      <c r="L677">
        <f t="shared" si="241"/>
        <v>0</v>
      </c>
      <c r="M677">
        <f t="shared" si="248"/>
        <v>0</v>
      </c>
      <c r="N677">
        <f t="shared" si="242"/>
        <v>0</v>
      </c>
      <c r="O677" s="57">
        <f t="shared" si="249"/>
        <v>0</v>
      </c>
      <c r="P677" s="57">
        <f t="shared" si="250"/>
        <v>0</v>
      </c>
      <c r="Q677" s="57">
        <f t="shared" si="251"/>
        <v>0</v>
      </c>
      <c r="R677" s="57">
        <f t="shared" si="252"/>
        <v>0</v>
      </c>
      <c r="S677" s="57">
        <f t="shared" si="253"/>
        <v>0</v>
      </c>
      <c r="T677" s="57">
        <f t="shared" si="254"/>
        <v>0</v>
      </c>
      <c r="U677" s="57">
        <f t="shared" si="255"/>
        <v>0</v>
      </c>
      <c r="V677" s="58">
        <f t="shared" si="256"/>
        <v>0</v>
      </c>
      <c r="W677" s="58">
        <f t="shared" si="257"/>
        <v>0</v>
      </c>
      <c r="X677" s="58">
        <f t="shared" si="258"/>
        <v>0</v>
      </c>
      <c r="Y677" s="58">
        <f t="shared" si="259"/>
        <v>0</v>
      </c>
      <c r="Z677">
        <f t="shared" si="243"/>
        <v>1249032</v>
      </c>
    </row>
    <row r="678" spans="1:26" x14ac:dyDescent="0.3">
      <c r="A678" s="56" t="str">
        <f t="shared" si="245"/>
        <v>OUT TIME</v>
      </c>
      <c r="B678" s="56" t="str">
        <f t="shared" si="237"/>
        <v>ultimo</v>
      </c>
      <c r="C678" s="55">
        <f t="shared" si="244"/>
        <v>12</v>
      </c>
      <c r="D678" t="str">
        <f t="shared" si="244"/>
        <v>Comarca Ngäbe Buglé</v>
      </c>
      <c r="E678" s="23">
        <f t="shared" si="246"/>
        <v>44036</v>
      </c>
      <c r="F678" s="54">
        <f t="shared" si="247"/>
        <v>52</v>
      </c>
      <c r="G678" cm="1">
        <f t="array" ref="G678">+INDEX('Casos ACUM Prov'!$CK$3:$OM$16,'TODO PROVINCIA'!C678+1,'TODO PROVINCIA'!F678)</f>
        <v>0</v>
      </c>
      <c r="H678">
        <f t="shared" si="239"/>
        <v>0</v>
      </c>
      <c r="I678" cm="1">
        <f t="array" ref="I678">+INDEX('Muertes-PROV'!$C$3:$GE$16,$C678+1,$F678)</f>
        <v>0</v>
      </c>
      <c r="J678">
        <f t="shared" si="240"/>
        <v>0</v>
      </c>
      <c r="K678" cm="1">
        <f t="array" ref="K678">+INDEX('rECUPERA-prov'!$C$3:$LA$16,$C678+1,$F678)</f>
        <v>0</v>
      </c>
      <c r="L678">
        <f t="shared" si="241"/>
        <v>0</v>
      </c>
      <c r="M678">
        <f t="shared" si="248"/>
        <v>0</v>
      </c>
      <c r="N678">
        <f t="shared" si="242"/>
        <v>0</v>
      </c>
      <c r="O678" s="57">
        <f t="shared" si="249"/>
        <v>0</v>
      </c>
      <c r="P678" s="57">
        <f t="shared" si="250"/>
        <v>0</v>
      </c>
      <c r="Q678" s="57">
        <f t="shared" si="251"/>
        <v>0</v>
      </c>
      <c r="R678" s="57">
        <f t="shared" si="252"/>
        <v>0</v>
      </c>
      <c r="S678" s="57">
        <f t="shared" si="253"/>
        <v>0</v>
      </c>
      <c r="T678" s="57">
        <f t="shared" si="254"/>
        <v>0</v>
      </c>
      <c r="U678" s="57">
        <f t="shared" si="255"/>
        <v>0</v>
      </c>
      <c r="V678" s="58">
        <f t="shared" si="256"/>
        <v>0</v>
      </c>
      <c r="W678" s="58">
        <f t="shared" si="257"/>
        <v>0</v>
      </c>
      <c r="X678" s="58">
        <f t="shared" si="258"/>
        <v>0</v>
      </c>
      <c r="Y678" s="58">
        <f t="shared" si="259"/>
        <v>0</v>
      </c>
      <c r="Z678">
        <f t="shared" si="243"/>
        <v>464038</v>
      </c>
    </row>
    <row r="679" spans="1:26" x14ac:dyDescent="0.3">
      <c r="A679" s="56" t="str">
        <f t="shared" si="245"/>
        <v>OUT TIME</v>
      </c>
      <c r="B679" s="56" t="str">
        <f t="shared" si="237"/>
        <v>ultimo</v>
      </c>
      <c r="C679" s="55">
        <f t="shared" si="244"/>
        <v>13</v>
      </c>
      <c r="D679" t="str">
        <f t="shared" si="244"/>
        <v>Panamá Oeste</v>
      </c>
      <c r="E679" s="23">
        <f t="shared" si="246"/>
        <v>44036</v>
      </c>
      <c r="F679" s="54">
        <f t="shared" si="247"/>
        <v>52</v>
      </c>
      <c r="G679" cm="1">
        <f t="array" ref="G679">+INDEX('Casos ACUM Prov'!$CK$3:$OM$16,'TODO PROVINCIA'!C679+1,'TODO PROVINCIA'!F679)</f>
        <v>0</v>
      </c>
      <c r="H679">
        <f t="shared" si="239"/>
        <v>0</v>
      </c>
      <c r="I679" cm="1">
        <f t="array" ref="I679">+INDEX('Muertes-PROV'!$C$3:$GE$16,$C679+1,$F679)</f>
        <v>0</v>
      </c>
      <c r="J679">
        <f t="shared" si="240"/>
        <v>0</v>
      </c>
      <c r="K679" cm="1">
        <f t="array" ref="K679">+INDEX('rECUPERA-prov'!$C$3:$LA$16,$C679+1,$F679)</f>
        <v>0</v>
      </c>
      <c r="L679">
        <f t="shared" si="241"/>
        <v>0</v>
      </c>
      <c r="M679">
        <f t="shared" si="248"/>
        <v>0</v>
      </c>
      <c r="N679">
        <f t="shared" si="242"/>
        <v>0</v>
      </c>
      <c r="O679" s="57">
        <f t="shared" si="249"/>
        <v>0</v>
      </c>
      <c r="P679" s="57">
        <f t="shared" si="250"/>
        <v>0</v>
      </c>
      <c r="Q679" s="57">
        <f t="shared" si="251"/>
        <v>0</v>
      </c>
      <c r="R679" s="57">
        <f t="shared" si="252"/>
        <v>0</v>
      </c>
      <c r="S679" s="57">
        <f t="shared" si="253"/>
        <v>0</v>
      </c>
      <c r="T679" s="57">
        <f t="shared" si="254"/>
        <v>0</v>
      </c>
      <c r="U679" s="57">
        <f t="shared" si="255"/>
        <v>0</v>
      </c>
      <c r="V679" s="58">
        <f t="shared" si="256"/>
        <v>0</v>
      </c>
      <c r="W679" s="58">
        <f t="shared" si="257"/>
        <v>0</v>
      </c>
      <c r="X679" s="58">
        <f t="shared" si="258"/>
        <v>0</v>
      </c>
      <c r="Y679" s="58">
        <f t="shared" si="259"/>
        <v>0</v>
      </c>
      <c r="Z679">
        <f t="shared" si="243"/>
        <v>226991</v>
      </c>
    </row>
    <row r="680" spans="1:26" x14ac:dyDescent="0.3">
      <c r="A680" s="56" t="str">
        <f t="shared" si="245"/>
        <v>OUT TIME</v>
      </c>
      <c r="B680" s="56" t="str">
        <f t="shared" si="237"/>
        <v>ultimo</v>
      </c>
      <c r="C680" s="55">
        <f t="shared" si="244"/>
        <v>1</v>
      </c>
      <c r="D680" t="str">
        <f t="shared" si="244"/>
        <v>Bocas del Toro</v>
      </c>
      <c r="E680" s="23">
        <f t="shared" si="246"/>
        <v>44037</v>
      </c>
      <c r="F680" s="54">
        <f t="shared" si="247"/>
        <v>53</v>
      </c>
      <c r="G680" cm="1">
        <f t="array" ref="G680">+INDEX('Casos ACUM Prov'!$CK$3:$OM$16,'TODO PROVINCIA'!C680+1,'TODO PROVINCIA'!F680)</f>
        <v>0</v>
      </c>
      <c r="H680">
        <f t="shared" si="239"/>
        <v>0</v>
      </c>
      <c r="I680" cm="1">
        <f t="array" ref="I680">+INDEX('Muertes-PROV'!$C$3:$GE$16,$C680+1,$F680)</f>
        <v>0</v>
      </c>
      <c r="J680">
        <f t="shared" si="240"/>
        <v>0</v>
      </c>
      <c r="K680" cm="1">
        <f t="array" ref="K680">+INDEX('rECUPERA-prov'!$C$3:$LA$16,$C680+1,$F680)</f>
        <v>0</v>
      </c>
      <c r="L680">
        <f t="shared" si="241"/>
        <v>0</v>
      </c>
      <c r="M680">
        <f t="shared" si="248"/>
        <v>0</v>
      </c>
      <c r="N680">
        <f t="shared" si="242"/>
        <v>0</v>
      </c>
      <c r="O680" s="57">
        <f t="shared" si="249"/>
        <v>0</v>
      </c>
      <c r="P680" s="57">
        <f t="shared" si="250"/>
        <v>0</v>
      </c>
      <c r="Q680" s="57">
        <f t="shared" si="251"/>
        <v>0</v>
      </c>
      <c r="R680" s="57">
        <f t="shared" si="252"/>
        <v>0</v>
      </c>
      <c r="S680" s="57">
        <f t="shared" si="253"/>
        <v>0</v>
      </c>
      <c r="T680" s="57">
        <f t="shared" si="254"/>
        <v>0</v>
      </c>
      <c r="U680" s="57">
        <f t="shared" si="255"/>
        <v>0</v>
      </c>
      <c r="V680" s="58">
        <f t="shared" si="256"/>
        <v>0</v>
      </c>
      <c r="W680" s="58">
        <f t="shared" si="257"/>
        <v>0</v>
      </c>
      <c r="X680" s="58">
        <f t="shared" si="258"/>
        <v>0</v>
      </c>
      <c r="Y680" s="58">
        <f t="shared" si="259"/>
        <v>0</v>
      </c>
      <c r="Z680">
        <f t="shared" si="243"/>
        <v>125461</v>
      </c>
    </row>
    <row r="681" spans="1:26" x14ac:dyDescent="0.3">
      <c r="A681" s="56" t="str">
        <f t="shared" si="245"/>
        <v>OUT TIME</v>
      </c>
      <c r="B681" s="56" t="str">
        <f t="shared" si="237"/>
        <v>ultimo</v>
      </c>
      <c r="C681" s="55">
        <f t="shared" si="244"/>
        <v>2</v>
      </c>
      <c r="D681" t="str">
        <f t="shared" si="244"/>
        <v>Coclé</v>
      </c>
      <c r="E681" s="23">
        <f t="shared" si="246"/>
        <v>44037</v>
      </c>
      <c r="F681" s="54">
        <f t="shared" si="247"/>
        <v>53</v>
      </c>
      <c r="G681" cm="1">
        <f t="array" ref="G681">+INDEX('Casos ACUM Prov'!$CK$3:$OM$16,'TODO PROVINCIA'!C681+1,'TODO PROVINCIA'!F681)</f>
        <v>0</v>
      </c>
      <c r="H681">
        <f t="shared" si="239"/>
        <v>0</v>
      </c>
      <c r="I681" cm="1">
        <f t="array" ref="I681">+INDEX('Muertes-PROV'!$C$3:$GE$16,$C681+1,$F681)</f>
        <v>0</v>
      </c>
      <c r="J681">
        <f t="shared" si="240"/>
        <v>0</v>
      </c>
      <c r="K681" cm="1">
        <f t="array" ref="K681">+INDEX('rECUPERA-prov'!$C$3:$LA$16,$C681+1,$F681)</f>
        <v>0</v>
      </c>
      <c r="L681">
        <f t="shared" si="241"/>
        <v>0</v>
      </c>
      <c r="M681">
        <f t="shared" si="248"/>
        <v>0</v>
      </c>
      <c r="N681">
        <f t="shared" si="242"/>
        <v>0</v>
      </c>
      <c r="O681" s="57">
        <f t="shared" si="249"/>
        <v>0</v>
      </c>
      <c r="P681" s="57">
        <f t="shared" si="250"/>
        <v>0</v>
      </c>
      <c r="Q681" s="57">
        <f t="shared" si="251"/>
        <v>0</v>
      </c>
      <c r="R681" s="57">
        <f t="shared" si="252"/>
        <v>0</v>
      </c>
      <c r="S681" s="57">
        <f t="shared" si="253"/>
        <v>0</v>
      </c>
      <c r="T681" s="57">
        <f t="shared" si="254"/>
        <v>0</v>
      </c>
      <c r="U681" s="57">
        <f t="shared" si="255"/>
        <v>0</v>
      </c>
      <c r="V681" s="58">
        <f t="shared" si="256"/>
        <v>0</v>
      </c>
      <c r="W681" s="58">
        <f t="shared" si="257"/>
        <v>0</v>
      </c>
      <c r="X681" s="58">
        <f t="shared" si="258"/>
        <v>0</v>
      </c>
      <c r="Y681" s="58">
        <f t="shared" si="259"/>
        <v>0</v>
      </c>
      <c r="Z681">
        <f t="shared" si="243"/>
        <v>416873</v>
      </c>
    </row>
    <row r="682" spans="1:26" x14ac:dyDescent="0.3">
      <c r="A682" s="56" t="str">
        <f t="shared" si="245"/>
        <v>OUT TIME</v>
      </c>
      <c r="B682" s="56" t="str">
        <f t="shared" si="237"/>
        <v>ultimo</v>
      </c>
      <c r="C682" s="55">
        <f t="shared" si="244"/>
        <v>3</v>
      </c>
      <c r="D682" t="str">
        <f t="shared" si="244"/>
        <v>Colón</v>
      </c>
      <c r="E682" s="23">
        <f t="shared" si="246"/>
        <v>44037</v>
      </c>
      <c r="F682" s="54">
        <f t="shared" si="247"/>
        <v>53</v>
      </c>
      <c r="G682" cm="1">
        <f t="array" ref="G682">+INDEX('Casos ACUM Prov'!$CK$3:$OM$16,'TODO PROVINCIA'!C682+1,'TODO PROVINCIA'!F682)</f>
        <v>0</v>
      </c>
      <c r="H682">
        <f t="shared" si="239"/>
        <v>0</v>
      </c>
      <c r="I682" cm="1">
        <f t="array" ref="I682">+INDEX('Muertes-PROV'!$C$3:$GE$16,$C682+1,$F682)</f>
        <v>0</v>
      </c>
      <c r="J682">
        <f t="shared" si="240"/>
        <v>0</v>
      </c>
      <c r="K682" cm="1">
        <f t="array" ref="K682">+INDEX('rECUPERA-prov'!$C$3:$LA$16,$C682+1,$F682)</f>
        <v>0</v>
      </c>
      <c r="L682">
        <f t="shared" si="241"/>
        <v>0</v>
      </c>
      <c r="M682">
        <f t="shared" si="248"/>
        <v>0</v>
      </c>
      <c r="N682">
        <f t="shared" si="242"/>
        <v>0</v>
      </c>
      <c r="O682" s="57">
        <f t="shared" si="249"/>
        <v>0</v>
      </c>
      <c r="P682" s="57">
        <f t="shared" si="250"/>
        <v>0</v>
      </c>
      <c r="Q682" s="57">
        <f t="shared" si="251"/>
        <v>0</v>
      </c>
      <c r="R682" s="57">
        <f t="shared" si="252"/>
        <v>0</v>
      </c>
      <c r="S682" s="57">
        <f t="shared" si="253"/>
        <v>0</v>
      </c>
      <c r="T682" s="57">
        <f t="shared" si="254"/>
        <v>0</v>
      </c>
      <c r="U682" s="57">
        <f t="shared" si="255"/>
        <v>0</v>
      </c>
      <c r="V682" s="58">
        <f t="shared" si="256"/>
        <v>0</v>
      </c>
      <c r="W682" s="58">
        <f t="shared" si="257"/>
        <v>0</v>
      </c>
      <c r="X682" s="58">
        <f t="shared" si="258"/>
        <v>0</v>
      </c>
      <c r="Y682" s="58">
        <f t="shared" si="259"/>
        <v>0</v>
      </c>
      <c r="Z682">
        <f t="shared" si="243"/>
        <v>233708</v>
      </c>
    </row>
    <row r="683" spans="1:26" x14ac:dyDescent="0.3">
      <c r="A683" s="56" t="str">
        <f t="shared" si="245"/>
        <v>OUT TIME</v>
      </c>
      <c r="B683" s="56" t="str">
        <f t="shared" si="237"/>
        <v>ultimo</v>
      </c>
      <c r="C683" s="55">
        <f t="shared" si="244"/>
        <v>4</v>
      </c>
      <c r="D683" t="str">
        <f t="shared" si="244"/>
        <v>Chiriquí</v>
      </c>
      <c r="E683" s="23">
        <f t="shared" si="246"/>
        <v>44037</v>
      </c>
      <c r="F683" s="54">
        <f t="shared" si="247"/>
        <v>53</v>
      </c>
      <c r="G683" cm="1">
        <f t="array" ref="G683">+INDEX('Casos ACUM Prov'!$CK$3:$OM$16,'TODO PROVINCIA'!C683+1,'TODO PROVINCIA'!F683)</f>
        <v>0</v>
      </c>
      <c r="H683">
        <f t="shared" si="239"/>
        <v>0</v>
      </c>
      <c r="I683" cm="1">
        <f t="array" ref="I683">+INDEX('Muertes-PROV'!$C$3:$GE$16,$C683+1,$F683)</f>
        <v>0</v>
      </c>
      <c r="J683">
        <f t="shared" si="240"/>
        <v>0</v>
      </c>
      <c r="K683" cm="1">
        <f t="array" ref="K683">+INDEX('rECUPERA-prov'!$C$3:$LA$16,$C683+1,$F683)</f>
        <v>0</v>
      </c>
      <c r="L683">
        <f t="shared" si="241"/>
        <v>0</v>
      </c>
      <c r="M683">
        <f t="shared" si="248"/>
        <v>0</v>
      </c>
      <c r="N683">
        <f t="shared" si="242"/>
        <v>0</v>
      </c>
      <c r="O683" s="57">
        <f t="shared" si="249"/>
        <v>0</v>
      </c>
      <c r="P683" s="57">
        <f t="shared" si="250"/>
        <v>0</v>
      </c>
      <c r="Q683" s="57">
        <f t="shared" si="251"/>
        <v>0</v>
      </c>
      <c r="R683" s="57">
        <f t="shared" si="252"/>
        <v>0</v>
      </c>
      <c r="S683" s="57">
        <f t="shared" si="253"/>
        <v>0</v>
      </c>
      <c r="T683" s="57">
        <f t="shared" si="254"/>
        <v>0</v>
      </c>
      <c r="U683" s="57">
        <f t="shared" si="255"/>
        <v>0</v>
      </c>
      <c r="V683" s="58">
        <f t="shared" si="256"/>
        <v>0</v>
      </c>
      <c r="W683" s="58">
        <f t="shared" si="257"/>
        <v>0</v>
      </c>
      <c r="X683" s="58">
        <f t="shared" si="258"/>
        <v>0</v>
      </c>
      <c r="Y683" s="58">
        <f t="shared" si="259"/>
        <v>0</v>
      </c>
      <c r="Z683">
        <f t="shared" si="243"/>
        <v>241928</v>
      </c>
    </row>
    <row r="684" spans="1:26" x14ac:dyDescent="0.3">
      <c r="A684" s="56" t="str">
        <f t="shared" si="245"/>
        <v>OUT TIME</v>
      </c>
      <c r="B684" s="56" t="str">
        <f t="shared" si="237"/>
        <v>ultimo</v>
      </c>
      <c r="C684" s="55">
        <f t="shared" ref="C684:D699" si="260">+C671</f>
        <v>5</v>
      </c>
      <c r="D684" t="str">
        <f t="shared" si="260"/>
        <v>Darién</v>
      </c>
      <c r="E684" s="23">
        <f t="shared" si="246"/>
        <v>44037</v>
      </c>
      <c r="F684" s="54">
        <f t="shared" si="247"/>
        <v>53</v>
      </c>
      <c r="G684" cm="1">
        <f t="array" ref="G684">+INDEX('Casos ACUM Prov'!$CK$3:$OM$16,'TODO PROVINCIA'!C684+1,'TODO PROVINCIA'!F684)</f>
        <v>0</v>
      </c>
      <c r="H684">
        <f t="shared" si="239"/>
        <v>0</v>
      </c>
      <c r="I684" cm="1">
        <f t="array" ref="I684">+INDEX('Muertes-PROV'!$C$3:$GE$16,$C684+1,$F684)</f>
        <v>0</v>
      </c>
      <c r="J684">
        <f t="shared" si="240"/>
        <v>0</v>
      </c>
      <c r="K684" cm="1">
        <f t="array" ref="K684">+INDEX('rECUPERA-prov'!$C$3:$LA$16,$C684+1,$F684)</f>
        <v>0</v>
      </c>
      <c r="L684">
        <f t="shared" si="241"/>
        <v>0</v>
      </c>
      <c r="M684">
        <f t="shared" si="248"/>
        <v>0</v>
      </c>
      <c r="N684">
        <f t="shared" si="242"/>
        <v>0</v>
      </c>
      <c r="O684" s="57">
        <f t="shared" si="249"/>
        <v>0</v>
      </c>
      <c r="P684" s="57">
        <f t="shared" si="250"/>
        <v>0</v>
      </c>
      <c r="Q684" s="57">
        <f t="shared" si="251"/>
        <v>0</v>
      </c>
      <c r="R684" s="57">
        <f t="shared" si="252"/>
        <v>0</v>
      </c>
      <c r="S684" s="57">
        <f t="shared" si="253"/>
        <v>0</v>
      </c>
      <c r="T684" s="57">
        <f t="shared" si="254"/>
        <v>0</v>
      </c>
      <c r="U684" s="57">
        <f t="shared" si="255"/>
        <v>0</v>
      </c>
      <c r="V684" s="58">
        <f t="shared" si="256"/>
        <v>0</v>
      </c>
      <c r="W684" s="58">
        <f t="shared" si="257"/>
        <v>0</v>
      </c>
      <c r="X684" s="58">
        <f t="shared" si="258"/>
        <v>0</v>
      </c>
      <c r="Y684" s="58">
        <f t="shared" si="259"/>
        <v>0</v>
      </c>
      <c r="Z684">
        <f t="shared" si="243"/>
        <v>10001</v>
      </c>
    </row>
    <row r="685" spans="1:26" x14ac:dyDescent="0.3">
      <c r="A685" s="56" t="str">
        <f t="shared" si="245"/>
        <v>OUT TIME</v>
      </c>
      <c r="B685" s="56" t="str">
        <f t="shared" si="237"/>
        <v>ultimo</v>
      </c>
      <c r="C685" s="55">
        <f t="shared" si="260"/>
        <v>6</v>
      </c>
      <c r="D685" t="str">
        <f t="shared" si="260"/>
        <v>Herrera</v>
      </c>
      <c r="E685" s="23">
        <f t="shared" si="246"/>
        <v>44037</v>
      </c>
      <c r="F685" s="54">
        <f t="shared" si="247"/>
        <v>53</v>
      </c>
      <c r="G685" cm="1">
        <f t="array" ref="G685">+INDEX('Casos ACUM Prov'!$CK$3:$OM$16,'TODO PROVINCIA'!C685+1,'TODO PROVINCIA'!F685)</f>
        <v>0</v>
      </c>
      <c r="H685">
        <f t="shared" si="239"/>
        <v>0</v>
      </c>
      <c r="I685" cm="1">
        <f t="array" ref="I685">+INDEX('Muertes-PROV'!$C$3:$GE$16,$C685+1,$F685)</f>
        <v>0</v>
      </c>
      <c r="J685">
        <f t="shared" si="240"/>
        <v>0</v>
      </c>
      <c r="K685" cm="1">
        <f t="array" ref="K685">+INDEX('rECUPERA-prov'!$C$3:$LA$16,$C685+1,$F685)</f>
        <v>0</v>
      </c>
      <c r="L685">
        <f t="shared" si="241"/>
        <v>0</v>
      </c>
      <c r="M685">
        <f t="shared" si="248"/>
        <v>0</v>
      </c>
      <c r="N685">
        <f t="shared" si="242"/>
        <v>0</v>
      </c>
      <c r="O685" s="57">
        <f t="shared" si="249"/>
        <v>0</v>
      </c>
      <c r="P685" s="57">
        <f t="shared" si="250"/>
        <v>0</v>
      </c>
      <c r="Q685" s="57">
        <f t="shared" si="251"/>
        <v>0</v>
      </c>
      <c r="R685" s="57">
        <f t="shared" si="252"/>
        <v>0</v>
      </c>
      <c r="S685" s="57">
        <f t="shared" si="253"/>
        <v>0</v>
      </c>
      <c r="T685" s="57">
        <f t="shared" si="254"/>
        <v>0</v>
      </c>
      <c r="U685" s="57">
        <f t="shared" si="255"/>
        <v>0</v>
      </c>
      <c r="V685" s="58">
        <f t="shared" si="256"/>
        <v>0</v>
      </c>
      <c r="W685" s="58">
        <f t="shared" si="257"/>
        <v>0</v>
      </c>
      <c r="X685" s="58">
        <f t="shared" si="258"/>
        <v>0</v>
      </c>
      <c r="Y685" s="58">
        <f t="shared" si="259"/>
        <v>0</v>
      </c>
      <c r="Z685">
        <f t="shared" si="243"/>
        <v>33109</v>
      </c>
    </row>
    <row r="686" spans="1:26" x14ac:dyDescent="0.3">
      <c r="A686" s="56" t="str">
        <f t="shared" si="245"/>
        <v>OUT TIME</v>
      </c>
      <c r="B686" s="56" t="str">
        <f t="shared" si="237"/>
        <v>ultimo</v>
      </c>
      <c r="C686" s="55">
        <f t="shared" si="260"/>
        <v>7</v>
      </c>
      <c r="D686" t="str">
        <f t="shared" si="260"/>
        <v>Los Santos</v>
      </c>
      <c r="E686" s="23">
        <f t="shared" si="246"/>
        <v>44037</v>
      </c>
      <c r="F686" s="54">
        <f t="shared" si="247"/>
        <v>53</v>
      </c>
      <c r="G686" cm="1">
        <f t="array" ref="G686">+INDEX('Casos ACUM Prov'!$CK$3:$OM$16,'TODO PROVINCIA'!C686+1,'TODO PROVINCIA'!F686)</f>
        <v>0</v>
      </c>
      <c r="H686">
        <f t="shared" si="239"/>
        <v>0</v>
      </c>
      <c r="I686" cm="1">
        <f t="array" ref="I686">+INDEX('Muertes-PROV'!$C$3:$GE$16,$C686+1,$F686)</f>
        <v>0</v>
      </c>
      <c r="J686">
        <f t="shared" si="240"/>
        <v>0</v>
      </c>
      <c r="K686" cm="1">
        <f t="array" ref="K686">+INDEX('rECUPERA-prov'!$C$3:$LA$16,$C686+1,$F686)</f>
        <v>0</v>
      </c>
      <c r="L686">
        <f t="shared" si="241"/>
        <v>0</v>
      </c>
      <c r="M686">
        <f t="shared" si="248"/>
        <v>0</v>
      </c>
      <c r="N686">
        <f t="shared" si="242"/>
        <v>0</v>
      </c>
      <c r="O686" s="57">
        <f t="shared" si="249"/>
        <v>0</v>
      </c>
      <c r="P686" s="57">
        <f t="shared" si="250"/>
        <v>0</v>
      </c>
      <c r="Q686" s="57">
        <f t="shared" si="251"/>
        <v>0</v>
      </c>
      <c r="R686" s="57">
        <f t="shared" si="252"/>
        <v>0</v>
      </c>
      <c r="S686" s="57">
        <f t="shared" si="253"/>
        <v>0</v>
      </c>
      <c r="T686" s="57">
        <f t="shared" si="254"/>
        <v>0</v>
      </c>
      <c r="U686" s="57">
        <f t="shared" si="255"/>
        <v>0</v>
      </c>
      <c r="V686" s="58">
        <f t="shared" si="256"/>
        <v>0</v>
      </c>
      <c r="W686" s="58">
        <f t="shared" si="257"/>
        <v>0</v>
      </c>
      <c r="X686" s="58">
        <f t="shared" si="258"/>
        <v>0</v>
      </c>
      <c r="Y686" s="58">
        <f t="shared" si="259"/>
        <v>0</v>
      </c>
      <c r="Z686">
        <f t="shared" si="243"/>
        <v>156747</v>
      </c>
    </row>
    <row r="687" spans="1:26" x14ac:dyDescent="0.3">
      <c r="A687" s="56" t="str">
        <f t="shared" si="245"/>
        <v>OUT TIME</v>
      </c>
      <c r="B687" s="56" t="str">
        <f t="shared" si="237"/>
        <v>ultimo</v>
      </c>
      <c r="C687" s="55">
        <f t="shared" si="260"/>
        <v>8</v>
      </c>
      <c r="D687" t="str">
        <f t="shared" si="260"/>
        <v>Panamá</v>
      </c>
      <c r="E687" s="23">
        <f t="shared" si="246"/>
        <v>44037</v>
      </c>
      <c r="F687" s="54">
        <f t="shared" si="247"/>
        <v>53</v>
      </c>
      <c r="G687" cm="1">
        <f t="array" ref="G687">+INDEX('Casos ACUM Prov'!$CK$3:$OM$16,'TODO PROVINCIA'!C687+1,'TODO PROVINCIA'!F687)</f>
        <v>0</v>
      </c>
      <c r="H687">
        <f t="shared" si="239"/>
        <v>0</v>
      </c>
      <c r="I687" cm="1">
        <f t="array" ref="I687">+INDEX('Muertes-PROV'!$C$3:$GE$16,$C687+1,$F687)</f>
        <v>0</v>
      </c>
      <c r="J687">
        <f t="shared" si="240"/>
        <v>0</v>
      </c>
      <c r="K687" cm="1">
        <f t="array" ref="K687">+INDEX('rECUPERA-prov'!$C$3:$LA$16,$C687+1,$F687)</f>
        <v>0</v>
      </c>
      <c r="L687">
        <f t="shared" si="241"/>
        <v>0</v>
      </c>
      <c r="M687">
        <f t="shared" si="248"/>
        <v>0</v>
      </c>
      <c r="N687">
        <f t="shared" si="242"/>
        <v>0</v>
      </c>
      <c r="O687" s="57">
        <f t="shared" si="249"/>
        <v>0</v>
      </c>
      <c r="P687" s="57">
        <f t="shared" si="250"/>
        <v>0</v>
      </c>
      <c r="Q687" s="57">
        <f t="shared" si="251"/>
        <v>0</v>
      </c>
      <c r="R687" s="57">
        <f t="shared" si="252"/>
        <v>0</v>
      </c>
      <c r="S687" s="57">
        <f t="shared" si="253"/>
        <v>0</v>
      </c>
      <c r="T687" s="57">
        <f t="shared" si="254"/>
        <v>0</v>
      </c>
      <c r="U687" s="57">
        <f t="shared" si="255"/>
        <v>0</v>
      </c>
      <c r="V687" s="58">
        <f t="shared" si="256"/>
        <v>0</v>
      </c>
      <c r="W687" s="58">
        <f t="shared" si="257"/>
        <v>0</v>
      </c>
      <c r="X687" s="58">
        <f t="shared" si="258"/>
        <v>0</v>
      </c>
      <c r="Y687" s="58">
        <f t="shared" si="259"/>
        <v>0</v>
      </c>
      <c r="Z687">
        <f t="shared" si="243"/>
        <v>109955</v>
      </c>
    </row>
    <row r="688" spans="1:26" x14ac:dyDescent="0.3">
      <c r="A688" s="56" t="str">
        <f t="shared" si="245"/>
        <v>OUT TIME</v>
      </c>
      <c r="B688" s="56" t="str">
        <f t="shared" si="237"/>
        <v>ultimo</v>
      </c>
      <c r="C688" s="55">
        <f t="shared" si="260"/>
        <v>9</v>
      </c>
      <c r="D688" t="str">
        <f t="shared" si="260"/>
        <v>Veraguas</v>
      </c>
      <c r="E688" s="23">
        <f t="shared" si="246"/>
        <v>44037</v>
      </c>
      <c r="F688" s="54">
        <f t="shared" si="247"/>
        <v>53</v>
      </c>
      <c r="G688" cm="1">
        <f t="array" ref="G688">+INDEX('Casos ACUM Prov'!$CK$3:$OM$16,'TODO PROVINCIA'!C688+1,'TODO PROVINCIA'!F688)</f>
        <v>0</v>
      </c>
      <c r="H688">
        <f t="shared" si="239"/>
        <v>0</v>
      </c>
      <c r="I688" cm="1">
        <f t="array" ref="I688">+INDEX('Muertes-PROV'!$C$3:$GE$16,$C688+1,$F688)</f>
        <v>0</v>
      </c>
      <c r="J688">
        <f t="shared" si="240"/>
        <v>0</v>
      </c>
      <c r="K688" cm="1">
        <f t="array" ref="K688">+INDEX('rECUPERA-prov'!$C$3:$LA$16,$C688+1,$F688)</f>
        <v>0</v>
      </c>
      <c r="L688">
        <f t="shared" si="241"/>
        <v>0</v>
      </c>
      <c r="M688">
        <f t="shared" si="248"/>
        <v>0</v>
      </c>
      <c r="N688">
        <f t="shared" si="242"/>
        <v>0</v>
      </c>
      <c r="O688" s="57">
        <f t="shared" si="249"/>
        <v>0</v>
      </c>
      <c r="P688" s="57">
        <f t="shared" si="250"/>
        <v>0</v>
      </c>
      <c r="Q688" s="57">
        <f t="shared" si="251"/>
        <v>0</v>
      </c>
      <c r="R688" s="57">
        <f t="shared" si="252"/>
        <v>0</v>
      </c>
      <c r="S688" s="57">
        <f t="shared" si="253"/>
        <v>0</v>
      </c>
      <c r="T688" s="57">
        <f t="shared" si="254"/>
        <v>0</v>
      </c>
      <c r="U688" s="57">
        <f t="shared" si="255"/>
        <v>0</v>
      </c>
      <c r="V688" s="58">
        <f t="shared" si="256"/>
        <v>0</v>
      </c>
      <c r="W688" s="58">
        <f t="shared" si="257"/>
        <v>0</v>
      </c>
      <c r="X688" s="58">
        <f t="shared" si="258"/>
        <v>0</v>
      </c>
      <c r="Y688" s="58">
        <f t="shared" si="259"/>
        <v>0</v>
      </c>
      <c r="Z688">
        <f t="shared" si="243"/>
        <v>109955</v>
      </c>
    </row>
    <row r="689" spans="1:26" x14ac:dyDescent="0.3">
      <c r="A689" s="56" t="str">
        <f t="shared" si="245"/>
        <v>OUT TIME</v>
      </c>
      <c r="B689" s="56" t="str">
        <f t="shared" si="237"/>
        <v>ultimo</v>
      </c>
      <c r="C689" s="55">
        <f t="shared" si="260"/>
        <v>10</v>
      </c>
      <c r="D689" t="str">
        <f t="shared" si="260"/>
        <v>Comarca Kuna Yala</v>
      </c>
      <c r="E689" s="23">
        <f t="shared" si="246"/>
        <v>44037</v>
      </c>
      <c r="F689" s="54">
        <f t="shared" si="247"/>
        <v>53</v>
      </c>
      <c r="G689" cm="1">
        <f t="array" ref="G689">+INDEX('Casos ACUM Prov'!$CK$3:$OM$16,'TODO PROVINCIA'!C689+1,'TODO PROVINCIA'!F689)</f>
        <v>0</v>
      </c>
      <c r="H689">
        <f t="shared" si="239"/>
        <v>0</v>
      </c>
      <c r="I689" cm="1">
        <f t="array" ref="I689">+INDEX('Muertes-PROV'!$C$3:$GE$16,$C689+1,$F689)</f>
        <v>0</v>
      </c>
      <c r="J689">
        <f t="shared" si="240"/>
        <v>0</v>
      </c>
      <c r="K689" cm="1">
        <f t="array" ref="K689">+INDEX('rECUPERA-prov'!$C$3:$LA$16,$C689+1,$F689)</f>
        <v>0</v>
      </c>
      <c r="L689">
        <f t="shared" si="241"/>
        <v>0</v>
      </c>
      <c r="M689">
        <f t="shared" si="248"/>
        <v>0</v>
      </c>
      <c r="N689">
        <f t="shared" si="242"/>
        <v>0</v>
      </c>
      <c r="O689" s="57">
        <f t="shared" si="249"/>
        <v>0</v>
      </c>
      <c r="P689" s="57">
        <f t="shared" si="250"/>
        <v>0</v>
      </c>
      <c r="Q689" s="57">
        <f t="shared" si="251"/>
        <v>0</v>
      </c>
      <c r="R689" s="57">
        <f t="shared" si="252"/>
        <v>0</v>
      </c>
      <c r="S689" s="57">
        <f t="shared" si="253"/>
        <v>0</v>
      </c>
      <c r="T689" s="57">
        <f t="shared" si="254"/>
        <v>0</v>
      </c>
      <c r="U689" s="57">
        <f t="shared" si="255"/>
        <v>0</v>
      </c>
      <c r="V689" s="58">
        <f t="shared" si="256"/>
        <v>0</v>
      </c>
      <c r="W689" s="58">
        <f t="shared" si="257"/>
        <v>0</v>
      </c>
      <c r="X689" s="58">
        <f t="shared" si="258"/>
        <v>0</v>
      </c>
      <c r="Y689" s="58">
        <f t="shared" si="259"/>
        <v>0</v>
      </c>
      <c r="Z689">
        <f t="shared" si="243"/>
        <v>89592</v>
      </c>
    </row>
    <row r="690" spans="1:26" x14ac:dyDescent="0.3">
      <c r="A690" s="56" t="str">
        <f t="shared" si="245"/>
        <v>OUT TIME</v>
      </c>
      <c r="B690" s="56" t="str">
        <f t="shared" si="237"/>
        <v>ultimo</v>
      </c>
      <c r="C690" s="55">
        <f t="shared" si="260"/>
        <v>11</v>
      </c>
      <c r="D690" t="str">
        <f t="shared" si="260"/>
        <v>Comarca Emberá Wounaán</v>
      </c>
      <c r="E690" s="23">
        <f t="shared" si="246"/>
        <v>44037</v>
      </c>
      <c r="F690" s="54">
        <f t="shared" si="247"/>
        <v>53</v>
      </c>
      <c r="G690" cm="1">
        <f t="array" ref="G690">+INDEX('Casos ACUM Prov'!$CK$3:$OM$16,'TODO PROVINCIA'!C690+1,'TODO PROVINCIA'!F690)</f>
        <v>0</v>
      </c>
      <c r="H690">
        <f t="shared" si="239"/>
        <v>0</v>
      </c>
      <c r="I690" cm="1">
        <f t="array" ref="I690">+INDEX('Muertes-PROV'!$C$3:$GE$16,$C690+1,$F690)</f>
        <v>0</v>
      </c>
      <c r="J690">
        <f t="shared" si="240"/>
        <v>0</v>
      </c>
      <c r="K690" cm="1">
        <f t="array" ref="K690">+INDEX('rECUPERA-prov'!$C$3:$LA$16,$C690+1,$F690)</f>
        <v>0</v>
      </c>
      <c r="L690">
        <f t="shared" si="241"/>
        <v>0</v>
      </c>
      <c r="M690">
        <f t="shared" si="248"/>
        <v>0</v>
      </c>
      <c r="N690">
        <f t="shared" si="242"/>
        <v>0</v>
      </c>
      <c r="O690" s="57">
        <f t="shared" si="249"/>
        <v>0</v>
      </c>
      <c r="P690" s="57">
        <f t="shared" si="250"/>
        <v>0</v>
      </c>
      <c r="Q690" s="57">
        <f t="shared" si="251"/>
        <v>0</v>
      </c>
      <c r="R690" s="57">
        <f t="shared" si="252"/>
        <v>0</v>
      </c>
      <c r="S690" s="57">
        <f t="shared" si="253"/>
        <v>0</v>
      </c>
      <c r="T690" s="57">
        <f t="shared" si="254"/>
        <v>0</v>
      </c>
      <c r="U690" s="57">
        <f t="shared" si="255"/>
        <v>0</v>
      </c>
      <c r="V690" s="58">
        <f t="shared" si="256"/>
        <v>0</v>
      </c>
      <c r="W690" s="58">
        <f t="shared" si="257"/>
        <v>0</v>
      </c>
      <c r="X690" s="58">
        <f t="shared" si="258"/>
        <v>0</v>
      </c>
      <c r="Y690" s="58">
        <f t="shared" si="259"/>
        <v>0</v>
      </c>
      <c r="Z690">
        <f t="shared" si="243"/>
        <v>1249032</v>
      </c>
    </row>
    <row r="691" spans="1:26" x14ac:dyDescent="0.3">
      <c r="A691" s="56" t="str">
        <f t="shared" si="245"/>
        <v>OUT TIME</v>
      </c>
      <c r="B691" s="56" t="str">
        <f t="shared" si="237"/>
        <v>ultimo</v>
      </c>
      <c r="C691" s="55">
        <f t="shared" si="260"/>
        <v>12</v>
      </c>
      <c r="D691" t="str">
        <f t="shared" si="260"/>
        <v>Comarca Ngäbe Buglé</v>
      </c>
      <c r="E691" s="23">
        <f t="shared" si="246"/>
        <v>44037</v>
      </c>
      <c r="F691" s="54">
        <f t="shared" si="247"/>
        <v>53</v>
      </c>
      <c r="G691" cm="1">
        <f t="array" ref="G691">+INDEX('Casos ACUM Prov'!$CK$3:$OM$16,'TODO PROVINCIA'!C691+1,'TODO PROVINCIA'!F691)</f>
        <v>0</v>
      </c>
      <c r="H691">
        <f t="shared" si="239"/>
        <v>0</v>
      </c>
      <c r="I691" cm="1">
        <f t="array" ref="I691">+INDEX('Muertes-PROV'!$C$3:$GE$16,$C691+1,$F691)</f>
        <v>0</v>
      </c>
      <c r="J691">
        <f t="shared" si="240"/>
        <v>0</v>
      </c>
      <c r="K691" cm="1">
        <f t="array" ref="K691">+INDEX('rECUPERA-prov'!$C$3:$LA$16,$C691+1,$F691)</f>
        <v>0</v>
      </c>
      <c r="L691">
        <f t="shared" si="241"/>
        <v>0</v>
      </c>
      <c r="M691">
        <f t="shared" si="248"/>
        <v>0</v>
      </c>
      <c r="N691">
        <f t="shared" si="242"/>
        <v>0</v>
      </c>
      <c r="O691" s="57">
        <f t="shared" si="249"/>
        <v>0</v>
      </c>
      <c r="P691" s="57">
        <f t="shared" si="250"/>
        <v>0</v>
      </c>
      <c r="Q691" s="57">
        <f t="shared" si="251"/>
        <v>0</v>
      </c>
      <c r="R691" s="57">
        <f t="shared" si="252"/>
        <v>0</v>
      </c>
      <c r="S691" s="57">
        <f t="shared" si="253"/>
        <v>0</v>
      </c>
      <c r="T691" s="57">
        <f t="shared" si="254"/>
        <v>0</v>
      </c>
      <c r="U691" s="57">
        <f t="shared" si="255"/>
        <v>0</v>
      </c>
      <c r="V691" s="58">
        <f t="shared" si="256"/>
        <v>0</v>
      </c>
      <c r="W691" s="58">
        <f t="shared" si="257"/>
        <v>0</v>
      </c>
      <c r="X691" s="58">
        <f t="shared" si="258"/>
        <v>0</v>
      </c>
      <c r="Y691" s="58">
        <f t="shared" si="259"/>
        <v>0</v>
      </c>
      <c r="Z691">
        <f t="shared" si="243"/>
        <v>464038</v>
      </c>
    </row>
    <row r="692" spans="1:26" x14ac:dyDescent="0.3">
      <c r="A692" s="56" t="str">
        <f t="shared" si="245"/>
        <v>OUT TIME</v>
      </c>
      <c r="B692" s="56" t="str">
        <f t="shared" si="237"/>
        <v>ultimo</v>
      </c>
      <c r="C692" s="55">
        <f t="shared" si="260"/>
        <v>13</v>
      </c>
      <c r="D692" t="str">
        <f t="shared" si="260"/>
        <v>Panamá Oeste</v>
      </c>
      <c r="E692" s="23">
        <f t="shared" si="246"/>
        <v>44037</v>
      </c>
      <c r="F692" s="54">
        <f t="shared" si="247"/>
        <v>53</v>
      </c>
      <c r="G692" cm="1">
        <f t="array" ref="G692">+INDEX('Casos ACUM Prov'!$CK$3:$OM$16,'TODO PROVINCIA'!C692+1,'TODO PROVINCIA'!F692)</f>
        <v>0</v>
      </c>
      <c r="H692">
        <f t="shared" si="239"/>
        <v>0</v>
      </c>
      <c r="I692" cm="1">
        <f t="array" ref="I692">+INDEX('Muertes-PROV'!$C$3:$GE$16,$C692+1,$F692)</f>
        <v>0</v>
      </c>
      <c r="J692">
        <f t="shared" si="240"/>
        <v>0</v>
      </c>
      <c r="K692" cm="1">
        <f t="array" ref="K692">+INDEX('rECUPERA-prov'!$C$3:$LA$16,$C692+1,$F692)</f>
        <v>0</v>
      </c>
      <c r="L692">
        <f t="shared" si="241"/>
        <v>0</v>
      </c>
      <c r="M692">
        <f t="shared" si="248"/>
        <v>0</v>
      </c>
      <c r="N692">
        <f t="shared" si="242"/>
        <v>0</v>
      </c>
      <c r="O692" s="57">
        <f t="shared" si="249"/>
        <v>0</v>
      </c>
      <c r="P692" s="57">
        <f t="shared" si="250"/>
        <v>0</v>
      </c>
      <c r="Q692" s="57">
        <f t="shared" si="251"/>
        <v>0</v>
      </c>
      <c r="R692" s="57">
        <f t="shared" si="252"/>
        <v>0</v>
      </c>
      <c r="S692" s="57">
        <f t="shared" si="253"/>
        <v>0</v>
      </c>
      <c r="T692" s="57">
        <f t="shared" si="254"/>
        <v>0</v>
      </c>
      <c r="U692" s="57">
        <f t="shared" si="255"/>
        <v>0</v>
      </c>
      <c r="V692" s="58">
        <f t="shared" si="256"/>
        <v>0</v>
      </c>
      <c r="W692" s="58">
        <f t="shared" si="257"/>
        <v>0</v>
      </c>
      <c r="X692" s="58">
        <f t="shared" si="258"/>
        <v>0</v>
      </c>
      <c r="Y692" s="58">
        <f t="shared" si="259"/>
        <v>0</v>
      </c>
      <c r="Z692">
        <f t="shared" si="243"/>
        <v>226991</v>
      </c>
    </row>
    <row r="693" spans="1:26" x14ac:dyDescent="0.3">
      <c r="A693" s="56" t="str">
        <f t="shared" si="245"/>
        <v>OUT TIME</v>
      </c>
      <c r="B693" s="56" t="str">
        <f t="shared" si="237"/>
        <v>ultimo</v>
      </c>
      <c r="C693" s="55">
        <f t="shared" si="260"/>
        <v>1</v>
      </c>
      <c r="D693" t="str">
        <f t="shared" si="260"/>
        <v>Bocas del Toro</v>
      </c>
      <c r="E693" s="23">
        <f t="shared" si="246"/>
        <v>44038</v>
      </c>
      <c r="F693" s="54">
        <f t="shared" si="247"/>
        <v>54</v>
      </c>
      <c r="G693" cm="1">
        <f t="array" ref="G693">+INDEX('Casos ACUM Prov'!$CK$3:$OM$16,'TODO PROVINCIA'!C693+1,'TODO PROVINCIA'!F693)</f>
        <v>0</v>
      </c>
      <c r="H693">
        <f t="shared" si="239"/>
        <v>0</v>
      </c>
      <c r="I693" cm="1">
        <f t="array" ref="I693">+INDEX('Muertes-PROV'!$C$3:$GE$16,$C693+1,$F693)</f>
        <v>0</v>
      </c>
      <c r="J693">
        <f t="shared" si="240"/>
        <v>0</v>
      </c>
      <c r="K693" cm="1">
        <f t="array" ref="K693">+INDEX('rECUPERA-prov'!$C$3:$LA$16,$C693+1,$F693)</f>
        <v>0</v>
      </c>
      <c r="L693">
        <f t="shared" si="241"/>
        <v>0</v>
      </c>
      <c r="M693">
        <f t="shared" si="248"/>
        <v>0</v>
      </c>
      <c r="N693">
        <f t="shared" si="242"/>
        <v>0</v>
      </c>
      <c r="O693" s="57">
        <f t="shared" si="249"/>
        <v>0</v>
      </c>
      <c r="P693" s="57">
        <f t="shared" si="250"/>
        <v>0</v>
      </c>
      <c r="Q693" s="57">
        <f t="shared" si="251"/>
        <v>0</v>
      </c>
      <c r="R693" s="57">
        <f t="shared" si="252"/>
        <v>0</v>
      </c>
      <c r="S693" s="57">
        <f t="shared" si="253"/>
        <v>0</v>
      </c>
      <c r="T693" s="57">
        <f t="shared" si="254"/>
        <v>0</v>
      </c>
      <c r="U693" s="57">
        <f t="shared" si="255"/>
        <v>0</v>
      </c>
      <c r="V693" s="58">
        <f t="shared" si="256"/>
        <v>0</v>
      </c>
      <c r="W693" s="58">
        <f t="shared" si="257"/>
        <v>0</v>
      </c>
      <c r="X693" s="58">
        <f t="shared" si="258"/>
        <v>0</v>
      </c>
      <c r="Y693" s="58">
        <f t="shared" si="259"/>
        <v>0</v>
      </c>
      <c r="Z693">
        <f t="shared" si="243"/>
        <v>125461</v>
      </c>
    </row>
    <row r="694" spans="1:26" x14ac:dyDescent="0.3">
      <c r="A694" s="56" t="str">
        <f t="shared" si="245"/>
        <v>OUT TIME</v>
      </c>
      <c r="B694" s="56" t="str">
        <f t="shared" si="237"/>
        <v>ultimo</v>
      </c>
      <c r="C694" s="55">
        <f t="shared" si="260"/>
        <v>2</v>
      </c>
      <c r="D694" t="str">
        <f t="shared" si="260"/>
        <v>Coclé</v>
      </c>
      <c r="E694" s="23">
        <f t="shared" si="246"/>
        <v>44038</v>
      </c>
      <c r="F694" s="54">
        <f t="shared" si="247"/>
        <v>54</v>
      </c>
      <c r="G694" cm="1">
        <f t="array" ref="G694">+INDEX('Casos ACUM Prov'!$CK$3:$OM$16,'TODO PROVINCIA'!C694+1,'TODO PROVINCIA'!F694)</f>
        <v>0</v>
      </c>
      <c r="H694">
        <f t="shared" si="239"/>
        <v>0</v>
      </c>
      <c r="I694" cm="1">
        <f t="array" ref="I694">+INDEX('Muertes-PROV'!$C$3:$GE$16,$C694+1,$F694)</f>
        <v>0</v>
      </c>
      <c r="J694">
        <f t="shared" si="240"/>
        <v>0</v>
      </c>
      <c r="K694" cm="1">
        <f t="array" ref="K694">+INDEX('rECUPERA-prov'!$C$3:$LA$16,$C694+1,$F694)</f>
        <v>0</v>
      </c>
      <c r="L694">
        <f t="shared" si="241"/>
        <v>0</v>
      </c>
      <c r="M694">
        <f t="shared" si="248"/>
        <v>0</v>
      </c>
      <c r="N694">
        <f t="shared" si="242"/>
        <v>0</v>
      </c>
      <c r="O694" s="57">
        <f t="shared" si="249"/>
        <v>0</v>
      </c>
      <c r="P694" s="57">
        <f t="shared" si="250"/>
        <v>0</v>
      </c>
      <c r="Q694" s="57">
        <f t="shared" si="251"/>
        <v>0</v>
      </c>
      <c r="R694" s="57">
        <f t="shared" si="252"/>
        <v>0</v>
      </c>
      <c r="S694" s="57">
        <f t="shared" si="253"/>
        <v>0</v>
      </c>
      <c r="T694" s="57">
        <f t="shared" si="254"/>
        <v>0</v>
      </c>
      <c r="U694" s="57">
        <f t="shared" si="255"/>
        <v>0</v>
      </c>
      <c r="V694" s="58">
        <f t="shared" si="256"/>
        <v>0</v>
      </c>
      <c r="W694" s="58">
        <f t="shared" si="257"/>
        <v>0</v>
      </c>
      <c r="X694" s="58">
        <f t="shared" si="258"/>
        <v>0</v>
      </c>
      <c r="Y694" s="58">
        <f t="shared" si="259"/>
        <v>0</v>
      </c>
      <c r="Z694">
        <f t="shared" si="243"/>
        <v>416873</v>
      </c>
    </row>
    <row r="695" spans="1:26" x14ac:dyDescent="0.3">
      <c r="A695" s="56" t="str">
        <f t="shared" si="245"/>
        <v>OUT TIME</v>
      </c>
      <c r="B695" s="56" t="str">
        <f t="shared" si="237"/>
        <v>ultimo</v>
      </c>
      <c r="C695" s="55">
        <f t="shared" si="260"/>
        <v>3</v>
      </c>
      <c r="D695" t="str">
        <f t="shared" si="260"/>
        <v>Colón</v>
      </c>
      <c r="E695" s="23">
        <f t="shared" si="246"/>
        <v>44038</v>
      </c>
      <c r="F695" s="54">
        <f t="shared" si="247"/>
        <v>54</v>
      </c>
      <c r="G695" cm="1">
        <f t="array" ref="G695">+INDEX('Casos ACUM Prov'!$CK$3:$OM$16,'TODO PROVINCIA'!C695+1,'TODO PROVINCIA'!F695)</f>
        <v>0</v>
      </c>
      <c r="H695">
        <f t="shared" si="239"/>
        <v>0</v>
      </c>
      <c r="I695" cm="1">
        <f t="array" ref="I695">+INDEX('Muertes-PROV'!$C$3:$GE$16,$C695+1,$F695)</f>
        <v>0</v>
      </c>
      <c r="J695">
        <f t="shared" si="240"/>
        <v>0</v>
      </c>
      <c r="K695" cm="1">
        <f t="array" ref="K695">+INDEX('rECUPERA-prov'!$C$3:$LA$16,$C695+1,$F695)</f>
        <v>0</v>
      </c>
      <c r="L695">
        <f t="shared" si="241"/>
        <v>0</v>
      </c>
      <c r="M695">
        <f t="shared" si="248"/>
        <v>0</v>
      </c>
      <c r="N695">
        <f t="shared" si="242"/>
        <v>0</v>
      </c>
      <c r="O695" s="57">
        <f t="shared" si="249"/>
        <v>0</v>
      </c>
      <c r="P695" s="57">
        <f t="shared" si="250"/>
        <v>0</v>
      </c>
      <c r="Q695" s="57">
        <f t="shared" si="251"/>
        <v>0</v>
      </c>
      <c r="R695" s="57">
        <f t="shared" si="252"/>
        <v>0</v>
      </c>
      <c r="S695" s="57">
        <f t="shared" si="253"/>
        <v>0</v>
      </c>
      <c r="T695" s="57">
        <f t="shared" si="254"/>
        <v>0</v>
      </c>
      <c r="U695" s="57">
        <f t="shared" si="255"/>
        <v>0</v>
      </c>
      <c r="V695" s="58">
        <f t="shared" si="256"/>
        <v>0</v>
      </c>
      <c r="W695" s="58">
        <f t="shared" si="257"/>
        <v>0</v>
      </c>
      <c r="X695" s="58">
        <f t="shared" si="258"/>
        <v>0</v>
      </c>
      <c r="Y695" s="58">
        <f t="shared" si="259"/>
        <v>0</v>
      </c>
      <c r="Z695">
        <f t="shared" si="243"/>
        <v>233708</v>
      </c>
    </row>
    <row r="696" spans="1:26" x14ac:dyDescent="0.3">
      <c r="A696" s="56" t="str">
        <f t="shared" si="245"/>
        <v>OUT TIME</v>
      </c>
      <c r="B696" s="56" t="str">
        <f t="shared" si="237"/>
        <v>ultimo</v>
      </c>
      <c r="C696" s="55">
        <f t="shared" si="260"/>
        <v>4</v>
      </c>
      <c r="D696" t="str">
        <f t="shared" si="260"/>
        <v>Chiriquí</v>
      </c>
      <c r="E696" s="23">
        <f t="shared" si="246"/>
        <v>44038</v>
      </c>
      <c r="F696" s="54">
        <f t="shared" si="247"/>
        <v>54</v>
      </c>
      <c r="G696" cm="1">
        <f t="array" ref="G696">+INDEX('Casos ACUM Prov'!$CK$3:$OM$16,'TODO PROVINCIA'!C696+1,'TODO PROVINCIA'!F696)</f>
        <v>0</v>
      </c>
      <c r="H696">
        <f t="shared" si="239"/>
        <v>0</v>
      </c>
      <c r="I696" cm="1">
        <f t="array" ref="I696">+INDEX('Muertes-PROV'!$C$3:$GE$16,$C696+1,$F696)</f>
        <v>0</v>
      </c>
      <c r="J696">
        <f t="shared" si="240"/>
        <v>0</v>
      </c>
      <c r="K696" cm="1">
        <f t="array" ref="K696">+INDEX('rECUPERA-prov'!$C$3:$LA$16,$C696+1,$F696)</f>
        <v>0</v>
      </c>
      <c r="L696">
        <f t="shared" si="241"/>
        <v>0</v>
      </c>
      <c r="M696">
        <f t="shared" si="248"/>
        <v>0</v>
      </c>
      <c r="N696">
        <f t="shared" si="242"/>
        <v>0</v>
      </c>
      <c r="O696" s="57">
        <f t="shared" si="249"/>
        <v>0</v>
      </c>
      <c r="P696" s="57">
        <f t="shared" si="250"/>
        <v>0</v>
      </c>
      <c r="Q696" s="57">
        <f t="shared" si="251"/>
        <v>0</v>
      </c>
      <c r="R696" s="57">
        <f t="shared" si="252"/>
        <v>0</v>
      </c>
      <c r="S696" s="57">
        <f t="shared" si="253"/>
        <v>0</v>
      </c>
      <c r="T696" s="57">
        <f t="shared" si="254"/>
        <v>0</v>
      </c>
      <c r="U696" s="57">
        <f t="shared" si="255"/>
        <v>0</v>
      </c>
      <c r="V696" s="58">
        <f t="shared" si="256"/>
        <v>0</v>
      </c>
      <c r="W696" s="58">
        <f t="shared" si="257"/>
        <v>0</v>
      </c>
      <c r="X696" s="58">
        <f t="shared" si="258"/>
        <v>0</v>
      </c>
      <c r="Y696" s="58">
        <f t="shared" si="259"/>
        <v>0</v>
      </c>
      <c r="Z696">
        <f t="shared" si="243"/>
        <v>241928</v>
      </c>
    </row>
    <row r="697" spans="1:26" x14ac:dyDescent="0.3">
      <c r="A697" s="56" t="str">
        <f t="shared" si="245"/>
        <v>OUT TIME</v>
      </c>
      <c r="B697" s="56" t="str">
        <f t="shared" si="237"/>
        <v>ultimo</v>
      </c>
      <c r="C697" s="55">
        <f t="shared" si="260"/>
        <v>5</v>
      </c>
      <c r="D697" t="str">
        <f t="shared" si="260"/>
        <v>Darién</v>
      </c>
      <c r="E697" s="23">
        <f t="shared" si="246"/>
        <v>44038</v>
      </c>
      <c r="F697" s="54">
        <f t="shared" si="247"/>
        <v>54</v>
      </c>
      <c r="G697" cm="1">
        <f t="array" ref="G697">+INDEX('Casos ACUM Prov'!$CK$3:$OM$16,'TODO PROVINCIA'!C697+1,'TODO PROVINCIA'!F697)</f>
        <v>0</v>
      </c>
      <c r="H697">
        <f t="shared" si="239"/>
        <v>0</v>
      </c>
      <c r="I697" cm="1">
        <f t="array" ref="I697">+INDEX('Muertes-PROV'!$C$3:$GE$16,$C697+1,$F697)</f>
        <v>0</v>
      </c>
      <c r="J697">
        <f t="shared" si="240"/>
        <v>0</v>
      </c>
      <c r="K697" cm="1">
        <f t="array" ref="K697">+INDEX('rECUPERA-prov'!$C$3:$LA$16,$C697+1,$F697)</f>
        <v>0</v>
      </c>
      <c r="L697">
        <f t="shared" si="241"/>
        <v>0</v>
      </c>
      <c r="M697">
        <f t="shared" si="248"/>
        <v>0</v>
      </c>
      <c r="N697">
        <f t="shared" si="242"/>
        <v>0</v>
      </c>
      <c r="O697" s="57">
        <f t="shared" si="249"/>
        <v>0</v>
      </c>
      <c r="P697" s="57">
        <f t="shared" si="250"/>
        <v>0</v>
      </c>
      <c r="Q697" s="57">
        <f t="shared" si="251"/>
        <v>0</v>
      </c>
      <c r="R697" s="57">
        <f t="shared" si="252"/>
        <v>0</v>
      </c>
      <c r="S697" s="57">
        <f t="shared" si="253"/>
        <v>0</v>
      </c>
      <c r="T697" s="57">
        <f t="shared" si="254"/>
        <v>0</v>
      </c>
      <c r="U697" s="57">
        <f t="shared" si="255"/>
        <v>0</v>
      </c>
      <c r="V697" s="58">
        <f t="shared" si="256"/>
        <v>0</v>
      </c>
      <c r="W697" s="58">
        <f t="shared" si="257"/>
        <v>0</v>
      </c>
      <c r="X697" s="58">
        <f t="shared" si="258"/>
        <v>0</v>
      </c>
      <c r="Y697" s="58">
        <f t="shared" si="259"/>
        <v>0</v>
      </c>
      <c r="Z697">
        <f t="shared" si="243"/>
        <v>10001</v>
      </c>
    </row>
    <row r="698" spans="1:26" x14ac:dyDescent="0.3">
      <c r="A698" s="56" t="str">
        <f t="shared" si="245"/>
        <v>OUT TIME</v>
      </c>
      <c r="B698" s="56" t="str">
        <f t="shared" si="237"/>
        <v>ultimo</v>
      </c>
      <c r="C698" s="55">
        <f t="shared" si="260"/>
        <v>6</v>
      </c>
      <c r="D698" t="str">
        <f t="shared" si="260"/>
        <v>Herrera</v>
      </c>
      <c r="E698" s="23">
        <f t="shared" si="246"/>
        <v>44038</v>
      </c>
      <c r="F698" s="54">
        <f t="shared" si="247"/>
        <v>54</v>
      </c>
      <c r="G698" cm="1">
        <f t="array" ref="G698">+INDEX('Casos ACUM Prov'!$CK$3:$OM$16,'TODO PROVINCIA'!C698+1,'TODO PROVINCIA'!F698)</f>
        <v>0</v>
      </c>
      <c r="H698">
        <f t="shared" si="239"/>
        <v>0</v>
      </c>
      <c r="I698" cm="1">
        <f t="array" ref="I698">+INDEX('Muertes-PROV'!$C$3:$GE$16,$C698+1,$F698)</f>
        <v>0</v>
      </c>
      <c r="J698">
        <f t="shared" si="240"/>
        <v>0</v>
      </c>
      <c r="K698" cm="1">
        <f t="array" ref="K698">+INDEX('rECUPERA-prov'!$C$3:$LA$16,$C698+1,$F698)</f>
        <v>0</v>
      </c>
      <c r="L698">
        <f t="shared" si="241"/>
        <v>0</v>
      </c>
      <c r="M698">
        <f t="shared" si="248"/>
        <v>0</v>
      </c>
      <c r="N698">
        <f t="shared" si="242"/>
        <v>0</v>
      </c>
      <c r="O698" s="57">
        <f t="shared" si="249"/>
        <v>0</v>
      </c>
      <c r="P698" s="57">
        <f t="shared" si="250"/>
        <v>0</v>
      </c>
      <c r="Q698" s="57">
        <f t="shared" si="251"/>
        <v>0</v>
      </c>
      <c r="R698" s="57">
        <f t="shared" si="252"/>
        <v>0</v>
      </c>
      <c r="S698" s="57">
        <f t="shared" si="253"/>
        <v>0</v>
      </c>
      <c r="T698" s="57">
        <f t="shared" si="254"/>
        <v>0</v>
      </c>
      <c r="U698" s="57">
        <f t="shared" si="255"/>
        <v>0</v>
      </c>
      <c r="V698" s="58">
        <f t="shared" si="256"/>
        <v>0</v>
      </c>
      <c r="W698" s="58">
        <f t="shared" si="257"/>
        <v>0</v>
      </c>
      <c r="X698" s="58">
        <f t="shared" si="258"/>
        <v>0</v>
      </c>
      <c r="Y698" s="58">
        <f t="shared" si="259"/>
        <v>0</v>
      </c>
      <c r="Z698">
        <f t="shared" si="243"/>
        <v>33109</v>
      </c>
    </row>
    <row r="699" spans="1:26" x14ac:dyDescent="0.3">
      <c r="A699" s="56" t="str">
        <f t="shared" si="245"/>
        <v>OUT TIME</v>
      </c>
      <c r="B699" s="56" t="str">
        <f t="shared" si="237"/>
        <v>ultimo</v>
      </c>
      <c r="C699" s="55">
        <f t="shared" si="260"/>
        <v>7</v>
      </c>
      <c r="D699" t="str">
        <f t="shared" si="260"/>
        <v>Los Santos</v>
      </c>
      <c r="E699" s="23">
        <f t="shared" si="246"/>
        <v>44038</v>
      </c>
      <c r="F699" s="54">
        <f t="shared" si="247"/>
        <v>54</v>
      </c>
      <c r="G699" cm="1">
        <f t="array" ref="G699">+INDEX('Casos ACUM Prov'!$CK$3:$OM$16,'TODO PROVINCIA'!C699+1,'TODO PROVINCIA'!F699)</f>
        <v>0</v>
      </c>
      <c r="H699">
        <f t="shared" si="239"/>
        <v>0</v>
      </c>
      <c r="I699" cm="1">
        <f t="array" ref="I699">+INDEX('Muertes-PROV'!$C$3:$GE$16,$C699+1,$F699)</f>
        <v>0</v>
      </c>
      <c r="J699">
        <f t="shared" si="240"/>
        <v>0</v>
      </c>
      <c r="K699" cm="1">
        <f t="array" ref="K699">+INDEX('rECUPERA-prov'!$C$3:$LA$16,$C699+1,$F699)</f>
        <v>0</v>
      </c>
      <c r="L699">
        <f t="shared" si="241"/>
        <v>0</v>
      </c>
      <c r="M699">
        <f t="shared" si="248"/>
        <v>0</v>
      </c>
      <c r="N699">
        <f t="shared" si="242"/>
        <v>0</v>
      </c>
      <c r="O699" s="57">
        <f t="shared" si="249"/>
        <v>0</v>
      </c>
      <c r="P699" s="57">
        <f t="shared" si="250"/>
        <v>0</v>
      </c>
      <c r="Q699" s="57">
        <f t="shared" si="251"/>
        <v>0</v>
      </c>
      <c r="R699" s="57">
        <f t="shared" si="252"/>
        <v>0</v>
      </c>
      <c r="S699" s="57">
        <f t="shared" si="253"/>
        <v>0</v>
      </c>
      <c r="T699" s="57">
        <f t="shared" si="254"/>
        <v>0</v>
      </c>
      <c r="U699" s="57">
        <f t="shared" si="255"/>
        <v>0</v>
      </c>
      <c r="V699" s="58">
        <f t="shared" si="256"/>
        <v>0</v>
      </c>
      <c r="W699" s="58">
        <f t="shared" si="257"/>
        <v>0</v>
      </c>
      <c r="X699" s="58">
        <f t="shared" si="258"/>
        <v>0</v>
      </c>
      <c r="Y699" s="58">
        <f t="shared" si="259"/>
        <v>0</v>
      </c>
      <c r="Z699">
        <f t="shared" si="243"/>
        <v>156747</v>
      </c>
    </row>
    <row r="700" spans="1:26" x14ac:dyDescent="0.3">
      <c r="A700" s="56" t="str">
        <f t="shared" si="245"/>
        <v>OUT TIME</v>
      </c>
      <c r="B700" s="56" t="str">
        <f t="shared" si="237"/>
        <v>ultimo</v>
      </c>
      <c r="C700" s="55">
        <f t="shared" ref="C700:D715" si="261">+C687</f>
        <v>8</v>
      </c>
      <c r="D700" t="str">
        <f t="shared" si="261"/>
        <v>Panamá</v>
      </c>
      <c r="E700" s="23">
        <f t="shared" si="246"/>
        <v>44038</v>
      </c>
      <c r="F700" s="54">
        <f t="shared" si="247"/>
        <v>54</v>
      </c>
      <c r="G700" cm="1">
        <f t="array" ref="G700">+INDEX('Casos ACUM Prov'!$CK$3:$OM$16,'TODO PROVINCIA'!C700+1,'TODO PROVINCIA'!F700)</f>
        <v>0</v>
      </c>
      <c r="H700">
        <f t="shared" si="239"/>
        <v>0</v>
      </c>
      <c r="I700" cm="1">
        <f t="array" ref="I700">+INDEX('Muertes-PROV'!$C$3:$GE$16,$C700+1,$F700)</f>
        <v>0</v>
      </c>
      <c r="J700">
        <f t="shared" si="240"/>
        <v>0</v>
      </c>
      <c r="K700" cm="1">
        <f t="array" ref="K700">+INDEX('rECUPERA-prov'!$C$3:$LA$16,$C700+1,$F700)</f>
        <v>0</v>
      </c>
      <c r="L700">
        <f t="shared" si="241"/>
        <v>0</v>
      </c>
      <c r="M700">
        <f t="shared" si="248"/>
        <v>0</v>
      </c>
      <c r="N700">
        <f t="shared" si="242"/>
        <v>0</v>
      </c>
      <c r="O700" s="57">
        <f t="shared" si="249"/>
        <v>0</v>
      </c>
      <c r="P700" s="57">
        <f t="shared" si="250"/>
        <v>0</v>
      </c>
      <c r="Q700" s="57">
        <f t="shared" si="251"/>
        <v>0</v>
      </c>
      <c r="R700" s="57">
        <f t="shared" si="252"/>
        <v>0</v>
      </c>
      <c r="S700" s="57">
        <f t="shared" si="253"/>
        <v>0</v>
      </c>
      <c r="T700" s="57">
        <f t="shared" si="254"/>
        <v>0</v>
      </c>
      <c r="U700" s="57">
        <f t="shared" si="255"/>
        <v>0</v>
      </c>
      <c r="V700" s="58">
        <f t="shared" si="256"/>
        <v>0</v>
      </c>
      <c r="W700" s="58">
        <f t="shared" si="257"/>
        <v>0</v>
      </c>
      <c r="X700" s="58">
        <f t="shared" si="258"/>
        <v>0</v>
      </c>
      <c r="Y700" s="58">
        <f t="shared" si="259"/>
        <v>0</v>
      </c>
      <c r="Z700">
        <f t="shared" si="243"/>
        <v>109955</v>
      </c>
    </row>
    <row r="701" spans="1:26" x14ac:dyDescent="0.3">
      <c r="A701" s="56" t="str">
        <f t="shared" si="245"/>
        <v>OUT TIME</v>
      </c>
      <c r="B701" s="56" t="str">
        <f t="shared" si="237"/>
        <v>ultimo</v>
      </c>
      <c r="C701" s="55">
        <f t="shared" si="261"/>
        <v>9</v>
      </c>
      <c r="D701" t="str">
        <f t="shared" si="261"/>
        <v>Veraguas</v>
      </c>
      <c r="E701" s="23">
        <f t="shared" si="246"/>
        <v>44038</v>
      </c>
      <c r="F701" s="54">
        <f t="shared" si="247"/>
        <v>54</v>
      </c>
      <c r="G701" cm="1">
        <f t="array" ref="G701">+INDEX('Casos ACUM Prov'!$CK$3:$OM$16,'TODO PROVINCIA'!C701+1,'TODO PROVINCIA'!F701)</f>
        <v>0</v>
      </c>
      <c r="H701">
        <f t="shared" si="239"/>
        <v>0</v>
      </c>
      <c r="I701" cm="1">
        <f t="array" ref="I701">+INDEX('Muertes-PROV'!$C$3:$GE$16,$C701+1,$F701)</f>
        <v>0</v>
      </c>
      <c r="J701">
        <f t="shared" si="240"/>
        <v>0</v>
      </c>
      <c r="K701" cm="1">
        <f t="array" ref="K701">+INDEX('rECUPERA-prov'!$C$3:$LA$16,$C701+1,$F701)</f>
        <v>0</v>
      </c>
      <c r="L701">
        <f t="shared" si="241"/>
        <v>0</v>
      </c>
      <c r="M701">
        <f t="shared" si="248"/>
        <v>0</v>
      </c>
      <c r="N701">
        <f t="shared" si="242"/>
        <v>0</v>
      </c>
      <c r="O701" s="57">
        <f t="shared" si="249"/>
        <v>0</v>
      </c>
      <c r="P701" s="57">
        <f t="shared" si="250"/>
        <v>0</v>
      </c>
      <c r="Q701" s="57">
        <f t="shared" si="251"/>
        <v>0</v>
      </c>
      <c r="R701" s="57">
        <f t="shared" si="252"/>
        <v>0</v>
      </c>
      <c r="S701" s="57">
        <f t="shared" si="253"/>
        <v>0</v>
      </c>
      <c r="T701" s="57">
        <f t="shared" si="254"/>
        <v>0</v>
      </c>
      <c r="U701" s="57">
        <f t="shared" si="255"/>
        <v>0</v>
      </c>
      <c r="V701" s="58">
        <f t="shared" si="256"/>
        <v>0</v>
      </c>
      <c r="W701" s="58">
        <f t="shared" si="257"/>
        <v>0</v>
      </c>
      <c r="X701" s="58">
        <f t="shared" si="258"/>
        <v>0</v>
      </c>
      <c r="Y701" s="58">
        <f t="shared" si="259"/>
        <v>0</v>
      </c>
      <c r="Z701">
        <f t="shared" si="243"/>
        <v>109955</v>
      </c>
    </row>
    <row r="702" spans="1:26" x14ac:dyDescent="0.3">
      <c r="A702" s="56" t="str">
        <f t="shared" si="245"/>
        <v>OUT TIME</v>
      </c>
      <c r="B702" s="56" t="str">
        <f t="shared" si="237"/>
        <v>ultimo</v>
      </c>
      <c r="C702" s="55">
        <f t="shared" si="261"/>
        <v>10</v>
      </c>
      <c r="D702" t="str">
        <f t="shared" si="261"/>
        <v>Comarca Kuna Yala</v>
      </c>
      <c r="E702" s="23">
        <f t="shared" si="246"/>
        <v>44038</v>
      </c>
      <c r="F702" s="54">
        <f t="shared" si="247"/>
        <v>54</v>
      </c>
      <c r="G702" cm="1">
        <f t="array" ref="G702">+INDEX('Casos ACUM Prov'!$CK$3:$OM$16,'TODO PROVINCIA'!C702+1,'TODO PROVINCIA'!F702)</f>
        <v>0</v>
      </c>
      <c r="H702">
        <f t="shared" si="239"/>
        <v>0</v>
      </c>
      <c r="I702" cm="1">
        <f t="array" ref="I702">+INDEX('Muertes-PROV'!$C$3:$GE$16,$C702+1,$F702)</f>
        <v>0</v>
      </c>
      <c r="J702">
        <f t="shared" si="240"/>
        <v>0</v>
      </c>
      <c r="K702" cm="1">
        <f t="array" ref="K702">+INDEX('rECUPERA-prov'!$C$3:$LA$16,$C702+1,$F702)</f>
        <v>0</v>
      </c>
      <c r="L702">
        <f t="shared" si="241"/>
        <v>0</v>
      </c>
      <c r="M702">
        <f t="shared" si="248"/>
        <v>0</v>
      </c>
      <c r="N702">
        <f t="shared" si="242"/>
        <v>0</v>
      </c>
      <c r="O702" s="57">
        <f t="shared" si="249"/>
        <v>0</v>
      </c>
      <c r="P702" s="57">
        <f t="shared" si="250"/>
        <v>0</v>
      </c>
      <c r="Q702" s="57">
        <f t="shared" si="251"/>
        <v>0</v>
      </c>
      <c r="R702" s="57">
        <f t="shared" si="252"/>
        <v>0</v>
      </c>
      <c r="S702" s="57">
        <f t="shared" si="253"/>
        <v>0</v>
      </c>
      <c r="T702" s="57">
        <f t="shared" si="254"/>
        <v>0</v>
      </c>
      <c r="U702" s="57">
        <f t="shared" si="255"/>
        <v>0</v>
      </c>
      <c r="V702" s="58">
        <f t="shared" si="256"/>
        <v>0</v>
      </c>
      <c r="W702" s="58">
        <f t="shared" si="257"/>
        <v>0</v>
      </c>
      <c r="X702" s="58">
        <f t="shared" si="258"/>
        <v>0</v>
      </c>
      <c r="Y702" s="58">
        <f t="shared" si="259"/>
        <v>0</v>
      </c>
      <c r="Z702">
        <f t="shared" si="243"/>
        <v>89592</v>
      </c>
    </row>
    <row r="703" spans="1:26" x14ac:dyDescent="0.3">
      <c r="A703" s="56" t="str">
        <f t="shared" si="245"/>
        <v>OUT TIME</v>
      </c>
      <c r="B703" s="56" t="str">
        <f t="shared" si="237"/>
        <v>ultimo</v>
      </c>
      <c r="C703" s="55">
        <f t="shared" si="261"/>
        <v>11</v>
      </c>
      <c r="D703" t="str">
        <f t="shared" si="261"/>
        <v>Comarca Emberá Wounaán</v>
      </c>
      <c r="E703" s="23">
        <f t="shared" si="246"/>
        <v>44038</v>
      </c>
      <c r="F703" s="54">
        <f t="shared" si="247"/>
        <v>54</v>
      </c>
      <c r="G703" cm="1">
        <f t="array" ref="G703">+INDEX('Casos ACUM Prov'!$CK$3:$OM$16,'TODO PROVINCIA'!C703+1,'TODO PROVINCIA'!F703)</f>
        <v>0</v>
      </c>
      <c r="H703">
        <f t="shared" si="239"/>
        <v>0</v>
      </c>
      <c r="I703" cm="1">
        <f t="array" ref="I703">+INDEX('Muertes-PROV'!$C$3:$GE$16,$C703+1,$F703)</f>
        <v>0</v>
      </c>
      <c r="J703">
        <f t="shared" si="240"/>
        <v>0</v>
      </c>
      <c r="K703" cm="1">
        <f t="array" ref="K703">+INDEX('rECUPERA-prov'!$C$3:$LA$16,$C703+1,$F703)</f>
        <v>0</v>
      </c>
      <c r="L703">
        <f t="shared" si="241"/>
        <v>0</v>
      </c>
      <c r="M703">
        <f t="shared" si="248"/>
        <v>0</v>
      </c>
      <c r="N703">
        <f t="shared" si="242"/>
        <v>0</v>
      </c>
      <c r="O703" s="57">
        <f t="shared" si="249"/>
        <v>0</v>
      </c>
      <c r="P703" s="57">
        <f t="shared" si="250"/>
        <v>0</v>
      </c>
      <c r="Q703" s="57">
        <f t="shared" si="251"/>
        <v>0</v>
      </c>
      <c r="R703" s="57">
        <f t="shared" si="252"/>
        <v>0</v>
      </c>
      <c r="S703" s="57">
        <f t="shared" si="253"/>
        <v>0</v>
      </c>
      <c r="T703" s="57">
        <f t="shared" si="254"/>
        <v>0</v>
      </c>
      <c r="U703" s="57">
        <f t="shared" si="255"/>
        <v>0</v>
      </c>
      <c r="V703" s="58">
        <f t="shared" si="256"/>
        <v>0</v>
      </c>
      <c r="W703" s="58">
        <f t="shared" si="257"/>
        <v>0</v>
      </c>
      <c r="X703" s="58">
        <f t="shared" si="258"/>
        <v>0</v>
      </c>
      <c r="Y703" s="58">
        <f t="shared" si="259"/>
        <v>0</v>
      </c>
      <c r="Z703">
        <f t="shared" si="243"/>
        <v>1249032</v>
      </c>
    </row>
    <row r="704" spans="1:26" x14ac:dyDescent="0.3">
      <c r="A704" s="56" t="str">
        <f t="shared" si="245"/>
        <v>OUT TIME</v>
      </c>
      <c r="B704" s="56" t="str">
        <f t="shared" si="237"/>
        <v>ultimo</v>
      </c>
      <c r="C704" s="55">
        <f t="shared" si="261"/>
        <v>12</v>
      </c>
      <c r="D704" t="str">
        <f t="shared" si="261"/>
        <v>Comarca Ngäbe Buglé</v>
      </c>
      <c r="E704" s="23">
        <f t="shared" si="246"/>
        <v>44038</v>
      </c>
      <c r="F704" s="54">
        <f t="shared" si="247"/>
        <v>54</v>
      </c>
      <c r="G704" cm="1">
        <f t="array" ref="G704">+INDEX('Casos ACUM Prov'!$CK$3:$OM$16,'TODO PROVINCIA'!C704+1,'TODO PROVINCIA'!F704)</f>
        <v>0</v>
      </c>
      <c r="H704">
        <f t="shared" si="239"/>
        <v>0</v>
      </c>
      <c r="I704" cm="1">
        <f t="array" ref="I704">+INDEX('Muertes-PROV'!$C$3:$GE$16,$C704+1,$F704)</f>
        <v>0</v>
      </c>
      <c r="J704">
        <f t="shared" si="240"/>
        <v>0</v>
      </c>
      <c r="K704" cm="1">
        <f t="array" ref="K704">+INDEX('rECUPERA-prov'!$C$3:$LA$16,$C704+1,$F704)</f>
        <v>0</v>
      </c>
      <c r="L704">
        <f t="shared" si="241"/>
        <v>0</v>
      </c>
      <c r="M704">
        <f t="shared" si="248"/>
        <v>0</v>
      </c>
      <c r="N704">
        <f t="shared" si="242"/>
        <v>0</v>
      </c>
      <c r="O704" s="57">
        <f t="shared" si="249"/>
        <v>0</v>
      </c>
      <c r="P704" s="57">
        <f t="shared" si="250"/>
        <v>0</v>
      </c>
      <c r="Q704" s="57">
        <f t="shared" si="251"/>
        <v>0</v>
      </c>
      <c r="R704" s="57">
        <f t="shared" si="252"/>
        <v>0</v>
      </c>
      <c r="S704" s="57">
        <f t="shared" si="253"/>
        <v>0</v>
      </c>
      <c r="T704" s="57">
        <f t="shared" si="254"/>
        <v>0</v>
      </c>
      <c r="U704" s="57">
        <f t="shared" si="255"/>
        <v>0</v>
      </c>
      <c r="V704" s="58">
        <f t="shared" si="256"/>
        <v>0</v>
      </c>
      <c r="W704" s="58">
        <f t="shared" si="257"/>
        <v>0</v>
      </c>
      <c r="X704" s="58">
        <f t="shared" si="258"/>
        <v>0</v>
      </c>
      <c r="Y704" s="58">
        <f t="shared" si="259"/>
        <v>0</v>
      </c>
      <c r="Z704">
        <f t="shared" si="243"/>
        <v>464038</v>
      </c>
    </row>
    <row r="705" spans="1:26" x14ac:dyDescent="0.3">
      <c r="A705" s="56" t="str">
        <f t="shared" si="245"/>
        <v>OUT TIME</v>
      </c>
      <c r="B705" s="56" t="str">
        <f t="shared" si="237"/>
        <v>ultimo</v>
      </c>
      <c r="C705" s="55">
        <f t="shared" si="261"/>
        <v>13</v>
      </c>
      <c r="D705" t="str">
        <f t="shared" si="261"/>
        <v>Panamá Oeste</v>
      </c>
      <c r="E705" s="23">
        <f t="shared" si="246"/>
        <v>44038</v>
      </c>
      <c r="F705" s="54">
        <f t="shared" si="247"/>
        <v>54</v>
      </c>
      <c r="G705" cm="1">
        <f t="array" ref="G705">+INDEX('Casos ACUM Prov'!$CK$3:$OM$16,'TODO PROVINCIA'!C705+1,'TODO PROVINCIA'!F705)</f>
        <v>0</v>
      </c>
      <c r="H705">
        <f t="shared" si="239"/>
        <v>0</v>
      </c>
      <c r="I705" cm="1">
        <f t="array" ref="I705">+INDEX('Muertes-PROV'!$C$3:$GE$16,$C705+1,$F705)</f>
        <v>0</v>
      </c>
      <c r="J705">
        <f t="shared" si="240"/>
        <v>0</v>
      </c>
      <c r="K705" cm="1">
        <f t="array" ref="K705">+INDEX('rECUPERA-prov'!$C$3:$LA$16,$C705+1,$F705)</f>
        <v>0</v>
      </c>
      <c r="L705">
        <f t="shared" si="241"/>
        <v>0</v>
      </c>
      <c r="M705">
        <f t="shared" si="248"/>
        <v>0</v>
      </c>
      <c r="N705">
        <f t="shared" si="242"/>
        <v>0</v>
      </c>
      <c r="O705" s="57">
        <f t="shared" si="249"/>
        <v>0</v>
      </c>
      <c r="P705" s="57">
        <f t="shared" si="250"/>
        <v>0</v>
      </c>
      <c r="Q705" s="57">
        <f t="shared" si="251"/>
        <v>0</v>
      </c>
      <c r="R705" s="57">
        <f t="shared" si="252"/>
        <v>0</v>
      </c>
      <c r="S705" s="57">
        <f t="shared" si="253"/>
        <v>0</v>
      </c>
      <c r="T705" s="57">
        <f t="shared" si="254"/>
        <v>0</v>
      </c>
      <c r="U705" s="57">
        <f t="shared" si="255"/>
        <v>0</v>
      </c>
      <c r="V705" s="58">
        <f t="shared" si="256"/>
        <v>0</v>
      </c>
      <c r="W705" s="58">
        <f t="shared" si="257"/>
        <v>0</v>
      </c>
      <c r="X705" s="58">
        <f t="shared" si="258"/>
        <v>0</v>
      </c>
      <c r="Y705" s="58">
        <f t="shared" si="259"/>
        <v>0</v>
      </c>
      <c r="Z705">
        <f t="shared" si="243"/>
        <v>226991</v>
      </c>
    </row>
    <row r="706" spans="1:26" x14ac:dyDescent="0.3">
      <c r="A706" s="56" t="str">
        <f t="shared" si="245"/>
        <v>OUT TIME</v>
      </c>
      <c r="B706" s="56" t="str">
        <f t="shared" si="237"/>
        <v>ultimo</v>
      </c>
      <c r="C706" s="55">
        <f t="shared" si="261"/>
        <v>1</v>
      </c>
      <c r="D706" t="str">
        <f t="shared" si="261"/>
        <v>Bocas del Toro</v>
      </c>
      <c r="E706" s="23">
        <f t="shared" si="246"/>
        <v>44039</v>
      </c>
      <c r="F706" s="54">
        <f t="shared" si="247"/>
        <v>55</v>
      </c>
      <c r="G706" cm="1">
        <f t="array" ref="G706">+INDEX('Casos ACUM Prov'!$CK$3:$OM$16,'TODO PROVINCIA'!C706+1,'TODO PROVINCIA'!F706)</f>
        <v>0</v>
      </c>
      <c r="H706">
        <f t="shared" si="239"/>
        <v>0</v>
      </c>
      <c r="I706" cm="1">
        <f t="array" ref="I706">+INDEX('Muertes-PROV'!$C$3:$GE$16,$C706+1,$F706)</f>
        <v>0</v>
      </c>
      <c r="J706">
        <f t="shared" si="240"/>
        <v>0</v>
      </c>
      <c r="K706" cm="1">
        <f t="array" ref="K706">+INDEX('rECUPERA-prov'!$C$3:$LA$16,$C706+1,$F706)</f>
        <v>0</v>
      </c>
      <c r="L706">
        <f t="shared" si="241"/>
        <v>0</v>
      </c>
      <c r="M706">
        <f t="shared" si="248"/>
        <v>0</v>
      </c>
      <c r="N706">
        <f t="shared" si="242"/>
        <v>0</v>
      </c>
      <c r="O706" s="57">
        <f t="shared" si="249"/>
        <v>0</v>
      </c>
      <c r="P706" s="57">
        <f t="shared" si="250"/>
        <v>0</v>
      </c>
      <c r="Q706" s="57">
        <f t="shared" si="251"/>
        <v>0</v>
      </c>
      <c r="R706" s="57">
        <f t="shared" si="252"/>
        <v>0</v>
      </c>
      <c r="S706" s="57">
        <f t="shared" si="253"/>
        <v>0</v>
      </c>
      <c r="T706" s="57">
        <f t="shared" si="254"/>
        <v>0</v>
      </c>
      <c r="U706" s="57">
        <f t="shared" si="255"/>
        <v>0</v>
      </c>
      <c r="V706" s="58">
        <f t="shared" si="256"/>
        <v>0</v>
      </c>
      <c r="W706" s="58">
        <f t="shared" si="257"/>
        <v>0</v>
      </c>
      <c r="X706" s="58">
        <f t="shared" si="258"/>
        <v>0</v>
      </c>
      <c r="Y706" s="58">
        <f t="shared" si="259"/>
        <v>0</v>
      </c>
      <c r="Z706">
        <f t="shared" si="243"/>
        <v>125461</v>
      </c>
    </row>
    <row r="707" spans="1:26" x14ac:dyDescent="0.3">
      <c r="A707" s="56" t="str">
        <f t="shared" si="245"/>
        <v>OUT TIME</v>
      </c>
      <c r="B707" s="56" t="str">
        <f t="shared" si="237"/>
        <v>ultimo</v>
      </c>
      <c r="C707" s="55">
        <f t="shared" si="261"/>
        <v>2</v>
      </c>
      <c r="D707" t="str">
        <f t="shared" si="261"/>
        <v>Coclé</v>
      </c>
      <c r="E707" s="23">
        <f t="shared" si="246"/>
        <v>44039</v>
      </c>
      <c r="F707" s="54">
        <f t="shared" si="247"/>
        <v>55</v>
      </c>
      <c r="G707" cm="1">
        <f t="array" ref="G707">+INDEX('Casos ACUM Prov'!$CK$3:$OM$16,'TODO PROVINCIA'!C707+1,'TODO PROVINCIA'!F707)</f>
        <v>0</v>
      </c>
      <c r="H707">
        <f t="shared" si="239"/>
        <v>0</v>
      </c>
      <c r="I707" cm="1">
        <f t="array" ref="I707">+INDEX('Muertes-PROV'!$C$3:$GE$16,$C707+1,$F707)</f>
        <v>0</v>
      </c>
      <c r="J707">
        <f t="shared" si="240"/>
        <v>0</v>
      </c>
      <c r="K707" cm="1">
        <f t="array" ref="K707">+INDEX('rECUPERA-prov'!$C$3:$LA$16,$C707+1,$F707)</f>
        <v>0</v>
      </c>
      <c r="L707">
        <f t="shared" si="241"/>
        <v>0</v>
      </c>
      <c r="M707">
        <f t="shared" si="248"/>
        <v>0</v>
      </c>
      <c r="N707">
        <f t="shared" si="242"/>
        <v>0</v>
      </c>
      <c r="O707" s="57">
        <f t="shared" si="249"/>
        <v>0</v>
      </c>
      <c r="P707" s="57">
        <f t="shared" si="250"/>
        <v>0</v>
      </c>
      <c r="Q707" s="57">
        <f t="shared" si="251"/>
        <v>0</v>
      </c>
      <c r="R707" s="57">
        <f t="shared" si="252"/>
        <v>0</v>
      </c>
      <c r="S707" s="57">
        <f t="shared" si="253"/>
        <v>0</v>
      </c>
      <c r="T707" s="57">
        <f t="shared" si="254"/>
        <v>0</v>
      </c>
      <c r="U707" s="57">
        <f t="shared" si="255"/>
        <v>0</v>
      </c>
      <c r="V707" s="58">
        <f t="shared" si="256"/>
        <v>0</v>
      </c>
      <c r="W707" s="58">
        <f t="shared" si="257"/>
        <v>0</v>
      </c>
      <c r="X707" s="58">
        <f t="shared" si="258"/>
        <v>0</v>
      </c>
      <c r="Y707" s="58">
        <f t="shared" si="259"/>
        <v>0</v>
      </c>
      <c r="Z707">
        <f t="shared" si="243"/>
        <v>416873</v>
      </c>
    </row>
    <row r="708" spans="1:26" x14ac:dyDescent="0.3">
      <c r="A708" s="56" t="str">
        <f t="shared" si="245"/>
        <v>OUT TIME</v>
      </c>
      <c r="B708" s="56" t="str">
        <f t="shared" si="237"/>
        <v>ultimo</v>
      </c>
      <c r="C708" s="55">
        <f t="shared" si="261"/>
        <v>3</v>
      </c>
      <c r="D708" t="str">
        <f t="shared" si="261"/>
        <v>Colón</v>
      </c>
      <c r="E708" s="23">
        <f t="shared" si="246"/>
        <v>44039</v>
      </c>
      <c r="F708" s="54">
        <f t="shared" si="247"/>
        <v>55</v>
      </c>
      <c r="G708" cm="1">
        <f t="array" ref="G708">+INDEX('Casos ACUM Prov'!$CK$3:$OM$16,'TODO PROVINCIA'!C708+1,'TODO PROVINCIA'!F708)</f>
        <v>0</v>
      </c>
      <c r="H708">
        <f t="shared" si="239"/>
        <v>0</v>
      </c>
      <c r="I708" cm="1">
        <f t="array" ref="I708">+INDEX('Muertes-PROV'!$C$3:$GE$16,$C708+1,$F708)</f>
        <v>0</v>
      </c>
      <c r="J708">
        <f t="shared" si="240"/>
        <v>0</v>
      </c>
      <c r="K708" cm="1">
        <f t="array" ref="K708">+INDEX('rECUPERA-prov'!$C$3:$LA$16,$C708+1,$F708)</f>
        <v>0</v>
      </c>
      <c r="L708">
        <f t="shared" si="241"/>
        <v>0</v>
      </c>
      <c r="M708">
        <f t="shared" si="248"/>
        <v>0</v>
      </c>
      <c r="N708">
        <f t="shared" si="242"/>
        <v>0</v>
      </c>
      <c r="O708" s="57">
        <f t="shared" si="249"/>
        <v>0</v>
      </c>
      <c r="P708" s="57">
        <f t="shared" si="250"/>
        <v>0</v>
      </c>
      <c r="Q708" s="57">
        <f t="shared" si="251"/>
        <v>0</v>
      </c>
      <c r="R708" s="57">
        <f t="shared" si="252"/>
        <v>0</v>
      </c>
      <c r="S708" s="57">
        <f t="shared" si="253"/>
        <v>0</v>
      </c>
      <c r="T708" s="57">
        <f t="shared" si="254"/>
        <v>0</v>
      </c>
      <c r="U708" s="57">
        <f t="shared" si="255"/>
        <v>0</v>
      </c>
      <c r="V708" s="58">
        <f t="shared" si="256"/>
        <v>0</v>
      </c>
      <c r="W708" s="58">
        <f t="shared" si="257"/>
        <v>0</v>
      </c>
      <c r="X708" s="58">
        <f t="shared" si="258"/>
        <v>0</v>
      </c>
      <c r="Y708" s="58">
        <f t="shared" si="259"/>
        <v>0</v>
      </c>
      <c r="Z708">
        <f t="shared" si="243"/>
        <v>233708</v>
      </c>
    </row>
    <row r="709" spans="1:26" x14ac:dyDescent="0.3">
      <c r="A709" s="56" t="str">
        <f t="shared" si="245"/>
        <v>OUT TIME</v>
      </c>
      <c r="B709" s="56" t="str">
        <f t="shared" ref="B709:B772" si="262">+IFERROR(IF(A722="OUT TIME","ultimo","no"),"no")</f>
        <v>ultimo</v>
      </c>
      <c r="C709" s="55">
        <f t="shared" si="261"/>
        <v>4</v>
      </c>
      <c r="D709" t="str">
        <f t="shared" si="261"/>
        <v>Chiriquí</v>
      </c>
      <c r="E709" s="23">
        <f t="shared" si="246"/>
        <v>44039</v>
      </c>
      <c r="F709" s="54">
        <f t="shared" si="247"/>
        <v>55</v>
      </c>
      <c r="G709" cm="1">
        <f t="array" ref="G709">+INDEX('Casos ACUM Prov'!$CK$3:$OM$16,'TODO PROVINCIA'!C709+1,'TODO PROVINCIA'!F709)</f>
        <v>0</v>
      </c>
      <c r="H709">
        <f t="shared" si="239"/>
        <v>0</v>
      </c>
      <c r="I709" cm="1">
        <f t="array" ref="I709">+INDEX('Muertes-PROV'!$C$3:$GE$16,$C709+1,$F709)</f>
        <v>0</v>
      </c>
      <c r="J709">
        <f t="shared" si="240"/>
        <v>0</v>
      </c>
      <c r="K709" cm="1">
        <f t="array" ref="K709">+INDEX('rECUPERA-prov'!$C$3:$LA$16,$C709+1,$F709)</f>
        <v>0</v>
      </c>
      <c r="L709">
        <f t="shared" si="241"/>
        <v>0</v>
      </c>
      <c r="M709">
        <f t="shared" si="248"/>
        <v>0</v>
      </c>
      <c r="N709">
        <f t="shared" si="242"/>
        <v>0</v>
      </c>
      <c r="O709" s="57">
        <f t="shared" si="249"/>
        <v>0</v>
      </c>
      <c r="P709" s="57">
        <f t="shared" si="250"/>
        <v>0</v>
      </c>
      <c r="Q709" s="57">
        <f t="shared" si="251"/>
        <v>0</v>
      </c>
      <c r="R709" s="57">
        <f t="shared" si="252"/>
        <v>0</v>
      </c>
      <c r="S709" s="57">
        <f t="shared" si="253"/>
        <v>0</v>
      </c>
      <c r="T709" s="57">
        <f t="shared" si="254"/>
        <v>0</v>
      </c>
      <c r="U709" s="57">
        <f t="shared" si="255"/>
        <v>0</v>
      </c>
      <c r="V709" s="58">
        <f t="shared" si="256"/>
        <v>0</v>
      </c>
      <c r="W709" s="58">
        <f t="shared" si="257"/>
        <v>0</v>
      </c>
      <c r="X709" s="58">
        <f t="shared" si="258"/>
        <v>0</v>
      </c>
      <c r="Y709" s="58">
        <f t="shared" si="259"/>
        <v>0</v>
      </c>
      <c r="Z709">
        <f t="shared" si="243"/>
        <v>241928</v>
      </c>
    </row>
    <row r="710" spans="1:26" x14ac:dyDescent="0.3">
      <c r="A710" s="56" t="str">
        <f t="shared" si="245"/>
        <v>OUT TIME</v>
      </c>
      <c r="B710" s="56" t="str">
        <f t="shared" si="262"/>
        <v>ultimo</v>
      </c>
      <c r="C710" s="55">
        <f t="shared" si="261"/>
        <v>5</v>
      </c>
      <c r="D710" t="str">
        <f t="shared" si="261"/>
        <v>Darién</v>
      </c>
      <c r="E710" s="23">
        <f t="shared" si="246"/>
        <v>44039</v>
      </c>
      <c r="F710" s="54">
        <f t="shared" si="247"/>
        <v>55</v>
      </c>
      <c r="G710" cm="1">
        <f t="array" ref="G710">+INDEX('Casos ACUM Prov'!$CK$3:$OM$16,'TODO PROVINCIA'!C710+1,'TODO PROVINCIA'!F710)</f>
        <v>0</v>
      </c>
      <c r="H710">
        <f t="shared" si="239"/>
        <v>0</v>
      </c>
      <c r="I710" cm="1">
        <f t="array" ref="I710">+INDEX('Muertes-PROV'!$C$3:$GE$16,$C710+1,$F710)</f>
        <v>0</v>
      </c>
      <c r="J710">
        <f t="shared" si="240"/>
        <v>0</v>
      </c>
      <c r="K710" cm="1">
        <f t="array" ref="K710">+INDEX('rECUPERA-prov'!$C$3:$LA$16,$C710+1,$F710)</f>
        <v>0</v>
      </c>
      <c r="L710">
        <f t="shared" si="241"/>
        <v>0</v>
      </c>
      <c r="M710">
        <f t="shared" si="248"/>
        <v>0</v>
      </c>
      <c r="N710">
        <f t="shared" si="242"/>
        <v>0</v>
      </c>
      <c r="O710" s="57">
        <f t="shared" si="249"/>
        <v>0</v>
      </c>
      <c r="P710" s="57">
        <f t="shared" si="250"/>
        <v>0</v>
      </c>
      <c r="Q710" s="57">
        <f t="shared" si="251"/>
        <v>0</v>
      </c>
      <c r="R710" s="57">
        <f t="shared" si="252"/>
        <v>0</v>
      </c>
      <c r="S710" s="57">
        <f t="shared" si="253"/>
        <v>0</v>
      </c>
      <c r="T710" s="57">
        <f t="shared" si="254"/>
        <v>0</v>
      </c>
      <c r="U710" s="57">
        <f t="shared" si="255"/>
        <v>0</v>
      </c>
      <c r="V710" s="58">
        <f t="shared" si="256"/>
        <v>0</v>
      </c>
      <c r="W710" s="58">
        <f t="shared" si="257"/>
        <v>0</v>
      </c>
      <c r="X710" s="58">
        <f t="shared" si="258"/>
        <v>0</v>
      </c>
      <c r="Y710" s="58">
        <f t="shared" si="259"/>
        <v>0</v>
      </c>
      <c r="Z710">
        <f t="shared" si="243"/>
        <v>10001</v>
      </c>
    </row>
    <row r="711" spans="1:26" x14ac:dyDescent="0.3">
      <c r="A711" s="56" t="str">
        <f t="shared" si="245"/>
        <v>OUT TIME</v>
      </c>
      <c r="B711" s="56" t="str">
        <f t="shared" si="262"/>
        <v>ultimo</v>
      </c>
      <c r="C711" s="55">
        <f t="shared" si="261"/>
        <v>6</v>
      </c>
      <c r="D711" t="str">
        <f t="shared" si="261"/>
        <v>Herrera</v>
      </c>
      <c r="E711" s="23">
        <f t="shared" si="246"/>
        <v>44039</v>
      </c>
      <c r="F711" s="54">
        <f t="shared" si="247"/>
        <v>55</v>
      </c>
      <c r="G711" cm="1">
        <f t="array" ref="G711">+INDEX('Casos ACUM Prov'!$CK$3:$OM$16,'TODO PROVINCIA'!C711+1,'TODO PROVINCIA'!F711)</f>
        <v>0</v>
      </c>
      <c r="H711">
        <f t="shared" si="239"/>
        <v>0</v>
      </c>
      <c r="I711" cm="1">
        <f t="array" ref="I711">+INDEX('Muertes-PROV'!$C$3:$GE$16,$C711+1,$F711)</f>
        <v>0</v>
      </c>
      <c r="J711">
        <f t="shared" si="240"/>
        <v>0</v>
      </c>
      <c r="K711" cm="1">
        <f t="array" ref="K711">+INDEX('rECUPERA-prov'!$C$3:$LA$16,$C711+1,$F711)</f>
        <v>0</v>
      </c>
      <c r="L711">
        <f t="shared" si="241"/>
        <v>0</v>
      </c>
      <c r="M711">
        <f t="shared" si="248"/>
        <v>0</v>
      </c>
      <c r="N711">
        <f t="shared" si="242"/>
        <v>0</v>
      </c>
      <c r="O711" s="57">
        <f t="shared" si="249"/>
        <v>0</v>
      </c>
      <c r="P711" s="57">
        <f t="shared" si="250"/>
        <v>0</v>
      </c>
      <c r="Q711" s="57">
        <f t="shared" si="251"/>
        <v>0</v>
      </c>
      <c r="R711" s="57">
        <f t="shared" si="252"/>
        <v>0</v>
      </c>
      <c r="S711" s="57">
        <f t="shared" si="253"/>
        <v>0</v>
      </c>
      <c r="T711" s="57">
        <f t="shared" si="254"/>
        <v>0</v>
      </c>
      <c r="U711" s="57">
        <f t="shared" si="255"/>
        <v>0</v>
      </c>
      <c r="V711" s="58">
        <f t="shared" si="256"/>
        <v>0</v>
      </c>
      <c r="W711" s="58">
        <f t="shared" si="257"/>
        <v>0</v>
      </c>
      <c r="X711" s="58">
        <f t="shared" si="258"/>
        <v>0</v>
      </c>
      <c r="Y711" s="58">
        <f t="shared" si="259"/>
        <v>0</v>
      </c>
      <c r="Z711">
        <f t="shared" si="243"/>
        <v>33109</v>
      </c>
    </row>
    <row r="712" spans="1:26" x14ac:dyDescent="0.3">
      <c r="A712" s="56" t="str">
        <f t="shared" si="245"/>
        <v>OUT TIME</v>
      </c>
      <c r="B712" s="56" t="str">
        <f t="shared" si="262"/>
        <v>ultimo</v>
      </c>
      <c r="C712" s="55">
        <f t="shared" si="261"/>
        <v>7</v>
      </c>
      <c r="D712" t="str">
        <f t="shared" si="261"/>
        <v>Los Santos</v>
      </c>
      <c r="E712" s="23">
        <f t="shared" si="246"/>
        <v>44039</v>
      </c>
      <c r="F712" s="54">
        <f t="shared" si="247"/>
        <v>55</v>
      </c>
      <c r="G712" cm="1">
        <f t="array" ref="G712">+INDEX('Casos ACUM Prov'!$CK$3:$OM$16,'TODO PROVINCIA'!C712+1,'TODO PROVINCIA'!F712)</f>
        <v>0</v>
      </c>
      <c r="H712">
        <f t="shared" si="239"/>
        <v>0</v>
      </c>
      <c r="I712" cm="1">
        <f t="array" ref="I712">+INDEX('Muertes-PROV'!$C$3:$GE$16,$C712+1,$F712)</f>
        <v>0</v>
      </c>
      <c r="J712">
        <f t="shared" si="240"/>
        <v>0</v>
      </c>
      <c r="K712" cm="1">
        <f t="array" ref="K712">+INDEX('rECUPERA-prov'!$C$3:$LA$16,$C712+1,$F712)</f>
        <v>0</v>
      </c>
      <c r="L712">
        <f t="shared" si="241"/>
        <v>0</v>
      </c>
      <c r="M712">
        <f t="shared" si="248"/>
        <v>0</v>
      </c>
      <c r="N712">
        <f t="shared" si="242"/>
        <v>0</v>
      </c>
      <c r="O712" s="57">
        <f t="shared" si="249"/>
        <v>0</v>
      </c>
      <c r="P712" s="57">
        <f t="shared" si="250"/>
        <v>0</v>
      </c>
      <c r="Q712" s="57">
        <f t="shared" si="251"/>
        <v>0</v>
      </c>
      <c r="R712" s="57">
        <f t="shared" si="252"/>
        <v>0</v>
      </c>
      <c r="S712" s="57">
        <f t="shared" si="253"/>
        <v>0</v>
      </c>
      <c r="T712" s="57">
        <f t="shared" si="254"/>
        <v>0</v>
      </c>
      <c r="U712" s="57">
        <f t="shared" si="255"/>
        <v>0</v>
      </c>
      <c r="V712" s="58">
        <f t="shared" si="256"/>
        <v>0</v>
      </c>
      <c r="W712" s="58">
        <f t="shared" si="257"/>
        <v>0</v>
      </c>
      <c r="X712" s="58">
        <f t="shared" si="258"/>
        <v>0</v>
      </c>
      <c r="Y712" s="58">
        <f t="shared" si="259"/>
        <v>0</v>
      </c>
      <c r="Z712">
        <f t="shared" si="243"/>
        <v>156747</v>
      </c>
    </row>
    <row r="713" spans="1:26" x14ac:dyDescent="0.3">
      <c r="A713" s="56" t="str">
        <f t="shared" si="245"/>
        <v>OUT TIME</v>
      </c>
      <c r="B713" s="56" t="str">
        <f t="shared" si="262"/>
        <v>ultimo</v>
      </c>
      <c r="C713" s="55">
        <f t="shared" si="261"/>
        <v>8</v>
      </c>
      <c r="D713" t="str">
        <f t="shared" si="261"/>
        <v>Panamá</v>
      </c>
      <c r="E713" s="23">
        <f t="shared" si="246"/>
        <v>44039</v>
      </c>
      <c r="F713" s="54">
        <f t="shared" si="247"/>
        <v>55</v>
      </c>
      <c r="G713" cm="1">
        <f t="array" ref="G713">+INDEX('Casos ACUM Prov'!$CK$3:$OM$16,'TODO PROVINCIA'!C713+1,'TODO PROVINCIA'!F713)</f>
        <v>0</v>
      </c>
      <c r="H713">
        <f t="shared" si="239"/>
        <v>0</v>
      </c>
      <c r="I713" cm="1">
        <f t="array" ref="I713">+INDEX('Muertes-PROV'!$C$3:$GE$16,$C713+1,$F713)</f>
        <v>0</v>
      </c>
      <c r="J713">
        <f t="shared" si="240"/>
        <v>0</v>
      </c>
      <c r="K713" cm="1">
        <f t="array" ref="K713">+INDEX('rECUPERA-prov'!$C$3:$LA$16,$C713+1,$F713)</f>
        <v>0</v>
      </c>
      <c r="L713">
        <f t="shared" si="241"/>
        <v>0</v>
      </c>
      <c r="M713">
        <f t="shared" si="248"/>
        <v>0</v>
      </c>
      <c r="N713">
        <f t="shared" si="242"/>
        <v>0</v>
      </c>
      <c r="O713" s="57">
        <f t="shared" si="249"/>
        <v>0</v>
      </c>
      <c r="P713" s="57">
        <f t="shared" si="250"/>
        <v>0</v>
      </c>
      <c r="Q713" s="57">
        <f t="shared" si="251"/>
        <v>0</v>
      </c>
      <c r="R713" s="57">
        <f t="shared" si="252"/>
        <v>0</v>
      </c>
      <c r="S713" s="57">
        <f t="shared" si="253"/>
        <v>0</v>
      </c>
      <c r="T713" s="57">
        <f t="shared" si="254"/>
        <v>0</v>
      </c>
      <c r="U713" s="57">
        <f t="shared" si="255"/>
        <v>0</v>
      </c>
      <c r="V713" s="58">
        <f t="shared" si="256"/>
        <v>0</v>
      </c>
      <c r="W713" s="58">
        <f t="shared" si="257"/>
        <v>0</v>
      </c>
      <c r="X713" s="58">
        <f t="shared" si="258"/>
        <v>0</v>
      </c>
      <c r="Y713" s="58">
        <f t="shared" si="259"/>
        <v>0</v>
      </c>
      <c r="Z713">
        <f t="shared" si="243"/>
        <v>109955</v>
      </c>
    </row>
    <row r="714" spans="1:26" x14ac:dyDescent="0.3">
      <c r="A714" s="56" t="str">
        <f t="shared" si="245"/>
        <v>OUT TIME</v>
      </c>
      <c r="B714" s="56" t="str">
        <f t="shared" si="262"/>
        <v>ultimo</v>
      </c>
      <c r="C714" s="55">
        <f t="shared" si="261"/>
        <v>9</v>
      </c>
      <c r="D714" t="str">
        <f t="shared" si="261"/>
        <v>Veraguas</v>
      </c>
      <c r="E714" s="23">
        <f t="shared" si="246"/>
        <v>44039</v>
      </c>
      <c r="F714" s="54">
        <f t="shared" si="247"/>
        <v>55</v>
      </c>
      <c r="G714" cm="1">
        <f t="array" ref="G714">+INDEX('Casos ACUM Prov'!$CK$3:$OM$16,'TODO PROVINCIA'!C714+1,'TODO PROVINCIA'!F714)</f>
        <v>0</v>
      </c>
      <c r="H714">
        <f t="shared" si="239"/>
        <v>0</v>
      </c>
      <c r="I714" cm="1">
        <f t="array" ref="I714">+INDEX('Muertes-PROV'!$C$3:$GE$16,$C714+1,$F714)</f>
        <v>0</v>
      </c>
      <c r="J714">
        <f t="shared" si="240"/>
        <v>0</v>
      </c>
      <c r="K714" cm="1">
        <f t="array" ref="K714">+INDEX('rECUPERA-prov'!$C$3:$LA$16,$C714+1,$F714)</f>
        <v>0</v>
      </c>
      <c r="L714">
        <f t="shared" si="241"/>
        <v>0</v>
      </c>
      <c r="M714">
        <f t="shared" si="248"/>
        <v>0</v>
      </c>
      <c r="N714">
        <f t="shared" si="242"/>
        <v>0</v>
      </c>
      <c r="O714" s="57">
        <f t="shared" si="249"/>
        <v>0</v>
      </c>
      <c r="P714" s="57">
        <f t="shared" si="250"/>
        <v>0</v>
      </c>
      <c r="Q714" s="57">
        <f t="shared" si="251"/>
        <v>0</v>
      </c>
      <c r="R714" s="57">
        <f t="shared" si="252"/>
        <v>0</v>
      </c>
      <c r="S714" s="57">
        <f t="shared" si="253"/>
        <v>0</v>
      </c>
      <c r="T714" s="57">
        <f t="shared" si="254"/>
        <v>0</v>
      </c>
      <c r="U714" s="57">
        <f t="shared" si="255"/>
        <v>0</v>
      </c>
      <c r="V714" s="58">
        <f t="shared" si="256"/>
        <v>0</v>
      </c>
      <c r="W714" s="58">
        <f t="shared" si="257"/>
        <v>0</v>
      </c>
      <c r="X714" s="58">
        <f t="shared" si="258"/>
        <v>0</v>
      </c>
      <c r="Y714" s="58">
        <f t="shared" si="259"/>
        <v>0</v>
      </c>
      <c r="Z714">
        <f t="shared" si="243"/>
        <v>109955</v>
      </c>
    </row>
    <row r="715" spans="1:26" x14ac:dyDescent="0.3">
      <c r="A715" s="56" t="str">
        <f t="shared" si="245"/>
        <v>OUT TIME</v>
      </c>
      <c r="B715" s="56" t="str">
        <f t="shared" si="262"/>
        <v>ultimo</v>
      </c>
      <c r="C715" s="55">
        <f t="shared" si="261"/>
        <v>10</v>
      </c>
      <c r="D715" t="str">
        <f t="shared" si="261"/>
        <v>Comarca Kuna Yala</v>
      </c>
      <c r="E715" s="23">
        <f t="shared" si="246"/>
        <v>44039</v>
      </c>
      <c r="F715" s="54">
        <f t="shared" si="247"/>
        <v>55</v>
      </c>
      <c r="G715" cm="1">
        <f t="array" ref="G715">+INDEX('Casos ACUM Prov'!$CK$3:$OM$16,'TODO PROVINCIA'!C715+1,'TODO PROVINCIA'!F715)</f>
        <v>0</v>
      </c>
      <c r="H715">
        <f t="shared" si="239"/>
        <v>0</v>
      </c>
      <c r="I715" cm="1">
        <f t="array" ref="I715">+INDEX('Muertes-PROV'!$C$3:$GE$16,$C715+1,$F715)</f>
        <v>0</v>
      </c>
      <c r="J715">
        <f t="shared" si="240"/>
        <v>0</v>
      </c>
      <c r="K715" cm="1">
        <f t="array" ref="K715">+INDEX('rECUPERA-prov'!$C$3:$LA$16,$C715+1,$F715)</f>
        <v>0</v>
      </c>
      <c r="L715">
        <f t="shared" si="241"/>
        <v>0</v>
      </c>
      <c r="M715">
        <f t="shared" si="248"/>
        <v>0</v>
      </c>
      <c r="N715">
        <f t="shared" si="242"/>
        <v>0</v>
      </c>
      <c r="O715" s="57">
        <f t="shared" si="249"/>
        <v>0</v>
      </c>
      <c r="P715" s="57">
        <f t="shared" si="250"/>
        <v>0</v>
      </c>
      <c r="Q715" s="57">
        <f t="shared" si="251"/>
        <v>0</v>
      </c>
      <c r="R715" s="57">
        <f t="shared" si="252"/>
        <v>0</v>
      </c>
      <c r="S715" s="57">
        <f t="shared" si="253"/>
        <v>0</v>
      </c>
      <c r="T715" s="57">
        <f t="shared" si="254"/>
        <v>0</v>
      </c>
      <c r="U715" s="57">
        <f t="shared" si="255"/>
        <v>0</v>
      </c>
      <c r="V715" s="58">
        <f t="shared" si="256"/>
        <v>0</v>
      </c>
      <c r="W715" s="58">
        <f t="shared" si="257"/>
        <v>0</v>
      </c>
      <c r="X715" s="58">
        <f t="shared" si="258"/>
        <v>0</v>
      </c>
      <c r="Y715" s="58">
        <f t="shared" si="259"/>
        <v>0</v>
      </c>
      <c r="Z715">
        <f t="shared" si="243"/>
        <v>89592</v>
      </c>
    </row>
    <row r="716" spans="1:26" x14ac:dyDescent="0.3">
      <c r="A716" s="56" t="str">
        <f t="shared" si="245"/>
        <v>OUT TIME</v>
      </c>
      <c r="B716" s="56" t="str">
        <f t="shared" si="262"/>
        <v>ultimo</v>
      </c>
      <c r="C716" s="55">
        <f t="shared" ref="C716:D731" si="263">+C703</f>
        <v>11</v>
      </c>
      <c r="D716" t="str">
        <f t="shared" si="263"/>
        <v>Comarca Emberá Wounaán</v>
      </c>
      <c r="E716" s="23">
        <f t="shared" si="246"/>
        <v>44039</v>
      </c>
      <c r="F716" s="54">
        <f t="shared" si="247"/>
        <v>55</v>
      </c>
      <c r="G716" cm="1">
        <f t="array" ref="G716">+INDEX('Casos ACUM Prov'!$CK$3:$OM$16,'TODO PROVINCIA'!C716+1,'TODO PROVINCIA'!F716)</f>
        <v>0</v>
      </c>
      <c r="H716">
        <f t="shared" si="239"/>
        <v>0</v>
      </c>
      <c r="I716" cm="1">
        <f t="array" ref="I716">+INDEX('Muertes-PROV'!$C$3:$GE$16,$C716+1,$F716)</f>
        <v>0</v>
      </c>
      <c r="J716">
        <f t="shared" si="240"/>
        <v>0</v>
      </c>
      <c r="K716" cm="1">
        <f t="array" ref="K716">+INDEX('rECUPERA-prov'!$C$3:$LA$16,$C716+1,$F716)</f>
        <v>0</v>
      </c>
      <c r="L716">
        <f t="shared" si="241"/>
        <v>0</v>
      </c>
      <c r="M716">
        <f t="shared" si="248"/>
        <v>0</v>
      </c>
      <c r="N716">
        <f t="shared" si="242"/>
        <v>0</v>
      </c>
      <c r="O716" s="57">
        <f t="shared" si="249"/>
        <v>0</v>
      </c>
      <c r="P716" s="57">
        <f t="shared" si="250"/>
        <v>0</v>
      </c>
      <c r="Q716" s="57">
        <f t="shared" si="251"/>
        <v>0</v>
      </c>
      <c r="R716" s="57">
        <f t="shared" si="252"/>
        <v>0</v>
      </c>
      <c r="S716" s="57">
        <f t="shared" si="253"/>
        <v>0</v>
      </c>
      <c r="T716" s="57">
        <f t="shared" si="254"/>
        <v>0</v>
      </c>
      <c r="U716" s="57">
        <f t="shared" si="255"/>
        <v>0</v>
      </c>
      <c r="V716" s="58">
        <f t="shared" si="256"/>
        <v>0</v>
      </c>
      <c r="W716" s="58">
        <f t="shared" si="257"/>
        <v>0</v>
      </c>
      <c r="X716" s="58">
        <f t="shared" si="258"/>
        <v>0</v>
      </c>
      <c r="Y716" s="58">
        <f t="shared" si="259"/>
        <v>0</v>
      </c>
      <c r="Z716">
        <f t="shared" si="243"/>
        <v>1249032</v>
      </c>
    </row>
    <row r="717" spans="1:26" x14ac:dyDescent="0.3">
      <c r="A717" s="56" t="str">
        <f t="shared" si="245"/>
        <v>OUT TIME</v>
      </c>
      <c r="B717" s="56" t="str">
        <f t="shared" si="262"/>
        <v>ultimo</v>
      </c>
      <c r="C717" s="55">
        <f t="shared" si="263"/>
        <v>12</v>
      </c>
      <c r="D717" t="str">
        <f t="shared" si="263"/>
        <v>Comarca Ngäbe Buglé</v>
      </c>
      <c r="E717" s="23">
        <f t="shared" si="246"/>
        <v>44039</v>
      </c>
      <c r="F717" s="54">
        <f t="shared" si="247"/>
        <v>55</v>
      </c>
      <c r="G717" cm="1">
        <f t="array" ref="G717">+INDEX('Casos ACUM Prov'!$CK$3:$OM$16,'TODO PROVINCIA'!C717+1,'TODO PROVINCIA'!F717)</f>
        <v>0</v>
      </c>
      <c r="H717">
        <f t="shared" si="239"/>
        <v>0</v>
      </c>
      <c r="I717" cm="1">
        <f t="array" ref="I717">+INDEX('Muertes-PROV'!$C$3:$GE$16,$C717+1,$F717)</f>
        <v>0</v>
      </c>
      <c r="J717">
        <f t="shared" si="240"/>
        <v>0</v>
      </c>
      <c r="K717" cm="1">
        <f t="array" ref="K717">+INDEX('rECUPERA-prov'!$C$3:$LA$16,$C717+1,$F717)</f>
        <v>0</v>
      </c>
      <c r="L717">
        <f t="shared" si="241"/>
        <v>0</v>
      </c>
      <c r="M717">
        <f t="shared" si="248"/>
        <v>0</v>
      </c>
      <c r="N717">
        <f t="shared" si="242"/>
        <v>0</v>
      </c>
      <c r="O717" s="57">
        <f t="shared" si="249"/>
        <v>0</v>
      </c>
      <c r="P717" s="57">
        <f t="shared" si="250"/>
        <v>0</v>
      </c>
      <c r="Q717" s="57">
        <f t="shared" si="251"/>
        <v>0</v>
      </c>
      <c r="R717" s="57">
        <f t="shared" si="252"/>
        <v>0</v>
      </c>
      <c r="S717" s="57">
        <f t="shared" si="253"/>
        <v>0</v>
      </c>
      <c r="T717" s="57">
        <f t="shared" si="254"/>
        <v>0</v>
      </c>
      <c r="U717" s="57">
        <f t="shared" si="255"/>
        <v>0</v>
      </c>
      <c r="V717" s="58">
        <f t="shared" si="256"/>
        <v>0</v>
      </c>
      <c r="W717" s="58">
        <f t="shared" si="257"/>
        <v>0</v>
      </c>
      <c r="X717" s="58">
        <f t="shared" si="258"/>
        <v>0</v>
      </c>
      <c r="Y717" s="58">
        <f t="shared" si="259"/>
        <v>0</v>
      </c>
      <c r="Z717">
        <f t="shared" si="243"/>
        <v>464038</v>
      </c>
    </row>
    <row r="718" spans="1:26" x14ac:dyDescent="0.3">
      <c r="A718" s="56" t="str">
        <f t="shared" si="245"/>
        <v>OUT TIME</v>
      </c>
      <c r="B718" s="56" t="str">
        <f t="shared" si="262"/>
        <v>ultimo</v>
      </c>
      <c r="C718" s="55">
        <f t="shared" si="263"/>
        <v>13</v>
      </c>
      <c r="D718" t="str">
        <f t="shared" si="263"/>
        <v>Panamá Oeste</v>
      </c>
      <c r="E718" s="23">
        <f t="shared" si="246"/>
        <v>44039</v>
      </c>
      <c r="F718" s="54">
        <f t="shared" si="247"/>
        <v>55</v>
      </c>
      <c r="G718" cm="1">
        <f t="array" ref="G718">+INDEX('Casos ACUM Prov'!$CK$3:$OM$16,'TODO PROVINCIA'!C718+1,'TODO PROVINCIA'!F718)</f>
        <v>0</v>
      </c>
      <c r="H718">
        <f t="shared" si="239"/>
        <v>0</v>
      </c>
      <c r="I718" cm="1">
        <f t="array" ref="I718">+INDEX('Muertes-PROV'!$C$3:$GE$16,$C718+1,$F718)</f>
        <v>0</v>
      </c>
      <c r="J718">
        <f t="shared" si="240"/>
        <v>0</v>
      </c>
      <c r="K718" cm="1">
        <f t="array" ref="K718">+INDEX('rECUPERA-prov'!$C$3:$LA$16,$C718+1,$F718)</f>
        <v>0</v>
      </c>
      <c r="L718">
        <f t="shared" si="241"/>
        <v>0</v>
      </c>
      <c r="M718">
        <f t="shared" si="248"/>
        <v>0</v>
      </c>
      <c r="N718">
        <f t="shared" si="242"/>
        <v>0</v>
      </c>
      <c r="O718" s="57">
        <f t="shared" si="249"/>
        <v>0</v>
      </c>
      <c r="P718" s="57">
        <f t="shared" si="250"/>
        <v>0</v>
      </c>
      <c r="Q718" s="57">
        <f t="shared" si="251"/>
        <v>0</v>
      </c>
      <c r="R718" s="57">
        <f t="shared" si="252"/>
        <v>0</v>
      </c>
      <c r="S718" s="57">
        <f t="shared" si="253"/>
        <v>0</v>
      </c>
      <c r="T718" s="57">
        <f t="shared" si="254"/>
        <v>0</v>
      </c>
      <c r="U718" s="57">
        <f t="shared" si="255"/>
        <v>0</v>
      </c>
      <c r="V718" s="58">
        <f t="shared" si="256"/>
        <v>0</v>
      </c>
      <c r="W718" s="58">
        <f t="shared" si="257"/>
        <v>0</v>
      </c>
      <c r="X718" s="58">
        <f t="shared" si="258"/>
        <v>0</v>
      </c>
      <c r="Y718" s="58">
        <f t="shared" si="259"/>
        <v>0</v>
      </c>
      <c r="Z718">
        <f t="shared" si="243"/>
        <v>226991</v>
      </c>
    </row>
    <row r="719" spans="1:26" x14ac:dyDescent="0.3">
      <c r="A719" s="56" t="str">
        <f t="shared" si="245"/>
        <v>OUT TIME</v>
      </c>
      <c r="B719" s="56" t="str">
        <f t="shared" si="262"/>
        <v>ultimo</v>
      </c>
      <c r="C719" s="55">
        <f t="shared" si="263"/>
        <v>1</v>
      </c>
      <c r="D719" t="str">
        <f t="shared" si="263"/>
        <v>Bocas del Toro</v>
      </c>
      <c r="E719" s="23">
        <f t="shared" si="246"/>
        <v>44040</v>
      </c>
      <c r="F719" s="54">
        <f t="shared" si="247"/>
        <v>56</v>
      </c>
      <c r="G719" cm="1">
        <f t="array" ref="G719">+INDEX('Casos ACUM Prov'!$CK$3:$OM$16,'TODO PROVINCIA'!C719+1,'TODO PROVINCIA'!F719)</f>
        <v>0</v>
      </c>
      <c r="H719">
        <f t="shared" si="239"/>
        <v>0</v>
      </c>
      <c r="I719" cm="1">
        <f t="array" ref="I719">+INDEX('Muertes-PROV'!$C$3:$GE$16,$C719+1,$F719)</f>
        <v>0</v>
      </c>
      <c r="J719">
        <f t="shared" si="240"/>
        <v>0</v>
      </c>
      <c r="K719" cm="1">
        <f t="array" ref="K719">+INDEX('rECUPERA-prov'!$C$3:$LA$16,$C719+1,$F719)</f>
        <v>0</v>
      </c>
      <c r="L719">
        <f t="shared" si="241"/>
        <v>0</v>
      </c>
      <c r="M719">
        <f t="shared" si="248"/>
        <v>0</v>
      </c>
      <c r="N719">
        <f t="shared" si="242"/>
        <v>0</v>
      </c>
      <c r="O719" s="57">
        <f t="shared" si="249"/>
        <v>0</v>
      </c>
      <c r="P719" s="57">
        <f t="shared" si="250"/>
        <v>0</v>
      </c>
      <c r="Q719" s="57">
        <f t="shared" si="251"/>
        <v>0</v>
      </c>
      <c r="R719" s="57">
        <f t="shared" si="252"/>
        <v>0</v>
      </c>
      <c r="S719" s="57">
        <f t="shared" si="253"/>
        <v>0</v>
      </c>
      <c r="T719" s="57">
        <f t="shared" si="254"/>
        <v>0</v>
      </c>
      <c r="U719" s="57">
        <f t="shared" si="255"/>
        <v>0</v>
      </c>
      <c r="V719" s="58">
        <f t="shared" si="256"/>
        <v>0</v>
      </c>
      <c r="W719" s="58">
        <f t="shared" si="257"/>
        <v>0</v>
      </c>
      <c r="X719" s="58">
        <f t="shared" si="258"/>
        <v>0</v>
      </c>
      <c r="Y719" s="58">
        <f t="shared" si="259"/>
        <v>0</v>
      </c>
      <c r="Z719">
        <f t="shared" si="243"/>
        <v>125461</v>
      </c>
    </row>
    <row r="720" spans="1:26" x14ac:dyDescent="0.3">
      <c r="A720" s="56" t="str">
        <f t="shared" si="245"/>
        <v>OUT TIME</v>
      </c>
      <c r="B720" s="56" t="str">
        <f t="shared" si="262"/>
        <v>ultimo</v>
      </c>
      <c r="C720" s="55">
        <f t="shared" si="263"/>
        <v>2</v>
      </c>
      <c r="D720" t="str">
        <f t="shared" si="263"/>
        <v>Coclé</v>
      </c>
      <c r="E720" s="23">
        <f t="shared" si="246"/>
        <v>44040</v>
      </c>
      <c r="F720" s="54">
        <f t="shared" si="247"/>
        <v>56</v>
      </c>
      <c r="G720" cm="1">
        <f t="array" ref="G720">+INDEX('Casos ACUM Prov'!$CK$3:$OM$16,'TODO PROVINCIA'!C720+1,'TODO PROVINCIA'!F720)</f>
        <v>0</v>
      </c>
      <c r="H720">
        <f t="shared" si="239"/>
        <v>0</v>
      </c>
      <c r="I720" cm="1">
        <f t="array" ref="I720">+INDEX('Muertes-PROV'!$C$3:$GE$16,$C720+1,$F720)</f>
        <v>0</v>
      </c>
      <c r="J720">
        <f t="shared" si="240"/>
        <v>0</v>
      </c>
      <c r="K720" cm="1">
        <f t="array" ref="K720">+INDEX('rECUPERA-prov'!$C$3:$LA$16,$C720+1,$F720)</f>
        <v>0</v>
      </c>
      <c r="L720">
        <f t="shared" si="241"/>
        <v>0</v>
      </c>
      <c r="M720">
        <f t="shared" si="248"/>
        <v>0</v>
      </c>
      <c r="N720">
        <f t="shared" si="242"/>
        <v>0</v>
      </c>
      <c r="O720" s="57">
        <f t="shared" si="249"/>
        <v>0</v>
      </c>
      <c r="P720" s="57">
        <f t="shared" si="250"/>
        <v>0</v>
      </c>
      <c r="Q720" s="57">
        <f t="shared" si="251"/>
        <v>0</v>
      </c>
      <c r="R720" s="57">
        <f t="shared" si="252"/>
        <v>0</v>
      </c>
      <c r="S720" s="57">
        <f t="shared" si="253"/>
        <v>0</v>
      </c>
      <c r="T720" s="57">
        <f t="shared" si="254"/>
        <v>0</v>
      </c>
      <c r="U720" s="57">
        <f t="shared" si="255"/>
        <v>0</v>
      </c>
      <c r="V720" s="58">
        <f t="shared" si="256"/>
        <v>0</v>
      </c>
      <c r="W720" s="58">
        <f t="shared" si="257"/>
        <v>0</v>
      </c>
      <c r="X720" s="58">
        <f t="shared" si="258"/>
        <v>0</v>
      </c>
      <c r="Y720" s="58">
        <f t="shared" si="259"/>
        <v>0</v>
      </c>
      <c r="Z720">
        <f t="shared" si="243"/>
        <v>416873</v>
      </c>
    </row>
    <row r="721" spans="1:26" x14ac:dyDescent="0.3">
      <c r="A721" s="56" t="str">
        <f t="shared" si="245"/>
        <v>OUT TIME</v>
      </c>
      <c r="B721" s="56" t="str">
        <f t="shared" si="262"/>
        <v>ultimo</v>
      </c>
      <c r="C721" s="55">
        <f t="shared" si="263"/>
        <v>3</v>
      </c>
      <c r="D721" t="str">
        <f t="shared" si="263"/>
        <v>Colón</v>
      </c>
      <c r="E721" s="23">
        <f t="shared" si="246"/>
        <v>44040</v>
      </c>
      <c r="F721" s="54">
        <f t="shared" si="247"/>
        <v>56</v>
      </c>
      <c r="G721" cm="1">
        <f t="array" ref="G721">+INDEX('Casos ACUM Prov'!$CK$3:$OM$16,'TODO PROVINCIA'!C721+1,'TODO PROVINCIA'!F721)</f>
        <v>0</v>
      </c>
      <c r="H721">
        <f t="shared" ref="H721:H784" si="264">+G721-G708</f>
        <v>0</v>
      </c>
      <c r="I721" cm="1">
        <f t="array" ref="I721">+INDEX('Muertes-PROV'!$C$3:$GE$16,$C721+1,$F721)</f>
        <v>0</v>
      </c>
      <c r="J721">
        <f t="shared" ref="J721:J784" si="265">+I721-I708</f>
        <v>0</v>
      </c>
      <c r="K721" cm="1">
        <f t="array" ref="K721">+INDEX('rECUPERA-prov'!$C$3:$LA$16,$C721+1,$F721)</f>
        <v>0</v>
      </c>
      <c r="L721">
        <f t="shared" ref="L721:L784" si="266">+K721-K708</f>
        <v>0</v>
      </c>
      <c r="M721">
        <f t="shared" si="248"/>
        <v>0</v>
      </c>
      <c r="N721">
        <f t="shared" ref="N721:N784" si="267">+M721-M708</f>
        <v>0</v>
      </c>
      <c r="O721" s="57">
        <f t="shared" si="249"/>
        <v>0</v>
      </c>
      <c r="P721" s="57">
        <f t="shared" si="250"/>
        <v>0</v>
      </c>
      <c r="Q721" s="57">
        <f t="shared" si="251"/>
        <v>0</v>
      </c>
      <c r="R721" s="57">
        <f t="shared" si="252"/>
        <v>0</v>
      </c>
      <c r="S721" s="57">
        <f t="shared" si="253"/>
        <v>0</v>
      </c>
      <c r="T721" s="57">
        <f t="shared" si="254"/>
        <v>0</v>
      </c>
      <c r="U721" s="57">
        <f t="shared" si="255"/>
        <v>0</v>
      </c>
      <c r="V721" s="58">
        <f t="shared" si="256"/>
        <v>0</v>
      </c>
      <c r="W721" s="58">
        <f t="shared" si="257"/>
        <v>0</v>
      </c>
      <c r="X721" s="58">
        <f t="shared" si="258"/>
        <v>0</v>
      </c>
      <c r="Y721" s="58">
        <f t="shared" si="259"/>
        <v>0</v>
      </c>
      <c r="Z721">
        <f t="shared" ref="Z721:Z784" si="268">+Z708</f>
        <v>233708</v>
      </c>
    </row>
    <row r="722" spans="1:26" x14ac:dyDescent="0.3">
      <c r="A722" s="56" t="str">
        <f t="shared" si="245"/>
        <v>OUT TIME</v>
      </c>
      <c r="B722" s="56" t="str">
        <f t="shared" si="262"/>
        <v>ultimo</v>
      </c>
      <c r="C722" s="55">
        <f t="shared" si="263"/>
        <v>4</v>
      </c>
      <c r="D722" t="str">
        <f t="shared" si="263"/>
        <v>Chiriquí</v>
      </c>
      <c r="E722" s="23">
        <f t="shared" si="246"/>
        <v>44040</v>
      </c>
      <c r="F722" s="54">
        <f t="shared" si="247"/>
        <v>56</v>
      </c>
      <c r="G722" cm="1">
        <f t="array" ref="G722">+INDEX('Casos ACUM Prov'!$CK$3:$OM$16,'TODO PROVINCIA'!C722+1,'TODO PROVINCIA'!F722)</f>
        <v>0</v>
      </c>
      <c r="H722">
        <f t="shared" si="264"/>
        <v>0</v>
      </c>
      <c r="I722" cm="1">
        <f t="array" ref="I722">+INDEX('Muertes-PROV'!$C$3:$GE$16,$C722+1,$F722)</f>
        <v>0</v>
      </c>
      <c r="J722">
        <f t="shared" si="265"/>
        <v>0</v>
      </c>
      <c r="K722" cm="1">
        <f t="array" ref="K722">+INDEX('rECUPERA-prov'!$C$3:$LA$16,$C722+1,$F722)</f>
        <v>0</v>
      </c>
      <c r="L722">
        <f t="shared" si="266"/>
        <v>0</v>
      </c>
      <c r="M722">
        <f t="shared" si="248"/>
        <v>0</v>
      </c>
      <c r="N722">
        <f t="shared" si="267"/>
        <v>0</v>
      </c>
      <c r="O722" s="57">
        <f t="shared" si="249"/>
        <v>0</v>
      </c>
      <c r="P722" s="57">
        <f t="shared" si="250"/>
        <v>0</v>
      </c>
      <c r="Q722" s="57">
        <f t="shared" si="251"/>
        <v>0</v>
      </c>
      <c r="R722" s="57">
        <f t="shared" si="252"/>
        <v>0</v>
      </c>
      <c r="S722" s="57">
        <f t="shared" si="253"/>
        <v>0</v>
      </c>
      <c r="T722" s="57">
        <f t="shared" si="254"/>
        <v>0</v>
      </c>
      <c r="U722" s="57">
        <f t="shared" si="255"/>
        <v>0</v>
      </c>
      <c r="V722" s="58">
        <f t="shared" si="256"/>
        <v>0</v>
      </c>
      <c r="W722" s="58">
        <f t="shared" si="257"/>
        <v>0</v>
      </c>
      <c r="X722" s="58">
        <f t="shared" si="258"/>
        <v>0</v>
      </c>
      <c r="Y722" s="58">
        <f t="shared" si="259"/>
        <v>0</v>
      </c>
      <c r="Z722">
        <f t="shared" si="268"/>
        <v>241928</v>
      </c>
    </row>
    <row r="723" spans="1:26" x14ac:dyDescent="0.3">
      <c r="A723" s="56" t="str">
        <f t="shared" si="245"/>
        <v>OUT TIME</v>
      </c>
      <c r="B723" s="56" t="str">
        <f t="shared" si="262"/>
        <v>ultimo</v>
      </c>
      <c r="C723" s="55">
        <f t="shared" si="263"/>
        <v>5</v>
      </c>
      <c r="D723" t="str">
        <f t="shared" si="263"/>
        <v>Darién</v>
      </c>
      <c r="E723" s="23">
        <f t="shared" si="246"/>
        <v>44040</v>
      </c>
      <c r="F723" s="54">
        <f t="shared" si="247"/>
        <v>56</v>
      </c>
      <c r="G723" cm="1">
        <f t="array" ref="G723">+INDEX('Casos ACUM Prov'!$CK$3:$OM$16,'TODO PROVINCIA'!C723+1,'TODO PROVINCIA'!F723)</f>
        <v>0</v>
      </c>
      <c r="H723">
        <f t="shared" si="264"/>
        <v>0</v>
      </c>
      <c r="I723" cm="1">
        <f t="array" ref="I723">+INDEX('Muertes-PROV'!$C$3:$GE$16,$C723+1,$F723)</f>
        <v>0</v>
      </c>
      <c r="J723">
        <f t="shared" si="265"/>
        <v>0</v>
      </c>
      <c r="K723" cm="1">
        <f t="array" ref="K723">+INDEX('rECUPERA-prov'!$C$3:$LA$16,$C723+1,$F723)</f>
        <v>0</v>
      </c>
      <c r="L723">
        <f t="shared" si="266"/>
        <v>0</v>
      </c>
      <c r="M723">
        <f t="shared" si="248"/>
        <v>0</v>
      </c>
      <c r="N723">
        <f t="shared" si="267"/>
        <v>0</v>
      </c>
      <c r="O723" s="57">
        <f t="shared" si="249"/>
        <v>0</v>
      </c>
      <c r="P723" s="57">
        <f t="shared" si="250"/>
        <v>0</v>
      </c>
      <c r="Q723" s="57">
        <f t="shared" si="251"/>
        <v>0</v>
      </c>
      <c r="R723" s="57">
        <f t="shared" si="252"/>
        <v>0</v>
      </c>
      <c r="S723" s="57">
        <f t="shared" si="253"/>
        <v>0</v>
      </c>
      <c r="T723" s="57">
        <f t="shared" si="254"/>
        <v>0</v>
      </c>
      <c r="U723" s="57">
        <f t="shared" si="255"/>
        <v>0</v>
      </c>
      <c r="V723" s="58">
        <f t="shared" si="256"/>
        <v>0</v>
      </c>
      <c r="W723" s="58">
        <f t="shared" si="257"/>
        <v>0</v>
      </c>
      <c r="X723" s="58">
        <f t="shared" si="258"/>
        <v>0</v>
      </c>
      <c r="Y723" s="58">
        <f t="shared" si="259"/>
        <v>0</v>
      </c>
      <c r="Z723">
        <f t="shared" si="268"/>
        <v>10001</v>
      </c>
    </row>
    <row r="724" spans="1:26" x14ac:dyDescent="0.3">
      <c r="A724" s="56" t="str">
        <f t="shared" si="245"/>
        <v>OUT TIME</v>
      </c>
      <c r="B724" s="56" t="str">
        <f t="shared" si="262"/>
        <v>ultimo</v>
      </c>
      <c r="C724" s="55">
        <f t="shared" si="263"/>
        <v>6</v>
      </c>
      <c r="D724" t="str">
        <f t="shared" si="263"/>
        <v>Herrera</v>
      </c>
      <c r="E724" s="23">
        <f t="shared" si="246"/>
        <v>44040</v>
      </c>
      <c r="F724" s="54">
        <f t="shared" si="247"/>
        <v>56</v>
      </c>
      <c r="G724" cm="1">
        <f t="array" ref="G724">+INDEX('Casos ACUM Prov'!$CK$3:$OM$16,'TODO PROVINCIA'!C724+1,'TODO PROVINCIA'!F724)</f>
        <v>0</v>
      </c>
      <c r="H724">
        <f t="shared" si="264"/>
        <v>0</v>
      </c>
      <c r="I724" cm="1">
        <f t="array" ref="I724">+INDEX('Muertes-PROV'!$C$3:$GE$16,$C724+1,$F724)</f>
        <v>0</v>
      </c>
      <c r="J724">
        <f t="shared" si="265"/>
        <v>0</v>
      </c>
      <c r="K724" cm="1">
        <f t="array" ref="K724">+INDEX('rECUPERA-prov'!$C$3:$LA$16,$C724+1,$F724)</f>
        <v>0</v>
      </c>
      <c r="L724">
        <f t="shared" si="266"/>
        <v>0</v>
      </c>
      <c r="M724">
        <f t="shared" si="248"/>
        <v>0</v>
      </c>
      <c r="N724">
        <f t="shared" si="267"/>
        <v>0</v>
      </c>
      <c r="O724" s="57">
        <f t="shared" si="249"/>
        <v>0</v>
      </c>
      <c r="P724" s="57">
        <f t="shared" si="250"/>
        <v>0</v>
      </c>
      <c r="Q724" s="57">
        <f t="shared" si="251"/>
        <v>0</v>
      </c>
      <c r="R724" s="57">
        <f t="shared" si="252"/>
        <v>0</v>
      </c>
      <c r="S724" s="57">
        <f t="shared" si="253"/>
        <v>0</v>
      </c>
      <c r="T724" s="57">
        <f t="shared" si="254"/>
        <v>0</v>
      </c>
      <c r="U724" s="57">
        <f t="shared" si="255"/>
        <v>0</v>
      </c>
      <c r="V724" s="58">
        <f t="shared" si="256"/>
        <v>0</v>
      </c>
      <c r="W724" s="58">
        <f t="shared" si="257"/>
        <v>0</v>
      </c>
      <c r="X724" s="58">
        <f t="shared" si="258"/>
        <v>0</v>
      </c>
      <c r="Y724" s="58">
        <f t="shared" si="259"/>
        <v>0</v>
      </c>
      <c r="Z724">
        <f t="shared" si="268"/>
        <v>33109</v>
      </c>
    </row>
    <row r="725" spans="1:26" x14ac:dyDescent="0.3">
      <c r="A725" s="56" t="str">
        <f t="shared" si="245"/>
        <v>OUT TIME</v>
      </c>
      <c r="B725" s="56" t="str">
        <f t="shared" si="262"/>
        <v>ultimo</v>
      </c>
      <c r="C725" s="55">
        <f t="shared" si="263"/>
        <v>7</v>
      </c>
      <c r="D725" t="str">
        <f t="shared" si="263"/>
        <v>Los Santos</v>
      </c>
      <c r="E725" s="23">
        <f t="shared" si="246"/>
        <v>44040</v>
      </c>
      <c r="F725" s="54">
        <f t="shared" si="247"/>
        <v>56</v>
      </c>
      <c r="G725" cm="1">
        <f t="array" ref="G725">+INDEX('Casos ACUM Prov'!$CK$3:$OM$16,'TODO PROVINCIA'!C725+1,'TODO PROVINCIA'!F725)</f>
        <v>0</v>
      </c>
      <c r="H725">
        <f t="shared" si="264"/>
        <v>0</v>
      </c>
      <c r="I725" cm="1">
        <f t="array" ref="I725">+INDEX('Muertes-PROV'!$C$3:$GE$16,$C725+1,$F725)</f>
        <v>0</v>
      </c>
      <c r="J725">
        <f t="shared" si="265"/>
        <v>0</v>
      </c>
      <c r="K725" cm="1">
        <f t="array" ref="K725">+INDEX('rECUPERA-prov'!$C$3:$LA$16,$C725+1,$F725)</f>
        <v>0</v>
      </c>
      <c r="L725">
        <f t="shared" si="266"/>
        <v>0</v>
      </c>
      <c r="M725">
        <f t="shared" si="248"/>
        <v>0</v>
      </c>
      <c r="N725">
        <f t="shared" si="267"/>
        <v>0</v>
      </c>
      <c r="O725" s="57">
        <f t="shared" si="249"/>
        <v>0</v>
      </c>
      <c r="P725" s="57">
        <f t="shared" si="250"/>
        <v>0</v>
      </c>
      <c r="Q725" s="57">
        <f t="shared" si="251"/>
        <v>0</v>
      </c>
      <c r="R725" s="57">
        <f t="shared" si="252"/>
        <v>0</v>
      </c>
      <c r="S725" s="57">
        <f t="shared" si="253"/>
        <v>0</v>
      </c>
      <c r="T725" s="57">
        <f t="shared" si="254"/>
        <v>0</v>
      </c>
      <c r="U725" s="57">
        <f t="shared" si="255"/>
        <v>0</v>
      </c>
      <c r="V725" s="58">
        <f t="shared" si="256"/>
        <v>0</v>
      </c>
      <c r="W725" s="58">
        <f t="shared" si="257"/>
        <v>0</v>
      </c>
      <c r="X725" s="58">
        <f t="shared" si="258"/>
        <v>0</v>
      </c>
      <c r="Y725" s="58">
        <f t="shared" si="259"/>
        <v>0</v>
      </c>
      <c r="Z725">
        <f t="shared" si="268"/>
        <v>156747</v>
      </c>
    </row>
    <row r="726" spans="1:26" x14ac:dyDescent="0.3">
      <c r="A726" s="56" t="str">
        <f t="shared" si="245"/>
        <v>OUT TIME</v>
      </c>
      <c r="B726" s="56" t="str">
        <f t="shared" si="262"/>
        <v>ultimo</v>
      </c>
      <c r="C726" s="55">
        <f t="shared" si="263"/>
        <v>8</v>
      </c>
      <c r="D726" t="str">
        <f t="shared" si="263"/>
        <v>Panamá</v>
      </c>
      <c r="E726" s="23">
        <f t="shared" si="246"/>
        <v>44040</v>
      </c>
      <c r="F726" s="54">
        <f t="shared" si="247"/>
        <v>56</v>
      </c>
      <c r="G726" cm="1">
        <f t="array" ref="G726">+INDEX('Casos ACUM Prov'!$CK$3:$OM$16,'TODO PROVINCIA'!C726+1,'TODO PROVINCIA'!F726)</f>
        <v>0</v>
      </c>
      <c r="H726">
        <f t="shared" si="264"/>
        <v>0</v>
      </c>
      <c r="I726" cm="1">
        <f t="array" ref="I726">+INDEX('Muertes-PROV'!$C$3:$GE$16,$C726+1,$F726)</f>
        <v>0</v>
      </c>
      <c r="J726">
        <f t="shared" si="265"/>
        <v>0</v>
      </c>
      <c r="K726" cm="1">
        <f t="array" ref="K726">+INDEX('rECUPERA-prov'!$C$3:$LA$16,$C726+1,$F726)</f>
        <v>0</v>
      </c>
      <c r="L726">
        <f t="shared" si="266"/>
        <v>0</v>
      </c>
      <c r="M726">
        <f t="shared" si="248"/>
        <v>0</v>
      </c>
      <c r="N726">
        <f t="shared" si="267"/>
        <v>0</v>
      </c>
      <c r="O726" s="57">
        <f t="shared" si="249"/>
        <v>0</v>
      </c>
      <c r="P726" s="57">
        <f t="shared" si="250"/>
        <v>0</v>
      </c>
      <c r="Q726" s="57">
        <f t="shared" si="251"/>
        <v>0</v>
      </c>
      <c r="R726" s="57">
        <f t="shared" si="252"/>
        <v>0</v>
      </c>
      <c r="S726" s="57">
        <f t="shared" si="253"/>
        <v>0</v>
      </c>
      <c r="T726" s="57">
        <f t="shared" si="254"/>
        <v>0</v>
      </c>
      <c r="U726" s="57">
        <f t="shared" si="255"/>
        <v>0</v>
      </c>
      <c r="V726" s="58">
        <f t="shared" si="256"/>
        <v>0</v>
      </c>
      <c r="W726" s="58">
        <f t="shared" si="257"/>
        <v>0</v>
      </c>
      <c r="X726" s="58">
        <f t="shared" si="258"/>
        <v>0</v>
      </c>
      <c r="Y726" s="58">
        <f t="shared" si="259"/>
        <v>0</v>
      </c>
      <c r="Z726">
        <f t="shared" si="268"/>
        <v>109955</v>
      </c>
    </row>
    <row r="727" spans="1:26" x14ac:dyDescent="0.3">
      <c r="A727" s="56" t="str">
        <f t="shared" si="245"/>
        <v>OUT TIME</v>
      </c>
      <c r="B727" s="56" t="str">
        <f t="shared" si="262"/>
        <v>ultimo</v>
      </c>
      <c r="C727" s="55">
        <f t="shared" si="263"/>
        <v>9</v>
      </c>
      <c r="D727" t="str">
        <f t="shared" si="263"/>
        <v>Veraguas</v>
      </c>
      <c r="E727" s="23">
        <f t="shared" si="246"/>
        <v>44040</v>
      </c>
      <c r="F727" s="54">
        <f t="shared" si="247"/>
        <v>56</v>
      </c>
      <c r="G727" cm="1">
        <f t="array" ref="G727">+INDEX('Casos ACUM Prov'!$CK$3:$OM$16,'TODO PROVINCIA'!C727+1,'TODO PROVINCIA'!F727)</f>
        <v>0</v>
      </c>
      <c r="H727">
        <f t="shared" si="264"/>
        <v>0</v>
      </c>
      <c r="I727" cm="1">
        <f t="array" ref="I727">+INDEX('Muertes-PROV'!$C$3:$GE$16,$C727+1,$F727)</f>
        <v>0</v>
      </c>
      <c r="J727">
        <f t="shared" si="265"/>
        <v>0</v>
      </c>
      <c r="K727" cm="1">
        <f t="array" ref="K727">+INDEX('rECUPERA-prov'!$C$3:$LA$16,$C727+1,$F727)</f>
        <v>0</v>
      </c>
      <c r="L727">
        <f t="shared" si="266"/>
        <v>0</v>
      </c>
      <c r="M727">
        <f t="shared" si="248"/>
        <v>0</v>
      </c>
      <c r="N727">
        <f t="shared" si="267"/>
        <v>0</v>
      </c>
      <c r="O727" s="57">
        <f t="shared" si="249"/>
        <v>0</v>
      </c>
      <c r="P727" s="57">
        <f t="shared" si="250"/>
        <v>0</v>
      </c>
      <c r="Q727" s="57">
        <f t="shared" si="251"/>
        <v>0</v>
      </c>
      <c r="R727" s="57">
        <f t="shared" si="252"/>
        <v>0</v>
      </c>
      <c r="S727" s="57">
        <f t="shared" si="253"/>
        <v>0</v>
      </c>
      <c r="T727" s="57">
        <f t="shared" si="254"/>
        <v>0</v>
      </c>
      <c r="U727" s="57">
        <f t="shared" si="255"/>
        <v>0</v>
      </c>
      <c r="V727" s="58">
        <f t="shared" si="256"/>
        <v>0</v>
      </c>
      <c r="W727" s="58">
        <f t="shared" si="257"/>
        <v>0</v>
      </c>
      <c r="X727" s="58">
        <f t="shared" si="258"/>
        <v>0</v>
      </c>
      <c r="Y727" s="58">
        <f t="shared" si="259"/>
        <v>0</v>
      </c>
      <c r="Z727">
        <f t="shared" si="268"/>
        <v>109955</v>
      </c>
    </row>
    <row r="728" spans="1:26" x14ac:dyDescent="0.3">
      <c r="A728" s="56" t="str">
        <f t="shared" si="245"/>
        <v>OUT TIME</v>
      </c>
      <c r="B728" s="56" t="str">
        <f t="shared" si="262"/>
        <v>ultimo</v>
      </c>
      <c r="C728" s="55">
        <f t="shared" si="263"/>
        <v>10</v>
      </c>
      <c r="D728" t="str">
        <f t="shared" si="263"/>
        <v>Comarca Kuna Yala</v>
      </c>
      <c r="E728" s="23">
        <f t="shared" si="246"/>
        <v>44040</v>
      </c>
      <c r="F728" s="54">
        <f t="shared" si="247"/>
        <v>56</v>
      </c>
      <c r="G728" cm="1">
        <f t="array" ref="G728">+INDEX('Casos ACUM Prov'!$CK$3:$OM$16,'TODO PROVINCIA'!C728+1,'TODO PROVINCIA'!F728)</f>
        <v>0</v>
      </c>
      <c r="H728">
        <f t="shared" si="264"/>
        <v>0</v>
      </c>
      <c r="I728" cm="1">
        <f t="array" ref="I728">+INDEX('Muertes-PROV'!$C$3:$GE$16,$C728+1,$F728)</f>
        <v>0</v>
      </c>
      <c r="J728">
        <f t="shared" si="265"/>
        <v>0</v>
      </c>
      <c r="K728" cm="1">
        <f t="array" ref="K728">+INDEX('rECUPERA-prov'!$C$3:$LA$16,$C728+1,$F728)</f>
        <v>0</v>
      </c>
      <c r="L728">
        <f t="shared" si="266"/>
        <v>0</v>
      </c>
      <c r="M728">
        <f t="shared" si="248"/>
        <v>0</v>
      </c>
      <c r="N728">
        <f t="shared" si="267"/>
        <v>0</v>
      </c>
      <c r="O728" s="57">
        <f t="shared" si="249"/>
        <v>0</v>
      </c>
      <c r="P728" s="57">
        <f t="shared" si="250"/>
        <v>0</v>
      </c>
      <c r="Q728" s="57">
        <f t="shared" si="251"/>
        <v>0</v>
      </c>
      <c r="R728" s="57">
        <f t="shared" si="252"/>
        <v>0</v>
      </c>
      <c r="S728" s="57">
        <f t="shared" si="253"/>
        <v>0</v>
      </c>
      <c r="T728" s="57">
        <f t="shared" si="254"/>
        <v>0</v>
      </c>
      <c r="U728" s="57">
        <f t="shared" si="255"/>
        <v>0</v>
      </c>
      <c r="V728" s="58">
        <f t="shared" si="256"/>
        <v>0</v>
      </c>
      <c r="W728" s="58">
        <f t="shared" si="257"/>
        <v>0</v>
      </c>
      <c r="X728" s="58">
        <f t="shared" si="258"/>
        <v>0</v>
      </c>
      <c r="Y728" s="58">
        <f t="shared" si="259"/>
        <v>0</v>
      </c>
      <c r="Z728">
        <f t="shared" si="268"/>
        <v>89592</v>
      </c>
    </row>
    <row r="729" spans="1:26" x14ac:dyDescent="0.3">
      <c r="A729" s="56" t="str">
        <f t="shared" si="245"/>
        <v>OUT TIME</v>
      </c>
      <c r="B729" s="56" t="str">
        <f t="shared" si="262"/>
        <v>ultimo</v>
      </c>
      <c r="C729" s="55">
        <f t="shared" si="263"/>
        <v>11</v>
      </c>
      <c r="D729" t="str">
        <f t="shared" si="263"/>
        <v>Comarca Emberá Wounaán</v>
      </c>
      <c r="E729" s="23">
        <f t="shared" si="246"/>
        <v>44040</v>
      </c>
      <c r="F729" s="54">
        <f t="shared" si="247"/>
        <v>56</v>
      </c>
      <c r="G729" cm="1">
        <f t="array" ref="G729">+INDEX('Casos ACUM Prov'!$CK$3:$OM$16,'TODO PROVINCIA'!C729+1,'TODO PROVINCIA'!F729)</f>
        <v>0</v>
      </c>
      <c r="H729">
        <f t="shared" si="264"/>
        <v>0</v>
      </c>
      <c r="I729" cm="1">
        <f t="array" ref="I729">+INDEX('Muertes-PROV'!$C$3:$GE$16,$C729+1,$F729)</f>
        <v>0</v>
      </c>
      <c r="J729">
        <f t="shared" si="265"/>
        <v>0</v>
      </c>
      <c r="K729" cm="1">
        <f t="array" ref="K729">+INDEX('rECUPERA-prov'!$C$3:$LA$16,$C729+1,$F729)</f>
        <v>0</v>
      </c>
      <c r="L729">
        <f t="shared" si="266"/>
        <v>0</v>
      </c>
      <c r="M729">
        <f t="shared" si="248"/>
        <v>0</v>
      </c>
      <c r="N729">
        <f t="shared" si="267"/>
        <v>0</v>
      </c>
      <c r="O729" s="57">
        <f t="shared" si="249"/>
        <v>0</v>
      </c>
      <c r="P729" s="57">
        <f t="shared" si="250"/>
        <v>0</v>
      </c>
      <c r="Q729" s="57">
        <f t="shared" si="251"/>
        <v>0</v>
      </c>
      <c r="R729" s="57">
        <f t="shared" si="252"/>
        <v>0</v>
      </c>
      <c r="S729" s="57">
        <f t="shared" si="253"/>
        <v>0</v>
      </c>
      <c r="T729" s="57">
        <f t="shared" si="254"/>
        <v>0</v>
      </c>
      <c r="U729" s="57">
        <f t="shared" si="255"/>
        <v>0</v>
      </c>
      <c r="V729" s="58">
        <f t="shared" si="256"/>
        <v>0</v>
      </c>
      <c r="W729" s="58">
        <f t="shared" si="257"/>
        <v>0</v>
      </c>
      <c r="X729" s="58">
        <f t="shared" si="258"/>
        <v>0</v>
      </c>
      <c r="Y729" s="58">
        <f t="shared" si="259"/>
        <v>0</v>
      </c>
      <c r="Z729">
        <f t="shared" si="268"/>
        <v>1249032</v>
      </c>
    </row>
    <row r="730" spans="1:26" x14ac:dyDescent="0.3">
      <c r="A730" s="56" t="str">
        <f t="shared" si="245"/>
        <v>OUT TIME</v>
      </c>
      <c r="B730" s="56" t="str">
        <f t="shared" si="262"/>
        <v>ultimo</v>
      </c>
      <c r="C730" s="55">
        <f t="shared" si="263"/>
        <v>12</v>
      </c>
      <c r="D730" t="str">
        <f t="shared" si="263"/>
        <v>Comarca Ngäbe Buglé</v>
      </c>
      <c r="E730" s="23">
        <f t="shared" si="246"/>
        <v>44040</v>
      </c>
      <c r="F730" s="54">
        <f t="shared" si="247"/>
        <v>56</v>
      </c>
      <c r="G730" cm="1">
        <f t="array" ref="G730">+INDEX('Casos ACUM Prov'!$CK$3:$OM$16,'TODO PROVINCIA'!C730+1,'TODO PROVINCIA'!F730)</f>
        <v>0</v>
      </c>
      <c r="H730">
        <f t="shared" si="264"/>
        <v>0</v>
      </c>
      <c r="I730" cm="1">
        <f t="array" ref="I730">+INDEX('Muertes-PROV'!$C$3:$GE$16,$C730+1,$F730)</f>
        <v>0</v>
      </c>
      <c r="J730">
        <f t="shared" si="265"/>
        <v>0</v>
      </c>
      <c r="K730" cm="1">
        <f t="array" ref="K730">+INDEX('rECUPERA-prov'!$C$3:$LA$16,$C730+1,$F730)</f>
        <v>0</v>
      </c>
      <c r="L730">
        <f t="shared" si="266"/>
        <v>0</v>
      </c>
      <c r="M730">
        <f t="shared" si="248"/>
        <v>0</v>
      </c>
      <c r="N730">
        <f t="shared" si="267"/>
        <v>0</v>
      </c>
      <c r="O730" s="57">
        <f t="shared" si="249"/>
        <v>0</v>
      </c>
      <c r="P730" s="57">
        <f t="shared" si="250"/>
        <v>0</v>
      </c>
      <c r="Q730" s="57">
        <f t="shared" si="251"/>
        <v>0</v>
      </c>
      <c r="R730" s="57">
        <f t="shared" si="252"/>
        <v>0</v>
      </c>
      <c r="S730" s="57">
        <f t="shared" si="253"/>
        <v>0</v>
      </c>
      <c r="T730" s="57">
        <f t="shared" si="254"/>
        <v>0</v>
      </c>
      <c r="U730" s="57">
        <f t="shared" si="255"/>
        <v>0</v>
      </c>
      <c r="V730" s="58">
        <f t="shared" si="256"/>
        <v>0</v>
      </c>
      <c r="W730" s="58">
        <f t="shared" si="257"/>
        <v>0</v>
      </c>
      <c r="X730" s="58">
        <f t="shared" si="258"/>
        <v>0</v>
      </c>
      <c r="Y730" s="58">
        <f t="shared" si="259"/>
        <v>0</v>
      </c>
      <c r="Z730">
        <f t="shared" si="268"/>
        <v>464038</v>
      </c>
    </row>
    <row r="731" spans="1:26" x14ac:dyDescent="0.3">
      <c r="A731" s="56" t="str">
        <f t="shared" si="245"/>
        <v>OUT TIME</v>
      </c>
      <c r="B731" s="56" t="str">
        <f t="shared" si="262"/>
        <v>ultimo</v>
      </c>
      <c r="C731" s="55">
        <f t="shared" si="263"/>
        <v>13</v>
      </c>
      <c r="D731" t="str">
        <f t="shared" si="263"/>
        <v>Panamá Oeste</v>
      </c>
      <c r="E731" s="23">
        <f t="shared" si="246"/>
        <v>44040</v>
      </c>
      <c r="F731" s="54">
        <f t="shared" si="247"/>
        <v>56</v>
      </c>
      <c r="G731" cm="1">
        <f t="array" ref="G731">+INDEX('Casos ACUM Prov'!$CK$3:$OM$16,'TODO PROVINCIA'!C731+1,'TODO PROVINCIA'!F731)</f>
        <v>0</v>
      </c>
      <c r="H731">
        <f t="shared" si="264"/>
        <v>0</v>
      </c>
      <c r="I731" cm="1">
        <f t="array" ref="I731">+INDEX('Muertes-PROV'!$C$3:$GE$16,$C731+1,$F731)</f>
        <v>0</v>
      </c>
      <c r="J731">
        <f t="shared" si="265"/>
        <v>0</v>
      </c>
      <c r="K731" cm="1">
        <f t="array" ref="K731">+INDEX('rECUPERA-prov'!$C$3:$LA$16,$C731+1,$F731)</f>
        <v>0</v>
      </c>
      <c r="L731">
        <f t="shared" si="266"/>
        <v>0</v>
      </c>
      <c r="M731">
        <f t="shared" si="248"/>
        <v>0</v>
      </c>
      <c r="N731">
        <f t="shared" si="267"/>
        <v>0</v>
      </c>
      <c r="O731" s="57">
        <f t="shared" si="249"/>
        <v>0</v>
      </c>
      <c r="P731" s="57">
        <f t="shared" si="250"/>
        <v>0</v>
      </c>
      <c r="Q731" s="57">
        <f t="shared" si="251"/>
        <v>0</v>
      </c>
      <c r="R731" s="57">
        <f t="shared" si="252"/>
        <v>0</v>
      </c>
      <c r="S731" s="57">
        <f t="shared" si="253"/>
        <v>0</v>
      </c>
      <c r="T731" s="57">
        <f t="shared" si="254"/>
        <v>0</v>
      </c>
      <c r="U731" s="57">
        <f t="shared" si="255"/>
        <v>0</v>
      </c>
      <c r="V731" s="58">
        <f t="shared" si="256"/>
        <v>0</v>
      </c>
      <c r="W731" s="58">
        <f t="shared" si="257"/>
        <v>0</v>
      </c>
      <c r="X731" s="58">
        <f t="shared" si="258"/>
        <v>0</v>
      </c>
      <c r="Y731" s="58">
        <f t="shared" si="259"/>
        <v>0</v>
      </c>
      <c r="Z731">
        <f t="shared" si="268"/>
        <v>226991</v>
      </c>
    </row>
    <row r="732" spans="1:26" x14ac:dyDescent="0.3">
      <c r="A732" s="56" t="str">
        <f t="shared" si="245"/>
        <v>OUT TIME</v>
      </c>
      <c r="B732" s="56" t="str">
        <f t="shared" si="262"/>
        <v>ultimo</v>
      </c>
      <c r="C732" s="55">
        <f t="shared" ref="C732:D747" si="269">+C719</f>
        <v>1</v>
      </c>
      <c r="D732" t="str">
        <f t="shared" si="269"/>
        <v>Bocas del Toro</v>
      </c>
      <c r="E732" s="23">
        <f t="shared" si="246"/>
        <v>44041</v>
      </c>
      <c r="F732" s="54">
        <f t="shared" si="247"/>
        <v>57</v>
      </c>
      <c r="G732" cm="1">
        <f t="array" ref="G732">+INDEX('Casos ACUM Prov'!$CK$3:$OM$16,'TODO PROVINCIA'!C732+1,'TODO PROVINCIA'!F732)</f>
        <v>0</v>
      </c>
      <c r="H732">
        <f t="shared" si="264"/>
        <v>0</v>
      </c>
      <c r="I732" cm="1">
        <f t="array" ref="I732">+INDEX('Muertes-PROV'!$C$3:$GE$16,$C732+1,$F732)</f>
        <v>0</v>
      </c>
      <c r="J732">
        <f t="shared" si="265"/>
        <v>0</v>
      </c>
      <c r="K732" cm="1">
        <f t="array" ref="K732">+INDEX('rECUPERA-prov'!$C$3:$LA$16,$C732+1,$F732)</f>
        <v>0</v>
      </c>
      <c r="L732">
        <f t="shared" si="266"/>
        <v>0</v>
      </c>
      <c r="M732">
        <f t="shared" si="248"/>
        <v>0</v>
      </c>
      <c r="N732">
        <f t="shared" si="267"/>
        <v>0</v>
      </c>
      <c r="O732" s="57">
        <f t="shared" si="249"/>
        <v>0</v>
      </c>
      <c r="P732" s="57">
        <f t="shared" si="250"/>
        <v>0</v>
      </c>
      <c r="Q732" s="57">
        <f t="shared" si="251"/>
        <v>0</v>
      </c>
      <c r="R732" s="57">
        <f t="shared" si="252"/>
        <v>0</v>
      </c>
      <c r="S732" s="57">
        <f t="shared" si="253"/>
        <v>0</v>
      </c>
      <c r="T732" s="57">
        <f t="shared" si="254"/>
        <v>0</v>
      </c>
      <c r="U732" s="57">
        <f t="shared" si="255"/>
        <v>0</v>
      </c>
      <c r="V732" s="58">
        <f t="shared" si="256"/>
        <v>0</v>
      </c>
      <c r="W732" s="58">
        <f t="shared" si="257"/>
        <v>0</v>
      </c>
      <c r="X732" s="58">
        <f t="shared" si="258"/>
        <v>0</v>
      </c>
      <c r="Y732" s="58">
        <f t="shared" si="259"/>
        <v>0</v>
      </c>
      <c r="Z732">
        <f t="shared" si="268"/>
        <v>125461</v>
      </c>
    </row>
    <row r="733" spans="1:26" x14ac:dyDescent="0.3">
      <c r="A733" s="56" t="str">
        <f t="shared" ref="A733:A796" si="270">+IFERROR(IF(AND(G733=0,K733=0,I733=0),"OUT TIME","ON"),"OUT TIME")</f>
        <v>OUT TIME</v>
      </c>
      <c r="B733" s="56" t="str">
        <f t="shared" si="262"/>
        <v>ultimo</v>
      </c>
      <c r="C733" s="55">
        <f t="shared" si="269"/>
        <v>2</v>
      </c>
      <c r="D733" t="str">
        <f t="shared" si="269"/>
        <v>Coclé</v>
      </c>
      <c r="E733" s="23">
        <f t="shared" ref="E733:E796" si="271">+IF(C733=1,E732+1,E732)</f>
        <v>44041</v>
      </c>
      <c r="F733" s="54">
        <f t="shared" ref="F733:F796" si="272">+IF(C733=1,F732+1,F732)</f>
        <v>57</v>
      </c>
      <c r="G733" cm="1">
        <f t="array" ref="G733">+INDEX('Casos ACUM Prov'!$CK$3:$OM$16,'TODO PROVINCIA'!C733+1,'TODO PROVINCIA'!F733)</f>
        <v>0</v>
      </c>
      <c r="H733">
        <f t="shared" si="264"/>
        <v>0</v>
      </c>
      <c r="I733" cm="1">
        <f t="array" ref="I733">+INDEX('Muertes-PROV'!$C$3:$GE$16,$C733+1,$F733)</f>
        <v>0</v>
      </c>
      <c r="J733">
        <f t="shared" si="265"/>
        <v>0</v>
      </c>
      <c r="K733" cm="1">
        <f t="array" ref="K733">+INDEX('rECUPERA-prov'!$C$3:$LA$16,$C733+1,$F733)</f>
        <v>0</v>
      </c>
      <c r="L733">
        <f t="shared" si="266"/>
        <v>0</v>
      </c>
      <c r="M733">
        <f t="shared" ref="M733:M796" si="273">+G733-I733-K733</f>
        <v>0</v>
      </c>
      <c r="N733">
        <f t="shared" si="267"/>
        <v>0</v>
      </c>
      <c r="O733" s="57">
        <f t="shared" ref="O733:O796" si="274">+IFERROR(I733/G733,0)</f>
        <v>0</v>
      </c>
      <c r="P733" s="57">
        <f t="shared" ref="P733:P796" si="275">+IFERROR(K733/G733,0)</f>
        <v>0</v>
      </c>
      <c r="Q733" s="57">
        <f t="shared" ref="Q733:Q796" si="276">+IFERROR(M733/G733,0)</f>
        <v>0</v>
      </c>
      <c r="R733" s="57">
        <f t="shared" ref="R733:R796" si="277">+IFERROR(H733/G733,0)</f>
        <v>0</v>
      </c>
      <c r="S733" s="57">
        <f t="shared" ref="S733:S796" si="278">+IFERROR(J733/I733,0)</f>
        <v>0</v>
      </c>
      <c r="T733" s="57">
        <f t="shared" ref="T733:T796" si="279">+IFERROR(L733/K733,0)</f>
        <v>0</v>
      </c>
      <c r="U733" s="57">
        <f t="shared" ref="U733:U796" si="280">+IFERROR(N733/M733,0)</f>
        <v>0</v>
      </c>
      <c r="V733" s="58">
        <f t="shared" ref="V733:V796" si="281">+G733/($Z733/1000000)</f>
        <v>0</v>
      </c>
      <c r="W733" s="58">
        <f t="shared" ref="W733:W796" si="282">+I733/($Z733/1000000)</f>
        <v>0</v>
      </c>
      <c r="X733" s="58">
        <f t="shared" ref="X733:X796" si="283">+K733/($Z733/1000000)</f>
        <v>0</v>
      </c>
      <c r="Y733" s="58">
        <f t="shared" ref="Y733:Y796" si="284">+M733/($Z733/1000000)</f>
        <v>0</v>
      </c>
      <c r="Z733">
        <f t="shared" si="268"/>
        <v>416873</v>
      </c>
    </row>
    <row r="734" spans="1:26" x14ac:dyDescent="0.3">
      <c r="A734" s="56" t="str">
        <f t="shared" si="270"/>
        <v>OUT TIME</v>
      </c>
      <c r="B734" s="56" t="str">
        <f t="shared" si="262"/>
        <v>ultimo</v>
      </c>
      <c r="C734" s="55">
        <f t="shared" si="269"/>
        <v>3</v>
      </c>
      <c r="D734" t="str">
        <f t="shared" si="269"/>
        <v>Colón</v>
      </c>
      <c r="E734" s="23">
        <f t="shared" si="271"/>
        <v>44041</v>
      </c>
      <c r="F734" s="54">
        <f t="shared" si="272"/>
        <v>57</v>
      </c>
      <c r="G734" cm="1">
        <f t="array" ref="G734">+INDEX('Casos ACUM Prov'!$CK$3:$OM$16,'TODO PROVINCIA'!C734+1,'TODO PROVINCIA'!F734)</f>
        <v>0</v>
      </c>
      <c r="H734">
        <f t="shared" si="264"/>
        <v>0</v>
      </c>
      <c r="I734" cm="1">
        <f t="array" ref="I734">+INDEX('Muertes-PROV'!$C$3:$GE$16,$C734+1,$F734)</f>
        <v>0</v>
      </c>
      <c r="J734">
        <f t="shared" si="265"/>
        <v>0</v>
      </c>
      <c r="K734" cm="1">
        <f t="array" ref="K734">+INDEX('rECUPERA-prov'!$C$3:$LA$16,$C734+1,$F734)</f>
        <v>0</v>
      </c>
      <c r="L734">
        <f t="shared" si="266"/>
        <v>0</v>
      </c>
      <c r="M734">
        <f t="shared" si="273"/>
        <v>0</v>
      </c>
      <c r="N734">
        <f t="shared" si="267"/>
        <v>0</v>
      </c>
      <c r="O734" s="57">
        <f t="shared" si="274"/>
        <v>0</v>
      </c>
      <c r="P734" s="57">
        <f t="shared" si="275"/>
        <v>0</v>
      </c>
      <c r="Q734" s="57">
        <f t="shared" si="276"/>
        <v>0</v>
      </c>
      <c r="R734" s="57">
        <f t="shared" si="277"/>
        <v>0</v>
      </c>
      <c r="S734" s="57">
        <f t="shared" si="278"/>
        <v>0</v>
      </c>
      <c r="T734" s="57">
        <f t="shared" si="279"/>
        <v>0</v>
      </c>
      <c r="U734" s="57">
        <f t="shared" si="280"/>
        <v>0</v>
      </c>
      <c r="V734" s="58">
        <f t="shared" si="281"/>
        <v>0</v>
      </c>
      <c r="W734" s="58">
        <f t="shared" si="282"/>
        <v>0</v>
      </c>
      <c r="X734" s="58">
        <f t="shared" si="283"/>
        <v>0</v>
      </c>
      <c r="Y734" s="58">
        <f t="shared" si="284"/>
        <v>0</v>
      </c>
      <c r="Z734">
        <f t="shared" si="268"/>
        <v>233708</v>
      </c>
    </row>
    <row r="735" spans="1:26" x14ac:dyDescent="0.3">
      <c r="A735" s="56" t="str">
        <f t="shared" si="270"/>
        <v>OUT TIME</v>
      </c>
      <c r="B735" s="56" t="str">
        <f t="shared" si="262"/>
        <v>ultimo</v>
      </c>
      <c r="C735" s="55">
        <f t="shared" si="269"/>
        <v>4</v>
      </c>
      <c r="D735" t="str">
        <f t="shared" si="269"/>
        <v>Chiriquí</v>
      </c>
      <c r="E735" s="23">
        <f t="shared" si="271"/>
        <v>44041</v>
      </c>
      <c r="F735" s="54">
        <f t="shared" si="272"/>
        <v>57</v>
      </c>
      <c r="G735" cm="1">
        <f t="array" ref="G735">+INDEX('Casos ACUM Prov'!$CK$3:$OM$16,'TODO PROVINCIA'!C735+1,'TODO PROVINCIA'!F735)</f>
        <v>0</v>
      </c>
      <c r="H735">
        <f t="shared" si="264"/>
        <v>0</v>
      </c>
      <c r="I735" cm="1">
        <f t="array" ref="I735">+INDEX('Muertes-PROV'!$C$3:$GE$16,$C735+1,$F735)</f>
        <v>0</v>
      </c>
      <c r="J735">
        <f t="shared" si="265"/>
        <v>0</v>
      </c>
      <c r="K735" cm="1">
        <f t="array" ref="K735">+INDEX('rECUPERA-prov'!$C$3:$LA$16,$C735+1,$F735)</f>
        <v>0</v>
      </c>
      <c r="L735">
        <f t="shared" si="266"/>
        <v>0</v>
      </c>
      <c r="M735">
        <f t="shared" si="273"/>
        <v>0</v>
      </c>
      <c r="N735">
        <f t="shared" si="267"/>
        <v>0</v>
      </c>
      <c r="O735" s="57">
        <f t="shared" si="274"/>
        <v>0</v>
      </c>
      <c r="P735" s="57">
        <f t="shared" si="275"/>
        <v>0</v>
      </c>
      <c r="Q735" s="57">
        <f t="shared" si="276"/>
        <v>0</v>
      </c>
      <c r="R735" s="57">
        <f t="shared" si="277"/>
        <v>0</v>
      </c>
      <c r="S735" s="57">
        <f t="shared" si="278"/>
        <v>0</v>
      </c>
      <c r="T735" s="57">
        <f t="shared" si="279"/>
        <v>0</v>
      </c>
      <c r="U735" s="57">
        <f t="shared" si="280"/>
        <v>0</v>
      </c>
      <c r="V735" s="58">
        <f t="shared" si="281"/>
        <v>0</v>
      </c>
      <c r="W735" s="58">
        <f t="shared" si="282"/>
        <v>0</v>
      </c>
      <c r="X735" s="58">
        <f t="shared" si="283"/>
        <v>0</v>
      </c>
      <c r="Y735" s="58">
        <f t="shared" si="284"/>
        <v>0</v>
      </c>
      <c r="Z735">
        <f t="shared" si="268"/>
        <v>241928</v>
      </c>
    </row>
    <row r="736" spans="1:26" x14ac:dyDescent="0.3">
      <c r="A736" s="56" t="str">
        <f t="shared" si="270"/>
        <v>OUT TIME</v>
      </c>
      <c r="B736" s="56" t="str">
        <f t="shared" si="262"/>
        <v>ultimo</v>
      </c>
      <c r="C736" s="55">
        <f t="shared" si="269"/>
        <v>5</v>
      </c>
      <c r="D736" t="str">
        <f t="shared" si="269"/>
        <v>Darién</v>
      </c>
      <c r="E736" s="23">
        <f t="shared" si="271"/>
        <v>44041</v>
      </c>
      <c r="F736" s="54">
        <f t="shared" si="272"/>
        <v>57</v>
      </c>
      <c r="G736" cm="1">
        <f t="array" ref="G736">+INDEX('Casos ACUM Prov'!$CK$3:$OM$16,'TODO PROVINCIA'!C736+1,'TODO PROVINCIA'!F736)</f>
        <v>0</v>
      </c>
      <c r="H736">
        <f t="shared" si="264"/>
        <v>0</v>
      </c>
      <c r="I736" cm="1">
        <f t="array" ref="I736">+INDEX('Muertes-PROV'!$C$3:$GE$16,$C736+1,$F736)</f>
        <v>0</v>
      </c>
      <c r="J736">
        <f t="shared" si="265"/>
        <v>0</v>
      </c>
      <c r="K736" cm="1">
        <f t="array" ref="K736">+INDEX('rECUPERA-prov'!$C$3:$LA$16,$C736+1,$F736)</f>
        <v>0</v>
      </c>
      <c r="L736">
        <f t="shared" si="266"/>
        <v>0</v>
      </c>
      <c r="M736">
        <f t="shared" si="273"/>
        <v>0</v>
      </c>
      <c r="N736">
        <f t="shared" si="267"/>
        <v>0</v>
      </c>
      <c r="O736" s="57">
        <f t="shared" si="274"/>
        <v>0</v>
      </c>
      <c r="P736" s="57">
        <f t="shared" si="275"/>
        <v>0</v>
      </c>
      <c r="Q736" s="57">
        <f t="shared" si="276"/>
        <v>0</v>
      </c>
      <c r="R736" s="57">
        <f t="shared" si="277"/>
        <v>0</v>
      </c>
      <c r="S736" s="57">
        <f t="shared" si="278"/>
        <v>0</v>
      </c>
      <c r="T736" s="57">
        <f t="shared" si="279"/>
        <v>0</v>
      </c>
      <c r="U736" s="57">
        <f t="shared" si="280"/>
        <v>0</v>
      </c>
      <c r="V736" s="58">
        <f t="shared" si="281"/>
        <v>0</v>
      </c>
      <c r="W736" s="58">
        <f t="shared" si="282"/>
        <v>0</v>
      </c>
      <c r="X736" s="58">
        <f t="shared" si="283"/>
        <v>0</v>
      </c>
      <c r="Y736" s="58">
        <f t="shared" si="284"/>
        <v>0</v>
      </c>
      <c r="Z736">
        <f t="shared" si="268"/>
        <v>10001</v>
      </c>
    </row>
    <row r="737" spans="1:26" x14ac:dyDescent="0.3">
      <c r="A737" s="56" t="str">
        <f t="shared" si="270"/>
        <v>OUT TIME</v>
      </c>
      <c r="B737" s="56" t="str">
        <f t="shared" si="262"/>
        <v>ultimo</v>
      </c>
      <c r="C737" s="55">
        <f t="shared" si="269"/>
        <v>6</v>
      </c>
      <c r="D737" t="str">
        <f t="shared" si="269"/>
        <v>Herrera</v>
      </c>
      <c r="E737" s="23">
        <f t="shared" si="271"/>
        <v>44041</v>
      </c>
      <c r="F737" s="54">
        <f t="shared" si="272"/>
        <v>57</v>
      </c>
      <c r="G737" cm="1">
        <f t="array" ref="G737">+INDEX('Casos ACUM Prov'!$CK$3:$OM$16,'TODO PROVINCIA'!C737+1,'TODO PROVINCIA'!F737)</f>
        <v>0</v>
      </c>
      <c r="H737">
        <f t="shared" si="264"/>
        <v>0</v>
      </c>
      <c r="I737" cm="1">
        <f t="array" ref="I737">+INDEX('Muertes-PROV'!$C$3:$GE$16,$C737+1,$F737)</f>
        <v>0</v>
      </c>
      <c r="J737">
        <f t="shared" si="265"/>
        <v>0</v>
      </c>
      <c r="K737" cm="1">
        <f t="array" ref="K737">+INDEX('rECUPERA-prov'!$C$3:$LA$16,$C737+1,$F737)</f>
        <v>0</v>
      </c>
      <c r="L737">
        <f t="shared" si="266"/>
        <v>0</v>
      </c>
      <c r="M737">
        <f t="shared" si="273"/>
        <v>0</v>
      </c>
      <c r="N737">
        <f t="shared" si="267"/>
        <v>0</v>
      </c>
      <c r="O737" s="57">
        <f t="shared" si="274"/>
        <v>0</v>
      </c>
      <c r="P737" s="57">
        <f t="shared" si="275"/>
        <v>0</v>
      </c>
      <c r="Q737" s="57">
        <f t="shared" si="276"/>
        <v>0</v>
      </c>
      <c r="R737" s="57">
        <f t="shared" si="277"/>
        <v>0</v>
      </c>
      <c r="S737" s="57">
        <f t="shared" si="278"/>
        <v>0</v>
      </c>
      <c r="T737" s="57">
        <f t="shared" si="279"/>
        <v>0</v>
      </c>
      <c r="U737" s="57">
        <f t="shared" si="280"/>
        <v>0</v>
      </c>
      <c r="V737" s="58">
        <f t="shared" si="281"/>
        <v>0</v>
      </c>
      <c r="W737" s="58">
        <f t="shared" si="282"/>
        <v>0</v>
      </c>
      <c r="X737" s="58">
        <f t="shared" si="283"/>
        <v>0</v>
      </c>
      <c r="Y737" s="58">
        <f t="shared" si="284"/>
        <v>0</v>
      </c>
      <c r="Z737">
        <f t="shared" si="268"/>
        <v>33109</v>
      </c>
    </row>
    <row r="738" spans="1:26" x14ac:dyDescent="0.3">
      <c r="A738" s="56" t="str">
        <f t="shared" si="270"/>
        <v>OUT TIME</v>
      </c>
      <c r="B738" s="56" t="str">
        <f t="shared" si="262"/>
        <v>ultimo</v>
      </c>
      <c r="C738" s="55">
        <f t="shared" si="269"/>
        <v>7</v>
      </c>
      <c r="D738" t="str">
        <f t="shared" si="269"/>
        <v>Los Santos</v>
      </c>
      <c r="E738" s="23">
        <f t="shared" si="271"/>
        <v>44041</v>
      </c>
      <c r="F738" s="54">
        <f t="shared" si="272"/>
        <v>57</v>
      </c>
      <c r="G738" cm="1">
        <f t="array" ref="G738">+INDEX('Casos ACUM Prov'!$CK$3:$OM$16,'TODO PROVINCIA'!C738+1,'TODO PROVINCIA'!F738)</f>
        <v>0</v>
      </c>
      <c r="H738">
        <f t="shared" si="264"/>
        <v>0</v>
      </c>
      <c r="I738" cm="1">
        <f t="array" ref="I738">+INDEX('Muertes-PROV'!$C$3:$GE$16,$C738+1,$F738)</f>
        <v>0</v>
      </c>
      <c r="J738">
        <f t="shared" si="265"/>
        <v>0</v>
      </c>
      <c r="K738" cm="1">
        <f t="array" ref="K738">+INDEX('rECUPERA-prov'!$C$3:$LA$16,$C738+1,$F738)</f>
        <v>0</v>
      </c>
      <c r="L738">
        <f t="shared" si="266"/>
        <v>0</v>
      </c>
      <c r="M738">
        <f t="shared" si="273"/>
        <v>0</v>
      </c>
      <c r="N738">
        <f t="shared" si="267"/>
        <v>0</v>
      </c>
      <c r="O738" s="57">
        <f t="shared" si="274"/>
        <v>0</v>
      </c>
      <c r="P738" s="57">
        <f t="shared" si="275"/>
        <v>0</v>
      </c>
      <c r="Q738" s="57">
        <f t="shared" si="276"/>
        <v>0</v>
      </c>
      <c r="R738" s="57">
        <f t="shared" si="277"/>
        <v>0</v>
      </c>
      <c r="S738" s="57">
        <f t="shared" si="278"/>
        <v>0</v>
      </c>
      <c r="T738" s="57">
        <f t="shared" si="279"/>
        <v>0</v>
      </c>
      <c r="U738" s="57">
        <f t="shared" si="280"/>
        <v>0</v>
      </c>
      <c r="V738" s="58">
        <f t="shared" si="281"/>
        <v>0</v>
      </c>
      <c r="W738" s="58">
        <f t="shared" si="282"/>
        <v>0</v>
      </c>
      <c r="X738" s="58">
        <f t="shared" si="283"/>
        <v>0</v>
      </c>
      <c r="Y738" s="58">
        <f t="shared" si="284"/>
        <v>0</v>
      </c>
      <c r="Z738">
        <f t="shared" si="268"/>
        <v>156747</v>
      </c>
    </row>
    <row r="739" spans="1:26" x14ac:dyDescent="0.3">
      <c r="A739" s="56" t="str">
        <f t="shared" si="270"/>
        <v>OUT TIME</v>
      </c>
      <c r="B739" s="56" t="str">
        <f t="shared" si="262"/>
        <v>ultimo</v>
      </c>
      <c r="C739" s="55">
        <f t="shared" si="269"/>
        <v>8</v>
      </c>
      <c r="D739" t="str">
        <f t="shared" si="269"/>
        <v>Panamá</v>
      </c>
      <c r="E739" s="23">
        <f t="shared" si="271"/>
        <v>44041</v>
      </c>
      <c r="F739" s="54">
        <f t="shared" si="272"/>
        <v>57</v>
      </c>
      <c r="G739" cm="1">
        <f t="array" ref="G739">+INDEX('Casos ACUM Prov'!$CK$3:$OM$16,'TODO PROVINCIA'!C739+1,'TODO PROVINCIA'!F739)</f>
        <v>0</v>
      </c>
      <c r="H739">
        <f t="shared" si="264"/>
        <v>0</v>
      </c>
      <c r="I739" cm="1">
        <f t="array" ref="I739">+INDEX('Muertes-PROV'!$C$3:$GE$16,$C739+1,$F739)</f>
        <v>0</v>
      </c>
      <c r="J739">
        <f t="shared" si="265"/>
        <v>0</v>
      </c>
      <c r="K739" cm="1">
        <f t="array" ref="K739">+INDEX('rECUPERA-prov'!$C$3:$LA$16,$C739+1,$F739)</f>
        <v>0</v>
      </c>
      <c r="L739">
        <f t="shared" si="266"/>
        <v>0</v>
      </c>
      <c r="M739">
        <f t="shared" si="273"/>
        <v>0</v>
      </c>
      <c r="N739">
        <f t="shared" si="267"/>
        <v>0</v>
      </c>
      <c r="O739" s="57">
        <f t="shared" si="274"/>
        <v>0</v>
      </c>
      <c r="P739" s="57">
        <f t="shared" si="275"/>
        <v>0</v>
      </c>
      <c r="Q739" s="57">
        <f t="shared" si="276"/>
        <v>0</v>
      </c>
      <c r="R739" s="57">
        <f t="shared" si="277"/>
        <v>0</v>
      </c>
      <c r="S739" s="57">
        <f t="shared" si="278"/>
        <v>0</v>
      </c>
      <c r="T739" s="57">
        <f t="shared" si="279"/>
        <v>0</v>
      </c>
      <c r="U739" s="57">
        <f t="shared" si="280"/>
        <v>0</v>
      </c>
      <c r="V739" s="58">
        <f t="shared" si="281"/>
        <v>0</v>
      </c>
      <c r="W739" s="58">
        <f t="shared" si="282"/>
        <v>0</v>
      </c>
      <c r="X739" s="58">
        <f t="shared" si="283"/>
        <v>0</v>
      </c>
      <c r="Y739" s="58">
        <f t="shared" si="284"/>
        <v>0</v>
      </c>
      <c r="Z739">
        <f t="shared" si="268"/>
        <v>109955</v>
      </c>
    </row>
    <row r="740" spans="1:26" x14ac:dyDescent="0.3">
      <c r="A740" s="56" t="str">
        <f t="shared" si="270"/>
        <v>OUT TIME</v>
      </c>
      <c r="B740" s="56" t="str">
        <f t="shared" si="262"/>
        <v>ultimo</v>
      </c>
      <c r="C740" s="55">
        <f t="shared" si="269"/>
        <v>9</v>
      </c>
      <c r="D740" t="str">
        <f t="shared" si="269"/>
        <v>Veraguas</v>
      </c>
      <c r="E740" s="23">
        <f t="shared" si="271"/>
        <v>44041</v>
      </c>
      <c r="F740" s="54">
        <f t="shared" si="272"/>
        <v>57</v>
      </c>
      <c r="G740" cm="1">
        <f t="array" ref="G740">+INDEX('Casos ACUM Prov'!$CK$3:$OM$16,'TODO PROVINCIA'!C740+1,'TODO PROVINCIA'!F740)</f>
        <v>0</v>
      </c>
      <c r="H740">
        <f t="shared" si="264"/>
        <v>0</v>
      </c>
      <c r="I740" cm="1">
        <f t="array" ref="I740">+INDEX('Muertes-PROV'!$C$3:$GE$16,$C740+1,$F740)</f>
        <v>0</v>
      </c>
      <c r="J740">
        <f t="shared" si="265"/>
        <v>0</v>
      </c>
      <c r="K740" cm="1">
        <f t="array" ref="K740">+INDEX('rECUPERA-prov'!$C$3:$LA$16,$C740+1,$F740)</f>
        <v>0</v>
      </c>
      <c r="L740">
        <f t="shared" si="266"/>
        <v>0</v>
      </c>
      <c r="M740">
        <f t="shared" si="273"/>
        <v>0</v>
      </c>
      <c r="N740">
        <f t="shared" si="267"/>
        <v>0</v>
      </c>
      <c r="O740" s="57">
        <f t="shared" si="274"/>
        <v>0</v>
      </c>
      <c r="P740" s="57">
        <f t="shared" si="275"/>
        <v>0</v>
      </c>
      <c r="Q740" s="57">
        <f t="shared" si="276"/>
        <v>0</v>
      </c>
      <c r="R740" s="57">
        <f t="shared" si="277"/>
        <v>0</v>
      </c>
      <c r="S740" s="57">
        <f t="shared" si="278"/>
        <v>0</v>
      </c>
      <c r="T740" s="57">
        <f t="shared" si="279"/>
        <v>0</v>
      </c>
      <c r="U740" s="57">
        <f t="shared" si="280"/>
        <v>0</v>
      </c>
      <c r="V740" s="58">
        <f t="shared" si="281"/>
        <v>0</v>
      </c>
      <c r="W740" s="58">
        <f t="shared" si="282"/>
        <v>0</v>
      </c>
      <c r="X740" s="58">
        <f t="shared" si="283"/>
        <v>0</v>
      </c>
      <c r="Y740" s="58">
        <f t="shared" si="284"/>
        <v>0</v>
      </c>
      <c r="Z740">
        <f t="shared" si="268"/>
        <v>109955</v>
      </c>
    </row>
    <row r="741" spans="1:26" x14ac:dyDescent="0.3">
      <c r="A741" s="56" t="str">
        <f t="shared" si="270"/>
        <v>OUT TIME</v>
      </c>
      <c r="B741" s="56" t="str">
        <f t="shared" si="262"/>
        <v>ultimo</v>
      </c>
      <c r="C741" s="55">
        <f t="shared" si="269"/>
        <v>10</v>
      </c>
      <c r="D741" t="str">
        <f t="shared" si="269"/>
        <v>Comarca Kuna Yala</v>
      </c>
      <c r="E741" s="23">
        <f t="shared" si="271"/>
        <v>44041</v>
      </c>
      <c r="F741" s="54">
        <f t="shared" si="272"/>
        <v>57</v>
      </c>
      <c r="G741" cm="1">
        <f t="array" ref="G741">+INDEX('Casos ACUM Prov'!$CK$3:$OM$16,'TODO PROVINCIA'!C741+1,'TODO PROVINCIA'!F741)</f>
        <v>0</v>
      </c>
      <c r="H741">
        <f t="shared" si="264"/>
        <v>0</v>
      </c>
      <c r="I741" cm="1">
        <f t="array" ref="I741">+INDEX('Muertes-PROV'!$C$3:$GE$16,$C741+1,$F741)</f>
        <v>0</v>
      </c>
      <c r="J741">
        <f t="shared" si="265"/>
        <v>0</v>
      </c>
      <c r="K741" cm="1">
        <f t="array" ref="K741">+INDEX('rECUPERA-prov'!$C$3:$LA$16,$C741+1,$F741)</f>
        <v>0</v>
      </c>
      <c r="L741">
        <f t="shared" si="266"/>
        <v>0</v>
      </c>
      <c r="M741">
        <f t="shared" si="273"/>
        <v>0</v>
      </c>
      <c r="N741">
        <f t="shared" si="267"/>
        <v>0</v>
      </c>
      <c r="O741" s="57">
        <f t="shared" si="274"/>
        <v>0</v>
      </c>
      <c r="P741" s="57">
        <f t="shared" si="275"/>
        <v>0</v>
      </c>
      <c r="Q741" s="57">
        <f t="shared" si="276"/>
        <v>0</v>
      </c>
      <c r="R741" s="57">
        <f t="shared" si="277"/>
        <v>0</v>
      </c>
      <c r="S741" s="57">
        <f t="shared" si="278"/>
        <v>0</v>
      </c>
      <c r="T741" s="57">
        <f t="shared" si="279"/>
        <v>0</v>
      </c>
      <c r="U741" s="57">
        <f t="shared" si="280"/>
        <v>0</v>
      </c>
      <c r="V741" s="58">
        <f t="shared" si="281"/>
        <v>0</v>
      </c>
      <c r="W741" s="58">
        <f t="shared" si="282"/>
        <v>0</v>
      </c>
      <c r="X741" s="58">
        <f t="shared" si="283"/>
        <v>0</v>
      </c>
      <c r="Y741" s="58">
        <f t="shared" si="284"/>
        <v>0</v>
      </c>
      <c r="Z741">
        <f t="shared" si="268"/>
        <v>89592</v>
      </c>
    </row>
    <row r="742" spans="1:26" x14ac:dyDescent="0.3">
      <c r="A742" s="56" t="str">
        <f t="shared" si="270"/>
        <v>OUT TIME</v>
      </c>
      <c r="B742" s="56" t="str">
        <f t="shared" si="262"/>
        <v>ultimo</v>
      </c>
      <c r="C742" s="55">
        <f t="shared" si="269"/>
        <v>11</v>
      </c>
      <c r="D742" t="str">
        <f t="shared" si="269"/>
        <v>Comarca Emberá Wounaán</v>
      </c>
      <c r="E742" s="23">
        <f t="shared" si="271"/>
        <v>44041</v>
      </c>
      <c r="F742" s="54">
        <f t="shared" si="272"/>
        <v>57</v>
      </c>
      <c r="G742" cm="1">
        <f t="array" ref="G742">+INDEX('Casos ACUM Prov'!$CK$3:$OM$16,'TODO PROVINCIA'!C742+1,'TODO PROVINCIA'!F742)</f>
        <v>0</v>
      </c>
      <c r="H742">
        <f t="shared" si="264"/>
        <v>0</v>
      </c>
      <c r="I742" cm="1">
        <f t="array" ref="I742">+INDEX('Muertes-PROV'!$C$3:$GE$16,$C742+1,$F742)</f>
        <v>0</v>
      </c>
      <c r="J742">
        <f t="shared" si="265"/>
        <v>0</v>
      </c>
      <c r="K742" cm="1">
        <f t="array" ref="K742">+INDEX('rECUPERA-prov'!$C$3:$LA$16,$C742+1,$F742)</f>
        <v>0</v>
      </c>
      <c r="L742">
        <f t="shared" si="266"/>
        <v>0</v>
      </c>
      <c r="M742">
        <f t="shared" si="273"/>
        <v>0</v>
      </c>
      <c r="N742">
        <f t="shared" si="267"/>
        <v>0</v>
      </c>
      <c r="O742" s="57">
        <f t="shared" si="274"/>
        <v>0</v>
      </c>
      <c r="P742" s="57">
        <f t="shared" si="275"/>
        <v>0</v>
      </c>
      <c r="Q742" s="57">
        <f t="shared" si="276"/>
        <v>0</v>
      </c>
      <c r="R742" s="57">
        <f t="shared" si="277"/>
        <v>0</v>
      </c>
      <c r="S742" s="57">
        <f t="shared" si="278"/>
        <v>0</v>
      </c>
      <c r="T742" s="57">
        <f t="shared" si="279"/>
        <v>0</v>
      </c>
      <c r="U742" s="57">
        <f t="shared" si="280"/>
        <v>0</v>
      </c>
      <c r="V742" s="58">
        <f t="shared" si="281"/>
        <v>0</v>
      </c>
      <c r="W742" s="58">
        <f t="shared" si="282"/>
        <v>0</v>
      </c>
      <c r="X742" s="58">
        <f t="shared" si="283"/>
        <v>0</v>
      </c>
      <c r="Y742" s="58">
        <f t="shared" si="284"/>
        <v>0</v>
      </c>
      <c r="Z742">
        <f t="shared" si="268"/>
        <v>1249032</v>
      </c>
    </row>
    <row r="743" spans="1:26" x14ac:dyDescent="0.3">
      <c r="A743" s="56" t="str">
        <f t="shared" si="270"/>
        <v>OUT TIME</v>
      </c>
      <c r="B743" s="56" t="str">
        <f t="shared" si="262"/>
        <v>ultimo</v>
      </c>
      <c r="C743" s="55">
        <f t="shared" si="269"/>
        <v>12</v>
      </c>
      <c r="D743" t="str">
        <f t="shared" si="269"/>
        <v>Comarca Ngäbe Buglé</v>
      </c>
      <c r="E743" s="23">
        <f t="shared" si="271"/>
        <v>44041</v>
      </c>
      <c r="F743" s="54">
        <f t="shared" si="272"/>
        <v>57</v>
      </c>
      <c r="G743" cm="1">
        <f t="array" ref="G743">+INDEX('Casos ACUM Prov'!$CK$3:$OM$16,'TODO PROVINCIA'!C743+1,'TODO PROVINCIA'!F743)</f>
        <v>0</v>
      </c>
      <c r="H743">
        <f t="shared" si="264"/>
        <v>0</v>
      </c>
      <c r="I743" cm="1">
        <f t="array" ref="I743">+INDEX('Muertes-PROV'!$C$3:$GE$16,$C743+1,$F743)</f>
        <v>0</v>
      </c>
      <c r="J743">
        <f t="shared" si="265"/>
        <v>0</v>
      </c>
      <c r="K743" cm="1">
        <f t="array" ref="K743">+INDEX('rECUPERA-prov'!$C$3:$LA$16,$C743+1,$F743)</f>
        <v>0</v>
      </c>
      <c r="L743">
        <f t="shared" si="266"/>
        <v>0</v>
      </c>
      <c r="M743">
        <f t="shared" si="273"/>
        <v>0</v>
      </c>
      <c r="N743">
        <f t="shared" si="267"/>
        <v>0</v>
      </c>
      <c r="O743" s="57">
        <f t="shared" si="274"/>
        <v>0</v>
      </c>
      <c r="P743" s="57">
        <f t="shared" si="275"/>
        <v>0</v>
      </c>
      <c r="Q743" s="57">
        <f t="shared" si="276"/>
        <v>0</v>
      </c>
      <c r="R743" s="57">
        <f t="shared" si="277"/>
        <v>0</v>
      </c>
      <c r="S743" s="57">
        <f t="shared" si="278"/>
        <v>0</v>
      </c>
      <c r="T743" s="57">
        <f t="shared" si="279"/>
        <v>0</v>
      </c>
      <c r="U743" s="57">
        <f t="shared" si="280"/>
        <v>0</v>
      </c>
      <c r="V743" s="58">
        <f t="shared" si="281"/>
        <v>0</v>
      </c>
      <c r="W743" s="58">
        <f t="shared" si="282"/>
        <v>0</v>
      </c>
      <c r="X743" s="58">
        <f t="shared" si="283"/>
        <v>0</v>
      </c>
      <c r="Y743" s="58">
        <f t="shared" si="284"/>
        <v>0</v>
      </c>
      <c r="Z743">
        <f t="shared" si="268"/>
        <v>464038</v>
      </c>
    </row>
    <row r="744" spans="1:26" x14ac:dyDescent="0.3">
      <c r="A744" s="56" t="str">
        <f t="shared" si="270"/>
        <v>OUT TIME</v>
      </c>
      <c r="B744" s="56" t="str">
        <f t="shared" si="262"/>
        <v>ultimo</v>
      </c>
      <c r="C744" s="55">
        <f t="shared" si="269"/>
        <v>13</v>
      </c>
      <c r="D744" t="str">
        <f t="shared" si="269"/>
        <v>Panamá Oeste</v>
      </c>
      <c r="E744" s="23">
        <f t="shared" si="271"/>
        <v>44041</v>
      </c>
      <c r="F744" s="54">
        <f t="shared" si="272"/>
        <v>57</v>
      </c>
      <c r="G744" cm="1">
        <f t="array" ref="G744">+INDEX('Casos ACUM Prov'!$CK$3:$OM$16,'TODO PROVINCIA'!C744+1,'TODO PROVINCIA'!F744)</f>
        <v>0</v>
      </c>
      <c r="H744">
        <f t="shared" si="264"/>
        <v>0</v>
      </c>
      <c r="I744" cm="1">
        <f t="array" ref="I744">+INDEX('Muertes-PROV'!$C$3:$GE$16,$C744+1,$F744)</f>
        <v>0</v>
      </c>
      <c r="J744">
        <f t="shared" si="265"/>
        <v>0</v>
      </c>
      <c r="K744" cm="1">
        <f t="array" ref="K744">+INDEX('rECUPERA-prov'!$C$3:$LA$16,$C744+1,$F744)</f>
        <v>0</v>
      </c>
      <c r="L744">
        <f t="shared" si="266"/>
        <v>0</v>
      </c>
      <c r="M744">
        <f t="shared" si="273"/>
        <v>0</v>
      </c>
      <c r="N744">
        <f t="shared" si="267"/>
        <v>0</v>
      </c>
      <c r="O744" s="57">
        <f t="shared" si="274"/>
        <v>0</v>
      </c>
      <c r="P744" s="57">
        <f t="shared" si="275"/>
        <v>0</v>
      </c>
      <c r="Q744" s="57">
        <f t="shared" si="276"/>
        <v>0</v>
      </c>
      <c r="R744" s="57">
        <f t="shared" si="277"/>
        <v>0</v>
      </c>
      <c r="S744" s="57">
        <f t="shared" si="278"/>
        <v>0</v>
      </c>
      <c r="T744" s="57">
        <f t="shared" si="279"/>
        <v>0</v>
      </c>
      <c r="U744" s="57">
        <f t="shared" si="280"/>
        <v>0</v>
      </c>
      <c r="V744" s="58">
        <f t="shared" si="281"/>
        <v>0</v>
      </c>
      <c r="W744" s="58">
        <f t="shared" si="282"/>
        <v>0</v>
      </c>
      <c r="X744" s="58">
        <f t="shared" si="283"/>
        <v>0</v>
      </c>
      <c r="Y744" s="58">
        <f t="shared" si="284"/>
        <v>0</v>
      </c>
      <c r="Z744">
        <f t="shared" si="268"/>
        <v>226991</v>
      </c>
    </row>
    <row r="745" spans="1:26" x14ac:dyDescent="0.3">
      <c r="A745" s="56" t="str">
        <f t="shared" si="270"/>
        <v>OUT TIME</v>
      </c>
      <c r="B745" s="56" t="str">
        <f t="shared" si="262"/>
        <v>ultimo</v>
      </c>
      <c r="C745" s="55">
        <f t="shared" si="269"/>
        <v>1</v>
      </c>
      <c r="D745" t="str">
        <f t="shared" si="269"/>
        <v>Bocas del Toro</v>
      </c>
      <c r="E745" s="23">
        <f t="shared" si="271"/>
        <v>44042</v>
      </c>
      <c r="F745" s="54">
        <f t="shared" si="272"/>
        <v>58</v>
      </c>
      <c r="G745" cm="1">
        <f t="array" ref="G745">+INDEX('Casos ACUM Prov'!$CK$3:$OM$16,'TODO PROVINCIA'!C745+1,'TODO PROVINCIA'!F745)</f>
        <v>0</v>
      </c>
      <c r="H745">
        <f t="shared" si="264"/>
        <v>0</v>
      </c>
      <c r="I745" cm="1">
        <f t="array" ref="I745">+INDEX('Muertes-PROV'!$C$3:$GE$16,$C745+1,$F745)</f>
        <v>0</v>
      </c>
      <c r="J745">
        <f t="shared" si="265"/>
        <v>0</v>
      </c>
      <c r="K745" cm="1">
        <f t="array" ref="K745">+INDEX('rECUPERA-prov'!$C$3:$LA$16,$C745+1,$F745)</f>
        <v>0</v>
      </c>
      <c r="L745">
        <f t="shared" si="266"/>
        <v>0</v>
      </c>
      <c r="M745">
        <f t="shared" si="273"/>
        <v>0</v>
      </c>
      <c r="N745">
        <f t="shared" si="267"/>
        <v>0</v>
      </c>
      <c r="O745" s="57">
        <f t="shared" si="274"/>
        <v>0</v>
      </c>
      <c r="P745" s="57">
        <f t="shared" si="275"/>
        <v>0</v>
      </c>
      <c r="Q745" s="57">
        <f t="shared" si="276"/>
        <v>0</v>
      </c>
      <c r="R745" s="57">
        <f t="shared" si="277"/>
        <v>0</v>
      </c>
      <c r="S745" s="57">
        <f t="shared" si="278"/>
        <v>0</v>
      </c>
      <c r="T745" s="57">
        <f t="shared" si="279"/>
        <v>0</v>
      </c>
      <c r="U745" s="57">
        <f t="shared" si="280"/>
        <v>0</v>
      </c>
      <c r="V745" s="58">
        <f t="shared" si="281"/>
        <v>0</v>
      </c>
      <c r="W745" s="58">
        <f t="shared" si="282"/>
        <v>0</v>
      </c>
      <c r="X745" s="58">
        <f t="shared" si="283"/>
        <v>0</v>
      </c>
      <c r="Y745" s="58">
        <f t="shared" si="284"/>
        <v>0</v>
      </c>
      <c r="Z745">
        <f t="shared" si="268"/>
        <v>125461</v>
      </c>
    </row>
    <row r="746" spans="1:26" x14ac:dyDescent="0.3">
      <c r="A746" s="56" t="str">
        <f t="shared" si="270"/>
        <v>OUT TIME</v>
      </c>
      <c r="B746" s="56" t="str">
        <f t="shared" si="262"/>
        <v>ultimo</v>
      </c>
      <c r="C746" s="55">
        <f t="shared" si="269"/>
        <v>2</v>
      </c>
      <c r="D746" t="str">
        <f t="shared" si="269"/>
        <v>Coclé</v>
      </c>
      <c r="E746" s="23">
        <f t="shared" si="271"/>
        <v>44042</v>
      </c>
      <c r="F746" s="54">
        <f t="shared" si="272"/>
        <v>58</v>
      </c>
      <c r="G746" cm="1">
        <f t="array" ref="G746">+INDEX('Casos ACUM Prov'!$CK$3:$OM$16,'TODO PROVINCIA'!C746+1,'TODO PROVINCIA'!F746)</f>
        <v>0</v>
      </c>
      <c r="H746">
        <f t="shared" si="264"/>
        <v>0</v>
      </c>
      <c r="I746" cm="1">
        <f t="array" ref="I746">+INDEX('Muertes-PROV'!$C$3:$GE$16,$C746+1,$F746)</f>
        <v>0</v>
      </c>
      <c r="J746">
        <f t="shared" si="265"/>
        <v>0</v>
      </c>
      <c r="K746" cm="1">
        <f t="array" ref="K746">+INDEX('rECUPERA-prov'!$C$3:$LA$16,$C746+1,$F746)</f>
        <v>0</v>
      </c>
      <c r="L746">
        <f t="shared" si="266"/>
        <v>0</v>
      </c>
      <c r="M746">
        <f t="shared" si="273"/>
        <v>0</v>
      </c>
      <c r="N746">
        <f t="shared" si="267"/>
        <v>0</v>
      </c>
      <c r="O746" s="57">
        <f t="shared" si="274"/>
        <v>0</v>
      </c>
      <c r="P746" s="57">
        <f t="shared" si="275"/>
        <v>0</v>
      </c>
      <c r="Q746" s="57">
        <f t="shared" si="276"/>
        <v>0</v>
      </c>
      <c r="R746" s="57">
        <f t="shared" si="277"/>
        <v>0</v>
      </c>
      <c r="S746" s="57">
        <f t="shared" si="278"/>
        <v>0</v>
      </c>
      <c r="T746" s="57">
        <f t="shared" si="279"/>
        <v>0</v>
      </c>
      <c r="U746" s="57">
        <f t="shared" si="280"/>
        <v>0</v>
      </c>
      <c r="V746" s="58">
        <f t="shared" si="281"/>
        <v>0</v>
      </c>
      <c r="W746" s="58">
        <f t="shared" si="282"/>
        <v>0</v>
      </c>
      <c r="X746" s="58">
        <f t="shared" si="283"/>
        <v>0</v>
      </c>
      <c r="Y746" s="58">
        <f t="shared" si="284"/>
        <v>0</v>
      </c>
      <c r="Z746">
        <f t="shared" si="268"/>
        <v>416873</v>
      </c>
    </row>
    <row r="747" spans="1:26" x14ac:dyDescent="0.3">
      <c r="A747" s="56" t="str">
        <f t="shared" si="270"/>
        <v>OUT TIME</v>
      </c>
      <c r="B747" s="56" t="str">
        <f t="shared" si="262"/>
        <v>ultimo</v>
      </c>
      <c r="C747" s="55">
        <f t="shared" si="269"/>
        <v>3</v>
      </c>
      <c r="D747" t="str">
        <f t="shared" si="269"/>
        <v>Colón</v>
      </c>
      <c r="E747" s="23">
        <f t="shared" si="271"/>
        <v>44042</v>
      </c>
      <c r="F747" s="54">
        <f t="shared" si="272"/>
        <v>58</v>
      </c>
      <c r="G747" cm="1">
        <f t="array" ref="G747">+INDEX('Casos ACUM Prov'!$CK$3:$OM$16,'TODO PROVINCIA'!C747+1,'TODO PROVINCIA'!F747)</f>
        <v>0</v>
      </c>
      <c r="H747">
        <f t="shared" si="264"/>
        <v>0</v>
      </c>
      <c r="I747" cm="1">
        <f t="array" ref="I747">+INDEX('Muertes-PROV'!$C$3:$GE$16,$C747+1,$F747)</f>
        <v>0</v>
      </c>
      <c r="J747">
        <f t="shared" si="265"/>
        <v>0</v>
      </c>
      <c r="K747" cm="1">
        <f t="array" ref="K747">+INDEX('rECUPERA-prov'!$C$3:$LA$16,$C747+1,$F747)</f>
        <v>0</v>
      </c>
      <c r="L747">
        <f t="shared" si="266"/>
        <v>0</v>
      </c>
      <c r="M747">
        <f t="shared" si="273"/>
        <v>0</v>
      </c>
      <c r="N747">
        <f t="shared" si="267"/>
        <v>0</v>
      </c>
      <c r="O747" s="57">
        <f t="shared" si="274"/>
        <v>0</v>
      </c>
      <c r="P747" s="57">
        <f t="shared" si="275"/>
        <v>0</v>
      </c>
      <c r="Q747" s="57">
        <f t="shared" si="276"/>
        <v>0</v>
      </c>
      <c r="R747" s="57">
        <f t="shared" si="277"/>
        <v>0</v>
      </c>
      <c r="S747" s="57">
        <f t="shared" si="278"/>
        <v>0</v>
      </c>
      <c r="T747" s="57">
        <f t="shared" si="279"/>
        <v>0</v>
      </c>
      <c r="U747" s="57">
        <f t="shared" si="280"/>
        <v>0</v>
      </c>
      <c r="V747" s="58">
        <f t="shared" si="281"/>
        <v>0</v>
      </c>
      <c r="W747" s="58">
        <f t="shared" si="282"/>
        <v>0</v>
      </c>
      <c r="X747" s="58">
        <f t="shared" si="283"/>
        <v>0</v>
      </c>
      <c r="Y747" s="58">
        <f t="shared" si="284"/>
        <v>0</v>
      </c>
      <c r="Z747">
        <f t="shared" si="268"/>
        <v>233708</v>
      </c>
    </row>
    <row r="748" spans="1:26" x14ac:dyDescent="0.3">
      <c r="A748" s="56" t="str">
        <f t="shared" si="270"/>
        <v>OUT TIME</v>
      </c>
      <c r="B748" s="56" t="str">
        <f t="shared" si="262"/>
        <v>ultimo</v>
      </c>
      <c r="C748" s="55">
        <f t="shared" ref="C748:D763" si="285">+C735</f>
        <v>4</v>
      </c>
      <c r="D748" t="str">
        <f t="shared" si="285"/>
        <v>Chiriquí</v>
      </c>
      <c r="E748" s="23">
        <f t="shared" si="271"/>
        <v>44042</v>
      </c>
      <c r="F748" s="54">
        <f t="shared" si="272"/>
        <v>58</v>
      </c>
      <c r="G748" cm="1">
        <f t="array" ref="G748">+INDEX('Casos ACUM Prov'!$CK$3:$OM$16,'TODO PROVINCIA'!C748+1,'TODO PROVINCIA'!F748)</f>
        <v>0</v>
      </c>
      <c r="H748">
        <f t="shared" si="264"/>
        <v>0</v>
      </c>
      <c r="I748" cm="1">
        <f t="array" ref="I748">+INDEX('Muertes-PROV'!$C$3:$GE$16,$C748+1,$F748)</f>
        <v>0</v>
      </c>
      <c r="J748">
        <f t="shared" si="265"/>
        <v>0</v>
      </c>
      <c r="K748" cm="1">
        <f t="array" ref="K748">+INDEX('rECUPERA-prov'!$C$3:$LA$16,$C748+1,$F748)</f>
        <v>0</v>
      </c>
      <c r="L748">
        <f t="shared" si="266"/>
        <v>0</v>
      </c>
      <c r="M748">
        <f t="shared" si="273"/>
        <v>0</v>
      </c>
      <c r="N748">
        <f t="shared" si="267"/>
        <v>0</v>
      </c>
      <c r="O748" s="57">
        <f t="shared" si="274"/>
        <v>0</v>
      </c>
      <c r="P748" s="57">
        <f t="shared" si="275"/>
        <v>0</v>
      </c>
      <c r="Q748" s="57">
        <f t="shared" si="276"/>
        <v>0</v>
      </c>
      <c r="R748" s="57">
        <f t="shared" si="277"/>
        <v>0</v>
      </c>
      <c r="S748" s="57">
        <f t="shared" si="278"/>
        <v>0</v>
      </c>
      <c r="T748" s="57">
        <f t="shared" si="279"/>
        <v>0</v>
      </c>
      <c r="U748" s="57">
        <f t="shared" si="280"/>
        <v>0</v>
      </c>
      <c r="V748" s="58">
        <f t="shared" si="281"/>
        <v>0</v>
      </c>
      <c r="W748" s="58">
        <f t="shared" si="282"/>
        <v>0</v>
      </c>
      <c r="X748" s="58">
        <f t="shared" si="283"/>
        <v>0</v>
      </c>
      <c r="Y748" s="58">
        <f t="shared" si="284"/>
        <v>0</v>
      </c>
      <c r="Z748">
        <f t="shared" si="268"/>
        <v>241928</v>
      </c>
    </row>
    <row r="749" spans="1:26" x14ac:dyDescent="0.3">
      <c r="A749" s="56" t="str">
        <f t="shared" si="270"/>
        <v>OUT TIME</v>
      </c>
      <c r="B749" s="56" t="str">
        <f t="shared" si="262"/>
        <v>ultimo</v>
      </c>
      <c r="C749" s="55">
        <f t="shared" si="285"/>
        <v>5</v>
      </c>
      <c r="D749" t="str">
        <f t="shared" si="285"/>
        <v>Darién</v>
      </c>
      <c r="E749" s="23">
        <f t="shared" si="271"/>
        <v>44042</v>
      </c>
      <c r="F749" s="54">
        <f t="shared" si="272"/>
        <v>58</v>
      </c>
      <c r="G749" cm="1">
        <f t="array" ref="G749">+INDEX('Casos ACUM Prov'!$CK$3:$OM$16,'TODO PROVINCIA'!C749+1,'TODO PROVINCIA'!F749)</f>
        <v>0</v>
      </c>
      <c r="H749">
        <f t="shared" si="264"/>
        <v>0</v>
      </c>
      <c r="I749" cm="1">
        <f t="array" ref="I749">+INDEX('Muertes-PROV'!$C$3:$GE$16,$C749+1,$F749)</f>
        <v>0</v>
      </c>
      <c r="J749">
        <f t="shared" si="265"/>
        <v>0</v>
      </c>
      <c r="K749" cm="1">
        <f t="array" ref="K749">+INDEX('rECUPERA-prov'!$C$3:$LA$16,$C749+1,$F749)</f>
        <v>0</v>
      </c>
      <c r="L749">
        <f t="shared" si="266"/>
        <v>0</v>
      </c>
      <c r="M749">
        <f t="shared" si="273"/>
        <v>0</v>
      </c>
      <c r="N749">
        <f t="shared" si="267"/>
        <v>0</v>
      </c>
      <c r="O749" s="57">
        <f t="shared" si="274"/>
        <v>0</v>
      </c>
      <c r="P749" s="57">
        <f t="shared" si="275"/>
        <v>0</v>
      </c>
      <c r="Q749" s="57">
        <f t="shared" si="276"/>
        <v>0</v>
      </c>
      <c r="R749" s="57">
        <f t="shared" si="277"/>
        <v>0</v>
      </c>
      <c r="S749" s="57">
        <f t="shared" si="278"/>
        <v>0</v>
      </c>
      <c r="T749" s="57">
        <f t="shared" si="279"/>
        <v>0</v>
      </c>
      <c r="U749" s="57">
        <f t="shared" si="280"/>
        <v>0</v>
      </c>
      <c r="V749" s="58">
        <f t="shared" si="281"/>
        <v>0</v>
      </c>
      <c r="W749" s="58">
        <f t="shared" si="282"/>
        <v>0</v>
      </c>
      <c r="X749" s="58">
        <f t="shared" si="283"/>
        <v>0</v>
      </c>
      <c r="Y749" s="58">
        <f t="shared" si="284"/>
        <v>0</v>
      </c>
      <c r="Z749">
        <f t="shared" si="268"/>
        <v>10001</v>
      </c>
    </row>
    <row r="750" spans="1:26" x14ac:dyDescent="0.3">
      <c r="A750" s="56" t="str">
        <f t="shared" si="270"/>
        <v>OUT TIME</v>
      </c>
      <c r="B750" s="56" t="str">
        <f t="shared" si="262"/>
        <v>ultimo</v>
      </c>
      <c r="C750" s="55">
        <f t="shared" si="285"/>
        <v>6</v>
      </c>
      <c r="D750" t="str">
        <f t="shared" si="285"/>
        <v>Herrera</v>
      </c>
      <c r="E750" s="23">
        <f t="shared" si="271"/>
        <v>44042</v>
      </c>
      <c r="F750" s="54">
        <f t="shared" si="272"/>
        <v>58</v>
      </c>
      <c r="G750" cm="1">
        <f t="array" ref="G750">+INDEX('Casos ACUM Prov'!$CK$3:$OM$16,'TODO PROVINCIA'!C750+1,'TODO PROVINCIA'!F750)</f>
        <v>0</v>
      </c>
      <c r="H750">
        <f t="shared" si="264"/>
        <v>0</v>
      </c>
      <c r="I750" cm="1">
        <f t="array" ref="I750">+INDEX('Muertes-PROV'!$C$3:$GE$16,$C750+1,$F750)</f>
        <v>0</v>
      </c>
      <c r="J750">
        <f t="shared" si="265"/>
        <v>0</v>
      </c>
      <c r="K750" cm="1">
        <f t="array" ref="K750">+INDEX('rECUPERA-prov'!$C$3:$LA$16,$C750+1,$F750)</f>
        <v>0</v>
      </c>
      <c r="L750">
        <f t="shared" si="266"/>
        <v>0</v>
      </c>
      <c r="M750">
        <f t="shared" si="273"/>
        <v>0</v>
      </c>
      <c r="N750">
        <f t="shared" si="267"/>
        <v>0</v>
      </c>
      <c r="O750" s="57">
        <f t="shared" si="274"/>
        <v>0</v>
      </c>
      <c r="P750" s="57">
        <f t="shared" si="275"/>
        <v>0</v>
      </c>
      <c r="Q750" s="57">
        <f t="shared" si="276"/>
        <v>0</v>
      </c>
      <c r="R750" s="57">
        <f t="shared" si="277"/>
        <v>0</v>
      </c>
      <c r="S750" s="57">
        <f t="shared" si="278"/>
        <v>0</v>
      </c>
      <c r="T750" s="57">
        <f t="shared" si="279"/>
        <v>0</v>
      </c>
      <c r="U750" s="57">
        <f t="shared" si="280"/>
        <v>0</v>
      </c>
      <c r="V750" s="58">
        <f t="shared" si="281"/>
        <v>0</v>
      </c>
      <c r="W750" s="58">
        <f t="shared" si="282"/>
        <v>0</v>
      </c>
      <c r="X750" s="58">
        <f t="shared" si="283"/>
        <v>0</v>
      </c>
      <c r="Y750" s="58">
        <f t="shared" si="284"/>
        <v>0</v>
      </c>
      <c r="Z750">
        <f t="shared" si="268"/>
        <v>33109</v>
      </c>
    </row>
    <row r="751" spans="1:26" x14ac:dyDescent="0.3">
      <c r="A751" s="56" t="str">
        <f t="shared" si="270"/>
        <v>OUT TIME</v>
      </c>
      <c r="B751" s="56" t="str">
        <f t="shared" si="262"/>
        <v>ultimo</v>
      </c>
      <c r="C751" s="55">
        <f t="shared" si="285"/>
        <v>7</v>
      </c>
      <c r="D751" t="str">
        <f t="shared" si="285"/>
        <v>Los Santos</v>
      </c>
      <c r="E751" s="23">
        <f t="shared" si="271"/>
        <v>44042</v>
      </c>
      <c r="F751" s="54">
        <f t="shared" si="272"/>
        <v>58</v>
      </c>
      <c r="G751" cm="1">
        <f t="array" ref="G751">+INDEX('Casos ACUM Prov'!$CK$3:$OM$16,'TODO PROVINCIA'!C751+1,'TODO PROVINCIA'!F751)</f>
        <v>0</v>
      </c>
      <c r="H751">
        <f t="shared" si="264"/>
        <v>0</v>
      </c>
      <c r="I751" cm="1">
        <f t="array" ref="I751">+INDEX('Muertes-PROV'!$C$3:$GE$16,$C751+1,$F751)</f>
        <v>0</v>
      </c>
      <c r="J751">
        <f t="shared" si="265"/>
        <v>0</v>
      </c>
      <c r="K751" cm="1">
        <f t="array" ref="K751">+INDEX('rECUPERA-prov'!$C$3:$LA$16,$C751+1,$F751)</f>
        <v>0</v>
      </c>
      <c r="L751">
        <f t="shared" si="266"/>
        <v>0</v>
      </c>
      <c r="M751">
        <f t="shared" si="273"/>
        <v>0</v>
      </c>
      <c r="N751">
        <f t="shared" si="267"/>
        <v>0</v>
      </c>
      <c r="O751" s="57">
        <f t="shared" si="274"/>
        <v>0</v>
      </c>
      <c r="P751" s="57">
        <f t="shared" si="275"/>
        <v>0</v>
      </c>
      <c r="Q751" s="57">
        <f t="shared" si="276"/>
        <v>0</v>
      </c>
      <c r="R751" s="57">
        <f t="shared" si="277"/>
        <v>0</v>
      </c>
      <c r="S751" s="57">
        <f t="shared" si="278"/>
        <v>0</v>
      </c>
      <c r="T751" s="57">
        <f t="shared" si="279"/>
        <v>0</v>
      </c>
      <c r="U751" s="57">
        <f t="shared" si="280"/>
        <v>0</v>
      </c>
      <c r="V751" s="58">
        <f t="shared" si="281"/>
        <v>0</v>
      </c>
      <c r="W751" s="58">
        <f t="shared" si="282"/>
        <v>0</v>
      </c>
      <c r="X751" s="58">
        <f t="shared" si="283"/>
        <v>0</v>
      </c>
      <c r="Y751" s="58">
        <f t="shared" si="284"/>
        <v>0</v>
      </c>
      <c r="Z751">
        <f t="shared" si="268"/>
        <v>156747</v>
      </c>
    </row>
    <row r="752" spans="1:26" x14ac:dyDescent="0.3">
      <c r="A752" s="56" t="str">
        <f t="shared" si="270"/>
        <v>OUT TIME</v>
      </c>
      <c r="B752" s="56" t="str">
        <f t="shared" si="262"/>
        <v>ultimo</v>
      </c>
      <c r="C752" s="55">
        <f t="shared" si="285"/>
        <v>8</v>
      </c>
      <c r="D752" t="str">
        <f t="shared" si="285"/>
        <v>Panamá</v>
      </c>
      <c r="E752" s="23">
        <f t="shared" si="271"/>
        <v>44042</v>
      </c>
      <c r="F752" s="54">
        <f t="shared" si="272"/>
        <v>58</v>
      </c>
      <c r="G752" cm="1">
        <f t="array" ref="G752">+INDEX('Casos ACUM Prov'!$CK$3:$OM$16,'TODO PROVINCIA'!C752+1,'TODO PROVINCIA'!F752)</f>
        <v>0</v>
      </c>
      <c r="H752">
        <f t="shared" si="264"/>
        <v>0</v>
      </c>
      <c r="I752" cm="1">
        <f t="array" ref="I752">+INDEX('Muertes-PROV'!$C$3:$GE$16,$C752+1,$F752)</f>
        <v>0</v>
      </c>
      <c r="J752">
        <f t="shared" si="265"/>
        <v>0</v>
      </c>
      <c r="K752" cm="1">
        <f t="array" ref="K752">+INDEX('rECUPERA-prov'!$C$3:$LA$16,$C752+1,$F752)</f>
        <v>0</v>
      </c>
      <c r="L752">
        <f t="shared" si="266"/>
        <v>0</v>
      </c>
      <c r="M752">
        <f t="shared" si="273"/>
        <v>0</v>
      </c>
      <c r="N752">
        <f t="shared" si="267"/>
        <v>0</v>
      </c>
      <c r="O752" s="57">
        <f t="shared" si="274"/>
        <v>0</v>
      </c>
      <c r="P752" s="57">
        <f t="shared" si="275"/>
        <v>0</v>
      </c>
      <c r="Q752" s="57">
        <f t="shared" si="276"/>
        <v>0</v>
      </c>
      <c r="R752" s="57">
        <f t="shared" si="277"/>
        <v>0</v>
      </c>
      <c r="S752" s="57">
        <f t="shared" si="278"/>
        <v>0</v>
      </c>
      <c r="T752" s="57">
        <f t="shared" si="279"/>
        <v>0</v>
      </c>
      <c r="U752" s="57">
        <f t="shared" si="280"/>
        <v>0</v>
      </c>
      <c r="V752" s="58">
        <f t="shared" si="281"/>
        <v>0</v>
      </c>
      <c r="W752" s="58">
        <f t="shared" si="282"/>
        <v>0</v>
      </c>
      <c r="X752" s="58">
        <f t="shared" si="283"/>
        <v>0</v>
      </c>
      <c r="Y752" s="58">
        <f t="shared" si="284"/>
        <v>0</v>
      </c>
      <c r="Z752">
        <f t="shared" si="268"/>
        <v>109955</v>
      </c>
    </row>
    <row r="753" spans="1:26" x14ac:dyDescent="0.3">
      <c r="A753" s="56" t="str">
        <f t="shared" si="270"/>
        <v>OUT TIME</v>
      </c>
      <c r="B753" s="56" t="str">
        <f t="shared" si="262"/>
        <v>ultimo</v>
      </c>
      <c r="C753" s="55">
        <f t="shared" si="285"/>
        <v>9</v>
      </c>
      <c r="D753" t="str">
        <f t="shared" si="285"/>
        <v>Veraguas</v>
      </c>
      <c r="E753" s="23">
        <f t="shared" si="271"/>
        <v>44042</v>
      </c>
      <c r="F753" s="54">
        <f t="shared" si="272"/>
        <v>58</v>
      </c>
      <c r="G753" cm="1">
        <f t="array" ref="G753">+INDEX('Casos ACUM Prov'!$CK$3:$OM$16,'TODO PROVINCIA'!C753+1,'TODO PROVINCIA'!F753)</f>
        <v>0</v>
      </c>
      <c r="H753">
        <f t="shared" si="264"/>
        <v>0</v>
      </c>
      <c r="I753" cm="1">
        <f t="array" ref="I753">+INDEX('Muertes-PROV'!$C$3:$GE$16,$C753+1,$F753)</f>
        <v>0</v>
      </c>
      <c r="J753">
        <f t="shared" si="265"/>
        <v>0</v>
      </c>
      <c r="K753" cm="1">
        <f t="array" ref="K753">+INDEX('rECUPERA-prov'!$C$3:$LA$16,$C753+1,$F753)</f>
        <v>0</v>
      </c>
      <c r="L753">
        <f t="shared" si="266"/>
        <v>0</v>
      </c>
      <c r="M753">
        <f t="shared" si="273"/>
        <v>0</v>
      </c>
      <c r="N753">
        <f t="shared" si="267"/>
        <v>0</v>
      </c>
      <c r="O753" s="57">
        <f t="shared" si="274"/>
        <v>0</v>
      </c>
      <c r="P753" s="57">
        <f t="shared" si="275"/>
        <v>0</v>
      </c>
      <c r="Q753" s="57">
        <f t="shared" si="276"/>
        <v>0</v>
      </c>
      <c r="R753" s="57">
        <f t="shared" si="277"/>
        <v>0</v>
      </c>
      <c r="S753" s="57">
        <f t="shared" si="278"/>
        <v>0</v>
      </c>
      <c r="T753" s="57">
        <f t="shared" si="279"/>
        <v>0</v>
      </c>
      <c r="U753" s="57">
        <f t="shared" si="280"/>
        <v>0</v>
      </c>
      <c r="V753" s="58">
        <f t="shared" si="281"/>
        <v>0</v>
      </c>
      <c r="W753" s="58">
        <f t="shared" si="282"/>
        <v>0</v>
      </c>
      <c r="X753" s="58">
        <f t="shared" si="283"/>
        <v>0</v>
      </c>
      <c r="Y753" s="58">
        <f t="shared" si="284"/>
        <v>0</v>
      </c>
      <c r="Z753">
        <f t="shared" si="268"/>
        <v>109955</v>
      </c>
    </row>
    <row r="754" spans="1:26" x14ac:dyDescent="0.3">
      <c r="A754" s="56" t="str">
        <f t="shared" si="270"/>
        <v>OUT TIME</v>
      </c>
      <c r="B754" s="56" t="str">
        <f t="shared" si="262"/>
        <v>ultimo</v>
      </c>
      <c r="C754" s="55">
        <f t="shared" si="285"/>
        <v>10</v>
      </c>
      <c r="D754" t="str">
        <f t="shared" si="285"/>
        <v>Comarca Kuna Yala</v>
      </c>
      <c r="E754" s="23">
        <f t="shared" si="271"/>
        <v>44042</v>
      </c>
      <c r="F754" s="54">
        <f t="shared" si="272"/>
        <v>58</v>
      </c>
      <c r="G754" cm="1">
        <f t="array" ref="G754">+INDEX('Casos ACUM Prov'!$CK$3:$OM$16,'TODO PROVINCIA'!C754+1,'TODO PROVINCIA'!F754)</f>
        <v>0</v>
      </c>
      <c r="H754">
        <f t="shared" si="264"/>
        <v>0</v>
      </c>
      <c r="I754" cm="1">
        <f t="array" ref="I754">+INDEX('Muertes-PROV'!$C$3:$GE$16,$C754+1,$F754)</f>
        <v>0</v>
      </c>
      <c r="J754">
        <f t="shared" si="265"/>
        <v>0</v>
      </c>
      <c r="K754" cm="1">
        <f t="array" ref="K754">+INDEX('rECUPERA-prov'!$C$3:$LA$16,$C754+1,$F754)</f>
        <v>0</v>
      </c>
      <c r="L754">
        <f t="shared" si="266"/>
        <v>0</v>
      </c>
      <c r="M754">
        <f t="shared" si="273"/>
        <v>0</v>
      </c>
      <c r="N754">
        <f t="shared" si="267"/>
        <v>0</v>
      </c>
      <c r="O754" s="57">
        <f t="shared" si="274"/>
        <v>0</v>
      </c>
      <c r="P754" s="57">
        <f t="shared" si="275"/>
        <v>0</v>
      </c>
      <c r="Q754" s="57">
        <f t="shared" si="276"/>
        <v>0</v>
      </c>
      <c r="R754" s="57">
        <f t="shared" si="277"/>
        <v>0</v>
      </c>
      <c r="S754" s="57">
        <f t="shared" si="278"/>
        <v>0</v>
      </c>
      <c r="T754" s="57">
        <f t="shared" si="279"/>
        <v>0</v>
      </c>
      <c r="U754" s="57">
        <f t="shared" si="280"/>
        <v>0</v>
      </c>
      <c r="V754" s="58">
        <f t="shared" si="281"/>
        <v>0</v>
      </c>
      <c r="W754" s="58">
        <f t="shared" si="282"/>
        <v>0</v>
      </c>
      <c r="X754" s="58">
        <f t="shared" si="283"/>
        <v>0</v>
      </c>
      <c r="Y754" s="58">
        <f t="shared" si="284"/>
        <v>0</v>
      </c>
      <c r="Z754">
        <f t="shared" si="268"/>
        <v>89592</v>
      </c>
    </row>
    <row r="755" spans="1:26" x14ac:dyDescent="0.3">
      <c r="A755" s="56" t="str">
        <f t="shared" si="270"/>
        <v>OUT TIME</v>
      </c>
      <c r="B755" s="56" t="str">
        <f t="shared" si="262"/>
        <v>ultimo</v>
      </c>
      <c r="C755" s="55">
        <f t="shared" si="285"/>
        <v>11</v>
      </c>
      <c r="D755" t="str">
        <f t="shared" si="285"/>
        <v>Comarca Emberá Wounaán</v>
      </c>
      <c r="E755" s="23">
        <f t="shared" si="271"/>
        <v>44042</v>
      </c>
      <c r="F755" s="54">
        <f t="shared" si="272"/>
        <v>58</v>
      </c>
      <c r="G755" cm="1">
        <f t="array" ref="G755">+INDEX('Casos ACUM Prov'!$CK$3:$OM$16,'TODO PROVINCIA'!C755+1,'TODO PROVINCIA'!F755)</f>
        <v>0</v>
      </c>
      <c r="H755">
        <f t="shared" si="264"/>
        <v>0</v>
      </c>
      <c r="I755" cm="1">
        <f t="array" ref="I755">+INDEX('Muertes-PROV'!$C$3:$GE$16,$C755+1,$F755)</f>
        <v>0</v>
      </c>
      <c r="J755">
        <f t="shared" si="265"/>
        <v>0</v>
      </c>
      <c r="K755" cm="1">
        <f t="array" ref="K755">+INDEX('rECUPERA-prov'!$C$3:$LA$16,$C755+1,$F755)</f>
        <v>0</v>
      </c>
      <c r="L755">
        <f t="shared" si="266"/>
        <v>0</v>
      </c>
      <c r="M755">
        <f t="shared" si="273"/>
        <v>0</v>
      </c>
      <c r="N755">
        <f t="shared" si="267"/>
        <v>0</v>
      </c>
      <c r="O755" s="57">
        <f t="shared" si="274"/>
        <v>0</v>
      </c>
      <c r="P755" s="57">
        <f t="shared" si="275"/>
        <v>0</v>
      </c>
      <c r="Q755" s="57">
        <f t="shared" si="276"/>
        <v>0</v>
      </c>
      <c r="R755" s="57">
        <f t="shared" si="277"/>
        <v>0</v>
      </c>
      <c r="S755" s="57">
        <f t="shared" si="278"/>
        <v>0</v>
      </c>
      <c r="T755" s="57">
        <f t="shared" si="279"/>
        <v>0</v>
      </c>
      <c r="U755" s="57">
        <f t="shared" si="280"/>
        <v>0</v>
      </c>
      <c r="V755" s="58">
        <f t="shared" si="281"/>
        <v>0</v>
      </c>
      <c r="W755" s="58">
        <f t="shared" si="282"/>
        <v>0</v>
      </c>
      <c r="X755" s="58">
        <f t="shared" si="283"/>
        <v>0</v>
      </c>
      <c r="Y755" s="58">
        <f t="shared" si="284"/>
        <v>0</v>
      </c>
      <c r="Z755">
        <f t="shared" si="268"/>
        <v>1249032</v>
      </c>
    </row>
    <row r="756" spans="1:26" x14ac:dyDescent="0.3">
      <c r="A756" s="56" t="str">
        <f t="shared" si="270"/>
        <v>OUT TIME</v>
      </c>
      <c r="B756" s="56" t="str">
        <f t="shared" si="262"/>
        <v>ultimo</v>
      </c>
      <c r="C756" s="55">
        <f t="shared" si="285"/>
        <v>12</v>
      </c>
      <c r="D756" t="str">
        <f t="shared" si="285"/>
        <v>Comarca Ngäbe Buglé</v>
      </c>
      <c r="E756" s="23">
        <f t="shared" si="271"/>
        <v>44042</v>
      </c>
      <c r="F756" s="54">
        <f t="shared" si="272"/>
        <v>58</v>
      </c>
      <c r="G756" cm="1">
        <f t="array" ref="G756">+INDEX('Casos ACUM Prov'!$CK$3:$OM$16,'TODO PROVINCIA'!C756+1,'TODO PROVINCIA'!F756)</f>
        <v>0</v>
      </c>
      <c r="H756">
        <f t="shared" si="264"/>
        <v>0</v>
      </c>
      <c r="I756" cm="1">
        <f t="array" ref="I756">+INDEX('Muertes-PROV'!$C$3:$GE$16,$C756+1,$F756)</f>
        <v>0</v>
      </c>
      <c r="J756">
        <f t="shared" si="265"/>
        <v>0</v>
      </c>
      <c r="K756" cm="1">
        <f t="array" ref="K756">+INDEX('rECUPERA-prov'!$C$3:$LA$16,$C756+1,$F756)</f>
        <v>0</v>
      </c>
      <c r="L756">
        <f t="shared" si="266"/>
        <v>0</v>
      </c>
      <c r="M756">
        <f t="shared" si="273"/>
        <v>0</v>
      </c>
      <c r="N756">
        <f t="shared" si="267"/>
        <v>0</v>
      </c>
      <c r="O756" s="57">
        <f t="shared" si="274"/>
        <v>0</v>
      </c>
      <c r="P756" s="57">
        <f t="shared" si="275"/>
        <v>0</v>
      </c>
      <c r="Q756" s="57">
        <f t="shared" si="276"/>
        <v>0</v>
      </c>
      <c r="R756" s="57">
        <f t="shared" si="277"/>
        <v>0</v>
      </c>
      <c r="S756" s="57">
        <f t="shared" si="278"/>
        <v>0</v>
      </c>
      <c r="T756" s="57">
        <f t="shared" si="279"/>
        <v>0</v>
      </c>
      <c r="U756" s="57">
        <f t="shared" si="280"/>
        <v>0</v>
      </c>
      <c r="V756" s="58">
        <f t="shared" si="281"/>
        <v>0</v>
      </c>
      <c r="W756" s="58">
        <f t="shared" si="282"/>
        <v>0</v>
      </c>
      <c r="X756" s="58">
        <f t="shared" si="283"/>
        <v>0</v>
      </c>
      <c r="Y756" s="58">
        <f t="shared" si="284"/>
        <v>0</v>
      </c>
      <c r="Z756">
        <f t="shared" si="268"/>
        <v>464038</v>
      </c>
    </row>
    <row r="757" spans="1:26" x14ac:dyDescent="0.3">
      <c r="A757" s="56" t="str">
        <f t="shared" si="270"/>
        <v>OUT TIME</v>
      </c>
      <c r="B757" s="56" t="str">
        <f t="shared" si="262"/>
        <v>ultimo</v>
      </c>
      <c r="C757" s="55">
        <f t="shared" si="285"/>
        <v>13</v>
      </c>
      <c r="D757" t="str">
        <f t="shared" si="285"/>
        <v>Panamá Oeste</v>
      </c>
      <c r="E757" s="23">
        <f t="shared" si="271"/>
        <v>44042</v>
      </c>
      <c r="F757" s="54">
        <f t="shared" si="272"/>
        <v>58</v>
      </c>
      <c r="G757" cm="1">
        <f t="array" ref="G757">+INDEX('Casos ACUM Prov'!$CK$3:$OM$16,'TODO PROVINCIA'!C757+1,'TODO PROVINCIA'!F757)</f>
        <v>0</v>
      </c>
      <c r="H757">
        <f t="shared" si="264"/>
        <v>0</v>
      </c>
      <c r="I757" cm="1">
        <f t="array" ref="I757">+INDEX('Muertes-PROV'!$C$3:$GE$16,$C757+1,$F757)</f>
        <v>0</v>
      </c>
      <c r="J757">
        <f t="shared" si="265"/>
        <v>0</v>
      </c>
      <c r="K757" cm="1">
        <f t="array" ref="K757">+INDEX('rECUPERA-prov'!$C$3:$LA$16,$C757+1,$F757)</f>
        <v>0</v>
      </c>
      <c r="L757">
        <f t="shared" si="266"/>
        <v>0</v>
      </c>
      <c r="M757">
        <f t="shared" si="273"/>
        <v>0</v>
      </c>
      <c r="N757">
        <f t="shared" si="267"/>
        <v>0</v>
      </c>
      <c r="O757" s="57">
        <f t="shared" si="274"/>
        <v>0</v>
      </c>
      <c r="P757" s="57">
        <f t="shared" si="275"/>
        <v>0</v>
      </c>
      <c r="Q757" s="57">
        <f t="shared" si="276"/>
        <v>0</v>
      </c>
      <c r="R757" s="57">
        <f t="shared" si="277"/>
        <v>0</v>
      </c>
      <c r="S757" s="57">
        <f t="shared" si="278"/>
        <v>0</v>
      </c>
      <c r="T757" s="57">
        <f t="shared" si="279"/>
        <v>0</v>
      </c>
      <c r="U757" s="57">
        <f t="shared" si="280"/>
        <v>0</v>
      </c>
      <c r="V757" s="58">
        <f t="shared" si="281"/>
        <v>0</v>
      </c>
      <c r="W757" s="58">
        <f t="shared" si="282"/>
        <v>0</v>
      </c>
      <c r="X757" s="58">
        <f t="shared" si="283"/>
        <v>0</v>
      </c>
      <c r="Y757" s="58">
        <f t="shared" si="284"/>
        <v>0</v>
      </c>
      <c r="Z757">
        <f t="shared" si="268"/>
        <v>226991</v>
      </c>
    </row>
    <row r="758" spans="1:26" x14ac:dyDescent="0.3">
      <c r="A758" s="56" t="str">
        <f t="shared" si="270"/>
        <v>OUT TIME</v>
      </c>
      <c r="B758" s="56" t="str">
        <f t="shared" si="262"/>
        <v>ultimo</v>
      </c>
      <c r="C758" s="55">
        <f t="shared" si="285"/>
        <v>1</v>
      </c>
      <c r="D758" t="str">
        <f t="shared" si="285"/>
        <v>Bocas del Toro</v>
      </c>
      <c r="E758" s="23">
        <f t="shared" si="271"/>
        <v>44043</v>
      </c>
      <c r="F758" s="54">
        <f t="shared" si="272"/>
        <v>59</v>
      </c>
      <c r="G758" cm="1">
        <f t="array" ref="G758">+INDEX('Casos ACUM Prov'!$CK$3:$OM$16,'TODO PROVINCIA'!C758+1,'TODO PROVINCIA'!F758)</f>
        <v>0</v>
      </c>
      <c r="H758">
        <f t="shared" si="264"/>
        <v>0</v>
      </c>
      <c r="I758" cm="1">
        <f t="array" ref="I758">+INDEX('Muertes-PROV'!$C$3:$GE$16,$C758+1,$F758)</f>
        <v>0</v>
      </c>
      <c r="J758">
        <f t="shared" si="265"/>
        <v>0</v>
      </c>
      <c r="K758" cm="1">
        <f t="array" ref="K758">+INDEX('rECUPERA-prov'!$C$3:$LA$16,$C758+1,$F758)</f>
        <v>0</v>
      </c>
      <c r="L758">
        <f t="shared" si="266"/>
        <v>0</v>
      </c>
      <c r="M758">
        <f t="shared" si="273"/>
        <v>0</v>
      </c>
      <c r="N758">
        <f t="shared" si="267"/>
        <v>0</v>
      </c>
      <c r="O758" s="57">
        <f t="shared" si="274"/>
        <v>0</v>
      </c>
      <c r="P758" s="57">
        <f t="shared" si="275"/>
        <v>0</v>
      </c>
      <c r="Q758" s="57">
        <f t="shared" si="276"/>
        <v>0</v>
      </c>
      <c r="R758" s="57">
        <f t="shared" si="277"/>
        <v>0</v>
      </c>
      <c r="S758" s="57">
        <f t="shared" si="278"/>
        <v>0</v>
      </c>
      <c r="T758" s="57">
        <f t="shared" si="279"/>
        <v>0</v>
      </c>
      <c r="U758" s="57">
        <f t="shared" si="280"/>
        <v>0</v>
      </c>
      <c r="V758" s="58">
        <f t="shared" si="281"/>
        <v>0</v>
      </c>
      <c r="W758" s="58">
        <f t="shared" si="282"/>
        <v>0</v>
      </c>
      <c r="X758" s="58">
        <f t="shared" si="283"/>
        <v>0</v>
      </c>
      <c r="Y758" s="58">
        <f t="shared" si="284"/>
        <v>0</v>
      </c>
      <c r="Z758">
        <f t="shared" si="268"/>
        <v>125461</v>
      </c>
    </row>
    <row r="759" spans="1:26" x14ac:dyDescent="0.3">
      <c r="A759" s="56" t="str">
        <f t="shared" si="270"/>
        <v>OUT TIME</v>
      </c>
      <c r="B759" s="56" t="str">
        <f t="shared" si="262"/>
        <v>ultimo</v>
      </c>
      <c r="C759" s="55">
        <f t="shared" si="285"/>
        <v>2</v>
      </c>
      <c r="D759" t="str">
        <f t="shared" si="285"/>
        <v>Coclé</v>
      </c>
      <c r="E759" s="23">
        <f t="shared" si="271"/>
        <v>44043</v>
      </c>
      <c r="F759" s="54">
        <f t="shared" si="272"/>
        <v>59</v>
      </c>
      <c r="G759" cm="1">
        <f t="array" ref="G759">+INDEX('Casos ACUM Prov'!$CK$3:$OM$16,'TODO PROVINCIA'!C759+1,'TODO PROVINCIA'!F759)</f>
        <v>0</v>
      </c>
      <c r="H759">
        <f t="shared" si="264"/>
        <v>0</v>
      </c>
      <c r="I759" cm="1">
        <f t="array" ref="I759">+INDEX('Muertes-PROV'!$C$3:$GE$16,$C759+1,$F759)</f>
        <v>0</v>
      </c>
      <c r="J759">
        <f t="shared" si="265"/>
        <v>0</v>
      </c>
      <c r="K759" cm="1">
        <f t="array" ref="K759">+INDEX('rECUPERA-prov'!$C$3:$LA$16,$C759+1,$F759)</f>
        <v>0</v>
      </c>
      <c r="L759">
        <f t="shared" si="266"/>
        <v>0</v>
      </c>
      <c r="M759">
        <f t="shared" si="273"/>
        <v>0</v>
      </c>
      <c r="N759">
        <f t="shared" si="267"/>
        <v>0</v>
      </c>
      <c r="O759" s="57">
        <f t="shared" si="274"/>
        <v>0</v>
      </c>
      <c r="P759" s="57">
        <f t="shared" si="275"/>
        <v>0</v>
      </c>
      <c r="Q759" s="57">
        <f t="shared" si="276"/>
        <v>0</v>
      </c>
      <c r="R759" s="57">
        <f t="shared" si="277"/>
        <v>0</v>
      </c>
      <c r="S759" s="57">
        <f t="shared" si="278"/>
        <v>0</v>
      </c>
      <c r="T759" s="57">
        <f t="shared" si="279"/>
        <v>0</v>
      </c>
      <c r="U759" s="57">
        <f t="shared" si="280"/>
        <v>0</v>
      </c>
      <c r="V759" s="58">
        <f t="shared" si="281"/>
        <v>0</v>
      </c>
      <c r="W759" s="58">
        <f t="shared" si="282"/>
        <v>0</v>
      </c>
      <c r="X759" s="58">
        <f t="shared" si="283"/>
        <v>0</v>
      </c>
      <c r="Y759" s="58">
        <f t="shared" si="284"/>
        <v>0</v>
      </c>
      <c r="Z759">
        <f t="shared" si="268"/>
        <v>416873</v>
      </c>
    </row>
    <row r="760" spans="1:26" x14ac:dyDescent="0.3">
      <c r="A760" s="56" t="str">
        <f t="shared" si="270"/>
        <v>OUT TIME</v>
      </c>
      <c r="B760" s="56" t="str">
        <f t="shared" si="262"/>
        <v>ultimo</v>
      </c>
      <c r="C760" s="55">
        <f t="shared" si="285"/>
        <v>3</v>
      </c>
      <c r="D760" t="str">
        <f t="shared" si="285"/>
        <v>Colón</v>
      </c>
      <c r="E760" s="23">
        <f t="shared" si="271"/>
        <v>44043</v>
      </c>
      <c r="F760" s="54">
        <f t="shared" si="272"/>
        <v>59</v>
      </c>
      <c r="G760" cm="1">
        <f t="array" ref="G760">+INDEX('Casos ACUM Prov'!$CK$3:$OM$16,'TODO PROVINCIA'!C760+1,'TODO PROVINCIA'!F760)</f>
        <v>0</v>
      </c>
      <c r="H760">
        <f t="shared" si="264"/>
        <v>0</v>
      </c>
      <c r="I760" cm="1">
        <f t="array" ref="I760">+INDEX('Muertes-PROV'!$C$3:$GE$16,$C760+1,$F760)</f>
        <v>0</v>
      </c>
      <c r="J760">
        <f t="shared" si="265"/>
        <v>0</v>
      </c>
      <c r="K760" cm="1">
        <f t="array" ref="K760">+INDEX('rECUPERA-prov'!$C$3:$LA$16,$C760+1,$F760)</f>
        <v>0</v>
      </c>
      <c r="L760">
        <f t="shared" si="266"/>
        <v>0</v>
      </c>
      <c r="M760">
        <f t="shared" si="273"/>
        <v>0</v>
      </c>
      <c r="N760">
        <f t="shared" si="267"/>
        <v>0</v>
      </c>
      <c r="O760" s="57">
        <f t="shared" si="274"/>
        <v>0</v>
      </c>
      <c r="P760" s="57">
        <f t="shared" si="275"/>
        <v>0</v>
      </c>
      <c r="Q760" s="57">
        <f t="shared" si="276"/>
        <v>0</v>
      </c>
      <c r="R760" s="57">
        <f t="shared" si="277"/>
        <v>0</v>
      </c>
      <c r="S760" s="57">
        <f t="shared" si="278"/>
        <v>0</v>
      </c>
      <c r="T760" s="57">
        <f t="shared" si="279"/>
        <v>0</v>
      </c>
      <c r="U760" s="57">
        <f t="shared" si="280"/>
        <v>0</v>
      </c>
      <c r="V760" s="58">
        <f t="shared" si="281"/>
        <v>0</v>
      </c>
      <c r="W760" s="58">
        <f t="shared" si="282"/>
        <v>0</v>
      </c>
      <c r="X760" s="58">
        <f t="shared" si="283"/>
        <v>0</v>
      </c>
      <c r="Y760" s="58">
        <f t="shared" si="284"/>
        <v>0</v>
      </c>
      <c r="Z760">
        <f t="shared" si="268"/>
        <v>233708</v>
      </c>
    </row>
    <row r="761" spans="1:26" x14ac:dyDescent="0.3">
      <c r="A761" s="56" t="str">
        <f t="shared" si="270"/>
        <v>OUT TIME</v>
      </c>
      <c r="B761" s="56" t="str">
        <f t="shared" si="262"/>
        <v>ultimo</v>
      </c>
      <c r="C761" s="55">
        <f t="shared" si="285"/>
        <v>4</v>
      </c>
      <c r="D761" t="str">
        <f t="shared" si="285"/>
        <v>Chiriquí</v>
      </c>
      <c r="E761" s="23">
        <f t="shared" si="271"/>
        <v>44043</v>
      </c>
      <c r="F761" s="54">
        <f t="shared" si="272"/>
        <v>59</v>
      </c>
      <c r="G761" cm="1">
        <f t="array" ref="G761">+INDEX('Casos ACUM Prov'!$CK$3:$OM$16,'TODO PROVINCIA'!C761+1,'TODO PROVINCIA'!F761)</f>
        <v>0</v>
      </c>
      <c r="H761">
        <f t="shared" si="264"/>
        <v>0</v>
      </c>
      <c r="I761" cm="1">
        <f t="array" ref="I761">+INDEX('Muertes-PROV'!$C$3:$GE$16,$C761+1,$F761)</f>
        <v>0</v>
      </c>
      <c r="J761">
        <f t="shared" si="265"/>
        <v>0</v>
      </c>
      <c r="K761" cm="1">
        <f t="array" ref="K761">+INDEX('rECUPERA-prov'!$C$3:$LA$16,$C761+1,$F761)</f>
        <v>0</v>
      </c>
      <c r="L761">
        <f t="shared" si="266"/>
        <v>0</v>
      </c>
      <c r="M761">
        <f t="shared" si="273"/>
        <v>0</v>
      </c>
      <c r="N761">
        <f t="shared" si="267"/>
        <v>0</v>
      </c>
      <c r="O761" s="57">
        <f t="shared" si="274"/>
        <v>0</v>
      </c>
      <c r="P761" s="57">
        <f t="shared" si="275"/>
        <v>0</v>
      </c>
      <c r="Q761" s="57">
        <f t="shared" si="276"/>
        <v>0</v>
      </c>
      <c r="R761" s="57">
        <f t="shared" si="277"/>
        <v>0</v>
      </c>
      <c r="S761" s="57">
        <f t="shared" si="278"/>
        <v>0</v>
      </c>
      <c r="T761" s="57">
        <f t="shared" si="279"/>
        <v>0</v>
      </c>
      <c r="U761" s="57">
        <f t="shared" si="280"/>
        <v>0</v>
      </c>
      <c r="V761" s="58">
        <f t="shared" si="281"/>
        <v>0</v>
      </c>
      <c r="W761" s="58">
        <f t="shared" si="282"/>
        <v>0</v>
      </c>
      <c r="X761" s="58">
        <f t="shared" si="283"/>
        <v>0</v>
      </c>
      <c r="Y761" s="58">
        <f t="shared" si="284"/>
        <v>0</v>
      </c>
      <c r="Z761">
        <f t="shared" si="268"/>
        <v>241928</v>
      </c>
    </row>
    <row r="762" spans="1:26" x14ac:dyDescent="0.3">
      <c r="A762" s="56" t="str">
        <f t="shared" si="270"/>
        <v>OUT TIME</v>
      </c>
      <c r="B762" s="56" t="str">
        <f t="shared" si="262"/>
        <v>ultimo</v>
      </c>
      <c r="C762" s="55">
        <f t="shared" si="285"/>
        <v>5</v>
      </c>
      <c r="D762" t="str">
        <f t="shared" si="285"/>
        <v>Darién</v>
      </c>
      <c r="E762" s="23">
        <f t="shared" si="271"/>
        <v>44043</v>
      </c>
      <c r="F762" s="54">
        <f t="shared" si="272"/>
        <v>59</v>
      </c>
      <c r="G762" cm="1">
        <f t="array" ref="G762">+INDEX('Casos ACUM Prov'!$CK$3:$OM$16,'TODO PROVINCIA'!C762+1,'TODO PROVINCIA'!F762)</f>
        <v>0</v>
      </c>
      <c r="H762">
        <f t="shared" si="264"/>
        <v>0</v>
      </c>
      <c r="I762" cm="1">
        <f t="array" ref="I762">+INDEX('Muertes-PROV'!$C$3:$GE$16,$C762+1,$F762)</f>
        <v>0</v>
      </c>
      <c r="J762">
        <f t="shared" si="265"/>
        <v>0</v>
      </c>
      <c r="K762" cm="1">
        <f t="array" ref="K762">+INDEX('rECUPERA-prov'!$C$3:$LA$16,$C762+1,$F762)</f>
        <v>0</v>
      </c>
      <c r="L762">
        <f t="shared" si="266"/>
        <v>0</v>
      </c>
      <c r="M762">
        <f t="shared" si="273"/>
        <v>0</v>
      </c>
      <c r="N762">
        <f t="shared" si="267"/>
        <v>0</v>
      </c>
      <c r="O762" s="57">
        <f t="shared" si="274"/>
        <v>0</v>
      </c>
      <c r="P762" s="57">
        <f t="shared" si="275"/>
        <v>0</v>
      </c>
      <c r="Q762" s="57">
        <f t="shared" si="276"/>
        <v>0</v>
      </c>
      <c r="R762" s="57">
        <f t="shared" si="277"/>
        <v>0</v>
      </c>
      <c r="S762" s="57">
        <f t="shared" si="278"/>
        <v>0</v>
      </c>
      <c r="T762" s="57">
        <f t="shared" si="279"/>
        <v>0</v>
      </c>
      <c r="U762" s="57">
        <f t="shared" si="280"/>
        <v>0</v>
      </c>
      <c r="V762" s="58">
        <f t="shared" si="281"/>
        <v>0</v>
      </c>
      <c r="W762" s="58">
        <f t="shared" si="282"/>
        <v>0</v>
      </c>
      <c r="X762" s="58">
        <f t="shared" si="283"/>
        <v>0</v>
      </c>
      <c r="Y762" s="58">
        <f t="shared" si="284"/>
        <v>0</v>
      </c>
      <c r="Z762">
        <f t="shared" si="268"/>
        <v>10001</v>
      </c>
    </row>
    <row r="763" spans="1:26" x14ac:dyDescent="0.3">
      <c r="A763" s="56" t="str">
        <f t="shared" si="270"/>
        <v>OUT TIME</v>
      </c>
      <c r="B763" s="56" t="str">
        <f t="shared" si="262"/>
        <v>ultimo</v>
      </c>
      <c r="C763" s="55">
        <f t="shared" si="285"/>
        <v>6</v>
      </c>
      <c r="D763" t="str">
        <f t="shared" si="285"/>
        <v>Herrera</v>
      </c>
      <c r="E763" s="23">
        <f t="shared" si="271"/>
        <v>44043</v>
      </c>
      <c r="F763" s="54">
        <f t="shared" si="272"/>
        <v>59</v>
      </c>
      <c r="G763" cm="1">
        <f t="array" ref="G763">+INDEX('Casos ACUM Prov'!$CK$3:$OM$16,'TODO PROVINCIA'!C763+1,'TODO PROVINCIA'!F763)</f>
        <v>0</v>
      </c>
      <c r="H763">
        <f t="shared" si="264"/>
        <v>0</v>
      </c>
      <c r="I763" cm="1">
        <f t="array" ref="I763">+INDEX('Muertes-PROV'!$C$3:$GE$16,$C763+1,$F763)</f>
        <v>0</v>
      </c>
      <c r="J763">
        <f t="shared" si="265"/>
        <v>0</v>
      </c>
      <c r="K763" cm="1">
        <f t="array" ref="K763">+INDEX('rECUPERA-prov'!$C$3:$LA$16,$C763+1,$F763)</f>
        <v>0</v>
      </c>
      <c r="L763">
        <f t="shared" si="266"/>
        <v>0</v>
      </c>
      <c r="M763">
        <f t="shared" si="273"/>
        <v>0</v>
      </c>
      <c r="N763">
        <f t="shared" si="267"/>
        <v>0</v>
      </c>
      <c r="O763" s="57">
        <f t="shared" si="274"/>
        <v>0</v>
      </c>
      <c r="P763" s="57">
        <f t="shared" si="275"/>
        <v>0</v>
      </c>
      <c r="Q763" s="57">
        <f t="shared" si="276"/>
        <v>0</v>
      </c>
      <c r="R763" s="57">
        <f t="shared" si="277"/>
        <v>0</v>
      </c>
      <c r="S763" s="57">
        <f t="shared" si="278"/>
        <v>0</v>
      </c>
      <c r="T763" s="57">
        <f t="shared" si="279"/>
        <v>0</v>
      </c>
      <c r="U763" s="57">
        <f t="shared" si="280"/>
        <v>0</v>
      </c>
      <c r="V763" s="58">
        <f t="shared" si="281"/>
        <v>0</v>
      </c>
      <c r="W763" s="58">
        <f t="shared" si="282"/>
        <v>0</v>
      </c>
      <c r="X763" s="58">
        <f t="shared" si="283"/>
        <v>0</v>
      </c>
      <c r="Y763" s="58">
        <f t="shared" si="284"/>
        <v>0</v>
      </c>
      <c r="Z763">
        <f t="shared" si="268"/>
        <v>33109</v>
      </c>
    </row>
    <row r="764" spans="1:26" x14ac:dyDescent="0.3">
      <c r="A764" s="56" t="str">
        <f t="shared" si="270"/>
        <v>OUT TIME</v>
      </c>
      <c r="B764" s="56" t="str">
        <f t="shared" si="262"/>
        <v>ultimo</v>
      </c>
      <c r="C764" s="55">
        <f t="shared" ref="C764:D779" si="286">+C751</f>
        <v>7</v>
      </c>
      <c r="D764" t="str">
        <f t="shared" si="286"/>
        <v>Los Santos</v>
      </c>
      <c r="E764" s="23">
        <f t="shared" si="271"/>
        <v>44043</v>
      </c>
      <c r="F764" s="54">
        <f t="shared" si="272"/>
        <v>59</v>
      </c>
      <c r="G764" cm="1">
        <f t="array" ref="G764">+INDEX('Casos ACUM Prov'!$CK$3:$OM$16,'TODO PROVINCIA'!C764+1,'TODO PROVINCIA'!F764)</f>
        <v>0</v>
      </c>
      <c r="H764">
        <f t="shared" si="264"/>
        <v>0</v>
      </c>
      <c r="I764" cm="1">
        <f t="array" ref="I764">+INDEX('Muertes-PROV'!$C$3:$GE$16,$C764+1,$F764)</f>
        <v>0</v>
      </c>
      <c r="J764">
        <f t="shared" si="265"/>
        <v>0</v>
      </c>
      <c r="K764" cm="1">
        <f t="array" ref="K764">+INDEX('rECUPERA-prov'!$C$3:$LA$16,$C764+1,$F764)</f>
        <v>0</v>
      </c>
      <c r="L764">
        <f t="shared" si="266"/>
        <v>0</v>
      </c>
      <c r="M764">
        <f t="shared" si="273"/>
        <v>0</v>
      </c>
      <c r="N764">
        <f t="shared" si="267"/>
        <v>0</v>
      </c>
      <c r="O764" s="57">
        <f t="shared" si="274"/>
        <v>0</v>
      </c>
      <c r="P764" s="57">
        <f t="shared" si="275"/>
        <v>0</v>
      </c>
      <c r="Q764" s="57">
        <f t="shared" si="276"/>
        <v>0</v>
      </c>
      <c r="R764" s="57">
        <f t="shared" si="277"/>
        <v>0</v>
      </c>
      <c r="S764" s="57">
        <f t="shared" si="278"/>
        <v>0</v>
      </c>
      <c r="T764" s="57">
        <f t="shared" si="279"/>
        <v>0</v>
      </c>
      <c r="U764" s="57">
        <f t="shared" si="280"/>
        <v>0</v>
      </c>
      <c r="V764" s="58">
        <f t="shared" si="281"/>
        <v>0</v>
      </c>
      <c r="W764" s="58">
        <f t="shared" si="282"/>
        <v>0</v>
      </c>
      <c r="X764" s="58">
        <f t="shared" si="283"/>
        <v>0</v>
      </c>
      <c r="Y764" s="58">
        <f t="shared" si="284"/>
        <v>0</v>
      </c>
      <c r="Z764">
        <f t="shared" si="268"/>
        <v>156747</v>
      </c>
    </row>
    <row r="765" spans="1:26" x14ac:dyDescent="0.3">
      <c r="A765" s="56" t="str">
        <f t="shared" si="270"/>
        <v>OUT TIME</v>
      </c>
      <c r="B765" s="56" t="str">
        <f t="shared" si="262"/>
        <v>ultimo</v>
      </c>
      <c r="C765" s="55">
        <f t="shared" si="286"/>
        <v>8</v>
      </c>
      <c r="D765" t="str">
        <f t="shared" si="286"/>
        <v>Panamá</v>
      </c>
      <c r="E765" s="23">
        <f t="shared" si="271"/>
        <v>44043</v>
      </c>
      <c r="F765" s="54">
        <f t="shared" si="272"/>
        <v>59</v>
      </c>
      <c r="G765" cm="1">
        <f t="array" ref="G765">+INDEX('Casos ACUM Prov'!$CK$3:$OM$16,'TODO PROVINCIA'!C765+1,'TODO PROVINCIA'!F765)</f>
        <v>0</v>
      </c>
      <c r="H765">
        <f t="shared" si="264"/>
        <v>0</v>
      </c>
      <c r="I765" cm="1">
        <f t="array" ref="I765">+INDEX('Muertes-PROV'!$C$3:$GE$16,$C765+1,$F765)</f>
        <v>0</v>
      </c>
      <c r="J765">
        <f t="shared" si="265"/>
        <v>0</v>
      </c>
      <c r="K765" cm="1">
        <f t="array" ref="K765">+INDEX('rECUPERA-prov'!$C$3:$LA$16,$C765+1,$F765)</f>
        <v>0</v>
      </c>
      <c r="L765">
        <f t="shared" si="266"/>
        <v>0</v>
      </c>
      <c r="M765">
        <f t="shared" si="273"/>
        <v>0</v>
      </c>
      <c r="N765">
        <f t="shared" si="267"/>
        <v>0</v>
      </c>
      <c r="O765" s="57">
        <f t="shared" si="274"/>
        <v>0</v>
      </c>
      <c r="P765" s="57">
        <f t="shared" si="275"/>
        <v>0</v>
      </c>
      <c r="Q765" s="57">
        <f t="shared" si="276"/>
        <v>0</v>
      </c>
      <c r="R765" s="57">
        <f t="shared" si="277"/>
        <v>0</v>
      </c>
      <c r="S765" s="57">
        <f t="shared" si="278"/>
        <v>0</v>
      </c>
      <c r="T765" s="57">
        <f t="shared" si="279"/>
        <v>0</v>
      </c>
      <c r="U765" s="57">
        <f t="shared" si="280"/>
        <v>0</v>
      </c>
      <c r="V765" s="58">
        <f t="shared" si="281"/>
        <v>0</v>
      </c>
      <c r="W765" s="58">
        <f t="shared" si="282"/>
        <v>0</v>
      </c>
      <c r="X765" s="58">
        <f t="shared" si="283"/>
        <v>0</v>
      </c>
      <c r="Y765" s="58">
        <f t="shared" si="284"/>
        <v>0</v>
      </c>
      <c r="Z765">
        <f t="shared" si="268"/>
        <v>109955</v>
      </c>
    </row>
    <row r="766" spans="1:26" x14ac:dyDescent="0.3">
      <c r="A766" s="56" t="str">
        <f t="shared" si="270"/>
        <v>OUT TIME</v>
      </c>
      <c r="B766" s="56" t="str">
        <f t="shared" si="262"/>
        <v>ultimo</v>
      </c>
      <c r="C766" s="55">
        <f t="shared" si="286"/>
        <v>9</v>
      </c>
      <c r="D766" t="str">
        <f t="shared" si="286"/>
        <v>Veraguas</v>
      </c>
      <c r="E766" s="23">
        <f t="shared" si="271"/>
        <v>44043</v>
      </c>
      <c r="F766" s="54">
        <f t="shared" si="272"/>
        <v>59</v>
      </c>
      <c r="G766" cm="1">
        <f t="array" ref="G766">+INDEX('Casos ACUM Prov'!$CK$3:$OM$16,'TODO PROVINCIA'!C766+1,'TODO PROVINCIA'!F766)</f>
        <v>0</v>
      </c>
      <c r="H766">
        <f t="shared" si="264"/>
        <v>0</v>
      </c>
      <c r="I766" cm="1">
        <f t="array" ref="I766">+INDEX('Muertes-PROV'!$C$3:$GE$16,$C766+1,$F766)</f>
        <v>0</v>
      </c>
      <c r="J766">
        <f t="shared" si="265"/>
        <v>0</v>
      </c>
      <c r="K766" cm="1">
        <f t="array" ref="K766">+INDEX('rECUPERA-prov'!$C$3:$LA$16,$C766+1,$F766)</f>
        <v>0</v>
      </c>
      <c r="L766">
        <f t="shared" si="266"/>
        <v>0</v>
      </c>
      <c r="M766">
        <f t="shared" si="273"/>
        <v>0</v>
      </c>
      <c r="N766">
        <f t="shared" si="267"/>
        <v>0</v>
      </c>
      <c r="O766" s="57">
        <f t="shared" si="274"/>
        <v>0</v>
      </c>
      <c r="P766" s="57">
        <f t="shared" si="275"/>
        <v>0</v>
      </c>
      <c r="Q766" s="57">
        <f t="shared" si="276"/>
        <v>0</v>
      </c>
      <c r="R766" s="57">
        <f t="shared" si="277"/>
        <v>0</v>
      </c>
      <c r="S766" s="57">
        <f t="shared" si="278"/>
        <v>0</v>
      </c>
      <c r="T766" s="57">
        <f t="shared" si="279"/>
        <v>0</v>
      </c>
      <c r="U766" s="57">
        <f t="shared" si="280"/>
        <v>0</v>
      </c>
      <c r="V766" s="58">
        <f t="shared" si="281"/>
        <v>0</v>
      </c>
      <c r="W766" s="58">
        <f t="shared" si="282"/>
        <v>0</v>
      </c>
      <c r="X766" s="58">
        <f t="shared" si="283"/>
        <v>0</v>
      </c>
      <c r="Y766" s="58">
        <f t="shared" si="284"/>
        <v>0</v>
      </c>
      <c r="Z766">
        <f t="shared" si="268"/>
        <v>109955</v>
      </c>
    </row>
    <row r="767" spans="1:26" x14ac:dyDescent="0.3">
      <c r="A767" s="56" t="str">
        <f t="shared" si="270"/>
        <v>OUT TIME</v>
      </c>
      <c r="B767" s="56" t="str">
        <f t="shared" si="262"/>
        <v>ultimo</v>
      </c>
      <c r="C767" s="55">
        <f t="shared" si="286"/>
        <v>10</v>
      </c>
      <c r="D767" t="str">
        <f t="shared" si="286"/>
        <v>Comarca Kuna Yala</v>
      </c>
      <c r="E767" s="23">
        <f t="shared" si="271"/>
        <v>44043</v>
      </c>
      <c r="F767" s="54">
        <f t="shared" si="272"/>
        <v>59</v>
      </c>
      <c r="G767" cm="1">
        <f t="array" ref="G767">+INDEX('Casos ACUM Prov'!$CK$3:$OM$16,'TODO PROVINCIA'!C767+1,'TODO PROVINCIA'!F767)</f>
        <v>0</v>
      </c>
      <c r="H767">
        <f t="shared" si="264"/>
        <v>0</v>
      </c>
      <c r="I767" cm="1">
        <f t="array" ref="I767">+INDEX('Muertes-PROV'!$C$3:$GE$16,$C767+1,$F767)</f>
        <v>0</v>
      </c>
      <c r="J767">
        <f t="shared" si="265"/>
        <v>0</v>
      </c>
      <c r="K767" cm="1">
        <f t="array" ref="K767">+INDEX('rECUPERA-prov'!$C$3:$LA$16,$C767+1,$F767)</f>
        <v>0</v>
      </c>
      <c r="L767">
        <f t="shared" si="266"/>
        <v>0</v>
      </c>
      <c r="M767">
        <f t="shared" si="273"/>
        <v>0</v>
      </c>
      <c r="N767">
        <f t="shared" si="267"/>
        <v>0</v>
      </c>
      <c r="O767" s="57">
        <f t="shared" si="274"/>
        <v>0</v>
      </c>
      <c r="P767" s="57">
        <f t="shared" si="275"/>
        <v>0</v>
      </c>
      <c r="Q767" s="57">
        <f t="shared" si="276"/>
        <v>0</v>
      </c>
      <c r="R767" s="57">
        <f t="shared" si="277"/>
        <v>0</v>
      </c>
      <c r="S767" s="57">
        <f t="shared" si="278"/>
        <v>0</v>
      </c>
      <c r="T767" s="57">
        <f t="shared" si="279"/>
        <v>0</v>
      </c>
      <c r="U767" s="57">
        <f t="shared" si="280"/>
        <v>0</v>
      </c>
      <c r="V767" s="58">
        <f t="shared" si="281"/>
        <v>0</v>
      </c>
      <c r="W767" s="58">
        <f t="shared" si="282"/>
        <v>0</v>
      </c>
      <c r="X767" s="58">
        <f t="shared" si="283"/>
        <v>0</v>
      </c>
      <c r="Y767" s="58">
        <f t="shared" si="284"/>
        <v>0</v>
      </c>
      <c r="Z767">
        <f t="shared" si="268"/>
        <v>89592</v>
      </c>
    </row>
    <row r="768" spans="1:26" x14ac:dyDescent="0.3">
      <c r="A768" s="56" t="str">
        <f t="shared" si="270"/>
        <v>OUT TIME</v>
      </c>
      <c r="B768" s="56" t="str">
        <f t="shared" si="262"/>
        <v>ultimo</v>
      </c>
      <c r="C768" s="55">
        <f t="shared" si="286"/>
        <v>11</v>
      </c>
      <c r="D768" t="str">
        <f t="shared" si="286"/>
        <v>Comarca Emberá Wounaán</v>
      </c>
      <c r="E768" s="23">
        <f t="shared" si="271"/>
        <v>44043</v>
      </c>
      <c r="F768" s="54">
        <f t="shared" si="272"/>
        <v>59</v>
      </c>
      <c r="G768" cm="1">
        <f t="array" ref="G768">+INDEX('Casos ACUM Prov'!$CK$3:$OM$16,'TODO PROVINCIA'!C768+1,'TODO PROVINCIA'!F768)</f>
        <v>0</v>
      </c>
      <c r="H768">
        <f t="shared" si="264"/>
        <v>0</v>
      </c>
      <c r="I768" cm="1">
        <f t="array" ref="I768">+INDEX('Muertes-PROV'!$C$3:$GE$16,$C768+1,$F768)</f>
        <v>0</v>
      </c>
      <c r="J768">
        <f t="shared" si="265"/>
        <v>0</v>
      </c>
      <c r="K768" cm="1">
        <f t="array" ref="K768">+INDEX('rECUPERA-prov'!$C$3:$LA$16,$C768+1,$F768)</f>
        <v>0</v>
      </c>
      <c r="L768">
        <f t="shared" si="266"/>
        <v>0</v>
      </c>
      <c r="M768">
        <f t="shared" si="273"/>
        <v>0</v>
      </c>
      <c r="N768">
        <f t="shared" si="267"/>
        <v>0</v>
      </c>
      <c r="O768" s="57">
        <f t="shared" si="274"/>
        <v>0</v>
      </c>
      <c r="P768" s="57">
        <f t="shared" si="275"/>
        <v>0</v>
      </c>
      <c r="Q768" s="57">
        <f t="shared" si="276"/>
        <v>0</v>
      </c>
      <c r="R768" s="57">
        <f t="shared" si="277"/>
        <v>0</v>
      </c>
      <c r="S768" s="57">
        <f t="shared" si="278"/>
        <v>0</v>
      </c>
      <c r="T768" s="57">
        <f t="shared" si="279"/>
        <v>0</v>
      </c>
      <c r="U768" s="57">
        <f t="shared" si="280"/>
        <v>0</v>
      </c>
      <c r="V768" s="58">
        <f t="shared" si="281"/>
        <v>0</v>
      </c>
      <c r="W768" s="58">
        <f t="shared" si="282"/>
        <v>0</v>
      </c>
      <c r="X768" s="58">
        <f t="shared" si="283"/>
        <v>0</v>
      </c>
      <c r="Y768" s="58">
        <f t="shared" si="284"/>
        <v>0</v>
      </c>
      <c r="Z768">
        <f t="shared" si="268"/>
        <v>1249032</v>
      </c>
    </row>
    <row r="769" spans="1:26" x14ac:dyDescent="0.3">
      <c r="A769" s="56" t="str">
        <f t="shared" si="270"/>
        <v>OUT TIME</v>
      </c>
      <c r="B769" s="56" t="str">
        <f t="shared" si="262"/>
        <v>ultimo</v>
      </c>
      <c r="C769" s="55">
        <f t="shared" si="286"/>
        <v>12</v>
      </c>
      <c r="D769" t="str">
        <f t="shared" si="286"/>
        <v>Comarca Ngäbe Buglé</v>
      </c>
      <c r="E769" s="23">
        <f t="shared" si="271"/>
        <v>44043</v>
      </c>
      <c r="F769" s="54">
        <f t="shared" si="272"/>
        <v>59</v>
      </c>
      <c r="G769" cm="1">
        <f t="array" ref="G769">+INDEX('Casos ACUM Prov'!$CK$3:$OM$16,'TODO PROVINCIA'!C769+1,'TODO PROVINCIA'!F769)</f>
        <v>0</v>
      </c>
      <c r="H769">
        <f t="shared" si="264"/>
        <v>0</v>
      </c>
      <c r="I769" cm="1">
        <f t="array" ref="I769">+INDEX('Muertes-PROV'!$C$3:$GE$16,$C769+1,$F769)</f>
        <v>0</v>
      </c>
      <c r="J769">
        <f t="shared" si="265"/>
        <v>0</v>
      </c>
      <c r="K769" cm="1">
        <f t="array" ref="K769">+INDEX('rECUPERA-prov'!$C$3:$LA$16,$C769+1,$F769)</f>
        <v>0</v>
      </c>
      <c r="L769">
        <f t="shared" si="266"/>
        <v>0</v>
      </c>
      <c r="M769">
        <f t="shared" si="273"/>
        <v>0</v>
      </c>
      <c r="N769">
        <f t="shared" si="267"/>
        <v>0</v>
      </c>
      <c r="O769" s="57">
        <f t="shared" si="274"/>
        <v>0</v>
      </c>
      <c r="P769" s="57">
        <f t="shared" si="275"/>
        <v>0</v>
      </c>
      <c r="Q769" s="57">
        <f t="shared" si="276"/>
        <v>0</v>
      </c>
      <c r="R769" s="57">
        <f t="shared" si="277"/>
        <v>0</v>
      </c>
      <c r="S769" s="57">
        <f t="shared" si="278"/>
        <v>0</v>
      </c>
      <c r="T769" s="57">
        <f t="shared" si="279"/>
        <v>0</v>
      </c>
      <c r="U769" s="57">
        <f t="shared" si="280"/>
        <v>0</v>
      </c>
      <c r="V769" s="58">
        <f t="shared" si="281"/>
        <v>0</v>
      </c>
      <c r="W769" s="58">
        <f t="shared" si="282"/>
        <v>0</v>
      </c>
      <c r="X769" s="58">
        <f t="shared" si="283"/>
        <v>0</v>
      </c>
      <c r="Y769" s="58">
        <f t="shared" si="284"/>
        <v>0</v>
      </c>
      <c r="Z769">
        <f t="shared" si="268"/>
        <v>464038</v>
      </c>
    </row>
    <row r="770" spans="1:26" x14ac:dyDescent="0.3">
      <c r="A770" s="56" t="str">
        <f t="shared" si="270"/>
        <v>OUT TIME</v>
      </c>
      <c r="B770" s="56" t="str">
        <f t="shared" si="262"/>
        <v>ultimo</v>
      </c>
      <c r="C770" s="55">
        <f t="shared" si="286"/>
        <v>13</v>
      </c>
      <c r="D770" t="str">
        <f t="shared" si="286"/>
        <v>Panamá Oeste</v>
      </c>
      <c r="E770" s="23">
        <f t="shared" si="271"/>
        <v>44043</v>
      </c>
      <c r="F770" s="54">
        <f t="shared" si="272"/>
        <v>59</v>
      </c>
      <c r="G770" cm="1">
        <f t="array" ref="G770">+INDEX('Casos ACUM Prov'!$CK$3:$OM$16,'TODO PROVINCIA'!C770+1,'TODO PROVINCIA'!F770)</f>
        <v>0</v>
      </c>
      <c r="H770">
        <f t="shared" si="264"/>
        <v>0</v>
      </c>
      <c r="I770" cm="1">
        <f t="array" ref="I770">+INDEX('Muertes-PROV'!$C$3:$GE$16,$C770+1,$F770)</f>
        <v>0</v>
      </c>
      <c r="J770">
        <f t="shared" si="265"/>
        <v>0</v>
      </c>
      <c r="K770" cm="1">
        <f t="array" ref="K770">+INDEX('rECUPERA-prov'!$C$3:$LA$16,$C770+1,$F770)</f>
        <v>0</v>
      </c>
      <c r="L770">
        <f t="shared" si="266"/>
        <v>0</v>
      </c>
      <c r="M770">
        <f t="shared" si="273"/>
        <v>0</v>
      </c>
      <c r="N770">
        <f t="shared" si="267"/>
        <v>0</v>
      </c>
      <c r="O770" s="57">
        <f t="shared" si="274"/>
        <v>0</v>
      </c>
      <c r="P770" s="57">
        <f t="shared" si="275"/>
        <v>0</v>
      </c>
      <c r="Q770" s="57">
        <f t="shared" si="276"/>
        <v>0</v>
      </c>
      <c r="R770" s="57">
        <f t="shared" si="277"/>
        <v>0</v>
      </c>
      <c r="S770" s="57">
        <f t="shared" si="278"/>
        <v>0</v>
      </c>
      <c r="T770" s="57">
        <f t="shared" si="279"/>
        <v>0</v>
      </c>
      <c r="U770" s="57">
        <f t="shared" si="280"/>
        <v>0</v>
      </c>
      <c r="V770" s="58">
        <f t="shared" si="281"/>
        <v>0</v>
      </c>
      <c r="W770" s="58">
        <f t="shared" si="282"/>
        <v>0</v>
      </c>
      <c r="X770" s="58">
        <f t="shared" si="283"/>
        <v>0</v>
      </c>
      <c r="Y770" s="58">
        <f t="shared" si="284"/>
        <v>0</v>
      </c>
      <c r="Z770">
        <f t="shared" si="268"/>
        <v>226991</v>
      </c>
    </row>
    <row r="771" spans="1:26" x14ac:dyDescent="0.3">
      <c r="A771" s="56" t="str">
        <f t="shared" si="270"/>
        <v>OUT TIME</v>
      </c>
      <c r="B771" s="56" t="str">
        <f t="shared" si="262"/>
        <v>ultimo</v>
      </c>
      <c r="C771" s="55">
        <f t="shared" si="286"/>
        <v>1</v>
      </c>
      <c r="D771" t="str">
        <f t="shared" si="286"/>
        <v>Bocas del Toro</v>
      </c>
      <c r="E771" s="23">
        <f t="shared" si="271"/>
        <v>44044</v>
      </c>
      <c r="F771" s="54">
        <f t="shared" si="272"/>
        <v>60</v>
      </c>
      <c r="G771" cm="1">
        <f t="array" ref="G771">+INDEX('Casos ACUM Prov'!$CK$3:$OM$16,'TODO PROVINCIA'!C771+1,'TODO PROVINCIA'!F771)</f>
        <v>0</v>
      </c>
      <c r="H771">
        <f t="shared" si="264"/>
        <v>0</v>
      </c>
      <c r="I771" cm="1">
        <f t="array" ref="I771">+INDEX('Muertes-PROV'!$C$3:$GE$16,$C771+1,$F771)</f>
        <v>0</v>
      </c>
      <c r="J771">
        <f t="shared" si="265"/>
        <v>0</v>
      </c>
      <c r="K771" cm="1">
        <f t="array" ref="K771">+INDEX('rECUPERA-prov'!$C$3:$LA$16,$C771+1,$F771)</f>
        <v>0</v>
      </c>
      <c r="L771">
        <f t="shared" si="266"/>
        <v>0</v>
      </c>
      <c r="M771">
        <f t="shared" si="273"/>
        <v>0</v>
      </c>
      <c r="N771">
        <f t="shared" si="267"/>
        <v>0</v>
      </c>
      <c r="O771" s="57">
        <f t="shared" si="274"/>
        <v>0</v>
      </c>
      <c r="P771" s="57">
        <f t="shared" si="275"/>
        <v>0</v>
      </c>
      <c r="Q771" s="57">
        <f t="shared" si="276"/>
        <v>0</v>
      </c>
      <c r="R771" s="57">
        <f t="shared" si="277"/>
        <v>0</v>
      </c>
      <c r="S771" s="57">
        <f t="shared" si="278"/>
        <v>0</v>
      </c>
      <c r="T771" s="57">
        <f t="shared" si="279"/>
        <v>0</v>
      </c>
      <c r="U771" s="57">
        <f t="shared" si="280"/>
        <v>0</v>
      </c>
      <c r="V771" s="58">
        <f t="shared" si="281"/>
        <v>0</v>
      </c>
      <c r="W771" s="58">
        <f t="shared" si="282"/>
        <v>0</v>
      </c>
      <c r="X771" s="58">
        <f t="shared" si="283"/>
        <v>0</v>
      </c>
      <c r="Y771" s="58">
        <f t="shared" si="284"/>
        <v>0</v>
      </c>
      <c r="Z771">
        <f t="shared" si="268"/>
        <v>125461</v>
      </c>
    </row>
    <row r="772" spans="1:26" x14ac:dyDescent="0.3">
      <c r="A772" s="56" t="str">
        <f t="shared" si="270"/>
        <v>OUT TIME</v>
      </c>
      <c r="B772" s="56" t="str">
        <f t="shared" si="262"/>
        <v>ultimo</v>
      </c>
      <c r="C772" s="55">
        <f t="shared" si="286"/>
        <v>2</v>
      </c>
      <c r="D772" t="str">
        <f t="shared" si="286"/>
        <v>Coclé</v>
      </c>
      <c r="E772" s="23">
        <f t="shared" si="271"/>
        <v>44044</v>
      </c>
      <c r="F772" s="54">
        <f t="shared" si="272"/>
        <v>60</v>
      </c>
      <c r="G772" cm="1">
        <f t="array" ref="G772">+INDEX('Casos ACUM Prov'!$CK$3:$OM$16,'TODO PROVINCIA'!C772+1,'TODO PROVINCIA'!F772)</f>
        <v>0</v>
      </c>
      <c r="H772">
        <f t="shared" si="264"/>
        <v>0</v>
      </c>
      <c r="I772" cm="1">
        <f t="array" ref="I772">+INDEX('Muertes-PROV'!$C$3:$GE$16,$C772+1,$F772)</f>
        <v>0</v>
      </c>
      <c r="J772">
        <f t="shared" si="265"/>
        <v>0</v>
      </c>
      <c r="K772" cm="1">
        <f t="array" ref="K772">+INDEX('rECUPERA-prov'!$C$3:$LA$16,$C772+1,$F772)</f>
        <v>0</v>
      </c>
      <c r="L772">
        <f t="shared" si="266"/>
        <v>0</v>
      </c>
      <c r="M772">
        <f t="shared" si="273"/>
        <v>0</v>
      </c>
      <c r="N772">
        <f t="shared" si="267"/>
        <v>0</v>
      </c>
      <c r="O772" s="57">
        <f t="shared" si="274"/>
        <v>0</v>
      </c>
      <c r="P772" s="57">
        <f t="shared" si="275"/>
        <v>0</v>
      </c>
      <c r="Q772" s="57">
        <f t="shared" si="276"/>
        <v>0</v>
      </c>
      <c r="R772" s="57">
        <f t="shared" si="277"/>
        <v>0</v>
      </c>
      <c r="S772" s="57">
        <f t="shared" si="278"/>
        <v>0</v>
      </c>
      <c r="T772" s="57">
        <f t="shared" si="279"/>
        <v>0</v>
      </c>
      <c r="U772" s="57">
        <f t="shared" si="280"/>
        <v>0</v>
      </c>
      <c r="V772" s="58">
        <f t="shared" si="281"/>
        <v>0</v>
      </c>
      <c r="W772" s="58">
        <f t="shared" si="282"/>
        <v>0</v>
      </c>
      <c r="X772" s="58">
        <f t="shared" si="283"/>
        <v>0</v>
      </c>
      <c r="Y772" s="58">
        <f t="shared" si="284"/>
        <v>0</v>
      </c>
      <c r="Z772">
        <f t="shared" si="268"/>
        <v>416873</v>
      </c>
    </row>
    <row r="773" spans="1:26" x14ac:dyDescent="0.3">
      <c r="A773" s="56" t="str">
        <f t="shared" si="270"/>
        <v>OUT TIME</v>
      </c>
      <c r="B773" s="56" t="str">
        <f t="shared" ref="B773:B836" si="287">+IFERROR(IF(A786="OUT TIME","ultimo","no"),"no")</f>
        <v>ultimo</v>
      </c>
      <c r="C773" s="55">
        <f t="shared" si="286"/>
        <v>3</v>
      </c>
      <c r="D773" t="str">
        <f t="shared" si="286"/>
        <v>Colón</v>
      </c>
      <c r="E773" s="23">
        <f t="shared" si="271"/>
        <v>44044</v>
      </c>
      <c r="F773" s="54">
        <f t="shared" si="272"/>
        <v>60</v>
      </c>
      <c r="G773" cm="1">
        <f t="array" ref="G773">+INDEX('Casos ACUM Prov'!$CK$3:$OM$16,'TODO PROVINCIA'!C773+1,'TODO PROVINCIA'!F773)</f>
        <v>0</v>
      </c>
      <c r="H773">
        <f t="shared" si="264"/>
        <v>0</v>
      </c>
      <c r="I773" cm="1">
        <f t="array" ref="I773">+INDEX('Muertes-PROV'!$C$3:$GE$16,$C773+1,$F773)</f>
        <v>0</v>
      </c>
      <c r="J773">
        <f t="shared" si="265"/>
        <v>0</v>
      </c>
      <c r="K773" cm="1">
        <f t="array" ref="K773">+INDEX('rECUPERA-prov'!$C$3:$LA$16,$C773+1,$F773)</f>
        <v>0</v>
      </c>
      <c r="L773">
        <f t="shared" si="266"/>
        <v>0</v>
      </c>
      <c r="M773">
        <f t="shared" si="273"/>
        <v>0</v>
      </c>
      <c r="N773">
        <f t="shared" si="267"/>
        <v>0</v>
      </c>
      <c r="O773" s="57">
        <f t="shared" si="274"/>
        <v>0</v>
      </c>
      <c r="P773" s="57">
        <f t="shared" si="275"/>
        <v>0</v>
      </c>
      <c r="Q773" s="57">
        <f t="shared" si="276"/>
        <v>0</v>
      </c>
      <c r="R773" s="57">
        <f t="shared" si="277"/>
        <v>0</v>
      </c>
      <c r="S773" s="57">
        <f t="shared" si="278"/>
        <v>0</v>
      </c>
      <c r="T773" s="57">
        <f t="shared" si="279"/>
        <v>0</v>
      </c>
      <c r="U773" s="57">
        <f t="shared" si="280"/>
        <v>0</v>
      </c>
      <c r="V773" s="58">
        <f t="shared" si="281"/>
        <v>0</v>
      </c>
      <c r="W773" s="58">
        <f t="shared" si="282"/>
        <v>0</v>
      </c>
      <c r="X773" s="58">
        <f t="shared" si="283"/>
        <v>0</v>
      </c>
      <c r="Y773" s="58">
        <f t="shared" si="284"/>
        <v>0</v>
      </c>
      <c r="Z773">
        <f t="shared" si="268"/>
        <v>233708</v>
      </c>
    </row>
    <row r="774" spans="1:26" x14ac:dyDescent="0.3">
      <c r="A774" s="56" t="str">
        <f t="shared" si="270"/>
        <v>OUT TIME</v>
      </c>
      <c r="B774" s="56" t="str">
        <f t="shared" si="287"/>
        <v>ultimo</v>
      </c>
      <c r="C774" s="55">
        <f t="shared" si="286"/>
        <v>4</v>
      </c>
      <c r="D774" t="str">
        <f t="shared" si="286"/>
        <v>Chiriquí</v>
      </c>
      <c r="E774" s="23">
        <f t="shared" si="271"/>
        <v>44044</v>
      </c>
      <c r="F774" s="54">
        <f t="shared" si="272"/>
        <v>60</v>
      </c>
      <c r="G774" cm="1">
        <f t="array" ref="G774">+INDEX('Casos ACUM Prov'!$CK$3:$OM$16,'TODO PROVINCIA'!C774+1,'TODO PROVINCIA'!F774)</f>
        <v>0</v>
      </c>
      <c r="H774">
        <f t="shared" si="264"/>
        <v>0</v>
      </c>
      <c r="I774" cm="1">
        <f t="array" ref="I774">+INDEX('Muertes-PROV'!$C$3:$GE$16,$C774+1,$F774)</f>
        <v>0</v>
      </c>
      <c r="J774">
        <f t="shared" si="265"/>
        <v>0</v>
      </c>
      <c r="K774" cm="1">
        <f t="array" ref="K774">+INDEX('rECUPERA-prov'!$C$3:$LA$16,$C774+1,$F774)</f>
        <v>0</v>
      </c>
      <c r="L774">
        <f t="shared" si="266"/>
        <v>0</v>
      </c>
      <c r="M774">
        <f t="shared" si="273"/>
        <v>0</v>
      </c>
      <c r="N774">
        <f t="shared" si="267"/>
        <v>0</v>
      </c>
      <c r="O774" s="57">
        <f t="shared" si="274"/>
        <v>0</v>
      </c>
      <c r="P774" s="57">
        <f t="shared" si="275"/>
        <v>0</v>
      </c>
      <c r="Q774" s="57">
        <f t="shared" si="276"/>
        <v>0</v>
      </c>
      <c r="R774" s="57">
        <f t="shared" si="277"/>
        <v>0</v>
      </c>
      <c r="S774" s="57">
        <f t="shared" si="278"/>
        <v>0</v>
      </c>
      <c r="T774" s="57">
        <f t="shared" si="279"/>
        <v>0</v>
      </c>
      <c r="U774" s="57">
        <f t="shared" si="280"/>
        <v>0</v>
      </c>
      <c r="V774" s="58">
        <f t="shared" si="281"/>
        <v>0</v>
      </c>
      <c r="W774" s="58">
        <f t="shared" si="282"/>
        <v>0</v>
      </c>
      <c r="X774" s="58">
        <f t="shared" si="283"/>
        <v>0</v>
      </c>
      <c r="Y774" s="58">
        <f t="shared" si="284"/>
        <v>0</v>
      </c>
      <c r="Z774">
        <f t="shared" si="268"/>
        <v>241928</v>
      </c>
    </row>
    <row r="775" spans="1:26" x14ac:dyDescent="0.3">
      <c r="A775" s="56" t="str">
        <f t="shared" si="270"/>
        <v>OUT TIME</v>
      </c>
      <c r="B775" s="56" t="str">
        <f t="shared" si="287"/>
        <v>ultimo</v>
      </c>
      <c r="C775" s="55">
        <f t="shared" si="286"/>
        <v>5</v>
      </c>
      <c r="D775" t="str">
        <f t="shared" si="286"/>
        <v>Darién</v>
      </c>
      <c r="E775" s="23">
        <f t="shared" si="271"/>
        <v>44044</v>
      </c>
      <c r="F775" s="54">
        <f t="shared" si="272"/>
        <v>60</v>
      </c>
      <c r="G775" cm="1">
        <f t="array" ref="G775">+INDEX('Casos ACUM Prov'!$CK$3:$OM$16,'TODO PROVINCIA'!C775+1,'TODO PROVINCIA'!F775)</f>
        <v>0</v>
      </c>
      <c r="H775">
        <f t="shared" si="264"/>
        <v>0</v>
      </c>
      <c r="I775" cm="1">
        <f t="array" ref="I775">+INDEX('Muertes-PROV'!$C$3:$GE$16,$C775+1,$F775)</f>
        <v>0</v>
      </c>
      <c r="J775">
        <f t="shared" si="265"/>
        <v>0</v>
      </c>
      <c r="K775" cm="1">
        <f t="array" ref="K775">+INDEX('rECUPERA-prov'!$C$3:$LA$16,$C775+1,$F775)</f>
        <v>0</v>
      </c>
      <c r="L775">
        <f t="shared" si="266"/>
        <v>0</v>
      </c>
      <c r="M775">
        <f t="shared" si="273"/>
        <v>0</v>
      </c>
      <c r="N775">
        <f t="shared" si="267"/>
        <v>0</v>
      </c>
      <c r="O775" s="57">
        <f t="shared" si="274"/>
        <v>0</v>
      </c>
      <c r="P775" s="57">
        <f t="shared" si="275"/>
        <v>0</v>
      </c>
      <c r="Q775" s="57">
        <f t="shared" si="276"/>
        <v>0</v>
      </c>
      <c r="R775" s="57">
        <f t="shared" si="277"/>
        <v>0</v>
      </c>
      <c r="S775" s="57">
        <f t="shared" si="278"/>
        <v>0</v>
      </c>
      <c r="T775" s="57">
        <f t="shared" si="279"/>
        <v>0</v>
      </c>
      <c r="U775" s="57">
        <f t="shared" si="280"/>
        <v>0</v>
      </c>
      <c r="V775" s="58">
        <f t="shared" si="281"/>
        <v>0</v>
      </c>
      <c r="W775" s="58">
        <f t="shared" si="282"/>
        <v>0</v>
      </c>
      <c r="X775" s="58">
        <f t="shared" si="283"/>
        <v>0</v>
      </c>
      <c r="Y775" s="58">
        <f t="shared" si="284"/>
        <v>0</v>
      </c>
      <c r="Z775">
        <f t="shared" si="268"/>
        <v>10001</v>
      </c>
    </row>
    <row r="776" spans="1:26" x14ac:dyDescent="0.3">
      <c r="A776" s="56" t="str">
        <f t="shared" si="270"/>
        <v>OUT TIME</v>
      </c>
      <c r="B776" s="56" t="str">
        <f t="shared" si="287"/>
        <v>ultimo</v>
      </c>
      <c r="C776" s="55">
        <f t="shared" si="286"/>
        <v>6</v>
      </c>
      <c r="D776" t="str">
        <f t="shared" si="286"/>
        <v>Herrera</v>
      </c>
      <c r="E776" s="23">
        <f t="shared" si="271"/>
        <v>44044</v>
      </c>
      <c r="F776" s="54">
        <f t="shared" si="272"/>
        <v>60</v>
      </c>
      <c r="G776" cm="1">
        <f t="array" ref="G776">+INDEX('Casos ACUM Prov'!$CK$3:$OM$16,'TODO PROVINCIA'!C776+1,'TODO PROVINCIA'!F776)</f>
        <v>0</v>
      </c>
      <c r="H776">
        <f t="shared" si="264"/>
        <v>0</v>
      </c>
      <c r="I776" cm="1">
        <f t="array" ref="I776">+INDEX('Muertes-PROV'!$C$3:$GE$16,$C776+1,$F776)</f>
        <v>0</v>
      </c>
      <c r="J776">
        <f t="shared" si="265"/>
        <v>0</v>
      </c>
      <c r="K776" cm="1">
        <f t="array" ref="K776">+INDEX('rECUPERA-prov'!$C$3:$LA$16,$C776+1,$F776)</f>
        <v>0</v>
      </c>
      <c r="L776">
        <f t="shared" si="266"/>
        <v>0</v>
      </c>
      <c r="M776">
        <f t="shared" si="273"/>
        <v>0</v>
      </c>
      <c r="N776">
        <f t="shared" si="267"/>
        <v>0</v>
      </c>
      <c r="O776" s="57">
        <f t="shared" si="274"/>
        <v>0</v>
      </c>
      <c r="P776" s="57">
        <f t="shared" si="275"/>
        <v>0</v>
      </c>
      <c r="Q776" s="57">
        <f t="shared" si="276"/>
        <v>0</v>
      </c>
      <c r="R776" s="57">
        <f t="shared" si="277"/>
        <v>0</v>
      </c>
      <c r="S776" s="57">
        <f t="shared" si="278"/>
        <v>0</v>
      </c>
      <c r="T776" s="57">
        <f t="shared" si="279"/>
        <v>0</v>
      </c>
      <c r="U776" s="57">
        <f t="shared" si="280"/>
        <v>0</v>
      </c>
      <c r="V776" s="58">
        <f t="shared" si="281"/>
        <v>0</v>
      </c>
      <c r="W776" s="58">
        <f t="shared" si="282"/>
        <v>0</v>
      </c>
      <c r="X776" s="58">
        <f t="shared" si="283"/>
        <v>0</v>
      </c>
      <c r="Y776" s="58">
        <f t="shared" si="284"/>
        <v>0</v>
      </c>
      <c r="Z776">
        <f t="shared" si="268"/>
        <v>33109</v>
      </c>
    </row>
    <row r="777" spans="1:26" x14ac:dyDescent="0.3">
      <c r="A777" s="56" t="str">
        <f t="shared" si="270"/>
        <v>OUT TIME</v>
      </c>
      <c r="B777" s="56" t="str">
        <f t="shared" si="287"/>
        <v>ultimo</v>
      </c>
      <c r="C777" s="55">
        <f t="shared" si="286"/>
        <v>7</v>
      </c>
      <c r="D777" t="str">
        <f t="shared" si="286"/>
        <v>Los Santos</v>
      </c>
      <c r="E777" s="23">
        <f t="shared" si="271"/>
        <v>44044</v>
      </c>
      <c r="F777" s="54">
        <f t="shared" si="272"/>
        <v>60</v>
      </c>
      <c r="G777" cm="1">
        <f t="array" ref="G777">+INDEX('Casos ACUM Prov'!$CK$3:$OM$16,'TODO PROVINCIA'!C777+1,'TODO PROVINCIA'!F777)</f>
        <v>0</v>
      </c>
      <c r="H777">
        <f t="shared" si="264"/>
        <v>0</v>
      </c>
      <c r="I777" cm="1">
        <f t="array" ref="I777">+INDEX('Muertes-PROV'!$C$3:$GE$16,$C777+1,$F777)</f>
        <v>0</v>
      </c>
      <c r="J777">
        <f t="shared" si="265"/>
        <v>0</v>
      </c>
      <c r="K777" cm="1">
        <f t="array" ref="K777">+INDEX('rECUPERA-prov'!$C$3:$LA$16,$C777+1,$F777)</f>
        <v>0</v>
      </c>
      <c r="L777">
        <f t="shared" si="266"/>
        <v>0</v>
      </c>
      <c r="M777">
        <f t="shared" si="273"/>
        <v>0</v>
      </c>
      <c r="N777">
        <f t="shared" si="267"/>
        <v>0</v>
      </c>
      <c r="O777" s="57">
        <f t="shared" si="274"/>
        <v>0</v>
      </c>
      <c r="P777" s="57">
        <f t="shared" si="275"/>
        <v>0</v>
      </c>
      <c r="Q777" s="57">
        <f t="shared" si="276"/>
        <v>0</v>
      </c>
      <c r="R777" s="57">
        <f t="shared" si="277"/>
        <v>0</v>
      </c>
      <c r="S777" s="57">
        <f t="shared" si="278"/>
        <v>0</v>
      </c>
      <c r="T777" s="57">
        <f t="shared" si="279"/>
        <v>0</v>
      </c>
      <c r="U777" s="57">
        <f t="shared" si="280"/>
        <v>0</v>
      </c>
      <c r="V777" s="58">
        <f t="shared" si="281"/>
        <v>0</v>
      </c>
      <c r="W777" s="58">
        <f t="shared" si="282"/>
        <v>0</v>
      </c>
      <c r="X777" s="58">
        <f t="shared" si="283"/>
        <v>0</v>
      </c>
      <c r="Y777" s="58">
        <f t="shared" si="284"/>
        <v>0</v>
      </c>
      <c r="Z777">
        <f t="shared" si="268"/>
        <v>156747</v>
      </c>
    </row>
    <row r="778" spans="1:26" x14ac:dyDescent="0.3">
      <c r="A778" s="56" t="str">
        <f t="shared" si="270"/>
        <v>OUT TIME</v>
      </c>
      <c r="B778" s="56" t="str">
        <f t="shared" si="287"/>
        <v>ultimo</v>
      </c>
      <c r="C778" s="55">
        <f t="shared" si="286"/>
        <v>8</v>
      </c>
      <c r="D778" t="str">
        <f t="shared" si="286"/>
        <v>Panamá</v>
      </c>
      <c r="E778" s="23">
        <f t="shared" si="271"/>
        <v>44044</v>
      </c>
      <c r="F778" s="54">
        <f t="shared" si="272"/>
        <v>60</v>
      </c>
      <c r="G778" cm="1">
        <f t="array" ref="G778">+INDEX('Casos ACUM Prov'!$CK$3:$OM$16,'TODO PROVINCIA'!C778+1,'TODO PROVINCIA'!F778)</f>
        <v>0</v>
      </c>
      <c r="H778">
        <f t="shared" si="264"/>
        <v>0</v>
      </c>
      <c r="I778" cm="1">
        <f t="array" ref="I778">+INDEX('Muertes-PROV'!$C$3:$GE$16,$C778+1,$F778)</f>
        <v>0</v>
      </c>
      <c r="J778">
        <f t="shared" si="265"/>
        <v>0</v>
      </c>
      <c r="K778" cm="1">
        <f t="array" ref="K778">+INDEX('rECUPERA-prov'!$C$3:$LA$16,$C778+1,$F778)</f>
        <v>0</v>
      </c>
      <c r="L778">
        <f t="shared" si="266"/>
        <v>0</v>
      </c>
      <c r="M778">
        <f t="shared" si="273"/>
        <v>0</v>
      </c>
      <c r="N778">
        <f t="shared" si="267"/>
        <v>0</v>
      </c>
      <c r="O778" s="57">
        <f t="shared" si="274"/>
        <v>0</v>
      </c>
      <c r="P778" s="57">
        <f t="shared" si="275"/>
        <v>0</v>
      </c>
      <c r="Q778" s="57">
        <f t="shared" si="276"/>
        <v>0</v>
      </c>
      <c r="R778" s="57">
        <f t="shared" si="277"/>
        <v>0</v>
      </c>
      <c r="S778" s="57">
        <f t="shared" si="278"/>
        <v>0</v>
      </c>
      <c r="T778" s="57">
        <f t="shared" si="279"/>
        <v>0</v>
      </c>
      <c r="U778" s="57">
        <f t="shared" si="280"/>
        <v>0</v>
      </c>
      <c r="V778" s="58">
        <f t="shared" si="281"/>
        <v>0</v>
      </c>
      <c r="W778" s="58">
        <f t="shared" si="282"/>
        <v>0</v>
      </c>
      <c r="X778" s="58">
        <f t="shared" si="283"/>
        <v>0</v>
      </c>
      <c r="Y778" s="58">
        <f t="shared" si="284"/>
        <v>0</v>
      </c>
      <c r="Z778">
        <f t="shared" si="268"/>
        <v>109955</v>
      </c>
    </row>
    <row r="779" spans="1:26" x14ac:dyDescent="0.3">
      <c r="A779" s="56" t="str">
        <f t="shared" si="270"/>
        <v>OUT TIME</v>
      </c>
      <c r="B779" s="56" t="str">
        <f t="shared" si="287"/>
        <v>ultimo</v>
      </c>
      <c r="C779" s="55">
        <f t="shared" si="286"/>
        <v>9</v>
      </c>
      <c r="D779" t="str">
        <f t="shared" si="286"/>
        <v>Veraguas</v>
      </c>
      <c r="E779" s="23">
        <f t="shared" si="271"/>
        <v>44044</v>
      </c>
      <c r="F779" s="54">
        <f t="shared" si="272"/>
        <v>60</v>
      </c>
      <c r="G779" cm="1">
        <f t="array" ref="G779">+INDEX('Casos ACUM Prov'!$CK$3:$OM$16,'TODO PROVINCIA'!C779+1,'TODO PROVINCIA'!F779)</f>
        <v>0</v>
      </c>
      <c r="H779">
        <f t="shared" si="264"/>
        <v>0</v>
      </c>
      <c r="I779" cm="1">
        <f t="array" ref="I779">+INDEX('Muertes-PROV'!$C$3:$GE$16,$C779+1,$F779)</f>
        <v>0</v>
      </c>
      <c r="J779">
        <f t="shared" si="265"/>
        <v>0</v>
      </c>
      <c r="K779" cm="1">
        <f t="array" ref="K779">+INDEX('rECUPERA-prov'!$C$3:$LA$16,$C779+1,$F779)</f>
        <v>0</v>
      </c>
      <c r="L779">
        <f t="shared" si="266"/>
        <v>0</v>
      </c>
      <c r="M779">
        <f t="shared" si="273"/>
        <v>0</v>
      </c>
      <c r="N779">
        <f t="shared" si="267"/>
        <v>0</v>
      </c>
      <c r="O779" s="57">
        <f t="shared" si="274"/>
        <v>0</v>
      </c>
      <c r="P779" s="57">
        <f t="shared" si="275"/>
        <v>0</v>
      </c>
      <c r="Q779" s="57">
        <f t="shared" si="276"/>
        <v>0</v>
      </c>
      <c r="R779" s="57">
        <f t="shared" si="277"/>
        <v>0</v>
      </c>
      <c r="S779" s="57">
        <f t="shared" si="278"/>
        <v>0</v>
      </c>
      <c r="T779" s="57">
        <f t="shared" si="279"/>
        <v>0</v>
      </c>
      <c r="U779" s="57">
        <f t="shared" si="280"/>
        <v>0</v>
      </c>
      <c r="V779" s="58">
        <f t="shared" si="281"/>
        <v>0</v>
      </c>
      <c r="W779" s="58">
        <f t="shared" si="282"/>
        <v>0</v>
      </c>
      <c r="X779" s="58">
        <f t="shared" si="283"/>
        <v>0</v>
      </c>
      <c r="Y779" s="58">
        <f t="shared" si="284"/>
        <v>0</v>
      </c>
      <c r="Z779">
        <f t="shared" si="268"/>
        <v>109955</v>
      </c>
    </row>
    <row r="780" spans="1:26" x14ac:dyDescent="0.3">
      <c r="A780" s="56" t="str">
        <f t="shared" si="270"/>
        <v>OUT TIME</v>
      </c>
      <c r="B780" s="56" t="str">
        <f t="shared" si="287"/>
        <v>ultimo</v>
      </c>
      <c r="C780" s="55">
        <f t="shared" ref="C780:D795" si="288">+C767</f>
        <v>10</v>
      </c>
      <c r="D780" t="str">
        <f t="shared" si="288"/>
        <v>Comarca Kuna Yala</v>
      </c>
      <c r="E780" s="23">
        <f t="shared" si="271"/>
        <v>44044</v>
      </c>
      <c r="F780" s="54">
        <f t="shared" si="272"/>
        <v>60</v>
      </c>
      <c r="G780" cm="1">
        <f t="array" ref="G780">+INDEX('Casos ACUM Prov'!$CK$3:$OM$16,'TODO PROVINCIA'!C780+1,'TODO PROVINCIA'!F780)</f>
        <v>0</v>
      </c>
      <c r="H780">
        <f t="shared" si="264"/>
        <v>0</v>
      </c>
      <c r="I780" cm="1">
        <f t="array" ref="I780">+INDEX('Muertes-PROV'!$C$3:$GE$16,$C780+1,$F780)</f>
        <v>0</v>
      </c>
      <c r="J780">
        <f t="shared" si="265"/>
        <v>0</v>
      </c>
      <c r="K780" cm="1">
        <f t="array" ref="K780">+INDEX('rECUPERA-prov'!$C$3:$LA$16,$C780+1,$F780)</f>
        <v>0</v>
      </c>
      <c r="L780">
        <f t="shared" si="266"/>
        <v>0</v>
      </c>
      <c r="M780">
        <f t="shared" si="273"/>
        <v>0</v>
      </c>
      <c r="N780">
        <f t="shared" si="267"/>
        <v>0</v>
      </c>
      <c r="O780" s="57">
        <f t="shared" si="274"/>
        <v>0</v>
      </c>
      <c r="P780" s="57">
        <f t="shared" si="275"/>
        <v>0</v>
      </c>
      <c r="Q780" s="57">
        <f t="shared" si="276"/>
        <v>0</v>
      </c>
      <c r="R780" s="57">
        <f t="shared" si="277"/>
        <v>0</v>
      </c>
      <c r="S780" s="57">
        <f t="shared" si="278"/>
        <v>0</v>
      </c>
      <c r="T780" s="57">
        <f t="shared" si="279"/>
        <v>0</v>
      </c>
      <c r="U780" s="57">
        <f t="shared" si="280"/>
        <v>0</v>
      </c>
      <c r="V780" s="58">
        <f t="shared" si="281"/>
        <v>0</v>
      </c>
      <c r="W780" s="58">
        <f t="shared" si="282"/>
        <v>0</v>
      </c>
      <c r="X780" s="58">
        <f t="shared" si="283"/>
        <v>0</v>
      </c>
      <c r="Y780" s="58">
        <f t="shared" si="284"/>
        <v>0</v>
      </c>
      <c r="Z780">
        <f t="shared" si="268"/>
        <v>89592</v>
      </c>
    </row>
    <row r="781" spans="1:26" x14ac:dyDescent="0.3">
      <c r="A781" s="56" t="str">
        <f t="shared" si="270"/>
        <v>OUT TIME</v>
      </c>
      <c r="B781" s="56" t="str">
        <f t="shared" si="287"/>
        <v>ultimo</v>
      </c>
      <c r="C781" s="55">
        <f t="shared" si="288"/>
        <v>11</v>
      </c>
      <c r="D781" t="str">
        <f t="shared" si="288"/>
        <v>Comarca Emberá Wounaán</v>
      </c>
      <c r="E781" s="23">
        <f t="shared" si="271"/>
        <v>44044</v>
      </c>
      <c r="F781" s="54">
        <f t="shared" si="272"/>
        <v>60</v>
      </c>
      <c r="G781" cm="1">
        <f t="array" ref="G781">+INDEX('Casos ACUM Prov'!$CK$3:$OM$16,'TODO PROVINCIA'!C781+1,'TODO PROVINCIA'!F781)</f>
        <v>0</v>
      </c>
      <c r="H781">
        <f t="shared" si="264"/>
        <v>0</v>
      </c>
      <c r="I781" cm="1">
        <f t="array" ref="I781">+INDEX('Muertes-PROV'!$C$3:$GE$16,$C781+1,$F781)</f>
        <v>0</v>
      </c>
      <c r="J781">
        <f t="shared" si="265"/>
        <v>0</v>
      </c>
      <c r="K781" cm="1">
        <f t="array" ref="K781">+INDEX('rECUPERA-prov'!$C$3:$LA$16,$C781+1,$F781)</f>
        <v>0</v>
      </c>
      <c r="L781">
        <f t="shared" si="266"/>
        <v>0</v>
      </c>
      <c r="M781">
        <f t="shared" si="273"/>
        <v>0</v>
      </c>
      <c r="N781">
        <f t="shared" si="267"/>
        <v>0</v>
      </c>
      <c r="O781" s="57">
        <f t="shared" si="274"/>
        <v>0</v>
      </c>
      <c r="P781" s="57">
        <f t="shared" si="275"/>
        <v>0</v>
      </c>
      <c r="Q781" s="57">
        <f t="shared" si="276"/>
        <v>0</v>
      </c>
      <c r="R781" s="57">
        <f t="shared" si="277"/>
        <v>0</v>
      </c>
      <c r="S781" s="57">
        <f t="shared" si="278"/>
        <v>0</v>
      </c>
      <c r="T781" s="57">
        <f t="shared" si="279"/>
        <v>0</v>
      </c>
      <c r="U781" s="57">
        <f t="shared" si="280"/>
        <v>0</v>
      </c>
      <c r="V781" s="58">
        <f t="shared" si="281"/>
        <v>0</v>
      </c>
      <c r="W781" s="58">
        <f t="shared" si="282"/>
        <v>0</v>
      </c>
      <c r="X781" s="58">
        <f t="shared" si="283"/>
        <v>0</v>
      </c>
      <c r="Y781" s="58">
        <f t="shared" si="284"/>
        <v>0</v>
      </c>
      <c r="Z781">
        <f t="shared" si="268"/>
        <v>1249032</v>
      </c>
    </row>
    <row r="782" spans="1:26" x14ac:dyDescent="0.3">
      <c r="A782" s="56" t="str">
        <f t="shared" si="270"/>
        <v>OUT TIME</v>
      </c>
      <c r="B782" s="56" t="str">
        <f t="shared" si="287"/>
        <v>ultimo</v>
      </c>
      <c r="C782" s="55">
        <f t="shared" si="288"/>
        <v>12</v>
      </c>
      <c r="D782" t="str">
        <f t="shared" si="288"/>
        <v>Comarca Ngäbe Buglé</v>
      </c>
      <c r="E782" s="23">
        <f t="shared" si="271"/>
        <v>44044</v>
      </c>
      <c r="F782" s="54">
        <f t="shared" si="272"/>
        <v>60</v>
      </c>
      <c r="G782" cm="1">
        <f t="array" ref="G782">+INDEX('Casos ACUM Prov'!$CK$3:$OM$16,'TODO PROVINCIA'!C782+1,'TODO PROVINCIA'!F782)</f>
        <v>0</v>
      </c>
      <c r="H782">
        <f t="shared" si="264"/>
        <v>0</v>
      </c>
      <c r="I782" cm="1">
        <f t="array" ref="I782">+INDEX('Muertes-PROV'!$C$3:$GE$16,$C782+1,$F782)</f>
        <v>0</v>
      </c>
      <c r="J782">
        <f t="shared" si="265"/>
        <v>0</v>
      </c>
      <c r="K782" cm="1">
        <f t="array" ref="K782">+INDEX('rECUPERA-prov'!$C$3:$LA$16,$C782+1,$F782)</f>
        <v>0</v>
      </c>
      <c r="L782">
        <f t="shared" si="266"/>
        <v>0</v>
      </c>
      <c r="M782">
        <f t="shared" si="273"/>
        <v>0</v>
      </c>
      <c r="N782">
        <f t="shared" si="267"/>
        <v>0</v>
      </c>
      <c r="O782" s="57">
        <f t="shared" si="274"/>
        <v>0</v>
      </c>
      <c r="P782" s="57">
        <f t="shared" si="275"/>
        <v>0</v>
      </c>
      <c r="Q782" s="57">
        <f t="shared" si="276"/>
        <v>0</v>
      </c>
      <c r="R782" s="57">
        <f t="shared" si="277"/>
        <v>0</v>
      </c>
      <c r="S782" s="57">
        <f t="shared" si="278"/>
        <v>0</v>
      </c>
      <c r="T782" s="57">
        <f t="shared" si="279"/>
        <v>0</v>
      </c>
      <c r="U782" s="57">
        <f t="shared" si="280"/>
        <v>0</v>
      </c>
      <c r="V782" s="58">
        <f t="shared" si="281"/>
        <v>0</v>
      </c>
      <c r="W782" s="58">
        <f t="shared" si="282"/>
        <v>0</v>
      </c>
      <c r="X782" s="58">
        <f t="shared" si="283"/>
        <v>0</v>
      </c>
      <c r="Y782" s="58">
        <f t="shared" si="284"/>
        <v>0</v>
      </c>
      <c r="Z782">
        <f t="shared" si="268"/>
        <v>464038</v>
      </c>
    </row>
    <row r="783" spans="1:26" x14ac:dyDescent="0.3">
      <c r="A783" s="56" t="str">
        <f t="shared" si="270"/>
        <v>OUT TIME</v>
      </c>
      <c r="B783" s="56" t="str">
        <f t="shared" si="287"/>
        <v>ultimo</v>
      </c>
      <c r="C783" s="55">
        <f t="shared" si="288"/>
        <v>13</v>
      </c>
      <c r="D783" t="str">
        <f t="shared" si="288"/>
        <v>Panamá Oeste</v>
      </c>
      <c r="E783" s="23">
        <f t="shared" si="271"/>
        <v>44044</v>
      </c>
      <c r="F783" s="54">
        <f t="shared" si="272"/>
        <v>60</v>
      </c>
      <c r="G783" cm="1">
        <f t="array" ref="G783">+INDEX('Casos ACUM Prov'!$CK$3:$OM$16,'TODO PROVINCIA'!C783+1,'TODO PROVINCIA'!F783)</f>
        <v>0</v>
      </c>
      <c r="H783">
        <f t="shared" si="264"/>
        <v>0</v>
      </c>
      <c r="I783" cm="1">
        <f t="array" ref="I783">+INDEX('Muertes-PROV'!$C$3:$GE$16,$C783+1,$F783)</f>
        <v>0</v>
      </c>
      <c r="J783">
        <f t="shared" si="265"/>
        <v>0</v>
      </c>
      <c r="K783" cm="1">
        <f t="array" ref="K783">+INDEX('rECUPERA-prov'!$C$3:$LA$16,$C783+1,$F783)</f>
        <v>0</v>
      </c>
      <c r="L783">
        <f t="shared" si="266"/>
        <v>0</v>
      </c>
      <c r="M783">
        <f t="shared" si="273"/>
        <v>0</v>
      </c>
      <c r="N783">
        <f t="shared" si="267"/>
        <v>0</v>
      </c>
      <c r="O783" s="57">
        <f t="shared" si="274"/>
        <v>0</v>
      </c>
      <c r="P783" s="57">
        <f t="shared" si="275"/>
        <v>0</v>
      </c>
      <c r="Q783" s="57">
        <f t="shared" si="276"/>
        <v>0</v>
      </c>
      <c r="R783" s="57">
        <f t="shared" si="277"/>
        <v>0</v>
      </c>
      <c r="S783" s="57">
        <f t="shared" si="278"/>
        <v>0</v>
      </c>
      <c r="T783" s="57">
        <f t="shared" si="279"/>
        <v>0</v>
      </c>
      <c r="U783" s="57">
        <f t="shared" si="280"/>
        <v>0</v>
      </c>
      <c r="V783" s="58">
        <f t="shared" si="281"/>
        <v>0</v>
      </c>
      <c r="W783" s="58">
        <f t="shared" si="282"/>
        <v>0</v>
      </c>
      <c r="X783" s="58">
        <f t="shared" si="283"/>
        <v>0</v>
      </c>
      <c r="Y783" s="58">
        <f t="shared" si="284"/>
        <v>0</v>
      </c>
      <c r="Z783">
        <f t="shared" si="268"/>
        <v>226991</v>
      </c>
    </row>
    <row r="784" spans="1:26" x14ac:dyDescent="0.3">
      <c r="A784" s="56" t="str">
        <f t="shared" si="270"/>
        <v>OUT TIME</v>
      </c>
      <c r="B784" s="56" t="str">
        <f t="shared" si="287"/>
        <v>ultimo</v>
      </c>
      <c r="C784" s="55">
        <f t="shared" si="288"/>
        <v>1</v>
      </c>
      <c r="D784" t="str">
        <f t="shared" si="288"/>
        <v>Bocas del Toro</v>
      </c>
      <c r="E784" s="23">
        <f t="shared" si="271"/>
        <v>44045</v>
      </c>
      <c r="F784" s="54">
        <f t="shared" si="272"/>
        <v>61</v>
      </c>
      <c r="G784" cm="1">
        <f t="array" ref="G784">+INDEX('Casos ACUM Prov'!$CK$3:$OM$16,'TODO PROVINCIA'!C784+1,'TODO PROVINCIA'!F784)</f>
        <v>0</v>
      </c>
      <c r="H784">
        <f t="shared" si="264"/>
        <v>0</v>
      </c>
      <c r="I784" cm="1">
        <f t="array" ref="I784">+INDEX('Muertes-PROV'!$C$3:$GE$16,$C784+1,$F784)</f>
        <v>0</v>
      </c>
      <c r="J784">
        <f t="shared" si="265"/>
        <v>0</v>
      </c>
      <c r="K784" cm="1">
        <f t="array" ref="K784">+INDEX('rECUPERA-prov'!$C$3:$LA$16,$C784+1,$F784)</f>
        <v>0</v>
      </c>
      <c r="L784">
        <f t="shared" si="266"/>
        <v>0</v>
      </c>
      <c r="M784">
        <f t="shared" si="273"/>
        <v>0</v>
      </c>
      <c r="N784">
        <f t="shared" si="267"/>
        <v>0</v>
      </c>
      <c r="O784" s="57">
        <f t="shared" si="274"/>
        <v>0</v>
      </c>
      <c r="P784" s="57">
        <f t="shared" si="275"/>
        <v>0</v>
      </c>
      <c r="Q784" s="57">
        <f t="shared" si="276"/>
        <v>0</v>
      </c>
      <c r="R784" s="57">
        <f t="shared" si="277"/>
        <v>0</v>
      </c>
      <c r="S784" s="57">
        <f t="shared" si="278"/>
        <v>0</v>
      </c>
      <c r="T784" s="57">
        <f t="shared" si="279"/>
        <v>0</v>
      </c>
      <c r="U784" s="57">
        <f t="shared" si="280"/>
        <v>0</v>
      </c>
      <c r="V784" s="58">
        <f t="shared" si="281"/>
        <v>0</v>
      </c>
      <c r="W784" s="58">
        <f t="shared" si="282"/>
        <v>0</v>
      </c>
      <c r="X784" s="58">
        <f t="shared" si="283"/>
        <v>0</v>
      </c>
      <c r="Y784" s="58">
        <f t="shared" si="284"/>
        <v>0</v>
      </c>
      <c r="Z784">
        <f t="shared" si="268"/>
        <v>125461</v>
      </c>
    </row>
    <row r="785" spans="1:26" x14ac:dyDescent="0.3">
      <c r="A785" s="56" t="str">
        <f t="shared" si="270"/>
        <v>OUT TIME</v>
      </c>
      <c r="B785" s="56" t="str">
        <f t="shared" si="287"/>
        <v>ultimo</v>
      </c>
      <c r="C785" s="55">
        <f t="shared" si="288"/>
        <v>2</v>
      </c>
      <c r="D785" t="str">
        <f t="shared" si="288"/>
        <v>Coclé</v>
      </c>
      <c r="E785" s="23">
        <f t="shared" si="271"/>
        <v>44045</v>
      </c>
      <c r="F785" s="54">
        <f t="shared" si="272"/>
        <v>61</v>
      </c>
      <c r="G785" cm="1">
        <f t="array" ref="G785">+INDEX('Casos ACUM Prov'!$CK$3:$OM$16,'TODO PROVINCIA'!C785+1,'TODO PROVINCIA'!F785)</f>
        <v>0</v>
      </c>
      <c r="H785">
        <f t="shared" ref="H785:H848" si="289">+G785-G772</f>
        <v>0</v>
      </c>
      <c r="I785" cm="1">
        <f t="array" ref="I785">+INDEX('Muertes-PROV'!$C$3:$GE$16,$C785+1,$F785)</f>
        <v>0</v>
      </c>
      <c r="J785">
        <f t="shared" ref="J785:J848" si="290">+I785-I772</f>
        <v>0</v>
      </c>
      <c r="K785" cm="1">
        <f t="array" ref="K785">+INDEX('rECUPERA-prov'!$C$3:$LA$16,$C785+1,$F785)</f>
        <v>0</v>
      </c>
      <c r="L785">
        <f t="shared" ref="L785:L848" si="291">+K785-K772</f>
        <v>0</v>
      </c>
      <c r="M785">
        <f t="shared" si="273"/>
        <v>0</v>
      </c>
      <c r="N785">
        <f t="shared" ref="N785:N848" si="292">+M785-M772</f>
        <v>0</v>
      </c>
      <c r="O785" s="57">
        <f t="shared" si="274"/>
        <v>0</v>
      </c>
      <c r="P785" s="57">
        <f t="shared" si="275"/>
        <v>0</v>
      </c>
      <c r="Q785" s="57">
        <f t="shared" si="276"/>
        <v>0</v>
      </c>
      <c r="R785" s="57">
        <f t="shared" si="277"/>
        <v>0</v>
      </c>
      <c r="S785" s="57">
        <f t="shared" si="278"/>
        <v>0</v>
      </c>
      <c r="T785" s="57">
        <f t="shared" si="279"/>
        <v>0</v>
      </c>
      <c r="U785" s="57">
        <f t="shared" si="280"/>
        <v>0</v>
      </c>
      <c r="V785" s="58">
        <f t="shared" si="281"/>
        <v>0</v>
      </c>
      <c r="W785" s="58">
        <f t="shared" si="282"/>
        <v>0</v>
      </c>
      <c r="X785" s="58">
        <f t="shared" si="283"/>
        <v>0</v>
      </c>
      <c r="Y785" s="58">
        <f t="shared" si="284"/>
        <v>0</v>
      </c>
      <c r="Z785">
        <f t="shared" ref="Z785:Z848" si="293">+Z772</f>
        <v>416873</v>
      </c>
    </row>
    <row r="786" spans="1:26" x14ac:dyDescent="0.3">
      <c r="A786" s="56" t="str">
        <f t="shared" si="270"/>
        <v>OUT TIME</v>
      </c>
      <c r="B786" s="56" t="str">
        <f t="shared" si="287"/>
        <v>ultimo</v>
      </c>
      <c r="C786" s="55">
        <f t="shared" si="288"/>
        <v>3</v>
      </c>
      <c r="D786" t="str">
        <f t="shared" si="288"/>
        <v>Colón</v>
      </c>
      <c r="E786" s="23">
        <f t="shared" si="271"/>
        <v>44045</v>
      </c>
      <c r="F786" s="54">
        <f t="shared" si="272"/>
        <v>61</v>
      </c>
      <c r="G786" cm="1">
        <f t="array" ref="G786">+INDEX('Casos ACUM Prov'!$CK$3:$OM$16,'TODO PROVINCIA'!C786+1,'TODO PROVINCIA'!F786)</f>
        <v>0</v>
      </c>
      <c r="H786">
        <f t="shared" si="289"/>
        <v>0</v>
      </c>
      <c r="I786" cm="1">
        <f t="array" ref="I786">+INDEX('Muertes-PROV'!$C$3:$GE$16,$C786+1,$F786)</f>
        <v>0</v>
      </c>
      <c r="J786">
        <f t="shared" si="290"/>
        <v>0</v>
      </c>
      <c r="K786" cm="1">
        <f t="array" ref="K786">+INDEX('rECUPERA-prov'!$C$3:$LA$16,$C786+1,$F786)</f>
        <v>0</v>
      </c>
      <c r="L786">
        <f t="shared" si="291"/>
        <v>0</v>
      </c>
      <c r="M786">
        <f t="shared" si="273"/>
        <v>0</v>
      </c>
      <c r="N786">
        <f t="shared" si="292"/>
        <v>0</v>
      </c>
      <c r="O786" s="57">
        <f t="shared" si="274"/>
        <v>0</v>
      </c>
      <c r="P786" s="57">
        <f t="shared" si="275"/>
        <v>0</v>
      </c>
      <c r="Q786" s="57">
        <f t="shared" si="276"/>
        <v>0</v>
      </c>
      <c r="R786" s="57">
        <f t="shared" si="277"/>
        <v>0</v>
      </c>
      <c r="S786" s="57">
        <f t="shared" si="278"/>
        <v>0</v>
      </c>
      <c r="T786" s="57">
        <f t="shared" si="279"/>
        <v>0</v>
      </c>
      <c r="U786" s="57">
        <f t="shared" si="280"/>
        <v>0</v>
      </c>
      <c r="V786" s="58">
        <f t="shared" si="281"/>
        <v>0</v>
      </c>
      <c r="W786" s="58">
        <f t="shared" si="282"/>
        <v>0</v>
      </c>
      <c r="X786" s="58">
        <f t="shared" si="283"/>
        <v>0</v>
      </c>
      <c r="Y786" s="58">
        <f t="shared" si="284"/>
        <v>0</v>
      </c>
      <c r="Z786">
        <f t="shared" si="293"/>
        <v>233708</v>
      </c>
    </row>
    <row r="787" spans="1:26" x14ac:dyDescent="0.3">
      <c r="A787" s="56" t="str">
        <f t="shared" si="270"/>
        <v>OUT TIME</v>
      </c>
      <c r="B787" s="56" t="str">
        <f t="shared" si="287"/>
        <v>ultimo</v>
      </c>
      <c r="C787" s="55">
        <f t="shared" si="288"/>
        <v>4</v>
      </c>
      <c r="D787" t="str">
        <f t="shared" si="288"/>
        <v>Chiriquí</v>
      </c>
      <c r="E787" s="23">
        <f t="shared" si="271"/>
        <v>44045</v>
      </c>
      <c r="F787" s="54">
        <f t="shared" si="272"/>
        <v>61</v>
      </c>
      <c r="G787" cm="1">
        <f t="array" ref="G787">+INDEX('Casos ACUM Prov'!$CK$3:$OM$16,'TODO PROVINCIA'!C787+1,'TODO PROVINCIA'!F787)</f>
        <v>0</v>
      </c>
      <c r="H787">
        <f t="shared" si="289"/>
        <v>0</v>
      </c>
      <c r="I787" cm="1">
        <f t="array" ref="I787">+INDEX('Muertes-PROV'!$C$3:$GE$16,$C787+1,$F787)</f>
        <v>0</v>
      </c>
      <c r="J787">
        <f t="shared" si="290"/>
        <v>0</v>
      </c>
      <c r="K787" cm="1">
        <f t="array" ref="K787">+INDEX('rECUPERA-prov'!$C$3:$LA$16,$C787+1,$F787)</f>
        <v>0</v>
      </c>
      <c r="L787">
        <f t="shared" si="291"/>
        <v>0</v>
      </c>
      <c r="M787">
        <f t="shared" si="273"/>
        <v>0</v>
      </c>
      <c r="N787">
        <f t="shared" si="292"/>
        <v>0</v>
      </c>
      <c r="O787" s="57">
        <f t="shared" si="274"/>
        <v>0</v>
      </c>
      <c r="P787" s="57">
        <f t="shared" si="275"/>
        <v>0</v>
      </c>
      <c r="Q787" s="57">
        <f t="shared" si="276"/>
        <v>0</v>
      </c>
      <c r="R787" s="57">
        <f t="shared" si="277"/>
        <v>0</v>
      </c>
      <c r="S787" s="57">
        <f t="shared" si="278"/>
        <v>0</v>
      </c>
      <c r="T787" s="57">
        <f t="shared" si="279"/>
        <v>0</v>
      </c>
      <c r="U787" s="57">
        <f t="shared" si="280"/>
        <v>0</v>
      </c>
      <c r="V787" s="58">
        <f t="shared" si="281"/>
        <v>0</v>
      </c>
      <c r="W787" s="58">
        <f t="shared" si="282"/>
        <v>0</v>
      </c>
      <c r="X787" s="58">
        <f t="shared" si="283"/>
        <v>0</v>
      </c>
      <c r="Y787" s="58">
        <f t="shared" si="284"/>
        <v>0</v>
      </c>
      <c r="Z787">
        <f t="shared" si="293"/>
        <v>241928</v>
      </c>
    </row>
    <row r="788" spans="1:26" x14ac:dyDescent="0.3">
      <c r="A788" s="56" t="str">
        <f t="shared" si="270"/>
        <v>OUT TIME</v>
      </c>
      <c r="B788" s="56" t="str">
        <f t="shared" si="287"/>
        <v>ultimo</v>
      </c>
      <c r="C788" s="55">
        <f t="shared" si="288"/>
        <v>5</v>
      </c>
      <c r="D788" t="str">
        <f t="shared" si="288"/>
        <v>Darién</v>
      </c>
      <c r="E788" s="23">
        <f t="shared" si="271"/>
        <v>44045</v>
      </c>
      <c r="F788" s="54">
        <f t="shared" si="272"/>
        <v>61</v>
      </c>
      <c r="G788" cm="1">
        <f t="array" ref="G788">+INDEX('Casos ACUM Prov'!$CK$3:$OM$16,'TODO PROVINCIA'!C788+1,'TODO PROVINCIA'!F788)</f>
        <v>0</v>
      </c>
      <c r="H788">
        <f t="shared" si="289"/>
        <v>0</v>
      </c>
      <c r="I788" cm="1">
        <f t="array" ref="I788">+INDEX('Muertes-PROV'!$C$3:$GE$16,$C788+1,$F788)</f>
        <v>0</v>
      </c>
      <c r="J788">
        <f t="shared" si="290"/>
        <v>0</v>
      </c>
      <c r="K788" cm="1">
        <f t="array" ref="K788">+INDEX('rECUPERA-prov'!$C$3:$LA$16,$C788+1,$F788)</f>
        <v>0</v>
      </c>
      <c r="L788">
        <f t="shared" si="291"/>
        <v>0</v>
      </c>
      <c r="M788">
        <f t="shared" si="273"/>
        <v>0</v>
      </c>
      <c r="N788">
        <f t="shared" si="292"/>
        <v>0</v>
      </c>
      <c r="O788" s="57">
        <f t="shared" si="274"/>
        <v>0</v>
      </c>
      <c r="P788" s="57">
        <f t="shared" si="275"/>
        <v>0</v>
      </c>
      <c r="Q788" s="57">
        <f t="shared" si="276"/>
        <v>0</v>
      </c>
      <c r="R788" s="57">
        <f t="shared" si="277"/>
        <v>0</v>
      </c>
      <c r="S788" s="57">
        <f t="shared" si="278"/>
        <v>0</v>
      </c>
      <c r="T788" s="57">
        <f t="shared" si="279"/>
        <v>0</v>
      </c>
      <c r="U788" s="57">
        <f t="shared" si="280"/>
        <v>0</v>
      </c>
      <c r="V788" s="58">
        <f t="shared" si="281"/>
        <v>0</v>
      </c>
      <c r="W788" s="58">
        <f t="shared" si="282"/>
        <v>0</v>
      </c>
      <c r="X788" s="58">
        <f t="shared" si="283"/>
        <v>0</v>
      </c>
      <c r="Y788" s="58">
        <f t="shared" si="284"/>
        <v>0</v>
      </c>
      <c r="Z788">
        <f t="shared" si="293"/>
        <v>10001</v>
      </c>
    </row>
    <row r="789" spans="1:26" x14ac:dyDescent="0.3">
      <c r="A789" s="56" t="str">
        <f t="shared" si="270"/>
        <v>OUT TIME</v>
      </c>
      <c r="B789" s="56" t="str">
        <f t="shared" si="287"/>
        <v>ultimo</v>
      </c>
      <c r="C789" s="55">
        <f t="shared" si="288"/>
        <v>6</v>
      </c>
      <c r="D789" t="str">
        <f t="shared" si="288"/>
        <v>Herrera</v>
      </c>
      <c r="E789" s="23">
        <f t="shared" si="271"/>
        <v>44045</v>
      </c>
      <c r="F789" s="54">
        <f t="shared" si="272"/>
        <v>61</v>
      </c>
      <c r="G789" cm="1">
        <f t="array" ref="G789">+INDEX('Casos ACUM Prov'!$CK$3:$OM$16,'TODO PROVINCIA'!C789+1,'TODO PROVINCIA'!F789)</f>
        <v>0</v>
      </c>
      <c r="H789">
        <f t="shared" si="289"/>
        <v>0</v>
      </c>
      <c r="I789" cm="1">
        <f t="array" ref="I789">+INDEX('Muertes-PROV'!$C$3:$GE$16,$C789+1,$F789)</f>
        <v>0</v>
      </c>
      <c r="J789">
        <f t="shared" si="290"/>
        <v>0</v>
      </c>
      <c r="K789" cm="1">
        <f t="array" ref="K789">+INDEX('rECUPERA-prov'!$C$3:$LA$16,$C789+1,$F789)</f>
        <v>0</v>
      </c>
      <c r="L789">
        <f t="shared" si="291"/>
        <v>0</v>
      </c>
      <c r="M789">
        <f t="shared" si="273"/>
        <v>0</v>
      </c>
      <c r="N789">
        <f t="shared" si="292"/>
        <v>0</v>
      </c>
      <c r="O789" s="57">
        <f t="shared" si="274"/>
        <v>0</v>
      </c>
      <c r="P789" s="57">
        <f t="shared" si="275"/>
        <v>0</v>
      </c>
      <c r="Q789" s="57">
        <f t="shared" si="276"/>
        <v>0</v>
      </c>
      <c r="R789" s="57">
        <f t="shared" si="277"/>
        <v>0</v>
      </c>
      <c r="S789" s="57">
        <f t="shared" si="278"/>
        <v>0</v>
      </c>
      <c r="T789" s="57">
        <f t="shared" si="279"/>
        <v>0</v>
      </c>
      <c r="U789" s="57">
        <f t="shared" si="280"/>
        <v>0</v>
      </c>
      <c r="V789" s="58">
        <f t="shared" si="281"/>
        <v>0</v>
      </c>
      <c r="W789" s="58">
        <f t="shared" si="282"/>
        <v>0</v>
      </c>
      <c r="X789" s="58">
        <f t="shared" si="283"/>
        <v>0</v>
      </c>
      <c r="Y789" s="58">
        <f t="shared" si="284"/>
        <v>0</v>
      </c>
      <c r="Z789">
        <f t="shared" si="293"/>
        <v>33109</v>
      </c>
    </row>
    <row r="790" spans="1:26" x14ac:dyDescent="0.3">
      <c r="A790" s="56" t="str">
        <f t="shared" si="270"/>
        <v>OUT TIME</v>
      </c>
      <c r="B790" s="56" t="str">
        <f t="shared" si="287"/>
        <v>ultimo</v>
      </c>
      <c r="C790" s="55">
        <f t="shared" si="288"/>
        <v>7</v>
      </c>
      <c r="D790" t="str">
        <f t="shared" si="288"/>
        <v>Los Santos</v>
      </c>
      <c r="E790" s="23">
        <f t="shared" si="271"/>
        <v>44045</v>
      </c>
      <c r="F790" s="54">
        <f t="shared" si="272"/>
        <v>61</v>
      </c>
      <c r="G790" cm="1">
        <f t="array" ref="G790">+INDEX('Casos ACUM Prov'!$CK$3:$OM$16,'TODO PROVINCIA'!C790+1,'TODO PROVINCIA'!F790)</f>
        <v>0</v>
      </c>
      <c r="H790">
        <f t="shared" si="289"/>
        <v>0</v>
      </c>
      <c r="I790" cm="1">
        <f t="array" ref="I790">+INDEX('Muertes-PROV'!$C$3:$GE$16,$C790+1,$F790)</f>
        <v>0</v>
      </c>
      <c r="J790">
        <f t="shared" si="290"/>
        <v>0</v>
      </c>
      <c r="K790" cm="1">
        <f t="array" ref="K790">+INDEX('rECUPERA-prov'!$C$3:$LA$16,$C790+1,$F790)</f>
        <v>0</v>
      </c>
      <c r="L790">
        <f t="shared" si="291"/>
        <v>0</v>
      </c>
      <c r="M790">
        <f t="shared" si="273"/>
        <v>0</v>
      </c>
      <c r="N790">
        <f t="shared" si="292"/>
        <v>0</v>
      </c>
      <c r="O790" s="57">
        <f t="shared" si="274"/>
        <v>0</v>
      </c>
      <c r="P790" s="57">
        <f t="shared" si="275"/>
        <v>0</v>
      </c>
      <c r="Q790" s="57">
        <f t="shared" si="276"/>
        <v>0</v>
      </c>
      <c r="R790" s="57">
        <f t="shared" si="277"/>
        <v>0</v>
      </c>
      <c r="S790" s="57">
        <f t="shared" si="278"/>
        <v>0</v>
      </c>
      <c r="T790" s="57">
        <f t="shared" si="279"/>
        <v>0</v>
      </c>
      <c r="U790" s="57">
        <f t="shared" si="280"/>
        <v>0</v>
      </c>
      <c r="V790" s="58">
        <f t="shared" si="281"/>
        <v>0</v>
      </c>
      <c r="W790" s="58">
        <f t="shared" si="282"/>
        <v>0</v>
      </c>
      <c r="X790" s="58">
        <f t="shared" si="283"/>
        <v>0</v>
      </c>
      <c r="Y790" s="58">
        <f t="shared" si="284"/>
        <v>0</v>
      </c>
      <c r="Z790">
        <f t="shared" si="293"/>
        <v>156747</v>
      </c>
    </row>
    <row r="791" spans="1:26" x14ac:dyDescent="0.3">
      <c r="A791" s="56" t="str">
        <f t="shared" si="270"/>
        <v>OUT TIME</v>
      </c>
      <c r="B791" s="56" t="str">
        <f t="shared" si="287"/>
        <v>ultimo</v>
      </c>
      <c r="C791" s="55">
        <f t="shared" si="288"/>
        <v>8</v>
      </c>
      <c r="D791" t="str">
        <f t="shared" si="288"/>
        <v>Panamá</v>
      </c>
      <c r="E791" s="23">
        <f t="shared" si="271"/>
        <v>44045</v>
      </c>
      <c r="F791" s="54">
        <f t="shared" si="272"/>
        <v>61</v>
      </c>
      <c r="G791" cm="1">
        <f t="array" ref="G791">+INDEX('Casos ACUM Prov'!$CK$3:$OM$16,'TODO PROVINCIA'!C791+1,'TODO PROVINCIA'!F791)</f>
        <v>0</v>
      </c>
      <c r="H791">
        <f t="shared" si="289"/>
        <v>0</v>
      </c>
      <c r="I791" cm="1">
        <f t="array" ref="I791">+INDEX('Muertes-PROV'!$C$3:$GE$16,$C791+1,$F791)</f>
        <v>0</v>
      </c>
      <c r="J791">
        <f t="shared" si="290"/>
        <v>0</v>
      </c>
      <c r="K791" cm="1">
        <f t="array" ref="K791">+INDEX('rECUPERA-prov'!$C$3:$LA$16,$C791+1,$F791)</f>
        <v>0</v>
      </c>
      <c r="L791">
        <f t="shared" si="291"/>
        <v>0</v>
      </c>
      <c r="M791">
        <f t="shared" si="273"/>
        <v>0</v>
      </c>
      <c r="N791">
        <f t="shared" si="292"/>
        <v>0</v>
      </c>
      <c r="O791" s="57">
        <f t="shared" si="274"/>
        <v>0</v>
      </c>
      <c r="P791" s="57">
        <f t="shared" si="275"/>
        <v>0</v>
      </c>
      <c r="Q791" s="57">
        <f t="shared" si="276"/>
        <v>0</v>
      </c>
      <c r="R791" s="57">
        <f t="shared" si="277"/>
        <v>0</v>
      </c>
      <c r="S791" s="57">
        <f t="shared" si="278"/>
        <v>0</v>
      </c>
      <c r="T791" s="57">
        <f t="shared" si="279"/>
        <v>0</v>
      </c>
      <c r="U791" s="57">
        <f t="shared" si="280"/>
        <v>0</v>
      </c>
      <c r="V791" s="58">
        <f t="shared" si="281"/>
        <v>0</v>
      </c>
      <c r="W791" s="58">
        <f t="shared" si="282"/>
        <v>0</v>
      </c>
      <c r="X791" s="58">
        <f t="shared" si="283"/>
        <v>0</v>
      </c>
      <c r="Y791" s="58">
        <f t="shared" si="284"/>
        <v>0</v>
      </c>
      <c r="Z791">
        <f t="shared" si="293"/>
        <v>109955</v>
      </c>
    </row>
    <row r="792" spans="1:26" x14ac:dyDescent="0.3">
      <c r="A792" s="56" t="str">
        <f t="shared" si="270"/>
        <v>OUT TIME</v>
      </c>
      <c r="B792" s="56" t="str">
        <f t="shared" si="287"/>
        <v>ultimo</v>
      </c>
      <c r="C792" s="55">
        <f t="shared" si="288"/>
        <v>9</v>
      </c>
      <c r="D792" t="str">
        <f t="shared" si="288"/>
        <v>Veraguas</v>
      </c>
      <c r="E792" s="23">
        <f t="shared" si="271"/>
        <v>44045</v>
      </c>
      <c r="F792" s="54">
        <f t="shared" si="272"/>
        <v>61</v>
      </c>
      <c r="G792" cm="1">
        <f t="array" ref="G792">+INDEX('Casos ACUM Prov'!$CK$3:$OM$16,'TODO PROVINCIA'!C792+1,'TODO PROVINCIA'!F792)</f>
        <v>0</v>
      </c>
      <c r="H792">
        <f t="shared" si="289"/>
        <v>0</v>
      </c>
      <c r="I792" cm="1">
        <f t="array" ref="I792">+INDEX('Muertes-PROV'!$C$3:$GE$16,$C792+1,$F792)</f>
        <v>0</v>
      </c>
      <c r="J792">
        <f t="shared" si="290"/>
        <v>0</v>
      </c>
      <c r="K792" cm="1">
        <f t="array" ref="K792">+INDEX('rECUPERA-prov'!$C$3:$LA$16,$C792+1,$F792)</f>
        <v>0</v>
      </c>
      <c r="L792">
        <f t="shared" si="291"/>
        <v>0</v>
      </c>
      <c r="M792">
        <f t="shared" si="273"/>
        <v>0</v>
      </c>
      <c r="N792">
        <f t="shared" si="292"/>
        <v>0</v>
      </c>
      <c r="O792" s="57">
        <f t="shared" si="274"/>
        <v>0</v>
      </c>
      <c r="P792" s="57">
        <f t="shared" si="275"/>
        <v>0</v>
      </c>
      <c r="Q792" s="57">
        <f t="shared" si="276"/>
        <v>0</v>
      </c>
      <c r="R792" s="57">
        <f t="shared" si="277"/>
        <v>0</v>
      </c>
      <c r="S792" s="57">
        <f t="shared" si="278"/>
        <v>0</v>
      </c>
      <c r="T792" s="57">
        <f t="shared" si="279"/>
        <v>0</v>
      </c>
      <c r="U792" s="57">
        <f t="shared" si="280"/>
        <v>0</v>
      </c>
      <c r="V792" s="58">
        <f t="shared" si="281"/>
        <v>0</v>
      </c>
      <c r="W792" s="58">
        <f t="shared" si="282"/>
        <v>0</v>
      </c>
      <c r="X792" s="58">
        <f t="shared" si="283"/>
        <v>0</v>
      </c>
      <c r="Y792" s="58">
        <f t="shared" si="284"/>
        <v>0</v>
      </c>
      <c r="Z792">
        <f t="shared" si="293"/>
        <v>109955</v>
      </c>
    </row>
    <row r="793" spans="1:26" x14ac:dyDescent="0.3">
      <c r="A793" s="56" t="str">
        <f t="shared" si="270"/>
        <v>OUT TIME</v>
      </c>
      <c r="B793" s="56" t="str">
        <f t="shared" si="287"/>
        <v>ultimo</v>
      </c>
      <c r="C793" s="55">
        <f t="shared" si="288"/>
        <v>10</v>
      </c>
      <c r="D793" t="str">
        <f t="shared" si="288"/>
        <v>Comarca Kuna Yala</v>
      </c>
      <c r="E793" s="23">
        <f t="shared" si="271"/>
        <v>44045</v>
      </c>
      <c r="F793" s="54">
        <f t="shared" si="272"/>
        <v>61</v>
      </c>
      <c r="G793" cm="1">
        <f t="array" ref="G793">+INDEX('Casos ACUM Prov'!$CK$3:$OM$16,'TODO PROVINCIA'!C793+1,'TODO PROVINCIA'!F793)</f>
        <v>0</v>
      </c>
      <c r="H793">
        <f t="shared" si="289"/>
        <v>0</v>
      </c>
      <c r="I793" cm="1">
        <f t="array" ref="I793">+INDEX('Muertes-PROV'!$C$3:$GE$16,$C793+1,$F793)</f>
        <v>0</v>
      </c>
      <c r="J793">
        <f t="shared" si="290"/>
        <v>0</v>
      </c>
      <c r="K793" cm="1">
        <f t="array" ref="K793">+INDEX('rECUPERA-prov'!$C$3:$LA$16,$C793+1,$F793)</f>
        <v>0</v>
      </c>
      <c r="L793">
        <f t="shared" si="291"/>
        <v>0</v>
      </c>
      <c r="M793">
        <f t="shared" si="273"/>
        <v>0</v>
      </c>
      <c r="N793">
        <f t="shared" si="292"/>
        <v>0</v>
      </c>
      <c r="O793" s="57">
        <f t="shared" si="274"/>
        <v>0</v>
      </c>
      <c r="P793" s="57">
        <f t="shared" si="275"/>
        <v>0</v>
      </c>
      <c r="Q793" s="57">
        <f t="shared" si="276"/>
        <v>0</v>
      </c>
      <c r="R793" s="57">
        <f t="shared" si="277"/>
        <v>0</v>
      </c>
      <c r="S793" s="57">
        <f t="shared" si="278"/>
        <v>0</v>
      </c>
      <c r="T793" s="57">
        <f t="shared" si="279"/>
        <v>0</v>
      </c>
      <c r="U793" s="57">
        <f t="shared" si="280"/>
        <v>0</v>
      </c>
      <c r="V793" s="58">
        <f t="shared" si="281"/>
        <v>0</v>
      </c>
      <c r="W793" s="58">
        <f t="shared" si="282"/>
        <v>0</v>
      </c>
      <c r="X793" s="58">
        <f t="shared" si="283"/>
        <v>0</v>
      </c>
      <c r="Y793" s="58">
        <f t="shared" si="284"/>
        <v>0</v>
      </c>
      <c r="Z793">
        <f t="shared" si="293"/>
        <v>89592</v>
      </c>
    </row>
    <row r="794" spans="1:26" x14ac:dyDescent="0.3">
      <c r="A794" s="56" t="str">
        <f t="shared" si="270"/>
        <v>OUT TIME</v>
      </c>
      <c r="B794" s="56" t="str">
        <f t="shared" si="287"/>
        <v>ultimo</v>
      </c>
      <c r="C794" s="55">
        <f t="shared" si="288"/>
        <v>11</v>
      </c>
      <c r="D794" t="str">
        <f t="shared" si="288"/>
        <v>Comarca Emberá Wounaán</v>
      </c>
      <c r="E794" s="23">
        <f t="shared" si="271"/>
        <v>44045</v>
      </c>
      <c r="F794" s="54">
        <f t="shared" si="272"/>
        <v>61</v>
      </c>
      <c r="G794" cm="1">
        <f t="array" ref="G794">+INDEX('Casos ACUM Prov'!$CK$3:$OM$16,'TODO PROVINCIA'!C794+1,'TODO PROVINCIA'!F794)</f>
        <v>0</v>
      </c>
      <c r="H794">
        <f t="shared" si="289"/>
        <v>0</v>
      </c>
      <c r="I794" cm="1">
        <f t="array" ref="I794">+INDEX('Muertes-PROV'!$C$3:$GE$16,$C794+1,$F794)</f>
        <v>0</v>
      </c>
      <c r="J794">
        <f t="shared" si="290"/>
        <v>0</v>
      </c>
      <c r="K794" cm="1">
        <f t="array" ref="K794">+INDEX('rECUPERA-prov'!$C$3:$LA$16,$C794+1,$F794)</f>
        <v>0</v>
      </c>
      <c r="L794">
        <f t="shared" si="291"/>
        <v>0</v>
      </c>
      <c r="M794">
        <f t="shared" si="273"/>
        <v>0</v>
      </c>
      <c r="N794">
        <f t="shared" si="292"/>
        <v>0</v>
      </c>
      <c r="O794" s="57">
        <f t="shared" si="274"/>
        <v>0</v>
      </c>
      <c r="P794" s="57">
        <f t="shared" si="275"/>
        <v>0</v>
      </c>
      <c r="Q794" s="57">
        <f t="shared" si="276"/>
        <v>0</v>
      </c>
      <c r="R794" s="57">
        <f t="shared" si="277"/>
        <v>0</v>
      </c>
      <c r="S794" s="57">
        <f t="shared" si="278"/>
        <v>0</v>
      </c>
      <c r="T794" s="57">
        <f t="shared" si="279"/>
        <v>0</v>
      </c>
      <c r="U794" s="57">
        <f t="shared" si="280"/>
        <v>0</v>
      </c>
      <c r="V794" s="58">
        <f t="shared" si="281"/>
        <v>0</v>
      </c>
      <c r="W794" s="58">
        <f t="shared" si="282"/>
        <v>0</v>
      </c>
      <c r="X794" s="58">
        <f t="shared" si="283"/>
        <v>0</v>
      </c>
      <c r="Y794" s="58">
        <f t="shared" si="284"/>
        <v>0</v>
      </c>
      <c r="Z794">
        <f t="shared" si="293"/>
        <v>1249032</v>
      </c>
    </row>
    <row r="795" spans="1:26" x14ac:dyDescent="0.3">
      <c r="A795" s="56" t="str">
        <f t="shared" si="270"/>
        <v>OUT TIME</v>
      </c>
      <c r="B795" s="56" t="str">
        <f t="shared" si="287"/>
        <v>ultimo</v>
      </c>
      <c r="C795" s="55">
        <f t="shared" si="288"/>
        <v>12</v>
      </c>
      <c r="D795" t="str">
        <f t="shared" si="288"/>
        <v>Comarca Ngäbe Buglé</v>
      </c>
      <c r="E795" s="23">
        <f t="shared" si="271"/>
        <v>44045</v>
      </c>
      <c r="F795" s="54">
        <f t="shared" si="272"/>
        <v>61</v>
      </c>
      <c r="G795" cm="1">
        <f t="array" ref="G795">+INDEX('Casos ACUM Prov'!$CK$3:$OM$16,'TODO PROVINCIA'!C795+1,'TODO PROVINCIA'!F795)</f>
        <v>0</v>
      </c>
      <c r="H795">
        <f t="shared" si="289"/>
        <v>0</v>
      </c>
      <c r="I795" cm="1">
        <f t="array" ref="I795">+INDEX('Muertes-PROV'!$C$3:$GE$16,$C795+1,$F795)</f>
        <v>0</v>
      </c>
      <c r="J795">
        <f t="shared" si="290"/>
        <v>0</v>
      </c>
      <c r="K795" cm="1">
        <f t="array" ref="K795">+INDEX('rECUPERA-prov'!$C$3:$LA$16,$C795+1,$F795)</f>
        <v>0</v>
      </c>
      <c r="L795">
        <f t="shared" si="291"/>
        <v>0</v>
      </c>
      <c r="M795">
        <f t="shared" si="273"/>
        <v>0</v>
      </c>
      <c r="N795">
        <f t="shared" si="292"/>
        <v>0</v>
      </c>
      <c r="O795" s="57">
        <f t="shared" si="274"/>
        <v>0</v>
      </c>
      <c r="P795" s="57">
        <f t="shared" si="275"/>
        <v>0</v>
      </c>
      <c r="Q795" s="57">
        <f t="shared" si="276"/>
        <v>0</v>
      </c>
      <c r="R795" s="57">
        <f t="shared" si="277"/>
        <v>0</v>
      </c>
      <c r="S795" s="57">
        <f t="shared" si="278"/>
        <v>0</v>
      </c>
      <c r="T795" s="57">
        <f t="shared" si="279"/>
        <v>0</v>
      </c>
      <c r="U795" s="57">
        <f t="shared" si="280"/>
        <v>0</v>
      </c>
      <c r="V795" s="58">
        <f t="shared" si="281"/>
        <v>0</v>
      </c>
      <c r="W795" s="58">
        <f t="shared" si="282"/>
        <v>0</v>
      </c>
      <c r="X795" s="58">
        <f t="shared" si="283"/>
        <v>0</v>
      </c>
      <c r="Y795" s="58">
        <f t="shared" si="284"/>
        <v>0</v>
      </c>
      <c r="Z795">
        <f t="shared" si="293"/>
        <v>464038</v>
      </c>
    </row>
    <row r="796" spans="1:26" x14ac:dyDescent="0.3">
      <c r="A796" s="56" t="str">
        <f t="shared" si="270"/>
        <v>OUT TIME</v>
      </c>
      <c r="B796" s="56" t="str">
        <f t="shared" si="287"/>
        <v>ultimo</v>
      </c>
      <c r="C796" s="55">
        <f t="shared" ref="C796:D811" si="294">+C783</f>
        <v>13</v>
      </c>
      <c r="D796" t="str">
        <f t="shared" si="294"/>
        <v>Panamá Oeste</v>
      </c>
      <c r="E796" s="23">
        <f t="shared" si="271"/>
        <v>44045</v>
      </c>
      <c r="F796" s="54">
        <f t="shared" si="272"/>
        <v>61</v>
      </c>
      <c r="G796" cm="1">
        <f t="array" ref="G796">+INDEX('Casos ACUM Prov'!$CK$3:$OM$16,'TODO PROVINCIA'!C796+1,'TODO PROVINCIA'!F796)</f>
        <v>0</v>
      </c>
      <c r="H796">
        <f t="shared" si="289"/>
        <v>0</v>
      </c>
      <c r="I796" cm="1">
        <f t="array" ref="I796">+INDEX('Muertes-PROV'!$C$3:$GE$16,$C796+1,$F796)</f>
        <v>0</v>
      </c>
      <c r="J796">
        <f t="shared" si="290"/>
        <v>0</v>
      </c>
      <c r="K796" cm="1">
        <f t="array" ref="K796">+INDEX('rECUPERA-prov'!$C$3:$LA$16,$C796+1,$F796)</f>
        <v>0</v>
      </c>
      <c r="L796">
        <f t="shared" si="291"/>
        <v>0</v>
      </c>
      <c r="M796">
        <f t="shared" si="273"/>
        <v>0</v>
      </c>
      <c r="N796">
        <f t="shared" si="292"/>
        <v>0</v>
      </c>
      <c r="O796" s="57">
        <f t="shared" si="274"/>
        <v>0</v>
      </c>
      <c r="P796" s="57">
        <f t="shared" si="275"/>
        <v>0</v>
      </c>
      <c r="Q796" s="57">
        <f t="shared" si="276"/>
        <v>0</v>
      </c>
      <c r="R796" s="57">
        <f t="shared" si="277"/>
        <v>0</v>
      </c>
      <c r="S796" s="57">
        <f t="shared" si="278"/>
        <v>0</v>
      </c>
      <c r="T796" s="57">
        <f t="shared" si="279"/>
        <v>0</v>
      </c>
      <c r="U796" s="57">
        <f t="shared" si="280"/>
        <v>0</v>
      </c>
      <c r="V796" s="58">
        <f t="shared" si="281"/>
        <v>0</v>
      </c>
      <c r="W796" s="58">
        <f t="shared" si="282"/>
        <v>0</v>
      </c>
      <c r="X796" s="58">
        <f t="shared" si="283"/>
        <v>0</v>
      </c>
      <c r="Y796" s="58">
        <f t="shared" si="284"/>
        <v>0</v>
      </c>
      <c r="Z796">
        <f t="shared" si="293"/>
        <v>226991</v>
      </c>
    </row>
    <row r="797" spans="1:26" x14ac:dyDescent="0.3">
      <c r="A797" s="56" t="str">
        <f t="shared" ref="A797:A860" si="295">+IFERROR(IF(AND(G797=0,K797=0,I797=0),"OUT TIME","ON"),"OUT TIME")</f>
        <v>OUT TIME</v>
      </c>
      <c r="B797" s="56" t="str">
        <f t="shared" si="287"/>
        <v>ultimo</v>
      </c>
      <c r="C797" s="55">
        <f t="shared" si="294"/>
        <v>1</v>
      </c>
      <c r="D797" t="str">
        <f t="shared" si="294"/>
        <v>Bocas del Toro</v>
      </c>
      <c r="E797" s="23">
        <f t="shared" ref="E797:E860" si="296">+IF(C797=1,E796+1,E796)</f>
        <v>44046</v>
      </c>
      <c r="F797" s="54">
        <f t="shared" ref="F797:F860" si="297">+IF(C797=1,F796+1,F796)</f>
        <v>62</v>
      </c>
      <c r="G797" cm="1">
        <f t="array" ref="G797">+INDEX('Casos ACUM Prov'!$CK$3:$OM$16,'TODO PROVINCIA'!C797+1,'TODO PROVINCIA'!F797)</f>
        <v>0</v>
      </c>
      <c r="H797">
        <f t="shared" si="289"/>
        <v>0</v>
      </c>
      <c r="I797" cm="1">
        <f t="array" ref="I797">+INDEX('Muertes-PROV'!$C$3:$GE$16,$C797+1,$F797)</f>
        <v>0</v>
      </c>
      <c r="J797">
        <f t="shared" si="290"/>
        <v>0</v>
      </c>
      <c r="K797" cm="1">
        <f t="array" ref="K797">+INDEX('rECUPERA-prov'!$C$3:$LA$16,$C797+1,$F797)</f>
        <v>0</v>
      </c>
      <c r="L797">
        <f t="shared" si="291"/>
        <v>0</v>
      </c>
      <c r="M797">
        <f t="shared" ref="M797:M860" si="298">+G797-I797-K797</f>
        <v>0</v>
      </c>
      <c r="N797">
        <f t="shared" si="292"/>
        <v>0</v>
      </c>
      <c r="O797" s="57">
        <f t="shared" ref="O797:O860" si="299">+IFERROR(I797/G797,0)</f>
        <v>0</v>
      </c>
      <c r="P797" s="57">
        <f t="shared" ref="P797:P860" si="300">+IFERROR(K797/G797,0)</f>
        <v>0</v>
      </c>
      <c r="Q797" s="57">
        <f t="shared" ref="Q797:Q860" si="301">+IFERROR(M797/G797,0)</f>
        <v>0</v>
      </c>
      <c r="R797" s="57">
        <f t="shared" ref="R797:R860" si="302">+IFERROR(H797/G797,0)</f>
        <v>0</v>
      </c>
      <c r="S797" s="57">
        <f t="shared" ref="S797:S860" si="303">+IFERROR(J797/I797,0)</f>
        <v>0</v>
      </c>
      <c r="T797" s="57">
        <f t="shared" ref="T797:T860" si="304">+IFERROR(L797/K797,0)</f>
        <v>0</v>
      </c>
      <c r="U797" s="57">
        <f t="shared" ref="U797:U860" si="305">+IFERROR(N797/M797,0)</f>
        <v>0</v>
      </c>
      <c r="V797" s="58">
        <f t="shared" ref="V797:V860" si="306">+G797/($Z797/1000000)</f>
        <v>0</v>
      </c>
      <c r="W797" s="58">
        <f t="shared" ref="W797:W860" si="307">+I797/($Z797/1000000)</f>
        <v>0</v>
      </c>
      <c r="X797" s="58">
        <f t="shared" ref="X797:X860" si="308">+K797/($Z797/1000000)</f>
        <v>0</v>
      </c>
      <c r="Y797" s="58">
        <f t="shared" ref="Y797:Y860" si="309">+M797/($Z797/1000000)</f>
        <v>0</v>
      </c>
      <c r="Z797">
        <f t="shared" si="293"/>
        <v>125461</v>
      </c>
    </row>
    <row r="798" spans="1:26" x14ac:dyDescent="0.3">
      <c r="A798" s="56" t="str">
        <f t="shared" si="295"/>
        <v>OUT TIME</v>
      </c>
      <c r="B798" s="56" t="str">
        <f t="shared" si="287"/>
        <v>ultimo</v>
      </c>
      <c r="C798" s="55">
        <f t="shared" si="294"/>
        <v>2</v>
      </c>
      <c r="D798" t="str">
        <f t="shared" si="294"/>
        <v>Coclé</v>
      </c>
      <c r="E798" s="23">
        <f t="shared" si="296"/>
        <v>44046</v>
      </c>
      <c r="F798" s="54">
        <f t="shared" si="297"/>
        <v>62</v>
      </c>
      <c r="G798" cm="1">
        <f t="array" ref="G798">+INDEX('Casos ACUM Prov'!$CK$3:$OM$16,'TODO PROVINCIA'!C798+1,'TODO PROVINCIA'!F798)</f>
        <v>0</v>
      </c>
      <c r="H798">
        <f t="shared" si="289"/>
        <v>0</v>
      </c>
      <c r="I798" cm="1">
        <f t="array" ref="I798">+INDEX('Muertes-PROV'!$C$3:$GE$16,$C798+1,$F798)</f>
        <v>0</v>
      </c>
      <c r="J798">
        <f t="shared" si="290"/>
        <v>0</v>
      </c>
      <c r="K798" cm="1">
        <f t="array" ref="K798">+INDEX('rECUPERA-prov'!$C$3:$LA$16,$C798+1,$F798)</f>
        <v>0</v>
      </c>
      <c r="L798">
        <f t="shared" si="291"/>
        <v>0</v>
      </c>
      <c r="M798">
        <f t="shared" si="298"/>
        <v>0</v>
      </c>
      <c r="N798">
        <f t="shared" si="292"/>
        <v>0</v>
      </c>
      <c r="O798" s="57">
        <f t="shared" si="299"/>
        <v>0</v>
      </c>
      <c r="P798" s="57">
        <f t="shared" si="300"/>
        <v>0</v>
      </c>
      <c r="Q798" s="57">
        <f t="shared" si="301"/>
        <v>0</v>
      </c>
      <c r="R798" s="57">
        <f t="shared" si="302"/>
        <v>0</v>
      </c>
      <c r="S798" s="57">
        <f t="shared" si="303"/>
        <v>0</v>
      </c>
      <c r="T798" s="57">
        <f t="shared" si="304"/>
        <v>0</v>
      </c>
      <c r="U798" s="57">
        <f t="shared" si="305"/>
        <v>0</v>
      </c>
      <c r="V798" s="58">
        <f t="shared" si="306"/>
        <v>0</v>
      </c>
      <c r="W798" s="58">
        <f t="shared" si="307"/>
        <v>0</v>
      </c>
      <c r="X798" s="58">
        <f t="shared" si="308"/>
        <v>0</v>
      </c>
      <c r="Y798" s="58">
        <f t="shared" si="309"/>
        <v>0</v>
      </c>
      <c r="Z798">
        <f t="shared" si="293"/>
        <v>416873</v>
      </c>
    </row>
    <row r="799" spans="1:26" x14ac:dyDescent="0.3">
      <c r="A799" s="56" t="str">
        <f t="shared" si="295"/>
        <v>OUT TIME</v>
      </c>
      <c r="B799" s="56" t="str">
        <f t="shared" si="287"/>
        <v>ultimo</v>
      </c>
      <c r="C799" s="55">
        <f t="shared" si="294"/>
        <v>3</v>
      </c>
      <c r="D799" t="str">
        <f t="shared" si="294"/>
        <v>Colón</v>
      </c>
      <c r="E799" s="23">
        <f t="shared" si="296"/>
        <v>44046</v>
      </c>
      <c r="F799" s="54">
        <f t="shared" si="297"/>
        <v>62</v>
      </c>
      <c r="G799" cm="1">
        <f t="array" ref="G799">+INDEX('Casos ACUM Prov'!$CK$3:$OM$16,'TODO PROVINCIA'!C799+1,'TODO PROVINCIA'!F799)</f>
        <v>0</v>
      </c>
      <c r="H799">
        <f t="shared" si="289"/>
        <v>0</v>
      </c>
      <c r="I799" cm="1">
        <f t="array" ref="I799">+INDEX('Muertes-PROV'!$C$3:$GE$16,$C799+1,$F799)</f>
        <v>0</v>
      </c>
      <c r="J799">
        <f t="shared" si="290"/>
        <v>0</v>
      </c>
      <c r="K799" cm="1">
        <f t="array" ref="K799">+INDEX('rECUPERA-prov'!$C$3:$LA$16,$C799+1,$F799)</f>
        <v>0</v>
      </c>
      <c r="L799">
        <f t="shared" si="291"/>
        <v>0</v>
      </c>
      <c r="M799">
        <f t="shared" si="298"/>
        <v>0</v>
      </c>
      <c r="N799">
        <f t="shared" si="292"/>
        <v>0</v>
      </c>
      <c r="O799" s="57">
        <f t="shared" si="299"/>
        <v>0</v>
      </c>
      <c r="P799" s="57">
        <f t="shared" si="300"/>
        <v>0</v>
      </c>
      <c r="Q799" s="57">
        <f t="shared" si="301"/>
        <v>0</v>
      </c>
      <c r="R799" s="57">
        <f t="shared" si="302"/>
        <v>0</v>
      </c>
      <c r="S799" s="57">
        <f t="shared" si="303"/>
        <v>0</v>
      </c>
      <c r="T799" s="57">
        <f t="shared" si="304"/>
        <v>0</v>
      </c>
      <c r="U799" s="57">
        <f t="shared" si="305"/>
        <v>0</v>
      </c>
      <c r="V799" s="58">
        <f t="shared" si="306"/>
        <v>0</v>
      </c>
      <c r="W799" s="58">
        <f t="shared" si="307"/>
        <v>0</v>
      </c>
      <c r="X799" s="58">
        <f t="shared" si="308"/>
        <v>0</v>
      </c>
      <c r="Y799" s="58">
        <f t="shared" si="309"/>
        <v>0</v>
      </c>
      <c r="Z799">
        <f t="shared" si="293"/>
        <v>233708</v>
      </c>
    </row>
    <row r="800" spans="1:26" x14ac:dyDescent="0.3">
      <c r="A800" s="56" t="str">
        <f t="shared" si="295"/>
        <v>OUT TIME</v>
      </c>
      <c r="B800" s="56" t="str">
        <f t="shared" si="287"/>
        <v>ultimo</v>
      </c>
      <c r="C800" s="55">
        <f t="shared" si="294"/>
        <v>4</v>
      </c>
      <c r="D800" t="str">
        <f t="shared" si="294"/>
        <v>Chiriquí</v>
      </c>
      <c r="E800" s="23">
        <f t="shared" si="296"/>
        <v>44046</v>
      </c>
      <c r="F800" s="54">
        <f t="shared" si="297"/>
        <v>62</v>
      </c>
      <c r="G800" cm="1">
        <f t="array" ref="G800">+INDEX('Casos ACUM Prov'!$CK$3:$OM$16,'TODO PROVINCIA'!C800+1,'TODO PROVINCIA'!F800)</f>
        <v>0</v>
      </c>
      <c r="H800">
        <f t="shared" si="289"/>
        <v>0</v>
      </c>
      <c r="I800" cm="1">
        <f t="array" ref="I800">+INDEX('Muertes-PROV'!$C$3:$GE$16,$C800+1,$F800)</f>
        <v>0</v>
      </c>
      <c r="J800">
        <f t="shared" si="290"/>
        <v>0</v>
      </c>
      <c r="K800" cm="1">
        <f t="array" ref="K800">+INDEX('rECUPERA-prov'!$C$3:$LA$16,$C800+1,$F800)</f>
        <v>0</v>
      </c>
      <c r="L800">
        <f t="shared" si="291"/>
        <v>0</v>
      </c>
      <c r="M800">
        <f t="shared" si="298"/>
        <v>0</v>
      </c>
      <c r="N800">
        <f t="shared" si="292"/>
        <v>0</v>
      </c>
      <c r="O800" s="57">
        <f t="shared" si="299"/>
        <v>0</v>
      </c>
      <c r="P800" s="57">
        <f t="shared" si="300"/>
        <v>0</v>
      </c>
      <c r="Q800" s="57">
        <f t="shared" si="301"/>
        <v>0</v>
      </c>
      <c r="R800" s="57">
        <f t="shared" si="302"/>
        <v>0</v>
      </c>
      <c r="S800" s="57">
        <f t="shared" si="303"/>
        <v>0</v>
      </c>
      <c r="T800" s="57">
        <f t="shared" si="304"/>
        <v>0</v>
      </c>
      <c r="U800" s="57">
        <f t="shared" si="305"/>
        <v>0</v>
      </c>
      <c r="V800" s="58">
        <f t="shared" si="306"/>
        <v>0</v>
      </c>
      <c r="W800" s="58">
        <f t="shared" si="307"/>
        <v>0</v>
      </c>
      <c r="X800" s="58">
        <f t="shared" si="308"/>
        <v>0</v>
      </c>
      <c r="Y800" s="58">
        <f t="shared" si="309"/>
        <v>0</v>
      </c>
      <c r="Z800">
        <f t="shared" si="293"/>
        <v>241928</v>
      </c>
    </row>
    <row r="801" spans="1:26" x14ac:dyDescent="0.3">
      <c r="A801" s="56" t="str">
        <f t="shared" si="295"/>
        <v>OUT TIME</v>
      </c>
      <c r="B801" s="56" t="str">
        <f t="shared" si="287"/>
        <v>ultimo</v>
      </c>
      <c r="C801" s="55">
        <f t="shared" si="294"/>
        <v>5</v>
      </c>
      <c r="D801" t="str">
        <f t="shared" si="294"/>
        <v>Darién</v>
      </c>
      <c r="E801" s="23">
        <f t="shared" si="296"/>
        <v>44046</v>
      </c>
      <c r="F801" s="54">
        <f t="shared" si="297"/>
        <v>62</v>
      </c>
      <c r="G801" cm="1">
        <f t="array" ref="G801">+INDEX('Casos ACUM Prov'!$CK$3:$OM$16,'TODO PROVINCIA'!C801+1,'TODO PROVINCIA'!F801)</f>
        <v>0</v>
      </c>
      <c r="H801">
        <f t="shared" si="289"/>
        <v>0</v>
      </c>
      <c r="I801" cm="1">
        <f t="array" ref="I801">+INDEX('Muertes-PROV'!$C$3:$GE$16,$C801+1,$F801)</f>
        <v>0</v>
      </c>
      <c r="J801">
        <f t="shared" si="290"/>
        <v>0</v>
      </c>
      <c r="K801" cm="1">
        <f t="array" ref="K801">+INDEX('rECUPERA-prov'!$C$3:$LA$16,$C801+1,$F801)</f>
        <v>0</v>
      </c>
      <c r="L801">
        <f t="shared" si="291"/>
        <v>0</v>
      </c>
      <c r="M801">
        <f t="shared" si="298"/>
        <v>0</v>
      </c>
      <c r="N801">
        <f t="shared" si="292"/>
        <v>0</v>
      </c>
      <c r="O801" s="57">
        <f t="shared" si="299"/>
        <v>0</v>
      </c>
      <c r="P801" s="57">
        <f t="shared" si="300"/>
        <v>0</v>
      </c>
      <c r="Q801" s="57">
        <f t="shared" si="301"/>
        <v>0</v>
      </c>
      <c r="R801" s="57">
        <f t="shared" si="302"/>
        <v>0</v>
      </c>
      <c r="S801" s="57">
        <f t="shared" si="303"/>
        <v>0</v>
      </c>
      <c r="T801" s="57">
        <f t="shared" si="304"/>
        <v>0</v>
      </c>
      <c r="U801" s="57">
        <f t="shared" si="305"/>
        <v>0</v>
      </c>
      <c r="V801" s="58">
        <f t="shared" si="306"/>
        <v>0</v>
      </c>
      <c r="W801" s="58">
        <f t="shared" si="307"/>
        <v>0</v>
      </c>
      <c r="X801" s="58">
        <f t="shared" si="308"/>
        <v>0</v>
      </c>
      <c r="Y801" s="58">
        <f t="shared" si="309"/>
        <v>0</v>
      </c>
      <c r="Z801">
        <f t="shared" si="293"/>
        <v>10001</v>
      </c>
    </row>
    <row r="802" spans="1:26" x14ac:dyDescent="0.3">
      <c r="A802" s="56" t="str">
        <f t="shared" si="295"/>
        <v>OUT TIME</v>
      </c>
      <c r="B802" s="56" t="str">
        <f t="shared" si="287"/>
        <v>ultimo</v>
      </c>
      <c r="C802" s="55">
        <f t="shared" si="294"/>
        <v>6</v>
      </c>
      <c r="D802" t="str">
        <f t="shared" si="294"/>
        <v>Herrera</v>
      </c>
      <c r="E802" s="23">
        <f t="shared" si="296"/>
        <v>44046</v>
      </c>
      <c r="F802" s="54">
        <f t="shared" si="297"/>
        <v>62</v>
      </c>
      <c r="G802" cm="1">
        <f t="array" ref="G802">+INDEX('Casos ACUM Prov'!$CK$3:$OM$16,'TODO PROVINCIA'!C802+1,'TODO PROVINCIA'!F802)</f>
        <v>0</v>
      </c>
      <c r="H802">
        <f t="shared" si="289"/>
        <v>0</v>
      </c>
      <c r="I802" cm="1">
        <f t="array" ref="I802">+INDEX('Muertes-PROV'!$C$3:$GE$16,$C802+1,$F802)</f>
        <v>0</v>
      </c>
      <c r="J802">
        <f t="shared" si="290"/>
        <v>0</v>
      </c>
      <c r="K802" cm="1">
        <f t="array" ref="K802">+INDEX('rECUPERA-prov'!$C$3:$LA$16,$C802+1,$F802)</f>
        <v>0</v>
      </c>
      <c r="L802">
        <f t="shared" si="291"/>
        <v>0</v>
      </c>
      <c r="M802">
        <f t="shared" si="298"/>
        <v>0</v>
      </c>
      <c r="N802">
        <f t="shared" si="292"/>
        <v>0</v>
      </c>
      <c r="O802" s="57">
        <f t="shared" si="299"/>
        <v>0</v>
      </c>
      <c r="P802" s="57">
        <f t="shared" si="300"/>
        <v>0</v>
      </c>
      <c r="Q802" s="57">
        <f t="shared" si="301"/>
        <v>0</v>
      </c>
      <c r="R802" s="57">
        <f t="shared" si="302"/>
        <v>0</v>
      </c>
      <c r="S802" s="57">
        <f t="shared" si="303"/>
        <v>0</v>
      </c>
      <c r="T802" s="57">
        <f t="shared" si="304"/>
        <v>0</v>
      </c>
      <c r="U802" s="57">
        <f t="shared" si="305"/>
        <v>0</v>
      </c>
      <c r="V802" s="58">
        <f t="shared" si="306"/>
        <v>0</v>
      </c>
      <c r="W802" s="58">
        <f t="shared" si="307"/>
        <v>0</v>
      </c>
      <c r="X802" s="58">
        <f t="shared" si="308"/>
        <v>0</v>
      </c>
      <c r="Y802" s="58">
        <f t="shared" si="309"/>
        <v>0</v>
      </c>
      <c r="Z802">
        <f t="shared" si="293"/>
        <v>33109</v>
      </c>
    </row>
    <row r="803" spans="1:26" x14ac:dyDescent="0.3">
      <c r="A803" s="56" t="str">
        <f t="shared" si="295"/>
        <v>OUT TIME</v>
      </c>
      <c r="B803" s="56" t="str">
        <f t="shared" si="287"/>
        <v>ultimo</v>
      </c>
      <c r="C803" s="55">
        <f t="shared" si="294"/>
        <v>7</v>
      </c>
      <c r="D803" t="str">
        <f t="shared" si="294"/>
        <v>Los Santos</v>
      </c>
      <c r="E803" s="23">
        <f t="shared" si="296"/>
        <v>44046</v>
      </c>
      <c r="F803" s="54">
        <f t="shared" si="297"/>
        <v>62</v>
      </c>
      <c r="G803" cm="1">
        <f t="array" ref="G803">+INDEX('Casos ACUM Prov'!$CK$3:$OM$16,'TODO PROVINCIA'!C803+1,'TODO PROVINCIA'!F803)</f>
        <v>0</v>
      </c>
      <c r="H803">
        <f t="shared" si="289"/>
        <v>0</v>
      </c>
      <c r="I803" cm="1">
        <f t="array" ref="I803">+INDEX('Muertes-PROV'!$C$3:$GE$16,$C803+1,$F803)</f>
        <v>0</v>
      </c>
      <c r="J803">
        <f t="shared" si="290"/>
        <v>0</v>
      </c>
      <c r="K803" cm="1">
        <f t="array" ref="K803">+INDEX('rECUPERA-prov'!$C$3:$LA$16,$C803+1,$F803)</f>
        <v>0</v>
      </c>
      <c r="L803">
        <f t="shared" si="291"/>
        <v>0</v>
      </c>
      <c r="M803">
        <f t="shared" si="298"/>
        <v>0</v>
      </c>
      <c r="N803">
        <f t="shared" si="292"/>
        <v>0</v>
      </c>
      <c r="O803" s="57">
        <f t="shared" si="299"/>
        <v>0</v>
      </c>
      <c r="P803" s="57">
        <f t="shared" si="300"/>
        <v>0</v>
      </c>
      <c r="Q803" s="57">
        <f t="shared" si="301"/>
        <v>0</v>
      </c>
      <c r="R803" s="57">
        <f t="shared" si="302"/>
        <v>0</v>
      </c>
      <c r="S803" s="57">
        <f t="shared" si="303"/>
        <v>0</v>
      </c>
      <c r="T803" s="57">
        <f t="shared" si="304"/>
        <v>0</v>
      </c>
      <c r="U803" s="57">
        <f t="shared" si="305"/>
        <v>0</v>
      </c>
      <c r="V803" s="58">
        <f t="shared" si="306"/>
        <v>0</v>
      </c>
      <c r="W803" s="58">
        <f t="shared" si="307"/>
        <v>0</v>
      </c>
      <c r="X803" s="58">
        <f t="shared" si="308"/>
        <v>0</v>
      </c>
      <c r="Y803" s="58">
        <f t="shared" si="309"/>
        <v>0</v>
      </c>
      <c r="Z803">
        <f t="shared" si="293"/>
        <v>156747</v>
      </c>
    </row>
    <row r="804" spans="1:26" x14ac:dyDescent="0.3">
      <c r="A804" s="56" t="str">
        <f t="shared" si="295"/>
        <v>OUT TIME</v>
      </c>
      <c r="B804" s="56" t="str">
        <f t="shared" si="287"/>
        <v>ultimo</v>
      </c>
      <c r="C804" s="55">
        <f t="shared" si="294"/>
        <v>8</v>
      </c>
      <c r="D804" t="str">
        <f t="shared" si="294"/>
        <v>Panamá</v>
      </c>
      <c r="E804" s="23">
        <f t="shared" si="296"/>
        <v>44046</v>
      </c>
      <c r="F804" s="54">
        <f t="shared" si="297"/>
        <v>62</v>
      </c>
      <c r="G804" cm="1">
        <f t="array" ref="G804">+INDEX('Casos ACUM Prov'!$CK$3:$OM$16,'TODO PROVINCIA'!C804+1,'TODO PROVINCIA'!F804)</f>
        <v>0</v>
      </c>
      <c r="H804">
        <f t="shared" si="289"/>
        <v>0</v>
      </c>
      <c r="I804" cm="1">
        <f t="array" ref="I804">+INDEX('Muertes-PROV'!$C$3:$GE$16,$C804+1,$F804)</f>
        <v>0</v>
      </c>
      <c r="J804">
        <f t="shared" si="290"/>
        <v>0</v>
      </c>
      <c r="K804" cm="1">
        <f t="array" ref="K804">+INDEX('rECUPERA-prov'!$C$3:$LA$16,$C804+1,$F804)</f>
        <v>0</v>
      </c>
      <c r="L804">
        <f t="shared" si="291"/>
        <v>0</v>
      </c>
      <c r="M804">
        <f t="shared" si="298"/>
        <v>0</v>
      </c>
      <c r="N804">
        <f t="shared" si="292"/>
        <v>0</v>
      </c>
      <c r="O804" s="57">
        <f t="shared" si="299"/>
        <v>0</v>
      </c>
      <c r="P804" s="57">
        <f t="shared" si="300"/>
        <v>0</v>
      </c>
      <c r="Q804" s="57">
        <f t="shared" si="301"/>
        <v>0</v>
      </c>
      <c r="R804" s="57">
        <f t="shared" si="302"/>
        <v>0</v>
      </c>
      <c r="S804" s="57">
        <f t="shared" si="303"/>
        <v>0</v>
      </c>
      <c r="T804" s="57">
        <f t="shared" si="304"/>
        <v>0</v>
      </c>
      <c r="U804" s="57">
        <f t="shared" si="305"/>
        <v>0</v>
      </c>
      <c r="V804" s="58">
        <f t="shared" si="306"/>
        <v>0</v>
      </c>
      <c r="W804" s="58">
        <f t="shared" si="307"/>
        <v>0</v>
      </c>
      <c r="X804" s="58">
        <f t="shared" si="308"/>
        <v>0</v>
      </c>
      <c r="Y804" s="58">
        <f t="shared" si="309"/>
        <v>0</v>
      </c>
      <c r="Z804">
        <f t="shared" si="293"/>
        <v>109955</v>
      </c>
    </row>
    <row r="805" spans="1:26" x14ac:dyDescent="0.3">
      <c r="A805" s="56" t="str">
        <f t="shared" si="295"/>
        <v>OUT TIME</v>
      </c>
      <c r="B805" s="56" t="str">
        <f t="shared" si="287"/>
        <v>ultimo</v>
      </c>
      <c r="C805" s="55">
        <f t="shared" si="294"/>
        <v>9</v>
      </c>
      <c r="D805" t="str">
        <f t="shared" si="294"/>
        <v>Veraguas</v>
      </c>
      <c r="E805" s="23">
        <f t="shared" si="296"/>
        <v>44046</v>
      </c>
      <c r="F805" s="54">
        <f t="shared" si="297"/>
        <v>62</v>
      </c>
      <c r="G805" cm="1">
        <f t="array" ref="G805">+INDEX('Casos ACUM Prov'!$CK$3:$OM$16,'TODO PROVINCIA'!C805+1,'TODO PROVINCIA'!F805)</f>
        <v>0</v>
      </c>
      <c r="H805">
        <f t="shared" si="289"/>
        <v>0</v>
      </c>
      <c r="I805" cm="1">
        <f t="array" ref="I805">+INDEX('Muertes-PROV'!$C$3:$GE$16,$C805+1,$F805)</f>
        <v>0</v>
      </c>
      <c r="J805">
        <f t="shared" si="290"/>
        <v>0</v>
      </c>
      <c r="K805" cm="1">
        <f t="array" ref="K805">+INDEX('rECUPERA-prov'!$C$3:$LA$16,$C805+1,$F805)</f>
        <v>0</v>
      </c>
      <c r="L805">
        <f t="shared" si="291"/>
        <v>0</v>
      </c>
      <c r="M805">
        <f t="shared" si="298"/>
        <v>0</v>
      </c>
      <c r="N805">
        <f t="shared" si="292"/>
        <v>0</v>
      </c>
      <c r="O805" s="57">
        <f t="shared" si="299"/>
        <v>0</v>
      </c>
      <c r="P805" s="57">
        <f t="shared" si="300"/>
        <v>0</v>
      </c>
      <c r="Q805" s="57">
        <f t="shared" si="301"/>
        <v>0</v>
      </c>
      <c r="R805" s="57">
        <f t="shared" si="302"/>
        <v>0</v>
      </c>
      <c r="S805" s="57">
        <f t="shared" si="303"/>
        <v>0</v>
      </c>
      <c r="T805" s="57">
        <f t="shared" si="304"/>
        <v>0</v>
      </c>
      <c r="U805" s="57">
        <f t="shared" si="305"/>
        <v>0</v>
      </c>
      <c r="V805" s="58">
        <f t="shared" si="306"/>
        <v>0</v>
      </c>
      <c r="W805" s="58">
        <f t="shared" si="307"/>
        <v>0</v>
      </c>
      <c r="X805" s="58">
        <f t="shared" si="308"/>
        <v>0</v>
      </c>
      <c r="Y805" s="58">
        <f t="shared" si="309"/>
        <v>0</v>
      </c>
      <c r="Z805">
        <f t="shared" si="293"/>
        <v>109955</v>
      </c>
    </row>
    <row r="806" spans="1:26" x14ac:dyDescent="0.3">
      <c r="A806" s="56" t="str">
        <f t="shared" si="295"/>
        <v>OUT TIME</v>
      </c>
      <c r="B806" s="56" t="str">
        <f t="shared" si="287"/>
        <v>ultimo</v>
      </c>
      <c r="C806" s="55">
        <f t="shared" si="294"/>
        <v>10</v>
      </c>
      <c r="D806" t="str">
        <f t="shared" si="294"/>
        <v>Comarca Kuna Yala</v>
      </c>
      <c r="E806" s="23">
        <f t="shared" si="296"/>
        <v>44046</v>
      </c>
      <c r="F806" s="54">
        <f t="shared" si="297"/>
        <v>62</v>
      </c>
      <c r="G806" cm="1">
        <f t="array" ref="G806">+INDEX('Casos ACUM Prov'!$CK$3:$OM$16,'TODO PROVINCIA'!C806+1,'TODO PROVINCIA'!F806)</f>
        <v>0</v>
      </c>
      <c r="H806">
        <f t="shared" si="289"/>
        <v>0</v>
      </c>
      <c r="I806" cm="1">
        <f t="array" ref="I806">+INDEX('Muertes-PROV'!$C$3:$GE$16,$C806+1,$F806)</f>
        <v>0</v>
      </c>
      <c r="J806">
        <f t="shared" si="290"/>
        <v>0</v>
      </c>
      <c r="K806" cm="1">
        <f t="array" ref="K806">+INDEX('rECUPERA-prov'!$C$3:$LA$16,$C806+1,$F806)</f>
        <v>0</v>
      </c>
      <c r="L806">
        <f t="shared" si="291"/>
        <v>0</v>
      </c>
      <c r="M806">
        <f t="shared" si="298"/>
        <v>0</v>
      </c>
      <c r="N806">
        <f t="shared" si="292"/>
        <v>0</v>
      </c>
      <c r="O806" s="57">
        <f t="shared" si="299"/>
        <v>0</v>
      </c>
      <c r="P806" s="57">
        <f t="shared" si="300"/>
        <v>0</v>
      </c>
      <c r="Q806" s="57">
        <f t="shared" si="301"/>
        <v>0</v>
      </c>
      <c r="R806" s="57">
        <f t="shared" si="302"/>
        <v>0</v>
      </c>
      <c r="S806" s="57">
        <f t="shared" si="303"/>
        <v>0</v>
      </c>
      <c r="T806" s="57">
        <f t="shared" si="304"/>
        <v>0</v>
      </c>
      <c r="U806" s="57">
        <f t="shared" si="305"/>
        <v>0</v>
      </c>
      <c r="V806" s="58">
        <f t="shared" si="306"/>
        <v>0</v>
      </c>
      <c r="W806" s="58">
        <f t="shared" si="307"/>
        <v>0</v>
      </c>
      <c r="X806" s="58">
        <f t="shared" si="308"/>
        <v>0</v>
      </c>
      <c r="Y806" s="58">
        <f t="shared" si="309"/>
        <v>0</v>
      </c>
      <c r="Z806">
        <f t="shared" si="293"/>
        <v>89592</v>
      </c>
    </row>
    <row r="807" spans="1:26" x14ac:dyDescent="0.3">
      <c r="A807" s="56" t="str">
        <f t="shared" si="295"/>
        <v>OUT TIME</v>
      </c>
      <c r="B807" s="56" t="str">
        <f t="shared" si="287"/>
        <v>ultimo</v>
      </c>
      <c r="C807" s="55">
        <f t="shared" si="294"/>
        <v>11</v>
      </c>
      <c r="D807" t="str">
        <f t="shared" si="294"/>
        <v>Comarca Emberá Wounaán</v>
      </c>
      <c r="E807" s="23">
        <f t="shared" si="296"/>
        <v>44046</v>
      </c>
      <c r="F807" s="54">
        <f t="shared" si="297"/>
        <v>62</v>
      </c>
      <c r="G807" cm="1">
        <f t="array" ref="G807">+INDEX('Casos ACUM Prov'!$CK$3:$OM$16,'TODO PROVINCIA'!C807+1,'TODO PROVINCIA'!F807)</f>
        <v>0</v>
      </c>
      <c r="H807">
        <f t="shared" si="289"/>
        <v>0</v>
      </c>
      <c r="I807" cm="1">
        <f t="array" ref="I807">+INDEX('Muertes-PROV'!$C$3:$GE$16,$C807+1,$F807)</f>
        <v>0</v>
      </c>
      <c r="J807">
        <f t="shared" si="290"/>
        <v>0</v>
      </c>
      <c r="K807" cm="1">
        <f t="array" ref="K807">+INDEX('rECUPERA-prov'!$C$3:$LA$16,$C807+1,$F807)</f>
        <v>0</v>
      </c>
      <c r="L807">
        <f t="shared" si="291"/>
        <v>0</v>
      </c>
      <c r="M807">
        <f t="shared" si="298"/>
        <v>0</v>
      </c>
      <c r="N807">
        <f t="shared" si="292"/>
        <v>0</v>
      </c>
      <c r="O807" s="57">
        <f t="shared" si="299"/>
        <v>0</v>
      </c>
      <c r="P807" s="57">
        <f t="shared" si="300"/>
        <v>0</v>
      </c>
      <c r="Q807" s="57">
        <f t="shared" si="301"/>
        <v>0</v>
      </c>
      <c r="R807" s="57">
        <f t="shared" si="302"/>
        <v>0</v>
      </c>
      <c r="S807" s="57">
        <f t="shared" si="303"/>
        <v>0</v>
      </c>
      <c r="T807" s="57">
        <f t="shared" si="304"/>
        <v>0</v>
      </c>
      <c r="U807" s="57">
        <f t="shared" si="305"/>
        <v>0</v>
      </c>
      <c r="V807" s="58">
        <f t="shared" si="306"/>
        <v>0</v>
      </c>
      <c r="W807" s="58">
        <f t="shared" si="307"/>
        <v>0</v>
      </c>
      <c r="X807" s="58">
        <f t="shared" si="308"/>
        <v>0</v>
      </c>
      <c r="Y807" s="58">
        <f t="shared" si="309"/>
        <v>0</v>
      </c>
      <c r="Z807">
        <f t="shared" si="293"/>
        <v>1249032</v>
      </c>
    </row>
    <row r="808" spans="1:26" x14ac:dyDescent="0.3">
      <c r="A808" s="56" t="str">
        <f t="shared" si="295"/>
        <v>OUT TIME</v>
      </c>
      <c r="B808" s="56" t="str">
        <f t="shared" si="287"/>
        <v>ultimo</v>
      </c>
      <c r="C808" s="55">
        <f t="shared" si="294"/>
        <v>12</v>
      </c>
      <c r="D808" t="str">
        <f t="shared" si="294"/>
        <v>Comarca Ngäbe Buglé</v>
      </c>
      <c r="E808" s="23">
        <f t="shared" si="296"/>
        <v>44046</v>
      </c>
      <c r="F808" s="54">
        <f t="shared" si="297"/>
        <v>62</v>
      </c>
      <c r="G808" cm="1">
        <f t="array" ref="G808">+INDEX('Casos ACUM Prov'!$CK$3:$OM$16,'TODO PROVINCIA'!C808+1,'TODO PROVINCIA'!F808)</f>
        <v>0</v>
      </c>
      <c r="H808">
        <f t="shared" si="289"/>
        <v>0</v>
      </c>
      <c r="I808" cm="1">
        <f t="array" ref="I808">+INDEX('Muertes-PROV'!$C$3:$GE$16,$C808+1,$F808)</f>
        <v>0</v>
      </c>
      <c r="J808">
        <f t="shared" si="290"/>
        <v>0</v>
      </c>
      <c r="K808" cm="1">
        <f t="array" ref="K808">+INDEX('rECUPERA-prov'!$C$3:$LA$16,$C808+1,$F808)</f>
        <v>0</v>
      </c>
      <c r="L808">
        <f t="shared" si="291"/>
        <v>0</v>
      </c>
      <c r="M808">
        <f t="shared" si="298"/>
        <v>0</v>
      </c>
      <c r="N808">
        <f t="shared" si="292"/>
        <v>0</v>
      </c>
      <c r="O808" s="57">
        <f t="shared" si="299"/>
        <v>0</v>
      </c>
      <c r="P808" s="57">
        <f t="shared" si="300"/>
        <v>0</v>
      </c>
      <c r="Q808" s="57">
        <f t="shared" si="301"/>
        <v>0</v>
      </c>
      <c r="R808" s="57">
        <f t="shared" si="302"/>
        <v>0</v>
      </c>
      <c r="S808" s="57">
        <f t="shared" si="303"/>
        <v>0</v>
      </c>
      <c r="T808" s="57">
        <f t="shared" si="304"/>
        <v>0</v>
      </c>
      <c r="U808" s="57">
        <f t="shared" si="305"/>
        <v>0</v>
      </c>
      <c r="V808" s="58">
        <f t="shared" si="306"/>
        <v>0</v>
      </c>
      <c r="W808" s="58">
        <f t="shared" si="307"/>
        <v>0</v>
      </c>
      <c r="X808" s="58">
        <f t="shared" si="308"/>
        <v>0</v>
      </c>
      <c r="Y808" s="58">
        <f t="shared" si="309"/>
        <v>0</v>
      </c>
      <c r="Z808">
        <f t="shared" si="293"/>
        <v>464038</v>
      </c>
    </row>
    <row r="809" spans="1:26" x14ac:dyDescent="0.3">
      <c r="A809" s="56" t="str">
        <f t="shared" si="295"/>
        <v>OUT TIME</v>
      </c>
      <c r="B809" s="56" t="str">
        <f t="shared" si="287"/>
        <v>ultimo</v>
      </c>
      <c r="C809" s="55">
        <f t="shared" si="294"/>
        <v>13</v>
      </c>
      <c r="D809" t="str">
        <f t="shared" si="294"/>
        <v>Panamá Oeste</v>
      </c>
      <c r="E809" s="23">
        <f t="shared" si="296"/>
        <v>44046</v>
      </c>
      <c r="F809" s="54">
        <f t="shared" si="297"/>
        <v>62</v>
      </c>
      <c r="G809" cm="1">
        <f t="array" ref="G809">+INDEX('Casos ACUM Prov'!$CK$3:$OM$16,'TODO PROVINCIA'!C809+1,'TODO PROVINCIA'!F809)</f>
        <v>0</v>
      </c>
      <c r="H809">
        <f t="shared" si="289"/>
        <v>0</v>
      </c>
      <c r="I809" cm="1">
        <f t="array" ref="I809">+INDEX('Muertes-PROV'!$C$3:$GE$16,$C809+1,$F809)</f>
        <v>0</v>
      </c>
      <c r="J809">
        <f t="shared" si="290"/>
        <v>0</v>
      </c>
      <c r="K809" cm="1">
        <f t="array" ref="K809">+INDEX('rECUPERA-prov'!$C$3:$LA$16,$C809+1,$F809)</f>
        <v>0</v>
      </c>
      <c r="L809">
        <f t="shared" si="291"/>
        <v>0</v>
      </c>
      <c r="M809">
        <f t="shared" si="298"/>
        <v>0</v>
      </c>
      <c r="N809">
        <f t="shared" si="292"/>
        <v>0</v>
      </c>
      <c r="O809" s="57">
        <f t="shared" si="299"/>
        <v>0</v>
      </c>
      <c r="P809" s="57">
        <f t="shared" si="300"/>
        <v>0</v>
      </c>
      <c r="Q809" s="57">
        <f t="shared" si="301"/>
        <v>0</v>
      </c>
      <c r="R809" s="57">
        <f t="shared" si="302"/>
        <v>0</v>
      </c>
      <c r="S809" s="57">
        <f t="shared" si="303"/>
        <v>0</v>
      </c>
      <c r="T809" s="57">
        <f t="shared" si="304"/>
        <v>0</v>
      </c>
      <c r="U809" s="57">
        <f t="shared" si="305"/>
        <v>0</v>
      </c>
      <c r="V809" s="58">
        <f t="shared" si="306"/>
        <v>0</v>
      </c>
      <c r="W809" s="58">
        <f t="shared" si="307"/>
        <v>0</v>
      </c>
      <c r="X809" s="58">
        <f t="shared" si="308"/>
        <v>0</v>
      </c>
      <c r="Y809" s="58">
        <f t="shared" si="309"/>
        <v>0</v>
      </c>
      <c r="Z809">
        <f t="shared" si="293"/>
        <v>226991</v>
      </c>
    </row>
    <row r="810" spans="1:26" x14ac:dyDescent="0.3">
      <c r="A810" s="56" t="str">
        <f t="shared" si="295"/>
        <v>OUT TIME</v>
      </c>
      <c r="B810" s="56" t="str">
        <f t="shared" si="287"/>
        <v>ultimo</v>
      </c>
      <c r="C810" s="55">
        <f t="shared" si="294"/>
        <v>1</v>
      </c>
      <c r="D810" t="str">
        <f t="shared" si="294"/>
        <v>Bocas del Toro</v>
      </c>
      <c r="E810" s="23">
        <f t="shared" si="296"/>
        <v>44047</v>
      </c>
      <c r="F810" s="54">
        <f t="shared" si="297"/>
        <v>63</v>
      </c>
      <c r="G810" cm="1">
        <f t="array" ref="G810">+INDEX('Casos ACUM Prov'!$CK$3:$OM$16,'TODO PROVINCIA'!C810+1,'TODO PROVINCIA'!F810)</f>
        <v>0</v>
      </c>
      <c r="H810">
        <f t="shared" si="289"/>
        <v>0</v>
      </c>
      <c r="I810" cm="1">
        <f t="array" ref="I810">+INDEX('Muertes-PROV'!$C$3:$GE$16,$C810+1,$F810)</f>
        <v>0</v>
      </c>
      <c r="J810">
        <f t="shared" si="290"/>
        <v>0</v>
      </c>
      <c r="K810" cm="1">
        <f t="array" ref="K810">+INDEX('rECUPERA-prov'!$C$3:$LA$16,$C810+1,$F810)</f>
        <v>0</v>
      </c>
      <c r="L810">
        <f t="shared" si="291"/>
        <v>0</v>
      </c>
      <c r="M810">
        <f t="shared" si="298"/>
        <v>0</v>
      </c>
      <c r="N810">
        <f t="shared" si="292"/>
        <v>0</v>
      </c>
      <c r="O810" s="57">
        <f t="shared" si="299"/>
        <v>0</v>
      </c>
      <c r="P810" s="57">
        <f t="shared" si="300"/>
        <v>0</v>
      </c>
      <c r="Q810" s="57">
        <f t="shared" si="301"/>
        <v>0</v>
      </c>
      <c r="R810" s="57">
        <f t="shared" si="302"/>
        <v>0</v>
      </c>
      <c r="S810" s="57">
        <f t="shared" si="303"/>
        <v>0</v>
      </c>
      <c r="T810" s="57">
        <f t="shared" si="304"/>
        <v>0</v>
      </c>
      <c r="U810" s="57">
        <f t="shared" si="305"/>
        <v>0</v>
      </c>
      <c r="V810" s="58">
        <f t="shared" si="306"/>
        <v>0</v>
      </c>
      <c r="W810" s="58">
        <f t="shared" si="307"/>
        <v>0</v>
      </c>
      <c r="X810" s="58">
        <f t="shared" si="308"/>
        <v>0</v>
      </c>
      <c r="Y810" s="58">
        <f t="shared" si="309"/>
        <v>0</v>
      </c>
      <c r="Z810">
        <f t="shared" si="293"/>
        <v>125461</v>
      </c>
    </row>
    <row r="811" spans="1:26" x14ac:dyDescent="0.3">
      <c r="A811" s="56" t="str">
        <f t="shared" si="295"/>
        <v>OUT TIME</v>
      </c>
      <c r="B811" s="56" t="str">
        <f t="shared" si="287"/>
        <v>ultimo</v>
      </c>
      <c r="C811" s="55">
        <f t="shared" si="294"/>
        <v>2</v>
      </c>
      <c r="D811" t="str">
        <f t="shared" si="294"/>
        <v>Coclé</v>
      </c>
      <c r="E811" s="23">
        <f t="shared" si="296"/>
        <v>44047</v>
      </c>
      <c r="F811" s="54">
        <f t="shared" si="297"/>
        <v>63</v>
      </c>
      <c r="G811" cm="1">
        <f t="array" ref="G811">+INDEX('Casos ACUM Prov'!$CK$3:$OM$16,'TODO PROVINCIA'!C811+1,'TODO PROVINCIA'!F811)</f>
        <v>0</v>
      </c>
      <c r="H811">
        <f t="shared" si="289"/>
        <v>0</v>
      </c>
      <c r="I811" cm="1">
        <f t="array" ref="I811">+INDEX('Muertes-PROV'!$C$3:$GE$16,$C811+1,$F811)</f>
        <v>0</v>
      </c>
      <c r="J811">
        <f t="shared" si="290"/>
        <v>0</v>
      </c>
      <c r="K811" cm="1">
        <f t="array" ref="K811">+INDEX('rECUPERA-prov'!$C$3:$LA$16,$C811+1,$F811)</f>
        <v>0</v>
      </c>
      <c r="L811">
        <f t="shared" si="291"/>
        <v>0</v>
      </c>
      <c r="M811">
        <f t="shared" si="298"/>
        <v>0</v>
      </c>
      <c r="N811">
        <f t="shared" si="292"/>
        <v>0</v>
      </c>
      <c r="O811" s="57">
        <f t="shared" si="299"/>
        <v>0</v>
      </c>
      <c r="P811" s="57">
        <f t="shared" si="300"/>
        <v>0</v>
      </c>
      <c r="Q811" s="57">
        <f t="shared" si="301"/>
        <v>0</v>
      </c>
      <c r="R811" s="57">
        <f t="shared" si="302"/>
        <v>0</v>
      </c>
      <c r="S811" s="57">
        <f t="shared" si="303"/>
        <v>0</v>
      </c>
      <c r="T811" s="57">
        <f t="shared" si="304"/>
        <v>0</v>
      </c>
      <c r="U811" s="57">
        <f t="shared" si="305"/>
        <v>0</v>
      </c>
      <c r="V811" s="58">
        <f t="shared" si="306"/>
        <v>0</v>
      </c>
      <c r="W811" s="58">
        <f t="shared" si="307"/>
        <v>0</v>
      </c>
      <c r="X811" s="58">
        <f t="shared" si="308"/>
        <v>0</v>
      </c>
      <c r="Y811" s="58">
        <f t="shared" si="309"/>
        <v>0</v>
      </c>
      <c r="Z811">
        <f t="shared" si="293"/>
        <v>416873</v>
      </c>
    </row>
    <row r="812" spans="1:26" x14ac:dyDescent="0.3">
      <c r="A812" s="56" t="str">
        <f t="shared" si="295"/>
        <v>OUT TIME</v>
      </c>
      <c r="B812" s="56" t="str">
        <f t="shared" si="287"/>
        <v>ultimo</v>
      </c>
      <c r="C812" s="55">
        <f t="shared" ref="C812:D827" si="310">+C799</f>
        <v>3</v>
      </c>
      <c r="D812" t="str">
        <f t="shared" si="310"/>
        <v>Colón</v>
      </c>
      <c r="E812" s="23">
        <f t="shared" si="296"/>
        <v>44047</v>
      </c>
      <c r="F812" s="54">
        <f t="shared" si="297"/>
        <v>63</v>
      </c>
      <c r="G812" cm="1">
        <f t="array" ref="G812">+INDEX('Casos ACUM Prov'!$CK$3:$OM$16,'TODO PROVINCIA'!C812+1,'TODO PROVINCIA'!F812)</f>
        <v>0</v>
      </c>
      <c r="H812">
        <f t="shared" si="289"/>
        <v>0</v>
      </c>
      <c r="I812" cm="1">
        <f t="array" ref="I812">+INDEX('Muertes-PROV'!$C$3:$GE$16,$C812+1,$F812)</f>
        <v>0</v>
      </c>
      <c r="J812">
        <f t="shared" si="290"/>
        <v>0</v>
      </c>
      <c r="K812" cm="1">
        <f t="array" ref="K812">+INDEX('rECUPERA-prov'!$C$3:$LA$16,$C812+1,$F812)</f>
        <v>0</v>
      </c>
      <c r="L812">
        <f t="shared" si="291"/>
        <v>0</v>
      </c>
      <c r="M812">
        <f t="shared" si="298"/>
        <v>0</v>
      </c>
      <c r="N812">
        <f t="shared" si="292"/>
        <v>0</v>
      </c>
      <c r="O812" s="57">
        <f t="shared" si="299"/>
        <v>0</v>
      </c>
      <c r="P812" s="57">
        <f t="shared" si="300"/>
        <v>0</v>
      </c>
      <c r="Q812" s="57">
        <f t="shared" si="301"/>
        <v>0</v>
      </c>
      <c r="R812" s="57">
        <f t="shared" si="302"/>
        <v>0</v>
      </c>
      <c r="S812" s="57">
        <f t="shared" si="303"/>
        <v>0</v>
      </c>
      <c r="T812" s="57">
        <f t="shared" si="304"/>
        <v>0</v>
      </c>
      <c r="U812" s="57">
        <f t="shared" si="305"/>
        <v>0</v>
      </c>
      <c r="V812" s="58">
        <f t="shared" si="306"/>
        <v>0</v>
      </c>
      <c r="W812" s="58">
        <f t="shared" si="307"/>
        <v>0</v>
      </c>
      <c r="X812" s="58">
        <f t="shared" si="308"/>
        <v>0</v>
      </c>
      <c r="Y812" s="58">
        <f t="shared" si="309"/>
        <v>0</v>
      </c>
      <c r="Z812">
        <f t="shared" si="293"/>
        <v>233708</v>
      </c>
    </row>
    <row r="813" spans="1:26" x14ac:dyDescent="0.3">
      <c r="A813" s="56" t="str">
        <f t="shared" si="295"/>
        <v>OUT TIME</v>
      </c>
      <c r="B813" s="56" t="str">
        <f t="shared" si="287"/>
        <v>ultimo</v>
      </c>
      <c r="C813" s="55">
        <f t="shared" si="310"/>
        <v>4</v>
      </c>
      <c r="D813" t="str">
        <f t="shared" si="310"/>
        <v>Chiriquí</v>
      </c>
      <c r="E813" s="23">
        <f t="shared" si="296"/>
        <v>44047</v>
      </c>
      <c r="F813" s="54">
        <f t="shared" si="297"/>
        <v>63</v>
      </c>
      <c r="G813" cm="1">
        <f t="array" ref="G813">+INDEX('Casos ACUM Prov'!$CK$3:$OM$16,'TODO PROVINCIA'!C813+1,'TODO PROVINCIA'!F813)</f>
        <v>0</v>
      </c>
      <c r="H813">
        <f t="shared" si="289"/>
        <v>0</v>
      </c>
      <c r="I813" cm="1">
        <f t="array" ref="I813">+INDEX('Muertes-PROV'!$C$3:$GE$16,$C813+1,$F813)</f>
        <v>0</v>
      </c>
      <c r="J813">
        <f t="shared" si="290"/>
        <v>0</v>
      </c>
      <c r="K813" cm="1">
        <f t="array" ref="K813">+INDEX('rECUPERA-prov'!$C$3:$LA$16,$C813+1,$F813)</f>
        <v>0</v>
      </c>
      <c r="L813">
        <f t="shared" si="291"/>
        <v>0</v>
      </c>
      <c r="M813">
        <f t="shared" si="298"/>
        <v>0</v>
      </c>
      <c r="N813">
        <f t="shared" si="292"/>
        <v>0</v>
      </c>
      <c r="O813" s="57">
        <f t="shared" si="299"/>
        <v>0</v>
      </c>
      <c r="P813" s="57">
        <f t="shared" si="300"/>
        <v>0</v>
      </c>
      <c r="Q813" s="57">
        <f t="shared" si="301"/>
        <v>0</v>
      </c>
      <c r="R813" s="57">
        <f t="shared" si="302"/>
        <v>0</v>
      </c>
      <c r="S813" s="57">
        <f t="shared" si="303"/>
        <v>0</v>
      </c>
      <c r="T813" s="57">
        <f t="shared" si="304"/>
        <v>0</v>
      </c>
      <c r="U813" s="57">
        <f t="shared" si="305"/>
        <v>0</v>
      </c>
      <c r="V813" s="58">
        <f t="shared" si="306"/>
        <v>0</v>
      </c>
      <c r="W813" s="58">
        <f t="shared" si="307"/>
        <v>0</v>
      </c>
      <c r="X813" s="58">
        <f t="shared" si="308"/>
        <v>0</v>
      </c>
      <c r="Y813" s="58">
        <f t="shared" si="309"/>
        <v>0</v>
      </c>
      <c r="Z813">
        <f t="shared" si="293"/>
        <v>241928</v>
      </c>
    </row>
    <row r="814" spans="1:26" x14ac:dyDescent="0.3">
      <c r="A814" s="56" t="str">
        <f t="shared" si="295"/>
        <v>OUT TIME</v>
      </c>
      <c r="B814" s="56" t="str">
        <f t="shared" si="287"/>
        <v>ultimo</v>
      </c>
      <c r="C814" s="55">
        <f t="shared" si="310"/>
        <v>5</v>
      </c>
      <c r="D814" t="str">
        <f t="shared" si="310"/>
        <v>Darién</v>
      </c>
      <c r="E814" s="23">
        <f t="shared" si="296"/>
        <v>44047</v>
      </c>
      <c r="F814" s="54">
        <f t="shared" si="297"/>
        <v>63</v>
      </c>
      <c r="G814" cm="1">
        <f t="array" ref="G814">+INDEX('Casos ACUM Prov'!$CK$3:$OM$16,'TODO PROVINCIA'!C814+1,'TODO PROVINCIA'!F814)</f>
        <v>0</v>
      </c>
      <c r="H814">
        <f t="shared" si="289"/>
        <v>0</v>
      </c>
      <c r="I814" cm="1">
        <f t="array" ref="I814">+INDEX('Muertes-PROV'!$C$3:$GE$16,$C814+1,$F814)</f>
        <v>0</v>
      </c>
      <c r="J814">
        <f t="shared" si="290"/>
        <v>0</v>
      </c>
      <c r="K814" cm="1">
        <f t="array" ref="K814">+INDEX('rECUPERA-prov'!$C$3:$LA$16,$C814+1,$F814)</f>
        <v>0</v>
      </c>
      <c r="L814">
        <f t="shared" si="291"/>
        <v>0</v>
      </c>
      <c r="M814">
        <f t="shared" si="298"/>
        <v>0</v>
      </c>
      <c r="N814">
        <f t="shared" si="292"/>
        <v>0</v>
      </c>
      <c r="O814" s="57">
        <f t="shared" si="299"/>
        <v>0</v>
      </c>
      <c r="P814" s="57">
        <f t="shared" si="300"/>
        <v>0</v>
      </c>
      <c r="Q814" s="57">
        <f t="shared" si="301"/>
        <v>0</v>
      </c>
      <c r="R814" s="57">
        <f t="shared" si="302"/>
        <v>0</v>
      </c>
      <c r="S814" s="57">
        <f t="shared" si="303"/>
        <v>0</v>
      </c>
      <c r="T814" s="57">
        <f t="shared" si="304"/>
        <v>0</v>
      </c>
      <c r="U814" s="57">
        <f t="shared" si="305"/>
        <v>0</v>
      </c>
      <c r="V814" s="58">
        <f t="shared" si="306"/>
        <v>0</v>
      </c>
      <c r="W814" s="58">
        <f t="shared" si="307"/>
        <v>0</v>
      </c>
      <c r="X814" s="58">
        <f t="shared" si="308"/>
        <v>0</v>
      </c>
      <c r="Y814" s="58">
        <f t="shared" si="309"/>
        <v>0</v>
      </c>
      <c r="Z814">
        <f t="shared" si="293"/>
        <v>10001</v>
      </c>
    </row>
    <row r="815" spans="1:26" x14ac:dyDescent="0.3">
      <c r="A815" s="56" t="str">
        <f t="shared" si="295"/>
        <v>OUT TIME</v>
      </c>
      <c r="B815" s="56" t="str">
        <f t="shared" si="287"/>
        <v>ultimo</v>
      </c>
      <c r="C815" s="55">
        <f t="shared" si="310"/>
        <v>6</v>
      </c>
      <c r="D815" t="str">
        <f t="shared" si="310"/>
        <v>Herrera</v>
      </c>
      <c r="E815" s="23">
        <f t="shared" si="296"/>
        <v>44047</v>
      </c>
      <c r="F815" s="54">
        <f t="shared" si="297"/>
        <v>63</v>
      </c>
      <c r="G815" cm="1">
        <f t="array" ref="G815">+INDEX('Casos ACUM Prov'!$CK$3:$OM$16,'TODO PROVINCIA'!C815+1,'TODO PROVINCIA'!F815)</f>
        <v>0</v>
      </c>
      <c r="H815">
        <f t="shared" si="289"/>
        <v>0</v>
      </c>
      <c r="I815" cm="1">
        <f t="array" ref="I815">+INDEX('Muertes-PROV'!$C$3:$GE$16,$C815+1,$F815)</f>
        <v>0</v>
      </c>
      <c r="J815">
        <f t="shared" si="290"/>
        <v>0</v>
      </c>
      <c r="K815" cm="1">
        <f t="array" ref="K815">+INDEX('rECUPERA-prov'!$C$3:$LA$16,$C815+1,$F815)</f>
        <v>0</v>
      </c>
      <c r="L815">
        <f t="shared" si="291"/>
        <v>0</v>
      </c>
      <c r="M815">
        <f t="shared" si="298"/>
        <v>0</v>
      </c>
      <c r="N815">
        <f t="shared" si="292"/>
        <v>0</v>
      </c>
      <c r="O815" s="57">
        <f t="shared" si="299"/>
        <v>0</v>
      </c>
      <c r="P815" s="57">
        <f t="shared" si="300"/>
        <v>0</v>
      </c>
      <c r="Q815" s="57">
        <f t="shared" si="301"/>
        <v>0</v>
      </c>
      <c r="R815" s="57">
        <f t="shared" si="302"/>
        <v>0</v>
      </c>
      <c r="S815" s="57">
        <f t="shared" si="303"/>
        <v>0</v>
      </c>
      <c r="T815" s="57">
        <f t="shared" si="304"/>
        <v>0</v>
      </c>
      <c r="U815" s="57">
        <f t="shared" si="305"/>
        <v>0</v>
      </c>
      <c r="V815" s="58">
        <f t="shared" si="306"/>
        <v>0</v>
      </c>
      <c r="W815" s="58">
        <f t="shared" si="307"/>
        <v>0</v>
      </c>
      <c r="X815" s="58">
        <f t="shared" si="308"/>
        <v>0</v>
      </c>
      <c r="Y815" s="58">
        <f t="shared" si="309"/>
        <v>0</v>
      </c>
      <c r="Z815">
        <f t="shared" si="293"/>
        <v>33109</v>
      </c>
    </row>
    <row r="816" spans="1:26" x14ac:dyDescent="0.3">
      <c r="A816" s="56" t="str">
        <f t="shared" si="295"/>
        <v>OUT TIME</v>
      </c>
      <c r="B816" s="56" t="str">
        <f t="shared" si="287"/>
        <v>ultimo</v>
      </c>
      <c r="C816" s="55">
        <f t="shared" si="310"/>
        <v>7</v>
      </c>
      <c r="D816" t="str">
        <f t="shared" si="310"/>
        <v>Los Santos</v>
      </c>
      <c r="E816" s="23">
        <f t="shared" si="296"/>
        <v>44047</v>
      </c>
      <c r="F816" s="54">
        <f t="shared" si="297"/>
        <v>63</v>
      </c>
      <c r="G816" cm="1">
        <f t="array" ref="G816">+INDEX('Casos ACUM Prov'!$CK$3:$OM$16,'TODO PROVINCIA'!C816+1,'TODO PROVINCIA'!F816)</f>
        <v>0</v>
      </c>
      <c r="H816">
        <f t="shared" si="289"/>
        <v>0</v>
      </c>
      <c r="I816" cm="1">
        <f t="array" ref="I816">+INDEX('Muertes-PROV'!$C$3:$GE$16,$C816+1,$F816)</f>
        <v>0</v>
      </c>
      <c r="J816">
        <f t="shared" si="290"/>
        <v>0</v>
      </c>
      <c r="K816" cm="1">
        <f t="array" ref="K816">+INDEX('rECUPERA-prov'!$C$3:$LA$16,$C816+1,$F816)</f>
        <v>0</v>
      </c>
      <c r="L816">
        <f t="shared" si="291"/>
        <v>0</v>
      </c>
      <c r="M816">
        <f t="shared" si="298"/>
        <v>0</v>
      </c>
      <c r="N816">
        <f t="shared" si="292"/>
        <v>0</v>
      </c>
      <c r="O816" s="57">
        <f t="shared" si="299"/>
        <v>0</v>
      </c>
      <c r="P816" s="57">
        <f t="shared" si="300"/>
        <v>0</v>
      </c>
      <c r="Q816" s="57">
        <f t="shared" si="301"/>
        <v>0</v>
      </c>
      <c r="R816" s="57">
        <f t="shared" si="302"/>
        <v>0</v>
      </c>
      <c r="S816" s="57">
        <f t="shared" si="303"/>
        <v>0</v>
      </c>
      <c r="T816" s="57">
        <f t="shared" si="304"/>
        <v>0</v>
      </c>
      <c r="U816" s="57">
        <f t="shared" si="305"/>
        <v>0</v>
      </c>
      <c r="V816" s="58">
        <f t="shared" si="306"/>
        <v>0</v>
      </c>
      <c r="W816" s="58">
        <f t="shared" si="307"/>
        <v>0</v>
      </c>
      <c r="X816" s="58">
        <f t="shared" si="308"/>
        <v>0</v>
      </c>
      <c r="Y816" s="58">
        <f t="shared" si="309"/>
        <v>0</v>
      </c>
      <c r="Z816">
        <f t="shared" si="293"/>
        <v>156747</v>
      </c>
    </row>
    <row r="817" spans="1:26" x14ac:dyDescent="0.3">
      <c r="A817" s="56" t="str">
        <f t="shared" si="295"/>
        <v>OUT TIME</v>
      </c>
      <c r="B817" s="56" t="str">
        <f t="shared" si="287"/>
        <v>ultimo</v>
      </c>
      <c r="C817" s="55">
        <f t="shared" si="310"/>
        <v>8</v>
      </c>
      <c r="D817" t="str">
        <f t="shared" si="310"/>
        <v>Panamá</v>
      </c>
      <c r="E817" s="23">
        <f t="shared" si="296"/>
        <v>44047</v>
      </c>
      <c r="F817" s="54">
        <f t="shared" si="297"/>
        <v>63</v>
      </c>
      <c r="G817" cm="1">
        <f t="array" ref="G817">+INDEX('Casos ACUM Prov'!$CK$3:$OM$16,'TODO PROVINCIA'!C817+1,'TODO PROVINCIA'!F817)</f>
        <v>0</v>
      </c>
      <c r="H817">
        <f t="shared" si="289"/>
        <v>0</v>
      </c>
      <c r="I817" cm="1">
        <f t="array" ref="I817">+INDEX('Muertes-PROV'!$C$3:$GE$16,$C817+1,$F817)</f>
        <v>0</v>
      </c>
      <c r="J817">
        <f t="shared" si="290"/>
        <v>0</v>
      </c>
      <c r="K817" cm="1">
        <f t="array" ref="K817">+INDEX('rECUPERA-prov'!$C$3:$LA$16,$C817+1,$F817)</f>
        <v>0</v>
      </c>
      <c r="L817">
        <f t="shared" si="291"/>
        <v>0</v>
      </c>
      <c r="M817">
        <f t="shared" si="298"/>
        <v>0</v>
      </c>
      <c r="N817">
        <f t="shared" si="292"/>
        <v>0</v>
      </c>
      <c r="O817" s="57">
        <f t="shared" si="299"/>
        <v>0</v>
      </c>
      <c r="P817" s="57">
        <f t="shared" si="300"/>
        <v>0</v>
      </c>
      <c r="Q817" s="57">
        <f t="shared" si="301"/>
        <v>0</v>
      </c>
      <c r="R817" s="57">
        <f t="shared" si="302"/>
        <v>0</v>
      </c>
      <c r="S817" s="57">
        <f t="shared" si="303"/>
        <v>0</v>
      </c>
      <c r="T817" s="57">
        <f t="shared" si="304"/>
        <v>0</v>
      </c>
      <c r="U817" s="57">
        <f t="shared" si="305"/>
        <v>0</v>
      </c>
      <c r="V817" s="58">
        <f t="shared" si="306"/>
        <v>0</v>
      </c>
      <c r="W817" s="58">
        <f t="shared" si="307"/>
        <v>0</v>
      </c>
      <c r="X817" s="58">
        <f t="shared" si="308"/>
        <v>0</v>
      </c>
      <c r="Y817" s="58">
        <f t="shared" si="309"/>
        <v>0</v>
      </c>
      <c r="Z817">
        <f t="shared" si="293"/>
        <v>109955</v>
      </c>
    </row>
    <row r="818" spans="1:26" x14ac:dyDescent="0.3">
      <c r="A818" s="56" t="str">
        <f t="shared" si="295"/>
        <v>OUT TIME</v>
      </c>
      <c r="B818" s="56" t="str">
        <f t="shared" si="287"/>
        <v>ultimo</v>
      </c>
      <c r="C818" s="55">
        <f t="shared" si="310"/>
        <v>9</v>
      </c>
      <c r="D818" t="str">
        <f t="shared" si="310"/>
        <v>Veraguas</v>
      </c>
      <c r="E818" s="23">
        <f t="shared" si="296"/>
        <v>44047</v>
      </c>
      <c r="F818" s="54">
        <f t="shared" si="297"/>
        <v>63</v>
      </c>
      <c r="G818" cm="1">
        <f t="array" ref="G818">+INDEX('Casos ACUM Prov'!$CK$3:$OM$16,'TODO PROVINCIA'!C818+1,'TODO PROVINCIA'!F818)</f>
        <v>0</v>
      </c>
      <c r="H818">
        <f t="shared" si="289"/>
        <v>0</v>
      </c>
      <c r="I818" cm="1">
        <f t="array" ref="I818">+INDEX('Muertes-PROV'!$C$3:$GE$16,$C818+1,$F818)</f>
        <v>0</v>
      </c>
      <c r="J818">
        <f t="shared" si="290"/>
        <v>0</v>
      </c>
      <c r="K818" cm="1">
        <f t="array" ref="K818">+INDEX('rECUPERA-prov'!$C$3:$LA$16,$C818+1,$F818)</f>
        <v>0</v>
      </c>
      <c r="L818">
        <f t="shared" si="291"/>
        <v>0</v>
      </c>
      <c r="M818">
        <f t="shared" si="298"/>
        <v>0</v>
      </c>
      <c r="N818">
        <f t="shared" si="292"/>
        <v>0</v>
      </c>
      <c r="O818" s="57">
        <f t="shared" si="299"/>
        <v>0</v>
      </c>
      <c r="P818" s="57">
        <f t="shared" si="300"/>
        <v>0</v>
      </c>
      <c r="Q818" s="57">
        <f t="shared" si="301"/>
        <v>0</v>
      </c>
      <c r="R818" s="57">
        <f t="shared" si="302"/>
        <v>0</v>
      </c>
      <c r="S818" s="57">
        <f t="shared" si="303"/>
        <v>0</v>
      </c>
      <c r="T818" s="57">
        <f t="shared" si="304"/>
        <v>0</v>
      </c>
      <c r="U818" s="57">
        <f t="shared" si="305"/>
        <v>0</v>
      </c>
      <c r="V818" s="58">
        <f t="shared" si="306"/>
        <v>0</v>
      </c>
      <c r="W818" s="58">
        <f t="shared" si="307"/>
        <v>0</v>
      </c>
      <c r="X818" s="58">
        <f t="shared" si="308"/>
        <v>0</v>
      </c>
      <c r="Y818" s="58">
        <f t="shared" si="309"/>
        <v>0</v>
      </c>
      <c r="Z818">
        <f t="shared" si="293"/>
        <v>109955</v>
      </c>
    </row>
    <row r="819" spans="1:26" x14ac:dyDescent="0.3">
      <c r="A819" s="56" t="str">
        <f t="shared" si="295"/>
        <v>OUT TIME</v>
      </c>
      <c r="B819" s="56" t="str">
        <f t="shared" si="287"/>
        <v>ultimo</v>
      </c>
      <c r="C819" s="55">
        <f t="shared" si="310"/>
        <v>10</v>
      </c>
      <c r="D819" t="str">
        <f t="shared" si="310"/>
        <v>Comarca Kuna Yala</v>
      </c>
      <c r="E819" s="23">
        <f t="shared" si="296"/>
        <v>44047</v>
      </c>
      <c r="F819" s="54">
        <f t="shared" si="297"/>
        <v>63</v>
      </c>
      <c r="G819" cm="1">
        <f t="array" ref="G819">+INDEX('Casos ACUM Prov'!$CK$3:$OM$16,'TODO PROVINCIA'!C819+1,'TODO PROVINCIA'!F819)</f>
        <v>0</v>
      </c>
      <c r="H819">
        <f t="shared" si="289"/>
        <v>0</v>
      </c>
      <c r="I819" cm="1">
        <f t="array" ref="I819">+INDEX('Muertes-PROV'!$C$3:$GE$16,$C819+1,$F819)</f>
        <v>0</v>
      </c>
      <c r="J819">
        <f t="shared" si="290"/>
        <v>0</v>
      </c>
      <c r="K819" cm="1">
        <f t="array" ref="K819">+INDEX('rECUPERA-prov'!$C$3:$LA$16,$C819+1,$F819)</f>
        <v>0</v>
      </c>
      <c r="L819">
        <f t="shared" si="291"/>
        <v>0</v>
      </c>
      <c r="M819">
        <f t="shared" si="298"/>
        <v>0</v>
      </c>
      <c r="N819">
        <f t="shared" si="292"/>
        <v>0</v>
      </c>
      <c r="O819" s="57">
        <f t="shared" si="299"/>
        <v>0</v>
      </c>
      <c r="P819" s="57">
        <f t="shared" si="300"/>
        <v>0</v>
      </c>
      <c r="Q819" s="57">
        <f t="shared" si="301"/>
        <v>0</v>
      </c>
      <c r="R819" s="57">
        <f t="shared" si="302"/>
        <v>0</v>
      </c>
      <c r="S819" s="57">
        <f t="shared" si="303"/>
        <v>0</v>
      </c>
      <c r="T819" s="57">
        <f t="shared" si="304"/>
        <v>0</v>
      </c>
      <c r="U819" s="57">
        <f t="shared" si="305"/>
        <v>0</v>
      </c>
      <c r="V819" s="58">
        <f t="shared" si="306"/>
        <v>0</v>
      </c>
      <c r="W819" s="58">
        <f t="shared" si="307"/>
        <v>0</v>
      </c>
      <c r="X819" s="58">
        <f t="shared" si="308"/>
        <v>0</v>
      </c>
      <c r="Y819" s="58">
        <f t="shared" si="309"/>
        <v>0</v>
      </c>
      <c r="Z819">
        <f t="shared" si="293"/>
        <v>89592</v>
      </c>
    </row>
    <row r="820" spans="1:26" x14ac:dyDescent="0.3">
      <c r="A820" s="56" t="str">
        <f t="shared" si="295"/>
        <v>OUT TIME</v>
      </c>
      <c r="B820" s="56" t="str">
        <f t="shared" si="287"/>
        <v>ultimo</v>
      </c>
      <c r="C820" s="55">
        <f t="shared" si="310"/>
        <v>11</v>
      </c>
      <c r="D820" t="str">
        <f t="shared" si="310"/>
        <v>Comarca Emberá Wounaán</v>
      </c>
      <c r="E820" s="23">
        <f t="shared" si="296"/>
        <v>44047</v>
      </c>
      <c r="F820" s="54">
        <f t="shared" si="297"/>
        <v>63</v>
      </c>
      <c r="G820" cm="1">
        <f t="array" ref="G820">+INDEX('Casos ACUM Prov'!$CK$3:$OM$16,'TODO PROVINCIA'!C820+1,'TODO PROVINCIA'!F820)</f>
        <v>0</v>
      </c>
      <c r="H820">
        <f t="shared" si="289"/>
        <v>0</v>
      </c>
      <c r="I820" cm="1">
        <f t="array" ref="I820">+INDEX('Muertes-PROV'!$C$3:$GE$16,$C820+1,$F820)</f>
        <v>0</v>
      </c>
      <c r="J820">
        <f t="shared" si="290"/>
        <v>0</v>
      </c>
      <c r="K820" cm="1">
        <f t="array" ref="K820">+INDEX('rECUPERA-prov'!$C$3:$LA$16,$C820+1,$F820)</f>
        <v>0</v>
      </c>
      <c r="L820">
        <f t="shared" si="291"/>
        <v>0</v>
      </c>
      <c r="M820">
        <f t="shared" si="298"/>
        <v>0</v>
      </c>
      <c r="N820">
        <f t="shared" si="292"/>
        <v>0</v>
      </c>
      <c r="O820" s="57">
        <f t="shared" si="299"/>
        <v>0</v>
      </c>
      <c r="P820" s="57">
        <f t="shared" si="300"/>
        <v>0</v>
      </c>
      <c r="Q820" s="57">
        <f t="shared" si="301"/>
        <v>0</v>
      </c>
      <c r="R820" s="57">
        <f t="shared" si="302"/>
        <v>0</v>
      </c>
      <c r="S820" s="57">
        <f t="shared" si="303"/>
        <v>0</v>
      </c>
      <c r="T820" s="57">
        <f t="shared" si="304"/>
        <v>0</v>
      </c>
      <c r="U820" s="57">
        <f t="shared" si="305"/>
        <v>0</v>
      </c>
      <c r="V820" s="58">
        <f t="shared" si="306"/>
        <v>0</v>
      </c>
      <c r="W820" s="58">
        <f t="shared" si="307"/>
        <v>0</v>
      </c>
      <c r="X820" s="58">
        <f t="shared" si="308"/>
        <v>0</v>
      </c>
      <c r="Y820" s="58">
        <f t="shared" si="309"/>
        <v>0</v>
      </c>
      <c r="Z820">
        <f t="shared" si="293"/>
        <v>1249032</v>
      </c>
    </row>
    <row r="821" spans="1:26" x14ac:dyDescent="0.3">
      <c r="A821" s="56" t="str">
        <f t="shared" si="295"/>
        <v>OUT TIME</v>
      </c>
      <c r="B821" s="56" t="str">
        <f t="shared" si="287"/>
        <v>ultimo</v>
      </c>
      <c r="C821" s="55">
        <f t="shared" si="310"/>
        <v>12</v>
      </c>
      <c r="D821" t="str">
        <f t="shared" si="310"/>
        <v>Comarca Ngäbe Buglé</v>
      </c>
      <c r="E821" s="23">
        <f t="shared" si="296"/>
        <v>44047</v>
      </c>
      <c r="F821" s="54">
        <f t="shared" si="297"/>
        <v>63</v>
      </c>
      <c r="G821" cm="1">
        <f t="array" ref="G821">+INDEX('Casos ACUM Prov'!$CK$3:$OM$16,'TODO PROVINCIA'!C821+1,'TODO PROVINCIA'!F821)</f>
        <v>0</v>
      </c>
      <c r="H821">
        <f t="shared" si="289"/>
        <v>0</v>
      </c>
      <c r="I821" cm="1">
        <f t="array" ref="I821">+INDEX('Muertes-PROV'!$C$3:$GE$16,$C821+1,$F821)</f>
        <v>0</v>
      </c>
      <c r="J821">
        <f t="shared" si="290"/>
        <v>0</v>
      </c>
      <c r="K821" cm="1">
        <f t="array" ref="K821">+INDEX('rECUPERA-prov'!$C$3:$LA$16,$C821+1,$F821)</f>
        <v>0</v>
      </c>
      <c r="L821">
        <f t="shared" si="291"/>
        <v>0</v>
      </c>
      <c r="M821">
        <f t="shared" si="298"/>
        <v>0</v>
      </c>
      <c r="N821">
        <f t="shared" si="292"/>
        <v>0</v>
      </c>
      <c r="O821" s="57">
        <f t="shared" si="299"/>
        <v>0</v>
      </c>
      <c r="P821" s="57">
        <f t="shared" si="300"/>
        <v>0</v>
      </c>
      <c r="Q821" s="57">
        <f t="shared" si="301"/>
        <v>0</v>
      </c>
      <c r="R821" s="57">
        <f t="shared" si="302"/>
        <v>0</v>
      </c>
      <c r="S821" s="57">
        <f t="shared" si="303"/>
        <v>0</v>
      </c>
      <c r="T821" s="57">
        <f t="shared" si="304"/>
        <v>0</v>
      </c>
      <c r="U821" s="57">
        <f t="shared" si="305"/>
        <v>0</v>
      </c>
      <c r="V821" s="58">
        <f t="shared" si="306"/>
        <v>0</v>
      </c>
      <c r="W821" s="58">
        <f t="shared" si="307"/>
        <v>0</v>
      </c>
      <c r="X821" s="58">
        <f t="shared" si="308"/>
        <v>0</v>
      </c>
      <c r="Y821" s="58">
        <f t="shared" si="309"/>
        <v>0</v>
      </c>
      <c r="Z821">
        <f t="shared" si="293"/>
        <v>464038</v>
      </c>
    </row>
    <row r="822" spans="1:26" x14ac:dyDescent="0.3">
      <c r="A822" s="56" t="str">
        <f t="shared" si="295"/>
        <v>OUT TIME</v>
      </c>
      <c r="B822" s="56" t="str">
        <f t="shared" si="287"/>
        <v>ultimo</v>
      </c>
      <c r="C822" s="55">
        <f t="shared" si="310"/>
        <v>13</v>
      </c>
      <c r="D822" t="str">
        <f t="shared" si="310"/>
        <v>Panamá Oeste</v>
      </c>
      <c r="E822" s="23">
        <f t="shared" si="296"/>
        <v>44047</v>
      </c>
      <c r="F822" s="54">
        <f t="shared" si="297"/>
        <v>63</v>
      </c>
      <c r="G822" cm="1">
        <f t="array" ref="G822">+INDEX('Casos ACUM Prov'!$CK$3:$OM$16,'TODO PROVINCIA'!C822+1,'TODO PROVINCIA'!F822)</f>
        <v>0</v>
      </c>
      <c r="H822">
        <f t="shared" si="289"/>
        <v>0</v>
      </c>
      <c r="I822" cm="1">
        <f t="array" ref="I822">+INDEX('Muertes-PROV'!$C$3:$GE$16,$C822+1,$F822)</f>
        <v>0</v>
      </c>
      <c r="J822">
        <f t="shared" si="290"/>
        <v>0</v>
      </c>
      <c r="K822" cm="1">
        <f t="array" ref="K822">+INDEX('rECUPERA-prov'!$C$3:$LA$16,$C822+1,$F822)</f>
        <v>0</v>
      </c>
      <c r="L822">
        <f t="shared" si="291"/>
        <v>0</v>
      </c>
      <c r="M822">
        <f t="shared" si="298"/>
        <v>0</v>
      </c>
      <c r="N822">
        <f t="shared" si="292"/>
        <v>0</v>
      </c>
      <c r="O822" s="57">
        <f t="shared" si="299"/>
        <v>0</v>
      </c>
      <c r="P822" s="57">
        <f t="shared" si="300"/>
        <v>0</v>
      </c>
      <c r="Q822" s="57">
        <f t="shared" si="301"/>
        <v>0</v>
      </c>
      <c r="R822" s="57">
        <f t="shared" si="302"/>
        <v>0</v>
      </c>
      <c r="S822" s="57">
        <f t="shared" si="303"/>
        <v>0</v>
      </c>
      <c r="T822" s="57">
        <f t="shared" si="304"/>
        <v>0</v>
      </c>
      <c r="U822" s="57">
        <f t="shared" si="305"/>
        <v>0</v>
      </c>
      <c r="V822" s="58">
        <f t="shared" si="306"/>
        <v>0</v>
      </c>
      <c r="W822" s="58">
        <f t="shared" si="307"/>
        <v>0</v>
      </c>
      <c r="X822" s="58">
        <f t="shared" si="308"/>
        <v>0</v>
      </c>
      <c r="Y822" s="58">
        <f t="shared" si="309"/>
        <v>0</v>
      </c>
      <c r="Z822">
        <f t="shared" si="293"/>
        <v>226991</v>
      </c>
    </row>
    <row r="823" spans="1:26" x14ac:dyDescent="0.3">
      <c r="A823" s="56" t="str">
        <f t="shared" si="295"/>
        <v>OUT TIME</v>
      </c>
      <c r="B823" s="56" t="str">
        <f t="shared" si="287"/>
        <v>ultimo</v>
      </c>
      <c r="C823" s="55">
        <f t="shared" si="310"/>
        <v>1</v>
      </c>
      <c r="D823" t="str">
        <f t="shared" si="310"/>
        <v>Bocas del Toro</v>
      </c>
      <c r="E823" s="23">
        <f t="shared" si="296"/>
        <v>44048</v>
      </c>
      <c r="F823" s="54">
        <f t="shared" si="297"/>
        <v>64</v>
      </c>
      <c r="G823" cm="1">
        <f t="array" ref="G823">+INDEX('Casos ACUM Prov'!$CK$3:$OM$16,'TODO PROVINCIA'!C823+1,'TODO PROVINCIA'!F823)</f>
        <v>0</v>
      </c>
      <c r="H823">
        <f t="shared" si="289"/>
        <v>0</v>
      </c>
      <c r="I823" cm="1">
        <f t="array" ref="I823">+INDEX('Muertes-PROV'!$C$3:$GE$16,$C823+1,$F823)</f>
        <v>0</v>
      </c>
      <c r="J823">
        <f t="shared" si="290"/>
        <v>0</v>
      </c>
      <c r="K823" cm="1">
        <f t="array" ref="K823">+INDEX('rECUPERA-prov'!$C$3:$LA$16,$C823+1,$F823)</f>
        <v>0</v>
      </c>
      <c r="L823">
        <f t="shared" si="291"/>
        <v>0</v>
      </c>
      <c r="M823">
        <f t="shared" si="298"/>
        <v>0</v>
      </c>
      <c r="N823">
        <f t="shared" si="292"/>
        <v>0</v>
      </c>
      <c r="O823" s="57">
        <f t="shared" si="299"/>
        <v>0</v>
      </c>
      <c r="P823" s="57">
        <f t="shared" si="300"/>
        <v>0</v>
      </c>
      <c r="Q823" s="57">
        <f t="shared" si="301"/>
        <v>0</v>
      </c>
      <c r="R823" s="57">
        <f t="shared" si="302"/>
        <v>0</v>
      </c>
      <c r="S823" s="57">
        <f t="shared" si="303"/>
        <v>0</v>
      </c>
      <c r="T823" s="57">
        <f t="shared" si="304"/>
        <v>0</v>
      </c>
      <c r="U823" s="57">
        <f t="shared" si="305"/>
        <v>0</v>
      </c>
      <c r="V823" s="58">
        <f t="shared" si="306"/>
        <v>0</v>
      </c>
      <c r="W823" s="58">
        <f t="shared" si="307"/>
        <v>0</v>
      </c>
      <c r="X823" s="58">
        <f t="shared" si="308"/>
        <v>0</v>
      </c>
      <c r="Y823" s="58">
        <f t="shared" si="309"/>
        <v>0</v>
      </c>
      <c r="Z823">
        <f t="shared" si="293"/>
        <v>125461</v>
      </c>
    </row>
    <row r="824" spans="1:26" x14ac:dyDescent="0.3">
      <c r="A824" s="56" t="str">
        <f t="shared" si="295"/>
        <v>OUT TIME</v>
      </c>
      <c r="B824" s="56" t="str">
        <f t="shared" si="287"/>
        <v>ultimo</v>
      </c>
      <c r="C824" s="55">
        <f t="shared" si="310"/>
        <v>2</v>
      </c>
      <c r="D824" t="str">
        <f t="shared" si="310"/>
        <v>Coclé</v>
      </c>
      <c r="E824" s="23">
        <f t="shared" si="296"/>
        <v>44048</v>
      </c>
      <c r="F824" s="54">
        <f t="shared" si="297"/>
        <v>64</v>
      </c>
      <c r="G824" cm="1">
        <f t="array" ref="G824">+INDEX('Casos ACUM Prov'!$CK$3:$OM$16,'TODO PROVINCIA'!C824+1,'TODO PROVINCIA'!F824)</f>
        <v>0</v>
      </c>
      <c r="H824">
        <f t="shared" si="289"/>
        <v>0</v>
      </c>
      <c r="I824" cm="1">
        <f t="array" ref="I824">+INDEX('Muertes-PROV'!$C$3:$GE$16,$C824+1,$F824)</f>
        <v>0</v>
      </c>
      <c r="J824">
        <f t="shared" si="290"/>
        <v>0</v>
      </c>
      <c r="K824" cm="1">
        <f t="array" ref="K824">+INDEX('rECUPERA-prov'!$C$3:$LA$16,$C824+1,$F824)</f>
        <v>0</v>
      </c>
      <c r="L824">
        <f t="shared" si="291"/>
        <v>0</v>
      </c>
      <c r="M824">
        <f t="shared" si="298"/>
        <v>0</v>
      </c>
      <c r="N824">
        <f t="shared" si="292"/>
        <v>0</v>
      </c>
      <c r="O824" s="57">
        <f t="shared" si="299"/>
        <v>0</v>
      </c>
      <c r="P824" s="57">
        <f t="shared" si="300"/>
        <v>0</v>
      </c>
      <c r="Q824" s="57">
        <f t="shared" si="301"/>
        <v>0</v>
      </c>
      <c r="R824" s="57">
        <f t="shared" si="302"/>
        <v>0</v>
      </c>
      <c r="S824" s="57">
        <f t="shared" si="303"/>
        <v>0</v>
      </c>
      <c r="T824" s="57">
        <f t="shared" si="304"/>
        <v>0</v>
      </c>
      <c r="U824" s="57">
        <f t="shared" si="305"/>
        <v>0</v>
      </c>
      <c r="V824" s="58">
        <f t="shared" si="306"/>
        <v>0</v>
      </c>
      <c r="W824" s="58">
        <f t="shared" si="307"/>
        <v>0</v>
      </c>
      <c r="X824" s="58">
        <f t="shared" si="308"/>
        <v>0</v>
      </c>
      <c r="Y824" s="58">
        <f t="shared" si="309"/>
        <v>0</v>
      </c>
      <c r="Z824">
        <f t="shared" si="293"/>
        <v>416873</v>
      </c>
    </row>
    <row r="825" spans="1:26" x14ac:dyDescent="0.3">
      <c r="A825" s="56" t="str">
        <f t="shared" si="295"/>
        <v>OUT TIME</v>
      </c>
      <c r="B825" s="56" t="str">
        <f t="shared" si="287"/>
        <v>ultimo</v>
      </c>
      <c r="C825" s="55">
        <f t="shared" si="310"/>
        <v>3</v>
      </c>
      <c r="D825" t="str">
        <f t="shared" si="310"/>
        <v>Colón</v>
      </c>
      <c r="E825" s="23">
        <f t="shared" si="296"/>
        <v>44048</v>
      </c>
      <c r="F825" s="54">
        <f t="shared" si="297"/>
        <v>64</v>
      </c>
      <c r="G825" cm="1">
        <f t="array" ref="G825">+INDEX('Casos ACUM Prov'!$CK$3:$OM$16,'TODO PROVINCIA'!C825+1,'TODO PROVINCIA'!F825)</f>
        <v>0</v>
      </c>
      <c r="H825">
        <f t="shared" si="289"/>
        <v>0</v>
      </c>
      <c r="I825" cm="1">
        <f t="array" ref="I825">+INDEX('Muertes-PROV'!$C$3:$GE$16,$C825+1,$F825)</f>
        <v>0</v>
      </c>
      <c r="J825">
        <f t="shared" si="290"/>
        <v>0</v>
      </c>
      <c r="K825" cm="1">
        <f t="array" ref="K825">+INDEX('rECUPERA-prov'!$C$3:$LA$16,$C825+1,$F825)</f>
        <v>0</v>
      </c>
      <c r="L825">
        <f t="shared" si="291"/>
        <v>0</v>
      </c>
      <c r="M825">
        <f t="shared" si="298"/>
        <v>0</v>
      </c>
      <c r="N825">
        <f t="shared" si="292"/>
        <v>0</v>
      </c>
      <c r="O825" s="57">
        <f t="shared" si="299"/>
        <v>0</v>
      </c>
      <c r="P825" s="57">
        <f t="shared" si="300"/>
        <v>0</v>
      </c>
      <c r="Q825" s="57">
        <f t="shared" si="301"/>
        <v>0</v>
      </c>
      <c r="R825" s="57">
        <f t="shared" si="302"/>
        <v>0</v>
      </c>
      <c r="S825" s="57">
        <f t="shared" si="303"/>
        <v>0</v>
      </c>
      <c r="T825" s="57">
        <f t="shared" si="304"/>
        <v>0</v>
      </c>
      <c r="U825" s="57">
        <f t="shared" si="305"/>
        <v>0</v>
      </c>
      <c r="V825" s="58">
        <f t="shared" si="306"/>
        <v>0</v>
      </c>
      <c r="W825" s="58">
        <f t="shared" si="307"/>
        <v>0</v>
      </c>
      <c r="X825" s="58">
        <f t="shared" si="308"/>
        <v>0</v>
      </c>
      <c r="Y825" s="58">
        <f t="shared" si="309"/>
        <v>0</v>
      </c>
      <c r="Z825">
        <f t="shared" si="293"/>
        <v>233708</v>
      </c>
    </row>
    <row r="826" spans="1:26" x14ac:dyDescent="0.3">
      <c r="A826" s="56" t="str">
        <f t="shared" si="295"/>
        <v>OUT TIME</v>
      </c>
      <c r="B826" s="56" t="str">
        <f t="shared" si="287"/>
        <v>ultimo</v>
      </c>
      <c r="C826" s="55">
        <f t="shared" si="310"/>
        <v>4</v>
      </c>
      <c r="D826" t="str">
        <f t="shared" si="310"/>
        <v>Chiriquí</v>
      </c>
      <c r="E826" s="23">
        <f t="shared" si="296"/>
        <v>44048</v>
      </c>
      <c r="F826" s="54">
        <f t="shared" si="297"/>
        <v>64</v>
      </c>
      <c r="G826" cm="1">
        <f t="array" ref="G826">+INDEX('Casos ACUM Prov'!$CK$3:$OM$16,'TODO PROVINCIA'!C826+1,'TODO PROVINCIA'!F826)</f>
        <v>0</v>
      </c>
      <c r="H826">
        <f t="shared" si="289"/>
        <v>0</v>
      </c>
      <c r="I826" cm="1">
        <f t="array" ref="I826">+INDEX('Muertes-PROV'!$C$3:$GE$16,$C826+1,$F826)</f>
        <v>0</v>
      </c>
      <c r="J826">
        <f t="shared" si="290"/>
        <v>0</v>
      </c>
      <c r="K826" cm="1">
        <f t="array" ref="K826">+INDEX('rECUPERA-prov'!$C$3:$LA$16,$C826+1,$F826)</f>
        <v>0</v>
      </c>
      <c r="L826">
        <f t="shared" si="291"/>
        <v>0</v>
      </c>
      <c r="M826">
        <f t="shared" si="298"/>
        <v>0</v>
      </c>
      <c r="N826">
        <f t="shared" si="292"/>
        <v>0</v>
      </c>
      <c r="O826" s="57">
        <f t="shared" si="299"/>
        <v>0</v>
      </c>
      <c r="P826" s="57">
        <f t="shared" si="300"/>
        <v>0</v>
      </c>
      <c r="Q826" s="57">
        <f t="shared" si="301"/>
        <v>0</v>
      </c>
      <c r="R826" s="57">
        <f t="shared" si="302"/>
        <v>0</v>
      </c>
      <c r="S826" s="57">
        <f t="shared" si="303"/>
        <v>0</v>
      </c>
      <c r="T826" s="57">
        <f t="shared" si="304"/>
        <v>0</v>
      </c>
      <c r="U826" s="57">
        <f t="shared" si="305"/>
        <v>0</v>
      </c>
      <c r="V826" s="58">
        <f t="shared" si="306"/>
        <v>0</v>
      </c>
      <c r="W826" s="58">
        <f t="shared" si="307"/>
        <v>0</v>
      </c>
      <c r="X826" s="58">
        <f t="shared" si="308"/>
        <v>0</v>
      </c>
      <c r="Y826" s="58">
        <f t="shared" si="309"/>
        <v>0</v>
      </c>
      <c r="Z826">
        <f t="shared" si="293"/>
        <v>241928</v>
      </c>
    </row>
    <row r="827" spans="1:26" x14ac:dyDescent="0.3">
      <c r="A827" s="56" t="str">
        <f t="shared" si="295"/>
        <v>OUT TIME</v>
      </c>
      <c r="B827" s="56" t="str">
        <f t="shared" si="287"/>
        <v>ultimo</v>
      </c>
      <c r="C827" s="55">
        <f t="shared" si="310"/>
        <v>5</v>
      </c>
      <c r="D827" t="str">
        <f t="shared" si="310"/>
        <v>Darién</v>
      </c>
      <c r="E827" s="23">
        <f t="shared" si="296"/>
        <v>44048</v>
      </c>
      <c r="F827" s="54">
        <f t="shared" si="297"/>
        <v>64</v>
      </c>
      <c r="G827" cm="1">
        <f t="array" ref="G827">+INDEX('Casos ACUM Prov'!$CK$3:$OM$16,'TODO PROVINCIA'!C827+1,'TODO PROVINCIA'!F827)</f>
        <v>0</v>
      </c>
      <c r="H827">
        <f t="shared" si="289"/>
        <v>0</v>
      </c>
      <c r="I827" cm="1">
        <f t="array" ref="I827">+INDEX('Muertes-PROV'!$C$3:$GE$16,$C827+1,$F827)</f>
        <v>0</v>
      </c>
      <c r="J827">
        <f t="shared" si="290"/>
        <v>0</v>
      </c>
      <c r="K827" cm="1">
        <f t="array" ref="K827">+INDEX('rECUPERA-prov'!$C$3:$LA$16,$C827+1,$F827)</f>
        <v>0</v>
      </c>
      <c r="L827">
        <f t="shared" si="291"/>
        <v>0</v>
      </c>
      <c r="M827">
        <f t="shared" si="298"/>
        <v>0</v>
      </c>
      <c r="N827">
        <f t="shared" si="292"/>
        <v>0</v>
      </c>
      <c r="O827" s="57">
        <f t="shared" si="299"/>
        <v>0</v>
      </c>
      <c r="P827" s="57">
        <f t="shared" si="300"/>
        <v>0</v>
      </c>
      <c r="Q827" s="57">
        <f t="shared" si="301"/>
        <v>0</v>
      </c>
      <c r="R827" s="57">
        <f t="shared" si="302"/>
        <v>0</v>
      </c>
      <c r="S827" s="57">
        <f t="shared" si="303"/>
        <v>0</v>
      </c>
      <c r="T827" s="57">
        <f t="shared" si="304"/>
        <v>0</v>
      </c>
      <c r="U827" s="57">
        <f t="shared" si="305"/>
        <v>0</v>
      </c>
      <c r="V827" s="58">
        <f t="shared" si="306"/>
        <v>0</v>
      </c>
      <c r="W827" s="58">
        <f t="shared" si="307"/>
        <v>0</v>
      </c>
      <c r="X827" s="58">
        <f t="shared" si="308"/>
        <v>0</v>
      </c>
      <c r="Y827" s="58">
        <f t="shared" si="309"/>
        <v>0</v>
      </c>
      <c r="Z827">
        <f t="shared" si="293"/>
        <v>10001</v>
      </c>
    </row>
    <row r="828" spans="1:26" x14ac:dyDescent="0.3">
      <c r="A828" s="56" t="str">
        <f t="shared" si="295"/>
        <v>OUT TIME</v>
      </c>
      <c r="B828" s="56" t="str">
        <f t="shared" si="287"/>
        <v>ultimo</v>
      </c>
      <c r="C828" s="55">
        <f t="shared" ref="C828:D843" si="311">+C815</f>
        <v>6</v>
      </c>
      <c r="D828" t="str">
        <f t="shared" si="311"/>
        <v>Herrera</v>
      </c>
      <c r="E828" s="23">
        <f t="shared" si="296"/>
        <v>44048</v>
      </c>
      <c r="F828" s="54">
        <f t="shared" si="297"/>
        <v>64</v>
      </c>
      <c r="G828" cm="1">
        <f t="array" ref="G828">+INDEX('Casos ACUM Prov'!$CK$3:$OM$16,'TODO PROVINCIA'!C828+1,'TODO PROVINCIA'!F828)</f>
        <v>0</v>
      </c>
      <c r="H828">
        <f t="shared" si="289"/>
        <v>0</v>
      </c>
      <c r="I828" cm="1">
        <f t="array" ref="I828">+INDEX('Muertes-PROV'!$C$3:$GE$16,$C828+1,$F828)</f>
        <v>0</v>
      </c>
      <c r="J828">
        <f t="shared" si="290"/>
        <v>0</v>
      </c>
      <c r="K828" cm="1">
        <f t="array" ref="K828">+INDEX('rECUPERA-prov'!$C$3:$LA$16,$C828+1,$F828)</f>
        <v>0</v>
      </c>
      <c r="L828">
        <f t="shared" si="291"/>
        <v>0</v>
      </c>
      <c r="M828">
        <f t="shared" si="298"/>
        <v>0</v>
      </c>
      <c r="N828">
        <f t="shared" si="292"/>
        <v>0</v>
      </c>
      <c r="O828" s="57">
        <f t="shared" si="299"/>
        <v>0</v>
      </c>
      <c r="P828" s="57">
        <f t="shared" si="300"/>
        <v>0</v>
      </c>
      <c r="Q828" s="57">
        <f t="shared" si="301"/>
        <v>0</v>
      </c>
      <c r="R828" s="57">
        <f t="shared" si="302"/>
        <v>0</v>
      </c>
      <c r="S828" s="57">
        <f t="shared" si="303"/>
        <v>0</v>
      </c>
      <c r="T828" s="57">
        <f t="shared" si="304"/>
        <v>0</v>
      </c>
      <c r="U828" s="57">
        <f t="shared" si="305"/>
        <v>0</v>
      </c>
      <c r="V828" s="58">
        <f t="shared" si="306"/>
        <v>0</v>
      </c>
      <c r="W828" s="58">
        <f t="shared" si="307"/>
        <v>0</v>
      </c>
      <c r="X828" s="58">
        <f t="shared" si="308"/>
        <v>0</v>
      </c>
      <c r="Y828" s="58">
        <f t="shared" si="309"/>
        <v>0</v>
      </c>
      <c r="Z828">
        <f t="shared" si="293"/>
        <v>33109</v>
      </c>
    </row>
    <row r="829" spans="1:26" x14ac:dyDescent="0.3">
      <c r="A829" s="56" t="str">
        <f t="shared" si="295"/>
        <v>OUT TIME</v>
      </c>
      <c r="B829" s="56" t="str">
        <f t="shared" si="287"/>
        <v>ultimo</v>
      </c>
      <c r="C829" s="55">
        <f t="shared" si="311"/>
        <v>7</v>
      </c>
      <c r="D829" t="str">
        <f t="shared" si="311"/>
        <v>Los Santos</v>
      </c>
      <c r="E829" s="23">
        <f t="shared" si="296"/>
        <v>44048</v>
      </c>
      <c r="F829" s="54">
        <f t="shared" si="297"/>
        <v>64</v>
      </c>
      <c r="G829" cm="1">
        <f t="array" ref="G829">+INDEX('Casos ACUM Prov'!$CK$3:$OM$16,'TODO PROVINCIA'!C829+1,'TODO PROVINCIA'!F829)</f>
        <v>0</v>
      </c>
      <c r="H829">
        <f t="shared" si="289"/>
        <v>0</v>
      </c>
      <c r="I829" cm="1">
        <f t="array" ref="I829">+INDEX('Muertes-PROV'!$C$3:$GE$16,$C829+1,$F829)</f>
        <v>0</v>
      </c>
      <c r="J829">
        <f t="shared" si="290"/>
        <v>0</v>
      </c>
      <c r="K829" cm="1">
        <f t="array" ref="K829">+INDEX('rECUPERA-prov'!$C$3:$LA$16,$C829+1,$F829)</f>
        <v>0</v>
      </c>
      <c r="L829">
        <f t="shared" si="291"/>
        <v>0</v>
      </c>
      <c r="M829">
        <f t="shared" si="298"/>
        <v>0</v>
      </c>
      <c r="N829">
        <f t="shared" si="292"/>
        <v>0</v>
      </c>
      <c r="O829" s="57">
        <f t="shared" si="299"/>
        <v>0</v>
      </c>
      <c r="P829" s="57">
        <f t="shared" si="300"/>
        <v>0</v>
      </c>
      <c r="Q829" s="57">
        <f t="shared" si="301"/>
        <v>0</v>
      </c>
      <c r="R829" s="57">
        <f t="shared" si="302"/>
        <v>0</v>
      </c>
      <c r="S829" s="57">
        <f t="shared" si="303"/>
        <v>0</v>
      </c>
      <c r="T829" s="57">
        <f t="shared" si="304"/>
        <v>0</v>
      </c>
      <c r="U829" s="57">
        <f t="shared" si="305"/>
        <v>0</v>
      </c>
      <c r="V829" s="58">
        <f t="shared" si="306"/>
        <v>0</v>
      </c>
      <c r="W829" s="58">
        <f t="shared" si="307"/>
        <v>0</v>
      </c>
      <c r="X829" s="58">
        <f t="shared" si="308"/>
        <v>0</v>
      </c>
      <c r="Y829" s="58">
        <f t="shared" si="309"/>
        <v>0</v>
      </c>
      <c r="Z829">
        <f t="shared" si="293"/>
        <v>156747</v>
      </c>
    </row>
    <row r="830" spans="1:26" x14ac:dyDescent="0.3">
      <c r="A830" s="56" t="str">
        <f t="shared" si="295"/>
        <v>OUT TIME</v>
      </c>
      <c r="B830" s="56" t="str">
        <f t="shared" si="287"/>
        <v>ultimo</v>
      </c>
      <c r="C830" s="55">
        <f t="shared" si="311"/>
        <v>8</v>
      </c>
      <c r="D830" t="str">
        <f t="shared" si="311"/>
        <v>Panamá</v>
      </c>
      <c r="E830" s="23">
        <f t="shared" si="296"/>
        <v>44048</v>
      </c>
      <c r="F830" s="54">
        <f t="shared" si="297"/>
        <v>64</v>
      </c>
      <c r="G830" cm="1">
        <f t="array" ref="G830">+INDEX('Casos ACUM Prov'!$CK$3:$OM$16,'TODO PROVINCIA'!C830+1,'TODO PROVINCIA'!F830)</f>
        <v>0</v>
      </c>
      <c r="H830">
        <f t="shared" si="289"/>
        <v>0</v>
      </c>
      <c r="I830" cm="1">
        <f t="array" ref="I830">+INDEX('Muertes-PROV'!$C$3:$GE$16,$C830+1,$F830)</f>
        <v>0</v>
      </c>
      <c r="J830">
        <f t="shared" si="290"/>
        <v>0</v>
      </c>
      <c r="K830" cm="1">
        <f t="array" ref="K830">+INDEX('rECUPERA-prov'!$C$3:$LA$16,$C830+1,$F830)</f>
        <v>0</v>
      </c>
      <c r="L830">
        <f t="shared" si="291"/>
        <v>0</v>
      </c>
      <c r="M830">
        <f t="shared" si="298"/>
        <v>0</v>
      </c>
      <c r="N830">
        <f t="shared" si="292"/>
        <v>0</v>
      </c>
      <c r="O830" s="57">
        <f t="shared" si="299"/>
        <v>0</v>
      </c>
      <c r="P830" s="57">
        <f t="shared" si="300"/>
        <v>0</v>
      </c>
      <c r="Q830" s="57">
        <f t="shared" si="301"/>
        <v>0</v>
      </c>
      <c r="R830" s="57">
        <f t="shared" si="302"/>
        <v>0</v>
      </c>
      <c r="S830" s="57">
        <f t="shared" si="303"/>
        <v>0</v>
      </c>
      <c r="T830" s="57">
        <f t="shared" si="304"/>
        <v>0</v>
      </c>
      <c r="U830" s="57">
        <f t="shared" si="305"/>
        <v>0</v>
      </c>
      <c r="V830" s="58">
        <f t="shared" si="306"/>
        <v>0</v>
      </c>
      <c r="W830" s="58">
        <f t="shared" si="307"/>
        <v>0</v>
      </c>
      <c r="X830" s="58">
        <f t="shared" si="308"/>
        <v>0</v>
      </c>
      <c r="Y830" s="58">
        <f t="shared" si="309"/>
        <v>0</v>
      </c>
      <c r="Z830">
        <f t="shared" si="293"/>
        <v>109955</v>
      </c>
    </row>
    <row r="831" spans="1:26" x14ac:dyDescent="0.3">
      <c r="A831" s="56" t="str">
        <f t="shared" si="295"/>
        <v>OUT TIME</v>
      </c>
      <c r="B831" s="56" t="str">
        <f t="shared" si="287"/>
        <v>ultimo</v>
      </c>
      <c r="C831" s="55">
        <f t="shared" si="311"/>
        <v>9</v>
      </c>
      <c r="D831" t="str">
        <f t="shared" si="311"/>
        <v>Veraguas</v>
      </c>
      <c r="E831" s="23">
        <f t="shared" si="296"/>
        <v>44048</v>
      </c>
      <c r="F831" s="54">
        <f t="shared" si="297"/>
        <v>64</v>
      </c>
      <c r="G831" cm="1">
        <f t="array" ref="G831">+INDEX('Casos ACUM Prov'!$CK$3:$OM$16,'TODO PROVINCIA'!C831+1,'TODO PROVINCIA'!F831)</f>
        <v>0</v>
      </c>
      <c r="H831">
        <f t="shared" si="289"/>
        <v>0</v>
      </c>
      <c r="I831" cm="1">
        <f t="array" ref="I831">+INDEX('Muertes-PROV'!$C$3:$GE$16,$C831+1,$F831)</f>
        <v>0</v>
      </c>
      <c r="J831">
        <f t="shared" si="290"/>
        <v>0</v>
      </c>
      <c r="K831" cm="1">
        <f t="array" ref="K831">+INDEX('rECUPERA-prov'!$C$3:$LA$16,$C831+1,$F831)</f>
        <v>0</v>
      </c>
      <c r="L831">
        <f t="shared" si="291"/>
        <v>0</v>
      </c>
      <c r="M831">
        <f t="shared" si="298"/>
        <v>0</v>
      </c>
      <c r="N831">
        <f t="shared" si="292"/>
        <v>0</v>
      </c>
      <c r="O831" s="57">
        <f t="shared" si="299"/>
        <v>0</v>
      </c>
      <c r="P831" s="57">
        <f t="shared" si="300"/>
        <v>0</v>
      </c>
      <c r="Q831" s="57">
        <f t="shared" si="301"/>
        <v>0</v>
      </c>
      <c r="R831" s="57">
        <f t="shared" si="302"/>
        <v>0</v>
      </c>
      <c r="S831" s="57">
        <f t="shared" si="303"/>
        <v>0</v>
      </c>
      <c r="T831" s="57">
        <f t="shared" si="304"/>
        <v>0</v>
      </c>
      <c r="U831" s="57">
        <f t="shared" si="305"/>
        <v>0</v>
      </c>
      <c r="V831" s="58">
        <f t="shared" si="306"/>
        <v>0</v>
      </c>
      <c r="W831" s="58">
        <f t="shared" si="307"/>
        <v>0</v>
      </c>
      <c r="X831" s="58">
        <f t="shared" si="308"/>
        <v>0</v>
      </c>
      <c r="Y831" s="58">
        <f t="shared" si="309"/>
        <v>0</v>
      </c>
      <c r="Z831">
        <f t="shared" si="293"/>
        <v>109955</v>
      </c>
    </row>
    <row r="832" spans="1:26" x14ac:dyDescent="0.3">
      <c r="A832" s="56" t="str">
        <f t="shared" si="295"/>
        <v>OUT TIME</v>
      </c>
      <c r="B832" s="56" t="str">
        <f t="shared" si="287"/>
        <v>ultimo</v>
      </c>
      <c r="C832" s="55">
        <f t="shared" si="311"/>
        <v>10</v>
      </c>
      <c r="D832" t="str">
        <f t="shared" si="311"/>
        <v>Comarca Kuna Yala</v>
      </c>
      <c r="E832" s="23">
        <f t="shared" si="296"/>
        <v>44048</v>
      </c>
      <c r="F832" s="54">
        <f t="shared" si="297"/>
        <v>64</v>
      </c>
      <c r="G832" cm="1">
        <f t="array" ref="G832">+INDEX('Casos ACUM Prov'!$CK$3:$OM$16,'TODO PROVINCIA'!C832+1,'TODO PROVINCIA'!F832)</f>
        <v>0</v>
      </c>
      <c r="H832">
        <f t="shared" si="289"/>
        <v>0</v>
      </c>
      <c r="I832" cm="1">
        <f t="array" ref="I832">+INDEX('Muertes-PROV'!$C$3:$GE$16,$C832+1,$F832)</f>
        <v>0</v>
      </c>
      <c r="J832">
        <f t="shared" si="290"/>
        <v>0</v>
      </c>
      <c r="K832" cm="1">
        <f t="array" ref="K832">+INDEX('rECUPERA-prov'!$C$3:$LA$16,$C832+1,$F832)</f>
        <v>0</v>
      </c>
      <c r="L832">
        <f t="shared" si="291"/>
        <v>0</v>
      </c>
      <c r="M832">
        <f t="shared" si="298"/>
        <v>0</v>
      </c>
      <c r="N832">
        <f t="shared" si="292"/>
        <v>0</v>
      </c>
      <c r="O832" s="57">
        <f t="shared" si="299"/>
        <v>0</v>
      </c>
      <c r="P832" s="57">
        <f t="shared" si="300"/>
        <v>0</v>
      </c>
      <c r="Q832" s="57">
        <f t="shared" si="301"/>
        <v>0</v>
      </c>
      <c r="R832" s="57">
        <f t="shared" si="302"/>
        <v>0</v>
      </c>
      <c r="S832" s="57">
        <f t="shared" si="303"/>
        <v>0</v>
      </c>
      <c r="T832" s="57">
        <f t="shared" si="304"/>
        <v>0</v>
      </c>
      <c r="U832" s="57">
        <f t="shared" si="305"/>
        <v>0</v>
      </c>
      <c r="V832" s="58">
        <f t="shared" si="306"/>
        <v>0</v>
      </c>
      <c r="W832" s="58">
        <f t="shared" si="307"/>
        <v>0</v>
      </c>
      <c r="X832" s="58">
        <f t="shared" si="308"/>
        <v>0</v>
      </c>
      <c r="Y832" s="58">
        <f t="shared" si="309"/>
        <v>0</v>
      </c>
      <c r="Z832">
        <f t="shared" si="293"/>
        <v>89592</v>
      </c>
    </row>
    <row r="833" spans="1:26" x14ac:dyDescent="0.3">
      <c r="A833" s="56" t="str">
        <f t="shared" si="295"/>
        <v>OUT TIME</v>
      </c>
      <c r="B833" s="56" t="str">
        <f t="shared" si="287"/>
        <v>ultimo</v>
      </c>
      <c r="C833" s="55">
        <f t="shared" si="311"/>
        <v>11</v>
      </c>
      <c r="D833" t="str">
        <f t="shared" si="311"/>
        <v>Comarca Emberá Wounaán</v>
      </c>
      <c r="E833" s="23">
        <f t="shared" si="296"/>
        <v>44048</v>
      </c>
      <c r="F833" s="54">
        <f t="shared" si="297"/>
        <v>64</v>
      </c>
      <c r="G833" cm="1">
        <f t="array" ref="G833">+INDEX('Casos ACUM Prov'!$CK$3:$OM$16,'TODO PROVINCIA'!C833+1,'TODO PROVINCIA'!F833)</f>
        <v>0</v>
      </c>
      <c r="H833">
        <f t="shared" si="289"/>
        <v>0</v>
      </c>
      <c r="I833" cm="1">
        <f t="array" ref="I833">+INDEX('Muertes-PROV'!$C$3:$GE$16,$C833+1,$F833)</f>
        <v>0</v>
      </c>
      <c r="J833">
        <f t="shared" si="290"/>
        <v>0</v>
      </c>
      <c r="K833" cm="1">
        <f t="array" ref="K833">+INDEX('rECUPERA-prov'!$C$3:$LA$16,$C833+1,$F833)</f>
        <v>0</v>
      </c>
      <c r="L833">
        <f t="shared" si="291"/>
        <v>0</v>
      </c>
      <c r="M833">
        <f t="shared" si="298"/>
        <v>0</v>
      </c>
      <c r="N833">
        <f t="shared" si="292"/>
        <v>0</v>
      </c>
      <c r="O833" s="57">
        <f t="shared" si="299"/>
        <v>0</v>
      </c>
      <c r="P833" s="57">
        <f t="shared" si="300"/>
        <v>0</v>
      </c>
      <c r="Q833" s="57">
        <f t="shared" si="301"/>
        <v>0</v>
      </c>
      <c r="R833" s="57">
        <f t="shared" si="302"/>
        <v>0</v>
      </c>
      <c r="S833" s="57">
        <f t="shared" si="303"/>
        <v>0</v>
      </c>
      <c r="T833" s="57">
        <f t="shared" si="304"/>
        <v>0</v>
      </c>
      <c r="U833" s="57">
        <f t="shared" si="305"/>
        <v>0</v>
      </c>
      <c r="V833" s="58">
        <f t="shared" si="306"/>
        <v>0</v>
      </c>
      <c r="W833" s="58">
        <f t="shared" si="307"/>
        <v>0</v>
      </c>
      <c r="X833" s="58">
        <f t="shared" si="308"/>
        <v>0</v>
      </c>
      <c r="Y833" s="58">
        <f t="shared" si="309"/>
        <v>0</v>
      </c>
      <c r="Z833">
        <f t="shared" si="293"/>
        <v>1249032</v>
      </c>
    </row>
    <row r="834" spans="1:26" x14ac:dyDescent="0.3">
      <c r="A834" s="56" t="str">
        <f t="shared" si="295"/>
        <v>OUT TIME</v>
      </c>
      <c r="B834" s="56" t="str">
        <f t="shared" si="287"/>
        <v>ultimo</v>
      </c>
      <c r="C834" s="55">
        <f t="shared" si="311"/>
        <v>12</v>
      </c>
      <c r="D834" t="str">
        <f t="shared" si="311"/>
        <v>Comarca Ngäbe Buglé</v>
      </c>
      <c r="E834" s="23">
        <f t="shared" si="296"/>
        <v>44048</v>
      </c>
      <c r="F834" s="54">
        <f t="shared" si="297"/>
        <v>64</v>
      </c>
      <c r="G834" cm="1">
        <f t="array" ref="G834">+INDEX('Casos ACUM Prov'!$CK$3:$OM$16,'TODO PROVINCIA'!C834+1,'TODO PROVINCIA'!F834)</f>
        <v>0</v>
      </c>
      <c r="H834">
        <f t="shared" si="289"/>
        <v>0</v>
      </c>
      <c r="I834" cm="1">
        <f t="array" ref="I834">+INDEX('Muertes-PROV'!$C$3:$GE$16,$C834+1,$F834)</f>
        <v>0</v>
      </c>
      <c r="J834">
        <f t="shared" si="290"/>
        <v>0</v>
      </c>
      <c r="K834" cm="1">
        <f t="array" ref="K834">+INDEX('rECUPERA-prov'!$C$3:$LA$16,$C834+1,$F834)</f>
        <v>0</v>
      </c>
      <c r="L834">
        <f t="shared" si="291"/>
        <v>0</v>
      </c>
      <c r="M834">
        <f t="shared" si="298"/>
        <v>0</v>
      </c>
      <c r="N834">
        <f t="shared" si="292"/>
        <v>0</v>
      </c>
      <c r="O834" s="57">
        <f t="shared" si="299"/>
        <v>0</v>
      </c>
      <c r="P834" s="57">
        <f t="shared" si="300"/>
        <v>0</v>
      </c>
      <c r="Q834" s="57">
        <f t="shared" si="301"/>
        <v>0</v>
      </c>
      <c r="R834" s="57">
        <f t="shared" si="302"/>
        <v>0</v>
      </c>
      <c r="S834" s="57">
        <f t="shared" si="303"/>
        <v>0</v>
      </c>
      <c r="T834" s="57">
        <f t="shared" si="304"/>
        <v>0</v>
      </c>
      <c r="U834" s="57">
        <f t="shared" si="305"/>
        <v>0</v>
      </c>
      <c r="V834" s="58">
        <f t="shared" si="306"/>
        <v>0</v>
      </c>
      <c r="W834" s="58">
        <f t="shared" si="307"/>
        <v>0</v>
      </c>
      <c r="X834" s="58">
        <f t="shared" si="308"/>
        <v>0</v>
      </c>
      <c r="Y834" s="58">
        <f t="shared" si="309"/>
        <v>0</v>
      </c>
      <c r="Z834">
        <f t="shared" si="293"/>
        <v>464038</v>
      </c>
    </row>
    <row r="835" spans="1:26" x14ac:dyDescent="0.3">
      <c r="A835" s="56" t="str">
        <f t="shared" si="295"/>
        <v>OUT TIME</v>
      </c>
      <c r="B835" s="56" t="str">
        <f t="shared" si="287"/>
        <v>ultimo</v>
      </c>
      <c r="C835" s="55">
        <f t="shared" si="311"/>
        <v>13</v>
      </c>
      <c r="D835" t="str">
        <f t="shared" si="311"/>
        <v>Panamá Oeste</v>
      </c>
      <c r="E835" s="23">
        <f t="shared" si="296"/>
        <v>44048</v>
      </c>
      <c r="F835" s="54">
        <f t="shared" si="297"/>
        <v>64</v>
      </c>
      <c r="G835" cm="1">
        <f t="array" ref="G835">+INDEX('Casos ACUM Prov'!$CK$3:$OM$16,'TODO PROVINCIA'!C835+1,'TODO PROVINCIA'!F835)</f>
        <v>0</v>
      </c>
      <c r="H835">
        <f t="shared" si="289"/>
        <v>0</v>
      </c>
      <c r="I835" cm="1">
        <f t="array" ref="I835">+INDEX('Muertes-PROV'!$C$3:$GE$16,$C835+1,$F835)</f>
        <v>0</v>
      </c>
      <c r="J835">
        <f t="shared" si="290"/>
        <v>0</v>
      </c>
      <c r="K835" cm="1">
        <f t="array" ref="K835">+INDEX('rECUPERA-prov'!$C$3:$LA$16,$C835+1,$F835)</f>
        <v>0</v>
      </c>
      <c r="L835">
        <f t="shared" si="291"/>
        <v>0</v>
      </c>
      <c r="M835">
        <f t="shared" si="298"/>
        <v>0</v>
      </c>
      <c r="N835">
        <f t="shared" si="292"/>
        <v>0</v>
      </c>
      <c r="O835" s="57">
        <f t="shared" si="299"/>
        <v>0</v>
      </c>
      <c r="P835" s="57">
        <f t="shared" si="300"/>
        <v>0</v>
      </c>
      <c r="Q835" s="57">
        <f t="shared" si="301"/>
        <v>0</v>
      </c>
      <c r="R835" s="57">
        <f t="shared" si="302"/>
        <v>0</v>
      </c>
      <c r="S835" s="57">
        <f t="shared" si="303"/>
        <v>0</v>
      </c>
      <c r="T835" s="57">
        <f t="shared" si="304"/>
        <v>0</v>
      </c>
      <c r="U835" s="57">
        <f t="shared" si="305"/>
        <v>0</v>
      </c>
      <c r="V835" s="58">
        <f t="shared" si="306"/>
        <v>0</v>
      </c>
      <c r="W835" s="58">
        <f t="shared" si="307"/>
        <v>0</v>
      </c>
      <c r="X835" s="58">
        <f t="shared" si="308"/>
        <v>0</v>
      </c>
      <c r="Y835" s="58">
        <f t="shared" si="309"/>
        <v>0</v>
      </c>
      <c r="Z835">
        <f t="shared" si="293"/>
        <v>226991</v>
      </c>
    </row>
    <row r="836" spans="1:26" x14ac:dyDescent="0.3">
      <c r="A836" s="56" t="str">
        <f t="shared" si="295"/>
        <v>OUT TIME</v>
      </c>
      <c r="B836" s="56" t="str">
        <f t="shared" si="287"/>
        <v>ultimo</v>
      </c>
      <c r="C836" s="55">
        <f t="shared" si="311"/>
        <v>1</v>
      </c>
      <c r="D836" t="str">
        <f t="shared" si="311"/>
        <v>Bocas del Toro</v>
      </c>
      <c r="E836" s="23">
        <f t="shared" si="296"/>
        <v>44049</v>
      </c>
      <c r="F836" s="54">
        <f t="shared" si="297"/>
        <v>65</v>
      </c>
      <c r="G836" cm="1">
        <f t="array" ref="G836">+INDEX('Casos ACUM Prov'!$CK$3:$OM$16,'TODO PROVINCIA'!C836+1,'TODO PROVINCIA'!F836)</f>
        <v>0</v>
      </c>
      <c r="H836">
        <f t="shared" si="289"/>
        <v>0</v>
      </c>
      <c r="I836" cm="1">
        <f t="array" ref="I836">+INDEX('Muertes-PROV'!$C$3:$GE$16,$C836+1,$F836)</f>
        <v>0</v>
      </c>
      <c r="J836">
        <f t="shared" si="290"/>
        <v>0</v>
      </c>
      <c r="K836" cm="1">
        <f t="array" ref="K836">+INDEX('rECUPERA-prov'!$C$3:$LA$16,$C836+1,$F836)</f>
        <v>0</v>
      </c>
      <c r="L836">
        <f t="shared" si="291"/>
        <v>0</v>
      </c>
      <c r="M836">
        <f t="shared" si="298"/>
        <v>0</v>
      </c>
      <c r="N836">
        <f t="shared" si="292"/>
        <v>0</v>
      </c>
      <c r="O836" s="57">
        <f t="shared" si="299"/>
        <v>0</v>
      </c>
      <c r="P836" s="57">
        <f t="shared" si="300"/>
        <v>0</v>
      </c>
      <c r="Q836" s="57">
        <f t="shared" si="301"/>
        <v>0</v>
      </c>
      <c r="R836" s="57">
        <f t="shared" si="302"/>
        <v>0</v>
      </c>
      <c r="S836" s="57">
        <f t="shared" si="303"/>
        <v>0</v>
      </c>
      <c r="T836" s="57">
        <f t="shared" si="304"/>
        <v>0</v>
      </c>
      <c r="U836" s="57">
        <f t="shared" si="305"/>
        <v>0</v>
      </c>
      <c r="V836" s="58">
        <f t="shared" si="306"/>
        <v>0</v>
      </c>
      <c r="W836" s="58">
        <f t="shared" si="307"/>
        <v>0</v>
      </c>
      <c r="X836" s="58">
        <f t="shared" si="308"/>
        <v>0</v>
      </c>
      <c r="Y836" s="58">
        <f t="shared" si="309"/>
        <v>0</v>
      </c>
      <c r="Z836">
        <f t="shared" si="293"/>
        <v>125461</v>
      </c>
    </row>
    <row r="837" spans="1:26" x14ac:dyDescent="0.3">
      <c r="A837" s="56" t="str">
        <f t="shared" si="295"/>
        <v>OUT TIME</v>
      </c>
      <c r="B837" s="56" t="str">
        <f t="shared" ref="B837:B900" si="312">+IFERROR(IF(A850="OUT TIME","ultimo","no"),"no")</f>
        <v>ultimo</v>
      </c>
      <c r="C837" s="55">
        <f t="shared" si="311"/>
        <v>2</v>
      </c>
      <c r="D837" t="str">
        <f t="shared" si="311"/>
        <v>Coclé</v>
      </c>
      <c r="E837" s="23">
        <f t="shared" si="296"/>
        <v>44049</v>
      </c>
      <c r="F837" s="54">
        <f t="shared" si="297"/>
        <v>65</v>
      </c>
      <c r="G837" cm="1">
        <f t="array" ref="G837">+INDEX('Casos ACUM Prov'!$CK$3:$OM$16,'TODO PROVINCIA'!C837+1,'TODO PROVINCIA'!F837)</f>
        <v>0</v>
      </c>
      <c r="H837">
        <f t="shared" si="289"/>
        <v>0</v>
      </c>
      <c r="I837" cm="1">
        <f t="array" ref="I837">+INDEX('Muertes-PROV'!$C$3:$GE$16,$C837+1,$F837)</f>
        <v>0</v>
      </c>
      <c r="J837">
        <f t="shared" si="290"/>
        <v>0</v>
      </c>
      <c r="K837" cm="1">
        <f t="array" ref="K837">+INDEX('rECUPERA-prov'!$C$3:$LA$16,$C837+1,$F837)</f>
        <v>0</v>
      </c>
      <c r="L837">
        <f t="shared" si="291"/>
        <v>0</v>
      </c>
      <c r="M837">
        <f t="shared" si="298"/>
        <v>0</v>
      </c>
      <c r="N837">
        <f t="shared" si="292"/>
        <v>0</v>
      </c>
      <c r="O837" s="57">
        <f t="shared" si="299"/>
        <v>0</v>
      </c>
      <c r="P837" s="57">
        <f t="shared" si="300"/>
        <v>0</v>
      </c>
      <c r="Q837" s="57">
        <f t="shared" si="301"/>
        <v>0</v>
      </c>
      <c r="R837" s="57">
        <f t="shared" si="302"/>
        <v>0</v>
      </c>
      <c r="S837" s="57">
        <f t="shared" si="303"/>
        <v>0</v>
      </c>
      <c r="T837" s="57">
        <f t="shared" si="304"/>
        <v>0</v>
      </c>
      <c r="U837" s="57">
        <f t="shared" si="305"/>
        <v>0</v>
      </c>
      <c r="V837" s="58">
        <f t="shared" si="306"/>
        <v>0</v>
      </c>
      <c r="W837" s="58">
        <f t="shared" si="307"/>
        <v>0</v>
      </c>
      <c r="X837" s="58">
        <f t="shared" si="308"/>
        <v>0</v>
      </c>
      <c r="Y837" s="58">
        <f t="shared" si="309"/>
        <v>0</v>
      </c>
      <c r="Z837">
        <f t="shared" si="293"/>
        <v>416873</v>
      </c>
    </row>
    <row r="838" spans="1:26" x14ac:dyDescent="0.3">
      <c r="A838" s="56" t="str">
        <f t="shared" si="295"/>
        <v>OUT TIME</v>
      </c>
      <c r="B838" s="56" t="str">
        <f t="shared" si="312"/>
        <v>ultimo</v>
      </c>
      <c r="C838" s="55">
        <f t="shared" si="311"/>
        <v>3</v>
      </c>
      <c r="D838" t="str">
        <f t="shared" si="311"/>
        <v>Colón</v>
      </c>
      <c r="E838" s="23">
        <f t="shared" si="296"/>
        <v>44049</v>
      </c>
      <c r="F838" s="54">
        <f t="shared" si="297"/>
        <v>65</v>
      </c>
      <c r="G838" cm="1">
        <f t="array" ref="G838">+INDEX('Casos ACUM Prov'!$CK$3:$OM$16,'TODO PROVINCIA'!C838+1,'TODO PROVINCIA'!F838)</f>
        <v>0</v>
      </c>
      <c r="H838">
        <f t="shared" si="289"/>
        <v>0</v>
      </c>
      <c r="I838" cm="1">
        <f t="array" ref="I838">+INDEX('Muertes-PROV'!$C$3:$GE$16,$C838+1,$F838)</f>
        <v>0</v>
      </c>
      <c r="J838">
        <f t="shared" si="290"/>
        <v>0</v>
      </c>
      <c r="K838" cm="1">
        <f t="array" ref="K838">+INDEX('rECUPERA-prov'!$C$3:$LA$16,$C838+1,$F838)</f>
        <v>0</v>
      </c>
      <c r="L838">
        <f t="shared" si="291"/>
        <v>0</v>
      </c>
      <c r="M838">
        <f t="shared" si="298"/>
        <v>0</v>
      </c>
      <c r="N838">
        <f t="shared" si="292"/>
        <v>0</v>
      </c>
      <c r="O838" s="57">
        <f t="shared" si="299"/>
        <v>0</v>
      </c>
      <c r="P838" s="57">
        <f t="shared" si="300"/>
        <v>0</v>
      </c>
      <c r="Q838" s="57">
        <f t="shared" si="301"/>
        <v>0</v>
      </c>
      <c r="R838" s="57">
        <f t="shared" si="302"/>
        <v>0</v>
      </c>
      <c r="S838" s="57">
        <f t="shared" si="303"/>
        <v>0</v>
      </c>
      <c r="T838" s="57">
        <f t="shared" si="304"/>
        <v>0</v>
      </c>
      <c r="U838" s="57">
        <f t="shared" si="305"/>
        <v>0</v>
      </c>
      <c r="V838" s="58">
        <f t="shared" si="306"/>
        <v>0</v>
      </c>
      <c r="W838" s="58">
        <f t="shared" si="307"/>
        <v>0</v>
      </c>
      <c r="X838" s="58">
        <f t="shared" si="308"/>
        <v>0</v>
      </c>
      <c r="Y838" s="58">
        <f t="shared" si="309"/>
        <v>0</v>
      </c>
      <c r="Z838">
        <f t="shared" si="293"/>
        <v>233708</v>
      </c>
    </row>
    <row r="839" spans="1:26" x14ac:dyDescent="0.3">
      <c r="A839" s="56" t="str">
        <f t="shared" si="295"/>
        <v>OUT TIME</v>
      </c>
      <c r="B839" s="56" t="str">
        <f t="shared" si="312"/>
        <v>ultimo</v>
      </c>
      <c r="C839" s="55">
        <f t="shared" si="311"/>
        <v>4</v>
      </c>
      <c r="D839" t="str">
        <f t="shared" si="311"/>
        <v>Chiriquí</v>
      </c>
      <c r="E839" s="23">
        <f t="shared" si="296"/>
        <v>44049</v>
      </c>
      <c r="F839" s="54">
        <f t="shared" si="297"/>
        <v>65</v>
      </c>
      <c r="G839" cm="1">
        <f t="array" ref="G839">+INDEX('Casos ACUM Prov'!$CK$3:$OM$16,'TODO PROVINCIA'!C839+1,'TODO PROVINCIA'!F839)</f>
        <v>0</v>
      </c>
      <c r="H839">
        <f t="shared" si="289"/>
        <v>0</v>
      </c>
      <c r="I839" cm="1">
        <f t="array" ref="I839">+INDEX('Muertes-PROV'!$C$3:$GE$16,$C839+1,$F839)</f>
        <v>0</v>
      </c>
      <c r="J839">
        <f t="shared" si="290"/>
        <v>0</v>
      </c>
      <c r="K839" cm="1">
        <f t="array" ref="K839">+INDEX('rECUPERA-prov'!$C$3:$LA$16,$C839+1,$F839)</f>
        <v>0</v>
      </c>
      <c r="L839">
        <f t="shared" si="291"/>
        <v>0</v>
      </c>
      <c r="M839">
        <f t="shared" si="298"/>
        <v>0</v>
      </c>
      <c r="N839">
        <f t="shared" si="292"/>
        <v>0</v>
      </c>
      <c r="O839" s="57">
        <f t="shared" si="299"/>
        <v>0</v>
      </c>
      <c r="P839" s="57">
        <f t="shared" si="300"/>
        <v>0</v>
      </c>
      <c r="Q839" s="57">
        <f t="shared" si="301"/>
        <v>0</v>
      </c>
      <c r="R839" s="57">
        <f t="shared" si="302"/>
        <v>0</v>
      </c>
      <c r="S839" s="57">
        <f t="shared" si="303"/>
        <v>0</v>
      </c>
      <c r="T839" s="57">
        <f t="shared" si="304"/>
        <v>0</v>
      </c>
      <c r="U839" s="57">
        <f t="shared" si="305"/>
        <v>0</v>
      </c>
      <c r="V839" s="58">
        <f t="shared" si="306"/>
        <v>0</v>
      </c>
      <c r="W839" s="58">
        <f t="shared" si="307"/>
        <v>0</v>
      </c>
      <c r="X839" s="58">
        <f t="shared" si="308"/>
        <v>0</v>
      </c>
      <c r="Y839" s="58">
        <f t="shared" si="309"/>
        <v>0</v>
      </c>
      <c r="Z839">
        <f t="shared" si="293"/>
        <v>241928</v>
      </c>
    </row>
    <row r="840" spans="1:26" x14ac:dyDescent="0.3">
      <c r="A840" s="56" t="str">
        <f t="shared" si="295"/>
        <v>OUT TIME</v>
      </c>
      <c r="B840" s="56" t="str">
        <f t="shared" si="312"/>
        <v>ultimo</v>
      </c>
      <c r="C840" s="55">
        <f t="shared" si="311"/>
        <v>5</v>
      </c>
      <c r="D840" t="str">
        <f t="shared" si="311"/>
        <v>Darién</v>
      </c>
      <c r="E840" s="23">
        <f t="shared" si="296"/>
        <v>44049</v>
      </c>
      <c r="F840" s="54">
        <f t="shared" si="297"/>
        <v>65</v>
      </c>
      <c r="G840" cm="1">
        <f t="array" ref="G840">+INDEX('Casos ACUM Prov'!$CK$3:$OM$16,'TODO PROVINCIA'!C840+1,'TODO PROVINCIA'!F840)</f>
        <v>0</v>
      </c>
      <c r="H840">
        <f t="shared" si="289"/>
        <v>0</v>
      </c>
      <c r="I840" cm="1">
        <f t="array" ref="I840">+INDEX('Muertes-PROV'!$C$3:$GE$16,$C840+1,$F840)</f>
        <v>0</v>
      </c>
      <c r="J840">
        <f t="shared" si="290"/>
        <v>0</v>
      </c>
      <c r="K840" cm="1">
        <f t="array" ref="K840">+INDEX('rECUPERA-prov'!$C$3:$LA$16,$C840+1,$F840)</f>
        <v>0</v>
      </c>
      <c r="L840">
        <f t="shared" si="291"/>
        <v>0</v>
      </c>
      <c r="M840">
        <f t="shared" si="298"/>
        <v>0</v>
      </c>
      <c r="N840">
        <f t="shared" si="292"/>
        <v>0</v>
      </c>
      <c r="O840" s="57">
        <f t="shared" si="299"/>
        <v>0</v>
      </c>
      <c r="P840" s="57">
        <f t="shared" si="300"/>
        <v>0</v>
      </c>
      <c r="Q840" s="57">
        <f t="shared" si="301"/>
        <v>0</v>
      </c>
      <c r="R840" s="57">
        <f t="shared" si="302"/>
        <v>0</v>
      </c>
      <c r="S840" s="57">
        <f t="shared" si="303"/>
        <v>0</v>
      </c>
      <c r="T840" s="57">
        <f t="shared" si="304"/>
        <v>0</v>
      </c>
      <c r="U840" s="57">
        <f t="shared" si="305"/>
        <v>0</v>
      </c>
      <c r="V840" s="58">
        <f t="shared" si="306"/>
        <v>0</v>
      </c>
      <c r="W840" s="58">
        <f t="shared" si="307"/>
        <v>0</v>
      </c>
      <c r="X840" s="58">
        <f t="shared" si="308"/>
        <v>0</v>
      </c>
      <c r="Y840" s="58">
        <f t="shared" si="309"/>
        <v>0</v>
      </c>
      <c r="Z840">
        <f t="shared" si="293"/>
        <v>10001</v>
      </c>
    </row>
    <row r="841" spans="1:26" x14ac:dyDescent="0.3">
      <c r="A841" s="56" t="str">
        <f t="shared" si="295"/>
        <v>OUT TIME</v>
      </c>
      <c r="B841" s="56" t="str">
        <f t="shared" si="312"/>
        <v>ultimo</v>
      </c>
      <c r="C841" s="55">
        <f t="shared" si="311"/>
        <v>6</v>
      </c>
      <c r="D841" t="str">
        <f t="shared" si="311"/>
        <v>Herrera</v>
      </c>
      <c r="E841" s="23">
        <f t="shared" si="296"/>
        <v>44049</v>
      </c>
      <c r="F841" s="54">
        <f t="shared" si="297"/>
        <v>65</v>
      </c>
      <c r="G841" cm="1">
        <f t="array" ref="G841">+INDEX('Casos ACUM Prov'!$CK$3:$OM$16,'TODO PROVINCIA'!C841+1,'TODO PROVINCIA'!F841)</f>
        <v>0</v>
      </c>
      <c r="H841">
        <f t="shared" si="289"/>
        <v>0</v>
      </c>
      <c r="I841" cm="1">
        <f t="array" ref="I841">+INDEX('Muertes-PROV'!$C$3:$GE$16,$C841+1,$F841)</f>
        <v>0</v>
      </c>
      <c r="J841">
        <f t="shared" si="290"/>
        <v>0</v>
      </c>
      <c r="K841" cm="1">
        <f t="array" ref="K841">+INDEX('rECUPERA-prov'!$C$3:$LA$16,$C841+1,$F841)</f>
        <v>0</v>
      </c>
      <c r="L841">
        <f t="shared" si="291"/>
        <v>0</v>
      </c>
      <c r="M841">
        <f t="shared" si="298"/>
        <v>0</v>
      </c>
      <c r="N841">
        <f t="shared" si="292"/>
        <v>0</v>
      </c>
      <c r="O841" s="57">
        <f t="shared" si="299"/>
        <v>0</v>
      </c>
      <c r="P841" s="57">
        <f t="shared" si="300"/>
        <v>0</v>
      </c>
      <c r="Q841" s="57">
        <f t="shared" si="301"/>
        <v>0</v>
      </c>
      <c r="R841" s="57">
        <f t="shared" si="302"/>
        <v>0</v>
      </c>
      <c r="S841" s="57">
        <f t="shared" si="303"/>
        <v>0</v>
      </c>
      <c r="T841" s="57">
        <f t="shared" si="304"/>
        <v>0</v>
      </c>
      <c r="U841" s="57">
        <f t="shared" si="305"/>
        <v>0</v>
      </c>
      <c r="V841" s="58">
        <f t="shared" si="306"/>
        <v>0</v>
      </c>
      <c r="W841" s="58">
        <f t="shared" si="307"/>
        <v>0</v>
      </c>
      <c r="X841" s="58">
        <f t="shared" si="308"/>
        <v>0</v>
      </c>
      <c r="Y841" s="58">
        <f t="shared" si="309"/>
        <v>0</v>
      </c>
      <c r="Z841">
        <f t="shared" si="293"/>
        <v>33109</v>
      </c>
    </row>
    <row r="842" spans="1:26" x14ac:dyDescent="0.3">
      <c r="A842" s="56" t="str">
        <f t="shared" si="295"/>
        <v>OUT TIME</v>
      </c>
      <c r="B842" s="56" t="str">
        <f t="shared" si="312"/>
        <v>ultimo</v>
      </c>
      <c r="C842" s="55">
        <f t="shared" si="311"/>
        <v>7</v>
      </c>
      <c r="D842" t="str">
        <f t="shared" si="311"/>
        <v>Los Santos</v>
      </c>
      <c r="E842" s="23">
        <f t="shared" si="296"/>
        <v>44049</v>
      </c>
      <c r="F842" s="54">
        <f t="shared" si="297"/>
        <v>65</v>
      </c>
      <c r="G842" cm="1">
        <f t="array" ref="G842">+INDEX('Casos ACUM Prov'!$CK$3:$OM$16,'TODO PROVINCIA'!C842+1,'TODO PROVINCIA'!F842)</f>
        <v>0</v>
      </c>
      <c r="H842">
        <f t="shared" si="289"/>
        <v>0</v>
      </c>
      <c r="I842" cm="1">
        <f t="array" ref="I842">+INDEX('Muertes-PROV'!$C$3:$GE$16,$C842+1,$F842)</f>
        <v>0</v>
      </c>
      <c r="J842">
        <f t="shared" si="290"/>
        <v>0</v>
      </c>
      <c r="K842" cm="1">
        <f t="array" ref="K842">+INDEX('rECUPERA-prov'!$C$3:$LA$16,$C842+1,$F842)</f>
        <v>0</v>
      </c>
      <c r="L842">
        <f t="shared" si="291"/>
        <v>0</v>
      </c>
      <c r="M842">
        <f t="shared" si="298"/>
        <v>0</v>
      </c>
      <c r="N842">
        <f t="shared" si="292"/>
        <v>0</v>
      </c>
      <c r="O842" s="57">
        <f t="shared" si="299"/>
        <v>0</v>
      </c>
      <c r="P842" s="57">
        <f t="shared" si="300"/>
        <v>0</v>
      </c>
      <c r="Q842" s="57">
        <f t="shared" si="301"/>
        <v>0</v>
      </c>
      <c r="R842" s="57">
        <f t="shared" si="302"/>
        <v>0</v>
      </c>
      <c r="S842" s="57">
        <f t="shared" si="303"/>
        <v>0</v>
      </c>
      <c r="T842" s="57">
        <f t="shared" si="304"/>
        <v>0</v>
      </c>
      <c r="U842" s="57">
        <f t="shared" si="305"/>
        <v>0</v>
      </c>
      <c r="V842" s="58">
        <f t="shared" si="306"/>
        <v>0</v>
      </c>
      <c r="W842" s="58">
        <f t="shared" si="307"/>
        <v>0</v>
      </c>
      <c r="X842" s="58">
        <f t="shared" si="308"/>
        <v>0</v>
      </c>
      <c r="Y842" s="58">
        <f t="shared" si="309"/>
        <v>0</v>
      </c>
      <c r="Z842">
        <f t="shared" si="293"/>
        <v>156747</v>
      </c>
    </row>
    <row r="843" spans="1:26" x14ac:dyDescent="0.3">
      <c r="A843" s="56" t="str">
        <f t="shared" si="295"/>
        <v>OUT TIME</v>
      </c>
      <c r="B843" s="56" t="str">
        <f t="shared" si="312"/>
        <v>ultimo</v>
      </c>
      <c r="C843" s="55">
        <f t="shared" si="311"/>
        <v>8</v>
      </c>
      <c r="D843" t="str">
        <f t="shared" si="311"/>
        <v>Panamá</v>
      </c>
      <c r="E843" s="23">
        <f t="shared" si="296"/>
        <v>44049</v>
      </c>
      <c r="F843" s="54">
        <f t="shared" si="297"/>
        <v>65</v>
      </c>
      <c r="G843" cm="1">
        <f t="array" ref="G843">+INDEX('Casos ACUM Prov'!$CK$3:$OM$16,'TODO PROVINCIA'!C843+1,'TODO PROVINCIA'!F843)</f>
        <v>0</v>
      </c>
      <c r="H843">
        <f t="shared" si="289"/>
        <v>0</v>
      </c>
      <c r="I843" cm="1">
        <f t="array" ref="I843">+INDEX('Muertes-PROV'!$C$3:$GE$16,$C843+1,$F843)</f>
        <v>0</v>
      </c>
      <c r="J843">
        <f t="shared" si="290"/>
        <v>0</v>
      </c>
      <c r="K843" cm="1">
        <f t="array" ref="K843">+INDEX('rECUPERA-prov'!$C$3:$LA$16,$C843+1,$F843)</f>
        <v>0</v>
      </c>
      <c r="L843">
        <f t="shared" si="291"/>
        <v>0</v>
      </c>
      <c r="M843">
        <f t="shared" si="298"/>
        <v>0</v>
      </c>
      <c r="N843">
        <f t="shared" si="292"/>
        <v>0</v>
      </c>
      <c r="O843" s="57">
        <f t="shared" si="299"/>
        <v>0</v>
      </c>
      <c r="P843" s="57">
        <f t="shared" si="300"/>
        <v>0</v>
      </c>
      <c r="Q843" s="57">
        <f t="shared" si="301"/>
        <v>0</v>
      </c>
      <c r="R843" s="57">
        <f t="shared" si="302"/>
        <v>0</v>
      </c>
      <c r="S843" s="57">
        <f t="shared" si="303"/>
        <v>0</v>
      </c>
      <c r="T843" s="57">
        <f t="shared" si="304"/>
        <v>0</v>
      </c>
      <c r="U843" s="57">
        <f t="shared" si="305"/>
        <v>0</v>
      </c>
      <c r="V843" s="58">
        <f t="shared" si="306"/>
        <v>0</v>
      </c>
      <c r="W843" s="58">
        <f t="shared" si="307"/>
        <v>0</v>
      </c>
      <c r="X843" s="58">
        <f t="shared" si="308"/>
        <v>0</v>
      </c>
      <c r="Y843" s="58">
        <f t="shared" si="309"/>
        <v>0</v>
      </c>
      <c r="Z843">
        <f t="shared" si="293"/>
        <v>109955</v>
      </c>
    </row>
    <row r="844" spans="1:26" x14ac:dyDescent="0.3">
      <c r="A844" s="56" t="str">
        <f t="shared" si="295"/>
        <v>OUT TIME</v>
      </c>
      <c r="B844" s="56" t="str">
        <f t="shared" si="312"/>
        <v>ultimo</v>
      </c>
      <c r="C844" s="55">
        <f t="shared" ref="C844:D859" si="313">+C831</f>
        <v>9</v>
      </c>
      <c r="D844" t="str">
        <f t="shared" si="313"/>
        <v>Veraguas</v>
      </c>
      <c r="E844" s="23">
        <f t="shared" si="296"/>
        <v>44049</v>
      </c>
      <c r="F844" s="54">
        <f t="shared" si="297"/>
        <v>65</v>
      </c>
      <c r="G844" cm="1">
        <f t="array" ref="G844">+INDEX('Casos ACUM Prov'!$CK$3:$OM$16,'TODO PROVINCIA'!C844+1,'TODO PROVINCIA'!F844)</f>
        <v>0</v>
      </c>
      <c r="H844">
        <f t="shared" si="289"/>
        <v>0</v>
      </c>
      <c r="I844" cm="1">
        <f t="array" ref="I844">+INDEX('Muertes-PROV'!$C$3:$GE$16,$C844+1,$F844)</f>
        <v>0</v>
      </c>
      <c r="J844">
        <f t="shared" si="290"/>
        <v>0</v>
      </c>
      <c r="K844" cm="1">
        <f t="array" ref="K844">+INDEX('rECUPERA-prov'!$C$3:$LA$16,$C844+1,$F844)</f>
        <v>0</v>
      </c>
      <c r="L844">
        <f t="shared" si="291"/>
        <v>0</v>
      </c>
      <c r="M844">
        <f t="shared" si="298"/>
        <v>0</v>
      </c>
      <c r="N844">
        <f t="shared" si="292"/>
        <v>0</v>
      </c>
      <c r="O844" s="57">
        <f t="shared" si="299"/>
        <v>0</v>
      </c>
      <c r="P844" s="57">
        <f t="shared" si="300"/>
        <v>0</v>
      </c>
      <c r="Q844" s="57">
        <f t="shared" si="301"/>
        <v>0</v>
      </c>
      <c r="R844" s="57">
        <f t="shared" si="302"/>
        <v>0</v>
      </c>
      <c r="S844" s="57">
        <f t="shared" si="303"/>
        <v>0</v>
      </c>
      <c r="T844" s="57">
        <f t="shared" si="304"/>
        <v>0</v>
      </c>
      <c r="U844" s="57">
        <f t="shared" si="305"/>
        <v>0</v>
      </c>
      <c r="V844" s="58">
        <f t="shared" si="306"/>
        <v>0</v>
      </c>
      <c r="W844" s="58">
        <f t="shared" si="307"/>
        <v>0</v>
      </c>
      <c r="X844" s="58">
        <f t="shared" si="308"/>
        <v>0</v>
      </c>
      <c r="Y844" s="58">
        <f t="shared" si="309"/>
        <v>0</v>
      </c>
      <c r="Z844">
        <f t="shared" si="293"/>
        <v>109955</v>
      </c>
    </row>
    <row r="845" spans="1:26" x14ac:dyDescent="0.3">
      <c r="A845" s="56" t="str">
        <f t="shared" si="295"/>
        <v>OUT TIME</v>
      </c>
      <c r="B845" s="56" t="str">
        <f t="shared" si="312"/>
        <v>ultimo</v>
      </c>
      <c r="C845" s="55">
        <f t="shared" si="313"/>
        <v>10</v>
      </c>
      <c r="D845" t="str">
        <f t="shared" si="313"/>
        <v>Comarca Kuna Yala</v>
      </c>
      <c r="E845" s="23">
        <f t="shared" si="296"/>
        <v>44049</v>
      </c>
      <c r="F845" s="54">
        <f t="shared" si="297"/>
        <v>65</v>
      </c>
      <c r="G845" cm="1">
        <f t="array" ref="G845">+INDEX('Casos ACUM Prov'!$CK$3:$OM$16,'TODO PROVINCIA'!C845+1,'TODO PROVINCIA'!F845)</f>
        <v>0</v>
      </c>
      <c r="H845">
        <f t="shared" si="289"/>
        <v>0</v>
      </c>
      <c r="I845" cm="1">
        <f t="array" ref="I845">+INDEX('Muertes-PROV'!$C$3:$GE$16,$C845+1,$F845)</f>
        <v>0</v>
      </c>
      <c r="J845">
        <f t="shared" si="290"/>
        <v>0</v>
      </c>
      <c r="K845" cm="1">
        <f t="array" ref="K845">+INDEX('rECUPERA-prov'!$C$3:$LA$16,$C845+1,$F845)</f>
        <v>0</v>
      </c>
      <c r="L845">
        <f t="shared" si="291"/>
        <v>0</v>
      </c>
      <c r="M845">
        <f t="shared" si="298"/>
        <v>0</v>
      </c>
      <c r="N845">
        <f t="shared" si="292"/>
        <v>0</v>
      </c>
      <c r="O845" s="57">
        <f t="shared" si="299"/>
        <v>0</v>
      </c>
      <c r="P845" s="57">
        <f t="shared" si="300"/>
        <v>0</v>
      </c>
      <c r="Q845" s="57">
        <f t="shared" si="301"/>
        <v>0</v>
      </c>
      <c r="R845" s="57">
        <f t="shared" si="302"/>
        <v>0</v>
      </c>
      <c r="S845" s="57">
        <f t="shared" si="303"/>
        <v>0</v>
      </c>
      <c r="T845" s="57">
        <f t="shared" si="304"/>
        <v>0</v>
      </c>
      <c r="U845" s="57">
        <f t="shared" si="305"/>
        <v>0</v>
      </c>
      <c r="V845" s="58">
        <f t="shared" si="306"/>
        <v>0</v>
      </c>
      <c r="W845" s="58">
        <f t="shared" si="307"/>
        <v>0</v>
      </c>
      <c r="X845" s="58">
        <f t="shared" si="308"/>
        <v>0</v>
      </c>
      <c r="Y845" s="58">
        <f t="shared" si="309"/>
        <v>0</v>
      </c>
      <c r="Z845">
        <f t="shared" si="293"/>
        <v>89592</v>
      </c>
    </row>
    <row r="846" spans="1:26" x14ac:dyDescent="0.3">
      <c r="A846" s="56" t="str">
        <f t="shared" si="295"/>
        <v>OUT TIME</v>
      </c>
      <c r="B846" s="56" t="str">
        <f t="shared" si="312"/>
        <v>ultimo</v>
      </c>
      <c r="C846" s="55">
        <f t="shared" si="313"/>
        <v>11</v>
      </c>
      <c r="D846" t="str">
        <f t="shared" si="313"/>
        <v>Comarca Emberá Wounaán</v>
      </c>
      <c r="E846" s="23">
        <f t="shared" si="296"/>
        <v>44049</v>
      </c>
      <c r="F846" s="54">
        <f t="shared" si="297"/>
        <v>65</v>
      </c>
      <c r="G846" cm="1">
        <f t="array" ref="G846">+INDEX('Casos ACUM Prov'!$CK$3:$OM$16,'TODO PROVINCIA'!C846+1,'TODO PROVINCIA'!F846)</f>
        <v>0</v>
      </c>
      <c r="H846">
        <f t="shared" si="289"/>
        <v>0</v>
      </c>
      <c r="I846" cm="1">
        <f t="array" ref="I846">+INDEX('Muertes-PROV'!$C$3:$GE$16,$C846+1,$F846)</f>
        <v>0</v>
      </c>
      <c r="J846">
        <f t="shared" si="290"/>
        <v>0</v>
      </c>
      <c r="K846" cm="1">
        <f t="array" ref="K846">+INDEX('rECUPERA-prov'!$C$3:$LA$16,$C846+1,$F846)</f>
        <v>0</v>
      </c>
      <c r="L846">
        <f t="shared" si="291"/>
        <v>0</v>
      </c>
      <c r="M846">
        <f t="shared" si="298"/>
        <v>0</v>
      </c>
      <c r="N846">
        <f t="shared" si="292"/>
        <v>0</v>
      </c>
      <c r="O846" s="57">
        <f t="shared" si="299"/>
        <v>0</v>
      </c>
      <c r="P846" s="57">
        <f t="shared" si="300"/>
        <v>0</v>
      </c>
      <c r="Q846" s="57">
        <f t="shared" si="301"/>
        <v>0</v>
      </c>
      <c r="R846" s="57">
        <f t="shared" si="302"/>
        <v>0</v>
      </c>
      <c r="S846" s="57">
        <f t="shared" si="303"/>
        <v>0</v>
      </c>
      <c r="T846" s="57">
        <f t="shared" si="304"/>
        <v>0</v>
      </c>
      <c r="U846" s="57">
        <f t="shared" si="305"/>
        <v>0</v>
      </c>
      <c r="V846" s="58">
        <f t="shared" si="306"/>
        <v>0</v>
      </c>
      <c r="W846" s="58">
        <f t="shared" si="307"/>
        <v>0</v>
      </c>
      <c r="X846" s="58">
        <f t="shared" si="308"/>
        <v>0</v>
      </c>
      <c r="Y846" s="58">
        <f t="shared" si="309"/>
        <v>0</v>
      </c>
      <c r="Z846">
        <f t="shared" si="293"/>
        <v>1249032</v>
      </c>
    </row>
    <row r="847" spans="1:26" x14ac:dyDescent="0.3">
      <c r="A847" s="56" t="str">
        <f t="shared" si="295"/>
        <v>OUT TIME</v>
      </c>
      <c r="B847" s="56" t="str">
        <f t="shared" si="312"/>
        <v>ultimo</v>
      </c>
      <c r="C847" s="55">
        <f t="shared" si="313"/>
        <v>12</v>
      </c>
      <c r="D847" t="str">
        <f t="shared" si="313"/>
        <v>Comarca Ngäbe Buglé</v>
      </c>
      <c r="E847" s="23">
        <f t="shared" si="296"/>
        <v>44049</v>
      </c>
      <c r="F847" s="54">
        <f t="shared" si="297"/>
        <v>65</v>
      </c>
      <c r="G847" cm="1">
        <f t="array" ref="G847">+INDEX('Casos ACUM Prov'!$CK$3:$OM$16,'TODO PROVINCIA'!C847+1,'TODO PROVINCIA'!F847)</f>
        <v>0</v>
      </c>
      <c r="H847">
        <f t="shared" si="289"/>
        <v>0</v>
      </c>
      <c r="I847" cm="1">
        <f t="array" ref="I847">+INDEX('Muertes-PROV'!$C$3:$GE$16,$C847+1,$F847)</f>
        <v>0</v>
      </c>
      <c r="J847">
        <f t="shared" si="290"/>
        <v>0</v>
      </c>
      <c r="K847" cm="1">
        <f t="array" ref="K847">+INDEX('rECUPERA-prov'!$C$3:$LA$16,$C847+1,$F847)</f>
        <v>0</v>
      </c>
      <c r="L847">
        <f t="shared" si="291"/>
        <v>0</v>
      </c>
      <c r="M847">
        <f t="shared" si="298"/>
        <v>0</v>
      </c>
      <c r="N847">
        <f t="shared" si="292"/>
        <v>0</v>
      </c>
      <c r="O847" s="57">
        <f t="shared" si="299"/>
        <v>0</v>
      </c>
      <c r="P847" s="57">
        <f t="shared" si="300"/>
        <v>0</v>
      </c>
      <c r="Q847" s="57">
        <f t="shared" si="301"/>
        <v>0</v>
      </c>
      <c r="R847" s="57">
        <f t="shared" si="302"/>
        <v>0</v>
      </c>
      <c r="S847" s="57">
        <f t="shared" si="303"/>
        <v>0</v>
      </c>
      <c r="T847" s="57">
        <f t="shared" si="304"/>
        <v>0</v>
      </c>
      <c r="U847" s="57">
        <f t="shared" si="305"/>
        <v>0</v>
      </c>
      <c r="V847" s="58">
        <f t="shared" si="306"/>
        <v>0</v>
      </c>
      <c r="W847" s="58">
        <f t="shared" si="307"/>
        <v>0</v>
      </c>
      <c r="X847" s="58">
        <f t="shared" si="308"/>
        <v>0</v>
      </c>
      <c r="Y847" s="58">
        <f t="shared" si="309"/>
        <v>0</v>
      </c>
      <c r="Z847">
        <f t="shared" si="293"/>
        <v>464038</v>
      </c>
    </row>
    <row r="848" spans="1:26" x14ac:dyDescent="0.3">
      <c r="A848" s="56" t="str">
        <f t="shared" si="295"/>
        <v>OUT TIME</v>
      </c>
      <c r="B848" s="56" t="str">
        <f t="shared" si="312"/>
        <v>ultimo</v>
      </c>
      <c r="C848" s="55">
        <f t="shared" si="313"/>
        <v>13</v>
      </c>
      <c r="D848" t="str">
        <f t="shared" si="313"/>
        <v>Panamá Oeste</v>
      </c>
      <c r="E848" s="23">
        <f t="shared" si="296"/>
        <v>44049</v>
      </c>
      <c r="F848" s="54">
        <f t="shared" si="297"/>
        <v>65</v>
      </c>
      <c r="G848" cm="1">
        <f t="array" ref="G848">+INDEX('Casos ACUM Prov'!$CK$3:$OM$16,'TODO PROVINCIA'!C848+1,'TODO PROVINCIA'!F848)</f>
        <v>0</v>
      </c>
      <c r="H848">
        <f t="shared" si="289"/>
        <v>0</v>
      </c>
      <c r="I848" cm="1">
        <f t="array" ref="I848">+INDEX('Muertes-PROV'!$C$3:$GE$16,$C848+1,$F848)</f>
        <v>0</v>
      </c>
      <c r="J848">
        <f t="shared" si="290"/>
        <v>0</v>
      </c>
      <c r="K848" cm="1">
        <f t="array" ref="K848">+INDEX('rECUPERA-prov'!$C$3:$LA$16,$C848+1,$F848)</f>
        <v>0</v>
      </c>
      <c r="L848">
        <f t="shared" si="291"/>
        <v>0</v>
      </c>
      <c r="M848">
        <f t="shared" si="298"/>
        <v>0</v>
      </c>
      <c r="N848">
        <f t="shared" si="292"/>
        <v>0</v>
      </c>
      <c r="O848" s="57">
        <f t="shared" si="299"/>
        <v>0</v>
      </c>
      <c r="P848" s="57">
        <f t="shared" si="300"/>
        <v>0</v>
      </c>
      <c r="Q848" s="57">
        <f t="shared" si="301"/>
        <v>0</v>
      </c>
      <c r="R848" s="57">
        <f t="shared" si="302"/>
        <v>0</v>
      </c>
      <c r="S848" s="57">
        <f t="shared" si="303"/>
        <v>0</v>
      </c>
      <c r="T848" s="57">
        <f t="shared" si="304"/>
        <v>0</v>
      </c>
      <c r="U848" s="57">
        <f t="shared" si="305"/>
        <v>0</v>
      </c>
      <c r="V848" s="58">
        <f t="shared" si="306"/>
        <v>0</v>
      </c>
      <c r="W848" s="58">
        <f t="shared" si="307"/>
        <v>0</v>
      </c>
      <c r="X848" s="58">
        <f t="shared" si="308"/>
        <v>0</v>
      </c>
      <c r="Y848" s="58">
        <f t="shared" si="309"/>
        <v>0</v>
      </c>
      <c r="Z848">
        <f t="shared" si="293"/>
        <v>226991</v>
      </c>
    </row>
    <row r="849" spans="1:26" x14ac:dyDescent="0.3">
      <c r="A849" s="56" t="str">
        <f t="shared" si="295"/>
        <v>OUT TIME</v>
      </c>
      <c r="B849" s="56" t="str">
        <f t="shared" si="312"/>
        <v>ultimo</v>
      </c>
      <c r="C849" s="55">
        <f t="shared" si="313"/>
        <v>1</v>
      </c>
      <c r="D849" t="str">
        <f t="shared" si="313"/>
        <v>Bocas del Toro</v>
      </c>
      <c r="E849" s="23">
        <f t="shared" si="296"/>
        <v>44050</v>
      </c>
      <c r="F849" s="54">
        <f t="shared" si="297"/>
        <v>66</v>
      </c>
      <c r="G849" cm="1">
        <f t="array" ref="G849">+INDEX('Casos ACUM Prov'!$CK$3:$OM$16,'TODO PROVINCIA'!C849+1,'TODO PROVINCIA'!F849)</f>
        <v>0</v>
      </c>
      <c r="H849">
        <f t="shared" ref="H849:H912" si="314">+G849-G836</f>
        <v>0</v>
      </c>
      <c r="I849" cm="1">
        <f t="array" ref="I849">+INDEX('Muertes-PROV'!$C$3:$GE$16,$C849+1,$F849)</f>
        <v>0</v>
      </c>
      <c r="J849">
        <f t="shared" ref="J849:J912" si="315">+I849-I836</f>
        <v>0</v>
      </c>
      <c r="K849" cm="1">
        <f t="array" ref="K849">+INDEX('rECUPERA-prov'!$C$3:$LA$16,$C849+1,$F849)</f>
        <v>0</v>
      </c>
      <c r="L849">
        <f t="shared" ref="L849:L912" si="316">+K849-K836</f>
        <v>0</v>
      </c>
      <c r="M849">
        <f t="shared" si="298"/>
        <v>0</v>
      </c>
      <c r="N849">
        <f t="shared" ref="N849:N912" si="317">+M849-M836</f>
        <v>0</v>
      </c>
      <c r="O849" s="57">
        <f t="shared" si="299"/>
        <v>0</v>
      </c>
      <c r="P849" s="57">
        <f t="shared" si="300"/>
        <v>0</v>
      </c>
      <c r="Q849" s="57">
        <f t="shared" si="301"/>
        <v>0</v>
      </c>
      <c r="R849" s="57">
        <f t="shared" si="302"/>
        <v>0</v>
      </c>
      <c r="S849" s="57">
        <f t="shared" si="303"/>
        <v>0</v>
      </c>
      <c r="T849" s="57">
        <f t="shared" si="304"/>
        <v>0</v>
      </c>
      <c r="U849" s="57">
        <f t="shared" si="305"/>
        <v>0</v>
      </c>
      <c r="V849" s="58">
        <f t="shared" si="306"/>
        <v>0</v>
      </c>
      <c r="W849" s="58">
        <f t="shared" si="307"/>
        <v>0</v>
      </c>
      <c r="X849" s="58">
        <f t="shared" si="308"/>
        <v>0</v>
      </c>
      <c r="Y849" s="58">
        <f t="shared" si="309"/>
        <v>0</v>
      </c>
      <c r="Z849">
        <f t="shared" ref="Z849:Z912" si="318">+Z836</f>
        <v>125461</v>
      </c>
    </row>
    <row r="850" spans="1:26" x14ac:dyDescent="0.3">
      <c r="A850" s="56" t="str">
        <f t="shared" si="295"/>
        <v>OUT TIME</v>
      </c>
      <c r="B850" s="56" t="str">
        <f t="shared" si="312"/>
        <v>ultimo</v>
      </c>
      <c r="C850" s="55">
        <f t="shared" si="313"/>
        <v>2</v>
      </c>
      <c r="D850" t="str">
        <f t="shared" si="313"/>
        <v>Coclé</v>
      </c>
      <c r="E850" s="23">
        <f t="shared" si="296"/>
        <v>44050</v>
      </c>
      <c r="F850" s="54">
        <f t="shared" si="297"/>
        <v>66</v>
      </c>
      <c r="G850" cm="1">
        <f t="array" ref="G850">+INDEX('Casos ACUM Prov'!$CK$3:$OM$16,'TODO PROVINCIA'!C850+1,'TODO PROVINCIA'!F850)</f>
        <v>0</v>
      </c>
      <c r="H850">
        <f t="shared" si="314"/>
        <v>0</v>
      </c>
      <c r="I850" cm="1">
        <f t="array" ref="I850">+INDEX('Muertes-PROV'!$C$3:$GE$16,$C850+1,$F850)</f>
        <v>0</v>
      </c>
      <c r="J850">
        <f t="shared" si="315"/>
        <v>0</v>
      </c>
      <c r="K850" cm="1">
        <f t="array" ref="K850">+INDEX('rECUPERA-prov'!$C$3:$LA$16,$C850+1,$F850)</f>
        <v>0</v>
      </c>
      <c r="L850">
        <f t="shared" si="316"/>
        <v>0</v>
      </c>
      <c r="M850">
        <f t="shared" si="298"/>
        <v>0</v>
      </c>
      <c r="N850">
        <f t="shared" si="317"/>
        <v>0</v>
      </c>
      <c r="O850" s="57">
        <f t="shared" si="299"/>
        <v>0</v>
      </c>
      <c r="P850" s="57">
        <f t="shared" si="300"/>
        <v>0</v>
      </c>
      <c r="Q850" s="57">
        <f t="shared" si="301"/>
        <v>0</v>
      </c>
      <c r="R850" s="57">
        <f t="shared" si="302"/>
        <v>0</v>
      </c>
      <c r="S850" s="57">
        <f t="shared" si="303"/>
        <v>0</v>
      </c>
      <c r="T850" s="57">
        <f t="shared" si="304"/>
        <v>0</v>
      </c>
      <c r="U850" s="57">
        <f t="shared" si="305"/>
        <v>0</v>
      </c>
      <c r="V850" s="58">
        <f t="shared" si="306"/>
        <v>0</v>
      </c>
      <c r="W850" s="58">
        <f t="shared" si="307"/>
        <v>0</v>
      </c>
      <c r="X850" s="58">
        <f t="shared" si="308"/>
        <v>0</v>
      </c>
      <c r="Y850" s="58">
        <f t="shared" si="309"/>
        <v>0</v>
      </c>
      <c r="Z850">
        <f t="shared" si="318"/>
        <v>416873</v>
      </c>
    </row>
    <row r="851" spans="1:26" x14ac:dyDescent="0.3">
      <c r="A851" s="56" t="str">
        <f t="shared" si="295"/>
        <v>OUT TIME</v>
      </c>
      <c r="B851" s="56" t="str">
        <f t="shared" si="312"/>
        <v>ultimo</v>
      </c>
      <c r="C851" s="55">
        <f t="shared" si="313"/>
        <v>3</v>
      </c>
      <c r="D851" t="str">
        <f t="shared" si="313"/>
        <v>Colón</v>
      </c>
      <c r="E851" s="23">
        <f t="shared" si="296"/>
        <v>44050</v>
      </c>
      <c r="F851" s="54">
        <f t="shared" si="297"/>
        <v>66</v>
      </c>
      <c r="G851" cm="1">
        <f t="array" ref="G851">+INDEX('Casos ACUM Prov'!$CK$3:$OM$16,'TODO PROVINCIA'!C851+1,'TODO PROVINCIA'!F851)</f>
        <v>0</v>
      </c>
      <c r="H851">
        <f t="shared" si="314"/>
        <v>0</v>
      </c>
      <c r="I851" cm="1">
        <f t="array" ref="I851">+INDEX('Muertes-PROV'!$C$3:$GE$16,$C851+1,$F851)</f>
        <v>0</v>
      </c>
      <c r="J851">
        <f t="shared" si="315"/>
        <v>0</v>
      </c>
      <c r="K851" cm="1">
        <f t="array" ref="K851">+INDEX('rECUPERA-prov'!$C$3:$LA$16,$C851+1,$F851)</f>
        <v>0</v>
      </c>
      <c r="L851">
        <f t="shared" si="316"/>
        <v>0</v>
      </c>
      <c r="M851">
        <f t="shared" si="298"/>
        <v>0</v>
      </c>
      <c r="N851">
        <f t="shared" si="317"/>
        <v>0</v>
      </c>
      <c r="O851" s="57">
        <f t="shared" si="299"/>
        <v>0</v>
      </c>
      <c r="P851" s="57">
        <f t="shared" si="300"/>
        <v>0</v>
      </c>
      <c r="Q851" s="57">
        <f t="shared" si="301"/>
        <v>0</v>
      </c>
      <c r="R851" s="57">
        <f t="shared" si="302"/>
        <v>0</v>
      </c>
      <c r="S851" s="57">
        <f t="shared" si="303"/>
        <v>0</v>
      </c>
      <c r="T851" s="57">
        <f t="shared" si="304"/>
        <v>0</v>
      </c>
      <c r="U851" s="57">
        <f t="shared" si="305"/>
        <v>0</v>
      </c>
      <c r="V851" s="58">
        <f t="shared" si="306"/>
        <v>0</v>
      </c>
      <c r="W851" s="58">
        <f t="shared" si="307"/>
        <v>0</v>
      </c>
      <c r="X851" s="58">
        <f t="shared" si="308"/>
        <v>0</v>
      </c>
      <c r="Y851" s="58">
        <f t="shared" si="309"/>
        <v>0</v>
      </c>
      <c r="Z851">
        <f t="shared" si="318"/>
        <v>233708</v>
      </c>
    </row>
    <row r="852" spans="1:26" x14ac:dyDescent="0.3">
      <c r="A852" s="56" t="str">
        <f t="shared" si="295"/>
        <v>OUT TIME</v>
      </c>
      <c r="B852" s="56" t="str">
        <f t="shared" si="312"/>
        <v>ultimo</v>
      </c>
      <c r="C852" s="55">
        <f t="shared" si="313"/>
        <v>4</v>
      </c>
      <c r="D852" t="str">
        <f t="shared" si="313"/>
        <v>Chiriquí</v>
      </c>
      <c r="E852" s="23">
        <f t="shared" si="296"/>
        <v>44050</v>
      </c>
      <c r="F852" s="54">
        <f t="shared" si="297"/>
        <v>66</v>
      </c>
      <c r="G852" cm="1">
        <f t="array" ref="G852">+INDEX('Casos ACUM Prov'!$CK$3:$OM$16,'TODO PROVINCIA'!C852+1,'TODO PROVINCIA'!F852)</f>
        <v>0</v>
      </c>
      <c r="H852">
        <f t="shared" si="314"/>
        <v>0</v>
      </c>
      <c r="I852" cm="1">
        <f t="array" ref="I852">+INDEX('Muertes-PROV'!$C$3:$GE$16,$C852+1,$F852)</f>
        <v>0</v>
      </c>
      <c r="J852">
        <f t="shared" si="315"/>
        <v>0</v>
      </c>
      <c r="K852" cm="1">
        <f t="array" ref="K852">+INDEX('rECUPERA-prov'!$C$3:$LA$16,$C852+1,$F852)</f>
        <v>0</v>
      </c>
      <c r="L852">
        <f t="shared" si="316"/>
        <v>0</v>
      </c>
      <c r="M852">
        <f t="shared" si="298"/>
        <v>0</v>
      </c>
      <c r="N852">
        <f t="shared" si="317"/>
        <v>0</v>
      </c>
      <c r="O852" s="57">
        <f t="shared" si="299"/>
        <v>0</v>
      </c>
      <c r="P852" s="57">
        <f t="shared" si="300"/>
        <v>0</v>
      </c>
      <c r="Q852" s="57">
        <f t="shared" si="301"/>
        <v>0</v>
      </c>
      <c r="R852" s="57">
        <f t="shared" si="302"/>
        <v>0</v>
      </c>
      <c r="S852" s="57">
        <f t="shared" si="303"/>
        <v>0</v>
      </c>
      <c r="T852" s="57">
        <f t="shared" si="304"/>
        <v>0</v>
      </c>
      <c r="U852" s="57">
        <f t="shared" si="305"/>
        <v>0</v>
      </c>
      <c r="V852" s="58">
        <f t="shared" si="306"/>
        <v>0</v>
      </c>
      <c r="W852" s="58">
        <f t="shared" si="307"/>
        <v>0</v>
      </c>
      <c r="X852" s="58">
        <f t="shared" si="308"/>
        <v>0</v>
      </c>
      <c r="Y852" s="58">
        <f t="shared" si="309"/>
        <v>0</v>
      </c>
      <c r="Z852">
        <f t="shared" si="318"/>
        <v>241928</v>
      </c>
    </row>
    <row r="853" spans="1:26" x14ac:dyDescent="0.3">
      <c r="A853" s="56" t="str">
        <f t="shared" si="295"/>
        <v>OUT TIME</v>
      </c>
      <c r="B853" s="56" t="str">
        <f t="shared" si="312"/>
        <v>ultimo</v>
      </c>
      <c r="C853" s="55">
        <f t="shared" si="313"/>
        <v>5</v>
      </c>
      <c r="D853" t="str">
        <f t="shared" si="313"/>
        <v>Darién</v>
      </c>
      <c r="E853" s="23">
        <f t="shared" si="296"/>
        <v>44050</v>
      </c>
      <c r="F853" s="54">
        <f t="shared" si="297"/>
        <v>66</v>
      </c>
      <c r="G853" cm="1">
        <f t="array" ref="G853">+INDEX('Casos ACUM Prov'!$CK$3:$OM$16,'TODO PROVINCIA'!C853+1,'TODO PROVINCIA'!F853)</f>
        <v>0</v>
      </c>
      <c r="H853">
        <f t="shared" si="314"/>
        <v>0</v>
      </c>
      <c r="I853" cm="1">
        <f t="array" ref="I853">+INDEX('Muertes-PROV'!$C$3:$GE$16,$C853+1,$F853)</f>
        <v>0</v>
      </c>
      <c r="J853">
        <f t="shared" si="315"/>
        <v>0</v>
      </c>
      <c r="K853" cm="1">
        <f t="array" ref="K853">+INDEX('rECUPERA-prov'!$C$3:$LA$16,$C853+1,$F853)</f>
        <v>0</v>
      </c>
      <c r="L853">
        <f t="shared" si="316"/>
        <v>0</v>
      </c>
      <c r="M853">
        <f t="shared" si="298"/>
        <v>0</v>
      </c>
      <c r="N853">
        <f t="shared" si="317"/>
        <v>0</v>
      </c>
      <c r="O853" s="57">
        <f t="shared" si="299"/>
        <v>0</v>
      </c>
      <c r="P853" s="57">
        <f t="shared" si="300"/>
        <v>0</v>
      </c>
      <c r="Q853" s="57">
        <f t="shared" si="301"/>
        <v>0</v>
      </c>
      <c r="R853" s="57">
        <f t="shared" si="302"/>
        <v>0</v>
      </c>
      <c r="S853" s="57">
        <f t="shared" si="303"/>
        <v>0</v>
      </c>
      <c r="T853" s="57">
        <f t="shared" si="304"/>
        <v>0</v>
      </c>
      <c r="U853" s="57">
        <f t="shared" si="305"/>
        <v>0</v>
      </c>
      <c r="V853" s="58">
        <f t="shared" si="306"/>
        <v>0</v>
      </c>
      <c r="W853" s="58">
        <f t="shared" si="307"/>
        <v>0</v>
      </c>
      <c r="X853" s="58">
        <f t="shared" si="308"/>
        <v>0</v>
      </c>
      <c r="Y853" s="58">
        <f t="shared" si="309"/>
        <v>0</v>
      </c>
      <c r="Z853">
        <f t="shared" si="318"/>
        <v>10001</v>
      </c>
    </row>
    <row r="854" spans="1:26" x14ac:dyDescent="0.3">
      <c r="A854" s="56" t="str">
        <f t="shared" si="295"/>
        <v>OUT TIME</v>
      </c>
      <c r="B854" s="56" t="str">
        <f t="shared" si="312"/>
        <v>ultimo</v>
      </c>
      <c r="C854" s="55">
        <f t="shared" si="313"/>
        <v>6</v>
      </c>
      <c r="D854" t="str">
        <f t="shared" si="313"/>
        <v>Herrera</v>
      </c>
      <c r="E854" s="23">
        <f t="shared" si="296"/>
        <v>44050</v>
      </c>
      <c r="F854" s="54">
        <f t="shared" si="297"/>
        <v>66</v>
      </c>
      <c r="G854" cm="1">
        <f t="array" ref="G854">+INDEX('Casos ACUM Prov'!$CK$3:$OM$16,'TODO PROVINCIA'!C854+1,'TODO PROVINCIA'!F854)</f>
        <v>0</v>
      </c>
      <c r="H854">
        <f t="shared" si="314"/>
        <v>0</v>
      </c>
      <c r="I854" cm="1">
        <f t="array" ref="I854">+INDEX('Muertes-PROV'!$C$3:$GE$16,$C854+1,$F854)</f>
        <v>0</v>
      </c>
      <c r="J854">
        <f t="shared" si="315"/>
        <v>0</v>
      </c>
      <c r="K854" cm="1">
        <f t="array" ref="K854">+INDEX('rECUPERA-prov'!$C$3:$LA$16,$C854+1,$F854)</f>
        <v>0</v>
      </c>
      <c r="L854">
        <f t="shared" si="316"/>
        <v>0</v>
      </c>
      <c r="M854">
        <f t="shared" si="298"/>
        <v>0</v>
      </c>
      <c r="N854">
        <f t="shared" si="317"/>
        <v>0</v>
      </c>
      <c r="O854" s="57">
        <f t="shared" si="299"/>
        <v>0</v>
      </c>
      <c r="P854" s="57">
        <f t="shared" si="300"/>
        <v>0</v>
      </c>
      <c r="Q854" s="57">
        <f t="shared" si="301"/>
        <v>0</v>
      </c>
      <c r="R854" s="57">
        <f t="shared" si="302"/>
        <v>0</v>
      </c>
      <c r="S854" s="57">
        <f t="shared" si="303"/>
        <v>0</v>
      </c>
      <c r="T854" s="57">
        <f t="shared" si="304"/>
        <v>0</v>
      </c>
      <c r="U854" s="57">
        <f t="shared" si="305"/>
        <v>0</v>
      </c>
      <c r="V854" s="58">
        <f t="shared" si="306"/>
        <v>0</v>
      </c>
      <c r="W854" s="58">
        <f t="shared" si="307"/>
        <v>0</v>
      </c>
      <c r="X854" s="58">
        <f t="shared" si="308"/>
        <v>0</v>
      </c>
      <c r="Y854" s="58">
        <f t="shared" si="309"/>
        <v>0</v>
      </c>
      <c r="Z854">
        <f t="shared" si="318"/>
        <v>33109</v>
      </c>
    </row>
    <row r="855" spans="1:26" x14ac:dyDescent="0.3">
      <c r="A855" s="56" t="str">
        <f t="shared" si="295"/>
        <v>OUT TIME</v>
      </c>
      <c r="B855" s="56" t="str">
        <f t="shared" si="312"/>
        <v>ultimo</v>
      </c>
      <c r="C855" s="55">
        <f t="shared" si="313"/>
        <v>7</v>
      </c>
      <c r="D855" t="str">
        <f t="shared" si="313"/>
        <v>Los Santos</v>
      </c>
      <c r="E855" s="23">
        <f t="shared" si="296"/>
        <v>44050</v>
      </c>
      <c r="F855" s="54">
        <f t="shared" si="297"/>
        <v>66</v>
      </c>
      <c r="G855" cm="1">
        <f t="array" ref="G855">+INDEX('Casos ACUM Prov'!$CK$3:$OM$16,'TODO PROVINCIA'!C855+1,'TODO PROVINCIA'!F855)</f>
        <v>0</v>
      </c>
      <c r="H855">
        <f t="shared" si="314"/>
        <v>0</v>
      </c>
      <c r="I855" cm="1">
        <f t="array" ref="I855">+INDEX('Muertes-PROV'!$C$3:$GE$16,$C855+1,$F855)</f>
        <v>0</v>
      </c>
      <c r="J855">
        <f t="shared" si="315"/>
        <v>0</v>
      </c>
      <c r="K855" cm="1">
        <f t="array" ref="K855">+INDEX('rECUPERA-prov'!$C$3:$LA$16,$C855+1,$F855)</f>
        <v>0</v>
      </c>
      <c r="L855">
        <f t="shared" si="316"/>
        <v>0</v>
      </c>
      <c r="M855">
        <f t="shared" si="298"/>
        <v>0</v>
      </c>
      <c r="N855">
        <f t="shared" si="317"/>
        <v>0</v>
      </c>
      <c r="O855" s="57">
        <f t="shared" si="299"/>
        <v>0</v>
      </c>
      <c r="P855" s="57">
        <f t="shared" si="300"/>
        <v>0</v>
      </c>
      <c r="Q855" s="57">
        <f t="shared" si="301"/>
        <v>0</v>
      </c>
      <c r="R855" s="57">
        <f t="shared" si="302"/>
        <v>0</v>
      </c>
      <c r="S855" s="57">
        <f t="shared" si="303"/>
        <v>0</v>
      </c>
      <c r="T855" s="57">
        <f t="shared" si="304"/>
        <v>0</v>
      </c>
      <c r="U855" s="57">
        <f t="shared" si="305"/>
        <v>0</v>
      </c>
      <c r="V855" s="58">
        <f t="shared" si="306"/>
        <v>0</v>
      </c>
      <c r="W855" s="58">
        <f t="shared" si="307"/>
        <v>0</v>
      </c>
      <c r="X855" s="58">
        <f t="shared" si="308"/>
        <v>0</v>
      </c>
      <c r="Y855" s="58">
        <f t="shared" si="309"/>
        <v>0</v>
      </c>
      <c r="Z855">
        <f t="shared" si="318"/>
        <v>156747</v>
      </c>
    </row>
    <row r="856" spans="1:26" x14ac:dyDescent="0.3">
      <c r="A856" s="56" t="str">
        <f t="shared" si="295"/>
        <v>OUT TIME</v>
      </c>
      <c r="B856" s="56" t="str">
        <f t="shared" si="312"/>
        <v>ultimo</v>
      </c>
      <c r="C856" s="55">
        <f t="shared" si="313"/>
        <v>8</v>
      </c>
      <c r="D856" t="str">
        <f t="shared" si="313"/>
        <v>Panamá</v>
      </c>
      <c r="E856" s="23">
        <f t="shared" si="296"/>
        <v>44050</v>
      </c>
      <c r="F856" s="54">
        <f t="shared" si="297"/>
        <v>66</v>
      </c>
      <c r="G856" cm="1">
        <f t="array" ref="G856">+INDEX('Casos ACUM Prov'!$CK$3:$OM$16,'TODO PROVINCIA'!C856+1,'TODO PROVINCIA'!F856)</f>
        <v>0</v>
      </c>
      <c r="H856">
        <f t="shared" si="314"/>
        <v>0</v>
      </c>
      <c r="I856" cm="1">
        <f t="array" ref="I856">+INDEX('Muertes-PROV'!$C$3:$GE$16,$C856+1,$F856)</f>
        <v>0</v>
      </c>
      <c r="J856">
        <f t="shared" si="315"/>
        <v>0</v>
      </c>
      <c r="K856" cm="1">
        <f t="array" ref="K856">+INDEX('rECUPERA-prov'!$C$3:$LA$16,$C856+1,$F856)</f>
        <v>0</v>
      </c>
      <c r="L856">
        <f t="shared" si="316"/>
        <v>0</v>
      </c>
      <c r="M856">
        <f t="shared" si="298"/>
        <v>0</v>
      </c>
      <c r="N856">
        <f t="shared" si="317"/>
        <v>0</v>
      </c>
      <c r="O856" s="57">
        <f t="shared" si="299"/>
        <v>0</v>
      </c>
      <c r="P856" s="57">
        <f t="shared" si="300"/>
        <v>0</v>
      </c>
      <c r="Q856" s="57">
        <f t="shared" si="301"/>
        <v>0</v>
      </c>
      <c r="R856" s="57">
        <f t="shared" si="302"/>
        <v>0</v>
      </c>
      <c r="S856" s="57">
        <f t="shared" si="303"/>
        <v>0</v>
      </c>
      <c r="T856" s="57">
        <f t="shared" si="304"/>
        <v>0</v>
      </c>
      <c r="U856" s="57">
        <f t="shared" si="305"/>
        <v>0</v>
      </c>
      <c r="V856" s="58">
        <f t="shared" si="306"/>
        <v>0</v>
      </c>
      <c r="W856" s="58">
        <f t="shared" si="307"/>
        <v>0</v>
      </c>
      <c r="X856" s="58">
        <f t="shared" si="308"/>
        <v>0</v>
      </c>
      <c r="Y856" s="58">
        <f t="shared" si="309"/>
        <v>0</v>
      </c>
      <c r="Z856">
        <f t="shared" si="318"/>
        <v>109955</v>
      </c>
    </row>
    <row r="857" spans="1:26" x14ac:dyDescent="0.3">
      <c r="A857" s="56" t="str">
        <f t="shared" si="295"/>
        <v>OUT TIME</v>
      </c>
      <c r="B857" s="56" t="str">
        <f t="shared" si="312"/>
        <v>ultimo</v>
      </c>
      <c r="C857" s="55">
        <f t="shared" si="313"/>
        <v>9</v>
      </c>
      <c r="D857" t="str">
        <f t="shared" si="313"/>
        <v>Veraguas</v>
      </c>
      <c r="E857" s="23">
        <f t="shared" si="296"/>
        <v>44050</v>
      </c>
      <c r="F857" s="54">
        <f t="shared" si="297"/>
        <v>66</v>
      </c>
      <c r="G857" cm="1">
        <f t="array" ref="G857">+INDEX('Casos ACUM Prov'!$CK$3:$OM$16,'TODO PROVINCIA'!C857+1,'TODO PROVINCIA'!F857)</f>
        <v>0</v>
      </c>
      <c r="H857">
        <f t="shared" si="314"/>
        <v>0</v>
      </c>
      <c r="I857" cm="1">
        <f t="array" ref="I857">+INDEX('Muertes-PROV'!$C$3:$GE$16,$C857+1,$F857)</f>
        <v>0</v>
      </c>
      <c r="J857">
        <f t="shared" si="315"/>
        <v>0</v>
      </c>
      <c r="K857" cm="1">
        <f t="array" ref="K857">+INDEX('rECUPERA-prov'!$C$3:$LA$16,$C857+1,$F857)</f>
        <v>0</v>
      </c>
      <c r="L857">
        <f t="shared" si="316"/>
        <v>0</v>
      </c>
      <c r="M857">
        <f t="shared" si="298"/>
        <v>0</v>
      </c>
      <c r="N857">
        <f t="shared" si="317"/>
        <v>0</v>
      </c>
      <c r="O857" s="57">
        <f t="shared" si="299"/>
        <v>0</v>
      </c>
      <c r="P857" s="57">
        <f t="shared" si="300"/>
        <v>0</v>
      </c>
      <c r="Q857" s="57">
        <f t="shared" si="301"/>
        <v>0</v>
      </c>
      <c r="R857" s="57">
        <f t="shared" si="302"/>
        <v>0</v>
      </c>
      <c r="S857" s="57">
        <f t="shared" si="303"/>
        <v>0</v>
      </c>
      <c r="T857" s="57">
        <f t="shared" si="304"/>
        <v>0</v>
      </c>
      <c r="U857" s="57">
        <f t="shared" si="305"/>
        <v>0</v>
      </c>
      <c r="V857" s="58">
        <f t="shared" si="306"/>
        <v>0</v>
      </c>
      <c r="W857" s="58">
        <f t="shared" si="307"/>
        <v>0</v>
      </c>
      <c r="X857" s="58">
        <f t="shared" si="308"/>
        <v>0</v>
      </c>
      <c r="Y857" s="58">
        <f t="shared" si="309"/>
        <v>0</v>
      </c>
      <c r="Z857">
        <f t="shared" si="318"/>
        <v>109955</v>
      </c>
    </row>
    <row r="858" spans="1:26" x14ac:dyDescent="0.3">
      <c r="A858" s="56" t="str">
        <f t="shared" si="295"/>
        <v>OUT TIME</v>
      </c>
      <c r="B858" s="56" t="str">
        <f t="shared" si="312"/>
        <v>ultimo</v>
      </c>
      <c r="C858" s="55">
        <f t="shared" si="313"/>
        <v>10</v>
      </c>
      <c r="D858" t="str">
        <f t="shared" si="313"/>
        <v>Comarca Kuna Yala</v>
      </c>
      <c r="E858" s="23">
        <f t="shared" si="296"/>
        <v>44050</v>
      </c>
      <c r="F858" s="54">
        <f t="shared" si="297"/>
        <v>66</v>
      </c>
      <c r="G858" cm="1">
        <f t="array" ref="G858">+INDEX('Casos ACUM Prov'!$CK$3:$OM$16,'TODO PROVINCIA'!C858+1,'TODO PROVINCIA'!F858)</f>
        <v>0</v>
      </c>
      <c r="H858">
        <f t="shared" si="314"/>
        <v>0</v>
      </c>
      <c r="I858" cm="1">
        <f t="array" ref="I858">+INDEX('Muertes-PROV'!$C$3:$GE$16,$C858+1,$F858)</f>
        <v>0</v>
      </c>
      <c r="J858">
        <f t="shared" si="315"/>
        <v>0</v>
      </c>
      <c r="K858" cm="1">
        <f t="array" ref="K858">+INDEX('rECUPERA-prov'!$C$3:$LA$16,$C858+1,$F858)</f>
        <v>0</v>
      </c>
      <c r="L858">
        <f t="shared" si="316"/>
        <v>0</v>
      </c>
      <c r="M858">
        <f t="shared" si="298"/>
        <v>0</v>
      </c>
      <c r="N858">
        <f t="shared" si="317"/>
        <v>0</v>
      </c>
      <c r="O858" s="57">
        <f t="shared" si="299"/>
        <v>0</v>
      </c>
      <c r="P858" s="57">
        <f t="shared" si="300"/>
        <v>0</v>
      </c>
      <c r="Q858" s="57">
        <f t="shared" si="301"/>
        <v>0</v>
      </c>
      <c r="R858" s="57">
        <f t="shared" si="302"/>
        <v>0</v>
      </c>
      <c r="S858" s="57">
        <f t="shared" si="303"/>
        <v>0</v>
      </c>
      <c r="T858" s="57">
        <f t="shared" si="304"/>
        <v>0</v>
      </c>
      <c r="U858" s="57">
        <f t="shared" si="305"/>
        <v>0</v>
      </c>
      <c r="V858" s="58">
        <f t="shared" si="306"/>
        <v>0</v>
      </c>
      <c r="W858" s="58">
        <f t="shared" si="307"/>
        <v>0</v>
      </c>
      <c r="X858" s="58">
        <f t="shared" si="308"/>
        <v>0</v>
      </c>
      <c r="Y858" s="58">
        <f t="shared" si="309"/>
        <v>0</v>
      </c>
      <c r="Z858">
        <f t="shared" si="318"/>
        <v>89592</v>
      </c>
    </row>
    <row r="859" spans="1:26" x14ac:dyDescent="0.3">
      <c r="A859" s="56" t="str">
        <f t="shared" si="295"/>
        <v>OUT TIME</v>
      </c>
      <c r="B859" s="56" t="str">
        <f t="shared" si="312"/>
        <v>ultimo</v>
      </c>
      <c r="C859" s="55">
        <f t="shared" si="313"/>
        <v>11</v>
      </c>
      <c r="D859" t="str">
        <f t="shared" si="313"/>
        <v>Comarca Emberá Wounaán</v>
      </c>
      <c r="E859" s="23">
        <f t="shared" si="296"/>
        <v>44050</v>
      </c>
      <c r="F859" s="54">
        <f t="shared" si="297"/>
        <v>66</v>
      </c>
      <c r="G859" cm="1">
        <f t="array" ref="G859">+INDEX('Casos ACUM Prov'!$CK$3:$OM$16,'TODO PROVINCIA'!C859+1,'TODO PROVINCIA'!F859)</f>
        <v>0</v>
      </c>
      <c r="H859">
        <f t="shared" si="314"/>
        <v>0</v>
      </c>
      <c r="I859" cm="1">
        <f t="array" ref="I859">+INDEX('Muertes-PROV'!$C$3:$GE$16,$C859+1,$F859)</f>
        <v>0</v>
      </c>
      <c r="J859">
        <f t="shared" si="315"/>
        <v>0</v>
      </c>
      <c r="K859" cm="1">
        <f t="array" ref="K859">+INDEX('rECUPERA-prov'!$C$3:$LA$16,$C859+1,$F859)</f>
        <v>0</v>
      </c>
      <c r="L859">
        <f t="shared" si="316"/>
        <v>0</v>
      </c>
      <c r="M859">
        <f t="shared" si="298"/>
        <v>0</v>
      </c>
      <c r="N859">
        <f t="shared" si="317"/>
        <v>0</v>
      </c>
      <c r="O859" s="57">
        <f t="shared" si="299"/>
        <v>0</v>
      </c>
      <c r="P859" s="57">
        <f t="shared" si="300"/>
        <v>0</v>
      </c>
      <c r="Q859" s="57">
        <f t="shared" si="301"/>
        <v>0</v>
      </c>
      <c r="R859" s="57">
        <f t="shared" si="302"/>
        <v>0</v>
      </c>
      <c r="S859" s="57">
        <f t="shared" si="303"/>
        <v>0</v>
      </c>
      <c r="T859" s="57">
        <f t="shared" si="304"/>
        <v>0</v>
      </c>
      <c r="U859" s="57">
        <f t="shared" si="305"/>
        <v>0</v>
      </c>
      <c r="V859" s="58">
        <f t="shared" si="306"/>
        <v>0</v>
      </c>
      <c r="W859" s="58">
        <f t="shared" si="307"/>
        <v>0</v>
      </c>
      <c r="X859" s="58">
        <f t="shared" si="308"/>
        <v>0</v>
      </c>
      <c r="Y859" s="58">
        <f t="shared" si="309"/>
        <v>0</v>
      </c>
      <c r="Z859">
        <f t="shared" si="318"/>
        <v>1249032</v>
      </c>
    </row>
    <row r="860" spans="1:26" x14ac:dyDescent="0.3">
      <c r="A860" s="56" t="str">
        <f t="shared" si="295"/>
        <v>OUT TIME</v>
      </c>
      <c r="B860" s="56" t="str">
        <f t="shared" si="312"/>
        <v>ultimo</v>
      </c>
      <c r="C860" s="55">
        <f t="shared" ref="C860:D875" si="319">+C847</f>
        <v>12</v>
      </c>
      <c r="D860" t="str">
        <f t="shared" si="319"/>
        <v>Comarca Ngäbe Buglé</v>
      </c>
      <c r="E860" s="23">
        <f t="shared" si="296"/>
        <v>44050</v>
      </c>
      <c r="F860" s="54">
        <f t="shared" si="297"/>
        <v>66</v>
      </c>
      <c r="G860" cm="1">
        <f t="array" ref="G860">+INDEX('Casos ACUM Prov'!$CK$3:$OM$16,'TODO PROVINCIA'!C860+1,'TODO PROVINCIA'!F860)</f>
        <v>0</v>
      </c>
      <c r="H860">
        <f t="shared" si="314"/>
        <v>0</v>
      </c>
      <c r="I860" cm="1">
        <f t="array" ref="I860">+INDEX('Muertes-PROV'!$C$3:$GE$16,$C860+1,$F860)</f>
        <v>0</v>
      </c>
      <c r="J860">
        <f t="shared" si="315"/>
        <v>0</v>
      </c>
      <c r="K860" cm="1">
        <f t="array" ref="K860">+INDEX('rECUPERA-prov'!$C$3:$LA$16,$C860+1,$F860)</f>
        <v>0</v>
      </c>
      <c r="L860">
        <f t="shared" si="316"/>
        <v>0</v>
      </c>
      <c r="M860">
        <f t="shared" si="298"/>
        <v>0</v>
      </c>
      <c r="N860">
        <f t="shared" si="317"/>
        <v>0</v>
      </c>
      <c r="O860" s="57">
        <f t="shared" si="299"/>
        <v>0</v>
      </c>
      <c r="P860" s="57">
        <f t="shared" si="300"/>
        <v>0</v>
      </c>
      <c r="Q860" s="57">
        <f t="shared" si="301"/>
        <v>0</v>
      </c>
      <c r="R860" s="57">
        <f t="shared" si="302"/>
        <v>0</v>
      </c>
      <c r="S860" s="57">
        <f t="shared" si="303"/>
        <v>0</v>
      </c>
      <c r="T860" s="57">
        <f t="shared" si="304"/>
        <v>0</v>
      </c>
      <c r="U860" s="57">
        <f t="shared" si="305"/>
        <v>0</v>
      </c>
      <c r="V860" s="58">
        <f t="shared" si="306"/>
        <v>0</v>
      </c>
      <c r="W860" s="58">
        <f t="shared" si="307"/>
        <v>0</v>
      </c>
      <c r="X860" s="58">
        <f t="shared" si="308"/>
        <v>0</v>
      </c>
      <c r="Y860" s="58">
        <f t="shared" si="309"/>
        <v>0</v>
      </c>
      <c r="Z860">
        <f t="shared" si="318"/>
        <v>464038</v>
      </c>
    </row>
    <row r="861" spans="1:26" x14ac:dyDescent="0.3">
      <c r="A861" s="56" t="str">
        <f t="shared" ref="A861:A924" si="320">+IFERROR(IF(AND(G861=0,K861=0,I861=0),"OUT TIME","ON"),"OUT TIME")</f>
        <v>OUT TIME</v>
      </c>
      <c r="B861" s="56" t="str">
        <f t="shared" si="312"/>
        <v>ultimo</v>
      </c>
      <c r="C861" s="55">
        <f t="shared" si="319"/>
        <v>13</v>
      </c>
      <c r="D861" t="str">
        <f t="shared" si="319"/>
        <v>Panamá Oeste</v>
      </c>
      <c r="E861" s="23">
        <f t="shared" ref="E861:E924" si="321">+IF(C861=1,E860+1,E860)</f>
        <v>44050</v>
      </c>
      <c r="F861" s="54">
        <f t="shared" ref="F861:F924" si="322">+IF(C861=1,F860+1,F860)</f>
        <v>66</v>
      </c>
      <c r="G861" cm="1">
        <f t="array" ref="G861">+INDEX('Casos ACUM Prov'!$CK$3:$OM$16,'TODO PROVINCIA'!C861+1,'TODO PROVINCIA'!F861)</f>
        <v>0</v>
      </c>
      <c r="H861">
        <f t="shared" si="314"/>
        <v>0</v>
      </c>
      <c r="I861" cm="1">
        <f t="array" ref="I861">+INDEX('Muertes-PROV'!$C$3:$GE$16,$C861+1,$F861)</f>
        <v>0</v>
      </c>
      <c r="J861">
        <f t="shared" si="315"/>
        <v>0</v>
      </c>
      <c r="K861" cm="1">
        <f t="array" ref="K861">+INDEX('rECUPERA-prov'!$C$3:$LA$16,$C861+1,$F861)</f>
        <v>0</v>
      </c>
      <c r="L861">
        <f t="shared" si="316"/>
        <v>0</v>
      </c>
      <c r="M861">
        <f t="shared" ref="M861:M924" si="323">+G861-I861-K861</f>
        <v>0</v>
      </c>
      <c r="N861">
        <f t="shared" si="317"/>
        <v>0</v>
      </c>
      <c r="O861" s="57">
        <f t="shared" ref="O861:O924" si="324">+IFERROR(I861/G861,0)</f>
        <v>0</v>
      </c>
      <c r="P861" s="57">
        <f t="shared" ref="P861:P924" si="325">+IFERROR(K861/G861,0)</f>
        <v>0</v>
      </c>
      <c r="Q861" s="57">
        <f t="shared" ref="Q861:Q924" si="326">+IFERROR(M861/G861,0)</f>
        <v>0</v>
      </c>
      <c r="R861" s="57">
        <f t="shared" ref="R861:R924" si="327">+IFERROR(H861/G861,0)</f>
        <v>0</v>
      </c>
      <c r="S861" s="57">
        <f t="shared" ref="S861:S924" si="328">+IFERROR(J861/I861,0)</f>
        <v>0</v>
      </c>
      <c r="T861" s="57">
        <f t="shared" ref="T861:T924" si="329">+IFERROR(L861/K861,0)</f>
        <v>0</v>
      </c>
      <c r="U861" s="57">
        <f t="shared" ref="U861:U924" si="330">+IFERROR(N861/M861,0)</f>
        <v>0</v>
      </c>
      <c r="V861" s="58">
        <f t="shared" ref="V861:V924" si="331">+G861/($Z861/1000000)</f>
        <v>0</v>
      </c>
      <c r="W861" s="58">
        <f t="shared" ref="W861:W924" si="332">+I861/($Z861/1000000)</f>
        <v>0</v>
      </c>
      <c r="X861" s="58">
        <f t="shared" ref="X861:X924" si="333">+K861/($Z861/1000000)</f>
        <v>0</v>
      </c>
      <c r="Y861" s="58">
        <f t="shared" ref="Y861:Y924" si="334">+M861/($Z861/1000000)</f>
        <v>0</v>
      </c>
      <c r="Z861">
        <f t="shared" si="318"/>
        <v>226991</v>
      </c>
    </row>
    <row r="862" spans="1:26" x14ac:dyDescent="0.3">
      <c r="A862" s="56" t="str">
        <f t="shared" si="320"/>
        <v>OUT TIME</v>
      </c>
      <c r="B862" s="56" t="str">
        <f t="shared" si="312"/>
        <v>ultimo</v>
      </c>
      <c r="C862" s="55">
        <f t="shared" si="319"/>
        <v>1</v>
      </c>
      <c r="D862" t="str">
        <f t="shared" si="319"/>
        <v>Bocas del Toro</v>
      </c>
      <c r="E862" s="23">
        <f t="shared" si="321"/>
        <v>44051</v>
      </c>
      <c r="F862" s="54">
        <f t="shared" si="322"/>
        <v>67</v>
      </c>
      <c r="G862" cm="1">
        <f t="array" ref="G862">+INDEX('Casos ACUM Prov'!$CK$3:$OM$16,'TODO PROVINCIA'!C862+1,'TODO PROVINCIA'!F862)</f>
        <v>0</v>
      </c>
      <c r="H862">
        <f t="shared" si="314"/>
        <v>0</v>
      </c>
      <c r="I862" cm="1">
        <f t="array" ref="I862">+INDEX('Muertes-PROV'!$C$3:$GE$16,$C862+1,$F862)</f>
        <v>0</v>
      </c>
      <c r="J862">
        <f t="shared" si="315"/>
        <v>0</v>
      </c>
      <c r="K862" cm="1">
        <f t="array" ref="K862">+INDEX('rECUPERA-prov'!$C$3:$LA$16,$C862+1,$F862)</f>
        <v>0</v>
      </c>
      <c r="L862">
        <f t="shared" si="316"/>
        <v>0</v>
      </c>
      <c r="M862">
        <f t="shared" si="323"/>
        <v>0</v>
      </c>
      <c r="N862">
        <f t="shared" si="317"/>
        <v>0</v>
      </c>
      <c r="O862" s="57">
        <f t="shared" si="324"/>
        <v>0</v>
      </c>
      <c r="P862" s="57">
        <f t="shared" si="325"/>
        <v>0</v>
      </c>
      <c r="Q862" s="57">
        <f t="shared" si="326"/>
        <v>0</v>
      </c>
      <c r="R862" s="57">
        <f t="shared" si="327"/>
        <v>0</v>
      </c>
      <c r="S862" s="57">
        <f t="shared" si="328"/>
        <v>0</v>
      </c>
      <c r="T862" s="57">
        <f t="shared" si="329"/>
        <v>0</v>
      </c>
      <c r="U862" s="57">
        <f t="shared" si="330"/>
        <v>0</v>
      </c>
      <c r="V862" s="58">
        <f t="shared" si="331"/>
        <v>0</v>
      </c>
      <c r="W862" s="58">
        <f t="shared" si="332"/>
        <v>0</v>
      </c>
      <c r="X862" s="58">
        <f t="shared" si="333"/>
        <v>0</v>
      </c>
      <c r="Y862" s="58">
        <f t="shared" si="334"/>
        <v>0</v>
      </c>
      <c r="Z862">
        <f t="shared" si="318"/>
        <v>125461</v>
      </c>
    </row>
    <row r="863" spans="1:26" x14ac:dyDescent="0.3">
      <c r="A863" s="56" t="str">
        <f t="shared" si="320"/>
        <v>OUT TIME</v>
      </c>
      <c r="B863" s="56" t="str">
        <f t="shared" si="312"/>
        <v>ultimo</v>
      </c>
      <c r="C863" s="55">
        <f t="shared" si="319"/>
        <v>2</v>
      </c>
      <c r="D863" t="str">
        <f t="shared" si="319"/>
        <v>Coclé</v>
      </c>
      <c r="E863" s="23">
        <f t="shared" si="321"/>
        <v>44051</v>
      </c>
      <c r="F863" s="54">
        <f t="shared" si="322"/>
        <v>67</v>
      </c>
      <c r="G863" cm="1">
        <f t="array" ref="G863">+INDEX('Casos ACUM Prov'!$CK$3:$OM$16,'TODO PROVINCIA'!C863+1,'TODO PROVINCIA'!F863)</f>
        <v>0</v>
      </c>
      <c r="H863">
        <f t="shared" si="314"/>
        <v>0</v>
      </c>
      <c r="I863" cm="1">
        <f t="array" ref="I863">+INDEX('Muertes-PROV'!$C$3:$GE$16,$C863+1,$F863)</f>
        <v>0</v>
      </c>
      <c r="J863">
        <f t="shared" si="315"/>
        <v>0</v>
      </c>
      <c r="K863" cm="1">
        <f t="array" ref="K863">+INDEX('rECUPERA-prov'!$C$3:$LA$16,$C863+1,$F863)</f>
        <v>0</v>
      </c>
      <c r="L863">
        <f t="shared" si="316"/>
        <v>0</v>
      </c>
      <c r="M863">
        <f t="shared" si="323"/>
        <v>0</v>
      </c>
      <c r="N863">
        <f t="shared" si="317"/>
        <v>0</v>
      </c>
      <c r="O863" s="57">
        <f t="shared" si="324"/>
        <v>0</v>
      </c>
      <c r="P863" s="57">
        <f t="shared" si="325"/>
        <v>0</v>
      </c>
      <c r="Q863" s="57">
        <f t="shared" si="326"/>
        <v>0</v>
      </c>
      <c r="R863" s="57">
        <f t="shared" si="327"/>
        <v>0</v>
      </c>
      <c r="S863" s="57">
        <f t="shared" si="328"/>
        <v>0</v>
      </c>
      <c r="T863" s="57">
        <f t="shared" si="329"/>
        <v>0</v>
      </c>
      <c r="U863" s="57">
        <f t="shared" si="330"/>
        <v>0</v>
      </c>
      <c r="V863" s="58">
        <f t="shared" si="331"/>
        <v>0</v>
      </c>
      <c r="W863" s="58">
        <f t="shared" si="332"/>
        <v>0</v>
      </c>
      <c r="X863" s="58">
        <f t="shared" si="333"/>
        <v>0</v>
      </c>
      <c r="Y863" s="58">
        <f t="shared" si="334"/>
        <v>0</v>
      </c>
      <c r="Z863">
        <f t="shared" si="318"/>
        <v>416873</v>
      </c>
    </row>
    <row r="864" spans="1:26" x14ac:dyDescent="0.3">
      <c r="A864" s="56" t="str">
        <f t="shared" si="320"/>
        <v>OUT TIME</v>
      </c>
      <c r="B864" s="56" t="str">
        <f t="shared" si="312"/>
        <v>ultimo</v>
      </c>
      <c r="C864" s="55">
        <f t="shared" si="319"/>
        <v>3</v>
      </c>
      <c r="D864" t="str">
        <f t="shared" si="319"/>
        <v>Colón</v>
      </c>
      <c r="E864" s="23">
        <f t="shared" si="321"/>
        <v>44051</v>
      </c>
      <c r="F864" s="54">
        <f t="shared" si="322"/>
        <v>67</v>
      </c>
      <c r="G864" cm="1">
        <f t="array" ref="G864">+INDEX('Casos ACUM Prov'!$CK$3:$OM$16,'TODO PROVINCIA'!C864+1,'TODO PROVINCIA'!F864)</f>
        <v>0</v>
      </c>
      <c r="H864">
        <f t="shared" si="314"/>
        <v>0</v>
      </c>
      <c r="I864" cm="1">
        <f t="array" ref="I864">+INDEX('Muertes-PROV'!$C$3:$GE$16,$C864+1,$F864)</f>
        <v>0</v>
      </c>
      <c r="J864">
        <f t="shared" si="315"/>
        <v>0</v>
      </c>
      <c r="K864" cm="1">
        <f t="array" ref="K864">+INDEX('rECUPERA-prov'!$C$3:$LA$16,$C864+1,$F864)</f>
        <v>0</v>
      </c>
      <c r="L864">
        <f t="shared" si="316"/>
        <v>0</v>
      </c>
      <c r="M864">
        <f t="shared" si="323"/>
        <v>0</v>
      </c>
      <c r="N864">
        <f t="shared" si="317"/>
        <v>0</v>
      </c>
      <c r="O864" s="57">
        <f t="shared" si="324"/>
        <v>0</v>
      </c>
      <c r="P864" s="57">
        <f t="shared" si="325"/>
        <v>0</v>
      </c>
      <c r="Q864" s="57">
        <f t="shared" si="326"/>
        <v>0</v>
      </c>
      <c r="R864" s="57">
        <f t="shared" si="327"/>
        <v>0</v>
      </c>
      <c r="S864" s="57">
        <f t="shared" si="328"/>
        <v>0</v>
      </c>
      <c r="T864" s="57">
        <f t="shared" si="329"/>
        <v>0</v>
      </c>
      <c r="U864" s="57">
        <f t="shared" si="330"/>
        <v>0</v>
      </c>
      <c r="V864" s="58">
        <f t="shared" si="331"/>
        <v>0</v>
      </c>
      <c r="W864" s="58">
        <f t="shared" si="332"/>
        <v>0</v>
      </c>
      <c r="X864" s="58">
        <f t="shared" si="333"/>
        <v>0</v>
      </c>
      <c r="Y864" s="58">
        <f t="shared" si="334"/>
        <v>0</v>
      </c>
      <c r="Z864">
        <f t="shared" si="318"/>
        <v>233708</v>
      </c>
    </row>
    <row r="865" spans="1:26" x14ac:dyDescent="0.3">
      <c r="A865" s="56" t="str">
        <f t="shared" si="320"/>
        <v>OUT TIME</v>
      </c>
      <c r="B865" s="56" t="str">
        <f t="shared" si="312"/>
        <v>ultimo</v>
      </c>
      <c r="C865" s="55">
        <f t="shared" si="319"/>
        <v>4</v>
      </c>
      <c r="D865" t="str">
        <f t="shared" si="319"/>
        <v>Chiriquí</v>
      </c>
      <c r="E865" s="23">
        <f t="shared" si="321"/>
        <v>44051</v>
      </c>
      <c r="F865" s="54">
        <f t="shared" si="322"/>
        <v>67</v>
      </c>
      <c r="G865" cm="1">
        <f t="array" ref="G865">+INDEX('Casos ACUM Prov'!$CK$3:$OM$16,'TODO PROVINCIA'!C865+1,'TODO PROVINCIA'!F865)</f>
        <v>0</v>
      </c>
      <c r="H865">
        <f t="shared" si="314"/>
        <v>0</v>
      </c>
      <c r="I865" cm="1">
        <f t="array" ref="I865">+INDEX('Muertes-PROV'!$C$3:$GE$16,$C865+1,$F865)</f>
        <v>0</v>
      </c>
      <c r="J865">
        <f t="shared" si="315"/>
        <v>0</v>
      </c>
      <c r="K865" cm="1">
        <f t="array" ref="K865">+INDEX('rECUPERA-prov'!$C$3:$LA$16,$C865+1,$F865)</f>
        <v>0</v>
      </c>
      <c r="L865">
        <f t="shared" si="316"/>
        <v>0</v>
      </c>
      <c r="M865">
        <f t="shared" si="323"/>
        <v>0</v>
      </c>
      <c r="N865">
        <f t="shared" si="317"/>
        <v>0</v>
      </c>
      <c r="O865" s="57">
        <f t="shared" si="324"/>
        <v>0</v>
      </c>
      <c r="P865" s="57">
        <f t="shared" si="325"/>
        <v>0</v>
      </c>
      <c r="Q865" s="57">
        <f t="shared" si="326"/>
        <v>0</v>
      </c>
      <c r="R865" s="57">
        <f t="shared" si="327"/>
        <v>0</v>
      </c>
      <c r="S865" s="57">
        <f t="shared" si="328"/>
        <v>0</v>
      </c>
      <c r="T865" s="57">
        <f t="shared" si="329"/>
        <v>0</v>
      </c>
      <c r="U865" s="57">
        <f t="shared" si="330"/>
        <v>0</v>
      </c>
      <c r="V865" s="58">
        <f t="shared" si="331"/>
        <v>0</v>
      </c>
      <c r="W865" s="58">
        <f t="shared" si="332"/>
        <v>0</v>
      </c>
      <c r="X865" s="58">
        <f t="shared" si="333"/>
        <v>0</v>
      </c>
      <c r="Y865" s="58">
        <f t="shared" si="334"/>
        <v>0</v>
      </c>
      <c r="Z865">
        <f t="shared" si="318"/>
        <v>241928</v>
      </c>
    </row>
    <row r="866" spans="1:26" x14ac:dyDescent="0.3">
      <c r="A866" s="56" t="str">
        <f t="shared" si="320"/>
        <v>OUT TIME</v>
      </c>
      <c r="B866" s="56" t="str">
        <f t="shared" si="312"/>
        <v>ultimo</v>
      </c>
      <c r="C866" s="55">
        <f t="shared" si="319"/>
        <v>5</v>
      </c>
      <c r="D866" t="str">
        <f t="shared" si="319"/>
        <v>Darién</v>
      </c>
      <c r="E866" s="23">
        <f t="shared" si="321"/>
        <v>44051</v>
      </c>
      <c r="F866" s="54">
        <f t="shared" si="322"/>
        <v>67</v>
      </c>
      <c r="G866" cm="1">
        <f t="array" ref="G866">+INDEX('Casos ACUM Prov'!$CK$3:$OM$16,'TODO PROVINCIA'!C866+1,'TODO PROVINCIA'!F866)</f>
        <v>0</v>
      </c>
      <c r="H866">
        <f t="shared" si="314"/>
        <v>0</v>
      </c>
      <c r="I866" cm="1">
        <f t="array" ref="I866">+INDEX('Muertes-PROV'!$C$3:$GE$16,$C866+1,$F866)</f>
        <v>0</v>
      </c>
      <c r="J866">
        <f t="shared" si="315"/>
        <v>0</v>
      </c>
      <c r="K866" cm="1">
        <f t="array" ref="K866">+INDEX('rECUPERA-prov'!$C$3:$LA$16,$C866+1,$F866)</f>
        <v>0</v>
      </c>
      <c r="L866">
        <f t="shared" si="316"/>
        <v>0</v>
      </c>
      <c r="M866">
        <f t="shared" si="323"/>
        <v>0</v>
      </c>
      <c r="N866">
        <f t="shared" si="317"/>
        <v>0</v>
      </c>
      <c r="O866" s="57">
        <f t="shared" si="324"/>
        <v>0</v>
      </c>
      <c r="P866" s="57">
        <f t="shared" si="325"/>
        <v>0</v>
      </c>
      <c r="Q866" s="57">
        <f t="shared" si="326"/>
        <v>0</v>
      </c>
      <c r="R866" s="57">
        <f t="shared" si="327"/>
        <v>0</v>
      </c>
      <c r="S866" s="57">
        <f t="shared" si="328"/>
        <v>0</v>
      </c>
      <c r="T866" s="57">
        <f t="shared" si="329"/>
        <v>0</v>
      </c>
      <c r="U866" s="57">
        <f t="shared" si="330"/>
        <v>0</v>
      </c>
      <c r="V866" s="58">
        <f t="shared" si="331"/>
        <v>0</v>
      </c>
      <c r="W866" s="58">
        <f t="shared" si="332"/>
        <v>0</v>
      </c>
      <c r="X866" s="58">
        <f t="shared" si="333"/>
        <v>0</v>
      </c>
      <c r="Y866" s="58">
        <f t="shared" si="334"/>
        <v>0</v>
      </c>
      <c r="Z866">
        <f t="shared" si="318"/>
        <v>10001</v>
      </c>
    </row>
    <row r="867" spans="1:26" x14ac:dyDescent="0.3">
      <c r="A867" s="56" t="str">
        <f t="shared" si="320"/>
        <v>OUT TIME</v>
      </c>
      <c r="B867" s="56" t="str">
        <f t="shared" si="312"/>
        <v>ultimo</v>
      </c>
      <c r="C867" s="55">
        <f t="shared" si="319"/>
        <v>6</v>
      </c>
      <c r="D867" t="str">
        <f t="shared" si="319"/>
        <v>Herrera</v>
      </c>
      <c r="E867" s="23">
        <f t="shared" si="321"/>
        <v>44051</v>
      </c>
      <c r="F867" s="54">
        <f t="shared" si="322"/>
        <v>67</v>
      </c>
      <c r="G867" cm="1">
        <f t="array" ref="G867">+INDEX('Casos ACUM Prov'!$CK$3:$OM$16,'TODO PROVINCIA'!C867+1,'TODO PROVINCIA'!F867)</f>
        <v>0</v>
      </c>
      <c r="H867">
        <f t="shared" si="314"/>
        <v>0</v>
      </c>
      <c r="I867" cm="1">
        <f t="array" ref="I867">+INDEX('Muertes-PROV'!$C$3:$GE$16,$C867+1,$F867)</f>
        <v>0</v>
      </c>
      <c r="J867">
        <f t="shared" si="315"/>
        <v>0</v>
      </c>
      <c r="K867" cm="1">
        <f t="array" ref="K867">+INDEX('rECUPERA-prov'!$C$3:$LA$16,$C867+1,$F867)</f>
        <v>0</v>
      </c>
      <c r="L867">
        <f t="shared" si="316"/>
        <v>0</v>
      </c>
      <c r="M867">
        <f t="shared" si="323"/>
        <v>0</v>
      </c>
      <c r="N867">
        <f t="shared" si="317"/>
        <v>0</v>
      </c>
      <c r="O867" s="57">
        <f t="shared" si="324"/>
        <v>0</v>
      </c>
      <c r="P867" s="57">
        <f t="shared" si="325"/>
        <v>0</v>
      </c>
      <c r="Q867" s="57">
        <f t="shared" si="326"/>
        <v>0</v>
      </c>
      <c r="R867" s="57">
        <f t="shared" si="327"/>
        <v>0</v>
      </c>
      <c r="S867" s="57">
        <f t="shared" si="328"/>
        <v>0</v>
      </c>
      <c r="T867" s="57">
        <f t="shared" si="329"/>
        <v>0</v>
      </c>
      <c r="U867" s="57">
        <f t="shared" si="330"/>
        <v>0</v>
      </c>
      <c r="V867" s="58">
        <f t="shared" si="331"/>
        <v>0</v>
      </c>
      <c r="W867" s="58">
        <f t="shared" si="332"/>
        <v>0</v>
      </c>
      <c r="X867" s="58">
        <f t="shared" si="333"/>
        <v>0</v>
      </c>
      <c r="Y867" s="58">
        <f t="shared" si="334"/>
        <v>0</v>
      </c>
      <c r="Z867">
        <f t="shared" si="318"/>
        <v>33109</v>
      </c>
    </row>
    <row r="868" spans="1:26" x14ac:dyDescent="0.3">
      <c r="A868" s="56" t="str">
        <f t="shared" si="320"/>
        <v>OUT TIME</v>
      </c>
      <c r="B868" s="56" t="str">
        <f t="shared" si="312"/>
        <v>ultimo</v>
      </c>
      <c r="C868" s="55">
        <f t="shared" si="319"/>
        <v>7</v>
      </c>
      <c r="D868" t="str">
        <f t="shared" si="319"/>
        <v>Los Santos</v>
      </c>
      <c r="E868" s="23">
        <f t="shared" si="321"/>
        <v>44051</v>
      </c>
      <c r="F868" s="54">
        <f t="shared" si="322"/>
        <v>67</v>
      </c>
      <c r="G868" cm="1">
        <f t="array" ref="G868">+INDEX('Casos ACUM Prov'!$CK$3:$OM$16,'TODO PROVINCIA'!C868+1,'TODO PROVINCIA'!F868)</f>
        <v>0</v>
      </c>
      <c r="H868">
        <f t="shared" si="314"/>
        <v>0</v>
      </c>
      <c r="I868" cm="1">
        <f t="array" ref="I868">+INDEX('Muertes-PROV'!$C$3:$GE$16,$C868+1,$F868)</f>
        <v>0</v>
      </c>
      <c r="J868">
        <f t="shared" si="315"/>
        <v>0</v>
      </c>
      <c r="K868" cm="1">
        <f t="array" ref="K868">+INDEX('rECUPERA-prov'!$C$3:$LA$16,$C868+1,$F868)</f>
        <v>0</v>
      </c>
      <c r="L868">
        <f t="shared" si="316"/>
        <v>0</v>
      </c>
      <c r="M868">
        <f t="shared" si="323"/>
        <v>0</v>
      </c>
      <c r="N868">
        <f t="shared" si="317"/>
        <v>0</v>
      </c>
      <c r="O868" s="57">
        <f t="shared" si="324"/>
        <v>0</v>
      </c>
      <c r="P868" s="57">
        <f t="shared" si="325"/>
        <v>0</v>
      </c>
      <c r="Q868" s="57">
        <f t="shared" si="326"/>
        <v>0</v>
      </c>
      <c r="R868" s="57">
        <f t="shared" si="327"/>
        <v>0</v>
      </c>
      <c r="S868" s="57">
        <f t="shared" si="328"/>
        <v>0</v>
      </c>
      <c r="T868" s="57">
        <f t="shared" si="329"/>
        <v>0</v>
      </c>
      <c r="U868" s="57">
        <f t="shared" si="330"/>
        <v>0</v>
      </c>
      <c r="V868" s="58">
        <f t="shared" si="331"/>
        <v>0</v>
      </c>
      <c r="W868" s="58">
        <f t="shared" si="332"/>
        <v>0</v>
      </c>
      <c r="X868" s="58">
        <f t="shared" si="333"/>
        <v>0</v>
      </c>
      <c r="Y868" s="58">
        <f t="shared" si="334"/>
        <v>0</v>
      </c>
      <c r="Z868">
        <f t="shared" si="318"/>
        <v>156747</v>
      </c>
    </row>
    <row r="869" spans="1:26" x14ac:dyDescent="0.3">
      <c r="A869" s="56" t="str">
        <f t="shared" si="320"/>
        <v>OUT TIME</v>
      </c>
      <c r="B869" s="56" t="str">
        <f t="shared" si="312"/>
        <v>ultimo</v>
      </c>
      <c r="C869" s="55">
        <f t="shared" si="319"/>
        <v>8</v>
      </c>
      <c r="D869" t="str">
        <f t="shared" si="319"/>
        <v>Panamá</v>
      </c>
      <c r="E869" s="23">
        <f t="shared" si="321"/>
        <v>44051</v>
      </c>
      <c r="F869" s="54">
        <f t="shared" si="322"/>
        <v>67</v>
      </c>
      <c r="G869" cm="1">
        <f t="array" ref="G869">+INDEX('Casos ACUM Prov'!$CK$3:$OM$16,'TODO PROVINCIA'!C869+1,'TODO PROVINCIA'!F869)</f>
        <v>0</v>
      </c>
      <c r="H869">
        <f t="shared" si="314"/>
        <v>0</v>
      </c>
      <c r="I869" cm="1">
        <f t="array" ref="I869">+INDEX('Muertes-PROV'!$C$3:$GE$16,$C869+1,$F869)</f>
        <v>0</v>
      </c>
      <c r="J869">
        <f t="shared" si="315"/>
        <v>0</v>
      </c>
      <c r="K869" cm="1">
        <f t="array" ref="K869">+INDEX('rECUPERA-prov'!$C$3:$LA$16,$C869+1,$F869)</f>
        <v>0</v>
      </c>
      <c r="L869">
        <f t="shared" si="316"/>
        <v>0</v>
      </c>
      <c r="M869">
        <f t="shared" si="323"/>
        <v>0</v>
      </c>
      <c r="N869">
        <f t="shared" si="317"/>
        <v>0</v>
      </c>
      <c r="O869" s="57">
        <f t="shared" si="324"/>
        <v>0</v>
      </c>
      <c r="P869" s="57">
        <f t="shared" si="325"/>
        <v>0</v>
      </c>
      <c r="Q869" s="57">
        <f t="shared" si="326"/>
        <v>0</v>
      </c>
      <c r="R869" s="57">
        <f t="shared" si="327"/>
        <v>0</v>
      </c>
      <c r="S869" s="57">
        <f t="shared" si="328"/>
        <v>0</v>
      </c>
      <c r="T869" s="57">
        <f t="shared" si="329"/>
        <v>0</v>
      </c>
      <c r="U869" s="57">
        <f t="shared" si="330"/>
        <v>0</v>
      </c>
      <c r="V869" s="58">
        <f t="shared" si="331"/>
        <v>0</v>
      </c>
      <c r="W869" s="58">
        <f t="shared" si="332"/>
        <v>0</v>
      </c>
      <c r="X869" s="58">
        <f t="shared" si="333"/>
        <v>0</v>
      </c>
      <c r="Y869" s="58">
        <f t="shared" si="334"/>
        <v>0</v>
      </c>
      <c r="Z869">
        <f t="shared" si="318"/>
        <v>109955</v>
      </c>
    </row>
    <row r="870" spans="1:26" x14ac:dyDescent="0.3">
      <c r="A870" s="56" t="str">
        <f t="shared" si="320"/>
        <v>OUT TIME</v>
      </c>
      <c r="B870" s="56" t="str">
        <f t="shared" si="312"/>
        <v>ultimo</v>
      </c>
      <c r="C870" s="55">
        <f t="shared" si="319"/>
        <v>9</v>
      </c>
      <c r="D870" t="str">
        <f t="shared" si="319"/>
        <v>Veraguas</v>
      </c>
      <c r="E870" s="23">
        <f t="shared" si="321"/>
        <v>44051</v>
      </c>
      <c r="F870" s="54">
        <f t="shared" si="322"/>
        <v>67</v>
      </c>
      <c r="G870" cm="1">
        <f t="array" ref="G870">+INDEX('Casos ACUM Prov'!$CK$3:$OM$16,'TODO PROVINCIA'!C870+1,'TODO PROVINCIA'!F870)</f>
        <v>0</v>
      </c>
      <c r="H870">
        <f t="shared" si="314"/>
        <v>0</v>
      </c>
      <c r="I870" cm="1">
        <f t="array" ref="I870">+INDEX('Muertes-PROV'!$C$3:$GE$16,$C870+1,$F870)</f>
        <v>0</v>
      </c>
      <c r="J870">
        <f t="shared" si="315"/>
        <v>0</v>
      </c>
      <c r="K870" cm="1">
        <f t="array" ref="K870">+INDEX('rECUPERA-prov'!$C$3:$LA$16,$C870+1,$F870)</f>
        <v>0</v>
      </c>
      <c r="L870">
        <f t="shared" si="316"/>
        <v>0</v>
      </c>
      <c r="M870">
        <f t="shared" si="323"/>
        <v>0</v>
      </c>
      <c r="N870">
        <f t="shared" si="317"/>
        <v>0</v>
      </c>
      <c r="O870" s="57">
        <f t="shared" si="324"/>
        <v>0</v>
      </c>
      <c r="P870" s="57">
        <f t="shared" si="325"/>
        <v>0</v>
      </c>
      <c r="Q870" s="57">
        <f t="shared" si="326"/>
        <v>0</v>
      </c>
      <c r="R870" s="57">
        <f t="shared" si="327"/>
        <v>0</v>
      </c>
      <c r="S870" s="57">
        <f t="shared" si="328"/>
        <v>0</v>
      </c>
      <c r="T870" s="57">
        <f t="shared" si="329"/>
        <v>0</v>
      </c>
      <c r="U870" s="57">
        <f t="shared" si="330"/>
        <v>0</v>
      </c>
      <c r="V870" s="58">
        <f t="shared" si="331"/>
        <v>0</v>
      </c>
      <c r="W870" s="58">
        <f t="shared" si="332"/>
        <v>0</v>
      </c>
      <c r="X870" s="58">
        <f t="shared" si="333"/>
        <v>0</v>
      </c>
      <c r="Y870" s="58">
        <f t="shared" si="334"/>
        <v>0</v>
      </c>
      <c r="Z870">
        <f t="shared" si="318"/>
        <v>109955</v>
      </c>
    </row>
    <row r="871" spans="1:26" x14ac:dyDescent="0.3">
      <c r="A871" s="56" t="str">
        <f t="shared" si="320"/>
        <v>OUT TIME</v>
      </c>
      <c r="B871" s="56" t="str">
        <f t="shared" si="312"/>
        <v>ultimo</v>
      </c>
      <c r="C871" s="55">
        <f t="shared" si="319"/>
        <v>10</v>
      </c>
      <c r="D871" t="str">
        <f t="shared" si="319"/>
        <v>Comarca Kuna Yala</v>
      </c>
      <c r="E871" s="23">
        <f t="shared" si="321"/>
        <v>44051</v>
      </c>
      <c r="F871" s="54">
        <f t="shared" si="322"/>
        <v>67</v>
      </c>
      <c r="G871" cm="1">
        <f t="array" ref="G871">+INDEX('Casos ACUM Prov'!$CK$3:$OM$16,'TODO PROVINCIA'!C871+1,'TODO PROVINCIA'!F871)</f>
        <v>0</v>
      </c>
      <c r="H871">
        <f t="shared" si="314"/>
        <v>0</v>
      </c>
      <c r="I871" cm="1">
        <f t="array" ref="I871">+INDEX('Muertes-PROV'!$C$3:$GE$16,$C871+1,$F871)</f>
        <v>0</v>
      </c>
      <c r="J871">
        <f t="shared" si="315"/>
        <v>0</v>
      </c>
      <c r="K871" cm="1">
        <f t="array" ref="K871">+INDEX('rECUPERA-prov'!$C$3:$LA$16,$C871+1,$F871)</f>
        <v>0</v>
      </c>
      <c r="L871">
        <f t="shared" si="316"/>
        <v>0</v>
      </c>
      <c r="M871">
        <f t="shared" si="323"/>
        <v>0</v>
      </c>
      <c r="N871">
        <f t="shared" si="317"/>
        <v>0</v>
      </c>
      <c r="O871" s="57">
        <f t="shared" si="324"/>
        <v>0</v>
      </c>
      <c r="P871" s="57">
        <f t="shared" si="325"/>
        <v>0</v>
      </c>
      <c r="Q871" s="57">
        <f t="shared" si="326"/>
        <v>0</v>
      </c>
      <c r="R871" s="57">
        <f t="shared" si="327"/>
        <v>0</v>
      </c>
      <c r="S871" s="57">
        <f t="shared" si="328"/>
        <v>0</v>
      </c>
      <c r="T871" s="57">
        <f t="shared" si="329"/>
        <v>0</v>
      </c>
      <c r="U871" s="57">
        <f t="shared" si="330"/>
        <v>0</v>
      </c>
      <c r="V871" s="58">
        <f t="shared" si="331"/>
        <v>0</v>
      </c>
      <c r="W871" s="58">
        <f t="shared" si="332"/>
        <v>0</v>
      </c>
      <c r="X871" s="58">
        <f t="shared" si="333"/>
        <v>0</v>
      </c>
      <c r="Y871" s="58">
        <f t="shared" si="334"/>
        <v>0</v>
      </c>
      <c r="Z871">
        <f t="shared" si="318"/>
        <v>89592</v>
      </c>
    </row>
    <row r="872" spans="1:26" x14ac:dyDescent="0.3">
      <c r="A872" s="56" t="str">
        <f t="shared" si="320"/>
        <v>OUT TIME</v>
      </c>
      <c r="B872" s="56" t="str">
        <f t="shared" si="312"/>
        <v>ultimo</v>
      </c>
      <c r="C872" s="55">
        <f t="shared" si="319"/>
        <v>11</v>
      </c>
      <c r="D872" t="str">
        <f t="shared" si="319"/>
        <v>Comarca Emberá Wounaán</v>
      </c>
      <c r="E872" s="23">
        <f t="shared" si="321"/>
        <v>44051</v>
      </c>
      <c r="F872" s="54">
        <f t="shared" si="322"/>
        <v>67</v>
      </c>
      <c r="G872" cm="1">
        <f t="array" ref="G872">+INDEX('Casos ACUM Prov'!$CK$3:$OM$16,'TODO PROVINCIA'!C872+1,'TODO PROVINCIA'!F872)</f>
        <v>0</v>
      </c>
      <c r="H872">
        <f t="shared" si="314"/>
        <v>0</v>
      </c>
      <c r="I872" cm="1">
        <f t="array" ref="I872">+INDEX('Muertes-PROV'!$C$3:$GE$16,$C872+1,$F872)</f>
        <v>0</v>
      </c>
      <c r="J872">
        <f t="shared" si="315"/>
        <v>0</v>
      </c>
      <c r="K872" cm="1">
        <f t="array" ref="K872">+INDEX('rECUPERA-prov'!$C$3:$LA$16,$C872+1,$F872)</f>
        <v>0</v>
      </c>
      <c r="L872">
        <f t="shared" si="316"/>
        <v>0</v>
      </c>
      <c r="M872">
        <f t="shared" si="323"/>
        <v>0</v>
      </c>
      <c r="N872">
        <f t="shared" si="317"/>
        <v>0</v>
      </c>
      <c r="O872" s="57">
        <f t="shared" si="324"/>
        <v>0</v>
      </c>
      <c r="P872" s="57">
        <f t="shared" si="325"/>
        <v>0</v>
      </c>
      <c r="Q872" s="57">
        <f t="shared" si="326"/>
        <v>0</v>
      </c>
      <c r="R872" s="57">
        <f t="shared" si="327"/>
        <v>0</v>
      </c>
      <c r="S872" s="57">
        <f t="shared" si="328"/>
        <v>0</v>
      </c>
      <c r="T872" s="57">
        <f t="shared" si="329"/>
        <v>0</v>
      </c>
      <c r="U872" s="57">
        <f t="shared" si="330"/>
        <v>0</v>
      </c>
      <c r="V872" s="58">
        <f t="shared" si="331"/>
        <v>0</v>
      </c>
      <c r="W872" s="58">
        <f t="shared" si="332"/>
        <v>0</v>
      </c>
      <c r="X872" s="58">
        <f t="shared" si="333"/>
        <v>0</v>
      </c>
      <c r="Y872" s="58">
        <f t="shared" si="334"/>
        <v>0</v>
      </c>
      <c r="Z872">
        <f t="shared" si="318"/>
        <v>1249032</v>
      </c>
    </row>
    <row r="873" spans="1:26" x14ac:dyDescent="0.3">
      <c r="A873" s="56" t="str">
        <f t="shared" si="320"/>
        <v>OUT TIME</v>
      </c>
      <c r="B873" s="56" t="str">
        <f t="shared" si="312"/>
        <v>ultimo</v>
      </c>
      <c r="C873" s="55">
        <f t="shared" si="319"/>
        <v>12</v>
      </c>
      <c r="D873" t="str">
        <f t="shared" si="319"/>
        <v>Comarca Ngäbe Buglé</v>
      </c>
      <c r="E873" s="23">
        <f t="shared" si="321"/>
        <v>44051</v>
      </c>
      <c r="F873" s="54">
        <f t="shared" si="322"/>
        <v>67</v>
      </c>
      <c r="G873" cm="1">
        <f t="array" ref="G873">+INDEX('Casos ACUM Prov'!$CK$3:$OM$16,'TODO PROVINCIA'!C873+1,'TODO PROVINCIA'!F873)</f>
        <v>0</v>
      </c>
      <c r="H873">
        <f t="shared" si="314"/>
        <v>0</v>
      </c>
      <c r="I873" cm="1">
        <f t="array" ref="I873">+INDEX('Muertes-PROV'!$C$3:$GE$16,$C873+1,$F873)</f>
        <v>0</v>
      </c>
      <c r="J873">
        <f t="shared" si="315"/>
        <v>0</v>
      </c>
      <c r="K873" cm="1">
        <f t="array" ref="K873">+INDEX('rECUPERA-prov'!$C$3:$LA$16,$C873+1,$F873)</f>
        <v>0</v>
      </c>
      <c r="L873">
        <f t="shared" si="316"/>
        <v>0</v>
      </c>
      <c r="M873">
        <f t="shared" si="323"/>
        <v>0</v>
      </c>
      <c r="N873">
        <f t="shared" si="317"/>
        <v>0</v>
      </c>
      <c r="O873" s="57">
        <f t="shared" si="324"/>
        <v>0</v>
      </c>
      <c r="P873" s="57">
        <f t="shared" si="325"/>
        <v>0</v>
      </c>
      <c r="Q873" s="57">
        <f t="shared" si="326"/>
        <v>0</v>
      </c>
      <c r="R873" s="57">
        <f t="shared" si="327"/>
        <v>0</v>
      </c>
      <c r="S873" s="57">
        <f t="shared" si="328"/>
        <v>0</v>
      </c>
      <c r="T873" s="57">
        <f t="shared" si="329"/>
        <v>0</v>
      </c>
      <c r="U873" s="57">
        <f t="shared" si="330"/>
        <v>0</v>
      </c>
      <c r="V873" s="58">
        <f t="shared" si="331"/>
        <v>0</v>
      </c>
      <c r="W873" s="58">
        <f t="shared" si="332"/>
        <v>0</v>
      </c>
      <c r="X873" s="58">
        <f t="shared" si="333"/>
        <v>0</v>
      </c>
      <c r="Y873" s="58">
        <f t="shared" si="334"/>
        <v>0</v>
      </c>
      <c r="Z873">
        <f t="shared" si="318"/>
        <v>464038</v>
      </c>
    </row>
    <row r="874" spans="1:26" x14ac:dyDescent="0.3">
      <c r="A874" s="56" t="str">
        <f t="shared" si="320"/>
        <v>OUT TIME</v>
      </c>
      <c r="B874" s="56" t="str">
        <f t="shared" si="312"/>
        <v>ultimo</v>
      </c>
      <c r="C874" s="55">
        <f t="shared" si="319"/>
        <v>13</v>
      </c>
      <c r="D874" t="str">
        <f t="shared" si="319"/>
        <v>Panamá Oeste</v>
      </c>
      <c r="E874" s="23">
        <f t="shared" si="321"/>
        <v>44051</v>
      </c>
      <c r="F874" s="54">
        <f t="shared" si="322"/>
        <v>67</v>
      </c>
      <c r="G874" cm="1">
        <f t="array" ref="G874">+INDEX('Casos ACUM Prov'!$CK$3:$OM$16,'TODO PROVINCIA'!C874+1,'TODO PROVINCIA'!F874)</f>
        <v>0</v>
      </c>
      <c r="H874">
        <f t="shared" si="314"/>
        <v>0</v>
      </c>
      <c r="I874" cm="1">
        <f t="array" ref="I874">+INDEX('Muertes-PROV'!$C$3:$GE$16,$C874+1,$F874)</f>
        <v>0</v>
      </c>
      <c r="J874">
        <f t="shared" si="315"/>
        <v>0</v>
      </c>
      <c r="K874" cm="1">
        <f t="array" ref="K874">+INDEX('rECUPERA-prov'!$C$3:$LA$16,$C874+1,$F874)</f>
        <v>0</v>
      </c>
      <c r="L874">
        <f t="shared" si="316"/>
        <v>0</v>
      </c>
      <c r="M874">
        <f t="shared" si="323"/>
        <v>0</v>
      </c>
      <c r="N874">
        <f t="shared" si="317"/>
        <v>0</v>
      </c>
      <c r="O874" s="57">
        <f t="shared" si="324"/>
        <v>0</v>
      </c>
      <c r="P874" s="57">
        <f t="shared" si="325"/>
        <v>0</v>
      </c>
      <c r="Q874" s="57">
        <f t="shared" si="326"/>
        <v>0</v>
      </c>
      <c r="R874" s="57">
        <f t="shared" si="327"/>
        <v>0</v>
      </c>
      <c r="S874" s="57">
        <f t="shared" si="328"/>
        <v>0</v>
      </c>
      <c r="T874" s="57">
        <f t="shared" si="329"/>
        <v>0</v>
      </c>
      <c r="U874" s="57">
        <f t="shared" si="330"/>
        <v>0</v>
      </c>
      <c r="V874" s="58">
        <f t="shared" si="331"/>
        <v>0</v>
      </c>
      <c r="W874" s="58">
        <f t="shared" si="332"/>
        <v>0</v>
      </c>
      <c r="X874" s="58">
        <f t="shared" si="333"/>
        <v>0</v>
      </c>
      <c r="Y874" s="58">
        <f t="shared" si="334"/>
        <v>0</v>
      </c>
      <c r="Z874">
        <f t="shared" si="318"/>
        <v>226991</v>
      </c>
    </row>
    <row r="875" spans="1:26" x14ac:dyDescent="0.3">
      <c r="A875" s="56" t="str">
        <f t="shared" si="320"/>
        <v>OUT TIME</v>
      </c>
      <c r="B875" s="56" t="str">
        <f t="shared" si="312"/>
        <v>ultimo</v>
      </c>
      <c r="C875" s="55">
        <f t="shared" si="319"/>
        <v>1</v>
      </c>
      <c r="D875" t="str">
        <f t="shared" si="319"/>
        <v>Bocas del Toro</v>
      </c>
      <c r="E875" s="23">
        <f t="shared" si="321"/>
        <v>44052</v>
      </c>
      <c r="F875" s="54">
        <f t="shared" si="322"/>
        <v>68</v>
      </c>
      <c r="G875" cm="1">
        <f t="array" ref="G875">+INDEX('Casos ACUM Prov'!$CK$3:$OM$16,'TODO PROVINCIA'!C875+1,'TODO PROVINCIA'!F875)</f>
        <v>0</v>
      </c>
      <c r="H875">
        <f t="shared" si="314"/>
        <v>0</v>
      </c>
      <c r="I875" cm="1">
        <f t="array" ref="I875">+INDEX('Muertes-PROV'!$C$3:$GE$16,$C875+1,$F875)</f>
        <v>0</v>
      </c>
      <c r="J875">
        <f t="shared" si="315"/>
        <v>0</v>
      </c>
      <c r="K875" cm="1">
        <f t="array" ref="K875">+INDEX('rECUPERA-prov'!$C$3:$LA$16,$C875+1,$F875)</f>
        <v>0</v>
      </c>
      <c r="L875">
        <f t="shared" si="316"/>
        <v>0</v>
      </c>
      <c r="M875">
        <f t="shared" si="323"/>
        <v>0</v>
      </c>
      <c r="N875">
        <f t="shared" si="317"/>
        <v>0</v>
      </c>
      <c r="O875" s="57">
        <f t="shared" si="324"/>
        <v>0</v>
      </c>
      <c r="P875" s="57">
        <f t="shared" si="325"/>
        <v>0</v>
      </c>
      <c r="Q875" s="57">
        <f t="shared" si="326"/>
        <v>0</v>
      </c>
      <c r="R875" s="57">
        <f t="shared" si="327"/>
        <v>0</v>
      </c>
      <c r="S875" s="57">
        <f t="shared" si="328"/>
        <v>0</v>
      </c>
      <c r="T875" s="57">
        <f t="shared" si="329"/>
        <v>0</v>
      </c>
      <c r="U875" s="57">
        <f t="shared" si="330"/>
        <v>0</v>
      </c>
      <c r="V875" s="58">
        <f t="shared" si="331"/>
        <v>0</v>
      </c>
      <c r="W875" s="58">
        <f t="shared" si="332"/>
        <v>0</v>
      </c>
      <c r="X875" s="58">
        <f t="shared" si="333"/>
        <v>0</v>
      </c>
      <c r="Y875" s="58">
        <f t="shared" si="334"/>
        <v>0</v>
      </c>
      <c r="Z875">
        <f t="shared" si="318"/>
        <v>125461</v>
      </c>
    </row>
    <row r="876" spans="1:26" x14ac:dyDescent="0.3">
      <c r="A876" s="56" t="str">
        <f t="shared" si="320"/>
        <v>OUT TIME</v>
      </c>
      <c r="B876" s="56" t="str">
        <f t="shared" si="312"/>
        <v>ultimo</v>
      </c>
      <c r="C876" s="55">
        <f t="shared" ref="C876:D891" si="335">+C863</f>
        <v>2</v>
      </c>
      <c r="D876" t="str">
        <f t="shared" si="335"/>
        <v>Coclé</v>
      </c>
      <c r="E876" s="23">
        <f t="shared" si="321"/>
        <v>44052</v>
      </c>
      <c r="F876" s="54">
        <f t="shared" si="322"/>
        <v>68</v>
      </c>
      <c r="G876" cm="1">
        <f t="array" ref="G876">+INDEX('Casos ACUM Prov'!$CK$3:$OM$16,'TODO PROVINCIA'!C876+1,'TODO PROVINCIA'!F876)</f>
        <v>0</v>
      </c>
      <c r="H876">
        <f t="shared" si="314"/>
        <v>0</v>
      </c>
      <c r="I876" cm="1">
        <f t="array" ref="I876">+INDEX('Muertes-PROV'!$C$3:$GE$16,$C876+1,$F876)</f>
        <v>0</v>
      </c>
      <c r="J876">
        <f t="shared" si="315"/>
        <v>0</v>
      </c>
      <c r="K876" cm="1">
        <f t="array" ref="K876">+INDEX('rECUPERA-prov'!$C$3:$LA$16,$C876+1,$F876)</f>
        <v>0</v>
      </c>
      <c r="L876">
        <f t="shared" si="316"/>
        <v>0</v>
      </c>
      <c r="M876">
        <f t="shared" si="323"/>
        <v>0</v>
      </c>
      <c r="N876">
        <f t="shared" si="317"/>
        <v>0</v>
      </c>
      <c r="O876" s="57">
        <f t="shared" si="324"/>
        <v>0</v>
      </c>
      <c r="P876" s="57">
        <f t="shared" si="325"/>
        <v>0</v>
      </c>
      <c r="Q876" s="57">
        <f t="shared" si="326"/>
        <v>0</v>
      </c>
      <c r="R876" s="57">
        <f t="shared" si="327"/>
        <v>0</v>
      </c>
      <c r="S876" s="57">
        <f t="shared" si="328"/>
        <v>0</v>
      </c>
      <c r="T876" s="57">
        <f t="shared" si="329"/>
        <v>0</v>
      </c>
      <c r="U876" s="57">
        <f t="shared" si="330"/>
        <v>0</v>
      </c>
      <c r="V876" s="58">
        <f t="shared" si="331"/>
        <v>0</v>
      </c>
      <c r="W876" s="58">
        <f t="shared" si="332"/>
        <v>0</v>
      </c>
      <c r="X876" s="58">
        <f t="shared" si="333"/>
        <v>0</v>
      </c>
      <c r="Y876" s="58">
        <f t="shared" si="334"/>
        <v>0</v>
      </c>
      <c r="Z876">
        <f t="shared" si="318"/>
        <v>416873</v>
      </c>
    </row>
    <row r="877" spans="1:26" x14ac:dyDescent="0.3">
      <c r="A877" s="56" t="str">
        <f t="shared" si="320"/>
        <v>OUT TIME</v>
      </c>
      <c r="B877" s="56" t="str">
        <f t="shared" si="312"/>
        <v>ultimo</v>
      </c>
      <c r="C877" s="55">
        <f t="shared" si="335"/>
        <v>3</v>
      </c>
      <c r="D877" t="str">
        <f t="shared" si="335"/>
        <v>Colón</v>
      </c>
      <c r="E877" s="23">
        <f t="shared" si="321"/>
        <v>44052</v>
      </c>
      <c r="F877" s="54">
        <f t="shared" si="322"/>
        <v>68</v>
      </c>
      <c r="G877" cm="1">
        <f t="array" ref="G877">+INDEX('Casos ACUM Prov'!$CK$3:$OM$16,'TODO PROVINCIA'!C877+1,'TODO PROVINCIA'!F877)</f>
        <v>0</v>
      </c>
      <c r="H877">
        <f t="shared" si="314"/>
        <v>0</v>
      </c>
      <c r="I877" cm="1">
        <f t="array" ref="I877">+INDEX('Muertes-PROV'!$C$3:$GE$16,$C877+1,$F877)</f>
        <v>0</v>
      </c>
      <c r="J877">
        <f t="shared" si="315"/>
        <v>0</v>
      </c>
      <c r="K877" cm="1">
        <f t="array" ref="K877">+INDEX('rECUPERA-prov'!$C$3:$LA$16,$C877+1,$F877)</f>
        <v>0</v>
      </c>
      <c r="L877">
        <f t="shared" si="316"/>
        <v>0</v>
      </c>
      <c r="M877">
        <f t="shared" si="323"/>
        <v>0</v>
      </c>
      <c r="N877">
        <f t="shared" si="317"/>
        <v>0</v>
      </c>
      <c r="O877" s="57">
        <f t="shared" si="324"/>
        <v>0</v>
      </c>
      <c r="P877" s="57">
        <f t="shared" si="325"/>
        <v>0</v>
      </c>
      <c r="Q877" s="57">
        <f t="shared" si="326"/>
        <v>0</v>
      </c>
      <c r="R877" s="57">
        <f t="shared" si="327"/>
        <v>0</v>
      </c>
      <c r="S877" s="57">
        <f t="shared" si="328"/>
        <v>0</v>
      </c>
      <c r="T877" s="57">
        <f t="shared" si="329"/>
        <v>0</v>
      </c>
      <c r="U877" s="57">
        <f t="shared" si="330"/>
        <v>0</v>
      </c>
      <c r="V877" s="58">
        <f t="shared" si="331"/>
        <v>0</v>
      </c>
      <c r="W877" s="58">
        <f t="shared" si="332"/>
        <v>0</v>
      </c>
      <c r="X877" s="58">
        <f t="shared" si="333"/>
        <v>0</v>
      </c>
      <c r="Y877" s="58">
        <f t="shared" si="334"/>
        <v>0</v>
      </c>
      <c r="Z877">
        <f t="shared" si="318"/>
        <v>233708</v>
      </c>
    </row>
    <row r="878" spans="1:26" x14ac:dyDescent="0.3">
      <c r="A878" s="56" t="str">
        <f t="shared" si="320"/>
        <v>OUT TIME</v>
      </c>
      <c r="B878" s="56" t="str">
        <f t="shared" si="312"/>
        <v>ultimo</v>
      </c>
      <c r="C878" s="55">
        <f t="shared" si="335"/>
        <v>4</v>
      </c>
      <c r="D878" t="str">
        <f t="shared" si="335"/>
        <v>Chiriquí</v>
      </c>
      <c r="E878" s="23">
        <f t="shared" si="321"/>
        <v>44052</v>
      </c>
      <c r="F878" s="54">
        <f t="shared" si="322"/>
        <v>68</v>
      </c>
      <c r="G878" cm="1">
        <f t="array" ref="G878">+INDEX('Casos ACUM Prov'!$CK$3:$OM$16,'TODO PROVINCIA'!C878+1,'TODO PROVINCIA'!F878)</f>
        <v>0</v>
      </c>
      <c r="H878">
        <f t="shared" si="314"/>
        <v>0</v>
      </c>
      <c r="I878" cm="1">
        <f t="array" ref="I878">+INDEX('Muertes-PROV'!$C$3:$GE$16,$C878+1,$F878)</f>
        <v>0</v>
      </c>
      <c r="J878">
        <f t="shared" si="315"/>
        <v>0</v>
      </c>
      <c r="K878" cm="1">
        <f t="array" ref="K878">+INDEX('rECUPERA-prov'!$C$3:$LA$16,$C878+1,$F878)</f>
        <v>0</v>
      </c>
      <c r="L878">
        <f t="shared" si="316"/>
        <v>0</v>
      </c>
      <c r="M878">
        <f t="shared" si="323"/>
        <v>0</v>
      </c>
      <c r="N878">
        <f t="shared" si="317"/>
        <v>0</v>
      </c>
      <c r="O878" s="57">
        <f t="shared" si="324"/>
        <v>0</v>
      </c>
      <c r="P878" s="57">
        <f t="shared" si="325"/>
        <v>0</v>
      </c>
      <c r="Q878" s="57">
        <f t="shared" si="326"/>
        <v>0</v>
      </c>
      <c r="R878" s="57">
        <f t="shared" si="327"/>
        <v>0</v>
      </c>
      <c r="S878" s="57">
        <f t="shared" si="328"/>
        <v>0</v>
      </c>
      <c r="T878" s="57">
        <f t="shared" si="329"/>
        <v>0</v>
      </c>
      <c r="U878" s="57">
        <f t="shared" si="330"/>
        <v>0</v>
      </c>
      <c r="V878" s="58">
        <f t="shared" si="331"/>
        <v>0</v>
      </c>
      <c r="W878" s="58">
        <f t="shared" si="332"/>
        <v>0</v>
      </c>
      <c r="X878" s="58">
        <f t="shared" si="333"/>
        <v>0</v>
      </c>
      <c r="Y878" s="58">
        <f t="shared" si="334"/>
        <v>0</v>
      </c>
      <c r="Z878">
        <f t="shared" si="318"/>
        <v>241928</v>
      </c>
    </row>
    <row r="879" spans="1:26" x14ac:dyDescent="0.3">
      <c r="A879" s="56" t="str">
        <f t="shared" si="320"/>
        <v>OUT TIME</v>
      </c>
      <c r="B879" s="56" t="str">
        <f t="shared" si="312"/>
        <v>ultimo</v>
      </c>
      <c r="C879" s="55">
        <f t="shared" si="335"/>
        <v>5</v>
      </c>
      <c r="D879" t="str">
        <f t="shared" si="335"/>
        <v>Darién</v>
      </c>
      <c r="E879" s="23">
        <f t="shared" si="321"/>
        <v>44052</v>
      </c>
      <c r="F879" s="54">
        <f t="shared" si="322"/>
        <v>68</v>
      </c>
      <c r="G879" cm="1">
        <f t="array" ref="G879">+INDEX('Casos ACUM Prov'!$CK$3:$OM$16,'TODO PROVINCIA'!C879+1,'TODO PROVINCIA'!F879)</f>
        <v>0</v>
      </c>
      <c r="H879">
        <f t="shared" si="314"/>
        <v>0</v>
      </c>
      <c r="I879" cm="1">
        <f t="array" ref="I879">+INDEX('Muertes-PROV'!$C$3:$GE$16,$C879+1,$F879)</f>
        <v>0</v>
      </c>
      <c r="J879">
        <f t="shared" si="315"/>
        <v>0</v>
      </c>
      <c r="K879" cm="1">
        <f t="array" ref="K879">+INDEX('rECUPERA-prov'!$C$3:$LA$16,$C879+1,$F879)</f>
        <v>0</v>
      </c>
      <c r="L879">
        <f t="shared" si="316"/>
        <v>0</v>
      </c>
      <c r="M879">
        <f t="shared" si="323"/>
        <v>0</v>
      </c>
      <c r="N879">
        <f t="shared" si="317"/>
        <v>0</v>
      </c>
      <c r="O879" s="57">
        <f t="shared" si="324"/>
        <v>0</v>
      </c>
      <c r="P879" s="57">
        <f t="shared" si="325"/>
        <v>0</v>
      </c>
      <c r="Q879" s="57">
        <f t="shared" si="326"/>
        <v>0</v>
      </c>
      <c r="R879" s="57">
        <f t="shared" si="327"/>
        <v>0</v>
      </c>
      <c r="S879" s="57">
        <f t="shared" si="328"/>
        <v>0</v>
      </c>
      <c r="T879" s="57">
        <f t="shared" si="329"/>
        <v>0</v>
      </c>
      <c r="U879" s="57">
        <f t="shared" si="330"/>
        <v>0</v>
      </c>
      <c r="V879" s="58">
        <f t="shared" si="331"/>
        <v>0</v>
      </c>
      <c r="W879" s="58">
        <f t="shared" si="332"/>
        <v>0</v>
      </c>
      <c r="X879" s="58">
        <f t="shared" si="333"/>
        <v>0</v>
      </c>
      <c r="Y879" s="58">
        <f t="shared" si="334"/>
        <v>0</v>
      </c>
      <c r="Z879">
        <f t="shared" si="318"/>
        <v>10001</v>
      </c>
    </row>
    <row r="880" spans="1:26" x14ac:dyDescent="0.3">
      <c r="A880" s="56" t="str">
        <f t="shared" si="320"/>
        <v>OUT TIME</v>
      </c>
      <c r="B880" s="56" t="str">
        <f t="shared" si="312"/>
        <v>ultimo</v>
      </c>
      <c r="C880" s="55">
        <f t="shared" si="335"/>
        <v>6</v>
      </c>
      <c r="D880" t="str">
        <f t="shared" si="335"/>
        <v>Herrera</v>
      </c>
      <c r="E880" s="23">
        <f t="shared" si="321"/>
        <v>44052</v>
      </c>
      <c r="F880" s="54">
        <f t="shared" si="322"/>
        <v>68</v>
      </c>
      <c r="G880" cm="1">
        <f t="array" ref="G880">+INDEX('Casos ACUM Prov'!$CK$3:$OM$16,'TODO PROVINCIA'!C880+1,'TODO PROVINCIA'!F880)</f>
        <v>0</v>
      </c>
      <c r="H880">
        <f t="shared" si="314"/>
        <v>0</v>
      </c>
      <c r="I880" cm="1">
        <f t="array" ref="I880">+INDEX('Muertes-PROV'!$C$3:$GE$16,$C880+1,$F880)</f>
        <v>0</v>
      </c>
      <c r="J880">
        <f t="shared" si="315"/>
        <v>0</v>
      </c>
      <c r="K880" cm="1">
        <f t="array" ref="K880">+INDEX('rECUPERA-prov'!$C$3:$LA$16,$C880+1,$F880)</f>
        <v>0</v>
      </c>
      <c r="L880">
        <f t="shared" si="316"/>
        <v>0</v>
      </c>
      <c r="M880">
        <f t="shared" si="323"/>
        <v>0</v>
      </c>
      <c r="N880">
        <f t="shared" si="317"/>
        <v>0</v>
      </c>
      <c r="O880" s="57">
        <f t="shared" si="324"/>
        <v>0</v>
      </c>
      <c r="P880" s="57">
        <f t="shared" si="325"/>
        <v>0</v>
      </c>
      <c r="Q880" s="57">
        <f t="shared" si="326"/>
        <v>0</v>
      </c>
      <c r="R880" s="57">
        <f t="shared" si="327"/>
        <v>0</v>
      </c>
      <c r="S880" s="57">
        <f t="shared" si="328"/>
        <v>0</v>
      </c>
      <c r="T880" s="57">
        <f t="shared" si="329"/>
        <v>0</v>
      </c>
      <c r="U880" s="57">
        <f t="shared" si="330"/>
        <v>0</v>
      </c>
      <c r="V880" s="58">
        <f t="shared" si="331"/>
        <v>0</v>
      </c>
      <c r="W880" s="58">
        <f t="shared" si="332"/>
        <v>0</v>
      </c>
      <c r="X880" s="58">
        <f t="shared" si="333"/>
        <v>0</v>
      </c>
      <c r="Y880" s="58">
        <f t="shared" si="334"/>
        <v>0</v>
      </c>
      <c r="Z880">
        <f t="shared" si="318"/>
        <v>33109</v>
      </c>
    </row>
    <row r="881" spans="1:26" x14ac:dyDescent="0.3">
      <c r="A881" s="56" t="str">
        <f t="shared" si="320"/>
        <v>OUT TIME</v>
      </c>
      <c r="B881" s="56" t="str">
        <f t="shared" si="312"/>
        <v>ultimo</v>
      </c>
      <c r="C881" s="55">
        <f t="shared" si="335"/>
        <v>7</v>
      </c>
      <c r="D881" t="str">
        <f t="shared" si="335"/>
        <v>Los Santos</v>
      </c>
      <c r="E881" s="23">
        <f t="shared" si="321"/>
        <v>44052</v>
      </c>
      <c r="F881" s="54">
        <f t="shared" si="322"/>
        <v>68</v>
      </c>
      <c r="G881" cm="1">
        <f t="array" ref="G881">+INDEX('Casos ACUM Prov'!$CK$3:$OM$16,'TODO PROVINCIA'!C881+1,'TODO PROVINCIA'!F881)</f>
        <v>0</v>
      </c>
      <c r="H881">
        <f t="shared" si="314"/>
        <v>0</v>
      </c>
      <c r="I881" cm="1">
        <f t="array" ref="I881">+INDEX('Muertes-PROV'!$C$3:$GE$16,$C881+1,$F881)</f>
        <v>0</v>
      </c>
      <c r="J881">
        <f t="shared" si="315"/>
        <v>0</v>
      </c>
      <c r="K881" cm="1">
        <f t="array" ref="K881">+INDEX('rECUPERA-prov'!$C$3:$LA$16,$C881+1,$F881)</f>
        <v>0</v>
      </c>
      <c r="L881">
        <f t="shared" si="316"/>
        <v>0</v>
      </c>
      <c r="M881">
        <f t="shared" si="323"/>
        <v>0</v>
      </c>
      <c r="N881">
        <f t="shared" si="317"/>
        <v>0</v>
      </c>
      <c r="O881" s="57">
        <f t="shared" si="324"/>
        <v>0</v>
      </c>
      <c r="P881" s="57">
        <f t="shared" si="325"/>
        <v>0</v>
      </c>
      <c r="Q881" s="57">
        <f t="shared" si="326"/>
        <v>0</v>
      </c>
      <c r="R881" s="57">
        <f t="shared" si="327"/>
        <v>0</v>
      </c>
      <c r="S881" s="57">
        <f t="shared" si="328"/>
        <v>0</v>
      </c>
      <c r="T881" s="57">
        <f t="shared" si="329"/>
        <v>0</v>
      </c>
      <c r="U881" s="57">
        <f t="shared" si="330"/>
        <v>0</v>
      </c>
      <c r="V881" s="58">
        <f t="shared" si="331"/>
        <v>0</v>
      </c>
      <c r="W881" s="58">
        <f t="shared" si="332"/>
        <v>0</v>
      </c>
      <c r="X881" s="58">
        <f t="shared" si="333"/>
        <v>0</v>
      </c>
      <c r="Y881" s="58">
        <f t="shared" si="334"/>
        <v>0</v>
      </c>
      <c r="Z881">
        <f t="shared" si="318"/>
        <v>156747</v>
      </c>
    </row>
    <row r="882" spans="1:26" x14ac:dyDescent="0.3">
      <c r="A882" s="56" t="str">
        <f t="shared" si="320"/>
        <v>OUT TIME</v>
      </c>
      <c r="B882" s="56" t="str">
        <f t="shared" si="312"/>
        <v>ultimo</v>
      </c>
      <c r="C882" s="55">
        <f t="shared" si="335"/>
        <v>8</v>
      </c>
      <c r="D882" t="str">
        <f t="shared" si="335"/>
        <v>Panamá</v>
      </c>
      <c r="E882" s="23">
        <f t="shared" si="321"/>
        <v>44052</v>
      </c>
      <c r="F882" s="54">
        <f t="shared" si="322"/>
        <v>68</v>
      </c>
      <c r="G882" cm="1">
        <f t="array" ref="G882">+INDEX('Casos ACUM Prov'!$CK$3:$OM$16,'TODO PROVINCIA'!C882+1,'TODO PROVINCIA'!F882)</f>
        <v>0</v>
      </c>
      <c r="H882">
        <f t="shared" si="314"/>
        <v>0</v>
      </c>
      <c r="I882" cm="1">
        <f t="array" ref="I882">+INDEX('Muertes-PROV'!$C$3:$GE$16,$C882+1,$F882)</f>
        <v>0</v>
      </c>
      <c r="J882">
        <f t="shared" si="315"/>
        <v>0</v>
      </c>
      <c r="K882" cm="1">
        <f t="array" ref="K882">+INDEX('rECUPERA-prov'!$C$3:$LA$16,$C882+1,$F882)</f>
        <v>0</v>
      </c>
      <c r="L882">
        <f t="shared" si="316"/>
        <v>0</v>
      </c>
      <c r="M882">
        <f t="shared" si="323"/>
        <v>0</v>
      </c>
      <c r="N882">
        <f t="shared" si="317"/>
        <v>0</v>
      </c>
      <c r="O882" s="57">
        <f t="shared" si="324"/>
        <v>0</v>
      </c>
      <c r="P882" s="57">
        <f t="shared" si="325"/>
        <v>0</v>
      </c>
      <c r="Q882" s="57">
        <f t="shared" si="326"/>
        <v>0</v>
      </c>
      <c r="R882" s="57">
        <f t="shared" si="327"/>
        <v>0</v>
      </c>
      <c r="S882" s="57">
        <f t="shared" si="328"/>
        <v>0</v>
      </c>
      <c r="T882" s="57">
        <f t="shared" si="329"/>
        <v>0</v>
      </c>
      <c r="U882" s="57">
        <f t="shared" si="330"/>
        <v>0</v>
      </c>
      <c r="V882" s="58">
        <f t="shared" si="331"/>
        <v>0</v>
      </c>
      <c r="W882" s="58">
        <f t="shared" si="332"/>
        <v>0</v>
      </c>
      <c r="X882" s="58">
        <f t="shared" si="333"/>
        <v>0</v>
      </c>
      <c r="Y882" s="58">
        <f t="shared" si="334"/>
        <v>0</v>
      </c>
      <c r="Z882">
        <f t="shared" si="318"/>
        <v>109955</v>
      </c>
    </row>
    <row r="883" spans="1:26" x14ac:dyDescent="0.3">
      <c r="A883" s="56" t="str">
        <f t="shared" si="320"/>
        <v>OUT TIME</v>
      </c>
      <c r="B883" s="56" t="str">
        <f t="shared" si="312"/>
        <v>ultimo</v>
      </c>
      <c r="C883" s="55">
        <f t="shared" si="335"/>
        <v>9</v>
      </c>
      <c r="D883" t="str">
        <f t="shared" si="335"/>
        <v>Veraguas</v>
      </c>
      <c r="E883" s="23">
        <f t="shared" si="321"/>
        <v>44052</v>
      </c>
      <c r="F883" s="54">
        <f t="shared" si="322"/>
        <v>68</v>
      </c>
      <c r="G883" cm="1">
        <f t="array" ref="G883">+INDEX('Casos ACUM Prov'!$CK$3:$OM$16,'TODO PROVINCIA'!C883+1,'TODO PROVINCIA'!F883)</f>
        <v>0</v>
      </c>
      <c r="H883">
        <f t="shared" si="314"/>
        <v>0</v>
      </c>
      <c r="I883" cm="1">
        <f t="array" ref="I883">+INDEX('Muertes-PROV'!$C$3:$GE$16,$C883+1,$F883)</f>
        <v>0</v>
      </c>
      <c r="J883">
        <f t="shared" si="315"/>
        <v>0</v>
      </c>
      <c r="K883" cm="1">
        <f t="array" ref="K883">+INDEX('rECUPERA-prov'!$C$3:$LA$16,$C883+1,$F883)</f>
        <v>0</v>
      </c>
      <c r="L883">
        <f t="shared" si="316"/>
        <v>0</v>
      </c>
      <c r="M883">
        <f t="shared" si="323"/>
        <v>0</v>
      </c>
      <c r="N883">
        <f t="shared" si="317"/>
        <v>0</v>
      </c>
      <c r="O883" s="57">
        <f t="shared" si="324"/>
        <v>0</v>
      </c>
      <c r="P883" s="57">
        <f t="shared" si="325"/>
        <v>0</v>
      </c>
      <c r="Q883" s="57">
        <f t="shared" si="326"/>
        <v>0</v>
      </c>
      <c r="R883" s="57">
        <f t="shared" si="327"/>
        <v>0</v>
      </c>
      <c r="S883" s="57">
        <f t="shared" si="328"/>
        <v>0</v>
      </c>
      <c r="T883" s="57">
        <f t="shared" si="329"/>
        <v>0</v>
      </c>
      <c r="U883" s="57">
        <f t="shared" si="330"/>
        <v>0</v>
      </c>
      <c r="V883" s="58">
        <f t="shared" si="331"/>
        <v>0</v>
      </c>
      <c r="W883" s="58">
        <f t="shared" si="332"/>
        <v>0</v>
      </c>
      <c r="X883" s="58">
        <f t="shared" si="333"/>
        <v>0</v>
      </c>
      <c r="Y883" s="58">
        <f t="shared" si="334"/>
        <v>0</v>
      </c>
      <c r="Z883">
        <f t="shared" si="318"/>
        <v>109955</v>
      </c>
    </row>
    <row r="884" spans="1:26" x14ac:dyDescent="0.3">
      <c r="A884" s="56" t="str">
        <f t="shared" si="320"/>
        <v>OUT TIME</v>
      </c>
      <c r="B884" s="56" t="str">
        <f t="shared" si="312"/>
        <v>ultimo</v>
      </c>
      <c r="C884" s="55">
        <f t="shared" si="335"/>
        <v>10</v>
      </c>
      <c r="D884" t="str">
        <f t="shared" si="335"/>
        <v>Comarca Kuna Yala</v>
      </c>
      <c r="E884" s="23">
        <f t="shared" si="321"/>
        <v>44052</v>
      </c>
      <c r="F884" s="54">
        <f t="shared" si="322"/>
        <v>68</v>
      </c>
      <c r="G884" cm="1">
        <f t="array" ref="G884">+INDEX('Casos ACUM Prov'!$CK$3:$OM$16,'TODO PROVINCIA'!C884+1,'TODO PROVINCIA'!F884)</f>
        <v>0</v>
      </c>
      <c r="H884">
        <f t="shared" si="314"/>
        <v>0</v>
      </c>
      <c r="I884" cm="1">
        <f t="array" ref="I884">+INDEX('Muertes-PROV'!$C$3:$GE$16,$C884+1,$F884)</f>
        <v>0</v>
      </c>
      <c r="J884">
        <f t="shared" si="315"/>
        <v>0</v>
      </c>
      <c r="K884" cm="1">
        <f t="array" ref="K884">+INDEX('rECUPERA-prov'!$C$3:$LA$16,$C884+1,$F884)</f>
        <v>0</v>
      </c>
      <c r="L884">
        <f t="shared" si="316"/>
        <v>0</v>
      </c>
      <c r="M884">
        <f t="shared" si="323"/>
        <v>0</v>
      </c>
      <c r="N884">
        <f t="shared" si="317"/>
        <v>0</v>
      </c>
      <c r="O884" s="57">
        <f t="shared" si="324"/>
        <v>0</v>
      </c>
      <c r="P884" s="57">
        <f t="shared" si="325"/>
        <v>0</v>
      </c>
      <c r="Q884" s="57">
        <f t="shared" si="326"/>
        <v>0</v>
      </c>
      <c r="R884" s="57">
        <f t="shared" si="327"/>
        <v>0</v>
      </c>
      <c r="S884" s="57">
        <f t="shared" si="328"/>
        <v>0</v>
      </c>
      <c r="T884" s="57">
        <f t="shared" si="329"/>
        <v>0</v>
      </c>
      <c r="U884" s="57">
        <f t="shared" si="330"/>
        <v>0</v>
      </c>
      <c r="V884" s="58">
        <f t="shared" si="331"/>
        <v>0</v>
      </c>
      <c r="W884" s="58">
        <f t="shared" si="332"/>
        <v>0</v>
      </c>
      <c r="X884" s="58">
        <f t="shared" si="333"/>
        <v>0</v>
      </c>
      <c r="Y884" s="58">
        <f t="shared" si="334"/>
        <v>0</v>
      </c>
      <c r="Z884">
        <f t="shared" si="318"/>
        <v>89592</v>
      </c>
    </row>
    <row r="885" spans="1:26" x14ac:dyDescent="0.3">
      <c r="A885" s="56" t="str">
        <f t="shared" si="320"/>
        <v>OUT TIME</v>
      </c>
      <c r="B885" s="56" t="str">
        <f t="shared" si="312"/>
        <v>ultimo</v>
      </c>
      <c r="C885" s="55">
        <f t="shared" si="335"/>
        <v>11</v>
      </c>
      <c r="D885" t="str">
        <f t="shared" si="335"/>
        <v>Comarca Emberá Wounaán</v>
      </c>
      <c r="E885" s="23">
        <f t="shared" si="321"/>
        <v>44052</v>
      </c>
      <c r="F885" s="54">
        <f t="shared" si="322"/>
        <v>68</v>
      </c>
      <c r="G885" cm="1">
        <f t="array" ref="G885">+INDEX('Casos ACUM Prov'!$CK$3:$OM$16,'TODO PROVINCIA'!C885+1,'TODO PROVINCIA'!F885)</f>
        <v>0</v>
      </c>
      <c r="H885">
        <f t="shared" si="314"/>
        <v>0</v>
      </c>
      <c r="I885" cm="1">
        <f t="array" ref="I885">+INDEX('Muertes-PROV'!$C$3:$GE$16,$C885+1,$F885)</f>
        <v>0</v>
      </c>
      <c r="J885">
        <f t="shared" si="315"/>
        <v>0</v>
      </c>
      <c r="K885" cm="1">
        <f t="array" ref="K885">+INDEX('rECUPERA-prov'!$C$3:$LA$16,$C885+1,$F885)</f>
        <v>0</v>
      </c>
      <c r="L885">
        <f t="shared" si="316"/>
        <v>0</v>
      </c>
      <c r="M885">
        <f t="shared" si="323"/>
        <v>0</v>
      </c>
      <c r="N885">
        <f t="shared" si="317"/>
        <v>0</v>
      </c>
      <c r="O885" s="57">
        <f t="shared" si="324"/>
        <v>0</v>
      </c>
      <c r="P885" s="57">
        <f t="shared" si="325"/>
        <v>0</v>
      </c>
      <c r="Q885" s="57">
        <f t="shared" si="326"/>
        <v>0</v>
      </c>
      <c r="R885" s="57">
        <f t="shared" si="327"/>
        <v>0</v>
      </c>
      <c r="S885" s="57">
        <f t="shared" si="328"/>
        <v>0</v>
      </c>
      <c r="T885" s="57">
        <f t="shared" si="329"/>
        <v>0</v>
      </c>
      <c r="U885" s="57">
        <f t="shared" si="330"/>
        <v>0</v>
      </c>
      <c r="V885" s="58">
        <f t="shared" si="331"/>
        <v>0</v>
      </c>
      <c r="W885" s="58">
        <f t="shared" si="332"/>
        <v>0</v>
      </c>
      <c r="X885" s="58">
        <f t="shared" si="333"/>
        <v>0</v>
      </c>
      <c r="Y885" s="58">
        <f t="shared" si="334"/>
        <v>0</v>
      </c>
      <c r="Z885">
        <f t="shared" si="318"/>
        <v>1249032</v>
      </c>
    </row>
    <row r="886" spans="1:26" x14ac:dyDescent="0.3">
      <c r="A886" s="56" t="str">
        <f t="shared" si="320"/>
        <v>OUT TIME</v>
      </c>
      <c r="B886" s="56" t="str">
        <f t="shared" si="312"/>
        <v>ultimo</v>
      </c>
      <c r="C886" s="55">
        <f t="shared" si="335"/>
        <v>12</v>
      </c>
      <c r="D886" t="str">
        <f t="shared" si="335"/>
        <v>Comarca Ngäbe Buglé</v>
      </c>
      <c r="E886" s="23">
        <f t="shared" si="321"/>
        <v>44052</v>
      </c>
      <c r="F886" s="54">
        <f t="shared" si="322"/>
        <v>68</v>
      </c>
      <c r="G886" cm="1">
        <f t="array" ref="G886">+INDEX('Casos ACUM Prov'!$CK$3:$OM$16,'TODO PROVINCIA'!C886+1,'TODO PROVINCIA'!F886)</f>
        <v>0</v>
      </c>
      <c r="H886">
        <f t="shared" si="314"/>
        <v>0</v>
      </c>
      <c r="I886" cm="1">
        <f t="array" ref="I886">+INDEX('Muertes-PROV'!$C$3:$GE$16,$C886+1,$F886)</f>
        <v>0</v>
      </c>
      <c r="J886">
        <f t="shared" si="315"/>
        <v>0</v>
      </c>
      <c r="K886" cm="1">
        <f t="array" ref="K886">+INDEX('rECUPERA-prov'!$C$3:$LA$16,$C886+1,$F886)</f>
        <v>0</v>
      </c>
      <c r="L886">
        <f t="shared" si="316"/>
        <v>0</v>
      </c>
      <c r="M886">
        <f t="shared" si="323"/>
        <v>0</v>
      </c>
      <c r="N886">
        <f t="shared" si="317"/>
        <v>0</v>
      </c>
      <c r="O886" s="57">
        <f t="shared" si="324"/>
        <v>0</v>
      </c>
      <c r="P886" s="57">
        <f t="shared" si="325"/>
        <v>0</v>
      </c>
      <c r="Q886" s="57">
        <f t="shared" si="326"/>
        <v>0</v>
      </c>
      <c r="R886" s="57">
        <f t="shared" si="327"/>
        <v>0</v>
      </c>
      <c r="S886" s="57">
        <f t="shared" si="328"/>
        <v>0</v>
      </c>
      <c r="T886" s="57">
        <f t="shared" si="329"/>
        <v>0</v>
      </c>
      <c r="U886" s="57">
        <f t="shared" si="330"/>
        <v>0</v>
      </c>
      <c r="V886" s="58">
        <f t="shared" si="331"/>
        <v>0</v>
      </c>
      <c r="W886" s="58">
        <f t="shared" si="332"/>
        <v>0</v>
      </c>
      <c r="X886" s="58">
        <f t="shared" si="333"/>
        <v>0</v>
      </c>
      <c r="Y886" s="58">
        <f t="shared" si="334"/>
        <v>0</v>
      </c>
      <c r="Z886">
        <f t="shared" si="318"/>
        <v>464038</v>
      </c>
    </row>
    <row r="887" spans="1:26" x14ac:dyDescent="0.3">
      <c r="A887" s="56" t="str">
        <f t="shared" si="320"/>
        <v>OUT TIME</v>
      </c>
      <c r="B887" s="56" t="str">
        <f t="shared" si="312"/>
        <v>ultimo</v>
      </c>
      <c r="C887" s="55">
        <f t="shared" si="335"/>
        <v>13</v>
      </c>
      <c r="D887" t="str">
        <f t="shared" si="335"/>
        <v>Panamá Oeste</v>
      </c>
      <c r="E887" s="23">
        <f t="shared" si="321"/>
        <v>44052</v>
      </c>
      <c r="F887" s="54">
        <f t="shared" si="322"/>
        <v>68</v>
      </c>
      <c r="G887" cm="1">
        <f t="array" ref="G887">+INDEX('Casos ACUM Prov'!$CK$3:$OM$16,'TODO PROVINCIA'!C887+1,'TODO PROVINCIA'!F887)</f>
        <v>0</v>
      </c>
      <c r="H887">
        <f t="shared" si="314"/>
        <v>0</v>
      </c>
      <c r="I887" cm="1">
        <f t="array" ref="I887">+INDEX('Muertes-PROV'!$C$3:$GE$16,$C887+1,$F887)</f>
        <v>0</v>
      </c>
      <c r="J887">
        <f t="shared" si="315"/>
        <v>0</v>
      </c>
      <c r="K887" cm="1">
        <f t="array" ref="K887">+INDEX('rECUPERA-prov'!$C$3:$LA$16,$C887+1,$F887)</f>
        <v>0</v>
      </c>
      <c r="L887">
        <f t="shared" si="316"/>
        <v>0</v>
      </c>
      <c r="M887">
        <f t="shared" si="323"/>
        <v>0</v>
      </c>
      <c r="N887">
        <f t="shared" si="317"/>
        <v>0</v>
      </c>
      <c r="O887" s="57">
        <f t="shared" si="324"/>
        <v>0</v>
      </c>
      <c r="P887" s="57">
        <f t="shared" si="325"/>
        <v>0</v>
      </c>
      <c r="Q887" s="57">
        <f t="shared" si="326"/>
        <v>0</v>
      </c>
      <c r="R887" s="57">
        <f t="shared" si="327"/>
        <v>0</v>
      </c>
      <c r="S887" s="57">
        <f t="shared" si="328"/>
        <v>0</v>
      </c>
      <c r="T887" s="57">
        <f t="shared" si="329"/>
        <v>0</v>
      </c>
      <c r="U887" s="57">
        <f t="shared" si="330"/>
        <v>0</v>
      </c>
      <c r="V887" s="58">
        <f t="shared" si="331"/>
        <v>0</v>
      </c>
      <c r="W887" s="58">
        <f t="shared" si="332"/>
        <v>0</v>
      </c>
      <c r="X887" s="58">
        <f t="shared" si="333"/>
        <v>0</v>
      </c>
      <c r="Y887" s="58">
        <f t="shared" si="334"/>
        <v>0</v>
      </c>
      <c r="Z887">
        <f t="shared" si="318"/>
        <v>226991</v>
      </c>
    </row>
    <row r="888" spans="1:26" x14ac:dyDescent="0.3">
      <c r="A888" s="56" t="str">
        <f t="shared" si="320"/>
        <v>OUT TIME</v>
      </c>
      <c r="B888" s="56" t="str">
        <f t="shared" si="312"/>
        <v>ultimo</v>
      </c>
      <c r="C888" s="55">
        <f t="shared" si="335"/>
        <v>1</v>
      </c>
      <c r="D888" t="str">
        <f t="shared" si="335"/>
        <v>Bocas del Toro</v>
      </c>
      <c r="E888" s="23">
        <f t="shared" si="321"/>
        <v>44053</v>
      </c>
      <c r="F888" s="54">
        <f t="shared" si="322"/>
        <v>69</v>
      </c>
      <c r="G888" cm="1">
        <f t="array" ref="G888">+INDEX('Casos ACUM Prov'!$CK$3:$OM$16,'TODO PROVINCIA'!C888+1,'TODO PROVINCIA'!F888)</f>
        <v>0</v>
      </c>
      <c r="H888">
        <f t="shared" si="314"/>
        <v>0</v>
      </c>
      <c r="I888" cm="1">
        <f t="array" ref="I888">+INDEX('Muertes-PROV'!$C$3:$GE$16,$C888+1,$F888)</f>
        <v>0</v>
      </c>
      <c r="J888">
        <f t="shared" si="315"/>
        <v>0</v>
      </c>
      <c r="K888" cm="1">
        <f t="array" ref="K888">+INDEX('rECUPERA-prov'!$C$3:$LA$16,$C888+1,$F888)</f>
        <v>0</v>
      </c>
      <c r="L888">
        <f t="shared" si="316"/>
        <v>0</v>
      </c>
      <c r="M888">
        <f t="shared" si="323"/>
        <v>0</v>
      </c>
      <c r="N888">
        <f t="shared" si="317"/>
        <v>0</v>
      </c>
      <c r="O888" s="57">
        <f t="shared" si="324"/>
        <v>0</v>
      </c>
      <c r="P888" s="57">
        <f t="shared" si="325"/>
        <v>0</v>
      </c>
      <c r="Q888" s="57">
        <f t="shared" si="326"/>
        <v>0</v>
      </c>
      <c r="R888" s="57">
        <f t="shared" si="327"/>
        <v>0</v>
      </c>
      <c r="S888" s="57">
        <f t="shared" si="328"/>
        <v>0</v>
      </c>
      <c r="T888" s="57">
        <f t="shared" si="329"/>
        <v>0</v>
      </c>
      <c r="U888" s="57">
        <f t="shared" si="330"/>
        <v>0</v>
      </c>
      <c r="V888" s="58">
        <f t="shared" si="331"/>
        <v>0</v>
      </c>
      <c r="W888" s="58">
        <f t="shared" si="332"/>
        <v>0</v>
      </c>
      <c r="X888" s="58">
        <f t="shared" si="333"/>
        <v>0</v>
      </c>
      <c r="Y888" s="58">
        <f t="shared" si="334"/>
        <v>0</v>
      </c>
      <c r="Z888">
        <f t="shared" si="318"/>
        <v>125461</v>
      </c>
    </row>
    <row r="889" spans="1:26" x14ac:dyDescent="0.3">
      <c r="A889" s="56" t="str">
        <f t="shared" si="320"/>
        <v>OUT TIME</v>
      </c>
      <c r="B889" s="56" t="str">
        <f t="shared" si="312"/>
        <v>ultimo</v>
      </c>
      <c r="C889" s="55">
        <f t="shared" si="335"/>
        <v>2</v>
      </c>
      <c r="D889" t="str">
        <f t="shared" si="335"/>
        <v>Coclé</v>
      </c>
      <c r="E889" s="23">
        <f t="shared" si="321"/>
        <v>44053</v>
      </c>
      <c r="F889" s="54">
        <f t="shared" si="322"/>
        <v>69</v>
      </c>
      <c r="G889" cm="1">
        <f t="array" ref="G889">+INDEX('Casos ACUM Prov'!$CK$3:$OM$16,'TODO PROVINCIA'!C889+1,'TODO PROVINCIA'!F889)</f>
        <v>0</v>
      </c>
      <c r="H889">
        <f t="shared" si="314"/>
        <v>0</v>
      </c>
      <c r="I889" cm="1">
        <f t="array" ref="I889">+INDEX('Muertes-PROV'!$C$3:$GE$16,$C889+1,$F889)</f>
        <v>0</v>
      </c>
      <c r="J889">
        <f t="shared" si="315"/>
        <v>0</v>
      </c>
      <c r="K889" cm="1">
        <f t="array" ref="K889">+INDEX('rECUPERA-prov'!$C$3:$LA$16,$C889+1,$F889)</f>
        <v>0</v>
      </c>
      <c r="L889">
        <f t="shared" si="316"/>
        <v>0</v>
      </c>
      <c r="M889">
        <f t="shared" si="323"/>
        <v>0</v>
      </c>
      <c r="N889">
        <f t="shared" si="317"/>
        <v>0</v>
      </c>
      <c r="O889" s="57">
        <f t="shared" si="324"/>
        <v>0</v>
      </c>
      <c r="P889" s="57">
        <f t="shared" si="325"/>
        <v>0</v>
      </c>
      <c r="Q889" s="57">
        <f t="shared" si="326"/>
        <v>0</v>
      </c>
      <c r="R889" s="57">
        <f t="shared" si="327"/>
        <v>0</v>
      </c>
      <c r="S889" s="57">
        <f t="shared" si="328"/>
        <v>0</v>
      </c>
      <c r="T889" s="57">
        <f t="shared" si="329"/>
        <v>0</v>
      </c>
      <c r="U889" s="57">
        <f t="shared" si="330"/>
        <v>0</v>
      </c>
      <c r="V889" s="58">
        <f t="shared" si="331"/>
        <v>0</v>
      </c>
      <c r="W889" s="58">
        <f t="shared" si="332"/>
        <v>0</v>
      </c>
      <c r="X889" s="58">
        <f t="shared" si="333"/>
        <v>0</v>
      </c>
      <c r="Y889" s="58">
        <f t="shared" si="334"/>
        <v>0</v>
      </c>
      <c r="Z889">
        <f t="shared" si="318"/>
        <v>416873</v>
      </c>
    </row>
    <row r="890" spans="1:26" x14ac:dyDescent="0.3">
      <c r="A890" s="56" t="str">
        <f t="shared" si="320"/>
        <v>OUT TIME</v>
      </c>
      <c r="B890" s="56" t="str">
        <f t="shared" si="312"/>
        <v>ultimo</v>
      </c>
      <c r="C890" s="55">
        <f t="shared" si="335"/>
        <v>3</v>
      </c>
      <c r="D890" t="str">
        <f t="shared" si="335"/>
        <v>Colón</v>
      </c>
      <c r="E890" s="23">
        <f t="shared" si="321"/>
        <v>44053</v>
      </c>
      <c r="F890" s="54">
        <f t="shared" si="322"/>
        <v>69</v>
      </c>
      <c r="G890" cm="1">
        <f t="array" ref="G890">+INDEX('Casos ACUM Prov'!$CK$3:$OM$16,'TODO PROVINCIA'!C890+1,'TODO PROVINCIA'!F890)</f>
        <v>0</v>
      </c>
      <c r="H890">
        <f t="shared" si="314"/>
        <v>0</v>
      </c>
      <c r="I890" cm="1">
        <f t="array" ref="I890">+INDEX('Muertes-PROV'!$C$3:$GE$16,$C890+1,$F890)</f>
        <v>0</v>
      </c>
      <c r="J890">
        <f t="shared" si="315"/>
        <v>0</v>
      </c>
      <c r="K890" cm="1">
        <f t="array" ref="K890">+INDEX('rECUPERA-prov'!$C$3:$LA$16,$C890+1,$F890)</f>
        <v>0</v>
      </c>
      <c r="L890">
        <f t="shared" si="316"/>
        <v>0</v>
      </c>
      <c r="M890">
        <f t="shared" si="323"/>
        <v>0</v>
      </c>
      <c r="N890">
        <f t="shared" si="317"/>
        <v>0</v>
      </c>
      <c r="O890" s="57">
        <f t="shared" si="324"/>
        <v>0</v>
      </c>
      <c r="P890" s="57">
        <f t="shared" si="325"/>
        <v>0</v>
      </c>
      <c r="Q890" s="57">
        <f t="shared" si="326"/>
        <v>0</v>
      </c>
      <c r="R890" s="57">
        <f t="shared" si="327"/>
        <v>0</v>
      </c>
      <c r="S890" s="57">
        <f t="shared" si="328"/>
        <v>0</v>
      </c>
      <c r="T890" s="57">
        <f t="shared" si="329"/>
        <v>0</v>
      </c>
      <c r="U890" s="57">
        <f t="shared" si="330"/>
        <v>0</v>
      </c>
      <c r="V890" s="58">
        <f t="shared" si="331"/>
        <v>0</v>
      </c>
      <c r="W890" s="58">
        <f t="shared" si="332"/>
        <v>0</v>
      </c>
      <c r="X890" s="58">
        <f t="shared" si="333"/>
        <v>0</v>
      </c>
      <c r="Y890" s="58">
        <f t="shared" si="334"/>
        <v>0</v>
      </c>
      <c r="Z890">
        <f t="shared" si="318"/>
        <v>233708</v>
      </c>
    </row>
    <row r="891" spans="1:26" x14ac:dyDescent="0.3">
      <c r="A891" s="56" t="str">
        <f t="shared" si="320"/>
        <v>OUT TIME</v>
      </c>
      <c r="B891" s="56" t="str">
        <f t="shared" si="312"/>
        <v>ultimo</v>
      </c>
      <c r="C891" s="55">
        <f t="shared" si="335"/>
        <v>4</v>
      </c>
      <c r="D891" t="str">
        <f t="shared" si="335"/>
        <v>Chiriquí</v>
      </c>
      <c r="E891" s="23">
        <f t="shared" si="321"/>
        <v>44053</v>
      </c>
      <c r="F891" s="54">
        <f t="shared" si="322"/>
        <v>69</v>
      </c>
      <c r="G891" cm="1">
        <f t="array" ref="G891">+INDEX('Casos ACUM Prov'!$CK$3:$OM$16,'TODO PROVINCIA'!C891+1,'TODO PROVINCIA'!F891)</f>
        <v>0</v>
      </c>
      <c r="H891">
        <f t="shared" si="314"/>
        <v>0</v>
      </c>
      <c r="I891" cm="1">
        <f t="array" ref="I891">+INDEX('Muertes-PROV'!$C$3:$GE$16,$C891+1,$F891)</f>
        <v>0</v>
      </c>
      <c r="J891">
        <f t="shared" si="315"/>
        <v>0</v>
      </c>
      <c r="K891" cm="1">
        <f t="array" ref="K891">+INDEX('rECUPERA-prov'!$C$3:$LA$16,$C891+1,$F891)</f>
        <v>0</v>
      </c>
      <c r="L891">
        <f t="shared" si="316"/>
        <v>0</v>
      </c>
      <c r="M891">
        <f t="shared" si="323"/>
        <v>0</v>
      </c>
      <c r="N891">
        <f t="shared" si="317"/>
        <v>0</v>
      </c>
      <c r="O891" s="57">
        <f t="shared" si="324"/>
        <v>0</v>
      </c>
      <c r="P891" s="57">
        <f t="shared" si="325"/>
        <v>0</v>
      </c>
      <c r="Q891" s="57">
        <f t="shared" si="326"/>
        <v>0</v>
      </c>
      <c r="R891" s="57">
        <f t="shared" si="327"/>
        <v>0</v>
      </c>
      <c r="S891" s="57">
        <f t="shared" si="328"/>
        <v>0</v>
      </c>
      <c r="T891" s="57">
        <f t="shared" si="329"/>
        <v>0</v>
      </c>
      <c r="U891" s="57">
        <f t="shared" si="330"/>
        <v>0</v>
      </c>
      <c r="V891" s="58">
        <f t="shared" si="331"/>
        <v>0</v>
      </c>
      <c r="W891" s="58">
        <f t="shared" si="332"/>
        <v>0</v>
      </c>
      <c r="X891" s="58">
        <f t="shared" si="333"/>
        <v>0</v>
      </c>
      <c r="Y891" s="58">
        <f t="shared" si="334"/>
        <v>0</v>
      </c>
      <c r="Z891">
        <f t="shared" si="318"/>
        <v>241928</v>
      </c>
    </row>
    <row r="892" spans="1:26" x14ac:dyDescent="0.3">
      <c r="A892" s="56" t="str">
        <f t="shared" si="320"/>
        <v>OUT TIME</v>
      </c>
      <c r="B892" s="56" t="str">
        <f t="shared" si="312"/>
        <v>ultimo</v>
      </c>
      <c r="C892" s="55">
        <f t="shared" ref="C892:D907" si="336">+C879</f>
        <v>5</v>
      </c>
      <c r="D892" t="str">
        <f t="shared" si="336"/>
        <v>Darién</v>
      </c>
      <c r="E892" s="23">
        <f t="shared" si="321"/>
        <v>44053</v>
      </c>
      <c r="F892" s="54">
        <f t="shared" si="322"/>
        <v>69</v>
      </c>
      <c r="G892" cm="1">
        <f t="array" ref="G892">+INDEX('Casos ACUM Prov'!$CK$3:$OM$16,'TODO PROVINCIA'!C892+1,'TODO PROVINCIA'!F892)</f>
        <v>0</v>
      </c>
      <c r="H892">
        <f t="shared" si="314"/>
        <v>0</v>
      </c>
      <c r="I892" cm="1">
        <f t="array" ref="I892">+INDEX('Muertes-PROV'!$C$3:$GE$16,$C892+1,$F892)</f>
        <v>0</v>
      </c>
      <c r="J892">
        <f t="shared" si="315"/>
        <v>0</v>
      </c>
      <c r="K892" cm="1">
        <f t="array" ref="K892">+INDEX('rECUPERA-prov'!$C$3:$LA$16,$C892+1,$F892)</f>
        <v>0</v>
      </c>
      <c r="L892">
        <f t="shared" si="316"/>
        <v>0</v>
      </c>
      <c r="M892">
        <f t="shared" si="323"/>
        <v>0</v>
      </c>
      <c r="N892">
        <f t="shared" si="317"/>
        <v>0</v>
      </c>
      <c r="O892" s="57">
        <f t="shared" si="324"/>
        <v>0</v>
      </c>
      <c r="P892" s="57">
        <f t="shared" si="325"/>
        <v>0</v>
      </c>
      <c r="Q892" s="57">
        <f t="shared" si="326"/>
        <v>0</v>
      </c>
      <c r="R892" s="57">
        <f t="shared" si="327"/>
        <v>0</v>
      </c>
      <c r="S892" s="57">
        <f t="shared" si="328"/>
        <v>0</v>
      </c>
      <c r="T892" s="57">
        <f t="shared" si="329"/>
        <v>0</v>
      </c>
      <c r="U892" s="57">
        <f t="shared" si="330"/>
        <v>0</v>
      </c>
      <c r="V892" s="58">
        <f t="shared" si="331"/>
        <v>0</v>
      </c>
      <c r="W892" s="58">
        <f t="shared" si="332"/>
        <v>0</v>
      </c>
      <c r="X892" s="58">
        <f t="shared" si="333"/>
        <v>0</v>
      </c>
      <c r="Y892" s="58">
        <f t="shared" si="334"/>
        <v>0</v>
      </c>
      <c r="Z892">
        <f t="shared" si="318"/>
        <v>10001</v>
      </c>
    </row>
    <row r="893" spans="1:26" x14ac:dyDescent="0.3">
      <c r="A893" s="56" t="str">
        <f t="shared" si="320"/>
        <v>OUT TIME</v>
      </c>
      <c r="B893" s="56" t="str">
        <f t="shared" si="312"/>
        <v>ultimo</v>
      </c>
      <c r="C893" s="55">
        <f t="shared" si="336"/>
        <v>6</v>
      </c>
      <c r="D893" t="str">
        <f t="shared" si="336"/>
        <v>Herrera</v>
      </c>
      <c r="E893" s="23">
        <f t="shared" si="321"/>
        <v>44053</v>
      </c>
      <c r="F893" s="54">
        <f t="shared" si="322"/>
        <v>69</v>
      </c>
      <c r="G893" cm="1">
        <f t="array" ref="G893">+INDEX('Casos ACUM Prov'!$CK$3:$OM$16,'TODO PROVINCIA'!C893+1,'TODO PROVINCIA'!F893)</f>
        <v>0</v>
      </c>
      <c r="H893">
        <f t="shared" si="314"/>
        <v>0</v>
      </c>
      <c r="I893" cm="1">
        <f t="array" ref="I893">+INDEX('Muertes-PROV'!$C$3:$GE$16,$C893+1,$F893)</f>
        <v>0</v>
      </c>
      <c r="J893">
        <f t="shared" si="315"/>
        <v>0</v>
      </c>
      <c r="K893" cm="1">
        <f t="array" ref="K893">+INDEX('rECUPERA-prov'!$C$3:$LA$16,$C893+1,$F893)</f>
        <v>0</v>
      </c>
      <c r="L893">
        <f t="shared" si="316"/>
        <v>0</v>
      </c>
      <c r="M893">
        <f t="shared" si="323"/>
        <v>0</v>
      </c>
      <c r="N893">
        <f t="shared" si="317"/>
        <v>0</v>
      </c>
      <c r="O893" s="57">
        <f t="shared" si="324"/>
        <v>0</v>
      </c>
      <c r="P893" s="57">
        <f t="shared" si="325"/>
        <v>0</v>
      </c>
      <c r="Q893" s="57">
        <f t="shared" si="326"/>
        <v>0</v>
      </c>
      <c r="R893" s="57">
        <f t="shared" si="327"/>
        <v>0</v>
      </c>
      <c r="S893" s="57">
        <f t="shared" si="328"/>
        <v>0</v>
      </c>
      <c r="T893" s="57">
        <f t="shared" si="329"/>
        <v>0</v>
      </c>
      <c r="U893" s="57">
        <f t="shared" si="330"/>
        <v>0</v>
      </c>
      <c r="V893" s="58">
        <f t="shared" si="331"/>
        <v>0</v>
      </c>
      <c r="W893" s="58">
        <f t="shared" si="332"/>
        <v>0</v>
      </c>
      <c r="X893" s="58">
        <f t="shared" si="333"/>
        <v>0</v>
      </c>
      <c r="Y893" s="58">
        <f t="shared" si="334"/>
        <v>0</v>
      </c>
      <c r="Z893">
        <f t="shared" si="318"/>
        <v>33109</v>
      </c>
    </row>
    <row r="894" spans="1:26" x14ac:dyDescent="0.3">
      <c r="A894" s="56" t="str">
        <f t="shared" si="320"/>
        <v>OUT TIME</v>
      </c>
      <c r="B894" s="56" t="str">
        <f t="shared" si="312"/>
        <v>ultimo</v>
      </c>
      <c r="C894" s="55">
        <f t="shared" si="336"/>
        <v>7</v>
      </c>
      <c r="D894" t="str">
        <f t="shared" si="336"/>
        <v>Los Santos</v>
      </c>
      <c r="E894" s="23">
        <f t="shared" si="321"/>
        <v>44053</v>
      </c>
      <c r="F894" s="54">
        <f t="shared" si="322"/>
        <v>69</v>
      </c>
      <c r="G894" cm="1">
        <f t="array" ref="G894">+INDEX('Casos ACUM Prov'!$CK$3:$OM$16,'TODO PROVINCIA'!C894+1,'TODO PROVINCIA'!F894)</f>
        <v>0</v>
      </c>
      <c r="H894">
        <f t="shared" si="314"/>
        <v>0</v>
      </c>
      <c r="I894" cm="1">
        <f t="array" ref="I894">+INDEX('Muertes-PROV'!$C$3:$GE$16,$C894+1,$F894)</f>
        <v>0</v>
      </c>
      <c r="J894">
        <f t="shared" si="315"/>
        <v>0</v>
      </c>
      <c r="K894" cm="1">
        <f t="array" ref="K894">+INDEX('rECUPERA-prov'!$C$3:$LA$16,$C894+1,$F894)</f>
        <v>0</v>
      </c>
      <c r="L894">
        <f t="shared" si="316"/>
        <v>0</v>
      </c>
      <c r="M894">
        <f t="shared" si="323"/>
        <v>0</v>
      </c>
      <c r="N894">
        <f t="shared" si="317"/>
        <v>0</v>
      </c>
      <c r="O894" s="57">
        <f t="shared" si="324"/>
        <v>0</v>
      </c>
      <c r="P894" s="57">
        <f t="shared" si="325"/>
        <v>0</v>
      </c>
      <c r="Q894" s="57">
        <f t="shared" si="326"/>
        <v>0</v>
      </c>
      <c r="R894" s="57">
        <f t="shared" si="327"/>
        <v>0</v>
      </c>
      <c r="S894" s="57">
        <f t="shared" si="328"/>
        <v>0</v>
      </c>
      <c r="T894" s="57">
        <f t="shared" si="329"/>
        <v>0</v>
      </c>
      <c r="U894" s="57">
        <f t="shared" si="330"/>
        <v>0</v>
      </c>
      <c r="V894" s="58">
        <f t="shared" si="331"/>
        <v>0</v>
      </c>
      <c r="W894" s="58">
        <f t="shared" si="332"/>
        <v>0</v>
      </c>
      <c r="X894" s="58">
        <f t="shared" si="333"/>
        <v>0</v>
      </c>
      <c r="Y894" s="58">
        <f t="shared" si="334"/>
        <v>0</v>
      </c>
      <c r="Z894">
        <f t="shared" si="318"/>
        <v>156747</v>
      </c>
    </row>
    <row r="895" spans="1:26" x14ac:dyDescent="0.3">
      <c r="A895" s="56" t="str">
        <f t="shared" si="320"/>
        <v>OUT TIME</v>
      </c>
      <c r="B895" s="56" t="str">
        <f t="shared" si="312"/>
        <v>ultimo</v>
      </c>
      <c r="C895" s="55">
        <f t="shared" si="336"/>
        <v>8</v>
      </c>
      <c r="D895" t="str">
        <f t="shared" si="336"/>
        <v>Panamá</v>
      </c>
      <c r="E895" s="23">
        <f t="shared" si="321"/>
        <v>44053</v>
      </c>
      <c r="F895" s="54">
        <f t="shared" si="322"/>
        <v>69</v>
      </c>
      <c r="G895" cm="1">
        <f t="array" ref="G895">+INDEX('Casos ACUM Prov'!$CK$3:$OM$16,'TODO PROVINCIA'!C895+1,'TODO PROVINCIA'!F895)</f>
        <v>0</v>
      </c>
      <c r="H895">
        <f t="shared" si="314"/>
        <v>0</v>
      </c>
      <c r="I895" cm="1">
        <f t="array" ref="I895">+INDEX('Muertes-PROV'!$C$3:$GE$16,$C895+1,$F895)</f>
        <v>0</v>
      </c>
      <c r="J895">
        <f t="shared" si="315"/>
        <v>0</v>
      </c>
      <c r="K895" cm="1">
        <f t="array" ref="K895">+INDEX('rECUPERA-prov'!$C$3:$LA$16,$C895+1,$F895)</f>
        <v>0</v>
      </c>
      <c r="L895">
        <f t="shared" si="316"/>
        <v>0</v>
      </c>
      <c r="M895">
        <f t="shared" si="323"/>
        <v>0</v>
      </c>
      <c r="N895">
        <f t="shared" si="317"/>
        <v>0</v>
      </c>
      <c r="O895" s="57">
        <f t="shared" si="324"/>
        <v>0</v>
      </c>
      <c r="P895" s="57">
        <f t="shared" si="325"/>
        <v>0</v>
      </c>
      <c r="Q895" s="57">
        <f t="shared" si="326"/>
        <v>0</v>
      </c>
      <c r="R895" s="57">
        <f t="shared" si="327"/>
        <v>0</v>
      </c>
      <c r="S895" s="57">
        <f t="shared" si="328"/>
        <v>0</v>
      </c>
      <c r="T895" s="57">
        <f t="shared" si="329"/>
        <v>0</v>
      </c>
      <c r="U895" s="57">
        <f t="shared" si="330"/>
        <v>0</v>
      </c>
      <c r="V895" s="58">
        <f t="shared" si="331"/>
        <v>0</v>
      </c>
      <c r="W895" s="58">
        <f t="shared" si="332"/>
        <v>0</v>
      </c>
      <c r="X895" s="58">
        <f t="shared" si="333"/>
        <v>0</v>
      </c>
      <c r="Y895" s="58">
        <f t="shared" si="334"/>
        <v>0</v>
      </c>
      <c r="Z895">
        <f t="shared" si="318"/>
        <v>109955</v>
      </c>
    </row>
    <row r="896" spans="1:26" x14ac:dyDescent="0.3">
      <c r="A896" s="56" t="str">
        <f t="shared" si="320"/>
        <v>OUT TIME</v>
      </c>
      <c r="B896" s="56" t="str">
        <f t="shared" si="312"/>
        <v>ultimo</v>
      </c>
      <c r="C896" s="55">
        <f t="shared" si="336"/>
        <v>9</v>
      </c>
      <c r="D896" t="str">
        <f t="shared" si="336"/>
        <v>Veraguas</v>
      </c>
      <c r="E896" s="23">
        <f t="shared" si="321"/>
        <v>44053</v>
      </c>
      <c r="F896" s="54">
        <f t="shared" si="322"/>
        <v>69</v>
      </c>
      <c r="G896" cm="1">
        <f t="array" ref="G896">+INDEX('Casos ACUM Prov'!$CK$3:$OM$16,'TODO PROVINCIA'!C896+1,'TODO PROVINCIA'!F896)</f>
        <v>0</v>
      </c>
      <c r="H896">
        <f t="shared" si="314"/>
        <v>0</v>
      </c>
      <c r="I896" cm="1">
        <f t="array" ref="I896">+INDEX('Muertes-PROV'!$C$3:$GE$16,$C896+1,$F896)</f>
        <v>0</v>
      </c>
      <c r="J896">
        <f t="shared" si="315"/>
        <v>0</v>
      </c>
      <c r="K896" cm="1">
        <f t="array" ref="K896">+INDEX('rECUPERA-prov'!$C$3:$LA$16,$C896+1,$F896)</f>
        <v>0</v>
      </c>
      <c r="L896">
        <f t="shared" si="316"/>
        <v>0</v>
      </c>
      <c r="M896">
        <f t="shared" si="323"/>
        <v>0</v>
      </c>
      <c r="N896">
        <f t="shared" si="317"/>
        <v>0</v>
      </c>
      <c r="O896" s="57">
        <f t="shared" si="324"/>
        <v>0</v>
      </c>
      <c r="P896" s="57">
        <f t="shared" si="325"/>
        <v>0</v>
      </c>
      <c r="Q896" s="57">
        <f t="shared" si="326"/>
        <v>0</v>
      </c>
      <c r="R896" s="57">
        <f t="shared" si="327"/>
        <v>0</v>
      </c>
      <c r="S896" s="57">
        <f t="shared" si="328"/>
        <v>0</v>
      </c>
      <c r="T896" s="57">
        <f t="shared" si="329"/>
        <v>0</v>
      </c>
      <c r="U896" s="57">
        <f t="shared" si="330"/>
        <v>0</v>
      </c>
      <c r="V896" s="58">
        <f t="shared" si="331"/>
        <v>0</v>
      </c>
      <c r="W896" s="58">
        <f t="shared" si="332"/>
        <v>0</v>
      </c>
      <c r="X896" s="58">
        <f t="shared" si="333"/>
        <v>0</v>
      </c>
      <c r="Y896" s="58">
        <f t="shared" si="334"/>
        <v>0</v>
      </c>
      <c r="Z896">
        <f t="shared" si="318"/>
        <v>109955</v>
      </c>
    </row>
    <row r="897" spans="1:26" x14ac:dyDescent="0.3">
      <c r="A897" s="56" t="str">
        <f t="shared" si="320"/>
        <v>OUT TIME</v>
      </c>
      <c r="B897" s="56" t="str">
        <f t="shared" si="312"/>
        <v>ultimo</v>
      </c>
      <c r="C897" s="55">
        <f t="shared" si="336"/>
        <v>10</v>
      </c>
      <c r="D897" t="str">
        <f t="shared" si="336"/>
        <v>Comarca Kuna Yala</v>
      </c>
      <c r="E897" s="23">
        <f t="shared" si="321"/>
        <v>44053</v>
      </c>
      <c r="F897" s="54">
        <f t="shared" si="322"/>
        <v>69</v>
      </c>
      <c r="G897" cm="1">
        <f t="array" ref="G897">+INDEX('Casos ACUM Prov'!$CK$3:$OM$16,'TODO PROVINCIA'!C897+1,'TODO PROVINCIA'!F897)</f>
        <v>0</v>
      </c>
      <c r="H897">
        <f t="shared" si="314"/>
        <v>0</v>
      </c>
      <c r="I897" cm="1">
        <f t="array" ref="I897">+INDEX('Muertes-PROV'!$C$3:$GE$16,$C897+1,$F897)</f>
        <v>0</v>
      </c>
      <c r="J897">
        <f t="shared" si="315"/>
        <v>0</v>
      </c>
      <c r="K897" cm="1">
        <f t="array" ref="K897">+INDEX('rECUPERA-prov'!$C$3:$LA$16,$C897+1,$F897)</f>
        <v>0</v>
      </c>
      <c r="L897">
        <f t="shared" si="316"/>
        <v>0</v>
      </c>
      <c r="M897">
        <f t="shared" si="323"/>
        <v>0</v>
      </c>
      <c r="N897">
        <f t="shared" si="317"/>
        <v>0</v>
      </c>
      <c r="O897" s="57">
        <f t="shared" si="324"/>
        <v>0</v>
      </c>
      <c r="P897" s="57">
        <f t="shared" si="325"/>
        <v>0</v>
      </c>
      <c r="Q897" s="57">
        <f t="shared" si="326"/>
        <v>0</v>
      </c>
      <c r="R897" s="57">
        <f t="shared" si="327"/>
        <v>0</v>
      </c>
      <c r="S897" s="57">
        <f t="shared" si="328"/>
        <v>0</v>
      </c>
      <c r="T897" s="57">
        <f t="shared" si="329"/>
        <v>0</v>
      </c>
      <c r="U897" s="57">
        <f t="shared" si="330"/>
        <v>0</v>
      </c>
      <c r="V897" s="58">
        <f t="shared" si="331"/>
        <v>0</v>
      </c>
      <c r="W897" s="58">
        <f t="shared" si="332"/>
        <v>0</v>
      </c>
      <c r="X897" s="58">
        <f t="shared" si="333"/>
        <v>0</v>
      </c>
      <c r="Y897" s="58">
        <f t="shared" si="334"/>
        <v>0</v>
      </c>
      <c r="Z897">
        <f t="shared" si="318"/>
        <v>89592</v>
      </c>
    </row>
    <row r="898" spans="1:26" x14ac:dyDescent="0.3">
      <c r="A898" s="56" t="str">
        <f t="shared" si="320"/>
        <v>OUT TIME</v>
      </c>
      <c r="B898" s="56" t="str">
        <f t="shared" si="312"/>
        <v>ultimo</v>
      </c>
      <c r="C898" s="55">
        <f t="shared" si="336"/>
        <v>11</v>
      </c>
      <c r="D898" t="str">
        <f t="shared" si="336"/>
        <v>Comarca Emberá Wounaán</v>
      </c>
      <c r="E898" s="23">
        <f t="shared" si="321"/>
        <v>44053</v>
      </c>
      <c r="F898" s="54">
        <f t="shared" si="322"/>
        <v>69</v>
      </c>
      <c r="G898" cm="1">
        <f t="array" ref="G898">+INDEX('Casos ACUM Prov'!$CK$3:$OM$16,'TODO PROVINCIA'!C898+1,'TODO PROVINCIA'!F898)</f>
        <v>0</v>
      </c>
      <c r="H898">
        <f t="shared" si="314"/>
        <v>0</v>
      </c>
      <c r="I898" cm="1">
        <f t="array" ref="I898">+INDEX('Muertes-PROV'!$C$3:$GE$16,$C898+1,$F898)</f>
        <v>0</v>
      </c>
      <c r="J898">
        <f t="shared" si="315"/>
        <v>0</v>
      </c>
      <c r="K898" cm="1">
        <f t="array" ref="K898">+INDEX('rECUPERA-prov'!$C$3:$LA$16,$C898+1,$F898)</f>
        <v>0</v>
      </c>
      <c r="L898">
        <f t="shared" si="316"/>
        <v>0</v>
      </c>
      <c r="M898">
        <f t="shared" si="323"/>
        <v>0</v>
      </c>
      <c r="N898">
        <f t="shared" si="317"/>
        <v>0</v>
      </c>
      <c r="O898" s="57">
        <f t="shared" si="324"/>
        <v>0</v>
      </c>
      <c r="P898" s="57">
        <f t="shared" si="325"/>
        <v>0</v>
      </c>
      <c r="Q898" s="57">
        <f t="shared" si="326"/>
        <v>0</v>
      </c>
      <c r="R898" s="57">
        <f t="shared" si="327"/>
        <v>0</v>
      </c>
      <c r="S898" s="57">
        <f t="shared" si="328"/>
        <v>0</v>
      </c>
      <c r="T898" s="57">
        <f t="shared" si="329"/>
        <v>0</v>
      </c>
      <c r="U898" s="57">
        <f t="shared" si="330"/>
        <v>0</v>
      </c>
      <c r="V898" s="58">
        <f t="shared" si="331"/>
        <v>0</v>
      </c>
      <c r="W898" s="58">
        <f t="shared" si="332"/>
        <v>0</v>
      </c>
      <c r="X898" s="58">
        <f t="shared" si="333"/>
        <v>0</v>
      </c>
      <c r="Y898" s="58">
        <f t="shared" si="334"/>
        <v>0</v>
      </c>
      <c r="Z898">
        <f t="shared" si="318"/>
        <v>1249032</v>
      </c>
    </row>
    <row r="899" spans="1:26" x14ac:dyDescent="0.3">
      <c r="A899" s="56" t="str">
        <f t="shared" si="320"/>
        <v>OUT TIME</v>
      </c>
      <c r="B899" s="56" t="str">
        <f t="shared" si="312"/>
        <v>ultimo</v>
      </c>
      <c r="C899" s="55">
        <f t="shared" si="336"/>
        <v>12</v>
      </c>
      <c r="D899" t="str">
        <f t="shared" si="336"/>
        <v>Comarca Ngäbe Buglé</v>
      </c>
      <c r="E899" s="23">
        <f t="shared" si="321"/>
        <v>44053</v>
      </c>
      <c r="F899" s="54">
        <f t="shared" si="322"/>
        <v>69</v>
      </c>
      <c r="G899" cm="1">
        <f t="array" ref="G899">+INDEX('Casos ACUM Prov'!$CK$3:$OM$16,'TODO PROVINCIA'!C899+1,'TODO PROVINCIA'!F899)</f>
        <v>0</v>
      </c>
      <c r="H899">
        <f t="shared" si="314"/>
        <v>0</v>
      </c>
      <c r="I899" cm="1">
        <f t="array" ref="I899">+INDEX('Muertes-PROV'!$C$3:$GE$16,$C899+1,$F899)</f>
        <v>0</v>
      </c>
      <c r="J899">
        <f t="shared" si="315"/>
        <v>0</v>
      </c>
      <c r="K899" cm="1">
        <f t="array" ref="K899">+INDEX('rECUPERA-prov'!$C$3:$LA$16,$C899+1,$F899)</f>
        <v>0</v>
      </c>
      <c r="L899">
        <f t="shared" si="316"/>
        <v>0</v>
      </c>
      <c r="M899">
        <f t="shared" si="323"/>
        <v>0</v>
      </c>
      <c r="N899">
        <f t="shared" si="317"/>
        <v>0</v>
      </c>
      <c r="O899" s="57">
        <f t="shared" si="324"/>
        <v>0</v>
      </c>
      <c r="P899" s="57">
        <f t="shared" si="325"/>
        <v>0</v>
      </c>
      <c r="Q899" s="57">
        <f t="shared" si="326"/>
        <v>0</v>
      </c>
      <c r="R899" s="57">
        <f t="shared" si="327"/>
        <v>0</v>
      </c>
      <c r="S899" s="57">
        <f t="shared" si="328"/>
        <v>0</v>
      </c>
      <c r="T899" s="57">
        <f t="shared" si="329"/>
        <v>0</v>
      </c>
      <c r="U899" s="57">
        <f t="shared" si="330"/>
        <v>0</v>
      </c>
      <c r="V899" s="58">
        <f t="shared" si="331"/>
        <v>0</v>
      </c>
      <c r="W899" s="58">
        <f t="shared" si="332"/>
        <v>0</v>
      </c>
      <c r="X899" s="58">
        <f t="shared" si="333"/>
        <v>0</v>
      </c>
      <c r="Y899" s="58">
        <f t="shared" si="334"/>
        <v>0</v>
      </c>
      <c r="Z899">
        <f t="shared" si="318"/>
        <v>464038</v>
      </c>
    </row>
    <row r="900" spans="1:26" x14ac:dyDescent="0.3">
      <c r="A900" s="56" t="str">
        <f t="shared" si="320"/>
        <v>OUT TIME</v>
      </c>
      <c r="B900" s="56" t="str">
        <f t="shared" si="312"/>
        <v>ultimo</v>
      </c>
      <c r="C900" s="55">
        <f t="shared" si="336"/>
        <v>13</v>
      </c>
      <c r="D900" t="str">
        <f t="shared" si="336"/>
        <v>Panamá Oeste</v>
      </c>
      <c r="E900" s="23">
        <f t="shared" si="321"/>
        <v>44053</v>
      </c>
      <c r="F900" s="54">
        <f t="shared" si="322"/>
        <v>69</v>
      </c>
      <c r="G900" cm="1">
        <f t="array" ref="G900">+INDEX('Casos ACUM Prov'!$CK$3:$OM$16,'TODO PROVINCIA'!C900+1,'TODO PROVINCIA'!F900)</f>
        <v>0</v>
      </c>
      <c r="H900">
        <f t="shared" si="314"/>
        <v>0</v>
      </c>
      <c r="I900" cm="1">
        <f t="array" ref="I900">+INDEX('Muertes-PROV'!$C$3:$GE$16,$C900+1,$F900)</f>
        <v>0</v>
      </c>
      <c r="J900">
        <f t="shared" si="315"/>
        <v>0</v>
      </c>
      <c r="K900" cm="1">
        <f t="array" ref="K900">+INDEX('rECUPERA-prov'!$C$3:$LA$16,$C900+1,$F900)</f>
        <v>0</v>
      </c>
      <c r="L900">
        <f t="shared" si="316"/>
        <v>0</v>
      </c>
      <c r="M900">
        <f t="shared" si="323"/>
        <v>0</v>
      </c>
      <c r="N900">
        <f t="shared" si="317"/>
        <v>0</v>
      </c>
      <c r="O900" s="57">
        <f t="shared" si="324"/>
        <v>0</v>
      </c>
      <c r="P900" s="57">
        <f t="shared" si="325"/>
        <v>0</v>
      </c>
      <c r="Q900" s="57">
        <f t="shared" si="326"/>
        <v>0</v>
      </c>
      <c r="R900" s="57">
        <f t="shared" si="327"/>
        <v>0</v>
      </c>
      <c r="S900" s="57">
        <f t="shared" si="328"/>
        <v>0</v>
      </c>
      <c r="T900" s="57">
        <f t="shared" si="329"/>
        <v>0</v>
      </c>
      <c r="U900" s="57">
        <f t="shared" si="330"/>
        <v>0</v>
      </c>
      <c r="V900" s="58">
        <f t="shared" si="331"/>
        <v>0</v>
      </c>
      <c r="W900" s="58">
        <f t="shared" si="332"/>
        <v>0</v>
      </c>
      <c r="X900" s="58">
        <f t="shared" si="333"/>
        <v>0</v>
      </c>
      <c r="Y900" s="58">
        <f t="shared" si="334"/>
        <v>0</v>
      </c>
      <c r="Z900">
        <f t="shared" si="318"/>
        <v>226991</v>
      </c>
    </row>
    <row r="901" spans="1:26" x14ac:dyDescent="0.3">
      <c r="A901" s="56" t="str">
        <f t="shared" si="320"/>
        <v>OUT TIME</v>
      </c>
      <c r="B901" s="56" t="str">
        <f t="shared" ref="B901:B964" si="337">+IFERROR(IF(A914="OUT TIME","ultimo","no"),"no")</f>
        <v>ultimo</v>
      </c>
      <c r="C901" s="55">
        <f t="shared" si="336"/>
        <v>1</v>
      </c>
      <c r="D901" t="str">
        <f t="shared" si="336"/>
        <v>Bocas del Toro</v>
      </c>
      <c r="E901" s="23">
        <f t="shared" si="321"/>
        <v>44054</v>
      </c>
      <c r="F901" s="54">
        <f t="shared" si="322"/>
        <v>70</v>
      </c>
      <c r="G901" cm="1">
        <f t="array" ref="G901">+INDEX('Casos ACUM Prov'!$CK$3:$OM$16,'TODO PROVINCIA'!C901+1,'TODO PROVINCIA'!F901)</f>
        <v>0</v>
      </c>
      <c r="H901">
        <f t="shared" si="314"/>
        <v>0</v>
      </c>
      <c r="I901" cm="1">
        <f t="array" ref="I901">+INDEX('Muertes-PROV'!$C$3:$GE$16,$C901+1,$F901)</f>
        <v>0</v>
      </c>
      <c r="J901">
        <f t="shared" si="315"/>
        <v>0</v>
      </c>
      <c r="K901" cm="1">
        <f t="array" ref="K901">+INDEX('rECUPERA-prov'!$C$3:$LA$16,$C901+1,$F901)</f>
        <v>0</v>
      </c>
      <c r="L901">
        <f t="shared" si="316"/>
        <v>0</v>
      </c>
      <c r="M901">
        <f t="shared" si="323"/>
        <v>0</v>
      </c>
      <c r="N901">
        <f t="shared" si="317"/>
        <v>0</v>
      </c>
      <c r="O901" s="57">
        <f t="shared" si="324"/>
        <v>0</v>
      </c>
      <c r="P901" s="57">
        <f t="shared" si="325"/>
        <v>0</v>
      </c>
      <c r="Q901" s="57">
        <f t="shared" si="326"/>
        <v>0</v>
      </c>
      <c r="R901" s="57">
        <f t="shared" si="327"/>
        <v>0</v>
      </c>
      <c r="S901" s="57">
        <f t="shared" si="328"/>
        <v>0</v>
      </c>
      <c r="T901" s="57">
        <f t="shared" si="329"/>
        <v>0</v>
      </c>
      <c r="U901" s="57">
        <f t="shared" si="330"/>
        <v>0</v>
      </c>
      <c r="V901" s="58">
        <f t="shared" si="331"/>
        <v>0</v>
      </c>
      <c r="W901" s="58">
        <f t="shared" si="332"/>
        <v>0</v>
      </c>
      <c r="X901" s="58">
        <f t="shared" si="333"/>
        <v>0</v>
      </c>
      <c r="Y901" s="58">
        <f t="shared" si="334"/>
        <v>0</v>
      </c>
      <c r="Z901">
        <f t="shared" si="318"/>
        <v>125461</v>
      </c>
    </row>
    <row r="902" spans="1:26" x14ac:dyDescent="0.3">
      <c r="A902" s="56" t="str">
        <f t="shared" si="320"/>
        <v>OUT TIME</v>
      </c>
      <c r="B902" s="56" t="str">
        <f t="shared" si="337"/>
        <v>ultimo</v>
      </c>
      <c r="C902" s="55">
        <f t="shared" si="336"/>
        <v>2</v>
      </c>
      <c r="D902" t="str">
        <f t="shared" si="336"/>
        <v>Coclé</v>
      </c>
      <c r="E902" s="23">
        <f t="shared" si="321"/>
        <v>44054</v>
      </c>
      <c r="F902" s="54">
        <f t="shared" si="322"/>
        <v>70</v>
      </c>
      <c r="G902" cm="1">
        <f t="array" ref="G902">+INDEX('Casos ACUM Prov'!$CK$3:$OM$16,'TODO PROVINCIA'!C902+1,'TODO PROVINCIA'!F902)</f>
        <v>0</v>
      </c>
      <c r="H902">
        <f t="shared" si="314"/>
        <v>0</v>
      </c>
      <c r="I902" cm="1">
        <f t="array" ref="I902">+INDEX('Muertes-PROV'!$C$3:$GE$16,$C902+1,$F902)</f>
        <v>0</v>
      </c>
      <c r="J902">
        <f t="shared" si="315"/>
        <v>0</v>
      </c>
      <c r="K902" cm="1">
        <f t="array" ref="K902">+INDEX('rECUPERA-prov'!$C$3:$LA$16,$C902+1,$F902)</f>
        <v>0</v>
      </c>
      <c r="L902">
        <f t="shared" si="316"/>
        <v>0</v>
      </c>
      <c r="M902">
        <f t="shared" si="323"/>
        <v>0</v>
      </c>
      <c r="N902">
        <f t="shared" si="317"/>
        <v>0</v>
      </c>
      <c r="O902" s="57">
        <f t="shared" si="324"/>
        <v>0</v>
      </c>
      <c r="P902" s="57">
        <f t="shared" si="325"/>
        <v>0</v>
      </c>
      <c r="Q902" s="57">
        <f t="shared" si="326"/>
        <v>0</v>
      </c>
      <c r="R902" s="57">
        <f t="shared" si="327"/>
        <v>0</v>
      </c>
      <c r="S902" s="57">
        <f t="shared" si="328"/>
        <v>0</v>
      </c>
      <c r="T902" s="57">
        <f t="shared" si="329"/>
        <v>0</v>
      </c>
      <c r="U902" s="57">
        <f t="shared" si="330"/>
        <v>0</v>
      </c>
      <c r="V902" s="58">
        <f t="shared" si="331"/>
        <v>0</v>
      </c>
      <c r="W902" s="58">
        <f t="shared" si="332"/>
        <v>0</v>
      </c>
      <c r="X902" s="58">
        <f t="shared" si="333"/>
        <v>0</v>
      </c>
      <c r="Y902" s="58">
        <f t="shared" si="334"/>
        <v>0</v>
      </c>
      <c r="Z902">
        <f t="shared" si="318"/>
        <v>416873</v>
      </c>
    </row>
    <row r="903" spans="1:26" x14ac:dyDescent="0.3">
      <c r="A903" s="56" t="str">
        <f t="shared" si="320"/>
        <v>OUT TIME</v>
      </c>
      <c r="B903" s="56" t="str">
        <f t="shared" si="337"/>
        <v>ultimo</v>
      </c>
      <c r="C903" s="55">
        <f t="shared" si="336"/>
        <v>3</v>
      </c>
      <c r="D903" t="str">
        <f t="shared" si="336"/>
        <v>Colón</v>
      </c>
      <c r="E903" s="23">
        <f t="shared" si="321"/>
        <v>44054</v>
      </c>
      <c r="F903" s="54">
        <f t="shared" si="322"/>
        <v>70</v>
      </c>
      <c r="G903" cm="1">
        <f t="array" ref="G903">+INDEX('Casos ACUM Prov'!$CK$3:$OM$16,'TODO PROVINCIA'!C903+1,'TODO PROVINCIA'!F903)</f>
        <v>0</v>
      </c>
      <c r="H903">
        <f t="shared" si="314"/>
        <v>0</v>
      </c>
      <c r="I903" cm="1">
        <f t="array" ref="I903">+INDEX('Muertes-PROV'!$C$3:$GE$16,$C903+1,$F903)</f>
        <v>0</v>
      </c>
      <c r="J903">
        <f t="shared" si="315"/>
        <v>0</v>
      </c>
      <c r="K903" cm="1">
        <f t="array" ref="K903">+INDEX('rECUPERA-prov'!$C$3:$LA$16,$C903+1,$F903)</f>
        <v>0</v>
      </c>
      <c r="L903">
        <f t="shared" si="316"/>
        <v>0</v>
      </c>
      <c r="M903">
        <f t="shared" si="323"/>
        <v>0</v>
      </c>
      <c r="N903">
        <f t="shared" si="317"/>
        <v>0</v>
      </c>
      <c r="O903" s="57">
        <f t="shared" si="324"/>
        <v>0</v>
      </c>
      <c r="P903" s="57">
        <f t="shared" si="325"/>
        <v>0</v>
      </c>
      <c r="Q903" s="57">
        <f t="shared" si="326"/>
        <v>0</v>
      </c>
      <c r="R903" s="57">
        <f t="shared" si="327"/>
        <v>0</v>
      </c>
      <c r="S903" s="57">
        <f t="shared" si="328"/>
        <v>0</v>
      </c>
      <c r="T903" s="57">
        <f t="shared" si="329"/>
        <v>0</v>
      </c>
      <c r="U903" s="57">
        <f t="shared" si="330"/>
        <v>0</v>
      </c>
      <c r="V903" s="58">
        <f t="shared" si="331"/>
        <v>0</v>
      </c>
      <c r="W903" s="58">
        <f t="shared" si="332"/>
        <v>0</v>
      </c>
      <c r="X903" s="58">
        <f t="shared" si="333"/>
        <v>0</v>
      </c>
      <c r="Y903" s="58">
        <f t="shared" si="334"/>
        <v>0</v>
      </c>
      <c r="Z903">
        <f t="shared" si="318"/>
        <v>233708</v>
      </c>
    </row>
    <row r="904" spans="1:26" x14ac:dyDescent="0.3">
      <c r="A904" s="56" t="str">
        <f t="shared" si="320"/>
        <v>OUT TIME</v>
      </c>
      <c r="B904" s="56" t="str">
        <f t="shared" si="337"/>
        <v>ultimo</v>
      </c>
      <c r="C904" s="55">
        <f t="shared" si="336"/>
        <v>4</v>
      </c>
      <c r="D904" t="str">
        <f t="shared" si="336"/>
        <v>Chiriquí</v>
      </c>
      <c r="E904" s="23">
        <f t="shared" si="321"/>
        <v>44054</v>
      </c>
      <c r="F904" s="54">
        <f t="shared" si="322"/>
        <v>70</v>
      </c>
      <c r="G904" cm="1">
        <f t="array" ref="G904">+INDEX('Casos ACUM Prov'!$CK$3:$OM$16,'TODO PROVINCIA'!C904+1,'TODO PROVINCIA'!F904)</f>
        <v>0</v>
      </c>
      <c r="H904">
        <f t="shared" si="314"/>
        <v>0</v>
      </c>
      <c r="I904" cm="1">
        <f t="array" ref="I904">+INDEX('Muertes-PROV'!$C$3:$GE$16,$C904+1,$F904)</f>
        <v>0</v>
      </c>
      <c r="J904">
        <f t="shared" si="315"/>
        <v>0</v>
      </c>
      <c r="K904" cm="1">
        <f t="array" ref="K904">+INDEX('rECUPERA-prov'!$C$3:$LA$16,$C904+1,$F904)</f>
        <v>0</v>
      </c>
      <c r="L904">
        <f t="shared" si="316"/>
        <v>0</v>
      </c>
      <c r="M904">
        <f t="shared" si="323"/>
        <v>0</v>
      </c>
      <c r="N904">
        <f t="shared" si="317"/>
        <v>0</v>
      </c>
      <c r="O904" s="57">
        <f t="shared" si="324"/>
        <v>0</v>
      </c>
      <c r="P904" s="57">
        <f t="shared" si="325"/>
        <v>0</v>
      </c>
      <c r="Q904" s="57">
        <f t="shared" si="326"/>
        <v>0</v>
      </c>
      <c r="R904" s="57">
        <f t="shared" si="327"/>
        <v>0</v>
      </c>
      <c r="S904" s="57">
        <f t="shared" si="328"/>
        <v>0</v>
      </c>
      <c r="T904" s="57">
        <f t="shared" si="329"/>
        <v>0</v>
      </c>
      <c r="U904" s="57">
        <f t="shared" si="330"/>
        <v>0</v>
      </c>
      <c r="V904" s="58">
        <f t="shared" si="331"/>
        <v>0</v>
      </c>
      <c r="W904" s="58">
        <f t="shared" si="332"/>
        <v>0</v>
      </c>
      <c r="X904" s="58">
        <f t="shared" si="333"/>
        <v>0</v>
      </c>
      <c r="Y904" s="58">
        <f t="shared" si="334"/>
        <v>0</v>
      </c>
      <c r="Z904">
        <f t="shared" si="318"/>
        <v>241928</v>
      </c>
    </row>
    <row r="905" spans="1:26" x14ac:dyDescent="0.3">
      <c r="A905" s="56" t="str">
        <f t="shared" si="320"/>
        <v>OUT TIME</v>
      </c>
      <c r="B905" s="56" t="str">
        <f t="shared" si="337"/>
        <v>ultimo</v>
      </c>
      <c r="C905" s="55">
        <f t="shared" si="336"/>
        <v>5</v>
      </c>
      <c r="D905" t="str">
        <f t="shared" si="336"/>
        <v>Darién</v>
      </c>
      <c r="E905" s="23">
        <f t="shared" si="321"/>
        <v>44054</v>
      </c>
      <c r="F905" s="54">
        <f t="shared" si="322"/>
        <v>70</v>
      </c>
      <c r="G905" cm="1">
        <f t="array" ref="G905">+INDEX('Casos ACUM Prov'!$CK$3:$OM$16,'TODO PROVINCIA'!C905+1,'TODO PROVINCIA'!F905)</f>
        <v>0</v>
      </c>
      <c r="H905">
        <f t="shared" si="314"/>
        <v>0</v>
      </c>
      <c r="I905" cm="1">
        <f t="array" ref="I905">+INDEX('Muertes-PROV'!$C$3:$GE$16,$C905+1,$F905)</f>
        <v>0</v>
      </c>
      <c r="J905">
        <f t="shared" si="315"/>
        <v>0</v>
      </c>
      <c r="K905" cm="1">
        <f t="array" ref="K905">+INDEX('rECUPERA-prov'!$C$3:$LA$16,$C905+1,$F905)</f>
        <v>0</v>
      </c>
      <c r="L905">
        <f t="shared" si="316"/>
        <v>0</v>
      </c>
      <c r="M905">
        <f t="shared" si="323"/>
        <v>0</v>
      </c>
      <c r="N905">
        <f t="shared" si="317"/>
        <v>0</v>
      </c>
      <c r="O905" s="57">
        <f t="shared" si="324"/>
        <v>0</v>
      </c>
      <c r="P905" s="57">
        <f t="shared" si="325"/>
        <v>0</v>
      </c>
      <c r="Q905" s="57">
        <f t="shared" si="326"/>
        <v>0</v>
      </c>
      <c r="R905" s="57">
        <f t="shared" si="327"/>
        <v>0</v>
      </c>
      <c r="S905" s="57">
        <f t="shared" si="328"/>
        <v>0</v>
      </c>
      <c r="T905" s="57">
        <f t="shared" si="329"/>
        <v>0</v>
      </c>
      <c r="U905" s="57">
        <f t="shared" si="330"/>
        <v>0</v>
      </c>
      <c r="V905" s="58">
        <f t="shared" si="331"/>
        <v>0</v>
      </c>
      <c r="W905" s="58">
        <f t="shared" si="332"/>
        <v>0</v>
      </c>
      <c r="X905" s="58">
        <f t="shared" si="333"/>
        <v>0</v>
      </c>
      <c r="Y905" s="58">
        <f t="shared" si="334"/>
        <v>0</v>
      </c>
      <c r="Z905">
        <f t="shared" si="318"/>
        <v>10001</v>
      </c>
    </row>
    <row r="906" spans="1:26" x14ac:dyDescent="0.3">
      <c r="A906" s="56" t="str">
        <f t="shared" si="320"/>
        <v>OUT TIME</v>
      </c>
      <c r="B906" s="56" t="str">
        <f t="shared" si="337"/>
        <v>ultimo</v>
      </c>
      <c r="C906" s="55">
        <f t="shared" si="336"/>
        <v>6</v>
      </c>
      <c r="D906" t="str">
        <f t="shared" si="336"/>
        <v>Herrera</v>
      </c>
      <c r="E906" s="23">
        <f t="shared" si="321"/>
        <v>44054</v>
      </c>
      <c r="F906" s="54">
        <f t="shared" si="322"/>
        <v>70</v>
      </c>
      <c r="G906" cm="1">
        <f t="array" ref="G906">+INDEX('Casos ACUM Prov'!$CK$3:$OM$16,'TODO PROVINCIA'!C906+1,'TODO PROVINCIA'!F906)</f>
        <v>0</v>
      </c>
      <c r="H906">
        <f t="shared" si="314"/>
        <v>0</v>
      </c>
      <c r="I906" cm="1">
        <f t="array" ref="I906">+INDEX('Muertes-PROV'!$C$3:$GE$16,$C906+1,$F906)</f>
        <v>0</v>
      </c>
      <c r="J906">
        <f t="shared" si="315"/>
        <v>0</v>
      </c>
      <c r="K906" cm="1">
        <f t="array" ref="K906">+INDEX('rECUPERA-prov'!$C$3:$LA$16,$C906+1,$F906)</f>
        <v>0</v>
      </c>
      <c r="L906">
        <f t="shared" si="316"/>
        <v>0</v>
      </c>
      <c r="M906">
        <f t="shared" si="323"/>
        <v>0</v>
      </c>
      <c r="N906">
        <f t="shared" si="317"/>
        <v>0</v>
      </c>
      <c r="O906" s="57">
        <f t="shared" si="324"/>
        <v>0</v>
      </c>
      <c r="P906" s="57">
        <f t="shared" si="325"/>
        <v>0</v>
      </c>
      <c r="Q906" s="57">
        <f t="shared" si="326"/>
        <v>0</v>
      </c>
      <c r="R906" s="57">
        <f t="shared" si="327"/>
        <v>0</v>
      </c>
      <c r="S906" s="57">
        <f t="shared" si="328"/>
        <v>0</v>
      </c>
      <c r="T906" s="57">
        <f t="shared" si="329"/>
        <v>0</v>
      </c>
      <c r="U906" s="57">
        <f t="shared" si="330"/>
        <v>0</v>
      </c>
      <c r="V906" s="58">
        <f t="shared" si="331"/>
        <v>0</v>
      </c>
      <c r="W906" s="58">
        <f t="shared" si="332"/>
        <v>0</v>
      </c>
      <c r="X906" s="58">
        <f t="shared" si="333"/>
        <v>0</v>
      </c>
      <c r="Y906" s="58">
        <f t="shared" si="334"/>
        <v>0</v>
      </c>
      <c r="Z906">
        <f t="shared" si="318"/>
        <v>33109</v>
      </c>
    </row>
    <row r="907" spans="1:26" x14ac:dyDescent="0.3">
      <c r="A907" s="56" t="str">
        <f t="shared" si="320"/>
        <v>OUT TIME</v>
      </c>
      <c r="B907" s="56" t="str">
        <f t="shared" si="337"/>
        <v>ultimo</v>
      </c>
      <c r="C907" s="55">
        <f t="shared" si="336"/>
        <v>7</v>
      </c>
      <c r="D907" t="str">
        <f t="shared" si="336"/>
        <v>Los Santos</v>
      </c>
      <c r="E907" s="23">
        <f t="shared" si="321"/>
        <v>44054</v>
      </c>
      <c r="F907" s="54">
        <f t="shared" si="322"/>
        <v>70</v>
      </c>
      <c r="G907" cm="1">
        <f t="array" ref="G907">+INDEX('Casos ACUM Prov'!$CK$3:$OM$16,'TODO PROVINCIA'!C907+1,'TODO PROVINCIA'!F907)</f>
        <v>0</v>
      </c>
      <c r="H907">
        <f t="shared" si="314"/>
        <v>0</v>
      </c>
      <c r="I907" cm="1">
        <f t="array" ref="I907">+INDEX('Muertes-PROV'!$C$3:$GE$16,$C907+1,$F907)</f>
        <v>0</v>
      </c>
      <c r="J907">
        <f t="shared" si="315"/>
        <v>0</v>
      </c>
      <c r="K907" cm="1">
        <f t="array" ref="K907">+INDEX('rECUPERA-prov'!$C$3:$LA$16,$C907+1,$F907)</f>
        <v>0</v>
      </c>
      <c r="L907">
        <f t="shared" si="316"/>
        <v>0</v>
      </c>
      <c r="M907">
        <f t="shared" si="323"/>
        <v>0</v>
      </c>
      <c r="N907">
        <f t="shared" si="317"/>
        <v>0</v>
      </c>
      <c r="O907" s="57">
        <f t="shared" si="324"/>
        <v>0</v>
      </c>
      <c r="P907" s="57">
        <f t="shared" si="325"/>
        <v>0</v>
      </c>
      <c r="Q907" s="57">
        <f t="shared" si="326"/>
        <v>0</v>
      </c>
      <c r="R907" s="57">
        <f t="shared" si="327"/>
        <v>0</v>
      </c>
      <c r="S907" s="57">
        <f t="shared" si="328"/>
        <v>0</v>
      </c>
      <c r="T907" s="57">
        <f t="shared" si="329"/>
        <v>0</v>
      </c>
      <c r="U907" s="57">
        <f t="shared" si="330"/>
        <v>0</v>
      </c>
      <c r="V907" s="58">
        <f t="shared" si="331"/>
        <v>0</v>
      </c>
      <c r="W907" s="58">
        <f t="shared" si="332"/>
        <v>0</v>
      </c>
      <c r="X907" s="58">
        <f t="shared" si="333"/>
        <v>0</v>
      </c>
      <c r="Y907" s="58">
        <f t="shared" si="334"/>
        <v>0</v>
      </c>
      <c r="Z907">
        <f t="shared" si="318"/>
        <v>156747</v>
      </c>
    </row>
    <row r="908" spans="1:26" x14ac:dyDescent="0.3">
      <c r="A908" s="56" t="str">
        <f t="shared" si="320"/>
        <v>OUT TIME</v>
      </c>
      <c r="B908" s="56" t="str">
        <f t="shared" si="337"/>
        <v>ultimo</v>
      </c>
      <c r="C908" s="55">
        <f t="shared" ref="C908:D923" si="338">+C895</f>
        <v>8</v>
      </c>
      <c r="D908" t="str">
        <f t="shared" si="338"/>
        <v>Panamá</v>
      </c>
      <c r="E908" s="23">
        <f t="shared" si="321"/>
        <v>44054</v>
      </c>
      <c r="F908" s="54">
        <f t="shared" si="322"/>
        <v>70</v>
      </c>
      <c r="G908" cm="1">
        <f t="array" ref="G908">+INDEX('Casos ACUM Prov'!$CK$3:$OM$16,'TODO PROVINCIA'!C908+1,'TODO PROVINCIA'!F908)</f>
        <v>0</v>
      </c>
      <c r="H908">
        <f t="shared" si="314"/>
        <v>0</v>
      </c>
      <c r="I908" cm="1">
        <f t="array" ref="I908">+INDEX('Muertes-PROV'!$C$3:$GE$16,$C908+1,$F908)</f>
        <v>0</v>
      </c>
      <c r="J908">
        <f t="shared" si="315"/>
        <v>0</v>
      </c>
      <c r="K908" cm="1">
        <f t="array" ref="K908">+INDEX('rECUPERA-prov'!$C$3:$LA$16,$C908+1,$F908)</f>
        <v>0</v>
      </c>
      <c r="L908">
        <f t="shared" si="316"/>
        <v>0</v>
      </c>
      <c r="M908">
        <f t="shared" si="323"/>
        <v>0</v>
      </c>
      <c r="N908">
        <f t="shared" si="317"/>
        <v>0</v>
      </c>
      <c r="O908" s="57">
        <f t="shared" si="324"/>
        <v>0</v>
      </c>
      <c r="P908" s="57">
        <f t="shared" si="325"/>
        <v>0</v>
      </c>
      <c r="Q908" s="57">
        <f t="shared" si="326"/>
        <v>0</v>
      </c>
      <c r="R908" s="57">
        <f t="shared" si="327"/>
        <v>0</v>
      </c>
      <c r="S908" s="57">
        <f t="shared" si="328"/>
        <v>0</v>
      </c>
      <c r="T908" s="57">
        <f t="shared" si="329"/>
        <v>0</v>
      </c>
      <c r="U908" s="57">
        <f t="shared" si="330"/>
        <v>0</v>
      </c>
      <c r="V908" s="58">
        <f t="shared" si="331"/>
        <v>0</v>
      </c>
      <c r="W908" s="58">
        <f t="shared" si="332"/>
        <v>0</v>
      </c>
      <c r="X908" s="58">
        <f t="shared" si="333"/>
        <v>0</v>
      </c>
      <c r="Y908" s="58">
        <f t="shared" si="334"/>
        <v>0</v>
      </c>
      <c r="Z908">
        <f t="shared" si="318"/>
        <v>109955</v>
      </c>
    </row>
    <row r="909" spans="1:26" x14ac:dyDescent="0.3">
      <c r="A909" s="56" t="str">
        <f t="shared" si="320"/>
        <v>OUT TIME</v>
      </c>
      <c r="B909" s="56" t="str">
        <f t="shared" si="337"/>
        <v>ultimo</v>
      </c>
      <c r="C909" s="55">
        <f t="shared" si="338"/>
        <v>9</v>
      </c>
      <c r="D909" t="str">
        <f t="shared" si="338"/>
        <v>Veraguas</v>
      </c>
      <c r="E909" s="23">
        <f t="shared" si="321"/>
        <v>44054</v>
      </c>
      <c r="F909" s="54">
        <f t="shared" si="322"/>
        <v>70</v>
      </c>
      <c r="G909" cm="1">
        <f t="array" ref="G909">+INDEX('Casos ACUM Prov'!$CK$3:$OM$16,'TODO PROVINCIA'!C909+1,'TODO PROVINCIA'!F909)</f>
        <v>0</v>
      </c>
      <c r="H909">
        <f t="shared" si="314"/>
        <v>0</v>
      </c>
      <c r="I909" cm="1">
        <f t="array" ref="I909">+INDEX('Muertes-PROV'!$C$3:$GE$16,$C909+1,$F909)</f>
        <v>0</v>
      </c>
      <c r="J909">
        <f t="shared" si="315"/>
        <v>0</v>
      </c>
      <c r="K909" cm="1">
        <f t="array" ref="K909">+INDEX('rECUPERA-prov'!$C$3:$LA$16,$C909+1,$F909)</f>
        <v>0</v>
      </c>
      <c r="L909">
        <f t="shared" si="316"/>
        <v>0</v>
      </c>
      <c r="M909">
        <f t="shared" si="323"/>
        <v>0</v>
      </c>
      <c r="N909">
        <f t="shared" si="317"/>
        <v>0</v>
      </c>
      <c r="O909" s="57">
        <f t="shared" si="324"/>
        <v>0</v>
      </c>
      <c r="P909" s="57">
        <f t="shared" si="325"/>
        <v>0</v>
      </c>
      <c r="Q909" s="57">
        <f t="shared" si="326"/>
        <v>0</v>
      </c>
      <c r="R909" s="57">
        <f t="shared" si="327"/>
        <v>0</v>
      </c>
      <c r="S909" s="57">
        <f t="shared" si="328"/>
        <v>0</v>
      </c>
      <c r="T909" s="57">
        <f t="shared" si="329"/>
        <v>0</v>
      </c>
      <c r="U909" s="57">
        <f t="shared" si="330"/>
        <v>0</v>
      </c>
      <c r="V909" s="58">
        <f t="shared" si="331"/>
        <v>0</v>
      </c>
      <c r="W909" s="58">
        <f t="shared" si="332"/>
        <v>0</v>
      </c>
      <c r="X909" s="58">
        <f t="shared" si="333"/>
        <v>0</v>
      </c>
      <c r="Y909" s="58">
        <f t="shared" si="334"/>
        <v>0</v>
      </c>
      <c r="Z909">
        <f t="shared" si="318"/>
        <v>109955</v>
      </c>
    </row>
    <row r="910" spans="1:26" x14ac:dyDescent="0.3">
      <c r="A910" s="56" t="str">
        <f t="shared" si="320"/>
        <v>OUT TIME</v>
      </c>
      <c r="B910" s="56" t="str">
        <f t="shared" si="337"/>
        <v>ultimo</v>
      </c>
      <c r="C910" s="55">
        <f t="shared" si="338"/>
        <v>10</v>
      </c>
      <c r="D910" t="str">
        <f t="shared" si="338"/>
        <v>Comarca Kuna Yala</v>
      </c>
      <c r="E910" s="23">
        <f t="shared" si="321"/>
        <v>44054</v>
      </c>
      <c r="F910" s="54">
        <f t="shared" si="322"/>
        <v>70</v>
      </c>
      <c r="G910" cm="1">
        <f t="array" ref="G910">+INDEX('Casos ACUM Prov'!$CK$3:$OM$16,'TODO PROVINCIA'!C910+1,'TODO PROVINCIA'!F910)</f>
        <v>0</v>
      </c>
      <c r="H910">
        <f t="shared" si="314"/>
        <v>0</v>
      </c>
      <c r="I910" cm="1">
        <f t="array" ref="I910">+INDEX('Muertes-PROV'!$C$3:$GE$16,$C910+1,$F910)</f>
        <v>0</v>
      </c>
      <c r="J910">
        <f t="shared" si="315"/>
        <v>0</v>
      </c>
      <c r="K910" cm="1">
        <f t="array" ref="K910">+INDEX('rECUPERA-prov'!$C$3:$LA$16,$C910+1,$F910)</f>
        <v>0</v>
      </c>
      <c r="L910">
        <f t="shared" si="316"/>
        <v>0</v>
      </c>
      <c r="M910">
        <f t="shared" si="323"/>
        <v>0</v>
      </c>
      <c r="N910">
        <f t="shared" si="317"/>
        <v>0</v>
      </c>
      <c r="O910" s="57">
        <f t="shared" si="324"/>
        <v>0</v>
      </c>
      <c r="P910" s="57">
        <f t="shared" si="325"/>
        <v>0</v>
      </c>
      <c r="Q910" s="57">
        <f t="shared" si="326"/>
        <v>0</v>
      </c>
      <c r="R910" s="57">
        <f t="shared" si="327"/>
        <v>0</v>
      </c>
      <c r="S910" s="57">
        <f t="shared" si="328"/>
        <v>0</v>
      </c>
      <c r="T910" s="57">
        <f t="shared" si="329"/>
        <v>0</v>
      </c>
      <c r="U910" s="57">
        <f t="shared" si="330"/>
        <v>0</v>
      </c>
      <c r="V910" s="58">
        <f t="shared" si="331"/>
        <v>0</v>
      </c>
      <c r="W910" s="58">
        <f t="shared" si="332"/>
        <v>0</v>
      </c>
      <c r="X910" s="58">
        <f t="shared" si="333"/>
        <v>0</v>
      </c>
      <c r="Y910" s="58">
        <f t="shared" si="334"/>
        <v>0</v>
      </c>
      <c r="Z910">
        <f t="shared" si="318"/>
        <v>89592</v>
      </c>
    </row>
    <row r="911" spans="1:26" x14ac:dyDescent="0.3">
      <c r="A911" s="56" t="str">
        <f t="shared" si="320"/>
        <v>OUT TIME</v>
      </c>
      <c r="B911" s="56" t="str">
        <f t="shared" si="337"/>
        <v>ultimo</v>
      </c>
      <c r="C911" s="55">
        <f t="shared" si="338"/>
        <v>11</v>
      </c>
      <c r="D911" t="str">
        <f t="shared" si="338"/>
        <v>Comarca Emberá Wounaán</v>
      </c>
      <c r="E911" s="23">
        <f t="shared" si="321"/>
        <v>44054</v>
      </c>
      <c r="F911" s="54">
        <f t="shared" si="322"/>
        <v>70</v>
      </c>
      <c r="G911" cm="1">
        <f t="array" ref="G911">+INDEX('Casos ACUM Prov'!$CK$3:$OM$16,'TODO PROVINCIA'!C911+1,'TODO PROVINCIA'!F911)</f>
        <v>0</v>
      </c>
      <c r="H911">
        <f t="shared" si="314"/>
        <v>0</v>
      </c>
      <c r="I911" cm="1">
        <f t="array" ref="I911">+INDEX('Muertes-PROV'!$C$3:$GE$16,$C911+1,$F911)</f>
        <v>0</v>
      </c>
      <c r="J911">
        <f t="shared" si="315"/>
        <v>0</v>
      </c>
      <c r="K911" cm="1">
        <f t="array" ref="K911">+INDEX('rECUPERA-prov'!$C$3:$LA$16,$C911+1,$F911)</f>
        <v>0</v>
      </c>
      <c r="L911">
        <f t="shared" si="316"/>
        <v>0</v>
      </c>
      <c r="M911">
        <f t="shared" si="323"/>
        <v>0</v>
      </c>
      <c r="N911">
        <f t="shared" si="317"/>
        <v>0</v>
      </c>
      <c r="O911" s="57">
        <f t="shared" si="324"/>
        <v>0</v>
      </c>
      <c r="P911" s="57">
        <f t="shared" si="325"/>
        <v>0</v>
      </c>
      <c r="Q911" s="57">
        <f t="shared" si="326"/>
        <v>0</v>
      </c>
      <c r="R911" s="57">
        <f t="shared" si="327"/>
        <v>0</v>
      </c>
      <c r="S911" s="57">
        <f t="shared" si="328"/>
        <v>0</v>
      </c>
      <c r="T911" s="57">
        <f t="shared" si="329"/>
        <v>0</v>
      </c>
      <c r="U911" s="57">
        <f t="shared" si="330"/>
        <v>0</v>
      </c>
      <c r="V911" s="58">
        <f t="shared" si="331"/>
        <v>0</v>
      </c>
      <c r="W911" s="58">
        <f t="shared" si="332"/>
        <v>0</v>
      </c>
      <c r="X911" s="58">
        <f t="shared" si="333"/>
        <v>0</v>
      </c>
      <c r="Y911" s="58">
        <f t="shared" si="334"/>
        <v>0</v>
      </c>
      <c r="Z911">
        <f t="shared" si="318"/>
        <v>1249032</v>
      </c>
    </row>
    <row r="912" spans="1:26" x14ac:dyDescent="0.3">
      <c r="A912" s="56" t="str">
        <f t="shared" si="320"/>
        <v>OUT TIME</v>
      </c>
      <c r="B912" s="56" t="str">
        <f t="shared" si="337"/>
        <v>ultimo</v>
      </c>
      <c r="C912" s="55">
        <f t="shared" si="338"/>
        <v>12</v>
      </c>
      <c r="D912" t="str">
        <f t="shared" si="338"/>
        <v>Comarca Ngäbe Buglé</v>
      </c>
      <c r="E912" s="23">
        <f t="shared" si="321"/>
        <v>44054</v>
      </c>
      <c r="F912" s="54">
        <f t="shared" si="322"/>
        <v>70</v>
      </c>
      <c r="G912" cm="1">
        <f t="array" ref="G912">+INDEX('Casos ACUM Prov'!$CK$3:$OM$16,'TODO PROVINCIA'!C912+1,'TODO PROVINCIA'!F912)</f>
        <v>0</v>
      </c>
      <c r="H912">
        <f t="shared" si="314"/>
        <v>0</v>
      </c>
      <c r="I912" cm="1">
        <f t="array" ref="I912">+INDEX('Muertes-PROV'!$C$3:$GE$16,$C912+1,$F912)</f>
        <v>0</v>
      </c>
      <c r="J912">
        <f t="shared" si="315"/>
        <v>0</v>
      </c>
      <c r="K912" cm="1">
        <f t="array" ref="K912">+INDEX('rECUPERA-prov'!$C$3:$LA$16,$C912+1,$F912)</f>
        <v>0</v>
      </c>
      <c r="L912">
        <f t="shared" si="316"/>
        <v>0</v>
      </c>
      <c r="M912">
        <f t="shared" si="323"/>
        <v>0</v>
      </c>
      <c r="N912">
        <f t="shared" si="317"/>
        <v>0</v>
      </c>
      <c r="O912" s="57">
        <f t="shared" si="324"/>
        <v>0</v>
      </c>
      <c r="P912" s="57">
        <f t="shared" si="325"/>
        <v>0</v>
      </c>
      <c r="Q912" s="57">
        <f t="shared" si="326"/>
        <v>0</v>
      </c>
      <c r="R912" s="57">
        <f t="shared" si="327"/>
        <v>0</v>
      </c>
      <c r="S912" s="57">
        <f t="shared" si="328"/>
        <v>0</v>
      </c>
      <c r="T912" s="57">
        <f t="shared" si="329"/>
        <v>0</v>
      </c>
      <c r="U912" s="57">
        <f t="shared" si="330"/>
        <v>0</v>
      </c>
      <c r="V912" s="58">
        <f t="shared" si="331"/>
        <v>0</v>
      </c>
      <c r="W912" s="58">
        <f t="shared" si="332"/>
        <v>0</v>
      </c>
      <c r="X912" s="58">
        <f t="shared" si="333"/>
        <v>0</v>
      </c>
      <c r="Y912" s="58">
        <f t="shared" si="334"/>
        <v>0</v>
      </c>
      <c r="Z912">
        <f t="shared" si="318"/>
        <v>464038</v>
      </c>
    </row>
    <row r="913" spans="1:26" x14ac:dyDescent="0.3">
      <c r="A913" s="56" t="str">
        <f t="shared" si="320"/>
        <v>OUT TIME</v>
      </c>
      <c r="B913" s="56" t="str">
        <f t="shared" si="337"/>
        <v>ultimo</v>
      </c>
      <c r="C913" s="55">
        <f t="shared" si="338"/>
        <v>13</v>
      </c>
      <c r="D913" t="str">
        <f t="shared" si="338"/>
        <v>Panamá Oeste</v>
      </c>
      <c r="E913" s="23">
        <f t="shared" si="321"/>
        <v>44054</v>
      </c>
      <c r="F913" s="54">
        <f t="shared" si="322"/>
        <v>70</v>
      </c>
      <c r="G913" cm="1">
        <f t="array" ref="G913">+INDEX('Casos ACUM Prov'!$CK$3:$OM$16,'TODO PROVINCIA'!C913+1,'TODO PROVINCIA'!F913)</f>
        <v>0</v>
      </c>
      <c r="H913">
        <f t="shared" ref="H913:H976" si="339">+G913-G900</f>
        <v>0</v>
      </c>
      <c r="I913" cm="1">
        <f t="array" ref="I913">+INDEX('Muertes-PROV'!$C$3:$GE$16,$C913+1,$F913)</f>
        <v>0</v>
      </c>
      <c r="J913">
        <f t="shared" ref="J913:J976" si="340">+I913-I900</f>
        <v>0</v>
      </c>
      <c r="K913" cm="1">
        <f t="array" ref="K913">+INDEX('rECUPERA-prov'!$C$3:$LA$16,$C913+1,$F913)</f>
        <v>0</v>
      </c>
      <c r="L913">
        <f t="shared" ref="L913:L976" si="341">+K913-K900</f>
        <v>0</v>
      </c>
      <c r="M913">
        <f t="shared" si="323"/>
        <v>0</v>
      </c>
      <c r="N913">
        <f t="shared" ref="N913:N976" si="342">+M913-M900</f>
        <v>0</v>
      </c>
      <c r="O913" s="57">
        <f t="shared" si="324"/>
        <v>0</v>
      </c>
      <c r="P913" s="57">
        <f t="shared" si="325"/>
        <v>0</v>
      </c>
      <c r="Q913" s="57">
        <f t="shared" si="326"/>
        <v>0</v>
      </c>
      <c r="R913" s="57">
        <f t="shared" si="327"/>
        <v>0</v>
      </c>
      <c r="S913" s="57">
        <f t="shared" si="328"/>
        <v>0</v>
      </c>
      <c r="T913" s="57">
        <f t="shared" si="329"/>
        <v>0</v>
      </c>
      <c r="U913" s="57">
        <f t="shared" si="330"/>
        <v>0</v>
      </c>
      <c r="V913" s="58">
        <f t="shared" si="331"/>
        <v>0</v>
      </c>
      <c r="W913" s="58">
        <f t="shared" si="332"/>
        <v>0</v>
      </c>
      <c r="X913" s="58">
        <f t="shared" si="333"/>
        <v>0</v>
      </c>
      <c r="Y913" s="58">
        <f t="shared" si="334"/>
        <v>0</v>
      </c>
      <c r="Z913">
        <f t="shared" ref="Z913:Z976" si="343">+Z900</f>
        <v>226991</v>
      </c>
    </row>
    <row r="914" spans="1:26" x14ac:dyDescent="0.3">
      <c r="A914" s="56" t="str">
        <f t="shared" si="320"/>
        <v>OUT TIME</v>
      </c>
      <c r="B914" s="56" t="str">
        <f t="shared" si="337"/>
        <v>ultimo</v>
      </c>
      <c r="C914" s="55">
        <f t="shared" si="338"/>
        <v>1</v>
      </c>
      <c r="D914" t="str">
        <f t="shared" si="338"/>
        <v>Bocas del Toro</v>
      </c>
      <c r="E914" s="23">
        <f t="shared" si="321"/>
        <v>44055</v>
      </c>
      <c r="F914" s="54">
        <f t="shared" si="322"/>
        <v>71</v>
      </c>
      <c r="G914" cm="1">
        <f t="array" ref="G914">+INDEX('Casos ACUM Prov'!$CK$3:$OM$16,'TODO PROVINCIA'!C914+1,'TODO PROVINCIA'!F914)</f>
        <v>0</v>
      </c>
      <c r="H914">
        <f t="shared" si="339"/>
        <v>0</v>
      </c>
      <c r="I914" cm="1">
        <f t="array" ref="I914">+INDEX('Muertes-PROV'!$C$3:$GE$16,$C914+1,$F914)</f>
        <v>0</v>
      </c>
      <c r="J914">
        <f t="shared" si="340"/>
        <v>0</v>
      </c>
      <c r="K914" cm="1">
        <f t="array" ref="K914">+INDEX('rECUPERA-prov'!$C$3:$LA$16,$C914+1,$F914)</f>
        <v>0</v>
      </c>
      <c r="L914">
        <f t="shared" si="341"/>
        <v>0</v>
      </c>
      <c r="M914">
        <f t="shared" si="323"/>
        <v>0</v>
      </c>
      <c r="N914">
        <f t="shared" si="342"/>
        <v>0</v>
      </c>
      <c r="O914" s="57">
        <f t="shared" si="324"/>
        <v>0</v>
      </c>
      <c r="P914" s="57">
        <f t="shared" si="325"/>
        <v>0</v>
      </c>
      <c r="Q914" s="57">
        <f t="shared" si="326"/>
        <v>0</v>
      </c>
      <c r="R914" s="57">
        <f t="shared" si="327"/>
        <v>0</v>
      </c>
      <c r="S914" s="57">
        <f t="shared" si="328"/>
        <v>0</v>
      </c>
      <c r="T914" s="57">
        <f t="shared" si="329"/>
        <v>0</v>
      </c>
      <c r="U914" s="57">
        <f t="shared" si="330"/>
        <v>0</v>
      </c>
      <c r="V914" s="58">
        <f t="shared" si="331"/>
        <v>0</v>
      </c>
      <c r="W914" s="58">
        <f t="shared" si="332"/>
        <v>0</v>
      </c>
      <c r="X914" s="58">
        <f t="shared" si="333"/>
        <v>0</v>
      </c>
      <c r="Y914" s="58">
        <f t="shared" si="334"/>
        <v>0</v>
      </c>
      <c r="Z914">
        <f t="shared" si="343"/>
        <v>125461</v>
      </c>
    </row>
    <row r="915" spans="1:26" x14ac:dyDescent="0.3">
      <c r="A915" s="56" t="str">
        <f t="shared" si="320"/>
        <v>OUT TIME</v>
      </c>
      <c r="B915" s="56" t="str">
        <f t="shared" si="337"/>
        <v>ultimo</v>
      </c>
      <c r="C915" s="55">
        <f t="shared" si="338"/>
        <v>2</v>
      </c>
      <c r="D915" t="str">
        <f t="shared" si="338"/>
        <v>Coclé</v>
      </c>
      <c r="E915" s="23">
        <f t="shared" si="321"/>
        <v>44055</v>
      </c>
      <c r="F915" s="54">
        <f t="shared" si="322"/>
        <v>71</v>
      </c>
      <c r="G915" cm="1">
        <f t="array" ref="G915">+INDEX('Casos ACUM Prov'!$CK$3:$OM$16,'TODO PROVINCIA'!C915+1,'TODO PROVINCIA'!F915)</f>
        <v>0</v>
      </c>
      <c r="H915">
        <f t="shared" si="339"/>
        <v>0</v>
      </c>
      <c r="I915" cm="1">
        <f t="array" ref="I915">+INDEX('Muertes-PROV'!$C$3:$GE$16,$C915+1,$F915)</f>
        <v>0</v>
      </c>
      <c r="J915">
        <f t="shared" si="340"/>
        <v>0</v>
      </c>
      <c r="K915" cm="1">
        <f t="array" ref="K915">+INDEX('rECUPERA-prov'!$C$3:$LA$16,$C915+1,$F915)</f>
        <v>0</v>
      </c>
      <c r="L915">
        <f t="shared" si="341"/>
        <v>0</v>
      </c>
      <c r="M915">
        <f t="shared" si="323"/>
        <v>0</v>
      </c>
      <c r="N915">
        <f t="shared" si="342"/>
        <v>0</v>
      </c>
      <c r="O915" s="57">
        <f t="shared" si="324"/>
        <v>0</v>
      </c>
      <c r="P915" s="57">
        <f t="shared" si="325"/>
        <v>0</v>
      </c>
      <c r="Q915" s="57">
        <f t="shared" si="326"/>
        <v>0</v>
      </c>
      <c r="R915" s="57">
        <f t="shared" si="327"/>
        <v>0</v>
      </c>
      <c r="S915" s="57">
        <f t="shared" si="328"/>
        <v>0</v>
      </c>
      <c r="T915" s="57">
        <f t="shared" si="329"/>
        <v>0</v>
      </c>
      <c r="U915" s="57">
        <f t="shared" si="330"/>
        <v>0</v>
      </c>
      <c r="V915" s="58">
        <f t="shared" si="331"/>
        <v>0</v>
      </c>
      <c r="W915" s="58">
        <f t="shared" si="332"/>
        <v>0</v>
      </c>
      <c r="X915" s="58">
        <f t="shared" si="333"/>
        <v>0</v>
      </c>
      <c r="Y915" s="58">
        <f t="shared" si="334"/>
        <v>0</v>
      </c>
      <c r="Z915">
        <f t="shared" si="343"/>
        <v>416873</v>
      </c>
    </row>
    <row r="916" spans="1:26" x14ac:dyDescent="0.3">
      <c r="A916" s="56" t="str">
        <f t="shared" si="320"/>
        <v>OUT TIME</v>
      </c>
      <c r="B916" s="56" t="str">
        <f t="shared" si="337"/>
        <v>ultimo</v>
      </c>
      <c r="C916" s="55">
        <f t="shared" si="338"/>
        <v>3</v>
      </c>
      <c r="D916" t="str">
        <f t="shared" si="338"/>
        <v>Colón</v>
      </c>
      <c r="E916" s="23">
        <f t="shared" si="321"/>
        <v>44055</v>
      </c>
      <c r="F916" s="54">
        <f t="shared" si="322"/>
        <v>71</v>
      </c>
      <c r="G916" cm="1">
        <f t="array" ref="G916">+INDEX('Casos ACUM Prov'!$CK$3:$OM$16,'TODO PROVINCIA'!C916+1,'TODO PROVINCIA'!F916)</f>
        <v>0</v>
      </c>
      <c r="H916">
        <f t="shared" si="339"/>
        <v>0</v>
      </c>
      <c r="I916" cm="1">
        <f t="array" ref="I916">+INDEX('Muertes-PROV'!$C$3:$GE$16,$C916+1,$F916)</f>
        <v>0</v>
      </c>
      <c r="J916">
        <f t="shared" si="340"/>
        <v>0</v>
      </c>
      <c r="K916" cm="1">
        <f t="array" ref="K916">+INDEX('rECUPERA-prov'!$C$3:$LA$16,$C916+1,$F916)</f>
        <v>0</v>
      </c>
      <c r="L916">
        <f t="shared" si="341"/>
        <v>0</v>
      </c>
      <c r="M916">
        <f t="shared" si="323"/>
        <v>0</v>
      </c>
      <c r="N916">
        <f t="shared" si="342"/>
        <v>0</v>
      </c>
      <c r="O916" s="57">
        <f t="shared" si="324"/>
        <v>0</v>
      </c>
      <c r="P916" s="57">
        <f t="shared" si="325"/>
        <v>0</v>
      </c>
      <c r="Q916" s="57">
        <f t="shared" si="326"/>
        <v>0</v>
      </c>
      <c r="R916" s="57">
        <f t="shared" si="327"/>
        <v>0</v>
      </c>
      <c r="S916" s="57">
        <f t="shared" si="328"/>
        <v>0</v>
      </c>
      <c r="T916" s="57">
        <f t="shared" si="329"/>
        <v>0</v>
      </c>
      <c r="U916" s="57">
        <f t="shared" si="330"/>
        <v>0</v>
      </c>
      <c r="V916" s="58">
        <f t="shared" si="331"/>
        <v>0</v>
      </c>
      <c r="W916" s="58">
        <f t="shared" si="332"/>
        <v>0</v>
      </c>
      <c r="X916" s="58">
        <f t="shared" si="333"/>
        <v>0</v>
      </c>
      <c r="Y916" s="58">
        <f t="shared" si="334"/>
        <v>0</v>
      </c>
      <c r="Z916">
        <f t="shared" si="343"/>
        <v>233708</v>
      </c>
    </row>
    <row r="917" spans="1:26" x14ac:dyDescent="0.3">
      <c r="A917" s="56" t="str">
        <f t="shared" si="320"/>
        <v>OUT TIME</v>
      </c>
      <c r="B917" s="56" t="str">
        <f t="shared" si="337"/>
        <v>ultimo</v>
      </c>
      <c r="C917" s="55">
        <f t="shared" si="338"/>
        <v>4</v>
      </c>
      <c r="D917" t="str">
        <f t="shared" si="338"/>
        <v>Chiriquí</v>
      </c>
      <c r="E917" s="23">
        <f t="shared" si="321"/>
        <v>44055</v>
      </c>
      <c r="F917" s="54">
        <f t="shared" si="322"/>
        <v>71</v>
      </c>
      <c r="G917" cm="1">
        <f t="array" ref="G917">+INDEX('Casos ACUM Prov'!$CK$3:$OM$16,'TODO PROVINCIA'!C917+1,'TODO PROVINCIA'!F917)</f>
        <v>0</v>
      </c>
      <c r="H917">
        <f t="shared" si="339"/>
        <v>0</v>
      </c>
      <c r="I917" cm="1">
        <f t="array" ref="I917">+INDEX('Muertes-PROV'!$C$3:$GE$16,$C917+1,$F917)</f>
        <v>0</v>
      </c>
      <c r="J917">
        <f t="shared" si="340"/>
        <v>0</v>
      </c>
      <c r="K917" cm="1">
        <f t="array" ref="K917">+INDEX('rECUPERA-prov'!$C$3:$LA$16,$C917+1,$F917)</f>
        <v>0</v>
      </c>
      <c r="L917">
        <f t="shared" si="341"/>
        <v>0</v>
      </c>
      <c r="M917">
        <f t="shared" si="323"/>
        <v>0</v>
      </c>
      <c r="N917">
        <f t="shared" si="342"/>
        <v>0</v>
      </c>
      <c r="O917" s="57">
        <f t="shared" si="324"/>
        <v>0</v>
      </c>
      <c r="P917" s="57">
        <f t="shared" si="325"/>
        <v>0</v>
      </c>
      <c r="Q917" s="57">
        <f t="shared" si="326"/>
        <v>0</v>
      </c>
      <c r="R917" s="57">
        <f t="shared" si="327"/>
        <v>0</v>
      </c>
      <c r="S917" s="57">
        <f t="shared" si="328"/>
        <v>0</v>
      </c>
      <c r="T917" s="57">
        <f t="shared" si="329"/>
        <v>0</v>
      </c>
      <c r="U917" s="57">
        <f t="shared" si="330"/>
        <v>0</v>
      </c>
      <c r="V917" s="58">
        <f t="shared" si="331"/>
        <v>0</v>
      </c>
      <c r="W917" s="58">
        <f t="shared" si="332"/>
        <v>0</v>
      </c>
      <c r="X917" s="58">
        <f t="shared" si="333"/>
        <v>0</v>
      </c>
      <c r="Y917" s="58">
        <f t="shared" si="334"/>
        <v>0</v>
      </c>
      <c r="Z917">
        <f t="shared" si="343"/>
        <v>241928</v>
      </c>
    </row>
    <row r="918" spans="1:26" x14ac:dyDescent="0.3">
      <c r="A918" s="56" t="str">
        <f t="shared" si="320"/>
        <v>OUT TIME</v>
      </c>
      <c r="B918" s="56" t="str">
        <f t="shared" si="337"/>
        <v>ultimo</v>
      </c>
      <c r="C918" s="55">
        <f t="shared" si="338"/>
        <v>5</v>
      </c>
      <c r="D918" t="str">
        <f t="shared" si="338"/>
        <v>Darién</v>
      </c>
      <c r="E918" s="23">
        <f t="shared" si="321"/>
        <v>44055</v>
      </c>
      <c r="F918" s="54">
        <f t="shared" si="322"/>
        <v>71</v>
      </c>
      <c r="G918" cm="1">
        <f t="array" ref="G918">+INDEX('Casos ACUM Prov'!$CK$3:$OM$16,'TODO PROVINCIA'!C918+1,'TODO PROVINCIA'!F918)</f>
        <v>0</v>
      </c>
      <c r="H918">
        <f t="shared" si="339"/>
        <v>0</v>
      </c>
      <c r="I918" cm="1">
        <f t="array" ref="I918">+INDEX('Muertes-PROV'!$C$3:$GE$16,$C918+1,$F918)</f>
        <v>0</v>
      </c>
      <c r="J918">
        <f t="shared" si="340"/>
        <v>0</v>
      </c>
      <c r="K918" cm="1">
        <f t="array" ref="K918">+INDEX('rECUPERA-prov'!$C$3:$LA$16,$C918+1,$F918)</f>
        <v>0</v>
      </c>
      <c r="L918">
        <f t="shared" si="341"/>
        <v>0</v>
      </c>
      <c r="M918">
        <f t="shared" si="323"/>
        <v>0</v>
      </c>
      <c r="N918">
        <f t="shared" si="342"/>
        <v>0</v>
      </c>
      <c r="O918" s="57">
        <f t="shared" si="324"/>
        <v>0</v>
      </c>
      <c r="P918" s="57">
        <f t="shared" si="325"/>
        <v>0</v>
      </c>
      <c r="Q918" s="57">
        <f t="shared" si="326"/>
        <v>0</v>
      </c>
      <c r="R918" s="57">
        <f t="shared" si="327"/>
        <v>0</v>
      </c>
      <c r="S918" s="57">
        <f t="shared" si="328"/>
        <v>0</v>
      </c>
      <c r="T918" s="57">
        <f t="shared" si="329"/>
        <v>0</v>
      </c>
      <c r="U918" s="57">
        <f t="shared" si="330"/>
        <v>0</v>
      </c>
      <c r="V918" s="58">
        <f t="shared" si="331"/>
        <v>0</v>
      </c>
      <c r="W918" s="58">
        <f t="shared" si="332"/>
        <v>0</v>
      </c>
      <c r="X918" s="58">
        <f t="shared" si="333"/>
        <v>0</v>
      </c>
      <c r="Y918" s="58">
        <f t="shared" si="334"/>
        <v>0</v>
      </c>
      <c r="Z918">
        <f t="shared" si="343"/>
        <v>10001</v>
      </c>
    </row>
    <row r="919" spans="1:26" x14ac:dyDescent="0.3">
      <c r="A919" s="56" t="str">
        <f t="shared" si="320"/>
        <v>OUT TIME</v>
      </c>
      <c r="B919" s="56" t="str">
        <f t="shared" si="337"/>
        <v>ultimo</v>
      </c>
      <c r="C919" s="55">
        <f t="shared" si="338"/>
        <v>6</v>
      </c>
      <c r="D919" t="str">
        <f t="shared" si="338"/>
        <v>Herrera</v>
      </c>
      <c r="E919" s="23">
        <f t="shared" si="321"/>
        <v>44055</v>
      </c>
      <c r="F919" s="54">
        <f t="shared" si="322"/>
        <v>71</v>
      </c>
      <c r="G919" cm="1">
        <f t="array" ref="G919">+INDEX('Casos ACUM Prov'!$CK$3:$OM$16,'TODO PROVINCIA'!C919+1,'TODO PROVINCIA'!F919)</f>
        <v>0</v>
      </c>
      <c r="H919">
        <f t="shared" si="339"/>
        <v>0</v>
      </c>
      <c r="I919" cm="1">
        <f t="array" ref="I919">+INDEX('Muertes-PROV'!$C$3:$GE$16,$C919+1,$F919)</f>
        <v>0</v>
      </c>
      <c r="J919">
        <f t="shared" si="340"/>
        <v>0</v>
      </c>
      <c r="K919" cm="1">
        <f t="array" ref="K919">+INDEX('rECUPERA-prov'!$C$3:$LA$16,$C919+1,$F919)</f>
        <v>0</v>
      </c>
      <c r="L919">
        <f t="shared" si="341"/>
        <v>0</v>
      </c>
      <c r="M919">
        <f t="shared" si="323"/>
        <v>0</v>
      </c>
      <c r="N919">
        <f t="shared" si="342"/>
        <v>0</v>
      </c>
      <c r="O919" s="57">
        <f t="shared" si="324"/>
        <v>0</v>
      </c>
      <c r="P919" s="57">
        <f t="shared" si="325"/>
        <v>0</v>
      </c>
      <c r="Q919" s="57">
        <f t="shared" si="326"/>
        <v>0</v>
      </c>
      <c r="R919" s="57">
        <f t="shared" si="327"/>
        <v>0</v>
      </c>
      <c r="S919" s="57">
        <f t="shared" si="328"/>
        <v>0</v>
      </c>
      <c r="T919" s="57">
        <f t="shared" si="329"/>
        <v>0</v>
      </c>
      <c r="U919" s="57">
        <f t="shared" si="330"/>
        <v>0</v>
      </c>
      <c r="V919" s="58">
        <f t="shared" si="331"/>
        <v>0</v>
      </c>
      <c r="W919" s="58">
        <f t="shared" si="332"/>
        <v>0</v>
      </c>
      <c r="X919" s="58">
        <f t="shared" si="333"/>
        <v>0</v>
      </c>
      <c r="Y919" s="58">
        <f t="shared" si="334"/>
        <v>0</v>
      </c>
      <c r="Z919">
        <f t="shared" si="343"/>
        <v>33109</v>
      </c>
    </row>
    <row r="920" spans="1:26" x14ac:dyDescent="0.3">
      <c r="A920" s="56" t="str">
        <f t="shared" si="320"/>
        <v>OUT TIME</v>
      </c>
      <c r="B920" s="56" t="str">
        <f t="shared" si="337"/>
        <v>ultimo</v>
      </c>
      <c r="C920" s="55">
        <f t="shared" si="338"/>
        <v>7</v>
      </c>
      <c r="D920" t="str">
        <f t="shared" si="338"/>
        <v>Los Santos</v>
      </c>
      <c r="E920" s="23">
        <f t="shared" si="321"/>
        <v>44055</v>
      </c>
      <c r="F920" s="54">
        <f t="shared" si="322"/>
        <v>71</v>
      </c>
      <c r="G920" cm="1">
        <f t="array" ref="G920">+INDEX('Casos ACUM Prov'!$CK$3:$OM$16,'TODO PROVINCIA'!C920+1,'TODO PROVINCIA'!F920)</f>
        <v>0</v>
      </c>
      <c r="H920">
        <f t="shared" si="339"/>
        <v>0</v>
      </c>
      <c r="I920" cm="1">
        <f t="array" ref="I920">+INDEX('Muertes-PROV'!$C$3:$GE$16,$C920+1,$F920)</f>
        <v>0</v>
      </c>
      <c r="J920">
        <f t="shared" si="340"/>
        <v>0</v>
      </c>
      <c r="K920" cm="1">
        <f t="array" ref="K920">+INDEX('rECUPERA-prov'!$C$3:$LA$16,$C920+1,$F920)</f>
        <v>0</v>
      </c>
      <c r="L920">
        <f t="shared" si="341"/>
        <v>0</v>
      </c>
      <c r="M920">
        <f t="shared" si="323"/>
        <v>0</v>
      </c>
      <c r="N920">
        <f t="shared" si="342"/>
        <v>0</v>
      </c>
      <c r="O920" s="57">
        <f t="shared" si="324"/>
        <v>0</v>
      </c>
      <c r="P920" s="57">
        <f t="shared" si="325"/>
        <v>0</v>
      </c>
      <c r="Q920" s="57">
        <f t="shared" si="326"/>
        <v>0</v>
      </c>
      <c r="R920" s="57">
        <f t="shared" si="327"/>
        <v>0</v>
      </c>
      <c r="S920" s="57">
        <f t="shared" si="328"/>
        <v>0</v>
      </c>
      <c r="T920" s="57">
        <f t="shared" si="329"/>
        <v>0</v>
      </c>
      <c r="U920" s="57">
        <f t="shared" si="330"/>
        <v>0</v>
      </c>
      <c r="V920" s="58">
        <f t="shared" si="331"/>
        <v>0</v>
      </c>
      <c r="W920" s="58">
        <f t="shared" si="332"/>
        <v>0</v>
      </c>
      <c r="X920" s="58">
        <f t="shared" si="333"/>
        <v>0</v>
      </c>
      <c r="Y920" s="58">
        <f t="shared" si="334"/>
        <v>0</v>
      </c>
      <c r="Z920">
        <f t="shared" si="343"/>
        <v>156747</v>
      </c>
    </row>
    <row r="921" spans="1:26" x14ac:dyDescent="0.3">
      <c r="A921" s="56" t="str">
        <f t="shared" si="320"/>
        <v>OUT TIME</v>
      </c>
      <c r="B921" s="56" t="str">
        <f t="shared" si="337"/>
        <v>ultimo</v>
      </c>
      <c r="C921" s="55">
        <f t="shared" si="338"/>
        <v>8</v>
      </c>
      <c r="D921" t="str">
        <f t="shared" si="338"/>
        <v>Panamá</v>
      </c>
      <c r="E921" s="23">
        <f t="shared" si="321"/>
        <v>44055</v>
      </c>
      <c r="F921" s="54">
        <f t="shared" si="322"/>
        <v>71</v>
      </c>
      <c r="G921" cm="1">
        <f t="array" ref="G921">+INDEX('Casos ACUM Prov'!$CK$3:$OM$16,'TODO PROVINCIA'!C921+1,'TODO PROVINCIA'!F921)</f>
        <v>0</v>
      </c>
      <c r="H921">
        <f t="shared" si="339"/>
        <v>0</v>
      </c>
      <c r="I921" cm="1">
        <f t="array" ref="I921">+INDEX('Muertes-PROV'!$C$3:$GE$16,$C921+1,$F921)</f>
        <v>0</v>
      </c>
      <c r="J921">
        <f t="shared" si="340"/>
        <v>0</v>
      </c>
      <c r="K921" cm="1">
        <f t="array" ref="K921">+INDEX('rECUPERA-prov'!$C$3:$LA$16,$C921+1,$F921)</f>
        <v>0</v>
      </c>
      <c r="L921">
        <f t="shared" si="341"/>
        <v>0</v>
      </c>
      <c r="M921">
        <f t="shared" si="323"/>
        <v>0</v>
      </c>
      <c r="N921">
        <f t="shared" si="342"/>
        <v>0</v>
      </c>
      <c r="O921" s="57">
        <f t="shared" si="324"/>
        <v>0</v>
      </c>
      <c r="P921" s="57">
        <f t="shared" si="325"/>
        <v>0</v>
      </c>
      <c r="Q921" s="57">
        <f t="shared" si="326"/>
        <v>0</v>
      </c>
      <c r="R921" s="57">
        <f t="shared" si="327"/>
        <v>0</v>
      </c>
      <c r="S921" s="57">
        <f t="shared" si="328"/>
        <v>0</v>
      </c>
      <c r="T921" s="57">
        <f t="shared" si="329"/>
        <v>0</v>
      </c>
      <c r="U921" s="57">
        <f t="shared" si="330"/>
        <v>0</v>
      </c>
      <c r="V921" s="58">
        <f t="shared" si="331"/>
        <v>0</v>
      </c>
      <c r="W921" s="58">
        <f t="shared" si="332"/>
        <v>0</v>
      </c>
      <c r="X921" s="58">
        <f t="shared" si="333"/>
        <v>0</v>
      </c>
      <c r="Y921" s="58">
        <f t="shared" si="334"/>
        <v>0</v>
      </c>
      <c r="Z921">
        <f t="shared" si="343"/>
        <v>109955</v>
      </c>
    </row>
    <row r="922" spans="1:26" x14ac:dyDescent="0.3">
      <c r="A922" s="56" t="str">
        <f t="shared" si="320"/>
        <v>OUT TIME</v>
      </c>
      <c r="B922" s="56" t="str">
        <f t="shared" si="337"/>
        <v>ultimo</v>
      </c>
      <c r="C922" s="55">
        <f t="shared" si="338"/>
        <v>9</v>
      </c>
      <c r="D922" t="str">
        <f t="shared" si="338"/>
        <v>Veraguas</v>
      </c>
      <c r="E922" s="23">
        <f t="shared" si="321"/>
        <v>44055</v>
      </c>
      <c r="F922" s="54">
        <f t="shared" si="322"/>
        <v>71</v>
      </c>
      <c r="G922" cm="1">
        <f t="array" ref="G922">+INDEX('Casos ACUM Prov'!$CK$3:$OM$16,'TODO PROVINCIA'!C922+1,'TODO PROVINCIA'!F922)</f>
        <v>0</v>
      </c>
      <c r="H922">
        <f t="shared" si="339"/>
        <v>0</v>
      </c>
      <c r="I922" cm="1">
        <f t="array" ref="I922">+INDEX('Muertes-PROV'!$C$3:$GE$16,$C922+1,$F922)</f>
        <v>0</v>
      </c>
      <c r="J922">
        <f t="shared" si="340"/>
        <v>0</v>
      </c>
      <c r="K922" cm="1">
        <f t="array" ref="K922">+INDEX('rECUPERA-prov'!$C$3:$LA$16,$C922+1,$F922)</f>
        <v>0</v>
      </c>
      <c r="L922">
        <f t="shared" si="341"/>
        <v>0</v>
      </c>
      <c r="M922">
        <f t="shared" si="323"/>
        <v>0</v>
      </c>
      <c r="N922">
        <f t="shared" si="342"/>
        <v>0</v>
      </c>
      <c r="O922" s="57">
        <f t="shared" si="324"/>
        <v>0</v>
      </c>
      <c r="P922" s="57">
        <f t="shared" si="325"/>
        <v>0</v>
      </c>
      <c r="Q922" s="57">
        <f t="shared" si="326"/>
        <v>0</v>
      </c>
      <c r="R922" s="57">
        <f t="shared" si="327"/>
        <v>0</v>
      </c>
      <c r="S922" s="57">
        <f t="shared" si="328"/>
        <v>0</v>
      </c>
      <c r="T922" s="57">
        <f t="shared" si="329"/>
        <v>0</v>
      </c>
      <c r="U922" s="57">
        <f t="shared" si="330"/>
        <v>0</v>
      </c>
      <c r="V922" s="58">
        <f t="shared" si="331"/>
        <v>0</v>
      </c>
      <c r="W922" s="58">
        <f t="shared" si="332"/>
        <v>0</v>
      </c>
      <c r="X922" s="58">
        <f t="shared" si="333"/>
        <v>0</v>
      </c>
      <c r="Y922" s="58">
        <f t="shared" si="334"/>
        <v>0</v>
      </c>
      <c r="Z922">
        <f t="shared" si="343"/>
        <v>109955</v>
      </c>
    </row>
    <row r="923" spans="1:26" x14ac:dyDescent="0.3">
      <c r="A923" s="56" t="str">
        <f t="shared" si="320"/>
        <v>OUT TIME</v>
      </c>
      <c r="B923" s="56" t="str">
        <f t="shared" si="337"/>
        <v>ultimo</v>
      </c>
      <c r="C923" s="55">
        <f t="shared" si="338"/>
        <v>10</v>
      </c>
      <c r="D923" t="str">
        <f t="shared" si="338"/>
        <v>Comarca Kuna Yala</v>
      </c>
      <c r="E923" s="23">
        <f t="shared" si="321"/>
        <v>44055</v>
      </c>
      <c r="F923" s="54">
        <f t="shared" si="322"/>
        <v>71</v>
      </c>
      <c r="G923" cm="1">
        <f t="array" ref="G923">+INDEX('Casos ACUM Prov'!$CK$3:$OM$16,'TODO PROVINCIA'!C923+1,'TODO PROVINCIA'!F923)</f>
        <v>0</v>
      </c>
      <c r="H923">
        <f t="shared" si="339"/>
        <v>0</v>
      </c>
      <c r="I923" cm="1">
        <f t="array" ref="I923">+INDEX('Muertes-PROV'!$C$3:$GE$16,$C923+1,$F923)</f>
        <v>0</v>
      </c>
      <c r="J923">
        <f t="shared" si="340"/>
        <v>0</v>
      </c>
      <c r="K923" cm="1">
        <f t="array" ref="K923">+INDEX('rECUPERA-prov'!$C$3:$LA$16,$C923+1,$F923)</f>
        <v>0</v>
      </c>
      <c r="L923">
        <f t="shared" si="341"/>
        <v>0</v>
      </c>
      <c r="M923">
        <f t="shared" si="323"/>
        <v>0</v>
      </c>
      <c r="N923">
        <f t="shared" si="342"/>
        <v>0</v>
      </c>
      <c r="O923" s="57">
        <f t="shared" si="324"/>
        <v>0</v>
      </c>
      <c r="P923" s="57">
        <f t="shared" si="325"/>
        <v>0</v>
      </c>
      <c r="Q923" s="57">
        <f t="shared" si="326"/>
        <v>0</v>
      </c>
      <c r="R923" s="57">
        <f t="shared" si="327"/>
        <v>0</v>
      </c>
      <c r="S923" s="57">
        <f t="shared" si="328"/>
        <v>0</v>
      </c>
      <c r="T923" s="57">
        <f t="shared" si="329"/>
        <v>0</v>
      </c>
      <c r="U923" s="57">
        <f t="shared" si="330"/>
        <v>0</v>
      </c>
      <c r="V923" s="58">
        <f t="shared" si="331"/>
        <v>0</v>
      </c>
      <c r="W923" s="58">
        <f t="shared" si="332"/>
        <v>0</v>
      </c>
      <c r="X923" s="58">
        <f t="shared" si="333"/>
        <v>0</v>
      </c>
      <c r="Y923" s="58">
        <f t="shared" si="334"/>
        <v>0</v>
      </c>
      <c r="Z923">
        <f t="shared" si="343"/>
        <v>89592</v>
      </c>
    </row>
    <row r="924" spans="1:26" x14ac:dyDescent="0.3">
      <c r="A924" s="56" t="str">
        <f t="shared" si="320"/>
        <v>OUT TIME</v>
      </c>
      <c r="B924" s="56" t="str">
        <f t="shared" si="337"/>
        <v>ultimo</v>
      </c>
      <c r="C924" s="55">
        <f t="shared" ref="C924:D939" si="344">+C911</f>
        <v>11</v>
      </c>
      <c r="D924" t="str">
        <f t="shared" si="344"/>
        <v>Comarca Emberá Wounaán</v>
      </c>
      <c r="E924" s="23">
        <f t="shared" si="321"/>
        <v>44055</v>
      </c>
      <c r="F924" s="54">
        <f t="shared" si="322"/>
        <v>71</v>
      </c>
      <c r="G924" cm="1">
        <f t="array" ref="G924">+INDEX('Casos ACUM Prov'!$CK$3:$OM$16,'TODO PROVINCIA'!C924+1,'TODO PROVINCIA'!F924)</f>
        <v>0</v>
      </c>
      <c r="H924">
        <f t="shared" si="339"/>
        <v>0</v>
      </c>
      <c r="I924" cm="1">
        <f t="array" ref="I924">+INDEX('Muertes-PROV'!$C$3:$GE$16,$C924+1,$F924)</f>
        <v>0</v>
      </c>
      <c r="J924">
        <f t="shared" si="340"/>
        <v>0</v>
      </c>
      <c r="K924" cm="1">
        <f t="array" ref="K924">+INDEX('rECUPERA-prov'!$C$3:$LA$16,$C924+1,$F924)</f>
        <v>0</v>
      </c>
      <c r="L924">
        <f t="shared" si="341"/>
        <v>0</v>
      </c>
      <c r="M924">
        <f t="shared" si="323"/>
        <v>0</v>
      </c>
      <c r="N924">
        <f t="shared" si="342"/>
        <v>0</v>
      </c>
      <c r="O924" s="57">
        <f t="shared" si="324"/>
        <v>0</v>
      </c>
      <c r="P924" s="57">
        <f t="shared" si="325"/>
        <v>0</v>
      </c>
      <c r="Q924" s="57">
        <f t="shared" si="326"/>
        <v>0</v>
      </c>
      <c r="R924" s="57">
        <f t="shared" si="327"/>
        <v>0</v>
      </c>
      <c r="S924" s="57">
        <f t="shared" si="328"/>
        <v>0</v>
      </c>
      <c r="T924" s="57">
        <f t="shared" si="329"/>
        <v>0</v>
      </c>
      <c r="U924" s="57">
        <f t="shared" si="330"/>
        <v>0</v>
      </c>
      <c r="V924" s="58">
        <f t="shared" si="331"/>
        <v>0</v>
      </c>
      <c r="W924" s="58">
        <f t="shared" si="332"/>
        <v>0</v>
      </c>
      <c r="X924" s="58">
        <f t="shared" si="333"/>
        <v>0</v>
      </c>
      <c r="Y924" s="58">
        <f t="shared" si="334"/>
        <v>0</v>
      </c>
      <c r="Z924">
        <f t="shared" si="343"/>
        <v>1249032</v>
      </c>
    </row>
    <row r="925" spans="1:26" x14ac:dyDescent="0.3">
      <c r="A925" s="56" t="str">
        <f t="shared" ref="A925:A988" si="345">+IFERROR(IF(AND(G925=0,K925=0,I925=0),"OUT TIME","ON"),"OUT TIME")</f>
        <v>OUT TIME</v>
      </c>
      <c r="B925" s="56" t="str">
        <f t="shared" si="337"/>
        <v>ultimo</v>
      </c>
      <c r="C925" s="55">
        <f t="shared" si="344"/>
        <v>12</v>
      </c>
      <c r="D925" t="str">
        <f t="shared" si="344"/>
        <v>Comarca Ngäbe Buglé</v>
      </c>
      <c r="E925" s="23">
        <f t="shared" ref="E925:E988" si="346">+IF(C925=1,E924+1,E924)</f>
        <v>44055</v>
      </c>
      <c r="F925" s="54">
        <f t="shared" ref="F925:F988" si="347">+IF(C925=1,F924+1,F924)</f>
        <v>71</v>
      </c>
      <c r="G925" cm="1">
        <f t="array" ref="G925">+INDEX('Casos ACUM Prov'!$CK$3:$OM$16,'TODO PROVINCIA'!C925+1,'TODO PROVINCIA'!F925)</f>
        <v>0</v>
      </c>
      <c r="H925">
        <f t="shared" si="339"/>
        <v>0</v>
      </c>
      <c r="I925" cm="1">
        <f t="array" ref="I925">+INDEX('Muertes-PROV'!$C$3:$GE$16,$C925+1,$F925)</f>
        <v>0</v>
      </c>
      <c r="J925">
        <f t="shared" si="340"/>
        <v>0</v>
      </c>
      <c r="K925" cm="1">
        <f t="array" ref="K925">+INDEX('rECUPERA-prov'!$C$3:$LA$16,$C925+1,$F925)</f>
        <v>0</v>
      </c>
      <c r="L925">
        <f t="shared" si="341"/>
        <v>0</v>
      </c>
      <c r="M925">
        <f t="shared" ref="M925:M988" si="348">+G925-I925-K925</f>
        <v>0</v>
      </c>
      <c r="N925">
        <f t="shared" si="342"/>
        <v>0</v>
      </c>
      <c r="O925" s="57">
        <f t="shared" ref="O925:O988" si="349">+IFERROR(I925/G925,0)</f>
        <v>0</v>
      </c>
      <c r="P925" s="57">
        <f t="shared" ref="P925:P988" si="350">+IFERROR(K925/G925,0)</f>
        <v>0</v>
      </c>
      <c r="Q925" s="57">
        <f t="shared" ref="Q925:Q988" si="351">+IFERROR(M925/G925,0)</f>
        <v>0</v>
      </c>
      <c r="R925" s="57">
        <f t="shared" ref="R925:R988" si="352">+IFERROR(H925/G925,0)</f>
        <v>0</v>
      </c>
      <c r="S925" s="57">
        <f t="shared" ref="S925:S988" si="353">+IFERROR(J925/I925,0)</f>
        <v>0</v>
      </c>
      <c r="T925" s="57">
        <f t="shared" ref="T925:T988" si="354">+IFERROR(L925/K925,0)</f>
        <v>0</v>
      </c>
      <c r="U925" s="57">
        <f t="shared" ref="U925:U988" si="355">+IFERROR(N925/M925,0)</f>
        <v>0</v>
      </c>
      <c r="V925" s="58">
        <f t="shared" ref="V925:V988" si="356">+G925/($Z925/1000000)</f>
        <v>0</v>
      </c>
      <c r="W925" s="58">
        <f t="shared" ref="W925:W988" si="357">+I925/($Z925/1000000)</f>
        <v>0</v>
      </c>
      <c r="X925" s="58">
        <f t="shared" ref="X925:X988" si="358">+K925/($Z925/1000000)</f>
        <v>0</v>
      </c>
      <c r="Y925" s="58">
        <f t="shared" ref="Y925:Y988" si="359">+M925/($Z925/1000000)</f>
        <v>0</v>
      </c>
      <c r="Z925">
        <f t="shared" si="343"/>
        <v>464038</v>
      </c>
    </row>
    <row r="926" spans="1:26" x14ac:dyDescent="0.3">
      <c r="A926" s="56" t="str">
        <f t="shared" si="345"/>
        <v>OUT TIME</v>
      </c>
      <c r="B926" s="56" t="str">
        <f t="shared" si="337"/>
        <v>ultimo</v>
      </c>
      <c r="C926" s="55">
        <f t="shared" si="344"/>
        <v>13</v>
      </c>
      <c r="D926" t="str">
        <f t="shared" si="344"/>
        <v>Panamá Oeste</v>
      </c>
      <c r="E926" s="23">
        <f t="shared" si="346"/>
        <v>44055</v>
      </c>
      <c r="F926" s="54">
        <f t="shared" si="347"/>
        <v>71</v>
      </c>
      <c r="G926" cm="1">
        <f t="array" ref="G926">+INDEX('Casos ACUM Prov'!$CK$3:$OM$16,'TODO PROVINCIA'!C926+1,'TODO PROVINCIA'!F926)</f>
        <v>0</v>
      </c>
      <c r="H926">
        <f t="shared" si="339"/>
        <v>0</v>
      </c>
      <c r="I926" cm="1">
        <f t="array" ref="I926">+INDEX('Muertes-PROV'!$C$3:$GE$16,$C926+1,$F926)</f>
        <v>0</v>
      </c>
      <c r="J926">
        <f t="shared" si="340"/>
        <v>0</v>
      </c>
      <c r="K926" cm="1">
        <f t="array" ref="K926">+INDEX('rECUPERA-prov'!$C$3:$LA$16,$C926+1,$F926)</f>
        <v>0</v>
      </c>
      <c r="L926">
        <f t="shared" si="341"/>
        <v>0</v>
      </c>
      <c r="M926">
        <f t="shared" si="348"/>
        <v>0</v>
      </c>
      <c r="N926">
        <f t="shared" si="342"/>
        <v>0</v>
      </c>
      <c r="O926" s="57">
        <f t="shared" si="349"/>
        <v>0</v>
      </c>
      <c r="P926" s="57">
        <f t="shared" si="350"/>
        <v>0</v>
      </c>
      <c r="Q926" s="57">
        <f t="shared" si="351"/>
        <v>0</v>
      </c>
      <c r="R926" s="57">
        <f t="shared" si="352"/>
        <v>0</v>
      </c>
      <c r="S926" s="57">
        <f t="shared" si="353"/>
        <v>0</v>
      </c>
      <c r="T926" s="57">
        <f t="shared" si="354"/>
        <v>0</v>
      </c>
      <c r="U926" s="57">
        <f t="shared" si="355"/>
        <v>0</v>
      </c>
      <c r="V926" s="58">
        <f t="shared" si="356"/>
        <v>0</v>
      </c>
      <c r="W926" s="58">
        <f t="shared" si="357"/>
        <v>0</v>
      </c>
      <c r="X926" s="58">
        <f t="shared" si="358"/>
        <v>0</v>
      </c>
      <c r="Y926" s="58">
        <f t="shared" si="359"/>
        <v>0</v>
      </c>
      <c r="Z926">
        <f t="shared" si="343"/>
        <v>226991</v>
      </c>
    </row>
    <row r="927" spans="1:26" x14ac:dyDescent="0.3">
      <c r="A927" s="56" t="str">
        <f t="shared" si="345"/>
        <v>OUT TIME</v>
      </c>
      <c r="B927" s="56" t="str">
        <f t="shared" si="337"/>
        <v>ultimo</v>
      </c>
      <c r="C927" s="55">
        <f t="shared" si="344"/>
        <v>1</v>
      </c>
      <c r="D927" t="str">
        <f t="shared" si="344"/>
        <v>Bocas del Toro</v>
      </c>
      <c r="E927" s="23">
        <f t="shared" si="346"/>
        <v>44056</v>
      </c>
      <c r="F927" s="54">
        <f t="shared" si="347"/>
        <v>72</v>
      </c>
      <c r="G927" cm="1">
        <f t="array" ref="G927">+INDEX('Casos ACUM Prov'!$CK$3:$OM$16,'TODO PROVINCIA'!C927+1,'TODO PROVINCIA'!F927)</f>
        <v>0</v>
      </c>
      <c r="H927">
        <f t="shared" si="339"/>
        <v>0</v>
      </c>
      <c r="I927" cm="1">
        <f t="array" ref="I927">+INDEX('Muertes-PROV'!$C$3:$GE$16,$C927+1,$F927)</f>
        <v>0</v>
      </c>
      <c r="J927">
        <f t="shared" si="340"/>
        <v>0</v>
      </c>
      <c r="K927" cm="1">
        <f t="array" ref="K927">+INDEX('rECUPERA-prov'!$C$3:$LA$16,$C927+1,$F927)</f>
        <v>0</v>
      </c>
      <c r="L927">
        <f t="shared" si="341"/>
        <v>0</v>
      </c>
      <c r="M927">
        <f t="shared" si="348"/>
        <v>0</v>
      </c>
      <c r="N927">
        <f t="shared" si="342"/>
        <v>0</v>
      </c>
      <c r="O927" s="57">
        <f t="shared" si="349"/>
        <v>0</v>
      </c>
      <c r="P927" s="57">
        <f t="shared" si="350"/>
        <v>0</v>
      </c>
      <c r="Q927" s="57">
        <f t="shared" si="351"/>
        <v>0</v>
      </c>
      <c r="R927" s="57">
        <f t="shared" si="352"/>
        <v>0</v>
      </c>
      <c r="S927" s="57">
        <f t="shared" si="353"/>
        <v>0</v>
      </c>
      <c r="T927" s="57">
        <f t="shared" si="354"/>
        <v>0</v>
      </c>
      <c r="U927" s="57">
        <f t="shared" si="355"/>
        <v>0</v>
      </c>
      <c r="V927" s="58">
        <f t="shared" si="356"/>
        <v>0</v>
      </c>
      <c r="W927" s="58">
        <f t="shared" si="357"/>
        <v>0</v>
      </c>
      <c r="X927" s="58">
        <f t="shared" si="358"/>
        <v>0</v>
      </c>
      <c r="Y927" s="58">
        <f t="shared" si="359"/>
        <v>0</v>
      </c>
      <c r="Z927">
        <f t="shared" si="343"/>
        <v>125461</v>
      </c>
    </row>
    <row r="928" spans="1:26" x14ac:dyDescent="0.3">
      <c r="A928" s="56" t="str">
        <f t="shared" si="345"/>
        <v>OUT TIME</v>
      </c>
      <c r="B928" s="56" t="str">
        <f t="shared" si="337"/>
        <v>ultimo</v>
      </c>
      <c r="C928" s="55">
        <f t="shared" si="344"/>
        <v>2</v>
      </c>
      <c r="D928" t="str">
        <f t="shared" si="344"/>
        <v>Coclé</v>
      </c>
      <c r="E928" s="23">
        <f t="shared" si="346"/>
        <v>44056</v>
      </c>
      <c r="F928" s="54">
        <f t="shared" si="347"/>
        <v>72</v>
      </c>
      <c r="G928" cm="1">
        <f t="array" ref="G928">+INDEX('Casos ACUM Prov'!$CK$3:$OM$16,'TODO PROVINCIA'!C928+1,'TODO PROVINCIA'!F928)</f>
        <v>0</v>
      </c>
      <c r="H928">
        <f t="shared" si="339"/>
        <v>0</v>
      </c>
      <c r="I928" cm="1">
        <f t="array" ref="I928">+INDEX('Muertes-PROV'!$C$3:$GE$16,$C928+1,$F928)</f>
        <v>0</v>
      </c>
      <c r="J928">
        <f t="shared" si="340"/>
        <v>0</v>
      </c>
      <c r="K928" cm="1">
        <f t="array" ref="K928">+INDEX('rECUPERA-prov'!$C$3:$LA$16,$C928+1,$F928)</f>
        <v>0</v>
      </c>
      <c r="L928">
        <f t="shared" si="341"/>
        <v>0</v>
      </c>
      <c r="M928">
        <f t="shared" si="348"/>
        <v>0</v>
      </c>
      <c r="N928">
        <f t="shared" si="342"/>
        <v>0</v>
      </c>
      <c r="O928" s="57">
        <f t="shared" si="349"/>
        <v>0</v>
      </c>
      <c r="P928" s="57">
        <f t="shared" si="350"/>
        <v>0</v>
      </c>
      <c r="Q928" s="57">
        <f t="shared" si="351"/>
        <v>0</v>
      </c>
      <c r="R928" s="57">
        <f t="shared" si="352"/>
        <v>0</v>
      </c>
      <c r="S928" s="57">
        <f t="shared" si="353"/>
        <v>0</v>
      </c>
      <c r="T928" s="57">
        <f t="shared" si="354"/>
        <v>0</v>
      </c>
      <c r="U928" s="57">
        <f t="shared" si="355"/>
        <v>0</v>
      </c>
      <c r="V928" s="58">
        <f t="shared" si="356"/>
        <v>0</v>
      </c>
      <c r="W928" s="58">
        <f t="shared" si="357"/>
        <v>0</v>
      </c>
      <c r="X928" s="58">
        <f t="shared" si="358"/>
        <v>0</v>
      </c>
      <c r="Y928" s="58">
        <f t="shared" si="359"/>
        <v>0</v>
      </c>
      <c r="Z928">
        <f t="shared" si="343"/>
        <v>416873</v>
      </c>
    </row>
    <row r="929" spans="1:26" x14ac:dyDescent="0.3">
      <c r="A929" s="56" t="str">
        <f t="shared" si="345"/>
        <v>OUT TIME</v>
      </c>
      <c r="B929" s="56" t="str">
        <f t="shared" si="337"/>
        <v>ultimo</v>
      </c>
      <c r="C929" s="55">
        <f t="shared" si="344"/>
        <v>3</v>
      </c>
      <c r="D929" t="str">
        <f t="shared" si="344"/>
        <v>Colón</v>
      </c>
      <c r="E929" s="23">
        <f t="shared" si="346"/>
        <v>44056</v>
      </c>
      <c r="F929" s="54">
        <f t="shared" si="347"/>
        <v>72</v>
      </c>
      <c r="G929" cm="1">
        <f t="array" ref="G929">+INDEX('Casos ACUM Prov'!$CK$3:$OM$16,'TODO PROVINCIA'!C929+1,'TODO PROVINCIA'!F929)</f>
        <v>0</v>
      </c>
      <c r="H929">
        <f t="shared" si="339"/>
        <v>0</v>
      </c>
      <c r="I929" cm="1">
        <f t="array" ref="I929">+INDEX('Muertes-PROV'!$C$3:$GE$16,$C929+1,$F929)</f>
        <v>0</v>
      </c>
      <c r="J929">
        <f t="shared" si="340"/>
        <v>0</v>
      </c>
      <c r="K929" cm="1">
        <f t="array" ref="K929">+INDEX('rECUPERA-prov'!$C$3:$LA$16,$C929+1,$F929)</f>
        <v>0</v>
      </c>
      <c r="L929">
        <f t="shared" si="341"/>
        <v>0</v>
      </c>
      <c r="M929">
        <f t="shared" si="348"/>
        <v>0</v>
      </c>
      <c r="N929">
        <f t="shared" si="342"/>
        <v>0</v>
      </c>
      <c r="O929" s="57">
        <f t="shared" si="349"/>
        <v>0</v>
      </c>
      <c r="P929" s="57">
        <f t="shared" si="350"/>
        <v>0</v>
      </c>
      <c r="Q929" s="57">
        <f t="shared" si="351"/>
        <v>0</v>
      </c>
      <c r="R929" s="57">
        <f t="shared" si="352"/>
        <v>0</v>
      </c>
      <c r="S929" s="57">
        <f t="shared" si="353"/>
        <v>0</v>
      </c>
      <c r="T929" s="57">
        <f t="shared" si="354"/>
        <v>0</v>
      </c>
      <c r="U929" s="57">
        <f t="shared" si="355"/>
        <v>0</v>
      </c>
      <c r="V929" s="58">
        <f t="shared" si="356"/>
        <v>0</v>
      </c>
      <c r="W929" s="58">
        <f t="shared" si="357"/>
        <v>0</v>
      </c>
      <c r="X929" s="58">
        <f t="shared" si="358"/>
        <v>0</v>
      </c>
      <c r="Y929" s="58">
        <f t="shared" si="359"/>
        <v>0</v>
      </c>
      <c r="Z929">
        <f t="shared" si="343"/>
        <v>233708</v>
      </c>
    </row>
    <row r="930" spans="1:26" x14ac:dyDescent="0.3">
      <c r="A930" s="56" t="str">
        <f t="shared" si="345"/>
        <v>OUT TIME</v>
      </c>
      <c r="B930" s="56" t="str">
        <f t="shared" si="337"/>
        <v>ultimo</v>
      </c>
      <c r="C930" s="55">
        <f t="shared" si="344"/>
        <v>4</v>
      </c>
      <c r="D930" t="str">
        <f t="shared" si="344"/>
        <v>Chiriquí</v>
      </c>
      <c r="E930" s="23">
        <f t="shared" si="346"/>
        <v>44056</v>
      </c>
      <c r="F930" s="54">
        <f t="shared" si="347"/>
        <v>72</v>
      </c>
      <c r="G930" cm="1">
        <f t="array" ref="G930">+INDEX('Casos ACUM Prov'!$CK$3:$OM$16,'TODO PROVINCIA'!C930+1,'TODO PROVINCIA'!F930)</f>
        <v>0</v>
      </c>
      <c r="H930">
        <f t="shared" si="339"/>
        <v>0</v>
      </c>
      <c r="I930" cm="1">
        <f t="array" ref="I930">+INDEX('Muertes-PROV'!$C$3:$GE$16,$C930+1,$F930)</f>
        <v>0</v>
      </c>
      <c r="J930">
        <f t="shared" si="340"/>
        <v>0</v>
      </c>
      <c r="K930" cm="1">
        <f t="array" ref="K930">+INDEX('rECUPERA-prov'!$C$3:$LA$16,$C930+1,$F930)</f>
        <v>0</v>
      </c>
      <c r="L930">
        <f t="shared" si="341"/>
        <v>0</v>
      </c>
      <c r="M930">
        <f t="shared" si="348"/>
        <v>0</v>
      </c>
      <c r="N930">
        <f t="shared" si="342"/>
        <v>0</v>
      </c>
      <c r="O930" s="57">
        <f t="shared" si="349"/>
        <v>0</v>
      </c>
      <c r="P930" s="57">
        <f t="shared" si="350"/>
        <v>0</v>
      </c>
      <c r="Q930" s="57">
        <f t="shared" si="351"/>
        <v>0</v>
      </c>
      <c r="R930" s="57">
        <f t="shared" si="352"/>
        <v>0</v>
      </c>
      <c r="S930" s="57">
        <f t="shared" si="353"/>
        <v>0</v>
      </c>
      <c r="T930" s="57">
        <f t="shared" si="354"/>
        <v>0</v>
      </c>
      <c r="U930" s="57">
        <f t="shared" si="355"/>
        <v>0</v>
      </c>
      <c r="V930" s="58">
        <f t="shared" si="356"/>
        <v>0</v>
      </c>
      <c r="W930" s="58">
        <f t="shared" si="357"/>
        <v>0</v>
      </c>
      <c r="X930" s="58">
        <f t="shared" si="358"/>
        <v>0</v>
      </c>
      <c r="Y930" s="58">
        <f t="shared" si="359"/>
        <v>0</v>
      </c>
      <c r="Z930">
        <f t="shared" si="343"/>
        <v>241928</v>
      </c>
    </row>
    <row r="931" spans="1:26" x14ac:dyDescent="0.3">
      <c r="A931" s="56" t="str">
        <f t="shared" si="345"/>
        <v>OUT TIME</v>
      </c>
      <c r="B931" s="56" t="str">
        <f t="shared" si="337"/>
        <v>ultimo</v>
      </c>
      <c r="C931" s="55">
        <f t="shared" si="344"/>
        <v>5</v>
      </c>
      <c r="D931" t="str">
        <f t="shared" si="344"/>
        <v>Darién</v>
      </c>
      <c r="E931" s="23">
        <f t="shared" si="346"/>
        <v>44056</v>
      </c>
      <c r="F931" s="54">
        <f t="shared" si="347"/>
        <v>72</v>
      </c>
      <c r="G931" cm="1">
        <f t="array" ref="G931">+INDEX('Casos ACUM Prov'!$CK$3:$OM$16,'TODO PROVINCIA'!C931+1,'TODO PROVINCIA'!F931)</f>
        <v>0</v>
      </c>
      <c r="H931">
        <f t="shared" si="339"/>
        <v>0</v>
      </c>
      <c r="I931" cm="1">
        <f t="array" ref="I931">+INDEX('Muertes-PROV'!$C$3:$GE$16,$C931+1,$F931)</f>
        <v>0</v>
      </c>
      <c r="J931">
        <f t="shared" si="340"/>
        <v>0</v>
      </c>
      <c r="K931" cm="1">
        <f t="array" ref="K931">+INDEX('rECUPERA-prov'!$C$3:$LA$16,$C931+1,$F931)</f>
        <v>0</v>
      </c>
      <c r="L931">
        <f t="shared" si="341"/>
        <v>0</v>
      </c>
      <c r="M931">
        <f t="shared" si="348"/>
        <v>0</v>
      </c>
      <c r="N931">
        <f t="shared" si="342"/>
        <v>0</v>
      </c>
      <c r="O931" s="57">
        <f t="shared" si="349"/>
        <v>0</v>
      </c>
      <c r="P931" s="57">
        <f t="shared" si="350"/>
        <v>0</v>
      </c>
      <c r="Q931" s="57">
        <f t="shared" si="351"/>
        <v>0</v>
      </c>
      <c r="R931" s="57">
        <f t="shared" si="352"/>
        <v>0</v>
      </c>
      <c r="S931" s="57">
        <f t="shared" si="353"/>
        <v>0</v>
      </c>
      <c r="T931" s="57">
        <f t="shared" si="354"/>
        <v>0</v>
      </c>
      <c r="U931" s="57">
        <f t="shared" si="355"/>
        <v>0</v>
      </c>
      <c r="V931" s="58">
        <f t="shared" si="356"/>
        <v>0</v>
      </c>
      <c r="W931" s="58">
        <f t="shared" si="357"/>
        <v>0</v>
      </c>
      <c r="X931" s="58">
        <f t="shared" si="358"/>
        <v>0</v>
      </c>
      <c r="Y931" s="58">
        <f t="shared" si="359"/>
        <v>0</v>
      </c>
      <c r="Z931">
        <f t="shared" si="343"/>
        <v>10001</v>
      </c>
    </row>
    <row r="932" spans="1:26" x14ac:dyDescent="0.3">
      <c r="A932" s="56" t="str">
        <f t="shared" si="345"/>
        <v>OUT TIME</v>
      </c>
      <c r="B932" s="56" t="str">
        <f t="shared" si="337"/>
        <v>ultimo</v>
      </c>
      <c r="C932" s="55">
        <f t="shared" si="344"/>
        <v>6</v>
      </c>
      <c r="D932" t="str">
        <f t="shared" si="344"/>
        <v>Herrera</v>
      </c>
      <c r="E932" s="23">
        <f t="shared" si="346"/>
        <v>44056</v>
      </c>
      <c r="F932" s="54">
        <f t="shared" si="347"/>
        <v>72</v>
      </c>
      <c r="G932" cm="1">
        <f t="array" ref="G932">+INDEX('Casos ACUM Prov'!$CK$3:$OM$16,'TODO PROVINCIA'!C932+1,'TODO PROVINCIA'!F932)</f>
        <v>0</v>
      </c>
      <c r="H932">
        <f t="shared" si="339"/>
        <v>0</v>
      </c>
      <c r="I932" cm="1">
        <f t="array" ref="I932">+INDEX('Muertes-PROV'!$C$3:$GE$16,$C932+1,$F932)</f>
        <v>0</v>
      </c>
      <c r="J932">
        <f t="shared" si="340"/>
        <v>0</v>
      </c>
      <c r="K932" cm="1">
        <f t="array" ref="K932">+INDEX('rECUPERA-prov'!$C$3:$LA$16,$C932+1,$F932)</f>
        <v>0</v>
      </c>
      <c r="L932">
        <f t="shared" si="341"/>
        <v>0</v>
      </c>
      <c r="M932">
        <f t="shared" si="348"/>
        <v>0</v>
      </c>
      <c r="N932">
        <f t="shared" si="342"/>
        <v>0</v>
      </c>
      <c r="O932" s="57">
        <f t="shared" si="349"/>
        <v>0</v>
      </c>
      <c r="P932" s="57">
        <f t="shared" si="350"/>
        <v>0</v>
      </c>
      <c r="Q932" s="57">
        <f t="shared" si="351"/>
        <v>0</v>
      </c>
      <c r="R932" s="57">
        <f t="shared" si="352"/>
        <v>0</v>
      </c>
      <c r="S932" s="57">
        <f t="shared" si="353"/>
        <v>0</v>
      </c>
      <c r="T932" s="57">
        <f t="shared" si="354"/>
        <v>0</v>
      </c>
      <c r="U932" s="57">
        <f t="shared" si="355"/>
        <v>0</v>
      </c>
      <c r="V932" s="58">
        <f t="shared" si="356"/>
        <v>0</v>
      </c>
      <c r="W932" s="58">
        <f t="shared" si="357"/>
        <v>0</v>
      </c>
      <c r="X932" s="58">
        <f t="shared" si="358"/>
        <v>0</v>
      </c>
      <c r="Y932" s="58">
        <f t="shared" si="359"/>
        <v>0</v>
      </c>
      <c r="Z932">
        <f t="shared" si="343"/>
        <v>33109</v>
      </c>
    </row>
    <row r="933" spans="1:26" x14ac:dyDescent="0.3">
      <c r="A933" s="56" t="str">
        <f t="shared" si="345"/>
        <v>OUT TIME</v>
      </c>
      <c r="B933" s="56" t="str">
        <f t="shared" si="337"/>
        <v>ultimo</v>
      </c>
      <c r="C933" s="55">
        <f t="shared" si="344"/>
        <v>7</v>
      </c>
      <c r="D933" t="str">
        <f t="shared" si="344"/>
        <v>Los Santos</v>
      </c>
      <c r="E933" s="23">
        <f t="shared" si="346"/>
        <v>44056</v>
      </c>
      <c r="F933" s="54">
        <f t="shared" si="347"/>
        <v>72</v>
      </c>
      <c r="G933" cm="1">
        <f t="array" ref="G933">+INDEX('Casos ACUM Prov'!$CK$3:$OM$16,'TODO PROVINCIA'!C933+1,'TODO PROVINCIA'!F933)</f>
        <v>0</v>
      </c>
      <c r="H933">
        <f t="shared" si="339"/>
        <v>0</v>
      </c>
      <c r="I933" cm="1">
        <f t="array" ref="I933">+INDEX('Muertes-PROV'!$C$3:$GE$16,$C933+1,$F933)</f>
        <v>0</v>
      </c>
      <c r="J933">
        <f t="shared" si="340"/>
        <v>0</v>
      </c>
      <c r="K933" cm="1">
        <f t="array" ref="K933">+INDEX('rECUPERA-prov'!$C$3:$LA$16,$C933+1,$F933)</f>
        <v>0</v>
      </c>
      <c r="L933">
        <f t="shared" si="341"/>
        <v>0</v>
      </c>
      <c r="M933">
        <f t="shared" si="348"/>
        <v>0</v>
      </c>
      <c r="N933">
        <f t="shared" si="342"/>
        <v>0</v>
      </c>
      <c r="O933" s="57">
        <f t="shared" si="349"/>
        <v>0</v>
      </c>
      <c r="P933" s="57">
        <f t="shared" si="350"/>
        <v>0</v>
      </c>
      <c r="Q933" s="57">
        <f t="shared" si="351"/>
        <v>0</v>
      </c>
      <c r="R933" s="57">
        <f t="shared" si="352"/>
        <v>0</v>
      </c>
      <c r="S933" s="57">
        <f t="shared" si="353"/>
        <v>0</v>
      </c>
      <c r="T933" s="57">
        <f t="shared" si="354"/>
        <v>0</v>
      </c>
      <c r="U933" s="57">
        <f t="shared" si="355"/>
        <v>0</v>
      </c>
      <c r="V933" s="58">
        <f t="shared" si="356"/>
        <v>0</v>
      </c>
      <c r="W933" s="58">
        <f t="shared" si="357"/>
        <v>0</v>
      </c>
      <c r="X933" s="58">
        <f t="shared" si="358"/>
        <v>0</v>
      </c>
      <c r="Y933" s="58">
        <f t="shared" si="359"/>
        <v>0</v>
      </c>
      <c r="Z933">
        <f t="shared" si="343"/>
        <v>156747</v>
      </c>
    </row>
    <row r="934" spans="1:26" x14ac:dyDescent="0.3">
      <c r="A934" s="56" t="str">
        <f t="shared" si="345"/>
        <v>OUT TIME</v>
      </c>
      <c r="B934" s="56" t="str">
        <f t="shared" si="337"/>
        <v>ultimo</v>
      </c>
      <c r="C934" s="55">
        <f t="shared" si="344"/>
        <v>8</v>
      </c>
      <c r="D934" t="str">
        <f t="shared" si="344"/>
        <v>Panamá</v>
      </c>
      <c r="E934" s="23">
        <f t="shared" si="346"/>
        <v>44056</v>
      </c>
      <c r="F934" s="54">
        <f t="shared" si="347"/>
        <v>72</v>
      </c>
      <c r="G934" cm="1">
        <f t="array" ref="G934">+INDEX('Casos ACUM Prov'!$CK$3:$OM$16,'TODO PROVINCIA'!C934+1,'TODO PROVINCIA'!F934)</f>
        <v>0</v>
      </c>
      <c r="H934">
        <f t="shared" si="339"/>
        <v>0</v>
      </c>
      <c r="I934" cm="1">
        <f t="array" ref="I934">+INDEX('Muertes-PROV'!$C$3:$GE$16,$C934+1,$F934)</f>
        <v>0</v>
      </c>
      <c r="J934">
        <f t="shared" si="340"/>
        <v>0</v>
      </c>
      <c r="K934" cm="1">
        <f t="array" ref="K934">+INDEX('rECUPERA-prov'!$C$3:$LA$16,$C934+1,$F934)</f>
        <v>0</v>
      </c>
      <c r="L934">
        <f t="shared" si="341"/>
        <v>0</v>
      </c>
      <c r="M934">
        <f t="shared" si="348"/>
        <v>0</v>
      </c>
      <c r="N934">
        <f t="shared" si="342"/>
        <v>0</v>
      </c>
      <c r="O934" s="57">
        <f t="shared" si="349"/>
        <v>0</v>
      </c>
      <c r="P934" s="57">
        <f t="shared" si="350"/>
        <v>0</v>
      </c>
      <c r="Q934" s="57">
        <f t="shared" si="351"/>
        <v>0</v>
      </c>
      <c r="R934" s="57">
        <f t="shared" si="352"/>
        <v>0</v>
      </c>
      <c r="S934" s="57">
        <f t="shared" si="353"/>
        <v>0</v>
      </c>
      <c r="T934" s="57">
        <f t="shared" si="354"/>
        <v>0</v>
      </c>
      <c r="U934" s="57">
        <f t="shared" si="355"/>
        <v>0</v>
      </c>
      <c r="V934" s="58">
        <f t="shared" si="356"/>
        <v>0</v>
      </c>
      <c r="W934" s="58">
        <f t="shared" si="357"/>
        <v>0</v>
      </c>
      <c r="X934" s="58">
        <f t="shared" si="358"/>
        <v>0</v>
      </c>
      <c r="Y934" s="58">
        <f t="shared" si="359"/>
        <v>0</v>
      </c>
      <c r="Z934">
        <f t="shared" si="343"/>
        <v>109955</v>
      </c>
    </row>
    <row r="935" spans="1:26" x14ac:dyDescent="0.3">
      <c r="A935" s="56" t="str">
        <f t="shared" si="345"/>
        <v>OUT TIME</v>
      </c>
      <c r="B935" s="56" t="str">
        <f t="shared" si="337"/>
        <v>ultimo</v>
      </c>
      <c r="C935" s="55">
        <f t="shared" si="344"/>
        <v>9</v>
      </c>
      <c r="D935" t="str">
        <f t="shared" si="344"/>
        <v>Veraguas</v>
      </c>
      <c r="E935" s="23">
        <f t="shared" si="346"/>
        <v>44056</v>
      </c>
      <c r="F935" s="54">
        <f t="shared" si="347"/>
        <v>72</v>
      </c>
      <c r="G935" cm="1">
        <f t="array" ref="G935">+INDEX('Casos ACUM Prov'!$CK$3:$OM$16,'TODO PROVINCIA'!C935+1,'TODO PROVINCIA'!F935)</f>
        <v>0</v>
      </c>
      <c r="H935">
        <f t="shared" si="339"/>
        <v>0</v>
      </c>
      <c r="I935" cm="1">
        <f t="array" ref="I935">+INDEX('Muertes-PROV'!$C$3:$GE$16,$C935+1,$F935)</f>
        <v>0</v>
      </c>
      <c r="J935">
        <f t="shared" si="340"/>
        <v>0</v>
      </c>
      <c r="K935" cm="1">
        <f t="array" ref="K935">+INDEX('rECUPERA-prov'!$C$3:$LA$16,$C935+1,$F935)</f>
        <v>0</v>
      </c>
      <c r="L935">
        <f t="shared" si="341"/>
        <v>0</v>
      </c>
      <c r="M935">
        <f t="shared" si="348"/>
        <v>0</v>
      </c>
      <c r="N935">
        <f t="shared" si="342"/>
        <v>0</v>
      </c>
      <c r="O935" s="57">
        <f t="shared" si="349"/>
        <v>0</v>
      </c>
      <c r="P935" s="57">
        <f t="shared" si="350"/>
        <v>0</v>
      </c>
      <c r="Q935" s="57">
        <f t="shared" si="351"/>
        <v>0</v>
      </c>
      <c r="R935" s="57">
        <f t="shared" si="352"/>
        <v>0</v>
      </c>
      <c r="S935" s="57">
        <f t="shared" si="353"/>
        <v>0</v>
      </c>
      <c r="T935" s="57">
        <f t="shared" si="354"/>
        <v>0</v>
      </c>
      <c r="U935" s="57">
        <f t="shared" si="355"/>
        <v>0</v>
      </c>
      <c r="V935" s="58">
        <f t="shared" si="356"/>
        <v>0</v>
      </c>
      <c r="W935" s="58">
        <f t="shared" si="357"/>
        <v>0</v>
      </c>
      <c r="X935" s="58">
        <f t="shared" si="358"/>
        <v>0</v>
      </c>
      <c r="Y935" s="58">
        <f t="shared" si="359"/>
        <v>0</v>
      </c>
      <c r="Z935">
        <f t="shared" si="343"/>
        <v>109955</v>
      </c>
    </row>
    <row r="936" spans="1:26" x14ac:dyDescent="0.3">
      <c r="A936" s="56" t="str">
        <f t="shared" si="345"/>
        <v>OUT TIME</v>
      </c>
      <c r="B936" s="56" t="str">
        <f t="shared" si="337"/>
        <v>ultimo</v>
      </c>
      <c r="C936" s="55">
        <f t="shared" si="344"/>
        <v>10</v>
      </c>
      <c r="D936" t="str">
        <f t="shared" si="344"/>
        <v>Comarca Kuna Yala</v>
      </c>
      <c r="E936" s="23">
        <f t="shared" si="346"/>
        <v>44056</v>
      </c>
      <c r="F936" s="54">
        <f t="shared" si="347"/>
        <v>72</v>
      </c>
      <c r="G936" cm="1">
        <f t="array" ref="G936">+INDEX('Casos ACUM Prov'!$CK$3:$OM$16,'TODO PROVINCIA'!C936+1,'TODO PROVINCIA'!F936)</f>
        <v>0</v>
      </c>
      <c r="H936">
        <f t="shared" si="339"/>
        <v>0</v>
      </c>
      <c r="I936" cm="1">
        <f t="array" ref="I936">+INDEX('Muertes-PROV'!$C$3:$GE$16,$C936+1,$F936)</f>
        <v>0</v>
      </c>
      <c r="J936">
        <f t="shared" si="340"/>
        <v>0</v>
      </c>
      <c r="K936" cm="1">
        <f t="array" ref="K936">+INDEX('rECUPERA-prov'!$C$3:$LA$16,$C936+1,$F936)</f>
        <v>0</v>
      </c>
      <c r="L936">
        <f t="shared" si="341"/>
        <v>0</v>
      </c>
      <c r="M936">
        <f t="shared" si="348"/>
        <v>0</v>
      </c>
      <c r="N936">
        <f t="shared" si="342"/>
        <v>0</v>
      </c>
      <c r="O936" s="57">
        <f t="shared" si="349"/>
        <v>0</v>
      </c>
      <c r="P936" s="57">
        <f t="shared" si="350"/>
        <v>0</v>
      </c>
      <c r="Q936" s="57">
        <f t="shared" si="351"/>
        <v>0</v>
      </c>
      <c r="R936" s="57">
        <f t="shared" si="352"/>
        <v>0</v>
      </c>
      <c r="S936" s="57">
        <f t="shared" si="353"/>
        <v>0</v>
      </c>
      <c r="T936" s="57">
        <f t="shared" si="354"/>
        <v>0</v>
      </c>
      <c r="U936" s="57">
        <f t="shared" si="355"/>
        <v>0</v>
      </c>
      <c r="V936" s="58">
        <f t="shared" si="356"/>
        <v>0</v>
      </c>
      <c r="W936" s="58">
        <f t="shared" si="357"/>
        <v>0</v>
      </c>
      <c r="X936" s="58">
        <f t="shared" si="358"/>
        <v>0</v>
      </c>
      <c r="Y936" s="58">
        <f t="shared" si="359"/>
        <v>0</v>
      </c>
      <c r="Z936">
        <f t="shared" si="343"/>
        <v>89592</v>
      </c>
    </row>
    <row r="937" spans="1:26" x14ac:dyDescent="0.3">
      <c r="A937" s="56" t="str">
        <f t="shared" si="345"/>
        <v>OUT TIME</v>
      </c>
      <c r="B937" s="56" t="str">
        <f t="shared" si="337"/>
        <v>ultimo</v>
      </c>
      <c r="C937" s="55">
        <f t="shared" si="344"/>
        <v>11</v>
      </c>
      <c r="D937" t="str">
        <f t="shared" si="344"/>
        <v>Comarca Emberá Wounaán</v>
      </c>
      <c r="E937" s="23">
        <f t="shared" si="346"/>
        <v>44056</v>
      </c>
      <c r="F937" s="54">
        <f t="shared" si="347"/>
        <v>72</v>
      </c>
      <c r="G937" cm="1">
        <f t="array" ref="G937">+INDEX('Casos ACUM Prov'!$CK$3:$OM$16,'TODO PROVINCIA'!C937+1,'TODO PROVINCIA'!F937)</f>
        <v>0</v>
      </c>
      <c r="H937">
        <f t="shared" si="339"/>
        <v>0</v>
      </c>
      <c r="I937" cm="1">
        <f t="array" ref="I937">+INDEX('Muertes-PROV'!$C$3:$GE$16,$C937+1,$F937)</f>
        <v>0</v>
      </c>
      <c r="J937">
        <f t="shared" si="340"/>
        <v>0</v>
      </c>
      <c r="K937" cm="1">
        <f t="array" ref="K937">+INDEX('rECUPERA-prov'!$C$3:$LA$16,$C937+1,$F937)</f>
        <v>0</v>
      </c>
      <c r="L937">
        <f t="shared" si="341"/>
        <v>0</v>
      </c>
      <c r="M937">
        <f t="shared" si="348"/>
        <v>0</v>
      </c>
      <c r="N937">
        <f t="shared" si="342"/>
        <v>0</v>
      </c>
      <c r="O937" s="57">
        <f t="shared" si="349"/>
        <v>0</v>
      </c>
      <c r="P937" s="57">
        <f t="shared" si="350"/>
        <v>0</v>
      </c>
      <c r="Q937" s="57">
        <f t="shared" si="351"/>
        <v>0</v>
      </c>
      <c r="R937" s="57">
        <f t="shared" si="352"/>
        <v>0</v>
      </c>
      <c r="S937" s="57">
        <f t="shared" si="353"/>
        <v>0</v>
      </c>
      <c r="T937" s="57">
        <f t="shared" si="354"/>
        <v>0</v>
      </c>
      <c r="U937" s="57">
        <f t="shared" si="355"/>
        <v>0</v>
      </c>
      <c r="V937" s="58">
        <f t="shared" si="356"/>
        <v>0</v>
      </c>
      <c r="W937" s="58">
        <f t="shared" si="357"/>
        <v>0</v>
      </c>
      <c r="X937" s="58">
        <f t="shared" si="358"/>
        <v>0</v>
      </c>
      <c r="Y937" s="58">
        <f t="shared" si="359"/>
        <v>0</v>
      </c>
      <c r="Z937">
        <f t="shared" si="343"/>
        <v>1249032</v>
      </c>
    </row>
    <row r="938" spans="1:26" x14ac:dyDescent="0.3">
      <c r="A938" s="56" t="str">
        <f t="shared" si="345"/>
        <v>OUT TIME</v>
      </c>
      <c r="B938" s="56" t="str">
        <f t="shared" si="337"/>
        <v>ultimo</v>
      </c>
      <c r="C938" s="55">
        <f t="shared" si="344"/>
        <v>12</v>
      </c>
      <c r="D938" t="str">
        <f t="shared" si="344"/>
        <v>Comarca Ngäbe Buglé</v>
      </c>
      <c r="E938" s="23">
        <f t="shared" si="346"/>
        <v>44056</v>
      </c>
      <c r="F938" s="54">
        <f t="shared" si="347"/>
        <v>72</v>
      </c>
      <c r="G938" cm="1">
        <f t="array" ref="G938">+INDEX('Casos ACUM Prov'!$CK$3:$OM$16,'TODO PROVINCIA'!C938+1,'TODO PROVINCIA'!F938)</f>
        <v>0</v>
      </c>
      <c r="H938">
        <f t="shared" si="339"/>
        <v>0</v>
      </c>
      <c r="I938" cm="1">
        <f t="array" ref="I938">+INDEX('Muertes-PROV'!$C$3:$GE$16,$C938+1,$F938)</f>
        <v>0</v>
      </c>
      <c r="J938">
        <f t="shared" si="340"/>
        <v>0</v>
      </c>
      <c r="K938" cm="1">
        <f t="array" ref="K938">+INDEX('rECUPERA-prov'!$C$3:$LA$16,$C938+1,$F938)</f>
        <v>0</v>
      </c>
      <c r="L938">
        <f t="shared" si="341"/>
        <v>0</v>
      </c>
      <c r="M938">
        <f t="shared" si="348"/>
        <v>0</v>
      </c>
      <c r="N938">
        <f t="shared" si="342"/>
        <v>0</v>
      </c>
      <c r="O938" s="57">
        <f t="shared" si="349"/>
        <v>0</v>
      </c>
      <c r="P938" s="57">
        <f t="shared" si="350"/>
        <v>0</v>
      </c>
      <c r="Q938" s="57">
        <f t="shared" si="351"/>
        <v>0</v>
      </c>
      <c r="R938" s="57">
        <f t="shared" si="352"/>
        <v>0</v>
      </c>
      <c r="S938" s="57">
        <f t="shared" si="353"/>
        <v>0</v>
      </c>
      <c r="T938" s="57">
        <f t="shared" si="354"/>
        <v>0</v>
      </c>
      <c r="U938" s="57">
        <f t="shared" si="355"/>
        <v>0</v>
      </c>
      <c r="V938" s="58">
        <f t="shared" si="356"/>
        <v>0</v>
      </c>
      <c r="W938" s="58">
        <f t="shared" si="357"/>
        <v>0</v>
      </c>
      <c r="X938" s="58">
        <f t="shared" si="358"/>
        <v>0</v>
      </c>
      <c r="Y938" s="58">
        <f t="shared" si="359"/>
        <v>0</v>
      </c>
      <c r="Z938">
        <f t="shared" si="343"/>
        <v>464038</v>
      </c>
    </row>
    <row r="939" spans="1:26" x14ac:dyDescent="0.3">
      <c r="A939" s="56" t="str">
        <f t="shared" si="345"/>
        <v>OUT TIME</v>
      </c>
      <c r="B939" s="56" t="str">
        <f t="shared" si="337"/>
        <v>ultimo</v>
      </c>
      <c r="C939" s="55">
        <f t="shared" si="344"/>
        <v>13</v>
      </c>
      <c r="D939" t="str">
        <f t="shared" si="344"/>
        <v>Panamá Oeste</v>
      </c>
      <c r="E939" s="23">
        <f t="shared" si="346"/>
        <v>44056</v>
      </c>
      <c r="F939" s="54">
        <f t="shared" si="347"/>
        <v>72</v>
      </c>
      <c r="G939" cm="1">
        <f t="array" ref="G939">+INDEX('Casos ACUM Prov'!$CK$3:$OM$16,'TODO PROVINCIA'!C939+1,'TODO PROVINCIA'!F939)</f>
        <v>0</v>
      </c>
      <c r="H939">
        <f t="shared" si="339"/>
        <v>0</v>
      </c>
      <c r="I939" cm="1">
        <f t="array" ref="I939">+INDEX('Muertes-PROV'!$C$3:$GE$16,$C939+1,$F939)</f>
        <v>0</v>
      </c>
      <c r="J939">
        <f t="shared" si="340"/>
        <v>0</v>
      </c>
      <c r="K939" cm="1">
        <f t="array" ref="K939">+INDEX('rECUPERA-prov'!$C$3:$LA$16,$C939+1,$F939)</f>
        <v>0</v>
      </c>
      <c r="L939">
        <f t="shared" si="341"/>
        <v>0</v>
      </c>
      <c r="M939">
        <f t="shared" si="348"/>
        <v>0</v>
      </c>
      <c r="N939">
        <f t="shared" si="342"/>
        <v>0</v>
      </c>
      <c r="O939" s="57">
        <f t="shared" si="349"/>
        <v>0</v>
      </c>
      <c r="P939" s="57">
        <f t="shared" si="350"/>
        <v>0</v>
      </c>
      <c r="Q939" s="57">
        <f t="shared" si="351"/>
        <v>0</v>
      </c>
      <c r="R939" s="57">
        <f t="shared" si="352"/>
        <v>0</v>
      </c>
      <c r="S939" s="57">
        <f t="shared" si="353"/>
        <v>0</v>
      </c>
      <c r="T939" s="57">
        <f t="shared" si="354"/>
        <v>0</v>
      </c>
      <c r="U939" s="57">
        <f t="shared" si="355"/>
        <v>0</v>
      </c>
      <c r="V939" s="58">
        <f t="shared" si="356"/>
        <v>0</v>
      </c>
      <c r="W939" s="58">
        <f t="shared" si="357"/>
        <v>0</v>
      </c>
      <c r="X939" s="58">
        <f t="shared" si="358"/>
        <v>0</v>
      </c>
      <c r="Y939" s="58">
        <f t="shared" si="359"/>
        <v>0</v>
      </c>
      <c r="Z939">
        <f t="shared" si="343"/>
        <v>226991</v>
      </c>
    </row>
    <row r="940" spans="1:26" x14ac:dyDescent="0.3">
      <c r="A940" s="56" t="str">
        <f t="shared" si="345"/>
        <v>OUT TIME</v>
      </c>
      <c r="B940" s="56" t="str">
        <f t="shared" si="337"/>
        <v>ultimo</v>
      </c>
      <c r="C940" s="55">
        <f t="shared" ref="C940:D955" si="360">+C927</f>
        <v>1</v>
      </c>
      <c r="D940" t="str">
        <f t="shared" si="360"/>
        <v>Bocas del Toro</v>
      </c>
      <c r="E940" s="23">
        <f t="shared" si="346"/>
        <v>44057</v>
      </c>
      <c r="F940" s="54">
        <f t="shared" si="347"/>
        <v>73</v>
      </c>
      <c r="G940" cm="1">
        <f t="array" ref="G940">+INDEX('Casos ACUM Prov'!$CK$3:$OM$16,'TODO PROVINCIA'!C940+1,'TODO PROVINCIA'!F940)</f>
        <v>0</v>
      </c>
      <c r="H940">
        <f t="shared" si="339"/>
        <v>0</v>
      </c>
      <c r="I940" cm="1">
        <f t="array" ref="I940">+INDEX('Muertes-PROV'!$C$3:$GE$16,$C940+1,$F940)</f>
        <v>0</v>
      </c>
      <c r="J940">
        <f t="shared" si="340"/>
        <v>0</v>
      </c>
      <c r="K940" cm="1">
        <f t="array" ref="K940">+INDEX('rECUPERA-prov'!$C$3:$LA$16,$C940+1,$F940)</f>
        <v>0</v>
      </c>
      <c r="L940">
        <f t="shared" si="341"/>
        <v>0</v>
      </c>
      <c r="M940">
        <f t="shared" si="348"/>
        <v>0</v>
      </c>
      <c r="N940">
        <f t="shared" si="342"/>
        <v>0</v>
      </c>
      <c r="O940" s="57">
        <f t="shared" si="349"/>
        <v>0</v>
      </c>
      <c r="P940" s="57">
        <f t="shared" si="350"/>
        <v>0</v>
      </c>
      <c r="Q940" s="57">
        <f t="shared" si="351"/>
        <v>0</v>
      </c>
      <c r="R940" s="57">
        <f t="shared" si="352"/>
        <v>0</v>
      </c>
      <c r="S940" s="57">
        <f t="shared" si="353"/>
        <v>0</v>
      </c>
      <c r="T940" s="57">
        <f t="shared" si="354"/>
        <v>0</v>
      </c>
      <c r="U940" s="57">
        <f t="shared" si="355"/>
        <v>0</v>
      </c>
      <c r="V940" s="58">
        <f t="shared" si="356"/>
        <v>0</v>
      </c>
      <c r="W940" s="58">
        <f t="shared" si="357"/>
        <v>0</v>
      </c>
      <c r="X940" s="58">
        <f t="shared" si="358"/>
        <v>0</v>
      </c>
      <c r="Y940" s="58">
        <f t="shared" si="359"/>
        <v>0</v>
      </c>
      <c r="Z940">
        <f t="shared" si="343"/>
        <v>125461</v>
      </c>
    </row>
    <row r="941" spans="1:26" x14ac:dyDescent="0.3">
      <c r="A941" s="56" t="str">
        <f t="shared" si="345"/>
        <v>OUT TIME</v>
      </c>
      <c r="B941" s="56" t="str">
        <f t="shared" si="337"/>
        <v>ultimo</v>
      </c>
      <c r="C941" s="55">
        <f t="shared" si="360"/>
        <v>2</v>
      </c>
      <c r="D941" t="str">
        <f t="shared" si="360"/>
        <v>Coclé</v>
      </c>
      <c r="E941" s="23">
        <f t="shared" si="346"/>
        <v>44057</v>
      </c>
      <c r="F941" s="54">
        <f t="shared" si="347"/>
        <v>73</v>
      </c>
      <c r="G941" cm="1">
        <f t="array" ref="G941">+INDEX('Casos ACUM Prov'!$CK$3:$OM$16,'TODO PROVINCIA'!C941+1,'TODO PROVINCIA'!F941)</f>
        <v>0</v>
      </c>
      <c r="H941">
        <f t="shared" si="339"/>
        <v>0</v>
      </c>
      <c r="I941" cm="1">
        <f t="array" ref="I941">+INDEX('Muertes-PROV'!$C$3:$GE$16,$C941+1,$F941)</f>
        <v>0</v>
      </c>
      <c r="J941">
        <f t="shared" si="340"/>
        <v>0</v>
      </c>
      <c r="K941" cm="1">
        <f t="array" ref="K941">+INDEX('rECUPERA-prov'!$C$3:$LA$16,$C941+1,$F941)</f>
        <v>0</v>
      </c>
      <c r="L941">
        <f t="shared" si="341"/>
        <v>0</v>
      </c>
      <c r="M941">
        <f t="shared" si="348"/>
        <v>0</v>
      </c>
      <c r="N941">
        <f t="shared" si="342"/>
        <v>0</v>
      </c>
      <c r="O941" s="57">
        <f t="shared" si="349"/>
        <v>0</v>
      </c>
      <c r="P941" s="57">
        <f t="shared" si="350"/>
        <v>0</v>
      </c>
      <c r="Q941" s="57">
        <f t="shared" si="351"/>
        <v>0</v>
      </c>
      <c r="R941" s="57">
        <f t="shared" si="352"/>
        <v>0</v>
      </c>
      <c r="S941" s="57">
        <f t="shared" si="353"/>
        <v>0</v>
      </c>
      <c r="T941" s="57">
        <f t="shared" si="354"/>
        <v>0</v>
      </c>
      <c r="U941" s="57">
        <f t="shared" si="355"/>
        <v>0</v>
      </c>
      <c r="V941" s="58">
        <f t="shared" si="356"/>
        <v>0</v>
      </c>
      <c r="W941" s="58">
        <f t="shared" si="357"/>
        <v>0</v>
      </c>
      <c r="X941" s="58">
        <f t="shared" si="358"/>
        <v>0</v>
      </c>
      <c r="Y941" s="58">
        <f t="shared" si="359"/>
        <v>0</v>
      </c>
      <c r="Z941">
        <f t="shared" si="343"/>
        <v>416873</v>
      </c>
    </row>
    <row r="942" spans="1:26" x14ac:dyDescent="0.3">
      <c r="A942" s="56" t="str">
        <f t="shared" si="345"/>
        <v>OUT TIME</v>
      </c>
      <c r="B942" s="56" t="str">
        <f t="shared" si="337"/>
        <v>ultimo</v>
      </c>
      <c r="C942" s="55">
        <f t="shared" si="360"/>
        <v>3</v>
      </c>
      <c r="D942" t="str">
        <f t="shared" si="360"/>
        <v>Colón</v>
      </c>
      <c r="E942" s="23">
        <f t="shared" si="346"/>
        <v>44057</v>
      </c>
      <c r="F942" s="54">
        <f t="shared" si="347"/>
        <v>73</v>
      </c>
      <c r="G942" cm="1">
        <f t="array" ref="G942">+INDEX('Casos ACUM Prov'!$CK$3:$OM$16,'TODO PROVINCIA'!C942+1,'TODO PROVINCIA'!F942)</f>
        <v>0</v>
      </c>
      <c r="H942">
        <f t="shared" si="339"/>
        <v>0</v>
      </c>
      <c r="I942" cm="1">
        <f t="array" ref="I942">+INDEX('Muertes-PROV'!$C$3:$GE$16,$C942+1,$F942)</f>
        <v>0</v>
      </c>
      <c r="J942">
        <f t="shared" si="340"/>
        <v>0</v>
      </c>
      <c r="K942" cm="1">
        <f t="array" ref="K942">+INDEX('rECUPERA-prov'!$C$3:$LA$16,$C942+1,$F942)</f>
        <v>0</v>
      </c>
      <c r="L942">
        <f t="shared" si="341"/>
        <v>0</v>
      </c>
      <c r="M942">
        <f t="shared" si="348"/>
        <v>0</v>
      </c>
      <c r="N942">
        <f t="shared" si="342"/>
        <v>0</v>
      </c>
      <c r="O942" s="57">
        <f t="shared" si="349"/>
        <v>0</v>
      </c>
      <c r="P942" s="57">
        <f t="shared" si="350"/>
        <v>0</v>
      </c>
      <c r="Q942" s="57">
        <f t="shared" si="351"/>
        <v>0</v>
      </c>
      <c r="R942" s="57">
        <f t="shared" si="352"/>
        <v>0</v>
      </c>
      <c r="S942" s="57">
        <f t="shared" si="353"/>
        <v>0</v>
      </c>
      <c r="T942" s="57">
        <f t="shared" si="354"/>
        <v>0</v>
      </c>
      <c r="U942" s="57">
        <f t="shared" si="355"/>
        <v>0</v>
      </c>
      <c r="V942" s="58">
        <f t="shared" si="356"/>
        <v>0</v>
      </c>
      <c r="W942" s="58">
        <f t="shared" si="357"/>
        <v>0</v>
      </c>
      <c r="X942" s="58">
        <f t="shared" si="358"/>
        <v>0</v>
      </c>
      <c r="Y942" s="58">
        <f t="shared" si="359"/>
        <v>0</v>
      </c>
      <c r="Z942">
        <f t="shared" si="343"/>
        <v>233708</v>
      </c>
    </row>
    <row r="943" spans="1:26" x14ac:dyDescent="0.3">
      <c r="A943" s="56" t="str">
        <f t="shared" si="345"/>
        <v>OUT TIME</v>
      </c>
      <c r="B943" s="56" t="str">
        <f t="shared" si="337"/>
        <v>ultimo</v>
      </c>
      <c r="C943" s="55">
        <f t="shared" si="360"/>
        <v>4</v>
      </c>
      <c r="D943" t="str">
        <f t="shared" si="360"/>
        <v>Chiriquí</v>
      </c>
      <c r="E943" s="23">
        <f t="shared" si="346"/>
        <v>44057</v>
      </c>
      <c r="F943" s="54">
        <f t="shared" si="347"/>
        <v>73</v>
      </c>
      <c r="G943" cm="1">
        <f t="array" ref="G943">+INDEX('Casos ACUM Prov'!$CK$3:$OM$16,'TODO PROVINCIA'!C943+1,'TODO PROVINCIA'!F943)</f>
        <v>0</v>
      </c>
      <c r="H943">
        <f t="shared" si="339"/>
        <v>0</v>
      </c>
      <c r="I943" cm="1">
        <f t="array" ref="I943">+INDEX('Muertes-PROV'!$C$3:$GE$16,$C943+1,$F943)</f>
        <v>0</v>
      </c>
      <c r="J943">
        <f t="shared" si="340"/>
        <v>0</v>
      </c>
      <c r="K943" cm="1">
        <f t="array" ref="K943">+INDEX('rECUPERA-prov'!$C$3:$LA$16,$C943+1,$F943)</f>
        <v>0</v>
      </c>
      <c r="L943">
        <f t="shared" si="341"/>
        <v>0</v>
      </c>
      <c r="M943">
        <f t="shared" si="348"/>
        <v>0</v>
      </c>
      <c r="N943">
        <f t="shared" si="342"/>
        <v>0</v>
      </c>
      <c r="O943" s="57">
        <f t="shared" si="349"/>
        <v>0</v>
      </c>
      <c r="P943" s="57">
        <f t="shared" si="350"/>
        <v>0</v>
      </c>
      <c r="Q943" s="57">
        <f t="shared" si="351"/>
        <v>0</v>
      </c>
      <c r="R943" s="57">
        <f t="shared" si="352"/>
        <v>0</v>
      </c>
      <c r="S943" s="57">
        <f t="shared" si="353"/>
        <v>0</v>
      </c>
      <c r="T943" s="57">
        <f t="shared" si="354"/>
        <v>0</v>
      </c>
      <c r="U943" s="57">
        <f t="shared" si="355"/>
        <v>0</v>
      </c>
      <c r="V943" s="58">
        <f t="shared" si="356"/>
        <v>0</v>
      </c>
      <c r="W943" s="58">
        <f t="shared" si="357"/>
        <v>0</v>
      </c>
      <c r="X943" s="58">
        <f t="shared" si="358"/>
        <v>0</v>
      </c>
      <c r="Y943" s="58">
        <f t="shared" si="359"/>
        <v>0</v>
      </c>
      <c r="Z943">
        <f t="shared" si="343"/>
        <v>241928</v>
      </c>
    </row>
    <row r="944" spans="1:26" x14ac:dyDescent="0.3">
      <c r="A944" s="56" t="str">
        <f t="shared" si="345"/>
        <v>OUT TIME</v>
      </c>
      <c r="B944" s="56" t="str">
        <f t="shared" si="337"/>
        <v>ultimo</v>
      </c>
      <c r="C944" s="55">
        <f t="shared" si="360"/>
        <v>5</v>
      </c>
      <c r="D944" t="str">
        <f t="shared" si="360"/>
        <v>Darién</v>
      </c>
      <c r="E944" s="23">
        <f t="shared" si="346"/>
        <v>44057</v>
      </c>
      <c r="F944" s="54">
        <f t="shared" si="347"/>
        <v>73</v>
      </c>
      <c r="G944" cm="1">
        <f t="array" ref="G944">+INDEX('Casos ACUM Prov'!$CK$3:$OM$16,'TODO PROVINCIA'!C944+1,'TODO PROVINCIA'!F944)</f>
        <v>0</v>
      </c>
      <c r="H944">
        <f t="shared" si="339"/>
        <v>0</v>
      </c>
      <c r="I944" cm="1">
        <f t="array" ref="I944">+INDEX('Muertes-PROV'!$C$3:$GE$16,$C944+1,$F944)</f>
        <v>0</v>
      </c>
      <c r="J944">
        <f t="shared" si="340"/>
        <v>0</v>
      </c>
      <c r="K944" cm="1">
        <f t="array" ref="K944">+INDEX('rECUPERA-prov'!$C$3:$LA$16,$C944+1,$F944)</f>
        <v>0</v>
      </c>
      <c r="L944">
        <f t="shared" si="341"/>
        <v>0</v>
      </c>
      <c r="M944">
        <f t="shared" si="348"/>
        <v>0</v>
      </c>
      <c r="N944">
        <f t="shared" si="342"/>
        <v>0</v>
      </c>
      <c r="O944" s="57">
        <f t="shared" si="349"/>
        <v>0</v>
      </c>
      <c r="P944" s="57">
        <f t="shared" si="350"/>
        <v>0</v>
      </c>
      <c r="Q944" s="57">
        <f t="shared" si="351"/>
        <v>0</v>
      </c>
      <c r="R944" s="57">
        <f t="shared" si="352"/>
        <v>0</v>
      </c>
      <c r="S944" s="57">
        <f t="shared" si="353"/>
        <v>0</v>
      </c>
      <c r="T944" s="57">
        <f t="shared" si="354"/>
        <v>0</v>
      </c>
      <c r="U944" s="57">
        <f t="shared" si="355"/>
        <v>0</v>
      </c>
      <c r="V944" s="58">
        <f t="shared" si="356"/>
        <v>0</v>
      </c>
      <c r="W944" s="58">
        <f t="shared" si="357"/>
        <v>0</v>
      </c>
      <c r="X944" s="58">
        <f t="shared" si="358"/>
        <v>0</v>
      </c>
      <c r="Y944" s="58">
        <f t="shared" si="359"/>
        <v>0</v>
      </c>
      <c r="Z944">
        <f t="shared" si="343"/>
        <v>10001</v>
      </c>
    </row>
    <row r="945" spans="1:26" x14ac:dyDescent="0.3">
      <c r="A945" s="56" t="str">
        <f t="shared" si="345"/>
        <v>OUT TIME</v>
      </c>
      <c r="B945" s="56" t="str">
        <f t="shared" si="337"/>
        <v>ultimo</v>
      </c>
      <c r="C945" s="55">
        <f t="shared" si="360"/>
        <v>6</v>
      </c>
      <c r="D945" t="str">
        <f t="shared" si="360"/>
        <v>Herrera</v>
      </c>
      <c r="E945" s="23">
        <f t="shared" si="346"/>
        <v>44057</v>
      </c>
      <c r="F945" s="54">
        <f t="shared" si="347"/>
        <v>73</v>
      </c>
      <c r="G945" cm="1">
        <f t="array" ref="G945">+INDEX('Casos ACUM Prov'!$CK$3:$OM$16,'TODO PROVINCIA'!C945+1,'TODO PROVINCIA'!F945)</f>
        <v>0</v>
      </c>
      <c r="H945">
        <f t="shared" si="339"/>
        <v>0</v>
      </c>
      <c r="I945" cm="1">
        <f t="array" ref="I945">+INDEX('Muertes-PROV'!$C$3:$GE$16,$C945+1,$F945)</f>
        <v>0</v>
      </c>
      <c r="J945">
        <f t="shared" si="340"/>
        <v>0</v>
      </c>
      <c r="K945" cm="1">
        <f t="array" ref="K945">+INDEX('rECUPERA-prov'!$C$3:$LA$16,$C945+1,$F945)</f>
        <v>0</v>
      </c>
      <c r="L945">
        <f t="shared" si="341"/>
        <v>0</v>
      </c>
      <c r="M945">
        <f t="shared" si="348"/>
        <v>0</v>
      </c>
      <c r="N945">
        <f t="shared" si="342"/>
        <v>0</v>
      </c>
      <c r="O945" s="57">
        <f t="shared" si="349"/>
        <v>0</v>
      </c>
      <c r="P945" s="57">
        <f t="shared" si="350"/>
        <v>0</v>
      </c>
      <c r="Q945" s="57">
        <f t="shared" si="351"/>
        <v>0</v>
      </c>
      <c r="R945" s="57">
        <f t="shared" si="352"/>
        <v>0</v>
      </c>
      <c r="S945" s="57">
        <f t="shared" si="353"/>
        <v>0</v>
      </c>
      <c r="T945" s="57">
        <f t="shared" si="354"/>
        <v>0</v>
      </c>
      <c r="U945" s="57">
        <f t="shared" si="355"/>
        <v>0</v>
      </c>
      <c r="V945" s="58">
        <f t="shared" si="356"/>
        <v>0</v>
      </c>
      <c r="W945" s="58">
        <f t="shared" si="357"/>
        <v>0</v>
      </c>
      <c r="X945" s="58">
        <f t="shared" si="358"/>
        <v>0</v>
      </c>
      <c r="Y945" s="58">
        <f t="shared" si="359"/>
        <v>0</v>
      </c>
      <c r="Z945">
        <f t="shared" si="343"/>
        <v>33109</v>
      </c>
    </row>
    <row r="946" spans="1:26" x14ac:dyDescent="0.3">
      <c r="A946" s="56" t="str">
        <f t="shared" si="345"/>
        <v>OUT TIME</v>
      </c>
      <c r="B946" s="56" t="str">
        <f t="shared" si="337"/>
        <v>ultimo</v>
      </c>
      <c r="C946" s="55">
        <f t="shared" si="360"/>
        <v>7</v>
      </c>
      <c r="D946" t="str">
        <f t="shared" si="360"/>
        <v>Los Santos</v>
      </c>
      <c r="E946" s="23">
        <f t="shared" si="346"/>
        <v>44057</v>
      </c>
      <c r="F946" s="54">
        <f t="shared" si="347"/>
        <v>73</v>
      </c>
      <c r="G946" cm="1">
        <f t="array" ref="G946">+INDEX('Casos ACUM Prov'!$CK$3:$OM$16,'TODO PROVINCIA'!C946+1,'TODO PROVINCIA'!F946)</f>
        <v>0</v>
      </c>
      <c r="H946">
        <f t="shared" si="339"/>
        <v>0</v>
      </c>
      <c r="I946" cm="1">
        <f t="array" ref="I946">+INDEX('Muertes-PROV'!$C$3:$GE$16,$C946+1,$F946)</f>
        <v>0</v>
      </c>
      <c r="J946">
        <f t="shared" si="340"/>
        <v>0</v>
      </c>
      <c r="K946" cm="1">
        <f t="array" ref="K946">+INDEX('rECUPERA-prov'!$C$3:$LA$16,$C946+1,$F946)</f>
        <v>0</v>
      </c>
      <c r="L946">
        <f t="shared" si="341"/>
        <v>0</v>
      </c>
      <c r="M946">
        <f t="shared" si="348"/>
        <v>0</v>
      </c>
      <c r="N946">
        <f t="shared" si="342"/>
        <v>0</v>
      </c>
      <c r="O946" s="57">
        <f t="shared" si="349"/>
        <v>0</v>
      </c>
      <c r="P946" s="57">
        <f t="shared" si="350"/>
        <v>0</v>
      </c>
      <c r="Q946" s="57">
        <f t="shared" si="351"/>
        <v>0</v>
      </c>
      <c r="R946" s="57">
        <f t="shared" si="352"/>
        <v>0</v>
      </c>
      <c r="S946" s="57">
        <f t="shared" si="353"/>
        <v>0</v>
      </c>
      <c r="T946" s="57">
        <f t="shared" si="354"/>
        <v>0</v>
      </c>
      <c r="U946" s="57">
        <f t="shared" si="355"/>
        <v>0</v>
      </c>
      <c r="V946" s="58">
        <f t="shared" si="356"/>
        <v>0</v>
      </c>
      <c r="W946" s="58">
        <f t="shared" si="357"/>
        <v>0</v>
      </c>
      <c r="X946" s="58">
        <f t="shared" si="358"/>
        <v>0</v>
      </c>
      <c r="Y946" s="58">
        <f t="shared" si="359"/>
        <v>0</v>
      </c>
      <c r="Z946">
        <f t="shared" si="343"/>
        <v>156747</v>
      </c>
    </row>
    <row r="947" spans="1:26" x14ac:dyDescent="0.3">
      <c r="A947" s="56" t="str">
        <f t="shared" si="345"/>
        <v>OUT TIME</v>
      </c>
      <c r="B947" s="56" t="str">
        <f t="shared" si="337"/>
        <v>ultimo</v>
      </c>
      <c r="C947" s="55">
        <f t="shared" si="360"/>
        <v>8</v>
      </c>
      <c r="D947" t="str">
        <f t="shared" si="360"/>
        <v>Panamá</v>
      </c>
      <c r="E947" s="23">
        <f t="shared" si="346"/>
        <v>44057</v>
      </c>
      <c r="F947" s="54">
        <f t="shared" si="347"/>
        <v>73</v>
      </c>
      <c r="G947" cm="1">
        <f t="array" ref="G947">+INDEX('Casos ACUM Prov'!$CK$3:$OM$16,'TODO PROVINCIA'!C947+1,'TODO PROVINCIA'!F947)</f>
        <v>0</v>
      </c>
      <c r="H947">
        <f t="shared" si="339"/>
        <v>0</v>
      </c>
      <c r="I947" cm="1">
        <f t="array" ref="I947">+INDEX('Muertes-PROV'!$C$3:$GE$16,$C947+1,$F947)</f>
        <v>0</v>
      </c>
      <c r="J947">
        <f t="shared" si="340"/>
        <v>0</v>
      </c>
      <c r="K947" cm="1">
        <f t="array" ref="K947">+INDEX('rECUPERA-prov'!$C$3:$LA$16,$C947+1,$F947)</f>
        <v>0</v>
      </c>
      <c r="L947">
        <f t="shared" si="341"/>
        <v>0</v>
      </c>
      <c r="M947">
        <f t="shared" si="348"/>
        <v>0</v>
      </c>
      <c r="N947">
        <f t="shared" si="342"/>
        <v>0</v>
      </c>
      <c r="O947" s="57">
        <f t="shared" si="349"/>
        <v>0</v>
      </c>
      <c r="P947" s="57">
        <f t="shared" si="350"/>
        <v>0</v>
      </c>
      <c r="Q947" s="57">
        <f t="shared" si="351"/>
        <v>0</v>
      </c>
      <c r="R947" s="57">
        <f t="shared" si="352"/>
        <v>0</v>
      </c>
      <c r="S947" s="57">
        <f t="shared" si="353"/>
        <v>0</v>
      </c>
      <c r="T947" s="57">
        <f t="shared" si="354"/>
        <v>0</v>
      </c>
      <c r="U947" s="57">
        <f t="shared" si="355"/>
        <v>0</v>
      </c>
      <c r="V947" s="58">
        <f t="shared" si="356"/>
        <v>0</v>
      </c>
      <c r="W947" s="58">
        <f t="shared" si="357"/>
        <v>0</v>
      </c>
      <c r="X947" s="58">
        <f t="shared" si="358"/>
        <v>0</v>
      </c>
      <c r="Y947" s="58">
        <f t="shared" si="359"/>
        <v>0</v>
      </c>
      <c r="Z947">
        <f t="shared" si="343"/>
        <v>109955</v>
      </c>
    </row>
    <row r="948" spans="1:26" x14ac:dyDescent="0.3">
      <c r="A948" s="56" t="str">
        <f t="shared" si="345"/>
        <v>OUT TIME</v>
      </c>
      <c r="B948" s="56" t="str">
        <f t="shared" si="337"/>
        <v>ultimo</v>
      </c>
      <c r="C948" s="55">
        <f t="shared" si="360"/>
        <v>9</v>
      </c>
      <c r="D948" t="str">
        <f t="shared" si="360"/>
        <v>Veraguas</v>
      </c>
      <c r="E948" s="23">
        <f t="shared" si="346"/>
        <v>44057</v>
      </c>
      <c r="F948" s="54">
        <f t="shared" si="347"/>
        <v>73</v>
      </c>
      <c r="G948" cm="1">
        <f t="array" ref="G948">+INDEX('Casos ACUM Prov'!$CK$3:$OM$16,'TODO PROVINCIA'!C948+1,'TODO PROVINCIA'!F948)</f>
        <v>0</v>
      </c>
      <c r="H948">
        <f t="shared" si="339"/>
        <v>0</v>
      </c>
      <c r="I948" cm="1">
        <f t="array" ref="I948">+INDEX('Muertes-PROV'!$C$3:$GE$16,$C948+1,$F948)</f>
        <v>0</v>
      </c>
      <c r="J948">
        <f t="shared" si="340"/>
        <v>0</v>
      </c>
      <c r="K948" cm="1">
        <f t="array" ref="K948">+INDEX('rECUPERA-prov'!$C$3:$LA$16,$C948+1,$F948)</f>
        <v>0</v>
      </c>
      <c r="L948">
        <f t="shared" si="341"/>
        <v>0</v>
      </c>
      <c r="M948">
        <f t="shared" si="348"/>
        <v>0</v>
      </c>
      <c r="N948">
        <f t="shared" si="342"/>
        <v>0</v>
      </c>
      <c r="O948" s="57">
        <f t="shared" si="349"/>
        <v>0</v>
      </c>
      <c r="P948" s="57">
        <f t="shared" si="350"/>
        <v>0</v>
      </c>
      <c r="Q948" s="57">
        <f t="shared" si="351"/>
        <v>0</v>
      </c>
      <c r="R948" s="57">
        <f t="shared" si="352"/>
        <v>0</v>
      </c>
      <c r="S948" s="57">
        <f t="shared" si="353"/>
        <v>0</v>
      </c>
      <c r="T948" s="57">
        <f t="shared" si="354"/>
        <v>0</v>
      </c>
      <c r="U948" s="57">
        <f t="shared" si="355"/>
        <v>0</v>
      </c>
      <c r="V948" s="58">
        <f t="shared" si="356"/>
        <v>0</v>
      </c>
      <c r="W948" s="58">
        <f t="shared" si="357"/>
        <v>0</v>
      </c>
      <c r="X948" s="58">
        <f t="shared" si="358"/>
        <v>0</v>
      </c>
      <c r="Y948" s="58">
        <f t="shared" si="359"/>
        <v>0</v>
      </c>
      <c r="Z948">
        <f t="shared" si="343"/>
        <v>109955</v>
      </c>
    </row>
    <row r="949" spans="1:26" x14ac:dyDescent="0.3">
      <c r="A949" s="56" t="str">
        <f t="shared" si="345"/>
        <v>OUT TIME</v>
      </c>
      <c r="B949" s="56" t="str">
        <f t="shared" si="337"/>
        <v>ultimo</v>
      </c>
      <c r="C949" s="55">
        <f t="shared" si="360"/>
        <v>10</v>
      </c>
      <c r="D949" t="str">
        <f t="shared" si="360"/>
        <v>Comarca Kuna Yala</v>
      </c>
      <c r="E949" s="23">
        <f t="shared" si="346"/>
        <v>44057</v>
      </c>
      <c r="F949" s="54">
        <f t="shared" si="347"/>
        <v>73</v>
      </c>
      <c r="G949" cm="1">
        <f t="array" ref="G949">+INDEX('Casos ACUM Prov'!$CK$3:$OM$16,'TODO PROVINCIA'!C949+1,'TODO PROVINCIA'!F949)</f>
        <v>0</v>
      </c>
      <c r="H949">
        <f t="shared" si="339"/>
        <v>0</v>
      </c>
      <c r="I949" cm="1">
        <f t="array" ref="I949">+INDEX('Muertes-PROV'!$C$3:$GE$16,$C949+1,$F949)</f>
        <v>0</v>
      </c>
      <c r="J949">
        <f t="shared" si="340"/>
        <v>0</v>
      </c>
      <c r="K949" cm="1">
        <f t="array" ref="K949">+INDEX('rECUPERA-prov'!$C$3:$LA$16,$C949+1,$F949)</f>
        <v>0</v>
      </c>
      <c r="L949">
        <f t="shared" si="341"/>
        <v>0</v>
      </c>
      <c r="M949">
        <f t="shared" si="348"/>
        <v>0</v>
      </c>
      <c r="N949">
        <f t="shared" si="342"/>
        <v>0</v>
      </c>
      <c r="O949" s="57">
        <f t="shared" si="349"/>
        <v>0</v>
      </c>
      <c r="P949" s="57">
        <f t="shared" si="350"/>
        <v>0</v>
      </c>
      <c r="Q949" s="57">
        <f t="shared" si="351"/>
        <v>0</v>
      </c>
      <c r="R949" s="57">
        <f t="shared" si="352"/>
        <v>0</v>
      </c>
      <c r="S949" s="57">
        <f t="shared" si="353"/>
        <v>0</v>
      </c>
      <c r="T949" s="57">
        <f t="shared" si="354"/>
        <v>0</v>
      </c>
      <c r="U949" s="57">
        <f t="shared" si="355"/>
        <v>0</v>
      </c>
      <c r="V949" s="58">
        <f t="shared" si="356"/>
        <v>0</v>
      </c>
      <c r="W949" s="58">
        <f t="shared" si="357"/>
        <v>0</v>
      </c>
      <c r="X949" s="58">
        <f t="shared" si="358"/>
        <v>0</v>
      </c>
      <c r="Y949" s="58">
        <f t="shared" si="359"/>
        <v>0</v>
      </c>
      <c r="Z949">
        <f t="shared" si="343"/>
        <v>89592</v>
      </c>
    </row>
    <row r="950" spans="1:26" x14ac:dyDescent="0.3">
      <c r="A950" s="56" t="str">
        <f t="shared" si="345"/>
        <v>OUT TIME</v>
      </c>
      <c r="B950" s="56" t="str">
        <f t="shared" si="337"/>
        <v>ultimo</v>
      </c>
      <c r="C950" s="55">
        <f t="shared" si="360"/>
        <v>11</v>
      </c>
      <c r="D950" t="str">
        <f t="shared" si="360"/>
        <v>Comarca Emberá Wounaán</v>
      </c>
      <c r="E950" s="23">
        <f t="shared" si="346"/>
        <v>44057</v>
      </c>
      <c r="F950" s="54">
        <f t="shared" si="347"/>
        <v>73</v>
      </c>
      <c r="G950" cm="1">
        <f t="array" ref="G950">+INDEX('Casos ACUM Prov'!$CK$3:$OM$16,'TODO PROVINCIA'!C950+1,'TODO PROVINCIA'!F950)</f>
        <v>0</v>
      </c>
      <c r="H950">
        <f t="shared" si="339"/>
        <v>0</v>
      </c>
      <c r="I950" cm="1">
        <f t="array" ref="I950">+INDEX('Muertes-PROV'!$C$3:$GE$16,$C950+1,$F950)</f>
        <v>0</v>
      </c>
      <c r="J950">
        <f t="shared" si="340"/>
        <v>0</v>
      </c>
      <c r="K950" cm="1">
        <f t="array" ref="K950">+INDEX('rECUPERA-prov'!$C$3:$LA$16,$C950+1,$F950)</f>
        <v>0</v>
      </c>
      <c r="L950">
        <f t="shared" si="341"/>
        <v>0</v>
      </c>
      <c r="M950">
        <f t="shared" si="348"/>
        <v>0</v>
      </c>
      <c r="N950">
        <f t="shared" si="342"/>
        <v>0</v>
      </c>
      <c r="O950" s="57">
        <f t="shared" si="349"/>
        <v>0</v>
      </c>
      <c r="P950" s="57">
        <f t="shared" si="350"/>
        <v>0</v>
      </c>
      <c r="Q950" s="57">
        <f t="shared" si="351"/>
        <v>0</v>
      </c>
      <c r="R950" s="57">
        <f t="shared" si="352"/>
        <v>0</v>
      </c>
      <c r="S950" s="57">
        <f t="shared" si="353"/>
        <v>0</v>
      </c>
      <c r="T950" s="57">
        <f t="shared" si="354"/>
        <v>0</v>
      </c>
      <c r="U950" s="57">
        <f t="shared" si="355"/>
        <v>0</v>
      </c>
      <c r="V950" s="58">
        <f t="shared" si="356"/>
        <v>0</v>
      </c>
      <c r="W950" s="58">
        <f t="shared" si="357"/>
        <v>0</v>
      </c>
      <c r="X950" s="58">
        <f t="shared" si="358"/>
        <v>0</v>
      </c>
      <c r="Y950" s="58">
        <f t="shared" si="359"/>
        <v>0</v>
      </c>
      <c r="Z950">
        <f t="shared" si="343"/>
        <v>1249032</v>
      </c>
    </row>
    <row r="951" spans="1:26" x14ac:dyDescent="0.3">
      <c r="A951" s="56" t="str">
        <f t="shared" si="345"/>
        <v>OUT TIME</v>
      </c>
      <c r="B951" s="56" t="str">
        <f t="shared" si="337"/>
        <v>ultimo</v>
      </c>
      <c r="C951" s="55">
        <f t="shared" si="360"/>
        <v>12</v>
      </c>
      <c r="D951" t="str">
        <f t="shared" si="360"/>
        <v>Comarca Ngäbe Buglé</v>
      </c>
      <c r="E951" s="23">
        <f t="shared" si="346"/>
        <v>44057</v>
      </c>
      <c r="F951" s="54">
        <f t="shared" si="347"/>
        <v>73</v>
      </c>
      <c r="G951" cm="1">
        <f t="array" ref="G951">+INDEX('Casos ACUM Prov'!$CK$3:$OM$16,'TODO PROVINCIA'!C951+1,'TODO PROVINCIA'!F951)</f>
        <v>0</v>
      </c>
      <c r="H951">
        <f t="shared" si="339"/>
        <v>0</v>
      </c>
      <c r="I951" cm="1">
        <f t="array" ref="I951">+INDEX('Muertes-PROV'!$C$3:$GE$16,$C951+1,$F951)</f>
        <v>0</v>
      </c>
      <c r="J951">
        <f t="shared" si="340"/>
        <v>0</v>
      </c>
      <c r="K951" cm="1">
        <f t="array" ref="K951">+INDEX('rECUPERA-prov'!$C$3:$LA$16,$C951+1,$F951)</f>
        <v>0</v>
      </c>
      <c r="L951">
        <f t="shared" si="341"/>
        <v>0</v>
      </c>
      <c r="M951">
        <f t="shared" si="348"/>
        <v>0</v>
      </c>
      <c r="N951">
        <f t="shared" si="342"/>
        <v>0</v>
      </c>
      <c r="O951" s="57">
        <f t="shared" si="349"/>
        <v>0</v>
      </c>
      <c r="P951" s="57">
        <f t="shared" si="350"/>
        <v>0</v>
      </c>
      <c r="Q951" s="57">
        <f t="shared" si="351"/>
        <v>0</v>
      </c>
      <c r="R951" s="57">
        <f t="shared" si="352"/>
        <v>0</v>
      </c>
      <c r="S951" s="57">
        <f t="shared" si="353"/>
        <v>0</v>
      </c>
      <c r="T951" s="57">
        <f t="shared" si="354"/>
        <v>0</v>
      </c>
      <c r="U951" s="57">
        <f t="shared" si="355"/>
        <v>0</v>
      </c>
      <c r="V951" s="58">
        <f t="shared" si="356"/>
        <v>0</v>
      </c>
      <c r="W951" s="58">
        <f t="shared" si="357"/>
        <v>0</v>
      </c>
      <c r="X951" s="58">
        <f t="shared" si="358"/>
        <v>0</v>
      </c>
      <c r="Y951" s="58">
        <f t="shared" si="359"/>
        <v>0</v>
      </c>
      <c r="Z951">
        <f t="shared" si="343"/>
        <v>464038</v>
      </c>
    </row>
    <row r="952" spans="1:26" x14ac:dyDescent="0.3">
      <c r="A952" s="56" t="str">
        <f t="shared" si="345"/>
        <v>OUT TIME</v>
      </c>
      <c r="B952" s="56" t="str">
        <f t="shared" si="337"/>
        <v>ultimo</v>
      </c>
      <c r="C952" s="55">
        <f t="shared" si="360"/>
        <v>13</v>
      </c>
      <c r="D952" t="str">
        <f t="shared" si="360"/>
        <v>Panamá Oeste</v>
      </c>
      <c r="E952" s="23">
        <f t="shared" si="346"/>
        <v>44057</v>
      </c>
      <c r="F952" s="54">
        <f t="shared" si="347"/>
        <v>73</v>
      </c>
      <c r="G952" cm="1">
        <f t="array" ref="G952">+INDEX('Casos ACUM Prov'!$CK$3:$OM$16,'TODO PROVINCIA'!C952+1,'TODO PROVINCIA'!F952)</f>
        <v>0</v>
      </c>
      <c r="H952">
        <f t="shared" si="339"/>
        <v>0</v>
      </c>
      <c r="I952" cm="1">
        <f t="array" ref="I952">+INDEX('Muertes-PROV'!$C$3:$GE$16,$C952+1,$F952)</f>
        <v>0</v>
      </c>
      <c r="J952">
        <f t="shared" si="340"/>
        <v>0</v>
      </c>
      <c r="K952" cm="1">
        <f t="array" ref="K952">+INDEX('rECUPERA-prov'!$C$3:$LA$16,$C952+1,$F952)</f>
        <v>0</v>
      </c>
      <c r="L952">
        <f t="shared" si="341"/>
        <v>0</v>
      </c>
      <c r="M952">
        <f t="shared" si="348"/>
        <v>0</v>
      </c>
      <c r="N952">
        <f t="shared" si="342"/>
        <v>0</v>
      </c>
      <c r="O952" s="57">
        <f t="shared" si="349"/>
        <v>0</v>
      </c>
      <c r="P952" s="57">
        <f t="shared" si="350"/>
        <v>0</v>
      </c>
      <c r="Q952" s="57">
        <f t="shared" si="351"/>
        <v>0</v>
      </c>
      <c r="R952" s="57">
        <f t="shared" si="352"/>
        <v>0</v>
      </c>
      <c r="S952" s="57">
        <f t="shared" si="353"/>
        <v>0</v>
      </c>
      <c r="T952" s="57">
        <f t="shared" si="354"/>
        <v>0</v>
      </c>
      <c r="U952" s="57">
        <f t="shared" si="355"/>
        <v>0</v>
      </c>
      <c r="V952" s="58">
        <f t="shared" si="356"/>
        <v>0</v>
      </c>
      <c r="W952" s="58">
        <f t="shared" si="357"/>
        <v>0</v>
      </c>
      <c r="X952" s="58">
        <f t="shared" si="358"/>
        <v>0</v>
      </c>
      <c r="Y952" s="58">
        <f t="shared" si="359"/>
        <v>0</v>
      </c>
      <c r="Z952">
        <f t="shared" si="343"/>
        <v>226991</v>
      </c>
    </row>
    <row r="953" spans="1:26" x14ac:dyDescent="0.3">
      <c r="A953" s="56" t="str">
        <f t="shared" si="345"/>
        <v>OUT TIME</v>
      </c>
      <c r="B953" s="56" t="str">
        <f t="shared" si="337"/>
        <v>ultimo</v>
      </c>
      <c r="C953" s="55">
        <f t="shared" si="360"/>
        <v>1</v>
      </c>
      <c r="D953" t="str">
        <f t="shared" si="360"/>
        <v>Bocas del Toro</v>
      </c>
      <c r="E953" s="23">
        <f t="shared" si="346"/>
        <v>44058</v>
      </c>
      <c r="F953" s="54">
        <f t="shared" si="347"/>
        <v>74</v>
      </c>
      <c r="G953" cm="1">
        <f t="array" ref="G953">+INDEX('Casos ACUM Prov'!$CK$3:$OM$16,'TODO PROVINCIA'!C953+1,'TODO PROVINCIA'!F953)</f>
        <v>0</v>
      </c>
      <c r="H953">
        <f t="shared" si="339"/>
        <v>0</v>
      </c>
      <c r="I953" cm="1">
        <f t="array" ref="I953">+INDEX('Muertes-PROV'!$C$3:$GE$16,$C953+1,$F953)</f>
        <v>0</v>
      </c>
      <c r="J953">
        <f t="shared" si="340"/>
        <v>0</v>
      </c>
      <c r="K953" cm="1">
        <f t="array" ref="K953">+INDEX('rECUPERA-prov'!$C$3:$LA$16,$C953+1,$F953)</f>
        <v>0</v>
      </c>
      <c r="L953">
        <f t="shared" si="341"/>
        <v>0</v>
      </c>
      <c r="M953">
        <f t="shared" si="348"/>
        <v>0</v>
      </c>
      <c r="N953">
        <f t="shared" si="342"/>
        <v>0</v>
      </c>
      <c r="O953" s="57">
        <f t="shared" si="349"/>
        <v>0</v>
      </c>
      <c r="P953" s="57">
        <f t="shared" si="350"/>
        <v>0</v>
      </c>
      <c r="Q953" s="57">
        <f t="shared" si="351"/>
        <v>0</v>
      </c>
      <c r="R953" s="57">
        <f t="shared" si="352"/>
        <v>0</v>
      </c>
      <c r="S953" s="57">
        <f t="shared" si="353"/>
        <v>0</v>
      </c>
      <c r="T953" s="57">
        <f t="shared" si="354"/>
        <v>0</v>
      </c>
      <c r="U953" s="57">
        <f t="shared" si="355"/>
        <v>0</v>
      </c>
      <c r="V953" s="58">
        <f t="shared" si="356"/>
        <v>0</v>
      </c>
      <c r="W953" s="58">
        <f t="shared" si="357"/>
        <v>0</v>
      </c>
      <c r="X953" s="58">
        <f t="shared" si="358"/>
        <v>0</v>
      </c>
      <c r="Y953" s="58">
        <f t="shared" si="359"/>
        <v>0</v>
      </c>
      <c r="Z953">
        <f t="shared" si="343"/>
        <v>125461</v>
      </c>
    </row>
    <row r="954" spans="1:26" x14ac:dyDescent="0.3">
      <c r="A954" s="56" t="str">
        <f t="shared" si="345"/>
        <v>OUT TIME</v>
      </c>
      <c r="B954" s="56" t="str">
        <f t="shared" si="337"/>
        <v>ultimo</v>
      </c>
      <c r="C954" s="55">
        <f t="shared" si="360"/>
        <v>2</v>
      </c>
      <c r="D954" t="str">
        <f t="shared" si="360"/>
        <v>Coclé</v>
      </c>
      <c r="E954" s="23">
        <f t="shared" si="346"/>
        <v>44058</v>
      </c>
      <c r="F954" s="54">
        <f t="shared" si="347"/>
        <v>74</v>
      </c>
      <c r="G954" cm="1">
        <f t="array" ref="G954">+INDEX('Casos ACUM Prov'!$CK$3:$OM$16,'TODO PROVINCIA'!C954+1,'TODO PROVINCIA'!F954)</f>
        <v>0</v>
      </c>
      <c r="H954">
        <f t="shared" si="339"/>
        <v>0</v>
      </c>
      <c r="I954" cm="1">
        <f t="array" ref="I954">+INDEX('Muertes-PROV'!$C$3:$GE$16,$C954+1,$F954)</f>
        <v>0</v>
      </c>
      <c r="J954">
        <f t="shared" si="340"/>
        <v>0</v>
      </c>
      <c r="K954" cm="1">
        <f t="array" ref="K954">+INDEX('rECUPERA-prov'!$C$3:$LA$16,$C954+1,$F954)</f>
        <v>0</v>
      </c>
      <c r="L954">
        <f t="shared" si="341"/>
        <v>0</v>
      </c>
      <c r="M954">
        <f t="shared" si="348"/>
        <v>0</v>
      </c>
      <c r="N954">
        <f t="shared" si="342"/>
        <v>0</v>
      </c>
      <c r="O954" s="57">
        <f t="shared" si="349"/>
        <v>0</v>
      </c>
      <c r="P954" s="57">
        <f t="shared" si="350"/>
        <v>0</v>
      </c>
      <c r="Q954" s="57">
        <f t="shared" si="351"/>
        <v>0</v>
      </c>
      <c r="R954" s="57">
        <f t="shared" si="352"/>
        <v>0</v>
      </c>
      <c r="S954" s="57">
        <f t="shared" si="353"/>
        <v>0</v>
      </c>
      <c r="T954" s="57">
        <f t="shared" si="354"/>
        <v>0</v>
      </c>
      <c r="U954" s="57">
        <f t="shared" si="355"/>
        <v>0</v>
      </c>
      <c r="V954" s="58">
        <f t="shared" si="356"/>
        <v>0</v>
      </c>
      <c r="W954" s="58">
        <f t="shared" si="357"/>
        <v>0</v>
      </c>
      <c r="X954" s="58">
        <f t="shared" si="358"/>
        <v>0</v>
      </c>
      <c r="Y954" s="58">
        <f t="shared" si="359"/>
        <v>0</v>
      </c>
      <c r="Z954">
        <f t="shared" si="343"/>
        <v>416873</v>
      </c>
    </row>
    <row r="955" spans="1:26" x14ac:dyDescent="0.3">
      <c r="A955" s="56" t="str">
        <f t="shared" si="345"/>
        <v>OUT TIME</v>
      </c>
      <c r="B955" s="56" t="str">
        <f t="shared" si="337"/>
        <v>ultimo</v>
      </c>
      <c r="C955" s="55">
        <f t="shared" si="360"/>
        <v>3</v>
      </c>
      <c r="D955" t="str">
        <f t="shared" si="360"/>
        <v>Colón</v>
      </c>
      <c r="E955" s="23">
        <f t="shared" si="346"/>
        <v>44058</v>
      </c>
      <c r="F955" s="54">
        <f t="shared" si="347"/>
        <v>74</v>
      </c>
      <c r="G955" cm="1">
        <f t="array" ref="G955">+INDEX('Casos ACUM Prov'!$CK$3:$OM$16,'TODO PROVINCIA'!C955+1,'TODO PROVINCIA'!F955)</f>
        <v>0</v>
      </c>
      <c r="H955">
        <f t="shared" si="339"/>
        <v>0</v>
      </c>
      <c r="I955" cm="1">
        <f t="array" ref="I955">+INDEX('Muertes-PROV'!$C$3:$GE$16,$C955+1,$F955)</f>
        <v>0</v>
      </c>
      <c r="J955">
        <f t="shared" si="340"/>
        <v>0</v>
      </c>
      <c r="K955" cm="1">
        <f t="array" ref="K955">+INDEX('rECUPERA-prov'!$C$3:$LA$16,$C955+1,$F955)</f>
        <v>0</v>
      </c>
      <c r="L955">
        <f t="shared" si="341"/>
        <v>0</v>
      </c>
      <c r="M955">
        <f t="shared" si="348"/>
        <v>0</v>
      </c>
      <c r="N955">
        <f t="shared" si="342"/>
        <v>0</v>
      </c>
      <c r="O955" s="57">
        <f t="shared" si="349"/>
        <v>0</v>
      </c>
      <c r="P955" s="57">
        <f t="shared" si="350"/>
        <v>0</v>
      </c>
      <c r="Q955" s="57">
        <f t="shared" si="351"/>
        <v>0</v>
      </c>
      <c r="R955" s="57">
        <f t="shared" si="352"/>
        <v>0</v>
      </c>
      <c r="S955" s="57">
        <f t="shared" si="353"/>
        <v>0</v>
      </c>
      <c r="T955" s="57">
        <f t="shared" si="354"/>
        <v>0</v>
      </c>
      <c r="U955" s="57">
        <f t="shared" si="355"/>
        <v>0</v>
      </c>
      <c r="V955" s="58">
        <f t="shared" si="356"/>
        <v>0</v>
      </c>
      <c r="W955" s="58">
        <f t="shared" si="357"/>
        <v>0</v>
      </c>
      <c r="X955" s="58">
        <f t="shared" si="358"/>
        <v>0</v>
      </c>
      <c r="Y955" s="58">
        <f t="shared" si="359"/>
        <v>0</v>
      </c>
      <c r="Z955">
        <f t="shared" si="343"/>
        <v>233708</v>
      </c>
    </row>
    <row r="956" spans="1:26" x14ac:dyDescent="0.3">
      <c r="A956" s="56" t="str">
        <f t="shared" si="345"/>
        <v>OUT TIME</v>
      </c>
      <c r="B956" s="56" t="str">
        <f t="shared" si="337"/>
        <v>ultimo</v>
      </c>
      <c r="C956" s="55">
        <f t="shared" ref="C956:D971" si="361">+C943</f>
        <v>4</v>
      </c>
      <c r="D956" t="str">
        <f t="shared" si="361"/>
        <v>Chiriquí</v>
      </c>
      <c r="E956" s="23">
        <f t="shared" si="346"/>
        <v>44058</v>
      </c>
      <c r="F956" s="54">
        <f t="shared" si="347"/>
        <v>74</v>
      </c>
      <c r="G956" cm="1">
        <f t="array" ref="G956">+INDEX('Casos ACUM Prov'!$CK$3:$OM$16,'TODO PROVINCIA'!C956+1,'TODO PROVINCIA'!F956)</f>
        <v>0</v>
      </c>
      <c r="H956">
        <f t="shared" si="339"/>
        <v>0</v>
      </c>
      <c r="I956" cm="1">
        <f t="array" ref="I956">+INDEX('Muertes-PROV'!$C$3:$GE$16,$C956+1,$F956)</f>
        <v>0</v>
      </c>
      <c r="J956">
        <f t="shared" si="340"/>
        <v>0</v>
      </c>
      <c r="K956" cm="1">
        <f t="array" ref="K956">+INDEX('rECUPERA-prov'!$C$3:$LA$16,$C956+1,$F956)</f>
        <v>0</v>
      </c>
      <c r="L956">
        <f t="shared" si="341"/>
        <v>0</v>
      </c>
      <c r="M956">
        <f t="shared" si="348"/>
        <v>0</v>
      </c>
      <c r="N956">
        <f t="shared" si="342"/>
        <v>0</v>
      </c>
      <c r="O956" s="57">
        <f t="shared" si="349"/>
        <v>0</v>
      </c>
      <c r="P956" s="57">
        <f t="shared" si="350"/>
        <v>0</v>
      </c>
      <c r="Q956" s="57">
        <f t="shared" si="351"/>
        <v>0</v>
      </c>
      <c r="R956" s="57">
        <f t="shared" si="352"/>
        <v>0</v>
      </c>
      <c r="S956" s="57">
        <f t="shared" si="353"/>
        <v>0</v>
      </c>
      <c r="T956" s="57">
        <f t="shared" si="354"/>
        <v>0</v>
      </c>
      <c r="U956" s="57">
        <f t="shared" si="355"/>
        <v>0</v>
      </c>
      <c r="V956" s="58">
        <f t="shared" si="356"/>
        <v>0</v>
      </c>
      <c r="W956" s="58">
        <f t="shared" si="357"/>
        <v>0</v>
      </c>
      <c r="X956" s="58">
        <f t="shared" si="358"/>
        <v>0</v>
      </c>
      <c r="Y956" s="58">
        <f t="shared" si="359"/>
        <v>0</v>
      </c>
      <c r="Z956">
        <f t="shared" si="343"/>
        <v>241928</v>
      </c>
    </row>
    <row r="957" spans="1:26" x14ac:dyDescent="0.3">
      <c r="A957" s="56" t="str">
        <f t="shared" si="345"/>
        <v>OUT TIME</v>
      </c>
      <c r="B957" s="56" t="str">
        <f t="shared" si="337"/>
        <v>ultimo</v>
      </c>
      <c r="C957" s="55">
        <f t="shared" si="361"/>
        <v>5</v>
      </c>
      <c r="D957" t="str">
        <f t="shared" si="361"/>
        <v>Darién</v>
      </c>
      <c r="E957" s="23">
        <f t="shared" si="346"/>
        <v>44058</v>
      </c>
      <c r="F957" s="54">
        <f t="shared" si="347"/>
        <v>74</v>
      </c>
      <c r="G957" cm="1">
        <f t="array" ref="G957">+INDEX('Casos ACUM Prov'!$CK$3:$OM$16,'TODO PROVINCIA'!C957+1,'TODO PROVINCIA'!F957)</f>
        <v>0</v>
      </c>
      <c r="H957">
        <f t="shared" si="339"/>
        <v>0</v>
      </c>
      <c r="I957" cm="1">
        <f t="array" ref="I957">+INDEX('Muertes-PROV'!$C$3:$GE$16,$C957+1,$F957)</f>
        <v>0</v>
      </c>
      <c r="J957">
        <f t="shared" si="340"/>
        <v>0</v>
      </c>
      <c r="K957" cm="1">
        <f t="array" ref="K957">+INDEX('rECUPERA-prov'!$C$3:$LA$16,$C957+1,$F957)</f>
        <v>0</v>
      </c>
      <c r="L957">
        <f t="shared" si="341"/>
        <v>0</v>
      </c>
      <c r="M957">
        <f t="shared" si="348"/>
        <v>0</v>
      </c>
      <c r="N957">
        <f t="shared" si="342"/>
        <v>0</v>
      </c>
      <c r="O957" s="57">
        <f t="shared" si="349"/>
        <v>0</v>
      </c>
      <c r="P957" s="57">
        <f t="shared" si="350"/>
        <v>0</v>
      </c>
      <c r="Q957" s="57">
        <f t="shared" si="351"/>
        <v>0</v>
      </c>
      <c r="R957" s="57">
        <f t="shared" si="352"/>
        <v>0</v>
      </c>
      <c r="S957" s="57">
        <f t="shared" si="353"/>
        <v>0</v>
      </c>
      <c r="T957" s="57">
        <f t="shared" si="354"/>
        <v>0</v>
      </c>
      <c r="U957" s="57">
        <f t="shared" si="355"/>
        <v>0</v>
      </c>
      <c r="V957" s="58">
        <f t="shared" si="356"/>
        <v>0</v>
      </c>
      <c r="W957" s="58">
        <f t="shared" si="357"/>
        <v>0</v>
      </c>
      <c r="X957" s="58">
        <f t="shared" si="358"/>
        <v>0</v>
      </c>
      <c r="Y957" s="58">
        <f t="shared" si="359"/>
        <v>0</v>
      </c>
      <c r="Z957">
        <f t="shared" si="343"/>
        <v>10001</v>
      </c>
    </row>
    <row r="958" spans="1:26" x14ac:dyDescent="0.3">
      <c r="A958" s="56" t="str">
        <f t="shared" si="345"/>
        <v>OUT TIME</v>
      </c>
      <c r="B958" s="56" t="str">
        <f t="shared" si="337"/>
        <v>ultimo</v>
      </c>
      <c r="C958" s="55">
        <f t="shared" si="361"/>
        <v>6</v>
      </c>
      <c r="D958" t="str">
        <f t="shared" si="361"/>
        <v>Herrera</v>
      </c>
      <c r="E958" s="23">
        <f t="shared" si="346"/>
        <v>44058</v>
      </c>
      <c r="F958" s="54">
        <f t="shared" si="347"/>
        <v>74</v>
      </c>
      <c r="G958" cm="1">
        <f t="array" ref="G958">+INDEX('Casos ACUM Prov'!$CK$3:$OM$16,'TODO PROVINCIA'!C958+1,'TODO PROVINCIA'!F958)</f>
        <v>0</v>
      </c>
      <c r="H958">
        <f t="shared" si="339"/>
        <v>0</v>
      </c>
      <c r="I958" cm="1">
        <f t="array" ref="I958">+INDEX('Muertes-PROV'!$C$3:$GE$16,$C958+1,$F958)</f>
        <v>0</v>
      </c>
      <c r="J958">
        <f t="shared" si="340"/>
        <v>0</v>
      </c>
      <c r="K958" cm="1">
        <f t="array" ref="K958">+INDEX('rECUPERA-prov'!$C$3:$LA$16,$C958+1,$F958)</f>
        <v>0</v>
      </c>
      <c r="L958">
        <f t="shared" si="341"/>
        <v>0</v>
      </c>
      <c r="M958">
        <f t="shared" si="348"/>
        <v>0</v>
      </c>
      <c r="N958">
        <f t="shared" si="342"/>
        <v>0</v>
      </c>
      <c r="O958" s="57">
        <f t="shared" si="349"/>
        <v>0</v>
      </c>
      <c r="P958" s="57">
        <f t="shared" si="350"/>
        <v>0</v>
      </c>
      <c r="Q958" s="57">
        <f t="shared" si="351"/>
        <v>0</v>
      </c>
      <c r="R958" s="57">
        <f t="shared" si="352"/>
        <v>0</v>
      </c>
      <c r="S958" s="57">
        <f t="shared" si="353"/>
        <v>0</v>
      </c>
      <c r="T958" s="57">
        <f t="shared" si="354"/>
        <v>0</v>
      </c>
      <c r="U958" s="57">
        <f t="shared" si="355"/>
        <v>0</v>
      </c>
      <c r="V958" s="58">
        <f t="shared" si="356"/>
        <v>0</v>
      </c>
      <c r="W958" s="58">
        <f t="shared" si="357"/>
        <v>0</v>
      </c>
      <c r="X958" s="58">
        <f t="shared" si="358"/>
        <v>0</v>
      </c>
      <c r="Y958" s="58">
        <f t="shared" si="359"/>
        <v>0</v>
      </c>
      <c r="Z958">
        <f t="shared" si="343"/>
        <v>33109</v>
      </c>
    </row>
    <row r="959" spans="1:26" x14ac:dyDescent="0.3">
      <c r="A959" s="56" t="str">
        <f t="shared" si="345"/>
        <v>OUT TIME</v>
      </c>
      <c r="B959" s="56" t="str">
        <f t="shared" si="337"/>
        <v>ultimo</v>
      </c>
      <c r="C959" s="55">
        <f t="shared" si="361"/>
        <v>7</v>
      </c>
      <c r="D959" t="str">
        <f t="shared" si="361"/>
        <v>Los Santos</v>
      </c>
      <c r="E959" s="23">
        <f t="shared" si="346"/>
        <v>44058</v>
      </c>
      <c r="F959" s="54">
        <f t="shared" si="347"/>
        <v>74</v>
      </c>
      <c r="G959" cm="1">
        <f t="array" ref="G959">+INDEX('Casos ACUM Prov'!$CK$3:$OM$16,'TODO PROVINCIA'!C959+1,'TODO PROVINCIA'!F959)</f>
        <v>0</v>
      </c>
      <c r="H959">
        <f t="shared" si="339"/>
        <v>0</v>
      </c>
      <c r="I959" cm="1">
        <f t="array" ref="I959">+INDEX('Muertes-PROV'!$C$3:$GE$16,$C959+1,$F959)</f>
        <v>0</v>
      </c>
      <c r="J959">
        <f t="shared" si="340"/>
        <v>0</v>
      </c>
      <c r="K959" cm="1">
        <f t="array" ref="K959">+INDEX('rECUPERA-prov'!$C$3:$LA$16,$C959+1,$F959)</f>
        <v>0</v>
      </c>
      <c r="L959">
        <f t="shared" si="341"/>
        <v>0</v>
      </c>
      <c r="M959">
        <f t="shared" si="348"/>
        <v>0</v>
      </c>
      <c r="N959">
        <f t="shared" si="342"/>
        <v>0</v>
      </c>
      <c r="O959" s="57">
        <f t="shared" si="349"/>
        <v>0</v>
      </c>
      <c r="P959" s="57">
        <f t="shared" si="350"/>
        <v>0</v>
      </c>
      <c r="Q959" s="57">
        <f t="shared" si="351"/>
        <v>0</v>
      </c>
      <c r="R959" s="57">
        <f t="shared" si="352"/>
        <v>0</v>
      </c>
      <c r="S959" s="57">
        <f t="shared" si="353"/>
        <v>0</v>
      </c>
      <c r="T959" s="57">
        <f t="shared" si="354"/>
        <v>0</v>
      </c>
      <c r="U959" s="57">
        <f t="shared" si="355"/>
        <v>0</v>
      </c>
      <c r="V959" s="58">
        <f t="shared" si="356"/>
        <v>0</v>
      </c>
      <c r="W959" s="58">
        <f t="shared" si="357"/>
        <v>0</v>
      </c>
      <c r="X959" s="58">
        <f t="shared" si="358"/>
        <v>0</v>
      </c>
      <c r="Y959" s="58">
        <f t="shared" si="359"/>
        <v>0</v>
      </c>
      <c r="Z959">
        <f t="shared" si="343"/>
        <v>156747</v>
      </c>
    </row>
    <row r="960" spans="1:26" x14ac:dyDescent="0.3">
      <c r="A960" s="56" t="str">
        <f t="shared" si="345"/>
        <v>OUT TIME</v>
      </c>
      <c r="B960" s="56" t="str">
        <f t="shared" si="337"/>
        <v>ultimo</v>
      </c>
      <c r="C960" s="55">
        <f t="shared" si="361"/>
        <v>8</v>
      </c>
      <c r="D960" t="str">
        <f t="shared" si="361"/>
        <v>Panamá</v>
      </c>
      <c r="E960" s="23">
        <f t="shared" si="346"/>
        <v>44058</v>
      </c>
      <c r="F960" s="54">
        <f t="shared" si="347"/>
        <v>74</v>
      </c>
      <c r="G960" cm="1">
        <f t="array" ref="G960">+INDEX('Casos ACUM Prov'!$CK$3:$OM$16,'TODO PROVINCIA'!C960+1,'TODO PROVINCIA'!F960)</f>
        <v>0</v>
      </c>
      <c r="H960">
        <f t="shared" si="339"/>
        <v>0</v>
      </c>
      <c r="I960" cm="1">
        <f t="array" ref="I960">+INDEX('Muertes-PROV'!$C$3:$GE$16,$C960+1,$F960)</f>
        <v>0</v>
      </c>
      <c r="J960">
        <f t="shared" si="340"/>
        <v>0</v>
      </c>
      <c r="K960" cm="1">
        <f t="array" ref="K960">+INDEX('rECUPERA-prov'!$C$3:$LA$16,$C960+1,$F960)</f>
        <v>0</v>
      </c>
      <c r="L960">
        <f t="shared" si="341"/>
        <v>0</v>
      </c>
      <c r="M960">
        <f t="shared" si="348"/>
        <v>0</v>
      </c>
      <c r="N960">
        <f t="shared" si="342"/>
        <v>0</v>
      </c>
      <c r="O960" s="57">
        <f t="shared" si="349"/>
        <v>0</v>
      </c>
      <c r="P960" s="57">
        <f t="shared" si="350"/>
        <v>0</v>
      </c>
      <c r="Q960" s="57">
        <f t="shared" si="351"/>
        <v>0</v>
      </c>
      <c r="R960" s="57">
        <f t="shared" si="352"/>
        <v>0</v>
      </c>
      <c r="S960" s="57">
        <f t="shared" si="353"/>
        <v>0</v>
      </c>
      <c r="T960" s="57">
        <f t="shared" si="354"/>
        <v>0</v>
      </c>
      <c r="U960" s="57">
        <f t="shared" si="355"/>
        <v>0</v>
      </c>
      <c r="V960" s="58">
        <f t="shared" si="356"/>
        <v>0</v>
      </c>
      <c r="W960" s="58">
        <f t="shared" si="357"/>
        <v>0</v>
      </c>
      <c r="X960" s="58">
        <f t="shared" si="358"/>
        <v>0</v>
      </c>
      <c r="Y960" s="58">
        <f t="shared" si="359"/>
        <v>0</v>
      </c>
      <c r="Z960">
        <f t="shared" si="343"/>
        <v>109955</v>
      </c>
    </row>
    <row r="961" spans="1:26" x14ac:dyDescent="0.3">
      <c r="A961" s="56" t="str">
        <f t="shared" si="345"/>
        <v>OUT TIME</v>
      </c>
      <c r="B961" s="56" t="str">
        <f t="shared" si="337"/>
        <v>ultimo</v>
      </c>
      <c r="C961" s="55">
        <f t="shared" si="361"/>
        <v>9</v>
      </c>
      <c r="D961" t="str">
        <f t="shared" si="361"/>
        <v>Veraguas</v>
      </c>
      <c r="E961" s="23">
        <f t="shared" si="346"/>
        <v>44058</v>
      </c>
      <c r="F961" s="54">
        <f t="shared" si="347"/>
        <v>74</v>
      </c>
      <c r="G961" cm="1">
        <f t="array" ref="G961">+INDEX('Casos ACUM Prov'!$CK$3:$OM$16,'TODO PROVINCIA'!C961+1,'TODO PROVINCIA'!F961)</f>
        <v>0</v>
      </c>
      <c r="H961">
        <f t="shared" si="339"/>
        <v>0</v>
      </c>
      <c r="I961" cm="1">
        <f t="array" ref="I961">+INDEX('Muertes-PROV'!$C$3:$GE$16,$C961+1,$F961)</f>
        <v>0</v>
      </c>
      <c r="J961">
        <f t="shared" si="340"/>
        <v>0</v>
      </c>
      <c r="K961" cm="1">
        <f t="array" ref="K961">+INDEX('rECUPERA-prov'!$C$3:$LA$16,$C961+1,$F961)</f>
        <v>0</v>
      </c>
      <c r="L961">
        <f t="shared" si="341"/>
        <v>0</v>
      </c>
      <c r="M961">
        <f t="shared" si="348"/>
        <v>0</v>
      </c>
      <c r="N961">
        <f t="shared" si="342"/>
        <v>0</v>
      </c>
      <c r="O961" s="57">
        <f t="shared" si="349"/>
        <v>0</v>
      </c>
      <c r="P961" s="57">
        <f t="shared" si="350"/>
        <v>0</v>
      </c>
      <c r="Q961" s="57">
        <f t="shared" si="351"/>
        <v>0</v>
      </c>
      <c r="R961" s="57">
        <f t="shared" si="352"/>
        <v>0</v>
      </c>
      <c r="S961" s="57">
        <f t="shared" si="353"/>
        <v>0</v>
      </c>
      <c r="T961" s="57">
        <f t="shared" si="354"/>
        <v>0</v>
      </c>
      <c r="U961" s="57">
        <f t="shared" si="355"/>
        <v>0</v>
      </c>
      <c r="V961" s="58">
        <f t="shared" si="356"/>
        <v>0</v>
      </c>
      <c r="W961" s="58">
        <f t="shared" si="357"/>
        <v>0</v>
      </c>
      <c r="X961" s="58">
        <f t="shared" si="358"/>
        <v>0</v>
      </c>
      <c r="Y961" s="58">
        <f t="shared" si="359"/>
        <v>0</v>
      </c>
      <c r="Z961">
        <f t="shared" si="343"/>
        <v>109955</v>
      </c>
    </row>
    <row r="962" spans="1:26" x14ac:dyDescent="0.3">
      <c r="A962" s="56" t="str">
        <f t="shared" si="345"/>
        <v>OUT TIME</v>
      </c>
      <c r="B962" s="56" t="str">
        <f t="shared" si="337"/>
        <v>ultimo</v>
      </c>
      <c r="C962" s="55">
        <f t="shared" si="361"/>
        <v>10</v>
      </c>
      <c r="D962" t="str">
        <f t="shared" si="361"/>
        <v>Comarca Kuna Yala</v>
      </c>
      <c r="E962" s="23">
        <f t="shared" si="346"/>
        <v>44058</v>
      </c>
      <c r="F962" s="54">
        <f t="shared" si="347"/>
        <v>74</v>
      </c>
      <c r="G962" cm="1">
        <f t="array" ref="G962">+INDEX('Casos ACUM Prov'!$CK$3:$OM$16,'TODO PROVINCIA'!C962+1,'TODO PROVINCIA'!F962)</f>
        <v>0</v>
      </c>
      <c r="H962">
        <f t="shared" si="339"/>
        <v>0</v>
      </c>
      <c r="I962" cm="1">
        <f t="array" ref="I962">+INDEX('Muertes-PROV'!$C$3:$GE$16,$C962+1,$F962)</f>
        <v>0</v>
      </c>
      <c r="J962">
        <f t="shared" si="340"/>
        <v>0</v>
      </c>
      <c r="K962" cm="1">
        <f t="array" ref="K962">+INDEX('rECUPERA-prov'!$C$3:$LA$16,$C962+1,$F962)</f>
        <v>0</v>
      </c>
      <c r="L962">
        <f t="shared" si="341"/>
        <v>0</v>
      </c>
      <c r="M962">
        <f t="shared" si="348"/>
        <v>0</v>
      </c>
      <c r="N962">
        <f t="shared" si="342"/>
        <v>0</v>
      </c>
      <c r="O962" s="57">
        <f t="shared" si="349"/>
        <v>0</v>
      </c>
      <c r="P962" s="57">
        <f t="shared" si="350"/>
        <v>0</v>
      </c>
      <c r="Q962" s="57">
        <f t="shared" si="351"/>
        <v>0</v>
      </c>
      <c r="R962" s="57">
        <f t="shared" si="352"/>
        <v>0</v>
      </c>
      <c r="S962" s="57">
        <f t="shared" si="353"/>
        <v>0</v>
      </c>
      <c r="T962" s="57">
        <f t="shared" si="354"/>
        <v>0</v>
      </c>
      <c r="U962" s="57">
        <f t="shared" si="355"/>
        <v>0</v>
      </c>
      <c r="V962" s="58">
        <f t="shared" si="356"/>
        <v>0</v>
      </c>
      <c r="W962" s="58">
        <f t="shared" si="357"/>
        <v>0</v>
      </c>
      <c r="X962" s="58">
        <f t="shared" si="358"/>
        <v>0</v>
      </c>
      <c r="Y962" s="58">
        <f t="shared" si="359"/>
        <v>0</v>
      </c>
      <c r="Z962">
        <f t="shared" si="343"/>
        <v>89592</v>
      </c>
    </row>
    <row r="963" spans="1:26" x14ac:dyDescent="0.3">
      <c r="A963" s="56" t="str">
        <f t="shared" si="345"/>
        <v>OUT TIME</v>
      </c>
      <c r="B963" s="56" t="str">
        <f t="shared" si="337"/>
        <v>ultimo</v>
      </c>
      <c r="C963" s="55">
        <f t="shared" si="361"/>
        <v>11</v>
      </c>
      <c r="D963" t="str">
        <f t="shared" si="361"/>
        <v>Comarca Emberá Wounaán</v>
      </c>
      <c r="E963" s="23">
        <f t="shared" si="346"/>
        <v>44058</v>
      </c>
      <c r="F963" s="54">
        <f t="shared" si="347"/>
        <v>74</v>
      </c>
      <c r="G963" cm="1">
        <f t="array" ref="G963">+INDEX('Casos ACUM Prov'!$CK$3:$OM$16,'TODO PROVINCIA'!C963+1,'TODO PROVINCIA'!F963)</f>
        <v>0</v>
      </c>
      <c r="H963">
        <f t="shared" si="339"/>
        <v>0</v>
      </c>
      <c r="I963" cm="1">
        <f t="array" ref="I963">+INDEX('Muertes-PROV'!$C$3:$GE$16,$C963+1,$F963)</f>
        <v>0</v>
      </c>
      <c r="J963">
        <f t="shared" si="340"/>
        <v>0</v>
      </c>
      <c r="K963" cm="1">
        <f t="array" ref="K963">+INDEX('rECUPERA-prov'!$C$3:$LA$16,$C963+1,$F963)</f>
        <v>0</v>
      </c>
      <c r="L963">
        <f t="shared" si="341"/>
        <v>0</v>
      </c>
      <c r="M963">
        <f t="shared" si="348"/>
        <v>0</v>
      </c>
      <c r="N963">
        <f t="shared" si="342"/>
        <v>0</v>
      </c>
      <c r="O963" s="57">
        <f t="shared" si="349"/>
        <v>0</v>
      </c>
      <c r="P963" s="57">
        <f t="shared" si="350"/>
        <v>0</v>
      </c>
      <c r="Q963" s="57">
        <f t="shared" si="351"/>
        <v>0</v>
      </c>
      <c r="R963" s="57">
        <f t="shared" si="352"/>
        <v>0</v>
      </c>
      <c r="S963" s="57">
        <f t="shared" si="353"/>
        <v>0</v>
      </c>
      <c r="T963" s="57">
        <f t="shared" si="354"/>
        <v>0</v>
      </c>
      <c r="U963" s="57">
        <f t="shared" si="355"/>
        <v>0</v>
      </c>
      <c r="V963" s="58">
        <f t="shared" si="356"/>
        <v>0</v>
      </c>
      <c r="W963" s="58">
        <f t="shared" si="357"/>
        <v>0</v>
      </c>
      <c r="X963" s="58">
        <f t="shared" si="358"/>
        <v>0</v>
      </c>
      <c r="Y963" s="58">
        <f t="shared" si="359"/>
        <v>0</v>
      </c>
      <c r="Z963">
        <f t="shared" si="343"/>
        <v>1249032</v>
      </c>
    </row>
    <row r="964" spans="1:26" x14ac:dyDescent="0.3">
      <c r="A964" s="56" t="str">
        <f t="shared" si="345"/>
        <v>OUT TIME</v>
      </c>
      <c r="B964" s="56" t="str">
        <f t="shared" si="337"/>
        <v>ultimo</v>
      </c>
      <c r="C964" s="55">
        <f t="shared" si="361"/>
        <v>12</v>
      </c>
      <c r="D964" t="str">
        <f t="shared" si="361"/>
        <v>Comarca Ngäbe Buglé</v>
      </c>
      <c r="E964" s="23">
        <f t="shared" si="346"/>
        <v>44058</v>
      </c>
      <c r="F964" s="54">
        <f t="shared" si="347"/>
        <v>74</v>
      </c>
      <c r="G964" cm="1">
        <f t="array" ref="G964">+INDEX('Casos ACUM Prov'!$CK$3:$OM$16,'TODO PROVINCIA'!C964+1,'TODO PROVINCIA'!F964)</f>
        <v>0</v>
      </c>
      <c r="H964">
        <f t="shared" si="339"/>
        <v>0</v>
      </c>
      <c r="I964" cm="1">
        <f t="array" ref="I964">+INDEX('Muertes-PROV'!$C$3:$GE$16,$C964+1,$F964)</f>
        <v>0</v>
      </c>
      <c r="J964">
        <f t="shared" si="340"/>
        <v>0</v>
      </c>
      <c r="K964" cm="1">
        <f t="array" ref="K964">+INDEX('rECUPERA-prov'!$C$3:$LA$16,$C964+1,$F964)</f>
        <v>0</v>
      </c>
      <c r="L964">
        <f t="shared" si="341"/>
        <v>0</v>
      </c>
      <c r="M964">
        <f t="shared" si="348"/>
        <v>0</v>
      </c>
      <c r="N964">
        <f t="shared" si="342"/>
        <v>0</v>
      </c>
      <c r="O964" s="57">
        <f t="shared" si="349"/>
        <v>0</v>
      </c>
      <c r="P964" s="57">
        <f t="shared" si="350"/>
        <v>0</v>
      </c>
      <c r="Q964" s="57">
        <f t="shared" si="351"/>
        <v>0</v>
      </c>
      <c r="R964" s="57">
        <f t="shared" si="352"/>
        <v>0</v>
      </c>
      <c r="S964" s="57">
        <f t="shared" si="353"/>
        <v>0</v>
      </c>
      <c r="T964" s="57">
        <f t="shared" si="354"/>
        <v>0</v>
      </c>
      <c r="U964" s="57">
        <f t="shared" si="355"/>
        <v>0</v>
      </c>
      <c r="V964" s="58">
        <f t="shared" si="356"/>
        <v>0</v>
      </c>
      <c r="W964" s="58">
        <f t="shared" si="357"/>
        <v>0</v>
      </c>
      <c r="X964" s="58">
        <f t="shared" si="358"/>
        <v>0</v>
      </c>
      <c r="Y964" s="58">
        <f t="shared" si="359"/>
        <v>0</v>
      </c>
      <c r="Z964">
        <f t="shared" si="343"/>
        <v>464038</v>
      </c>
    </row>
    <row r="965" spans="1:26" x14ac:dyDescent="0.3">
      <c r="A965" s="56" t="str">
        <f t="shared" si="345"/>
        <v>OUT TIME</v>
      </c>
      <c r="B965" s="56" t="str">
        <f t="shared" ref="B965:B1028" si="362">+IFERROR(IF(A978="OUT TIME","ultimo","no"),"no")</f>
        <v>ultimo</v>
      </c>
      <c r="C965" s="55">
        <f t="shared" si="361"/>
        <v>13</v>
      </c>
      <c r="D965" t="str">
        <f t="shared" si="361"/>
        <v>Panamá Oeste</v>
      </c>
      <c r="E965" s="23">
        <f t="shared" si="346"/>
        <v>44058</v>
      </c>
      <c r="F965" s="54">
        <f t="shared" si="347"/>
        <v>74</v>
      </c>
      <c r="G965" cm="1">
        <f t="array" ref="G965">+INDEX('Casos ACUM Prov'!$CK$3:$OM$16,'TODO PROVINCIA'!C965+1,'TODO PROVINCIA'!F965)</f>
        <v>0</v>
      </c>
      <c r="H965">
        <f t="shared" si="339"/>
        <v>0</v>
      </c>
      <c r="I965" cm="1">
        <f t="array" ref="I965">+INDEX('Muertes-PROV'!$C$3:$GE$16,$C965+1,$F965)</f>
        <v>0</v>
      </c>
      <c r="J965">
        <f t="shared" si="340"/>
        <v>0</v>
      </c>
      <c r="K965" cm="1">
        <f t="array" ref="K965">+INDEX('rECUPERA-prov'!$C$3:$LA$16,$C965+1,$F965)</f>
        <v>0</v>
      </c>
      <c r="L965">
        <f t="shared" si="341"/>
        <v>0</v>
      </c>
      <c r="M965">
        <f t="shared" si="348"/>
        <v>0</v>
      </c>
      <c r="N965">
        <f t="shared" si="342"/>
        <v>0</v>
      </c>
      <c r="O965" s="57">
        <f t="shared" si="349"/>
        <v>0</v>
      </c>
      <c r="P965" s="57">
        <f t="shared" si="350"/>
        <v>0</v>
      </c>
      <c r="Q965" s="57">
        <f t="shared" si="351"/>
        <v>0</v>
      </c>
      <c r="R965" s="57">
        <f t="shared" si="352"/>
        <v>0</v>
      </c>
      <c r="S965" s="57">
        <f t="shared" si="353"/>
        <v>0</v>
      </c>
      <c r="T965" s="57">
        <f t="shared" si="354"/>
        <v>0</v>
      </c>
      <c r="U965" s="57">
        <f t="shared" si="355"/>
        <v>0</v>
      </c>
      <c r="V965" s="58">
        <f t="shared" si="356"/>
        <v>0</v>
      </c>
      <c r="W965" s="58">
        <f t="shared" si="357"/>
        <v>0</v>
      </c>
      <c r="X965" s="58">
        <f t="shared" si="358"/>
        <v>0</v>
      </c>
      <c r="Y965" s="58">
        <f t="shared" si="359"/>
        <v>0</v>
      </c>
      <c r="Z965">
        <f t="shared" si="343"/>
        <v>226991</v>
      </c>
    </row>
    <row r="966" spans="1:26" x14ac:dyDescent="0.3">
      <c r="A966" s="56" t="str">
        <f t="shared" si="345"/>
        <v>OUT TIME</v>
      </c>
      <c r="B966" s="56" t="str">
        <f t="shared" si="362"/>
        <v>ultimo</v>
      </c>
      <c r="C966" s="55">
        <f t="shared" si="361"/>
        <v>1</v>
      </c>
      <c r="D966" t="str">
        <f t="shared" si="361"/>
        <v>Bocas del Toro</v>
      </c>
      <c r="E966" s="23">
        <f t="shared" si="346"/>
        <v>44059</v>
      </c>
      <c r="F966" s="54">
        <f t="shared" si="347"/>
        <v>75</v>
      </c>
      <c r="G966" cm="1">
        <f t="array" ref="G966">+INDEX('Casos ACUM Prov'!$CK$3:$OM$16,'TODO PROVINCIA'!C966+1,'TODO PROVINCIA'!F966)</f>
        <v>0</v>
      </c>
      <c r="H966">
        <f t="shared" si="339"/>
        <v>0</v>
      </c>
      <c r="I966" cm="1">
        <f t="array" ref="I966">+INDEX('Muertes-PROV'!$C$3:$GE$16,$C966+1,$F966)</f>
        <v>0</v>
      </c>
      <c r="J966">
        <f t="shared" si="340"/>
        <v>0</v>
      </c>
      <c r="K966" cm="1">
        <f t="array" ref="K966">+INDEX('rECUPERA-prov'!$C$3:$LA$16,$C966+1,$F966)</f>
        <v>0</v>
      </c>
      <c r="L966">
        <f t="shared" si="341"/>
        <v>0</v>
      </c>
      <c r="M966">
        <f t="shared" si="348"/>
        <v>0</v>
      </c>
      <c r="N966">
        <f t="shared" si="342"/>
        <v>0</v>
      </c>
      <c r="O966" s="57">
        <f t="shared" si="349"/>
        <v>0</v>
      </c>
      <c r="P966" s="57">
        <f t="shared" si="350"/>
        <v>0</v>
      </c>
      <c r="Q966" s="57">
        <f t="shared" si="351"/>
        <v>0</v>
      </c>
      <c r="R966" s="57">
        <f t="shared" si="352"/>
        <v>0</v>
      </c>
      <c r="S966" s="57">
        <f t="shared" si="353"/>
        <v>0</v>
      </c>
      <c r="T966" s="57">
        <f t="shared" si="354"/>
        <v>0</v>
      </c>
      <c r="U966" s="57">
        <f t="shared" si="355"/>
        <v>0</v>
      </c>
      <c r="V966" s="58">
        <f t="shared" si="356"/>
        <v>0</v>
      </c>
      <c r="W966" s="58">
        <f t="shared" si="357"/>
        <v>0</v>
      </c>
      <c r="X966" s="58">
        <f t="shared" si="358"/>
        <v>0</v>
      </c>
      <c r="Y966" s="58">
        <f t="shared" si="359"/>
        <v>0</v>
      </c>
      <c r="Z966">
        <f t="shared" si="343"/>
        <v>125461</v>
      </c>
    </row>
    <row r="967" spans="1:26" x14ac:dyDescent="0.3">
      <c r="A967" s="56" t="str">
        <f t="shared" si="345"/>
        <v>OUT TIME</v>
      </c>
      <c r="B967" s="56" t="str">
        <f t="shared" si="362"/>
        <v>ultimo</v>
      </c>
      <c r="C967" s="55">
        <f t="shared" si="361"/>
        <v>2</v>
      </c>
      <c r="D967" t="str">
        <f t="shared" si="361"/>
        <v>Coclé</v>
      </c>
      <c r="E967" s="23">
        <f t="shared" si="346"/>
        <v>44059</v>
      </c>
      <c r="F967" s="54">
        <f t="shared" si="347"/>
        <v>75</v>
      </c>
      <c r="G967" cm="1">
        <f t="array" ref="G967">+INDEX('Casos ACUM Prov'!$CK$3:$OM$16,'TODO PROVINCIA'!C967+1,'TODO PROVINCIA'!F967)</f>
        <v>0</v>
      </c>
      <c r="H967">
        <f t="shared" si="339"/>
        <v>0</v>
      </c>
      <c r="I967" cm="1">
        <f t="array" ref="I967">+INDEX('Muertes-PROV'!$C$3:$GE$16,$C967+1,$F967)</f>
        <v>0</v>
      </c>
      <c r="J967">
        <f t="shared" si="340"/>
        <v>0</v>
      </c>
      <c r="K967" cm="1">
        <f t="array" ref="K967">+INDEX('rECUPERA-prov'!$C$3:$LA$16,$C967+1,$F967)</f>
        <v>0</v>
      </c>
      <c r="L967">
        <f t="shared" si="341"/>
        <v>0</v>
      </c>
      <c r="M967">
        <f t="shared" si="348"/>
        <v>0</v>
      </c>
      <c r="N967">
        <f t="shared" si="342"/>
        <v>0</v>
      </c>
      <c r="O967" s="57">
        <f t="shared" si="349"/>
        <v>0</v>
      </c>
      <c r="P967" s="57">
        <f t="shared" si="350"/>
        <v>0</v>
      </c>
      <c r="Q967" s="57">
        <f t="shared" si="351"/>
        <v>0</v>
      </c>
      <c r="R967" s="57">
        <f t="shared" si="352"/>
        <v>0</v>
      </c>
      <c r="S967" s="57">
        <f t="shared" si="353"/>
        <v>0</v>
      </c>
      <c r="T967" s="57">
        <f t="shared" si="354"/>
        <v>0</v>
      </c>
      <c r="U967" s="57">
        <f t="shared" si="355"/>
        <v>0</v>
      </c>
      <c r="V967" s="58">
        <f t="shared" si="356"/>
        <v>0</v>
      </c>
      <c r="W967" s="58">
        <f t="shared" si="357"/>
        <v>0</v>
      </c>
      <c r="X967" s="58">
        <f t="shared" si="358"/>
        <v>0</v>
      </c>
      <c r="Y967" s="58">
        <f t="shared" si="359"/>
        <v>0</v>
      </c>
      <c r="Z967">
        <f t="shared" si="343"/>
        <v>416873</v>
      </c>
    </row>
    <row r="968" spans="1:26" x14ac:dyDescent="0.3">
      <c r="A968" s="56" t="str">
        <f t="shared" si="345"/>
        <v>OUT TIME</v>
      </c>
      <c r="B968" s="56" t="str">
        <f t="shared" si="362"/>
        <v>ultimo</v>
      </c>
      <c r="C968" s="55">
        <f t="shared" si="361"/>
        <v>3</v>
      </c>
      <c r="D968" t="str">
        <f t="shared" si="361"/>
        <v>Colón</v>
      </c>
      <c r="E968" s="23">
        <f t="shared" si="346"/>
        <v>44059</v>
      </c>
      <c r="F968" s="54">
        <f t="shared" si="347"/>
        <v>75</v>
      </c>
      <c r="G968" cm="1">
        <f t="array" ref="G968">+INDEX('Casos ACUM Prov'!$CK$3:$OM$16,'TODO PROVINCIA'!C968+1,'TODO PROVINCIA'!F968)</f>
        <v>0</v>
      </c>
      <c r="H968">
        <f t="shared" si="339"/>
        <v>0</v>
      </c>
      <c r="I968" cm="1">
        <f t="array" ref="I968">+INDEX('Muertes-PROV'!$C$3:$GE$16,$C968+1,$F968)</f>
        <v>0</v>
      </c>
      <c r="J968">
        <f t="shared" si="340"/>
        <v>0</v>
      </c>
      <c r="K968" cm="1">
        <f t="array" ref="K968">+INDEX('rECUPERA-prov'!$C$3:$LA$16,$C968+1,$F968)</f>
        <v>0</v>
      </c>
      <c r="L968">
        <f t="shared" si="341"/>
        <v>0</v>
      </c>
      <c r="M968">
        <f t="shared" si="348"/>
        <v>0</v>
      </c>
      <c r="N968">
        <f t="shared" si="342"/>
        <v>0</v>
      </c>
      <c r="O968" s="57">
        <f t="shared" si="349"/>
        <v>0</v>
      </c>
      <c r="P968" s="57">
        <f t="shared" si="350"/>
        <v>0</v>
      </c>
      <c r="Q968" s="57">
        <f t="shared" si="351"/>
        <v>0</v>
      </c>
      <c r="R968" s="57">
        <f t="shared" si="352"/>
        <v>0</v>
      </c>
      <c r="S968" s="57">
        <f t="shared" si="353"/>
        <v>0</v>
      </c>
      <c r="T968" s="57">
        <f t="shared" si="354"/>
        <v>0</v>
      </c>
      <c r="U968" s="57">
        <f t="shared" si="355"/>
        <v>0</v>
      </c>
      <c r="V968" s="58">
        <f t="shared" si="356"/>
        <v>0</v>
      </c>
      <c r="W968" s="58">
        <f t="shared" si="357"/>
        <v>0</v>
      </c>
      <c r="X968" s="58">
        <f t="shared" si="358"/>
        <v>0</v>
      </c>
      <c r="Y968" s="58">
        <f t="shared" si="359"/>
        <v>0</v>
      </c>
      <c r="Z968">
        <f t="shared" si="343"/>
        <v>233708</v>
      </c>
    </row>
    <row r="969" spans="1:26" x14ac:dyDescent="0.3">
      <c r="A969" s="56" t="str">
        <f t="shared" si="345"/>
        <v>OUT TIME</v>
      </c>
      <c r="B969" s="56" t="str">
        <f t="shared" si="362"/>
        <v>ultimo</v>
      </c>
      <c r="C969" s="55">
        <f t="shared" si="361"/>
        <v>4</v>
      </c>
      <c r="D969" t="str">
        <f t="shared" si="361"/>
        <v>Chiriquí</v>
      </c>
      <c r="E969" s="23">
        <f t="shared" si="346"/>
        <v>44059</v>
      </c>
      <c r="F969" s="54">
        <f t="shared" si="347"/>
        <v>75</v>
      </c>
      <c r="G969" cm="1">
        <f t="array" ref="G969">+INDEX('Casos ACUM Prov'!$CK$3:$OM$16,'TODO PROVINCIA'!C969+1,'TODO PROVINCIA'!F969)</f>
        <v>0</v>
      </c>
      <c r="H969">
        <f t="shared" si="339"/>
        <v>0</v>
      </c>
      <c r="I969" cm="1">
        <f t="array" ref="I969">+INDEX('Muertes-PROV'!$C$3:$GE$16,$C969+1,$F969)</f>
        <v>0</v>
      </c>
      <c r="J969">
        <f t="shared" si="340"/>
        <v>0</v>
      </c>
      <c r="K969" cm="1">
        <f t="array" ref="K969">+INDEX('rECUPERA-prov'!$C$3:$LA$16,$C969+1,$F969)</f>
        <v>0</v>
      </c>
      <c r="L969">
        <f t="shared" si="341"/>
        <v>0</v>
      </c>
      <c r="M969">
        <f t="shared" si="348"/>
        <v>0</v>
      </c>
      <c r="N969">
        <f t="shared" si="342"/>
        <v>0</v>
      </c>
      <c r="O969" s="57">
        <f t="shared" si="349"/>
        <v>0</v>
      </c>
      <c r="P969" s="57">
        <f t="shared" si="350"/>
        <v>0</v>
      </c>
      <c r="Q969" s="57">
        <f t="shared" si="351"/>
        <v>0</v>
      </c>
      <c r="R969" s="57">
        <f t="shared" si="352"/>
        <v>0</v>
      </c>
      <c r="S969" s="57">
        <f t="shared" si="353"/>
        <v>0</v>
      </c>
      <c r="T969" s="57">
        <f t="shared" si="354"/>
        <v>0</v>
      </c>
      <c r="U969" s="57">
        <f t="shared" si="355"/>
        <v>0</v>
      </c>
      <c r="V969" s="58">
        <f t="shared" si="356"/>
        <v>0</v>
      </c>
      <c r="W969" s="58">
        <f t="shared" si="357"/>
        <v>0</v>
      </c>
      <c r="X969" s="58">
        <f t="shared" si="358"/>
        <v>0</v>
      </c>
      <c r="Y969" s="58">
        <f t="shared" si="359"/>
        <v>0</v>
      </c>
      <c r="Z969">
        <f t="shared" si="343"/>
        <v>241928</v>
      </c>
    </row>
    <row r="970" spans="1:26" x14ac:dyDescent="0.3">
      <c r="A970" s="56" t="str">
        <f t="shared" si="345"/>
        <v>OUT TIME</v>
      </c>
      <c r="B970" s="56" t="str">
        <f t="shared" si="362"/>
        <v>ultimo</v>
      </c>
      <c r="C970" s="55">
        <f t="shared" si="361"/>
        <v>5</v>
      </c>
      <c r="D970" t="str">
        <f t="shared" si="361"/>
        <v>Darién</v>
      </c>
      <c r="E970" s="23">
        <f t="shared" si="346"/>
        <v>44059</v>
      </c>
      <c r="F970" s="54">
        <f t="shared" si="347"/>
        <v>75</v>
      </c>
      <c r="G970" cm="1">
        <f t="array" ref="G970">+INDEX('Casos ACUM Prov'!$CK$3:$OM$16,'TODO PROVINCIA'!C970+1,'TODO PROVINCIA'!F970)</f>
        <v>0</v>
      </c>
      <c r="H970">
        <f t="shared" si="339"/>
        <v>0</v>
      </c>
      <c r="I970" cm="1">
        <f t="array" ref="I970">+INDEX('Muertes-PROV'!$C$3:$GE$16,$C970+1,$F970)</f>
        <v>0</v>
      </c>
      <c r="J970">
        <f t="shared" si="340"/>
        <v>0</v>
      </c>
      <c r="K970" cm="1">
        <f t="array" ref="K970">+INDEX('rECUPERA-prov'!$C$3:$LA$16,$C970+1,$F970)</f>
        <v>0</v>
      </c>
      <c r="L970">
        <f t="shared" si="341"/>
        <v>0</v>
      </c>
      <c r="M970">
        <f t="shared" si="348"/>
        <v>0</v>
      </c>
      <c r="N970">
        <f t="shared" si="342"/>
        <v>0</v>
      </c>
      <c r="O970" s="57">
        <f t="shared" si="349"/>
        <v>0</v>
      </c>
      <c r="P970" s="57">
        <f t="shared" si="350"/>
        <v>0</v>
      </c>
      <c r="Q970" s="57">
        <f t="shared" si="351"/>
        <v>0</v>
      </c>
      <c r="R970" s="57">
        <f t="shared" si="352"/>
        <v>0</v>
      </c>
      <c r="S970" s="57">
        <f t="shared" si="353"/>
        <v>0</v>
      </c>
      <c r="T970" s="57">
        <f t="shared" si="354"/>
        <v>0</v>
      </c>
      <c r="U970" s="57">
        <f t="shared" si="355"/>
        <v>0</v>
      </c>
      <c r="V970" s="58">
        <f t="shared" si="356"/>
        <v>0</v>
      </c>
      <c r="W970" s="58">
        <f t="shared" si="357"/>
        <v>0</v>
      </c>
      <c r="X970" s="58">
        <f t="shared" si="358"/>
        <v>0</v>
      </c>
      <c r="Y970" s="58">
        <f t="shared" si="359"/>
        <v>0</v>
      </c>
      <c r="Z970">
        <f t="shared" si="343"/>
        <v>10001</v>
      </c>
    </row>
    <row r="971" spans="1:26" x14ac:dyDescent="0.3">
      <c r="A971" s="56" t="str">
        <f t="shared" si="345"/>
        <v>OUT TIME</v>
      </c>
      <c r="B971" s="56" t="str">
        <f t="shared" si="362"/>
        <v>ultimo</v>
      </c>
      <c r="C971" s="55">
        <f t="shared" si="361"/>
        <v>6</v>
      </c>
      <c r="D971" t="str">
        <f t="shared" si="361"/>
        <v>Herrera</v>
      </c>
      <c r="E971" s="23">
        <f t="shared" si="346"/>
        <v>44059</v>
      </c>
      <c r="F971" s="54">
        <f t="shared" si="347"/>
        <v>75</v>
      </c>
      <c r="G971" cm="1">
        <f t="array" ref="G971">+INDEX('Casos ACUM Prov'!$CK$3:$OM$16,'TODO PROVINCIA'!C971+1,'TODO PROVINCIA'!F971)</f>
        <v>0</v>
      </c>
      <c r="H971">
        <f t="shared" si="339"/>
        <v>0</v>
      </c>
      <c r="I971" cm="1">
        <f t="array" ref="I971">+INDEX('Muertes-PROV'!$C$3:$GE$16,$C971+1,$F971)</f>
        <v>0</v>
      </c>
      <c r="J971">
        <f t="shared" si="340"/>
        <v>0</v>
      </c>
      <c r="K971" cm="1">
        <f t="array" ref="K971">+INDEX('rECUPERA-prov'!$C$3:$LA$16,$C971+1,$F971)</f>
        <v>0</v>
      </c>
      <c r="L971">
        <f t="shared" si="341"/>
        <v>0</v>
      </c>
      <c r="M971">
        <f t="shared" si="348"/>
        <v>0</v>
      </c>
      <c r="N971">
        <f t="shared" si="342"/>
        <v>0</v>
      </c>
      <c r="O971" s="57">
        <f t="shared" si="349"/>
        <v>0</v>
      </c>
      <c r="P971" s="57">
        <f t="shared" si="350"/>
        <v>0</v>
      </c>
      <c r="Q971" s="57">
        <f t="shared" si="351"/>
        <v>0</v>
      </c>
      <c r="R971" s="57">
        <f t="shared" si="352"/>
        <v>0</v>
      </c>
      <c r="S971" s="57">
        <f t="shared" si="353"/>
        <v>0</v>
      </c>
      <c r="T971" s="57">
        <f t="shared" si="354"/>
        <v>0</v>
      </c>
      <c r="U971" s="57">
        <f t="shared" si="355"/>
        <v>0</v>
      </c>
      <c r="V971" s="58">
        <f t="shared" si="356"/>
        <v>0</v>
      </c>
      <c r="W971" s="58">
        <f t="shared" si="357"/>
        <v>0</v>
      </c>
      <c r="X971" s="58">
        <f t="shared" si="358"/>
        <v>0</v>
      </c>
      <c r="Y971" s="58">
        <f t="shared" si="359"/>
        <v>0</v>
      </c>
      <c r="Z971">
        <f t="shared" si="343"/>
        <v>33109</v>
      </c>
    </row>
    <row r="972" spans="1:26" x14ac:dyDescent="0.3">
      <c r="A972" s="56" t="str">
        <f t="shared" si="345"/>
        <v>OUT TIME</v>
      </c>
      <c r="B972" s="56" t="str">
        <f t="shared" si="362"/>
        <v>ultimo</v>
      </c>
      <c r="C972" s="55">
        <f t="shared" ref="C972:D987" si="363">+C959</f>
        <v>7</v>
      </c>
      <c r="D972" t="str">
        <f t="shared" si="363"/>
        <v>Los Santos</v>
      </c>
      <c r="E972" s="23">
        <f t="shared" si="346"/>
        <v>44059</v>
      </c>
      <c r="F972" s="54">
        <f t="shared" si="347"/>
        <v>75</v>
      </c>
      <c r="G972" cm="1">
        <f t="array" ref="G972">+INDEX('Casos ACUM Prov'!$CK$3:$OM$16,'TODO PROVINCIA'!C972+1,'TODO PROVINCIA'!F972)</f>
        <v>0</v>
      </c>
      <c r="H972">
        <f t="shared" si="339"/>
        <v>0</v>
      </c>
      <c r="I972" cm="1">
        <f t="array" ref="I972">+INDEX('Muertes-PROV'!$C$3:$GE$16,$C972+1,$F972)</f>
        <v>0</v>
      </c>
      <c r="J972">
        <f t="shared" si="340"/>
        <v>0</v>
      </c>
      <c r="K972" cm="1">
        <f t="array" ref="K972">+INDEX('rECUPERA-prov'!$C$3:$LA$16,$C972+1,$F972)</f>
        <v>0</v>
      </c>
      <c r="L972">
        <f t="shared" si="341"/>
        <v>0</v>
      </c>
      <c r="M972">
        <f t="shared" si="348"/>
        <v>0</v>
      </c>
      <c r="N972">
        <f t="shared" si="342"/>
        <v>0</v>
      </c>
      <c r="O972" s="57">
        <f t="shared" si="349"/>
        <v>0</v>
      </c>
      <c r="P972" s="57">
        <f t="shared" si="350"/>
        <v>0</v>
      </c>
      <c r="Q972" s="57">
        <f t="shared" si="351"/>
        <v>0</v>
      </c>
      <c r="R972" s="57">
        <f t="shared" si="352"/>
        <v>0</v>
      </c>
      <c r="S972" s="57">
        <f t="shared" si="353"/>
        <v>0</v>
      </c>
      <c r="T972" s="57">
        <f t="shared" si="354"/>
        <v>0</v>
      </c>
      <c r="U972" s="57">
        <f t="shared" si="355"/>
        <v>0</v>
      </c>
      <c r="V972" s="58">
        <f t="shared" si="356"/>
        <v>0</v>
      </c>
      <c r="W972" s="58">
        <f t="shared" si="357"/>
        <v>0</v>
      </c>
      <c r="X972" s="58">
        <f t="shared" si="358"/>
        <v>0</v>
      </c>
      <c r="Y972" s="58">
        <f t="shared" si="359"/>
        <v>0</v>
      </c>
      <c r="Z972">
        <f t="shared" si="343"/>
        <v>156747</v>
      </c>
    </row>
    <row r="973" spans="1:26" x14ac:dyDescent="0.3">
      <c r="A973" s="56" t="str">
        <f t="shared" si="345"/>
        <v>OUT TIME</v>
      </c>
      <c r="B973" s="56" t="str">
        <f t="shared" si="362"/>
        <v>ultimo</v>
      </c>
      <c r="C973" s="55">
        <f t="shared" si="363"/>
        <v>8</v>
      </c>
      <c r="D973" t="str">
        <f t="shared" si="363"/>
        <v>Panamá</v>
      </c>
      <c r="E973" s="23">
        <f t="shared" si="346"/>
        <v>44059</v>
      </c>
      <c r="F973" s="54">
        <f t="shared" si="347"/>
        <v>75</v>
      </c>
      <c r="G973" cm="1">
        <f t="array" ref="G973">+INDEX('Casos ACUM Prov'!$CK$3:$OM$16,'TODO PROVINCIA'!C973+1,'TODO PROVINCIA'!F973)</f>
        <v>0</v>
      </c>
      <c r="H973">
        <f t="shared" si="339"/>
        <v>0</v>
      </c>
      <c r="I973" cm="1">
        <f t="array" ref="I973">+INDEX('Muertes-PROV'!$C$3:$GE$16,$C973+1,$F973)</f>
        <v>0</v>
      </c>
      <c r="J973">
        <f t="shared" si="340"/>
        <v>0</v>
      </c>
      <c r="K973" cm="1">
        <f t="array" ref="K973">+INDEX('rECUPERA-prov'!$C$3:$LA$16,$C973+1,$F973)</f>
        <v>0</v>
      </c>
      <c r="L973">
        <f t="shared" si="341"/>
        <v>0</v>
      </c>
      <c r="M973">
        <f t="shared" si="348"/>
        <v>0</v>
      </c>
      <c r="N973">
        <f t="shared" si="342"/>
        <v>0</v>
      </c>
      <c r="O973" s="57">
        <f t="shared" si="349"/>
        <v>0</v>
      </c>
      <c r="P973" s="57">
        <f t="shared" si="350"/>
        <v>0</v>
      </c>
      <c r="Q973" s="57">
        <f t="shared" si="351"/>
        <v>0</v>
      </c>
      <c r="R973" s="57">
        <f t="shared" si="352"/>
        <v>0</v>
      </c>
      <c r="S973" s="57">
        <f t="shared" si="353"/>
        <v>0</v>
      </c>
      <c r="T973" s="57">
        <f t="shared" si="354"/>
        <v>0</v>
      </c>
      <c r="U973" s="57">
        <f t="shared" si="355"/>
        <v>0</v>
      </c>
      <c r="V973" s="58">
        <f t="shared" si="356"/>
        <v>0</v>
      </c>
      <c r="W973" s="58">
        <f t="shared" si="357"/>
        <v>0</v>
      </c>
      <c r="X973" s="58">
        <f t="shared" si="358"/>
        <v>0</v>
      </c>
      <c r="Y973" s="58">
        <f t="shared" si="359"/>
        <v>0</v>
      </c>
      <c r="Z973">
        <f t="shared" si="343"/>
        <v>109955</v>
      </c>
    </row>
    <row r="974" spans="1:26" x14ac:dyDescent="0.3">
      <c r="A974" s="56" t="str">
        <f t="shared" si="345"/>
        <v>OUT TIME</v>
      </c>
      <c r="B974" s="56" t="str">
        <f t="shared" si="362"/>
        <v>ultimo</v>
      </c>
      <c r="C974" s="55">
        <f t="shared" si="363"/>
        <v>9</v>
      </c>
      <c r="D974" t="str">
        <f t="shared" si="363"/>
        <v>Veraguas</v>
      </c>
      <c r="E974" s="23">
        <f t="shared" si="346"/>
        <v>44059</v>
      </c>
      <c r="F974" s="54">
        <f t="shared" si="347"/>
        <v>75</v>
      </c>
      <c r="G974" cm="1">
        <f t="array" ref="G974">+INDEX('Casos ACUM Prov'!$CK$3:$OM$16,'TODO PROVINCIA'!C974+1,'TODO PROVINCIA'!F974)</f>
        <v>0</v>
      </c>
      <c r="H974">
        <f t="shared" si="339"/>
        <v>0</v>
      </c>
      <c r="I974" cm="1">
        <f t="array" ref="I974">+INDEX('Muertes-PROV'!$C$3:$GE$16,$C974+1,$F974)</f>
        <v>0</v>
      </c>
      <c r="J974">
        <f t="shared" si="340"/>
        <v>0</v>
      </c>
      <c r="K974" cm="1">
        <f t="array" ref="K974">+INDEX('rECUPERA-prov'!$C$3:$LA$16,$C974+1,$F974)</f>
        <v>0</v>
      </c>
      <c r="L974">
        <f t="shared" si="341"/>
        <v>0</v>
      </c>
      <c r="M974">
        <f t="shared" si="348"/>
        <v>0</v>
      </c>
      <c r="N974">
        <f t="shared" si="342"/>
        <v>0</v>
      </c>
      <c r="O974" s="57">
        <f t="shared" si="349"/>
        <v>0</v>
      </c>
      <c r="P974" s="57">
        <f t="shared" si="350"/>
        <v>0</v>
      </c>
      <c r="Q974" s="57">
        <f t="shared" si="351"/>
        <v>0</v>
      </c>
      <c r="R974" s="57">
        <f t="shared" si="352"/>
        <v>0</v>
      </c>
      <c r="S974" s="57">
        <f t="shared" si="353"/>
        <v>0</v>
      </c>
      <c r="T974" s="57">
        <f t="shared" si="354"/>
        <v>0</v>
      </c>
      <c r="U974" s="57">
        <f t="shared" si="355"/>
        <v>0</v>
      </c>
      <c r="V974" s="58">
        <f t="shared" si="356"/>
        <v>0</v>
      </c>
      <c r="W974" s="58">
        <f t="shared" si="357"/>
        <v>0</v>
      </c>
      <c r="X974" s="58">
        <f t="shared" si="358"/>
        <v>0</v>
      </c>
      <c r="Y974" s="58">
        <f t="shared" si="359"/>
        <v>0</v>
      </c>
      <c r="Z974">
        <f t="shared" si="343"/>
        <v>109955</v>
      </c>
    </row>
    <row r="975" spans="1:26" x14ac:dyDescent="0.3">
      <c r="A975" s="56" t="str">
        <f t="shared" si="345"/>
        <v>OUT TIME</v>
      </c>
      <c r="B975" s="56" t="str">
        <f t="shared" si="362"/>
        <v>ultimo</v>
      </c>
      <c r="C975" s="55">
        <f t="shared" si="363"/>
        <v>10</v>
      </c>
      <c r="D975" t="str">
        <f t="shared" si="363"/>
        <v>Comarca Kuna Yala</v>
      </c>
      <c r="E975" s="23">
        <f t="shared" si="346"/>
        <v>44059</v>
      </c>
      <c r="F975" s="54">
        <f t="shared" si="347"/>
        <v>75</v>
      </c>
      <c r="G975" cm="1">
        <f t="array" ref="G975">+INDEX('Casos ACUM Prov'!$CK$3:$OM$16,'TODO PROVINCIA'!C975+1,'TODO PROVINCIA'!F975)</f>
        <v>0</v>
      </c>
      <c r="H975">
        <f t="shared" si="339"/>
        <v>0</v>
      </c>
      <c r="I975" cm="1">
        <f t="array" ref="I975">+INDEX('Muertes-PROV'!$C$3:$GE$16,$C975+1,$F975)</f>
        <v>0</v>
      </c>
      <c r="J975">
        <f t="shared" si="340"/>
        <v>0</v>
      </c>
      <c r="K975" cm="1">
        <f t="array" ref="K975">+INDEX('rECUPERA-prov'!$C$3:$LA$16,$C975+1,$F975)</f>
        <v>0</v>
      </c>
      <c r="L975">
        <f t="shared" si="341"/>
        <v>0</v>
      </c>
      <c r="M975">
        <f t="shared" si="348"/>
        <v>0</v>
      </c>
      <c r="N975">
        <f t="shared" si="342"/>
        <v>0</v>
      </c>
      <c r="O975" s="57">
        <f t="shared" si="349"/>
        <v>0</v>
      </c>
      <c r="P975" s="57">
        <f t="shared" si="350"/>
        <v>0</v>
      </c>
      <c r="Q975" s="57">
        <f t="shared" si="351"/>
        <v>0</v>
      </c>
      <c r="R975" s="57">
        <f t="shared" si="352"/>
        <v>0</v>
      </c>
      <c r="S975" s="57">
        <f t="shared" si="353"/>
        <v>0</v>
      </c>
      <c r="T975" s="57">
        <f t="shared" si="354"/>
        <v>0</v>
      </c>
      <c r="U975" s="57">
        <f t="shared" si="355"/>
        <v>0</v>
      </c>
      <c r="V975" s="58">
        <f t="shared" si="356"/>
        <v>0</v>
      </c>
      <c r="W975" s="58">
        <f t="shared" si="357"/>
        <v>0</v>
      </c>
      <c r="X975" s="58">
        <f t="shared" si="358"/>
        <v>0</v>
      </c>
      <c r="Y975" s="58">
        <f t="shared" si="359"/>
        <v>0</v>
      </c>
      <c r="Z975">
        <f t="shared" si="343"/>
        <v>89592</v>
      </c>
    </row>
    <row r="976" spans="1:26" x14ac:dyDescent="0.3">
      <c r="A976" s="56" t="str">
        <f t="shared" si="345"/>
        <v>OUT TIME</v>
      </c>
      <c r="B976" s="56" t="str">
        <f t="shared" si="362"/>
        <v>ultimo</v>
      </c>
      <c r="C976" s="55">
        <f t="shared" si="363"/>
        <v>11</v>
      </c>
      <c r="D976" t="str">
        <f t="shared" si="363"/>
        <v>Comarca Emberá Wounaán</v>
      </c>
      <c r="E976" s="23">
        <f t="shared" si="346"/>
        <v>44059</v>
      </c>
      <c r="F976" s="54">
        <f t="shared" si="347"/>
        <v>75</v>
      </c>
      <c r="G976" cm="1">
        <f t="array" ref="G976">+INDEX('Casos ACUM Prov'!$CK$3:$OM$16,'TODO PROVINCIA'!C976+1,'TODO PROVINCIA'!F976)</f>
        <v>0</v>
      </c>
      <c r="H976">
        <f t="shared" si="339"/>
        <v>0</v>
      </c>
      <c r="I976" cm="1">
        <f t="array" ref="I976">+INDEX('Muertes-PROV'!$C$3:$GE$16,$C976+1,$F976)</f>
        <v>0</v>
      </c>
      <c r="J976">
        <f t="shared" si="340"/>
        <v>0</v>
      </c>
      <c r="K976" cm="1">
        <f t="array" ref="K976">+INDEX('rECUPERA-prov'!$C$3:$LA$16,$C976+1,$F976)</f>
        <v>0</v>
      </c>
      <c r="L976">
        <f t="shared" si="341"/>
        <v>0</v>
      </c>
      <c r="M976">
        <f t="shared" si="348"/>
        <v>0</v>
      </c>
      <c r="N976">
        <f t="shared" si="342"/>
        <v>0</v>
      </c>
      <c r="O976" s="57">
        <f t="shared" si="349"/>
        <v>0</v>
      </c>
      <c r="P976" s="57">
        <f t="shared" si="350"/>
        <v>0</v>
      </c>
      <c r="Q976" s="57">
        <f t="shared" si="351"/>
        <v>0</v>
      </c>
      <c r="R976" s="57">
        <f t="shared" si="352"/>
        <v>0</v>
      </c>
      <c r="S976" s="57">
        <f t="shared" si="353"/>
        <v>0</v>
      </c>
      <c r="T976" s="57">
        <f t="shared" si="354"/>
        <v>0</v>
      </c>
      <c r="U976" s="57">
        <f t="shared" si="355"/>
        <v>0</v>
      </c>
      <c r="V976" s="58">
        <f t="shared" si="356"/>
        <v>0</v>
      </c>
      <c r="W976" s="58">
        <f t="shared" si="357"/>
        <v>0</v>
      </c>
      <c r="X976" s="58">
        <f t="shared" si="358"/>
        <v>0</v>
      </c>
      <c r="Y976" s="58">
        <f t="shared" si="359"/>
        <v>0</v>
      </c>
      <c r="Z976">
        <f t="shared" si="343"/>
        <v>1249032</v>
      </c>
    </row>
    <row r="977" spans="1:26" x14ac:dyDescent="0.3">
      <c r="A977" s="56" t="str">
        <f t="shared" si="345"/>
        <v>OUT TIME</v>
      </c>
      <c r="B977" s="56" t="str">
        <f t="shared" si="362"/>
        <v>ultimo</v>
      </c>
      <c r="C977" s="55">
        <f t="shared" si="363"/>
        <v>12</v>
      </c>
      <c r="D977" t="str">
        <f t="shared" si="363"/>
        <v>Comarca Ngäbe Buglé</v>
      </c>
      <c r="E977" s="23">
        <f t="shared" si="346"/>
        <v>44059</v>
      </c>
      <c r="F977" s="54">
        <f t="shared" si="347"/>
        <v>75</v>
      </c>
      <c r="G977" cm="1">
        <f t="array" ref="G977">+INDEX('Casos ACUM Prov'!$CK$3:$OM$16,'TODO PROVINCIA'!C977+1,'TODO PROVINCIA'!F977)</f>
        <v>0</v>
      </c>
      <c r="H977">
        <f t="shared" ref="H977:H1040" si="364">+G977-G964</f>
        <v>0</v>
      </c>
      <c r="I977" cm="1">
        <f t="array" ref="I977">+INDEX('Muertes-PROV'!$C$3:$GE$16,$C977+1,$F977)</f>
        <v>0</v>
      </c>
      <c r="J977">
        <f t="shared" ref="J977:J1040" si="365">+I977-I964</f>
        <v>0</v>
      </c>
      <c r="K977" cm="1">
        <f t="array" ref="K977">+INDEX('rECUPERA-prov'!$C$3:$LA$16,$C977+1,$F977)</f>
        <v>0</v>
      </c>
      <c r="L977">
        <f t="shared" ref="L977:L1040" si="366">+K977-K964</f>
        <v>0</v>
      </c>
      <c r="M977">
        <f t="shared" si="348"/>
        <v>0</v>
      </c>
      <c r="N977">
        <f t="shared" ref="N977:N1040" si="367">+M977-M964</f>
        <v>0</v>
      </c>
      <c r="O977" s="57">
        <f t="shared" si="349"/>
        <v>0</v>
      </c>
      <c r="P977" s="57">
        <f t="shared" si="350"/>
        <v>0</v>
      </c>
      <c r="Q977" s="57">
        <f t="shared" si="351"/>
        <v>0</v>
      </c>
      <c r="R977" s="57">
        <f t="shared" si="352"/>
        <v>0</v>
      </c>
      <c r="S977" s="57">
        <f t="shared" si="353"/>
        <v>0</v>
      </c>
      <c r="T977" s="57">
        <f t="shared" si="354"/>
        <v>0</v>
      </c>
      <c r="U977" s="57">
        <f t="shared" si="355"/>
        <v>0</v>
      </c>
      <c r="V977" s="58">
        <f t="shared" si="356"/>
        <v>0</v>
      </c>
      <c r="W977" s="58">
        <f t="shared" si="357"/>
        <v>0</v>
      </c>
      <c r="X977" s="58">
        <f t="shared" si="358"/>
        <v>0</v>
      </c>
      <c r="Y977" s="58">
        <f t="shared" si="359"/>
        <v>0</v>
      </c>
      <c r="Z977">
        <f t="shared" ref="Z977:Z1040" si="368">+Z964</f>
        <v>464038</v>
      </c>
    </row>
    <row r="978" spans="1:26" x14ac:dyDescent="0.3">
      <c r="A978" s="56" t="str">
        <f t="shared" si="345"/>
        <v>OUT TIME</v>
      </c>
      <c r="B978" s="56" t="str">
        <f t="shared" si="362"/>
        <v>ultimo</v>
      </c>
      <c r="C978" s="55">
        <f t="shared" si="363"/>
        <v>13</v>
      </c>
      <c r="D978" t="str">
        <f t="shared" si="363"/>
        <v>Panamá Oeste</v>
      </c>
      <c r="E978" s="23">
        <f t="shared" si="346"/>
        <v>44059</v>
      </c>
      <c r="F978" s="54">
        <f t="shared" si="347"/>
        <v>75</v>
      </c>
      <c r="G978" cm="1">
        <f t="array" ref="G978">+INDEX('Casos ACUM Prov'!$CK$3:$OM$16,'TODO PROVINCIA'!C978+1,'TODO PROVINCIA'!F978)</f>
        <v>0</v>
      </c>
      <c r="H978">
        <f t="shared" si="364"/>
        <v>0</v>
      </c>
      <c r="I978" cm="1">
        <f t="array" ref="I978">+INDEX('Muertes-PROV'!$C$3:$GE$16,$C978+1,$F978)</f>
        <v>0</v>
      </c>
      <c r="J978">
        <f t="shared" si="365"/>
        <v>0</v>
      </c>
      <c r="K978" cm="1">
        <f t="array" ref="K978">+INDEX('rECUPERA-prov'!$C$3:$LA$16,$C978+1,$F978)</f>
        <v>0</v>
      </c>
      <c r="L978">
        <f t="shared" si="366"/>
        <v>0</v>
      </c>
      <c r="M978">
        <f t="shared" si="348"/>
        <v>0</v>
      </c>
      <c r="N978">
        <f t="shared" si="367"/>
        <v>0</v>
      </c>
      <c r="O978" s="57">
        <f t="shared" si="349"/>
        <v>0</v>
      </c>
      <c r="P978" s="57">
        <f t="shared" si="350"/>
        <v>0</v>
      </c>
      <c r="Q978" s="57">
        <f t="shared" si="351"/>
        <v>0</v>
      </c>
      <c r="R978" s="57">
        <f t="shared" si="352"/>
        <v>0</v>
      </c>
      <c r="S978" s="57">
        <f t="shared" si="353"/>
        <v>0</v>
      </c>
      <c r="T978" s="57">
        <f t="shared" si="354"/>
        <v>0</v>
      </c>
      <c r="U978" s="57">
        <f t="shared" si="355"/>
        <v>0</v>
      </c>
      <c r="V978" s="58">
        <f t="shared" si="356"/>
        <v>0</v>
      </c>
      <c r="W978" s="58">
        <f t="shared" si="357"/>
        <v>0</v>
      </c>
      <c r="X978" s="58">
        <f t="shared" si="358"/>
        <v>0</v>
      </c>
      <c r="Y978" s="58">
        <f t="shared" si="359"/>
        <v>0</v>
      </c>
      <c r="Z978">
        <f t="shared" si="368"/>
        <v>226991</v>
      </c>
    </row>
    <row r="979" spans="1:26" x14ac:dyDescent="0.3">
      <c r="A979" s="56" t="str">
        <f t="shared" si="345"/>
        <v>OUT TIME</v>
      </c>
      <c r="B979" s="56" t="str">
        <f t="shared" si="362"/>
        <v>ultimo</v>
      </c>
      <c r="C979" s="55">
        <f t="shared" si="363"/>
        <v>1</v>
      </c>
      <c r="D979" t="str">
        <f t="shared" si="363"/>
        <v>Bocas del Toro</v>
      </c>
      <c r="E979" s="23">
        <f t="shared" si="346"/>
        <v>44060</v>
      </c>
      <c r="F979" s="54">
        <f t="shared" si="347"/>
        <v>76</v>
      </c>
      <c r="G979" cm="1">
        <f t="array" ref="G979">+INDEX('Casos ACUM Prov'!$CK$3:$OM$16,'TODO PROVINCIA'!C979+1,'TODO PROVINCIA'!F979)</f>
        <v>0</v>
      </c>
      <c r="H979">
        <f t="shared" si="364"/>
        <v>0</v>
      </c>
      <c r="I979" cm="1">
        <f t="array" ref="I979">+INDEX('Muertes-PROV'!$C$3:$GE$16,$C979+1,$F979)</f>
        <v>0</v>
      </c>
      <c r="J979">
        <f t="shared" si="365"/>
        <v>0</v>
      </c>
      <c r="K979" cm="1">
        <f t="array" ref="K979">+INDEX('rECUPERA-prov'!$C$3:$LA$16,$C979+1,$F979)</f>
        <v>0</v>
      </c>
      <c r="L979">
        <f t="shared" si="366"/>
        <v>0</v>
      </c>
      <c r="M979">
        <f t="shared" si="348"/>
        <v>0</v>
      </c>
      <c r="N979">
        <f t="shared" si="367"/>
        <v>0</v>
      </c>
      <c r="O979" s="57">
        <f t="shared" si="349"/>
        <v>0</v>
      </c>
      <c r="P979" s="57">
        <f t="shared" si="350"/>
        <v>0</v>
      </c>
      <c r="Q979" s="57">
        <f t="shared" si="351"/>
        <v>0</v>
      </c>
      <c r="R979" s="57">
        <f t="shared" si="352"/>
        <v>0</v>
      </c>
      <c r="S979" s="57">
        <f t="shared" si="353"/>
        <v>0</v>
      </c>
      <c r="T979" s="57">
        <f t="shared" si="354"/>
        <v>0</v>
      </c>
      <c r="U979" s="57">
        <f t="shared" si="355"/>
        <v>0</v>
      </c>
      <c r="V979" s="58">
        <f t="shared" si="356"/>
        <v>0</v>
      </c>
      <c r="W979" s="58">
        <f t="shared" si="357"/>
        <v>0</v>
      </c>
      <c r="X979" s="58">
        <f t="shared" si="358"/>
        <v>0</v>
      </c>
      <c r="Y979" s="58">
        <f t="shared" si="359"/>
        <v>0</v>
      </c>
      <c r="Z979">
        <f t="shared" si="368"/>
        <v>125461</v>
      </c>
    </row>
    <row r="980" spans="1:26" x14ac:dyDescent="0.3">
      <c r="A980" s="56" t="str">
        <f t="shared" si="345"/>
        <v>OUT TIME</v>
      </c>
      <c r="B980" s="56" t="str">
        <f t="shared" si="362"/>
        <v>ultimo</v>
      </c>
      <c r="C980" s="55">
        <f t="shared" si="363"/>
        <v>2</v>
      </c>
      <c r="D980" t="str">
        <f t="shared" si="363"/>
        <v>Coclé</v>
      </c>
      <c r="E980" s="23">
        <f t="shared" si="346"/>
        <v>44060</v>
      </c>
      <c r="F980" s="54">
        <f t="shared" si="347"/>
        <v>76</v>
      </c>
      <c r="G980" cm="1">
        <f t="array" ref="G980">+INDEX('Casos ACUM Prov'!$CK$3:$OM$16,'TODO PROVINCIA'!C980+1,'TODO PROVINCIA'!F980)</f>
        <v>0</v>
      </c>
      <c r="H980">
        <f t="shared" si="364"/>
        <v>0</v>
      </c>
      <c r="I980" cm="1">
        <f t="array" ref="I980">+INDEX('Muertes-PROV'!$C$3:$GE$16,$C980+1,$F980)</f>
        <v>0</v>
      </c>
      <c r="J980">
        <f t="shared" si="365"/>
        <v>0</v>
      </c>
      <c r="K980" cm="1">
        <f t="array" ref="K980">+INDEX('rECUPERA-prov'!$C$3:$LA$16,$C980+1,$F980)</f>
        <v>0</v>
      </c>
      <c r="L980">
        <f t="shared" si="366"/>
        <v>0</v>
      </c>
      <c r="M980">
        <f t="shared" si="348"/>
        <v>0</v>
      </c>
      <c r="N980">
        <f t="shared" si="367"/>
        <v>0</v>
      </c>
      <c r="O980" s="57">
        <f t="shared" si="349"/>
        <v>0</v>
      </c>
      <c r="P980" s="57">
        <f t="shared" si="350"/>
        <v>0</v>
      </c>
      <c r="Q980" s="57">
        <f t="shared" si="351"/>
        <v>0</v>
      </c>
      <c r="R980" s="57">
        <f t="shared" si="352"/>
        <v>0</v>
      </c>
      <c r="S980" s="57">
        <f t="shared" si="353"/>
        <v>0</v>
      </c>
      <c r="T980" s="57">
        <f t="shared" si="354"/>
        <v>0</v>
      </c>
      <c r="U980" s="57">
        <f t="shared" si="355"/>
        <v>0</v>
      </c>
      <c r="V980" s="58">
        <f t="shared" si="356"/>
        <v>0</v>
      </c>
      <c r="W980" s="58">
        <f t="shared" si="357"/>
        <v>0</v>
      </c>
      <c r="X980" s="58">
        <f t="shared" si="358"/>
        <v>0</v>
      </c>
      <c r="Y980" s="58">
        <f t="shared" si="359"/>
        <v>0</v>
      </c>
      <c r="Z980">
        <f t="shared" si="368"/>
        <v>416873</v>
      </c>
    </row>
    <row r="981" spans="1:26" x14ac:dyDescent="0.3">
      <c r="A981" s="56" t="str">
        <f t="shared" si="345"/>
        <v>OUT TIME</v>
      </c>
      <c r="B981" s="56" t="str">
        <f t="shared" si="362"/>
        <v>ultimo</v>
      </c>
      <c r="C981" s="55">
        <f t="shared" si="363"/>
        <v>3</v>
      </c>
      <c r="D981" t="str">
        <f t="shared" si="363"/>
        <v>Colón</v>
      </c>
      <c r="E981" s="23">
        <f t="shared" si="346"/>
        <v>44060</v>
      </c>
      <c r="F981" s="54">
        <f t="shared" si="347"/>
        <v>76</v>
      </c>
      <c r="G981" cm="1">
        <f t="array" ref="G981">+INDEX('Casos ACUM Prov'!$CK$3:$OM$16,'TODO PROVINCIA'!C981+1,'TODO PROVINCIA'!F981)</f>
        <v>0</v>
      </c>
      <c r="H981">
        <f t="shared" si="364"/>
        <v>0</v>
      </c>
      <c r="I981" cm="1">
        <f t="array" ref="I981">+INDEX('Muertes-PROV'!$C$3:$GE$16,$C981+1,$F981)</f>
        <v>0</v>
      </c>
      <c r="J981">
        <f t="shared" si="365"/>
        <v>0</v>
      </c>
      <c r="K981" cm="1">
        <f t="array" ref="K981">+INDEX('rECUPERA-prov'!$C$3:$LA$16,$C981+1,$F981)</f>
        <v>0</v>
      </c>
      <c r="L981">
        <f t="shared" si="366"/>
        <v>0</v>
      </c>
      <c r="M981">
        <f t="shared" si="348"/>
        <v>0</v>
      </c>
      <c r="N981">
        <f t="shared" si="367"/>
        <v>0</v>
      </c>
      <c r="O981" s="57">
        <f t="shared" si="349"/>
        <v>0</v>
      </c>
      <c r="P981" s="57">
        <f t="shared" si="350"/>
        <v>0</v>
      </c>
      <c r="Q981" s="57">
        <f t="shared" si="351"/>
        <v>0</v>
      </c>
      <c r="R981" s="57">
        <f t="shared" si="352"/>
        <v>0</v>
      </c>
      <c r="S981" s="57">
        <f t="shared" si="353"/>
        <v>0</v>
      </c>
      <c r="T981" s="57">
        <f t="shared" si="354"/>
        <v>0</v>
      </c>
      <c r="U981" s="57">
        <f t="shared" si="355"/>
        <v>0</v>
      </c>
      <c r="V981" s="58">
        <f t="shared" si="356"/>
        <v>0</v>
      </c>
      <c r="W981" s="58">
        <f t="shared" si="357"/>
        <v>0</v>
      </c>
      <c r="X981" s="58">
        <f t="shared" si="358"/>
        <v>0</v>
      </c>
      <c r="Y981" s="58">
        <f t="shared" si="359"/>
        <v>0</v>
      </c>
      <c r="Z981">
        <f t="shared" si="368"/>
        <v>233708</v>
      </c>
    </row>
    <row r="982" spans="1:26" x14ac:dyDescent="0.3">
      <c r="A982" s="56" t="str">
        <f t="shared" si="345"/>
        <v>OUT TIME</v>
      </c>
      <c r="B982" s="56" t="str">
        <f t="shared" si="362"/>
        <v>ultimo</v>
      </c>
      <c r="C982" s="55">
        <f t="shared" si="363"/>
        <v>4</v>
      </c>
      <c r="D982" t="str">
        <f t="shared" si="363"/>
        <v>Chiriquí</v>
      </c>
      <c r="E982" s="23">
        <f t="shared" si="346"/>
        <v>44060</v>
      </c>
      <c r="F982" s="54">
        <f t="shared" si="347"/>
        <v>76</v>
      </c>
      <c r="G982" cm="1">
        <f t="array" ref="G982">+INDEX('Casos ACUM Prov'!$CK$3:$OM$16,'TODO PROVINCIA'!C982+1,'TODO PROVINCIA'!F982)</f>
        <v>0</v>
      </c>
      <c r="H982">
        <f t="shared" si="364"/>
        <v>0</v>
      </c>
      <c r="I982" cm="1">
        <f t="array" ref="I982">+INDEX('Muertes-PROV'!$C$3:$GE$16,$C982+1,$F982)</f>
        <v>0</v>
      </c>
      <c r="J982">
        <f t="shared" si="365"/>
        <v>0</v>
      </c>
      <c r="K982" cm="1">
        <f t="array" ref="K982">+INDEX('rECUPERA-prov'!$C$3:$LA$16,$C982+1,$F982)</f>
        <v>0</v>
      </c>
      <c r="L982">
        <f t="shared" si="366"/>
        <v>0</v>
      </c>
      <c r="M982">
        <f t="shared" si="348"/>
        <v>0</v>
      </c>
      <c r="N982">
        <f t="shared" si="367"/>
        <v>0</v>
      </c>
      <c r="O982" s="57">
        <f t="shared" si="349"/>
        <v>0</v>
      </c>
      <c r="P982" s="57">
        <f t="shared" si="350"/>
        <v>0</v>
      </c>
      <c r="Q982" s="57">
        <f t="shared" si="351"/>
        <v>0</v>
      </c>
      <c r="R982" s="57">
        <f t="shared" si="352"/>
        <v>0</v>
      </c>
      <c r="S982" s="57">
        <f t="shared" si="353"/>
        <v>0</v>
      </c>
      <c r="T982" s="57">
        <f t="shared" si="354"/>
        <v>0</v>
      </c>
      <c r="U982" s="57">
        <f t="shared" si="355"/>
        <v>0</v>
      </c>
      <c r="V982" s="58">
        <f t="shared" si="356"/>
        <v>0</v>
      </c>
      <c r="W982" s="58">
        <f t="shared" si="357"/>
        <v>0</v>
      </c>
      <c r="X982" s="58">
        <f t="shared" si="358"/>
        <v>0</v>
      </c>
      <c r="Y982" s="58">
        <f t="shared" si="359"/>
        <v>0</v>
      </c>
      <c r="Z982">
        <f t="shared" si="368"/>
        <v>241928</v>
      </c>
    </row>
    <row r="983" spans="1:26" x14ac:dyDescent="0.3">
      <c r="A983" s="56" t="str">
        <f t="shared" si="345"/>
        <v>OUT TIME</v>
      </c>
      <c r="B983" s="56" t="str">
        <f t="shared" si="362"/>
        <v>ultimo</v>
      </c>
      <c r="C983" s="55">
        <f t="shared" si="363"/>
        <v>5</v>
      </c>
      <c r="D983" t="str">
        <f t="shared" si="363"/>
        <v>Darién</v>
      </c>
      <c r="E983" s="23">
        <f t="shared" si="346"/>
        <v>44060</v>
      </c>
      <c r="F983" s="54">
        <f t="shared" si="347"/>
        <v>76</v>
      </c>
      <c r="G983" cm="1">
        <f t="array" ref="G983">+INDEX('Casos ACUM Prov'!$CK$3:$OM$16,'TODO PROVINCIA'!C983+1,'TODO PROVINCIA'!F983)</f>
        <v>0</v>
      </c>
      <c r="H983">
        <f t="shared" si="364"/>
        <v>0</v>
      </c>
      <c r="I983" cm="1">
        <f t="array" ref="I983">+INDEX('Muertes-PROV'!$C$3:$GE$16,$C983+1,$F983)</f>
        <v>0</v>
      </c>
      <c r="J983">
        <f t="shared" si="365"/>
        <v>0</v>
      </c>
      <c r="K983" cm="1">
        <f t="array" ref="K983">+INDEX('rECUPERA-prov'!$C$3:$LA$16,$C983+1,$F983)</f>
        <v>0</v>
      </c>
      <c r="L983">
        <f t="shared" si="366"/>
        <v>0</v>
      </c>
      <c r="M983">
        <f t="shared" si="348"/>
        <v>0</v>
      </c>
      <c r="N983">
        <f t="shared" si="367"/>
        <v>0</v>
      </c>
      <c r="O983" s="57">
        <f t="shared" si="349"/>
        <v>0</v>
      </c>
      <c r="P983" s="57">
        <f t="shared" si="350"/>
        <v>0</v>
      </c>
      <c r="Q983" s="57">
        <f t="shared" si="351"/>
        <v>0</v>
      </c>
      <c r="R983" s="57">
        <f t="shared" si="352"/>
        <v>0</v>
      </c>
      <c r="S983" s="57">
        <f t="shared" si="353"/>
        <v>0</v>
      </c>
      <c r="T983" s="57">
        <f t="shared" si="354"/>
        <v>0</v>
      </c>
      <c r="U983" s="57">
        <f t="shared" si="355"/>
        <v>0</v>
      </c>
      <c r="V983" s="58">
        <f t="shared" si="356"/>
        <v>0</v>
      </c>
      <c r="W983" s="58">
        <f t="shared" si="357"/>
        <v>0</v>
      </c>
      <c r="X983" s="58">
        <f t="shared" si="358"/>
        <v>0</v>
      </c>
      <c r="Y983" s="58">
        <f t="shared" si="359"/>
        <v>0</v>
      </c>
      <c r="Z983">
        <f t="shared" si="368"/>
        <v>10001</v>
      </c>
    </row>
    <row r="984" spans="1:26" x14ac:dyDescent="0.3">
      <c r="A984" s="56" t="str">
        <f t="shared" si="345"/>
        <v>OUT TIME</v>
      </c>
      <c r="B984" s="56" t="str">
        <f t="shared" si="362"/>
        <v>ultimo</v>
      </c>
      <c r="C984" s="55">
        <f t="shared" si="363"/>
        <v>6</v>
      </c>
      <c r="D984" t="str">
        <f t="shared" si="363"/>
        <v>Herrera</v>
      </c>
      <c r="E984" s="23">
        <f t="shared" si="346"/>
        <v>44060</v>
      </c>
      <c r="F984" s="54">
        <f t="shared" si="347"/>
        <v>76</v>
      </c>
      <c r="G984" cm="1">
        <f t="array" ref="G984">+INDEX('Casos ACUM Prov'!$CK$3:$OM$16,'TODO PROVINCIA'!C984+1,'TODO PROVINCIA'!F984)</f>
        <v>0</v>
      </c>
      <c r="H984">
        <f t="shared" si="364"/>
        <v>0</v>
      </c>
      <c r="I984" cm="1">
        <f t="array" ref="I984">+INDEX('Muertes-PROV'!$C$3:$GE$16,$C984+1,$F984)</f>
        <v>0</v>
      </c>
      <c r="J984">
        <f t="shared" si="365"/>
        <v>0</v>
      </c>
      <c r="K984" cm="1">
        <f t="array" ref="K984">+INDEX('rECUPERA-prov'!$C$3:$LA$16,$C984+1,$F984)</f>
        <v>0</v>
      </c>
      <c r="L984">
        <f t="shared" si="366"/>
        <v>0</v>
      </c>
      <c r="M984">
        <f t="shared" si="348"/>
        <v>0</v>
      </c>
      <c r="N984">
        <f t="shared" si="367"/>
        <v>0</v>
      </c>
      <c r="O984" s="57">
        <f t="shared" si="349"/>
        <v>0</v>
      </c>
      <c r="P984" s="57">
        <f t="shared" si="350"/>
        <v>0</v>
      </c>
      <c r="Q984" s="57">
        <f t="shared" si="351"/>
        <v>0</v>
      </c>
      <c r="R984" s="57">
        <f t="shared" si="352"/>
        <v>0</v>
      </c>
      <c r="S984" s="57">
        <f t="shared" si="353"/>
        <v>0</v>
      </c>
      <c r="T984" s="57">
        <f t="shared" si="354"/>
        <v>0</v>
      </c>
      <c r="U984" s="57">
        <f t="shared" si="355"/>
        <v>0</v>
      </c>
      <c r="V984" s="58">
        <f t="shared" si="356"/>
        <v>0</v>
      </c>
      <c r="W984" s="58">
        <f t="shared" si="357"/>
        <v>0</v>
      </c>
      <c r="X984" s="58">
        <f t="shared" si="358"/>
        <v>0</v>
      </c>
      <c r="Y984" s="58">
        <f t="shared" si="359"/>
        <v>0</v>
      </c>
      <c r="Z984">
        <f t="shared" si="368"/>
        <v>33109</v>
      </c>
    </row>
    <row r="985" spans="1:26" x14ac:dyDescent="0.3">
      <c r="A985" s="56" t="str">
        <f t="shared" si="345"/>
        <v>OUT TIME</v>
      </c>
      <c r="B985" s="56" t="str">
        <f t="shared" si="362"/>
        <v>ultimo</v>
      </c>
      <c r="C985" s="55">
        <f t="shared" si="363"/>
        <v>7</v>
      </c>
      <c r="D985" t="str">
        <f t="shared" si="363"/>
        <v>Los Santos</v>
      </c>
      <c r="E985" s="23">
        <f t="shared" si="346"/>
        <v>44060</v>
      </c>
      <c r="F985" s="54">
        <f t="shared" si="347"/>
        <v>76</v>
      </c>
      <c r="G985" cm="1">
        <f t="array" ref="G985">+INDEX('Casos ACUM Prov'!$CK$3:$OM$16,'TODO PROVINCIA'!C985+1,'TODO PROVINCIA'!F985)</f>
        <v>0</v>
      </c>
      <c r="H985">
        <f t="shared" si="364"/>
        <v>0</v>
      </c>
      <c r="I985" cm="1">
        <f t="array" ref="I985">+INDEX('Muertes-PROV'!$C$3:$GE$16,$C985+1,$F985)</f>
        <v>0</v>
      </c>
      <c r="J985">
        <f t="shared" si="365"/>
        <v>0</v>
      </c>
      <c r="K985" cm="1">
        <f t="array" ref="K985">+INDEX('rECUPERA-prov'!$C$3:$LA$16,$C985+1,$F985)</f>
        <v>0</v>
      </c>
      <c r="L985">
        <f t="shared" si="366"/>
        <v>0</v>
      </c>
      <c r="M985">
        <f t="shared" si="348"/>
        <v>0</v>
      </c>
      <c r="N985">
        <f t="shared" si="367"/>
        <v>0</v>
      </c>
      <c r="O985" s="57">
        <f t="shared" si="349"/>
        <v>0</v>
      </c>
      <c r="P985" s="57">
        <f t="shared" si="350"/>
        <v>0</v>
      </c>
      <c r="Q985" s="57">
        <f t="shared" si="351"/>
        <v>0</v>
      </c>
      <c r="R985" s="57">
        <f t="shared" si="352"/>
        <v>0</v>
      </c>
      <c r="S985" s="57">
        <f t="shared" si="353"/>
        <v>0</v>
      </c>
      <c r="T985" s="57">
        <f t="shared" si="354"/>
        <v>0</v>
      </c>
      <c r="U985" s="57">
        <f t="shared" si="355"/>
        <v>0</v>
      </c>
      <c r="V985" s="58">
        <f t="shared" si="356"/>
        <v>0</v>
      </c>
      <c r="W985" s="58">
        <f t="shared" si="357"/>
        <v>0</v>
      </c>
      <c r="X985" s="58">
        <f t="shared" si="358"/>
        <v>0</v>
      </c>
      <c r="Y985" s="58">
        <f t="shared" si="359"/>
        <v>0</v>
      </c>
      <c r="Z985">
        <f t="shared" si="368"/>
        <v>156747</v>
      </c>
    </row>
    <row r="986" spans="1:26" x14ac:dyDescent="0.3">
      <c r="A986" s="56" t="str">
        <f t="shared" si="345"/>
        <v>OUT TIME</v>
      </c>
      <c r="B986" s="56" t="str">
        <f t="shared" si="362"/>
        <v>ultimo</v>
      </c>
      <c r="C986" s="55">
        <f t="shared" si="363"/>
        <v>8</v>
      </c>
      <c r="D986" t="str">
        <f t="shared" si="363"/>
        <v>Panamá</v>
      </c>
      <c r="E986" s="23">
        <f t="shared" si="346"/>
        <v>44060</v>
      </c>
      <c r="F986" s="54">
        <f t="shared" si="347"/>
        <v>76</v>
      </c>
      <c r="G986" cm="1">
        <f t="array" ref="G986">+INDEX('Casos ACUM Prov'!$CK$3:$OM$16,'TODO PROVINCIA'!C986+1,'TODO PROVINCIA'!F986)</f>
        <v>0</v>
      </c>
      <c r="H986">
        <f t="shared" si="364"/>
        <v>0</v>
      </c>
      <c r="I986" cm="1">
        <f t="array" ref="I986">+INDEX('Muertes-PROV'!$C$3:$GE$16,$C986+1,$F986)</f>
        <v>0</v>
      </c>
      <c r="J986">
        <f t="shared" si="365"/>
        <v>0</v>
      </c>
      <c r="K986" cm="1">
        <f t="array" ref="K986">+INDEX('rECUPERA-prov'!$C$3:$LA$16,$C986+1,$F986)</f>
        <v>0</v>
      </c>
      <c r="L986">
        <f t="shared" si="366"/>
        <v>0</v>
      </c>
      <c r="M986">
        <f t="shared" si="348"/>
        <v>0</v>
      </c>
      <c r="N986">
        <f t="shared" si="367"/>
        <v>0</v>
      </c>
      <c r="O986" s="57">
        <f t="shared" si="349"/>
        <v>0</v>
      </c>
      <c r="P986" s="57">
        <f t="shared" si="350"/>
        <v>0</v>
      </c>
      <c r="Q986" s="57">
        <f t="shared" si="351"/>
        <v>0</v>
      </c>
      <c r="R986" s="57">
        <f t="shared" si="352"/>
        <v>0</v>
      </c>
      <c r="S986" s="57">
        <f t="shared" si="353"/>
        <v>0</v>
      </c>
      <c r="T986" s="57">
        <f t="shared" si="354"/>
        <v>0</v>
      </c>
      <c r="U986" s="57">
        <f t="shared" si="355"/>
        <v>0</v>
      </c>
      <c r="V986" s="58">
        <f t="shared" si="356"/>
        <v>0</v>
      </c>
      <c r="W986" s="58">
        <f t="shared" si="357"/>
        <v>0</v>
      </c>
      <c r="X986" s="58">
        <f t="shared" si="358"/>
        <v>0</v>
      </c>
      <c r="Y986" s="58">
        <f t="shared" si="359"/>
        <v>0</v>
      </c>
      <c r="Z986">
        <f t="shared" si="368"/>
        <v>109955</v>
      </c>
    </row>
    <row r="987" spans="1:26" x14ac:dyDescent="0.3">
      <c r="A987" s="56" t="str">
        <f t="shared" si="345"/>
        <v>OUT TIME</v>
      </c>
      <c r="B987" s="56" t="str">
        <f t="shared" si="362"/>
        <v>ultimo</v>
      </c>
      <c r="C987" s="55">
        <f t="shared" si="363"/>
        <v>9</v>
      </c>
      <c r="D987" t="str">
        <f t="shared" si="363"/>
        <v>Veraguas</v>
      </c>
      <c r="E987" s="23">
        <f t="shared" si="346"/>
        <v>44060</v>
      </c>
      <c r="F987" s="54">
        <f t="shared" si="347"/>
        <v>76</v>
      </c>
      <c r="G987" cm="1">
        <f t="array" ref="G987">+INDEX('Casos ACUM Prov'!$CK$3:$OM$16,'TODO PROVINCIA'!C987+1,'TODO PROVINCIA'!F987)</f>
        <v>0</v>
      </c>
      <c r="H987">
        <f t="shared" si="364"/>
        <v>0</v>
      </c>
      <c r="I987" cm="1">
        <f t="array" ref="I987">+INDEX('Muertes-PROV'!$C$3:$GE$16,$C987+1,$F987)</f>
        <v>0</v>
      </c>
      <c r="J987">
        <f t="shared" si="365"/>
        <v>0</v>
      </c>
      <c r="K987" cm="1">
        <f t="array" ref="K987">+INDEX('rECUPERA-prov'!$C$3:$LA$16,$C987+1,$F987)</f>
        <v>0</v>
      </c>
      <c r="L987">
        <f t="shared" si="366"/>
        <v>0</v>
      </c>
      <c r="M987">
        <f t="shared" si="348"/>
        <v>0</v>
      </c>
      <c r="N987">
        <f t="shared" si="367"/>
        <v>0</v>
      </c>
      <c r="O987" s="57">
        <f t="shared" si="349"/>
        <v>0</v>
      </c>
      <c r="P987" s="57">
        <f t="shared" si="350"/>
        <v>0</v>
      </c>
      <c r="Q987" s="57">
        <f t="shared" si="351"/>
        <v>0</v>
      </c>
      <c r="R987" s="57">
        <f t="shared" si="352"/>
        <v>0</v>
      </c>
      <c r="S987" s="57">
        <f t="shared" si="353"/>
        <v>0</v>
      </c>
      <c r="T987" s="57">
        <f t="shared" si="354"/>
        <v>0</v>
      </c>
      <c r="U987" s="57">
        <f t="shared" si="355"/>
        <v>0</v>
      </c>
      <c r="V987" s="58">
        <f t="shared" si="356"/>
        <v>0</v>
      </c>
      <c r="W987" s="58">
        <f t="shared" si="357"/>
        <v>0</v>
      </c>
      <c r="X987" s="58">
        <f t="shared" si="358"/>
        <v>0</v>
      </c>
      <c r="Y987" s="58">
        <f t="shared" si="359"/>
        <v>0</v>
      </c>
      <c r="Z987">
        <f t="shared" si="368"/>
        <v>109955</v>
      </c>
    </row>
    <row r="988" spans="1:26" x14ac:dyDescent="0.3">
      <c r="A988" s="56" t="str">
        <f t="shared" si="345"/>
        <v>OUT TIME</v>
      </c>
      <c r="B988" s="56" t="str">
        <f t="shared" si="362"/>
        <v>ultimo</v>
      </c>
      <c r="C988" s="55">
        <f t="shared" ref="C988:D1003" si="369">+C975</f>
        <v>10</v>
      </c>
      <c r="D988" t="str">
        <f t="shared" si="369"/>
        <v>Comarca Kuna Yala</v>
      </c>
      <c r="E988" s="23">
        <f t="shared" si="346"/>
        <v>44060</v>
      </c>
      <c r="F988" s="54">
        <f t="shared" si="347"/>
        <v>76</v>
      </c>
      <c r="G988" cm="1">
        <f t="array" ref="G988">+INDEX('Casos ACUM Prov'!$CK$3:$OM$16,'TODO PROVINCIA'!C988+1,'TODO PROVINCIA'!F988)</f>
        <v>0</v>
      </c>
      <c r="H988">
        <f t="shared" si="364"/>
        <v>0</v>
      </c>
      <c r="I988" cm="1">
        <f t="array" ref="I988">+INDEX('Muertes-PROV'!$C$3:$GE$16,$C988+1,$F988)</f>
        <v>0</v>
      </c>
      <c r="J988">
        <f t="shared" si="365"/>
        <v>0</v>
      </c>
      <c r="K988" cm="1">
        <f t="array" ref="K988">+INDEX('rECUPERA-prov'!$C$3:$LA$16,$C988+1,$F988)</f>
        <v>0</v>
      </c>
      <c r="L988">
        <f t="shared" si="366"/>
        <v>0</v>
      </c>
      <c r="M988">
        <f t="shared" si="348"/>
        <v>0</v>
      </c>
      <c r="N988">
        <f t="shared" si="367"/>
        <v>0</v>
      </c>
      <c r="O988" s="57">
        <f t="shared" si="349"/>
        <v>0</v>
      </c>
      <c r="P988" s="57">
        <f t="shared" si="350"/>
        <v>0</v>
      </c>
      <c r="Q988" s="57">
        <f t="shared" si="351"/>
        <v>0</v>
      </c>
      <c r="R988" s="57">
        <f t="shared" si="352"/>
        <v>0</v>
      </c>
      <c r="S988" s="57">
        <f t="shared" si="353"/>
        <v>0</v>
      </c>
      <c r="T988" s="57">
        <f t="shared" si="354"/>
        <v>0</v>
      </c>
      <c r="U988" s="57">
        <f t="shared" si="355"/>
        <v>0</v>
      </c>
      <c r="V988" s="58">
        <f t="shared" si="356"/>
        <v>0</v>
      </c>
      <c r="W988" s="58">
        <f t="shared" si="357"/>
        <v>0</v>
      </c>
      <c r="X988" s="58">
        <f t="shared" si="358"/>
        <v>0</v>
      </c>
      <c r="Y988" s="58">
        <f t="shared" si="359"/>
        <v>0</v>
      </c>
      <c r="Z988">
        <f t="shared" si="368"/>
        <v>89592</v>
      </c>
    </row>
    <row r="989" spans="1:26" x14ac:dyDescent="0.3">
      <c r="A989" s="56" t="str">
        <f t="shared" ref="A989:A1052" si="370">+IFERROR(IF(AND(G989=0,K989=0,I989=0),"OUT TIME","ON"),"OUT TIME")</f>
        <v>OUT TIME</v>
      </c>
      <c r="B989" s="56" t="str">
        <f t="shared" si="362"/>
        <v>ultimo</v>
      </c>
      <c r="C989" s="55">
        <f t="shared" si="369"/>
        <v>11</v>
      </c>
      <c r="D989" t="str">
        <f t="shared" si="369"/>
        <v>Comarca Emberá Wounaán</v>
      </c>
      <c r="E989" s="23">
        <f t="shared" ref="E989:E1052" si="371">+IF(C989=1,E988+1,E988)</f>
        <v>44060</v>
      </c>
      <c r="F989" s="54">
        <f t="shared" ref="F989:F1052" si="372">+IF(C989=1,F988+1,F988)</f>
        <v>76</v>
      </c>
      <c r="G989" cm="1">
        <f t="array" ref="G989">+INDEX('Casos ACUM Prov'!$CK$3:$OM$16,'TODO PROVINCIA'!C989+1,'TODO PROVINCIA'!F989)</f>
        <v>0</v>
      </c>
      <c r="H989">
        <f t="shared" si="364"/>
        <v>0</v>
      </c>
      <c r="I989" cm="1">
        <f t="array" ref="I989">+INDEX('Muertes-PROV'!$C$3:$GE$16,$C989+1,$F989)</f>
        <v>0</v>
      </c>
      <c r="J989">
        <f t="shared" si="365"/>
        <v>0</v>
      </c>
      <c r="K989" cm="1">
        <f t="array" ref="K989">+INDEX('rECUPERA-prov'!$C$3:$LA$16,$C989+1,$F989)</f>
        <v>0</v>
      </c>
      <c r="L989">
        <f t="shared" si="366"/>
        <v>0</v>
      </c>
      <c r="M989">
        <f t="shared" ref="M989:M1052" si="373">+G989-I989-K989</f>
        <v>0</v>
      </c>
      <c r="N989">
        <f t="shared" si="367"/>
        <v>0</v>
      </c>
      <c r="O989" s="57">
        <f t="shared" ref="O989:O1052" si="374">+IFERROR(I989/G989,0)</f>
        <v>0</v>
      </c>
      <c r="P989" s="57">
        <f t="shared" ref="P989:P1052" si="375">+IFERROR(K989/G989,0)</f>
        <v>0</v>
      </c>
      <c r="Q989" s="57">
        <f t="shared" ref="Q989:Q1052" si="376">+IFERROR(M989/G989,0)</f>
        <v>0</v>
      </c>
      <c r="R989" s="57">
        <f t="shared" ref="R989:R1052" si="377">+IFERROR(H989/G989,0)</f>
        <v>0</v>
      </c>
      <c r="S989" s="57">
        <f t="shared" ref="S989:S1052" si="378">+IFERROR(J989/I989,0)</f>
        <v>0</v>
      </c>
      <c r="T989" s="57">
        <f t="shared" ref="T989:T1052" si="379">+IFERROR(L989/K989,0)</f>
        <v>0</v>
      </c>
      <c r="U989" s="57">
        <f t="shared" ref="U989:U1052" si="380">+IFERROR(N989/M989,0)</f>
        <v>0</v>
      </c>
      <c r="V989" s="58">
        <f t="shared" ref="V989:V1052" si="381">+G989/($Z989/1000000)</f>
        <v>0</v>
      </c>
      <c r="W989" s="58">
        <f t="shared" ref="W989:W1052" si="382">+I989/($Z989/1000000)</f>
        <v>0</v>
      </c>
      <c r="X989" s="58">
        <f t="shared" ref="X989:X1052" si="383">+K989/($Z989/1000000)</f>
        <v>0</v>
      </c>
      <c r="Y989" s="58">
        <f t="shared" ref="Y989:Y1052" si="384">+M989/($Z989/1000000)</f>
        <v>0</v>
      </c>
      <c r="Z989">
        <f t="shared" si="368"/>
        <v>1249032</v>
      </c>
    </row>
    <row r="990" spans="1:26" x14ac:dyDescent="0.3">
      <c r="A990" s="56" t="str">
        <f t="shared" si="370"/>
        <v>OUT TIME</v>
      </c>
      <c r="B990" s="56" t="str">
        <f t="shared" si="362"/>
        <v>ultimo</v>
      </c>
      <c r="C990" s="55">
        <f t="shared" si="369"/>
        <v>12</v>
      </c>
      <c r="D990" t="str">
        <f t="shared" si="369"/>
        <v>Comarca Ngäbe Buglé</v>
      </c>
      <c r="E990" s="23">
        <f t="shared" si="371"/>
        <v>44060</v>
      </c>
      <c r="F990" s="54">
        <f t="shared" si="372"/>
        <v>76</v>
      </c>
      <c r="G990" cm="1">
        <f t="array" ref="G990">+INDEX('Casos ACUM Prov'!$CK$3:$OM$16,'TODO PROVINCIA'!C990+1,'TODO PROVINCIA'!F990)</f>
        <v>0</v>
      </c>
      <c r="H990">
        <f t="shared" si="364"/>
        <v>0</v>
      </c>
      <c r="I990" cm="1">
        <f t="array" ref="I990">+INDEX('Muertes-PROV'!$C$3:$GE$16,$C990+1,$F990)</f>
        <v>0</v>
      </c>
      <c r="J990">
        <f t="shared" si="365"/>
        <v>0</v>
      </c>
      <c r="K990" cm="1">
        <f t="array" ref="K990">+INDEX('rECUPERA-prov'!$C$3:$LA$16,$C990+1,$F990)</f>
        <v>0</v>
      </c>
      <c r="L990">
        <f t="shared" si="366"/>
        <v>0</v>
      </c>
      <c r="M990">
        <f t="shared" si="373"/>
        <v>0</v>
      </c>
      <c r="N990">
        <f t="shared" si="367"/>
        <v>0</v>
      </c>
      <c r="O990" s="57">
        <f t="shared" si="374"/>
        <v>0</v>
      </c>
      <c r="P990" s="57">
        <f t="shared" si="375"/>
        <v>0</v>
      </c>
      <c r="Q990" s="57">
        <f t="shared" si="376"/>
        <v>0</v>
      </c>
      <c r="R990" s="57">
        <f t="shared" si="377"/>
        <v>0</v>
      </c>
      <c r="S990" s="57">
        <f t="shared" si="378"/>
        <v>0</v>
      </c>
      <c r="T990" s="57">
        <f t="shared" si="379"/>
        <v>0</v>
      </c>
      <c r="U990" s="57">
        <f t="shared" si="380"/>
        <v>0</v>
      </c>
      <c r="V990" s="58">
        <f t="shared" si="381"/>
        <v>0</v>
      </c>
      <c r="W990" s="58">
        <f t="shared" si="382"/>
        <v>0</v>
      </c>
      <c r="X990" s="58">
        <f t="shared" si="383"/>
        <v>0</v>
      </c>
      <c r="Y990" s="58">
        <f t="shared" si="384"/>
        <v>0</v>
      </c>
      <c r="Z990">
        <f t="shared" si="368"/>
        <v>464038</v>
      </c>
    </row>
    <row r="991" spans="1:26" x14ac:dyDescent="0.3">
      <c r="A991" s="56" t="str">
        <f t="shared" si="370"/>
        <v>OUT TIME</v>
      </c>
      <c r="B991" s="56" t="str">
        <f t="shared" si="362"/>
        <v>ultimo</v>
      </c>
      <c r="C991" s="55">
        <f t="shared" si="369"/>
        <v>13</v>
      </c>
      <c r="D991" t="str">
        <f t="shared" si="369"/>
        <v>Panamá Oeste</v>
      </c>
      <c r="E991" s="23">
        <f t="shared" si="371"/>
        <v>44060</v>
      </c>
      <c r="F991" s="54">
        <f t="shared" si="372"/>
        <v>76</v>
      </c>
      <c r="G991" cm="1">
        <f t="array" ref="G991">+INDEX('Casos ACUM Prov'!$CK$3:$OM$16,'TODO PROVINCIA'!C991+1,'TODO PROVINCIA'!F991)</f>
        <v>0</v>
      </c>
      <c r="H991">
        <f t="shared" si="364"/>
        <v>0</v>
      </c>
      <c r="I991" cm="1">
        <f t="array" ref="I991">+INDEX('Muertes-PROV'!$C$3:$GE$16,$C991+1,$F991)</f>
        <v>0</v>
      </c>
      <c r="J991">
        <f t="shared" si="365"/>
        <v>0</v>
      </c>
      <c r="K991" cm="1">
        <f t="array" ref="K991">+INDEX('rECUPERA-prov'!$C$3:$LA$16,$C991+1,$F991)</f>
        <v>0</v>
      </c>
      <c r="L991">
        <f t="shared" si="366"/>
        <v>0</v>
      </c>
      <c r="M991">
        <f t="shared" si="373"/>
        <v>0</v>
      </c>
      <c r="N991">
        <f t="shared" si="367"/>
        <v>0</v>
      </c>
      <c r="O991" s="57">
        <f t="shared" si="374"/>
        <v>0</v>
      </c>
      <c r="P991" s="57">
        <f t="shared" si="375"/>
        <v>0</v>
      </c>
      <c r="Q991" s="57">
        <f t="shared" si="376"/>
        <v>0</v>
      </c>
      <c r="R991" s="57">
        <f t="shared" si="377"/>
        <v>0</v>
      </c>
      <c r="S991" s="57">
        <f t="shared" si="378"/>
        <v>0</v>
      </c>
      <c r="T991" s="57">
        <f t="shared" si="379"/>
        <v>0</v>
      </c>
      <c r="U991" s="57">
        <f t="shared" si="380"/>
        <v>0</v>
      </c>
      <c r="V991" s="58">
        <f t="shared" si="381"/>
        <v>0</v>
      </c>
      <c r="W991" s="58">
        <f t="shared" si="382"/>
        <v>0</v>
      </c>
      <c r="X991" s="58">
        <f t="shared" si="383"/>
        <v>0</v>
      </c>
      <c r="Y991" s="58">
        <f t="shared" si="384"/>
        <v>0</v>
      </c>
      <c r="Z991">
        <f t="shared" si="368"/>
        <v>226991</v>
      </c>
    </row>
    <row r="992" spans="1:26" x14ac:dyDescent="0.3">
      <c r="A992" s="56" t="str">
        <f t="shared" si="370"/>
        <v>OUT TIME</v>
      </c>
      <c r="B992" s="56" t="str">
        <f t="shared" si="362"/>
        <v>ultimo</v>
      </c>
      <c r="C992" s="55">
        <f t="shared" si="369"/>
        <v>1</v>
      </c>
      <c r="D992" t="str">
        <f t="shared" si="369"/>
        <v>Bocas del Toro</v>
      </c>
      <c r="E992" s="23">
        <f t="shared" si="371"/>
        <v>44061</v>
      </c>
      <c r="F992" s="54">
        <f t="shared" si="372"/>
        <v>77</v>
      </c>
      <c r="G992" cm="1">
        <f t="array" ref="G992">+INDEX('Casos ACUM Prov'!$CK$3:$OM$16,'TODO PROVINCIA'!C992+1,'TODO PROVINCIA'!F992)</f>
        <v>0</v>
      </c>
      <c r="H992">
        <f t="shared" si="364"/>
        <v>0</v>
      </c>
      <c r="I992" cm="1">
        <f t="array" ref="I992">+INDEX('Muertes-PROV'!$C$3:$GE$16,$C992+1,$F992)</f>
        <v>0</v>
      </c>
      <c r="J992">
        <f t="shared" si="365"/>
        <v>0</v>
      </c>
      <c r="K992" cm="1">
        <f t="array" ref="K992">+INDEX('rECUPERA-prov'!$C$3:$LA$16,$C992+1,$F992)</f>
        <v>0</v>
      </c>
      <c r="L992">
        <f t="shared" si="366"/>
        <v>0</v>
      </c>
      <c r="M992">
        <f t="shared" si="373"/>
        <v>0</v>
      </c>
      <c r="N992">
        <f t="shared" si="367"/>
        <v>0</v>
      </c>
      <c r="O992" s="57">
        <f t="shared" si="374"/>
        <v>0</v>
      </c>
      <c r="P992" s="57">
        <f t="shared" si="375"/>
        <v>0</v>
      </c>
      <c r="Q992" s="57">
        <f t="shared" si="376"/>
        <v>0</v>
      </c>
      <c r="R992" s="57">
        <f t="shared" si="377"/>
        <v>0</v>
      </c>
      <c r="S992" s="57">
        <f t="shared" si="378"/>
        <v>0</v>
      </c>
      <c r="T992" s="57">
        <f t="shared" si="379"/>
        <v>0</v>
      </c>
      <c r="U992" s="57">
        <f t="shared" si="380"/>
        <v>0</v>
      </c>
      <c r="V992" s="58">
        <f t="shared" si="381"/>
        <v>0</v>
      </c>
      <c r="W992" s="58">
        <f t="shared" si="382"/>
        <v>0</v>
      </c>
      <c r="X992" s="58">
        <f t="shared" si="383"/>
        <v>0</v>
      </c>
      <c r="Y992" s="58">
        <f t="shared" si="384"/>
        <v>0</v>
      </c>
      <c r="Z992">
        <f t="shared" si="368"/>
        <v>125461</v>
      </c>
    </row>
    <row r="993" spans="1:26" x14ac:dyDescent="0.3">
      <c r="A993" s="56" t="str">
        <f t="shared" si="370"/>
        <v>OUT TIME</v>
      </c>
      <c r="B993" s="56" t="str">
        <f t="shared" si="362"/>
        <v>ultimo</v>
      </c>
      <c r="C993" s="55">
        <f t="shared" si="369"/>
        <v>2</v>
      </c>
      <c r="D993" t="str">
        <f t="shared" si="369"/>
        <v>Coclé</v>
      </c>
      <c r="E993" s="23">
        <f t="shared" si="371"/>
        <v>44061</v>
      </c>
      <c r="F993" s="54">
        <f t="shared" si="372"/>
        <v>77</v>
      </c>
      <c r="G993" cm="1">
        <f t="array" ref="G993">+INDEX('Casos ACUM Prov'!$CK$3:$OM$16,'TODO PROVINCIA'!C993+1,'TODO PROVINCIA'!F993)</f>
        <v>0</v>
      </c>
      <c r="H993">
        <f t="shared" si="364"/>
        <v>0</v>
      </c>
      <c r="I993" cm="1">
        <f t="array" ref="I993">+INDEX('Muertes-PROV'!$C$3:$GE$16,$C993+1,$F993)</f>
        <v>0</v>
      </c>
      <c r="J993">
        <f t="shared" si="365"/>
        <v>0</v>
      </c>
      <c r="K993" cm="1">
        <f t="array" ref="K993">+INDEX('rECUPERA-prov'!$C$3:$LA$16,$C993+1,$F993)</f>
        <v>0</v>
      </c>
      <c r="L993">
        <f t="shared" si="366"/>
        <v>0</v>
      </c>
      <c r="M993">
        <f t="shared" si="373"/>
        <v>0</v>
      </c>
      <c r="N993">
        <f t="shared" si="367"/>
        <v>0</v>
      </c>
      <c r="O993" s="57">
        <f t="shared" si="374"/>
        <v>0</v>
      </c>
      <c r="P993" s="57">
        <f t="shared" si="375"/>
        <v>0</v>
      </c>
      <c r="Q993" s="57">
        <f t="shared" si="376"/>
        <v>0</v>
      </c>
      <c r="R993" s="57">
        <f t="shared" si="377"/>
        <v>0</v>
      </c>
      <c r="S993" s="57">
        <f t="shared" si="378"/>
        <v>0</v>
      </c>
      <c r="T993" s="57">
        <f t="shared" si="379"/>
        <v>0</v>
      </c>
      <c r="U993" s="57">
        <f t="shared" si="380"/>
        <v>0</v>
      </c>
      <c r="V993" s="58">
        <f t="shared" si="381"/>
        <v>0</v>
      </c>
      <c r="W993" s="58">
        <f t="shared" si="382"/>
        <v>0</v>
      </c>
      <c r="X993" s="58">
        <f t="shared" si="383"/>
        <v>0</v>
      </c>
      <c r="Y993" s="58">
        <f t="shared" si="384"/>
        <v>0</v>
      </c>
      <c r="Z993">
        <f t="shared" si="368"/>
        <v>416873</v>
      </c>
    </row>
    <row r="994" spans="1:26" x14ac:dyDescent="0.3">
      <c r="A994" s="56" t="str">
        <f t="shared" si="370"/>
        <v>OUT TIME</v>
      </c>
      <c r="B994" s="56" t="str">
        <f t="shared" si="362"/>
        <v>ultimo</v>
      </c>
      <c r="C994" s="55">
        <f t="shared" si="369"/>
        <v>3</v>
      </c>
      <c r="D994" t="str">
        <f t="shared" si="369"/>
        <v>Colón</v>
      </c>
      <c r="E994" s="23">
        <f t="shared" si="371"/>
        <v>44061</v>
      </c>
      <c r="F994" s="54">
        <f t="shared" si="372"/>
        <v>77</v>
      </c>
      <c r="G994" cm="1">
        <f t="array" ref="G994">+INDEX('Casos ACUM Prov'!$CK$3:$OM$16,'TODO PROVINCIA'!C994+1,'TODO PROVINCIA'!F994)</f>
        <v>0</v>
      </c>
      <c r="H994">
        <f t="shared" si="364"/>
        <v>0</v>
      </c>
      <c r="I994" cm="1">
        <f t="array" ref="I994">+INDEX('Muertes-PROV'!$C$3:$GE$16,$C994+1,$F994)</f>
        <v>0</v>
      </c>
      <c r="J994">
        <f t="shared" si="365"/>
        <v>0</v>
      </c>
      <c r="K994" cm="1">
        <f t="array" ref="K994">+INDEX('rECUPERA-prov'!$C$3:$LA$16,$C994+1,$F994)</f>
        <v>0</v>
      </c>
      <c r="L994">
        <f t="shared" si="366"/>
        <v>0</v>
      </c>
      <c r="M994">
        <f t="shared" si="373"/>
        <v>0</v>
      </c>
      <c r="N994">
        <f t="shared" si="367"/>
        <v>0</v>
      </c>
      <c r="O994" s="57">
        <f t="shared" si="374"/>
        <v>0</v>
      </c>
      <c r="P994" s="57">
        <f t="shared" si="375"/>
        <v>0</v>
      </c>
      <c r="Q994" s="57">
        <f t="shared" si="376"/>
        <v>0</v>
      </c>
      <c r="R994" s="57">
        <f t="shared" si="377"/>
        <v>0</v>
      </c>
      <c r="S994" s="57">
        <f t="shared" si="378"/>
        <v>0</v>
      </c>
      <c r="T994" s="57">
        <f t="shared" si="379"/>
        <v>0</v>
      </c>
      <c r="U994" s="57">
        <f t="shared" si="380"/>
        <v>0</v>
      </c>
      <c r="V994" s="58">
        <f t="shared" si="381"/>
        <v>0</v>
      </c>
      <c r="W994" s="58">
        <f t="shared" si="382"/>
        <v>0</v>
      </c>
      <c r="X994" s="58">
        <f t="shared" si="383"/>
        <v>0</v>
      </c>
      <c r="Y994" s="58">
        <f t="shared" si="384"/>
        <v>0</v>
      </c>
      <c r="Z994">
        <f t="shared" si="368"/>
        <v>233708</v>
      </c>
    </row>
    <row r="995" spans="1:26" x14ac:dyDescent="0.3">
      <c r="A995" s="56" t="str">
        <f t="shared" si="370"/>
        <v>OUT TIME</v>
      </c>
      <c r="B995" s="56" t="str">
        <f t="shared" si="362"/>
        <v>ultimo</v>
      </c>
      <c r="C995" s="55">
        <f t="shared" si="369"/>
        <v>4</v>
      </c>
      <c r="D995" t="str">
        <f t="shared" si="369"/>
        <v>Chiriquí</v>
      </c>
      <c r="E995" s="23">
        <f t="shared" si="371"/>
        <v>44061</v>
      </c>
      <c r="F995" s="54">
        <f t="shared" si="372"/>
        <v>77</v>
      </c>
      <c r="G995" cm="1">
        <f t="array" ref="G995">+INDEX('Casos ACUM Prov'!$CK$3:$OM$16,'TODO PROVINCIA'!C995+1,'TODO PROVINCIA'!F995)</f>
        <v>0</v>
      </c>
      <c r="H995">
        <f t="shared" si="364"/>
        <v>0</v>
      </c>
      <c r="I995" cm="1">
        <f t="array" ref="I995">+INDEX('Muertes-PROV'!$C$3:$GE$16,$C995+1,$F995)</f>
        <v>0</v>
      </c>
      <c r="J995">
        <f t="shared" si="365"/>
        <v>0</v>
      </c>
      <c r="K995" cm="1">
        <f t="array" ref="K995">+INDEX('rECUPERA-prov'!$C$3:$LA$16,$C995+1,$F995)</f>
        <v>0</v>
      </c>
      <c r="L995">
        <f t="shared" si="366"/>
        <v>0</v>
      </c>
      <c r="M995">
        <f t="shared" si="373"/>
        <v>0</v>
      </c>
      <c r="N995">
        <f t="shared" si="367"/>
        <v>0</v>
      </c>
      <c r="O995" s="57">
        <f t="shared" si="374"/>
        <v>0</v>
      </c>
      <c r="P995" s="57">
        <f t="shared" si="375"/>
        <v>0</v>
      </c>
      <c r="Q995" s="57">
        <f t="shared" si="376"/>
        <v>0</v>
      </c>
      <c r="R995" s="57">
        <f t="shared" si="377"/>
        <v>0</v>
      </c>
      <c r="S995" s="57">
        <f t="shared" si="378"/>
        <v>0</v>
      </c>
      <c r="T995" s="57">
        <f t="shared" si="379"/>
        <v>0</v>
      </c>
      <c r="U995" s="57">
        <f t="shared" si="380"/>
        <v>0</v>
      </c>
      <c r="V995" s="58">
        <f t="shared" si="381"/>
        <v>0</v>
      </c>
      <c r="W995" s="58">
        <f t="shared" si="382"/>
        <v>0</v>
      </c>
      <c r="X995" s="58">
        <f t="shared" si="383"/>
        <v>0</v>
      </c>
      <c r="Y995" s="58">
        <f t="shared" si="384"/>
        <v>0</v>
      </c>
      <c r="Z995">
        <f t="shared" si="368"/>
        <v>241928</v>
      </c>
    </row>
    <row r="996" spans="1:26" x14ac:dyDescent="0.3">
      <c r="A996" s="56" t="str">
        <f t="shared" si="370"/>
        <v>OUT TIME</v>
      </c>
      <c r="B996" s="56" t="str">
        <f t="shared" si="362"/>
        <v>ultimo</v>
      </c>
      <c r="C996" s="55">
        <f t="shared" si="369"/>
        <v>5</v>
      </c>
      <c r="D996" t="str">
        <f t="shared" si="369"/>
        <v>Darién</v>
      </c>
      <c r="E996" s="23">
        <f t="shared" si="371"/>
        <v>44061</v>
      </c>
      <c r="F996" s="54">
        <f t="shared" si="372"/>
        <v>77</v>
      </c>
      <c r="G996" cm="1">
        <f t="array" ref="G996">+INDEX('Casos ACUM Prov'!$CK$3:$OM$16,'TODO PROVINCIA'!C996+1,'TODO PROVINCIA'!F996)</f>
        <v>0</v>
      </c>
      <c r="H996">
        <f t="shared" si="364"/>
        <v>0</v>
      </c>
      <c r="I996" cm="1">
        <f t="array" ref="I996">+INDEX('Muertes-PROV'!$C$3:$GE$16,$C996+1,$F996)</f>
        <v>0</v>
      </c>
      <c r="J996">
        <f t="shared" si="365"/>
        <v>0</v>
      </c>
      <c r="K996" cm="1">
        <f t="array" ref="K996">+INDEX('rECUPERA-prov'!$C$3:$LA$16,$C996+1,$F996)</f>
        <v>0</v>
      </c>
      <c r="L996">
        <f t="shared" si="366"/>
        <v>0</v>
      </c>
      <c r="M996">
        <f t="shared" si="373"/>
        <v>0</v>
      </c>
      <c r="N996">
        <f t="shared" si="367"/>
        <v>0</v>
      </c>
      <c r="O996" s="57">
        <f t="shared" si="374"/>
        <v>0</v>
      </c>
      <c r="P996" s="57">
        <f t="shared" si="375"/>
        <v>0</v>
      </c>
      <c r="Q996" s="57">
        <f t="shared" si="376"/>
        <v>0</v>
      </c>
      <c r="R996" s="57">
        <f t="shared" si="377"/>
        <v>0</v>
      </c>
      <c r="S996" s="57">
        <f t="shared" si="378"/>
        <v>0</v>
      </c>
      <c r="T996" s="57">
        <f t="shared" si="379"/>
        <v>0</v>
      </c>
      <c r="U996" s="57">
        <f t="shared" si="380"/>
        <v>0</v>
      </c>
      <c r="V996" s="58">
        <f t="shared" si="381"/>
        <v>0</v>
      </c>
      <c r="W996" s="58">
        <f t="shared" si="382"/>
        <v>0</v>
      </c>
      <c r="X996" s="58">
        <f t="shared" si="383"/>
        <v>0</v>
      </c>
      <c r="Y996" s="58">
        <f t="shared" si="384"/>
        <v>0</v>
      </c>
      <c r="Z996">
        <f t="shared" si="368"/>
        <v>10001</v>
      </c>
    </row>
    <row r="997" spans="1:26" x14ac:dyDescent="0.3">
      <c r="A997" s="56" t="str">
        <f t="shared" si="370"/>
        <v>OUT TIME</v>
      </c>
      <c r="B997" s="56" t="str">
        <f t="shared" si="362"/>
        <v>ultimo</v>
      </c>
      <c r="C997" s="55">
        <f t="shared" si="369"/>
        <v>6</v>
      </c>
      <c r="D997" t="str">
        <f t="shared" si="369"/>
        <v>Herrera</v>
      </c>
      <c r="E997" s="23">
        <f t="shared" si="371"/>
        <v>44061</v>
      </c>
      <c r="F997" s="54">
        <f t="shared" si="372"/>
        <v>77</v>
      </c>
      <c r="G997" cm="1">
        <f t="array" ref="G997">+INDEX('Casos ACUM Prov'!$CK$3:$OM$16,'TODO PROVINCIA'!C997+1,'TODO PROVINCIA'!F997)</f>
        <v>0</v>
      </c>
      <c r="H997">
        <f t="shared" si="364"/>
        <v>0</v>
      </c>
      <c r="I997" cm="1">
        <f t="array" ref="I997">+INDEX('Muertes-PROV'!$C$3:$GE$16,$C997+1,$F997)</f>
        <v>0</v>
      </c>
      <c r="J997">
        <f t="shared" si="365"/>
        <v>0</v>
      </c>
      <c r="K997" cm="1">
        <f t="array" ref="K997">+INDEX('rECUPERA-prov'!$C$3:$LA$16,$C997+1,$F997)</f>
        <v>0</v>
      </c>
      <c r="L997">
        <f t="shared" si="366"/>
        <v>0</v>
      </c>
      <c r="M997">
        <f t="shared" si="373"/>
        <v>0</v>
      </c>
      <c r="N997">
        <f t="shared" si="367"/>
        <v>0</v>
      </c>
      <c r="O997" s="57">
        <f t="shared" si="374"/>
        <v>0</v>
      </c>
      <c r="P997" s="57">
        <f t="shared" si="375"/>
        <v>0</v>
      </c>
      <c r="Q997" s="57">
        <f t="shared" si="376"/>
        <v>0</v>
      </c>
      <c r="R997" s="57">
        <f t="shared" si="377"/>
        <v>0</v>
      </c>
      <c r="S997" s="57">
        <f t="shared" si="378"/>
        <v>0</v>
      </c>
      <c r="T997" s="57">
        <f t="shared" si="379"/>
        <v>0</v>
      </c>
      <c r="U997" s="57">
        <f t="shared" si="380"/>
        <v>0</v>
      </c>
      <c r="V997" s="58">
        <f t="shared" si="381"/>
        <v>0</v>
      </c>
      <c r="W997" s="58">
        <f t="shared" si="382"/>
        <v>0</v>
      </c>
      <c r="X997" s="58">
        <f t="shared" si="383"/>
        <v>0</v>
      </c>
      <c r="Y997" s="58">
        <f t="shared" si="384"/>
        <v>0</v>
      </c>
      <c r="Z997">
        <f t="shared" si="368"/>
        <v>33109</v>
      </c>
    </row>
    <row r="998" spans="1:26" x14ac:dyDescent="0.3">
      <c r="A998" s="56" t="str">
        <f t="shared" si="370"/>
        <v>OUT TIME</v>
      </c>
      <c r="B998" s="56" t="str">
        <f t="shared" si="362"/>
        <v>ultimo</v>
      </c>
      <c r="C998" s="55">
        <f t="shared" si="369"/>
        <v>7</v>
      </c>
      <c r="D998" t="str">
        <f t="shared" si="369"/>
        <v>Los Santos</v>
      </c>
      <c r="E998" s="23">
        <f t="shared" si="371"/>
        <v>44061</v>
      </c>
      <c r="F998" s="54">
        <f t="shared" si="372"/>
        <v>77</v>
      </c>
      <c r="G998" cm="1">
        <f t="array" ref="G998">+INDEX('Casos ACUM Prov'!$CK$3:$OM$16,'TODO PROVINCIA'!C998+1,'TODO PROVINCIA'!F998)</f>
        <v>0</v>
      </c>
      <c r="H998">
        <f t="shared" si="364"/>
        <v>0</v>
      </c>
      <c r="I998" cm="1">
        <f t="array" ref="I998">+INDEX('Muertes-PROV'!$C$3:$GE$16,$C998+1,$F998)</f>
        <v>0</v>
      </c>
      <c r="J998">
        <f t="shared" si="365"/>
        <v>0</v>
      </c>
      <c r="K998" cm="1">
        <f t="array" ref="K998">+INDEX('rECUPERA-prov'!$C$3:$LA$16,$C998+1,$F998)</f>
        <v>0</v>
      </c>
      <c r="L998">
        <f t="shared" si="366"/>
        <v>0</v>
      </c>
      <c r="M998">
        <f t="shared" si="373"/>
        <v>0</v>
      </c>
      <c r="N998">
        <f t="shared" si="367"/>
        <v>0</v>
      </c>
      <c r="O998" s="57">
        <f t="shared" si="374"/>
        <v>0</v>
      </c>
      <c r="P998" s="57">
        <f t="shared" si="375"/>
        <v>0</v>
      </c>
      <c r="Q998" s="57">
        <f t="shared" si="376"/>
        <v>0</v>
      </c>
      <c r="R998" s="57">
        <f t="shared" si="377"/>
        <v>0</v>
      </c>
      <c r="S998" s="57">
        <f t="shared" si="378"/>
        <v>0</v>
      </c>
      <c r="T998" s="57">
        <f t="shared" si="379"/>
        <v>0</v>
      </c>
      <c r="U998" s="57">
        <f t="shared" si="380"/>
        <v>0</v>
      </c>
      <c r="V998" s="58">
        <f t="shared" si="381"/>
        <v>0</v>
      </c>
      <c r="W998" s="58">
        <f t="shared" si="382"/>
        <v>0</v>
      </c>
      <c r="X998" s="58">
        <f t="shared" si="383"/>
        <v>0</v>
      </c>
      <c r="Y998" s="58">
        <f t="shared" si="384"/>
        <v>0</v>
      </c>
      <c r="Z998">
        <f t="shared" si="368"/>
        <v>156747</v>
      </c>
    </row>
    <row r="999" spans="1:26" x14ac:dyDescent="0.3">
      <c r="A999" s="56" t="str">
        <f t="shared" si="370"/>
        <v>OUT TIME</v>
      </c>
      <c r="B999" s="56" t="str">
        <f t="shared" si="362"/>
        <v>ultimo</v>
      </c>
      <c r="C999" s="55">
        <f t="shared" si="369"/>
        <v>8</v>
      </c>
      <c r="D999" t="str">
        <f t="shared" si="369"/>
        <v>Panamá</v>
      </c>
      <c r="E999" s="23">
        <f t="shared" si="371"/>
        <v>44061</v>
      </c>
      <c r="F999" s="54">
        <f t="shared" si="372"/>
        <v>77</v>
      </c>
      <c r="G999" cm="1">
        <f t="array" ref="G999">+INDEX('Casos ACUM Prov'!$CK$3:$OM$16,'TODO PROVINCIA'!C999+1,'TODO PROVINCIA'!F999)</f>
        <v>0</v>
      </c>
      <c r="H999">
        <f t="shared" si="364"/>
        <v>0</v>
      </c>
      <c r="I999" cm="1">
        <f t="array" ref="I999">+INDEX('Muertes-PROV'!$C$3:$GE$16,$C999+1,$F999)</f>
        <v>0</v>
      </c>
      <c r="J999">
        <f t="shared" si="365"/>
        <v>0</v>
      </c>
      <c r="K999" cm="1">
        <f t="array" ref="K999">+INDEX('rECUPERA-prov'!$C$3:$LA$16,$C999+1,$F999)</f>
        <v>0</v>
      </c>
      <c r="L999">
        <f t="shared" si="366"/>
        <v>0</v>
      </c>
      <c r="M999">
        <f t="shared" si="373"/>
        <v>0</v>
      </c>
      <c r="N999">
        <f t="shared" si="367"/>
        <v>0</v>
      </c>
      <c r="O999" s="57">
        <f t="shared" si="374"/>
        <v>0</v>
      </c>
      <c r="P999" s="57">
        <f t="shared" si="375"/>
        <v>0</v>
      </c>
      <c r="Q999" s="57">
        <f t="shared" si="376"/>
        <v>0</v>
      </c>
      <c r="R999" s="57">
        <f t="shared" si="377"/>
        <v>0</v>
      </c>
      <c r="S999" s="57">
        <f t="shared" si="378"/>
        <v>0</v>
      </c>
      <c r="T999" s="57">
        <f t="shared" si="379"/>
        <v>0</v>
      </c>
      <c r="U999" s="57">
        <f t="shared" si="380"/>
        <v>0</v>
      </c>
      <c r="V999" s="58">
        <f t="shared" si="381"/>
        <v>0</v>
      </c>
      <c r="W999" s="58">
        <f t="shared" si="382"/>
        <v>0</v>
      </c>
      <c r="X999" s="58">
        <f t="shared" si="383"/>
        <v>0</v>
      </c>
      <c r="Y999" s="58">
        <f t="shared" si="384"/>
        <v>0</v>
      </c>
      <c r="Z999">
        <f t="shared" si="368"/>
        <v>109955</v>
      </c>
    </row>
    <row r="1000" spans="1:26" x14ac:dyDescent="0.3">
      <c r="A1000" s="56" t="str">
        <f t="shared" si="370"/>
        <v>OUT TIME</v>
      </c>
      <c r="B1000" s="56" t="str">
        <f t="shared" si="362"/>
        <v>ultimo</v>
      </c>
      <c r="C1000" s="55">
        <f t="shared" si="369"/>
        <v>9</v>
      </c>
      <c r="D1000" t="str">
        <f t="shared" si="369"/>
        <v>Veraguas</v>
      </c>
      <c r="E1000" s="23">
        <f t="shared" si="371"/>
        <v>44061</v>
      </c>
      <c r="F1000" s="54">
        <f t="shared" si="372"/>
        <v>77</v>
      </c>
      <c r="G1000" cm="1">
        <f t="array" ref="G1000">+INDEX('Casos ACUM Prov'!$CK$3:$OM$16,'TODO PROVINCIA'!C1000+1,'TODO PROVINCIA'!F1000)</f>
        <v>0</v>
      </c>
      <c r="H1000">
        <f t="shared" si="364"/>
        <v>0</v>
      </c>
      <c r="I1000" cm="1">
        <f t="array" ref="I1000">+INDEX('Muertes-PROV'!$C$3:$GE$16,$C1000+1,$F1000)</f>
        <v>0</v>
      </c>
      <c r="J1000">
        <f t="shared" si="365"/>
        <v>0</v>
      </c>
      <c r="K1000" cm="1">
        <f t="array" ref="K1000">+INDEX('rECUPERA-prov'!$C$3:$LA$16,$C1000+1,$F1000)</f>
        <v>0</v>
      </c>
      <c r="L1000">
        <f t="shared" si="366"/>
        <v>0</v>
      </c>
      <c r="M1000">
        <f t="shared" si="373"/>
        <v>0</v>
      </c>
      <c r="N1000">
        <f t="shared" si="367"/>
        <v>0</v>
      </c>
      <c r="O1000" s="57">
        <f t="shared" si="374"/>
        <v>0</v>
      </c>
      <c r="P1000" s="57">
        <f t="shared" si="375"/>
        <v>0</v>
      </c>
      <c r="Q1000" s="57">
        <f t="shared" si="376"/>
        <v>0</v>
      </c>
      <c r="R1000" s="57">
        <f t="shared" si="377"/>
        <v>0</v>
      </c>
      <c r="S1000" s="57">
        <f t="shared" si="378"/>
        <v>0</v>
      </c>
      <c r="T1000" s="57">
        <f t="shared" si="379"/>
        <v>0</v>
      </c>
      <c r="U1000" s="57">
        <f t="shared" si="380"/>
        <v>0</v>
      </c>
      <c r="V1000" s="58">
        <f t="shared" si="381"/>
        <v>0</v>
      </c>
      <c r="W1000" s="58">
        <f t="shared" si="382"/>
        <v>0</v>
      </c>
      <c r="X1000" s="58">
        <f t="shared" si="383"/>
        <v>0</v>
      </c>
      <c r="Y1000" s="58">
        <f t="shared" si="384"/>
        <v>0</v>
      </c>
      <c r="Z1000">
        <f t="shared" si="368"/>
        <v>109955</v>
      </c>
    </row>
    <row r="1001" spans="1:26" x14ac:dyDescent="0.3">
      <c r="A1001" s="56" t="str">
        <f t="shared" si="370"/>
        <v>OUT TIME</v>
      </c>
      <c r="B1001" s="56" t="str">
        <f t="shared" si="362"/>
        <v>ultimo</v>
      </c>
      <c r="C1001" s="55">
        <f t="shared" si="369"/>
        <v>10</v>
      </c>
      <c r="D1001" t="str">
        <f t="shared" si="369"/>
        <v>Comarca Kuna Yala</v>
      </c>
      <c r="E1001" s="23">
        <f t="shared" si="371"/>
        <v>44061</v>
      </c>
      <c r="F1001" s="54">
        <f t="shared" si="372"/>
        <v>77</v>
      </c>
      <c r="G1001" cm="1">
        <f t="array" ref="G1001">+INDEX('Casos ACUM Prov'!$CK$3:$OM$16,'TODO PROVINCIA'!C1001+1,'TODO PROVINCIA'!F1001)</f>
        <v>0</v>
      </c>
      <c r="H1001">
        <f t="shared" si="364"/>
        <v>0</v>
      </c>
      <c r="I1001" cm="1">
        <f t="array" ref="I1001">+INDEX('Muertes-PROV'!$C$3:$GE$16,$C1001+1,$F1001)</f>
        <v>0</v>
      </c>
      <c r="J1001">
        <f t="shared" si="365"/>
        <v>0</v>
      </c>
      <c r="K1001" cm="1">
        <f t="array" ref="K1001">+INDEX('rECUPERA-prov'!$C$3:$LA$16,$C1001+1,$F1001)</f>
        <v>0</v>
      </c>
      <c r="L1001">
        <f t="shared" si="366"/>
        <v>0</v>
      </c>
      <c r="M1001">
        <f t="shared" si="373"/>
        <v>0</v>
      </c>
      <c r="N1001">
        <f t="shared" si="367"/>
        <v>0</v>
      </c>
      <c r="O1001" s="57">
        <f t="shared" si="374"/>
        <v>0</v>
      </c>
      <c r="P1001" s="57">
        <f t="shared" si="375"/>
        <v>0</v>
      </c>
      <c r="Q1001" s="57">
        <f t="shared" si="376"/>
        <v>0</v>
      </c>
      <c r="R1001" s="57">
        <f t="shared" si="377"/>
        <v>0</v>
      </c>
      <c r="S1001" s="57">
        <f t="shared" si="378"/>
        <v>0</v>
      </c>
      <c r="T1001" s="57">
        <f t="shared" si="379"/>
        <v>0</v>
      </c>
      <c r="U1001" s="57">
        <f t="shared" si="380"/>
        <v>0</v>
      </c>
      <c r="V1001" s="58">
        <f t="shared" si="381"/>
        <v>0</v>
      </c>
      <c r="W1001" s="58">
        <f t="shared" si="382"/>
        <v>0</v>
      </c>
      <c r="X1001" s="58">
        <f t="shared" si="383"/>
        <v>0</v>
      </c>
      <c r="Y1001" s="58">
        <f t="shared" si="384"/>
        <v>0</v>
      </c>
      <c r="Z1001">
        <f t="shared" si="368"/>
        <v>89592</v>
      </c>
    </row>
    <row r="1002" spans="1:26" x14ac:dyDescent="0.3">
      <c r="A1002" s="56" t="str">
        <f t="shared" si="370"/>
        <v>OUT TIME</v>
      </c>
      <c r="B1002" s="56" t="str">
        <f t="shared" si="362"/>
        <v>ultimo</v>
      </c>
      <c r="C1002" s="55">
        <f t="shared" si="369"/>
        <v>11</v>
      </c>
      <c r="D1002" t="str">
        <f t="shared" si="369"/>
        <v>Comarca Emberá Wounaán</v>
      </c>
      <c r="E1002" s="23">
        <f t="shared" si="371"/>
        <v>44061</v>
      </c>
      <c r="F1002" s="54">
        <f t="shared" si="372"/>
        <v>77</v>
      </c>
      <c r="G1002" cm="1">
        <f t="array" ref="G1002">+INDEX('Casos ACUM Prov'!$CK$3:$OM$16,'TODO PROVINCIA'!C1002+1,'TODO PROVINCIA'!F1002)</f>
        <v>0</v>
      </c>
      <c r="H1002">
        <f t="shared" si="364"/>
        <v>0</v>
      </c>
      <c r="I1002" cm="1">
        <f t="array" ref="I1002">+INDEX('Muertes-PROV'!$C$3:$GE$16,$C1002+1,$F1002)</f>
        <v>0</v>
      </c>
      <c r="J1002">
        <f t="shared" si="365"/>
        <v>0</v>
      </c>
      <c r="K1002" cm="1">
        <f t="array" ref="K1002">+INDEX('rECUPERA-prov'!$C$3:$LA$16,$C1002+1,$F1002)</f>
        <v>0</v>
      </c>
      <c r="L1002">
        <f t="shared" si="366"/>
        <v>0</v>
      </c>
      <c r="M1002">
        <f t="shared" si="373"/>
        <v>0</v>
      </c>
      <c r="N1002">
        <f t="shared" si="367"/>
        <v>0</v>
      </c>
      <c r="O1002" s="57">
        <f t="shared" si="374"/>
        <v>0</v>
      </c>
      <c r="P1002" s="57">
        <f t="shared" si="375"/>
        <v>0</v>
      </c>
      <c r="Q1002" s="57">
        <f t="shared" si="376"/>
        <v>0</v>
      </c>
      <c r="R1002" s="57">
        <f t="shared" si="377"/>
        <v>0</v>
      </c>
      <c r="S1002" s="57">
        <f t="shared" si="378"/>
        <v>0</v>
      </c>
      <c r="T1002" s="57">
        <f t="shared" si="379"/>
        <v>0</v>
      </c>
      <c r="U1002" s="57">
        <f t="shared" si="380"/>
        <v>0</v>
      </c>
      <c r="V1002" s="58">
        <f t="shared" si="381"/>
        <v>0</v>
      </c>
      <c r="W1002" s="58">
        <f t="shared" si="382"/>
        <v>0</v>
      </c>
      <c r="X1002" s="58">
        <f t="shared" si="383"/>
        <v>0</v>
      </c>
      <c r="Y1002" s="58">
        <f t="shared" si="384"/>
        <v>0</v>
      </c>
      <c r="Z1002">
        <f t="shared" si="368"/>
        <v>1249032</v>
      </c>
    </row>
    <row r="1003" spans="1:26" x14ac:dyDescent="0.3">
      <c r="A1003" s="56" t="str">
        <f t="shared" si="370"/>
        <v>OUT TIME</v>
      </c>
      <c r="B1003" s="56" t="str">
        <f t="shared" si="362"/>
        <v>ultimo</v>
      </c>
      <c r="C1003" s="55">
        <f t="shared" si="369"/>
        <v>12</v>
      </c>
      <c r="D1003" t="str">
        <f t="shared" si="369"/>
        <v>Comarca Ngäbe Buglé</v>
      </c>
      <c r="E1003" s="23">
        <f t="shared" si="371"/>
        <v>44061</v>
      </c>
      <c r="F1003" s="54">
        <f t="shared" si="372"/>
        <v>77</v>
      </c>
      <c r="G1003" cm="1">
        <f t="array" ref="G1003">+INDEX('Casos ACUM Prov'!$CK$3:$OM$16,'TODO PROVINCIA'!C1003+1,'TODO PROVINCIA'!F1003)</f>
        <v>0</v>
      </c>
      <c r="H1003">
        <f t="shared" si="364"/>
        <v>0</v>
      </c>
      <c r="I1003" cm="1">
        <f t="array" ref="I1003">+INDEX('Muertes-PROV'!$C$3:$GE$16,$C1003+1,$F1003)</f>
        <v>0</v>
      </c>
      <c r="J1003">
        <f t="shared" si="365"/>
        <v>0</v>
      </c>
      <c r="K1003" cm="1">
        <f t="array" ref="K1003">+INDEX('rECUPERA-prov'!$C$3:$LA$16,$C1003+1,$F1003)</f>
        <v>0</v>
      </c>
      <c r="L1003">
        <f t="shared" si="366"/>
        <v>0</v>
      </c>
      <c r="M1003">
        <f t="shared" si="373"/>
        <v>0</v>
      </c>
      <c r="N1003">
        <f t="shared" si="367"/>
        <v>0</v>
      </c>
      <c r="O1003" s="57">
        <f t="shared" si="374"/>
        <v>0</v>
      </c>
      <c r="P1003" s="57">
        <f t="shared" si="375"/>
        <v>0</v>
      </c>
      <c r="Q1003" s="57">
        <f t="shared" si="376"/>
        <v>0</v>
      </c>
      <c r="R1003" s="57">
        <f t="shared" si="377"/>
        <v>0</v>
      </c>
      <c r="S1003" s="57">
        <f t="shared" si="378"/>
        <v>0</v>
      </c>
      <c r="T1003" s="57">
        <f t="shared" si="379"/>
        <v>0</v>
      </c>
      <c r="U1003" s="57">
        <f t="shared" si="380"/>
        <v>0</v>
      </c>
      <c r="V1003" s="58">
        <f t="shared" si="381"/>
        <v>0</v>
      </c>
      <c r="W1003" s="58">
        <f t="shared" si="382"/>
        <v>0</v>
      </c>
      <c r="X1003" s="58">
        <f t="shared" si="383"/>
        <v>0</v>
      </c>
      <c r="Y1003" s="58">
        <f t="shared" si="384"/>
        <v>0</v>
      </c>
      <c r="Z1003">
        <f t="shared" si="368"/>
        <v>464038</v>
      </c>
    </row>
    <row r="1004" spans="1:26" x14ac:dyDescent="0.3">
      <c r="A1004" s="56" t="str">
        <f t="shared" si="370"/>
        <v>OUT TIME</v>
      </c>
      <c r="B1004" s="56" t="str">
        <f t="shared" si="362"/>
        <v>ultimo</v>
      </c>
      <c r="C1004" s="55">
        <f t="shared" ref="C1004:D1019" si="385">+C991</f>
        <v>13</v>
      </c>
      <c r="D1004" t="str">
        <f t="shared" si="385"/>
        <v>Panamá Oeste</v>
      </c>
      <c r="E1004" s="23">
        <f t="shared" si="371"/>
        <v>44061</v>
      </c>
      <c r="F1004" s="54">
        <f t="shared" si="372"/>
        <v>77</v>
      </c>
      <c r="G1004" cm="1">
        <f t="array" ref="G1004">+INDEX('Casos ACUM Prov'!$CK$3:$OM$16,'TODO PROVINCIA'!C1004+1,'TODO PROVINCIA'!F1004)</f>
        <v>0</v>
      </c>
      <c r="H1004">
        <f t="shared" si="364"/>
        <v>0</v>
      </c>
      <c r="I1004" cm="1">
        <f t="array" ref="I1004">+INDEX('Muertes-PROV'!$C$3:$GE$16,$C1004+1,$F1004)</f>
        <v>0</v>
      </c>
      <c r="J1004">
        <f t="shared" si="365"/>
        <v>0</v>
      </c>
      <c r="K1004" cm="1">
        <f t="array" ref="K1004">+INDEX('rECUPERA-prov'!$C$3:$LA$16,$C1004+1,$F1004)</f>
        <v>0</v>
      </c>
      <c r="L1004">
        <f t="shared" si="366"/>
        <v>0</v>
      </c>
      <c r="M1004">
        <f t="shared" si="373"/>
        <v>0</v>
      </c>
      <c r="N1004">
        <f t="shared" si="367"/>
        <v>0</v>
      </c>
      <c r="O1004" s="57">
        <f t="shared" si="374"/>
        <v>0</v>
      </c>
      <c r="P1004" s="57">
        <f t="shared" si="375"/>
        <v>0</v>
      </c>
      <c r="Q1004" s="57">
        <f t="shared" si="376"/>
        <v>0</v>
      </c>
      <c r="R1004" s="57">
        <f t="shared" si="377"/>
        <v>0</v>
      </c>
      <c r="S1004" s="57">
        <f t="shared" si="378"/>
        <v>0</v>
      </c>
      <c r="T1004" s="57">
        <f t="shared" si="379"/>
        <v>0</v>
      </c>
      <c r="U1004" s="57">
        <f t="shared" si="380"/>
        <v>0</v>
      </c>
      <c r="V1004" s="58">
        <f t="shared" si="381"/>
        <v>0</v>
      </c>
      <c r="W1004" s="58">
        <f t="shared" si="382"/>
        <v>0</v>
      </c>
      <c r="X1004" s="58">
        <f t="shared" si="383"/>
        <v>0</v>
      </c>
      <c r="Y1004" s="58">
        <f t="shared" si="384"/>
        <v>0</v>
      </c>
      <c r="Z1004">
        <f t="shared" si="368"/>
        <v>226991</v>
      </c>
    </row>
    <row r="1005" spans="1:26" x14ac:dyDescent="0.3">
      <c r="A1005" s="56" t="str">
        <f t="shared" si="370"/>
        <v>OUT TIME</v>
      </c>
      <c r="B1005" s="56" t="str">
        <f t="shared" si="362"/>
        <v>ultimo</v>
      </c>
      <c r="C1005" s="55">
        <f t="shared" si="385"/>
        <v>1</v>
      </c>
      <c r="D1005" t="str">
        <f t="shared" si="385"/>
        <v>Bocas del Toro</v>
      </c>
      <c r="E1005" s="23">
        <f t="shared" si="371"/>
        <v>44062</v>
      </c>
      <c r="F1005" s="54">
        <f t="shared" si="372"/>
        <v>78</v>
      </c>
      <c r="G1005" cm="1">
        <f t="array" ref="G1005">+INDEX('Casos ACUM Prov'!$CK$3:$OM$16,'TODO PROVINCIA'!C1005+1,'TODO PROVINCIA'!F1005)</f>
        <v>0</v>
      </c>
      <c r="H1005">
        <f t="shared" si="364"/>
        <v>0</v>
      </c>
      <c r="I1005" cm="1">
        <f t="array" ref="I1005">+INDEX('Muertes-PROV'!$C$3:$GE$16,$C1005+1,$F1005)</f>
        <v>0</v>
      </c>
      <c r="J1005">
        <f t="shared" si="365"/>
        <v>0</v>
      </c>
      <c r="K1005" cm="1">
        <f t="array" ref="K1005">+INDEX('rECUPERA-prov'!$C$3:$LA$16,$C1005+1,$F1005)</f>
        <v>0</v>
      </c>
      <c r="L1005">
        <f t="shared" si="366"/>
        <v>0</v>
      </c>
      <c r="M1005">
        <f t="shared" si="373"/>
        <v>0</v>
      </c>
      <c r="N1005">
        <f t="shared" si="367"/>
        <v>0</v>
      </c>
      <c r="O1005" s="57">
        <f t="shared" si="374"/>
        <v>0</v>
      </c>
      <c r="P1005" s="57">
        <f t="shared" si="375"/>
        <v>0</v>
      </c>
      <c r="Q1005" s="57">
        <f t="shared" si="376"/>
        <v>0</v>
      </c>
      <c r="R1005" s="57">
        <f t="shared" si="377"/>
        <v>0</v>
      </c>
      <c r="S1005" s="57">
        <f t="shared" si="378"/>
        <v>0</v>
      </c>
      <c r="T1005" s="57">
        <f t="shared" si="379"/>
        <v>0</v>
      </c>
      <c r="U1005" s="57">
        <f t="shared" si="380"/>
        <v>0</v>
      </c>
      <c r="V1005" s="58">
        <f t="shared" si="381"/>
        <v>0</v>
      </c>
      <c r="W1005" s="58">
        <f t="shared" si="382"/>
        <v>0</v>
      </c>
      <c r="X1005" s="58">
        <f t="shared" si="383"/>
        <v>0</v>
      </c>
      <c r="Y1005" s="58">
        <f t="shared" si="384"/>
        <v>0</v>
      </c>
      <c r="Z1005">
        <f t="shared" si="368"/>
        <v>125461</v>
      </c>
    </row>
    <row r="1006" spans="1:26" x14ac:dyDescent="0.3">
      <c r="A1006" s="56" t="str">
        <f t="shared" si="370"/>
        <v>OUT TIME</v>
      </c>
      <c r="B1006" s="56" t="str">
        <f t="shared" si="362"/>
        <v>ultimo</v>
      </c>
      <c r="C1006" s="55">
        <f t="shared" si="385"/>
        <v>2</v>
      </c>
      <c r="D1006" t="str">
        <f t="shared" si="385"/>
        <v>Coclé</v>
      </c>
      <c r="E1006" s="23">
        <f t="shared" si="371"/>
        <v>44062</v>
      </c>
      <c r="F1006" s="54">
        <f t="shared" si="372"/>
        <v>78</v>
      </c>
      <c r="G1006" cm="1">
        <f t="array" ref="G1006">+INDEX('Casos ACUM Prov'!$CK$3:$OM$16,'TODO PROVINCIA'!C1006+1,'TODO PROVINCIA'!F1006)</f>
        <v>0</v>
      </c>
      <c r="H1006">
        <f t="shared" si="364"/>
        <v>0</v>
      </c>
      <c r="I1006" cm="1">
        <f t="array" ref="I1006">+INDEX('Muertes-PROV'!$C$3:$GE$16,$C1006+1,$F1006)</f>
        <v>0</v>
      </c>
      <c r="J1006">
        <f t="shared" si="365"/>
        <v>0</v>
      </c>
      <c r="K1006" cm="1">
        <f t="array" ref="K1006">+INDEX('rECUPERA-prov'!$C$3:$LA$16,$C1006+1,$F1006)</f>
        <v>0</v>
      </c>
      <c r="L1006">
        <f t="shared" si="366"/>
        <v>0</v>
      </c>
      <c r="M1006">
        <f t="shared" si="373"/>
        <v>0</v>
      </c>
      <c r="N1006">
        <f t="shared" si="367"/>
        <v>0</v>
      </c>
      <c r="O1006" s="57">
        <f t="shared" si="374"/>
        <v>0</v>
      </c>
      <c r="P1006" s="57">
        <f t="shared" si="375"/>
        <v>0</v>
      </c>
      <c r="Q1006" s="57">
        <f t="shared" si="376"/>
        <v>0</v>
      </c>
      <c r="R1006" s="57">
        <f t="shared" si="377"/>
        <v>0</v>
      </c>
      <c r="S1006" s="57">
        <f t="shared" si="378"/>
        <v>0</v>
      </c>
      <c r="T1006" s="57">
        <f t="shared" si="379"/>
        <v>0</v>
      </c>
      <c r="U1006" s="57">
        <f t="shared" si="380"/>
        <v>0</v>
      </c>
      <c r="V1006" s="58">
        <f t="shared" si="381"/>
        <v>0</v>
      </c>
      <c r="W1006" s="58">
        <f t="shared" si="382"/>
        <v>0</v>
      </c>
      <c r="X1006" s="58">
        <f t="shared" si="383"/>
        <v>0</v>
      </c>
      <c r="Y1006" s="58">
        <f t="shared" si="384"/>
        <v>0</v>
      </c>
      <c r="Z1006">
        <f t="shared" si="368"/>
        <v>416873</v>
      </c>
    </row>
    <row r="1007" spans="1:26" x14ac:dyDescent="0.3">
      <c r="A1007" s="56" t="str">
        <f t="shared" si="370"/>
        <v>OUT TIME</v>
      </c>
      <c r="B1007" s="56" t="str">
        <f t="shared" si="362"/>
        <v>ultimo</v>
      </c>
      <c r="C1007" s="55">
        <f t="shared" si="385"/>
        <v>3</v>
      </c>
      <c r="D1007" t="str">
        <f t="shared" si="385"/>
        <v>Colón</v>
      </c>
      <c r="E1007" s="23">
        <f t="shared" si="371"/>
        <v>44062</v>
      </c>
      <c r="F1007" s="54">
        <f t="shared" si="372"/>
        <v>78</v>
      </c>
      <c r="G1007" cm="1">
        <f t="array" ref="G1007">+INDEX('Casos ACUM Prov'!$CK$3:$OM$16,'TODO PROVINCIA'!C1007+1,'TODO PROVINCIA'!F1007)</f>
        <v>0</v>
      </c>
      <c r="H1007">
        <f t="shared" si="364"/>
        <v>0</v>
      </c>
      <c r="I1007" cm="1">
        <f t="array" ref="I1007">+INDEX('Muertes-PROV'!$C$3:$GE$16,$C1007+1,$F1007)</f>
        <v>0</v>
      </c>
      <c r="J1007">
        <f t="shared" si="365"/>
        <v>0</v>
      </c>
      <c r="K1007" cm="1">
        <f t="array" ref="K1007">+INDEX('rECUPERA-prov'!$C$3:$LA$16,$C1007+1,$F1007)</f>
        <v>0</v>
      </c>
      <c r="L1007">
        <f t="shared" si="366"/>
        <v>0</v>
      </c>
      <c r="M1007">
        <f t="shared" si="373"/>
        <v>0</v>
      </c>
      <c r="N1007">
        <f t="shared" si="367"/>
        <v>0</v>
      </c>
      <c r="O1007" s="57">
        <f t="shared" si="374"/>
        <v>0</v>
      </c>
      <c r="P1007" s="57">
        <f t="shared" si="375"/>
        <v>0</v>
      </c>
      <c r="Q1007" s="57">
        <f t="shared" si="376"/>
        <v>0</v>
      </c>
      <c r="R1007" s="57">
        <f t="shared" si="377"/>
        <v>0</v>
      </c>
      <c r="S1007" s="57">
        <f t="shared" si="378"/>
        <v>0</v>
      </c>
      <c r="T1007" s="57">
        <f t="shared" si="379"/>
        <v>0</v>
      </c>
      <c r="U1007" s="57">
        <f t="shared" si="380"/>
        <v>0</v>
      </c>
      <c r="V1007" s="58">
        <f t="shared" si="381"/>
        <v>0</v>
      </c>
      <c r="W1007" s="58">
        <f t="shared" si="382"/>
        <v>0</v>
      </c>
      <c r="X1007" s="58">
        <f t="shared" si="383"/>
        <v>0</v>
      </c>
      <c r="Y1007" s="58">
        <f t="shared" si="384"/>
        <v>0</v>
      </c>
      <c r="Z1007">
        <f t="shared" si="368"/>
        <v>233708</v>
      </c>
    </row>
    <row r="1008" spans="1:26" x14ac:dyDescent="0.3">
      <c r="A1008" s="56" t="str">
        <f t="shared" si="370"/>
        <v>OUT TIME</v>
      </c>
      <c r="B1008" s="56" t="str">
        <f t="shared" si="362"/>
        <v>ultimo</v>
      </c>
      <c r="C1008" s="55">
        <f t="shared" si="385"/>
        <v>4</v>
      </c>
      <c r="D1008" t="str">
        <f t="shared" si="385"/>
        <v>Chiriquí</v>
      </c>
      <c r="E1008" s="23">
        <f t="shared" si="371"/>
        <v>44062</v>
      </c>
      <c r="F1008" s="54">
        <f t="shared" si="372"/>
        <v>78</v>
      </c>
      <c r="G1008" cm="1">
        <f t="array" ref="G1008">+INDEX('Casos ACUM Prov'!$CK$3:$OM$16,'TODO PROVINCIA'!C1008+1,'TODO PROVINCIA'!F1008)</f>
        <v>0</v>
      </c>
      <c r="H1008">
        <f t="shared" si="364"/>
        <v>0</v>
      </c>
      <c r="I1008" cm="1">
        <f t="array" ref="I1008">+INDEX('Muertes-PROV'!$C$3:$GE$16,$C1008+1,$F1008)</f>
        <v>0</v>
      </c>
      <c r="J1008">
        <f t="shared" si="365"/>
        <v>0</v>
      </c>
      <c r="K1008" cm="1">
        <f t="array" ref="K1008">+INDEX('rECUPERA-prov'!$C$3:$LA$16,$C1008+1,$F1008)</f>
        <v>0</v>
      </c>
      <c r="L1008">
        <f t="shared" si="366"/>
        <v>0</v>
      </c>
      <c r="M1008">
        <f t="shared" si="373"/>
        <v>0</v>
      </c>
      <c r="N1008">
        <f t="shared" si="367"/>
        <v>0</v>
      </c>
      <c r="O1008" s="57">
        <f t="shared" si="374"/>
        <v>0</v>
      </c>
      <c r="P1008" s="57">
        <f t="shared" si="375"/>
        <v>0</v>
      </c>
      <c r="Q1008" s="57">
        <f t="shared" si="376"/>
        <v>0</v>
      </c>
      <c r="R1008" s="57">
        <f t="shared" si="377"/>
        <v>0</v>
      </c>
      <c r="S1008" s="57">
        <f t="shared" si="378"/>
        <v>0</v>
      </c>
      <c r="T1008" s="57">
        <f t="shared" si="379"/>
        <v>0</v>
      </c>
      <c r="U1008" s="57">
        <f t="shared" si="380"/>
        <v>0</v>
      </c>
      <c r="V1008" s="58">
        <f t="shared" si="381"/>
        <v>0</v>
      </c>
      <c r="W1008" s="58">
        <f t="shared" si="382"/>
        <v>0</v>
      </c>
      <c r="X1008" s="58">
        <f t="shared" si="383"/>
        <v>0</v>
      </c>
      <c r="Y1008" s="58">
        <f t="shared" si="384"/>
        <v>0</v>
      </c>
      <c r="Z1008">
        <f t="shared" si="368"/>
        <v>241928</v>
      </c>
    </row>
    <row r="1009" spans="1:26" x14ac:dyDescent="0.3">
      <c r="A1009" s="56" t="str">
        <f t="shared" si="370"/>
        <v>OUT TIME</v>
      </c>
      <c r="B1009" s="56" t="str">
        <f t="shared" si="362"/>
        <v>ultimo</v>
      </c>
      <c r="C1009" s="55">
        <f t="shared" si="385"/>
        <v>5</v>
      </c>
      <c r="D1009" t="str">
        <f t="shared" si="385"/>
        <v>Darién</v>
      </c>
      <c r="E1009" s="23">
        <f t="shared" si="371"/>
        <v>44062</v>
      </c>
      <c r="F1009" s="54">
        <f t="shared" si="372"/>
        <v>78</v>
      </c>
      <c r="G1009" cm="1">
        <f t="array" ref="G1009">+INDEX('Casos ACUM Prov'!$CK$3:$OM$16,'TODO PROVINCIA'!C1009+1,'TODO PROVINCIA'!F1009)</f>
        <v>0</v>
      </c>
      <c r="H1009">
        <f t="shared" si="364"/>
        <v>0</v>
      </c>
      <c r="I1009" cm="1">
        <f t="array" ref="I1009">+INDEX('Muertes-PROV'!$C$3:$GE$16,$C1009+1,$F1009)</f>
        <v>0</v>
      </c>
      <c r="J1009">
        <f t="shared" si="365"/>
        <v>0</v>
      </c>
      <c r="K1009" cm="1">
        <f t="array" ref="K1009">+INDEX('rECUPERA-prov'!$C$3:$LA$16,$C1009+1,$F1009)</f>
        <v>0</v>
      </c>
      <c r="L1009">
        <f t="shared" si="366"/>
        <v>0</v>
      </c>
      <c r="M1009">
        <f t="shared" si="373"/>
        <v>0</v>
      </c>
      <c r="N1009">
        <f t="shared" si="367"/>
        <v>0</v>
      </c>
      <c r="O1009" s="57">
        <f t="shared" si="374"/>
        <v>0</v>
      </c>
      <c r="P1009" s="57">
        <f t="shared" si="375"/>
        <v>0</v>
      </c>
      <c r="Q1009" s="57">
        <f t="shared" si="376"/>
        <v>0</v>
      </c>
      <c r="R1009" s="57">
        <f t="shared" si="377"/>
        <v>0</v>
      </c>
      <c r="S1009" s="57">
        <f t="shared" si="378"/>
        <v>0</v>
      </c>
      <c r="T1009" s="57">
        <f t="shared" si="379"/>
        <v>0</v>
      </c>
      <c r="U1009" s="57">
        <f t="shared" si="380"/>
        <v>0</v>
      </c>
      <c r="V1009" s="58">
        <f t="shared" si="381"/>
        <v>0</v>
      </c>
      <c r="W1009" s="58">
        <f t="shared" si="382"/>
        <v>0</v>
      </c>
      <c r="X1009" s="58">
        <f t="shared" si="383"/>
        <v>0</v>
      </c>
      <c r="Y1009" s="58">
        <f t="shared" si="384"/>
        <v>0</v>
      </c>
      <c r="Z1009">
        <f t="shared" si="368"/>
        <v>10001</v>
      </c>
    </row>
    <row r="1010" spans="1:26" x14ac:dyDescent="0.3">
      <c r="A1010" s="56" t="str">
        <f t="shared" si="370"/>
        <v>OUT TIME</v>
      </c>
      <c r="B1010" s="56" t="str">
        <f t="shared" si="362"/>
        <v>ultimo</v>
      </c>
      <c r="C1010" s="55">
        <f t="shared" si="385"/>
        <v>6</v>
      </c>
      <c r="D1010" t="str">
        <f t="shared" si="385"/>
        <v>Herrera</v>
      </c>
      <c r="E1010" s="23">
        <f t="shared" si="371"/>
        <v>44062</v>
      </c>
      <c r="F1010" s="54">
        <f t="shared" si="372"/>
        <v>78</v>
      </c>
      <c r="G1010" cm="1">
        <f t="array" ref="G1010">+INDEX('Casos ACUM Prov'!$CK$3:$OM$16,'TODO PROVINCIA'!C1010+1,'TODO PROVINCIA'!F1010)</f>
        <v>0</v>
      </c>
      <c r="H1010">
        <f t="shared" si="364"/>
        <v>0</v>
      </c>
      <c r="I1010" cm="1">
        <f t="array" ref="I1010">+INDEX('Muertes-PROV'!$C$3:$GE$16,$C1010+1,$F1010)</f>
        <v>0</v>
      </c>
      <c r="J1010">
        <f t="shared" si="365"/>
        <v>0</v>
      </c>
      <c r="K1010" cm="1">
        <f t="array" ref="K1010">+INDEX('rECUPERA-prov'!$C$3:$LA$16,$C1010+1,$F1010)</f>
        <v>0</v>
      </c>
      <c r="L1010">
        <f t="shared" si="366"/>
        <v>0</v>
      </c>
      <c r="M1010">
        <f t="shared" si="373"/>
        <v>0</v>
      </c>
      <c r="N1010">
        <f t="shared" si="367"/>
        <v>0</v>
      </c>
      <c r="O1010" s="57">
        <f t="shared" si="374"/>
        <v>0</v>
      </c>
      <c r="P1010" s="57">
        <f t="shared" si="375"/>
        <v>0</v>
      </c>
      <c r="Q1010" s="57">
        <f t="shared" si="376"/>
        <v>0</v>
      </c>
      <c r="R1010" s="57">
        <f t="shared" si="377"/>
        <v>0</v>
      </c>
      <c r="S1010" s="57">
        <f t="shared" si="378"/>
        <v>0</v>
      </c>
      <c r="T1010" s="57">
        <f t="shared" si="379"/>
        <v>0</v>
      </c>
      <c r="U1010" s="57">
        <f t="shared" si="380"/>
        <v>0</v>
      </c>
      <c r="V1010" s="58">
        <f t="shared" si="381"/>
        <v>0</v>
      </c>
      <c r="W1010" s="58">
        <f t="shared" si="382"/>
        <v>0</v>
      </c>
      <c r="X1010" s="58">
        <f t="shared" si="383"/>
        <v>0</v>
      </c>
      <c r="Y1010" s="58">
        <f t="shared" si="384"/>
        <v>0</v>
      </c>
      <c r="Z1010">
        <f t="shared" si="368"/>
        <v>33109</v>
      </c>
    </row>
    <row r="1011" spans="1:26" x14ac:dyDescent="0.3">
      <c r="A1011" s="56" t="str">
        <f t="shared" si="370"/>
        <v>OUT TIME</v>
      </c>
      <c r="B1011" s="56" t="str">
        <f t="shared" si="362"/>
        <v>ultimo</v>
      </c>
      <c r="C1011" s="55">
        <f t="shared" si="385"/>
        <v>7</v>
      </c>
      <c r="D1011" t="str">
        <f t="shared" si="385"/>
        <v>Los Santos</v>
      </c>
      <c r="E1011" s="23">
        <f t="shared" si="371"/>
        <v>44062</v>
      </c>
      <c r="F1011" s="54">
        <f t="shared" si="372"/>
        <v>78</v>
      </c>
      <c r="G1011" cm="1">
        <f t="array" ref="G1011">+INDEX('Casos ACUM Prov'!$CK$3:$OM$16,'TODO PROVINCIA'!C1011+1,'TODO PROVINCIA'!F1011)</f>
        <v>0</v>
      </c>
      <c r="H1011">
        <f t="shared" si="364"/>
        <v>0</v>
      </c>
      <c r="I1011" cm="1">
        <f t="array" ref="I1011">+INDEX('Muertes-PROV'!$C$3:$GE$16,$C1011+1,$F1011)</f>
        <v>0</v>
      </c>
      <c r="J1011">
        <f t="shared" si="365"/>
        <v>0</v>
      </c>
      <c r="K1011" cm="1">
        <f t="array" ref="K1011">+INDEX('rECUPERA-prov'!$C$3:$LA$16,$C1011+1,$F1011)</f>
        <v>0</v>
      </c>
      <c r="L1011">
        <f t="shared" si="366"/>
        <v>0</v>
      </c>
      <c r="M1011">
        <f t="shared" si="373"/>
        <v>0</v>
      </c>
      <c r="N1011">
        <f t="shared" si="367"/>
        <v>0</v>
      </c>
      <c r="O1011" s="57">
        <f t="shared" si="374"/>
        <v>0</v>
      </c>
      <c r="P1011" s="57">
        <f t="shared" si="375"/>
        <v>0</v>
      </c>
      <c r="Q1011" s="57">
        <f t="shared" si="376"/>
        <v>0</v>
      </c>
      <c r="R1011" s="57">
        <f t="shared" si="377"/>
        <v>0</v>
      </c>
      <c r="S1011" s="57">
        <f t="shared" si="378"/>
        <v>0</v>
      </c>
      <c r="T1011" s="57">
        <f t="shared" si="379"/>
        <v>0</v>
      </c>
      <c r="U1011" s="57">
        <f t="shared" si="380"/>
        <v>0</v>
      </c>
      <c r="V1011" s="58">
        <f t="shared" si="381"/>
        <v>0</v>
      </c>
      <c r="W1011" s="58">
        <f t="shared" si="382"/>
        <v>0</v>
      </c>
      <c r="X1011" s="58">
        <f t="shared" si="383"/>
        <v>0</v>
      </c>
      <c r="Y1011" s="58">
        <f t="shared" si="384"/>
        <v>0</v>
      </c>
      <c r="Z1011">
        <f t="shared" si="368"/>
        <v>156747</v>
      </c>
    </row>
    <row r="1012" spans="1:26" x14ac:dyDescent="0.3">
      <c r="A1012" s="56" t="str">
        <f t="shared" si="370"/>
        <v>OUT TIME</v>
      </c>
      <c r="B1012" s="56" t="str">
        <f t="shared" si="362"/>
        <v>ultimo</v>
      </c>
      <c r="C1012" s="55">
        <f t="shared" si="385"/>
        <v>8</v>
      </c>
      <c r="D1012" t="str">
        <f t="shared" si="385"/>
        <v>Panamá</v>
      </c>
      <c r="E1012" s="23">
        <f t="shared" si="371"/>
        <v>44062</v>
      </c>
      <c r="F1012" s="54">
        <f t="shared" si="372"/>
        <v>78</v>
      </c>
      <c r="G1012" cm="1">
        <f t="array" ref="G1012">+INDEX('Casos ACUM Prov'!$CK$3:$OM$16,'TODO PROVINCIA'!C1012+1,'TODO PROVINCIA'!F1012)</f>
        <v>0</v>
      </c>
      <c r="H1012">
        <f t="shared" si="364"/>
        <v>0</v>
      </c>
      <c r="I1012" cm="1">
        <f t="array" ref="I1012">+INDEX('Muertes-PROV'!$C$3:$GE$16,$C1012+1,$F1012)</f>
        <v>0</v>
      </c>
      <c r="J1012">
        <f t="shared" si="365"/>
        <v>0</v>
      </c>
      <c r="K1012" cm="1">
        <f t="array" ref="K1012">+INDEX('rECUPERA-prov'!$C$3:$LA$16,$C1012+1,$F1012)</f>
        <v>0</v>
      </c>
      <c r="L1012">
        <f t="shared" si="366"/>
        <v>0</v>
      </c>
      <c r="M1012">
        <f t="shared" si="373"/>
        <v>0</v>
      </c>
      <c r="N1012">
        <f t="shared" si="367"/>
        <v>0</v>
      </c>
      <c r="O1012" s="57">
        <f t="shared" si="374"/>
        <v>0</v>
      </c>
      <c r="P1012" s="57">
        <f t="shared" si="375"/>
        <v>0</v>
      </c>
      <c r="Q1012" s="57">
        <f t="shared" si="376"/>
        <v>0</v>
      </c>
      <c r="R1012" s="57">
        <f t="shared" si="377"/>
        <v>0</v>
      </c>
      <c r="S1012" s="57">
        <f t="shared" si="378"/>
        <v>0</v>
      </c>
      <c r="T1012" s="57">
        <f t="shared" si="379"/>
        <v>0</v>
      </c>
      <c r="U1012" s="57">
        <f t="shared" si="380"/>
        <v>0</v>
      </c>
      <c r="V1012" s="58">
        <f t="shared" si="381"/>
        <v>0</v>
      </c>
      <c r="W1012" s="58">
        <f t="shared" si="382"/>
        <v>0</v>
      </c>
      <c r="X1012" s="58">
        <f t="shared" si="383"/>
        <v>0</v>
      </c>
      <c r="Y1012" s="58">
        <f t="shared" si="384"/>
        <v>0</v>
      </c>
      <c r="Z1012">
        <f t="shared" si="368"/>
        <v>109955</v>
      </c>
    </row>
    <row r="1013" spans="1:26" x14ac:dyDescent="0.3">
      <c r="A1013" s="56" t="str">
        <f t="shared" si="370"/>
        <v>OUT TIME</v>
      </c>
      <c r="B1013" s="56" t="str">
        <f t="shared" si="362"/>
        <v>ultimo</v>
      </c>
      <c r="C1013" s="55">
        <f t="shared" si="385"/>
        <v>9</v>
      </c>
      <c r="D1013" t="str">
        <f t="shared" si="385"/>
        <v>Veraguas</v>
      </c>
      <c r="E1013" s="23">
        <f t="shared" si="371"/>
        <v>44062</v>
      </c>
      <c r="F1013" s="54">
        <f t="shared" si="372"/>
        <v>78</v>
      </c>
      <c r="G1013" cm="1">
        <f t="array" ref="G1013">+INDEX('Casos ACUM Prov'!$CK$3:$OM$16,'TODO PROVINCIA'!C1013+1,'TODO PROVINCIA'!F1013)</f>
        <v>0</v>
      </c>
      <c r="H1013">
        <f t="shared" si="364"/>
        <v>0</v>
      </c>
      <c r="I1013" cm="1">
        <f t="array" ref="I1013">+INDEX('Muertes-PROV'!$C$3:$GE$16,$C1013+1,$F1013)</f>
        <v>0</v>
      </c>
      <c r="J1013">
        <f t="shared" si="365"/>
        <v>0</v>
      </c>
      <c r="K1013" cm="1">
        <f t="array" ref="K1013">+INDEX('rECUPERA-prov'!$C$3:$LA$16,$C1013+1,$F1013)</f>
        <v>0</v>
      </c>
      <c r="L1013">
        <f t="shared" si="366"/>
        <v>0</v>
      </c>
      <c r="M1013">
        <f t="shared" si="373"/>
        <v>0</v>
      </c>
      <c r="N1013">
        <f t="shared" si="367"/>
        <v>0</v>
      </c>
      <c r="O1013" s="57">
        <f t="shared" si="374"/>
        <v>0</v>
      </c>
      <c r="P1013" s="57">
        <f t="shared" si="375"/>
        <v>0</v>
      </c>
      <c r="Q1013" s="57">
        <f t="shared" si="376"/>
        <v>0</v>
      </c>
      <c r="R1013" s="57">
        <f t="shared" si="377"/>
        <v>0</v>
      </c>
      <c r="S1013" s="57">
        <f t="shared" si="378"/>
        <v>0</v>
      </c>
      <c r="T1013" s="57">
        <f t="shared" si="379"/>
        <v>0</v>
      </c>
      <c r="U1013" s="57">
        <f t="shared" si="380"/>
        <v>0</v>
      </c>
      <c r="V1013" s="58">
        <f t="shared" si="381"/>
        <v>0</v>
      </c>
      <c r="W1013" s="58">
        <f t="shared" si="382"/>
        <v>0</v>
      </c>
      <c r="X1013" s="58">
        <f t="shared" si="383"/>
        <v>0</v>
      </c>
      <c r="Y1013" s="58">
        <f t="shared" si="384"/>
        <v>0</v>
      </c>
      <c r="Z1013">
        <f t="shared" si="368"/>
        <v>109955</v>
      </c>
    </row>
    <row r="1014" spans="1:26" x14ac:dyDescent="0.3">
      <c r="A1014" s="56" t="str">
        <f t="shared" si="370"/>
        <v>OUT TIME</v>
      </c>
      <c r="B1014" s="56" t="str">
        <f t="shared" si="362"/>
        <v>ultimo</v>
      </c>
      <c r="C1014" s="55">
        <f t="shared" si="385"/>
        <v>10</v>
      </c>
      <c r="D1014" t="str">
        <f t="shared" si="385"/>
        <v>Comarca Kuna Yala</v>
      </c>
      <c r="E1014" s="23">
        <f t="shared" si="371"/>
        <v>44062</v>
      </c>
      <c r="F1014" s="54">
        <f t="shared" si="372"/>
        <v>78</v>
      </c>
      <c r="G1014" cm="1">
        <f t="array" ref="G1014">+INDEX('Casos ACUM Prov'!$CK$3:$OM$16,'TODO PROVINCIA'!C1014+1,'TODO PROVINCIA'!F1014)</f>
        <v>0</v>
      </c>
      <c r="H1014">
        <f t="shared" si="364"/>
        <v>0</v>
      </c>
      <c r="I1014" cm="1">
        <f t="array" ref="I1014">+INDEX('Muertes-PROV'!$C$3:$GE$16,$C1014+1,$F1014)</f>
        <v>0</v>
      </c>
      <c r="J1014">
        <f t="shared" si="365"/>
        <v>0</v>
      </c>
      <c r="K1014" cm="1">
        <f t="array" ref="K1014">+INDEX('rECUPERA-prov'!$C$3:$LA$16,$C1014+1,$F1014)</f>
        <v>0</v>
      </c>
      <c r="L1014">
        <f t="shared" si="366"/>
        <v>0</v>
      </c>
      <c r="M1014">
        <f t="shared" si="373"/>
        <v>0</v>
      </c>
      <c r="N1014">
        <f t="shared" si="367"/>
        <v>0</v>
      </c>
      <c r="O1014" s="57">
        <f t="shared" si="374"/>
        <v>0</v>
      </c>
      <c r="P1014" s="57">
        <f t="shared" si="375"/>
        <v>0</v>
      </c>
      <c r="Q1014" s="57">
        <f t="shared" si="376"/>
        <v>0</v>
      </c>
      <c r="R1014" s="57">
        <f t="shared" si="377"/>
        <v>0</v>
      </c>
      <c r="S1014" s="57">
        <f t="shared" si="378"/>
        <v>0</v>
      </c>
      <c r="T1014" s="57">
        <f t="shared" si="379"/>
        <v>0</v>
      </c>
      <c r="U1014" s="57">
        <f t="shared" si="380"/>
        <v>0</v>
      </c>
      <c r="V1014" s="58">
        <f t="shared" si="381"/>
        <v>0</v>
      </c>
      <c r="W1014" s="58">
        <f t="shared" si="382"/>
        <v>0</v>
      </c>
      <c r="X1014" s="58">
        <f t="shared" si="383"/>
        <v>0</v>
      </c>
      <c r="Y1014" s="58">
        <f t="shared" si="384"/>
        <v>0</v>
      </c>
      <c r="Z1014">
        <f t="shared" si="368"/>
        <v>89592</v>
      </c>
    </row>
    <row r="1015" spans="1:26" x14ac:dyDescent="0.3">
      <c r="A1015" s="56" t="str">
        <f t="shared" si="370"/>
        <v>OUT TIME</v>
      </c>
      <c r="B1015" s="56" t="str">
        <f t="shared" si="362"/>
        <v>ultimo</v>
      </c>
      <c r="C1015" s="55">
        <f t="shared" si="385"/>
        <v>11</v>
      </c>
      <c r="D1015" t="str">
        <f t="shared" si="385"/>
        <v>Comarca Emberá Wounaán</v>
      </c>
      <c r="E1015" s="23">
        <f t="shared" si="371"/>
        <v>44062</v>
      </c>
      <c r="F1015" s="54">
        <f t="shared" si="372"/>
        <v>78</v>
      </c>
      <c r="G1015" cm="1">
        <f t="array" ref="G1015">+INDEX('Casos ACUM Prov'!$CK$3:$OM$16,'TODO PROVINCIA'!C1015+1,'TODO PROVINCIA'!F1015)</f>
        <v>0</v>
      </c>
      <c r="H1015">
        <f t="shared" si="364"/>
        <v>0</v>
      </c>
      <c r="I1015" cm="1">
        <f t="array" ref="I1015">+INDEX('Muertes-PROV'!$C$3:$GE$16,$C1015+1,$F1015)</f>
        <v>0</v>
      </c>
      <c r="J1015">
        <f t="shared" si="365"/>
        <v>0</v>
      </c>
      <c r="K1015" cm="1">
        <f t="array" ref="K1015">+INDEX('rECUPERA-prov'!$C$3:$LA$16,$C1015+1,$F1015)</f>
        <v>0</v>
      </c>
      <c r="L1015">
        <f t="shared" si="366"/>
        <v>0</v>
      </c>
      <c r="M1015">
        <f t="shared" si="373"/>
        <v>0</v>
      </c>
      <c r="N1015">
        <f t="shared" si="367"/>
        <v>0</v>
      </c>
      <c r="O1015" s="57">
        <f t="shared" si="374"/>
        <v>0</v>
      </c>
      <c r="P1015" s="57">
        <f t="shared" si="375"/>
        <v>0</v>
      </c>
      <c r="Q1015" s="57">
        <f t="shared" si="376"/>
        <v>0</v>
      </c>
      <c r="R1015" s="57">
        <f t="shared" si="377"/>
        <v>0</v>
      </c>
      <c r="S1015" s="57">
        <f t="shared" si="378"/>
        <v>0</v>
      </c>
      <c r="T1015" s="57">
        <f t="shared" si="379"/>
        <v>0</v>
      </c>
      <c r="U1015" s="57">
        <f t="shared" si="380"/>
        <v>0</v>
      </c>
      <c r="V1015" s="58">
        <f t="shared" si="381"/>
        <v>0</v>
      </c>
      <c r="W1015" s="58">
        <f t="shared" si="382"/>
        <v>0</v>
      </c>
      <c r="X1015" s="58">
        <f t="shared" si="383"/>
        <v>0</v>
      </c>
      <c r="Y1015" s="58">
        <f t="shared" si="384"/>
        <v>0</v>
      </c>
      <c r="Z1015">
        <f t="shared" si="368"/>
        <v>1249032</v>
      </c>
    </row>
    <row r="1016" spans="1:26" x14ac:dyDescent="0.3">
      <c r="A1016" s="56" t="str">
        <f t="shared" si="370"/>
        <v>OUT TIME</v>
      </c>
      <c r="B1016" s="56" t="str">
        <f t="shared" si="362"/>
        <v>ultimo</v>
      </c>
      <c r="C1016" s="55">
        <f t="shared" si="385"/>
        <v>12</v>
      </c>
      <c r="D1016" t="str">
        <f t="shared" si="385"/>
        <v>Comarca Ngäbe Buglé</v>
      </c>
      <c r="E1016" s="23">
        <f t="shared" si="371"/>
        <v>44062</v>
      </c>
      <c r="F1016" s="54">
        <f t="shared" si="372"/>
        <v>78</v>
      </c>
      <c r="G1016" cm="1">
        <f t="array" ref="G1016">+INDEX('Casos ACUM Prov'!$CK$3:$OM$16,'TODO PROVINCIA'!C1016+1,'TODO PROVINCIA'!F1016)</f>
        <v>0</v>
      </c>
      <c r="H1016">
        <f t="shared" si="364"/>
        <v>0</v>
      </c>
      <c r="I1016" cm="1">
        <f t="array" ref="I1016">+INDEX('Muertes-PROV'!$C$3:$GE$16,$C1016+1,$F1016)</f>
        <v>0</v>
      </c>
      <c r="J1016">
        <f t="shared" si="365"/>
        <v>0</v>
      </c>
      <c r="K1016" cm="1">
        <f t="array" ref="K1016">+INDEX('rECUPERA-prov'!$C$3:$LA$16,$C1016+1,$F1016)</f>
        <v>0</v>
      </c>
      <c r="L1016">
        <f t="shared" si="366"/>
        <v>0</v>
      </c>
      <c r="M1016">
        <f t="shared" si="373"/>
        <v>0</v>
      </c>
      <c r="N1016">
        <f t="shared" si="367"/>
        <v>0</v>
      </c>
      <c r="O1016" s="57">
        <f t="shared" si="374"/>
        <v>0</v>
      </c>
      <c r="P1016" s="57">
        <f t="shared" si="375"/>
        <v>0</v>
      </c>
      <c r="Q1016" s="57">
        <f t="shared" si="376"/>
        <v>0</v>
      </c>
      <c r="R1016" s="57">
        <f t="shared" si="377"/>
        <v>0</v>
      </c>
      <c r="S1016" s="57">
        <f t="shared" si="378"/>
        <v>0</v>
      </c>
      <c r="T1016" s="57">
        <f t="shared" si="379"/>
        <v>0</v>
      </c>
      <c r="U1016" s="57">
        <f t="shared" si="380"/>
        <v>0</v>
      </c>
      <c r="V1016" s="58">
        <f t="shared" si="381"/>
        <v>0</v>
      </c>
      <c r="W1016" s="58">
        <f t="shared" si="382"/>
        <v>0</v>
      </c>
      <c r="X1016" s="58">
        <f t="shared" si="383"/>
        <v>0</v>
      </c>
      <c r="Y1016" s="58">
        <f t="shared" si="384"/>
        <v>0</v>
      </c>
      <c r="Z1016">
        <f t="shared" si="368"/>
        <v>464038</v>
      </c>
    </row>
    <row r="1017" spans="1:26" x14ac:dyDescent="0.3">
      <c r="A1017" s="56" t="str">
        <f t="shared" si="370"/>
        <v>OUT TIME</v>
      </c>
      <c r="B1017" s="56" t="str">
        <f t="shared" si="362"/>
        <v>ultimo</v>
      </c>
      <c r="C1017" s="55">
        <f t="shared" si="385"/>
        <v>13</v>
      </c>
      <c r="D1017" t="str">
        <f t="shared" si="385"/>
        <v>Panamá Oeste</v>
      </c>
      <c r="E1017" s="23">
        <f t="shared" si="371"/>
        <v>44062</v>
      </c>
      <c r="F1017" s="54">
        <f t="shared" si="372"/>
        <v>78</v>
      </c>
      <c r="G1017" cm="1">
        <f t="array" ref="G1017">+INDEX('Casos ACUM Prov'!$CK$3:$OM$16,'TODO PROVINCIA'!C1017+1,'TODO PROVINCIA'!F1017)</f>
        <v>0</v>
      </c>
      <c r="H1017">
        <f t="shared" si="364"/>
        <v>0</v>
      </c>
      <c r="I1017" cm="1">
        <f t="array" ref="I1017">+INDEX('Muertes-PROV'!$C$3:$GE$16,$C1017+1,$F1017)</f>
        <v>0</v>
      </c>
      <c r="J1017">
        <f t="shared" si="365"/>
        <v>0</v>
      </c>
      <c r="K1017" cm="1">
        <f t="array" ref="K1017">+INDEX('rECUPERA-prov'!$C$3:$LA$16,$C1017+1,$F1017)</f>
        <v>0</v>
      </c>
      <c r="L1017">
        <f t="shared" si="366"/>
        <v>0</v>
      </c>
      <c r="M1017">
        <f t="shared" si="373"/>
        <v>0</v>
      </c>
      <c r="N1017">
        <f t="shared" si="367"/>
        <v>0</v>
      </c>
      <c r="O1017" s="57">
        <f t="shared" si="374"/>
        <v>0</v>
      </c>
      <c r="P1017" s="57">
        <f t="shared" si="375"/>
        <v>0</v>
      </c>
      <c r="Q1017" s="57">
        <f t="shared" si="376"/>
        <v>0</v>
      </c>
      <c r="R1017" s="57">
        <f t="shared" si="377"/>
        <v>0</v>
      </c>
      <c r="S1017" s="57">
        <f t="shared" si="378"/>
        <v>0</v>
      </c>
      <c r="T1017" s="57">
        <f t="shared" si="379"/>
        <v>0</v>
      </c>
      <c r="U1017" s="57">
        <f t="shared" si="380"/>
        <v>0</v>
      </c>
      <c r="V1017" s="58">
        <f t="shared" si="381"/>
        <v>0</v>
      </c>
      <c r="W1017" s="58">
        <f t="shared" si="382"/>
        <v>0</v>
      </c>
      <c r="X1017" s="58">
        <f t="shared" si="383"/>
        <v>0</v>
      </c>
      <c r="Y1017" s="58">
        <f t="shared" si="384"/>
        <v>0</v>
      </c>
      <c r="Z1017">
        <f t="shared" si="368"/>
        <v>226991</v>
      </c>
    </row>
    <row r="1018" spans="1:26" x14ac:dyDescent="0.3">
      <c r="A1018" s="56" t="str">
        <f t="shared" si="370"/>
        <v>OUT TIME</v>
      </c>
      <c r="B1018" s="56" t="str">
        <f t="shared" si="362"/>
        <v>ultimo</v>
      </c>
      <c r="C1018" s="55">
        <f t="shared" si="385"/>
        <v>1</v>
      </c>
      <c r="D1018" t="str">
        <f t="shared" si="385"/>
        <v>Bocas del Toro</v>
      </c>
      <c r="E1018" s="23">
        <f t="shared" si="371"/>
        <v>44063</v>
      </c>
      <c r="F1018" s="54">
        <f t="shared" si="372"/>
        <v>79</v>
      </c>
      <c r="G1018" cm="1">
        <f t="array" ref="G1018">+INDEX('Casos ACUM Prov'!$CK$3:$OM$16,'TODO PROVINCIA'!C1018+1,'TODO PROVINCIA'!F1018)</f>
        <v>0</v>
      </c>
      <c r="H1018">
        <f t="shared" si="364"/>
        <v>0</v>
      </c>
      <c r="I1018" cm="1">
        <f t="array" ref="I1018">+INDEX('Muertes-PROV'!$C$3:$GE$16,$C1018+1,$F1018)</f>
        <v>0</v>
      </c>
      <c r="J1018">
        <f t="shared" si="365"/>
        <v>0</v>
      </c>
      <c r="K1018" cm="1">
        <f t="array" ref="K1018">+INDEX('rECUPERA-prov'!$C$3:$LA$16,$C1018+1,$F1018)</f>
        <v>0</v>
      </c>
      <c r="L1018">
        <f t="shared" si="366"/>
        <v>0</v>
      </c>
      <c r="M1018">
        <f t="shared" si="373"/>
        <v>0</v>
      </c>
      <c r="N1018">
        <f t="shared" si="367"/>
        <v>0</v>
      </c>
      <c r="O1018" s="57">
        <f t="shared" si="374"/>
        <v>0</v>
      </c>
      <c r="P1018" s="57">
        <f t="shared" si="375"/>
        <v>0</v>
      </c>
      <c r="Q1018" s="57">
        <f t="shared" si="376"/>
        <v>0</v>
      </c>
      <c r="R1018" s="57">
        <f t="shared" si="377"/>
        <v>0</v>
      </c>
      <c r="S1018" s="57">
        <f t="shared" si="378"/>
        <v>0</v>
      </c>
      <c r="T1018" s="57">
        <f t="shared" si="379"/>
        <v>0</v>
      </c>
      <c r="U1018" s="57">
        <f t="shared" si="380"/>
        <v>0</v>
      </c>
      <c r="V1018" s="58">
        <f t="shared" si="381"/>
        <v>0</v>
      </c>
      <c r="W1018" s="58">
        <f t="shared" si="382"/>
        <v>0</v>
      </c>
      <c r="X1018" s="58">
        <f t="shared" si="383"/>
        <v>0</v>
      </c>
      <c r="Y1018" s="58">
        <f t="shared" si="384"/>
        <v>0</v>
      </c>
      <c r="Z1018">
        <f t="shared" si="368"/>
        <v>125461</v>
      </c>
    </row>
    <row r="1019" spans="1:26" x14ac:dyDescent="0.3">
      <c r="A1019" s="56" t="str">
        <f t="shared" si="370"/>
        <v>OUT TIME</v>
      </c>
      <c r="B1019" s="56" t="str">
        <f t="shared" si="362"/>
        <v>ultimo</v>
      </c>
      <c r="C1019" s="55">
        <f t="shared" si="385"/>
        <v>2</v>
      </c>
      <c r="D1019" t="str">
        <f t="shared" si="385"/>
        <v>Coclé</v>
      </c>
      <c r="E1019" s="23">
        <f t="shared" si="371"/>
        <v>44063</v>
      </c>
      <c r="F1019" s="54">
        <f t="shared" si="372"/>
        <v>79</v>
      </c>
      <c r="G1019" cm="1">
        <f t="array" ref="G1019">+INDEX('Casos ACUM Prov'!$CK$3:$OM$16,'TODO PROVINCIA'!C1019+1,'TODO PROVINCIA'!F1019)</f>
        <v>0</v>
      </c>
      <c r="H1019">
        <f t="shared" si="364"/>
        <v>0</v>
      </c>
      <c r="I1019" cm="1">
        <f t="array" ref="I1019">+INDEX('Muertes-PROV'!$C$3:$GE$16,$C1019+1,$F1019)</f>
        <v>0</v>
      </c>
      <c r="J1019">
        <f t="shared" si="365"/>
        <v>0</v>
      </c>
      <c r="K1019" cm="1">
        <f t="array" ref="K1019">+INDEX('rECUPERA-prov'!$C$3:$LA$16,$C1019+1,$F1019)</f>
        <v>0</v>
      </c>
      <c r="L1019">
        <f t="shared" si="366"/>
        <v>0</v>
      </c>
      <c r="M1019">
        <f t="shared" si="373"/>
        <v>0</v>
      </c>
      <c r="N1019">
        <f t="shared" si="367"/>
        <v>0</v>
      </c>
      <c r="O1019" s="57">
        <f t="shared" si="374"/>
        <v>0</v>
      </c>
      <c r="P1019" s="57">
        <f t="shared" si="375"/>
        <v>0</v>
      </c>
      <c r="Q1019" s="57">
        <f t="shared" si="376"/>
        <v>0</v>
      </c>
      <c r="R1019" s="57">
        <f t="shared" si="377"/>
        <v>0</v>
      </c>
      <c r="S1019" s="57">
        <f t="shared" si="378"/>
        <v>0</v>
      </c>
      <c r="T1019" s="57">
        <f t="shared" si="379"/>
        <v>0</v>
      </c>
      <c r="U1019" s="57">
        <f t="shared" si="380"/>
        <v>0</v>
      </c>
      <c r="V1019" s="58">
        <f t="shared" si="381"/>
        <v>0</v>
      </c>
      <c r="W1019" s="58">
        <f t="shared" si="382"/>
        <v>0</v>
      </c>
      <c r="X1019" s="58">
        <f t="shared" si="383"/>
        <v>0</v>
      </c>
      <c r="Y1019" s="58">
        <f t="shared" si="384"/>
        <v>0</v>
      </c>
      <c r="Z1019">
        <f t="shared" si="368"/>
        <v>416873</v>
      </c>
    </row>
    <row r="1020" spans="1:26" x14ac:dyDescent="0.3">
      <c r="A1020" s="56" t="str">
        <f t="shared" si="370"/>
        <v>OUT TIME</v>
      </c>
      <c r="B1020" s="56" t="str">
        <f t="shared" si="362"/>
        <v>ultimo</v>
      </c>
      <c r="C1020" s="55">
        <f t="shared" ref="C1020:D1035" si="386">+C1007</f>
        <v>3</v>
      </c>
      <c r="D1020" t="str">
        <f t="shared" si="386"/>
        <v>Colón</v>
      </c>
      <c r="E1020" s="23">
        <f t="shared" si="371"/>
        <v>44063</v>
      </c>
      <c r="F1020" s="54">
        <f t="shared" si="372"/>
        <v>79</v>
      </c>
      <c r="G1020" cm="1">
        <f t="array" ref="G1020">+INDEX('Casos ACUM Prov'!$CK$3:$OM$16,'TODO PROVINCIA'!C1020+1,'TODO PROVINCIA'!F1020)</f>
        <v>0</v>
      </c>
      <c r="H1020">
        <f t="shared" si="364"/>
        <v>0</v>
      </c>
      <c r="I1020" cm="1">
        <f t="array" ref="I1020">+INDEX('Muertes-PROV'!$C$3:$GE$16,$C1020+1,$F1020)</f>
        <v>0</v>
      </c>
      <c r="J1020">
        <f t="shared" si="365"/>
        <v>0</v>
      </c>
      <c r="K1020" cm="1">
        <f t="array" ref="K1020">+INDEX('rECUPERA-prov'!$C$3:$LA$16,$C1020+1,$F1020)</f>
        <v>0</v>
      </c>
      <c r="L1020">
        <f t="shared" si="366"/>
        <v>0</v>
      </c>
      <c r="M1020">
        <f t="shared" si="373"/>
        <v>0</v>
      </c>
      <c r="N1020">
        <f t="shared" si="367"/>
        <v>0</v>
      </c>
      <c r="O1020" s="57">
        <f t="shared" si="374"/>
        <v>0</v>
      </c>
      <c r="P1020" s="57">
        <f t="shared" si="375"/>
        <v>0</v>
      </c>
      <c r="Q1020" s="57">
        <f t="shared" si="376"/>
        <v>0</v>
      </c>
      <c r="R1020" s="57">
        <f t="shared" si="377"/>
        <v>0</v>
      </c>
      <c r="S1020" s="57">
        <f t="shared" si="378"/>
        <v>0</v>
      </c>
      <c r="T1020" s="57">
        <f t="shared" si="379"/>
        <v>0</v>
      </c>
      <c r="U1020" s="57">
        <f t="shared" si="380"/>
        <v>0</v>
      </c>
      <c r="V1020" s="58">
        <f t="shared" si="381"/>
        <v>0</v>
      </c>
      <c r="W1020" s="58">
        <f t="shared" si="382"/>
        <v>0</v>
      </c>
      <c r="X1020" s="58">
        <f t="shared" si="383"/>
        <v>0</v>
      </c>
      <c r="Y1020" s="58">
        <f t="shared" si="384"/>
        <v>0</v>
      </c>
      <c r="Z1020">
        <f t="shared" si="368"/>
        <v>233708</v>
      </c>
    </row>
    <row r="1021" spans="1:26" x14ac:dyDescent="0.3">
      <c r="A1021" s="56" t="str">
        <f t="shared" si="370"/>
        <v>OUT TIME</v>
      </c>
      <c r="B1021" s="56" t="str">
        <f t="shared" si="362"/>
        <v>ultimo</v>
      </c>
      <c r="C1021" s="55">
        <f t="shared" si="386"/>
        <v>4</v>
      </c>
      <c r="D1021" t="str">
        <f t="shared" si="386"/>
        <v>Chiriquí</v>
      </c>
      <c r="E1021" s="23">
        <f t="shared" si="371"/>
        <v>44063</v>
      </c>
      <c r="F1021" s="54">
        <f t="shared" si="372"/>
        <v>79</v>
      </c>
      <c r="G1021" cm="1">
        <f t="array" ref="G1021">+INDEX('Casos ACUM Prov'!$CK$3:$OM$16,'TODO PROVINCIA'!C1021+1,'TODO PROVINCIA'!F1021)</f>
        <v>0</v>
      </c>
      <c r="H1021">
        <f t="shared" si="364"/>
        <v>0</v>
      </c>
      <c r="I1021" cm="1">
        <f t="array" ref="I1021">+INDEX('Muertes-PROV'!$C$3:$GE$16,$C1021+1,$F1021)</f>
        <v>0</v>
      </c>
      <c r="J1021">
        <f t="shared" si="365"/>
        <v>0</v>
      </c>
      <c r="K1021" cm="1">
        <f t="array" ref="K1021">+INDEX('rECUPERA-prov'!$C$3:$LA$16,$C1021+1,$F1021)</f>
        <v>0</v>
      </c>
      <c r="L1021">
        <f t="shared" si="366"/>
        <v>0</v>
      </c>
      <c r="M1021">
        <f t="shared" si="373"/>
        <v>0</v>
      </c>
      <c r="N1021">
        <f t="shared" si="367"/>
        <v>0</v>
      </c>
      <c r="O1021" s="57">
        <f t="shared" si="374"/>
        <v>0</v>
      </c>
      <c r="P1021" s="57">
        <f t="shared" si="375"/>
        <v>0</v>
      </c>
      <c r="Q1021" s="57">
        <f t="shared" si="376"/>
        <v>0</v>
      </c>
      <c r="R1021" s="57">
        <f t="shared" si="377"/>
        <v>0</v>
      </c>
      <c r="S1021" s="57">
        <f t="shared" si="378"/>
        <v>0</v>
      </c>
      <c r="T1021" s="57">
        <f t="shared" si="379"/>
        <v>0</v>
      </c>
      <c r="U1021" s="57">
        <f t="shared" si="380"/>
        <v>0</v>
      </c>
      <c r="V1021" s="58">
        <f t="shared" si="381"/>
        <v>0</v>
      </c>
      <c r="W1021" s="58">
        <f t="shared" si="382"/>
        <v>0</v>
      </c>
      <c r="X1021" s="58">
        <f t="shared" si="383"/>
        <v>0</v>
      </c>
      <c r="Y1021" s="58">
        <f t="shared" si="384"/>
        <v>0</v>
      </c>
      <c r="Z1021">
        <f t="shared" si="368"/>
        <v>241928</v>
      </c>
    </row>
    <row r="1022" spans="1:26" x14ac:dyDescent="0.3">
      <c r="A1022" s="56" t="str">
        <f t="shared" si="370"/>
        <v>OUT TIME</v>
      </c>
      <c r="B1022" s="56" t="str">
        <f t="shared" si="362"/>
        <v>ultimo</v>
      </c>
      <c r="C1022" s="55">
        <f t="shared" si="386"/>
        <v>5</v>
      </c>
      <c r="D1022" t="str">
        <f t="shared" si="386"/>
        <v>Darién</v>
      </c>
      <c r="E1022" s="23">
        <f t="shared" si="371"/>
        <v>44063</v>
      </c>
      <c r="F1022" s="54">
        <f t="shared" si="372"/>
        <v>79</v>
      </c>
      <c r="G1022" cm="1">
        <f t="array" ref="G1022">+INDEX('Casos ACUM Prov'!$CK$3:$OM$16,'TODO PROVINCIA'!C1022+1,'TODO PROVINCIA'!F1022)</f>
        <v>0</v>
      </c>
      <c r="H1022">
        <f t="shared" si="364"/>
        <v>0</v>
      </c>
      <c r="I1022" cm="1">
        <f t="array" ref="I1022">+INDEX('Muertes-PROV'!$C$3:$GE$16,$C1022+1,$F1022)</f>
        <v>0</v>
      </c>
      <c r="J1022">
        <f t="shared" si="365"/>
        <v>0</v>
      </c>
      <c r="K1022" cm="1">
        <f t="array" ref="K1022">+INDEX('rECUPERA-prov'!$C$3:$LA$16,$C1022+1,$F1022)</f>
        <v>0</v>
      </c>
      <c r="L1022">
        <f t="shared" si="366"/>
        <v>0</v>
      </c>
      <c r="M1022">
        <f t="shared" si="373"/>
        <v>0</v>
      </c>
      <c r="N1022">
        <f t="shared" si="367"/>
        <v>0</v>
      </c>
      <c r="O1022" s="57">
        <f t="shared" si="374"/>
        <v>0</v>
      </c>
      <c r="P1022" s="57">
        <f t="shared" si="375"/>
        <v>0</v>
      </c>
      <c r="Q1022" s="57">
        <f t="shared" si="376"/>
        <v>0</v>
      </c>
      <c r="R1022" s="57">
        <f t="shared" si="377"/>
        <v>0</v>
      </c>
      <c r="S1022" s="57">
        <f t="shared" si="378"/>
        <v>0</v>
      </c>
      <c r="T1022" s="57">
        <f t="shared" si="379"/>
        <v>0</v>
      </c>
      <c r="U1022" s="57">
        <f t="shared" si="380"/>
        <v>0</v>
      </c>
      <c r="V1022" s="58">
        <f t="shared" si="381"/>
        <v>0</v>
      </c>
      <c r="W1022" s="58">
        <f t="shared" si="382"/>
        <v>0</v>
      </c>
      <c r="X1022" s="58">
        <f t="shared" si="383"/>
        <v>0</v>
      </c>
      <c r="Y1022" s="58">
        <f t="shared" si="384"/>
        <v>0</v>
      </c>
      <c r="Z1022">
        <f t="shared" si="368"/>
        <v>10001</v>
      </c>
    </row>
    <row r="1023" spans="1:26" x14ac:dyDescent="0.3">
      <c r="A1023" s="56" t="str">
        <f t="shared" si="370"/>
        <v>OUT TIME</v>
      </c>
      <c r="B1023" s="56" t="str">
        <f t="shared" si="362"/>
        <v>ultimo</v>
      </c>
      <c r="C1023" s="55">
        <f t="shared" si="386"/>
        <v>6</v>
      </c>
      <c r="D1023" t="str">
        <f t="shared" si="386"/>
        <v>Herrera</v>
      </c>
      <c r="E1023" s="23">
        <f t="shared" si="371"/>
        <v>44063</v>
      </c>
      <c r="F1023" s="54">
        <f t="shared" si="372"/>
        <v>79</v>
      </c>
      <c r="G1023" cm="1">
        <f t="array" ref="G1023">+INDEX('Casos ACUM Prov'!$CK$3:$OM$16,'TODO PROVINCIA'!C1023+1,'TODO PROVINCIA'!F1023)</f>
        <v>0</v>
      </c>
      <c r="H1023">
        <f t="shared" si="364"/>
        <v>0</v>
      </c>
      <c r="I1023" cm="1">
        <f t="array" ref="I1023">+INDEX('Muertes-PROV'!$C$3:$GE$16,$C1023+1,$F1023)</f>
        <v>0</v>
      </c>
      <c r="J1023">
        <f t="shared" si="365"/>
        <v>0</v>
      </c>
      <c r="K1023" cm="1">
        <f t="array" ref="K1023">+INDEX('rECUPERA-prov'!$C$3:$LA$16,$C1023+1,$F1023)</f>
        <v>0</v>
      </c>
      <c r="L1023">
        <f t="shared" si="366"/>
        <v>0</v>
      </c>
      <c r="M1023">
        <f t="shared" si="373"/>
        <v>0</v>
      </c>
      <c r="N1023">
        <f t="shared" si="367"/>
        <v>0</v>
      </c>
      <c r="O1023" s="57">
        <f t="shared" si="374"/>
        <v>0</v>
      </c>
      <c r="P1023" s="57">
        <f t="shared" si="375"/>
        <v>0</v>
      </c>
      <c r="Q1023" s="57">
        <f t="shared" si="376"/>
        <v>0</v>
      </c>
      <c r="R1023" s="57">
        <f t="shared" si="377"/>
        <v>0</v>
      </c>
      <c r="S1023" s="57">
        <f t="shared" si="378"/>
        <v>0</v>
      </c>
      <c r="T1023" s="57">
        <f t="shared" si="379"/>
        <v>0</v>
      </c>
      <c r="U1023" s="57">
        <f t="shared" si="380"/>
        <v>0</v>
      </c>
      <c r="V1023" s="58">
        <f t="shared" si="381"/>
        <v>0</v>
      </c>
      <c r="W1023" s="58">
        <f t="shared" si="382"/>
        <v>0</v>
      </c>
      <c r="X1023" s="58">
        <f t="shared" si="383"/>
        <v>0</v>
      </c>
      <c r="Y1023" s="58">
        <f t="shared" si="384"/>
        <v>0</v>
      </c>
      <c r="Z1023">
        <f t="shared" si="368"/>
        <v>33109</v>
      </c>
    </row>
    <row r="1024" spans="1:26" x14ac:dyDescent="0.3">
      <c r="A1024" s="56" t="str">
        <f t="shared" si="370"/>
        <v>OUT TIME</v>
      </c>
      <c r="B1024" s="56" t="str">
        <f t="shared" si="362"/>
        <v>ultimo</v>
      </c>
      <c r="C1024" s="55">
        <f t="shared" si="386"/>
        <v>7</v>
      </c>
      <c r="D1024" t="str">
        <f t="shared" si="386"/>
        <v>Los Santos</v>
      </c>
      <c r="E1024" s="23">
        <f t="shared" si="371"/>
        <v>44063</v>
      </c>
      <c r="F1024" s="54">
        <f t="shared" si="372"/>
        <v>79</v>
      </c>
      <c r="G1024" cm="1">
        <f t="array" ref="G1024">+INDEX('Casos ACUM Prov'!$CK$3:$OM$16,'TODO PROVINCIA'!C1024+1,'TODO PROVINCIA'!F1024)</f>
        <v>0</v>
      </c>
      <c r="H1024">
        <f t="shared" si="364"/>
        <v>0</v>
      </c>
      <c r="I1024" cm="1">
        <f t="array" ref="I1024">+INDEX('Muertes-PROV'!$C$3:$GE$16,$C1024+1,$F1024)</f>
        <v>0</v>
      </c>
      <c r="J1024">
        <f t="shared" si="365"/>
        <v>0</v>
      </c>
      <c r="K1024" cm="1">
        <f t="array" ref="K1024">+INDEX('rECUPERA-prov'!$C$3:$LA$16,$C1024+1,$F1024)</f>
        <v>0</v>
      </c>
      <c r="L1024">
        <f t="shared" si="366"/>
        <v>0</v>
      </c>
      <c r="M1024">
        <f t="shared" si="373"/>
        <v>0</v>
      </c>
      <c r="N1024">
        <f t="shared" si="367"/>
        <v>0</v>
      </c>
      <c r="O1024" s="57">
        <f t="shared" si="374"/>
        <v>0</v>
      </c>
      <c r="P1024" s="57">
        <f t="shared" si="375"/>
        <v>0</v>
      </c>
      <c r="Q1024" s="57">
        <f t="shared" si="376"/>
        <v>0</v>
      </c>
      <c r="R1024" s="57">
        <f t="shared" si="377"/>
        <v>0</v>
      </c>
      <c r="S1024" s="57">
        <f t="shared" si="378"/>
        <v>0</v>
      </c>
      <c r="T1024" s="57">
        <f t="shared" si="379"/>
        <v>0</v>
      </c>
      <c r="U1024" s="57">
        <f t="shared" si="380"/>
        <v>0</v>
      </c>
      <c r="V1024" s="58">
        <f t="shared" si="381"/>
        <v>0</v>
      </c>
      <c r="W1024" s="58">
        <f t="shared" si="382"/>
        <v>0</v>
      </c>
      <c r="X1024" s="58">
        <f t="shared" si="383"/>
        <v>0</v>
      </c>
      <c r="Y1024" s="58">
        <f t="shared" si="384"/>
        <v>0</v>
      </c>
      <c r="Z1024">
        <f t="shared" si="368"/>
        <v>156747</v>
      </c>
    </row>
    <row r="1025" spans="1:26" x14ac:dyDescent="0.3">
      <c r="A1025" s="56" t="str">
        <f t="shared" si="370"/>
        <v>OUT TIME</v>
      </c>
      <c r="B1025" s="56" t="str">
        <f t="shared" si="362"/>
        <v>ultimo</v>
      </c>
      <c r="C1025" s="55">
        <f t="shared" si="386"/>
        <v>8</v>
      </c>
      <c r="D1025" t="str">
        <f t="shared" si="386"/>
        <v>Panamá</v>
      </c>
      <c r="E1025" s="23">
        <f t="shared" si="371"/>
        <v>44063</v>
      </c>
      <c r="F1025" s="54">
        <f t="shared" si="372"/>
        <v>79</v>
      </c>
      <c r="G1025" cm="1">
        <f t="array" ref="G1025">+INDEX('Casos ACUM Prov'!$CK$3:$OM$16,'TODO PROVINCIA'!C1025+1,'TODO PROVINCIA'!F1025)</f>
        <v>0</v>
      </c>
      <c r="H1025">
        <f t="shared" si="364"/>
        <v>0</v>
      </c>
      <c r="I1025" cm="1">
        <f t="array" ref="I1025">+INDEX('Muertes-PROV'!$C$3:$GE$16,$C1025+1,$F1025)</f>
        <v>0</v>
      </c>
      <c r="J1025">
        <f t="shared" si="365"/>
        <v>0</v>
      </c>
      <c r="K1025" cm="1">
        <f t="array" ref="K1025">+INDEX('rECUPERA-prov'!$C$3:$LA$16,$C1025+1,$F1025)</f>
        <v>0</v>
      </c>
      <c r="L1025">
        <f t="shared" si="366"/>
        <v>0</v>
      </c>
      <c r="M1025">
        <f t="shared" si="373"/>
        <v>0</v>
      </c>
      <c r="N1025">
        <f t="shared" si="367"/>
        <v>0</v>
      </c>
      <c r="O1025" s="57">
        <f t="shared" si="374"/>
        <v>0</v>
      </c>
      <c r="P1025" s="57">
        <f t="shared" si="375"/>
        <v>0</v>
      </c>
      <c r="Q1025" s="57">
        <f t="shared" si="376"/>
        <v>0</v>
      </c>
      <c r="R1025" s="57">
        <f t="shared" si="377"/>
        <v>0</v>
      </c>
      <c r="S1025" s="57">
        <f t="shared" si="378"/>
        <v>0</v>
      </c>
      <c r="T1025" s="57">
        <f t="shared" si="379"/>
        <v>0</v>
      </c>
      <c r="U1025" s="57">
        <f t="shared" si="380"/>
        <v>0</v>
      </c>
      <c r="V1025" s="58">
        <f t="shared" si="381"/>
        <v>0</v>
      </c>
      <c r="W1025" s="58">
        <f t="shared" si="382"/>
        <v>0</v>
      </c>
      <c r="X1025" s="58">
        <f t="shared" si="383"/>
        <v>0</v>
      </c>
      <c r="Y1025" s="58">
        <f t="shared" si="384"/>
        <v>0</v>
      </c>
      <c r="Z1025">
        <f t="shared" si="368"/>
        <v>109955</v>
      </c>
    </row>
    <row r="1026" spans="1:26" x14ac:dyDescent="0.3">
      <c r="A1026" s="56" t="str">
        <f t="shared" si="370"/>
        <v>OUT TIME</v>
      </c>
      <c r="B1026" s="56" t="str">
        <f t="shared" si="362"/>
        <v>ultimo</v>
      </c>
      <c r="C1026" s="55">
        <f t="shared" si="386"/>
        <v>9</v>
      </c>
      <c r="D1026" t="str">
        <f t="shared" si="386"/>
        <v>Veraguas</v>
      </c>
      <c r="E1026" s="23">
        <f t="shared" si="371"/>
        <v>44063</v>
      </c>
      <c r="F1026" s="54">
        <f t="shared" si="372"/>
        <v>79</v>
      </c>
      <c r="G1026" cm="1">
        <f t="array" ref="G1026">+INDEX('Casos ACUM Prov'!$CK$3:$OM$16,'TODO PROVINCIA'!C1026+1,'TODO PROVINCIA'!F1026)</f>
        <v>0</v>
      </c>
      <c r="H1026">
        <f t="shared" si="364"/>
        <v>0</v>
      </c>
      <c r="I1026" cm="1">
        <f t="array" ref="I1026">+INDEX('Muertes-PROV'!$C$3:$GE$16,$C1026+1,$F1026)</f>
        <v>0</v>
      </c>
      <c r="J1026">
        <f t="shared" si="365"/>
        <v>0</v>
      </c>
      <c r="K1026" cm="1">
        <f t="array" ref="K1026">+INDEX('rECUPERA-prov'!$C$3:$LA$16,$C1026+1,$F1026)</f>
        <v>0</v>
      </c>
      <c r="L1026">
        <f t="shared" si="366"/>
        <v>0</v>
      </c>
      <c r="M1026">
        <f t="shared" si="373"/>
        <v>0</v>
      </c>
      <c r="N1026">
        <f t="shared" si="367"/>
        <v>0</v>
      </c>
      <c r="O1026" s="57">
        <f t="shared" si="374"/>
        <v>0</v>
      </c>
      <c r="P1026" s="57">
        <f t="shared" si="375"/>
        <v>0</v>
      </c>
      <c r="Q1026" s="57">
        <f t="shared" si="376"/>
        <v>0</v>
      </c>
      <c r="R1026" s="57">
        <f t="shared" si="377"/>
        <v>0</v>
      </c>
      <c r="S1026" s="57">
        <f t="shared" si="378"/>
        <v>0</v>
      </c>
      <c r="T1026" s="57">
        <f t="shared" si="379"/>
        <v>0</v>
      </c>
      <c r="U1026" s="57">
        <f t="shared" si="380"/>
        <v>0</v>
      </c>
      <c r="V1026" s="58">
        <f t="shared" si="381"/>
        <v>0</v>
      </c>
      <c r="W1026" s="58">
        <f t="shared" si="382"/>
        <v>0</v>
      </c>
      <c r="X1026" s="58">
        <f t="shared" si="383"/>
        <v>0</v>
      </c>
      <c r="Y1026" s="58">
        <f t="shared" si="384"/>
        <v>0</v>
      </c>
      <c r="Z1026">
        <f t="shared" si="368"/>
        <v>109955</v>
      </c>
    </row>
    <row r="1027" spans="1:26" x14ac:dyDescent="0.3">
      <c r="A1027" s="56" t="str">
        <f t="shared" si="370"/>
        <v>OUT TIME</v>
      </c>
      <c r="B1027" s="56" t="str">
        <f t="shared" si="362"/>
        <v>ultimo</v>
      </c>
      <c r="C1027" s="55">
        <f t="shared" si="386"/>
        <v>10</v>
      </c>
      <c r="D1027" t="str">
        <f t="shared" si="386"/>
        <v>Comarca Kuna Yala</v>
      </c>
      <c r="E1027" s="23">
        <f t="shared" si="371"/>
        <v>44063</v>
      </c>
      <c r="F1027" s="54">
        <f t="shared" si="372"/>
        <v>79</v>
      </c>
      <c r="G1027" cm="1">
        <f t="array" ref="G1027">+INDEX('Casos ACUM Prov'!$CK$3:$OM$16,'TODO PROVINCIA'!C1027+1,'TODO PROVINCIA'!F1027)</f>
        <v>0</v>
      </c>
      <c r="H1027">
        <f t="shared" si="364"/>
        <v>0</v>
      </c>
      <c r="I1027" cm="1">
        <f t="array" ref="I1027">+INDEX('Muertes-PROV'!$C$3:$GE$16,$C1027+1,$F1027)</f>
        <v>0</v>
      </c>
      <c r="J1027">
        <f t="shared" si="365"/>
        <v>0</v>
      </c>
      <c r="K1027" cm="1">
        <f t="array" ref="K1027">+INDEX('rECUPERA-prov'!$C$3:$LA$16,$C1027+1,$F1027)</f>
        <v>0</v>
      </c>
      <c r="L1027">
        <f t="shared" si="366"/>
        <v>0</v>
      </c>
      <c r="M1027">
        <f t="shared" si="373"/>
        <v>0</v>
      </c>
      <c r="N1027">
        <f t="shared" si="367"/>
        <v>0</v>
      </c>
      <c r="O1027" s="57">
        <f t="shared" si="374"/>
        <v>0</v>
      </c>
      <c r="P1027" s="57">
        <f t="shared" si="375"/>
        <v>0</v>
      </c>
      <c r="Q1027" s="57">
        <f t="shared" si="376"/>
        <v>0</v>
      </c>
      <c r="R1027" s="57">
        <f t="shared" si="377"/>
        <v>0</v>
      </c>
      <c r="S1027" s="57">
        <f t="shared" si="378"/>
        <v>0</v>
      </c>
      <c r="T1027" s="57">
        <f t="shared" si="379"/>
        <v>0</v>
      </c>
      <c r="U1027" s="57">
        <f t="shared" si="380"/>
        <v>0</v>
      </c>
      <c r="V1027" s="58">
        <f t="shared" si="381"/>
        <v>0</v>
      </c>
      <c r="W1027" s="58">
        <f t="shared" si="382"/>
        <v>0</v>
      </c>
      <c r="X1027" s="58">
        <f t="shared" si="383"/>
        <v>0</v>
      </c>
      <c r="Y1027" s="58">
        <f t="shared" si="384"/>
        <v>0</v>
      </c>
      <c r="Z1027">
        <f t="shared" si="368"/>
        <v>89592</v>
      </c>
    </row>
    <row r="1028" spans="1:26" x14ac:dyDescent="0.3">
      <c r="A1028" s="56" t="str">
        <f t="shared" si="370"/>
        <v>OUT TIME</v>
      </c>
      <c r="B1028" s="56" t="str">
        <f t="shared" si="362"/>
        <v>ultimo</v>
      </c>
      <c r="C1028" s="55">
        <f t="shared" si="386"/>
        <v>11</v>
      </c>
      <c r="D1028" t="str">
        <f t="shared" si="386"/>
        <v>Comarca Emberá Wounaán</v>
      </c>
      <c r="E1028" s="23">
        <f t="shared" si="371"/>
        <v>44063</v>
      </c>
      <c r="F1028" s="54">
        <f t="shared" si="372"/>
        <v>79</v>
      </c>
      <c r="G1028" cm="1">
        <f t="array" ref="G1028">+INDEX('Casos ACUM Prov'!$CK$3:$OM$16,'TODO PROVINCIA'!C1028+1,'TODO PROVINCIA'!F1028)</f>
        <v>0</v>
      </c>
      <c r="H1028">
        <f t="shared" si="364"/>
        <v>0</v>
      </c>
      <c r="I1028" cm="1">
        <f t="array" ref="I1028">+INDEX('Muertes-PROV'!$C$3:$GE$16,$C1028+1,$F1028)</f>
        <v>0</v>
      </c>
      <c r="J1028">
        <f t="shared" si="365"/>
        <v>0</v>
      </c>
      <c r="K1028" cm="1">
        <f t="array" ref="K1028">+INDEX('rECUPERA-prov'!$C$3:$LA$16,$C1028+1,$F1028)</f>
        <v>0</v>
      </c>
      <c r="L1028">
        <f t="shared" si="366"/>
        <v>0</v>
      </c>
      <c r="M1028">
        <f t="shared" si="373"/>
        <v>0</v>
      </c>
      <c r="N1028">
        <f t="shared" si="367"/>
        <v>0</v>
      </c>
      <c r="O1028" s="57">
        <f t="shared" si="374"/>
        <v>0</v>
      </c>
      <c r="P1028" s="57">
        <f t="shared" si="375"/>
        <v>0</v>
      </c>
      <c r="Q1028" s="57">
        <f t="shared" si="376"/>
        <v>0</v>
      </c>
      <c r="R1028" s="57">
        <f t="shared" si="377"/>
        <v>0</v>
      </c>
      <c r="S1028" s="57">
        <f t="shared" si="378"/>
        <v>0</v>
      </c>
      <c r="T1028" s="57">
        <f t="shared" si="379"/>
        <v>0</v>
      </c>
      <c r="U1028" s="57">
        <f t="shared" si="380"/>
        <v>0</v>
      </c>
      <c r="V1028" s="58">
        <f t="shared" si="381"/>
        <v>0</v>
      </c>
      <c r="W1028" s="58">
        <f t="shared" si="382"/>
        <v>0</v>
      </c>
      <c r="X1028" s="58">
        <f t="shared" si="383"/>
        <v>0</v>
      </c>
      <c r="Y1028" s="58">
        <f t="shared" si="384"/>
        <v>0</v>
      </c>
      <c r="Z1028">
        <f t="shared" si="368"/>
        <v>1249032</v>
      </c>
    </row>
    <row r="1029" spans="1:26" x14ac:dyDescent="0.3">
      <c r="A1029" s="56" t="str">
        <f t="shared" si="370"/>
        <v>OUT TIME</v>
      </c>
      <c r="B1029" s="56" t="str">
        <f t="shared" ref="B1029:B1092" si="387">+IFERROR(IF(A1042="OUT TIME","ultimo","no"),"no")</f>
        <v>ultimo</v>
      </c>
      <c r="C1029" s="55">
        <f t="shared" si="386"/>
        <v>12</v>
      </c>
      <c r="D1029" t="str">
        <f t="shared" si="386"/>
        <v>Comarca Ngäbe Buglé</v>
      </c>
      <c r="E1029" s="23">
        <f t="shared" si="371"/>
        <v>44063</v>
      </c>
      <c r="F1029" s="54">
        <f t="shared" si="372"/>
        <v>79</v>
      </c>
      <c r="G1029" cm="1">
        <f t="array" ref="G1029">+INDEX('Casos ACUM Prov'!$CK$3:$OM$16,'TODO PROVINCIA'!C1029+1,'TODO PROVINCIA'!F1029)</f>
        <v>0</v>
      </c>
      <c r="H1029">
        <f t="shared" si="364"/>
        <v>0</v>
      </c>
      <c r="I1029" cm="1">
        <f t="array" ref="I1029">+INDEX('Muertes-PROV'!$C$3:$GE$16,$C1029+1,$F1029)</f>
        <v>0</v>
      </c>
      <c r="J1029">
        <f t="shared" si="365"/>
        <v>0</v>
      </c>
      <c r="K1029" cm="1">
        <f t="array" ref="K1029">+INDEX('rECUPERA-prov'!$C$3:$LA$16,$C1029+1,$F1029)</f>
        <v>0</v>
      </c>
      <c r="L1029">
        <f t="shared" si="366"/>
        <v>0</v>
      </c>
      <c r="M1029">
        <f t="shared" si="373"/>
        <v>0</v>
      </c>
      <c r="N1029">
        <f t="shared" si="367"/>
        <v>0</v>
      </c>
      <c r="O1029" s="57">
        <f t="shared" si="374"/>
        <v>0</v>
      </c>
      <c r="P1029" s="57">
        <f t="shared" si="375"/>
        <v>0</v>
      </c>
      <c r="Q1029" s="57">
        <f t="shared" si="376"/>
        <v>0</v>
      </c>
      <c r="R1029" s="57">
        <f t="shared" si="377"/>
        <v>0</v>
      </c>
      <c r="S1029" s="57">
        <f t="shared" si="378"/>
        <v>0</v>
      </c>
      <c r="T1029" s="57">
        <f t="shared" si="379"/>
        <v>0</v>
      </c>
      <c r="U1029" s="57">
        <f t="shared" si="380"/>
        <v>0</v>
      </c>
      <c r="V1029" s="58">
        <f t="shared" si="381"/>
        <v>0</v>
      </c>
      <c r="W1029" s="58">
        <f t="shared" si="382"/>
        <v>0</v>
      </c>
      <c r="X1029" s="58">
        <f t="shared" si="383"/>
        <v>0</v>
      </c>
      <c r="Y1029" s="58">
        <f t="shared" si="384"/>
        <v>0</v>
      </c>
      <c r="Z1029">
        <f t="shared" si="368"/>
        <v>464038</v>
      </c>
    </row>
    <row r="1030" spans="1:26" x14ac:dyDescent="0.3">
      <c r="A1030" s="56" t="str">
        <f t="shared" si="370"/>
        <v>OUT TIME</v>
      </c>
      <c r="B1030" s="56" t="str">
        <f t="shared" si="387"/>
        <v>ultimo</v>
      </c>
      <c r="C1030" s="55">
        <f t="shared" si="386"/>
        <v>13</v>
      </c>
      <c r="D1030" t="str">
        <f t="shared" si="386"/>
        <v>Panamá Oeste</v>
      </c>
      <c r="E1030" s="23">
        <f t="shared" si="371"/>
        <v>44063</v>
      </c>
      <c r="F1030" s="54">
        <f t="shared" si="372"/>
        <v>79</v>
      </c>
      <c r="G1030" cm="1">
        <f t="array" ref="G1030">+INDEX('Casos ACUM Prov'!$CK$3:$OM$16,'TODO PROVINCIA'!C1030+1,'TODO PROVINCIA'!F1030)</f>
        <v>0</v>
      </c>
      <c r="H1030">
        <f t="shared" si="364"/>
        <v>0</v>
      </c>
      <c r="I1030" cm="1">
        <f t="array" ref="I1030">+INDEX('Muertes-PROV'!$C$3:$GE$16,$C1030+1,$F1030)</f>
        <v>0</v>
      </c>
      <c r="J1030">
        <f t="shared" si="365"/>
        <v>0</v>
      </c>
      <c r="K1030" cm="1">
        <f t="array" ref="K1030">+INDEX('rECUPERA-prov'!$C$3:$LA$16,$C1030+1,$F1030)</f>
        <v>0</v>
      </c>
      <c r="L1030">
        <f t="shared" si="366"/>
        <v>0</v>
      </c>
      <c r="M1030">
        <f t="shared" si="373"/>
        <v>0</v>
      </c>
      <c r="N1030">
        <f t="shared" si="367"/>
        <v>0</v>
      </c>
      <c r="O1030" s="57">
        <f t="shared" si="374"/>
        <v>0</v>
      </c>
      <c r="P1030" s="57">
        <f t="shared" si="375"/>
        <v>0</v>
      </c>
      <c r="Q1030" s="57">
        <f t="shared" si="376"/>
        <v>0</v>
      </c>
      <c r="R1030" s="57">
        <f t="shared" si="377"/>
        <v>0</v>
      </c>
      <c r="S1030" s="57">
        <f t="shared" si="378"/>
        <v>0</v>
      </c>
      <c r="T1030" s="57">
        <f t="shared" si="379"/>
        <v>0</v>
      </c>
      <c r="U1030" s="57">
        <f t="shared" si="380"/>
        <v>0</v>
      </c>
      <c r="V1030" s="58">
        <f t="shared" si="381"/>
        <v>0</v>
      </c>
      <c r="W1030" s="58">
        <f t="shared" si="382"/>
        <v>0</v>
      </c>
      <c r="X1030" s="58">
        <f t="shared" si="383"/>
        <v>0</v>
      </c>
      <c r="Y1030" s="58">
        <f t="shared" si="384"/>
        <v>0</v>
      </c>
      <c r="Z1030">
        <f t="shared" si="368"/>
        <v>226991</v>
      </c>
    </row>
    <row r="1031" spans="1:26" x14ac:dyDescent="0.3">
      <c r="A1031" s="56" t="str">
        <f t="shared" si="370"/>
        <v>OUT TIME</v>
      </c>
      <c r="B1031" s="56" t="str">
        <f t="shared" si="387"/>
        <v>ultimo</v>
      </c>
      <c r="C1031" s="55">
        <f t="shared" si="386"/>
        <v>1</v>
      </c>
      <c r="D1031" t="str">
        <f t="shared" si="386"/>
        <v>Bocas del Toro</v>
      </c>
      <c r="E1031" s="23">
        <f t="shared" si="371"/>
        <v>44064</v>
      </c>
      <c r="F1031" s="54">
        <f t="shared" si="372"/>
        <v>80</v>
      </c>
      <c r="G1031" cm="1">
        <f t="array" ref="G1031">+INDEX('Casos ACUM Prov'!$CK$3:$OM$16,'TODO PROVINCIA'!C1031+1,'TODO PROVINCIA'!F1031)</f>
        <v>0</v>
      </c>
      <c r="H1031">
        <f t="shared" si="364"/>
        <v>0</v>
      </c>
      <c r="I1031" cm="1">
        <f t="array" ref="I1031">+INDEX('Muertes-PROV'!$C$3:$GE$16,$C1031+1,$F1031)</f>
        <v>0</v>
      </c>
      <c r="J1031">
        <f t="shared" si="365"/>
        <v>0</v>
      </c>
      <c r="K1031" cm="1">
        <f t="array" ref="K1031">+INDEX('rECUPERA-prov'!$C$3:$LA$16,$C1031+1,$F1031)</f>
        <v>0</v>
      </c>
      <c r="L1031">
        <f t="shared" si="366"/>
        <v>0</v>
      </c>
      <c r="M1031">
        <f t="shared" si="373"/>
        <v>0</v>
      </c>
      <c r="N1031">
        <f t="shared" si="367"/>
        <v>0</v>
      </c>
      <c r="O1031" s="57">
        <f t="shared" si="374"/>
        <v>0</v>
      </c>
      <c r="P1031" s="57">
        <f t="shared" si="375"/>
        <v>0</v>
      </c>
      <c r="Q1031" s="57">
        <f t="shared" si="376"/>
        <v>0</v>
      </c>
      <c r="R1031" s="57">
        <f t="shared" si="377"/>
        <v>0</v>
      </c>
      <c r="S1031" s="57">
        <f t="shared" si="378"/>
        <v>0</v>
      </c>
      <c r="T1031" s="57">
        <f t="shared" si="379"/>
        <v>0</v>
      </c>
      <c r="U1031" s="57">
        <f t="shared" si="380"/>
        <v>0</v>
      </c>
      <c r="V1031" s="58">
        <f t="shared" si="381"/>
        <v>0</v>
      </c>
      <c r="W1031" s="58">
        <f t="shared" si="382"/>
        <v>0</v>
      </c>
      <c r="X1031" s="58">
        <f t="shared" si="383"/>
        <v>0</v>
      </c>
      <c r="Y1031" s="58">
        <f t="shared" si="384"/>
        <v>0</v>
      </c>
      <c r="Z1031">
        <f t="shared" si="368"/>
        <v>125461</v>
      </c>
    </row>
    <row r="1032" spans="1:26" x14ac:dyDescent="0.3">
      <c r="A1032" s="56" t="str">
        <f t="shared" si="370"/>
        <v>OUT TIME</v>
      </c>
      <c r="B1032" s="56" t="str">
        <f t="shared" si="387"/>
        <v>ultimo</v>
      </c>
      <c r="C1032" s="55">
        <f t="shared" si="386"/>
        <v>2</v>
      </c>
      <c r="D1032" t="str">
        <f t="shared" si="386"/>
        <v>Coclé</v>
      </c>
      <c r="E1032" s="23">
        <f t="shared" si="371"/>
        <v>44064</v>
      </c>
      <c r="F1032" s="54">
        <f t="shared" si="372"/>
        <v>80</v>
      </c>
      <c r="G1032" cm="1">
        <f t="array" ref="G1032">+INDEX('Casos ACUM Prov'!$CK$3:$OM$16,'TODO PROVINCIA'!C1032+1,'TODO PROVINCIA'!F1032)</f>
        <v>0</v>
      </c>
      <c r="H1032">
        <f t="shared" si="364"/>
        <v>0</v>
      </c>
      <c r="I1032" cm="1">
        <f t="array" ref="I1032">+INDEX('Muertes-PROV'!$C$3:$GE$16,$C1032+1,$F1032)</f>
        <v>0</v>
      </c>
      <c r="J1032">
        <f t="shared" si="365"/>
        <v>0</v>
      </c>
      <c r="K1032" cm="1">
        <f t="array" ref="K1032">+INDEX('rECUPERA-prov'!$C$3:$LA$16,$C1032+1,$F1032)</f>
        <v>0</v>
      </c>
      <c r="L1032">
        <f t="shared" si="366"/>
        <v>0</v>
      </c>
      <c r="M1032">
        <f t="shared" si="373"/>
        <v>0</v>
      </c>
      <c r="N1032">
        <f t="shared" si="367"/>
        <v>0</v>
      </c>
      <c r="O1032" s="57">
        <f t="shared" si="374"/>
        <v>0</v>
      </c>
      <c r="P1032" s="57">
        <f t="shared" si="375"/>
        <v>0</v>
      </c>
      <c r="Q1032" s="57">
        <f t="shared" si="376"/>
        <v>0</v>
      </c>
      <c r="R1032" s="57">
        <f t="shared" si="377"/>
        <v>0</v>
      </c>
      <c r="S1032" s="57">
        <f t="shared" si="378"/>
        <v>0</v>
      </c>
      <c r="T1032" s="57">
        <f t="shared" si="379"/>
        <v>0</v>
      </c>
      <c r="U1032" s="57">
        <f t="shared" si="380"/>
        <v>0</v>
      </c>
      <c r="V1032" s="58">
        <f t="shared" si="381"/>
        <v>0</v>
      </c>
      <c r="W1032" s="58">
        <f t="shared" si="382"/>
        <v>0</v>
      </c>
      <c r="X1032" s="58">
        <f t="shared" si="383"/>
        <v>0</v>
      </c>
      <c r="Y1032" s="58">
        <f t="shared" si="384"/>
        <v>0</v>
      </c>
      <c r="Z1032">
        <f t="shared" si="368"/>
        <v>416873</v>
      </c>
    </row>
    <row r="1033" spans="1:26" x14ac:dyDescent="0.3">
      <c r="A1033" s="56" t="str">
        <f t="shared" si="370"/>
        <v>OUT TIME</v>
      </c>
      <c r="B1033" s="56" t="str">
        <f t="shared" si="387"/>
        <v>ultimo</v>
      </c>
      <c r="C1033" s="55">
        <f t="shared" si="386"/>
        <v>3</v>
      </c>
      <c r="D1033" t="str">
        <f t="shared" si="386"/>
        <v>Colón</v>
      </c>
      <c r="E1033" s="23">
        <f t="shared" si="371"/>
        <v>44064</v>
      </c>
      <c r="F1033" s="54">
        <f t="shared" si="372"/>
        <v>80</v>
      </c>
      <c r="G1033" cm="1">
        <f t="array" ref="G1033">+INDEX('Casos ACUM Prov'!$CK$3:$OM$16,'TODO PROVINCIA'!C1033+1,'TODO PROVINCIA'!F1033)</f>
        <v>0</v>
      </c>
      <c r="H1033">
        <f t="shared" si="364"/>
        <v>0</v>
      </c>
      <c r="I1033" cm="1">
        <f t="array" ref="I1033">+INDEX('Muertes-PROV'!$C$3:$GE$16,$C1033+1,$F1033)</f>
        <v>0</v>
      </c>
      <c r="J1033">
        <f t="shared" si="365"/>
        <v>0</v>
      </c>
      <c r="K1033" cm="1">
        <f t="array" ref="K1033">+INDEX('rECUPERA-prov'!$C$3:$LA$16,$C1033+1,$F1033)</f>
        <v>0</v>
      </c>
      <c r="L1033">
        <f t="shared" si="366"/>
        <v>0</v>
      </c>
      <c r="M1033">
        <f t="shared" si="373"/>
        <v>0</v>
      </c>
      <c r="N1033">
        <f t="shared" si="367"/>
        <v>0</v>
      </c>
      <c r="O1033" s="57">
        <f t="shared" si="374"/>
        <v>0</v>
      </c>
      <c r="P1033" s="57">
        <f t="shared" si="375"/>
        <v>0</v>
      </c>
      <c r="Q1033" s="57">
        <f t="shared" si="376"/>
        <v>0</v>
      </c>
      <c r="R1033" s="57">
        <f t="shared" si="377"/>
        <v>0</v>
      </c>
      <c r="S1033" s="57">
        <f t="shared" si="378"/>
        <v>0</v>
      </c>
      <c r="T1033" s="57">
        <f t="shared" si="379"/>
        <v>0</v>
      </c>
      <c r="U1033" s="57">
        <f t="shared" si="380"/>
        <v>0</v>
      </c>
      <c r="V1033" s="58">
        <f t="shared" si="381"/>
        <v>0</v>
      </c>
      <c r="W1033" s="58">
        <f t="shared" si="382"/>
        <v>0</v>
      </c>
      <c r="X1033" s="58">
        <f t="shared" si="383"/>
        <v>0</v>
      </c>
      <c r="Y1033" s="58">
        <f t="shared" si="384"/>
        <v>0</v>
      </c>
      <c r="Z1033">
        <f t="shared" si="368"/>
        <v>233708</v>
      </c>
    </row>
    <row r="1034" spans="1:26" x14ac:dyDescent="0.3">
      <c r="A1034" s="56" t="str">
        <f t="shared" si="370"/>
        <v>OUT TIME</v>
      </c>
      <c r="B1034" s="56" t="str">
        <f t="shared" si="387"/>
        <v>ultimo</v>
      </c>
      <c r="C1034" s="55">
        <f t="shared" si="386"/>
        <v>4</v>
      </c>
      <c r="D1034" t="str">
        <f t="shared" si="386"/>
        <v>Chiriquí</v>
      </c>
      <c r="E1034" s="23">
        <f t="shared" si="371"/>
        <v>44064</v>
      </c>
      <c r="F1034" s="54">
        <f t="shared" si="372"/>
        <v>80</v>
      </c>
      <c r="G1034" cm="1">
        <f t="array" ref="G1034">+INDEX('Casos ACUM Prov'!$CK$3:$OM$16,'TODO PROVINCIA'!C1034+1,'TODO PROVINCIA'!F1034)</f>
        <v>0</v>
      </c>
      <c r="H1034">
        <f t="shared" si="364"/>
        <v>0</v>
      </c>
      <c r="I1034" cm="1">
        <f t="array" ref="I1034">+INDEX('Muertes-PROV'!$C$3:$GE$16,$C1034+1,$F1034)</f>
        <v>0</v>
      </c>
      <c r="J1034">
        <f t="shared" si="365"/>
        <v>0</v>
      </c>
      <c r="K1034" cm="1">
        <f t="array" ref="K1034">+INDEX('rECUPERA-prov'!$C$3:$LA$16,$C1034+1,$F1034)</f>
        <v>0</v>
      </c>
      <c r="L1034">
        <f t="shared" si="366"/>
        <v>0</v>
      </c>
      <c r="M1034">
        <f t="shared" si="373"/>
        <v>0</v>
      </c>
      <c r="N1034">
        <f t="shared" si="367"/>
        <v>0</v>
      </c>
      <c r="O1034" s="57">
        <f t="shared" si="374"/>
        <v>0</v>
      </c>
      <c r="P1034" s="57">
        <f t="shared" si="375"/>
        <v>0</v>
      </c>
      <c r="Q1034" s="57">
        <f t="shared" si="376"/>
        <v>0</v>
      </c>
      <c r="R1034" s="57">
        <f t="shared" si="377"/>
        <v>0</v>
      </c>
      <c r="S1034" s="57">
        <f t="shared" si="378"/>
        <v>0</v>
      </c>
      <c r="T1034" s="57">
        <f t="shared" si="379"/>
        <v>0</v>
      </c>
      <c r="U1034" s="57">
        <f t="shared" si="380"/>
        <v>0</v>
      </c>
      <c r="V1034" s="58">
        <f t="shared" si="381"/>
        <v>0</v>
      </c>
      <c r="W1034" s="58">
        <f t="shared" si="382"/>
        <v>0</v>
      </c>
      <c r="X1034" s="58">
        <f t="shared" si="383"/>
        <v>0</v>
      </c>
      <c r="Y1034" s="58">
        <f t="shared" si="384"/>
        <v>0</v>
      </c>
      <c r="Z1034">
        <f t="shared" si="368"/>
        <v>241928</v>
      </c>
    </row>
    <row r="1035" spans="1:26" x14ac:dyDescent="0.3">
      <c r="A1035" s="56" t="str">
        <f t="shared" si="370"/>
        <v>OUT TIME</v>
      </c>
      <c r="B1035" s="56" t="str">
        <f t="shared" si="387"/>
        <v>ultimo</v>
      </c>
      <c r="C1035" s="55">
        <f t="shared" si="386"/>
        <v>5</v>
      </c>
      <c r="D1035" t="str">
        <f t="shared" si="386"/>
        <v>Darién</v>
      </c>
      <c r="E1035" s="23">
        <f t="shared" si="371"/>
        <v>44064</v>
      </c>
      <c r="F1035" s="54">
        <f t="shared" si="372"/>
        <v>80</v>
      </c>
      <c r="G1035" cm="1">
        <f t="array" ref="G1035">+INDEX('Casos ACUM Prov'!$CK$3:$OM$16,'TODO PROVINCIA'!C1035+1,'TODO PROVINCIA'!F1035)</f>
        <v>0</v>
      </c>
      <c r="H1035">
        <f t="shared" si="364"/>
        <v>0</v>
      </c>
      <c r="I1035" cm="1">
        <f t="array" ref="I1035">+INDEX('Muertes-PROV'!$C$3:$GE$16,$C1035+1,$F1035)</f>
        <v>0</v>
      </c>
      <c r="J1035">
        <f t="shared" si="365"/>
        <v>0</v>
      </c>
      <c r="K1035" cm="1">
        <f t="array" ref="K1035">+INDEX('rECUPERA-prov'!$C$3:$LA$16,$C1035+1,$F1035)</f>
        <v>0</v>
      </c>
      <c r="L1035">
        <f t="shared" si="366"/>
        <v>0</v>
      </c>
      <c r="M1035">
        <f t="shared" si="373"/>
        <v>0</v>
      </c>
      <c r="N1035">
        <f t="shared" si="367"/>
        <v>0</v>
      </c>
      <c r="O1035" s="57">
        <f t="shared" si="374"/>
        <v>0</v>
      </c>
      <c r="P1035" s="57">
        <f t="shared" si="375"/>
        <v>0</v>
      </c>
      <c r="Q1035" s="57">
        <f t="shared" si="376"/>
        <v>0</v>
      </c>
      <c r="R1035" s="57">
        <f t="shared" si="377"/>
        <v>0</v>
      </c>
      <c r="S1035" s="57">
        <f t="shared" si="378"/>
        <v>0</v>
      </c>
      <c r="T1035" s="57">
        <f t="shared" si="379"/>
        <v>0</v>
      </c>
      <c r="U1035" s="57">
        <f t="shared" si="380"/>
        <v>0</v>
      </c>
      <c r="V1035" s="58">
        <f t="shared" si="381"/>
        <v>0</v>
      </c>
      <c r="W1035" s="58">
        <f t="shared" si="382"/>
        <v>0</v>
      </c>
      <c r="X1035" s="58">
        <f t="shared" si="383"/>
        <v>0</v>
      </c>
      <c r="Y1035" s="58">
        <f t="shared" si="384"/>
        <v>0</v>
      </c>
      <c r="Z1035">
        <f t="shared" si="368"/>
        <v>10001</v>
      </c>
    </row>
    <row r="1036" spans="1:26" x14ac:dyDescent="0.3">
      <c r="A1036" s="56" t="str">
        <f t="shared" si="370"/>
        <v>OUT TIME</v>
      </c>
      <c r="B1036" s="56" t="str">
        <f t="shared" si="387"/>
        <v>ultimo</v>
      </c>
      <c r="C1036" s="55">
        <f t="shared" ref="C1036:D1051" si="388">+C1023</f>
        <v>6</v>
      </c>
      <c r="D1036" t="str">
        <f t="shared" si="388"/>
        <v>Herrera</v>
      </c>
      <c r="E1036" s="23">
        <f t="shared" si="371"/>
        <v>44064</v>
      </c>
      <c r="F1036" s="54">
        <f t="shared" si="372"/>
        <v>80</v>
      </c>
      <c r="G1036" cm="1">
        <f t="array" ref="G1036">+INDEX('Casos ACUM Prov'!$CK$3:$OM$16,'TODO PROVINCIA'!C1036+1,'TODO PROVINCIA'!F1036)</f>
        <v>0</v>
      </c>
      <c r="H1036">
        <f t="shared" si="364"/>
        <v>0</v>
      </c>
      <c r="I1036" cm="1">
        <f t="array" ref="I1036">+INDEX('Muertes-PROV'!$C$3:$GE$16,$C1036+1,$F1036)</f>
        <v>0</v>
      </c>
      <c r="J1036">
        <f t="shared" si="365"/>
        <v>0</v>
      </c>
      <c r="K1036" cm="1">
        <f t="array" ref="K1036">+INDEX('rECUPERA-prov'!$C$3:$LA$16,$C1036+1,$F1036)</f>
        <v>0</v>
      </c>
      <c r="L1036">
        <f t="shared" si="366"/>
        <v>0</v>
      </c>
      <c r="M1036">
        <f t="shared" si="373"/>
        <v>0</v>
      </c>
      <c r="N1036">
        <f t="shared" si="367"/>
        <v>0</v>
      </c>
      <c r="O1036" s="57">
        <f t="shared" si="374"/>
        <v>0</v>
      </c>
      <c r="P1036" s="57">
        <f t="shared" si="375"/>
        <v>0</v>
      </c>
      <c r="Q1036" s="57">
        <f t="shared" si="376"/>
        <v>0</v>
      </c>
      <c r="R1036" s="57">
        <f t="shared" si="377"/>
        <v>0</v>
      </c>
      <c r="S1036" s="57">
        <f t="shared" si="378"/>
        <v>0</v>
      </c>
      <c r="T1036" s="57">
        <f t="shared" si="379"/>
        <v>0</v>
      </c>
      <c r="U1036" s="57">
        <f t="shared" si="380"/>
        <v>0</v>
      </c>
      <c r="V1036" s="58">
        <f t="shared" si="381"/>
        <v>0</v>
      </c>
      <c r="W1036" s="58">
        <f t="shared" si="382"/>
        <v>0</v>
      </c>
      <c r="X1036" s="58">
        <f t="shared" si="383"/>
        <v>0</v>
      </c>
      <c r="Y1036" s="58">
        <f t="shared" si="384"/>
        <v>0</v>
      </c>
      <c r="Z1036">
        <f t="shared" si="368"/>
        <v>33109</v>
      </c>
    </row>
    <row r="1037" spans="1:26" x14ac:dyDescent="0.3">
      <c r="A1037" s="56" t="str">
        <f t="shared" si="370"/>
        <v>OUT TIME</v>
      </c>
      <c r="B1037" s="56" t="str">
        <f t="shared" si="387"/>
        <v>ultimo</v>
      </c>
      <c r="C1037" s="55">
        <f t="shared" si="388"/>
        <v>7</v>
      </c>
      <c r="D1037" t="str">
        <f t="shared" si="388"/>
        <v>Los Santos</v>
      </c>
      <c r="E1037" s="23">
        <f t="shared" si="371"/>
        <v>44064</v>
      </c>
      <c r="F1037" s="54">
        <f t="shared" si="372"/>
        <v>80</v>
      </c>
      <c r="G1037" cm="1">
        <f t="array" ref="G1037">+INDEX('Casos ACUM Prov'!$CK$3:$OM$16,'TODO PROVINCIA'!C1037+1,'TODO PROVINCIA'!F1037)</f>
        <v>0</v>
      </c>
      <c r="H1037">
        <f t="shared" si="364"/>
        <v>0</v>
      </c>
      <c r="I1037" cm="1">
        <f t="array" ref="I1037">+INDEX('Muertes-PROV'!$C$3:$GE$16,$C1037+1,$F1037)</f>
        <v>0</v>
      </c>
      <c r="J1037">
        <f t="shared" si="365"/>
        <v>0</v>
      </c>
      <c r="K1037" cm="1">
        <f t="array" ref="K1037">+INDEX('rECUPERA-prov'!$C$3:$LA$16,$C1037+1,$F1037)</f>
        <v>0</v>
      </c>
      <c r="L1037">
        <f t="shared" si="366"/>
        <v>0</v>
      </c>
      <c r="M1037">
        <f t="shared" si="373"/>
        <v>0</v>
      </c>
      <c r="N1037">
        <f t="shared" si="367"/>
        <v>0</v>
      </c>
      <c r="O1037" s="57">
        <f t="shared" si="374"/>
        <v>0</v>
      </c>
      <c r="P1037" s="57">
        <f t="shared" si="375"/>
        <v>0</v>
      </c>
      <c r="Q1037" s="57">
        <f t="shared" si="376"/>
        <v>0</v>
      </c>
      <c r="R1037" s="57">
        <f t="shared" si="377"/>
        <v>0</v>
      </c>
      <c r="S1037" s="57">
        <f t="shared" si="378"/>
        <v>0</v>
      </c>
      <c r="T1037" s="57">
        <f t="shared" si="379"/>
        <v>0</v>
      </c>
      <c r="U1037" s="57">
        <f t="shared" si="380"/>
        <v>0</v>
      </c>
      <c r="V1037" s="58">
        <f t="shared" si="381"/>
        <v>0</v>
      </c>
      <c r="W1037" s="58">
        <f t="shared" si="382"/>
        <v>0</v>
      </c>
      <c r="X1037" s="58">
        <f t="shared" si="383"/>
        <v>0</v>
      </c>
      <c r="Y1037" s="58">
        <f t="shared" si="384"/>
        <v>0</v>
      </c>
      <c r="Z1037">
        <f t="shared" si="368"/>
        <v>156747</v>
      </c>
    </row>
    <row r="1038" spans="1:26" x14ac:dyDescent="0.3">
      <c r="A1038" s="56" t="str">
        <f t="shared" si="370"/>
        <v>OUT TIME</v>
      </c>
      <c r="B1038" s="56" t="str">
        <f t="shared" si="387"/>
        <v>ultimo</v>
      </c>
      <c r="C1038" s="55">
        <f t="shared" si="388"/>
        <v>8</v>
      </c>
      <c r="D1038" t="str">
        <f t="shared" si="388"/>
        <v>Panamá</v>
      </c>
      <c r="E1038" s="23">
        <f t="shared" si="371"/>
        <v>44064</v>
      </c>
      <c r="F1038" s="54">
        <f t="shared" si="372"/>
        <v>80</v>
      </c>
      <c r="G1038" cm="1">
        <f t="array" ref="G1038">+INDEX('Casos ACUM Prov'!$CK$3:$OM$16,'TODO PROVINCIA'!C1038+1,'TODO PROVINCIA'!F1038)</f>
        <v>0</v>
      </c>
      <c r="H1038">
        <f t="shared" si="364"/>
        <v>0</v>
      </c>
      <c r="I1038" cm="1">
        <f t="array" ref="I1038">+INDEX('Muertes-PROV'!$C$3:$GE$16,$C1038+1,$F1038)</f>
        <v>0</v>
      </c>
      <c r="J1038">
        <f t="shared" si="365"/>
        <v>0</v>
      </c>
      <c r="K1038" cm="1">
        <f t="array" ref="K1038">+INDEX('rECUPERA-prov'!$C$3:$LA$16,$C1038+1,$F1038)</f>
        <v>0</v>
      </c>
      <c r="L1038">
        <f t="shared" si="366"/>
        <v>0</v>
      </c>
      <c r="M1038">
        <f t="shared" si="373"/>
        <v>0</v>
      </c>
      <c r="N1038">
        <f t="shared" si="367"/>
        <v>0</v>
      </c>
      <c r="O1038" s="57">
        <f t="shared" si="374"/>
        <v>0</v>
      </c>
      <c r="P1038" s="57">
        <f t="shared" si="375"/>
        <v>0</v>
      </c>
      <c r="Q1038" s="57">
        <f t="shared" si="376"/>
        <v>0</v>
      </c>
      <c r="R1038" s="57">
        <f t="shared" si="377"/>
        <v>0</v>
      </c>
      <c r="S1038" s="57">
        <f t="shared" si="378"/>
        <v>0</v>
      </c>
      <c r="T1038" s="57">
        <f t="shared" si="379"/>
        <v>0</v>
      </c>
      <c r="U1038" s="57">
        <f t="shared" si="380"/>
        <v>0</v>
      </c>
      <c r="V1038" s="58">
        <f t="shared" si="381"/>
        <v>0</v>
      </c>
      <c r="W1038" s="58">
        <f t="shared" si="382"/>
        <v>0</v>
      </c>
      <c r="X1038" s="58">
        <f t="shared" si="383"/>
        <v>0</v>
      </c>
      <c r="Y1038" s="58">
        <f t="shared" si="384"/>
        <v>0</v>
      </c>
      <c r="Z1038">
        <f t="shared" si="368"/>
        <v>109955</v>
      </c>
    </row>
    <row r="1039" spans="1:26" x14ac:dyDescent="0.3">
      <c r="A1039" s="56" t="str">
        <f t="shared" si="370"/>
        <v>OUT TIME</v>
      </c>
      <c r="B1039" s="56" t="str">
        <f t="shared" si="387"/>
        <v>ultimo</v>
      </c>
      <c r="C1039" s="55">
        <f t="shared" si="388"/>
        <v>9</v>
      </c>
      <c r="D1039" t="str">
        <f t="shared" si="388"/>
        <v>Veraguas</v>
      </c>
      <c r="E1039" s="23">
        <f t="shared" si="371"/>
        <v>44064</v>
      </c>
      <c r="F1039" s="54">
        <f t="shared" si="372"/>
        <v>80</v>
      </c>
      <c r="G1039" cm="1">
        <f t="array" ref="G1039">+INDEX('Casos ACUM Prov'!$CK$3:$OM$16,'TODO PROVINCIA'!C1039+1,'TODO PROVINCIA'!F1039)</f>
        <v>0</v>
      </c>
      <c r="H1039">
        <f t="shared" si="364"/>
        <v>0</v>
      </c>
      <c r="I1039" cm="1">
        <f t="array" ref="I1039">+INDEX('Muertes-PROV'!$C$3:$GE$16,$C1039+1,$F1039)</f>
        <v>0</v>
      </c>
      <c r="J1039">
        <f t="shared" si="365"/>
        <v>0</v>
      </c>
      <c r="K1039" cm="1">
        <f t="array" ref="K1039">+INDEX('rECUPERA-prov'!$C$3:$LA$16,$C1039+1,$F1039)</f>
        <v>0</v>
      </c>
      <c r="L1039">
        <f t="shared" si="366"/>
        <v>0</v>
      </c>
      <c r="M1039">
        <f t="shared" si="373"/>
        <v>0</v>
      </c>
      <c r="N1039">
        <f t="shared" si="367"/>
        <v>0</v>
      </c>
      <c r="O1039" s="57">
        <f t="shared" si="374"/>
        <v>0</v>
      </c>
      <c r="P1039" s="57">
        <f t="shared" si="375"/>
        <v>0</v>
      </c>
      <c r="Q1039" s="57">
        <f t="shared" si="376"/>
        <v>0</v>
      </c>
      <c r="R1039" s="57">
        <f t="shared" si="377"/>
        <v>0</v>
      </c>
      <c r="S1039" s="57">
        <f t="shared" si="378"/>
        <v>0</v>
      </c>
      <c r="T1039" s="57">
        <f t="shared" si="379"/>
        <v>0</v>
      </c>
      <c r="U1039" s="57">
        <f t="shared" si="380"/>
        <v>0</v>
      </c>
      <c r="V1039" s="58">
        <f t="shared" si="381"/>
        <v>0</v>
      </c>
      <c r="W1039" s="58">
        <f t="shared" si="382"/>
        <v>0</v>
      </c>
      <c r="X1039" s="58">
        <f t="shared" si="383"/>
        <v>0</v>
      </c>
      <c r="Y1039" s="58">
        <f t="shared" si="384"/>
        <v>0</v>
      </c>
      <c r="Z1039">
        <f t="shared" si="368"/>
        <v>109955</v>
      </c>
    </row>
    <row r="1040" spans="1:26" x14ac:dyDescent="0.3">
      <c r="A1040" s="56" t="str">
        <f t="shared" si="370"/>
        <v>OUT TIME</v>
      </c>
      <c r="B1040" s="56" t="str">
        <f t="shared" si="387"/>
        <v>ultimo</v>
      </c>
      <c r="C1040" s="55">
        <f t="shared" si="388"/>
        <v>10</v>
      </c>
      <c r="D1040" t="str">
        <f t="shared" si="388"/>
        <v>Comarca Kuna Yala</v>
      </c>
      <c r="E1040" s="23">
        <f t="shared" si="371"/>
        <v>44064</v>
      </c>
      <c r="F1040" s="54">
        <f t="shared" si="372"/>
        <v>80</v>
      </c>
      <c r="G1040" cm="1">
        <f t="array" ref="G1040">+INDEX('Casos ACUM Prov'!$CK$3:$OM$16,'TODO PROVINCIA'!C1040+1,'TODO PROVINCIA'!F1040)</f>
        <v>0</v>
      </c>
      <c r="H1040">
        <f t="shared" si="364"/>
        <v>0</v>
      </c>
      <c r="I1040" cm="1">
        <f t="array" ref="I1040">+INDEX('Muertes-PROV'!$C$3:$GE$16,$C1040+1,$F1040)</f>
        <v>0</v>
      </c>
      <c r="J1040">
        <f t="shared" si="365"/>
        <v>0</v>
      </c>
      <c r="K1040" cm="1">
        <f t="array" ref="K1040">+INDEX('rECUPERA-prov'!$C$3:$LA$16,$C1040+1,$F1040)</f>
        <v>0</v>
      </c>
      <c r="L1040">
        <f t="shared" si="366"/>
        <v>0</v>
      </c>
      <c r="M1040">
        <f t="shared" si="373"/>
        <v>0</v>
      </c>
      <c r="N1040">
        <f t="shared" si="367"/>
        <v>0</v>
      </c>
      <c r="O1040" s="57">
        <f t="shared" si="374"/>
        <v>0</v>
      </c>
      <c r="P1040" s="57">
        <f t="shared" si="375"/>
        <v>0</v>
      </c>
      <c r="Q1040" s="57">
        <f t="shared" si="376"/>
        <v>0</v>
      </c>
      <c r="R1040" s="57">
        <f t="shared" si="377"/>
        <v>0</v>
      </c>
      <c r="S1040" s="57">
        <f t="shared" si="378"/>
        <v>0</v>
      </c>
      <c r="T1040" s="57">
        <f t="shared" si="379"/>
        <v>0</v>
      </c>
      <c r="U1040" s="57">
        <f t="shared" si="380"/>
        <v>0</v>
      </c>
      <c r="V1040" s="58">
        <f t="shared" si="381"/>
        <v>0</v>
      </c>
      <c r="W1040" s="58">
        <f t="shared" si="382"/>
        <v>0</v>
      </c>
      <c r="X1040" s="58">
        <f t="shared" si="383"/>
        <v>0</v>
      </c>
      <c r="Y1040" s="58">
        <f t="shared" si="384"/>
        <v>0</v>
      </c>
      <c r="Z1040">
        <f t="shared" si="368"/>
        <v>89592</v>
      </c>
    </row>
    <row r="1041" spans="1:26" x14ac:dyDescent="0.3">
      <c r="A1041" s="56" t="str">
        <f t="shared" si="370"/>
        <v>OUT TIME</v>
      </c>
      <c r="B1041" s="56" t="str">
        <f t="shared" si="387"/>
        <v>ultimo</v>
      </c>
      <c r="C1041" s="55">
        <f t="shared" si="388"/>
        <v>11</v>
      </c>
      <c r="D1041" t="str">
        <f t="shared" si="388"/>
        <v>Comarca Emberá Wounaán</v>
      </c>
      <c r="E1041" s="23">
        <f t="shared" si="371"/>
        <v>44064</v>
      </c>
      <c r="F1041" s="54">
        <f t="shared" si="372"/>
        <v>80</v>
      </c>
      <c r="G1041" cm="1">
        <f t="array" ref="G1041">+INDEX('Casos ACUM Prov'!$CK$3:$OM$16,'TODO PROVINCIA'!C1041+1,'TODO PROVINCIA'!F1041)</f>
        <v>0</v>
      </c>
      <c r="H1041">
        <f t="shared" ref="H1041:H1104" si="389">+G1041-G1028</f>
        <v>0</v>
      </c>
      <c r="I1041" cm="1">
        <f t="array" ref="I1041">+INDEX('Muertes-PROV'!$C$3:$GE$16,$C1041+1,$F1041)</f>
        <v>0</v>
      </c>
      <c r="J1041">
        <f t="shared" ref="J1041:J1104" si="390">+I1041-I1028</f>
        <v>0</v>
      </c>
      <c r="K1041" cm="1">
        <f t="array" ref="K1041">+INDEX('rECUPERA-prov'!$C$3:$LA$16,$C1041+1,$F1041)</f>
        <v>0</v>
      </c>
      <c r="L1041">
        <f t="shared" ref="L1041:L1104" si="391">+K1041-K1028</f>
        <v>0</v>
      </c>
      <c r="M1041">
        <f t="shared" si="373"/>
        <v>0</v>
      </c>
      <c r="N1041">
        <f t="shared" ref="N1041:N1104" si="392">+M1041-M1028</f>
        <v>0</v>
      </c>
      <c r="O1041" s="57">
        <f t="shared" si="374"/>
        <v>0</v>
      </c>
      <c r="P1041" s="57">
        <f t="shared" si="375"/>
        <v>0</v>
      </c>
      <c r="Q1041" s="57">
        <f t="shared" si="376"/>
        <v>0</v>
      </c>
      <c r="R1041" s="57">
        <f t="shared" si="377"/>
        <v>0</v>
      </c>
      <c r="S1041" s="57">
        <f t="shared" si="378"/>
        <v>0</v>
      </c>
      <c r="T1041" s="57">
        <f t="shared" si="379"/>
        <v>0</v>
      </c>
      <c r="U1041" s="57">
        <f t="shared" si="380"/>
        <v>0</v>
      </c>
      <c r="V1041" s="58">
        <f t="shared" si="381"/>
        <v>0</v>
      </c>
      <c r="W1041" s="58">
        <f t="shared" si="382"/>
        <v>0</v>
      </c>
      <c r="X1041" s="58">
        <f t="shared" si="383"/>
        <v>0</v>
      </c>
      <c r="Y1041" s="58">
        <f t="shared" si="384"/>
        <v>0</v>
      </c>
      <c r="Z1041">
        <f t="shared" ref="Z1041:Z1104" si="393">+Z1028</f>
        <v>1249032</v>
      </c>
    </row>
    <row r="1042" spans="1:26" x14ac:dyDescent="0.3">
      <c r="A1042" s="56" t="str">
        <f t="shared" si="370"/>
        <v>OUT TIME</v>
      </c>
      <c r="B1042" s="56" t="str">
        <f t="shared" si="387"/>
        <v>ultimo</v>
      </c>
      <c r="C1042" s="55">
        <f t="shared" si="388"/>
        <v>12</v>
      </c>
      <c r="D1042" t="str">
        <f t="shared" si="388"/>
        <v>Comarca Ngäbe Buglé</v>
      </c>
      <c r="E1042" s="23">
        <f t="shared" si="371"/>
        <v>44064</v>
      </c>
      <c r="F1042" s="54">
        <f t="shared" si="372"/>
        <v>80</v>
      </c>
      <c r="G1042" cm="1">
        <f t="array" ref="G1042">+INDEX('Casos ACUM Prov'!$CK$3:$OM$16,'TODO PROVINCIA'!C1042+1,'TODO PROVINCIA'!F1042)</f>
        <v>0</v>
      </c>
      <c r="H1042">
        <f t="shared" si="389"/>
        <v>0</v>
      </c>
      <c r="I1042" cm="1">
        <f t="array" ref="I1042">+INDEX('Muertes-PROV'!$C$3:$GE$16,$C1042+1,$F1042)</f>
        <v>0</v>
      </c>
      <c r="J1042">
        <f t="shared" si="390"/>
        <v>0</v>
      </c>
      <c r="K1042" cm="1">
        <f t="array" ref="K1042">+INDEX('rECUPERA-prov'!$C$3:$LA$16,$C1042+1,$F1042)</f>
        <v>0</v>
      </c>
      <c r="L1042">
        <f t="shared" si="391"/>
        <v>0</v>
      </c>
      <c r="M1042">
        <f t="shared" si="373"/>
        <v>0</v>
      </c>
      <c r="N1042">
        <f t="shared" si="392"/>
        <v>0</v>
      </c>
      <c r="O1042" s="57">
        <f t="shared" si="374"/>
        <v>0</v>
      </c>
      <c r="P1042" s="57">
        <f t="shared" si="375"/>
        <v>0</v>
      </c>
      <c r="Q1042" s="57">
        <f t="shared" si="376"/>
        <v>0</v>
      </c>
      <c r="R1042" s="57">
        <f t="shared" si="377"/>
        <v>0</v>
      </c>
      <c r="S1042" s="57">
        <f t="shared" si="378"/>
        <v>0</v>
      </c>
      <c r="T1042" s="57">
        <f t="shared" si="379"/>
        <v>0</v>
      </c>
      <c r="U1042" s="57">
        <f t="shared" si="380"/>
        <v>0</v>
      </c>
      <c r="V1042" s="58">
        <f t="shared" si="381"/>
        <v>0</v>
      </c>
      <c r="W1042" s="58">
        <f t="shared" si="382"/>
        <v>0</v>
      </c>
      <c r="X1042" s="58">
        <f t="shared" si="383"/>
        <v>0</v>
      </c>
      <c r="Y1042" s="58">
        <f t="shared" si="384"/>
        <v>0</v>
      </c>
      <c r="Z1042">
        <f t="shared" si="393"/>
        <v>464038</v>
      </c>
    </row>
    <row r="1043" spans="1:26" x14ac:dyDescent="0.3">
      <c r="A1043" s="56" t="str">
        <f t="shared" si="370"/>
        <v>OUT TIME</v>
      </c>
      <c r="B1043" s="56" t="str">
        <f t="shared" si="387"/>
        <v>ultimo</v>
      </c>
      <c r="C1043" s="55">
        <f t="shared" si="388"/>
        <v>13</v>
      </c>
      <c r="D1043" t="str">
        <f t="shared" si="388"/>
        <v>Panamá Oeste</v>
      </c>
      <c r="E1043" s="23">
        <f t="shared" si="371"/>
        <v>44064</v>
      </c>
      <c r="F1043" s="54">
        <f t="shared" si="372"/>
        <v>80</v>
      </c>
      <c r="G1043" cm="1">
        <f t="array" ref="G1043">+INDEX('Casos ACUM Prov'!$CK$3:$OM$16,'TODO PROVINCIA'!C1043+1,'TODO PROVINCIA'!F1043)</f>
        <v>0</v>
      </c>
      <c r="H1043">
        <f t="shared" si="389"/>
        <v>0</v>
      </c>
      <c r="I1043" cm="1">
        <f t="array" ref="I1043">+INDEX('Muertes-PROV'!$C$3:$GE$16,$C1043+1,$F1043)</f>
        <v>0</v>
      </c>
      <c r="J1043">
        <f t="shared" si="390"/>
        <v>0</v>
      </c>
      <c r="K1043" cm="1">
        <f t="array" ref="K1043">+INDEX('rECUPERA-prov'!$C$3:$LA$16,$C1043+1,$F1043)</f>
        <v>0</v>
      </c>
      <c r="L1043">
        <f t="shared" si="391"/>
        <v>0</v>
      </c>
      <c r="M1043">
        <f t="shared" si="373"/>
        <v>0</v>
      </c>
      <c r="N1043">
        <f t="shared" si="392"/>
        <v>0</v>
      </c>
      <c r="O1043" s="57">
        <f t="shared" si="374"/>
        <v>0</v>
      </c>
      <c r="P1043" s="57">
        <f t="shared" si="375"/>
        <v>0</v>
      </c>
      <c r="Q1043" s="57">
        <f t="shared" si="376"/>
        <v>0</v>
      </c>
      <c r="R1043" s="57">
        <f t="shared" si="377"/>
        <v>0</v>
      </c>
      <c r="S1043" s="57">
        <f t="shared" si="378"/>
        <v>0</v>
      </c>
      <c r="T1043" s="57">
        <f t="shared" si="379"/>
        <v>0</v>
      </c>
      <c r="U1043" s="57">
        <f t="shared" si="380"/>
        <v>0</v>
      </c>
      <c r="V1043" s="58">
        <f t="shared" si="381"/>
        <v>0</v>
      </c>
      <c r="W1043" s="58">
        <f t="shared" si="382"/>
        <v>0</v>
      </c>
      <c r="X1043" s="58">
        <f t="shared" si="383"/>
        <v>0</v>
      </c>
      <c r="Y1043" s="58">
        <f t="shared" si="384"/>
        <v>0</v>
      </c>
      <c r="Z1043">
        <f t="shared" si="393"/>
        <v>226991</v>
      </c>
    </row>
    <row r="1044" spans="1:26" x14ac:dyDescent="0.3">
      <c r="A1044" s="56" t="str">
        <f t="shared" si="370"/>
        <v>OUT TIME</v>
      </c>
      <c r="B1044" s="56" t="str">
        <f t="shared" si="387"/>
        <v>ultimo</v>
      </c>
      <c r="C1044" s="55">
        <f t="shared" si="388"/>
        <v>1</v>
      </c>
      <c r="D1044" t="str">
        <f t="shared" si="388"/>
        <v>Bocas del Toro</v>
      </c>
      <c r="E1044" s="23">
        <f t="shared" si="371"/>
        <v>44065</v>
      </c>
      <c r="F1044" s="54">
        <f t="shared" si="372"/>
        <v>81</v>
      </c>
      <c r="G1044" cm="1">
        <f t="array" ref="G1044">+INDEX('Casos ACUM Prov'!$CK$3:$OM$16,'TODO PROVINCIA'!C1044+1,'TODO PROVINCIA'!F1044)</f>
        <v>0</v>
      </c>
      <c r="H1044">
        <f t="shared" si="389"/>
        <v>0</v>
      </c>
      <c r="I1044" cm="1">
        <f t="array" ref="I1044">+INDEX('Muertes-PROV'!$C$3:$GE$16,$C1044+1,$F1044)</f>
        <v>0</v>
      </c>
      <c r="J1044">
        <f t="shared" si="390"/>
        <v>0</v>
      </c>
      <c r="K1044" cm="1">
        <f t="array" ref="K1044">+INDEX('rECUPERA-prov'!$C$3:$LA$16,$C1044+1,$F1044)</f>
        <v>0</v>
      </c>
      <c r="L1044">
        <f t="shared" si="391"/>
        <v>0</v>
      </c>
      <c r="M1044">
        <f t="shared" si="373"/>
        <v>0</v>
      </c>
      <c r="N1044">
        <f t="shared" si="392"/>
        <v>0</v>
      </c>
      <c r="O1044" s="57">
        <f t="shared" si="374"/>
        <v>0</v>
      </c>
      <c r="P1044" s="57">
        <f t="shared" si="375"/>
        <v>0</v>
      </c>
      <c r="Q1044" s="57">
        <f t="shared" si="376"/>
        <v>0</v>
      </c>
      <c r="R1044" s="57">
        <f t="shared" si="377"/>
        <v>0</v>
      </c>
      <c r="S1044" s="57">
        <f t="shared" si="378"/>
        <v>0</v>
      </c>
      <c r="T1044" s="57">
        <f t="shared" si="379"/>
        <v>0</v>
      </c>
      <c r="U1044" s="57">
        <f t="shared" si="380"/>
        <v>0</v>
      </c>
      <c r="V1044" s="58">
        <f t="shared" si="381"/>
        <v>0</v>
      </c>
      <c r="W1044" s="58">
        <f t="shared" si="382"/>
        <v>0</v>
      </c>
      <c r="X1044" s="58">
        <f t="shared" si="383"/>
        <v>0</v>
      </c>
      <c r="Y1044" s="58">
        <f t="shared" si="384"/>
        <v>0</v>
      </c>
      <c r="Z1044">
        <f t="shared" si="393"/>
        <v>125461</v>
      </c>
    </row>
    <row r="1045" spans="1:26" x14ac:dyDescent="0.3">
      <c r="A1045" s="56" t="str">
        <f t="shared" si="370"/>
        <v>OUT TIME</v>
      </c>
      <c r="B1045" s="56" t="str">
        <f t="shared" si="387"/>
        <v>ultimo</v>
      </c>
      <c r="C1045" s="55">
        <f t="shared" si="388"/>
        <v>2</v>
      </c>
      <c r="D1045" t="str">
        <f t="shared" si="388"/>
        <v>Coclé</v>
      </c>
      <c r="E1045" s="23">
        <f t="shared" si="371"/>
        <v>44065</v>
      </c>
      <c r="F1045" s="54">
        <f t="shared" si="372"/>
        <v>81</v>
      </c>
      <c r="G1045" cm="1">
        <f t="array" ref="G1045">+INDEX('Casos ACUM Prov'!$CK$3:$OM$16,'TODO PROVINCIA'!C1045+1,'TODO PROVINCIA'!F1045)</f>
        <v>0</v>
      </c>
      <c r="H1045">
        <f t="shared" si="389"/>
        <v>0</v>
      </c>
      <c r="I1045" cm="1">
        <f t="array" ref="I1045">+INDEX('Muertes-PROV'!$C$3:$GE$16,$C1045+1,$F1045)</f>
        <v>0</v>
      </c>
      <c r="J1045">
        <f t="shared" si="390"/>
        <v>0</v>
      </c>
      <c r="K1045" cm="1">
        <f t="array" ref="K1045">+INDEX('rECUPERA-prov'!$C$3:$LA$16,$C1045+1,$F1045)</f>
        <v>0</v>
      </c>
      <c r="L1045">
        <f t="shared" si="391"/>
        <v>0</v>
      </c>
      <c r="M1045">
        <f t="shared" si="373"/>
        <v>0</v>
      </c>
      <c r="N1045">
        <f t="shared" si="392"/>
        <v>0</v>
      </c>
      <c r="O1045" s="57">
        <f t="shared" si="374"/>
        <v>0</v>
      </c>
      <c r="P1045" s="57">
        <f t="shared" si="375"/>
        <v>0</v>
      </c>
      <c r="Q1045" s="57">
        <f t="shared" si="376"/>
        <v>0</v>
      </c>
      <c r="R1045" s="57">
        <f t="shared" si="377"/>
        <v>0</v>
      </c>
      <c r="S1045" s="57">
        <f t="shared" si="378"/>
        <v>0</v>
      </c>
      <c r="T1045" s="57">
        <f t="shared" si="379"/>
        <v>0</v>
      </c>
      <c r="U1045" s="57">
        <f t="shared" si="380"/>
        <v>0</v>
      </c>
      <c r="V1045" s="58">
        <f t="shared" si="381"/>
        <v>0</v>
      </c>
      <c r="W1045" s="58">
        <f t="shared" si="382"/>
        <v>0</v>
      </c>
      <c r="X1045" s="58">
        <f t="shared" si="383"/>
        <v>0</v>
      </c>
      <c r="Y1045" s="58">
        <f t="shared" si="384"/>
        <v>0</v>
      </c>
      <c r="Z1045">
        <f t="shared" si="393"/>
        <v>416873</v>
      </c>
    </row>
    <row r="1046" spans="1:26" x14ac:dyDescent="0.3">
      <c r="A1046" s="56" t="str">
        <f t="shared" si="370"/>
        <v>OUT TIME</v>
      </c>
      <c r="B1046" s="56" t="str">
        <f t="shared" si="387"/>
        <v>ultimo</v>
      </c>
      <c r="C1046" s="55">
        <f t="shared" si="388"/>
        <v>3</v>
      </c>
      <c r="D1046" t="str">
        <f t="shared" si="388"/>
        <v>Colón</v>
      </c>
      <c r="E1046" s="23">
        <f t="shared" si="371"/>
        <v>44065</v>
      </c>
      <c r="F1046" s="54">
        <f t="shared" si="372"/>
        <v>81</v>
      </c>
      <c r="G1046" cm="1">
        <f t="array" ref="G1046">+INDEX('Casos ACUM Prov'!$CK$3:$OM$16,'TODO PROVINCIA'!C1046+1,'TODO PROVINCIA'!F1046)</f>
        <v>0</v>
      </c>
      <c r="H1046">
        <f t="shared" si="389"/>
        <v>0</v>
      </c>
      <c r="I1046" cm="1">
        <f t="array" ref="I1046">+INDEX('Muertes-PROV'!$C$3:$GE$16,$C1046+1,$F1046)</f>
        <v>0</v>
      </c>
      <c r="J1046">
        <f t="shared" si="390"/>
        <v>0</v>
      </c>
      <c r="K1046" cm="1">
        <f t="array" ref="K1046">+INDEX('rECUPERA-prov'!$C$3:$LA$16,$C1046+1,$F1046)</f>
        <v>0</v>
      </c>
      <c r="L1046">
        <f t="shared" si="391"/>
        <v>0</v>
      </c>
      <c r="M1046">
        <f t="shared" si="373"/>
        <v>0</v>
      </c>
      <c r="N1046">
        <f t="shared" si="392"/>
        <v>0</v>
      </c>
      <c r="O1046" s="57">
        <f t="shared" si="374"/>
        <v>0</v>
      </c>
      <c r="P1046" s="57">
        <f t="shared" si="375"/>
        <v>0</v>
      </c>
      <c r="Q1046" s="57">
        <f t="shared" si="376"/>
        <v>0</v>
      </c>
      <c r="R1046" s="57">
        <f t="shared" si="377"/>
        <v>0</v>
      </c>
      <c r="S1046" s="57">
        <f t="shared" si="378"/>
        <v>0</v>
      </c>
      <c r="T1046" s="57">
        <f t="shared" si="379"/>
        <v>0</v>
      </c>
      <c r="U1046" s="57">
        <f t="shared" si="380"/>
        <v>0</v>
      </c>
      <c r="V1046" s="58">
        <f t="shared" si="381"/>
        <v>0</v>
      </c>
      <c r="W1046" s="58">
        <f t="shared" si="382"/>
        <v>0</v>
      </c>
      <c r="X1046" s="58">
        <f t="shared" si="383"/>
        <v>0</v>
      </c>
      <c r="Y1046" s="58">
        <f t="shared" si="384"/>
        <v>0</v>
      </c>
      <c r="Z1046">
        <f t="shared" si="393"/>
        <v>233708</v>
      </c>
    </row>
    <row r="1047" spans="1:26" x14ac:dyDescent="0.3">
      <c r="A1047" s="56" t="str">
        <f t="shared" si="370"/>
        <v>OUT TIME</v>
      </c>
      <c r="B1047" s="56" t="str">
        <f t="shared" si="387"/>
        <v>ultimo</v>
      </c>
      <c r="C1047" s="55">
        <f t="shared" si="388"/>
        <v>4</v>
      </c>
      <c r="D1047" t="str">
        <f t="shared" si="388"/>
        <v>Chiriquí</v>
      </c>
      <c r="E1047" s="23">
        <f t="shared" si="371"/>
        <v>44065</v>
      </c>
      <c r="F1047" s="54">
        <f t="shared" si="372"/>
        <v>81</v>
      </c>
      <c r="G1047" cm="1">
        <f t="array" ref="G1047">+INDEX('Casos ACUM Prov'!$CK$3:$OM$16,'TODO PROVINCIA'!C1047+1,'TODO PROVINCIA'!F1047)</f>
        <v>0</v>
      </c>
      <c r="H1047">
        <f t="shared" si="389"/>
        <v>0</v>
      </c>
      <c r="I1047" cm="1">
        <f t="array" ref="I1047">+INDEX('Muertes-PROV'!$C$3:$GE$16,$C1047+1,$F1047)</f>
        <v>0</v>
      </c>
      <c r="J1047">
        <f t="shared" si="390"/>
        <v>0</v>
      </c>
      <c r="K1047" cm="1">
        <f t="array" ref="K1047">+INDEX('rECUPERA-prov'!$C$3:$LA$16,$C1047+1,$F1047)</f>
        <v>0</v>
      </c>
      <c r="L1047">
        <f t="shared" si="391"/>
        <v>0</v>
      </c>
      <c r="M1047">
        <f t="shared" si="373"/>
        <v>0</v>
      </c>
      <c r="N1047">
        <f t="shared" si="392"/>
        <v>0</v>
      </c>
      <c r="O1047" s="57">
        <f t="shared" si="374"/>
        <v>0</v>
      </c>
      <c r="P1047" s="57">
        <f t="shared" si="375"/>
        <v>0</v>
      </c>
      <c r="Q1047" s="57">
        <f t="shared" si="376"/>
        <v>0</v>
      </c>
      <c r="R1047" s="57">
        <f t="shared" si="377"/>
        <v>0</v>
      </c>
      <c r="S1047" s="57">
        <f t="shared" si="378"/>
        <v>0</v>
      </c>
      <c r="T1047" s="57">
        <f t="shared" si="379"/>
        <v>0</v>
      </c>
      <c r="U1047" s="57">
        <f t="shared" si="380"/>
        <v>0</v>
      </c>
      <c r="V1047" s="58">
        <f t="shared" si="381"/>
        <v>0</v>
      </c>
      <c r="W1047" s="58">
        <f t="shared" si="382"/>
        <v>0</v>
      </c>
      <c r="X1047" s="58">
        <f t="shared" si="383"/>
        <v>0</v>
      </c>
      <c r="Y1047" s="58">
        <f t="shared" si="384"/>
        <v>0</v>
      </c>
      <c r="Z1047">
        <f t="shared" si="393"/>
        <v>241928</v>
      </c>
    </row>
    <row r="1048" spans="1:26" x14ac:dyDescent="0.3">
      <c r="A1048" s="56" t="str">
        <f t="shared" si="370"/>
        <v>OUT TIME</v>
      </c>
      <c r="B1048" s="56" t="str">
        <f t="shared" si="387"/>
        <v>ultimo</v>
      </c>
      <c r="C1048" s="55">
        <f t="shared" si="388"/>
        <v>5</v>
      </c>
      <c r="D1048" t="str">
        <f t="shared" si="388"/>
        <v>Darién</v>
      </c>
      <c r="E1048" s="23">
        <f t="shared" si="371"/>
        <v>44065</v>
      </c>
      <c r="F1048" s="54">
        <f t="shared" si="372"/>
        <v>81</v>
      </c>
      <c r="G1048" cm="1">
        <f t="array" ref="G1048">+INDEX('Casos ACUM Prov'!$CK$3:$OM$16,'TODO PROVINCIA'!C1048+1,'TODO PROVINCIA'!F1048)</f>
        <v>0</v>
      </c>
      <c r="H1048">
        <f t="shared" si="389"/>
        <v>0</v>
      </c>
      <c r="I1048" cm="1">
        <f t="array" ref="I1048">+INDEX('Muertes-PROV'!$C$3:$GE$16,$C1048+1,$F1048)</f>
        <v>0</v>
      </c>
      <c r="J1048">
        <f t="shared" si="390"/>
        <v>0</v>
      </c>
      <c r="K1048" cm="1">
        <f t="array" ref="K1048">+INDEX('rECUPERA-prov'!$C$3:$LA$16,$C1048+1,$F1048)</f>
        <v>0</v>
      </c>
      <c r="L1048">
        <f t="shared" si="391"/>
        <v>0</v>
      </c>
      <c r="M1048">
        <f t="shared" si="373"/>
        <v>0</v>
      </c>
      <c r="N1048">
        <f t="shared" si="392"/>
        <v>0</v>
      </c>
      <c r="O1048" s="57">
        <f t="shared" si="374"/>
        <v>0</v>
      </c>
      <c r="P1048" s="57">
        <f t="shared" si="375"/>
        <v>0</v>
      </c>
      <c r="Q1048" s="57">
        <f t="shared" si="376"/>
        <v>0</v>
      </c>
      <c r="R1048" s="57">
        <f t="shared" si="377"/>
        <v>0</v>
      </c>
      <c r="S1048" s="57">
        <f t="shared" si="378"/>
        <v>0</v>
      </c>
      <c r="T1048" s="57">
        <f t="shared" si="379"/>
        <v>0</v>
      </c>
      <c r="U1048" s="57">
        <f t="shared" si="380"/>
        <v>0</v>
      </c>
      <c r="V1048" s="58">
        <f t="shared" si="381"/>
        <v>0</v>
      </c>
      <c r="W1048" s="58">
        <f t="shared" si="382"/>
        <v>0</v>
      </c>
      <c r="X1048" s="58">
        <f t="shared" si="383"/>
        <v>0</v>
      </c>
      <c r="Y1048" s="58">
        <f t="shared" si="384"/>
        <v>0</v>
      </c>
      <c r="Z1048">
        <f t="shared" si="393"/>
        <v>10001</v>
      </c>
    </row>
    <row r="1049" spans="1:26" x14ac:dyDescent="0.3">
      <c r="A1049" s="56" t="str">
        <f t="shared" si="370"/>
        <v>OUT TIME</v>
      </c>
      <c r="B1049" s="56" t="str">
        <f t="shared" si="387"/>
        <v>ultimo</v>
      </c>
      <c r="C1049" s="55">
        <f t="shared" si="388"/>
        <v>6</v>
      </c>
      <c r="D1049" t="str">
        <f t="shared" si="388"/>
        <v>Herrera</v>
      </c>
      <c r="E1049" s="23">
        <f t="shared" si="371"/>
        <v>44065</v>
      </c>
      <c r="F1049" s="54">
        <f t="shared" si="372"/>
        <v>81</v>
      </c>
      <c r="G1049" cm="1">
        <f t="array" ref="G1049">+INDEX('Casos ACUM Prov'!$CK$3:$OM$16,'TODO PROVINCIA'!C1049+1,'TODO PROVINCIA'!F1049)</f>
        <v>0</v>
      </c>
      <c r="H1049">
        <f t="shared" si="389"/>
        <v>0</v>
      </c>
      <c r="I1049" cm="1">
        <f t="array" ref="I1049">+INDEX('Muertes-PROV'!$C$3:$GE$16,$C1049+1,$F1049)</f>
        <v>0</v>
      </c>
      <c r="J1049">
        <f t="shared" si="390"/>
        <v>0</v>
      </c>
      <c r="K1049" cm="1">
        <f t="array" ref="K1049">+INDEX('rECUPERA-prov'!$C$3:$LA$16,$C1049+1,$F1049)</f>
        <v>0</v>
      </c>
      <c r="L1049">
        <f t="shared" si="391"/>
        <v>0</v>
      </c>
      <c r="M1049">
        <f t="shared" si="373"/>
        <v>0</v>
      </c>
      <c r="N1049">
        <f t="shared" si="392"/>
        <v>0</v>
      </c>
      <c r="O1049" s="57">
        <f t="shared" si="374"/>
        <v>0</v>
      </c>
      <c r="P1049" s="57">
        <f t="shared" si="375"/>
        <v>0</v>
      </c>
      <c r="Q1049" s="57">
        <f t="shared" si="376"/>
        <v>0</v>
      </c>
      <c r="R1049" s="57">
        <f t="shared" si="377"/>
        <v>0</v>
      </c>
      <c r="S1049" s="57">
        <f t="shared" si="378"/>
        <v>0</v>
      </c>
      <c r="T1049" s="57">
        <f t="shared" si="379"/>
        <v>0</v>
      </c>
      <c r="U1049" s="57">
        <f t="shared" si="380"/>
        <v>0</v>
      </c>
      <c r="V1049" s="58">
        <f t="shared" si="381"/>
        <v>0</v>
      </c>
      <c r="W1049" s="58">
        <f t="shared" si="382"/>
        <v>0</v>
      </c>
      <c r="X1049" s="58">
        <f t="shared" si="383"/>
        <v>0</v>
      </c>
      <c r="Y1049" s="58">
        <f t="shared" si="384"/>
        <v>0</v>
      </c>
      <c r="Z1049">
        <f t="shared" si="393"/>
        <v>33109</v>
      </c>
    </row>
    <row r="1050" spans="1:26" x14ac:dyDescent="0.3">
      <c r="A1050" s="56" t="str">
        <f t="shared" si="370"/>
        <v>OUT TIME</v>
      </c>
      <c r="B1050" s="56" t="str">
        <f t="shared" si="387"/>
        <v>ultimo</v>
      </c>
      <c r="C1050" s="55">
        <f t="shared" si="388"/>
        <v>7</v>
      </c>
      <c r="D1050" t="str">
        <f t="shared" si="388"/>
        <v>Los Santos</v>
      </c>
      <c r="E1050" s="23">
        <f t="shared" si="371"/>
        <v>44065</v>
      </c>
      <c r="F1050" s="54">
        <f t="shared" si="372"/>
        <v>81</v>
      </c>
      <c r="G1050" cm="1">
        <f t="array" ref="G1050">+INDEX('Casos ACUM Prov'!$CK$3:$OM$16,'TODO PROVINCIA'!C1050+1,'TODO PROVINCIA'!F1050)</f>
        <v>0</v>
      </c>
      <c r="H1050">
        <f t="shared" si="389"/>
        <v>0</v>
      </c>
      <c r="I1050" cm="1">
        <f t="array" ref="I1050">+INDEX('Muertes-PROV'!$C$3:$GE$16,$C1050+1,$F1050)</f>
        <v>0</v>
      </c>
      <c r="J1050">
        <f t="shared" si="390"/>
        <v>0</v>
      </c>
      <c r="K1050" cm="1">
        <f t="array" ref="K1050">+INDEX('rECUPERA-prov'!$C$3:$LA$16,$C1050+1,$F1050)</f>
        <v>0</v>
      </c>
      <c r="L1050">
        <f t="shared" si="391"/>
        <v>0</v>
      </c>
      <c r="M1050">
        <f t="shared" si="373"/>
        <v>0</v>
      </c>
      <c r="N1050">
        <f t="shared" si="392"/>
        <v>0</v>
      </c>
      <c r="O1050" s="57">
        <f t="shared" si="374"/>
        <v>0</v>
      </c>
      <c r="P1050" s="57">
        <f t="shared" si="375"/>
        <v>0</v>
      </c>
      <c r="Q1050" s="57">
        <f t="shared" si="376"/>
        <v>0</v>
      </c>
      <c r="R1050" s="57">
        <f t="shared" si="377"/>
        <v>0</v>
      </c>
      <c r="S1050" s="57">
        <f t="shared" si="378"/>
        <v>0</v>
      </c>
      <c r="T1050" s="57">
        <f t="shared" si="379"/>
        <v>0</v>
      </c>
      <c r="U1050" s="57">
        <f t="shared" si="380"/>
        <v>0</v>
      </c>
      <c r="V1050" s="58">
        <f t="shared" si="381"/>
        <v>0</v>
      </c>
      <c r="W1050" s="58">
        <f t="shared" si="382"/>
        <v>0</v>
      </c>
      <c r="X1050" s="58">
        <f t="shared" si="383"/>
        <v>0</v>
      </c>
      <c r="Y1050" s="58">
        <f t="shared" si="384"/>
        <v>0</v>
      </c>
      <c r="Z1050">
        <f t="shared" si="393"/>
        <v>156747</v>
      </c>
    </row>
    <row r="1051" spans="1:26" x14ac:dyDescent="0.3">
      <c r="A1051" s="56" t="str">
        <f t="shared" si="370"/>
        <v>OUT TIME</v>
      </c>
      <c r="B1051" s="56" t="str">
        <f t="shared" si="387"/>
        <v>ultimo</v>
      </c>
      <c r="C1051" s="55">
        <f t="shared" si="388"/>
        <v>8</v>
      </c>
      <c r="D1051" t="str">
        <f t="shared" si="388"/>
        <v>Panamá</v>
      </c>
      <c r="E1051" s="23">
        <f t="shared" si="371"/>
        <v>44065</v>
      </c>
      <c r="F1051" s="54">
        <f t="shared" si="372"/>
        <v>81</v>
      </c>
      <c r="G1051" cm="1">
        <f t="array" ref="G1051">+INDEX('Casos ACUM Prov'!$CK$3:$OM$16,'TODO PROVINCIA'!C1051+1,'TODO PROVINCIA'!F1051)</f>
        <v>0</v>
      </c>
      <c r="H1051">
        <f t="shared" si="389"/>
        <v>0</v>
      </c>
      <c r="I1051" cm="1">
        <f t="array" ref="I1051">+INDEX('Muertes-PROV'!$C$3:$GE$16,$C1051+1,$F1051)</f>
        <v>0</v>
      </c>
      <c r="J1051">
        <f t="shared" si="390"/>
        <v>0</v>
      </c>
      <c r="K1051" cm="1">
        <f t="array" ref="K1051">+INDEX('rECUPERA-prov'!$C$3:$LA$16,$C1051+1,$F1051)</f>
        <v>0</v>
      </c>
      <c r="L1051">
        <f t="shared" si="391"/>
        <v>0</v>
      </c>
      <c r="M1051">
        <f t="shared" si="373"/>
        <v>0</v>
      </c>
      <c r="N1051">
        <f t="shared" si="392"/>
        <v>0</v>
      </c>
      <c r="O1051" s="57">
        <f t="shared" si="374"/>
        <v>0</v>
      </c>
      <c r="P1051" s="57">
        <f t="shared" si="375"/>
        <v>0</v>
      </c>
      <c r="Q1051" s="57">
        <f t="shared" si="376"/>
        <v>0</v>
      </c>
      <c r="R1051" s="57">
        <f t="shared" si="377"/>
        <v>0</v>
      </c>
      <c r="S1051" s="57">
        <f t="shared" si="378"/>
        <v>0</v>
      </c>
      <c r="T1051" s="57">
        <f t="shared" si="379"/>
        <v>0</v>
      </c>
      <c r="U1051" s="57">
        <f t="shared" si="380"/>
        <v>0</v>
      </c>
      <c r="V1051" s="58">
        <f t="shared" si="381"/>
        <v>0</v>
      </c>
      <c r="W1051" s="58">
        <f t="shared" si="382"/>
        <v>0</v>
      </c>
      <c r="X1051" s="58">
        <f t="shared" si="383"/>
        <v>0</v>
      </c>
      <c r="Y1051" s="58">
        <f t="shared" si="384"/>
        <v>0</v>
      </c>
      <c r="Z1051">
        <f t="shared" si="393"/>
        <v>109955</v>
      </c>
    </row>
    <row r="1052" spans="1:26" x14ac:dyDescent="0.3">
      <c r="A1052" s="56" t="str">
        <f t="shared" si="370"/>
        <v>OUT TIME</v>
      </c>
      <c r="B1052" s="56" t="str">
        <f t="shared" si="387"/>
        <v>ultimo</v>
      </c>
      <c r="C1052" s="55">
        <f t="shared" ref="C1052:D1067" si="394">+C1039</f>
        <v>9</v>
      </c>
      <c r="D1052" t="str">
        <f t="shared" si="394"/>
        <v>Veraguas</v>
      </c>
      <c r="E1052" s="23">
        <f t="shared" si="371"/>
        <v>44065</v>
      </c>
      <c r="F1052" s="54">
        <f t="shared" si="372"/>
        <v>81</v>
      </c>
      <c r="G1052" cm="1">
        <f t="array" ref="G1052">+INDEX('Casos ACUM Prov'!$CK$3:$OM$16,'TODO PROVINCIA'!C1052+1,'TODO PROVINCIA'!F1052)</f>
        <v>0</v>
      </c>
      <c r="H1052">
        <f t="shared" si="389"/>
        <v>0</v>
      </c>
      <c r="I1052" cm="1">
        <f t="array" ref="I1052">+INDEX('Muertes-PROV'!$C$3:$GE$16,$C1052+1,$F1052)</f>
        <v>0</v>
      </c>
      <c r="J1052">
        <f t="shared" si="390"/>
        <v>0</v>
      </c>
      <c r="K1052" cm="1">
        <f t="array" ref="K1052">+INDEX('rECUPERA-prov'!$C$3:$LA$16,$C1052+1,$F1052)</f>
        <v>0</v>
      </c>
      <c r="L1052">
        <f t="shared" si="391"/>
        <v>0</v>
      </c>
      <c r="M1052">
        <f t="shared" si="373"/>
        <v>0</v>
      </c>
      <c r="N1052">
        <f t="shared" si="392"/>
        <v>0</v>
      </c>
      <c r="O1052" s="57">
        <f t="shared" si="374"/>
        <v>0</v>
      </c>
      <c r="P1052" s="57">
        <f t="shared" si="375"/>
        <v>0</v>
      </c>
      <c r="Q1052" s="57">
        <f t="shared" si="376"/>
        <v>0</v>
      </c>
      <c r="R1052" s="57">
        <f t="shared" si="377"/>
        <v>0</v>
      </c>
      <c r="S1052" s="57">
        <f t="shared" si="378"/>
        <v>0</v>
      </c>
      <c r="T1052" s="57">
        <f t="shared" si="379"/>
        <v>0</v>
      </c>
      <c r="U1052" s="57">
        <f t="shared" si="380"/>
        <v>0</v>
      </c>
      <c r="V1052" s="58">
        <f t="shared" si="381"/>
        <v>0</v>
      </c>
      <c r="W1052" s="58">
        <f t="shared" si="382"/>
        <v>0</v>
      </c>
      <c r="X1052" s="58">
        <f t="shared" si="383"/>
        <v>0</v>
      </c>
      <c r="Y1052" s="58">
        <f t="shared" si="384"/>
        <v>0</v>
      </c>
      <c r="Z1052">
        <f t="shared" si="393"/>
        <v>109955</v>
      </c>
    </row>
    <row r="1053" spans="1:26" x14ac:dyDescent="0.3">
      <c r="A1053" s="56" t="str">
        <f t="shared" ref="A1053:A1116" si="395">+IFERROR(IF(AND(G1053=0,K1053=0,I1053=0),"OUT TIME","ON"),"OUT TIME")</f>
        <v>OUT TIME</v>
      </c>
      <c r="B1053" s="56" t="str">
        <f t="shared" si="387"/>
        <v>ultimo</v>
      </c>
      <c r="C1053" s="55">
        <f t="shared" si="394"/>
        <v>10</v>
      </c>
      <c r="D1053" t="str">
        <f t="shared" si="394"/>
        <v>Comarca Kuna Yala</v>
      </c>
      <c r="E1053" s="23">
        <f t="shared" ref="E1053:E1116" si="396">+IF(C1053=1,E1052+1,E1052)</f>
        <v>44065</v>
      </c>
      <c r="F1053" s="54">
        <f t="shared" ref="F1053:F1116" si="397">+IF(C1053=1,F1052+1,F1052)</f>
        <v>81</v>
      </c>
      <c r="G1053" cm="1">
        <f t="array" ref="G1053">+INDEX('Casos ACUM Prov'!$CK$3:$OM$16,'TODO PROVINCIA'!C1053+1,'TODO PROVINCIA'!F1053)</f>
        <v>0</v>
      </c>
      <c r="H1053">
        <f t="shared" si="389"/>
        <v>0</v>
      </c>
      <c r="I1053" cm="1">
        <f t="array" ref="I1053">+INDEX('Muertes-PROV'!$C$3:$GE$16,$C1053+1,$F1053)</f>
        <v>0</v>
      </c>
      <c r="J1053">
        <f t="shared" si="390"/>
        <v>0</v>
      </c>
      <c r="K1053" cm="1">
        <f t="array" ref="K1053">+INDEX('rECUPERA-prov'!$C$3:$LA$16,$C1053+1,$F1053)</f>
        <v>0</v>
      </c>
      <c r="L1053">
        <f t="shared" si="391"/>
        <v>0</v>
      </c>
      <c r="M1053">
        <f t="shared" ref="M1053:M1116" si="398">+G1053-I1053-K1053</f>
        <v>0</v>
      </c>
      <c r="N1053">
        <f t="shared" si="392"/>
        <v>0</v>
      </c>
      <c r="O1053" s="57">
        <f t="shared" ref="O1053:O1116" si="399">+IFERROR(I1053/G1053,0)</f>
        <v>0</v>
      </c>
      <c r="P1053" s="57">
        <f t="shared" ref="P1053:P1116" si="400">+IFERROR(K1053/G1053,0)</f>
        <v>0</v>
      </c>
      <c r="Q1053" s="57">
        <f t="shared" ref="Q1053:Q1116" si="401">+IFERROR(M1053/G1053,0)</f>
        <v>0</v>
      </c>
      <c r="R1053" s="57">
        <f t="shared" ref="R1053:R1116" si="402">+IFERROR(H1053/G1053,0)</f>
        <v>0</v>
      </c>
      <c r="S1053" s="57">
        <f t="shared" ref="S1053:S1116" si="403">+IFERROR(J1053/I1053,0)</f>
        <v>0</v>
      </c>
      <c r="T1053" s="57">
        <f t="shared" ref="T1053:T1116" si="404">+IFERROR(L1053/K1053,0)</f>
        <v>0</v>
      </c>
      <c r="U1053" s="57">
        <f t="shared" ref="U1053:U1116" si="405">+IFERROR(N1053/M1053,0)</f>
        <v>0</v>
      </c>
      <c r="V1053" s="58">
        <f t="shared" ref="V1053:V1116" si="406">+G1053/($Z1053/1000000)</f>
        <v>0</v>
      </c>
      <c r="W1053" s="58">
        <f t="shared" ref="W1053:W1116" si="407">+I1053/($Z1053/1000000)</f>
        <v>0</v>
      </c>
      <c r="X1053" s="58">
        <f t="shared" ref="X1053:X1116" si="408">+K1053/($Z1053/1000000)</f>
        <v>0</v>
      </c>
      <c r="Y1053" s="58">
        <f t="shared" ref="Y1053:Y1116" si="409">+M1053/($Z1053/1000000)</f>
        <v>0</v>
      </c>
      <c r="Z1053">
        <f t="shared" si="393"/>
        <v>89592</v>
      </c>
    </row>
    <row r="1054" spans="1:26" x14ac:dyDescent="0.3">
      <c r="A1054" s="56" t="str">
        <f t="shared" si="395"/>
        <v>OUT TIME</v>
      </c>
      <c r="B1054" s="56" t="str">
        <f t="shared" si="387"/>
        <v>ultimo</v>
      </c>
      <c r="C1054" s="55">
        <f t="shared" si="394"/>
        <v>11</v>
      </c>
      <c r="D1054" t="str">
        <f t="shared" si="394"/>
        <v>Comarca Emberá Wounaán</v>
      </c>
      <c r="E1054" s="23">
        <f t="shared" si="396"/>
        <v>44065</v>
      </c>
      <c r="F1054" s="54">
        <f t="shared" si="397"/>
        <v>81</v>
      </c>
      <c r="G1054" cm="1">
        <f t="array" ref="G1054">+INDEX('Casos ACUM Prov'!$CK$3:$OM$16,'TODO PROVINCIA'!C1054+1,'TODO PROVINCIA'!F1054)</f>
        <v>0</v>
      </c>
      <c r="H1054">
        <f t="shared" si="389"/>
        <v>0</v>
      </c>
      <c r="I1054" cm="1">
        <f t="array" ref="I1054">+INDEX('Muertes-PROV'!$C$3:$GE$16,$C1054+1,$F1054)</f>
        <v>0</v>
      </c>
      <c r="J1054">
        <f t="shared" si="390"/>
        <v>0</v>
      </c>
      <c r="K1054" cm="1">
        <f t="array" ref="K1054">+INDEX('rECUPERA-prov'!$C$3:$LA$16,$C1054+1,$F1054)</f>
        <v>0</v>
      </c>
      <c r="L1054">
        <f t="shared" si="391"/>
        <v>0</v>
      </c>
      <c r="M1054">
        <f t="shared" si="398"/>
        <v>0</v>
      </c>
      <c r="N1054">
        <f t="shared" si="392"/>
        <v>0</v>
      </c>
      <c r="O1054" s="57">
        <f t="shared" si="399"/>
        <v>0</v>
      </c>
      <c r="P1054" s="57">
        <f t="shared" si="400"/>
        <v>0</v>
      </c>
      <c r="Q1054" s="57">
        <f t="shared" si="401"/>
        <v>0</v>
      </c>
      <c r="R1054" s="57">
        <f t="shared" si="402"/>
        <v>0</v>
      </c>
      <c r="S1054" s="57">
        <f t="shared" si="403"/>
        <v>0</v>
      </c>
      <c r="T1054" s="57">
        <f t="shared" si="404"/>
        <v>0</v>
      </c>
      <c r="U1054" s="57">
        <f t="shared" si="405"/>
        <v>0</v>
      </c>
      <c r="V1054" s="58">
        <f t="shared" si="406"/>
        <v>0</v>
      </c>
      <c r="W1054" s="58">
        <f t="shared" si="407"/>
        <v>0</v>
      </c>
      <c r="X1054" s="58">
        <f t="shared" si="408"/>
        <v>0</v>
      </c>
      <c r="Y1054" s="58">
        <f t="shared" si="409"/>
        <v>0</v>
      </c>
      <c r="Z1054">
        <f t="shared" si="393"/>
        <v>1249032</v>
      </c>
    </row>
    <row r="1055" spans="1:26" x14ac:dyDescent="0.3">
      <c r="A1055" s="56" t="str">
        <f t="shared" si="395"/>
        <v>OUT TIME</v>
      </c>
      <c r="B1055" s="56" t="str">
        <f t="shared" si="387"/>
        <v>ultimo</v>
      </c>
      <c r="C1055" s="55">
        <f t="shared" si="394"/>
        <v>12</v>
      </c>
      <c r="D1055" t="str">
        <f t="shared" si="394"/>
        <v>Comarca Ngäbe Buglé</v>
      </c>
      <c r="E1055" s="23">
        <f t="shared" si="396"/>
        <v>44065</v>
      </c>
      <c r="F1055" s="54">
        <f t="shared" si="397"/>
        <v>81</v>
      </c>
      <c r="G1055" cm="1">
        <f t="array" ref="G1055">+INDEX('Casos ACUM Prov'!$CK$3:$OM$16,'TODO PROVINCIA'!C1055+1,'TODO PROVINCIA'!F1055)</f>
        <v>0</v>
      </c>
      <c r="H1055">
        <f t="shared" si="389"/>
        <v>0</v>
      </c>
      <c r="I1055" cm="1">
        <f t="array" ref="I1055">+INDEX('Muertes-PROV'!$C$3:$GE$16,$C1055+1,$F1055)</f>
        <v>0</v>
      </c>
      <c r="J1055">
        <f t="shared" si="390"/>
        <v>0</v>
      </c>
      <c r="K1055" cm="1">
        <f t="array" ref="K1055">+INDEX('rECUPERA-prov'!$C$3:$LA$16,$C1055+1,$F1055)</f>
        <v>0</v>
      </c>
      <c r="L1055">
        <f t="shared" si="391"/>
        <v>0</v>
      </c>
      <c r="M1055">
        <f t="shared" si="398"/>
        <v>0</v>
      </c>
      <c r="N1055">
        <f t="shared" si="392"/>
        <v>0</v>
      </c>
      <c r="O1055" s="57">
        <f t="shared" si="399"/>
        <v>0</v>
      </c>
      <c r="P1055" s="57">
        <f t="shared" si="400"/>
        <v>0</v>
      </c>
      <c r="Q1055" s="57">
        <f t="shared" si="401"/>
        <v>0</v>
      </c>
      <c r="R1055" s="57">
        <f t="shared" si="402"/>
        <v>0</v>
      </c>
      <c r="S1055" s="57">
        <f t="shared" si="403"/>
        <v>0</v>
      </c>
      <c r="T1055" s="57">
        <f t="shared" si="404"/>
        <v>0</v>
      </c>
      <c r="U1055" s="57">
        <f t="shared" si="405"/>
        <v>0</v>
      </c>
      <c r="V1055" s="58">
        <f t="shared" si="406"/>
        <v>0</v>
      </c>
      <c r="W1055" s="58">
        <f t="shared" si="407"/>
        <v>0</v>
      </c>
      <c r="X1055" s="58">
        <f t="shared" si="408"/>
        <v>0</v>
      </c>
      <c r="Y1055" s="58">
        <f t="shared" si="409"/>
        <v>0</v>
      </c>
      <c r="Z1055">
        <f t="shared" si="393"/>
        <v>464038</v>
      </c>
    </row>
    <row r="1056" spans="1:26" x14ac:dyDescent="0.3">
      <c r="A1056" s="56" t="str">
        <f t="shared" si="395"/>
        <v>OUT TIME</v>
      </c>
      <c r="B1056" s="56" t="str">
        <f t="shared" si="387"/>
        <v>ultimo</v>
      </c>
      <c r="C1056" s="55">
        <f t="shared" si="394"/>
        <v>13</v>
      </c>
      <c r="D1056" t="str">
        <f t="shared" si="394"/>
        <v>Panamá Oeste</v>
      </c>
      <c r="E1056" s="23">
        <f t="shared" si="396"/>
        <v>44065</v>
      </c>
      <c r="F1056" s="54">
        <f t="shared" si="397"/>
        <v>81</v>
      </c>
      <c r="G1056" cm="1">
        <f t="array" ref="G1056">+INDEX('Casos ACUM Prov'!$CK$3:$OM$16,'TODO PROVINCIA'!C1056+1,'TODO PROVINCIA'!F1056)</f>
        <v>0</v>
      </c>
      <c r="H1056">
        <f t="shared" si="389"/>
        <v>0</v>
      </c>
      <c r="I1056" cm="1">
        <f t="array" ref="I1056">+INDEX('Muertes-PROV'!$C$3:$GE$16,$C1056+1,$F1056)</f>
        <v>0</v>
      </c>
      <c r="J1056">
        <f t="shared" si="390"/>
        <v>0</v>
      </c>
      <c r="K1056" cm="1">
        <f t="array" ref="K1056">+INDEX('rECUPERA-prov'!$C$3:$LA$16,$C1056+1,$F1056)</f>
        <v>0</v>
      </c>
      <c r="L1056">
        <f t="shared" si="391"/>
        <v>0</v>
      </c>
      <c r="M1056">
        <f t="shared" si="398"/>
        <v>0</v>
      </c>
      <c r="N1056">
        <f t="shared" si="392"/>
        <v>0</v>
      </c>
      <c r="O1056" s="57">
        <f t="shared" si="399"/>
        <v>0</v>
      </c>
      <c r="P1056" s="57">
        <f t="shared" si="400"/>
        <v>0</v>
      </c>
      <c r="Q1056" s="57">
        <f t="shared" si="401"/>
        <v>0</v>
      </c>
      <c r="R1056" s="57">
        <f t="shared" si="402"/>
        <v>0</v>
      </c>
      <c r="S1056" s="57">
        <f t="shared" si="403"/>
        <v>0</v>
      </c>
      <c r="T1056" s="57">
        <f t="shared" si="404"/>
        <v>0</v>
      </c>
      <c r="U1056" s="57">
        <f t="shared" si="405"/>
        <v>0</v>
      </c>
      <c r="V1056" s="58">
        <f t="shared" si="406"/>
        <v>0</v>
      </c>
      <c r="W1056" s="58">
        <f t="shared" si="407"/>
        <v>0</v>
      </c>
      <c r="X1056" s="58">
        <f t="shared" si="408"/>
        <v>0</v>
      </c>
      <c r="Y1056" s="58">
        <f t="shared" si="409"/>
        <v>0</v>
      </c>
      <c r="Z1056">
        <f t="shared" si="393"/>
        <v>226991</v>
      </c>
    </row>
    <row r="1057" spans="1:26" x14ac:dyDescent="0.3">
      <c r="A1057" s="56" t="str">
        <f t="shared" si="395"/>
        <v>OUT TIME</v>
      </c>
      <c r="B1057" s="56" t="str">
        <f t="shared" si="387"/>
        <v>ultimo</v>
      </c>
      <c r="C1057" s="55">
        <f t="shared" si="394"/>
        <v>1</v>
      </c>
      <c r="D1057" t="str">
        <f t="shared" si="394"/>
        <v>Bocas del Toro</v>
      </c>
      <c r="E1057" s="23">
        <f t="shared" si="396"/>
        <v>44066</v>
      </c>
      <c r="F1057" s="54">
        <f t="shared" si="397"/>
        <v>82</v>
      </c>
      <c r="G1057" cm="1">
        <f t="array" ref="G1057">+INDEX('Casos ACUM Prov'!$CK$3:$OM$16,'TODO PROVINCIA'!C1057+1,'TODO PROVINCIA'!F1057)</f>
        <v>0</v>
      </c>
      <c r="H1057">
        <f t="shared" si="389"/>
        <v>0</v>
      </c>
      <c r="I1057" cm="1">
        <f t="array" ref="I1057">+INDEX('Muertes-PROV'!$C$3:$GE$16,$C1057+1,$F1057)</f>
        <v>0</v>
      </c>
      <c r="J1057">
        <f t="shared" si="390"/>
        <v>0</v>
      </c>
      <c r="K1057" cm="1">
        <f t="array" ref="K1057">+INDEX('rECUPERA-prov'!$C$3:$LA$16,$C1057+1,$F1057)</f>
        <v>0</v>
      </c>
      <c r="L1057">
        <f t="shared" si="391"/>
        <v>0</v>
      </c>
      <c r="M1057">
        <f t="shared" si="398"/>
        <v>0</v>
      </c>
      <c r="N1057">
        <f t="shared" si="392"/>
        <v>0</v>
      </c>
      <c r="O1057" s="57">
        <f t="shared" si="399"/>
        <v>0</v>
      </c>
      <c r="P1057" s="57">
        <f t="shared" si="400"/>
        <v>0</v>
      </c>
      <c r="Q1057" s="57">
        <f t="shared" si="401"/>
        <v>0</v>
      </c>
      <c r="R1057" s="57">
        <f t="shared" si="402"/>
        <v>0</v>
      </c>
      <c r="S1057" s="57">
        <f t="shared" si="403"/>
        <v>0</v>
      </c>
      <c r="T1057" s="57">
        <f t="shared" si="404"/>
        <v>0</v>
      </c>
      <c r="U1057" s="57">
        <f t="shared" si="405"/>
        <v>0</v>
      </c>
      <c r="V1057" s="58">
        <f t="shared" si="406"/>
        <v>0</v>
      </c>
      <c r="W1057" s="58">
        <f t="shared" si="407"/>
        <v>0</v>
      </c>
      <c r="X1057" s="58">
        <f t="shared" si="408"/>
        <v>0</v>
      </c>
      <c r="Y1057" s="58">
        <f t="shared" si="409"/>
        <v>0</v>
      </c>
      <c r="Z1057">
        <f t="shared" si="393"/>
        <v>125461</v>
      </c>
    </row>
    <row r="1058" spans="1:26" x14ac:dyDescent="0.3">
      <c r="A1058" s="56" t="str">
        <f t="shared" si="395"/>
        <v>OUT TIME</v>
      </c>
      <c r="B1058" s="56" t="str">
        <f t="shared" si="387"/>
        <v>ultimo</v>
      </c>
      <c r="C1058" s="55">
        <f t="shared" si="394"/>
        <v>2</v>
      </c>
      <c r="D1058" t="str">
        <f t="shared" si="394"/>
        <v>Coclé</v>
      </c>
      <c r="E1058" s="23">
        <f t="shared" si="396"/>
        <v>44066</v>
      </c>
      <c r="F1058" s="54">
        <f t="shared" si="397"/>
        <v>82</v>
      </c>
      <c r="G1058" cm="1">
        <f t="array" ref="G1058">+INDEX('Casos ACUM Prov'!$CK$3:$OM$16,'TODO PROVINCIA'!C1058+1,'TODO PROVINCIA'!F1058)</f>
        <v>0</v>
      </c>
      <c r="H1058">
        <f t="shared" si="389"/>
        <v>0</v>
      </c>
      <c r="I1058" cm="1">
        <f t="array" ref="I1058">+INDEX('Muertes-PROV'!$C$3:$GE$16,$C1058+1,$F1058)</f>
        <v>0</v>
      </c>
      <c r="J1058">
        <f t="shared" si="390"/>
        <v>0</v>
      </c>
      <c r="K1058" cm="1">
        <f t="array" ref="K1058">+INDEX('rECUPERA-prov'!$C$3:$LA$16,$C1058+1,$F1058)</f>
        <v>0</v>
      </c>
      <c r="L1058">
        <f t="shared" si="391"/>
        <v>0</v>
      </c>
      <c r="M1058">
        <f t="shared" si="398"/>
        <v>0</v>
      </c>
      <c r="N1058">
        <f t="shared" si="392"/>
        <v>0</v>
      </c>
      <c r="O1058" s="57">
        <f t="shared" si="399"/>
        <v>0</v>
      </c>
      <c r="P1058" s="57">
        <f t="shared" si="400"/>
        <v>0</v>
      </c>
      <c r="Q1058" s="57">
        <f t="shared" si="401"/>
        <v>0</v>
      </c>
      <c r="R1058" s="57">
        <f t="shared" si="402"/>
        <v>0</v>
      </c>
      <c r="S1058" s="57">
        <f t="shared" si="403"/>
        <v>0</v>
      </c>
      <c r="T1058" s="57">
        <f t="shared" si="404"/>
        <v>0</v>
      </c>
      <c r="U1058" s="57">
        <f t="shared" si="405"/>
        <v>0</v>
      </c>
      <c r="V1058" s="58">
        <f t="shared" si="406"/>
        <v>0</v>
      </c>
      <c r="W1058" s="58">
        <f t="shared" si="407"/>
        <v>0</v>
      </c>
      <c r="X1058" s="58">
        <f t="shared" si="408"/>
        <v>0</v>
      </c>
      <c r="Y1058" s="58">
        <f t="shared" si="409"/>
        <v>0</v>
      </c>
      <c r="Z1058">
        <f t="shared" si="393"/>
        <v>416873</v>
      </c>
    </row>
    <row r="1059" spans="1:26" x14ac:dyDescent="0.3">
      <c r="A1059" s="56" t="str">
        <f t="shared" si="395"/>
        <v>OUT TIME</v>
      </c>
      <c r="B1059" s="56" t="str">
        <f t="shared" si="387"/>
        <v>ultimo</v>
      </c>
      <c r="C1059" s="55">
        <f t="shared" si="394"/>
        <v>3</v>
      </c>
      <c r="D1059" t="str">
        <f t="shared" si="394"/>
        <v>Colón</v>
      </c>
      <c r="E1059" s="23">
        <f t="shared" si="396"/>
        <v>44066</v>
      </c>
      <c r="F1059" s="54">
        <f t="shared" si="397"/>
        <v>82</v>
      </c>
      <c r="G1059" cm="1">
        <f t="array" ref="G1059">+INDEX('Casos ACUM Prov'!$CK$3:$OM$16,'TODO PROVINCIA'!C1059+1,'TODO PROVINCIA'!F1059)</f>
        <v>0</v>
      </c>
      <c r="H1059">
        <f t="shared" si="389"/>
        <v>0</v>
      </c>
      <c r="I1059" cm="1">
        <f t="array" ref="I1059">+INDEX('Muertes-PROV'!$C$3:$GE$16,$C1059+1,$F1059)</f>
        <v>0</v>
      </c>
      <c r="J1059">
        <f t="shared" si="390"/>
        <v>0</v>
      </c>
      <c r="K1059" cm="1">
        <f t="array" ref="K1059">+INDEX('rECUPERA-prov'!$C$3:$LA$16,$C1059+1,$F1059)</f>
        <v>0</v>
      </c>
      <c r="L1059">
        <f t="shared" si="391"/>
        <v>0</v>
      </c>
      <c r="M1059">
        <f t="shared" si="398"/>
        <v>0</v>
      </c>
      <c r="N1059">
        <f t="shared" si="392"/>
        <v>0</v>
      </c>
      <c r="O1059" s="57">
        <f t="shared" si="399"/>
        <v>0</v>
      </c>
      <c r="P1059" s="57">
        <f t="shared" si="400"/>
        <v>0</v>
      </c>
      <c r="Q1059" s="57">
        <f t="shared" si="401"/>
        <v>0</v>
      </c>
      <c r="R1059" s="57">
        <f t="shared" si="402"/>
        <v>0</v>
      </c>
      <c r="S1059" s="57">
        <f t="shared" si="403"/>
        <v>0</v>
      </c>
      <c r="T1059" s="57">
        <f t="shared" si="404"/>
        <v>0</v>
      </c>
      <c r="U1059" s="57">
        <f t="shared" si="405"/>
        <v>0</v>
      </c>
      <c r="V1059" s="58">
        <f t="shared" si="406"/>
        <v>0</v>
      </c>
      <c r="W1059" s="58">
        <f t="shared" si="407"/>
        <v>0</v>
      </c>
      <c r="X1059" s="58">
        <f t="shared" si="408"/>
        <v>0</v>
      </c>
      <c r="Y1059" s="58">
        <f t="shared" si="409"/>
        <v>0</v>
      </c>
      <c r="Z1059">
        <f t="shared" si="393"/>
        <v>233708</v>
      </c>
    </row>
    <row r="1060" spans="1:26" x14ac:dyDescent="0.3">
      <c r="A1060" s="56" t="str">
        <f t="shared" si="395"/>
        <v>OUT TIME</v>
      </c>
      <c r="B1060" s="56" t="str">
        <f t="shared" si="387"/>
        <v>ultimo</v>
      </c>
      <c r="C1060" s="55">
        <f t="shared" si="394"/>
        <v>4</v>
      </c>
      <c r="D1060" t="str">
        <f t="shared" si="394"/>
        <v>Chiriquí</v>
      </c>
      <c r="E1060" s="23">
        <f t="shared" si="396"/>
        <v>44066</v>
      </c>
      <c r="F1060" s="54">
        <f t="shared" si="397"/>
        <v>82</v>
      </c>
      <c r="G1060" cm="1">
        <f t="array" ref="G1060">+INDEX('Casos ACUM Prov'!$CK$3:$OM$16,'TODO PROVINCIA'!C1060+1,'TODO PROVINCIA'!F1060)</f>
        <v>0</v>
      </c>
      <c r="H1060">
        <f t="shared" si="389"/>
        <v>0</v>
      </c>
      <c r="I1060" cm="1">
        <f t="array" ref="I1060">+INDEX('Muertes-PROV'!$C$3:$GE$16,$C1060+1,$F1060)</f>
        <v>0</v>
      </c>
      <c r="J1060">
        <f t="shared" si="390"/>
        <v>0</v>
      </c>
      <c r="K1060" cm="1">
        <f t="array" ref="K1060">+INDEX('rECUPERA-prov'!$C$3:$LA$16,$C1060+1,$F1060)</f>
        <v>0</v>
      </c>
      <c r="L1060">
        <f t="shared" si="391"/>
        <v>0</v>
      </c>
      <c r="M1060">
        <f t="shared" si="398"/>
        <v>0</v>
      </c>
      <c r="N1060">
        <f t="shared" si="392"/>
        <v>0</v>
      </c>
      <c r="O1060" s="57">
        <f t="shared" si="399"/>
        <v>0</v>
      </c>
      <c r="P1060" s="57">
        <f t="shared" si="400"/>
        <v>0</v>
      </c>
      <c r="Q1060" s="57">
        <f t="shared" si="401"/>
        <v>0</v>
      </c>
      <c r="R1060" s="57">
        <f t="shared" si="402"/>
        <v>0</v>
      </c>
      <c r="S1060" s="57">
        <f t="shared" si="403"/>
        <v>0</v>
      </c>
      <c r="T1060" s="57">
        <f t="shared" si="404"/>
        <v>0</v>
      </c>
      <c r="U1060" s="57">
        <f t="shared" si="405"/>
        <v>0</v>
      </c>
      <c r="V1060" s="58">
        <f t="shared" si="406"/>
        <v>0</v>
      </c>
      <c r="W1060" s="58">
        <f t="shared" si="407"/>
        <v>0</v>
      </c>
      <c r="X1060" s="58">
        <f t="shared" si="408"/>
        <v>0</v>
      </c>
      <c r="Y1060" s="58">
        <f t="shared" si="409"/>
        <v>0</v>
      </c>
      <c r="Z1060">
        <f t="shared" si="393"/>
        <v>241928</v>
      </c>
    </row>
    <row r="1061" spans="1:26" x14ac:dyDescent="0.3">
      <c r="A1061" s="56" t="str">
        <f t="shared" si="395"/>
        <v>OUT TIME</v>
      </c>
      <c r="B1061" s="56" t="str">
        <f t="shared" si="387"/>
        <v>ultimo</v>
      </c>
      <c r="C1061" s="55">
        <f t="shared" si="394"/>
        <v>5</v>
      </c>
      <c r="D1061" t="str">
        <f t="shared" si="394"/>
        <v>Darién</v>
      </c>
      <c r="E1061" s="23">
        <f t="shared" si="396"/>
        <v>44066</v>
      </c>
      <c r="F1061" s="54">
        <f t="shared" si="397"/>
        <v>82</v>
      </c>
      <c r="G1061" cm="1">
        <f t="array" ref="G1061">+INDEX('Casos ACUM Prov'!$CK$3:$OM$16,'TODO PROVINCIA'!C1061+1,'TODO PROVINCIA'!F1061)</f>
        <v>0</v>
      </c>
      <c r="H1061">
        <f t="shared" si="389"/>
        <v>0</v>
      </c>
      <c r="I1061" cm="1">
        <f t="array" ref="I1061">+INDEX('Muertes-PROV'!$C$3:$GE$16,$C1061+1,$F1061)</f>
        <v>0</v>
      </c>
      <c r="J1061">
        <f t="shared" si="390"/>
        <v>0</v>
      </c>
      <c r="K1061" cm="1">
        <f t="array" ref="K1061">+INDEX('rECUPERA-prov'!$C$3:$LA$16,$C1061+1,$F1061)</f>
        <v>0</v>
      </c>
      <c r="L1061">
        <f t="shared" si="391"/>
        <v>0</v>
      </c>
      <c r="M1061">
        <f t="shared" si="398"/>
        <v>0</v>
      </c>
      <c r="N1061">
        <f t="shared" si="392"/>
        <v>0</v>
      </c>
      <c r="O1061" s="57">
        <f t="shared" si="399"/>
        <v>0</v>
      </c>
      <c r="P1061" s="57">
        <f t="shared" si="400"/>
        <v>0</v>
      </c>
      <c r="Q1061" s="57">
        <f t="shared" si="401"/>
        <v>0</v>
      </c>
      <c r="R1061" s="57">
        <f t="shared" si="402"/>
        <v>0</v>
      </c>
      <c r="S1061" s="57">
        <f t="shared" si="403"/>
        <v>0</v>
      </c>
      <c r="T1061" s="57">
        <f t="shared" si="404"/>
        <v>0</v>
      </c>
      <c r="U1061" s="57">
        <f t="shared" si="405"/>
        <v>0</v>
      </c>
      <c r="V1061" s="58">
        <f t="shared" si="406"/>
        <v>0</v>
      </c>
      <c r="W1061" s="58">
        <f t="shared" si="407"/>
        <v>0</v>
      </c>
      <c r="X1061" s="58">
        <f t="shared" si="408"/>
        <v>0</v>
      </c>
      <c r="Y1061" s="58">
        <f t="shared" si="409"/>
        <v>0</v>
      </c>
      <c r="Z1061">
        <f t="shared" si="393"/>
        <v>10001</v>
      </c>
    </row>
    <row r="1062" spans="1:26" x14ac:dyDescent="0.3">
      <c r="A1062" s="56" t="str">
        <f t="shared" si="395"/>
        <v>OUT TIME</v>
      </c>
      <c r="B1062" s="56" t="str">
        <f t="shared" si="387"/>
        <v>ultimo</v>
      </c>
      <c r="C1062" s="55">
        <f t="shared" si="394"/>
        <v>6</v>
      </c>
      <c r="D1062" t="str">
        <f t="shared" si="394"/>
        <v>Herrera</v>
      </c>
      <c r="E1062" s="23">
        <f t="shared" si="396"/>
        <v>44066</v>
      </c>
      <c r="F1062" s="54">
        <f t="shared" si="397"/>
        <v>82</v>
      </c>
      <c r="G1062" cm="1">
        <f t="array" ref="G1062">+INDEX('Casos ACUM Prov'!$CK$3:$OM$16,'TODO PROVINCIA'!C1062+1,'TODO PROVINCIA'!F1062)</f>
        <v>0</v>
      </c>
      <c r="H1062">
        <f t="shared" si="389"/>
        <v>0</v>
      </c>
      <c r="I1062" cm="1">
        <f t="array" ref="I1062">+INDEX('Muertes-PROV'!$C$3:$GE$16,$C1062+1,$F1062)</f>
        <v>0</v>
      </c>
      <c r="J1062">
        <f t="shared" si="390"/>
        <v>0</v>
      </c>
      <c r="K1062" cm="1">
        <f t="array" ref="K1062">+INDEX('rECUPERA-prov'!$C$3:$LA$16,$C1062+1,$F1062)</f>
        <v>0</v>
      </c>
      <c r="L1062">
        <f t="shared" si="391"/>
        <v>0</v>
      </c>
      <c r="M1062">
        <f t="shared" si="398"/>
        <v>0</v>
      </c>
      <c r="N1062">
        <f t="shared" si="392"/>
        <v>0</v>
      </c>
      <c r="O1062" s="57">
        <f t="shared" si="399"/>
        <v>0</v>
      </c>
      <c r="P1062" s="57">
        <f t="shared" si="400"/>
        <v>0</v>
      </c>
      <c r="Q1062" s="57">
        <f t="shared" si="401"/>
        <v>0</v>
      </c>
      <c r="R1062" s="57">
        <f t="shared" si="402"/>
        <v>0</v>
      </c>
      <c r="S1062" s="57">
        <f t="shared" si="403"/>
        <v>0</v>
      </c>
      <c r="T1062" s="57">
        <f t="shared" si="404"/>
        <v>0</v>
      </c>
      <c r="U1062" s="57">
        <f t="shared" si="405"/>
        <v>0</v>
      </c>
      <c r="V1062" s="58">
        <f t="shared" si="406"/>
        <v>0</v>
      </c>
      <c r="W1062" s="58">
        <f t="shared" si="407"/>
        <v>0</v>
      </c>
      <c r="X1062" s="58">
        <f t="shared" si="408"/>
        <v>0</v>
      </c>
      <c r="Y1062" s="58">
        <f t="shared" si="409"/>
        <v>0</v>
      </c>
      <c r="Z1062">
        <f t="shared" si="393"/>
        <v>33109</v>
      </c>
    </row>
    <row r="1063" spans="1:26" x14ac:dyDescent="0.3">
      <c r="A1063" s="56" t="str">
        <f t="shared" si="395"/>
        <v>OUT TIME</v>
      </c>
      <c r="B1063" s="56" t="str">
        <f t="shared" si="387"/>
        <v>ultimo</v>
      </c>
      <c r="C1063" s="55">
        <f t="shared" si="394"/>
        <v>7</v>
      </c>
      <c r="D1063" t="str">
        <f t="shared" si="394"/>
        <v>Los Santos</v>
      </c>
      <c r="E1063" s="23">
        <f t="shared" si="396"/>
        <v>44066</v>
      </c>
      <c r="F1063" s="54">
        <f t="shared" si="397"/>
        <v>82</v>
      </c>
      <c r="G1063" cm="1">
        <f t="array" ref="G1063">+INDEX('Casos ACUM Prov'!$CK$3:$OM$16,'TODO PROVINCIA'!C1063+1,'TODO PROVINCIA'!F1063)</f>
        <v>0</v>
      </c>
      <c r="H1063">
        <f t="shared" si="389"/>
        <v>0</v>
      </c>
      <c r="I1063" cm="1">
        <f t="array" ref="I1063">+INDEX('Muertes-PROV'!$C$3:$GE$16,$C1063+1,$F1063)</f>
        <v>0</v>
      </c>
      <c r="J1063">
        <f t="shared" si="390"/>
        <v>0</v>
      </c>
      <c r="K1063" cm="1">
        <f t="array" ref="K1063">+INDEX('rECUPERA-prov'!$C$3:$LA$16,$C1063+1,$F1063)</f>
        <v>0</v>
      </c>
      <c r="L1063">
        <f t="shared" si="391"/>
        <v>0</v>
      </c>
      <c r="M1063">
        <f t="shared" si="398"/>
        <v>0</v>
      </c>
      <c r="N1063">
        <f t="shared" si="392"/>
        <v>0</v>
      </c>
      <c r="O1063" s="57">
        <f t="shared" si="399"/>
        <v>0</v>
      </c>
      <c r="P1063" s="57">
        <f t="shared" si="400"/>
        <v>0</v>
      </c>
      <c r="Q1063" s="57">
        <f t="shared" si="401"/>
        <v>0</v>
      </c>
      <c r="R1063" s="57">
        <f t="shared" si="402"/>
        <v>0</v>
      </c>
      <c r="S1063" s="57">
        <f t="shared" si="403"/>
        <v>0</v>
      </c>
      <c r="T1063" s="57">
        <f t="shared" si="404"/>
        <v>0</v>
      </c>
      <c r="U1063" s="57">
        <f t="shared" si="405"/>
        <v>0</v>
      </c>
      <c r="V1063" s="58">
        <f t="shared" si="406"/>
        <v>0</v>
      </c>
      <c r="W1063" s="58">
        <f t="shared" si="407"/>
        <v>0</v>
      </c>
      <c r="X1063" s="58">
        <f t="shared" si="408"/>
        <v>0</v>
      </c>
      <c r="Y1063" s="58">
        <f t="shared" si="409"/>
        <v>0</v>
      </c>
      <c r="Z1063">
        <f t="shared" si="393"/>
        <v>156747</v>
      </c>
    </row>
    <row r="1064" spans="1:26" x14ac:dyDescent="0.3">
      <c r="A1064" s="56" t="str">
        <f t="shared" si="395"/>
        <v>OUT TIME</v>
      </c>
      <c r="B1064" s="56" t="str">
        <f t="shared" si="387"/>
        <v>ultimo</v>
      </c>
      <c r="C1064" s="55">
        <f t="shared" si="394"/>
        <v>8</v>
      </c>
      <c r="D1064" t="str">
        <f t="shared" si="394"/>
        <v>Panamá</v>
      </c>
      <c r="E1064" s="23">
        <f t="shared" si="396"/>
        <v>44066</v>
      </c>
      <c r="F1064" s="54">
        <f t="shared" si="397"/>
        <v>82</v>
      </c>
      <c r="G1064" cm="1">
        <f t="array" ref="G1064">+INDEX('Casos ACUM Prov'!$CK$3:$OM$16,'TODO PROVINCIA'!C1064+1,'TODO PROVINCIA'!F1064)</f>
        <v>0</v>
      </c>
      <c r="H1064">
        <f t="shared" si="389"/>
        <v>0</v>
      </c>
      <c r="I1064" cm="1">
        <f t="array" ref="I1064">+INDEX('Muertes-PROV'!$C$3:$GE$16,$C1064+1,$F1064)</f>
        <v>0</v>
      </c>
      <c r="J1064">
        <f t="shared" si="390"/>
        <v>0</v>
      </c>
      <c r="K1064" cm="1">
        <f t="array" ref="K1064">+INDEX('rECUPERA-prov'!$C$3:$LA$16,$C1064+1,$F1064)</f>
        <v>0</v>
      </c>
      <c r="L1064">
        <f t="shared" si="391"/>
        <v>0</v>
      </c>
      <c r="M1064">
        <f t="shared" si="398"/>
        <v>0</v>
      </c>
      <c r="N1064">
        <f t="shared" si="392"/>
        <v>0</v>
      </c>
      <c r="O1064" s="57">
        <f t="shared" si="399"/>
        <v>0</v>
      </c>
      <c r="P1064" s="57">
        <f t="shared" si="400"/>
        <v>0</v>
      </c>
      <c r="Q1064" s="57">
        <f t="shared" si="401"/>
        <v>0</v>
      </c>
      <c r="R1064" s="57">
        <f t="shared" si="402"/>
        <v>0</v>
      </c>
      <c r="S1064" s="57">
        <f t="shared" si="403"/>
        <v>0</v>
      </c>
      <c r="T1064" s="57">
        <f t="shared" si="404"/>
        <v>0</v>
      </c>
      <c r="U1064" s="57">
        <f t="shared" si="405"/>
        <v>0</v>
      </c>
      <c r="V1064" s="58">
        <f t="shared" si="406"/>
        <v>0</v>
      </c>
      <c r="W1064" s="58">
        <f t="shared" si="407"/>
        <v>0</v>
      </c>
      <c r="X1064" s="58">
        <f t="shared" si="408"/>
        <v>0</v>
      </c>
      <c r="Y1064" s="58">
        <f t="shared" si="409"/>
        <v>0</v>
      </c>
      <c r="Z1064">
        <f t="shared" si="393"/>
        <v>109955</v>
      </c>
    </row>
    <row r="1065" spans="1:26" x14ac:dyDescent="0.3">
      <c r="A1065" s="56" t="str">
        <f t="shared" si="395"/>
        <v>OUT TIME</v>
      </c>
      <c r="B1065" s="56" t="str">
        <f t="shared" si="387"/>
        <v>ultimo</v>
      </c>
      <c r="C1065" s="55">
        <f t="shared" si="394"/>
        <v>9</v>
      </c>
      <c r="D1065" t="str">
        <f t="shared" si="394"/>
        <v>Veraguas</v>
      </c>
      <c r="E1065" s="23">
        <f t="shared" si="396"/>
        <v>44066</v>
      </c>
      <c r="F1065" s="54">
        <f t="shared" si="397"/>
        <v>82</v>
      </c>
      <c r="G1065" cm="1">
        <f t="array" ref="G1065">+INDEX('Casos ACUM Prov'!$CK$3:$OM$16,'TODO PROVINCIA'!C1065+1,'TODO PROVINCIA'!F1065)</f>
        <v>0</v>
      </c>
      <c r="H1065">
        <f t="shared" si="389"/>
        <v>0</v>
      </c>
      <c r="I1065" cm="1">
        <f t="array" ref="I1065">+INDEX('Muertes-PROV'!$C$3:$GE$16,$C1065+1,$F1065)</f>
        <v>0</v>
      </c>
      <c r="J1065">
        <f t="shared" si="390"/>
        <v>0</v>
      </c>
      <c r="K1065" cm="1">
        <f t="array" ref="K1065">+INDEX('rECUPERA-prov'!$C$3:$LA$16,$C1065+1,$F1065)</f>
        <v>0</v>
      </c>
      <c r="L1065">
        <f t="shared" si="391"/>
        <v>0</v>
      </c>
      <c r="M1065">
        <f t="shared" si="398"/>
        <v>0</v>
      </c>
      <c r="N1065">
        <f t="shared" si="392"/>
        <v>0</v>
      </c>
      <c r="O1065" s="57">
        <f t="shared" si="399"/>
        <v>0</v>
      </c>
      <c r="P1065" s="57">
        <f t="shared" si="400"/>
        <v>0</v>
      </c>
      <c r="Q1065" s="57">
        <f t="shared" si="401"/>
        <v>0</v>
      </c>
      <c r="R1065" s="57">
        <f t="shared" si="402"/>
        <v>0</v>
      </c>
      <c r="S1065" s="57">
        <f t="shared" si="403"/>
        <v>0</v>
      </c>
      <c r="T1065" s="57">
        <f t="shared" si="404"/>
        <v>0</v>
      </c>
      <c r="U1065" s="57">
        <f t="shared" si="405"/>
        <v>0</v>
      </c>
      <c r="V1065" s="58">
        <f t="shared" si="406"/>
        <v>0</v>
      </c>
      <c r="W1065" s="58">
        <f t="shared" si="407"/>
        <v>0</v>
      </c>
      <c r="X1065" s="58">
        <f t="shared" si="408"/>
        <v>0</v>
      </c>
      <c r="Y1065" s="58">
        <f t="shared" si="409"/>
        <v>0</v>
      </c>
      <c r="Z1065">
        <f t="shared" si="393"/>
        <v>109955</v>
      </c>
    </row>
    <row r="1066" spans="1:26" x14ac:dyDescent="0.3">
      <c r="A1066" s="56" t="str">
        <f t="shared" si="395"/>
        <v>OUT TIME</v>
      </c>
      <c r="B1066" s="56" t="str">
        <f t="shared" si="387"/>
        <v>ultimo</v>
      </c>
      <c r="C1066" s="55">
        <f t="shared" si="394"/>
        <v>10</v>
      </c>
      <c r="D1066" t="str">
        <f t="shared" si="394"/>
        <v>Comarca Kuna Yala</v>
      </c>
      <c r="E1066" s="23">
        <f t="shared" si="396"/>
        <v>44066</v>
      </c>
      <c r="F1066" s="54">
        <f t="shared" si="397"/>
        <v>82</v>
      </c>
      <c r="G1066" cm="1">
        <f t="array" ref="G1066">+INDEX('Casos ACUM Prov'!$CK$3:$OM$16,'TODO PROVINCIA'!C1066+1,'TODO PROVINCIA'!F1066)</f>
        <v>0</v>
      </c>
      <c r="H1066">
        <f t="shared" si="389"/>
        <v>0</v>
      </c>
      <c r="I1066" cm="1">
        <f t="array" ref="I1066">+INDEX('Muertes-PROV'!$C$3:$GE$16,$C1066+1,$F1066)</f>
        <v>0</v>
      </c>
      <c r="J1066">
        <f t="shared" si="390"/>
        <v>0</v>
      </c>
      <c r="K1066" cm="1">
        <f t="array" ref="K1066">+INDEX('rECUPERA-prov'!$C$3:$LA$16,$C1066+1,$F1066)</f>
        <v>0</v>
      </c>
      <c r="L1066">
        <f t="shared" si="391"/>
        <v>0</v>
      </c>
      <c r="M1066">
        <f t="shared" si="398"/>
        <v>0</v>
      </c>
      <c r="N1066">
        <f t="shared" si="392"/>
        <v>0</v>
      </c>
      <c r="O1066" s="57">
        <f t="shared" si="399"/>
        <v>0</v>
      </c>
      <c r="P1066" s="57">
        <f t="shared" si="400"/>
        <v>0</v>
      </c>
      <c r="Q1066" s="57">
        <f t="shared" si="401"/>
        <v>0</v>
      </c>
      <c r="R1066" s="57">
        <f t="shared" si="402"/>
        <v>0</v>
      </c>
      <c r="S1066" s="57">
        <f t="shared" si="403"/>
        <v>0</v>
      </c>
      <c r="T1066" s="57">
        <f t="shared" si="404"/>
        <v>0</v>
      </c>
      <c r="U1066" s="57">
        <f t="shared" si="405"/>
        <v>0</v>
      </c>
      <c r="V1066" s="58">
        <f t="shared" si="406"/>
        <v>0</v>
      </c>
      <c r="W1066" s="58">
        <f t="shared" si="407"/>
        <v>0</v>
      </c>
      <c r="X1066" s="58">
        <f t="shared" si="408"/>
        <v>0</v>
      </c>
      <c r="Y1066" s="58">
        <f t="shared" si="409"/>
        <v>0</v>
      </c>
      <c r="Z1066">
        <f t="shared" si="393"/>
        <v>89592</v>
      </c>
    </row>
    <row r="1067" spans="1:26" x14ac:dyDescent="0.3">
      <c r="A1067" s="56" t="str">
        <f t="shared" si="395"/>
        <v>OUT TIME</v>
      </c>
      <c r="B1067" s="56" t="str">
        <f t="shared" si="387"/>
        <v>ultimo</v>
      </c>
      <c r="C1067" s="55">
        <f t="shared" si="394"/>
        <v>11</v>
      </c>
      <c r="D1067" t="str">
        <f t="shared" si="394"/>
        <v>Comarca Emberá Wounaán</v>
      </c>
      <c r="E1067" s="23">
        <f t="shared" si="396"/>
        <v>44066</v>
      </c>
      <c r="F1067" s="54">
        <f t="shared" si="397"/>
        <v>82</v>
      </c>
      <c r="G1067" cm="1">
        <f t="array" ref="G1067">+INDEX('Casos ACUM Prov'!$CK$3:$OM$16,'TODO PROVINCIA'!C1067+1,'TODO PROVINCIA'!F1067)</f>
        <v>0</v>
      </c>
      <c r="H1067">
        <f t="shared" si="389"/>
        <v>0</v>
      </c>
      <c r="I1067" cm="1">
        <f t="array" ref="I1067">+INDEX('Muertes-PROV'!$C$3:$GE$16,$C1067+1,$F1067)</f>
        <v>0</v>
      </c>
      <c r="J1067">
        <f t="shared" si="390"/>
        <v>0</v>
      </c>
      <c r="K1067" cm="1">
        <f t="array" ref="K1067">+INDEX('rECUPERA-prov'!$C$3:$LA$16,$C1067+1,$F1067)</f>
        <v>0</v>
      </c>
      <c r="L1067">
        <f t="shared" si="391"/>
        <v>0</v>
      </c>
      <c r="M1067">
        <f t="shared" si="398"/>
        <v>0</v>
      </c>
      <c r="N1067">
        <f t="shared" si="392"/>
        <v>0</v>
      </c>
      <c r="O1067" s="57">
        <f t="shared" si="399"/>
        <v>0</v>
      </c>
      <c r="P1067" s="57">
        <f t="shared" si="400"/>
        <v>0</v>
      </c>
      <c r="Q1067" s="57">
        <f t="shared" si="401"/>
        <v>0</v>
      </c>
      <c r="R1067" s="57">
        <f t="shared" si="402"/>
        <v>0</v>
      </c>
      <c r="S1067" s="57">
        <f t="shared" si="403"/>
        <v>0</v>
      </c>
      <c r="T1067" s="57">
        <f t="shared" si="404"/>
        <v>0</v>
      </c>
      <c r="U1067" s="57">
        <f t="shared" si="405"/>
        <v>0</v>
      </c>
      <c r="V1067" s="58">
        <f t="shared" si="406"/>
        <v>0</v>
      </c>
      <c r="W1067" s="58">
        <f t="shared" si="407"/>
        <v>0</v>
      </c>
      <c r="X1067" s="58">
        <f t="shared" si="408"/>
        <v>0</v>
      </c>
      <c r="Y1067" s="58">
        <f t="shared" si="409"/>
        <v>0</v>
      </c>
      <c r="Z1067">
        <f t="shared" si="393"/>
        <v>1249032</v>
      </c>
    </row>
    <row r="1068" spans="1:26" x14ac:dyDescent="0.3">
      <c r="A1068" s="56" t="str">
        <f t="shared" si="395"/>
        <v>OUT TIME</v>
      </c>
      <c r="B1068" s="56" t="str">
        <f t="shared" si="387"/>
        <v>ultimo</v>
      </c>
      <c r="C1068" s="55">
        <f t="shared" ref="C1068:D1083" si="410">+C1055</f>
        <v>12</v>
      </c>
      <c r="D1068" t="str">
        <f t="shared" si="410"/>
        <v>Comarca Ngäbe Buglé</v>
      </c>
      <c r="E1068" s="23">
        <f t="shared" si="396"/>
        <v>44066</v>
      </c>
      <c r="F1068" s="54">
        <f t="shared" si="397"/>
        <v>82</v>
      </c>
      <c r="G1068" cm="1">
        <f t="array" ref="G1068">+INDEX('Casos ACUM Prov'!$CK$3:$OM$16,'TODO PROVINCIA'!C1068+1,'TODO PROVINCIA'!F1068)</f>
        <v>0</v>
      </c>
      <c r="H1068">
        <f t="shared" si="389"/>
        <v>0</v>
      </c>
      <c r="I1068" cm="1">
        <f t="array" ref="I1068">+INDEX('Muertes-PROV'!$C$3:$GE$16,$C1068+1,$F1068)</f>
        <v>0</v>
      </c>
      <c r="J1068">
        <f t="shared" si="390"/>
        <v>0</v>
      </c>
      <c r="K1068" cm="1">
        <f t="array" ref="K1068">+INDEX('rECUPERA-prov'!$C$3:$LA$16,$C1068+1,$F1068)</f>
        <v>0</v>
      </c>
      <c r="L1068">
        <f t="shared" si="391"/>
        <v>0</v>
      </c>
      <c r="M1068">
        <f t="shared" si="398"/>
        <v>0</v>
      </c>
      <c r="N1068">
        <f t="shared" si="392"/>
        <v>0</v>
      </c>
      <c r="O1068" s="57">
        <f t="shared" si="399"/>
        <v>0</v>
      </c>
      <c r="P1068" s="57">
        <f t="shared" si="400"/>
        <v>0</v>
      </c>
      <c r="Q1068" s="57">
        <f t="shared" si="401"/>
        <v>0</v>
      </c>
      <c r="R1068" s="57">
        <f t="shared" si="402"/>
        <v>0</v>
      </c>
      <c r="S1068" s="57">
        <f t="shared" si="403"/>
        <v>0</v>
      </c>
      <c r="T1068" s="57">
        <f t="shared" si="404"/>
        <v>0</v>
      </c>
      <c r="U1068" s="57">
        <f t="shared" si="405"/>
        <v>0</v>
      </c>
      <c r="V1068" s="58">
        <f t="shared" si="406"/>
        <v>0</v>
      </c>
      <c r="W1068" s="58">
        <f t="shared" si="407"/>
        <v>0</v>
      </c>
      <c r="X1068" s="58">
        <f t="shared" si="408"/>
        <v>0</v>
      </c>
      <c r="Y1068" s="58">
        <f t="shared" si="409"/>
        <v>0</v>
      </c>
      <c r="Z1068">
        <f t="shared" si="393"/>
        <v>464038</v>
      </c>
    </row>
    <row r="1069" spans="1:26" x14ac:dyDescent="0.3">
      <c r="A1069" s="56" t="str">
        <f t="shared" si="395"/>
        <v>OUT TIME</v>
      </c>
      <c r="B1069" s="56" t="str">
        <f t="shared" si="387"/>
        <v>ultimo</v>
      </c>
      <c r="C1069" s="55">
        <f t="shared" si="410"/>
        <v>13</v>
      </c>
      <c r="D1069" t="str">
        <f t="shared" si="410"/>
        <v>Panamá Oeste</v>
      </c>
      <c r="E1069" s="23">
        <f t="shared" si="396"/>
        <v>44066</v>
      </c>
      <c r="F1069" s="54">
        <f t="shared" si="397"/>
        <v>82</v>
      </c>
      <c r="G1069" cm="1">
        <f t="array" ref="G1069">+INDEX('Casos ACUM Prov'!$CK$3:$OM$16,'TODO PROVINCIA'!C1069+1,'TODO PROVINCIA'!F1069)</f>
        <v>0</v>
      </c>
      <c r="H1069">
        <f t="shared" si="389"/>
        <v>0</v>
      </c>
      <c r="I1069" cm="1">
        <f t="array" ref="I1069">+INDEX('Muertes-PROV'!$C$3:$GE$16,$C1069+1,$F1069)</f>
        <v>0</v>
      </c>
      <c r="J1069">
        <f t="shared" si="390"/>
        <v>0</v>
      </c>
      <c r="K1069" cm="1">
        <f t="array" ref="K1069">+INDEX('rECUPERA-prov'!$C$3:$LA$16,$C1069+1,$F1069)</f>
        <v>0</v>
      </c>
      <c r="L1069">
        <f t="shared" si="391"/>
        <v>0</v>
      </c>
      <c r="M1069">
        <f t="shared" si="398"/>
        <v>0</v>
      </c>
      <c r="N1069">
        <f t="shared" si="392"/>
        <v>0</v>
      </c>
      <c r="O1069" s="57">
        <f t="shared" si="399"/>
        <v>0</v>
      </c>
      <c r="P1069" s="57">
        <f t="shared" si="400"/>
        <v>0</v>
      </c>
      <c r="Q1069" s="57">
        <f t="shared" si="401"/>
        <v>0</v>
      </c>
      <c r="R1069" s="57">
        <f t="shared" si="402"/>
        <v>0</v>
      </c>
      <c r="S1069" s="57">
        <f t="shared" si="403"/>
        <v>0</v>
      </c>
      <c r="T1069" s="57">
        <f t="shared" si="404"/>
        <v>0</v>
      </c>
      <c r="U1069" s="57">
        <f t="shared" si="405"/>
        <v>0</v>
      </c>
      <c r="V1069" s="58">
        <f t="shared" si="406"/>
        <v>0</v>
      </c>
      <c r="W1069" s="58">
        <f t="shared" si="407"/>
        <v>0</v>
      </c>
      <c r="X1069" s="58">
        <f t="shared" si="408"/>
        <v>0</v>
      </c>
      <c r="Y1069" s="58">
        <f t="shared" si="409"/>
        <v>0</v>
      </c>
      <c r="Z1069">
        <f t="shared" si="393"/>
        <v>226991</v>
      </c>
    </row>
    <row r="1070" spans="1:26" x14ac:dyDescent="0.3">
      <c r="A1070" s="56" t="str">
        <f t="shared" si="395"/>
        <v>OUT TIME</v>
      </c>
      <c r="B1070" s="56" t="str">
        <f t="shared" si="387"/>
        <v>ultimo</v>
      </c>
      <c r="C1070" s="55">
        <f t="shared" si="410"/>
        <v>1</v>
      </c>
      <c r="D1070" t="str">
        <f t="shared" si="410"/>
        <v>Bocas del Toro</v>
      </c>
      <c r="E1070" s="23">
        <f t="shared" si="396"/>
        <v>44067</v>
      </c>
      <c r="F1070" s="54">
        <f t="shared" si="397"/>
        <v>83</v>
      </c>
      <c r="G1070" cm="1">
        <f t="array" ref="G1070">+INDEX('Casos ACUM Prov'!$CK$3:$OM$16,'TODO PROVINCIA'!C1070+1,'TODO PROVINCIA'!F1070)</f>
        <v>0</v>
      </c>
      <c r="H1070">
        <f t="shared" si="389"/>
        <v>0</v>
      </c>
      <c r="I1070" cm="1">
        <f t="array" ref="I1070">+INDEX('Muertes-PROV'!$C$3:$GE$16,$C1070+1,$F1070)</f>
        <v>0</v>
      </c>
      <c r="J1070">
        <f t="shared" si="390"/>
        <v>0</v>
      </c>
      <c r="K1070" cm="1">
        <f t="array" ref="K1070">+INDEX('rECUPERA-prov'!$C$3:$LA$16,$C1070+1,$F1070)</f>
        <v>0</v>
      </c>
      <c r="L1070">
        <f t="shared" si="391"/>
        <v>0</v>
      </c>
      <c r="M1070">
        <f t="shared" si="398"/>
        <v>0</v>
      </c>
      <c r="N1070">
        <f t="shared" si="392"/>
        <v>0</v>
      </c>
      <c r="O1070" s="57">
        <f t="shared" si="399"/>
        <v>0</v>
      </c>
      <c r="P1070" s="57">
        <f t="shared" si="400"/>
        <v>0</v>
      </c>
      <c r="Q1070" s="57">
        <f t="shared" si="401"/>
        <v>0</v>
      </c>
      <c r="R1070" s="57">
        <f t="shared" si="402"/>
        <v>0</v>
      </c>
      <c r="S1070" s="57">
        <f t="shared" si="403"/>
        <v>0</v>
      </c>
      <c r="T1070" s="57">
        <f t="shared" si="404"/>
        <v>0</v>
      </c>
      <c r="U1070" s="57">
        <f t="shared" si="405"/>
        <v>0</v>
      </c>
      <c r="V1070" s="58">
        <f t="shared" si="406"/>
        <v>0</v>
      </c>
      <c r="W1070" s="58">
        <f t="shared" si="407"/>
        <v>0</v>
      </c>
      <c r="X1070" s="58">
        <f t="shared" si="408"/>
        <v>0</v>
      </c>
      <c r="Y1070" s="58">
        <f t="shared" si="409"/>
        <v>0</v>
      </c>
      <c r="Z1070">
        <f t="shared" si="393"/>
        <v>125461</v>
      </c>
    </row>
    <row r="1071" spans="1:26" x14ac:dyDescent="0.3">
      <c r="A1071" s="56" t="str">
        <f t="shared" si="395"/>
        <v>OUT TIME</v>
      </c>
      <c r="B1071" s="56" t="str">
        <f t="shared" si="387"/>
        <v>ultimo</v>
      </c>
      <c r="C1071" s="55">
        <f t="shared" si="410"/>
        <v>2</v>
      </c>
      <c r="D1071" t="str">
        <f t="shared" si="410"/>
        <v>Coclé</v>
      </c>
      <c r="E1071" s="23">
        <f t="shared" si="396"/>
        <v>44067</v>
      </c>
      <c r="F1071" s="54">
        <f t="shared" si="397"/>
        <v>83</v>
      </c>
      <c r="G1071" cm="1">
        <f t="array" ref="G1071">+INDEX('Casos ACUM Prov'!$CK$3:$OM$16,'TODO PROVINCIA'!C1071+1,'TODO PROVINCIA'!F1071)</f>
        <v>0</v>
      </c>
      <c r="H1071">
        <f t="shared" si="389"/>
        <v>0</v>
      </c>
      <c r="I1071" cm="1">
        <f t="array" ref="I1071">+INDEX('Muertes-PROV'!$C$3:$GE$16,$C1071+1,$F1071)</f>
        <v>0</v>
      </c>
      <c r="J1071">
        <f t="shared" si="390"/>
        <v>0</v>
      </c>
      <c r="K1071" cm="1">
        <f t="array" ref="K1071">+INDEX('rECUPERA-prov'!$C$3:$LA$16,$C1071+1,$F1071)</f>
        <v>0</v>
      </c>
      <c r="L1071">
        <f t="shared" si="391"/>
        <v>0</v>
      </c>
      <c r="M1071">
        <f t="shared" si="398"/>
        <v>0</v>
      </c>
      <c r="N1071">
        <f t="shared" si="392"/>
        <v>0</v>
      </c>
      <c r="O1071" s="57">
        <f t="shared" si="399"/>
        <v>0</v>
      </c>
      <c r="P1071" s="57">
        <f t="shared" si="400"/>
        <v>0</v>
      </c>
      <c r="Q1071" s="57">
        <f t="shared" si="401"/>
        <v>0</v>
      </c>
      <c r="R1071" s="57">
        <f t="shared" si="402"/>
        <v>0</v>
      </c>
      <c r="S1071" s="57">
        <f t="shared" si="403"/>
        <v>0</v>
      </c>
      <c r="T1071" s="57">
        <f t="shared" si="404"/>
        <v>0</v>
      </c>
      <c r="U1071" s="57">
        <f t="shared" si="405"/>
        <v>0</v>
      </c>
      <c r="V1071" s="58">
        <f t="shared" si="406"/>
        <v>0</v>
      </c>
      <c r="W1071" s="58">
        <f t="shared" si="407"/>
        <v>0</v>
      </c>
      <c r="X1071" s="58">
        <f t="shared" si="408"/>
        <v>0</v>
      </c>
      <c r="Y1071" s="58">
        <f t="shared" si="409"/>
        <v>0</v>
      </c>
      <c r="Z1071">
        <f t="shared" si="393"/>
        <v>416873</v>
      </c>
    </row>
    <row r="1072" spans="1:26" x14ac:dyDescent="0.3">
      <c r="A1072" s="56" t="str">
        <f t="shared" si="395"/>
        <v>OUT TIME</v>
      </c>
      <c r="B1072" s="56" t="str">
        <f t="shared" si="387"/>
        <v>ultimo</v>
      </c>
      <c r="C1072" s="55">
        <f t="shared" si="410"/>
        <v>3</v>
      </c>
      <c r="D1072" t="str">
        <f t="shared" si="410"/>
        <v>Colón</v>
      </c>
      <c r="E1072" s="23">
        <f t="shared" si="396"/>
        <v>44067</v>
      </c>
      <c r="F1072" s="54">
        <f t="shared" si="397"/>
        <v>83</v>
      </c>
      <c r="G1072" cm="1">
        <f t="array" ref="G1072">+INDEX('Casos ACUM Prov'!$CK$3:$OM$16,'TODO PROVINCIA'!C1072+1,'TODO PROVINCIA'!F1072)</f>
        <v>0</v>
      </c>
      <c r="H1072">
        <f t="shared" si="389"/>
        <v>0</v>
      </c>
      <c r="I1072" cm="1">
        <f t="array" ref="I1072">+INDEX('Muertes-PROV'!$C$3:$GE$16,$C1072+1,$F1072)</f>
        <v>0</v>
      </c>
      <c r="J1072">
        <f t="shared" si="390"/>
        <v>0</v>
      </c>
      <c r="K1072" cm="1">
        <f t="array" ref="K1072">+INDEX('rECUPERA-prov'!$C$3:$LA$16,$C1072+1,$F1072)</f>
        <v>0</v>
      </c>
      <c r="L1072">
        <f t="shared" si="391"/>
        <v>0</v>
      </c>
      <c r="M1072">
        <f t="shared" si="398"/>
        <v>0</v>
      </c>
      <c r="N1072">
        <f t="shared" si="392"/>
        <v>0</v>
      </c>
      <c r="O1072" s="57">
        <f t="shared" si="399"/>
        <v>0</v>
      </c>
      <c r="P1072" s="57">
        <f t="shared" si="400"/>
        <v>0</v>
      </c>
      <c r="Q1072" s="57">
        <f t="shared" si="401"/>
        <v>0</v>
      </c>
      <c r="R1072" s="57">
        <f t="shared" si="402"/>
        <v>0</v>
      </c>
      <c r="S1072" s="57">
        <f t="shared" si="403"/>
        <v>0</v>
      </c>
      <c r="T1072" s="57">
        <f t="shared" si="404"/>
        <v>0</v>
      </c>
      <c r="U1072" s="57">
        <f t="shared" si="405"/>
        <v>0</v>
      </c>
      <c r="V1072" s="58">
        <f t="shared" si="406"/>
        <v>0</v>
      </c>
      <c r="W1072" s="58">
        <f t="shared" si="407"/>
        <v>0</v>
      </c>
      <c r="X1072" s="58">
        <f t="shared" si="408"/>
        <v>0</v>
      </c>
      <c r="Y1072" s="58">
        <f t="shared" si="409"/>
        <v>0</v>
      </c>
      <c r="Z1072">
        <f t="shared" si="393"/>
        <v>233708</v>
      </c>
    </row>
    <row r="1073" spans="1:26" x14ac:dyDescent="0.3">
      <c r="A1073" s="56" t="str">
        <f t="shared" si="395"/>
        <v>OUT TIME</v>
      </c>
      <c r="B1073" s="56" t="str">
        <f t="shared" si="387"/>
        <v>ultimo</v>
      </c>
      <c r="C1073" s="55">
        <f t="shared" si="410"/>
        <v>4</v>
      </c>
      <c r="D1073" t="str">
        <f t="shared" si="410"/>
        <v>Chiriquí</v>
      </c>
      <c r="E1073" s="23">
        <f t="shared" si="396"/>
        <v>44067</v>
      </c>
      <c r="F1073" s="54">
        <f t="shared" si="397"/>
        <v>83</v>
      </c>
      <c r="G1073" cm="1">
        <f t="array" ref="G1073">+INDEX('Casos ACUM Prov'!$CK$3:$OM$16,'TODO PROVINCIA'!C1073+1,'TODO PROVINCIA'!F1073)</f>
        <v>0</v>
      </c>
      <c r="H1073">
        <f t="shared" si="389"/>
        <v>0</v>
      </c>
      <c r="I1073" cm="1">
        <f t="array" ref="I1073">+INDEX('Muertes-PROV'!$C$3:$GE$16,$C1073+1,$F1073)</f>
        <v>0</v>
      </c>
      <c r="J1073">
        <f t="shared" si="390"/>
        <v>0</v>
      </c>
      <c r="K1073" cm="1">
        <f t="array" ref="K1073">+INDEX('rECUPERA-prov'!$C$3:$LA$16,$C1073+1,$F1073)</f>
        <v>0</v>
      </c>
      <c r="L1073">
        <f t="shared" si="391"/>
        <v>0</v>
      </c>
      <c r="M1073">
        <f t="shared" si="398"/>
        <v>0</v>
      </c>
      <c r="N1073">
        <f t="shared" si="392"/>
        <v>0</v>
      </c>
      <c r="O1073" s="57">
        <f t="shared" si="399"/>
        <v>0</v>
      </c>
      <c r="P1073" s="57">
        <f t="shared" si="400"/>
        <v>0</v>
      </c>
      <c r="Q1073" s="57">
        <f t="shared" si="401"/>
        <v>0</v>
      </c>
      <c r="R1073" s="57">
        <f t="shared" si="402"/>
        <v>0</v>
      </c>
      <c r="S1073" s="57">
        <f t="shared" si="403"/>
        <v>0</v>
      </c>
      <c r="T1073" s="57">
        <f t="shared" si="404"/>
        <v>0</v>
      </c>
      <c r="U1073" s="57">
        <f t="shared" si="405"/>
        <v>0</v>
      </c>
      <c r="V1073" s="58">
        <f t="shared" si="406"/>
        <v>0</v>
      </c>
      <c r="W1073" s="58">
        <f t="shared" si="407"/>
        <v>0</v>
      </c>
      <c r="X1073" s="58">
        <f t="shared" si="408"/>
        <v>0</v>
      </c>
      <c r="Y1073" s="58">
        <f t="shared" si="409"/>
        <v>0</v>
      </c>
      <c r="Z1073">
        <f t="shared" si="393"/>
        <v>241928</v>
      </c>
    </row>
    <row r="1074" spans="1:26" x14ac:dyDescent="0.3">
      <c r="A1074" s="56" t="str">
        <f t="shared" si="395"/>
        <v>OUT TIME</v>
      </c>
      <c r="B1074" s="56" t="str">
        <f t="shared" si="387"/>
        <v>ultimo</v>
      </c>
      <c r="C1074" s="55">
        <f t="shared" si="410"/>
        <v>5</v>
      </c>
      <c r="D1074" t="str">
        <f t="shared" si="410"/>
        <v>Darién</v>
      </c>
      <c r="E1074" s="23">
        <f t="shared" si="396"/>
        <v>44067</v>
      </c>
      <c r="F1074" s="54">
        <f t="shared" si="397"/>
        <v>83</v>
      </c>
      <c r="G1074" cm="1">
        <f t="array" ref="G1074">+INDEX('Casos ACUM Prov'!$CK$3:$OM$16,'TODO PROVINCIA'!C1074+1,'TODO PROVINCIA'!F1074)</f>
        <v>0</v>
      </c>
      <c r="H1074">
        <f t="shared" si="389"/>
        <v>0</v>
      </c>
      <c r="I1074" cm="1">
        <f t="array" ref="I1074">+INDEX('Muertes-PROV'!$C$3:$GE$16,$C1074+1,$F1074)</f>
        <v>0</v>
      </c>
      <c r="J1074">
        <f t="shared" si="390"/>
        <v>0</v>
      </c>
      <c r="K1074" cm="1">
        <f t="array" ref="K1074">+INDEX('rECUPERA-prov'!$C$3:$LA$16,$C1074+1,$F1074)</f>
        <v>0</v>
      </c>
      <c r="L1074">
        <f t="shared" si="391"/>
        <v>0</v>
      </c>
      <c r="M1074">
        <f t="shared" si="398"/>
        <v>0</v>
      </c>
      <c r="N1074">
        <f t="shared" si="392"/>
        <v>0</v>
      </c>
      <c r="O1074" s="57">
        <f t="shared" si="399"/>
        <v>0</v>
      </c>
      <c r="P1074" s="57">
        <f t="shared" si="400"/>
        <v>0</v>
      </c>
      <c r="Q1074" s="57">
        <f t="shared" si="401"/>
        <v>0</v>
      </c>
      <c r="R1074" s="57">
        <f t="shared" si="402"/>
        <v>0</v>
      </c>
      <c r="S1074" s="57">
        <f t="shared" si="403"/>
        <v>0</v>
      </c>
      <c r="T1074" s="57">
        <f t="shared" si="404"/>
        <v>0</v>
      </c>
      <c r="U1074" s="57">
        <f t="shared" si="405"/>
        <v>0</v>
      </c>
      <c r="V1074" s="58">
        <f t="shared" si="406"/>
        <v>0</v>
      </c>
      <c r="W1074" s="58">
        <f t="shared" si="407"/>
        <v>0</v>
      </c>
      <c r="X1074" s="58">
        <f t="shared" si="408"/>
        <v>0</v>
      </c>
      <c r="Y1074" s="58">
        <f t="shared" si="409"/>
        <v>0</v>
      </c>
      <c r="Z1074">
        <f t="shared" si="393"/>
        <v>10001</v>
      </c>
    </row>
    <row r="1075" spans="1:26" x14ac:dyDescent="0.3">
      <c r="A1075" s="56" t="str">
        <f t="shared" si="395"/>
        <v>OUT TIME</v>
      </c>
      <c r="B1075" s="56" t="str">
        <f t="shared" si="387"/>
        <v>ultimo</v>
      </c>
      <c r="C1075" s="55">
        <f t="shared" si="410"/>
        <v>6</v>
      </c>
      <c r="D1075" t="str">
        <f t="shared" si="410"/>
        <v>Herrera</v>
      </c>
      <c r="E1075" s="23">
        <f t="shared" si="396"/>
        <v>44067</v>
      </c>
      <c r="F1075" s="54">
        <f t="shared" si="397"/>
        <v>83</v>
      </c>
      <c r="G1075" cm="1">
        <f t="array" ref="G1075">+INDEX('Casos ACUM Prov'!$CK$3:$OM$16,'TODO PROVINCIA'!C1075+1,'TODO PROVINCIA'!F1075)</f>
        <v>0</v>
      </c>
      <c r="H1075">
        <f t="shared" si="389"/>
        <v>0</v>
      </c>
      <c r="I1075" cm="1">
        <f t="array" ref="I1075">+INDEX('Muertes-PROV'!$C$3:$GE$16,$C1075+1,$F1075)</f>
        <v>0</v>
      </c>
      <c r="J1075">
        <f t="shared" si="390"/>
        <v>0</v>
      </c>
      <c r="K1075" cm="1">
        <f t="array" ref="K1075">+INDEX('rECUPERA-prov'!$C$3:$LA$16,$C1075+1,$F1075)</f>
        <v>0</v>
      </c>
      <c r="L1075">
        <f t="shared" si="391"/>
        <v>0</v>
      </c>
      <c r="M1075">
        <f t="shared" si="398"/>
        <v>0</v>
      </c>
      <c r="N1075">
        <f t="shared" si="392"/>
        <v>0</v>
      </c>
      <c r="O1075" s="57">
        <f t="shared" si="399"/>
        <v>0</v>
      </c>
      <c r="P1075" s="57">
        <f t="shared" si="400"/>
        <v>0</v>
      </c>
      <c r="Q1075" s="57">
        <f t="shared" si="401"/>
        <v>0</v>
      </c>
      <c r="R1075" s="57">
        <f t="shared" si="402"/>
        <v>0</v>
      </c>
      <c r="S1075" s="57">
        <f t="shared" si="403"/>
        <v>0</v>
      </c>
      <c r="T1075" s="57">
        <f t="shared" si="404"/>
        <v>0</v>
      </c>
      <c r="U1075" s="57">
        <f t="shared" si="405"/>
        <v>0</v>
      </c>
      <c r="V1075" s="58">
        <f t="shared" si="406"/>
        <v>0</v>
      </c>
      <c r="W1075" s="58">
        <f t="shared" si="407"/>
        <v>0</v>
      </c>
      <c r="X1075" s="58">
        <f t="shared" si="408"/>
        <v>0</v>
      </c>
      <c r="Y1075" s="58">
        <f t="shared" si="409"/>
        <v>0</v>
      </c>
      <c r="Z1075">
        <f t="shared" si="393"/>
        <v>33109</v>
      </c>
    </row>
    <row r="1076" spans="1:26" x14ac:dyDescent="0.3">
      <c r="A1076" s="56" t="str">
        <f t="shared" si="395"/>
        <v>OUT TIME</v>
      </c>
      <c r="B1076" s="56" t="str">
        <f t="shared" si="387"/>
        <v>ultimo</v>
      </c>
      <c r="C1076" s="55">
        <f t="shared" si="410"/>
        <v>7</v>
      </c>
      <c r="D1076" t="str">
        <f t="shared" si="410"/>
        <v>Los Santos</v>
      </c>
      <c r="E1076" s="23">
        <f t="shared" si="396"/>
        <v>44067</v>
      </c>
      <c r="F1076" s="54">
        <f t="shared" si="397"/>
        <v>83</v>
      </c>
      <c r="G1076" cm="1">
        <f t="array" ref="G1076">+INDEX('Casos ACUM Prov'!$CK$3:$OM$16,'TODO PROVINCIA'!C1076+1,'TODO PROVINCIA'!F1076)</f>
        <v>0</v>
      </c>
      <c r="H1076">
        <f t="shared" si="389"/>
        <v>0</v>
      </c>
      <c r="I1076" cm="1">
        <f t="array" ref="I1076">+INDEX('Muertes-PROV'!$C$3:$GE$16,$C1076+1,$F1076)</f>
        <v>0</v>
      </c>
      <c r="J1076">
        <f t="shared" si="390"/>
        <v>0</v>
      </c>
      <c r="K1076" cm="1">
        <f t="array" ref="K1076">+INDEX('rECUPERA-prov'!$C$3:$LA$16,$C1076+1,$F1076)</f>
        <v>0</v>
      </c>
      <c r="L1076">
        <f t="shared" si="391"/>
        <v>0</v>
      </c>
      <c r="M1076">
        <f t="shared" si="398"/>
        <v>0</v>
      </c>
      <c r="N1076">
        <f t="shared" si="392"/>
        <v>0</v>
      </c>
      <c r="O1076" s="57">
        <f t="shared" si="399"/>
        <v>0</v>
      </c>
      <c r="P1076" s="57">
        <f t="shared" si="400"/>
        <v>0</v>
      </c>
      <c r="Q1076" s="57">
        <f t="shared" si="401"/>
        <v>0</v>
      </c>
      <c r="R1076" s="57">
        <f t="shared" si="402"/>
        <v>0</v>
      </c>
      <c r="S1076" s="57">
        <f t="shared" si="403"/>
        <v>0</v>
      </c>
      <c r="T1076" s="57">
        <f t="shared" si="404"/>
        <v>0</v>
      </c>
      <c r="U1076" s="57">
        <f t="shared" si="405"/>
        <v>0</v>
      </c>
      <c r="V1076" s="58">
        <f t="shared" si="406"/>
        <v>0</v>
      </c>
      <c r="W1076" s="58">
        <f t="shared" si="407"/>
        <v>0</v>
      </c>
      <c r="X1076" s="58">
        <f t="shared" si="408"/>
        <v>0</v>
      </c>
      <c r="Y1076" s="58">
        <f t="shared" si="409"/>
        <v>0</v>
      </c>
      <c r="Z1076">
        <f t="shared" si="393"/>
        <v>156747</v>
      </c>
    </row>
    <row r="1077" spans="1:26" x14ac:dyDescent="0.3">
      <c r="A1077" s="56" t="str">
        <f t="shared" si="395"/>
        <v>OUT TIME</v>
      </c>
      <c r="B1077" s="56" t="str">
        <f t="shared" si="387"/>
        <v>ultimo</v>
      </c>
      <c r="C1077" s="55">
        <f t="shared" si="410"/>
        <v>8</v>
      </c>
      <c r="D1077" t="str">
        <f t="shared" si="410"/>
        <v>Panamá</v>
      </c>
      <c r="E1077" s="23">
        <f t="shared" si="396"/>
        <v>44067</v>
      </c>
      <c r="F1077" s="54">
        <f t="shared" si="397"/>
        <v>83</v>
      </c>
      <c r="G1077" cm="1">
        <f t="array" ref="G1077">+INDEX('Casos ACUM Prov'!$CK$3:$OM$16,'TODO PROVINCIA'!C1077+1,'TODO PROVINCIA'!F1077)</f>
        <v>0</v>
      </c>
      <c r="H1077">
        <f t="shared" si="389"/>
        <v>0</v>
      </c>
      <c r="I1077" cm="1">
        <f t="array" ref="I1077">+INDEX('Muertes-PROV'!$C$3:$GE$16,$C1077+1,$F1077)</f>
        <v>0</v>
      </c>
      <c r="J1077">
        <f t="shared" si="390"/>
        <v>0</v>
      </c>
      <c r="K1077" cm="1">
        <f t="array" ref="K1077">+INDEX('rECUPERA-prov'!$C$3:$LA$16,$C1077+1,$F1077)</f>
        <v>0</v>
      </c>
      <c r="L1077">
        <f t="shared" si="391"/>
        <v>0</v>
      </c>
      <c r="M1077">
        <f t="shared" si="398"/>
        <v>0</v>
      </c>
      <c r="N1077">
        <f t="shared" si="392"/>
        <v>0</v>
      </c>
      <c r="O1077" s="57">
        <f t="shared" si="399"/>
        <v>0</v>
      </c>
      <c r="P1077" s="57">
        <f t="shared" si="400"/>
        <v>0</v>
      </c>
      <c r="Q1077" s="57">
        <f t="shared" si="401"/>
        <v>0</v>
      </c>
      <c r="R1077" s="57">
        <f t="shared" si="402"/>
        <v>0</v>
      </c>
      <c r="S1077" s="57">
        <f t="shared" si="403"/>
        <v>0</v>
      </c>
      <c r="T1077" s="57">
        <f t="shared" si="404"/>
        <v>0</v>
      </c>
      <c r="U1077" s="57">
        <f t="shared" si="405"/>
        <v>0</v>
      </c>
      <c r="V1077" s="58">
        <f t="shared" si="406"/>
        <v>0</v>
      </c>
      <c r="W1077" s="58">
        <f t="shared" si="407"/>
        <v>0</v>
      </c>
      <c r="X1077" s="58">
        <f t="shared" si="408"/>
        <v>0</v>
      </c>
      <c r="Y1077" s="58">
        <f t="shared" si="409"/>
        <v>0</v>
      </c>
      <c r="Z1077">
        <f t="shared" si="393"/>
        <v>109955</v>
      </c>
    </row>
    <row r="1078" spans="1:26" x14ac:dyDescent="0.3">
      <c r="A1078" s="56" t="str">
        <f t="shared" si="395"/>
        <v>OUT TIME</v>
      </c>
      <c r="B1078" s="56" t="str">
        <f t="shared" si="387"/>
        <v>ultimo</v>
      </c>
      <c r="C1078" s="55">
        <f t="shared" si="410"/>
        <v>9</v>
      </c>
      <c r="D1078" t="str">
        <f t="shared" si="410"/>
        <v>Veraguas</v>
      </c>
      <c r="E1078" s="23">
        <f t="shared" si="396"/>
        <v>44067</v>
      </c>
      <c r="F1078" s="54">
        <f t="shared" si="397"/>
        <v>83</v>
      </c>
      <c r="G1078" cm="1">
        <f t="array" ref="G1078">+INDEX('Casos ACUM Prov'!$CK$3:$OM$16,'TODO PROVINCIA'!C1078+1,'TODO PROVINCIA'!F1078)</f>
        <v>0</v>
      </c>
      <c r="H1078">
        <f t="shared" si="389"/>
        <v>0</v>
      </c>
      <c r="I1078" cm="1">
        <f t="array" ref="I1078">+INDEX('Muertes-PROV'!$C$3:$GE$16,$C1078+1,$F1078)</f>
        <v>0</v>
      </c>
      <c r="J1078">
        <f t="shared" si="390"/>
        <v>0</v>
      </c>
      <c r="K1078" cm="1">
        <f t="array" ref="K1078">+INDEX('rECUPERA-prov'!$C$3:$LA$16,$C1078+1,$F1078)</f>
        <v>0</v>
      </c>
      <c r="L1078">
        <f t="shared" si="391"/>
        <v>0</v>
      </c>
      <c r="M1078">
        <f t="shared" si="398"/>
        <v>0</v>
      </c>
      <c r="N1078">
        <f t="shared" si="392"/>
        <v>0</v>
      </c>
      <c r="O1078" s="57">
        <f t="shared" si="399"/>
        <v>0</v>
      </c>
      <c r="P1078" s="57">
        <f t="shared" si="400"/>
        <v>0</v>
      </c>
      <c r="Q1078" s="57">
        <f t="shared" si="401"/>
        <v>0</v>
      </c>
      <c r="R1078" s="57">
        <f t="shared" si="402"/>
        <v>0</v>
      </c>
      <c r="S1078" s="57">
        <f t="shared" si="403"/>
        <v>0</v>
      </c>
      <c r="T1078" s="57">
        <f t="shared" si="404"/>
        <v>0</v>
      </c>
      <c r="U1078" s="57">
        <f t="shared" si="405"/>
        <v>0</v>
      </c>
      <c r="V1078" s="58">
        <f t="shared" si="406"/>
        <v>0</v>
      </c>
      <c r="W1078" s="58">
        <f t="shared" si="407"/>
        <v>0</v>
      </c>
      <c r="X1078" s="58">
        <f t="shared" si="408"/>
        <v>0</v>
      </c>
      <c r="Y1078" s="58">
        <f t="shared" si="409"/>
        <v>0</v>
      </c>
      <c r="Z1078">
        <f t="shared" si="393"/>
        <v>109955</v>
      </c>
    </row>
    <row r="1079" spans="1:26" x14ac:dyDescent="0.3">
      <c r="A1079" s="56" t="str">
        <f t="shared" si="395"/>
        <v>OUT TIME</v>
      </c>
      <c r="B1079" s="56" t="str">
        <f t="shared" si="387"/>
        <v>ultimo</v>
      </c>
      <c r="C1079" s="55">
        <f t="shared" si="410"/>
        <v>10</v>
      </c>
      <c r="D1079" t="str">
        <f t="shared" si="410"/>
        <v>Comarca Kuna Yala</v>
      </c>
      <c r="E1079" s="23">
        <f t="shared" si="396"/>
        <v>44067</v>
      </c>
      <c r="F1079" s="54">
        <f t="shared" si="397"/>
        <v>83</v>
      </c>
      <c r="G1079" cm="1">
        <f t="array" ref="G1079">+INDEX('Casos ACUM Prov'!$CK$3:$OM$16,'TODO PROVINCIA'!C1079+1,'TODO PROVINCIA'!F1079)</f>
        <v>0</v>
      </c>
      <c r="H1079">
        <f t="shared" si="389"/>
        <v>0</v>
      </c>
      <c r="I1079" cm="1">
        <f t="array" ref="I1079">+INDEX('Muertes-PROV'!$C$3:$GE$16,$C1079+1,$F1079)</f>
        <v>0</v>
      </c>
      <c r="J1079">
        <f t="shared" si="390"/>
        <v>0</v>
      </c>
      <c r="K1079" cm="1">
        <f t="array" ref="K1079">+INDEX('rECUPERA-prov'!$C$3:$LA$16,$C1079+1,$F1079)</f>
        <v>0</v>
      </c>
      <c r="L1079">
        <f t="shared" si="391"/>
        <v>0</v>
      </c>
      <c r="M1079">
        <f t="shared" si="398"/>
        <v>0</v>
      </c>
      <c r="N1079">
        <f t="shared" si="392"/>
        <v>0</v>
      </c>
      <c r="O1079" s="57">
        <f t="shared" si="399"/>
        <v>0</v>
      </c>
      <c r="P1079" s="57">
        <f t="shared" si="400"/>
        <v>0</v>
      </c>
      <c r="Q1079" s="57">
        <f t="shared" si="401"/>
        <v>0</v>
      </c>
      <c r="R1079" s="57">
        <f t="shared" si="402"/>
        <v>0</v>
      </c>
      <c r="S1079" s="57">
        <f t="shared" si="403"/>
        <v>0</v>
      </c>
      <c r="T1079" s="57">
        <f t="shared" si="404"/>
        <v>0</v>
      </c>
      <c r="U1079" s="57">
        <f t="shared" si="405"/>
        <v>0</v>
      </c>
      <c r="V1079" s="58">
        <f t="shared" si="406"/>
        <v>0</v>
      </c>
      <c r="W1079" s="58">
        <f t="shared" si="407"/>
        <v>0</v>
      </c>
      <c r="X1079" s="58">
        <f t="shared" si="408"/>
        <v>0</v>
      </c>
      <c r="Y1079" s="58">
        <f t="shared" si="409"/>
        <v>0</v>
      </c>
      <c r="Z1079">
        <f t="shared" si="393"/>
        <v>89592</v>
      </c>
    </row>
    <row r="1080" spans="1:26" x14ac:dyDescent="0.3">
      <c r="A1080" s="56" t="str">
        <f t="shared" si="395"/>
        <v>OUT TIME</v>
      </c>
      <c r="B1080" s="56" t="str">
        <f t="shared" si="387"/>
        <v>ultimo</v>
      </c>
      <c r="C1080" s="55">
        <f t="shared" si="410"/>
        <v>11</v>
      </c>
      <c r="D1080" t="str">
        <f t="shared" si="410"/>
        <v>Comarca Emberá Wounaán</v>
      </c>
      <c r="E1080" s="23">
        <f t="shared" si="396"/>
        <v>44067</v>
      </c>
      <c r="F1080" s="54">
        <f t="shared" si="397"/>
        <v>83</v>
      </c>
      <c r="G1080" cm="1">
        <f t="array" ref="G1080">+INDEX('Casos ACUM Prov'!$CK$3:$OM$16,'TODO PROVINCIA'!C1080+1,'TODO PROVINCIA'!F1080)</f>
        <v>0</v>
      </c>
      <c r="H1080">
        <f t="shared" si="389"/>
        <v>0</v>
      </c>
      <c r="I1080" cm="1">
        <f t="array" ref="I1080">+INDEX('Muertes-PROV'!$C$3:$GE$16,$C1080+1,$F1080)</f>
        <v>0</v>
      </c>
      <c r="J1080">
        <f t="shared" si="390"/>
        <v>0</v>
      </c>
      <c r="K1080" cm="1">
        <f t="array" ref="K1080">+INDEX('rECUPERA-prov'!$C$3:$LA$16,$C1080+1,$F1080)</f>
        <v>0</v>
      </c>
      <c r="L1080">
        <f t="shared" si="391"/>
        <v>0</v>
      </c>
      <c r="M1080">
        <f t="shared" si="398"/>
        <v>0</v>
      </c>
      <c r="N1080">
        <f t="shared" si="392"/>
        <v>0</v>
      </c>
      <c r="O1080" s="57">
        <f t="shared" si="399"/>
        <v>0</v>
      </c>
      <c r="P1080" s="57">
        <f t="shared" si="400"/>
        <v>0</v>
      </c>
      <c r="Q1080" s="57">
        <f t="shared" si="401"/>
        <v>0</v>
      </c>
      <c r="R1080" s="57">
        <f t="shared" si="402"/>
        <v>0</v>
      </c>
      <c r="S1080" s="57">
        <f t="shared" si="403"/>
        <v>0</v>
      </c>
      <c r="T1080" s="57">
        <f t="shared" si="404"/>
        <v>0</v>
      </c>
      <c r="U1080" s="57">
        <f t="shared" si="405"/>
        <v>0</v>
      </c>
      <c r="V1080" s="58">
        <f t="shared" si="406"/>
        <v>0</v>
      </c>
      <c r="W1080" s="58">
        <f t="shared" si="407"/>
        <v>0</v>
      </c>
      <c r="X1080" s="58">
        <f t="shared" si="408"/>
        <v>0</v>
      </c>
      <c r="Y1080" s="58">
        <f t="shared" si="409"/>
        <v>0</v>
      </c>
      <c r="Z1080">
        <f t="shared" si="393"/>
        <v>1249032</v>
      </c>
    </row>
    <row r="1081" spans="1:26" x14ac:dyDescent="0.3">
      <c r="A1081" s="56" t="str">
        <f t="shared" si="395"/>
        <v>OUT TIME</v>
      </c>
      <c r="B1081" s="56" t="str">
        <f t="shared" si="387"/>
        <v>ultimo</v>
      </c>
      <c r="C1081" s="55">
        <f t="shared" si="410"/>
        <v>12</v>
      </c>
      <c r="D1081" t="str">
        <f t="shared" si="410"/>
        <v>Comarca Ngäbe Buglé</v>
      </c>
      <c r="E1081" s="23">
        <f t="shared" si="396"/>
        <v>44067</v>
      </c>
      <c r="F1081" s="54">
        <f t="shared" si="397"/>
        <v>83</v>
      </c>
      <c r="G1081" cm="1">
        <f t="array" ref="G1081">+INDEX('Casos ACUM Prov'!$CK$3:$OM$16,'TODO PROVINCIA'!C1081+1,'TODO PROVINCIA'!F1081)</f>
        <v>0</v>
      </c>
      <c r="H1081">
        <f t="shared" si="389"/>
        <v>0</v>
      </c>
      <c r="I1081" cm="1">
        <f t="array" ref="I1081">+INDEX('Muertes-PROV'!$C$3:$GE$16,$C1081+1,$F1081)</f>
        <v>0</v>
      </c>
      <c r="J1081">
        <f t="shared" si="390"/>
        <v>0</v>
      </c>
      <c r="K1081" cm="1">
        <f t="array" ref="K1081">+INDEX('rECUPERA-prov'!$C$3:$LA$16,$C1081+1,$F1081)</f>
        <v>0</v>
      </c>
      <c r="L1081">
        <f t="shared" si="391"/>
        <v>0</v>
      </c>
      <c r="M1081">
        <f t="shared" si="398"/>
        <v>0</v>
      </c>
      <c r="N1081">
        <f t="shared" si="392"/>
        <v>0</v>
      </c>
      <c r="O1081" s="57">
        <f t="shared" si="399"/>
        <v>0</v>
      </c>
      <c r="P1081" s="57">
        <f t="shared" si="400"/>
        <v>0</v>
      </c>
      <c r="Q1081" s="57">
        <f t="shared" si="401"/>
        <v>0</v>
      </c>
      <c r="R1081" s="57">
        <f t="shared" si="402"/>
        <v>0</v>
      </c>
      <c r="S1081" s="57">
        <f t="shared" si="403"/>
        <v>0</v>
      </c>
      <c r="T1081" s="57">
        <f t="shared" si="404"/>
        <v>0</v>
      </c>
      <c r="U1081" s="57">
        <f t="shared" si="405"/>
        <v>0</v>
      </c>
      <c r="V1081" s="58">
        <f t="shared" si="406"/>
        <v>0</v>
      </c>
      <c r="W1081" s="58">
        <f t="shared" si="407"/>
        <v>0</v>
      </c>
      <c r="X1081" s="58">
        <f t="shared" si="408"/>
        <v>0</v>
      </c>
      <c r="Y1081" s="58">
        <f t="shared" si="409"/>
        <v>0</v>
      </c>
      <c r="Z1081">
        <f t="shared" si="393"/>
        <v>464038</v>
      </c>
    </row>
    <row r="1082" spans="1:26" x14ac:dyDescent="0.3">
      <c r="A1082" s="56" t="str">
        <f t="shared" si="395"/>
        <v>OUT TIME</v>
      </c>
      <c r="B1082" s="56" t="str">
        <f t="shared" si="387"/>
        <v>ultimo</v>
      </c>
      <c r="C1082" s="55">
        <f t="shared" si="410"/>
        <v>13</v>
      </c>
      <c r="D1082" t="str">
        <f t="shared" si="410"/>
        <v>Panamá Oeste</v>
      </c>
      <c r="E1082" s="23">
        <f t="shared" si="396"/>
        <v>44067</v>
      </c>
      <c r="F1082" s="54">
        <f t="shared" si="397"/>
        <v>83</v>
      </c>
      <c r="G1082" cm="1">
        <f t="array" ref="G1082">+INDEX('Casos ACUM Prov'!$CK$3:$OM$16,'TODO PROVINCIA'!C1082+1,'TODO PROVINCIA'!F1082)</f>
        <v>0</v>
      </c>
      <c r="H1082">
        <f t="shared" si="389"/>
        <v>0</v>
      </c>
      <c r="I1082" cm="1">
        <f t="array" ref="I1082">+INDEX('Muertes-PROV'!$C$3:$GE$16,$C1082+1,$F1082)</f>
        <v>0</v>
      </c>
      <c r="J1082">
        <f t="shared" si="390"/>
        <v>0</v>
      </c>
      <c r="K1082" cm="1">
        <f t="array" ref="K1082">+INDEX('rECUPERA-prov'!$C$3:$LA$16,$C1082+1,$F1082)</f>
        <v>0</v>
      </c>
      <c r="L1082">
        <f t="shared" si="391"/>
        <v>0</v>
      </c>
      <c r="M1082">
        <f t="shared" si="398"/>
        <v>0</v>
      </c>
      <c r="N1082">
        <f t="shared" si="392"/>
        <v>0</v>
      </c>
      <c r="O1082" s="57">
        <f t="shared" si="399"/>
        <v>0</v>
      </c>
      <c r="P1082" s="57">
        <f t="shared" si="400"/>
        <v>0</v>
      </c>
      <c r="Q1082" s="57">
        <f t="shared" si="401"/>
        <v>0</v>
      </c>
      <c r="R1082" s="57">
        <f t="shared" si="402"/>
        <v>0</v>
      </c>
      <c r="S1082" s="57">
        <f t="shared" si="403"/>
        <v>0</v>
      </c>
      <c r="T1082" s="57">
        <f t="shared" si="404"/>
        <v>0</v>
      </c>
      <c r="U1082" s="57">
        <f t="shared" si="405"/>
        <v>0</v>
      </c>
      <c r="V1082" s="58">
        <f t="shared" si="406"/>
        <v>0</v>
      </c>
      <c r="W1082" s="58">
        <f t="shared" si="407"/>
        <v>0</v>
      </c>
      <c r="X1082" s="58">
        <f t="shared" si="408"/>
        <v>0</v>
      </c>
      <c r="Y1082" s="58">
        <f t="shared" si="409"/>
        <v>0</v>
      </c>
      <c r="Z1082">
        <f t="shared" si="393"/>
        <v>226991</v>
      </c>
    </row>
    <row r="1083" spans="1:26" x14ac:dyDescent="0.3">
      <c r="A1083" s="56" t="str">
        <f t="shared" si="395"/>
        <v>OUT TIME</v>
      </c>
      <c r="B1083" s="56" t="str">
        <f t="shared" si="387"/>
        <v>ultimo</v>
      </c>
      <c r="C1083" s="55">
        <f t="shared" si="410"/>
        <v>1</v>
      </c>
      <c r="D1083" t="str">
        <f t="shared" si="410"/>
        <v>Bocas del Toro</v>
      </c>
      <c r="E1083" s="23">
        <f t="shared" si="396"/>
        <v>44068</v>
      </c>
      <c r="F1083" s="54">
        <f t="shared" si="397"/>
        <v>84</v>
      </c>
      <c r="G1083" cm="1">
        <f t="array" ref="G1083">+INDEX('Casos ACUM Prov'!$CK$3:$OM$16,'TODO PROVINCIA'!C1083+1,'TODO PROVINCIA'!F1083)</f>
        <v>0</v>
      </c>
      <c r="H1083">
        <f t="shared" si="389"/>
        <v>0</v>
      </c>
      <c r="I1083" cm="1">
        <f t="array" ref="I1083">+INDEX('Muertes-PROV'!$C$3:$GE$16,$C1083+1,$F1083)</f>
        <v>0</v>
      </c>
      <c r="J1083">
        <f t="shared" si="390"/>
        <v>0</v>
      </c>
      <c r="K1083" cm="1">
        <f t="array" ref="K1083">+INDEX('rECUPERA-prov'!$C$3:$LA$16,$C1083+1,$F1083)</f>
        <v>0</v>
      </c>
      <c r="L1083">
        <f t="shared" si="391"/>
        <v>0</v>
      </c>
      <c r="M1083">
        <f t="shared" si="398"/>
        <v>0</v>
      </c>
      <c r="N1083">
        <f t="shared" si="392"/>
        <v>0</v>
      </c>
      <c r="O1083" s="57">
        <f t="shared" si="399"/>
        <v>0</v>
      </c>
      <c r="P1083" s="57">
        <f t="shared" si="400"/>
        <v>0</v>
      </c>
      <c r="Q1083" s="57">
        <f t="shared" si="401"/>
        <v>0</v>
      </c>
      <c r="R1083" s="57">
        <f t="shared" si="402"/>
        <v>0</v>
      </c>
      <c r="S1083" s="57">
        <f t="shared" si="403"/>
        <v>0</v>
      </c>
      <c r="T1083" s="57">
        <f t="shared" si="404"/>
        <v>0</v>
      </c>
      <c r="U1083" s="57">
        <f t="shared" si="405"/>
        <v>0</v>
      </c>
      <c r="V1083" s="58">
        <f t="shared" si="406"/>
        <v>0</v>
      </c>
      <c r="W1083" s="58">
        <f t="shared" si="407"/>
        <v>0</v>
      </c>
      <c r="X1083" s="58">
        <f t="shared" si="408"/>
        <v>0</v>
      </c>
      <c r="Y1083" s="58">
        <f t="shared" si="409"/>
        <v>0</v>
      </c>
      <c r="Z1083">
        <f t="shared" si="393"/>
        <v>125461</v>
      </c>
    </row>
    <row r="1084" spans="1:26" x14ac:dyDescent="0.3">
      <c r="A1084" s="56" t="str">
        <f t="shared" si="395"/>
        <v>OUT TIME</v>
      </c>
      <c r="B1084" s="56" t="str">
        <f t="shared" si="387"/>
        <v>ultimo</v>
      </c>
      <c r="C1084" s="55">
        <f t="shared" ref="C1084:D1099" si="411">+C1071</f>
        <v>2</v>
      </c>
      <c r="D1084" t="str">
        <f t="shared" si="411"/>
        <v>Coclé</v>
      </c>
      <c r="E1084" s="23">
        <f t="shared" si="396"/>
        <v>44068</v>
      </c>
      <c r="F1084" s="54">
        <f t="shared" si="397"/>
        <v>84</v>
      </c>
      <c r="G1084" cm="1">
        <f t="array" ref="G1084">+INDEX('Casos ACUM Prov'!$CK$3:$OM$16,'TODO PROVINCIA'!C1084+1,'TODO PROVINCIA'!F1084)</f>
        <v>0</v>
      </c>
      <c r="H1084">
        <f t="shared" si="389"/>
        <v>0</v>
      </c>
      <c r="I1084" cm="1">
        <f t="array" ref="I1084">+INDEX('Muertes-PROV'!$C$3:$GE$16,$C1084+1,$F1084)</f>
        <v>0</v>
      </c>
      <c r="J1084">
        <f t="shared" si="390"/>
        <v>0</v>
      </c>
      <c r="K1084" cm="1">
        <f t="array" ref="K1084">+INDEX('rECUPERA-prov'!$C$3:$LA$16,$C1084+1,$F1084)</f>
        <v>0</v>
      </c>
      <c r="L1084">
        <f t="shared" si="391"/>
        <v>0</v>
      </c>
      <c r="M1084">
        <f t="shared" si="398"/>
        <v>0</v>
      </c>
      <c r="N1084">
        <f t="shared" si="392"/>
        <v>0</v>
      </c>
      <c r="O1084" s="57">
        <f t="shared" si="399"/>
        <v>0</v>
      </c>
      <c r="P1084" s="57">
        <f t="shared" si="400"/>
        <v>0</v>
      </c>
      <c r="Q1084" s="57">
        <f t="shared" si="401"/>
        <v>0</v>
      </c>
      <c r="R1084" s="57">
        <f t="shared" si="402"/>
        <v>0</v>
      </c>
      <c r="S1084" s="57">
        <f t="shared" si="403"/>
        <v>0</v>
      </c>
      <c r="T1084" s="57">
        <f t="shared" si="404"/>
        <v>0</v>
      </c>
      <c r="U1084" s="57">
        <f t="shared" si="405"/>
        <v>0</v>
      </c>
      <c r="V1084" s="58">
        <f t="shared" si="406"/>
        <v>0</v>
      </c>
      <c r="W1084" s="58">
        <f t="shared" si="407"/>
        <v>0</v>
      </c>
      <c r="X1084" s="58">
        <f t="shared" si="408"/>
        <v>0</v>
      </c>
      <c r="Y1084" s="58">
        <f t="shared" si="409"/>
        <v>0</v>
      </c>
      <c r="Z1084">
        <f t="shared" si="393"/>
        <v>416873</v>
      </c>
    </row>
    <row r="1085" spans="1:26" x14ac:dyDescent="0.3">
      <c r="A1085" s="56" t="str">
        <f t="shared" si="395"/>
        <v>OUT TIME</v>
      </c>
      <c r="B1085" s="56" t="str">
        <f t="shared" si="387"/>
        <v>ultimo</v>
      </c>
      <c r="C1085" s="55">
        <f t="shared" si="411"/>
        <v>3</v>
      </c>
      <c r="D1085" t="str">
        <f t="shared" si="411"/>
        <v>Colón</v>
      </c>
      <c r="E1085" s="23">
        <f t="shared" si="396"/>
        <v>44068</v>
      </c>
      <c r="F1085" s="54">
        <f t="shared" si="397"/>
        <v>84</v>
      </c>
      <c r="G1085" cm="1">
        <f t="array" ref="G1085">+INDEX('Casos ACUM Prov'!$CK$3:$OM$16,'TODO PROVINCIA'!C1085+1,'TODO PROVINCIA'!F1085)</f>
        <v>0</v>
      </c>
      <c r="H1085">
        <f t="shared" si="389"/>
        <v>0</v>
      </c>
      <c r="I1085" cm="1">
        <f t="array" ref="I1085">+INDEX('Muertes-PROV'!$C$3:$GE$16,$C1085+1,$F1085)</f>
        <v>0</v>
      </c>
      <c r="J1085">
        <f t="shared" si="390"/>
        <v>0</v>
      </c>
      <c r="K1085" cm="1">
        <f t="array" ref="K1085">+INDEX('rECUPERA-prov'!$C$3:$LA$16,$C1085+1,$F1085)</f>
        <v>0</v>
      </c>
      <c r="L1085">
        <f t="shared" si="391"/>
        <v>0</v>
      </c>
      <c r="M1085">
        <f t="shared" si="398"/>
        <v>0</v>
      </c>
      <c r="N1085">
        <f t="shared" si="392"/>
        <v>0</v>
      </c>
      <c r="O1085" s="57">
        <f t="shared" si="399"/>
        <v>0</v>
      </c>
      <c r="P1085" s="57">
        <f t="shared" si="400"/>
        <v>0</v>
      </c>
      <c r="Q1085" s="57">
        <f t="shared" si="401"/>
        <v>0</v>
      </c>
      <c r="R1085" s="57">
        <f t="shared" si="402"/>
        <v>0</v>
      </c>
      <c r="S1085" s="57">
        <f t="shared" si="403"/>
        <v>0</v>
      </c>
      <c r="T1085" s="57">
        <f t="shared" si="404"/>
        <v>0</v>
      </c>
      <c r="U1085" s="57">
        <f t="shared" si="405"/>
        <v>0</v>
      </c>
      <c r="V1085" s="58">
        <f t="shared" si="406"/>
        <v>0</v>
      </c>
      <c r="W1085" s="58">
        <f t="shared" si="407"/>
        <v>0</v>
      </c>
      <c r="X1085" s="58">
        <f t="shared" si="408"/>
        <v>0</v>
      </c>
      <c r="Y1085" s="58">
        <f t="shared" si="409"/>
        <v>0</v>
      </c>
      <c r="Z1085">
        <f t="shared" si="393"/>
        <v>233708</v>
      </c>
    </row>
    <row r="1086" spans="1:26" x14ac:dyDescent="0.3">
      <c r="A1086" s="56" t="str">
        <f t="shared" si="395"/>
        <v>OUT TIME</v>
      </c>
      <c r="B1086" s="56" t="str">
        <f t="shared" si="387"/>
        <v>ultimo</v>
      </c>
      <c r="C1086" s="55">
        <f t="shared" si="411"/>
        <v>4</v>
      </c>
      <c r="D1086" t="str">
        <f t="shared" si="411"/>
        <v>Chiriquí</v>
      </c>
      <c r="E1086" s="23">
        <f t="shared" si="396"/>
        <v>44068</v>
      </c>
      <c r="F1086" s="54">
        <f t="shared" si="397"/>
        <v>84</v>
      </c>
      <c r="G1086" cm="1">
        <f t="array" ref="G1086">+INDEX('Casos ACUM Prov'!$CK$3:$OM$16,'TODO PROVINCIA'!C1086+1,'TODO PROVINCIA'!F1086)</f>
        <v>0</v>
      </c>
      <c r="H1086">
        <f t="shared" si="389"/>
        <v>0</v>
      </c>
      <c r="I1086" cm="1">
        <f t="array" ref="I1086">+INDEX('Muertes-PROV'!$C$3:$GE$16,$C1086+1,$F1086)</f>
        <v>0</v>
      </c>
      <c r="J1086">
        <f t="shared" si="390"/>
        <v>0</v>
      </c>
      <c r="K1086" cm="1">
        <f t="array" ref="K1086">+INDEX('rECUPERA-prov'!$C$3:$LA$16,$C1086+1,$F1086)</f>
        <v>0</v>
      </c>
      <c r="L1086">
        <f t="shared" si="391"/>
        <v>0</v>
      </c>
      <c r="M1086">
        <f t="shared" si="398"/>
        <v>0</v>
      </c>
      <c r="N1086">
        <f t="shared" si="392"/>
        <v>0</v>
      </c>
      <c r="O1086" s="57">
        <f t="shared" si="399"/>
        <v>0</v>
      </c>
      <c r="P1086" s="57">
        <f t="shared" si="400"/>
        <v>0</v>
      </c>
      <c r="Q1086" s="57">
        <f t="shared" si="401"/>
        <v>0</v>
      </c>
      <c r="R1086" s="57">
        <f t="shared" si="402"/>
        <v>0</v>
      </c>
      <c r="S1086" s="57">
        <f t="shared" si="403"/>
        <v>0</v>
      </c>
      <c r="T1086" s="57">
        <f t="shared" si="404"/>
        <v>0</v>
      </c>
      <c r="U1086" s="57">
        <f t="shared" si="405"/>
        <v>0</v>
      </c>
      <c r="V1086" s="58">
        <f t="shared" si="406"/>
        <v>0</v>
      </c>
      <c r="W1086" s="58">
        <f t="shared" si="407"/>
        <v>0</v>
      </c>
      <c r="X1086" s="58">
        <f t="shared" si="408"/>
        <v>0</v>
      </c>
      <c r="Y1086" s="58">
        <f t="shared" si="409"/>
        <v>0</v>
      </c>
      <c r="Z1086">
        <f t="shared" si="393"/>
        <v>241928</v>
      </c>
    </row>
    <row r="1087" spans="1:26" x14ac:dyDescent="0.3">
      <c r="A1087" s="56" t="str">
        <f t="shared" si="395"/>
        <v>OUT TIME</v>
      </c>
      <c r="B1087" s="56" t="str">
        <f t="shared" si="387"/>
        <v>ultimo</v>
      </c>
      <c r="C1087" s="55">
        <f t="shared" si="411"/>
        <v>5</v>
      </c>
      <c r="D1087" t="str">
        <f t="shared" si="411"/>
        <v>Darién</v>
      </c>
      <c r="E1087" s="23">
        <f t="shared" si="396"/>
        <v>44068</v>
      </c>
      <c r="F1087" s="54">
        <f t="shared" si="397"/>
        <v>84</v>
      </c>
      <c r="G1087" cm="1">
        <f t="array" ref="G1087">+INDEX('Casos ACUM Prov'!$CK$3:$OM$16,'TODO PROVINCIA'!C1087+1,'TODO PROVINCIA'!F1087)</f>
        <v>0</v>
      </c>
      <c r="H1087">
        <f t="shared" si="389"/>
        <v>0</v>
      </c>
      <c r="I1087" cm="1">
        <f t="array" ref="I1087">+INDEX('Muertes-PROV'!$C$3:$GE$16,$C1087+1,$F1087)</f>
        <v>0</v>
      </c>
      <c r="J1087">
        <f t="shared" si="390"/>
        <v>0</v>
      </c>
      <c r="K1087" cm="1">
        <f t="array" ref="K1087">+INDEX('rECUPERA-prov'!$C$3:$LA$16,$C1087+1,$F1087)</f>
        <v>0</v>
      </c>
      <c r="L1087">
        <f t="shared" si="391"/>
        <v>0</v>
      </c>
      <c r="M1087">
        <f t="shared" si="398"/>
        <v>0</v>
      </c>
      <c r="N1087">
        <f t="shared" si="392"/>
        <v>0</v>
      </c>
      <c r="O1087" s="57">
        <f t="shared" si="399"/>
        <v>0</v>
      </c>
      <c r="P1087" s="57">
        <f t="shared" si="400"/>
        <v>0</v>
      </c>
      <c r="Q1087" s="57">
        <f t="shared" si="401"/>
        <v>0</v>
      </c>
      <c r="R1087" s="57">
        <f t="shared" si="402"/>
        <v>0</v>
      </c>
      <c r="S1087" s="57">
        <f t="shared" si="403"/>
        <v>0</v>
      </c>
      <c r="T1087" s="57">
        <f t="shared" si="404"/>
        <v>0</v>
      </c>
      <c r="U1087" s="57">
        <f t="shared" si="405"/>
        <v>0</v>
      </c>
      <c r="V1087" s="58">
        <f t="shared" si="406"/>
        <v>0</v>
      </c>
      <c r="W1087" s="58">
        <f t="shared" si="407"/>
        <v>0</v>
      </c>
      <c r="X1087" s="58">
        <f t="shared" si="408"/>
        <v>0</v>
      </c>
      <c r="Y1087" s="58">
        <f t="shared" si="409"/>
        <v>0</v>
      </c>
      <c r="Z1087">
        <f t="shared" si="393"/>
        <v>10001</v>
      </c>
    </row>
    <row r="1088" spans="1:26" x14ac:dyDescent="0.3">
      <c r="A1088" s="56" t="str">
        <f t="shared" si="395"/>
        <v>OUT TIME</v>
      </c>
      <c r="B1088" s="56" t="str">
        <f t="shared" si="387"/>
        <v>ultimo</v>
      </c>
      <c r="C1088" s="55">
        <f t="shared" si="411"/>
        <v>6</v>
      </c>
      <c r="D1088" t="str">
        <f t="shared" si="411"/>
        <v>Herrera</v>
      </c>
      <c r="E1088" s="23">
        <f t="shared" si="396"/>
        <v>44068</v>
      </c>
      <c r="F1088" s="54">
        <f t="shared" si="397"/>
        <v>84</v>
      </c>
      <c r="G1088" cm="1">
        <f t="array" ref="G1088">+INDEX('Casos ACUM Prov'!$CK$3:$OM$16,'TODO PROVINCIA'!C1088+1,'TODO PROVINCIA'!F1088)</f>
        <v>0</v>
      </c>
      <c r="H1088">
        <f t="shared" si="389"/>
        <v>0</v>
      </c>
      <c r="I1088" cm="1">
        <f t="array" ref="I1088">+INDEX('Muertes-PROV'!$C$3:$GE$16,$C1088+1,$F1088)</f>
        <v>0</v>
      </c>
      <c r="J1088">
        <f t="shared" si="390"/>
        <v>0</v>
      </c>
      <c r="K1088" cm="1">
        <f t="array" ref="K1088">+INDEX('rECUPERA-prov'!$C$3:$LA$16,$C1088+1,$F1088)</f>
        <v>0</v>
      </c>
      <c r="L1088">
        <f t="shared" si="391"/>
        <v>0</v>
      </c>
      <c r="M1088">
        <f t="shared" si="398"/>
        <v>0</v>
      </c>
      <c r="N1088">
        <f t="shared" si="392"/>
        <v>0</v>
      </c>
      <c r="O1088" s="57">
        <f t="shared" si="399"/>
        <v>0</v>
      </c>
      <c r="P1088" s="57">
        <f t="shared" si="400"/>
        <v>0</v>
      </c>
      <c r="Q1088" s="57">
        <f t="shared" si="401"/>
        <v>0</v>
      </c>
      <c r="R1088" s="57">
        <f t="shared" si="402"/>
        <v>0</v>
      </c>
      <c r="S1088" s="57">
        <f t="shared" si="403"/>
        <v>0</v>
      </c>
      <c r="T1088" s="57">
        <f t="shared" si="404"/>
        <v>0</v>
      </c>
      <c r="U1088" s="57">
        <f t="shared" si="405"/>
        <v>0</v>
      </c>
      <c r="V1088" s="58">
        <f t="shared" si="406"/>
        <v>0</v>
      </c>
      <c r="W1088" s="58">
        <f t="shared" si="407"/>
        <v>0</v>
      </c>
      <c r="X1088" s="58">
        <f t="shared" si="408"/>
        <v>0</v>
      </c>
      <c r="Y1088" s="58">
        <f t="shared" si="409"/>
        <v>0</v>
      </c>
      <c r="Z1088">
        <f t="shared" si="393"/>
        <v>33109</v>
      </c>
    </row>
    <row r="1089" spans="1:26" x14ac:dyDescent="0.3">
      <c r="A1089" s="56" t="str">
        <f t="shared" si="395"/>
        <v>OUT TIME</v>
      </c>
      <c r="B1089" s="56" t="str">
        <f t="shared" si="387"/>
        <v>ultimo</v>
      </c>
      <c r="C1089" s="55">
        <f t="shared" si="411"/>
        <v>7</v>
      </c>
      <c r="D1089" t="str">
        <f t="shared" si="411"/>
        <v>Los Santos</v>
      </c>
      <c r="E1089" s="23">
        <f t="shared" si="396"/>
        <v>44068</v>
      </c>
      <c r="F1089" s="54">
        <f t="shared" si="397"/>
        <v>84</v>
      </c>
      <c r="G1089" cm="1">
        <f t="array" ref="G1089">+INDEX('Casos ACUM Prov'!$CK$3:$OM$16,'TODO PROVINCIA'!C1089+1,'TODO PROVINCIA'!F1089)</f>
        <v>0</v>
      </c>
      <c r="H1089">
        <f t="shared" si="389"/>
        <v>0</v>
      </c>
      <c r="I1089" cm="1">
        <f t="array" ref="I1089">+INDEX('Muertes-PROV'!$C$3:$GE$16,$C1089+1,$F1089)</f>
        <v>0</v>
      </c>
      <c r="J1089">
        <f t="shared" si="390"/>
        <v>0</v>
      </c>
      <c r="K1089" cm="1">
        <f t="array" ref="K1089">+INDEX('rECUPERA-prov'!$C$3:$LA$16,$C1089+1,$F1089)</f>
        <v>0</v>
      </c>
      <c r="L1089">
        <f t="shared" si="391"/>
        <v>0</v>
      </c>
      <c r="M1089">
        <f t="shared" si="398"/>
        <v>0</v>
      </c>
      <c r="N1089">
        <f t="shared" si="392"/>
        <v>0</v>
      </c>
      <c r="O1089" s="57">
        <f t="shared" si="399"/>
        <v>0</v>
      </c>
      <c r="P1089" s="57">
        <f t="shared" si="400"/>
        <v>0</v>
      </c>
      <c r="Q1089" s="57">
        <f t="shared" si="401"/>
        <v>0</v>
      </c>
      <c r="R1089" s="57">
        <f t="shared" si="402"/>
        <v>0</v>
      </c>
      <c r="S1089" s="57">
        <f t="shared" si="403"/>
        <v>0</v>
      </c>
      <c r="T1089" s="57">
        <f t="shared" si="404"/>
        <v>0</v>
      </c>
      <c r="U1089" s="57">
        <f t="shared" si="405"/>
        <v>0</v>
      </c>
      <c r="V1089" s="58">
        <f t="shared" si="406"/>
        <v>0</v>
      </c>
      <c r="W1089" s="58">
        <f t="shared" si="407"/>
        <v>0</v>
      </c>
      <c r="X1089" s="58">
        <f t="shared" si="408"/>
        <v>0</v>
      </c>
      <c r="Y1089" s="58">
        <f t="shared" si="409"/>
        <v>0</v>
      </c>
      <c r="Z1089">
        <f t="shared" si="393"/>
        <v>156747</v>
      </c>
    </row>
    <row r="1090" spans="1:26" x14ac:dyDescent="0.3">
      <c r="A1090" s="56" t="str">
        <f t="shared" si="395"/>
        <v>OUT TIME</v>
      </c>
      <c r="B1090" s="56" t="str">
        <f t="shared" si="387"/>
        <v>ultimo</v>
      </c>
      <c r="C1090" s="55">
        <f t="shared" si="411"/>
        <v>8</v>
      </c>
      <c r="D1090" t="str">
        <f t="shared" si="411"/>
        <v>Panamá</v>
      </c>
      <c r="E1090" s="23">
        <f t="shared" si="396"/>
        <v>44068</v>
      </c>
      <c r="F1090" s="54">
        <f t="shared" si="397"/>
        <v>84</v>
      </c>
      <c r="G1090" cm="1">
        <f t="array" ref="G1090">+INDEX('Casos ACUM Prov'!$CK$3:$OM$16,'TODO PROVINCIA'!C1090+1,'TODO PROVINCIA'!F1090)</f>
        <v>0</v>
      </c>
      <c r="H1090">
        <f t="shared" si="389"/>
        <v>0</v>
      </c>
      <c r="I1090" cm="1">
        <f t="array" ref="I1090">+INDEX('Muertes-PROV'!$C$3:$GE$16,$C1090+1,$F1090)</f>
        <v>0</v>
      </c>
      <c r="J1090">
        <f t="shared" si="390"/>
        <v>0</v>
      </c>
      <c r="K1090" cm="1">
        <f t="array" ref="K1090">+INDEX('rECUPERA-prov'!$C$3:$LA$16,$C1090+1,$F1090)</f>
        <v>0</v>
      </c>
      <c r="L1090">
        <f t="shared" si="391"/>
        <v>0</v>
      </c>
      <c r="M1090">
        <f t="shared" si="398"/>
        <v>0</v>
      </c>
      <c r="N1090">
        <f t="shared" si="392"/>
        <v>0</v>
      </c>
      <c r="O1090" s="57">
        <f t="shared" si="399"/>
        <v>0</v>
      </c>
      <c r="P1090" s="57">
        <f t="shared" si="400"/>
        <v>0</v>
      </c>
      <c r="Q1090" s="57">
        <f t="shared" si="401"/>
        <v>0</v>
      </c>
      <c r="R1090" s="57">
        <f t="shared" si="402"/>
        <v>0</v>
      </c>
      <c r="S1090" s="57">
        <f t="shared" si="403"/>
        <v>0</v>
      </c>
      <c r="T1090" s="57">
        <f t="shared" si="404"/>
        <v>0</v>
      </c>
      <c r="U1090" s="57">
        <f t="shared" si="405"/>
        <v>0</v>
      </c>
      <c r="V1090" s="58">
        <f t="shared" si="406"/>
        <v>0</v>
      </c>
      <c r="W1090" s="58">
        <f t="shared" si="407"/>
        <v>0</v>
      </c>
      <c r="X1090" s="58">
        <f t="shared" si="408"/>
        <v>0</v>
      </c>
      <c r="Y1090" s="58">
        <f t="shared" si="409"/>
        <v>0</v>
      </c>
      <c r="Z1090">
        <f t="shared" si="393"/>
        <v>109955</v>
      </c>
    </row>
    <row r="1091" spans="1:26" x14ac:dyDescent="0.3">
      <c r="A1091" s="56" t="str">
        <f t="shared" si="395"/>
        <v>OUT TIME</v>
      </c>
      <c r="B1091" s="56" t="str">
        <f t="shared" si="387"/>
        <v>ultimo</v>
      </c>
      <c r="C1091" s="55">
        <f t="shared" si="411"/>
        <v>9</v>
      </c>
      <c r="D1091" t="str">
        <f t="shared" si="411"/>
        <v>Veraguas</v>
      </c>
      <c r="E1091" s="23">
        <f t="shared" si="396"/>
        <v>44068</v>
      </c>
      <c r="F1091" s="54">
        <f t="shared" si="397"/>
        <v>84</v>
      </c>
      <c r="G1091" cm="1">
        <f t="array" ref="G1091">+INDEX('Casos ACUM Prov'!$CK$3:$OM$16,'TODO PROVINCIA'!C1091+1,'TODO PROVINCIA'!F1091)</f>
        <v>0</v>
      </c>
      <c r="H1091">
        <f t="shared" si="389"/>
        <v>0</v>
      </c>
      <c r="I1091" cm="1">
        <f t="array" ref="I1091">+INDEX('Muertes-PROV'!$C$3:$GE$16,$C1091+1,$F1091)</f>
        <v>0</v>
      </c>
      <c r="J1091">
        <f t="shared" si="390"/>
        <v>0</v>
      </c>
      <c r="K1091" cm="1">
        <f t="array" ref="K1091">+INDEX('rECUPERA-prov'!$C$3:$LA$16,$C1091+1,$F1091)</f>
        <v>0</v>
      </c>
      <c r="L1091">
        <f t="shared" si="391"/>
        <v>0</v>
      </c>
      <c r="M1091">
        <f t="shared" si="398"/>
        <v>0</v>
      </c>
      <c r="N1091">
        <f t="shared" si="392"/>
        <v>0</v>
      </c>
      <c r="O1091" s="57">
        <f t="shared" si="399"/>
        <v>0</v>
      </c>
      <c r="P1091" s="57">
        <f t="shared" si="400"/>
        <v>0</v>
      </c>
      <c r="Q1091" s="57">
        <f t="shared" si="401"/>
        <v>0</v>
      </c>
      <c r="R1091" s="57">
        <f t="shared" si="402"/>
        <v>0</v>
      </c>
      <c r="S1091" s="57">
        <f t="shared" si="403"/>
        <v>0</v>
      </c>
      <c r="T1091" s="57">
        <f t="shared" si="404"/>
        <v>0</v>
      </c>
      <c r="U1091" s="57">
        <f t="shared" si="405"/>
        <v>0</v>
      </c>
      <c r="V1091" s="58">
        <f t="shared" si="406"/>
        <v>0</v>
      </c>
      <c r="W1091" s="58">
        <f t="shared" si="407"/>
        <v>0</v>
      </c>
      <c r="X1091" s="58">
        <f t="shared" si="408"/>
        <v>0</v>
      </c>
      <c r="Y1091" s="58">
        <f t="shared" si="409"/>
        <v>0</v>
      </c>
      <c r="Z1091">
        <f t="shared" si="393"/>
        <v>109955</v>
      </c>
    </row>
    <row r="1092" spans="1:26" x14ac:dyDescent="0.3">
      <c r="A1092" s="56" t="str">
        <f t="shared" si="395"/>
        <v>OUT TIME</v>
      </c>
      <c r="B1092" s="56" t="str">
        <f t="shared" si="387"/>
        <v>ultimo</v>
      </c>
      <c r="C1092" s="55">
        <f t="shared" si="411"/>
        <v>10</v>
      </c>
      <c r="D1092" t="str">
        <f t="shared" si="411"/>
        <v>Comarca Kuna Yala</v>
      </c>
      <c r="E1092" s="23">
        <f t="shared" si="396"/>
        <v>44068</v>
      </c>
      <c r="F1092" s="54">
        <f t="shared" si="397"/>
        <v>84</v>
      </c>
      <c r="G1092" cm="1">
        <f t="array" ref="G1092">+INDEX('Casos ACUM Prov'!$CK$3:$OM$16,'TODO PROVINCIA'!C1092+1,'TODO PROVINCIA'!F1092)</f>
        <v>0</v>
      </c>
      <c r="H1092">
        <f t="shared" si="389"/>
        <v>0</v>
      </c>
      <c r="I1092" cm="1">
        <f t="array" ref="I1092">+INDEX('Muertes-PROV'!$C$3:$GE$16,$C1092+1,$F1092)</f>
        <v>0</v>
      </c>
      <c r="J1092">
        <f t="shared" si="390"/>
        <v>0</v>
      </c>
      <c r="K1092" cm="1">
        <f t="array" ref="K1092">+INDEX('rECUPERA-prov'!$C$3:$LA$16,$C1092+1,$F1092)</f>
        <v>0</v>
      </c>
      <c r="L1092">
        <f t="shared" si="391"/>
        <v>0</v>
      </c>
      <c r="M1092">
        <f t="shared" si="398"/>
        <v>0</v>
      </c>
      <c r="N1092">
        <f t="shared" si="392"/>
        <v>0</v>
      </c>
      <c r="O1092" s="57">
        <f t="shared" si="399"/>
        <v>0</v>
      </c>
      <c r="P1092" s="57">
        <f t="shared" si="400"/>
        <v>0</v>
      </c>
      <c r="Q1092" s="57">
        <f t="shared" si="401"/>
        <v>0</v>
      </c>
      <c r="R1092" s="57">
        <f t="shared" si="402"/>
        <v>0</v>
      </c>
      <c r="S1092" s="57">
        <f t="shared" si="403"/>
        <v>0</v>
      </c>
      <c r="T1092" s="57">
        <f t="shared" si="404"/>
        <v>0</v>
      </c>
      <c r="U1092" s="57">
        <f t="shared" si="405"/>
        <v>0</v>
      </c>
      <c r="V1092" s="58">
        <f t="shared" si="406"/>
        <v>0</v>
      </c>
      <c r="W1092" s="58">
        <f t="shared" si="407"/>
        <v>0</v>
      </c>
      <c r="X1092" s="58">
        <f t="shared" si="408"/>
        <v>0</v>
      </c>
      <c r="Y1092" s="58">
        <f t="shared" si="409"/>
        <v>0</v>
      </c>
      <c r="Z1092">
        <f t="shared" si="393"/>
        <v>89592</v>
      </c>
    </row>
    <row r="1093" spans="1:26" x14ac:dyDescent="0.3">
      <c r="A1093" s="56" t="str">
        <f t="shared" si="395"/>
        <v>OUT TIME</v>
      </c>
      <c r="B1093" s="56" t="str">
        <f t="shared" ref="B1093:B1156" si="412">+IFERROR(IF(A1106="OUT TIME","ultimo","no"),"no")</f>
        <v>ultimo</v>
      </c>
      <c r="C1093" s="55">
        <f t="shared" si="411"/>
        <v>11</v>
      </c>
      <c r="D1093" t="str">
        <f t="shared" si="411"/>
        <v>Comarca Emberá Wounaán</v>
      </c>
      <c r="E1093" s="23">
        <f t="shared" si="396"/>
        <v>44068</v>
      </c>
      <c r="F1093" s="54">
        <f t="shared" si="397"/>
        <v>84</v>
      </c>
      <c r="G1093" cm="1">
        <f t="array" ref="G1093">+INDEX('Casos ACUM Prov'!$CK$3:$OM$16,'TODO PROVINCIA'!C1093+1,'TODO PROVINCIA'!F1093)</f>
        <v>0</v>
      </c>
      <c r="H1093">
        <f t="shared" si="389"/>
        <v>0</v>
      </c>
      <c r="I1093" cm="1">
        <f t="array" ref="I1093">+INDEX('Muertes-PROV'!$C$3:$GE$16,$C1093+1,$F1093)</f>
        <v>0</v>
      </c>
      <c r="J1093">
        <f t="shared" si="390"/>
        <v>0</v>
      </c>
      <c r="K1093" cm="1">
        <f t="array" ref="K1093">+INDEX('rECUPERA-prov'!$C$3:$LA$16,$C1093+1,$F1093)</f>
        <v>0</v>
      </c>
      <c r="L1093">
        <f t="shared" si="391"/>
        <v>0</v>
      </c>
      <c r="M1093">
        <f t="shared" si="398"/>
        <v>0</v>
      </c>
      <c r="N1093">
        <f t="shared" si="392"/>
        <v>0</v>
      </c>
      <c r="O1093" s="57">
        <f t="shared" si="399"/>
        <v>0</v>
      </c>
      <c r="P1093" s="57">
        <f t="shared" si="400"/>
        <v>0</v>
      </c>
      <c r="Q1093" s="57">
        <f t="shared" si="401"/>
        <v>0</v>
      </c>
      <c r="R1093" s="57">
        <f t="shared" si="402"/>
        <v>0</v>
      </c>
      <c r="S1093" s="57">
        <f t="shared" si="403"/>
        <v>0</v>
      </c>
      <c r="T1093" s="57">
        <f t="shared" si="404"/>
        <v>0</v>
      </c>
      <c r="U1093" s="57">
        <f t="shared" si="405"/>
        <v>0</v>
      </c>
      <c r="V1093" s="58">
        <f t="shared" si="406"/>
        <v>0</v>
      </c>
      <c r="W1093" s="58">
        <f t="shared" si="407"/>
        <v>0</v>
      </c>
      <c r="X1093" s="58">
        <f t="shared" si="408"/>
        <v>0</v>
      </c>
      <c r="Y1093" s="58">
        <f t="shared" si="409"/>
        <v>0</v>
      </c>
      <c r="Z1093">
        <f t="shared" si="393"/>
        <v>1249032</v>
      </c>
    </row>
    <row r="1094" spans="1:26" x14ac:dyDescent="0.3">
      <c r="A1094" s="56" t="str">
        <f t="shared" si="395"/>
        <v>OUT TIME</v>
      </c>
      <c r="B1094" s="56" t="str">
        <f t="shared" si="412"/>
        <v>ultimo</v>
      </c>
      <c r="C1094" s="55">
        <f t="shared" si="411"/>
        <v>12</v>
      </c>
      <c r="D1094" t="str">
        <f t="shared" si="411"/>
        <v>Comarca Ngäbe Buglé</v>
      </c>
      <c r="E1094" s="23">
        <f t="shared" si="396"/>
        <v>44068</v>
      </c>
      <c r="F1094" s="54">
        <f t="shared" si="397"/>
        <v>84</v>
      </c>
      <c r="G1094" cm="1">
        <f t="array" ref="G1094">+INDEX('Casos ACUM Prov'!$CK$3:$OM$16,'TODO PROVINCIA'!C1094+1,'TODO PROVINCIA'!F1094)</f>
        <v>0</v>
      </c>
      <c r="H1094">
        <f t="shared" si="389"/>
        <v>0</v>
      </c>
      <c r="I1094" cm="1">
        <f t="array" ref="I1094">+INDEX('Muertes-PROV'!$C$3:$GE$16,$C1094+1,$F1094)</f>
        <v>0</v>
      </c>
      <c r="J1094">
        <f t="shared" si="390"/>
        <v>0</v>
      </c>
      <c r="K1094" cm="1">
        <f t="array" ref="K1094">+INDEX('rECUPERA-prov'!$C$3:$LA$16,$C1094+1,$F1094)</f>
        <v>0</v>
      </c>
      <c r="L1094">
        <f t="shared" si="391"/>
        <v>0</v>
      </c>
      <c r="M1094">
        <f t="shared" si="398"/>
        <v>0</v>
      </c>
      <c r="N1094">
        <f t="shared" si="392"/>
        <v>0</v>
      </c>
      <c r="O1094" s="57">
        <f t="shared" si="399"/>
        <v>0</v>
      </c>
      <c r="P1094" s="57">
        <f t="shared" si="400"/>
        <v>0</v>
      </c>
      <c r="Q1094" s="57">
        <f t="shared" si="401"/>
        <v>0</v>
      </c>
      <c r="R1094" s="57">
        <f t="shared" si="402"/>
        <v>0</v>
      </c>
      <c r="S1094" s="57">
        <f t="shared" si="403"/>
        <v>0</v>
      </c>
      <c r="T1094" s="57">
        <f t="shared" si="404"/>
        <v>0</v>
      </c>
      <c r="U1094" s="57">
        <f t="shared" si="405"/>
        <v>0</v>
      </c>
      <c r="V1094" s="58">
        <f t="shared" si="406"/>
        <v>0</v>
      </c>
      <c r="W1094" s="58">
        <f t="shared" si="407"/>
        <v>0</v>
      </c>
      <c r="X1094" s="58">
        <f t="shared" si="408"/>
        <v>0</v>
      </c>
      <c r="Y1094" s="58">
        <f t="shared" si="409"/>
        <v>0</v>
      </c>
      <c r="Z1094">
        <f t="shared" si="393"/>
        <v>464038</v>
      </c>
    </row>
    <row r="1095" spans="1:26" x14ac:dyDescent="0.3">
      <c r="A1095" s="56" t="str">
        <f t="shared" si="395"/>
        <v>OUT TIME</v>
      </c>
      <c r="B1095" s="56" t="str">
        <f t="shared" si="412"/>
        <v>ultimo</v>
      </c>
      <c r="C1095" s="55">
        <f t="shared" si="411"/>
        <v>13</v>
      </c>
      <c r="D1095" t="str">
        <f t="shared" si="411"/>
        <v>Panamá Oeste</v>
      </c>
      <c r="E1095" s="23">
        <f t="shared" si="396"/>
        <v>44068</v>
      </c>
      <c r="F1095" s="54">
        <f t="shared" si="397"/>
        <v>84</v>
      </c>
      <c r="G1095" cm="1">
        <f t="array" ref="G1095">+INDEX('Casos ACUM Prov'!$CK$3:$OM$16,'TODO PROVINCIA'!C1095+1,'TODO PROVINCIA'!F1095)</f>
        <v>0</v>
      </c>
      <c r="H1095">
        <f t="shared" si="389"/>
        <v>0</v>
      </c>
      <c r="I1095" cm="1">
        <f t="array" ref="I1095">+INDEX('Muertes-PROV'!$C$3:$GE$16,$C1095+1,$F1095)</f>
        <v>0</v>
      </c>
      <c r="J1095">
        <f t="shared" si="390"/>
        <v>0</v>
      </c>
      <c r="K1095" cm="1">
        <f t="array" ref="K1095">+INDEX('rECUPERA-prov'!$C$3:$LA$16,$C1095+1,$F1095)</f>
        <v>0</v>
      </c>
      <c r="L1095">
        <f t="shared" si="391"/>
        <v>0</v>
      </c>
      <c r="M1095">
        <f t="shared" si="398"/>
        <v>0</v>
      </c>
      <c r="N1095">
        <f t="shared" si="392"/>
        <v>0</v>
      </c>
      <c r="O1095" s="57">
        <f t="shared" si="399"/>
        <v>0</v>
      </c>
      <c r="P1095" s="57">
        <f t="shared" si="400"/>
        <v>0</v>
      </c>
      <c r="Q1095" s="57">
        <f t="shared" si="401"/>
        <v>0</v>
      </c>
      <c r="R1095" s="57">
        <f t="shared" si="402"/>
        <v>0</v>
      </c>
      <c r="S1095" s="57">
        <f t="shared" si="403"/>
        <v>0</v>
      </c>
      <c r="T1095" s="57">
        <f t="shared" si="404"/>
        <v>0</v>
      </c>
      <c r="U1095" s="57">
        <f t="shared" si="405"/>
        <v>0</v>
      </c>
      <c r="V1095" s="58">
        <f t="shared" si="406"/>
        <v>0</v>
      </c>
      <c r="W1095" s="58">
        <f t="shared" si="407"/>
        <v>0</v>
      </c>
      <c r="X1095" s="58">
        <f t="shared" si="408"/>
        <v>0</v>
      </c>
      <c r="Y1095" s="58">
        <f t="shared" si="409"/>
        <v>0</v>
      </c>
      <c r="Z1095">
        <f t="shared" si="393"/>
        <v>226991</v>
      </c>
    </row>
    <row r="1096" spans="1:26" x14ac:dyDescent="0.3">
      <c r="A1096" s="56" t="str">
        <f t="shared" si="395"/>
        <v>OUT TIME</v>
      </c>
      <c r="B1096" s="56" t="str">
        <f t="shared" si="412"/>
        <v>ultimo</v>
      </c>
      <c r="C1096" s="55">
        <f t="shared" si="411"/>
        <v>1</v>
      </c>
      <c r="D1096" t="str">
        <f t="shared" si="411"/>
        <v>Bocas del Toro</v>
      </c>
      <c r="E1096" s="23">
        <f t="shared" si="396"/>
        <v>44069</v>
      </c>
      <c r="F1096" s="54">
        <f t="shared" si="397"/>
        <v>85</v>
      </c>
      <c r="G1096" cm="1">
        <f t="array" ref="G1096">+INDEX('Casos ACUM Prov'!$CK$3:$OM$16,'TODO PROVINCIA'!C1096+1,'TODO PROVINCIA'!F1096)</f>
        <v>0</v>
      </c>
      <c r="H1096">
        <f t="shared" si="389"/>
        <v>0</v>
      </c>
      <c r="I1096" cm="1">
        <f t="array" ref="I1096">+INDEX('Muertes-PROV'!$C$3:$GE$16,$C1096+1,$F1096)</f>
        <v>0</v>
      </c>
      <c r="J1096">
        <f t="shared" si="390"/>
        <v>0</v>
      </c>
      <c r="K1096" cm="1">
        <f t="array" ref="K1096">+INDEX('rECUPERA-prov'!$C$3:$LA$16,$C1096+1,$F1096)</f>
        <v>0</v>
      </c>
      <c r="L1096">
        <f t="shared" si="391"/>
        <v>0</v>
      </c>
      <c r="M1096">
        <f t="shared" si="398"/>
        <v>0</v>
      </c>
      <c r="N1096">
        <f t="shared" si="392"/>
        <v>0</v>
      </c>
      <c r="O1096" s="57">
        <f t="shared" si="399"/>
        <v>0</v>
      </c>
      <c r="P1096" s="57">
        <f t="shared" si="400"/>
        <v>0</v>
      </c>
      <c r="Q1096" s="57">
        <f t="shared" si="401"/>
        <v>0</v>
      </c>
      <c r="R1096" s="57">
        <f t="shared" si="402"/>
        <v>0</v>
      </c>
      <c r="S1096" s="57">
        <f t="shared" si="403"/>
        <v>0</v>
      </c>
      <c r="T1096" s="57">
        <f t="shared" si="404"/>
        <v>0</v>
      </c>
      <c r="U1096" s="57">
        <f t="shared" si="405"/>
        <v>0</v>
      </c>
      <c r="V1096" s="58">
        <f t="shared" si="406"/>
        <v>0</v>
      </c>
      <c r="W1096" s="58">
        <f t="shared" si="407"/>
        <v>0</v>
      </c>
      <c r="X1096" s="58">
        <f t="shared" si="408"/>
        <v>0</v>
      </c>
      <c r="Y1096" s="58">
        <f t="shared" si="409"/>
        <v>0</v>
      </c>
      <c r="Z1096">
        <f t="shared" si="393"/>
        <v>125461</v>
      </c>
    </row>
    <row r="1097" spans="1:26" x14ac:dyDescent="0.3">
      <c r="A1097" s="56" t="str">
        <f t="shared" si="395"/>
        <v>OUT TIME</v>
      </c>
      <c r="B1097" s="56" t="str">
        <f t="shared" si="412"/>
        <v>ultimo</v>
      </c>
      <c r="C1097" s="55">
        <f t="shared" si="411"/>
        <v>2</v>
      </c>
      <c r="D1097" t="str">
        <f t="shared" si="411"/>
        <v>Coclé</v>
      </c>
      <c r="E1097" s="23">
        <f t="shared" si="396"/>
        <v>44069</v>
      </c>
      <c r="F1097" s="54">
        <f t="shared" si="397"/>
        <v>85</v>
      </c>
      <c r="G1097" cm="1">
        <f t="array" ref="G1097">+INDEX('Casos ACUM Prov'!$CK$3:$OM$16,'TODO PROVINCIA'!C1097+1,'TODO PROVINCIA'!F1097)</f>
        <v>0</v>
      </c>
      <c r="H1097">
        <f t="shared" si="389"/>
        <v>0</v>
      </c>
      <c r="I1097" cm="1">
        <f t="array" ref="I1097">+INDEX('Muertes-PROV'!$C$3:$GE$16,$C1097+1,$F1097)</f>
        <v>0</v>
      </c>
      <c r="J1097">
        <f t="shared" si="390"/>
        <v>0</v>
      </c>
      <c r="K1097" cm="1">
        <f t="array" ref="K1097">+INDEX('rECUPERA-prov'!$C$3:$LA$16,$C1097+1,$F1097)</f>
        <v>0</v>
      </c>
      <c r="L1097">
        <f t="shared" si="391"/>
        <v>0</v>
      </c>
      <c r="M1097">
        <f t="shared" si="398"/>
        <v>0</v>
      </c>
      <c r="N1097">
        <f t="shared" si="392"/>
        <v>0</v>
      </c>
      <c r="O1097" s="57">
        <f t="shared" si="399"/>
        <v>0</v>
      </c>
      <c r="P1097" s="57">
        <f t="shared" si="400"/>
        <v>0</v>
      </c>
      <c r="Q1097" s="57">
        <f t="shared" si="401"/>
        <v>0</v>
      </c>
      <c r="R1097" s="57">
        <f t="shared" si="402"/>
        <v>0</v>
      </c>
      <c r="S1097" s="57">
        <f t="shared" si="403"/>
        <v>0</v>
      </c>
      <c r="T1097" s="57">
        <f t="shared" si="404"/>
        <v>0</v>
      </c>
      <c r="U1097" s="57">
        <f t="shared" si="405"/>
        <v>0</v>
      </c>
      <c r="V1097" s="58">
        <f t="shared" si="406"/>
        <v>0</v>
      </c>
      <c r="W1097" s="58">
        <f t="shared" si="407"/>
        <v>0</v>
      </c>
      <c r="X1097" s="58">
        <f t="shared" si="408"/>
        <v>0</v>
      </c>
      <c r="Y1097" s="58">
        <f t="shared" si="409"/>
        <v>0</v>
      </c>
      <c r="Z1097">
        <f t="shared" si="393"/>
        <v>416873</v>
      </c>
    </row>
    <row r="1098" spans="1:26" x14ac:dyDescent="0.3">
      <c r="A1098" s="56" t="str">
        <f t="shared" si="395"/>
        <v>OUT TIME</v>
      </c>
      <c r="B1098" s="56" t="str">
        <f t="shared" si="412"/>
        <v>ultimo</v>
      </c>
      <c r="C1098" s="55">
        <f t="shared" si="411"/>
        <v>3</v>
      </c>
      <c r="D1098" t="str">
        <f t="shared" si="411"/>
        <v>Colón</v>
      </c>
      <c r="E1098" s="23">
        <f t="shared" si="396"/>
        <v>44069</v>
      </c>
      <c r="F1098" s="54">
        <f t="shared" si="397"/>
        <v>85</v>
      </c>
      <c r="G1098" cm="1">
        <f t="array" ref="G1098">+INDEX('Casos ACUM Prov'!$CK$3:$OM$16,'TODO PROVINCIA'!C1098+1,'TODO PROVINCIA'!F1098)</f>
        <v>0</v>
      </c>
      <c r="H1098">
        <f t="shared" si="389"/>
        <v>0</v>
      </c>
      <c r="I1098" cm="1">
        <f t="array" ref="I1098">+INDEX('Muertes-PROV'!$C$3:$GE$16,$C1098+1,$F1098)</f>
        <v>0</v>
      </c>
      <c r="J1098">
        <f t="shared" si="390"/>
        <v>0</v>
      </c>
      <c r="K1098" cm="1">
        <f t="array" ref="K1098">+INDEX('rECUPERA-prov'!$C$3:$LA$16,$C1098+1,$F1098)</f>
        <v>0</v>
      </c>
      <c r="L1098">
        <f t="shared" si="391"/>
        <v>0</v>
      </c>
      <c r="M1098">
        <f t="shared" si="398"/>
        <v>0</v>
      </c>
      <c r="N1098">
        <f t="shared" si="392"/>
        <v>0</v>
      </c>
      <c r="O1098" s="57">
        <f t="shared" si="399"/>
        <v>0</v>
      </c>
      <c r="P1098" s="57">
        <f t="shared" si="400"/>
        <v>0</v>
      </c>
      <c r="Q1098" s="57">
        <f t="shared" si="401"/>
        <v>0</v>
      </c>
      <c r="R1098" s="57">
        <f t="shared" si="402"/>
        <v>0</v>
      </c>
      <c r="S1098" s="57">
        <f t="shared" si="403"/>
        <v>0</v>
      </c>
      <c r="T1098" s="57">
        <f t="shared" si="404"/>
        <v>0</v>
      </c>
      <c r="U1098" s="57">
        <f t="shared" si="405"/>
        <v>0</v>
      </c>
      <c r="V1098" s="58">
        <f t="shared" si="406"/>
        <v>0</v>
      </c>
      <c r="W1098" s="58">
        <f t="shared" si="407"/>
        <v>0</v>
      </c>
      <c r="X1098" s="58">
        <f t="shared" si="408"/>
        <v>0</v>
      </c>
      <c r="Y1098" s="58">
        <f t="shared" si="409"/>
        <v>0</v>
      </c>
      <c r="Z1098">
        <f t="shared" si="393"/>
        <v>233708</v>
      </c>
    </row>
    <row r="1099" spans="1:26" x14ac:dyDescent="0.3">
      <c r="A1099" s="56" t="str">
        <f t="shared" si="395"/>
        <v>OUT TIME</v>
      </c>
      <c r="B1099" s="56" t="str">
        <f t="shared" si="412"/>
        <v>ultimo</v>
      </c>
      <c r="C1099" s="55">
        <f t="shared" si="411"/>
        <v>4</v>
      </c>
      <c r="D1099" t="str">
        <f t="shared" si="411"/>
        <v>Chiriquí</v>
      </c>
      <c r="E1099" s="23">
        <f t="shared" si="396"/>
        <v>44069</v>
      </c>
      <c r="F1099" s="54">
        <f t="shared" si="397"/>
        <v>85</v>
      </c>
      <c r="G1099" cm="1">
        <f t="array" ref="G1099">+INDEX('Casos ACUM Prov'!$CK$3:$OM$16,'TODO PROVINCIA'!C1099+1,'TODO PROVINCIA'!F1099)</f>
        <v>0</v>
      </c>
      <c r="H1099">
        <f t="shared" si="389"/>
        <v>0</v>
      </c>
      <c r="I1099" cm="1">
        <f t="array" ref="I1099">+INDEX('Muertes-PROV'!$C$3:$GE$16,$C1099+1,$F1099)</f>
        <v>0</v>
      </c>
      <c r="J1099">
        <f t="shared" si="390"/>
        <v>0</v>
      </c>
      <c r="K1099" cm="1">
        <f t="array" ref="K1099">+INDEX('rECUPERA-prov'!$C$3:$LA$16,$C1099+1,$F1099)</f>
        <v>0</v>
      </c>
      <c r="L1099">
        <f t="shared" si="391"/>
        <v>0</v>
      </c>
      <c r="M1099">
        <f t="shared" si="398"/>
        <v>0</v>
      </c>
      <c r="N1099">
        <f t="shared" si="392"/>
        <v>0</v>
      </c>
      <c r="O1099" s="57">
        <f t="shared" si="399"/>
        <v>0</v>
      </c>
      <c r="P1099" s="57">
        <f t="shared" si="400"/>
        <v>0</v>
      </c>
      <c r="Q1099" s="57">
        <f t="shared" si="401"/>
        <v>0</v>
      </c>
      <c r="R1099" s="57">
        <f t="shared" si="402"/>
        <v>0</v>
      </c>
      <c r="S1099" s="57">
        <f t="shared" si="403"/>
        <v>0</v>
      </c>
      <c r="T1099" s="57">
        <f t="shared" si="404"/>
        <v>0</v>
      </c>
      <c r="U1099" s="57">
        <f t="shared" si="405"/>
        <v>0</v>
      </c>
      <c r="V1099" s="58">
        <f t="shared" si="406"/>
        <v>0</v>
      </c>
      <c r="W1099" s="58">
        <f t="shared" si="407"/>
        <v>0</v>
      </c>
      <c r="X1099" s="58">
        <f t="shared" si="408"/>
        <v>0</v>
      </c>
      <c r="Y1099" s="58">
        <f t="shared" si="409"/>
        <v>0</v>
      </c>
      <c r="Z1099">
        <f t="shared" si="393"/>
        <v>241928</v>
      </c>
    </row>
    <row r="1100" spans="1:26" x14ac:dyDescent="0.3">
      <c r="A1100" s="56" t="str">
        <f t="shared" si="395"/>
        <v>OUT TIME</v>
      </c>
      <c r="B1100" s="56" t="str">
        <f t="shared" si="412"/>
        <v>ultimo</v>
      </c>
      <c r="C1100" s="55">
        <f t="shared" ref="C1100:D1115" si="413">+C1087</f>
        <v>5</v>
      </c>
      <c r="D1100" t="str">
        <f t="shared" si="413"/>
        <v>Darién</v>
      </c>
      <c r="E1100" s="23">
        <f t="shared" si="396"/>
        <v>44069</v>
      </c>
      <c r="F1100" s="54">
        <f t="shared" si="397"/>
        <v>85</v>
      </c>
      <c r="G1100" cm="1">
        <f t="array" ref="G1100">+INDEX('Casos ACUM Prov'!$CK$3:$OM$16,'TODO PROVINCIA'!C1100+1,'TODO PROVINCIA'!F1100)</f>
        <v>0</v>
      </c>
      <c r="H1100">
        <f t="shared" si="389"/>
        <v>0</v>
      </c>
      <c r="I1100" cm="1">
        <f t="array" ref="I1100">+INDEX('Muertes-PROV'!$C$3:$GE$16,$C1100+1,$F1100)</f>
        <v>0</v>
      </c>
      <c r="J1100">
        <f t="shared" si="390"/>
        <v>0</v>
      </c>
      <c r="K1100" cm="1">
        <f t="array" ref="K1100">+INDEX('rECUPERA-prov'!$C$3:$LA$16,$C1100+1,$F1100)</f>
        <v>0</v>
      </c>
      <c r="L1100">
        <f t="shared" si="391"/>
        <v>0</v>
      </c>
      <c r="M1100">
        <f t="shared" si="398"/>
        <v>0</v>
      </c>
      <c r="N1100">
        <f t="shared" si="392"/>
        <v>0</v>
      </c>
      <c r="O1100" s="57">
        <f t="shared" si="399"/>
        <v>0</v>
      </c>
      <c r="P1100" s="57">
        <f t="shared" si="400"/>
        <v>0</v>
      </c>
      <c r="Q1100" s="57">
        <f t="shared" si="401"/>
        <v>0</v>
      </c>
      <c r="R1100" s="57">
        <f t="shared" si="402"/>
        <v>0</v>
      </c>
      <c r="S1100" s="57">
        <f t="shared" si="403"/>
        <v>0</v>
      </c>
      <c r="T1100" s="57">
        <f t="shared" si="404"/>
        <v>0</v>
      </c>
      <c r="U1100" s="57">
        <f t="shared" si="405"/>
        <v>0</v>
      </c>
      <c r="V1100" s="58">
        <f t="shared" si="406"/>
        <v>0</v>
      </c>
      <c r="W1100" s="58">
        <f t="shared" si="407"/>
        <v>0</v>
      </c>
      <c r="X1100" s="58">
        <f t="shared" si="408"/>
        <v>0</v>
      </c>
      <c r="Y1100" s="58">
        <f t="shared" si="409"/>
        <v>0</v>
      </c>
      <c r="Z1100">
        <f t="shared" si="393"/>
        <v>10001</v>
      </c>
    </row>
    <row r="1101" spans="1:26" x14ac:dyDescent="0.3">
      <c r="A1101" s="56" t="str">
        <f t="shared" si="395"/>
        <v>OUT TIME</v>
      </c>
      <c r="B1101" s="56" t="str">
        <f t="shared" si="412"/>
        <v>ultimo</v>
      </c>
      <c r="C1101" s="55">
        <f t="shared" si="413"/>
        <v>6</v>
      </c>
      <c r="D1101" t="str">
        <f t="shared" si="413"/>
        <v>Herrera</v>
      </c>
      <c r="E1101" s="23">
        <f t="shared" si="396"/>
        <v>44069</v>
      </c>
      <c r="F1101" s="54">
        <f t="shared" si="397"/>
        <v>85</v>
      </c>
      <c r="G1101" cm="1">
        <f t="array" ref="G1101">+INDEX('Casos ACUM Prov'!$CK$3:$OM$16,'TODO PROVINCIA'!C1101+1,'TODO PROVINCIA'!F1101)</f>
        <v>0</v>
      </c>
      <c r="H1101">
        <f t="shared" si="389"/>
        <v>0</v>
      </c>
      <c r="I1101" cm="1">
        <f t="array" ref="I1101">+INDEX('Muertes-PROV'!$C$3:$GE$16,$C1101+1,$F1101)</f>
        <v>0</v>
      </c>
      <c r="J1101">
        <f t="shared" si="390"/>
        <v>0</v>
      </c>
      <c r="K1101" cm="1">
        <f t="array" ref="K1101">+INDEX('rECUPERA-prov'!$C$3:$LA$16,$C1101+1,$F1101)</f>
        <v>0</v>
      </c>
      <c r="L1101">
        <f t="shared" si="391"/>
        <v>0</v>
      </c>
      <c r="M1101">
        <f t="shared" si="398"/>
        <v>0</v>
      </c>
      <c r="N1101">
        <f t="shared" si="392"/>
        <v>0</v>
      </c>
      <c r="O1101" s="57">
        <f t="shared" si="399"/>
        <v>0</v>
      </c>
      <c r="P1101" s="57">
        <f t="shared" si="400"/>
        <v>0</v>
      </c>
      <c r="Q1101" s="57">
        <f t="shared" si="401"/>
        <v>0</v>
      </c>
      <c r="R1101" s="57">
        <f t="shared" si="402"/>
        <v>0</v>
      </c>
      <c r="S1101" s="57">
        <f t="shared" si="403"/>
        <v>0</v>
      </c>
      <c r="T1101" s="57">
        <f t="shared" si="404"/>
        <v>0</v>
      </c>
      <c r="U1101" s="57">
        <f t="shared" si="405"/>
        <v>0</v>
      </c>
      <c r="V1101" s="58">
        <f t="shared" si="406"/>
        <v>0</v>
      </c>
      <c r="W1101" s="58">
        <f t="shared" si="407"/>
        <v>0</v>
      </c>
      <c r="X1101" s="58">
        <f t="shared" si="408"/>
        <v>0</v>
      </c>
      <c r="Y1101" s="58">
        <f t="shared" si="409"/>
        <v>0</v>
      </c>
      <c r="Z1101">
        <f t="shared" si="393"/>
        <v>33109</v>
      </c>
    </row>
    <row r="1102" spans="1:26" x14ac:dyDescent="0.3">
      <c r="A1102" s="56" t="str">
        <f t="shared" si="395"/>
        <v>OUT TIME</v>
      </c>
      <c r="B1102" s="56" t="str">
        <f t="shared" si="412"/>
        <v>ultimo</v>
      </c>
      <c r="C1102" s="55">
        <f t="shared" si="413"/>
        <v>7</v>
      </c>
      <c r="D1102" t="str">
        <f t="shared" si="413"/>
        <v>Los Santos</v>
      </c>
      <c r="E1102" s="23">
        <f t="shared" si="396"/>
        <v>44069</v>
      </c>
      <c r="F1102" s="54">
        <f t="shared" si="397"/>
        <v>85</v>
      </c>
      <c r="G1102" cm="1">
        <f t="array" ref="G1102">+INDEX('Casos ACUM Prov'!$CK$3:$OM$16,'TODO PROVINCIA'!C1102+1,'TODO PROVINCIA'!F1102)</f>
        <v>0</v>
      </c>
      <c r="H1102">
        <f t="shared" si="389"/>
        <v>0</v>
      </c>
      <c r="I1102" cm="1">
        <f t="array" ref="I1102">+INDEX('Muertes-PROV'!$C$3:$GE$16,$C1102+1,$F1102)</f>
        <v>0</v>
      </c>
      <c r="J1102">
        <f t="shared" si="390"/>
        <v>0</v>
      </c>
      <c r="K1102" cm="1">
        <f t="array" ref="K1102">+INDEX('rECUPERA-prov'!$C$3:$LA$16,$C1102+1,$F1102)</f>
        <v>0</v>
      </c>
      <c r="L1102">
        <f t="shared" si="391"/>
        <v>0</v>
      </c>
      <c r="M1102">
        <f t="shared" si="398"/>
        <v>0</v>
      </c>
      <c r="N1102">
        <f t="shared" si="392"/>
        <v>0</v>
      </c>
      <c r="O1102" s="57">
        <f t="shared" si="399"/>
        <v>0</v>
      </c>
      <c r="P1102" s="57">
        <f t="shared" si="400"/>
        <v>0</v>
      </c>
      <c r="Q1102" s="57">
        <f t="shared" si="401"/>
        <v>0</v>
      </c>
      <c r="R1102" s="57">
        <f t="shared" si="402"/>
        <v>0</v>
      </c>
      <c r="S1102" s="57">
        <f t="shared" si="403"/>
        <v>0</v>
      </c>
      <c r="T1102" s="57">
        <f t="shared" si="404"/>
        <v>0</v>
      </c>
      <c r="U1102" s="57">
        <f t="shared" si="405"/>
        <v>0</v>
      </c>
      <c r="V1102" s="58">
        <f t="shared" si="406"/>
        <v>0</v>
      </c>
      <c r="W1102" s="58">
        <f t="shared" si="407"/>
        <v>0</v>
      </c>
      <c r="X1102" s="58">
        <f t="shared" si="408"/>
        <v>0</v>
      </c>
      <c r="Y1102" s="58">
        <f t="shared" si="409"/>
        <v>0</v>
      </c>
      <c r="Z1102">
        <f t="shared" si="393"/>
        <v>156747</v>
      </c>
    </row>
    <row r="1103" spans="1:26" x14ac:dyDescent="0.3">
      <c r="A1103" s="56" t="str">
        <f t="shared" si="395"/>
        <v>OUT TIME</v>
      </c>
      <c r="B1103" s="56" t="str">
        <f t="shared" si="412"/>
        <v>ultimo</v>
      </c>
      <c r="C1103" s="55">
        <f t="shared" si="413"/>
        <v>8</v>
      </c>
      <c r="D1103" t="str">
        <f t="shared" si="413"/>
        <v>Panamá</v>
      </c>
      <c r="E1103" s="23">
        <f t="shared" si="396"/>
        <v>44069</v>
      </c>
      <c r="F1103" s="54">
        <f t="shared" si="397"/>
        <v>85</v>
      </c>
      <c r="G1103" cm="1">
        <f t="array" ref="G1103">+INDEX('Casos ACUM Prov'!$CK$3:$OM$16,'TODO PROVINCIA'!C1103+1,'TODO PROVINCIA'!F1103)</f>
        <v>0</v>
      </c>
      <c r="H1103">
        <f t="shared" si="389"/>
        <v>0</v>
      </c>
      <c r="I1103" cm="1">
        <f t="array" ref="I1103">+INDEX('Muertes-PROV'!$C$3:$GE$16,$C1103+1,$F1103)</f>
        <v>0</v>
      </c>
      <c r="J1103">
        <f t="shared" si="390"/>
        <v>0</v>
      </c>
      <c r="K1103" cm="1">
        <f t="array" ref="K1103">+INDEX('rECUPERA-prov'!$C$3:$LA$16,$C1103+1,$F1103)</f>
        <v>0</v>
      </c>
      <c r="L1103">
        <f t="shared" si="391"/>
        <v>0</v>
      </c>
      <c r="M1103">
        <f t="shared" si="398"/>
        <v>0</v>
      </c>
      <c r="N1103">
        <f t="shared" si="392"/>
        <v>0</v>
      </c>
      <c r="O1103" s="57">
        <f t="shared" si="399"/>
        <v>0</v>
      </c>
      <c r="P1103" s="57">
        <f t="shared" si="400"/>
        <v>0</v>
      </c>
      <c r="Q1103" s="57">
        <f t="shared" si="401"/>
        <v>0</v>
      </c>
      <c r="R1103" s="57">
        <f t="shared" si="402"/>
        <v>0</v>
      </c>
      <c r="S1103" s="57">
        <f t="shared" si="403"/>
        <v>0</v>
      </c>
      <c r="T1103" s="57">
        <f t="shared" si="404"/>
        <v>0</v>
      </c>
      <c r="U1103" s="57">
        <f t="shared" si="405"/>
        <v>0</v>
      </c>
      <c r="V1103" s="58">
        <f t="shared" si="406"/>
        <v>0</v>
      </c>
      <c r="W1103" s="58">
        <f t="shared" si="407"/>
        <v>0</v>
      </c>
      <c r="X1103" s="58">
        <f t="shared" si="408"/>
        <v>0</v>
      </c>
      <c r="Y1103" s="58">
        <f t="shared" si="409"/>
        <v>0</v>
      </c>
      <c r="Z1103">
        <f t="shared" si="393"/>
        <v>109955</v>
      </c>
    </row>
    <row r="1104" spans="1:26" x14ac:dyDescent="0.3">
      <c r="A1104" s="56" t="str">
        <f t="shared" si="395"/>
        <v>OUT TIME</v>
      </c>
      <c r="B1104" s="56" t="str">
        <f t="shared" si="412"/>
        <v>ultimo</v>
      </c>
      <c r="C1104" s="55">
        <f t="shared" si="413"/>
        <v>9</v>
      </c>
      <c r="D1104" t="str">
        <f t="shared" si="413"/>
        <v>Veraguas</v>
      </c>
      <c r="E1104" s="23">
        <f t="shared" si="396"/>
        <v>44069</v>
      </c>
      <c r="F1104" s="54">
        <f t="shared" si="397"/>
        <v>85</v>
      </c>
      <c r="G1104" cm="1">
        <f t="array" ref="G1104">+INDEX('Casos ACUM Prov'!$CK$3:$OM$16,'TODO PROVINCIA'!C1104+1,'TODO PROVINCIA'!F1104)</f>
        <v>0</v>
      </c>
      <c r="H1104">
        <f t="shared" si="389"/>
        <v>0</v>
      </c>
      <c r="I1104" cm="1">
        <f t="array" ref="I1104">+INDEX('Muertes-PROV'!$C$3:$GE$16,$C1104+1,$F1104)</f>
        <v>0</v>
      </c>
      <c r="J1104">
        <f t="shared" si="390"/>
        <v>0</v>
      </c>
      <c r="K1104" cm="1">
        <f t="array" ref="K1104">+INDEX('rECUPERA-prov'!$C$3:$LA$16,$C1104+1,$F1104)</f>
        <v>0</v>
      </c>
      <c r="L1104">
        <f t="shared" si="391"/>
        <v>0</v>
      </c>
      <c r="M1104">
        <f t="shared" si="398"/>
        <v>0</v>
      </c>
      <c r="N1104">
        <f t="shared" si="392"/>
        <v>0</v>
      </c>
      <c r="O1104" s="57">
        <f t="shared" si="399"/>
        <v>0</v>
      </c>
      <c r="P1104" s="57">
        <f t="shared" si="400"/>
        <v>0</v>
      </c>
      <c r="Q1104" s="57">
        <f t="shared" si="401"/>
        <v>0</v>
      </c>
      <c r="R1104" s="57">
        <f t="shared" si="402"/>
        <v>0</v>
      </c>
      <c r="S1104" s="57">
        <f t="shared" si="403"/>
        <v>0</v>
      </c>
      <c r="T1104" s="57">
        <f t="shared" si="404"/>
        <v>0</v>
      </c>
      <c r="U1104" s="57">
        <f t="shared" si="405"/>
        <v>0</v>
      </c>
      <c r="V1104" s="58">
        <f t="shared" si="406"/>
        <v>0</v>
      </c>
      <c r="W1104" s="58">
        <f t="shared" si="407"/>
        <v>0</v>
      </c>
      <c r="X1104" s="58">
        <f t="shared" si="408"/>
        <v>0</v>
      </c>
      <c r="Y1104" s="58">
        <f t="shared" si="409"/>
        <v>0</v>
      </c>
      <c r="Z1104">
        <f t="shared" si="393"/>
        <v>109955</v>
      </c>
    </row>
    <row r="1105" spans="1:26" x14ac:dyDescent="0.3">
      <c r="A1105" s="56" t="str">
        <f t="shared" si="395"/>
        <v>OUT TIME</v>
      </c>
      <c r="B1105" s="56" t="str">
        <f t="shared" si="412"/>
        <v>ultimo</v>
      </c>
      <c r="C1105" s="55">
        <f t="shared" si="413"/>
        <v>10</v>
      </c>
      <c r="D1105" t="str">
        <f t="shared" si="413"/>
        <v>Comarca Kuna Yala</v>
      </c>
      <c r="E1105" s="23">
        <f t="shared" si="396"/>
        <v>44069</v>
      </c>
      <c r="F1105" s="54">
        <f t="shared" si="397"/>
        <v>85</v>
      </c>
      <c r="G1105" cm="1">
        <f t="array" ref="G1105">+INDEX('Casos ACUM Prov'!$CK$3:$OM$16,'TODO PROVINCIA'!C1105+1,'TODO PROVINCIA'!F1105)</f>
        <v>0</v>
      </c>
      <c r="H1105">
        <f t="shared" ref="H1105:H1168" si="414">+G1105-G1092</f>
        <v>0</v>
      </c>
      <c r="I1105" cm="1">
        <f t="array" ref="I1105">+INDEX('Muertes-PROV'!$C$3:$GE$16,$C1105+1,$F1105)</f>
        <v>0</v>
      </c>
      <c r="J1105">
        <f t="shared" ref="J1105:J1168" si="415">+I1105-I1092</f>
        <v>0</v>
      </c>
      <c r="K1105" cm="1">
        <f t="array" ref="K1105">+INDEX('rECUPERA-prov'!$C$3:$LA$16,$C1105+1,$F1105)</f>
        <v>0</v>
      </c>
      <c r="L1105">
        <f t="shared" ref="L1105:L1168" si="416">+K1105-K1092</f>
        <v>0</v>
      </c>
      <c r="M1105">
        <f t="shared" si="398"/>
        <v>0</v>
      </c>
      <c r="N1105">
        <f t="shared" ref="N1105:N1168" si="417">+M1105-M1092</f>
        <v>0</v>
      </c>
      <c r="O1105" s="57">
        <f t="shared" si="399"/>
        <v>0</v>
      </c>
      <c r="P1105" s="57">
        <f t="shared" si="400"/>
        <v>0</v>
      </c>
      <c r="Q1105" s="57">
        <f t="shared" si="401"/>
        <v>0</v>
      </c>
      <c r="R1105" s="57">
        <f t="shared" si="402"/>
        <v>0</v>
      </c>
      <c r="S1105" s="57">
        <f t="shared" si="403"/>
        <v>0</v>
      </c>
      <c r="T1105" s="57">
        <f t="shared" si="404"/>
        <v>0</v>
      </c>
      <c r="U1105" s="57">
        <f t="shared" si="405"/>
        <v>0</v>
      </c>
      <c r="V1105" s="58">
        <f t="shared" si="406"/>
        <v>0</v>
      </c>
      <c r="W1105" s="58">
        <f t="shared" si="407"/>
        <v>0</v>
      </c>
      <c r="X1105" s="58">
        <f t="shared" si="408"/>
        <v>0</v>
      </c>
      <c r="Y1105" s="58">
        <f t="shared" si="409"/>
        <v>0</v>
      </c>
      <c r="Z1105">
        <f t="shared" ref="Z1105:Z1168" si="418">+Z1092</f>
        <v>89592</v>
      </c>
    </row>
    <row r="1106" spans="1:26" x14ac:dyDescent="0.3">
      <c r="A1106" s="56" t="str">
        <f t="shared" si="395"/>
        <v>OUT TIME</v>
      </c>
      <c r="B1106" s="56" t="str">
        <f t="shared" si="412"/>
        <v>ultimo</v>
      </c>
      <c r="C1106" s="55">
        <f t="shared" si="413"/>
        <v>11</v>
      </c>
      <c r="D1106" t="str">
        <f t="shared" si="413"/>
        <v>Comarca Emberá Wounaán</v>
      </c>
      <c r="E1106" s="23">
        <f t="shared" si="396"/>
        <v>44069</v>
      </c>
      <c r="F1106" s="54">
        <f t="shared" si="397"/>
        <v>85</v>
      </c>
      <c r="G1106" cm="1">
        <f t="array" ref="G1106">+INDEX('Casos ACUM Prov'!$CK$3:$OM$16,'TODO PROVINCIA'!C1106+1,'TODO PROVINCIA'!F1106)</f>
        <v>0</v>
      </c>
      <c r="H1106">
        <f t="shared" si="414"/>
        <v>0</v>
      </c>
      <c r="I1106" cm="1">
        <f t="array" ref="I1106">+INDEX('Muertes-PROV'!$C$3:$GE$16,$C1106+1,$F1106)</f>
        <v>0</v>
      </c>
      <c r="J1106">
        <f t="shared" si="415"/>
        <v>0</v>
      </c>
      <c r="K1106" cm="1">
        <f t="array" ref="K1106">+INDEX('rECUPERA-prov'!$C$3:$LA$16,$C1106+1,$F1106)</f>
        <v>0</v>
      </c>
      <c r="L1106">
        <f t="shared" si="416"/>
        <v>0</v>
      </c>
      <c r="M1106">
        <f t="shared" si="398"/>
        <v>0</v>
      </c>
      <c r="N1106">
        <f t="shared" si="417"/>
        <v>0</v>
      </c>
      <c r="O1106" s="57">
        <f t="shared" si="399"/>
        <v>0</v>
      </c>
      <c r="P1106" s="57">
        <f t="shared" si="400"/>
        <v>0</v>
      </c>
      <c r="Q1106" s="57">
        <f t="shared" si="401"/>
        <v>0</v>
      </c>
      <c r="R1106" s="57">
        <f t="shared" si="402"/>
        <v>0</v>
      </c>
      <c r="S1106" s="57">
        <f t="shared" si="403"/>
        <v>0</v>
      </c>
      <c r="T1106" s="57">
        <f t="shared" si="404"/>
        <v>0</v>
      </c>
      <c r="U1106" s="57">
        <f t="shared" si="405"/>
        <v>0</v>
      </c>
      <c r="V1106" s="58">
        <f t="shared" si="406"/>
        <v>0</v>
      </c>
      <c r="W1106" s="58">
        <f t="shared" si="407"/>
        <v>0</v>
      </c>
      <c r="X1106" s="58">
        <f t="shared" si="408"/>
        <v>0</v>
      </c>
      <c r="Y1106" s="58">
        <f t="shared" si="409"/>
        <v>0</v>
      </c>
      <c r="Z1106">
        <f t="shared" si="418"/>
        <v>1249032</v>
      </c>
    </row>
    <row r="1107" spans="1:26" x14ac:dyDescent="0.3">
      <c r="A1107" s="56" t="str">
        <f t="shared" si="395"/>
        <v>OUT TIME</v>
      </c>
      <c r="B1107" s="56" t="str">
        <f t="shared" si="412"/>
        <v>ultimo</v>
      </c>
      <c r="C1107" s="55">
        <f t="shared" si="413"/>
        <v>12</v>
      </c>
      <c r="D1107" t="str">
        <f t="shared" si="413"/>
        <v>Comarca Ngäbe Buglé</v>
      </c>
      <c r="E1107" s="23">
        <f t="shared" si="396"/>
        <v>44069</v>
      </c>
      <c r="F1107" s="54">
        <f t="shared" si="397"/>
        <v>85</v>
      </c>
      <c r="G1107" cm="1">
        <f t="array" ref="G1107">+INDEX('Casos ACUM Prov'!$CK$3:$OM$16,'TODO PROVINCIA'!C1107+1,'TODO PROVINCIA'!F1107)</f>
        <v>0</v>
      </c>
      <c r="H1107">
        <f t="shared" si="414"/>
        <v>0</v>
      </c>
      <c r="I1107" cm="1">
        <f t="array" ref="I1107">+INDEX('Muertes-PROV'!$C$3:$GE$16,$C1107+1,$F1107)</f>
        <v>0</v>
      </c>
      <c r="J1107">
        <f t="shared" si="415"/>
        <v>0</v>
      </c>
      <c r="K1107" cm="1">
        <f t="array" ref="K1107">+INDEX('rECUPERA-prov'!$C$3:$LA$16,$C1107+1,$F1107)</f>
        <v>0</v>
      </c>
      <c r="L1107">
        <f t="shared" si="416"/>
        <v>0</v>
      </c>
      <c r="M1107">
        <f t="shared" si="398"/>
        <v>0</v>
      </c>
      <c r="N1107">
        <f t="shared" si="417"/>
        <v>0</v>
      </c>
      <c r="O1107" s="57">
        <f t="shared" si="399"/>
        <v>0</v>
      </c>
      <c r="P1107" s="57">
        <f t="shared" si="400"/>
        <v>0</v>
      </c>
      <c r="Q1107" s="57">
        <f t="shared" si="401"/>
        <v>0</v>
      </c>
      <c r="R1107" s="57">
        <f t="shared" si="402"/>
        <v>0</v>
      </c>
      <c r="S1107" s="57">
        <f t="shared" si="403"/>
        <v>0</v>
      </c>
      <c r="T1107" s="57">
        <f t="shared" si="404"/>
        <v>0</v>
      </c>
      <c r="U1107" s="57">
        <f t="shared" si="405"/>
        <v>0</v>
      </c>
      <c r="V1107" s="58">
        <f t="shared" si="406"/>
        <v>0</v>
      </c>
      <c r="W1107" s="58">
        <f t="shared" si="407"/>
        <v>0</v>
      </c>
      <c r="X1107" s="58">
        <f t="shared" si="408"/>
        <v>0</v>
      </c>
      <c r="Y1107" s="58">
        <f t="shared" si="409"/>
        <v>0</v>
      </c>
      <c r="Z1107">
        <f t="shared" si="418"/>
        <v>464038</v>
      </c>
    </row>
    <row r="1108" spans="1:26" x14ac:dyDescent="0.3">
      <c r="A1108" s="56" t="str">
        <f t="shared" si="395"/>
        <v>OUT TIME</v>
      </c>
      <c r="B1108" s="56" t="str">
        <f t="shared" si="412"/>
        <v>ultimo</v>
      </c>
      <c r="C1108" s="55">
        <f t="shared" si="413"/>
        <v>13</v>
      </c>
      <c r="D1108" t="str">
        <f t="shared" si="413"/>
        <v>Panamá Oeste</v>
      </c>
      <c r="E1108" s="23">
        <f t="shared" si="396"/>
        <v>44069</v>
      </c>
      <c r="F1108" s="54">
        <f t="shared" si="397"/>
        <v>85</v>
      </c>
      <c r="G1108" cm="1">
        <f t="array" ref="G1108">+INDEX('Casos ACUM Prov'!$CK$3:$OM$16,'TODO PROVINCIA'!C1108+1,'TODO PROVINCIA'!F1108)</f>
        <v>0</v>
      </c>
      <c r="H1108">
        <f t="shared" si="414"/>
        <v>0</v>
      </c>
      <c r="I1108" cm="1">
        <f t="array" ref="I1108">+INDEX('Muertes-PROV'!$C$3:$GE$16,$C1108+1,$F1108)</f>
        <v>0</v>
      </c>
      <c r="J1108">
        <f t="shared" si="415"/>
        <v>0</v>
      </c>
      <c r="K1108" cm="1">
        <f t="array" ref="K1108">+INDEX('rECUPERA-prov'!$C$3:$LA$16,$C1108+1,$F1108)</f>
        <v>0</v>
      </c>
      <c r="L1108">
        <f t="shared" si="416"/>
        <v>0</v>
      </c>
      <c r="M1108">
        <f t="shared" si="398"/>
        <v>0</v>
      </c>
      <c r="N1108">
        <f t="shared" si="417"/>
        <v>0</v>
      </c>
      <c r="O1108" s="57">
        <f t="shared" si="399"/>
        <v>0</v>
      </c>
      <c r="P1108" s="57">
        <f t="shared" si="400"/>
        <v>0</v>
      </c>
      <c r="Q1108" s="57">
        <f t="shared" si="401"/>
        <v>0</v>
      </c>
      <c r="R1108" s="57">
        <f t="shared" si="402"/>
        <v>0</v>
      </c>
      <c r="S1108" s="57">
        <f t="shared" si="403"/>
        <v>0</v>
      </c>
      <c r="T1108" s="57">
        <f t="shared" si="404"/>
        <v>0</v>
      </c>
      <c r="U1108" s="57">
        <f t="shared" si="405"/>
        <v>0</v>
      </c>
      <c r="V1108" s="58">
        <f t="shared" si="406"/>
        <v>0</v>
      </c>
      <c r="W1108" s="58">
        <f t="shared" si="407"/>
        <v>0</v>
      </c>
      <c r="X1108" s="58">
        <f t="shared" si="408"/>
        <v>0</v>
      </c>
      <c r="Y1108" s="58">
        <f t="shared" si="409"/>
        <v>0</v>
      </c>
      <c r="Z1108">
        <f t="shared" si="418"/>
        <v>226991</v>
      </c>
    </row>
    <row r="1109" spans="1:26" x14ac:dyDescent="0.3">
      <c r="A1109" s="56" t="str">
        <f t="shared" si="395"/>
        <v>OUT TIME</v>
      </c>
      <c r="B1109" s="56" t="str">
        <f t="shared" si="412"/>
        <v>ultimo</v>
      </c>
      <c r="C1109" s="55">
        <f t="shared" si="413"/>
        <v>1</v>
      </c>
      <c r="D1109" t="str">
        <f t="shared" si="413"/>
        <v>Bocas del Toro</v>
      </c>
      <c r="E1109" s="23">
        <f t="shared" si="396"/>
        <v>44070</v>
      </c>
      <c r="F1109" s="54">
        <f t="shared" si="397"/>
        <v>86</v>
      </c>
      <c r="G1109" cm="1">
        <f t="array" ref="G1109">+INDEX('Casos ACUM Prov'!$CK$3:$OM$16,'TODO PROVINCIA'!C1109+1,'TODO PROVINCIA'!F1109)</f>
        <v>0</v>
      </c>
      <c r="H1109">
        <f t="shared" si="414"/>
        <v>0</v>
      </c>
      <c r="I1109" cm="1">
        <f t="array" ref="I1109">+INDEX('Muertes-PROV'!$C$3:$GE$16,$C1109+1,$F1109)</f>
        <v>0</v>
      </c>
      <c r="J1109">
        <f t="shared" si="415"/>
        <v>0</v>
      </c>
      <c r="K1109" cm="1">
        <f t="array" ref="K1109">+INDEX('rECUPERA-prov'!$C$3:$LA$16,$C1109+1,$F1109)</f>
        <v>0</v>
      </c>
      <c r="L1109">
        <f t="shared" si="416"/>
        <v>0</v>
      </c>
      <c r="M1109">
        <f t="shared" si="398"/>
        <v>0</v>
      </c>
      <c r="N1109">
        <f t="shared" si="417"/>
        <v>0</v>
      </c>
      <c r="O1109" s="57">
        <f t="shared" si="399"/>
        <v>0</v>
      </c>
      <c r="P1109" s="57">
        <f t="shared" si="400"/>
        <v>0</v>
      </c>
      <c r="Q1109" s="57">
        <f t="shared" si="401"/>
        <v>0</v>
      </c>
      <c r="R1109" s="57">
        <f t="shared" si="402"/>
        <v>0</v>
      </c>
      <c r="S1109" s="57">
        <f t="shared" si="403"/>
        <v>0</v>
      </c>
      <c r="T1109" s="57">
        <f t="shared" si="404"/>
        <v>0</v>
      </c>
      <c r="U1109" s="57">
        <f t="shared" si="405"/>
        <v>0</v>
      </c>
      <c r="V1109" s="58">
        <f t="shared" si="406"/>
        <v>0</v>
      </c>
      <c r="W1109" s="58">
        <f t="shared" si="407"/>
        <v>0</v>
      </c>
      <c r="X1109" s="58">
        <f t="shared" si="408"/>
        <v>0</v>
      </c>
      <c r="Y1109" s="58">
        <f t="shared" si="409"/>
        <v>0</v>
      </c>
      <c r="Z1109">
        <f t="shared" si="418"/>
        <v>125461</v>
      </c>
    </row>
    <row r="1110" spans="1:26" x14ac:dyDescent="0.3">
      <c r="A1110" s="56" t="str">
        <f t="shared" si="395"/>
        <v>OUT TIME</v>
      </c>
      <c r="B1110" s="56" t="str">
        <f t="shared" si="412"/>
        <v>ultimo</v>
      </c>
      <c r="C1110" s="55">
        <f t="shared" si="413"/>
        <v>2</v>
      </c>
      <c r="D1110" t="str">
        <f t="shared" si="413"/>
        <v>Coclé</v>
      </c>
      <c r="E1110" s="23">
        <f t="shared" si="396"/>
        <v>44070</v>
      </c>
      <c r="F1110" s="54">
        <f t="shared" si="397"/>
        <v>86</v>
      </c>
      <c r="G1110" cm="1">
        <f t="array" ref="G1110">+INDEX('Casos ACUM Prov'!$CK$3:$OM$16,'TODO PROVINCIA'!C1110+1,'TODO PROVINCIA'!F1110)</f>
        <v>0</v>
      </c>
      <c r="H1110">
        <f t="shared" si="414"/>
        <v>0</v>
      </c>
      <c r="I1110" cm="1">
        <f t="array" ref="I1110">+INDEX('Muertes-PROV'!$C$3:$GE$16,$C1110+1,$F1110)</f>
        <v>0</v>
      </c>
      <c r="J1110">
        <f t="shared" si="415"/>
        <v>0</v>
      </c>
      <c r="K1110" cm="1">
        <f t="array" ref="K1110">+INDEX('rECUPERA-prov'!$C$3:$LA$16,$C1110+1,$F1110)</f>
        <v>0</v>
      </c>
      <c r="L1110">
        <f t="shared" si="416"/>
        <v>0</v>
      </c>
      <c r="M1110">
        <f t="shared" si="398"/>
        <v>0</v>
      </c>
      <c r="N1110">
        <f t="shared" si="417"/>
        <v>0</v>
      </c>
      <c r="O1110" s="57">
        <f t="shared" si="399"/>
        <v>0</v>
      </c>
      <c r="P1110" s="57">
        <f t="shared" si="400"/>
        <v>0</v>
      </c>
      <c r="Q1110" s="57">
        <f t="shared" si="401"/>
        <v>0</v>
      </c>
      <c r="R1110" s="57">
        <f t="shared" si="402"/>
        <v>0</v>
      </c>
      <c r="S1110" s="57">
        <f t="shared" si="403"/>
        <v>0</v>
      </c>
      <c r="T1110" s="57">
        <f t="shared" si="404"/>
        <v>0</v>
      </c>
      <c r="U1110" s="57">
        <f t="shared" si="405"/>
        <v>0</v>
      </c>
      <c r="V1110" s="58">
        <f t="shared" si="406"/>
        <v>0</v>
      </c>
      <c r="W1110" s="58">
        <f t="shared" si="407"/>
        <v>0</v>
      </c>
      <c r="X1110" s="58">
        <f t="shared" si="408"/>
        <v>0</v>
      </c>
      <c r="Y1110" s="58">
        <f t="shared" si="409"/>
        <v>0</v>
      </c>
      <c r="Z1110">
        <f t="shared" si="418"/>
        <v>416873</v>
      </c>
    </row>
    <row r="1111" spans="1:26" x14ac:dyDescent="0.3">
      <c r="A1111" s="56" t="str">
        <f t="shared" si="395"/>
        <v>OUT TIME</v>
      </c>
      <c r="B1111" s="56" t="str">
        <f t="shared" si="412"/>
        <v>ultimo</v>
      </c>
      <c r="C1111" s="55">
        <f t="shared" si="413"/>
        <v>3</v>
      </c>
      <c r="D1111" t="str">
        <f t="shared" si="413"/>
        <v>Colón</v>
      </c>
      <c r="E1111" s="23">
        <f t="shared" si="396"/>
        <v>44070</v>
      </c>
      <c r="F1111" s="54">
        <f t="shared" si="397"/>
        <v>86</v>
      </c>
      <c r="G1111" cm="1">
        <f t="array" ref="G1111">+INDEX('Casos ACUM Prov'!$CK$3:$OM$16,'TODO PROVINCIA'!C1111+1,'TODO PROVINCIA'!F1111)</f>
        <v>0</v>
      </c>
      <c r="H1111">
        <f t="shared" si="414"/>
        <v>0</v>
      </c>
      <c r="I1111" cm="1">
        <f t="array" ref="I1111">+INDEX('Muertes-PROV'!$C$3:$GE$16,$C1111+1,$F1111)</f>
        <v>0</v>
      </c>
      <c r="J1111">
        <f t="shared" si="415"/>
        <v>0</v>
      </c>
      <c r="K1111" cm="1">
        <f t="array" ref="K1111">+INDEX('rECUPERA-prov'!$C$3:$LA$16,$C1111+1,$F1111)</f>
        <v>0</v>
      </c>
      <c r="L1111">
        <f t="shared" si="416"/>
        <v>0</v>
      </c>
      <c r="M1111">
        <f t="shared" si="398"/>
        <v>0</v>
      </c>
      <c r="N1111">
        <f t="shared" si="417"/>
        <v>0</v>
      </c>
      <c r="O1111" s="57">
        <f t="shared" si="399"/>
        <v>0</v>
      </c>
      <c r="P1111" s="57">
        <f t="shared" si="400"/>
        <v>0</v>
      </c>
      <c r="Q1111" s="57">
        <f t="shared" si="401"/>
        <v>0</v>
      </c>
      <c r="R1111" s="57">
        <f t="shared" si="402"/>
        <v>0</v>
      </c>
      <c r="S1111" s="57">
        <f t="shared" si="403"/>
        <v>0</v>
      </c>
      <c r="T1111" s="57">
        <f t="shared" si="404"/>
        <v>0</v>
      </c>
      <c r="U1111" s="57">
        <f t="shared" si="405"/>
        <v>0</v>
      </c>
      <c r="V1111" s="58">
        <f t="shared" si="406"/>
        <v>0</v>
      </c>
      <c r="W1111" s="58">
        <f t="shared" si="407"/>
        <v>0</v>
      </c>
      <c r="X1111" s="58">
        <f t="shared" si="408"/>
        <v>0</v>
      </c>
      <c r="Y1111" s="58">
        <f t="shared" si="409"/>
        <v>0</v>
      </c>
      <c r="Z1111">
        <f t="shared" si="418"/>
        <v>233708</v>
      </c>
    </row>
    <row r="1112" spans="1:26" x14ac:dyDescent="0.3">
      <c r="A1112" s="56" t="str">
        <f t="shared" si="395"/>
        <v>OUT TIME</v>
      </c>
      <c r="B1112" s="56" t="str">
        <f t="shared" si="412"/>
        <v>ultimo</v>
      </c>
      <c r="C1112" s="55">
        <f t="shared" si="413"/>
        <v>4</v>
      </c>
      <c r="D1112" t="str">
        <f t="shared" si="413"/>
        <v>Chiriquí</v>
      </c>
      <c r="E1112" s="23">
        <f t="shared" si="396"/>
        <v>44070</v>
      </c>
      <c r="F1112" s="54">
        <f t="shared" si="397"/>
        <v>86</v>
      </c>
      <c r="G1112" cm="1">
        <f t="array" ref="G1112">+INDEX('Casos ACUM Prov'!$CK$3:$OM$16,'TODO PROVINCIA'!C1112+1,'TODO PROVINCIA'!F1112)</f>
        <v>0</v>
      </c>
      <c r="H1112">
        <f t="shared" si="414"/>
        <v>0</v>
      </c>
      <c r="I1112" cm="1">
        <f t="array" ref="I1112">+INDEX('Muertes-PROV'!$C$3:$GE$16,$C1112+1,$F1112)</f>
        <v>0</v>
      </c>
      <c r="J1112">
        <f t="shared" si="415"/>
        <v>0</v>
      </c>
      <c r="K1112" cm="1">
        <f t="array" ref="K1112">+INDEX('rECUPERA-prov'!$C$3:$LA$16,$C1112+1,$F1112)</f>
        <v>0</v>
      </c>
      <c r="L1112">
        <f t="shared" si="416"/>
        <v>0</v>
      </c>
      <c r="M1112">
        <f t="shared" si="398"/>
        <v>0</v>
      </c>
      <c r="N1112">
        <f t="shared" si="417"/>
        <v>0</v>
      </c>
      <c r="O1112" s="57">
        <f t="shared" si="399"/>
        <v>0</v>
      </c>
      <c r="P1112" s="57">
        <f t="shared" si="400"/>
        <v>0</v>
      </c>
      <c r="Q1112" s="57">
        <f t="shared" si="401"/>
        <v>0</v>
      </c>
      <c r="R1112" s="57">
        <f t="shared" si="402"/>
        <v>0</v>
      </c>
      <c r="S1112" s="57">
        <f t="shared" si="403"/>
        <v>0</v>
      </c>
      <c r="T1112" s="57">
        <f t="shared" si="404"/>
        <v>0</v>
      </c>
      <c r="U1112" s="57">
        <f t="shared" si="405"/>
        <v>0</v>
      </c>
      <c r="V1112" s="58">
        <f t="shared" si="406"/>
        <v>0</v>
      </c>
      <c r="W1112" s="58">
        <f t="shared" si="407"/>
        <v>0</v>
      </c>
      <c r="X1112" s="58">
        <f t="shared" si="408"/>
        <v>0</v>
      </c>
      <c r="Y1112" s="58">
        <f t="shared" si="409"/>
        <v>0</v>
      </c>
      <c r="Z1112">
        <f t="shared" si="418"/>
        <v>241928</v>
      </c>
    </row>
    <row r="1113" spans="1:26" x14ac:dyDescent="0.3">
      <c r="A1113" s="56" t="str">
        <f t="shared" si="395"/>
        <v>OUT TIME</v>
      </c>
      <c r="B1113" s="56" t="str">
        <f t="shared" si="412"/>
        <v>ultimo</v>
      </c>
      <c r="C1113" s="55">
        <f t="shared" si="413"/>
        <v>5</v>
      </c>
      <c r="D1113" t="str">
        <f t="shared" si="413"/>
        <v>Darién</v>
      </c>
      <c r="E1113" s="23">
        <f t="shared" si="396"/>
        <v>44070</v>
      </c>
      <c r="F1113" s="54">
        <f t="shared" si="397"/>
        <v>86</v>
      </c>
      <c r="G1113" cm="1">
        <f t="array" ref="G1113">+INDEX('Casos ACUM Prov'!$CK$3:$OM$16,'TODO PROVINCIA'!C1113+1,'TODO PROVINCIA'!F1113)</f>
        <v>0</v>
      </c>
      <c r="H1113">
        <f t="shared" si="414"/>
        <v>0</v>
      </c>
      <c r="I1113" cm="1">
        <f t="array" ref="I1113">+INDEX('Muertes-PROV'!$C$3:$GE$16,$C1113+1,$F1113)</f>
        <v>0</v>
      </c>
      <c r="J1113">
        <f t="shared" si="415"/>
        <v>0</v>
      </c>
      <c r="K1113" cm="1">
        <f t="array" ref="K1113">+INDEX('rECUPERA-prov'!$C$3:$LA$16,$C1113+1,$F1113)</f>
        <v>0</v>
      </c>
      <c r="L1113">
        <f t="shared" si="416"/>
        <v>0</v>
      </c>
      <c r="M1113">
        <f t="shared" si="398"/>
        <v>0</v>
      </c>
      <c r="N1113">
        <f t="shared" si="417"/>
        <v>0</v>
      </c>
      <c r="O1113" s="57">
        <f t="shared" si="399"/>
        <v>0</v>
      </c>
      <c r="P1113" s="57">
        <f t="shared" si="400"/>
        <v>0</v>
      </c>
      <c r="Q1113" s="57">
        <f t="shared" si="401"/>
        <v>0</v>
      </c>
      <c r="R1113" s="57">
        <f t="shared" si="402"/>
        <v>0</v>
      </c>
      <c r="S1113" s="57">
        <f t="shared" si="403"/>
        <v>0</v>
      </c>
      <c r="T1113" s="57">
        <f t="shared" si="404"/>
        <v>0</v>
      </c>
      <c r="U1113" s="57">
        <f t="shared" si="405"/>
        <v>0</v>
      </c>
      <c r="V1113" s="58">
        <f t="shared" si="406"/>
        <v>0</v>
      </c>
      <c r="W1113" s="58">
        <f t="shared" si="407"/>
        <v>0</v>
      </c>
      <c r="X1113" s="58">
        <f t="shared" si="408"/>
        <v>0</v>
      </c>
      <c r="Y1113" s="58">
        <f t="shared" si="409"/>
        <v>0</v>
      </c>
      <c r="Z1113">
        <f t="shared" si="418"/>
        <v>10001</v>
      </c>
    </row>
    <row r="1114" spans="1:26" x14ac:dyDescent="0.3">
      <c r="A1114" s="56" t="str">
        <f t="shared" si="395"/>
        <v>OUT TIME</v>
      </c>
      <c r="B1114" s="56" t="str">
        <f t="shared" si="412"/>
        <v>ultimo</v>
      </c>
      <c r="C1114" s="55">
        <f t="shared" si="413"/>
        <v>6</v>
      </c>
      <c r="D1114" t="str">
        <f t="shared" si="413"/>
        <v>Herrera</v>
      </c>
      <c r="E1114" s="23">
        <f t="shared" si="396"/>
        <v>44070</v>
      </c>
      <c r="F1114" s="54">
        <f t="shared" si="397"/>
        <v>86</v>
      </c>
      <c r="G1114" cm="1">
        <f t="array" ref="G1114">+INDEX('Casos ACUM Prov'!$CK$3:$OM$16,'TODO PROVINCIA'!C1114+1,'TODO PROVINCIA'!F1114)</f>
        <v>0</v>
      </c>
      <c r="H1114">
        <f t="shared" si="414"/>
        <v>0</v>
      </c>
      <c r="I1114" cm="1">
        <f t="array" ref="I1114">+INDEX('Muertes-PROV'!$C$3:$GE$16,$C1114+1,$F1114)</f>
        <v>0</v>
      </c>
      <c r="J1114">
        <f t="shared" si="415"/>
        <v>0</v>
      </c>
      <c r="K1114" cm="1">
        <f t="array" ref="K1114">+INDEX('rECUPERA-prov'!$C$3:$LA$16,$C1114+1,$F1114)</f>
        <v>0</v>
      </c>
      <c r="L1114">
        <f t="shared" si="416"/>
        <v>0</v>
      </c>
      <c r="M1114">
        <f t="shared" si="398"/>
        <v>0</v>
      </c>
      <c r="N1114">
        <f t="shared" si="417"/>
        <v>0</v>
      </c>
      <c r="O1114" s="57">
        <f t="shared" si="399"/>
        <v>0</v>
      </c>
      <c r="P1114" s="57">
        <f t="shared" si="400"/>
        <v>0</v>
      </c>
      <c r="Q1114" s="57">
        <f t="shared" si="401"/>
        <v>0</v>
      </c>
      <c r="R1114" s="57">
        <f t="shared" si="402"/>
        <v>0</v>
      </c>
      <c r="S1114" s="57">
        <f t="shared" si="403"/>
        <v>0</v>
      </c>
      <c r="T1114" s="57">
        <f t="shared" si="404"/>
        <v>0</v>
      </c>
      <c r="U1114" s="57">
        <f t="shared" si="405"/>
        <v>0</v>
      </c>
      <c r="V1114" s="58">
        <f t="shared" si="406"/>
        <v>0</v>
      </c>
      <c r="W1114" s="58">
        <f t="shared" si="407"/>
        <v>0</v>
      </c>
      <c r="X1114" s="58">
        <f t="shared" si="408"/>
        <v>0</v>
      </c>
      <c r="Y1114" s="58">
        <f t="shared" si="409"/>
        <v>0</v>
      </c>
      <c r="Z1114">
        <f t="shared" si="418"/>
        <v>33109</v>
      </c>
    </row>
    <row r="1115" spans="1:26" x14ac:dyDescent="0.3">
      <c r="A1115" s="56" t="str">
        <f t="shared" si="395"/>
        <v>OUT TIME</v>
      </c>
      <c r="B1115" s="56" t="str">
        <f t="shared" si="412"/>
        <v>ultimo</v>
      </c>
      <c r="C1115" s="55">
        <f t="shared" si="413"/>
        <v>7</v>
      </c>
      <c r="D1115" t="str">
        <f t="shared" si="413"/>
        <v>Los Santos</v>
      </c>
      <c r="E1115" s="23">
        <f t="shared" si="396"/>
        <v>44070</v>
      </c>
      <c r="F1115" s="54">
        <f t="shared" si="397"/>
        <v>86</v>
      </c>
      <c r="G1115" cm="1">
        <f t="array" ref="G1115">+INDEX('Casos ACUM Prov'!$CK$3:$OM$16,'TODO PROVINCIA'!C1115+1,'TODO PROVINCIA'!F1115)</f>
        <v>0</v>
      </c>
      <c r="H1115">
        <f t="shared" si="414"/>
        <v>0</v>
      </c>
      <c r="I1115" cm="1">
        <f t="array" ref="I1115">+INDEX('Muertes-PROV'!$C$3:$GE$16,$C1115+1,$F1115)</f>
        <v>0</v>
      </c>
      <c r="J1115">
        <f t="shared" si="415"/>
        <v>0</v>
      </c>
      <c r="K1115" cm="1">
        <f t="array" ref="K1115">+INDEX('rECUPERA-prov'!$C$3:$LA$16,$C1115+1,$F1115)</f>
        <v>0</v>
      </c>
      <c r="L1115">
        <f t="shared" si="416"/>
        <v>0</v>
      </c>
      <c r="M1115">
        <f t="shared" si="398"/>
        <v>0</v>
      </c>
      <c r="N1115">
        <f t="shared" si="417"/>
        <v>0</v>
      </c>
      <c r="O1115" s="57">
        <f t="shared" si="399"/>
        <v>0</v>
      </c>
      <c r="P1115" s="57">
        <f t="shared" si="400"/>
        <v>0</v>
      </c>
      <c r="Q1115" s="57">
        <f t="shared" si="401"/>
        <v>0</v>
      </c>
      <c r="R1115" s="57">
        <f t="shared" si="402"/>
        <v>0</v>
      </c>
      <c r="S1115" s="57">
        <f t="shared" si="403"/>
        <v>0</v>
      </c>
      <c r="T1115" s="57">
        <f t="shared" si="404"/>
        <v>0</v>
      </c>
      <c r="U1115" s="57">
        <f t="shared" si="405"/>
        <v>0</v>
      </c>
      <c r="V1115" s="58">
        <f t="shared" si="406"/>
        <v>0</v>
      </c>
      <c r="W1115" s="58">
        <f t="shared" si="407"/>
        <v>0</v>
      </c>
      <c r="X1115" s="58">
        <f t="shared" si="408"/>
        <v>0</v>
      </c>
      <c r="Y1115" s="58">
        <f t="shared" si="409"/>
        <v>0</v>
      </c>
      <c r="Z1115">
        <f t="shared" si="418"/>
        <v>156747</v>
      </c>
    </row>
    <row r="1116" spans="1:26" x14ac:dyDescent="0.3">
      <c r="A1116" s="56" t="str">
        <f t="shared" si="395"/>
        <v>OUT TIME</v>
      </c>
      <c r="B1116" s="56" t="str">
        <f t="shared" si="412"/>
        <v>ultimo</v>
      </c>
      <c r="C1116" s="55">
        <f t="shared" ref="C1116:D1131" si="419">+C1103</f>
        <v>8</v>
      </c>
      <c r="D1116" t="str">
        <f t="shared" si="419"/>
        <v>Panamá</v>
      </c>
      <c r="E1116" s="23">
        <f t="shared" si="396"/>
        <v>44070</v>
      </c>
      <c r="F1116" s="54">
        <f t="shared" si="397"/>
        <v>86</v>
      </c>
      <c r="G1116" cm="1">
        <f t="array" ref="G1116">+INDEX('Casos ACUM Prov'!$CK$3:$OM$16,'TODO PROVINCIA'!C1116+1,'TODO PROVINCIA'!F1116)</f>
        <v>0</v>
      </c>
      <c r="H1116">
        <f t="shared" si="414"/>
        <v>0</v>
      </c>
      <c r="I1116" cm="1">
        <f t="array" ref="I1116">+INDEX('Muertes-PROV'!$C$3:$GE$16,$C1116+1,$F1116)</f>
        <v>0</v>
      </c>
      <c r="J1116">
        <f t="shared" si="415"/>
        <v>0</v>
      </c>
      <c r="K1116" cm="1">
        <f t="array" ref="K1116">+INDEX('rECUPERA-prov'!$C$3:$LA$16,$C1116+1,$F1116)</f>
        <v>0</v>
      </c>
      <c r="L1116">
        <f t="shared" si="416"/>
        <v>0</v>
      </c>
      <c r="M1116">
        <f t="shared" si="398"/>
        <v>0</v>
      </c>
      <c r="N1116">
        <f t="shared" si="417"/>
        <v>0</v>
      </c>
      <c r="O1116" s="57">
        <f t="shared" si="399"/>
        <v>0</v>
      </c>
      <c r="P1116" s="57">
        <f t="shared" si="400"/>
        <v>0</v>
      </c>
      <c r="Q1116" s="57">
        <f t="shared" si="401"/>
        <v>0</v>
      </c>
      <c r="R1116" s="57">
        <f t="shared" si="402"/>
        <v>0</v>
      </c>
      <c r="S1116" s="57">
        <f t="shared" si="403"/>
        <v>0</v>
      </c>
      <c r="T1116" s="57">
        <f t="shared" si="404"/>
        <v>0</v>
      </c>
      <c r="U1116" s="57">
        <f t="shared" si="405"/>
        <v>0</v>
      </c>
      <c r="V1116" s="58">
        <f t="shared" si="406"/>
        <v>0</v>
      </c>
      <c r="W1116" s="58">
        <f t="shared" si="407"/>
        <v>0</v>
      </c>
      <c r="X1116" s="58">
        <f t="shared" si="408"/>
        <v>0</v>
      </c>
      <c r="Y1116" s="58">
        <f t="shared" si="409"/>
        <v>0</v>
      </c>
      <c r="Z1116">
        <f t="shared" si="418"/>
        <v>109955</v>
      </c>
    </row>
    <row r="1117" spans="1:26" x14ac:dyDescent="0.3">
      <c r="A1117" s="56" t="str">
        <f t="shared" ref="A1117:A1180" si="420">+IFERROR(IF(AND(G1117=0,K1117=0,I1117=0),"OUT TIME","ON"),"OUT TIME")</f>
        <v>OUT TIME</v>
      </c>
      <c r="B1117" s="56" t="str">
        <f t="shared" si="412"/>
        <v>ultimo</v>
      </c>
      <c r="C1117" s="55">
        <f t="shared" si="419"/>
        <v>9</v>
      </c>
      <c r="D1117" t="str">
        <f t="shared" si="419"/>
        <v>Veraguas</v>
      </c>
      <c r="E1117" s="23">
        <f t="shared" ref="E1117:E1180" si="421">+IF(C1117=1,E1116+1,E1116)</f>
        <v>44070</v>
      </c>
      <c r="F1117" s="54">
        <f t="shared" ref="F1117:F1180" si="422">+IF(C1117=1,F1116+1,F1116)</f>
        <v>86</v>
      </c>
      <c r="G1117" cm="1">
        <f t="array" ref="G1117">+INDEX('Casos ACUM Prov'!$CK$3:$OM$16,'TODO PROVINCIA'!C1117+1,'TODO PROVINCIA'!F1117)</f>
        <v>0</v>
      </c>
      <c r="H1117">
        <f t="shared" si="414"/>
        <v>0</v>
      </c>
      <c r="I1117" cm="1">
        <f t="array" ref="I1117">+INDEX('Muertes-PROV'!$C$3:$GE$16,$C1117+1,$F1117)</f>
        <v>0</v>
      </c>
      <c r="J1117">
        <f t="shared" si="415"/>
        <v>0</v>
      </c>
      <c r="K1117" cm="1">
        <f t="array" ref="K1117">+INDEX('rECUPERA-prov'!$C$3:$LA$16,$C1117+1,$F1117)</f>
        <v>0</v>
      </c>
      <c r="L1117">
        <f t="shared" si="416"/>
        <v>0</v>
      </c>
      <c r="M1117">
        <f t="shared" ref="M1117:M1180" si="423">+G1117-I1117-K1117</f>
        <v>0</v>
      </c>
      <c r="N1117">
        <f t="shared" si="417"/>
        <v>0</v>
      </c>
      <c r="O1117" s="57">
        <f t="shared" ref="O1117:O1180" si="424">+IFERROR(I1117/G1117,0)</f>
        <v>0</v>
      </c>
      <c r="P1117" s="57">
        <f t="shared" ref="P1117:P1180" si="425">+IFERROR(K1117/G1117,0)</f>
        <v>0</v>
      </c>
      <c r="Q1117" s="57">
        <f t="shared" ref="Q1117:Q1180" si="426">+IFERROR(M1117/G1117,0)</f>
        <v>0</v>
      </c>
      <c r="R1117" s="57">
        <f t="shared" ref="R1117:R1180" si="427">+IFERROR(H1117/G1117,0)</f>
        <v>0</v>
      </c>
      <c r="S1117" s="57">
        <f t="shared" ref="S1117:S1180" si="428">+IFERROR(J1117/I1117,0)</f>
        <v>0</v>
      </c>
      <c r="T1117" s="57">
        <f t="shared" ref="T1117:T1180" si="429">+IFERROR(L1117/K1117,0)</f>
        <v>0</v>
      </c>
      <c r="U1117" s="57">
        <f t="shared" ref="U1117:U1180" si="430">+IFERROR(N1117/M1117,0)</f>
        <v>0</v>
      </c>
      <c r="V1117" s="58">
        <f t="shared" ref="V1117:V1180" si="431">+G1117/($Z1117/1000000)</f>
        <v>0</v>
      </c>
      <c r="W1117" s="58">
        <f t="shared" ref="W1117:W1180" si="432">+I1117/($Z1117/1000000)</f>
        <v>0</v>
      </c>
      <c r="X1117" s="58">
        <f t="shared" ref="X1117:X1180" si="433">+K1117/($Z1117/1000000)</f>
        <v>0</v>
      </c>
      <c r="Y1117" s="58">
        <f t="shared" ref="Y1117:Y1180" si="434">+M1117/($Z1117/1000000)</f>
        <v>0</v>
      </c>
      <c r="Z1117">
        <f t="shared" si="418"/>
        <v>109955</v>
      </c>
    </row>
    <row r="1118" spans="1:26" x14ac:dyDescent="0.3">
      <c r="A1118" s="56" t="str">
        <f t="shared" si="420"/>
        <v>OUT TIME</v>
      </c>
      <c r="B1118" s="56" t="str">
        <f t="shared" si="412"/>
        <v>ultimo</v>
      </c>
      <c r="C1118" s="55">
        <f t="shared" si="419"/>
        <v>10</v>
      </c>
      <c r="D1118" t="str">
        <f t="shared" si="419"/>
        <v>Comarca Kuna Yala</v>
      </c>
      <c r="E1118" s="23">
        <f t="shared" si="421"/>
        <v>44070</v>
      </c>
      <c r="F1118" s="54">
        <f t="shared" si="422"/>
        <v>86</v>
      </c>
      <c r="G1118" cm="1">
        <f t="array" ref="G1118">+INDEX('Casos ACUM Prov'!$CK$3:$OM$16,'TODO PROVINCIA'!C1118+1,'TODO PROVINCIA'!F1118)</f>
        <v>0</v>
      </c>
      <c r="H1118">
        <f t="shared" si="414"/>
        <v>0</v>
      </c>
      <c r="I1118" cm="1">
        <f t="array" ref="I1118">+INDEX('Muertes-PROV'!$C$3:$GE$16,$C1118+1,$F1118)</f>
        <v>0</v>
      </c>
      <c r="J1118">
        <f t="shared" si="415"/>
        <v>0</v>
      </c>
      <c r="K1118" cm="1">
        <f t="array" ref="K1118">+INDEX('rECUPERA-prov'!$C$3:$LA$16,$C1118+1,$F1118)</f>
        <v>0</v>
      </c>
      <c r="L1118">
        <f t="shared" si="416"/>
        <v>0</v>
      </c>
      <c r="M1118">
        <f t="shared" si="423"/>
        <v>0</v>
      </c>
      <c r="N1118">
        <f t="shared" si="417"/>
        <v>0</v>
      </c>
      <c r="O1118" s="57">
        <f t="shared" si="424"/>
        <v>0</v>
      </c>
      <c r="P1118" s="57">
        <f t="shared" si="425"/>
        <v>0</v>
      </c>
      <c r="Q1118" s="57">
        <f t="shared" si="426"/>
        <v>0</v>
      </c>
      <c r="R1118" s="57">
        <f t="shared" si="427"/>
        <v>0</v>
      </c>
      <c r="S1118" s="57">
        <f t="shared" si="428"/>
        <v>0</v>
      </c>
      <c r="T1118" s="57">
        <f t="shared" si="429"/>
        <v>0</v>
      </c>
      <c r="U1118" s="57">
        <f t="shared" si="430"/>
        <v>0</v>
      </c>
      <c r="V1118" s="58">
        <f t="shared" si="431"/>
        <v>0</v>
      </c>
      <c r="W1118" s="58">
        <f t="shared" si="432"/>
        <v>0</v>
      </c>
      <c r="X1118" s="58">
        <f t="shared" si="433"/>
        <v>0</v>
      </c>
      <c r="Y1118" s="58">
        <f t="shared" si="434"/>
        <v>0</v>
      </c>
      <c r="Z1118">
        <f t="shared" si="418"/>
        <v>89592</v>
      </c>
    </row>
    <row r="1119" spans="1:26" x14ac:dyDescent="0.3">
      <c r="A1119" s="56" t="str">
        <f t="shared" si="420"/>
        <v>OUT TIME</v>
      </c>
      <c r="B1119" s="56" t="str">
        <f t="shared" si="412"/>
        <v>ultimo</v>
      </c>
      <c r="C1119" s="55">
        <f t="shared" si="419"/>
        <v>11</v>
      </c>
      <c r="D1119" t="str">
        <f t="shared" si="419"/>
        <v>Comarca Emberá Wounaán</v>
      </c>
      <c r="E1119" s="23">
        <f t="shared" si="421"/>
        <v>44070</v>
      </c>
      <c r="F1119" s="54">
        <f t="shared" si="422"/>
        <v>86</v>
      </c>
      <c r="G1119" cm="1">
        <f t="array" ref="G1119">+INDEX('Casos ACUM Prov'!$CK$3:$OM$16,'TODO PROVINCIA'!C1119+1,'TODO PROVINCIA'!F1119)</f>
        <v>0</v>
      </c>
      <c r="H1119">
        <f t="shared" si="414"/>
        <v>0</v>
      </c>
      <c r="I1119" cm="1">
        <f t="array" ref="I1119">+INDEX('Muertes-PROV'!$C$3:$GE$16,$C1119+1,$F1119)</f>
        <v>0</v>
      </c>
      <c r="J1119">
        <f t="shared" si="415"/>
        <v>0</v>
      </c>
      <c r="K1119" cm="1">
        <f t="array" ref="K1119">+INDEX('rECUPERA-prov'!$C$3:$LA$16,$C1119+1,$F1119)</f>
        <v>0</v>
      </c>
      <c r="L1119">
        <f t="shared" si="416"/>
        <v>0</v>
      </c>
      <c r="M1119">
        <f t="shared" si="423"/>
        <v>0</v>
      </c>
      <c r="N1119">
        <f t="shared" si="417"/>
        <v>0</v>
      </c>
      <c r="O1119" s="57">
        <f t="shared" si="424"/>
        <v>0</v>
      </c>
      <c r="P1119" s="57">
        <f t="shared" si="425"/>
        <v>0</v>
      </c>
      <c r="Q1119" s="57">
        <f t="shared" si="426"/>
        <v>0</v>
      </c>
      <c r="R1119" s="57">
        <f t="shared" si="427"/>
        <v>0</v>
      </c>
      <c r="S1119" s="57">
        <f t="shared" si="428"/>
        <v>0</v>
      </c>
      <c r="T1119" s="57">
        <f t="shared" si="429"/>
        <v>0</v>
      </c>
      <c r="U1119" s="57">
        <f t="shared" si="430"/>
        <v>0</v>
      </c>
      <c r="V1119" s="58">
        <f t="shared" si="431"/>
        <v>0</v>
      </c>
      <c r="W1119" s="58">
        <f t="shared" si="432"/>
        <v>0</v>
      </c>
      <c r="X1119" s="58">
        <f t="shared" si="433"/>
        <v>0</v>
      </c>
      <c r="Y1119" s="58">
        <f t="shared" si="434"/>
        <v>0</v>
      </c>
      <c r="Z1119">
        <f t="shared" si="418"/>
        <v>1249032</v>
      </c>
    </row>
    <row r="1120" spans="1:26" x14ac:dyDescent="0.3">
      <c r="A1120" s="56" t="str">
        <f t="shared" si="420"/>
        <v>OUT TIME</v>
      </c>
      <c r="B1120" s="56" t="str">
        <f t="shared" si="412"/>
        <v>ultimo</v>
      </c>
      <c r="C1120" s="55">
        <f t="shared" si="419"/>
        <v>12</v>
      </c>
      <c r="D1120" t="str">
        <f t="shared" si="419"/>
        <v>Comarca Ngäbe Buglé</v>
      </c>
      <c r="E1120" s="23">
        <f t="shared" si="421"/>
        <v>44070</v>
      </c>
      <c r="F1120" s="54">
        <f t="shared" si="422"/>
        <v>86</v>
      </c>
      <c r="G1120" cm="1">
        <f t="array" ref="G1120">+INDEX('Casos ACUM Prov'!$CK$3:$OM$16,'TODO PROVINCIA'!C1120+1,'TODO PROVINCIA'!F1120)</f>
        <v>0</v>
      </c>
      <c r="H1120">
        <f t="shared" si="414"/>
        <v>0</v>
      </c>
      <c r="I1120" cm="1">
        <f t="array" ref="I1120">+INDEX('Muertes-PROV'!$C$3:$GE$16,$C1120+1,$F1120)</f>
        <v>0</v>
      </c>
      <c r="J1120">
        <f t="shared" si="415"/>
        <v>0</v>
      </c>
      <c r="K1120" cm="1">
        <f t="array" ref="K1120">+INDEX('rECUPERA-prov'!$C$3:$LA$16,$C1120+1,$F1120)</f>
        <v>0</v>
      </c>
      <c r="L1120">
        <f t="shared" si="416"/>
        <v>0</v>
      </c>
      <c r="M1120">
        <f t="shared" si="423"/>
        <v>0</v>
      </c>
      <c r="N1120">
        <f t="shared" si="417"/>
        <v>0</v>
      </c>
      <c r="O1120" s="57">
        <f t="shared" si="424"/>
        <v>0</v>
      </c>
      <c r="P1120" s="57">
        <f t="shared" si="425"/>
        <v>0</v>
      </c>
      <c r="Q1120" s="57">
        <f t="shared" si="426"/>
        <v>0</v>
      </c>
      <c r="R1120" s="57">
        <f t="shared" si="427"/>
        <v>0</v>
      </c>
      <c r="S1120" s="57">
        <f t="shared" si="428"/>
        <v>0</v>
      </c>
      <c r="T1120" s="57">
        <f t="shared" si="429"/>
        <v>0</v>
      </c>
      <c r="U1120" s="57">
        <f t="shared" si="430"/>
        <v>0</v>
      </c>
      <c r="V1120" s="58">
        <f t="shared" si="431"/>
        <v>0</v>
      </c>
      <c r="W1120" s="58">
        <f t="shared" si="432"/>
        <v>0</v>
      </c>
      <c r="X1120" s="58">
        <f t="shared" si="433"/>
        <v>0</v>
      </c>
      <c r="Y1120" s="58">
        <f t="shared" si="434"/>
        <v>0</v>
      </c>
      <c r="Z1120">
        <f t="shared" si="418"/>
        <v>464038</v>
      </c>
    </row>
    <row r="1121" spans="1:26" x14ac:dyDescent="0.3">
      <c r="A1121" s="56" t="str">
        <f t="shared" si="420"/>
        <v>OUT TIME</v>
      </c>
      <c r="B1121" s="56" t="str">
        <f t="shared" si="412"/>
        <v>ultimo</v>
      </c>
      <c r="C1121" s="55">
        <f t="shared" si="419"/>
        <v>13</v>
      </c>
      <c r="D1121" t="str">
        <f t="shared" si="419"/>
        <v>Panamá Oeste</v>
      </c>
      <c r="E1121" s="23">
        <f t="shared" si="421"/>
        <v>44070</v>
      </c>
      <c r="F1121" s="54">
        <f t="shared" si="422"/>
        <v>86</v>
      </c>
      <c r="G1121" cm="1">
        <f t="array" ref="G1121">+INDEX('Casos ACUM Prov'!$CK$3:$OM$16,'TODO PROVINCIA'!C1121+1,'TODO PROVINCIA'!F1121)</f>
        <v>0</v>
      </c>
      <c r="H1121">
        <f t="shared" si="414"/>
        <v>0</v>
      </c>
      <c r="I1121" cm="1">
        <f t="array" ref="I1121">+INDEX('Muertes-PROV'!$C$3:$GE$16,$C1121+1,$F1121)</f>
        <v>0</v>
      </c>
      <c r="J1121">
        <f t="shared" si="415"/>
        <v>0</v>
      </c>
      <c r="K1121" cm="1">
        <f t="array" ref="K1121">+INDEX('rECUPERA-prov'!$C$3:$LA$16,$C1121+1,$F1121)</f>
        <v>0</v>
      </c>
      <c r="L1121">
        <f t="shared" si="416"/>
        <v>0</v>
      </c>
      <c r="M1121">
        <f t="shared" si="423"/>
        <v>0</v>
      </c>
      <c r="N1121">
        <f t="shared" si="417"/>
        <v>0</v>
      </c>
      <c r="O1121" s="57">
        <f t="shared" si="424"/>
        <v>0</v>
      </c>
      <c r="P1121" s="57">
        <f t="shared" si="425"/>
        <v>0</v>
      </c>
      <c r="Q1121" s="57">
        <f t="shared" si="426"/>
        <v>0</v>
      </c>
      <c r="R1121" s="57">
        <f t="shared" si="427"/>
        <v>0</v>
      </c>
      <c r="S1121" s="57">
        <f t="shared" si="428"/>
        <v>0</v>
      </c>
      <c r="T1121" s="57">
        <f t="shared" si="429"/>
        <v>0</v>
      </c>
      <c r="U1121" s="57">
        <f t="shared" si="430"/>
        <v>0</v>
      </c>
      <c r="V1121" s="58">
        <f t="shared" si="431"/>
        <v>0</v>
      </c>
      <c r="W1121" s="58">
        <f t="shared" si="432"/>
        <v>0</v>
      </c>
      <c r="X1121" s="58">
        <f t="shared" si="433"/>
        <v>0</v>
      </c>
      <c r="Y1121" s="58">
        <f t="shared" si="434"/>
        <v>0</v>
      </c>
      <c r="Z1121">
        <f t="shared" si="418"/>
        <v>226991</v>
      </c>
    </row>
    <row r="1122" spans="1:26" x14ac:dyDescent="0.3">
      <c r="A1122" s="56" t="str">
        <f t="shared" si="420"/>
        <v>OUT TIME</v>
      </c>
      <c r="B1122" s="56" t="str">
        <f t="shared" si="412"/>
        <v>ultimo</v>
      </c>
      <c r="C1122" s="55">
        <f t="shared" si="419"/>
        <v>1</v>
      </c>
      <c r="D1122" t="str">
        <f t="shared" si="419"/>
        <v>Bocas del Toro</v>
      </c>
      <c r="E1122" s="23">
        <f t="shared" si="421"/>
        <v>44071</v>
      </c>
      <c r="F1122" s="54">
        <f t="shared" si="422"/>
        <v>87</v>
      </c>
      <c r="G1122" cm="1">
        <f t="array" ref="G1122">+INDEX('Casos ACUM Prov'!$CK$3:$OM$16,'TODO PROVINCIA'!C1122+1,'TODO PROVINCIA'!F1122)</f>
        <v>0</v>
      </c>
      <c r="H1122">
        <f t="shared" si="414"/>
        <v>0</v>
      </c>
      <c r="I1122" cm="1">
        <f t="array" ref="I1122">+INDEX('Muertes-PROV'!$C$3:$GE$16,$C1122+1,$F1122)</f>
        <v>0</v>
      </c>
      <c r="J1122">
        <f t="shared" si="415"/>
        <v>0</v>
      </c>
      <c r="K1122" cm="1">
        <f t="array" ref="K1122">+INDEX('rECUPERA-prov'!$C$3:$LA$16,$C1122+1,$F1122)</f>
        <v>0</v>
      </c>
      <c r="L1122">
        <f t="shared" si="416"/>
        <v>0</v>
      </c>
      <c r="M1122">
        <f t="shared" si="423"/>
        <v>0</v>
      </c>
      <c r="N1122">
        <f t="shared" si="417"/>
        <v>0</v>
      </c>
      <c r="O1122" s="57">
        <f t="shared" si="424"/>
        <v>0</v>
      </c>
      <c r="P1122" s="57">
        <f t="shared" si="425"/>
        <v>0</v>
      </c>
      <c r="Q1122" s="57">
        <f t="shared" si="426"/>
        <v>0</v>
      </c>
      <c r="R1122" s="57">
        <f t="shared" si="427"/>
        <v>0</v>
      </c>
      <c r="S1122" s="57">
        <f t="shared" si="428"/>
        <v>0</v>
      </c>
      <c r="T1122" s="57">
        <f t="shared" si="429"/>
        <v>0</v>
      </c>
      <c r="U1122" s="57">
        <f t="shared" si="430"/>
        <v>0</v>
      </c>
      <c r="V1122" s="58">
        <f t="shared" si="431"/>
        <v>0</v>
      </c>
      <c r="W1122" s="58">
        <f t="shared" si="432"/>
        <v>0</v>
      </c>
      <c r="X1122" s="58">
        <f t="shared" si="433"/>
        <v>0</v>
      </c>
      <c r="Y1122" s="58">
        <f t="shared" si="434"/>
        <v>0</v>
      </c>
      <c r="Z1122">
        <f t="shared" si="418"/>
        <v>125461</v>
      </c>
    </row>
    <row r="1123" spans="1:26" x14ac:dyDescent="0.3">
      <c r="A1123" s="56" t="str">
        <f t="shared" si="420"/>
        <v>OUT TIME</v>
      </c>
      <c r="B1123" s="56" t="str">
        <f t="shared" si="412"/>
        <v>ultimo</v>
      </c>
      <c r="C1123" s="55">
        <f t="shared" si="419"/>
        <v>2</v>
      </c>
      <c r="D1123" t="str">
        <f t="shared" si="419"/>
        <v>Coclé</v>
      </c>
      <c r="E1123" s="23">
        <f t="shared" si="421"/>
        <v>44071</v>
      </c>
      <c r="F1123" s="54">
        <f t="shared" si="422"/>
        <v>87</v>
      </c>
      <c r="G1123" cm="1">
        <f t="array" ref="G1123">+INDEX('Casos ACUM Prov'!$CK$3:$OM$16,'TODO PROVINCIA'!C1123+1,'TODO PROVINCIA'!F1123)</f>
        <v>0</v>
      </c>
      <c r="H1123">
        <f t="shared" si="414"/>
        <v>0</v>
      </c>
      <c r="I1123" cm="1">
        <f t="array" ref="I1123">+INDEX('Muertes-PROV'!$C$3:$GE$16,$C1123+1,$F1123)</f>
        <v>0</v>
      </c>
      <c r="J1123">
        <f t="shared" si="415"/>
        <v>0</v>
      </c>
      <c r="K1123" cm="1">
        <f t="array" ref="K1123">+INDEX('rECUPERA-prov'!$C$3:$LA$16,$C1123+1,$F1123)</f>
        <v>0</v>
      </c>
      <c r="L1123">
        <f t="shared" si="416"/>
        <v>0</v>
      </c>
      <c r="M1123">
        <f t="shared" si="423"/>
        <v>0</v>
      </c>
      <c r="N1123">
        <f t="shared" si="417"/>
        <v>0</v>
      </c>
      <c r="O1123" s="57">
        <f t="shared" si="424"/>
        <v>0</v>
      </c>
      <c r="P1123" s="57">
        <f t="shared" si="425"/>
        <v>0</v>
      </c>
      <c r="Q1123" s="57">
        <f t="shared" si="426"/>
        <v>0</v>
      </c>
      <c r="R1123" s="57">
        <f t="shared" si="427"/>
        <v>0</v>
      </c>
      <c r="S1123" s="57">
        <f t="shared" si="428"/>
        <v>0</v>
      </c>
      <c r="T1123" s="57">
        <f t="shared" si="429"/>
        <v>0</v>
      </c>
      <c r="U1123" s="57">
        <f t="shared" si="430"/>
        <v>0</v>
      </c>
      <c r="V1123" s="58">
        <f t="shared" si="431"/>
        <v>0</v>
      </c>
      <c r="W1123" s="58">
        <f t="shared" si="432"/>
        <v>0</v>
      </c>
      <c r="X1123" s="58">
        <f t="shared" si="433"/>
        <v>0</v>
      </c>
      <c r="Y1123" s="58">
        <f t="shared" si="434"/>
        <v>0</v>
      </c>
      <c r="Z1123">
        <f t="shared" si="418"/>
        <v>416873</v>
      </c>
    </row>
    <row r="1124" spans="1:26" x14ac:dyDescent="0.3">
      <c r="A1124" s="56" t="str">
        <f t="shared" si="420"/>
        <v>OUT TIME</v>
      </c>
      <c r="B1124" s="56" t="str">
        <f t="shared" si="412"/>
        <v>ultimo</v>
      </c>
      <c r="C1124" s="55">
        <f t="shared" si="419"/>
        <v>3</v>
      </c>
      <c r="D1124" t="str">
        <f t="shared" si="419"/>
        <v>Colón</v>
      </c>
      <c r="E1124" s="23">
        <f t="shared" si="421"/>
        <v>44071</v>
      </c>
      <c r="F1124" s="54">
        <f t="shared" si="422"/>
        <v>87</v>
      </c>
      <c r="G1124" cm="1">
        <f t="array" ref="G1124">+INDEX('Casos ACUM Prov'!$CK$3:$OM$16,'TODO PROVINCIA'!C1124+1,'TODO PROVINCIA'!F1124)</f>
        <v>0</v>
      </c>
      <c r="H1124">
        <f t="shared" si="414"/>
        <v>0</v>
      </c>
      <c r="I1124" cm="1">
        <f t="array" ref="I1124">+INDEX('Muertes-PROV'!$C$3:$GE$16,$C1124+1,$F1124)</f>
        <v>0</v>
      </c>
      <c r="J1124">
        <f t="shared" si="415"/>
        <v>0</v>
      </c>
      <c r="K1124" cm="1">
        <f t="array" ref="K1124">+INDEX('rECUPERA-prov'!$C$3:$LA$16,$C1124+1,$F1124)</f>
        <v>0</v>
      </c>
      <c r="L1124">
        <f t="shared" si="416"/>
        <v>0</v>
      </c>
      <c r="M1124">
        <f t="shared" si="423"/>
        <v>0</v>
      </c>
      <c r="N1124">
        <f t="shared" si="417"/>
        <v>0</v>
      </c>
      <c r="O1124" s="57">
        <f t="shared" si="424"/>
        <v>0</v>
      </c>
      <c r="P1124" s="57">
        <f t="shared" si="425"/>
        <v>0</v>
      </c>
      <c r="Q1124" s="57">
        <f t="shared" si="426"/>
        <v>0</v>
      </c>
      <c r="R1124" s="57">
        <f t="shared" si="427"/>
        <v>0</v>
      </c>
      <c r="S1124" s="57">
        <f t="shared" si="428"/>
        <v>0</v>
      </c>
      <c r="T1124" s="57">
        <f t="shared" si="429"/>
        <v>0</v>
      </c>
      <c r="U1124" s="57">
        <f t="shared" si="430"/>
        <v>0</v>
      </c>
      <c r="V1124" s="58">
        <f t="shared" si="431"/>
        <v>0</v>
      </c>
      <c r="W1124" s="58">
        <f t="shared" si="432"/>
        <v>0</v>
      </c>
      <c r="X1124" s="58">
        <f t="shared" si="433"/>
        <v>0</v>
      </c>
      <c r="Y1124" s="58">
        <f t="shared" si="434"/>
        <v>0</v>
      </c>
      <c r="Z1124">
        <f t="shared" si="418"/>
        <v>233708</v>
      </c>
    </row>
    <row r="1125" spans="1:26" x14ac:dyDescent="0.3">
      <c r="A1125" s="56" t="str">
        <f t="shared" si="420"/>
        <v>OUT TIME</v>
      </c>
      <c r="B1125" s="56" t="str">
        <f t="shared" si="412"/>
        <v>ultimo</v>
      </c>
      <c r="C1125" s="55">
        <f t="shared" si="419"/>
        <v>4</v>
      </c>
      <c r="D1125" t="str">
        <f t="shared" si="419"/>
        <v>Chiriquí</v>
      </c>
      <c r="E1125" s="23">
        <f t="shared" si="421"/>
        <v>44071</v>
      </c>
      <c r="F1125" s="54">
        <f t="shared" si="422"/>
        <v>87</v>
      </c>
      <c r="G1125" cm="1">
        <f t="array" ref="G1125">+INDEX('Casos ACUM Prov'!$CK$3:$OM$16,'TODO PROVINCIA'!C1125+1,'TODO PROVINCIA'!F1125)</f>
        <v>0</v>
      </c>
      <c r="H1125">
        <f t="shared" si="414"/>
        <v>0</v>
      </c>
      <c r="I1125" cm="1">
        <f t="array" ref="I1125">+INDEX('Muertes-PROV'!$C$3:$GE$16,$C1125+1,$F1125)</f>
        <v>0</v>
      </c>
      <c r="J1125">
        <f t="shared" si="415"/>
        <v>0</v>
      </c>
      <c r="K1125" cm="1">
        <f t="array" ref="K1125">+INDEX('rECUPERA-prov'!$C$3:$LA$16,$C1125+1,$F1125)</f>
        <v>0</v>
      </c>
      <c r="L1125">
        <f t="shared" si="416"/>
        <v>0</v>
      </c>
      <c r="M1125">
        <f t="shared" si="423"/>
        <v>0</v>
      </c>
      <c r="N1125">
        <f t="shared" si="417"/>
        <v>0</v>
      </c>
      <c r="O1125" s="57">
        <f t="shared" si="424"/>
        <v>0</v>
      </c>
      <c r="P1125" s="57">
        <f t="shared" si="425"/>
        <v>0</v>
      </c>
      <c r="Q1125" s="57">
        <f t="shared" si="426"/>
        <v>0</v>
      </c>
      <c r="R1125" s="57">
        <f t="shared" si="427"/>
        <v>0</v>
      </c>
      <c r="S1125" s="57">
        <f t="shared" si="428"/>
        <v>0</v>
      </c>
      <c r="T1125" s="57">
        <f t="shared" si="429"/>
        <v>0</v>
      </c>
      <c r="U1125" s="57">
        <f t="shared" si="430"/>
        <v>0</v>
      </c>
      <c r="V1125" s="58">
        <f t="shared" si="431"/>
        <v>0</v>
      </c>
      <c r="W1125" s="58">
        <f t="shared" si="432"/>
        <v>0</v>
      </c>
      <c r="X1125" s="58">
        <f t="shared" si="433"/>
        <v>0</v>
      </c>
      <c r="Y1125" s="58">
        <f t="shared" si="434"/>
        <v>0</v>
      </c>
      <c r="Z1125">
        <f t="shared" si="418"/>
        <v>241928</v>
      </c>
    </row>
    <row r="1126" spans="1:26" x14ac:dyDescent="0.3">
      <c r="A1126" s="56" t="str">
        <f t="shared" si="420"/>
        <v>OUT TIME</v>
      </c>
      <c r="B1126" s="56" t="str">
        <f t="shared" si="412"/>
        <v>ultimo</v>
      </c>
      <c r="C1126" s="55">
        <f t="shared" si="419"/>
        <v>5</v>
      </c>
      <c r="D1126" t="str">
        <f t="shared" si="419"/>
        <v>Darién</v>
      </c>
      <c r="E1126" s="23">
        <f t="shared" si="421"/>
        <v>44071</v>
      </c>
      <c r="F1126" s="54">
        <f t="shared" si="422"/>
        <v>87</v>
      </c>
      <c r="G1126" cm="1">
        <f t="array" ref="G1126">+INDEX('Casos ACUM Prov'!$CK$3:$OM$16,'TODO PROVINCIA'!C1126+1,'TODO PROVINCIA'!F1126)</f>
        <v>0</v>
      </c>
      <c r="H1126">
        <f t="shared" si="414"/>
        <v>0</v>
      </c>
      <c r="I1126" cm="1">
        <f t="array" ref="I1126">+INDEX('Muertes-PROV'!$C$3:$GE$16,$C1126+1,$F1126)</f>
        <v>0</v>
      </c>
      <c r="J1126">
        <f t="shared" si="415"/>
        <v>0</v>
      </c>
      <c r="K1126" cm="1">
        <f t="array" ref="K1126">+INDEX('rECUPERA-prov'!$C$3:$LA$16,$C1126+1,$F1126)</f>
        <v>0</v>
      </c>
      <c r="L1126">
        <f t="shared" si="416"/>
        <v>0</v>
      </c>
      <c r="M1126">
        <f t="shared" si="423"/>
        <v>0</v>
      </c>
      <c r="N1126">
        <f t="shared" si="417"/>
        <v>0</v>
      </c>
      <c r="O1126" s="57">
        <f t="shared" si="424"/>
        <v>0</v>
      </c>
      <c r="P1126" s="57">
        <f t="shared" si="425"/>
        <v>0</v>
      </c>
      <c r="Q1126" s="57">
        <f t="shared" si="426"/>
        <v>0</v>
      </c>
      <c r="R1126" s="57">
        <f t="shared" si="427"/>
        <v>0</v>
      </c>
      <c r="S1126" s="57">
        <f t="shared" si="428"/>
        <v>0</v>
      </c>
      <c r="T1126" s="57">
        <f t="shared" si="429"/>
        <v>0</v>
      </c>
      <c r="U1126" s="57">
        <f t="shared" si="430"/>
        <v>0</v>
      </c>
      <c r="V1126" s="58">
        <f t="shared" si="431"/>
        <v>0</v>
      </c>
      <c r="W1126" s="58">
        <f t="shared" si="432"/>
        <v>0</v>
      </c>
      <c r="X1126" s="58">
        <f t="shared" si="433"/>
        <v>0</v>
      </c>
      <c r="Y1126" s="58">
        <f t="shared" si="434"/>
        <v>0</v>
      </c>
      <c r="Z1126">
        <f t="shared" si="418"/>
        <v>10001</v>
      </c>
    </row>
    <row r="1127" spans="1:26" x14ac:dyDescent="0.3">
      <c r="A1127" s="56" t="str">
        <f t="shared" si="420"/>
        <v>OUT TIME</v>
      </c>
      <c r="B1127" s="56" t="str">
        <f t="shared" si="412"/>
        <v>ultimo</v>
      </c>
      <c r="C1127" s="55">
        <f t="shared" si="419"/>
        <v>6</v>
      </c>
      <c r="D1127" t="str">
        <f t="shared" si="419"/>
        <v>Herrera</v>
      </c>
      <c r="E1127" s="23">
        <f t="shared" si="421"/>
        <v>44071</v>
      </c>
      <c r="F1127" s="54">
        <f t="shared" si="422"/>
        <v>87</v>
      </c>
      <c r="G1127" cm="1">
        <f t="array" ref="G1127">+INDEX('Casos ACUM Prov'!$CK$3:$OM$16,'TODO PROVINCIA'!C1127+1,'TODO PROVINCIA'!F1127)</f>
        <v>0</v>
      </c>
      <c r="H1127">
        <f t="shared" si="414"/>
        <v>0</v>
      </c>
      <c r="I1127" cm="1">
        <f t="array" ref="I1127">+INDEX('Muertes-PROV'!$C$3:$GE$16,$C1127+1,$F1127)</f>
        <v>0</v>
      </c>
      <c r="J1127">
        <f t="shared" si="415"/>
        <v>0</v>
      </c>
      <c r="K1127" cm="1">
        <f t="array" ref="K1127">+INDEX('rECUPERA-prov'!$C$3:$LA$16,$C1127+1,$F1127)</f>
        <v>0</v>
      </c>
      <c r="L1127">
        <f t="shared" si="416"/>
        <v>0</v>
      </c>
      <c r="M1127">
        <f t="shared" si="423"/>
        <v>0</v>
      </c>
      <c r="N1127">
        <f t="shared" si="417"/>
        <v>0</v>
      </c>
      <c r="O1127" s="57">
        <f t="shared" si="424"/>
        <v>0</v>
      </c>
      <c r="P1127" s="57">
        <f t="shared" si="425"/>
        <v>0</v>
      </c>
      <c r="Q1127" s="57">
        <f t="shared" si="426"/>
        <v>0</v>
      </c>
      <c r="R1127" s="57">
        <f t="shared" si="427"/>
        <v>0</v>
      </c>
      <c r="S1127" s="57">
        <f t="shared" si="428"/>
        <v>0</v>
      </c>
      <c r="T1127" s="57">
        <f t="shared" si="429"/>
        <v>0</v>
      </c>
      <c r="U1127" s="57">
        <f t="shared" si="430"/>
        <v>0</v>
      </c>
      <c r="V1127" s="58">
        <f t="shared" si="431"/>
        <v>0</v>
      </c>
      <c r="W1127" s="58">
        <f t="shared" si="432"/>
        <v>0</v>
      </c>
      <c r="X1127" s="58">
        <f t="shared" si="433"/>
        <v>0</v>
      </c>
      <c r="Y1127" s="58">
        <f t="shared" si="434"/>
        <v>0</v>
      </c>
      <c r="Z1127">
        <f t="shared" si="418"/>
        <v>33109</v>
      </c>
    </row>
    <row r="1128" spans="1:26" x14ac:dyDescent="0.3">
      <c r="A1128" s="56" t="str">
        <f t="shared" si="420"/>
        <v>OUT TIME</v>
      </c>
      <c r="B1128" s="56" t="str">
        <f t="shared" si="412"/>
        <v>ultimo</v>
      </c>
      <c r="C1128" s="55">
        <f t="shared" si="419"/>
        <v>7</v>
      </c>
      <c r="D1128" t="str">
        <f t="shared" si="419"/>
        <v>Los Santos</v>
      </c>
      <c r="E1128" s="23">
        <f t="shared" si="421"/>
        <v>44071</v>
      </c>
      <c r="F1128" s="54">
        <f t="shared" si="422"/>
        <v>87</v>
      </c>
      <c r="G1128" cm="1">
        <f t="array" ref="G1128">+INDEX('Casos ACUM Prov'!$CK$3:$OM$16,'TODO PROVINCIA'!C1128+1,'TODO PROVINCIA'!F1128)</f>
        <v>0</v>
      </c>
      <c r="H1128">
        <f t="shared" si="414"/>
        <v>0</v>
      </c>
      <c r="I1128" cm="1">
        <f t="array" ref="I1128">+INDEX('Muertes-PROV'!$C$3:$GE$16,$C1128+1,$F1128)</f>
        <v>0</v>
      </c>
      <c r="J1128">
        <f t="shared" si="415"/>
        <v>0</v>
      </c>
      <c r="K1128" cm="1">
        <f t="array" ref="K1128">+INDEX('rECUPERA-prov'!$C$3:$LA$16,$C1128+1,$F1128)</f>
        <v>0</v>
      </c>
      <c r="L1128">
        <f t="shared" si="416"/>
        <v>0</v>
      </c>
      <c r="M1128">
        <f t="shared" si="423"/>
        <v>0</v>
      </c>
      <c r="N1128">
        <f t="shared" si="417"/>
        <v>0</v>
      </c>
      <c r="O1128" s="57">
        <f t="shared" si="424"/>
        <v>0</v>
      </c>
      <c r="P1128" s="57">
        <f t="shared" si="425"/>
        <v>0</v>
      </c>
      <c r="Q1128" s="57">
        <f t="shared" si="426"/>
        <v>0</v>
      </c>
      <c r="R1128" s="57">
        <f t="shared" si="427"/>
        <v>0</v>
      </c>
      <c r="S1128" s="57">
        <f t="shared" si="428"/>
        <v>0</v>
      </c>
      <c r="T1128" s="57">
        <f t="shared" si="429"/>
        <v>0</v>
      </c>
      <c r="U1128" s="57">
        <f t="shared" si="430"/>
        <v>0</v>
      </c>
      <c r="V1128" s="58">
        <f t="shared" si="431"/>
        <v>0</v>
      </c>
      <c r="W1128" s="58">
        <f t="shared" si="432"/>
        <v>0</v>
      </c>
      <c r="X1128" s="58">
        <f t="shared" si="433"/>
        <v>0</v>
      </c>
      <c r="Y1128" s="58">
        <f t="shared" si="434"/>
        <v>0</v>
      </c>
      <c r="Z1128">
        <f t="shared" si="418"/>
        <v>156747</v>
      </c>
    </row>
    <row r="1129" spans="1:26" x14ac:dyDescent="0.3">
      <c r="A1129" s="56" t="str">
        <f t="shared" si="420"/>
        <v>OUT TIME</v>
      </c>
      <c r="B1129" s="56" t="str">
        <f t="shared" si="412"/>
        <v>ultimo</v>
      </c>
      <c r="C1129" s="55">
        <f t="shared" si="419"/>
        <v>8</v>
      </c>
      <c r="D1129" t="str">
        <f t="shared" si="419"/>
        <v>Panamá</v>
      </c>
      <c r="E1129" s="23">
        <f t="shared" si="421"/>
        <v>44071</v>
      </c>
      <c r="F1129" s="54">
        <f t="shared" si="422"/>
        <v>87</v>
      </c>
      <c r="G1129" cm="1">
        <f t="array" ref="G1129">+INDEX('Casos ACUM Prov'!$CK$3:$OM$16,'TODO PROVINCIA'!C1129+1,'TODO PROVINCIA'!F1129)</f>
        <v>0</v>
      </c>
      <c r="H1129">
        <f t="shared" si="414"/>
        <v>0</v>
      </c>
      <c r="I1129" cm="1">
        <f t="array" ref="I1129">+INDEX('Muertes-PROV'!$C$3:$GE$16,$C1129+1,$F1129)</f>
        <v>0</v>
      </c>
      <c r="J1129">
        <f t="shared" si="415"/>
        <v>0</v>
      </c>
      <c r="K1129" cm="1">
        <f t="array" ref="K1129">+INDEX('rECUPERA-prov'!$C$3:$LA$16,$C1129+1,$F1129)</f>
        <v>0</v>
      </c>
      <c r="L1129">
        <f t="shared" si="416"/>
        <v>0</v>
      </c>
      <c r="M1129">
        <f t="shared" si="423"/>
        <v>0</v>
      </c>
      <c r="N1129">
        <f t="shared" si="417"/>
        <v>0</v>
      </c>
      <c r="O1129" s="57">
        <f t="shared" si="424"/>
        <v>0</v>
      </c>
      <c r="P1129" s="57">
        <f t="shared" si="425"/>
        <v>0</v>
      </c>
      <c r="Q1129" s="57">
        <f t="shared" si="426"/>
        <v>0</v>
      </c>
      <c r="R1129" s="57">
        <f t="shared" si="427"/>
        <v>0</v>
      </c>
      <c r="S1129" s="57">
        <f t="shared" si="428"/>
        <v>0</v>
      </c>
      <c r="T1129" s="57">
        <f t="shared" si="429"/>
        <v>0</v>
      </c>
      <c r="U1129" s="57">
        <f t="shared" si="430"/>
        <v>0</v>
      </c>
      <c r="V1129" s="58">
        <f t="shared" si="431"/>
        <v>0</v>
      </c>
      <c r="W1129" s="58">
        <f t="shared" si="432"/>
        <v>0</v>
      </c>
      <c r="X1129" s="58">
        <f t="shared" si="433"/>
        <v>0</v>
      </c>
      <c r="Y1129" s="58">
        <f t="shared" si="434"/>
        <v>0</v>
      </c>
      <c r="Z1129">
        <f t="shared" si="418"/>
        <v>109955</v>
      </c>
    </row>
    <row r="1130" spans="1:26" x14ac:dyDescent="0.3">
      <c r="A1130" s="56" t="str">
        <f t="shared" si="420"/>
        <v>OUT TIME</v>
      </c>
      <c r="B1130" s="56" t="str">
        <f t="shared" si="412"/>
        <v>ultimo</v>
      </c>
      <c r="C1130" s="55">
        <f t="shared" si="419"/>
        <v>9</v>
      </c>
      <c r="D1130" t="str">
        <f t="shared" si="419"/>
        <v>Veraguas</v>
      </c>
      <c r="E1130" s="23">
        <f t="shared" si="421"/>
        <v>44071</v>
      </c>
      <c r="F1130" s="54">
        <f t="shared" si="422"/>
        <v>87</v>
      </c>
      <c r="G1130" cm="1">
        <f t="array" ref="G1130">+INDEX('Casos ACUM Prov'!$CK$3:$OM$16,'TODO PROVINCIA'!C1130+1,'TODO PROVINCIA'!F1130)</f>
        <v>0</v>
      </c>
      <c r="H1130">
        <f t="shared" si="414"/>
        <v>0</v>
      </c>
      <c r="I1130" cm="1">
        <f t="array" ref="I1130">+INDEX('Muertes-PROV'!$C$3:$GE$16,$C1130+1,$F1130)</f>
        <v>0</v>
      </c>
      <c r="J1130">
        <f t="shared" si="415"/>
        <v>0</v>
      </c>
      <c r="K1130" cm="1">
        <f t="array" ref="K1130">+INDEX('rECUPERA-prov'!$C$3:$LA$16,$C1130+1,$F1130)</f>
        <v>0</v>
      </c>
      <c r="L1130">
        <f t="shared" si="416"/>
        <v>0</v>
      </c>
      <c r="M1130">
        <f t="shared" si="423"/>
        <v>0</v>
      </c>
      <c r="N1130">
        <f t="shared" si="417"/>
        <v>0</v>
      </c>
      <c r="O1130" s="57">
        <f t="shared" si="424"/>
        <v>0</v>
      </c>
      <c r="P1130" s="57">
        <f t="shared" si="425"/>
        <v>0</v>
      </c>
      <c r="Q1130" s="57">
        <f t="shared" si="426"/>
        <v>0</v>
      </c>
      <c r="R1130" s="57">
        <f t="shared" si="427"/>
        <v>0</v>
      </c>
      <c r="S1130" s="57">
        <f t="shared" si="428"/>
        <v>0</v>
      </c>
      <c r="T1130" s="57">
        <f t="shared" si="429"/>
        <v>0</v>
      </c>
      <c r="U1130" s="57">
        <f t="shared" si="430"/>
        <v>0</v>
      </c>
      <c r="V1130" s="58">
        <f t="shared" si="431"/>
        <v>0</v>
      </c>
      <c r="W1130" s="58">
        <f t="shared" si="432"/>
        <v>0</v>
      </c>
      <c r="X1130" s="58">
        <f t="shared" si="433"/>
        <v>0</v>
      </c>
      <c r="Y1130" s="58">
        <f t="shared" si="434"/>
        <v>0</v>
      </c>
      <c r="Z1130">
        <f t="shared" si="418"/>
        <v>109955</v>
      </c>
    </row>
    <row r="1131" spans="1:26" x14ac:dyDescent="0.3">
      <c r="A1131" s="56" t="str">
        <f t="shared" si="420"/>
        <v>OUT TIME</v>
      </c>
      <c r="B1131" s="56" t="str">
        <f t="shared" si="412"/>
        <v>ultimo</v>
      </c>
      <c r="C1131" s="55">
        <f t="shared" si="419"/>
        <v>10</v>
      </c>
      <c r="D1131" t="str">
        <f t="shared" si="419"/>
        <v>Comarca Kuna Yala</v>
      </c>
      <c r="E1131" s="23">
        <f t="shared" si="421"/>
        <v>44071</v>
      </c>
      <c r="F1131" s="54">
        <f t="shared" si="422"/>
        <v>87</v>
      </c>
      <c r="G1131" cm="1">
        <f t="array" ref="G1131">+INDEX('Casos ACUM Prov'!$CK$3:$OM$16,'TODO PROVINCIA'!C1131+1,'TODO PROVINCIA'!F1131)</f>
        <v>0</v>
      </c>
      <c r="H1131">
        <f t="shared" si="414"/>
        <v>0</v>
      </c>
      <c r="I1131" cm="1">
        <f t="array" ref="I1131">+INDEX('Muertes-PROV'!$C$3:$GE$16,$C1131+1,$F1131)</f>
        <v>0</v>
      </c>
      <c r="J1131">
        <f t="shared" si="415"/>
        <v>0</v>
      </c>
      <c r="K1131" cm="1">
        <f t="array" ref="K1131">+INDEX('rECUPERA-prov'!$C$3:$LA$16,$C1131+1,$F1131)</f>
        <v>0</v>
      </c>
      <c r="L1131">
        <f t="shared" si="416"/>
        <v>0</v>
      </c>
      <c r="M1131">
        <f t="shared" si="423"/>
        <v>0</v>
      </c>
      <c r="N1131">
        <f t="shared" si="417"/>
        <v>0</v>
      </c>
      <c r="O1131" s="57">
        <f t="shared" si="424"/>
        <v>0</v>
      </c>
      <c r="P1131" s="57">
        <f t="shared" si="425"/>
        <v>0</v>
      </c>
      <c r="Q1131" s="57">
        <f t="shared" si="426"/>
        <v>0</v>
      </c>
      <c r="R1131" s="57">
        <f t="shared" si="427"/>
        <v>0</v>
      </c>
      <c r="S1131" s="57">
        <f t="shared" si="428"/>
        <v>0</v>
      </c>
      <c r="T1131" s="57">
        <f t="shared" si="429"/>
        <v>0</v>
      </c>
      <c r="U1131" s="57">
        <f t="shared" si="430"/>
        <v>0</v>
      </c>
      <c r="V1131" s="58">
        <f t="shared" si="431"/>
        <v>0</v>
      </c>
      <c r="W1131" s="58">
        <f t="shared" si="432"/>
        <v>0</v>
      </c>
      <c r="X1131" s="58">
        <f t="shared" si="433"/>
        <v>0</v>
      </c>
      <c r="Y1131" s="58">
        <f t="shared" si="434"/>
        <v>0</v>
      </c>
      <c r="Z1131">
        <f t="shared" si="418"/>
        <v>89592</v>
      </c>
    </row>
    <row r="1132" spans="1:26" x14ac:dyDescent="0.3">
      <c r="A1132" s="56" t="str">
        <f t="shared" si="420"/>
        <v>OUT TIME</v>
      </c>
      <c r="B1132" s="56" t="str">
        <f t="shared" si="412"/>
        <v>ultimo</v>
      </c>
      <c r="C1132" s="55">
        <f t="shared" ref="C1132:D1147" si="435">+C1119</f>
        <v>11</v>
      </c>
      <c r="D1132" t="str">
        <f t="shared" si="435"/>
        <v>Comarca Emberá Wounaán</v>
      </c>
      <c r="E1132" s="23">
        <f t="shared" si="421"/>
        <v>44071</v>
      </c>
      <c r="F1132" s="54">
        <f t="shared" si="422"/>
        <v>87</v>
      </c>
      <c r="G1132" cm="1">
        <f t="array" ref="G1132">+INDEX('Casos ACUM Prov'!$CK$3:$OM$16,'TODO PROVINCIA'!C1132+1,'TODO PROVINCIA'!F1132)</f>
        <v>0</v>
      </c>
      <c r="H1132">
        <f t="shared" si="414"/>
        <v>0</v>
      </c>
      <c r="I1132" cm="1">
        <f t="array" ref="I1132">+INDEX('Muertes-PROV'!$C$3:$GE$16,$C1132+1,$F1132)</f>
        <v>0</v>
      </c>
      <c r="J1132">
        <f t="shared" si="415"/>
        <v>0</v>
      </c>
      <c r="K1132" cm="1">
        <f t="array" ref="K1132">+INDEX('rECUPERA-prov'!$C$3:$LA$16,$C1132+1,$F1132)</f>
        <v>0</v>
      </c>
      <c r="L1132">
        <f t="shared" si="416"/>
        <v>0</v>
      </c>
      <c r="M1132">
        <f t="shared" si="423"/>
        <v>0</v>
      </c>
      <c r="N1132">
        <f t="shared" si="417"/>
        <v>0</v>
      </c>
      <c r="O1132" s="57">
        <f t="shared" si="424"/>
        <v>0</v>
      </c>
      <c r="P1132" s="57">
        <f t="shared" si="425"/>
        <v>0</v>
      </c>
      <c r="Q1132" s="57">
        <f t="shared" si="426"/>
        <v>0</v>
      </c>
      <c r="R1132" s="57">
        <f t="shared" si="427"/>
        <v>0</v>
      </c>
      <c r="S1132" s="57">
        <f t="shared" si="428"/>
        <v>0</v>
      </c>
      <c r="T1132" s="57">
        <f t="shared" si="429"/>
        <v>0</v>
      </c>
      <c r="U1132" s="57">
        <f t="shared" si="430"/>
        <v>0</v>
      </c>
      <c r="V1132" s="58">
        <f t="shared" si="431"/>
        <v>0</v>
      </c>
      <c r="W1132" s="58">
        <f t="shared" si="432"/>
        <v>0</v>
      </c>
      <c r="X1132" s="58">
        <f t="shared" si="433"/>
        <v>0</v>
      </c>
      <c r="Y1132" s="58">
        <f t="shared" si="434"/>
        <v>0</v>
      </c>
      <c r="Z1132">
        <f t="shared" si="418"/>
        <v>1249032</v>
      </c>
    </row>
    <row r="1133" spans="1:26" x14ac:dyDescent="0.3">
      <c r="A1133" s="56" t="str">
        <f t="shared" si="420"/>
        <v>OUT TIME</v>
      </c>
      <c r="B1133" s="56" t="str">
        <f t="shared" si="412"/>
        <v>ultimo</v>
      </c>
      <c r="C1133" s="55">
        <f t="shared" si="435"/>
        <v>12</v>
      </c>
      <c r="D1133" t="str">
        <f t="shared" si="435"/>
        <v>Comarca Ngäbe Buglé</v>
      </c>
      <c r="E1133" s="23">
        <f t="shared" si="421"/>
        <v>44071</v>
      </c>
      <c r="F1133" s="54">
        <f t="shared" si="422"/>
        <v>87</v>
      </c>
      <c r="G1133" cm="1">
        <f t="array" ref="G1133">+INDEX('Casos ACUM Prov'!$CK$3:$OM$16,'TODO PROVINCIA'!C1133+1,'TODO PROVINCIA'!F1133)</f>
        <v>0</v>
      </c>
      <c r="H1133">
        <f t="shared" si="414"/>
        <v>0</v>
      </c>
      <c r="I1133" cm="1">
        <f t="array" ref="I1133">+INDEX('Muertes-PROV'!$C$3:$GE$16,$C1133+1,$F1133)</f>
        <v>0</v>
      </c>
      <c r="J1133">
        <f t="shared" si="415"/>
        <v>0</v>
      </c>
      <c r="K1133" cm="1">
        <f t="array" ref="K1133">+INDEX('rECUPERA-prov'!$C$3:$LA$16,$C1133+1,$F1133)</f>
        <v>0</v>
      </c>
      <c r="L1133">
        <f t="shared" si="416"/>
        <v>0</v>
      </c>
      <c r="M1133">
        <f t="shared" si="423"/>
        <v>0</v>
      </c>
      <c r="N1133">
        <f t="shared" si="417"/>
        <v>0</v>
      </c>
      <c r="O1133" s="57">
        <f t="shared" si="424"/>
        <v>0</v>
      </c>
      <c r="P1133" s="57">
        <f t="shared" si="425"/>
        <v>0</v>
      </c>
      <c r="Q1133" s="57">
        <f t="shared" si="426"/>
        <v>0</v>
      </c>
      <c r="R1133" s="57">
        <f t="shared" si="427"/>
        <v>0</v>
      </c>
      <c r="S1133" s="57">
        <f t="shared" si="428"/>
        <v>0</v>
      </c>
      <c r="T1133" s="57">
        <f t="shared" si="429"/>
        <v>0</v>
      </c>
      <c r="U1133" s="57">
        <f t="shared" si="430"/>
        <v>0</v>
      </c>
      <c r="V1133" s="58">
        <f t="shared" si="431"/>
        <v>0</v>
      </c>
      <c r="W1133" s="58">
        <f t="shared" si="432"/>
        <v>0</v>
      </c>
      <c r="X1133" s="58">
        <f t="shared" si="433"/>
        <v>0</v>
      </c>
      <c r="Y1133" s="58">
        <f t="shared" si="434"/>
        <v>0</v>
      </c>
      <c r="Z1133">
        <f t="shared" si="418"/>
        <v>464038</v>
      </c>
    </row>
    <row r="1134" spans="1:26" x14ac:dyDescent="0.3">
      <c r="A1134" s="56" t="str">
        <f t="shared" si="420"/>
        <v>OUT TIME</v>
      </c>
      <c r="B1134" s="56" t="str">
        <f t="shared" si="412"/>
        <v>ultimo</v>
      </c>
      <c r="C1134" s="55">
        <f t="shared" si="435"/>
        <v>13</v>
      </c>
      <c r="D1134" t="str">
        <f t="shared" si="435"/>
        <v>Panamá Oeste</v>
      </c>
      <c r="E1134" s="23">
        <f t="shared" si="421"/>
        <v>44071</v>
      </c>
      <c r="F1134" s="54">
        <f t="shared" si="422"/>
        <v>87</v>
      </c>
      <c r="G1134" cm="1">
        <f t="array" ref="G1134">+INDEX('Casos ACUM Prov'!$CK$3:$OM$16,'TODO PROVINCIA'!C1134+1,'TODO PROVINCIA'!F1134)</f>
        <v>0</v>
      </c>
      <c r="H1134">
        <f t="shared" si="414"/>
        <v>0</v>
      </c>
      <c r="I1134" cm="1">
        <f t="array" ref="I1134">+INDEX('Muertes-PROV'!$C$3:$GE$16,$C1134+1,$F1134)</f>
        <v>0</v>
      </c>
      <c r="J1134">
        <f t="shared" si="415"/>
        <v>0</v>
      </c>
      <c r="K1134" cm="1">
        <f t="array" ref="K1134">+INDEX('rECUPERA-prov'!$C$3:$LA$16,$C1134+1,$F1134)</f>
        <v>0</v>
      </c>
      <c r="L1134">
        <f t="shared" si="416"/>
        <v>0</v>
      </c>
      <c r="M1134">
        <f t="shared" si="423"/>
        <v>0</v>
      </c>
      <c r="N1134">
        <f t="shared" si="417"/>
        <v>0</v>
      </c>
      <c r="O1134" s="57">
        <f t="shared" si="424"/>
        <v>0</v>
      </c>
      <c r="P1134" s="57">
        <f t="shared" si="425"/>
        <v>0</v>
      </c>
      <c r="Q1134" s="57">
        <f t="shared" si="426"/>
        <v>0</v>
      </c>
      <c r="R1134" s="57">
        <f t="shared" si="427"/>
        <v>0</v>
      </c>
      <c r="S1134" s="57">
        <f t="shared" si="428"/>
        <v>0</v>
      </c>
      <c r="T1134" s="57">
        <f t="shared" si="429"/>
        <v>0</v>
      </c>
      <c r="U1134" s="57">
        <f t="shared" si="430"/>
        <v>0</v>
      </c>
      <c r="V1134" s="58">
        <f t="shared" si="431"/>
        <v>0</v>
      </c>
      <c r="W1134" s="58">
        <f t="shared" si="432"/>
        <v>0</v>
      </c>
      <c r="X1134" s="58">
        <f t="shared" si="433"/>
        <v>0</v>
      </c>
      <c r="Y1134" s="58">
        <f t="shared" si="434"/>
        <v>0</v>
      </c>
      <c r="Z1134">
        <f t="shared" si="418"/>
        <v>226991</v>
      </c>
    </row>
    <row r="1135" spans="1:26" x14ac:dyDescent="0.3">
      <c r="A1135" s="56" t="str">
        <f t="shared" si="420"/>
        <v>OUT TIME</v>
      </c>
      <c r="B1135" s="56" t="str">
        <f t="shared" si="412"/>
        <v>ultimo</v>
      </c>
      <c r="C1135" s="55">
        <f t="shared" si="435"/>
        <v>1</v>
      </c>
      <c r="D1135" t="str">
        <f t="shared" si="435"/>
        <v>Bocas del Toro</v>
      </c>
      <c r="E1135" s="23">
        <f t="shared" si="421"/>
        <v>44072</v>
      </c>
      <c r="F1135" s="54">
        <f t="shared" si="422"/>
        <v>88</v>
      </c>
      <c r="G1135" cm="1">
        <f t="array" ref="G1135">+INDEX('Casos ACUM Prov'!$CK$3:$OM$16,'TODO PROVINCIA'!C1135+1,'TODO PROVINCIA'!F1135)</f>
        <v>0</v>
      </c>
      <c r="H1135">
        <f t="shared" si="414"/>
        <v>0</v>
      </c>
      <c r="I1135" cm="1">
        <f t="array" ref="I1135">+INDEX('Muertes-PROV'!$C$3:$GE$16,$C1135+1,$F1135)</f>
        <v>0</v>
      </c>
      <c r="J1135">
        <f t="shared" si="415"/>
        <v>0</v>
      </c>
      <c r="K1135" cm="1">
        <f t="array" ref="K1135">+INDEX('rECUPERA-prov'!$C$3:$LA$16,$C1135+1,$F1135)</f>
        <v>0</v>
      </c>
      <c r="L1135">
        <f t="shared" si="416"/>
        <v>0</v>
      </c>
      <c r="M1135">
        <f t="shared" si="423"/>
        <v>0</v>
      </c>
      <c r="N1135">
        <f t="shared" si="417"/>
        <v>0</v>
      </c>
      <c r="O1135" s="57">
        <f t="shared" si="424"/>
        <v>0</v>
      </c>
      <c r="P1135" s="57">
        <f t="shared" si="425"/>
        <v>0</v>
      </c>
      <c r="Q1135" s="57">
        <f t="shared" si="426"/>
        <v>0</v>
      </c>
      <c r="R1135" s="57">
        <f t="shared" si="427"/>
        <v>0</v>
      </c>
      <c r="S1135" s="57">
        <f t="shared" si="428"/>
        <v>0</v>
      </c>
      <c r="T1135" s="57">
        <f t="shared" si="429"/>
        <v>0</v>
      </c>
      <c r="U1135" s="57">
        <f t="shared" si="430"/>
        <v>0</v>
      </c>
      <c r="V1135" s="58">
        <f t="shared" si="431"/>
        <v>0</v>
      </c>
      <c r="W1135" s="58">
        <f t="shared" si="432"/>
        <v>0</v>
      </c>
      <c r="X1135" s="58">
        <f t="shared" si="433"/>
        <v>0</v>
      </c>
      <c r="Y1135" s="58">
        <f t="shared" si="434"/>
        <v>0</v>
      </c>
      <c r="Z1135">
        <f t="shared" si="418"/>
        <v>125461</v>
      </c>
    </row>
    <row r="1136" spans="1:26" x14ac:dyDescent="0.3">
      <c r="A1136" s="56" t="str">
        <f t="shared" si="420"/>
        <v>OUT TIME</v>
      </c>
      <c r="B1136" s="56" t="str">
        <f t="shared" si="412"/>
        <v>ultimo</v>
      </c>
      <c r="C1136" s="55">
        <f t="shared" si="435"/>
        <v>2</v>
      </c>
      <c r="D1136" t="str">
        <f t="shared" si="435"/>
        <v>Coclé</v>
      </c>
      <c r="E1136" s="23">
        <f t="shared" si="421"/>
        <v>44072</v>
      </c>
      <c r="F1136" s="54">
        <f t="shared" si="422"/>
        <v>88</v>
      </c>
      <c r="G1136" cm="1">
        <f t="array" ref="G1136">+INDEX('Casos ACUM Prov'!$CK$3:$OM$16,'TODO PROVINCIA'!C1136+1,'TODO PROVINCIA'!F1136)</f>
        <v>0</v>
      </c>
      <c r="H1136">
        <f t="shared" si="414"/>
        <v>0</v>
      </c>
      <c r="I1136" cm="1">
        <f t="array" ref="I1136">+INDEX('Muertes-PROV'!$C$3:$GE$16,$C1136+1,$F1136)</f>
        <v>0</v>
      </c>
      <c r="J1136">
        <f t="shared" si="415"/>
        <v>0</v>
      </c>
      <c r="K1136" cm="1">
        <f t="array" ref="K1136">+INDEX('rECUPERA-prov'!$C$3:$LA$16,$C1136+1,$F1136)</f>
        <v>0</v>
      </c>
      <c r="L1136">
        <f t="shared" si="416"/>
        <v>0</v>
      </c>
      <c r="M1136">
        <f t="shared" si="423"/>
        <v>0</v>
      </c>
      <c r="N1136">
        <f t="shared" si="417"/>
        <v>0</v>
      </c>
      <c r="O1136" s="57">
        <f t="shared" si="424"/>
        <v>0</v>
      </c>
      <c r="P1136" s="57">
        <f t="shared" si="425"/>
        <v>0</v>
      </c>
      <c r="Q1136" s="57">
        <f t="shared" si="426"/>
        <v>0</v>
      </c>
      <c r="R1136" s="57">
        <f t="shared" si="427"/>
        <v>0</v>
      </c>
      <c r="S1136" s="57">
        <f t="shared" si="428"/>
        <v>0</v>
      </c>
      <c r="T1136" s="57">
        <f t="shared" si="429"/>
        <v>0</v>
      </c>
      <c r="U1136" s="57">
        <f t="shared" si="430"/>
        <v>0</v>
      </c>
      <c r="V1136" s="58">
        <f t="shared" si="431"/>
        <v>0</v>
      </c>
      <c r="W1136" s="58">
        <f t="shared" si="432"/>
        <v>0</v>
      </c>
      <c r="X1136" s="58">
        <f t="shared" si="433"/>
        <v>0</v>
      </c>
      <c r="Y1136" s="58">
        <f t="shared" si="434"/>
        <v>0</v>
      </c>
      <c r="Z1136">
        <f t="shared" si="418"/>
        <v>416873</v>
      </c>
    </row>
    <row r="1137" spans="1:26" x14ac:dyDescent="0.3">
      <c r="A1137" s="56" t="str">
        <f t="shared" si="420"/>
        <v>OUT TIME</v>
      </c>
      <c r="B1137" s="56" t="str">
        <f t="shared" si="412"/>
        <v>ultimo</v>
      </c>
      <c r="C1137" s="55">
        <f t="shared" si="435"/>
        <v>3</v>
      </c>
      <c r="D1137" t="str">
        <f t="shared" si="435"/>
        <v>Colón</v>
      </c>
      <c r="E1137" s="23">
        <f t="shared" si="421"/>
        <v>44072</v>
      </c>
      <c r="F1137" s="54">
        <f t="shared" si="422"/>
        <v>88</v>
      </c>
      <c r="G1137" cm="1">
        <f t="array" ref="G1137">+INDEX('Casos ACUM Prov'!$CK$3:$OM$16,'TODO PROVINCIA'!C1137+1,'TODO PROVINCIA'!F1137)</f>
        <v>0</v>
      </c>
      <c r="H1137">
        <f t="shared" si="414"/>
        <v>0</v>
      </c>
      <c r="I1137" cm="1">
        <f t="array" ref="I1137">+INDEX('Muertes-PROV'!$C$3:$GE$16,$C1137+1,$F1137)</f>
        <v>0</v>
      </c>
      <c r="J1137">
        <f t="shared" si="415"/>
        <v>0</v>
      </c>
      <c r="K1137" cm="1">
        <f t="array" ref="K1137">+INDEX('rECUPERA-prov'!$C$3:$LA$16,$C1137+1,$F1137)</f>
        <v>0</v>
      </c>
      <c r="L1137">
        <f t="shared" si="416"/>
        <v>0</v>
      </c>
      <c r="M1137">
        <f t="shared" si="423"/>
        <v>0</v>
      </c>
      <c r="N1137">
        <f t="shared" si="417"/>
        <v>0</v>
      </c>
      <c r="O1137" s="57">
        <f t="shared" si="424"/>
        <v>0</v>
      </c>
      <c r="P1137" s="57">
        <f t="shared" si="425"/>
        <v>0</v>
      </c>
      <c r="Q1137" s="57">
        <f t="shared" si="426"/>
        <v>0</v>
      </c>
      <c r="R1137" s="57">
        <f t="shared" si="427"/>
        <v>0</v>
      </c>
      <c r="S1137" s="57">
        <f t="shared" si="428"/>
        <v>0</v>
      </c>
      <c r="T1137" s="57">
        <f t="shared" si="429"/>
        <v>0</v>
      </c>
      <c r="U1137" s="57">
        <f t="shared" si="430"/>
        <v>0</v>
      </c>
      <c r="V1137" s="58">
        <f t="shared" si="431"/>
        <v>0</v>
      </c>
      <c r="W1137" s="58">
        <f t="shared" si="432"/>
        <v>0</v>
      </c>
      <c r="X1137" s="58">
        <f t="shared" si="433"/>
        <v>0</v>
      </c>
      <c r="Y1137" s="58">
        <f t="shared" si="434"/>
        <v>0</v>
      </c>
      <c r="Z1137">
        <f t="shared" si="418"/>
        <v>233708</v>
      </c>
    </row>
    <row r="1138" spans="1:26" x14ac:dyDescent="0.3">
      <c r="A1138" s="56" t="str">
        <f t="shared" si="420"/>
        <v>OUT TIME</v>
      </c>
      <c r="B1138" s="56" t="str">
        <f t="shared" si="412"/>
        <v>ultimo</v>
      </c>
      <c r="C1138" s="55">
        <f t="shared" si="435"/>
        <v>4</v>
      </c>
      <c r="D1138" t="str">
        <f t="shared" si="435"/>
        <v>Chiriquí</v>
      </c>
      <c r="E1138" s="23">
        <f t="shared" si="421"/>
        <v>44072</v>
      </c>
      <c r="F1138" s="54">
        <f t="shared" si="422"/>
        <v>88</v>
      </c>
      <c r="G1138" cm="1">
        <f t="array" ref="G1138">+INDEX('Casos ACUM Prov'!$CK$3:$OM$16,'TODO PROVINCIA'!C1138+1,'TODO PROVINCIA'!F1138)</f>
        <v>0</v>
      </c>
      <c r="H1138">
        <f t="shared" si="414"/>
        <v>0</v>
      </c>
      <c r="I1138" cm="1">
        <f t="array" ref="I1138">+INDEX('Muertes-PROV'!$C$3:$GE$16,$C1138+1,$F1138)</f>
        <v>0</v>
      </c>
      <c r="J1138">
        <f t="shared" si="415"/>
        <v>0</v>
      </c>
      <c r="K1138" cm="1">
        <f t="array" ref="K1138">+INDEX('rECUPERA-prov'!$C$3:$LA$16,$C1138+1,$F1138)</f>
        <v>0</v>
      </c>
      <c r="L1138">
        <f t="shared" si="416"/>
        <v>0</v>
      </c>
      <c r="M1138">
        <f t="shared" si="423"/>
        <v>0</v>
      </c>
      <c r="N1138">
        <f t="shared" si="417"/>
        <v>0</v>
      </c>
      <c r="O1138" s="57">
        <f t="shared" si="424"/>
        <v>0</v>
      </c>
      <c r="P1138" s="57">
        <f t="shared" si="425"/>
        <v>0</v>
      </c>
      <c r="Q1138" s="57">
        <f t="shared" si="426"/>
        <v>0</v>
      </c>
      <c r="R1138" s="57">
        <f t="shared" si="427"/>
        <v>0</v>
      </c>
      <c r="S1138" s="57">
        <f t="shared" si="428"/>
        <v>0</v>
      </c>
      <c r="T1138" s="57">
        <f t="shared" si="429"/>
        <v>0</v>
      </c>
      <c r="U1138" s="57">
        <f t="shared" si="430"/>
        <v>0</v>
      </c>
      <c r="V1138" s="58">
        <f t="shared" si="431"/>
        <v>0</v>
      </c>
      <c r="W1138" s="58">
        <f t="shared" si="432"/>
        <v>0</v>
      </c>
      <c r="X1138" s="58">
        <f t="shared" si="433"/>
        <v>0</v>
      </c>
      <c r="Y1138" s="58">
        <f t="shared" si="434"/>
        <v>0</v>
      </c>
      <c r="Z1138">
        <f t="shared" si="418"/>
        <v>241928</v>
      </c>
    </row>
    <row r="1139" spans="1:26" x14ac:dyDescent="0.3">
      <c r="A1139" s="56" t="str">
        <f t="shared" si="420"/>
        <v>OUT TIME</v>
      </c>
      <c r="B1139" s="56" t="str">
        <f t="shared" si="412"/>
        <v>ultimo</v>
      </c>
      <c r="C1139" s="55">
        <f t="shared" si="435"/>
        <v>5</v>
      </c>
      <c r="D1139" t="str">
        <f t="shared" si="435"/>
        <v>Darién</v>
      </c>
      <c r="E1139" s="23">
        <f t="shared" si="421"/>
        <v>44072</v>
      </c>
      <c r="F1139" s="54">
        <f t="shared" si="422"/>
        <v>88</v>
      </c>
      <c r="G1139" cm="1">
        <f t="array" ref="G1139">+INDEX('Casos ACUM Prov'!$CK$3:$OM$16,'TODO PROVINCIA'!C1139+1,'TODO PROVINCIA'!F1139)</f>
        <v>0</v>
      </c>
      <c r="H1139">
        <f t="shared" si="414"/>
        <v>0</v>
      </c>
      <c r="I1139" cm="1">
        <f t="array" ref="I1139">+INDEX('Muertes-PROV'!$C$3:$GE$16,$C1139+1,$F1139)</f>
        <v>0</v>
      </c>
      <c r="J1139">
        <f t="shared" si="415"/>
        <v>0</v>
      </c>
      <c r="K1139" cm="1">
        <f t="array" ref="K1139">+INDEX('rECUPERA-prov'!$C$3:$LA$16,$C1139+1,$F1139)</f>
        <v>0</v>
      </c>
      <c r="L1139">
        <f t="shared" si="416"/>
        <v>0</v>
      </c>
      <c r="M1139">
        <f t="shared" si="423"/>
        <v>0</v>
      </c>
      <c r="N1139">
        <f t="shared" si="417"/>
        <v>0</v>
      </c>
      <c r="O1139" s="57">
        <f t="shared" si="424"/>
        <v>0</v>
      </c>
      <c r="P1139" s="57">
        <f t="shared" si="425"/>
        <v>0</v>
      </c>
      <c r="Q1139" s="57">
        <f t="shared" si="426"/>
        <v>0</v>
      </c>
      <c r="R1139" s="57">
        <f t="shared" si="427"/>
        <v>0</v>
      </c>
      <c r="S1139" s="57">
        <f t="shared" si="428"/>
        <v>0</v>
      </c>
      <c r="T1139" s="57">
        <f t="shared" si="429"/>
        <v>0</v>
      </c>
      <c r="U1139" s="57">
        <f t="shared" si="430"/>
        <v>0</v>
      </c>
      <c r="V1139" s="58">
        <f t="shared" si="431"/>
        <v>0</v>
      </c>
      <c r="W1139" s="58">
        <f t="shared" si="432"/>
        <v>0</v>
      </c>
      <c r="X1139" s="58">
        <f t="shared" si="433"/>
        <v>0</v>
      </c>
      <c r="Y1139" s="58">
        <f t="shared" si="434"/>
        <v>0</v>
      </c>
      <c r="Z1139">
        <f t="shared" si="418"/>
        <v>10001</v>
      </c>
    </row>
    <row r="1140" spans="1:26" x14ac:dyDescent="0.3">
      <c r="A1140" s="56" t="str">
        <f t="shared" si="420"/>
        <v>OUT TIME</v>
      </c>
      <c r="B1140" s="56" t="str">
        <f t="shared" si="412"/>
        <v>ultimo</v>
      </c>
      <c r="C1140" s="55">
        <f t="shared" si="435"/>
        <v>6</v>
      </c>
      <c r="D1140" t="str">
        <f t="shared" si="435"/>
        <v>Herrera</v>
      </c>
      <c r="E1140" s="23">
        <f t="shared" si="421"/>
        <v>44072</v>
      </c>
      <c r="F1140" s="54">
        <f t="shared" si="422"/>
        <v>88</v>
      </c>
      <c r="G1140" cm="1">
        <f t="array" ref="G1140">+INDEX('Casos ACUM Prov'!$CK$3:$OM$16,'TODO PROVINCIA'!C1140+1,'TODO PROVINCIA'!F1140)</f>
        <v>0</v>
      </c>
      <c r="H1140">
        <f t="shared" si="414"/>
        <v>0</v>
      </c>
      <c r="I1140" cm="1">
        <f t="array" ref="I1140">+INDEX('Muertes-PROV'!$C$3:$GE$16,$C1140+1,$F1140)</f>
        <v>0</v>
      </c>
      <c r="J1140">
        <f t="shared" si="415"/>
        <v>0</v>
      </c>
      <c r="K1140" cm="1">
        <f t="array" ref="K1140">+INDEX('rECUPERA-prov'!$C$3:$LA$16,$C1140+1,$F1140)</f>
        <v>0</v>
      </c>
      <c r="L1140">
        <f t="shared" si="416"/>
        <v>0</v>
      </c>
      <c r="M1140">
        <f t="shared" si="423"/>
        <v>0</v>
      </c>
      <c r="N1140">
        <f t="shared" si="417"/>
        <v>0</v>
      </c>
      <c r="O1140" s="57">
        <f t="shared" si="424"/>
        <v>0</v>
      </c>
      <c r="P1140" s="57">
        <f t="shared" si="425"/>
        <v>0</v>
      </c>
      <c r="Q1140" s="57">
        <f t="shared" si="426"/>
        <v>0</v>
      </c>
      <c r="R1140" s="57">
        <f t="shared" si="427"/>
        <v>0</v>
      </c>
      <c r="S1140" s="57">
        <f t="shared" si="428"/>
        <v>0</v>
      </c>
      <c r="T1140" s="57">
        <f t="shared" si="429"/>
        <v>0</v>
      </c>
      <c r="U1140" s="57">
        <f t="shared" si="430"/>
        <v>0</v>
      </c>
      <c r="V1140" s="58">
        <f t="shared" si="431"/>
        <v>0</v>
      </c>
      <c r="W1140" s="58">
        <f t="shared" si="432"/>
        <v>0</v>
      </c>
      <c r="X1140" s="58">
        <f t="shared" si="433"/>
        <v>0</v>
      </c>
      <c r="Y1140" s="58">
        <f t="shared" si="434"/>
        <v>0</v>
      </c>
      <c r="Z1140">
        <f t="shared" si="418"/>
        <v>33109</v>
      </c>
    </row>
    <row r="1141" spans="1:26" x14ac:dyDescent="0.3">
      <c r="A1141" s="56" t="str">
        <f t="shared" si="420"/>
        <v>OUT TIME</v>
      </c>
      <c r="B1141" s="56" t="str">
        <f t="shared" si="412"/>
        <v>ultimo</v>
      </c>
      <c r="C1141" s="55">
        <f t="shared" si="435"/>
        <v>7</v>
      </c>
      <c r="D1141" t="str">
        <f t="shared" si="435"/>
        <v>Los Santos</v>
      </c>
      <c r="E1141" s="23">
        <f t="shared" si="421"/>
        <v>44072</v>
      </c>
      <c r="F1141" s="54">
        <f t="shared" si="422"/>
        <v>88</v>
      </c>
      <c r="G1141" cm="1">
        <f t="array" ref="G1141">+INDEX('Casos ACUM Prov'!$CK$3:$OM$16,'TODO PROVINCIA'!C1141+1,'TODO PROVINCIA'!F1141)</f>
        <v>0</v>
      </c>
      <c r="H1141">
        <f t="shared" si="414"/>
        <v>0</v>
      </c>
      <c r="I1141" cm="1">
        <f t="array" ref="I1141">+INDEX('Muertes-PROV'!$C$3:$GE$16,$C1141+1,$F1141)</f>
        <v>0</v>
      </c>
      <c r="J1141">
        <f t="shared" si="415"/>
        <v>0</v>
      </c>
      <c r="K1141" cm="1">
        <f t="array" ref="K1141">+INDEX('rECUPERA-prov'!$C$3:$LA$16,$C1141+1,$F1141)</f>
        <v>0</v>
      </c>
      <c r="L1141">
        <f t="shared" si="416"/>
        <v>0</v>
      </c>
      <c r="M1141">
        <f t="shared" si="423"/>
        <v>0</v>
      </c>
      <c r="N1141">
        <f t="shared" si="417"/>
        <v>0</v>
      </c>
      <c r="O1141" s="57">
        <f t="shared" si="424"/>
        <v>0</v>
      </c>
      <c r="P1141" s="57">
        <f t="shared" si="425"/>
        <v>0</v>
      </c>
      <c r="Q1141" s="57">
        <f t="shared" si="426"/>
        <v>0</v>
      </c>
      <c r="R1141" s="57">
        <f t="shared" si="427"/>
        <v>0</v>
      </c>
      <c r="S1141" s="57">
        <f t="shared" si="428"/>
        <v>0</v>
      </c>
      <c r="T1141" s="57">
        <f t="shared" si="429"/>
        <v>0</v>
      </c>
      <c r="U1141" s="57">
        <f t="shared" si="430"/>
        <v>0</v>
      </c>
      <c r="V1141" s="58">
        <f t="shared" si="431"/>
        <v>0</v>
      </c>
      <c r="W1141" s="58">
        <f t="shared" si="432"/>
        <v>0</v>
      </c>
      <c r="X1141" s="58">
        <f t="shared" si="433"/>
        <v>0</v>
      </c>
      <c r="Y1141" s="58">
        <f t="shared" si="434"/>
        <v>0</v>
      </c>
      <c r="Z1141">
        <f t="shared" si="418"/>
        <v>156747</v>
      </c>
    </row>
    <row r="1142" spans="1:26" x14ac:dyDescent="0.3">
      <c r="A1142" s="56" t="str">
        <f t="shared" si="420"/>
        <v>OUT TIME</v>
      </c>
      <c r="B1142" s="56" t="str">
        <f t="shared" si="412"/>
        <v>ultimo</v>
      </c>
      <c r="C1142" s="55">
        <f t="shared" si="435"/>
        <v>8</v>
      </c>
      <c r="D1142" t="str">
        <f t="shared" si="435"/>
        <v>Panamá</v>
      </c>
      <c r="E1142" s="23">
        <f t="shared" si="421"/>
        <v>44072</v>
      </c>
      <c r="F1142" s="54">
        <f t="shared" si="422"/>
        <v>88</v>
      </c>
      <c r="G1142" cm="1">
        <f t="array" ref="G1142">+INDEX('Casos ACUM Prov'!$CK$3:$OM$16,'TODO PROVINCIA'!C1142+1,'TODO PROVINCIA'!F1142)</f>
        <v>0</v>
      </c>
      <c r="H1142">
        <f t="shared" si="414"/>
        <v>0</v>
      </c>
      <c r="I1142" cm="1">
        <f t="array" ref="I1142">+INDEX('Muertes-PROV'!$C$3:$GE$16,$C1142+1,$F1142)</f>
        <v>0</v>
      </c>
      <c r="J1142">
        <f t="shared" si="415"/>
        <v>0</v>
      </c>
      <c r="K1142" cm="1">
        <f t="array" ref="K1142">+INDEX('rECUPERA-prov'!$C$3:$LA$16,$C1142+1,$F1142)</f>
        <v>0</v>
      </c>
      <c r="L1142">
        <f t="shared" si="416"/>
        <v>0</v>
      </c>
      <c r="M1142">
        <f t="shared" si="423"/>
        <v>0</v>
      </c>
      <c r="N1142">
        <f t="shared" si="417"/>
        <v>0</v>
      </c>
      <c r="O1142" s="57">
        <f t="shared" si="424"/>
        <v>0</v>
      </c>
      <c r="P1142" s="57">
        <f t="shared" si="425"/>
        <v>0</v>
      </c>
      <c r="Q1142" s="57">
        <f t="shared" si="426"/>
        <v>0</v>
      </c>
      <c r="R1142" s="57">
        <f t="shared" si="427"/>
        <v>0</v>
      </c>
      <c r="S1142" s="57">
        <f t="shared" si="428"/>
        <v>0</v>
      </c>
      <c r="T1142" s="57">
        <f t="shared" si="429"/>
        <v>0</v>
      </c>
      <c r="U1142" s="57">
        <f t="shared" si="430"/>
        <v>0</v>
      </c>
      <c r="V1142" s="58">
        <f t="shared" si="431"/>
        <v>0</v>
      </c>
      <c r="W1142" s="58">
        <f t="shared" si="432"/>
        <v>0</v>
      </c>
      <c r="X1142" s="58">
        <f t="shared" si="433"/>
        <v>0</v>
      </c>
      <c r="Y1142" s="58">
        <f t="shared" si="434"/>
        <v>0</v>
      </c>
      <c r="Z1142">
        <f t="shared" si="418"/>
        <v>109955</v>
      </c>
    </row>
    <row r="1143" spans="1:26" x14ac:dyDescent="0.3">
      <c r="A1143" s="56" t="str">
        <f t="shared" si="420"/>
        <v>OUT TIME</v>
      </c>
      <c r="B1143" s="56" t="str">
        <f t="shared" si="412"/>
        <v>ultimo</v>
      </c>
      <c r="C1143" s="55">
        <f t="shared" si="435"/>
        <v>9</v>
      </c>
      <c r="D1143" t="str">
        <f t="shared" si="435"/>
        <v>Veraguas</v>
      </c>
      <c r="E1143" s="23">
        <f t="shared" si="421"/>
        <v>44072</v>
      </c>
      <c r="F1143" s="54">
        <f t="shared" si="422"/>
        <v>88</v>
      </c>
      <c r="G1143" cm="1">
        <f t="array" ref="G1143">+INDEX('Casos ACUM Prov'!$CK$3:$OM$16,'TODO PROVINCIA'!C1143+1,'TODO PROVINCIA'!F1143)</f>
        <v>0</v>
      </c>
      <c r="H1143">
        <f t="shared" si="414"/>
        <v>0</v>
      </c>
      <c r="I1143" cm="1">
        <f t="array" ref="I1143">+INDEX('Muertes-PROV'!$C$3:$GE$16,$C1143+1,$F1143)</f>
        <v>0</v>
      </c>
      <c r="J1143">
        <f t="shared" si="415"/>
        <v>0</v>
      </c>
      <c r="K1143" cm="1">
        <f t="array" ref="K1143">+INDEX('rECUPERA-prov'!$C$3:$LA$16,$C1143+1,$F1143)</f>
        <v>0</v>
      </c>
      <c r="L1143">
        <f t="shared" si="416"/>
        <v>0</v>
      </c>
      <c r="M1143">
        <f t="shared" si="423"/>
        <v>0</v>
      </c>
      <c r="N1143">
        <f t="shared" si="417"/>
        <v>0</v>
      </c>
      <c r="O1143" s="57">
        <f t="shared" si="424"/>
        <v>0</v>
      </c>
      <c r="P1143" s="57">
        <f t="shared" si="425"/>
        <v>0</v>
      </c>
      <c r="Q1143" s="57">
        <f t="shared" si="426"/>
        <v>0</v>
      </c>
      <c r="R1143" s="57">
        <f t="shared" si="427"/>
        <v>0</v>
      </c>
      <c r="S1143" s="57">
        <f t="shared" si="428"/>
        <v>0</v>
      </c>
      <c r="T1143" s="57">
        <f t="shared" si="429"/>
        <v>0</v>
      </c>
      <c r="U1143" s="57">
        <f t="shared" si="430"/>
        <v>0</v>
      </c>
      <c r="V1143" s="58">
        <f t="shared" si="431"/>
        <v>0</v>
      </c>
      <c r="W1143" s="58">
        <f t="shared" si="432"/>
        <v>0</v>
      </c>
      <c r="X1143" s="58">
        <f t="shared" si="433"/>
        <v>0</v>
      </c>
      <c r="Y1143" s="58">
        <f t="shared" si="434"/>
        <v>0</v>
      </c>
      <c r="Z1143">
        <f t="shared" si="418"/>
        <v>109955</v>
      </c>
    </row>
    <row r="1144" spans="1:26" x14ac:dyDescent="0.3">
      <c r="A1144" s="56" t="str">
        <f t="shared" si="420"/>
        <v>OUT TIME</v>
      </c>
      <c r="B1144" s="56" t="str">
        <f t="shared" si="412"/>
        <v>ultimo</v>
      </c>
      <c r="C1144" s="55">
        <f t="shared" si="435"/>
        <v>10</v>
      </c>
      <c r="D1144" t="str">
        <f t="shared" si="435"/>
        <v>Comarca Kuna Yala</v>
      </c>
      <c r="E1144" s="23">
        <f t="shared" si="421"/>
        <v>44072</v>
      </c>
      <c r="F1144" s="54">
        <f t="shared" si="422"/>
        <v>88</v>
      </c>
      <c r="G1144" cm="1">
        <f t="array" ref="G1144">+INDEX('Casos ACUM Prov'!$CK$3:$OM$16,'TODO PROVINCIA'!C1144+1,'TODO PROVINCIA'!F1144)</f>
        <v>0</v>
      </c>
      <c r="H1144">
        <f t="shared" si="414"/>
        <v>0</v>
      </c>
      <c r="I1144" cm="1">
        <f t="array" ref="I1144">+INDEX('Muertes-PROV'!$C$3:$GE$16,$C1144+1,$F1144)</f>
        <v>0</v>
      </c>
      <c r="J1144">
        <f t="shared" si="415"/>
        <v>0</v>
      </c>
      <c r="K1144" cm="1">
        <f t="array" ref="K1144">+INDEX('rECUPERA-prov'!$C$3:$LA$16,$C1144+1,$F1144)</f>
        <v>0</v>
      </c>
      <c r="L1144">
        <f t="shared" si="416"/>
        <v>0</v>
      </c>
      <c r="M1144">
        <f t="shared" si="423"/>
        <v>0</v>
      </c>
      <c r="N1144">
        <f t="shared" si="417"/>
        <v>0</v>
      </c>
      <c r="O1144" s="57">
        <f t="shared" si="424"/>
        <v>0</v>
      </c>
      <c r="P1144" s="57">
        <f t="shared" si="425"/>
        <v>0</v>
      </c>
      <c r="Q1144" s="57">
        <f t="shared" si="426"/>
        <v>0</v>
      </c>
      <c r="R1144" s="57">
        <f t="shared" si="427"/>
        <v>0</v>
      </c>
      <c r="S1144" s="57">
        <f t="shared" si="428"/>
        <v>0</v>
      </c>
      <c r="T1144" s="57">
        <f t="shared" si="429"/>
        <v>0</v>
      </c>
      <c r="U1144" s="57">
        <f t="shared" si="430"/>
        <v>0</v>
      </c>
      <c r="V1144" s="58">
        <f t="shared" si="431"/>
        <v>0</v>
      </c>
      <c r="W1144" s="58">
        <f t="shared" si="432"/>
        <v>0</v>
      </c>
      <c r="X1144" s="58">
        <f t="shared" si="433"/>
        <v>0</v>
      </c>
      <c r="Y1144" s="58">
        <f t="shared" si="434"/>
        <v>0</v>
      </c>
      <c r="Z1144">
        <f t="shared" si="418"/>
        <v>89592</v>
      </c>
    </row>
    <row r="1145" spans="1:26" x14ac:dyDescent="0.3">
      <c r="A1145" s="56" t="str">
        <f t="shared" si="420"/>
        <v>OUT TIME</v>
      </c>
      <c r="B1145" s="56" t="str">
        <f t="shared" si="412"/>
        <v>ultimo</v>
      </c>
      <c r="C1145" s="55">
        <f t="shared" si="435"/>
        <v>11</v>
      </c>
      <c r="D1145" t="str">
        <f t="shared" si="435"/>
        <v>Comarca Emberá Wounaán</v>
      </c>
      <c r="E1145" s="23">
        <f t="shared" si="421"/>
        <v>44072</v>
      </c>
      <c r="F1145" s="54">
        <f t="shared" si="422"/>
        <v>88</v>
      </c>
      <c r="G1145" cm="1">
        <f t="array" ref="G1145">+INDEX('Casos ACUM Prov'!$CK$3:$OM$16,'TODO PROVINCIA'!C1145+1,'TODO PROVINCIA'!F1145)</f>
        <v>0</v>
      </c>
      <c r="H1145">
        <f t="shared" si="414"/>
        <v>0</v>
      </c>
      <c r="I1145" cm="1">
        <f t="array" ref="I1145">+INDEX('Muertes-PROV'!$C$3:$GE$16,$C1145+1,$F1145)</f>
        <v>0</v>
      </c>
      <c r="J1145">
        <f t="shared" si="415"/>
        <v>0</v>
      </c>
      <c r="K1145" cm="1">
        <f t="array" ref="K1145">+INDEX('rECUPERA-prov'!$C$3:$LA$16,$C1145+1,$F1145)</f>
        <v>0</v>
      </c>
      <c r="L1145">
        <f t="shared" si="416"/>
        <v>0</v>
      </c>
      <c r="M1145">
        <f t="shared" si="423"/>
        <v>0</v>
      </c>
      <c r="N1145">
        <f t="shared" si="417"/>
        <v>0</v>
      </c>
      <c r="O1145" s="57">
        <f t="shared" si="424"/>
        <v>0</v>
      </c>
      <c r="P1145" s="57">
        <f t="shared" si="425"/>
        <v>0</v>
      </c>
      <c r="Q1145" s="57">
        <f t="shared" si="426"/>
        <v>0</v>
      </c>
      <c r="R1145" s="57">
        <f t="shared" si="427"/>
        <v>0</v>
      </c>
      <c r="S1145" s="57">
        <f t="shared" si="428"/>
        <v>0</v>
      </c>
      <c r="T1145" s="57">
        <f t="shared" si="429"/>
        <v>0</v>
      </c>
      <c r="U1145" s="57">
        <f t="shared" si="430"/>
        <v>0</v>
      </c>
      <c r="V1145" s="58">
        <f t="shared" si="431"/>
        <v>0</v>
      </c>
      <c r="W1145" s="58">
        <f t="shared" si="432"/>
        <v>0</v>
      </c>
      <c r="X1145" s="58">
        <f t="shared" si="433"/>
        <v>0</v>
      </c>
      <c r="Y1145" s="58">
        <f t="shared" si="434"/>
        <v>0</v>
      </c>
      <c r="Z1145">
        <f t="shared" si="418"/>
        <v>1249032</v>
      </c>
    </row>
    <row r="1146" spans="1:26" x14ac:dyDescent="0.3">
      <c r="A1146" s="56" t="str">
        <f t="shared" si="420"/>
        <v>OUT TIME</v>
      </c>
      <c r="B1146" s="56" t="str">
        <f t="shared" si="412"/>
        <v>ultimo</v>
      </c>
      <c r="C1146" s="55">
        <f t="shared" si="435"/>
        <v>12</v>
      </c>
      <c r="D1146" t="str">
        <f t="shared" si="435"/>
        <v>Comarca Ngäbe Buglé</v>
      </c>
      <c r="E1146" s="23">
        <f t="shared" si="421"/>
        <v>44072</v>
      </c>
      <c r="F1146" s="54">
        <f t="shared" si="422"/>
        <v>88</v>
      </c>
      <c r="G1146" cm="1">
        <f t="array" ref="G1146">+INDEX('Casos ACUM Prov'!$CK$3:$OM$16,'TODO PROVINCIA'!C1146+1,'TODO PROVINCIA'!F1146)</f>
        <v>0</v>
      </c>
      <c r="H1146">
        <f t="shared" si="414"/>
        <v>0</v>
      </c>
      <c r="I1146" cm="1">
        <f t="array" ref="I1146">+INDEX('Muertes-PROV'!$C$3:$GE$16,$C1146+1,$F1146)</f>
        <v>0</v>
      </c>
      <c r="J1146">
        <f t="shared" si="415"/>
        <v>0</v>
      </c>
      <c r="K1146" cm="1">
        <f t="array" ref="K1146">+INDEX('rECUPERA-prov'!$C$3:$LA$16,$C1146+1,$F1146)</f>
        <v>0</v>
      </c>
      <c r="L1146">
        <f t="shared" si="416"/>
        <v>0</v>
      </c>
      <c r="M1146">
        <f t="shared" si="423"/>
        <v>0</v>
      </c>
      <c r="N1146">
        <f t="shared" si="417"/>
        <v>0</v>
      </c>
      <c r="O1146" s="57">
        <f t="shared" si="424"/>
        <v>0</v>
      </c>
      <c r="P1146" s="57">
        <f t="shared" si="425"/>
        <v>0</v>
      </c>
      <c r="Q1146" s="57">
        <f t="shared" si="426"/>
        <v>0</v>
      </c>
      <c r="R1146" s="57">
        <f t="shared" si="427"/>
        <v>0</v>
      </c>
      <c r="S1146" s="57">
        <f t="shared" si="428"/>
        <v>0</v>
      </c>
      <c r="T1146" s="57">
        <f t="shared" si="429"/>
        <v>0</v>
      </c>
      <c r="U1146" s="57">
        <f t="shared" si="430"/>
        <v>0</v>
      </c>
      <c r="V1146" s="58">
        <f t="shared" si="431"/>
        <v>0</v>
      </c>
      <c r="W1146" s="58">
        <f t="shared" si="432"/>
        <v>0</v>
      </c>
      <c r="X1146" s="58">
        <f t="shared" si="433"/>
        <v>0</v>
      </c>
      <c r="Y1146" s="58">
        <f t="shared" si="434"/>
        <v>0</v>
      </c>
      <c r="Z1146">
        <f t="shared" si="418"/>
        <v>464038</v>
      </c>
    </row>
    <row r="1147" spans="1:26" x14ac:dyDescent="0.3">
      <c r="A1147" s="56" t="str">
        <f t="shared" si="420"/>
        <v>OUT TIME</v>
      </c>
      <c r="B1147" s="56" t="str">
        <f t="shared" si="412"/>
        <v>ultimo</v>
      </c>
      <c r="C1147" s="55">
        <f t="shared" si="435"/>
        <v>13</v>
      </c>
      <c r="D1147" t="str">
        <f t="shared" si="435"/>
        <v>Panamá Oeste</v>
      </c>
      <c r="E1147" s="23">
        <f t="shared" si="421"/>
        <v>44072</v>
      </c>
      <c r="F1147" s="54">
        <f t="shared" si="422"/>
        <v>88</v>
      </c>
      <c r="G1147" cm="1">
        <f t="array" ref="G1147">+INDEX('Casos ACUM Prov'!$CK$3:$OM$16,'TODO PROVINCIA'!C1147+1,'TODO PROVINCIA'!F1147)</f>
        <v>0</v>
      </c>
      <c r="H1147">
        <f t="shared" si="414"/>
        <v>0</v>
      </c>
      <c r="I1147" cm="1">
        <f t="array" ref="I1147">+INDEX('Muertes-PROV'!$C$3:$GE$16,$C1147+1,$F1147)</f>
        <v>0</v>
      </c>
      <c r="J1147">
        <f t="shared" si="415"/>
        <v>0</v>
      </c>
      <c r="K1147" cm="1">
        <f t="array" ref="K1147">+INDEX('rECUPERA-prov'!$C$3:$LA$16,$C1147+1,$F1147)</f>
        <v>0</v>
      </c>
      <c r="L1147">
        <f t="shared" si="416"/>
        <v>0</v>
      </c>
      <c r="M1147">
        <f t="shared" si="423"/>
        <v>0</v>
      </c>
      <c r="N1147">
        <f t="shared" si="417"/>
        <v>0</v>
      </c>
      <c r="O1147" s="57">
        <f t="shared" si="424"/>
        <v>0</v>
      </c>
      <c r="P1147" s="57">
        <f t="shared" si="425"/>
        <v>0</v>
      </c>
      <c r="Q1147" s="57">
        <f t="shared" si="426"/>
        <v>0</v>
      </c>
      <c r="R1147" s="57">
        <f t="shared" si="427"/>
        <v>0</v>
      </c>
      <c r="S1147" s="57">
        <f t="shared" si="428"/>
        <v>0</v>
      </c>
      <c r="T1147" s="57">
        <f t="shared" si="429"/>
        <v>0</v>
      </c>
      <c r="U1147" s="57">
        <f t="shared" si="430"/>
        <v>0</v>
      </c>
      <c r="V1147" s="58">
        <f t="shared" si="431"/>
        <v>0</v>
      </c>
      <c r="W1147" s="58">
        <f t="shared" si="432"/>
        <v>0</v>
      </c>
      <c r="X1147" s="58">
        <f t="shared" si="433"/>
        <v>0</v>
      </c>
      <c r="Y1147" s="58">
        <f t="shared" si="434"/>
        <v>0</v>
      </c>
      <c r="Z1147">
        <f t="shared" si="418"/>
        <v>226991</v>
      </c>
    </row>
    <row r="1148" spans="1:26" x14ac:dyDescent="0.3">
      <c r="A1148" s="56" t="str">
        <f t="shared" si="420"/>
        <v>OUT TIME</v>
      </c>
      <c r="B1148" s="56" t="str">
        <f t="shared" si="412"/>
        <v>ultimo</v>
      </c>
      <c r="C1148" s="55">
        <f t="shared" ref="C1148:D1163" si="436">+C1135</f>
        <v>1</v>
      </c>
      <c r="D1148" t="str">
        <f t="shared" si="436"/>
        <v>Bocas del Toro</v>
      </c>
      <c r="E1148" s="23">
        <f t="shared" si="421"/>
        <v>44073</v>
      </c>
      <c r="F1148" s="54">
        <f t="shared" si="422"/>
        <v>89</v>
      </c>
      <c r="G1148" cm="1">
        <f t="array" ref="G1148">+INDEX('Casos ACUM Prov'!$CK$3:$OM$16,'TODO PROVINCIA'!C1148+1,'TODO PROVINCIA'!F1148)</f>
        <v>0</v>
      </c>
      <c r="H1148">
        <f t="shared" si="414"/>
        <v>0</v>
      </c>
      <c r="I1148" cm="1">
        <f t="array" ref="I1148">+INDEX('Muertes-PROV'!$C$3:$GE$16,$C1148+1,$F1148)</f>
        <v>0</v>
      </c>
      <c r="J1148">
        <f t="shared" si="415"/>
        <v>0</v>
      </c>
      <c r="K1148" cm="1">
        <f t="array" ref="K1148">+INDEX('rECUPERA-prov'!$C$3:$LA$16,$C1148+1,$F1148)</f>
        <v>0</v>
      </c>
      <c r="L1148">
        <f t="shared" si="416"/>
        <v>0</v>
      </c>
      <c r="M1148">
        <f t="shared" si="423"/>
        <v>0</v>
      </c>
      <c r="N1148">
        <f t="shared" si="417"/>
        <v>0</v>
      </c>
      <c r="O1148" s="57">
        <f t="shared" si="424"/>
        <v>0</v>
      </c>
      <c r="P1148" s="57">
        <f t="shared" si="425"/>
        <v>0</v>
      </c>
      <c r="Q1148" s="57">
        <f t="shared" si="426"/>
        <v>0</v>
      </c>
      <c r="R1148" s="57">
        <f t="shared" si="427"/>
        <v>0</v>
      </c>
      <c r="S1148" s="57">
        <f t="shared" si="428"/>
        <v>0</v>
      </c>
      <c r="T1148" s="57">
        <f t="shared" si="429"/>
        <v>0</v>
      </c>
      <c r="U1148" s="57">
        <f t="shared" si="430"/>
        <v>0</v>
      </c>
      <c r="V1148" s="58">
        <f t="shared" si="431"/>
        <v>0</v>
      </c>
      <c r="W1148" s="58">
        <f t="shared" si="432"/>
        <v>0</v>
      </c>
      <c r="X1148" s="58">
        <f t="shared" si="433"/>
        <v>0</v>
      </c>
      <c r="Y1148" s="58">
        <f t="shared" si="434"/>
        <v>0</v>
      </c>
      <c r="Z1148">
        <f t="shared" si="418"/>
        <v>125461</v>
      </c>
    </row>
    <row r="1149" spans="1:26" x14ac:dyDescent="0.3">
      <c r="A1149" s="56" t="str">
        <f t="shared" si="420"/>
        <v>OUT TIME</v>
      </c>
      <c r="B1149" s="56" t="str">
        <f t="shared" si="412"/>
        <v>ultimo</v>
      </c>
      <c r="C1149" s="55">
        <f t="shared" si="436"/>
        <v>2</v>
      </c>
      <c r="D1149" t="str">
        <f t="shared" si="436"/>
        <v>Coclé</v>
      </c>
      <c r="E1149" s="23">
        <f t="shared" si="421"/>
        <v>44073</v>
      </c>
      <c r="F1149" s="54">
        <f t="shared" si="422"/>
        <v>89</v>
      </c>
      <c r="G1149" cm="1">
        <f t="array" ref="G1149">+INDEX('Casos ACUM Prov'!$CK$3:$OM$16,'TODO PROVINCIA'!C1149+1,'TODO PROVINCIA'!F1149)</f>
        <v>0</v>
      </c>
      <c r="H1149">
        <f t="shared" si="414"/>
        <v>0</v>
      </c>
      <c r="I1149" cm="1">
        <f t="array" ref="I1149">+INDEX('Muertes-PROV'!$C$3:$GE$16,$C1149+1,$F1149)</f>
        <v>0</v>
      </c>
      <c r="J1149">
        <f t="shared" si="415"/>
        <v>0</v>
      </c>
      <c r="K1149" cm="1">
        <f t="array" ref="K1149">+INDEX('rECUPERA-prov'!$C$3:$LA$16,$C1149+1,$F1149)</f>
        <v>0</v>
      </c>
      <c r="L1149">
        <f t="shared" si="416"/>
        <v>0</v>
      </c>
      <c r="M1149">
        <f t="shared" si="423"/>
        <v>0</v>
      </c>
      <c r="N1149">
        <f t="shared" si="417"/>
        <v>0</v>
      </c>
      <c r="O1149" s="57">
        <f t="shared" si="424"/>
        <v>0</v>
      </c>
      <c r="P1149" s="57">
        <f t="shared" si="425"/>
        <v>0</v>
      </c>
      <c r="Q1149" s="57">
        <f t="shared" si="426"/>
        <v>0</v>
      </c>
      <c r="R1149" s="57">
        <f t="shared" si="427"/>
        <v>0</v>
      </c>
      <c r="S1149" s="57">
        <f t="shared" si="428"/>
        <v>0</v>
      </c>
      <c r="T1149" s="57">
        <f t="shared" si="429"/>
        <v>0</v>
      </c>
      <c r="U1149" s="57">
        <f t="shared" si="430"/>
        <v>0</v>
      </c>
      <c r="V1149" s="58">
        <f t="shared" si="431"/>
        <v>0</v>
      </c>
      <c r="W1149" s="58">
        <f t="shared" si="432"/>
        <v>0</v>
      </c>
      <c r="X1149" s="58">
        <f t="shared" si="433"/>
        <v>0</v>
      </c>
      <c r="Y1149" s="58">
        <f t="shared" si="434"/>
        <v>0</v>
      </c>
      <c r="Z1149">
        <f t="shared" si="418"/>
        <v>416873</v>
      </c>
    </row>
    <row r="1150" spans="1:26" x14ac:dyDescent="0.3">
      <c r="A1150" s="56" t="str">
        <f t="shared" si="420"/>
        <v>OUT TIME</v>
      </c>
      <c r="B1150" s="56" t="str">
        <f t="shared" si="412"/>
        <v>ultimo</v>
      </c>
      <c r="C1150" s="55">
        <f t="shared" si="436"/>
        <v>3</v>
      </c>
      <c r="D1150" t="str">
        <f t="shared" si="436"/>
        <v>Colón</v>
      </c>
      <c r="E1150" s="23">
        <f t="shared" si="421"/>
        <v>44073</v>
      </c>
      <c r="F1150" s="54">
        <f t="shared" si="422"/>
        <v>89</v>
      </c>
      <c r="G1150" cm="1">
        <f t="array" ref="G1150">+INDEX('Casos ACUM Prov'!$CK$3:$OM$16,'TODO PROVINCIA'!C1150+1,'TODO PROVINCIA'!F1150)</f>
        <v>0</v>
      </c>
      <c r="H1150">
        <f t="shared" si="414"/>
        <v>0</v>
      </c>
      <c r="I1150" cm="1">
        <f t="array" ref="I1150">+INDEX('Muertes-PROV'!$C$3:$GE$16,$C1150+1,$F1150)</f>
        <v>0</v>
      </c>
      <c r="J1150">
        <f t="shared" si="415"/>
        <v>0</v>
      </c>
      <c r="K1150" cm="1">
        <f t="array" ref="K1150">+INDEX('rECUPERA-prov'!$C$3:$LA$16,$C1150+1,$F1150)</f>
        <v>0</v>
      </c>
      <c r="L1150">
        <f t="shared" si="416"/>
        <v>0</v>
      </c>
      <c r="M1150">
        <f t="shared" si="423"/>
        <v>0</v>
      </c>
      <c r="N1150">
        <f t="shared" si="417"/>
        <v>0</v>
      </c>
      <c r="O1150" s="57">
        <f t="shared" si="424"/>
        <v>0</v>
      </c>
      <c r="P1150" s="57">
        <f t="shared" si="425"/>
        <v>0</v>
      </c>
      <c r="Q1150" s="57">
        <f t="shared" si="426"/>
        <v>0</v>
      </c>
      <c r="R1150" s="57">
        <f t="shared" si="427"/>
        <v>0</v>
      </c>
      <c r="S1150" s="57">
        <f t="shared" si="428"/>
        <v>0</v>
      </c>
      <c r="T1150" s="57">
        <f t="shared" si="429"/>
        <v>0</v>
      </c>
      <c r="U1150" s="57">
        <f t="shared" si="430"/>
        <v>0</v>
      </c>
      <c r="V1150" s="58">
        <f t="shared" si="431"/>
        <v>0</v>
      </c>
      <c r="W1150" s="58">
        <f t="shared" si="432"/>
        <v>0</v>
      </c>
      <c r="X1150" s="58">
        <f t="shared" si="433"/>
        <v>0</v>
      </c>
      <c r="Y1150" s="58">
        <f t="shared" si="434"/>
        <v>0</v>
      </c>
      <c r="Z1150">
        <f t="shared" si="418"/>
        <v>233708</v>
      </c>
    </row>
    <row r="1151" spans="1:26" x14ac:dyDescent="0.3">
      <c r="A1151" s="56" t="str">
        <f t="shared" si="420"/>
        <v>OUT TIME</v>
      </c>
      <c r="B1151" s="56" t="str">
        <f t="shared" si="412"/>
        <v>ultimo</v>
      </c>
      <c r="C1151" s="55">
        <f t="shared" si="436"/>
        <v>4</v>
      </c>
      <c r="D1151" t="str">
        <f t="shared" si="436"/>
        <v>Chiriquí</v>
      </c>
      <c r="E1151" s="23">
        <f t="shared" si="421"/>
        <v>44073</v>
      </c>
      <c r="F1151" s="54">
        <f t="shared" si="422"/>
        <v>89</v>
      </c>
      <c r="G1151" cm="1">
        <f t="array" ref="G1151">+INDEX('Casos ACUM Prov'!$CK$3:$OM$16,'TODO PROVINCIA'!C1151+1,'TODO PROVINCIA'!F1151)</f>
        <v>0</v>
      </c>
      <c r="H1151">
        <f t="shared" si="414"/>
        <v>0</v>
      </c>
      <c r="I1151" cm="1">
        <f t="array" ref="I1151">+INDEX('Muertes-PROV'!$C$3:$GE$16,$C1151+1,$F1151)</f>
        <v>0</v>
      </c>
      <c r="J1151">
        <f t="shared" si="415"/>
        <v>0</v>
      </c>
      <c r="K1151" cm="1">
        <f t="array" ref="K1151">+INDEX('rECUPERA-prov'!$C$3:$LA$16,$C1151+1,$F1151)</f>
        <v>0</v>
      </c>
      <c r="L1151">
        <f t="shared" si="416"/>
        <v>0</v>
      </c>
      <c r="M1151">
        <f t="shared" si="423"/>
        <v>0</v>
      </c>
      <c r="N1151">
        <f t="shared" si="417"/>
        <v>0</v>
      </c>
      <c r="O1151" s="57">
        <f t="shared" si="424"/>
        <v>0</v>
      </c>
      <c r="P1151" s="57">
        <f t="shared" si="425"/>
        <v>0</v>
      </c>
      <c r="Q1151" s="57">
        <f t="shared" si="426"/>
        <v>0</v>
      </c>
      <c r="R1151" s="57">
        <f t="shared" si="427"/>
        <v>0</v>
      </c>
      <c r="S1151" s="57">
        <f t="shared" si="428"/>
        <v>0</v>
      </c>
      <c r="T1151" s="57">
        <f t="shared" si="429"/>
        <v>0</v>
      </c>
      <c r="U1151" s="57">
        <f t="shared" si="430"/>
        <v>0</v>
      </c>
      <c r="V1151" s="58">
        <f t="shared" si="431"/>
        <v>0</v>
      </c>
      <c r="W1151" s="58">
        <f t="shared" si="432"/>
        <v>0</v>
      </c>
      <c r="X1151" s="58">
        <f t="shared" si="433"/>
        <v>0</v>
      </c>
      <c r="Y1151" s="58">
        <f t="shared" si="434"/>
        <v>0</v>
      </c>
      <c r="Z1151">
        <f t="shared" si="418"/>
        <v>241928</v>
      </c>
    </row>
    <row r="1152" spans="1:26" x14ac:dyDescent="0.3">
      <c r="A1152" s="56" t="str">
        <f t="shared" si="420"/>
        <v>OUT TIME</v>
      </c>
      <c r="B1152" s="56" t="str">
        <f t="shared" si="412"/>
        <v>ultimo</v>
      </c>
      <c r="C1152" s="55">
        <f t="shared" si="436"/>
        <v>5</v>
      </c>
      <c r="D1152" t="str">
        <f t="shared" si="436"/>
        <v>Darién</v>
      </c>
      <c r="E1152" s="23">
        <f t="shared" si="421"/>
        <v>44073</v>
      </c>
      <c r="F1152" s="54">
        <f t="shared" si="422"/>
        <v>89</v>
      </c>
      <c r="G1152" cm="1">
        <f t="array" ref="G1152">+INDEX('Casos ACUM Prov'!$CK$3:$OM$16,'TODO PROVINCIA'!C1152+1,'TODO PROVINCIA'!F1152)</f>
        <v>0</v>
      </c>
      <c r="H1152">
        <f t="shared" si="414"/>
        <v>0</v>
      </c>
      <c r="I1152" cm="1">
        <f t="array" ref="I1152">+INDEX('Muertes-PROV'!$C$3:$GE$16,$C1152+1,$F1152)</f>
        <v>0</v>
      </c>
      <c r="J1152">
        <f t="shared" si="415"/>
        <v>0</v>
      </c>
      <c r="K1152" cm="1">
        <f t="array" ref="K1152">+INDEX('rECUPERA-prov'!$C$3:$LA$16,$C1152+1,$F1152)</f>
        <v>0</v>
      </c>
      <c r="L1152">
        <f t="shared" si="416"/>
        <v>0</v>
      </c>
      <c r="M1152">
        <f t="shared" si="423"/>
        <v>0</v>
      </c>
      <c r="N1152">
        <f t="shared" si="417"/>
        <v>0</v>
      </c>
      <c r="O1152" s="57">
        <f t="shared" si="424"/>
        <v>0</v>
      </c>
      <c r="P1152" s="57">
        <f t="shared" si="425"/>
        <v>0</v>
      </c>
      <c r="Q1152" s="57">
        <f t="shared" si="426"/>
        <v>0</v>
      </c>
      <c r="R1152" s="57">
        <f t="shared" si="427"/>
        <v>0</v>
      </c>
      <c r="S1152" s="57">
        <f t="shared" si="428"/>
        <v>0</v>
      </c>
      <c r="T1152" s="57">
        <f t="shared" si="429"/>
        <v>0</v>
      </c>
      <c r="U1152" s="57">
        <f t="shared" si="430"/>
        <v>0</v>
      </c>
      <c r="V1152" s="58">
        <f t="shared" si="431"/>
        <v>0</v>
      </c>
      <c r="W1152" s="58">
        <f t="shared" si="432"/>
        <v>0</v>
      </c>
      <c r="X1152" s="58">
        <f t="shared" si="433"/>
        <v>0</v>
      </c>
      <c r="Y1152" s="58">
        <f t="shared" si="434"/>
        <v>0</v>
      </c>
      <c r="Z1152">
        <f t="shared" si="418"/>
        <v>10001</v>
      </c>
    </row>
    <row r="1153" spans="1:26" x14ac:dyDescent="0.3">
      <c r="A1153" s="56" t="str">
        <f t="shared" si="420"/>
        <v>OUT TIME</v>
      </c>
      <c r="B1153" s="56" t="str">
        <f t="shared" si="412"/>
        <v>ultimo</v>
      </c>
      <c r="C1153" s="55">
        <f t="shared" si="436"/>
        <v>6</v>
      </c>
      <c r="D1153" t="str">
        <f t="shared" si="436"/>
        <v>Herrera</v>
      </c>
      <c r="E1153" s="23">
        <f t="shared" si="421"/>
        <v>44073</v>
      </c>
      <c r="F1153" s="54">
        <f t="shared" si="422"/>
        <v>89</v>
      </c>
      <c r="G1153" cm="1">
        <f t="array" ref="G1153">+INDEX('Casos ACUM Prov'!$CK$3:$OM$16,'TODO PROVINCIA'!C1153+1,'TODO PROVINCIA'!F1153)</f>
        <v>0</v>
      </c>
      <c r="H1153">
        <f t="shared" si="414"/>
        <v>0</v>
      </c>
      <c r="I1153" cm="1">
        <f t="array" ref="I1153">+INDEX('Muertes-PROV'!$C$3:$GE$16,$C1153+1,$F1153)</f>
        <v>0</v>
      </c>
      <c r="J1153">
        <f t="shared" si="415"/>
        <v>0</v>
      </c>
      <c r="K1153" cm="1">
        <f t="array" ref="K1153">+INDEX('rECUPERA-prov'!$C$3:$LA$16,$C1153+1,$F1153)</f>
        <v>0</v>
      </c>
      <c r="L1153">
        <f t="shared" si="416"/>
        <v>0</v>
      </c>
      <c r="M1153">
        <f t="shared" si="423"/>
        <v>0</v>
      </c>
      <c r="N1153">
        <f t="shared" si="417"/>
        <v>0</v>
      </c>
      <c r="O1153" s="57">
        <f t="shared" si="424"/>
        <v>0</v>
      </c>
      <c r="P1153" s="57">
        <f t="shared" si="425"/>
        <v>0</v>
      </c>
      <c r="Q1153" s="57">
        <f t="shared" si="426"/>
        <v>0</v>
      </c>
      <c r="R1153" s="57">
        <f t="shared" si="427"/>
        <v>0</v>
      </c>
      <c r="S1153" s="57">
        <f t="shared" si="428"/>
        <v>0</v>
      </c>
      <c r="T1153" s="57">
        <f t="shared" si="429"/>
        <v>0</v>
      </c>
      <c r="U1153" s="57">
        <f t="shared" si="430"/>
        <v>0</v>
      </c>
      <c r="V1153" s="58">
        <f t="shared" si="431"/>
        <v>0</v>
      </c>
      <c r="W1153" s="58">
        <f t="shared" si="432"/>
        <v>0</v>
      </c>
      <c r="X1153" s="58">
        <f t="shared" si="433"/>
        <v>0</v>
      </c>
      <c r="Y1153" s="58">
        <f t="shared" si="434"/>
        <v>0</v>
      </c>
      <c r="Z1153">
        <f t="shared" si="418"/>
        <v>33109</v>
      </c>
    </row>
    <row r="1154" spans="1:26" x14ac:dyDescent="0.3">
      <c r="A1154" s="56" t="str">
        <f t="shared" si="420"/>
        <v>OUT TIME</v>
      </c>
      <c r="B1154" s="56" t="str">
        <f t="shared" si="412"/>
        <v>ultimo</v>
      </c>
      <c r="C1154" s="55">
        <f t="shared" si="436"/>
        <v>7</v>
      </c>
      <c r="D1154" t="str">
        <f t="shared" si="436"/>
        <v>Los Santos</v>
      </c>
      <c r="E1154" s="23">
        <f t="shared" si="421"/>
        <v>44073</v>
      </c>
      <c r="F1154" s="54">
        <f t="shared" si="422"/>
        <v>89</v>
      </c>
      <c r="G1154" cm="1">
        <f t="array" ref="G1154">+INDEX('Casos ACUM Prov'!$CK$3:$OM$16,'TODO PROVINCIA'!C1154+1,'TODO PROVINCIA'!F1154)</f>
        <v>0</v>
      </c>
      <c r="H1154">
        <f t="shared" si="414"/>
        <v>0</v>
      </c>
      <c r="I1154" cm="1">
        <f t="array" ref="I1154">+INDEX('Muertes-PROV'!$C$3:$GE$16,$C1154+1,$F1154)</f>
        <v>0</v>
      </c>
      <c r="J1154">
        <f t="shared" si="415"/>
        <v>0</v>
      </c>
      <c r="K1154" cm="1">
        <f t="array" ref="K1154">+INDEX('rECUPERA-prov'!$C$3:$LA$16,$C1154+1,$F1154)</f>
        <v>0</v>
      </c>
      <c r="L1154">
        <f t="shared" si="416"/>
        <v>0</v>
      </c>
      <c r="M1154">
        <f t="shared" si="423"/>
        <v>0</v>
      </c>
      <c r="N1154">
        <f t="shared" si="417"/>
        <v>0</v>
      </c>
      <c r="O1154" s="57">
        <f t="shared" si="424"/>
        <v>0</v>
      </c>
      <c r="P1154" s="57">
        <f t="shared" si="425"/>
        <v>0</v>
      </c>
      <c r="Q1154" s="57">
        <f t="shared" si="426"/>
        <v>0</v>
      </c>
      <c r="R1154" s="57">
        <f t="shared" si="427"/>
        <v>0</v>
      </c>
      <c r="S1154" s="57">
        <f t="shared" si="428"/>
        <v>0</v>
      </c>
      <c r="T1154" s="57">
        <f t="shared" si="429"/>
        <v>0</v>
      </c>
      <c r="U1154" s="57">
        <f t="shared" si="430"/>
        <v>0</v>
      </c>
      <c r="V1154" s="58">
        <f t="shared" si="431"/>
        <v>0</v>
      </c>
      <c r="W1154" s="58">
        <f t="shared" si="432"/>
        <v>0</v>
      </c>
      <c r="X1154" s="58">
        <f t="shared" si="433"/>
        <v>0</v>
      </c>
      <c r="Y1154" s="58">
        <f t="shared" si="434"/>
        <v>0</v>
      </c>
      <c r="Z1154">
        <f t="shared" si="418"/>
        <v>156747</v>
      </c>
    </row>
    <row r="1155" spans="1:26" x14ac:dyDescent="0.3">
      <c r="A1155" s="56" t="str">
        <f t="shared" si="420"/>
        <v>OUT TIME</v>
      </c>
      <c r="B1155" s="56" t="str">
        <f t="shared" si="412"/>
        <v>ultimo</v>
      </c>
      <c r="C1155" s="55">
        <f t="shared" si="436"/>
        <v>8</v>
      </c>
      <c r="D1155" t="str">
        <f t="shared" si="436"/>
        <v>Panamá</v>
      </c>
      <c r="E1155" s="23">
        <f t="shared" si="421"/>
        <v>44073</v>
      </c>
      <c r="F1155" s="54">
        <f t="shared" si="422"/>
        <v>89</v>
      </c>
      <c r="G1155" cm="1">
        <f t="array" ref="G1155">+INDEX('Casos ACUM Prov'!$CK$3:$OM$16,'TODO PROVINCIA'!C1155+1,'TODO PROVINCIA'!F1155)</f>
        <v>0</v>
      </c>
      <c r="H1155">
        <f t="shared" si="414"/>
        <v>0</v>
      </c>
      <c r="I1155" cm="1">
        <f t="array" ref="I1155">+INDEX('Muertes-PROV'!$C$3:$GE$16,$C1155+1,$F1155)</f>
        <v>0</v>
      </c>
      <c r="J1155">
        <f t="shared" si="415"/>
        <v>0</v>
      </c>
      <c r="K1155" cm="1">
        <f t="array" ref="K1155">+INDEX('rECUPERA-prov'!$C$3:$LA$16,$C1155+1,$F1155)</f>
        <v>0</v>
      </c>
      <c r="L1155">
        <f t="shared" si="416"/>
        <v>0</v>
      </c>
      <c r="M1155">
        <f t="shared" si="423"/>
        <v>0</v>
      </c>
      <c r="N1155">
        <f t="shared" si="417"/>
        <v>0</v>
      </c>
      <c r="O1155" s="57">
        <f t="shared" si="424"/>
        <v>0</v>
      </c>
      <c r="P1155" s="57">
        <f t="shared" si="425"/>
        <v>0</v>
      </c>
      <c r="Q1155" s="57">
        <f t="shared" si="426"/>
        <v>0</v>
      </c>
      <c r="R1155" s="57">
        <f t="shared" si="427"/>
        <v>0</v>
      </c>
      <c r="S1155" s="57">
        <f t="shared" si="428"/>
        <v>0</v>
      </c>
      <c r="T1155" s="57">
        <f t="shared" si="429"/>
        <v>0</v>
      </c>
      <c r="U1155" s="57">
        <f t="shared" si="430"/>
        <v>0</v>
      </c>
      <c r="V1155" s="58">
        <f t="shared" si="431"/>
        <v>0</v>
      </c>
      <c r="W1155" s="58">
        <f t="shared" si="432"/>
        <v>0</v>
      </c>
      <c r="X1155" s="58">
        <f t="shared" si="433"/>
        <v>0</v>
      </c>
      <c r="Y1155" s="58">
        <f t="shared" si="434"/>
        <v>0</v>
      </c>
      <c r="Z1155">
        <f t="shared" si="418"/>
        <v>109955</v>
      </c>
    </row>
    <row r="1156" spans="1:26" x14ac:dyDescent="0.3">
      <c r="A1156" s="56" t="str">
        <f t="shared" si="420"/>
        <v>OUT TIME</v>
      </c>
      <c r="B1156" s="56" t="str">
        <f t="shared" si="412"/>
        <v>ultimo</v>
      </c>
      <c r="C1156" s="55">
        <f t="shared" si="436"/>
        <v>9</v>
      </c>
      <c r="D1156" t="str">
        <f t="shared" si="436"/>
        <v>Veraguas</v>
      </c>
      <c r="E1156" s="23">
        <f t="shared" si="421"/>
        <v>44073</v>
      </c>
      <c r="F1156" s="54">
        <f t="shared" si="422"/>
        <v>89</v>
      </c>
      <c r="G1156" cm="1">
        <f t="array" ref="G1156">+INDEX('Casos ACUM Prov'!$CK$3:$OM$16,'TODO PROVINCIA'!C1156+1,'TODO PROVINCIA'!F1156)</f>
        <v>0</v>
      </c>
      <c r="H1156">
        <f t="shared" si="414"/>
        <v>0</v>
      </c>
      <c r="I1156" cm="1">
        <f t="array" ref="I1156">+INDEX('Muertes-PROV'!$C$3:$GE$16,$C1156+1,$F1156)</f>
        <v>0</v>
      </c>
      <c r="J1156">
        <f t="shared" si="415"/>
        <v>0</v>
      </c>
      <c r="K1156" cm="1">
        <f t="array" ref="K1156">+INDEX('rECUPERA-prov'!$C$3:$LA$16,$C1156+1,$F1156)</f>
        <v>0</v>
      </c>
      <c r="L1156">
        <f t="shared" si="416"/>
        <v>0</v>
      </c>
      <c r="M1156">
        <f t="shared" si="423"/>
        <v>0</v>
      </c>
      <c r="N1156">
        <f t="shared" si="417"/>
        <v>0</v>
      </c>
      <c r="O1156" s="57">
        <f t="shared" si="424"/>
        <v>0</v>
      </c>
      <c r="P1156" s="57">
        <f t="shared" si="425"/>
        <v>0</v>
      </c>
      <c r="Q1156" s="57">
        <f t="shared" si="426"/>
        <v>0</v>
      </c>
      <c r="R1156" s="57">
        <f t="shared" si="427"/>
        <v>0</v>
      </c>
      <c r="S1156" s="57">
        <f t="shared" si="428"/>
        <v>0</v>
      </c>
      <c r="T1156" s="57">
        <f t="shared" si="429"/>
        <v>0</v>
      </c>
      <c r="U1156" s="57">
        <f t="shared" si="430"/>
        <v>0</v>
      </c>
      <c r="V1156" s="58">
        <f t="shared" si="431"/>
        <v>0</v>
      </c>
      <c r="W1156" s="58">
        <f t="shared" si="432"/>
        <v>0</v>
      </c>
      <c r="X1156" s="58">
        <f t="shared" si="433"/>
        <v>0</v>
      </c>
      <c r="Y1156" s="58">
        <f t="shared" si="434"/>
        <v>0</v>
      </c>
      <c r="Z1156">
        <f t="shared" si="418"/>
        <v>109955</v>
      </c>
    </row>
    <row r="1157" spans="1:26" x14ac:dyDescent="0.3">
      <c r="A1157" s="56" t="str">
        <f t="shared" si="420"/>
        <v>OUT TIME</v>
      </c>
      <c r="B1157" s="56" t="str">
        <f t="shared" ref="B1157:B1220" si="437">+IFERROR(IF(A1170="OUT TIME","ultimo","no"),"no")</f>
        <v>ultimo</v>
      </c>
      <c r="C1157" s="55">
        <f t="shared" si="436"/>
        <v>10</v>
      </c>
      <c r="D1157" t="str">
        <f t="shared" si="436"/>
        <v>Comarca Kuna Yala</v>
      </c>
      <c r="E1157" s="23">
        <f t="shared" si="421"/>
        <v>44073</v>
      </c>
      <c r="F1157" s="54">
        <f t="shared" si="422"/>
        <v>89</v>
      </c>
      <c r="G1157" cm="1">
        <f t="array" ref="G1157">+INDEX('Casos ACUM Prov'!$CK$3:$OM$16,'TODO PROVINCIA'!C1157+1,'TODO PROVINCIA'!F1157)</f>
        <v>0</v>
      </c>
      <c r="H1157">
        <f t="shared" si="414"/>
        <v>0</v>
      </c>
      <c r="I1157" cm="1">
        <f t="array" ref="I1157">+INDEX('Muertes-PROV'!$C$3:$GE$16,$C1157+1,$F1157)</f>
        <v>0</v>
      </c>
      <c r="J1157">
        <f t="shared" si="415"/>
        <v>0</v>
      </c>
      <c r="K1157" cm="1">
        <f t="array" ref="K1157">+INDEX('rECUPERA-prov'!$C$3:$LA$16,$C1157+1,$F1157)</f>
        <v>0</v>
      </c>
      <c r="L1157">
        <f t="shared" si="416"/>
        <v>0</v>
      </c>
      <c r="M1157">
        <f t="shared" si="423"/>
        <v>0</v>
      </c>
      <c r="N1157">
        <f t="shared" si="417"/>
        <v>0</v>
      </c>
      <c r="O1157" s="57">
        <f t="shared" si="424"/>
        <v>0</v>
      </c>
      <c r="P1157" s="57">
        <f t="shared" si="425"/>
        <v>0</v>
      </c>
      <c r="Q1157" s="57">
        <f t="shared" si="426"/>
        <v>0</v>
      </c>
      <c r="R1157" s="57">
        <f t="shared" si="427"/>
        <v>0</v>
      </c>
      <c r="S1157" s="57">
        <f t="shared" si="428"/>
        <v>0</v>
      </c>
      <c r="T1157" s="57">
        <f t="shared" si="429"/>
        <v>0</v>
      </c>
      <c r="U1157" s="57">
        <f t="shared" si="430"/>
        <v>0</v>
      </c>
      <c r="V1157" s="58">
        <f t="shared" si="431"/>
        <v>0</v>
      </c>
      <c r="W1157" s="58">
        <f t="shared" si="432"/>
        <v>0</v>
      </c>
      <c r="X1157" s="58">
        <f t="shared" si="433"/>
        <v>0</v>
      </c>
      <c r="Y1157" s="58">
        <f t="shared" si="434"/>
        <v>0</v>
      </c>
      <c r="Z1157">
        <f t="shared" si="418"/>
        <v>89592</v>
      </c>
    </row>
    <row r="1158" spans="1:26" x14ac:dyDescent="0.3">
      <c r="A1158" s="56" t="str">
        <f t="shared" si="420"/>
        <v>OUT TIME</v>
      </c>
      <c r="B1158" s="56" t="str">
        <f t="shared" si="437"/>
        <v>ultimo</v>
      </c>
      <c r="C1158" s="55">
        <f t="shared" si="436"/>
        <v>11</v>
      </c>
      <c r="D1158" t="str">
        <f t="shared" si="436"/>
        <v>Comarca Emberá Wounaán</v>
      </c>
      <c r="E1158" s="23">
        <f t="shared" si="421"/>
        <v>44073</v>
      </c>
      <c r="F1158" s="54">
        <f t="shared" si="422"/>
        <v>89</v>
      </c>
      <c r="G1158" cm="1">
        <f t="array" ref="G1158">+INDEX('Casos ACUM Prov'!$CK$3:$OM$16,'TODO PROVINCIA'!C1158+1,'TODO PROVINCIA'!F1158)</f>
        <v>0</v>
      </c>
      <c r="H1158">
        <f t="shared" si="414"/>
        <v>0</v>
      </c>
      <c r="I1158" cm="1">
        <f t="array" ref="I1158">+INDEX('Muertes-PROV'!$C$3:$GE$16,$C1158+1,$F1158)</f>
        <v>0</v>
      </c>
      <c r="J1158">
        <f t="shared" si="415"/>
        <v>0</v>
      </c>
      <c r="K1158" cm="1">
        <f t="array" ref="K1158">+INDEX('rECUPERA-prov'!$C$3:$LA$16,$C1158+1,$F1158)</f>
        <v>0</v>
      </c>
      <c r="L1158">
        <f t="shared" si="416"/>
        <v>0</v>
      </c>
      <c r="M1158">
        <f t="shared" si="423"/>
        <v>0</v>
      </c>
      <c r="N1158">
        <f t="shared" si="417"/>
        <v>0</v>
      </c>
      <c r="O1158" s="57">
        <f t="shared" si="424"/>
        <v>0</v>
      </c>
      <c r="P1158" s="57">
        <f t="shared" si="425"/>
        <v>0</v>
      </c>
      <c r="Q1158" s="57">
        <f t="shared" si="426"/>
        <v>0</v>
      </c>
      <c r="R1158" s="57">
        <f t="shared" si="427"/>
        <v>0</v>
      </c>
      <c r="S1158" s="57">
        <f t="shared" si="428"/>
        <v>0</v>
      </c>
      <c r="T1158" s="57">
        <f t="shared" si="429"/>
        <v>0</v>
      </c>
      <c r="U1158" s="57">
        <f t="shared" si="430"/>
        <v>0</v>
      </c>
      <c r="V1158" s="58">
        <f t="shared" si="431"/>
        <v>0</v>
      </c>
      <c r="W1158" s="58">
        <f t="shared" si="432"/>
        <v>0</v>
      </c>
      <c r="X1158" s="58">
        <f t="shared" si="433"/>
        <v>0</v>
      </c>
      <c r="Y1158" s="58">
        <f t="shared" si="434"/>
        <v>0</v>
      </c>
      <c r="Z1158">
        <f t="shared" si="418"/>
        <v>1249032</v>
      </c>
    </row>
    <row r="1159" spans="1:26" x14ac:dyDescent="0.3">
      <c r="A1159" s="56" t="str">
        <f t="shared" si="420"/>
        <v>OUT TIME</v>
      </c>
      <c r="B1159" s="56" t="str">
        <f t="shared" si="437"/>
        <v>ultimo</v>
      </c>
      <c r="C1159" s="55">
        <f t="shared" si="436"/>
        <v>12</v>
      </c>
      <c r="D1159" t="str">
        <f t="shared" si="436"/>
        <v>Comarca Ngäbe Buglé</v>
      </c>
      <c r="E1159" s="23">
        <f t="shared" si="421"/>
        <v>44073</v>
      </c>
      <c r="F1159" s="54">
        <f t="shared" si="422"/>
        <v>89</v>
      </c>
      <c r="G1159" cm="1">
        <f t="array" ref="G1159">+INDEX('Casos ACUM Prov'!$CK$3:$OM$16,'TODO PROVINCIA'!C1159+1,'TODO PROVINCIA'!F1159)</f>
        <v>0</v>
      </c>
      <c r="H1159">
        <f t="shared" si="414"/>
        <v>0</v>
      </c>
      <c r="I1159" cm="1">
        <f t="array" ref="I1159">+INDEX('Muertes-PROV'!$C$3:$GE$16,$C1159+1,$F1159)</f>
        <v>0</v>
      </c>
      <c r="J1159">
        <f t="shared" si="415"/>
        <v>0</v>
      </c>
      <c r="K1159" cm="1">
        <f t="array" ref="K1159">+INDEX('rECUPERA-prov'!$C$3:$LA$16,$C1159+1,$F1159)</f>
        <v>0</v>
      </c>
      <c r="L1159">
        <f t="shared" si="416"/>
        <v>0</v>
      </c>
      <c r="M1159">
        <f t="shared" si="423"/>
        <v>0</v>
      </c>
      <c r="N1159">
        <f t="shared" si="417"/>
        <v>0</v>
      </c>
      <c r="O1159" s="57">
        <f t="shared" si="424"/>
        <v>0</v>
      </c>
      <c r="P1159" s="57">
        <f t="shared" si="425"/>
        <v>0</v>
      </c>
      <c r="Q1159" s="57">
        <f t="shared" si="426"/>
        <v>0</v>
      </c>
      <c r="R1159" s="57">
        <f t="shared" si="427"/>
        <v>0</v>
      </c>
      <c r="S1159" s="57">
        <f t="shared" si="428"/>
        <v>0</v>
      </c>
      <c r="T1159" s="57">
        <f t="shared" si="429"/>
        <v>0</v>
      </c>
      <c r="U1159" s="57">
        <f t="shared" si="430"/>
        <v>0</v>
      </c>
      <c r="V1159" s="58">
        <f t="shared" si="431"/>
        <v>0</v>
      </c>
      <c r="W1159" s="58">
        <f t="shared" si="432"/>
        <v>0</v>
      </c>
      <c r="X1159" s="58">
        <f t="shared" si="433"/>
        <v>0</v>
      </c>
      <c r="Y1159" s="58">
        <f t="shared" si="434"/>
        <v>0</v>
      </c>
      <c r="Z1159">
        <f t="shared" si="418"/>
        <v>464038</v>
      </c>
    </row>
    <row r="1160" spans="1:26" x14ac:dyDescent="0.3">
      <c r="A1160" s="56" t="str">
        <f t="shared" si="420"/>
        <v>OUT TIME</v>
      </c>
      <c r="B1160" s="56" t="str">
        <f t="shared" si="437"/>
        <v>ultimo</v>
      </c>
      <c r="C1160" s="55">
        <f t="shared" si="436"/>
        <v>13</v>
      </c>
      <c r="D1160" t="str">
        <f t="shared" si="436"/>
        <v>Panamá Oeste</v>
      </c>
      <c r="E1160" s="23">
        <f t="shared" si="421"/>
        <v>44073</v>
      </c>
      <c r="F1160" s="54">
        <f t="shared" si="422"/>
        <v>89</v>
      </c>
      <c r="G1160" cm="1">
        <f t="array" ref="G1160">+INDEX('Casos ACUM Prov'!$CK$3:$OM$16,'TODO PROVINCIA'!C1160+1,'TODO PROVINCIA'!F1160)</f>
        <v>0</v>
      </c>
      <c r="H1160">
        <f t="shared" si="414"/>
        <v>0</v>
      </c>
      <c r="I1160" cm="1">
        <f t="array" ref="I1160">+INDEX('Muertes-PROV'!$C$3:$GE$16,$C1160+1,$F1160)</f>
        <v>0</v>
      </c>
      <c r="J1160">
        <f t="shared" si="415"/>
        <v>0</v>
      </c>
      <c r="K1160" cm="1">
        <f t="array" ref="K1160">+INDEX('rECUPERA-prov'!$C$3:$LA$16,$C1160+1,$F1160)</f>
        <v>0</v>
      </c>
      <c r="L1160">
        <f t="shared" si="416"/>
        <v>0</v>
      </c>
      <c r="M1160">
        <f t="shared" si="423"/>
        <v>0</v>
      </c>
      <c r="N1160">
        <f t="shared" si="417"/>
        <v>0</v>
      </c>
      <c r="O1160" s="57">
        <f t="shared" si="424"/>
        <v>0</v>
      </c>
      <c r="P1160" s="57">
        <f t="shared" si="425"/>
        <v>0</v>
      </c>
      <c r="Q1160" s="57">
        <f t="shared" si="426"/>
        <v>0</v>
      </c>
      <c r="R1160" s="57">
        <f t="shared" si="427"/>
        <v>0</v>
      </c>
      <c r="S1160" s="57">
        <f t="shared" si="428"/>
        <v>0</v>
      </c>
      <c r="T1160" s="57">
        <f t="shared" si="429"/>
        <v>0</v>
      </c>
      <c r="U1160" s="57">
        <f t="shared" si="430"/>
        <v>0</v>
      </c>
      <c r="V1160" s="58">
        <f t="shared" si="431"/>
        <v>0</v>
      </c>
      <c r="W1160" s="58">
        <f t="shared" si="432"/>
        <v>0</v>
      </c>
      <c r="X1160" s="58">
        <f t="shared" si="433"/>
        <v>0</v>
      </c>
      <c r="Y1160" s="58">
        <f t="shared" si="434"/>
        <v>0</v>
      </c>
      <c r="Z1160">
        <f t="shared" si="418"/>
        <v>226991</v>
      </c>
    </row>
    <row r="1161" spans="1:26" x14ac:dyDescent="0.3">
      <c r="A1161" s="56" t="str">
        <f t="shared" si="420"/>
        <v>OUT TIME</v>
      </c>
      <c r="B1161" s="56" t="str">
        <f t="shared" si="437"/>
        <v>ultimo</v>
      </c>
      <c r="C1161" s="55">
        <f t="shared" si="436"/>
        <v>1</v>
      </c>
      <c r="D1161" t="str">
        <f t="shared" si="436"/>
        <v>Bocas del Toro</v>
      </c>
      <c r="E1161" s="23">
        <f t="shared" si="421"/>
        <v>44074</v>
      </c>
      <c r="F1161" s="54">
        <f t="shared" si="422"/>
        <v>90</v>
      </c>
      <c r="G1161" cm="1">
        <f t="array" ref="G1161">+INDEX('Casos ACUM Prov'!$CK$3:$OM$16,'TODO PROVINCIA'!C1161+1,'TODO PROVINCIA'!F1161)</f>
        <v>0</v>
      </c>
      <c r="H1161">
        <f t="shared" si="414"/>
        <v>0</v>
      </c>
      <c r="I1161" cm="1">
        <f t="array" ref="I1161">+INDEX('Muertes-PROV'!$C$3:$GE$16,$C1161+1,$F1161)</f>
        <v>0</v>
      </c>
      <c r="J1161">
        <f t="shared" si="415"/>
        <v>0</v>
      </c>
      <c r="K1161" cm="1">
        <f t="array" ref="K1161">+INDEX('rECUPERA-prov'!$C$3:$LA$16,$C1161+1,$F1161)</f>
        <v>0</v>
      </c>
      <c r="L1161">
        <f t="shared" si="416"/>
        <v>0</v>
      </c>
      <c r="M1161">
        <f t="shared" si="423"/>
        <v>0</v>
      </c>
      <c r="N1161">
        <f t="shared" si="417"/>
        <v>0</v>
      </c>
      <c r="O1161" s="57">
        <f t="shared" si="424"/>
        <v>0</v>
      </c>
      <c r="P1161" s="57">
        <f t="shared" si="425"/>
        <v>0</v>
      </c>
      <c r="Q1161" s="57">
        <f t="shared" si="426"/>
        <v>0</v>
      </c>
      <c r="R1161" s="57">
        <f t="shared" si="427"/>
        <v>0</v>
      </c>
      <c r="S1161" s="57">
        <f t="shared" si="428"/>
        <v>0</v>
      </c>
      <c r="T1161" s="57">
        <f t="shared" si="429"/>
        <v>0</v>
      </c>
      <c r="U1161" s="57">
        <f t="shared" si="430"/>
        <v>0</v>
      </c>
      <c r="V1161" s="58">
        <f t="shared" si="431"/>
        <v>0</v>
      </c>
      <c r="W1161" s="58">
        <f t="shared" si="432"/>
        <v>0</v>
      </c>
      <c r="X1161" s="58">
        <f t="shared" si="433"/>
        <v>0</v>
      </c>
      <c r="Y1161" s="58">
        <f t="shared" si="434"/>
        <v>0</v>
      </c>
      <c r="Z1161">
        <f t="shared" si="418"/>
        <v>125461</v>
      </c>
    </row>
    <row r="1162" spans="1:26" x14ac:dyDescent="0.3">
      <c r="A1162" s="56" t="str">
        <f t="shared" si="420"/>
        <v>OUT TIME</v>
      </c>
      <c r="B1162" s="56" t="str">
        <f t="shared" si="437"/>
        <v>ultimo</v>
      </c>
      <c r="C1162" s="55">
        <f t="shared" si="436"/>
        <v>2</v>
      </c>
      <c r="D1162" t="str">
        <f t="shared" si="436"/>
        <v>Coclé</v>
      </c>
      <c r="E1162" s="23">
        <f t="shared" si="421"/>
        <v>44074</v>
      </c>
      <c r="F1162" s="54">
        <f t="shared" si="422"/>
        <v>90</v>
      </c>
      <c r="G1162" cm="1">
        <f t="array" ref="G1162">+INDEX('Casos ACUM Prov'!$CK$3:$OM$16,'TODO PROVINCIA'!C1162+1,'TODO PROVINCIA'!F1162)</f>
        <v>0</v>
      </c>
      <c r="H1162">
        <f t="shared" si="414"/>
        <v>0</v>
      </c>
      <c r="I1162" cm="1">
        <f t="array" ref="I1162">+INDEX('Muertes-PROV'!$C$3:$GE$16,$C1162+1,$F1162)</f>
        <v>0</v>
      </c>
      <c r="J1162">
        <f t="shared" si="415"/>
        <v>0</v>
      </c>
      <c r="K1162" cm="1">
        <f t="array" ref="K1162">+INDEX('rECUPERA-prov'!$C$3:$LA$16,$C1162+1,$F1162)</f>
        <v>0</v>
      </c>
      <c r="L1162">
        <f t="shared" si="416"/>
        <v>0</v>
      </c>
      <c r="M1162">
        <f t="shared" si="423"/>
        <v>0</v>
      </c>
      <c r="N1162">
        <f t="shared" si="417"/>
        <v>0</v>
      </c>
      <c r="O1162" s="57">
        <f t="shared" si="424"/>
        <v>0</v>
      </c>
      <c r="P1162" s="57">
        <f t="shared" si="425"/>
        <v>0</v>
      </c>
      <c r="Q1162" s="57">
        <f t="shared" si="426"/>
        <v>0</v>
      </c>
      <c r="R1162" s="57">
        <f t="shared" si="427"/>
        <v>0</v>
      </c>
      <c r="S1162" s="57">
        <f t="shared" si="428"/>
        <v>0</v>
      </c>
      <c r="T1162" s="57">
        <f t="shared" si="429"/>
        <v>0</v>
      </c>
      <c r="U1162" s="57">
        <f t="shared" si="430"/>
        <v>0</v>
      </c>
      <c r="V1162" s="58">
        <f t="shared" si="431"/>
        <v>0</v>
      </c>
      <c r="W1162" s="58">
        <f t="shared" si="432"/>
        <v>0</v>
      </c>
      <c r="X1162" s="58">
        <f t="shared" si="433"/>
        <v>0</v>
      </c>
      <c r="Y1162" s="58">
        <f t="shared" si="434"/>
        <v>0</v>
      </c>
      <c r="Z1162">
        <f t="shared" si="418"/>
        <v>416873</v>
      </c>
    </row>
    <row r="1163" spans="1:26" x14ac:dyDescent="0.3">
      <c r="A1163" s="56" t="str">
        <f t="shared" si="420"/>
        <v>OUT TIME</v>
      </c>
      <c r="B1163" s="56" t="str">
        <f t="shared" si="437"/>
        <v>ultimo</v>
      </c>
      <c r="C1163" s="55">
        <f t="shared" si="436"/>
        <v>3</v>
      </c>
      <c r="D1163" t="str">
        <f t="shared" si="436"/>
        <v>Colón</v>
      </c>
      <c r="E1163" s="23">
        <f t="shared" si="421"/>
        <v>44074</v>
      </c>
      <c r="F1163" s="54">
        <f t="shared" si="422"/>
        <v>90</v>
      </c>
      <c r="G1163" cm="1">
        <f t="array" ref="G1163">+INDEX('Casos ACUM Prov'!$CK$3:$OM$16,'TODO PROVINCIA'!C1163+1,'TODO PROVINCIA'!F1163)</f>
        <v>0</v>
      </c>
      <c r="H1163">
        <f t="shared" si="414"/>
        <v>0</v>
      </c>
      <c r="I1163" cm="1">
        <f t="array" ref="I1163">+INDEX('Muertes-PROV'!$C$3:$GE$16,$C1163+1,$F1163)</f>
        <v>0</v>
      </c>
      <c r="J1163">
        <f t="shared" si="415"/>
        <v>0</v>
      </c>
      <c r="K1163" cm="1">
        <f t="array" ref="K1163">+INDEX('rECUPERA-prov'!$C$3:$LA$16,$C1163+1,$F1163)</f>
        <v>0</v>
      </c>
      <c r="L1163">
        <f t="shared" si="416"/>
        <v>0</v>
      </c>
      <c r="M1163">
        <f t="shared" si="423"/>
        <v>0</v>
      </c>
      <c r="N1163">
        <f t="shared" si="417"/>
        <v>0</v>
      </c>
      <c r="O1163" s="57">
        <f t="shared" si="424"/>
        <v>0</v>
      </c>
      <c r="P1163" s="57">
        <f t="shared" si="425"/>
        <v>0</v>
      </c>
      <c r="Q1163" s="57">
        <f t="shared" si="426"/>
        <v>0</v>
      </c>
      <c r="R1163" s="57">
        <f t="shared" si="427"/>
        <v>0</v>
      </c>
      <c r="S1163" s="57">
        <f t="shared" si="428"/>
        <v>0</v>
      </c>
      <c r="T1163" s="57">
        <f t="shared" si="429"/>
        <v>0</v>
      </c>
      <c r="U1163" s="57">
        <f t="shared" si="430"/>
        <v>0</v>
      </c>
      <c r="V1163" s="58">
        <f t="shared" si="431"/>
        <v>0</v>
      </c>
      <c r="W1163" s="58">
        <f t="shared" si="432"/>
        <v>0</v>
      </c>
      <c r="X1163" s="58">
        <f t="shared" si="433"/>
        <v>0</v>
      </c>
      <c r="Y1163" s="58">
        <f t="shared" si="434"/>
        <v>0</v>
      </c>
      <c r="Z1163">
        <f t="shared" si="418"/>
        <v>233708</v>
      </c>
    </row>
    <row r="1164" spans="1:26" x14ac:dyDescent="0.3">
      <c r="A1164" s="56" t="str">
        <f t="shared" si="420"/>
        <v>OUT TIME</v>
      </c>
      <c r="B1164" s="56" t="str">
        <f t="shared" si="437"/>
        <v>ultimo</v>
      </c>
      <c r="C1164" s="55">
        <f t="shared" ref="C1164:D1179" si="438">+C1151</f>
        <v>4</v>
      </c>
      <c r="D1164" t="str">
        <f t="shared" si="438"/>
        <v>Chiriquí</v>
      </c>
      <c r="E1164" s="23">
        <f t="shared" si="421"/>
        <v>44074</v>
      </c>
      <c r="F1164" s="54">
        <f t="shared" si="422"/>
        <v>90</v>
      </c>
      <c r="G1164" cm="1">
        <f t="array" ref="G1164">+INDEX('Casos ACUM Prov'!$CK$3:$OM$16,'TODO PROVINCIA'!C1164+1,'TODO PROVINCIA'!F1164)</f>
        <v>0</v>
      </c>
      <c r="H1164">
        <f t="shared" si="414"/>
        <v>0</v>
      </c>
      <c r="I1164" cm="1">
        <f t="array" ref="I1164">+INDEX('Muertes-PROV'!$C$3:$GE$16,$C1164+1,$F1164)</f>
        <v>0</v>
      </c>
      <c r="J1164">
        <f t="shared" si="415"/>
        <v>0</v>
      </c>
      <c r="K1164" cm="1">
        <f t="array" ref="K1164">+INDEX('rECUPERA-prov'!$C$3:$LA$16,$C1164+1,$F1164)</f>
        <v>0</v>
      </c>
      <c r="L1164">
        <f t="shared" si="416"/>
        <v>0</v>
      </c>
      <c r="M1164">
        <f t="shared" si="423"/>
        <v>0</v>
      </c>
      <c r="N1164">
        <f t="shared" si="417"/>
        <v>0</v>
      </c>
      <c r="O1164" s="57">
        <f t="shared" si="424"/>
        <v>0</v>
      </c>
      <c r="P1164" s="57">
        <f t="shared" si="425"/>
        <v>0</v>
      </c>
      <c r="Q1164" s="57">
        <f t="shared" si="426"/>
        <v>0</v>
      </c>
      <c r="R1164" s="57">
        <f t="shared" si="427"/>
        <v>0</v>
      </c>
      <c r="S1164" s="57">
        <f t="shared" si="428"/>
        <v>0</v>
      </c>
      <c r="T1164" s="57">
        <f t="shared" si="429"/>
        <v>0</v>
      </c>
      <c r="U1164" s="57">
        <f t="shared" si="430"/>
        <v>0</v>
      </c>
      <c r="V1164" s="58">
        <f t="shared" si="431"/>
        <v>0</v>
      </c>
      <c r="W1164" s="58">
        <f t="shared" si="432"/>
        <v>0</v>
      </c>
      <c r="X1164" s="58">
        <f t="shared" si="433"/>
        <v>0</v>
      </c>
      <c r="Y1164" s="58">
        <f t="shared" si="434"/>
        <v>0</v>
      </c>
      <c r="Z1164">
        <f t="shared" si="418"/>
        <v>241928</v>
      </c>
    </row>
    <row r="1165" spans="1:26" x14ac:dyDescent="0.3">
      <c r="A1165" s="56" t="str">
        <f t="shared" si="420"/>
        <v>OUT TIME</v>
      </c>
      <c r="B1165" s="56" t="str">
        <f t="shared" si="437"/>
        <v>ultimo</v>
      </c>
      <c r="C1165" s="55">
        <f t="shared" si="438"/>
        <v>5</v>
      </c>
      <c r="D1165" t="str">
        <f t="shared" si="438"/>
        <v>Darién</v>
      </c>
      <c r="E1165" s="23">
        <f t="shared" si="421"/>
        <v>44074</v>
      </c>
      <c r="F1165" s="54">
        <f t="shared" si="422"/>
        <v>90</v>
      </c>
      <c r="G1165" cm="1">
        <f t="array" ref="G1165">+INDEX('Casos ACUM Prov'!$CK$3:$OM$16,'TODO PROVINCIA'!C1165+1,'TODO PROVINCIA'!F1165)</f>
        <v>0</v>
      </c>
      <c r="H1165">
        <f t="shared" si="414"/>
        <v>0</v>
      </c>
      <c r="I1165" cm="1">
        <f t="array" ref="I1165">+INDEX('Muertes-PROV'!$C$3:$GE$16,$C1165+1,$F1165)</f>
        <v>0</v>
      </c>
      <c r="J1165">
        <f t="shared" si="415"/>
        <v>0</v>
      </c>
      <c r="K1165" cm="1">
        <f t="array" ref="K1165">+INDEX('rECUPERA-prov'!$C$3:$LA$16,$C1165+1,$F1165)</f>
        <v>0</v>
      </c>
      <c r="L1165">
        <f t="shared" si="416"/>
        <v>0</v>
      </c>
      <c r="M1165">
        <f t="shared" si="423"/>
        <v>0</v>
      </c>
      <c r="N1165">
        <f t="shared" si="417"/>
        <v>0</v>
      </c>
      <c r="O1165" s="57">
        <f t="shared" si="424"/>
        <v>0</v>
      </c>
      <c r="P1165" s="57">
        <f t="shared" si="425"/>
        <v>0</v>
      </c>
      <c r="Q1165" s="57">
        <f t="shared" si="426"/>
        <v>0</v>
      </c>
      <c r="R1165" s="57">
        <f t="shared" si="427"/>
        <v>0</v>
      </c>
      <c r="S1165" s="57">
        <f t="shared" si="428"/>
        <v>0</v>
      </c>
      <c r="T1165" s="57">
        <f t="shared" si="429"/>
        <v>0</v>
      </c>
      <c r="U1165" s="57">
        <f t="shared" si="430"/>
        <v>0</v>
      </c>
      <c r="V1165" s="58">
        <f t="shared" si="431"/>
        <v>0</v>
      </c>
      <c r="W1165" s="58">
        <f t="shared" si="432"/>
        <v>0</v>
      </c>
      <c r="X1165" s="58">
        <f t="shared" si="433"/>
        <v>0</v>
      </c>
      <c r="Y1165" s="58">
        <f t="shared" si="434"/>
        <v>0</v>
      </c>
      <c r="Z1165">
        <f t="shared" si="418"/>
        <v>10001</v>
      </c>
    </row>
    <row r="1166" spans="1:26" x14ac:dyDescent="0.3">
      <c r="A1166" s="56" t="str">
        <f t="shared" si="420"/>
        <v>OUT TIME</v>
      </c>
      <c r="B1166" s="56" t="str">
        <f t="shared" si="437"/>
        <v>ultimo</v>
      </c>
      <c r="C1166" s="55">
        <f t="shared" si="438"/>
        <v>6</v>
      </c>
      <c r="D1166" t="str">
        <f t="shared" si="438"/>
        <v>Herrera</v>
      </c>
      <c r="E1166" s="23">
        <f t="shared" si="421"/>
        <v>44074</v>
      </c>
      <c r="F1166" s="54">
        <f t="shared" si="422"/>
        <v>90</v>
      </c>
      <c r="G1166" cm="1">
        <f t="array" ref="G1166">+INDEX('Casos ACUM Prov'!$CK$3:$OM$16,'TODO PROVINCIA'!C1166+1,'TODO PROVINCIA'!F1166)</f>
        <v>0</v>
      </c>
      <c r="H1166">
        <f t="shared" si="414"/>
        <v>0</v>
      </c>
      <c r="I1166" cm="1">
        <f t="array" ref="I1166">+INDEX('Muertes-PROV'!$C$3:$GE$16,$C1166+1,$F1166)</f>
        <v>0</v>
      </c>
      <c r="J1166">
        <f t="shared" si="415"/>
        <v>0</v>
      </c>
      <c r="K1166" cm="1">
        <f t="array" ref="K1166">+INDEX('rECUPERA-prov'!$C$3:$LA$16,$C1166+1,$F1166)</f>
        <v>0</v>
      </c>
      <c r="L1166">
        <f t="shared" si="416"/>
        <v>0</v>
      </c>
      <c r="M1166">
        <f t="shared" si="423"/>
        <v>0</v>
      </c>
      <c r="N1166">
        <f t="shared" si="417"/>
        <v>0</v>
      </c>
      <c r="O1166" s="57">
        <f t="shared" si="424"/>
        <v>0</v>
      </c>
      <c r="P1166" s="57">
        <f t="shared" si="425"/>
        <v>0</v>
      </c>
      <c r="Q1166" s="57">
        <f t="shared" si="426"/>
        <v>0</v>
      </c>
      <c r="R1166" s="57">
        <f t="shared" si="427"/>
        <v>0</v>
      </c>
      <c r="S1166" s="57">
        <f t="shared" si="428"/>
        <v>0</v>
      </c>
      <c r="T1166" s="57">
        <f t="shared" si="429"/>
        <v>0</v>
      </c>
      <c r="U1166" s="57">
        <f t="shared" si="430"/>
        <v>0</v>
      </c>
      <c r="V1166" s="58">
        <f t="shared" si="431"/>
        <v>0</v>
      </c>
      <c r="W1166" s="58">
        <f t="shared" si="432"/>
        <v>0</v>
      </c>
      <c r="X1166" s="58">
        <f t="shared" si="433"/>
        <v>0</v>
      </c>
      <c r="Y1166" s="58">
        <f t="shared" si="434"/>
        <v>0</v>
      </c>
      <c r="Z1166">
        <f t="shared" si="418"/>
        <v>33109</v>
      </c>
    </row>
    <row r="1167" spans="1:26" x14ac:dyDescent="0.3">
      <c r="A1167" s="56" t="str">
        <f t="shared" si="420"/>
        <v>OUT TIME</v>
      </c>
      <c r="B1167" s="56" t="str">
        <f t="shared" si="437"/>
        <v>ultimo</v>
      </c>
      <c r="C1167" s="55">
        <f t="shared" si="438"/>
        <v>7</v>
      </c>
      <c r="D1167" t="str">
        <f t="shared" si="438"/>
        <v>Los Santos</v>
      </c>
      <c r="E1167" s="23">
        <f t="shared" si="421"/>
        <v>44074</v>
      </c>
      <c r="F1167" s="54">
        <f t="shared" si="422"/>
        <v>90</v>
      </c>
      <c r="G1167" cm="1">
        <f t="array" ref="G1167">+INDEX('Casos ACUM Prov'!$CK$3:$OM$16,'TODO PROVINCIA'!C1167+1,'TODO PROVINCIA'!F1167)</f>
        <v>0</v>
      </c>
      <c r="H1167">
        <f t="shared" si="414"/>
        <v>0</v>
      </c>
      <c r="I1167" cm="1">
        <f t="array" ref="I1167">+INDEX('Muertes-PROV'!$C$3:$GE$16,$C1167+1,$F1167)</f>
        <v>0</v>
      </c>
      <c r="J1167">
        <f t="shared" si="415"/>
        <v>0</v>
      </c>
      <c r="K1167" cm="1">
        <f t="array" ref="K1167">+INDEX('rECUPERA-prov'!$C$3:$LA$16,$C1167+1,$F1167)</f>
        <v>0</v>
      </c>
      <c r="L1167">
        <f t="shared" si="416"/>
        <v>0</v>
      </c>
      <c r="M1167">
        <f t="shared" si="423"/>
        <v>0</v>
      </c>
      <c r="N1167">
        <f t="shared" si="417"/>
        <v>0</v>
      </c>
      <c r="O1167" s="57">
        <f t="shared" si="424"/>
        <v>0</v>
      </c>
      <c r="P1167" s="57">
        <f t="shared" si="425"/>
        <v>0</v>
      </c>
      <c r="Q1167" s="57">
        <f t="shared" si="426"/>
        <v>0</v>
      </c>
      <c r="R1167" s="57">
        <f t="shared" si="427"/>
        <v>0</v>
      </c>
      <c r="S1167" s="57">
        <f t="shared" si="428"/>
        <v>0</v>
      </c>
      <c r="T1167" s="57">
        <f t="shared" si="429"/>
        <v>0</v>
      </c>
      <c r="U1167" s="57">
        <f t="shared" si="430"/>
        <v>0</v>
      </c>
      <c r="V1167" s="58">
        <f t="shared" si="431"/>
        <v>0</v>
      </c>
      <c r="W1167" s="58">
        <f t="shared" si="432"/>
        <v>0</v>
      </c>
      <c r="X1167" s="58">
        <f t="shared" si="433"/>
        <v>0</v>
      </c>
      <c r="Y1167" s="58">
        <f t="shared" si="434"/>
        <v>0</v>
      </c>
      <c r="Z1167">
        <f t="shared" si="418"/>
        <v>156747</v>
      </c>
    </row>
    <row r="1168" spans="1:26" x14ac:dyDescent="0.3">
      <c r="A1168" s="56" t="str">
        <f t="shared" si="420"/>
        <v>OUT TIME</v>
      </c>
      <c r="B1168" s="56" t="str">
        <f t="shared" si="437"/>
        <v>ultimo</v>
      </c>
      <c r="C1168" s="55">
        <f t="shared" si="438"/>
        <v>8</v>
      </c>
      <c r="D1168" t="str">
        <f t="shared" si="438"/>
        <v>Panamá</v>
      </c>
      <c r="E1168" s="23">
        <f t="shared" si="421"/>
        <v>44074</v>
      </c>
      <c r="F1168" s="54">
        <f t="shared" si="422"/>
        <v>90</v>
      </c>
      <c r="G1168" cm="1">
        <f t="array" ref="G1168">+INDEX('Casos ACUM Prov'!$CK$3:$OM$16,'TODO PROVINCIA'!C1168+1,'TODO PROVINCIA'!F1168)</f>
        <v>0</v>
      </c>
      <c r="H1168">
        <f t="shared" si="414"/>
        <v>0</v>
      </c>
      <c r="I1168" cm="1">
        <f t="array" ref="I1168">+INDEX('Muertes-PROV'!$C$3:$GE$16,$C1168+1,$F1168)</f>
        <v>0</v>
      </c>
      <c r="J1168">
        <f t="shared" si="415"/>
        <v>0</v>
      </c>
      <c r="K1168" cm="1">
        <f t="array" ref="K1168">+INDEX('rECUPERA-prov'!$C$3:$LA$16,$C1168+1,$F1168)</f>
        <v>0</v>
      </c>
      <c r="L1168">
        <f t="shared" si="416"/>
        <v>0</v>
      </c>
      <c r="M1168">
        <f t="shared" si="423"/>
        <v>0</v>
      </c>
      <c r="N1168">
        <f t="shared" si="417"/>
        <v>0</v>
      </c>
      <c r="O1168" s="57">
        <f t="shared" si="424"/>
        <v>0</v>
      </c>
      <c r="P1168" s="57">
        <f t="shared" si="425"/>
        <v>0</v>
      </c>
      <c r="Q1168" s="57">
        <f t="shared" si="426"/>
        <v>0</v>
      </c>
      <c r="R1168" s="57">
        <f t="shared" si="427"/>
        <v>0</v>
      </c>
      <c r="S1168" s="57">
        <f t="shared" si="428"/>
        <v>0</v>
      </c>
      <c r="T1168" s="57">
        <f t="shared" si="429"/>
        <v>0</v>
      </c>
      <c r="U1168" s="57">
        <f t="shared" si="430"/>
        <v>0</v>
      </c>
      <c r="V1168" s="58">
        <f t="shared" si="431"/>
        <v>0</v>
      </c>
      <c r="W1168" s="58">
        <f t="shared" si="432"/>
        <v>0</v>
      </c>
      <c r="X1168" s="58">
        <f t="shared" si="433"/>
        <v>0</v>
      </c>
      <c r="Y1168" s="58">
        <f t="shared" si="434"/>
        <v>0</v>
      </c>
      <c r="Z1168">
        <f t="shared" si="418"/>
        <v>109955</v>
      </c>
    </row>
    <row r="1169" spans="1:26" x14ac:dyDescent="0.3">
      <c r="A1169" s="56" t="str">
        <f t="shared" si="420"/>
        <v>OUT TIME</v>
      </c>
      <c r="B1169" s="56" t="str">
        <f t="shared" si="437"/>
        <v>ultimo</v>
      </c>
      <c r="C1169" s="55">
        <f t="shared" si="438"/>
        <v>9</v>
      </c>
      <c r="D1169" t="str">
        <f t="shared" si="438"/>
        <v>Veraguas</v>
      </c>
      <c r="E1169" s="23">
        <f t="shared" si="421"/>
        <v>44074</v>
      </c>
      <c r="F1169" s="54">
        <f t="shared" si="422"/>
        <v>90</v>
      </c>
      <c r="G1169" cm="1">
        <f t="array" ref="G1169">+INDEX('Casos ACUM Prov'!$CK$3:$OM$16,'TODO PROVINCIA'!C1169+1,'TODO PROVINCIA'!F1169)</f>
        <v>0</v>
      </c>
      <c r="H1169">
        <f t="shared" ref="H1169:H1232" si="439">+G1169-G1156</f>
        <v>0</v>
      </c>
      <c r="I1169" cm="1">
        <f t="array" ref="I1169">+INDEX('Muertes-PROV'!$C$3:$GE$16,$C1169+1,$F1169)</f>
        <v>0</v>
      </c>
      <c r="J1169">
        <f t="shared" ref="J1169:J1232" si="440">+I1169-I1156</f>
        <v>0</v>
      </c>
      <c r="K1169" cm="1">
        <f t="array" ref="K1169">+INDEX('rECUPERA-prov'!$C$3:$LA$16,$C1169+1,$F1169)</f>
        <v>0</v>
      </c>
      <c r="L1169">
        <f t="shared" ref="L1169:L1232" si="441">+K1169-K1156</f>
        <v>0</v>
      </c>
      <c r="M1169">
        <f t="shared" si="423"/>
        <v>0</v>
      </c>
      <c r="N1169">
        <f t="shared" ref="N1169:N1232" si="442">+M1169-M1156</f>
        <v>0</v>
      </c>
      <c r="O1169" s="57">
        <f t="shared" si="424"/>
        <v>0</v>
      </c>
      <c r="P1169" s="57">
        <f t="shared" si="425"/>
        <v>0</v>
      </c>
      <c r="Q1169" s="57">
        <f t="shared" si="426"/>
        <v>0</v>
      </c>
      <c r="R1169" s="57">
        <f t="shared" si="427"/>
        <v>0</v>
      </c>
      <c r="S1169" s="57">
        <f t="shared" si="428"/>
        <v>0</v>
      </c>
      <c r="T1169" s="57">
        <f t="shared" si="429"/>
        <v>0</v>
      </c>
      <c r="U1169" s="57">
        <f t="shared" si="430"/>
        <v>0</v>
      </c>
      <c r="V1169" s="58">
        <f t="shared" si="431"/>
        <v>0</v>
      </c>
      <c r="W1169" s="58">
        <f t="shared" si="432"/>
        <v>0</v>
      </c>
      <c r="X1169" s="58">
        <f t="shared" si="433"/>
        <v>0</v>
      </c>
      <c r="Y1169" s="58">
        <f t="shared" si="434"/>
        <v>0</v>
      </c>
      <c r="Z1169">
        <f t="shared" ref="Z1169:Z1232" si="443">+Z1156</f>
        <v>109955</v>
      </c>
    </row>
    <row r="1170" spans="1:26" x14ac:dyDescent="0.3">
      <c r="A1170" s="56" t="str">
        <f t="shared" si="420"/>
        <v>OUT TIME</v>
      </c>
      <c r="B1170" s="56" t="str">
        <f t="shared" si="437"/>
        <v>ultimo</v>
      </c>
      <c r="C1170" s="55">
        <f t="shared" si="438"/>
        <v>10</v>
      </c>
      <c r="D1170" t="str">
        <f t="shared" si="438"/>
        <v>Comarca Kuna Yala</v>
      </c>
      <c r="E1170" s="23">
        <f t="shared" si="421"/>
        <v>44074</v>
      </c>
      <c r="F1170" s="54">
        <f t="shared" si="422"/>
        <v>90</v>
      </c>
      <c r="G1170" cm="1">
        <f t="array" ref="G1170">+INDEX('Casos ACUM Prov'!$CK$3:$OM$16,'TODO PROVINCIA'!C1170+1,'TODO PROVINCIA'!F1170)</f>
        <v>0</v>
      </c>
      <c r="H1170">
        <f t="shared" si="439"/>
        <v>0</v>
      </c>
      <c r="I1170" cm="1">
        <f t="array" ref="I1170">+INDEX('Muertes-PROV'!$C$3:$GE$16,$C1170+1,$F1170)</f>
        <v>0</v>
      </c>
      <c r="J1170">
        <f t="shared" si="440"/>
        <v>0</v>
      </c>
      <c r="K1170" cm="1">
        <f t="array" ref="K1170">+INDEX('rECUPERA-prov'!$C$3:$LA$16,$C1170+1,$F1170)</f>
        <v>0</v>
      </c>
      <c r="L1170">
        <f t="shared" si="441"/>
        <v>0</v>
      </c>
      <c r="M1170">
        <f t="shared" si="423"/>
        <v>0</v>
      </c>
      <c r="N1170">
        <f t="shared" si="442"/>
        <v>0</v>
      </c>
      <c r="O1170" s="57">
        <f t="shared" si="424"/>
        <v>0</v>
      </c>
      <c r="P1170" s="57">
        <f t="shared" si="425"/>
        <v>0</v>
      </c>
      <c r="Q1170" s="57">
        <f t="shared" si="426"/>
        <v>0</v>
      </c>
      <c r="R1170" s="57">
        <f t="shared" si="427"/>
        <v>0</v>
      </c>
      <c r="S1170" s="57">
        <f t="shared" si="428"/>
        <v>0</v>
      </c>
      <c r="T1170" s="57">
        <f t="shared" si="429"/>
        <v>0</v>
      </c>
      <c r="U1170" s="57">
        <f t="shared" si="430"/>
        <v>0</v>
      </c>
      <c r="V1170" s="58">
        <f t="shared" si="431"/>
        <v>0</v>
      </c>
      <c r="W1170" s="58">
        <f t="shared" si="432"/>
        <v>0</v>
      </c>
      <c r="X1170" s="58">
        <f t="shared" si="433"/>
        <v>0</v>
      </c>
      <c r="Y1170" s="58">
        <f t="shared" si="434"/>
        <v>0</v>
      </c>
      <c r="Z1170">
        <f t="shared" si="443"/>
        <v>89592</v>
      </c>
    </row>
    <row r="1171" spans="1:26" x14ac:dyDescent="0.3">
      <c r="A1171" s="56" t="str">
        <f t="shared" si="420"/>
        <v>OUT TIME</v>
      </c>
      <c r="B1171" s="56" t="str">
        <f t="shared" si="437"/>
        <v>ultimo</v>
      </c>
      <c r="C1171" s="55">
        <f t="shared" si="438"/>
        <v>11</v>
      </c>
      <c r="D1171" t="str">
        <f t="shared" si="438"/>
        <v>Comarca Emberá Wounaán</v>
      </c>
      <c r="E1171" s="23">
        <f t="shared" si="421"/>
        <v>44074</v>
      </c>
      <c r="F1171" s="54">
        <f t="shared" si="422"/>
        <v>90</v>
      </c>
      <c r="G1171" cm="1">
        <f t="array" ref="G1171">+INDEX('Casos ACUM Prov'!$CK$3:$OM$16,'TODO PROVINCIA'!C1171+1,'TODO PROVINCIA'!F1171)</f>
        <v>0</v>
      </c>
      <c r="H1171">
        <f t="shared" si="439"/>
        <v>0</v>
      </c>
      <c r="I1171" cm="1">
        <f t="array" ref="I1171">+INDEX('Muertes-PROV'!$C$3:$GE$16,$C1171+1,$F1171)</f>
        <v>0</v>
      </c>
      <c r="J1171">
        <f t="shared" si="440"/>
        <v>0</v>
      </c>
      <c r="K1171" cm="1">
        <f t="array" ref="K1171">+INDEX('rECUPERA-prov'!$C$3:$LA$16,$C1171+1,$F1171)</f>
        <v>0</v>
      </c>
      <c r="L1171">
        <f t="shared" si="441"/>
        <v>0</v>
      </c>
      <c r="M1171">
        <f t="shared" si="423"/>
        <v>0</v>
      </c>
      <c r="N1171">
        <f t="shared" si="442"/>
        <v>0</v>
      </c>
      <c r="O1171" s="57">
        <f t="shared" si="424"/>
        <v>0</v>
      </c>
      <c r="P1171" s="57">
        <f t="shared" si="425"/>
        <v>0</v>
      </c>
      <c r="Q1171" s="57">
        <f t="shared" si="426"/>
        <v>0</v>
      </c>
      <c r="R1171" s="57">
        <f t="shared" si="427"/>
        <v>0</v>
      </c>
      <c r="S1171" s="57">
        <f t="shared" si="428"/>
        <v>0</v>
      </c>
      <c r="T1171" s="57">
        <f t="shared" si="429"/>
        <v>0</v>
      </c>
      <c r="U1171" s="57">
        <f t="shared" si="430"/>
        <v>0</v>
      </c>
      <c r="V1171" s="58">
        <f t="shared" si="431"/>
        <v>0</v>
      </c>
      <c r="W1171" s="58">
        <f t="shared" si="432"/>
        <v>0</v>
      </c>
      <c r="X1171" s="58">
        <f t="shared" si="433"/>
        <v>0</v>
      </c>
      <c r="Y1171" s="58">
        <f t="shared" si="434"/>
        <v>0</v>
      </c>
      <c r="Z1171">
        <f t="shared" si="443"/>
        <v>1249032</v>
      </c>
    </row>
    <row r="1172" spans="1:26" x14ac:dyDescent="0.3">
      <c r="A1172" s="56" t="str">
        <f t="shared" si="420"/>
        <v>OUT TIME</v>
      </c>
      <c r="B1172" s="56" t="str">
        <f t="shared" si="437"/>
        <v>ultimo</v>
      </c>
      <c r="C1172" s="55">
        <f t="shared" si="438"/>
        <v>12</v>
      </c>
      <c r="D1172" t="str">
        <f t="shared" si="438"/>
        <v>Comarca Ngäbe Buglé</v>
      </c>
      <c r="E1172" s="23">
        <f t="shared" si="421"/>
        <v>44074</v>
      </c>
      <c r="F1172" s="54">
        <f t="shared" si="422"/>
        <v>90</v>
      </c>
      <c r="G1172" cm="1">
        <f t="array" ref="G1172">+INDEX('Casos ACUM Prov'!$CK$3:$OM$16,'TODO PROVINCIA'!C1172+1,'TODO PROVINCIA'!F1172)</f>
        <v>0</v>
      </c>
      <c r="H1172">
        <f t="shared" si="439"/>
        <v>0</v>
      </c>
      <c r="I1172" cm="1">
        <f t="array" ref="I1172">+INDEX('Muertes-PROV'!$C$3:$GE$16,$C1172+1,$F1172)</f>
        <v>0</v>
      </c>
      <c r="J1172">
        <f t="shared" si="440"/>
        <v>0</v>
      </c>
      <c r="K1172" cm="1">
        <f t="array" ref="K1172">+INDEX('rECUPERA-prov'!$C$3:$LA$16,$C1172+1,$F1172)</f>
        <v>0</v>
      </c>
      <c r="L1172">
        <f t="shared" si="441"/>
        <v>0</v>
      </c>
      <c r="M1172">
        <f t="shared" si="423"/>
        <v>0</v>
      </c>
      <c r="N1172">
        <f t="shared" si="442"/>
        <v>0</v>
      </c>
      <c r="O1172" s="57">
        <f t="shared" si="424"/>
        <v>0</v>
      </c>
      <c r="P1172" s="57">
        <f t="shared" si="425"/>
        <v>0</v>
      </c>
      <c r="Q1172" s="57">
        <f t="shared" si="426"/>
        <v>0</v>
      </c>
      <c r="R1172" s="57">
        <f t="shared" si="427"/>
        <v>0</v>
      </c>
      <c r="S1172" s="57">
        <f t="shared" si="428"/>
        <v>0</v>
      </c>
      <c r="T1172" s="57">
        <f t="shared" si="429"/>
        <v>0</v>
      </c>
      <c r="U1172" s="57">
        <f t="shared" si="430"/>
        <v>0</v>
      </c>
      <c r="V1172" s="58">
        <f t="shared" si="431"/>
        <v>0</v>
      </c>
      <c r="W1172" s="58">
        <f t="shared" si="432"/>
        <v>0</v>
      </c>
      <c r="X1172" s="58">
        <f t="shared" si="433"/>
        <v>0</v>
      </c>
      <c r="Y1172" s="58">
        <f t="shared" si="434"/>
        <v>0</v>
      </c>
      <c r="Z1172">
        <f t="shared" si="443"/>
        <v>464038</v>
      </c>
    </row>
    <row r="1173" spans="1:26" x14ac:dyDescent="0.3">
      <c r="A1173" s="56" t="str">
        <f t="shared" si="420"/>
        <v>OUT TIME</v>
      </c>
      <c r="B1173" s="56" t="str">
        <f t="shared" si="437"/>
        <v>ultimo</v>
      </c>
      <c r="C1173" s="55">
        <f t="shared" si="438"/>
        <v>13</v>
      </c>
      <c r="D1173" t="str">
        <f t="shared" si="438"/>
        <v>Panamá Oeste</v>
      </c>
      <c r="E1173" s="23">
        <f t="shared" si="421"/>
        <v>44074</v>
      </c>
      <c r="F1173" s="54">
        <f t="shared" si="422"/>
        <v>90</v>
      </c>
      <c r="G1173" cm="1">
        <f t="array" ref="G1173">+INDEX('Casos ACUM Prov'!$CK$3:$OM$16,'TODO PROVINCIA'!C1173+1,'TODO PROVINCIA'!F1173)</f>
        <v>0</v>
      </c>
      <c r="H1173">
        <f t="shared" si="439"/>
        <v>0</v>
      </c>
      <c r="I1173" cm="1">
        <f t="array" ref="I1173">+INDEX('Muertes-PROV'!$C$3:$GE$16,$C1173+1,$F1173)</f>
        <v>0</v>
      </c>
      <c r="J1173">
        <f t="shared" si="440"/>
        <v>0</v>
      </c>
      <c r="K1173" cm="1">
        <f t="array" ref="K1173">+INDEX('rECUPERA-prov'!$C$3:$LA$16,$C1173+1,$F1173)</f>
        <v>0</v>
      </c>
      <c r="L1173">
        <f t="shared" si="441"/>
        <v>0</v>
      </c>
      <c r="M1173">
        <f t="shared" si="423"/>
        <v>0</v>
      </c>
      <c r="N1173">
        <f t="shared" si="442"/>
        <v>0</v>
      </c>
      <c r="O1173" s="57">
        <f t="shared" si="424"/>
        <v>0</v>
      </c>
      <c r="P1173" s="57">
        <f t="shared" si="425"/>
        <v>0</v>
      </c>
      <c r="Q1173" s="57">
        <f t="shared" si="426"/>
        <v>0</v>
      </c>
      <c r="R1173" s="57">
        <f t="shared" si="427"/>
        <v>0</v>
      </c>
      <c r="S1173" s="57">
        <f t="shared" si="428"/>
        <v>0</v>
      </c>
      <c r="T1173" s="57">
        <f t="shared" si="429"/>
        <v>0</v>
      </c>
      <c r="U1173" s="57">
        <f t="shared" si="430"/>
        <v>0</v>
      </c>
      <c r="V1173" s="58">
        <f t="shared" si="431"/>
        <v>0</v>
      </c>
      <c r="W1173" s="58">
        <f t="shared" si="432"/>
        <v>0</v>
      </c>
      <c r="X1173" s="58">
        <f t="shared" si="433"/>
        <v>0</v>
      </c>
      <c r="Y1173" s="58">
        <f t="shared" si="434"/>
        <v>0</v>
      </c>
      <c r="Z1173">
        <f t="shared" si="443"/>
        <v>226991</v>
      </c>
    </row>
    <row r="1174" spans="1:26" x14ac:dyDescent="0.3">
      <c r="A1174" s="56" t="str">
        <f t="shared" si="420"/>
        <v>OUT TIME</v>
      </c>
      <c r="B1174" s="56" t="str">
        <f t="shared" si="437"/>
        <v>ultimo</v>
      </c>
      <c r="C1174" s="55">
        <f t="shared" si="438"/>
        <v>1</v>
      </c>
      <c r="D1174" t="str">
        <f t="shared" si="438"/>
        <v>Bocas del Toro</v>
      </c>
      <c r="E1174" s="23">
        <f t="shared" si="421"/>
        <v>44075</v>
      </c>
      <c r="F1174" s="54">
        <f t="shared" si="422"/>
        <v>91</v>
      </c>
      <c r="G1174" cm="1">
        <f t="array" ref="G1174">+INDEX('Casos ACUM Prov'!$CK$3:$OM$16,'TODO PROVINCIA'!C1174+1,'TODO PROVINCIA'!F1174)</f>
        <v>0</v>
      </c>
      <c r="H1174">
        <f t="shared" si="439"/>
        <v>0</v>
      </c>
      <c r="I1174" cm="1">
        <f t="array" ref="I1174">+INDEX('Muertes-PROV'!$C$3:$GE$16,$C1174+1,$F1174)</f>
        <v>0</v>
      </c>
      <c r="J1174">
        <f t="shared" si="440"/>
        <v>0</v>
      </c>
      <c r="K1174" cm="1">
        <f t="array" ref="K1174">+INDEX('rECUPERA-prov'!$C$3:$LA$16,$C1174+1,$F1174)</f>
        <v>0</v>
      </c>
      <c r="L1174">
        <f t="shared" si="441"/>
        <v>0</v>
      </c>
      <c r="M1174">
        <f t="shared" si="423"/>
        <v>0</v>
      </c>
      <c r="N1174">
        <f t="shared" si="442"/>
        <v>0</v>
      </c>
      <c r="O1174" s="57">
        <f t="shared" si="424"/>
        <v>0</v>
      </c>
      <c r="P1174" s="57">
        <f t="shared" si="425"/>
        <v>0</v>
      </c>
      <c r="Q1174" s="57">
        <f t="shared" si="426"/>
        <v>0</v>
      </c>
      <c r="R1174" s="57">
        <f t="shared" si="427"/>
        <v>0</v>
      </c>
      <c r="S1174" s="57">
        <f t="shared" si="428"/>
        <v>0</v>
      </c>
      <c r="T1174" s="57">
        <f t="shared" si="429"/>
        <v>0</v>
      </c>
      <c r="U1174" s="57">
        <f t="shared" si="430"/>
        <v>0</v>
      </c>
      <c r="V1174" s="58">
        <f t="shared" si="431"/>
        <v>0</v>
      </c>
      <c r="W1174" s="58">
        <f t="shared" si="432"/>
        <v>0</v>
      </c>
      <c r="X1174" s="58">
        <f t="shared" si="433"/>
        <v>0</v>
      </c>
      <c r="Y1174" s="58">
        <f t="shared" si="434"/>
        <v>0</v>
      </c>
      <c r="Z1174">
        <f t="shared" si="443"/>
        <v>125461</v>
      </c>
    </row>
    <row r="1175" spans="1:26" x14ac:dyDescent="0.3">
      <c r="A1175" s="56" t="str">
        <f t="shared" si="420"/>
        <v>OUT TIME</v>
      </c>
      <c r="B1175" s="56" t="str">
        <f t="shared" si="437"/>
        <v>ultimo</v>
      </c>
      <c r="C1175" s="55">
        <f t="shared" si="438"/>
        <v>2</v>
      </c>
      <c r="D1175" t="str">
        <f t="shared" si="438"/>
        <v>Coclé</v>
      </c>
      <c r="E1175" s="23">
        <f t="shared" si="421"/>
        <v>44075</v>
      </c>
      <c r="F1175" s="54">
        <f t="shared" si="422"/>
        <v>91</v>
      </c>
      <c r="G1175" cm="1">
        <f t="array" ref="G1175">+INDEX('Casos ACUM Prov'!$CK$3:$OM$16,'TODO PROVINCIA'!C1175+1,'TODO PROVINCIA'!F1175)</f>
        <v>0</v>
      </c>
      <c r="H1175">
        <f t="shared" si="439"/>
        <v>0</v>
      </c>
      <c r="I1175" cm="1">
        <f t="array" ref="I1175">+INDEX('Muertes-PROV'!$C$3:$GE$16,$C1175+1,$F1175)</f>
        <v>0</v>
      </c>
      <c r="J1175">
        <f t="shared" si="440"/>
        <v>0</v>
      </c>
      <c r="K1175" cm="1">
        <f t="array" ref="K1175">+INDEX('rECUPERA-prov'!$C$3:$LA$16,$C1175+1,$F1175)</f>
        <v>0</v>
      </c>
      <c r="L1175">
        <f t="shared" si="441"/>
        <v>0</v>
      </c>
      <c r="M1175">
        <f t="shared" si="423"/>
        <v>0</v>
      </c>
      <c r="N1175">
        <f t="shared" si="442"/>
        <v>0</v>
      </c>
      <c r="O1175" s="57">
        <f t="shared" si="424"/>
        <v>0</v>
      </c>
      <c r="P1175" s="57">
        <f t="shared" si="425"/>
        <v>0</v>
      </c>
      <c r="Q1175" s="57">
        <f t="shared" si="426"/>
        <v>0</v>
      </c>
      <c r="R1175" s="57">
        <f t="shared" si="427"/>
        <v>0</v>
      </c>
      <c r="S1175" s="57">
        <f t="shared" si="428"/>
        <v>0</v>
      </c>
      <c r="T1175" s="57">
        <f t="shared" si="429"/>
        <v>0</v>
      </c>
      <c r="U1175" s="57">
        <f t="shared" si="430"/>
        <v>0</v>
      </c>
      <c r="V1175" s="58">
        <f t="shared" si="431"/>
        <v>0</v>
      </c>
      <c r="W1175" s="58">
        <f t="shared" si="432"/>
        <v>0</v>
      </c>
      <c r="X1175" s="58">
        <f t="shared" si="433"/>
        <v>0</v>
      </c>
      <c r="Y1175" s="58">
        <f t="shared" si="434"/>
        <v>0</v>
      </c>
      <c r="Z1175">
        <f t="shared" si="443"/>
        <v>416873</v>
      </c>
    </row>
    <row r="1176" spans="1:26" x14ac:dyDescent="0.3">
      <c r="A1176" s="56" t="str">
        <f t="shared" si="420"/>
        <v>OUT TIME</v>
      </c>
      <c r="B1176" s="56" t="str">
        <f t="shared" si="437"/>
        <v>ultimo</v>
      </c>
      <c r="C1176" s="55">
        <f t="shared" si="438"/>
        <v>3</v>
      </c>
      <c r="D1176" t="str">
        <f t="shared" si="438"/>
        <v>Colón</v>
      </c>
      <c r="E1176" s="23">
        <f t="shared" si="421"/>
        <v>44075</v>
      </c>
      <c r="F1176" s="54">
        <f t="shared" si="422"/>
        <v>91</v>
      </c>
      <c r="G1176" cm="1">
        <f t="array" ref="G1176">+INDEX('Casos ACUM Prov'!$CK$3:$OM$16,'TODO PROVINCIA'!C1176+1,'TODO PROVINCIA'!F1176)</f>
        <v>0</v>
      </c>
      <c r="H1176">
        <f t="shared" si="439"/>
        <v>0</v>
      </c>
      <c r="I1176" cm="1">
        <f t="array" ref="I1176">+INDEX('Muertes-PROV'!$C$3:$GE$16,$C1176+1,$F1176)</f>
        <v>0</v>
      </c>
      <c r="J1176">
        <f t="shared" si="440"/>
        <v>0</v>
      </c>
      <c r="K1176" cm="1">
        <f t="array" ref="K1176">+INDEX('rECUPERA-prov'!$C$3:$LA$16,$C1176+1,$F1176)</f>
        <v>0</v>
      </c>
      <c r="L1176">
        <f t="shared" si="441"/>
        <v>0</v>
      </c>
      <c r="M1176">
        <f t="shared" si="423"/>
        <v>0</v>
      </c>
      <c r="N1176">
        <f t="shared" si="442"/>
        <v>0</v>
      </c>
      <c r="O1176" s="57">
        <f t="shared" si="424"/>
        <v>0</v>
      </c>
      <c r="P1176" s="57">
        <f t="shared" si="425"/>
        <v>0</v>
      </c>
      <c r="Q1176" s="57">
        <f t="shared" si="426"/>
        <v>0</v>
      </c>
      <c r="R1176" s="57">
        <f t="shared" si="427"/>
        <v>0</v>
      </c>
      <c r="S1176" s="57">
        <f t="shared" si="428"/>
        <v>0</v>
      </c>
      <c r="T1176" s="57">
        <f t="shared" si="429"/>
        <v>0</v>
      </c>
      <c r="U1176" s="57">
        <f t="shared" si="430"/>
        <v>0</v>
      </c>
      <c r="V1176" s="58">
        <f t="shared" si="431"/>
        <v>0</v>
      </c>
      <c r="W1176" s="58">
        <f t="shared" si="432"/>
        <v>0</v>
      </c>
      <c r="X1176" s="58">
        <f t="shared" si="433"/>
        <v>0</v>
      </c>
      <c r="Y1176" s="58">
        <f t="shared" si="434"/>
        <v>0</v>
      </c>
      <c r="Z1176">
        <f t="shared" si="443"/>
        <v>233708</v>
      </c>
    </row>
    <row r="1177" spans="1:26" x14ac:dyDescent="0.3">
      <c r="A1177" s="56" t="str">
        <f t="shared" si="420"/>
        <v>OUT TIME</v>
      </c>
      <c r="B1177" s="56" t="str">
        <f t="shared" si="437"/>
        <v>ultimo</v>
      </c>
      <c r="C1177" s="55">
        <f t="shared" si="438"/>
        <v>4</v>
      </c>
      <c r="D1177" t="str">
        <f t="shared" si="438"/>
        <v>Chiriquí</v>
      </c>
      <c r="E1177" s="23">
        <f t="shared" si="421"/>
        <v>44075</v>
      </c>
      <c r="F1177" s="54">
        <f t="shared" si="422"/>
        <v>91</v>
      </c>
      <c r="G1177" cm="1">
        <f t="array" ref="G1177">+INDEX('Casos ACUM Prov'!$CK$3:$OM$16,'TODO PROVINCIA'!C1177+1,'TODO PROVINCIA'!F1177)</f>
        <v>0</v>
      </c>
      <c r="H1177">
        <f t="shared" si="439"/>
        <v>0</v>
      </c>
      <c r="I1177" cm="1">
        <f t="array" ref="I1177">+INDEX('Muertes-PROV'!$C$3:$GE$16,$C1177+1,$F1177)</f>
        <v>0</v>
      </c>
      <c r="J1177">
        <f t="shared" si="440"/>
        <v>0</v>
      </c>
      <c r="K1177" cm="1">
        <f t="array" ref="K1177">+INDEX('rECUPERA-prov'!$C$3:$LA$16,$C1177+1,$F1177)</f>
        <v>0</v>
      </c>
      <c r="L1177">
        <f t="shared" si="441"/>
        <v>0</v>
      </c>
      <c r="M1177">
        <f t="shared" si="423"/>
        <v>0</v>
      </c>
      <c r="N1177">
        <f t="shared" si="442"/>
        <v>0</v>
      </c>
      <c r="O1177" s="57">
        <f t="shared" si="424"/>
        <v>0</v>
      </c>
      <c r="P1177" s="57">
        <f t="shared" si="425"/>
        <v>0</v>
      </c>
      <c r="Q1177" s="57">
        <f t="shared" si="426"/>
        <v>0</v>
      </c>
      <c r="R1177" s="57">
        <f t="shared" si="427"/>
        <v>0</v>
      </c>
      <c r="S1177" s="57">
        <f t="shared" si="428"/>
        <v>0</v>
      </c>
      <c r="T1177" s="57">
        <f t="shared" si="429"/>
        <v>0</v>
      </c>
      <c r="U1177" s="57">
        <f t="shared" si="430"/>
        <v>0</v>
      </c>
      <c r="V1177" s="58">
        <f t="shared" si="431"/>
        <v>0</v>
      </c>
      <c r="W1177" s="58">
        <f t="shared" si="432"/>
        <v>0</v>
      </c>
      <c r="X1177" s="58">
        <f t="shared" si="433"/>
        <v>0</v>
      </c>
      <c r="Y1177" s="58">
        <f t="shared" si="434"/>
        <v>0</v>
      </c>
      <c r="Z1177">
        <f t="shared" si="443"/>
        <v>241928</v>
      </c>
    </row>
    <row r="1178" spans="1:26" x14ac:dyDescent="0.3">
      <c r="A1178" s="56" t="str">
        <f t="shared" si="420"/>
        <v>OUT TIME</v>
      </c>
      <c r="B1178" s="56" t="str">
        <f t="shared" si="437"/>
        <v>ultimo</v>
      </c>
      <c r="C1178" s="55">
        <f t="shared" si="438"/>
        <v>5</v>
      </c>
      <c r="D1178" t="str">
        <f t="shared" si="438"/>
        <v>Darién</v>
      </c>
      <c r="E1178" s="23">
        <f t="shared" si="421"/>
        <v>44075</v>
      </c>
      <c r="F1178" s="54">
        <f t="shared" si="422"/>
        <v>91</v>
      </c>
      <c r="G1178" cm="1">
        <f t="array" ref="G1178">+INDEX('Casos ACUM Prov'!$CK$3:$OM$16,'TODO PROVINCIA'!C1178+1,'TODO PROVINCIA'!F1178)</f>
        <v>0</v>
      </c>
      <c r="H1178">
        <f t="shared" si="439"/>
        <v>0</v>
      </c>
      <c r="I1178" cm="1">
        <f t="array" ref="I1178">+INDEX('Muertes-PROV'!$C$3:$GE$16,$C1178+1,$F1178)</f>
        <v>0</v>
      </c>
      <c r="J1178">
        <f t="shared" si="440"/>
        <v>0</v>
      </c>
      <c r="K1178" cm="1">
        <f t="array" ref="K1178">+INDEX('rECUPERA-prov'!$C$3:$LA$16,$C1178+1,$F1178)</f>
        <v>0</v>
      </c>
      <c r="L1178">
        <f t="shared" si="441"/>
        <v>0</v>
      </c>
      <c r="M1178">
        <f t="shared" si="423"/>
        <v>0</v>
      </c>
      <c r="N1178">
        <f t="shared" si="442"/>
        <v>0</v>
      </c>
      <c r="O1178" s="57">
        <f t="shared" si="424"/>
        <v>0</v>
      </c>
      <c r="P1178" s="57">
        <f t="shared" si="425"/>
        <v>0</v>
      </c>
      <c r="Q1178" s="57">
        <f t="shared" si="426"/>
        <v>0</v>
      </c>
      <c r="R1178" s="57">
        <f t="shared" si="427"/>
        <v>0</v>
      </c>
      <c r="S1178" s="57">
        <f t="shared" si="428"/>
        <v>0</v>
      </c>
      <c r="T1178" s="57">
        <f t="shared" si="429"/>
        <v>0</v>
      </c>
      <c r="U1178" s="57">
        <f t="shared" si="430"/>
        <v>0</v>
      </c>
      <c r="V1178" s="58">
        <f t="shared" si="431"/>
        <v>0</v>
      </c>
      <c r="W1178" s="58">
        <f t="shared" si="432"/>
        <v>0</v>
      </c>
      <c r="X1178" s="58">
        <f t="shared" si="433"/>
        <v>0</v>
      </c>
      <c r="Y1178" s="58">
        <f t="shared" si="434"/>
        <v>0</v>
      </c>
      <c r="Z1178">
        <f t="shared" si="443"/>
        <v>10001</v>
      </c>
    </row>
    <row r="1179" spans="1:26" x14ac:dyDescent="0.3">
      <c r="A1179" s="56" t="str">
        <f t="shared" si="420"/>
        <v>OUT TIME</v>
      </c>
      <c r="B1179" s="56" t="str">
        <f t="shared" si="437"/>
        <v>ultimo</v>
      </c>
      <c r="C1179" s="55">
        <f t="shared" si="438"/>
        <v>6</v>
      </c>
      <c r="D1179" t="str">
        <f t="shared" si="438"/>
        <v>Herrera</v>
      </c>
      <c r="E1179" s="23">
        <f t="shared" si="421"/>
        <v>44075</v>
      </c>
      <c r="F1179" s="54">
        <f t="shared" si="422"/>
        <v>91</v>
      </c>
      <c r="G1179" cm="1">
        <f t="array" ref="G1179">+INDEX('Casos ACUM Prov'!$CK$3:$OM$16,'TODO PROVINCIA'!C1179+1,'TODO PROVINCIA'!F1179)</f>
        <v>0</v>
      </c>
      <c r="H1179">
        <f t="shared" si="439"/>
        <v>0</v>
      </c>
      <c r="I1179" cm="1">
        <f t="array" ref="I1179">+INDEX('Muertes-PROV'!$C$3:$GE$16,$C1179+1,$F1179)</f>
        <v>0</v>
      </c>
      <c r="J1179">
        <f t="shared" si="440"/>
        <v>0</v>
      </c>
      <c r="K1179" cm="1">
        <f t="array" ref="K1179">+INDEX('rECUPERA-prov'!$C$3:$LA$16,$C1179+1,$F1179)</f>
        <v>0</v>
      </c>
      <c r="L1179">
        <f t="shared" si="441"/>
        <v>0</v>
      </c>
      <c r="M1179">
        <f t="shared" si="423"/>
        <v>0</v>
      </c>
      <c r="N1179">
        <f t="shared" si="442"/>
        <v>0</v>
      </c>
      <c r="O1179" s="57">
        <f t="shared" si="424"/>
        <v>0</v>
      </c>
      <c r="P1179" s="57">
        <f t="shared" si="425"/>
        <v>0</v>
      </c>
      <c r="Q1179" s="57">
        <f t="shared" si="426"/>
        <v>0</v>
      </c>
      <c r="R1179" s="57">
        <f t="shared" si="427"/>
        <v>0</v>
      </c>
      <c r="S1179" s="57">
        <f t="shared" si="428"/>
        <v>0</v>
      </c>
      <c r="T1179" s="57">
        <f t="shared" si="429"/>
        <v>0</v>
      </c>
      <c r="U1179" s="57">
        <f t="shared" si="430"/>
        <v>0</v>
      </c>
      <c r="V1179" s="58">
        <f t="shared" si="431"/>
        <v>0</v>
      </c>
      <c r="W1179" s="58">
        <f t="shared" si="432"/>
        <v>0</v>
      </c>
      <c r="X1179" s="58">
        <f t="shared" si="433"/>
        <v>0</v>
      </c>
      <c r="Y1179" s="58">
        <f t="shared" si="434"/>
        <v>0</v>
      </c>
      <c r="Z1179">
        <f t="shared" si="443"/>
        <v>33109</v>
      </c>
    </row>
    <row r="1180" spans="1:26" x14ac:dyDescent="0.3">
      <c r="A1180" s="56" t="str">
        <f t="shared" si="420"/>
        <v>OUT TIME</v>
      </c>
      <c r="B1180" s="56" t="str">
        <f t="shared" si="437"/>
        <v>ultimo</v>
      </c>
      <c r="C1180" s="55">
        <f t="shared" ref="C1180:D1195" si="444">+C1167</f>
        <v>7</v>
      </c>
      <c r="D1180" t="str">
        <f t="shared" si="444"/>
        <v>Los Santos</v>
      </c>
      <c r="E1180" s="23">
        <f t="shared" si="421"/>
        <v>44075</v>
      </c>
      <c r="F1180" s="54">
        <f t="shared" si="422"/>
        <v>91</v>
      </c>
      <c r="G1180" cm="1">
        <f t="array" ref="G1180">+INDEX('Casos ACUM Prov'!$CK$3:$OM$16,'TODO PROVINCIA'!C1180+1,'TODO PROVINCIA'!F1180)</f>
        <v>0</v>
      </c>
      <c r="H1180">
        <f t="shared" si="439"/>
        <v>0</v>
      </c>
      <c r="I1180" cm="1">
        <f t="array" ref="I1180">+INDEX('Muertes-PROV'!$C$3:$GE$16,$C1180+1,$F1180)</f>
        <v>0</v>
      </c>
      <c r="J1180">
        <f t="shared" si="440"/>
        <v>0</v>
      </c>
      <c r="K1180" cm="1">
        <f t="array" ref="K1180">+INDEX('rECUPERA-prov'!$C$3:$LA$16,$C1180+1,$F1180)</f>
        <v>0</v>
      </c>
      <c r="L1180">
        <f t="shared" si="441"/>
        <v>0</v>
      </c>
      <c r="M1180">
        <f t="shared" si="423"/>
        <v>0</v>
      </c>
      <c r="N1180">
        <f t="shared" si="442"/>
        <v>0</v>
      </c>
      <c r="O1180" s="57">
        <f t="shared" si="424"/>
        <v>0</v>
      </c>
      <c r="P1180" s="57">
        <f t="shared" si="425"/>
        <v>0</v>
      </c>
      <c r="Q1180" s="57">
        <f t="shared" si="426"/>
        <v>0</v>
      </c>
      <c r="R1180" s="57">
        <f t="shared" si="427"/>
        <v>0</v>
      </c>
      <c r="S1180" s="57">
        <f t="shared" si="428"/>
        <v>0</v>
      </c>
      <c r="T1180" s="57">
        <f t="shared" si="429"/>
        <v>0</v>
      </c>
      <c r="U1180" s="57">
        <f t="shared" si="430"/>
        <v>0</v>
      </c>
      <c r="V1180" s="58">
        <f t="shared" si="431"/>
        <v>0</v>
      </c>
      <c r="W1180" s="58">
        <f t="shared" si="432"/>
        <v>0</v>
      </c>
      <c r="X1180" s="58">
        <f t="shared" si="433"/>
        <v>0</v>
      </c>
      <c r="Y1180" s="58">
        <f t="shared" si="434"/>
        <v>0</v>
      </c>
      <c r="Z1180">
        <f t="shared" si="443"/>
        <v>156747</v>
      </c>
    </row>
    <row r="1181" spans="1:26" x14ac:dyDescent="0.3">
      <c r="A1181" s="56" t="str">
        <f t="shared" ref="A1181:A1244" si="445">+IFERROR(IF(AND(G1181=0,K1181=0,I1181=0),"OUT TIME","ON"),"OUT TIME")</f>
        <v>OUT TIME</v>
      </c>
      <c r="B1181" s="56" t="str">
        <f t="shared" si="437"/>
        <v>ultimo</v>
      </c>
      <c r="C1181" s="55">
        <f t="shared" si="444"/>
        <v>8</v>
      </c>
      <c r="D1181" t="str">
        <f t="shared" si="444"/>
        <v>Panamá</v>
      </c>
      <c r="E1181" s="23">
        <f t="shared" ref="E1181:E1244" si="446">+IF(C1181=1,E1180+1,E1180)</f>
        <v>44075</v>
      </c>
      <c r="F1181" s="54">
        <f t="shared" ref="F1181:F1244" si="447">+IF(C1181=1,F1180+1,F1180)</f>
        <v>91</v>
      </c>
      <c r="G1181" cm="1">
        <f t="array" ref="G1181">+INDEX('Casos ACUM Prov'!$CK$3:$OM$16,'TODO PROVINCIA'!C1181+1,'TODO PROVINCIA'!F1181)</f>
        <v>0</v>
      </c>
      <c r="H1181">
        <f t="shared" si="439"/>
        <v>0</v>
      </c>
      <c r="I1181" cm="1">
        <f t="array" ref="I1181">+INDEX('Muertes-PROV'!$C$3:$GE$16,$C1181+1,$F1181)</f>
        <v>0</v>
      </c>
      <c r="J1181">
        <f t="shared" si="440"/>
        <v>0</v>
      </c>
      <c r="K1181" cm="1">
        <f t="array" ref="K1181">+INDEX('rECUPERA-prov'!$C$3:$LA$16,$C1181+1,$F1181)</f>
        <v>0</v>
      </c>
      <c r="L1181">
        <f t="shared" si="441"/>
        <v>0</v>
      </c>
      <c r="M1181">
        <f t="shared" ref="M1181:M1244" si="448">+G1181-I1181-K1181</f>
        <v>0</v>
      </c>
      <c r="N1181">
        <f t="shared" si="442"/>
        <v>0</v>
      </c>
      <c r="O1181" s="57">
        <f t="shared" ref="O1181:O1244" si="449">+IFERROR(I1181/G1181,0)</f>
        <v>0</v>
      </c>
      <c r="P1181" s="57">
        <f t="shared" ref="P1181:P1244" si="450">+IFERROR(K1181/G1181,0)</f>
        <v>0</v>
      </c>
      <c r="Q1181" s="57">
        <f t="shared" ref="Q1181:Q1244" si="451">+IFERROR(M1181/G1181,0)</f>
        <v>0</v>
      </c>
      <c r="R1181" s="57">
        <f t="shared" ref="R1181:R1244" si="452">+IFERROR(H1181/G1181,0)</f>
        <v>0</v>
      </c>
      <c r="S1181" s="57">
        <f t="shared" ref="S1181:S1244" si="453">+IFERROR(J1181/I1181,0)</f>
        <v>0</v>
      </c>
      <c r="T1181" s="57">
        <f t="shared" ref="T1181:T1244" si="454">+IFERROR(L1181/K1181,0)</f>
        <v>0</v>
      </c>
      <c r="U1181" s="57">
        <f t="shared" ref="U1181:U1244" si="455">+IFERROR(N1181/M1181,0)</f>
        <v>0</v>
      </c>
      <c r="V1181" s="58">
        <f t="shared" ref="V1181:V1244" si="456">+G1181/($Z1181/1000000)</f>
        <v>0</v>
      </c>
      <c r="W1181" s="58">
        <f t="shared" ref="W1181:W1244" si="457">+I1181/($Z1181/1000000)</f>
        <v>0</v>
      </c>
      <c r="X1181" s="58">
        <f t="shared" ref="X1181:X1244" si="458">+K1181/($Z1181/1000000)</f>
        <v>0</v>
      </c>
      <c r="Y1181" s="58">
        <f t="shared" ref="Y1181:Y1244" si="459">+M1181/($Z1181/1000000)</f>
        <v>0</v>
      </c>
      <c r="Z1181">
        <f t="shared" si="443"/>
        <v>109955</v>
      </c>
    </row>
    <row r="1182" spans="1:26" x14ac:dyDescent="0.3">
      <c r="A1182" s="56" t="str">
        <f t="shared" si="445"/>
        <v>OUT TIME</v>
      </c>
      <c r="B1182" s="56" t="str">
        <f t="shared" si="437"/>
        <v>ultimo</v>
      </c>
      <c r="C1182" s="55">
        <f t="shared" si="444"/>
        <v>9</v>
      </c>
      <c r="D1182" t="str">
        <f t="shared" si="444"/>
        <v>Veraguas</v>
      </c>
      <c r="E1182" s="23">
        <f t="shared" si="446"/>
        <v>44075</v>
      </c>
      <c r="F1182" s="54">
        <f t="shared" si="447"/>
        <v>91</v>
      </c>
      <c r="G1182" cm="1">
        <f t="array" ref="G1182">+INDEX('Casos ACUM Prov'!$CK$3:$OM$16,'TODO PROVINCIA'!C1182+1,'TODO PROVINCIA'!F1182)</f>
        <v>0</v>
      </c>
      <c r="H1182">
        <f t="shared" si="439"/>
        <v>0</v>
      </c>
      <c r="I1182" cm="1">
        <f t="array" ref="I1182">+INDEX('Muertes-PROV'!$C$3:$GE$16,$C1182+1,$F1182)</f>
        <v>0</v>
      </c>
      <c r="J1182">
        <f t="shared" si="440"/>
        <v>0</v>
      </c>
      <c r="K1182" cm="1">
        <f t="array" ref="K1182">+INDEX('rECUPERA-prov'!$C$3:$LA$16,$C1182+1,$F1182)</f>
        <v>0</v>
      </c>
      <c r="L1182">
        <f t="shared" si="441"/>
        <v>0</v>
      </c>
      <c r="M1182">
        <f t="shared" si="448"/>
        <v>0</v>
      </c>
      <c r="N1182">
        <f t="shared" si="442"/>
        <v>0</v>
      </c>
      <c r="O1182" s="57">
        <f t="shared" si="449"/>
        <v>0</v>
      </c>
      <c r="P1182" s="57">
        <f t="shared" si="450"/>
        <v>0</v>
      </c>
      <c r="Q1182" s="57">
        <f t="shared" si="451"/>
        <v>0</v>
      </c>
      <c r="R1182" s="57">
        <f t="shared" si="452"/>
        <v>0</v>
      </c>
      <c r="S1182" s="57">
        <f t="shared" si="453"/>
        <v>0</v>
      </c>
      <c r="T1182" s="57">
        <f t="shared" si="454"/>
        <v>0</v>
      </c>
      <c r="U1182" s="57">
        <f t="shared" si="455"/>
        <v>0</v>
      </c>
      <c r="V1182" s="58">
        <f t="shared" si="456"/>
        <v>0</v>
      </c>
      <c r="W1182" s="58">
        <f t="shared" si="457"/>
        <v>0</v>
      </c>
      <c r="X1182" s="58">
        <f t="shared" si="458"/>
        <v>0</v>
      </c>
      <c r="Y1182" s="58">
        <f t="shared" si="459"/>
        <v>0</v>
      </c>
      <c r="Z1182">
        <f t="shared" si="443"/>
        <v>109955</v>
      </c>
    </row>
    <row r="1183" spans="1:26" x14ac:dyDescent="0.3">
      <c r="A1183" s="56" t="str">
        <f t="shared" si="445"/>
        <v>OUT TIME</v>
      </c>
      <c r="B1183" s="56" t="str">
        <f t="shared" si="437"/>
        <v>ultimo</v>
      </c>
      <c r="C1183" s="55">
        <f t="shared" si="444"/>
        <v>10</v>
      </c>
      <c r="D1183" t="str">
        <f t="shared" si="444"/>
        <v>Comarca Kuna Yala</v>
      </c>
      <c r="E1183" s="23">
        <f t="shared" si="446"/>
        <v>44075</v>
      </c>
      <c r="F1183" s="54">
        <f t="shared" si="447"/>
        <v>91</v>
      </c>
      <c r="G1183" cm="1">
        <f t="array" ref="G1183">+INDEX('Casos ACUM Prov'!$CK$3:$OM$16,'TODO PROVINCIA'!C1183+1,'TODO PROVINCIA'!F1183)</f>
        <v>0</v>
      </c>
      <c r="H1183">
        <f t="shared" si="439"/>
        <v>0</v>
      </c>
      <c r="I1183" cm="1">
        <f t="array" ref="I1183">+INDEX('Muertes-PROV'!$C$3:$GE$16,$C1183+1,$F1183)</f>
        <v>0</v>
      </c>
      <c r="J1183">
        <f t="shared" si="440"/>
        <v>0</v>
      </c>
      <c r="K1183" cm="1">
        <f t="array" ref="K1183">+INDEX('rECUPERA-prov'!$C$3:$LA$16,$C1183+1,$F1183)</f>
        <v>0</v>
      </c>
      <c r="L1183">
        <f t="shared" si="441"/>
        <v>0</v>
      </c>
      <c r="M1183">
        <f t="shared" si="448"/>
        <v>0</v>
      </c>
      <c r="N1183">
        <f t="shared" si="442"/>
        <v>0</v>
      </c>
      <c r="O1183" s="57">
        <f t="shared" si="449"/>
        <v>0</v>
      </c>
      <c r="P1183" s="57">
        <f t="shared" si="450"/>
        <v>0</v>
      </c>
      <c r="Q1183" s="57">
        <f t="shared" si="451"/>
        <v>0</v>
      </c>
      <c r="R1183" s="57">
        <f t="shared" si="452"/>
        <v>0</v>
      </c>
      <c r="S1183" s="57">
        <f t="shared" si="453"/>
        <v>0</v>
      </c>
      <c r="T1183" s="57">
        <f t="shared" si="454"/>
        <v>0</v>
      </c>
      <c r="U1183" s="57">
        <f t="shared" si="455"/>
        <v>0</v>
      </c>
      <c r="V1183" s="58">
        <f t="shared" si="456"/>
        <v>0</v>
      </c>
      <c r="W1183" s="58">
        <f t="shared" si="457"/>
        <v>0</v>
      </c>
      <c r="X1183" s="58">
        <f t="shared" si="458"/>
        <v>0</v>
      </c>
      <c r="Y1183" s="58">
        <f t="shared" si="459"/>
        <v>0</v>
      </c>
      <c r="Z1183">
        <f t="shared" si="443"/>
        <v>89592</v>
      </c>
    </row>
    <row r="1184" spans="1:26" x14ac:dyDescent="0.3">
      <c r="A1184" s="56" t="str">
        <f t="shared" si="445"/>
        <v>OUT TIME</v>
      </c>
      <c r="B1184" s="56" t="str">
        <f t="shared" si="437"/>
        <v>ultimo</v>
      </c>
      <c r="C1184" s="55">
        <f t="shared" si="444"/>
        <v>11</v>
      </c>
      <c r="D1184" t="str">
        <f t="shared" si="444"/>
        <v>Comarca Emberá Wounaán</v>
      </c>
      <c r="E1184" s="23">
        <f t="shared" si="446"/>
        <v>44075</v>
      </c>
      <c r="F1184" s="54">
        <f t="shared" si="447"/>
        <v>91</v>
      </c>
      <c r="G1184" cm="1">
        <f t="array" ref="G1184">+INDEX('Casos ACUM Prov'!$CK$3:$OM$16,'TODO PROVINCIA'!C1184+1,'TODO PROVINCIA'!F1184)</f>
        <v>0</v>
      </c>
      <c r="H1184">
        <f t="shared" si="439"/>
        <v>0</v>
      </c>
      <c r="I1184" cm="1">
        <f t="array" ref="I1184">+INDEX('Muertes-PROV'!$C$3:$GE$16,$C1184+1,$F1184)</f>
        <v>0</v>
      </c>
      <c r="J1184">
        <f t="shared" si="440"/>
        <v>0</v>
      </c>
      <c r="K1184" cm="1">
        <f t="array" ref="K1184">+INDEX('rECUPERA-prov'!$C$3:$LA$16,$C1184+1,$F1184)</f>
        <v>0</v>
      </c>
      <c r="L1184">
        <f t="shared" si="441"/>
        <v>0</v>
      </c>
      <c r="M1184">
        <f t="shared" si="448"/>
        <v>0</v>
      </c>
      <c r="N1184">
        <f t="shared" si="442"/>
        <v>0</v>
      </c>
      <c r="O1184" s="57">
        <f t="shared" si="449"/>
        <v>0</v>
      </c>
      <c r="P1184" s="57">
        <f t="shared" si="450"/>
        <v>0</v>
      </c>
      <c r="Q1184" s="57">
        <f t="shared" si="451"/>
        <v>0</v>
      </c>
      <c r="R1184" s="57">
        <f t="shared" si="452"/>
        <v>0</v>
      </c>
      <c r="S1184" s="57">
        <f t="shared" si="453"/>
        <v>0</v>
      </c>
      <c r="T1184" s="57">
        <f t="shared" si="454"/>
        <v>0</v>
      </c>
      <c r="U1184" s="57">
        <f t="shared" si="455"/>
        <v>0</v>
      </c>
      <c r="V1184" s="58">
        <f t="shared" si="456"/>
        <v>0</v>
      </c>
      <c r="W1184" s="58">
        <f t="shared" si="457"/>
        <v>0</v>
      </c>
      <c r="X1184" s="58">
        <f t="shared" si="458"/>
        <v>0</v>
      </c>
      <c r="Y1184" s="58">
        <f t="shared" si="459"/>
        <v>0</v>
      </c>
      <c r="Z1184">
        <f t="shared" si="443"/>
        <v>1249032</v>
      </c>
    </row>
    <row r="1185" spans="1:26" x14ac:dyDescent="0.3">
      <c r="A1185" s="56" t="str">
        <f t="shared" si="445"/>
        <v>OUT TIME</v>
      </c>
      <c r="B1185" s="56" t="str">
        <f t="shared" si="437"/>
        <v>ultimo</v>
      </c>
      <c r="C1185" s="55">
        <f t="shared" si="444"/>
        <v>12</v>
      </c>
      <c r="D1185" t="str">
        <f t="shared" si="444"/>
        <v>Comarca Ngäbe Buglé</v>
      </c>
      <c r="E1185" s="23">
        <f t="shared" si="446"/>
        <v>44075</v>
      </c>
      <c r="F1185" s="54">
        <f t="shared" si="447"/>
        <v>91</v>
      </c>
      <c r="G1185" cm="1">
        <f t="array" ref="G1185">+INDEX('Casos ACUM Prov'!$CK$3:$OM$16,'TODO PROVINCIA'!C1185+1,'TODO PROVINCIA'!F1185)</f>
        <v>0</v>
      </c>
      <c r="H1185">
        <f t="shared" si="439"/>
        <v>0</v>
      </c>
      <c r="I1185" cm="1">
        <f t="array" ref="I1185">+INDEX('Muertes-PROV'!$C$3:$GE$16,$C1185+1,$F1185)</f>
        <v>0</v>
      </c>
      <c r="J1185">
        <f t="shared" si="440"/>
        <v>0</v>
      </c>
      <c r="K1185" cm="1">
        <f t="array" ref="K1185">+INDEX('rECUPERA-prov'!$C$3:$LA$16,$C1185+1,$F1185)</f>
        <v>0</v>
      </c>
      <c r="L1185">
        <f t="shared" si="441"/>
        <v>0</v>
      </c>
      <c r="M1185">
        <f t="shared" si="448"/>
        <v>0</v>
      </c>
      <c r="N1185">
        <f t="shared" si="442"/>
        <v>0</v>
      </c>
      <c r="O1185" s="57">
        <f t="shared" si="449"/>
        <v>0</v>
      </c>
      <c r="P1185" s="57">
        <f t="shared" si="450"/>
        <v>0</v>
      </c>
      <c r="Q1185" s="57">
        <f t="shared" si="451"/>
        <v>0</v>
      </c>
      <c r="R1185" s="57">
        <f t="shared" si="452"/>
        <v>0</v>
      </c>
      <c r="S1185" s="57">
        <f t="shared" si="453"/>
        <v>0</v>
      </c>
      <c r="T1185" s="57">
        <f t="shared" si="454"/>
        <v>0</v>
      </c>
      <c r="U1185" s="57">
        <f t="shared" si="455"/>
        <v>0</v>
      </c>
      <c r="V1185" s="58">
        <f t="shared" si="456"/>
        <v>0</v>
      </c>
      <c r="W1185" s="58">
        <f t="shared" si="457"/>
        <v>0</v>
      </c>
      <c r="X1185" s="58">
        <f t="shared" si="458"/>
        <v>0</v>
      </c>
      <c r="Y1185" s="58">
        <f t="shared" si="459"/>
        <v>0</v>
      </c>
      <c r="Z1185">
        <f t="shared" si="443"/>
        <v>464038</v>
      </c>
    </row>
    <row r="1186" spans="1:26" x14ac:dyDescent="0.3">
      <c r="A1186" s="56" t="str">
        <f t="shared" si="445"/>
        <v>OUT TIME</v>
      </c>
      <c r="B1186" s="56" t="str">
        <f t="shared" si="437"/>
        <v>ultimo</v>
      </c>
      <c r="C1186" s="55">
        <f t="shared" si="444"/>
        <v>13</v>
      </c>
      <c r="D1186" t="str">
        <f t="shared" si="444"/>
        <v>Panamá Oeste</v>
      </c>
      <c r="E1186" s="23">
        <f t="shared" si="446"/>
        <v>44075</v>
      </c>
      <c r="F1186" s="54">
        <f t="shared" si="447"/>
        <v>91</v>
      </c>
      <c r="G1186" cm="1">
        <f t="array" ref="G1186">+INDEX('Casos ACUM Prov'!$CK$3:$OM$16,'TODO PROVINCIA'!C1186+1,'TODO PROVINCIA'!F1186)</f>
        <v>0</v>
      </c>
      <c r="H1186">
        <f t="shared" si="439"/>
        <v>0</v>
      </c>
      <c r="I1186" cm="1">
        <f t="array" ref="I1186">+INDEX('Muertes-PROV'!$C$3:$GE$16,$C1186+1,$F1186)</f>
        <v>0</v>
      </c>
      <c r="J1186">
        <f t="shared" si="440"/>
        <v>0</v>
      </c>
      <c r="K1186" cm="1">
        <f t="array" ref="K1186">+INDEX('rECUPERA-prov'!$C$3:$LA$16,$C1186+1,$F1186)</f>
        <v>0</v>
      </c>
      <c r="L1186">
        <f t="shared" si="441"/>
        <v>0</v>
      </c>
      <c r="M1186">
        <f t="shared" si="448"/>
        <v>0</v>
      </c>
      <c r="N1186">
        <f t="shared" si="442"/>
        <v>0</v>
      </c>
      <c r="O1186" s="57">
        <f t="shared" si="449"/>
        <v>0</v>
      </c>
      <c r="P1186" s="57">
        <f t="shared" si="450"/>
        <v>0</v>
      </c>
      <c r="Q1186" s="57">
        <f t="shared" si="451"/>
        <v>0</v>
      </c>
      <c r="R1186" s="57">
        <f t="shared" si="452"/>
        <v>0</v>
      </c>
      <c r="S1186" s="57">
        <f t="shared" si="453"/>
        <v>0</v>
      </c>
      <c r="T1186" s="57">
        <f t="shared" si="454"/>
        <v>0</v>
      </c>
      <c r="U1186" s="57">
        <f t="shared" si="455"/>
        <v>0</v>
      </c>
      <c r="V1186" s="58">
        <f t="shared" si="456"/>
        <v>0</v>
      </c>
      <c r="W1186" s="58">
        <f t="shared" si="457"/>
        <v>0</v>
      </c>
      <c r="X1186" s="58">
        <f t="shared" si="458"/>
        <v>0</v>
      </c>
      <c r="Y1186" s="58">
        <f t="shared" si="459"/>
        <v>0</v>
      </c>
      <c r="Z1186">
        <f t="shared" si="443"/>
        <v>226991</v>
      </c>
    </row>
    <row r="1187" spans="1:26" x14ac:dyDescent="0.3">
      <c r="A1187" s="56" t="str">
        <f t="shared" si="445"/>
        <v>OUT TIME</v>
      </c>
      <c r="B1187" s="56" t="str">
        <f t="shared" si="437"/>
        <v>ultimo</v>
      </c>
      <c r="C1187" s="55">
        <f t="shared" si="444"/>
        <v>1</v>
      </c>
      <c r="D1187" t="str">
        <f t="shared" si="444"/>
        <v>Bocas del Toro</v>
      </c>
      <c r="E1187" s="23">
        <f t="shared" si="446"/>
        <v>44076</v>
      </c>
      <c r="F1187" s="54">
        <f t="shared" si="447"/>
        <v>92</v>
      </c>
      <c r="G1187" cm="1">
        <f t="array" ref="G1187">+INDEX('Casos ACUM Prov'!$CK$3:$OM$16,'TODO PROVINCIA'!C1187+1,'TODO PROVINCIA'!F1187)</f>
        <v>0</v>
      </c>
      <c r="H1187">
        <f t="shared" si="439"/>
        <v>0</v>
      </c>
      <c r="I1187" cm="1">
        <f t="array" ref="I1187">+INDEX('Muertes-PROV'!$C$3:$GE$16,$C1187+1,$F1187)</f>
        <v>0</v>
      </c>
      <c r="J1187">
        <f t="shared" si="440"/>
        <v>0</v>
      </c>
      <c r="K1187" cm="1">
        <f t="array" ref="K1187">+INDEX('rECUPERA-prov'!$C$3:$LA$16,$C1187+1,$F1187)</f>
        <v>0</v>
      </c>
      <c r="L1187">
        <f t="shared" si="441"/>
        <v>0</v>
      </c>
      <c r="M1187">
        <f t="shared" si="448"/>
        <v>0</v>
      </c>
      <c r="N1187">
        <f t="shared" si="442"/>
        <v>0</v>
      </c>
      <c r="O1187" s="57">
        <f t="shared" si="449"/>
        <v>0</v>
      </c>
      <c r="P1187" s="57">
        <f t="shared" si="450"/>
        <v>0</v>
      </c>
      <c r="Q1187" s="57">
        <f t="shared" si="451"/>
        <v>0</v>
      </c>
      <c r="R1187" s="57">
        <f t="shared" si="452"/>
        <v>0</v>
      </c>
      <c r="S1187" s="57">
        <f t="shared" si="453"/>
        <v>0</v>
      </c>
      <c r="T1187" s="57">
        <f t="shared" si="454"/>
        <v>0</v>
      </c>
      <c r="U1187" s="57">
        <f t="shared" si="455"/>
        <v>0</v>
      </c>
      <c r="V1187" s="58">
        <f t="shared" si="456"/>
        <v>0</v>
      </c>
      <c r="W1187" s="58">
        <f t="shared" si="457"/>
        <v>0</v>
      </c>
      <c r="X1187" s="58">
        <f t="shared" si="458"/>
        <v>0</v>
      </c>
      <c r="Y1187" s="58">
        <f t="shared" si="459"/>
        <v>0</v>
      </c>
      <c r="Z1187">
        <f t="shared" si="443"/>
        <v>125461</v>
      </c>
    </row>
    <row r="1188" spans="1:26" x14ac:dyDescent="0.3">
      <c r="A1188" s="56" t="str">
        <f t="shared" si="445"/>
        <v>OUT TIME</v>
      </c>
      <c r="B1188" s="56" t="str">
        <f t="shared" si="437"/>
        <v>ultimo</v>
      </c>
      <c r="C1188" s="55">
        <f t="shared" si="444"/>
        <v>2</v>
      </c>
      <c r="D1188" t="str">
        <f t="shared" si="444"/>
        <v>Coclé</v>
      </c>
      <c r="E1188" s="23">
        <f t="shared" si="446"/>
        <v>44076</v>
      </c>
      <c r="F1188" s="54">
        <f t="shared" si="447"/>
        <v>92</v>
      </c>
      <c r="G1188" cm="1">
        <f t="array" ref="G1188">+INDEX('Casos ACUM Prov'!$CK$3:$OM$16,'TODO PROVINCIA'!C1188+1,'TODO PROVINCIA'!F1188)</f>
        <v>0</v>
      </c>
      <c r="H1188">
        <f t="shared" si="439"/>
        <v>0</v>
      </c>
      <c r="I1188" cm="1">
        <f t="array" ref="I1188">+INDEX('Muertes-PROV'!$C$3:$GE$16,$C1188+1,$F1188)</f>
        <v>0</v>
      </c>
      <c r="J1188">
        <f t="shared" si="440"/>
        <v>0</v>
      </c>
      <c r="K1188" cm="1">
        <f t="array" ref="K1188">+INDEX('rECUPERA-prov'!$C$3:$LA$16,$C1188+1,$F1188)</f>
        <v>0</v>
      </c>
      <c r="L1188">
        <f t="shared" si="441"/>
        <v>0</v>
      </c>
      <c r="M1188">
        <f t="shared" si="448"/>
        <v>0</v>
      </c>
      <c r="N1188">
        <f t="shared" si="442"/>
        <v>0</v>
      </c>
      <c r="O1188" s="57">
        <f t="shared" si="449"/>
        <v>0</v>
      </c>
      <c r="P1188" s="57">
        <f t="shared" si="450"/>
        <v>0</v>
      </c>
      <c r="Q1188" s="57">
        <f t="shared" si="451"/>
        <v>0</v>
      </c>
      <c r="R1188" s="57">
        <f t="shared" si="452"/>
        <v>0</v>
      </c>
      <c r="S1188" s="57">
        <f t="shared" si="453"/>
        <v>0</v>
      </c>
      <c r="T1188" s="57">
        <f t="shared" si="454"/>
        <v>0</v>
      </c>
      <c r="U1188" s="57">
        <f t="shared" si="455"/>
        <v>0</v>
      </c>
      <c r="V1188" s="58">
        <f t="shared" si="456"/>
        <v>0</v>
      </c>
      <c r="W1188" s="58">
        <f t="shared" si="457"/>
        <v>0</v>
      </c>
      <c r="X1188" s="58">
        <f t="shared" si="458"/>
        <v>0</v>
      </c>
      <c r="Y1188" s="58">
        <f t="shared" si="459"/>
        <v>0</v>
      </c>
      <c r="Z1188">
        <f t="shared" si="443"/>
        <v>416873</v>
      </c>
    </row>
    <row r="1189" spans="1:26" x14ac:dyDescent="0.3">
      <c r="A1189" s="56" t="str">
        <f t="shared" si="445"/>
        <v>OUT TIME</v>
      </c>
      <c r="B1189" s="56" t="str">
        <f t="shared" si="437"/>
        <v>ultimo</v>
      </c>
      <c r="C1189" s="55">
        <f t="shared" si="444"/>
        <v>3</v>
      </c>
      <c r="D1189" t="str">
        <f t="shared" si="444"/>
        <v>Colón</v>
      </c>
      <c r="E1189" s="23">
        <f t="shared" si="446"/>
        <v>44076</v>
      </c>
      <c r="F1189" s="54">
        <f t="shared" si="447"/>
        <v>92</v>
      </c>
      <c r="G1189" cm="1">
        <f t="array" ref="G1189">+INDEX('Casos ACUM Prov'!$CK$3:$OM$16,'TODO PROVINCIA'!C1189+1,'TODO PROVINCIA'!F1189)</f>
        <v>0</v>
      </c>
      <c r="H1189">
        <f t="shared" si="439"/>
        <v>0</v>
      </c>
      <c r="I1189" cm="1">
        <f t="array" ref="I1189">+INDEX('Muertes-PROV'!$C$3:$GE$16,$C1189+1,$F1189)</f>
        <v>0</v>
      </c>
      <c r="J1189">
        <f t="shared" si="440"/>
        <v>0</v>
      </c>
      <c r="K1189" cm="1">
        <f t="array" ref="K1189">+INDEX('rECUPERA-prov'!$C$3:$LA$16,$C1189+1,$F1189)</f>
        <v>0</v>
      </c>
      <c r="L1189">
        <f t="shared" si="441"/>
        <v>0</v>
      </c>
      <c r="M1189">
        <f t="shared" si="448"/>
        <v>0</v>
      </c>
      <c r="N1189">
        <f t="shared" si="442"/>
        <v>0</v>
      </c>
      <c r="O1189" s="57">
        <f t="shared" si="449"/>
        <v>0</v>
      </c>
      <c r="P1189" s="57">
        <f t="shared" si="450"/>
        <v>0</v>
      </c>
      <c r="Q1189" s="57">
        <f t="shared" si="451"/>
        <v>0</v>
      </c>
      <c r="R1189" s="57">
        <f t="shared" si="452"/>
        <v>0</v>
      </c>
      <c r="S1189" s="57">
        <f t="shared" si="453"/>
        <v>0</v>
      </c>
      <c r="T1189" s="57">
        <f t="shared" si="454"/>
        <v>0</v>
      </c>
      <c r="U1189" s="57">
        <f t="shared" si="455"/>
        <v>0</v>
      </c>
      <c r="V1189" s="58">
        <f t="shared" si="456"/>
        <v>0</v>
      </c>
      <c r="W1189" s="58">
        <f t="shared" si="457"/>
        <v>0</v>
      </c>
      <c r="X1189" s="58">
        <f t="shared" si="458"/>
        <v>0</v>
      </c>
      <c r="Y1189" s="58">
        <f t="shared" si="459"/>
        <v>0</v>
      </c>
      <c r="Z1189">
        <f t="shared" si="443"/>
        <v>233708</v>
      </c>
    </row>
    <row r="1190" spans="1:26" x14ac:dyDescent="0.3">
      <c r="A1190" s="56" t="str">
        <f t="shared" si="445"/>
        <v>OUT TIME</v>
      </c>
      <c r="B1190" s="56" t="str">
        <f t="shared" si="437"/>
        <v>ultimo</v>
      </c>
      <c r="C1190" s="55">
        <f t="shared" si="444"/>
        <v>4</v>
      </c>
      <c r="D1190" t="str">
        <f t="shared" si="444"/>
        <v>Chiriquí</v>
      </c>
      <c r="E1190" s="23">
        <f t="shared" si="446"/>
        <v>44076</v>
      </c>
      <c r="F1190" s="54">
        <f t="shared" si="447"/>
        <v>92</v>
      </c>
      <c r="G1190" cm="1">
        <f t="array" ref="G1190">+INDEX('Casos ACUM Prov'!$CK$3:$OM$16,'TODO PROVINCIA'!C1190+1,'TODO PROVINCIA'!F1190)</f>
        <v>0</v>
      </c>
      <c r="H1190">
        <f t="shared" si="439"/>
        <v>0</v>
      </c>
      <c r="I1190" cm="1">
        <f t="array" ref="I1190">+INDEX('Muertes-PROV'!$C$3:$GE$16,$C1190+1,$F1190)</f>
        <v>0</v>
      </c>
      <c r="J1190">
        <f t="shared" si="440"/>
        <v>0</v>
      </c>
      <c r="K1190" cm="1">
        <f t="array" ref="K1190">+INDEX('rECUPERA-prov'!$C$3:$LA$16,$C1190+1,$F1190)</f>
        <v>0</v>
      </c>
      <c r="L1190">
        <f t="shared" si="441"/>
        <v>0</v>
      </c>
      <c r="M1190">
        <f t="shared" si="448"/>
        <v>0</v>
      </c>
      <c r="N1190">
        <f t="shared" si="442"/>
        <v>0</v>
      </c>
      <c r="O1190" s="57">
        <f t="shared" si="449"/>
        <v>0</v>
      </c>
      <c r="P1190" s="57">
        <f t="shared" si="450"/>
        <v>0</v>
      </c>
      <c r="Q1190" s="57">
        <f t="shared" si="451"/>
        <v>0</v>
      </c>
      <c r="R1190" s="57">
        <f t="shared" si="452"/>
        <v>0</v>
      </c>
      <c r="S1190" s="57">
        <f t="shared" si="453"/>
        <v>0</v>
      </c>
      <c r="T1190" s="57">
        <f t="shared" si="454"/>
        <v>0</v>
      </c>
      <c r="U1190" s="57">
        <f t="shared" si="455"/>
        <v>0</v>
      </c>
      <c r="V1190" s="58">
        <f t="shared" si="456"/>
        <v>0</v>
      </c>
      <c r="W1190" s="58">
        <f t="shared" si="457"/>
        <v>0</v>
      </c>
      <c r="X1190" s="58">
        <f t="shared" si="458"/>
        <v>0</v>
      </c>
      <c r="Y1190" s="58">
        <f t="shared" si="459"/>
        <v>0</v>
      </c>
      <c r="Z1190">
        <f t="shared" si="443"/>
        <v>241928</v>
      </c>
    </row>
    <row r="1191" spans="1:26" x14ac:dyDescent="0.3">
      <c r="A1191" s="56" t="str">
        <f t="shared" si="445"/>
        <v>OUT TIME</v>
      </c>
      <c r="B1191" s="56" t="str">
        <f t="shared" si="437"/>
        <v>ultimo</v>
      </c>
      <c r="C1191" s="55">
        <f t="shared" si="444"/>
        <v>5</v>
      </c>
      <c r="D1191" t="str">
        <f t="shared" si="444"/>
        <v>Darién</v>
      </c>
      <c r="E1191" s="23">
        <f t="shared" si="446"/>
        <v>44076</v>
      </c>
      <c r="F1191" s="54">
        <f t="shared" si="447"/>
        <v>92</v>
      </c>
      <c r="G1191" cm="1">
        <f t="array" ref="G1191">+INDEX('Casos ACUM Prov'!$CK$3:$OM$16,'TODO PROVINCIA'!C1191+1,'TODO PROVINCIA'!F1191)</f>
        <v>0</v>
      </c>
      <c r="H1191">
        <f t="shared" si="439"/>
        <v>0</v>
      </c>
      <c r="I1191" cm="1">
        <f t="array" ref="I1191">+INDEX('Muertes-PROV'!$C$3:$GE$16,$C1191+1,$F1191)</f>
        <v>0</v>
      </c>
      <c r="J1191">
        <f t="shared" si="440"/>
        <v>0</v>
      </c>
      <c r="K1191" cm="1">
        <f t="array" ref="K1191">+INDEX('rECUPERA-prov'!$C$3:$LA$16,$C1191+1,$F1191)</f>
        <v>0</v>
      </c>
      <c r="L1191">
        <f t="shared" si="441"/>
        <v>0</v>
      </c>
      <c r="M1191">
        <f t="shared" si="448"/>
        <v>0</v>
      </c>
      <c r="N1191">
        <f t="shared" si="442"/>
        <v>0</v>
      </c>
      <c r="O1191" s="57">
        <f t="shared" si="449"/>
        <v>0</v>
      </c>
      <c r="P1191" s="57">
        <f t="shared" si="450"/>
        <v>0</v>
      </c>
      <c r="Q1191" s="57">
        <f t="shared" si="451"/>
        <v>0</v>
      </c>
      <c r="R1191" s="57">
        <f t="shared" si="452"/>
        <v>0</v>
      </c>
      <c r="S1191" s="57">
        <f t="shared" si="453"/>
        <v>0</v>
      </c>
      <c r="T1191" s="57">
        <f t="shared" si="454"/>
        <v>0</v>
      </c>
      <c r="U1191" s="57">
        <f t="shared" si="455"/>
        <v>0</v>
      </c>
      <c r="V1191" s="58">
        <f t="shared" si="456"/>
        <v>0</v>
      </c>
      <c r="W1191" s="58">
        <f t="shared" si="457"/>
        <v>0</v>
      </c>
      <c r="X1191" s="58">
        <f t="shared" si="458"/>
        <v>0</v>
      </c>
      <c r="Y1191" s="58">
        <f t="shared" si="459"/>
        <v>0</v>
      </c>
      <c r="Z1191">
        <f t="shared" si="443"/>
        <v>10001</v>
      </c>
    </row>
    <row r="1192" spans="1:26" x14ac:dyDescent="0.3">
      <c r="A1192" s="56" t="str">
        <f t="shared" si="445"/>
        <v>OUT TIME</v>
      </c>
      <c r="B1192" s="56" t="str">
        <f t="shared" si="437"/>
        <v>ultimo</v>
      </c>
      <c r="C1192" s="55">
        <f t="shared" si="444"/>
        <v>6</v>
      </c>
      <c r="D1192" t="str">
        <f t="shared" si="444"/>
        <v>Herrera</v>
      </c>
      <c r="E1192" s="23">
        <f t="shared" si="446"/>
        <v>44076</v>
      </c>
      <c r="F1192" s="54">
        <f t="shared" si="447"/>
        <v>92</v>
      </c>
      <c r="G1192" cm="1">
        <f t="array" ref="G1192">+INDEX('Casos ACUM Prov'!$CK$3:$OM$16,'TODO PROVINCIA'!C1192+1,'TODO PROVINCIA'!F1192)</f>
        <v>0</v>
      </c>
      <c r="H1192">
        <f t="shared" si="439"/>
        <v>0</v>
      </c>
      <c r="I1192" cm="1">
        <f t="array" ref="I1192">+INDEX('Muertes-PROV'!$C$3:$GE$16,$C1192+1,$F1192)</f>
        <v>0</v>
      </c>
      <c r="J1192">
        <f t="shared" si="440"/>
        <v>0</v>
      </c>
      <c r="K1192" cm="1">
        <f t="array" ref="K1192">+INDEX('rECUPERA-prov'!$C$3:$LA$16,$C1192+1,$F1192)</f>
        <v>0</v>
      </c>
      <c r="L1192">
        <f t="shared" si="441"/>
        <v>0</v>
      </c>
      <c r="M1192">
        <f t="shared" si="448"/>
        <v>0</v>
      </c>
      <c r="N1192">
        <f t="shared" si="442"/>
        <v>0</v>
      </c>
      <c r="O1192" s="57">
        <f t="shared" si="449"/>
        <v>0</v>
      </c>
      <c r="P1192" s="57">
        <f t="shared" si="450"/>
        <v>0</v>
      </c>
      <c r="Q1192" s="57">
        <f t="shared" si="451"/>
        <v>0</v>
      </c>
      <c r="R1192" s="57">
        <f t="shared" si="452"/>
        <v>0</v>
      </c>
      <c r="S1192" s="57">
        <f t="shared" si="453"/>
        <v>0</v>
      </c>
      <c r="T1192" s="57">
        <f t="shared" si="454"/>
        <v>0</v>
      </c>
      <c r="U1192" s="57">
        <f t="shared" si="455"/>
        <v>0</v>
      </c>
      <c r="V1192" s="58">
        <f t="shared" si="456"/>
        <v>0</v>
      </c>
      <c r="W1192" s="58">
        <f t="shared" si="457"/>
        <v>0</v>
      </c>
      <c r="X1192" s="58">
        <f t="shared" si="458"/>
        <v>0</v>
      </c>
      <c r="Y1192" s="58">
        <f t="shared" si="459"/>
        <v>0</v>
      </c>
      <c r="Z1192">
        <f t="shared" si="443"/>
        <v>33109</v>
      </c>
    </row>
    <row r="1193" spans="1:26" x14ac:dyDescent="0.3">
      <c r="A1193" s="56" t="str">
        <f t="shared" si="445"/>
        <v>OUT TIME</v>
      </c>
      <c r="B1193" s="56" t="str">
        <f t="shared" si="437"/>
        <v>ultimo</v>
      </c>
      <c r="C1193" s="55">
        <f t="shared" si="444"/>
        <v>7</v>
      </c>
      <c r="D1193" t="str">
        <f t="shared" si="444"/>
        <v>Los Santos</v>
      </c>
      <c r="E1193" s="23">
        <f t="shared" si="446"/>
        <v>44076</v>
      </c>
      <c r="F1193" s="54">
        <f t="shared" si="447"/>
        <v>92</v>
      </c>
      <c r="G1193" cm="1">
        <f t="array" ref="G1193">+INDEX('Casos ACUM Prov'!$CK$3:$OM$16,'TODO PROVINCIA'!C1193+1,'TODO PROVINCIA'!F1193)</f>
        <v>0</v>
      </c>
      <c r="H1193">
        <f t="shared" si="439"/>
        <v>0</v>
      </c>
      <c r="I1193" cm="1">
        <f t="array" ref="I1193">+INDEX('Muertes-PROV'!$C$3:$GE$16,$C1193+1,$F1193)</f>
        <v>0</v>
      </c>
      <c r="J1193">
        <f t="shared" si="440"/>
        <v>0</v>
      </c>
      <c r="K1193" cm="1">
        <f t="array" ref="K1193">+INDEX('rECUPERA-prov'!$C$3:$LA$16,$C1193+1,$F1193)</f>
        <v>0</v>
      </c>
      <c r="L1193">
        <f t="shared" si="441"/>
        <v>0</v>
      </c>
      <c r="M1193">
        <f t="shared" si="448"/>
        <v>0</v>
      </c>
      <c r="N1193">
        <f t="shared" si="442"/>
        <v>0</v>
      </c>
      <c r="O1193" s="57">
        <f t="shared" si="449"/>
        <v>0</v>
      </c>
      <c r="P1193" s="57">
        <f t="shared" si="450"/>
        <v>0</v>
      </c>
      <c r="Q1193" s="57">
        <f t="shared" si="451"/>
        <v>0</v>
      </c>
      <c r="R1193" s="57">
        <f t="shared" si="452"/>
        <v>0</v>
      </c>
      <c r="S1193" s="57">
        <f t="shared" si="453"/>
        <v>0</v>
      </c>
      <c r="T1193" s="57">
        <f t="shared" si="454"/>
        <v>0</v>
      </c>
      <c r="U1193" s="57">
        <f t="shared" si="455"/>
        <v>0</v>
      </c>
      <c r="V1193" s="58">
        <f t="shared" si="456"/>
        <v>0</v>
      </c>
      <c r="W1193" s="58">
        <f t="shared" si="457"/>
        <v>0</v>
      </c>
      <c r="X1193" s="58">
        <f t="shared" si="458"/>
        <v>0</v>
      </c>
      <c r="Y1193" s="58">
        <f t="shared" si="459"/>
        <v>0</v>
      </c>
      <c r="Z1193">
        <f t="shared" si="443"/>
        <v>156747</v>
      </c>
    </row>
    <row r="1194" spans="1:26" x14ac:dyDescent="0.3">
      <c r="A1194" s="56" t="str">
        <f t="shared" si="445"/>
        <v>OUT TIME</v>
      </c>
      <c r="B1194" s="56" t="str">
        <f t="shared" si="437"/>
        <v>ultimo</v>
      </c>
      <c r="C1194" s="55">
        <f t="shared" si="444"/>
        <v>8</v>
      </c>
      <c r="D1194" t="str">
        <f t="shared" si="444"/>
        <v>Panamá</v>
      </c>
      <c r="E1194" s="23">
        <f t="shared" si="446"/>
        <v>44076</v>
      </c>
      <c r="F1194" s="54">
        <f t="shared" si="447"/>
        <v>92</v>
      </c>
      <c r="G1194" cm="1">
        <f t="array" ref="G1194">+INDEX('Casos ACUM Prov'!$CK$3:$OM$16,'TODO PROVINCIA'!C1194+1,'TODO PROVINCIA'!F1194)</f>
        <v>0</v>
      </c>
      <c r="H1194">
        <f t="shared" si="439"/>
        <v>0</v>
      </c>
      <c r="I1194" cm="1">
        <f t="array" ref="I1194">+INDEX('Muertes-PROV'!$C$3:$GE$16,$C1194+1,$F1194)</f>
        <v>0</v>
      </c>
      <c r="J1194">
        <f t="shared" si="440"/>
        <v>0</v>
      </c>
      <c r="K1194" cm="1">
        <f t="array" ref="K1194">+INDEX('rECUPERA-prov'!$C$3:$LA$16,$C1194+1,$F1194)</f>
        <v>0</v>
      </c>
      <c r="L1194">
        <f t="shared" si="441"/>
        <v>0</v>
      </c>
      <c r="M1194">
        <f t="shared" si="448"/>
        <v>0</v>
      </c>
      <c r="N1194">
        <f t="shared" si="442"/>
        <v>0</v>
      </c>
      <c r="O1194" s="57">
        <f t="shared" si="449"/>
        <v>0</v>
      </c>
      <c r="P1194" s="57">
        <f t="shared" si="450"/>
        <v>0</v>
      </c>
      <c r="Q1194" s="57">
        <f t="shared" si="451"/>
        <v>0</v>
      </c>
      <c r="R1194" s="57">
        <f t="shared" si="452"/>
        <v>0</v>
      </c>
      <c r="S1194" s="57">
        <f t="shared" si="453"/>
        <v>0</v>
      </c>
      <c r="T1194" s="57">
        <f t="shared" si="454"/>
        <v>0</v>
      </c>
      <c r="U1194" s="57">
        <f t="shared" si="455"/>
        <v>0</v>
      </c>
      <c r="V1194" s="58">
        <f t="shared" si="456"/>
        <v>0</v>
      </c>
      <c r="W1194" s="58">
        <f t="shared" si="457"/>
        <v>0</v>
      </c>
      <c r="X1194" s="58">
        <f t="shared" si="458"/>
        <v>0</v>
      </c>
      <c r="Y1194" s="58">
        <f t="shared" si="459"/>
        <v>0</v>
      </c>
      <c r="Z1194">
        <f t="shared" si="443"/>
        <v>109955</v>
      </c>
    </row>
    <row r="1195" spans="1:26" x14ac:dyDescent="0.3">
      <c r="A1195" s="56" t="str">
        <f t="shared" si="445"/>
        <v>OUT TIME</v>
      </c>
      <c r="B1195" s="56" t="str">
        <f t="shared" si="437"/>
        <v>ultimo</v>
      </c>
      <c r="C1195" s="55">
        <f t="shared" si="444"/>
        <v>9</v>
      </c>
      <c r="D1195" t="str">
        <f t="shared" si="444"/>
        <v>Veraguas</v>
      </c>
      <c r="E1195" s="23">
        <f t="shared" si="446"/>
        <v>44076</v>
      </c>
      <c r="F1195" s="54">
        <f t="shared" si="447"/>
        <v>92</v>
      </c>
      <c r="G1195" cm="1">
        <f t="array" ref="G1195">+INDEX('Casos ACUM Prov'!$CK$3:$OM$16,'TODO PROVINCIA'!C1195+1,'TODO PROVINCIA'!F1195)</f>
        <v>0</v>
      </c>
      <c r="H1195">
        <f t="shared" si="439"/>
        <v>0</v>
      </c>
      <c r="I1195" cm="1">
        <f t="array" ref="I1195">+INDEX('Muertes-PROV'!$C$3:$GE$16,$C1195+1,$F1195)</f>
        <v>0</v>
      </c>
      <c r="J1195">
        <f t="shared" si="440"/>
        <v>0</v>
      </c>
      <c r="K1195" cm="1">
        <f t="array" ref="K1195">+INDEX('rECUPERA-prov'!$C$3:$LA$16,$C1195+1,$F1195)</f>
        <v>0</v>
      </c>
      <c r="L1195">
        <f t="shared" si="441"/>
        <v>0</v>
      </c>
      <c r="M1195">
        <f t="shared" si="448"/>
        <v>0</v>
      </c>
      <c r="N1195">
        <f t="shared" si="442"/>
        <v>0</v>
      </c>
      <c r="O1195" s="57">
        <f t="shared" si="449"/>
        <v>0</v>
      </c>
      <c r="P1195" s="57">
        <f t="shared" si="450"/>
        <v>0</v>
      </c>
      <c r="Q1195" s="57">
        <f t="shared" si="451"/>
        <v>0</v>
      </c>
      <c r="R1195" s="57">
        <f t="shared" si="452"/>
        <v>0</v>
      </c>
      <c r="S1195" s="57">
        <f t="shared" si="453"/>
        <v>0</v>
      </c>
      <c r="T1195" s="57">
        <f t="shared" si="454"/>
        <v>0</v>
      </c>
      <c r="U1195" s="57">
        <f t="shared" si="455"/>
        <v>0</v>
      </c>
      <c r="V1195" s="58">
        <f t="shared" si="456"/>
        <v>0</v>
      </c>
      <c r="W1195" s="58">
        <f t="shared" si="457"/>
        <v>0</v>
      </c>
      <c r="X1195" s="58">
        <f t="shared" si="458"/>
        <v>0</v>
      </c>
      <c r="Y1195" s="58">
        <f t="shared" si="459"/>
        <v>0</v>
      </c>
      <c r="Z1195">
        <f t="shared" si="443"/>
        <v>109955</v>
      </c>
    </row>
    <row r="1196" spans="1:26" x14ac:dyDescent="0.3">
      <c r="A1196" s="56" t="str">
        <f t="shared" si="445"/>
        <v>OUT TIME</v>
      </c>
      <c r="B1196" s="56" t="str">
        <f t="shared" si="437"/>
        <v>ultimo</v>
      </c>
      <c r="C1196" s="55">
        <f t="shared" ref="C1196:D1211" si="460">+C1183</f>
        <v>10</v>
      </c>
      <c r="D1196" t="str">
        <f t="shared" si="460"/>
        <v>Comarca Kuna Yala</v>
      </c>
      <c r="E1196" s="23">
        <f t="shared" si="446"/>
        <v>44076</v>
      </c>
      <c r="F1196" s="54">
        <f t="shared" si="447"/>
        <v>92</v>
      </c>
      <c r="G1196" cm="1">
        <f t="array" ref="G1196">+INDEX('Casos ACUM Prov'!$CK$3:$OM$16,'TODO PROVINCIA'!C1196+1,'TODO PROVINCIA'!F1196)</f>
        <v>0</v>
      </c>
      <c r="H1196">
        <f t="shared" si="439"/>
        <v>0</v>
      </c>
      <c r="I1196" cm="1">
        <f t="array" ref="I1196">+INDEX('Muertes-PROV'!$C$3:$GE$16,$C1196+1,$F1196)</f>
        <v>0</v>
      </c>
      <c r="J1196">
        <f t="shared" si="440"/>
        <v>0</v>
      </c>
      <c r="K1196" cm="1">
        <f t="array" ref="K1196">+INDEX('rECUPERA-prov'!$C$3:$LA$16,$C1196+1,$F1196)</f>
        <v>0</v>
      </c>
      <c r="L1196">
        <f t="shared" si="441"/>
        <v>0</v>
      </c>
      <c r="M1196">
        <f t="shared" si="448"/>
        <v>0</v>
      </c>
      <c r="N1196">
        <f t="shared" si="442"/>
        <v>0</v>
      </c>
      <c r="O1196" s="57">
        <f t="shared" si="449"/>
        <v>0</v>
      </c>
      <c r="P1196" s="57">
        <f t="shared" si="450"/>
        <v>0</v>
      </c>
      <c r="Q1196" s="57">
        <f t="shared" si="451"/>
        <v>0</v>
      </c>
      <c r="R1196" s="57">
        <f t="shared" si="452"/>
        <v>0</v>
      </c>
      <c r="S1196" s="57">
        <f t="shared" si="453"/>
        <v>0</v>
      </c>
      <c r="T1196" s="57">
        <f t="shared" si="454"/>
        <v>0</v>
      </c>
      <c r="U1196" s="57">
        <f t="shared" si="455"/>
        <v>0</v>
      </c>
      <c r="V1196" s="58">
        <f t="shared" si="456"/>
        <v>0</v>
      </c>
      <c r="W1196" s="58">
        <f t="shared" si="457"/>
        <v>0</v>
      </c>
      <c r="X1196" s="58">
        <f t="shared" si="458"/>
        <v>0</v>
      </c>
      <c r="Y1196" s="58">
        <f t="shared" si="459"/>
        <v>0</v>
      </c>
      <c r="Z1196">
        <f t="shared" si="443"/>
        <v>89592</v>
      </c>
    </row>
    <row r="1197" spans="1:26" x14ac:dyDescent="0.3">
      <c r="A1197" s="56" t="str">
        <f t="shared" si="445"/>
        <v>OUT TIME</v>
      </c>
      <c r="B1197" s="56" t="str">
        <f t="shared" si="437"/>
        <v>ultimo</v>
      </c>
      <c r="C1197" s="55">
        <f t="shared" si="460"/>
        <v>11</v>
      </c>
      <c r="D1197" t="str">
        <f t="shared" si="460"/>
        <v>Comarca Emberá Wounaán</v>
      </c>
      <c r="E1197" s="23">
        <f t="shared" si="446"/>
        <v>44076</v>
      </c>
      <c r="F1197" s="54">
        <f t="shared" si="447"/>
        <v>92</v>
      </c>
      <c r="G1197" cm="1">
        <f t="array" ref="G1197">+INDEX('Casos ACUM Prov'!$CK$3:$OM$16,'TODO PROVINCIA'!C1197+1,'TODO PROVINCIA'!F1197)</f>
        <v>0</v>
      </c>
      <c r="H1197">
        <f t="shared" si="439"/>
        <v>0</v>
      </c>
      <c r="I1197" cm="1">
        <f t="array" ref="I1197">+INDEX('Muertes-PROV'!$C$3:$GE$16,$C1197+1,$F1197)</f>
        <v>0</v>
      </c>
      <c r="J1197">
        <f t="shared" si="440"/>
        <v>0</v>
      </c>
      <c r="K1197" cm="1">
        <f t="array" ref="K1197">+INDEX('rECUPERA-prov'!$C$3:$LA$16,$C1197+1,$F1197)</f>
        <v>0</v>
      </c>
      <c r="L1197">
        <f t="shared" si="441"/>
        <v>0</v>
      </c>
      <c r="M1197">
        <f t="shared" si="448"/>
        <v>0</v>
      </c>
      <c r="N1197">
        <f t="shared" si="442"/>
        <v>0</v>
      </c>
      <c r="O1197" s="57">
        <f t="shared" si="449"/>
        <v>0</v>
      </c>
      <c r="P1197" s="57">
        <f t="shared" si="450"/>
        <v>0</v>
      </c>
      <c r="Q1197" s="57">
        <f t="shared" si="451"/>
        <v>0</v>
      </c>
      <c r="R1197" s="57">
        <f t="shared" si="452"/>
        <v>0</v>
      </c>
      <c r="S1197" s="57">
        <f t="shared" si="453"/>
        <v>0</v>
      </c>
      <c r="T1197" s="57">
        <f t="shared" si="454"/>
        <v>0</v>
      </c>
      <c r="U1197" s="57">
        <f t="shared" si="455"/>
        <v>0</v>
      </c>
      <c r="V1197" s="58">
        <f t="shared" si="456"/>
        <v>0</v>
      </c>
      <c r="W1197" s="58">
        <f t="shared" si="457"/>
        <v>0</v>
      </c>
      <c r="X1197" s="58">
        <f t="shared" si="458"/>
        <v>0</v>
      </c>
      <c r="Y1197" s="58">
        <f t="shared" si="459"/>
        <v>0</v>
      </c>
      <c r="Z1197">
        <f t="shared" si="443"/>
        <v>1249032</v>
      </c>
    </row>
    <row r="1198" spans="1:26" x14ac:dyDescent="0.3">
      <c r="A1198" s="56" t="str">
        <f t="shared" si="445"/>
        <v>OUT TIME</v>
      </c>
      <c r="B1198" s="56" t="str">
        <f t="shared" si="437"/>
        <v>ultimo</v>
      </c>
      <c r="C1198" s="55">
        <f t="shared" si="460"/>
        <v>12</v>
      </c>
      <c r="D1198" t="str">
        <f t="shared" si="460"/>
        <v>Comarca Ngäbe Buglé</v>
      </c>
      <c r="E1198" s="23">
        <f t="shared" si="446"/>
        <v>44076</v>
      </c>
      <c r="F1198" s="54">
        <f t="shared" si="447"/>
        <v>92</v>
      </c>
      <c r="G1198" cm="1">
        <f t="array" ref="G1198">+INDEX('Casos ACUM Prov'!$CK$3:$OM$16,'TODO PROVINCIA'!C1198+1,'TODO PROVINCIA'!F1198)</f>
        <v>0</v>
      </c>
      <c r="H1198">
        <f t="shared" si="439"/>
        <v>0</v>
      </c>
      <c r="I1198" cm="1">
        <f t="array" ref="I1198">+INDEX('Muertes-PROV'!$C$3:$GE$16,$C1198+1,$F1198)</f>
        <v>0</v>
      </c>
      <c r="J1198">
        <f t="shared" si="440"/>
        <v>0</v>
      </c>
      <c r="K1198" cm="1">
        <f t="array" ref="K1198">+INDEX('rECUPERA-prov'!$C$3:$LA$16,$C1198+1,$F1198)</f>
        <v>0</v>
      </c>
      <c r="L1198">
        <f t="shared" si="441"/>
        <v>0</v>
      </c>
      <c r="M1198">
        <f t="shared" si="448"/>
        <v>0</v>
      </c>
      <c r="N1198">
        <f t="shared" si="442"/>
        <v>0</v>
      </c>
      <c r="O1198" s="57">
        <f t="shared" si="449"/>
        <v>0</v>
      </c>
      <c r="P1198" s="57">
        <f t="shared" si="450"/>
        <v>0</v>
      </c>
      <c r="Q1198" s="57">
        <f t="shared" si="451"/>
        <v>0</v>
      </c>
      <c r="R1198" s="57">
        <f t="shared" si="452"/>
        <v>0</v>
      </c>
      <c r="S1198" s="57">
        <f t="shared" si="453"/>
        <v>0</v>
      </c>
      <c r="T1198" s="57">
        <f t="shared" si="454"/>
        <v>0</v>
      </c>
      <c r="U1198" s="57">
        <f t="shared" si="455"/>
        <v>0</v>
      </c>
      <c r="V1198" s="58">
        <f t="shared" si="456"/>
        <v>0</v>
      </c>
      <c r="W1198" s="58">
        <f t="shared" si="457"/>
        <v>0</v>
      </c>
      <c r="X1198" s="58">
        <f t="shared" si="458"/>
        <v>0</v>
      </c>
      <c r="Y1198" s="58">
        <f t="shared" si="459"/>
        <v>0</v>
      </c>
      <c r="Z1198">
        <f t="shared" si="443"/>
        <v>464038</v>
      </c>
    </row>
    <row r="1199" spans="1:26" x14ac:dyDescent="0.3">
      <c r="A1199" s="56" t="str">
        <f t="shared" si="445"/>
        <v>OUT TIME</v>
      </c>
      <c r="B1199" s="56" t="str">
        <f t="shared" si="437"/>
        <v>ultimo</v>
      </c>
      <c r="C1199" s="55">
        <f t="shared" si="460"/>
        <v>13</v>
      </c>
      <c r="D1199" t="str">
        <f t="shared" si="460"/>
        <v>Panamá Oeste</v>
      </c>
      <c r="E1199" s="23">
        <f t="shared" si="446"/>
        <v>44076</v>
      </c>
      <c r="F1199" s="54">
        <f t="shared" si="447"/>
        <v>92</v>
      </c>
      <c r="G1199" cm="1">
        <f t="array" ref="G1199">+INDEX('Casos ACUM Prov'!$CK$3:$OM$16,'TODO PROVINCIA'!C1199+1,'TODO PROVINCIA'!F1199)</f>
        <v>0</v>
      </c>
      <c r="H1199">
        <f t="shared" si="439"/>
        <v>0</v>
      </c>
      <c r="I1199" cm="1">
        <f t="array" ref="I1199">+INDEX('Muertes-PROV'!$C$3:$GE$16,$C1199+1,$F1199)</f>
        <v>0</v>
      </c>
      <c r="J1199">
        <f t="shared" si="440"/>
        <v>0</v>
      </c>
      <c r="K1199" cm="1">
        <f t="array" ref="K1199">+INDEX('rECUPERA-prov'!$C$3:$LA$16,$C1199+1,$F1199)</f>
        <v>0</v>
      </c>
      <c r="L1199">
        <f t="shared" si="441"/>
        <v>0</v>
      </c>
      <c r="M1199">
        <f t="shared" si="448"/>
        <v>0</v>
      </c>
      <c r="N1199">
        <f t="shared" si="442"/>
        <v>0</v>
      </c>
      <c r="O1199" s="57">
        <f t="shared" si="449"/>
        <v>0</v>
      </c>
      <c r="P1199" s="57">
        <f t="shared" si="450"/>
        <v>0</v>
      </c>
      <c r="Q1199" s="57">
        <f t="shared" si="451"/>
        <v>0</v>
      </c>
      <c r="R1199" s="57">
        <f t="shared" si="452"/>
        <v>0</v>
      </c>
      <c r="S1199" s="57">
        <f t="shared" si="453"/>
        <v>0</v>
      </c>
      <c r="T1199" s="57">
        <f t="shared" si="454"/>
        <v>0</v>
      </c>
      <c r="U1199" s="57">
        <f t="shared" si="455"/>
        <v>0</v>
      </c>
      <c r="V1199" s="58">
        <f t="shared" si="456"/>
        <v>0</v>
      </c>
      <c r="W1199" s="58">
        <f t="shared" si="457"/>
        <v>0</v>
      </c>
      <c r="X1199" s="58">
        <f t="shared" si="458"/>
        <v>0</v>
      </c>
      <c r="Y1199" s="58">
        <f t="shared" si="459"/>
        <v>0</v>
      </c>
      <c r="Z1199">
        <f t="shared" si="443"/>
        <v>226991</v>
      </c>
    </row>
    <row r="1200" spans="1:26" x14ac:dyDescent="0.3">
      <c r="A1200" s="56" t="str">
        <f t="shared" si="445"/>
        <v>OUT TIME</v>
      </c>
      <c r="B1200" s="56" t="str">
        <f t="shared" si="437"/>
        <v>ultimo</v>
      </c>
      <c r="C1200" s="55">
        <f t="shared" si="460"/>
        <v>1</v>
      </c>
      <c r="D1200" t="str">
        <f t="shared" si="460"/>
        <v>Bocas del Toro</v>
      </c>
      <c r="E1200" s="23">
        <f t="shared" si="446"/>
        <v>44077</v>
      </c>
      <c r="F1200" s="54">
        <f t="shared" si="447"/>
        <v>93</v>
      </c>
      <c r="G1200" cm="1">
        <f t="array" ref="G1200">+INDEX('Casos ACUM Prov'!$CK$3:$OM$16,'TODO PROVINCIA'!C1200+1,'TODO PROVINCIA'!F1200)</f>
        <v>0</v>
      </c>
      <c r="H1200">
        <f t="shared" si="439"/>
        <v>0</v>
      </c>
      <c r="I1200" cm="1">
        <f t="array" ref="I1200">+INDEX('Muertes-PROV'!$C$3:$GE$16,$C1200+1,$F1200)</f>
        <v>0</v>
      </c>
      <c r="J1200">
        <f t="shared" si="440"/>
        <v>0</v>
      </c>
      <c r="K1200" cm="1">
        <f t="array" ref="K1200">+INDEX('rECUPERA-prov'!$C$3:$LA$16,$C1200+1,$F1200)</f>
        <v>0</v>
      </c>
      <c r="L1200">
        <f t="shared" si="441"/>
        <v>0</v>
      </c>
      <c r="M1200">
        <f t="shared" si="448"/>
        <v>0</v>
      </c>
      <c r="N1200">
        <f t="shared" si="442"/>
        <v>0</v>
      </c>
      <c r="O1200" s="57">
        <f t="shared" si="449"/>
        <v>0</v>
      </c>
      <c r="P1200" s="57">
        <f t="shared" si="450"/>
        <v>0</v>
      </c>
      <c r="Q1200" s="57">
        <f t="shared" si="451"/>
        <v>0</v>
      </c>
      <c r="R1200" s="57">
        <f t="shared" si="452"/>
        <v>0</v>
      </c>
      <c r="S1200" s="57">
        <f t="shared" si="453"/>
        <v>0</v>
      </c>
      <c r="T1200" s="57">
        <f t="shared" si="454"/>
        <v>0</v>
      </c>
      <c r="U1200" s="57">
        <f t="shared" si="455"/>
        <v>0</v>
      </c>
      <c r="V1200" s="58">
        <f t="shared" si="456"/>
        <v>0</v>
      </c>
      <c r="W1200" s="58">
        <f t="shared" si="457"/>
        <v>0</v>
      </c>
      <c r="X1200" s="58">
        <f t="shared" si="458"/>
        <v>0</v>
      </c>
      <c r="Y1200" s="58">
        <f t="shared" si="459"/>
        <v>0</v>
      </c>
      <c r="Z1200">
        <f t="shared" si="443"/>
        <v>125461</v>
      </c>
    </row>
    <row r="1201" spans="1:26" x14ac:dyDescent="0.3">
      <c r="A1201" s="56" t="str">
        <f t="shared" si="445"/>
        <v>OUT TIME</v>
      </c>
      <c r="B1201" s="56" t="str">
        <f t="shared" si="437"/>
        <v>ultimo</v>
      </c>
      <c r="C1201" s="55">
        <f t="shared" si="460"/>
        <v>2</v>
      </c>
      <c r="D1201" t="str">
        <f t="shared" si="460"/>
        <v>Coclé</v>
      </c>
      <c r="E1201" s="23">
        <f t="shared" si="446"/>
        <v>44077</v>
      </c>
      <c r="F1201" s="54">
        <f t="shared" si="447"/>
        <v>93</v>
      </c>
      <c r="G1201" cm="1">
        <f t="array" ref="G1201">+INDEX('Casos ACUM Prov'!$CK$3:$OM$16,'TODO PROVINCIA'!C1201+1,'TODO PROVINCIA'!F1201)</f>
        <v>0</v>
      </c>
      <c r="H1201">
        <f t="shared" si="439"/>
        <v>0</v>
      </c>
      <c r="I1201" cm="1">
        <f t="array" ref="I1201">+INDEX('Muertes-PROV'!$C$3:$GE$16,$C1201+1,$F1201)</f>
        <v>0</v>
      </c>
      <c r="J1201">
        <f t="shared" si="440"/>
        <v>0</v>
      </c>
      <c r="K1201" cm="1">
        <f t="array" ref="K1201">+INDEX('rECUPERA-prov'!$C$3:$LA$16,$C1201+1,$F1201)</f>
        <v>0</v>
      </c>
      <c r="L1201">
        <f t="shared" si="441"/>
        <v>0</v>
      </c>
      <c r="M1201">
        <f t="shared" si="448"/>
        <v>0</v>
      </c>
      <c r="N1201">
        <f t="shared" si="442"/>
        <v>0</v>
      </c>
      <c r="O1201" s="57">
        <f t="shared" si="449"/>
        <v>0</v>
      </c>
      <c r="P1201" s="57">
        <f t="shared" si="450"/>
        <v>0</v>
      </c>
      <c r="Q1201" s="57">
        <f t="shared" si="451"/>
        <v>0</v>
      </c>
      <c r="R1201" s="57">
        <f t="shared" si="452"/>
        <v>0</v>
      </c>
      <c r="S1201" s="57">
        <f t="shared" si="453"/>
        <v>0</v>
      </c>
      <c r="T1201" s="57">
        <f t="shared" si="454"/>
        <v>0</v>
      </c>
      <c r="U1201" s="57">
        <f t="shared" si="455"/>
        <v>0</v>
      </c>
      <c r="V1201" s="58">
        <f t="shared" si="456"/>
        <v>0</v>
      </c>
      <c r="W1201" s="58">
        <f t="shared" si="457"/>
        <v>0</v>
      </c>
      <c r="X1201" s="58">
        <f t="shared" si="458"/>
        <v>0</v>
      </c>
      <c r="Y1201" s="58">
        <f t="shared" si="459"/>
        <v>0</v>
      </c>
      <c r="Z1201">
        <f t="shared" si="443"/>
        <v>416873</v>
      </c>
    </row>
    <row r="1202" spans="1:26" x14ac:dyDescent="0.3">
      <c r="A1202" s="56" t="str">
        <f t="shared" si="445"/>
        <v>OUT TIME</v>
      </c>
      <c r="B1202" s="56" t="str">
        <f t="shared" si="437"/>
        <v>ultimo</v>
      </c>
      <c r="C1202" s="55">
        <f t="shared" si="460"/>
        <v>3</v>
      </c>
      <c r="D1202" t="str">
        <f t="shared" si="460"/>
        <v>Colón</v>
      </c>
      <c r="E1202" s="23">
        <f t="shared" si="446"/>
        <v>44077</v>
      </c>
      <c r="F1202" s="54">
        <f t="shared" si="447"/>
        <v>93</v>
      </c>
      <c r="G1202" cm="1">
        <f t="array" ref="G1202">+INDEX('Casos ACUM Prov'!$CK$3:$OM$16,'TODO PROVINCIA'!C1202+1,'TODO PROVINCIA'!F1202)</f>
        <v>0</v>
      </c>
      <c r="H1202">
        <f t="shared" si="439"/>
        <v>0</v>
      </c>
      <c r="I1202" cm="1">
        <f t="array" ref="I1202">+INDEX('Muertes-PROV'!$C$3:$GE$16,$C1202+1,$F1202)</f>
        <v>0</v>
      </c>
      <c r="J1202">
        <f t="shared" si="440"/>
        <v>0</v>
      </c>
      <c r="K1202" cm="1">
        <f t="array" ref="K1202">+INDEX('rECUPERA-prov'!$C$3:$LA$16,$C1202+1,$F1202)</f>
        <v>0</v>
      </c>
      <c r="L1202">
        <f t="shared" si="441"/>
        <v>0</v>
      </c>
      <c r="M1202">
        <f t="shared" si="448"/>
        <v>0</v>
      </c>
      <c r="N1202">
        <f t="shared" si="442"/>
        <v>0</v>
      </c>
      <c r="O1202" s="57">
        <f t="shared" si="449"/>
        <v>0</v>
      </c>
      <c r="P1202" s="57">
        <f t="shared" si="450"/>
        <v>0</v>
      </c>
      <c r="Q1202" s="57">
        <f t="shared" si="451"/>
        <v>0</v>
      </c>
      <c r="R1202" s="57">
        <f t="shared" si="452"/>
        <v>0</v>
      </c>
      <c r="S1202" s="57">
        <f t="shared" si="453"/>
        <v>0</v>
      </c>
      <c r="T1202" s="57">
        <f t="shared" si="454"/>
        <v>0</v>
      </c>
      <c r="U1202" s="57">
        <f t="shared" si="455"/>
        <v>0</v>
      </c>
      <c r="V1202" s="58">
        <f t="shared" si="456"/>
        <v>0</v>
      </c>
      <c r="W1202" s="58">
        <f t="shared" si="457"/>
        <v>0</v>
      </c>
      <c r="X1202" s="58">
        <f t="shared" si="458"/>
        <v>0</v>
      </c>
      <c r="Y1202" s="58">
        <f t="shared" si="459"/>
        <v>0</v>
      </c>
      <c r="Z1202">
        <f t="shared" si="443"/>
        <v>233708</v>
      </c>
    </row>
    <row r="1203" spans="1:26" x14ac:dyDescent="0.3">
      <c r="A1203" s="56" t="str">
        <f t="shared" si="445"/>
        <v>OUT TIME</v>
      </c>
      <c r="B1203" s="56" t="str">
        <f t="shared" si="437"/>
        <v>ultimo</v>
      </c>
      <c r="C1203" s="55">
        <f t="shared" si="460"/>
        <v>4</v>
      </c>
      <c r="D1203" t="str">
        <f t="shared" si="460"/>
        <v>Chiriquí</v>
      </c>
      <c r="E1203" s="23">
        <f t="shared" si="446"/>
        <v>44077</v>
      </c>
      <c r="F1203" s="54">
        <f t="shared" si="447"/>
        <v>93</v>
      </c>
      <c r="G1203" cm="1">
        <f t="array" ref="G1203">+INDEX('Casos ACUM Prov'!$CK$3:$OM$16,'TODO PROVINCIA'!C1203+1,'TODO PROVINCIA'!F1203)</f>
        <v>0</v>
      </c>
      <c r="H1203">
        <f t="shared" si="439"/>
        <v>0</v>
      </c>
      <c r="I1203" cm="1">
        <f t="array" ref="I1203">+INDEX('Muertes-PROV'!$C$3:$GE$16,$C1203+1,$F1203)</f>
        <v>0</v>
      </c>
      <c r="J1203">
        <f t="shared" si="440"/>
        <v>0</v>
      </c>
      <c r="K1203" cm="1">
        <f t="array" ref="K1203">+INDEX('rECUPERA-prov'!$C$3:$LA$16,$C1203+1,$F1203)</f>
        <v>0</v>
      </c>
      <c r="L1203">
        <f t="shared" si="441"/>
        <v>0</v>
      </c>
      <c r="M1203">
        <f t="shared" si="448"/>
        <v>0</v>
      </c>
      <c r="N1203">
        <f t="shared" si="442"/>
        <v>0</v>
      </c>
      <c r="O1203" s="57">
        <f t="shared" si="449"/>
        <v>0</v>
      </c>
      <c r="P1203" s="57">
        <f t="shared" si="450"/>
        <v>0</v>
      </c>
      <c r="Q1203" s="57">
        <f t="shared" si="451"/>
        <v>0</v>
      </c>
      <c r="R1203" s="57">
        <f t="shared" si="452"/>
        <v>0</v>
      </c>
      <c r="S1203" s="57">
        <f t="shared" si="453"/>
        <v>0</v>
      </c>
      <c r="T1203" s="57">
        <f t="shared" si="454"/>
        <v>0</v>
      </c>
      <c r="U1203" s="57">
        <f t="shared" si="455"/>
        <v>0</v>
      </c>
      <c r="V1203" s="58">
        <f t="shared" si="456"/>
        <v>0</v>
      </c>
      <c r="W1203" s="58">
        <f t="shared" si="457"/>
        <v>0</v>
      </c>
      <c r="X1203" s="58">
        <f t="shared" si="458"/>
        <v>0</v>
      </c>
      <c r="Y1203" s="58">
        <f t="shared" si="459"/>
        <v>0</v>
      </c>
      <c r="Z1203">
        <f t="shared" si="443"/>
        <v>241928</v>
      </c>
    </row>
    <row r="1204" spans="1:26" x14ac:dyDescent="0.3">
      <c r="A1204" s="56" t="str">
        <f t="shared" si="445"/>
        <v>OUT TIME</v>
      </c>
      <c r="B1204" s="56" t="str">
        <f t="shared" si="437"/>
        <v>ultimo</v>
      </c>
      <c r="C1204" s="55">
        <f t="shared" si="460"/>
        <v>5</v>
      </c>
      <c r="D1204" t="str">
        <f t="shared" si="460"/>
        <v>Darién</v>
      </c>
      <c r="E1204" s="23">
        <f t="shared" si="446"/>
        <v>44077</v>
      </c>
      <c r="F1204" s="54">
        <f t="shared" si="447"/>
        <v>93</v>
      </c>
      <c r="G1204" cm="1">
        <f t="array" ref="G1204">+INDEX('Casos ACUM Prov'!$CK$3:$OM$16,'TODO PROVINCIA'!C1204+1,'TODO PROVINCIA'!F1204)</f>
        <v>0</v>
      </c>
      <c r="H1204">
        <f t="shared" si="439"/>
        <v>0</v>
      </c>
      <c r="I1204" cm="1">
        <f t="array" ref="I1204">+INDEX('Muertes-PROV'!$C$3:$GE$16,$C1204+1,$F1204)</f>
        <v>0</v>
      </c>
      <c r="J1204">
        <f t="shared" si="440"/>
        <v>0</v>
      </c>
      <c r="K1204" cm="1">
        <f t="array" ref="K1204">+INDEX('rECUPERA-prov'!$C$3:$LA$16,$C1204+1,$F1204)</f>
        <v>0</v>
      </c>
      <c r="L1204">
        <f t="shared" si="441"/>
        <v>0</v>
      </c>
      <c r="M1204">
        <f t="shared" si="448"/>
        <v>0</v>
      </c>
      <c r="N1204">
        <f t="shared" si="442"/>
        <v>0</v>
      </c>
      <c r="O1204" s="57">
        <f t="shared" si="449"/>
        <v>0</v>
      </c>
      <c r="P1204" s="57">
        <f t="shared" si="450"/>
        <v>0</v>
      </c>
      <c r="Q1204" s="57">
        <f t="shared" si="451"/>
        <v>0</v>
      </c>
      <c r="R1204" s="57">
        <f t="shared" si="452"/>
        <v>0</v>
      </c>
      <c r="S1204" s="57">
        <f t="shared" si="453"/>
        <v>0</v>
      </c>
      <c r="T1204" s="57">
        <f t="shared" si="454"/>
        <v>0</v>
      </c>
      <c r="U1204" s="57">
        <f t="shared" si="455"/>
        <v>0</v>
      </c>
      <c r="V1204" s="58">
        <f t="shared" si="456"/>
        <v>0</v>
      </c>
      <c r="W1204" s="58">
        <f t="shared" si="457"/>
        <v>0</v>
      </c>
      <c r="X1204" s="58">
        <f t="shared" si="458"/>
        <v>0</v>
      </c>
      <c r="Y1204" s="58">
        <f t="shared" si="459"/>
        <v>0</v>
      </c>
      <c r="Z1204">
        <f t="shared" si="443"/>
        <v>10001</v>
      </c>
    </row>
    <row r="1205" spans="1:26" x14ac:dyDescent="0.3">
      <c r="A1205" s="56" t="str">
        <f t="shared" si="445"/>
        <v>OUT TIME</v>
      </c>
      <c r="B1205" s="56" t="str">
        <f t="shared" si="437"/>
        <v>ultimo</v>
      </c>
      <c r="C1205" s="55">
        <f t="shared" si="460"/>
        <v>6</v>
      </c>
      <c r="D1205" t="str">
        <f t="shared" si="460"/>
        <v>Herrera</v>
      </c>
      <c r="E1205" s="23">
        <f t="shared" si="446"/>
        <v>44077</v>
      </c>
      <c r="F1205" s="54">
        <f t="shared" si="447"/>
        <v>93</v>
      </c>
      <c r="G1205" cm="1">
        <f t="array" ref="G1205">+INDEX('Casos ACUM Prov'!$CK$3:$OM$16,'TODO PROVINCIA'!C1205+1,'TODO PROVINCIA'!F1205)</f>
        <v>0</v>
      </c>
      <c r="H1205">
        <f t="shared" si="439"/>
        <v>0</v>
      </c>
      <c r="I1205" cm="1">
        <f t="array" ref="I1205">+INDEX('Muertes-PROV'!$C$3:$GE$16,$C1205+1,$F1205)</f>
        <v>0</v>
      </c>
      <c r="J1205">
        <f t="shared" si="440"/>
        <v>0</v>
      </c>
      <c r="K1205" cm="1">
        <f t="array" ref="K1205">+INDEX('rECUPERA-prov'!$C$3:$LA$16,$C1205+1,$F1205)</f>
        <v>0</v>
      </c>
      <c r="L1205">
        <f t="shared" si="441"/>
        <v>0</v>
      </c>
      <c r="M1205">
        <f t="shared" si="448"/>
        <v>0</v>
      </c>
      <c r="N1205">
        <f t="shared" si="442"/>
        <v>0</v>
      </c>
      <c r="O1205" s="57">
        <f t="shared" si="449"/>
        <v>0</v>
      </c>
      <c r="P1205" s="57">
        <f t="shared" si="450"/>
        <v>0</v>
      </c>
      <c r="Q1205" s="57">
        <f t="shared" si="451"/>
        <v>0</v>
      </c>
      <c r="R1205" s="57">
        <f t="shared" si="452"/>
        <v>0</v>
      </c>
      <c r="S1205" s="57">
        <f t="shared" si="453"/>
        <v>0</v>
      </c>
      <c r="T1205" s="57">
        <f t="shared" si="454"/>
        <v>0</v>
      </c>
      <c r="U1205" s="57">
        <f t="shared" si="455"/>
        <v>0</v>
      </c>
      <c r="V1205" s="58">
        <f t="shared" si="456"/>
        <v>0</v>
      </c>
      <c r="W1205" s="58">
        <f t="shared" si="457"/>
        <v>0</v>
      </c>
      <c r="X1205" s="58">
        <f t="shared" si="458"/>
        <v>0</v>
      </c>
      <c r="Y1205" s="58">
        <f t="shared" si="459"/>
        <v>0</v>
      </c>
      <c r="Z1205">
        <f t="shared" si="443"/>
        <v>33109</v>
      </c>
    </row>
    <row r="1206" spans="1:26" x14ac:dyDescent="0.3">
      <c r="A1206" s="56" t="str">
        <f t="shared" si="445"/>
        <v>OUT TIME</v>
      </c>
      <c r="B1206" s="56" t="str">
        <f t="shared" si="437"/>
        <v>ultimo</v>
      </c>
      <c r="C1206" s="55">
        <f t="shared" si="460"/>
        <v>7</v>
      </c>
      <c r="D1206" t="str">
        <f t="shared" si="460"/>
        <v>Los Santos</v>
      </c>
      <c r="E1206" s="23">
        <f t="shared" si="446"/>
        <v>44077</v>
      </c>
      <c r="F1206" s="54">
        <f t="shared" si="447"/>
        <v>93</v>
      </c>
      <c r="G1206" cm="1">
        <f t="array" ref="G1206">+INDEX('Casos ACUM Prov'!$CK$3:$OM$16,'TODO PROVINCIA'!C1206+1,'TODO PROVINCIA'!F1206)</f>
        <v>0</v>
      </c>
      <c r="H1206">
        <f t="shared" si="439"/>
        <v>0</v>
      </c>
      <c r="I1206" cm="1">
        <f t="array" ref="I1206">+INDEX('Muertes-PROV'!$C$3:$GE$16,$C1206+1,$F1206)</f>
        <v>0</v>
      </c>
      <c r="J1206">
        <f t="shared" si="440"/>
        <v>0</v>
      </c>
      <c r="K1206" cm="1">
        <f t="array" ref="K1206">+INDEX('rECUPERA-prov'!$C$3:$LA$16,$C1206+1,$F1206)</f>
        <v>0</v>
      </c>
      <c r="L1206">
        <f t="shared" si="441"/>
        <v>0</v>
      </c>
      <c r="M1206">
        <f t="shared" si="448"/>
        <v>0</v>
      </c>
      <c r="N1206">
        <f t="shared" si="442"/>
        <v>0</v>
      </c>
      <c r="O1206" s="57">
        <f t="shared" si="449"/>
        <v>0</v>
      </c>
      <c r="P1206" s="57">
        <f t="shared" si="450"/>
        <v>0</v>
      </c>
      <c r="Q1206" s="57">
        <f t="shared" si="451"/>
        <v>0</v>
      </c>
      <c r="R1206" s="57">
        <f t="shared" si="452"/>
        <v>0</v>
      </c>
      <c r="S1206" s="57">
        <f t="shared" si="453"/>
        <v>0</v>
      </c>
      <c r="T1206" s="57">
        <f t="shared" si="454"/>
        <v>0</v>
      </c>
      <c r="U1206" s="57">
        <f t="shared" si="455"/>
        <v>0</v>
      </c>
      <c r="V1206" s="58">
        <f t="shared" si="456"/>
        <v>0</v>
      </c>
      <c r="W1206" s="58">
        <f t="shared" si="457"/>
        <v>0</v>
      </c>
      <c r="X1206" s="58">
        <f t="shared" si="458"/>
        <v>0</v>
      </c>
      <c r="Y1206" s="58">
        <f t="shared" si="459"/>
        <v>0</v>
      </c>
      <c r="Z1206">
        <f t="shared" si="443"/>
        <v>156747</v>
      </c>
    </row>
    <row r="1207" spans="1:26" x14ac:dyDescent="0.3">
      <c r="A1207" s="56" t="str">
        <f t="shared" si="445"/>
        <v>OUT TIME</v>
      </c>
      <c r="B1207" s="56" t="str">
        <f t="shared" si="437"/>
        <v>ultimo</v>
      </c>
      <c r="C1207" s="55">
        <f t="shared" si="460"/>
        <v>8</v>
      </c>
      <c r="D1207" t="str">
        <f t="shared" si="460"/>
        <v>Panamá</v>
      </c>
      <c r="E1207" s="23">
        <f t="shared" si="446"/>
        <v>44077</v>
      </c>
      <c r="F1207" s="54">
        <f t="shared" si="447"/>
        <v>93</v>
      </c>
      <c r="G1207" cm="1">
        <f t="array" ref="G1207">+INDEX('Casos ACUM Prov'!$CK$3:$OM$16,'TODO PROVINCIA'!C1207+1,'TODO PROVINCIA'!F1207)</f>
        <v>0</v>
      </c>
      <c r="H1207">
        <f t="shared" si="439"/>
        <v>0</v>
      </c>
      <c r="I1207" cm="1">
        <f t="array" ref="I1207">+INDEX('Muertes-PROV'!$C$3:$GE$16,$C1207+1,$F1207)</f>
        <v>0</v>
      </c>
      <c r="J1207">
        <f t="shared" si="440"/>
        <v>0</v>
      </c>
      <c r="K1207" cm="1">
        <f t="array" ref="K1207">+INDEX('rECUPERA-prov'!$C$3:$LA$16,$C1207+1,$F1207)</f>
        <v>0</v>
      </c>
      <c r="L1207">
        <f t="shared" si="441"/>
        <v>0</v>
      </c>
      <c r="M1207">
        <f t="shared" si="448"/>
        <v>0</v>
      </c>
      <c r="N1207">
        <f t="shared" si="442"/>
        <v>0</v>
      </c>
      <c r="O1207" s="57">
        <f t="shared" si="449"/>
        <v>0</v>
      </c>
      <c r="P1207" s="57">
        <f t="shared" si="450"/>
        <v>0</v>
      </c>
      <c r="Q1207" s="57">
        <f t="shared" si="451"/>
        <v>0</v>
      </c>
      <c r="R1207" s="57">
        <f t="shared" si="452"/>
        <v>0</v>
      </c>
      <c r="S1207" s="57">
        <f t="shared" si="453"/>
        <v>0</v>
      </c>
      <c r="T1207" s="57">
        <f t="shared" si="454"/>
        <v>0</v>
      </c>
      <c r="U1207" s="57">
        <f t="shared" si="455"/>
        <v>0</v>
      </c>
      <c r="V1207" s="58">
        <f t="shared" si="456"/>
        <v>0</v>
      </c>
      <c r="W1207" s="58">
        <f t="shared" si="457"/>
        <v>0</v>
      </c>
      <c r="X1207" s="58">
        <f t="shared" si="458"/>
        <v>0</v>
      </c>
      <c r="Y1207" s="58">
        <f t="shared" si="459"/>
        <v>0</v>
      </c>
      <c r="Z1207">
        <f t="shared" si="443"/>
        <v>109955</v>
      </c>
    </row>
    <row r="1208" spans="1:26" x14ac:dyDescent="0.3">
      <c r="A1208" s="56" t="str">
        <f t="shared" si="445"/>
        <v>OUT TIME</v>
      </c>
      <c r="B1208" s="56" t="str">
        <f t="shared" si="437"/>
        <v>ultimo</v>
      </c>
      <c r="C1208" s="55">
        <f t="shared" si="460"/>
        <v>9</v>
      </c>
      <c r="D1208" t="str">
        <f t="shared" si="460"/>
        <v>Veraguas</v>
      </c>
      <c r="E1208" s="23">
        <f t="shared" si="446"/>
        <v>44077</v>
      </c>
      <c r="F1208" s="54">
        <f t="shared" si="447"/>
        <v>93</v>
      </c>
      <c r="G1208" cm="1">
        <f t="array" ref="G1208">+INDEX('Casos ACUM Prov'!$CK$3:$OM$16,'TODO PROVINCIA'!C1208+1,'TODO PROVINCIA'!F1208)</f>
        <v>0</v>
      </c>
      <c r="H1208">
        <f t="shared" si="439"/>
        <v>0</v>
      </c>
      <c r="I1208" cm="1">
        <f t="array" ref="I1208">+INDEX('Muertes-PROV'!$C$3:$GE$16,$C1208+1,$F1208)</f>
        <v>0</v>
      </c>
      <c r="J1208">
        <f t="shared" si="440"/>
        <v>0</v>
      </c>
      <c r="K1208" cm="1">
        <f t="array" ref="K1208">+INDEX('rECUPERA-prov'!$C$3:$LA$16,$C1208+1,$F1208)</f>
        <v>0</v>
      </c>
      <c r="L1208">
        <f t="shared" si="441"/>
        <v>0</v>
      </c>
      <c r="M1208">
        <f t="shared" si="448"/>
        <v>0</v>
      </c>
      <c r="N1208">
        <f t="shared" si="442"/>
        <v>0</v>
      </c>
      <c r="O1208" s="57">
        <f t="shared" si="449"/>
        <v>0</v>
      </c>
      <c r="P1208" s="57">
        <f t="shared" si="450"/>
        <v>0</v>
      </c>
      <c r="Q1208" s="57">
        <f t="shared" si="451"/>
        <v>0</v>
      </c>
      <c r="R1208" s="57">
        <f t="shared" si="452"/>
        <v>0</v>
      </c>
      <c r="S1208" s="57">
        <f t="shared" si="453"/>
        <v>0</v>
      </c>
      <c r="T1208" s="57">
        <f t="shared" si="454"/>
        <v>0</v>
      </c>
      <c r="U1208" s="57">
        <f t="shared" si="455"/>
        <v>0</v>
      </c>
      <c r="V1208" s="58">
        <f t="shared" si="456"/>
        <v>0</v>
      </c>
      <c r="W1208" s="58">
        <f t="shared" si="457"/>
        <v>0</v>
      </c>
      <c r="X1208" s="58">
        <f t="shared" si="458"/>
        <v>0</v>
      </c>
      <c r="Y1208" s="58">
        <f t="shared" si="459"/>
        <v>0</v>
      </c>
      <c r="Z1208">
        <f t="shared" si="443"/>
        <v>109955</v>
      </c>
    </row>
    <row r="1209" spans="1:26" x14ac:dyDescent="0.3">
      <c r="A1209" s="56" t="str">
        <f t="shared" si="445"/>
        <v>OUT TIME</v>
      </c>
      <c r="B1209" s="56" t="str">
        <f t="shared" si="437"/>
        <v>ultimo</v>
      </c>
      <c r="C1209" s="55">
        <f t="shared" si="460"/>
        <v>10</v>
      </c>
      <c r="D1209" t="str">
        <f t="shared" si="460"/>
        <v>Comarca Kuna Yala</v>
      </c>
      <c r="E1209" s="23">
        <f t="shared" si="446"/>
        <v>44077</v>
      </c>
      <c r="F1209" s="54">
        <f t="shared" si="447"/>
        <v>93</v>
      </c>
      <c r="G1209" cm="1">
        <f t="array" ref="G1209">+INDEX('Casos ACUM Prov'!$CK$3:$OM$16,'TODO PROVINCIA'!C1209+1,'TODO PROVINCIA'!F1209)</f>
        <v>0</v>
      </c>
      <c r="H1209">
        <f t="shared" si="439"/>
        <v>0</v>
      </c>
      <c r="I1209" cm="1">
        <f t="array" ref="I1209">+INDEX('Muertes-PROV'!$C$3:$GE$16,$C1209+1,$F1209)</f>
        <v>0</v>
      </c>
      <c r="J1209">
        <f t="shared" si="440"/>
        <v>0</v>
      </c>
      <c r="K1209" cm="1">
        <f t="array" ref="K1209">+INDEX('rECUPERA-prov'!$C$3:$LA$16,$C1209+1,$F1209)</f>
        <v>0</v>
      </c>
      <c r="L1209">
        <f t="shared" si="441"/>
        <v>0</v>
      </c>
      <c r="M1209">
        <f t="shared" si="448"/>
        <v>0</v>
      </c>
      <c r="N1209">
        <f t="shared" si="442"/>
        <v>0</v>
      </c>
      <c r="O1209" s="57">
        <f t="shared" si="449"/>
        <v>0</v>
      </c>
      <c r="P1209" s="57">
        <f t="shared" si="450"/>
        <v>0</v>
      </c>
      <c r="Q1209" s="57">
        <f t="shared" si="451"/>
        <v>0</v>
      </c>
      <c r="R1209" s="57">
        <f t="shared" si="452"/>
        <v>0</v>
      </c>
      <c r="S1209" s="57">
        <f t="shared" si="453"/>
        <v>0</v>
      </c>
      <c r="T1209" s="57">
        <f t="shared" si="454"/>
        <v>0</v>
      </c>
      <c r="U1209" s="57">
        <f t="shared" si="455"/>
        <v>0</v>
      </c>
      <c r="V1209" s="58">
        <f t="shared" si="456"/>
        <v>0</v>
      </c>
      <c r="W1209" s="58">
        <f t="shared" si="457"/>
        <v>0</v>
      </c>
      <c r="X1209" s="58">
        <f t="shared" si="458"/>
        <v>0</v>
      </c>
      <c r="Y1209" s="58">
        <f t="shared" si="459"/>
        <v>0</v>
      </c>
      <c r="Z1209">
        <f t="shared" si="443"/>
        <v>89592</v>
      </c>
    </row>
    <row r="1210" spans="1:26" x14ac:dyDescent="0.3">
      <c r="A1210" s="56" t="str">
        <f t="shared" si="445"/>
        <v>OUT TIME</v>
      </c>
      <c r="B1210" s="56" t="str">
        <f t="shared" si="437"/>
        <v>ultimo</v>
      </c>
      <c r="C1210" s="55">
        <f t="shared" si="460"/>
        <v>11</v>
      </c>
      <c r="D1210" t="str">
        <f t="shared" si="460"/>
        <v>Comarca Emberá Wounaán</v>
      </c>
      <c r="E1210" s="23">
        <f t="shared" si="446"/>
        <v>44077</v>
      </c>
      <c r="F1210" s="54">
        <f t="shared" si="447"/>
        <v>93</v>
      </c>
      <c r="G1210" cm="1">
        <f t="array" ref="G1210">+INDEX('Casos ACUM Prov'!$CK$3:$OM$16,'TODO PROVINCIA'!C1210+1,'TODO PROVINCIA'!F1210)</f>
        <v>0</v>
      </c>
      <c r="H1210">
        <f t="shared" si="439"/>
        <v>0</v>
      </c>
      <c r="I1210" cm="1">
        <f t="array" ref="I1210">+INDEX('Muertes-PROV'!$C$3:$GE$16,$C1210+1,$F1210)</f>
        <v>0</v>
      </c>
      <c r="J1210">
        <f t="shared" si="440"/>
        <v>0</v>
      </c>
      <c r="K1210" cm="1">
        <f t="array" ref="K1210">+INDEX('rECUPERA-prov'!$C$3:$LA$16,$C1210+1,$F1210)</f>
        <v>0</v>
      </c>
      <c r="L1210">
        <f t="shared" si="441"/>
        <v>0</v>
      </c>
      <c r="M1210">
        <f t="shared" si="448"/>
        <v>0</v>
      </c>
      <c r="N1210">
        <f t="shared" si="442"/>
        <v>0</v>
      </c>
      <c r="O1210" s="57">
        <f t="shared" si="449"/>
        <v>0</v>
      </c>
      <c r="P1210" s="57">
        <f t="shared" si="450"/>
        <v>0</v>
      </c>
      <c r="Q1210" s="57">
        <f t="shared" si="451"/>
        <v>0</v>
      </c>
      <c r="R1210" s="57">
        <f t="shared" si="452"/>
        <v>0</v>
      </c>
      <c r="S1210" s="57">
        <f t="shared" si="453"/>
        <v>0</v>
      </c>
      <c r="T1210" s="57">
        <f t="shared" si="454"/>
        <v>0</v>
      </c>
      <c r="U1210" s="57">
        <f t="shared" si="455"/>
        <v>0</v>
      </c>
      <c r="V1210" s="58">
        <f t="shared" si="456"/>
        <v>0</v>
      </c>
      <c r="W1210" s="58">
        <f t="shared" si="457"/>
        <v>0</v>
      </c>
      <c r="X1210" s="58">
        <f t="shared" si="458"/>
        <v>0</v>
      </c>
      <c r="Y1210" s="58">
        <f t="shared" si="459"/>
        <v>0</v>
      </c>
      <c r="Z1210">
        <f t="shared" si="443"/>
        <v>1249032</v>
      </c>
    </row>
    <row r="1211" spans="1:26" x14ac:dyDescent="0.3">
      <c r="A1211" s="56" t="str">
        <f t="shared" si="445"/>
        <v>OUT TIME</v>
      </c>
      <c r="B1211" s="56" t="str">
        <f t="shared" si="437"/>
        <v>ultimo</v>
      </c>
      <c r="C1211" s="55">
        <f t="shared" si="460"/>
        <v>12</v>
      </c>
      <c r="D1211" t="str">
        <f t="shared" si="460"/>
        <v>Comarca Ngäbe Buglé</v>
      </c>
      <c r="E1211" s="23">
        <f t="shared" si="446"/>
        <v>44077</v>
      </c>
      <c r="F1211" s="54">
        <f t="shared" si="447"/>
        <v>93</v>
      </c>
      <c r="G1211" cm="1">
        <f t="array" ref="G1211">+INDEX('Casos ACUM Prov'!$CK$3:$OM$16,'TODO PROVINCIA'!C1211+1,'TODO PROVINCIA'!F1211)</f>
        <v>0</v>
      </c>
      <c r="H1211">
        <f t="shared" si="439"/>
        <v>0</v>
      </c>
      <c r="I1211" cm="1">
        <f t="array" ref="I1211">+INDEX('Muertes-PROV'!$C$3:$GE$16,$C1211+1,$F1211)</f>
        <v>0</v>
      </c>
      <c r="J1211">
        <f t="shared" si="440"/>
        <v>0</v>
      </c>
      <c r="K1211" cm="1">
        <f t="array" ref="K1211">+INDEX('rECUPERA-prov'!$C$3:$LA$16,$C1211+1,$F1211)</f>
        <v>0</v>
      </c>
      <c r="L1211">
        <f t="shared" si="441"/>
        <v>0</v>
      </c>
      <c r="M1211">
        <f t="shared" si="448"/>
        <v>0</v>
      </c>
      <c r="N1211">
        <f t="shared" si="442"/>
        <v>0</v>
      </c>
      <c r="O1211" s="57">
        <f t="shared" si="449"/>
        <v>0</v>
      </c>
      <c r="P1211" s="57">
        <f t="shared" si="450"/>
        <v>0</v>
      </c>
      <c r="Q1211" s="57">
        <f t="shared" si="451"/>
        <v>0</v>
      </c>
      <c r="R1211" s="57">
        <f t="shared" si="452"/>
        <v>0</v>
      </c>
      <c r="S1211" s="57">
        <f t="shared" si="453"/>
        <v>0</v>
      </c>
      <c r="T1211" s="57">
        <f t="shared" si="454"/>
        <v>0</v>
      </c>
      <c r="U1211" s="57">
        <f t="shared" si="455"/>
        <v>0</v>
      </c>
      <c r="V1211" s="58">
        <f t="shared" si="456"/>
        <v>0</v>
      </c>
      <c r="W1211" s="58">
        <f t="shared" si="457"/>
        <v>0</v>
      </c>
      <c r="X1211" s="58">
        <f t="shared" si="458"/>
        <v>0</v>
      </c>
      <c r="Y1211" s="58">
        <f t="shared" si="459"/>
        <v>0</v>
      </c>
      <c r="Z1211">
        <f t="shared" si="443"/>
        <v>464038</v>
      </c>
    </row>
    <row r="1212" spans="1:26" x14ac:dyDescent="0.3">
      <c r="A1212" s="56" t="str">
        <f t="shared" si="445"/>
        <v>OUT TIME</v>
      </c>
      <c r="B1212" s="56" t="str">
        <f t="shared" si="437"/>
        <v>ultimo</v>
      </c>
      <c r="C1212" s="55">
        <f t="shared" ref="C1212:D1227" si="461">+C1199</f>
        <v>13</v>
      </c>
      <c r="D1212" t="str">
        <f t="shared" si="461"/>
        <v>Panamá Oeste</v>
      </c>
      <c r="E1212" s="23">
        <f t="shared" si="446"/>
        <v>44077</v>
      </c>
      <c r="F1212" s="54">
        <f t="shared" si="447"/>
        <v>93</v>
      </c>
      <c r="G1212" cm="1">
        <f t="array" ref="G1212">+INDEX('Casos ACUM Prov'!$CK$3:$OM$16,'TODO PROVINCIA'!C1212+1,'TODO PROVINCIA'!F1212)</f>
        <v>0</v>
      </c>
      <c r="H1212">
        <f t="shared" si="439"/>
        <v>0</v>
      </c>
      <c r="I1212" cm="1">
        <f t="array" ref="I1212">+INDEX('Muertes-PROV'!$C$3:$GE$16,$C1212+1,$F1212)</f>
        <v>0</v>
      </c>
      <c r="J1212">
        <f t="shared" si="440"/>
        <v>0</v>
      </c>
      <c r="K1212" cm="1">
        <f t="array" ref="K1212">+INDEX('rECUPERA-prov'!$C$3:$LA$16,$C1212+1,$F1212)</f>
        <v>0</v>
      </c>
      <c r="L1212">
        <f t="shared" si="441"/>
        <v>0</v>
      </c>
      <c r="M1212">
        <f t="shared" si="448"/>
        <v>0</v>
      </c>
      <c r="N1212">
        <f t="shared" si="442"/>
        <v>0</v>
      </c>
      <c r="O1212" s="57">
        <f t="shared" si="449"/>
        <v>0</v>
      </c>
      <c r="P1212" s="57">
        <f t="shared" si="450"/>
        <v>0</v>
      </c>
      <c r="Q1212" s="57">
        <f t="shared" si="451"/>
        <v>0</v>
      </c>
      <c r="R1212" s="57">
        <f t="shared" si="452"/>
        <v>0</v>
      </c>
      <c r="S1212" s="57">
        <f t="shared" si="453"/>
        <v>0</v>
      </c>
      <c r="T1212" s="57">
        <f t="shared" si="454"/>
        <v>0</v>
      </c>
      <c r="U1212" s="57">
        <f t="shared" si="455"/>
        <v>0</v>
      </c>
      <c r="V1212" s="58">
        <f t="shared" si="456"/>
        <v>0</v>
      </c>
      <c r="W1212" s="58">
        <f t="shared" si="457"/>
        <v>0</v>
      </c>
      <c r="X1212" s="58">
        <f t="shared" si="458"/>
        <v>0</v>
      </c>
      <c r="Y1212" s="58">
        <f t="shared" si="459"/>
        <v>0</v>
      </c>
      <c r="Z1212">
        <f t="shared" si="443"/>
        <v>226991</v>
      </c>
    </row>
    <row r="1213" spans="1:26" x14ac:dyDescent="0.3">
      <c r="A1213" s="56" t="str">
        <f t="shared" si="445"/>
        <v>OUT TIME</v>
      </c>
      <c r="B1213" s="56" t="str">
        <f t="shared" si="437"/>
        <v>ultimo</v>
      </c>
      <c r="C1213" s="55">
        <f t="shared" si="461"/>
        <v>1</v>
      </c>
      <c r="D1213" t="str">
        <f t="shared" si="461"/>
        <v>Bocas del Toro</v>
      </c>
      <c r="E1213" s="23">
        <f t="shared" si="446"/>
        <v>44078</v>
      </c>
      <c r="F1213" s="54">
        <f t="shared" si="447"/>
        <v>94</v>
      </c>
      <c r="G1213" cm="1">
        <f t="array" ref="G1213">+INDEX('Casos ACUM Prov'!$CK$3:$OM$16,'TODO PROVINCIA'!C1213+1,'TODO PROVINCIA'!F1213)</f>
        <v>0</v>
      </c>
      <c r="H1213">
        <f t="shared" si="439"/>
        <v>0</v>
      </c>
      <c r="I1213" cm="1">
        <f t="array" ref="I1213">+INDEX('Muertes-PROV'!$C$3:$GE$16,$C1213+1,$F1213)</f>
        <v>0</v>
      </c>
      <c r="J1213">
        <f t="shared" si="440"/>
        <v>0</v>
      </c>
      <c r="K1213" cm="1">
        <f t="array" ref="K1213">+INDEX('rECUPERA-prov'!$C$3:$LA$16,$C1213+1,$F1213)</f>
        <v>0</v>
      </c>
      <c r="L1213">
        <f t="shared" si="441"/>
        <v>0</v>
      </c>
      <c r="M1213">
        <f t="shared" si="448"/>
        <v>0</v>
      </c>
      <c r="N1213">
        <f t="shared" si="442"/>
        <v>0</v>
      </c>
      <c r="O1213" s="57">
        <f t="shared" si="449"/>
        <v>0</v>
      </c>
      <c r="P1213" s="57">
        <f t="shared" si="450"/>
        <v>0</v>
      </c>
      <c r="Q1213" s="57">
        <f t="shared" si="451"/>
        <v>0</v>
      </c>
      <c r="R1213" s="57">
        <f t="shared" si="452"/>
        <v>0</v>
      </c>
      <c r="S1213" s="57">
        <f t="shared" si="453"/>
        <v>0</v>
      </c>
      <c r="T1213" s="57">
        <f t="shared" si="454"/>
        <v>0</v>
      </c>
      <c r="U1213" s="57">
        <f t="shared" si="455"/>
        <v>0</v>
      </c>
      <c r="V1213" s="58">
        <f t="shared" si="456"/>
        <v>0</v>
      </c>
      <c r="W1213" s="58">
        <f t="shared" si="457"/>
        <v>0</v>
      </c>
      <c r="X1213" s="58">
        <f t="shared" si="458"/>
        <v>0</v>
      </c>
      <c r="Y1213" s="58">
        <f t="shared" si="459"/>
        <v>0</v>
      </c>
      <c r="Z1213">
        <f t="shared" si="443"/>
        <v>125461</v>
      </c>
    </row>
    <row r="1214" spans="1:26" x14ac:dyDescent="0.3">
      <c r="A1214" s="56" t="str">
        <f t="shared" si="445"/>
        <v>OUT TIME</v>
      </c>
      <c r="B1214" s="56" t="str">
        <f t="shared" si="437"/>
        <v>ultimo</v>
      </c>
      <c r="C1214" s="55">
        <f t="shared" si="461"/>
        <v>2</v>
      </c>
      <c r="D1214" t="str">
        <f t="shared" si="461"/>
        <v>Coclé</v>
      </c>
      <c r="E1214" s="23">
        <f t="shared" si="446"/>
        <v>44078</v>
      </c>
      <c r="F1214" s="54">
        <f t="shared" si="447"/>
        <v>94</v>
      </c>
      <c r="G1214" cm="1">
        <f t="array" ref="G1214">+INDEX('Casos ACUM Prov'!$CK$3:$OM$16,'TODO PROVINCIA'!C1214+1,'TODO PROVINCIA'!F1214)</f>
        <v>0</v>
      </c>
      <c r="H1214">
        <f t="shared" si="439"/>
        <v>0</v>
      </c>
      <c r="I1214" cm="1">
        <f t="array" ref="I1214">+INDEX('Muertes-PROV'!$C$3:$GE$16,$C1214+1,$F1214)</f>
        <v>0</v>
      </c>
      <c r="J1214">
        <f t="shared" si="440"/>
        <v>0</v>
      </c>
      <c r="K1214" cm="1">
        <f t="array" ref="K1214">+INDEX('rECUPERA-prov'!$C$3:$LA$16,$C1214+1,$F1214)</f>
        <v>0</v>
      </c>
      <c r="L1214">
        <f t="shared" si="441"/>
        <v>0</v>
      </c>
      <c r="M1214">
        <f t="shared" si="448"/>
        <v>0</v>
      </c>
      <c r="N1214">
        <f t="shared" si="442"/>
        <v>0</v>
      </c>
      <c r="O1214" s="57">
        <f t="shared" si="449"/>
        <v>0</v>
      </c>
      <c r="P1214" s="57">
        <f t="shared" si="450"/>
        <v>0</v>
      </c>
      <c r="Q1214" s="57">
        <f t="shared" si="451"/>
        <v>0</v>
      </c>
      <c r="R1214" s="57">
        <f t="shared" si="452"/>
        <v>0</v>
      </c>
      <c r="S1214" s="57">
        <f t="shared" si="453"/>
        <v>0</v>
      </c>
      <c r="T1214" s="57">
        <f t="shared" si="454"/>
        <v>0</v>
      </c>
      <c r="U1214" s="57">
        <f t="shared" si="455"/>
        <v>0</v>
      </c>
      <c r="V1214" s="58">
        <f t="shared" si="456"/>
        <v>0</v>
      </c>
      <c r="W1214" s="58">
        <f t="shared" si="457"/>
        <v>0</v>
      </c>
      <c r="X1214" s="58">
        <f t="shared" si="458"/>
        <v>0</v>
      </c>
      <c r="Y1214" s="58">
        <f t="shared" si="459"/>
        <v>0</v>
      </c>
      <c r="Z1214">
        <f t="shared" si="443"/>
        <v>416873</v>
      </c>
    </row>
    <row r="1215" spans="1:26" x14ac:dyDescent="0.3">
      <c r="A1215" s="56" t="str">
        <f t="shared" si="445"/>
        <v>OUT TIME</v>
      </c>
      <c r="B1215" s="56" t="str">
        <f t="shared" si="437"/>
        <v>ultimo</v>
      </c>
      <c r="C1215" s="55">
        <f t="shared" si="461"/>
        <v>3</v>
      </c>
      <c r="D1215" t="str">
        <f t="shared" si="461"/>
        <v>Colón</v>
      </c>
      <c r="E1215" s="23">
        <f t="shared" si="446"/>
        <v>44078</v>
      </c>
      <c r="F1215" s="54">
        <f t="shared" si="447"/>
        <v>94</v>
      </c>
      <c r="G1215" cm="1">
        <f t="array" ref="G1215">+INDEX('Casos ACUM Prov'!$CK$3:$OM$16,'TODO PROVINCIA'!C1215+1,'TODO PROVINCIA'!F1215)</f>
        <v>0</v>
      </c>
      <c r="H1215">
        <f t="shared" si="439"/>
        <v>0</v>
      </c>
      <c r="I1215" cm="1">
        <f t="array" ref="I1215">+INDEX('Muertes-PROV'!$C$3:$GE$16,$C1215+1,$F1215)</f>
        <v>0</v>
      </c>
      <c r="J1215">
        <f t="shared" si="440"/>
        <v>0</v>
      </c>
      <c r="K1215" cm="1">
        <f t="array" ref="K1215">+INDEX('rECUPERA-prov'!$C$3:$LA$16,$C1215+1,$F1215)</f>
        <v>0</v>
      </c>
      <c r="L1215">
        <f t="shared" si="441"/>
        <v>0</v>
      </c>
      <c r="M1215">
        <f t="shared" si="448"/>
        <v>0</v>
      </c>
      <c r="N1215">
        <f t="shared" si="442"/>
        <v>0</v>
      </c>
      <c r="O1215" s="57">
        <f t="shared" si="449"/>
        <v>0</v>
      </c>
      <c r="P1215" s="57">
        <f t="shared" si="450"/>
        <v>0</v>
      </c>
      <c r="Q1215" s="57">
        <f t="shared" si="451"/>
        <v>0</v>
      </c>
      <c r="R1215" s="57">
        <f t="shared" si="452"/>
        <v>0</v>
      </c>
      <c r="S1215" s="57">
        <f t="shared" si="453"/>
        <v>0</v>
      </c>
      <c r="T1215" s="57">
        <f t="shared" si="454"/>
        <v>0</v>
      </c>
      <c r="U1215" s="57">
        <f t="shared" si="455"/>
        <v>0</v>
      </c>
      <c r="V1215" s="58">
        <f t="shared" si="456"/>
        <v>0</v>
      </c>
      <c r="W1215" s="58">
        <f t="shared" si="457"/>
        <v>0</v>
      </c>
      <c r="X1215" s="58">
        <f t="shared" si="458"/>
        <v>0</v>
      </c>
      <c r="Y1215" s="58">
        <f t="shared" si="459"/>
        <v>0</v>
      </c>
      <c r="Z1215">
        <f t="shared" si="443"/>
        <v>233708</v>
      </c>
    </row>
    <row r="1216" spans="1:26" x14ac:dyDescent="0.3">
      <c r="A1216" s="56" t="str">
        <f t="shared" si="445"/>
        <v>OUT TIME</v>
      </c>
      <c r="B1216" s="56" t="str">
        <f t="shared" si="437"/>
        <v>ultimo</v>
      </c>
      <c r="C1216" s="55">
        <f t="shared" si="461"/>
        <v>4</v>
      </c>
      <c r="D1216" t="str">
        <f t="shared" si="461"/>
        <v>Chiriquí</v>
      </c>
      <c r="E1216" s="23">
        <f t="shared" si="446"/>
        <v>44078</v>
      </c>
      <c r="F1216" s="54">
        <f t="shared" si="447"/>
        <v>94</v>
      </c>
      <c r="G1216" cm="1">
        <f t="array" ref="G1216">+INDEX('Casos ACUM Prov'!$CK$3:$OM$16,'TODO PROVINCIA'!C1216+1,'TODO PROVINCIA'!F1216)</f>
        <v>0</v>
      </c>
      <c r="H1216">
        <f t="shared" si="439"/>
        <v>0</v>
      </c>
      <c r="I1216" cm="1">
        <f t="array" ref="I1216">+INDEX('Muertes-PROV'!$C$3:$GE$16,$C1216+1,$F1216)</f>
        <v>0</v>
      </c>
      <c r="J1216">
        <f t="shared" si="440"/>
        <v>0</v>
      </c>
      <c r="K1216" cm="1">
        <f t="array" ref="K1216">+INDEX('rECUPERA-prov'!$C$3:$LA$16,$C1216+1,$F1216)</f>
        <v>0</v>
      </c>
      <c r="L1216">
        <f t="shared" si="441"/>
        <v>0</v>
      </c>
      <c r="M1216">
        <f t="shared" si="448"/>
        <v>0</v>
      </c>
      <c r="N1216">
        <f t="shared" si="442"/>
        <v>0</v>
      </c>
      <c r="O1216" s="57">
        <f t="shared" si="449"/>
        <v>0</v>
      </c>
      <c r="P1216" s="57">
        <f t="shared" si="450"/>
        <v>0</v>
      </c>
      <c r="Q1216" s="57">
        <f t="shared" si="451"/>
        <v>0</v>
      </c>
      <c r="R1216" s="57">
        <f t="shared" si="452"/>
        <v>0</v>
      </c>
      <c r="S1216" s="57">
        <f t="shared" si="453"/>
        <v>0</v>
      </c>
      <c r="T1216" s="57">
        <f t="shared" si="454"/>
        <v>0</v>
      </c>
      <c r="U1216" s="57">
        <f t="shared" si="455"/>
        <v>0</v>
      </c>
      <c r="V1216" s="58">
        <f t="shared" si="456"/>
        <v>0</v>
      </c>
      <c r="W1216" s="58">
        <f t="shared" si="457"/>
        <v>0</v>
      </c>
      <c r="X1216" s="58">
        <f t="shared" si="458"/>
        <v>0</v>
      </c>
      <c r="Y1216" s="58">
        <f t="shared" si="459"/>
        <v>0</v>
      </c>
      <c r="Z1216">
        <f t="shared" si="443"/>
        <v>241928</v>
      </c>
    </row>
    <row r="1217" spans="1:26" x14ac:dyDescent="0.3">
      <c r="A1217" s="56" t="str">
        <f t="shared" si="445"/>
        <v>OUT TIME</v>
      </c>
      <c r="B1217" s="56" t="str">
        <f t="shared" si="437"/>
        <v>ultimo</v>
      </c>
      <c r="C1217" s="55">
        <f t="shared" si="461"/>
        <v>5</v>
      </c>
      <c r="D1217" t="str">
        <f t="shared" si="461"/>
        <v>Darién</v>
      </c>
      <c r="E1217" s="23">
        <f t="shared" si="446"/>
        <v>44078</v>
      </c>
      <c r="F1217" s="54">
        <f t="shared" si="447"/>
        <v>94</v>
      </c>
      <c r="G1217" cm="1">
        <f t="array" ref="G1217">+INDEX('Casos ACUM Prov'!$CK$3:$OM$16,'TODO PROVINCIA'!C1217+1,'TODO PROVINCIA'!F1217)</f>
        <v>0</v>
      </c>
      <c r="H1217">
        <f t="shared" si="439"/>
        <v>0</v>
      </c>
      <c r="I1217" cm="1">
        <f t="array" ref="I1217">+INDEX('Muertes-PROV'!$C$3:$GE$16,$C1217+1,$F1217)</f>
        <v>0</v>
      </c>
      <c r="J1217">
        <f t="shared" si="440"/>
        <v>0</v>
      </c>
      <c r="K1217" cm="1">
        <f t="array" ref="K1217">+INDEX('rECUPERA-prov'!$C$3:$LA$16,$C1217+1,$F1217)</f>
        <v>0</v>
      </c>
      <c r="L1217">
        <f t="shared" si="441"/>
        <v>0</v>
      </c>
      <c r="M1217">
        <f t="shared" si="448"/>
        <v>0</v>
      </c>
      <c r="N1217">
        <f t="shared" si="442"/>
        <v>0</v>
      </c>
      <c r="O1217" s="57">
        <f t="shared" si="449"/>
        <v>0</v>
      </c>
      <c r="P1217" s="57">
        <f t="shared" si="450"/>
        <v>0</v>
      </c>
      <c r="Q1217" s="57">
        <f t="shared" si="451"/>
        <v>0</v>
      </c>
      <c r="R1217" s="57">
        <f t="shared" si="452"/>
        <v>0</v>
      </c>
      <c r="S1217" s="57">
        <f t="shared" si="453"/>
        <v>0</v>
      </c>
      <c r="T1217" s="57">
        <f t="shared" si="454"/>
        <v>0</v>
      </c>
      <c r="U1217" s="57">
        <f t="shared" si="455"/>
        <v>0</v>
      </c>
      <c r="V1217" s="58">
        <f t="shared" si="456"/>
        <v>0</v>
      </c>
      <c r="W1217" s="58">
        <f t="shared" si="457"/>
        <v>0</v>
      </c>
      <c r="X1217" s="58">
        <f t="shared" si="458"/>
        <v>0</v>
      </c>
      <c r="Y1217" s="58">
        <f t="shared" si="459"/>
        <v>0</v>
      </c>
      <c r="Z1217">
        <f t="shared" si="443"/>
        <v>10001</v>
      </c>
    </row>
    <row r="1218" spans="1:26" x14ac:dyDescent="0.3">
      <c r="A1218" s="56" t="str">
        <f t="shared" si="445"/>
        <v>OUT TIME</v>
      </c>
      <c r="B1218" s="56" t="str">
        <f t="shared" si="437"/>
        <v>ultimo</v>
      </c>
      <c r="C1218" s="55">
        <f t="shared" si="461"/>
        <v>6</v>
      </c>
      <c r="D1218" t="str">
        <f t="shared" si="461"/>
        <v>Herrera</v>
      </c>
      <c r="E1218" s="23">
        <f t="shared" si="446"/>
        <v>44078</v>
      </c>
      <c r="F1218" s="54">
        <f t="shared" si="447"/>
        <v>94</v>
      </c>
      <c r="G1218" cm="1">
        <f t="array" ref="G1218">+INDEX('Casos ACUM Prov'!$CK$3:$OM$16,'TODO PROVINCIA'!C1218+1,'TODO PROVINCIA'!F1218)</f>
        <v>0</v>
      </c>
      <c r="H1218">
        <f t="shared" si="439"/>
        <v>0</v>
      </c>
      <c r="I1218" cm="1">
        <f t="array" ref="I1218">+INDEX('Muertes-PROV'!$C$3:$GE$16,$C1218+1,$F1218)</f>
        <v>0</v>
      </c>
      <c r="J1218">
        <f t="shared" si="440"/>
        <v>0</v>
      </c>
      <c r="K1218" cm="1">
        <f t="array" ref="K1218">+INDEX('rECUPERA-prov'!$C$3:$LA$16,$C1218+1,$F1218)</f>
        <v>0</v>
      </c>
      <c r="L1218">
        <f t="shared" si="441"/>
        <v>0</v>
      </c>
      <c r="M1218">
        <f t="shared" si="448"/>
        <v>0</v>
      </c>
      <c r="N1218">
        <f t="shared" si="442"/>
        <v>0</v>
      </c>
      <c r="O1218" s="57">
        <f t="shared" si="449"/>
        <v>0</v>
      </c>
      <c r="P1218" s="57">
        <f t="shared" si="450"/>
        <v>0</v>
      </c>
      <c r="Q1218" s="57">
        <f t="shared" si="451"/>
        <v>0</v>
      </c>
      <c r="R1218" s="57">
        <f t="shared" si="452"/>
        <v>0</v>
      </c>
      <c r="S1218" s="57">
        <f t="shared" si="453"/>
        <v>0</v>
      </c>
      <c r="T1218" s="57">
        <f t="shared" si="454"/>
        <v>0</v>
      </c>
      <c r="U1218" s="57">
        <f t="shared" si="455"/>
        <v>0</v>
      </c>
      <c r="V1218" s="58">
        <f t="shared" si="456"/>
        <v>0</v>
      </c>
      <c r="W1218" s="58">
        <f t="shared" si="457"/>
        <v>0</v>
      </c>
      <c r="X1218" s="58">
        <f t="shared" si="458"/>
        <v>0</v>
      </c>
      <c r="Y1218" s="58">
        <f t="shared" si="459"/>
        <v>0</v>
      </c>
      <c r="Z1218">
        <f t="shared" si="443"/>
        <v>33109</v>
      </c>
    </row>
    <row r="1219" spans="1:26" x14ac:dyDescent="0.3">
      <c r="A1219" s="56" t="str">
        <f t="shared" si="445"/>
        <v>OUT TIME</v>
      </c>
      <c r="B1219" s="56" t="str">
        <f t="shared" si="437"/>
        <v>ultimo</v>
      </c>
      <c r="C1219" s="55">
        <f t="shared" si="461"/>
        <v>7</v>
      </c>
      <c r="D1219" t="str">
        <f t="shared" si="461"/>
        <v>Los Santos</v>
      </c>
      <c r="E1219" s="23">
        <f t="shared" si="446"/>
        <v>44078</v>
      </c>
      <c r="F1219" s="54">
        <f t="shared" si="447"/>
        <v>94</v>
      </c>
      <c r="G1219" cm="1">
        <f t="array" ref="G1219">+INDEX('Casos ACUM Prov'!$CK$3:$OM$16,'TODO PROVINCIA'!C1219+1,'TODO PROVINCIA'!F1219)</f>
        <v>0</v>
      </c>
      <c r="H1219">
        <f t="shared" si="439"/>
        <v>0</v>
      </c>
      <c r="I1219" cm="1">
        <f t="array" ref="I1219">+INDEX('Muertes-PROV'!$C$3:$GE$16,$C1219+1,$F1219)</f>
        <v>0</v>
      </c>
      <c r="J1219">
        <f t="shared" si="440"/>
        <v>0</v>
      </c>
      <c r="K1219" cm="1">
        <f t="array" ref="K1219">+INDEX('rECUPERA-prov'!$C$3:$LA$16,$C1219+1,$F1219)</f>
        <v>0</v>
      </c>
      <c r="L1219">
        <f t="shared" si="441"/>
        <v>0</v>
      </c>
      <c r="M1219">
        <f t="shared" si="448"/>
        <v>0</v>
      </c>
      <c r="N1219">
        <f t="shared" si="442"/>
        <v>0</v>
      </c>
      <c r="O1219" s="57">
        <f t="shared" si="449"/>
        <v>0</v>
      </c>
      <c r="P1219" s="57">
        <f t="shared" si="450"/>
        <v>0</v>
      </c>
      <c r="Q1219" s="57">
        <f t="shared" si="451"/>
        <v>0</v>
      </c>
      <c r="R1219" s="57">
        <f t="shared" si="452"/>
        <v>0</v>
      </c>
      <c r="S1219" s="57">
        <f t="shared" si="453"/>
        <v>0</v>
      </c>
      <c r="T1219" s="57">
        <f t="shared" si="454"/>
        <v>0</v>
      </c>
      <c r="U1219" s="57">
        <f t="shared" si="455"/>
        <v>0</v>
      </c>
      <c r="V1219" s="58">
        <f t="shared" si="456"/>
        <v>0</v>
      </c>
      <c r="W1219" s="58">
        <f t="shared" si="457"/>
        <v>0</v>
      </c>
      <c r="X1219" s="58">
        <f t="shared" si="458"/>
        <v>0</v>
      </c>
      <c r="Y1219" s="58">
        <f t="shared" si="459"/>
        <v>0</v>
      </c>
      <c r="Z1219">
        <f t="shared" si="443"/>
        <v>156747</v>
      </c>
    </row>
    <row r="1220" spans="1:26" x14ac:dyDescent="0.3">
      <c r="A1220" s="56" t="str">
        <f t="shared" si="445"/>
        <v>OUT TIME</v>
      </c>
      <c r="B1220" s="56" t="str">
        <f t="shared" si="437"/>
        <v>ultimo</v>
      </c>
      <c r="C1220" s="55">
        <f t="shared" si="461"/>
        <v>8</v>
      </c>
      <c r="D1220" t="str">
        <f t="shared" si="461"/>
        <v>Panamá</v>
      </c>
      <c r="E1220" s="23">
        <f t="shared" si="446"/>
        <v>44078</v>
      </c>
      <c r="F1220" s="54">
        <f t="shared" si="447"/>
        <v>94</v>
      </c>
      <c r="G1220" cm="1">
        <f t="array" ref="G1220">+INDEX('Casos ACUM Prov'!$CK$3:$OM$16,'TODO PROVINCIA'!C1220+1,'TODO PROVINCIA'!F1220)</f>
        <v>0</v>
      </c>
      <c r="H1220">
        <f t="shared" si="439"/>
        <v>0</v>
      </c>
      <c r="I1220" cm="1">
        <f t="array" ref="I1220">+INDEX('Muertes-PROV'!$C$3:$GE$16,$C1220+1,$F1220)</f>
        <v>0</v>
      </c>
      <c r="J1220">
        <f t="shared" si="440"/>
        <v>0</v>
      </c>
      <c r="K1220" cm="1">
        <f t="array" ref="K1220">+INDEX('rECUPERA-prov'!$C$3:$LA$16,$C1220+1,$F1220)</f>
        <v>0</v>
      </c>
      <c r="L1220">
        <f t="shared" si="441"/>
        <v>0</v>
      </c>
      <c r="M1220">
        <f t="shared" si="448"/>
        <v>0</v>
      </c>
      <c r="N1220">
        <f t="shared" si="442"/>
        <v>0</v>
      </c>
      <c r="O1220" s="57">
        <f t="shared" si="449"/>
        <v>0</v>
      </c>
      <c r="P1220" s="57">
        <f t="shared" si="450"/>
        <v>0</v>
      </c>
      <c r="Q1220" s="57">
        <f t="shared" si="451"/>
        <v>0</v>
      </c>
      <c r="R1220" s="57">
        <f t="shared" si="452"/>
        <v>0</v>
      </c>
      <c r="S1220" s="57">
        <f t="shared" si="453"/>
        <v>0</v>
      </c>
      <c r="T1220" s="57">
        <f t="shared" si="454"/>
        <v>0</v>
      </c>
      <c r="U1220" s="57">
        <f t="shared" si="455"/>
        <v>0</v>
      </c>
      <c r="V1220" s="58">
        <f t="shared" si="456"/>
        <v>0</v>
      </c>
      <c r="W1220" s="58">
        <f t="shared" si="457"/>
        <v>0</v>
      </c>
      <c r="X1220" s="58">
        <f t="shared" si="458"/>
        <v>0</v>
      </c>
      <c r="Y1220" s="58">
        <f t="shared" si="459"/>
        <v>0</v>
      </c>
      <c r="Z1220">
        <f t="shared" si="443"/>
        <v>109955</v>
      </c>
    </row>
    <row r="1221" spans="1:26" x14ac:dyDescent="0.3">
      <c r="A1221" s="56" t="str">
        <f t="shared" si="445"/>
        <v>OUT TIME</v>
      </c>
      <c r="B1221" s="56" t="str">
        <f t="shared" ref="B1221:B1284" si="462">+IFERROR(IF(A1234="OUT TIME","ultimo","no"),"no")</f>
        <v>ultimo</v>
      </c>
      <c r="C1221" s="55">
        <f t="shared" si="461"/>
        <v>9</v>
      </c>
      <c r="D1221" t="str">
        <f t="shared" si="461"/>
        <v>Veraguas</v>
      </c>
      <c r="E1221" s="23">
        <f t="shared" si="446"/>
        <v>44078</v>
      </c>
      <c r="F1221" s="54">
        <f t="shared" si="447"/>
        <v>94</v>
      </c>
      <c r="G1221" cm="1">
        <f t="array" ref="G1221">+INDEX('Casos ACUM Prov'!$CK$3:$OM$16,'TODO PROVINCIA'!C1221+1,'TODO PROVINCIA'!F1221)</f>
        <v>0</v>
      </c>
      <c r="H1221">
        <f t="shared" si="439"/>
        <v>0</v>
      </c>
      <c r="I1221" cm="1">
        <f t="array" ref="I1221">+INDEX('Muertes-PROV'!$C$3:$GE$16,$C1221+1,$F1221)</f>
        <v>0</v>
      </c>
      <c r="J1221">
        <f t="shared" si="440"/>
        <v>0</v>
      </c>
      <c r="K1221" cm="1">
        <f t="array" ref="K1221">+INDEX('rECUPERA-prov'!$C$3:$LA$16,$C1221+1,$F1221)</f>
        <v>0</v>
      </c>
      <c r="L1221">
        <f t="shared" si="441"/>
        <v>0</v>
      </c>
      <c r="M1221">
        <f t="shared" si="448"/>
        <v>0</v>
      </c>
      <c r="N1221">
        <f t="shared" si="442"/>
        <v>0</v>
      </c>
      <c r="O1221" s="57">
        <f t="shared" si="449"/>
        <v>0</v>
      </c>
      <c r="P1221" s="57">
        <f t="shared" si="450"/>
        <v>0</v>
      </c>
      <c r="Q1221" s="57">
        <f t="shared" si="451"/>
        <v>0</v>
      </c>
      <c r="R1221" s="57">
        <f t="shared" si="452"/>
        <v>0</v>
      </c>
      <c r="S1221" s="57">
        <f t="shared" si="453"/>
        <v>0</v>
      </c>
      <c r="T1221" s="57">
        <f t="shared" si="454"/>
        <v>0</v>
      </c>
      <c r="U1221" s="57">
        <f t="shared" si="455"/>
        <v>0</v>
      </c>
      <c r="V1221" s="58">
        <f t="shared" si="456"/>
        <v>0</v>
      </c>
      <c r="W1221" s="58">
        <f t="shared" si="457"/>
        <v>0</v>
      </c>
      <c r="X1221" s="58">
        <f t="shared" si="458"/>
        <v>0</v>
      </c>
      <c r="Y1221" s="58">
        <f t="shared" si="459"/>
        <v>0</v>
      </c>
      <c r="Z1221">
        <f t="shared" si="443"/>
        <v>109955</v>
      </c>
    </row>
    <row r="1222" spans="1:26" x14ac:dyDescent="0.3">
      <c r="A1222" s="56" t="str">
        <f t="shared" si="445"/>
        <v>OUT TIME</v>
      </c>
      <c r="B1222" s="56" t="str">
        <f t="shared" si="462"/>
        <v>ultimo</v>
      </c>
      <c r="C1222" s="55">
        <f t="shared" si="461"/>
        <v>10</v>
      </c>
      <c r="D1222" t="str">
        <f t="shared" si="461"/>
        <v>Comarca Kuna Yala</v>
      </c>
      <c r="E1222" s="23">
        <f t="shared" si="446"/>
        <v>44078</v>
      </c>
      <c r="F1222" s="54">
        <f t="shared" si="447"/>
        <v>94</v>
      </c>
      <c r="G1222" cm="1">
        <f t="array" ref="G1222">+INDEX('Casos ACUM Prov'!$CK$3:$OM$16,'TODO PROVINCIA'!C1222+1,'TODO PROVINCIA'!F1222)</f>
        <v>0</v>
      </c>
      <c r="H1222">
        <f t="shared" si="439"/>
        <v>0</v>
      </c>
      <c r="I1222" cm="1">
        <f t="array" ref="I1222">+INDEX('Muertes-PROV'!$C$3:$GE$16,$C1222+1,$F1222)</f>
        <v>0</v>
      </c>
      <c r="J1222">
        <f t="shared" si="440"/>
        <v>0</v>
      </c>
      <c r="K1222" cm="1">
        <f t="array" ref="K1222">+INDEX('rECUPERA-prov'!$C$3:$LA$16,$C1222+1,$F1222)</f>
        <v>0</v>
      </c>
      <c r="L1222">
        <f t="shared" si="441"/>
        <v>0</v>
      </c>
      <c r="M1222">
        <f t="shared" si="448"/>
        <v>0</v>
      </c>
      <c r="N1222">
        <f t="shared" si="442"/>
        <v>0</v>
      </c>
      <c r="O1222" s="57">
        <f t="shared" si="449"/>
        <v>0</v>
      </c>
      <c r="P1222" s="57">
        <f t="shared" si="450"/>
        <v>0</v>
      </c>
      <c r="Q1222" s="57">
        <f t="shared" si="451"/>
        <v>0</v>
      </c>
      <c r="R1222" s="57">
        <f t="shared" si="452"/>
        <v>0</v>
      </c>
      <c r="S1222" s="57">
        <f t="shared" si="453"/>
        <v>0</v>
      </c>
      <c r="T1222" s="57">
        <f t="shared" si="454"/>
        <v>0</v>
      </c>
      <c r="U1222" s="57">
        <f t="shared" si="455"/>
        <v>0</v>
      </c>
      <c r="V1222" s="58">
        <f t="shared" si="456"/>
        <v>0</v>
      </c>
      <c r="W1222" s="58">
        <f t="shared" si="457"/>
        <v>0</v>
      </c>
      <c r="X1222" s="58">
        <f t="shared" si="458"/>
        <v>0</v>
      </c>
      <c r="Y1222" s="58">
        <f t="shared" si="459"/>
        <v>0</v>
      </c>
      <c r="Z1222">
        <f t="shared" si="443"/>
        <v>89592</v>
      </c>
    </row>
    <row r="1223" spans="1:26" x14ac:dyDescent="0.3">
      <c r="A1223" s="56" t="str">
        <f t="shared" si="445"/>
        <v>OUT TIME</v>
      </c>
      <c r="B1223" s="56" t="str">
        <f t="shared" si="462"/>
        <v>ultimo</v>
      </c>
      <c r="C1223" s="55">
        <f t="shared" si="461"/>
        <v>11</v>
      </c>
      <c r="D1223" t="str">
        <f t="shared" si="461"/>
        <v>Comarca Emberá Wounaán</v>
      </c>
      <c r="E1223" s="23">
        <f t="shared" si="446"/>
        <v>44078</v>
      </c>
      <c r="F1223" s="54">
        <f t="shared" si="447"/>
        <v>94</v>
      </c>
      <c r="G1223" cm="1">
        <f t="array" ref="G1223">+INDEX('Casos ACUM Prov'!$CK$3:$OM$16,'TODO PROVINCIA'!C1223+1,'TODO PROVINCIA'!F1223)</f>
        <v>0</v>
      </c>
      <c r="H1223">
        <f t="shared" si="439"/>
        <v>0</v>
      </c>
      <c r="I1223" cm="1">
        <f t="array" ref="I1223">+INDEX('Muertes-PROV'!$C$3:$GE$16,$C1223+1,$F1223)</f>
        <v>0</v>
      </c>
      <c r="J1223">
        <f t="shared" si="440"/>
        <v>0</v>
      </c>
      <c r="K1223" cm="1">
        <f t="array" ref="K1223">+INDEX('rECUPERA-prov'!$C$3:$LA$16,$C1223+1,$F1223)</f>
        <v>0</v>
      </c>
      <c r="L1223">
        <f t="shared" si="441"/>
        <v>0</v>
      </c>
      <c r="M1223">
        <f t="shared" si="448"/>
        <v>0</v>
      </c>
      <c r="N1223">
        <f t="shared" si="442"/>
        <v>0</v>
      </c>
      <c r="O1223" s="57">
        <f t="shared" si="449"/>
        <v>0</v>
      </c>
      <c r="P1223" s="57">
        <f t="shared" si="450"/>
        <v>0</v>
      </c>
      <c r="Q1223" s="57">
        <f t="shared" si="451"/>
        <v>0</v>
      </c>
      <c r="R1223" s="57">
        <f t="shared" si="452"/>
        <v>0</v>
      </c>
      <c r="S1223" s="57">
        <f t="shared" si="453"/>
        <v>0</v>
      </c>
      <c r="T1223" s="57">
        <f t="shared" si="454"/>
        <v>0</v>
      </c>
      <c r="U1223" s="57">
        <f t="shared" si="455"/>
        <v>0</v>
      </c>
      <c r="V1223" s="58">
        <f t="shared" si="456"/>
        <v>0</v>
      </c>
      <c r="W1223" s="58">
        <f t="shared" si="457"/>
        <v>0</v>
      </c>
      <c r="X1223" s="58">
        <f t="shared" si="458"/>
        <v>0</v>
      </c>
      <c r="Y1223" s="58">
        <f t="shared" si="459"/>
        <v>0</v>
      </c>
      <c r="Z1223">
        <f t="shared" si="443"/>
        <v>1249032</v>
      </c>
    </row>
    <row r="1224" spans="1:26" x14ac:dyDescent="0.3">
      <c r="A1224" s="56" t="str">
        <f t="shared" si="445"/>
        <v>OUT TIME</v>
      </c>
      <c r="B1224" s="56" t="str">
        <f t="shared" si="462"/>
        <v>ultimo</v>
      </c>
      <c r="C1224" s="55">
        <f t="shared" si="461"/>
        <v>12</v>
      </c>
      <c r="D1224" t="str">
        <f t="shared" si="461"/>
        <v>Comarca Ngäbe Buglé</v>
      </c>
      <c r="E1224" s="23">
        <f t="shared" si="446"/>
        <v>44078</v>
      </c>
      <c r="F1224" s="54">
        <f t="shared" si="447"/>
        <v>94</v>
      </c>
      <c r="G1224" cm="1">
        <f t="array" ref="G1224">+INDEX('Casos ACUM Prov'!$CK$3:$OM$16,'TODO PROVINCIA'!C1224+1,'TODO PROVINCIA'!F1224)</f>
        <v>0</v>
      </c>
      <c r="H1224">
        <f t="shared" si="439"/>
        <v>0</v>
      </c>
      <c r="I1224" cm="1">
        <f t="array" ref="I1224">+INDEX('Muertes-PROV'!$C$3:$GE$16,$C1224+1,$F1224)</f>
        <v>0</v>
      </c>
      <c r="J1224">
        <f t="shared" si="440"/>
        <v>0</v>
      </c>
      <c r="K1224" cm="1">
        <f t="array" ref="K1224">+INDEX('rECUPERA-prov'!$C$3:$LA$16,$C1224+1,$F1224)</f>
        <v>0</v>
      </c>
      <c r="L1224">
        <f t="shared" si="441"/>
        <v>0</v>
      </c>
      <c r="M1224">
        <f t="shared" si="448"/>
        <v>0</v>
      </c>
      <c r="N1224">
        <f t="shared" si="442"/>
        <v>0</v>
      </c>
      <c r="O1224" s="57">
        <f t="shared" si="449"/>
        <v>0</v>
      </c>
      <c r="P1224" s="57">
        <f t="shared" si="450"/>
        <v>0</v>
      </c>
      <c r="Q1224" s="57">
        <f t="shared" si="451"/>
        <v>0</v>
      </c>
      <c r="R1224" s="57">
        <f t="shared" si="452"/>
        <v>0</v>
      </c>
      <c r="S1224" s="57">
        <f t="shared" si="453"/>
        <v>0</v>
      </c>
      <c r="T1224" s="57">
        <f t="shared" si="454"/>
        <v>0</v>
      </c>
      <c r="U1224" s="57">
        <f t="shared" si="455"/>
        <v>0</v>
      </c>
      <c r="V1224" s="58">
        <f t="shared" si="456"/>
        <v>0</v>
      </c>
      <c r="W1224" s="58">
        <f t="shared" si="457"/>
        <v>0</v>
      </c>
      <c r="X1224" s="58">
        <f t="shared" si="458"/>
        <v>0</v>
      </c>
      <c r="Y1224" s="58">
        <f t="shared" si="459"/>
        <v>0</v>
      </c>
      <c r="Z1224">
        <f t="shared" si="443"/>
        <v>464038</v>
      </c>
    </row>
    <row r="1225" spans="1:26" x14ac:dyDescent="0.3">
      <c r="A1225" s="56" t="str">
        <f t="shared" si="445"/>
        <v>OUT TIME</v>
      </c>
      <c r="B1225" s="56" t="str">
        <f t="shared" si="462"/>
        <v>ultimo</v>
      </c>
      <c r="C1225" s="55">
        <f t="shared" si="461"/>
        <v>13</v>
      </c>
      <c r="D1225" t="str">
        <f t="shared" si="461"/>
        <v>Panamá Oeste</v>
      </c>
      <c r="E1225" s="23">
        <f t="shared" si="446"/>
        <v>44078</v>
      </c>
      <c r="F1225" s="54">
        <f t="shared" si="447"/>
        <v>94</v>
      </c>
      <c r="G1225" cm="1">
        <f t="array" ref="G1225">+INDEX('Casos ACUM Prov'!$CK$3:$OM$16,'TODO PROVINCIA'!C1225+1,'TODO PROVINCIA'!F1225)</f>
        <v>0</v>
      </c>
      <c r="H1225">
        <f t="shared" si="439"/>
        <v>0</v>
      </c>
      <c r="I1225" cm="1">
        <f t="array" ref="I1225">+INDEX('Muertes-PROV'!$C$3:$GE$16,$C1225+1,$F1225)</f>
        <v>0</v>
      </c>
      <c r="J1225">
        <f t="shared" si="440"/>
        <v>0</v>
      </c>
      <c r="K1225" cm="1">
        <f t="array" ref="K1225">+INDEX('rECUPERA-prov'!$C$3:$LA$16,$C1225+1,$F1225)</f>
        <v>0</v>
      </c>
      <c r="L1225">
        <f t="shared" si="441"/>
        <v>0</v>
      </c>
      <c r="M1225">
        <f t="shared" si="448"/>
        <v>0</v>
      </c>
      <c r="N1225">
        <f t="shared" si="442"/>
        <v>0</v>
      </c>
      <c r="O1225" s="57">
        <f t="shared" si="449"/>
        <v>0</v>
      </c>
      <c r="P1225" s="57">
        <f t="shared" si="450"/>
        <v>0</v>
      </c>
      <c r="Q1225" s="57">
        <f t="shared" si="451"/>
        <v>0</v>
      </c>
      <c r="R1225" s="57">
        <f t="shared" si="452"/>
        <v>0</v>
      </c>
      <c r="S1225" s="57">
        <f t="shared" si="453"/>
        <v>0</v>
      </c>
      <c r="T1225" s="57">
        <f t="shared" si="454"/>
        <v>0</v>
      </c>
      <c r="U1225" s="57">
        <f t="shared" si="455"/>
        <v>0</v>
      </c>
      <c r="V1225" s="58">
        <f t="shared" si="456"/>
        <v>0</v>
      </c>
      <c r="W1225" s="58">
        <f t="shared" si="457"/>
        <v>0</v>
      </c>
      <c r="X1225" s="58">
        <f t="shared" si="458"/>
        <v>0</v>
      </c>
      <c r="Y1225" s="58">
        <f t="shared" si="459"/>
        <v>0</v>
      </c>
      <c r="Z1225">
        <f t="shared" si="443"/>
        <v>226991</v>
      </c>
    </row>
    <row r="1226" spans="1:26" x14ac:dyDescent="0.3">
      <c r="A1226" s="56" t="str">
        <f t="shared" si="445"/>
        <v>OUT TIME</v>
      </c>
      <c r="B1226" s="56" t="str">
        <f t="shared" si="462"/>
        <v>ultimo</v>
      </c>
      <c r="C1226" s="55">
        <f t="shared" si="461"/>
        <v>1</v>
      </c>
      <c r="D1226" t="str">
        <f t="shared" si="461"/>
        <v>Bocas del Toro</v>
      </c>
      <c r="E1226" s="23">
        <f t="shared" si="446"/>
        <v>44079</v>
      </c>
      <c r="F1226" s="54">
        <f t="shared" si="447"/>
        <v>95</v>
      </c>
      <c r="G1226" cm="1">
        <f t="array" ref="G1226">+INDEX('Casos ACUM Prov'!$CK$3:$OM$16,'TODO PROVINCIA'!C1226+1,'TODO PROVINCIA'!F1226)</f>
        <v>0</v>
      </c>
      <c r="H1226">
        <f t="shared" si="439"/>
        <v>0</v>
      </c>
      <c r="I1226" cm="1">
        <f t="array" ref="I1226">+INDEX('Muertes-PROV'!$C$3:$GE$16,$C1226+1,$F1226)</f>
        <v>0</v>
      </c>
      <c r="J1226">
        <f t="shared" si="440"/>
        <v>0</v>
      </c>
      <c r="K1226" cm="1">
        <f t="array" ref="K1226">+INDEX('rECUPERA-prov'!$C$3:$LA$16,$C1226+1,$F1226)</f>
        <v>0</v>
      </c>
      <c r="L1226">
        <f t="shared" si="441"/>
        <v>0</v>
      </c>
      <c r="M1226">
        <f t="shared" si="448"/>
        <v>0</v>
      </c>
      <c r="N1226">
        <f t="shared" si="442"/>
        <v>0</v>
      </c>
      <c r="O1226" s="57">
        <f t="shared" si="449"/>
        <v>0</v>
      </c>
      <c r="P1226" s="57">
        <f t="shared" si="450"/>
        <v>0</v>
      </c>
      <c r="Q1226" s="57">
        <f t="shared" si="451"/>
        <v>0</v>
      </c>
      <c r="R1226" s="57">
        <f t="shared" si="452"/>
        <v>0</v>
      </c>
      <c r="S1226" s="57">
        <f t="shared" si="453"/>
        <v>0</v>
      </c>
      <c r="T1226" s="57">
        <f t="shared" si="454"/>
        <v>0</v>
      </c>
      <c r="U1226" s="57">
        <f t="shared" si="455"/>
        <v>0</v>
      </c>
      <c r="V1226" s="58">
        <f t="shared" si="456"/>
        <v>0</v>
      </c>
      <c r="W1226" s="58">
        <f t="shared" si="457"/>
        <v>0</v>
      </c>
      <c r="X1226" s="58">
        <f t="shared" si="458"/>
        <v>0</v>
      </c>
      <c r="Y1226" s="58">
        <f t="shared" si="459"/>
        <v>0</v>
      </c>
      <c r="Z1226">
        <f t="shared" si="443"/>
        <v>125461</v>
      </c>
    </row>
    <row r="1227" spans="1:26" x14ac:dyDescent="0.3">
      <c r="A1227" s="56" t="str">
        <f t="shared" si="445"/>
        <v>OUT TIME</v>
      </c>
      <c r="B1227" s="56" t="str">
        <f t="shared" si="462"/>
        <v>ultimo</v>
      </c>
      <c r="C1227" s="55">
        <f t="shared" si="461"/>
        <v>2</v>
      </c>
      <c r="D1227" t="str">
        <f t="shared" si="461"/>
        <v>Coclé</v>
      </c>
      <c r="E1227" s="23">
        <f t="shared" si="446"/>
        <v>44079</v>
      </c>
      <c r="F1227" s="54">
        <f t="shared" si="447"/>
        <v>95</v>
      </c>
      <c r="G1227" cm="1">
        <f t="array" ref="G1227">+INDEX('Casos ACUM Prov'!$CK$3:$OM$16,'TODO PROVINCIA'!C1227+1,'TODO PROVINCIA'!F1227)</f>
        <v>0</v>
      </c>
      <c r="H1227">
        <f t="shared" si="439"/>
        <v>0</v>
      </c>
      <c r="I1227" cm="1">
        <f t="array" ref="I1227">+INDEX('Muertes-PROV'!$C$3:$GE$16,$C1227+1,$F1227)</f>
        <v>0</v>
      </c>
      <c r="J1227">
        <f t="shared" si="440"/>
        <v>0</v>
      </c>
      <c r="K1227" cm="1">
        <f t="array" ref="K1227">+INDEX('rECUPERA-prov'!$C$3:$LA$16,$C1227+1,$F1227)</f>
        <v>0</v>
      </c>
      <c r="L1227">
        <f t="shared" si="441"/>
        <v>0</v>
      </c>
      <c r="M1227">
        <f t="shared" si="448"/>
        <v>0</v>
      </c>
      <c r="N1227">
        <f t="shared" si="442"/>
        <v>0</v>
      </c>
      <c r="O1227" s="57">
        <f t="shared" si="449"/>
        <v>0</v>
      </c>
      <c r="P1227" s="57">
        <f t="shared" si="450"/>
        <v>0</v>
      </c>
      <c r="Q1227" s="57">
        <f t="shared" si="451"/>
        <v>0</v>
      </c>
      <c r="R1227" s="57">
        <f t="shared" si="452"/>
        <v>0</v>
      </c>
      <c r="S1227" s="57">
        <f t="shared" si="453"/>
        <v>0</v>
      </c>
      <c r="T1227" s="57">
        <f t="shared" si="454"/>
        <v>0</v>
      </c>
      <c r="U1227" s="57">
        <f t="shared" si="455"/>
        <v>0</v>
      </c>
      <c r="V1227" s="58">
        <f t="shared" si="456"/>
        <v>0</v>
      </c>
      <c r="W1227" s="58">
        <f t="shared" si="457"/>
        <v>0</v>
      </c>
      <c r="X1227" s="58">
        <f t="shared" si="458"/>
        <v>0</v>
      </c>
      <c r="Y1227" s="58">
        <f t="shared" si="459"/>
        <v>0</v>
      </c>
      <c r="Z1227">
        <f t="shared" si="443"/>
        <v>416873</v>
      </c>
    </row>
    <row r="1228" spans="1:26" x14ac:dyDescent="0.3">
      <c r="A1228" s="56" t="str">
        <f t="shared" si="445"/>
        <v>OUT TIME</v>
      </c>
      <c r="B1228" s="56" t="str">
        <f t="shared" si="462"/>
        <v>ultimo</v>
      </c>
      <c r="C1228" s="55">
        <f t="shared" ref="C1228:D1243" si="463">+C1215</f>
        <v>3</v>
      </c>
      <c r="D1228" t="str">
        <f t="shared" si="463"/>
        <v>Colón</v>
      </c>
      <c r="E1228" s="23">
        <f t="shared" si="446"/>
        <v>44079</v>
      </c>
      <c r="F1228" s="54">
        <f t="shared" si="447"/>
        <v>95</v>
      </c>
      <c r="G1228" cm="1">
        <f t="array" ref="G1228">+INDEX('Casos ACUM Prov'!$CK$3:$OM$16,'TODO PROVINCIA'!C1228+1,'TODO PROVINCIA'!F1228)</f>
        <v>0</v>
      </c>
      <c r="H1228">
        <f t="shared" si="439"/>
        <v>0</v>
      </c>
      <c r="I1228" cm="1">
        <f t="array" ref="I1228">+INDEX('Muertes-PROV'!$C$3:$GE$16,$C1228+1,$F1228)</f>
        <v>0</v>
      </c>
      <c r="J1228">
        <f t="shared" si="440"/>
        <v>0</v>
      </c>
      <c r="K1228" cm="1">
        <f t="array" ref="K1228">+INDEX('rECUPERA-prov'!$C$3:$LA$16,$C1228+1,$F1228)</f>
        <v>0</v>
      </c>
      <c r="L1228">
        <f t="shared" si="441"/>
        <v>0</v>
      </c>
      <c r="M1228">
        <f t="shared" si="448"/>
        <v>0</v>
      </c>
      <c r="N1228">
        <f t="shared" si="442"/>
        <v>0</v>
      </c>
      <c r="O1228" s="57">
        <f t="shared" si="449"/>
        <v>0</v>
      </c>
      <c r="P1228" s="57">
        <f t="shared" si="450"/>
        <v>0</v>
      </c>
      <c r="Q1228" s="57">
        <f t="shared" si="451"/>
        <v>0</v>
      </c>
      <c r="R1228" s="57">
        <f t="shared" si="452"/>
        <v>0</v>
      </c>
      <c r="S1228" s="57">
        <f t="shared" si="453"/>
        <v>0</v>
      </c>
      <c r="T1228" s="57">
        <f t="shared" si="454"/>
        <v>0</v>
      </c>
      <c r="U1228" s="57">
        <f t="shared" si="455"/>
        <v>0</v>
      </c>
      <c r="V1228" s="58">
        <f t="shared" si="456"/>
        <v>0</v>
      </c>
      <c r="W1228" s="58">
        <f t="shared" si="457"/>
        <v>0</v>
      </c>
      <c r="X1228" s="58">
        <f t="shared" si="458"/>
        <v>0</v>
      </c>
      <c r="Y1228" s="58">
        <f t="shared" si="459"/>
        <v>0</v>
      </c>
      <c r="Z1228">
        <f t="shared" si="443"/>
        <v>233708</v>
      </c>
    </row>
    <row r="1229" spans="1:26" x14ac:dyDescent="0.3">
      <c r="A1229" s="56" t="str">
        <f t="shared" si="445"/>
        <v>OUT TIME</v>
      </c>
      <c r="B1229" s="56" t="str">
        <f t="shared" si="462"/>
        <v>ultimo</v>
      </c>
      <c r="C1229" s="55">
        <f t="shared" si="463"/>
        <v>4</v>
      </c>
      <c r="D1229" t="str">
        <f t="shared" si="463"/>
        <v>Chiriquí</v>
      </c>
      <c r="E1229" s="23">
        <f t="shared" si="446"/>
        <v>44079</v>
      </c>
      <c r="F1229" s="54">
        <f t="shared" si="447"/>
        <v>95</v>
      </c>
      <c r="G1229" cm="1">
        <f t="array" ref="G1229">+INDEX('Casos ACUM Prov'!$CK$3:$OM$16,'TODO PROVINCIA'!C1229+1,'TODO PROVINCIA'!F1229)</f>
        <v>0</v>
      </c>
      <c r="H1229">
        <f t="shared" si="439"/>
        <v>0</v>
      </c>
      <c r="I1229" cm="1">
        <f t="array" ref="I1229">+INDEX('Muertes-PROV'!$C$3:$GE$16,$C1229+1,$F1229)</f>
        <v>0</v>
      </c>
      <c r="J1229">
        <f t="shared" si="440"/>
        <v>0</v>
      </c>
      <c r="K1229" cm="1">
        <f t="array" ref="K1229">+INDEX('rECUPERA-prov'!$C$3:$LA$16,$C1229+1,$F1229)</f>
        <v>0</v>
      </c>
      <c r="L1229">
        <f t="shared" si="441"/>
        <v>0</v>
      </c>
      <c r="M1229">
        <f t="shared" si="448"/>
        <v>0</v>
      </c>
      <c r="N1229">
        <f t="shared" si="442"/>
        <v>0</v>
      </c>
      <c r="O1229" s="57">
        <f t="shared" si="449"/>
        <v>0</v>
      </c>
      <c r="P1229" s="57">
        <f t="shared" si="450"/>
        <v>0</v>
      </c>
      <c r="Q1229" s="57">
        <f t="shared" si="451"/>
        <v>0</v>
      </c>
      <c r="R1229" s="57">
        <f t="shared" si="452"/>
        <v>0</v>
      </c>
      <c r="S1229" s="57">
        <f t="shared" si="453"/>
        <v>0</v>
      </c>
      <c r="T1229" s="57">
        <f t="shared" si="454"/>
        <v>0</v>
      </c>
      <c r="U1229" s="57">
        <f t="shared" si="455"/>
        <v>0</v>
      </c>
      <c r="V1229" s="58">
        <f t="shared" si="456"/>
        <v>0</v>
      </c>
      <c r="W1229" s="58">
        <f t="shared" si="457"/>
        <v>0</v>
      </c>
      <c r="X1229" s="58">
        <f t="shared" si="458"/>
        <v>0</v>
      </c>
      <c r="Y1229" s="58">
        <f t="shared" si="459"/>
        <v>0</v>
      </c>
      <c r="Z1229">
        <f t="shared" si="443"/>
        <v>241928</v>
      </c>
    </row>
    <row r="1230" spans="1:26" x14ac:dyDescent="0.3">
      <c r="A1230" s="56" t="str">
        <f t="shared" si="445"/>
        <v>OUT TIME</v>
      </c>
      <c r="B1230" s="56" t="str">
        <f t="shared" si="462"/>
        <v>ultimo</v>
      </c>
      <c r="C1230" s="55">
        <f t="shared" si="463"/>
        <v>5</v>
      </c>
      <c r="D1230" t="str">
        <f t="shared" si="463"/>
        <v>Darién</v>
      </c>
      <c r="E1230" s="23">
        <f t="shared" si="446"/>
        <v>44079</v>
      </c>
      <c r="F1230" s="54">
        <f t="shared" si="447"/>
        <v>95</v>
      </c>
      <c r="G1230" cm="1">
        <f t="array" ref="G1230">+INDEX('Casos ACUM Prov'!$CK$3:$OM$16,'TODO PROVINCIA'!C1230+1,'TODO PROVINCIA'!F1230)</f>
        <v>0</v>
      </c>
      <c r="H1230">
        <f t="shared" si="439"/>
        <v>0</v>
      </c>
      <c r="I1230" cm="1">
        <f t="array" ref="I1230">+INDEX('Muertes-PROV'!$C$3:$GE$16,$C1230+1,$F1230)</f>
        <v>0</v>
      </c>
      <c r="J1230">
        <f t="shared" si="440"/>
        <v>0</v>
      </c>
      <c r="K1230" cm="1">
        <f t="array" ref="K1230">+INDEX('rECUPERA-prov'!$C$3:$LA$16,$C1230+1,$F1230)</f>
        <v>0</v>
      </c>
      <c r="L1230">
        <f t="shared" si="441"/>
        <v>0</v>
      </c>
      <c r="M1230">
        <f t="shared" si="448"/>
        <v>0</v>
      </c>
      <c r="N1230">
        <f t="shared" si="442"/>
        <v>0</v>
      </c>
      <c r="O1230" s="57">
        <f t="shared" si="449"/>
        <v>0</v>
      </c>
      <c r="P1230" s="57">
        <f t="shared" si="450"/>
        <v>0</v>
      </c>
      <c r="Q1230" s="57">
        <f t="shared" si="451"/>
        <v>0</v>
      </c>
      <c r="R1230" s="57">
        <f t="shared" si="452"/>
        <v>0</v>
      </c>
      <c r="S1230" s="57">
        <f t="shared" si="453"/>
        <v>0</v>
      </c>
      <c r="T1230" s="57">
        <f t="shared" si="454"/>
        <v>0</v>
      </c>
      <c r="U1230" s="57">
        <f t="shared" si="455"/>
        <v>0</v>
      </c>
      <c r="V1230" s="58">
        <f t="shared" si="456"/>
        <v>0</v>
      </c>
      <c r="W1230" s="58">
        <f t="shared" si="457"/>
        <v>0</v>
      </c>
      <c r="X1230" s="58">
        <f t="shared" si="458"/>
        <v>0</v>
      </c>
      <c r="Y1230" s="58">
        <f t="shared" si="459"/>
        <v>0</v>
      </c>
      <c r="Z1230">
        <f t="shared" si="443"/>
        <v>10001</v>
      </c>
    </row>
    <row r="1231" spans="1:26" x14ac:dyDescent="0.3">
      <c r="A1231" s="56" t="str">
        <f t="shared" si="445"/>
        <v>OUT TIME</v>
      </c>
      <c r="B1231" s="56" t="str">
        <f t="shared" si="462"/>
        <v>ultimo</v>
      </c>
      <c r="C1231" s="55">
        <f t="shared" si="463"/>
        <v>6</v>
      </c>
      <c r="D1231" t="str">
        <f t="shared" si="463"/>
        <v>Herrera</v>
      </c>
      <c r="E1231" s="23">
        <f t="shared" si="446"/>
        <v>44079</v>
      </c>
      <c r="F1231" s="54">
        <f t="shared" si="447"/>
        <v>95</v>
      </c>
      <c r="G1231" cm="1">
        <f t="array" ref="G1231">+INDEX('Casos ACUM Prov'!$CK$3:$OM$16,'TODO PROVINCIA'!C1231+1,'TODO PROVINCIA'!F1231)</f>
        <v>0</v>
      </c>
      <c r="H1231">
        <f t="shared" si="439"/>
        <v>0</v>
      </c>
      <c r="I1231" cm="1">
        <f t="array" ref="I1231">+INDEX('Muertes-PROV'!$C$3:$GE$16,$C1231+1,$F1231)</f>
        <v>0</v>
      </c>
      <c r="J1231">
        <f t="shared" si="440"/>
        <v>0</v>
      </c>
      <c r="K1231" cm="1">
        <f t="array" ref="K1231">+INDEX('rECUPERA-prov'!$C$3:$LA$16,$C1231+1,$F1231)</f>
        <v>0</v>
      </c>
      <c r="L1231">
        <f t="shared" si="441"/>
        <v>0</v>
      </c>
      <c r="M1231">
        <f t="shared" si="448"/>
        <v>0</v>
      </c>
      <c r="N1231">
        <f t="shared" si="442"/>
        <v>0</v>
      </c>
      <c r="O1231" s="57">
        <f t="shared" si="449"/>
        <v>0</v>
      </c>
      <c r="P1231" s="57">
        <f t="shared" si="450"/>
        <v>0</v>
      </c>
      <c r="Q1231" s="57">
        <f t="shared" si="451"/>
        <v>0</v>
      </c>
      <c r="R1231" s="57">
        <f t="shared" si="452"/>
        <v>0</v>
      </c>
      <c r="S1231" s="57">
        <f t="shared" si="453"/>
        <v>0</v>
      </c>
      <c r="T1231" s="57">
        <f t="shared" si="454"/>
        <v>0</v>
      </c>
      <c r="U1231" s="57">
        <f t="shared" si="455"/>
        <v>0</v>
      </c>
      <c r="V1231" s="58">
        <f t="shared" si="456"/>
        <v>0</v>
      </c>
      <c r="W1231" s="58">
        <f t="shared" si="457"/>
        <v>0</v>
      </c>
      <c r="X1231" s="58">
        <f t="shared" si="458"/>
        <v>0</v>
      </c>
      <c r="Y1231" s="58">
        <f t="shared" si="459"/>
        <v>0</v>
      </c>
      <c r="Z1231">
        <f t="shared" si="443"/>
        <v>33109</v>
      </c>
    </row>
    <row r="1232" spans="1:26" x14ac:dyDescent="0.3">
      <c r="A1232" s="56" t="str">
        <f t="shared" si="445"/>
        <v>OUT TIME</v>
      </c>
      <c r="B1232" s="56" t="str">
        <f t="shared" si="462"/>
        <v>ultimo</v>
      </c>
      <c r="C1232" s="55">
        <f t="shared" si="463"/>
        <v>7</v>
      </c>
      <c r="D1232" t="str">
        <f t="shared" si="463"/>
        <v>Los Santos</v>
      </c>
      <c r="E1232" s="23">
        <f t="shared" si="446"/>
        <v>44079</v>
      </c>
      <c r="F1232" s="54">
        <f t="shared" si="447"/>
        <v>95</v>
      </c>
      <c r="G1232" cm="1">
        <f t="array" ref="G1232">+INDEX('Casos ACUM Prov'!$CK$3:$OM$16,'TODO PROVINCIA'!C1232+1,'TODO PROVINCIA'!F1232)</f>
        <v>0</v>
      </c>
      <c r="H1232">
        <f t="shared" si="439"/>
        <v>0</v>
      </c>
      <c r="I1232" cm="1">
        <f t="array" ref="I1232">+INDEX('Muertes-PROV'!$C$3:$GE$16,$C1232+1,$F1232)</f>
        <v>0</v>
      </c>
      <c r="J1232">
        <f t="shared" si="440"/>
        <v>0</v>
      </c>
      <c r="K1232" cm="1">
        <f t="array" ref="K1232">+INDEX('rECUPERA-prov'!$C$3:$LA$16,$C1232+1,$F1232)</f>
        <v>0</v>
      </c>
      <c r="L1232">
        <f t="shared" si="441"/>
        <v>0</v>
      </c>
      <c r="M1232">
        <f t="shared" si="448"/>
        <v>0</v>
      </c>
      <c r="N1232">
        <f t="shared" si="442"/>
        <v>0</v>
      </c>
      <c r="O1232" s="57">
        <f t="shared" si="449"/>
        <v>0</v>
      </c>
      <c r="P1232" s="57">
        <f t="shared" si="450"/>
        <v>0</v>
      </c>
      <c r="Q1232" s="57">
        <f t="shared" si="451"/>
        <v>0</v>
      </c>
      <c r="R1232" s="57">
        <f t="shared" si="452"/>
        <v>0</v>
      </c>
      <c r="S1232" s="57">
        <f t="shared" si="453"/>
        <v>0</v>
      </c>
      <c r="T1232" s="57">
        <f t="shared" si="454"/>
        <v>0</v>
      </c>
      <c r="U1232" s="57">
        <f t="shared" si="455"/>
        <v>0</v>
      </c>
      <c r="V1232" s="58">
        <f t="shared" si="456"/>
        <v>0</v>
      </c>
      <c r="W1232" s="58">
        <f t="shared" si="457"/>
        <v>0</v>
      </c>
      <c r="X1232" s="58">
        <f t="shared" si="458"/>
        <v>0</v>
      </c>
      <c r="Y1232" s="58">
        <f t="shared" si="459"/>
        <v>0</v>
      </c>
      <c r="Z1232">
        <f t="shared" si="443"/>
        <v>156747</v>
      </c>
    </row>
    <row r="1233" spans="1:26" x14ac:dyDescent="0.3">
      <c r="A1233" s="56" t="str">
        <f t="shared" si="445"/>
        <v>OUT TIME</v>
      </c>
      <c r="B1233" s="56" t="str">
        <f t="shared" si="462"/>
        <v>ultimo</v>
      </c>
      <c r="C1233" s="55">
        <f t="shared" si="463"/>
        <v>8</v>
      </c>
      <c r="D1233" t="str">
        <f t="shared" si="463"/>
        <v>Panamá</v>
      </c>
      <c r="E1233" s="23">
        <f t="shared" si="446"/>
        <v>44079</v>
      </c>
      <c r="F1233" s="54">
        <f t="shared" si="447"/>
        <v>95</v>
      </c>
      <c r="G1233" cm="1">
        <f t="array" ref="G1233">+INDEX('Casos ACUM Prov'!$CK$3:$OM$16,'TODO PROVINCIA'!C1233+1,'TODO PROVINCIA'!F1233)</f>
        <v>0</v>
      </c>
      <c r="H1233">
        <f t="shared" ref="H1233:H1296" si="464">+G1233-G1220</f>
        <v>0</v>
      </c>
      <c r="I1233" cm="1">
        <f t="array" ref="I1233">+INDEX('Muertes-PROV'!$C$3:$GE$16,$C1233+1,$F1233)</f>
        <v>0</v>
      </c>
      <c r="J1233">
        <f t="shared" ref="J1233:J1296" si="465">+I1233-I1220</f>
        <v>0</v>
      </c>
      <c r="K1233" cm="1">
        <f t="array" ref="K1233">+INDEX('rECUPERA-prov'!$C$3:$LA$16,$C1233+1,$F1233)</f>
        <v>0</v>
      </c>
      <c r="L1233">
        <f t="shared" ref="L1233:L1296" si="466">+K1233-K1220</f>
        <v>0</v>
      </c>
      <c r="M1233">
        <f t="shared" si="448"/>
        <v>0</v>
      </c>
      <c r="N1233">
        <f t="shared" ref="N1233:N1296" si="467">+M1233-M1220</f>
        <v>0</v>
      </c>
      <c r="O1233" s="57">
        <f t="shared" si="449"/>
        <v>0</v>
      </c>
      <c r="P1233" s="57">
        <f t="shared" si="450"/>
        <v>0</v>
      </c>
      <c r="Q1233" s="57">
        <f t="shared" si="451"/>
        <v>0</v>
      </c>
      <c r="R1233" s="57">
        <f t="shared" si="452"/>
        <v>0</v>
      </c>
      <c r="S1233" s="57">
        <f t="shared" si="453"/>
        <v>0</v>
      </c>
      <c r="T1233" s="57">
        <f t="shared" si="454"/>
        <v>0</v>
      </c>
      <c r="U1233" s="57">
        <f t="shared" si="455"/>
        <v>0</v>
      </c>
      <c r="V1233" s="58">
        <f t="shared" si="456"/>
        <v>0</v>
      </c>
      <c r="W1233" s="58">
        <f t="shared" si="457"/>
        <v>0</v>
      </c>
      <c r="X1233" s="58">
        <f t="shared" si="458"/>
        <v>0</v>
      </c>
      <c r="Y1233" s="58">
        <f t="shared" si="459"/>
        <v>0</v>
      </c>
      <c r="Z1233">
        <f t="shared" ref="Z1233:Z1296" si="468">+Z1220</f>
        <v>109955</v>
      </c>
    </row>
    <row r="1234" spans="1:26" x14ac:dyDescent="0.3">
      <c r="A1234" s="56" t="str">
        <f t="shared" si="445"/>
        <v>OUT TIME</v>
      </c>
      <c r="B1234" s="56" t="str">
        <f t="shared" si="462"/>
        <v>ultimo</v>
      </c>
      <c r="C1234" s="55">
        <f t="shared" si="463"/>
        <v>9</v>
      </c>
      <c r="D1234" t="str">
        <f t="shared" si="463"/>
        <v>Veraguas</v>
      </c>
      <c r="E1234" s="23">
        <f t="shared" si="446"/>
        <v>44079</v>
      </c>
      <c r="F1234" s="54">
        <f t="shared" si="447"/>
        <v>95</v>
      </c>
      <c r="G1234" cm="1">
        <f t="array" ref="G1234">+INDEX('Casos ACUM Prov'!$CK$3:$OM$16,'TODO PROVINCIA'!C1234+1,'TODO PROVINCIA'!F1234)</f>
        <v>0</v>
      </c>
      <c r="H1234">
        <f t="shared" si="464"/>
        <v>0</v>
      </c>
      <c r="I1234" cm="1">
        <f t="array" ref="I1234">+INDEX('Muertes-PROV'!$C$3:$GE$16,$C1234+1,$F1234)</f>
        <v>0</v>
      </c>
      <c r="J1234">
        <f t="shared" si="465"/>
        <v>0</v>
      </c>
      <c r="K1234" cm="1">
        <f t="array" ref="K1234">+INDEX('rECUPERA-prov'!$C$3:$LA$16,$C1234+1,$F1234)</f>
        <v>0</v>
      </c>
      <c r="L1234">
        <f t="shared" si="466"/>
        <v>0</v>
      </c>
      <c r="M1234">
        <f t="shared" si="448"/>
        <v>0</v>
      </c>
      <c r="N1234">
        <f t="shared" si="467"/>
        <v>0</v>
      </c>
      <c r="O1234" s="57">
        <f t="shared" si="449"/>
        <v>0</v>
      </c>
      <c r="P1234" s="57">
        <f t="shared" si="450"/>
        <v>0</v>
      </c>
      <c r="Q1234" s="57">
        <f t="shared" si="451"/>
        <v>0</v>
      </c>
      <c r="R1234" s="57">
        <f t="shared" si="452"/>
        <v>0</v>
      </c>
      <c r="S1234" s="57">
        <f t="shared" si="453"/>
        <v>0</v>
      </c>
      <c r="T1234" s="57">
        <f t="shared" si="454"/>
        <v>0</v>
      </c>
      <c r="U1234" s="57">
        <f t="shared" si="455"/>
        <v>0</v>
      </c>
      <c r="V1234" s="58">
        <f t="shared" si="456"/>
        <v>0</v>
      </c>
      <c r="W1234" s="58">
        <f t="shared" si="457"/>
        <v>0</v>
      </c>
      <c r="X1234" s="58">
        <f t="shared" si="458"/>
        <v>0</v>
      </c>
      <c r="Y1234" s="58">
        <f t="shared" si="459"/>
        <v>0</v>
      </c>
      <c r="Z1234">
        <f t="shared" si="468"/>
        <v>109955</v>
      </c>
    </row>
    <row r="1235" spans="1:26" x14ac:dyDescent="0.3">
      <c r="A1235" s="56" t="str">
        <f t="shared" si="445"/>
        <v>OUT TIME</v>
      </c>
      <c r="B1235" s="56" t="str">
        <f t="shared" si="462"/>
        <v>ultimo</v>
      </c>
      <c r="C1235" s="55">
        <f t="shared" si="463"/>
        <v>10</v>
      </c>
      <c r="D1235" t="str">
        <f t="shared" si="463"/>
        <v>Comarca Kuna Yala</v>
      </c>
      <c r="E1235" s="23">
        <f t="shared" si="446"/>
        <v>44079</v>
      </c>
      <c r="F1235" s="54">
        <f t="shared" si="447"/>
        <v>95</v>
      </c>
      <c r="G1235" cm="1">
        <f t="array" ref="G1235">+INDEX('Casos ACUM Prov'!$CK$3:$OM$16,'TODO PROVINCIA'!C1235+1,'TODO PROVINCIA'!F1235)</f>
        <v>0</v>
      </c>
      <c r="H1235">
        <f t="shared" si="464"/>
        <v>0</v>
      </c>
      <c r="I1235" cm="1">
        <f t="array" ref="I1235">+INDEX('Muertes-PROV'!$C$3:$GE$16,$C1235+1,$F1235)</f>
        <v>0</v>
      </c>
      <c r="J1235">
        <f t="shared" si="465"/>
        <v>0</v>
      </c>
      <c r="K1235" cm="1">
        <f t="array" ref="K1235">+INDEX('rECUPERA-prov'!$C$3:$LA$16,$C1235+1,$F1235)</f>
        <v>0</v>
      </c>
      <c r="L1235">
        <f t="shared" si="466"/>
        <v>0</v>
      </c>
      <c r="M1235">
        <f t="shared" si="448"/>
        <v>0</v>
      </c>
      <c r="N1235">
        <f t="shared" si="467"/>
        <v>0</v>
      </c>
      <c r="O1235" s="57">
        <f t="shared" si="449"/>
        <v>0</v>
      </c>
      <c r="P1235" s="57">
        <f t="shared" si="450"/>
        <v>0</v>
      </c>
      <c r="Q1235" s="57">
        <f t="shared" si="451"/>
        <v>0</v>
      </c>
      <c r="R1235" s="57">
        <f t="shared" si="452"/>
        <v>0</v>
      </c>
      <c r="S1235" s="57">
        <f t="shared" si="453"/>
        <v>0</v>
      </c>
      <c r="T1235" s="57">
        <f t="shared" si="454"/>
        <v>0</v>
      </c>
      <c r="U1235" s="57">
        <f t="shared" si="455"/>
        <v>0</v>
      </c>
      <c r="V1235" s="58">
        <f t="shared" si="456"/>
        <v>0</v>
      </c>
      <c r="W1235" s="58">
        <f t="shared" si="457"/>
        <v>0</v>
      </c>
      <c r="X1235" s="58">
        <f t="shared" si="458"/>
        <v>0</v>
      </c>
      <c r="Y1235" s="58">
        <f t="shared" si="459"/>
        <v>0</v>
      </c>
      <c r="Z1235">
        <f t="shared" si="468"/>
        <v>89592</v>
      </c>
    </row>
    <row r="1236" spans="1:26" x14ac:dyDescent="0.3">
      <c r="A1236" s="56" t="str">
        <f t="shared" si="445"/>
        <v>OUT TIME</v>
      </c>
      <c r="B1236" s="56" t="str">
        <f t="shared" si="462"/>
        <v>ultimo</v>
      </c>
      <c r="C1236" s="55">
        <f t="shared" si="463"/>
        <v>11</v>
      </c>
      <c r="D1236" t="str">
        <f t="shared" si="463"/>
        <v>Comarca Emberá Wounaán</v>
      </c>
      <c r="E1236" s="23">
        <f t="shared" si="446"/>
        <v>44079</v>
      </c>
      <c r="F1236" s="54">
        <f t="shared" si="447"/>
        <v>95</v>
      </c>
      <c r="G1236" cm="1">
        <f t="array" ref="G1236">+INDEX('Casos ACUM Prov'!$CK$3:$OM$16,'TODO PROVINCIA'!C1236+1,'TODO PROVINCIA'!F1236)</f>
        <v>0</v>
      </c>
      <c r="H1236">
        <f t="shared" si="464"/>
        <v>0</v>
      </c>
      <c r="I1236" cm="1">
        <f t="array" ref="I1236">+INDEX('Muertes-PROV'!$C$3:$GE$16,$C1236+1,$F1236)</f>
        <v>0</v>
      </c>
      <c r="J1236">
        <f t="shared" si="465"/>
        <v>0</v>
      </c>
      <c r="K1236" cm="1">
        <f t="array" ref="K1236">+INDEX('rECUPERA-prov'!$C$3:$LA$16,$C1236+1,$F1236)</f>
        <v>0</v>
      </c>
      <c r="L1236">
        <f t="shared" si="466"/>
        <v>0</v>
      </c>
      <c r="M1236">
        <f t="shared" si="448"/>
        <v>0</v>
      </c>
      <c r="N1236">
        <f t="shared" si="467"/>
        <v>0</v>
      </c>
      <c r="O1236" s="57">
        <f t="shared" si="449"/>
        <v>0</v>
      </c>
      <c r="P1236" s="57">
        <f t="shared" si="450"/>
        <v>0</v>
      </c>
      <c r="Q1236" s="57">
        <f t="shared" si="451"/>
        <v>0</v>
      </c>
      <c r="R1236" s="57">
        <f t="shared" si="452"/>
        <v>0</v>
      </c>
      <c r="S1236" s="57">
        <f t="shared" si="453"/>
        <v>0</v>
      </c>
      <c r="T1236" s="57">
        <f t="shared" si="454"/>
        <v>0</v>
      </c>
      <c r="U1236" s="57">
        <f t="shared" si="455"/>
        <v>0</v>
      </c>
      <c r="V1236" s="58">
        <f t="shared" si="456"/>
        <v>0</v>
      </c>
      <c r="W1236" s="58">
        <f t="shared" si="457"/>
        <v>0</v>
      </c>
      <c r="X1236" s="58">
        <f t="shared" si="458"/>
        <v>0</v>
      </c>
      <c r="Y1236" s="58">
        <f t="shared" si="459"/>
        <v>0</v>
      </c>
      <c r="Z1236">
        <f t="shared" si="468"/>
        <v>1249032</v>
      </c>
    </row>
    <row r="1237" spans="1:26" x14ac:dyDescent="0.3">
      <c r="A1237" s="56" t="str">
        <f t="shared" si="445"/>
        <v>OUT TIME</v>
      </c>
      <c r="B1237" s="56" t="str">
        <f t="shared" si="462"/>
        <v>ultimo</v>
      </c>
      <c r="C1237" s="55">
        <f t="shared" si="463"/>
        <v>12</v>
      </c>
      <c r="D1237" t="str">
        <f t="shared" si="463"/>
        <v>Comarca Ngäbe Buglé</v>
      </c>
      <c r="E1237" s="23">
        <f t="shared" si="446"/>
        <v>44079</v>
      </c>
      <c r="F1237" s="54">
        <f t="shared" si="447"/>
        <v>95</v>
      </c>
      <c r="G1237" cm="1">
        <f t="array" ref="G1237">+INDEX('Casos ACUM Prov'!$CK$3:$OM$16,'TODO PROVINCIA'!C1237+1,'TODO PROVINCIA'!F1237)</f>
        <v>0</v>
      </c>
      <c r="H1237">
        <f t="shared" si="464"/>
        <v>0</v>
      </c>
      <c r="I1237" cm="1">
        <f t="array" ref="I1237">+INDEX('Muertes-PROV'!$C$3:$GE$16,$C1237+1,$F1237)</f>
        <v>0</v>
      </c>
      <c r="J1237">
        <f t="shared" si="465"/>
        <v>0</v>
      </c>
      <c r="K1237" cm="1">
        <f t="array" ref="K1237">+INDEX('rECUPERA-prov'!$C$3:$LA$16,$C1237+1,$F1237)</f>
        <v>0</v>
      </c>
      <c r="L1237">
        <f t="shared" si="466"/>
        <v>0</v>
      </c>
      <c r="M1237">
        <f t="shared" si="448"/>
        <v>0</v>
      </c>
      <c r="N1237">
        <f t="shared" si="467"/>
        <v>0</v>
      </c>
      <c r="O1237" s="57">
        <f t="shared" si="449"/>
        <v>0</v>
      </c>
      <c r="P1237" s="57">
        <f t="shared" si="450"/>
        <v>0</v>
      </c>
      <c r="Q1237" s="57">
        <f t="shared" si="451"/>
        <v>0</v>
      </c>
      <c r="R1237" s="57">
        <f t="shared" si="452"/>
        <v>0</v>
      </c>
      <c r="S1237" s="57">
        <f t="shared" si="453"/>
        <v>0</v>
      </c>
      <c r="T1237" s="57">
        <f t="shared" si="454"/>
        <v>0</v>
      </c>
      <c r="U1237" s="57">
        <f t="shared" si="455"/>
        <v>0</v>
      </c>
      <c r="V1237" s="58">
        <f t="shared" si="456"/>
        <v>0</v>
      </c>
      <c r="W1237" s="58">
        <f t="shared" si="457"/>
        <v>0</v>
      </c>
      <c r="X1237" s="58">
        <f t="shared" si="458"/>
        <v>0</v>
      </c>
      <c r="Y1237" s="58">
        <f t="shared" si="459"/>
        <v>0</v>
      </c>
      <c r="Z1237">
        <f t="shared" si="468"/>
        <v>464038</v>
      </c>
    </row>
    <row r="1238" spans="1:26" x14ac:dyDescent="0.3">
      <c r="A1238" s="56" t="str">
        <f t="shared" si="445"/>
        <v>OUT TIME</v>
      </c>
      <c r="B1238" s="56" t="str">
        <f t="shared" si="462"/>
        <v>ultimo</v>
      </c>
      <c r="C1238" s="55">
        <f t="shared" si="463"/>
        <v>13</v>
      </c>
      <c r="D1238" t="str">
        <f t="shared" si="463"/>
        <v>Panamá Oeste</v>
      </c>
      <c r="E1238" s="23">
        <f t="shared" si="446"/>
        <v>44079</v>
      </c>
      <c r="F1238" s="54">
        <f t="shared" si="447"/>
        <v>95</v>
      </c>
      <c r="G1238" cm="1">
        <f t="array" ref="G1238">+INDEX('Casos ACUM Prov'!$CK$3:$OM$16,'TODO PROVINCIA'!C1238+1,'TODO PROVINCIA'!F1238)</f>
        <v>0</v>
      </c>
      <c r="H1238">
        <f t="shared" si="464"/>
        <v>0</v>
      </c>
      <c r="I1238" cm="1">
        <f t="array" ref="I1238">+INDEX('Muertes-PROV'!$C$3:$GE$16,$C1238+1,$F1238)</f>
        <v>0</v>
      </c>
      <c r="J1238">
        <f t="shared" si="465"/>
        <v>0</v>
      </c>
      <c r="K1238" cm="1">
        <f t="array" ref="K1238">+INDEX('rECUPERA-prov'!$C$3:$LA$16,$C1238+1,$F1238)</f>
        <v>0</v>
      </c>
      <c r="L1238">
        <f t="shared" si="466"/>
        <v>0</v>
      </c>
      <c r="M1238">
        <f t="shared" si="448"/>
        <v>0</v>
      </c>
      <c r="N1238">
        <f t="shared" si="467"/>
        <v>0</v>
      </c>
      <c r="O1238" s="57">
        <f t="shared" si="449"/>
        <v>0</v>
      </c>
      <c r="P1238" s="57">
        <f t="shared" si="450"/>
        <v>0</v>
      </c>
      <c r="Q1238" s="57">
        <f t="shared" si="451"/>
        <v>0</v>
      </c>
      <c r="R1238" s="57">
        <f t="shared" si="452"/>
        <v>0</v>
      </c>
      <c r="S1238" s="57">
        <f t="shared" si="453"/>
        <v>0</v>
      </c>
      <c r="T1238" s="57">
        <f t="shared" si="454"/>
        <v>0</v>
      </c>
      <c r="U1238" s="57">
        <f t="shared" si="455"/>
        <v>0</v>
      </c>
      <c r="V1238" s="58">
        <f t="shared" si="456"/>
        <v>0</v>
      </c>
      <c r="W1238" s="58">
        <f t="shared" si="457"/>
        <v>0</v>
      </c>
      <c r="X1238" s="58">
        <f t="shared" si="458"/>
        <v>0</v>
      </c>
      <c r="Y1238" s="58">
        <f t="shared" si="459"/>
        <v>0</v>
      </c>
      <c r="Z1238">
        <f t="shared" si="468"/>
        <v>226991</v>
      </c>
    </row>
    <row r="1239" spans="1:26" x14ac:dyDescent="0.3">
      <c r="A1239" s="56" t="str">
        <f t="shared" si="445"/>
        <v>OUT TIME</v>
      </c>
      <c r="B1239" s="56" t="str">
        <f t="shared" si="462"/>
        <v>ultimo</v>
      </c>
      <c r="C1239" s="55">
        <f t="shared" si="463"/>
        <v>1</v>
      </c>
      <c r="D1239" t="str">
        <f t="shared" si="463"/>
        <v>Bocas del Toro</v>
      </c>
      <c r="E1239" s="23">
        <f t="shared" si="446"/>
        <v>44080</v>
      </c>
      <c r="F1239" s="54">
        <f t="shared" si="447"/>
        <v>96</v>
      </c>
      <c r="G1239" cm="1">
        <f t="array" ref="G1239">+INDEX('Casos ACUM Prov'!$CK$3:$OM$16,'TODO PROVINCIA'!C1239+1,'TODO PROVINCIA'!F1239)</f>
        <v>0</v>
      </c>
      <c r="H1239">
        <f t="shared" si="464"/>
        <v>0</v>
      </c>
      <c r="I1239" cm="1">
        <f t="array" ref="I1239">+INDEX('Muertes-PROV'!$C$3:$GE$16,$C1239+1,$F1239)</f>
        <v>0</v>
      </c>
      <c r="J1239">
        <f t="shared" si="465"/>
        <v>0</v>
      </c>
      <c r="K1239" cm="1">
        <f t="array" ref="K1239">+INDEX('rECUPERA-prov'!$C$3:$LA$16,$C1239+1,$F1239)</f>
        <v>0</v>
      </c>
      <c r="L1239">
        <f t="shared" si="466"/>
        <v>0</v>
      </c>
      <c r="M1239">
        <f t="shared" si="448"/>
        <v>0</v>
      </c>
      <c r="N1239">
        <f t="shared" si="467"/>
        <v>0</v>
      </c>
      <c r="O1239" s="57">
        <f t="shared" si="449"/>
        <v>0</v>
      </c>
      <c r="P1239" s="57">
        <f t="shared" si="450"/>
        <v>0</v>
      </c>
      <c r="Q1239" s="57">
        <f t="shared" si="451"/>
        <v>0</v>
      </c>
      <c r="R1239" s="57">
        <f t="shared" si="452"/>
        <v>0</v>
      </c>
      <c r="S1239" s="57">
        <f t="shared" si="453"/>
        <v>0</v>
      </c>
      <c r="T1239" s="57">
        <f t="shared" si="454"/>
        <v>0</v>
      </c>
      <c r="U1239" s="57">
        <f t="shared" si="455"/>
        <v>0</v>
      </c>
      <c r="V1239" s="58">
        <f t="shared" si="456"/>
        <v>0</v>
      </c>
      <c r="W1239" s="58">
        <f t="shared" si="457"/>
        <v>0</v>
      </c>
      <c r="X1239" s="58">
        <f t="shared" si="458"/>
        <v>0</v>
      </c>
      <c r="Y1239" s="58">
        <f t="shared" si="459"/>
        <v>0</v>
      </c>
      <c r="Z1239">
        <f t="shared" si="468"/>
        <v>125461</v>
      </c>
    </row>
    <row r="1240" spans="1:26" x14ac:dyDescent="0.3">
      <c r="A1240" s="56" t="str">
        <f t="shared" si="445"/>
        <v>OUT TIME</v>
      </c>
      <c r="B1240" s="56" t="str">
        <f t="shared" si="462"/>
        <v>ultimo</v>
      </c>
      <c r="C1240" s="55">
        <f t="shared" si="463"/>
        <v>2</v>
      </c>
      <c r="D1240" t="str">
        <f t="shared" si="463"/>
        <v>Coclé</v>
      </c>
      <c r="E1240" s="23">
        <f t="shared" si="446"/>
        <v>44080</v>
      </c>
      <c r="F1240" s="54">
        <f t="shared" si="447"/>
        <v>96</v>
      </c>
      <c r="G1240" cm="1">
        <f t="array" ref="G1240">+INDEX('Casos ACUM Prov'!$CK$3:$OM$16,'TODO PROVINCIA'!C1240+1,'TODO PROVINCIA'!F1240)</f>
        <v>0</v>
      </c>
      <c r="H1240">
        <f t="shared" si="464"/>
        <v>0</v>
      </c>
      <c r="I1240" cm="1">
        <f t="array" ref="I1240">+INDEX('Muertes-PROV'!$C$3:$GE$16,$C1240+1,$F1240)</f>
        <v>0</v>
      </c>
      <c r="J1240">
        <f t="shared" si="465"/>
        <v>0</v>
      </c>
      <c r="K1240" cm="1">
        <f t="array" ref="K1240">+INDEX('rECUPERA-prov'!$C$3:$LA$16,$C1240+1,$F1240)</f>
        <v>0</v>
      </c>
      <c r="L1240">
        <f t="shared" si="466"/>
        <v>0</v>
      </c>
      <c r="M1240">
        <f t="shared" si="448"/>
        <v>0</v>
      </c>
      <c r="N1240">
        <f t="shared" si="467"/>
        <v>0</v>
      </c>
      <c r="O1240" s="57">
        <f t="shared" si="449"/>
        <v>0</v>
      </c>
      <c r="P1240" s="57">
        <f t="shared" si="450"/>
        <v>0</v>
      </c>
      <c r="Q1240" s="57">
        <f t="shared" si="451"/>
        <v>0</v>
      </c>
      <c r="R1240" s="57">
        <f t="shared" si="452"/>
        <v>0</v>
      </c>
      <c r="S1240" s="57">
        <f t="shared" si="453"/>
        <v>0</v>
      </c>
      <c r="T1240" s="57">
        <f t="shared" si="454"/>
        <v>0</v>
      </c>
      <c r="U1240" s="57">
        <f t="shared" si="455"/>
        <v>0</v>
      </c>
      <c r="V1240" s="58">
        <f t="shared" si="456"/>
        <v>0</v>
      </c>
      <c r="W1240" s="58">
        <f t="shared" si="457"/>
        <v>0</v>
      </c>
      <c r="X1240" s="58">
        <f t="shared" si="458"/>
        <v>0</v>
      </c>
      <c r="Y1240" s="58">
        <f t="shared" si="459"/>
        <v>0</v>
      </c>
      <c r="Z1240">
        <f t="shared" si="468"/>
        <v>416873</v>
      </c>
    </row>
    <row r="1241" spans="1:26" x14ac:dyDescent="0.3">
      <c r="A1241" s="56" t="str">
        <f t="shared" si="445"/>
        <v>OUT TIME</v>
      </c>
      <c r="B1241" s="56" t="str">
        <f t="shared" si="462"/>
        <v>ultimo</v>
      </c>
      <c r="C1241" s="55">
        <f t="shared" si="463"/>
        <v>3</v>
      </c>
      <c r="D1241" t="str">
        <f t="shared" si="463"/>
        <v>Colón</v>
      </c>
      <c r="E1241" s="23">
        <f t="shared" si="446"/>
        <v>44080</v>
      </c>
      <c r="F1241" s="54">
        <f t="shared" si="447"/>
        <v>96</v>
      </c>
      <c r="G1241" cm="1">
        <f t="array" ref="G1241">+INDEX('Casos ACUM Prov'!$CK$3:$OM$16,'TODO PROVINCIA'!C1241+1,'TODO PROVINCIA'!F1241)</f>
        <v>0</v>
      </c>
      <c r="H1241">
        <f t="shared" si="464"/>
        <v>0</v>
      </c>
      <c r="I1241" cm="1">
        <f t="array" ref="I1241">+INDEX('Muertes-PROV'!$C$3:$GE$16,$C1241+1,$F1241)</f>
        <v>0</v>
      </c>
      <c r="J1241">
        <f t="shared" si="465"/>
        <v>0</v>
      </c>
      <c r="K1241" cm="1">
        <f t="array" ref="K1241">+INDEX('rECUPERA-prov'!$C$3:$LA$16,$C1241+1,$F1241)</f>
        <v>0</v>
      </c>
      <c r="L1241">
        <f t="shared" si="466"/>
        <v>0</v>
      </c>
      <c r="M1241">
        <f t="shared" si="448"/>
        <v>0</v>
      </c>
      <c r="N1241">
        <f t="shared" si="467"/>
        <v>0</v>
      </c>
      <c r="O1241" s="57">
        <f t="shared" si="449"/>
        <v>0</v>
      </c>
      <c r="P1241" s="57">
        <f t="shared" si="450"/>
        <v>0</v>
      </c>
      <c r="Q1241" s="57">
        <f t="shared" si="451"/>
        <v>0</v>
      </c>
      <c r="R1241" s="57">
        <f t="shared" si="452"/>
        <v>0</v>
      </c>
      <c r="S1241" s="57">
        <f t="shared" si="453"/>
        <v>0</v>
      </c>
      <c r="T1241" s="57">
        <f t="shared" si="454"/>
        <v>0</v>
      </c>
      <c r="U1241" s="57">
        <f t="shared" si="455"/>
        <v>0</v>
      </c>
      <c r="V1241" s="58">
        <f t="shared" si="456"/>
        <v>0</v>
      </c>
      <c r="W1241" s="58">
        <f t="shared" si="457"/>
        <v>0</v>
      </c>
      <c r="X1241" s="58">
        <f t="shared" si="458"/>
        <v>0</v>
      </c>
      <c r="Y1241" s="58">
        <f t="shared" si="459"/>
        <v>0</v>
      </c>
      <c r="Z1241">
        <f t="shared" si="468"/>
        <v>233708</v>
      </c>
    </row>
    <row r="1242" spans="1:26" x14ac:dyDescent="0.3">
      <c r="A1242" s="56" t="str">
        <f t="shared" si="445"/>
        <v>OUT TIME</v>
      </c>
      <c r="B1242" s="56" t="str">
        <f t="shared" si="462"/>
        <v>ultimo</v>
      </c>
      <c r="C1242" s="55">
        <f t="shared" si="463"/>
        <v>4</v>
      </c>
      <c r="D1242" t="str">
        <f t="shared" si="463"/>
        <v>Chiriquí</v>
      </c>
      <c r="E1242" s="23">
        <f t="shared" si="446"/>
        <v>44080</v>
      </c>
      <c r="F1242" s="54">
        <f t="shared" si="447"/>
        <v>96</v>
      </c>
      <c r="G1242" cm="1">
        <f t="array" ref="G1242">+INDEX('Casos ACUM Prov'!$CK$3:$OM$16,'TODO PROVINCIA'!C1242+1,'TODO PROVINCIA'!F1242)</f>
        <v>0</v>
      </c>
      <c r="H1242">
        <f t="shared" si="464"/>
        <v>0</v>
      </c>
      <c r="I1242" cm="1">
        <f t="array" ref="I1242">+INDEX('Muertes-PROV'!$C$3:$GE$16,$C1242+1,$F1242)</f>
        <v>0</v>
      </c>
      <c r="J1242">
        <f t="shared" si="465"/>
        <v>0</v>
      </c>
      <c r="K1242" cm="1">
        <f t="array" ref="K1242">+INDEX('rECUPERA-prov'!$C$3:$LA$16,$C1242+1,$F1242)</f>
        <v>0</v>
      </c>
      <c r="L1242">
        <f t="shared" si="466"/>
        <v>0</v>
      </c>
      <c r="M1242">
        <f t="shared" si="448"/>
        <v>0</v>
      </c>
      <c r="N1242">
        <f t="shared" si="467"/>
        <v>0</v>
      </c>
      <c r="O1242" s="57">
        <f t="shared" si="449"/>
        <v>0</v>
      </c>
      <c r="P1242" s="57">
        <f t="shared" si="450"/>
        <v>0</v>
      </c>
      <c r="Q1242" s="57">
        <f t="shared" si="451"/>
        <v>0</v>
      </c>
      <c r="R1242" s="57">
        <f t="shared" si="452"/>
        <v>0</v>
      </c>
      <c r="S1242" s="57">
        <f t="shared" si="453"/>
        <v>0</v>
      </c>
      <c r="T1242" s="57">
        <f t="shared" si="454"/>
        <v>0</v>
      </c>
      <c r="U1242" s="57">
        <f t="shared" si="455"/>
        <v>0</v>
      </c>
      <c r="V1242" s="58">
        <f t="shared" si="456"/>
        <v>0</v>
      </c>
      <c r="W1242" s="58">
        <f t="shared" si="457"/>
        <v>0</v>
      </c>
      <c r="X1242" s="58">
        <f t="shared" si="458"/>
        <v>0</v>
      </c>
      <c r="Y1242" s="58">
        <f t="shared" si="459"/>
        <v>0</v>
      </c>
      <c r="Z1242">
        <f t="shared" si="468"/>
        <v>241928</v>
      </c>
    </row>
    <row r="1243" spans="1:26" x14ac:dyDescent="0.3">
      <c r="A1243" s="56" t="str">
        <f t="shared" si="445"/>
        <v>OUT TIME</v>
      </c>
      <c r="B1243" s="56" t="str">
        <f t="shared" si="462"/>
        <v>ultimo</v>
      </c>
      <c r="C1243" s="55">
        <f t="shared" si="463"/>
        <v>5</v>
      </c>
      <c r="D1243" t="str">
        <f t="shared" si="463"/>
        <v>Darién</v>
      </c>
      <c r="E1243" s="23">
        <f t="shared" si="446"/>
        <v>44080</v>
      </c>
      <c r="F1243" s="54">
        <f t="shared" si="447"/>
        <v>96</v>
      </c>
      <c r="G1243" cm="1">
        <f t="array" ref="G1243">+INDEX('Casos ACUM Prov'!$CK$3:$OM$16,'TODO PROVINCIA'!C1243+1,'TODO PROVINCIA'!F1243)</f>
        <v>0</v>
      </c>
      <c r="H1243">
        <f t="shared" si="464"/>
        <v>0</v>
      </c>
      <c r="I1243" cm="1">
        <f t="array" ref="I1243">+INDEX('Muertes-PROV'!$C$3:$GE$16,$C1243+1,$F1243)</f>
        <v>0</v>
      </c>
      <c r="J1243">
        <f t="shared" si="465"/>
        <v>0</v>
      </c>
      <c r="K1243" cm="1">
        <f t="array" ref="K1243">+INDEX('rECUPERA-prov'!$C$3:$LA$16,$C1243+1,$F1243)</f>
        <v>0</v>
      </c>
      <c r="L1243">
        <f t="shared" si="466"/>
        <v>0</v>
      </c>
      <c r="M1243">
        <f t="shared" si="448"/>
        <v>0</v>
      </c>
      <c r="N1243">
        <f t="shared" si="467"/>
        <v>0</v>
      </c>
      <c r="O1243" s="57">
        <f t="shared" si="449"/>
        <v>0</v>
      </c>
      <c r="P1243" s="57">
        <f t="shared" si="450"/>
        <v>0</v>
      </c>
      <c r="Q1243" s="57">
        <f t="shared" si="451"/>
        <v>0</v>
      </c>
      <c r="R1243" s="57">
        <f t="shared" si="452"/>
        <v>0</v>
      </c>
      <c r="S1243" s="57">
        <f t="shared" si="453"/>
        <v>0</v>
      </c>
      <c r="T1243" s="57">
        <f t="shared" si="454"/>
        <v>0</v>
      </c>
      <c r="U1243" s="57">
        <f t="shared" si="455"/>
        <v>0</v>
      </c>
      <c r="V1243" s="58">
        <f t="shared" si="456"/>
        <v>0</v>
      </c>
      <c r="W1243" s="58">
        <f t="shared" si="457"/>
        <v>0</v>
      </c>
      <c r="X1243" s="58">
        <f t="shared" si="458"/>
        <v>0</v>
      </c>
      <c r="Y1243" s="58">
        <f t="shared" si="459"/>
        <v>0</v>
      </c>
      <c r="Z1243">
        <f t="shared" si="468"/>
        <v>10001</v>
      </c>
    </row>
    <row r="1244" spans="1:26" x14ac:dyDescent="0.3">
      <c r="A1244" s="56" t="str">
        <f t="shared" si="445"/>
        <v>OUT TIME</v>
      </c>
      <c r="B1244" s="56" t="str">
        <f t="shared" si="462"/>
        <v>ultimo</v>
      </c>
      <c r="C1244" s="55">
        <f t="shared" ref="C1244:D1259" si="469">+C1231</f>
        <v>6</v>
      </c>
      <c r="D1244" t="str">
        <f t="shared" si="469"/>
        <v>Herrera</v>
      </c>
      <c r="E1244" s="23">
        <f t="shared" si="446"/>
        <v>44080</v>
      </c>
      <c r="F1244" s="54">
        <f t="shared" si="447"/>
        <v>96</v>
      </c>
      <c r="G1244" cm="1">
        <f t="array" ref="G1244">+INDEX('Casos ACUM Prov'!$CK$3:$OM$16,'TODO PROVINCIA'!C1244+1,'TODO PROVINCIA'!F1244)</f>
        <v>0</v>
      </c>
      <c r="H1244">
        <f t="shared" si="464"/>
        <v>0</v>
      </c>
      <c r="I1244" cm="1">
        <f t="array" ref="I1244">+INDEX('Muertes-PROV'!$C$3:$GE$16,$C1244+1,$F1244)</f>
        <v>0</v>
      </c>
      <c r="J1244">
        <f t="shared" si="465"/>
        <v>0</v>
      </c>
      <c r="K1244" cm="1">
        <f t="array" ref="K1244">+INDEX('rECUPERA-prov'!$C$3:$LA$16,$C1244+1,$F1244)</f>
        <v>0</v>
      </c>
      <c r="L1244">
        <f t="shared" si="466"/>
        <v>0</v>
      </c>
      <c r="M1244">
        <f t="shared" si="448"/>
        <v>0</v>
      </c>
      <c r="N1244">
        <f t="shared" si="467"/>
        <v>0</v>
      </c>
      <c r="O1244" s="57">
        <f t="shared" si="449"/>
        <v>0</v>
      </c>
      <c r="P1244" s="57">
        <f t="shared" si="450"/>
        <v>0</v>
      </c>
      <c r="Q1244" s="57">
        <f t="shared" si="451"/>
        <v>0</v>
      </c>
      <c r="R1244" s="57">
        <f t="shared" si="452"/>
        <v>0</v>
      </c>
      <c r="S1244" s="57">
        <f t="shared" si="453"/>
        <v>0</v>
      </c>
      <c r="T1244" s="57">
        <f t="shared" si="454"/>
        <v>0</v>
      </c>
      <c r="U1244" s="57">
        <f t="shared" si="455"/>
        <v>0</v>
      </c>
      <c r="V1244" s="58">
        <f t="shared" si="456"/>
        <v>0</v>
      </c>
      <c r="W1244" s="58">
        <f t="shared" si="457"/>
        <v>0</v>
      </c>
      <c r="X1244" s="58">
        <f t="shared" si="458"/>
        <v>0</v>
      </c>
      <c r="Y1244" s="58">
        <f t="shared" si="459"/>
        <v>0</v>
      </c>
      <c r="Z1244">
        <f t="shared" si="468"/>
        <v>33109</v>
      </c>
    </row>
    <row r="1245" spans="1:26" x14ac:dyDescent="0.3">
      <c r="A1245" s="56" t="str">
        <f t="shared" ref="A1245:A1308" si="470">+IFERROR(IF(AND(G1245=0,K1245=0,I1245=0),"OUT TIME","ON"),"OUT TIME")</f>
        <v>OUT TIME</v>
      </c>
      <c r="B1245" s="56" t="str">
        <f t="shared" si="462"/>
        <v>ultimo</v>
      </c>
      <c r="C1245" s="55">
        <f t="shared" si="469"/>
        <v>7</v>
      </c>
      <c r="D1245" t="str">
        <f t="shared" si="469"/>
        <v>Los Santos</v>
      </c>
      <c r="E1245" s="23">
        <f t="shared" ref="E1245:E1308" si="471">+IF(C1245=1,E1244+1,E1244)</f>
        <v>44080</v>
      </c>
      <c r="F1245" s="54">
        <f t="shared" ref="F1245:F1308" si="472">+IF(C1245=1,F1244+1,F1244)</f>
        <v>96</v>
      </c>
      <c r="G1245" cm="1">
        <f t="array" ref="G1245">+INDEX('Casos ACUM Prov'!$CK$3:$OM$16,'TODO PROVINCIA'!C1245+1,'TODO PROVINCIA'!F1245)</f>
        <v>0</v>
      </c>
      <c r="H1245">
        <f t="shared" si="464"/>
        <v>0</v>
      </c>
      <c r="I1245" cm="1">
        <f t="array" ref="I1245">+INDEX('Muertes-PROV'!$C$3:$GE$16,$C1245+1,$F1245)</f>
        <v>0</v>
      </c>
      <c r="J1245">
        <f t="shared" si="465"/>
        <v>0</v>
      </c>
      <c r="K1245" cm="1">
        <f t="array" ref="K1245">+INDEX('rECUPERA-prov'!$C$3:$LA$16,$C1245+1,$F1245)</f>
        <v>0</v>
      </c>
      <c r="L1245">
        <f t="shared" si="466"/>
        <v>0</v>
      </c>
      <c r="M1245">
        <f t="shared" ref="M1245:M1308" si="473">+G1245-I1245-K1245</f>
        <v>0</v>
      </c>
      <c r="N1245">
        <f t="shared" si="467"/>
        <v>0</v>
      </c>
      <c r="O1245" s="57">
        <f t="shared" ref="O1245:O1308" si="474">+IFERROR(I1245/G1245,0)</f>
        <v>0</v>
      </c>
      <c r="P1245" s="57">
        <f t="shared" ref="P1245:P1308" si="475">+IFERROR(K1245/G1245,0)</f>
        <v>0</v>
      </c>
      <c r="Q1245" s="57">
        <f t="shared" ref="Q1245:Q1308" si="476">+IFERROR(M1245/G1245,0)</f>
        <v>0</v>
      </c>
      <c r="R1245" s="57">
        <f t="shared" ref="R1245:R1308" si="477">+IFERROR(H1245/G1245,0)</f>
        <v>0</v>
      </c>
      <c r="S1245" s="57">
        <f t="shared" ref="S1245:S1308" si="478">+IFERROR(J1245/I1245,0)</f>
        <v>0</v>
      </c>
      <c r="T1245" s="57">
        <f t="shared" ref="T1245:T1308" si="479">+IFERROR(L1245/K1245,0)</f>
        <v>0</v>
      </c>
      <c r="U1245" s="57">
        <f t="shared" ref="U1245:U1308" si="480">+IFERROR(N1245/M1245,0)</f>
        <v>0</v>
      </c>
      <c r="V1245" s="58">
        <f t="shared" ref="V1245:V1308" si="481">+G1245/($Z1245/1000000)</f>
        <v>0</v>
      </c>
      <c r="W1245" s="58">
        <f t="shared" ref="W1245:W1308" si="482">+I1245/($Z1245/1000000)</f>
        <v>0</v>
      </c>
      <c r="X1245" s="58">
        <f t="shared" ref="X1245:X1308" si="483">+K1245/($Z1245/1000000)</f>
        <v>0</v>
      </c>
      <c r="Y1245" s="58">
        <f t="shared" ref="Y1245:Y1308" si="484">+M1245/($Z1245/1000000)</f>
        <v>0</v>
      </c>
      <c r="Z1245">
        <f t="shared" si="468"/>
        <v>156747</v>
      </c>
    </row>
    <row r="1246" spans="1:26" x14ac:dyDescent="0.3">
      <c r="A1246" s="56" t="str">
        <f t="shared" si="470"/>
        <v>OUT TIME</v>
      </c>
      <c r="B1246" s="56" t="str">
        <f t="shared" si="462"/>
        <v>ultimo</v>
      </c>
      <c r="C1246" s="55">
        <f t="shared" si="469"/>
        <v>8</v>
      </c>
      <c r="D1246" t="str">
        <f t="shared" si="469"/>
        <v>Panamá</v>
      </c>
      <c r="E1246" s="23">
        <f t="shared" si="471"/>
        <v>44080</v>
      </c>
      <c r="F1246" s="54">
        <f t="shared" si="472"/>
        <v>96</v>
      </c>
      <c r="G1246" cm="1">
        <f t="array" ref="G1246">+INDEX('Casos ACUM Prov'!$CK$3:$OM$16,'TODO PROVINCIA'!C1246+1,'TODO PROVINCIA'!F1246)</f>
        <v>0</v>
      </c>
      <c r="H1246">
        <f t="shared" si="464"/>
        <v>0</v>
      </c>
      <c r="I1246" cm="1">
        <f t="array" ref="I1246">+INDEX('Muertes-PROV'!$C$3:$GE$16,$C1246+1,$F1246)</f>
        <v>0</v>
      </c>
      <c r="J1246">
        <f t="shared" si="465"/>
        <v>0</v>
      </c>
      <c r="K1246" cm="1">
        <f t="array" ref="K1246">+INDEX('rECUPERA-prov'!$C$3:$LA$16,$C1246+1,$F1246)</f>
        <v>0</v>
      </c>
      <c r="L1246">
        <f t="shared" si="466"/>
        <v>0</v>
      </c>
      <c r="M1246">
        <f t="shared" si="473"/>
        <v>0</v>
      </c>
      <c r="N1246">
        <f t="shared" si="467"/>
        <v>0</v>
      </c>
      <c r="O1246" s="57">
        <f t="shared" si="474"/>
        <v>0</v>
      </c>
      <c r="P1246" s="57">
        <f t="shared" si="475"/>
        <v>0</v>
      </c>
      <c r="Q1246" s="57">
        <f t="shared" si="476"/>
        <v>0</v>
      </c>
      <c r="R1246" s="57">
        <f t="shared" si="477"/>
        <v>0</v>
      </c>
      <c r="S1246" s="57">
        <f t="shared" si="478"/>
        <v>0</v>
      </c>
      <c r="T1246" s="57">
        <f t="shared" si="479"/>
        <v>0</v>
      </c>
      <c r="U1246" s="57">
        <f t="shared" si="480"/>
        <v>0</v>
      </c>
      <c r="V1246" s="58">
        <f t="shared" si="481"/>
        <v>0</v>
      </c>
      <c r="W1246" s="58">
        <f t="shared" si="482"/>
        <v>0</v>
      </c>
      <c r="X1246" s="58">
        <f t="shared" si="483"/>
        <v>0</v>
      </c>
      <c r="Y1246" s="58">
        <f t="shared" si="484"/>
        <v>0</v>
      </c>
      <c r="Z1246">
        <f t="shared" si="468"/>
        <v>109955</v>
      </c>
    </row>
    <row r="1247" spans="1:26" x14ac:dyDescent="0.3">
      <c r="A1247" s="56" t="str">
        <f t="shared" si="470"/>
        <v>OUT TIME</v>
      </c>
      <c r="B1247" s="56" t="str">
        <f t="shared" si="462"/>
        <v>ultimo</v>
      </c>
      <c r="C1247" s="55">
        <f t="shared" si="469"/>
        <v>9</v>
      </c>
      <c r="D1247" t="str">
        <f t="shared" si="469"/>
        <v>Veraguas</v>
      </c>
      <c r="E1247" s="23">
        <f t="shared" si="471"/>
        <v>44080</v>
      </c>
      <c r="F1247" s="54">
        <f t="shared" si="472"/>
        <v>96</v>
      </c>
      <c r="G1247" cm="1">
        <f t="array" ref="G1247">+INDEX('Casos ACUM Prov'!$CK$3:$OM$16,'TODO PROVINCIA'!C1247+1,'TODO PROVINCIA'!F1247)</f>
        <v>0</v>
      </c>
      <c r="H1247">
        <f t="shared" si="464"/>
        <v>0</v>
      </c>
      <c r="I1247" cm="1">
        <f t="array" ref="I1247">+INDEX('Muertes-PROV'!$C$3:$GE$16,$C1247+1,$F1247)</f>
        <v>0</v>
      </c>
      <c r="J1247">
        <f t="shared" si="465"/>
        <v>0</v>
      </c>
      <c r="K1247" cm="1">
        <f t="array" ref="K1247">+INDEX('rECUPERA-prov'!$C$3:$LA$16,$C1247+1,$F1247)</f>
        <v>0</v>
      </c>
      <c r="L1247">
        <f t="shared" si="466"/>
        <v>0</v>
      </c>
      <c r="M1247">
        <f t="shared" si="473"/>
        <v>0</v>
      </c>
      <c r="N1247">
        <f t="shared" si="467"/>
        <v>0</v>
      </c>
      <c r="O1247" s="57">
        <f t="shared" si="474"/>
        <v>0</v>
      </c>
      <c r="P1247" s="57">
        <f t="shared" si="475"/>
        <v>0</v>
      </c>
      <c r="Q1247" s="57">
        <f t="shared" si="476"/>
        <v>0</v>
      </c>
      <c r="R1247" s="57">
        <f t="shared" si="477"/>
        <v>0</v>
      </c>
      <c r="S1247" s="57">
        <f t="shared" si="478"/>
        <v>0</v>
      </c>
      <c r="T1247" s="57">
        <f t="shared" si="479"/>
        <v>0</v>
      </c>
      <c r="U1247" s="57">
        <f t="shared" si="480"/>
        <v>0</v>
      </c>
      <c r="V1247" s="58">
        <f t="shared" si="481"/>
        <v>0</v>
      </c>
      <c r="W1247" s="58">
        <f t="shared" si="482"/>
        <v>0</v>
      </c>
      <c r="X1247" s="58">
        <f t="shared" si="483"/>
        <v>0</v>
      </c>
      <c r="Y1247" s="58">
        <f t="shared" si="484"/>
        <v>0</v>
      </c>
      <c r="Z1247">
        <f t="shared" si="468"/>
        <v>109955</v>
      </c>
    </row>
    <row r="1248" spans="1:26" x14ac:dyDescent="0.3">
      <c r="A1248" s="56" t="str">
        <f t="shared" si="470"/>
        <v>OUT TIME</v>
      </c>
      <c r="B1248" s="56" t="str">
        <f t="shared" si="462"/>
        <v>ultimo</v>
      </c>
      <c r="C1248" s="55">
        <f t="shared" si="469"/>
        <v>10</v>
      </c>
      <c r="D1248" t="str">
        <f t="shared" si="469"/>
        <v>Comarca Kuna Yala</v>
      </c>
      <c r="E1248" s="23">
        <f t="shared" si="471"/>
        <v>44080</v>
      </c>
      <c r="F1248" s="54">
        <f t="shared" si="472"/>
        <v>96</v>
      </c>
      <c r="G1248" cm="1">
        <f t="array" ref="G1248">+INDEX('Casos ACUM Prov'!$CK$3:$OM$16,'TODO PROVINCIA'!C1248+1,'TODO PROVINCIA'!F1248)</f>
        <v>0</v>
      </c>
      <c r="H1248">
        <f t="shared" si="464"/>
        <v>0</v>
      </c>
      <c r="I1248" cm="1">
        <f t="array" ref="I1248">+INDEX('Muertes-PROV'!$C$3:$GE$16,$C1248+1,$F1248)</f>
        <v>0</v>
      </c>
      <c r="J1248">
        <f t="shared" si="465"/>
        <v>0</v>
      </c>
      <c r="K1248" cm="1">
        <f t="array" ref="K1248">+INDEX('rECUPERA-prov'!$C$3:$LA$16,$C1248+1,$F1248)</f>
        <v>0</v>
      </c>
      <c r="L1248">
        <f t="shared" si="466"/>
        <v>0</v>
      </c>
      <c r="M1248">
        <f t="shared" si="473"/>
        <v>0</v>
      </c>
      <c r="N1248">
        <f t="shared" si="467"/>
        <v>0</v>
      </c>
      <c r="O1248" s="57">
        <f t="shared" si="474"/>
        <v>0</v>
      </c>
      <c r="P1248" s="57">
        <f t="shared" si="475"/>
        <v>0</v>
      </c>
      <c r="Q1248" s="57">
        <f t="shared" si="476"/>
        <v>0</v>
      </c>
      <c r="R1248" s="57">
        <f t="shared" si="477"/>
        <v>0</v>
      </c>
      <c r="S1248" s="57">
        <f t="shared" si="478"/>
        <v>0</v>
      </c>
      <c r="T1248" s="57">
        <f t="shared" si="479"/>
        <v>0</v>
      </c>
      <c r="U1248" s="57">
        <f t="shared" si="480"/>
        <v>0</v>
      </c>
      <c r="V1248" s="58">
        <f t="shared" si="481"/>
        <v>0</v>
      </c>
      <c r="W1248" s="58">
        <f t="shared" si="482"/>
        <v>0</v>
      </c>
      <c r="X1248" s="58">
        <f t="shared" si="483"/>
        <v>0</v>
      </c>
      <c r="Y1248" s="58">
        <f t="shared" si="484"/>
        <v>0</v>
      </c>
      <c r="Z1248">
        <f t="shared" si="468"/>
        <v>89592</v>
      </c>
    </row>
    <row r="1249" spans="1:26" x14ac:dyDescent="0.3">
      <c r="A1249" s="56" t="str">
        <f t="shared" si="470"/>
        <v>OUT TIME</v>
      </c>
      <c r="B1249" s="56" t="str">
        <f t="shared" si="462"/>
        <v>ultimo</v>
      </c>
      <c r="C1249" s="55">
        <f t="shared" si="469"/>
        <v>11</v>
      </c>
      <c r="D1249" t="str">
        <f t="shared" si="469"/>
        <v>Comarca Emberá Wounaán</v>
      </c>
      <c r="E1249" s="23">
        <f t="shared" si="471"/>
        <v>44080</v>
      </c>
      <c r="F1249" s="54">
        <f t="shared" si="472"/>
        <v>96</v>
      </c>
      <c r="G1249" cm="1">
        <f t="array" ref="G1249">+INDEX('Casos ACUM Prov'!$CK$3:$OM$16,'TODO PROVINCIA'!C1249+1,'TODO PROVINCIA'!F1249)</f>
        <v>0</v>
      </c>
      <c r="H1249">
        <f t="shared" si="464"/>
        <v>0</v>
      </c>
      <c r="I1249" cm="1">
        <f t="array" ref="I1249">+INDEX('Muertes-PROV'!$C$3:$GE$16,$C1249+1,$F1249)</f>
        <v>0</v>
      </c>
      <c r="J1249">
        <f t="shared" si="465"/>
        <v>0</v>
      </c>
      <c r="K1249" cm="1">
        <f t="array" ref="K1249">+INDEX('rECUPERA-prov'!$C$3:$LA$16,$C1249+1,$F1249)</f>
        <v>0</v>
      </c>
      <c r="L1249">
        <f t="shared" si="466"/>
        <v>0</v>
      </c>
      <c r="M1249">
        <f t="shared" si="473"/>
        <v>0</v>
      </c>
      <c r="N1249">
        <f t="shared" si="467"/>
        <v>0</v>
      </c>
      <c r="O1249" s="57">
        <f t="shared" si="474"/>
        <v>0</v>
      </c>
      <c r="P1249" s="57">
        <f t="shared" si="475"/>
        <v>0</v>
      </c>
      <c r="Q1249" s="57">
        <f t="shared" si="476"/>
        <v>0</v>
      </c>
      <c r="R1249" s="57">
        <f t="shared" si="477"/>
        <v>0</v>
      </c>
      <c r="S1249" s="57">
        <f t="shared" si="478"/>
        <v>0</v>
      </c>
      <c r="T1249" s="57">
        <f t="shared" si="479"/>
        <v>0</v>
      </c>
      <c r="U1249" s="57">
        <f t="shared" si="480"/>
        <v>0</v>
      </c>
      <c r="V1249" s="58">
        <f t="shared" si="481"/>
        <v>0</v>
      </c>
      <c r="W1249" s="58">
        <f t="shared" si="482"/>
        <v>0</v>
      </c>
      <c r="X1249" s="58">
        <f t="shared" si="483"/>
        <v>0</v>
      </c>
      <c r="Y1249" s="58">
        <f t="shared" si="484"/>
        <v>0</v>
      </c>
      <c r="Z1249">
        <f t="shared" si="468"/>
        <v>1249032</v>
      </c>
    </row>
    <row r="1250" spans="1:26" x14ac:dyDescent="0.3">
      <c r="A1250" s="56" t="str">
        <f t="shared" si="470"/>
        <v>OUT TIME</v>
      </c>
      <c r="B1250" s="56" t="str">
        <f t="shared" si="462"/>
        <v>ultimo</v>
      </c>
      <c r="C1250" s="55">
        <f t="shared" si="469"/>
        <v>12</v>
      </c>
      <c r="D1250" t="str">
        <f t="shared" si="469"/>
        <v>Comarca Ngäbe Buglé</v>
      </c>
      <c r="E1250" s="23">
        <f t="shared" si="471"/>
        <v>44080</v>
      </c>
      <c r="F1250" s="54">
        <f t="shared" si="472"/>
        <v>96</v>
      </c>
      <c r="G1250" cm="1">
        <f t="array" ref="G1250">+INDEX('Casos ACUM Prov'!$CK$3:$OM$16,'TODO PROVINCIA'!C1250+1,'TODO PROVINCIA'!F1250)</f>
        <v>0</v>
      </c>
      <c r="H1250">
        <f t="shared" si="464"/>
        <v>0</v>
      </c>
      <c r="I1250" cm="1">
        <f t="array" ref="I1250">+INDEX('Muertes-PROV'!$C$3:$GE$16,$C1250+1,$F1250)</f>
        <v>0</v>
      </c>
      <c r="J1250">
        <f t="shared" si="465"/>
        <v>0</v>
      </c>
      <c r="K1250" cm="1">
        <f t="array" ref="K1250">+INDEX('rECUPERA-prov'!$C$3:$LA$16,$C1250+1,$F1250)</f>
        <v>0</v>
      </c>
      <c r="L1250">
        <f t="shared" si="466"/>
        <v>0</v>
      </c>
      <c r="M1250">
        <f t="shared" si="473"/>
        <v>0</v>
      </c>
      <c r="N1250">
        <f t="shared" si="467"/>
        <v>0</v>
      </c>
      <c r="O1250" s="57">
        <f t="shared" si="474"/>
        <v>0</v>
      </c>
      <c r="P1250" s="57">
        <f t="shared" si="475"/>
        <v>0</v>
      </c>
      <c r="Q1250" s="57">
        <f t="shared" si="476"/>
        <v>0</v>
      </c>
      <c r="R1250" s="57">
        <f t="shared" si="477"/>
        <v>0</v>
      </c>
      <c r="S1250" s="57">
        <f t="shared" si="478"/>
        <v>0</v>
      </c>
      <c r="T1250" s="57">
        <f t="shared" si="479"/>
        <v>0</v>
      </c>
      <c r="U1250" s="57">
        <f t="shared" si="480"/>
        <v>0</v>
      </c>
      <c r="V1250" s="58">
        <f t="shared" si="481"/>
        <v>0</v>
      </c>
      <c r="W1250" s="58">
        <f t="shared" si="482"/>
        <v>0</v>
      </c>
      <c r="X1250" s="58">
        <f t="shared" si="483"/>
        <v>0</v>
      </c>
      <c r="Y1250" s="58">
        <f t="shared" si="484"/>
        <v>0</v>
      </c>
      <c r="Z1250">
        <f t="shared" si="468"/>
        <v>464038</v>
      </c>
    </row>
    <row r="1251" spans="1:26" x14ac:dyDescent="0.3">
      <c r="A1251" s="56" t="str">
        <f t="shared" si="470"/>
        <v>OUT TIME</v>
      </c>
      <c r="B1251" s="56" t="str">
        <f t="shared" si="462"/>
        <v>ultimo</v>
      </c>
      <c r="C1251" s="55">
        <f t="shared" si="469"/>
        <v>13</v>
      </c>
      <c r="D1251" t="str">
        <f t="shared" si="469"/>
        <v>Panamá Oeste</v>
      </c>
      <c r="E1251" s="23">
        <f t="shared" si="471"/>
        <v>44080</v>
      </c>
      <c r="F1251" s="54">
        <f t="shared" si="472"/>
        <v>96</v>
      </c>
      <c r="G1251" cm="1">
        <f t="array" ref="G1251">+INDEX('Casos ACUM Prov'!$CK$3:$OM$16,'TODO PROVINCIA'!C1251+1,'TODO PROVINCIA'!F1251)</f>
        <v>0</v>
      </c>
      <c r="H1251">
        <f t="shared" si="464"/>
        <v>0</v>
      </c>
      <c r="I1251" cm="1">
        <f t="array" ref="I1251">+INDEX('Muertes-PROV'!$C$3:$GE$16,$C1251+1,$F1251)</f>
        <v>0</v>
      </c>
      <c r="J1251">
        <f t="shared" si="465"/>
        <v>0</v>
      </c>
      <c r="K1251" cm="1">
        <f t="array" ref="K1251">+INDEX('rECUPERA-prov'!$C$3:$LA$16,$C1251+1,$F1251)</f>
        <v>0</v>
      </c>
      <c r="L1251">
        <f t="shared" si="466"/>
        <v>0</v>
      </c>
      <c r="M1251">
        <f t="shared" si="473"/>
        <v>0</v>
      </c>
      <c r="N1251">
        <f t="shared" si="467"/>
        <v>0</v>
      </c>
      <c r="O1251" s="57">
        <f t="shared" si="474"/>
        <v>0</v>
      </c>
      <c r="P1251" s="57">
        <f t="shared" si="475"/>
        <v>0</v>
      </c>
      <c r="Q1251" s="57">
        <f t="shared" si="476"/>
        <v>0</v>
      </c>
      <c r="R1251" s="57">
        <f t="shared" si="477"/>
        <v>0</v>
      </c>
      <c r="S1251" s="57">
        <f t="shared" si="478"/>
        <v>0</v>
      </c>
      <c r="T1251" s="57">
        <f t="shared" si="479"/>
        <v>0</v>
      </c>
      <c r="U1251" s="57">
        <f t="shared" si="480"/>
        <v>0</v>
      </c>
      <c r="V1251" s="58">
        <f t="shared" si="481"/>
        <v>0</v>
      </c>
      <c r="W1251" s="58">
        <f t="shared" si="482"/>
        <v>0</v>
      </c>
      <c r="X1251" s="58">
        <f t="shared" si="483"/>
        <v>0</v>
      </c>
      <c r="Y1251" s="58">
        <f t="shared" si="484"/>
        <v>0</v>
      </c>
      <c r="Z1251">
        <f t="shared" si="468"/>
        <v>226991</v>
      </c>
    </row>
    <row r="1252" spans="1:26" x14ac:dyDescent="0.3">
      <c r="A1252" s="56" t="str">
        <f t="shared" si="470"/>
        <v>OUT TIME</v>
      </c>
      <c r="B1252" s="56" t="str">
        <f t="shared" si="462"/>
        <v>ultimo</v>
      </c>
      <c r="C1252" s="55">
        <f t="shared" si="469"/>
        <v>1</v>
      </c>
      <c r="D1252" t="str">
        <f t="shared" si="469"/>
        <v>Bocas del Toro</v>
      </c>
      <c r="E1252" s="23">
        <f t="shared" si="471"/>
        <v>44081</v>
      </c>
      <c r="F1252" s="54">
        <f t="shared" si="472"/>
        <v>97</v>
      </c>
      <c r="G1252" cm="1">
        <f t="array" ref="G1252">+INDEX('Casos ACUM Prov'!$CK$3:$OM$16,'TODO PROVINCIA'!C1252+1,'TODO PROVINCIA'!F1252)</f>
        <v>0</v>
      </c>
      <c r="H1252">
        <f t="shared" si="464"/>
        <v>0</v>
      </c>
      <c r="I1252" cm="1">
        <f t="array" ref="I1252">+INDEX('Muertes-PROV'!$C$3:$GE$16,$C1252+1,$F1252)</f>
        <v>0</v>
      </c>
      <c r="J1252">
        <f t="shared" si="465"/>
        <v>0</v>
      </c>
      <c r="K1252" cm="1">
        <f t="array" ref="K1252">+INDEX('rECUPERA-prov'!$C$3:$LA$16,$C1252+1,$F1252)</f>
        <v>0</v>
      </c>
      <c r="L1252">
        <f t="shared" si="466"/>
        <v>0</v>
      </c>
      <c r="M1252">
        <f t="shared" si="473"/>
        <v>0</v>
      </c>
      <c r="N1252">
        <f t="shared" si="467"/>
        <v>0</v>
      </c>
      <c r="O1252" s="57">
        <f t="shared" si="474"/>
        <v>0</v>
      </c>
      <c r="P1252" s="57">
        <f t="shared" si="475"/>
        <v>0</v>
      </c>
      <c r="Q1252" s="57">
        <f t="shared" si="476"/>
        <v>0</v>
      </c>
      <c r="R1252" s="57">
        <f t="shared" si="477"/>
        <v>0</v>
      </c>
      <c r="S1252" s="57">
        <f t="shared" si="478"/>
        <v>0</v>
      </c>
      <c r="T1252" s="57">
        <f t="shared" si="479"/>
        <v>0</v>
      </c>
      <c r="U1252" s="57">
        <f t="shared" si="480"/>
        <v>0</v>
      </c>
      <c r="V1252" s="58">
        <f t="shared" si="481"/>
        <v>0</v>
      </c>
      <c r="W1252" s="58">
        <f t="shared" si="482"/>
        <v>0</v>
      </c>
      <c r="X1252" s="58">
        <f t="shared" si="483"/>
        <v>0</v>
      </c>
      <c r="Y1252" s="58">
        <f t="shared" si="484"/>
        <v>0</v>
      </c>
      <c r="Z1252">
        <f t="shared" si="468"/>
        <v>125461</v>
      </c>
    </row>
    <row r="1253" spans="1:26" x14ac:dyDescent="0.3">
      <c r="A1253" s="56" t="str">
        <f t="shared" si="470"/>
        <v>OUT TIME</v>
      </c>
      <c r="B1253" s="56" t="str">
        <f t="shared" si="462"/>
        <v>ultimo</v>
      </c>
      <c r="C1253" s="55">
        <f t="shared" si="469"/>
        <v>2</v>
      </c>
      <c r="D1253" t="str">
        <f t="shared" si="469"/>
        <v>Coclé</v>
      </c>
      <c r="E1253" s="23">
        <f t="shared" si="471"/>
        <v>44081</v>
      </c>
      <c r="F1253" s="54">
        <f t="shared" si="472"/>
        <v>97</v>
      </c>
      <c r="G1253" cm="1">
        <f t="array" ref="G1253">+INDEX('Casos ACUM Prov'!$CK$3:$OM$16,'TODO PROVINCIA'!C1253+1,'TODO PROVINCIA'!F1253)</f>
        <v>0</v>
      </c>
      <c r="H1253">
        <f t="shared" si="464"/>
        <v>0</v>
      </c>
      <c r="I1253" cm="1">
        <f t="array" ref="I1253">+INDEX('Muertes-PROV'!$C$3:$GE$16,$C1253+1,$F1253)</f>
        <v>0</v>
      </c>
      <c r="J1253">
        <f t="shared" si="465"/>
        <v>0</v>
      </c>
      <c r="K1253" cm="1">
        <f t="array" ref="K1253">+INDEX('rECUPERA-prov'!$C$3:$LA$16,$C1253+1,$F1253)</f>
        <v>0</v>
      </c>
      <c r="L1253">
        <f t="shared" si="466"/>
        <v>0</v>
      </c>
      <c r="M1253">
        <f t="shared" si="473"/>
        <v>0</v>
      </c>
      <c r="N1253">
        <f t="shared" si="467"/>
        <v>0</v>
      </c>
      <c r="O1253" s="57">
        <f t="shared" si="474"/>
        <v>0</v>
      </c>
      <c r="P1253" s="57">
        <f t="shared" si="475"/>
        <v>0</v>
      </c>
      <c r="Q1253" s="57">
        <f t="shared" si="476"/>
        <v>0</v>
      </c>
      <c r="R1253" s="57">
        <f t="shared" si="477"/>
        <v>0</v>
      </c>
      <c r="S1253" s="57">
        <f t="shared" si="478"/>
        <v>0</v>
      </c>
      <c r="T1253" s="57">
        <f t="shared" si="479"/>
        <v>0</v>
      </c>
      <c r="U1253" s="57">
        <f t="shared" si="480"/>
        <v>0</v>
      </c>
      <c r="V1253" s="58">
        <f t="shared" si="481"/>
        <v>0</v>
      </c>
      <c r="W1253" s="58">
        <f t="shared" si="482"/>
        <v>0</v>
      </c>
      <c r="X1253" s="58">
        <f t="shared" si="483"/>
        <v>0</v>
      </c>
      <c r="Y1253" s="58">
        <f t="shared" si="484"/>
        <v>0</v>
      </c>
      <c r="Z1253">
        <f t="shared" si="468"/>
        <v>416873</v>
      </c>
    </row>
    <row r="1254" spans="1:26" x14ac:dyDescent="0.3">
      <c r="A1254" s="56" t="str">
        <f t="shared" si="470"/>
        <v>OUT TIME</v>
      </c>
      <c r="B1254" s="56" t="str">
        <f t="shared" si="462"/>
        <v>ultimo</v>
      </c>
      <c r="C1254" s="55">
        <f t="shared" si="469"/>
        <v>3</v>
      </c>
      <c r="D1254" t="str">
        <f t="shared" si="469"/>
        <v>Colón</v>
      </c>
      <c r="E1254" s="23">
        <f t="shared" si="471"/>
        <v>44081</v>
      </c>
      <c r="F1254" s="54">
        <f t="shared" si="472"/>
        <v>97</v>
      </c>
      <c r="G1254" cm="1">
        <f t="array" ref="G1254">+INDEX('Casos ACUM Prov'!$CK$3:$OM$16,'TODO PROVINCIA'!C1254+1,'TODO PROVINCIA'!F1254)</f>
        <v>0</v>
      </c>
      <c r="H1254">
        <f t="shared" si="464"/>
        <v>0</v>
      </c>
      <c r="I1254" cm="1">
        <f t="array" ref="I1254">+INDEX('Muertes-PROV'!$C$3:$GE$16,$C1254+1,$F1254)</f>
        <v>0</v>
      </c>
      <c r="J1254">
        <f t="shared" si="465"/>
        <v>0</v>
      </c>
      <c r="K1254" cm="1">
        <f t="array" ref="K1254">+INDEX('rECUPERA-prov'!$C$3:$LA$16,$C1254+1,$F1254)</f>
        <v>0</v>
      </c>
      <c r="L1254">
        <f t="shared" si="466"/>
        <v>0</v>
      </c>
      <c r="M1254">
        <f t="shared" si="473"/>
        <v>0</v>
      </c>
      <c r="N1254">
        <f t="shared" si="467"/>
        <v>0</v>
      </c>
      <c r="O1254" s="57">
        <f t="shared" si="474"/>
        <v>0</v>
      </c>
      <c r="P1254" s="57">
        <f t="shared" si="475"/>
        <v>0</v>
      </c>
      <c r="Q1254" s="57">
        <f t="shared" si="476"/>
        <v>0</v>
      </c>
      <c r="R1254" s="57">
        <f t="shared" si="477"/>
        <v>0</v>
      </c>
      <c r="S1254" s="57">
        <f t="shared" si="478"/>
        <v>0</v>
      </c>
      <c r="T1254" s="57">
        <f t="shared" si="479"/>
        <v>0</v>
      </c>
      <c r="U1254" s="57">
        <f t="shared" si="480"/>
        <v>0</v>
      </c>
      <c r="V1254" s="58">
        <f t="shared" si="481"/>
        <v>0</v>
      </c>
      <c r="W1254" s="58">
        <f t="shared" si="482"/>
        <v>0</v>
      </c>
      <c r="X1254" s="58">
        <f t="shared" si="483"/>
        <v>0</v>
      </c>
      <c r="Y1254" s="58">
        <f t="shared" si="484"/>
        <v>0</v>
      </c>
      <c r="Z1254">
        <f t="shared" si="468"/>
        <v>233708</v>
      </c>
    </row>
    <row r="1255" spans="1:26" x14ac:dyDescent="0.3">
      <c r="A1255" s="56" t="str">
        <f t="shared" si="470"/>
        <v>OUT TIME</v>
      </c>
      <c r="B1255" s="56" t="str">
        <f t="shared" si="462"/>
        <v>ultimo</v>
      </c>
      <c r="C1255" s="55">
        <f t="shared" si="469"/>
        <v>4</v>
      </c>
      <c r="D1255" t="str">
        <f t="shared" si="469"/>
        <v>Chiriquí</v>
      </c>
      <c r="E1255" s="23">
        <f t="shared" si="471"/>
        <v>44081</v>
      </c>
      <c r="F1255" s="54">
        <f t="shared" si="472"/>
        <v>97</v>
      </c>
      <c r="G1255" cm="1">
        <f t="array" ref="G1255">+INDEX('Casos ACUM Prov'!$CK$3:$OM$16,'TODO PROVINCIA'!C1255+1,'TODO PROVINCIA'!F1255)</f>
        <v>0</v>
      </c>
      <c r="H1255">
        <f t="shared" si="464"/>
        <v>0</v>
      </c>
      <c r="I1255" cm="1">
        <f t="array" ref="I1255">+INDEX('Muertes-PROV'!$C$3:$GE$16,$C1255+1,$F1255)</f>
        <v>0</v>
      </c>
      <c r="J1255">
        <f t="shared" si="465"/>
        <v>0</v>
      </c>
      <c r="K1255" cm="1">
        <f t="array" ref="K1255">+INDEX('rECUPERA-prov'!$C$3:$LA$16,$C1255+1,$F1255)</f>
        <v>0</v>
      </c>
      <c r="L1255">
        <f t="shared" si="466"/>
        <v>0</v>
      </c>
      <c r="M1255">
        <f t="shared" si="473"/>
        <v>0</v>
      </c>
      <c r="N1255">
        <f t="shared" si="467"/>
        <v>0</v>
      </c>
      <c r="O1255" s="57">
        <f t="shared" si="474"/>
        <v>0</v>
      </c>
      <c r="P1255" s="57">
        <f t="shared" si="475"/>
        <v>0</v>
      </c>
      <c r="Q1255" s="57">
        <f t="shared" si="476"/>
        <v>0</v>
      </c>
      <c r="R1255" s="57">
        <f t="shared" si="477"/>
        <v>0</v>
      </c>
      <c r="S1255" s="57">
        <f t="shared" si="478"/>
        <v>0</v>
      </c>
      <c r="T1255" s="57">
        <f t="shared" si="479"/>
        <v>0</v>
      </c>
      <c r="U1255" s="57">
        <f t="shared" si="480"/>
        <v>0</v>
      </c>
      <c r="V1255" s="58">
        <f t="shared" si="481"/>
        <v>0</v>
      </c>
      <c r="W1255" s="58">
        <f t="shared" si="482"/>
        <v>0</v>
      </c>
      <c r="X1255" s="58">
        <f t="shared" si="483"/>
        <v>0</v>
      </c>
      <c r="Y1255" s="58">
        <f t="shared" si="484"/>
        <v>0</v>
      </c>
      <c r="Z1255">
        <f t="shared" si="468"/>
        <v>241928</v>
      </c>
    </row>
    <row r="1256" spans="1:26" x14ac:dyDescent="0.3">
      <c r="A1256" s="56" t="str">
        <f t="shared" si="470"/>
        <v>OUT TIME</v>
      </c>
      <c r="B1256" s="56" t="str">
        <f t="shared" si="462"/>
        <v>ultimo</v>
      </c>
      <c r="C1256" s="55">
        <f t="shared" si="469"/>
        <v>5</v>
      </c>
      <c r="D1256" t="str">
        <f t="shared" si="469"/>
        <v>Darién</v>
      </c>
      <c r="E1256" s="23">
        <f t="shared" si="471"/>
        <v>44081</v>
      </c>
      <c r="F1256" s="54">
        <f t="shared" si="472"/>
        <v>97</v>
      </c>
      <c r="G1256" cm="1">
        <f t="array" ref="G1256">+INDEX('Casos ACUM Prov'!$CK$3:$OM$16,'TODO PROVINCIA'!C1256+1,'TODO PROVINCIA'!F1256)</f>
        <v>0</v>
      </c>
      <c r="H1256">
        <f t="shared" si="464"/>
        <v>0</v>
      </c>
      <c r="I1256" cm="1">
        <f t="array" ref="I1256">+INDEX('Muertes-PROV'!$C$3:$GE$16,$C1256+1,$F1256)</f>
        <v>0</v>
      </c>
      <c r="J1256">
        <f t="shared" si="465"/>
        <v>0</v>
      </c>
      <c r="K1256" cm="1">
        <f t="array" ref="K1256">+INDEX('rECUPERA-prov'!$C$3:$LA$16,$C1256+1,$F1256)</f>
        <v>0</v>
      </c>
      <c r="L1256">
        <f t="shared" si="466"/>
        <v>0</v>
      </c>
      <c r="M1256">
        <f t="shared" si="473"/>
        <v>0</v>
      </c>
      <c r="N1256">
        <f t="shared" si="467"/>
        <v>0</v>
      </c>
      <c r="O1256" s="57">
        <f t="shared" si="474"/>
        <v>0</v>
      </c>
      <c r="P1256" s="57">
        <f t="shared" si="475"/>
        <v>0</v>
      </c>
      <c r="Q1256" s="57">
        <f t="shared" si="476"/>
        <v>0</v>
      </c>
      <c r="R1256" s="57">
        <f t="shared" si="477"/>
        <v>0</v>
      </c>
      <c r="S1256" s="57">
        <f t="shared" si="478"/>
        <v>0</v>
      </c>
      <c r="T1256" s="57">
        <f t="shared" si="479"/>
        <v>0</v>
      </c>
      <c r="U1256" s="57">
        <f t="shared" si="480"/>
        <v>0</v>
      </c>
      <c r="V1256" s="58">
        <f t="shared" si="481"/>
        <v>0</v>
      </c>
      <c r="W1256" s="58">
        <f t="shared" si="482"/>
        <v>0</v>
      </c>
      <c r="X1256" s="58">
        <f t="shared" si="483"/>
        <v>0</v>
      </c>
      <c r="Y1256" s="58">
        <f t="shared" si="484"/>
        <v>0</v>
      </c>
      <c r="Z1256">
        <f t="shared" si="468"/>
        <v>10001</v>
      </c>
    </row>
    <row r="1257" spans="1:26" x14ac:dyDescent="0.3">
      <c r="A1257" s="56" t="str">
        <f t="shared" si="470"/>
        <v>OUT TIME</v>
      </c>
      <c r="B1257" s="56" t="str">
        <f t="shared" si="462"/>
        <v>ultimo</v>
      </c>
      <c r="C1257" s="55">
        <f t="shared" si="469"/>
        <v>6</v>
      </c>
      <c r="D1257" t="str">
        <f t="shared" si="469"/>
        <v>Herrera</v>
      </c>
      <c r="E1257" s="23">
        <f t="shared" si="471"/>
        <v>44081</v>
      </c>
      <c r="F1257" s="54">
        <f t="shared" si="472"/>
        <v>97</v>
      </c>
      <c r="G1257" cm="1">
        <f t="array" ref="G1257">+INDEX('Casos ACUM Prov'!$CK$3:$OM$16,'TODO PROVINCIA'!C1257+1,'TODO PROVINCIA'!F1257)</f>
        <v>0</v>
      </c>
      <c r="H1257">
        <f t="shared" si="464"/>
        <v>0</v>
      </c>
      <c r="I1257" cm="1">
        <f t="array" ref="I1257">+INDEX('Muertes-PROV'!$C$3:$GE$16,$C1257+1,$F1257)</f>
        <v>0</v>
      </c>
      <c r="J1257">
        <f t="shared" si="465"/>
        <v>0</v>
      </c>
      <c r="K1257" cm="1">
        <f t="array" ref="K1257">+INDEX('rECUPERA-prov'!$C$3:$LA$16,$C1257+1,$F1257)</f>
        <v>0</v>
      </c>
      <c r="L1257">
        <f t="shared" si="466"/>
        <v>0</v>
      </c>
      <c r="M1257">
        <f t="shared" si="473"/>
        <v>0</v>
      </c>
      <c r="N1257">
        <f t="shared" si="467"/>
        <v>0</v>
      </c>
      <c r="O1257" s="57">
        <f t="shared" si="474"/>
        <v>0</v>
      </c>
      <c r="P1257" s="57">
        <f t="shared" si="475"/>
        <v>0</v>
      </c>
      <c r="Q1257" s="57">
        <f t="shared" si="476"/>
        <v>0</v>
      </c>
      <c r="R1257" s="57">
        <f t="shared" si="477"/>
        <v>0</v>
      </c>
      <c r="S1257" s="57">
        <f t="shared" si="478"/>
        <v>0</v>
      </c>
      <c r="T1257" s="57">
        <f t="shared" si="479"/>
        <v>0</v>
      </c>
      <c r="U1257" s="57">
        <f t="shared" si="480"/>
        <v>0</v>
      </c>
      <c r="V1257" s="58">
        <f t="shared" si="481"/>
        <v>0</v>
      </c>
      <c r="W1257" s="58">
        <f t="shared" si="482"/>
        <v>0</v>
      </c>
      <c r="X1257" s="58">
        <f t="shared" si="483"/>
        <v>0</v>
      </c>
      <c r="Y1257" s="58">
        <f t="shared" si="484"/>
        <v>0</v>
      </c>
      <c r="Z1257">
        <f t="shared" si="468"/>
        <v>33109</v>
      </c>
    </row>
    <row r="1258" spans="1:26" x14ac:dyDescent="0.3">
      <c r="A1258" s="56" t="str">
        <f t="shared" si="470"/>
        <v>OUT TIME</v>
      </c>
      <c r="B1258" s="56" t="str">
        <f t="shared" si="462"/>
        <v>ultimo</v>
      </c>
      <c r="C1258" s="55">
        <f t="shared" si="469"/>
        <v>7</v>
      </c>
      <c r="D1258" t="str">
        <f t="shared" si="469"/>
        <v>Los Santos</v>
      </c>
      <c r="E1258" s="23">
        <f t="shared" si="471"/>
        <v>44081</v>
      </c>
      <c r="F1258" s="54">
        <f t="shared" si="472"/>
        <v>97</v>
      </c>
      <c r="G1258" cm="1">
        <f t="array" ref="G1258">+INDEX('Casos ACUM Prov'!$CK$3:$OM$16,'TODO PROVINCIA'!C1258+1,'TODO PROVINCIA'!F1258)</f>
        <v>0</v>
      </c>
      <c r="H1258">
        <f t="shared" si="464"/>
        <v>0</v>
      </c>
      <c r="I1258" cm="1">
        <f t="array" ref="I1258">+INDEX('Muertes-PROV'!$C$3:$GE$16,$C1258+1,$F1258)</f>
        <v>0</v>
      </c>
      <c r="J1258">
        <f t="shared" si="465"/>
        <v>0</v>
      </c>
      <c r="K1258" cm="1">
        <f t="array" ref="K1258">+INDEX('rECUPERA-prov'!$C$3:$LA$16,$C1258+1,$F1258)</f>
        <v>0</v>
      </c>
      <c r="L1258">
        <f t="shared" si="466"/>
        <v>0</v>
      </c>
      <c r="M1258">
        <f t="shared" si="473"/>
        <v>0</v>
      </c>
      <c r="N1258">
        <f t="shared" si="467"/>
        <v>0</v>
      </c>
      <c r="O1258" s="57">
        <f t="shared" si="474"/>
        <v>0</v>
      </c>
      <c r="P1258" s="57">
        <f t="shared" si="475"/>
        <v>0</v>
      </c>
      <c r="Q1258" s="57">
        <f t="shared" si="476"/>
        <v>0</v>
      </c>
      <c r="R1258" s="57">
        <f t="shared" si="477"/>
        <v>0</v>
      </c>
      <c r="S1258" s="57">
        <f t="shared" si="478"/>
        <v>0</v>
      </c>
      <c r="T1258" s="57">
        <f t="shared" si="479"/>
        <v>0</v>
      </c>
      <c r="U1258" s="57">
        <f t="shared" si="480"/>
        <v>0</v>
      </c>
      <c r="V1258" s="58">
        <f t="shared" si="481"/>
        <v>0</v>
      </c>
      <c r="W1258" s="58">
        <f t="shared" si="482"/>
        <v>0</v>
      </c>
      <c r="X1258" s="58">
        <f t="shared" si="483"/>
        <v>0</v>
      </c>
      <c r="Y1258" s="58">
        <f t="shared" si="484"/>
        <v>0</v>
      </c>
      <c r="Z1258">
        <f t="shared" si="468"/>
        <v>156747</v>
      </c>
    </row>
    <row r="1259" spans="1:26" x14ac:dyDescent="0.3">
      <c r="A1259" s="56" t="str">
        <f t="shared" si="470"/>
        <v>OUT TIME</v>
      </c>
      <c r="B1259" s="56" t="str">
        <f t="shared" si="462"/>
        <v>ultimo</v>
      </c>
      <c r="C1259" s="55">
        <f t="shared" si="469"/>
        <v>8</v>
      </c>
      <c r="D1259" t="str">
        <f t="shared" si="469"/>
        <v>Panamá</v>
      </c>
      <c r="E1259" s="23">
        <f t="shared" si="471"/>
        <v>44081</v>
      </c>
      <c r="F1259" s="54">
        <f t="shared" si="472"/>
        <v>97</v>
      </c>
      <c r="G1259" cm="1">
        <f t="array" ref="G1259">+INDEX('Casos ACUM Prov'!$CK$3:$OM$16,'TODO PROVINCIA'!C1259+1,'TODO PROVINCIA'!F1259)</f>
        <v>0</v>
      </c>
      <c r="H1259">
        <f t="shared" si="464"/>
        <v>0</v>
      </c>
      <c r="I1259" cm="1">
        <f t="array" ref="I1259">+INDEX('Muertes-PROV'!$C$3:$GE$16,$C1259+1,$F1259)</f>
        <v>0</v>
      </c>
      <c r="J1259">
        <f t="shared" si="465"/>
        <v>0</v>
      </c>
      <c r="K1259" cm="1">
        <f t="array" ref="K1259">+INDEX('rECUPERA-prov'!$C$3:$LA$16,$C1259+1,$F1259)</f>
        <v>0</v>
      </c>
      <c r="L1259">
        <f t="shared" si="466"/>
        <v>0</v>
      </c>
      <c r="M1259">
        <f t="shared" si="473"/>
        <v>0</v>
      </c>
      <c r="N1259">
        <f t="shared" si="467"/>
        <v>0</v>
      </c>
      <c r="O1259" s="57">
        <f t="shared" si="474"/>
        <v>0</v>
      </c>
      <c r="P1259" s="57">
        <f t="shared" si="475"/>
        <v>0</v>
      </c>
      <c r="Q1259" s="57">
        <f t="shared" si="476"/>
        <v>0</v>
      </c>
      <c r="R1259" s="57">
        <f t="shared" si="477"/>
        <v>0</v>
      </c>
      <c r="S1259" s="57">
        <f t="shared" si="478"/>
        <v>0</v>
      </c>
      <c r="T1259" s="57">
        <f t="shared" si="479"/>
        <v>0</v>
      </c>
      <c r="U1259" s="57">
        <f t="shared" si="480"/>
        <v>0</v>
      </c>
      <c r="V1259" s="58">
        <f t="shared" si="481"/>
        <v>0</v>
      </c>
      <c r="W1259" s="58">
        <f t="shared" si="482"/>
        <v>0</v>
      </c>
      <c r="X1259" s="58">
        <f t="shared" si="483"/>
        <v>0</v>
      </c>
      <c r="Y1259" s="58">
        <f t="shared" si="484"/>
        <v>0</v>
      </c>
      <c r="Z1259">
        <f t="shared" si="468"/>
        <v>109955</v>
      </c>
    </row>
    <row r="1260" spans="1:26" x14ac:dyDescent="0.3">
      <c r="A1260" s="56" t="str">
        <f t="shared" si="470"/>
        <v>OUT TIME</v>
      </c>
      <c r="B1260" s="56" t="str">
        <f t="shared" si="462"/>
        <v>ultimo</v>
      </c>
      <c r="C1260" s="55">
        <f t="shared" ref="C1260:D1275" si="485">+C1247</f>
        <v>9</v>
      </c>
      <c r="D1260" t="str">
        <f t="shared" si="485"/>
        <v>Veraguas</v>
      </c>
      <c r="E1260" s="23">
        <f t="shared" si="471"/>
        <v>44081</v>
      </c>
      <c r="F1260" s="54">
        <f t="shared" si="472"/>
        <v>97</v>
      </c>
      <c r="G1260" cm="1">
        <f t="array" ref="G1260">+INDEX('Casos ACUM Prov'!$CK$3:$OM$16,'TODO PROVINCIA'!C1260+1,'TODO PROVINCIA'!F1260)</f>
        <v>0</v>
      </c>
      <c r="H1260">
        <f t="shared" si="464"/>
        <v>0</v>
      </c>
      <c r="I1260" cm="1">
        <f t="array" ref="I1260">+INDEX('Muertes-PROV'!$C$3:$GE$16,$C1260+1,$F1260)</f>
        <v>0</v>
      </c>
      <c r="J1260">
        <f t="shared" si="465"/>
        <v>0</v>
      </c>
      <c r="K1260" cm="1">
        <f t="array" ref="K1260">+INDEX('rECUPERA-prov'!$C$3:$LA$16,$C1260+1,$F1260)</f>
        <v>0</v>
      </c>
      <c r="L1260">
        <f t="shared" si="466"/>
        <v>0</v>
      </c>
      <c r="M1260">
        <f t="shared" si="473"/>
        <v>0</v>
      </c>
      <c r="N1260">
        <f t="shared" si="467"/>
        <v>0</v>
      </c>
      <c r="O1260" s="57">
        <f t="shared" si="474"/>
        <v>0</v>
      </c>
      <c r="P1260" s="57">
        <f t="shared" si="475"/>
        <v>0</v>
      </c>
      <c r="Q1260" s="57">
        <f t="shared" si="476"/>
        <v>0</v>
      </c>
      <c r="R1260" s="57">
        <f t="shared" si="477"/>
        <v>0</v>
      </c>
      <c r="S1260" s="57">
        <f t="shared" si="478"/>
        <v>0</v>
      </c>
      <c r="T1260" s="57">
        <f t="shared" si="479"/>
        <v>0</v>
      </c>
      <c r="U1260" s="57">
        <f t="shared" si="480"/>
        <v>0</v>
      </c>
      <c r="V1260" s="58">
        <f t="shared" si="481"/>
        <v>0</v>
      </c>
      <c r="W1260" s="58">
        <f t="shared" si="482"/>
        <v>0</v>
      </c>
      <c r="X1260" s="58">
        <f t="shared" si="483"/>
        <v>0</v>
      </c>
      <c r="Y1260" s="58">
        <f t="shared" si="484"/>
        <v>0</v>
      </c>
      <c r="Z1260">
        <f t="shared" si="468"/>
        <v>109955</v>
      </c>
    </row>
    <row r="1261" spans="1:26" x14ac:dyDescent="0.3">
      <c r="A1261" s="56" t="str">
        <f t="shared" si="470"/>
        <v>OUT TIME</v>
      </c>
      <c r="B1261" s="56" t="str">
        <f t="shared" si="462"/>
        <v>ultimo</v>
      </c>
      <c r="C1261" s="55">
        <f t="shared" si="485"/>
        <v>10</v>
      </c>
      <c r="D1261" t="str">
        <f t="shared" si="485"/>
        <v>Comarca Kuna Yala</v>
      </c>
      <c r="E1261" s="23">
        <f t="shared" si="471"/>
        <v>44081</v>
      </c>
      <c r="F1261" s="54">
        <f t="shared" si="472"/>
        <v>97</v>
      </c>
      <c r="G1261" cm="1">
        <f t="array" ref="G1261">+INDEX('Casos ACUM Prov'!$CK$3:$OM$16,'TODO PROVINCIA'!C1261+1,'TODO PROVINCIA'!F1261)</f>
        <v>0</v>
      </c>
      <c r="H1261">
        <f t="shared" si="464"/>
        <v>0</v>
      </c>
      <c r="I1261" cm="1">
        <f t="array" ref="I1261">+INDEX('Muertes-PROV'!$C$3:$GE$16,$C1261+1,$F1261)</f>
        <v>0</v>
      </c>
      <c r="J1261">
        <f t="shared" si="465"/>
        <v>0</v>
      </c>
      <c r="K1261" cm="1">
        <f t="array" ref="K1261">+INDEX('rECUPERA-prov'!$C$3:$LA$16,$C1261+1,$F1261)</f>
        <v>0</v>
      </c>
      <c r="L1261">
        <f t="shared" si="466"/>
        <v>0</v>
      </c>
      <c r="M1261">
        <f t="shared" si="473"/>
        <v>0</v>
      </c>
      <c r="N1261">
        <f t="shared" si="467"/>
        <v>0</v>
      </c>
      <c r="O1261" s="57">
        <f t="shared" si="474"/>
        <v>0</v>
      </c>
      <c r="P1261" s="57">
        <f t="shared" si="475"/>
        <v>0</v>
      </c>
      <c r="Q1261" s="57">
        <f t="shared" si="476"/>
        <v>0</v>
      </c>
      <c r="R1261" s="57">
        <f t="shared" si="477"/>
        <v>0</v>
      </c>
      <c r="S1261" s="57">
        <f t="shared" si="478"/>
        <v>0</v>
      </c>
      <c r="T1261" s="57">
        <f t="shared" si="479"/>
        <v>0</v>
      </c>
      <c r="U1261" s="57">
        <f t="shared" si="480"/>
        <v>0</v>
      </c>
      <c r="V1261" s="58">
        <f t="shared" si="481"/>
        <v>0</v>
      </c>
      <c r="W1261" s="58">
        <f t="shared" si="482"/>
        <v>0</v>
      </c>
      <c r="X1261" s="58">
        <f t="shared" si="483"/>
        <v>0</v>
      </c>
      <c r="Y1261" s="58">
        <f t="shared" si="484"/>
        <v>0</v>
      </c>
      <c r="Z1261">
        <f t="shared" si="468"/>
        <v>89592</v>
      </c>
    </row>
    <row r="1262" spans="1:26" x14ac:dyDescent="0.3">
      <c r="A1262" s="56" t="str">
        <f t="shared" si="470"/>
        <v>OUT TIME</v>
      </c>
      <c r="B1262" s="56" t="str">
        <f t="shared" si="462"/>
        <v>ultimo</v>
      </c>
      <c r="C1262" s="55">
        <f t="shared" si="485"/>
        <v>11</v>
      </c>
      <c r="D1262" t="str">
        <f t="shared" si="485"/>
        <v>Comarca Emberá Wounaán</v>
      </c>
      <c r="E1262" s="23">
        <f t="shared" si="471"/>
        <v>44081</v>
      </c>
      <c r="F1262" s="54">
        <f t="shared" si="472"/>
        <v>97</v>
      </c>
      <c r="G1262" cm="1">
        <f t="array" ref="G1262">+INDEX('Casos ACUM Prov'!$CK$3:$OM$16,'TODO PROVINCIA'!C1262+1,'TODO PROVINCIA'!F1262)</f>
        <v>0</v>
      </c>
      <c r="H1262">
        <f t="shared" si="464"/>
        <v>0</v>
      </c>
      <c r="I1262" cm="1">
        <f t="array" ref="I1262">+INDEX('Muertes-PROV'!$C$3:$GE$16,$C1262+1,$F1262)</f>
        <v>0</v>
      </c>
      <c r="J1262">
        <f t="shared" si="465"/>
        <v>0</v>
      </c>
      <c r="K1262" cm="1">
        <f t="array" ref="K1262">+INDEX('rECUPERA-prov'!$C$3:$LA$16,$C1262+1,$F1262)</f>
        <v>0</v>
      </c>
      <c r="L1262">
        <f t="shared" si="466"/>
        <v>0</v>
      </c>
      <c r="M1262">
        <f t="shared" si="473"/>
        <v>0</v>
      </c>
      <c r="N1262">
        <f t="shared" si="467"/>
        <v>0</v>
      </c>
      <c r="O1262" s="57">
        <f t="shared" si="474"/>
        <v>0</v>
      </c>
      <c r="P1262" s="57">
        <f t="shared" si="475"/>
        <v>0</v>
      </c>
      <c r="Q1262" s="57">
        <f t="shared" si="476"/>
        <v>0</v>
      </c>
      <c r="R1262" s="57">
        <f t="shared" si="477"/>
        <v>0</v>
      </c>
      <c r="S1262" s="57">
        <f t="shared" si="478"/>
        <v>0</v>
      </c>
      <c r="T1262" s="57">
        <f t="shared" si="479"/>
        <v>0</v>
      </c>
      <c r="U1262" s="57">
        <f t="shared" si="480"/>
        <v>0</v>
      </c>
      <c r="V1262" s="58">
        <f t="shared" si="481"/>
        <v>0</v>
      </c>
      <c r="W1262" s="58">
        <f t="shared" si="482"/>
        <v>0</v>
      </c>
      <c r="X1262" s="58">
        <f t="shared" si="483"/>
        <v>0</v>
      </c>
      <c r="Y1262" s="58">
        <f t="shared" si="484"/>
        <v>0</v>
      </c>
      <c r="Z1262">
        <f t="shared" si="468"/>
        <v>1249032</v>
      </c>
    </row>
    <row r="1263" spans="1:26" x14ac:dyDescent="0.3">
      <c r="A1263" s="56" t="str">
        <f t="shared" si="470"/>
        <v>OUT TIME</v>
      </c>
      <c r="B1263" s="56" t="str">
        <f t="shared" si="462"/>
        <v>ultimo</v>
      </c>
      <c r="C1263" s="55">
        <f t="shared" si="485"/>
        <v>12</v>
      </c>
      <c r="D1263" t="str">
        <f t="shared" si="485"/>
        <v>Comarca Ngäbe Buglé</v>
      </c>
      <c r="E1263" s="23">
        <f t="shared" si="471"/>
        <v>44081</v>
      </c>
      <c r="F1263" s="54">
        <f t="shared" si="472"/>
        <v>97</v>
      </c>
      <c r="G1263" cm="1">
        <f t="array" ref="G1263">+INDEX('Casos ACUM Prov'!$CK$3:$OM$16,'TODO PROVINCIA'!C1263+1,'TODO PROVINCIA'!F1263)</f>
        <v>0</v>
      </c>
      <c r="H1263">
        <f t="shared" si="464"/>
        <v>0</v>
      </c>
      <c r="I1263" cm="1">
        <f t="array" ref="I1263">+INDEX('Muertes-PROV'!$C$3:$GE$16,$C1263+1,$F1263)</f>
        <v>0</v>
      </c>
      <c r="J1263">
        <f t="shared" si="465"/>
        <v>0</v>
      </c>
      <c r="K1263" cm="1">
        <f t="array" ref="K1263">+INDEX('rECUPERA-prov'!$C$3:$LA$16,$C1263+1,$F1263)</f>
        <v>0</v>
      </c>
      <c r="L1263">
        <f t="shared" si="466"/>
        <v>0</v>
      </c>
      <c r="M1263">
        <f t="shared" si="473"/>
        <v>0</v>
      </c>
      <c r="N1263">
        <f t="shared" si="467"/>
        <v>0</v>
      </c>
      <c r="O1263" s="57">
        <f t="shared" si="474"/>
        <v>0</v>
      </c>
      <c r="P1263" s="57">
        <f t="shared" si="475"/>
        <v>0</v>
      </c>
      <c r="Q1263" s="57">
        <f t="shared" si="476"/>
        <v>0</v>
      </c>
      <c r="R1263" s="57">
        <f t="shared" si="477"/>
        <v>0</v>
      </c>
      <c r="S1263" s="57">
        <f t="shared" si="478"/>
        <v>0</v>
      </c>
      <c r="T1263" s="57">
        <f t="shared" si="479"/>
        <v>0</v>
      </c>
      <c r="U1263" s="57">
        <f t="shared" si="480"/>
        <v>0</v>
      </c>
      <c r="V1263" s="58">
        <f t="shared" si="481"/>
        <v>0</v>
      </c>
      <c r="W1263" s="58">
        <f t="shared" si="482"/>
        <v>0</v>
      </c>
      <c r="X1263" s="58">
        <f t="shared" si="483"/>
        <v>0</v>
      </c>
      <c r="Y1263" s="58">
        <f t="shared" si="484"/>
        <v>0</v>
      </c>
      <c r="Z1263">
        <f t="shared" si="468"/>
        <v>464038</v>
      </c>
    </row>
    <row r="1264" spans="1:26" x14ac:dyDescent="0.3">
      <c r="A1264" s="56" t="str">
        <f t="shared" si="470"/>
        <v>OUT TIME</v>
      </c>
      <c r="B1264" s="56" t="str">
        <f t="shared" si="462"/>
        <v>ultimo</v>
      </c>
      <c r="C1264" s="55">
        <f t="shared" si="485"/>
        <v>13</v>
      </c>
      <c r="D1264" t="str">
        <f t="shared" si="485"/>
        <v>Panamá Oeste</v>
      </c>
      <c r="E1264" s="23">
        <f t="shared" si="471"/>
        <v>44081</v>
      </c>
      <c r="F1264" s="54">
        <f t="shared" si="472"/>
        <v>97</v>
      </c>
      <c r="G1264" cm="1">
        <f t="array" ref="G1264">+INDEX('Casos ACUM Prov'!$CK$3:$OM$16,'TODO PROVINCIA'!C1264+1,'TODO PROVINCIA'!F1264)</f>
        <v>0</v>
      </c>
      <c r="H1264">
        <f t="shared" si="464"/>
        <v>0</v>
      </c>
      <c r="I1264" cm="1">
        <f t="array" ref="I1264">+INDEX('Muertes-PROV'!$C$3:$GE$16,$C1264+1,$F1264)</f>
        <v>0</v>
      </c>
      <c r="J1264">
        <f t="shared" si="465"/>
        <v>0</v>
      </c>
      <c r="K1264" cm="1">
        <f t="array" ref="K1264">+INDEX('rECUPERA-prov'!$C$3:$LA$16,$C1264+1,$F1264)</f>
        <v>0</v>
      </c>
      <c r="L1264">
        <f t="shared" si="466"/>
        <v>0</v>
      </c>
      <c r="M1264">
        <f t="shared" si="473"/>
        <v>0</v>
      </c>
      <c r="N1264">
        <f t="shared" si="467"/>
        <v>0</v>
      </c>
      <c r="O1264" s="57">
        <f t="shared" si="474"/>
        <v>0</v>
      </c>
      <c r="P1264" s="57">
        <f t="shared" si="475"/>
        <v>0</v>
      </c>
      <c r="Q1264" s="57">
        <f t="shared" si="476"/>
        <v>0</v>
      </c>
      <c r="R1264" s="57">
        <f t="shared" si="477"/>
        <v>0</v>
      </c>
      <c r="S1264" s="57">
        <f t="shared" si="478"/>
        <v>0</v>
      </c>
      <c r="T1264" s="57">
        <f t="shared" si="479"/>
        <v>0</v>
      </c>
      <c r="U1264" s="57">
        <f t="shared" si="480"/>
        <v>0</v>
      </c>
      <c r="V1264" s="58">
        <f t="shared" si="481"/>
        <v>0</v>
      </c>
      <c r="W1264" s="58">
        <f t="shared" si="482"/>
        <v>0</v>
      </c>
      <c r="X1264" s="58">
        <f t="shared" si="483"/>
        <v>0</v>
      </c>
      <c r="Y1264" s="58">
        <f t="shared" si="484"/>
        <v>0</v>
      </c>
      <c r="Z1264">
        <f t="shared" si="468"/>
        <v>226991</v>
      </c>
    </row>
    <row r="1265" spans="1:26" x14ac:dyDescent="0.3">
      <c r="A1265" s="56" t="str">
        <f t="shared" si="470"/>
        <v>OUT TIME</v>
      </c>
      <c r="B1265" s="56" t="str">
        <f t="shared" si="462"/>
        <v>ultimo</v>
      </c>
      <c r="C1265" s="55">
        <f t="shared" si="485"/>
        <v>1</v>
      </c>
      <c r="D1265" t="str">
        <f t="shared" si="485"/>
        <v>Bocas del Toro</v>
      </c>
      <c r="E1265" s="23">
        <f t="shared" si="471"/>
        <v>44082</v>
      </c>
      <c r="F1265" s="54">
        <f t="shared" si="472"/>
        <v>98</v>
      </c>
      <c r="G1265" cm="1">
        <f t="array" ref="G1265">+INDEX('Casos ACUM Prov'!$CK$3:$OM$16,'TODO PROVINCIA'!C1265+1,'TODO PROVINCIA'!F1265)</f>
        <v>0</v>
      </c>
      <c r="H1265">
        <f t="shared" si="464"/>
        <v>0</v>
      </c>
      <c r="I1265" cm="1">
        <f t="array" ref="I1265">+INDEX('Muertes-PROV'!$C$3:$GE$16,$C1265+1,$F1265)</f>
        <v>0</v>
      </c>
      <c r="J1265">
        <f t="shared" si="465"/>
        <v>0</v>
      </c>
      <c r="K1265" cm="1">
        <f t="array" ref="K1265">+INDEX('rECUPERA-prov'!$C$3:$LA$16,$C1265+1,$F1265)</f>
        <v>0</v>
      </c>
      <c r="L1265">
        <f t="shared" si="466"/>
        <v>0</v>
      </c>
      <c r="M1265">
        <f t="shared" si="473"/>
        <v>0</v>
      </c>
      <c r="N1265">
        <f t="shared" si="467"/>
        <v>0</v>
      </c>
      <c r="O1265" s="57">
        <f t="shared" si="474"/>
        <v>0</v>
      </c>
      <c r="P1265" s="57">
        <f t="shared" si="475"/>
        <v>0</v>
      </c>
      <c r="Q1265" s="57">
        <f t="shared" si="476"/>
        <v>0</v>
      </c>
      <c r="R1265" s="57">
        <f t="shared" si="477"/>
        <v>0</v>
      </c>
      <c r="S1265" s="57">
        <f t="shared" si="478"/>
        <v>0</v>
      </c>
      <c r="T1265" s="57">
        <f t="shared" si="479"/>
        <v>0</v>
      </c>
      <c r="U1265" s="57">
        <f t="shared" si="480"/>
        <v>0</v>
      </c>
      <c r="V1265" s="58">
        <f t="shared" si="481"/>
        <v>0</v>
      </c>
      <c r="W1265" s="58">
        <f t="shared" si="482"/>
        <v>0</v>
      </c>
      <c r="X1265" s="58">
        <f t="shared" si="483"/>
        <v>0</v>
      </c>
      <c r="Y1265" s="58">
        <f t="shared" si="484"/>
        <v>0</v>
      </c>
      <c r="Z1265">
        <f t="shared" si="468"/>
        <v>125461</v>
      </c>
    </row>
    <row r="1266" spans="1:26" x14ac:dyDescent="0.3">
      <c r="A1266" s="56" t="str">
        <f t="shared" si="470"/>
        <v>OUT TIME</v>
      </c>
      <c r="B1266" s="56" t="str">
        <f t="shared" si="462"/>
        <v>ultimo</v>
      </c>
      <c r="C1266" s="55">
        <f t="shared" si="485"/>
        <v>2</v>
      </c>
      <c r="D1266" t="str">
        <f t="shared" si="485"/>
        <v>Coclé</v>
      </c>
      <c r="E1266" s="23">
        <f t="shared" si="471"/>
        <v>44082</v>
      </c>
      <c r="F1266" s="54">
        <f t="shared" si="472"/>
        <v>98</v>
      </c>
      <c r="G1266" cm="1">
        <f t="array" ref="G1266">+INDEX('Casos ACUM Prov'!$CK$3:$OM$16,'TODO PROVINCIA'!C1266+1,'TODO PROVINCIA'!F1266)</f>
        <v>0</v>
      </c>
      <c r="H1266">
        <f t="shared" si="464"/>
        <v>0</v>
      </c>
      <c r="I1266" cm="1">
        <f t="array" ref="I1266">+INDEX('Muertes-PROV'!$C$3:$GE$16,$C1266+1,$F1266)</f>
        <v>0</v>
      </c>
      <c r="J1266">
        <f t="shared" si="465"/>
        <v>0</v>
      </c>
      <c r="K1266" cm="1">
        <f t="array" ref="K1266">+INDEX('rECUPERA-prov'!$C$3:$LA$16,$C1266+1,$F1266)</f>
        <v>0</v>
      </c>
      <c r="L1266">
        <f t="shared" si="466"/>
        <v>0</v>
      </c>
      <c r="M1266">
        <f t="shared" si="473"/>
        <v>0</v>
      </c>
      <c r="N1266">
        <f t="shared" si="467"/>
        <v>0</v>
      </c>
      <c r="O1266" s="57">
        <f t="shared" si="474"/>
        <v>0</v>
      </c>
      <c r="P1266" s="57">
        <f t="shared" si="475"/>
        <v>0</v>
      </c>
      <c r="Q1266" s="57">
        <f t="shared" si="476"/>
        <v>0</v>
      </c>
      <c r="R1266" s="57">
        <f t="shared" si="477"/>
        <v>0</v>
      </c>
      <c r="S1266" s="57">
        <f t="shared" si="478"/>
        <v>0</v>
      </c>
      <c r="T1266" s="57">
        <f t="shared" si="479"/>
        <v>0</v>
      </c>
      <c r="U1266" s="57">
        <f t="shared" si="480"/>
        <v>0</v>
      </c>
      <c r="V1266" s="58">
        <f t="shared" si="481"/>
        <v>0</v>
      </c>
      <c r="W1266" s="58">
        <f t="shared" si="482"/>
        <v>0</v>
      </c>
      <c r="X1266" s="58">
        <f t="shared" si="483"/>
        <v>0</v>
      </c>
      <c r="Y1266" s="58">
        <f t="shared" si="484"/>
        <v>0</v>
      </c>
      <c r="Z1266">
        <f t="shared" si="468"/>
        <v>416873</v>
      </c>
    </row>
    <row r="1267" spans="1:26" x14ac:dyDescent="0.3">
      <c r="A1267" s="56" t="str">
        <f t="shared" si="470"/>
        <v>OUT TIME</v>
      </c>
      <c r="B1267" s="56" t="str">
        <f t="shared" si="462"/>
        <v>ultimo</v>
      </c>
      <c r="C1267" s="55">
        <f t="shared" si="485"/>
        <v>3</v>
      </c>
      <c r="D1267" t="str">
        <f t="shared" si="485"/>
        <v>Colón</v>
      </c>
      <c r="E1267" s="23">
        <f t="shared" si="471"/>
        <v>44082</v>
      </c>
      <c r="F1267" s="54">
        <f t="shared" si="472"/>
        <v>98</v>
      </c>
      <c r="G1267" cm="1">
        <f t="array" ref="G1267">+INDEX('Casos ACUM Prov'!$CK$3:$OM$16,'TODO PROVINCIA'!C1267+1,'TODO PROVINCIA'!F1267)</f>
        <v>0</v>
      </c>
      <c r="H1267">
        <f t="shared" si="464"/>
        <v>0</v>
      </c>
      <c r="I1267" cm="1">
        <f t="array" ref="I1267">+INDEX('Muertes-PROV'!$C$3:$GE$16,$C1267+1,$F1267)</f>
        <v>0</v>
      </c>
      <c r="J1267">
        <f t="shared" si="465"/>
        <v>0</v>
      </c>
      <c r="K1267" cm="1">
        <f t="array" ref="K1267">+INDEX('rECUPERA-prov'!$C$3:$LA$16,$C1267+1,$F1267)</f>
        <v>0</v>
      </c>
      <c r="L1267">
        <f t="shared" si="466"/>
        <v>0</v>
      </c>
      <c r="M1267">
        <f t="shared" si="473"/>
        <v>0</v>
      </c>
      <c r="N1267">
        <f t="shared" si="467"/>
        <v>0</v>
      </c>
      <c r="O1267" s="57">
        <f t="shared" si="474"/>
        <v>0</v>
      </c>
      <c r="P1267" s="57">
        <f t="shared" si="475"/>
        <v>0</v>
      </c>
      <c r="Q1267" s="57">
        <f t="shared" si="476"/>
        <v>0</v>
      </c>
      <c r="R1267" s="57">
        <f t="shared" si="477"/>
        <v>0</v>
      </c>
      <c r="S1267" s="57">
        <f t="shared" si="478"/>
        <v>0</v>
      </c>
      <c r="T1267" s="57">
        <f t="shared" si="479"/>
        <v>0</v>
      </c>
      <c r="U1267" s="57">
        <f t="shared" si="480"/>
        <v>0</v>
      </c>
      <c r="V1267" s="58">
        <f t="shared" si="481"/>
        <v>0</v>
      </c>
      <c r="W1267" s="58">
        <f t="shared" si="482"/>
        <v>0</v>
      </c>
      <c r="X1267" s="58">
        <f t="shared" si="483"/>
        <v>0</v>
      </c>
      <c r="Y1267" s="58">
        <f t="shared" si="484"/>
        <v>0</v>
      </c>
      <c r="Z1267">
        <f t="shared" si="468"/>
        <v>233708</v>
      </c>
    </row>
    <row r="1268" spans="1:26" x14ac:dyDescent="0.3">
      <c r="A1268" s="56" t="str">
        <f t="shared" si="470"/>
        <v>OUT TIME</v>
      </c>
      <c r="B1268" s="56" t="str">
        <f t="shared" si="462"/>
        <v>ultimo</v>
      </c>
      <c r="C1268" s="55">
        <f t="shared" si="485"/>
        <v>4</v>
      </c>
      <c r="D1268" t="str">
        <f t="shared" si="485"/>
        <v>Chiriquí</v>
      </c>
      <c r="E1268" s="23">
        <f t="shared" si="471"/>
        <v>44082</v>
      </c>
      <c r="F1268" s="54">
        <f t="shared" si="472"/>
        <v>98</v>
      </c>
      <c r="G1268" cm="1">
        <f t="array" ref="G1268">+INDEX('Casos ACUM Prov'!$CK$3:$OM$16,'TODO PROVINCIA'!C1268+1,'TODO PROVINCIA'!F1268)</f>
        <v>0</v>
      </c>
      <c r="H1268">
        <f t="shared" si="464"/>
        <v>0</v>
      </c>
      <c r="I1268" cm="1">
        <f t="array" ref="I1268">+INDEX('Muertes-PROV'!$C$3:$GE$16,$C1268+1,$F1268)</f>
        <v>0</v>
      </c>
      <c r="J1268">
        <f t="shared" si="465"/>
        <v>0</v>
      </c>
      <c r="K1268" cm="1">
        <f t="array" ref="K1268">+INDEX('rECUPERA-prov'!$C$3:$LA$16,$C1268+1,$F1268)</f>
        <v>0</v>
      </c>
      <c r="L1268">
        <f t="shared" si="466"/>
        <v>0</v>
      </c>
      <c r="M1268">
        <f t="shared" si="473"/>
        <v>0</v>
      </c>
      <c r="N1268">
        <f t="shared" si="467"/>
        <v>0</v>
      </c>
      <c r="O1268" s="57">
        <f t="shared" si="474"/>
        <v>0</v>
      </c>
      <c r="P1268" s="57">
        <f t="shared" si="475"/>
        <v>0</v>
      </c>
      <c r="Q1268" s="57">
        <f t="shared" si="476"/>
        <v>0</v>
      </c>
      <c r="R1268" s="57">
        <f t="shared" si="477"/>
        <v>0</v>
      </c>
      <c r="S1268" s="57">
        <f t="shared" si="478"/>
        <v>0</v>
      </c>
      <c r="T1268" s="57">
        <f t="shared" si="479"/>
        <v>0</v>
      </c>
      <c r="U1268" s="57">
        <f t="shared" si="480"/>
        <v>0</v>
      </c>
      <c r="V1268" s="58">
        <f t="shared" si="481"/>
        <v>0</v>
      </c>
      <c r="W1268" s="58">
        <f t="shared" si="482"/>
        <v>0</v>
      </c>
      <c r="X1268" s="58">
        <f t="shared" si="483"/>
        <v>0</v>
      </c>
      <c r="Y1268" s="58">
        <f t="shared" si="484"/>
        <v>0</v>
      </c>
      <c r="Z1268">
        <f t="shared" si="468"/>
        <v>241928</v>
      </c>
    </row>
    <row r="1269" spans="1:26" x14ac:dyDescent="0.3">
      <c r="A1269" s="56" t="str">
        <f t="shared" si="470"/>
        <v>OUT TIME</v>
      </c>
      <c r="B1269" s="56" t="str">
        <f t="shared" si="462"/>
        <v>ultimo</v>
      </c>
      <c r="C1269" s="55">
        <f t="shared" si="485"/>
        <v>5</v>
      </c>
      <c r="D1269" t="str">
        <f t="shared" si="485"/>
        <v>Darién</v>
      </c>
      <c r="E1269" s="23">
        <f t="shared" si="471"/>
        <v>44082</v>
      </c>
      <c r="F1269" s="54">
        <f t="shared" si="472"/>
        <v>98</v>
      </c>
      <c r="G1269" cm="1">
        <f t="array" ref="G1269">+INDEX('Casos ACUM Prov'!$CK$3:$OM$16,'TODO PROVINCIA'!C1269+1,'TODO PROVINCIA'!F1269)</f>
        <v>0</v>
      </c>
      <c r="H1269">
        <f t="shared" si="464"/>
        <v>0</v>
      </c>
      <c r="I1269" cm="1">
        <f t="array" ref="I1269">+INDEX('Muertes-PROV'!$C$3:$GE$16,$C1269+1,$F1269)</f>
        <v>0</v>
      </c>
      <c r="J1269">
        <f t="shared" si="465"/>
        <v>0</v>
      </c>
      <c r="K1269" cm="1">
        <f t="array" ref="K1269">+INDEX('rECUPERA-prov'!$C$3:$LA$16,$C1269+1,$F1269)</f>
        <v>0</v>
      </c>
      <c r="L1269">
        <f t="shared" si="466"/>
        <v>0</v>
      </c>
      <c r="M1269">
        <f t="shared" si="473"/>
        <v>0</v>
      </c>
      <c r="N1269">
        <f t="shared" si="467"/>
        <v>0</v>
      </c>
      <c r="O1269" s="57">
        <f t="shared" si="474"/>
        <v>0</v>
      </c>
      <c r="P1269" s="57">
        <f t="shared" si="475"/>
        <v>0</v>
      </c>
      <c r="Q1269" s="57">
        <f t="shared" si="476"/>
        <v>0</v>
      </c>
      <c r="R1269" s="57">
        <f t="shared" si="477"/>
        <v>0</v>
      </c>
      <c r="S1269" s="57">
        <f t="shared" si="478"/>
        <v>0</v>
      </c>
      <c r="T1269" s="57">
        <f t="shared" si="479"/>
        <v>0</v>
      </c>
      <c r="U1269" s="57">
        <f t="shared" si="480"/>
        <v>0</v>
      </c>
      <c r="V1269" s="58">
        <f t="shared" si="481"/>
        <v>0</v>
      </c>
      <c r="W1269" s="58">
        <f t="shared" si="482"/>
        <v>0</v>
      </c>
      <c r="X1269" s="58">
        <f t="shared" si="483"/>
        <v>0</v>
      </c>
      <c r="Y1269" s="58">
        <f t="shared" si="484"/>
        <v>0</v>
      </c>
      <c r="Z1269">
        <f t="shared" si="468"/>
        <v>10001</v>
      </c>
    </row>
    <row r="1270" spans="1:26" x14ac:dyDescent="0.3">
      <c r="A1270" s="56" t="str">
        <f t="shared" si="470"/>
        <v>OUT TIME</v>
      </c>
      <c r="B1270" s="56" t="str">
        <f t="shared" si="462"/>
        <v>ultimo</v>
      </c>
      <c r="C1270" s="55">
        <f t="shared" si="485"/>
        <v>6</v>
      </c>
      <c r="D1270" t="str">
        <f t="shared" si="485"/>
        <v>Herrera</v>
      </c>
      <c r="E1270" s="23">
        <f t="shared" si="471"/>
        <v>44082</v>
      </c>
      <c r="F1270" s="54">
        <f t="shared" si="472"/>
        <v>98</v>
      </c>
      <c r="G1270" cm="1">
        <f t="array" ref="G1270">+INDEX('Casos ACUM Prov'!$CK$3:$OM$16,'TODO PROVINCIA'!C1270+1,'TODO PROVINCIA'!F1270)</f>
        <v>0</v>
      </c>
      <c r="H1270">
        <f t="shared" si="464"/>
        <v>0</v>
      </c>
      <c r="I1270" cm="1">
        <f t="array" ref="I1270">+INDEX('Muertes-PROV'!$C$3:$GE$16,$C1270+1,$F1270)</f>
        <v>0</v>
      </c>
      <c r="J1270">
        <f t="shared" si="465"/>
        <v>0</v>
      </c>
      <c r="K1270" cm="1">
        <f t="array" ref="K1270">+INDEX('rECUPERA-prov'!$C$3:$LA$16,$C1270+1,$F1270)</f>
        <v>0</v>
      </c>
      <c r="L1270">
        <f t="shared" si="466"/>
        <v>0</v>
      </c>
      <c r="M1270">
        <f t="shared" si="473"/>
        <v>0</v>
      </c>
      <c r="N1270">
        <f t="shared" si="467"/>
        <v>0</v>
      </c>
      <c r="O1270" s="57">
        <f t="shared" si="474"/>
        <v>0</v>
      </c>
      <c r="P1270" s="57">
        <f t="shared" si="475"/>
        <v>0</v>
      </c>
      <c r="Q1270" s="57">
        <f t="shared" si="476"/>
        <v>0</v>
      </c>
      <c r="R1270" s="57">
        <f t="shared" si="477"/>
        <v>0</v>
      </c>
      <c r="S1270" s="57">
        <f t="shared" si="478"/>
        <v>0</v>
      </c>
      <c r="T1270" s="57">
        <f t="shared" si="479"/>
        <v>0</v>
      </c>
      <c r="U1270" s="57">
        <f t="shared" si="480"/>
        <v>0</v>
      </c>
      <c r="V1270" s="58">
        <f t="shared" si="481"/>
        <v>0</v>
      </c>
      <c r="W1270" s="58">
        <f t="shared" si="482"/>
        <v>0</v>
      </c>
      <c r="X1270" s="58">
        <f t="shared" si="483"/>
        <v>0</v>
      </c>
      <c r="Y1270" s="58">
        <f t="shared" si="484"/>
        <v>0</v>
      </c>
      <c r="Z1270">
        <f t="shared" si="468"/>
        <v>33109</v>
      </c>
    </row>
    <row r="1271" spans="1:26" x14ac:dyDescent="0.3">
      <c r="A1271" s="56" t="str">
        <f t="shared" si="470"/>
        <v>OUT TIME</v>
      </c>
      <c r="B1271" s="56" t="str">
        <f t="shared" si="462"/>
        <v>ultimo</v>
      </c>
      <c r="C1271" s="55">
        <f t="shared" si="485"/>
        <v>7</v>
      </c>
      <c r="D1271" t="str">
        <f t="shared" si="485"/>
        <v>Los Santos</v>
      </c>
      <c r="E1271" s="23">
        <f t="shared" si="471"/>
        <v>44082</v>
      </c>
      <c r="F1271" s="54">
        <f t="shared" si="472"/>
        <v>98</v>
      </c>
      <c r="G1271" cm="1">
        <f t="array" ref="G1271">+INDEX('Casos ACUM Prov'!$CK$3:$OM$16,'TODO PROVINCIA'!C1271+1,'TODO PROVINCIA'!F1271)</f>
        <v>0</v>
      </c>
      <c r="H1271">
        <f t="shared" si="464"/>
        <v>0</v>
      </c>
      <c r="I1271" cm="1">
        <f t="array" ref="I1271">+INDEX('Muertes-PROV'!$C$3:$GE$16,$C1271+1,$F1271)</f>
        <v>0</v>
      </c>
      <c r="J1271">
        <f t="shared" si="465"/>
        <v>0</v>
      </c>
      <c r="K1271" cm="1">
        <f t="array" ref="K1271">+INDEX('rECUPERA-prov'!$C$3:$LA$16,$C1271+1,$F1271)</f>
        <v>0</v>
      </c>
      <c r="L1271">
        <f t="shared" si="466"/>
        <v>0</v>
      </c>
      <c r="M1271">
        <f t="shared" si="473"/>
        <v>0</v>
      </c>
      <c r="N1271">
        <f t="shared" si="467"/>
        <v>0</v>
      </c>
      <c r="O1271" s="57">
        <f t="shared" si="474"/>
        <v>0</v>
      </c>
      <c r="P1271" s="57">
        <f t="shared" si="475"/>
        <v>0</v>
      </c>
      <c r="Q1271" s="57">
        <f t="shared" si="476"/>
        <v>0</v>
      </c>
      <c r="R1271" s="57">
        <f t="shared" si="477"/>
        <v>0</v>
      </c>
      <c r="S1271" s="57">
        <f t="shared" si="478"/>
        <v>0</v>
      </c>
      <c r="T1271" s="57">
        <f t="shared" si="479"/>
        <v>0</v>
      </c>
      <c r="U1271" s="57">
        <f t="shared" si="480"/>
        <v>0</v>
      </c>
      <c r="V1271" s="58">
        <f t="shared" si="481"/>
        <v>0</v>
      </c>
      <c r="W1271" s="58">
        <f t="shared" si="482"/>
        <v>0</v>
      </c>
      <c r="X1271" s="58">
        <f t="shared" si="483"/>
        <v>0</v>
      </c>
      <c r="Y1271" s="58">
        <f t="shared" si="484"/>
        <v>0</v>
      </c>
      <c r="Z1271">
        <f t="shared" si="468"/>
        <v>156747</v>
      </c>
    </row>
    <row r="1272" spans="1:26" x14ac:dyDescent="0.3">
      <c r="A1272" s="56" t="str">
        <f t="shared" si="470"/>
        <v>OUT TIME</v>
      </c>
      <c r="B1272" s="56" t="str">
        <f t="shared" si="462"/>
        <v>ultimo</v>
      </c>
      <c r="C1272" s="55">
        <f t="shared" si="485"/>
        <v>8</v>
      </c>
      <c r="D1272" t="str">
        <f t="shared" si="485"/>
        <v>Panamá</v>
      </c>
      <c r="E1272" s="23">
        <f t="shared" si="471"/>
        <v>44082</v>
      </c>
      <c r="F1272" s="54">
        <f t="shared" si="472"/>
        <v>98</v>
      </c>
      <c r="G1272" cm="1">
        <f t="array" ref="G1272">+INDEX('Casos ACUM Prov'!$CK$3:$OM$16,'TODO PROVINCIA'!C1272+1,'TODO PROVINCIA'!F1272)</f>
        <v>0</v>
      </c>
      <c r="H1272">
        <f t="shared" si="464"/>
        <v>0</v>
      </c>
      <c r="I1272" cm="1">
        <f t="array" ref="I1272">+INDEX('Muertes-PROV'!$C$3:$GE$16,$C1272+1,$F1272)</f>
        <v>0</v>
      </c>
      <c r="J1272">
        <f t="shared" si="465"/>
        <v>0</v>
      </c>
      <c r="K1272" cm="1">
        <f t="array" ref="K1272">+INDEX('rECUPERA-prov'!$C$3:$LA$16,$C1272+1,$F1272)</f>
        <v>0</v>
      </c>
      <c r="L1272">
        <f t="shared" si="466"/>
        <v>0</v>
      </c>
      <c r="M1272">
        <f t="shared" si="473"/>
        <v>0</v>
      </c>
      <c r="N1272">
        <f t="shared" si="467"/>
        <v>0</v>
      </c>
      <c r="O1272" s="57">
        <f t="shared" si="474"/>
        <v>0</v>
      </c>
      <c r="P1272" s="57">
        <f t="shared" si="475"/>
        <v>0</v>
      </c>
      <c r="Q1272" s="57">
        <f t="shared" si="476"/>
        <v>0</v>
      </c>
      <c r="R1272" s="57">
        <f t="shared" si="477"/>
        <v>0</v>
      </c>
      <c r="S1272" s="57">
        <f t="shared" si="478"/>
        <v>0</v>
      </c>
      <c r="T1272" s="57">
        <f t="shared" si="479"/>
        <v>0</v>
      </c>
      <c r="U1272" s="57">
        <f t="shared" si="480"/>
        <v>0</v>
      </c>
      <c r="V1272" s="58">
        <f t="shared" si="481"/>
        <v>0</v>
      </c>
      <c r="W1272" s="58">
        <f t="shared" si="482"/>
        <v>0</v>
      </c>
      <c r="X1272" s="58">
        <f t="shared" si="483"/>
        <v>0</v>
      </c>
      <c r="Y1272" s="58">
        <f t="shared" si="484"/>
        <v>0</v>
      </c>
      <c r="Z1272">
        <f t="shared" si="468"/>
        <v>109955</v>
      </c>
    </row>
    <row r="1273" spans="1:26" x14ac:dyDescent="0.3">
      <c r="A1273" s="56" t="str">
        <f t="shared" si="470"/>
        <v>OUT TIME</v>
      </c>
      <c r="B1273" s="56" t="str">
        <f t="shared" si="462"/>
        <v>ultimo</v>
      </c>
      <c r="C1273" s="55">
        <f t="shared" si="485"/>
        <v>9</v>
      </c>
      <c r="D1273" t="str">
        <f t="shared" si="485"/>
        <v>Veraguas</v>
      </c>
      <c r="E1273" s="23">
        <f t="shared" si="471"/>
        <v>44082</v>
      </c>
      <c r="F1273" s="54">
        <f t="shared" si="472"/>
        <v>98</v>
      </c>
      <c r="G1273" cm="1">
        <f t="array" ref="G1273">+INDEX('Casos ACUM Prov'!$CK$3:$OM$16,'TODO PROVINCIA'!C1273+1,'TODO PROVINCIA'!F1273)</f>
        <v>0</v>
      </c>
      <c r="H1273">
        <f t="shared" si="464"/>
        <v>0</v>
      </c>
      <c r="I1273" cm="1">
        <f t="array" ref="I1273">+INDEX('Muertes-PROV'!$C$3:$GE$16,$C1273+1,$F1273)</f>
        <v>0</v>
      </c>
      <c r="J1273">
        <f t="shared" si="465"/>
        <v>0</v>
      </c>
      <c r="K1273" cm="1">
        <f t="array" ref="K1273">+INDEX('rECUPERA-prov'!$C$3:$LA$16,$C1273+1,$F1273)</f>
        <v>0</v>
      </c>
      <c r="L1273">
        <f t="shared" si="466"/>
        <v>0</v>
      </c>
      <c r="M1273">
        <f t="shared" si="473"/>
        <v>0</v>
      </c>
      <c r="N1273">
        <f t="shared" si="467"/>
        <v>0</v>
      </c>
      <c r="O1273" s="57">
        <f t="shared" si="474"/>
        <v>0</v>
      </c>
      <c r="P1273" s="57">
        <f t="shared" si="475"/>
        <v>0</v>
      </c>
      <c r="Q1273" s="57">
        <f t="shared" si="476"/>
        <v>0</v>
      </c>
      <c r="R1273" s="57">
        <f t="shared" si="477"/>
        <v>0</v>
      </c>
      <c r="S1273" s="57">
        <f t="shared" si="478"/>
        <v>0</v>
      </c>
      <c r="T1273" s="57">
        <f t="shared" si="479"/>
        <v>0</v>
      </c>
      <c r="U1273" s="57">
        <f t="shared" si="480"/>
        <v>0</v>
      </c>
      <c r="V1273" s="58">
        <f t="shared" si="481"/>
        <v>0</v>
      </c>
      <c r="W1273" s="58">
        <f t="shared" si="482"/>
        <v>0</v>
      </c>
      <c r="X1273" s="58">
        <f t="shared" si="483"/>
        <v>0</v>
      </c>
      <c r="Y1273" s="58">
        <f t="shared" si="484"/>
        <v>0</v>
      </c>
      <c r="Z1273">
        <f t="shared" si="468"/>
        <v>109955</v>
      </c>
    </row>
    <row r="1274" spans="1:26" x14ac:dyDescent="0.3">
      <c r="A1274" s="56" t="str">
        <f t="shared" si="470"/>
        <v>OUT TIME</v>
      </c>
      <c r="B1274" s="56" t="str">
        <f t="shared" si="462"/>
        <v>ultimo</v>
      </c>
      <c r="C1274" s="55">
        <f t="shared" si="485"/>
        <v>10</v>
      </c>
      <c r="D1274" t="str">
        <f t="shared" si="485"/>
        <v>Comarca Kuna Yala</v>
      </c>
      <c r="E1274" s="23">
        <f t="shared" si="471"/>
        <v>44082</v>
      </c>
      <c r="F1274" s="54">
        <f t="shared" si="472"/>
        <v>98</v>
      </c>
      <c r="G1274" cm="1">
        <f t="array" ref="G1274">+INDEX('Casos ACUM Prov'!$CK$3:$OM$16,'TODO PROVINCIA'!C1274+1,'TODO PROVINCIA'!F1274)</f>
        <v>0</v>
      </c>
      <c r="H1274">
        <f t="shared" si="464"/>
        <v>0</v>
      </c>
      <c r="I1274" cm="1">
        <f t="array" ref="I1274">+INDEX('Muertes-PROV'!$C$3:$GE$16,$C1274+1,$F1274)</f>
        <v>0</v>
      </c>
      <c r="J1274">
        <f t="shared" si="465"/>
        <v>0</v>
      </c>
      <c r="K1274" cm="1">
        <f t="array" ref="K1274">+INDEX('rECUPERA-prov'!$C$3:$LA$16,$C1274+1,$F1274)</f>
        <v>0</v>
      </c>
      <c r="L1274">
        <f t="shared" si="466"/>
        <v>0</v>
      </c>
      <c r="M1274">
        <f t="shared" si="473"/>
        <v>0</v>
      </c>
      <c r="N1274">
        <f t="shared" si="467"/>
        <v>0</v>
      </c>
      <c r="O1274" s="57">
        <f t="shared" si="474"/>
        <v>0</v>
      </c>
      <c r="P1274" s="57">
        <f t="shared" si="475"/>
        <v>0</v>
      </c>
      <c r="Q1274" s="57">
        <f t="shared" si="476"/>
        <v>0</v>
      </c>
      <c r="R1274" s="57">
        <f t="shared" si="477"/>
        <v>0</v>
      </c>
      <c r="S1274" s="57">
        <f t="shared" si="478"/>
        <v>0</v>
      </c>
      <c r="T1274" s="57">
        <f t="shared" si="479"/>
        <v>0</v>
      </c>
      <c r="U1274" s="57">
        <f t="shared" si="480"/>
        <v>0</v>
      </c>
      <c r="V1274" s="58">
        <f t="shared" si="481"/>
        <v>0</v>
      </c>
      <c r="W1274" s="58">
        <f t="shared" si="482"/>
        <v>0</v>
      </c>
      <c r="X1274" s="58">
        <f t="shared" si="483"/>
        <v>0</v>
      </c>
      <c r="Y1274" s="58">
        <f t="shared" si="484"/>
        <v>0</v>
      </c>
      <c r="Z1274">
        <f t="shared" si="468"/>
        <v>89592</v>
      </c>
    </row>
    <row r="1275" spans="1:26" x14ac:dyDescent="0.3">
      <c r="A1275" s="56" t="str">
        <f t="shared" si="470"/>
        <v>OUT TIME</v>
      </c>
      <c r="B1275" s="56" t="str">
        <f t="shared" si="462"/>
        <v>ultimo</v>
      </c>
      <c r="C1275" s="55">
        <f t="shared" si="485"/>
        <v>11</v>
      </c>
      <c r="D1275" t="str">
        <f t="shared" si="485"/>
        <v>Comarca Emberá Wounaán</v>
      </c>
      <c r="E1275" s="23">
        <f t="shared" si="471"/>
        <v>44082</v>
      </c>
      <c r="F1275" s="54">
        <f t="shared" si="472"/>
        <v>98</v>
      </c>
      <c r="G1275" cm="1">
        <f t="array" ref="G1275">+INDEX('Casos ACUM Prov'!$CK$3:$OM$16,'TODO PROVINCIA'!C1275+1,'TODO PROVINCIA'!F1275)</f>
        <v>0</v>
      </c>
      <c r="H1275">
        <f t="shared" si="464"/>
        <v>0</v>
      </c>
      <c r="I1275" cm="1">
        <f t="array" ref="I1275">+INDEX('Muertes-PROV'!$C$3:$GE$16,$C1275+1,$F1275)</f>
        <v>0</v>
      </c>
      <c r="J1275">
        <f t="shared" si="465"/>
        <v>0</v>
      </c>
      <c r="K1275" cm="1">
        <f t="array" ref="K1275">+INDEX('rECUPERA-prov'!$C$3:$LA$16,$C1275+1,$F1275)</f>
        <v>0</v>
      </c>
      <c r="L1275">
        <f t="shared" si="466"/>
        <v>0</v>
      </c>
      <c r="M1275">
        <f t="shared" si="473"/>
        <v>0</v>
      </c>
      <c r="N1275">
        <f t="shared" si="467"/>
        <v>0</v>
      </c>
      <c r="O1275" s="57">
        <f t="shared" si="474"/>
        <v>0</v>
      </c>
      <c r="P1275" s="57">
        <f t="shared" si="475"/>
        <v>0</v>
      </c>
      <c r="Q1275" s="57">
        <f t="shared" si="476"/>
        <v>0</v>
      </c>
      <c r="R1275" s="57">
        <f t="shared" si="477"/>
        <v>0</v>
      </c>
      <c r="S1275" s="57">
        <f t="shared" si="478"/>
        <v>0</v>
      </c>
      <c r="T1275" s="57">
        <f t="shared" si="479"/>
        <v>0</v>
      </c>
      <c r="U1275" s="57">
        <f t="shared" si="480"/>
        <v>0</v>
      </c>
      <c r="V1275" s="58">
        <f t="shared" si="481"/>
        <v>0</v>
      </c>
      <c r="W1275" s="58">
        <f t="shared" si="482"/>
        <v>0</v>
      </c>
      <c r="X1275" s="58">
        <f t="shared" si="483"/>
        <v>0</v>
      </c>
      <c r="Y1275" s="58">
        <f t="shared" si="484"/>
        <v>0</v>
      </c>
      <c r="Z1275">
        <f t="shared" si="468"/>
        <v>1249032</v>
      </c>
    </row>
    <row r="1276" spans="1:26" x14ac:dyDescent="0.3">
      <c r="A1276" s="56" t="str">
        <f t="shared" si="470"/>
        <v>OUT TIME</v>
      </c>
      <c r="B1276" s="56" t="str">
        <f t="shared" si="462"/>
        <v>ultimo</v>
      </c>
      <c r="C1276" s="55">
        <f t="shared" ref="C1276:D1291" si="486">+C1263</f>
        <v>12</v>
      </c>
      <c r="D1276" t="str">
        <f t="shared" si="486"/>
        <v>Comarca Ngäbe Buglé</v>
      </c>
      <c r="E1276" s="23">
        <f t="shared" si="471"/>
        <v>44082</v>
      </c>
      <c r="F1276" s="54">
        <f t="shared" si="472"/>
        <v>98</v>
      </c>
      <c r="G1276" cm="1">
        <f t="array" ref="G1276">+INDEX('Casos ACUM Prov'!$CK$3:$OM$16,'TODO PROVINCIA'!C1276+1,'TODO PROVINCIA'!F1276)</f>
        <v>0</v>
      </c>
      <c r="H1276">
        <f t="shared" si="464"/>
        <v>0</v>
      </c>
      <c r="I1276" cm="1">
        <f t="array" ref="I1276">+INDEX('Muertes-PROV'!$C$3:$GE$16,$C1276+1,$F1276)</f>
        <v>0</v>
      </c>
      <c r="J1276">
        <f t="shared" si="465"/>
        <v>0</v>
      </c>
      <c r="K1276" cm="1">
        <f t="array" ref="K1276">+INDEX('rECUPERA-prov'!$C$3:$LA$16,$C1276+1,$F1276)</f>
        <v>0</v>
      </c>
      <c r="L1276">
        <f t="shared" si="466"/>
        <v>0</v>
      </c>
      <c r="M1276">
        <f t="shared" si="473"/>
        <v>0</v>
      </c>
      <c r="N1276">
        <f t="shared" si="467"/>
        <v>0</v>
      </c>
      <c r="O1276" s="57">
        <f t="shared" si="474"/>
        <v>0</v>
      </c>
      <c r="P1276" s="57">
        <f t="shared" si="475"/>
        <v>0</v>
      </c>
      <c r="Q1276" s="57">
        <f t="shared" si="476"/>
        <v>0</v>
      </c>
      <c r="R1276" s="57">
        <f t="shared" si="477"/>
        <v>0</v>
      </c>
      <c r="S1276" s="57">
        <f t="shared" si="478"/>
        <v>0</v>
      </c>
      <c r="T1276" s="57">
        <f t="shared" si="479"/>
        <v>0</v>
      </c>
      <c r="U1276" s="57">
        <f t="shared" si="480"/>
        <v>0</v>
      </c>
      <c r="V1276" s="58">
        <f t="shared" si="481"/>
        <v>0</v>
      </c>
      <c r="W1276" s="58">
        <f t="shared" si="482"/>
        <v>0</v>
      </c>
      <c r="X1276" s="58">
        <f t="shared" si="483"/>
        <v>0</v>
      </c>
      <c r="Y1276" s="58">
        <f t="shared" si="484"/>
        <v>0</v>
      </c>
      <c r="Z1276">
        <f t="shared" si="468"/>
        <v>464038</v>
      </c>
    </row>
    <row r="1277" spans="1:26" x14ac:dyDescent="0.3">
      <c r="A1277" s="56" t="str">
        <f t="shared" si="470"/>
        <v>OUT TIME</v>
      </c>
      <c r="B1277" s="56" t="str">
        <f t="shared" si="462"/>
        <v>ultimo</v>
      </c>
      <c r="C1277" s="55">
        <f t="shared" si="486"/>
        <v>13</v>
      </c>
      <c r="D1277" t="str">
        <f t="shared" si="486"/>
        <v>Panamá Oeste</v>
      </c>
      <c r="E1277" s="23">
        <f t="shared" si="471"/>
        <v>44082</v>
      </c>
      <c r="F1277" s="54">
        <f t="shared" si="472"/>
        <v>98</v>
      </c>
      <c r="G1277" cm="1">
        <f t="array" ref="G1277">+INDEX('Casos ACUM Prov'!$CK$3:$OM$16,'TODO PROVINCIA'!C1277+1,'TODO PROVINCIA'!F1277)</f>
        <v>0</v>
      </c>
      <c r="H1277">
        <f t="shared" si="464"/>
        <v>0</v>
      </c>
      <c r="I1277" cm="1">
        <f t="array" ref="I1277">+INDEX('Muertes-PROV'!$C$3:$GE$16,$C1277+1,$F1277)</f>
        <v>0</v>
      </c>
      <c r="J1277">
        <f t="shared" si="465"/>
        <v>0</v>
      </c>
      <c r="K1277" cm="1">
        <f t="array" ref="K1277">+INDEX('rECUPERA-prov'!$C$3:$LA$16,$C1277+1,$F1277)</f>
        <v>0</v>
      </c>
      <c r="L1277">
        <f t="shared" si="466"/>
        <v>0</v>
      </c>
      <c r="M1277">
        <f t="shared" si="473"/>
        <v>0</v>
      </c>
      <c r="N1277">
        <f t="shared" si="467"/>
        <v>0</v>
      </c>
      <c r="O1277" s="57">
        <f t="shared" si="474"/>
        <v>0</v>
      </c>
      <c r="P1277" s="57">
        <f t="shared" si="475"/>
        <v>0</v>
      </c>
      <c r="Q1277" s="57">
        <f t="shared" si="476"/>
        <v>0</v>
      </c>
      <c r="R1277" s="57">
        <f t="shared" si="477"/>
        <v>0</v>
      </c>
      <c r="S1277" s="57">
        <f t="shared" si="478"/>
        <v>0</v>
      </c>
      <c r="T1277" s="57">
        <f t="shared" si="479"/>
        <v>0</v>
      </c>
      <c r="U1277" s="57">
        <f t="shared" si="480"/>
        <v>0</v>
      </c>
      <c r="V1277" s="58">
        <f t="shared" si="481"/>
        <v>0</v>
      </c>
      <c r="W1277" s="58">
        <f t="shared" si="482"/>
        <v>0</v>
      </c>
      <c r="X1277" s="58">
        <f t="shared" si="483"/>
        <v>0</v>
      </c>
      <c r="Y1277" s="58">
        <f t="shared" si="484"/>
        <v>0</v>
      </c>
      <c r="Z1277">
        <f t="shared" si="468"/>
        <v>226991</v>
      </c>
    </row>
    <row r="1278" spans="1:26" x14ac:dyDescent="0.3">
      <c r="A1278" s="56" t="str">
        <f t="shared" si="470"/>
        <v>OUT TIME</v>
      </c>
      <c r="B1278" s="56" t="str">
        <f t="shared" si="462"/>
        <v>ultimo</v>
      </c>
      <c r="C1278" s="55">
        <f t="shared" si="486"/>
        <v>1</v>
      </c>
      <c r="D1278" t="str">
        <f t="shared" si="486"/>
        <v>Bocas del Toro</v>
      </c>
      <c r="E1278" s="23">
        <f t="shared" si="471"/>
        <v>44083</v>
      </c>
      <c r="F1278" s="54">
        <f t="shared" si="472"/>
        <v>99</v>
      </c>
      <c r="G1278" cm="1">
        <f t="array" ref="G1278">+INDEX('Casos ACUM Prov'!$CK$3:$OM$16,'TODO PROVINCIA'!C1278+1,'TODO PROVINCIA'!F1278)</f>
        <v>0</v>
      </c>
      <c r="H1278">
        <f t="shared" si="464"/>
        <v>0</v>
      </c>
      <c r="I1278" cm="1">
        <f t="array" ref="I1278">+INDEX('Muertes-PROV'!$C$3:$GE$16,$C1278+1,$F1278)</f>
        <v>0</v>
      </c>
      <c r="J1278">
        <f t="shared" si="465"/>
        <v>0</v>
      </c>
      <c r="K1278" cm="1">
        <f t="array" ref="K1278">+INDEX('rECUPERA-prov'!$C$3:$LA$16,$C1278+1,$F1278)</f>
        <v>0</v>
      </c>
      <c r="L1278">
        <f t="shared" si="466"/>
        <v>0</v>
      </c>
      <c r="M1278">
        <f t="shared" si="473"/>
        <v>0</v>
      </c>
      <c r="N1278">
        <f t="shared" si="467"/>
        <v>0</v>
      </c>
      <c r="O1278" s="57">
        <f t="shared" si="474"/>
        <v>0</v>
      </c>
      <c r="P1278" s="57">
        <f t="shared" si="475"/>
        <v>0</v>
      </c>
      <c r="Q1278" s="57">
        <f t="shared" si="476"/>
        <v>0</v>
      </c>
      <c r="R1278" s="57">
        <f t="shared" si="477"/>
        <v>0</v>
      </c>
      <c r="S1278" s="57">
        <f t="shared" si="478"/>
        <v>0</v>
      </c>
      <c r="T1278" s="57">
        <f t="shared" si="479"/>
        <v>0</v>
      </c>
      <c r="U1278" s="57">
        <f t="shared" si="480"/>
        <v>0</v>
      </c>
      <c r="V1278" s="58">
        <f t="shared" si="481"/>
        <v>0</v>
      </c>
      <c r="W1278" s="58">
        <f t="shared" si="482"/>
        <v>0</v>
      </c>
      <c r="X1278" s="58">
        <f t="shared" si="483"/>
        <v>0</v>
      </c>
      <c r="Y1278" s="58">
        <f t="shared" si="484"/>
        <v>0</v>
      </c>
      <c r="Z1278">
        <f t="shared" si="468"/>
        <v>125461</v>
      </c>
    </row>
    <row r="1279" spans="1:26" x14ac:dyDescent="0.3">
      <c r="A1279" s="56" t="str">
        <f t="shared" si="470"/>
        <v>OUT TIME</v>
      </c>
      <c r="B1279" s="56" t="str">
        <f t="shared" si="462"/>
        <v>ultimo</v>
      </c>
      <c r="C1279" s="55">
        <f t="shared" si="486"/>
        <v>2</v>
      </c>
      <c r="D1279" t="str">
        <f t="shared" si="486"/>
        <v>Coclé</v>
      </c>
      <c r="E1279" s="23">
        <f t="shared" si="471"/>
        <v>44083</v>
      </c>
      <c r="F1279" s="54">
        <f t="shared" si="472"/>
        <v>99</v>
      </c>
      <c r="G1279" cm="1">
        <f t="array" ref="G1279">+INDEX('Casos ACUM Prov'!$CK$3:$OM$16,'TODO PROVINCIA'!C1279+1,'TODO PROVINCIA'!F1279)</f>
        <v>0</v>
      </c>
      <c r="H1279">
        <f t="shared" si="464"/>
        <v>0</v>
      </c>
      <c r="I1279" cm="1">
        <f t="array" ref="I1279">+INDEX('Muertes-PROV'!$C$3:$GE$16,$C1279+1,$F1279)</f>
        <v>0</v>
      </c>
      <c r="J1279">
        <f t="shared" si="465"/>
        <v>0</v>
      </c>
      <c r="K1279" cm="1">
        <f t="array" ref="K1279">+INDEX('rECUPERA-prov'!$C$3:$LA$16,$C1279+1,$F1279)</f>
        <v>0</v>
      </c>
      <c r="L1279">
        <f t="shared" si="466"/>
        <v>0</v>
      </c>
      <c r="M1279">
        <f t="shared" si="473"/>
        <v>0</v>
      </c>
      <c r="N1279">
        <f t="shared" si="467"/>
        <v>0</v>
      </c>
      <c r="O1279" s="57">
        <f t="shared" si="474"/>
        <v>0</v>
      </c>
      <c r="P1279" s="57">
        <f t="shared" si="475"/>
        <v>0</v>
      </c>
      <c r="Q1279" s="57">
        <f t="shared" si="476"/>
        <v>0</v>
      </c>
      <c r="R1279" s="57">
        <f t="shared" si="477"/>
        <v>0</v>
      </c>
      <c r="S1279" s="57">
        <f t="shared" si="478"/>
        <v>0</v>
      </c>
      <c r="T1279" s="57">
        <f t="shared" si="479"/>
        <v>0</v>
      </c>
      <c r="U1279" s="57">
        <f t="shared" si="480"/>
        <v>0</v>
      </c>
      <c r="V1279" s="58">
        <f t="shared" si="481"/>
        <v>0</v>
      </c>
      <c r="W1279" s="58">
        <f t="shared" si="482"/>
        <v>0</v>
      </c>
      <c r="X1279" s="58">
        <f t="shared" si="483"/>
        <v>0</v>
      </c>
      <c r="Y1279" s="58">
        <f t="shared" si="484"/>
        <v>0</v>
      </c>
      <c r="Z1279">
        <f t="shared" si="468"/>
        <v>416873</v>
      </c>
    </row>
    <row r="1280" spans="1:26" x14ac:dyDescent="0.3">
      <c r="A1280" s="56" t="str">
        <f t="shared" si="470"/>
        <v>OUT TIME</v>
      </c>
      <c r="B1280" s="56" t="str">
        <f t="shared" si="462"/>
        <v>ultimo</v>
      </c>
      <c r="C1280" s="55">
        <f t="shared" si="486"/>
        <v>3</v>
      </c>
      <c r="D1280" t="str">
        <f t="shared" si="486"/>
        <v>Colón</v>
      </c>
      <c r="E1280" s="23">
        <f t="shared" si="471"/>
        <v>44083</v>
      </c>
      <c r="F1280" s="54">
        <f t="shared" si="472"/>
        <v>99</v>
      </c>
      <c r="G1280" cm="1">
        <f t="array" ref="G1280">+INDEX('Casos ACUM Prov'!$CK$3:$OM$16,'TODO PROVINCIA'!C1280+1,'TODO PROVINCIA'!F1280)</f>
        <v>0</v>
      </c>
      <c r="H1280">
        <f t="shared" si="464"/>
        <v>0</v>
      </c>
      <c r="I1280" cm="1">
        <f t="array" ref="I1280">+INDEX('Muertes-PROV'!$C$3:$GE$16,$C1280+1,$F1280)</f>
        <v>0</v>
      </c>
      <c r="J1280">
        <f t="shared" si="465"/>
        <v>0</v>
      </c>
      <c r="K1280" cm="1">
        <f t="array" ref="K1280">+INDEX('rECUPERA-prov'!$C$3:$LA$16,$C1280+1,$F1280)</f>
        <v>0</v>
      </c>
      <c r="L1280">
        <f t="shared" si="466"/>
        <v>0</v>
      </c>
      <c r="M1280">
        <f t="shared" si="473"/>
        <v>0</v>
      </c>
      <c r="N1280">
        <f t="shared" si="467"/>
        <v>0</v>
      </c>
      <c r="O1280" s="57">
        <f t="shared" si="474"/>
        <v>0</v>
      </c>
      <c r="P1280" s="57">
        <f t="shared" si="475"/>
        <v>0</v>
      </c>
      <c r="Q1280" s="57">
        <f t="shared" si="476"/>
        <v>0</v>
      </c>
      <c r="R1280" s="57">
        <f t="shared" si="477"/>
        <v>0</v>
      </c>
      <c r="S1280" s="57">
        <f t="shared" si="478"/>
        <v>0</v>
      </c>
      <c r="T1280" s="57">
        <f t="shared" si="479"/>
        <v>0</v>
      </c>
      <c r="U1280" s="57">
        <f t="shared" si="480"/>
        <v>0</v>
      </c>
      <c r="V1280" s="58">
        <f t="shared" si="481"/>
        <v>0</v>
      </c>
      <c r="W1280" s="58">
        <f t="shared" si="482"/>
        <v>0</v>
      </c>
      <c r="X1280" s="58">
        <f t="shared" si="483"/>
        <v>0</v>
      </c>
      <c r="Y1280" s="58">
        <f t="shared" si="484"/>
        <v>0</v>
      </c>
      <c r="Z1280">
        <f t="shared" si="468"/>
        <v>233708</v>
      </c>
    </row>
    <row r="1281" spans="1:26" x14ac:dyDescent="0.3">
      <c r="A1281" s="56" t="str">
        <f t="shared" si="470"/>
        <v>OUT TIME</v>
      </c>
      <c r="B1281" s="56" t="str">
        <f t="shared" si="462"/>
        <v>ultimo</v>
      </c>
      <c r="C1281" s="55">
        <f t="shared" si="486"/>
        <v>4</v>
      </c>
      <c r="D1281" t="str">
        <f t="shared" si="486"/>
        <v>Chiriquí</v>
      </c>
      <c r="E1281" s="23">
        <f t="shared" si="471"/>
        <v>44083</v>
      </c>
      <c r="F1281" s="54">
        <f t="shared" si="472"/>
        <v>99</v>
      </c>
      <c r="G1281" cm="1">
        <f t="array" ref="G1281">+INDEX('Casos ACUM Prov'!$CK$3:$OM$16,'TODO PROVINCIA'!C1281+1,'TODO PROVINCIA'!F1281)</f>
        <v>0</v>
      </c>
      <c r="H1281">
        <f t="shared" si="464"/>
        <v>0</v>
      </c>
      <c r="I1281" cm="1">
        <f t="array" ref="I1281">+INDEX('Muertes-PROV'!$C$3:$GE$16,$C1281+1,$F1281)</f>
        <v>0</v>
      </c>
      <c r="J1281">
        <f t="shared" si="465"/>
        <v>0</v>
      </c>
      <c r="K1281" cm="1">
        <f t="array" ref="K1281">+INDEX('rECUPERA-prov'!$C$3:$LA$16,$C1281+1,$F1281)</f>
        <v>0</v>
      </c>
      <c r="L1281">
        <f t="shared" si="466"/>
        <v>0</v>
      </c>
      <c r="M1281">
        <f t="shared" si="473"/>
        <v>0</v>
      </c>
      <c r="N1281">
        <f t="shared" si="467"/>
        <v>0</v>
      </c>
      <c r="O1281" s="57">
        <f t="shared" si="474"/>
        <v>0</v>
      </c>
      <c r="P1281" s="57">
        <f t="shared" si="475"/>
        <v>0</v>
      </c>
      <c r="Q1281" s="57">
        <f t="shared" si="476"/>
        <v>0</v>
      </c>
      <c r="R1281" s="57">
        <f t="shared" si="477"/>
        <v>0</v>
      </c>
      <c r="S1281" s="57">
        <f t="shared" si="478"/>
        <v>0</v>
      </c>
      <c r="T1281" s="57">
        <f t="shared" si="479"/>
        <v>0</v>
      </c>
      <c r="U1281" s="57">
        <f t="shared" si="480"/>
        <v>0</v>
      </c>
      <c r="V1281" s="58">
        <f t="shared" si="481"/>
        <v>0</v>
      </c>
      <c r="W1281" s="58">
        <f t="shared" si="482"/>
        <v>0</v>
      </c>
      <c r="X1281" s="58">
        <f t="shared" si="483"/>
        <v>0</v>
      </c>
      <c r="Y1281" s="58">
        <f t="shared" si="484"/>
        <v>0</v>
      </c>
      <c r="Z1281">
        <f t="shared" si="468"/>
        <v>241928</v>
      </c>
    </row>
    <row r="1282" spans="1:26" x14ac:dyDescent="0.3">
      <c r="A1282" s="56" t="str">
        <f t="shared" si="470"/>
        <v>OUT TIME</v>
      </c>
      <c r="B1282" s="56" t="str">
        <f t="shared" si="462"/>
        <v>ultimo</v>
      </c>
      <c r="C1282" s="55">
        <f t="shared" si="486"/>
        <v>5</v>
      </c>
      <c r="D1282" t="str">
        <f t="shared" si="486"/>
        <v>Darién</v>
      </c>
      <c r="E1282" s="23">
        <f t="shared" si="471"/>
        <v>44083</v>
      </c>
      <c r="F1282" s="54">
        <f t="shared" si="472"/>
        <v>99</v>
      </c>
      <c r="G1282" cm="1">
        <f t="array" ref="G1282">+INDEX('Casos ACUM Prov'!$CK$3:$OM$16,'TODO PROVINCIA'!C1282+1,'TODO PROVINCIA'!F1282)</f>
        <v>0</v>
      </c>
      <c r="H1282">
        <f t="shared" si="464"/>
        <v>0</v>
      </c>
      <c r="I1282" cm="1">
        <f t="array" ref="I1282">+INDEX('Muertes-PROV'!$C$3:$GE$16,$C1282+1,$F1282)</f>
        <v>0</v>
      </c>
      <c r="J1282">
        <f t="shared" si="465"/>
        <v>0</v>
      </c>
      <c r="K1282" cm="1">
        <f t="array" ref="K1282">+INDEX('rECUPERA-prov'!$C$3:$LA$16,$C1282+1,$F1282)</f>
        <v>0</v>
      </c>
      <c r="L1282">
        <f t="shared" si="466"/>
        <v>0</v>
      </c>
      <c r="M1282">
        <f t="shared" si="473"/>
        <v>0</v>
      </c>
      <c r="N1282">
        <f t="shared" si="467"/>
        <v>0</v>
      </c>
      <c r="O1282" s="57">
        <f t="shared" si="474"/>
        <v>0</v>
      </c>
      <c r="P1282" s="57">
        <f t="shared" si="475"/>
        <v>0</v>
      </c>
      <c r="Q1282" s="57">
        <f t="shared" si="476"/>
        <v>0</v>
      </c>
      <c r="R1282" s="57">
        <f t="shared" si="477"/>
        <v>0</v>
      </c>
      <c r="S1282" s="57">
        <f t="shared" si="478"/>
        <v>0</v>
      </c>
      <c r="T1282" s="57">
        <f t="shared" si="479"/>
        <v>0</v>
      </c>
      <c r="U1282" s="57">
        <f t="shared" si="480"/>
        <v>0</v>
      </c>
      <c r="V1282" s="58">
        <f t="shared" si="481"/>
        <v>0</v>
      </c>
      <c r="W1282" s="58">
        <f t="shared" si="482"/>
        <v>0</v>
      </c>
      <c r="X1282" s="58">
        <f t="shared" si="483"/>
        <v>0</v>
      </c>
      <c r="Y1282" s="58">
        <f t="shared" si="484"/>
        <v>0</v>
      </c>
      <c r="Z1282">
        <f t="shared" si="468"/>
        <v>10001</v>
      </c>
    </row>
    <row r="1283" spans="1:26" x14ac:dyDescent="0.3">
      <c r="A1283" s="56" t="str">
        <f t="shared" si="470"/>
        <v>OUT TIME</v>
      </c>
      <c r="B1283" s="56" t="str">
        <f t="shared" si="462"/>
        <v>ultimo</v>
      </c>
      <c r="C1283" s="55">
        <f t="shared" si="486"/>
        <v>6</v>
      </c>
      <c r="D1283" t="str">
        <f t="shared" si="486"/>
        <v>Herrera</v>
      </c>
      <c r="E1283" s="23">
        <f t="shared" si="471"/>
        <v>44083</v>
      </c>
      <c r="F1283" s="54">
        <f t="shared" si="472"/>
        <v>99</v>
      </c>
      <c r="G1283" cm="1">
        <f t="array" ref="G1283">+INDEX('Casos ACUM Prov'!$CK$3:$OM$16,'TODO PROVINCIA'!C1283+1,'TODO PROVINCIA'!F1283)</f>
        <v>0</v>
      </c>
      <c r="H1283">
        <f t="shared" si="464"/>
        <v>0</v>
      </c>
      <c r="I1283" cm="1">
        <f t="array" ref="I1283">+INDEX('Muertes-PROV'!$C$3:$GE$16,$C1283+1,$F1283)</f>
        <v>0</v>
      </c>
      <c r="J1283">
        <f t="shared" si="465"/>
        <v>0</v>
      </c>
      <c r="K1283" cm="1">
        <f t="array" ref="K1283">+INDEX('rECUPERA-prov'!$C$3:$LA$16,$C1283+1,$F1283)</f>
        <v>0</v>
      </c>
      <c r="L1283">
        <f t="shared" si="466"/>
        <v>0</v>
      </c>
      <c r="M1283">
        <f t="shared" si="473"/>
        <v>0</v>
      </c>
      <c r="N1283">
        <f t="shared" si="467"/>
        <v>0</v>
      </c>
      <c r="O1283" s="57">
        <f t="shared" si="474"/>
        <v>0</v>
      </c>
      <c r="P1283" s="57">
        <f t="shared" si="475"/>
        <v>0</v>
      </c>
      <c r="Q1283" s="57">
        <f t="shared" si="476"/>
        <v>0</v>
      </c>
      <c r="R1283" s="57">
        <f t="shared" si="477"/>
        <v>0</v>
      </c>
      <c r="S1283" s="57">
        <f t="shared" si="478"/>
        <v>0</v>
      </c>
      <c r="T1283" s="57">
        <f t="shared" si="479"/>
        <v>0</v>
      </c>
      <c r="U1283" s="57">
        <f t="shared" si="480"/>
        <v>0</v>
      </c>
      <c r="V1283" s="58">
        <f t="shared" si="481"/>
        <v>0</v>
      </c>
      <c r="W1283" s="58">
        <f t="shared" si="482"/>
        <v>0</v>
      </c>
      <c r="X1283" s="58">
        <f t="shared" si="483"/>
        <v>0</v>
      </c>
      <c r="Y1283" s="58">
        <f t="shared" si="484"/>
        <v>0</v>
      </c>
      <c r="Z1283">
        <f t="shared" si="468"/>
        <v>33109</v>
      </c>
    </row>
    <row r="1284" spans="1:26" x14ac:dyDescent="0.3">
      <c r="A1284" s="56" t="str">
        <f t="shared" si="470"/>
        <v>OUT TIME</v>
      </c>
      <c r="B1284" s="56" t="str">
        <f t="shared" si="462"/>
        <v>ultimo</v>
      </c>
      <c r="C1284" s="55">
        <f t="shared" si="486"/>
        <v>7</v>
      </c>
      <c r="D1284" t="str">
        <f t="shared" si="486"/>
        <v>Los Santos</v>
      </c>
      <c r="E1284" s="23">
        <f t="shared" si="471"/>
        <v>44083</v>
      </c>
      <c r="F1284" s="54">
        <f t="shared" si="472"/>
        <v>99</v>
      </c>
      <c r="G1284" cm="1">
        <f t="array" ref="G1284">+INDEX('Casos ACUM Prov'!$CK$3:$OM$16,'TODO PROVINCIA'!C1284+1,'TODO PROVINCIA'!F1284)</f>
        <v>0</v>
      </c>
      <c r="H1284">
        <f t="shared" si="464"/>
        <v>0</v>
      </c>
      <c r="I1284" cm="1">
        <f t="array" ref="I1284">+INDEX('Muertes-PROV'!$C$3:$GE$16,$C1284+1,$F1284)</f>
        <v>0</v>
      </c>
      <c r="J1284">
        <f t="shared" si="465"/>
        <v>0</v>
      </c>
      <c r="K1284" cm="1">
        <f t="array" ref="K1284">+INDEX('rECUPERA-prov'!$C$3:$LA$16,$C1284+1,$F1284)</f>
        <v>0</v>
      </c>
      <c r="L1284">
        <f t="shared" si="466"/>
        <v>0</v>
      </c>
      <c r="M1284">
        <f t="shared" si="473"/>
        <v>0</v>
      </c>
      <c r="N1284">
        <f t="shared" si="467"/>
        <v>0</v>
      </c>
      <c r="O1284" s="57">
        <f t="shared" si="474"/>
        <v>0</v>
      </c>
      <c r="P1284" s="57">
        <f t="shared" si="475"/>
        <v>0</v>
      </c>
      <c r="Q1284" s="57">
        <f t="shared" si="476"/>
        <v>0</v>
      </c>
      <c r="R1284" s="57">
        <f t="shared" si="477"/>
        <v>0</v>
      </c>
      <c r="S1284" s="57">
        <f t="shared" si="478"/>
        <v>0</v>
      </c>
      <c r="T1284" s="57">
        <f t="shared" si="479"/>
        <v>0</v>
      </c>
      <c r="U1284" s="57">
        <f t="shared" si="480"/>
        <v>0</v>
      </c>
      <c r="V1284" s="58">
        <f t="shared" si="481"/>
        <v>0</v>
      </c>
      <c r="W1284" s="58">
        <f t="shared" si="482"/>
        <v>0</v>
      </c>
      <c r="X1284" s="58">
        <f t="shared" si="483"/>
        <v>0</v>
      </c>
      <c r="Y1284" s="58">
        <f t="shared" si="484"/>
        <v>0</v>
      </c>
      <c r="Z1284">
        <f t="shared" si="468"/>
        <v>156747</v>
      </c>
    </row>
    <row r="1285" spans="1:26" x14ac:dyDescent="0.3">
      <c r="A1285" s="56" t="str">
        <f t="shared" si="470"/>
        <v>OUT TIME</v>
      </c>
      <c r="B1285" s="56" t="str">
        <f t="shared" ref="B1285:B1348" si="487">+IFERROR(IF(A1298="OUT TIME","ultimo","no"),"no")</f>
        <v>ultimo</v>
      </c>
      <c r="C1285" s="55">
        <f t="shared" si="486"/>
        <v>8</v>
      </c>
      <c r="D1285" t="str">
        <f t="shared" si="486"/>
        <v>Panamá</v>
      </c>
      <c r="E1285" s="23">
        <f t="shared" si="471"/>
        <v>44083</v>
      </c>
      <c r="F1285" s="54">
        <f t="shared" si="472"/>
        <v>99</v>
      </c>
      <c r="G1285" cm="1">
        <f t="array" ref="G1285">+INDEX('Casos ACUM Prov'!$CK$3:$OM$16,'TODO PROVINCIA'!C1285+1,'TODO PROVINCIA'!F1285)</f>
        <v>0</v>
      </c>
      <c r="H1285">
        <f t="shared" si="464"/>
        <v>0</v>
      </c>
      <c r="I1285" cm="1">
        <f t="array" ref="I1285">+INDEX('Muertes-PROV'!$C$3:$GE$16,$C1285+1,$F1285)</f>
        <v>0</v>
      </c>
      <c r="J1285">
        <f t="shared" si="465"/>
        <v>0</v>
      </c>
      <c r="K1285" cm="1">
        <f t="array" ref="K1285">+INDEX('rECUPERA-prov'!$C$3:$LA$16,$C1285+1,$F1285)</f>
        <v>0</v>
      </c>
      <c r="L1285">
        <f t="shared" si="466"/>
        <v>0</v>
      </c>
      <c r="M1285">
        <f t="shared" si="473"/>
        <v>0</v>
      </c>
      <c r="N1285">
        <f t="shared" si="467"/>
        <v>0</v>
      </c>
      <c r="O1285" s="57">
        <f t="shared" si="474"/>
        <v>0</v>
      </c>
      <c r="P1285" s="57">
        <f t="shared" si="475"/>
        <v>0</v>
      </c>
      <c r="Q1285" s="57">
        <f t="shared" si="476"/>
        <v>0</v>
      </c>
      <c r="R1285" s="57">
        <f t="shared" si="477"/>
        <v>0</v>
      </c>
      <c r="S1285" s="57">
        <f t="shared" si="478"/>
        <v>0</v>
      </c>
      <c r="T1285" s="57">
        <f t="shared" si="479"/>
        <v>0</v>
      </c>
      <c r="U1285" s="57">
        <f t="shared" si="480"/>
        <v>0</v>
      </c>
      <c r="V1285" s="58">
        <f t="shared" si="481"/>
        <v>0</v>
      </c>
      <c r="W1285" s="58">
        <f t="shared" si="482"/>
        <v>0</v>
      </c>
      <c r="X1285" s="58">
        <f t="shared" si="483"/>
        <v>0</v>
      </c>
      <c r="Y1285" s="58">
        <f t="shared" si="484"/>
        <v>0</v>
      </c>
      <c r="Z1285">
        <f t="shared" si="468"/>
        <v>109955</v>
      </c>
    </row>
    <row r="1286" spans="1:26" x14ac:dyDescent="0.3">
      <c r="A1286" s="56" t="str">
        <f t="shared" si="470"/>
        <v>OUT TIME</v>
      </c>
      <c r="B1286" s="56" t="str">
        <f t="shared" si="487"/>
        <v>ultimo</v>
      </c>
      <c r="C1286" s="55">
        <f t="shared" si="486"/>
        <v>9</v>
      </c>
      <c r="D1286" t="str">
        <f t="shared" si="486"/>
        <v>Veraguas</v>
      </c>
      <c r="E1286" s="23">
        <f t="shared" si="471"/>
        <v>44083</v>
      </c>
      <c r="F1286" s="54">
        <f t="shared" si="472"/>
        <v>99</v>
      </c>
      <c r="G1286" cm="1">
        <f t="array" ref="G1286">+INDEX('Casos ACUM Prov'!$CK$3:$OM$16,'TODO PROVINCIA'!C1286+1,'TODO PROVINCIA'!F1286)</f>
        <v>0</v>
      </c>
      <c r="H1286">
        <f t="shared" si="464"/>
        <v>0</v>
      </c>
      <c r="I1286" cm="1">
        <f t="array" ref="I1286">+INDEX('Muertes-PROV'!$C$3:$GE$16,$C1286+1,$F1286)</f>
        <v>0</v>
      </c>
      <c r="J1286">
        <f t="shared" si="465"/>
        <v>0</v>
      </c>
      <c r="K1286" cm="1">
        <f t="array" ref="K1286">+INDEX('rECUPERA-prov'!$C$3:$LA$16,$C1286+1,$F1286)</f>
        <v>0</v>
      </c>
      <c r="L1286">
        <f t="shared" si="466"/>
        <v>0</v>
      </c>
      <c r="M1286">
        <f t="shared" si="473"/>
        <v>0</v>
      </c>
      <c r="N1286">
        <f t="shared" si="467"/>
        <v>0</v>
      </c>
      <c r="O1286" s="57">
        <f t="shared" si="474"/>
        <v>0</v>
      </c>
      <c r="P1286" s="57">
        <f t="shared" si="475"/>
        <v>0</v>
      </c>
      <c r="Q1286" s="57">
        <f t="shared" si="476"/>
        <v>0</v>
      </c>
      <c r="R1286" s="57">
        <f t="shared" si="477"/>
        <v>0</v>
      </c>
      <c r="S1286" s="57">
        <f t="shared" si="478"/>
        <v>0</v>
      </c>
      <c r="T1286" s="57">
        <f t="shared" si="479"/>
        <v>0</v>
      </c>
      <c r="U1286" s="57">
        <f t="shared" si="480"/>
        <v>0</v>
      </c>
      <c r="V1286" s="58">
        <f t="shared" si="481"/>
        <v>0</v>
      </c>
      <c r="W1286" s="58">
        <f t="shared" si="482"/>
        <v>0</v>
      </c>
      <c r="X1286" s="58">
        <f t="shared" si="483"/>
        <v>0</v>
      </c>
      <c r="Y1286" s="58">
        <f t="shared" si="484"/>
        <v>0</v>
      </c>
      <c r="Z1286">
        <f t="shared" si="468"/>
        <v>109955</v>
      </c>
    </row>
    <row r="1287" spans="1:26" x14ac:dyDescent="0.3">
      <c r="A1287" s="56" t="str">
        <f t="shared" si="470"/>
        <v>OUT TIME</v>
      </c>
      <c r="B1287" s="56" t="str">
        <f t="shared" si="487"/>
        <v>ultimo</v>
      </c>
      <c r="C1287" s="55">
        <f t="shared" si="486"/>
        <v>10</v>
      </c>
      <c r="D1287" t="str">
        <f t="shared" si="486"/>
        <v>Comarca Kuna Yala</v>
      </c>
      <c r="E1287" s="23">
        <f t="shared" si="471"/>
        <v>44083</v>
      </c>
      <c r="F1287" s="54">
        <f t="shared" si="472"/>
        <v>99</v>
      </c>
      <c r="G1287" cm="1">
        <f t="array" ref="G1287">+INDEX('Casos ACUM Prov'!$CK$3:$OM$16,'TODO PROVINCIA'!C1287+1,'TODO PROVINCIA'!F1287)</f>
        <v>0</v>
      </c>
      <c r="H1287">
        <f t="shared" si="464"/>
        <v>0</v>
      </c>
      <c r="I1287" cm="1">
        <f t="array" ref="I1287">+INDEX('Muertes-PROV'!$C$3:$GE$16,$C1287+1,$F1287)</f>
        <v>0</v>
      </c>
      <c r="J1287">
        <f t="shared" si="465"/>
        <v>0</v>
      </c>
      <c r="K1287" cm="1">
        <f t="array" ref="K1287">+INDEX('rECUPERA-prov'!$C$3:$LA$16,$C1287+1,$F1287)</f>
        <v>0</v>
      </c>
      <c r="L1287">
        <f t="shared" si="466"/>
        <v>0</v>
      </c>
      <c r="M1287">
        <f t="shared" si="473"/>
        <v>0</v>
      </c>
      <c r="N1287">
        <f t="shared" si="467"/>
        <v>0</v>
      </c>
      <c r="O1287" s="57">
        <f t="shared" si="474"/>
        <v>0</v>
      </c>
      <c r="P1287" s="57">
        <f t="shared" si="475"/>
        <v>0</v>
      </c>
      <c r="Q1287" s="57">
        <f t="shared" si="476"/>
        <v>0</v>
      </c>
      <c r="R1287" s="57">
        <f t="shared" si="477"/>
        <v>0</v>
      </c>
      <c r="S1287" s="57">
        <f t="shared" si="478"/>
        <v>0</v>
      </c>
      <c r="T1287" s="57">
        <f t="shared" si="479"/>
        <v>0</v>
      </c>
      <c r="U1287" s="57">
        <f t="shared" si="480"/>
        <v>0</v>
      </c>
      <c r="V1287" s="58">
        <f t="shared" si="481"/>
        <v>0</v>
      </c>
      <c r="W1287" s="58">
        <f t="shared" si="482"/>
        <v>0</v>
      </c>
      <c r="X1287" s="58">
        <f t="shared" si="483"/>
        <v>0</v>
      </c>
      <c r="Y1287" s="58">
        <f t="shared" si="484"/>
        <v>0</v>
      </c>
      <c r="Z1287">
        <f t="shared" si="468"/>
        <v>89592</v>
      </c>
    </row>
    <row r="1288" spans="1:26" x14ac:dyDescent="0.3">
      <c r="A1288" s="56" t="str">
        <f t="shared" si="470"/>
        <v>OUT TIME</v>
      </c>
      <c r="B1288" s="56" t="str">
        <f t="shared" si="487"/>
        <v>ultimo</v>
      </c>
      <c r="C1288" s="55">
        <f t="shared" si="486"/>
        <v>11</v>
      </c>
      <c r="D1288" t="str">
        <f t="shared" si="486"/>
        <v>Comarca Emberá Wounaán</v>
      </c>
      <c r="E1288" s="23">
        <f t="shared" si="471"/>
        <v>44083</v>
      </c>
      <c r="F1288" s="54">
        <f t="shared" si="472"/>
        <v>99</v>
      </c>
      <c r="G1288" cm="1">
        <f t="array" ref="G1288">+INDEX('Casos ACUM Prov'!$CK$3:$OM$16,'TODO PROVINCIA'!C1288+1,'TODO PROVINCIA'!F1288)</f>
        <v>0</v>
      </c>
      <c r="H1288">
        <f t="shared" si="464"/>
        <v>0</v>
      </c>
      <c r="I1288" cm="1">
        <f t="array" ref="I1288">+INDEX('Muertes-PROV'!$C$3:$GE$16,$C1288+1,$F1288)</f>
        <v>0</v>
      </c>
      <c r="J1288">
        <f t="shared" si="465"/>
        <v>0</v>
      </c>
      <c r="K1288" cm="1">
        <f t="array" ref="K1288">+INDEX('rECUPERA-prov'!$C$3:$LA$16,$C1288+1,$F1288)</f>
        <v>0</v>
      </c>
      <c r="L1288">
        <f t="shared" si="466"/>
        <v>0</v>
      </c>
      <c r="M1288">
        <f t="shared" si="473"/>
        <v>0</v>
      </c>
      <c r="N1288">
        <f t="shared" si="467"/>
        <v>0</v>
      </c>
      <c r="O1288" s="57">
        <f t="shared" si="474"/>
        <v>0</v>
      </c>
      <c r="P1288" s="57">
        <f t="shared" si="475"/>
        <v>0</v>
      </c>
      <c r="Q1288" s="57">
        <f t="shared" si="476"/>
        <v>0</v>
      </c>
      <c r="R1288" s="57">
        <f t="shared" si="477"/>
        <v>0</v>
      </c>
      <c r="S1288" s="57">
        <f t="shared" si="478"/>
        <v>0</v>
      </c>
      <c r="T1288" s="57">
        <f t="shared" si="479"/>
        <v>0</v>
      </c>
      <c r="U1288" s="57">
        <f t="shared" si="480"/>
        <v>0</v>
      </c>
      <c r="V1288" s="58">
        <f t="shared" si="481"/>
        <v>0</v>
      </c>
      <c r="W1288" s="58">
        <f t="shared" si="482"/>
        <v>0</v>
      </c>
      <c r="X1288" s="58">
        <f t="shared" si="483"/>
        <v>0</v>
      </c>
      <c r="Y1288" s="58">
        <f t="shared" si="484"/>
        <v>0</v>
      </c>
      <c r="Z1288">
        <f t="shared" si="468"/>
        <v>1249032</v>
      </c>
    </row>
    <row r="1289" spans="1:26" x14ac:dyDescent="0.3">
      <c r="A1289" s="56" t="str">
        <f t="shared" si="470"/>
        <v>OUT TIME</v>
      </c>
      <c r="B1289" s="56" t="str">
        <f t="shared" si="487"/>
        <v>ultimo</v>
      </c>
      <c r="C1289" s="55">
        <f t="shared" si="486"/>
        <v>12</v>
      </c>
      <c r="D1289" t="str">
        <f t="shared" si="486"/>
        <v>Comarca Ngäbe Buglé</v>
      </c>
      <c r="E1289" s="23">
        <f t="shared" si="471"/>
        <v>44083</v>
      </c>
      <c r="F1289" s="54">
        <f t="shared" si="472"/>
        <v>99</v>
      </c>
      <c r="G1289" cm="1">
        <f t="array" ref="G1289">+INDEX('Casos ACUM Prov'!$CK$3:$OM$16,'TODO PROVINCIA'!C1289+1,'TODO PROVINCIA'!F1289)</f>
        <v>0</v>
      </c>
      <c r="H1289">
        <f t="shared" si="464"/>
        <v>0</v>
      </c>
      <c r="I1289" cm="1">
        <f t="array" ref="I1289">+INDEX('Muertes-PROV'!$C$3:$GE$16,$C1289+1,$F1289)</f>
        <v>0</v>
      </c>
      <c r="J1289">
        <f t="shared" si="465"/>
        <v>0</v>
      </c>
      <c r="K1289" cm="1">
        <f t="array" ref="K1289">+INDEX('rECUPERA-prov'!$C$3:$LA$16,$C1289+1,$F1289)</f>
        <v>0</v>
      </c>
      <c r="L1289">
        <f t="shared" si="466"/>
        <v>0</v>
      </c>
      <c r="M1289">
        <f t="shared" si="473"/>
        <v>0</v>
      </c>
      <c r="N1289">
        <f t="shared" si="467"/>
        <v>0</v>
      </c>
      <c r="O1289" s="57">
        <f t="shared" si="474"/>
        <v>0</v>
      </c>
      <c r="P1289" s="57">
        <f t="shared" si="475"/>
        <v>0</v>
      </c>
      <c r="Q1289" s="57">
        <f t="shared" si="476"/>
        <v>0</v>
      </c>
      <c r="R1289" s="57">
        <f t="shared" si="477"/>
        <v>0</v>
      </c>
      <c r="S1289" s="57">
        <f t="shared" si="478"/>
        <v>0</v>
      </c>
      <c r="T1289" s="57">
        <f t="shared" si="479"/>
        <v>0</v>
      </c>
      <c r="U1289" s="57">
        <f t="shared" si="480"/>
        <v>0</v>
      </c>
      <c r="V1289" s="58">
        <f t="shared" si="481"/>
        <v>0</v>
      </c>
      <c r="W1289" s="58">
        <f t="shared" si="482"/>
        <v>0</v>
      </c>
      <c r="X1289" s="58">
        <f t="shared" si="483"/>
        <v>0</v>
      </c>
      <c r="Y1289" s="58">
        <f t="shared" si="484"/>
        <v>0</v>
      </c>
      <c r="Z1289">
        <f t="shared" si="468"/>
        <v>464038</v>
      </c>
    </row>
    <row r="1290" spans="1:26" x14ac:dyDescent="0.3">
      <c r="A1290" s="56" t="str">
        <f t="shared" si="470"/>
        <v>OUT TIME</v>
      </c>
      <c r="B1290" s="56" t="str">
        <f t="shared" si="487"/>
        <v>ultimo</v>
      </c>
      <c r="C1290" s="55">
        <f t="shared" si="486"/>
        <v>13</v>
      </c>
      <c r="D1290" t="str">
        <f t="shared" si="486"/>
        <v>Panamá Oeste</v>
      </c>
      <c r="E1290" s="23">
        <f t="shared" si="471"/>
        <v>44083</v>
      </c>
      <c r="F1290" s="54">
        <f t="shared" si="472"/>
        <v>99</v>
      </c>
      <c r="G1290" cm="1">
        <f t="array" ref="G1290">+INDEX('Casos ACUM Prov'!$CK$3:$OM$16,'TODO PROVINCIA'!C1290+1,'TODO PROVINCIA'!F1290)</f>
        <v>0</v>
      </c>
      <c r="H1290">
        <f t="shared" si="464"/>
        <v>0</v>
      </c>
      <c r="I1290" cm="1">
        <f t="array" ref="I1290">+INDEX('Muertes-PROV'!$C$3:$GE$16,$C1290+1,$F1290)</f>
        <v>0</v>
      </c>
      <c r="J1290">
        <f t="shared" si="465"/>
        <v>0</v>
      </c>
      <c r="K1290" cm="1">
        <f t="array" ref="K1290">+INDEX('rECUPERA-prov'!$C$3:$LA$16,$C1290+1,$F1290)</f>
        <v>0</v>
      </c>
      <c r="L1290">
        <f t="shared" si="466"/>
        <v>0</v>
      </c>
      <c r="M1290">
        <f t="shared" si="473"/>
        <v>0</v>
      </c>
      <c r="N1290">
        <f t="shared" si="467"/>
        <v>0</v>
      </c>
      <c r="O1290" s="57">
        <f t="shared" si="474"/>
        <v>0</v>
      </c>
      <c r="P1290" s="57">
        <f t="shared" si="475"/>
        <v>0</v>
      </c>
      <c r="Q1290" s="57">
        <f t="shared" si="476"/>
        <v>0</v>
      </c>
      <c r="R1290" s="57">
        <f t="shared" si="477"/>
        <v>0</v>
      </c>
      <c r="S1290" s="57">
        <f t="shared" si="478"/>
        <v>0</v>
      </c>
      <c r="T1290" s="57">
        <f t="shared" si="479"/>
        <v>0</v>
      </c>
      <c r="U1290" s="57">
        <f t="shared" si="480"/>
        <v>0</v>
      </c>
      <c r="V1290" s="58">
        <f t="shared" si="481"/>
        <v>0</v>
      </c>
      <c r="W1290" s="58">
        <f t="shared" si="482"/>
        <v>0</v>
      </c>
      <c r="X1290" s="58">
        <f t="shared" si="483"/>
        <v>0</v>
      </c>
      <c r="Y1290" s="58">
        <f t="shared" si="484"/>
        <v>0</v>
      </c>
      <c r="Z1290">
        <f t="shared" si="468"/>
        <v>226991</v>
      </c>
    </row>
    <row r="1291" spans="1:26" x14ac:dyDescent="0.3">
      <c r="A1291" s="56" t="str">
        <f t="shared" si="470"/>
        <v>OUT TIME</v>
      </c>
      <c r="B1291" s="56" t="str">
        <f t="shared" si="487"/>
        <v>ultimo</v>
      </c>
      <c r="C1291" s="55">
        <f t="shared" si="486"/>
        <v>1</v>
      </c>
      <c r="D1291" t="str">
        <f t="shared" si="486"/>
        <v>Bocas del Toro</v>
      </c>
      <c r="E1291" s="23">
        <f t="shared" si="471"/>
        <v>44084</v>
      </c>
      <c r="F1291" s="54">
        <f t="shared" si="472"/>
        <v>100</v>
      </c>
      <c r="G1291" cm="1">
        <f t="array" ref="G1291">+INDEX('Casos ACUM Prov'!$CK$3:$OM$16,'TODO PROVINCIA'!C1291+1,'TODO PROVINCIA'!F1291)</f>
        <v>0</v>
      </c>
      <c r="H1291">
        <f t="shared" si="464"/>
        <v>0</v>
      </c>
      <c r="I1291" cm="1">
        <f t="array" ref="I1291">+INDEX('Muertes-PROV'!$C$3:$GE$16,$C1291+1,$F1291)</f>
        <v>0</v>
      </c>
      <c r="J1291">
        <f t="shared" si="465"/>
        <v>0</v>
      </c>
      <c r="K1291" cm="1">
        <f t="array" ref="K1291">+INDEX('rECUPERA-prov'!$C$3:$LA$16,$C1291+1,$F1291)</f>
        <v>0</v>
      </c>
      <c r="L1291">
        <f t="shared" si="466"/>
        <v>0</v>
      </c>
      <c r="M1291">
        <f t="shared" si="473"/>
        <v>0</v>
      </c>
      <c r="N1291">
        <f t="shared" si="467"/>
        <v>0</v>
      </c>
      <c r="O1291" s="57">
        <f t="shared" si="474"/>
        <v>0</v>
      </c>
      <c r="P1291" s="57">
        <f t="shared" si="475"/>
        <v>0</v>
      </c>
      <c r="Q1291" s="57">
        <f t="shared" si="476"/>
        <v>0</v>
      </c>
      <c r="R1291" s="57">
        <f t="shared" si="477"/>
        <v>0</v>
      </c>
      <c r="S1291" s="57">
        <f t="shared" si="478"/>
        <v>0</v>
      </c>
      <c r="T1291" s="57">
        <f t="shared" si="479"/>
        <v>0</v>
      </c>
      <c r="U1291" s="57">
        <f t="shared" si="480"/>
        <v>0</v>
      </c>
      <c r="V1291" s="58">
        <f t="shared" si="481"/>
        <v>0</v>
      </c>
      <c r="W1291" s="58">
        <f t="shared" si="482"/>
        <v>0</v>
      </c>
      <c r="X1291" s="58">
        <f t="shared" si="483"/>
        <v>0</v>
      </c>
      <c r="Y1291" s="58">
        <f t="shared" si="484"/>
        <v>0</v>
      </c>
      <c r="Z1291">
        <f t="shared" si="468"/>
        <v>125461</v>
      </c>
    </row>
    <row r="1292" spans="1:26" x14ac:dyDescent="0.3">
      <c r="A1292" s="56" t="str">
        <f t="shared" si="470"/>
        <v>OUT TIME</v>
      </c>
      <c r="B1292" s="56" t="str">
        <f t="shared" si="487"/>
        <v>ultimo</v>
      </c>
      <c r="C1292" s="55">
        <f t="shared" ref="C1292:D1307" si="488">+C1279</f>
        <v>2</v>
      </c>
      <c r="D1292" t="str">
        <f t="shared" si="488"/>
        <v>Coclé</v>
      </c>
      <c r="E1292" s="23">
        <f t="shared" si="471"/>
        <v>44084</v>
      </c>
      <c r="F1292" s="54">
        <f t="shared" si="472"/>
        <v>100</v>
      </c>
      <c r="G1292" cm="1">
        <f t="array" ref="G1292">+INDEX('Casos ACUM Prov'!$CK$3:$OM$16,'TODO PROVINCIA'!C1292+1,'TODO PROVINCIA'!F1292)</f>
        <v>0</v>
      </c>
      <c r="H1292">
        <f t="shared" si="464"/>
        <v>0</v>
      </c>
      <c r="I1292" cm="1">
        <f t="array" ref="I1292">+INDEX('Muertes-PROV'!$C$3:$GE$16,$C1292+1,$F1292)</f>
        <v>0</v>
      </c>
      <c r="J1292">
        <f t="shared" si="465"/>
        <v>0</v>
      </c>
      <c r="K1292" cm="1">
        <f t="array" ref="K1292">+INDEX('rECUPERA-prov'!$C$3:$LA$16,$C1292+1,$F1292)</f>
        <v>0</v>
      </c>
      <c r="L1292">
        <f t="shared" si="466"/>
        <v>0</v>
      </c>
      <c r="M1292">
        <f t="shared" si="473"/>
        <v>0</v>
      </c>
      <c r="N1292">
        <f t="shared" si="467"/>
        <v>0</v>
      </c>
      <c r="O1292" s="57">
        <f t="shared" si="474"/>
        <v>0</v>
      </c>
      <c r="P1292" s="57">
        <f t="shared" si="475"/>
        <v>0</v>
      </c>
      <c r="Q1292" s="57">
        <f t="shared" si="476"/>
        <v>0</v>
      </c>
      <c r="R1292" s="57">
        <f t="shared" si="477"/>
        <v>0</v>
      </c>
      <c r="S1292" s="57">
        <f t="shared" si="478"/>
        <v>0</v>
      </c>
      <c r="T1292" s="57">
        <f t="shared" si="479"/>
        <v>0</v>
      </c>
      <c r="U1292" s="57">
        <f t="shared" si="480"/>
        <v>0</v>
      </c>
      <c r="V1292" s="58">
        <f t="shared" si="481"/>
        <v>0</v>
      </c>
      <c r="W1292" s="58">
        <f t="shared" si="482"/>
        <v>0</v>
      </c>
      <c r="X1292" s="58">
        <f t="shared" si="483"/>
        <v>0</v>
      </c>
      <c r="Y1292" s="58">
        <f t="shared" si="484"/>
        <v>0</v>
      </c>
      <c r="Z1292">
        <f t="shared" si="468"/>
        <v>416873</v>
      </c>
    </row>
    <row r="1293" spans="1:26" x14ac:dyDescent="0.3">
      <c r="A1293" s="56" t="str">
        <f t="shared" si="470"/>
        <v>OUT TIME</v>
      </c>
      <c r="B1293" s="56" t="str">
        <f t="shared" si="487"/>
        <v>ultimo</v>
      </c>
      <c r="C1293" s="55">
        <f t="shared" si="488"/>
        <v>3</v>
      </c>
      <c r="D1293" t="str">
        <f t="shared" si="488"/>
        <v>Colón</v>
      </c>
      <c r="E1293" s="23">
        <f t="shared" si="471"/>
        <v>44084</v>
      </c>
      <c r="F1293" s="54">
        <f t="shared" si="472"/>
        <v>100</v>
      </c>
      <c r="G1293" cm="1">
        <f t="array" ref="G1293">+INDEX('Casos ACUM Prov'!$CK$3:$OM$16,'TODO PROVINCIA'!C1293+1,'TODO PROVINCIA'!F1293)</f>
        <v>0</v>
      </c>
      <c r="H1293">
        <f t="shared" si="464"/>
        <v>0</v>
      </c>
      <c r="I1293" cm="1">
        <f t="array" ref="I1293">+INDEX('Muertes-PROV'!$C$3:$GE$16,$C1293+1,$F1293)</f>
        <v>0</v>
      </c>
      <c r="J1293">
        <f t="shared" si="465"/>
        <v>0</v>
      </c>
      <c r="K1293" cm="1">
        <f t="array" ref="K1293">+INDEX('rECUPERA-prov'!$C$3:$LA$16,$C1293+1,$F1293)</f>
        <v>0</v>
      </c>
      <c r="L1293">
        <f t="shared" si="466"/>
        <v>0</v>
      </c>
      <c r="M1293">
        <f t="shared" si="473"/>
        <v>0</v>
      </c>
      <c r="N1293">
        <f t="shared" si="467"/>
        <v>0</v>
      </c>
      <c r="O1293" s="57">
        <f t="shared" si="474"/>
        <v>0</v>
      </c>
      <c r="P1293" s="57">
        <f t="shared" si="475"/>
        <v>0</v>
      </c>
      <c r="Q1293" s="57">
        <f t="shared" si="476"/>
        <v>0</v>
      </c>
      <c r="R1293" s="57">
        <f t="shared" si="477"/>
        <v>0</v>
      </c>
      <c r="S1293" s="57">
        <f t="shared" si="478"/>
        <v>0</v>
      </c>
      <c r="T1293" s="57">
        <f t="shared" si="479"/>
        <v>0</v>
      </c>
      <c r="U1293" s="57">
        <f t="shared" si="480"/>
        <v>0</v>
      </c>
      <c r="V1293" s="58">
        <f t="shared" si="481"/>
        <v>0</v>
      </c>
      <c r="W1293" s="58">
        <f t="shared" si="482"/>
        <v>0</v>
      </c>
      <c r="X1293" s="58">
        <f t="shared" si="483"/>
        <v>0</v>
      </c>
      <c r="Y1293" s="58">
        <f t="shared" si="484"/>
        <v>0</v>
      </c>
      <c r="Z1293">
        <f t="shared" si="468"/>
        <v>233708</v>
      </c>
    </row>
    <row r="1294" spans="1:26" x14ac:dyDescent="0.3">
      <c r="A1294" s="56" t="str">
        <f t="shared" si="470"/>
        <v>OUT TIME</v>
      </c>
      <c r="B1294" s="56" t="str">
        <f t="shared" si="487"/>
        <v>ultimo</v>
      </c>
      <c r="C1294" s="55">
        <f t="shared" si="488"/>
        <v>4</v>
      </c>
      <c r="D1294" t="str">
        <f t="shared" si="488"/>
        <v>Chiriquí</v>
      </c>
      <c r="E1294" s="23">
        <f t="shared" si="471"/>
        <v>44084</v>
      </c>
      <c r="F1294" s="54">
        <f t="shared" si="472"/>
        <v>100</v>
      </c>
      <c r="G1294" cm="1">
        <f t="array" ref="G1294">+INDEX('Casos ACUM Prov'!$CK$3:$OM$16,'TODO PROVINCIA'!C1294+1,'TODO PROVINCIA'!F1294)</f>
        <v>0</v>
      </c>
      <c r="H1294">
        <f t="shared" si="464"/>
        <v>0</v>
      </c>
      <c r="I1294" cm="1">
        <f t="array" ref="I1294">+INDEX('Muertes-PROV'!$C$3:$GE$16,$C1294+1,$F1294)</f>
        <v>0</v>
      </c>
      <c r="J1294">
        <f t="shared" si="465"/>
        <v>0</v>
      </c>
      <c r="K1294" cm="1">
        <f t="array" ref="K1294">+INDEX('rECUPERA-prov'!$C$3:$LA$16,$C1294+1,$F1294)</f>
        <v>0</v>
      </c>
      <c r="L1294">
        <f t="shared" si="466"/>
        <v>0</v>
      </c>
      <c r="M1294">
        <f t="shared" si="473"/>
        <v>0</v>
      </c>
      <c r="N1294">
        <f t="shared" si="467"/>
        <v>0</v>
      </c>
      <c r="O1294" s="57">
        <f t="shared" si="474"/>
        <v>0</v>
      </c>
      <c r="P1294" s="57">
        <f t="shared" si="475"/>
        <v>0</v>
      </c>
      <c r="Q1294" s="57">
        <f t="shared" si="476"/>
        <v>0</v>
      </c>
      <c r="R1294" s="57">
        <f t="shared" si="477"/>
        <v>0</v>
      </c>
      <c r="S1294" s="57">
        <f t="shared" si="478"/>
        <v>0</v>
      </c>
      <c r="T1294" s="57">
        <f t="shared" si="479"/>
        <v>0</v>
      </c>
      <c r="U1294" s="57">
        <f t="shared" si="480"/>
        <v>0</v>
      </c>
      <c r="V1294" s="58">
        <f t="shared" si="481"/>
        <v>0</v>
      </c>
      <c r="W1294" s="58">
        <f t="shared" si="482"/>
        <v>0</v>
      </c>
      <c r="X1294" s="58">
        <f t="shared" si="483"/>
        <v>0</v>
      </c>
      <c r="Y1294" s="58">
        <f t="shared" si="484"/>
        <v>0</v>
      </c>
      <c r="Z1294">
        <f t="shared" si="468"/>
        <v>241928</v>
      </c>
    </row>
    <row r="1295" spans="1:26" x14ac:dyDescent="0.3">
      <c r="A1295" s="56" t="str">
        <f t="shared" si="470"/>
        <v>OUT TIME</v>
      </c>
      <c r="B1295" s="56" t="str">
        <f t="shared" si="487"/>
        <v>ultimo</v>
      </c>
      <c r="C1295" s="55">
        <f t="shared" si="488"/>
        <v>5</v>
      </c>
      <c r="D1295" t="str">
        <f t="shared" si="488"/>
        <v>Darién</v>
      </c>
      <c r="E1295" s="23">
        <f t="shared" si="471"/>
        <v>44084</v>
      </c>
      <c r="F1295" s="54">
        <f t="shared" si="472"/>
        <v>100</v>
      </c>
      <c r="G1295" cm="1">
        <f t="array" ref="G1295">+INDEX('Casos ACUM Prov'!$CK$3:$OM$16,'TODO PROVINCIA'!C1295+1,'TODO PROVINCIA'!F1295)</f>
        <v>0</v>
      </c>
      <c r="H1295">
        <f t="shared" si="464"/>
        <v>0</v>
      </c>
      <c r="I1295" cm="1">
        <f t="array" ref="I1295">+INDEX('Muertes-PROV'!$C$3:$GE$16,$C1295+1,$F1295)</f>
        <v>0</v>
      </c>
      <c r="J1295">
        <f t="shared" si="465"/>
        <v>0</v>
      </c>
      <c r="K1295" cm="1">
        <f t="array" ref="K1295">+INDEX('rECUPERA-prov'!$C$3:$LA$16,$C1295+1,$F1295)</f>
        <v>0</v>
      </c>
      <c r="L1295">
        <f t="shared" si="466"/>
        <v>0</v>
      </c>
      <c r="M1295">
        <f t="shared" si="473"/>
        <v>0</v>
      </c>
      <c r="N1295">
        <f t="shared" si="467"/>
        <v>0</v>
      </c>
      <c r="O1295" s="57">
        <f t="shared" si="474"/>
        <v>0</v>
      </c>
      <c r="P1295" s="57">
        <f t="shared" si="475"/>
        <v>0</v>
      </c>
      <c r="Q1295" s="57">
        <f t="shared" si="476"/>
        <v>0</v>
      </c>
      <c r="R1295" s="57">
        <f t="shared" si="477"/>
        <v>0</v>
      </c>
      <c r="S1295" s="57">
        <f t="shared" si="478"/>
        <v>0</v>
      </c>
      <c r="T1295" s="57">
        <f t="shared" si="479"/>
        <v>0</v>
      </c>
      <c r="U1295" s="57">
        <f t="shared" si="480"/>
        <v>0</v>
      </c>
      <c r="V1295" s="58">
        <f t="shared" si="481"/>
        <v>0</v>
      </c>
      <c r="W1295" s="58">
        <f t="shared" si="482"/>
        <v>0</v>
      </c>
      <c r="X1295" s="58">
        <f t="shared" si="483"/>
        <v>0</v>
      </c>
      <c r="Y1295" s="58">
        <f t="shared" si="484"/>
        <v>0</v>
      </c>
      <c r="Z1295">
        <f t="shared" si="468"/>
        <v>10001</v>
      </c>
    </row>
    <row r="1296" spans="1:26" x14ac:dyDescent="0.3">
      <c r="A1296" s="56" t="str">
        <f t="shared" si="470"/>
        <v>OUT TIME</v>
      </c>
      <c r="B1296" s="56" t="str">
        <f t="shared" si="487"/>
        <v>ultimo</v>
      </c>
      <c r="C1296" s="55">
        <f t="shared" si="488"/>
        <v>6</v>
      </c>
      <c r="D1296" t="str">
        <f t="shared" si="488"/>
        <v>Herrera</v>
      </c>
      <c r="E1296" s="23">
        <f t="shared" si="471"/>
        <v>44084</v>
      </c>
      <c r="F1296" s="54">
        <f t="shared" si="472"/>
        <v>100</v>
      </c>
      <c r="G1296" cm="1">
        <f t="array" ref="G1296">+INDEX('Casos ACUM Prov'!$CK$3:$OM$16,'TODO PROVINCIA'!C1296+1,'TODO PROVINCIA'!F1296)</f>
        <v>0</v>
      </c>
      <c r="H1296">
        <f t="shared" si="464"/>
        <v>0</v>
      </c>
      <c r="I1296" cm="1">
        <f t="array" ref="I1296">+INDEX('Muertes-PROV'!$C$3:$GE$16,$C1296+1,$F1296)</f>
        <v>0</v>
      </c>
      <c r="J1296">
        <f t="shared" si="465"/>
        <v>0</v>
      </c>
      <c r="K1296" cm="1">
        <f t="array" ref="K1296">+INDEX('rECUPERA-prov'!$C$3:$LA$16,$C1296+1,$F1296)</f>
        <v>0</v>
      </c>
      <c r="L1296">
        <f t="shared" si="466"/>
        <v>0</v>
      </c>
      <c r="M1296">
        <f t="shared" si="473"/>
        <v>0</v>
      </c>
      <c r="N1296">
        <f t="shared" si="467"/>
        <v>0</v>
      </c>
      <c r="O1296" s="57">
        <f t="shared" si="474"/>
        <v>0</v>
      </c>
      <c r="P1296" s="57">
        <f t="shared" si="475"/>
        <v>0</v>
      </c>
      <c r="Q1296" s="57">
        <f t="shared" si="476"/>
        <v>0</v>
      </c>
      <c r="R1296" s="57">
        <f t="shared" si="477"/>
        <v>0</v>
      </c>
      <c r="S1296" s="57">
        <f t="shared" si="478"/>
        <v>0</v>
      </c>
      <c r="T1296" s="57">
        <f t="shared" si="479"/>
        <v>0</v>
      </c>
      <c r="U1296" s="57">
        <f t="shared" si="480"/>
        <v>0</v>
      </c>
      <c r="V1296" s="58">
        <f t="shared" si="481"/>
        <v>0</v>
      </c>
      <c r="W1296" s="58">
        <f t="shared" si="482"/>
        <v>0</v>
      </c>
      <c r="X1296" s="58">
        <f t="shared" si="483"/>
        <v>0</v>
      </c>
      <c r="Y1296" s="58">
        <f t="shared" si="484"/>
        <v>0</v>
      </c>
      <c r="Z1296">
        <f t="shared" si="468"/>
        <v>33109</v>
      </c>
    </row>
    <row r="1297" spans="1:26" x14ac:dyDescent="0.3">
      <c r="A1297" s="56" t="str">
        <f t="shared" si="470"/>
        <v>OUT TIME</v>
      </c>
      <c r="B1297" s="56" t="str">
        <f t="shared" si="487"/>
        <v>ultimo</v>
      </c>
      <c r="C1297" s="55">
        <f t="shared" si="488"/>
        <v>7</v>
      </c>
      <c r="D1297" t="str">
        <f t="shared" si="488"/>
        <v>Los Santos</v>
      </c>
      <c r="E1297" s="23">
        <f t="shared" si="471"/>
        <v>44084</v>
      </c>
      <c r="F1297" s="54">
        <f t="shared" si="472"/>
        <v>100</v>
      </c>
      <c r="G1297" cm="1">
        <f t="array" ref="G1297">+INDEX('Casos ACUM Prov'!$CK$3:$OM$16,'TODO PROVINCIA'!C1297+1,'TODO PROVINCIA'!F1297)</f>
        <v>0</v>
      </c>
      <c r="H1297">
        <f t="shared" ref="H1297:H1360" si="489">+G1297-G1284</f>
        <v>0</v>
      </c>
      <c r="I1297" cm="1">
        <f t="array" ref="I1297">+INDEX('Muertes-PROV'!$C$3:$GE$16,$C1297+1,$F1297)</f>
        <v>0</v>
      </c>
      <c r="J1297">
        <f t="shared" ref="J1297:J1360" si="490">+I1297-I1284</f>
        <v>0</v>
      </c>
      <c r="K1297" cm="1">
        <f t="array" ref="K1297">+INDEX('rECUPERA-prov'!$C$3:$LA$16,$C1297+1,$F1297)</f>
        <v>0</v>
      </c>
      <c r="L1297">
        <f t="shared" ref="L1297:L1360" si="491">+K1297-K1284</f>
        <v>0</v>
      </c>
      <c r="M1297">
        <f t="shared" si="473"/>
        <v>0</v>
      </c>
      <c r="N1297">
        <f t="shared" ref="N1297:N1360" si="492">+M1297-M1284</f>
        <v>0</v>
      </c>
      <c r="O1297" s="57">
        <f t="shared" si="474"/>
        <v>0</v>
      </c>
      <c r="P1297" s="57">
        <f t="shared" si="475"/>
        <v>0</v>
      </c>
      <c r="Q1297" s="57">
        <f t="shared" si="476"/>
        <v>0</v>
      </c>
      <c r="R1297" s="57">
        <f t="shared" si="477"/>
        <v>0</v>
      </c>
      <c r="S1297" s="57">
        <f t="shared" si="478"/>
        <v>0</v>
      </c>
      <c r="T1297" s="57">
        <f t="shared" si="479"/>
        <v>0</v>
      </c>
      <c r="U1297" s="57">
        <f t="shared" si="480"/>
        <v>0</v>
      </c>
      <c r="V1297" s="58">
        <f t="shared" si="481"/>
        <v>0</v>
      </c>
      <c r="W1297" s="58">
        <f t="shared" si="482"/>
        <v>0</v>
      </c>
      <c r="X1297" s="58">
        <f t="shared" si="483"/>
        <v>0</v>
      </c>
      <c r="Y1297" s="58">
        <f t="shared" si="484"/>
        <v>0</v>
      </c>
      <c r="Z1297">
        <f t="shared" ref="Z1297:Z1360" si="493">+Z1284</f>
        <v>156747</v>
      </c>
    </row>
    <row r="1298" spans="1:26" x14ac:dyDescent="0.3">
      <c r="A1298" s="56" t="str">
        <f t="shared" si="470"/>
        <v>OUT TIME</v>
      </c>
      <c r="B1298" s="56" t="str">
        <f t="shared" si="487"/>
        <v>ultimo</v>
      </c>
      <c r="C1298" s="55">
        <f t="shared" si="488"/>
        <v>8</v>
      </c>
      <c r="D1298" t="str">
        <f t="shared" si="488"/>
        <v>Panamá</v>
      </c>
      <c r="E1298" s="23">
        <f t="shared" si="471"/>
        <v>44084</v>
      </c>
      <c r="F1298" s="54">
        <f t="shared" si="472"/>
        <v>100</v>
      </c>
      <c r="G1298" cm="1">
        <f t="array" ref="G1298">+INDEX('Casos ACUM Prov'!$CK$3:$OM$16,'TODO PROVINCIA'!C1298+1,'TODO PROVINCIA'!F1298)</f>
        <v>0</v>
      </c>
      <c r="H1298">
        <f t="shared" si="489"/>
        <v>0</v>
      </c>
      <c r="I1298" cm="1">
        <f t="array" ref="I1298">+INDEX('Muertes-PROV'!$C$3:$GE$16,$C1298+1,$F1298)</f>
        <v>0</v>
      </c>
      <c r="J1298">
        <f t="shared" si="490"/>
        <v>0</v>
      </c>
      <c r="K1298" cm="1">
        <f t="array" ref="K1298">+INDEX('rECUPERA-prov'!$C$3:$LA$16,$C1298+1,$F1298)</f>
        <v>0</v>
      </c>
      <c r="L1298">
        <f t="shared" si="491"/>
        <v>0</v>
      </c>
      <c r="M1298">
        <f t="shared" si="473"/>
        <v>0</v>
      </c>
      <c r="N1298">
        <f t="shared" si="492"/>
        <v>0</v>
      </c>
      <c r="O1298" s="57">
        <f t="shared" si="474"/>
        <v>0</v>
      </c>
      <c r="P1298" s="57">
        <f t="shared" si="475"/>
        <v>0</v>
      </c>
      <c r="Q1298" s="57">
        <f t="shared" si="476"/>
        <v>0</v>
      </c>
      <c r="R1298" s="57">
        <f t="shared" si="477"/>
        <v>0</v>
      </c>
      <c r="S1298" s="57">
        <f t="shared" si="478"/>
        <v>0</v>
      </c>
      <c r="T1298" s="57">
        <f t="shared" si="479"/>
        <v>0</v>
      </c>
      <c r="U1298" s="57">
        <f t="shared" si="480"/>
        <v>0</v>
      </c>
      <c r="V1298" s="58">
        <f t="shared" si="481"/>
        <v>0</v>
      </c>
      <c r="W1298" s="58">
        <f t="shared" si="482"/>
        <v>0</v>
      </c>
      <c r="X1298" s="58">
        <f t="shared" si="483"/>
        <v>0</v>
      </c>
      <c r="Y1298" s="58">
        <f t="shared" si="484"/>
        <v>0</v>
      </c>
      <c r="Z1298">
        <f t="shared" si="493"/>
        <v>109955</v>
      </c>
    </row>
    <row r="1299" spans="1:26" x14ac:dyDescent="0.3">
      <c r="A1299" s="56" t="str">
        <f t="shared" si="470"/>
        <v>OUT TIME</v>
      </c>
      <c r="B1299" s="56" t="str">
        <f t="shared" si="487"/>
        <v>ultimo</v>
      </c>
      <c r="C1299" s="55">
        <f t="shared" si="488"/>
        <v>9</v>
      </c>
      <c r="D1299" t="str">
        <f t="shared" si="488"/>
        <v>Veraguas</v>
      </c>
      <c r="E1299" s="23">
        <f t="shared" si="471"/>
        <v>44084</v>
      </c>
      <c r="F1299" s="54">
        <f t="shared" si="472"/>
        <v>100</v>
      </c>
      <c r="G1299" cm="1">
        <f t="array" ref="G1299">+INDEX('Casos ACUM Prov'!$CK$3:$OM$16,'TODO PROVINCIA'!C1299+1,'TODO PROVINCIA'!F1299)</f>
        <v>0</v>
      </c>
      <c r="H1299">
        <f t="shared" si="489"/>
        <v>0</v>
      </c>
      <c r="I1299" cm="1">
        <f t="array" ref="I1299">+INDEX('Muertes-PROV'!$C$3:$GE$16,$C1299+1,$F1299)</f>
        <v>0</v>
      </c>
      <c r="J1299">
        <f t="shared" si="490"/>
        <v>0</v>
      </c>
      <c r="K1299" cm="1">
        <f t="array" ref="K1299">+INDEX('rECUPERA-prov'!$C$3:$LA$16,$C1299+1,$F1299)</f>
        <v>0</v>
      </c>
      <c r="L1299">
        <f t="shared" si="491"/>
        <v>0</v>
      </c>
      <c r="M1299">
        <f t="shared" si="473"/>
        <v>0</v>
      </c>
      <c r="N1299">
        <f t="shared" si="492"/>
        <v>0</v>
      </c>
      <c r="O1299" s="57">
        <f t="shared" si="474"/>
        <v>0</v>
      </c>
      <c r="P1299" s="57">
        <f t="shared" si="475"/>
        <v>0</v>
      </c>
      <c r="Q1299" s="57">
        <f t="shared" si="476"/>
        <v>0</v>
      </c>
      <c r="R1299" s="57">
        <f t="shared" si="477"/>
        <v>0</v>
      </c>
      <c r="S1299" s="57">
        <f t="shared" si="478"/>
        <v>0</v>
      </c>
      <c r="T1299" s="57">
        <f t="shared" si="479"/>
        <v>0</v>
      </c>
      <c r="U1299" s="57">
        <f t="shared" si="480"/>
        <v>0</v>
      </c>
      <c r="V1299" s="58">
        <f t="shared" si="481"/>
        <v>0</v>
      </c>
      <c r="W1299" s="58">
        <f t="shared" si="482"/>
        <v>0</v>
      </c>
      <c r="X1299" s="58">
        <f t="shared" si="483"/>
        <v>0</v>
      </c>
      <c r="Y1299" s="58">
        <f t="shared" si="484"/>
        <v>0</v>
      </c>
      <c r="Z1299">
        <f t="shared" si="493"/>
        <v>109955</v>
      </c>
    </row>
    <row r="1300" spans="1:26" x14ac:dyDescent="0.3">
      <c r="A1300" s="56" t="str">
        <f t="shared" si="470"/>
        <v>OUT TIME</v>
      </c>
      <c r="B1300" s="56" t="str">
        <f t="shared" si="487"/>
        <v>ultimo</v>
      </c>
      <c r="C1300" s="55">
        <f t="shared" si="488"/>
        <v>10</v>
      </c>
      <c r="D1300" t="str">
        <f t="shared" si="488"/>
        <v>Comarca Kuna Yala</v>
      </c>
      <c r="E1300" s="23">
        <f t="shared" si="471"/>
        <v>44084</v>
      </c>
      <c r="F1300" s="54">
        <f t="shared" si="472"/>
        <v>100</v>
      </c>
      <c r="G1300" cm="1">
        <f t="array" ref="G1300">+INDEX('Casos ACUM Prov'!$CK$3:$OM$16,'TODO PROVINCIA'!C1300+1,'TODO PROVINCIA'!F1300)</f>
        <v>0</v>
      </c>
      <c r="H1300">
        <f t="shared" si="489"/>
        <v>0</v>
      </c>
      <c r="I1300" cm="1">
        <f t="array" ref="I1300">+INDEX('Muertes-PROV'!$C$3:$GE$16,$C1300+1,$F1300)</f>
        <v>0</v>
      </c>
      <c r="J1300">
        <f t="shared" si="490"/>
        <v>0</v>
      </c>
      <c r="K1300" cm="1">
        <f t="array" ref="K1300">+INDEX('rECUPERA-prov'!$C$3:$LA$16,$C1300+1,$F1300)</f>
        <v>0</v>
      </c>
      <c r="L1300">
        <f t="shared" si="491"/>
        <v>0</v>
      </c>
      <c r="M1300">
        <f t="shared" si="473"/>
        <v>0</v>
      </c>
      <c r="N1300">
        <f t="shared" si="492"/>
        <v>0</v>
      </c>
      <c r="O1300" s="57">
        <f t="shared" si="474"/>
        <v>0</v>
      </c>
      <c r="P1300" s="57">
        <f t="shared" si="475"/>
        <v>0</v>
      </c>
      <c r="Q1300" s="57">
        <f t="shared" si="476"/>
        <v>0</v>
      </c>
      <c r="R1300" s="57">
        <f t="shared" si="477"/>
        <v>0</v>
      </c>
      <c r="S1300" s="57">
        <f t="shared" si="478"/>
        <v>0</v>
      </c>
      <c r="T1300" s="57">
        <f t="shared" si="479"/>
        <v>0</v>
      </c>
      <c r="U1300" s="57">
        <f t="shared" si="480"/>
        <v>0</v>
      </c>
      <c r="V1300" s="58">
        <f t="shared" si="481"/>
        <v>0</v>
      </c>
      <c r="W1300" s="58">
        <f t="shared" si="482"/>
        <v>0</v>
      </c>
      <c r="X1300" s="58">
        <f t="shared" si="483"/>
        <v>0</v>
      </c>
      <c r="Y1300" s="58">
        <f t="shared" si="484"/>
        <v>0</v>
      </c>
      <c r="Z1300">
        <f t="shared" si="493"/>
        <v>89592</v>
      </c>
    </row>
    <row r="1301" spans="1:26" x14ac:dyDescent="0.3">
      <c r="A1301" s="56" t="str">
        <f t="shared" si="470"/>
        <v>OUT TIME</v>
      </c>
      <c r="B1301" s="56" t="str">
        <f t="shared" si="487"/>
        <v>ultimo</v>
      </c>
      <c r="C1301" s="55">
        <f t="shared" si="488"/>
        <v>11</v>
      </c>
      <c r="D1301" t="str">
        <f t="shared" si="488"/>
        <v>Comarca Emberá Wounaán</v>
      </c>
      <c r="E1301" s="23">
        <f t="shared" si="471"/>
        <v>44084</v>
      </c>
      <c r="F1301" s="54">
        <f t="shared" si="472"/>
        <v>100</v>
      </c>
      <c r="G1301" cm="1">
        <f t="array" ref="G1301">+INDEX('Casos ACUM Prov'!$CK$3:$OM$16,'TODO PROVINCIA'!C1301+1,'TODO PROVINCIA'!F1301)</f>
        <v>0</v>
      </c>
      <c r="H1301">
        <f t="shared" si="489"/>
        <v>0</v>
      </c>
      <c r="I1301" cm="1">
        <f t="array" ref="I1301">+INDEX('Muertes-PROV'!$C$3:$GE$16,$C1301+1,$F1301)</f>
        <v>0</v>
      </c>
      <c r="J1301">
        <f t="shared" si="490"/>
        <v>0</v>
      </c>
      <c r="K1301" cm="1">
        <f t="array" ref="K1301">+INDEX('rECUPERA-prov'!$C$3:$LA$16,$C1301+1,$F1301)</f>
        <v>0</v>
      </c>
      <c r="L1301">
        <f t="shared" si="491"/>
        <v>0</v>
      </c>
      <c r="M1301">
        <f t="shared" si="473"/>
        <v>0</v>
      </c>
      <c r="N1301">
        <f t="shared" si="492"/>
        <v>0</v>
      </c>
      <c r="O1301" s="57">
        <f t="shared" si="474"/>
        <v>0</v>
      </c>
      <c r="P1301" s="57">
        <f t="shared" si="475"/>
        <v>0</v>
      </c>
      <c r="Q1301" s="57">
        <f t="shared" si="476"/>
        <v>0</v>
      </c>
      <c r="R1301" s="57">
        <f t="shared" si="477"/>
        <v>0</v>
      </c>
      <c r="S1301" s="57">
        <f t="shared" si="478"/>
        <v>0</v>
      </c>
      <c r="T1301" s="57">
        <f t="shared" si="479"/>
        <v>0</v>
      </c>
      <c r="U1301" s="57">
        <f t="shared" si="480"/>
        <v>0</v>
      </c>
      <c r="V1301" s="58">
        <f t="shared" si="481"/>
        <v>0</v>
      </c>
      <c r="W1301" s="58">
        <f t="shared" si="482"/>
        <v>0</v>
      </c>
      <c r="X1301" s="58">
        <f t="shared" si="483"/>
        <v>0</v>
      </c>
      <c r="Y1301" s="58">
        <f t="shared" si="484"/>
        <v>0</v>
      </c>
      <c r="Z1301">
        <f t="shared" si="493"/>
        <v>1249032</v>
      </c>
    </row>
    <row r="1302" spans="1:26" x14ac:dyDescent="0.3">
      <c r="A1302" s="56" t="str">
        <f t="shared" si="470"/>
        <v>OUT TIME</v>
      </c>
      <c r="B1302" s="56" t="str">
        <f t="shared" si="487"/>
        <v>ultimo</v>
      </c>
      <c r="C1302" s="55">
        <f t="shared" si="488"/>
        <v>12</v>
      </c>
      <c r="D1302" t="str">
        <f t="shared" si="488"/>
        <v>Comarca Ngäbe Buglé</v>
      </c>
      <c r="E1302" s="23">
        <f t="shared" si="471"/>
        <v>44084</v>
      </c>
      <c r="F1302" s="54">
        <f t="shared" si="472"/>
        <v>100</v>
      </c>
      <c r="G1302" cm="1">
        <f t="array" ref="G1302">+INDEX('Casos ACUM Prov'!$CK$3:$OM$16,'TODO PROVINCIA'!C1302+1,'TODO PROVINCIA'!F1302)</f>
        <v>0</v>
      </c>
      <c r="H1302">
        <f t="shared" si="489"/>
        <v>0</v>
      </c>
      <c r="I1302" cm="1">
        <f t="array" ref="I1302">+INDEX('Muertes-PROV'!$C$3:$GE$16,$C1302+1,$F1302)</f>
        <v>0</v>
      </c>
      <c r="J1302">
        <f t="shared" si="490"/>
        <v>0</v>
      </c>
      <c r="K1302" cm="1">
        <f t="array" ref="K1302">+INDEX('rECUPERA-prov'!$C$3:$LA$16,$C1302+1,$F1302)</f>
        <v>0</v>
      </c>
      <c r="L1302">
        <f t="shared" si="491"/>
        <v>0</v>
      </c>
      <c r="M1302">
        <f t="shared" si="473"/>
        <v>0</v>
      </c>
      <c r="N1302">
        <f t="shared" si="492"/>
        <v>0</v>
      </c>
      <c r="O1302" s="57">
        <f t="shared" si="474"/>
        <v>0</v>
      </c>
      <c r="P1302" s="57">
        <f t="shared" si="475"/>
        <v>0</v>
      </c>
      <c r="Q1302" s="57">
        <f t="shared" si="476"/>
        <v>0</v>
      </c>
      <c r="R1302" s="57">
        <f t="shared" si="477"/>
        <v>0</v>
      </c>
      <c r="S1302" s="57">
        <f t="shared" si="478"/>
        <v>0</v>
      </c>
      <c r="T1302" s="57">
        <f t="shared" si="479"/>
        <v>0</v>
      </c>
      <c r="U1302" s="57">
        <f t="shared" si="480"/>
        <v>0</v>
      </c>
      <c r="V1302" s="58">
        <f t="shared" si="481"/>
        <v>0</v>
      </c>
      <c r="W1302" s="58">
        <f t="shared" si="482"/>
        <v>0</v>
      </c>
      <c r="X1302" s="58">
        <f t="shared" si="483"/>
        <v>0</v>
      </c>
      <c r="Y1302" s="58">
        <f t="shared" si="484"/>
        <v>0</v>
      </c>
      <c r="Z1302">
        <f t="shared" si="493"/>
        <v>464038</v>
      </c>
    </row>
    <row r="1303" spans="1:26" x14ac:dyDescent="0.3">
      <c r="A1303" s="56" t="str">
        <f t="shared" si="470"/>
        <v>OUT TIME</v>
      </c>
      <c r="B1303" s="56" t="str">
        <f t="shared" si="487"/>
        <v>ultimo</v>
      </c>
      <c r="C1303" s="55">
        <f t="shared" si="488"/>
        <v>13</v>
      </c>
      <c r="D1303" t="str">
        <f t="shared" si="488"/>
        <v>Panamá Oeste</v>
      </c>
      <c r="E1303" s="23">
        <f t="shared" si="471"/>
        <v>44084</v>
      </c>
      <c r="F1303" s="54">
        <f t="shared" si="472"/>
        <v>100</v>
      </c>
      <c r="G1303" cm="1">
        <f t="array" ref="G1303">+INDEX('Casos ACUM Prov'!$CK$3:$OM$16,'TODO PROVINCIA'!C1303+1,'TODO PROVINCIA'!F1303)</f>
        <v>0</v>
      </c>
      <c r="H1303">
        <f t="shared" si="489"/>
        <v>0</v>
      </c>
      <c r="I1303" cm="1">
        <f t="array" ref="I1303">+INDEX('Muertes-PROV'!$C$3:$GE$16,$C1303+1,$F1303)</f>
        <v>0</v>
      </c>
      <c r="J1303">
        <f t="shared" si="490"/>
        <v>0</v>
      </c>
      <c r="K1303" cm="1">
        <f t="array" ref="K1303">+INDEX('rECUPERA-prov'!$C$3:$LA$16,$C1303+1,$F1303)</f>
        <v>0</v>
      </c>
      <c r="L1303">
        <f t="shared" si="491"/>
        <v>0</v>
      </c>
      <c r="M1303">
        <f t="shared" si="473"/>
        <v>0</v>
      </c>
      <c r="N1303">
        <f t="shared" si="492"/>
        <v>0</v>
      </c>
      <c r="O1303" s="57">
        <f t="shared" si="474"/>
        <v>0</v>
      </c>
      <c r="P1303" s="57">
        <f t="shared" si="475"/>
        <v>0</v>
      </c>
      <c r="Q1303" s="57">
        <f t="shared" si="476"/>
        <v>0</v>
      </c>
      <c r="R1303" s="57">
        <f t="shared" si="477"/>
        <v>0</v>
      </c>
      <c r="S1303" s="57">
        <f t="shared" si="478"/>
        <v>0</v>
      </c>
      <c r="T1303" s="57">
        <f t="shared" si="479"/>
        <v>0</v>
      </c>
      <c r="U1303" s="57">
        <f t="shared" si="480"/>
        <v>0</v>
      </c>
      <c r="V1303" s="58">
        <f t="shared" si="481"/>
        <v>0</v>
      </c>
      <c r="W1303" s="58">
        <f t="shared" si="482"/>
        <v>0</v>
      </c>
      <c r="X1303" s="58">
        <f t="shared" si="483"/>
        <v>0</v>
      </c>
      <c r="Y1303" s="58">
        <f t="shared" si="484"/>
        <v>0</v>
      </c>
      <c r="Z1303">
        <f t="shared" si="493"/>
        <v>226991</v>
      </c>
    </row>
    <row r="1304" spans="1:26" x14ac:dyDescent="0.3">
      <c r="A1304" s="56" t="str">
        <f t="shared" si="470"/>
        <v>OUT TIME</v>
      </c>
      <c r="B1304" s="56" t="str">
        <f t="shared" si="487"/>
        <v>ultimo</v>
      </c>
      <c r="C1304" s="55">
        <f t="shared" si="488"/>
        <v>1</v>
      </c>
      <c r="D1304" t="str">
        <f t="shared" si="488"/>
        <v>Bocas del Toro</v>
      </c>
      <c r="E1304" s="23">
        <f t="shared" si="471"/>
        <v>44085</v>
      </c>
      <c r="F1304" s="54">
        <f t="shared" si="472"/>
        <v>101</v>
      </c>
      <c r="G1304" cm="1">
        <f t="array" ref="G1304">+INDEX('Casos ACUM Prov'!$CK$3:$OM$16,'TODO PROVINCIA'!C1304+1,'TODO PROVINCIA'!F1304)</f>
        <v>0</v>
      </c>
      <c r="H1304">
        <f t="shared" si="489"/>
        <v>0</v>
      </c>
      <c r="I1304" cm="1">
        <f t="array" ref="I1304">+INDEX('Muertes-PROV'!$C$3:$GE$16,$C1304+1,$F1304)</f>
        <v>0</v>
      </c>
      <c r="J1304">
        <f t="shared" si="490"/>
        <v>0</v>
      </c>
      <c r="K1304" cm="1">
        <f t="array" ref="K1304">+INDEX('rECUPERA-prov'!$C$3:$LA$16,$C1304+1,$F1304)</f>
        <v>0</v>
      </c>
      <c r="L1304">
        <f t="shared" si="491"/>
        <v>0</v>
      </c>
      <c r="M1304">
        <f t="shared" si="473"/>
        <v>0</v>
      </c>
      <c r="N1304">
        <f t="shared" si="492"/>
        <v>0</v>
      </c>
      <c r="O1304" s="57">
        <f t="shared" si="474"/>
        <v>0</v>
      </c>
      <c r="P1304" s="57">
        <f t="shared" si="475"/>
        <v>0</v>
      </c>
      <c r="Q1304" s="57">
        <f t="shared" si="476"/>
        <v>0</v>
      </c>
      <c r="R1304" s="57">
        <f t="shared" si="477"/>
        <v>0</v>
      </c>
      <c r="S1304" s="57">
        <f t="shared" si="478"/>
        <v>0</v>
      </c>
      <c r="T1304" s="57">
        <f t="shared" si="479"/>
        <v>0</v>
      </c>
      <c r="U1304" s="57">
        <f t="shared" si="480"/>
        <v>0</v>
      </c>
      <c r="V1304" s="58">
        <f t="shared" si="481"/>
        <v>0</v>
      </c>
      <c r="W1304" s="58">
        <f t="shared" si="482"/>
        <v>0</v>
      </c>
      <c r="X1304" s="58">
        <f t="shared" si="483"/>
        <v>0</v>
      </c>
      <c r="Y1304" s="58">
        <f t="shared" si="484"/>
        <v>0</v>
      </c>
      <c r="Z1304">
        <f t="shared" si="493"/>
        <v>125461</v>
      </c>
    </row>
    <row r="1305" spans="1:26" x14ac:dyDescent="0.3">
      <c r="A1305" s="56" t="str">
        <f t="shared" si="470"/>
        <v>OUT TIME</v>
      </c>
      <c r="B1305" s="56" t="str">
        <f t="shared" si="487"/>
        <v>ultimo</v>
      </c>
      <c r="C1305" s="55">
        <f t="shared" si="488"/>
        <v>2</v>
      </c>
      <c r="D1305" t="str">
        <f t="shared" si="488"/>
        <v>Coclé</v>
      </c>
      <c r="E1305" s="23">
        <f t="shared" si="471"/>
        <v>44085</v>
      </c>
      <c r="F1305" s="54">
        <f t="shared" si="472"/>
        <v>101</v>
      </c>
      <c r="G1305" cm="1">
        <f t="array" ref="G1305">+INDEX('Casos ACUM Prov'!$CK$3:$OM$16,'TODO PROVINCIA'!C1305+1,'TODO PROVINCIA'!F1305)</f>
        <v>0</v>
      </c>
      <c r="H1305">
        <f t="shared" si="489"/>
        <v>0</v>
      </c>
      <c r="I1305" cm="1">
        <f t="array" ref="I1305">+INDEX('Muertes-PROV'!$C$3:$GE$16,$C1305+1,$F1305)</f>
        <v>0</v>
      </c>
      <c r="J1305">
        <f t="shared" si="490"/>
        <v>0</v>
      </c>
      <c r="K1305" cm="1">
        <f t="array" ref="K1305">+INDEX('rECUPERA-prov'!$C$3:$LA$16,$C1305+1,$F1305)</f>
        <v>0</v>
      </c>
      <c r="L1305">
        <f t="shared" si="491"/>
        <v>0</v>
      </c>
      <c r="M1305">
        <f t="shared" si="473"/>
        <v>0</v>
      </c>
      <c r="N1305">
        <f t="shared" si="492"/>
        <v>0</v>
      </c>
      <c r="O1305" s="57">
        <f t="shared" si="474"/>
        <v>0</v>
      </c>
      <c r="P1305" s="57">
        <f t="shared" si="475"/>
        <v>0</v>
      </c>
      <c r="Q1305" s="57">
        <f t="shared" si="476"/>
        <v>0</v>
      </c>
      <c r="R1305" s="57">
        <f t="shared" si="477"/>
        <v>0</v>
      </c>
      <c r="S1305" s="57">
        <f t="shared" si="478"/>
        <v>0</v>
      </c>
      <c r="T1305" s="57">
        <f t="shared" si="479"/>
        <v>0</v>
      </c>
      <c r="U1305" s="57">
        <f t="shared" si="480"/>
        <v>0</v>
      </c>
      <c r="V1305" s="58">
        <f t="shared" si="481"/>
        <v>0</v>
      </c>
      <c r="W1305" s="58">
        <f t="shared" si="482"/>
        <v>0</v>
      </c>
      <c r="X1305" s="58">
        <f t="shared" si="483"/>
        <v>0</v>
      </c>
      <c r="Y1305" s="58">
        <f t="shared" si="484"/>
        <v>0</v>
      </c>
      <c r="Z1305">
        <f t="shared" si="493"/>
        <v>416873</v>
      </c>
    </row>
    <row r="1306" spans="1:26" x14ac:dyDescent="0.3">
      <c r="A1306" s="56" t="str">
        <f t="shared" si="470"/>
        <v>OUT TIME</v>
      </c>
      <c r="B1306" s="56" t="str">
        <f t="shared" si="487"/>
        <v>ultimo</v>
      </c>
      <c r="C1306" s="55">
        <f t="shared" si="488"/>
        <v>3</v>
      </c>
      <c r="D1306" t="str">
        <f t="shared" si="488"/>
        <v>Colón</v>
      </c>
      <c r="E1306" s="23">
        <f t="shared" si="471"/>
        <v>44085</v>
      </c>
      <c r="F1306" s="54">
        <f t="shared" si="472"/>
        <v>101</v>
      </c>
      <c r="G1306" cm="1">
        <f t="array" ref="G1306">+INDEX('Casos ACUM Prov'!$CK$3:$OM$16,'TODO PROVINCIA'!C1306+1,'TODO PROVINCIA'!F1306)</f>
        <v>0</v>
      </c>
      <c r="H1306">
        <f t="shared" si="489"/>
        <v>0</v>
      </c>
      <c r="I1306" cm="1">
        <f t="array" ref="I1306">+INDEX('Muertes-PROV'!$C$3:$GE$16,$C1306+1,$F1306)</f>
        <v>0</v>
      </c>
      <c r="J1306">
        <f t="shared" si="490"/>
        <v>0</v>
      </c>
      <c r="K1306" cm="1">
        <f t="array" ref="K1306">+INDEX('rECUPERA-prov'!$C$3:$LA$16,$C1306+1,$F1306)</f>
        <v>0</v>
      </c>
      <c r="L1306">
        <f t="shared" si="491"/>
        <v>0</v>
      </c>
      <c r="M1306">
        <f t="shared" si="473"/>
        <v>0</v>
      </c>
      <c r="N1306">
        <f t="shared" si="492"/>
        <v>0</v>
      </c>
      <c r="O1306" s="57">
        <f t="shared" si="474"/>
        <v>0</v>
      </c>
      <c r="P1306" s="57">
        <f t="shared" si="475"/>
        <v>0</v>
      </c>
      <c r="Q1306" s="57">
        <f t="shared" si="476"/>
        <v>0</v>
      </c>
      <c r="R1306" s="57">
        <f t="shared" si="477"/>
        <v>0</v>
      </c>
      <c r="S1306" s="57">
        <f t="shared" si="478"/>
        <v>0</v>
      </c>
      <c r="T1306" s="57">
        <f t="shared" si="479"/>
        <v>0</v>
      </c>
      <c r="U1306" s="57">
        <f t="shared" si="480"/>
        <v>0</v>
      </c>
      <c r="V1306" s="58">
        <f t="shared" si="481"/>
        <v>0</v>
      </c>
      <c r="W1306" s="58">
        <f t="shared" si="482"/>
        <v>0</v>
      </c>
      <c r="X1306" s="58">
        <f t="shared" si="483"/>
        <v>0</v>
      </c>
      <c r="Y1306" s="58">
        <f t="shared" si="484"/>
        <v>0</v>
      </c>
      <c r="Z1306">
        <f t="shared" si="493"/>
        <v>233708</v>
      </c>
    </row>
    <row r="1307" spans="1:26" x14ac:dyDescent="0.3">
      <c r="A1307" s="56" t="str">
        <f t="shared" si="470"/>
        <v>OUT TIME</v>
      </c>
      <c r="B1307" s="56" t="str">
        <f t="shared" si="487"/>
        <v>ultimo</v>
      </c>
      <c r="C1307" s="55">
        <f t="shared" si="488"/>
        <v>4</v>
      </c>
      <c r="D1307" t="str">
        <f t="shared" si="488"/>
        <v>Chiriquí</v>
      </c>
      <c r="E1307" s="23">
        <f t="shared" si="471"/>
        <v>44085</v>
      </c>
      <c r="F1307" s="54">
        <f t="shared" si="472"/>
        <v>101</v>
      </c>
      <c r="G1307" cm="1">
        <f t="array" ref="G1307">+INDEX('Casos ACUM Prov'!$CK$3:$OM$16,'TODO PROVINCIA'!C1307+1,'TODO PROVINCIA'!F1307)</f>
        <v>0</v>
      </c>
      <c r="H1307">
        <f t="shared" si="489"/>
        <v>0</v>
      </c>
      <c r="I1307" cm="1">
        <f t="array" ref="I1307">+INDEX('Muertes-PROV'!$C$3:$GE$16,$C1307+1,$F1307)</f>
        <v>0</v>
      </c>
      <c r="J1307">
        <f t="shared" si="490"/>
        <v>0</v>
      </c>
      <c r="K1307" cm="1">
        <f t="array" ref="K1307">+INDEX('rECUPERA-prov'!$C$3:$LA$16,$C1307+1,$F1307)</f>
        <v>0</v>
      </c>
      <c r="L1307">
        <f t="shared" si="491"/>
        <v>0</v>
      </c>
      <c r="M1307">
        <f t="shared" si="473"/>
        <v>0</v>
      </c>
      <c r="N1307">
        <f t="shared" si="492"/>
        <v>0</v>
      </c>
      <c r="O1307" s="57">
        <f t="shared" si="474"/>
        <v>0</v>
      </c>
      <c r="P1307" s="57">
        <f t="shared" si="475"/>
        <v>0</v>
      </c>
      <c r="Q1307" s="57">
        <f t="shared" si="476"/>
        <v>0</v>
      </c>
      <c r="R1307" s="57">
        <f t="shared" si="477"/>
        <v>0</v>
      </c>
      <c r="S1307" s="57">
        <f t="shared" si="478"/>
        <v>0</v>
      </c>
      <c r="T1307" s="57">
        <f t="shared" si="479"/>
        <v>0</v>
      </c>
      <c r="U1307" s="57">
        <f t="shared" si="480"/>
        <v>0</v>
      </c>
      <c r="V1307" s="58">
        <f t="shared" si="481"/>
        <v>0</v>
      </c>
      <c r="W1307" s="58">
        <f t="shared" si="482"/>
        <v>0</v>
      </c>
      <c r="X1307" s="58">
        <f t="shared" si="483"/>
        <v>0</v>
      </c>
      <c r="Y1307" s="58">
        <f t="shared" si="484"/>
        <v>0</v>
      </c>
      <c r="Z1307">
        <f t="shared" si="493"/>
        <v>241928</v>
      </c>
    </row>
    <row r="1308" spans="1:26" x14ac:dyDescent="0.3">
      <c r="A1308" s="56" t="str">
        <f t="shared" si="470"/>
        <v>OUT TIME</v>
      </c>
      <c r="B1308" s="56" t="str">
        <f t="shared" si="487"/>
        <v>ultimo</v>
      </c>
      <c r="C1308" s="55">
        <f t="shared" ref="C1308:D1323" si="494">+C1295</f>
        <v>5</v>
      </c>
      <c r="D1308" t="str">
        <f t="shared" si="494"/>
        <v>Darién</v>
      </c>
      <c r="E1308" s="23">
        <f t="shared" si="471"/>
        <v>44085</v>
      </c>
      <c r="F1308" s="54">
        <f t="shared" si="472"/>
        <v>101</v>
      </c>
      <c r="G1308" cm="1">
        <f t="array" ref="G1308">+INDEX('Casos ACUM Prov'!$CK$3:$OM$16,'TODO PROVINCIA'!C1308+1,'TODO PROVINCIA'!F1308)</f>
        <v>0</v>
      </c>
      <c r="H1308">
        <f t="shared" si="489"/>
        <v>0</v>
      </c>
      <c r="I1308" cm="1">
        <f t="array" ref="I1308">+INDEX('Muertes-PROV'!$C$3:$GE$16,$C1308+1,$F1308)</f>
        <v>0</v>
      </c>
      <c r="J1308">
        <f t="shared" si="490"/>
        <v>0</v>
      </c>
      <c r="K1308" cm="1">
        <f t="array" ref="K1308">+INDEX('rECUPERA-prov'!$C$3:$LA$16,$C1308+1,$F1308)</f>
        <v>0</v>
      </c>
      <c r="L1308">
        <f t="shared" si="491"/>
        <v>0</v>
      </c>
      <c r="M1308">
        <f t="shared" si="473"/>
        <v>0</v>
      </c>
      <c r="N1308">
        <f t="shared" si="492"/>
        <v>0</v>
      </c>
      <c r="O1308" s="57">
        <f t="shared" si="474"/>
        <v>0</v>
      </c>
      <c r="P1308" s="57">
        <f t="shared" si="475"/>
        <v>0</v>
      </c>
      <c r="Q1308" s="57">
        <f t="shared" si="476"/>
        <v>0</v>
      </c>
      <c r="R1308" s="57">
        <f t="shared" si="477"/>
        <v>0</v>
      </c>
      <c r="S1308" s="57">
        <f t="shared" si="478"/>
        <v>0</v>
      </c>
      <c r="T1308" s="57">
        <f t="shared" si="479"/>
        <v>0</v>
      </c>
      <c r="U1308" s="57">
        <f t="shared" si="480"/>
        <v>0</v>
      </c>
      <c r="V1308" s="58">
        <f t="shared" si="481"/>
        <v>0</v>
      </c>
      <c r="W1308" s="58">
        <f t="shared" si="482"/>
        <v>0</v>
      </c>
      <c r="X1308" s="58">
        <f t="shared" si="483"/>
        <v>0</v>
      </c>
      <c r="Y1308" s="58">
        <f t="shared" si="484"/>
        <v>0</v>
      </c>
      <c r="Z1308">
        <f t="shared" si="493"/>
        <v>10001</v>
      </c>
    </row>
    <row r="1309" spans="1:26" x14ac:dyDescent="0.3">
      <c r="A1309" s="56" t="str">
        <f t="shared" ref="A1309:A1372" si="495">+IFERROR(IF(AND(G1309=0,K1309=0,I1309=0),"OUT TIME","ON"),"OUT TIME")</f>
        <v>OUT TIME</v>
      </c>
      <c r="B1309" s="56" t="str">
        <f t="shared" si="487"/>
        <v>ultimo</v>
      </c>
      <c r="C1309" s="55">
        <f t="shared" si="494"/>
        <v>6</v>
      </c>
      <c r="D1309" t="str">
        <f t="shared" si="494"/>
        <v>Herrera</v>
      </c>
      <c r="E1309" s="23">
        <f t="shared" ref="E1309:E1372" si="496">+IF(C1309=1,E1308+1,E1308)</f>
        <v>44085</v>
      </c>
      <c r="F1309" s="54">
        <f t="shared" ref="F1309:F1372" si="497">+IF(C1309=1,F1308+1,F1308)</f>
        <v>101</v>
      </c>
      <c r="G1309" cm="1">
        <f t="array" ref="G1309">+INDEX('Casos ACUM Prov'!$CK$3:$OM$16,'TODO PROVINCIA'!C1309+1,'TODO PROVINCIA'!F1309)</f>
        <v>0</v>
      </c>
      <c r="H1309">
        <f t="shared" si="489"/>
        <v>0</v>
      </c>
      <c r="I1309" cm="1">
        <f t="array" ref="I1309">+INDEX('Muertes-PROV'!$C$3:$GE$16,$C1309+1,$F1309)</f>
        <v>0</v>
      </c>
      <c r="J1309">
        <f t="shared" si="490"/>
        <v>0</v>
      </c>
      <c r="K1309" cm="1">
        <f t="array" ref="K1309">+INDEX('rECUPERA-prov'!$C$3:$LA$16,$C1309+1,$F1309)</f>
        <v>0</v>
      </c>
      <c r="L1309">
        <f t="shared" si="491"/>
        <v>0</v>
      </c>
      <c r="M1309">
        <f t="shared" ref="M1309:M1372" si="498">+G1309-I1309-K1309</f>
        <v>0</v>
      </c>
      <c r="N1309">
        <f t="shared" si="492"/>
        <v>0</v>
      </c>
      <c r="O1309" s="57">
        <f t="shared" ref="O1309:O1372" si="499">+IFERROR(I1309/G1309,0)</f>
        <v>0</v>
      </c>
      <c r="P1309" s="57">
        <f t="shared" ref="P1309:P1372" si="500">+IFERROR(K1309/G1309,0)</f>
        <v>0</v>
      </c>
      <c r="Q1309" s="57">
        <f t="shared" ref="Q1309:Q1372" si="501">+IFERROR(M1309/G1309,0)</f>
        <v>0</v>
      </c>
      <c r="R1309" s="57">
        <f t="shared" ref="R1309:R1372" si="502">+IFERROR(H1309/G1309,0)</f>
        <v>0</v>
      </c>
      <c r="S1309" s="57">
        <f t="shared" ref="S1309:S1372" si="503">+IFERROR(J1309/I1309,0)</f>
        <v>0</v>
      </c>
      <c r="T1309" s="57">
        <f t="shared" ref="T1309:T1372" si="504">+IFERROR(L1309/K1309,0)</f>
        <v>0</v>
      </c>
      <c r="U1309" s="57">
        <f t="shared" ref="U1309:U1372" si="505">+IFERROR(N1309/M1309,0)</f>
        <v>0</v>
      </c>
      <c r="V1309" s="58">
        <f t="shared" ref="V1309:V1372" si="506">+G1309/($Z1309/1000000)</f>
        <v>0</v>
      </c>
      <c r="W1309" s="58">
        <f t="shared" ref="W1309:W1372" si="507">+I1309/($Z1309/1000000)</f>
        <v>0</v>
      </c>
      <c r="X1309" s="58">
        <f t="shared" ref="X1309:X1372" si="508">+K1309/($Z1309/1000000)</f>
        <v>0</v>
      </c>
      <c r="Y1309" s="58">
        <f t="shared" ref="Y1309:Y1372" si="509">+M1309/($Z1309/1000000)</f>
        <v>0</v>
      </c>
      <c r="Z1309">
        <f t="shared" si="493"/>
        <v>33109</v>
      </c>
    </row>
    <row r="1310" spans="1:26" x14ac:dyDescent="0.3">
      <c r="A1310" s="56" t="str">
        <f t="shared" si="495"/>
        <v>OUT TIME</v>
      </c>
      <c r="B1310" s="56" t="str">
        <f t="shared" si="487"/>
        <v>ultimo</v>
      </c>
      <c r="C1310" s="55">
        <f t="shared" si="494"/>
        <v>7</v>
      </c>
      <c r="D1310" t="str">
        <f t="shared" si="494"/>
        <v>Los Santos</v>
      </c>
      <c r="E1310" s="23">
        <f t="shared" si="496"/>
        <v>44085</v>
      </c>
      <c r="F1310" s="54">
        <f t="shared" si="497"/>
        <v>101</v>
      </c>
      <c r="G1310" cm="1">
        <f t="array" ref="G1310">+INDEX('Casos ACUM Prov'!$CK$3:$OM$16,'TODO PROVINCIA'!C1310+1,'TODO PROVINCIA'!F1310)</f>
        <v>0</v>
      </c>
      <c r="H1310">
        <f t="shared" si="489"/>
        <v>0</v>
      </c>
      <c r="I1310" cm="1">
        <f t="array" ref="I1310">+INDEX('Muertes-PROV'!$C$3:$GE$16,$C1310+1,$F1310)</f>
        <v>0</v>
      </c>
      <c r="J1310">
        <f t="shared" si="490"/>
        <v>0</v>
      </c>
      <c r="K1310" cm="1">
        <f t="array" ref="K1310">+INDEX('rECUPERA-prov'!$C$3:$LA$16,$C1310+1,$F1310)</f>
        <v>0</v>
      </c>
      <c r="L1310">
        <f t="shared" si="491"/>
        <v>0</v>
      </c>
      <c r="M1310">
        <f t="shared" si="498"/>
        <v>0</v>
      </c>
      <c r="N1310">
        <f t="shared" si="492"/>
        <v>0</v>
      </c>
      <c r="O1310" s="57">
        <f t="shared" si="499"/>
        <v>0</v>
      </c>
      <c r="P1310" s="57">
        <f t="shared" si="500"/>
        <v>0</v>
      </c>
      <c r="Q1310" s="57">
        <f t="shared" si="501"/>
        <v>0</v>
      </c>
      <c r="R1310" s="57">
        <f t="shared" si="502"/>
        <v>0</v>
      </c>
      <c r="S1310" s="57">
        <f t="shared" si="503"/>
        <v>0</v>
      </c>
      <c r="T1310" s="57">
        <f t="shared" si="504"/>
        <v>0</v>
      </c>
      <c r="U1310" s="57">
        <f t="shared" si="505"/>
        <v>0</v>
      </c>
      <c r="V1310" s="58">
        <f t="shared" si="506"/>
        <v>0</v>
      </c>
      <c r="W1310" s="58">
        <f t="shared" si="507"/>
        <v>0</v>
      </c>
      <c r="X1310" s="58">
        <f t="shared" si="508"/>
        <v>0</v>
      </c>
      <c r="Y1310" s="58">
        <f t="shared" si="509"/>
        <v>0</v>
      </c>
      <c r="Z1310">
        <f t="shared" si="493"/>
        <v>156747</v>
      </c>
    </row>
    <row r="1311" spans="1:26" x14ac:dyDescent="0.3">
      <c r="A1311" s="56" t="str">
        <f t="shared" si="495"/>
        <v>OUT TIME</v>
      </c>
      <c r="B1311" s="56" t="str">
        <f t="shared" si="487"/>
        <v>ultimo</v>
      </c>
      <c r="C1311" s="55">
        <f t="shared" si="494"/>
        <v>8</v>
      </c>
      <c r="D1311" t="str">
        <f t="shared" si="494"/>
        <v>Panamá</v>
      </c>
      <c r="E1311" s="23">
        <f t="shared" si="496"/>
        <v>44085</v>
      </c>
      <c r="F1311" s="54">
        <f t="shared" si="497"/>
        <v>101</v>
      </c>
      <c r="G1311" cm="1">
        <f t="array" ref="G1311">+INDEX('Casos ACUM Prov'!$CK$3:$OM$16,'TODO PROVINCIA'!C1311+1,'TODO PROVINCIA'!F1311)</f>
        <v>0</v>
      </c>
      <c r="H1311">
        <f t="shared" si="489"/>
        <v>0</v>
      </c>
      <c r="I1311" cm="1">
        <f t="array" ref="I1311">+INDEX('Muertes-PROV'!$C$3:$GE$16,$C1311+1,$F1311)</f>
        <v>0</v>
      </c>
      <c r="J1311">
        <f t="shared" si="490"/>
        <v>0</v>
      </c>
      <c r="K1311" cm="1">
        <f t="array" ref="K1311">+INDEX('rECUPERA-prov'!$C$3:$LA$16,$C1311+1,$F1311)</f>
        <v>0</v>
      </c>
      <c r="L1311">
        <f t="shared" si="491"/>
        <v>0</v>
      </c>
      <c r="M1311">
        <f t="shared" si="498"/>
        <v>0</v>
      </c>
      <c r="N1311">
        <f t="shared" si="492"/>
        <v>0</v>
      </c>
      <c r="O1311" s="57">
        <f t="shared" si="499"/>
        <v>0</v>
      </c>
      <c r="P1311" s="57">
        <f t="shared" si="500"/>
        <v>0</v>
      </c>
      <c r="Q1311" s="57">
        <f t="shared" si="501"/>
        <v>0</v>
      </c>
      <c r="R1311" s="57">
        <f t="shared" si="502"/>
        <v>0</v>
      </c>
      <c r="S1311" s="57">
        <f t="shared" si="503"/>
        <v>0</v>
      </c>
      <c r="T1311" s="57">
        <f t="shared" si="504"/>
        <v>0</v>
      </c>
      <c r="U1311" s="57">
        <f t="shared" si="505"/>
        <v>0</v>
      </c>
      <c r="V1311" s="58">
        <f t="shared" si="506"/>
        <v>0</v>
      </c>
      <c r="W1311" s="58">
        <f t="shared" si="507"/>
        <v>0</v>
      </c>
      <c r="X1311" s="58">
        <f t="shared" si="508"/>
        <v>0</v>
      </c>
      <c r="Y1311" s="58">
        <f t="shared" si="509"/>
        <v>0</v>
      </c>
      <c r="Z1311">
        <f t="shared" si="493"/>
        <v>109955</v>
      </c>
    </row>
    <row r="1312" spans="1:26" x14ac:dyDescent="0.3">
      <c r="A1312" s="56" t="str">
        <f t="shared" si="495"/>
        <v>OUT TIME</v>
      </c>
      <c r="B1312" s="56" t="str">
        <f t="shared" si="487"/>
        <v>ultimo</v>
      </c>
      <c r="C1312" s="55">
        <f t="shared" si="494"/>
        <v>9</v>
      </c>
      <c r="D1312" t="str">
        <f t="shared" si="494"/>
        <v>Veraguas</v>
      </c>
      <c r="E1312" s="23">
        <f t="shared" si="496"/>
        <v>44085</v>
      </c>
      <c r="F1312" s="54">
        <f t="shared" si="497"/>
        <v>101</v>
      </c>
      <c r="G1312" cm="1">
        <f t="array" ref="G1312">+INDEX('Casos ACUM Prov'!$CK$3:$OM$16,'TODO PROVINCIA'!C1312+1,'TODO PROVINCIA'!F1312)</f>
        <v>0</v>
      </c>
      <c r="H1312">
        <f t="shared" si="489"/>
        <v>0</v>
      </c>
      <c r="I1312" cm="1">
        <f t="array" ref="I1312">+INDEX('Muertes-PROV'!$C$3:$GE$16,$C1312+1,$F1312)</f>
        <v>0</v>
      </c>
      <c r="J1312">
        <f t="shared" si="490"/>
        <v>0</v>
      </c>
      <c r="K1312" cm="1">
        <f t="array" ref="K1312">+INDEX('rECUPERA-prov'!$C$3:$LA$16,$C1312+1,$F1312)</f>
        <v>0</v>
      </c>
      <c r="L1312">
        <f t="shared" si="491"/>
        <v>0</v>
      </c>
      <c r="M1312">
        <f t="shared" si="498"/>
        <v>0</v>
      </c>
      <c r="N1312">
        <f t="shared" si="492"/>
        <v>0</v>
      </c>
      <c r="O1312" s="57">
        <f t="shared" si="499"/>
        <v>0</v>
      </c>
      <c r="P1312" s="57">
        <f t="shared" si="500"/>
        <v>0</v>
      </c>
      <c r="Q1312" s="57">
        <f t="shared" si="501"/>
        <v>0</v>
      </c>
      <c r="R1312" s="57">
        <f t="shared" si="502"/>
        <v>0</v>
      </c>
      <c r="S1312" s="57">
        <f t="shared" si="503"/>
        <v>0</v>
      </c>
      <c r="T1312" s="57">
        <f t="shared" si="504"/>
        <v>0</v>
      </c>
      <c r="U1312" s="57">
        <f t="shared" si="505"/>
        <v>0</v>
      </c>
      <c r="V1312" s="58">
        <f t="shared" si="506"/>
        <v>0</v>
      </c>
      <c r="W1312" s="58">
        <f t="shared" si="507"/>
        <v>0</v>
      </c>
      <c r="X1312" s="58">
        <f t="shared" si="508"/>
        <v>0</v>
      </c>
      <c r="Y1312" s="58">
        <f t="shared" si="509"/>
        <v>0</v>
      </c>
      <c r="Z1312">
        <f t="shared" si="493"/>
        <v>109955</v>
      </c>
    </row>
    <row r="1313" spans="1:26" x14ac:dyDescent="0.3">
      <c r="A1313" s="56" t="str">
        <f t="shared" si="495"/>
        <v>OUT TIME</v>
      </c>
      <c r="B1313" s="56" t="str">
        <f t="shared" si="487"/>
        <v>ultimo</v>
      </c>
      <c r="C1313" s="55">
        <f t="shared" si="494"/>
        <v>10</v>
      </c>
      <c r="D1313" t="str">
        <f t="shared" si="494"/>
        <v>Comarca Kuna Yala</v>
      </c>
      <c r="E1313" s="23">
        <f t="shared" si="496"/>
        <v>44085</v>
      </c>
      <c r="F1313" s="54">
        <f t="shared" si="497"/>
        <v>101</v>
      </c>
      <c r="G1313" cm="1">
        <f t="array" ref="G1313">+INDEX('Casos ACUM Prov'!$CK$3:$OM$16,'TODO PROVINCIA'!C1313+1,'TODO PROVINCIA'!F1313)</f>
        <v>0</v>
      </c>
      <c r="H1313">
        <f t="shared" si="489"/>
        <v>0</v>
      </c>
      <c r="I1313" cm="1">
        <f t="array" ref="I1313">+INDEX('Muertes-PROV'!$C$3:$GE$16,$C1313+1,$F1313)</f>
        <v>0</v>
      </c>
      <c r="J1313">
        <f t="shared" si="490"/>
        <v>0</v>
      </c>
      <c r="K1313" cm="1">
        <f t="array" ref="K1313">+INDEX('rECUPERA-prov'!$C$3:$LA$16,$C1313+1,$F1313)</f>
        <v>0</v>
      </c>
      <c r="L1313">
        <f t="shared" si="491"/>
        <v>0</v>
      </c>
      <c r="M1313">
        <f t="shared" si="498"/>
        <v>0</v>
      </c>
      <c r="N1313">
        <f t="shared" si="492"/>
        <v>0</v>
      </c>
      <c r="O1313" s="57">
        <f t="shared" si="499"/>
        <v>0</v>
      </c>
      <c r="P1313" s="57">
        <f t="shared" si="500"/>
        <v>0</v>
      </c>
      <c r="Q1313" s="57">
        <f t="shared" si="501"/>
        <v>0</v>
      </c>
      <c r="R1313" s="57">
        <f t="shared" si="502"/>
        <v>0</v>
      </c>
      <c r="S1313" s="57">
        <f t="shared" si="503"/>
        <v>0</v>
      </c>
      <c r="T1313" s="57">
        <f t="shared" si="504"/>
        <v>0</v>
      </c>
      <c r="U1313" s="57">
        <f t="shared" si="505"/>
        <v>0</v>
      </c>
      <c r="V1313" s="58">
        <f t="shared" si="506"/>
        <v>0</v>
      </c>
      <c r="W1313" s="58">
        <f t="shared" si="507"/>
        <v>0</v>
      </c>
      <c r="X1313" s="58">
        <f t="shared" si="508"/>
        <v>0</v>
      </c>
      <c r="Y1313" s="58">
        <f t="shared" si="509"/>
        <v>0</v>
      </c>
      <c r="Z1313">
        <f t="shared" si="493"/>
        <v>89592</v>
      </c>
    </row>
    <row r="1314" spans="1:26" x14ac:dyDescent="0.3">
      <c r="A1314" s="56" t="str">
        <f t="shared" si="495"/>
        <v>OUT TIME</v>
      </c>
      <c r="B1314" s="56" t="str">
        <f t="shared" si="487"/>
        <v>ultimo</v>
      </c>
      <c r="C1314" s="55">
        <f t="shared" si="494"/>
        <v>11</v>
      </c>
      <c r="D1314" t="str">
        <f t="shared" si="494"/>
        <v>Comarca Emberá Wounaán</v>
      </c>
      <c r="E1314" s="23">
        <f t="shared" si="496"/>
        <v>44085</v>
      </c>
      <c r="F1314" s="54">
        <f t="shared" si="497"/>
        <v>101</v>
      </c>
      <c r="G1314" cm="1">
        <f t="array" ref="G1314">+INDEX('Casos ACUM Prov'!$CK$3:$OM$16,'TODO PROVINCIA'!C1314+1,'TODO PROVINCIA'!F1314)</f>
        <v>0</v>
      </c>
      <c r="H1314">
        <f t="shared" si="489"/>
        <v>0</v>
      </c>
      <c r="I1314" cm="1">
        <f t="array" ref="I1314">+INDEX('Muertes-PROV'!$C$3:$GE$16,$C1314+1,$F1314)</f>
        <v>0</v>
      </c>
      <c r="J1314">
        <f t="shared" si="490"/>
        <v>0</v>
      </c>
      <c r="K1314" cm="1">
        <f t="array" ref="K1314">+INDEX('rECUPERA-prov'!$C$3:$LA$16,$C1314+1,$F1314)</f>
        <v>0</v>
      </c>
      <c r="L1314">
        <f t="shared" si="491"/>
        <v>0</v>
      </c>
      <c r="M1314">
        <f t="shared" si="498"/>
        <v>0</v>
      </c>
      <c r="N1314">
        <f t="shared" si="492"/>
        <v>0</v>
      </c>
      <c r="O1314" s="57">
        <f t="shared" si="499"/>
        <v>0</v>
      </c>
      <c r="P1314" s="57">
        <f t="shared" si="500"/>
        <v>0</v>
      </c>
      <c r="Q1314" s="57">
        <f t="shared" si="501"/>
        <v>0</v>
      </c>
      <c r="R1314" s="57">
        <f t="shared" si="502"/>
        <v>0</v>
      </c>
      <c r="S1314" s="57">
        <f t="shared" si="503"/>
        <v>0</v>
      </c>
      <c r="T1314" s="57">
        <f t="shared" si="504"/>
        <v>0</v>
      </c>
      <c r="U1314" s="57">
        <f t="shared" si="505"/>
        <v>0</v>
      </c>
      <c r="V1314" s="58">
        <f t="shared" si="506"/>
        <v>0</v>
      </c>
      <c r="W1314" s="58">
        <f t="shared" si="507"/>
        <v>0</v>
      </c>
      <c r="X1314" s="58">
        <f t="shared" si="508"/>
        <v>0</v>
      </c>
      <c r="Y1314" s="58">
        <f t="shared" si="509"/>
        <v>0</v>
      </c>
      <c r="Z1314">
        <f t="shared" si="493"/>
        <v>1249032</v>
      </c>
    </row>
    <row r="1315" spans="1:26" x14ac:dyDescent="0.3">
      <c r="A1315" s="56" t="str">
        <f t="shared" si="495"/>
        <v>OUT TIME</v>
      </c>
      <c r="B1315" s="56" t="str">
        <f t="shared" si="487"/>
        <v>ultimo</v>
      </c>
      <c r="C1315" s="55">
        <f t="shared" si="494"/>
        <v>12</v>
      </c>
      <c r="D1315" t="str">
        <f t="shared" si="494"/>
        <v>Comarca Ngäbe Buglé</v>
      </c>
      <c r="E1315" s="23">
        <f t="shared" si="496"/>
        <v>44085</v>
      </c>
      <c r="F1315" s="54">
        <f t="shared" si="497"/>
        <v>101</v>
      </c>
      <c r="G1315" cm="1">
        <f t="array" ref="G1315">+INDEX('Casos ACUM Prov'!$CK$3:$OM$16,'TODO PROVINCIA'!C1315+1,'TODO PROVINCIA'!F1315)</f>
        <v>0</v>
      </c>
      <c r="H1315">
        <f t="shared" si="489"/>
        <v>0</v>
      </c>
      <c r="I1315" cm="1">
        <f t="array" ref="I1315">+INDEX('Muertes-PROV'!$C$3:$GE$16,$C1315+1,$F1315)</f>
        <v>0</v>
      </c>
      <c r="J1315">
        <f t="shared" si="490"/>
        <v>0</v>
      </c>
      <c r="K1315" cm="1">
        <f t="array" ref="K1315">+INDEX('rECUPERA-prov'!$C$3:$LA$16,$C1315+1,$F1315)</f>
        <v>0</v>
      </c>
      <c r="L1315">
        <f t="shared" si="491"/>
        <v>0</v>
      </c>
      <c r="M1315">
        <f t="shared" si="498"/>
        <v>0</v>
      </c>
      <c r="N1315">
        <f t="shared" si="492"/>
        <v>0</v>
      </c>
      <c r="O1315" s="57">
        <f t="shared" si="499"/>
        <v>0</v>
      </c>
      <c r="P1315" s="57">
        <f t="shared" si="500"/>
        <v>0</v>
      </c>
      <c r="Q1315" s="57">
        <f t="shared" si="501"/>
        <v>0</v>
      </c>
      <c r="R1315" s="57">
        <f t="shared" si="502"/>
        <v>0</v>
      </c>
      <c r="S1315" s="57">
        <f t="shared" si="503"/>
        <v>0</v>
      </c>
      <c r="T1315" s="57">
        <f t="shared" si="504"/>
        <v>0</v>
      </c>
      <c r="U1315" s="57">
        <f t="shared" si="505"/>
        <v>0</v>
      </c>
      <c r="V1315" s="58">
        <f t="shared" si="506"/>
        <v>0</v>
      </c>
      <c r="W1315" s="58">
        <f t="shared" si="507"/>
        <v>0</v>
      </c>
      <c r="X1315" s="58">
        <f t="shared" si="508"/>
        <v>0</v>
      </c>
      <c r="Y1315" s="58">
        <f t="shared" si="509"/>
        <v>0</v>
      </c>
      <c r="Z1315">
        <f t="shared" si="493"/>
        <v>464038</v>
      </c>
    </row>
    <row r="1316" spans="1:26" x14ac:dyDescent="0.3">
      <c r="A1316" s="56" t="str">
        <f t="shared" si="495"/>
        <v>OUT TIME</v>
      </c>
      <c r="B1316" s="56" t="str">
        <f t="shared" si="487"/>
        <v>ultimo</v>
      </c>
      <c r="C1316" s="55">
        <f t="shared" si="494"/>
        <v>13</v>
      </c>
      <c r="D1316" t="str">
        <f t="shared" si="494"/>
        <v>Panamá Oeste</v>
      </c>
      <c r="E1316" s="23">
        <f t="shared" si="496"/>
        <v>44085</v>
      </c>
      <c r="F1316" s="54">
        <f t="shared" si="497"/>
        <v>101</v>
      </c>
      <c r="G1316" cm="1">
        <f t="array" ref="G1316">+INDEX('Casos ACUM Prov'!$CK$3:$OM$16,'TODO PROVINCIA'!C1316+1,'TODO PROVINCIA'!F1316)</f>
        <v>0</v>
      </c>
      <c r="H1316">
        <f t="shared" si="489"/>
        <v>0</v>
      </c>
      <c r="I1316" cm="1">
        <f t="array" ref="I1316">+INDEX('Muertes-PROV'!$C$3:$GE$16,$C1316+1,$F1316)</f>
        <v>0</v>
      </c>
      <c r="J1316">
        <f t="shared" si="490"/>
        <v>0</v>
      </c>
      <c r="K1316" cm="1">
        <f t="array" ref="K1316">+INDEX('rECUPERA-prov'!$C$3:$LA$16,$C1316+1,$F1316)</f>
        <v>0</v>
      </c>
      <c r="L1316">
        <f t="shared" si="491"/>
        <v>0</v>
      </c>
      <c r="M1316">
        <f t="shared" si="498"/>
        <v>0</v>
      </c>
      <c r="N1316">
        <f t="shared" si="492"/>
        <v>0</v>
      </c>
      <c r="O1316" s="57">
        <f t="shared" si="499"/>
        <v>0</v>
      </c>
      <c r="P1316" s="57">
        <f t="shared" si="500"/>
        <v>0</v>
      </c>
      <c r="Q1316" s="57">
        <f t="shared" si="501"/>
        <v>0</v>
      </c>
      <c r="R1316" s="57">
        <f t="shared" si="502"/>
        <v>0</v>
      </c>
      <c r="S1316" s="57">
        <f t="shared" si="503"/>
        <v>0</v>
      </c>
      <c r="T1316" s="57">
        <f t="shared" si="504"/>
        <v>0</v>
      </c>
      <c r="U1316" s="57">
        <f t="shared" si="505"/>
        <v>0</v>
      </c>
      <c r="V1316" s="58">
        <f t="shared" si="506"/>
        <v>0</v>
      </c>
      <c r="W1316" s="58">
        <f t="shared" si="507"/>
        <v>0</v>
      </c>
      <c r="X1316" s="58">
        <f t="shared" si="508"/>
        <v>0</v>
      </c>
      <c r="Y1316" s="58">
        <f t="shared" si="509"/>
        <v>0</v>
      </c>
      <c r="Z1316">
        <f t="shared" si="493"/>
        <v>226991</v>
      </c>
    </row>
    <row r="1317" spans="1:26" x14ac:dyDescent="0.3">
      <c r="A1317" s="56" t="str">
        <f t="shared" si="495"/>
        <v>OUT TIME</v>
      </c>
      <c r="B1317" s="56" t="str">
        <f t="shared" si="487"/>
        <v>ultimo</v>
      </c>
      <c r="C1317" s="55">
        <f t="shared" si="494"/>
        <v>1</v>
      </c>
      <c r="D1317" t="str">
        <f t="shared" si="494"/>
        <v>Bocas del Toro</v>
      </c>
      <c r="E1317" s="23">
        <f t="shared" si="496"/>
        <v>44086</v>
      </c>
      <c r="F1317" s="54">
        <f t="shared" si="497"/>
        <v>102</v>
      </c>
      <c r="G1317" cm="1">
        <f t="array" ref="G1317">+INDEX('Casos ACUM Prov'!$CK$3:$OM$16,'TODO PROVINCIA'!C1317+1,'TODO PROVINCIA'!F1317)</f>
        <v>0</v>
      </c>
      <c r="H1317">
        <f t="shared" si="489"/>
        <v>0</v>
      </c>
      <c r="I1317" cm="1">
        <f t="array" ref="I1317">+INDEX('Muertes-PROV'!$C$3:$GE$16,$C1317+1,$F1317)</f>
        <v>0</v>
      </c>
      <c r="J1317">
        <f t="shared" si="490"/>
        <v>0</v>
      </c>
      <c r="K1317" cm="1">
        <f t="array" ref="K1317">+INDEX('rECUPERA-prov'!$C$3:$LA$16,$C1317+1,$F1317)</f>
        <v>0</v>
      </c>
      <c r="L1317">
        <f t="shared" si="491"/>
        <v>0</v>
      </c>
      <c r="M1317">
        <f t="shared" si="498"/>
        <v>0</v>
      </c>
      <c r="N1317">
        <f t="shared" si="492"/>
        <v>0</v>
      </c>
      <c r="O1317" s="57">
        <f t="shared" si="499"/>
        <v>0</v>
      </c>
      <c r="P1317" s="57">
        <f t="shared" si="500"/>
        <v>0</v>
      </c>
      <c r="Q1317" s="57">
        <f t="shared" si="501"/>
        <v>0</v>
      </c>
      <c r="R1317" s="57">
        <f t="shared" si="502"/>
        <v>0</v>
      </c>
      <c r="S1317" s="57">
        <f t="shared" si="503"/>
        <v>0</v>
      </c>
      <c r="T1317" s="57">
        <f t="shared" si="504"/>
        <v>0</v>
      </c>
      <c r="U1317" s="57">
        <f t="shared" si="505"/>
        <v>0</v>
      </c>
      <c r="V1317" s="58">
        <f t="shared" si="506"/>
        <v>0</v>
      </c>
      <c r="W1317" s="58">
        <f t="shared" si="507"/>
        <v>0</v>
      </c>
      <c r="X1317" s="58">
        <f t="shared" si="508"/>
        <v>0</v>
      </c>
      <c r="Y1317" s="58">
        <f t="shared" si="509"/>
        <v>0</v>
      </c>
      <c r="Z1317">
        <f t="shared" si="493"/>
        <v>125461</v>
      </c>
    </row>
    <row r="1318" spans="1:26" x14ac:dyDescent="0.3">
      <c r="A1318" s="56" t="str">
        <f t="shared" si="495"/>
        <v>OUT TIME</v>
      </c>
      <c r="B1318" s="56" t="str">
        <f t="shared" si="487"/>
        <v>ultimo</v>
      </c>
      <c r="C1318" s="55">
        <f t="shared" si="494"/>
        <v>2</v>
      </c>
      <c r="D1318" t="str">
        <f t="shared" si="494"/>
        <v>Coclé</v>
      </c>
      <c r="E1318" s="23">
        <f t="shared" si="496"/>
        <v>44086</v>
      </c>
      <c r="F1318" s="54">
        <f t="shared" si="497"/>
        <v>102</v>
      </c>
      <c r="G1318" cm="1">
        <f t="array" ref="G1318">+INDEX('Casos ACUM Prov'!$CK$3:$OM$16,'TODO PROVINCIA'!C1318+1,'TODO PROVINCIA'!F1318)</f>
        <v>0</v>
      </c>
      <c r="H1318">
        <f t="shared" si="489"/>
        <v>0</v>
      </c>
      <c r="I1318" cm="1">
        <f t="array" ref="I1318">+INDEX('Muertes-PROV'!$C$3:$GE$16,$C1318+1,$F1318)</f>
        <v>0</v>
      </c>
      <c r="J1318">
        <f t="shared" si="490"/>
        <v>0</v>
      </c>
      <c r="K1318" cm="1">
        <f t="array" ref="K1318">+INDEX('rECUPERA-prov'!$C$3:$LA$16,$C1318+1,$F1318)</f>
        <v>0</v>
      </c>
      <c r="L1318">
        <f t="shared" si="491"/>
        <v>0</v>
      </c>
      <c r="M1318">
        <f t="shared" si="498"/>
        <v>0</v>
      </c>
      <c r="N1318">
        <f t="shared" si="492"/>
        <v>0</v>
      </c>
      <c r="O1318" s="57">
        <f t="shared" si="499"/>
        <v>0</v>
      </c>
      <c r="P1318" s="57">
        <f t="shared" si="500"/>
        <v>0</v>
      </c>
      <c r="Q1318" s="57">
        <f t="shared" si="501"/>
        <v>0</v>
      </c>
      <c r="R1318" s="57">
        <f t="shared" si="502"/>
        <v>0</v>
      </c>
      <c r="S1318" s="57">
        <f t="shared" si="503"/>
        <v>0</v>
      </c>
      <c r="T1318" s="57">
        <f t="shared" si="504"/>
        <v>0</v>
      </c>
      <c r="U1318" s="57">
        <f t="shared" si="505"/>
        <v>0</v>
      </c>
      <c r="V1318" s="58">
        <f t="shared" si="506"/>
        <v>0</v>
      </c>
      <c r="W1318" s="58">
        <f t="shared" si="507"/>
        <v>0</v>
      </c>
      <c r="X1318" s="58">
        <f t="shared" si="508"/>
        <v>0</v>
      </c>
      <c r="Y1318" s="58">
        <f t="shared" si="509"/>
        <v>0</v>
      </c>
      <c r="Z1318">
        <f t="shared" si="493"/>
        <v>416873</v>
      </c>
    </row>
    <row r="1319" spans="1:26" x14ac:dyDescent="0.3">
      <c r="A1319" s="56" t="str">
        <f t="shared" si="495"/>
        <v>OUT TIME</v>
      </c>
      <c r="B1319" s="56" t="str">
        <f t="shared" si="487"/>
        <v>ultimo</v>
      </c>
      <c r="C1319" s="55">
        <f t="shared" si="494"/>
        <v>3</v>
      </c>
      <c r="D1319" t="str">
        <f t="shared" si="494"/>
        <v>Colón</v>
      </c>
      <c r="E1319" s="23">
        <f t="shared" si="496"/>
        <v>44086</v>
      </c>
      <c r="F1319" s="54">
        <f t="shared" si="497"/>
        <v>102</v>
      </c>
      <c r="G1319" cm="1">
        <f t="array" ref="G1319">+INDEX('Casos ACUM Prov'!$CK$3:$OM$16,'TODO PROVINCIA'!C1319+1,'TODO PROVINCIA'!F1319)</f>
        <v>0</v>
      </c>
      <c r="H1319">
        <f t="shared" si="489"/>
        <v>0</v>
      </c>
      <c r="I1319" cm="1">
        <f t="array" ref="I1319">+INDEX('Muertes-PROV'!$C$3:$GE$16,$C1319+1,$F1319)</f>
        <v>0</v>
      </c>
      <c r="J1319">
        <f t="shared" si="490"/>
        <v>0</v>
      </c>
      <c r="K1319" cm="1">
        <f t="array" ref="K1319">+INDEX('rECUPERA-prov'!$C$3:$LA$16,$C1319+1,$F1319)</f>
        <v>0</v>
      </c>
      <c r="L1319">
        <f t="shared" si="491"/>
        <v>0</v>
      </c>
      <c r="M1319">
        <f t="shared" si="498"/>
        <v>0</v>
      </c>
      <c r="N1319">
        <f t="shared" si="492"/>
        <v>0</v>
      </c>
      <c r="O1319" s="57">
        <f t="shared" si="499"/>
        <v>0</v>
      </c>
      <c r="P1319" s="57">
        <f t="shared" si="500"/>
        <v>0</v>
      </c>
      <c r="Q1319" s="57">
        <f t="shared" si="501"/>
        <v>0</v>
      </c>
      <c r="R1319" s="57">
        <f t="shared" si="502"/>
        <v>0</v>
      </c>
      <c r="S1319" s="57">
        <f t="shared" si="503"/>
        <v>0</v>
      </c>
      <c r="T1319" s="57">
        <f t="shared" si="504"/>
        <v>0</v>
      </c>
      <c r="U1319" s="57">
        <f t="shared" si="505"/>
        <v>0</v>
      </c>
      <c r="V1319" s="58">
        <f t="shared" si="506"/>
        <v>0</v>
      </c>
      <c r="W1319" s="58">
        <f t="shared" si="507"/>
        <v>0</v>
      </c>
      <c r="X1319" s="58">
        <f t="shared" si="508"/>
        <v>0</v>
      </c>
      <c r="Y1319" s="58">
        <f t="shared" si="509"/>
        <v>0</v>
      </c>
      <c r="Z1319">
        <f t="shared" si="493"/>
        <v>233708</v>
      </c>
    </row>
    <row r="1320" spans="1:26" x14ac:dyDescent="0.3">
      <c r="A1320" s="56" t="str">
        <f t="shared" si="495"/>
        <v>OUT TIME</v>
      </c>
      <c r="B1320" s="56" t="str">
        <f t="shared" si="487"/>
        <v>ultimo</v>
      </c>
      <c r="C1320" s="55">
        <f t="shared" si="494"/>
        <v>4</v>
      </c>
      <c r="D1320" t="str">
        <f t="shared" si="494"/>
        <v>Chiriquí</v>
      </c>
      <c r="E1320" s="23">
        <f t="shared" si="496"/>
        <v>44086</v>
      </c>
      <c r="F1320" s="54">
        <f t="shared" si="497"/>
        <v>102</v>
      </c>
      <c r="G1320" cm="1">
        <f t="array" ref="G1320">+INDEX('Casos ACUM Prov'!$CK$3:$OM$16,'TODO PROVINCIA'!C1320+1,'TODO PROVINCIA'!F1320)</f>
        <v>0</v>
      </c>
      <c r="H1320">
        <f t="shared" si="489"/>
        <v>0</v>
      </c>
      <c r="I1320" cm="1">
        <f t="array" ref="I1320">+INDEX('Muertes-PROV'!$C$3:$GE$16,$C1320+1,$F1320)</f>
        <v>0</v>
      </c>
      <c r="J1320">
        <f t="shared" si="490"/>
        <v>0</v>
      </c>
      <c r="K1320" cm="1">
        <f t="array" ref="K1320">+INDEX('rECUPERA-prov'!$C$3:$LA$16,$C1320+1,$F1320)</f>
        <v>0</v>
      </c>
      <c r="L1320">
        <f t="shared" si="491"/>
        <v>0</v>
      </c>
      <c r="M1320">
        <f t="shared" si="498"/>
        <v>0</v>
      </c>
      <c r="N1320">
        <f t="shared" si="492"/>
        <v>0</v>
      </c>
      <c r="O1320" s="57">
        <f t="shared" si="499"/>
        <v>0</v>
      </c>
      <c r="P1320" s="57">
        <f t="shared" si="500"/>
        <v>0</v>
      </c>
      <c r="Q1320" s="57">
        <f t="shared" si="501"/>
        <v>0</v>
      </c>
      <c r="R1320" s="57">
        <f t="shared" si="502"/>
        <v>0</v>
      </c>
      <c r="S1320" s="57">
        <f t="shared" si="503"/>
        <v>0</v>
      </c>
      <c r="T1320" s="57">
        <f t="shared" si="504"/>
        <v>0</v>
      </c>
      <c r="U1320" s="57">
        <f t="shared" si="505"/>
        <v>0</v>
      </c>
      <c r="V1320" s="58">
        <f t="shared" si="506"/>
        <v>0</v>
      </c>
      <c r="W1320" s="58">
        <f t="shared" si="507"/>
        <v>0</v>
      </c>
      <c r="X1320" s="58">
        <f t="shared" si="508"/>
        <v>0</v>
      </c>
      <c r="Y1320" s="58">
        <f t="shared" si="509"/>
        <v>0</v>
      </c>
      <c r="Z1320">
        <f t="shared" si="493"/>
        <v>241928</v>
      </c>
    </row>
    <row r="1321" spans="1:26" x14ac:dyDescent="0.3">
      <c r="A1321" s="56" t="str">
        <f t="shared" si="495"/>
        <v>OUT TIME</v>
      </c>
      <c r="B1321" s="56" t="str">
        <f t="shared" si="487"/>
        <v>ultimo</v>
      </c>
      <c r="C1321" s="55">
        <f t="shared" si="494"/>
        <v>5</v>
      </c>
      <c r="D1321" t="str">
        <f t="shared" si="494"/>
        <v>Darién</v>
      </c>
      <c r="E1321" s="23">
        <f t="shared" si="496"/>
        <v>44086</v>
      </c>
      <c r="F1321" s="54">
        <f t="shared" si="497"/>
        <v>102</v>
      </c>
      <c r="G1321" cm="1">
        <f t="array" ref="G1321">+INDEX('Casos ACUM Prov'!$CK$3:$OM$16,'TODO PROVINCIA'!C1321+1,'TODO PROVINCIA'!F1321)</f>
        <v>0</v>
      </c>
      <c r="H1321">
        <f t="shared" si="489"/>
        <v>0</v>
      </c>
      <c r="I1321" cm="1">
        <f t="array" ref="I1321">+INDEX('Muertes-PROV'!$C$3:$GE$16,$C1321+1,$F1321)</f>
        <v>0</v>
      </c>
      <c r="J1321">
        <f t="shared" si="490"/>
        <v>0</v>
      </c>
      <c r="K1321" cm="1">
        <f t="array" ref="K1321">+INDEX('rECUPERA-prov'!$C$3:$LA$16,$C1321+1,$F1321)</f>
        <v>0</v>
      </c>
      <c r="L1321">
        <f t="shared" si="491"/>
        <v>0</v>
      </c>
      <c r="M1321">
        <f t="shared" si="498"/>
        <v>0</v>
      </c>
      <c r="N1321">
        <f t="shared" si="492"/>
        <v>0</v>
      </c>
      <c r="O1321" s="57">
        <f t="shared" si="499"/>
        <v>0</v>
      </c>
      <c r="P1321" s="57">
        <f t="shared" si="500"/>
        <v>0</v>
      </c>
      <c r="Q1321" s="57">
        <f t="shared" si="501"/>
        <v>0</v>
      </c>
      <c r="R1321" s="57">
        <f t="shared" si="502"/>
        <v>0</v>
      </c>
      <c r="S1321" s="57">
        <f t="shared" si="503"/>
        <v>0</v>
      </c>
      <c r="T1321" s="57">
        <f t="shared" si="504"/>
        <v>0</v>
      </c>
      <c r="U1321" s="57">
        <f t="shared" si="505"/>
        <v>0</v>
      </c>
      <c r="V1321" s="58">
        <f t="shared" si="506"/>
        <v>0</v>
      </c>
      <c r="W1321" s="58">
        <f t="shared" si="507"/>
        <v>0</v>
      </c>
      <c r="X1321" s="58">
        <f t="shared" si="508"/>
        <v>0</v>
      </c>
      <c r="Y1321" s="58">
        <f t="shared" si="509"/>
        <v>0</v>
      </c>
      <c r="Z1321">
        <f t="shared" si="493"/>
        <v>10001</v>
      </c>
    </row>
    <row r="1322" spans="1:26" x14ac:dyDescent="0.3">
      <c r="A1322" s="56" t="str">
        <f t="shared" si="495"/>
        <v>OUT TIME</v>
      </c>
      <c r="B1322" s="56" t="str">
        <f t="shared" si="487"/>
        <v>ultimo</v>
      </c>
      <c r="C1322" s="55">
        <f t="shared" si="494"/>
        <v>6</v>
      </c>
      <c r="D1322" t="str">
        <f t="shared" si="494"/>
        <v>Herrera</v>
      </c>
      <c r="E1322" s="23">
        <f t="shared" si="496"/>
        <v>44086</v>
      </c>
      <c r="F1322" s="54">
        <f t="shared" si="497"/>
        <v>102</v>
      </c>
      <c r="G1322" cm="1">
        <f t="array" ref="G1322">+INDEX('Casos ACUM Prov'!$CK$3:$OM$16,'TODO PROVINCIA'!C1322+1,'TODO PROVINCIA'!F1322)</f>
        <v>0</v>
      </c>
      <c r="H1322">
        <f t="shared" si="489"/>
        <v>0</v>
      </c>
      <c r="I1322" cm="1">
        <f t="array" ref="I1322">+INDEX('Muertes-PROV'!$C$3:$GE$16,$C1322+1,$F1322)</f>
        <v>0</v>
      </c>
      <c r="J1322">
        <f t="shared" si="490"/>
        <v>0</v>
      </c>
      <c r="K1322" cm="1">
        <f t="array" ref="K1322">+INDEX('rECUPERA-prov'!$C$3:$LA$16,$C1322+1,$F1322)</f>
        <v>0</v>
      </c>
      <c r="L1322">
        <f t="shared" si="491"/>
        <v>0</v>
      </c>
      <c r="M1322">
        <f t="shared" si="498"/>
        <v>0</v>
      </c>
      <c r="N1322">
        <f t="shared" si="492"/>
        <v>0</v>
      </c>
      <c r="O1322" s="57">
        <f t="shared" si="499"/>
        <v>0</v>
      </c>
      <c r="P1322" s="57">
        <f t="shared" si="500"/>
        <v>0</v>
      </c>
      <c r="Q1322" s="57">
        <f t="shared" si="501"/>
        <v>0</v>
      </c>
      <c r="R1322" s="57">
        <f t="shared" si="502"/>
        <v>0</v>
      </c>
      <c r="S1322" s="57">
        <f t="shared" si="503"/>
        <v>0</v>
      </c>
      <c r="T1322" s="57">
        <f t="shared" si="504"/>
        <v>0</v>
      </c>
      <c r="U1322" s="57">
        <f t="shared" si="505"/>
        <v>0</v>
      </c>
      <c r="V1322" s="58">
        <f t="shared" si="506"/>
        <v>0</v>
      </c>
      <c r="W1322" s="58">
        <f t="shared" si="507"/>
        <v>0</v>
      </c>
      <c r="X1322" s="58">
        <f t="shared" si="508"/>
        <v>0</v>
      </c>
      <c r="Y1322" s="58">
        <f t="shared" si="509"/>
        <v>0</v>
      </c>
      <c r="Z1322">
        <f t="shared" si="493"/>
        <v>33109</v>
      </c>
    </row>
    <row r="1323" spans="1:26" x14ac:dyDescent="0.3">
      <c r="A1323" s="56" t="str">
        <f t="shared" si="495"/>
        <v>OUT TIME</v>
      </c>
      <c r="B1323" s="56" t="str">
        <f t="shared" si="487"/>
        <v>ultimo</v>
      </c>
      <c r="C1323" s="55">
        <f t="shared" si="494"/>
        <v>7</v>
      </c>
      <c r="D1323" t="str">
        <f t="shared" si="494"/>
        <v>Los Santos</v>
      </c>
      <c r="E1323" s="23">
        <f t="shared" si="496"/>
        <v>44086</v>
      </c>
      <c r="F1323" s="54">
        <f t="shared" si="497"/>
        <v>102</v>
      </c>
      <c r="G1323" cm="1">
        <f t="array" ref="G1323">+INDEX('Casos ACUM Prov'!$CK$3:$OM$16,'TODO PROVINCIA'!C1323+1,'TODO PROVINCIA'!F1323)</f>
        <v>0</v>
      </c>
      <c r="H1323">
        <f t="shared" si="489"/>
        <v>0</v>
      </c>
      <c r="I1323" cm="1">
        <f t="array" ref="I1323">+INDEX('Muertes-PROV'!$C$3:$GE$16,$C1323+1,$F1323)</f>
        <v>0</v>
      </c>
      <c r="J1323">
        <f t="shared" si="490"/>
        <v>0</v>
      </c>
      <c r="K1323" cm="1">
        <f t="array" ref="K1323">+INDEX('rECUPERA-prov'!$C$3:$LA$16,$C1323+1,$F1323)</f>
        <v>0</v>
      </c>
      <c r="L1323">
        <f t="shared" si="491"/>
        <v>0</v>
      </c>
      <c r="M1323">
        <f t="shared" si="498"/>
        <v>0</v>
      </c>
      <c r="N1323">
        <f t="shared" si="492"/>
        <v>0</v>
      </c>
      <c r="O1323" s="57">
        <f t="shared" si="499"/>
        <v>0</v>
      </c>
      <c r="P1323" s="57">
        <f t="shared" si="500"/>
        <v>0</v>
      </c>
      <c r="Q1323" s="57">
        <f t="shared" si="501"/>
        <v>0</v>
      </c>
      <c r="R1323" s="57">
        <f t="shared" si="502"/>
        <v>0</v>
      </c>
      <c r="S1323" s="57">
        <f t="shared" si="503"/>
        <v>0</v>
      </c>
      <c r="T1323" s="57">
        <f t="shared" si="504"/>
        <v>0</v>
      </c>
      <c r="U1323" s="57">
        <f t="shared" si="505"/>
        <v>0</v>
      </c>
      <c r="V1323" s="58">
        <f t="shared" si="506"/>
        <v>0</v>
      </c>
      <c r="W1323" s="58">
        <f t="shared" si="507"/>
        <v>0</v>
      </c>
      <c r="X1323" s="58">
        <f t="shared" si="508"/>
        <v>0</v>
      </c>
      <c r="Y1323" s="58">
        <f t="shared" si="509"/>
        <v>0</v>
      </c>
      <c r="Z1323">
        <f t="shared" si="493"/>
        <v>156747</v>
      </c>
    </row>
    <row r="1324" spans="1:26" x14ac:dyDescent="0.3">
      <c r="A1324" s="56" t="str">
        <f t="shared" si="495"/>
        <v>OUT TIME</v>
      </c>
      <c r="B1324" s="56" t="str">
        <f t="shared" si="487"/>
        <v>ultimo</v>
      </c>
      <c r="C1324" s="55">
        <f t="shared" ref="C1324:D1339" si="510">+C1311</f>
        <v>8</v>
      </c>
      <c r="D1324" t="str">
        <f t="shared" si="510"/>
        <v>Panamá</v>
      </c>
      <c r="E1324" s="23">
        <f t="shared" si="496"/>
        <v>44086</v>
      </c>
      <c r="F1324" s="54">
        <f t="shared" si="497"/>
        <v>102</v>
      </c>
      <c r="G1324" cm="1">
        <f t="array" ref="G1324">+INDEX('Casos ACUM Prov'!$CK$3:$OM$16,'TODO PROVINCIA'!C1324+1,'TODO PROVINCIA'!F1324)</f>
        <v>0</v>
      </c>
      <c r="H1324">
        <f t="shared" si="489"/>
        <v>0</v>
      </c>
      <c r="I1324" cm="1">
        <f t="array" ref="I1324">+INDEX('Muertes-PROV'!$C$3:$GE$16,$C1324+1,$F1324)</f>
        <v>0</v>
      </c>
      <c r="J1324">
        <f t="shared" si="490"/>
        <v>0</v>
      </c>
      <c r="K1324" cm="1">
        <f t="array" ref="K1324">+INDEX('rECUPERA-prov'!$C$3:$LA$16,$C1324+1,$F1324)</f>
        <v>0</v>
      </c>
      <c r="L1324">
        <f t="shared" si="491"/>
        <v>0</v>
      </c>
      <c r="M1324">
        <f t="shared" si="498"/>
        <v>0</v>
      </c>
      <c r="N1324">
        <f t="shared" si="492"/>
        <v>0</v>
      </c>
      <c r="O1324" s="57">
        <f t="shared" si="499"/>
        <v>0</v>
      </c>
      <c r="P1324" s="57">
        <f t="shared" si="500"/>
        <v>0</v>
      </c>
      <c r="Q1324" s="57">
        <f t="shared" si="501"/>
        <v>0</v>
      </c>
      <c r="R1324" s="57">
        <f t="shared" si="502"/>
        <v>0</v>
      </c>
      <c r="S1324" s="57">
        <f t="shared" si="503"/>
        <v>0</v>
      </c>
      <c r="T1324" s="57">
        <f t="shared" si="504"/>
        <v>0</v>
      </c>
      <c r="U1324" s="57">
        <f t="shared" si="505"/>
        <v>0</v>
      </c>
      <c r="V1324" s="58">
        <f t="shared" si="506"/>
        <v>0</v>
      </c>
      <c r="W1324" s="58">
        <f t="shared" si="507"/>
        <v>0</v>
      </c>
      <c r="X1324" s="58">
        <f t="shared" si="508"/>
        <v>0</v>
      </c>
      <c r="Y1324" s="58">
        <f t="shared" si="509"/>
        <v>0</v>
      </c>
      <c r="Z1324">
        <f t="shared" si="493"/>
        <v>109955</v>
      </c>
    </row>
    <row r="1325" spans="1:26" x14ac:dyDescent="0.3">
      <c r="A1325" s="56" t="str">
        <f t="shared" si="495"/>
        <v>OUT TIME</v>
      </c>
      <c r="B1325" s="56" t="str">
        <f t="shared" si="487"/>
        <v>ultimo</v>
      </c>
      <c r="C1325" s="55">
        <f t="shared" si="510"/>
        <v>9</v>
      </c>
      <c r="D1325" t="str">
        <f t="shared" si="510"/>
        <v>Veraguas</v>
      </c>
      <c r="E1325" s="23">
        <f t="shared" si="496"/>
        <v>44086</v>
      </c>
      <c r="F1325" s="54">
        <f t="shared" si="497"/>
        <v>102</v>
      </c>
      <c r="G1325" cm="1">
        <f t="array" ref="G1325">+INDEX('Casos ACUM Prov'!$CK$3:$OM$16,'TODO PROVINCIA'!C1325+1,'TODO PROVINCIA'!F1325)</f>
        <v>0</v>
      </c>
      <c r="H1325">
        <f t="shared" si="489"/>
        <v>0</v>
      </c>
      <c r="I1325" cm="1">
        <f t="array" ref="I1325">+INDEX('Muertes-PROV'!$C$3:$GE$16,$C1325+1,$F1325)</f>
        <v>0</v>
      </c>
      <c r="J1325">
        <f t="shared" si="490"/>
        <v>0</v>
      </c>
      <c r="K1325" cm="1">
        <f t="array" ref="K1325">+INDEX('rECUPERA-prov'!$C$3:$LA$16,$C1325+1,$F1325)</f>
        <v>0</v>
      </c>
      <c r="L1325">
        <f t="shared" si="491"/>
        <v>0</v>
      </c>
      <c r="M1325">
        <f t="shared" si="498"/>
        <v>0</v>
      </c>
      <c r="N1325">
        <f t="shared" si="492"/>
        <v>0</v>
      </c>
      <c r="O1325" s="57">
        <f t="shared" si="499"/>
        <v>0</v>
      </c>
      <c r="P1325" s="57">
        <f t="shared" si="500"/>
        <v>0</v>
      </c>
      <c r="Q1325" s="57">
        <f t="shared" si="501"/>
        <v>0</v>
      </c>
      <c r="R1325" s="57">
        <f t="shared" si="502"/>
        <v>0</v>
      </c>
      <c r="S1325" s="57">
        <f t="shared" si="503"/>
        <v>0</v>
      </c>
      <c r="T1325" s="57">
        <f t="shared" si="504"/>
        <v>0</v>
      </c>
      <c r="U1325" s="57">
        <f t="shared" si="505"/>
        <v>0</v>
      </c>
      <c r="V1325" s="58">
        <f t="shared" si="506"/>
        <v>0</v>
      </c>
      <c r="W1325" s="58">
        <f t="shared" si="507"/>
        <v>0</v>
      </c>
      <c r="X1325" s="58">
        <f t="shared" si="508"/>
        <v>0</v>
      </c>
      <c r="Y1325" s="58">
        <f t="shared" si="509"/>
        <v>0</v>
      </c>
      <c r="Z1325">
        <f t="shared" si="493"/>
        <v>109955</v>
      </c>
    </row>
    <row r="1326" spans="1:26" x14ac:dyDescent="0.3">
      <c r="A1326" s="56" t="str">
        <f t="shared" si="495"/>
        <v>OUT TIME</v>
      </c>
      <c r="B1326" s="56" t="str">
        <f t="shared" si="487"/>
        <v>ultimo</v>
      </c>
      <c r="C1326" s="55">
        <f t="shared" si="510"/>
        <v>10</v>
      </c>
      <c r="D1326" t="str">
        <f t="shared" si="510"/>
        <v>Comarca Kuna Yala</v>
      </c>
      <c r="E1326" s="23">
        <f t="shared" si="496"/>
        <v>44086</v>
      </c>
      <c r="F1326" s="54">
        <f t="shared" si="497"/>
        <v>102</v>
      </c>
      <c r="G1326" cm="1">
        <f t="array" ref="G1326">+INDEX('Casos ACUM Prov'!$CK$3:$OM$16,'TODO PROVINCIA'!C1326+1,'TODO PROVINCIA'!F1326)</f>
        <v>0</v>
      </c>
      <c r="H1326">
        <f t="shared" si="489"/>
        <v>0</v>
      </c>
      <c r="I1326" cm="1">
        <f t="array" ref="I1326">+INDEX('Muertes-PROV'!$C$3:$GE$16,$C1326+1,$F1326)</f>
        <v>0</v>
      </c>
      <c r="J1326">
        <f t="shared" si="490"/>
        <v>0</v>
      </c>
      <c r="K1326" cm="1">
        <f t="array" ref="K1326">+INDEX('rECUPERA-prov'!$C$3:$LA$16,$C1326+1,$F1326)</f>
        <v>0</v>
      </c>
      <c r="L1326">
        <f t="shared" si="491"/>
        <v>0</v>
      </c>
      <c r="M1326">
        <f t="shared" si="498"/>
        <v>0</v>
      </c>
      <c r="N1326">
        <f t="shared" si="492"/>
        <v>0</v>
      </c>
      <c r="O1326" s="57">
        <f t="shared" si="499"/>
        <v>0</v>
      </c>
      <c r="P1326" s="57">
        <f t="shared" si="500"/>
        <v>0</v>
      </c>
      <c r="Q1326" s="57">
        <f t="shared" si="501"/>
        <v>0</v>
      </c>
      <c r="R1326" s="57">
        <f t="shared" si="502"/>
        <v>0</v>
      </c>
      <c r="S1326" s="57">
        <f t="shared" si="503"/>
        <v>0</v>
      </c>
      <c r="T1326" s="57">
        <f t="shared" si="504"/>
        <v>0</v>
      </c>
      <c r="U1326" s="57">
        <f t="shared" si="505"/>
        <v>0</v>
      </c>
      <c r="V1326" s="58">
        <f t="shared" si="506"/>
        <v>0</v>
      </c>
      <c r="W1326" s="58">
        <f t="shared" si="507"/>
        <v>0</v>
      </c>
      <c r="X1326" s="58">
        <f t="shared" si="508"/>
        <v>0</v>
      </c>
      <c r="Y1326" s="58">
        <f t="shared" si="509"/>
        <v>0</v>
      </c>
      <c r="Z1326">
        <f t="shared" si="493"/>
        <v>89592</v>
      </c>
    </row>
    <row r="1327" spans="1:26" x14ac:dyDescent="0.3">
      <c r="A1327" s="56" t="str">
        <f t="shared" si="495"/>
        <v>OUT TIME</v>
      </c>
      <c r="B1327" s="56" t="str">
        <f t="shared" si="487"/>
        <v>ultimo</v>
      </c>
      <c r="C1327" s="55">
        <f t="shared" si="510"/>
        <v>11</v>
      </c>
      <c r="D1327" t="str">
        <f t="shared" si="510"/>
        <v>Comarca Emberá Wounaán</v>
      </c>
      <c r="E1327" s="23">
        <f t="shared" si="496"/>
        <v>44086</v>
      </c>
      <c r="F1327" s="54">
        <f t="shared" si="497"/>
        <v>102</v>
      </c>
      <c r="G1327" cm="1">
        <f t="array" ref="G1327">+INDEX('Casos ACUM Prov'!$CK$3:$OM$16,'TODO PROVINCIA'!C1327+1,'TODO PROVINCIA'!F1327)</f>
        <v>0</v>
      </c>
      <c r="H1327">
        <f t="shared" si="489"/>
        <v>0</v>
      </c>
      <c r="I1327" cm="1">
        <f t="array" ref="I1327">+INDEX('Muertes-PROV'!$C$3:$GE$16,$C1327+1,$F1327)</f>
        <v>0</v>
      </c>
      <c r="J1327">
        <f t="shared" si="490"/>
        <v>0</v>
      </c>
      <c r="K1327" cm="1">
        <f t="array" ref="K1327">+INDEX('rECUPERA-prov'!$C$3:$LA$16,$C1327+1,$F1327)</f>
        <v>0</v>
      </c>
      <c r="L1327">
        <f t="shared" si="491"/>
        <v>0</v>
      </c>
      <c r="M1327">
        <f t="shared" si="498"/>
        <v>0</v>
      </c>
      <c r="N1327">
        <f t="shared" si="492"/>
        <v>0</v>
      </c>
      <c r="O1327" s="57">
        <f t="shared" si="499"/>
        <v>0</v>
      </c>
      <c r="P1327" s="57">
        <f t="shared" si="500"/>
        <v>0</v>
      </c>
      <c r="Q1327" s="57">
        <f t="shared" si="501"/>
        <v>0</v>
      </c>
      <c r="R1327" s="57">
        <f t="shared" si="502"/>
        <v>0</v>
      </c>
      <c r="S1327" s="57">
        <f t="shared" si="503"/>
        <v>0</v>
      </c>
      <c r="T1327" s="57">
        <f t="shared" si="504"/>
        <v>0</v>
      </c>
      <c r="U1327" s="57">
        <f t="shared" si="505"/>
        <v>0</v>
      </c>
      <c r="V1327" s="58">
        <f t="shared" si="506"/>
        <v>0</v>
      </c>
      <c r="W1327" s="58">
        <f t="shared" si="507"/>
        <v>0</v>
      </c>
      <c r="X1327" s="58">
        <f t="shared" si="508"/>
        <v>0</v>
      </c>
      <c r="Y1327" s="58">
        <f t="shared" si="509"/>
        <v>0</v>
      </c>
      <c r="Z1327">
        <f t="shared" si="493"/>
        <v>1249032</v>
      </c>
    </row>
    <row r="1328" spans="1:26" x14ac:dyDescent="0.3">
      <c r="A1328" s="56" t="str">
        <f t="shared" si="495"/>
        <v>OUT TIME</v>
      </c>
      <c r="B1328" s="56" t="str">
        <f t="shared" si="487"/>
        <v>ultimo</v>
      </c>
      <c r="C1328" s="55">
        <f t="shared" si="510"/>
        <v>12</v>
      </c>
      <c r="D1328" t="str">
        <f t="shared" si="510"/>
        <v>Comarca Ngäbe Buglé</v>
      </c>
      <c r="E1328" s="23">
        <f t="shared" si="496"/>
        <v>44086</v>
      </c>
      <c r="F1328" s="54">
        <f t="shared" si="497"/>
        <v>102</v>
      </c>
      <c r="G1328" cm="1">
        <f t="array" ref="G1328">+INDEX('Casos ACUM Prov'!$CK$3:$OM$16,'TODO PROVINCIA'!C1328+1,'TODO PROVINCIA'!F1328)</f>
        <v>0</v>
      </c>
      <c r="H1328">
        <f t="shared" si="489"/>
        <v>0</v>
      </c>
      <c r="I1328" cm="1">
        <f t="array" ref="I1328">+INDEX('Muertes-PROV'!$C$3:$GE$16,$C1328+1,$F1328)</f>
        <v>0</v>
      </c>
      <c r="J1328">
        <f t="shared" si="490"/>
        <v>0</v>
      </c>
      <c r="K1328" cm="1">
        <f t="array" ref="K1328">+INDEX('rECUPERA-prov'!$C$3:$LA$16,$C1328+1,$F1328)</f>
        <v>0</v>
      </c>
      <c r="L1328">
        <f t="shared" si="491"/>
        <v>0</v>
      </c>
      <c r="M1328">
        <f t="shared" si="498"/>
        <v>0</v>
      </c>
      <c r="N1328">
        <f t="shared" si="492"/>
        <v>0</v>
      </c>
      <c r="O1328" s="57">
        <f t="shared" si="499"/>
        <v>0</v>
      </c>
      <c r="P1328" s="57">
        <f t="shared" si="500"/>
        <v>0</v>
      </c>
      <c r="Q1328" s="57">
        <f t="shared" si="501"/>
        <v>0</v>
      </c>
      <c r="R1328" s="57">
        <f t="shared" si="502"/>
        <v>0</v>
      </c>
      <c r="S1328" s="57">
        <f t="shared" si="503"/>
        <v>0</v>
      </c>
      <c r="T1328" s="57">
        <f t="shared" si="504"/>
        <v>0</v>
      </c>
      <c r="U1328" s="57">
        <f t="shared" si="505"/>
        <v>0</v>
      </c>
      <c r="V1328" s="58">
        <f t="shared" si="506"/>
        <v>0</v>
      </c>
      <c r="W1328" s="58">
        <f t="shared" si="507"/>
        <v>0</v>
      </c>
      <c r="X1328" s="58">
        <f t="shared" si="508"/>
        <v>0</v>
      </c>
      <c r="Y1328" s="58">
        <f t="shared" si="509"/>
        <v>0</v>
      </c>
      <c r="Z1328">
        <f t="shared" si="493"/>
        <v>464038</v>
      </c>
    </row>
    <row r="1329" spans="1:26" x14ac:dyDescent="0.3">
      <c r="A1329" s="56" t="str">
        <f t="shared" si="495"/>
        <v>OUT TIME</v>
      </c>
      <c r="B1329" s="56" t="str">
        <f t="shared" si="487"/>
        <v>ultimo</v>
      </c>
      <c r="C1329" s="55">
        <f t="shared" si="510"/>
        <v>13</v>
      </c>
      <c r="D1329" t="str">
        <f t="shared" si="510"/>
        <v>Panamá Oeste</v>
      </c>
      <c r="E1329" s="23">
        <f t="shared" si="496"/>
        <v>44086</v>
      </c>
      <c r="F1329" s="54">
        <f t="shared" si="497"/>
        <v>102</v>
      </c>
      <c r="G1329" cm="1">
        <f t="array" ref="G1329">+INDEX('Casos ACUM Prov'!$CK$3:$OM$16,'TODO PROVINCIA'!C1329+1,'TODO PROVINCIA'!F1329)</f>
        <v>0</v>
      </c>
      <c r="H1329">
        <f t="shared" si="489"/>
        <v>0</v>
      </c>
      <c r="I1329" cm="1">
        <f t="array" ref="I1329">+INDEX('Muertes-PROV'!$C$3:$GE$16,$C1329+1,$F1329)</f>
        <v>0</v>
      </c>
      <c r="J1329">
        <f t="shared" si="490"/>
        <v>0</v>
      </c>
      <c r="K1329" cm="1">
        <f t="array" ref="K1329">+INDEX('rECUPERA-prov'!$C$3:$LA$16,$C1329+1,$F1329)</f>
        <v>0</v>
      </c>
      <c r="L1329">
        <f t="shared" si="491"/>
        <v>0</v>
      </c>
      <c r="M1329">
        <f t="shared" si="498"/>
        <v>0</v>
      </c>
      <c r="N1329">
        <f t="shared" si="492"/>
        <v>0</v>
      </c>
      <c r="O1329" s="57">
        <f t="shared" si="499"/>
        <v>0</v>
      </c>
      <c r="P1329" s="57">
        <f t="shared" si="500"/>
        <v>0</v>
      </c>
      <c r="Q1329" s="57">
        <f t="shared" si="501"/>
        <v>0</v>
      </c>
      <c r="R1329" s="57">
        <f t="shared" si="502"/>
        <v>0</v>
      </c>
      <c r="S1329" s="57">
        <f t="shared" si="503"/>
        <v>0</v>
      </c>
      <c r="T1329" s="57">
        <f t="shared" si="504"/>
        <v>0</v>
      </c>
      <c r="U1329" s="57">
        <f t="shared" si="505"/>
        <v>0</v>
      </c>
      <c r="V1329" s="58">
        <f t="shared" si="506"/>
        <v>0</v>
      </c>
      <c r="W1329" s="58">
        <f t="shared" si="507"/>
        <v>0</v>
      </c>
      <c r="X1329" s="58">
        <f t="shared" si="508"/>
        <v>0</v>
      </c>
      <c r="Y1329" s="58">
        <f t="shared" si="509"/>
        <v>0</v>
      </c>
      <c r="Z1329">
        <f t="shared" si="493"/>
        <v>226991</v>
      </c>
    </row>
    <row r="1330" spans="1:26" x14ac:dyDescent="0.3">
      <c r="A1330" s="56" t="str">
        <f t="shared" si="495"/>
        <v>OUT TIME</v>
      </c>
      <c r="B1330" s="56" t="str">
        <f t="shared" si="487"/>
        <v>ultimo</v>
      </c>
      <c r="C1330" s="55">
        <f t="shared" si="510"/>
        <v>1</v>
      </c>
      <c r="D1330" t="str">
        <f t="shared" si="510"/>
        <v>Bocas del Toro</v>
      </c>
      <c r="E1330" s="23">
        <f t="shared" si="496"/>
        <v>44087</v>
      </c>
      <c r="F1330" s="54">
        <f t="shared" si="497"/>
        <v>103</v>
      </c>
      <c r="G1330" cm="1">
        <f t="array" ref="G1330">+INDEX('Casos ACUM Prov'!$CK$3:$OM$16,'TODO PROVINCIA'!C1330+1,'TODO PROVINCIA'!F1330)</f>
        <v>0</v>
      </c>
      <c r="H1330">
        <f t="shared" si="489"/>
        <v>0</v>
      </c>
      <c r="I1330" cm="1">
        <f t="array" ref="I1330">+INDEX('Muertes-PROV'!$C$3:$GE$16,$C1330+1,$F1330)</f>
        <v>0</v>
      </c>
      <c r="J1330">
        <f t="shared" si="490"/>
        <v>0</v>
      </c>
      <c r="K1330" cm="1">
        <f t="array" ref="K1330">+INDEX('rECUPERA-prov'!$C$3:$LA$16,$C1330+1,$F1330)</f>
        <v>0</v>
      </c>
      <c r="L1330">
        <f t="shared" si="491"/>
        <v>0</v>
      </c>
      <c r="M1330">
        <f t="shared" si="498"/>
        <v>0</v>
      </c>
      <c r="N1330">
        <f t="shared" si="492"/>
        <v>0</v>
      </c>
      <c r="O1330" s="57">
        <f t="shared" si="499"/>
        <v>0</v>
      </c>
      <c r="P1330" s="57">
        <f t="shared" si="500"/>
        <v>0</v>
      </c>
      <c r="Q1330" s="57">
        <f t="shared" si="501"/>
        <v>0</v>
      </c>
      <c r="R1330" s="57">
        <f t="shared" si="502"/>
        <v>0</v>
      </c>
      <c r="S1330" s="57">
        <f t="shared" si="503"/>
        <v>0</v>
      </c>
      <c r="T1330" s="57">
        <f t="shared" si="504"/>
        <v>0</v>
      </c>
      <c r="U1330" s="57">
        <f t="shared" si="505"/>
        <v>0</v>
      </c>
      <c r="V1330" s="58">
        <f t="shared" si="506"/>
        <v>0</v>
      </c>
      <c r="W1330" s="58">
        <f t="shared" si="507"/>
        <v>0</v>
      </c>
      <c r="X1330" s="58">
        <f t="shared" si="508"/>
        <v>0</v>
      </c>
      <c r="Y1330" s="58">
        <f t="shared" si="509"/>
        <v>0</v>
      </c>
      <c r="Z1330">
        <f t="shared" si="493"/>
        <v>125461</v>
      </c>
    </row>
    <row r="1331" spans="1:26" x14ac:dyDescent="0.3">
      <c r="A1331" s="56" t="str">
        <f t="shared" si="495"/>
        <v>OUT TIME</v>
      </c>
      <c r="B1331" s="56" t="str">
        <f t="shared" si="487"/>
        <v>ultimo</v>
      </c>
      <c r="C1331" s="55">
        <f t="shared" si="510"/>
        <v>2</v>
      </c>
      <c r="D1331" t="str">
        <f t="shared" si="510"/>
        <v>Coclé</v>
      </c>
      <c r="E1331" s="23">
        <f t="shared" si="496"/>
        <v>44087</v>
      </c>
      <c r="F1331" s="54">
        <f t="shared" si="497"/>
        <v>103</v>
      </c>
      <c r="G1331" cm="1">
        <f t="array" ref="G1331">+INDEX('Casos ACUM Prov'!$CK$3:$OM$16,'TODO PROVINCIA'!C1331+1,'TODO PROVINCIA'!F1331)</f>
        <v>0</v>
      </c>
      <c r="H1331">
        <f t="shared" si="489"/>
        <v>0</v>
      </c>
      <c r="I1331" cm="1">
        <f t="array" ref="I1331">+INDEX('Muertes-PROV'!$C$3:$GE$16,$C1331+1,$F1331)</f>
        <v>0</v>
      </c>
      <c r="J1331">
        <f t="shared" si="490"/>
        <v>0</v>
      </c>
      <c r="K1331" cm="1">
        <f t="array" ref="K1331">+INDEX('rECUPERA-prov'!$C$3:$LA$16,$C1331+1,$F1331)</f>
        <v>0</v>
      </c>
      <c r="L1331">
        <f t="shared" si="491"/>
        <v>0</v>
      </c>
      <c r="M1331">
        <f t="shared" si="498"/>
        <v>0</v>
      </c>
      <c r="N1331">
        <f t="shared" si="492"/>
        <v>0</v>
      </c>
      <c r="O1331" s="57">
        <f t="shared" si="499"/>
        <v>0</v>
      </c>
      <c r="P1331" s="57">
        <f t="shared" si="500"/>
        <v>0</v>
      </c>
      <c r="Q1331" s="57">
        <f t="shared" si="501"/>
        <v>0</v>
      </c>
      <c r="R1331" s="57">
        <f t="shared" si="502"/>
        <v>0</v>
      </c>
      <c r="S1331" s="57">
        <f t="shared" si="503"/>
        <v>0</v>
      </c>
      <c r="T1331" s="57">
        <f t="shared" si="504"/>
        <v>0</v>
      </c>
      <c r="U1331" s="57">
        <f t="shared" si="505"/>
        <v>0</v>
      </c>
      <c r="V1331" s="58">
        <f t="shared" si="506"/>
        <v>0</v>
      </c>
      <c r="W1331" s="58">
        <f t="shared" si="507"/>
        <v>0</v>
      </c>
      <c r="X1331" s="58">
        <f t="shared" si="508"/>
        <v>0</v>
      </c>
      <c r="Y1331" s="58">
        <f t="shared" si="509"/>
        <v>0</v>
      </c>
      <c r="Z1331">
        <f t="shared" si="493"/>
        <v>416873</v>
      </c>
    </row>
    <row r="1332" spans="1:26" x14ac:dyDescent="0.3">
      <c r="A1332" s="56" t="str">
        <f t="shared" si="495"/>
        <v>OUT TIME</v>
      </c>
      <c r="B1332" s="56" t="str">
        <f t="shared" si="487"/>
        <v>ultimo</v>
      </c>
      <c r="C1332" s="55">
        <f t="shared" si="510"/>
        <v>3</v>
      </c>
      <c r="D1332" t="str">
        <f t="shared" si="510"/>
        <v>Colón</v>
      </c>
      <c r="E1332" s="23">
        <f t="shared" si="496"/>
        <v>44087</v>
      </c>
      <c r="F1332" s="54">
        <f t="shared" si="497"/>
        <v>103</v>
      </c>
      <c r="G1332" cm="1">
        <f t="array" ref="G1332">+INDEX('Casos ACUM Prov'!$CK$3:$OM$16,'TODO PROVINCIA'!C1332+1,'TODO PROVINCIA'!F1332)</f>
        <v>0</v>
      </c>
      <c r="H1332">
        <f t="shared" si="489"/>
        <v>0</v>
      </c>
      <c r="I1332" cm="1">
        <f t="array" ref="I1332">+INDEX('Muertes-PROV'!$C$3:$GE$16,$C1332+1,$F1332)</f>
        <v>0</v>
      </c>
      <c r="J1332">
        <f t="shared" si="490"/>
        <v>0</v>
      </c>
      <c r="K1332" cm="1">
        <f t="array" ref="K1332">+INDEX('rECUPERA-prov'!$C$3:$LA$16,$C1332+1,$F1332)</f>
        <v>0</v>
      </c>
      <c r="L1332">
        <f t="shared" si="491"/>
        <v>0</v>
      </c>
      <c r="M1332">
        <f t="shared" si="498"/>
        <v>0</v>
      </c>
      <c r="N1332">
        <f t="shared" si="492"/>
        <v>0</v>
      </c>
      <c r="O1332" s="57">
        <f t="shared" si="499"/>
        <v>0</v>
      </c>
      <c r="P1332" s="57">
        <f t="shared" si="500"/>
        <v>0</v>
      </c>
      <c r="Q1332" s="57">
        <f t="shared" si="501"/>
        <v>0</v>
      </c>
      <c r="R1332" s="57">
        <f t="shared" si="502"/>
        <v>0</v>
      </c>
      <c r="S1332" s="57">
        <f t="shared" si="503"/>
        <v>0</v>
      </c>
      <c r="T1332" s="57">
        <f t="shared" si="504"/>
        <v>0</v>
      </c>
      <c r="U1332" s="57">
        <f t="shared" si="505"/>
        <v>0</v>
      </c>
      <c r="V1332" s="58">
        <f t="shared" si="506"/>
        <v>0</v>
      </c>
      <c r="W1332" s="58">
        <f t="shared" si="507"/>
        <v>0</v>
      </c>
      <c r="X1332" s="58">
        <f t="shared" si="508"/>
        <v>0</v>
      </c>
      <c r="Y1332" s="58">
        <f t="shared" si="509"/>
        <v>0</v>
      </c>
      <c r="Z1332">
        <f t="shared" si="493"/>
        <v>233708</v>
      </c>
    </row>
    <row r="1333" spans="1:26" x14ac:dyDescent="0.3">
      <c r="A1333" s="56" t="str">
        <f t="shared" si="495"/>
        <v>OUT TIME</v>
      </c>
      <c r="B1333" s="56" t="str">
        <f t="shared" si="487"/>
        <v>ultimo</v>
      </c>
      <c r="C1333" s="55">
        <f t="shared" si="510"/>
        <v>4</v>
      </c>
      <c r="D1333" t="str">
        <f t="shared" si="510"/>
        <v>Chiriquí</v>
      </c>
      <c r="E1333" s="23">
        <f t="shared" si="496"/>
        <v>44087</v>
      </c>
      <c r="F1333" s="54">
        <f t="shared" si="497"/>
        <v>103</v>
      </c>
      <c r="G1333" cm="1">
        <f t="array" ref="G1333">+INDEX('Casos ACUM Prov'!$CK$3:$OM$16,'TODO PROVINCIA'!C1333+1,'TODO PROVINCIA'!F1333)</f>
        <v>0</v>
      </c>
      <c r="H1333">
        <f t="shared" si="489"/>
        <v>0</v>
      </c>
      <c r="I1333" cm="1">
        <f t="array" ref="I1333">+INDEX('Muertes-PROV'!$C$3:$GE$16,$C1333+1,$F1333)</f>
        <v>0</v>
      </c>
      <c r="J1333">
        <f t="shared" si="490"/>
        <v>0</v>
      </c>
      <c r="K1333" cm="1">
        <f t="array" ref="K1333">+INDEX('rECUPERA-prov'!$C$3:$LA$16,$C1333+1,$F1333)</f>
        <v>0</v>
      </c>
      <c r="L1333">
        <f t="shared" si="491"/>
        <v>0</v>
      </c>
      <c r="M1333">
        <f t="shared" si="498"/>
        <v>0</v>
      </c>
      <c r="N1333">
        <f t="shared" si="492"/>
        <v>0</v>
      </c>
      <c r="O1333" s="57">
        <f t="shared" si="499"/>
        <v>0</v>
      </c>
      <c r="P1333" s="57">
        <f t="shared" si="500"/>
        <v>0</v>
      </c>
      <c r="Q1333" s="57">
        <f t="shared" si="501"/>
        <v>0</v>
      </c>
      <c r="R1333" s="57">
        <f t="shared" si="502"/>
        <v>0</v>
      </c>
      <c r="S1333" s="57">
        <f t="shared" si="503"/>
        <v>0</v>
      </c>
      <c r="T1333" s="57">
        <f t="shared" si="504"/>
        <v>0</v>
      </c>
      <c r="U1333" s="57">
        <f t="shared" si="505"/>
        <v>0</v>
      </c>
      <c r="V1333" s="58">
        <f t="shared" si="506"/>
        <v>0</v>
      </c>
      <c r="W1333" s="58">
        <f t="shared" si="507"/>
        <v>0</v>
      </c>
      <c r="X1333" s="58">
        <f t="shared" si="508"/>
        <v>0</v>
      </c>
      <c r="Y1333" s="58">
        <f t="shared" si="509"/>
        <v>0</v>
      </c>
      <c r="Z1333">
        <f t="shared" si="493"/>
        <v>241928</v>
      </c>
    </row>
    <row r="1334" spans="1:26" x14ac:dyDescent="0.3">
      <c r="A1334" s="56" t="str">
        <f t="shared" si="495"/>
        <v>OUT TIME</v>
      </c>
      <c r="B1334" s="56" t="str">
        <f t="shared" si="487"/>
        <v>ultimo</v>
      </c>
      <c r="C1334" s="55">
        <f t="shared" si="510"/>
        <v>5</v>
      </c>
      <c r="D1334" t="str">
        <f t="shared" si="510"/>
        <v>Darién</v>
      </c>
      <c r="E1334" s="23">
        <f t="shared" si="496"/>
        <v>44087</v>
      </c>
      <c r="F1334" s="54">
        <f t="shared" si="497"/>
        <v>103</v>
      </c>
      <c r="G1334" cm="1">
        <f t="array" ref="G1334">+INDEX('Casos ACUM Prov'!$CK$3:$OM$16,'TODO PROVINCIA'!C1334+1,'TODO PROVINCIA'!F1334)</f>
        <v>0</v>
      </c>
      <c r="H1334">
        <f t="shared" si="489"/>
        <v>0</v>
      </c>
      <c r="I1334" cm="1">
        <f t="array" ref="I1334">+INDEX('Muertes-PROV'!$C$3:$GE$16,$C1334+1,$F1334)</f>
        <v>0</v>
      </c>
      <c r="J1334">
        <f t="shared" si="490"/>
        <v>0</v>
      </c>
      <c r="K1334" cm="1">
        <f t="array" ref="K1334">+INDEX('rECUPERA-prov'!$C$3:$LA$16,$C1334+1,$F1334)</f>
        <v>0</v>
      </c>
      <c r="L1334">
        <f t="shared" si="491"/>
        <v>0</v>
      </c>
      <c r="M1334">
        <f t="shared" si="498"/>
        <v>0</v>
      </c>
      <c r="N1334">
        <f t="shared" si="492"/>
        <v>0</v>
      </c>
      <c r="O1334" s="57">
        <f t="shared" si="499"/>
        <v>0</v>
      </c>
      <c r="P1334" s="57">
        <f t="shared" si="500"/>
        <v>0</v>
      </c>
      <c r="Q1334" s="57">
        <f t="shared" si="501"/>
        <v>0</v>
      </c>
      <c r="R1334" s="57">
        <f t="shared" si="502"/>
        <v>0</v>
      </c>
      <c r="S1334" s="57">
        <f t="shared" si="503"/>
        <v>0</v>
      </c>
      <c r="T1334" s="57">
        <f t="shared" si="504"/>
        <v>0</v>
      </c>
      <c r="U1334" s="57">
        <f t="shared" si="505"/>
        <v>0</v>
      </c>
      <c r="V1334" s="58">
        <f t="shared" si="506"/>
        <v>0</v>
      </c>
      <c r="W1334" s="58">
        <f t="shared" si="507"/>
        <v>0</v>
      </c>
      <c r="X1334" s="58">
        <f t="shared" si="508"/>
        <v>0</v>
      </c>
      <c r="Y1334" s="58">
        <f t="shared" si="509"/>
        <v>0</v>
      </c>
      <c r="Z1334">
        <f t="shared" si="493"/>
        <v>10001</v>
      </c>
    </row>
    <row r="1335" spans="1:26" x14ac:dyDescent="0.3">
      <c r="A1335" s="56" t="str">
        <f t="shared" si="495"/>
        <v>OUT TIME</v>
      </c>
      <c r="B1335" s="56" t="str">
        <f t="shared" si="487"/>
        <v>ultimo</v>
      </c>
      <c r="C1335" s="55">
        <f t="shared" si="510"/>
        <v>6</v>
      </c>
      <c r="D1335" t="str">
        <f t="shared" si="510"/>
        <v>Herrera</v>
      </c>
      <c r="E1335" s="23">
        <f t="shared" si="496"/>
        <v>44087</v>
      </c>
      <c r="F1335" s="54">
        <f t="shared" si="497"/>
        <v>103</v>
      </c>
      <c r="G1335" cm="1">
        <f t="array" ref="G1335">+INDEX('Casos ACUM Prov'!$CK$3:$OM$16,'TODO PROVINCIA'!C1335+1,'TODO PROVINCIA'!F1335)</f>
        <v>0</v>
      </c>
      <c r="H1335">
        <f t="shared" si="489"/>
        <v>0</v>
      </c>
      <c r="I1335" cm="1">
        <f t="array" ref="I1335">+INDEX('Muertes-PROV'!$C$3:$GE$16,$C1335+1,$F1335)</f>
        <v>0</v>
      </c>
      <c r="J1335">
        <f t="shared" si="490"/>
        <v>0</v>
      </c>
      <c r="K1335" cm="1">
        <f t="array" ref="K1335">+INDEX('rECUPERA-prov'!$C$3:$LA$16,$C1335+1,$F1335)</f>
        <v>0</v>
      </c>
      <c r="L1335">
        <f t="shared" si="491"/>
        <v>0</v>
      </c>
      <c r="M1335">
        <f t="shared" si="498"/>
        <v>0</v>
      </c>
      <c r="N1335">
        <f t="shared" si="492"/>
        <v>0</v>
      </c>
      <c r="O1335" s="57">
        <f t="shared" si="499"/>
        <v>0</v>
      </c>
      <c r="P1335" s="57">
        <f t="shared" si="500"/>
        <v>0</v>
      </c>
      <c r="Q1335" s="57">
        <f t="shared" si="501"/>
        <v>0</v>
      </c>
      <c r="R1335" s="57">
        <f t="shared" si="502"/>
        <v>0</v>
      </c>
      <c r="S1335" s="57">
        <f t="shared" si="503"/>
        <v>0</v>
      </c>
      <c r="T1335" s="57">
        <f t="shared" si="504"/>
        <v>0</v>
      </c>
      <c r="U1335" s="57">
        <f t="shared" si="505"/>
        <v>0</v>
      </c>
      <c r="V1335" s="58">
        <f t="shared" si="506"/>
        <v>0</v>
      </c>
      <c r="W1335" s="58">
        <f t="shared" si="507"/>
        <v>0</v>
      </c>
      <c r="X1335" s="58">
        <f t="shared" si="508"/>
        <v>0</v>
      </c>
      <c r="Y1335" s="58">
        <f t="shared" si="509"/>
        <v>0</v>
      </c>
      <c r="Z1335">
        <f t="shared" si="493"/>
        <v>33109</v>
      </c>
    </row>
    <row r="1336" spans="1:26" x14ac:dyDescent="0.3">
      <c r="A1336" s="56" t="str">
        <f t="shared" si="495"/>
        <v>OUT TIME</v>
      </c>
      <c r="B1336" s="56" t="str">
        <f t="shared" si="487"/>
        <v>ultimo</v>
      </c>
      <c r="C1336" s="55">
        <f t="shared" si="510"/>
        <v>7</v>
      </c>
      <c r="D1336" t="str">
        <f t="shared" si="510"/>
        <v>Los Santos</v>
      </c>
      <c r="E1336" s="23">
        <f t="shared" si="496"/>
        <v>44087</v>
      </c>
      <c r="F1336" s="54">
        <f t="shared" si="497"/>
        <v>103</v>
      </c>
      <c r="G1336" cm="1">
        <f t="array" ref="G1336">+INDEX('Casos ACUM Prov'!$CK$3:$OM$16,'TODO PROVINCIA'!C1336+1,'TODO PROVINCIA'!F1336)</f>
        <v>0</v>
      </c>
      <c r="H1336">
        <f t="shared" si="489"/>
        <v>0</v>
      </c>
      <c r="I1336" cm="1">
        <f t="array" ref="I1336">+INDEX('Muertes-PROV'!$C$3:$GE$16,$C1336+1,$F1336)</f>
        <v>0</v>
      </c>
      <c r="J1336">
        <f t="shared" si="490"/>
        <v>0</v>
      </c>
      <c r="K1336" cm="1">
        <f t="array" ref="K1336">+INDEX('rECUPERA-prov'!$C$3:$LA$16,$C1336+1,$F1336)</f>
        <v>0</v>
      </c>
      <c r="L1336">
        <f t="shared" si="491"/>
        <v>0</v>
      </c>
      <c r="M1336">
        <f t="shared" si="498"/>
        <v>0</v>
      </c>
      <c r="N1336">
        <f t="shared" si="492"/>
        <v>0</v>
      </c>
      <c r="O1336" s="57">
        <f t="shared" si="499"/>
        <v>0</v>
      </c>
      <c r="P1336" s="57">
        <f t="shared" si="500"/>
        <v>0</v>
      </c>
      <c r="Q1336" s="57">
        <f t="shared" si="501"/>
        <v>0</v>
      </c>
      <c r="R1336" s="57">
        <f t="shared" si="502"/>
        <v>0</v>
      </c>
      <c r="S1336" s="57">
        <f t="shared" si="503"/>
        <v>0</v>
      </c>
      <c r="T1336" s="57">
        <f t="shared" si="504"/>
        <v>0</v>
      </c>
      <c r="U1336" s="57">
        <f t="shared" si="505"/>
        <v>0</v>
      </c>
      <c r="V1336" s="58">
        <f t="shared" si="506"/>
        <v>0</v>
      </c>
      <c r="W1336" s="58">
        <f t="shared" si="507"/>
        <v>0</v>
      </c>
      <c r="X1336" s="58">
        <f t="shared" si="508"/>
        <v>0</v>
      </c>
      <c r="Y1336" s="58">
        <f t="shared" si="509"/>
        <v>0</v>
      </c>
      <c r="Z1336">
        <f t="shared" si="493"/>
        <v>156747</v>
      </c>
    </row>
    <row r="1337" spans="1:26" x14ac:dyDescent="0.3">
      <c r="A1337" s="56" t="str">
        <f t="shared" si="495"/>
        <v>OUT TIME</v>
      </c>
      <c r="B1337" s="56" t="str">
        <f t="shared" si="487"/>
        <v>ultimo</v>
      </c>
      <c r="C1337" s="55">
        <f t="shared" si="510"/>
        <v>8</v>
      </c>
      <c r="D1337" t="str">
        <f t="shared" si="510"/>
        <v>Panamá</v>
      </c>
      <c r="E1337" s="23">
        <f t="shared" si="496"/>
        <v>44087</v>
      </c>
      <c r="F1337" s="54">
        <f t="shared" si="497"/>
        <v>103</v>
      </c>
      <c r="G1337" cm="1">
        <f t="array" ref="G1337">+INDEX('Casos ACUM Prov'!$CK$3:$OM$16,'TODO PROVINCIA'!C1337+1,'TODO PROVINCIA'!F1337)</f>
        <v>0</v>
      </c>
      <c r="H1337">
        <f t="shared" si="489"/>
        <v>0</v>
      </c>
      <c r="I1337" cm="1">
        <f t="array" ref="I1337">+INDEX('Muertes-PROV'!$C$3:$GE$16,$C1337+1,$F1337)</f>
        <v>0</v>
      </c>
      <c r="J1337">
        <f t="shared" si="490"/>
        <v>0</v>
      </c>
      <c r="K1337" cm="1">
        <f t="array" ref="K1337">+INDEX('rECUPERA-prov'!$C$3:$LA$16,$C1337+1,$F1337)</f>
        <v>0</v>
      </c>
      <c r="L1337">
        <f t="shared" si="491"/>
        <v>0</v>
      </c>
      <c r="M1337">
        <f t="shared" si="498"/>
        <v>0</v>
      </c>
      <c r="N1337">
        <f t="shared" si="492"/>
        <v>0</v>
      </c>
      <c r="O1337" s="57">
        <f t="shared" si="499"/>
        <v>0</v>
      </c>
      <c r="P1337" s="57">
        <f t="shared" si="500"/>
        <v>0</v>
      </c>
      <c r="Q1337" s="57">
        <f t="shared" si="501"/>
        <v>0</v>
      </c>
      <c r="R1337" s="57">
        <f t="shared" si="502"/>
        <v>0</v>
      </c>
      <c r="S1337" s="57">
        <f t="shared" si="503"/>
        <v>0</v>
      </c>
      <c r="T1337" s="57">
        <f t="shared" si="504"/>
        <v>0</v>
      </c>
      <c r="U1337" s="57">
        <f t="shared" si="505"/>
        <v>0</v>
      </c>
      <c r="V1337" s="58">
        <f t="shared" si="506"/>
        <v>0</v>
      </c>
      <c r="W1337" s="58">
        <f t="shared" si="507"/>
        <v>0</v>
      </c>
      <c r="X1337" s="58">
        <f t="shared" si="508"/>
        <v>0</v>
      </c>
      <c r="Y1337" s="58">
        <f t="shared" si="509"/>
        <v>0</v>
      </c>
      <c r="Z1337">
        <f t="shared" si="493"/>
        <v>109955</v>
      </c>
    </row>
    <row r="1338" spans="1:26" x14ac:dyDescent="0.3">
      <c r="A1338" s="56" t="str">
        <f t="shared" si="495"/>
        <v>OUT TIME</v>
      </c>
      <c r="B1338" s="56" t="str">
        <f t="shared" si="487"/>
        <v>ultimo</v>
      </c>
      <c r="C1338" s="55">
        <f t="shared" si="510"/>
        <v>9</v>
      </c>
      <c r="D1338" t="str">
        <f t="shared" si="510"/>
        <v>Veraguas</v>
      </c>
      <c r="E1338" s="23">
        <f t="shared" si="496"/>
        <v>44087</v>
      </c>
      <c r="F1338" s="54">
        <f t="shared" si="497"/>
        <v>103</v>
      </c>
      <c r="G1338" cm="1">
        <f t="array" ref="G1338">+INDEX('Casos ACUM Prov'!$CK$3:$OM$16,'TODO PROVINCIA'!C1338+1,'TODO PROVINCIA'!F1338)</f>
        <v>0</v>
      </c>
      <c r="H1338">
        <f t="shared" si="489"/>
        <v>0</v>
      </c>
      <c r="I1338" cm="1">
        <f t="array" ref="I1338">+INDEX('Muertes-PROV'!$C$3:$GE$16,$C1338+1,$F1338)</f>
        <v>0</v>
      </c>
      <c r="J1338">
        <f t="shared" si="490"/>
        <v>0</v>
      </c>
      <c r="K1338" cm="1">
        <f t="array" ref="K1338">+INDEX('rECUPERA-prov'!$C$3:$LA$16,$C1338+1,$F1338)</f>
        <v>0</v>
      </c>
      <c r="L1338">
        <f t="shared" si="491"/>
        <v>0</v>
      </c>
      <c r="M1338">
        <f t="shared" si="498"/>
        <v>0</v>
      </c>
      <c r="N1338">
        <f t="shared" si="492"/>
        <v>0</v>
      </c>
      <c r="O1338" s="57">
        <f t="shared" si="499"/>
        <v>0</v>
      </c>
      <c r="P1338" s="57">
        <f t="shared" si="500"/>
        <v>0</v>
      </c>
      <c r="Q1338" s="57">
        <f t="shared" si="501"/>
        <v>0</v>
      </c>
      <c r="R1338" s="57">
        <f t="shared" si="502"/>
        <v>0</v>
      </c>
      <c r="S1338" s="57">
        <f t="shared" si="503"/>
        <v>0</v>
      </c>
      <c r="T1338" s="57">
        <f t="shared" si="504"/>
        <v>0</v>
      </c>
      <c r="U1338" s="57">
        <f t="shared" si="505"/>
        <v>0</v>
      </c>
      <c r="V1338" s="58">
        <f t="shared" si="506"/>
        <v>0</v>
      </c>
      <c r="W1338" s="58">
        <f t="shared" si="507"/>
        <v>0</v>
      </c>
      <c r="X1338" s="58">
        <f t="shared" si="508"/>
        <v>0</v>
      </c>
      <c r="Y1338" s="58">
        <f t="shared" si="509"/>
        <v>0</v>
      </c>
      <c r="Z1338">
        <f t="shared" si="493"/>
        <v>109955</v>
      </c>
    </row>
    <row r="1339" spans="1:26" x14ac:dyDescent="0.3">
      <c r="A1339" s="56" t="str">
        <f t="shared" si="495"/>
        <v>OUT TIME</v>
      </c>
      <c r="B1339" s="56" t="str">
        <f t="shared" si="487"/>
        <v>ultimo</v>
      </c>
      <c r="C1339" s="55">
        <f t="shared" si="510"/>
        <v>10</v>
      </c>
      <c r="D1339" t="str">
        <f t="shared" si="510"/>
        <v>Comarca Kuna Yala</v>
      </c>
      <c r="E1339" s="23">
        <f t="shared" si="496"/>
        <v>44087</v>
      </c>
      <c r="F1339" s="54">
        <f t="shared" si="497"/>
        <v>103</v>
      </c>
      <c r="G1339" cm="1">
        <f t="array" ref="G1339">+INDEX('Casos ACUM Prov'!$CK$3:$OM$16,'TODO PROVINCIA'!C1339+1,'TODO PROVINCIA'!F1339)</f>
        <v>0</v>
      </c>
      <c r="H1339">
        <f t="shared" si="489"/>
        <v>0</v>
      </c>
      <c r="I1339" cm="1">
        <f t="array" ref="I1339">+INDEX('Muertes-PROV'!$C$3:$GE$16,$C1339+1,$F1339)</f>
        <v>0</v>
      </c>
      <c r="J1339">
        <f t="shared" si="490"/>
        <v>0</v>
      </c>
      <c r="K1339" cm="1">
        <f t="array" ref="K1339">+INDEX('rECUPERA-prov'!$C$3:$LA$16,$C1339+1,$F1339)</f>
        <v>0</v>
      </c>
      <c r="L1339">
        <f t="shared" si="491"/>
        <v>0</v>
      </c>
      <c r="M1339">
        <f t="shared" si="498"/>
        <v>0</v>
      </c>
      <c r="N1339">
        <f t="shared" si="492"/>
        <v>0</v>
      </c>
      <c r="O1339" s="57">
        <f t="shared" si="499"/>
        <v>0</v>
      </c>
      <c r="P1339" s="57">
        <f t="shared" si="500"/>
        <v>0</v>
      </c>
      <c r="Q1339" s="57">
        <f t="shared" si="501"/>
        <v>0</v>
      </c>
      <c r="R1339" s="57">
        <f t="shared" si="502"/>
        <v>0</v>
      </c>
      <c r="S1339" s="57">
        <f t="shared" si="503"/>
        <v>0</v>
      </c>
      <c r="T1339" s="57">
        <f t="shared" si="504"/>
        <v>0</v>
      </c>
      <c r="U1339" s="57">
        <f t="shared" si="505"/>
        <v>0</v>
      </c>
      <c r="V1339" s="58">
        <f t="shared" si="506"/>
        <v>0</v>
      </c>
      <c r="W1339" s="58">
        <f t="shared" si="507"/>
        <v>0</v>
      </c>
      <c r="X1339" s="58">
        <f t="shared" si="508"/>
        <v>0</v>
      </c>
      <c r="Y1339" s="58">
        <f t="shared" si="509"/>
        <v>0</v>
      </c>
      <c r="Z1339">
        <f t="shared" si="493"/>
        <v>89592</v>
      </c>
    </row>
    <row r="1340" spans="1:26" x14ac:dyDescent="0.3">
      <c r="A1340" s="56" t="str">
        <f t="shared" si="495"/>
        <v>OUT TIME</v>
      </c>
      <c r="B1340" s="56" t="str">
        <f t="shared" si="487"/>
        <v>ultimo</v>
      </c>
      <c r="C1340" s="55">
        <f t="shared" ref="C1340:D1355" si="511">+C1327</f>
        <v>11</v>
      </c>
      <c r="D1340" t="str">
        <f t="shared" si="511"/>
        <v>Comarca Emberá Wounaán</v>
      </c>
      <c r="E1340" s="23">
        <f t="shared" si="496"/>
        <v>44087</v>
      </c>
      <c r="F1340" s="54">
        <f t="shared" si="497"/>
        <v>103</v>
      </c>
      <c r="G1340" cm="1">
        <f t="array" ref="G1340">+INDEX('Casos ACUM Prov'!$CK$3:$OM$16,'TODO PROVINCIA'!C1340+1,'TODO PROVINCIA'!F1340)</f>
        <v>0</v>
      </c>
      <c r="H1340">
        <f t="shared" si="489"/>
        <v>0</v>
      </c>
      <c r="I1340" cm="1">
        <f t="array" ref="I1340">+INDEX('Muertes-PROV'!$C$3:$GE$16,$C1340+1,$F1340)</f>
        <v>0</v>
      </c>
      <c r="J1340">
        <f t="shared" si="490"/>
        <v>0</v>
      </c>
      <c r="K1340" cm="1">
        <f t="array" ref="K1340">+INDEX('rECUPERA-prov'!$C$3:$LA$16,$C1340+1,$F1340)</f>
        <v>0</v>
      </c>
      <c r="L1340">
        <f t="shared" si="491"/>
        <v>0</v>
      </c>
      <c r="M1340">
        <f t="shared" si="498"/>
        <v>0</v>
      </c>
      <c r="N1340">
        <f t="shared" si="492"/>
        <v>0</v>
      </c>
      <c r="O1340" s="57">
        <f t="shared" si="499"/>
        <v>0</v>
      </c>
      <c r="P1340" s="57">
        <f t="shared" si="500"/>
        <v>0</v>
      </c>
      <c r="Q1340" s="57">
        <f t="shared" si="501"/>
        <v>0</v>
      </c>
      <c r="R1340" s="57">
        <f t="shared" si="502"/>
        <v>0</v>
      </c>
      <c r="S1340" s="57">
        <f t="shared" si="503"/>
        <v>0</v>
      </c>
      <c r="T1340" s="57">
        <f t="shared" si="504"/>
        <v>0</v>
      </c>
      <c r="U1340" s="57">
        <f t="shared" si="505"/>
        <v>0</v>
      </c>
      <c r="V1340" s="58">
        <f t="shared" si="506"/>
        <v>0</v>
      </c>
      <c r="W1340" s="58">
        <f t="shared" si="507"/>
        <v>0</v>
      </c>
      <c r="X1340" s="58">
        <f t="shared" si="508"/>
        <v>0</v>
      </c>
      <c r="Y1340" s="58">
        <f t="shared" si="509"/>
        <v>0</v>
      </c>
      <c r="Z1340">
        <f t="shared" si="493"/>
        <v>1249032</v>
      </c>
    </row>
    <row r="1341" spans="1:26" x14ac:dyDescent="0.3">
      <c r="A1341" s="56" t="str">
        <f t="shared" si="495"/>
        <v>OUT TIME</v>
      </c>
      <c r="B1341" s="56" t="str">
        <f t="shared" si="487"/>
        <v>ultimo</v>
      </c>
      <c r="C1341" s="55">
        <f t="shared" si="511"/>
        <v>12</v>
      </c>
      <c r="D1341" t="str">
        <f t="shared" si="511"/>
        <v>Comarca Ngäbe Buglé</v>
      </c>
      <c r="E1341" s="23">
        <f t="shared" si="496"/>
        <v>44087</v>
      </c>
      <c r="F1341" s="54">
        <f t="shared" si="497"/>
        <v>103</v>
      </c>
      <c r="G1341" cm="1">
        <f t="array" ref="G1341">+INDEX('Casos ACUM Prov'!$CK$3:$OM$16,'TODO PROVINCIA'!C1341+1,'TODO PROVINCIA'!F1341)</f>
        <v>0</v>
      </c>
      <c r="H1341">
        <f t="shared" si="489"/>
        <v>0</v>
      </c>
      <c r="I1341" cm="1">
        <f t="array" ref="I1341">+INDEX('Muertes-PROV'!$C$3:$GE$16,$C1341+1,$F1341)</f>
        <v>0</v>
      </c>
      <c r="J1341">
        <f t="shared" si="490"/>
        <v>0</v>
      </c>
      <c r="K1341" cm="1">
        <f t="array" ref="K1341">+INDEX('rECUPERA-prov'!$C$3:$LA$16,$C1341+1,$F1341)</f>
        <v>0</v>
      </c>
      <c r="L1341">
        <f t="shared" si="491"/>
        <v>0</v>
      </c>
      <c r="M1341">
        <f t="shared" si="498"/>
        <v>0</v>
      </c>
      <c r="N1341">
        <f t="shared" si="492"/>
        <v>0</v>
      </c>
      <c r="O1341" s="57">
        <f t="shared" si="499"/>
        <v>0</v>
      </c>
      <c r="P1341" s="57">
        <f t="shared" si="500"/>
        <v>0</v>
      </c>
      <c r="Q1341" s="57">
        <f t="shared" si="501"/>
        <v>0</v>
      </c>
      <c r="R1341" s="57">
        <f t="shared" si="502"/>
        <v>0</v>
      </c>
      <c r="S1341" s="57">
        <f t="shared" si="503"/>
        <v>0</v>
      </c>
      <c r="T1341" s="57">
        <f t="shared" si="504"/>
        <v>0</v>
      </c>
      <c r="U1341" s="57">
        <f t="shared" si="505"/>
        <v>0</v>
      </c>
      <c r="V1341" s="58">
        <f t="shared" si="506"/>
        <v>0</v>
      </c>
      <c r="W1341" s="58">
        <f t="shared" si="507"/>
        <v>0</v>
      </c>
      <c r="X1341" s="58">
        <f t="shared" si="508"/>
        <v>0</v>
      </c>
      <c r="Y1341" s="58">
        <f t="shared" si="509"/>
        <v>0</v>
      </c>
      <c r="Z1341">
        <f t="shared" si="493"/>
        <v>464038</v>
      </c>
    </row>
    <row r="1342" spans="1:26" x14ac:dyDescent="0.3">
      <c r="A1342" s="56" t="str">
        <f t="shared" si="495"/>
        <v>OUT TIME</v>
      </c>
      <c r="B1342" s="56" t="str">
        <f t="shared" si="487"/>
        <v>ultimo</v>
      </c>
      <c r="C1342" s="55">
        <f t="shared" si="511"/>
        <v>13</v>
      </c>
      <c r="D1342" t="str">
        <f t="shared" si="511"/>
        <v>Panamá Oeste</v>
      </c>
      <c r="E1342" s="23">
        <f t="shared" si="496"/>
        <v>44087</v>
      </c>
      <c r="F1342" s="54">
        <f t="shared" si="497"/>
        <v>103</v>
      </c>
      <c r="G1342" cm="1">
        <f t="array" ref="G1342">+INDEX('Casos ACUM Prov'!$CK$3:$OM$16,'TODO PROVINCIA'!C1342+1,'TODO PROVINCIA'!F1342)</f>
        <v>0</v>
      </c>
      <c r="H1342">
        <f t="shared" si="489"/>
        <v>0</v>
      </c>
      <c r="I1342" cm="1">
        <f t="array" ref="I1342">+INDEX('Muertes-PROV'!$C$3:$GE$16,$C1342+1,$F1342)</f>
        <v>0</v>
      </c>
      <c r="J1342">
        <f t="shared" si="490"/>
        <v>0</v>
      </c>
      <c r="K1342" cm="1">
        <f t="array" ref="K1342">+INDEX('rECUPERA-prov'!$C$3:$LA$16,$C1342+1,$F1342)</f>
        <v>0</v>
      </c>
      <c r="L1342">
        <f t="shared" si="491"/>
        <v>0</v>
      </c>
      <c r="M1342">
        <f t="shared" si="498"/>
        <v>0</v>
      </c>
      <c r="N1342">
        <f t="shared" si="492"/>
        <v>0</v>
      </c>
      <c r="O1342" s="57">
        <f t="shared" si="499"/>
        <v>0</v>
      </c>
      <c r="P1342" s="57">
        <f t="shared" si="500"/>
        <v>0</v>
      </c>
      <c r="Q1342" s="57">
        <f t="shared" si="501"/>
        <v>0</v>
      </c>
      <c r="R1342" s="57">
        <f t="shared" si="502"/>
        <v>0</v>
      </c>
      <c r="S1342" s="57">
        <f t="shared" si="503"/>
        <v>0</v>
      </c>
      <c r="T1342" s="57">
        <f t="shared" si="504"/>
        <v>0</v>
      </c>
      <c r="U1342" s="57">
        <f t="shared" si="505"/>
        <v>0</v>
      </c>
      <c r="V1342" s="58">
        <f t="shared" si="506"/>
        <v>0</v>
      </c>
      <c r="W1342" s="58">
        <f t="shared" si="507"/>
        <v>0</v>
      </c>
      <c r="X1342" s="58">
        <f t="shared" si="508"/>
        <v>0</v>
      </c>
      <c r="Y1342" s="58">
        <f t="shared" si="509"/>
        <v>0</v>
      </c>
      <c r="Z1342">
        <f t="shared" si="493"/>
        <v>226991</v>
      </c>
    </row>
    <row r="1343" spans="1:26" x14ac:dyDescent="0.3">
      <c r="A1343" s="56" t="str">
        <f t="shared" si="495"/>
        <v>OUT TIME</v>
      </c>
      <c r="B1343" s="56" t="str">
        <f t="shared" si="487"/>
        <v>ultimo</v>
      </c>
      <c r="C1343" s="55">
        <f t="shared" si="511"/>
        <v>1</v>
      </c>
      <c r="D1343" t="str">
        <f t="shared" si="511"/>
        <v>Bocas del Toro</v>
      </c>
      <c r="E1343" s="23">
        <f t="shared" si="496"/>
        <v>44088</v>
      </c>
      <c r="F1343" s="54">
        <f t="shared" si="497"/>
        <v>104</v>
      </c>
      <c r="G1343" cm="1">
        <f t="array" ref="G1343">+INDEX('Casos ACUM Prov'!$CK$3:$OM$16,'TODO PROVINCIA'!C1343+1,'TODO PROVINCIA'!F1343)</f>
        <v>0</v>
      </c>
      <c r="H1343">
        <f t="shared" si="489"/>
        <v>0</v>
      </c>
      <c r="I1343" cm="1">
        <f t="array" ref="I1343">+INDEX('Muertes-PROV'!$C$3:$GE$16,$C1343+1,$F1343)</f>
        <v>0</v>
      </c>
      <c r="J1343">
        <f t="shared" si="490"/>
        <v>0</v>
      </c>
      <c r="K1343" cm="1">
        <f t="array" ref="K1343">+INDEX('rECUPERA-prov'!$C$3:$LA$16,$C1343+1,$F1343)</f>
        <v>0</v>
      </c>
      <c r="L1343">
        <f t="shared" si="491"/>
        <v>0</v>
      </c>
      <c r="M1343">
        <f t="shared" si="498"/>
        <v>0</v>
      </c>
      <c r="N1343">
        <f t="shared" si="492"/>
        <v>0</v>
      </c>
      <c r="O1343" s="57">
        <f t="shared" si="499"/>
        <v>0</v>
      </c>
      <c r="P1343" s="57">
        <f t="shared" si="500"/>
        <v>0</v>
      </c>
      <c r="Q1343" s="57">
        <f t="shared" si="501"/>
        <v>0</v>
      </c>
      <c r="R1343" s="57">
        <f t="shared" si="502"/>
        <v>0</v>
      </c>
      <c r="S1343" s="57">
        <f t="shared" si="503"/>
        <v>0</v>
      </c>
      <c r="T1343" s="57">
        <f t="shared" si="504"/>
        <v>0</v>
      </c>
      <c r="U1343" s="57">
        <f t="shared" si="505"/>
        <v>0</v>
      </c>
      <c r="V1343" s="58">
        <f t="shared" si="506"/>
        <v>0</v>
      </c>
      <c r="W1343" s="58">
        <f t="shared" si="507"/>
        <v>0</v>
      </c>
      <c r="X1343" s="58">
        <f t="shared" si="508"/>
        <v>0</v>
      </c>
      <c r="Y1343" s="58">
        <f t="shared" si="509"/>
        <v>0</v>
      </c>
      <c r="Z1343">
        <f t="shared" si="493"/>
        <v>125461</v>
      </c>
    </row>
    <row r="1344" spans="1:26" x14ac:dyDescent="0.3">
      <c r="A1344" s="56" t="str">
        <f t="shared" si="495"/>
        <v>OUT TIME</v>
      </c>
      <c r="B1344" s="56" t="str">
        <f t="shared" si="487"/>
        <v>ultimo</v>
      </c>
      <c r="C1344" s="55">
        <f t="shared" si="511"/>
        <v>2</v>
      </c>
      <c r="D1344" t="str">
        <f t="shared" si="511"/>
        <v>Coclé</v>
      </c>
      <c r="E1344" s="23">
        <f t="shared" si="496"/>
        <v>44088</v>
      </c>
      <c r="F1344" s="54">
        <f t="shared" si="497"/>
        <v>104</v>
      </c>
      <c r="G1344" cm="1">
        <f t="array" ref="G1344">+INDEX('Casos ACUM Prov'!$CK$3:$OM$16,'TODO PROVINCIA'!C1344+1,'TODO PROVINCIA'!F1344)</f>
        <v>0</v>
      </c>
      <c r="H1344">
        <f t="shared" si="489"/>
        <v>0</v>
      </c>
      <c r="I1344" cm="1">
        <f t="array" ref="I1344">+INDEX('Muertes-PROV'!$C$3:$GE$16,$C1344+1,$F1344)</f>
        <v>0</v>
      </c>
      <c r="J1344">
        <f t="shared" si="490"/>
        <v>0</v>
      </c>
      <c r="K1344" cm="1">
        <f t="array" ref="K1344">+INDEX('rECUPERA-prov'!$C$3:$LA$16,$C1344+1,$F1344)</f>
        <v>0</v>
      </c>
      <c r="L1344">
        <f t="shared" si="491"/>
        <v>0</v>
      </c>
      <c r="M1344">
        <f t="shared" si="498"/>
        <v>0</v>
      </c>
      <c r="N1344">
        <f t="shared" si="492"/>
        <v>0</v>
      </c>
      <c r="O1344" s="57">
        <f t="shared" si="499"/>
        <v>0</v>
      </c>
      <c r="P1344" s="57">
        <f t="shared" si="500"/>
        <v>0</v>
      </c>
      <c r="Q1344" s="57">
        <f t="shared" si="501"/>
        <v>0</v>
      </c>
      <c r="R1344" s="57">
        <f t="shared" si="502"/>
        <v>0</v>
      </c>
      <c r="S1344" s="57">
        <f t="shared" si="503"/>
        <v>0</v>
      </c>
      <c r="T1344" s="57">
        <f t="shared" si="504"/>
        <v>0</v>
      </c>
      <c r="U1344" s="57">
        <f t="shared" si="505"/>
        <v>0</v>
      </c>
      <c r="V1344" s="58">
        <f t="shared" si="506"/>
        <v>0</v>
      </c>
      <c r="W1344" s="58">
        <f t="shared" si="507"/>
        <v>0</v>
      </c>
      <c r="X1344" s="58">
        <f t="shared" si="508"/>
        <v>0</v>
      </c>
      <c r="Y1344" s="58">
        <f t="shared" si="509"/>
        <v>0</v>
      </c>
      <c r="Z1344">
        <f t="shared" si="493"/>
        <v>416873</v>
      </c>
    </row>
    <row r="1345" spans="1:26" x14ac:dyDescent="0.3">
      <c r="A1345" s="56" t="str">
        <f t="shared" si="495"/>
        <v>OUT TIME</v>
      </c>
      <c r="B1345" s="56" t="str">
        <f t="shared" si="487"/>
        <v>ultimo</v>
      </c>
      <c r="C1345" s="55">
        <f t="shared" si="511"/>
        <v>3</v>
      </c>
      <c r="D1345" t="str">
        <f t="shared" si="511"/>
        <v>Colón</v>
      </c>
      <c r="E1345" s="23">
        <f t="shared" si="496"/>
        <v>44088</v>
      </c>
      <c r="F1345" s="54">
        <f t="shared" si="497"/>
        <v>104</v>
      </c>
      <c r="G1345" cm="1">
        <f t="array" ref="G1345">+INDEX('Casos ACUM Prov'!$CK$3:$OM$16,'TODO PROVINCIA'!C1345+1,'TODO PROVINCIA'!F1345)</f>
        <v>0</v>
      </c>
      <c r="H1345">
        <f t="shared" si="489"/>
        <v>0</v>
      </c>
      <c r="I1345" cm="1">
        <f t="array" ref="I1345">+INDEX('Muertes-PROV'!$C$3:$GE$16,$C1345+1,$F1345)</f>
        <v>0</v>
      </c>
      <c r="J1345">
        <f t="shared" si="490"/>
        <v>0</v>
      </c>
      <c r="K1345" cm="1">
        <f t="array" ref="K1345">+INDEX('rECUPERA-prov'!$C$3:$LA$16,$C1345+1,$F1345)</f>
        <v>0</v>
      </c>
      <c r="L1345">
        <f t="shared" si="491"/>
        <v>0</v>
      </c>
      <c r="M1345">
        <f t="shared" si="498"/>
        <v>0</v>
      </c>
      <c r="N1345">
        <f t="shared" si="492"/>
        <v>0</v>
      </c>
      <c r="O1345" s="57">
        <f t="shared" si="499"/>
        <v>0</v>
      </c>
      <c r="P1345" s="57">
        <f t="shared" si="500"/>
        <v>0</v>
      </c>
      <c r="Q1345" s="57">
        <f t="shared" si="501"/>
        <v>0</v>
      </c>
      <c r="R1345" s="57">
        <f t="shared" si="502"/>
        <v>0</v>
      </c>
      <c r="S1345" s="57">
        <f t="shared" si="503"/>
        <v>0</v>
      </c>
      <c r="T1345" s="57">
        <f t="shared" si="504"/>
        <v>0</v>
      </c>
      <c r="U1345" s="57">
        <f t="shared" si="505"/>
        <v>0</v>
      </c>
      <c r="V1345" s="58">
        <f t="shared" si="506"/>
        <v>0</v>
      </c>
      <c r="W1345" s="58">
        <f t="shared" si="507"/>
        <v>0</v>
      </c>
      <c r="X1345" s="58">
        <f t="shared" si="508"/>
        <v>0</v>
      </c>
      <c r="Y1345" s="58">
        <f t="shared" si="509"/>
        <v>0</v>
      </c>
      <c r="Z1345">
        <f t="shared" si="493"/>
        <v>233708</v>
      </c>
    </row>
    <row r="1346" spans="1:26" x14ac:dyDescent="0.3">
      <c r="A1346" s="56" t="str">
        <f t="shared" si="495"/>
        <v>OUT TIME</v>
      </c>
      <c r="B1346" s="56" t="str">
        <f t="shared" si="487"/>
        <v>ultimo</v>
      </c>
      <c r="C1346" s="55">
        <f t="shared" si="511"/>
        <v>4</v>
      </c>
      <c r="D1346" t="str">
        <f t="shared" si="511"/>
        <v>Chiriquí</v>
      </c>
      <c r="E1346" s="23">
        <f t="shared" si="496"/>
        <v>44088</v>
      </c>
      <c r="F1346" s="54">
        <f t="shared" si="497"/>
        <v>104</v>
      </c>
      <c r="G1346" cm="1">
        <f t="array" ref="G1346">+INDEX('Casos ACUM Prov'!$CK$3:$OM$16,'TODO PROVINCIA'!C1346+1,'TODO PROVINCIA'!F1346)</f>
        <v>0</v>
      </c>
      <c r="H1346">
        <f t="shared" si="489"/>
        <v>0</v>
      </c>
      <c r="I1346" cm="1">
        <f t="array" ref="I1346">+INDEX('Muertes-PROV'!$C$3:$GE$16,$C1346+1,$F1346)</f>
        <v>0</v>
      </c>
      <c r="J1346">
        <f t="shared" si="490"/>
        <v>0</v>
      </c>
      <c r="K1346" cm="1">
        <f t="array" ref="K1346">+INDEX('rECUPERA-prov'!$C$3:$LA$16,$C1346+1,$F1346)</f>
        <v>0</v>
      </c>
      <c r="L1346">
        <f t="shared" si="491"/>
        <v>0</v>
      </c>
      <c r="M1346">
        <f t="shared" si="498"/>
        <v>0</v>
      </c>
      <c r="N1346">
        <f t="shared" si="492"/>
        <v>0</v>
      </c>
      <c r="O1346" s="57">
        <f t="shared" si="499"/>
        <v>0</v>
      </c>
      <c r="P1346" s="57">
        <f t="shared" si="500"/>
        <v>0</v>
      </c>
      <c r="Q1346" s="57">
        <f t="shared" si="501"/>
        <v>0</v>
      </c>
      <c r="R1346" s="57">
        <f t="shared" si="502"/>
        <v>0</v>
      </c>
      <c r="S1346" s="57">
        <f t="shared" si="503"/>
        <v>0</v>
      </c>
      <c r="T1346" s="57">
        <f t="shared" si="504"/>
        <v>0</v>
      </c>
      <c r="U1346" s="57">
        <f t="shared" si="505"/>
        <v>0</v>
      </c>
      <c r="V1346" s="58">
        <f t="shared" si="506"/>
        <v>0</v>
      </c>
      <c r="W1346" s="58">
        <f t="shared" si="507"/>
        <v>0</v>
      </c>
      <c r="X1346" s="58">
        <f t="shared" si="508"/>
        <v>0</v>
      </c>
      <c r="Y1346" s="58">
        <f t="shared" si="509"/>
        <v>0</v>
      </c>
      <c r="Z1346">
        <f t="shared" si="493"/>
        <v>241928</v>
      </c>
    </row>
    <row r="1347" spans="1:26" x14ac:dyDescent="0.3">
      <c r="A1347" s="56" t="str">
        <f t="shared" si="495"/>
        <v>OUT TIME</v>
      </c>
      <c r="B1347" s="56" t="str">
        <f t="shared" si="487"/>
        <v>ultimo</v>
      </c>
      <c r="C1347" s="55">
        <f t="shared" si="511"/>
        <v>5</v>
      </c>
      <c r="D1347" t="str">
        <f t="shared" si="511"/>
        <v>Darién</v>
      </c>
      <c r="E1347" s="23">
        <f t="shared" si="496"/>
        <v>44088</v>
      </c>
      <c r="F1347" s="54">
        <f t="shared" si="497"/>
        <v>104</v>
      </c>
      <c r="G1347" cm="1">
        <f t="array" ref="G1347">+INDEX('Casos ACUM Prov'!$CK$3:$OM$16,'TODO PROVINCIA'!C1347+1,'TODO PROVINCIA'!F1347)</f>
        <v>0</v>
      </c>
      <c r="H1347">
        <f t="shared" si="489"/>
        <v>0</v>
      </c>
      <c r="I1347" cm="1">
        <f t="array" ref="I1347">+INDEX('Muertes-PROV'!$C$3:$GE$16,$C1347+1,$F1347)</f>
        <v>0</v>
      </c>
      <c r="J1347">
        <f t="shared" si="490"/>
        <v>0</v>
      </c>
      <c r="K1347" cm="1">
        <f t="array" ref="K1347">+INDEX('rECUPERA-prov'!$C$3:$LA$16,$C1347+1,$F1347)</f>
        <v>0</v>
      </c>
      <c r="L1347">
        <f t="shared" si="491"/>
        <v>0</v>
      </c>
      <c r="M1347">
        <f t="shared" si="498"/>
        <v>0</v>
      </c>
      <c r="N1347">
        <f t="shared" si="492"/>
        <v>0</v>
      </c>
      <c r="O1347" s="57">
        <f t="shared" si="499"/>
        <v>0</v>
      </c>
      <c r="P1347" s="57">
        <f t="shared" si="500"/>
        <v>0</v>
      </c>
      <c r="Q1347" s="57">
        <f t="shared" si="501"/>
        <v>0</v>
      </c>
      <c r="R1347" s="57">
        <f t="shared" si="502"/>
        <v>0</v>
      </c>
      <c r="S1347" s="57">
        <f t="shared" si="503"/>
        <v>0</v>
      </c>
      <c r="T1347" s="57">
        <f t="shared" si="504"/>
        <v>0</v>
      </c>
      <c r="U1347" s="57">
        <f t="shared" si="505"/>
        <v>0</v>
      </c>
      <c r="V1347" s="58">
        <f t="shared" si="506"/>
        <v>0</v>
      </c>
      <c r="W1347" s="58">
        <f t="shared" si="507"/>
        <v>0</v>
      </c>
      <c r="X1347" s="58">
        <f t="shared" si="508"/>
        <v>0</v>
      </c>
      <c r="Y1347" s="58">
        <f t="shared" si="509"/>
        <v>0</v>
      </c>
      <c r="Z1347">
        <f t="shared" si="493"/>
        <v>10001</v>
      </c>
    </row>
    <row r="1348" spans="1:26" x14ac:dyDescent="0.3">
      <c r="A1348" s="56" t="str">
        <f t="shared" si="495"/>
        <v>OUT TIME</v>
      </c>
      <c r="B1348" s="56" t="str">
        <f t="shared" si="487"/>
        <v>ultimo</v>
      </c>
      <c r="C1348" s="55">
        <f t="shared" si="511"/>
        <v>6</v>
      </c>
      <c r="D1348" t="str">
        <f t="shared" si="511"/>
        <v>Herrera</v>
      </c>
      <c r="E1348" s="23">
        <f t="shared" si="496"/>
        <v>44088</v>
      </c>
      <c r="F1348" s="54">
        <f t="shared" si="497"/>
        <v>104</v>
      </c>
      <c r="G1348" cm="1">
        <f t="array" ref="G1348">+INDEX('Casos ACUM Prov'!$CK$3:$OM$16,'TODO PROVINCIA'!C1348+1,'TODO PROVINCIA'!F1348)</f>
        <v>0</v>
      </c>
      <c r="H1348">
        <f t="shared" si="489"/>
        <v>0</v>
      </c>
      <c r="I1348" cm="1">
        <f t="array" ref="I1348">+INDEX('Muertes-PROV'!$C$3:$GE$16,$C1348+1,$F1348)</f>
        <v>0</v>
      </c>
      <c r="J1348">
        <f t="shared" si="490"/>
        <v>0</v>
      </c>
      <c r="K1348" cm="1">
        <f t="array" ref="K1348">+INDEX('rECUPERA-prov'!$C$3:$LA$16,$C1348+1,$F1348)</f>
        <v>0</v>
      </c>
      <c r="L1348">
        <f t="shared" si="491"/>
        <v>0</v>
      </c>
      <c r="M1348">
        <f t="shared" si="498"/>
        <v>0</v>
      </c>
      <c r="N1348">
        <f t="shared" si="492"/>
        <v>0</v>
      </c>
      <c r="O1348" s="57">
        <f t="shared" si="499"/>
        <v>0</v>
      </c>
      <c r="P1348" s="57">
        <f t="shared" si="500"/>
        <v>0</v>
      </c>
      <c r="Q1348" s="57">
        <f t="shared" si="501"/>
        <v>0</v>
      </c>
      <c r="R1348" s="57">
        <f t="shared" si="502"/>
        <v>0</v>
      </c>
      <c r="S1348" s="57">
        <f t="shared" si="503"/>
        <v>0</v>
      </c>
      <c r="T1348" s="57">
        <f t="shared" si="504"/>
        <v>0</v>
      </c>
      <c r="U1348" s="57">
        <f t="shared" si="505"/>
        <v>0</v>
      </c>
      <c r="V1348" s="58">
        <f t="shared" si="506"/>
        <v>0</v>
      </c>
      <c r="W1348" s="58">
        <f t="shared" si="507"/>
        <v>0</v>
      </c>
      <c r="X1348" s="58">
        <f t="shared" si="508"/>
        <v>0</v>
      </c>
      <c r="Y1348" s="58">
        <f t="shared" si="509"/>
        <v>0</v>
      </c>
      <c r="Z1348">
        <f t="shared" si="493"/>
        <v>33109</v>
      </c>
    </row>
    <row r="1349" spans="1:26" x14ac:dyDescent="0.3">
      <c r="A1349" s="56" t="str">
        <f t="shared" si="495"/>
        <v>OUT TIME</v>
      </c>
      <c r="B1349" s="56" t="str">
        <f t="shared" ref="B1349:B1412" si="512">+IFERROR(IF(A1362="OUT TIME","ultimo","no"),"no")</f>
        <v>ultimo</v>
      </c>
      <c r="C1349" s="55">
        <f t="shared" si="511"/>
        <v>7</v>
      </c>
      <c r="D1349" t="str">
        <f t="shared" si="511"/>
        <v>Los Santos</v>
      </c>
      <c r="E1349" s="23">
        <f t="shared" si="496"/>
        <v>44088</v>
      </c>
      <c r="F1349" s="54">
        <f t="shared" si="497"/>
        <v>104</v>
      </c>
      <c r="G1349" cm="1">
        <f t="array" ref="G1349">+INDEX('Casos ACUM Prov'!$CK$3:$OM$16,'TODO PROVINCIA'!C1349+1,'TODO PROVINCIA'!F1349)</f>
        <v>0</v>
      </c>
      <c r="H1349">
        <f t="shared" si="489"/>
        <v>0</v>
      </c>
      <c r="I1349" cm="1">
        <f t="array" ref="I1349">+INDEX('Muertes-PROV'!$C$3:$GE$16,$C1349+1,$F1349)</f>
        <v>0</v>
      </c>
      <c r="J1349">
        <f t="shared" si="490"/>
        <v>0</v>
      </c>
      <c r="K1349" cm="1">
        <f t="array" ref="K1349">+INDEX('rECUPERA-prov'!$C$3:$LA$16,$C1349+1,$F1349)</f>
        <v>0</v>
      </c>
      <c r="L1349">
        <f t="shared" si="491"/>
        <v>0</v>
      </c>
      <c r="M1349">
        <f t="shared" si="498"/>
        <v>0</v>
      </c>
      <c r="N1349">
        <f t="shared" si="492"/>
        <v>0</v>
      </c>
      <c r="O1349" s="57">
        <f t="shared" si="499"/>
        <v>0</v>
      </c>
      <c r="P1349" s="57">
        <f t="shared" si="500"/>
        <v>0</v>
      </c>
      <c r="Q1349" s="57">
        <f t="shared" si="501"/>
        <v>0</v>
      </c>
      <c r="R1349" s="57">
        <f t="shared" si="502"/>
        <v>0</v>
      </c>
      <c r="S1349" s="57">
        <f t="shared" si="503"/>
        <v>0</v>
      </c>
      <c r="T1349" s="57">
        <f t="shared" si="504"/>
        <v>0</v>
      </c>
      <c r="U1349" s="57">
        <f t="shared" si="505"/>
        <v>0</v>
      </c>
      <c r="V1349" s="58">
        <f t="shared" si="506"/>
        <v>0</v>
      </c>
      <c r="W1349" s="58">
        <f t="shared" si="507"/>
        <v>0</v>
      </c>
      <c r="X1349" s="58">
        <f t="shared" si="508"/>
        <v>0</v>
      </c>
      <c r="Y1349" s="58">
        <f t="shared" si="509"/>
        <v>0</v>
      </c>
      <c r="Z1349">
        <f t="shared" si="493"/>
        <v>156747</v>
      </c>
    </row>
    <row r="1350" spans="1:26" x14ac:dyDescent="0.3">
      <c r="A1350" s="56" t="str">
        <f t="shared" si="495"/>
        <v>OUT TIME</v>
      </c>
      <c r="B1350" s="56" t="str">
        <f t="shared" si="512"/>
        <v>ultimo</v>
      </c>
      <c r="C1350" s="55">
        <f t="shared" si="511"/>
        <v>8</v>
      </c>
      <c r="D1350" t="str">
        <f t="shared" si="511"/>
        <v>Panamá</v>
      </c>
      <c r="E1350" s="23">
        <f t="shared" si="496"/>
        <v>44088</v>
      </c>
      <c r="F1350" s="54">
        <f t="shared" si="497"/>
        <v>104</v>
      </c>
      <c r="G1350" cm="1">
        <f t="array" ref="G1350">+INDEX('Casos ACUM Prov'!$CK$3:$OM$16,'TODO PROVINCIA'!C1350+1,'TODO PROVINCIA'!F1350)</f>
        <v>0</v>
      </c>
      <c r="H1350">
        <f t="shared" si="489"/>
        <v>0</v>
      </c>
      <c r="I1350" cm="1">
        <f t="array" ref="I1350">+INDEX('Muertes-PROV'!$C$3:$GE$16,$C1350+1,$F1350)</f>
        <v>0</v>
      </c>
      <c r="J1350">
        <f t="shared" si="490"/>
        <v>0</v>
      </c>
      <c r="K1350" cm="1">
        <f t="array" ref="K1350">+INDEX('rECUPERA-prov'!$C$3:$LA$16,$C1350+1,$F1350)</f>
        <v>0</v>
      </c>
      <c r="L1350">
        <f t="shared" si="491"/>
        <v>0</v>
      </c>
      <c r="M1350">
        <f t="shared" si="498"/>
        <v>0</v>
      </c>
      <c r="N1350">
        <f t="shared" si="492"/>
        <v>0</v>
      </c>
      <c r="O1350" s="57">
        <f t="shared" si="499"/>
        <v>0</v>
      </c>
      <c r="P1350" s="57">
        <f t="shared" si="500"/>
        <v>0</v>
      </c>
      <c r="Q1350" s="57">
        <f t="shared" si="501"/>
        <v>0</v>
      </c>
      <c r="R1350" s="57">
        <f t="shared" si="502"/>
        <v>0</v>
      </c>
      <c r="S1350" s="57">
        <f t="shared" si="503"/>
        <v>0</v>
      </c>
      <c r="T1350" s="57">
        <f t="shared" si="504"/>
        <v>0</v>
      </c>
      <c r="U1350" s="57">
        <f t="shared" si="505"/>
        <v>0</v>
      </c>
      <c r="V1350" s="58">
        <f t="shared" si="506"/>
        <v>0</v>
      </c>
      <c r="W1350" s="58">
        <f t="shared" si="507"/>
        <v>0</v>
      </c>
      <c r="X1350" s="58">
        <f t="shared" si="508"/>
        <v>0</v>
      </c>
      <c r="Y1350" s="58">
        <f t="shared" si="509"/>
        <v>0</v>
      </c>
      <c r="Z1350">
        <f t="shared" si="493"/>
        <v>109955</v>
      </c>
    </row>
    <row r="1351" spans="1:26" x14ac:dyDescent="0.3">
      <c r="A1351" s="56" t="str">
        <f t="shared" si="495"/>
        <v>OUT TIME</v>
      </c>
      <c r="B1351" s="56" t="str">
        <f t="shared" si="512"/>
        <v>ultimo</v>
      </c>
      <c r="C1351" s="55">
        <f t="shared" si="511"/>
        <v>9</v>
      </c>
      <c r="D1351" t="str">
        <f t="shared" si="511"/>
        <v>Veraguas</v>
      </c>
      <c r="E1351" s="23">
        <f t="shared" si="496"/>
        <v>44088</v>
      </c>
      <c r="F1351" s="54">
        <f t="shared" si="497"/>
        <v>104</v>
      </c>
      <c r="G1351" cm="1">
        <f t="array" ref="G1351">+INDEX('Casos ACUM Prov'!$CK$3:$OM$16,'TODO PROVINCIA'!C1351+1,'TODO PROVINCIA'!F1351)</f>
        <v>0</v>
      </c>
      <c r="H1351">
        <f t="shared" si="489"/>
        <v>0</v>
      </c>
      <c r="I1351" cm="1">
        <f t="array" ref="I1351">+INDEX('Muertes-PROV'!$C$3:$GE$16,$C1351+1,$F1351)</f>
        <v>0</v>
      </c>
      <c r="J1351">
        <f t="shared" si="490"/>
        <v>0</v>
      </c>
      <c r="K1351" cm="1">
        <f t="array" ref="K1351">+INDEX('rECUPERA-prov'!$C$3:$LA$16,$C1351+1,$F1351)</f>
        <v>0</v>
      </c>
      <c r="L1351">
        <f t="shared" si="491"/>
        <v>0</v>
      </c>
      <c r="M1351">
        <f t="shared" si="498"/>
        <v>0</v>
      </c>
      <c r="N1351">
        <f t="shared" si="492"/>
        <v>0</v>
      </c>
      <c r="O1351" s="57">
        <f t="shared" si="499"/>
        <v>0</v>
      </c>
      <c r="P1351" s="57">
        <f t="shared" si="500"/>
        <v>0</v>
      </c>
      <c r="Q1351" s="57">
        <f t="shared" si="501"/>
        <v>0</v>
      </c>
      <c r="R1351" s="57">
        <f t="shared" si="502"/>
        <v>0</v>
      </c>
      <c r="S1351" s="57">
        <f t="shared" si="503"/>
        <v>0</v>
      </c>
      <c r="T1351" s="57">
        <f t="shared" si="504"/>
        <v>0</v>
      </c>
      <c r="U1351" s="57">
        <f t="shared" si="505"/>
        <v>0</v>
      </c>
      <c r="V1351" s="58">
        <f t="shared" si="506"/>
        <v>0</v>
      </c>
      <c r="W1351" s="58">
        <f t="shared" si="507"/>
        <v>0</v>
      </c>
      <c r="X1351" s="58">
        <f t="shared" si="508"/>
        <v>0</v>
      </c>
      <c r="Y1351" s="58">
        <f t="shared" si="509"/>
        <v>0</v>
      </c>
      <c r="Z1351">
        <f t="shared" si="493"/>
        <v>109955</v>
      </c>
    </row>
    <row r="1352" spans="1:26" x14ac:dyDescent="0.3">
      <c r="A1352" s="56" t="str">
        <f t="shared" si="495"/>
        <v>OUT TIME</v>
      </c>
      <c r="B1352" s="56" t="str">
        <f t="shared" si="512"/>
        <v>ultimo</v>
      </c>
      <c r="C1352" s="55">
        <f t="shared" si="511"/>
        <v>10</v>
      </c>
      <c r="D1352" t="str">
        <f t="shared" si="511"/>
        <v>Comarca Kuna Yala</v>
      </c>
      <c r="E1352" s="23">
        <f t="shared" si="496"/>
        <v>44088</v>
      </c>
      <c r="F1352" s="54">
        <f t="shared" si="497"/>
        <v>104</v>
      </c>
      <c r="G1352" cm="1">
        <f t="array" ref="G1352">+INDEX('Casos ACUM Prov'!$CK$3:$OM$16,'TODO PROVINCIA'!C1352+1,'TODO PROVINCIA'!F1352)</f>
        <v>0</v>
      </c>
      <c r="H1352">
        <f t="shared" si="489"/>
        <v>0</v>
      </c>
      <c r="I1352" cm="1">
        <f t="array" ref="I1352">+INDEX('Muertes-PROV'!$C$3:$GE$16,$C1352+1,$F1352)</f>
        <v>0</v>
      </c>
      <c r="J1352">
        <f t="shared" si="490"/>
        <v>0</v>
      </c>
      <c r="K1352" cm="1">
        <f t="array" ref="K1352">+INDEX('rECUPERA-prov'!$C$3:$LA$16,$C1352+1,$F1352)</f>
        <v>0</v>
      </c>
      <c r="L1352">
        <f t="shared" si="491"/>
        <v>0</v>
      </c>
      <c r="M1352">
        <f t="shared" si="498"/>
        <v>0</v>
      </c>
      <c r="N1352">
        <f t="shared" si="492"/>
        <v>0</v>
      </c>
      <c r="O1352" s="57">
        <f t="shared" si="499"/>
        <v>0</v>
      </c>
      <c r="P1352" s="57">
        <f t="shared" si="500"/>
        <v>0</v>
      </c>
      <c r="Q1352" s="57">
        <f t="shared" si="501"/>
        <v>0</v>
      </c>
      <c r="R1352" s="57">
        <f t="shared" si="502"/>
        <v>0</v>
      </c>
      <c r="S1352" s="57">
        <f t="shared" si="503"/>
        <v>0</v>
      </c>
      <c r="T1352" s="57">
        <f t="shared" si="504"/>
        <v>0</v>
      </c>
      <c r="U1352" s="57">
        <f t="shared" si="505"/>
        <v>0</v>
      </c>
      <c r="V1352" s="58">
        <f t="shared" si="506"/>
        <v>0</v>
      </c>
      <c r="W1352" s="58">
        <f t="shared" si="507"/>
        <v>0</v>
      </c>
      <c r="X1352" s="58">
        <f t="shared" si="508"/>
        <v>0</v>
      </c>
      <c r="Y1352" s="58">
        <f t="shared" si="509"/>
        <v>0</v>
      </c>
      <c r="Z1352">
        <f t="shared" si="493"/>
        <v>89592</v>
      </c>
    </row>
    <row r="1353" spans="1:26" x14ac:dyDescent="0.3">
      <c r="A1353" s="56" t="str">
        <f t="shared" si="495"/>
        <v>OUT TIME</v>
      </c>
      <c r="B1353" s="56" t="str">
        <f t="shared" si="512"/>
        <v>ultimo</v>
      </c>
      <c r="C1353" s="55">
        <f t="shared" si="511"/>
        <v>11</v>
      </c>
      <c r="D1353" t="str">
        <f t="shared" si="511"/>
        <v>Comarca Emberá Wounaán</v>
      </c>
      <c r="E1353" s="23">
        <f t="shared" si="496"/>
        <v>44088</v>
      </c>
      <c r="F1353" s="54">
        <f t="shared" si="497"/>
        <v>104</v>
      </c>
      <c r="G1353" cm="1">
        <f t="array" ref="G1353">+INDEX('Casos ACUM Prov'!$CK$3:$OM$16,'TODO PROVINCIA'!C1353+1,'TODO PROVINCIA'!F1353)</f>
        <v>0</v>
      </c>
      <c r="H1353">
        <f t="shared" si="489"/>
        <v>0</v>
      </c>
      <c r="I1353" cm="1">
        <f t="array" ref="I1353">+INDEX('Muertes-PROV'!$C$3:$GE$16,$C1353+1,$F1353)</f>
        <v>0</v>
      </c>
      <c r="J1353">
        <f t="shared" si="490"/>
        <v>0</v>
      </c>
      <c r="K1353" cm="1">
        <f t="array" ref="K1353">+INDEX('rECUPERA-prov'!$C$3:$LA$16,$C1353+1,$F1353)</f>
        <v>0</v>
      </c>
      <c r="L1353">
        <f t="shared" si="491"/>
        <v>0</v>
      </c>
      <c r="M1353">
        <f t="shared" si="498"/>
        <v>0</v>
      </c>
      <c r="N1353">
        <f t="shared" si="492"/>
        <v>0</v>
      </c>
      <c r="O1353" s="57">
        <f t="shared" si="499"/>
        <v>0</v>
      </c>
      <c r="P1353" s="57">
        <f t="shared" si="500"/>
        <v>0</v>
      </c>
      <c r="Q1353" s="57">
        <f t="shared" si="501"/>
        <v>0</v>
      </c>
      <c r="R1353" s="57">
        <f t="shared" si="502"/>
        <v>0</v>
      </c>
      <c r="S1353" s="57">
        <f t="shared" si="503"/>
        <v>0</v>
      </c>
      <c r="T1353" s="57">
        <f t="shared" si="504"/>
        <v>0</v>
      </c>
      <c r="U1353" s="57">
        <f t="shared" si="505"/>
        <v>0</v>
      </c>
      <c r="V1353" s="58">
        <f t="shared" si="506"/>
        <v>0</v>
      </c>
      <c r="W1353" s="58">
        <f t="shared" si="507"/>
        <v>0</v>
      </c>
      <c r="X1353" s="58">
        <f t="shared" si="508"/>
        <v>0</v>
      </c>
      <c r="Y1353" s="58">
        <f t="shared" si="509"/>
        <v>0</v>
      </c>
      <c r="Z1353">
        <f t="shared" si="493"/>
        <v>1249032</v>
      </c>
    </row>
    <row r="1354" spans="1:26" x14ac:dyDescent="0.3">
      <c r="A1354" s="56" t="str">
        <f t="shared" si="495"/>
        <v>OUT TIME</v>
      </c>
      <c r="B1354" s="56" t="str">
        <f t="shared" si="512"/>
        <v>ultimo</v>
      </c>
      <c r="C1354" s="55">
        <f t="shared" si="511"/>
        <v>12</v>
      </c>
      <c r="D1354" t="str">
        <f t="shared" si="511"/>
        <v>Comarca Ngäbe Buglé</v>
      </c>
      <c r="E1354" s="23">
        <f t="shared" si="496"/>
        <v>44088</v>
      </c>
      <c r="F1354" s="54">
        <f t="shared" si="497"/>
        <v>104</v>
      </c>
      <c r="G1354" cm="1">
        <f t="array" ref="G1354">+INDEX('Casos ACUM Prov'!$CK$3:$OM$16,'TODO PROVINCIA'!C1354+1,'TODO PROVINCIA'!F1354)</f>
        <v>0</v>
      </c>
      <c r="H1354">
        <f t="shared" si="489"/>
        <v>0</v>
      </c>
      <c r="I1354" cm="1">
        <f t="array" ref="I1354">+INDEX('Muertes-PROV'!$C$3:$GE$16,$C1354+1,$F1354)</f>
        <v>0</v>
      </c>
      <c r="J1354">
        <f t="shared" si="490"/>
        <v>0</v>
      </c>
      <c r="K1354" cm="1">
        <f t="array" ref="K1354">+INDEX('rECUPERA-prov'!$C$3:$LA$16,$C1354+1,$F1354)</f>
        <v>0</v>
      </c>
      <c r="L1354">
        <f t="shared" si="491"/>
        <v>0</v>
      </c>
      <c r="M1354">
        <f t="shared" si="498"/>
        <v>0</v>
      </c>
      <c r="N1354">
        <f t="shared" si="492"/>
        <v>0</v>
      </c>
      <c r="O1354" s="57">
        <f t="shared" si="499"/>
        <v>0</v>
      </c>
      <c r="P1354" s="57">
        <f t="shared" si="500"/>
        <v>0</v>
      </c>
      <c r="Q1354" s="57">
        <f t="shared" si="501"/>
        <v>0</v>
      </c>
      <c r="R1354" s="57">
        <f t="shared" si="502"/>
        <v>0</v>
      </c>
      <c r="S1354" s="57">
        <f t="shared" si="503"/>
        <v>0</v>
      </c>
      <c r="T1354" s="57">
        <f t="shared" si="504"/>
        <v>0</v>
      </c>
      <c r="U1354" s="57">
        <f t="shared" si="505"/>
        <v>0</v>
      </c>
      <c r="V1354" s="58">
        <f t="shared" si="506"/>
        <v>0</v>
      </c>
      <c r="W1354" s="58">
        <f t="shared" si="507"/>
        <v>0</v>
      </c>
      <c r="X1354" s="58">
        <f t="shared" si="508"/>
        <v>0</v>
      </c>
      <c r="Y1354" s="58">
        <f t="shared" si="509"/>
        <v>0</v>
      </c>
      <c r="Z1354">
        <f t="shared" si="493"/>
        <v>464038</v>
      </c>
    </row>
    <row r="1355" spans="1:26" x14ac:dyDescent="0.3">
      <c r="A1355" s="56" t="str">
        <f t="shared" si="495"/>
        <v>OUT TIME</v>
      </c>
      <c r="B1355" s="56" t="str">
        <f t="shared" si="512"/>
        <v>ultimo</v>
      </c>
      <c r="C1355" s="55">
        <f t="shared" si="511"/>
        <v>13</v>
      </c>
      <c r="D1355" t="str">
        <f t="shared" si="511"/>
        <v>Panamá Oeste</v>
      </c>
      <c r="E1355" s="23">
        <f t="shared" si="496"/>
        <v>44088</v>
      </c>
      <c r="F1355" s="54">
        <f t="shared" si="497"/>
        <v>104</v>
      </c>
      <c r="G1355" cm="1">
        <f t="array" ref="G1355">+INDEX('Casos ACUM Prov'!$CK$3:$OM$16,'TODO PROVINCIA'!C1355+1,'TODO PROVINCIA'!F1355)</f>
        <v>0</v>
      </c>
      <c r="H1355">
        <f t="shared" si="489"/>
        <v>0</v>
      </c>
      <c r="I1355" cm="1">
        <f t="array" ref="I1355">+INDEX('Muertes-PROV'!$C$3:$GE$16,$C1355+1,$F1355)</f>
        <v>0</v>
      </c>
      <c r="J1355">
        <f t="shared" si="490"/>
        <v>0</v>
      </c>
      <c r="K1355" cm="1">
        <f t="array" ref="K1355">+INDEX('rECUPERA-prov'!$C$3:$LA$16,$C1355+1,$F1355)</f>
        <v>0</v>
      </c>
      <c r="L1355">
        <f t="shared" si="491"/>
        <v>0</v>
      </c>
      <c r="M1355">
        <f t="shared" si="498"/>
        <v>0</v>
      </c>
      <c r="N1355">
        <f t="shared" si="492"/>
        <v>0</v>
      </c>
      <c r="O1355" s="57">
        <f t="shared" si="499"/>
        <v>0</v>
      </c>
      <c r="P1355" s="57">
        <f t="shared" si="500"/>
        <v>0</v>
      </c>
      <c r="Q1355" s="57">
        <f t="shared" si="501"/>
        <v>0</v>
      </c>
      <c r="R1355" s="57">
        <f t="shared" si="502"/>
        <v>0</v>
      </c>
      <c r="S1355" s="57">
        <f t="shared" si="503"/>
        <v>0</v>
      </c>
      <c r="T1355" s="57">
        <f t="shared" si="504"/>
        <v>0</v>
      </c>
      <c r="U1355" s="57">
        <f t="shared" si="505"/>
        <v>0</v>
      </c>
      <c r="V1355" s="58">
        <f t="shared" si="506"/>
        <v>0</v>
      </c>
      <c r="W1355" s="58">
        <f t="shared" si="507"/>
        <v>0</v>
      </c>
      <c r="X1355" s="58">
        <f t="shared" si="508"/>
        <v>0</v>
      </c>
      <c r="Y1355" s="58">
        <f t="shared" si="509"/>
        <v>0</v>
      </c>
      <c r="Z1355">
        <f t="shared" si="493"/>
        <v>226991</v>
      </c>
    </row>
    <row r="1356" spans="1:26" x14ac:dyDescent="0.3">
      <c r="A1356" s="56" t="str">
        <f t="shared" si="495"/>
        <v>OUT TIME</v>
      </c>
      <c r="B1356" s="56" t="str">
        <f t="shared" si="512"/>
        <v>ultimo</v>
      </c>
      <c r="C1356" s="55">
        <f t="shared" ref="C1356:D1371" si="513">+C1343</f>
        <v>1</v>
      </c>
      <c r="D1356" t="str">
        <f t="shared" si="513"/>
        <v>Bocas del Toro</v>
      </c>
      <c r="E1356" s="23">
        <f t="shared" si="496"/>
        <v>44089</v>
      </c>
      <c r="F1356" s="54">
        <f t="shared" si="497"/>
        <v>105</v>
      </c>
      <c r="G1356" cm="1">
        <f t="array" ref="G1356">+INDEX('Casos ACUM Prov'!$CK$3:$OM$16,'TODO PROVINCIA'!C1356+1,'TODO PROVINCIA'!F1356)</f>
        <v>0</v>
      </c>
      <c r="H1356">
        <f t="shared" si="489"/>
        <v>0</v>
      </c>
      <c r="I1356" cm="1">
        <f t="array" ref="I1356">+INDEX('Muertes-PROV'!$C$3:$GE$16,$C1356+1,$F1356)</f>
        <v>0</v>
      </c>
      <c r="J1356">
        <f t="shared" si="490"/>
        <v>0</v>
      </c>
      <c r="K1356" cm="1">
        <f t="array" ref="K1356">+INDEX('rECUPERA-prov'!$C$3:$LA$16,$C1356+1,$F1356)</f>
        <v>0</v>
      </c>
      <c r="L1356">
        <f t="shared" si="491"/>
        <v>0</v>
      </c>
      <c r="M1356">
        <f t="shared" si="498"/>
        <v>0</v>
      </c>
      <c r="N1356">
        <f t="shared" si="492"/>
        <v>0</v>
      </c>
      <c r="O1356" s="57">
        <f t="shared" si="499"/>
        <v>0</v>
      </c>
      <c r="P1356" s="57">
        <f t="shared" si="500"/>
        <v>0</v>
      </c>
      <c r="Q1356" s="57">
        <f t="shared" si="501"/>
        <v>0</v>
      </c>
      <c r="R1356" s="57">
        <f t="shared" si="502"/>
        <v>0</v>
      </c>
      <c r="S1356" s="57">
        <f t="shared" si="503"/>
        <v>0</v>
      </c>
      <c r="T1356" s="57">
        <f t="shared" si="504"/>
        <v>0</v>
      </c>
      <c r="U1356" s="57">
        <f t="shared" si="505"/>
        <v>0</v>
      </c>
      <c r="V1356" s="58">
        <f t="shared" si="506"/>
        <v>0</v>
      </c>
      <c r="W1356" s="58">
        <f t="shared" si="507"/>
        <v>0</v>
      </c>
      <c r="X1356" s="58">
        <f t="shared" si="508"/>
        <v>0</v>
      </c>
      <c r="Y1356" s="58">
        <f t="shared" si="509"/>
        <v>0</v>
      </c>
      <c r="Z1356">
        <f t="shared" si="493"/>
        <v>125461</v>
      </c>
    </row>
    <row r="1357" spans="1:26" x14ac:dyDescent="0.3">
      <c r="A1357" s="56" t="str">
        <f t="shared" si="495"/>
        <v>OUT TIME</v>
      </c>
      <c r="B1357" s="56" t="str">
        <f t="shared" si="512"/>
        <v>ultimo</v>
      </c>
      <c r="C1357" s="55">
        <f t="shared" si="513"/>
        <v>2</v>
      </c>
      <c r="D1357" t="str">
        <f t="shared" si="513"/>
        <v>Coclé</v>
      </c>
      <c r="E1357" s="23">
        <f t="shared" si="496"/>
        <v>44089</v>
      </c>
      <c r="F1357" s="54">
        <f t="shared" si="497"/>
        <v>105</v>
      </c>
      <c r="G1357" cm="1">
        <f t="array" ref="G1357">+INDEX('Casos ACUM Prov'!$CK$3:$OM$16,'TODO PROVINCIA'!C1357+1,'TODO PROVINCIA'!F1357)</f>
        <v>0</v>
      </c>
      <c r="H1357">
        <f t="shared" si="489"/>
        <v>0</v>
      </c>
      <c r="I1357" cm="1">
        <f t="array" ref="I1357">+INDEX('Muertes-PROV'!$C$3:$GE$16,$C1357+1,$F1357)</f>
        <v>0</v>
      </c>
      <c r="J1357">
        <f t="shared" si="490"/>
        <v>0</v>
      </c>
      <c r="K1357" cm="1">
        <f t="array" ref="K1357">+INDEX('rECUPERA-prov'!$C$3:$LA$16,$C1357+1,$F1357)</f>
        <v>0</v>
      </c>
      <c r="L1357">
        <f t="shared" si="491"/>
        <v>0</v>
      </c>
      <c r="M1357">
        <f t="shared" si="498"/>
        <v>0</v>
      </c>
      <c r="N1357">
        <f t="shared" si="492"/>
        <v>0</v>
      </c>
      <c r="O1357" s="57">
        <f t="shared" si="499"/>
        <v>0</v>
      </c>
      <c r="P1357" s="57">
        <f t="shared" si="500"/>
        <v>0</v>
      </c>
      <c r="Q1357" s="57">
        <f t="shared" si="501"/>
        <v>0</v>
      </c>
      <c r="R1357" s="57">
        <f t="shared" si="502"/>
        <v>0</v>
      </c>
      <c r="S1357" s="57">
        <f t="shared" si="503"/>
        <v>0</v>
      </c>
      <c r="T1357" s="57">
        <f t="shared" si="504"/>
        <v>0</v>
      </c>
      <c r="U1357" s="57">
        <f t="shared" si="505"/>
        <v>0</v>
      </c>
      <c r="V1357" s="58">
        <f t="shared" si="506"/>
        <v>0</v>
      </c>
      <c r="W1357" s="58">
        <f t="shared" si="507"/>
        <v>0</v>
      </c>
      <c r="X1357" s="58">
        <f t="shared" si="508"/>
        <v>0</v>
      </c>
      <c r="Y1357" s="58">
        <f t="shared" si="509"/>
        <v>0</v>
      </c>
      <c r="Z1357">
        <f t="shared" si="493"/>
        <v>416873</v>
      </c>
    </row>
    <row r="1358" spans="1:26" x14ac:dyDescent="0.3">
      <c r="A1358" s="56" t="str">
        <f t="shared" si="495"/>
        <v>OUT TIME</v>
      </c>
      <c r="B1358" s="56" t="str">
        <f t="shared" si="512"/>
        <v>ultimo</v>
      </c>
      <c r="C1358" s="55">
        <f t="shared" si="513"/>
        <v>3</v>
      </c>
      <c r="D1358" t="str">
        <f t="shared" si="513"/>
        <v>Colón</v>
      </c>
      <c r="E1358" s="23">
        <f t="shared" si="496"/>
        <v>44089</v>
      </c>
      <c r="F1358" s="54">
        <f t="shared" si="497"/>
        <v>105</v>
      </c>
      <c r="G1358" cm="1">
        <f t="array" ref="G1358">+INDEX('Casos ACUM Prov'!$CK$3:$OM$16,'TODO PROVINCIA'!C1358+1,'TODO PROVINCIA'!F1358)</f>
        <v>0</v>
      </c>
      <c r="H1358">
        <f t="shared" si="489"/>
        <v>0</v>
      </c>
      <c r="I1358" cm="1">
        <f t="array" ref="I1358">+INDEX('Muertes-PROV'!$C$3:$GE$16,$C1358+1,$F1358)</f>
        <v>0</v>
      </c>
      <c r="J1358">
        <f t="shared" si="490"/>
        <v>0</v>
      </c>
      <c r="K1358" cm="1">
        <f t="array" ref="K1358">+INDEX('rECUPERA-prov'!$C$3:$LA$16,$C1358+1,$F1358)</f>
        <v>0</v>
      </c>
      <c r="L1358">
        <f t="shared" si="491"/>
        <v>0</v>
      </c>
      <c r="M1358">
        <f t="shared" si="498"/>
        <v>0</v>
      </c>
      <c r="N1358">
        <f t="shared" si="492"/>
        <v>0</v>
      </c>
      <c r="O1358" s="57">
        <f t="shared" si="499"/>
        <v>0</v>
      </c>
      <c r="P1358" s="57">
        <f t="shared" si="500"/>
        <v>0</v>
      </c>
      <c r="Q1358" s="57">
        <f t="shared" si="501"/>
        <v>0</v>
      </c>
      <c r="R1358" s="57">
        <f t="shared" si="502"/>
        <v>0</v>
      </c>
      <c r="S1358" s="57">
        <f t="shared" si="503"/>
        <v>0</v>
      </c>
      <c r="T1358" s="57">
        <f t="shared" si="504"/>
        <v>0</v>
      </c>
      <c r="U1358" s="57">
        <f t="shared" si="505"/>
        <v>0</v>
      </c>
      <c r="V1358" s="58">
        <f t="shared" si="506"/>
        <v>0</v>
      </c>
      <c r="W1358" s="58">
        <f t="shared" si="507"/>
        <v>0</v>
      </c>
      <c r="X1358" s="58">
        <f t="shared" si="508"/>
        <v>0</v>
      </c>
      <c r="Y1358" s="58">
        <f t="shared" si="509"/>
        <v>0</v>
      </c>
      <c r="Z1358">
        <f t="shared" si="493"/>
        <v>233708</v>
      </c>
    </row>
    <row r="1359" spans="1:26" x14ac:dyDescent="0.3">
      <c r="A1359" s="56" t="str">
        <f t="shared" si="495"/>
        <v>OUT TIME</v>
      </c>
      <c r="B1359" s="56" t="str">
        <f t="shared" si="512"/>
        <v>ultimo</v>
      </c>
      <c r="C1359" s="55">
        <f t="shared" si="513"/>
        <v>4</v>
      </c>
      <c r="D1359" t="str">
        <f t="shared" si="513"/>
        <v>Chiriquí</v>
      </c>
      <c r="E1359" s="23">
        <f t="shared" si="496"/>
        <v>44089</v>
      </c>
      <c r="F1359" s="54">
        <f t="shared" si="497"/>
        <v>105</v>
      </c>
      <c r="G1359" cm="1">
        <f t="array" ref="G1359">+INDEX('Casos ACUM Prov'!$CK$3:$OM$16,'TODO PROVINCIA'!C1359+1,'TODO PROVINCIA'!F1359)</f>
        <v>0</v>
      </c>
      <c r="H1359">
        <f t="shared" si="489"/>
        <v>0</v>
      </c>
      <c r="I1359" cm="1">
        <f t="array" ref="I1359">+INDEX('Muertes-PROV'!$C$3:$GE$16,$C1359+1,$F1359)</f>
        <v>0</v>
      </c>
      <c r="J1359">
        <f t="shared" si="490"/>
        <v>0</v>
      </c>
      <c r="K1359" cm="1">
        <f t="array" ref="K1359">+INDEX('rECUPERA-prov'!$C$3:$LA$16,$C1359+1,$F1359)</f>
        <v>0</v>
      </c>
      <c r="L1359">
        <f t="shared" si="491"/>
        <v>0</v>
      </c>
      <c r="M1359">
        <f t="shared" si="498"/>
        <v>0</v>
      </c>
      <c r="N1359">
        <f t="shared" si="492"/>
        <v>0</v>
      </c>
      <c r="O1359" s="57">
        <f t="shared" si="499"/>
        <v>0</v>
      </c>
      <c r="P1359" s="57">
        <f t="shared" si="500"/>
        <v>0</v>
      </c>
      <c r="Q1359" s="57">
        <f t="shared" si="501"/>
        <v>0</v>
      </c>
      <c r="R1359" s="57">
        <f t="shared" si="502"/>
        <v>0</v>
      </c>
      <c r="S1359" s="57">
        <f t="shared" si="503"/>
        <v>0</v>
      </c>
      <c r="T1359" s="57">
        <f t="shared" si="504"/>
        <v>0</v>
      </c>
      <c r="U1359" s="57">
        <f t="shared" si="505"/>
        <v>0</v>
      </c>
      <c r="V1359" s="58">
        <f t="shared" si="506"/>
        <v>0</v>
      </c>
      <c r="W1359" s="58">
        <f t="shared" si="507"/>
        <v>0</v>
      </c>
      <c r="X1359" s="58">
        <f t="shared" si="508"/>
        <v>0</v>
      </c>
      <c r="Y1359" s="58">
        <f t="shared" si="509"/>
        <v>0</v>
      </c>
      <c r="Z1359">
        <f t="shared" si="493"/>
        <v>241928</v>
      </c>
    </row>
    <row r="1360" spans="1:26" x14ac:dyDescent="0.3">
      <c r="A1360" s="56" t="str">
        <f t="shared" si="495"/>
        <v>OUT TIME</v>
      </c>
      <c r="B1360" s="56" t="str">
        <f t="shared" si="512"/>
        <v>ultimo</v>
      </c>
      <c r="C1360" s="55">
        <f t="shared" si="513"/>
        <v>5</v>
      </c>
      <c r="D1360" t="str">
        <f t="shared" si="513"/>
        <v>Darién</v>
      </c>
      <c r="E1360" s="23">
        <f t="shared" si="496"/>
        <v>44089</v>
      </c>
      <c r="F1360" s="54">
        <f t="shared" si="497"/>
        <v>105</v>
      </c>
      <c r="G1360" cm="1">
        <f t="array" ref="G1360">+INDEX('Casos ACUM Prov'!$CK$3:$OM$16,'TODO PROVINCIA'!C1360+1,'TODO PROVINCIA'!F1360)</f>
        <v>0</v>
      </c>
      <c r="H1360">
        <f t="shared" si="489"/>
        <v>0</v>
      </c>
      <c r="I1360" cm="1">
        <f t="array" ref="I1360">+INDEX('Muertes-PROV'!$C$3:$GE$16,$C1360+1,$F1360)</f>
        <v>0</v>
      </c>
      <c r="J1360">
        <f t="shared" si="490"/>
        <v>0</v>
      </c>
      <c r="K1360" cm="1">
        <f t="array" ref="K1360">+INDEX('rECUPERA-prov'!$C$3:$LA$16,$C1360+1,$F1360)</f>
        <v>0</v>
      </c>
      <c r="L1360">
        <f t="shared" si="491"/>
        <v>0</v>
      </c>
      <c r="M1360">
        <f t="shared" si="498"/>
        <v>0</v>
      </c>
      <c r="N1360">
        <f t="shared" si="492"/>
        <v>0</v>
      </c>
      <c r="O1360" s="57">
        <f t="shared" si="499"/>
        <v>0</v>
      </c>
      <c r="P1360" s="57">
        <f t="shared" si="500"/>
        <v>0</v>
      </c>
      <c r="Q1360" s="57">
        <f t="shared" si="501"/>
        <v>0</v>
      </c>
      <c r="R1360" s="57">
        <f t="shared" si="502"/>
        <v>0</v>
      </c>
      <c r="S1360" s="57">
        <f t="shared" si="503"/>
        <v>0</v>
      </c>
      <c r="T1360" s="57">
        <f t="shared" si="504"/>
        <v>0</v>
      </c>
      <c r="U1360" s="57">
        <f t="shared" si="505"/>
        <v>0</v>
      </c>
      <c r="V1360" s="58">
        <f t="shared" si="506"/>
        <v>0</v>
      </c>
      <c r="W1360" s="58">
        <f t="shared" si="507"/>
        <v>0</v>
      </c>
      <c r="X1360" s="58">
        <f t="shared" si="508"/>
        <v>0</v>
      </c>
      <c r="Y1360" s="58">
        <f t="shared" si="509"/>
        <v>0</v>
      </c>
      <c r="Z1360">
        <f t="shared" si="493"/>
        <v>10001</v>
      </c>
    </row>
    <row r="1361" spans="1:26" x14ac:dyDescent="0.3">
      <c r="A1361" s="56" t="str">
        <f t="shared" si="495"/>
        <v>OUT TIME</v>
      </c>
      <c r="B1361" s="56" t="str">
        <f t="shared" si="512"/>
        <v>ultimo</v>
      </c>
      <c r="C1361" s="55">
        <f t="shared" si="513"/>
        <v>6</v>
      </c>
      <c r="D1361" t="str">
        <f t="shared" si="513"/>
        <v>Herrera</v>
      </c>
      <c r="E1361" s="23">
        <f t="shared" si="496"/>
        <v>44089</v>
      </c>
      <c r="F1361" s="54">
        <f t="shared" si="497"/>
        <v>105</v>
      </c>
      <c r="G1361" cm="1">
        <f t="array" ref="G1361">+INDEX('Casos ACUM Prov'!$CK$3:$OM$16,'TODO PROVINCIA'!C1361+1,'TODO PROVINCIA'!F1361)</f>
        <v>0</v>
      </c>
      <c r="H1361">
        <f t="shared" ref="H1361:H1424" si="514">+G1361-G1348</f>
        <v>0</v>
      </c>
      <c r="I1361" cm="1">
        <f t="array" ref="I1361">+INDEX('Muertes-PROV'!$C$3:$GE$16,$C1361+1,$F1361)</f>
        <v>0</v>
      </c>
      <c r="J1361">
        <f t="shared" ref="J1361:J1424" si="515">+I1361-I1348</f>
        <v>0</v>
      </c>
      <c r="K1361" cm="1">
        <f t="array" ref="K1361">+INDEX('rECUPERA-prov'!$C$3:$LA$16,$C1361+1,$F1361)</f>
        <v>0</v>
      </c>
      <c r="L1361">
        <f t="shared" ref="L1361:L1424" si="516">+K1361-K1348</f>
        <v>0</v>
      </c>
      <c r="M1361">
        <f t="shared" si="498"/>
        <v>0</v>
      </c>
      <c r="N1361">
        <f t="shared" ref="N1361:N1424" si="517">+M1361-M1348</f>
        <v>0</v>
      </c>
      <c r="O1361" s="57">
        <f t="shared" si="499"/>
        <v>0</v>
      </c>
      <c r="P1361" s="57">
        <f t="shared" si="500"/>
        <v>0</v>
      </c>
      <c r="Q1361" s="57">
        <f t="shared" si="501"/>
        <v>0</v>
      </c>
      <c r="R1361" s="57">
        <f t="shared" si="502"/>
        <v>0</v>
      </c>
      <c r="S1361" s="57">
        <f t="shared" si="503"/>
        <v>0</v>
      </c>
      <c r="T1361" s="57">
        <f t="shared" si="504"/>
        <v>0</v>
      </c>
      <c r="U1361" s="57">
        <f t="shared" si="505"/>
        <v>0</v>
      </c>
      <c r="V1361" s="58">
        <f t="shared" si="506"/>
        <v>0</v>
      </c>
      <c r="W1361" s="58">
        <f t="shared" si="507"/>
        <v>0</v>
      </c>
      <c r="X1361" s="58">
        <f t="shared" si="508"/>
        <v>0</v>
      </c>
      <c r="Y1361" s="58">
        <f t="shared" si="509"/>
        <v>0</v>
      </c>
      <c r="Z1361">
        <f t="shared" ref="Z1361:Z1424" si="518">+Z1348</f>
        <v>33109</v>
      </c>
    </row>
    <row r="1362" spans="1:26" x14ac:dyDescent="0.3">
      <c r="A1362" s="56" t="str">
        <f t="shared" si="495"/>
        <v>OUT TIME</v>
      </c>
      <c r="B1362" s="56" t="str">
        <f t="shared" si="512"/>
        <v>ultimo</v>
      </c>
      <c r="C1362" s="55">
        <f t="shared" si="513"/>
        <v>7</v>
      </c>
      <c r="D1362" t="str">
        <f t="shared" si="513"/>
        <v>Los Santos</v>
      </c>
      <c r="E1362" s="23">
        <f t="shared" si="496"/>
        <v>44089</v>
      </c>
      <c r="F1362" s="54">
        <f t="shared" si="497"/>
        <v>105</v>
      </c>
      <c r="G1362" cm="1">
        <f t="array" ref="G1362">+INDEX('Casos ACUM Prov'!$CK$3:$OM$16,'TODO PROVINCIA'!C1362+1,'TODO PROVINCIA'!F1362)</f>
        <v>0</v>
      </c>
      <c r="H1362">
        <f t="shared" si="514"/>
        <v>0</v>
      </c>
      <c r="I1362" cm="1">
        <f t="array" ref="I1362">+INDEX('Muertes-PROV'!$C$3:$GE$16,$C1362+1,$F1362)</f>
        <v>0</v>
      </c>
      <c r="J1362">
        <f t="shared" si="515"/>
        <v>0</v>
      </c>
      <c r="K1362" cm="1">
        <f t="array" ref="K1362">+INDEX('rECUPERA-prov'!$C$3:$LA$16,$C1362+1,$F1362)</f>
        <v>0</v>
      </c>
      <c r="L1362">
        <f t="shared" si="516"/>
        <v>0</v>
      </c>
      <c r="M1362">
        <f t="shared" si="498"/>
        <v>0</v>
      </c>
      <c r="N1362">
        <f t="shared" si="517"/>
        <v>0</v>
      </c>
      <c r="O1362" s="57">
        <f t="shared" si="499"/>
        <v>0</v>
      </c>
      <c r="P1362" s="57">
        <f t="shared" si="500"/>
        <v>0</v>
      </c>
      <c r="Q1362" s="57">
        <f t="shared" si="501"/>
        <v>0</v>
      </c>
      <c r="R1362" s="57">
        <f t="shared" si="502"/>
        <v>0</v>
      </c>
      <c r="S1362" s="57">
        <f t="shared" si="503"/>
        <v>0</v>
      </c>
      <c r="T1362" s="57">
        <f t="shared" si="504"/>
        <v>0</v>
      </c>
      <c r="U1362" s="57">
        <f t="shared" si="505"/>
        <v>0</v>
      </c>
      <c r="V1362" s="58">
        <f t="shared" si="506"/>
        <v>0</v>
      </c>
      <c r="W1362" s="58">
        <f t="shared" si="507"/>
        <v>0</v>
      </c>
      <c r="X1362" s="58">
        <f t="shared" si="508"/>
        <v>0</v>
      </c>
      <c r="Y1362" s="58">
        <f t="shared" si="509"/>
        <v>0</v>
      </c>
      <c r="Z1362">
        <f t="shared" si="518"/>
        <v>156747</v>
      </c>
    </row>
    <row r="1363" spans="1:26" x14ac:dyDescent="0.3">
      <c r="A1363" s="56" t="str">
        <f t="shared" si="495"/>
        <v>OUT TIME</v>
      </c>
      <c r="B1363" s="56" t="str">
        <f t="shared" si="512"/>
        <v>ultimo</v>
      </c>
      <c r="C1363" s="55">
        <f t="shared" si="513"/>
        <v>8</v>
      </c>
      <c r="D1363" t="str">
        <f t="shared" si="513"/>
        <v>Panamá</v>
      </c>
      <c r="E1363" s="23">
        <f t="shared" si="496"/>
        <v>44089</v>
      </c>
      <c r="F1363" s="54">
        <f t="shared" si="497"/>
        <v>105</v>
      </c>
      <c r="G1363" cm="1">
        <f t="array" ref="G1363">+INDEX('Casos ACUM Prov'!$CK$3:$OM$16,'TODO PROVINCIA'!C1363+1,'TODO PROVINCIA'!F1363)</f>
        <v>0</v>
      </c>
      <c r="H1363">
        <f t="shared" si="514"/>
        <v>0</v>
      </c>
      <c r="I1363" cm="1">
        <f t="array" ref="I1363">+INDEX('Muertes-PROV'!$C$3:$GE$16,$C1363+1,$F1363)</f>
        <v>0</v>
      </c>
      <c r="J1363">
        <f t="shared" si="515"/>
        <v>0</v>
      </c>
      <c r="K1363" cm="1">
        <f t="array" ref="K1363">+INDEX('rECUPERA-prov'!$C$3:$LA$16,$C1363+1,$F1363)</f>
        <v>0</v>
      </c>
      <c r="L1363">
        <f t="shared" si="516"/>
        <v>0</v>
      </c>
      <c r="M1363">
        <f t="shared" si="498"/>
        <v>0</v>
      </c>
      <c r="N1363">
        <f t="shared" si="517"/>
        <v>0</v>
      </c>
      <c r="O1363" s="57">
        <f t="shared" si="499"/>
        <v>0</v>
      </c>
      <c r="P1363" s="57">
        <f t="shared" si="500"/>
        <v>0</v>
      </c>
      <c r="Q1363" s="57">
        <f t="shared" si="501"/>
        <v>0</v>
      </c>
      <c r="R1363" s="57">
        <f t="shared" si="502"/>
        <v>0</v>
      </c>
      <c r="S1363" s="57">
        <f t="shared" si="503"/>
        <v>0</v>
      </c>
      <c r="T1363" s="57">
        <f t="shared" si="504"/>
        <v>0</v>
      </c>
      <c r="U1363" s="57">
        <f t="shared" si="505"/>
        <v>0</v>
      </c>
      <c r="V1363" s="58">
        <f t="shared" si="506"/>
        <v>0</v>
      </c>
      <c r="W1363" s="58">
        <f t="shared" si="507"/>
        <v>0</v>
      </c>
      <c r="X1363" s="58">
        <f t="shared" si="508"/>
        <v>0</v>
      </c>
      <c r="Y1363" s="58">
        <f t="shared" si="509"/>
        <v>0</v>
      </c>
      <c r="Z1363">
        <f t="shared" si="518"/>
        <v>109955</v>
      </c>
    </row>
    <row r="1364" spans="1:26" x14ac:dyDescent="0.3">
      <c r="A1364" s="56" t="str">
        <f t="shared" si="495"/>
        <v>OUT TIME</v>
      </c>
      <c r="B1364" s="56" t="str">
        <f t="shared" si="512"/>
        <v>ultimo</v>
      </c>
      <c r="C1364" s="55">
        <f t="shared" si="513"/>
        <v>9</v>
      </c>
      <c r="D1364" t="str">
        <f t="shared" si="513"/>
        <v>Veraguas</v>
      </c>
      <c r="E1364" s="23">
        <f t="shared" si="496"/>
        <v>44089</v>
      </c>
      <c r="F1364" s="54">
        <f t="shared" si="497"/>
        <v>105</v>
      </c>
      <c r="G1364" cm="1">
        <f t="array" ref="G1364">+INDEX('Casos ACUM Prov'!$CK$3:$OM$16,'TODO PROVINCIA'!C1364+1,'TODO PROVINCIA'!F1364)</f>
        <v>0</v>
      </c>
      <c r="H1364">
        <f t="shared" si="514"/>
        <v>0</v>
      </c>
      <c r="I1364" cm="1">
        <f t="array" ref="I1364">+INDEX('Muertes-PROV'!$C$3:$GE$16,$C1364+1,$F1364)</f>
        <v>0</v>
      </c>
      <c r="J1364">
        <f t="shared" si="515"/>
        <v>0</v>
      </c>
      <c r="K1364" cm="1">
        <f t="array" ref="K1364">+INDEX('rECUPERA-prov'!$C$3:$LA$16,$C1364+1,$F1364)</f>
        <v>0</v>
      </c>
      <c r="L1364">
        <f t="shared" si="516"/>
        <v>0</v>
      </c>
      <c r="M1364">
        <f t="shared" si="498"/>
        <v>0</v>
      </c>
      <c r="N1364">
        <f t="shared" si="517"/>
        <v>0</v>
      </c>
      <c r="O1364" s="57">
        <f t="shared" si="499"/>
        <v>0</v>
      </c>
      <c r="P1364" s="57">
        <f t="shared" si="500"/>
        <v>0</v>
      </c>
      <c r="Q1364" s="57">
        <f t="shared" si="501"/>
        <v>0</v>
      </c>
      <c r="R1364" s="57">
        <f t="shared" si="502"/>
        <v>0</v>
      </c>
      <c r="S1364" s="57">
        <f t="shared" si="503"/>
        <v>0</v>
      </c>
      <c r="T1364" s="57">
        <f t="shared" si="504"/>
        <v>0</v>
      </c>
      <c r="U1364" s="57">
        <f t="shared" si="505"/>
        <v>0</v>
      </c>
      <c r="V1364" s="58">
        <f t="shared" si="506"/>
        <v>0</v>
      </c>
      <c r="W1364" s="58">
        <f t="shared" si="507"/>
        <v>0</v>
      </c>
      <c r="X1364" s="58">
        <f t="shared" si="508"/>
        <v>0</v>
      </c>
      <c r="Y1364" s="58">
        <f t="shared" si="509"/>
        <v>0</v>
      </c>
      <c r="Z1364">
        <f t="shared" si="518"/>
        <v>109955</v>
      </c>
    </row>
    <row r="1365" spans="1:26" x14ac:dyDescent="0.3">
      <c r="A1365" s="56" t="str">
        <f t="shared" si="495"/>
        <v>OUT TIME</v>
      </c>
      <c r="B1365" s="56" t="str">
        <f t="shared" si="512"/>
        <v>ultimo</v>
      </c>
      <c r="C1365" s="55">
        <f t="shared" si="513"/>
        <v>10</v>
      </c>
      <c r="D1365" t="str">
        <f t="shared" si="513"/>
        <v>Comarca Kuna Yala</v>
      </c>
      <c r="E1365" s="23">
        <f t="shared" si="496"/>
        <v>44089</v>
      </c>
      <c r="F1365" s="54">
        <f t="shared" si="497"/>
        <v>105</v>
      </c>
      <c r="G1365" cm="1">
        <f t="array" ref="G1365">+INDEX('Casos ACUM Prov'!$CK$3:$OM$16,'TODO PROVINCIA'!C1365+1,'TODO PROVINCIA'!F1365)</f>
        <v>0</v>
      </c>
      <c r="H1365">
        <f t="shared" si="514"/>
        <v>0</v>
      </c>
      <c r="I1365" cm="1">
        <f t="array" ref="I1365">+INDEX('Muertes-PROV'!$C$3:$GE$16,$C1365+1,$F1365)</f>
        <v>0</v>
      </c>
      <c r="J1365">
        <f t="shared" si="515"/>
        <v>0</v>
      </c>
      <c r="K1365" cm="1">
        <f t="array" ref="K1365">+INDEX('rECUPERA-prov'!$C$3:$LA$16,$C1365+1,$F1365)</f>
        <v>0</v>
      </c>
      <c r="L1365">
        <f t="shared" si="516"/>
        <v>0</v>
      </c>
      <c r="M1365">
        <f t="shared" si="498"/>
        <v>0</v>
      </c>
      <c r="N1365">
        <f t="shared" si="517"/>
        <v>0</v>
      </c>
      <c r="O1365" s="57">
        <f t="shared" si="499"/>
        <v>0</v>
      </c>
      <c r="P1365" s="57">
        <f t="shared" si="500"/>
        <v>0</v>
      </c>
      <c r="Q1365" s="57">
        <f t="shared" si="501"/>
        <v>0</v>
      </c>
      <c r="R1365" s="57">
        <f t="shared" si="502"/>
        <v>0</v>
      </c>
      <c r="S1365" s="57">
        <f t="shared" si="503"/>
        <v>0</v>
      </c>
      <c r="T1365" s="57">
        <f t="shared" si="504"/>
        <v>0</v>
      </c>
      <c r="U1365" s="57">
        <f t="shared" si="505"/>
        <v>0</v>
      </c>
      <c r="V1365" s="58">
        <f t="shared" si="506"/>
        <v>0</v>
      </c>
      <c r="W1365" s="58">
        <f t="shared" si="507"/>
        <v>0</v>
      </c>
      <c r="X1365" s="58">
        <f t="shared" si="508"/>
        <v>0</v>
      </c>
      <c r="Y1365" s="58">
        <f t="shared" si="509"/>
        <v>0</v>
      </c>
      <c r="Z1365">
        <f t="shared" si="518"/>
        <v>89592</v>
      </c>
    </row>
    <row r="1366" spans="1:26" x14ac:dyDescent="0.3">
      <c r="A1366" s="56" t="str">
        <f t="shared" si="495"/>
        <v>OUT TIME</v>
      </c>
      <c r="B1366" s="56" t="str">
        <f t="shared" si="512"/>
        <v>ultimo</v>
      </c>
      <c r="C1366" s="55">
        <f t="shared" si="513"/>
        <v>11</v>
      </c>
      <c r="D1366" t="str">
        <f t="shared" si="513"/>
        <v>Comarca Emberá Wounaán</v>
      </c>
      <c r="E1366" s="23">
        <f t="shared" si="496"/>
        <v>44089</v>
      </c>
      <c r="F1366" s="54">
        <f t="shared" si="497"/>
        <v>105</v>
      </c>
      <c r="G1366" cm="1">
        <f t="array" ref="G1366">+INDEX('Casos ACUM Prov'!$CK$3:$OM$16,'TODO PROVINCIA'!C1366+1,'TODO PROVINCIA'!F1366)</f>
        <v>0</v>
      </c>
      <c r="H1366">
        <f t="shared" si="514"/>
        <v>0</v>
      </c>
      <c r="I1366" cm="1">
        <f t="array" ref="I1366">+INDEX('Muertes-PROV'!$C$3:$GE$16,$C1366+1,$F1366)</f>
        <v>0</v>
      </c>
      <c r="J1366">
        <f t="shared" si="515"/>
        <v>0</v>
      </c>
      <c r="K1366" cm="1">
        <f t="array" ref="K1366">+INDEX('rECUPERA-prov'!$C$3:$LA$16,$C1366+1,$F1366)</f>
        <v>0</v>
      </c>
      <c r="L1366">
        <f t="shared" si="516"/>
        <v>0</v>
      </c>
      <c r="M1366">
        <f t="shared" si="498"/>
        <v>0</v>
      </c>
      <c r="N1366">
        <f t="shared" si="517"/>
        <v>0</v>
      </c>
      <c r="O1366" s="57">
        <f t="shared" si="499"/>
        <v>0</v>
      </c>
      <c r="P1366" s="57">
        <f t="shared" si="500"/>
        <v>0</v>
      </c>
      <c r="Q1366" s="57">
        <f t="shared" si="501"/>
        <v>0</v>
      </c>
      <c r="R1366" s="57">
        <f t="shared" si="502"/>
        <v>0</v>
      </c>
      <c r="S1366" s="57">
        <f t="shared" si="503"/>
        <v>0</v>
      </c>
      <c r="T1366" s="57">
        <f t="shared" si="504"/>
        <v>0</v>
      </c>
      <c r="U1366" s="57">
        <f t="shared" si="505"/>
        <v>0</v>
      </c>
      <c r="V1366" s="58">
        <f t="shared" si="506"/>
        <v>0</v>
      </c>
      <c r="W1366" s="58">
        <f t="shared" si="507"/>
        <v>0</v>
      </c>
      <c r="X1366" s="58">
        <f t="shared" si="508"/>
        <v>0</v>
      </c>
      <c r="Y1366" s="58">
        <f t="shared" si="509"/>
        <v>0</v>
      </c>
      <c r="Z1366">
        <f t="shared" si="518"/>
        <v>1249032</v>
      </c>
    </row>
    <row r="1367" spans="1:26" x14ac:dyDescent="0.3">
      <c r="A1367" s="56" t="str">
        <f t="shared" si="495"/>
        <v>OUT TIME</v>
      </c>
      <c r="B1367" s="56" t="str">
        <f t="shared" si="512"/>
        <v>ultimo</v>
      </c>
      <c r="C1367" s="55">
        <f t="shared" si="513"/>
        <v>12</v>
      </c>
      <c r="D1367" t="str">
        <f t="shared" si="513"/>
        <v>Comarca Ngäbe Buglé</v>
      </c>
      <c r="E1367" s="23">
        <f t="shared" si="496"/>
        <v>44089</v>
      </c>
      <c r="F1367" s="54">
        <f t="shared" si="497"/>
        <v>105</v>
      </c>
      <c r="G1367" cm="1">
        <f t="array" ref="G1367">+INDEX('Casos ACUM Prov'!$CK$3:$OM$16,'TODO PROVINCIA'!C1367+1,'TODO PROVINCIA'!F1367)</f>
        <v>0</v>
      </c>
      <c r="H1367">
        <f t="shared" si="514"/>
        <v>0</v>
      </c>
      <c r="I1367" cm="1">
        <f t="array" ref="I1367">+INDEX('Muertes-PROV'!$C$3:$GE$16,$C1367+1,$F1367)</f>
        <v>0</v>
      </c>
      <c r="J1367">
        <f t="shared" si="515"/>
        <v>0</v>
      </c>
      <c r="K1367" cm="1">
        <f t="array" ref="K1367">+INDEX('rECUPERA-prov'!$C$3:$LA$16,$C1367+1,$F1367)</f>
        <v>0</v>
      </c>
      <c r="L1367">
        <f t="shared" si="516"/>
        <v>0</v>
      </c>
      <c r="M1367">
        <f t="shared" si="498"/>
        <v>0</v>
      </c>
      <c r="N1367">
        <f t="shared" si="517"/>
        <v>0</v>
      </c>
      <c r="O1367" s="57">
        <f t="shared" si="499"/>
        <v>0</v>
      </c>
      <c r="P1367" s="57">
        <f t="shared" si="500"/>
        <v>0</v>
      </c>
      <c r="Q1367" s="57">
        <f t="shared" si="501"/>
        <v>0</v>
      </c>
      <c r="R1367" s="57">
        <f t="shared" si="502"/>
        <v>0</v>
      </c>
      <c r="S1367" s="57">
        <f t="shared" si="503"/>
        <v>0</v>
      </c>
      <c r="T1367" s="57">
        <f t="shared" si="504"/>
        <v>0</v>
      </c>
      <c r="U1367" s="57">
        <f t="shared" si="505"/>
        <v>0</v>
      </c>
      <c r="V1367" s="58">
        <f t="shared" si="506"/>
        <v>0</v>
      </c>
      <c r="W1367" s="58">
        <f t="shared" si="507"/>
        <v>0</v>
      </c>
      <c r="X1367" s="58">
        <f t="shared" si="508"/>
        <v>0</v>
      </c>
      <c r="Y1367" s="58">
        <f t="shared" si="509"/>
        <v>0</v>
      </c>
      <c r="Z1367">
        <f t="shared" si="518"/>
        <v>464038</v>
      </c>
    </row>
    <row r="1368" spans="1:26" x14ac:dyDescent="0.3">
      <c r="A1368" s="56" t="str">
        <f t="shared" si="495"/>
        <v>OUT TIME</v>
      </c>
      <c r="B1368" s="56" t="str">
        <f t="shared" si="512"/>
        <v>ultimo</v>
      </c>
      <c r="C1368" s="55">
        <f t="shared" si="513"/>
        <v>13</v>
      </c>
      <c r="D1368" t="str">
        <f t="shared" si="513"/>
        <v>Panamá Oeste</v>
      </c>
      <c r="E1368" s="23">
        <f t="shared" si="496"/>
        <v>44089</v>
      </c>
      <c r="F1368" s="54">
        <f t="shared" si="497"/>
        <v>105</v>
      </c>
      <c r="G1368" cm="1">
        <f t="array" ref="G1368">+INDEX('Casos ACUM Prov'!$CK$3:$OM$16,'TODO PROVINCIA'!C1368+1,'TODO PROVINCIA'!F1368)</f>
        <v>0</v>
      </c>
      <c r="H1368">
        <f t="shared" si="514"/>
        <v>0</v>
      </c>
      <c r="I1368" cm="1">
        <f t="array" ref="I1368">+INDEX('Muertes-PROV'!$C$3:$GE$16,$C1368+1,$F1368)</f>
        <v>0</v>
      </c>
      <c r="J1368">
        <f t="shared" si="515"/>
        <v>0</v>
      </c>
      <c r="K1368" cm="1">
        <f t="array" ref="K1368">+INDEX('rECUPERA-prov'!$C$3:$LA$16,$C1368+1,$F1368)</f>
        <v>0</v>
      </c>
      <c r="L1368">
        <f t="shared" si="516"/>
        <v>0</v>
      </c>
      <c r="M1368">
        <f t="shared" si="498"/>
        <v>0</v>
      </c>
      <c r="N1368">
        <f t="shared" si="517"/>
        <v>0</v>
      </c>
      <c r="O1368" s="57">
        <f t="shared" si="499"/>
        <v>0</v>
      </c>
      <c r="P1368" s="57">
        <f t="shared" si="500"/>
        <v>0</v>
      </c>
      <c r="Q1368" s="57">
        <f t="shared" si="501"/>
        <v>0</v>
      </c>
      <c r="R1368" s="57">
        <f t="shared" si="502"/>
        <v>0</v>
      </c>
      <c r="S1368" s="57">
        <f t="shared" si="503"/>
        <v>0</v>
      </c>
      <c r="T1368" s="57">
        <f t="shared" si="504"/>
        <v>0</v>
      </c>
      <c r="U1368" s="57">
        <f t="shared" si="505"/>
        <v>0</v>
      </c>
      <c r="V1368" s="58">
        <f t="shared" si="506"/>
        <v>0</v>
      </c>
      <c r="W1368" s="58">
        <f t="shared" si="507"/>
        <v>0</v>
      </c>
      <c r="X1368" s="58">
        <f t="shared" si="508"/>
        <v>0</v>
      </c>
      <c r="Y1368" s="58">
        <f t="shared" si="509"/>
        <v>0</v>
      </c>
      <c r="Z1368">
        <f t="shared" si="518"/>
        <v>226991</v>
      </c>
    </row>
    <row r="1369" spans="1:26" x14ac:dyDescent="0.3">
      <c r="A1369" s="56" t="str">
        <f t="shared" si="495"/>
        <v>OUT TIME</v>
      </c>
      <c r="B1369" s="56" t="str">
        <f t="shared" si="512"/>
        <v>ultimo</v>
      </c>
      <c r="C1369" s="55">
        <f t="shared" si="513"/>
        <v>1</v>
      </c>
      <c r="D1369" t="str">
        <f t="shared" si="513"/>
        <v>Bocas del Toro</v>
      </c>
      <c r="E1369" s="23">
        <f t="shared" si="496"/>
        <v>44090</v>
      </c>
      <c r="F1369" s="54">
        <f t="shared" si="497"/>
        <v>106</v>
      </c>
      <c r="G1369" cm="1">
        <f t="array" ref="G1369">+INDEX('Casos ACUM Prov'!$CK$3:$OM$16,'TODO PROVINCIA'!C1369+1,'TODO PROVINCIA'!F1369)</f>
        <v>0</v>
      </c>
      <c r="H1369">
        <f t="shared" si="514"/>
        <v>0</v>
      </c>
      <c r="I1369" cm="1">
        <f t="array" ref="I1369">+INDEX('Muertes-PROV'!$C$3:$GE$16,$C1369+1,$F1369)</f>
        <v>0</v>
      </c>
      <c r="J1369">
        <f t="shared" si="515"/>
        <v>0</v>
      </c>
      <c r="K1369" cm="1">
        <f t="array" ref="K1369">+INDEX('rECUPERA-prov'!$C$3:$LA$16,$C1369+1,$F1369)</f>
        <v>0</v>
      </c>
      <c r="L1369">
        <f t="shared" si="516"/>
        <v>0</v>
      </c>
      <c r="M1369">
        <f t="shared" si="498"/>
        <v>0</v>
      </c>
      <c r="N1369">
        <f t="shared" si="517"/>
        <v>0</v>
      </c>
      <c r="O1369" s="57">
        <f t="shared" si="499"/>
        <v>0</v>
      </c>
      <c r="P1369" s="57">
        <f t="shared" si="500"/>
        <v>0</v>
      </c>
      <c r="Q1369" s="57">
        <f t="shared" si="501"/>
        <v>0</v>
      </c>
      <c r="R1369" s="57">
        <f t="shared" si="502"/>
        <v>0</v>
      </c>
      <c r="S1369" s="57">
        <f t="shared" si="503"/>
        <v>0</v>
      </c>
      <c r="T1369" s="57">
        <f t="shared" si="504"/>
        <v>0</v>
      </c>
      <c r="U1369" s="57">
        <f t="shared" si="505"/>
        <v>0</v>
      </c>
      <c r="V1369" s="58">
        <f t="shared" si="506"/>
        <v>0</v>
      </c>
      <c r="W1369" s="58">
        <f t="shared" si="507"/>
        <v>0</v>
      </c>
      <c r="X1369" s="58">
        <f t="shared" si="508"/>
        <v>0</v>
      </c>
      <c r="Y1369" s="58">
        <f t="shared" si="509"/>
        <v>0</v>
      </c>
      <c r="Z1369">
        <f t="shared" si="518"/>
        <v>125461</v>
      </c>
    </row>
    <row r="1370" spans="1:26" x14ac:dyDescent="0.3">
      <c r="A1370" s="56" t="str">
        <f t="shared" si="495"/>
        <v>OUT TIME</v>
      </c>
      <c r="B1370" s="56" t="str">
        <f t="shared" si="512"/>
        <v>ultimo</v>
      </c>
      <c r="C1370" s="55">
        <f t="shared" si="513"/>
        <v>2</v>
      </c>
      <c r="D1370" t="str">
        <f t="shared" si="513"/>
        <v>Coclé</v>
      </c>
      <c r="E1370" s="23">
        <f t="shared" si="496"/>
        <v>44090</v>
      </c>
      <c r="F1370" s="54">
        <f t="shared" si="497"/>
        <v>106</v>
      </c>
      <c r="G1370" cm="1">
        <f t="array" ref="G1370">+INDEX('Casos ACUM Prov'!$CK$3:$OM$16,'TODO PROVINCIA'!C1370+1,'TODO PROVINCIA'!F1370)</f>
        <v>0</v>
      </c>
      <c r="H1370">
        <f t="shared" si="514"/>
        <v>0</v>
      </c>
      <c r="I1370" cm="1">
        <f t="array" ref="I1370">+INDEX('Muertes-PROV'!$C$3:$GE$16,$C1370+1,$F1370)</f>
        <v>0</v>
      </c>
      <c r="J1370">
        <f t="shared" si="515"/>
        <v>0</v>
      </c>
      <c r="K1370" cm="1">
        <f t="array" ref="K1370">+INDEX('rECUPERA-prov'!$C$3:$LA$16,$C1370+1,$F1370)</f>
        <v>0</v>
      </c>
      <c r="L1370">
        <f t="shared" si="516"/>
        <v>0</v>
      </c>
      <c r="M1370">
        <f t="shared" si="498"/>
        <v>0</v>
      </c>
      <c r="N1370">
        <f t="shared" si="517"/>
        <v>0</v>
      </c>
      <c r="O1370" s="57">
        <f t="shared" si="499"/>
        <v>0</v>
      </c>
      <c r="P1370" s="57">
        <f t="shared" si="500"/>
        <v>0</v>
      </c>
      <c r="Q1370" s="57">
        <f t="shared" si="501"/>
        <v>0</v>
      </c>
      <c r="R1370" s="57">
        <f t="shared" si="502"/>
        <v>0</v>
      </c>
      <c r="S1370" s="57">
        <f t="shared" si="503"/>
        <v>0</v>
      </c>
      <c r="T1370" s="57">
        <f t="shared" si="504"/>
        <v>0</v>
      </c>
      <c r="U1370" s="57">
        <f t="shared" si="505"/>
        <v>0</v>
      </c>
      <c r="V1370" s="58">
        <f t="shared" si="506"/>
        <v>0</v>
      </c>
      <c r="W1370" s="58">
        <f t="shared" si="507"/>
        <v>0</v>
      </c>
      <c r="X1370" s="58">
        <f t="shared" si="508"/>
        <v>0</v>
      </c>
      <c r="Y1370" s="58">
        <f t="shared" si="509"/>
        <v>0</v>
      </c>
      <c r="Z1370">
        <f t="shared" si="518"/>
        <v>416873</v>
      </c>
    </row>
    <row r="1371" spans="1:26" x14ac:dyDescent="0.3">
      <c r="A1371" s="56" t="str">
        <f t="shared" si="495"/>
        <v>OUT TIME</v>
      </c>
      <c r="B1371" s="56" t="str">
        <f t="shared" si="512"/>
        <v>ultimo</v>
      </c>
      <c r="C1371" s="55">
        <f t="shared" si="513"/>
        <v>3</v>
      </c>
      <c r="D1371" t="str">
        <f t="shared" si="513"/>
        <v>Colón</v>
      </c>
      <c r="E1371" s="23">
        <f t="shared" si="496"/>
        <v>44090</v>
      </c>
      <c r="F1371" s="54">
        <f t="shared" si="497"/>
        <v>106</v>
      </c>
      <c r="G1371" cm="1">
        <f t="array" ref="G1371">+INDEX('Casos ACUM Prov'!$CK$3:$OM$16,'TODO PROVINCIA'!C1371+1,'TODO PROVINCIA'!F1371)</f>
        <v>0</v>
      </c>
      <c r="H1371">
        <f t="shared" si="514"/>
        <v>0</v>
      </c>
      <c r="I1371" cm="1">
        <f t="array" ref="I1371">+INDEX('Muertes-PROV'!$C$3:$GE$16,$C1371+1,$F1371)</f>
        <v>0</v>
      </c>
      <c r="J1371">
        <f t="shared" si="515"/>
        <v>0</v>
      </c>
      <c r="K1371" cm="1">
        <f t="array" ref="K1371">+INDEX('rECUPERA-prov'!$C$3:$LA$16,$C1371+1,$F1371)</f>
        <v>0</v>
      </c>
      <c r="L1371">
        <f t="shared" si="516"/>
        <v>0</v>
      </c>
      <c r="M1371">
        <f t="shared" si="498"/>
        <v>0</v>
      </c>
      <c r="N1371">
        <f t="shared" si="517"/>
        <v>0</v>
      </c>
      <c r="O1371" s="57">
        <f t="shared" si="499"/>
        <v>0</v>
      </c>
      <c r="P1371" s="57">
        <f t="shared" si="500"/>
        <v>0</v>
      </c>
      <c r="Q1371" s="57">
        <f t="shared" si="501"/>
        <v>0</v>
      </c>
      <c r="R1371" s="57">
        <f t="shared" si="502"/>
        <v>0</v>
      </c>
      <c r="S1371" s="57">
        <f t="shared" si="503"/>
        <v>0</v>
      </c>
      <c r="T1371" s="57">
        <f t="shared" si="504"/>
        <v>0</v>
      </c>
      <c r="U1371" s="57">
        <f t="shared" si="505"/>
        <v>0</v>
      </c>
      <c r="V1371" s="58">
        <f t="shared" si="506"/>
        <v>0</v>
      </c>
      <c r="W1371" s="58">
        <f t="shared" si="507"/>
        <v>0</v>
      </c>
      <c r="X1371" s="58">
        <f t="shared" si="508"/>
        <v>0</v>
      </c>
      <c r="Y1371" s="58">
        <f t="shared" si="509"/>
        <v>0</v>
      </c>
      <c r="Z1371">
        <f t="shared" si="518"/>
        <v>233708</v>
      </c>
    </row>
    <row r="1372" spans="1:26" x14ac:dyDescent="0.3">
      <c r="A1372" s="56" t="str">
        <f t="shared" si="495"/>
        <v>OUT TIME</v>
      </c>
      <c r="B1372" s="56" t="str">
        <f t="shared" si="512"/>
        <v>ultimo</v>
      </c>
      <c r="C1372" s="55">
        <f t="shared" ref="C1372:D1387" si="519">+C1359</f>
        <v>4</v>
      </c>
      <c r="D1372" t="str">
        <f t="shared" si="519"/>
        <v>Chiriquí</v>
      </c>
      <c r="E1372" s="23">
        <f t="shared" si="496"/>
        <v>44090</v>
      </c>
      <c r="F1372" s="54">
        <f t="shared" si="497"/>
        <v>106</v>
      </c>
      <c r="G1372" cm="1">
        <f t="array" ref="G1372">+INDEX('Casos ACUM Prov'!$CK$3:$OM$16,'TODO PROVINCIA'!C1372+1,'TODO PROVINCIA'!F1372)</f>
        <v>0</v>
      </c>
      <c r="H1372">
        <f t="shared" si="514"/>
        <v>0</v>
      </c>
      <c r="I1372" cm="1">
        <f t="array" ref="I1372">+INDEX('Muertes-PROV'!$C$3:$GE$16,$C1372+1,$F1372)</f>
        <v>0</v>
      </c>
      <c r="J1372">
        <f t="shared" si="515"/>
        <v>0</v>
      </c>
      <c r="K1372" cm="1">
        <f t="array" ref="K1372">+INDEX('rECUPERA-prov'!$C$3:$LA$16,$C1372+1,$F1372)</f>
        <v>0</v>
      </c>
      <c r="L1372">
        <f t="shared" si="516"/>
        <v>0</v>
      </c>
      <c r="M1372">
        <f t="shared" si="498"/>
        <v>0</v>
      </c>
      <c r="N1372">
        <f t="shared" si="517"/>
        <v>0</v>
      </c>
      <c r="O1372" s="57">
        <f t="shared" si="499"/>
        <v>0</v>
      </c>
      <c r="P1372" s="57">
        <f t="shared" si="500"/>
        <v>0</v>
      </c>
      <c r="Q1372" s="57">
        <f t="shared" si="501"/>
        <v>0</v>
      </c>
      <c r="R1372" s="57">
        <f t="shared" si="502"/>
        <v>0</v>
      </c>
      <c r="S1372" s="57">
        <f t="shared" si="503"/>
        <v>0</v>
      </c>
      <c r="T1372" s="57">
        <f t="shared" si="504"/>
        <v>0</v>
      </c>
      <c r="U1372" s="57">
        <f t="shared" si="505"/>
        <v>0</v>
      </c>
      <c r="V1372" s="58">
        <f t="shared" si="506"/>
        <v>0</v>
      </c>
      <c r="W1372" s="58">
        <f t="shared" si="507"/>
        <v>0</v>
      </c>
      <c r="X1372" s="58">
        <f t="shared" si="508"/>
        <v>0</v>
      </c>
      <c r="Y1372" s="58">
        <f t="shared" si="509"/>
        <v>0</v>
      </c>
      <c r="Z1372">
        <f t="shared" si="518"/>
        <v>241928</v>
      </c>
    </row>
    <row r="1373" spans="1:26" x14ac:dyDescent="0.3">
      <c r="A1373" s="56" t="str">
        <f t="shared" ref="A1373:A1436" si="520">+IFERROR(IF(AND(G1373=0,K1373=0,I1373=0),"OUT TIME","ON"),"OUT TIME")</f>
        <v>OUT TIME</v>
      </c>
      <c r="B1373" s="56" t="str">
        <f t="shared" si="512"/>
        <v>ultimo</v>
      </c>
      <c r="C1373" s="55">
        <f t="shared" si="519"/>
        <v>5</v>
      </c>
      <c r="D1373" t="str">
        <f t="shared" si="519"/>
        <v>Darién</v>
      </c>
      <c r="E1373" s="23">
        <f t="shared" ref="E1373:E1436" si="521">+IF(C1373=1,E1372+1,E1372)</f>
        <v>44090</v>
      </c>
      <c r="F1373" s="54">
        <f t="shared" ref="F1373:F1436" si="522">+IF(C1373=1,F1372+1,F1372)</f>
        <v>106</v>
      </c>
      <c r="G1373" cm="1">
        <f t="array" ref="G1373">+INDEX('Casos ACUM Prov'!$CK$3:$OM$16,'TODO PROVINCIA'!C1373+1,'TODO PROVINCIA'!F1373)</f>
        <v>0</v>
      </c>
      <c r="H1373">
        <f t="shared" si="514"/>
        <v>0</v>
      </c>
      <c r="I1373" cm="1">
        <f t="array" ref="I1373">+INDEX('Muertes-PROV'!$C$3:$GE$16,$C1373+1,$F1373)</f>
        <v>0</v>
      </c>
      <c r="J1373">
        <f t="shared" si="515"/>
        <v>0</v>
      </c>
      <c r="K1373" cm="1">
        <f t="array" ref="K1373">+INDEX('rECUPERA-prov'!$C$3:$LA$16,$C1373+1,$F1373)</f>
        <v>0</v>
      </c>
      <c r="L1373">
        <f t="shared" si="516"/>
        <v>0</v>
      </c>
      <c r="M1373">
        <f t="shared" ref="M1373:M1436" si="523">+G1373-I1373-K1373</f>
        <v>0</v>
      </c>
      <c r="N1373">
        <f t="shared" si="517"/>
        <v>0</v>
      </c>
      <c r="O1373" s="57">
        <f t="shared" ref="O1373:O1436" si="524">+IFERROR(I1373/G1373,0)</f>
        <v>0</v>
      </c>
      <c r="P1373" s="57">
        <f t="shared" ref="P1373:P1436" si="525">+IFERROR(K1373/G1373,0)</f>
        <v>0</v>
      </c>
      <c r="Q1373" s="57">
        <f t="shared" ref="Q1373:Q1436" si="526">+IFERROR(M1373/G1373,0)</f>
        <v>0</v>
      </c>
      <c r="R1373" s="57">
        <f t="shared" ref="R1373:R1436" si="527">+IFERROR(H1373/G1373,0)</f>
        <v>0</v>
      </c>
      <c r="S1373" s="57">
        <f t="shared" ref="S1373:S1436" si="528">+IFERROR(J1373/I1373,0)</f>
        <v>0</v>
      </c>
      <c r="T1373" s="57">
        <f t="shared" ref="T1373:T1436" si="529">+IFERROR(L1373/K1373,0)</f>
        <v>0</v>
      </c>
      <c r="U1373" s="57">
        <f t="shared" ref="U1373:U1436" si="530">+IFERROR(N1373/M1373,0)</f>
        <v>0</v>
      </c>
      <c r="V1373" s="58">
        <f t="shared" ref="V1373:V1436" si="531">+G1373/($Z1373/1000000)</f>
        <v>0</v>
      </c>
      <c r="W1373" s="58">
        <f t="shared" ref="W1373:W1436" si="532">+I1373/($Z1373/1000000)</f>
        <v>0</v>
      </c>
      <c r="X1373" s="58">
        <f t="shared" ref="X1373:X1436" si="533">+K1373/($Z1373/1000000)</f>
        <v>0</v>
      </c>
      <c r="Y1373" s="58">
        <f t="shared" ref="Y1373:Y1436" si="534">+M1373/($Z1373/1000000)</f>
        <v>0</v>
      </c>
      <c r="Z1373">
        <f t="shared" si="518"/>
        <v>10001</v>
      </c>
    </row>
    <row r="1374" spans="1:26" x14ac:dyDescent="0.3">
      <c r="A1374" s="56" t="str">
        <f t="shared" si="520"/>
        <v>OUT TIME</v>
      </c>
      <c r="B1374" s="56" t="str">
        <f t="shared" si="512"/>
        <v>ultimo</v>
      </c>
      <c r="C1374" s="55">
        <f t="shared" si="519"/>
        <v>6</v>
      </c>
      <c r="D1374" t="str">
        <f t="shared" si="519"/>
        <v>Herrera</v>
      </c>
      <c r="E1374" s="23">
        <f t="shared" si="521"/>
        <v>44090</v>
      </c>
      <c r="F1374" s="54">
        <f t="shared" si="522"/>
        <v>106</v>
      </c>
      <c r="G1374" cm="1">
        <f t="array" ref="G1374">+INDEX('Casos ACUM Prov'!$CK$3:$OM$16,'TODO PROVINCIA'!C1374+1,'TODO PROVINCIA'!F1374)</f>
        <v>0</v>
      </c>
      <c r="H1374">
        <f t="shared" si="514"/>
        <v>0</v>
      </c>
      <c r="I1374" cm="1">
        <f t="array" ref="I1374">+INDEX('Muertes-PROV'!$C$3:$GE$16,$C1374+1,$F1374)</f>
        <v>0</v>
      </c>
      <c r="J1374">
        <f t="shared" si="515"/>
        <v>0</v>
      </c>
      <c r="K1374" cm="1">
        <f t="array" ref="K1374">+INDEX('rECUPERA-prov'!$C$3:$LA$16,$C1374+1,$F1374)</f>
        <v>0</v>
      </c>
      <c r="L1374">
        <f t="shared" si="516"/>
        <v>0</v>
      </c>
      <c r="M1374">
        <f t="shared" si="523"/>
        <v>0</v>
      </c>
      <c r="N1374">
        <f t="shared" si="517"/>
        <v>0</v>
      </c>
      <c r="O1374" s="57">
        <f t="shared" si="524"/>
        <v>0</v>
      </c>
      <c r="P1374" s="57">
        <f t="shared" si="525"/>
        <v>0</v>
      </c>
      <c r="Q1374" s="57">
        <f t="shared" si="526"/>
        <v>0</v>
      </c>
      <c r="R1374" s="57">
        <f t="shared" si="527"/>
        <v>0</v>
      </c>
      <c r="S1374" s="57">
        <f t="shared" si="528"/>
        <v>0</v>
      </c>
      <c r="T1374" s="57">
        <f t="shared" si="529"/>
        <v>0</v>
      </c>
      <c r="U1374" s="57">
        <f t="shared" si="530"/>
        <v>0</v>
      </c>
      <c r="V1374" s="58">
        <f t="shared" si="531"/>
        <v>0</v>
      </c>
      <c r="W1374" s="58">
        <f t="shared" si="532"/>
        <v>0</v>
      </c>
      <c r="X1374" s="58">
        <f t="shared" si="533"/>
        <v>0</v>
      </c>
      <c r="Y1374" s="58">
        <f t="shared" si="534"/>
        <v>0</v>
      </c>
      <c r="Z1374">
        <f t="shared" si="518"/>
        <v>33109</v>
      </c>
    </row>
    <row r="1375" spans="1:26" x14ac:dyDescent="0.3">
      <c r="A1375" s="56" t="str">
        <f t="shared" si="520"/>
        <v>OUT TIME</v>
      </c>
      <c r="B1375" s="56" t="str">
        <f t="shared" si="512"/>
        <v>ultimo</v>
      </c>
      <c r="C1375" s="55">
        <f t="shared" si="519"/>
        <v>7</v>
      </c>
      <c r="D1375" t="str">
        <f t="shared" si="519"/>
        <v>Los Santos</v>
      </c>
      <c r="E1375" s="23">
        <f t="shared" si="521"/>
        <v>44090</v>
      </c>
      <c r="F1375" s="54">
        <f t="shared" si="522"/>
        <v>106</v>
      </c>
      <c r="G1375" cm="1">
        <f t="array" ref="G1375">+INDEX('Casos ACUM Prov'!$CK$3:$OM$16,'TODO PROVINCIA'!C1375+1,'TODO PROVINCIA'!F1375)</f>
        <v>0</v>
      </c>
      <c r="H1375">
        <f t="shared" si="514"/>
        <v>0</v>
      </c>
      <c r="I1375" cm="1">
        <f t="array" ref="I1375">+INDEX('Muertes-PROV'!$C$3:$GE$16,$C1375+1,$F1375)</f>
        <v>0</v>
      </c>
      <c r="J1375">
        <f t="shared" si="515"/>
        <v>0</v>
      </c>
      <c r="K1375" cm="1">
        <f t="array" ref="K1375">+INDEX('rECUPERA-prov'!$C$3:$LA$16,$C1375+1,$F1375)</f>
        <v>0</v>
      </c>
      <c r="L1375">
        <f t="shared" si="516"/>
        <v>0</v>
      </c>
      <c r="M1375">
        <f t="shared" si="523"/>
        <v>0</v>
      </c>
      <c r="N1375">
        <f t="shared" si="517"/>
        <v>0</v>
      </c>
      <c r="O1375" s="57">
        <f t="shared" si="524"/>
        <v>0</v>
      </c>
      <c r="P1375" s="57">
        <f t="shared" si="525"/>
        <v>0</v>
      </c>
      <c r="Q1375" s="57">
        <f t="shared" si="526"/>
        <v>0</v>
      </c>
      <c r="R1375" s="57">
        <f t="shared" si="527"/>
        <v>0</v>
      </c>
      <c r="S1375" s="57">
        <f t="shared" si="528"/>
        <v>0</v>
      </c>
      <c r="T1375" s="57">
        <f t="shared" si="529"/>
        <v>0</v>
      </c>
      <c r="U1375" s="57">
        <f t="shared" si="530"/>
        <v>0</v>
      </c>
      <c r="V1375" s="58">
        <f t="shared" si="531"/>
        <v>0</v>
      </c>
      <c r="W1375" s="58">
        <f t="shared" si="532"/>
        <v>0</v>
      </c>
      <c r="X1375" s="58">
        <f t="shared" si="533"/>
        <v>0</v>
      </c>
      <c r="Y1375" s="58">
        <f t="shared" si="534"/>
        <v>0</v>
      </c>
      <c r="Z1375">
        <f t="shared" si="518"/>
        <v>156747</v>
      </c>
    </row>
    <row r="1376" spans="1:26" x14ac:dyDescent="0.3">
      <c r="A1376" s="56" t="str">
        <f t="shared" si="520"/>
        <v>OUT TIME</v>
      </c>
      <c r="B1376" s="56" t="str">
        <f t="shared" si="512"/>
        <v>ultimo</v>
      </c>
      <c r="C1376" s="55">
        <f t="shared" si="519"/>
        <v>8</v>
      </c>
      <c r="D1376" t="str">
        <f t="shared" si="519"/>
        <v>Panamá</v>
      </c>
      <c r="E1376" s="23">
        <f t="shared" si="521"/>
        <v>44090</v>
      </c>
      <c r="F1376" s="54">
        <f t="shared" si="522"/>
        <v>106</v>
      </c>
      <c r="G1376" cm="1">
        <f t="array" ref="G1376">+INDEX('Casos ACUM Prov'!$CK$3:$OM$16,'TODO PROVINCIA'!C1376+1,'TODO PROVINCIA'!F1376)</f>
        <v>0</v>
      </c>
      <c r="H1376">
        <f t="shared" si="514"/>
        <v>0</v>
      </c>
      <c r="I1376" cm="1">
        <f t="array" ref="I1376">+INDEX('Muertes-PROV'!$C$3:$GE$16,$C1376+1,$F1376)</f>
        <v>0</v>
      </c>
      <c r="J1376">
        <f t="shared" si="515"/>
        <v>0</v>
      </c>
      <c r="K1376" cm="1">
        <f t="array" ref="K1376">+INDEX('rECUPERA-prov'!$C$3:$LA$16,$C1376+1,$F1376)</f>
        <v>0</v>
      </c>
      <c r="L1376">
        <f t="shared" si="516"/>
        <v>0</v>
      </c>
      <c r="M1376">
        <f t="shared" si="523"/>
        <v>0</v>
      </c>
      <c r="N1376">
        <f t="shared" si="517"/>
        <v>0</v>
      </c>
      <c r="O1376" s="57">
        <f t="shared" si="524"/>
        <v>0</v>
      </c>
      <c r="P1376" s="57">
        <f t="shared" si="525"/>
        <v>0</v>
      </c>
      <c r="Q1376" s="57">
        <f t="shared" si="526"/>
        <v>0</v>
      </c>
      <c r="R1376" s="57">
        <f t="shared" si="527"/>
        <v>0</v>
      </c>
      <c r="S1376" s="57">
        <f t="shared" si="528"/>
        <v>0</v>
      </c>
      <c r="T1376" s="57">
        <f t="shared" si="529"/>
        <v>0</v>
      </c>
      <c r="U1376" s="57">
        <f t="shared" si="530"/>
        <v>0</v>
      </c>
      <c r="V1376" s="58">
        <f t="shared" si="531"/>
        <v>0</v>
      </c>
      <c r="W1376" s="58">
        <f t="shared" si="532"/>
        <v>0</v>
      </c>
      <c r="X1376" s="58">
        <f t="shared" si="533"/>
        <v>0</v>
      </c>
      <c r="Y1376" s="58">
        <f t="shared" si="534"/>
        <v>0</v>
      </c>
      <c r="Z1376">
        <f t="shared" si="518"/>
        <v>109955</v>
      </c>
    </row>
    <row r="1377" spans="1:26" x14ac:dyDescent="0.3">
      <c r="A1377" s="56" t="str">
        <f t="shared" si="520"/>
        <v>OUT TIME</v>
      </c>
      <c r="B1377" s="56" t="str">
        <f t="shared" si="512"/>
        <v>ultimo</v>
      </c>
      <c r="C1377" s="55">
        <f t="shared" si="519"/>
        <v>9</v>
      </c>
      <c r="D1377" t="str">
        <f t="shared" si="519"/>
        <v>Veraguas</v>
      </c>
      <c r="E1377" s="23">
        <f t="shared" si="521"/>
        <v>44090</v>
      </c>
      <c r="F1377" s="54">
        <f t="shared" si="522"/>
        <v>106</v>
      </c>
      <c r="G1377" cm="1">
        <f t="array" ref="G1377">+INDEX('Casos ACUM Prov'!$CK$3:$OM$16,'TODO PROVINCIA'!C1377+1,'TODO PROVINCIA'!F1377)</f>
        <v>0</v>
      </c>
      <c r="H1377">
        <f t="shared" si="514"/>
        <v>0</v>
      </c>
      <c r="I1377" cm="1">
        <f t="array" ref="I1377">+INDEX('Muertes-PROV'!$C$3:$GE$16,$C1377+1,$F1377)</f>
        <v>0</v>
      </c>
      <c r="J1377">
        <f t="shared" si="515"/>
        <v>0</v>
      </c>
      <c r="K1377" cm="1">
        <f t="array" ref="K1377">+INDEX('rECUPERA-prov'!$C$3:$LA$16,$C1377+1,$F1377)</f>
        <v>0</v>
      </c>
      <c r="L1377">
        <f t="shared" si="516"/>
        <v>0</v>
      </c>
      <c r="M1377">
        <f t="shared" si="523"/>
        <v>0</v>
      </c>
      <c r="N1377">
        <f t="shared" si="517"/>
        <v>0</v>
      </c>
      <c r="O1377" s="57">
        <f t="shared" si="524"/>
        <v>0</v>
      </c>
      <c r="P1377" s="57">
        <f t="shared" si="525"/>
        <v>0</v>
      </c>
      <c r="Q1377" s="57">
        <f t="shared" si="526"/>
        <v>0</v>
      </c>
      <c r="R1377" s="57">
        <f t="shared" si="527"/>
        <v>0</v>
      </c>
      <c r="S1377" s="57">
        <f t="shared" si="528"/>
        <v>0</v>
      </c>
      <c r="T1377" s="57">
        <f t="shared" si="529"/>
        <v>0</v>
      </c>
      <c r="U1377" s="57">
        <f t="shared" si="530"/>
        <v>0</v>
      </c>
      <c r="V1377" s="58">
        <f t="shared" si="531"/>
        <v>0</v>
      </c>
      <c r="W1377" s="58">
        <f t="shared" si="532"/>
        <v>0</v>
      </c>
      <c r="X1377" s="58">
        <f t="shared" si="533"/>
        <v>0</v>
      </c>
      <c r="Y1377" s="58">
        <f t="shared" si="534"/>
        <v>0</v>
      </c>
      <c r="Z1377">
        <f t="shared" si="518"/>
        <v>109955</v>
      </c>
    </row>
    <row r="1378" spans="1:26" x14ac:dyDescent="0.3">
      <c r="A1378" s="56" t="str">
        <f t="shared" si="520"/>
        <v>OUT TIME</v>
      </c>
      <c r="B1378" s="56" t="str">
        <f t="shared" si="512"/>
        <v>ultimo</v>
      </c>
      <c r="C1378" s="55">
        <f t="shared" si="519"/>
        <v>10</v>
      </c>
      <c r="D1378" t="str">
        <f t="shared" si="519"/>
        <v>Comarca Kuna Yala</v>
      </c>
      <c r="E1378" s="23">
        <f t="shared" si="521"/>
        <v>44090</v>
      </c>
      <c r="F1378" s="54">
        <f t="shared" si="522"/>
        <v>106</v>
      </c>
      <c r="G1378" cm="1">
        <f t="array" ref="G1378">+INDEX('Casos ACUM Prov'!$CK$3:$OM$16,'TODO PROVINCIA'!C1378+1,'TODO PROVINCIA'!F1378)</f>
        <v>0</v>
      </c>
      <c r="H1378">
        <f t="shared" si="514"/>
        <v>0</v>
      </c>
      <c r="I1378" cm="1">
        <f t="array" ref="I1378">+INDEX('Muertes-PROV'!$C$3:$GE$16,$C1378+1,$F1378)</f>
        <v>0</v>
      </c>
      <c r="J1378">
        <f t="shared" si="515"/>
        <v>0</v>
      </c>
      <c r="K1378" cm="1">
        <f t="array" ref="K1378">+INDEX('rECUPERA-prov'!$C$3:$LA$16,$C1378+1,$F1378)</f>
        <v>0</v>
      </c>
      <c r="L1378">
        <f t="shared" si="516"/>
        <v>0</v>
      </c>
      <c r="M1378">
        <f t="shared" si="523"/>
        <v>0</v>
      </c>
      <c r="N1378">
        <f t="shared" si="517"/>
        <v>0</v>
      </c>
      <c r="O1378" s="57">
        <f t="shared" si="524"/>
        <v>0</v>
      </c>
      <c r="P1378" s="57">
        <f t="shared" si="525"/>
        <v>0</v>
      </c>
      <c r="Q1378" s="57">
        <f t="shared" si="526"/>
        <v>0</v>
      </c>
      <c r="R1378" s="57">
        <f t="shared" si="527"/>
        <v>0</v>
      </c>
      <c r="S1378" s="57">
        <f t="shared" si="528"/>
        <v>0</v>
      </c>
      <c r="T1378" s="57">
        <f t="shared" si="529"/>
        <v>0</v>
      </c>
      <c r="U1378" s="57">
        <f t="shared" si="530"/>
        <v>0</v>
      </c>
      <c r="V1378" s="58">
        <f t="shared" si="531"/>
        <v>0</v>
      </c>
      <c r="W1378" s="58">
        <f t="shared" si="532"/>
        <v>0</v>
      </c>
      <c r="X1378" s="58">
        <f t="shared" si="533"/>
        <v>0</v>
      </c>
      <c r="Y1378" s="58">
        <f t="shared" si="534"/>
        <v>0</v>
      </c>
      <c r="Z1378">
        <f t="shared" si="518"/>
        <v>89592</v>
      </c>
    </row>
    <row r="1379" spans="1:26" x14ac:dyDescent="0.3">
      <c r="A1379" s="56" t="str">
        <f t="shared" si="520"/>
        <v>OUT TIME</v>
      </c>
      <c r="B1379" s="56" t="str">
        <f t="shared" si="512"/>
        <v>ultimo</v>
      </c>
      <c r="C1379" s="55">
        <f t="shared" si="519"/>
        <v>11</v>
      </c>
      <c r="D1379" t="str">
        <f t="shared" si="519"/>
        <v>Comarca Emberá Wounaán</v>
      </c>
      <c r="E1379" s="23">
        <f t="shared" si="521"/>
        <v>44090</v>
      </c>
      <c r="F1379" s="54">
        <f t="shared" si="522"/>
        <v>106</v>
      </c>
      <c r="G1379" cm="1">
        <f t="array" ref="G1379">+INDEX('Casos ACUM Prov'!$CK$3:$OM$16,'TODO PROVINCIA'!C1379+1,'TODO PROVINCIA'!F1379)</f>
        <v>0</v>
      </c>
      <c r="H1379">
        <f t="shared" si="514"/>
        <v>0</v>
      </c>
      <c r="I1379" cm="1">
        <f t="array" ref="I1379">+INDEX('Muertes-PROV'!$C$3:$GE$16,$C1379+1,$F1379)</f>
        <v>0</v>
      </c>
      <c r="J1379">
        <f t="shared" si="515"/>
        <v>0</v>
      </c>
      <c r="K1379" cm="1">
        <f t="array" ref="K1379">+INDEX('rECUPERA-prov'!$C$3:$LA$16,$C1379+1,$F1379)</f>
        <v>0</v>
      </c>
      <c r="L1379">
        <f t="shared" si="516"/>
        <v>0</v>
      </c>
      <c r="M1379">
        <f t="shared" si="523"/>
        <v>0</v>
      </c>
      <c r="N1379">
        <f t="shared" si="517"/>
        <v>0</v>
      </c>
      <c r="O1379" s="57">
        <f t="shared" si="524"/>
        <v>0</v>
      </c>
      <c r="P1379" s="57">
        <f t="shared" si="525"/>
        <v>0</v>
      </c>
      <c r="Q1379" s="57">
        <f t="shared" si="526"/>
        <v>0</v>
      </c>
      <c r="R1379" s="57">
        <f t="shared" si="527"/>
        <v>0</v>
      </c>
      <c r="S1379" s="57">
        <f t="shared" si="528"/>
        <v>0</v>
      </c>
      <c r="T1379" s="57">
        <f t="shared" si="529"/>
        <v>0</v>
      </c>
      <c r="U1379" s="57">
        <f t="shared" si="530"/>
        <v>0</v>
      </c>
      <c r="V1379" s="58">
        <f t="shared" si="531"/>
        <v>0</v>
      </c>
      <c r="W1379" s="58">
        <f t="shared" si="532"/>
        <v>0</v>
      </c>
      <c r="X1379" s="58">
        <f t="shared" si="533"/>
        <v>0</v>
      </c>
      <c r="Y1379" s="58">
        <f t="shared" si="534"/>
        <v>0</v>
      </c>
      <c r="Z1379">
        <f t="shared" si="518"/>
        <v>1249032</v>
      </c>
    </row>
    <row r="1380" spans="1:26" x14ac:dyDescent="0.3">
      <c r="A1380" s="56" t="str">
        <f t="shared" si="520"/>
        <v>OUT TIME</v>
      </c>
      <c r="B1380" s="56" t="str">
        <f t="shared" si="512"/>
        <v>ultimo</v>
      </c>
      <c r="C1380" s="55">
        <f t="shared" si="519"/>
        <v>12</v>
      </c>
      <c r="D1380" t="str">
        <f t="shared" si="519"/>
        <v>Comarca Ngäbe Buglé</v>
      </c>
      <c r="E1380" s="23">
        <f t="shared" si="521"/>
        <v>44090</v>
      </c>
      <c r="F1380" s="54">
        <f t="shared" si="522"/>
        <v>106</v>
      </c>
      <c r="G1380" cm="1">
        <f t="array" ref="G1380">+INDEX('Casos ACUM Prov'!$CK$3:$OM$16,'TODO PROVINCIA'!C1380+1,'TODO PROVINCIA'!F1380)</f>
        <v>0</v>
      </c>
      <c r="H1380">
        <f t="shared" si="514"/>
        <v>0</v>
      </c>
      <c r="I1380" cm="1">
        <f t="array" ref="I1380">+INDEX('Muertes-PROV'!$C$3:$GE$16,$C1380+1,$F1380)</f>
        <v>0</v>
      </c>
      <c r="J1380">
        <f t="shared" si="515"/>
        <v>0</v>
      </c>
      <c r="K1380" cm="1">
        <f t="array" ref="K1380">+INDEX('rECUPERA-prov'!$C$3:$LA$16,$C1380+1,$F1380)</f>
        <v>0</v>
      </c>
      <c r="L1380">
        <f t="shared" si="516"/>
        <v>0</v>
      </c>
      <c r="M1380">
        <f t="shared" si="523"/>
        <v>0</v>
      </c>
      <c r="N1380">
        <f t="shared" si="517"/>
        <v>0</v>
      </c>
      <c r="O1380" s="57">
        <f t="shared" si="524"/>
        <v>0</v>
      </c>
      <c r="P1380" s="57">
        <f t="shared" si="525"/>
        <v>0</v>
      </c>
      <c r="Q1380" s="57">
        <f t="shared" si="526"/>
        <v>0</v>
      </c>
      <c r="R1380" s="57">
        <f t="shared" si="527"/>
        <v>0</v>
      </c>
      <c r="S1380" s="57">
        <f t="shared" si="528"/>
        <v>0</v>
      </c>
      <c r="T1380" s="57">
        <f t="shared" si="529"/>
        <v>0</v>
      </c>
      <c r="U1380" s="57">
        <f t="shared" si="530"/>
        <v>0</v>
      </c>
      <c r="V1380" s="58">
        <f t="shared" si="531"/>
        <v>0</v>
      </c>
      <c r="W1380" s="58">
        <f t="shared" si="532"/>
        <v>0</v>
      </c>
      <c r="X1380" s="58">
        <f t="shared" si="533"/>
        <v>0</v>
      </c>
      <c r="Y1380" s="58">
        <f t="shared" si="534"/>
        <v>0</v>
      </c>
      <c r="Z1380">
        <f t="shared" si="518"/>
        <v>464038</v>
      </c>
    </row>
    <row r="1381" spans="1:26" x14ac:dyDescent="0.3">
      <c r="A1381" s="56" t="str">
        <f t="shared" si="520"/>
        <v>OUT TIME</v>
      </c>
      <c r="B1381" s="56" t="str">
        <f t="shared" si="512"/>
        <v>ultimo</v>
      </c>
      <c r="C1381" s="55">
        <f t="shared" si="519"/>
        <v>13</v>
      </c>
      <c r="D1381" t="str">
        <f t="shared" si="519"/>
        <v>Panamá Oeste</v>
      </c>
      <c r="E1381" s="23">
        <f t="shared" si="521"/>
        <v>44090</v>
      </c>
      <c r="F1381" s="54">
        <f t="shared" si="522"/>
        <v>106</v>
      </c>
      <c r="G1381" cm="1">
        <f t="array" ref="G1381">+INDEX('Casos ACUM Prov'!$CK$3:$OM$16,'TODO PROVINCIA'!C1381+1,'TODO PROVINCIA'!F1381)</f>
        <v>0</v>
      </c>
      <c r="H1381">
        <f t="shared" si="514"/>
        <v>0</v>
      </c>
      <c r="I1381" cm="1">
        <f t="array" ref="I1381">+INDEX('Muertes-PROV'!$C$3:$GE$16,$C1381+1,$F1381)</f>
        <v>0</v>
      </c>
      <c r="J1381">
        <f t="shared" si="515"/>
        <v>0</v>
      </c>
      <c r="K1381" cm="1">
        <f t="array" ref="K1381">+INDEX('rECUPERA-prov'!$C$3:$LA$16,$C1381+1,$F1381)</f>
        <v>0</v>
      </c>
      <c r="L1381">
        <f t="shared" si="516"/>
        <v>0</v>
      </c>
      <c r="M1381">
        <f t="shared" si="523"/>
        <v>0</v>
      </c>
      <c r="N1381">
        <f t="shared" si="517"/>
        <v>0</v>
      </c>
      <c r="O1381" s="57">
        <f t="shared" si="524"/>
        <v>0</v>
      </c>
      <c r="P1381" s="57">
        <f t="shared" si="525"/>
        <v>0</v>
      </c>
      <c r="Q1381" s="57">
        <f t="shared" si="526"/>
        <v>0</v>
      </c>
      <c r="R1381" s="57">
        <f t="shared" si="527"/>
        <v>0</v>
      </c>
      <c r="S1381" s="57">
        <f t="shared" si="528"/>
        <v>0</v>
      </c>
      <c r="T1381" s="57">
        <f t="shared" si="529"/>
        <v>0</v>
      </c>
      <c r="U1381" s="57">
        <f t="shared" si="530"/>
        <v>0</v>
      </c>
      <c r="V1381" s="58">
        <f t="shared" si="531"/>
        <v>0</v>
      </c>
      <c r="W1381" s="58">
        <f t="shared" si="532"/>
        <v>0</v>
      </c>
      <c r="X1381" s="58">
        <f t="shared" si="533"/>
        <v>0</v>
      </c>
      <c r="Y1381" s="58">
        <f t="shared" si="534"/>
        <v>0</v>
      </c>
      <c r="Z1381">
        <f t="shared" si="518"/>
        <v>226991</v>
      </c>
    </row>
    <row r="1382" spans="1:26" x14ac:dyDescent="0.3">
      <c r="A1382" s="56" t="str">
        <f t="shared" si="520"/>
        <v>OUT TIME</v>
      </c>
      <c r="B1382" s="56" t="str">
        <f t="shared" si="512"/>
        <v>ultimo</v>
      </c>
      <c r="C1382" s="55">
        <f t="shared" si="519"/>
        <v>1</v>
      </c>
      <c r="D1382" t="str">
        <f t="shared" si="519"/>
        <v>Bocas del Toro</v>
      </c>
      <c r="E1382" s="23">
        <f t="shared" si="521"/>
        <v>44091</v>
      </c>
      <c r="F1382" s="54">
        <f t="shared" si="522"/>
        <v>107</v>
      </c>
      <c r="G1382" cm="1">
        <f t="array" ref="G1382">+INDEX('Casos ACUM Prov'!$CK$3:$OM$16,'TODO PROVINCIA'!C1382+1,'TODO PROVINCIA'!F1382)</f>
        <v>0</v>
      </c>
      <c r="H1382">
        <f t="shared" si="514"/>
        <v>0</v>
      </c>
      <c r="I1382" cm="1">
        <f t="array" ref="I1382">+INDEX('Muertes-PROV'!$C$3:$GE$16,$C1382+1,$F1382)</f>
        <v>0</v>
      </c>
      <c r="J1382">
        <f t="shared" si="515"/>
        <v>0</v>
      </c>
      <c r="K1382" cm="1">
        <f t="array" ref="K1382">+INDEX('rECUPERA-prov'!$C$3:$LA$16,$C1382+1,$F1382)</f>
        <v>0</v>
      </c>
      <c r="L1382">
        <f t="shared" si="516"/>
        <v>0</v>
      </c>
      <c r="M1382">
        <f t="shared" si="523"/>
        <v>0</v>
      </c>
      <c r="N1382">
        <f t="shared" si="517"/>
        <v>0</v>
      </c>
      <c r="O1382" s="57">
        <f t="shared" si="524"/>
        <v>0</v>
      </c>
      <c r="P1382" s="57">
        <f t="shared" si="525"/>
        <v>0</v>
      </c>
      <c r="Q1382" s="57">
        <f t="shared" si="526"/>
        <v>0</v>
      </c>
      <c r="R1382" s="57">
        <f t="shared" si="527"/>
        <v>0</v>
      </c>
      <c r="S1382" s="57">
        <f t="shared" si="528"/>
        <v>0</v>
      </c>
      <c r="T1382" s="57">
        <f t="shared" si="529"/>
        <v>0</v>
      </c>
      <c r="U1382" s="57">
        <f t="shared" si="530"/>
        <v>0</v>
      </c>
      <c r="V1382" s="58">
        <f t="shared" si="531"/>
        <v>0</v>
      </c>
      <c r="W1382" s="58">
        <f t="shared" si="532"/>
        <v>0</v>
      </c>
      <c r="X1382" s="58">
        <f t="shared" si="533"/>
        <v>0</v>
      </c>
      <c r="Y1382" s="58">
        <f t="shared" si="534"/>
        <v>0</v>
      </c>
      <c r="Z1382">
        <f t="shared" si="518"/>
        <v>125461</v>
      </c>
    </row>
    <row r="1383" spans="1:26" x14ac:dyDescent="0.3">
      <c r="A1383" s="56" t="str">
        <f t="shared" si="520"/>
        <v>OUT TIME</v>
      </c>
      <c r="B1383" s="56" t="str">
        <f t="shared" si="512"/>
        <v>ultimo</v>
      </c>
      <c r="C1383" s="55">
        <f t="shared" si="519"/>
        <v>2</v>
      </c>
      <c r="D1383" t="str">
        <f t="shared" si="519"/>
        <v>Coclé</v>
      </c>
      <c r="E1383" s="23">
        <f t="shared" si="521"/>
        <v>44091</v>
      </c>
      <c r="F1383" s="54">
        <f t="shared" si="522"/>
        <v>107</v>
      </c>
      <c r="G1383" cm="1">
        <f t="array" ref="G1383">+INDEX('Casos ACUM Prov'!$CK$3:$OM$16,'TODO PROVINCIA'!C1383+1,'TODO PROVINCIA'!F1383)</f>
        <v>0</v>
      </c>
      <c r="H1383">
        <f t="shared" si="514"/>
        <v>0</v>
      </c>
      <c r="I1383" cm="1">
        <f t="array" ref="I1383">+INDEX('Muertes-PROV'!$C$3:$GE$16,$C1383+1,$F1383)</f>
        <v>0</v>
      </c>
      <c r="J1383">
        <f t="shared" si="515"/>
        <v>0</v>
      </c>
      <c r="K1383" cm="1">
        <f t="array" ref="K1383">+INDEX('rECUPERA-prov'!$C$3:$LA$16,$C1383+1,$F1383)</f>
        <v>0</v>
      </c>
      <c r="L1383">
        <f t="shared" si="516"/>
        <v>0</v>
      </c>
      <c r="M1383">
        <f t="shared" si="523"/>
        <v>0</v>
      </c>
      <c r="N1383">
        <f t="shared" si="517"/>
        <v>0</v>
      </c>
      <c r="O1383" s="57">
        <f t="shared" si="524"/>
        <v>0</v>
      </c>
      <c r="P1383" s="57">
        <f t="shared" si="525"/>
        <v>0</v>
      </c>
      <c r="Q1383" s="57">
        <f t="shared" si="526"/>
        <v>0</v>
      </c>
      <c r="R1383" s="57">
        <f t="shared" si="527"/>
        <v>0</v>
      </c>
      <c r="S1383" s="57">
        <f t="shared" si="528"/>
        <v>0</v>
      </c>
      <c r="T1383" s="57">
        <f t="shared" si="529"/>
        <v>0</v>
      </c>
      <c r="U1383" s="57">
        <f t="shared" si="530"/>
        <v>0</v>
      </c>
      <c r="V1383" s="58">
        <f t="shared" si="531"/>
        <v>0</v>
      </c>
      <c r="W1383" s="58">
        <f t="shared" si="532"/>
        <v>0</v>
      </c>
      <c r="X1383" s="58">
        <f t="shared" si="533"/>
        <v>0</v>
      </c>
      <c r="Y1383" s="58">
        <f t="shared" si="534"/>
        <v>0</v>
      </c>
      <c r="Z1383">
        <f t="shared" si="518"/>
        <v>416873</v>
      </c>
    </row>
    <row r="1384" spans="1:26" x14ac:dyDescent="0.3">
      <c r="A1384" s="56" t="str">
        <f t="shared" si="520"/>
        <v>OUT TIME</v>
      </c>
      <c r="B1384" s="56" t="str">
        <f t="shared" si="512"/>
        <v>ultimo</v>
      </c>
      <c r="C1384" s="55">
        <f t="shared" si="519"/>
        <v>3</v>
      </c>
      <c r="D1384" t="str">
        <f t="shared" si="519"/>
        <v>Colón</v>
      </c>
      <c r="E1384" s="23">
        <f t="shared" si="521"/>
        <v>44091</v>
      </c>
      <c r="F1384" s="54">
        <f t="shared" si="522"/>
        <v>107</v>
      </c>
      <c r="G1384" cm="1">
        <f t="array" ref="G1384">+INDEX('Casos ACUM Prov'!$CK$3:$OM$16,'TODO PROVINCIA'!C1384+1,'TODO PROVINCIA'!F1384)</f>
        <v>0</v>
      </c>
      <c r="H1384">
        <f t="shared" si="514"/>
        <v>0</v>
      </c>
      <c r="I1384" cm="1">
        <f t="array" ref="I1384">+INDEX('Muertes-PROV'!$C$3:$GE$16,$C1384+1,$F1384)</f>
        <v>0</v>
      </c>
      <c r="J1384">
        <f t="shared" si="515"/>
        <v>0</v>
      </c>
      <c r="K1384" cm="1">
        <f t="array" ref="K1384">+INDEX('rECUPERA-prov'!$C$3:$LA$16,$C1384+1,$F1384)</f>
        <v>0</v>
      </c>
      <c r="L1384">
        <f t="shared" si="516"/>
        <v>0</v>
      </c>
      <c r="M1384">
        <f t="shared" si="523"/>
        <v>0</v>
      </c>
      <c r="N1384">
        <f t="shared" si="517"/>
        <v>0</v>
      </c>
      <c r="O1384" s="57">
        <f t="shared" si="524"/>
        <v>0</v>
      </c>
      <c r="P1384" s="57">
        <f t="shared" si="525"/>
        <v>0</v>
      </c>
      <c r="Q1384" s="57">
        <f t="shared" si="526"/>
        <v>0</v>
      </c>
      <c r="R1384" s="57">
        <f t="shared" si="527"/>
        <v>0</v>
      </c>
      <c r="S1384" s="57">
        <f t="shared" si="528"/>
        <v>0</v>
      </c>
      <c r="T1384" s="57">
        <f t="shared" si="529"/>
        <v>0</v>
      </c>
      <c r="U1384" s="57">
        <f t="shared" si="530"/>
        <v>0</v>
      </c>
      <c r="V1384" s="58">
        <f t="shared" si="531"/>
        <v>0</v>
      </c>
      <c r="W1384" s="58">
        <f t="shared" si="532"/>
        <v>0</v>
      </c>
      <c r="X1384" s="58">
        <f t="shared" si="533"/>
        <v>0</v>
      </c>
      <c r="Y1384" s="58">
        <f t="shared" si="534"/>
        <v>0</v>
      </c>
      <c r="Z1384">
        <f t="shared" si="518"/>
        <v>233708</v>
      </c>
    </row>
    <row r="1385" spans="1:26" x14ac:dyDescent="0.3">
      <c r="A1385" s="56" t="str">
        <f t="shared" si="520"/>
        <v>OUT TIME</v>
      </c>
      <c r="B1385" s="56" t="str">
        <f t="shared" si="512"/>
        <v>ultimo</v>
      </c>
      <c r="C1385" s="55">
        <f t="shared" si="519"/>
        <v>4</v>
      </c>
      <c r="D1385" t="str">
        <f t="shared" si="519"/>
        <v>Chiriquí</v>
      </c>
      <c r="E1385" s="23">
        <f t="shared" si="521"/>
        <v>44091</v>
      </c>
      <c r="F1385" s="54">
        <f t="shared" si="522"/>
        <v>107</v>
      </c>
      <c r="G1385" cm="1">
        <f t="array" ref="G1385">+INDEX('Casos ACUM Prov'!$CK$3:$OM$16,'TODO PROVINCIA'!C1385+1,'TODO PROVINCIA'!F1385)</f>
        <v>0</v>
      </c>
      <c r="H1385">
        <f t="shared" si="514"/>
        <v>0</v>
      </c>
      <c r="I1385" cm="1">
        <f t="array" ref="I1385">+INDEX('Muertes-PROV'!$C$3:$GE$16,$C1385+1,$F1385)</f>
        <v>0</v>
      </c>
      <c r="J1385">
        <f t="shared" si="515"/>
        <v>0</v>
      </c>
      <c r="K1385" cm="1">
        <f t="array" ref="K1385">+INDEX('rECUPERA-prov'!$C$3:$LA$16,$C1385+1,$F1385)</f>
        <v>0</v>
      </c>
      <c r="L1385">
        <f t="shared" si="516"/>
        <v>0</v>
      </c>
      <c r="M1385">
        <f t="shared" si="523"/>
        <v>0</v>
      </c>
      <c r="N1385">
        <f t="shared" si="517"/>
        <v>0</v>
      </c>
      <c r="O1385" s="57">
        <f t="shared" si="524"/>
        <v>0</v>
      </c>
      <c r="P1385" s="57">
        <f t="shared" si="525"/>
        <v>0</v>
      </c>
      <c r="Q1385" s="57">
        <f t="shared" si="526"/>
        <v>0</v>
      </c>
      <c r="R1385" s="57">
        <f t="shared" si="527"/>
        <v>0</v>
      </c>
      <c r="S1385" s="57">
        <f t="shared" si="528"/>
        <v>0</v>
      </c>
      <c r="T1385" s="57">
        <f t="shared" si="529"/>
        <v>0</v>
      </c>
      <c r="U1385" s="57">
        <f t="shared" si="530"/>
        <v>0</v>
      </c>
      <c r="V1385" s="58">
        <f t="shared" si="531"/>
        <v>0</v>
      </c>
      <c r="W1385" s="58">
        <f t="shared" si="532"/>
        <v>0</v>
      </c>
      <c r="X1385" s="58">
        <f t="shared" si="533"/>
        <v>0</v>
      </c>
      <c r="Y1385" s="58">
        <f t="shared" si="534"/>
        <v>0</v>
      </c>
      <c r="Z1385">
        <f t="shared" si="518"/>
        <v>241928</v>
      </c>
    </row>
    <row r="1386" spans="1:26" x14ac:dyDescent="0.3">
      <c r="A1386" s="56" t="str">
        <f t="shared" si="520"/>
        <v>OUT TIME</v>
      </c>
      <c r="B1386" s="56" t="str">
        <f t="shared" si="512"/>
        <v>ultimo</v>
      </c>
      <c r="C1386" s="55">
        <f t="shared" si="519"/>
        <v>5</v>
      </c>
      <c r="D1386" t="str">
        <f t="shared" si="519"/>
        <v>Darién</v>
      </c>
      <c r="E1386" s="23">
        <f t="shared" si="521"/>
        <v>44091</v>
      </c>
      <c r="F1386" s="54">
        <f t="shared" si="522"/>
        <v>107</v>
      </c>
      <c r="G1386" cm="1">
        <f t="array" ref="G1386">+INDEX('Casos ACUM Prov'!$CK$3:$OM$16,'TODO PROVINCIA'!C1386+1,'TODO PROVINCIA'!F1386)</f>
        <v>0</v>
      </c>
      <c r="H1386">
        <f t="shared" si="514"/>
        <v>0</v>
      </c>
      <c r="I1386" cm="1">
        <f t="array" ref="I1386">+INDEX('Muertes-PROV'!$C$3:$GE$16,$C1386+1,$F1386)</f>
        <v>0</v>
      </c>
      <c r="J1386">
        <f t="shared" si="515"/>
        <v>0</v>
      </c>
      <c r="K1386" cm="1">
        <f t="array" ref="K1386">+INDEX('rECUPERA-prov'!$C$3:$LA$16,$C1386+1,$F1386)</f>
        <v>0</v>
      </c>
      <c r="L1386">
        <f t="shared" si="516"/>
        <v>0</v>
      </c>
      <c r="M1386">
        <f t="shared" si="523"/>
        <v>0</v>
      </c>
      <c r="N1386">
        <f t="shared" si="517"/>
        <v>0</v>
      </c>
      <c r="O1386" s="57">
        <f t="shared" si="524"/>
        <v>0</v>
      </c>
      <c r="P1386" s="57">
        <f t="shared" si="525"/>
        <v>0</v>
      </c>
      <c r="Q1386" s="57">
        <f t="shared" si="526"/>
        <v>0</v>
      </c>
      <c r="R1386" s="57">
        <f t="shared" si="527"/>
        <v>0</v>
      </c>
      <c r="S1386" s="57">
        <f t="shared" si="528"/>
        <v>0</v>
      </c>
      <c r="T1386" s="57">
        <f t="shared" si="529"/>
        <v>0</v>
      </c>
      <c r="U1386" s="57">
        <f t="shared" si="530"/>
        <v>0</v>
      </c>
      <c r="V1386" s="58">
        <f t="shared" si="531"/>
        <v>0</v>
      </c>
      <c r="W1386" s="58">
        <f t="shared" si="532"/>
        <v>0</v>
      </c>
      <c r="X1386" s="58">
        <f t="shared" si="533"/>
        <v>0</v>
      </c>
      <c r="Y1386" s="58">
        <f t="shared" si="534"/>
        <v>0</v>
      </c>
      <c r="Z1386">
        <f t="shared" si="518"/>
        <v>10001</v>
      </c>
    </row>
    <row r="1387" spans="1:26" x14ac:dyDescent="0.3">
      <c r="A1387" s="56" t="str">
        <f t="shared" si="520"/>
        <v>OUT TIME</v>
      </c>
      <c r="B1387" s="56" t="str">
        <f t="shared" si="512"/>
        <v>ultimo</v>
      </c>
      <c r="C1387" s="55">
        <f t="shared" si="519"/>
        <v>6</v>
      </c>
      <c r="D1387" t="str">
        <f t="shared" si="519"/>
        <v>Herrera</v>
      </c>
      <c r="E1387" s="23">
        <f t="shared" si="521"/>
        <v>44091</v>
      </c>
      <c r="F1387" s="54">
        <f t="shared" si="522"/>
        <v>107</v>
      </c>
      <c r="G1387" cm="1">
        <f t="array" ref="G1387">+INDEX('Casos ACUM Prov'!$CK$3:$OM$16,'TODO PROVINCIA'!C1387+1,'TODO PROVINCIA'!F1387)</f>
        <v>0</v>
      </c>
      <c r="H1387">
        <f t="shared" si="514"/>
        <v>0</v>
      </c>
      <c r="I1387" cm="1">
        <f t="array" ref="I1387">+INDEX('Muertes-PROV'!$C$3:$GE$16,$C1387+1,$F1387)</f>
        <v>0</v>
      </c>
      <c r="J1387">
        <f t="shared" si="515"/>
        <v>0</v>
      </c>
      <c r="K1387" cm="1">
        <f t="array" ref="K1387">+INDEX('rECUPERA-prov'!$C$3:$LA$16,$C1387+1,$F1387)</f>
        <v>0</v>
      </c>
      <c r="L1387">
        <f t="shared" si="516"/>
        <v>0</v>
      </c>
      <c r="M1387">
        <f t="shared" si="523"/>
        <v>0</v>
      </c>
      <c r="N1387">
        <f t="shared" si="517"/>
        <v>0</v>
      </c>
      <c r="O1387" s="57">
        <f t="shared" si="524"/>
        <v>0</v>
      </c>
      <c r="P1387" s="57">
        <f t="shared" si="525"/>
        <v>0</v>
      </c>
      <c r="Q1387" s="57">
        <f t="shared" si="526"/>
        <v>0</v>
      </c>
      <c r="R1387" s="57">
        <f t="shared" si="527"/>
        <v>0</v>
      </c>
      <c r="S1387" s="57">
        <f t="shared" si="528"/>
        <v>0</v>
      </c>
      <c r="T1387" s="57">
        <f t="shared" si="529"/>
        <v>0</v>
      </c>
      <c r="U1387" s="57">
        <f t="shared" si="530"/>
        <v>0</v>
      </c>
      <c r="V1387" s="58">
        <f t="shared" si="531"/>
        <v>0</v>
      </c>
      <c r="W1387" s="58">
        <f t="shared" si="532"/>
        <v>0</v>
      </c>
      <c r="X1387" s="58">
        <f t="shared" si="533"/>
        <v>0</v>
      </c>
      <c r="Y1387" s="58">
        <f t="shared" si="534"/>
        <v>0</v>
      </c>
      <c r="Z1387">
        <f t="shared" si="518"/>
        <v>33109</v>
      </c>
    </row>
    <row r="1388" spans="1:26" x14ac:dyDescent="0.3">
      <c r="A1388" s="56" t="str">
        <f t="shared" si="520"/>
        <v>OUT TIME</v>
      </c>
      <c r="B1388" s="56" t="str">
        <f t="shared" si="512"/>
        <v>ultimo</v>
      </c>
      <c r="C1388" s="55">
        <f t="shared" ref="C1388:D1403" si="535">+C1375</f>
        <v>7</v>
      </c>
      <c r="D1388" t="str">
        <f t="shared" si="535"/>
        <v>Los Santos</v>
      </c>
      <c r="E1388" s="23">
        <f t="shared" si="521"/>
        <v>44091</v>
      </c>
      <c r="F1388" s="54">
        <f t="shared" si="522"/>
        <v>107</v>
      </c>
      <c r="G1388" cm="1">
        <f t="array" ref="G1388">+INDEX('Casos ACUM Prov'!$CK$3:$OM$16,'TODO PROVINCIA'!C1388+1,'TODO PROVINCIA'!F1388)</f>
        <v>0</v>
      </c>
      <c r="H1388">
        <f t="shared" si="514"/>
        <v>0</v>
      </c>
      <c r="I1388" cm="1">
        <f t="array" ref="I1388">+INDEX('Muertes-PROV'!$C$3:$GE$16,$C1388+1,$F1388)</f>
        <v>0</v>
      </c>
      <c r="J1388">
        <f t="shared" si="515"/>
        <v>0</v>
      </c>
      <c r="K1388" cm="1">
        <f t="array" ref="K1388">+INDEX('rECUPERA-prov'!$C$3:$LA$16,$C1388+1,$F1388)</f>
        <v>0</v>
      </c>
      <c r="L1388">
        <f t="shared" si="516"/>
        <v>0</v>
      </c>
      <c r="M1388">
        <f t="shared" si="523"/>
        <v>0</v>
      </c>
      <c r="N1388">
        <f t="shared" si="517"/>
        <v>0</v>
      </c>
      <c r="O1388" s="57">
        <f t="shared" si="524"/>
        <v>0</v>
      </c>
      <c r="P1388" s="57">
        <f t="shared" si="525"/>
        <v>0</v>
      </c>
      <c r="Q1388" s="57">
        <f t="shared" si="526"/>
        <v>0</v>
      </c>
      <c r="R1388" s="57">
        <f t="shared" si="527"/>
        <v>0</v>
      </c>
      <c r="S1388" s="57">
        <f t="shared" si="528"/>
        <v>0</v>
      </c>
      <c r="T1388" s="57">
        <f t="shared" si="529"/>
        <v>0</v>
      </c>
      <c r="U1388" s="57">
        <f t="shared" si="530"/>
        <v>0</v>
      </c>
      <c r="V1388" s="58">
        <f t="shared" si="531"/>
        <v>0</v>
      </c>
      <c r="W1388" s="58">
        <f t="shared" si="532"/>
        <v>0</v>
      </c>
      <c r="X1388" s="58">
        <f t="shared" si="533"/>
        <v>0</v>
      </c>
      <c r="Y1388" s="58">
        <f t="shared" si="534"/>
        <v>0</v>
      </c>
      <c r="Z1388">
        <f t="shared" si="518"/>
        <v>156747</v>
      </c>
    </row>
    <row r="1389" spans="1:26" x14ac:dyDescent="0.3">
      <c r="A1389" s="56" t="str">
        <f t="shared" si="520"/>
        <v>OUT TIME</v>
      </c>
      <c r="B1389" s="56" t="str">
        <f t="shared" si="512"/>
        <v>ultimo</v>
      </c>
      <c r="C1389" s="55">
        <f t="shared" si="535"/>
        <v>8</v>
      </c>
      <c r="D1389" t="str">
        <f t="shared" si="535"/>
        <v>Panamá</v>
      </c>
      <c r="E1389" s="23">
        <f t="shared" si="521"/>
        <v>44091</v>
      </c>
      <c r="F1389" s="54">
        <f t="shared" si="522"/>
        <v>107</v>
      </c>
      <c r="G1389" cm="1">
        <f t="array" ref="G1389">+INDEX('Casos ACUM Prov'!$CK$3:$OM$16,'TODO PROVINCIA'!C1389+1,'TODO PROVINCIA'!F1389)</f>
        <v>0</v>
      </c>
      <c r="H1389">
        <f t="shared" si="514"/>
        <v>0</v>
      </c>
      <c r="I1389" cm="1">
        <f t="array" ref="I1389">+INDEX('Muertes-PROV'!$C$3:$GE$16,$C1389+1,$F1389)</f>
        <v>0</v>
      </c>
      <c r="J1389">
        <f t="shared" si="515"/>
        <v>0</v>
      </c>
      <c r="K1389" cm="1">
        <f t="array" ref="K1389">+INDEX('rECUPERA-prov'!$C$3:$LA$16,$C1389+1,$F1389)</f>
        <v>0</v>
      </c>
      <c r="L1389">
        <f t="shared" si="516"/>
        <v>0</v>
      </c>
      <c r="M1389">
        <f t="shared" si="523"/>
        <v>0</v>
      </c>
      <c r="N1389">
        <f t="shared" si="517"/>
        <v>0</v>
      </c>
      <c r="O1389" s="57">
        <f t="shared" si="524"/>
        <v>0</v>
      </c>
      <c r="P1389" s="57">
        <f t="shared" si="525"/>
        <v>0</v>
      </c>
      <c r="Q1389" s="57">
        <f t="shared" si="526"/>
        <v>0</v>
      </c>
      <c r="R1389" s="57">
        <f t="shared" si="527"/>
        <v>0</v>
      </c>
      <c r="S1389" s="57">
        <f t="shared" si="528"/>
        <v>0</v>
      </c>
      <c r="T1389" s="57">
        <f t="shared" si="529"/>
        <v>0</v>
      </c>
      <c r="U1389" s="57">
        <f t="shared" si="530"/>
        <v>0</v>
      </c>
      <c r="V1389" s="58">
        <f t="shared" si="531"/>
        <v>0</v>
      </c>
      <c r="W1389" s="58">
        <f t="shared" si="532"/>
        <v>0</v>
      </c>
      <c r="X1389" s="58">
        <f t="shared" si="533"/>
        <v>0</v>
      </c>
      <c r="Y1389" s="58">
        <f t="shared" si="534"/>
        <v>0</v>
      </c>
      <c r="Z1389">
        <f t="shared" si="518"/>
        <v>109955</v>
      </c>
    </row>
    <row r="1390" spans="1:26" x14ac:dyDescent="0.3">
      <c r="A1390" s="56" t="str">
        <f t="shared" si="520"/>
        <v>OUT TIME</v>
      </c>
      <c r="B1390" s="56" t="str">
        <f t="shared" si="512"/>
        <v>ultimo</v>
      </c>
      <c r="C1390" s="55">
        <f t="shared" si="535"/>
        <v>9</v>
      </c>
      <c r="D1390" t="str">
        <f t="shared" si="535"/>
        <v>Veraguas</v>
      </c>
      <c r="E1390" s="23">
        <f t="shared" si="521"/>
        <v>44091</v>
      </c>
      <c r="F1390" s="54">
        <f t="shared" si="522"/>
        <v>107</v>
      </c>
      <c r="G1390" cm="1">
        <f t="array" ref="G1390">+INDEX('Casos ACUM Prov'!$CK$3:$OM$16,'TODO PROVINCIA'!C1390+1,'TODO PROVINCIA'!F1390)</f>
        <v>0</v>
      </c>
      <c r="H1390">
        <f t="shared" si="514"/>
        <v>0</v>
      </c>
      <c r="I1390" cm="1">
        <f t="array" ref="I1390">+INDEX('Muertes-PROV'!$C$3:$GE$16,$C1390+1,$F1390)</f>
        <v>0</v>
      </c>
      <c r="J1390">
        <f t="shared" si="515"/>
        <v>0</v>
      </c>
      <c r="K1390" cm="1">
        <f t="array" ref="K1390">+INDEX('rECUPERA-prov'!$C$3:$LA$16,$C1390+1,$F1390)</f>
        <v>0</v>
      </c>
      <c r="L1390">
        <f t="shared" si="516"/>
        <v>0</v>
      </c>
      <c r="M1390">
        <f t="shared" si="523"/>
        <v>0</v>
      </c>
      <c r="N1390">
        <f t="shared" si="517"/>
        <v>0</v>
      </c>
      <c r="O1390" s="57">
        <f t="shared" si="524"/>
        <v>0</v>
      </c>
      <c r="P1390" s="57">
        <f t="shared" si="525"/>
        <v>0</v>
      </c>
      <c r="Q1390" s="57">
        <f t="shared" si="526"/>
        <v>0</v>
      </c>
      <c r="R1390" s="57">
        <f t="shared" si="527"/>
        <v>0</v>
      </c>
      <c r="S1390" s="57">
        <f t="shared" si="528"/>
        <v>0</v>
      </c>
      <c r="T1390" s="57">
        <f t="shared" si="529"/>
        <v>0</v>
      </c>
      <c r="U1390" s="57">
        <f t="shared" si="530"/>
        <v>0</v>
      </c>
      <c r="V1390" s="58">
        <f t="shared" si="531"/>
        <v>0</v>
      </c>
      <c r="W1390" s="58">
        <f t="shared" si="532"/>
        <v>0</v>
      </c>
      <c r="X1390" s="58">
        <f t="shared" si="533"/>
        <v>0</v>
      </c>
      <c r="Y1390" s="58">
        <f t="shared" si="534"/>
        <v>0</v>
      </c>
      <c r="Z1390">
        <f t="shared" si="518"/>
        <v>109955</v>
      </c>
    </row>
    <row r="1391" spans="1:26" x14ac:dyDescent="0.3">
      <c r="A1391" s="56" t="str">
        <f t="shared" si="520"/>
        <v>OUT TIME</v>
      </c>
      <c r="B1391" s="56" t="str">
        <f t="shared" si="512"/>
        <v>ultimo</v>
      </c>
      <c r="C1391" s="55">
        <f t="shared" si="535"/>
        <v>10</v>
      </c>
      <c r="D1391" t="str">
        <f t="shared" si="535"/>
        <v>Comarca Kuna Yala</v>
      </c>
      <c r="E1391" s="23">
        <f t="shared" si="521"/>
        <v>44091</v>
      </c>
      <c r="F1391" s="54">
        <f t="shared" si="522"/>
        <v>107</v>
      </c>
      <c r="G1391" cm="1">
        <f t="array" ref="G1391">+INDEX('Casos ACUM Prov'!$CK$3:$OM$16,'TODO PROVINCIA'!C1391+1,'TODO PROVINCIA'!F1391)</f>
        <v>0</v>
      </c>
      <c r="H1391">
        <f t="shared" si="514"/>
        <v>0</v>
      </c>
      <c r="I1391" cm="1">
        <f t="array" ref="I1391">+INDEX('Muertes-PROV'!$C$3:$GE$16,$C1391+1,$F1391)</f>
        <v>0</v>
      </c>
      <c r="J1391">
        <f t="shared" si="515"/>
        <v>0</v>
      </c>
      <c r="K1391" cm="1">
        <f t="array" ref="K1391">+INDEX('rECUPERA-prov'!$C$3:$LA$16,$C1391+1,$F1391)</f>
        <v>0</v>
      </c>
      <c r="L1391">
        <f t="shared" si="516"/>
        <v>0</v>
      </c>
      <c r="M1391">
        <f t="shared" si="523"/>
        <v>0</v>
      </c>
      <c r="N1391">
        <f t="shared" si="517"/>
        <v>0</v>
      </c>
      <c r="O1391" s="57">
        <f t="shared" si="524"/>
        <v>0</v>
      </c>
      <c r="P1391" s="57">
        <f t="shared" si="525"/>
        <v>0</v>
      </c>
      <c r="Q1391" s="57">
        <f t="shared" si="526"/>
        <v>0</v>
      </c>
      <c r="R1391" s="57">
        <f t="shared" si="527"/>
        <v>0</v>
      </c>
      <c r="S1391" s="57">
        <f t="shared" si="528"/>
        <v>0</v>
      </c>
      <c r="T1391" s="57">
        <f t="shared" si="529"/>
        <v>0</v>
      </c>
      <c r="U1391" s="57">
        <f t="shared" si="530"/>
        <v>0</v>
      </c>
      <c r="V1391" s="58">
        <f t="shared" si="531"/>
        <v>0</v>
      </c>
      <c r="W1391" s="58">
        <f t="shared" si="532"/>
        <v>0</v>
      </c>
      <c r="X1391" s="58">
        <f t="shared" si="533"/>
        <v>0</v>
      </c>
      <c r="Y1391" s="58">
        <f t="shared" si="534"/>
        <v>0</v>
      </c>
      <c r="Z1391">
        <f t="shared" si="518"/>
        <v>89592</v>
      </c>
    </row>
    <row r="1392" spans="1:26" x14ac:dyDescent="0.3">
      <c r="A1392" s="56" t="str">
        <f t="shared" si="520"/>
        <v>OUT TIME</v>
      </c>
      <c r="B1392" s="56" t="str">
        <f t="shared" si="512"/>
        <v>ultimo</v>
      </c>
      <c r="C1392" s="55">
        <f t="shared" si="535"/>
        <v>11</v>
      </c>
      <c r="D1392" t="str">
        <f t="shared" si="535"/>
        <v>Comarca Emberá Wounaán</v>
      </c>
      <c r="E1392" s="23">
        <f t="shared" si="521"/>
        <v>44091</v>
      </c>
      <c r="F1392" s="54">
        <f t="shared" si="522"/>
        <v>107</v>
      </c>
      <c r="G1392" cm="1">
        <f t="array" ref="G1392">+INDEX('Casos ACUM Prov'!$CK$3:$OM$16,'TODO PROVINCIA'!C1392+1,'TODO PROVINCIA'!F1392)</f>
        <v>0</v>
      </c>
      <c r="H1392">
        <f t="shared" si="514"/>
        <v>0</v>
      </c>
      <c r="I1392" cm="1">
        <f t="array" ref="I1392">+INDEX('Muertes-PROV'!$C$3:$GE$16,$C1392+1,$F1392)</f>
        <v>0</v>
      </c>
      <c r="J1392">
        <f t="shared" si="515"/>
        <v>0</v>
      </c>
      <c r="K1392" cm="1">
        <f t="array" ref="K1392">+INDEX('rECUPERA-prov'!$C$3:$LA$16,$C1392+1,$F1392)</f>
        <v>0</v>
      </c>
      <c r="L1392">
        <f t="shared" si="516"/>
        <v>0</v>
      </c>
      <c r="M1392">
        <f t="shared" si="523"/>
        <v>0</v>
      </c>
      <c r="N1392">
        <f t="shared" si="517"/>
        <v>0</v>
      </c>
      <c r="O1392" s="57">
        <f t="shared" si="524"/>
        <v>0</v>
      </c>
      <c r="P1392" s="57">
        <f t="shared" si="525"/>
        <v>0</v>
      </c>
      <c r="Q1392" s="57">
        <f t="shared" si="526"/>
        <v>0</v>
      </c>
      <c r="R1392" s="57">
        <f t="shared" si="527"/>
        <v>0</v>
      </c>
      <c r="S1392" s="57">
        <f t="shared" si="528"/>
        <v>0</v>
      </c>
      <c r="T1392" s="57">
        <f t="shared" si="529"/>
        <v>0</v>
      </c>
      <c r="U1392" s="57">
        <f t="shared" si="530"/>
        <v>0</v>
      </c>
      <c r="V1392" s="58">
        <f t="shared" si="531"/>
        <v>0</v>
      </c>
      <c r="W1392" s="58">
        <f t="shared" si="532"/>
        <v>0</v>
      </c>
      <c r="X1392" s="58">
        <f t="shared" si="533"/>
        <v>0</v>
      </c>
      <c r="Y1392" s="58">
        <f t="shared" si="534"/>
        <v>0</v>
      </c>
      <c r="Z1392">
        <f t="shared" si="518"/>
        <v>1249032</v>
      </c>
    </row>
    <row r="1393" spans="1:26" x14ac:dyDescent="0.3">
      <c r="A1393" s="56" t="str">
        <f t="shared" si="520"/>
        <v>OUT TIME</v>
      </c>
      <c r="B1393" s="56" t="str">
        <f t="shared" si="512"/>
        <v>ultimo</v>
      </c>
      <c r="C1393" s="55">
        <f t="shared" si="535"/>
        <v>12</v>
      </c>
      <c r="D1393" t="str">
        <f t="shared" si="535"/>
        <v>Comarca Ngäbe Buglé</v>
      </c>
      <c r="E1393" s="23">
        <f t="shared" si="521"/>
        <v>44091</v>
      </c>
      <c r="F1393" s="54">
        <f t="shared" si="522"/>
        <v>107</v>
      </c>
      <c r="G1393" cm="1">
        <f t="array" ref="G1393">+INDEX('Casos ACUM Prov'!$CK$3:$OM$16,'TODO PROVINCIA'!C1393+1,'TODO PROVINCIA'!F1393)</f>
        <v>0</v>
      </c>
      <c r="H1393">
        <f t="shared" si="514"/>
        <v>0</v>
      </c>
      <c r="I1393" cm="1">
        <f t="array" ref="I1393">+INDEX('Muertes-PROV'!$C$3:$GE$16,$C1393+1,$F1393)</f>
        <v>0</v>
      </c>
      <c r="J1393">
        <f t="shared" si="515"/>
        <v>0</v>
      </c>
      <c r="K1393" cm="1">
        <f t="array" ref="K1393">+INDEX('rECUPERA-prov'!$C$3:$LA$16,$C1393+1,$F1393)</f>
        <v>0</v>
      </c>
      <c r="L1393">
        <f t="shared" si="516"/>
        <v>0</v>
      </c>
      <c r="M1393">
        <f t="shared" si="523"/>
        <v>0</v>
      </c>
      <c r="N1393">
        <f t="shared" si="517"/>
        <v>0</v>
      </c>
      <c r="O1393" s="57">
        <f t="shared" si="524"/>
        <v>0</v>
      </c>
      <c r="P1393" s="57">
        <f t="shared" si="525"/>
        <v>0</v>
      </c>
      <c r="Q1393" s="57">
        <f t="shared" si="526"/>
        <v>0</v>
      </c>
      <c r="R1393" s="57">
        <f t="shared" si="527"/>
        <v>0</v>
      </c>
      <c r="S1393" s="57">
        <f t="shared" si="528"/>
        <v>0</v>
      </c>
      <c r="T1393" s="57">
        <f t="shared" si="529"/>
        <v>0</v>
      </c>
      <c r="U1393" s="57">
        <f t="shared" si="530"/>
        <v>0</v>
      </c>
      <c r="V1393" s="58">
        <f t="shared" si="531"/>
        <v>0</v>
      </c>
      <c r="W1393" s="58">
        <f t="shared" si="532"/>
        <v>0</v>
      </c>
      <c r="X1393" s="58">
        <f t="shared" si="533"/>
        <v>0</v>
      </c>
      <c r="Y1393" s="58">
        <f t="shared" si="534"/>
        <v>0</v>
      </c>
      <c r="Z1393">
        <f t="shared" si="518"/>
        <v>464038</v>
      </c>
    </row>
    <row r="1394" spans="1:26" x14ac:dyDescent="0.3">
      <c r="A1394" s="56" t="str">
        <f t="shared" si="520"/>
        <v>OUT TIME</v>
      </c>
      <c r="B1394" s="56" t="str">
        <f t="shared" si="512"/>
        <v>ultimo</v>
      </c>
      <c r="C1394" s="55">
        <f t="shared" si="535"/>
        <v>13</v>
      </c>
      <c r="D1394" t="str">
        <f t="shared" si="535"/>
        <v>Panamá Oeste</v>
      </c>
      <c r="E1394" s="23">
        <f t="shared" si="521"/>
        <v>44091</v>
      </c>
      <c r="F1394" s="54">
        <f t="shared" si="522"/>
        <v>107</v>
      </c>
      <c r="G1394" cm="1">
        <f t="array" ref="G1394">+INDEX('Casos ACUM Prov'!$CK$3:$OM$16,'TODO PROVINCIA'!C1394+1,'TODO PROVINCIA'!F1394)</f>
        <v>0</v>
      </c>
      <c r="H1394">
        <f t="shared" si="514"/>
        <v>0</v>
      </c>
      <c r="I1394" cm="1">
        <f t="array" ref="I1394">+INDEX('Muertes-PROV'!$C$3:$GE$16,$C1394+1,$F1394)</f>
        <v>0</v>
      </c>
      <c r="J1394">
        <f t="shared" si="515"/>
        <v>0</v>
      </c>
      <c r="K1394" cm="1">
        <f t="array" ref="K1394">+INDEX('rECUPERA-prov'!$C$3:$LA$16,$C1394+1,$F1394)</f>
        <v>0</v>
      </c>
      <c r="L1394">
        <f t="shared" si="516"/>
        <v>0</v>
      </c>
      <c r="M1394">
        <f t="shared" si="523"/>
        <v>0</v>
      </c>
      <c r="N1394">
        <f t="shared" si="517"/>
        <v>0</v>
      </c>
      <c r="O1394" s="57">
        <f t="shared" si="524"/>
        <v>0</v>
      </c>
      <c r="P1394" s="57">
        <f t="shared" si="525"/>
        <v>0</v>
      </c>
      <c r="Q1394" s="57">
        <f t="shared" si="526"/>
        <v>0</v>
      </c>
      <c r="R1394" s="57">
        <f t="shared" si="527"/>
        <v>0</v>
      </c>
      <c r="S1394" s="57">
        <f t="shared" si="528"/>
        <v>0</v>
      </c>
      <c r="T1394" s="57">
        <f t="shared" si="529"/>
        <v>0</v>
      </c>
      <c r="U1394" s="57">
        <f t="shared" si="530"/>
        <v>0</v>
      </c>
      <c r="V1394" s="58">
        <f t="shared" si="531"/>
        <v>0</v>
      </c>
      <c r="W1394" s="58">
        <f t="shared" si="532"/>
        <v>0</v>
      </c>
      <c r="X1394" s="58">
        <f t="shared" si="533"/>
        <v>0</v>
      </c>
      <c r="Y1394" s="58">
        <f t="shared" si="534"/>
        <v>0</v>
      </c>
      <c r="Z1394">
        <f t="shared" si="518"/>
        <v>226991</v>
      </c>
    </row>
    <row r="1395" spans="1:26" x14ac:dyDescent="0.3">
      <c r="A1395" s="56" t="str">
        <f t="shared" si="520"/>
        <v>OUT TIME</v>
      </c>
      <c r="B1395" s="56" t="str">
        <f t="shared" si="512"/>
        <v>ultimo</v>
      </c>
      <c r="C1395" s="55">
        <f t="shared" si="535"/>
        <v>1</v>
      </c>
      <c r="D1395" t="str">
        <f t="shared" si="535"/>
        <v>Bocas del Toro</v>
      </c>
      <c r="E1395" s="23">
        <f t="shared" si="521"/>
        <v>44092</v>
      </c>
      <c r="F1395" s="54">
        <f t="shared" si="522"/>
        <v>108</v>
      </c>
      <c r="G1395" cm="1">
        <f t="array" ref="G1395">+INDEX('Casos ACUM Prov'!$CK$3:$OM$16,'TODO PROVINCIA'!C1395+1,'TODO PROVINCIA'!F1395)</f>
        <v>0</v>
      </c>
      <c r="H1395">
        <f t="shared" si="514"/>
        <v>0</v>
      </c>
      <c r="I1395" cm="1">
        <f t="array" ref="I1395">+INDEX('Muertes-PROV'!$C$3:$GE$16,$C1395+1,$F1395)</f>
        <v>0</v>
      </c>
      <c r="J1395">
        <f t="shared" si="515"/>
        <v>0</v>
      </c>
      <c r="K1395" cm="1">
        <f t="array" ref="K1395">+INDEX('rECUPERA-prov'!$C$3:$LA$16,$C1395+1,$F1395)</f>
        <v>0</v>
      </c>
      <c r="L1395">
        <f t="shared" si="516"/>
        <v>0</v>
      </c>
      <c r="M1395">
        <f t="shared" si="523"/>
        <v>0</v>
      </c>
      <c r="N1395">
        <f t="shared" si="517"/>
        <v>0</v>
      </c>
      <c r="O1395" s="57">
        <f t="shared" si="524"/>
        <v>0</v>
      </c>
      <c r="P1395" s="57">
        <f t="shared" si="525"/>
        <v>0</v>
      </c>
      <c r="Q1395" s="57">
        <f t="shared" si="526"/>
        <v>0</v>
      </c>
      <c r="R1395" s="57">
        <f t="shared" si="527"/>
        <v>0</v>
      </c>
      <c r="S1395" s="57">
        <f t="shared" si="528"/>
        <v>0</v>
      </c>
      <c r="T1395" s="57">
        <f t="shared" si="529"/>
        <v>0</v>
      </c>
      <c r="U1395" s="57">
        <f t="shared" si="530"/>
        <v>0</v>
      </c>
      <c r="V1395" s="58">
        <f t="shared" si="531"/>
        <v>0</v>
      </c>
      <c r="W1395" s="58">
        <f t="shared" si="532"/>
        <v>0</v>
      </c>
      <c r="X1395" s="58">
        <f t="shared" si="533"/>
        <v>0</v>
      </c>
      <c r="Y1395" s="58">
        <f t="shared" si="534"/>
        <v>0</v>
      </c>
      <c r="Z1395">
        <f t="shared" si="518"/>
        <v>125461</v>
      </c>
    </row>
    <row r="1396" spans="1:26" x14ac:dyDescent="0.3">
      <c r="A1396" s="56" t="str">
        <f t="shared" si="520"/>
        <v>OUT TIME</v>
      </c>
      <c r="B1396" s="56" t="str">
        <f t="shared" si="512"/>
        <v>ultimo</v>
      </c>
      <c r="C1396" s="55">
        <f t="shared" si="535"/>
        <v>2</v>
      </c>
      <c r="D1396" t="str">
        <f t="shared" si="535"/>
        <v>Coclé</v>
      </c>
      <c r="E1396" s="23">
        <f t="shared" si="521"/>
        <v>44092</v>
      </c>
      <c r="F1396" s="54">
        <f t="shared" si="522"/>
        <v>108</v>
      </c>
      <c r="G1396" cm="1">
        <f t="array" ref="G1396">+INDEX('Casos ACUM Prov'!$CK$3:$OM$16,'TODO PROVINCIA'!C1396+1,'TODO PROVINCIA'!F1396)</f>
        <v>0</v>
      </c>
      <c r="H1396">
        <f t="shared" si="514"/>
        <v>0</v>
      </c>
      <c r="I1396" cm="1">
        <f t="array" ref="I1396">+INDEX('Muertes-PROV'!$C$3:$GE$16,$C1396+1,$F1396)</f>
        <v>0</v>
      </c>
      <c r="J1396">
        <f t="shared" si="515"/>
        <v>0</v>
      </c>
      <c r="K1396" cm="1">
        <f t="array" ref="K1396">+INDEX('rECUPERA-prov'!$C$3:$LA$16,$C1396+1,$F1396)</f>
        <v>0</v>
      </c>
      <c r="L1396">
        <f t="shared" si="516"/>
        <v>0</v>
      </c>
      <c r="M1396">
        <f t="shared" si="523"/>
        <v>0</v>
      </c>
      <c r="N1396">
        <f t="shared" si="517"/>
        <v>0</v>
      </c>
      <c r="O1396" s="57">
        <f t="shared" si="524"/>
        <v>0</v>
      </c>
      <c r="P1396" s="57">
        <f t="shared" si="525"/>
        <v>0</v>
      </c>
      <c r="Q1396" s="57">
        <f t="shared" si="526"/>
        <v>0</v>
      </c>
      <c r="R1396" s="57">
        <f t="shared" si="527"/>
        <v>0</v>
      </c>
      <c r="S1396" s="57">
        <f t="shared" si="528"/>
        <v>0</v>
      </c>
      <c r="T1396" s="57">
        <f t="shared" si="529"/>
        <v>0</v>
      </c>
      <c r="U1396" s="57">
        <f t="shared" si="530"/>
        <v>0</v>
      </c>
      <c r="V1396" s="58">
        <f t="shared" si="531"/>
        <v>0</v>
      </c>
      <c r="W1396" s="58">
        <f t="shared" si="532"/>
        <v>0</v>
      </c>
      <c r="X1396" s="58">
        <f t="shared" si="533"/>
        <v>0</v>
      </c>
      <c r="Y1396" s="58">
        <f t="shared" si="534"/>
        <v>0</v>
      </c>
      <c r="Z1396">
        <f t="shared" si="518"/>
        <v>416873</v>
      </c>
    </row>
    <row r="1397" spans="1:26" x14ac:dyDescent="0.3">
      <c r="A1397" s="56" t="str">
        <f t="shared" si="520"/>
        <v>OUT TIME</v>
      </c>
      <c r="B1397" s="56" t="str">
        <f t="shared" si="512"/>
        <v>ultimo</v>
      </c>
      <c r="C1397" s="55">
        <f t="shared" si="535"/>
        <v>3</v>
      </c>
      <c r="D1397" t="str">
        <f t="shared" si="535"/>
        <v>Colón</v>
      </c>
      <c r="E1397" s="23">
        <f t="shared" si="521"/>
        <v>44092</v>
      </c>
      <c r="F1397" s="54">
        <f t="shared" si="522"/>
        <v>108</v>
      </c>
      <c r="G1397" cm="1">
        <f t="array" ref="G1397">+INDEX('Casos ACUM Prov'!$CK$3:$OM$16,'TODO PROVINCIA'!C1397+1,'TODO PROVINCIA'!F1397)</f>
        <v>0</v>
      </c>
      <c r="H1397">
        <f t="shared" si="514"/>
        <v>0</v>
      </c>
      <c r="I1397" cm="1">
        <f t="array" ref="I1397">+INDEX('Muertes-PROV'!$C$3:$GE$16,$C1397+1,$F1397)</f>
        <v>0</v>
      </c>
      <c r="J1397">
        <f t="shared" si="515"/>
        <v>0</v>
      </c>
      <c r="K1397" cm="1">
        <f t="array" ref="K1397">+INDEX('rECUPERA-prov'!$C$3:$LA$16,$C1397+1,$F1397)</f>
        <v>0</v>
      </c>
      <c r="L1397">
        <f t="shared" si="516"/>
        <v>0</v>
      </c>
      <c r="M1397">
        <f t="shared" si="523"/>
        <v>0</v>
      </c>
      <c r="N1397">
        <f t="shared" si="517"/>
        <v>0</v>
      </c>
      <c r="O1397" s="57">
        <f t="shared" si="524"/>
        <v>0</v>
      </c>
      <c r="P1397" s="57">
        <f t="shared" si="525"/>
        <v>0</v>
      </c>
      <c r="Q1397" s="57">
        <f t="shared" si="526"/>
        <v>0</v>
      </c>
      <c r="R1397" s="57">
        <f t="shared" si="527"/>
        <v>0</v>
      </c>
      <c r="S1397" s="57">
        <f t="shared" si="528"/>
        <v>0</v>
      </c>
      <c r="T1397" s="57">
        <f t="shared" si="529"/>
        <v>0</v>
      </c>
      <c r="U1397" s="57">
        <f t="shared" si="530"/>
        <v>0</v>
      </c>
      <c r="V1397" s="58">
        <f t="shared" si="531"/>
        <v>0</v>
      </c>
      <c r="W1397" s="58">
        <f t="shared" si="532"/>
        <v>0</v>
      </c>
      <c r="X1397" s="58">
        <f t="shared" si="533"/>
        <v>0</v>
      </c>
      <c r="Y1397" s="58">
        <f t="shared" si="534"/>
        <v>0</v>
      </c>
      <c r="Z1397">
        <f t="shared" si="518"/>
        <v>233708</v>
      </c>
    </row>
    <row r="1398" spans="1:26" x14ac:dyDescent="0.3">
      <c r="A1398" s="56" t="str">
        <f t="shared" si="520"/>
        <v>OUT TIME</v>
      </c>
      <c r="B1398" s="56" t="str">
        <f t="shared" si="512"/>
        <v>ultimo</v>
      </c>
      <c r="C1398" s="55">
        <f t="shared" si="535"/>
        <v>4</v>
      </c>
      <c r="D1398" t="str">
        <f t="shared" si="535"/>
        <v>Chiriquí</v>
      </c>
      <c r="E1398" s="23">
        <f t="shared" si="521"/>
        <v>44092</v>
      </c>
      <c r="F1398" s="54">
        <f t="shared" si="522"/>
        <v>108</v>
      </c>
      <c r="G1398" cm="1">
        <f t="array" ref="G1398">+INDEX('Casos ACUM Prov'!$CK$3:$OM$16,'TODO PROVINCIA'!C1398+1,'TODO PROVINCIA'!F1398)</f>
        <v>0</v>
      </c>
      <c r="H1398">
        <f t="shared" si="514"/>
        <v>0</v>
      </c>
      <c r="I1398" cm="1">
        <f t="array" ref="I1398">+INDEX('Muertes-PROV'!$C$3:$GE$16,$C1398+1,$F1398)</f>
        <v>0</v>
      </c>
      <c r="J1398">
        <f t="shared" si="515"/>
        <v>0</v>
      </c>
      <c r="K1398" cm="1">
        <f t="array" ref="K1398">+INDEX('rECUPERA-prov'!$C$3:$LA$16,$C1398+1,$F1398)</f>
        <v>0</v>
      </c>
      <c r="L1398">
        <f t="shared" si="516"/>
        <v>0</v>
      </c>
      <c r="M1398">
        <f t="shared" si="523"/>
        <v>0</v>
      </c>
      <c r="N1398">
        <f t="shared" si="517"/>
        <v>0</v>
      </c>
      <c r="O1398" s="57">
        <f t="shared" si="524"/>
        <v>0</v>
      </c>
      <c r="P1398" s="57">
        <f t="shared" si="525"/>
        <v>0</v>
      </c>
      <c r="Q1398" s="57">
        <f t="shared" si="526"/>
        <v>0</v>
      </c>
      <c r="R1398" s="57">
        <f t="shared" si="527"/>
        <v>0</v>
      </c>
      <c r="S1398" s="57">
        <f t="shared" si="528"/>
        <v>0</v>
      </c>
      <c r="T1398" s="57">
        <f t="shared" si="529"/>
        <v>0</v>
      </c>
      <c r="U1398" s="57">
        <f t="shared" si="530"/>
        <v>0</v>
      </c>
      <c r="V1398" s="58">
        <f t="shared" si="531"/>
        <v>0</v>
      </c>
      <c r="W1398" s="58">
        <f t="shared" si="532"/>
        <v>0</v>
      </c>
      <c r="X1398" s="58">
        <f t="shared" si="533"/>
        <v>0</v>
      </c>
      <c r="Y1398" s="58">
        <f t="shared" si="534"/>
        <v>0</v>
      </c>
      <c r="Z1398">
        <f t="shared" si="518"/>
        <v>241928</v>
      </c>
    </row>
    <row r="1399" spans="1:26" x14ac:dyDescent="0.3">
      <c r="A1399" s="56" t="str">
        <f t="shared" si="520"/>
        <v>OUT TIME</v>
      </c>
      <c r="B1399" s="56" t="str">
        <f t="shared" si="512"/>
        <v>ultimo</v>
      </c>
      <c r="C1399" s="55">
        <f t="shared" si="535"/>
        <v>5</v>
      </c>
      <c r="D1399" t="str">
        <f t="shared" si="535"/>
        <v>Darién</v>
      </c>
      <c r="E1399" s="23">
        <f t="shared" si="521"/>
        <v>44092</v>
      </c>
      <c r="F1399" s="54">
        <f t="shared" si="522"/>
        <v>108</v>
      </c>
      <c r="G1399" cm="1">
        <f t="array" ref="G1399">+INDEX('Casos ACUM Prov'!$CK$3:$OM$16,'TODO PROVINCIA'!C1399+1,'TODO PROVINCIA'!F1399)</f>
        <v>0</v>
      </c>
      <c r="H1399">
        <f t="shared" si="514"/>
        <v>0</v>
      </c>
      <c r="I1399" cm="1">
        <f t="array" ref="I1399">+INDEX('Muertes-PROV'!$C$3:$GE$16,$C1399+1,$F1399)</f>
        <v>0</v>
      </c>
      <c r="J1399">
        <f t="shared" si="515"/>
        <v>0</v>
      </c>
      <c r="K1399" cm="1">
        <f t="array" ref="K1399">+INDEX('rECUPERA-prov'!$C$3:$LA$16,$C1399+1,$F1399)</f>
        <v>0</v>
      </c>
      <c r="L1399">
        <f t="shared" si="516"/>
        <v>0</v>
      </c>
      <c r="M1399">
        <f t="shared" si="523"/>
        <v>0</v>
      </c>
      <c r="N1399">
        <f t="shared" si="517"/>
        <v>0</v>
      </c>
      <c r="O1399" s="57">
        <f t="shared" si="524"/>
        <v>0</v>
      </c>
      <c r="P1399" s="57">
        <f t="shared" si="525"/>
        <v>0</v>
      </c>
      <c r="Q1399" s="57">
        <f t="shared" si="526"/>
        <v>0</v>
      </c>
      <c r="R1399" s="57">
        <f t="shared" si="527"/>
        <v>0</v>
      </c>
      <c r="S1399" s="57">
        <f t="shared" si="528"/>
        <v>0</v>
      </c>
      <c r="T1399" s="57">
        <f t="shared" si="529"/>
        <v>0</v>
      </c>
      <c r="U1399" s="57">
        <f t="shared" si="530"/>
        <v>0</v>
      </c>
      <c r="V1399" s="58">
        <f t="shared" si="531"/>
        <v>0</v>
      </c>
      <c r="W1399" s="58">
        <f t="shared" si="532"/>
        <v>0</v>
      </c>
      <c r="X1399" s="58">
        <f t="shared" si="533"/>
        <v>0</v>
      </c>
      <c r="Y1399" s="58">
        <f t="shared" si="534"/>
        <v>0</v>
      </c>
      <c r="Z1399">
        <f t="shared" si="518"/>
        <v>10001</v>
      </c>
    </row>
    <row r="1400" spans="1:26" x14ac:dyDescent="0.3">
      <c r="A1400" s="56" t="str">
        <f t="shared" si="520"/>
        <v>OUT TIME</v>
      </c>
      <c r="B1400" s="56" t="str">
        <f t="shared" si="512"/>
        <v>ultimo</v>
      </c>
      <c r="C1400" s="55">
        <f t="shared" si="535"/>
        <v>6</v>
      </c>
      <c r="D1400" t="str">
        <f t="shared" si="535"/>
        <v>Herrera</v>
      </c>
      <c r="E1400" s="23">
        <f t="shared" si="521"/>
        <v>44092</v>
      </c>
      <c r="F1400" s="54">
        <f t="shared" si="522"/>
        <v>108</v>
      </c>
      <c r="G1400" cm="1">
        <f t="array" ref="G1400">+INDEX('Casos ACUM Prov'!$CK$3:$OM$16,'TODO PROVINCIA'!C1400+1,'TODO PROVINCIA'!F1400)</f>
        <v>0</v>
      </c>
      <c r="H1400">
        <f t="shared" si="514"/>
        <v>0</v>
      </c>
      <c r="I1400" cm="1">
        <f t="array" ref="I1400">+INDEX('Muertes-PROV'!$C$3:$GE$16,$C1400+1,$F1400)</f>
        <v>0</v>
      </c>
      <c r="J1400">
        <f t="shared" si="515"/>
        <v>0</v>
      </c>
      <c r="K1400" cm="1">
        <f t="array" ref="K1400">+INDEX('rECUPERA-prov'!$C$3:$LA$16,$C1400+1,$F1400)</f>
        <v>0</v>
      </c>
      <c r="L1400">
        <f t="shared" si="516"/>
        <v>0</v>
      </c>
      <c r="M1400">
        <f t="shared" si="523"/>
        <v>0</v>
      </c>
      <c r="N1400">
        <f t="shared" si="517"/>
        <v>0</v>
      </c>
      <c r="O1400" s="57">
        <f t="shared" si="524"/>
        <v>0</v>
      </c>
      <c r="P1400" s="57">
        <f t="shared" si="525"/>
        <v>0</v>
      </c>
      <c r="Q1400" s="57">
        <f t="shared" si="526"/>
        <v>0</v>
      </c>
      <c r="R1400" s="57">
        <f t="shared" si="527"/>
        <v>0</v>
      </c>
      <c r="S1400" s="57">
        <f t="shared" si="528"/>
        <v>0</v>
      </c>
      <c r="T1400" s="57">
        <f t="shared" si="529"/>
        <v>0</v>
      </c>
      <c r="U1400" s="57">
        <f t="shared" si="530"/>
        <v>0</v>
      </c>
      <c r="V1400" s="58">
        <f t="shared" si="531"/>
        <v>0</v>
      </c>
      <c r="W1400" s="58">
        <f t="shared" si="532"/>
        <v>0</v>
      </c>
      <c r="X1400" s="58">
        <f t="shared" si="533"/>
        <v>0</v>
      </c>
      <c r="Y1400" s="58">
        <f t="shared" si="534"/>
        <v>0</v>
      </c>
      <c r="Z1400">
        <f t="shared" si="518"/>
        <v>33109</v>
      </c>
    </row>
    <row r="1401" spans="1:26" x14ac:dyDescent="0.3">
      <c r="A1401" s="56" t="str">
        <f t="shared" si="520"/>
        <v>OUT TIME</v>
      </c>
      <c r="B1401" s="56" t="str">
        <f t="shared" si="512"/>
        <v>ultimo</v>
      </c>
      <c r="C1401" s="55">
        <f t="shared" si="535"/>
        <v>7</v>
      </c>
      <c r="D1401" t="str">
        <f t="shared" si="535"/>
        <v>Los Santos</v>
      </c>
      <c r="E1401" s="23">
        <f t="shared" si="521"/>
        <v>44092</v>
      </c>
      <c r="F1401" s="54">
        <f t="shared" si="522"/>
        <v>108</v>
      </c>
      <c r="G1401" cm="1">
        <f t="array" ref="G1401">+INDEX('Casos ACUM Prov'!$CK$3:$OM$16,'TODO PROVINCIA'!C1401+1,'TODO PROVINCIA'!F1401)</f>
        <v>0</v>
      </c>
      <c r="H1401">
        <f t="shared" si="514"/>
        <v>0</v>
      </c>
      <c r="I1401" cm="1">
        <f t="array" ref="I1401">+INDEX('Muertes-PROV'!$C$3:$GE$16,$C1401+1,$F1401)</f>
        <v>0</v>
      </c>
      <c r="J1401">
        <f t="shared" si="515"/>
        <v>0</v>
      </c>
      <c r="K1401" cm="1">
        <f t="array" ref="K1401">+INDEX('rECUPERA-prov'!$C$3:$LA$16,$C1401+1,$F1401)</f>
        <v>0</v>
      </c>
      <c r="L1401">
        <f t="shared" si="516"/>
        <v>0</v>
      </c>
      <c r="M1401">
        <f t="shared" si="523"/>
        <v>0</v>
      </c>
      <c r="N1401">
        <f t="shared" si="517"/>
        <v>0</v>
      </c>
      <c r="O1401" s="57">
        <f t="shared" si="524"/>
        <v>0</v>
      </c>
      <c r="P1401" s="57">
        <f t="shared" si="525"/>
        <v>0</v>
      </c>
      <c r="Q1401" s="57">
        <f t="shared" si="526"/>
        <v>0</v>
      </c>
      <c r="R1401" s="57">
        <f t="shared" si="527"/>
        <v>0</v>
      </c>
      <c r="S1401" s="57">
        <f t="shared" si="528"/>
        <v>0</v>
      </c>
      <c r="T1401" s="57">
        <f t="shared" si="529"/>
        <v>0</v>
      </c>
      <c r="U1401" s="57">
        <f t="shared" si="530"/>
        <v>0</v>
      </c>
      <c r="V1401" s="58">
        <f t="shared" si="531"/>
        <v>0</v>
      </c>
      <c r="W1401" s="58">
        <f t="shared" si="532"/>
        <v>0</v>
      </c>
      <c r="X1401" s="58">
        <f t="shared" si="533"/>
        <v>0</v>
      </c>
      <c r="Y1401" s="58">
        <f t="shared" si="534"/>
        <v>0</v>
      </c>
      <c r="Z1401">
        <f t="shared" si="518"/>
        <v>156747</v>
      </c>
    </row>
    <row r="1402" spans="1:26" x14ac:dyDescent="0.3">
      <c r="A1402" s="56" t="str">
        <f t="shared" si="520"/>
        <v>OUT TIME</v>
      </c>
      <c r="B1402" s="56" t="str">
        <f t="shared" si="512"/>
        <v>ultimo</v>
      </c>
      <c r="C1402" s="55">
        <f t="shared" si="535"/>
        <v>8</v>
      </c>
      <c r="D1402" t="str">
        <f t="shared" si="535"/>
        <v>Panamá</v>
      </c>
      <c r="E1402" s="23">
        <f t="shared" si="521"/>
        <v>44092</v>
      </c>
      <c r="F1402" s="54">
        <f t="shared" si="522"/>
        <v>108</v>
      </c>
      <c r="G1402" cm="1">
        <f t="array" ref="G1402">+INDEX('Casos ACUM Prov'!$CK$3:$OM$16,'TODO PROVINCIA'!C1402+1,'TODO PROVINCIA'!F1402)</f>
        <v>0</v>
      </c>
      <c r="H1402">
        <f t="shared" si="514"/>
        <v>0</v>
      </c>
      <c r="I1402" cm="1">
        <f t="array" ref="I1402">+INDEX('Muertes-PROV'!$C$3:$GE$16,$C1402+1,$F1402)</f>
        <v>0</v>
      </c>
      <c r="J1402">
        <f t="shared" si="515"/>
        <v>0</v>
      </c>
      <c r="K1402" cm="1">
        <f t="array" ref="K1402">+INDEX('rECUPERA-prov'!$C$3:$LA$16,$C1402+1,$F1402)</f>
        <v>0</v>
      </c>
      <c r="L1402">
        <f t="shared" si="516"/>
        <v>0</v>
      </c>
      <c r="M1402">
        <f t="shared" si="523"/>
        <v>0</v>
      </c>
      <c r="N1402">
        <f t="shared" si="517"/>
        <v>0</v>
      </c>
      <c r="O1402" s="57">
        <f t="shared" si="524"/>
        <v>0</v>
      </c>
      <c r="P1402" s="57">
        <f t="shared" si="525"/>
        <v>0</v>
      </c>
      <c r="Q1402" s="57">
        <f t="shared" si="526"/>
        <v>0</v>
      </c>
      <c r="R1402" s="57">
        <f t="shared" si="527"/>
        <v>0</v>
      </c>
      <c r="S1402" s="57">
        <f t="shared" si="528"/>
        <v>0</v>
      </c>
      <c r="T1402" s="57">
        <f t="shared" si="529"/>
        <v>0</v>
      </c>
      <c r="U1402" s="57">
        <f t="shared" si="530"/>
        <v>0</v>
      </c>
      <c r="V1402" s="58">
        <f t="shared" si="531"/>
        <v>0</v>
      </c>
      <c r="W1402" s="58">
        <f t="shared" si="532"/>
        <v>0</v>
      </c>
      <c r="X1402" s="58">
        <f t="shared" si="533"/>
        <v>0</v>
      </c>
      <c r="Y1402" s="58">
        <f t="shared" si="534"/>
        <v>0</v>
      </c>
      <c r="Z1402">
        <f t="shared" si="518"/>
        <v>109955</v>
      </c>
    </row>
    <row r="1403" spans="1:26" x14ac:dyDescent="0.3">
      <c r="A1403" s="56" t="str">
        <f t="shared" si="520"/>
        <v>OUT TIME</v>
      </c>
      <c r="B1403" s="56" t="str">
        <f t="shared" si="512"/>
        <v>ultimo</v>
      </c>
      <c r="C1403" s="55">
        <f t="shared" si="535"/>
        <v>9</v>
      </c>
      <c r="D1403" t="str">
        <f t="shared" si="535"/>
        <v>Veraguas</v>
      </c>
      <c r="E1403" s="23">
        <f t="shared" si="521"/>
        <v>44092</v>
      </c>
      <c r="F1403" s="54">
        <f t="shared" si="522"/>
        <v>108</v>
      </c>
      <c r="G1403" cm="1">
        <f t="array" ref="G1403">+INDEX('Casos ACUM Prov'!$CK$3:$OM$16,'TODO PROVINCIA'!C1403+1,'TODO PROVINCIA'!F1403)</f>
        <v>0</v>
      </c>
      <c r="H1403">
        <f t="shared" si="514"/>
        <v>0</v>
      </c>
      <c r="I1403" cm="1">
        <f t="array" ref="I1403">+INDEX('Muertes-PROV'!$C$3:$GE$16,$C1403+1,$F1403)</f>
        <v>0</v>
      </c>
      <c r="J1403">
        <f t="shared" si="515"/>
        <v>0</v>
      </c>
      <c r="K1403" cm="1">
        <f t="array" ref="K1403">+INDEX('rECUPERA-prov'!$C$3:$LA$16,$C1403+1,$F1403)</f>
        <v>0</v>
      </c>
      <c r="L1403">
        <f t="shared" si="516"/>
        <v>0</v>
      </c>
      <c r="M1403">
        <f t="shared" si="523"/>
        <v>0</v>
      </c>
      <c r="N1403">
        <f t="shared" si="517"/>
        <v>0</v>
      </c>
      <c r="O1403" s="57">
        <f t="shared" si="524"/>
        <v>0</v>
      </c>
      <c r="P1403" s="57">
        <f t="shared" si="525"/>
        <v>0</v>
      </c>
      <c r="Q1403" s="57">
        <f t="shared" si="526"/>
        <v>0</v>
      </c>
      <c r="R1403" s="57">
        <f t="shared" si="527"/>
        <v>0</v>
      </c>
      <c r="S1403" s="57">
        <f t="shared" si="528"/>
        <v>0</v>
      </c>
      <c r="T1403" s="57">
        <f t="shared" si="529"/>
        <v>0</v>
      </c>
      <c r="U1403" s="57">
        <f t="shared" si="530"/>
        <v>0</v>
      </c>
      <c r="V1403" s="58">
        <f t="shared" si="531"/>
        <v>0</v>
      </c>
      <c r="W1403" s="58">
        <f t="shared" si="532"/>
        <v>0</v>
      </c>
      <c r="X1403" s="58">
        <f t="shared" si="533"/>
        <v>0</v>
      </c>
      <c r="Y1403" s="58">
        <f t="shared" si="534"/>
        <v>0</v>
      </c>
      <c r="Z1403">
        <f t="shared" si="518"/>
        <v>109955</v>
      </c>
    </row>
    <row r="1404" spans="1:26" x14ac:dyDescent="0.3">
      <c r="A1404" s="56" t="str">
        <f t="shared" si="520"/>
        <v>OUT TIME</v>
      </c>
      <c r="B1404" s="56" t="str">
        <f t="shared" si="512"/>
        <v>ultimo</v>
      </c>
      <c r="C1404" s="55">
        <f t="shared" ref="C1404:D1419" si="536">+C1391</f>
        <v>10</v>
      </c>
      <c r="D1404" t="str">
        <f t="shared" si="536"/>
        <v>Comarca Kuna Yala</v>
      </c>
      <c r="E1404" s="23">
        <f t="shared" si="521"/>
        <v>44092</v>
      </c>
      <c r="F1404" s="54">
        <f t="shared" si="522"/>
        <v>108</v>
      </c>
      <c r="G1404" cm="1">
        <f t="array" ref="G1404">+INDEX('Casos ACUM Prov'!$CK$3:$OM$16,'TODO PROVINCIA'!C1404+1,'TODO PROVINCIA'!F1404)</f>
        <v>0</v>
      </c>
      <c r="H1404">
        <f t="shared" si="514"/>
        <v>0</v>
      </c>
      <c r="I1404" cm="1">
        <f t="array" ref="I1404">+INDEX('Muertes-PROV'!$C$3:$GE$16,$C1404+1,$F1404)</f>
        <v>0</v>
      </c>
      <c r="J1404">
        <f t="shared" si="515"/>
        <v>0</v>
      </c>
      <c r="K1404" cm="1">
        <f t="array" ref="K1404">+INDEX('rECUPERA-prov'!$C$3:$LA$16,$C1404+1,$F1404)</f>
        <v>0</v>
      </c>
      <c r="L1404">
        <f t="shared" si="516"/>
        <v>0</v>
      </c>
      <c r="M1404">
        <f t="shared" si="523"/>
        <v>0</v>
      </c>
      <c r="N1404">
        <f t="shared" si="517"/>
        <v>0</v>
      </c>
      <c r="O1404" s="57">
        <f t="shared" si="524"/>
        <v>0</v>
      </c>
      <c r="P1404" s="57">
        <f t="shared" si="525"/>
        <v>0</v>
      </c>
      <c r="Q1404" s="57">
        <f t="shared" si="526"/>
        <v>0</v>
      </c>
      <c r="R1404" s="57">
        <f t="shared" si="527"/>
        <v>0</v>
      </c>
      <c r="S1404" s="57">
        <f t="shared" si="528"/>
        <v>0</v>
      </c>
      <c r="T1404" s="57">
        <f t="shared" si="529"/>
        <v>0</v>
      </c>
      <c r="U1404" s="57">
        <f t="shared" si="530"/>
        <v>0</v>
      </c>
      <c r="V1404" s="58">
        <f t="shared" si="531"/>
        <v>0</v>
      </c>
      <c r="W1404" s="58">
        <f t="shared" si="532"/>
        <v>0</v>
      </c>
      <c r="X1404" s="58">
        <f t="shared" si="533"/>
        <v>0</v>
      </c>
      <c r="Y1404" s="58">
        <f t="shared" si="534"/>
        <v>0</v>
      </c>
      <c r="Z1404">
        <f t="shared" si="518"/>
        <v>89592</v>
      </c>
    </row>
    <row r="1405" spans="1:26" x14ac:dyDescent="0.3">
      <c r="A1405" s="56" t="str">
        <f t="shared" si="520"/>
        <v>OUT TIME</v>
      </c>
      <c r="B1405" s="56" t="str">
        <f t="shared" si="512"/>
        <v>ultimo</v>
      </c>
      <c r="C1405" s="55">
        <f t="shared" si="536"/>
        <v>11</v>
      </c>
      <c r="D1405" t="str">
        <f t="shared" si="536"/>
        <v>Comarca Emberá Wounaán</v>
      </c>
      <c r="E1405" s="23">
        <f t="shared" si="521"/>
        <v>44092</v>
      </c>
      <c r="F1405" s="54">
        <f t="shared" si="522"/>
        <v>108</v>
      </c>
      <c r="G1405" cm="1">
        <f t="array" ref="G1405">+INDEX('Casos ACUM Prov'!$CK$3:$OM$16,'TODO PROVINCIA'!C1405+1,'TODO PROVINCIA'!F1405)</f>
        <v>0</v>
      </c>
      <c r="H1405">
        <f t="shared" si="514"/>
        <v>0</v>
      </c>
      <c r="I1405" cm="1">
        <f t="array" ref="I1405">+INDEX('Muertes-PROV'!$C$3:$GE$16,$C1405+1,$F1405)</f>
        <v>0</v>
      </c>
      <c r="J1405">
        <f t="shared" si="515"/>
        <v>0</v>
      </c>
      <c r="K1405" cm="1">
        <f t="array" ref="K1405">+INDEX('rECUPERA-prov'!$C$3:$LA$16,$C1405+1,$F1405)</f>
        <v>0</v>
      </c>
      <c r="L1405">
        <f t="shared" si="516"/>
        <v>0</v>
      </c>
      <c r="M1405">
        <f t="shared" si="523"/>
        <v>0</v>
      </c>
      <c r="N1405">
        <f t="shared" si="517"/>
        <v>0</v>
      </c>
      <c r="O1405" s="57">
        <f t="shared" si="524"/>
        <v>0</v>
      </c>
      <c r="P1405" s="57">
        <f t="shared" si="525"/>
        <v>0</v>
      </c>
      <c r="Q1405" s="57">
        <f t="shared" si="526"/>
        <v>0</v>
      </c>
      <c r="R1405" s="57">
        <f t="shared" si="527"/>
        <v>0</v>
      </c>
      <c r="S1405" s="57">
        <f t="shared" si="528"/>
        <v>0</v>
      </c>
      <c r="T1405" s="57">
        <f t="shared" si="529"/>
        <v>0</v>
      </c>
      <c r="U1405" s="57">
        <f t="shared" si="530"/>
        <v>0</v>
      </c>
      <c r="V1405" s="58">
        <f t="shared" si="531"/>
        <v>0</v>
      </c>
      <c r="W1405" s="58">
        <f t="shared" si="532"/>
        <v>0</v>
      </c>
      <c r="X1405" s="58">
        <f t="shared" si="533"/>
        <v>0</v>
      </c>
      <c r="Y1405" s="58">
        <f t="shared" si="534"/>
        <v>0</v>
      </c>
      <c r="Z1405">
        <f t="shared" si="518"/>
        <v>1249032</v>
      </c>
    </row>
    <row r="1406" spans="1:26" x14ac:dyDescent="0.3">
      <c r="A1406" s="56" t="str">
        <f t="shared" si="520"/>
        <v>OUT TIME</v>
      </c>
      <c r="B1406" s="56" t="str">
        <f t="shared" si="512"/>
        <v>ultimo</v>
      </c>
      <c r="C1406" s="55">
        <f t="shared" si="536"/>
        <v>12</v>
      </c>
      <c r="D1406" t="str">
        <f t="shared" si="536"/>
        <v>Comarca Ngäbe Buglé</v>
      </c>
      <c r="E1406" s="23">
        <f t="shared" si="521"/>
        <v>44092</v>
      </c>
      <c r="F1406" s="54">
        <f t="shared" si="522"/>
        <v>108</v>
      </c>
      <c r="G1406" cm="1">
        <f t="array" ref="G1406">+INDEX('Casos ACUM Prov'!$CK$3:$OM$16,'TODO PROVINCIA'!C1406+1,'TODO PROVINCIA'!F1406)</f>
        <v>0</v>
      </c>
      <c r="H1406">
        <f t="shared" si="514"/>
        <v>0</v>
      </c>
      <c r="I1406" cm="1">
        <f t="array" ref="I1406">+INDEX('Muertes-PROV'!$C$3:$GE$16,$C1406+1,$F1406)</f>
        <v>0</v>
      </c>
      <c r="J1406">
        <f t="shared" si="515"/>
        <v>0</v>
      </c>
      <c r="K1406" cm="1">
        <f t="array" ref="K1406">+INDEX('rECUPERA-prov'!$C$3:$LA$16,$C1406+1,$F1406)</f>
        <v>0</v>
      </c>
      <c r="L1406">
        <f t="shared" si="516"/>
        <v>0</v>
      </c>
      <c r="M1406">
        <f t="shared" si="523"/>
        <v>0</v>
      </c>
      <c r="N1406">
        <f t="shared" si="517"/>
        <v>0</v>
      </c>
      <c r="O1406" s="57">
        <f t="shared" si="524"/>
        <v>0</v>
      </c>
      <c r="P1406" s="57">
        <f t="shared" si="525"/>
        <v>0</v>
      </c>
      <c r="Q1406" s="57">
        <f t="shared" si="526"/>
        <v>0</v>
      </c>
      <c r="R1406" s="57">
        <f t="shared" si="527"/>
        <v>0</v>
      </c>
      <c r="S1406" s="57">
        <f t="shared" si="528"/>
        <v>0</v>
      </c>
      <c r="T1406" s="57">
        <f t="shared" si="529"/>
        <v>0</v>
      </c>
      <c r="U1406" s="57">
        <f t="shared" si="530"/>
        <v>0</v>
      </c>
      <c r="V1406" s="58">
        <f t="shared" si="531"/>
        <v>0</v>
      </c>
      <c r="W1406" s="58">
        <f t="shared" si="532"/>
        <v>0</v>
      </c>
      <c r="X1406" s="58">
        <f t="shared" si="533"/>
        <v>0</v>
      </c>
      <c r="Y1406" s="58">
        <f t="shared" si="534"/>
        <v>0</v>
      </c>
      <c r="Z1406">
        <f t="shared" si="518"/>
        <v>464038</v>
      </c>
    </row>
    <row r="1407" spans="1:26" x14ac:dyDescent="0.3">
      <c r="A1407" s="56" t="str">
        <f t="shared" si="520"/>
        <v>OUT TIME</v>
      </c>
      <c r="B1407" s="56" t="str">
        <f t="shared" si="512"/>
        <v>ultimo</v>
      </c>
      <c r="C1407" s="55">
        <f t="shared" si="536"/>
        <v>13</v>
      </c>
      <c r="D1407" t="str">
        <f t="shared" si="536"/>
        <v>Panamá Oeste</v>
      </c>
      <c r="E1407" s="23">
        <f t="shared" si="521"/>
        <v>44092</v>
      </c>
      <c r="F1407" s="54">
        <f t="shared" si="522"/>
        <v>108</v>
      </c>
      <c r="G1407" cm="1">
        <f t="array" ref="G1407">+INDEX('Casos ACUM Prov'!$CK$3:$OM$16,'TODO PROVINCIA'!C1407+1,'TODO PROVINCIA'!F1407)</f>
        <v>0</v>
      </c>
      <c r="H1407">
        <f t="shared" si="514"/>
        <v>0</v>
      </c>
      <c r="I1407" cm="1">
        <f t="array" ref="I1407">+INDEX('Muertes-PROV'!$C$3:$GE$16,$C1407+1,$F1407)</f>
        <v>0</v>
      </c>
      <c r="J1407">
        <f t="shared" si="515"/>
        <v>0</v>
      </c>
      <c r="K1407" cm="1">
        <f t="array" ref="K1407">+INDEX('rECUPERA-prov'!$C$3:$LA$16,$C1407+1,$F1407)</f>
        <v>0</v>
      </c>
      <c r="L1407">
        <f t="shared" si="516"/>
        <v>0</v>
      </c>
      <c r="M1407">
        <f t="shared" si="523"/>
        <v>0</v>
      </c>
      <c r="N1407">
        <f t="shared" si="517"/>
        <v>0</v>
      </c>
      <c r="O1407" s="57">
        <f t="shared" si="524"/>
        <v>0</v>
      </c>
      <c r="P1407" s="57">
        <f t="shared" si="525"/>
        <v>0</v>
      </c>
      <c r="Q1407" s="57">
        <f t="shared" si="526"/>
        <v>0</v>
      </c>
      <c r="R1407" s="57">
        <f t="shared" si="527"/>
        <v>0</v>
      </c>
      <c r="S1407" s="57">
        <f t="shared" si="528"/>
        <v>0</v>
      </c>
      <c r="T1407" s="57">
        <f t="shared" si="529"/>
        <v>0</v>
      </c>
      <c r="U1407" s="57">
        <f t="shared" si="530"/>
        <v>0</v>
      </c>
      <c r="V1407" s="58">
        <f t="shared" si="531"/>
        <v>0</v>
      </c>
      <c r="W1407" s="58">
        <f t="shared" si="532"/>
        <v>0</v>
      </c>
      <c r="X1407" s="58">
        <f t="shared" si="533"/>
        <v>0</v>
      </c>
      <c r="Y1407" s="58">
        <f t="shared" si="534"/>
        <v>0</v>
      </c>
      <c r="Z1407">
        <f t="shared" si="518"/>
        <v>226991</v>
      </c>
    </row>
    <row r="1408" spans="1:26" x14ac:dyDescent="0.3">
      <c r="A1408" s="56" t="str">
        <f t="shared" si="520"/>
        <v>OUT TIME</v>
      </c>
      <c r="B1408" s="56" t="str">
        <f t="shared" si="512"/>
        <v>ultimo</v>
      </c>
      <c r="C1408" s="55">
        <f t="shared" si="536"/>
        <v>1</v>
      </c>
      <c r="D1408" t="str">
        <f t="shared" si="536"/>
        <v>Bocas del Toro</v>
      </c>
      <c r="E1408" s="23">
        <f t="shared" si="521"/>
        <v>44093</v>
      </c>
      <c r="F1408" s="54">
        <f t="shared" si="522"/>
        <v>109</v>
      </c>
      <c r="G1408" cm="1">
        <f t="array" ref="G1408">+INDEX('Casos ACUM Prov'!$CK$3:$OM$16,'TODO PROVINCIA'!C1408+1,'TODO PROVINCIA'!F1408)</f>
        <v>0</v>
      </c>
      <c r="H1408">
        <f t="shared" si="514"/>
        <v>0</v>
      </c>
      <c r="I1408" cm="1">
        <f t="array" ref="I1408">+INDEX('Muertes-PROV'!$C$3:$GE$16,$C1408+1,$F1408)</f>
        <v>0</v>
      </c>
      <c r="J1408">
        <f t="shared" si="515"/>
        <v>0</v>
      </c>
      <c r="K1408" cm="1">
        <f t="array" ref="K1408">+INDEX('rECUPERA-prov'!$C$3:$LA$16,$C1408+1,$F1408)</f>
        <v>0</v>
      </c>
      <c r="L1408">
        <f t="shared" si="516"/>
        <v>0</v>
      </c>
      <c r="M1408">
        <f t="shared" si="523"/>
        <v>0</v>
      </c>
      <c r="N1408">
        <f t="shared" si="517"/>
        <v>0</v>
      </c>
      <c r="O1408" s="57">
        <f t="shared" si="524"/>
        <v>0</v>
      </c>
      <c r="P1408" s="57">
        <f t="shared" si="525"/>
        <v>0</v>
      </c>
      <c r="Q1408" s="57">
        <f t="shared" si="526"/>
        <v>0</v>
      </c>
      <c r="R1408" s="57">
        <f t="shared" si="527"/>
        <v>0</v>
      </c>
      <c r="S1408" s="57">
        <f t="shared" si="528"/>
        <v>0</v>
      </c>
      <c r="T1408" s="57">
        <f t="shared" si="529"/>
        <v>0</v>
      </c>
      <c r="U1408" s="57">
        <f t="shared" si="530"/>
        <v>0</v>
      </c>
      <c r="V1408" s="58">
        <f t="shared" si="531"/>
        <v>0</v>
      </c>
      <c r="W1408" s="58">
        <f t="shared" si="532"/>
        <v>0</v>
      </c>
      <c r="X1408" s="58">
        <f t="shared" si="533"/>
        <v>0</v>
      </c>
      <c r="Y1408" s="58">
        <f t="shared" si="534"/>
        <v>0</v>
      </c>
      <c r="Z1408">
        <f t="shared" si="518"/>
        <v>125461</v>
      </c>
    </row>
    <row r="1409" spans="1:26" x14ac:dyDescent="0.3">
      <c r="A1409" s="56" t="str">
        <f t="shared" si="520"/>
        <v>OUT TIME</v>
      </c>
      <c r="B1409" s="56" t="str">
        <f t="shared" si="512"/>
        <v>ultimo</v>
      </c>
      <c r="C1409" s="55">
        <f t="shared" si="536"/>
        <v>2</v>
      </c>
      <c r="D1409" t="str">
        <f t="shared" si="536"/>
        <v>Coclé</v>
      </c>
      <c r="E1409" s="23">
        <f t="shared" si="521"/>
        <v>44093</v>
      </c>
      <c r="F1409" s="54">
        <f t="shared" si="522"/>
        <v>109</v>
      </c>
      <c r="G1409" cm="1">
        <f t="array" ref="G1409">+INDEX('Casos ACUM Prov'!$CK$3:$OM$16,'TODO PROVINCIA'!C1409+1,'TODO PROVINCIA'!F1409)</f>
        <v>0</v>
      </c>
      <c r="H1409">
        <f t="shared" si="514"/>
        <v>0</v>
      </c>
      <c r="I1409" cm="1">
        <f t="array" ref="I1409">+INDEX('Muertes-PROV'!$C$3:$GE$16,$C1409+1,$F1409)</f>
        <v>0</v>
      </c>
      <c r="J1409">
        <f t="shared" si="515"/>
        <v>0</v>
      </c>
      <c r="K1409" cm="1">
        <f t="array" ref="K1409">+INDEX('rECUPERA-prov'!$C$3:$LA$16,$C1409+1,$F1409)</f>
        <v>0</v>
      </c>
      <c r="L1409">
        <f t="shared" si="516"/>
        <v>0</v>
      </c>
      <c r="M1409">
        <f t="shared" si="523"/>
        <v>0</v>
      </c>
      <c r="N1409">
        <f t="shared" si="517"/>
        <v>0</v>
      </c>
      <c r="O1409" s="57">
        <f t="shared" si="524"/>
        <v>0</v>
      </c>
      <c r="P1409" s="57">
        <f t="shared" si="525"/>
        <v>0</v>
      </c>
      <c r="Q1409" s="57">
        <f t="shared" si="526"/>
        <v>0</v>
      </c>
      <c r="R1409" s="57">
        <f t="shared" si="527"/>
        <v>0</v>
      </c>
      <c r="S1409" s="57">
        <f t="shared" si="528"/>
        <v>0</v>
      </c>
      <c r="T1409" s="57">
        <f t="shared" si="529"/>
        <v>0</v>
      </c>
      <c r="U1409" s="57">
        <f t="shared" si="530"/>
        <v>0</v>
      </c>
      <c r="V1409" s="58">
        <f t="shared" si="531"/>
        <v>0</v>
      </c>
      <c r="W1409" s="58">
        <f t="shared" si="532"/>
        <v>0</v>
      </c>
      <c r="X1409" s="58">
        <f t="shared" si="533"/>
        <v>0</v>
      </c>
      <c r="Y1409" s="58">
        <f t="shared" si="534"/>
        <v>0</v>
      </c>
      <c r="Z1409">
        <f t="shared" si="518"/>
        <v>416873</v>
      </c>
    </row>
    <row r="1410" spans="1:26" x14ac:dyDescent="0.3">
      <c r="A1410" s="56" t="str">
        <f t="shared" si="520"/>
        <v>OUT TIME</v>
      </c>
      <c r="B1410" s="56" t="str">
        <f t="shared" si="512"/>
        <v>ultimo</v>
      </c>
      <c r="C1410" s="55">
        <f t="shared" si="536"/>
        <v>3</v>
      </c>
      <c r="D1410" t="str">
        <f t="shared" si="536"/>
        <v>Colón</v>
      </c>
      <c r="E1410" s="23">
        <f t="shared" si="521"/>
        <v>44093</v>
      </c>
      <c r="F1410" s="54">
        <f t="shared" si="522"/>
        <v>109</v>
      </c>
      <c r="G1410" cm="1">
        <f t="array" ref="G1410">+INDEX('Casos ACUM Prov'!$CK$3:$OM$16,'TODO PROVINCIA'!C1410+1,'TODO PROVINCIA'!F1410)</f>
        <v>0</v>
      </c>
      <c r="H1410">
        <f t="shared" si="514"/>
        <v>0</v>
      </c>
      <c r="I1410" cm="1">
        <f t="array" ref="I1410">+INDEX('Muertes-PROV'!$C$3:$GE$16,$C1410+1,$F1410)</f>
        <v>0</v>
      </c>
      <c r="J1410">
        <f t="shared" si="515"/>
        <v>0</v>
      </c>
      <c r="K1410" cm="1">
        <f t="array" ref="K1410">+INDEX('rECUPERA-prov'!$C$3:$LA$16,$C1410+1,$F1410)</f>
        <v>0</v>
      </c>
      <c r="L1410">
        <f t="shared" si="516"/>
        <v>0</v>
      </c>
      <c r="M1410">
        <f t="shared" si="523"/>
        <v>0</v>
      </c>
      <c r="N1410">
        <f t="shared" si="517"/>
        <v>0</v>
      </c>
      <c r="O1410" s="57">
        <f t="shared" si="524"/>
        <v>0</v>
      </c>
      <c r="P1410" s="57">
        <f t="shared" si="525"/>
        <v>0</v>
      </c>
      <c r="Q1410" s="57">
        <f t="shared" si="526"/>
        <v>0</v>
      </c>
      <c r="R1410" s="57">
        <f t="shared" si="527"/>
        <v>0</v>
      </c>
      <c r="S1410" s="57">
        <f t="shared" si="528"/>
        <v>0</v>
      </c>
      <c r="T1410" s="57">
        <f t="shared" si="529"/>
        <v>0</v>
      </c>
      <c r="U1410" s="57">
        <f t="shared" si="530"/>
        <v>0</v>
      </c>
      <c r="V1410" s="58">
        <f t="shared" si="531"/>
        <v>0</v>
      </c>
      <c r="W1410" s="58">
        <f t="shared" si="532"/>
        <v>0</v>
      </c>
      <c r="X1410" s="58">
        <f t="shared" si="533"/>
        <v>0</v>
      </c>
      <c r="Y1410" s="58">
        <f t="shared" si="534"/>
        <v>0</v>
      </c>
      <c r="Z1410">
        <f t="shared" si="518"/>
        <v>233708</v>
      </c>
    </row>
    <row r="1411" spans="1:26" x14ac:dyDescent="0.3">
      <c r="A1411" s="56" t="str">
        <f t="shared" si="520"/>
        <v>OUT TIME</v>
      </c>
      <c r="B1411" s="56" t="str">
        <f t="shared" si="512"/>
        <v>ultimo</v>
      </c>
      <c r="C1411" s="55">
        <f t="shared" si="536"/>
        <v>4</v>
      </c>
      <c r="D1411" t="str">
        <f t="shared" si="536"/>
        <v>Chiriquí</v>
      </c>
      <c r="E1411" s="23">
        <f t="shared" si="521"/>
        <v>44093</v>
      </c>
      <c r="F1411" s="54">
        <f t="shared" si="522"/>
        <v>109</v>
      </c>
      <c r="G1411" cm="1">
        <f t="array" ref="G1411">+INDEX('Casos ACUM Prov'!$CK$3:$OM$16,'TODO PROVINCIA'!C1411+1,'TODO PROVINCIA'!F1411)</f>
        <v>0</v>
      </c>
      <c r="H1411">
        <f t="shared" si="514"/>
        <v>0</v>
      </c>
      <c r="I1411" cm="1">
        <f t="array" ref="I1411">+INDEX('Muertes-PROV'!$C$3:$GE$16,$C1411+1,$F1411)</f>
        <v>0</v>
      </c>
      <c r="J1411">
        <f t="shared" si="515"/>
        <v>0</v>
      </c>
      <c r="K1411" cm="1">
        <f t="array" ref="K1411">+INDEX('rECUPERA-prov'!$C$3:$LA$16,$C1411+1,$F1411)</f>
        <v>0</v>
      </c>
      <c r="L1411">
        <f t="shared" si="516"/>
        <v>0</v>
      </c>
      <c r="M1411">
        <f t="shared" si="523"/>
        <v>0</v>
      </c>
      <c r="N1411">
        <f t="shared" si="517"/>
        <v>0</v>
      </c>
      <c r="O1411" s="57">
        <f t="shared" si="524"/>
        <v>0</v>
      </c>
      <c r="P1411" s="57">
        <f t="shared" si="525"/>
        <v>0</v>
      </c>
      <c r="Q1411" s="57">
        <f t="shared" si="526"/>
        <v>0</v>
      </c>
      <c r="R1411" s="57">
        <f t="shared" si="527"/>
        <v>0</v>
      </c>
      <c r="S1411" s="57">
        <f t="shared" si="528"/>
        <v>0</v>
      </c>
      <c r="T1411" s="57">
        <f t="shared" si="529"/>
        <v>0</v>
      </c>
      <c r="U1411" s="57">
        <f t="shared" si="530"/>
        <v>0</v>
      </c>
      <c r="V1411" s="58">
        <f t="shared" si="531"/>
        <v>0</v>
      </c>
      <c r="W1411" s="58">
        <f t="shared" si="532"/>
        <v>0</v>
      </c>
      <c r="X1411" s="58">
        <f t="shared" si="533"/>
        <v>0</v>
      </c>
      <c r="Y1411" s="58">
        <f t="shared" si="534"/>
        <v>0</v>
      </c>
      <c r="Z1411">
        <f t="shared" si="518"/>
        <v>241928</v>
      </c>
    </row>
    <row r="1412" spans="1:26" x14ac:dyDescent="0.3">
      <c r="A1412" s="56" t="str">
        <f t="shared" si="520"/>
        <v>OUT TIME</v>
      </c>
      <c r="B1412" s="56" t="str">
        <f t="shared" si="512"/>
        <v>ultimo</v>
      </c>
      <c r="C1412" s="55">
        <f t="shared" si="536"/>
        <v>5</v>
      </c>
      <c r="D1412" t="str">
        <f t="shared" si="536"/>
        <v>Darién</v>
      </c>
      <c r="E1412" s="23">
        <f t="shared" si="521"/>
        <v>44093</v>
      </c>
      <c r="F1412" s="54">
        <f t="shared" si="522"/>
        <v>109</v>
      </c>
      <c r="G1412" cm="1">
        <f t="array" ref="G1412">+INDEX('Casos ACUM Prov'!$CK$3:$OM$16,'TODO PROVINCIA'!C1412+1,'TODO PROVINCIA'!F1412)</f>
        <v>0</v>
      </c>
      <c r="H1412">
        <f t="shared" si="514"/>
        <v>0</v>
      </c>
      <c r="I1412" cm="1">
        <f t="array" ref="I1412">+INDEX('Muertes-PROV'!$C$3:$GE$16,$C1412+1,$F1412)</f>
        <v>0</v>
      </c>
      <c r="J1412">
        <f t="shared" si="515"/>
        <v>0</v>
      </c>
      <c r="K1412" cm="1">
        <f t="array" ref="K1412">+INDEX('rECUPERA-prov'!$C$3:$LA$16,$C1412+1,$F1412)</f>
        <v>0</v>
      </c>
      <c r="L1412">
        <f t="shared" si="516"/>
        <v>0</v>
      </c>
      <c r="M1412">
        <f t="shared" si="523"/>
        <v>0</v>
      </c>
      <c r="N1412">
        <f t="shared" si="517"/>
        <v>0</v>
      </c>
      <c r="O1412" s="57">
        <f t="shared" si="524"/>
        <v>0</v>
      </c>
      <c r="P1412" s="57">
        <f t="shared" si="525"/>
        <v>0</v>
      </c>
      <c r="Q1412" s="57">
        <f t="shared" si="526"/>
        <v>0</v>
      </c>
      <c r="R1412" s="57">
        <f t="shared" si="527"/>
        <v>0</v>
      </c>
      <c r="S1412" s="57">
        <f t="shared" si="528"/>
        <v>0</v>
      </c>
      <c r="T1412" s="57">
        <f t="shared" si="529"/>
        <v>0</v>
      </c>
      <c r="U1412" s="57">
        <f t="shared" si="530"/>
        <v>0</v>
      </c>
      <c r="V1412" s="58">
        <f t="shared" si="531"/>
        <v>0</v>
      </c>
      <c r="W1412" s="58">
        <f t="shared" si="532"/>
        <v>0</v>
      </c>
      <c r="X1412" s="58">
        <f t="shared" si="533"/>
        <v>0</v>
      </c>
      <c r="Y1412" s="58">
        <f t="shared" si="534"/>
        <v>0</v>
      </c>
      <c r="Z1412">
        <f t="shared" si="518"/>
        <v>10001</v>
      </c>
    </row>
    <row r="1413" spans="1:26" x14ac:dyDescent="0.3">
      <c r="A1413" s="56" t="str">
        <f t="shared" si="520"/>
        <v>OUT TIME</v>
      </c>
      <c r="B1413" s="56" t="str">
        <f t="shared" ref="B1413:B1476" si="537">+IFERROR(IF(A1426="OUT TIME","ultimo","no"),"no")</f>
        <v>ultimo</v>
      </c>
      <c r="C1413" s="55">
        <f t="shared" si="536"/>
        <v>6</v>
      </c>
      <c r="D1413" t="str">
        <f t="shared" si="536"/>
        <v>Herrera</v>
      </c>
      <c r="E1413" s="23">
        <f t="shared" si="521"/>
        <v>44093</v>
      </c>
      <c r="F1413" s="54">
        <f t="shared" si="522"/>
        <v>109</v>
      </c>
      <c r="G1413" cm="1">
        <f t="array" ref="G1413">+INDEX('Casos ACUM Prov'!$CK$3:$OM$16,'TODO PROVINCIA'!C1413+1,'TODO PROVINCIA'!F1413)</f>
        <v>0</v>
      </c>
      <c r="H1413">
        <f t="shared" si="514"/>
        <v>0</v>
      </c>
      <c r="I1413" cm="1">
        <f t="array" ref="I1413">+INDEX('Muertes-PROV'!$C$3:$GE$16,$C1413+1,$F1413)</f>
        <v>0</v>
      </c>
      <c r="J1413">
        <f t="shared" si="515"/>
        <v>0</v>
      </c>
      <c r="K1413" cm="1">
        <f t="array" ref="K1413">+INDEX('rECUPERA-prov'!$C$3:$LA$16,$C1413+1,$F1413)</f>
        <v>0</v>
      </c>
      <c r="L1413">
        <f t="shared" si="516"/>
        <v>0</v>
      </c>
      <c r="M1413">
        <f t="shared" si="523"/>
        <v>0</v>
      </c>
      <c r="N1413">
        <f t="shared" si="517"/>
        <v>0</v>
      </c>
      <c r="O1413" s="57">
        <f t="shared" si="524"/>
        <v>0</v>
      </c>
      <c r="P1413" s="57">
        <f t="shared" si="525"/>
        <v>0</v>
      </c>
      <c r="Q1413" s="57">
        <f t="shared" si="526"/>
        <v>0</v>
      </c>
      <c r="R1413" s="57">
        <f t="shared" si="527"/>
        <v>0</v>
      </c>
      <c r="S1413" s="57">
        <f t="shared" si="528"/>
        <v>0</v>
      </c>
      <c r="T1413" s="57">
        <f t="shared" si="529"/>
        <v>0</v>
      </c>
      <c r="U1413" s="57">
        <f t="shared" si="530"/>
        <v>0</v>
      </c>
      <c r="V1413" s="58">
        <f t="shared" si="531"/>
        <v>0</v>
      </c>
      <c r="W1413" s="58">
        <f t="shared" si="532"/>
        <v>0</v>
      </c>
      <c r="X1413" s="58">
        <f t="shared" si="533"/>
        <v>0</v>
      </c>
      <c r="Y1413" s="58">
        <f t="shared" si="534"/>
        <v>0</v>
      </c>
      <c r="Z1413">
        <f t="shared" si="518"/>
        <v>33109</v>
      </c>
    </row>
    <row r="1414" spans="1:26" x14ac:dyDescent="0.3">
      <c r="A1414" s="56" t="str">
        <f t="shared" si="520"/>
        <v>OUT TIME</v>
      </c>
      <c r="B1414" s="56" t="str">
        <f t="shared" si="537"/>
        <v>ultimo</v>
      </c>
      <c r="C1414" s="55">
        <f t="shared" si="536"/>
        <v>7</v>
      </c>
      <c r="D1414" t="str">
        <f t="shared" si="536"/>
        <v>Los Santos</v>
      </c>
      <c r="E1414" s="23">
        <f t="shared" si="521"/>
        <v>44093</v>
      </c>
      <c r="F1414" s="54">
        <f t="shared" si="522"/>
        <v>109</v>
      </c>
      <c r="G1414" cm="1">
        <f t="array" ref="G1414">+INDEX('Casos ACUM Prov'!$CK$3:$OM$16,'TODO PROVINCIA'!C1414+1,'TODO PROVINCIA'!F1414)</f>
        <v>0</v>
      </c>
      <c r="H1414">
        <f t="shared" si="514"/>
        <v>0</v>
      </c>
      <c r="I1414" cm="1">
        <f t="array" ref="I1414">+INDEX('Muertes-PROV'!$C$3:$GE$16,$C1414+1,$F1414)</f>
        <v>0</v>
      </c>
      <c r="J1414">
        <f t="shared" si="515"/>
        <v>0</v>
      </c>
      <c r="K1414" cm="1">
        <f t="array" ref="K1414">+INDEX('rECUPERA-prov'!$C$3:$LA$16,$C1414+1,$F1414)</f>
        <v>0</v>
      </c>
      <c r="L1414">
        <f t="shared" si="516"/>
        <v>0</v>
      </c>
      <c r="M1414">
        <f t="shared" si="523"/>
        <v>0</v>
      </c>
      <c r="N1414">
        <f t="shared" si="517"/>
        <v>0</v>
      </c>
      <c r="O1414" s="57">
        <f t="shared" si="524"/>
        <v>0</v>
      </c>
      <c r="P1414" s="57">
        <f t="shared" si="525"/>
        <v>0</v>
      </c>
      <c r="Q1414" s="57">
        <f t="shared" si="526"/>
        <v>0</v>
      </c>
      <c r="R1414" s="57">
        <f t="shared" si="527"/>
        <v>0</v>
      </c>
      <c r="S1414" s="57">
        <f t="shared" si="528"/>
        <v>0</v>
      </c>
      <c r="T1414" s="57">
        <f t="shared" si="529"/>
        <v>0</v>
      </c>
      <c r="U1414" s="57">
        <f t="shared" si="530"/>
        <v>0</v>
      </c>
      <c r="V1414" s="58">
        <f t="shared" si="531"/>
        <v>0</v>
      </c>
      <c r="W1414" s="58">
        <f t="shared" si="532"/>
        <v>0</v>
      </c>
      <c r="X1414" s="58">
        <f t="shared" si="533"/>
        <v>0</v>
      </c>
      <c r="Y1414" s="58">
        <f t="shared" si="534"/>
        <v>0</v>
      </c>
      <c r="Z1414">
        <f t="shared" si="518"/>
        <v>156747</v>
      </c>
    </row>
    <row r="1415" spans="1:26" x14ac:dyDescent="0.3">
      <c r="A1415" s="56" t="str">
        <f t="shared" si="520"/>
        <v>OUT TIME</v>
      </c>
      <c r="B1415" s="56" t="str">
        <f t="shared" si="537"/>
        <v>ultimo</v>
      </c>
      <c r="C1415" s="55">
        <f t="shared" si="536"/>
        <v>8</v>
      </c>
      <c r="D1415" t="str">
        <f t="shared" si="536"/>
        <v>Panamá</v>
      </c>
      <c r="E1415" s="23">
        <f t="shared" si="521"/>
        <v>44093</v>
      </c>
      <c r="F1415" s="54">
        <f t="shared" si="522"/>
        <v>109</v>
      </c>
      <c r="G1415" cm="1">
        <f t="array" ref="G1415">+INDEX('Casos ACUM Prov'!$CK$3:$OM$16,'TODO PROVINCIA'!C1415+1,'TODO PROVINCIA'!F1415)</f>
        <v>0</v>
      </c>
      <c r="H1415">
        <f t="shared" si="514"/>
        <v>0</v>
      </c>
      <c r="I1415" cm="1">
        <f t="array" ref="I1415">+INDEX('Muertes-PROV'!$C$3:$GE$16,$C1415+1,$F1415)</f>
        <v>0</v>
      </c>
      <c r="J1415">
        <f t="shared" si="515"/>
        <v>0</v>
      </c>
      <c r="K1415" cm="1">
        <f t="array" ref="K1415">+INDEX('rECUPERA-prov'!$C$3:$LA$16,$C1415+1,$F1415)</f>
        <v>0</v>
      </c>
      <c r="L1415">
        <f t="shared" si="516"/>
        <v>0</v>
      </c>
      <c r="M1415">
        <f t="shared" si="523"/>
        <v>0</v>
      </c>
      <c r="N1415">
        <f t="shared" si="517"/>
        <v>0</v>
      </c>
      <c r="O1415" s="57">
        <f t="shared" si="524"/>
        <v>0</v>
      </c>
      <c r="P1415" s="57">
        <f t="shared" si="525"/>
        <v>0</v>
      </c>
      <c r="Q1415" s="57">
        <f t="shared" si="526"/>
        <v>0</v>
      </c>
      <c r="R1415" s="57">
        <f t="shared" si="527"/>
        <v>0</v>
      </c>
      <c r="S1415" s="57">
        <f t="shared" si="528"/>
        <v>0</v>
      </c>
      <c r="T1415" s="57">
        <f t="shared" si="529"/>
        <v>0</v>
      </c>
      <c r="U1415" s="57">
        <f t="shared" si="530"/>
        <v>0</v>
      </c>
      <c r="V1415" s="58">
        <f t="shared" si="531"/>
        <v>0</v>
      </c>
      <c r="W1415" s="58">
        <f t="shared" si="532"/>
        <v>0</v>
      </c>
      <c r="X1415" s="58">
        <f t="shared" si="533"/>
        <v>0</v>
      </c>
      <c r="Y1415" s="58">
        <f t="shared" si="534"/>
        <v>0</v>
      </c>
      <c r="Z1415">
        <f t="shared" si="518"/>
        <v>109955</v>
      </c>
    </row>
    <row r="1416" spans="1:26" x14ac:dyDescent="0.3">
      <c r="A1416" s="56" t="str">
        <f t="shared" si="520"/>
        <v>OUT TIME</v>
      </c>
      <c r="B1416" s="56" t="str">
        <f t="shared" si="537"/>
        <v>ultimo</v>
      </c>
      <c r="C1416" s="55">
        <f t="shared" si="536"/>
        <v>9</v>
      </c>
      <c r="D1416" t="str">
        <f t="shared" si="536"/>
        <v>Veraguas</v>
      </c>
      <c r="E1416" s="23">
        <f t="shared" si="521"/>
        <v>44093</v>
      </c>
      <c r="F1416" s="54">
        <f t="shared" si="522"/>
        <v>109</v>
      </c>
      <c r="G1416" cm="1">
        <f t="array" ref="G1416">+INDEX('Casos ACUM Prov'!$CK$3:$OM$16,'TODO PROVINCIA'!C1416+1,'TODO PROVINCIA'!F1416)</f>
        <v>0</v>
      </c>
      <c r="H1416">
        <f t="shared" si="514"/>
        <v>0</v>
      </c>
      <c r="I1416" cm="1">
        <f t="array" ref="I1416">+INDEX('Muertes-PROV'!$C$3:$GE$16,$C1416+1,$F1416)</f>
        <v>0</v>
      </c>
      <c r="J1416">
        <f t="shared" si="515"/>
        <v>0</v>
      </c>
      <c r="K1416" cm="1">
        <f t="array" ref="K1416">+INDEX('rECUPERA-prov'!$C$3:$LA$16,$C1416+1,$F1416)</f>
        <v>0</v>
      </c>
      <c r="L1416">
        <f t="shared" si="516"/>
        <v>0</v>
      </c>
      <c r="M1416">
        <f t="shared" si="523"/>
        <v>0</v>
      </c>
      <c r="N1416">
        <f t="shared" si="517"/>
        <v>0</v>
      </c>
      <c r="O1416" s="57">
        <f t="shared" si="524"/>
        <v>0</v>
      </c>
      <c r="P1416" s="57">
        <f t="shared" si="525"/>
        <v>0</v>
      </c>
      <c r="Q1416" s="57">
        <f t="shared" si="526"/>
        <v>0</v>
      </c>
      <c r="R1416" s="57">
        <f t="shared" si="527"/>
        <v>0</v>
      </c>
      <c r="S1416" s="57">
        <f t="shared" si="528"/>
        <v>0</v>
      </c>
      <c r="T1416" s="57">
        <f t="shared" si="529"/>
        <v>0</v>
      </c>
      <c r="U1416" s="57">
        <f t="shared" si="530"/>
        <v>0</v>
      </c>
      <c r="V1416" s="58">
        <f t="shared" si="531"/>
        <v>0</v>
      </c>
      <c r="W1416" s="58">
        <f t="shared" si="532"/>
        <v>0</v>
      </c>
      <c r="X1416" s="58">
        <f t="shared" si="533"/>
        <v>0</v>
      </c>
      <c r="Y1416" s="58">
        <f t="shared" si="534"/>
        <v>0</v>
      </c>
      <c r="Z1416">
        <f t="shared" si="518"/>
        <v>109955</v>
      </c>
    </row>
    <row r="1417" spans="1:26" x14ac:dyDescent="0.3">
      <c r="A1417" s="56" t="str">
        <f t="shared" si="520"/>
        <v>OUT TIME</v>
      </c>
      <c r="B1417" s="56" t="str">
        <f t="shared" si="537"/>
        <v>ultimo</v>
      </c>
      <c r="C1417" s="55">
        <f t="shared" si="536"/>
        <v>10</v>
      </c>
      <c r="D1417" t="str">
        <f t="shared" si="536"/>
        <v>Comarca Kuna Yala</v>
      </c>
      <c r="E1417" s="23">
        <f t="shared" si="521"/>
        <v>44093</v>
      </c>
      <c r="F1417" s="54">
        <f t="shared" si="522"/>
        <v>109</v>
      </c>
      <c r="G1417" cm="1">
        <f t="array" ref="G1417">+INDEX('Casos ACUM Prov'!$CK$3:$OM$16,'TODO PROVINCIA'!C1417+1,'TODO PROVINCIA'!F1417)</f>
        <v>0</v>
      </c>
      <c r="H1417">
        <f t="shared" si="514"/>
        <v>0</v>
      </c>
      <c r="I1417" cm="1">
        <f t="array" ref="I1417">+INDEX('Muertes-PROV'!$C$3:$GE$16,$C1417+1,$F1417)</f>
        <v>0</v>
      </c>
      <c r="J1417">
        <f t="shared" si="515"/>
        <v>0</v>
      </c>
      <c r="K1417" cm="1">
        <f t="array" ref="K1417">+INDEX('rECUPERA-prov'!$C$3:$LA$16,$C1417+1,$F1417)</f>
        <v>0</v>
      </c>
      <c r="L1417">
        <f t="shared" si="516"/>
        <v>0</v>
      </c>
      <c r="M1417">
        <f t="shared" si="523"/>
        <v>0</v>
      </c>
      <c r="N1417">
        <f t="shared" si="517"/>
        <v>0</v>
      </c>
      <c r="O1417" s="57">
        <f t="shared" si="524"/>
        <v>0</v>
      </c>
      <c r="P1417" s="57">
        <f t="shared" si="525"/>
        <v>0</v>
      </c>
      <c r="Q1417" s="57">
        <f t="shared" si="526"/>
        <v>0</v>
      </c>
      <c r="R1417" s="57">
        <f t="shared" si="527"/>
        <v>0</v>
      </c>
      <c r="S1417" s="57">
        <f t="shared" si="528"/>
        <v>0</v>
      </c>
      <c r="T1417" s="57">
        <f t="shared" si="529"/>
        <v>0</v>
      </c>
      <c r="U1417" s="57">
        <f t="shared" si="530"/>
        <v>0</v>
      </c>
      <c r="V1417" s="58">
        <f t="shared" si="531"/>
        <v>0</v>
      </c>
      <c r="W1417" s="58">
        <f t="shared" si="532"/>
        <v>0</v>
      </c>
      <c r="X1417" s="58">
        <f t="shared" si="533"/>
        <v>0</v>
      </c>
      <c r="Y1417" s="58">
        <f t="shared" si="534"/>
        <v>0</v>
      </c>
      <c r="Z1417">
        <f t="shared" si="518"/>
        <v>89592</v>
      </c>
    </row>
    <row r="1418" spans="1:26" x14ac:dyDescent="0.3">
      <c r="A1418" s="56" t="str">
        <f t="shared" si="520"/>
        <v>OUT TIME</v>
      </c>
      <c r="B1418" s="56" t="str">
        <f t="shared" si="537"/>
        <v>ultimo</v>
      </c>
      <c r="C1418" s="55">
        <f t="shared" si="536"/>
        <v>11</v>
      </c>
      <c r="D1418" t="str">
        <f t="shared" si="536"/>
        <v>Comarca Emberá Wounaán</v>
      </c>
      <c r="E1418" s="23">
        <f t="shared" si="521"/>
        <v>44093</v>
      </c>
      <c r="F1418" s="54">
        <f t="shared" si="522"/>
        <v>109</v>
      </c>
      <c r="G1418" cm="1">
        <f t="array" ref="G1418">+INDEX('Casos ACUM Prov'!$CK$3:$OM$16,'TODO PROVINCIA'!C1418+1,'TODO PROVINCIA'!F1418)</f>
        <v>0</v>
      </c>
      <c r="H1418">
        <f t="shared" si="514"/>
        <v>0</v>
      </c>
      <c r="I1418" cm="1">
        <f t="array" ref="I1418">+INDEX('Muertes-PROV'!$C$3:$GE$16,$C1418+1,$F1418)</f>
        <v>0</v>
      </c>
      <c r="J1418">
        <f t="shared" si="515"/>
        <v>0</v>
      </c>
      <c r="K1418" cm="1">
        <f t="array" ref="K1418">+INDEX('rECUPERA-prov'!$C$3:$LA$16,$C1418+1,$F1418)</f>
        <v>0</v>
      </c>
      <c r="L1418">
        <f t="shared" si="516"/>
        <v>0</v>
      </c>
      <c r="M1418">
        <f t="shared" si="523"/>
        <v>0</v>
      </c>
      <c r="N1418">
        <f t="shared" si="517"/>
        <v>0</v>
      </c>
      <c r="O1418" s="57">
        <f t="shared" si="524"/>
        <v>0</v>
      </c>
      <c r="P1418" s="57">
        <f t="shared" si="525"/>
        <v>0</v>
      </c>
      <c r="Q1418" s="57">
        <f t="shared" si="526"/>
        <v>0</v>
      </c>
      <c r="R1418" s="57">
        <f t="shared" si="527"/>
        <v>0</v>
      </c>
      <c r="S1418" s="57">
        <f t="shared" si="528"/>
        <v>0</v>
      </c>
      <c r="T1418" s="57">
        <f t="shared" si="529"/>
        <v>0</v>
      </c>
      <c r="U1418" s="57">
        <f t="shared" si="530"/>
        <v>0</v>
      </c>
      <c r="V1418" s="58">
        <f t="shared" si="531"/>
        <v>0</v>
      </c>
      <c r="W1418" s="58">
        <f t="shared" si="532"/>
        <v>0</v>
      </c>
      <c r="X1418" s="58">
        <f t="shared" si="533"/>
        <v>0</v>
      </c>
      <c r="Y1418" s="58">
        <f t="shared" si="534"/>
        <v>0</v>
      </c>
      <c r="Z1418">
        <f t="shared" si="518"/>
        <v>1249032</v>
      </c>
    </row>
    <row r="1419" spans="1:26" x14ac:dyDescent="0.3">
      <c r="A1419" s="56" t="str">
        <f t="shared" si="520"/>
        <v>OUT TIME</v>
      </c>
      <c r="B1419" s="56" t="str">
        <f t="shared" si="537"/>
        <v>ultimo</v>
      </c>
      <c r="C1419" s="55">
        <f t="shared" si="536"/>
        <v>12</v>
      </c>
      <c r="D1419" t="str">
        <f t="shared" si="536"/>
        <v>Comarca Ngäbe Buglé</v>
      </c>
      <c r="E1419" s="23">
        <f t="shared" si="521"/>
        <v>44093</v>
      </c>
      <c r="F1419" s="54">
        <f t="shared" si="522"/>
        <v>109</v>
      </c>
      <c r="G1419" cm="1">
        <f t="array" ref="G1419">+INDEX('Casos ACUM Prov'!$CK$3:$OM$16,'TODO PROVINCIA'!C1419+1,'TODO PROVINCIA'!F1419)</f>
        <v>0</v>
      </c>
      <c r="H1419">
        <f t="shared" si="514"/>
        <v>0</v>
      </c>
      <c r="I1419" cm="1">
        <f t="array" ref="I1419">+INDEX('Muertes-PROV'!$C$3:$GE$16,$C1419+1,$F1419)</f>
        <v>0</v>
      </c>
      <c r="J1419">
        <f t="shared" si="515"/>
        <v>0</v>
      </c>
      <c r="K1419" cm="1">
        <f t="array" ref="K1419">+INDEX('rECUPERA-prov'!$C$3:$LA$16,$C1419+1,$F1419)</f>
        <v>0</v>
      </c>
      <c r="L1419">
        <f t="shared" si="516"/>
        <v>0</v>
      </c>
      <c r="M1419">
        <f t="shared" si="523"/>
        <v>0</v>
      </c>
      <c r="N1419">
        <f t="shared" si="517"/>
        <v>0</v>
      </c>
      <c r="O1419" s="57">
        <f t="shared" si="524"/>
        <v>0</v>
      </c>
      <c r="P1419" s="57">
        <f t="shared" si="525"/>
        <v>0</v>
      </c>
      <c r="Q1419" s="57">
        <f t="shared" si="526"/>
        <v>0</v>
      </c>
      <c r="R1419" s="57">
        <f t="shared" si="527"/>
        <v>0</v>
      </c>
      <c r="S1419" s="57">
        <f t="shared" si="528"/>
        <v>0</v>
      </c>
      <c r="T1419" s="57">
        <f t="shared" si="529"/>
        <v>0</v>
      </c>
      <c r="U1419" s="57">
        <f t="shared" si="530"/>
        <v>0</v>
      </c>
      <c r="V1419" s="58">
        <f t="shared" si="531"/>
        <v>0</v>
      </c>
      <c r="W1419" s="58">
        <f t="shared" si="532"/>
        <v>0</v>
      </c>
      <c r="X1419" s="58">
        <f t="shared" si="533"/>
        <v>0</v>
      </c>
      <c r="Y1419" s="58">
        <f t="shared" si="534"/>
        <v>0</v>
      </c>
      <c r="Z1419">
        <f t="shared" si="518"/>
        <v>464038</v>
      </c>
    </row>
    <row r="1420" spans="1:26" x14ac:dyDescent="0.3">
      <c r="A1420" s="56" t="str">
        <f t="shared" si="520"/>
        <v>OUT TIME</v>
      </c>
      <c r="B1420" s="56" t="str">
        <f t="shared" si="537"/>
        <v>ultimo</v>
      </c>
      <c r="C1420" s="55">
        <f t="shared" ref="C1420:D1435" si="538">+C1407</f>
        <v>13</v>
      </c>
      <c r="D1420" t="str">
        <f t="shared" si="538"/>
        <v>Panamá Oeste</v>
      </c>
      <c r="E1420" s="23">
        <f t="shared" si="521"/>
        <v>44093</v>
      </c>
      <c r="F1420" s="54">
        <f t="shared" si="522"/>
        <v>109</v>
      </c>
      <c r="G1420" cm="1">
        <f t="array" ref="G1420">+INDEX('Casos ACUM Prov'!$CK$3:$OM$16,'TODO PROVINCIA'!C1420+1,'TODO PROVINCIA'!F1420)</f>
        <v>0</v>
      </c>
      <c r="H1420">
        <f t="shared" si="514"/>
        <v>0</v>
      </c>
      <c r="I1420" cm="1">
        <f t="array" ref="I1420">+INDEX('Muertes-PROV'!$C$3:$GE$16,$C1420+1,$F1420)</f>
        <v>0</v>
      </c>
      <c r="J1420">
        <f t="shared" si="515"/>
        <v>0</v>
      </c>
      <c r="K1420" cm="1">
        <f t="array" ref="K1420">+INDEX('rECUPERA-prov'!$C$3:$LA$16,$C1420+1,$F1420)</f>
        <v>0</v>
      </c>
      <c r="L1420">
        <f t="shared" si="516"/>
        <v>0</v>
      </c>
      <c r="M1420">
        <f t="shared" si="523"/>
        <v>0</v>
      </c>
      <c r="N1420">
        <f t="shared" si="517"/>
        <v>0</v>
      </c>
      <c r="O1420" s="57">
        <f t="shared" si="524"/>
        <v>0</v>
      </c>
      <c r="P1420" s="57">
        <f t="shared" si="525"/>
        <v>0</v>
      </c>
      <c r="Q1420" s="57">
        <f t="shared" si="526"/>
        <v>0</v>
      </c>
      <c r="R1420" s="57">
        <f t="shared" si="527"/>
        <v>0</v>
      </c>
      <c r="S1420" s="57">
        <f t="shared" si="528"/>
        <v>0</v>
      </c>
      <c r="T1420" s="57">
        <f t="shared" si="529"/>
        <v>0</v>
      </c>
      <c r="U1420" s="57">
        <f t="shared" si="530"/>
        <v>0</v>
      </c>
      <c r="V1420" s="58">
        <f t="shared" si="531"/>
        <v>0</v>
      </c>
      <c r="W1420" s="58">
        <f t="shared" si="532"/>
        <v>0</v>
      </c>
      <c r="X1420" s="58">
        <f t="shared" si="533"/>
        <v>0</v>
      </c>
      <c r="Y1420" s="58">
        <f t="shared" si="534"/>
        <v>0</v>
      </c>
      <c r="Z1420">
        <f t="shared" si="518"/>
        <v>226991</v>
      </c>
    </row>
    <row r="1421" spans="1:26" x14ac:dyDescent="0.3">
      <c r="A1421" s="56" t="str">
        <f t="shared" si="520"/>
        <v>OUT TIME</v>
      </c>
      <c r="B1421" s="56" t="str">
        <f t="shared" si="537"/>
        <v>ultimo</v>
      </c>
      <c r="C1421" s="55">
        <f t="shared" si="538"/>
        <v>1</v>
      </c>
      <c r="D1421" t="str">
        <f t="shared" si="538"/>
        <v>Bocas del Toro</v>
      </c>
      <c r="E1421" s="23">
        <f t="shared" si="521"/>
        <v>44094</v>
      </c>
      <c r="F1421" s="54">
        <f t="shared" si="522"/>
        <v>110</v>
      </c>
      <c r="G1421" cm="1">
        <f t="array" ref="G1421">+INDEX('Casos ACUM Prov'!$CK$3:$OM$16,'TODO PROVINCIA'!C1421+1,'TODO PROVINCIA'!F1421)</f>
        <v>0</v>
      </c>
      <c r="H1421">
        <f t="shared" si="514"/>
        <v>0</v>
      </c>
      <c r="I1421" cm="1">
        <f t="array" ref="I1421">+INDEX('Muertes-PROV'!$C$3:$GE$16,$C1421+1,$F1421)</f>
        <v>0</v>
      </c>
      <c r="J1421">
        <f t="shared" si="515"/>
        <v>0</v>
      </c>
      <c r="K1421" cm="1">
        <f t="array" ref="K1421">+INDEX('rECUPERA-prov'!$C$3:$LA$16,$C1421+1,$F1421)</f>
        <v>0</v>
      </c>
      <c r="L1421">
        <f t="shared" si="516"/>
        <v>0</v>
      </c>
      <c r="M1421">
        <f t="shared" si="523"/>
        <v>0</v>
      </c>
      <c r="N1421">
        <f t="shared" si="517"/>
        <v>0</v>
      </c>
      <c r="O1421" s="57">
        <f t="shared" si="524"/>
        <v>0</v>
      </c>
      <c r="P1421" s="57">
        <f t="shared" si="525"/>
        <v>0</v>
      </c>
      <c r="Q1421" s="57">
        <f t="shared" si="526"/>
        <v>0</v>
      </c>
      <c r="R1421" s="57">
        <f t="shared" si="527"/>
        <v>0</v>
      </c>
      <c r="S1421" s="57">
        <f t="shared" si="528"/>
        <v>0</v>
      </c>
      <c r="T1421" s="57">
        <f t="shared" si="529"/>
        <v>0</v>
      </c>
      <c r="U1421" s="57">
        <f t="shared" si="530"/>
        <v>0</v>
      </c>
      <c r="V1421" s="58">
        <f t="shared" si="531"/>
        <v>0</v>
      </c>
      <c r="W1421" s="58">
        <f t="shared" si="532"/>
        <v>0</v>
      </c>
      <c r="X1421" s="58">
        <f t="shared" si="533"/>
        <v>0</v>
      </c>
      <c r="Y1421" s="58">
        <f t="shared" si="534"/>
        <v>0</v>
      </c>
      <c r="Z1421">
        <f t="shared" si="518"/>
        <v>125461</v>
      </c>
    </row>
    <row r="1422" spans="1:26" x14ac:dyDescent="0.3">
      <c r="A1422" s="56" t="str">
        <f t="shared" si="520"/>
        <v>OUT TIME</v>
      </c>
      <c r="B1422" s="56" t="str">
        <f t="shared" si="537"/>
        <v>ultimo</v>
      </c>
      <c r="C1422" s="55">
        <f t="shared" si="538"/>
        <v>2</v>
      </c>
      <c r="D1422" t="str">
        <f t="shared" si="538"/>
        <v>Coclé</v>
      </c>
      <c r="E1422" s="23">
        <f t="shared" si="521"/>
        <v>44094</v>
      </c>
      <c r="F1422" s="54">
        <f t="shared" si="522"/>
        <v>110</v>
      </c>
      <c r="G1422" cm="1">
        <f t="array" ref="G1422">+INDEX('Casos ACUM Prov'!$CK$3:$OM$16,'TODO PROVINCIA'!C1422+1,'TODO PROVINCIA'!F1422)</f>
        <v>0</v>
      </c>
      <c r="H1422">
        <f t="shared" si="514"/>
        <v>0</v>
      </c>
      <c r="I1422" cm="1">
        <f t="array" ref="I1422">+INDEX('Muertes-PROV'!$C$3:$GE$16,$C1422+1,$F1422)</f>
        <v>0</v>
      </c>
      <c r="J1422">
        <f t="shared" si="515"/>
        <v>0</v>
      </c>
      <c r="K1422" cm="1">
        <f t="array" ref="K1422">+INDEX('rECUPERA-prov'!$C$3:$LA$16,$C1422+1,$F1422)</f>
        <v>0</v>
      </c>
      <c r="L1422">
        <f t="shared" si="516"/>
        <v>0</v>
      </c>
      <c r="M1422">
        <f t="shared" si="523"/>
        <v>0</v>
      </c>
      <c r="N1422">
        <f t="shared" si="517"/>
        <v>0</v>
      </c>
      <c r="O1422" s="57">
        <f t="shared" si="524"/>
        <v>0</v>
      </c>
      <c r="P1422" s="57">
        <f t="shared" si="525"/>
        <v>0</v>
      </c>
      <c r="Q1422" s="57">
        <f t="shared" si="526"/>
        <v>0</v>
      </c>
      <c r="R1422" s="57">
        <f t="shared" si="527"/>
        <v>0</v>
      </c>
      <c r="S1422" s="57">
        <f t="shared" si="528"/>
        <v>0</v>
      </c>
      <c r="T1422" s="57">
        <f t="shared" si="529"/>
        <v>0</v>
      </c>
      <c r="U1422" s="57">
        <f t="shared" si="530"/>
        <v>0</v>
      </c>
      <c r="V1422" s="58">
        <f t="shared" si="531"/>
        <v>0</v>
      </c>
      <c r="W1422" s="58">
        <f t="shared" si="532"/>
        <v>0</v>
      </c>
      <c r="X1422" s="58">
        <f t="shared" si="533"/>
        <v>0</v>
      </c>
      <c r="Y1422" s="58">
        <f t="shared" si="534"/>
        <v>0</v>
      </c>
      <c r="Z1422">
        <f t="shared" si="518"/>
        <v>416873</v>
      </c>
    </row>
    <row r="1423" spans="1:26" x14ac:dyDescent="0.3">
      <c r="A1423" s="56" t="str">
        <f t="shared" si="520"/>
        <v>OUT TIME</v>
      </c>
      <c r="B1423" s="56" t="str">
        <f t="shared" si="537"/>
        <v>ultimo</v>
      </c>
      <c r="C1423" s="55">
        <f t="shared" si="538"/>
        <v>3</v>
      </c>
      <c r="D1423" t="str">
        <f t="shared" si="538"/>
        <v>Colón</v>
      </c>
      <c r="E1423" s="23">
        <f t="shared" si="521"/>
        <v>44094</v>
      </c>
      <c r="F1423" s="54">
        <f t="shared" si="522"/>
        <v>110</v>
      </c>
      <c r="G1423" cm="1">
        <f t="array" ref="G1423">+INDEX('Casos ACUM Prov'!$CK$3:$OM$16,'TODO PROVINCIA'!C1423+1,'TODO PROVINCIA'!F1423)</f>
        <v>0</v>
      </c>
      <c r="H1423">
        <f t="shared" si="514"/>
        <v>0</v>
      </c>
      <c r="I1423" cm="1">
        <f t="array" ref="I1423">+INDEX('Muertes-PROV'!$C$3:$GE$16,$C1423+1,$F1423)</f>
        <v>0</v>
      </c>
      <c r="J1423">
        <f t="shared" si="515"/>
        <v>0</v>
      </c>
      <c r="K1423" cm="1">
        <f t="array" ref="K1423">+INDEX('rECUPERA-prov'!$C$3:$LA$16,$C1423+1,$F1423)</f>
        <v>0</v>
      </c>
      <c r="L1423">
        <f t="shared" si="516"/>
        <v>0</v>
      </c>
      <c r="M1423">
        <f t="shared" si="523"/>
        <v>0</v>
      </c>
      <c r="N1423">
        <f t="shared" si="517"/>
        <v>0</v>
      </c>
      <c r="O1423" s="57">
        <f t="shared" si="524"/>
        <v>0</v>
      </c>
      <c r="P1423" s="57">
        <f t="shared" si="525"/>
        <v>0</v>
      </c>
      <c r="Q1423" s="57">
        <f t="shared" si="526"/>
        <v>0</v>
      </c>
      <c r="R1423" s="57">
        <f t="shared" si="527"/>
        <v>0</v>
      </c>
      <c r="S1423" s="57">
        <f t="shared" si="528"/>
        <v>0</v>
      </c>
      <c r="T1423" s="57">
        <f t="shared" si="529"/>
        <v>0</v>
      </c>
      <c r="U1423" s="57">
        <f t="shared" si="530"/>
        <v>0</v>
      </c>
      <c r="V1423" s="58">
        <f t="shared" si="531"/>
        <v>0</v>
      </c>
      <c r="W1423" s="58">
        <f t="shared" si="532"/>
        <v>0</v>
      </c>
      <c r="X1423" s="58">
        <f t="shared" si="533"/>
        <v>0</v>
      </c>
      <c r="Y1423" s="58">
        <f t="shared" si="534"/>
        <v>0</v>
      </c>
      <c r="Z1423">
        <f t="shared" si="518"/>
        <v>233708</v>
      </c>
    </row>
    <row r="1424" spans="1:26" x14ac:dyDescent="0.3">
      <c r="A1424" s="56" t="str">
        <f t="shared" si="520"/>
        <v>OUT TIME</v>
      </c>
      <c r="B1424" s="56" t="str">
        <f t="shared" si="537"/>
        <v>ultimo</v>
      </c>
      <c r="C1424" s="55">
        <f t="shared" si="538"/>
        <v>4</v>
      </c>
      <c r="D1424" t="str">
        <f t="shared" si="538"/>
        <v>Chiriquí</v>
      </c>
      <c r="E1424" s="23">
        <f t="shared" si="521"/>
        <v>44094</v>
      </c>
      <c r="F1424" s="54">
        <f t="shared" si="522"/>
        <v>110</v>
      </c>
      <c r="G1424" cm="1">
        <f t="array" ref="G1424">+INDEX('Casos ACUM Prov'!$CK$3:$OM$16,'TODO PROVINCIA'!C1424+1,'TODO PROVINCIA'!F1424)</f>
        <v>0</v>
      </c>
      <c r="H1424">
        <f t="shared" si="514"/>
        <v>0</v>
      </c>
      <c r="I1424" cm="1">
        <f t="array" ref="I1424">+INDEX('Muertes-PROV'!$C$3:$GE$16,$C1424+1,$F1424)</f>
        <v>0</v>
      </c>
      <c r="J1424">
        <f t="shared" si="515"/>
        <v>0</v>
      </c>
      <c r="K1424" cm="1">
        <f t="array" ref="K1424">+INDEX('rECUPERA-prov'!$C$3:$LA$16,$C1424+1,$F1424)</f>
        <v>0</v>
      </c>
      <c r="L1424">
        <f t="shared" si="516"/>
        <v>0</v>
      </c>
      <c r="M1424">
        <f t="shared" si="523"/>
        <v>0</v>
      </c>
      <c r="N1424">
        <f t="shared" si="517"/>
        <v>0</v>
      </c>
      <c r="O1424" s="57">
        <f t="shared" si="524"/>
        <v>0</v>
      </c>
      <c r="P1424" s="57">
        <f t="shared" si="525"/>
        <v>0</v>
      </c>
      <c r="Q1424" s="57">
        <f t="shared" si="526"/>
        <v>0</v>
      </c>
      <c r="R1424" s="57">
        <f t="shared" si="527"/>
        <v>0</v>
      </c>
      <c r="S1424" s="57">
        <f t="shared" si="528"/>
        <v>0</v>
      </c>
      <c r="T1424" s="57">
        <f t="shared" si="529"/>
        <v>0</v>
      </c>
      <c r="U1424" s="57">
        <f t="shared" si="530"/>
        <v>0</v>
      </c>
      <c r="V1424" s="58">
        <f t="shared" si="531"/>
        <v>0</v>
      </c>
      <c r="W1424" s="58">
        <f t="shared" si="532"/>
        <v>0</v>
      </c>
      <c r="X1424" s="58">
        <f t="shared" si="533"/>
        <v>0</v>
      </c>
      <c r="Y1424" s="58">
        <f t="shared" si="534"/>
        <v>0</v>
      </c>
      <c r="Z1424">
        <f t="shared" si="518"/>
        <v>241928</v>
      </c>
    </row>
    <row r="1425" spans="1:26" x14ac:dyDescent="0.3">
      <c r="A1425" s="56" t="str">
        <f t="shared" si="520"/>
        <v>OUT TIME</v>
      </c>
      <c r="B1425" s="56" t="str">
        <f t="shared" si="537"/>
        <v>ultimo</v>
      </c>
      <c r="C1425" s="55">
        <f t="shared" si="538"/>
        <v>5</v>
      </c>
      <c r="D1425" t="str">
        <f t="shared" si="538"/>
        <v>Darién</v>
      </c>
      <c r="E1425" s="23">
        <f t="shared" si="521"/>
        <v>44094</v>
      </c>
      <c r="F1425" s="54">
        <f t="shared" si="522"/>
        <v>110</v>
      </c>
      <c r="G1425" cm="1">
        <f t="array" ref="G1425">+INDEX('Casos ACUM Prov'!$CK$3:$OM$16,'TODO PROVINCIA'!C1425+1,'TODO PROVINCIA'!F1425)</f>
        <v>0</v>
      </c>
      <c r="H1425">
        <f t="shared" ref="H1425:H1488" si="539">+G1425-G1412</f>
        <v>0</v>
      </c>
      <c r="I1425" cm="1">
        <f t="array" ref="I1425">+INDEX('Muertes-PROV'!$C$3:$GE$16,$C1425+1,$F1425)</f>
        <v>0</v>
      </c>
      <c r="J1425">
        <f t="shared" ref="J1425:J1488" si="540">+I1425-I1412</f>
        <v>0</v>
      </c>
      <c r="K1425" cm="1">
        <f t="array" ref="K1425">+INDEX('rECUPERA-prov'!$C$3:$LA$16,$C1425+1,$F1425)</f>
        <v>0</v>
      </c>
      <c r="L1425">
        <f t="shared" ref="L1425:L1488" si="541">+K1425-K1412</f>
        <v>0</v>
      </c>
      <c r="M1425">
        <f t="shared" si="523"/>
        <v>0</v>
      </c>
      <c r="N1425">
        <f t="shared" ref="N1425:N1488" si="542">+M1425-M1412</f>
        <v>0</v>
      </c>
      <c r="O1425" s="57">
        <f t="shared" si="524"/>
        <v>0</v>
      </c>
      <c r="P1425" s="57">
        <f t="shared" si="525"/>
        <v>0</v>
      </c>
      <c r="Q1425" s="57">
        <f t="shared" si="526"/>
        <v>0</v>
      </c>
      <c r="R1425" s="57">
        <f t="shared" si="527"/>
        <v>0</v>
      </c>
      <c r="S1425" s="57">
        <f t="shared" si="528"/>
        <v>0</v>
      </c>
      <c r="T1425" s="57">
        <f t="shared" si="529"/>
        <v>0</v>
      </c>
      <c r="U1425" s="57">
        <f t="shared" si="530"/>
        <v>0</v>
      </c>
      <c r="V1425" s="58">
        <f t="shared" si="531"/>
        <v>0</v>
      </c>
      <c r="W1425" s="58">
        <f t="shared" si="532"/>
        <v>0</v>
      </c>
      <c r="X1425" s="58">
        <f t="shared" si="533"/>
        <v>0</v>
      </c>
      <c r="Y1425" s="58">
        <f t="shared" si="534"/>
        <v>0</v>
      </c>
      <c r="Z1425">
        <f t="shared" ref="Z1425:Z1488" si="543">+Z1412</f>
        <v>10001</v>
      </c>
    </row>
    <row r="1426" spans="1:26" x14ac:dyDescent="0.3">
      <c r="A1426" s="56" t="str">
        <f t="shared" si="520"/>
        <v>OUT TIME</v>
      </c>
      <c r="B1426" s="56" t="str">
        <f t="shared" si="537"/>
        <v>ultimo</v>
      </c>
      <c r="C1426" s="55">
        <f t="shared" si="538"/>
        <v>6</v>
      </c>
      <c r="D1426" t="str">
        <f t="shared" si="538"/>
        <v>Herrera</v>
      </c>
      <c r="E1426" s="23">
        <f t="shared" si="521"/>
        <v>44094</v>
      </c>
      <c r="F1426" s="54">
        <f t="shared" si="522"/>
        <v>110</v>
      </c>
      <c r="G1426" cm="1">
        <f t="array" ref="G1426">+INDEX('Casos ACUM Prov'!$CK$3:$OM$16,'TODO PROVINCIA'!C1426+1,'TODO PROVINCIA'!F1426)</f>
        <v>0</v>
      </c>
      <c r="H1426">
        <f t="shared" si="539"/>
        <v>0</v>
      </c>
      <c r="I1426" cm="1">
        <f t="array" ref="I1426">+INDEX('Muertes-PROV'!$C$3:$GE$16,$C1426+1,$F1426)</f>
        <v>0</v>
      </c>
      <c r="J1426">
        <f t="shared" si="540"/>
        <v>0</v>
      </c>
      <c r="K1426" cm="1">
        <f t="array" ref="K1426">+INDEX('rECUPERA-prov'!$C$3:$LA$16,$C1426+1,$F1426)</f>
        <v>0</v>
      </c>
      <c r="L1426">
        <f t="shared" si="541"/>
        <v>0</v>
      </c>
      <c r="M1426">
        <f t="shared" si="523"/>
        <v>0</v>
      </c>
      <c r="N1426">
        <f t="shared" si="542"/>
        <v>0</v>
      </c>
      <c r="O1426" s="57">
        <f t="shared" si="524"/>
        <v>0</v>
      </c>
      <c r="P1426" s="57">
        <f t="shared" si="525"/>
        <v>0</v>
      </c>
      <c r="Q1426" s="57">
        <f t="shared" si="526"/>
        <v>0</v>
      </c>
      <c r="R1426" s="57">
        <f t="shared" si="527"/>
        <v>0</v>
      </c>
      <c r="S1426" s="57">
        <f t="shared" si="528"/>
        <v>0</v>
      </c>
      <c r="T1426" s="57">
        <f t="shared" si="529"/>
        <v>0</v>
      </c>
      <c r="U1426" s="57">
        <f t="shared" si="530"/>
        <v>0</v>
      </c>
      <c r="V1426" s="58">
        <f t="shared" si="531"/>
        <v>0</v>
      </c>
      <c r="W1426" s="58">
        <f t="shared" si="532"/>
        <v>0</v>
      </c>
      <c r="X1426" s="58">
        <f t="shared" si="533"/>
        <v>0</v>
      </c>
      <c r="Y1426" s="58">
        <f t="shared" si="534"/>
        <v>0</v>
      </c>
      <c r="Z1426">
        <f t="shared" si="543"/>
        <v>33109</v>
      </c>
    </row>
    <row r="1427" spans="1:26" x14ac:dyDescent="0.3">
      <c r="A1427" s="56" t="str">
        <f t="shared" si="520"/>
        <v>OUT TIME</v>
      </c>
      <c r="B1427" s="56" t="str">
        <f t="shared" si="537"/>
        <v>ultimo</v>
      </c>
      <c r="C1427" s="55">
        <f t="shared" si="538"/>
        <v>7</v>
      </c>
      <c r="D1427" t="str">
        <f t="shared" si="538"/>
        <v>Los Santos</v>
      </c>
      <c r="E1427" s="23">
        <f t="shared" si="521"/>
        <v>44094</v>
      </c>
      <c r="F1427" s="54">
        <f t="shared" si="522"/>
        <v>110</v>
      </c>
      <c r="G1427" cm="1">
        <f t="array" ref="G1427">+INDEX('Casos ACUM Prov'!$CK$3:$OM$16,'TODO PROVINCIA'!C1427+1,'TODO PROVINCIA'!F1427)</f>
        <v>0</v>
      </c>
      <c r="H1427">
        <f t="shared" si="539"/>
        <v>0</v>
      </c>
      <c r="I1427" cm="1">
        <f t="array" ref="I1427">+INDEX('Muertes-PROV'!$C$3:$GE$16,$C1427+1,$F1427)</f>
        <v>0</v>
      </c>
      <c r="J1427">
        <f t="shared" si="540"/>
        <v>0</v>
      </c>
      <c r="K1427" cm="1">
        <f t="array" ref="K1427">+INDEX('rECUPERA-prov'!$C$3:$LA$16,$C1427+1,$F1427)</f>
        <v>0</v>
      </c>
      <c r="L1427">
        <f t="shared" si="541"/>
        <v>0</v>
      </c>
      <c r="M1427">
        <f t="shared" si="523"/>
        <v>0</v>
      </c>
      <c r="N1427">
        <f t="shared" si="542"/>
        <v>0</v>
      </c>
      <c r="O1427" s="57">
        <f t="shared" si="524"/>
        <v>0</v>
      </c>
      <c r="P1427" s="57">
        <f t="shared" si="525"/>
        <v>0</v>
      </c>
      <c r="Q1427" s="57">
        <f t="shared" si="526"/>
        <v>0</v>
      </c>
      <c r="R1427" s="57">
        <f t="shared" si="527"/>
        <v>0</v>
      </c>
      <c r="S1427" s="57">
        <f t="shared" si="528"/>
        <v>0</v>
      </c>
      <c r="T1427" s="57">
        <f t="shared" si="529"/>
        <v>0</v>
      </c>
      <c r="U1427" s="57">
        <f t="shared" si="530"/>
        <v>0</v>
      </c>
      <c r="V1427" s="58">
        <f t="shared" si="531"/>
        <v>0</v>
      </c>
      <c r="W1427" s="58">
        <f t="shared" si="532"/>
        <v>0</v>
      </c>
      <c r="X1427" s="58">
        <f t="shared" si="533"/>
        <v>0</v>
      </c>
      <c r="Y1427" s="58">
        <f t="shared" si="534"/>
        <v>0</v>
      </c>
      <c r="Z1427">
        <f t="shared" si="543"/>
        <v>156747</v>
      </c>
    </row>
    <row r="1428" spans="1:26" x14ac:dyDescent="0.3">
      <c r="A1428" s="56" t="str">
        <f t="shared" si="520"/>
        <v>OUT TIME</v>
      </c>
      <c r="B1428" s="56" t="str">
        <f t="shared" si="537"/>
        <v>ultimo</v>
      </c>
      <c r="C1428" s="55">
        <f t="shared" si="538"/>
        <v>8</v>
      </c>
      <c r="D1428" t="str">
        <f t="shared" si="538"/>
        <v>Panamá</v>
      </c>
      <c r="E1428" s="23">
        <f t="shared" si="521"/>
        <v>44094</v>
      </c>
      <c r="F1428" s="54">
        <f t="shared" si="522"/>
        <v>110</v>
      </c>
      <c r="G1428" cm="1">
        <f t="array" ref="G1428">+INDEX('Casos ACUM Prov'!$CK$3:$OM$16,'TODO PROVINCIA'!C1428+1,'TODO PROVINCIA'!F1428)</f>
        <v>0</v>
      </c>
      <c r="H1428">
        <f t="shared" si="539"/>
        <v>0</v>
      </c>
      <c r="I1428" cm="1">
        <f t="array" ref="I1428">+INDEX('Muertes-PROV'!$C$3:$GE$16,$C1428+1,$F1428)</f>
        <v>0</v>
      </c>
      <c r="J1428">
        <f t="shared" si="540"/>
        <v>0</v>
      </c>
      <c r="K1428" cm="1">
        <f t="array" ref="K1428">+INDEX('rECUPERA-prov'!$C$3:$LA$16,$C1428+1,$F1428)</f>
        <v>0</v>
      </c>
      <c r="L1428">
        <f t="shared" si="541"/>
        <v>0</v>
      </c>
      <c r="M1428">
        <f t="shared" si="523"/>
        <v>0</v>
      </c>
      <c r="N1428">
        <f t="shared" si="542"/>
        <v>0</v>
      </c>
      <c r="O1428" s="57">
        <f t="shared" si="524"/>
        <v>0</v>
      </c>
      <c r="P1428" s="57">
        <f t="shared" si="525"/>
        <v>0</v>
      </c>
      <c r="Q1428" s="57">
        <f t="shared" si="526"/>
        <v>0</v>
      </c>
      <c r="R1428" s="57">
        <f t="shared" si="527"/>
        <v>0</v>
      </c>
      <c r="S1428" s="57">
        <f t="shared" si="528"/>
        <v>0</v>
      </c>
      <c r="T1428" s="57">
        <f t="shared" si="529"/>
        <v>0</v>
      </c>
      <c r="U1428" s="57">
        <f t="shared" si="530"/>
        <v>0</v>
      </c>
      <c r="V1428" s="58">
        <f t="shared" si="531"/>
        <v>0</v>
      </c>
      <c r="W1428" s="58">
        <f t="shared" si="532"/>
        <v>0</v>
      </c>
      <c r="X1428" s="58">
        <f t="shared" si="533"/>
        <v>0</v>
      </c>
      <c r="Y1428" s="58">
        <f t="shared" si="534"/>
        <v>0</v>
      </c>
      <c r="Z1428">
        <f t="shared" si="543"/>
        <v>109955</v>
      </c>
    </row>
    <row r="1429" spans="1:26" x14ac:dyDescent="0.3">
      <c r="A1429" s="56" t="str">
        <f t="shared" si="520"/>
        <v>OUT TIME</v>
      </c>
      <c r="B1429" s="56" t="str">
        <f t="shared" si="537"/>
        <v>ultimo</v>
      </c>
      <c r="C1429" s="55">
        <f t="shared" si="538"/>
        <v>9</v>
      </c>
      <c r="D1429" t="str">
        <f t="shared" si="538"/>
        <v>Veraguas</v>
      </c>
      <c r="E1429" s="23">
        <f t="shared" si="521"/>
        <v>44094</v>
      </c>
      <c r="F1429" s="54">
        <f t="shared" si="522"/>
        <v>110</v>
      </c>
      <c r="G1429" cm="1">
        <f t="array" ref="G1429">+INDEX('Casos ACUM Prov'!$CK$3:$OM$16,'TODO PROVINCIA'!C1429+1,'TODO PROVINCIA'!F1429)</f>
        <v>0</v>
      </c>
      <c r="H1429">
        <f t="shared" si="539"/>
        <v>0</v>
      </c>
      <c r="I1429" cm="1">
        <f t="array" ref="I1429">+INDEX('Muertes-PROV'!$C$3:$GE$16,$C1429+1,$F1429)</f>
        <v>0</v>
      </c>
      <c r="J1429">
        <f t="shared" si="540"/>
        <v>0</v>
      </c>
      <c r="K1429" cm="1">
        <f t="array" ref="K1429">+INDEX('rECUPERA-prov'!$C$3:$LA$16,$C1429+1,$F1429)</f>
        <v>0</v>
      </c>
      <c r="L1429">
        <f t="shared" si="541"/>
        <v>0</v>
      </c>
      <c r="M1429">
        <f t="shared" si="523"/>
        <v>0</v>
      </c>
      <c r="N1429">
        <f t="shared" si="542"/>
        <v>0</v>
      </c>
      <c r="O1429" s="57">
        <f t="shared" si="524"/>
        <v>0</v>
      </c>
      <c r="P1429" s="57">
        <f t="shared" si="525"/>
        <v>0</v>
      </c>
      <c r="Q1429" s="57">
        <f t="shared" si="526"/>
        <v>0</v>
      </c>
      <c r="R1429" s="57">
        <f t="shared" si="527"/>
        <v>0</v>
      </c>
      <c r="S1429" s="57">
        <f t="shared" si="528"/>
        <v>0</v>
      </c>
      <c r="T1429" s="57">
        <f t="shared" si="529"/>
        <v>0</v>
      </c>
      <c r="U1429" s="57">
        <f t="shared" si="530"/>
        <v>0</v>
      </c>
      <c r="V1429" s="58">
        <f t="shared" si="531"/>
        <v>0</v>
      </c>
      <c r="W1429" s="58">
        <f t="shared" si="532"/>
        <v>0</v>
      </c>
      <c r="X1429" s="58">
        <f t="shared" si="533"/>
        <v>0</v>
      </c>
      <c r="Y1429" s="58">
        <f t="shared" si="534"/>
        <v>0</v>
      </c>
      <c r="Z1429">
        <f t="shared" si="543"/>
        <v>109955</v>
      </c>
    </row>
    <row r="1430" spans="1:26" x14ac:dyDescent="0.3">
      <c r="A1430" s="56" t="str">
        <f t="shared" si="520"/>
        <v>OUT TIME</v>
      </c>
      <c r="B1430" s="56" t="str">
        <f t="shared" si="537"/>
        <v>ultimo</v>
      </c>
      <c r="C1430" s="55">
        <f t="shared" si="538"/>
        <v>10</v>
      </c>
      <c r="D1430" t="str">
        <f t="shared" si="538"/>
        <v>Comarca Kuna Yala</v>
      </c>
      <c r="E1430" s="23">
        <f t="shared" si="521"/>
        <v>44094</v>
      </c>
      <c r="F1430" s="54">
        <f t="shared" si="522"/>
        <v>110</v>
      </c>
      <c r="G1430" cm="1">
        <f t="array" ref="G1430">+INDEX('Casos ACUM Prov'!$CK$3:$OM$16,'TODO PROVINCIA'!C1430+1,'TODO PROVINCIA'!F1430)</f>
        <v>0</v>
      </c>
      <c r="H1430">
        <f t="shared" si="539"/>
        <v>0</v>
      </c>
      <c r="I1430" cm="1">
        <f t="array" ref="I1430">+INDEX('Muertes-PROV'!$C$3:$GE$16,$C1430+1,$F1430)</f>
        <v>0</v>
      </c>
      <c r="J1430">
        <f t="shared" si="540"/>
        <v>0</v>
      </c>
      <c r="K1430" cm="1">
        <f t="array" ref="K1430">+INDEX('rECUPERA-prov'!$C$3:$LA$16,$C1430+1,$F1430)</f>
        <v>0</v>
      </c>
      <c r="L1430">
        <f t="shared" si="541"/>
        <v>0</v>
      </c>
      <c r="M1430">
        <f t="shared" si="523"/>
        <v>0</v>
      </c>
      <c r="N1430">
        <f t="shared" si="542"/>
        <v>0</v>
      </c>
      <c r="O1430" s="57">
        <f t="shared" si="524"/>
        <v>0</v>
      </c>
      <c r="P1430" s="57">
        <f t="shared" si="525"/>
        <v>0</v>
      </c>
      <c r="Q1430" s="57">
        <f t="shared" si="526"/>
        <v>0</v>
      </c>
      <c r="R1430" s="57">
        <f t="shared" si="527"/>
        <v>0</v>
      </c>
      <c r="S1430" s="57">
        <f t="shared" si="528"/>
        <v>0</v>
      </c>
      <c r="T1430" s="57">
        <f t="shared" si="529"/>
        <v>0</v>
      </c>
      <c r="U1430" s="57">
        <f t="shared" si="530"/>
        <v>0</v>
      </c>
      <c r="V1430" s="58">
        <f t="shared" si="531"/>
        <v>0</v>
      </c>
      <c r="W1430" s="58">
        <f t="shared" si="532"/>
        <v>0</v>
      </c>
      <c r="X1430" s="58">
        <f t="shared" si="533"/>
        <v>0</v>
      </c>
      <c r="Y1430" s="58">
        <f t="shared" si="534"/>
        <v>0</v>
      </c>
      <c r="Z1430">
        <f t="shared" si="543"/>
        <v>89592</v>
      </c>
    </row>
    <row r="1431" spans="1:26" x14ac:dyDescent="0.3">
      <c r="A1431" s="56" t="str">
        <f t="shared" si="520"/>
        <v>OUT TIME</v>
      </c>
      <c r="B1431" s="56" t="str">
        <f t="shared" si="537"/>
        <v>ultimo</v>
      </c>
      <c r="C1431" s="55">
        <f t="shared" si="538"/>
        <v>11</v>
      </c>
      <c r="D1431" t="str">
        <f t="shared" si="538"/>
        <v>Comarca Emberá Wounaán</v>
      </c>
      <c r="E1431" s="23">
        <f t="shared" si="521"/>
        <v>44094</v>
      </c>
      <c r="F1431" s="54">
        <f t="shared" si="522"/>
        <v>110</v>
      </c>
      <c r="G1431" cm="1">
        <f t="array" ref="G1431">+INDEX('Casos ACUM Prov'!$CK$3:$OM$16,'TODO PROVINCIA'!C1431+1,'TODO PROVINCIA'!F1431)</f>
        <v>0</v>
      </c>
      <c r="H1431">
        <f t="shared" si="539"/>
        <v>0</v>
      </c>
      <c r="I1431" cm="1">
        <f t="array" ref="I1431">+INDEX('Muertes-PROV'!$C$3:$GE$16,$C1431+1,$F1431)</f>
        <v>0</v>
      </c>
      <c r="J1431">
        <f t="shared" si="540"/>
        <v>0</v>
      </c>
      <c r="K1431" cm="1">
        <f t="array" ref="K1431">+INDEX('rECUPERA-prov'!$C$3:$LA$16,$C1431+1,$F1431)</f>
        <v>0</v>
      </c>
      <c r="L1431">
        <f t="shared" si="541"/>
        <v>0</v>
      </c>
      <c r="M1431">
        <f t="shared" si="523"/>
        <v>0</v>
      </c>
      <c r="N1431">
        <f t="shared" si="542"/>
        <v>0</v>
      </c>
      <c r="O1431" s="57">
        <f t="shared" si="524"/>
        <v>0</v>
      </c>
      <c r="P1431" s="57">
        <f t="shared" si="525"/>
        <v>0</v>
      </c>
      <c r="Q1431" s="57">
        <f t="shared" si="526"/>
        <v>0</v>
      </c>
      <c r="R1431" s="57">
        <f t="shared" si="527"/>
        <v>0</v>
      </c>
      <c r="S1431" s="57">
        <f t="shared" si="528"/>
        <v>0</v>
      </c>
      <c r="T1431" s="57">
        <f t="shared" si="529"/>
        <v>0</v>
      </c>
      <c r="U1431" s="57">
        <f t="shared" si="530"/>
        <v>0</v>
      </c>
      <c r="V1431" s="58">
        <f t="shared" si="531"/>
        <v>0</v>
      </c>
      <c r="W1431" s="58">
        <f t="shared" si="532"/>
        <v>0</v>
      </c>
      <c r="X1431" s="58">
        <f t="shared" si="533"/>
        <v>0</v>
      </c>
      <c r="Y1431" s="58">
        <f t="shared" si="534"/>
        <v>0</v>
      </c>
      <c r="Z1431">
        <f t="shared" si="543"/>
        <v>1249032</v>
      </c>
    </row>
    <row r="1432" spans="1:26" x14ac:dyDescent="0.3">
      <c r="A1432" s="56" t="str">
        <f t="shared" si="520"/>
        <v>OUT TIME</v>
      </c>
      <c r="B1432" s="56" t="str">
        <f t="shared" si="537"/>
        <v>ultimo</v>
      </c>
      <c r="C1432" s="55">
        <f t="shared" si="538"/>
        <v>12</v>
      </c>
      <c r="D1432" t="str">
        <f t="shared" si="538"/>
        <v>Comarca Ngäbe Buglé</v>
      </c>
      <c r="E1432" s="23">
        <f t="shared" si="521"/>
        <v>44094</v>
      </c>
      <c r="F1432" s="54">
        <f t="shared" si="522"/>
        <v>110</v>
      </c>
      <c r="G1432" cm="1">
        <f t="array" ref="G1432">+INDEX('Casos ACUM Prov'!$CK$3:$OM$16,'TODO PROVINCIA'!C1432+1,'TODO PROVINCIA'!F1432)</f>
        <v>0</v>
      </c>
      <c r="H1432">
        <f t="shared" si="539"/>
        <v>0</v>
      </c>
      <c r="I1432" cm="1">
        <f t="array" ref="I1432">+INDEX('Muertes-PROV'!$C$3:$GE$16,$C1432+1,$F1432)</f>
        <v>0</v>
      </c>
      <c r="J1432">
        <f t="shared" si="540"/>
        <v>0</v>
      </c>
      <c r="K1432" cm="1">
        <f t="array" ref="K1432">+INDEX('rECUPERA-prov'!$C$3:$LA$16,$C1432+1,$F1432)</f>
        <v>0</v>
      </c>
      <c r="L1432">
        <f t="shared" si="541"/>
        <v>0</v>
      </c>
      <c r="M1432">
        <f t="shared" si="523"/>
        <v>0</v>
      </c>
      <c r="N1432">
        <f t="shared" si="542"/>
        <v>0</v>
      </c>
      <c r="O1432" s="57">
        <f t="shared" si="524"/>
        <v>0</v>
      </c>
      <c r="P1432" s="57">
        <f t="shared" si="525"/>
        <v>0</v>
      </c>
      <c r="Q1432" s="57">
        <f t="shared" si="526"/>
        <v>0</v>
      </c>
      <c r="R1432" s="57">
        <f t="shared" si="527"/>
        <v>0</v>
      </c>
      <c r="S1432" s="57">
        <f t="shared" si="528"/>
        <v>0</v>
      </c>
      <c r="T1432" s="57">
        <f t="shared" si="529"/>
        <v>0</v>
      </c>
      <c r="U1432" s="57">
        <f t="shared" si="530"/>
        <v>0</v>
      </c>
      <c r="V1432" s="58">
        <f t="shared" si="531"/>
        <v>0</v>
      </c>
      <c r="W1432" s="58">
        <f t="shared" si="532"/>
        <v>0</v>
      </c>
      <c r="X1432" s="58">
        <f t="shared" si="533"/>
        <v>0</v>
      </c>
      <c r="Y1432" s="58">
        <f t="shared" si="534"/>
        <v>0</v>
      </c>
      <c r="Z1432">
        <f t="shared" si="543"/>
        <v>464038</v>
      </c>
    </row>
    <row r="1433" spans="1:26" x14ac:dyDescent="0.3">
      <c r="A1433" s="56" t="str">
        <f t="shared" si="520"/>
        <v>OUT TIME</v>
      </c>
      <c r="B1433" s="56" t="str">
        <f t="shared" si="537"/>
        <v>ultimo</v>
      </c>
      <c r="C1433" s="55">
        <f t="shared" si="538"/>
        <v>13</v>
      </c>
      <c r="D1433" t="str">
        <f t="shared" si="538"/>
        <v>Panamá Oeste</v>
      </c>
      <c r="E1433" s="23">
        <f t="shared" si="521"/>
        <v>44094</v>
      </c>
      <c r="F1433" s="54">
        <f t="shared" si="522"/>
        <v>110</v>
      </c>
      <c r="G1433" cm="1">
        <f t="array" ref="G1433">+INDEX('Casos ACUM Prov'!$CK$3:$OM$16,'TODO PROVINCIA'!C1433+1,'TODO PROVINCIA'!F1433)</f>
        <v>0</v>
      </c>
      <c r="H1433">
        <f t="shared" si="539"/>
        <v>0</v>
      </c>
      <c r="I1433" cm="1">
        <f t="array" ref="I1433">+INDEX('Muertes-PROV'!$C$3:$GE$16,$C1433+1,$F1433)</f>
        <v>0</v>
      </c>
      <c r="J1433">
        <f t="shared" si="540"/>
        <v>0</v>
      </c>
      <c r="K1433" cm="1">
        <f t="array" ref="K1433">+INDEX('rECUPERA-prov'!$C$3:$LA$16,$C1433+1,$F1433)</f>
        <v>0</v>
      </c>
      <c r="L1433">
        <f t="shared" si="541"/>
        <v>0</v>
      </c>
      <c r="M1433">
        <f t="shared" si="523"/>
        <v>0</v>
      </c>
      <c r="N1433">
        <f t="shared" si="542"/>
        <v>0</v>
      </c>
      <c r="O1433" s="57">
        <f t="shared" si="524"/>
        <v>0</v>
      </c>
      <c r="P1433" s="57">
        <f t="shared" si="525"/>
        <v>0</v>
      </c>
      <c r="Q1433" s="57">
        <f t="shared" si="526"/>
        <v>0</v>
      </c>
      <c r="R1433" s="57">
        <f t="shared" si="527"/>
        <v>0</v>
      </c>
      <c r="S1433" s="57">
        <f t="shared" si="528"/>
        <v>0</v>
      </c>
      <c r="T1433" s="57">
        <f t="shared" si="529"/>
        <v>0</v>
      </c>
      <c r="U1433" s="57">
        <f t="shared" si="530"/>
        <v>0</v>
      </c>
      <c r="V1433" s="58">
        <f t="shared" si="531"/>
        <v>0</v>
      </c>
      <c r="W1433" s="58">
        <f t="shared" si="532"/>
        <v>0</v>
      </c>
      <c r="X1433" s="58">
        <f t="shared" si="533"/>
        <v>0</v>
      </c>
      <c r="Y1433" s="58">
        <f t="shared" si="534"/>
        <v>0</v>
      </c>
      <c r="Z1433">
        <f t="shared" si="543"/>
        <v>226991</v>
      </c>
    </row>
    <row r="1434" spans="1:26" x14ac:dyDescent="0.3">
      <c r="A1434" s="56" t="str">
        <f t="shared" si="520"/>
        <v>OUT TIME</v>
      </c>
      <c r="B1434" s="56" t="str">
        <f t="shared" si="537"/>
        <v>ultimo</v>
      </c>
      <c r="C1434" s="55">
        <f t="shared" si="538"/>
        <v>1</v>
      </c>
      <c r="D1434" t="str">
        <f t="shared" si="538"/>
        <v>Bocas del Toro</v>
      </c>
      <c r="E1434" s="23">
        <f t="shared" si="521"/>
        <v>44095</v>
      </c>
      <c r="F1434" s="54">
        <f t="shared" si="522"/>
        <v>111</v>
      </c>
      <c r="G1434" cm="1">
        <f t="array" ref="G1434">+INDEX('Casos ACUM Prov'!$CK$3:$OM$16,'TODO PROVINCIA'!C1434+1,'TODO PROVINCIA'!F1434)</f>
        <v>0</v>
      </c>
      <c r="H1434">
        <f t="shared" si="539"/>
        <v>0</v>
      </c>
      <c r="I1434" cm="1">
        <f t="array" ref="I1434">+INDEX('Muertes-PROV'!$C$3:$GE$16,$C1434+1,$F1434)</f>
        <v>0</v>
      </c>
      <c r="J1434">
        <f t="shared" si="540"/>
        <v>0</v>
      </c>
      <c r="K1434" cm="1">
        <f t="array" ref="K1434">+INDEX('rECUPERA-prov'!$C$3:$LA$16,$C1434+1,$F1434)</f>
        <v>0</v>
      </c>
      <c r="L1434">
        <f t="shared" si="541"/>
        <v>0</v>
      </c>
      <c r="M1434">
        <f t="shared" si="523"/>
        <v>0</v>
      </c>
      <c r="N1434">
        <f t="shared" si="542"/>
        <v>0</v>
      </c>
      <c r="O1434" s="57">
        <f t="shared" si="524"/>
        <v>0</v>
      </c>
      <c r="P1434" s="57">
        <f t="shared" si="525"/>
        <v>0</v>
      </c>
      <c r="Q1434" s="57">
        <f t="shared" si="526"/>
        <v>0</v>
      </c>
      <c r="R1434" s="57">
        <f t="shared" si="527"/>
        <v>0</v>
      </c>
      <c r="S1434" s="57">
        <f t="shared" si="528"/>
        <v>0</v>
      </c>
      <c r="T1434" s="57">
        <f t="shared" si="529"/>
        <v>0</v>
      </c>
      <c r="U1434" s="57">
        <f t="shared" si="530"/>
        <v>0</v>
      </c>
      <c r="V1434" s="58">
        <f t="shared" si="531"/>
        <v>0</v>
      </c>
      <c r="W1434" s="58">
        <f t="shared" si="532"/>
        <v>0</v>
      </c>
      <c r="X1434" s="58">
        <f t="shared" si="533"/>
        <v>0</v>
      </c>
      <c r="Y1434" s="58">
        <f t="shared" si="534"/>
        <v>0</v>
      </c>
      <c r="Z1434">
        <f t="shared" si="543"/>
        <v>125461</v>
      </c>
    </row>
    <row r="1435" spans="1:26" x14ac:dyDescent="0.3">
      <c r="A1435" s="56" t="str">
        <f t="shared" si="520"/>
        <v>OUT TIME</v>
      </c>
      <c r="B1435" s="56" t="str">
        <f t="shared" si="537"/>
        <v>ultimo</v>
      </c>
      <c r="C1435" s="55">
        <f t="shared" si="538"/>
        <v>2</v>
      </c>
      <c r="D1435" t="str">
        <f t="shared" si="538"/>
        <v>Coclé</v>
      </c>
      <c r="E1435" s="23">
        <f t="shared" si="521"/>
        <v>44095</v>
      </c>
      <c r="F1435" s="54">
        <f t="shared" si="522"/>
        <v>111</v>
      </c>
      <c r="G1435" cm="1">
        <f t="array" ref="G1435">+INDEX('Casos ACUM Prov'!$CK$3:$OM$16,'TODO PROVINCIA'!C1435+1,'TODO PROVINCIA'!F1435)</f>
        <v>0</v>
      </c>
      <c r="H1435">
        <f t="shared" si="539"/>
        <v>0</v>
      </c>
      <c r="I1435" cm="1">
        <f t="array" ref="I1435">+INDEX('Muertes-PROV'!$C$3:$GE$16,$C1435+1,$F1435)</f>
        <v>0</v>
      </c>
      <c r="J1435">
        <f t="shared" si="540"/>
        <v>0</v>
      </c>
      <c r="K1435" cm="1">
        <f t="array" ref="K1435">+INDEX('rECUPERA-prov'!$C$3:$LA$16,$C1435+1,$F1435)</f>
        <v>0</v>
      </c>
      <c r="L1435">
        <f t="shared" si="541"/>
        <v>0</v>
      </c>
      <c r="M1435">
        <f t="shared" si="523"/>
        <v>0</v>
      </c>
      <c r="N1435">
        <f t="shared" si="542"/>
        <v>0</v>
      </c>
      <c r="O1435" s="57">
        <f t="shared" si="524"/>
        <v>0</v>
      </c>
      <c r="P1435" s="57">
        <f t="shared" si="525"/>
        <v>0</v>
      </c>
      <c r="Q1435" s="57">
        <f t="shared" si="526"/>
        <v>0</v>
      </c>
      <c r="R1435" s="57">
        <f t="shared" si="527"/>
        <v>0</v>
      </c>
      <c r="S1435" s="57">
        <f t="shared" si="528"/>
        <v>0</v>
      </c>
      <c r="T1435" s="57">
        <f t="shared" si="529"/>
        <v>0</v>
      </c>
      <c r="U1435" s="57">
        <f t="shared" si="530"/>
        <v>0</v>
      </c>
      <c r="V1435" s="58">
        <f t="shared" si="531"/>
        <v>0</v>
      </c>
      <c r="W1435" s="58">
        <f t="shared" si="532"/>
        <v>0</v>
      </c>
      <c r="X1435" s="58">
        <f t="shared" si="533"/>
        <v>0</v>
      </c>
      <c r="Y1435" s="58">
        <f t="shared" si="534"/>
        <v>0</v>
      </c>
      <c r="Z1435">
        <f t="shared" si="543"/>
        <v>416873</v>
      </c>
    </row>
    <row r="1436" spans="1:26" x14ac:dyDescent="0.3">
      <c r="A1436" s="56" t="str">
        <f t="shared" si="520"/>
        <v>OUT TIME</v>
      </c>
      <c r="B1436" s="56" t="str">
        <f t="shared" si="537"/>
        <v>ultimo</v>
      </c>
      <c r="C1436" s="55">
        <f t="shared" ref="C1436:D1451" si="544">+C1423</f>
        <v>3</v>
      </c>
      <c r="D1436" t="str">
        <f t="shared" si="544"/>
        <v>Colón</v>
      </c>
      <c r="E1436" s="23">
        <f t="shared" si="521"/>
        <v>44095</v>
      </c>
      <c r="F1436" s="54">
        <f t="shared" si="522"/>
        <v>111</v>
      </c>
      <c r="G1436" cm="1">
        <f t="array" ref="G1436">+INDEX('Casos ACUM Prov'!$CK$3:$OM$16,'TODO PROVINCIA'!C1436+1,'TODO PROVINCIA'!F1436)</f>
        <v>0</v>
      </c>
      <c r="H1436">
        <f t="shared" si="539"/>
        <v>0</v>
      </c>
      <c r="I1436" cm="1">
        <f t="array" ref="I1436">+INDEX('Muertes-PROV'!$C$3:$GE$16,$C1436+1,$F1436)</f>
        <v>0</v>
      </c>
      <c r="J1436">
        <f t="shared" si="540"/>
        <v>0</v>
      </c>
      <c r="K1436" cm="1">
        <f t="array" ref="K1436">+INDEX('rECUPERA-prov'!$C$3:$LA$16,$C1436+1,$F1436)</f>
        <v>0</v>
      </c>
      <c r="L1436">
        <f t="shared" si="541"/>
        <v>0</v>
      </c>
      <c r="M1436">
        <f t="shared" si="523"/>
        <v>0</v>
      </c>
      <c r="N1436">
        <f t="shared" si="542"/>
        <v>0</v>
      </c>
      <c r="O1436" s="57">
        <f t="shared" si="524"/>
        <v>0</v>
      </c>
      <c r="P1436" s="57">
        <f t="shared" si="525"/>
        <v>0</v>
      </c>
      <c r="Q1436" s="57">
        <f t="shared" si="526"/>
        <v>0</v>
      </c>
      <c r="R1436" s="57">
        <f t="shared" si="527"/>
        <v>0</v>
      </c>
      <c r="S1436" s="57">
        <f t="shared" si="528"/>
        <v>0</v>
      </c>
      <c r="T1436" s="57">
        <f t="shared" si="529"/>
        <v>0</v>
      </c>
      <c r="U1436" s="57">
        <f t="shared" si="530"/>
        <v>0</v>
      </c>
      <c r="V1436" s="58">
        <f t="shared" si="531"/>
        <v>0</v>
      </c>
      <c r="W1436" s="58">
        <f t="shared" si="532"/>
        <v>0</v>
      </c>
      <c r="X1436" s="58">
        <f t="shared" si="533"/>
        <v>0</v>
      </c>
      <c r="Y1436" s="58">
        <f t="shared" si="534"/>
        <v>0</v>
      </c>
      <c r="Z1436">
        <f t="shared" si="543"/>
        <v>233708</v>
      </c>
    </row>
    <row r="1437" spans="1:26" x14ac:dyDescent="0.3">
      <c r="A1437" s="56" t="str">
        <f t="shared" ref="A1437:A1500" si="545">+IFERROR(IF(AND(G1437=0,K1437=0,I1437=0),"OUT TIME","ON"),"OUT TIME")</f>
        <v>OUT TIME</v>
      </c>
      <c r="B1437" s="56" t="str">
        <f t="shared" si="537"/>
        <v>ultimo</v>
      </c>
      <c r="C1437" s="55">
        <f t="shared" si="544"/>
        <v>4</v>
      </c>
      <c r="D1437" t="str">
        <f t="shared" si="544"/>
        <v>Chiriquí</v>
      </c>
      <c r="E1437" s="23">
        <f t="shared" ref="E1437:E1500" si="546">+IF(C1437=1,E1436+1,E1436)</f>
        <v>44095</v>
      </c>
      <c r="F1437" s="54">
        <f t="shared" ref="F1437:F1500" si="547">+IF(C1437=1,F1436+1,F1436)</f>
        <v>111</v>
      </c>
      <c r="G1437" cm="1">
        <f t="array" ref="G1437">+INDEX('Casos ACUM Prov'!$CK$3:$OM$16,'TODO PROVINCIA'!C1437+1,'TODO PROVINCIA'!F1437)</f>
        <v>0</v>
      </c>
      <c r="H1437">
        <f t="shared" si="539"/>
        <v>0</v>
      </c>
      <c r="I1437" cm="1">
        <f t="array" ref="I1437">+INDEX('Muertes-PROV'!$C$3:$GE$16,$C1437+1,$F1437)</f>
        <v>0</v>
      </c>
      <c r="J1437">
        <f t="shared" si="540"/>
        <v>0</v>
      </c>
      <c r="K1437" cm="1">
        <f t="array" ref="K1437">+INDEX('rECUPERA-prov'!$C$3:$LA$16,$C1437+1,$F1437)</f>
        <v>0</v>
      </c>
      <c r="L1437">
        <f t="shared" si="541"/>
        <v>0</v>
      </c>
      <c r="M1437">
        <f t="shared" ref="M1437:M1500" si="548">+G1437-I1437-K1437</f>
        <v>0</v>
      </c>
      <c r="N1437">
        <f t="shared" si="542"/>
        <v>0</v>
      </c>
      <c r="O1437" s="57">
        <f t="shared" ref="O1437:O1500" si="549">+IFERROR(I1437/G1437,0)</f>
        <v>0</v>
      </c>
      <c r="P1437" s="57">
        <f t="shared" ref="P1437:P1500" si="550">+IFERROR(K1437/G1437,0)</f>
        <v>0</v>
      </c>
      <c r="Q1437" s="57">
        <f t="shared" ref="Q1437:Q1500" si="551">+IFERROR(M1437/G1437,0)</f>
        <v>0</v>
      </c>
      <c r="R1437" s="57">
        <f t="shared" ref="R1437:R1500" si="552">+IFERROR(H1437/G1437,0)</f>
        <v>0</v>
      </c>
      <c r="S1437" s="57">
        <f t="shared" ref="S1437:S1500" si="553">+IFERROR(J1437/I1437,0)</f>
        <v>0</v>
      </c>
      <c r="T1437" s="57">
        <f t="shared" ref="T1437:T1500" si="554">+IFERROR(L1437/K1437,0)</f>
        <v>0</v>
      </c>
      <c r="U1437" s="57">
        <f t="shared" ref="U1437:U1500" si="555">+IFERROR(N1437/M1437,0)</f>
        <v>0</v>
      </c>
      <c r="V1437" s="58">
        <f t="shared" ref="V1437:V1500" si="556">+G1437/($Z1437/1000000)</f>
        <v>0</v>
      </c>
      <c r="W1437" s="58">
        <f t="shared" ref="W1437:W1500" si="557">+I1437/($Z1437/1000000)</f>
        <v>0</v>
      </c>
      <c r="X1437" s="58">
        <f t="shared" ref="X1437:X1500" si="558">+K1437/($Z1437/1000000)</f>
        <v>0</v>
      </c>
      <c r="Y1437" s="58">
        <f t="shared" ref="Y1437:Y1500" si="559">+M1437/($Z1437/1000000)</f>
        <v>0</v>
      </c>
      <c r="Z1437">
        <f t="shared" si="543"/>
        <v>241928</v>
      </c>
    </row>
    <row r="1438" spans="1:26" x14ac:dyDescent="0.3">
      <c r="A1438" s="56" t="str">
        <f t="shared" si="545"/>
        <v>OUT TIME</v>
      </c>
      <c r="B1438" s="56" t="str">
        <f t="shared" si="537"/>
        <v>ultimo</v>
      </c>
      <c r="C1438" s="55">
        <f t="shared" si="544"/>
        <v>5</v>
      </c>
      <c r="D1438" t="str">
        <f t="shared" si="544"/>
        <v>Darién</v>
      </c>
      <c r="E1438" s="23">
        <f t="shared" si="546"/>
        <v>44095</v>
      </c>
      <c r="F1438" s="54">
        <f t="shared" si="547"/>
        <v>111</v>
      </c>
      <c r="G1438" cm="1">
        <f t="array" ref="G1438">+INDEX('Casos ACUM Prov'!$CK$3:$OM$16,'TODO PROVINCIA'!C1438+1,'TODO PROVINCIA'!F1438)</f>
        <v>0</v>
      </c>
      <c r="H1438">
        <f t="shared" si="539"/>
        <v>0</v>
      </c>
      <c r="I1438" cm="1">
        <f t="array" ref="I1438">+INDEX('Muertes-PROV'!$C$3:$GE$16,$C1438+1,$F1438)</f>
        <v>0</v>
      </c>
      <c r="J1438">
        <f t="shared" si="540"/>
        <v>0</v>
      </c>
      <c r="K1438" cm="1">
        <f t="array" ref="K1438">+INDEX('rECUPERA-prov'!$C$3:$LA$16,$C1438+1,$F1438)</f>
        <v>0</v>
      </c>
      <c r="L1438">
        <f t="shared" si="541"/>
        <v>0</v>
      </c>
      <c r="M1438">
        <f t="shared" si="548"/>
        <v>0</v>
      </c>
      <c r="N1438">
        <f t="shared" si="542"/>
        <v>0</v>
      </c>
      <c r="O1438" s="57">
        <f t="shared" si="549"/>
        <v>0</v>
      </c>
      <c r="P1438" s="57">
        <f t="shared" si="550"/>
        <v>0</v>
      </c>
      <c r="Q1438" s="57">
        <f t="shared" si="551"/>
        <v>0</v>
      </c>
      <c r="R1438" s="57">
        <f t="shared" si="552"/>
        <v>0</v>
      </c>
      <c r="S1438" s="57">
        <f t="shared" si="553"/>
        <v>0</v>
      </c>
      <c r="T1438" s="57">
        <f t="shared" si="554"/>
        <v>0</v>
      </c>
      <c r="U1438" s="57">
        <f t="shared" si="555"/>
        <v>0</v>
      </c>
      <c r="V1438" s="58">
        <f t="shared" si="556"/>
        <v>0</v>
      </c>
      <c r="W1438" s="58">
        <f t="shared" si="557"/>
        <v>0</v>
      </c>
      <c r="X1438" s="58">
        <f t="shared" si="558"/>
        <v>0</v>
      </c>
      <c r="Y1438" s="58">
        <f t="shared" si="559"/>
        <v>0</v>
      </c>
      <c r="Z1438">
        <f t="shared" si="543"/>
        <v>10001</v>
      </c>
    </row>
    <row r="1439" spans="1:26" x14ac:dyDescent="0.3">
      <c r="A1439" s="56" t="str">
        <f t="shared" si="545"/>
        <v>OUT TIME</v>
      </c>
      <c r="B1439" s="56" t="str">
        <f t="shared" si="537"/>
        <v>ultimo</v>
      </c>
      <c r="C1439" s="55">
        <f t="shared" si="544"/>
        <v>6</v>
      </c>
      <c r="D1439" t="str">
        <f t="shared" si="544"/>
        <v>Herrera</v>
      </c>
      <c r="E1439" s="23">
        <f t="shared" si="546"/>
        <v>44095</v>
      </c>
      <c r="F1439" s="54">
        <f t="shared" si="547"/>
        <v>111</v>
      </c>
      <c r="G1439" cm="1">
        <f t="array" ref="G1439">+INDEX('Casos ACUM Prov'!$CK$3:$OM$16,'TODO PROVINCIA'!C1439+1,'TODO PROVINCIA'!F1439)</f>
        <v>0</v>
      </c>
      <c r="H1439">
        <f t="shared" si="539"/>
        <v>0</v>
      </c>
      <c r="I1439" cm="1">
        <f t="array" ref="I1439">+INDEX('Muertes-PROV'!$C$3:$GE$16,$C1439+1,$F1439)</f>
        <v>0</v>
      </c>
      <c r="J1439">
        <f t="shared" si="540"/>
        <v>0</v>
      </c>
      <c r="K1439" cm="1">
        <f t="array" ref="K1439">+INDEX('rECUPERA-prov'!$C$3:$LA$16,$C1439+1,$F1439)</f>
        <v>0</v>
      </c>
      <c r="L1439">
        <f t="shared" si="541"/>
        <v>0</v>
      </c>
      <c r="M1439">
        <f t="shared" si="548"/>
        <v>0</v>
      </c>
      <c r="N1439">
        <f t="shared" si="542"/>
        <v>0</v>
      </c>
      <c r="O1439" s="57">
        <f t="shared" si="549"/>
        <v>0</v>
      </c>
      <c r="P1439" s="57">
        <f t="shared" si="550"/>
        <v>0</v>
      </c>
      <c r="Q1439" s="57">
        <f t="shared" si="551"/>
        <v>0</v>
      </c>
      <c r="R1439" s="57">
        <f t="shared" si="552"/>
        <v>0</v>
      </c>
      <c r="S1439" s="57">
        <f t="shared" si="553"/>
        <v>0</v>
      </c>
      <c r="T1439" s="57">
        <f t="shared" si="554"/>
        <v>0</v>
      </c>
      <c r="U1439" s="57">
        <f t="shared" si="555"/>
        <v>0</v>
      </c>
      <c r="V1439" s="58">
        <f t="shared" si="556"/>
        <v>0</v>
      </c>
      <c r="W1439" s="58">
        <f t="shared" si="557"/>
        <v>0</v>
      </c>
      <c r="X1439" s="58">
        <f t="shared" si="558"/>
        <v>0</v>
      </c>
      <c r="Y1439" s="58">
        <f t="shared" si="559"/>
        <v>0</v>
      </c>
      <c r="Z1439">
        <f t="shared" si="543"/>
        <v>33109</v>
      </c>
    </row>
    <row r="1440" spans="1:26" x14ac:dyDescent="0.3">
      <c r="A1440" s="56" t="str">
        <f t="shared" si="545"/>
        <v>OUT TIME</v>
      </c>
      <c r="B1440" s="56" t="str">
        <f t="shared" si="537"/>
        <v>ultimo</v>
      </c>
      <c r="C1440" s="55">
        <f t="shared" si="544"/>
        <v>7</v>
      </c>
      <c r="D1440" t="str">
        <f t="shared" si="544"/>
        <v>Los Santos</v>
      </c>
      <c r="E1440" s="23">
        <f t="shared" si="546"/>
        <v>44095</v>
      </c>
      <c r="F1440" s="54">
        <f t="shared" si="547"/>
        <v>111</v>
      </c>
      <c r="G1440" cm="1">
        <f t="array" ref="G1440">+INDEX('Casos ACUM Prov'!$CK$3:$OM$16,'TODO PROVINCIA'!C1440+1,'TODO PROVINCIA'!F1440)</f>
        <v>0</v>
      </c>
      <c r="H1440">
        <f t="shared" si="539"/>
        <v>0</v>
      </c>
      <c r="I1440" cm="1">
        <f t="array" ref="I1440">+INDEX('Muertes-PROV'!$C$3:$GE$16,$C1440+1,$F1440)</f>
        <v>0</v>
      </c>
      <c r="J1440">
        <f t="shared" si="540"/>
        <v>0</v>
      </c>
      <c r="K1440" cm="1">
        <f t="array" ref="K1440">+INDEX('rECUPERA-prov'!$C$3:$LA$16,$C1440+1,$F1440)</f>
        <v>0</v>
      </c>
      <c r="L1440">
        <f t="shared" si="541"/>
        <v>0</v>
      </c>
      <c r="M1440">
        <f t="shared" si="548"/>
        <v>0</v>
      </c>
      <c r="N1440">
        <f t="shared" si="542"/>
        <v>0</v>
      </c>
      <c r="O1440" s="57">
        <f t="shared" si="549"/>
        <v>0</v>
      </c>
      <c r="P1440" s="57">
        <f t="shared" si="550"/>
        <v>0</v>
      </c>
      <c r="Q1440" s="57">
        <f t="shared" si="551"/>
        <v>0</v>
      </c>
      <c r="R1440" s="57">
        <f t="shared" si="552"/>
        <v>0</v>
      </c>
      <c r="S1440" s="57">
        <f t="shared" si="553"/>
        <v>0</v>
      </c>
      <c r="T1440" s="57">
        <f t="shared" si="554"/>
        <v>0</v>
      </c>
      <c r="U1440" s="57">
        <f t="shared" si="555"/>
        <v>0</v>
      </c>
      <c r="V1440" s="58">
        <f t="shared" si="556"/>
        <v>0</v>
      </c>
      <c r="W1440" s="58">
        <f t="shared" si="557"/>
        <v>0</v>
      </c>
      <c r="X1440" s="58">
        <f t="shared" si="558"/>
        <v>0</v>
      </c>
      <c r="Y1440" s="58">
        <f t="shared" si="559"/>
        <v>0</v>
      </c>
      <c r="Z1440">
        <f t="shared" si="543"/>
        <v>156747</v>
      </c>
    </row>
    <row r="1441" spans="1:26" x14ac:dyDescent="0.3">
      <c r="A1441" s="56" t="str">
        <f t="shared" si="545"/>
        <v>OUT TIME</v>
      </c>
      <c r="B1441" s="56" t="str">
        <f t="shared" si="537"/>
        <v>ultimo</v>
      </c>
      <c r="C1441" s="55">
        <f t="shared" si="544"/>
        <v>8</v>
      </c>
      <c r="D1441" t="str">
        <f t="shared" si="544"/>
        <v>Panamá</v>
      </c>
      <c r="E1441" s="23">
        <f t="shared" si="546"/>
        <v>44095</v>
      </c>
      <c r="F1441" s="54">
        <f t="shared" si="547"/>
        <v>111</v>
      </c>
      <c r="G1441" cm="1">
        <f t="array" ref="G1441">+INDEX('Casos ACUM Prov'!$CK$3:$OM$16,'TODO PROVINCIA'!C1441+1,'TODO PROVINCIA'!F1441)</f>
        <v>0</v>
      </c>
      <c r="H1441">
        <f t="shared" si="539"/>
        <v>0</v>
      </c>
      <c r="I1441" cm="1">
        <f t="array" ref="I1441">+INDEX('Muertes-PROV'!$C$3:$GE$16,$C1441+1,$F1441)</f>
        <v>0</v>
      </c>
      <c r="J1441">
        <f t="shared" si="540"/>
        <v>0</v>
      </c>
      <c r="K1441" cm="1">
        <f t="array" ref="K1441">+INDEX('rECUPERA-prov'!$C$3:$LA$16,$C1441+1,$F1441)</f>
        <v>0</v>
      </c>
      <c r="L1441">
        <f t="shared" si="541"/>
        <v>0</v>
      </c>
      <c r="M1441">
        <f t="shared" si="548"/>
        <v>0</v>
      </c>
      <c r="N1441">
        <f t="shared" si="542"/>
        <v>0</v>
      </c>
      <c r="O1441" s="57">
        <f t="shared" si="549"/>
        <v>0</v>
      </c>
      <c r="P1441" s="57">
        <f t="shared" si="550"/>
        <v>0</v>
      </c>
      <c r="Q1441" s="57">
        <f t="shared" si="551"/>
        <v>0</v>
      </c>
      <c r="R1441" s="57">
        <f t="shared" si="552"/>
        <v>0</v>
      </c>
      <c r="S1441" s="57">
        <f t="shared" si="553"/>
        <v>0</v>
      </c>
      <c r="T1441" s="57">
        <f t="shared" si="554"/>
        <v>0</v>
      </c>
      <c r="U1441" s="57">
        <f t="shared" si="555"/>
        <v>0</v>
      </c>
      <c r="V1441" s="58">
        <f t="shared" si="556"/>
        <v>0</v>
      </c>
      <c r="W1441" s="58">
        <f t="shared" si="557"/>
        <v>0</v>
      </c>
      <c r="X1441" s="58">
        <f t="shared" si="558"/>
        <v>0</v>
      </c>
      <c r="Y1441" s="58">
        <f t="shared" si="559"/>
        <v>0</v>
      </c>
      <c r="Z1441">
        <f t="shared" si="543"/>
        <v>109955</v>
      </c>
    </row>
    <row r="1442" spans="1:26" x14ac:dyDescent="0.3">
      <c r="A1442" s="56" t="str">
        <f t="shared" si="545"/>
        <v>OUT TIME</v>
      </c>
      <c r="B1442" s="56" t="str">
        <f t="shared" si="537"/>
        <v>ultimo</v>
      </c>
      <c r="C1442" s="55">
        <f t="shared" si="544"/>
        <v>9</v>
      </c>
      <c r="D1442" t="str">
        <f t="shared" si="544"/>
        <v>Veraguas</v>
      </c>
      <c r="E1442" s="23">
        <f t="shared" si="546"/>
        <v>44095</v>
      </c>
      <c r="F1442" s="54">
        <f t="shared" si="547"/>
        <v>111</v>
      </c>
      <c r="G1442" cm="1">
        <f t="array" ref="G1442">+INDEX('Casos ACUM Prov'!$CK$3:$OM$16,'TODO PROVINCIA'!C1442+1,'TODO PROVINCIA'!F1442)</f>
        <v>0</v>
      </c>
      <c r="H1442">
        <f t="shared" si="539"/>
        <v>0</v>
      </c>
      <c r="I1442" cm="1">
        <f t="array" ref="I1442">+INDEX('Muertes-PROV'!$C$3:$GE$16,$C1442+1,$F1442)</f>
        <v>0</v>
      </c>
      <c r="J1442">
        <f t="shared" si="540"/>
        <v>0</v>
      </c>
      <c r="K1442" cm="1">
        <f t="array" ref="K1442">+INDEX('rECUPERA-prov'!$C$3:$LA$16,$C1442+1,$F1442)</f>
        <v>0</v>
      </c>
      <c r="L1442">
        <f t="shared" si="541"/>
        <v>0</v>
      </c>
      <c r="M1442">
        <f t="shared" si="548"/>
        <v>0</v>
      </c>
      <c r="N1442">
        <f t="shared" si="542"/>
        <v>0</v>
      </c>
      <c r="O1442" s="57">
        <f t="shared" si="549"/>
        <v>0</v>
      </c>
      <c r="P1442" s="57">
        <f t="shared" si="550"/>
        <v>0</v>
      </c>
      <c r="Q1442" s="57">
        <f t="shared" si="551"/>
        <v>0</v>
      </c>
      <c r="R1442" s="57">
        <f t="shared" si="552"/>
        <v>0</v>
      </c>
      <c r="S1442" s="57">
        <f t="shared" si="553"/>
        <v>0</v>
      </c>
      <c r="T1442" s="57">
        <f t="shared" si="554"/>
        <v>0</v>
      </c>
      <c r="U1442" s="57">
        <f t="shared" si="555"/>
        <v>0</v>
      </c>
      <c r="V1442" s="58">
        <f t="shared" si="556"/>
        <v>0</v>
      </c>
      <c r="W1442" s="58">
        <f t="shared" si="557"/>
        <v>0</v>
      </c>
      <c r="X1442" s="58">
        <f t="shared" si="558"/>
        <v>0</v>
      </c>
      <c r="Y1442" s="58">
        <f t="shared" si="559"/>
        <v>0</v>
      </c>
      <c r="Z1442">
        <f t="shared" si="543"/>
        <v>109955</v>
      </c>
    </row>
    <row r="1443" spans="1:26" x14ac:dyDescent="0.3">
      <c r="A1443" s="56" t="str">
        <f t="shared" si="545"/>
        <v>OUT TIME</v>
      </c>
      <c r="B1443" s="56" t="str">
        <f t="shared" si="537"/>
        <v>ultimo</v>
      </c>
      <c r="C1443" s="55">
        <f t="shared" si="544"/>
        <v>10</v>
      </c>
      <c r="D1443" t="str">
        <f t="shared" si="544"/>
        <v>Comarca Kuna Yala</v>
      </c>
      <c r="E1443" s="23">
        <f t="shared" si="546"/>
        <v>44095</v>
      </c>
      <c r="F1443" s="54">
        <f t="shared" si="547"/>
        <v>111</v>
      </c>
      <c r="G1443" cm="1">
        <f t="array" ref="G1443">+INDEX('Casos ACUM Prov'!$CK$3:$OM$16,'TODO PROVINCIA'!C1443+1,'TODO PROVINCIA'!F1443)</f>
        <v>0</v>
      </c>
      <c r="H1443">
        <f t="shared" si="539"/>
        <v>0</v>
      </c>
      <c r="I1443" cm="1">
        <f t="array" ref="I1443">+INDEX('Muertes-PROV'!$C$3:$GE$16,$C1443+1,$F1443)</f>
        <v>0</v>
      </c>
      <c r="J1443">
        <f t="shared" si="540"/>
        <v>0</v>
      </c>
      <c r="K1443" cm="1">
        <f t="array" ref="K1443">+INDEX('rECUPERA-prov'!$C$3:$LA$16,$C1443+1,$F1443)</f>
        <v>0</v>
      </c>
      <c r="L1443">
        <f t="shared" si="541"/>
        <v>0</v>
      </c>
      <c r="M1443">
        <f t="shared" si="548"/>
        <v>0</v>
      </c>
      <c r="N1443">
        <f t="shared" si="542"/>
        <v>0</v>
      </c>
      <c r="O1443" s="57">
        <f t="shared" si="549"/>
        <v>0</v>
      </c>
      <c r="P1443" s="57">
        <f t="shared" si="550"/>
        <v>0</v>
      </c>
      <c r="Q1443" s="57">
        <f t="shared" si="551"/>
        <v>0</v>
      </c>
      <c r="R1443" s="57">
        <f t="shared" si="552"/>
        <v>0</v>
      </c>
      <c r="S1443" s="57">
        <f t="shared" si="553"/>
        <v>0</v>
      </c>
      <c r="T1443" s="57">
        <f t="shared" si="554"/>
        <v>0</v>
      </c>
      <c r="U1443" s="57">
        <f t="shared" si="555"/>
        <v>0</v>
      </c>
      <c r="V1443" s="58">
        <f t="shared" si="556"/>
        <v>0</v>
      </c>
      <c r="W1443" s="58">
        <f t="shared" si="557"/>
        <v>0</v>
      </c>
      <c r="X1443" s="58">
        <f t="shared" si="558"/>
        <v>0</v>
      </c>
      <c r="Y1443" s="58">
        <f t="shared" si="559"/>
        <v>0</v>
      </c>
      <c r="Z1443">
        <f t="shared" si="543"/>
        <v>89592</v>
      </c>
    </row>
    <row r="1444" spans="1:26" x14ac:dyDescent="0.3">
      <c r="A1444" s="56" t="str">
        <f t="shared" si="545"/>
        <v>OUT TIME</v>
      </c>
      <c r="B1444" s="56" t="str">
        <f t="shared" si="537"/>
        <v>ultimo</v>
      </c>
      <c r="C1444" s="55">
        <f t="shared" si="544"/>
        <v>11</v>
      </c>
      <c r="D1444" t="str">
        <f t="shared" si="544"/>
        <v>Comarca Emberá Wounaán</v>
      </c>
      <c r="E1444" s="23">
        <f t="shared" si="546"/>
        <v>44095</v>
      </c>
      <c r="F1444" s="54">
        <f t="shared" si="547"/>
        <v>111</v>
      </c>
      <c r="G1444" cm="1">
        <f t="array" ref="G1444">+INDEX('Casos ACUM Prov'!$CK$3:$OM$16,'TODO PROVINCIA'!C1444+1,'TODO PROVINCIA'!F1444)</f>
        <v>0</v>
      </c>
      <c r="H1444">
        <f t="shared" si="539"/>
        <v>0</v>
      </c>
      <c r="I1444" cm="1">
        <f t="array" ref="I1444">+INDEX('Muertes-PROV'!$C$3:$GE$16,$C1444+1,$F1444)</f>
        <v>0</v>
      </c>
      <c r="J1444">
        <f t="shared" si="540"/>
        <v>0</v>
      </c>
      <c r="K1444" cm="1">
        <f t="array" ref="K1444">+INDEX('rECUPERA-prov'!$C$3:$LA$16,$C1444+1,$F1444)</f>
        <v>0</v>
      </c>
      <c r="L1444">
        <f t="shared" si="541"/>
        <v>0</v>
      </c>
      <c r="M1444">
        <f t="shared" si="548"/>
        <v>0</v>
      </c>
      <c r="N1444">
        <f t="shared" si="542"/>
        <v>0</v>
      </c>
      <c r="O1444" s="57">
        <f t="shared" si="549"/>
        <v>0</v>
      </c>
      <c r="P1444" s="57">
        <f t="shared" si="550"/>
        <v>0</v>
      </c>
      <c r="Q1444" s="57">
        <f t="shared" si="551"/>
        <v>0</v>
      </c>
      <c r="R1444" s="57">
        <f t="shared" si="552"/>
        <v>0</v>
      </c>
      <c r="S1444" s="57">
        <f t="shared" si="553"/>
        <v>0</v>
      </c>
      <c r="T1444" s="57">
        <f t="shared" si="554"/>
        <v>0</v>
      </c>
      <c r="U1444" s="57">
        <f t="shared" si="555"/>
        <v>0</v>
      </c>
      <c r="V1444" s="58">
        <f t="shared" si="556"/>
        <v>0</v>
      </c>
      <c r="W1444" s="58">
        <f t="shared" si="557"/>
        <v>0</v>
      </c>
      <c r="X1444" s="58">
        <f t="shared" si="558"/>
        <v>0</v>
      </c>
      <c r="Y1444" s="58">
        <f t="shared" si="559"/>
        <v>0</v>
      </c>
      <c r="Z1444">
        <f t="shared" si="543"/>
        <v>1249032</v>
      </c>
    </row>
    <row r="1445" spans="1:26" x14ac:dyDescent="0.3">
      <c r="A1445" s="56" t="str">
        <f t="shared" si="545"/>
        <v>OUT TIME</v>
      </c>
      <c r="B1445" s="56" t="str">
        <f t="shared" si="537"/>
        <v>ultimo</v>
      </c>
      <c r="C1445" s="55">
        <f t="shared" si="544"/>
        <v>12</v>
      </c>
      <c r="D1445" t="str">
        <f t="shared" si="544"/>
        <v>Comarca Ngäbe Buglé</v>
      </c>
      <c r="E1445" s="23">
        <f t="shared" si="546"/>
        <v>44095</v>
      </c>
      <c r="F1445" s="54">
        <f t="shared" si="547"/>
        <v>111</v>
      </c>
      <c r="G1445" cm="1">
        <f t="array" ref="G1445">+INDEX('Casos ACUM Prov'!$CK$3:$OM$16,'TODO PROVINCIA'!C1445+1,'TODO PROVINCIA'!F1445)</f>
        <v>0</v>
      </c>
      <c r="H1445">
        <f t="shared" si="539"/>
        <v>0</v>
      </c>
      <c r="I1445" cm="1">
        <f t="array" ref="I1445">+INDEX('Muertes-PROV'!$C$3:$GE$16,$C1445+1,$F1445)</f>
        <v>0</v>
      </c>
      <c r="J1445">
        <f t="shared" si="540"/>
        <v>0</v>
      </c>
      <c r="K1445" cm="1">
        <f t="array" ref="K1445">+INDEX('rECUPERA-prov'!$C$3:$LA$16,$C1445+1,$F1445)</f>
        <v>0</v>
      </c>
      <c r="L1445">
        <f t="shared" si="541"/>
        <v>0</v>
      </c>
      <c r="M1445">
        <f t="shared" si="548"/>
        <v>0</v>
      </c>
      <c r="N1445">
        <f t="shared" si="542"/>
        <v>0</v>
      </c>
      <c r="O1445" s="57">
        <f t="shared" si="549"/>
        <v>0</v>
      </c>
      <c r="P1445" s="57">
        <f t="shared" si="550"/>
        <v>0</v>
      </c>
      <c r="Q1445" s="57">
        <f t="shared" si="551"/>
        <v>0</v>
      </c>
      <c r="R1445" s="57">
        <f t="shared" si="552"/>
        <v>0</v>
      </c>
      <c r="S1445" s="57">
        <f t="shared" si="553"/>
        <v>0</v>
      </c>
      <c r="T1445" s="57">
        <f t="shared" si="554"/>
        <v>0</v>
      </c>
      <c r="U1445" s="57">
        <f t="shared" si="555"/>
        <v>0</v>
      </c>
      <c r="V1445" s="58">
        <f t="shared" si="556"/>
        <v>0</v>
      </c>
      <c r="W1445" s="58">
        <f t="shared" si="557"/>
        <v>0</v>
      </c>
      <c r="X1445" s="58">
        <f t="shared" si="558"/>
        <v>0</v>
      </c>
      <c r="Y1445" s="58">
        <f t="shared" si="559"/>
        <v>0</v>
      </c>
      <c r="Z1445">
        <f t="shared" si="543"/>
        <v>464038</v>
      </c>
    </row>
    <row r="1446" spans="1:26" x14ac:dyDescent="0.3">
      <c r="A1446" s="56" t="str">
        <f t="shared" si="545"/>
        <v>OUT TIME</v>
      </c>
      <c r="B1446" s="56" t="str">
        <f t="shared" si="537"/>
        <v>ultimo</v>
      </c>
      <c r="C1446" s="55">
        <f t="shared" si="544"/>
        <v>13</v>
      </c>
      <c r="D1446" t="str">
        <f t="shared" si="544"/>
        <v>Panamá Oeste</v>
      </c>
      <c r="E1446" s="23">
        <f t="shared" si="546"/>
        <v>44095</v>
      </c>
      <c r="F1446" s="54">
        <f t="shared" si="547"/>
        <v>111</v>
      </c>
      <c r="G1446" cm="1">
        <f t="array" ref="G1446">+INDEX('Casos ACUM Prov'!$CK$3:$OM$16,'TODO PROVINCIA'!C1446+1,'TODO PROVINCIA'!F1446)</f>
        <v>0</v>
      </c>
      <c r="H1446">
        <f t="shared" si="539"/>
        <v>0</v>
      </c>
      <c r="I1446" cm="1">
        <f t="array" ref="I1446">+INDEX('Muertes-PROV'!$C$3:$GE$16,$C1446+1,$F1446)</f>
        <v>0</v>
      </c>
      <c r="J1446">
        <f t="shared" si="540"/>
        <v>0</v>
      </c>
      <c r="K1446" cm="1">
        <f t="array" ref="K1446">+INDEX('rECUPERA-prov'!$C$3:$LA$16,$C1446+1,$F1446)</f>
        <v>0</v>
      </c>
      <c r="L1446">
        <f t="shared" si="541"/>
        <v>0</v>
      </c>
      <c r="M1446">
        <f t="shared" si="548"/>
        <v>0</v>
      </c>
      <c r="N1446">
        <f t="shared" si="542"/>
        <v>0</v>
      </c>
      <c r="O1446" s="57">
        <f t="shared" si="549"/>
        <v>0</v>
      </c>
      <c r="P1446" s="57">
        <f t="shared" si="550"/>
        <v>0</v>
      </c>
      <c r="Q1446" s="57">
        <f t="shared" si="551"/>
        <v>0</v>
      </c>
      <c r="R1446" s="57">
        <f t="shared" si="552"/>
        <v>0</v>
      </c>
      <c r="S1446" s="57">
        <f t="shared" si="553"/>
        <v>0</v>
      </c>
      <c r="T1446" s="57">
        <f t="shared" si="554"/>
        <v>0</v>
      </c>
      <c r="U1446" s="57">
        <f t="shared" si="555"/>
        <v>0</v>
      </c>
      <c r="V1446" s="58">
        <f t="shared" si="556"/>
        <v>0</v>
      </c>
      <c r="W1446" s="58">
        <f t="shared" si="557"/>
        <v>0</v>
      </c>
      <c r="X1446" s="58">
        <f t="shared" si="558"/>
        <v>0</v>
      </c>
      <c r="Y1446" s="58">
        <f t="shared" si="559"/>
        <v>0</v>
      </c>
      <c r="Z1446">
        <f t="shared" si="543"/>
        <v>226991</v>
      </c>
    </row>
    <row r="1447" spans="1:26" x14ac:dyDescent="0.3">
      <c r="A1447" s="56" t="str">
        <f t="shared" si="545"/>
        <v>OUT TIME</v>
      </c>
      <c r="B1447" s="56" t="str">
        <f t="shared" si="537"/>
        <v>ultimo</v>
      </c>
      <c r="C1447" s="55">
        <f t="shared" si="544"/>
        <v>1</v>
      </c>
      <c r="D1447" t="str">
        <f t="shared" si="544"/>
        <v>Bocas del Toro</v>
      </c>
      <c r="E1447" s="23">
        <f t="shared" si="546"/>
        <v>44096</v>
      </c>
      <c r="F1447" s="54">
        <f t="shared" si="547"/>
        <v>112</v>
      </c>
      <c r="G1447" cm="1">
        <f t="array" ref="G1447">+INDEX('Casos ACUM Prov'!$CK$3:$OM$16,'TODO PROVINCIA'!C1447+1,'TODO PROVINCIA'!F1447)</f>
        <v>0</v>
      </c>
      <c r="H1447">
        <f t="shared" si="539"/>
        <v>0</v>
      </c>
      <c r="I1447" cm="1">
        <f t="array" ref="I1447">+INDEX('Muertes-PROV'!$C$3:$GE$16,$C1447+1,$F1447)</f>
        <v>0</v>
      </c>
      <c r="J1447">
        <f t="shared" si="540"/>
        <v>0</v>
      </c>
      <c r="K1447" cm="1">
        <f t="array" ref="K1447">+INDEX('rECUPERA-prov'!$C$3:$LA$16,$C1447+1,$F1447)</f>
        <v>0</v>
      </c>
      <c r="L1447">
        <f t="shared" si="541"/>
        <v>0</v>
      </c>
      <c r="M1447">
        <f t="shared" si="548"/>
        <v>0</v>
      </c>
      <c r="N1447">
        <f t="shared" si="542"/>
        <v>0</v>
      </c>
      <c r="O1447" s="57">
        <f t="shared" si="549"/>
        <v>0</v>
      </c>
      <c r="P1447" s="57">
        <f t="shared" si="550"/>
        <v>0</v>
      </c>
      <c r="Q1447" s="57">
        <f t="shared" si="551"/>
        <v>0</v>
      </c>
      <c r="R1447" s="57">
        <f t="shared" si="552"/>
        <v>0</v>
      </c>
      <c r="S1447" s="57">
        <f t="shared" si="553"/>
        <v>0</v>
      </c>
      <c r="T1447" s="57">
        <f t="shared" si="554"/>
        <v>0</v>
      </c>
      <c r="U1447" s="57">
        <f t="shared" si="555"/>
        <v>0</v>
      </c>
      <c r="V1447" s="58">
        <f t="shared" si="556"/>
        <v>0</v>
      </c>
      <c r="W1447" s="58">
        <f t="shared" si="557"/>
        <v>0</v>
      </c>
      <c r="X1447" s="58">
        <f t="shared" si="558"/>
        <v>0</v>
      </c>
      <c r="Y1447" s="58">
        <f t="shared" si="559"/>
        <v>0</v>
      </c>
      <c r="Z1447">
        <f t="shared" si="543"/>
        <v>125461</v>
      </c>
    </row>
    <row r="1448" spans="1:26" x14ac:dyDescent="0.3">
      <c r="A1448" s="56" t="str">
        <f t="shared" si="545"/>
        <v>OUT TIME</v>
      </c>
      <c r="B1448" s="56" t="str">
        <f t="shared" si="537"/>
        <v>ultimo</v>
      </c>
      <c r="C1448" s="55">
        <f t="shared" si="544"/>
        <v>2</v>
      </c>
      <c r="D1448" t="str">
        <f t="shared" si="544"/>
        <v>Coclé</v>
      </c>
      <c r="E1448" s="23">
        <f t="shared" si="546"/>
        <v>44096</v>
      </c>
      <c r="F1448" s="54">
        <f t="shared" si="547"/>
        <v>112</v>
      </c>
      <c r="G1448" cm="1">
        <f t="array" ref="G1448">+INDEX('Casos ACUM Prov'!$CK$3:$OM$16,'TODO PROVINCIA'!C1448+1,'TODO PROVINCIA'!F1448)</f>
        <v>0</v>
      </c>
      <c r="H1448">
        <f t="shared" si="539"/>
        <v>0</v>
      </c>
      <c r="I1448" cm="1">
        <f t="array" ref="I1448">+INDEX('Muertes-PROV'!$C$3:$GE$16,$C1448+1,$F1448)</f>
        <v>0</v>
      </c>
      <c r="J1448">
        <f t="shared" si="540"/>
        <v>0</v>
      </c>
      <c r="K1448" cm="1">
        <f t="array" ref="K1448">+INDEX('rECUPERA-prov'!$C$3:$LA$16,$C1448+1,$F1448)</f>
        <v>0</v>
      </c>
      <c r="L1448">
        <f t="shared" si="541"/>
        <v>0</v>
      </c>
      <c r="M1448">
        <f t="shared" si="548"/>
        <v>0</v>
      </c>
      <c r="N1448">
        <f t="shared" si="542"/>
        <v>0</v>
      </c>
      <c r="O1448" s="57">
        <f t="shared" si="549"/>
        <v>0</v>
      </c>
      <c r="P1448" s="57">
        <f t="shared" si="550"/>
        <v>0</v>
      </c>
      <c r="Q1448" s="57">
        <f t="shared" si="551"/>
        <v>0</v>
      </c>
      <c r="R1448" s="57">
        <f t="shared" si="552"/>
        <v>0</v>
      </c>
      <c r="S1448" s="57">
        <f t="shared" si="553"/>
        <v>0</v>
      </c>
      <c r="T1448" s="57">
        <f t="shared" si="554"/>
        <v>0</v>
      </c>
      <c r="U1448" s="57">
        <f t="shared" si="555"/>
        <v>0</v>
      </c>
      <c r="V1448" s="58">
        <f t="shared" si="556"/>
        <v>0</v>
      </c>
      <c r="W1448" s="58">
        <f t="shared" si="557"/>
        <v>0</v>
      </c>
      <c r="X1448" s="58">
        <f t="shared" si="558"/>
        <v>0</v>
      </c>
      <c r="Y1448" s="58">
        <f t="shared" si="559"/>
        <v>0</v>
      </c>
      <c r="Z1448">
        <f t="shared" si="543"/>
        <v>416873</v>
      </c>
    </row>
    <row r="1449" spans="1:26" x14ac:dyDescent="0.3">
      <c r="A1449" s="56" t="str">
        <f t="shared" si="545"/>
        <v>OUT TIME</v>
      </c>
      <c r="B1449" s="56" t="str">
        <f t="shared" si="537"/>
        <v>ultimo</v>
      </c>
      <c r="C1449" s="55">
        <f t="shared" si="544"/>
        <v>3</v>
      </c>
      <c r="D1449" t="str">
        <f t="shared" si="544"/>
        <v>Colón</v>
      </c>
      <c r="E1449" s="23">
        <f t="shared" si="546"/>
        <v>44096</v>
      </c>
      <c r="F1449" s="54">
        <f t="shared" si="547"/>
        <v>112</v>
      </c>
      <c r="G1449" cm="1">
        <f t="array" ref="G1449">+INDEX('Casos ACUM Prov'!$CK$3:$OM$16,'TODO PROVINCIA'!C1449+1,'TODO PROVINCIA'!F1449)</f>
        <v>0</v>
      </c>
      <c r="H1449">
        <f t="shared" si="539"/>
        <v>0</v>
      </c>
      <c r="I1449" cm="1">
        <f t="array" ref="I1449">+INDEX('Muertes-PROV'!$C$3:$GE$16,$C1449+1,$F1449)</f>
        <v>0</v>
      </c>
      <c r="J1449">
        <f t="shared" si="540"/>
        <v>0</v>
      </c>
      <c r="K1449" cm="1">
        <f t="array" ref="K1449">+INDEX('rECUPERA-prov'!$C$3:$LA$16,$C1449+1,$F1449)</f>
        <v>0</v>
      </c>
      <c r="L1449">
        <f t="shared" si="541"/>
        <v>0</v>
      </c>
      <c r="M1449">
        <f t="shared" si="548"/>
        <v>0</v>
      </c>
      <c r="N1449">
        <f t="shared" si="542"/>
        <v>0</v>
      </c>
      <c r="O1449" s="57">
        <f t="shared" si="549"/>
        <v>0</v>
      </c>
      <c r="P1449" s="57">
        <f t="shared" si="550"/>
        <v>0</v>
      </c>
      <c r="Q1449" s="57">
        <f t="shared" si="551"/>
        <v>0</v>
      </c>
      <c r="R1449" s="57">
        <f t="shared" si="552"/>
        <v>0</v>
      </c>
      <c r="S1449" s="57">
        <f t="shared" si="553"/>
        <v>0</v>
      </c>
      <c r="T1449" s="57">
        <f t="shared" si="554"/>
        <v>0</v>
      </c>
      <c r="U1449" s="57">
        <f t="shared" si="555"/>
        <v>0</v>
      </c>
      <c r="V1449" s="58">
        <f t="shared" si="556"/>
        <v>0</v>
      </c>
      <c r="W1449" s="58">
        <f t="shared" si="557"/>
        <v>0</v>
      </c>
      <c r="X1449" s="58">
        <f t="shared" si="558"/>
        <v>0</v>
      </c>
      <c r="Y1449" s="58">
        <f t="shared" si="559"/>
        <v>0</v>
      </c>
      <c r="Z1449">
        <f t="shared" si="543"/>
        <v>233708</v>
      </c>
    </row>
    <row r="1450" spans="1:26" x14ac:dyDescent="0.3">
      <c r="A1450" s="56" t="str">
        <f t="shared" si="545"/>
        <v>OUT TIME</v>
      </c>
      <c r="B1450" s="56" t="str">
        <f t="shared" si="537"/>
        <v>ultimo</v>
      </c>
      <c r="C1450" s="55">
        <f t="shared" si="544"/>
        <v>4</v>
      </c>
      <c r="D1450" t="str">
        <f t="shared" si="544"/>
        <v>Chiriquí</v>
      </c>
      <c r="E1450" s="23">
        <f t="shared" si="546"/>
        <v>44096</v>
      </c>
      <c r="F1450" s="54">
        <f t="shared" si="547"/>
        <v>112</v>
      </c>
      <c r="G1450" cm="1">
        <f t="array" ref="G1450">+INDEX('Casos ACUM Prov'!$CK$3:$OM$16,'TODO PROVINCIA'!C1450+1,'TODO PROVINCIA'!F1450)</f>
        <v>0</v>
      </c>
      <c r="H1450">
        <f t="shared" si="539"/>
        <v>0</v>
      </c>
      <c r="I1450" cm="1">
        <f t="array" ref="I1450">+INDEX('Muertes-PROV'!$C$3:$GE$16,$C1450+1,$F1450)</f>
        <v>0</v>
      </c>
      <c r="J1450">
        <f t="shared" si="540"/>
        <v>0</v>
      </c>
      <c r="K1450" cm="1">
        <f t="array" ref="K1450">+INDEX('rECUPERA-prov'!$C$3:$LA$16,$C1450+1,$F1450)</f>
        <v>0</v>
      </c>
      <c r="L1450">
        <f t="shared" si="541"/>
        <v>0</v>
      </c>
      <c r="M1450">
        <f t="shared" si="548"/>
        <v>0</v>
      </c>
      <c r="N1450">
        <f t="shared" si="542"/>
        <v>0</v>
      </c>
      <c r="O1450" s="57">
        <f t="shared" si="549"/>
        <v>0</v>
      </c>
      <c r="P1450" s="57">
        <f t="shared" si="550"/>
        <v>0</v>
      </c>
      <c r="Q1450" s="57">
        <f t="shared" si="551"/>
        <v>0</v>
      </c>
      <c r="R1450" s="57">
        <f t="shared" si="552"/>
        <v>0</v>
      </c>
      <c r="S1450" s="57">
        <f t="shared" si="553"/>
        <v>0</v>
      </c>
      <c r="T1450" s="57">
        <f t="shared" si="554"/>
        <v>0</v>
      </c>
      <c r="U1450" s="57">
        <f t="shared" si="555"/>
        <v>0</v>
      </c>
      <c r="V1450" s="58">
        <f t="shared" si="556"/>
        <v>0</v>
      </c>
      <c r="W1450" s="58">
        <f t="shared" si="557"/>
        <v>0</v>
      </c>
      <c r="X1450" s="58">
        <f t="shared" si="558"/>
        <v>0</v>
      </c>
      <c r="Y1450" s="58">
        <f t="shared" si="559"/>
        <v>0</v>
      </c>
      <c r="Z1450">
        <f t="shared" si="543"/>
        <v>241928</v>
      </c>
    </row>
    <row r="1451" spans="1:26" x14ac:dyDescent="0.3">
      <c r="A1451" s="56" t="str">
        <f t="shared" si="545"/>
        <v>OUT TIME</v>
      </c>
      <c r="B1451" s="56" t="str">
        <f t="shared" si="537"/>
        <v>ultimo</v>
      </c>
      <c r="C1451" s="55">
        <f t="shared" si="544"/>
        <v>5</v>
      </c>
      <c r="D1451" t="str">
        <f t="shared" si="544"/>
        <v>Darién</v>
      </c>
      <c r="E1451" s="23">
        <f t="shared" si="546"/>
        <v>44096</v>
      </c>
      <c r="F1451" s="54">
        <f t="shared" si="547"/>
        <v>112</v>
      </c>
      <c r="G1451" cm="1">
        <f t="array" ref="G1451">+INDEX('Casos ACUM Prov'!$CK$3:$OM$16,'TODO PROVINCIA'!C1451+1,'TODO PROVINCIA'!F1451)</f>
        <v>0</v>
      </c>
      <c r="H1451">
        <f t="shared" si="539"/>
        <v>0</v>
      </c>
      <c r="I1451" cm="1">
        <f t="array" ref="I1451">+INDEX('Muertes-PROV'!$C$3:$GE$16,$C1451+1,$F1451)</f>
        <v>0</v>
      </c>
      <c r="J1451">
        <f t="shared" si="540"/>
        <v>0</v>
      </c>
      <c r="K1451" cm="1">
        <f t="array" ref="K1451">+INDEX('rECUPERA-prov'!$C$3:$LA$16,$C1451+1,$F1451)</f>
        <v>0</v>
      </c>
      <c r="L1451">
        <f t="shared" si="541"/>
        <v>0</v>
      </c>
      <c r="M1451">
        <f t="shared" si="548"/>
        <v>0</v>
      </c>
      <c r="N1451">
        <f t="shared" si="542"/>
        <v>0</v>
      </c>
      <c r="O1451" s="57">
        <f t="shared" si="549"/>
        <v>0</v>
      </c>
      <c r="P1451" s="57">
        <f t="shared" si="550"/>
        <v>0</v>
      </c>
      <c r="Q1451" s="57">
        <f t="shared" si="551"/>
        <v>0</v>
      </c>
      <c r="R1451" s="57">
        <f t="shared" si="552"/>
        <v>0</v>
      </c>
      <c r="S1451" s="57">
        <f t="shared" si="553"/>
        <v>0</v>
      </c>
      <c r="T1451" s="57">
        <f t="shared" si="554"/>
        <v>0</v>
      </c>
      <c r="U1451" s="57">
        <f t="shared" si="555"/>
        <v>0</v>
      </c>
      <c r="V1451" s="58">
        <f t="shared" si="556"/>
        <v>0</v>
      </c>
      <c r="W1451" s="58">
        <f t="shared" si="557"/>
        <v>0</v>
      </c>
      <c r="X1451" s="58">
        <f t="shared" si="558"/>
        <v>0</v>
      </c>
      <c r="Y1451" s="58">
        <f t="shared" si="559"/>
        <v>0</v>
      </c>
      <c r="Z1451">
        <f t="shared" si="543"/>
        <v>10001</v>
      </c>
    </row>
    <row r="1452" spans="1:26" x14ac:dyDescent="0.3">
      <c r="A1452" s="56" t="str">
        <f t="shared" si="545"/>
        <v>OUT TIME</v>
      </c>
      <c r="B1452" s="56" t="str">
        <f t="shared" si="537"/>
        <v>ultimo</v>
      </c>
      <c r="C1452" s="55">
        <f t="shared" ref="C1452:D1467" si="560">+C1439</f>
        <v>6</v>
      </c>
      <c r="D1452" t="str">
        <f t="shared" si="560"/>
        <v>Herrera</v>
      </c>
      <c r="E1452" s="23">
        <f t="shared" si="546"/>
        <v>44096</v>
      </c>
      <c r="F1452" s="54">
        <f t="shared" si="547"/>
        <v>112</v>
      </c>
      <c r="G1452" cm="1">
        <f t="array" ref="G1452">+INDEX('Casos ACUM Prov'!$CK$3:$OM$16,'TODO PROVINCIA'!C1452+1,'TODO PROVINCIA'!F1452)</f>
        <v>0</v>
      </c>
      <c r="H1452">
        <f t="shared" si="539"/>
        <v>0</v>
      </c>
      <c r="I1452" cm="1">
        <f t="array" ref="I1452">+INDEX('Muertes-PROV'!$C$3:$GE$16,$C1452+1,$F1452)</f>
        <v>0</v>
      </c>
      <c r="J1452">
        <f t="shared" si="540"/>
        <v>0</v>
      </c>
      <c r="K1452" cm="1">
        <f t="array" ref="K1452">+INDEX('rECUPERA-prov'!$C$3:$LA$16,$C1452+1,$F1452)</f>
        <v>0</v>
      </c>
      <c r="L1452">
        <f t="shared" si="541"/>
        <v>0</v>
      </c>
      <c r="M1452">
        <f t="shared" si="548"/>
        <v>0</v>
      </c>
      <c r="N1452">
        <f t="shared" si="542"/>
        <v>0</v>
      </c>
      <c r="O1452" s="57">
        <f t="shared" si="549"/>
        <v>0</v>
      </c>
      <c r="P1452" s="57">
        <f t="shared" si="550"/>
        <v>0</v>
      </c>
      <c r="Q1452" s="57">
        <f t="shared" si="551"/>
        <v>0</v>
      </c>
      <c r="R1452" s="57">
        <f t="shared" si="552"/>
        <v>0</v>
      </c>
      <c r="S1452" s="57">
        <f t="shared" si="553"/>
        <v>0</v>
      </c>
      <c r="T1452" s="57">
        <f t="shared" si="554"/>
        <v>0</v>
      </c>
      <c r="U1452" s="57">
        <f t="shared" si="555"/>
        <v>0</v>
      </c>
      <c r="V1452" s="58">
        <f t="shared" si="556"/>
        <v>0</v>
      </c>
      <c r="W1452" s="58">
        <f t="shared" si="557"/>
        <v>0</v>
      </c>
      <c r="X1452" s="58">
        <f t="shared" si="558"/>
        <v>0</v>
      </c>
      <c r="Y1452" s="58">
        <f t="shared" si="559"/>
        <v>0</v>
      </c>
      <c r="Z1452">
        <f t="shared" si="543"/>
        <v>33109</v>
      </c>
    </row>
    <row r="1453" spans="1:26" x14ac:dyDescent="0.3">
      <c r="A1453" s="56" t="str">
        <f t="shared" si="545"/>
        <v>OUT TIME</v>
      </c>
      <c r="B1453" s="56" t="str">
        <f t="shared" si="537"/>
        <v>ultimo</v>
      </c>
      <c r="C1453" s="55">
        <f t="shared" si="560"/>
        <v>7</v>
      </c>
      <c r="D1453" t="str">
        <f t="shared" si="560"/>
        <v>Los Santos</v>
      </c>
      <c r="E1453" s="23">
        <f t="shared" si="546"/>
        <v>44096</v>
      </c>
      <c r="F1453" s="54">
        <f t="shared" si="547"/>
        <v>112</v>
      </c>
      <c r="G1453" cm="1">
        <f t="array" ref="G1453">+INDEX('Casos ACUM Prov'!$CK$3:$OM$16,'TODO PROVINCIA'!C1453+1,'TODO PROVINCIA'!F1453)</f>
        <v>0</v>
      </c>
      <c r="H1453">
        <f t="shared" si="539"/>
        <v>0</v>
      </c>
      <c r="I1453" cm="1">
        <f t="array" ref="I1453">+INDEX('Muertes-PROV'!$C$3:$GE$16,$C1453+1,$F1453)</f>
        <v>0</v>
      </c>
      <c r="J1453">
        <f t="shared" si="540"/>
        <v>0</v>
      </c>
      <c r="K1453" cm="1">
        <f t="array" ref="K1453">+INDEX('rECUPERA-prov'!$C$3:$LA$16,$C1453+1,$F1453)</f>
        <v>0</v>
      </c>
      <c r="L1453">
        <f t="shared" si="541"/>
        <v>0</v>
      </c>
      <c r="M1453">
        <f t="shared" si="548"/>
        <v>0</v>
      </c>
      <c r="N1453">
        <f t="shared" si="542"/>
        <v>0</v>
      </c>
      <c r="O1453" s="57">
        <f t="shared" si="549"/>
        <v>0</v>
      </c>
      <c r="P1453" s="57">
        <f t="shared" si="550"/>
        <v>0</v>
      </c>
      <c r="Q1453" s="57">
        <f t="shared" si="551"/>
        <v>0</v>
      </c>
      <c r="R1453" s="57">
        <f t="shared" si="552"/>
        <v>0</v>
      </c>
      <c r="S1453" s="57">
        <f t="shared" si="553"/>
        <v>0</v>
      </c>
      <c r="T1453" s="57">
        <f t="shared" si="554"/>
        <v>0</v>
      </c>
      <c r="U1453" s="57">
        <f t="shared" si="555"/>
        <v>0</v>
      </c>
      <c r="V1453" s="58">
        <f t="shared" si="556"/>
        <v>0</v>
      </c>
      <c r="W1453" s="58">
        <f t="shared" si="557"/>
        <v>0</v>
      </c>
      <c r="X1453" s="58">
        <f t="shared" si="558"/>
        <v>0</v>
      </c>
      <c r="Y1453" s="58">
        <f t="shared" si="559"/>
        <v>0</v>
      </c>
      <c r="Z1453">
        <f t="shared" si="543"/>
        <v>156747</v>
      </c>
    </row>
    <row r="1454" spans="1:26" x14ac:dyDescent="0.3">
      <c r="A1454" s="56" t="str">
        <f t="shared" si="545"/>
        <v>OUT TIME</v>
      </c>
      <c r="B1454" s="56" t="str">
        <f t="shared" si="537"/>
        <v>ultimo</v>
      </c>
      <c r="C1454" s="55">
        <f t="shared" si="560"/>
        <v>8</v>
      </c>
      <c r="D1454" t="str">
        <f t="shared" si="560"/>
        <v>Panamá</v>
      </c>
      <c r="E1454" s="23">
        <f t="shared" si="546"/>
        <v>44096</v>
      </c>
      <c r="F1454" s="54">
        <f t="shared" si="547"/>
        <v>112</v>
      </c>
      <c r="G1454" cm="1">
        <f t="array" ref="G1454">+INDEX('Casos ACUM Prov'!$CK$3:$OM$16,'TODO PROVINCIA'!C1454+1,'TODO PROVINCIA'!F1454)</f>
        <v>0</v>
      </c>
      <c r="H1454">
        <f t="shared" si="539"/>
        <v>0</v>
      </c>
      <c r="I1454" cm="1">
        <f t="array" ref="I1454">+INDEX('Muertes-PROV'!$C$3:$GE$16,$C1454+1,$F1454)</f>
        <v>0</v>
      </c>
      <c r="J1454">
        <f t="shared" si="540"/>
        <v>0</v>
      </c>
      <c r="K1454" cm="1">
        <f t="array" ref="K1454">+INDEX('rECUPERA-prov'!$C$3:$LA$16,$C1454+1,$F1454)</f>
        <v>0</v>
      </c>
      <c r="L1454">
        <f t="shared" si="541"/>
        <v>0</v>
      </c>
      <c r="M1454">
        <f t="shared" si="548"/>
        <v>0</v>
      </c>
      <c r="N1454">
        <f t="shared" si="542"/>
        <v>0</v>
      </c>
      <c r="O1454" s="57">
        <f t="shared" si="549"/>
        <v>0</v>
      </c>
      <c r="P1454" s="57">
        <f t="shared" si="550"/>
        <v>0</v>
      </c>
      <c r="Q1454" s="57">
        <f t="shared" si="551"/>
        <v>0</v>
      </c>
      <c r="R1454" s="57">
        <f t="shared" si="552"/>
        <v>0</v>
      </c>
      <c r="S1454" s="57">
        <f t="shared" si="553"/>
        <v>0</v>
      </c>
      <c r="T1454" s="57">
        <f t="shared" si="554"/>
        <v>0</v>
      </c>
      <c r="U1454" s="57">
        <f t="shared" si="555"/>
        <v>0</v>
      </c>
      <c r="V1454" s="58">
        <f t="shared" si="556"/>
        <v>0</v>
      </c>
      <c r="W1454" s="58">
        <f t="shared" si="557"/>
        <v>0</v>
      </c>
      <c r="X1454" s="58">
        <f t="shared" si="558"/>
        <v>0</v>
      </c>
      <c r="Y1454" s="58">
        <f t="shared" si="559"/>
        <v>0</v>
      </c>
      <c r="Z1454">
        <f t="shared" si="543"/>
        <v>109955</v>
      </c>
    </row>
    <row r="1455" spans="1:26" x14ac:dyDescent="0.3">
      <c r="A1455" s="56" t="str">
        <f t="shared" si="545"/>
        <v>OUT TIME</v>
      </c>
      <c r="B1455" s="56" t="str">
        <f t="shared" si="537"/>
        <v>ultimo</v>
      </c>
      <c r="C1455" s="55">
        <f t="shared" si="560"/>
        <v>9</v>
      </c>
      <c r="D1455" t="str">
        <f t="shared" si="560"/>
        <v>Veraguas</v>
      </c>
      <c r="E1455" s="23">
        <f t="shared" si="546"/>
        <v>44096</v>
      </c>
      <c r="F1455" s="54">
        <f t="shared" si="547"/>
        <v>112</v>
      </c>
      <c r="G1455" cm="1">
        <f t="array" ref="G1455">+INDEX('Casos ACUM Prov'!$CK$3:$OM$16,'TODO PROVINCIA'!C1455+1,'TODO PROVINCIA'!F1455)</f>
        <v>0</v>
      </c>
      <c r="H1455">
        <f t="shared" si="539"/>
        <v>0</v>
      </c>
      <c r="I1455" cm="1">
        <f t="array" ref="I1455">+INDEX('Muertes-PROV'!$C$3:$GE$16,$C1455+1,$F1455)</f>
        <v>0</v>
      </c>
      <c r="J1455">
        <f t="shared" si="540"/>
        <v>0</v>
      </c>
      <c r="K1455" cm="1">
        <f t="array" ref="K1455">+INDEX('rECUPERA-prov'!$C$3:$LA$16,$C1455+1,$F1455)</f>
        <v>0</v>
      </c>
      <c r="L1455">
        <f t="shared" si="541"/>
        <v>0</v>
      </c>
      <c r="M1455">
        <f t="shared" si="548"/>
        <v>0</v>
      </c>
      <c r="N1455">
        <f t="shared" si="542"/>
        <v>0</v>
      </c>
      <c r="O1455" s="57">
        <f t="shared" si="549"/>
        <v>0</v>
      </c>
      <c r="P1455" s="57">
        <f t="shared" si="550"/>
        <v>0</v>
      </c>
      <c r="Q1455" s="57">
        <f t="shared" si="551"/>
        <v>0</v>
      </c>
      <c r="R1455" s="57">
        <f t="shared" si="552"/>
        <v>0</v>
      </c>
      <c r="S1455" s="57">
        <f t="shared" si="553"/>
        <v>0</v>
      </c>
      <c r="T1455" s="57">
        <f t="shared" si="554"/>
        <v>0</v>
      </c>
      <c r="U1455" s="57">
        <f t="shared" si="555"/>
        <v>0</v>
      </c>
      <c r="V1455" s="58">
        <f t="shared" si="556"/>
        <v>0</v>
      </c>
      <c r="W1455" s="58">
        <f t="shared" si="557"/>
        <v>0</v>
      </c>
      <c r="X1455" s="58">
        <f t="shared" si="558"/>
        <v>0</v>
      </c>
      <c r="Y1455" s="58">
        <f t="shared" si="559"/>
        <v>0</v>
      </c>
      <c r="Z1455">
        <f t="shared" si="543"/>
        <v>109955</v>
      </c>
    </row>
    <row r="1456" spans="1:26" x14ac:dyDescent="0.3">
      <c r="A1456" s="56" t="str">
        <f t="shared" si="545"/>
        <v>OUT TIME</v>
      </c>
      <c r="B1456" s="56" t="str">
        <f t="shared" si="537"/>
        <v>ultimo</v>
      </c>
      <c r="C1456" s="55">
        <f t="shared" si="560"/>
        <v>10</v>
      </c>
      <c r="D1456" t="str">
        <f t="shared" si="560"/>
        <v>Comarca Kuna Yala</v>
      </c>
      <c r="E1456" s="23">
        <f t="shared" si="546"/>
        <v>44096</v>
      </c>
      <c r="F1456" s="54">
        <f t="shared" si="547"/>
        <v>112</v>
      </c>
      <c r="G1456" cm="1">
        <f t="array" ref="G1456">+INDEX('Casos ACUM Prov'!$CK$3:$OM$16,'TODO PROVINCIA'!C1456+1,'TODO PROVINCIA'!F1456)</f>
        <v>0</v>
      </c>
      <c r="H1456">
        <f t="shared" si="539"/>
        <v>0</v>
      </c>
      <c r="I1456" cm="1">
        <f t="array" ref="I1456">+INDEX('Muertes-PROV'!$C$3:$GE$16,$C1456+1,$F1456)</f>
        <v>0</v>
      </c>
      <c r="J1456">
        <f t="shared" si="540"/>
        <v>0</v>
      </c>
      <c r="K1456" cm="1">
        <f t="array" ref="K1456">+INDEX('rECUPERA-prov'!$C$3:$LA$16,$C1456+1,$F1456)</f>
        <v>0</v>
      </c>
      <c r="L1456">
        <f t="shared" si="541"/>
        <v>0</v>
      </c>
      <c r="M1456">
        <f t="shared" si="548"/>
        <v>0</v>
      </c>
      <c r="N1456">
        <f t="shared" si="542"/>
        <v>0</v>
      </c>
      <c r="O1456" s="57">
        <f t="shared" si="549"/>
        <v>0</v>
      </c>
      <c r="P1456" s="57">
        <f t="shared" si="550"/>
        <v>0</v>
      </c>
      <c r="Q1456" s="57">
        <f t="shared" si="551"/>
        <v>0</v>
      </c>
      <c r="R1456" s="57">
        <f t="shared" si="552"/>
        <v>0</v>
      </c>
      <c r="S1456" s="57">
        <f t="shared" si="553"/>
        <v>0</v>
      </c>
      <c r="T1456" s="57">
        <f t="shared" si="554"/>
        <v>0</v>
      </c>
      <c r="U1456" s="57">
        <f t="shared" si="555"/>
        <v>0</v>
      </c>
      <c r="V1456" s="58">
        <f t="shared" si="556"/>
        <v>0</v>
      </c>
      <c r="W1456" s="58">
        <f t="shared" si="557"/>
        <v>0</v>
      </c>
      <c r="X1456" s="58">
        <f t="shared" si="558"/>
        <v>0</v>
      </c>
      <c r="Y1456" s="58">
        <f t="shared" si="559"/>
        <v>0</v>
      </c>
      <c r="Z1456">
        <f t="shared" si="543"/>
        <v>89592</v>
      </c>
    </row>
    <row r="1457" spans="1:26" x14ac:dyDescent="0.3">
      <c r="A1457" s="56" t="str">
        <f t="shared" si="545"/>
        <v>OUT TIME</v>
      </c>
      <c r="B1457" s="56" t="str">
        <f t="shared" si="537"/>
        <v>ultimo</v>
      </c>
      <c r="C1457" s="55">
        <f t="shared" si="560"/>
        <v>11</v>
      </c>
      <c r="D1457" t="str">
        <f t="shared" si="560"/>
        <v>Comarca Emberá Wounaán</v>
      </c>
      <c r="E1457" s="23">
        <f t="shared" si="546"/>
        <v>44096</v>
      </c>
      <c r="F1457" s="54">
        <f t="shared" si="547"/>
        <v>112</v>
      </c>
      <c r="G1457" cm="1">
        <f t="array" ref="G1457">+INDEX('Casos ACUM Prov'!$CK$3:$OM$16,'TODO PROVINCIA'!C1457+1,'TODO PROVINCIA'!F1457)</f>
        <v>0</v>
      </c>
      <c r="H1457">
        <f t="shared" si="539"/>
        <v>0</v>
      </c>
      <c r="I1457" cm="1">
        <f t="array" ref="I1457">+INDEX('Muertes-PROV'!$C$3:$GE$16,$C1457+1,$F1457)</f>
        <v>0</v>
      </c>
      <c r="J1457">
        <f t="shared" si="540"/>
        <v>0</v>
      </c>
      <c r="K1457" cm="1">
        <f t="array" ref="K1457">+INDEX('rECUPERA-prov'!$C$3:$LA$16,$C1457+1,$F1457)</f>
        <v>0</v>
      </c>
      <c r="L1457">
        <f t="shared" si="541"/>
        <v>0</v>
      </c>
      <c r="M1457">
        <f t="shared" si="548"/>
        <v>0</v>
      </c>
      <c r="N1457">
        <f t="shared" si="542"/>
        <v>0</v>
      </c>
      <c r="O1457" s="57">
        <f t="shared" si="549"/>
        <v>0</v>
      </c>
      <c r="P1457" s="57">
        <f t="shared" si="550"/>
        <v>0</v>
      </c>
      <c r="Q1457" s="57">
        <f t="shared" si="551"/>
        <v>0</v>
      </c>
      <c r="R1457" s="57">
        <f t="shared" si="552"/>
        <v>0</v>
      </c>
      <c r="S1457" s="57">
        <f t="shared" si="553"/>
        <v>0</v>
      </c>
      <c r="T1457" s="57">
        <f t="shared" si="554"/>
        <v>0</v>
      </c>
      <c r="U1457" s="57">
        <f t="shared" si="555"/>
        <v>0</v>
      </c>
      <c r="V1457" s="58">
        <f t="shared" si="556"/>
        <v>0</v>
      </c>
      <c r="W1457" s="58">
        <f t="shared" si="557"/>
        <v>0</v>
      </c>
      <c r="X1457" s="58">
        <f t="shared" si="558"/>
        <v>0</v>
      </c>
      <c r="Y1457" s="58">
        <f t="shared" si="559"/>
        <v>0</v>
      </c>
      <c r="Z1457">
        <f t="shared" si="543"/>
        <v>1249032</v>
      </c>
    </row>
    <row r="1458" spans="1:26" x14ac:dyDescent="0.3">
      <c r="A1458" s="56" t="str">
        <f t="shared" si="545"/>
        <v>OUT TIME</v>
      </c>
      <c r="B1458" s="56" t="str">
        <f t="shared" si="537"/>
        <v>ultimo</v>
      </c>
      <c r="C1458" s="55">
        <f t="shared" si="560"/>
        <v>12</v>
      </c>
      <c r="D1458" t="str">
        <f t="shared" si="560"/>
        <v>Comarca Ngäbe Buglé</v>
      </c>
      <c r="E1458" s="23">
        <f t="shared" si="546"/>
        <v>44096</v>
      </c>
      <c r="F1458" s="54">
        <f t="shared" si="547"/>
        <v>112</v>
      </c>
      <c r="G1458" cm="1">
        <f t="array" ref="G1458">+INDEX('Casos ACUM Prov'!$CK$3:$OM$16,'TODO PROVINCIA'!C1458+1,'TODO PROVINCIA'!F1458)</f>
        <v>0</v>
      </c>
      <c r="H1458">
        <f t="shared" si="539"/>
        <v>0</v>
      </c>
      <c r="I1458" cm="1">
        <f t="array" ref="I1458">+INDEX('Muertes-PROV'!$C$3:$GE$16,$C1458+1,$F1458)</f>
        <v>0</v>
      </c>
      <c r="J1458">
        <f t="shared" si="540"/>
        <v>0</v>
      </c>
      <c r="K1458" cm="1">
        <f t="array" ref="K1458">+INDEX('rECUPERA-prov'!$C$3:$LA$16,$C1458+1,$F1458)</f>
        <v>0</v>
      </c>
      <c r="L1458">
        <f t="shared" si="541"/>
        <v>0</v>
      </c>
      <c r="M1458">
        <f t="shared" si="548"/>
        <v>0</v>
      </c>
      <c r="N1458">
        <f t="shared" si="542"/>
        <v>0</v>
      </c>
      <c r="O1458" s="57">
        <f t="shared" si="549"/>
        <v>0</v>
      </c>
      <c r="P1458" s="57">
        <f t="shared" si="550"/>
        <v>0</v>
      </c>
      <c r="Q1458" s="57">
        <f t="shared" si="551"/>
        <v>0</v>
      </c>
      <c r="R1458" s="57">
        <f t="shared" si="552"/>
        <v>0</v>
      </c>
      <c r="S1458" s="57">
        <f t="shared" si="553"/>
        <v>0</v>
      </c>
      <c r="T1458" s="57">
        <f t="shared" si="554"/>
        <v>0</v>
      </c>
      <c r="U1458" s="57">
        <f t="shared" si="555"/>
        <v>0</v>
      </c>
      <c r="V1458" s="58">
        <f t="shared" si="556"/>
        <v>0</v>
      </c>
      <c r="W1458" s="58">
        <f t="shared" si="557"/>
        <v>0</v>
      </c>
      <c r="X1458" s="58">
        <f t="shared" si="558"/>
        <v>0</v>
      </c>
      <c r="Y1458" s="58">
        <f t="shared" si="559"/>
        <v>0</v>
      </c>
      <c r="Z1458">
        <f t="shared" si="543"/>
        <v>464038</v>
      </c>
    </row>
    <row r="1459" spans="1:26" x14ac:dyDescent="0.3">
      <c r="A1459" s="56" t="str">
        <f t="shared" si="545"/>
        <v>OUT TIME</v>
      </c>
      <c r="B1459" s="56" t="str">
        <f t="shared" si="537"/>
        <v>ultimo</v>
      </c>
      <c r="C1459" s="55">
        <f t="shared" si="560"/>
        <v>13</v>
      </c>
      <c r="D1459" t="str">
        <f t="shared" si="560"/>
        <v>Panamá Oeste</v>
      </c>
      <c r="E1459" s="23">
        <f t="shared" si="546"/>
        <v>44096</v>
      </c>
      <c r="F1459" s="54">
        <f t="shared" si="547"/>
        <v>112</v>
      </c>
      <c r="G1459" cm="1">
        <f t="array" ref="G1459">+INDEX('Casos ACUM Prov'!$CK$3:$OM$16,'TODO PROVINCIA'!C1459+1,'TODO PROVINCIA'!F1459)</f>
        <v>0</v>
      </c>
      <c r="H1459">
        <f t="shared" si="539"/>
        <v>0</v>
      </c>
      <c r="I1459" cm="1">
        <f t="array" ref="I1459">+INDEX('Muertes-PROV'!$C$3:$GE$16,$C1459+1,$F1459)</f>
        <v>0</v>
      </c>
      <c r="J1459">
        <f t="shared" si="540"/>
        <v>0</v>
      </c>
      <c r="K1459" cm="1">
        <f t="array" ref="K1459">+INDEX('rECUPERA-prov'!$C$3:$LA$16,$C1459+1,$F1459)</f>
        <v>0</v>
      </c>
      <c r="L1459">
        <f t="shared" si="541"/>
        <v>0</v>
      </c>
      <c r="M1459">
        <f t="shared" si="548"/>
        <v>0</v>
      </c>
      <c r="N1459">
        <f t="shared" si="542"/>
        <v>0</v>
      </c>
      <c r="O1459" s="57">
        <f t="shared" si="549"/>
        <v>0</v>
      </c>
      <c r="P1459" s="57">
        <f t="shared" si="550"/>
        <v>0</v>
      </c>
      <c r="Q1459" s="57">
        <f t="shared" si="551"/>
        <v>0</v>
      </c>
      <c r="R1459" s="57">
        <f t="shared" si="552"/>
        <v>0</v>
      </c>
      <c r="S1459" s="57">
        <f t="shared" si="553"/>
        <v>0</v>
      </c>
      <c r="T1459" s="57">
        <f t="shared" si="554"/>
        <v>0</v>
      </c>
      <c r="U1459" s="57">
        <f t="shared" si="555"/>
        <v>0</v>
      </c>
      <c r="V1459" s="58">
        <f t="shared" si="556"/>
        <v>0</v>
      </c>
      <c r="W1459" s="58">
        <f t="shared" si="557"/>
        <v>0</v>
      </c>
      <c r="X1459" s="58">
        <f t="shared" si="558"/>
        <v>0</v>
      </c>
      <c r="Y1459" s="58">
        <f t="shared" si="559"/>
        <v>0</v>
      </c>
      <c r="Z1459">
        <f t="shared" si="543"/>
        <v>226991</v>
      </c>
    </row>
    <row r="1460" spans="1:26" x14ac:dyDescent="0.3">
      <c r="A1460" s="56" t="str">
        <f t="shared" si="545"/>
        <v>OUT TIME</v>
      </c>
      <c r="B1460" s="56" t="str">
        <f t="shared" si="537"/>
        <v>ultimo</v>
      </c>
      <c r="C1460" s="55">
        <f t="shared" si="560"/>
        <v>1</v>
      </c>
      <c r="D1460" t="str">
        <f t="shared" si="560"/>
        <v>Bocas del Toro</v>
      </c>
      <c r="E1460" s="23">
        <f t="shared" si="546"/>
        <v>44097</v>
      </c>
      <c r="F1460" s="54">
        <f t="shared" si="547"/>
        <v>113</v>
      </c>
      <c r="G1460" cm="1">
        <f t="array" ref="G1460">+INDEX('Casos ACUM Prov'!$CK$3:$OM$16,'TODO PROVINCIA'!C1460+1,'TODO PROVINCIA'!F1460)</f>
        <v>0</v>
      </c>
      <c r="H1460">
        <f t="shared" si="539"/>
        <v>0</v>
      </c>
      <c r="I1460" cm="1">
        <f t="array" ref="I1460">+INDEX('Muertes-PROV'!$C$3:$GE$16,$C1460+1,$F1460)</f>
        <v>0</v>
      </c>
      <c r="J1460">
        <f t="shared" si="540"/>
        <v>0</v>
      </c>
      <c r="K1460" cm="1">
        <f t="array" ref="K1460">+INDEX('rECUPERA-prov'!$C$3:$LA$16,$C1460+1,$F1460)</f>
        <v>0</v>
      </c>
      <c r="L1460">
        <f t="shared" si="541"/>
        <v>0</v>
      </c>
      <c r="M1460">
        <f t="shared" si="548"/>
        <v>0</v>
      </c>
      <c r="N1460">
        <f t="shared" si="542"/>
        <v>0</v>
      </c>
      <c r="O1460" s="57">
        <f t="shared" si="549"/>
        <v>0</v>
      </c>
      <c r="P1460" s="57">
        <f t="shared" si="550"/>
        <v>0</v>
      </c>
      <c r="Q1460" s="57">
        <f t="shared" si="551"/>
        <v>0</v>
      </c>
      <c r="R1460" s="57">
        <f t="shared" si="552"/>
        <v>0</v>
      </c>
      <c r="S1460" s="57">
        <f t="shared" si="553"/>
        <v>0</v>
      </c>
      <c r="T1460" s="57">
        <f t="shared" si="554"/>
        <v>0</v>
      </c>
      <c r="U1460" s="57">
        <f t="shared" si="555"/>
        <v>0</v>
      </c>
      <c r="V1460" s="58">
        <f t="shared" si="556"/>
        <v>0</v>
      </c>
      <c r="W1460" s="58">
        <f t="shared" si="557"/>
        <v>0</v>
      </c>
      <c r="X1460" s="58">
        <f t="shared" si="558"/>
        <v>0</v>
      </c>
      <c r="Y1460" s="58">
        <f t="shared" si="559"/>
        <v>0</v>
      </c>
      <c r="Z1460">
        <f t="shared" si="543"/>
        <v>125461</v>
      </c>
    </row>
    <row r="1461" spans="1:26" x14ac:dyDescent="0.3">
      <c r="A1461" s="56" t="str">
        <f t="shared" si="545"/>
        <v>OUT TIME</v>
      </c>
      <c r="B1461" s="56" t="str">
        <f t="shared" si="537"/>
        <v>ultimo</v>
      </c>
      <c r="C1461" s="55">
        <f t="shared" si="560"/>
        <v>2</v>
      </c>
      <c r="D1461" t="str">
        <f t="shared" si="560"/>
        <v>Coclé</v>
      </c>
      <c r="E1461" s="23">
        <f t="shared" si="546"/>
        <v>44097</v>
      </c>
      <c r="F1461" s="54">
        <f t="shared" si="547"/>
        <v>113</v>
      </c>
      <c r="G1461" cm="1">
        <f t="array" ref="G1461">+INDEX('Casos ACUM Prov'!$CK$3:$OM$16,'TODO PROVINCIA'!C1461+1,'TODO PROVINCIA'!F1461)</f>
        <v>0</v>
      </c>
      <c r="H1461">
        <f t="shared" si="539"/>
        <v>0</v>
      </c>
      <c r="I1461" cm="1">
        <f t="array" ref="I1461">+INDEX('Muertes-PROV'!$C$3:$GE$16,$C1461+1,$F1461)</f>
        <v>0</v>
      </c>
      <c r="J1461">
        <f t="shared" si="540"/>
        <v>0</v>
      </c>
      <c r="K1461" cm="1">
        <f t="array" ref="K1461">+INDEX('rECUPERA-prov'!$C$3:$LA$16,$C1461+1,$F1461)</f>
        <v>0</v>
      </c>
      <c r="L1461">
        <f t="shared" si="541"/>
        <v>0</v>
      </c>
      <c r="M1461">
        <f t="shared" si="548"/>
        <v>0</v>
      </c>
      <c r="N1461">
        <f t="shared" si="542"/>
        <v>0</v>
      </c>
      <c r="O1461" s="57">
        <f t="shared" si="549"/>
        <v>0</v>
      </c>
      <c r="P1461" s="57">
        <f t="shared" si="550"/>
        <v>0</v>
      </c>
      <c r="Q1461" s="57">
        <f t="shared" si="551"/>
        <v>0</v>
      </c>
      <c r="R1461" s="57">
        <f t="shared" si="552"/>
        <v>0</v>
      </c>
      <c r="S1461" s="57">
        <f t="shared" si="553"/>
        <v>0</v>
      </c>
      <c r="T1461" s="57">
        <f t="shared" si="554"/>
        <v>0</v>
      </c>
      <c r="U1461" s="57">
        <f t="shared" si="555"/>
        <v>0</v>
      </c>
      <c r="V1461" s="58">
        <f t="shared" si="556"/>
        <v>0</v>
      </c>
      <c r="W1461" s="58">
        <f t="shared" si="557"/>
        <v>0</v>
      </c>
      <c r="X1461" s="58">
        <f t="shared" si="558"/>
        <v>0</v>
      </c>
      <c r="Y1461" s="58">
        <f t="shared" si="559"/>
        <v>0</v>
      </c>
      <c r="Z1461">
        <f t="shared" si="543"/>
        <v>416873</v>
      </c>
    </row>
    <row r="1462" spans="1:26" x14ac:dyDescent="0.3">
      <c r="A1462" s="56" t="str">
        <f t="shared" si="545"/>
        <v>OUT TIME</v>
      </c>
      <c r="B1462" s="56" t="str">
        <f t="shared" si="537"/>
        <v>ultimo</v>
      </c>
      <c r="C1462" s="55">
        <f t="shared" si="560"/>
        <v>3</v>
      </c>
      <c r="D1462" t="str">
        <f t="shared" si="560"/>
        <v>Colón</v>
      </c>
      <c r="E1462" s="23">
        <f t="shared" si="546"/>
        <v>44097</v>
      </c>
      <c r="F1462" s="54">
        <f t="shared" si="547"/>
        <v>113</v>
      </c>
      <c r="G1462" cm="1">
        <f t="array" ref="G1462">+INDEX('Casos ACUM Prov'!$CK$3:$OM$16,'TODO PROVINCIA'!C1462+1,'TODO PROVINCIA'!F1462)</f>
        <v>0</v>
      </c>
      <c r="H1462">
        <f t="shared" si="539"/>
        <v>0</v>
      </c>
      <c r="I1462" cm="1">
        <f t="array" ref="I1462">+INDEX('Muertes-PROV'!$C$3:$GE$16,$C1462+1,$F1462)</f>
        <v>0</v>
      </c>
      <c r="J1462">
        <f t="shared" si="540"/>
        <v>0</v>
      </c>
      <c r="K1462" cm="1">
        <f t="array" ref="K1462">+INDEX('rECUPERA-prov'!$C$3:$LA$16,$C1462+1,$F1462)</f>
        <v>0</v>
      </c>
      <c r="L1462">
        <f t="shared" si="541"/>
        <v>0</v>
      </c>
      <c r="M1462">
        <f t="shared" si="548"/>
        <v>0</v>
      </c>
      <c r="N1462">
        <f t="shared" si="542"/>
        <v>0</v>
      </c>
      <c r="O1462" s="57">
        <f t="shared" si="549"/>
        <v>0</v>
      </c>
      <c r="P1462" s="57">
        <f t="shared" si="550"/>
        <v>0</v>
      </c>
      <c r="Q1462" s="57">
        <f t="shared" si="551"/>
        <v>0</v>
      </c>
      <c r="R1462" s="57">
        <f t="shared" si="552"/>
        <v>0</v>
      </c>
      <c r="S1462" s="57">
        <f t="shared" si="553"/>
        <v>0</v>
      </c>
      <c r="T1462" s="57">
        <f t="shared" si="554"/>
        <v>0</v>
      </c>
      <c r="U1462" s="57">
        <f t="shared" si="555"/>
        <v>0</v>
      </c>
      <c r="V1462" s="58">
        <f t="shared" si="556"/>
        <v>0</v>
      </c>
      <c r="W1462" s="58">
        <f t="shared" si="557"/>
        <v>0</v>
      </c>
      <c r="X1462" s="58">
        <f t="shared" si="558"/>
        <v>0</v>
      </c>
      <c r="Y1462" s="58">
        <f t="shared" si="559"/>
        <v>0</v>
      </c>
      <c r="Z1462">
        <f t="shared" si="543"/>
        <v>233708</v>
      </c>
    </row>
    <row r="1463" spans="1:26" x14ac:dyDescent="0.3">
      <c r="A1463" s="56" t="str">
        <f t="shared" si="545"/>
        <v>OUT TIME</v>
      </c>
      <c r="B1463" s="56" t="str">
        <f t="shared" si="537"/>
        <v>ultimo</v>
      </c>
      <c r="C1463" s="55">
        <f t="shared" si="560"/>
        <v>4</v>
      </c>
      <c r="D1463" t="str">
        <f t="shared" si="560"/>
        <v>Chiriquí</v>
      </c>
      <c r="E1463" s="23">
        <f t="shared" si="546"/>
        <v>44097</v>
      </c>
      <c r="F1463" s="54">
        <f t="shared" si="547"/>
        <v>113</v>
      </c>
      <c r="G1463" cm="1">
        <f t="array" ref="G1463">+INDEX('Casos ACUM Prov'!$CK$3:$OM$16,'TODO PROVINCIA'!C1463+1,'TODO PROVINCIA'!F1463)</f>
        <v>0</v>
      </c>
      <c r="H1463">
        <f t="shared" si="539"/>
        <v>0</v>
      </c>
      <c r="I1463" cm="1">
        <f t="array" ref="I1463">+INDEX('Muertes-PROV'!$C$3:$GE$16,$C1463+1,$F1463)</f>
        <v>0</v>
      </c>
      <c r="J1463">
        <f t="shared" si="540"/>
        <v>0</v>
      </c>
      <c r="K1463" cm="1">
        <f t="array" ref="K1463">+INDEX('rECUPERA-prov'!$C$3:$LA$16,$C1463+1,$F1463)</f>
        <v>0</v>
      </c>
      <c r="L1463">
        <f t="shared" si="541"/>
        <v>0</v>
      </c>
      <c r="M1463">
        <f t="shared" si="548"/>
        <v>0</v>
      </c>
      <c r="N1463">
        <f t="shared" si="542"/>
        <v>0</v>
      </c>
      <c r="O1463" s="57">
        <f t="shared" si="549"/>
        <v>0</v>
      </c>
      <c r="P1463" s="57">
        <f t="shared" si="550"/>
        <v>0</v>
      </c>
      <c r="Q1463" s="57">
        <f t="shared" si="551"/>
        <v>0</v>
      </c>
      <c r="R1463" s="57">
        <f t="shared" si="552"/>
        <v>0</v>
      </c>
      <c r="S1463" s="57">
        <f t="shared" si="553"/>
        <v>0</v>
      </c>
      <c r="T1463" s="57">
        <f t="shared" si="554"/>
        <v>0</v>
      </c>
      <c r="U1463" s="57">
        <f t="shared" si="555"/>
        <v>0</v>
      </c>
      <c r="V1463" s="58">
        <f t="shared" si="556"/>
        <v>0</v>
      </c>
      <c r="W1463" s="58">
        <f t="shared" si="557"/>
        <v>0</v>
      </c>
      <c r="X1463" s="58">
        <f t="shared" si="558"/>
        <v>0</v>
      </c>
      <c r="Y1463" s="58">
        <f t="shared" si="559"/>
        <v>0</v>
      </c>
      <c r="Z1463">
        <f t="shared" si="543"/>
        <v>241928</v>
      </c>
    </row>
    <row r="1464" spans="1:26" x14ac:dyDescent="0.3">
      <c r="A1464" s="56" t="str">
        <f t="shared" si="545"/>
        <v>OUT TIME</v>
      </c>
      <c r="B1464" s="56" t="str">
        <f t="shared" si="537"/>
        <v>ultimo</v>
      </c>
      <c r="C1464" s="55">
        <f t="shared" si="560"/>
        <v>5</v>
      </c>
      <c r="D1464" t="str">
        <f t="shared" si="560"/>
        <v>Darién</v>
      </c>
      <c r="E1464" s="23">
        <f t="shared" si="546"/>
        <v>44097</v>
      </c>
      <c r="F1464" s="54">
        <f t="shared" si="547"/>
        <v>113</v>
      </c>
      <c r="G1464" cm="1">
        <f t="array" ref="G1464">+INDEX('Casos ACUM Prov'!$CK$3:$OM$16,'TODO PROVINCIA'!C1464+1,'TODO PROVINCIA'!F1464)</f>
        <v>0</v>
      </c>
      <c r="H1464">
        <f t="shared" si="539"/>
        <v>0</v>
      </c>
      <c r="I1464" cm="1">
        <f t="array" ref="I1464">+INDEX('Muertes-PROV'!$C$3:$GE$16,$C1464+1,$F1464)</f>
        <v>0</v>
      </c>
      <c r="J1464">
        <f t="shared" si="540"/>
        <v>0</v>
      </c>
      <c r="K1464" cm="1">
        <f t="array" ref="K1464">+INDEX('rECUPERA-prov'!$C$3:$LA$16,$C1464+1,$F1464)</f>
        <v>0</v>
      </c>
      <c r="L1464">
        <f t="shared" si="541"/>
        <v>0</v>
      </c>
      <c r="M1464">
        <f t="shared" si="548"/>
        <v>0</v>
      </c>
      <c r="N1464">
        <f t="shared" si="542"/>
        <v>0</v>
      </c>
      <c r="O1464" s="57">
        <f t="shared" si="549"/>
        <v>0</v>
      </c>
      <c r="P1464" s="57">
        <f t="shared" si="550"/>
        <v>0</v>
      </c>
      <c r="Q1464" s="57">
        <f t="shared" si="551"/>
        <v>0</v>
      </c>
      <c r="R1464" s="57">
        <f t="shared" si="552"/>
        <v>0</v>
      </c>
      <c r="S1464" s="57">
        <f t="shared" si="553"/>
        <v>0</v>
      </c>
      <c r="T1464" s="57">
        <f t="shared" si="554"/>
        <v>0</v>
      </c>
      <c r="U1464" s="57">
        <f t="shared" si="555"/>
        <v>0</v>
      </c>
      <c r="V1464" s="58">
        <f t="shared" si="556"/>
        <v>0</v>
      </c>
      <c r="W1464" s="58">
        <f t="shared" si="557"/>
        <v>0</v>
      </c>
      <c r="X1464" s="58">
        <f t="shared" si="558"/>
        <v>0</v>
      </c>
      <c r="Y1464" s="58">
        <f t="shared" si="559"/>
        <v>0</v>
      </c>
      <c r="Z1464">
        <f t="shared" si="543"/>
        <v>10001</v>
      </c>
    </row>
    <row r="1465" spans="1:26" x14ac:dyDescent="0.3">
      <c r="A1465" s="56" t="str">
        <f t="shared" si="545"/>
        <v>OUT TIME</v>
      </c>
      <c r="B1465" s="56" t="str">
        <f t="shared" si="537"/>
        <v>ultimo</v>
      </c>
      <c r="C1465" s="55">
        <f t="shared" si="560"/>
        <v>6</v>
      </c>
      <c r="D1465" t="str">
        <f t="shared" si="560"/>
        <v>Herrera</v>
      </c>
      <c r="E1465" s="23">
        <f t="shared" si="546"/>
        <v>44097</v>
      </c>
      <c r="F1465" s="54">
        <f t="shared" si="547"/>
        <v>113</v>
      </c>
      <c r="G1465" cm="1">
        <f t="array" ref="G1465">+INDEX('Casos ACUM Prov'!$CK$3:$OM$16,'TODO PROVINCIA'!C1465+1,'TODO PROVINCIA'!F1465)</f>
        <v>0</v>
      </c>
      <c r="H1465">
        <f t="shared" si="539"/>
        <v>0</v>
      </c>
      <c r="I1465" cm="1">
        <f t="array" ref="I1465">+INDEX('Muertes-PROV'!$C$3:$GE$16,$C1465+1,$F1465)</f>
        <v>0</v>
      </c>
      <c r="J1465">
        <f t="shared" si="540"/>
        <v>0</v>
      </c>
      <c r="K1465" cm="1">
        <f t="array" ref="K1465">+INDEX('rECUPERA-prov'!$C$3:$LA$16,$C1465+1,$F1465)</f>
        <v>0</v>
      </c>
      <c r="L1465">
        <f t="shared" si="541"/>
        <v>0</v>
      </c>
      <c r="M1465">
        <f t="shared" si="548"/>
        <v>0</v>
      </c>
      <c r="N1465">
        <f t="shared" si="542"/>
        <v>0</v>
      </c>
      <c r="O1465" s="57">
        <f t="shared" si="549"/>
        <v>0</v>
      </c>
      <c r="P1465" s="57">
        <f t="shared" si="550"/>
        <v>0</v>
      </c>
      <c r="Q1465" s="57">
        <f t="shared" si="551"/>
        <v>0</v>
      </c>
      <c r="R1465" s="57">
        <f t="shared" si="552"/>
        <v>0</v>
      </c>
      <c r="S1465" s="57">
        <f t="shared" si="553"/>
        <v>0</v>
      </c>
      <c r="T1465" s="57">
        <f t="shared" si="554"/>
        <v>0</v>
      </c>
      <c r="U1465" s="57">
        <f t="shared" si="555"/>
        <v>0</v>
      </c>
      <c r="V1465" s="58">
        <f t="shared" si="556"/>
        <v>0</v>
      </c>
      <c r="W1465" s="58">
        <f t="shared" si="557"/>
        <v>0</v>
      </c>
      <c r="X1465" s="58">
        <f t="shared" si="558"/>
        <v>0</v>
      </c>
      <c r="Y1465" s="58">
        <f t="shared" si="559"/>
        <v>0</v>
      </c>
      <c r="Z1465">
        <f t="shared" si="543"/>
        <v>33109</v>
      </c>
    </row>
    <row r="1466" spans="1:26" x14ac:dyDescent="0.3">
      <c r="A1466" s="56" t="str">
        <f t="shared" si="545"/>
        <v>OUT TIME</v>
      </c>
      <c r="B1466" s="56" t="str">
        <f t="shared" si="537"/>
        <v>ultimo</v>
      </c>
      <c r="C1466" s="55">
        <f t="shared" si="560"/>
        <v>7</v>
      </c>
      <c r="D1466" t="str">
        <f t="shared" si="560"/>
        <v>Los Santos</v>
      </c>
      <c r="E1466" s="23">
        <f t="shared" si="546"/>
        <v>44097</v>
      </c>
      <c r="F1466" s="54">
        <f t="shared" si="547"/>
        <v>113</v>
      </c>
      <c r="G1466" cm="1">
        <f t="array" ref="G1466">+INDEX('Casos ACUM Prov'!$CK$3:$OM$16,'TODO PROVINCIA'!C1466+1,'TODO PROVINCIA'!F1466)</f>
        <v>0</v>
      </c>
      <c r="H1466">
        <f t="shared" si="539"/>
        <v>0</v>
      </c>
      <c r="I1466" cm="1">
        <f t="array" ref="I1466">+INDEX('Muertes-PROV'!$C$3:$GE$16,$C1466+1,$F1466)</f>
        <v>0</v>
      </c>
      <c r="J1466">
        <f t="shared" si="540"/>
        <v>0</v>
      </c>
      <c r="K1466" cm="1">
        <f t="array" ref="K1466">+INDEX('rECUPERA-prov'!$C$3:$LA$16,$C1466+1,$F1466)</f>
        <v>0</v>
      </c>
      <c r="L1466">
        <f t="shared" si="541"/>
        <v>0</v>
      </c>
      <c r="M1466">
        <f t="shared" si="548"/>
        <v>0</v>
      </c>
      <c r="N1466">
        <f t="shared" si="542"/>
        <v>0</v>
      </c>
      <c r="O1466" s="57">
        <f t="shared" si="549"/>
        <v>0</v>
      </c>
      <c r="P1466" s="57">
        <f t="shared" si="550"/>
        <v>0</v>
      </c>
      <c r="Q1466" s="57">
        <f t="shared" si="551"/>
        <v>0</v>
      </c>
      <c r="R1466" s="57">
        <f t="shared" si="552"/>
        <v>0</v>
      </c>
      <c r="S1466" s="57">
        <f t="shared" si="553"/>
        <v>0</v>
      </c>
      <c r="T1466" s="57">
        <f t="shared" si="554"/>
        <v>0</v>
      </c>
      <c r="U1466" s="57">
        <f t="shared" si="555"/>
        <v>0</v>
      </c>
      <c r="V1466" s="58">
        <f t="shared" si="556"/>
        <v>0</v>
      </c>
      <c r="W1466" s="58">
        <f t="shared" si="557"/>
        <v>0</v>
      </c>
      <c r="X1466" s="58">
        <f t="shared" si="558"/>
        <v>0</v>
      </c>
      <c r="Y1466" s="58">
        <f t="shared" si="559"/>
        <v>0</v>
      </c>
      <c r="Z1466">
        <f t="shared" si="543"/>
        <v>156747</v>
      </c>
    </row>
    <row r="1467" spans="1:26" x14ac:dyDescent="0.3">
      <c r="A1467" s="56" t="str">
        <f t="shared" si="545"/>
        <v>OUT TIME</v>
      </c>
      <c r="B1467" s="56" t="str">
        <f t="shared" si="537"/>
        <v>ultimo</v>
      </c>
      <c r="C1467" s="55">
        <f t="shared" si="560"/>
        <v>8</v>
      </c>
      <c r="D1467" t="str">
        <f t="shared" si="560"/>
        <v>Panamá</v>
      </c>
      <c r="E1467" s="23">
        <f t="shared" si="546"/>
        <v>44097</v>
      </c>
      <c r="F1467" s="54">
        <f t="shared" si="547"/>
        <v>113</v>
      </c>
      <c r="G1467" cm="1">
        <f t="array" ref="G1467">+INDEX('Casos ACUM Prov'!$CK$3:$OM$16,'TODO PROVINCIA'!C1467+1,'TODO PROVINCIA'!F1467)</f>
        <v>0</v>
      </c>
      <c r="H1467">
        <f t="shared" si="539"/>
        <v>0</v>
      </c>
      <c r="I1467" cm="1">
        <f t="array" ref="I1467">+INDEX('Muertes-PROV'!$C$3:$GE$16,$C1467+1,$F1467)</f>
        <v>0</v>
      </c>
      <c r="J1467">
        <f t="shared" si="540"/>
        <v>0</v>
      </c>
      <c r="K1467" cm="1">
        <f t="array" ref="K1467">+INDEX('rECUPERA-prov'!$C$3:$LA$16,$C1467+1,$F1467)</f>
        <v>0</v>
      </c>
      <c r="L1467">
        <f t="shared" si="541"/>
        <v>0</v>
      </c>
      <c r="M1467">
        <f t="shared" si="548"/>
        <v>0</v>
      </c>
      <c r="N1467">
        <f t="shared" si="542"/>
        <v>0</v>
      </c>
      <c r="O1467" s="57">
        <f t="shared" si="549"/>
        <v>0</v>
      </c>
      <c r="P1467" s="57">
        <f t="shared" si="550"/>
        <v>0</v>
      </c>
      <c r="Q1467" s="57">
        <f t="shared" si="551"/>
        <v>0</v>
      </c>
      <c r="R1467" s="57">
        <f t="shared" si="552"/>
        <v>0</v>
      </c>
      <c r="S1467" s="57">
        <f t="shared" si="553"/>
        <v>0</v>
      </c>
      <c r="T1467" s="57">
        <f t="shared" si="554"/>
        <v>0</v>
      </c>
      <c r="U1467" s="57">
        <f t="shared" si="555"/>
        <v>0</v>
      </c>
      <c r="V1467" s="58">
        <f t="shared" si="556"/>
        <v>0</v>
      </c>
      <c r="W1467" s="58">
        <f t="shared" si="557"/>
        <v>0</v>
      </c>
      <c r="X1467" s="58">
        <f t="shared" si="558"/>
        <v>0</v>
      </c>
      <c r="Y1467" s="58">
        <f t="shared" si="559"/>
        <v>0</v>
      </c>
      <c r="Z1467">
        <f t="shared" si="543"/>
        <v>109955</v>
      </c>
    </row>
    <row r="1468" spans="1:26" x14ac:dyDescent="0.3">
      <c r="A1468" s="56" t="str">
        <f t="shared" si="545"/>
        <v>OUT TIME</v>
      </c>
      <c r="B1468" s="56" t="str">
        <f t="shared" si="537"/>
        <v>ultimo</v>
      </c>
      <c r="C1468" s="55">
        <f t="shared" ref="C1468:D1483" si="561">+C1455</f>
        <v>9</v>
      </c>
      <c r="D1468" t="str">
        <f t="shared" si="561"/>
        <v>Veraguas</v>
      </c>
      <c r="E1468" s="23">
        <f t="shared" si="546"/>
        <v>44097</v>
      </c>
      <c r="F1468" s="54">
        <f t="shared" si="547"/>
        <v>113</v>
      </c>
      <c r="G1468" cm="1">
        <f t="array" ref="G1468">+INDEX('Casos ACUM Prov'!$CK$3:$OM$16,'TODO PROVINCIA'!C1468+1,'TODO PROVINCIA'!F1468)</f>
        <v>0</v>
      </c>
      <c r="H1468">
        <f t="shared" si="539"/>
        <v>0</v>
      </c>
      <c r="I1468" cm="1">
        <f t="array" ref="I1468">+INDEX('Muertes-PROV'!$C$3:$GE$16,$C1468+1,$F1468)</f>
        <v>0</v>
      </c>
      <c r="J1468">
        <f t="shared" si="540"/>
        <v>0</v>
      </c>
      <c r="K1468" cm="1">
        <f t="array" ref="K1468">+INDEX('rECUPERA-prov'!$C$3:$LA$16,$C1468+1,$F1468)</f>
        <v>0</v>
      </c>
      <c r="L1468">
        <f t="shared" si="541"/>
        <v>0</v>
      </c>
      <c r="M1468">
        <f t="shared" si="548"/>
        <v>0</v>
      </c>
      <c r="N1468">
        <f t="shared" si="542"/>
        <v>0</v>
      </c>
      <c r="O1468" s="57">
        <f t="shared" si="549"/>
        <v>0</v>
      </c>
      <c r="P1468" s="57">
        <f t="shared" si="550"/>
        <v>0</v>
      </c>
      <c r="Q1468" s="57">
        <f t="shared" si="551"/>
        <v>0</v>
      </c>
      <c r="R1468" s="57">
        <f t="shared" si="552"/>
        <v>0</v>
      </c>
      <c r="S1468" s="57">
        <f t="shared" si="553"/>
        <v>0</v>
      </c>
      <c r="T1468" s="57">
        <f t="shared" si="554"/>
        <v>0</v>
      </c>
      <c r="U1468" s="57">
        <f t="shared" si="555"/>
        <v>0</v>
      </c>
      <c r="V1468" s="58">
        <f t="shared" si="556"/>
        <v>0</v>
      </c>
      <c r="W1468" s="58">
        <f t="shared" si="557"/>
        <v>0</v>
      </c>
      <c r="X1468" s="58">
        <f t="shared" si="558"/>
        <v>0</v>
      </c>
      <c r="Y1468" s="58">
        <f t="shared" si="559"/>
        <v>0</v>
      </c>
      <c r="Z1468">
        <f t="shared" si="543"/>
        <v>109955</v>
      </c>
    </row>
    <row r="1469" spans="1:26" x14ac:dyDescent="0.3">
      <c r="A1469" s="56" t="str">
        <f t="shared" si="545"/>
        <v>OUT TIME</v>
      </c>
      <c r="B1469" s="56" t="str">
        <f t="shared" si="537"/>
        <v>ultimo</v>
      </c>
      <c r="C1469" s="55">
        <f t="shared" si="561"/>
        <v>10</v>
      </c>
      <c r="D1469" t="str">
        <f t="shared" si="561"/>
        <v>Comarca Kuna Yala</v>
      </c>
      <c r="E1469" s="23">
        <f t="shared" si="546"/>
        <v>44097</v>
      </c>
      <c r="F1469" s="54">
        <f t="shared" si="547"/>
        <v>113</v>
      </c>
      <c r="G1469" cm="1">
        <f t="array" ref="G1469">+INDEX('Casos ACUM Prov'!$CK$3:$OM$16,'TODO PROVINCIA'!C1469+1,'TODO PROVINCIA'!F1469)</f>
        <v>0</v>
      </c>
      <c r="H1469">
        <f t="shared" si="539"/>
        <v>0</v>
      </c>
      <c r="I1469" cm="1">
        <f t="array" ref="I1469">+INDEX('Muertes-PROV'!$C$3:$GE$16,$C1469+1,$F1469)</f>
        <v>0</v>
      </c>
      <c r="J1469">
        <f t="shared" si="540"/>
        <v>0</v>
      </c>
      <c r="K1469" cm="1">
        <f t="array" ref="K1469">+INDEX('rECUPERA-prov'!$C$3:$LA$16,$C1469+1,$F1469)</f>
        <v>0</v>
      </c>
      <c r="L1469">
        <f t="shared" si="541"/>
        <v>0</v>
      </c>
      <c r="M1469">
        <f t="shared" si="548"/>
        <v>0</v>
      </c>
      <c r="N1469">
        <f t="shared" si="542"/>
        <v>0</v>
      </c>
      <c r="O1469" s="57">
        <f t="shared" si="549"/>
        <v>0</v>
      </c>
      <c r="P1469" s="57">
        <f t="shared" si="550"/>
        <v>0</v>
      </c>
      <c r="Q1469" s="57">
        <f t="shared" si="551"/>
        <v>0</v>
      </c>
      <c r="R1469" s="57">
        <f t="shared" si="552"/>
        <v>0</v>
      </c>
      <c r="S1469" s="57">
        <f t="shared" si="553"/>
        <v>0</v>
      </c>
      <c r="T1469" s="57">
        <f t="shared" si="554"/>
        <v>0</v>
      </c>
      <c r="U1469" s="57">
        <f t="shared" si="555"/>
        <v>0</v>
      </c>
      <c r="V1469" s="58">
        <f t="shared" si="556"/>
        <v>0</v>
      </c>
      <c r="W1469" s="58">
        <f t="shared" si="557"/>
        <v>0</v>
      </c>
      <c r="X1469" s="58">
        <f t="shared" si="558"/>
        <v>0</v>
      </c>
      <c r="Y1469" s="58">
        <f t="shared" si="559"/>
        <v>0</v>
      </c>
      <c r="Z1469">
        <f t="shared" si="543"/>
        <v>89592</v>
      </c>
    </row>
    <row r="1470" spans="1:26" x14ac:dyDescent="0.3">
      <c r="A1470" s="56" t="str">
        <f t="shared" si="545"/>
        <v>OUT TIME</v>
      </c>
      <c r="B1470" s="56" t="str">
        <f t="shared" si="537"/>
        <v>ultimo</v>
      </c>
      <c r="C1470" s="55">
        <f t="shared" si="561"/>
        <v>11</v>
      </c>
      <c r="D1470" t="str">
        <f t="shared" si="561"/>
        <v>Comarca Emberá Wounaán</v>
      </c>
      <c r="E1470" s="23">
        <f t="shared" si="546"/>
        <v>44097</v>
      </c>
      <c r="F1470" s="54">
        <f t="shared" si="547"/>
        <v>113</v>
      </c>
      <c r="G1470" cm="1">
        <f t="array" ref="G1470">+INDEX('Casos ACUM Prov'!$CK$3:$OM$16,'TODO PROVINCIA'!C1470+1,'TODO PROVINCIA'!F1470)</f>
        <v>0</v>
      </c>
      <c r="H1470">
        <f t="shared" si="539"/>
        <v>0</v>
      </c>
      <c r="I1470" cm="1">
        <f t="array" ref="I1470">+INDEX('Muertes-PROV'!$C$3:$GE$16,$C1470+1,$F1470)</f>
        <v>0</v>
      </c>
      <c r="J1470">
        <f t="shared" si="540"/>
        <v>0</v>
      </c>
      <c r="K1470" cm="1">
        <f t="array" ref="K1470">+INDEX('rECUPERA-prov'!$C$3:$LA$16,$C1470+1,$F1470)</f>
        <v>0</v>
      </c>
      <c r="L1470">
        <f t="shared" si="541"/>
        <v>0</v>
      </c>
      <c r="M1470">
        <f t="shared" si="548"/>
        <v>0</v>
      </c>
      <c r="N1470">
        <f t="shared" si="542"/>
        <v>0</v>
      </c>
      <c r="O1470" s="57">
        <f t="shared" si="549"/>
        <v>0</v>
      </c>
      <c r="P1470" s="57">
        <f t="shared" si="550"/>
        <v>0</v>
      </c>
      <c r="Q1470" s="57">
        <f t="shared" si="551"/>
        <v>0</v>
      </c>
      <c r="R1470" s="57">
        <f t="shared" si="552"/>
        <v>0</v>
      </c>
      <c r="S1470" s="57">
        <f t="shared" si="553"/>
        <v>0</v>
      </c>
      <c r="T1470" s="57">
        <f t="shared" si="554"/>
        <v>0</v>
      </c>
      <c r="U1470" s="57">
        <f t="shared" si="555"/>
        <v>0</v>
      </c>
      <c r="V1470" s="58">
        <f t="shared" si="556"/>
        <v>0</v>
      </c>
      <c r="W1470" s="58">
        <f t="shared" si="557"/>
        <v>0</v>
      </c>
      <c r="X1470" s="58">
        <f t="shared" si="558"/>
        <v>0</v>
      </c>
      <c r="Y1470" s="58">
        <f t="shared" si="559"/>
        <v>0</v>
      </c>
      <c r="Z1470">
        <f t="shared" si="543"/>
        <v>1249032</v>
      </c>
    </row>
    <row r="1471" spans="1:26" x14ac:dyDescent="0.3">
      <c r="A1471" s="56" t="str">
        <f t="shared" si="545"/>
        <v>OUT TIME</v>
      </c>
      <c r="B1471" s="56" t="str">
        <f t="shared" si="537"/>
        <v>ultimo</v>
      </c>
      <c r="C1471" s="55">
        <f t="shared" si="561"/>
        <v>12</v>
      </c>
      <c r="D1471" t="str">
        <f t="shared" si="561"/>
        <v>Comarca Ngäbe Buglé</v>
      </c>
      <c r="E1471" s="23">
        <f t="shared" si="546"/>
        <v>44097</v>
      </c>
      <c r="F1471" s="54">
        <f t="shared" si="547"/>
        <v>113</v>
      </c>
      <c r="G1471" cm="1">
        <f t="array" ref="G1471">+INDEX('Casos ACUM Prov'!$CK$3:$OM$16,'TODO PROVINCIA'!C1471+1,'TODO PROVINCIA'!F1471)</f>
        <v>0</v>
      </c>
      <c r="H1471">
        <f t="shared" si="539"/>
        <v>0</v>
      </c>
      <c r="I1471" cm="1">
        <f t="array" ref="I1471">+INDEX('Muertes-PROV'!$C$3:$GE$16,$C1471+1,$F1471)</f>
        <v>0</v>
      </c>
      <c r="J1471">
        <f t="shared" si="540"/>
        <v>0</v>
      </c>
      <c r="K1471" cm="1">
        <f t="array" ref="K1471">+INDEX('rECUPERA-prov'!$C$3:$LA$16,$C1471+1,$F1471)</f>
        <v>0</v>
      </c>
      <c r="L1471">
        <f t="shared" si="541"/>
        <v>0</v>
      </c>
      <c r="M1471">
        <f t="shared" si="548"/>
        <v>0</v>
      </c>
      <c r="N1471">
        <f t="shared" si="542"/>
        <v>0</v>
      </c>
      <c r="O1471" s="57">
        <f t="shared" si="549"/>
        <v>0</v>
      </c>
      <c r="P1471" s="57">
        <f t="shared" si="550"/>
        <v>0</v>
      </c>
      <c r="Q1471" s="57">
        <f t="shared" si="551"/>
        <v>0</v>
      </c>
      <c r="R1471" s="57">
        <f t="shared" si="552"/>
        <v>0</v>
      </c>
      <c r="S1471" s="57">
        <f t="shared" si="553"/>
        <v>0</v>
      </c>
      <c r="T1471" s="57">
        <f t="shared" si="554"/>
        <v>0</v>
      </c>
      <c r="U1471" s="57">
        <f t="shared" si="555"/>
        <v>0</v>
      </c>
      <c r="V1471" s="58">
        <f t="shared" si="556"/>
        <v>0</v>
      </c>
      <c r="W1471" s="58">
        <f t="shared" si="557"/>
        <v>0</v>
      </c>
      <c r="X1471" s="58">
        <f t="shared" si="558"/>
        <v>0</v>
      </c>
      <c r="Y1471" s="58">
        <f t="shared" si="559"/>
        <v>0</v>
      </c>
      <c r="Z1471">
        <f t="shared" si="543"/>
        <v>464038</v>
      </c>
    </row>
    <row r="1472" spans="1:26" x14ac:dyDescent="0.3">
      <c r="A1472" s="56" t="str">
        <f t="shared" si="545"/>
        <v>OUT TIME</v>
      </c>
      <c r="B1472" s="56" t="str">
        <f t="shared" si="537"/>
        <v>ultimo</v>
      </c>
      <c r="C1472" s="55">
        <f t="shared" si="561"/>
        <v>13</v>
      </c>
      <c r="D1472" t="str">
        <f t="shared" si="561"/>
        <v>Panamá Oeste</v>
      </c>
      <c r="E1472" s="23">
        <f t="shared" si="546"/>
        <v>44097</v>
      </c>
      <c r="F1472" s="54">
        <f t="shared" si="547"/>
        <v>113</v>
      </c>
      <c r="G1472" cm="1">
        <f t="array" ref="G1472">+INDEX('Casos ACUM Prov'!$CK$3:$OM$16,'TODO PROVINCIA'!C1472+1,'TODO PROVINCIA'!F1472)</f>
        <v>0</v>
      </c>
      <c r="H1472">
        <f t="shared" si="539"/>
        <v>0</v>
      </c>
      <c r="I1472" cm="1">
        <f t="array" ref="I1472">+INDEX('Muertes-PROV'!$C$3:$GE$16,$C1472+1,$F1472)</f>
        <v>0</v>
      </c>
      <c r="J1472">
        <f t="shared" si="540"/>
        <v>0</v>
      </c>
      <c r="K1472" cm="1">
        <f t="array" ref="K1472">+INDEX('rECUPERA-prov'!$C$3:$LA$16,$C1472+1,$F1472)</f>
        <v>0</v>
      </c>
      <c r="L1472">
        <f t="shared" si="541"/>
        <v>0</v>
      </c>
      <c r="M1472">
        <f t="shared" si="548"/>
        <v>0</v>
      </c>
      <c r="N1472">
        <f t="shared" si="542"/>
        <v>0</v>
      </c>
      <c r="O1472" s="57">
        <f t="shared" si="549"/>
        <v>0</v>
      </c>
      <c r="P1472" s="57">
        <f t="shared" si="550"/>
        <v>0</v>
      </c>
      <c r="Q1472" s="57">
        <f t="shared" si="551"/>
        <v>0</v>
      </c>
      <c r="R1472" s="57">
        <f t="shared" si="552"/>
        <v>0</v>
      </c>
      <c r="S1472" s="57">
        <f t="shared" si="553"/>
        <v>0</v>
      </c>
      <c r="T1472" s="57">
        <f t="shared" si="554"/>
        <v>0</v>
      </c>
      <c r="U1472" s="57">
        <f t="shared" si="555"/>
        <v>0</v>
      </c>
      <c r="V1472" s="58">
        <f t="shared" si="556"/>
        <v>0</v>
      </c>
      <c r="W1472" s="58">
        <f t="shared" si="557"/>
        <v>0</v>
      </c>
      <c r="X1472" s="58">
        <f t="shared" si="558"/>
        <v>0</v>
      </c>
      <c r="Y1472" s="58">
        <f t="shared" si="559"/>
        <v>0</v>
      </c>
      <c r="Z1472">
        <f t="shared" si="543"/>
        <v>226991</v>
      </c>
    </row>
    <row r="1473" spans="1:26" x14ac:dyDescent="0.3">
      <c r="A1473" s="56" t="str">
        <f t="shared" si="545"/>
        <v>OUT TIME</v>
      </c>
      <c r="B1473" s="56" t="str">
        <f t="shared" si="537"/>
        <v>ultimo</v>
      </c>
      <c r="C1473" s="55">
        <f t="shared" si="561"/>
        <v>1</v>
      </c>
      <c r="D1473" t="str">
        <f t="shared" si="561"/>
        <v>Bocas del Toro</v>
      </c>
      <c r="E1473" s="23">
        <f t="shared" si="546"/>
        <v>44098</v>
      </c>
      <c r="F1473" s="54">
        <f t="shared" si="547"/>
        <v>114</v>
      </c>
      <c r="G1473" cm="1">
        <f t="array" ref="G1473">+INDEX('Casos ACUM Prov'!$CK$3:$OM$16,'TODO PROVINCIA'!C1473+1,'TODO PROVINCIA'!F1473)</f>
        <v>0</v>
      </c>
      <c r="H1473">
        <f t="shared" si="539"/>
        <v>0</v>
      </c>
      <c r="I1473" cm="1">
        <f t="array" ref="I1473">+INDEX('Muertes-PROV'!$C$3:$GE$16,$C1473+1,$F1473)</f>
        <v>0</v>
      </c>
      <c r="J1473">
        <f t="shared" si="540"/>
        <v>0</v>
      </c>
      <c r="K1473" cm="1">
        <f t="array" ref="K1473">+INDEX('rECUPERA-prov'!$C$3:$LA$16,$C1473+1,$F1473)</f>
        <v>0</v>
      </c>
      <c r="L1473">
        <f t="shared" si="541"/>
        <v>0</v>
      </c>
      <c r="M1473">
        <f t="shared" si="548"/>
        <v>0</v>
      </c>
      <c r="N1473">
        <f t="shared" si="542"/>
        <v>0</v>
      </c>
      <c r="O1473" s="57">
        <f t="shared" si="549"/>
        <v>0</v>
      </c>
      <c r="P1473" s="57">
        <f t="shared" si="550"/>
        <v>0</v>
      </c>
      <c r="Q1473" s="57">
        <f t="shared" si="551"/>
        <v>0</v>
      </c>
      <c r="R1473" s="57">
        <f t="shared" si="552"/>
        <v>0</v>
      </c>
      <c r="S1473" s="57">
        <f t="shared" si="553"/>
        <v>0</v>
      </c>
      <c r="T1473" s="57">
        <f t="shared" si="554"/>
        <v>0</v>
      </c>
      <c r="U1473" s="57">
        <f t="shared" si="555"/>
        <v>0</v>
      </c>
      <c r="V1473" s="58">
        <f t="shared" si="556"/>
        <v>0</v>
      </c>
      <c r="W1473" s="58">
        <f t="shared" si="557"/>
        <v>0</v>
      </c>
      <c r="X1473" s="58">
        <f t="shared" si="558"/>
        <v>0</v>
      </c>
      <c r="Y1473" s="58">
        <f t="shared" si="559"/>
        <v>0</v>
      </c>
      <c r="Z1473">
        <f t="shared" si="543"/>
        <v>125461</v>
      </c>
    </row>
    <row r="1474" spans="1:26" x14ac:dyDescent="0.3">
      <c r="A1474" s="56" t="str">
        <f t="shared" si="545"/>
        <v>OUT TIME</v>
      </c>
      <c r="B1474" s="56" t="str">
        <f t="shared" si="537"/>
        <v>ultimo</v>
      </c>
      <c r="C1474" s="55">
        <f t="shared" si="561"/>
        <v>2</v>
      </c>
      <c r="D1474" t="str">
        <f t="shared" si="561"/>
        <v>Coclé</v>
      </c>
      <c r="E1474" s="23">
        <f t="shared" si="546"/>
        <v>44098</v>
      </c>
      <c r="F1474" s="54">
        <f t="shared" si="547"/>
        <v>114</v>
      </c>
      <c r="G1474" cm="1">
        <f t="array" ref="G1474">+INDEX('Casos ACUM Prov'!$CK$3:$OM$16,'TODO PROVINCIA'!C1474+1,'TODO PROVINCIA'!F1474)</f>
        <v>0</v>
      </c>
      <c r="H1474">
        <f t="shared" si="539"/>
        <v>0</v>
      </c>
      <c r="I1474" cm="1">
        <f t="array" ref="I1474">+INDEX('Muertes-PROV'!$C$3:$GE$16,$C1474+1,$F1474)</f>
        <v>0</v>
      </c>
      <c r="J1474">
        <f t="shared" si="540"/>
        <v>0</v>
      </c>
      <c r="K1474" cm="1">
        <f t="array" ref="K1474">+INDEX('rECUPERA-prov'!$C$3:$LA$16,$C1474+1,$F1474)</f>
        <v>0</v>
      </c>
      <c r="L1474">
        <f t="shared" si="541"/>
        <v>0</v>
      </c>
      <c r="M1474">
        <f t="shared" si="548"/>
        <v>0</v>
      </c>
      <c r="N1474">
        <f t="shared" si="542"/>
        <v>0</v>
      </c>
      <c r="O1474" s="57">
        <f t="shared" si="549"/>
        <v>0</v>
      </c>
      <c r="P1474" s="57">
        <f t="shared" si="550"/>
        <v>0</v>
      </c>
      <c r="Q1474" s="57">
        <f t="shared" si="551"/>
        <v>0</v>
      </c>
      <c r="R1474" s="57">
        <f t="shared" si="552"/>
        <v>0</v>
      </c>
      <c r="S1474" s="57">
        <f t="shared" si="553"/>
        <v>0</v>
      </c>
      <c r="T1474" s="57">
        <f t="shared" si="554"/>
        <v>0</v>
      </c>
      <c r="U1474" s="57">
        <f t="shared" si="555"/>
        <v>0</v>
      </c>
      <c r="V1474" s="58">
        <f t="shared" si="556"/>
        <v>0</v>
      </c>
      <c r="W1474" s="58">
        <f t="shared" si="557"/>
        <v>0</v>
      </c>
      <c r="X1474" s="58">
        <f t="shared" si="558"/>
        <v>0</v>
      </c>
      <c r="Y1474" s="58">
        <f t="shared" si="559"/>
        <v>0</v>
      </c>
      <c r="Z1474">
        <f t="shared" si="543"/>
        <v>416873</v>
      </c>
    </row>
    <row r="1475" spans="1:26" x14ac:dyDescent="0.3">
      <c r="A1475" s="56" t="str">
        <f t="shared" si="545"/>
        <v>OUT TIME</v>
      </c>
      <c r="B1475" s="56" t="str">
        <f t="shared" si="537"/>
        <v>ultimo</v>
      </c>
      <c r="C1475" s="55">
        <f t="shared" si="561"/>
        <v>3</v>
      </c>
      <c r="D1475" t="str">
        <f t="shared" si="561"/>
        <v>Colón</v>
      </c>
      <c r="E1475" s="23">
        <f t="shared" si="546"/>
        <v>44098</v>
      </c>
      <c r="F1475" s="54">
        <f t="shared" si="547"/>
        <v>114</v>
      </c>
      <c r="G1475" cm="1">
        <f t="array" ref="G1475">+INDEX('Casos ACUM Prov'!$CK$3:$OM$16,'TODO PROVINCIA'!C1475+1,'TODO PROVINCIA'!F1475)</f>
        <v>0</v>
      </c>
      <c r="H1475">
        <f t="shared" si="539"/>
        <v>0</v>
      </c>
      <c r="I1475" cm="1">
        <f t="array" ref="I1475">+INDEX('Muertes-PROV'!$C$3:$GE$16,$C1475+1,$F1475)</f>
        <v>0</v>
      </c>
      <c r="J1475">
        <f t="shared" si="540"/>
        <v>0</v>
      </c>
      <c r="K1475" cm="1">
        <f t="array" ref="K1475">+INDEX('rECUPERA-prov'!$C$3:$LA$16,$C1475+1,$F1475)</f>
        <v>0</v>
      </c>
      <c r="L1475">
        <f t="shared" si="541"/>
        <v>0</v>
      </c>
      <c r="M1475">
        <f t="shared" si="548"/>
        <v>0</v>
      </c>
      <c r="N1475">
        <f t="shared" si="542"/>
        <v>0</v>
      </c>
      <c r="O1475" s="57">
        <f t="shared" si="549"/>
        <v>0</v>
      </c>
      <c r="P1475" s="57">
        <f t="shared" si="550"/>
        <v>0</v>
      </c>
      <c r="Q1475" s="57">
        <f t="shared" si="551"/>
        <v>0</v>
      </c>
      <c r="R1475" s="57">
        <f t="shared" si="552"/>
        <v>0</v>
      </c>
      <c r="S1475" s="57">
        <f t="shared" si="553"/>
        <v>0</v>
      </c>
      <c r="T1475" s="57">
        <f t="shared" si="554"/>
        <v>0</v>
      </c>
      <c r="U1475" s="57">
        <f t="shared" si="555"/>
        <v>0</v>
      </c>
      <c r="V1475" s="58">
        <f t="shared" si="556"/>
        <v>0</v>
      </c>
      <c r="W1475" s="58">
        <f t="shared" si="557"/>
        <v>0</v>
      </c>
      <c r="X1475" s="58">
        <f t="shared" si="558"/>
        <v>0</v>
      </c>
      <c r="Y1475" s="58">
        <f t="shared" si="559"/>
        <v>0</v>
      </c>
      <c r="Z1475">
        <f t="shared" si="543"/>
        <v>233708</v>
      </c>
    </row>
    <row r="1476" spans="1:26" x14ac:dyDescent="0.3">
      <c r="A1476" s="56" t="str">
        <f t="shared" si="545"/>
        <v>OUT TIME</v>
      </c>
      <c r="B1476" s="56" t="str">
        <f t="shared" si="537"/>
        <v>ultimo</v>
      </c>
      <c r="C1476" s="55">
        <f t="shared" si="561"/>
        <v>4</v>
      </c>
      <c r="D1476" t="str">
        <f t="shared" si="561"/>
        <v>Chiriquí</v>
      </c>
      <c r="E1476" s="23">
        <f t="shared" si="546"/>
        <v>44098</v>
      </c>
      <c r="F1476" s="54">
        <f t="shared" si="547"/>
        <v>114</v>
      </c>
      <c r="G1476" cm="1">
        <f t="array" ref="G1476">+INDEX('Casos ACUM Prov'!$CK$3:$OM$16,'TODO PROVINCIA'!C1476+1,'TODO PROVINCIA'!F1476)</f>
        <v>0</v>
      </c>
      <c r="H1476">
        <f t="shared" si="539"/>
        <v>0</v>
      </c>
      <c r="I1476" cm="1">
        <f t="array" ref="I1476">+INDEX('Muertes-PROV'!$C$3:$GE$16,$C1476+1,$F1476)</f>
        <v>0</v>
      </c>
      <c r="J1476">
        <f t="shared" si="540"/>
        <v>0</v>
      </c>
      <c r="K1476" cm="1">
        <f t="array" ref="K1476">+INDEX('rECUPERA-prov'!$C$3:$LA$16,$C1476+1,$F1476)</f>
        <v>0</v>
      </c>
      <c r="L1476">
        <f t="shared" si="541"/>
        <v>0</v>
      </c>
      <c r="M1476">
        <f t="shared" si="548"/>
        <v>0</v>
      </c>
      <c r="N1476">
        <f t="shared" si="542"/>
        <v>0</v>
      </c>
      <c r="O1476" s="57">
        <f t="shared" si="549"/>
        <v>0</v>
      </c>
      <c r="P1476" s="57">
        <f t="shared" si="550"/>
        <v>0</v>
      </c>
      <c r="Q1476" s="57">
        <f t="shared" si="551"/>
        <v>0</v>
      </c>
      <c r="R1476" s="57">
        <f t="shared" si="552"/>
        <v>0</v>
      </c>
      <c r="S1476" s="57">
        <f t="shared" si="553"/>
        <v>0</v>
      </c>
      <c r="T1476" s="57">
        <f t="shared" si="554"/>
        <v>0</v>
      </c>
      <c r="U1476" s="57">
        <f t="shared" si="555"/>
        <v>0</v>
      </c>
      <c r="V1476" s="58">
        <f t="shared" si="556"/>
        <v>0</v>
      </c>
      <c r="W1476" s="58">
        <f t="shared" si="557"/>
        <v>0</v>
      </c>
      <c r="X1476" s="58">
        <f t="shared" si="558"/>
        <v>0</v>
      </c>
      <c r="Y1476" s="58">
        <f t="shared" si="559"/>
        <v>0</v>
      </c>
      <c r="Z1476">
        <f t="shared" si="543"/>
        <v>241928</v>
      </c>
    </row>
    <row r="1477" spans="1:26" x14ac:dyDescent="0.3">
      <c r="A1477" s="56" t="str">
        <f t="shared" si="545"/>
        <v>OUT TIME</v>
      </c>
      <c r="B1477" s="56" t="str">
        <f t="shared" ref="B1477:B1540" si="562">+IFERROR(IF(A1490="OUT TIME","ultimo","no"),"no")</f>
        <v>ultimo</v>
      </c>
      <c r="C1477" s="55">
        <f t="shared" si="561"/>
        <v>5</v>
      </c>
      <c r="D1477" t="str">
        <f t="shared" si="561"/>
        <v>Darién</v>
      </c>
      <c r="E1477" s="23">
        <f t="shared" si="546"/>
        <v>44098</v>
      </c>
      <c r="F1477" s="54">
        <f t="shared" si="547"/>
        <v>114</v>
      </c>
      <c r="G1477" cm="1">
        <f t="array" ref="G1477">+INDEX('Casos ACUM Prov'!$CK$3:$OM$16,'TODO PROVINCIA'!C1477+1,'TODO PROVINCIA'!F1477)</f>
        <v>0</v>
      </c>
      <c r="H1477">
        <f t="shared" si="539"/>
        <v>0</v>
      </c>
      <c r="I1477" cm="1">
        <f t="array" ref="I1477">+INDEX('Muertes-PROV'!$C$3:$GE$16,$C1477+1,$F1477)</f>
        <v>0</v>
      </c>
      <c r="J1477">
        <f t="shared" si="540"/>
        <v>0</v>
      </c>
      <c r="K1477" cm="1">
        <f t="array" ref="K1477">+INDEX('rECUPERA-prov'!$C$3:$LA$16,$C1477+1,$F1477)</f>
        <v>0</v>
      </c>
      <c r="L1477">
        <f t="shared" si="541"/>
        <v>0</v>
      </c>
      <c r="M1477">
        <f t="shared" si="548"/>
        <v>0</v>
      </c>
      <c r="N1477">
        <f t="shared" si="542"/>
        <v>0</v>
      </c>
      <c r="O1477" s="57">
        <f t="shared" si="549"/>
        <v>0</v>
      </c>
      <c r="P1477" s="57">
        <f t="shared" si="550"/>
        <v>0</v>
      </c>
      <c r="Q1477" s="57">
        <f t="shared" si="551"/>
        <v>0</v>
      </c>
      <c r="R1477" s="57">
        <f t="shared" si="552"/>
        <v>0</v>
      </c>
      <c r="S1477" s="57">
        <f t="shared" si="553"/>
        <v>0</v>
      </c>
      <c r="T1477" s="57">
        <f t="shared" si="554"/>
        <v>0</v>
      </c>
      <c r="U1477" s="57">
        <f t="shared" si="555"/>
        <v>0</v>
      </c>
      <c r="V1477" s="58">
        <f t="shared" si="556"/>
        <v>0</v>
      </c>
      <c r="W1477" s="58">
        <f t="shared" si="557"/>
        <v>0</v>
      </c>
      <c r="X1477" s="58">
        <f t="shared" si="558"/>
        <v>0</v>
      </c>
      <c r="Y1477" s="58">
        <f t="shared" si="559"/>
        <v>0</v>
      </c>
      <c r="Z1477">
        <f t="shared" si="543"/>
        <v>10001</v>
      </c>
    </row>
    <row r="1478" spans="1:26" x14ac:dyDescent="0.3">
      <c r="A1478" s="56" t="str">
        <f t="shared" si="545"/>
        <v>OUT TIME</v>
      </c>
      <c r="B1478" s="56" t="str">
        <f t="shared" si="562"/>
        <v>ultimo</v>
      </c>
      <c r="C1478" s="55">
        <f t="shared" si="561"/>
        <v>6</v>
      </c>
      <c r="D1478" t="str">
        <f t="shared" si="561"/>
        <v>Herrera</v>
      </c>
      <c r="E1478" s="23">
        <f t="shared" si="546"/>
        <v>44098</v>
      </c>
      <c r="F1478" s="54">
        <f t="shared" si="547"/>
        <v>114</v>
      </c>
      <c r="G1478" cm="1">
        <f t="array" ref="G1478">+INDEX('Casos ACUM Prov'!$CK$3:$OM$16,'TODO PROVINCIA'!C1478+1,'TODO PROVINCIA'!F1478)</f>
        <v>0</v>
      </c>
      <c r="H1478">
        <f t="shared" si="539"/>
        <v>0</v>
      </c>
      <c r="I1478" cm="1">
        <f t="array" ref="I1478">+INDEX('Muertes-PROV'!$C$3:$GE$16,$C1478+1,$F1478)</f>
        <v>0</v>
      </c>
      <c r="J1478">
        <f t="shared" si="540"/>
        <v>0</v>
      </c>
      <c r="K1478" cm="1">
        <f t="array" ref="K1478">+INDEX('rECUPERA-prov'!$C$3:$LA$16,$C1478+1,$F1478)</f>
        <v>0</v>
      </c>
      <c r="L1478">
        <f t="shared" si="541"/>
        <v>0</v>
      </c>
      <c r="M1478">
        <f t="shared" si="548"/>
        <v>0</v>
      </c>
      <c r="N1478">
        <f t="shared" si="542"/>
        <v>0</v>
      </c>
      <c r="O1478" s="57">
        <f t="shared" si="549"/>
        <v>0</v>
      </c>
      <c r="P1478" s="57">
        <f t="shared" si="550"/>
        <v>0</v>
      </c>
      <c r="Q1478" s="57">
        <f t="shared" si="551"/>
        <v>0</v>
      </c>
      <c r="R1478" s="57">
        <f t="shared" si="552"/>
        <v>0</v>
      </c>
      <c r="S1478" s="57">
        <f t="shared" si="553"/>
        <v>0</v>
      </c>
      <c r="T1478" s="57">
        <f t="shared" si="554"/>
        <v>0</v>
      </c>
      <c r="U1478" s="57">
        <f t="shared" si="555"/>
        <v>0</v>
      </c>
      <c r="V1478" s="58">
        <f t="shared" si="556"/>
        <v>0</v>
      </c>
      <c r="W1478" s="58">
        <f t="shared" si="557"/>
        <v>0</v>
      </c>
      <c r="X1478" s="58">
        <f t="shared" si="558"/>
        <v>0</v>
      </c>
      <c r="Y1478" s="58">
        <f t="shared" si="559"/>
        <v>0</v>
      </c>
      <c r="Z1478">
        <f t="shared" si="543"/>
        <v>33109</v>
      </c>
    </row>
    <row r="1479" spans="1:26" x14ac:dyDescent="0.3">
      <c r="A1479" s="56" t="str">
        <f t="shared" si="545"/>
        <v>OUT TIME</v>
      </c>
      <c r="B1479" s="56" t="str">
        <f t="shared" si="562"/>
        <v>ultimo</v>
      </c>
      <c r="C1479" s="55">
        <f t="shared" si="561"/>
        <v>7</v>
      </c>
      <c r="D1479" t="str">
        <f t="shared" si="561"/>
        <v>Los Santos</v>
      </c>
      <c r="E1479" s="23">
        <f t="shared" si="546"/>
        <v>44098</v>
      </c>
      <c r="F1479" s="54">
        <f t="shared" si="547"/>
        <v>114</v>
      </c>
      <c r="G1479" cm="1">
        <f t="array" ref="G1479">+INDEX('Casos ACUM Prov'!$CK$3:$OM$16,'TODO PROVINCIA'!C1479+1,'TODO PROVINCIA'!F1479)</f>
        <v>0</v>
      </c>
      <c r="H1479">
        <f t="shared" si="539"/>
        <v>0</v>
      </c>
      <c r="I1479" cm="1">
        <f t="array" ref="I1479">+INDEX('Muertes-PROV'!$C$3:$GE$16,$C1479+1,$F1479)</f>
        <v>0</v>
      </c>
      <c r="J1479">
        <f t="shared" si="540"/>
        <v>0</v>
      </c>
      <c r="K1479" cm="1">
        <f t="array" ref="K1479">+INDEX('rECUPERA-prov'!$C$3:$LA$16,$C1479+1,$F1479)</f>
        <v>0</v>
      </c>
      <c r="L1479">
        <f t="shared" si="541"/>
        <v>0</v>
      </c>
      <c r="M1479">
        <f t="shared" si="548"/>
        <v>0</v>
      </c>
      <c r="N1479">
        <f t="shared" si="542"/>
        <v>0</v>
      </c>
      <c r="O1479" s="57">
        <f t="shared" si="549"/>
        <v>0</v>
      </c>
      <c r="P1479" s="57">
        <f t="shared" si="550"/>
        <v>0</v>
      </c>
      <c r="Q1479" s="57">
        <f t="shared" si="551"/>
        <v>0</v>
      </c>
      <c r="R1479" s="57">
        <f t="shared" si="552"/>
        <v>0</v>
      </c>
      <c r="S1479" s="57">
        <f t="shared" si="553"/>
        <v>0</v>
      </c>
      <c r="T1479" s="57">
        <f t="shared" si="554"/>
        <v>0</v>
      </c>
      <c r="U1479" s="57">
        <f t="shared" si="555"/>
        <v>0</v>
      </c>
      <c r="V1479" s="58">
        <f t="shared" si="556"/>
        <v>0</v>
      </c>
      <c r="W1479" s="58">
        <f t="shared" si="557"/>
        <v>0</v>
      </c>
      <c r="X1479" s="58">
        <f t="shared" si="558"/>
        <v>0</v>
      </c>
      <c r="Y1479" s="58">
        <f t="shared" si="559"/>
        <v>0</v>
      </c>
      <c r="Z1479">
        <f t="shared" si="543"/>
        <v>156747</v>
      </c>
    </row>
    <row r="1480" spans="1:26" x14ac:dyDescent="0.3">
      <c r="A1480" s="56" t="str">
        <f t="shared" si="545"/>
        <v>OUT TIME</v>
      </c>
      <c r="B1480" s="56" t="str">
        <f t="shared" si="562"/>
        <v>ultimo</v>
      </c>
      <c r="C1480" s="55">
        <f t="shared" si="561"/>
        <v>8</v>
      </c>
      <c r="D1480" t="str">
        <f t="shared" si="561"/>
        <v>Panamá</v>
      </c>
      <c r="E1480" s="23">
        <f t="shared" si="546"/>
        <v>44098</v>
      </c>
      <c r="F1480" s="54">
        <f t="shared" si="547"/>
        <v>114</v>
      </c>
      <c r="G1480" cm="1">
        <f t="array" ref="G1480">+INDEX('Casos ACUM Prov'!$CK$3:$OM$16,'TODO PROVINCIA'!C1480+1,'TODO PROVINCIA'!F1480)</f>
        <v>0</v>
      </c>
      <c r="H1480">
        <f t="shared" si="539"/>
        <v>0</v>
      </c>
      <c r="I1480" cm="1">
        <f t="array" ref="I1480">+INDEX('Muertes-PROV'!$C$3:$GE$16,$C1480+1,$F1480)</f>
        <v>0</v>
      </c>
      <c r="J1480">
        <f t="shared" si="540"/>
        <v>0</v>
      </c>
      <c r="K1480" cm="1">
        <f t="array" ref="K1480">+INDEX('rECUPERA-prov'!$C$3:$LA$16,$C1480+1,$F1480)</f>
        <v>0</v>
      </c>
      <c r="L1480">
        <f t="shared" si="541"/>
        <v>0</v>
      </c>
      <c r="M1480">
        <f t="shared" si="548"/>
        <v>0</v>
      </c>
      <c r="N1480">
        <f t="shared" si="542"/>
        <v>0</v>
      </c>
      <c r="O1480" s="57">
        <f t="shared" si="549"/>
        <v>0</v>
      </c>
      <c r="P1480" s="57">
        <f t="shared" si="550"/>
        <v>0</v>
      </c>
      <c r="Q1480" s="57">
        <f t="shared" si="551"/>
        <v>0</v>
      </c>
      <c r="R1480" s="57">
        <f t="shared" si="552"/>
        <v>0</v>
      </c>
      <c r="S1480" s="57">
        <f t="shared" si="553"/>
        <v>0</v>
      </c>
      <c r="T1480" s="57">
        <f t="shared" si="554"/>
        <v>0</v>
      </c>
      <c r="U1480" s="57">
        <f t="shared" si="555"/>
        <v>0</v>
      </c>
      <c r="V1480" s="58">
        <f t="shared" si="556"/>
        <v>0</v>
      </c>
      <c r="W1480" s="58">
        <f t="shared" si="557"/>
        <v>0</v>
      </c>
      <c r="X1480" s="58">
        <f t="shared" si="558"/>
        <v>0</v>
      </c>
      <c r="Y1480" s="58">
        <f t="shared" si="559"/>
        <v>0</v>
      </c>
      <c r="Z1480">
        <f t="shared" si="543"/>
        <v>109955</v>
      </c>
    </row>
    <row r="1481" spans="1:26" x14ac:dyDescent="0.3">
      <c r="A1481" s="56" t="str">
        <f t="shared" si="545"/>
        <v>OUT TIME</v>
      </c>
      <c r="B1481" s="56" t="str">
        <f t="shared" si="562"/>
        <v>ultimo</v>
      </c>
      <c r="C1481" s="55">
        <f t="shared" si="561"/>
        <v>9</v>
      </c>
      <c r="D1481" t="str">
        <f t="shared" si="561"/>
        <v>Veraguas</v>
      </c>
      <c r="E1481" s="23">
        <f t="shared" si="546"/>
        <v>44098</v>
      </c>
      <c r="F1481" s="54">
        <f t="shared" si="547"/>
        <v>114</v>
      </c>
      <c r="G1481" cm="1">
        <f t="array" ref="G1481">+INDEX('Casos ACUM Prov'!$CK$3:$OM$16,'TODO PROVINCIA'!C1481+1,'TODO PROVINCIA'!F1481)</f>
        <v>0</v>
      </c>
      <c r="H1481">
        <f t="shared" si="539"/>
        <v>0</v>
      </c>
      <c r="I1481" cm="1">
        <f t="array" ref="I1481">+INDEX('Muertes-PROV'!$C$3:$GE$16,$C1481+1,$F1481)</f>
        <v>0</v>
      </c>
      <c r="J1481">
        <f t="shared" si="540"/>
        <v>0</v>
      </c>
      <c r="K1481" cm="1">
        <f t="array" ref="K1481">+INDEX('rECUPERA-prov'!$C$3:$LA$16,$C1481+1,$F1481)</f>
        <v>0</v>
      </c>
      <c r="L1481">
        <f t="shared" si="541"/>
        <v>0</v>
      </c>
      <c r="M1481">
        <f t="shared" si="548"/>
        <v>0</v>
      </c>
      <c r="N1481">
        <f t="shared" si="542"/>
        <v>0</v>
      </c>
      <c r="O1481" s="57">
        <f t="shared" si="549"/>
        <v>0</v>
      </c>
      <c r="P1481" s="57">
        <f t="shared" si="550"/>
        <v>0</v>
      </c>
      <c r="Q1481" s="57">
        <f t="shared" si="551"/>
        <v>0</v>
      </c>
      <c r="R1481" s="57">
        <f t="shared" si="552"/>
        <v>0</v>
      </c>
      <c r="S1481" s="57">
        <f t="shared" si="553"/>
        <v>0</v>
      </c>
      <c r="T1481" s="57">
        <f t="shared" si="554"/>
        <v>0</v>
      </c>
      <c r="U1481" s="57">
        <f t="shared" si="555"/>
        <v>0</v>
      </c>
      <c r="V1481" s="58">
        <f t="shared" si="556"/>
        <v>0</v>
      </c>
      <c r="W1481" s="58">
        <f t="shared" si="557"/>
        <v>0</v>
      </c>
      <c r="X1481" s="58">
        <f t="shared" si="558"/>
        <v>0</v>
      </c>
      <c r="Y1481" s="58">
        <f t="shared" si="559"/>
        <v>0</v>
      </c>
      <c r="Z1481">
        <f t="shared" si="543"/>
        <v>109955</v>
      </c>
    </row>
    <row r="1482" spans="1:26" x14ac:dyDescent="0.3">
      <c r="A1482" s="56" t="str">
        <f t="shared" si="545"/>
        <v>OUT TIME</v>
      </c>
      <c r="B1482" s="56" t="str">
        <f t="shared" si="562"/>
        <v>ultimo</v>
      </c>
      <c r="C1482" s="55">
        <f t="shared" si="561"/>
        <v>10</v>
      </c>
      <c r="D1482" t="str">
        <f t="shared" si="561"/>
        <v>Comarca Kuna Yala</v>
      </c>
      <c r="E1482" s="23">
        <f t="shared" si="546"/>
        <v>44098</v>
      </c>
      <c r="F1482" s="54">
        <f t="shared" si="547"/>
        <v>114</v>
      </c>
      <c r="G1482" cm="1">
        <f t="array" ref="G1482">+INDEX('Casos ACUM Prov'!$CK$3:$OM$16,'TODO PROVINCIA'!C1482+1,'TODO PROVINCIA'!F1482)</f>
        <v>0</v>
      </c>
      <c r="H1482">
        <f t="shared" si="539"/>
        <v>0</v>
      </c>
      <c r="I1482" cm="1">
        <f t="array" ref="I1482">+INDEX('Muertes-PROV'!$C$3:$GE$16,$C1482+1,$F1482)</f>
        <v>0</v>
      </c>
      <c r="J1482">
        <f t="shared" si="540"/>
        <v>0</v>
      </c>
      <c r="K1482" cm="1">
        <f t="array" ref="K1482">+INDEX('rECUPERA-prov'!$C$3:$LA$16,$C1482+1,$F1482)</f>
        <v>0</v>
      </c>
      <c r="L1482">
        <f t="shared" si="541"/>
        <v>0</v>
      </c>
      <c r="M1482">
        <f t="shared" si="548"/>
        <v>0</v>
      </c>
      <c r="N1482">
        <f t="shared" si="542"/>
        <v>0</v>
      </c>
      <c r="O1482" s="57">
        <f t="shared" si="549"/>
        <v>0</v>
      </c>
      <c r="P1482" s="57">
        <f t="shared" si="550"/>
        <v>0</v>
      </c>
      <c r="Q1482" s="57">
        <f t="shared" si="551"/>
        <v>0</v>
      </c>
      <c r="R1482" s="57">
        <f t="shared" si="552"/>
        <v>0</v>
      </c>
      <c r="S1482" s="57">
        <f t="shared" si="553"/>
        <v>0</v>
      </c>
      <c r="T1482" s="57">
        <f t="shared" si="554"/>
        <v>0</v>
      </c>
      <c r="U1482" s="57">
        <f t="shared" si="555"/>
        <v>0</v>
      </c>
      <c r="V1482" s="58">
        <f t="shared" si="556"/>
        <v>0</v>
      </c>
      <c r="W1482" s="58">
        <f t="shared" si="557"/>
        <v>0</v>
      </c>
      <c r="X1482" s="58">
        <f t="shared" si="558"/>
        <v>0</v>
      </c>
      <c r="Y1482" s="58">
        <f t="shared" si="559"/>
        <v>0</v>
      </c>
      <c r="Z1482">
        <f t="shared" si="543"/>
        <v>89592</v>
      </c>
    </row>
    <row r="1483" spans="1:26" x14ac:dyDescent="0.3">
      <c r="A1483" s="56" t="str">
        <f t="shared" si="545"/>
        <v>OUT TIME</v>
      </c>
      <c r="B1483" s="56" t="str">
        <f t="shared" si="562"/>
        <v>ultimo</v>
      </c>
      <c r="C1483" s="55">
        <f t="shared" si="561"/>
        <v>11</v>
      </c>
      <c r="D1483" t="str">
        <f t="shared" si="561"/>
        <v>Comarca Emberá Wounaán</v>
      </c>
      <c r="E1483" s="23">
        <f t="shared" si="546"/>
        <v>44098</v>
      </c>
      <c r="F1483" s="54">
        <f t="shared" si="547"/>
        <v>114</v>
      </c>
      <c r="G1483" cm="1">
        <f t="array" ref="G1483">+INDEX('Casos ACUM Prov'!$CK$3:$OM$16,'TODO PROVINCIA'!C1483+1,'TODO PROVINCIA'!F1483)</f>
        <v>0</v>
      </c>
      <c r="H1483">
        <f t="shared" si="539"/>
        <v>0</v>
      </c>
      <c r="I1483" cm="1">
        <f t="array" ref="I1483">+INDEX('Muertes-PROV'!$C$3:$GE$16,$C1483+1,$F1483)</f>
        <v>0</v>
      </c>
      <c r="J1483">
        <f t="shared" si="540"/>
        <v>0</v>
      </c>
      <c r="K1483" cm="1">
        <f t="array" ref="K1483">+INDEX('rECUPERA-prov'!$C$3:$LA$16,$C1483+1,$F1483)</f>
        <v>0</v>
      </c>
      <c r="L1483">
        <f t="shared" si="541"/>
        <v>0</v>
      </c>
      <c r="M1483">
        <f t="shared" si="548"/>
        <v>0</v>
      </c>
      <c r="N1483">
        <f t="shared" si="542"/>
        <v>0</v>
      </c>
      <c r="O1483" s="57">
        <f t="shared" si="549"/>
        <v>0</v>
      </c>
      <c r="P1483" s="57">
        <f t="shared" si="550"/>
        <v>0</v>
      </c>
      <c r="Q1483" s="57">
        <f t="shared" si="551"/>
        <v>0</v>
      </c>
      <c r="R1483" s="57">
        <f t="shared" si="552"/>
        <v>0</v>
      </c>
      <c r="S1483" s="57">
        <f t="shared" si="553"/>
        <v>0</v>
      </c>
      <c r="T1483" s="57">
        <f t="shared" si="554"/>
        <v>0</v>
      </c>
      <c r="U1483" s="57">
        <f t="shared" si="555"/>
        <v>0</v>
      </c>
      <c r="V1483" s="58">
        <f t="shared" si="556"/>
        <v>0</v>
      </c>
      <c r="W1483" s="58">
        <f t="shared" si="557"/>
        <v>0</v>
      </c>
      <c r="X1483" s="58">
        <f t="shared" si="558"/>
        <v>0</v>
      </c>
      <c r="Y1483" s="58">
        <f t="shared" si="559"/>
        <v>0</v>
      </c>
      <c r="Z1483">
        <f t="shared" si="543"/>
        <v>1249032</v>
      </c>
    </row>
    <row r="1484" spans="1:26" x14ac:dyDescent="0.3">
      <c r="A1484" s="56" t="str">
        <f t="shared" si="545"/>
        <v>OUT TIME</v>
      </c>
      <c r="B1484" s="56" t="str">
        <f t="shared" si="562"/>
        <v>ultimo</v>
      </c>
      <c r="C1484" s="55">
        <f t="shared" ref="C1484:D1499" si="563">+C1471</f>
        <v>12</v>
      </c>
      <c r="D1484" t="str">
        <f t="shared" si="563"/>
        <v>Comarca Ngäbe Buglé</v>
      </c>
      <c r="E1484" s="23">
        <f t="shared" si="546"/>
        <v>44098</v>
      </c>
      <c r="F1484" s="54">
        <f t="shared" si="547"/>
        <v>114</v>
      </c>
      <c r="G1484" cm="1">
        <f t="array" ref="G1484">+INDEX('Casos ACUM Prov'!$CK$3:$OM$16,'TODO PROVINCIA'!C1484+1,'TODO PROVINCIA'!F1484)</f>
        <v>0</v>
      </c>
      <c r="H1484">
        <f t="shared" si="539"/>
        <v>0</v>
      </c>
      <c r="I1484" cm="1">
        <f t="array" ref="I1484">+INDEX('Muertes-PROV'!$C$3:$GE$16,$C1484+1,$F1484)</f>
        <v>0</v>
      </c>
      <c r="J1484">
        <f t="shared" si="540"/>
        <v>0</v>
      </c>
      <c r="K1484" cm="1">
        <f t="array" ref="K1484">+INDEX('rECUPERA-prov'!$C$3:$LA$16,$C1484+1,$F1484)</f>
        <v>0</v>
      </c>
      <c r="L1484">
        <f t="shared" si="541"/>
        <v>0</v>
      </c>
      <c r="M1484">
        <f t="shared" si="548"/>
        <v>0</v>
      </c>
      <c r="N1484">
        <f t="shared" si="542"/>
        <v>0</v>
      </c>
      <c r="O1484" s="57">
        <f t="shared" si="549"/>
        <v>0</v>
      </c>
      <c r="P1484" s="57">
        <f t="shared" si="550"/>
        <v>0</v>
      </c>
      <c r="Q1484" s="57">
        <f t="shared" si="551"/>
        <v>0</v>
      </c>
      <c r="R1484" s="57">
        <f t="shared" si="552"/>
        <v>0</v>
      </c>
      <c r="S1484" s="57">
        <f t="shared" si="553"/>
        <v>0</v>
      </c>
      <c r="T1484" s="57">
        <f t="shared" si="554"/>
        <v>0</v>
      </c>
      <c r="U1484" s="57">
        <f t="shared" si="555"/>
        <v>0</v>
      </c>
      <c r="V1484" s="58">
        <f t="shared" si="556"/>
        <v>0</v>
      </c>
      <c r="W1484" s="58">
        <f t="shared" si="557"/>
        <v>0</v>
      </c>
      <c r="X1484" s="58">
        <f t="shared" si="558"/>
        <v>0</v>
      </c>
      <c r="Y1484" s="58">
        <f t="shared" si="559"/>
        <v>0</v>
      </c>
      <c r="Z1484">
        <f t="shared" si="543"/>
        <v>464038</v>
      </c>
    </row>
    <row r="1485" spans="1:26" x14ac:dyDescent="0.3">
      <c r="A1485" s="56" t="str">
        <f t="shared" si="545"/>
        <v>OUT TIME</v>
      </c>
      <c r="B1485" s="56" t="str">
        <f t="shared" si="562"/>
        <v>ultimo</v>
      </c>
      <c r="C1485" s="55">
        <f t="shared" si="563"/>
        <v>13</v>
      </c>
      <c r="D1485" t="str">
        <f t="shared" si="563"/>
        <v>Panamá Oeste</v>
      </c>
      <c r="E1485" s="23">
        <f t="shared" si="546"/>
        <v>44098</v>
      </c>
      <c r="F1485" s="54">
        <f t="shared" si="547"/>
        <v>114</v>
      </c>
      <c r="G1485" cm="1">
        <f t="array" ref="G1485">+INDEX('Casos ACUM Prov'!$CK$3:$OM$16,'TODO PROVINCIA'!C1485+1,'TODO PROVINCIA'!F1485)</f>
        <v>0</v>
      </c>
      <c r="H1485">
        <f t="shared" si="539"/>
        <v>0</v>
      </c>
      <c r="I1485" cm="1">
        <f t="array" ref="I1485">+INDEX('Muertes-PROV'!$C$3:$GE$16,$C1485+1,$F1485)</f>
        <v>0</v>
      </c>
      <c r="J1485">
        <f t="shared" si="540"/>
        <v>0</v>
      </c>
      <c r="K1485" cm="1">
        <f t="array" ref="K1485">+INDEX('rECUPERA-prov'!$C$3:$LA$16,$C1485+1,$F1485)</f>
        <v>0</v>
      </c>
      <c r="L1485">
        <f t="shared" si="541"/>
        <v>0</v>
      </c>
      <c r="M1485">
        <f t="shared" si="548"/>
        <v>0</v>
      </c>
      <c r="N1485">
        <f t="shared" si="542"/>
        <v>0</v>
      </c>
      <c r="O1485" s="57">
        <f t="shared" si="549"/>
        <v>0</v>
      </c>
      <c r="P1485" s="57">
        <f t="shared" si="550"/>
        <v>0</v>
      </c>
      <c r="Q1485" s="57">
        <f t="shared" si="551"/>
        <v>0</v>
      </c>
      <c r="R1485" s="57">
        <f t="shared" si="552"/>
        <v>0</v>
      </c>
      <c r="S1485" s="57">
        <f t="shared" si="553"/>
        <v>0</v>
      </c>
      <c r="T1485" s="57">
        <f t="shared" si="554"/>
        <v>0</v>
      </c>
      <c r="U1485" s="57">
        <f t="shared" si="555"/>
        <v>0</v>
      </c>
      <c r="V1485" s="58">
        <f t="shared" si="556"/>
        <v>0</v>
      </c>
      <c r="W1485" s="58">
        <f t="shared" si="557"/>
        <v>0</v>
      </c>
      <c r="X1485" s="58">
        <f t="shared" si="558"/>
        <v>0</v>
      </c>
      <c r="Y1485" s="58">
        <f t="shared" si="559"/>
        <v>0</v>
      </c>
      <c r="Z1485">
        <f t="shared" si="543"/>
        <v>226991</v>
      </c>
    </row>
    <row r="1486" spans="1:26" x14ac:dyDescent="0.3">
      <c r="A1486" s="56" t="str">
        <f t="shared" si="545"/>
        <v>OUT TIME</v>
      </c>
      <c r="B1486" s="56" t="str">
        <f t="shared" si="562"/>
        <v>ultimo</v>
      </c>
      <c r="C1486" s="55">
        <f t="shared" si="563"/>
        <v>1</v>
      </c>
      <c r="D1486" t="str">
        <f t="shared" si="563"/>
        <v>Bocas del Toro</v>
      </c>
      <c r="E1486" s="23">
        <f t="shared" si="546"/>
        <v>44099</v>
      </c>
      <c r="F1486" s="54">
        <f t="shared" si="547"/>
        <v>115</v>
      </c>
      <c r="G1486" cm="1">
        <f t="array" ref="G1486">+INDEX('Casos ACUM Prov'!$CK$3:$OM$16,'TODO PROVINCIA'!C1486+1,'TODO PROVINCIA'!F1486)</f>
        <v>0</v>
      </c>
      <c r="H1486">
        <f t="shared" si="539"/>
        <v>0</v>
      </c>
      <c r="I1486" cm="1">
        <f t="array" ref="I1486">+INDEX('Muertes-PROV'!$C$3:$GE$16,$C1486+1,$F1486)</f>
        <v>0</v>
      </c>
      <c r="J1486">
        <f t="shared" si="540"/>
        <v>0</v>
      </c>
      <c r="K1486" cm="1">
        <f t="array" ref="K1486">+INDEX('rECUPERA-prov'!$C$3:$LA$16,$C1486+1,$F1486)</f>
        <v>0</v>
      </c>
      <c r="L1486">
        <f t="shared" si="541"/>
        <v>0</v>
      </c>
      <c r="M1486">
        <f t="shared" si="548"/>
        <v>0</v>
      </c>
      <c r="N1486">
        <f t="shared" si="542"/>
        <v>0</v>
      </c>
      <c r="O1486" s="57">
        <f t="shared" si="549"/>
        <v>0</v>
      </c>
      <c r="P1486" s="57">
        <f t="shared" si="550"/>
        <v>0</v>
      </c>
      <c r="Q1486" s="57">
        <f t="shared" si="551"/>
        <v>0</v>
      </c>
      <c r="R1486" s="57">
        <f t="shared" si="552"/>
        <v>0</v>
      </c>
      <c r="S1486" s="57">
        <f t="shared" si="553"/>
        <v>0</v>
      </c>
      <c r="T1486" s="57">
        <f t="shared" si="554"/>
        <v>0</v>
      </c>
      <c r="U1486" s="57">
        <f t="shared" si="555"/>
        <v>0</v>
      </c>
      <c r="V1486" s="58">
        <f t="shared" si="556"/>
        <v>0</v>
      </c>
      <c r="W1486" s="58">
        <f t="shared" si="557"/>
        <v>0</v>
      </c>
      <c r="X1486" s="58">
        <f t="shared" si="558"/>
        <v>0</v>
      </c>
      <c r="Y1486" s="58">
        <f t="shared" si="559"/>
        <v>0</v>
      </c>
      <c r="Z1486">
        <f t="shared" si="543"/>
        <v>125461</v>
      </c>
    </row>
    <row r="1487" spans="1:26" x14ac:dyDescent="0.3">
      <c r="A1487" s="56" t="str">
        <f t="shared" si="545"/>
        <v>OUT TIME</v>
      </c>
      <c r="B1487" s="56" t="str">
        <f t="shared" si="562"/>
        <v>ultimo</v>
      </c>
      <c r="C1487" s="55">
        <f t="shared" si="563"/>
        <v>2</v>
      </c>
      <c r="D1487" t="str">
        <f t="shared" si="563"/>
        <v>Coclé</v>
      </c>
      <c r="E1487" s="23">
        <f t="shared" si="546"/>
        <v>44099</v>
      </c>
      <c r="F1487" s="54">
        <f t="shared" si="547"/>
        <v>115</v>
      </c>
      <c r="G1487" cm="1">
        <f t="array" ref="G1487">+INDEX('Casos ACUM Prov'!$CK$3:$OM$16,'TODO PROVINCIA'!C1487+1,'TODO PROVINCIA'!F1487)</f>
        <v>0</v>
      </c>
      <c r="H1487">
        <f t="shared" si="539"/>
        <v>0</v>
      </c>
      <c r="I1487" cm="1">
        <f t="array" ref="I1487">+INDEX('Muertes-PROV'!$C$3:$GE$16,$C1487+1,$F1487)</f>
        <v>0</v>
      </c>
      <c r="J1487">
        <f t="shared" si="540"/>
        <v>0</v>
      </c>
      <c r="K1487" cm="1">
        <f t="array" ref="K1487">+INDEX('rECUPERA-prov'!$C$3:$LA$16,$C1487+1,$F1487)</f>
        <v>0</v>
      </c>
      <c r="L1487">
        <f t="shared" si="541"/>
        <v>0</v>
      </c>
      <c r="M1487">
        <f t="shared" si="548"/>
        <v>0</v>
      </c>
      <c r="N1487">
        <f t="shared" si="542"/>
        <v>0</v>
      </c>
      <c r="O1487" s="57">
        <f t="shared" si="549"/>
        <v>0</v>
      </c>
      <c r="P1487" s="57">
        <f t="shared" si="550"/>
        <v>0</v>
      </c>
      <c r="Q1487" s="57">
        <f t="shared" si="551"/>
        <v>0</v>
      </c>
      <c r="R1487" s="57">
        <f t="shared" si="552"/>
        <v>0</v>
      </c>
      <c r="S1487" s="57">
        <f t="shared" si="553"/>
        <v>0</v>
      </c>
      <c r="T1487" s="57">
        <f t="shared" si="554"/>
        <v>0</v>
      </c>
      <c r="U1487" s="57">
        <f t="shared" si="555"/>
        <v>0</v>
      </c>
      <c r="V1487" s="58">
        <f t="shared" si="556"/>
        <v>0</v>
      </c>
      <c r="W1487" s="58">
        <f t="shared" si="557"/>
        <v>0</v>
      </c>
      <c r="X1487" s="58">
        <f t="shared" si="558"/>
        <v>0</v>
      </c>
      <c r="Y1487" s="58">
        <f t="shared" si="559"/>
        <v>0</v>
      </c>
      <c r="Z1487">
        <f t="shared" si="543"/>
        <v>416873</v>
      </c>
    </row>
    <row r="1488" spans="1:26" x14ac:dyDescent="0.3">
      <c r="A1488" s="56" t="str">
        <f t="shared" si="545"/>
        <v>OUT TIME</v>
      </c>
      <c r="B1488" s="56" t="str">
        <f t="shared" si="562"/>
        <v>ultimo</v>
      </c>
      <c r="C1488" s="55">
        <f t="shared" si="563"/>
        <v>3</v>
      </c>
      <c r="D1488" t="str">
        <f t="shared" si="563"/>
        <v>Colón</v>
      </c>
      <c r="E1488" s="23">
        <f t="shared" si="546"/>
        <v>44099</v>
      </c>
      <c r="F1488" s="54">
        <f t="shared" si="547"/>
        <v>115</v>
      </c>
      <c r="G1488" cm="1">
        <f t="array" ref="G1488">+INDEX('Casos ACUM Prov'!$CK$3:$OM$16,'TODO PROVINCIA'!C1488+1,'TODO PROVINCIA'!F1488)</f>
        <v>0</v>
      </c>
      <c r="H1488">
        <f t="shared" si="539"/>
        <v>0</v>
      </c>
      <c r="I1488" cm="1">
        <f t="array" ref="I1488">+INDEX('Muertes-PROV'!$C$3:$GE$16,$C1488+1,$F1488)</f>
        <v>0</v>
      </c>
      <c r="J1488">
        <f t="shared" si="540"/>
        <v>0</v>
      </c>
      <c r="K1488" cm="1">
        <f t="array" ref="K1488">+INDEX('rECUPERA-prov'!$C$3:$LA$16,$C1488+1,$F1488)</f>
        <v>0</v>
      </c>
      <c r="L1488">
        <f t="shared" si="541"/>
        <v>0</v>
      </c>
      <c r="M1488">
        <f t="shared" si="548"/>
        <v>0</v>
      </c>
      <c r="N1488">
        <f t="shared" si="542"/>
        <v>0</v>
      </c>
      <c r="O1488" s="57">
        <f t="shared" si="549"/>
        <v>0</v>
      </c>
      <c r="P1488" s="57">
        <f t="shared" si="550"/>
        <v>0</v>
      </c>
      <c r="Q1488" s="57">
        <f t="shared" si="551"/>
        <v>0</v>
      </c>
      <c r="R1488" s="57">
        <f t="shared" si="552"/>
        <v>0</v>
      </c>
      <c r="S1488" s="57">
        <f t="shared" si="553"/>
        <v>0</v>
      </c>
      <c r="T1488" s="57">
        <f t="shared" si="554"/>
        <v>0</v>
      </c>
      <c r="U1488" s="57">
        <f t="shared" si="555"/>
        <v>0</v>
      </c>
      <c r="V1488" s="58">
        <f t="shared" si="556"/>
        <v>0</v>
      </c>
      <c r="W1488" s="58">
        <f t="shared" si="557"/>
        <v>0</v>
      </c>
      <c r="X1488" s="58">
        <f t="shared" si="558"/>
        <v>0</v>
      </c>
      <c r="Y1488" s="58">
        <f t="shared" si="559"/>
        <v>0</v>
      </c>
      <c r="Z1488">
        <f t="shared" si="543"/>
        <v>233708</v>
      </c>
    </row>
    <row r="1489" spans="1:26" x14ac:dyDescent="0.3">
      <c r="A1489" s="56" t="str">
        <f t="shared" si="545"/>
        <v>OUT TIME</v>
      </c>
      <c r="B1489" s="56" t="str">
        <f t="shared" si="562"/>
        <v>ultimo</v>
      </c>
      <c r="C1489" s="55">
        <f t="shared" si="563"/>
        <v>4</v>
      </c>
      <c r="D1489" t="str">
        <f t="shared" si="563"/>
        <v>Chiriquí</v>
      </c>
      <c r="E1489" s="23">
        <f t="shared" si="546"/>
        <v>44099</v>
      </c>
      <c r="F1489" s="54">
        <f t="shared" si="547"/>
        <v>115</v>
      </c>
      <c r="G1489" cm="1">
        <f t="array" ref="G1489">+INDEX('Casos ACUM Prov'!$CK$3:$OM$16,'TODO PROVINCIA'!C1489+1,'TODO PROVINCIA'!F1489)</f>
        <v>0</v>
      </c>
      <c r="H1489">
        <f t="shared" ref="H1489:H1552" si="564">+G1489-G1476</f>
        <v>0</v>
      </c>
      <c r="I1489" cm="1">
        <f t="array" ref="I1489">+INDEX('Muertes-PROV'!$C$3:$GE$16,$C1489+1,$F1489)</f>
        <v>0</v>
      </c>
      <c r="J1489">
        <f t="shared" ref="J1489:J1552" si="565">+I1489-I1476</f>
        <v>0</v>
      </c>
      <c r="K1489" cm="1">
        <f t="array" ref="K1489">+INDEX('rECUPERA-prov'!$C$3:$LA$16,$C1489+1,$F1489)</f>
        <v>0</v>
      </c>
      <c r="L1489">
        <f t="shared" ref="L1489:L1552" si="566">+K1489-K1476</f>
        <v>0</v>
      </c>
      <c r="M1489">
        <f t="shared" si="548"/>
        <v>0</v>
      </c>
      <c r="N1489">
        <f t="shared" ref="N1489:N1552" si="567">+M1489-M1476</f>
        <v>0</v>
      </c>
      <c r="O1489" s="57">
        <f t="shared" si="549"/>
        <v>0</v>
      </c>
      <c r="P1489" s="57">
        <f t="shared" si="550"/>
        <v>0</v>
      </c>
      <c r="Q1489" s="57">
        <f t="shared" si="551"/>
        <v>0</v>
      </c>
      <c r="R1489" s="57">
        <f t="shared" si="552"/>
        <v>0</v>
      </c>
      <c r="S1489" s="57">
        <f t="shared" si="553"/>
        <v>0</v>
      </c>
      <c r="T1489" s="57">
        <f t="shared" si="554"/>
        <v>0</v>
      </c>
      <c r="U1489" s="57">
        <f t="shared" si="555"/>
        <v>0</v>
      </c>
      <c r="V1489" s="58">
        <f t="shared" si="556"/>
        <v>0</v>
      </c>
      <c r="W1489" s="58">
        <f t="shared" si="557"/>
        <v>0</v>
      </c>
      <c r="X1489" s="58">
        <f t="shared" si="558"/>
        <v>0</v>
      </c>
      <c r="Y1489" s="58">
        <f t="shared" si="559"/>
        <v>0</v>
      </c>
      <c r="Z1489">
        <f t="shared" ref="Z1489:Z1552" si="568">+Z1476</f>
        <v>241928</v>
      </c>
    </row>
    <row r="1490" spans="1:26" x14ac:dyDescent="0.3">
      <c r="A1490" s="56" t="str">
        <f t="shared" si="545"/>
        <v>OUT TIME</v>
      </c>
      <c r="B1490" s="56" t="str">
        <f t="shared" si="562"/>
        <v>ultimo</v>
      </c>
      <c r="C1490" s="55">
        <f t="shared" si="563"/>
        <v>5</v>
      </c>
      <c r="D1490" t="str">
        <f t="shared" si="563"/>
        <v>Darién</v>
      </c>
      <c r="E1490" s="23">
        <f t="shared" si="546"/>
        <v>44099</v>
      </c>
      <c r="F1490" s="54">
        <f t="shared" si="547"/>
        <v>115</v>
      </c>
      <c r="G1490" cm="1">
        <f t="array" ref="G1490">+INDEX('Casos ACUM Prov'!$CK$3:$OM$16,'TODO PROVINCIA'!C1490+1,'TODO PROVINCIA'!F1490)</f>
        <v>0</v>
      </c>
      <c r="H1490">
        <f t="shared" si="564"/>
        <v>0</v>
      </c>
      <c r="I1490" cm="1">
        <f t="array" ref="I1490">+INDEX('Muertes-PROV'!$C$3:$GE$16,$C1490+1,$F1490)</f>
        <v>0</v>
      </c>
      <c r="J1490">
        <f t="shared" si="565"/>
        <v>0</v>
      </c>
      <c r="K1490" cm="1">
        <f t="array" ref="K1490">+INDEX('rECUPERA-prov'!$C$3:$LA$16,$C1490+1,$F1490)</f>
        <v>0</v>
      </c>
      <c r="L1490">
        <f t="shared" si="566"/>
        <v>0</v>
      </c>
      <c r="M1490">
        <f t="shared" si="548"/>
        <v>0</v>
      </c>
      <c r="N1490">
        <f t="shared" si="567"/>
        <v>0</v>
      </c>
      <c r="O1490" s="57">
        <f t="shared" si="549"/>
        <v>0</v>
      </c>
      <c r="P1490" s="57">
        <f t="shared" si="550"/>
        <v>0</v>
      </c>
      <c r="Q1490" s="57">
        <f t="shared" si="551"/>
        <v>0</v>
      </c>
      <c r="R1490" s="57">
        <f t="shared" si="552"/>
        <v>0</v>
      </c>
      <c r="S1490" s="57">
        <f t="shared" si="553"/>
        <v>0</v>
      </c>
      <c r="T1490" s="57">
        <f t="shared" si="554"/>
        <v>0</v>
      </c>
      <c r="U1490" s="57">
        <f t="shared" si="555"/>
        <v>0</v>
      </c>
      <c r="V1490" s="58">
        <f t="shared" si="556"/>
        <v>0</v>
      </c>
      <c r="W1490" s="58">
        <f t="shared" si="557"/>
        <v>0</v>
      </c>
      <c r="X1490" s="58">
        <f t="shared" si="558"/>
        <v>0</v>
      </c>
      <c r="Y1490" s="58">
        <f t="shared" si="559"/>
        <v>0</v>
      </c>
      <c r="Z1490">
        <f t="shared" si="568"/>
        <v>10001</v>
      </c>
    </row>
    <row r="1491" spans="1:26" x14ac:dyDescent="0.3">
      <c r="A1491" s="56" t="str">
        <f t="shared" si="545"/>
        <v>OUT TIME</v>
      </c>
      <c r="B1491" s="56" t="str">
        <f t="shared" si="562"/>
        <v>ultimo</v>
      </c>
      <c r="C1491" s="55">
        <f t="shared" si="563"/>
        <v>6</v>
      </c>
      <c r="D1491" t="str">
        <f t="shared" si="563"/>
        <v>Herrera</v>
      </c>
      <c r="E1491" s="23">
        <f t="shared" si="546"/>
        <v>44099</v>
      </c>
      <c r="F1491" s="54">
        <f t="shared" si="547"/>
        <v>115</v>
      </c>
      <c r="G1491" cm="1">
        <f t="array" ref="G1491">+INDEX('Casos ACUM Prov'!$CK$3:$OM$16,'TODO PROVINCIA'!C1491+1,'TODO PROVINCIA'!F1491)</f>
        <v>0</v>
      </c>
      <c r="H1491">
        <f t="shared" si="564"/>
        <v>0</v>
      </c>
      <c r="I1491" cm="1">
        <f t="array" ref="I1491">+INDEX('Muertes-PROV'!$C$3:$GE$16,$C1491+1,$F1491)</f>
        <v>0</v>
      </c>
      <c r="J1491">
        <f t="shared" si="565"/>
        <v>0</v>
      </c>
      <c r="K1491" cm="1">
        <f t="array" ref="K1491">+INDEX('rECUPERA-prov'!$C$3:$LA$16,$C1491+1,$F1491)</f>
        <v>0</v>
      </c>
      <c r="L1491">
        <f t="shared" si="566"/>
        <v>0</v>
      </c>
      <c r="M1491">
        <f t="shared" si="548"/>
        <v>0</v>
      </c>
      <c r="N1491">
        <f t="shared" si="567"/>
        <v>0</v>
      </c>
      <c r="O1491" s="57">
        <f t="shared" si="549"/>
        <v>0</v>
      </c>
      <c r="P1491" s="57">
        <f t="shared" si="550"/>
        <v>0</v>
      </c>
      <c r="Q1491" s="57">
        <f t="shared" si="551"/>
        <v>0</v>
      </c>
      <c r="R1491" s="57">
        <f t="shared" si="552"/>
        <v>0</v>
      </c>
      <c r="S1491" s="57">
        <f t="shared" si="553"/>
        <v>0</v>
      </c>
      <c r="T1491" s="57">
        <f t="shared" si="554"/>
        <v>0</v>
      </c>
      <c r="U1491" s="57">
        <f t="shared" si="555"/>
        <v>0</v>
      </c>
      <c r="V1491" s="58">
        <f t="shared" si="556"/>
        <v>0</v>
      </c>
      <c r="W1491" s="58">
        <f t="shared" si="557"/>
        <v>0</v>
      </c>
      <c r="X1491" s="58">
        <f t="shared" si="558"/>
        <v>0</v>
      </c>
      <c r="Y1491" s="58">
        <f t="shared" si="559"/>
        <v>0</v>
      </c>
      <c r="Z1491">
        <f t="shared" si="568"/>
        <v>33109</v>
      </c>
    </row>
    <row r="1492" spans="1:26" x14ac:dyDescent="0.3">
      <c r="A1492" s="56" t="str">
        <f t="shared" si="545"/>
        <v>OUT TIME</v>
      </c>
      <c r="B1492" s="56" t="str">
        <f t="shared" si="562"/>
        <v>ultimo</v>
      </c>
      <c r="C1492" s="55">
        <f t="shared" si="563"/>
        <v>7</v>
      </c>
      <c r="D1492" t="str">
        <f t="shared" si="563"/>
        <v>Los Santos</v>
      </c>
      <c r="E1492" s="23">
        <f t="shared" si="546"/>
        <v>44099</v>
      </c>
      <c r="F1492" s="54">
        <f t="shared" si="547"/>
        <v>115</v>
      </c>
      <c r="G1492" cm="1">
        <f t="array" ref="G1492">+INDEX('Casos ACUM Prov'!$CK$3:$OM$16,'TODO PROVINCIA'!C1492+1,'TODO PROVINCIA'!F1492)</f>
        <v>0</v>
      </c>
      <c r="H1492">
        <f t="shared" si="564"/>
        <v>0</v>
      </c>
      <c r="I1492" cm="1">
        <f t="array" ref="I1492">+INDEX('Muertes-PROV'!$C$3:$GE$16,$C1492+1,$F1492)</f>
        <v>0</v>
      </c>
      <c r="J1492">
        <f t="shared" si="565"/>
        <v>0</v>
      </c>
      <c r="K1492" cm="1">
        <f t="array" ref="K1492">+INDEX('rECUPERA-prov'!$C$3:$LA$16,$C1492+1,$F1492)</f>
        <v>0</v>
      </c>
      <c r="L1492">
        <f t="shared" si="566"/>
        <v>0</v>
      </c>
      <c r="M1492">
        <f t="shared" si="548"/>
        <v>0</v>
      </c>
      <c r="N1492">
        <f t="shared" si="567"/>
        <v>0</v>
      </c>
      <c r="O1492" s="57">
        <f t="shared" si="549"/>
        <v>0</v>
      </c>
      <c r="P1492" s="57">
        <f t="shared" si="550"/>
        <v>0</v>
      </c>
      <c r="Q1492" s="57">
        <f t="shared" si="551"/>
        <v>0</v>
      </c>
      <c r="R1492" s="57">
        <f t="shared" si="552"/>
        <v>0</v>
      </c>
      <c r="S1492" s="57">
        <f t="shared" si="553"/>
        <v>0</v>
      </c>
      <c r="T1492" s="57">
        <f t="shared" si="554"/>
        <v>0</v>
      </c>
      <c r="U1492" s="57">
        <f t="shared" si="555"/>
        <v>0</v>
      </c>
      <c r="V1492" s="58">
        <f t="shared" si="556"/>
        <v>0</v>
      </c>
      <c r="W1492" s="58">
        <f t="shared" si="557"/>
        <v>0</v>
      </c>
      <c r="X1492" s="58">
        <f t="shared" si="558"/>
        <v>0</v>
      </c>
      <c r="Y1492" s="58">
        <f t="shared" si="559"/>
        <v>0</v>
      </c>
      <c r="Z1492">
        <f t="shared" si="568"/>
        <v>156747</v>
      </c>
    </row>
    <row r="1493" spans="1:26" x14ac:dyDescent="0.3">
      <c r="A1493" s="56" t="str">
        <f t="shared" si="545"/>
        <v>OUT TIME</v>
      </c>
      <c r="B1493" s="56" t="str">
        <f t="shared" si="562"/>
        <v>ultimo</v>
      </c>
      <c r="C1493" s="55">
        <f t="shared" si="563"/>
        <v>8</v>
      </c>
      <c r="D1493" t="str">
        <f t="shared" si="563"/>
        <v>Panamá</v>
      </c>
      <c r="E1493" s="23">
        <f t="shared" si="546"/>
        <v>44099</v>
      </c>
      <c r="F1493" s="54">
        <f t="shared" si="547"/>
        <v>115</v>
      </c>
      <c r="G1493" cm="1">
        <f t="array" ref="G1493">+INDEX('Casos ACUM Prov'!$CK$3:$OM$16,'TODO PROVINCIA'!C1493+1,'TODO PROVINCIA'!F1493)</f>
        <v>0</v>
      </c>
      <c r="H1493">
        <f t="shared" si="564"/>
        <v>0</v>
      </c>
      <c r="I1493" cm="1">
        <f t="array" ref="I1493">+INDEX('Muertes-PROV'!$C$3:$GE$16,$C1493+1,$F1493)</f>
        <v>0</v>
      </c>
      <c r="J1493">
        <f t="shared" si="565"/>
        <v>0</v>
      </c>
      <c r="K1493" cm="1">
        <f t="array" ref="K1493">+INDEX('rECUPERA-prov'!$C$3:$LA$16,$C1493+1,$F1493)</f>
        <v>0</v>
      </c>
      <c r="L1493">
        <f t="shared" si="566"/>
        <v>0</v>
      </c>
      <c r="M1493">
        <f t="shared" si="548"/>
        <v>0</v>
      </c>
      <c r="N1493">
        <f t="shared" si="567"/>
        <v>0</v>
      </c>
      <c r="O1493" s="57">
        <f t="shared" si="549"/>
        <v>0</v>
      </c>
      <c r="P1493" s="57">
        <f t="shared" si="550"/>
        <v>0</v>
      </c>
      <c r="Q1493" s="57">
        <f t="shared" si="551"/>
        <v>0</v>
      </c>
      <c r="R1493" s="57">
        <f t="shared" si="552"/>
        <v>0</v>
      </c>
      <c r="S1493" s="57">
        <f t="shared" si="553"/>
        <v>0</v>
      </c>
      <c r="T1493" s="57">
        <f t="shared" si="554"/>
        <v>0</v>
      </c>
      <c r="U1493" s="57">
        <f t="shared" si="555"/>
        <v>0</v>
      </c>
      <c r="V1493" s="58">
        <f t="shared" si="556"/>
        <v>0</v>
      </c>
      <c r="W1493" s="58">
        <f t="shared" si="557"/>
        <v>0</v>
      </c>
      <c r="X1493" s="58">
        <f t="shared" si="558"/>
        <v>0</v>
      </c>
      <c r="Y1493" s="58">
        <f t="shared" si="559"/>
        <v>0</v>
      </c>
      <c r="Z1493">
        <f t="shared" si="568"/>
        <v>109955</v>
      </c>
    </row>
    <row r="1494" spans="1:26" x14ac:dyDescent="0.3">
      <c r="A1494" s="56" t="str">
        <f t="shared" si="545"/>
        <v>OUT TIME</v>
      </c>
      <c r="B1494" s="56" t="str">
        <f t="shared" si="562"/>
        <v>ultimo</v>
      </c>
      <c r="C1494" s="55">
        <f t="shared" si="563"/>
        <v>9</v>
      </c>
      <c r="D1494" t="str">
        <f t="shared" si="563"/>
        <v>Veraguas</v>
      </c>
      <c r="E1494" s="23">
        <f t="shared" si="546"/>
        <v>44099</v>
      </c>
      <c r="F1494" s="54">
        <f t="shared" si="547"/>
        <v>115</v>
      </c>
      <c r="G1494" cm="1">
        <f t="array" ref="G1494">+INDEX('Casos ACUM Prov'!$CK$3:$OM$16,'TODO PROVINCIA'!C1494+1,'TODO PROVINCIA'!F1494)</f>
        <v>0</v>
      </c>
      <c r="H1494">
        <f t="shared" si="564"/>
        <v>0</v>
      </c>
      <c r="I1494" cm="1">
        <f t="array" ref="I1494">+INDEX('Muertes-PROV'!$C$3:$GE$16,$C1494+1,$F1494)</f>
        <v>0</v>
      </c>
      <c r="J1494">
        <f t="shared" si="565"/>
        <v>0</v>
      </c>
      <c r="K1494" cm="1">
        <f t="array" ref="K1494">+INDEX('rECUPERA-prov'!$C$3:$LA$16,$C1494+1,$F1494)</f>
        <v>0</v>
      </c>
      <c r="L1494">
        <f t="shared" si="566"/>
        <v>0</v>
      </c>
      <c r="M1494">
        <f t="shared" si="548"/>
        <v>0</v>
      </c>
      <c r="N1494">
        <f t="shared" si="567"/>
        <v>0</v>
      </c>
      <c r="O1494" s="57">
        <f t="shared" si="549"/>
        <v>0</v>
      </c>
      <c r="P1494" s="57">
        <f t="shared" si="550"/>
        <v>0</v>
      </c>
      <c r="Q1494" s="57">
        <f t="shared" si="551"/>
        <v>0</v>
      </c>
      <c r="R1494" s="57">
        <f t="shared" si="552"/>
        <v>0</v>
      </c>
      <c r="S1494" s="57">
        <f t="shared" si="553"/>
        <v>0</v>
      </c>
      <c r="T1494" s="57">
        <f t="shared" si="554"/>
        <v>0</v>
      </c>
      <c r="U1494" s="57">
        <f t="shared" si="555"/>
        <v>0</v>
      </c>
      <c r="V1494" s="58">
        <f t="shared" si="556"/>
        <v>0</v>
      </c>
      <c r="W1494" s="58">
        <f t="shared" si="557"/>
        <v>0</v>
      </c>
      <c r="X1494" s="58">
        <f t="shared" si="558"/>
        <v>0</v>
      </c>
      <c r="Y1494" s="58">
        <f t="shared" si="559"/>
        <v>0</v>
      </c>
      <c r="Z1494">
        <f t="shared" si="568"/>
        <v>109955</v>
      </c>
    </row>
    <row r="1495" spans="1:26" x14ac:dyDescent="0.3">
      <c r="A1495" s="56" t="str">
        <f t="shared" si="545"/>
        <v>OUT TIME</v>
      </c>
      <c r="B1495" s="56" t="str">
        <f t="shared" si="562"/>
        <v>ultimo</v>
      </c>
      <c r="C1495" s="55">
        <f t="shared" si="563"/>
        <v>10</v>
      </c>
      <c r="D1495" t="str">
        <f t="shared" si="563"/>
        <v>Comarca Kuna Yala</v>
      </c>
      <c r="E1495" s="23">
        <f t="shared" si="546"/>
        <v>44099</v>
      </c>
      <c r="F1495" s="54">
        <f t="shared" si="547"/>
        <v>115</v>
      </c>
      <c r="G1495" cm="1">
        <f t="array" ref="G1495">+INDEX('Casos ACUM Prov'!$CK$3:$OM$16,'TODO PROVINCIA'!C1495+1,'TODO PROVINCIA'!F1495)</f>
        <v>0</v>
      </c>
      <c r="H1495">
        <f t="shared" si="564"/>
        <v>0</v>
      </c>
      <c r="I1495" cm="1">
        <f t="array" ref="I1495">+INDEX('Muertes-PROV'!$C$3:$GE$16,$C1495+1,$F1495)</f>
        <v>0</v>
      </c>
      <c r="J1495">
        <f t="shared" si="565"/>
        <v>0</v>
      </c>
      <c r="K1495" cm="1">
        <f t="array" ref="K1495">+INDEX('rECUPERA-prov'!$C$3:$LA$16,$C1495+1,$F1495)</f>
        <v>0</v>
      </c>
      <c r="L1495">
        <f t="shared" si="566"/>
        <v>0</v>
      </c>
      <c r="M1495">
        <f t="shared" si="548"/>
        <v>0</v>
      </c>
      <c r="N1495">
        <f t="shared" si="567"/>
        <v>0</v>
      </c>
      <c r="O1495" s="57">
        <f t="shared" si="549"/>
        <v>0</v>
      </c>
      <c r="P1495" s="57">
        <f t="shared" si="550"/>
        <v>0</v>
      </c>
      <c r="Q1495" s="57">
        <f t="shared" si="551"/>
        <v>0</v>
      </c>
      <c r="R1495" s="57">
        <f t="shared" si="552"/>
        <v>0</v>
      </c>
      <c r="S1495" s="57">
        <f t="shared" si="553"/>
        <v>0</v>
      </c>
      <c r="T1495" s="57">
        <f t="shared" si="554"/>
        <v>0</v>
      </c>
      <c r="U1495" s="57">
        <f t="shared" si="555"/>
        <v>0</v>
      </c>
      <c r="V1495" s="58">
        <f t="shared" si="556"/>
        <v>0</v>
      </c>
      <c r="W1495" s="58">
        <f t="shared" si="557"/>
        <v>0</v>
      </c>
      <c r="X1495" s="58">
        <f t="shared" si="558"/>
        <v>0</v>
      </c>
      <c r="Y1495" s="58">
        <f t="shared" si="559"/>
        <v>0</v>
      </c>
      <c r="Z1495">
        <f t="shared" si="568"/>
        <v>89592</v>
      </c>
    </row>
    <row r="1496" spans="1:26" x14ac:dyDescent="0.3">
      <c r="A1496" s="56" t="str">
        <f t="shared" si="545"/>
        <v>OUT TIME</v>
      </c>
      <c r="B1496" s="56" t="str">
        <f t="shared" si="562"/>
        <v>ultimo</v>
      </c>
      <c r="C1496" s="55">
        <f t="shared" si="563"/>
        <v>11</v>
      </c>
      <c r="D1496" t="str">
        <f t="shared" si="563"/>
        <v>Comarca Emberá Wounaán</v>
      </c>
      <c r="E1496" s="23">
        <f t="shared" si="546"/>
        <v>44099</v>
      </c>
      <c r="F1496" s="54">
        <f t="shared" si="547"/>
        <v>115</v>
      </c>
      <c r="G1496" cm="1">
        <f t="array" ref="G1496">+INDEX('Casos ACUM Prov'!$CK$3:$OM$16,'TODO PROVINCIA'!C1496+1,'TODO PROVINCIA'!F1496)</f>
        <v>0</v>
      </c>
      <c r="H1496">
        <f t="shared" si="564"/>
        <v>0</v>
      </c>
      <c r="I1496" cm="1">
        <f t="array" ref="I1496">+INDEX('Muertes-PROV'!$C$3:$GE$16,$C1496+1,$F1496)</f>
        <v>0</v>
      </c>
      <c r="J1496">
        <f t="shared" si="565"/>
        <v>0</v>
      </c>
      <c r="K1496" cm="1">
        <f t="array" ref="K1496">+INDEX('rECUPERA-prov'!$C$3:$LA$16,$C1496+1,$F1496)</f>
        <v>0</v>
      </c>
      <c r="L1496">
        <f t="shared" si="566"/>
        <v>0</v>
      </c>
      <c r="M1496">
        <f t="shared" si="548"/>
        <v>0</v>
      </c>
      <c r="N1496">
        <f t="shared" si="567"/>
        <v>0</v>
      </c>
      <c r="O1496" s="57">
        <f t="shared" si="549"/>
        <v>0</v>
      </c>
      <c r="P1496" s="57">
        <f t="shared" si="550"/>
        <v>0</v>
      </c>
      <c r="Q1496" s="57">
        <f t="shared" si="551"/>
        <v>0</v>
      </c>
      <c r="R1496" s="57">
        <f t="shared" si="552"/>
        <v>0</v>
      </c>
      <c r="S1496" s="57">
        <f t="shared" si="553"/>
        <v>0</v>
      </c>
      <c r="T1496" s="57">
        <f t="shared" si="554"/>
        <v>0</v>
      </c>
      <c r="U1496" s="57">
        <f t="shared" si="555"/>
        <v>0</v>
      </c>
      <c r="V1496" s="58">
        <f t="shared" si="556"/>
        <v>0</v>
      </c>
      <c r="W1496" s="58">
        <f t="shared" si="557"/>
        <v>0</v>
      </c>
      <c r="X1496" s="58">
        <f t="shared" si="558"/>
        <v>0</v>
      </c>
      <c r="Y1496" s="58">
        <f t="shared" si="559"/>
        <v>0</v>
      </c>
      <c r="Z1496">
        <f t="shared" si="568"/>
        <v>1249032</v>
      </c>
    </row>
    <row r="1497" spans="1:26" x14ac:dyDescent="0.3">
      <c r="A1497" s="56" t="str">
        <f t="shared" si="545"/>
        <v>OUT TIME</v>
      </c>
      <c r="B1497" s="56" t="str">
        <f t="shared" si="562"/>
        <v>ultimo</v>
      </c>
      <c r="C1497" s="55">
        <f t="shared" si="563"/>
        <v>12</v>
      </c>
      <c r="D1497" t="str">
        <f t="shared" si="563"/>
        <v>Comarca Ngäbe Buglé</v>
      </c>
      <c r="E1497" s="23">
        <f t="shared" si="546"/>
        <v>44099</v>
      </c>
      <c r="F1497" s="54">
        <f t="shared" si="547"/>
        <v>115</v>
      </c>
      <c r="G1497" cm="1">
        <f t="array" ref="G1497">+INDEX('Casos ACUM Prov'!$CK$3:$OM$16,'TODO PROVINCIA'!C1497+1,'TODO PROVINCIA'!F1497)</f>
        <v>0</v>
      </c>
      <c r="H1497">
        <f t="shared" si="564"/>
        <v>0</v>
      </c>
      <c r="I1497" cm="1">
        <f t="array" ref="I1497">+INDEX('Muertes-PROV'!$C$3:$GE$16,$C1497+1,$F1497)</f>
        <v>0</v>
      </c>
      <c r="J1497">
        <f t="shared" si="565"/>
        <v>0</v>
      </c>
      <c r="K1497" cm="1">
        <f t="array" ref="K1497">+INDEX('rECUPERA-prov'!$C$3:$LA$16,$C1497+1,$F1497)</f>
        <v>0</v>
      </c>
      <c r="L1497">
        <f t="shared" si="566"/>
        <v>0</v>
      </c>
      <c r="M1497">
        <f t="shared" si="548"/>
        <v>0</v>
      </c>
      <c r="N1497">
        <f t="shared" si="567"/>
        <v>0</v>
      </c>
      <c r="O1497" s="57">
        <f t="shared" si="549"/>
        <v>0</v>
      </c>
      <c r="P1497" s="57">
        <f t="shared" si="550"/>
        <v>0</v>
      </c>
      <c r="Q1497" s="57">
        <f t="shared" si="551"/>
        <v>0</v>
      </c>
      <c r="R1497" s="57">
        <f t="shared" si="552"/>
        <v>0</v>
      </c>
      <c r="S1497" s="57">
        <f t="shared" si="553"/>
        <v>0</v>
      </c>
      <c r="T1497" s="57">
        <f t="shared" si="554"/>
        <v>0</v>
      </c>
      <c r="U1497" s="57">
        <f t="shared" si="555"/>
        <v>0</v>
      </c>
      <c r="V1497" s="58">
        <f t="shared" si="556"/>
        <v>0</v>
      </c>
      <c r="W1497" s="58">
        <f t="shared" si="557"/>
        <v>0</v>
      </c>
      <c r="X1497" s="58">
        <f t="shared" si="558"/>
        <v>0</v>
      </c>
      <c r="Y1497" s="58">
        <f t="shared" si="559"/>
        <v>0</v>
      </c>
      <c r="Z1497">
        <f t="shared" si="568"/>
        <v>464038</v>
      </c>
    </row>
    <row r="1498" spans="1:26" x14ac:dyDescent="0.3">
      <c r="A1498" s="56" t="str">
        <f t="shared" si="545"/>
        <v>OUT TIME</v>
      </c>
      <c r="B1498" s="56" t="str">
        <f t="shared" si="562"/>
        <v>ultimo</v>
      </c>
      <c r="C1498" s="55">
        <f t="shared" si="563"/>
        <v>13</v>
      </c>
      <c r="D1498" t="str">
        <f t="shared" si="563"/>
        <v>Panamá Oeste</v>
      </c>
      <c r="E1498" s="23">
        <f t="shared" si="546"/>
        <v>44099</v>
      </c>
      <c r="F1498" s="54">
        <f t="shared" si="547"/>
        <v>115</v>
      </c>
      <c r="G1498" cm="1">
        <f t="array" ref="G1498">+INDEX('Casos ACUM Prov'!$CK$3:$OM$16,'TODO PROVINCIA'!C1498+1,'TODO PROVINCIA'!F1498)</f>
        <v>0</v>
      </c>
      <c r="H1498">
        <f t="shared" si="564"/>
        <v>0</v>
      </c>
      <c r="I1498" cm="1">
        <f t="array" ref="I1498">+INDEX('Muertes-PROV'!$C$3:$GE$16,$C1498+1,$F1498)</f>
        <v>0</v>
      </c>
      <c r="J1498">
        <f t="shared" si="565"/>
        <v>0</v>
      </c>
      <c r="K1498" cm="1">
        <f t="array" ref="K1498">+INDEX('rECUPERA-prov'!$C$3:$LA$16,$C1498+1,$F1498)</f>
        <v>0</v>
      </c>
      <c r="L1498">
        <f t="shared" si="566"/>
        <v>0</v>
      </c>
      <c r="M1498">
        <f t="shared" si="548"/>
        <v>0</v>
      </c>
      <c r="N1498">
        <f t="shared" si="567"/>
        <v>0</v>
      </c>
      <c r="O1498" s="57">
        <f t="shared" si="549"/>
        <v>0</v>
      </c>
      <c r="P1498" s="57">
        <f t="shared" si="550"/>
        <v>0</v>
      </c>
      <c r="Q1498" s="57">
        <f t="shared" si="551"/>
        <v>0</v>
      </c>
      <c r="R1498" s="57">
        <f t="shared" si="552"/>
        <v>0</v>
      </c>
      <c r="S1498" s="57">
        <f t="shared" si="553"/>
        <v>0</v>
      </c>
      <c r="T1498" s="57">
        <f t="shared" si="554"/>
        <v>0</v>
      </c>
      <c r="U1498" s="57">
        <f t="shared" si="555"/>
        <v>0</v>
      </c>
      <c r="V1498" s="58">
        <f t="shared" si="556"/>
        <v>0</v>
      </c>
      <c r="W1498" s="58">
        <f t="shared" si="557"/>
        <v>0</v>
      </c>
      <c r="X1498" s="58">
        <f t="shared" si="558"/>
        <v>0</v>
      </c>
      <c r="Y1498" s="58">
        <f t="shared" si="559"/>
        <v>0</v>
      </c>
      <c r="Z1498">
        <f t="shared" si="568"/>
        <v>226991</v>
      </c>
    </row>
    <row r="1499" spans="1:26" x14ac:dyDescent="0.3">
      <c r="A1499" s="56" t="str">
        <f t="shared" si="545"/>
        <v>OUT TIME</v>
      </c>
      <c r="B1499" s="56" t="str">
        <f t="shared" si="562"/>
        <v>ultimo</v>
      </c>
      <c r="C1499" s="55">
        <f t="shared" si="563"/>
        <v>1</v>
      </c>
      <c r="D1499" t="str">
        <f t="shared" si="563"/>
        <v>Bocas del Toro</v>
      </c>
      <c r="E1499" s="23">
        <f t="shared" si="546"/>
        <v>44100</v>
      </c>
      <c r="F1499" s="54">
        <f t="shared" si="547"/>
        <v>116</v>
      </c>
      <c r="G1499" cm="1">
        <f t="array" ref="G1499">+INDEX('Casos ACUM Prov'!$CK$3:$OM$16,'TODO PROVINCIA'!C1499+1,'TODO PROVINCIA'!F1499)</f>
        <v>0</v>
      </c>
      <c r="H1499">
        <f t="shared" si="564"/>
        <v>0</v>
      </c>
      <c r="I1499" cm="1">
        <f t="array" ref="I1499">+INDEX('Muertes-PROV'!$C$3:$GE$16,$C1499+1,$F1499)</f>
        <v>0</v>
      </c>
      <c r="J1499">
        <f t="shared" si="565"/>
        <v>0</v>
      </c>
      <c r="K1499" cm="1">
        <f t="array" ref="K1499">+INDEX('rECUPERA-prov'!$C$3:$LA$16,$C1499+1,$F1499)</f>
        <v>0</v>
      </c>
      <c r="L1499">
        <f t="shared" si="566"/>
        <v>0</v>
      </c>
      <c r="M1499">
        <f t="shared" si="548"/>
        <v>0</v>
      </c>
      <c r="N1499">
        <f t="shared" si="567"/>
        <v>0</v>
      </c>
      <c r="O1499" s="57">
        <f t="shared" si="549"/>
        <v>0</v>
      </c>
      <c r="P1499" s="57">
        <f t="shared" si="550"/>
        <v>0</v>
      </c>
      <c r="Q1499" s="57">
        <f t="shared" si="551"/>
        <v>0</v>
      </c>
      <c r="R1499" s="57">
        <f t="shared" si="552"/>
        <v>0</v>
      </c>
      <c r="S1499" s="57">
        <f t="shared" si="553"/>
        <v>0</v>
      </c>
      <c r="T1499" s="57">
        <f t="shared" si="554"/>
        <v>0</v>
      </c>
      <c r="U1499" s="57">
        <f t="shared" si="555"/>
        <v>0</v>
      </c>
      <c r="V1499" s="58">
        <f t="shared" si="556"/>
        <v>0</v>
      </c>
      <c r="W1499" s="58">
        <f t="shared" si="557"/>
        <v>0</v>
      </c>
      <c r="X1499" s="58">
        <f t="shared" si="558"/>
        <v>0</v>
      </c>
      <c r="Y1499" s="58">
        <f t="shared" si="559"/>
        <v>0</v>
      </c>
      <c r="Z1499">
        <f t="shared" si="568"/>
        <v>125461</v>
      </c>
    </row>
    <row r="1500" spans="1:26" x14ac:dyDescent="0.3">
      <c r="A1500" s="56" t="str">
        <f t="shared" si="545"/>
        <v>OUT TIME</v>
      </c>
      <c r="B1500" s="56" t="str">
        <f t="shared" si="562"/>
        <v>ultimo</v>
      </c>
      <c r="C1500" s="55">
        <f t="shared" ref="C1500:D1515" si="569">+C1487</f>
        <v>2</v>
      </c>
      <c r="D1500" t="str">
        <f t="shared" si="569"/>
        <v>Coclé</v>
      </c>
      <c r="E1500" s="23">
        <f t="shared" si="546"/>
        <v>44100</v>
      </c>
      <c r="F1500" s="54">
        <f t="shared" si="547"/>
        <v>116</v>
      </c>
      <c r="G1500" cm="1">
        <f t="array" ref="G1500">+INDEX('Casos ACUM Prov'!$CK$3:$OM$16,'TODO PROVINCIA'!C1500+1,'TODO PROVINCIA'!F1500)</f>
        <v>0</v>
      </c>
      <c r="H1500">
        <f t="shared" si="564"/>
        <v>0</v>
      </c>
      <c r="I1500" cm="1">
        <f t="array" ref="I1500">+INDEX('Muertes-PROV'!$C$3:$GE$16,$C1500+1,$F1500)</f>
        <v>0</v>
      </c>
      <c r="J1500">
        <f t="shared" si="565"/>
        <v>0</v>
      </c>
      <c r="K1500" cm="1">
        <f t="array" ref="K1500">+INDEX('rECUPERA-prov'!$C$3:$LA$16,$C1500+1,$F1500)</f>
        <v>0</v>
      </c>
      <c r="L1500">
        <f t="shared" si="566"/>
        <v>0</v>
      </c>
      <c r="M1500">
        <f t="shared" si="548"/>
        <v>0</v>
      </c>
      <c r="N1500">
        <f t="shared" si="567"/>
        <v>0</v>
      </c>
      <c r="O1500" s="57">
        <f t="shared" si="549"/>
        <v>0</v>
      </c>
      <c r="P1500" s="57">
        <f t="shared" si="550"/>
        <v>0</v>
      </c>
      <c r="Q1500" s="57">
        <f t="shared" si="551"/>
        <v>0</v>
      </c>
      <c r="R1500" s="57">
        <f t="shared" si="552"/>
        <v>0</v>
      </c>
      <c r="S1500" s="57">
        <f t="shared" si="553"/>
        <v>0</v>
      </c>
      <c r="T1500" s="57">
        <f t="shared" si="554"/>
        <v>0</v>
      </c>
      <c r="U1500" s="57">
        <f t="shared" si="555"/>
        <v>0</v>
      </c>
      <c r="V1500" s="58">
        <f t="shared" si="556"/>
        <v>0</v>
      </c>
      <c r="W1500" s="58">
        <f t="shared" si="557"/>
        <v>0</v>
      </c>
      <c r="X1500" s="58">
        <f t="shared" si="558"/>
        <v>0</v>
      </c>
      <c r="Y1500" s="58">
        <f t="shared" si="559"/>
        <v>0</v>
      </c>
      <c r="Z1500">
        <f t="shared" si="568"/>
        <v>416873</v>
      </c>
    </row>
    <row r="1501" spans="1:26" x14ac:dyDescent="0.3">
      <c r="A1501" s="56" t="str">
        <f t="shared" ref="A1501:A1564" si="570">+IFERROR(IF(AND(G1501=0,K1501=0,I1501=0),"OUT TIME","ON"),"OUT TIME")</f>
        <v>OUT TIME</v>
      </c>
      <c r="B1501" s="56" t="str">
        <f t="shared" si="562"/>
        <v>ultimo</v>
      </c>
      <c r="C1501" s="55">
        <f t="shared" si="569"/>
        <v>3</v>
      </c>
      <c r="D1501" t="str">
        <f t="shared" si="569"/>
        <v>Colón</v>
      </c>
      <c r="E1501" s="23">
        <f t="shared" ref="E1501:E1564" si="571">+IF(C1501=1,E1500+1,E1500)</f>
        <v>44100</v>
      </c>
      <c r="F1501" s="54">
        <f t="shared" ref="F1501:F1564" si="572">+IF(C1501=1,F1500+1,F1500)</f>
        <v>116</v>
      </c>
      <c r="G1501" cm="1">
        <f t="array" ref="G1501">+INDEX('Casos ACUM Prov'!$CK$3:$OM$16,'TODO PROVINCIA'!C1501+1,'TODO PROVINCIA'!F1501)</f>
        <v>0</v>
      </c>
      <c r="H1501">
        <f t="shared" si="564"/>
        <v>0</v>
      </c>
      <c r="I1501" cm="1">
        <f t="array" ref="I1501">+INDEX('Muertes-PROV'!$C$3:$GE$16,$C1501+1,$F1501)</f>
        <v>0</v>
      </c>
      <c r="J1501">
        <f t="shared" si="565"/>
        <v>0</v>
      </c>
      <c r="K1501" cm="1">
        <f t="array" ref="K1501">+INDEX('rECUPERA-prov'!$C$3:$LA$16,$C1501+1,$F1501)</f>
        <v>0</v>
      </c>
      <c r="L1501">
        <f t="shared" si="566"/>
        <v>0</v>
      </c>
      <c r="M1501">
        <f t="shared" ref="M1501:M1564" si="573">+G1501-I1501-K1501</f>
        <v>0</v>
      </c>
      <c r="N1501">
        <f t="shared" si="567"/>
        <v>0</v>
      </c>
      <c r="O1501" s="57">
        <f t="shared" ref="O1501:O1564" si="574">+IFERROR(I1501/G1501,0)</f>
        <v>0</v>
      </c>
      <c r="P1501" s="57">
        <f t="shared" ref="P1501:P1564" si="575">+IFERROR(K1501/G1501,0)</f>
        <v>0</v>
      </c>
      <c r="Q1501" s="57">
        <f t="shared" ref="Q1501:Q1564" si="576">+IFERROR(M1501/G1501,0)</f>
        <v>0</v>
      </c>
      <c r="R1501" s="57">
        <f t="shared" ref="R1501:R1564" si="577">+IFERROR(H1501/G1501,0)</f>
        <v>0</v>
      </c>
      <c r="S1501" s="57">
        <f t="shared" ref="S1501:S1564" si="578">+IFERROR(J1501/I1501,0)</f>
        <v>0</v>
      </c>
      <c r="T1501" s="57">
        <f t="shared" ref="T1501:T1564" si="579">+IFERROR(L1501/K1501,0)</f>
        <v>0</v>
      </c>
      <c r="U1501" s="57">
        <f t="shared" ref="U1501:U1564" si="580">+IFERROR(N1501/M1501,0)</f>
        <v>0</v>
      </c>
      <c r="V1501" s="58">
        <f t="shared" ref="V1501:V1564" si="581">+G1501/($Z1501/1000000)</f>
        <v>0</v>
      </c>
      <c r="W1501" s="58">
        <f t="shared" ref="W1501:W1564" si="582">+I1501/($Z1501/1000000)</f>
        <v>0</v>
      </c>
      <c r="X1501" s="58">
        <f t="shared" ref="X1501:X1564" si="583">+K1501/($Z1501/1000000)</f>
        <v>0</v>
      </c>
      <c r="Y1501" s="58">
        <f t="shared" ref="Y1501:Y1564" si="584">+M1501/($Z1501/1000000)</f>
        <v>0</v>
      </c>
      <c r="Z1501">
        <f t="shared" si="568"/>
        <v>233708</v>
      </c>
    </row>
    <row r="1502" spans="1:26" x14ac:dyDescent="0.3">
      <c r="A1502" s="56" t="str">
        <f t="shared" si="570"/>
        <v>OUT TIME</v>
      </c>
      <c r="B1502" s="56" t="str">
        <f t="shared" si="562"/>
        <v>ultimo</v>
      </c>
      <c r="C1502" s="55">
        <f t="shared" si="569"/>
        <v>4</v>
      </c>
      <c r="D1502" t="str">
        <f t="shared" si="569"/>
        <v>Chiriquí</v>
      </c>
      <c r="E1502" s="23">
        <f t="shared" si="571"/>
        <v>44100</v>
      </c>
      <c r="F1502" s="54">
        <f t="shared" si="572"/>
        <v>116</v>
      </c>
      <c r="G1502" cm="1">
        <f t="array" ref="G1502">+INDEX('Casos ACUM Prov'!$CK$3:$OM$16,'TODO PROVINCIA'!C1502+1,'TODO PROVINCIA'!F1502)</f>
        <v>0</v>
      </c>
      <c r="H1502">
        <f t="shared" si="564"/>
        <v>0</v>
      </c>
      <c r="I1502" cm="1">
        <f t="array" ref="I1502">+INDEX('Muertes-PROV'!$C$3:$GE$16,$C1502+1,$F1502)</f>
        <v>0</v>
      </c>
      <c r="J1502">
        <f t="shared" si="565"/>
        <v>0</v>
      </c>
      <c r="K1502" cm="1">
        <f t="array" ref="K1502">+INDEX('rECUPERA-prov'!$C$3:$LA$16,$C1502+1,$F1502)</f>
        <v>0</v>
      </c>
      <c r="L1502">
        <f t="shared" si="566"/>
        <v>0</v>
      </c>
      <c r="M1502">
        <f t="shared" si="573"/>
        <v>0</v>
      </c>
      <c r="N1502">
        <f t="shared" si="567"/>
        <v>0</v>
      </c>
      <c r="O1502" s="57">
        <f t="shared" si="574"/>
        <v>0</v>
      </c>
      <c r="P1502" s="57">
        <f t="shared" si="575"/>
        <v>0</v>
      </c>
      <c r="Q1502" s="57">
        <f t="shared" si="576"/>
        <v>0</v>
      </c>
      <c r="R1502" s="57">
        <f t="shared" si="577"/>
        <v>0</v>
      </c>
      <c r="S1502" s="57">
        <f t="shared" si="578"/>
        <v>0</v>
      </c>
      <c r="T1502" s="57">
        <f t="shared" si="579"/>
        <v>0</v>
      </c>
      <c r="U1502" s="57">
        <f t="shared" si="580"/>
        <v>0</v>
      </c>
      <c r="V1502" s="58">
        <f t="shared" si="581"/>
        <v>0</v>
      </c>
      <c r="W1502" s="58">
        <f t="shared" si="582"/>
        <v>0</v>
      </c>
      <c r="X1502" s="58">
        <f t="shared" si="583"/>
        <v>0</v>
      </c>
      <c r="Y1502" s="58">
        <f t="shared" si="584"/>
        <v>0</v>
      </c>
      <c r="Z1502">
        <f t="shared" si="568"/>
        <v>241928</v>
      </c>
    </row>
    <row r="1503" spans="1:26" x14ac:dyDescent="0.3">
      <c r="A1503" s="56" t="str">
        <f t="shared" si="570"/>
        <v>OUT TIME</v>
      </c>
      <c r="B1503" s="56" t="str">
        <f t="shared" si="562"/>
        <v>ultimo</v>
      </c>
      <c r="C1503" s="55">
        <f t="shared" si="569"/>
        <v>5</v>
      </c>
      <c r="D1503" t="str">
        <f t="shared" si="569"/>
        <v>Darién</v>
      </c>
      <c r="E1503" s="23">
        <f t="shared" si="571"/>
        <v>44100</v>
      </c>
      <c r="F1503" s="54">
        <f t="shared" si="572"/>
        <v>116</v>
      </c>
      <c r="G1503" cm="1">
        <f t="array" ref="G1503">+INDEX('Casos ACUM Prov'!$CK$3:$OM$16,'TODO PROVINCIA'!C1503+1,'TODO PROVINCIA'!F1503)</f>
        <v>0</v>
      </c>
      <c r="H1503">
        <f t="shared" si="564"/>
        <v>0</v>
      </c>
      <c r="I1503" cm="1">
        <f t="array" ref="I1503">+INDEX('Muertes-PROV'!$C$3:$GE$16,$C1503+1,$F1503)</f>
        <v>0</v>
      </c>
      <c r="J1503">
        <f t="shared" si="565"/>
        <v>0</v>
      </c>
      <c r="K1503" cm="1">
        <f t="array" ref="K1503">+INDEX('rECUPERA-prov'!$C$3:$LA$16,$C1503+1,$F1503)</f>
        <v>0</v>
      </c>
      <c r="L1503">
        <f t="shared" si="566"/>
        <v>0</v>
      </c>
      <c r="M1503">
        <f t="shared" si="573"/>
        <v>0</v>
      </c>
      <c r="N1503">
        <f t="shared" si="567"/>
        <v>0</v>
      </c>
      <c r="O1503" s="57">
        <f t="shared" si="574"/>
        <v>0</v>
      </c>
      <c r="P1503" s="57">
        <f t="shared" si="575"/>
        <v>0</v>
      </c>
      <c r="Q1503" s="57">
        <f t="shared" si="576"/>
        <v>0</v>
      </c>
      <c r="R1503" s="57">
        <f t="shared" si="577"/>
        <v>0</v>
      </c>
      <c r="S1503" s="57">
        <f t="shared" si="578"/>
        <v>0</v>
      </c>
      <c r="T1503" s="57">
        <f t="shared" si="579"/>
        <v>0</v>
      </c>
      <c r="U1503" s="57">
        <f t="shared" si="580"/>
        <v>0</v>
      </c>
      <c r="V1503" s="58">
        <f t="shared" si="581"/>
        <v>0</v>
      </c>
      <c r="W1503" s="58">
        <f t="shared" si="582"/>
        <v>0</v>
      </c>
      <c r="X1503" s="58">
        <f t="shared" si="583"/>
        <v>0</v>
      </c>
      <c r="Y1503" s="58">
        <f t="shared" si="584"/>
        <v>0</v>
      </c>
      <c r="Z1503">
        <f t="shared" si="568"/>
        <v>10001</v>
      </c>
    </row>
    <row r="1504" spans="1:26" x14ac:dyDescent="0.3">
      <c r="A1504" s="56" t="str">
        <f t="shared" si="570"/>
        <v>OUT TIME</v>
      </c>
      <c r="B1504" s="56" t="str">
        <f t="shared" si="562"/>
        <v>ultimo</v>
      </c>
      <c r="C1504" s="55">
        <f t="shared" si="569"/>
        <v>6</v>
      </c>
      <c r="D1504" t="str">
        <f t="shared" si="569"/>
        <v>Herrera</v>
      </c>
      <c r="E1504" s="23">
        <f t="shared" si="571"/>
        <v>44100</v>
      </c>
      <c r="F1504" s="54">
        <f t="shared" si="572"/>
        <v>116</v>
      </c>
      <c r="G1504" cm="1">
        <f t="array" ref="G1504">+INDEX('Casos ACUM Prov'!$CK$3:$OM$16,'TODO PROVINCIA'!C1504+1,'TODO PROVINCIA'!F1504)</f>
        <v>0</v>
      </c>
      <c r="H1504">
        <f t="shared" si="564"/>
        <v>0</v>
      </c>
      <c r="I1504" cm="1">
        <f t="array" ref="I1504">+INDEX('Muertes-PROV'!$C$3:$GE$16,$C1504+1,$F1504)</f>
        <v>0</v>
      </c>
      <c r="J1504">
        <f t="shared" si="565"/>
        <v>0</v>
      </c>
      <c r="K1504" cm="1">
        <f t="array" ref="K1504">+INDEX('rECUPERA-prov'!$C$3:$LA$16,$C1504+1,$F1504)</f>
        <v>0</v>
      </c>
      <c r="L1504">
        <f t="shared" si="566"/>
        <v>0</v>
      </c>
      <c r="M1504">
        <f t="shared" si="573"/>
        <v>0</v>
      </c>
      <c r="N1504">
        <f t="shared" si="567"/>
        <v>0</v>
      </c>
      <c r="O1504" s="57">
        <f t="shared" si="574"/>
        <v>0</v>
      </c>
      <c r="P1504" s="57">
        <f t="shared" si="575"/>
        <v>0</v>
      </c>
      <c r="Q1504" s="57">
        <f t="shared" si="576"/>
        <v>0</v>
      </c>
      <c r="R1504" s="57">
        <f t="shared" si="577"/>
        <v>0</v>
      </c>
      <c r="S1504" s="57">
        <f t="shared" si="578"/>
        <v>0</v>
      </c>
      <c r="T1504" s="57">
        <f t="shared" si="579"/>
        <v>0</v>
      </c>
      <c r="U1504" s="57">
        <f t="shared" si="580"/>
        <v>0</v>
      </c>
      <c r="V1504" s="58">
        <f t="shared" si="581"/>
        <v>0</v>
      </c>
      <c r="W1504" s="58">
        <f t="shared" si="582"/>
        <v>0</v>
      </c>
      <c r="X1504" s="58">
        <f t="shared" si="583"/>
        <v>0</v>
      </c>
      <c r="Y1504" s="58">
        <f t="shared" si="584"/>
        <v>0</v>
      </c>
      <c r="Z1504">
        <f t="shared" si="568"/>
        <v>33109</v>
      </c>
    </row>
    <row r="1505" spans="1:26" x14ac:dyDescent="0.3">
      <c r="A1505" s="56" t="str">
        <f t="shared" si="570"/>
        <v>OUT TIME</v>
      </c>
      <c r="B1505" s="56" t="str">
        <f t="shared" si="562"/>
        <v>ultimo</v>
      </c>
      <c r="C1505" s="55">
        <f t="shared" si="569"/>
        <v>7</v>
      </c>
      <c r="D1505" t="str">
        <f t="shared" si="569"/>
        <v>Los Santos</v>
      </c>
      <c r="E1505" s="23">
        <f t="shared" si="571"/>
        <v>44100</v>
      </c>
      <c r="F1505" s="54">
        <f t="shared" si="572"/>
        <v>116</v>
      </c>
      <c r="G1505" cm="1">
        <f t="array" ref="G1505">+INDEX('Casos ACUM Prov'!$CK$3:$OM$16,'TODO PROVINCIA'!C1505+1,'TODO PROVINCIA'!F1505)</f>
        <v>0</v>
      </c>
      <c r="H1505">
        <f t="shared" si="564"/>
        <v>0</v>
      </c>
      <c r="I1505" cm="1">
        <f t="array" ref="I1505">+INDEX('Muertes-PROV'!$C$3:$GE$16,$C1505+1,$F1505)</f>
        <v>0</v>
      </c>
      <c r="J1505">
        <f t="shared" si="565"/>
        <v>0</v>
      </c>
      <c r="K1505" cm="1">
        <f t="array" ref="K1505">+INDEX('rECUPERA-prov'!$C$3:$LA$16,$C1505+1,$F1505)</f>
        <v>0</v>
      </c>
      <c r="L1505">
        <f t="shared" si="566"/>
        <v>0</v>
      </c>
      <c r="M1505">
        <f t="shared" si="573"/>
        <v>0</v>
      </c>
      <c r="N1505">
        <f t="shared" si="567"/>
        <v>0</v>
      </c>
      <c r="O1505" s="57">
        <f t="shared" si="574"/>
        <v>0</v>
      </c>
      <c r="P1505" s="57">
        <f t="shared" si="575"/>
        <v>0</v>
      </c>
      <c r="Q1505" s="57">
        <f t="shared" si="576"/>
        <v>0</v>
      </c>
      <c r="R1505" s="57">
        <f t="shared" si="577"/>
        <v>0</v>
      </c>
      <c r="S1505" s="57">
        <f t="shared" si="578"/>
        <v>0</v>
      </c>
      <c r="T1505" s="57">
        <f t="shared" si="579"/>
        <v>0</v>
      </c>
      <c r="U1505" s="57">
        <f t="shared" si="580"/>
        <v>0</v>
      </c>
      <c r="V1505" s="58">
        <f t="shared" si="581"/>
        <v>0</v>
      </c>
      <c r="W1505" s="58">
        <f t="shared" si="582"/>
        <v>0</v>
      </c>
      <c r="X1505" s="58">
        <f t="shared" si="583"/>
        <v>0</v>
      </c>
      <c r="Y1505" s="58">
        <f t="shared" si="584"/>
        <v>0</v>
      </c>
      <c r="Z1505">
        <f t="shared" si="568"/>
        <v>156747</v>
      </c>
    </row>
    <row r="1506" spans="1:26" x14ac:dyDescent="0.3">
      <c r="A1506" s="56" t="str">
        <f t="shared" si="570"/>
        <v>OUT TIME</v>
      </c>
      <c r="B1506" s="56" t="str">
        <f t="shared" si="562"/>
        <v>ultimo</v>
      </c>
      <c r="C1506" s="55">
        <f t="shared" si="569"/>
        <v>8</v>
      </c>
      <c r="D1506" t="str">
        <f t="shared" si="569"/>
        <v>Panamá</v>
      </c>
      <c r="E1506" s="23">
        <f t="shared" si="571"/>
        <v>44100</v>
      </c>
      <c r="F1506" s="54">
        <f t="shared" si="572"/>
        <v>116</v>
      </c>
      <c r="G1506" cm="1">
        <f t="array" ref="G1506">+INDEX('Casos ACUM Prov'!$CK$3:$OM$16,'TODO PROVINCIA'!C1506+1,'TODO PROVINCIA'!F1506)</f>
        <v>0</v>
      </c>
      <c r="H1506">
        <f t="shared" si="564"/>
        <v>0</v>
      </c>
      <c r="I1506" cm="1">
        <f t="array" ref="I1506">+INDEX('Muertes-PROV'!$C$3:$GE$16,$C1506+1,$F1506)</f>
        <v>0</v>
      </c>
      <c r="J1506">
        <f t="shared" si="565"/>
        <v>0</v>
      </c>
      <c r="K1506" cm="1">
        <f t="array" ref="K1506">+INDEX('rECUPERA-prov'!$C$3:$LA$16,$C1506+1,$F1506)</f>
        <v>0</v>
      </c>
      <c r="L1506">
        <f t="shared" si="566"/>
        <v>0</v>
      </c>
      <c r="M1506">
        <f t="shared" si="573"/>
        <v>0</v>
      </c>
      <c r="N1506">
        <f t="shared" si="567"/>
        <v>0</v>
      </c>
      <c r="O1506" s="57">
        <f t="shared" si="574"/>
        <v>0</v>
      </c>
      <c r="P1506" s="57">
        <f t="shared" si="575"/>
        <v>0</v>
      </c>
      <c r="Q1506" s="57">
        <f t="shared" si="576"/>
        <v>0</v>
      </c>
      <c r="R1506" s="57">
        <f t="shared" si="577"/>
        <v>0</v>
      </c>
      <c r="S1506" s="57">
        <f t="shared" si="578"/>
        <v>0</v>
      </c>
      <c r="T1506" s="57">
        <f t="shared" si="579"/>
        <v>0</v>
      </c>
      <c r="U1506" s="57">
        <f t="shared" si="580"/>
        <v>0</v>
      </c>
      <c r="V1506" s="58">
        <f t="shared" si="581"/>
        <v>0</v>
      </c>
      <c r="W1506" s="58">
        <f t="shared" si="582"/>
        <v>0</v>
      </c>
      <c r="X1506" s="58">
        <f t="shared" si="583"/>
        <v>0</v>
      </c>
      <c r="Y1506" s="58">
        <f t="shared" si="584"/>
        <v>0</v>
      </c>
      <c r="Z1506">
        <f t="shared" si="568"/>
        <v>109955</v>
      </c>
    </row>
    <row r="1507" spans="1:26" x14ac:dyDescent="0.3">
      <c r="A1507" s="56" t="str">
        <f t="shared" si="570"/>
        <v>OUT TIME</v>
      </c>
      <c r="B1507" s="56" t="str">
        <f t="shared" si="562"/>
        <v>ultimo</v>
      </c>
      <c r="C1507" s="55">
        <f t="shared" si="569"/>
        <v>9</v>
      </c>
      <c r="D1507" t="str">
        <f t="shared" si="569"/>
        <v>Veraguas</v>
      </c>
      <c r="E1507" s="23">
        <f t="shared" si="571"/>
        <v>44100</v>
      </c>
      <c r="F1507" s="54">
        <f t="shared" si="572"/>
        <v>116</v>
      </c>
      <c r="G1507" cm="1">
        <f t="array" ref="G1507">+INDEX('Casos ACUM Prov'!$CK$3:$OM$16,'TODO PROVINCIA'!C1507+1,'TODO PROVINCIA'!F1507)</f>
        <v>0</v>
      </c>
      <c r="H1507">
        <f t="shared" si="564"/>
        <v>0</v>
      </c>
      <c r="I1507" cm="1">
        <f t="array" ref="I1507">+INDEX('Muertes-PROV'!$C$3:$GE$16,$C1507+1,$F1507)</f>
        <v>0</v>
      </c>
      <c r="J1507">
        <f t="shared" si="565"/>
        <v>0</v>
      </c>
      <c r="K1507" cm="1">
        <f t="array" ref="K1507">+INDEX('rECUPERA-prov'!$C$3:$LA$16,$C1507+1,$F1507)</f>
        <v>0</v>
      </c>
      <c r="L1507">
        <f t="shared" si="566"/>
        <v>0</v>
      </c>
      <c r="M1507">
        <f t="shared" si="573"/>
        <v>0</v>
      </c>
      <c r="N1507">
        <f t="shared" si="567"/>
        <v>0</v>
      </c>
      <c r="O1507" s="57">
        <f t="shared" si="574"/>
        <v>0</v>
      </c>
      <c r="P1507" s="57">
        <f t="shared" si="575"/>
        <v>0</v>
      </c>
      <c r="Q1507" s="57">
        <f t="shared" si="576"/>
        <v>0</v>
      </c>
      <c r="R1507" s="57">
        <f t="shared" si="577"/>
        <v>0</v>
      </c>
      <c r="S1507" s="57">
        <f t="shared" si="578"/>
        <v>0</v>
      </c>
      <c r="T1507" s="57">
        <f t="shared" si="579"/>
        <v>0</v>
      </c>
      <c r="U1507" s="57">
        <f t="shared" si="580"/>
        <v>0</v>
      </c>
      <c r="V1507" s="58">
        <f t="shared" si="581"/>
        <v>0</v>
      </c>
      <c r="W1507" s="58">
        <f t="shared" si="582"/>
        <v>0</v>
      </c>
      <c r="X1507" s="58">
        <f t="shared" si="583"/>
        <v>0</v>
      </c>
      <c r="Y1507" s="58">
        <f t="shared" si="584"/>
        <v>0</v>
      </c>
      <c r="Z1507">
        <f t="shared" si="568"/>
        <v>109955</v>
      </c>
    </row>
    <row r="1508" spans="1:26" x14ac:dyDescent="0.3">
      <c r="A1508" s="56" t="str">
        <f t="shared" si="570"/>
        <v>OUT TIME</v>
      </c>
      <c r="B1508" s="56" t="str">
        <f t="shared" si="562"/>
        <v>ultimo</v>
      </c>
      <c r="C1508" s="55">
        <f t="shared" si="569"/>
        <v>10</v>
      </c>
      <c r="D1508" t="str">
        <f t="shared" si="569"/>
        <v>Comarca Kuna Yala</v>
      </c>
      <c r="E1508" s="23">
        <f t="shared" si="571"/>
        <v>44100</v>
      </c>
      <c r="F1508" s="54">
        <f t="shared" si="572"/>
        <v>116</v>
      </c>
      <c r="G1508" cm="1">
        <f t="array" ref="G1508">+INDEX('Casos ACUM Prov'!$CK$3:$OM$16,'TODO PROVINCIA'!C1508+1,'TODO PROVINCIA'!F1508)</f>
        <v>0</v>
      </c>
      <c r="H1508">
        <f t="shared" si="564"/>
        <v>0</v>
      </c>
      <c r="I1508" cm="1">
        <f t="array" ref="I1508">+INDEX('Muertes-PROV'!$C$3:$GE$16,$C1508+1,$F1508)</f>
        <v>0</v>
      </c>
      <c r="J1508">
        <f t="shared" si="565"/>
        <v>0</v>
      </c>
      <c r="K1508" cm="1">
        <f t="array" ref="K1508">+INDEX('rECUPERA-prov'!$C$3:$LA$16,$C1508+1,$F1508)</f>
        <v>0</v>
      </c>
      <c r="L1508">
        <f t="shared" si="566"/>
        <v>0</v>
      </c>
      <c r="M1508">
        <f t="shared" si="573"/>
        <v>0</v>
      </c>
      <c r="N1508">
        <f t="shared" si="567"/>
        <v>0</v>
      </c>
      <c r="O1508" s="57">
        <f t="shared" si="574"/>
        <v>0</v>
      </c>
      <c r="P1508" s="57">
        <f t="shared" si="575"/>
        <v>0</v>
      </c>
      <c r="Q1508" s="57">
        <f t="shared" si="576"/>
        <v>0</v>
      </c>
      <c r="R1508" s="57">
        <f t="shared" si="577"/>
        <v>0</v>
      </c>
      <c r="S1508" s="57">
        <f t="shared" si="578"/>
        <v>0</v>
      </c>
      <c r="T1508" s="57">
        <f t="shared" si="579"/>
        <v>0</v>
      </c>
      <c r="U1508" s="57">
        <f t="shared" si="580"/>
        <v>0</v>
      </c>
      <c r="V1508" s="58">
        <f t="shared" si="581"/>
        <v>0</v>
      </c>
      <c r="W1508" s="58">
        <f t="shared" si="582"/>
        <v>0</v>
      </c>
      <c r="X1508" s="58">
        <f t="shared" si="583"/>
        <v>0</v>
      </c>
      <c r="Y1508" s="58">
        <f t="shared" si="584"/>
        <v>0</v>
      </c>
      <c r="Z1508">
        <f t="shared" si="568"/>
        <v>89592</v>
      </c>
    </row>
    <row r="1509" spans="1:26" x14ac:dyDescent="0.3">
      <c r="A1509" s="56" t="str">
        <f t="shared" si="570"/>
        <v>OUT TIME</v>
      </c>
      <c r="B1509" s="56" t="str">
        <f t="shared" si="562"/>
        <v>ultimo</v>
      </c>
      <c r="C1509" s="55">
        <f t="shared" si="569"/>
        <v>11</v>
      </c>
      <c r="D1509" t="str">
        <f t="shared" si="569"/>
        <v>Comarca Emberá Wounaán</v>
      </c>
      <c r="E1509" s="23">
        <f t="shared" si="571"/>
        <v>44100</v>
      </c>
      <c r="F1509" s="54">
        <f t="shared" si="572"/>
        <v>116</v>
      </c>
      <c r="G1509" cm="1">
        <f t="array" ref="G1509">+INDEX('Casos ACUM Prov'!$CK$3:$OM$16,'TODO PROVINCIA'!C1509+1,'TODO PROVINCIA'!F1509)</f>
        <v>0</v>
      </c>
      <c r="H1509">
        <f t="shared" si="564"/>
        <v>0</v>
      </c>
      <c r="I1509" cm="1">
        <f t="array" ref="I1509">+INDEX('Muertes-PROV'!$C$3:$GE$16,$C1509+1,$F1509)</f>
        <v>0</v>
      </c>
      <c r="J1509">
        <f t="shared" si="565"/>
        <v>0</v>
      </c>
      <c r="K1509" cm="1">
        <f t="array" ref="K1509">+INDEX('rECUPERA-prov'!$C$3:$LA$16,$C1509+1,$F1509)</f>
        <v>0</v>
      </c>
      <c r="L1509">
        <f t="shared" si="566"/>
        <v>0</v>
      </c>
      <c r="M1509">
        <f t="shared" si="573"/>
        <v>0</v>
      </c>
      <c r="N1509">
        <f t="shared" si="567"/>
        <v>0</v>
      </c>
      <c r="O1509" s="57">
        <f t="shared" si="574"/>
        <v>0</v>
      </c>
      <c r="P1509" s="57">
        <f t="shared" si="575"/>
        <v>0</v>
      </c>
      <c r="Q1509" s="57">
        <f t="shared" si="576"/>
        <v>0</v>
      </c>
      <c r="R1509" s="57">
        <f t="shared" si="577"/>
        <v>0</v>
      </c>
      <c r="S1509" s="57">
        <f t="shared" si="578"/>
        <v>0</v>
      </c>
      <c r="T1509" s="57">
        <f t="shared" si="579"/>
        <v>0</v>
      </c>
      <c r="U1509" s="57">
        <f t="shared" si="580"/>
        <v>0</v>
      </c>
      <c r="V1509" s="58">
        <f t="shared" si="581"/>
        <v>0</v>
      </c>
      <c r="W1509" s="58">
        <f t="shared" si="582"/>
        <v>0</v>
      </c>
      <c r="X1509" s="58">
        <f t="shared" si="583"/>
        <v>0</v>
      </c>
      <c r="Y1509" s="58">
        <f t="shared" si="584"/>
        <v>0</v>
      </c>
      <c r="Z1509">
        <f t="shared" si="568"/>
        <v>1249032</v>
      </c>
    </row>
    <row r="1510" spans="1:26" x14ac:dyDescent="0.3">
      <c r="A1510" s="56" t="str">
        <f t="shared" si="570"/>
        <v>OUT TIME</v>
      </c>
      <c r="B1510" s="56" t="str">
        <f t="shared" si="562"/>
        <v>ultimo</v>
      </c>
      <c r="C1510" s="55">
        <f t="shared" si="569"/>
        <v>12</v>
      </c>
      <c r="D1510" t="str">
        <f t="shared" si="569"/>
        <v>Comarca Ngäbe Buglé</v>
      </c>
      <c r="E1510" s="23">
        <f t="shared" si="571"/>
        <v>44100</v>
      </c>
      <c r="F1510" s="54">
        <f t="shared" si="572"/>
        <v>116</v>
      </c>
      <c r="G1510" cm="1">
        <f t="array" ref="G1510">+INDEX('Casos ACUM Prov'!$CK$3:$OM$16,'TODO PROVINCIA'!C1510+1,'TODO PROVINCIA'!F1510)</f>
        <v>0</v>
      </c>
      <c r="H1510">
        <f t="shared" si="564"/>
        <v>0</v>
      </c>
      <c r="I1510" cm="1">
        <f t="array" ref="I1510">+INDEX('Muertes-PROV'!$C$3:$GE$16,$C1510+1,$F1510)</f>
        <v>0</v>
      </c>
      <c r="J1510">
        <f t="shared" si="565"/>
        <v>0</v>
      </c>
      <c r="K1510" cm="1">
        <f t="array" ref="K1510">+INDEX('rECUPERA-prov'!$C$3:$LA$16,$C1510+1,$F1510)</f>
        <v>0</v>
      </c>
      <c r="L1510">
        <f t="shared" si="566"/>
        <v>0</v>
      </c>
      <c r="M1510">
        <f t="shared" si="573"/>
        <v>0</v>
      </c>
      <c r="N1510">
        <f t="shared" si="567"/>
        <v>0</v>
      </c>
      <c r="O1510" s="57">
        <f t="shared" si="574"/>
        <v>0</v>
      </c>
      <c r="P1510" s="57">
        <f t="shared" si="575"/>
        <v>0</v>
      </c>
      <c r="Q1510" s="57">
        <f t="shared" si="576"/>
        <v>0</v>
      </c>
      <c r="R1510" s="57">
        <f t="shared" si="577"/>
        <v>0</v>
      </c>
      <c r="S1510" s="57">
        <f t="shared" si="578"/>
        <v>0</v>
      </c>
      <c r="T1510" s="57">
        <f t="shared" si="579"/>
        <v>0</v>
      </c>
      <c r="U1510" s="57">
        <f t="shared" si="580"/>
        <v>0</v>
      </c>
      <c r="V1510" s="58">
        <f t="shared" si="581"/>
        <v>0</v>
      </c>
      <c r="W1510" s="58">
        <f t="shared" si="582"/>
        <v>0</v>
      </c>
      <c r="X1510" s="58">
        <f t="shared" si="583"/>
        <v>0</v>
      </c>
      <c r="Y1510" s="58">
        <f t="shared" si="584"/>
        <v>0</v>
      </c>
      <c r="Z1510">
        <f t="shared" si="568"/>
        <v>464038</v>
      </c>
    </row>
    <row r="1511" spans="1:26" x14ac:dyDescent="0.3">
      <c r="A1511" s="56" t="str">
        <f t="shared" si="570"/>
        <v>OUT TIME</v>
      </c>
      <c r="B1511" s="56" t="str">
        <f t="shared" si="562"/>
        <v>ultimo</v>
      </c>
      <c r="C1511" s="55">
        <f t="shared" si="569"/>
        <v>13</v>
      </c>
      <c r="D1511" t="str">
        <f t="shared" si="569"/>
        <v>Panamá Oeste</v>
      </c>
      <c r="E1511" s="23">
        <f t="shared" si="571"/>
        <v>44100</v>
      </c>
      <c r="F1511" s="54">
        <f t="shared" si="572"/>
        <v>116</v>
      </c>
      <c r="G1511" cm="1">
        <f t="array" ref="G1511">+INDEX('Casos ACUM Prov'!$CK$3:$OM$16,'TODO PROVINCIA'!C1511+1,'TODO PROVINCIA'!F1511)</f>
        <v>0</v>
      </c>
      <c r="H1511">
        <f t="shared" si="564"/>
        <v>0</v>
      </c>
      <c r="I1511" cm="1">
        <f t="array" ref="I1511">+INDEX('Muertes-PROV'!$C$3:$GE$16,$C1511+1,$F1511)</f>
        <v>0</v>
      </c>
      <c r="J1511">
        <f t="shared" si="565"/>
        <v>0</v>
      </c>
      <c r="K1511" cm="1">
        <f t="array" ref="K1511">+INDEX('rECUPERA-prov'!$C$3:$LA$16,$C1511+1,$F1511)</f>
        <v>0</v>
      </c>
      <c r="L1511">
        <f t="shared" si="566"/>
        <v>0</v>
      </c>
      <c r="M1511">
        <f t="shared" si="573"/>
        <v>0</v>
      </c>
      <c r="N1511">
        <f t="shared" si="567"/>
        <v>0</v>
      </c>
      <c r="O1511" s="57">
        <f t="shared" si="574"/>
        <v>0</v>
      </c>
      <c r="P1511" s="57">
        <f t="shared" si="575"/>
        <v>0</v>
      </c>
      <c r="Q1511" s="57">
        <f t="shared" si="576"/>
        <v>0</v>
      </c>
      <c r="R1511" s="57">
        <f t="shared" si="577"/>
        <v>0</v>
      </c>
      <c r="S1511" s="57">
        <f t="shared" si="578"/>
        <v>0</v>
      </c>
      <c r="T1511" s="57">
        <f t="shared" si="579"/>
        <v>0</v>
      </c>
      <c r="U1511" s="57">
        <f t="shared" si="580"/>
        <v>0</v>
      </c>
      <c r="V1511" s="58">
        <f t="shared" si="581"/>
        <v>0</v>
      </c>
      <c r="W1511" s="58">
        <f t="shared" si="582"/>
        <v>0</v>
      </c>
      <c r="X1511" s="58">
        <f t="shared" si="583"/>
        <v>0</v>
      </c>
      <c r="Y1511" s="58">
        <f t="shared" si="584"/>
        <v>0</v>
      </c>
      <c r="Z1511">
        <f t="shared" si="568"/>
        <v>226991</v>
      </c>
    </row>
    <row r="1512" spans="1:26" x14ac:dyDescent="0.3">
      <c r="A1512" s="56" t="str">
        <f t="shared" si="570"/>
        <v>OUT TIME</v>
      </c>
      <c r="B1512" s="56" t="str">
        <f t="shared" si="562"/>
        <v>ultimo</v>
      </c>
      <c r="C1512" s="55">
        <f t="shared" si="569"/>
        <v>1</v>
      </c>
      <c r="D1512" t="str">
        <f t="shared" si="569"/>
        <v>Bocas del Toro</v>
      </c>
      <c r="E1512" s="23">
        <f t="shared" si="571"/>
        <v>44101</v>
      </c>
      <c r="F1512" s="54">
        <f t="shared" si="572"/>
        <v>117</v>
      </c>
      <c r="G1512" cm="1">
        <f t="array" ref="G1512">+INDEX('Casos ACUM Prov'!$CK$3:$OM$16,'TODO PROVINCIA'!C1512+1,'TODO PROVINCIA'!F1512)</f>
        <v>0</v>
      </c>
      <c r="H1512">
        <f t="shared" si="564"/>
        <v>0</v>
      </c>
      <c r="I1512" cm="1">
        <f t="array" ref="I1512">+INDEX('Muertes-PROV'!$C$3:$GE$16,$C1512+1,$F1512)</f>
        <v>0</v>
      </c>
      <c r="J1512">
        <f t="shared" si="565"/>
        <v>0</v>
      </c>
      <c r="K1512" cm="1">
        <f t="array" ref="K1512">+INDEX('rECUPERA-prov'!$C$3:$LA$16,$C1512+1,$F1512)</f>
        <v>0</v>
      </c>
      <c r="L1512">
        <f t="shared" si="566"/>
        <v>0</v>
      </c>
      <c r="M1512">
        <f t="shared" si="573"/>
        <v>0</v>
      </c>
      <c r="N1512">
        <f t="shared" si="567"/>
        <v>0</v>
      </c>
      <c r="O1512" s="57">
        <f t="shared" si="574"/>
        <v>0</v>
      </c>
      <c r="P1512" s="57">
        <f t="shared" si="575"/>
        <v>0</v>
      </c>
      <c r="Q1512" s="57">
        <f t="shared" si="576"/>
        <v>0</v>
      </c>
      <c r="R1512" s="57">
        <f t="shared" si="577"/>
        <v>0</v>
      </c>
      <c r="S1512" s="57">
        <f t="shared" si="578"/>
        <v>0</v>
      </c>
      <c r="T1512" s="57">
        <f t="shared" si="579"/>
        <v>0</v>
      </c>
      <c r="U1512" s="57">
        <f t="shared" si="580"/>
        <v>0</v>
      </c>
      <c r="V1512" s="58">
        <f t="shared" si="581"/>
        <v>0</v>
      </c>
      <c r="W1512" s="58">
        <f t="shared" si="582"/>
        <v>0</v>
      </c>
      <c r="X1512" s="58">
        <f t="shared" si="583"/>
        <v>0</v>
      </c>
      <c r="Y1512" s="58">
        <f t="shared" si="584"/>
        <v>0</v>
      </c>
      <c r="Z1512">
        <f t="shared" si="568"/>
        <v>125461</v>
      </c>
    </row>
    <row r="1513" spans="1:26" x14ac:dyDescent="0.3">
      <c r="A1513" s="56" t="str">
        <f t="shared" si="570"/>
        <v>OUT TIME</v>
      </c>
      <c r="B1513" s="56" t="str">
        <f t="shared" si="562"/>
        <v>ultimo</v>
      </c>
      <c r="C1513" s="55">
        <f t="shared" si="569"/>
        <v>2</v>
      </c>
      <c r="D1513" t="str">
        <f t="shared" si="569"/>
        <v>Coclé</v>
      </c>
      <c r="E1513" s="23">
        <f t="shared" si="571"/>
        <v>44101</v>
      </c>
      <c r="F1513" s="54">
        <f t="shared" si="572"/>
        <v>117</v>
      </c>
      <c r="G1513" cm="1">
        <f t="array" ref="G1513">+INDEX('Casos ACUM Prov'!$CK$3:$OM$16,'TODO PROVINCIA'!C1513+1,'TODO PROVINCIA'!F1513)</f>
        <v>0</v>
      </c>
      <c r="H1513">
        <f t="shared" si="564"/>
        <v>0</v>
      </c>
      <c r="I1513" cm="1">
        <f t="array" ref="I1513">+INDEX('Muertes-PROV'!$C$3:$GE$16,$C1513+1,$F1513)</f>
        <v>0</v>
      </c>
      <c r="J1513">
        <f t="shared" si="565"/>
        <v>0</v>
      </c>
      <c r="K1513" cm="1">
        <f t="array" ref="K1513">+INDEX('rECUPERA-prov'!$C$3:$LA$16,$C1513+1,$F1513)</f>
        <v>0</v>
      </c>
      <c r="L1513">
        <f t="shared" si="566"/>
        <v>0</v>
      </c>
      <c r="M1513">
        <f t="shared" si="573"/>
        <v>0</v>
      </c>
      <c r="N1513">
        <f t="shared" si="567"/>
        <v>0</v>
      </c>
      <c r="O1513" s="57">
        <f t="shared" si="574"/>
        <v>0</v>
      </c>
      <c r="P1513" s="57">
        <f t="shared" si="575"/>
        <v>0</v>
      </c>
      <c r="Q1513" s="57">
        <f t="shared" si="576"/>
        <v>0</v>
      </c>
      <c r="R1513" s="57">
        <f t="shared" si="577"/>
        <v>0</v>
      </c>
      <c r="S1513" s="57">
        <f t="shared" si="578"/>
        <v>0</v>
      </c>
      <c r="T1513" s="57">
        <f t="shared" si="579"/>
        <v>0</v>
      </c>
      <c r="U1513" s="57">
        <f t="shared" si="580"/>
        <v>0</v>
      </c>
      <c r="V1513" s="58">
        <f t="shared" si="581"/>
        <v>0</v>
      </c>
      <c r="W1513" s="58">
        <f t="shared" si="582"/>
        <v>0</v>
      </c>
      <c r="X1513" s="58">
        <f t="shared" si="583"/>
        <v>0</v>
      </c>
      <c r="Y1513" s="58">
        <f t="shared" si="584"/>
        <v>0</v>
      </c>
      <c r="Z1513">
        <f t="shared" si="568"/>
        <v>416873</v>
      </c>
    </row>
    <row r="1514" spans="1:26" x14ac:dyDescent="0.3">
      <c r="A1514" s="56" t="str">
        <f t="shared" si="570"/>
        <v>OUT TIME</v>
      </c>
      <c r="B1514" s="56" t="str">
        <f t="shared" si="562"/>
        <v>ultimo</v>
      </c>
      <c r="C1514" s="55">
        <f t="shared" si="569"/>
        <v>3</v>
      </c>
      <c r="D1514" t="str">
        <f t="shared" si="569"/>
        <v>Colón</v>
      </c>
      <c r="E1514" s="23">
        <f t="shared" si="571"/>
        <v>44101</v>
      </c>
      <c r="F1514" s="54">
        <f t="shared" si="572"/>
        <v>117</v>
      </c>
      <c r="G1514" cm="1">
        <f t="array" ref="G1514">+INDEX('Casos ACUM Prov'!$CK$3:$OM$16,'TODO PROVINCIA'!C1514+1,'TODO PROVINCIA'!F1514)</f>
        <v>0</v>
      </c>
      <c r="H1514">
        <f t="shared" si="564"/>
        <v>0</v>
      </c>
      <c r="I1514" cm="1">
        <f t="array" ref="I1514">+INDEX('Muertes-PROV'!$C$3:$GE$16,$C1514+1,$F1514)</f>
        <v>0</v>
      </c>
      <c r="J1514">
        <f t="shared" si="565"/>
        <v>0</v>
      </c>
      <c r="K1514" cm="1">
        <f t="array" ref="K1514">+INDEX('rECUPERA-prov'!$C$3:$LA$16,$C1514+1,$F1514)</f>
        <v>0</v>
      </c>
      <c r="L1514">
        <f t="shared" si="566"/>
        <v>0</v>
      </c>
      <c r="M1514">
        <f t="shared" si="573"/>
        <v>0</v>
      </c>
      <c r="N1514">
        <f t="shared" si="567"/>
        <v>0</v>
      </c>
      <c r="O1514" s="57">
        <f t="shared" si="574"/>
        <v>0</v>
      </c>
      <c r="P1514" s="57">
        <f t="shared" si="575"/>
        <v>0</v>
      </c>
      <c r="Q1514" s="57">
        <f t="shared" si="576"/>
        <v>0</v>
      </c>
      <c r="R1514" s="57">
        <f t="shared" si="577"/>
        <v>0</v>
      </c>
      <c r="S1514" s="57">
        <f t="shared" si="578"/>
        <v>0</v>
      </c>
      <c r="T1514" s="57">
        <f t="shared" si="579"/>
        <v>0</v>
      </c>
      <c r="U1514" s="57">
        <f t="shared" si="580"/>
        <v>0</v>
      </c>
      <c r="V1514" s="58">
        <f t="shared" si="581"/>
        <v>0</v>
      </c>
      <c r="W1514" s="58">
        <f t="shared" si="582"/>
        <v>0</v>
      </c>
      <c r="X1514" s="58">
        <f t="shared" si="583"/>
        <v>0</v>
      </c>
      <c r="Y1514" s="58">
        <f t="shared" si="584"/>
        <v>0</v>
      </c>
      <c r="Z1514">
        <f t="shared" si="568"/>
        <v>233708</v>
      </c>
    </row>
    <row r="1515" spans="1:26" x14ac:dyDescent="0.3">
      <c r="A1515" s="56" t="str">
        <f t="shared" si="570"/>
        <v>OUT TIME</v>
      </c>
      <c r="B1515" s="56" t="str">
        <f t="shared" si="562"/>
        <v>ultimo</v>
      </c>
      <c r="C1515" s="55">
        <f t="shared" si="569"/>
        <v>4</v>
      </c>
      <c r="D1515" t="str">
        <f t="shared" si="569"/>
        <v>Chiriquí</v>
      </c>
      <c r="E1515" s="23">
        <f t="shared" si="571"/>
        <v>44101</v>
      </c>
      <c r="F1515" s="54">
        <f t="shared" si="572"/>
        <v>117</v>
      </c>
      <c r="G1515" cm="1">
        <f t="array" ref="G1515">+INDEX('Casos ACUM Prov'!$CK$3:$OM$16,'TODO PROVINCIA'!C1515+1,'TODO PROVINCIA'!F1515)</f>
        <v>0</v>
      </c>
      <c r="H1515">
        <f t="shared" si="564"/>
        <v>0</v>
      </c>
      <c r="I1515" cm="1">
        <f t="array" ref="I1515">+INDEX('Muertes-PROV'!$C$3:$GE$16,$C1515+1,$F1515)</f>
        <v>0</v>
      </c>
      <c r="J1515">
        <f t="shared" si="565"/>
        <v>0</v>
      </c>
      <c r="K1515" cm="1">
        <f t="array" ref="K1515">+INDEX('rECUPERA-prov'!$C$3:$LA$16,$C1515+1,$F1515)</f>
        <v>0</v>
      </c>
      <c r="L1515">
        <f t="shared" si="566"/>
        <v>0</v>
      </c>
      <c r="M1515">
        <f t="shared" si="573"/>
        <v>0</v>
      </c>
      <c r="N1515">
        <f t="shared" si="567"/>
        <v>0</v>
      </c>
      <c r="O1515" s="57">
        <f t="shared" si="574"/>
        <v>0</v>
      </c>
      <c r="P1515" s="57">
        <f t="shared" si="575"/>
        <v>0</v>
      </c>
      <c r="Q1515" s="57">
        <f t="shared" si="576"/>
        <v>0</v>
      </c>
      <c r="R1515" s="57">
        <f t="shared" si="577"/>
        <v>0</v>
      </c>
      <c r="S1515" s="57">
        <f t="shared" si="578"/>
        <v>0</v>
      </c>
      <c r="T1515" s="57">
        <f t="shared" si="579"/>
        <v>0</v>
      </c>
      <c r="U1515" s="57">
        <f t="shared" si="580"/>
        <v>0</v>
      </c>
      <c r="V1515" s="58">
        <f t="shared" si="581"/>
        <v>0</v>
      </c>
      <c r="W1515" s="58">
        <f t="shared" si="582"/>
        <v>0</v>
      </c>
      <c r="X1515" s="58">
        <f t="shared" si="583"/>
        <v>0</v>
      </c>
      <c r="Y1515" s="58">
        <f t="shared" si="584"/>
        <v>0</v>
      </c>
      <c r="Z1515">
        <f t="shared" si="568"/>
        <v>241928</v>
      </c>
    </row>
    <row r="1516" spans="1:26" x14ac:dyDescent="0.3">
      <c r="A1516" s="56" t="str">
        <f t="shared" si="570"/>
        <v>OUT TIME</v>
      </c>
      <c r="B1516" s="56" t="str">
        <f t="shared" si="562"/>
        <v>ultimo</v>
      </c>
      <c r="C1516" s="55">
        <f t="shared" ref="C1516:D1531" si="585">+C1503</f>
        <v>5</v>
      </c>
      <c r="D1516" t="str">
        <f t="shared" si="585"/>
        <v>Darién</v>
      </c>
      <c r="E1516" s="23">
        <f t="shared" si="571"/>
        <v>44101</v>
      </c>
      <c r="F1516" s="54">
        <f t="shared" si="572"/>
        <v>117</v>
      </c>
      <c r="G1516" cm="1">
        <f t="array" ref="G1516">+INDEX('Casos ACUM Prov'!$CK$3:$OM$16,'TODO PROVINCIA'!C1516+1,'TODO PROVINCIA'!F1516)</f>
        <v>0</v>
      </c>
      <c r="H1516">
        <f t="shared" si="564"/>
        <v>0</v>
      </c>
      <c r="I1516" cm="1">
        <f t="array" ref="I1516">+INDEX('Muertes-PROV'!$C$3:$GE$16,$C1516+1,$F1516)</f>
        <v>0</v>
      </c>
      <c r="J1516">
        <f t="shared" si="565"/>
        <v>0</v>
      </c>
      <c r="K1516" cm="1">
        <f t="array" ref="K1516">+INDEX('rECUPERA-prov'!$C$3:$LA$16,$C1516+1,$F1516)</f>
        <v>0</v>
      </c>
      <c r="L1516">
        <f t="shared" si="566"/>
        <v>0</v>
      </c>
      <c r="M1516">
        <f t="shared" si="573"/>
        <v>0</v>
      </c>
      <c r="N1516">
        <f t="shared" si="567"/>
        <v>0</v>
      </c>
      <c r="O1516" s="57">
        <f t="shared" si="574"/>
        <v>0</v>
      </c>
      <c r="P1516" s="57">
        <f t="shared" si="575"/>
        <v>0</v>
      </c>
      <c r="Q1516" s="57">
        <f t="shared" si="576"/>
        <v>0</v>
      </c>
      <c r="R1516" s="57">
        <f t="shared" si="577"/>
        <v>0</v>
      </c>
      <c r="S1516" s="57">
        <f t="shared" si="578"/>
        <v>0</v>
      </c>
      <c r="T1516" s="57">
        <f t="shared" si="579"/>
        <v>0</v>
      </c>
      <c r="U1516" s="57">
        <f t="shared" si="580"/>
        <v>0</v>
      </c>
      <c r="V1516" s="58">
        <f t="shared" si="581"/>
        <v>0</v>
      </c>
      <c r="W1516" s="58">
        <f t="shared" si="582"/>
        <v>0</v>
      </c>
      <c r="X1516" s="58">
        <f t="shared" si="583"/>
        <v>0</v>
      </c>
      <c r="Y1516" s="58">
        <f t="shared" si="584"/>
        <v>0</v>
      </c>
      <c r="Z1516">
        <f t="shared" si="568"/>
        <v>10001</v>
      </c>
    </row>
    <row r="1517" spans="1:26" x14ac:dyDescent="0.3">
      <c r="A1517" s="56" t="str">
        <f t="shared" si="570"/>
        <v>OUT TIME</v>
      </c>
      <c r="B1517" s="56" t="str">
        <f t="shared" si="562"/>
        <v>ultimo</v>
      </c>
      <c r="C1517" s="55">
        <f t="shared" si="585"/>
        <v>6</v>
      </c>
      <c r="D1517" t="str">
        <f t="shared" si="585"/>
        <v>Herrera</v>
      </c>
      <c r="E1517" s="23">
        <f t="shared" si="571"/>
        <v>44101</v>
      </c>
      <c r="F1517" s="54">
        <f t="shared" si="572"/>
        <v>117</v>
      </c>
      <c r="G1517" cm="1">
        <f t="array" ref="G1517">+INDEX('Casos ACUM Prov'!$CK$3:$OM$16,'TODO PROVINCIA'!C1517+1,'TODO PROVINCIA'!F1517)</f>
        <v>0</v>
      </c>
      <c r="H1517">
        <f t="shared" si="564"/>
        <v>0</v>
      </c>
      <c r="I1517" cm="1">
        <f t="array" ref="I1517">+INDEX('Muertes-PROV'!$C$3:$GE$16,$C1517+1,$F1517)</f>
        <v>0</v>
      </c>
      <c r="J1517">
        <f t="shared" si="565"/>
        <v>0</v>
      </c>
      <c r="K1517" cm="1">
        <f t="array" ref="K1517">+INDEX('rECUPERA-prov'!$C$3:$LA$16,$C1517+1,$F1517)</f>
        <v>0</v>
      </c>
      <c r="L1517">
        <f t="shared" si="566"/>
        <v>0</v>
      </c>
      <c r="M1517">
        <f t="shared" si="573"/>
        <v>0</v>
      </c>
      <c r="N1517">
        <f t="shared" si="567"/>
        <v>0</v>
      </c>
      <c r="O1517" s="57">
        <f t="shared" si="574"/>
        <v>0</v>
      </c>
      <c r="P1517" s="57">
        <f t="shared" si="575"/>
        <v>0</v>
      </c>
      <c r="Q1517" s="57">
        <f t="shared" si="576"/>
        <v>0</v>
      </c>
      <c r="R1517" s="57">
        <f t="shared" si="577"/>
        <v>0</v>
      </c>
      <c r="S1517" s="57">
        <f t="shared" si="578"/>
        <v>0</v>
      </c>
      <c r="T1517" s="57">
        <f t="shared" si="579"/>
        <v>0</v>
      </c>
      <c r="U1517" s="57">
        <f t="shared" si="580"/>
        <v>0</v>
      </c>
      <c r="V1517" s="58">
        <f t="shared" si="581"/>
        <v>0</v>
      </c>
      <c r="W1517" s="58">
        <f t="shared" si="582"/>
        <v>0</v>
      </c>
      <c r="X1517" s="58">
        <f t="shared" si="583"/>
        <v>0</v>
      </c>
      <c r="Y1517" s="58">
        <f t="shared" si="584"/>
        <v>0</v>
      </c>
      <c r="Z1517">
        <f t="shared" si="568"/>
        <v>33109</v>
      </c>
    </row>
    <row r="1518" spans="1:26" x14ac:dyDescent="0.3">
      <c r="A1518" s="56" t="str">
        <f t="shared" si="570"/>
        <v>OUT TIME</v>
      </c>
      <c r="B1518" s="56" t="str">
        <f t="shared" si="562"/>
        <v>ultimo</v>
      </c>
      <c r="C1518" s="55">
        <f t="shared" si="585"/>
        <v>7</v>
      </c>
      <c r="D1518" t="str">
        <f t="shared" si="585"/>
        <v>Los Santos</v>
      </c>
      <c r="E1518" s="23">
        <f t="shared" si="571"/>
        <v>44101</v>
      </c>
      <c r="F1518" s="54">
        <f t="shared" si="572"/>
        <v>117</v>
      </c>
      <c r="G1518" cm="1">
        <f t="array" ref="G1518">+INDEX('Casos ACUM Prov'!$CK$3:$OM$16,'TODO PROVINCIA'!C1518+1,'TODO PROVINCIA'!F1518)</f>
        <v>0</v>
      </c>
      <c r="H1518">
        <f t="shared" si="564"/>
        <v>0</v>
      </c>
      <c r="I1518" cm="1">
        <f t="array" ref="I1518">+INDEX('Muertes-PROV'!$C$3:$GE$16,$C1518+1,$F1518)</f>
        <v>0</v>
      </c>
      <c r="J1518">
        <f t="shared" si="565"/>
        <v>0</v>
      </c>
      <c r="K1518" cm="1">
        <f t="array" ref="K1518">+INDEX('rECUPERA-prov'!$C$3:$LA$16,$C1518+1,$F1518)</f>
        <v>0</v>
      </c>
      <c r="L1518">
        <f t="shared" si="566"/>
        <v>0</v>
      </c>
      <c r="M1518">
        <f t="shared" si="573"/>
        <v>0</v>
      </c>
      <c r="N1518">
        <f t="shared" si="567"/>
        <v>0</v>
      </c>
      <c r="O1518" s="57">
        <f t="shared" si="574"/>
        <v>0</v>
      </c>
      <c r="P1518" s="57">
        <f t="shared" si="575"/>
        <v>0</v>
      </c>
      <c r="Q1518" s="57">
        <f t="shared" si="576"/>
        <v>0</v>
      </c>
      <c r="R1518" s="57">
        <f t="shared" si="577"/>
        <v>0</v>
      </c>
      <c r="S1518" s="57">
        <f t="shared" si="578"/>
        <v>0</v>
      </c>
      <c r="T1518" s="57">
        <f t="shared" si="579"/>
        <v>0</v>
      </c>
      <c r="U1518" s="57">
        <f t="shared" si="580"/>
        <v>0</v>
      </c>
      <c r="V1518" s="58">
        <f t="shared" si="581"/>
        <v>0</v>
      </c>
      <c r="W1518" s="58">
        <f t="shared" si="582"/>
        <v>0</v>
      </c>
      <c r="X1518" s="58">
        <f t="shared" si="583"/>
        <v>0</v>
      </c>
      <c r="Y1518" s="58">
        <f t="shared" si="584"/>
        <v>0</v>
      </c>
      <c r="Z1518">
        <f t="shared" si="568"/>
        <v>156747</v>
      </c>
    </row>
    <row r="1519" spans="1:26" x14ac:dyDescent="0.3">
      <c r="A1519" s="56" t="str">
        <f t="shared" si="570"/>
        <v>OUT TIME</v>
      </c>
      <c r="B1519" s="56" t="str">
        <f t="shared" si="562"/>
        <v>ultimo</v>
      </c>
      <c r="C1519" s="55">
        <f t="shared" si="585"/>
        <v>8</v>
      </c>
      <c r="D1519" t="str">
        <f t="shared" si="585"/>
        <v>Panamá</v>
      </c>
      <c r="E1519" s="23">
        <f t="shared" si="571"/>
        <v>44101</v>
      </c>
      <c r="F1519" s="54">
        <f t="shared" si="572"/>
        <v>117</v>
      </c>
      <c r="G1519" cm="1">
        <f t="array" ref="G1519">+INDEX('Casos ACUM Prov'!$CK$3:$OM$16,'TODO PROVINCIA'!C1519+1,'TODO PROVINCIA'!F1519)</f>
        <v>0</v>
      </c>
      <c r="H1519">
        <f t="shared" si="564"/>
        <v>0</v>
      </c>
      <c r="I1519" cm="1">
        <f t="array" ref="I1519">+INDEX('Muertes-PROV'!$C$3:$GE$16,$C1519+1,$F1519)</f>
        <v>0</v>
      </c>
      <c r="J1519">
        <f t="shared" si="565"/>
        <v>0</v>
      </c>
      <c r="K1519" cm="1">
        <f t="array" ref="K1519">+INDEX('rECUPERA-prov'!$C$3:$LA$16,$C1519+1,$F1519)</f>
        <v>0</v>
      </c>
      <c r="L1519">
        <f t="shared" si="566"/>
        <v>0</v>
      </c>
      <c r="M1519">
        <f t="shared" si="573"/>
        <v>0</v>
      </c>
      <c r="N1519">
        <f t="shared" si="567"/>
        <v>0</v>
      </c>
      <c r="O1519" s="57">
        <f t="shared" si="574"/>
        <v>0</v>
      </c>
      <c r="P1519" s="57">
        <f t="shared" si="575"/>
        <v>0</v>
      </c>
      <c r="Q1519" s="57">
        <f t="shared" si="576"/>
        <v>0</v>
      </c>
      <c r="R1519" s="57">
        <f t="shared" si="577"/>
        <v>0</v>
      </c>
      <c r="S1519" s="57">
        <f t="shared" si="578"/>
        <v>0</v>
      </c>
      <c r="T1519" s="57">
        <f t="shared" si="579"/>
        <v>0</v>
      </c>
      <c r="U1519" s="57">
        <f t="shared" si="580"/>
        <v>0</v>
      </c>
      <c r="V1519" s="58">
        <f t="shared" si="581"/>
        <v>0</v>
      </c>
      <c r="W1519" s="58">
        <f t="shared" si="582"/>
        <v>0</v>
      </c>
      <c r="X1519" s="58">
        <f t="shared" si="583"/>
        <v>0</v>
      </c>
      <c r="Y1519" s="58">
        <f t="shared" si="584"/>
        <v>0</v>
      </c>
      <c r="Z1519">
        <f t="shared" si="568"/>
        <v>109955</v>
      </c>
    </row>
    <row r="1520" spans="1:26" x14ac:dyDescent="0.3">
      <c r="A1520" s="56" t="str">
        <f t="shared" si="570"/>
        <v>OUT TIME</v>
      </c>
      <c r="B1520" s="56" t="str">
        <f t="shared" si="562"/>
        <v>ultimo</v>
      </c>
      <c r="C1520" s="55">
        <f t="shared" si="585"/>
        <v>9</v>
      </c>
      <c r="D1520" t="str">
        <f t="shared" si="585"/>
        <v>Veraguas</v>
      </c>
      <c r="E1520" s="23">
        <f t="shared" si="571"/>
        <v>44101</v>
      </c>
      <c r="F1520" s="54">
        <f t="shared" si="572"/>
        <v>117</v>
      </c>
      <c r="G1520" cm="1">
        <f t="array" ref="G1520">+INDEX('Casos ACUM Prov'!$CK$3:$OM$16,'TODO PROVINCIA'!C1520+1,'TODO PROVINCIA'!F1520)</f>
        <v>0</v>
      </c>
      <c r="H1520">
        <f t="shared" si="564"/>
        <v>0</v>
      </c>
      <c r="I1520" cm="1">
        <f t="array" ref="I1520">+INDEX('Muertes-PROV'!$C$3:$GE$16,$C1520+1,$F1520)</f>
        <v>0</v>
      </c>
      <c r="J1520">
        <f t="shared" si="565"/>
        <v>0</v>
      </c>
      <c r="K1520" cm="1">
        <f t="array" ref="K1520">+INDEX('rECUPERA-prov'!$C$3:$LA$16,$C1520+1,$F1520)</f>
        <v>0</v>
      </c>
      <c r="L1520">
        <f t="shared" si="566"/>
        <v>0</v>
      </c>
      <c r="M1520">
        <f t="shared" si="573"/>
        <v>0</v>
      </c>
      <c r="N1520">
        <f t="shared" si="567"/>
        <v>0</v>
      </c>
      <c r="O1520" s="57">
        <f t="shared" si="574"/>
        <v>0</v>
      </c>
      <c r="P1520" s="57">
        <f t="shared" si="575"/>
        <v>0</v>
      </c>
      <c r="Q1520" s="57">
        <f t="shared" si="576"/>
        <v>0</v>
      </c>
      <c r="R1520" s="57">
        <f t="shared" si="577"/>
        <v>0</v>
      </c>
      <c r="S1520" s="57">
        <f t="shared" si="578"/>
        <v>0</v>
      </c>
      <c r="T1520" s="57">
        <f t="shared" si="579"/>
        <v>0</v>
      </c>
      <c r="U1520" s="57">
        <f t="shared" si="580"/>
        <v>0</v>
      </c>
      <c r="V1520" s="58">
        <f t="shared" si="581"/>
        <v>0</v>
      </c>
      <c r="W1520" s="58">
        <f t="shared" si="582"/>
        <v>0</v>
      </c>
      <c r="X1520" s="58">
        <f t="shared" si="583"/>
        <v>0</v>
      </c>
      <c r="Y1520" s="58">
        <f t="shared" si="584"/>
        <v>0</v>
      </c>
      <c r="Z1520">
        <f t="shared" si="568"/>
        <v>109955</v>
      </c>
    </row>
    <row r="1521" spans="1:26" x14ac:dyDescent="0.3">
      <c r="A1521" s="56" t="str">
        <f t="shared" si="570"/>
        <v>OUT TIME</v>
      </c>
      <c r="B1521" s="56" t="str">
        <f t="shared" si="562"/>
        <v>ultimo</v>
      </c>
      <c r="C1521" s="55">
        <f t="shared" si="585"/>
        <v>10</v>
      </c>
      <c r="D1521" t="str">
        <f t="shared" si="585"/>
        <v>Comarca Kuna Yala</v>
      </c>
      <c r="E1521" s="23">
        <f t="shared" si="571"/>
        <v>44101</v>
      </c>
      <c r="F1521" s="54">
        <f t="shared" si="572"/>
        <v>117</v>
      </c>
      <c r="G1521" cm="1">
        <f t="array" ref="G1521">+INDEX('Casos ACUM Prov'!$CK$3:$OM$16,'TODO PROVINCIA'!C1521+1,'TODO PROVINCIA'!F1521)</f>
        <v>0</v>
      </c>
      <c r="H1521">
        <f t="shared" si="564"/>
        <v>0</v>
      </c>
      <c r="I1521" cm="1">
        <f t="array" ref="I1521">+INDEX('Muertes-PROV'!$C$3:$GE$16,$C1521+1,$F1521)</f>
        <v>0</v>
      </c>
      <c r="J1521">
        <f t="shared" si="565"/>
        <v>0</v>
      </c>
      <c r="K1521" cm="1">
        <f t="array" ref="K1521">+INDEX('rECUPERA-prov'!$C$3:$LA$16,$C1521+1,$F1521)</f>
        <v>0</v>
      </c>
      <c r="L1521">
        <f t="shared" si="566"/>
        <v>0</v>
      </c>
      <c r="M1521">
        <f t="shared" si="573"/>
        <v>0</v>
      </c>
      <c r="N1521">
        <f t="shared" si="567"/>
        <v>0</v>
      </c>
      <c r="O1521" s="57">
        <f t="shared" si="574"/>
        <v>0</v>
      </c>
      <c r="P1521" s="57">
        <f t="shared" si="575"/>
        <v>0</v>
      </c>
      <c r="Q1521" s="57">
        <f t="shared" si="576"/>
        <v>0</v>
      </c>
      <c r="R1521" s="57">
        <f t="shared" si="577"/>
        <v>0</v>
      </c>
      <c r="S1521" s="57">
        <f t="shared" si="578"/>
        <v>0</v>
      </c>
      <c r="T1521" s="57">
        <f t="shared" si="579"/>
        <v>0</v>
      </c>
      <c r="U1521" s="57">
        <f t="shared" si="580"/>
        <v>0</v>
      </c>
      <c r="V1521" s="58">
        <f t="shared" si="581"/>
        <v>0</v>
      </c>
      <c r="W1521" s="58">
        <f t="shared" si="582"/>
        <v>0</v>
      </c>
      <c r="X1521" s="58">
        <f t="shared" si="583"/>
        <v>0</v>
      </c>
      <c r="Y1521" s="58">
        <f t="shared" si="584"/>
        <v>0</v>
      </c>
      <c r="Z1521">
        <f t="shared" si="568"/>
        <v>89592</v>
      </c>
    </row>
    <row r="1522" spans="1:26" x14ac:dyDescent="0.3">
      <c r="A1522" s="56" t="str">
        <f t="shared" si="570"/>
        <v>OUT TIME</v>
      </c>
      <c r="B1522" s="56" t="str">
        <f t="shared" si="562"/>
        <v>ultimo</v>
      </c>
      <c r="C1522" s="55">
        <f t="shared" si="585"/>
        <v>11</v>
      </c>
      <c r="D1522" t="str">
        <f t="shared" si="585"/>
        <v>Comarca Emberá Wounaán</v>
      </c>
      <c r="E1522" s="23">
        <f t="shared" si="571"/>
        <v>44101</v>
      </c>
      <c r="F1522" s="54">
        <f t="shared" si="572"/>
        <v>117</v>
      </c>
      <c r="G1522" cm="1">
        <f t="array" ref="G1522">+INDEX('Casos ACUM Prov'!$CK$3:$OM$16,'TODO PROVINCIA'!C1522+1,'TODO PROVINCIA'!F1522)</f>
        <v>0</v>
      </c>
      <c r="H1522">
        <f t="shared" si="564"/>
        <v>0</v>
      </c>
      <c r="I1522" cm="1">
        <f t="array" ref="I1522">+INDEX('Muertes-PROV'!$C$3:$GE$16,$C1522+1,$F1522)</f>
        <v>0</v>
      </c>
      <c r="J1522">
        <f t="shared" si="565"/>
        <v>0</v>
      </c>
      <c r="K1522" cm="1">
        <f t="array" ref="K1522">+INDEX('rECUPERA-prov'!$C$3:$LA$16,$C1522+1,$F1522)</f>
        <v>0</v>
      </c>
      <c r="L1522">
        <f t="shared" si="566"/>
        <v>0</v>
      </c>
      <c r="M1522">
        <f t="shared" si="573"/>
        <v>0</v>
      </c>
      <c r="N1522">
        <f t="shared" si="567"/>
        <v>0</v>
      </c>
      <c r="O1522" s="57">
        <f t="shared" si="574"/>
        <v>0</v>
      </c>
      <c r="P1522" s="57">
        <f t="shared" si="575"/>
        <v>0</v>
      </c>
      <c r="Q1522" s="57">
        <f t="shared" si="576"/>
        <v>0</v>
      </c>
      <c r="R1522" s="57">
        <f t="shared" si="577"/>
        <v>0</v>
      </c>
      <c r="S1522" s="57">
        <f t="shared" si="578"/>
        <v>0</v>
      </c>
      <c r="T1522" s="57">
        <f t="shared" si="579"/>
        <v>0</v>
      </c>
      <c r="U1522" s="57">
        <f t="shared" si="580"/>
        <v>0</v>
      </c>
      <c r="V1522" s="58">
        <f t="shared" si="581"/>
        <v>0</v>
      </c>
      <c r="W1522" s="58">
        <f t="shared" si="582"/>
        <v>0</v>
      </c>
      <c r="X1522" s="58">
        <f t="shared" si="583"/>
        <v>0</v>
      </c>
      <c r="Y1522" s="58">
        <f t="shared" si="584"/>
        <v>0</v>
      </c>
      <c r="Z1522">
        <f t="shared" si="568"/>
        <v>1249032</v>
      </c>
    </row>
    <row r="1523" spans="1:26" x14ac:dyDescent="0.3">
      <c r="A1523" s="56" t="str">
        <f t="shared" si="570"/>
        <v>OUT TIME</v>
      </c>
      <c r="B1523" s="56" t="str">
        <f t="shared" si="562"/>
        <v>ultimo</v>
      </c>
      <c r="C1523" s="55">
        <f t="shared" si="585"/>
        <v>12</v>
      </c>
      <c r="D1523" t="str">
        <f t="shared" si="585"/>
        <v>Comarca Ngäbe Buglé</v>
      </c>
      <c r="E1523" s="23">
        <f t="shared" si="571"/>
        <v>44101</v>
      </c>
      <c r="F1523" s="54">
        <f t="shared" si="572"/>
        <v>117</v>
      </c>
      <c r="G1523" cm="1">
        <f t="array" ref="G1523">+INDEX('Casos ACUM Prov'!$CK$3:$OM$16,'TODO PROVINCIA'!C1523+1,'TODO PROVINCIA'!F1523)</f>
        <v>0</v>
      </c>
      <c r="H1523">
        <f t="shared" si="564"/>
        <v>0</v>
      </c>
      <c r="I1523" cm="1">
        <f t="array" ref="I1523">+INDEX('Muertes-PROV'!$C$3:$GE$16,$C1523+1,$F1523)</f>
        <v>0</v>
      </c>
      <c r="J1523">
        <f t="shared" si="565"/>
        <v>0</v>
      </c>
      <c r="K1523" cm="1">
        <f t="array" ref="K1523">+INDEX('rECUPERA-prov'!$C$3:$LA$16,$C1523+1,$F1523)</f>
        <v>0</v>
      </c>
      <c r="L1523">
        <f t="shared" si="566"/>
        <v>0</v>
      </c>
      <c r="M1523">
        <f t="shared" si="573"/>
        <v>0</v>
      </c>
      <c r="N1523">
        <f t="shared" si="567"/>
        <v>0</v>
      </c>
      <c r="O1523" s="57">
        <f t="shared" si="574"/>
        <v>0</v>
      </c>
      <c r="P1523" s="57">
        <f t="shared" si="575"/>
        <v>0</v>
      </c>
      <c r="Q1523" s="57">
        <f t="shared" si="576"/>
        <v>0</v>
      </c>
      <c r="R1523" s="57">
        <f t="shared" si="577"/>
        <v>0</v>
      </c>
      <c r="S1523" s="57">
        <f t="shared" si="578"/>
        <v>0</v>
      </c>
      <c r="T1523" s="57">
        <f t="shared" si="579"/>
        <v>0</v>
      </c>
      <c r="U1523" s="57">
        <f t="shared" si="580"/>
        <v>0</v>
      </c>
      <c r="V1523" s="58">
        <f t="shared" si="581"/>
        <v>0</v>
      </c>
      <c r="W1523" s="58">
        <f t="shared" si="582"/>
        <v>0</v>
      </c>
      <c r="X1523" s="58">
        <f t="shared" si="583"/>
        <v>0</v>
      </c>
      <c r="Y1523" s="58">
        <f t="shared" si="584"/>
        <v>0</v>
      </c>
      <c r="Z1523">
        <f t="shared" si="568"/>
        <v>464038</v>
      </c>
    </row>
    <row r="1524" spans="1:26" x14ac:dyDescent="0.3">
      <c r="A1524" s="56" t="str">
        <f t="shared" si="570"/>
        <v>OUT TIME</v>
      </c>
      <c r="B1524" s="56" t="str">
        <f t="shared" si="562"/>
        <v>ultimo</v>
      </c>
      <c r="C1524" s="55">
        <f t="shared" si="585"/>
        <v>13</v>
      </c>
      <c r="D1524" t="str">
        <f t="shared" si="585"/>
        <v>Panamá Oeste</v>
      </c>
      <c r="E1524" s="23">
        <f t="shared" si="571"/>
        <v>44101</v>
      </c>
      <c r="F1524" s="54">
        <f t="shared" si="572"/>
        <v>117</v>
      </c>
      <c r="G1524" cm="1">
        <f t="array" ref="G1524">+INDEX('Casos ACUM Prov'!$CK$3:$OM$16,'TODO PROVINCIA'!C1524+1,'TODO PROVINCIA'!F1524)</f>
        <v>0</v>
      </c>
      <c r="H1524">
        <f t="shared" si="564"/>
        <v>0</v>
      </c>
      <c r="I1524" cm="1">
        <f t="array" ref="I1524">+INDEX('Muertes-PROV'!$C$3:$GE$16,$C1524+1,$F1524)</f>
        <v>0</v>
      </c>
      <c r="J1524">
        <f t="shared" si="565"/>
        <v>0</v>
      </c>
      <c r="K1524" cm="1">
        <f t="array" ref="K1524">+INDEX('rECUPERA-prov'!$C$3:$LA$16,$C1524+1,$F1524)</f>
        <v>0</v>
      </c>
      <c r="L1524">
        <f t="shared" si="566"/>
        <v>0</v>
      </c>
      <c r="M1524">
        <f t="shared" si="573"/>
        <v>0</v>
      </c>
      <c r="N1524">
        <f t="shared" si="567"/>
        <v>0</v>
      </c>
      <c r="O1524" s="57">
        <f t="shared" si="574"/>
        <v>0</v>
      </c>
      <c r="P1524" s="57">
        <f t="shared" si="575"/>
        <v>0</v>
      </c>
      <c r="Q1524" s="57">
        <f t="shared" si="576"/>
        <v>0</v>
      </c>
      <c r="R1524" s="57">
        <f t="shared" si="577"/>
        <v>0</v>
      </c>
      <c r="S1524" s="57">
        <f t="shared" si="578"/>
        <v>0</v>
      </c>
      <c r="T1524" s="57">
        <f t="shared" si="579"/>
        <v>0</v>
      </c>
      <c r="U1524" s="57">
        <f t="shared" si="580"/>
        <v>0</v>
      </c>
      <c r="V1524" s="58">
        <f t="shared" si="581"/>
        <v>0</v>
      </c>
      <c r="W1524" s="58">
        <f t="shared" si="582"/>
        <v>0</v>
      </c>
      <c r="X1524" s="58">
        <f t="shared" si="583"/>
        <v>0</v>
      </c>
      <c r="Y1524" s="58">
        <f t="shared" si="584"/>
        <v>0</v>
      </c>
      <c r="Z1524">
        <f t="shared" si="568"/>
        <v>226991</v>
      </c>
    </row>
    <row r="1525" spans="1:26" x14ac:dyDescent="0.3">
      <c r="A1525" s="56" t="str">
        <f t="shared" si="570"/>
        <v>OUT TIME</v>
      </c>
      <c r="B1525" s="56" t="str">
        <f t="shared" si="562"/>
        <v>ultimo</v>
      </c>
      <c r="C1525" s="55">
        <f t="shared" si="585"/>
        <v>1</v>
      </c>
      <c r="D1525" t="str">
        <f t="shared" si="585"/>
        <v>Bocas del Toro</v>
      </c>
      <c r="E1525" s="23">
        <f t="shared" si="571"/>
        <v>44102</v>
      </c>
      <c r="F1525" s="54">
        <f t="shared" si="572"/>
        <v>118</v>
      </c>
      <c r="G1525" cm="1">
        <f t="array" ref="G1525">+INDEX('Casos ACUM Prov'!$CK$3:$OM$16,'TODO PROVINCIA'!C1525+1,'TODO PROVINCIA'!F1525)</f>
        <v>0</v>
      </c>
      <c r="H1525">
        <f t="shared" si="564"/>
        <v>0</v>
      </c>
      <c r="I1525" cm="1">
        <f t="array" ref="I1525">+INDEX('Muertes-PROV'!$C$3:$GE$16,$C1525+1,$F1525)</f>
        <v>0</v>
      </c>
      <c r="J1525">
        <f t="shared" si="565"/>
        <v>0</v>
      </c>
      <c r="K1525" cm="1">
        <f t="array" ref="K1525">+INDEX('rECUPERA-prov'!$C$3:$LA$16,$C1525+1,$F1525)</f>
        <v>0</v>
      </c>
      <c r="L1525">
        <f t="shared" si="566"/>
        <v>0</v>
      </c>
      <c r="M1525">
        <f t="shared" si="573"/>
        <v>0</v>
      </c>
      <c r="N1525">
        <f t="shared" si="567"/>
        <v>0</v>
      </c>
      <c r="O1525" s="57">
        <f t="shared" si="574"/>
        <v>0</v>
      </c>
      <c r="P1525" s="57">
        <f t="shared" si="575"/>
        <v>0</v>
      </c>
      <c r="Q1525" s="57">
        <f t="shared" si="576"/>
        <v>0</v>
      </c>
      <c r="R1525" s="57">
        <f t="shared" si="577"/>
        <v>0</v>
      </c>
      <c r="S1525" s="57">
        <f t="shared" si="578"/>
        <v>0</v>
      </c>
      <c r="T1525" s="57">
        <f t="shared" si="579"/>
        <v>0</v>
      </c>
      <c r="U1525" s="57">
        <f t="shared" si="580"/>
        <v>0</v>
      </c>
      <c r="V1525" s="58">
        <f t="shared" si="581"/>
        <v>0</v>
      </c>
      <c r="W1525" s="58">
        <f t="shared" si="582"/>
        <v>0</v>
      </c>
      <c r="X1525" s="58">
        <f t="shared" si="583"/>
        <v>0</v>
      </c>
      <c r="Y1525" s="58">
        <f t="shared" si="584"/>
        <v>0</v>
      </c>
      <c r="Z1525">
        <f t="shared" si="568"/>
        <v>125461</v>
      </c>
    </row>
    <row r="1526" spans="1:26" x14ac:dyDescent="0.3">
      <c r="A1526" s="56" t="str">
        <f t="shared" si="570"/>
        <v>OUT TIME</v>
      </c>
      <c r="B1526" s="56" t="str">
        <f t="shared" si="562"/>
        <v>ultimo</v>
      </c>
      <c r="C1526" s="55">
        <f t="shared" si="585"/>
        <v>2</v>
      </c>
      <c r="D1526" t="str">
        <f t="shared" si="585"/>
        <v>Coclé</v>
      </c>
      <c r="E1526" s="23">
        <f t="shared" si="571"/>
        <v>44102</v>
      </c>
      <c r="F1526" s="54">
        <f t="shared" si="572"/>
        <v>118</v>
      </c>
      <c r="G1526" cm="1">
        <f t="array" ref="G1526">+INDEX('Casos ACUM Prov'!$CK$3:$OM$16,'TODO PROVINCIA'!C1526+1,'TODO PROVINCIA'!F1526)</f>
        <v>0</v>
      </c>
      <c r="H1526">
        <f t="shared" si="564"/>
        <v>0</v>
      </c>
      <c r="I1526" cm="1">
        <f t="array" ref="I1526">+INDEX('Muertes-PROV'!$C$3:$GE$16,$C1526+1,$F1526)</f>
        <v>0</v>
      </c>
      <c r="J1526">
        <f t="shared" si="565"/>
        <v>0</v>
      </c>
      <c r="K1526" cm="1">
        <f t="array" ref="K1526">+INDEX('rECUPERA-prov'!$C$3:$LA$16,$C1526+1,$F1526)</f>
        <v>0</v>
      </c>
      <c r="L1526">
        <f t="shared" si="566"/>
        <v>0</v>
      </c>
      <c r="M1526">
        <f t="shared" si="573"/>
        <v>0</v>
      </c>
      <c r="N1526">
        <f t="shared" si="567"/>
        <v>0</v>
      </c>
      <c r="O1526" s="57">
        <f t="shared" si="574"/>
        <v>0</v>
      </c>
      <c r="P1526" s="57">
        <f t="shared" si="575"/>
        <v>0</v>
      </c>
      <c r="Q1526" s="57">
        <f t="shared" si="576"/>
        <v>0</v>
      </c>
      <c r="R1526" s="57">
        <f t="shared" si="577"/>
        <v>0</v>
      </c>
      <c r="S1526" s="57">
        <f t="shared" si="578"/>
        <v>0</v>
      </c>
      <c r="T1526" s="57">
        <f t="shared" si="579"/>
        <v>0</v>
      </c>
      <c r="U1526" s="57">
        <f t="shared" si="580"/>
        <v>0</v>
      </c>
      <c r="V1526" s="58">
        <f t="shared" si="581"/>
        <v>0</v>
      </c>
      <c r="W1526" s="58">
        <f t="shared" si="582"/>
        <v>0</v>
      </c>
      <c r="X1526" s="58">
        <f t="shared" si="583"/>
        <v>0</v>
      </c>
      <c r="Y1526" s="58">
        <f t="shared" si="584"/>
        <v>0</v>
      </c>
      <c r="Z1526">
        <f t="shared" si="568"/>
        <v>416873</v>
      </c>
    </row>
    <row r="1527" spans="1:26" x14ac:dyDescent="0.3">
      <c r="A1527" s="56" t="str">
        <f t="shared" si="570"/>
        <v>OUT TIME</v>
      </c>
      <c r="B1527" s="56" t="str">
        <f t="shared" si="562"/>
        <v>ultimo</v>
      </c>
      <c r="C1527" s="55">
        <f t="shared" si="585"/>
        <v>3</v>
      </c>
      <c r="D1527" t="str">
        <f t="shared" si="585"/>
        <v>Colón</v>
      </c>
      <c r="E1527" s="23">
        <f t="shared" si="571"/>
        <v>44102</v>
      </c>
      <c r="F1527" s="54">
        <f t="shared" si="572"/>
        <v>118</v>
      </c>
      <c r="G1527" cm="1">
        <f t="array" ref="G1527">+INDEX('Casos ACUM Prov'!$CK$3:$OM$16,'TODO PROVINCIA'!C1527+1,'TODO PROVINCIA'!F1527)</f>
        <v>0</v>
      </c>
      <c r="H1527">
        <f t="shared" si="564"/>
        <v>0</v>
      </c>
      <c r="I1527" cm="1">
        <f t="array" ref="I1527">+INDEX('Muertes-PROV'!$C$3:$GE$16,$C1527+1,$F1527)</f>
        <v>0</v>
      </c>
      <c r="J1527">
        <f t="shared" si="565"/>
        <v>0</v>
      </c>
      <c r="K1527" cm="1">
        <f t="array" ref="K1527">+INDEX('rECUPERA-prov'!$C$3:$LA$16,$C1527+1,$F1527)</f>
        <v>0</v>
      </c>
      <c r="L1527">
        <f t="shared" si="566"/>
        <v>0</v>
      </c>
      <c r="M1527">
        <f t="shared" si="573"/>
        <v>0</v>
      </c>
      <c r="N1527">
        <f t="shared" si="567"/>
        <v>0</v>
      </c>
      <c r="O1527" s="57">
        <f t="shared" si="574"/>
        <v>0</v>
      </c>
      <c r="P1527" s="57">
        <f t="shared" si="575"/>
        <v>0</v>
      </c>
      <c r="Q1527" s="57">
        <f t="shared" si="576"/>
        <v>0</v>
      </c>
      <c r="R1527" s="57">
        <f t="shared" si="577"/>
        <v>0</v>
      </c>
      <c r="S1527" s="57">
        <f t="shared" si="578"/>
        <v>0</v>
      </c>
      <c r="T1527" s="57">
        <f t="shared" si="579"/>
        <v>0</v>
      </c>
      <c r="U1527" s="57">
        <f t="shared" si="580"/>
        <v>0</v>
      </c>
      <c r="V1527" s="58">
        <f t="shared" si="581"/>
        <v>0</v>
      </c>
      <c r="W1527" s="58">
        <f t="shared" si="582"/>
        <v>0</v>
      </c>
      <c r="X1527" s="58">
        <f t="shared" si="583"/>
        <v>0</v>
      </c>
      <c r="Y1527" s="58">
        <f t="shared" si="584"/>
        <v>0</v>
      </c>
      <c r="Z1527">
        <f t="shared" si="568"/>
        <v>233708</v>
      </c>
    </row>
    <row r="1528" spans="1:26" x14ac:dyDescent="0.3">
      <c r="A1528" s="56" t="str">
        <f t="shared" si="570"/>
        <v>OUT TIME</v>
      </c>
      <c r="B1528" s="56" t="str">
        <f t="shared" si="562"/>
        <v>ultimo</v>
      </c>
      <c r="C1528" s="55">
        <f t="shared" si="585"/>
        <v>4</v>
      </c>
      <c r="D1528" t="str">
        <f t="shared" si="585"/>
        <v>Chiriquí</v>
      </c>
      <c r="E1528" s="23">
        <f t="shared" si="571"/>
        <v>44102</v>
      </c>
      <c r="F1528" s="54">
        <f t="shared" si="572"/>
        <v>118</v>
      </c>
      <c r="G1528" cm="1">
        <f t="array" ref="G1528">+INDEX('Casos ACUM Prov'!$CK$3:$OM$16,'TODO PROVINCIA'!C1528+1,'TODO PROVINCIA'!F1528)</f>
        <v>0</v>
      </c>
      <c r="H1528">
        <f t="shared" si="564"/>
        <v>0</v>
      </c>
      <c r="I1528" cm="1">
        <f t="array" ref="I1528">+INDEX('Muertes-PROV'!$C$3:$GE$16,$C1528+1,$F1528)</f>
        <v>0</v>
      </c>
      <c r="J1528">
        <f t="shared" si="565"/>
        <v>0</v>
      </c>
      <c r="K1528" cm="1">
        <f t="array" ref="K1528">+INDEX('rECUPERA-prov'!$C$3:$LA$16,$C1528+1,$F1528)</f>
        <v>0</v>
      </c>
      <c r="L1528">
        <f t="shared" si="566"/>
        <v>0</v>
      </c>
      <c r="M1528">
        <f t="shared" si="573"/>
        <v>0</v>
      </c>
      <c r="N1528">
        <f t="shared" si="567"/>
        <v>0</v>
      </c>
      <c r="O1528" s="57">
        <f t="shared" si="574"/>
        <v>0</v>
      </c>
      <c r="P1528" s="57">
        <f t="shared" si="575"/>
        <v>0</v>
      </c>
      <c r="Q1528" s="57">
        <f t="shared" si="576"/>
        <v>0</v>
      </c>
      <c r="R1528" s="57">
        <f t="shared" si="577"/>
        <v>0</v>
      </c>
      <c r="S1528" s="57">
        <f t="shared" si="578"/>
        <v>0</v>
      </c>
      <c r="T1528" s="57">
        <f t="shared" si="579"/>
        <v>0</v>
      </c>
      <c r="U1528" s="57">
        <f t="shared" si="580"/>
        <v>0</v>
      </c>
      <c r="V1528" s="58">
        <f t="shared" si="581"/>
        <v>0</v>
      </c>
      <c r="W1528" s="58">
        <f t="shared" si="582"/>
        <v>0</v>
      </c>
      <c r="X1528" s="58">
        <f t="shared" si="583"/>
        <v>0</v>
      </c>
      <c r="Y1528" s="58">
        <f t="shared" si="584"/>
        <v>0</v>
      </c>
      <c r="Z1528">
        <f t="shared" si="568"/>
        <v>241928</v>
      </c>
    </row>
    <row r="1529" spans="1:26" x14ac:dyDescent="0.3">
      <c r="A1529" s="56" t="str">
        <f t="shared" si="570"/>
        <v>OUT TIME</v>
      </c>
      <c r="B1529" s="56" t="str">
        <f t="shared" si="562"/>
        <v>ultimo</v>
      </c>
      <c r="C1529" s="55">
        <f t="shared" si="585"/>
        <v>5</v>
      </c>
      <c r="D1529" t="str">
        <f t="shared" si="585"/>
        <v>Darién</v>
      </c>
      <c r="E1529" s="23">
        <f t="shared" si="571"/>
        <v>44102</v>
      </c>
      <c r="F1529" s="54">
        <f t="shared" si="572"/>
        <v>118</v>
      </c>
      <c r="G1529" cm="1">
        <f t="array" ref="G1529">+INDEX('Casos ACUM Prov'!$CK$3:$OM$16,'TODO PROVINCIA'!C1529+1,'TODO PROVINCIA'!F1529)</f>
        <v>0</v>
      </c>
      <c r="H1529">
        <f t="shared" si="564"/>
        <v>0</v>
      </c>
      <c r="I1529" cm="1">
        <f t="array" ref="I1529">+INDEX('Muertes-PROV'!$C$3:$GE$16,$C1529+1,$F1529)</f>
        <v>0</v>
      </c>
      <c r="J1529">
        <f t="shared" si="565"/>
        <v>0</v>
      </c>
      <c r="K1529" cm="1">
        <f t="array" ref="K1529">+INDEX('rECUPERA-prov'!$C$3:$LA$16,$C1529+1,$F1529)</f>
        <v>0</v>
      </c>
      <c r="L1529">
        <f t="shared" si="566"/>
        <v>0</v>
      </c>
      <c r="M1529">
        <f t="shared" si="573"/>
        <v>0</v>
      </c>
      <c r="N1529">
        <f t="shared" si="567"/>
        <v>0</v>
      </c>
      <c r="O1529" s="57">
        <f t="shared" si="574"/>
        <v>0</v>
      </c>
      <c r="P1529" s="57">
        <f t="shared" si="575"/>
        <v>0</v>
      </c>
      <c r="Q1529" s="57">
        <f t="shared" si="576"/>
        <v>0</v>
      </c>
      <c r="R1529" s="57">
        <f t="shared" si="577"/>
        <v>0</v>
      </c>
      <c r="S1529" s="57">
        <f t="shared" si="578"/>
        <v>0</v>
      </c>
      <c r="T1529" s="57">
        <f t="shared" si="579"/>
        <v>0</v>
      </c>
      <c r="U1529" s="57">
        <f t="shared" si="580"/>
        <v>0</v>
      </c>
      <c r="V1529" s="58">
        <f t="shared" si="581"/>
        <v>0</v>
      </c>
      <c r="W1529" s="58">
        <f t="shared" si="582"/>
        <v>0</v>
      </c>
      <c r="X1529" s="58">
        <f t="shared" si="583"/>
        <v>0</v>
      </c>
      <c r="Y1529" s="58">
        <f t="shared" si="584"/>
        <v>0</v>
      </c>
      <c r="Z1529">
        <f t="shared" si="568"/>
        <v>10001</v>
      </c>
    </row>
    <row r="1530" spans="1:26" x14ac:dyDescent="0.3">
      <c r="A1530" s="56" t="str">
        <f t="shared" si="570"/>
        <v>OUT TIME</v>
      </c>
      <c r="B1530" s="56" t="str">
        <f t="shared" si="562"/>
        <v>ultimo</v>
      </c>
      <c r="C1530" s="55">
        <f t="shared" si="585"/>
        <v>6</v>
      </c>
      <c r="D1530" t="str">
        <f t="shared" si="585"/>
        <v>Herrera</v>
      </c>
      <c r="E1530" s="23">
        <f t="shared" si="571"/>
        <v>44102</v>
      </c>
      <c r="F1530" s="54">
        <f t="shared" si="572"/>
        <v>118</v>
      </c>
      <c r="G1530" cm="1">
        <f t="array" ref="G1530">+INDEX('Casos ACUM Prov'!$CK$3:$OM$16,'TODO PROVINCIA'!C1530+1,'TODO PROVINCIA'!F1530)</f>
        <v>0</v>
      </c>
      <c r="H1530">
        <f t="shared" si="564"/>
        <v>0</v>
      </c>
      <c r="I1530" cm="1">
        <f t="array" ref="I1530">+INDEX('Muertes-PROV'!$C$3:$GE$16,$C1530+1,$F1530)</f>
        <v>0</v>
      </c>
      <c r="J1530">
        <f t="shared" si="565"/>
        <v>0</v>
      </c>
      <c r="K1530" cm="1">
        <f t="array" ref="K1530">+INDEX('rECUPERA-prov'!$C$3:$LA$16,$C1530+1,$F1530)</f>
        <v>0</v>
      </c>
      <c r="L1530">
        <f t="shared" si="566"/>
        <v>0</v>
      </c>
      <c r="M1530">
        <f t="shared" si="573"/>
        <v>0</v>
      </c>
      <c r="N1530">
        <f t="shared" si="567"/>
        <v>0</v>
      </c>
      <c r="O1530" s="57">
        <f t="shared" si="574"/>
        <v>0</v>
      </c>
      <c r="P1530" s="57">
        <f t="shared" si="575"/>
        <v>0</v>
      </c>
      <c r="Q1530" s="57">
        <f t="shared" si="576"/>
        <v>0</v>
      </c>
      <c r="R1530" s="57">
        <f t="shared" si="577"/>
        <v>0</v>
      </c>
      <c r="S1530" s="57">
        <f t="shared" si="578"/>
        <v>0</v>
      </c>
      <c r="T1530" s="57">
        <f t="shared" si="579"/>
        <v>0</v>
      </c>
      <c r="U1530" s="57">
        <f t="shared" si="580"/>
        <v>0</v>
      </c>
      <c r="V1530" s="58">
        <f t="shared" si="581"/>
        <v>0</v>
      </c>
      <c r="W1530" s="58">
        <f t="shared" si="582"/>
        <v>0</v>
      </c>
      <c r="X1530" s="58">
        <f t="shared" si="583"/>
        <v>0</v>
      </c>
      <c r="Y1530" s="58">
        <f t="shared" si="584"/>
        <v>0</v>
      </c>
      <c r="Z1530">
        <f t="shared" si="568"/>
        <v>33109</v>
      </c>
    </row>
    <row r="1531" spans="1:26" x14ac:dyDescent="0.3">
      <c r="A1531" s="56" t="str">
        <f t="shared" si="570"/>
        <v>OUT TIME</v>
      </c>
      <c r="B1531" s="56" t="str">
        <f t="shared" si="562"/>
        <v>ultimo</v>
      </c>
      <c r="C1531" s="55">
        <f t="shared" si="585"/>
        <v>7</v>
      </c>
      <c r="D1531" t="str">
        <f t="shared" si="585"/>
        <v>Los Santos</v>
      </c>
      <c r="E1531" s="23">
        <f t="shared" si="571"/>
        <v>44102</v>
      </c>
      <c r="F1531" s="54">
        <f t="shared" si="572"/>
        <v>118</v>
      </c>
      <c r="G1531" cm="1">
        <f t="array" ref="G1531">+INDEX('Casos ACUM Prov'!$CK$3:$OM$16,'TODO PROVINCIA'!C1531+1,'TODO PROVINCIA'!F1531)</f>
        <v>0</v>
      </c>
      <c r="H1531">
        <f t="shared" si="564"/>
        <v>0</v>
      </c>
      <c r="I1531" cm="1">
        <f t="array" ref="I1531">+INDEX('Muertes-PROV'!$C$3:$GE$16,$C1531+1,$F1531)</f>
        <v>0</v>
      </c>
      <c r="J1531">
        <f t="shared" si="565"/>
        <v>0</v>
      </c>
      <c r="K1531" cm="1">
        <f t="array" ref="K1531">+INDEX('rECUPERA-prov'!$C$3:$LA$16,$C1531+1,$F1531)</f>
        <v>0</v>
      </c>
      <c r="L1531">
        <f t="shared" si="566"/>
        <v>0</v>
      </c>
      <c r="M1531">
        <f t="shared" si="573"/>
        <v>0</v>
      </c>
      <c r="N1531">
        <f t="shared" si="567"/>
        <v>0</v>
      </c>
      <c r="O1531" s="57">
        <f t="shared" si="574"/>
        <v>0</v>
      </c>
      <c r="P1531" s="57">
        <f t="shared" si="575"/>
        <v>0</v>
      </c>
      <c r="Q1531" s="57">
        <f t="shared" si="576"/>
        <v>0</v>
      </c>
      <c r="R1531" s="57">
        <f t="shared" si="577"/>
        <v>0</v>
      </c>
      <c r="S1531" s="57">
        <f t="shared" si="578"/>
        <v>0</v>
      </c>
      <c r="T1531" s="57">
        <f t="shared" si="579"/>
        <v>0</v>
      </c>
      <c r="U1531" s="57">
        <f t="shared" si="580"/>
        <v>0</v>
      </c>
      <c r="V1531" s="58">
        <f t="shared" si="581"/>
        <v>0</v>
      </c>
      <c r="W1531" s="58">
        <f t="shared" si="582"/>
        <v>0</v>
      </c>
      <c r="X1531" s="58">
        <f t="shared" si="583"/>
        <v>0</v>
      </c>
      <c r="Y1531" s="58">
        <f t="shared" si="584"/>
        <v>0</v>
      </c>
      <c r="Z1531">
        <f t="shared" si="568"/>
        <v>156747</v>
      </c>
    </row>
    <row r="1532" spans="1:26" x14ac:dyDescent="0.3">
      <c r="A1532" s="56" t="str">
        <f t="shared" si="570"/>
        <v>OUT TIME</v>
      </c>
      <c r="B1532" s="56" t="str">
        <f t="shared" si="562"/>
        <v>ultimo</v>
      </c>
      <c r="C1532" s="55">
        <f t="shared" ref="C1532:D1547" si="586">+C1519</f>
        <v>8</v>
      </c>
      <c r="D1532" t="str">
        <f t="shared" si="586"/>
        <v>Panamá</v>
      </c>
      <c r="E1532" s="23">
        <f t="shared" si="571"/>
        <v>44102</v>
      </c>
      <c r="F1532" s="54">
        <f t="shared" si="572"/>
        <v>118</v>
      </c>
      <c r="G1532" cm="1">
        <f t="array" ref="G1532">+INDEX('Casos ACUM Prov'!$CK$3:$OM$16,'TODO PROVINCIA'!C1532+1,'TODO PROVINCIA'!F1532)</f>
        <v>0</v>
      </c>
      <c r="H1532">
        <f t="shared" si="564"/>
        <v>0</v>
      </c>
      <c r="I1532" cm="1">
        <f t="array" ref="I1532">+INDEX('Muertes-PROV'!$C$3:$GE$16,$C1532+1,$F1532)</f>
        <v>0</v>
      </c>
      <c r="J1532">
        <f t="shared" si="565"/>
        <v>0</v>
      </c>
      <c r="K1532" cm="1">
        <f t="array" ref="K1532">+INDEX('rECUPERA-prov'!$C$3:$LA$16,$C1532+1,$F1532)</f>
        <v>0</v>
      </c>
      <c r="L1532">
        <f t="shared" si="566"/>
        <v>0</v>
      </c>
      <c r="M1532">
        <f t="shared" si="573"/>
        <v>0</v>
      </c>
      <c r="N1532">
        <f t="shared" si="567"/>
        <v>0</v>
      </c>
      <c r="O1532" s="57">
        <f t="shared" si="574"/>
        <v>0</v>
      </c>
      <c r="P1532" s="57">
        <f t="shared" si="575"/>
        <v>0</v>
      </c>
      <c r="Q1532" s="57">
        <f t="shared" si="576"/>
        <v>0</v>
      </c>
      <c r="R1532" s="57">
        <f t="shared" si="577"/>
        <v>0</v>
      </c>
      <c r="S1532" s="57">
        <f t="shared" si="578"/>
        <v>0</v>
      </c>
      <c r="T1532" s="57">
        <f t="shared" si="579"/>
        <v>0</v>
      </c>
      <c r="U1532" s="57">
        <f t="shared" si="580"/>
        <v>0</v>
      </c>
      <c r="V1532" s="58">
        <f t="shared" si="581"/>
        <v>0</v>
      </c>
      <c r="W1532" s="58">
        <f t="shared" si="582"/>
        <v>0</v>
      </c>
      <c r="X1532" s="58">
        <f t="shared" si="583"/>
        <v>0</v>
      </c>
      <c r="Y1532" s="58">
        <f t="shared" si="584"/>
        <v>0</v>
      </c>
      <c r="Z1532">
        <f t="shared" si="568"/>
        <v>109955</v>
      </c>
    </row>
    <row r="1533" spans="1:26" x14ac:dyDescent="0.3">
      <c r="A1533" s="56" t="str">
        <f t="shared" si="570"/>
        <v>OUT TIME</v>
      </c>
      <c r="B1533" s="56" t="str">
        <f t="shared" si="562"/>
        <v>ultimo</v>
      </c>
      <c r="C1533" s="55">
        <f t="shared" si="586"/>
        <v>9</v>
      </c>
      <c r="D1533" t="str">
        <f t="shared" si="586"/>
        <v>Veraguas</v>
      </c>
      <c r="E1533" s="23">
        <f t="shared" si="571"/>
        <v>44102</v>
      </c>
      <c r="F1533" s="54">
        <f t="shared" si="572"/>
        <v>118</v>
      </c>
      <c r="G1533" cm="1">
        <f t="array" ref="G1533">+INDEX('Casos ACUM Prov'!$CK$3:$OM$16,'TODO PROVINCIA'!C1533+1,'TODO PROVINCIA'!F1533)</f>
        <v>0</v>
      </c>
      <c r="H1533">
        <f t="shared" si="564"/>
        <v>0</v>
      </c>
      <c r="I1533" cm="1">
        <f t="array" ref="I1533">+INDEX('Muertes-PROV'!$C$3:$GE$16,$C1533+1,$F1533)</f>
        <v>0</v>
      </c>
      <c r="J1533">
        <f t="shared" si="565"/>
        <v>0</v>
      </c>
      <c r="K1533" cm="1">
        <f t="array" ref="K1533">+INDEX('rECUPERA-prov'!$C$3:$LA$16,$C1533+1,$F1533)</f>
        <v>0</v>
      </c>
      <c r="L1533">
        <f t="shared" si="566"/>
        <v>0</v>
      </c>
      <c r="M1533">
        <f t="shared" si="573"/>
        <v>0</v>
      </c>
      <c r="N1533">
        <f t="shared" si="567"/>
        <v>0</v>
      </c>
      <c r="O1533" s="57">
        <f t="shared" si="574"/>
        <v>0</v>
      </c>
      <c r="P1533" s="57">
        <f t="shared" si="575"/>
        <v>0</v>
      </c>
      <c r="Q1533" s="57">
        <f t="shared" si="576"/>
        <v>0</v>
      </c>
      <c r="R1533" s="57">
        <f t="shared" si="577"/>
        <v>0</v>
      </c>
      <c r="S1533" s="57">
        <f t="shared" si="578"/>
        <v>0</v>
      </c>
      <c r="T1533" s="57">
        <f t="shared" si="579"/>
        <v>0</v>
      </c>
      <c r="U1533" s="57">
        <f t="shared" si="580"/>
        <v>0</v>
      </c>
      <c r="V1533" s="58">
        <f t="shared" si="581"/>
        <v>0</v>
      </c>
      <c r="W1533" s="58">
        <f t="shared" si="582"/>
        <v>0</v>
      </c>
      <c r="X1533" s="58">
        <f t="shared" si="583"/>
        <v>0</v>
      </c>
      <c r="Y1533" s="58">
        <f t="shared" si="584"/>
        <v>0</v>
      </c>
      <c r="Z1533">
        <f t="shared" si="568"/>
        <v>109955</v>
      </c>
    </row>
    <row r="1534" spans="1:26" x14ac:dyDescent="0.3">
      <c r="A1534" s="56" t="str">
        <f t="shared" si="570"/>
        <v>OUT TIME</v>
      </c>
      <c r="B1534" s="56" t="str">
        <f t="shared" si="562"/>
        <v>ultimo</v>
      </c>
      <c r="C1534" s="55">
        <f t="shared" si="586"/>
        <v>10</v>
      </c>
      <c r="D1534" t="str">
        <f t="shared" si="586"/>
        <v>Comarca Kuna Yala</v>
      </c>
      <c r="E1534" s="23">
        <f t="shared" si="571"/>
        <v>44102</v>
      </c>
      <c r="F1534" s="54">
        <f t="shared" si="572"/>
        <v>118</v>
      </c>
      <c r="G1534" cm="1">
        <f t="array" ref="G1534">+INDEX('Casos ACUM Prov'!$CK$3:$OM$16,'TODO PROVINCIA'!C1534+1,'TODO PROVINCIA'!F1534)</f>
        <v>0</v>
      </c>
      <c r="H1534">
        <f t="shared" si="564"/>
        <v>0</v>
      </c>
      <c r="I1534" cm="1">
        <f t="array" ref="I1534">+INDEX('Muertes-PROV'!$C$3:$GE$16,$C1534+1,$F1534)</f>
        <v>0</v>
      </c>
      <c r="J1534">
        <f t="shared" si="565"/>
        <v>0</v>
      </c>
      <c r="K1534" cm="1">
        <f t="array" ref="K1534">+INDEX('rECUPERA-prov'!$C$3:$LA$16,$C1534+1,$F1534)</f>
        <v>0</v>
      </c>
      <c r="L1534">
        <f t="shared" si="566"/>
        <v>0</v>
      </c>
      <c r="M1534">
        <f t="shared" si="573"/>
        <v>0</v>
      </c>
      <c r="N1534">
        <f t="shared" si="567"/>
        <v>0</v>
      </c>
      <c r="O1534" s="57">
        <f t="shared" si="574"/>
        <v>0</v>
      </c>
      <c r="P1534" s="57">
        <f t="shared" si="575"/>
        <v>0</v>
      </c>
      <c r="Q1534" s="57">
        <f t="shared" si="576"/>
        <v>0</v>
      </c>
      <c r="R1534" s="57">
        <f t="shared" si="577"/>
        <v>0</v>
      </c>
      <c r="S1534" s="57">
        <f t="shared" si="578"/>
        <v>0</v>
      </c>
      <c r="T1534" s="57">
        <f t="shared" si="579"/>
        <v>0</v>
      </c>
      <c r="U1534" s="57">
        <f t="shared" si="580"/>
        <v>0</v>
      </c>
      <c r="V1534" s="58">
        <f t="shared" si="581"/>
        <v>0</v>
      </c>
      <c r="W1534" s="58">
        <f t="shared" si="582"/>
        <v>0</v>
      </c>
      <c r="X1534" s="58">
        <f t="shared" si="583"/>
        <v>0</v>
      </c>
      <c r="Y1534" s="58">
        <f t="shared" si="584"/>
        <v>0</v>
      </c>
      <c r="Z1534">
        <f t="shared" si="568"/>
        <v>89592</v>
      </c>
    </row>
    <row r="1535" spans="1:26" x14ac:dyDescent="0.3">
      <c r="A1535" s="56" t="str">
        <f t="shared" si="570"/>
        <v>OUT TIME</v>
      </c>
      <c r="B1535" s="56" t="str">
        <f t="shared" si="562"/>
        <v>ultimo</v>
      </c>
      <c r="C1535" s="55">
        <f t="shared" si="586"/>
        <v>11</v>
      </c>
      <c r="D1535" t="str">
        <f t="shared" si="586"/>
        <v>Comarca Emberá Wounaán</v>
      </c>
      <c r="E1535" s="23">
        <f t="shared" si="571"/>
        <v>44102</v>
      </c>
      <c r="F1535" s="54">
        <f t="shared" si="572"/>
        <v>118</v>
      </c>
      <c r="G1535" cm="1">
        <f t="array" ref="G1535">+INDEX('Casos ACUM Prov'!$CK$3:$OM$16,'TODO PROVINCIA'!C1535+1,'TODO PROVINCIA'!F1535)</f>
        <v>0</v>
      </c>
      <c r="H1535">
        <f t="shared" si="564"/>
        <v>0</v>
      </c>
      <c r="I1535" cm="1">
        <f t="array" ref="I1535">+INDEX('Muertes-PROV'!$C$3:$GE$16,$C1535+1,$F1535)</f>
        <v>0</v>
      </c>
      <c r="J1535">
        <f t="shared" si="565"/>
        <v>0</v>
      </c>
      <c r="K1535" cm="1">
        <f t="array" ref="K1535">+INDEX('rECUPERA-prov'!$C$3:$LA$16,$C1535+1,$F1535)</f>
        <v>0</v>
      </c>
      <c r="L1535">
        <f t="shared" si="566"/>
        <v>0</v>
      </c>
      <c r="M1535">
        <f t="shared" si="573"/>
        <v>0</v>
      </c>
      <c r="N1535">
        <f t="shared" si="567"/>
        <v>0</v>
      </c>
      <c r="O1535" s="57">
        <f t="shared" si="574"/>
        <v>0</v>
      </c>
      <c r="P1535" s="57">
        <f t="shared" si="575"/>
        <v>0</v>
      </c>
      <c r="Q1535" s="57">
        <f t="shared" si="576"/>
        <v>0</v>
      </c>
      <c r="R1535" s="57">
        <f t="shared" si="577"/>
        <v>0</v>
      </c>
      <c r="S1535" s="57">
        <f t="shared" si="578"/>
        <v>0</v>
      </c>
      <c r="T1535" s="57">
        <f t="shared" si="579"/>
        <v>0</v>
      </c>
      <c r="U1535" s="57">
        <f t="shared" si="580"/>
        <v>0</v>
      </c>
      <c r="V1535" s="58">
        <f t="shared" si="581"/>
        <v>0</v>
      </c>
      <c r="W1535" s="58">
        <f t="shared" si="582"/>
        <v>0</v>
      </c>
      <c r="X1535" s="58">
        <f t="shared" si="583"/>
        <v>0</v>
      </c>
      <c r="Y1535" s="58">
        <f t="shared" si="584"/>
        <v>0</v>
      </c>
      <c r="Z1535">
        <f t="shared" si="568"/>
        <v>1249032</v>
      </c>
    </row>
    <row r="1536" spans="1:26" x14ac:dyDescent="0.3">
      <c r="A1536" s="56" t="str">
        <f t="shared" si="570"/>
        <v>OUT TIME</v>
      </c>
      <c r="B1536" s="56" t="str">
        <f t="shared" si="562"/>
        <v>ultimo</v>
      </c>
      <c r="C1536" s="55">
        <f t="shared" si="586"/>
        <v>12</v>
      </c>
      <c r="D1536" t="str">
        <f t="shared" si="586"/>
        <v>Comarca Ngäbe Buglé</v>
      </c>
      <c r="E1536" s="23">
        <f t="shared" si="571"/>
        <v>44102</v>
      </c>
      <c r="F1536" s="54">
        <f t="shared" si="572"/>
        <v>118</v>
      </c>
      <c r="G1536" cm="1">
        <f t="array" ref="G1536">+INDEX('Casos ACUM Prov'!$CK$3:$OM$16,'TODO PROVINCIA'!C1536+1,'TODO PROVINCIA'!F1536)</f>
        <v>0</v>
      </c>
      <c r="H1536">
        <f t="shared" si="564"/>
        <v>0</v>
      </c>
      <c r="I1536" cm="1">
        <f t="array" ref="I1536">+INDEX('Muertes-PROV'!$C$3:$GE$16,$C1536+1,$F1536)</f>
        <v>0</v>
      </c>
      <c r="J1536">
        <f t="shared" si="565"/>
        <v>0</v>
      </c>
      <c r="K1536" cm="1">
        <f t="array" ref="K1536">+INDEX('rECUPERA-prov'!$C$3:$LA$16,$C1536+1,$F1536)</f>
        <v>0</v>
      </c>
      <c r="L1536">
        <f t="shared" si="566"/>
        <v>0</v>
      </c>
      <c r="M1536">
        <f t="shared" si="573"/>
        <v>0</v>
      </c>
      <c r="N1536">
        <f t="shared" si="567"/>
        <v>0</v>
      </c>
      <c r="O1536" s="57">
        <f t="shared" si="574"/>
        <v>0</v>
      </c>
      <c r="P1536" s="57">
        <f t="shared" si="575"/>
        <v>0</v>
      </c>
      <c r="Q1536" s="57">
        <f t="shared" si="576"/>
        <v>0</v>
      </c>
      <c r="R1536" s="57">
        <f t="shared" si="577"/>
        <v>0</v>
      </c>
      <c r="S1536" s="57">
        <f t="shared" si="578"/>
        <v>0</v>
      </c>
      <c r="T1536" s="57">
        <f t="shared" si="579"/>
        <v>0</v>
      </c>
      <c r="U1536" s="57">
        <f t="shared" si="580"/>
        <v>0</v>
      </c>
      <c r="V1536" s="58">
        <f t="shared" si="581"/>
        <v>0</v>
      </c>
      <c r="W1536" s="58">
        <f t="shared" si="582"/>
        <v>0</v>
      </c>
      <c r="X1536" s="58">
        <f t="shared" si="583"/>
        <v>0</v>
      </c>
      <c r="Y1536" s="58">
        <f t="shared" si="584"/>
        <v>0</v>
      </c>
      <c r="Z1536">
        <f t="shared" si="568"/>
        <v>464038</v>
      </c>
    </row>
    <row r="1537" spans="1:26" x14ac:dyDescent="0.3">
      <c r="A1537" s="56" t="str">
        <f t="shared" si="570"/>
        <v>OUT TIME</v>
      </c>
      <c r="B1537" s="56" t="str">
        <f t="shared" si="562"/>
        <v>ultimo</v>
      </c>
      <c r="C1537" s="55">
        <f t="shared" si="586"/>
        <v>13</v>
      </c>
      <c r="D1537" t="str">
        <f t="shared" si="586"/>
        <v>Panamá Oeste</v>
      </c>
      <c r="E1537" s="23">
        <f t="shared" si="571"/>
        <v>44102</v>
      </c>
      <c r="F1537" s="54">
        <f t="shared" si="572"/>
        <v>118</v>
      </c>
      <c r="G1537" cm="1">
        <f t="array" ref="G1537">+INDEX('Casos ACUM Prov'!$CK$3:$OM$16,'TODO PROVINCIA'!C1537+1,'TODO PROVINCIA'!F1537)</f>
        <v>0</v>
      </c>
      <c r="H1537">
        <f t="shared" si="564"/>
        <v>0</v>
      </c>
      <c r="I1537" cm="1">
        <f t="array" ref="I1537">+INDEX('Muertes-PROV'!$C$3:$GE$16,$C1537+1,$F1537)</f>
        <v>0</v>
      </c>
      <c r="J1537">
        <f t="shared" si="565"/>
        <v>0</v>
      </c>
      <c r="K1537" cm="1">
        <f t="array" ref="K1537">+INDEX('rECUPERA-prov'!$C$3:$LA$16,$C1537+1,$F1537)</f>
        <v>0</v>
      </c>
      <c r="L1537">
        <f t="shared" si="566"/>
        <v>0</v>
      </c>
      <c r="M1537">
        <f t="shared" si="573"/>
        <v>0</v>
      </c>
      <c r="N1537">
        <f t="shared" si="567"/>
        <v>0</v>
      </c>
      <c r="O1537" s="57">
        <f t="shared" si="574"/>
        <v>0</v>
      </c>
      <c r="P1537" s="57">
        <f t="shared" si="575"/>
        <v>0</v>
      </c>
      <c r="Q1537" s="57">
        <f t="shared" si="576"/>
        <v>0</v>
      </c>
      <c r="R1537" s="57">
        <f t="shared" si="577"/>
        <v>0</v>
      </c>
      <c r="S1537" s="57">
        <f t="shared" si="578"/>
        <v>0</v>
      </c>
      <c r="T1537" s="57">
        <f t="shared" si="579"/>
        <v>0</v>
      </c>
      <c r="U1537" s="57">
        <f t="shared" si="580"/>
        <v>0</v>
      </c>
      <c r="V1537" s="58">
        <f t="shared" si="581"/>
        <v>0</v>
      </c>
      <c r="W1537" s="58">
        <f t="shared" si="582"/>
        <v>0</v>
      </c>
      <c r="X1537" s="58">
        <f t="shared" si="583"/>
        <v>0</v>
      </c>
      <c r="Y1537" s="58">
        <f t="shared" si="584"/>
        <v>0</v>
      </c>
      <c r="Z1537">
        <f t="shared" si="568"/>
        <v>226991</v>
      </c>
    </row>
    <row r="1538" spans="1:26" x14ac:dyDescent="0.3">
      <c r="A1538" s="56" t="str">
        <f t="shared" si="570"/>
        <v>OUT TIME</v>
      </c>
      <c r="B1538" s="56" t="str">
        <f t="shared" si="562"/>
        <v>ultimo</v>
      </c>
      <c r="C1538" s="55">
        <f t="shared" si="586"/>
        <v>1</v>
      </c>
      <c r="D1538" t="str">
        <f t="shared" si="586"/>
        <v>Bocas del Toro</v>
      </c>
      <c r="E1538" s="23">
        <f t="shared" si="571"/>
        <v>44103</v>
      </c>
      <c r="F1538" s="54">
        <f t="shared" si="572"/>
        <v>119</v>
      </c>
      <c r="G1538" cm="1">
        <f t="array" ref="G1538">+INDEX('Casos ACUM Prov'!$CK$3:$OM$16,'TODO PROVINCIA'!C1538+1,'TODO PROVINCIA'!F1538)</f>
        <v>0</v>
      </c>
      <c r="H1538">
        <f t="shared" si="564"/>
        <v>0</v>
      </c>
      <c r="I1538" cm="1">
        <f t="array" ref="I1538">+INDEX('Muertes-PROV'!$C$3:$GE$16,$C1538+1,$F1538)</f>
        <v>0</v>
      </c>
      <c r="J1538">
        <f t="shared" si="565"/>
        <v>0</v>
      </c>
      <c r="K1538" cm="1">
        <f t="array" ref="K1538">+INDEX('rECUPERA-prov'!$C$3:$LA$16,$C1538+1,$F1538)</f>
        <v>0</v>
      </c>
      <c r="L1538">
        <f t="shared" si="566"/>
        <v>0</v>
      </c>
      <c r="M1538">
        <f t="shared" si="573"/>
        <v>0</v>
      </c>
      <c r="N1538">
        <f t="shared" si="567"/>
        <v>0</v>
      </c>
      <c r="O1538" s="57">
        <f t="shared" si="574"/>
        <v>0</v>
      </c>
      <c r="P1538" s="57">
        <f t="shared" si="575"/>
        <v>0</v>
      </c>
      <c r="Q1538" s="57">
        <f t="shared" si="576"/>
        <v>0</v>
      </c>
      <c r="R1538" s="57">
        <f t="shared" si="577"/>
        <v>0</v>
      </c>
      <c r="S1538" s="57">
        <f t="shared" si="578"/>
        <v>0</v>
      </c>
      <c r="T1538" s="57">
        <f t="shared" si="579"/>
        <v>0</v>
      </c>
      <c r="U1538" s="57">
        <f t="shared" si="580"/>
        <v>0</v>
      </c>
      <c r="V1538" s="58">
        <f t="shared" si="581"/>
        <v>0</v>
      </c>
      <c r="W1538" s="58">
        <f t="shared" si="582"/>
        <v>0</v>
      </c>
      <c r="X1538" s="58">
        <f t="shared" si="583"/>
        <v>0</v>
      </c>
      <c r="Y1538" s="58">
        <f t="shared" si="584"/>
        <v>0</v>
      </c>
      <c r="Z1538">
        <f t="shared" si="568"/>
        <v>125461</v>
      </c>
    </row>
    <row r="1539" spans="1:26" x14ac:dyDescent="0.3">
      <c r="A1539" s="56" t="str">
        <f t="shared" si="570"/>
        <v>OUT TIME</v>
      </c>
      <c r="B1539" s="56" t="str">
        <f t="shared" si="562"/>
        <v>ultimo</v>
      </c>
      <c r="C1539" s="55">
        <f t="shared" si="586"/>
        <v>2</v>
      </c>
      <c r="D1539" t="str">
        <f t="shared" si="586"/>
        <v>Coclé</v>
      </c>
      <c r="E1539" s="23">
        <f t="shared" si="571"/>
        <v>44103</v>
      </c>
      <c r="F1539" s="54">
        <f t="shared" si="572"/>
        <v>119</v>
      </c>
      <c r="G1539" cm="1">
        <f t="array" ref="G1539">+INDEX('Casos ACUM Prov'!$CK$3:$OM$16,'TODO PROVINCIA'!C1539+1,'TODO PROVINCIA'!F1539)</f>
        <v>0</v>
      </c>
      <c r="H1539">
        <f t="shared" si="564"/>
        <v>0</v>
      </c>
      <c r="I1539" cm="1">
        <f t="array" ref="I1539">+INDEX('Muertes-PROV'!$C$3:$GE$16,$C1539+1,$F1539)</f>
        <v>0</v>
      </c>
      <c r="J1539">
        <f t="shared" si="565"/>
        <v>0</v>
      </c>
      <c r="K1539" cm="1">
        <f t="array" ref="K1539">+INDEX('rECUPERA-prov'!$C$3:$LA$16,$C1539+1,$F1539)</f>
        <v>0</v>
      </c>
      <c r="L1539">
        <f t="shared" si="566"/>
        <v>0</v>
      </c>
      <c r="M1539">
        <f t="shared" si="573"/>
        <v>0</v>
      </c>
      <c r="N1539">
        <f t="shared" si="567"/>
        <v>0</v>
      </c>
      <c r="O1539" s="57">
        <f t="shared" si="574"/>
        <v>0</v>
      </c>
      <c r="P1539" s="57">
        <f t="shared" si="575"/>
        <v>0</v>
      </c>
      <c r="Q1539" s="57">
        <f t="shared" si="576"/>
        <v>0</v>
      </c>
      <c r="R1539" s="57">
        <f t="shared" si="577"/>
        <v>0</v>
      </c>
      <c r="S1539" s="57">
        <f t="shared" si="578"/>
        <v>0</v>
      </c>
      <c r="T1539" s="57">
        <f t="shared" si="579"/>
        <v>0</v>
      </c>
      <c r="U1539" s="57">
        <f t="shared" si="580"/>
        <v>0</v>
      </c>
      <c r="V1539" s="58">
        <f t="shared" si="581"/>
        <v>0</v>
      </c>
      <c r="W1539" s="58">
        <f t="shared" si="582"/>
        <v>0</v>
      </c>
      <c r="X1539" s="58">
        <f t="shared" si="583"/>
        <v>0</v>
      </c>
      <c r="Y1539" s="58">
        <f t="shared" si="584"/>
        <v>0</v>
      </c>
      <c r="Z1539">
        <f t="shared" si="568"/>
        <v>416873</v>
      </c>
    </row>
    <row r="1540" spans="1:26" x14ac:dyDescent="0.3">
      <c r="A1540" s="56" t="str">
        <f t="shared" si="570"/>
        <v>OUT TIME</v>
      </c>
      <c r="B1540" s="56" t="str">
        <f t="shared" si="562"/>
        <v>ultimo</v>
      </c>
      <c r="C1540" s="55">
        <f t="shared" si="586"/>
        <v>3</v>
      </c>
      <c r="D1540" t="str">
        <f t="shared" si="586"/>
        <v>Colón</v>
      </c>
      <c r="E1540" s="23">
        <f t="shared" si="571"/>
        <v>44103</v>
      </c>
      <c r="F1540" s="54">
        <f t="shared" si="572"/>
        <v>119</v>
      </c>
      <c r="G1540" cm="1">
        <f t="array" ref="G1540">+INDEX('Casos ACUM Prov'!$CK$3:$OM$16,'TODO PROVINCIA'!C1540+1,'TODO PROVINCIA'!F1540)</f>
        <v>0</v>
      </c>
      <c r="H1540">
        <f t="shared" si="564"/>
        <v>0</v>
      </c>
      <c r="I1540" cm="1">
        <f t="array" ref="I1540">+INDEX('Muertes-PROV'!$C$3:$GE$16,$C1540+1,$F1540)</f>
        <v>0</v>
      </c>
      <c r="J1540">
        <f t="shared" si="565"/>
        <v>0</v>
      </c>
      <c r="K1540" cm="1">
        <f t="array" ref="K1540">+INDEX('rECUPERA-prov'!$C$3:$LA$16,$C1540+1,$F1540)</f>
        <v>0</v>
      </c>
      <c r="L1540">
        <f t="shared" si="566"/>
        <v>0</v>
      </c>
      <c r="M1540">
        <f t="shared" si="573"/>
        <v>0</v>
      </c>
      <c r="N1540">
        <f t="shared" si="567"/>
        <v>0</v>
      </c>
      <c r="O1540" s="57">
        <f t="shared" si="574"/>
        <v>0</v>
      </c>
      <c r="P1540" s="57">
        <f t="shared" si="575"/>
        <v>0</v>
      </c>
      <c r="Q1540" s="57">
        <f t="shared" si="576"/>
        <v>0</v>
      </c>
      <c r="R1540" s="57">
        <f t="shared" si="577"/>
        <v>0</v>
      </c>
      <c r="S1540" s="57">
        <f t="shared" si="578"/>
        <v>0</v>
      </c>
      <c r="T1540" s="57">
        <f t="shared" si="579"/>
        <v>0</v>
      </c>
      <c r="U1540" s="57">
        <f t="shared" si="580"/>
        <v>0</v>
      </c>
      <c r="V1540" s="58">
        <f t="shared" si="581"/>
        <v>0</v>
      </c>
      <c r="W1540" s="58">
        <f t="shared" si="582"/>
        <v>0</v>
      </c>
      <c r="X1540" s="58">
        <f t="shared" si="583"/>
        <v>0</v>
      </c>
      <c r="Y1540" s="58">
        <f t="shared" si="584"/>
        <v>0</v>
      </c>
      <c r="Z1540">
        <f t="shared" si="568"/>
        <v>233708</v>
      </c>
    </row>
    <row r="1541" spans="1:26" x14ac:dyDescent="0.3">
      <c r="A1541" s="56" t="str">
        <f t="shared" si="570"/>
        <v>OUT TIME</v>
      </c>
      <c r="B1541" s="56" t="str">
        <f t="shared" ref="B1541:B1604" si="587">+IFERROR(IF(A1554="OUT TIME","ultimo","no"),"no")</f>
        <v>ultimo</v>
      </c>
      <c r="C1541" s="55">
        <f t="shared" si="586"/>
        <v>4</v>
      </c>
      <c r="D1541" t="str">
        <f t="shared" si="586"/>
        <v>Chiriquí</v>
      </c>
      <c r="E1541" s="23">
        <f t="shared" si="571"/>
        <v>44103</v>
      </c>
      <c r="F1541" s="54">
        <f t="shared" si="572"/>
        <v>119</v>
      </c>
      <c r="G1541" cm="1">
        <f t="array" ref="G1541">+INDEX('Casos ACUM Prov'!$CK$3:$OM$16,'TODO PROVINCIA'!C1541+1,'TODO PROVINCIA'!F1541)</f>
        <v>0</v>
      </c>
      <c r="H1541">
        <f t="shared" si="564"/>
        <v>0</v>
      </c>
      <c r="I1541" cm="1">
        <f t="array" ref="I1541">+INDEX('Muertes-PROV'!$C$3:$GE$16,$C1541+1,$F1541)</f>
        <v>0</v>
      </c>
      <c r="J1541">
        <f t="shared" si="565"/>
        <v>0</v>
      </c>
      <c r="K1541" cm="1">
        <f t="array" ref="K1541">+INDEX('rECUPERA-prov'!$C$3:$LA$16,$C1541+1,$F1541)</f>
        <v>0</v>
      </c>
      <c r="L1541">
        <f t="shared" si="566"/>
        <v>0</v>
      </c>
      <c r="M1541">
        <f t="shared" si="573"/>
        <v>0</v>
      </c>
      <c r="N1541">
        <f t="shared" si="567"/>
        <v>0</v>
      </c>
      <c r="O1541" s="57">
        <f t="shared" si="574"/>
        <v>0</v>
      </c>
      <c r="P1541" s="57">
        <f t="shared" si="575"/>
        <v>0</v>
      </c>
      <c r="Q1541" s="57">
        <f t="shared" si="576"/>
        <v>0</v>
      </c>
      <c r="R1541" s="57">
        <f t="shared" si="577"/>
        <v>0</v>
      </c>
      <c r="S1541" s="57">
        <f t="shared" si="578"/>
        <v>0</v>
      </c>
      <c r="T1541" s="57">
        <f t="shared" si="579"/>
        <v>0</v>
      </c>
      <c r="U1541" s="57">
        <f t="shared" si="580"/>
        <v>0</v>
      </c>
      <c r="V1541" s="58">
        <f t="shared" si="581"/>
        <v>0</v>
      </c>
      <c r="W1541" s="58">
        <f t="shared" si="582"/>
        <v>0</v>
      </c>
      <c r="X1541" s="58">
        <f t="shared" si="583"/>
        <v>0</v>
      </c>
      <c r="Y1541" s="58">
        <f t="shared" si="584"/>
        <v>0</v>
      </c>
      <c r="Z1541">
        <f t="shared" si="568"/>
        <v>241928</v>
      </c>
    </row>
    <row r="1542" spans="1:26" x14ac:dyDescent="0.3">
      <c r="A1542" s="56" t="str">
        <f t="shared" si="570"/>
        <v>OUT TIME</v>
      </c>
      <c r="B1542" s="56" t="str">
        <f t="shared" si="587"/>
        <v>ultimo</v>
      </c>
      <c r="C1542" s="55">
        <f t="shared" si="586"/>
        <v>5</v>
      </c>
      <c r="D1542" t="str">
        <f t="shared" si="586"/>
        <v>Darién</v>
      </c>
      <c r="E1542" s="23">
        <f t="shared" si="571"/>
        <v>44103</v>
      </c>
      <c r="F1542" s="54">
        <f t="shared" si="572"/>
        <v>119</v>
      </c>
      <c r="G1542" cm="1">
        <f t="array" ref="G1542">+INDEX('Casos ACUM Prov'!$CK$3:$OM$16,'TODO PROVINCIA'!C1542+1,'TODO PROVINCIA'!F1542)</f>
        <v>0</v>
      </c>
      <c r="H1542">
        <f t="shared" si="564"/>
        <v>0</v>
      </c>
      <c r="I1542" cm="1">
        <f t="array" ref="I1542">+INDEX('Muertes-PROV'!$C$3:$GE$16,$C1542+1,$F1542)</f>
        <v>0</v>
      </c>
      <c r="J1542">
        <f t="shared" si="565"/>
        <v>0</v>
      </c>
      <c r="K1542" cm="1">
        <f t="array" ref="K1542">+INDEX('rECUPERA-prov'!$C$3:$LA$16,$C1542+1,$F1542)</f>
        <v>0</v>
      </c>
      <c r="L1542">
        <f t="shared" si="566"/>
        <v>0</v>
      </c>
      <c r="M1542">
        <f t="shared" si="573"/>
        <v>0</v>
      </c>
      <c r="N1542">
        <f t="shared" si="567"/>
        <v>0</v>
      </c>
      <c r="O1542" s="57">
        <f t="shared" si="574"/>
        <v>0</v>
      </c>
      <c r="P1542" s="57">
        <f t="shared" si="575"/>
        <v>0</v>
      </c>
      <c r="Q1542" s="57">
        <f t="shared" si="576"/>
        <v>0</v>
      </c>
      <c r="R1542" s="57">
        <f t="shared" si="577"/>
        <v>0</v>
      </c>
      <c r="S1542" s="57">
        <f t="shared" si="578"/>
        <v>0</v>
      </c>
      <c r="T1542" s="57">
        <f t="shared" si="579"/>
        <v>0</v>
      </c>
      <c r="U1542" s="57">
        <f t="shared" si="580"/>
        <v>0</v>
      </c>
      <c r="V1542" s="58">
        <f t="shared" si="581"/>
        <v>0</v>
      </c>
      <c r="W1542" s="58">
        <f t="shared" si="582"/>
        <v>0</v>
      </c>
      <c r="X1542" s="58">
        <f t="shared" si="583"/>
        <v>0</v>
      </c>
      <c r="Y1542" s="58">
        <f t="shared" si="584"/>
        <v>0</v>
      </c>
      <c r="Z1542">
        <f t="shared" si="568"/>
        <v>10001</v>
      </c>
    </row>
    <row r="1543" spans="1:26" x14ac:dyDescent="0.3">
      <c r="A1543" s="56" t="str">
        <f t="shared" si="570"/>
        <v>OUT TIME</v>
      </c>
      <c r="B1543" s="56" t="str">
        <f t="shared" si="587"/>
        <v>ultimo</v>
      </c>
      <c r="C1543" s="55">
        <f t="shared" si="586"/>
        <v>6</v>
      </c>
      <c r="D1543" t="str">
        <f t="shared" si="586"/>
        <v>Herrera</v>
      </c>
      <c r="E1543" s="23">
        <f t="shared" si="571"/>
        <v>44103</v>
      </c>
      <c r="F1543" s="54">
        <f t="shared" si="572"/>
        <v>119</v>
      </c>
      <c r="G1543" cm="1">
        <f t="array" ref="G1543">+INDEX('Casos ACUM Prov'!$CK$3:$OM$16,'TODO PROVINCIA'!C1543+1,'TODO PROVINCIA'!F1543)</f>
        <v>0</v>
      </c>
      <c r="H1543">
        <f t="shared" si="564"/>
        <v>0</v>
      </c>
      <c r="I1543" cm="1">
        <f t="array" ref="I1543">+INDEX('Muertes-PROV'!$C$3:$GE$16,$C1543+1,$F1543)</f>
        <v>0</v>
      </c>
      <c r="J1543">
        <f t="shared" si="565"/>
        <v>0</v>
      </c>
      <c r="K1543" cm="1">
        <f t="array" ref="K1543">+INDEX('rECUPERA-prov'!$C$3:$LA$16,$C1543+1,$F1543)</f>
        <v>0</v>
      </c>
      <c r="L1543">
        <f t="shared" si="566"/>
        <v>0</v>
      </c>
      <c r="M1543">
        <f t="shared" si="573"/>
        <v>0</v>
      </c>
      <c r="N1543">
        <f t="shared" si="567"/>
        <v>0</v>
      </c>
      <c r="O1543" s="57">
        <f t="shared" si="574"/>
        <v>0</v>
      </c>
      <c r="P1543" s="57">
        <f t="shared" si="575"/>
        <v>0</v>
      </c>
      <c r="Q1543" s="57">
        <f t="shared" si="576"/>
        <v>0</v>
      </c>
      <c r="R1543" s="57">
        <f t="shared" si="577"/>
        <v>0</v>
      </c>
      <c r="S1543" s="57">
        <f t="shared" si="578"/>
        <v>0</v>
      </c>
      <c r="T1543" s="57">
        <f t="shared" si="579"/>
        <v>0</v>
      </c>
      <c r="U1543" s="57">
        <f t="shared" si="580"/>
        <v>0</v>
      </c>
      <c r="V1543" s="58">
        <f t="shared" si="581"/>
        <v>0</v>
      </c>
      <c r="W1543" s="58">
        <f t="shared" si="582"/>
        <v>0</v>
      </c>
      <c r="X1543" s="58">
        <f t="shared" si="583"/>
        <v>0</v>
      </c>
      <c r="Y1543" s="58">
        <f t="shared" si="584"/>
        <v>0</v>
      </c>
      <c r="Z1543">
        <f t="shared" si="568"/>
        <v>33109</v>
      </c>
    </row>
    <row r="1544" spans="1:26" x14ac:dyDescent="0.3">
      <c r="A1544" s="56" t="str">
        <f t="shared" si="570"/>
        <v>OUT TIME</v>
      </c>
      <c r="B1544" s="56" t="str">
        <f t="shared" si="587"/>
        <v>ultimo</v>
      </c>
      <c r="C1544" s="55">
        <f t="shared" si="586"/>
        <v>7</v>
      </c>
      <c r="D1544" t="str">
        <f t="shared" si="586"/>
        <v>Los Santos</v>
      </c>
      <c r="E1544" s="23">
        <f t="shared" si="571"/>
        <v>44103</v>
      </c>
      <c r="F1544" s="54">
        <f t="shared" si="572"/>
        <v>119</v>
      </c>
      <c r="G1544" cm="1">
        <f t="array" ref="G1544">+INDEX('Casos ACUM Prov'!$CK$3:$OM$16,'TODO PROVINCIA'!C1544+1,'TODO PROVINCIA'!F1544)</f>
        <v>0</v>
      </c>
      <c r="H1544">
        <f t="shared" si="564"/>
        <v>0</v>
      </c>
      <c r="I1544" cm="1">
        <f t="array" ref="I1544">+INDEX('Muertes-PROV'!$C$3:$GE$16,$C1544+1,$F1544)</f>
        <v>0</v>
      </c>
      <c r="J1544">
        <f t="shared" si="565"/>
        <v>0</v>
      </c>
      <c r="K1544" cm="1">
        <f t="array" ref="K1544">+INDEX('rECUPERA-prov'!$C$3:$LA$16,$C1544+1,$F1544)</f>
        <v>0</v>
      </c>
      <c r="L1544">
        <f t="shared" si="566"/>
        <v>0</v>
      </c>
      <c r="M1544">
        <f t="shared" si="573"/>
        <v>0</v>
      </c>
      <c r="N1544">
        <f t="shared" si="567"/>
        <v>0</v>
      </c>
      <c r="O1544" s="57">
        <f t="shared" si="574"/>
        <v>0</v>
      </c>
      <c r="P1544" s="57">
        <f t="shared" si="575"/>
        <v>0</v>
      </c>
      <c r="Q1544" s="57">
        <f t="shared" si="576"/>
        <v>0</v>
      </c>
      <c r="R1544" s="57">
        <f t="shared" si="577"/>
        <v>0</v>
      </c>
      <c r="S1544" s="57">
        <f t="shared" si="578"/>
        <v>0</v>
      </c>
      <c r="T1544" s="57">
        <f t="shared" si="579"/>
        <v>0</v>
      </c>
      <c r="U1544" s="57">
        <f t="shared" si="580"/>
        <v>0</v>
      </c>
      <c r="V1544" s="58">
        <f t="shared" si="581"/>
        <v>0</v>
      </c>
      <c r="W1544" s="58">
        <f t="shared" si="582"/>
        <v>0</v>
      </c>
      <c r="X1544" s="58">
        <f t="shared" si="583"/>
        <v>0</v>
      </c>
      <c r="Y1544" s="58">
        <f t="shared" si="584"/>
        <v>0</v>
      </c>
      <c r="Z1544">
        <f t="shared" si="568"/>
        <v>156747</v>
      </c>
    </row>
    <row r="1545" spans="1:26" x14ac:dyDescent="0.3">
      <c r="A1545" s="56" t="str">
        <f t="shared" si="570"/>
        <v>OUT TIME</v>
      </c>
      <c r="B1545" s="56" t="str">
        <f t="shared" si="587"/>
        <v>ultimo</v>
      </c>
      <c r="C1545" s="55">
        <f t="shared" si="586"/>
        <v>8</v>
      </c>
      <c r="D1545" t="str">
        <f t="shared" si="586"/>
        <v>Panamá</v>
      </c>
      <c r="E1545" s="23">
        <f t="shared" si="571"/>
        <v>44103</v>
      </c>
      <c r="F1545" s="54">
        <f t="shared" si="572"/>
        <v>119</v>
      </c>
      <c r="G1545" cm="1">
        <f t="array" ref="G1545">+INDEX('Casos ACUM Prov'!$CK$3:$OM$16,'TODO PROVINCIA'!C1545+1,'TODO PROVINCIA'!F1545)</f>
        <v>0</v>
      </c>
      <c r="H1545">
        <f t="shared" si="564"/>
        <v>0</v>
      </c>
      <c r="I1545" cm="1">
        <f t="array" ref="I1545">+INDEX('Muertes-PROV'!$C$3:$GE$16,$C1545+1,$F1545)</f>
        <v>0</v>
      </c>
      <c r="J1545">
        <f t="shared" si="565"/>
        <v>0</v>
      </c>
      <c r="K1545" cm="1">
        <f t="array" ref="K1545">+INDEX('rECUPERA-prov'!$C$3:$LA$16,$C1545+1,$F1545)</f>
        <v>0</v>
      </c>
      <c r="L1545">
        <f t="shared" si="566"/>
        <v>0</v>
      </c>
      <c r="M1545">
        <f t="shared" si="573"/>
        <v>0</v>
      </c>
      <c r="N1545">
        <f t="shared" si="567"/>
        <v>0</v>
      </c>
      <c r="O1545" s="57">
        <f t="shared" si="574"/>
        <v>0</v>
      </c>
      <c r="P1545" s="57">
        <f t="shared" si="575"/>
        <v>0</v>
      </c>
      <c r="Q1545" s="57">
        <f t="shared" si="576"/>
        <v>0</v>
      </c>
      <c r="R1545" s="57">
        <f t="shared" si="577"/>
        <v>0</v>
      </c>
      <c r="S1545" s="57">
        <f t="shared" si="578"/>
        <v>0</v>
      </c>
      <c r="T1545" s="57">
        <f t="shared" si="579"/>
        <v>0</v>
      </c>
      <c r="U1545" s="57">
        <f t="shared" si="580"/>
        <v>0</v>
      </c>
      <c r="V1545" s="58">
        <f t="shared" si="581"/>
        <v>0</v>
      </c>
      <c r="W1545" s="58">
        <f t="shared" si="582"/>
        <v>0</v>
      </c>
      <c r="X1545" s="58">
        <f t="shared" si="583"/>
        <v>0</v>
      </c>
      <c r="Y1545" s="58">
        <f t="shared" si="584"/>
        <v>0</v>
      </c>
      <c r="Z1545">
        <f t="shared" si="568"/>
        <v>109955</v>
      </c>
    </row>
    <row r="1546" spans="1:26" x14ac:dyDescent="0.3">
      <c r="A1546" s="56" t="str">
        <f t="shared" si="570"/>
        <v>OUT TIME</v>
      </c>
      <c r="B1546" s="56" t="str">
        <f t="shared" si="587"/>
        <v>ultimo</v>
      </c>
      <c r="C1546" s="55">
        <f t="shared" si="586"/>
        <v>9</v>
      </c>
      <c r="D1546" t="str">
        <f t="shared" si="586"/>
        <v>Veraguas</v>
      </c>
      <c r="E1546" s="23">
        <f t="shared" si="571"/>
        <v>44103</v>
      </c>
      <c r="F1546" s="54">
        <f t="shared" si="572"/>
        <v>119</v>
      </c>
      <c r="G1546" cm="1">
        <f t="array" ref="G1546">+INDEX('Casos ACUM Prov'!$CK$3:$OM$16,'TODO PROVINCIA'!C1546+1,'TODO PROVINCIA'!F1546)</f>
        <v>0</v>
      </c>
      <c r="H1546">
        <f t="shared" si="564"/>
        <v>0</v>
      </c>
      <c r="I1546" cm="1">
        <f t="array" ref="I1546">+INDEX('Muertes-PROV'!$C$3:$GE$16,$C1546+1,$F1546)</f>
        <v>0</v>
      </c>
      <c r="J1546">
        <f t="shared" si="565"/>
        <v>0</v>
      </c>
      <c r="K1546" cm="1">
        <f t="array" ref="K1546">+INDEX('rECUPERA-prov'!$C$3:$LA$16,$C1546+1,$F1546)</f>
        <v>0</v>
      </c>
      <c r="L1546">
        <f t="shared" si="566"/>
        <v>0</v>
      </c>
      <c r="M1546">
        <f t="shared" si="573"/>
        <v>0</v>
      </c>
      <c r="N1546">
        <f t="shared" si="567"/>
        <v>0</v>
      </c>
      <c r="O1546" s="57">
        <f t="shared" si="574"/>
        <v>0</v>
      </c>
      <c r="P1546" s="57">
        <f t="shared" si="575"/>
        <v>0</v>
      </c>
      <c r="Q1546" s="57">
        <f t="shared" si="576"/>
        <v>0</v>
      </c>
      <c r="R1546" s="57">
        <f t="shared" si="577"/>
        <v>0</v>
      </c>
      <c r="S1546" s="57">
        <f t="shared" si="578"/>
        <v>0</v>
      </c>
      <c r="T1546" s="57">
        <f t="shared" si="579"/>
        <v>0</v>
      </c>
      <c r="U1546" s="57">
        <f t="shared" si="580"/>
        <v>0</v>
      </c>
      <c r="V1546" s="58">
        <f t="shared" si="581"/>
        <v>0</v>
      </c>
      <c r="W1546" s="58">
        <f t="shared" si="582"/>
        <v>0</v>
      </c>
      <c r="X1546" s="58">
        <f t="shared" si="583"/>
        <v>0</v>
      </c>
      <c r="Y1546" s="58">
        <f t="shared" si="584"/>
        <v>0</v>
      </c>
      <c r="Z1546">
        <f t="shared" si="568"/>
        <v>109955</v>
      </c>
    </row>
    <row r="1547" spans="1:26" x14ac:dyDescent="0.3">
      <c r="A1547" s="56" t="str">
        <f t="shared" si="570"/>
        <v>OUT TIME</v>
      </c>
      <c r="B1547" s="56" t="str">
        <f t="shared" si="587"/>
        <v>ultimo</v>
      </c>
      <c r="C1547" s="55">
        <f t="shared" si="586"/>
        <v>10</v>
      </c>
      <c r="D1547" t="str">
        <f t="shared" si="586"/>
        <v>Comarca Kuna Yala</v>
      </c>
      <c r="E1547" s="23">
        <f t="shared" si="571"/>
        <v>44103</v>
      </c>
      <c r="F1547" s="54">
        <f t="shared" si="572"/>
        <v>119</v>
      </c>
      <c r="G1547" cm="1">
        <f t="array" ref="G1547">+INDEX('Casos ACUM Prov'!$CK$3:$OM$16,'TODO PROVINCIA'!C1547+1,'TODO PROVINCIA'!F1547)</f>
        <v>0</v>
      </c>
      <c r="H1547">
        <f t="shared" si="564"/>
        <v>0</v>
      </c>
      <c r="I1547" cm="1">
        <f t="array" ref="I1547">+INDEX('Muertes-PROV'!$C$3:$GE$16,$C1547+1,$F1547)</f>
        <v>0</v>
      </c>
      <c r="J1547">
        <f t="shared" si="565"/>
        <v>0</v>
      </c>
      <c r="K1547" cm="1">
        <f t="array" ref="K1547">+INDEX('rECUPERA-prov'!$C$3:$LA$16,$C1547+1,$F1547)</f>
        <v>0</v>
      </c>
      <c r="L1547">
        <f t="shared" si="566"/>
        <v>0</v>
      </c>
      <c r="M1547">
        <f t="shared" si="573"/>
        <v>0</v>
      </c>
      <c r="N1547">
        <f t="shared" si="567"/>
        <v>0</v>
      </c>
      <c r="O1547" s="57">
        <f t="shared" si="574"/>
        <v>0</v>
      </c>
      <c r="P1547" s="57">
        <f t="shared" si="575"/>
        <v>0</v>
      </c>
      <c r="Q1547" s="57">
        <f t="shared" si="576"/>
        <v>0</v>
      </c>
      <c r="R1547" s="57">
        <f t="shared" si="577"/>
        <v>0</v>
      </c>
      <c r="S1547" s="57">
        <f t="shared" si="578"/>
        <v>0</v>
      </c>
      <c r="T1547" s="57">
        <f t="shared" si="579"/>
        <v>0</v>
      </c>
      <c r="U1547" s="57">
        <f t="shared" si="580"/>
        <v>0</v>
      </c>
      <c r="V1547" s="58">
        <f t="shared" si="581"/>
        <v>0</v>
      </c>
      <c r="W1547" s="58">
        <f t="shared" si="582"/>
        <v>0</v>
      </c>
      <c r="X1547" s="58">
        <f t="shared" si="583"/>
        <v>0</v>
      </c>
      <c r="Y1547" s="58">
        <f t="shared" si="584"/>
        <v>0</v>
      </c>
      <c r="Z1547">
        <f t="shared" si="568"/>
        <v>89592</v>
      </c>
    </row>
    <row r="1548" spans="1:26" x14ac:dyDescent="0.3">
      <c r="A1548" s="56" t="str">
        <f t="shared" si="570"/>
        <v>OUT TIME</v>
      </c>
      <c r="B1548" s="56" t="str">
        <f t="shared" si="587"/>
        <v>ultimo</v>
      </c>
      <c r="C1548" s="55">
        <f t="shared" ref="C1548:D1563" si="588">+C1535</f>
        <v>11</v>
      </c>
      <c r="D1548" t="str">
        <f t="shared" si="588"/>
        <v>Comarca Emberá Wounaán</v>
      </c>
      <c r="E1548" s="23">
        <f t="shared" si="571"/>
        <v>44103</v>
      </c>
      <c r="F1548" s="54">
        <f t="shared" si="572"/>
        <v>119</v>
      </c>
      <c r="G1548" cm="1">
        <f t="array" ref="G1548">+INDEX('Casos ACUM Prov'!$CK$3:$OM$16,'TODO PROVINCIA'!C1548+1,'TODO PROVINCIA'!F1548)</f>
        <v>0</v>
      </c>
      <c r="H1548">
        <f t="shared" si="564"/>
        <v>0</v>
      </c>
      <c r="I1548" cm="1">
        <f t="array" ref="I1548">+INDEX('Muertes-PROV'!$C$3:$GE$16,$C1548+1,$F1548)</f>
        <v>0</v>
      </c>
      <c r="J1548">
        <f t="shared" si="565"/>
        <v>0</v>
      </c>
      <c r="K1548" cm="1">
        <f t="array" ref="K1548">+INDEX('rECUPERA-prov'!$C$3:$LA$16,$C1548+1,$F1548)</f>
        <v>0</v>
      </c>
      <c r="L1548">
        <f t="shared" si="566"/>
        <v>0</v>
      </c>
      <c r="M1548">
        <f t="shared" si="573"/>
        <v>0</v>
      </c>
      <c r="N1548">
        <f t="shared" si="567"/>
        <v>0</v>
      </c>
      <c r="O1548" s="57">
        <f t="shared" si="574"/>
        <v>0</v>
      </c>
      <c r="P1548" s="57">
        <f t="shared" si="575"/>
        <v>0</v>
      </c>
      <c r="Q1548" s="57">
        <f t="shared" si="576"/>
        <v>0</v>
      </c>
      <c r="R1548" s="57">
        <f t="shared" si="577"/>
        <v>0</v>
      </c>
      <c r="S1548" s="57">
        <f t="shared" si="578"/>
        <v>0</v>
      </c>
      <c r="T1548" s="57">
        <f t="shared" si="579"/>
        <v>0</v>
      </c>
      <c r="U1548" s="57">
        <f t="shared" si="580"/>
        <v>0</v>
      </c>
      <c r="V1548" s="58">
        <f t="shared" si="581"/>
        <v>0</v>
      </c>
      <c r="W1548" s="58">
        <f t="shared" si="582"/>
        <v>0</v>
      </c>
      <c r="X1548" s="58">
        <f t="shared" si="583"/>
        <v>0</v>
      </c>
      <c r="Y1548" s="58">
        <f t="shared" si="584"/>
        <v>0</v>
      </c>
      <c r="Z1548">
        <f t="shared" si="568"/>
        <v>1249032</v>
      </c>
    </row>
    <row r="1549" spans="1:26" x14ac:dyDescent="0.3">
      <c r="A1549" s="56" t="str">
        <f t="shared" si="570"/>
        <v>OUT TIME</v>
      </c>
      <c r="B1549" s="56" t="str">
        <f t="shared" si="587"/>
        <v>ultimo</v>
      </c>
      <c r="C1549" s="55">
        <f t="shared" si="588"/>
        <v>12</v>
      </c>
      <c r="D1549" t="str">
        <f t="shared" si="588"/>
        <v>Comarca Ngäbe Buglé</v>
      </c>
      <c r="E1549" s="23">
        <f t="shared" si="571"/>
        <v>44103</v>
      </c>
      <c r="F1549" s="54">
        <f t="shared" si="572"/>
        <v>119</v>
      </c>
      <c r="G1549" cm="1">
        <f t="array" ref="G1549">+INDEX('Casos ACUM Prov'!$CK$3:$OM$16,'TODO PROVINCIA'!C1549+1,'TODO PROVINCIA'!F1549)</f>
        <v>0</v>
      </c>
      <c r="H1549">
        <f t="shared" si="564"/>
        <v>0</v>
      </c>
      <c r="I1549" cm="1">
        <f t="array" ref="I1549">+INDEX('Muertes-PROV'!$C$3:$GE$16,$C1549+1,$F1549)</f>
        <v>0</v>
      </c>
      <c r="J1549">
        <f t="shared" si="565"/>
        <v>0</v>
      </c>
      <c r="K1549" cm="1">
        <f t="array" ref="K1549">+INDEX('rECUPERA-prov'!$C$3:$LA$16,$C1549+1,$F1549)</f>
        <v>0</v>
      </c>
      <c r="L1549">
        <f t="shared" si="566"/>
        <v>0</v>
      </c>
      <c r="M1549">
        <f t="shared" si="573"/>
        <v>0</v>
      </c>
      <c r="N1549">
        <f t="shared" si="567"/>
        <v>0</v>
      </c>
      <c r="O1549" s="57">
        <f t="shared" si="574"/>
        <v>0</v>
      </c>
      <c r="P1549" s="57">
        <f t="shared" si="575"/>
        <v>0</v>
      </c>
      <c r="Q1549" s="57">
        <f t="shared" si="576"/>
        <v>0</v>
      </c>
      <c r="R1549" s="57">
        <f t="shared" si="577"/>
        <v>0</v>
      </c>
      <c r="S1549" s="57">
        <f t="shared" si="578"/>
        <v>0</v>
      </c>
      <c r="T1549" s="57">
        <f t="shared" si="579"/>
        <v>0</v>
      </c>
      <c r="U1549" s="57">
        <f t="shared" si="580"/>
        <v>0</v>
      </c>
      <c r="V1549" s="58">
        <f t="shared" si="581"/>
        <v>0</v>
      </c>
      <c r="W1549" s="58">
        <f t="shared" si="582"/>
        <v>0</v>
      </c>
      <c r="X1549" s="58">
        <f t="shared" si="583"/>
        <v>0</v>
      </c>
      <c r="Y1549" s="58">
        <f t="shared" si="584"/>
        <v>0</v>
      </c>
      <c r="Z1549">
        <f t="shared" si="568"/>
        <v>464038</v>
      </c>
    </row>
    <row r="1550" spans="1:26" x14ac:dyDescent="0.3">
      <c r="A1550" s="56" t="str">
        <f t="shared" si="570"/>
        <v>OUT TIME</v>
      </c>
      <c r="B1550" s="56" t="str">
        <f t="shared" si="587"/>
        <v>ultimo</v>
      </c>
      <c r="C1550" s="55">
        <f t="shared" si="588"/>
        <v>13</v>
      </c>
      <c r="D1550" t="str">
        <f t="shared" si="588"/>
        <v>Panamá Oeste</v>
      </c>
      <c r="E1550" s="23">
        <f t="shared" si="571"/>
        <v>44103</v>
      </c>
      <c r="F1550" s="54">
        <f t="shared" si="572"/>
        <v>119</v>
      </c>
      <c r="G1550" cm="1">
        <f t="array" ref="G1550">+INDEX('Casos ACUM Prov'!$CK$3:$OM$16,'TODO PROVINCIA'!C1550+1,'TODO PROVINCIA'!F1550)</f>
        <v>0</v>
      </c>
      <c r="H1550">
        <f t="shared" si="564"/>
        <v>0</v>
      </c>
      <c r="I1550" cm="1">
        <f t="array" ref="I1550">+INDEX('Muertes-PROV'!$C$3:$GE$16,$C1550+1,$F1550)</f>
        <v>0</v>
      </c>
      <c r="J1550">
        <f t="shared" si="565"/>
        <v>0</v>
      </c>
      <c r="K1550" cm="1">
        <f t="array" ref="K1550">+INDEX('rECUPERA-prov'!$C$3:$LA$16,$C1550+1,$F1550)</f>
        <v>0</v>
      </c>
      <c r="L1550">
        <f t="shared" si="566"/>
        <v>0</v>
      </c>
      <c r="M1550">
        <f t="shared" si="573"/>
        <v>0</v>
      </c>
      <c r="N1550">
        <f t="shared" si="567"/>
        <v>0</v>
      </c>
      <c r="O1550" s="57">
        <f t="shared" si="574"/>
        <v>0</v>
      </c>
      <c r="P1550" s="57">
        <f t="shared" si="575"/>
        <v>0</v>
      </c>
      <c r="Q1550" s="57">
        <f t="shared" si="576"/>
        <v>0</v>
      </c>
      <c r="R1550" s="57">
        <f t="shared" si="577"/>
        <v>0</v>
      </c>
      <c r="S1550" s="57">
        <f t="shared" si="578"/>
        <v>0</v>
      </c>
      <c r="T1550" s="57">
        <f t="shared" si="579"/>
        <v>0</v>
      </c>
      <c r="U1550" s="57">
        <f t="shared" si="580"/>
        <v>0</v>
      </c>
      <c r="V1550" s="58">
        <f t="shared" si="581"/>
        <v>0</v>
      </c>
      <c r="W1550" s="58">
        <f t="shared" si="582"/>
        <v>0</v>
      </c>
      <c r="X1550" s="58">
        <f t="shared" si="583"/>
        <v>0</v>
      </c>
      <c r="Y1550" s="58">
        <f t="shared" si="584"/>
        <v>0</v>
      </c>
      <c r="Z1550">
        <f t="shared" si="568"/>
        <v>226991</v>
      </c>
    </row>
    <row r="1551" spans="1:26" x14ac:dyDescent="0.3">
      <c r="A1551" s="56" t="str">
        <f t="shared" si="570"/>
        <v>OUT TIME</v>
      </c>
      <c r="B1551" s="56" t="str">
        <f t="shared" si="587"/>
        <v>ultimo</v>
      </c>
      <c r="C1551" s="55">
        <f t="shared" si="588"/>
        <v>1</v>
      </c>
      <c r="D1551" t="str">
        <f t="shared" si="588"/>
        <v>Bocas del Toro</v>
      </c>
      <c r="E1551" s="23">
        <f t="shared" si="571"/>
        <v>44104</v>
      </c>
      <c r="F1551" s="54">
        <f t="shared" si="572"/>
        <v>120</v>
      </c>
      <c r="G1551" cm="1">
        <f t="array" ref="G1551">+INDEX('Casos ACUM Prov'!$CK$3:$OM$16,'TODO PROVINCIA'!C1551+1,'TODO PROVINCIA'!F1551)</f>
        <v>0</v>
      </c>
      <c r="H1551">
        <f t="shared" si="564"/>
        <v>0</v>
      </c>
      <c r="I1551" cm="1">
        <f t="array" ref="I1551">+INDEX('Muertes-PROV'!$C$3:$GE$16,$C1551+1,$F1551)</f>
        <v>0</v>
      </c>
      <c r="J1551">
        <f t="shared" si="565"/>
        <v>0</v>
      </c>
      <c r="K1551" cm="1">
        <f t="array" ref="K1551">+INDEX('rECUPERA-prov'!$C$3:$LA$16,$C1551+1,$F1551)</f>
        <v>0</v>
      </c>
      <c r="L1551">
        <f t="shared" si="566"/>
        <v>0</v>
      </c>
      <c r="M1551">
        <f t="shared" si="573"/>
        <v>0</v>
      </c>
      <c r="N1551">
        <f t="shared" si="567"/>
        <v>0</v>
      </c>
      <c r="O1551" s="57">
        <f t="shared" si="574"/>
        <v>0</v>
      </c>
      <c r="P1551" s="57">
        <f t="shared" si="575"/>
        <v>0</v>
      </c>
      <c r="Q1551" s="57">
        <f t="shared" si="576"/>
        <v>0</v>
      </c>
      <c r="R1551" s="57">
        <f t="shared" si="577"/>
        <v>0</v>
      </c>
      <c r="S1551" s="57">
        <f t="shared" si="578"/>
        <v>0</v>
      </c>
      <c r="T1551" s="57">
        <f t="shared" si="579"/>
        <v>0</v>
      </c>
      <c r="U1551" s="57">
        <f t="shared" si="580"/>
        <v>0</v>
      </c>
      <c r="V1551" s="58">
        <f t="shared" si="581"/>
        <v>0</v>
      </c>
      <c r="W1551" s="58">
        <f t="shared" si="582"/>
        <v>0</v>
      </c>
      <c r="X1551" s="58">
        <f t="shared" si="583"/>
        <v>0</v>
      </c>
      <c r="Y1551" s="58">
        <f t="shared" si="584"/>
        <v>0</v>
      </c>
      <c r="Z1551">
        <f t="shared" si="568"/>
        <v>125461</v>
      </c>
    </row>
    <row r="1552" spans="1:26" x14ac:dyDescent="0.3">
      <c r="A1552" s="56" t="str">
        <f t="shared" si="570"/>
        <v>OUT TIME</v>
      </c>
      <c r="B1552" s="56" t="str">
        <f t="shared" si="587"/>
        <v>ultimo</v>
      </c>
      <c r="C1552" s="55">
        <f t="shared" si="588"/>
        <v>2</v>
      </c>
      <c r="D1552" t="str">
        <f t="shared" si="588"/>
        <v>Coclé</v>
      </c>
      <c r="E1552" s="23">
        <f t="shared" si="571"/>
        <v>44104</v>
      </c>
      <c r="F1552" s="54">
        <f t="shared" si="572"/>
        <v>120</v>
      </c>
      <c r="G1552" cm="1">
        <f t="array" ref="G1552">+INDEX('Casos ACUM Prov'!$CK$3:$OM$16,'TODO PROVINCIA'!C1552+1,'TODO PROVINCIA'!F1552)</f>
        <v>0</v>
      </c>
      <c r="H1552">
        <f t="shared" si="564"/>
        <v>0</v>
      </c>
      <c r="I1552" cm="1">
        <f t="array" ref="I1552">+INDEX('Muertes-PROV'!$C$3:$GE$16,$C1552+1,$F1552)</f>
        <v>0</v>
      </c>
      <c r="J1552">
        <f t="shared" si="565"/>
        <v>0</v>
      </c>
      <c r="K1552" cm="1">
        <f t="array" ref="K1552">+INDEX('rECUPERA-prov'!$C$3:$LA$16,$C1552+1,$F1552)</f>
        <v>0</v>
      </c>
      <c r="L1552">
        <f t="shared" si="566"/>
        <v>0</v>
      </c>
      <c r="M1552">
        <f t="shared" si="573"/>
        <v>0</v>
      </c>
      <c r="N1552">
        <f t="shared" si="567"/>
        <v>0</v>
      </c>
      <c r="O1552" s="57">
        <f t="shared" si="574"/>
        <v>0</v>
      </c>
      <c r="P1552" s="57">
        <f t="shared" si="575"/>
        <v>0</v>
      </c>
      <c r="Q1552" s="57">
        <f t="shared" si="576"/>
        <v>0</v>
      </c>
      <c r="R1552" s="57">
        <f t="shared" si="577"/>
        <v>0</v>
      </c>
      <c r="S1552" s="57">
        <f t="shared" si="578"/>
        <v>0</v>
      </c>
      <c r="T1552" s="57">
        <f t="shared" si="579"/>
        <v>0</v>
      </c>
      <c r="U1552" s="57">
        <f t="shared" si="580"/>
        <v>0</v>
      </c>
      <c r="V1552" s="58">
        <f t="shared" si="581"/>
        <v>0</v>
      </c>
      <c r="W1552" s="58">
        <f t="shared" si="582"/>
        <v>0</v>
      </c>
      <c r="X1552" s="58">
        <f t="shared" si="583"/>
        <v>0</v>
      </c>
      <c r="Y1552" s="58">
        <f t="shared" si="584"/>
        <v>0</v>
      </c>
      <c r="Z1552">
        <f t="shared" si="568"/>
        <v>416873</v>
      </c>
    </row>
    <row r="1553" spans="1:26" x14ac:dyDescent="0.3">
      <c r="A1553" s="56" t="str">
        <f t="shared" si="570"/>
        <v>OUT TIME</v>
      </c>
      <c r="B1553" s="56" t="str">
        <f t="shared" si="587"/>
        <v>ultimo</v>
      </c>
      <c r="C1553" s="55">
        <f t="shared" si="588"/>
        <v>3</v>
      </c>
      <c r="D1553" t="str">
        <f t="shared" si="588"/>
        <v>Colón</v>
      </c>
      <c r="E1553" s="23">
        <f t="shared" si="571"/>
        <v>44104</v>
      </c>
      <c r="F1553" s="54">
        <f t="shared" si="572"/>
        <v>120</v>
      </c>
      <c r="G1553" cm="1">
        <f t="array" ref="G1553">+INDEX('Casos ACUM Prov'!$CK$3:$OM$16,'TODO PROVINCIA'!C1553+1,'TODO PROVINCIA'!F1553)</f>
        <v>0</v>
      </c>
      <c r="H1553">
        <f t="shared" ref="H1553:H1616" si="589">+G1553-G1540</f>
        <v>0</v>
      </c>
      <c r="I1553" cm="1">
        <f t="array" ref="I1553">+INDEX('Muertes-PROV'!$C$3:$GE$16,$C1553+1,$F1553)</f>
        <v>0</v>
      </c>
      <c r="J1553">
        <f t="shared" ref="J1553:J1616" si="590">+I1553-I1540</f>
        <v>0</v>
      </c>
      <c r="K1553" cm="1">
        <f t="array" ref="K1553">+INDEX('rECUPERA-prov'!$C$3:$LA$16,$C1553+1,$F1553)</f>
        <v>0</v>
      </c>
      <c r="L1553">
        <f t="shared" ref="L1553:L1616" si="591">+K1553-K1540</f>
        <v>0</v>
      </c>
      <c r="M1553">
        <f t="shared" si="573"/>
        <v>0</v>
      </c>
      <c r="N1553">
        <f t="shared" ref="N1553:N1616" si="592">+M1553-M1540</f>
        <v>0</v>
      </c>
      <c r="O1553" s="57">
        <f t="shared" si="574"/>
        <v>0</v>
      </c>
      <c r="P1553" s="57">
        <f t="shared" si="575"/>
        <v>0</v>
      </c>
      <c r="Q1553" s="57">
        <f t="shared" si="576"/>
        <v>0</v>
      </c>
      <c r="R1553" s="57">
        <f t="shared" si="577"/>
        <v>0</v>
      </c>
      <c r="S1553" s="57">
        <f t="shared" si="578"/>
        <v>0</v>
      </c>
      <c r="T1553" s="57">
        <f t="shared" si="579"/>
        <v>0</v>
      </c>
      <c r="U1553" s="57">
        <f t="shared" si="580"/>
        <v>0</v>
      </c>
      <c r="V1553" s="58">
        <f t="shared" si="581"/>
        <v>0</v>
      </c>
      <c r="W1553" s="58">
        <f t="shared" si="582"/>
        <v>0</v>
      </c>
      <c r="X1553" s="58">
        <f t="shared" si="583"/>
        <v>0</v>
      </c>
      <c r="Y1553" s="58">
        <f t="shared" si="584"/>
        <v>0</v>
      </c>
      <c r="Z1553">
        <f t="shared" ref="Z1553:Z1616" si="593">+Z1540</f>
        <v>233708</v>
      </c>
    </row>
    <row r="1554" spans="1:26" x14ac:dyDescent="0.3">
      <c r="A1554" s="56" t="str">
        <f t="shared" si="570"/>
        <v>OUT TIME</v>
      </c>
      <c r="B1554" s="56" t="str">
        <f t="shared" si="587"/>
        <v>ultimo</v>
      </c>
      <c r="C1554" s="55">
        <f t="shared" si="588"/>
        <v>4</v>
      </c>
      <c r="D1554" t="str">
        <f t="shared" si="588"/>
        <v>Chiriquí</v>
      </c>
      <c r="E1554" s="23">
        <f t="shared" si="571"/>
        <v>44104</v>
      </c>
      <c r="F1554" s="54">
        <f t="shared" si="572"/>
        <v>120</v>
      </c>
      <c r="G1554" cm="1">
        <f t="array" ref="G1554">+INDEX('Casos ACUM Prov'!$CK$3:$OM$16,'TODO PROVINCIA'!C1554+1,'TODO PROVINCIA'!F1554)</f>
        <v>0</v>
      </c>
      <c r="H1554">
        <f t="shared" si="589"/>
        <v>0</v>
      </c>
      <c r="I1554" cm="1">
        <f t="array" ref="I1554">+INDEX('Muertes-PROV'!$C$3:$GE$16,$C1554+1,$F1554)</f>
        <v>0</v>
      </c>
      <c r="J1554">
        <f t="shared" si="590"/>
        <v>0</v>
      </c>
      <c r="K1554" cm="1">
        <f t="array" ref="K1554">+INDEX('rECUPERA-prov'!$C$3:$LA$16,$C1554+1,$F1554)</f>
        <v>0</v>
      </c>
      <c r="L1554">
        <f t="shared" si="591"/>
        <v>0</v>
      </c>
      <c r="M1554">
        <f t="shared" si="573"/>
        <v>0</v>
      </c>
      <c r="N1554">
        <f t="shared" si="592"/>
        <v>0</v>
      </c>
      <c r="O1554" s="57">
        <f t="shared" si="574"/>
        <v>0</v>
      </c>
      <c r="P1554" s="57">
        <f t="shared" si="575"/>
        <v>0</v>
      </c>
      <c r="Q1554" s="57">
        <f t="shared" si="576"/>
        <v>0</v>
      </c>
      <c r="R1554" s="57">
        <f t="shared" si="577"/>
        <v>0</v>
      </c>
      <c r="S1554" s="57">
        <f t="shared" si="578"/>
        <v>0</v>
      </c>
      <c r="T1554" s="57">
        <f t="shared" si="579"/>
        <v>0</v>
      </c>
      <c r="U1554" s="57">
        <f t="shared" si="580"/>
        <v>0</v>
      </c>
      <c r="V1554" s="58">
        <f t="shared" si="581"/>
        <v>0</v>
      </c>
      <c r="W1554" s="58">
        <f t="shared" si="582"/>
        <v>0</v>
      </c>
      <c r="X1554" s="58">
        <f t="shared" si="583"/>
        <v>0</v>
      </c>
      <c r="Y1554" s="58">
        <f t="shared" si="584"/>
        <v>0</v>
      </c>
      <c r="Z1554">
        <f t="shared" si="593"/>
        <v>241928</v>
      </c>
    </row>
    <row r="1555" spans="1:26" x14ac:dyDescent="0.3">
      <c r="A1555" s="56" t="str">
        <f t="shared" si="570"/>
        <v>OUT TIME</v>
      </c>
      <c r="B1555" s="56" t="str">
        <f t="shared" si="587"/>
        <v>ultimo</v>
      </c>
      <c r="C1555" s="55">
        <f t="shared" si="588"/>
        <v>5</v>
      </c>
      <c r="D1555" t="str">
        <f t="shared" si="588"/>
        <v>Darién</v>
      </c>
      <c r="E1555" s="23">
        <f t="shared" si="571"/>
        <v>44104</v>
      </c>
      <c r="F1555" s="54">
        <f t="shared" si="572"/>
        <v>120</v>
      </c>
      <c r="G1555" cm="1">
        <f t="array" ref="G1555">+INDEX('Casos ACUM Prov'!$CK$3:$OM$16,'TODO PROVINCIA'!C1555+1,'TODO PROVINCIA'!F1555)</f>
        <v>0</v>
      </c>
      <c r="H1555">
        <f t="shared" si="589"/>
        <v>0</v>
      </c>
      <c r="I1555" cm="1">
        <f t="array" ref="I1555">+INDEX('Muertes-PROV'!$C$3:$GE$16,$C1555+1,$F1555)</f>
        <v>0</v>
      </c>
      <c r="J1555">
        <f t="shared" si="590"/>
        <v>0</v>
      </c>
      <c r="K1555" cm="1">
        <f t="array" ref="K1555">+INDEX('rECUPERA-prov'!$C$3:$LA$16,$C1555+1,$F1555)</f>
        <v>0</v>
      </c>
      <c r="L1555">
        <f t="shared" si="591"/>
        <v>0</v>
      </c>
      <c r="M1555">
        <f t="shared" si="573"/>
        <v>0</v>
      </c>
      <c r="N1555">
        <f t="shared" si="592"/>
        <v>0</v>
      </c>
      <c r="O1555" s="57">
        <f t="shared" si="574"/>
        <v>0</v>
      </c>
      <c r="P1555" s="57">
        <f t="shared" si="575"/>
        <v>0</v>
      </c>
      <c r="Q1555" s="57">
        <f t="shared" si="576"/>
        <v>0</v>
      </c>
      <c r="R1555" s="57">
        <f t="shared" si="577"/>
        <v>0</v>
      </c>
      <c r="S1555" s="57">
        <f t="shared" si="578"/>
        <v>0</v>
      </c>
      <c r="T1555" s="57">
        <f t="shared" si="579"/>
        <v>0</v>
      </c>
      <c r="U1555" s="57">
        <f t="shared" si="580"/>
        <v>0</v>
      </c>
      <c r="V1555" s="58">
        <f t="shared" si="581"/>
        <v>0</v>
      </c>
      <c r="W1555" s="58">
        <f t="shared" si="582"/>
        <v>0</v>
      </c>
      <c r="X1555" s="58">
        <f t="shared" si="583"/>
        <v>0</v>
      </c>
      <c r="Y1555" s="58">
        <f t="shared" si="584"/>
        <v>0</v>
      </c>
      <c r="Z1555">
        <f t="shared" si="593"/>
        <v>10001</v>
      </c>
    </row>
    <row r="1556" spans="1:26" x14ac:dyDescent="0.3">
      <c r="A1556" s="56" t="str">
        <f t="shared" si="570"/>
        <v>OUT TIME</v>
      </c>
      <c r="B1556" s="56" t="str">
        <f t="shared" si="587"/>
        <v>ultimo</v>
      </c>
      <c r="C1556" s="55">
        <f t="shared" si="588"/>
        <v>6</v>
      </c>
      <c r="D1556" t="str">
        <f t="shared" si="588"/>
        <v>Herrera</v>
      </c>
      <c r="E1556" s="23">
        <f t="shared" si="571"/>
        <v>44104</v>
      </c>
      <c r="F1556" s="54">
        <f t="shared" si="572"/>
        <v>120</v>
      </c>
      <c r="G1556" cm="1">
        <f t="array" ref="G1556">+INDEX('Casos ACUM Prov'!$CK$3:$OM$16,'TODO PROVINCIA'!C1556+1,'TODO PROVINCIA'!F1556)</f>
        <v>0</v>
      </c>
      <c r="H1556">
        <f t="shared" si="589"/>
        <v>0</v>
      </c>
      <c r="I1556" cm="1">
        <f t="array" ref="I1556">+INDEX('Muertes-PROV'!$C$3:$GE$16,$C1556+1,$F1556)</f>
        <v>0</v>
      </c>
      <c r="J1556">
        <f t="shared" si="590"/>
        <v>0</v>
      </c>
      <c r="K1556" cm="1">
        <f t="array" ref="K1556">+INDEX('rECUPERA-prov'!$C$3:$LA$16,$C1556+1,$F1556)</f>
        <v>0</v>
      </c>
      <c r="L1556">
        <f t="shared" si="591"/>
        <v>0</v>
      </c>
      <c r="M1556">
        <f t="shared" si="573"/>
        <v>0</v>
      </c>
      <c r="N1556">
        <f t="shared" si="592"/>
        <v>0</v>
      </c>
      <c r="O1556" s="57">
        <f t="shared" si="574"/>
        <v>0</v>
      </c>
      <c r="P1556" s="57">
        <f t="shared" si="575"/>
        <v>0</v>
      </c>
      <c r="Q1556" s="57">
        <f t="shared" si="576"/>
        <v>0</v>
      </c>
      <c r="R1556" s="57">
        <f t="shared" si="577"/>
        <v>0</v>
      </c>
      <c r="S1556" s="57">
        <f t="shared" si="578"/>
        <v>0</v>
      </c>
      <c r="T1556" s="57">
        <f t="shared" si="579"/>
        <v>0</v>
      </c>
      <c r="U1556" s="57">
        <f t="shared" si="580"/>
        <v>0</v>
      </c>
      <c r="V1556" s="58">
        <f t="shared" si="581"/>
        <v>0</v>
      </c>
      <c r="W1556" s="58">
        <f t="shared" si="582"/>
        <v>0</v>
      </c>
      <c r="X1556" s="58">
        <f t="shared" si="583"/>
        <v>0</v>
      </c>
      <c r="Y1556" s="58">
        <f t="shared" si="584"/>
        <v>0</v>
      </c>
      <c r="Z1556">
        <f t="shared" si="593"/>
        <v>33109</v>
      </c>
    </row>
    <row r="1557" spans="1:26" x14ac:dyDescent="0.3">
      <c r="A1557" s="56" t="str">
        <f t="shared" si="570"/>
        <v>OUT TIME</v>
      </c>
      <c r="B1557" s="56" t="str">
        <f t="shared" si="587"/>
        <v>ultimo</v>
      </c>
      <c r="C1557" s="55">
        <f t="shared" si="588"/>
        <v>7</v>
      </c>
      <c r="D1557" t="str">
        <f t="shared" si="588"/>
        <v>Los Santos</v>
      </c>
      <c r="E1557" s="23">
        <f t="shared" si="571"/>
        <v>44104</v>
      </c>
      <c r="F1557" s="54">
        <f t="shared" si="572"/>
        <v>120</v>
      </c>
      <c r="G1557" cm="1">
        <f t="array" ref="G1557">+INDEX('Casos ACUM Prov'!$CK$3:$OM$16,'TODO PROVINCIA'!C1557+1,'TODO PROVINCIA'!F1557)</f>
        <v>0</v>
      </c>
      <c r="H1557">
        <f t="shared" si="589"/>
        <v>0</v>
      </c>
      <c r="I1557" cm="1">
        <f t="array" ref="I1557">+INDEX('Muertes-PROV'!$C$3:$GE$16,$C1557+1,$F1557)</f>
        <v>0</v>
      </c>
      <c r="J1557">
        <f t="shared" si="590"/>
        <v>0</v>
      </c>
      <c r="K1557" cm="1">
        <f t="array" ref="K1557">+INDEX('rECUPERA-prov'!$C$3:$LA$16,$C1557+1,$F1557)</f>
        <v>0</v>
      </c>
      <c r="L1557">
        <f t="shared" si="591"/>
        <v>0</v>
      </c>
      <c r="M1557">
        <f t="shared" si="573"/>
        <v>0</v>
      </c>
      <c r="N1557">
        <f t="shared" si="592"/>
        <v>0</v>
      </c>
      <c r="O1557" s="57">
        <f t="shared" si="574"/>
        <v>0</v>
      </c>
      <c r="P1557" s="57">
        <f t="shared" si="575"/>
        <v>0</v>
      </c>
      <c r="Q1557" s="57">
        <f t="shared" si="576"/>
        <v>0</v>
      </c>
      <c r="R1557" s="57">
        <f t="shared" si="577"/>
        <v>0</v>
      </c>
      <c r="S1557" s="57">
        <f t="shared" si="578"/>
        <v>0</v>
      </c>
      <c r="T1557" s="57">
        <f t="shared" si="579"/>
        <v>0</v>
      </c>
      <c r="U1557" s="57">
        <f t="shared" si="580"/>
        <v>0</v>
      </c>
      <c r="V1557" s="58">
        <f t="shared" si="581"/>
        <v>0</v>
      </c>
      <c r="W1557" s="58">
        <f t="shared" si="582"/>
        <v>0</v>
      </c>
      <c r="X1557" s="58">
        <f t="shared" si="583"/>
        <v>0</v>
      </c>
      <c r="Y1557" s="58">
        <f t="shared" si="584"/>
        <v>0</v>
      </c>
      <c r="Z1557">
        <f t="shared" si="593"/>
        <v>156747</v>
      </c>
    </row>
    <row r="1558" spans="1:26" x14ac:dyDescent="0.3">
      <c r="A1558" s="56" t="str">
        <f t="shared" si="570"/>
        <v>OUT TIME</v>
      </c>
      <c r="B1558" s="56" t="str">
        <f t="shared" si="587"/>
        <v>ultimo</v>
      </c>
      <c r="C1558" s="55">
        <f t="shared" si="588"/>
        <v>8</v>
      </c>
      <c r="D1558" t="str">
        <f t="shared" si="588"/>
        <v>Panamá</v>
      </c>
      <c r="E1558" s="23">
        <f t="shared" si="571"/>
        <v>44104</v>
      </c>
      <c r="F1558" s="54">
        <f t="shared" si="572"/>
        <v>120</v>
      </c>
      <c r="G1558" cm="1">
        <f t="array" ref="G1558">+INDEX('Casos ACUM Prov'!$CK$3:$OM$16,'TODO PROVINCIA'!C1558+1,'TODO PROVINCIA'!F1558)</f>
        <v>0</v>
      </c>
      <c r="H1558">
        <f t="shared" si="589"/>
        <v>0</v>
      </c>
      <c r="I1558" cm="1">
        <f t="array" ref="I1558">+INDEX('Muertes-PROV'!$C$3:$GE$16,$C1558+1,$F1558)</f>
        <v>0</v>
      </c>
      <c r="J1558">
        <f t="shared" si="590"/>
        <v>0</v>
      </c>
      <c r="K1558" cm="1">
        <f t="array" ref="K1558">+INDEX('rECUPERA-prov'!$C$3:$LA$16,$C1558+1,$F1558)</f>
        <v>0</v>
      </c>
      <c r="L1558">
        <f t="shared" si="591"/>
        <v>0</v>
      </c>
      <c r="M1558">
        <f t="shared" si="573"/>
        <v>0</v>
      </c>
      <c r="N1558">
        <f t="shared" si="592"/>
        <v>0</v>
      </c>
      <c r="O1558" s="57">
        <f t="shared" si="574"/>
        <v>0</v>
      </c>
      <c r="P1558" s="57">
        <f t="shared" si="575"/>
        <v>0</v>
      </c>
      <c r="Q1558" s="57">
        <f t="shared" si="576"/>
        <v>0</v>
      </c>
      <c r="R1558" s="57">
        <f t="shared" si="577"/>
        <v>0</v>
      </c>
      <c r="S1558" s="57">
        <f t="shared" si="578"/>
        <v>0</v>
      </c>
      <c r="T1558" s="57">
        <f t="shared" si="579"/>
        <v>0</v>
      </c>
      <c r="U1558" s="57">
        <f t="shared" si="580"/>
        <v>0</v>
      </c>
      <c r="V1558" s="58">
        <f t="shared" si="581"/>
        <v>0</v>
      </c>
      <c r="W1558" s="58">
        <f t="shared" si="582"/>
        <v>0</v>
      </c>
      <c r="X1558" s="58">
        <f t="shared" si="583"/>
        <v>0</v>
      </c>
      <c r="Y1558" s="58">
        <f t="shared" si="584"/>
        <v>0</v>
      </c>
      <c r="Z1558">
        <f t="shared" si="593"/>
        <v>109955</v>
      </c>
    </row>
    <row r="1559" spans="1:26" x14ac:dyDescent="0.3">
      <c r="A1559" s="56" t="str">
        <f t="shared" si="570"/>
        <v>OUT TIME</v>
      </c>
      <c r="B1559" s="56" t="str">
        <f t="shared" si="587"/>
        <v>ultimo</v>
      </c>
      <c r="C1559" s="55">
        <f t="shared" si="588"/>
        <v>9</v>
      </c>
      <c r="D1559" t="str">
        <f t="shared" si="588"/>
        <v>Veraguas</v>
      </c>
      <c r="E1559" s="23">
        <f t="shared" si="571"/>
        <v>44104</v>
      </c>
      <c r="F1559" s="54">
        <f t="shared" si="572"/>
        <v>120</v>
      </c>
      <c r="G1559" cm="1">
        <f t="array" ref="G1559">+INDEX('Casos ACUM Prov'!$CK$3:$OM$16,'TODO PROVINCIA'!C1559+1,'TODO PROVINCIA'!F1559)</f>
        <v>0</v>
      </c>
      <c r="H1559">
        <f t="shared" si="589"/>
        <v>0</v>
      </c>
      <c r="I1559" cm="1">
        <f t="array" ref="I1559">+INDEX('Muertes-PROV'!$C$3:$GE$16,$C1559+1,$F1559)</f>
        <v>0</v>
      </c>
      <c r="J1559">
        <f t="shared" si="590"/>
        <v>0</v>
      </c>
      <c r="K1559" cm="1">
        <f t="array" ref="K1559">+INDEX('rECUPERA-prov'!$C$3:$LA$16,$C1559+1,$F1559)</f>
        <v>0</v>
      </c>
      <c r="L1559">
        <f t="shared" si="591"/>
        <v>0</v>
      </c>
      <c r="M1559">
        <f t="shared" si="573"/>
        <v>0</v>
      </c>
      <c r="N1559">
        <f t="shared" si="592"/>
        <v>0</v>
      </c>
      <c r="O1559" s="57">
        <f t="shared" si="574"/>
        <v>0</v>
      </c>
      <c r="P1559" s="57">
        <f t="shared" si="575"/>
        <v>0</v>
      </c>
      <c r="Q1559" s="57">
        <f t="shared" si="576"/>
        <v>0</v>
      </c>
      <c r="R1559" s="57">
        <f t="shared" si="577"/>
        <v>0</v>
      </c>
      <c r="S1559" s="57">
        <f t="shared" si="578"/>
        <v>0</v>
      </c>
      <c r="T1559" s="57">
        <f t="shared" si="579"/>
        <v>0</v>
      </c>
      <c r="U1559" s="57">
        <f t="shared" si="580"/>
        <v>0</v>
      </c>
      <c r="V1559" s="58">
        <f t="shared" si="581"/>
        <v>0</v>
      </c>
      <c r="W1559" s="58">
        <f t="shared" si="582"/>
        <v>0</v>
      </c>
      <c r="X1559" s="58">
        <f t="shared" si="583"/>
        <v>0</v>
      </c>
      <c r="Y1559" s="58">
        <f t="shared" si="584"/>
        <v>0</v>
      </c>
      <c r="Z1559">
        <f t="shared" si="593"/>
        <v>109955</v>
      </c>
    </row>
    <row r="1560" spans="1:26" x14ac:dyDescent="0.3">
      <c r="A1560" s="56" t="str">
        <f t="shared" si="570"/>
        <v>OUT TIME</v>
      </c>
      <c r="B1560" s="56" t="str">
        <f t="shared" si="587"/>
        <v>ultimo</v>
      </c>
      <c r="C1560" s="55">
        <f t="shared" si="588"/>
        <v>10</v>
      </c>
      <c r="D1560" t="str">
        <f t="shared" si="588"/>
        <v>Comarca Kuna Yala</v>
      </c>
      <c r="E1560" s="23">
        <f t="shared" si="571"/>
        <v>44104</v>
      </c>
      <c r="F1560" s="54">
        <f t="shared" si="572"/>
        <v>120</v>
      </c>
      <c r="G1560" cm="1">
        <f t="array" ref="G1560">+INDEX('Casos ACUM Prov'!$CK$3:$OM$16,'TODO PROVINCIA'!C1560+1,'TODO PROVINCIA'!F1560)</f>
        <v>0</v>
      </c>
      <c r="H1560">
        <f t="shared" si="589"/>
        <v>0</v>
      </c>
      <c r="I1560" cm="1">
        <f t="array" ref="I1560">+INDEX('Muertes-PROV'!$C$3:$GE$16,$C1560+1,$F1560)</f>
        <v>0</v>
      </c>
      <c r="J1560">
        <f t="shared" si="590"/>
        <v>0</v>
      </c>
      <c r="K1560" cm="1">
        <f t="array" ref="K1560">+INDEX('rECUPERA-prov'!$C$3:$LA$16,$C1560+1,$F1560)</f>
        <v>0</v>
      </c>
      <c r="L1560">
        <f t="shared" si="591"/>
        <v>0</v>
      </c>
      <c r="M1560">
        <f t="shared" si="573"/>
        <v>0</v>
      </c>
      <c r="N1560">
        <f t="shared" si="592"/>
        <v>0</v>
      </c>
      <c r="O1560" s="57">
        <f t="shared" si="574"/>
        <v>0</v>
      </c>
      <c r="P1560" s="57">
        <f t="shared" si="575"/>
        <v>0</v>
      </c>
      <c r="Q1560" s="57">
        <f t="shared" si="576"/>
        <v>0</v>
      </c>
      <c r="R1560" s="57">
        <f t="shared" si="577"/>
        <v>0</v>
      </c>
      <c r="S1560" s="57">
        <f t="shared" si="578"/>
        <v>0</v>
      </c>
      <c r="T1560" s="57">
        <f t="shared" si="579"/>
        <v>0</v>
      </c>
      <c r="U1560" s="57">
        <f t="shared" si="580"/>
        <v>0</v>
      </c>
      <c r="V1560" s="58">
        <f t="shared" si="581"/>
        <v>0</v>
      </c>
      <c r="W1560" s="58">
        <f t="shared" si="582"/>
        <v>0</v>
      </c>
      <c r="X1560" s="58">
        <f t="shared" si="583"/>
        <v>0</v>
      </c>
      <c r="Y1560" s="58">
        <f t="shared" si="584"/>
        <v>0</v>
      </c>
      <c r="Z1560">
        <f t="shared" si="593"/>
        <v>89592</v>
      </c>
    </row>
    <row r="1561" spans="1:26" x14ac:dyDescent="0.3">
      <c r="A1561" s="56" t="str">
        <f t="shared" si="570"/>
        <v>OUT TIME</v>
      </c>
      <c r="B1561" s="56" t="str">
        <f t="shared" si="587"/>
        <v>ultimo</v>
      </c>
      <c r="C1561" s="55">
        <f t="shared" si="588"/>
        <v>11</v>
      </c>
      <c r="D1561" t="str">
        <f t="shared" si="588"/>
        <v>Comarca Emberá Wounaán</v>
      </c>
      <c r="E1561" s="23">
        <f t="shared" si="571"/>
        <v>44104</v>
      </c>
      <c r="F1561" s="54">
        <f t="shared" si="572"/>
        <v>120</v>
      </c>
      <c r="G1561" cm="1">
        <f t="array" ref="G1561">+INDEX('Casos ACUM Prov'!$CK$3:$OM$16,'TODO PROVINCIA'!C1561+1,'TODO PROVINCIA'!F1561)</f>
        <v>0</v>
      </c>
      <c r="H1561">
        <f t="shared" si="589"/>
        <v>0</v>
      </c>
      <c r="I1561" cm="1">
        <f t="array" ref="I1561">+INDEX('Muertes-PROV'!$C$3:$GE$16,$C1561+1,$F1561)</f>
        <v>0</v>
      </c>
      <c r="J1561">
        <f t="shared" si="590"/>
        <v>0</v>
      </c>
      <c r="K1561" cm="1">
        <f t="array" ref="K1561">+INDEX('rECUPERA-prov'!$C$3:$LA$16,$C1561+1,$F1561)</f>
        <v>0</v>
      </c>
      <c r="L1561">
        <f t="shared" si="591"/>
        <v>0</v>
      </c>
      <c r="M1561">
        <f t="shared" si="573"/>
        <v>0</v>
      </c>
      <c r="N1561">
        <f t="shared" si="592"/>
        <v>0</v>
      </c>
      <c r="O1561" s="57">
        <f t="shared" si="574"/>
        <v>0</v>
      </c>
      <c r="P1561" s="57">
        <f t="shared" si="575"/>
        <v>0</v>
      </c>
      <c r="Q1561" s="57">
        <f t="shared" si="576"/>
        <v>0</v>
      </c>
      <c r="R1561" s="57">
        <f t="shared" si="577"/>
        <v>0</v>
      </c>
      <c r="S1561" s="57">
        <f t="shared" si="578"/>
        <v>0</v>
      </c>
      <c r="T1561" s="57">
        <f t="shared" si="579"/>
        <v>0</v>
      </c>
      <c r="U1561" s="57">
        <f t="shared" si="580"/>
        <v>0</v>
      </c>
      <c r="V1561" s="58">
        <f t="shared" si="581"/>
        <v>0</v>
      </c>
      <c r="W1561" s="58">
        <f t="shared" si="582"/>
        <v>0</v>
      </c>
      <c r="X1561" s="58">
        <f t="shared" si="583"/>
        <v>0</v>
      </c>
      <c r="Y1561" s="58">
        <f t="shared" si="584"/>
        <v>0</v>
      </c>
      <c r="Z1561">
        <f t="shared" si="593"/>
        <v>1249032</v>
      </c>
    </row>
    <row r="1562" spans="1:26" x14ac:dyDescent="0.3">
      <c r="A1562" s="56" t="str">
        <f t="shared" si="570"/>
        <v>OUT TIME</v>
      </c>
      <c r="B1562" s="56" t="str">
        <f t="shared" si="587"/>
        <v>ultimo</v>
      </c>
      <c r="C1562" s="55">
        <f t="shared" si="588"/>
        <v>12</v>
      </c>
      <c r="D1562" t="str">
        <f t="shared" si="588"/>
        <v>Comarca Ngäbe Buglé</v>
      </c>
      <c r="E1562" s="23">
        <f t="shared" si="571"/>
        <v>44104</v>
      </c>
      <c r="F1562" s="54">
        <f t="shared" si="572"/>
        <v>120</v>
      </c>
      <c r="G1562" cm="1">
        <f t="array" ref="G1562">+INDEX('Casos ACUM Prov'!$CK$3:$OM$16,'TODO PROVINCIA'!C1562+1,'TODO PROVINCIA'!F1562)</f>
        <v>0</v>
      </c>
      <c r="H1562">
        <f t="shared" si="589"/>
        <v>0</v>
      </c>
      <c r="I1562" cm="1">
        <f t="array" ref="I1562">+INDEX('Muertes-PROV'!$C$3:$GE$16,$C1562+1,$F1562)</f>
        <v>0</v>
      </c>
      <c r="J1562">
        <f t="shared" si="590"/>
        <v>0</v>
      </c>
      <c r="K1562" cm="1">
        <f t="array" ref="K1562">+INDEX('rECUPERA-prov'!$C$3:$LA$16,$C1562+1,$F1562)</f>
        <v>0</v>
      </c>
      <c r="L1562">
        <f t="shared" si="591"/>
        <v>0</v>
      </c>
      <c r="M1562">
        <f t="shared" si="573"/>
        <v>0</v>
      </c>
      <c r="N1562">
        <f t="shared" si="592"/>
        <v>0</v>
      </c>
      <c r="O1562" s="57">
        <f t="shared" si="574"/>
        <v>0</v>
      </c>
      <c r="P1562" s="57">
        <f t="shared" si="575"/>
        <v>0</v>
      </c>
      <c r="Q1562" s="57">
        <f t="shared" si="576"/>
        <v>0</v>
      </c>
      <c r="R1562" s="57">
        <f t="shared" si="577"/>
        <v>0</v>
      </c>
      <c r="S1562" s="57">
        <f t="shared" si="578"/>
        <v>0</v>
      </c>
      <c r="T1562" s="57">
        <f t="shared" si="579"/>
        <v>0</v>
      </c>
      <c r="U1562" s="57">
        <f t="shared" si="580"/>
        <v>0</v>
      </c>
      <c r="V1562" s="58">
        <f t="shared" si="581"/>
        <v>0</v>
      </c>
      <c r="W1562" s="58">
        <f t="shared" si="582"/>
        <v>0</v>
      </c>
      <c r="X1562" s="58">
        <f t="shared" si="583"/>
        <v>0</v>
      </c>
      <c r="Y1562" s="58">
        <f t="shared" si="584"/>
        <v>0</v>
      </c>
      <c r="Z1562">
        <f t="shared" si="593"/>
        <v>464038</v>
      </c>
    </row>
    <row r="1563" spans="1:26" x14ac:dyDescent="0.3">
      <c r="A1563" s="56" t="str">
        <f t="shared" si="570"/>
        <v>OUT TIME</v>
      </c>
      <c r="B1563" s="56" t="str">
        <f t="shared" si="587"/>
        <v>ultimo</v>
      </c>
      <c r="C1563" s="55">
        <f t="shared" si="588"/>
        <v>13</v>
      </c>
      <c r="D1563" t="str">
        <f t="shared" si="588"/>
        <v>Panamá Oeste</v>
      </c>
      <c r="E1563" s="23">
        <f t="shared" si="571"/>
        <v>44104</v>
      </c>
      <c r="F1563" s="54">
        <f t="shared" si="572"/>
        <v>120</v>
      </c>
      <c r="G1563" cm="1">
        <f t="array" ref="G1563">+INDEX('Casos ACUM Prov'!$CK$3:$OM$16,'TODO PROVINCIA'!C1563+1,'TODO PROVINCIA'!F1563)</f>
        <v>0</v>
      </c>
      <c r="H1563">
        <f t="shared" si="589"/>
        <v>0</v>
      </c>
      <c r="I1563" cm="1">
        <f t="array" ref="I1563">+INDEX('Muertes-PROV'!$C$3:$GE$16,$C1563+1,$F1563)</f>
        <v>0</v>
      </c>
      <c r="J1563">
        <f t="shared" si="590"/>
        <v>0</v>
      </c>
      <c r="K1563" cm="1">
        <f t="array" ref="K1563">+INDEX('rECUPERA-prov'!$C$3:$LA$16,$C1563+1,$F1563)</f>
        <v>0</v>
      </c>
      <c r="L1563">
        <f t="shared" si="591"/>
        <v>0</v>
      </c>
      <c r="M1563">
        <f t="shared" si="573"/>
        <v>0</v>
      </c>
      <c r="N1563">
        <f t="shared" si="592"/>
        <v>0</v>
      </c>
      <c r="O1563" s="57">
        <f t="shared" si="574"/>
        <v>0</v>
      </c>
      <c r="P1563" s="57">
        <f t="shared" si="575"/>
        <v>0</v>
      </c>
      <c r="Q1563" s="57">
        <f t="shared" si="576"/>
        <v>0</v>
      </c>
      <c r="R1563" s="57">
        <f t="shared" si="577"/>
        <v>0</v>
      </c>
      <c r="S1563" s="57">
        <f t="shared" si="578"/>
        <v>0</v>
      </c>
      <c r="T1563" s="57">
        <f t="shared" si="579"/>
        <v>0</v>
      </c>
      <c r="U1563" s="57">
        <f t="shared" si="580"/>
        <v>0</v>
      </c>
      <c r="V1563" s="58">
        <f t="shared" si="581"/>
        <v>0</v>
      </c>
      <c r="W1563" s="58">
        <f t="shared" si="582"/>
        <v>0</v>
      </c>
      <c r="X1563" s="58">
        <f t="shared" si="583"/>
        <v>0</v>
      </c>
      <c r="Y1563" s="58">
        <f t="shared" si="584"/>
        <v>0</v>
      </c>
      <c r="Z1563">
        <f t="shared" si="593"/>
        <v>226991</v>
      </c>
    </row>
    <row r="1564" spans="1:26" x14ac:dyDescent="0.3">
      <c r="A1564" s="56" t="str">
        <f t="shared" si="570"/>
        <v>OUT TIME</v>
      </c>
      <c r="B1564" s="56" t="str">
        <f t="shared" si="587"/>
        <v>ultimo</v>
      </c>
      <c r="C1564" s="55">
        <f t="shared" ref="C1564:D1579" si="594">+C1551</f>
        <v>1</v>
      </c>
      <c r="D1564" t="str">
        <f t="shared" si="594"/>
        <v>Bocas del Toro</v>
      </c>
      <c r="E1564" s="23">
        <f t="shared" si="571"/>
        <v>44105</v>
      </c>
      <c r="F1564" s="54">
        <f t="shared" si="572"/>
        <v>121</v>
      </c>
      <c r="G1564" cm="1">
        <f t="array" ref="G1564">+INDEX('Casos ACUM Prov'!$CK$3:$OM$16,'TODO PROVINCIA'!C1564+1,'TODO PROVINCIA'!F1564)</f>
        <v>0</v>
      </c>
      <c r="H1564">
        <f t="shared" si="589"/>
        <v>0</v>
      </c>
      <c r="I1564" cm="1">
        <f t="array" ref="I1564">+INDEX('Muertes-PROV'!$C$3:$GE$16,$C1564+1,$F1564)</f>
        <v>0</v>
      </c>
      <c r="J1564">
        <f t="shared" si="590"/>
        <v>0</v>
      </c>
      <c r="K1564" cm="1">
        <f t="array" ref="K1564">+INDEX('rECUPERA-prov'!$C$3:$LA$16,$C1564+1,$F1564)</f>
        <v>0</v>
      </c>
      <c r="L1564">
        <f t="shared" si="591"/>
        <v>0</v>
      </c>
      <c r="M1564">
        <f t="shared" si="573"/>
        <v>0</v>
      </c>
      <c r="N1564">
        <f t="shared" si="592"/>
        <v>0</v>
      </c>
      <c r="O1564" s="57">
        <f t="shared" si="574"/>
        <v>0</v>
      </c>
      <c r="P1564" s="57">
        <f t="shared" si="575"/>
        <v>0</v>
      </c>
      <c r="Q1564" s="57">
        <f t="shared" si="576"/>
        <v>0</v>
      </c>
      <c r="R1564" s="57">
        <f t="shared" si="577"/>
        <v>0</v>
      </c>
      <c r="S1564" s="57">
        <f t="shared" si="578"/>
        <v>0</v>
      </c>
      <c r="T1564" s="57">
        <f t="shared" si="579"/>
        <v>0</v>
      </c>
      <c r="U1564" s="57">
        <f t="shared" si="580"/>
        <v>0</v>
      </c>
      <c r="V1564" s="58">
        <f t="shared" si="581"/>
        <v>0</v>
      </c>
      <c r="W1564" s="58">
        <f t="shared" si="582"/>
        <v>0</v>
      </c>
      <c r="X1564" s="58">
        <f t="shared" si="583"/>
        <v>0</v>
      </c>
      <c r="Y1564" s="58">
        <f t="shared" si="584"/>
        <v>0</v>
      </c>
      <c r="Z1564">
        <f t="shared" si="593"/>
        <v>125461</v>
      </c>
    </row>
    <row r="1565" spans="1:26" x14ac:dyDescent="0.3">
      <c r="A1565" s="56" t="str">
        <f t="shared" ref="A1565:A1628" si="595">+IFERROR(IF(AND(G1565=0,K1565=0,I1565=0),"OUT TIME","ON"),"OUT TIME")</f>
        <v>OUT TIME</v>
      </c>
      <c r="B1565" s="56" t="str">
        <f t="shared" si="587"/>
        <v>ultimo</v>
      </c>
      <c r="C1565" s="55">
        <f t="shared" si="594"/>
        <v>2</v>
      </c>
      <c r="D1565" t="str">
        <f t="shared" si="594"/>
        <v>Coclé</v>
      </c>
      <c r="E1565" s="23">
        <f t="shared" ref="E1565:E1628" si="596">+IF(C1565=1,E1564+1,E1564)</f>
        <v>44105</v>
      </c>
      <c r="F1565" s="54">
        <f t="shared" ref="F1565:F1628" si="597">+IF(C1565=1,F1564+1,F1564)</f>
        <v>121</v>
      </c>
      <c r="G1565" cm="1">
        <f t="array" ref="G1565">+INDEX('Casos ACUM Prov'!$CK$3:$OM$16,'TODO PROVINCIA'!C1565+1,'TODO PROVINCIA'!F1565)</f>
        <v>0</v>
      </c>
      <c r="H1565">
        <f t="shared" si="589"/>
        <v>0</v>
      </c>
      <c r="I1565" cm="1">
        <f t="array" ref="I1565">+INDEX('Muertes-PROV'!$C$3:$GE$16,$C1565+1,$F1565)</f>
        <v>0</v>
      </c>
      <c r="J1565">
        <f t="shared" si="590"/>
        <v>0</v>
      </c>
      <c r="K1565" cm="1">
        <f t="array" ref="K1565">+INDEX('rECUPERA-prov'!$C$3:$LA$16,$C1565+1,$F1565)</f>
        <v>0</v>
      </c>
      <c r="L1565">
        <f t="shared" si="591"/>
        <v>0</v>
      </c>
      <c r="M1565">
        <f t="shared" ref="M1565:M1628" si="598">+G1565-I1565-K1565</f>
        <v>0</v>
      </c>
      <c r="N1565">
        <f t="shared" si="592"/>
        <v>0</v>
      </c>
      <c r="O1565" s="57">
        <f t="shared" ref="O1565:O1628" si="599">+IFERROR(I1565/G1565,0)</f>
        <v>0</v>
      </c>
      <c r="P1565" s="57">
        <f t="shared" ref="P1565:P1628" si="600">+IFERROR(K1565/G1565,0)</f>
        <v>0</v>
      </c>
      <c r="Q1565" s="57">
        <f t="shared" ref="Q1565:Q1628" si="601">+IFERROR(M1565/G1565,0)</f>
        <v>0</v>
      </c>
      <c r="R1565" s="57">
        <f t="shared" ref="R1565:R1628" si="602">+IFERROR(H1565/G1565,0)</f>
        <v>0</v>
      </c>
      <c r="S1565" s="57">
        <f t="shared" ref="S1565:S1628" si="603">+IFERROR(J1565/I1565,0)</f>
        <v>0</v>
      </c>
      <c r="T1565" s="57">
        <f t="shared" ref="T1565:T1628" si="604">+IFERROR(L1565/K1565,0)</f>
        <v>0</v>
      </c>
      <c r="U1565" s="57">
        <f t="shared" ref="U1565:U1628" si="605">+IFERROR(N1565/M1565,0)</f>
        <v>0</v>
      </c>
      <c r="V1565" s="58">
        <f t="shared" ref="V1565:V1628" si="606">+G1565/($Z1565/1000000)</f>
        <v>0</v>
      </c>
      <c r="W1565" s="58">
        <f t="shared" ref="W1565:W1628" si="607">+I1565/($Z1565/1000000)</f>
        <v>0</v>
      </c>
      <c r="X1565" s="58">
        <f t="shared" ref="X1565:X1628" si="608">+K1565/($Z1565/1000000)</f>
        <v>0</v>
      </c>
      <c r="Y1565" s="58">
        <f t="shared" ref="Y1565:Y1628" si="609">+M1565/($Z1565/1000000)</f>
        <v>0</v>
      </c>
      <c r="Z1565">
        <f t="shared" si="593"/>
        <v>416873</v>
      </c>
    </row>
    <row r="1566" spans="1:26" x14ac:dyDescent="0.3">
      <c r="A1566" s="56" t="str">
        <f t="shared" si="595"/>
        <v>OUT TIME</v>
      </c>
      <c r="B1566" s="56" t="str">
        <f t="shared" si="587"/>
        <v>ultimo</v>
      </c>
      <c r="C1566" s="55">
        <f t="shared" si="594"/>
        <v>3</v>
      </c>
      <c r="D1566" t="str">
        <f t="shared" si="594"/>
        <v>Colón</v>
      </c>
      <c r="E1566" s="23">
        <f t="shared" si="596"/>
        <v>44105</v>
      </c>
      <c r="F1566" s="54">
        <f t="shared" si="597"/>
        <v>121</v>
      </c>
      <c r="G1566" cm="1">
        <f t="array" ref="G1566">+INDEX('Casos ACUM Prov'!$CK$3:$OM$16,'TODO PROVINCIA'!C1566+1,'TODO PROVINCIA'!F1566)</f>
        <v>0</v>
      </c>
      <c r="H1566">
        <f t="shared" si="589"/>
        <v>0</v>
      </c>
      <c r="I1566" cm="1">
        <f t="array" ref="I1566">+INDEX('Muertes-PROV'!$C$3:$GE$16,$C1566+1,$F1566)</f>
        <v>0</v>
      </c>
      <c r="J1566">
        <f t="shared" si="590"/>
        <v>0</v>
      </c>
      <c r="K1566" cm="1">
        <f t="array" ref="K1566">+INDEX('rECUPERA-prov'!$C$3:$LA$16,$C1566+1,$F1566)</f>
        <v>0</v>
      </c>
      <c r="L1566">
        <f t="shared" si="591"/>
        <v>0</v>
      </c>
      <c r="M1566">
        <f t="shared" si="598"/>
        <v>0</v>
      </c>
      <c r="N1566">
        <f t="shared" si="592"/>
        <v>0</v>
      </c>
      <c r="O1566" s="57">
        <f t="shared" si="599"/>
        <v>0</v>
      </c>
      <c r="P1566" s="57">
        <f t="shared" si="600"/>
        <v>0</v>
      </c>
      <c r="Q1566" s="57">
        <f t="shared" si="601"/>
        <v>0</v>
      </c>
      <c r="R1566" s="57">
        <f t="shared" si="602"/>
        <v>0</v>
      </c>
      <c r="S1566" s="57">
        <f t="shared" si="603"/>
        <v>0</v>
      </c>
      <c r="T1566" s="57">
        <f t="shared" si="604"/>
        <v>0</v>
      </c>
      <c r="U1566" s="57">
        <f t="shared" si="605"/>
        <v>0</v>
      </c>
      <c r="V1566" s="58">
        <f t="shared" si="606"/>
        <v>0</v>
      </c>
      <c r="W1566" s="58">
        <f t="shared" si="607"/>
        <v>0</v>
      </c>
      <c r="X1566" s="58">
        <f t="shared" si="608"/>
        <v>0</v>
      </c>
      <c r="Y1566" s="58">
        <f t="shared" si="609"/>
        <v>0</v>
      </c>
      <c r="Z1566">
        <f t="shared" si="593"/>
        <v>233708</v>
      </c>
    </row>
    <row r="1567" spans="1:26" x14ac:dyDescent="0.3">
      <c r="A1567" s="56" t="str">
        <f t="shared" si="595"/>
        <v>OUT TIME</v>
      </c>
      <c r="B1567" s="56" t="str">
        <f t="shared" si="587"/>
        <v>ultimo</v>
      </c>
      <c r="C1567" s="55">
        <f t="shared" si="594"/>
        <v>4</v>
      </c>
      <c r="D1567" t="str">
        <f t="shared" si="594"/>
        <v>Chiriquí</v>
      </c>
      <c r="E1567" s="23">
        <f t="shared" si="596"/>
        <v>44105</v>
      </c>
      <c r="F1567" s="54">
        <f t="shared" si="597"/>
        <v>121</v>
      </c>
      <c r="G1567" cm="1">
        <f t="array" ref="G1567">+INDEX('Casos ACUM Prov'!$CK$3:$OM$16,'TODO PROVINCIA'!C1567+1,'TODO PROVINCIA'!F1567)</f>
        <v>0</v>
      </c>
      <c r="H1567">
        <f t="shared" si="589"/>
        <v>0</v>
      </c>
      <c r="I1567" cm="1">
        <f t="array" ref="I1567">+INDEX('Muertes-PROV'!$C$3:$GE$16,$C1567+1,$F1567)</f>
        <v>0</v>
      </c>
      <c r="J1567">
        <f t="shared" si="590"/>
        <v>0</v>
      </c>
      <c r="K1567" cm="1">
        <f t="array" ref="K1567">+INDEX('rECUPERA-prov'!$C$3:$LA$16,$C1567+1,$F1567)</f>
        <v>0</v>
      </c>
      <c r="L1567">
        <f t="shared" si="591"/>
        <v>0</v>
      </c>
      <c r="M1567">
        <f t="shared" si="598"/>
        <v>0</v>
      </c>
      <c r="N1567">
        <f t="shared" si="592"/>
        <v>0</v>
      </c>
      <c r="O1567" s="57">
        <f t="shared" si="599"/>
        <v>0</v>
      </c>
      <c r="P1567" s="57">
        <f t="shared" si="600"/>
        <v>0</v>
      </c>
      <c r="Q1567" s="57">
        <f t="shared" si="601"/>
        <v>0</v>
      </c>
      <c r="R1567" s="57">
        <f t="shared" si="602"/>
        <v>0</v>
      </c>
      <c r="S1567" s="57">
        <f t="shared" si="603"/>
        <v>0</v>
      </c>
      <c r="T1567" s="57">
        <f t="shared" si="604"/>
        <v>0</v>
      </c>
      <c r="U1567" s="57">
        <f t="shared" si="605"/>
        <v>0</v>
      </c>
      <c r="V1567" s="58">
        <f t="shared" si="606"/>
        <v>0</v>
      </c>
      <c r="W1567" s="58">
        <f t="shared" si="607"/>
        <v>0</v>
      </c>
      <c r="X1567" s="58">
        <f t="shared" si="608"/>
        <v>0</v>
      </c>
      <c r="Y1567" s="58">
        <f t="shared" si="609"/>
        <v>0</v>
      </c>
      <c r="Z1567">
        <f t="shared" si="593"/>
        <v>241928</v>
      </c>
    </row>
    <row r="1568" spans="1:26" x14ac:dyDescent="0.3">
      <c r="A1568" s="56" t="str">
        <f t="shared" si="595"/>
        <v>OUT TIME</v>
      </c>
      <c r="B1568" s="56" t="str">
        <f t="shared" si="587"/>
        <v>ultimo</v>
      </c>
      <c r="C1568" s="55">
        <f t="shared" si="594"/>
        <v>5</v>
      </c>
      <c r="D1568" t="str">
        <f t="shared" si="594"/>
        <v>Darién</v>
      </c>
      <c r="E1568" s="23">
        <f t="shared" si="596"/>
        <v>44105</v>
      </c>
      <c r="F1568" s="54">
        <f t="shared" si="597"/>
        <v>121</v>
      </c>
      <c r="G1568" cm="1">
        <f t="array" ref="G1568">+INDEX('Casos ACUM Prov'!$CK$3:$OM$16,'TODO PROVINCIA'!C1568+1,'TODO PROVINCIA'!F1568)</f>
        <v>0</v>
      </c>
      <c r="H1568">
        <f t="shared" si="589"/>
        <v>0</v>
      </c>
      <c r="I1568" cm="1">
        <f t="array" ref="I1568">+INDEX('Muertes-PROV'!$C$3:$GE$16,$C1568+1,$F1568)</f>
        <v>0</v>
      </c>
      <c r="J1568">
        <f t="shared" si="590"/>
        <v>0</v>
      </c>
      <c r="K1568" cm="1">
        <f t="array" ref="K1568">+INDEX('rECUPERA-prov'!$C$3:$LA$16,$C1568+1,$F1568)</f>
        <v>0</v>
      </c>
      <c r="L1568">
        <f t="shared" si="591"/>
        <v>0</v>
      </c>
      <c r="M1568">
        <f t="shared" si="598"/>
        <v>0</v>
      </c>
      <c r="N1568">
        <f t="shared" si="592"/>
        <v>0</v>
      </c>
      <c r="O1568" s="57">
        <f t="shared" si="599"/>
        <v>0</v>
      </c>
      <c r="P1568" s="57">
        <f t="shared" si="600"/>
        <v>0</v>
      </c>
      <c r="Q1568" s="57">
        <f t="shared" si="601"/>
        <v>0</v>
      </c>
      <c r="R1568" s="57">
        <f t="shared" si="602"/>
        <v>0</v>
      </c>
      <c r="S1568" s="57">
        <f t="shared" si="603"/>
        <v>0</v>
      </c>
      <c r="T1568" s="57">
        <f t="shared" si="604"/>
        <v>0</v>
      </c>
      <c r="U1568" s="57">
        <f t="shared" si="605"/>
        <v>0</v>
      </c>
      <c r="V1568" s="58">
        <f t="shared" si="606"/>
        <v>0</v>
      </c>
      <c r="W1568" s="58">
        <f t="shared" si="607"/>
        <v>0</v>
      </c>
      <c r="X1568" s="58">
        <f t="shared" si="608"/>
        <v>0</v>
      </c>
      <c r="Y1568" s="58">
        <f t="shared" si="609"/>
        <v>0</v>
      </c>
      <c r="Z1568">
        <f t="shared" si="593"/>
        <v>10001</v>
      </c>
    </row>
    <row r="1569" spans="1:26" x14ac:dyDescent="0.3">
      <c r="A1569" s="56" t="str">
        <f t="shared" si="595"/>
        <v>OUT TIME</v>
      </c>
      <c r="B1569" s="56" t="str">
        <f t="shared" si="587"/>
        <v>ultimo</v>
      </c>
      <c r="C1569" s="55">
        <f t="shared" si="594"/>
        <v>6</v>
      </c>
      <c r="D1569" t="str">
        <f t="shared" si="594"/>
        <v>Herrera</v>
      </c>
      <c r="E1569" s="23">
        <f t="shared" si="596"/>
        <v>44105</v>
      </c>
      <c r="F1569" s="54">
        <f t="shared" si="597"/>
        <v>121</v>
      </c>
      <c r="G1569" cm="1">
        <f t="array" ref="G1569">+INDEX('Casos ACUM Prov'!$CK$3:$OM$16,'TODO PROVINCIA'!C1569+1,'TODO PROVINCIA'!F1569)</f>
        <v>0</v>
      </c>
      <c r="H1569">
        <f t="shared" si="589"/>
        <v>0</v>
      </c>
      <c r="I1569" cm="1">
        <f t="array" ref="I1569">+INDEX('Muertes-PROV'!$C$3:$GE$16,$C1569+1,$F1569)</f>
        <v>0</v>
      </c>
      <c r="J1569">
        <f t="shared" si="590"/>
        <v>0</v>
      </c>
      <c r="K1569" cm="1">
        <f t="array" ref="K1569">+INDEX('rECUPERA-prov'!$C$3:$LA$16,$C1569+1,$F1569)</f>
        <v>0</v>
      </c>
      <c r="L1569">
        <f t="shared" si="591"/>
        <v>0</v>
      </c>
      <c r="M1569">
        <f t="shared" si="598"/>
        <v>0</v>
      </c>
      <c r="N1569">
        <f t="shared" si="592"/>
        <v>0</v>
      </c>
      <c r="O1569" s="57">
        <f t="shared" si="599"/>
        <v>0</v>
      </c>
      <c r="P1569" s="57">
        <f t="shared" si="600"/>
        <v>0</v>
      </c>
      <c r="Q1569" s="57">
        <f t="shared" si="601"/>
        <v>0</v>
      </c>
      <c r="R1569" s="57">
        <f t="shared" si="602"/>
        <v>0</v>
      </c>
      <c r="S1569" s="57">
        <f t="shared" si="603"/>
        <v>0</v>
      </c>
      <c r="T1569" s="57">
        <f t="shared" si="604"/>
        <v>0</v>
      </c>
      <c r="U1569" s="57">
        <f t="shared" si="605"/>
        <v>0</v>
      </c>
      <c r="V1569" s="58">
        <f t="shared" si="606"/>
        <v>0</v>
      </c>
      <c r="W1569" s="58">
        <f t="shared" si="607"/>
        <v>0</v>
      </c>
      <c r="X1569" s="58">
        <f t="shared" si="608"/>
        <v>0</v>
      </c>
      <c r="Y1569" s="58">
        <f t="shared" si="609"/>
        <v>0</v>
      </c>
      <c r="Z1569">
        <f t="shared" si="593"/>
        <v>33109</v>
      </c>
    </row>
    <row r="1570" spans="1:26" x14ac:dyDescent="0.3">
      <c r="A1570" s="56" t="str">
        <f t="shared" si="595"/>
        <v>OUT TIME</v>
      </c>
      <c r="B1570" s="56" t="str">
        <f t="shared" si="587"/>
        <v>ultimo</v>
      </c>
      <c r="C1570" s="55">
        <f t="shared" si="594"/>
        <v>7</v>
      </c>
      <c r="D1570" t="str">
        <f t="shared" si="594"/>
        <v>Los Santos</v>
      </c>
      <c r="E1570" s="23">
        <f t="shared" si="596"/>
        <v>44105</v>
      </c>
      <c r="F1570" s="54">
        <f t="shared" si="597"/>
        <v>121</v>
      </c>
      <c r="G1570" cm="1">
        <f t="array" ref="G1570">+INDEX('Casos ACUM Prov'!$CK$3:$OM$16,'TODO PROVINCIA'!C1570+1,'TODO PROVINCIA'!F1570)</f>
        <v>0</v>
      </c>
      <c r="H1570">
        <f t="shared" si="589"/>
        <v>0</v>
      </c>
      <c r="I1570" cm="1">
        <f t="array" ref="I1570">+INDEX('Muertes-PROV'!$C$3:$GE$16,$C1570+1,$F1570)</f>
        <v>0</v>
      </c>
      <c r="J1570">
        <f t="shared" si="590"/>
        <v>0</v>
      </c>
      <c r="K1570" cm="1">
        <f t="array" ref="K1570">+INDEX('rECUPERA-prov'!$C$3:$LA$16,$C1570+1,$F1570)</f>
        <v>0</v>
      </c>
      <c r="L1570">
        <f t="shared" si="591"/>
        <v>0</v>
      </c>
      <c r="M1570">
        <f t="shared" si="598"/>
        <v>0</v>
      </c>
      <c r="N1570">
        <f t="shared" si="592"/>
        <v>0</v>
      </c>
      <c r="O1570" s="57">
        <f t="shared" si="599"/>
        <v>0</v>
      </c>
      <c r="P1570" s="57">
        <f t="shared" si="600"/>
        <v>0</v>
      </c>
      <c r="Q1570" s="57">
        <f t="shared" si="601"/>
        <v>0</v>
      </c>
      <c r="R1570" s="57">
        <f t="shared" si="602"/>
        <v>0</v>
      </c>
      <c r="S1570" s="57">
        <f t="shared" si="603"/>
        <v>0</v>
      </c>
      <c r="T1570" s="57">
        <f t="shared" si="604"/>
        <v>0</v>
      </c>
      <c r="U1570" s="57">
        <f t="shared" si="605"/>
        <v>0</v>
      </c>
      <c r="V1570" s="58">
        <f t="shared" si="606"/>
        <v>0</v>
      </c>
      <c r="W1570" s="58">
        <f t="shared" si="607"/>
        <v>0</v>
      </c>
      <c r="X1570" s="58">
        <f t="shared" si="608"/>
        <v>0</v>
      </c>
      <c r="Y1570" s="58">
        <f t="shared" si="609"/>
        <v>0</v>
      </c>
      <c r="Z1570">
        <f t="shared" si="593"/>
        <v>156747</v>
      </c>
    </row>
    <row r="1571" spans="1:26" x14ac:dyDescent="0.3">
      <c r="A1571" s="56" t="str">
        <f t="shared" si="595"/>
        <v>OUT TIME</v>
      </c>
      <c r="B1571" s="56" t="str">
        <f t="shared" si="587"/>
        <v>ultimo</v>
      </c>
      <c r="C1571" s="55">
        <f t="shared" si="594"/>
        <v>8</v>
      </c>
      <c r="D1571" t="str">
        <f t="shared" si="594"/>
        <v>Panamá</v>
      </c>
      <c r="E1571" s="23">
        <f t="shared" si="596"/>
        <v>44105</v>
      </c>
      <c r="F1571" s="54">
        <f t="shared" si="597"/>
        <v>121</v>
      </c>
      <c r="G1571" cm="1">
        <f t="array" ref="G1571">+INDEX('Casos ACUM Prov'!$CK$3:$OM$16,'TODO PROVINCIA'!C1571+1,'TODO PROVINCIA'!F1571)</f>
        <v>0</v>
      </c>
      <c r="H1571">
        <f t="shared" si="589"/>
        <v>0</v>
      </c>
      <c r="I1571" cm="1">
        <f t="array" ref="I1571">+INDEX('Muertes-PROV'!$C$3:$GE$16,$C1571+1,$F1571)</f>
        <v>0</v>
      </c>
      <c r="J1571">
        <f t="shared" si="590"/>
        <v>0</v>
      </c>
      <c r="K1571" cm="1">
        <f t="array" ref="K1571">+INDEX('rECUPERA-prov'!$C$3:$LA$16,$C1571+1,$F1571)</f>
        <v>0</v>
      </c>
      <c r="L1571">
        <f t="shared" si="591"/>
        <v>0</v>
      </c>
      <c r="M1571">
        <f t="shared" si="598"/>
        <v>0</v>
      </c>
      <c r="N1571">
        <f t="shared" si="592"/>
        <v>0</v>
      </c>
      <c r="O1571" s="57">
        <f t="shared" si="599"/>
        <v>0</v>
      </c>
      <c r="P1571" s="57">
        <f t="shared" si="600"/>
        <v>0</v>
      </c>
      <c r="Q1571" s="57">
        <f t="shared" si="601"/>
        <v>0</v>
      </c>
      <c r="R1571" s="57">
        <f t="shared" si="602"/>
        <v>0</v>
      </c>
      <c r="S1571" s="57">
        <f t="shared" si="603"/>
        <v>0</v>
      </c>
      <c r="T1571" s="57">
        <f t="shared" si="604"/>
        <v>0</v>
      </c>
      <c r="U1571" s="57">
        <f t="shared" si="605"/>
        <v>0</v>
      </c>
      <c r="V1571" s="58">
        <f t="shared" si="606"/>
        <v>0</v>
      </c>
      <c r="W1571" s="58">
        <f t="shared" si="607"/>
        <v>0</v>
      </c>
      <c r="X1571" s="58">
        <f t="shared" si="608"/>
        <v>0</v>
      </c>
      <c r="Y1571" s="58">
        <f t="shared" si="609"/>
        <v>0</v>
      </c>
      <c r="Z1571">
        <f t="shared" si="593"/>
        <v>109955</v>
      </c>
    </row>
    <row r="1572" spans="1:26" x14ac:dyDescent="0.3">
      <c r="A1572" s="56" t="str">
        <f t="shared" si="595"/>
        <v>OUT TIME</v>
      </c>
      <c r="B1572" s="56" t="str">
        <f t="shared" si="587"/>
        <v>ultimo</v>
      </c>
      <c r="C1572" s="55">
        <f t="shared" si="594"/>
        <v>9</v>
      </c>
      <c r="D1572" t="str">
        <f t="shared" si="594"/>
        <v>Veraguas</v>
      </c>
      <c r="E1572" s="23">
        <f t="shared" si="596"/>
        <v>44105</v>
      </c>
      <c r="F1572" s="54">
        <f t="shared" si="597"/>
        <v>121</v>
      </c>
      <c r="G1572" cm="1">
        <f t="array" ref="G1572">+INDEX('Casos ACUM Prov'!$CK$3:$OM$16,'TODO PROVINCIA'!C1572+1,'TODO PROVINCIA'!F1572)</f>
        <v>0</v>
      </c>
      <c r="H1572">
        <f t="shared" si="589"/>
        <v>0</v>
      </c>
      <c r="I1572" cm="1">
        <f t="array" ref="I1572">+INDEX('Muertes-PROV'!$C$3:$GE$16,$C1572+1,$F1572)</f>
        <v>0</v>
      </c>
      <c r="J1572">
        <f t="shared" si="590"/>
        <v>0</v>
      </c>
      <c r="K1572" cm="1">
        <f t="array" ref="K1572">+INDEX('rECUPERA-prov'!$C$3:$LA$16,$C1572+1,$F1572)</f>
        <v>0</v>
      </c>
      <c r="L1572">
        <f t="shared" si="591"/>
        <v>0</v>
      </c>
      <c r="M1572">
        <f t="shared" si="598"/>
        <v>0</v>
      </c>
      <c r="N1572">
        <f t="shared" si="592"/>
        <v>0</v>
      </c>
      <c r="O1572" s="57">
        <f t="shared" si="599"/>
        <v>0</v>
      </c>
      <c r="P1572" s="57">
        <f t="shared" si="600"/>
        <v>0</v>
      </c>
      <c r="Q1572" s="57">
        <f t="shared" si="601"/>
        <v>0</v>
      </c>
      <c r="R1572" s="57">
        <f t="shared" si="602"/>
        <v>0</v>
      </c>
      <c r="S1572" s="57">
        <f t="shared" si="603"/>
        <v>0</v>
      </c>
      <c r="T1572" s="57">
        <f t="shared" si="604"/>
        <v>0</v>
      </c>
      <c r="U1572" s="57">
        <f t="shared" si="605"/>
        <v>0</v>
      </c>
      <c r="V1572" s="58">
        <f t="shared" si="606"/>
        <v>0</v>
      </c>
      <c r="W1572" s="58">
        <f t="shared" si="607"/>
        <v>0</v>
      </c>
      <c r="X1572" s="58">
        <f t="shared" si="608"/>
        <v>0</v>
      </c>
      <c r="Y1572" s="58">
        <f t="shared" si="609"/>
        <v>0</v>
      </c>
      <c r="Z1572">
        <f t="shared" si="593"/>
        <v>109955</v>
      </c>
    </row>
    <row r="1573" spans="1:26" x14ac:dyDescent="0.3">
      <c r="A1573" s="56" t="str">
        <f t="shared" si="595"/>
        <v>OUT TIME</v>
      </c>
      <c r="B1573" s="56" t="str">
        <f t="shared" si="587"/>
        <v>ultimo</v>
      </c>
      <c r="C1573" s="55">
        <f t="shared" si="594"/>
        <v>10</v>
      </c>
      <c r="D1573" t="str">
        <f t="shared" si="594"/>
        <v>Comarca Kuna Yala</v>
      </c>
      <c r="E1573" s="23">
        <f t="shared" si="596"/>
        <v>44105</v>
      </c>
      <c r="F1573" s="54">
        <f t="shared" si="597"/>
        <v>121</v>
      </c>
      <c r="G1573" cm="1">
        <f t="array" ref="G1573">+INDEX('Casos ACUM Prov'!$CK$3:$OM$16,'TODO PROVINCIA'!C1573+1,'TODO PROVINCIA'!F1573)</f>
        <v>0</v>
      </c>
      <c r="H1573">
        <f t="shared" si="589"/>
        <v>0</v>
      </c>
      <c r="I1573" cm="1">
        <f t="array" ref="I1573">+INDEX('Muertes-PROV'!$C$3:$GE$16,$C1573+1,$F1573)</f>
        <v>0</v>
      </c>
      <c r="J1573">
        <f t="shared" si="590"/>
        <v>0</v>
      </c>
      <c r="K1573" cm="1">
        <f t="array" ref="K1573">+INDEX('rECUPERA-prov'!$C$3:$LA$16,$C1573+1,$F1573)</f>
        <v>0</v>
      </c>
      <c r="L1573">
        <f t="shared" si="591"/>
        <v>0</v>
      </c>
      <c r="M1573">
        <f t="shared" si="598"/>
        <v>0</v>
      </c>
      <c r="N1573">
        <f t="shared" si="592"/>
        <v>0</v>
      </c>
      <c r="O1573" s="57">
        <f t="shared" si="599"/>
        <v>0</v>
      </c>
      <c r="P1573" s="57">
        <f t="shared" si="600"/>
        <v>0</v>
      </c>
      <c r="Q1573" s="57">
        <f t="shared" si="601"/>
        <v>0</v>
      </c>
      <c r="R1573" s="57">
        <f t="shared" si="602"/>
        <v>0</v>
      </c>
      <c r="S1573" s="57">
        <f t="shared" si="603"/>
        <v>0</v>
      </c>
      <c r="T1573" s="57">
        <f t="shared" si="604"/>
        <v>0</v>
      </c>
      <c r="U1573" s="57">
        <f t="shared" si="605"/>
        <v>0</v>
      </c>
      <c r="V1573" s="58">
        <f t="shared" si="606"/>
        <v>0</v>
      </c>
      <c r="W1573" s="58">
        <f t="shared" si="607"/>
        <v>0</v>
      </c>
      <c r="X1573" s="58">
        <f t="shared" si="608"/>
        <v>0</v>
      </c>
      <c r="Y1573" s="58">
        <f t="shared" si="609"/>
        <v>0</v>
      </c>
      <c r="Z1573">
        <f t="shared" si="593"/>
        <v>89592</v>
      </c>
    </row>
    <row r="1574" spans="1:26" x14ac:dyDescent="0.3">
      <c r="A1574" s="56" t="str">
        <f t="shared" si="595"/>
        <v>OUT TIME</v>
      </c>
      <c r="B1574" s="56" t="str">
        <f t="shared" si="587"/>
        <v>ultimo</v>
      </c>
      <c r="C1574" s="55">
        <f t="shared" si="594"/>
        <v>11</v>
      </c>
      <c r="D1574" t="str">
        <f t="shared" si="594"/>
        <v>Comarca Emberá Wounaán</v>
      </c>
      <c r="E1574" s="23">
        <f t="shared" si="596"/>
        <v>44105</v>
      </c>
      <c r="F1574" s="54">
        <f t="shared" si="597"/>
        <v>121</v>
      </c>
      <c r="G1574" cm="1">
        <f t="array" ref="G1574">+INDEX('Casos ACUM Prov'!$CK$3:$OM$16,'TODO PROVINCIA'!C1574+1,'TODO PROVINCIA'!F1574)</f>
        <v>0</v>
      </c>
      <c r="H1574">
        <f t="shared" si="589"/>
        <v>0</v>
      </c>
      <c r="I1574" cm="1">
        <f t="array" ref="I1574">+INDEX('Muertes-PROV'!$C$3:$GE$16,$C1574+1,$F1574)</f>
        <v>0</v>
      </c>
      <c r="J1574">
        <f t="shared" si="590"/>
        <v>0</v>
      </c>
      <c r="K1574" cm="1">
        <f t="array" ref="K1574">+INDEX('rECUPERA-prov'!$C$3:$LA$16,$C1574+1,$F1574)</f>
        <v>0</v>
      </c>
      <c r="L1574">
        <f t="shared" si="591"/>
        <v>0</v>
      </c>
      <c r="M1574">
        <f t="shared" si="598"/>
        <v>0</v>
      </c>
      <c r="N1574">
        <f t="shared" si="592"/>
        <v>0</v>
      </c>
      <c r="O1574" s="57">
        <f t="shared" si="599"/>
        <v>0</v>
      </c>
      <c r="P1574" s="57">
        <f t="shared" si="600"/>
        <v>0</v>
      </c>
      <c r="Q1574" s="57">
        <f t="shared" si="601"/>
        <v>0</v>
      </c>
      <c r="R1574" s="57">
        <f t="shared" si="602"/>
        <v>0</v>
      </c>
      <c r="S1574" s="57">
        <f t="shared" si="603"/>
        <v>0</v>
      </c>
      <c r="T1574" s="57">
        <f t="shared" si="604"/>
        <v>0</v>
      </c>
      <c r="U1574" s="57">
        <f t="shared" si="605"/>
        <v>0</v>
      </c>
      <c r="V1574" s="58">
        <f t="shared" si="606"/>
        <v>0</v>
      </c>
      <c r="W1574" s="58">
        <f t="shared" si="607"/>
        <v>0</v>
      </c>
      <c r="X1574" s="58">
        <f t="shared" si="608"/>
        <v>0</v>
      </c>
      <c r="Y1574" s="58">
        <f t="shared" si="609"/>
        <v>0</v>
      </c>
      <c r="Z1574">
        <f t="shared" si="593"/>
        <v>1249032</v>
      </c>
    </row>
    <row r="1575" spans="1:26" x14ac:dyDescent="0.3">
      <c r="A1575" s="56" t="str">
        <f t="shared" si="595"/>
        <v>OUT TIME</v>
      </c>
      <c r="B1575" s="56" t="str">
        <f t="shared" si="587"/>
        <v>ultimo</v>
      </c>
      <c r="C1575" s="55">
        <f t="shared" si="594"/>
        <v>12</v>
      </c>
      <c r="D1575" t="str">
        <f t="shared" si="594"/>
        <v>Comarca Ngäbe Buglé</v>
      </c>
      <c r="E1575" s="23">
        <f t="shared" si="596"/>
        <v>44105</v>
      </c>
      <c r="F1575" s="54">
        <f t="shared" si="597"/>
        <v>121</v>
      </c>
      <c r="G1575" cm="1">
        <f t="array" ref="G1575">+INDEX('Casos ACUM Prov'!$CK$3:$OM$16,'TODO PROVINCIA'!C1575+1,'TODO PROVINCIA'!F1575)</f>
        <v>0</v>
      </c>
      <c r="H1575">
        <f t="shared" si="589"/>
        <v>0</v>
      </c>
      <c r="I1575" cm="1">
        <f t="array" ref="I1575">+INDEX('Muertes-PROV'!$C$3:$GE$16,$C1575+1,$F1575)</f>
        <v>0</v>
      </c>
      <c r="J1575">
        <f t="shared" si="590"/>
        <v>0</v>
      </c>
      <c r="K1575" cm="1">
        <f t="array" ref="K1575">+INDEX('rECUPERA-prov'!$C$3:$LA$16,$C1575+1,$F1575)</f>
        <v>0</v>
      </c>
      <c r="L1575">
        <f t="shared" si="591"/>
        <v>0</v>
      </c>
      <c r="M1575">
        <f t="shared" si="598"/>
        <v>0</v>
      </c>
      <c r="N1575">
        <f t="shared" si="592"/>
        <v>0</v>
      </c>
      <c r="O1575" s="57">
        <f t="shared" si="599"/>
        <v>0</v>
      </c>
      <c r="P1575" s="57">
        <f t="shared" si="600"/>
        <v>0</v>
      </c>
      <c r="Q1575" s="57">
        <f t="shared" si="601"/>
        <v>0</v>
      </c>
      <c r="R1575" s="57">
        <f t="shared" si="602"/>
        <v>0</v>
      </c>
      <c r="S1575" s="57">
        <f t="shared" si="603"/>
        <v>0</v>
      </c>
      <c r="T1575" s="57">
        <f t="shared" si="604"/>
        <v>0</v>
      </c>
      <c r="U1575" s="57">
        <f t="shared" si="605"/>
        <v>0</v>
      </c>
      <c r="V1575" s="58">
        <f t="shared" si="606"/>
        <v>0</v>
      </c>
      <c r="W1575" s="58">
        <f t="shared" si="607"/>
        <v>0</v>
      </c>
      <c r="X1575" s="58">
        <f t="shared" si="608"/>
        <v>0</v>
      </c>
      <c r="Y1575" s="58">
        <f t="shared" si="609"/>
        <v>0</v>
      </c>
      <c r="Z1575">
        <f t="shared" si="593"/>
        <v>464038</v>
      </c>
    </row>
    <row r="1576" spans="1:26" x14ac:dyDescent="0.3">
      <c r="A1576" s="56" t="str">
        <f t="shared" si="595"/>
        <v>OUT TIME</v>
      </c>
      <c r="B1576" s="56" t="str">
        <f t="shared" si="587"/>
        <v>ultimo</v>
      </c>
      <c r="C1576" s="55">
        <f t="shared" si="594"/>
        <v>13</v>
      </c>
      <c r="D1576" t="str">
        <f t="shared" si="594"/>
        <v>Panamá Oeste</v>
      </c>
      <c r="E1576" s="23">
        <f t="shared" si="596"/>
        <v>44105</v>
      </c>
      <c r="F1576" s="54">
        <f t="shared" si="597"/>
        <v>121</v>
      </c>
      <c r="G1576" cm="1">
        <f t="array" ref="G1576">+INDEX('Casos ACUM Prov'!$CK$3:$OM$16,'TODO PROVINCIA'!C1576+1,'TODO PROVINCIA'!F1576)</f>
        <v>0</v>
      </c>
      <c r="H1576">
        <f t="shared" si="589"/>
        <v>0</v>
      </c>
      <c r="I1576" cm="1">
        <f t="array" ref="I1576">+INDEX('Muertes-PROV'!$C$3:$GE$16,$C1576+1,$F1576)</f>
        <v>0</v>
      </c>
      <c r="J1576">
        <f t="shared" si="590"/>
        <v>0</v>
      </c>
      <c r="K1576" cm="1">
        <f t="array" ref="K1576">+INDEX('rECUPERA-prov'!$C$3:$LA$16,$C1576+1,$F1576)</f>
        <v>0</v>
      </c>
      <c r="L1576">
        <f t="shared" si="591"/>
        <v>0</v>
      </c>
      <c r="M1576">
        <f t="shared" si="598"/>
        <v>0</v>
      </c>
      <c r="N1576">
        <f t="shared" si="592"/>
        <v>0</v>
      </c>
      <c r="O1576" s="57">
        <f t="shared" si="599"/>
        <v>0</v>
      </c>
      <c r="P1576" s="57">
        <f t="shared" si="600"/>
        <v>0</v>
      </c>
      <c r="Q1576" s="57">
        <f t="shared" si="601"/>
        <v>0</v>
      </c>
      <c r="R1576" s="57">
        <f t="shared" si="602"/>
        <v>0</v>
      </c>
      <c r="S1576" s="57">
        <f t="shared" si="603"/>
        <v>0</v>
      </c>
      <c r="T1576" s="57">
        <f t="shared" si="604"/>
        <v>0</v>
      </c>
      <c r="U1576" s="57">
        <f t="shared" si="605"/>
        <v>0</v>
      </c>
      <c r="V1576" s="58">
        <f t="shared" si="606"/>
        <v>0</v>
      </c>
      <c r="W1576" s="58">
        <f t="shared" si="607"/>
        <v>0</v>
      </c>
      <c r="X1576" s="58">
        <f t="shared" si="608"/>
        <v>0</v>
      </c>
      <c r="Y1576" s="58">
        <f t="shared" si="609"/>
        <v>0</v>
      </c>
      <c r="Z1576">
        <f t="shared" si="593"/>
        <v>226991</v>
      </c>
    </row>
    <row r="1577" spans="1:26" x14ac:dyDescent="0.3">
      <c r="A1577" s="56" t="str">
        <f t="shared" si="595"/>
        <v>OUT TIME</v>
      </c>
      <c r="B1577" s="56" t="str">
        <f t="shared" si="587"/>
        <v>ultimo</v>
      </c>
      <c r="C1577" s="55">
        <f t="shared" si="594"/>
        <v>1</v>
      </c>
      <c r="D1577" t="str">
        <f t="shared" si="594"/>
        <v>Bocas del Toro</v>
      </c>
      <c r="E1577" s="23">
        <f t="shared" si="596"/>
        <v>44106</v>
      </c>
      <c r="F1577" s="54">
        <f t="shared" si="597"/>
        <v>122</v>
      </c>
      <c r="G1577" cm="1">
        <f t="array" ref="G1577">+INDEX('Casos ACUM Prov'!$CK$3:$OM$16,'TODO PROVINCIA'!C1577+1,'TODO PROVINCIA'!F1577)</f>
        <v>0</v>
      </c>
      <c r="H1577">
        <f t="shared" si="589"/>
        <v>0</v>
      </c>
      <c r="I1577" cm="1">
        <f t="array" ref="I1577">+INDEX('Muertes-PROV'!$C$3:$GE$16,$C1577+1,$F1577)</f>
        <v>0</v>
      </c>
      <c r="J1577">
        <f t="shared" si="590"/>
        <v>0</v>
      </c>
      <c r="K1577" cm="1">
        <f t="array" ref="K1577">+INDEX('rECUPERA-prov'!$C$3:$LA$16,$C1577+1,$F1577)</f>
        <v>0</v>
      </c>
      <c r="L1577">
        <f t="shared" si="591"/>
        <v>0</v>
      </c>
      <c r="M1577">
        <f t="shared" si="598"/>
        <v>0</v>
      </c>
      <c r="N1577">
        <f t="shared" si="592"/>
        <v>0</v>
      </c>
      <c r="O1577" s="57">
        <f t="shared" si="599"/>
        <v>0</v>
      </c>
      <c r="P1577" s="57">
        <f t="shared" si="600"/>
        <v>0</v>
      </c>
      <c r="Q1577" s="57">
        <f t="shared" si="601"/>
        <v>0</v>
      </c>
      <c r="R1577" s="57">
        <f t="shared" si="602"/>
        <v>0</v>
      </c>
      <c r="S1577" s="57">
        <f t="shared" si="603"/>
        <v>0</v>
      </c>
      <c r="T1577" s="57">
        <f t="shared" si="604"/>
        <v>0</v>
      </c>
      <c r="U1577" s="57">
        <f t="shared" si="605"/>
        <v>0</v>
      </c>
      <c r="V1577" s="58">
        <f t="shared" si="606"/>
        <v>0</v>
      </c>
      <c r="W1577" s="58">
        <f t="shared" si="607"/>
        <v>0</v>
      </c>
      <c r="X1577" s="58">
        <f t="shared" si="608"/>
        <v>0</v>
      </c>
      <c r="Y1577" s="58">
        <f t="shared" si="609"/>
        <v>0</v>
      </c>
      <c r="Z1577">
        <f t="shared" si="593"/>
        <v>125461</v>
      </c>
    </row>
    <row r="1578" spans="1:26" x14ac:dyDescent="0.3">
      <c r="A1578" s="56" t="str">
        <f t="shared" si="595"/>
        <v>OUT TIME</v>
      </c>
      <c r="B1578" s="56" t="str">
        <f t="shared" si="587"/>
        <v>ultimo</v>
      </c>
      <c r="C1578" s="55">
        <f t="shared" si="594"/>
        <v>2</v>
      </c>
      <c r="D1578" t="str">
        <f t="shared" si="594"/>
        <v>Coclé</v>
      </c>
      <c r="E1578" s="23">
        <f t="shared" si="596"/>
        <v>44106</v>
      </c>
      <c r="F1578" s="54">
        <f t="shared" si="597"/>
        <v>122</v>
      </c>
      <c r="G1578" cm="1">
        <f t="array" ref="G1578">+INDEX('Casos ACUM Prov'!$CK$3:$OM$16,'TODO PROVINCIA'!C1578+1,'TODO PROVINCIA'!F1578)</f>
        <v>0</v>
      </c>
      <c r="H1578">
        <f t="shared" si="589"/>
        <v>0</v>
      </c>
      <c r="I1578" cm="1">
        <f t="array" ref="I1578">+INDEX('Muertes-PROV'!$C$3:$GE$16,$C1578+1,$F1578)</f>
        <v>0</v>
      </c>
      <c r="J1578">
        <f t="shared" si="590"/>
        <v>0</v>
      </c>
      <c r="K1578" cm="1">
        <f t="array" ref="K1578">+INDEX('rECUPERA-prov'!$C$3:$LA$16,$C1578+1,$F1578)</f>
        <v>0</v>
      </c>
      <c r="L1578">
        <f t="shared" si="591"/>
        <v>0</v>
      </c>
      <c r="M1578">
        <f t="shared" si="598"/>
        <v>0</v>
      </c>
      <c r="N1578">
        <f t="shared" si="592"/>
        <v>0</v>
      </c>
      <c r="O1578" s="57">
        <f t="shared" si="599"/>
        <v>0</v>
      </c>
      <c r="P1578" s="57">
        <f t="shared" si="600"/>
        <v>0</v>
      </c>
      <c r="Q1578" s="57">
        <f t="shared" si="601"/>
        <v>0</v>
      </c>
      <c r="R1578" s="57">
        <f t="shared" si="602"/>
        <v>0</v>
      </c>
      <c r="S1578" s="57">
        <f t="shared" si="603"/>
        <v>0</v>
      </c>
      <c r="T1578" s="57">
        <f t="shared" si="604"/>
        <v>0</v>
      </c>
      <c r="U1578" s="57">
        <f t="shared" si="605"/>
        <v>0</v>
      </c>
      <c r="V1578" s="58">
        <f t="shared" si="606"/>
        <v>0</v>
      </c>
      <c r="W1578" s="58">
        <f t="shared" si="607"/>
        <v>0</v>
      </c>
      <c r="X1578" s="58">
        <f t="shared" si="608"/>
        <v>0</v>
      </c>
      <c r="Y1578" s="58">
        <f t="shared" si="609"/>
        <v>0</v>
      </c>
      <c r="Z1578">
        <f t="shared" si="593"/>
        <v>416873</v>
      </c>
    </row>
    <row r="1579" spans="1:26" x14ac:dyDescent="0.3">
      <c r="A1579" s="56" t="str">
        <f t="shared" si="595"/>
        <v>OUT TIME</v>
      </c>
      <c r="B1579" s="56" t="str">
        <f t="shared" si="587"/>
        <v>ultimo</v>
      </c>
      <c r="C1579" s="55">
        <f t="shared" si="594"/>
        <v>3</v>
      </c>
      <c r="D1579" t="str">
        <f t="shared" si="594"/>
        <v>Colón</v>
      </c>
      <c r="E1579" s="23">
        <f t="shared" si="596"/>
        <v>44106</v>
      </c>
      <c r="F1579" s="54">
        <f t="shared" si="597"/>
        <v>122</v>
      </c>
      <c r="G1579" cm="1">
        <f t="array" ref="G1579">+INDEX('Casos ACUM Prov'!$CK$3:$OM$16,'TODO PROVINCIA'!C1579+1,'TODO PROVINCIA'!F1579)</f>
        <v>0</v>
      </c>
      <c r="H1579">
        <f t="shared" si="589"/>
        <v>0</v>
      </c>
      <c r="I1579" cm="1">
        <f t="array" ref="I1579">+INDEX('Muertes-PROV'!$C$3:$GE$16,$C1579+1,$F1579)</f>
        <v>0</v>
      </c>
      <c r="J1579">
        <f t="shared" si="590"/>
        <v>0</v>
      </c>
      <c r="K1579" cm="1">
        <f t="array" ref="K1579">+INDEX('rECUPERA-prov'!$C$3:$LA$16,$C1579+1,$F1579)</f>
        <v>0</v>
      </c>
      <c r="L1579">
        <f t="shared" si="591"/>
        <v>0</v>
      </c>
      <c r="M1579">
        <f t="shared" si="598"/>
        <v>0</v>
      </c>
      <c r="N1579">
        <f t="shared" si="592"/>
        <v>0</v>
      </c>
      <c r="O1579" s="57">
        <f t="shared" si="599"/>
        <v>0</v>
      </c>
      <c r="P1579" s="57">
        <f t="shared" si="600"/>
        <v>0</v>
      </c>
      <c r="Q1579" s="57">
        <f t="shared" si="601"/>
        <v>0</v>
      </c>
      <c r="R1579" s="57">
        <f t="shared" si="602"/>
        <v>0</v>
      </c>
      <c r="S1579" s="57">
        <f t="shared" si="603"/>
        <v>0</v>
      </c>
      <c r="T1579" s="57">
        <f t="shared" si="604"/>
        <v>0</v>
      </c>
      <c r="U1579" s="57">
        <f t="shared" si="605"/>
        <v>0</v>
      </c>
      <c r="V1579" s="58">
        <f t="shared" si="606"/>
        <v>0</v>
      </c>
      <c r="W1579" s="58">
        <f t="shared" si="607"/>
        <v>0</v>
      </c>
      <c r="X1579" s="58">
        <f t="shared" si="608"/>
        <v>0</v>
      </c>
      <c r="Y1579" s="58">
        <f t="shared" si="609"/>
        <v>0</v>
      </c>
      <c r="Z1579">
        <f t="shared" si="593"/>
        <v>233708</v>
      </c>
    </row>
    <row r="1580" spans="1:26" x14ac:dyDescent="0.3">
      <c r="A1580" s="56" t="str">
        <f t="shared" si="595"/>
        <v>OUT TIME</v>
      </c>
      <c r="B1580" s="56" t="str">
        <f t="shared" si="587"/>
        <v>ultimo</v>
      </c>
      <c r="C1580" s="55">
        <f t="shared" ref="C1580:D1595" si="610">+C1567</f>
        <v>4</v>
      </c>
      <c r="D1580" t="str">
        <f t="shared" si="610"/>
        <v>Chiriquí</v>
      </c>
      <c r="E1580" s="23">
        <f t="shared" si="596"/>
        <v>44106</v>
      </c>
      <c r="F1580" s="54">
        <f t="shared" si="597"/>
        <v>122</v>
      </c>
      <c r="G1580" cm="1">
        <f t="array" ref="G1580">+INDEX('Casos ACUM Prov'!$CK$3:$OM$16,'TODO PROVINCIA'!C1580+1,'TODO PROVINCIA'!F1580)</f>
        <v>0</v>
      </c>
      <c r="H1580">
        <f t="shared" si="589"/>
        <v>0</v>
      </c>
      <c r="I1580" cm="1">
        <f t="array" ref="I1580">+INDEX('Muertes-PROV'!$C$3:$GE$16,$C1580+1,$F1580)</f>
        <v>0</v>
      </c>
      <c r="J1580">
        <f t="shared" si="590"/>
        <v>0</v>
      </c>
      <c r="K1580" cm="1">
        <f t="array" ref="K1580">+INDEX('rECUPERA-prov'!$C$3:$LA$16,$C1580+1,$F1580)</f>
        <v>0</v>
      </c>
      <c r="L1580">
        <f t="shared" si="591"/>
        <v>0</v>
      </c>
      <c r="M1580">
        <f t="shared" si="598"/>
        <v>0</v>
      </c>
      <c r="N1580">
        <f t="shared" si="592"/>
        <v>0</v>
      </c>
      <c r="O1580" s="57">
        <f t="shared" si="599"/>
        <v>0</v>
      </c>
      <c r="P1580" s="57">
        <f t="shared" si="600"/>
        <v>0</v>
      </c>
      <c r="Q1580" s="57">
        <f t="shared" si="601"/>
        <v>0</v>
      </c>
      <c r="R1580" s="57">
        <f t="shared" si="602"/>
        <v>0</v>
      </c>
      <c r="S1580" s="57">
        <f t="shared" si="603"/>
        <v>0</v>
      </c>
      <c r="T1580" s="57">
        <f t="shared" si="604"/>
        <v>0</v>
      </c>
      <c r="U1580" s="57">
        <f t="shared" si="605"/>
        <v>0</v>
      </c>
      <c r="V1580" s="58">
        <f t="shared" si="606"/>
        <v>0</v>
      </c>
      <c r="W1580" s="58">
        <f t="shared" si="607"/>
        <v>0</v>
      </c>
      <c r="X1580" s="58">
        <f t="shared" si="608"/>
        <v>0</v>
      </c>
      <c r="Y1580" s="58">
        <f t="shared" si="609"/>
        <v>0</v>
      </c>
      <c r="Z1580">
        <f t="shared" si="593"/>
        <v>241928</v>
      </c>
    </row>
    <row r="1581" spans="1:26" x14ac:dyDescent="0.3">
      <c r="A1581" s="56" t="str">
        <f t="shared" si="595"/>
        <v>OUT TIME</v>
      </c>
      <c r="B1581" s="56" t="str">
        <f t="shared" si="587"/>
        <v>ultimo</v>
      </c>
      <c r="C1581" s="55">
        <f t="shared" si="610"/>
        <v>5</v>
      </c>
      <c r="D1581" t="str">
        <f t="shared" si="610"/>
        <v>Darién</v>
      </c>
      <c r="E1581" s="23">
        <f t="shared" si="596"/>
        <v>44106</v>
      </c>
      <c r="F1581" s="54">
        <f t="shared" si="597"/>
        <v>122</v>
      </c>
      <c r="G1581" cm="1">
        <f t="array" ref="G1581">+INDEX('Casos ACUM Prov'!$CK$3:$OM$16,'TODO PROVINCIA'!C1581+1,'TODO PROVINCIA'!F1581)</f>
        <v>0</v>
      </c>
      <c r="H1581">
        <f t="shared" si="589"/>
        <v>0</v>
      </c>
      <c r="I1581" cm="1">
        <f t="array" ref="I1581">+INDEX('Muertes-PROV'!$C$3:$GE$16,$C1581+1,$F1581)</f>
        <v>0</v>
      </c>
      <c r="J1581">
        <f t="shared" si="590"/>
        <v>0</v>
      </c>
      <c r="K1581" cm="1">
        <f t="array" ref="K1581">+INDEX('rECUPERA-prov'!$C$3:$LA$16,$C1581+1,$F1581)</f>
        <v>0</v>
      </c>
      <c r="L1581">
        <f t="shared" si="591"/>
        <v>0</v>
      </c>
      <c r="M1581">
        <f t="shared" si="598"/>
        <v>0</v>
      </c>
      <c r="N1581">
        <f t="shared" si="592"/>
        <v>0</v>
      </c>
      <c r="O1581" s="57">
        <f t="shared" si="599"/>
        <v>0</v>
      </c>
      <c r="P1581" s="57">
        <f t="shared" si="600"/>
        <v>0</v>
      </c>
      <c r="Q1581" s="57">
        <f t="shared" si="601"/>
        <v>0</v>
      </c>
      <c r="R1581" s="57">
        <f t="shared" si="602"/>
        <v>0</v>
      </c>
      <c r="S1581" s="57">
        <f t="shared" si="603"/>
        <v>0</v>
      </c>
      <c r="T1581" s="57">
        <f t="shared" si="604"/>
        <v>0</v>
      </c>
      <c r="U1581" s="57">
        <f t="shared" si="605"/>
        <v>0</v>
      </c>
      <c r="V1581" s="58">
        <f t="shared" si="606"/>
        <v>0</v>
      </c>
      <c r="W1581" s="58">
        <f t="shared" si="607"/>
        <v>0</v>
      </c>
      <c r="X1581" s="58">
        <f t="shared" si="608"/>
        <v>0</v>
      </c>
      <c r="Y1581" s="58">
        <f t="shared" si="609"/>
        <v>0</v>
      </c>
      <c r="Z1581">
        <f t="shared" si="593"/>
        <v>10001</v>
      </c>
    </row>
    <row r="1582" spans="1:26" x14ac:dyDescent="0.3">
      <c r="A1582" s="56" t="str">
        <f t="shared" si="595"/>
        <v>OUT TIME</v>
      </c>
      <c r="B1582" s="56" t="str">
        <f t="shared" si="587"/>
        <v>ultimo</v>
      </c>
      <c r="C1582" s="55">
        <f t="shared" si="610"/>
        <v>6</v>
      </c>
      <c r="D1582" t="str">
        <f t="shared" si="610"/>
        <v>Herrera</v>
      </c>
      <c r="E1582" s="23">
        <f t="shared" si="596"/>
        <v>44106</v>
      </c>
      <c r="F1582" s="54">
        <f t="shared" si="597"/>
        <v>122</v>
      </c>
      <c r="G1582" cm="1">
        <f t="array" ref="G1582">+INDEX('Casos ACUM Prov'!$CK$3:$OM$16,'TODO PROVINCIA'!C1582+1,'TODO PROVINCIA'!F1582)</f>
        <v>0</v>
      </c>
      <c r="H1582">
        <f t="shared" si="589"/>
        <v>0</v>
      </c>
      <c r="I1582" cm="1">
        <f t="array" ref="I1582">+INDEX('Muertes-PROV'!$C$3:$GE$16,$C1582+1,$F1582)</f>
        <v>0</v>
      </c>
      <c r="J1582">
        <f t="shared" si="590"/>
        <v>0</v>
      </c>
      <c r="K1582" cm="1">
        <f t="array" ref="K1582">+INDEX('rECUPERA-prov'!$C$3:$LA$16,$C1582+1,$F1582)</f>
        <v>0</v>
      </c>
      <c r="L1582">
        <f t="shared" si="591"/>
        <v>0</v>
      </c>
      <c r="M1582">
        <f t="shared" si="598"/>
        <v>0</v>
      </c>
      <c r="N1582">
        <f t="shared" si="592"/>
        <v>0</v>
      </c>
      <c r="O1582" s="57">
        <f t="shared" si="599"/>
        <v>0</v>
      </c>
      <c r="P1582" s="57">
        <f t="shared" si="600"/>
        <v>0</v>
      </c>
      <c r="Q1582" s="57">
        <f t="shared" si="601"/>
        <v>0</v>
      </c>
      <c r="R1582" s="57">
        <f t="shared" si="602"/>
        <v>0</v>
      </c>
      <c r="S1582" s="57">
        <f t="shared" si="603"/>
        <v>0</v>
      </c>
      <c r="T1582" s="57">
        <f t="shared" si="604"/>
        <v>0</v>
      </c>
      <c r="U1582" s="57">
        <f t="shared" si="605"/>
        <v>0</v>
      </c>
      <c r="V1582" s="58">
        <f t="shared" si="606"/>
        <v>0</v>
      </c>
      <c r="W1582" s="58">
        <f t="shared" si="607"/>
        <v>0</v>
      </c>
      <c r="X1582" s="58">
        <f t="shared" si="608"/>
        <v>0</v>
      </c>
      <c r="Y1582" s="58">
        <f t="shared" si="609"/>
        <v>0</v>
      </c>
      <c r="Z1582">
        <f t="shared" si="593"/>
        <v>33109</v>
      </c>
    </row>
    <row r="1583" spans="1:26" x14ac:dyDescent="0.3">
      <c r="A1583" s="56" t="str">
        <f t="shared" si="595"/>
        <v>OUT TIME</v>
      </c>
      <c r="B1583" s="56" t="str">
        <f t="shared" si="587"/>
        <v>ultimo</v>
      </c>
      <c r="C1583" s="55">
        <f t="shared" si="610"/>
        <v>7</v>
      </c>
      <c r="D1583" t="str">
        <f t="shared" si="610"/>
        <v>Los Santos</v>
      </c>
      <c r="E1583" s="23">
        <f t="shared" si="596"/>
        <v>44106</v>
      </c>
      <c r="F1583" s="54">
        <f t="shared" si="597"/>
        <v>122</v>
      </c>
      <c r="G1583" cm="1">
        <f t="array" ref="G1583">+INDEX('Casos ACUM Prov'!$CK$3:$OM$16,'TODO PROVINCIA'!C1583+1,'TODO PROVINCIA'!F1583)</f>
        <v>0</v>
      </c>
      <c r="H1583">
        <f t="shared" si="589"/>
        <v>0</v>
      </c>
      <c r="I1583" cm="1">
        <f t="array" ref="I1583">+INDEX('Muertes-PROV'!$C$3:$GE$16,$C1583+1,$F1583)</f>
        <v>0</v>
      </c>
      <c r="J1583">
        <f t="shared" si="590"/>
        <v>0</v>
      </c>
      <c r="K1583" cm="1">
        <f t="array" ref="K1583">+INDEX('rECUPERA-prov'!$C$3:$LA$16,$C1583+1,$F1583)</f>
        <v>0</v>
      </c>
      <c r="L1583">
        <f t="shared" si="591"/>
        <v>0</v>
      </c>
      <c r="M1583">
        <f t="shared" si="598"/>
        <v>0</v>
      </c>
      <c r="N1583">
        <f t="shared" si="592"/>
        <v>0</v>
      </c>
      <c r="O1583" s="57">
        <f t="shared" si="599"/>
        <v>0</v>
      </c>
      <c r="P1583" s="57">
        <f t="shared" si="600"/>
        <v>0</v>
      </c>
      <c r="Q1583" s="57">
        <f t="shared" si="601"/>
        <v>0</v>
      </c>
      <c r="R1583" s="57">
        <f t="shared" si="602"/>
        <v>0</v>
      </c>
      <c r="S1583" s="57">
        <f t="shared" si="603"/>
        <v>0</v>
      </c>
      <c r="T1583" s="57">
        <f t="shared" si="604"/>
        <v>0</v>
      </c>
      <c r="U1583" s="57">
        <f t="shared" si="605"/>
        <v>0</v>
      </c>
      <c r="V1583" s="58">
        <f t="shared" si="606"/>
        <v>0</v>
      </c>
      <c r="W1583" s="58">
        <f t="shared" si="607"/>
        <v>0</v>
      </c>
      <c r="X1583" s="58">
        <f t="shared" si="608"/>
        <v>0</v>
      </c>
      <c r="Y1583" s="58">
        <f t="shared" si="609"/>
        <v>0</v>
      </c>
      <c r="Z1583">
        <f t="shared" si="593"/>
        <v>156747</v>
      </c>
    </row>
    <row r="1584" spans="1:26" x14ac:dyDescent="0.3">
      <c r="A1584" s="56" t="str">
        <f t="shared" si="595"/>
        <v>OUT TIME</v>
      </c>
      <c r="B1584" s="56" t="str">
        <f t="shared" si="587"/>
        <v>ultimo</v>
      </c>
      <c r="C1584" s="55">
        <f t="shared" si="610"/>
        <v>8</v>
      </c>
      <c r="D1584" t="str">
        <f t="shared" si="610"/>
        <v>Panamá</v>
      </c>
      <c r="E1584" s="23">
        <f t="shared" si="596"/>
        <v>44106</v>
      </c>
      <c r="F1584" s="54">
        <f t="shared" si="597"/>
        <v>122</v>
      </c>
      <c r="G1584" cm="1">
        <f t="array" ref="G1584">+INDEX('Casos ACUM Prov'!$CK$3:$OM$16,'TODO PROVINCIA'!C1584+1,'TODO PROVINCIA'!F1584)</f>
        <v>0</v>
      </c>
      <c r="H1584">
        <f t="shared" si="589"/>
        <v>0</v>
      </c>
      <c r="I1584" cm="1">
        <f t="array" ref="I1584">+INDEX('Muertes-PROV'!$C$3:$GE$16,$C1584+1,$F1584)</f>
        <v>0</v>
      </c>
      <c r="J1584">
        <f t="shared" si="590"/>
        <v>0</v>
      </c>
      <c r="K1584" cm="1">
        <f t="array" ref="K1584">+INDEX('rECUPERA-prov'!$C$3:$LA$16,$C1584+1,$F1584)</f>
        <v>0</v>
      </c>
      <c r="L1584">
        <f t="shared" si="591"/>
        <v>0</v>
      </c>
      <c r="M1584">
        <f t="shared" si="598"/>
        <v>0</v>
      </c>
      <c r="N1584">
        <f t="shared" si="592"/>
        <v>0</v>
      </c>
      <c r="O1584" s="57">
        <f t="shared" si="599"/>
        <v>0</v>
      </c>
      <c r="P1584" s="57">
        <f t="shared" si="600"/>
        <v>0</v>
      </c>
      <c r="Q1584" s="57">
        <f t="shared" si="601"/>
        <v>0</v>
      </c>
      <c r="R1584" s="57">
        <f t="shared" si="602"/>
        <v>0</v>
      </c>
      <c r="S1584" s="57">
        <f t="shared" si="603"/>
        <v>0</v>
      </c>
      <c r="T1584" s="57">
        <f t="shared" si="604"/>
        <v>0</v>
      </c>
      <c r="U1584" s="57">
        <f t="shared" si="605"/>
        <v>0</v>
      </c>
      <c r="V1584" s="58">
        <f t="shared" si="606"/>
        <v>0</v>
      </c>
      <c r="W1584" s="58">
        <f t="shared" si="607"/>
        <v>0</v>
      </c>
      <c r="X1584" s="58">
        <f t="shared" si="608"/>
        <v>0</v>
      </c>
      <c r="Y1584" s="58">
        <f t="shared" si="609"/>
        <v>0</v>
      </c>
      <c r="Z1584">
        <f t="shared" si="593"/>
        <v>109955</v>
      </c>
    </row>
    <row r="1585" spans="1:26" x14ac:dyDescent="0.3">
      <c r="A1585" s="56" t="str">
        <f t="shared" si="595"/>
        <v>OUT TIME</v>
      </c>
      <c r="B1585" s="56" t="str">
        <f t="shared" si="587"/>
        <v>ultimo</v>
      </c>
      <c r="C1585" s="55">
        <f t="shared" si="610"/>
        <v>9</v>
      </c>
      <c r="D1585" t="str">
        <f t="shared" si="610"/>
        <v>Veraguas</v>
      </c>
      <c r="E1585" s="23">
        <f t="shared" si="596"/>
        <v>44106</v>
      </c>
      <c r="F1585" s="54">
        <f t="shared" si="597"/>
        <v>122</v>
      </c>
      <c r="G1585" cm="1">
        <f t="array" ref="G1585">+INDEX('Casos ACUM Prov'!$CK$3:$OM$16,'TODO PROVINCIA'!C1585+1,'TODO PROVINCIA'!F1585)</f>
        <v>0</v>
      </c>
      <c r="H1585">
        <f t="shared" si="589"/>
        <v>0</v>
      </c>
      <c r="I1585" cm="1">
        <f t="array" ref="I1585">+INDEX('Muertes-PROV'!$C$3:$GE$16,$C1585+1,$F1585)</f>
        <v>0</v>
      </c>
      <c r="J1585">
        <f t="shared" si="590"/>
        <v>0</v>
      </c>
      <c r="K1585" cm="1">
        <f t="array" ref="K1585">+INDEX('rECUPERA-prov'!$C$3:$LA$16,$C1585+1,$F1585)</f>
        <v>0</v>
      </c>
      <c r="L1585">
        <f t="shared" si="591"/>
        <v>0</v>
      </c>
      <c r="M1585">
        <f t="shared" si="598"/>
        <v>0</v>
      </c>
      <c r="N1585">
        <f t="shared" si="592"/>
        <v>0</v>
      </c>
      <c r="O1585" s="57">
        <f t="shared" si="599"/>
        <v>0</v>
      </c>
      <c r="P1585" s="57">
        <f t="shared" si="600"/>
        <v>0</v>
      </c>
      <c r="Q1585" s="57">
        <f t="shared" si="601"/>
        <v>0</v>
      </c>
      <c r="R1585" s="57">
        <f t="shared" si="602"/>
        <v>0</v>
      </c>
      <c r="S1585" s="57">
        <f t="shared" si="603"/>
        <v>0</v>
      </c>
      <c r="T1585" s="57">
        <f t="shared" si="604"/>
        <v>0</v>
      </c>
      <c r="U1585" s="57">
        <f t="shared" si="605"/>
        <v>0</v>
      </c>
      <c r="V1585" s="58">
        <f t="shared" si="606"/>
        <v>0</v>
      </c>
      <c r="W1585" s="58">
        <f t="shared" si="607"/>
        <v>0</v>
      </c>
      <c r="X1585" s="58">
        <f t="shared" si="608"/>
        <v>0</v>
      </c>
      <c r="Y1585" s="58">
        <f t="shared" si="609"/>
        <v>0</v>
      </c>
      <c r="Z1585">
        <f t="shared" si="593"/>
        <v>109955</v>
      </c>
    </row>
    <row r="1586" spans="1:26" x14ac:dyDescent="0.3">
      <c r="A1586" s="56" t="str">
        <f t="shared" si="595"/>
        <v>OUT TIME</v>
      </c>
      <c r="B1586" s="56" t="str">
        <f t="shared" si="587"/>
        <v>ultimo</v>
      </c>
      <c r="C1586" s="55">
        <f t="shared" si="610"/>
        <v>10</v>
      </c>
      <c r="D1586" t="str">
        <f t="shared" si="610"/>
        <v>Comarca Kuna Yala</v>
      </c>
      <c r="E1586" s="23">
        <f t="shared" si="596"/>
        <v>44106</v>
      </c>
      <c r="F1586" s="54">
        <f t="shared" si="597"/>
        <v>122</v>
      </c>
      <c r="G1586" cm="1">
        <f t="array" ref="G1586">+INDEX('Casos ACUM Prov'!$CK$3:$OM$16,'TODO PROVINCIA'!C1586+1,'TODO PROVINCIA'!F1586)</f>
        <v>0</v>
      </c>
      <c r="H1586">
        <f t="shared" si="589"/>
        <v>0</v>
      </c>
      <c r="I1586" cm="1">
        <f t="array" ref="I1586">+INDEX('Muertes-PROV'!$C$3:$GE$16,$C1586+1,$F1586)</f>
        <v>0</v>
      </c>
      <c r="J1586">
        <f t="shared" si="590"/>
        <v>0</v>
      </c>
      <c r="K1586" cm="1">
        <f t="array" ref="K1586">+INDEX('rECUPERA-prov'!$C$3:$LA$16,$C1586+1,$F1586)</f>
        <v>0</v>
      </c>
      <c r="L1586">
        <f t="shared" si="591"/>
        <v>0</v>
      </c>
      <c r="M1586">
        <f t="shared" si="598"/>
        <v>0</v>
      </c>
      <c r="N1586">
        <f t="shared" si="592"/>
        <v>0</v>
      </c>
      <c r="O1586" s="57">
        <f t="shared" si="599"/>
        <v>0</v>
      </c>
      <c r="P1586" s="57">
        <f t="shared" si="600"/>
        <v>0</v>
      </c>
      <c r="Q1586" s="57">
        <f t="shared" si="601"/>
        <v>0</v>
      </c>
      <c r="R1586" s="57">
        <f t="shared" si="602"/>
        <v>0</v>
      </c>
      <c r="S1586" s="57">
        <f t="shared" si="603"/>
        <v>0</v>
      </c>
      <c r="T1586" s="57">
        <f t="shared" si="604"/>
        <v>0</v>
      </c>
      <c r="U1586" s="57">
        <f t="shared" si="605"/>
        <v>0</v>
      </c>
      <c r="V1586" s="58">
        <f t="shared" si="606"/>
        <v>0</v>
      </c>
      <c r="W1586" s="58">
        <f t="shared" si="607"/>
        <v>0</v>
      </c>
      <c r="X1586" s="58">
        <f t="shared" si="608"/>
        <v>0</v>
      </c>
      <c r="Y1586" s="58">
        <f t="shared" si="609"/>
        <v>0</v>
      </c>
      <c r="Z1586">
        <f t="shared" si="593"/>
        <v>89592</v>
      </c>
    </row>
    <row r="1587" spans="1:26" x14ac:dyDescent="0.3">
      <c r="A1587" s="56" t="str">
        <f t="shared" si="595"/>
        <v>OUT TIME</v>
      </c>
      <c r="B1587" s="56" t="str">
        <f t="shared" si="587"/>
        <v>ultimo</v>
      </c>
      <c r="C1587" s="55">
        <f t="shared" si="610"/>
        <v>11</v>
      </c>
      <c r="D1587" t="str">
        <f t="shared" si="610"/>
        <v>Comarca Emberá Wounaán</v>
      </c>
      <c r="E1587" s="23">
        <f t="shared" si="596"/>
        <v>44106</v>
      </c>
      <c r="F1587" s="54">
        <f t="shared" si="597"/>
        <v>122</v>
      </c>
      <c r="G1587" cm="1">
        <f t="array" ref="G1587">+INDEX('Casos ACUM Prov'!$CK$3:$OM$16,'TODO PROVINCIA'!C1587+1,'TODO PROVINCIA'!F1587)</f>
        <v>0</v>
      </c>
      <c r="H1587">
        <f t="shared" si="589"/>
        <v>0</v>
      </c>
      <c r="I1587" cm="1">
        <f t="array" ref="I1587">+INDEX('Muertes-PROV'!$C$3:$GE$16,$C1587+1,$F1587)</f>
        <v>0</v>
      </c>
      <c r="J1587">
        <f t="shared" si="590"/>
        <v>0</v>
      </c>
      <c r="K1587" cm="1">
        <f t="array" ref="K1587">+INDEX('rECUPERA-prov'!$C$3:$LA$16,$C1587+1,$F1587)</f>
        <v>0</v>
      </c>
      <c r="L1587">
        <f t="shared" si="591"/>
        <v>0</v>
      </c>
      <c r="M1587">
        <f t="shared" si="598"/>
        <v>0</v>
      </c>
      <c r="N1587">
        <f t="shared" si="592"/>
        <v>0</v>
      </c>
      <c r="O1587" s="57">
        <f t="shared" si="599"/>
        <v>0</v>
      </c>
      <c r="P1587" s="57">
        <f t="shared" si="600"/>
        <v>0</v>
      </c>
      <c r="Q1587" s="57">
        <f t="shared" si="601"/>
        <v>0</v>
      </c>
      <c r="R1587" s="57">
        <f t="shared" si="602"/>
        <v>0</v>
      </c>
      <c r="S1587" s="57">
        <f t="shared" si="603"/>
        <v>0</v>
      </c>
      <c r="T1587" s="57">
        <f t="shared" si="604"/>
        <v>0</v>
      </c>
      <c r="U1587" s="57">
        <f t="shared" si="605"/>
        <v>0</v>
      </c>
      <c r="V1587" s="58">
        <f t="shared" si="606"/>
        <v>0</v>
      </c>
      <c r="W1587" s="58">
        <f t="shared" si="607"/>
        <v>0</v>
      </c>
      <c r="X1587" s="58">
        <f t="shared" si="608"/>
        <v>0</v>
      </c>
      <c r="Y1587" s="58">
        <f t="shared" si="609"/>
        <v>0</v>
      </c>
      <c r="Z1587">
        <f t="shared" si="593"/>
        <v>1249032</v>
      </c>
    </row>
    <row r="1588" spans="1:26" x14ac:dyDescent="0.3">
      <c r="A1588" s="56" t="str">
        <f t="shared" si="595"/>
        <v>OUT TIME</v>
      </c>
      <c r="B1588" s="56" t="str">
        <f t="shared" si="587"/>
        <v>ultimo</v>
      </c>
      <c r="C1588" s="55">
        <f t="shared" si="610"/>
        <v>12</v>
      </c>
      <c r="D1588" t="str">
        <f t="shared" si="610"/>
        <v>Comarca Ngäbe Buglé</v>
      </c>
      <c r="E1588" s="23">
        <f t="shared" si="596"/>
        <v>44106</v>
      </c>
      <c r="F1588" s="54">
        <f t="shared" si="597"/>
        <v>122</v>
      </c>
      <c r="G1588" cm="1">
        <f t="array" ref="G1588">+INDEX('Casos ACUM Prov'!$CK$3:$OM$16,'TODO PROVINCIA'!C1588+1,'TODO PROVINCIA'!F1588)</f>
        <v>0</v>
      </c>
      <c r="H1588">
        <f t="shared" si="589"/>
        <v>0</v>
      </c>
      <c r="I1588" cm="1">
        <f t="array" ref="I1588">+INDEX('Muertes-PROV'!$C$3:$GE$16,$C1588+1,$F1588)</f>
        <v>0</v>
      </c>
      <c r="J1588">
        <f t="shared" si="590"/>
        <v>0</v>
      </c>
      <c r="K1588" cm="1">
        <f t="array" ref="K1588">+INDEX('rECUPERA-prov'!$C$3:$LA$16,$C1588+1,$F1588)</f>
        <v>0</v>
      </c>
      <c r="L1588">
        <f t="shared" si="591"/>
        <v>0</v>
      </c>
      <c r="M1588">
        <f t="shared" si="598"/>
        <v>0</v>
      </c>
      <c r="N1588">
        <f t="shared" si="592"/>
        <v>0</v>
      </c>
      <c r="O1588" s="57">
        <f t="shared" si="599"/>
        <v>0</v>
      </c>
      <c r="P1588" s="57">
        <f t="shared" si="600"/>
        <v>0</v>
      </c>
      <c r="Q1588" s="57">
        <f t="shared" si="601"/>
        <v>0</v>
      </c>
      <c r="R1588" s="57">
        <f t="shared" si="602"/>
        <v>0</v>
      </c>
      <c r="S1588" s="57">
        <f t="shared" si="603"/>
        <v>0</v>
      </c>
      <c r="T1588" s="57">
        <f t="shared" si="604"/>
        <v>0</v>
      </c>
      <c r="U1588" s="57">
        <f t="shared" si="605"/>
        <v>0</v>
      </c>
      <c r="V1588" s="58">
        <f t="shared" si="606"/>
        <v>0</v>
      </c>
      <c r="W1588" s="58">
        <f t="shared" si="607"/>
        <v>0</v>
      </c>
      <c r="X1588" s="58">
        <f t="shared" si="608"/>
        <v>0</v>
      </c>
      <c r="Y1588" s="58">
        <f t="shared" si="609"/>
        <v>0</v>
      </c>
      <c r="Z1588">
        <f t="shared" si="593"/>
        <v>464038</v>
      </c>
    </row>
    <row r="1589" spans="1:26" x14ac:dyDescent="0.3">
      <c r="A1589" s="56" t="str">
        <f t="shared" si="595"/>
        <v>OUT TIME</v>
      </c>
      <c r="B1589" s="56" t="str">
        <f t="shared" si="587"/>
        <v>ultimo</v>
      </c>
      <c r="C1589" s="55">
        <f t="shared" si="610"/>
        <v>13</v>
      </c>
      <c r="D1589" t="str">
        <f t="shared" si="610"/>
        <v>Panamá Oeste</v>
      </c>
      <c r="E1589" s="23">
        <f t="shared" si="596"/>
        <v>44106</v>
      </c>
      <c r="F1589" s="54">
        <f t="shared" si="597"/>
        <v>122</v>
      </c>
      <c r="G1589" cm="1">
        <f t="array" ref="G1589">+INDEX('Casos ACUM Prov'!$CK$3:$OM$16,'TODO PROVINCIA'!C1589+1,'TODO PROVINCIA'!F1589)</f>
        <v>0</v>
      </c>
      <c r="H1589">
        <f t="shared" si="589"/>
        <v>0</v>
      </c>
      <c r="I1589" cm="1">
        <f t="array" ref="I1589">+INDEX('Muertes-PROV'!$C$3:$GE$16,$C1589+1,$F1589)</f>
        <v>0</v>
      </c>
      <c r="J1589">
        <f t="shared" si="590"/>
        <v>0</v>
      </c>
      <c r="K1589" cm="1">
        <f t="array" ref="K1589">+INDEX('rECUPERA-prov'!$C$3:$LA$16,$C1589+1,$F1589)</f>
        <v>0</v>
      </c>
      <c r="L1589">
        <f t="shared" si="591"/>
        <v>0</v>
      </c>
      <c r="M1589">
        <f t="shared" si="598"/>
        <v>0</v>
      </c>
      <c r="N1589">
        <f t="shared" si="592"/>
        <v>0</v>
      </c>
      <c r="O1589" s="57">
        <f t="shared" si="599"/>
        <v>0</v>
      </c>
      <c r="P1589" s="57">
        <f t="shared" si="600"/>
        <v>0</v>
      </c>
      <c r="Q1589" s="57">
        <f t="shared" si="601"/>
        <v>0</v>
      </c>
      <c r="R1589" s="57">
        <f t="shared" si="602"/>
        <v>0</v>
      </c>
      <c r="S1589" s="57">
        <f t="shared" si="603"/>
        <v>0</v>
      </c>
      <c r="T1589" s="57">
        <f t="shared" si="604"/>
        <v>0</v>
      </c>
      <c r="U1589" s="57">
        <f t="shared" si="605"/>
        <v>0</v>
      </c>
      <c r="V1589" s="58">
        <f t="shared" si="606"/>
        <v>0</v>
      </c>
      <c r="W1589" s="58">
        <f t="shared" si="607"/>
        <v>0</v>
      </c>
      <c r="X1589" s="58">
        <f t="shared" si="608"/>
        <v>0</v>
      </c>
      <c r="Y1589" s="58">
        <f t="shared" si="609"/>
        <v>0</v>
      </c>
      <c r="Z1589">
        <f t="shared" si="593"/>
        <v>226991</v>
      </c>
    </row>
    <row r="1590" spans="1:26" x14ac:dyDescent="0.3">
      <c r="A1590" s="56" t="str">
        <f t="shared" si="595"/>
        <v>OUT TIME</v>
      </c>
      <c r="B1590" s="56" t="str">
        <f t="shared" si="587"/>
        <v>ultimo</v>
      </c>
      <c r="C1590" s="55">
        <f t="shared" si="610"/>
        <v>1</v>
      </c>
      <c r="D1590" t="str">
        <f t="shared" si="610"/>
        <v>Bocas del Toro</v>
      </c>
      <c r="E1590" s="23">
        <f t="shared" si="596"/>
        <v>44107</v>
      </c>
      <c r="F1590" s="54">
        <f t="shared" si="597"/>
        <v>123</v>
      </c>
      <c r="G1590" cm="1">
        <f t="array" ref="G1590">+INDEX('Casos ACUM Prov'!$CK$3:$OM$16,'TODO PROVINCIA'!C1590+1,'TODO PROVINCIA'!F1590)</f>
        <v>0</v>
      </c>
      <c r="H1590">
        <f t="shared" si="589"/>
        <v>0</v>
      </c>
      <c r="I1590" cm="1">
        <f t="array" ref="I1590">+INDEX('Muertes-PROV'!$C$3:$GE$16,$C1590+1,$F1590)</f>
        <v>0</v>
      </c>
      <c r="J1590">
        <f t="shared" si="590"/>
        <v>0</v>
      </c>
      <c r="K1590" cm="1">
        <f t="array" ref="K1590">+INDEX('rECUPERA-prov'!$C$3:$LA$16,$C1590+1,$F1590)</f>
        <v>0</v>
      </c>
      <c r="L1590">
        <f t="shared" si="591"/>
        <v>0</v>
      </c>
      <c r="M1590">
        <f t="shared" si="598"/>
        <v>0</v>
      </c>
      <c r="N1590">
        <f t="shared" si="592"/>
        <v>0</v>
      </c>
      <c r="O1590" s="57">
        <f t="shared" si="599"/>
        <v>0</v>
      </c>
      <c r="P1590" s="57">
        <f t="shared" si="600"/>
        <v>0</v>
      </c>
      <c r="Q1590" s="57">
        <f t="shared" si="601"/>
        <v>0</v>
      </c>
      <c r="R1590" s="57">
        <f t="shared" si="602"/>
        <v>0</v>
      </c>
      <c r="S1590" s="57">
        <f t="shared" si="603"/>
        <v>0</v>
      </c>
      <c r="T1590" s="57">
        <f t="shared" si="604"/>
        <v>0</v>
      </c>
      <c r="U1590" s="57">
        <f t="shared" si="605"/>
        <v>0</v>
      </c>
      <c r="V1590" s="58">
        <f t="shared" si="606"/>
        <v>0</v>
      </c>
      <c r="W1590" s="58">
        <f t="shared" si="607"/>
        <v>0</v>
      </c>
      <c r="X1590" s="58">
        <f t="shared" si="608"/>
        <v>0</v>
      </c>
      <c r="Y1590" s="58">
        <f t="shared" si="609"/>
        <v>0</v>
      </c>
      <c r="Z1590">
        <f t="shared" si="593"/>
        <v>125461</v>
      </c>
    </row>
    <row r="1591" spans="1:26" x14ac:dyDescent="0.3">
      <c r="A1591" s="56" t="str">
        <f t="shared" si="595"/>
        <v>OUT TIME</v>
      </c>
      <c r="B1591" s="56" t="str">
        <f t="shared" si="587"/>
        <v>ultimo</v>
      </c>
      <c r="C1591" s="55">
        <f t="shared" si="610"/>
        <v>2</v>
      </c>
      <c r="D1591" t="str">
        <f t="shared" si="610"/>
        <v>Coclé</v>
      </c>
      <c r="E1591" s="23">
        <f t="shared" si="596"/>
        <v>44107</v>
      </c>
      <c r="F1591" s="54">
        <f t="shared" si="597"/>
        <v>123</v>
      </c>
      <c r="G1591" cm="1">
        <f t="array" ref="G1591">+INDEX('Casos ACUM Prov'!$CK$3:$OM$16,'TODO PROVINCIA'!C1591+1,'TODO PROVINCIA'!F1591)</f>
        <v>0</v>
      </c>
      <c r="H1591">
        <f t="shared" si="589"/>
        <v>0</v>
      </c>
      <c r="I1591" cm="1">
        <f t="array" ref="I1591">+INDEX('Muertes-PROV'!$C$3:$GE$16,$C1591+1,$F1591)</f>
        <v>0</v>
      </c>
      <c r="J1591">
        <f t="shared" si="590"/>
        <v>0</v>
      </c>
      <c r="K1591" cm="1">
        <f t="array" ref="K1591">+INDEX('rECUPERA-prov'!$C$3:$LA$16,$C1591+1,$F1591)</f>
        <v>0</v>
      </c>
      <c r="L1591">
        <f t="shared" si="591"/>
        <v>0</v>
      </c>
      <c r="M1591">
        <f t="shared" si="598"/>
        <v>0</v>
      </c>
      <c r="N1591">
        <f t="shared" si="592"/>
        <v>0</v>
      </c>
      <c r="O1591" s="57">
        <f t="shared" si="599"/>
        <v>0</v>
      </c>
      <c r="P1591" s="57">
        <f t="shared" si="600"/>
        <v>0</v>
      </c>
      <c r="Q1591" s="57">
        <f t="shared" si="601"/>
        <v>0</v>
      </c>
      <c r="R1591" s="57">
        <f t="shared" si="602"/>
        <v>0</v>
      </c>
      <c r="S1591" s="57">
        <f t="shared" si="603"/>
        <v>0</v>
      </c>
      <c r="T1591" s="57">
        <f t="shared" si="604"/>
        <v>0</v>
      </c>
      <c r="U1591" s="57">
        <f t="shared" si="605"/>
        <v>0</v>
      </c>
      <c r="V1591" s="58">
        <f t="shared" si="606"/>
        <v>0</v>
      </c>
      <c r="W1591" s="58">
        <f t="shared" si="607"/>
        <v>0</v>
      </c>
      <c r="X1591" s="58">
        <f t="shared" si="608"/>
        <v>0</v>
      </c>
      <c r="Y1591" s="58">
        <f t="shared" si="609"/>
        <v>0</v>
      </c>
      <c r="Z1591">
        <f t="shared" si="593"/>
        <v>416873</v>
      </c>
    </row>
    <row r="1592" spans="1:26" x14ac:dyDescent="0.3">
      <c r="A1592" s="56" t="str">
        <f t="shared" si="595"/>
        <v>OUT TIME</v>
      </c>
      <c r="B1592" s="56" t="str">
        <f t="shared" si="587"/>
        <v>ultimo</v>
      </c>
      <c r="C1592" s="55">
        <f t="shared" si="610"/>
        <v>3</v>
      </c>
      <c r="D1592" t="str">
        <f t="shared" si="610"/>
        <v>Colón</v>
      </c>
      <c r="E1592" s="23">
        <f t="shared" si="596"/>
        <v>44107</v>
      </c>
      <c r="F1592" s="54">
        <f t="shared" si="597"/>
        <v>123</v>
      </c>
      <c r="G1592" cm="1">
        <f t="array" ref="G1592">+INDEX('Casos ACUM Prov'!$CK$3:$OM$16,'TODO PROVINCIA'!C1592+1,'TODO PROVINCIA'!F1592)</f>
        <v>0</v>
      </c>
      <c r="H1592">
        <f t="shared" si="589"/>
        <v>0</v>
      </c>
      <c r="I1592" cm="1">
        <f t="array" ref="I1592">+INDEX('Muertes-PROV'!$C$3:$GE$16,$C1592+1,$F1592)</f>
        <v>0</v>
      </c>
      <c r="J1592">
        <f t="shared" si="590"/>
        <v>0</v>
      </c>
      <c r="K1592" cm="1">
        <f t="array" ref="K1592">+INDEX('rECUPERA-prov'!$C$3:$LA$16,$C1592+1,$F1592)</f>
        <v>0</v>
      </c>
      <c r="L1592">
        <f t="shared" si="591"/>
        <v>0</v>
      </c>
      <c r="M1592">
        <f t="shared" si="598"/>
        <v>0</v>
      </c>
      <c r="N1592">
        <f t="shared" si="592"/>
        <v>0</v>
      </c>
      <c r="O1592" s="57">
        <f t="shared" si="599"/>
        <v>0</v>
      </c>
      <c r="P1592" s="57">
        <f t="shared" si="600"/>
        <v>0</v>
      </c>
      <c r="Q1592" s="57">
        <f t="shared" si="601"/>
        <v>0</v>
      </c>
      <c r="R1592" s="57">
        <f t="shared" si="602"/>
        <v>0</v>
      </c>
      <c r="S1592" s="57">
        <f t="shared" si="603"/>
        <v>0</v>
      </c>
      <c r="T1592" s="57">
        <f t="shared" si="604"/>
        <v>0</v>
      </c>
      <c r="U1592" s="57">
        <f t="shared" si="605"/>
        <v>0</v>
      </c>
      <c r="V1592" s="58">
        <f t="shared" si="606"/>
        <v>0</v>
      </c>
      <c r="W1592" s="58">
        <f t="shared" si="607"/>
        <v>0</v>
      </c>
      <c r="X1592" s="58">
        <f t="shared" si="608"/>
        <v>0</v>
      </c>
      <c r="Y1592" s="58">
        <f t="shared" si="609"/>
        <v>0</v>
      </c>
      <c r="Z1592">
        <f t="shared" si="593"/>
        <v>233708</v>
      </c>
    </row>
    <row r="1593" spans="1:26" x14ac:dyDescent="0.3">
      <c r="A1593" s="56" t="str">
        <f t="shared" si="595"/>
        <v>OUT TIME</v>
      </c>
      <c r="B1593" s="56" t="str">
        <f t="shared" si="587"/>
        <v>ultimo</v>
      </c>
      <c r="C1593" s="55">
        <f t="shared" si="610"/>
        <v>4</v>
      </c>
      <c r="D1593" t="str">
        <f t="shared" si="610"/>
        <v>Chiriquí</v>
      </c>
      <c r="E1593" s="23">
        <f t="shared" si="596"/>
        <v>44107</v>
      </c>
      <c r="F1593" s="54">
        <f t="shared" si="597"/>
        <v>123</v>
      </c>
      <c r="G1593" cm="1">
        <f t="array" ref="G1593">+INDEX('Casos ACUM Prov'!$CK$3:$OM$16,'TODO PROVINCIA'!C1593+1,'TODO PROVINCIA'!F1593)</f>
        <v>0</v>
      </c>
      <c r="H1593">
        <f t="shared" si="589"/>
        <v>0</v>
      </c>
      <c r="I1593" cm="1">
        <f t="array" ref="I1593">+INDEX('Muertes-PROV'!$C$3:$GE$16,$C1593+1,$F1593)</f>
        <v>0</v>
      </c>
      <c r="J1593">
        <f t="shared" si="590"/>
        <v>0</v>
      </c>
      <c r="K1593" cm="1">
        <f t="array" ref="K1593">+INDEX('rECUPERA-prov'!$C$3:$LA$16,$C1593+1,$F1593)</f>
        <v>0</v>
      </c>
      <c r="L1593">
        <f t="shared" si="591"/>
        <v>0</v>
      </c>
      <c r="M1593">
        <f t="shared" si="598"/>
        <v>0</v>
      </c>
      <c r="N1593">
        <f t="shared" si="592"/>
        <v>0</v>
      </c>
      <c r="O1593" s="57">
        <f t="shared" si="599"/>
        <v>0</v>
      </c>
      <c r="P1593" s="57">
        <f t="shared" si="600"/>
        <v>0</v>
      </c>
      <c r="Q1593" s="57">
        <f t="shared" si="601"/>
        <v>0</v>
      </c>
      <c r="R1593" s="57">
        <f t="shared" si="602"/>
        <v>0</v>
      </c>
      <c r="S1593" s="57">
        <f t="shared" si="603"/>
        <v>0</v>
      </c>
      <c r="T1593" s="57">
        <f t="shared" si="604"/>
        <v>0</v>
      </c>
      <c r="U1593" s="57">
        <f t="shared" si="605"/>
        <v>0</v>
      </c>
      <c r="V1593" s="58">
        <f t="shared" si="606"/>
        <v>0</v>
      </c>
      <c r="W1593" s="58">
        <f t="shared" si="607"/>
        <v>0</v>
      </c>
      <c r="X1593" s="58">
        <f t="shared" si="608"/>
        <v>0</v>
      </c>
      <c r="Y1593" s="58">
        <f t="shared" si="609"/>
        <v>0</v>
      </c>
      <c r="Z1593">
        <f t="shared" si="593"/>
        <v>241928</v>
      </c>
    </row>
    <row r="1594" spans="1:26" x14ac:dyDescent="0.3">
      <c r="A1594" s="56" t="str">
        <f t="shared" si="595"/>
        <v>OUT TIME</v>
      </c>
      <c r="B1594" s="56" t="str">
        <f t="shared" si="587"/>
        <v>ultimo</v>
      </c>
      <c r="C1594" s="55">
        <f t="shared" si="610"/>
        <v>5</v>
      </c>
      <c r="D1594" t="str">
        <f t="shared" si="610"/>
        <v>Darién</v>
      </c>
      <c r="E1594" s="23">
        <f t="shared" si="596"/>
        <v>44107</v>
      </c>
      <c r="F1594" s="54">
        <f t="shared" si="597"/>
        <v>123</v>
      </c>
      <c r="G1594" cm="1">
        <f t="array" ref="G1594">+INDEX('Casos ACUM Prov'!$CK$3:$OM$16,'TODO PROVINCIA'!C1594+1,'TODO PROVINCIA'!F1594)</f>
        <v>0</v>
      </c>
      <c r="H1594">
        <f t="shared" si="589"/>
        <v>0</v>
      </c>
      <c r="I1594" cm="1">
        <f t="array" ref="I1594">+INDEX('Muertes-PROV'!$C$3:$GE$16,$C1594+1,$F1594)</f>
        <v>0</v>
      </c>
      <c r="J1594">
        <f t="shared" si="590"/>
        <v>0</v>
      </c>
      <c r="K1594" cm="1">
        <f t="array" ref="K1594">+INDEX('rECUPERA-prov'!$C$3:$LA$16,$C1594+1,$F1594)</f>
        <v>0</v>
      </c>
      <c r="L1594">
        <f t="shared" si="591"/>
        <v>0</v>
      </c>
      <c r="M1594">
        <f t="shared" si="598"/>
        <v>0</v>
      </c>
      <c r="N1594">
        <f t="shared" si="592"/>
        <v>0</v>
      </c>
      <c r="O1594" s="57">
        <f t="shared" si="599"/>
        <v>0</v>
      </c>
      <c r="P1594" s="57">
        <f t="shared" si="600"/>
        <v>0</v>
      </c>
      <c r="Q1594" s="57">
        <f t="shared" si="601"/>
        <v>0</v>
      </c>
      <c r="R1594" s="57">
        <f t="shared" si="602"/>
        <v>0</v>
      </c>
      <c r="S1594" s="57">
        <f t="shared" si="603"/>
        <v>0</v>
      </c>
      <c r="T1594" s="57">
        <f t="shared" si="604"/>
        <v>0</v>
      </c>
      <c r="U1594" s="57">
        <f t="shared" si="605"/>
        <v>0</v>
      </c>
      <c r="V1594" s="58">
        <f t="shared" si="606"/>
        <v>0</v>
      </c>
      <c r="W1594" s="58">
        <f t="shared" si="607"/>
        <v>0</v>
      </c>
      <c r="X1594" s="58">
        <f t="shared" si="608"/>
        <v>0</v>
      </c>
      <c r="Y1594" s="58">
        <f t="shared" si="609"/>
        <v>0</v>
      </c>
      <c r="Z1594">
        <f t="shared" si="593"/>
        <v>10001</v>
      </c>
    </row>
    <row r="1595" spans="1:26" x14ac:dyDescent="0.3">
      <c r="A1595" s="56" t="str">
        <f t="shared" si="595"/>
        <v>OUT TIME</v>
      </c>
      <c r="B1595" s="56" t="str">
        <f t="shared" si="587"/>
        <v>ultimo</v>
      </c>
      <c r="C1595" s="55">
        <f t="shared" si="610"/>
        <v>6</v>
      </c>
      <c r="D1595" t="str">
        <f t="shared" si="610"/>
        <v>Herrera</v>
      </c>
      <c r="E1595" s="23">
        <f t="shared" si="596"/>
        <v>44107</v>
      </c>
      <c r="F1595" s="54">
        <f t="shared" si="597"/>
        <v>123</v>
      </c>
      <c r="G1595" cm="1">
        <f t="array" ref="G1595">+INDEX('Casos ACUM Prov'!$CK$3:$OM$16,'TODO PROVINCIA'!C1595+1,'TODO PROVINCIA'!F1595)</f>
        <v>0</v>
      </c>
      <c r="H1595">
        <f t="shared" si="589"/>
        <v>0</v>
      </c>
      <c r="I1595" cm="1">
        <f t="array" ref="I1595">+INDEX('Muertes-PROV'!$C$3:$GE$16,$C1595+1,$F1595)</f>
        <v>0</v>
      </c>
      <c r="J1595">
        <f t="shared" si="590"/>
        <v>0</v>
      </c>
      <c r="K1595" cm="1">
        <f t="array" ref="K1595">+INDEX('rECUPERA-prov'!$C$3:$LA$16,$C1595+1,$F1595)</f>
        <v>0</v>
      </c>
      <c r="L1595">
        <f t="shared" si="591"/>
        <v>0</v>
      </c>
      <c r="M1595">
        <f t="shared" si="598"/>
        <v>0</v>
      </c>
      <c r="N1595">
        <f t="shared" si="592"/>
        <v>0</v>
      </c>
      <c r="O1595" s="57">
        <f t="shared" si="599"/>
        <v>0</v>
      </c>
      <c r="P1595" s="57">
        <f t="shared" si="600"/>
        <v>0</v>
      </c>
      <c r="Q1595" s="57">
        <f t="shared" si="601"/>
        <v>0</v>
      </c>
      <c r="R1595" s="57">
        <f t="shared" si="602"/>
        <v>0</v>
      </c>
      <c r="S1595" s="57">
        <f t="shared" si="603"/>
        <v>0</v>
      </c>
      <c r="T1595" s="57">
        <f t="shared" si="604"/>
        <v>0</v>
      </c>
      <c r="U1595" s="57">
        <f t="shared" si="605"/>
        <v>0</v>
      </c>
      <c r="V1595" s="58">
        <f t="shared" si="606"/>
        <v>0</v>
      </c>
      <c r="W1595" s="58">
        <f t="shared" si="607"/>
        <v>0</v>
      </c>
      <c r="X1595" s="58">
        <f t="shared" si="608"/>
        <v>0</v>
      </c>
      <c r="Y1595" s="58">
        <f t="shared" si="609"/>
        <v>0</v>
      </c>
      <c r="Z1595">
        <f t="shared" si="593"/>
        <v>33109</v>
      </c>
    </row>
    <row r="1596" spans="1:26" x14ac:dyDescent="0.3">
      <c r="A1596" s="56" t="str">
        <f t="shared" si="595"/>
        <v>OUT TIME</v>
      </c>
      <c r="B1596" s="56" t="str">
        <f t="shared" si="587"/>
        <v>ultimo</v>
      </c>
      <c r="C1596" s="55">
        <f t="shared" ref="C1596:D1611" si="611">+C1583</f>
        <v>7</v>
      </c>
      <c r="D1596" t="str">
        <f t="shared" si="611"/>
        <v>Los Santos</v>
      </c>
      <c r="E1596" s="23">
        <f t="shared" si="596"/>
        <v>44107</v>
      </c>
      <c r="F1596" s="54">
        <f t="shared" si="597"/>
        <v>123</v>
      </c>
      <c r="G1596" cm="1">
        <f t="array" ref="G1596">+INDEX('Casos ACUM Prov'!$CK$3:$OM$16,'TODO PROVINCIA'!C1596+1,'TODO PROVINCIA'!F1596)</f>
        <v>0</v>
      </c>
      <c r="H1596">
        <f t="shared" si="589"/>
        <v>0</v>
      </c>
      <c r="I1596" cm="1">
        <f t="array" ref="I1596">+INDEX('Muertes-PROV'!$C$3:$GE$16,$C1596+1,$F1596)</f>
        <v>0</v>
      </c>
      <c r="J1596">
        <f t="shared" si="590"/>
        <v>0</v>
      </c>
      <c r="K1596" cm="1">
        <f t="array" ref="K1596">+INDEX('rECUPERA-prov'!$C$3:$LA$16,$C1596+1,$F1596)</f>
        <v>0</v>
      </c>
      <c r="L1596">
        <f t="shared" si="591"/>
        <v>0</v>
      </c>
      <c r="M1596">
        <f t="shared" si="598"/>
        <v>0</v>
      </c>
      <c r="N1596">
        <f t="shared" si="592"/>
        <v>0</v>
      </c>
      <c r="O1596" s="57">
        <f t="shared" si="599"/>
        <v>0</v>
      </c>
      <c r="P1596" s="57">
        <f t="shared" si="600"/>
        <v>0</v>
      </c>
      <c r="Q1596" s="57">
        <f t="shared" si="601"/>
        <v>0</v>
      </c>
      <c r="R1596" s="57">
        <f t="shared" si="602"/>
        <v>0</v>
      </c>
      <c r="S1596" s="57">
        <f t="shared" si="603"/>
        <v>0</v>
      </c>
      <c r="T1596" s="57">
        <f t="shared" si="604"/>
        <v>0</v>
      </c>
      <c r="U1596" s="57">
        <f t="shared" si="605"/>
        <v>0</v>
      </c>
      <c r="V1596" s="58">
        <f t="shared" si="606"/>
        <v>0</v>
      </c>
      <c r="W1596" s="58">
        <f t="shared" si="607"/>
        <v>0</v>
      </c>
      <c r="X1596" s="58">
        <f t="shared" si="608"/>
        <v>0</v>
      </c>
      <c r="Y1596" s="58">
        <f t="shared" si="609"/>
        <v>0</v>
      </c>
      <c r="Z1596">
        <f t="shared" si="593"/>
        <v>156747</v>
      </c>
    </row>
    <row r="1597" spans="1:26" x14ac:dyDescent="0.3">
      <c r="A1597" s="56" t="str">
        <f t="shared" si="595"/>
        <v>OUT TIME</v>
      </c>
      <c r="B1597" s="56" t="str">
        <f t="shared" si="587"/>
        <v>ultimo</v>
      </c>
      <c r="C1597" s="55">
        <f t="shared" si="611"/>
        <v>8</v>
      </c>
      <c r="D1597" t="str">
        <f t="shared" si="611"/>
        <v>Panamá</v>
      </c>
      <c r="E1597" s="23">
        <f t="shared" si="596"/>
        <v>44107</v>
      </c>
      <c r="F1597" s="54">
        <f t="shared" si="597"/>
        <v>123</v>
      </c>
      <c r="G1597" cm="1">
        <f t="array" ref="G1597">+INDEX('Casos ACUM Prov'!$CK$3:$OM$16,'TODO PROVINCIA'!C1597+1,'TODO PROVINCIA'!F1597)</f>
        <v>0</v>
      </c>
      <c r="H1597">
        <f t="shared" si="589"/>
        <v>0</v>
      </c>
      <c r="I1597" cm="1">
        <f t="array" ref="I1597">+INDEX('Muertes-PROV'!$C$3:$GE$16,$C1597+1,$F1597)</f>
        <v>0</v>
      </c>
      <c r="J1597">
        <f t="shared" si="590"/>
        <v>0</v>
      </c>
      <c r="K1597" cm="1">
        <f t="array" ref="K1597">+INDEX('rECUPERA-prov'!$C$3:$LA$16,$C1597+1,$F1597)</f>
        <v>0</v>
      </c>
      <c r="L1597">
        <f t="shared" si="591"/>
        <v>0</v>
      </c>
      <c r="M1597">
        <f t="shared" si="598"/>
        <v>0</v>
      </c>
      <c r="N1597">
        <f t="shared" si="592"/>
        <v>0</v>
      </c>
      <c r="O1597" s="57">
        <f t="shared" si="599"/>
        <v>0</v>
      </c>
      <c r="P1597" s="57">
        <f t="shared" si="600"/>
        <v>0</v>
      </c>
      <c r="Q1597" s="57">
        <f t="shared" si="601"/>
        <v>0</v>
      </c>
      <c r="R1597" s="57">
        <f t="shared" si="602"/>
        <v>0</v>
      </c>
      <c r="S1597" s="57">
        <f t="shared" si="603"/>
        <v>0</v>
      </c>
      <c r="T1597" s="57">
        <f t="shared" si="604"/>
        <v>0</v>
      </c>
      <c r="U1597" s="57">
        <f t="shared" si="605"/>
        <v>0</v>
      </c>
      <c r="V1597" s="58">
        <f t="shared" si="606"/>
        <v>0</v>
      </c>
      <c r="W1597" s="58">
        <f t="shared" si="607"/>
        <v>0</v>
      </c>
      <c r="X1597" s="58">
        <f t="shared" si="608"/>
        <v>0</v>
      </c>
      <c r="Y1597" s="58">
        <f t="shared" si="609"/>
        <v>0</v>
      </c>
      <c r="Z1597">
        <f t="shared" si="593"/>
        <v>109955</v>
      </c>
    </row>
    <row r="1598" spans="1:26" x14ac:dyDescent="0.3">
      <c r="A1598" s="56" t="str">
        <f t="shared" si="595"/>
        <v>OUT TIME</v>
      </c>
      <c r="B1598" s="56" t="str">
        <f t="shared" si="587"/>
        <v>ultimo</v>
      </c>
      <c r="C1598" s="55">
        <f t="shared" si="611"/>
        <v>9</v>
      </c>
      <c r="D1598" t="str">
        <f t="shared" si="611"/>
        <v>Veraguas</v>
      </c>
      <c r="E1598" s="23">
        <f t="shared" si="596"/>
        <v>44107</v>
      </c>
      <c r="F1598" s="54">
        <f t="shared" si="597"/>
        <v>123</v>
      </c>
      <c r="G1598" cm="1">
        <f t="array" ref="G1598">+INDEX('Casos ACUM Prov'!$CK$3:$OM$16,'TODO PROVINCIA'!C1598+1,'TODO PROVINCIA'!F1598)</f>
        <v>0</v>
      </c>
      <c r="H1598">
        <f t="shared" si="589"/>
        <v>0</v>
      </c>
      <c r="I1598" cm="1">
        <f t="array" ref="I1598">+INDEX('Muertes-PROV'!$C$3:$GE$16,$C1598+1,$F1598)</f>
        <v>0</v>
      </c>
      <c r="J1598">
        <f t="shared" si="590"/>
        <v>0</v>
      </c>
      <c r="K1598" cm="1">
        <f t="array" ref="K1598">+INDEX('rECUPERA-prov'!$C$3:$LA$16,$C1598+1,$F1598)</f>
        <v>0</v>
      </c>
      <c r="L1598">
        <f t="shared" si="591"/>
        <v>0</v>
      </c>
      <c r="M1598">
        <f t="shared" si="598"/>
        <v>0</v>
      </c>
      <c r="N1598">
        <f t="shared" si="592"/>
        <v>0</v>
      </c>
      <c r="O1598" s="57">
        <f t="shared" si="599"/>
        <v>0</v>
      </c>
      <c r="P1598" s="57">
        <f t="shared" si="600"/>
        <v>0</v>
      </c>
      <c r="Q1598" s="57">
        <f t="shared" si="601"/>
        <v>0</v>
      </c>
      <c r="R1598" s="57">
        <f t="shared" si="602"/>
        <v>0</v>
      </c>
      <c r="S1598" s="57">
        <f t="shared" si="603"/>
        <v>0</v>
      </c>
      <c r="T1598" s="57">
        <f t="shared" si="604"/>
        <v>0</v>
      </c>
      <c r="U1598" s="57">
        <f t="shared" si="605"/>
        <v>0</v>
      </c>
      <c r="V1598" s="58">
        <f t="shared" si="606"/>
        <v>0</v>
      </c>
      <c r="W1598" s="58">
        <f t="shared" si="607"/>
        <v>0</v>
      </c>
      <c r="X1598" s="58">
        <f t="shared" si="608"/>
        <v>0</v>
      </c>
      <c r="Y1598" s="58">
        <f t="shared" si="609"/>
        <v>0</v>
      </c>
      <c r="Z1598">
        <f t="shared" si="593"/>
        <v>109955</v>
      </c>
    </row>
    <row r="1599" spans="1:26" x14ac:dyDescent="0.3">
      <c r="A1599" s="56" t="str">
        <f t="shared" si="595"/>
        <v>OUT TIME</v>
      </c>
      <c r="B1599" s="56" t="str">
        <f t="shared" si="587"/>
        <v>ultimo</v>
      </c>
      <c r="C1599" s="55">
        <f t="shared" si="611"/>
        <v>10</v>
      </c>
      <c r="D1599" t="str">
        <f t="shared" si="611"/>
        <v>Comarca Kuna Yala</v>
      </c>
      <c r="E1599" s="23">
        <f t="shared" si="596"/>
        <v>44107</v>
      </c>
      <c r="F1599" s="54">
        <f t="shared" si="597"/>
        <v>123</v>
      </c>
      <c r="G1599" cm="1">
        <f t="array" ref="G1599">+INDEX('Casos ACUM Prov'!$CK$3:$OM$16,'TODO PROVINCIA'!C1599+1,'TODO PROVINCIA'!F1599)</f>
        <v>0</v>
      </c>
      <c r="H1599">
        <f t="shared" si="589"/>
        <v>0</v>
      </c>
      <c r="I1599" cm="1">
        <f t="array" ref="I1599">+INDEX('Muertes-PROV'!$C$3:$GE$16,$C1599+1,$F1599)</f>
        <v>0</v>
      </c>
      <c r="J1599">
        <f t="shared" si="590"/>
        <v>0</v>
      </c>
      <c r="K1599" cm="1">
        <f t="array" ref="K1599">+INDEX('rECUPERA-prov'!$C$3:$LA$16,$C1599+1,$F1599)</f>
        <v>0</v>
      </c>
      <c r="L1599">
        <f t="shared" si="591"/>
        <v>0</v>
      </c>
      <c r="M1599">
        <f t="shared" si="598"/>
        <v>0</v>
      </c>
      <c r="N1599">
        <f t="shared" si="592"/>
        <v>0</v>
      </c>
      <c r="O1599" s="57">
        <f t="shared" si="599"/>
        <v>0</v>
      </c>
      <c r="P1599" s="57">
        <f t="shared" si="600"/>
        <v>0</v>
      </c>
      <c r="Q1599" s="57">
        <f t="shared" si="601"/>
        <v>0</v>
      </c>
      <c r="R1599" s="57">
        <f t="shared" si="602"/>
        <v>0</v>
      </c>
      <c r="S1599" s="57">
        <f t="shared" si="603"/>
        <v>0</v>
      </c>
      <c r="T1599" s="57">
        <f t="shared" si="604"/>
        <v>0</v>
      </c>
      <c r="U1599" s="57">
        <f t="shared" si="605"/>
        <v>0</v>
      </c>
      <c r="V1599" s="58">
        <f t="shared" si="606"/>
        <v>0</v>
      </c>
      <c r="W1599" s="58">
        <f t="shared" si="607"/>
        <v>0</v>
      </c>
      <c r="X1599" s="58">
        <f t="shared" si="608"/>
        <v>0</v>
      </c>
      <c r="Y1599" s="58">
        <f t="shared" si="609"/>
        <v>0</v>
      </c>
      <c r="Z1599">
        <f t="shared" si="593"/>
        <v>89592</v>
      </c>
    </row>
    <row r="1600" spans="1:26" x14ac:dyDescent="0.3">
      <c r="A1600" s="56" t="str">
        <f t="shared" si="595"/>
        <v>OUT TIME</v>
      </c>
      <c r="B1600" s="56" t="str">
        <f t="shared" si="587"/>
        <v>ultimo</v>
      </c>
      <c r="C1600" s="55">
        <f t="shared" si="611"/>
        <v>11</v>
      </c>
      <c r="D1600" t="str">
        <f t="shared" si="611"/>
        <v>Comarca Emberá Wounaán</v>
      </c>
      <c r="E1600" s="23">
        <f t="shared" si="596"/>
        <v>44107</v>
      </c>
      <c r="F1600" s="54">
        <f t="shared" si="597"/>
        <v>123</v>
      </c>
      <c r="G1600" cm="1">
        <f t="array" ref="G1600">+INDEX('Casos ACUM Prov'!$CK$3:$OM$16,'TODO PROVINCIA'!C1600+1,'TODO PROVINCIA'!F1600)</f>
        <v>0</v>
      </c>
      <c r="H1600">
        <f t="shared" si="589"/>
        <v>0</v>
      </c>
      <c r="I1600" cm="1">
        <f t="array" ref="I1600">+INDEX('Muertes-PROV'!$C$3:$GE$16,$C1600+1,$F1600)</f>
        <v>0</v>
      </c>
      <c r="J1600">
        <f t="shared" si="590"/>
        <v>0</v>
      </c>
      <c r="K1600" cm="1">
        <f t="array" ref="K1600">+INDEX('rECUPERA-prov'!$C$3:$LA$16,$C1600+1,$F1600)</f>
        <v>0</v>
      </c>
      <c r="L1600">
        <f t="shared" si="591"/>
        <v>0</v>
      </c>
      <c r="M1600">
        <f t="shared" si="598"/>
        <v>0</v>
      </c>
      <c r="N1600">
        <f t="shared" si="592"/>
        <v>0</v>
      </c>
      <c r="O1600" s="57">
        <f t="shared" si="599"/>
        <v>0</v>
      </c>
      <c r="P1600" s="57">
        <f t="shared" si="600"/>
        <v>0</v>
      </c>
      <c r="Q1600" s="57">
        <f t="shared" si="601"/>
        <v>0</v>
      </c>
      <c r="R1600" s="57">
        <f t="shared" si="602"/>
        <v>0</v>
      </c>
      <c r="S1600" s="57">
        <f t="shared" si="603"/>
        <v>0</v>
      </c>
      <c r="T1600" s="57">
        <f t="shared" si="604"/>
        <v>0</v>
      </c>
      <c r="U1600" s="57">
        <f t="shared" si="605"/>
        <v>0</v>
      </c>
      <c r="V1600" s="58">
        <f t="shared" si="606"/>
        <v>0</v>
      </c>
      <c r="W1600" s="58">
        <f t="shared" si="607"/>
        <v>0</v>
      </c>
      <c r="X1600" s="58">
        <f t="shared" si="608"/>
        <v>0</v>
      </c>
      <c r="Y1600" s="58">
        <f t="shared" si="609"/>
        <v>0</v>
      </c>
      <c r="Z1600">
        <f t="shared" si="593"/>
        <v>1249032</v>
      </c>
    </row>
    <row r="1601" spans="1:26" x14ac:dyDescent="0.3">
      <c r="A1601" s="56" t="str">
        <f t="shared" si="595"/>
        <v>OUT TIME</v>
      </c>
      <c r="B1601" s="56" t="str">
        <f t="shared" si="587"/>
        <v>ultimo</v>
      </c>
      <c r="C1601" s="55">
        <f t="shared" si="611"/>
        <v>12</v>
      </c>
      <c r="D1601" t="str">
        <f t="shared" si="611"/>
        <v>Comarca Ngäbe Buglé</v>
      </c>
      <c r="E1601" s="23">
        <f t="shared" si="596"/>
        <v>44107</v>
      </c>
      <c r="F1601" s="54">
        <f t="shared" si="597"/>
        <v>123</v>
      </c>
      <c r="G1601" cm="1">
        <f t="array" ref="G1601">+INDEX('Casos ACUM Prov'!$CK$3:$OM$16,'TODO PROVINCIA'!C1601+1,'TODO PROVINCIA'!F1601)</f>
        <v>0</v>
      </c>
      <c r="H1601">
        <f t="shared" si="589"/>
        <v>0</v>
      </c>
      <c r="I1601" cm="1">
        <f t="array" ref="I1601">+INDEX('Muertes-PROV'!$C$3:$GE$16,$C1601+1,$F1601)</f>
        <v>0</v>
      </c>
      <c r="J1601">
        <f t="shared" si="590"/>
        <v>0</v>
      </c>
      <c r="K1601" cm="1">
        <f t="array" ref="K1601">+INDEX('rECUPERA-prov'!$C$3:$LA$16,$C1601+1,$F1601)</f>
        <v>0</v>
      </c>
      <c r="L1601">
        <f t="shared" si="591"/>
        <v>0</v>
      </c>
      <c r="M1601">
        <f t="shared" si="598"/>
        <v>0</v>
      </c>
      <c r="N1601">
        <f t="shared" si="592"/>
        <v>0</v>
      </c>
      <c r="O1601" s="57">
        <f t="shared" si="599"/>
        <v>0</v>
      </c>
      <c r="P1601" s="57">
        <f t="shared" si="600"/>
        <v>0</v>
      </c>
      <c r="Q1601" s="57">
        <f t="shared" si="601"/>
        <v>0</v>
      </c>
      <c r="R1601" s="57">
        <f t="shared" si="602"/>
        <v>0</v>
      </c>
      <c r="S1601" s="57">
        <f t="shared" si="603"/>
        <v>0</v>
      </c>
      <c r="T1601" s="57">
        <f t="shared" si="604"/>
        <v>0</v>
      </c>
      <c r="U1601" s="57">
        <f t="shared" si="605"/>
        <v>0</v>
      </c>
      <c r="V1601" s="58">
        <f t="shared" si="606"/>
        <v>0</v>
      </c>
      <c r="W1601" s="58">
        <f t="shared" si="607"/>
        <v>0</v>
      </c>
      <c r="X1601" s="58">
        <f t="shared" si="608"/>
        <v>0</v>
      </c>
      <c r="Y1601" s="58">
        <f t="shared" si="609"/>
        <v>0</v>
      </c>
      <c r="Z1601">
        <f t="shared" si="593"/>
        <v>464038</v>
      </c>
    </row>
    <row r="1602" spans="1:26" x14ac:dyDescent="0.3">
      <c r="A1602" s="56" t="str">
        <f t="shared" si="595"/>
        <v>OUT TIME</v>
      </c>
      <c r="B1602" s="56" t="str">
        <f t="shared" si="587"/>
        <v>ultimo</v>
      </c>
      <c r="C1602" s="55">
        <f t="shared" si="611"/>
        <v>13</v>
      </c>
      <c r="D1602" t="str">
        <f t="shared" si="611"/>
        <v>Panamá Oeste</v>
      </c>
      <c r="E1602" s="23">
        <f t="shared" si="596"/>
        <v>44107</v>
      </c>
      <c r="F1602" s="54">
        <f t="shared" si="597"/>
        <v>123</v>
      </c>
      <c r="G1602" cm="1">
        <f t="array" ref="G1602">+INDEX('Casos ACUM Prov'!$CK$3:$OM$16,'TODO PROVINCIA'!C1602+1,'TODO PROVINCIA'!F1602)</f>
        <v>0</v>
      </c>
      <c r="H1602">
        <f t="shared" si="589"/>
        <v>0</v>
      </c>
      <c r="I1602" cm="1">
        <f t="array" ref="I1602">+INDEX('Muertes-PROV'!$C$3:$GE$16,$C1602+1,$F1602)</f>
        <v>0</v>
      </c>
      <c r="J1602">
        <f t="shared" si="590"/>
        <v>0</v>
      </c>
      <c r="K1602" cm="1">
        <f t="array" ref="K1602">+INDEX('rECUPERA-prov'!$C$3:$LA$16,$C1602+1,$F1602)</f>
        <v>0</v>
      </c>
      <c r="L1602">
        <f t="shared" si="591"/>
        <v>0</v>
      </c>
      <c r="M1602">
        <f t="shared" si="598"/>
        <v>0</v>
      </c>
      <c r="N1602">
        <f t="shared" si="592"/>
        <v>0</v>
      </c>
      <c r="O1602" s="57">
        <f t="shared" si="599"/>
        <v>0</v>
      </c>
      <c r="P1602" s="57">
        <f t="shared" si="600"/>
        <v>0</v>
      </c>
      <c r="Q1602" s="57">
        <f t="shared" si="601"/>
        <v>0</v>
      </c>
      <c r="R1602" s="57">
        <f t="shared" si="602"/>
        <v>0</v>
      </c>
      <c r="S1602" s="57">
        <f t="shared" si="603"/>
        <v>0</v>
      </c>
      <c r="T1602" s="57">
        <f t="shared" si="604"/>
        <v>0</v>
      </c>
      <c r="U1602" s="57">
        <f t="shared" si="605"/>
        <v>0</v>
      </c>
      <c r="V1602" s="58">
        <f t="shared" si="606"/>
        <v>0</v>
      </c>
      <c r="W1602" s="58">
        <f t="shared" si="607"/>
        <v>0</v>
      </c>
      <c r="X1602" s="58">
        <f t="shared" si="608"/>
        <v>0</v>
      </c>
      <c r="Y1602" s="58">
        <f t="shared" si="609"/>
        <v>0</v>
      </c>
      <c r="Z1602">
        <f t="shared" si="593"/>
        <v>226991</v>
      </c>
    </row>
    <row r="1603" spans="1:26" x14ac:dyDescent="0.3">
      <c r="A1603" s="56" t="str">
        <f t="shared" si="595"/>
        <v>OUT TIME</v>
      </c>
      <c r="B1603" s="56" t="str">
        <f t="shared" si="587"/>
        <v>ultimo</v>
      </c>
      <c r="C1603" s="55">
        <f t="shared" si="611"/>
        <v>1</v>
      </c>
      <c r="D1603" t="str">
        <f t="shared" si="611"/>
        <v>Bocas del Toro</v>
      </c>
      <c r="E1603" s="23">
        <f t="shared" si="596"/>
        <v>44108</v>
      </c>
      <c r="F1603" s="54">
        <f t="shared" si="597"/>
        <v>124</v>
      </c>
      <c r="G1603" cm="1">
        <f t="array" ref="G1603">+INDEX('Casos ACUM Prov'!$CK$3:$OM$16,'TODO PROVINCIA'!C1603+1,'TODO PROVINCIA'!F1603)</f>
        <v>0</v>
      </c>
      <c r="H1603">
        <f t="shared" si="589"/>
        <v>0</v>
      </c>
      <c r="I1603" cm="1">
        <f t="array" ref="I1603">+INDEX('Muertes-PROV'!$C$3:$GE$16,$C1603+1,$F1603)</f>
        <v>0</v>
      </c>
      <c r="J1603">
        <f t="shared" si="590"/>
        <v>0</v>
      </c>
      <c r="K1603" cm="1">
        <f t="array" ref="K1603">+INDEX('rECUPERA-prov'!$C$3:$LA$16,$C1603+1,$F1603)</f>
        <v>0</v>
      </c>
      <c r="L1603">
        <f t="shared" si="591"/>
        <v>0</v>
      </c>
      <c r="M1603">
        <f t="shared" si="598"/>
        <v>0</v>
      </c>
      <c r="N1603">
        <f t="shared" si="592"/>
        <v>0</v>
      </c>
      <c r="O1603" s="57">
        <f t="shared" si="599"/>
        <v>0</v>
      </c>
      <c r="P1603" s="57">
        <f t="shared" si="600"/>
        <v>0</v>
      </c>
      <c r="Q1603" s="57">
        <f t="shared" si="601"/>
        <v>0</v>
      </c>
      <c r="R1603" s="57">
        <f t="shared" si="602"/>
        <v>0</v>
      </c>
      <c r="S1603" s="57">
        <f t="shared" si="603"/>
        <v>0</v>
      </c>
      <c r="T1603" s="57">
        <f t="shared" si="604"/>
        <v>0</v>
      </c>
      <c r="U1603" s="57">
        <f t="shared" si="605"/>
        <v>0</v>
      </c>
      <c r="V1603" s="58">
        <f t="shared" si="606"/>
        <v>0</v>
      </c>
      <c r="W1603" s="58">
        <f t="shared" si="607"/>
        <v>0</v>
      </c>
      <c r="X1603" s="58">
        <f t="shared" si="608"/>
        <v>0</v>
      </c>
      <c r="Y1603" s="58">
        <f t="shared" si="609"/>
        <v>0</v>
      </c>
      <c r="Z1603">
        <f t="shared" si="593"/>
        <v>125461</v>
      </c>
    </row>
    <row r="1604" spans="1:26" x14ac:dyDescent="0.3">
      <c r="A1604" s="56" t="str">
        <f t="shared" si="595"/>
        <v>OUT TIME</v>
      </c>
      <c r="B1604" s="56" t="str">
        <f t="shared" si="587"/>
        <v>ultimo</v>
      </c>
      <c r="C1604" s="55">
        <f t="shared" si="611"/>
        <v>2</v>
      </c>
      <c r="D1604" t="str">
        <f t="shared" si="611"/>
        <v>Coclé</v>
      </c>
      <c r="E1604" s="23">
        <f t="shared" si="596"/>
        <v>44108</v>
      </c>
      <c r="F1604" s="54">
        <f t="shared" si="597"/>
        <v>124</v>
      </c>
      <c r="G1604" cm="1">
        <f t="array" ref="G1604">+INDEX('Casos ACUM Prov'!$CK$3:$OM$16,'TODO PROVINCIA'!C1604+1,'TODO PROVINCIA'!F1604)</f>
        <v>0</v>
      </c>
      <c r="H1604">
        <f t="shared" si="589"/>
        <v>0</v>
      </c>
      <c r="I1604" cm="1">
        <f t="array" ref="I1604">+INDEX('Muertes-PROV'!$C$3:$GE$16,$C1604+1,$F1604)</f>
        <v>0</v>
      </c>
      <c r="J1604">
        <f t="shared" si="590"/>
        <v>0</v>
      </c>
      <c r="K1604" cm="1">
        <f t="array" ref="K1604">+INDEX('rECUPERA-prov'!$C$3:$LA$16,$C1604+1,$F1604)</f>
        <v>0</v>
      </c>
      <c r="L1604">
        <f t="shared" si="591"/>
        <v>0</v>
      </c>
      <c r="M1604">
        <f t="shared" si="598"/>
        <v>0</v>
      </c>
      <c r="N1604">
        <f t="shared" si="592"/>
        <v>0</v>
      </c>
      <c r="O1604" s="57">
        <f t="shared" si="599"/>
        <v>0</v>
      </c>
      <c r="P1604" s="57">
        <f t="shared" si="600"/>
        <v>0</v>
      </c>
      <c r="Q1604" s="57">
        <f t="shared" si="601"/>
        <v>0</v>
      </c>
      <c r="R1604" s="57">
        <f t="shared" si="602"/>
        <v>0</v>
      </c>
      <c r="S1604" s="57">
        <f t="shared" si="603"/>
        <v>0</v>
      </c>
      <c r="T1604" s="57">
        <f t="shared" si="604"/>
        <v>0</v>
      </c>
      <c r="U1604" s="57">
        <f t="shared" si="605"/>
        <v>0</v>
      </c>
      <c r="V1604" s="58">
        <f t="shared" si="606"/>
        <v>0</v>
      </c>
      <c r="W1604" s="58">
        <f t="shared" si="607"/>
        <v>0</v>
      </c>
      <c r="X1604" s="58">
        <f t="shared" si="608"/>
        <v>0</v>
      </c>
      <c r="Y1604" s="58">
        <f t="shared" si="609"/>
        <v>0</v>
      </c>
      <c r="Z1604">
        <f t="shared" si="593"/>
        <v>416873</v>
      </c>
    </row>
    <row r="1605" spans="1:26" x14ac:dyDescent="0.3">
      <c r="A1605" s="56" t="str">
        <f t="shared" si="595"/>
        <v>OUT TIME</v>
      </c>
      <c r="B1605" s="56" t="str">
        <f t="shared" ref="B1605:B1668" si="612">+IFERROR(IF(A1618="OUT TIME","ultimo","no"),"no")</f>
        <v>ultimo</v>
      </c>
      <c r="C1605" s="55">
        <f t="shared" si="611"/>
        <v>3</v>
      </c>
      <c r="D1605" t="str">
        <f t="shared" si="611"/>
        <v>Colón</v>
      </c>
      <c r="E1605" s="23">
        <f t="shared" si="596"/>
        <v>44108</v>
      </c>
      <c r="F1605" s="54">
        <f t="shared" si="597"/>
        <v>124</v>
      </c>
      <c r="G1605" cm="1">
        <f t="array" ref="G1605">+INDEX('Casos ACUM Prov'!$CK$3:$OM$16,'TODO PROVINCIA'!C1605+1,'TODO PROVINCIA'!F1605)</f>
        <v>0</v>
      </c>
      <c r="H1605">
        <f t="shared" si="589"/>
        <v>0</v>
      </c>
      <c r="I1605" cm="1">
        <f t="array" ref="I1605">+INDEX('Muertes-PROV'!$C$3:$GE$16,$C1605+1,$F1605)</f>
        <v>0</v>
      </c>
      <c r="J1605">
        <f t="shared" si="590"/>
        <v>0</v>
      </c>
      <c r="K1605" cm="1">
        <f t="array" ref="K1605">+INDEX('rECUPERA-prov'!$C$3:$LA$16,$C1605+1,$F1605)</f>
        <v>0</v>
      </c>
      <c r="L1605">
        <f t="shared" si="591"/>
        <v>0</v>
      </c>
      <c r="M1605">
        <f t="shared" si="598"/>
        <v>0</v>
      </c>
      <c r="N1605">
        <f t="shared" si="592"/>
        <v>0</v>
      </c>
      <c r="O1605" s="57">
        <f t="shared" si="599"/>
        <v>0</v>
      </c>
      <c r="P1605" s="57">
        <f t="shared" si="600"/>
        <v>0</v>
      </c>
      <c r="Q1605" s="57">
        <f t="shared" si="601"/>
        <v>0</v>
      </c>
      <c r="R1605" s="57">
        <f t="shared" si="602"/>
        <v>0</v>
      </c>
      <c r="S1605" s="57">
        <f t="shared" si="603"/>
        <v>0</v>
      </c>
      <c r="T1605" s="57">
        <f t="shared" si="604"/>
        <v>0</v>
      </c>
      <c r="U1605" s="57">
        <f t="shared" si="605"/>
        <v>0</v>
      </c>
      <c r="V1605" s="58">
        <f t="shared" si="606"/>
        <v>0</v>
      </c>
      <c r="W1605" s="58">
        <f t="shared" si="607"/>
        <v>0</v>
      </c>
      <c r="X1605" s="58">
        <f t="shared" si="608"/>
        <v>0</v>
      </c>
      <c r="Y1605" s="58">
        <f t="shared" si="609"/>
        <v>0</v>
      </c>
      <c r="Z1605">
        <f t="shared" si="593"/>
        <v>233708</v>
      </c>
    </row>
    <row r="1606" spans="1:26" x14ac:dyDescent="0.3">
      <c r="A1606" s="56" t="str">
        <f t="shared" si="595"/>
        <v>OUT TIME</v>
      </c>
      <c r="B1606" s="56" t="str">
        <f t="shared" si="612"/>
        <v>ultimo</v>
      </c>
      <c r="C1606" s="55">
        <f t="shared" si="611"/>
        <v>4</v>
      </c>
      <c r="D1606" t="str">
        <f t="shared" si="611"/>
        <v>Chiriquí</v>
      </c>
      <c r="E1606" s="23">
        <f t="shared" si="596"/>
        <v>44108</v>
      </c>
      <c r="F1606" s="54">
        <f t="shared" si="597"/>
        <v>124</v>
      </c>
      <c r="G1606" cm="1">
        <f t="array" ref="G1606">+INDEX('Casos ACUM Prov'!$CK$3:$OM$16,'TODO PROVINCIA'!C1606+1,'TODO PROVINCIA'!F1606)</f>
        <v>0</v>
      </c>
      <c r="H1606">
        <f t="shared" si="589"/>
        <v>0</v>
      </c>
      <c r="I1606" cm="1">
        <f t="array" ref="I1606">+INDEX('Muertes-PROV'!$C$3:$GE$16,$C1606+1,$F1606)</f>
        <v>0</v>
      </c>
      <c r="J1606">
        <f t="shared" si="590"/>
        <v>0</v>
      </c>
      <c r="K1606" cm="1">
        <f t="array" ref="K1606">+INDEX('rECUPERA-prov'!$C$3:$LA$16,$C1606+1,$F1606)</f>
        <v>0</v>
      </c>
      <c r="L1606">
        <f t="shared" si="591"/>
        <v>0</v>
      </c>
      <c r="M1606">
        <f t="shared" si="598"/>
        <v>0</v>
      </c>
      <c r="N1606">
        <f t="shared" si="592"/>
        <v>0</v>
      </c>
      <c r="O1606" s="57">
        <f t="shared" si="599"/>
        <v>0</v>
      </c>
      <c r="P1606" s="57">
        <f t="shared" si="600"/>
        <v>0</v>
      </c>
      <c r="Q1606" s="57">
        <f t="shared" si="601"/>
        <v>0</v>
      </c>
      <c r="R1606" s="57">
        <f t="shared" si="602"/>
        <v>0</v>
      </c>
      <c r="S1606" s="57">
        <f t="shared" si="603"/>
        <v>0</v>
      </c>
      <c r="T1606" s="57">
        <f t="shared" si="604"/>
        <v>0</v>
      </c>
      <c r="U1606" s="57">
        <f t="shared" si="605"/>
        <v>0</v>
      </c>
      <c r="V1606" s="58">
        <f t="shared" si="606"/>
        <v>0</v>
      </c>
      <c r="W1606" s="58">
        <f t="shared" si="607"/>
        <v>0</v>
      </c>
      <c r="X1606" s="58">
        <f t="shared" si="608"/>
        <v>0</v>
      </c>
      <c r="Y1606" s="58">
        <f t="shared" si="609"/>
        <v>0</v>
      </c>
      <c r="Z1606">
        <f t="shared" si="593"/>
        <v>241928</v>
      </c>
    </row>
    <row r="1607" spans="1:26" x14ac:dyDescent="0.3">
      <c r="A1607" s="56" t="str">
        <f t="shared" si="595"/>
        <v>OUT TIME</v>
      </c>
      <c r="B1607" s="56" t="str">
        <f t="shared" si="612"/>
        <v>ultimo</v>
      </c>
      <c r="C1607" s="55">
        <f t="shared" si="611"/>
        <v>5</v>
      </c>
      <c r="D1607" t="str">
        <f t="shared" si="611"/>
        <v>Darién</v>
      </c>
      <c r="E1607" s="23">
        <f t="shared" si="596"/>
        <v>44108</v>
      </c>
      <c r="F1607" s="54">
        <f t="shared" si="597"/>
        <v>124</v>
      </c>
      <c r="G1607" cm="1">
        <f t="array" ref="G1607">+INDEX('Casos ACUM Prov'!$CK$3:$OM$16,'TODO PROVINCIA'!C1607+1,'TODO PROVINCIA'!F1607)</f>
        <v>0</v>
      </c>
      <c r="H1607">
        <f t="shared" si="589"/>
        <v>0</v>
      </c>
      <c r="I1607" cm="1">
        <f t="array" ref="I1607">+INDEX('Muertes-PROV'!$C$3:$GE$16,$C1607+1,$F1607)</f>
        <v>0</v>
      </c>
      <c r="J1607">
        <f t="shared" si="590"/>
        <v>0</v>
      </c>
      <c r="K1607" cm="1">
        <f t="array" ref="K1607">+INDEX('rECUPERA-prov'!$C$3:$LA$16,$C1607+1,$F1607)</f>
        <v>0</v>
      </c>
      <c r="L1607">
        <f t="shared" si="591"/>
        <v>0</v>
      </c>
      <c r="M1607">
        <f t="shared" si="598"/>
        <v>0</v>
      </c>
      <c r="N1607">
        <f t="shared" si="592"/>
        <v>0</v>
      </c>
      <c r="O1607" s="57">
        <f t="shared" si="599"/>
        <v>0</v>
      </c>
      <c r="P1607" s="57">
        <f t="shared" si="600"/>
        <v>0</v>
      </c>
      <c r="Q1607" s="57">
        <f t="shared" si="601"/>
        <v>0</v>
      </c>
      <c r="R1607" s="57">
        <f t="shared" si="602"/>
        <v>0</v>
      </c>
      <c r="S1607" s="57">
        <f t="shared" si="603"/>
        <v>0</v>
      </c>
      <c r="T1607" s="57">
        <f t="shared" si="604"/>
        <v>0</v>
      </c>
      <c r="U1607" s="57">
        <f t="shared" si="605"/>
        <v>0</v>
      </c>
      <c r="V1607" s="58">
        <f t="shared" si="606"/>
        <v>0</v>
      </c>
      <c r="W1607" s="58">
        <f t="shared" si="607"/>
        <v>0</v>
      </c>
      <c r="X1607" s="58">
        <f t="shared" si="608"/>
        <v>0</v>
      </c>
      <c r="Y1607" s="58">
        <f t="shared" si="609"/>
        <v>0</v>
      </c>
      <c r="Z1607">
        <f t="shared" si="593"/>
        <v>10001</v>
      </c>
    </row>
    <row r="1608" spans="1:26" x14ac:dyDescent="0.3">
      <c r="A1608" s="56" t="str">
        <f t="shared" si="595"/>
        <v>OUT TIME</v>
      </c>
      <c r="B1608" s="56" t="str">
        <f t="shared" si="612"/>
        <v>ultimo</v>
      </c>
      <c r="C1608" s="55">
        <f t="shared" si="611"/>
        <v>6</v>
      </c>
      <c r="D1608" t="str">
        <f t="shared" si="611"/>
        <v>Herrera</v>
      </c>
      <c r="E1608" s="23">
        <f t="shared" si="596"/>
        <v>44108</v>
      </c>
      <c r="F1608" s="54">
        <f t="shared" si="597"/>
        <v>124</v>
      </c>
      <c r="G1608" cm="1">
        <f t="array" ref="G1608">+INDEX('Casos ACUM Prov'!$CK$3:$OM$16,'TODO PROVINCIA'!C1608+1,'TODO PROVINCIA'!F1608)</f>
        <v>0</v>
      </c>
      <c r="H1608">
        <f t="shared" si="589"/>
        <v>0</v>
      </c>
      <c r="I1608" cm="1">
        <f t="array" ref="I1608">+INDEX('Muertes-PROV'!$C$3:$GE$16,$C1608+1,$F1608)</f>
        <v>0</v>
      </c>
      <c r="J1608">
        <f t="shared" si="590"/>
        <v>0</v>
      </c>
      <c r="K1608" cm="1">
        <f t="array" ref="K1608">+INDEX('rECUPERA-prov'!$C$3:$LA$16,$C1608+1,$F1608)</f>
        <v>0</v>
      </c>
      <c r="L1608">
        <f t="shared" si="591"/>
        <v>0</v>
      </c>
      <c r="M1608">
        <f t="shared" si="598"/>
        <v>0</v>
      </c>
      <c r="N1608">
        <f t="shared" si="592"/>
        <v>0</v>
      </c>
      <c r="O1608" s="57">
        <f t="shared" si="599"/>
        <v>0</v>
      </c>
      <c r="P1608" s="57">
        <f t="shared" si="600"/>
        <v>0</v>
      </c>
      <c r="Q1608" s="57">
        <f t="shared" si="601"/>
        <v>0</v>
      </c>
      <c r="R1608" s="57">
        <f t="shared" si="602"/>
        <v>0</v>
      </c>
      <c r="S1608" s="57">
        <f t="shared" si="603"/>
        <v>0</v>
      </c>
      <c r="T1608" s="57">
        <f t="shared" si="604"/>
        <v>0</v>
      </c>
      <c r="U1608" s="57">
        <f t="shared" si="605"/>
        <v>0</v>
      </c>
      <c r="V1608" s="58">
        <f t="shared" si="606"/>
        <v>0</v>
      </c>
      <c r="W1608" s="58">
        <f t="shared" si="607"/>
        <v>0</v>
      </c>
      <c r="X1608" s="58">
        <f t="shared" si="608"/>
        <v>0</v>
      </c>
      <c r="Y1608" s="58">
        <f t="shared" si="609"/>
        <v>0</v>
      </c>
      <c r="Z1608">
        <f t="shared" si="593"/>
        <v>33109</v>
      </c>
    </row>
    <row r="1609" spans="1:26" x14ac:dyDescent="0.3">
      <c r="A1609" s="56" t="str">
        <f t="shared" si="595"/>
        <v>OUT TIME</v>
      </c>
      <c r="B1609" s="56" t="str">
        <f t="shared" si="612"/>
        <v>ultimo</v>
      </c>
      <c r="C1609" s="55">
        <f t="shared" si="611"/>
        <v>7</v>
      </c>
      <c r="D1609" t="str">
        <f t="shared" si="611"/>
        <v>Los Santos</v>
      </c>
      <c r="E1609" s="23">
        <f t="shared" si="596"/>
        <v>44108</v>
      </c>
      <c r="F1609" s="54">
        <f t="shared" si="597"/>
        <v>124</v>
      </c>
      <c r="G1609" cm="1">
        <f t="array" ref="G1609">+INDEX('Casos ACUM Prov'!$CK$3:$OM$16,'TODO PROVINCIA'!C1609+1,'TODO PROVINCIA'!F1609)</f>
        <v>0</v>
      </c>
      <c r="H1609">
        <f t="shared" si="589"/>
        <v>0</v>
      </c>
      <c r="I1609" cm="1">
        <f t="array" ref="I1609">+INDEX('Muertes-PROV'!$C$3:$GE$16,$C1609+1,$F1609)</f>
        <v>0</v>
      </c>
      <c r="J1609">
        <f t="shared" si="590"/>
        <v>0</v>
      </c>
      <c r="K1609" cm="1">
        <f t="array" ref="K1609">+INDEX('rECUPERA-prov'!$C$3:$LA$16,$C1609+1,$F1609)</f>
        <v>0</v>
      </c>
      <c r="L1609">
        <f t="shared" si="591"/>
        <v>0</v>
      </c>
      <c r="M1609">
        <f t="shared" si="598"/>
        <v>0</v>
      </c>
      <c r="N1609">
        <f t="shared" si="592"/>
        <v>0</v>
      </c>
      <c r="O1609" s="57">
        <f t="shared" si="599"/>
        <v>0</v>
      </c>
      <c r="P1609" s="57">
        <f t="shared" si="600"/>
        <v>0</v>
      </c>
      <c r="Q1609" s="57">
        <f t="shared" si="601"/>
        <v>0</v>
      </c>
      <c r="R1609" s="57">
        <f t="shared" si="602"/>
        <v>0</v>
      </c>
      <c r="S1609" s="57">
        <f t="shared" si="603"/>
        <v>0</v>
      </c>
      <c r="T1609" s="57">
        <f t="shared" si="604"/>
        <v>0</v>
      </c>
      <c r="U1609" s="57">
        <f t="shared" si="605"/>
        <v>0</v>
      </c>
      <c r="V1609" s="58">
        <f t="shared" si="606"/>
        <v>0</v>
      </c>
      <c r="W1609" s="58">
        <f t="shared" si="607"/>
        <v>0</v>
      </c>
      <c r="X1609" s="58">
        <f t="shared" si="608"/>
        <v>0</v>
      </c>
      <c r="Y1609" s="58">
        <f t="shared" si="609"/>
        <v>0</v>
      </c>
      <c r="Z1609">
        <f t="shared" si="593"/>
        <v>156747</v>
      </c>
    </row>
    <row r="1610" spans="1:26" x14ac:dyDescent="0.3">
      <c r="A1610" s="56" t="str">
        <f t="shared" si="595"/>
        <v>OUT TIME</v>
      </c>
      <c r="B1610" s="56" t="str">
        <f t="shared" si="612"/>
        <v>ultimo</v>
      </c>
      <c r="C1610" s="55">
        <f t="shared" si="611"/>
        <v>8</v>
      </c>
      <c r="D1610" t="str">
        <f t="shared" si="611"/>
        <v>Panamá</v>
      </c>
      <c r="E1610" s="23">
        <f t="shared" si="596"/>
        <v>44108</v>
      </c>
      <c r="F1610" s="54">
        <f t="shared" si="597"/>
        <v>124</v>
      </c>
      <c r="G1610" cm="1">
        <f t="array" ref="G1610">+INDEX('Casos ACUM Prov'!$CK$3:$OM$16,'TODO PROVINCIA'!C1610+1,'TODO PROVINCIA'!F1610)</f>
        <v>0</v>
      </c>
      <c r="H1610">
        <f t="shared" si="589"/>
        <v>0</v>
      </c>
      <c r="I1610" cm="1">
        <f t="array" ref="I1610">+INDEX('Muertes-PROV'!$C$3:$GE$16,$C1610+1,$F1610)</f>
        <v>0</v>
      </c>
      <c r="J1610">
        <f t="shared" si="590"/>
        <v>0</v>
      </c>
      <c r="K1610" cm="1">
        <f t="array" ref="K1610">+INDEX('rECUPERA-prov'!$C$3:$LA$16,$C1610+1,$F1610)</f>
        <v>0</v>
      </c>
      <c r="L1610">
        <f t="shared" si="591"/>
        <v>0</v>
      </c>
      <c r="M1610">
        <f t="shared" si="598"/>
        <v>0</v>
      </c>
      <c r="N1610">
        <f t="shared" si="592"/>
        <v>0</v>
      </c>
      <c r="O1610" s="57">
        <f t="shared" si="599"/>
        <v>0</v>
      </c>
      <c r="P1610" s="57">
        <f t="shared" si="600"/>
        <v>0</v>
      </c>
      <c r="Q1610" s="57">
        <f t="shared" si="601"/>
        <v>0</v>
      </c>
      <c r="R1610" s="57">
        <f t="shared" si="602"/>
        <v>0</v>
      </c>
      <c r="S1610" s="57">
        <f t="shared" si="603"/>
        <v>0</v>
      </c>
      <c r="T1610" s="57">
        <f t="shared" si="604"/>
        <v>0</v>
      </c>
      <c r="U1610" s="57">
        <f t="shared" si="605"/>
        <v>0</v>
      </c>
      <c r="V1610" s="58">
        <f t="shared" si="606"/>
        <v>0</v>
      </c>
      <c r="W1610" s="58">
        <f t="shared" si="607"/>
        <v>0</v>
      </c>
      <c r="X1610" s="58">
        <f t="shared" si="608"/>
        <v>0</v>
      </c>
      <c r="Y1610" s="58">
        <f t="shared" si="609"/>
        <v>0</v>
      </c>
      <c r="Z1610">
        <f t="shared" si="593"/>
        <v>109955</v>
      </c>
    </row>
    <row r="1611" spans="1:26" x14ac:dyDescent="0.3">
      <c r="A1611" s="56" t="str">
        <f t="shared" si="595"/>
        <v>OUT TIME</v>
      </c>
      <c r="B1611" s="56" t="str">
        <f t="shared" si="612"/>
        <v>ultimo</v>
      </c>
      <c r="C1611" s="55">
        <f t="shared" si="611"/>
        <v>9</v>
      </c>
      <c r="D1611" t="str">
        <f t="shared" si="611"/>
        <v>Veraguas</v>
      </c>
      <c r="E1611" s="23">
        <f t="shared" si="596"/>
        <v>44108</v>
      </c>
      <c r="F1611" s="54">
        <f t="shared" si="597"/>
        <v>124</v>
      </c>
      <c r="G1611" cm="1">
        <f t="array" ref="G1611">+INDEX('Casos ACUM Prov'!$CK$3:$OM$16,'TODO PROVINCIA'!C1611+1,'TODO PROVINCIA'!F1611)</f>
        <v>0</v>
      </c>
      <c r="H1611">
        <f t="shared" si="589"/>
        <v>0</v>
      </c>
      <c r="I1611" cm="1">
        <f t="array" ref="I1611">+INDEX('Muertes-PROV'!$C$3:$GE$16,$C1611+1,$F1611)</f>
        <v>0</v>
      </c>
      <c r="J1611">
        <f t="shared" si="590"/>
        <v>0</v>
      </c>
      <c r="K1611" cm="1">
        <f t="array" ref="K1611">+INDEX('rECUPERA-prov'!$C$3:$LA$16,$C1611+1,$F1611)</f>
        <v>0</v>
      </c>
      <c r="L1611">
        <f t="shared" si="591"/>
        <v>0</v>
      </c>
      <c r="M1611">
        <f t="shared" si="598"/>
        <v>0</v>
      </c>
      <c r="N1611">
        <f t="shared" si="592"/>
        <v>0</v>
      </c>
      <c r="O1611" s="57">
        <f t="shared" si="599"/>
        <v>0</v>
      </c>
      <c r="P1611" s="57">
        <f t="shared" si="600"/>
        <v>0</v>
      </c>
      <c r="Q1611" s="57">
        <f t="shared" si="601"/>
        <v>0</v>
      </c>
      <c r="R1611" s="57">
        <f t="shared" si="602"/>
        <v>0</v>
      </c>
      <c r="S1611" s="57">
        <f t="shared" si="603"/>
        <v>0</v>
      </c>
      <c r="T1611" s="57">
        <f t="shared" si="604"/>
        <v>0</v>
      </c>
      <c r="U1611" s="57">
        <f t="shared" si="605"/>
        <v>0</v>
      </c>
      <c r="V1611" s="58">
        <f t="shared" si="606"/>
        <v>0</v>
      </c>
      <c r="W1611" s="58">
        <f t="shared" si="607"/>
        <v>0</v>
      </c>
      <c r="X1611" s="58">
        <f t="shared" si="608"/>
        <v>0</v>
      </c>
      <c r="Y1611" s="58">
        <f t="shared" si="609"/>
        <v>0</v>
      </c>
      <c r="Z1611">
        <f t="shared" si="593"/>
        <v>109955</v>
      </c>
    </row>
    <row r="1612" spans="1:26" x14ac:dyDescent="0.3">
      <c r="A1612" s="56" t="str">
        <f t="shared" si="595"/>
        <v>OUT TIME</v>
      </c>
      <c r="B1612" s="56" t="str">
        <f t="shared" si="612"/>
        <v>ultimo</v>
      </c>
      <c r="C1612" s="55">
        <f t="shared" ref="C1612:D1627" si="613">+C1599</f>
        <v>10</v>
      </c>
      <c r="D1612" t="str">
        <f t="shared" si="613"/>
        <v>Comarca Kuna Yala</v>
      </c>
      <c r="E1612" s="23">
        <f t="shared" si="596"/>
        <v>44108</v>
      </c>
      <c r="F1612" s="54">
        <f t="shared" si="597"/>
        <v>124</v>
      </c>
      <c r="G1612" cm="1">
        <f t="array" ref="G1612">+INDEX('Casos ACUM Prov'!$CK$3:$OM$16,'TODO PROVINCIA'!C1612+1,'TODO PROVINCIA'!F1612)</f>
        <v>0</v>
      </c>
      <c r="H1612">
        <f t="shared" si="589"/>
        <v>0</v>
      </c>
      <c r="I1612" cm="1">
        <f t="array" ref="I1612">+INDEX('Muertes-PROV'!$C$3:$GE$16,$C1612+1,$F1612)</f>
        <v>0</v>
      </c>
      <c r="J1612">
        <f t="shared" si="590"/>
        <v>0</v>
      </c>
      <c r="K1612" cm="1">
        <f t="array" ref="K1612">+INDEX('rECUPERA-prov'!$C$3:$LA$16,$C1612+1,$F1612)</f>
        <v>0</v>
      </c>
      <c r="L1612">
        <f t="shared" si="591"/>
        <v>0</v>
      </c>
      <c r="M1612">
        <f t="shared" si="598"/>
        <v>0</v>
      </c>
      <c r="N1612">
        <f t="shared" si="592"/>
        <v>0</v>
      </c>
      <c r="O1612" s="57">
        <f t="shared" si="599"/>
        <v>0</v>
      </c>
      <c r="P1612" s="57">
        <f t="shared" si="600"/>
        <v>0</v>
      </c>
      <c r="Q1612" s="57">
        <f t="shared" si="601"/>
        <v>0</v>
      </c>
      <c r="R1612" s="57">
        <f t="shared" si="602"/>
        <v>0</v>
      </c>
      <c r="S1612" s="57">
        <f t="shared" si="603"/>
        <v>0</v>
      </c>
      <c r="T1612" s="57">
        <f t="shared" si="604"/>
        <v>0</v>
      </c>
      <c r="U1612" s="57">
        <f t="shared" si="605"/>
        <v>0</v>
      </c>
      <c r="V1612" s="58">
        <f t="shared" si="606"/>
        <v>0</v>
      </c>
      <c r="W1612" s="58">
        <f t="shared" si="607"/>
        <v>0</v>
      </c>
      <c r="X1612" s="58">
        <f t="shared" si="608"/>
        <v>0</v>
      </c>
      <c r="Y1612" s="58">
        <f t="shared" si="609"/>
        <v>0</v>
      </c>
      <c r="Z1612">
        <f t="shared" si="593"/>
        <v>89592</v>
      </c>
    </row>
    <row r="1613" spans="1:26" x14ac:dyDescent="0.3">
      <c r="A1613" s="56" t="str">
        <f t="shared" si="595"/>
        <v>OUT TIME</v>
      </c>
      <c r="B1613" s="56" t="str">
        <f t="shared" si="612"/>
        <v>ultimo</v>
      </c>
      <c r="C1613" s="55">
        <f t="shared" si="613"/>
        <v>11</v>
      </c>
      <c r="D1613" t="str">
        <f t="shared" si="613"/>
        <v>Comarca Emberá Wounaán</v>
      </c>
      <c r="E1613" s="23">
        <f t="shared" si="596"/>
        <v>44108</v>
      </c>
      <c r="F1613" s="54">
        <f t="shared" si="597"/>
        <v>124</v>
      </c>
      <c r="G1613" cm="1">
        <f t="array" ref="G1613">+INDEX('Casos ACUM Prov'!$CK$3:$OM$16,'TODO PROVINCIA'!C1613+1,'TODO PROVINCIA'!F1613)</f>
        <v>0</v>
      </c>
      <c r="H1613">
        <f t="shared" si="589"/>
        <v>0</v>
      </c>
      <c r="I1613" cm="1">
        <f t="array" ref="I1613">+INDEX('Muertes-PROV'!$C$3:$GE$16,$C1613+1,$F1613)</f>
        <v>0</v>
      </c>
      <c r="J1613">
        <f t="shared" si="590"/>
        <v>0</v>
      </c>
      <c r="K1613" cm="1">
        <f t="array" ref="K1613">+INDEX('rECUPERA-prov'!$C$3:$LA$16,$C1613+1,$F1613)</f>
        <v>0</v>
      </c>
      <c r="L1613">
        <f t="shared" si="591"/>
        <v>0</v>
      </c>
      <c r="M1613">
        <f t="shared" si="598"/>
        <v>0</v>
      </c>
      <c r="N1613">
        <f t="shared" si="592"/>
        <v>0</v>
      </c>
      <c r="O1613" s="57">
        <f t="shared" si="599"/>
        <v>0</v>
      </c>
      <c r="P1613" s="57">
        <f t="shared" si="600"/>
        <v>0</v>
      </c>
      <c r="Q1613" s="57">
        <f t="shared" si="601"/>
        <v>0</v>
      </c>
      <c r="R1613" s="57">
        <f t="shared" si="602"/>
        <v>0</v>
      </c>
      <c r="S1613" s="57">
        <f t="shared" si="603"/>
        <v>0</v>
      </c>
      <c r="T1613" s="57">
        <f t="shared" si="604"/>
        <v>0</v>
      </c>
      <c r="U1613" s="57">
        <f t="shared" si="605"/>
        <v>0</v>
      </c>
      <c r="V1613" s="58">
        <f t="shared" si="606"/>
        <v>0</v>
      </c>
      <c r="W1613" s="58">
        <f t="shared" si="607"/>
        <v>0</v>
      </c>
      <c r="X1613" s="58">
        <f t="shared" si="608"/>
        <v>0</v>
      </c>
      <c r="Y1613" s="58">
        <f t="shared" si="609"/>
        <v>0</v>
      </c>
      <c r="Z1613">
        <f t="shared" si="593"/>
        <v>1249032</v>
      </c>
    </row>
    <row r="1614" spans="1:26" x14ac:dyDescent="0.3">
      <c r="A1614" s="56" t="str">
        <f t="shared" si="595"/>
        <v>OUT TIME</v>
      </c>
      <c r="B1614" s="56" t="str">
        <f t="shared" si="612"/>
        <v>ultimo</v>
      </c>
      <c r="C1614" s="55">
        <f t="shared" si="613"/>
        <v>12</v>
      </c>
      <c r="D1614" t="str">
        <f t="shared" si="613"/>
        <v>Comarca Ngäbe Buglé</v>
      </c>
      <c r="E1614" s="23">
        <f t="shared" si="596"/>
        <v>44108</v>
      </c>
      <c r="F1614" s="54">
        <f t="shared" si="597"/>
        <v>124</v>
      </c>
      <c r="G1614" cm="1">
        <f t="array" ref="G1614">+INDEX('Casos ACUM Prov'!$CK$3:$OM$16,'TODO PROVINCIA'!C1614+1,'TODO PROVINCIA'!F1614)</f>
        <v>0</v>
      </c>
      <c r="H1614">
        <f t="shared" si="589"/>
        <v>0</v>
      </c>
      <c r="I1614" cm="1">
        <f t="array" ref="I1614">+INDEX('Muertes-PROV'!$C$3:$GE$16,$C1614+1,$F1614)</f>
        <v>0</v>
      </c>
      <c r="J1614">
        <f t="shared" si="590"/>
        <v>0</v>
      </c>
      <c r="K1614" cm="1">
        <f t="array" ref="K1614">+INDEX('rECUPERA-prov'!$C$3:$LA$16,$C1614+1,$F1614)</f>
        <v>0</v>
      </c>
      <c r="L1614">
        <f t="shared" si="591"/>
        <v>0</v>
      </c>
      <c r="M1614">
        <f t="shared" si="598"/>
        <v>0</v>
      </c>
      <c r="N1614">
        <f t="shared" si="592"/>
        <v>0</v>
      </c>
      <c r="O1614" s="57">
        <f t="shared" si="599"/>
        <v>0</v>
      </c>
      <c r="P1614" s="57">
        <f t="shared" si="600"/>
        <v>0</v>
      </c>
      <c r="Q1614" s="57">
        <f t="shared" si="601"/>
        <v>0</v>
      </c>
      <c r="R1614" s="57">
        <f t="shared" si="602"/>
        <v>0</v>
      </c>
      <c r="S1614" s="57">
        <f t="shared" si="603"/>
        <v>0</v>
      </c>
      <c r="T1614" s="57">
        <f t="shared" si="604"/>
        <v>0</v>
      </c>
      <c r="U1614" s="57">
        <f t="shared" si="605"/>
        <v>0</v>
      </c>
      <c r="V1614" s="58">
        <f t="shared" si="606"/>
        <v>0</v>
      </c>
      <c r="W1614" s="58">
        <f t="shared" si="607"/>
        <v>0</v>
      </c>
      <c r="X1614" s="58">
        <f t="shared" si="608"/>
        <v>0</v>
      </c>
      <c r="Y1614" s="58">
        <f t="shared" si="609"/>
        <v>0</v>
      </c>
      <c r="Z1614">
        <f t="shared" si="593"/>
        <v>464038</v>
      </c>
    </row>
    <row r="1615" spans="1:26" x14ac:dyDescent="0.3">
      <c r="A1615" s="56" t="str">
        <f t="shared" si="595"/>
        <v>OUT TIME</v>
      </c>
      <c r="B1615" s="56" t="str">
        <f t="shared" si="612"/>
        <v>ultimo</v>
      </c>
      <c r="C1615" s="55">
        <f t="shared" si="613"/>
        <v>13</v>
      </c>
      <c r="D1615" t="str">
        <f t="shared" si="613"/>
        <v>Panamá Oeste</v>
      </c>
      <c r="E1615" s="23">
        <f t="shared" si="596"/>
        <v>44108</v>
      </c>
      <c r="F1615" s="54">
        <f t="shared" si="597"/>
        <v>124</v>
      </c>
      <c r="G1615" cm="1">
        <f t="array" ref="G1615">+INDEX('Casos ACUM Prov'!$CK$3:$OM$16,'TODO PROVINCIA'!C1615+1,'TODO PROVINCIA'!F1615)</f>
        <v>0</v>
      </c>
      <c r="H1615">
        <f t="shared" si="589"/>
        <v>0</v>
      </c>
      <c r="I1615" cm="1">
        <f t="array" ref="I1615">+INDEX('Muertes-PROV'!$C$3:$GE$16,$C1615+1,$F1615)</f>
        <v>0</v>
      </c>
      <c r="J1615">
        <f t="shared" si="590"/>
        <v>0</v>
      </c>
      <c r="K1615" cm="1">
        <f t="array" ref="K1615">+INDEX('rECUPERA-prov'!$C$3:$LA$16,$C1615+1,$F1615)</f>
        <v>0</v>
      </c>
      <c r="L1615">
        <f t="shared" si="591"/>
        <v>0</v>
      </c>
      <c r="M1615">
        <f t="shared" si="598"/>
        <v>0</v>
      </c>
      <c r="N1615">
        <f t="shared" si="592"/>
        <v>0</v>
      </c>
      <c r="O1615" s="57">
        <f t="shared" si="599"/>
        <v>0</v>
      </c>
      <c r="P1615" s="57">
        <f t="shared" si="600"/>
        <v>0</v>
      </c>
      <c r="Q1615" s="57">
        <f t="shared" si="601"/>
        <v>0</v>
      </c>
      <c r="R1615" s="57">
        <f t="shared" si="602"/>
        <v>0</v>
      </c>
      <c r="S1615" s="57">
        <f t="shared" si="603"/>
        <v>0</v>
      </c>
      <c r="T1615" s="57">
        <f t="shared" si="604"/>
        <v>0</v>
      </c>
      <c r="U1615" s="57">
        <f t="shared" si="605"/>
        <v>0</v>
      </c>
      <c r="V1615" s="58">
        <f t="shared" si="606"/>
        <v>0</v>
      </c>
      <c r="W1615" s="58">
        <f t="shared" si="607"/>
        <v>0</v>
      </c>
      <c r="X1615" s="58">
        <f t="shared" si="608"/>
        <v>0</v>
      </c>
      <c r="Y1615" s="58">
        <f t="shared" si="609"/>
        <v>0</v>
      </c>
      <c r="Z1615">
        <f t="shared" si="593"/>
        <v>226991</v>
      </c>
    </row>
    <row r="1616" spans="1:26" x14ac:dyDescent="0.3">
      <c r="A1616" s="56" t="str">
        <f t="shared" si="595"/>
        <v>OUT TIME</v>
      </c>
      <c r="B1616" s="56" t="str">
        <f t="shared" si="612"/>
        <v>ultimo</v>
      </c>
      <c r="C1616" s="55">
        <f t="shared" si="613"/>
        <v>1</v>
      </c>
      <c r="D1616" t="str">
        <f t="shared" si="613"/>
        <v>Bocas del Toro</v>
      </c>
      <c r="E1616" s="23">
        <f t="shared" si="596"/>
        <v>44109</v>
      </c>
      <c r="F1616" s="54">
        <f t="shared" si="597"/>
        <v>125</v>
      </c>
      <c r="G1616" cm="1">
        <f t="array" ref="G1616">+INDEX('Casos ACUM Prov'!$CK$3:$OM$16,'TODO PROVINCIA'!C1616+1,'TODO PROVINCIA'!F1616)</f>
        <v>0</v>
      </c>
      <c r="H1616">
        <f t="shared" si="589"/>
        <v>0</v>
      </c>
      <c r="I1616" cm="1">
        <f t="array" ref="I1616">+INDEX('Muertes-PROV'!$C$3:$GE$16,$C1616+1,$F1616)</f>
        <v>0</v>
      </c>
      <c r="J1616">
        <f t="shared" si="590"/>
        <v>0</v>
      </c>
      <c r="K1616" cm="1">
        <f t="array" ref="K1616">+INDEX('rECUPERA-prov'!$C$3:$LA$16,$C1616+1,$F1616)</f>
        <v>0</v>
      </c>
      <c r="L1616">
        <f t="shared" si="591"/>
        <v>0</v>
      </c>
      <c r="M1616">
        <f t="shared" si="598"/>
        <v>0</v>
      </c>
      <c r="N1616">
        <f t="shared" si="592"/>
        <v>0</v>
      </c>
      <c r="O1616" s="57">
        <f t="shared" si="599"/>
        <v>0</v>
      </c>
      <c r="P1616" s="57">
        <f t="shared" si="600"/>
        <v>0</v>
      </c>
      <c r="Q1616" s="57">
        <f t="shared" si="601"/>
        <v>0</v>
      </c>
      <c r="R1616" s="57">
        <f t="shared" si="602"/>
        <v>0</v>
      </c>
      <c r="S1616" s="57">
        <f t="shared" si="603"/>
        <v>0</v>
      </c>
      <c r="T1616" s="57">
        <f t="shared" si="604"/>
        <v>0</v>
      </c>
      <c r="U1616" s="57">
        <f t="shared" si="605"/>
        <v>0</v>
      </c>
      <c r="V1616" s="58">
        <f t="shared" si="606"/>
        <v>0</v>
      </c>
      <c r="W1616" s="58">
        <f t="shared" si="607"/>
        <v>0</v>
      </c>
      <c r="X1616" s="58">
        <f t="shared" si="608"/>
        <v>0</v>
      </c>
      <c r="Y1616" s="58">
        <f t="shared" si="609"/>
        <v>0</v>
      </c>
      <c r="Z1616">
        <f t="shared" si="593"/>
        <v>125461</v>
      </c>
    </row>
    <row r="1617" spans="1:26" x14ac:dyDescent="0.3">
      <c r="A1617" s="56" t="str">
        <f t="shared" si="595"/>
        <v>OUT TIME</v>
      </c>
      <c r="B1617" s="56" t="str">
        <f t="shared" si="612"/>
        <v>ultimo</v>
      </c>
      <c r="C1617" s="55">
        <f t="shared" si="613"/>
        <v>2</v>
      </c>
      <c r="D1617" t="str">
        <f t="shared" si="613"/>
        <v>Coclé</v>
      </c>
      <c r="E1617" s="23">
        <f t="shared" si="596"/>
        <v>44109</v>
      </c>
      <c r="F1617" s="54">
        <f t="shared" si="597"/>
        <v>125</v>
      </c>
      <c r="G1617" cm="1">
        <f t="array" ref="G1617">+INDEX('Casos ACUM Prov'!$CK$3:$OM$16,'TODO PROVINCIA'!C1617+1,'TODO PROVINCIA'!F1617)</f>
        <v>0</v>
      </c>
      <c r="H1617">
        <f t="shared" ref="H1617:H1680" si="614">+G1617-G1604</f>
        <v>0</v>
      </c>
      <c r="I1617" cm="1">
        <f t="array" ref="I1617">+INDEX('Muertes-PROV'!$C$3:$GE$16,$C1617+1,$F1617)</f>
        <v>0</v>
      </c>
      <c r="J1617">
        <f t="shared" ref="J1617:J1680" si="615">+I1617-I1604</f>
        <v>0</v>
      </c>
      <c r="K1617" cm="1">
        <f t="array" ref="K1617">+INDEX('rECUPERA-prov'!$C$3:$LA$16,$C1617+1,$F1617)</f>
        <v>0</v>
      </c>
      <c r="L1617">
        <f t="shared" ref="L1617:L1680" si="616">+K1617-K1604</f>
        <v>0</v>
      </c>
      <c r="M1617">
        <f t="shared" si="598"/>
        <v>0</v>
      </c>
      <c r="N1617">
        <f t="shared" ref="N1617:N1680" si="617">+M1617-M1604</f>
        <v>0</v>
      </c>
      <c r="O1617" s="57">
        <f t="shared" si="599"/>
        <v>0</v>
      </c>
      <c r="P1617" s="57">
        <f t="shared" si="600"/>
        <v>0</v>
      </c>
      <c r="Q1617" s="57">
        <f t="shared" si="601"/>
        <v>0</v>
      </c>
      <c r="R1617" s="57">
        <f t="shared" si="602"/>
        <v>0</v>
      </c>
      <c r="S1617" s="57">
        <f t="shared" si="603"/>
        <v>0</v>
      </c>
      <c r="T1617" s="57">
        <f t="shared" si="604"/>
        <v>0</v>
      </c>
      <c r="U1617" s="57">
        <f t="shared" si="605"/>
        <v>0</v>
      </c>
      <c r="V1617" s="58">
        <f t="shared" si="606"/>
        <v>0</v>
      </c>
      <c r="W1617" s="58">
        <f t="shared" si="607"/>
        <v>0</v>
      </c>
      <c r="X1617" s="58">
        <f t="shared" si="608"/>
        <v>0</v>
      </c>
      <c r="Y1617" s="58">
        <f t="shared" si="609"/>
        <v>0</v>
      </c>
      <c r="Z1617">
        <f t="shared" ref="Z1617:Z1680" si="618">+Z1604</f>
        <v>416873</v>
      </c>
    </row>
    <row r="1618" spans="1:26" x14ac:dyDescent="0.3">
      <c r="A1618" s="56" t="str">
        <f t="shared" si="595"/>
        <v>OUT TIME</v>
      </c>
      <c r="B1618" s="56" t="str">
        <f t="shared" si="612"/>
        <v>ultimo</v>
      </c>
      <c r="C1618" s="55">
        <f t="shared" si="613"/>
        <v>3</v>
      </c>
      <c r="D1618" t="str">
        <f t="shared" si="613"/>
        <v>Colón</v>
      </c>
      <c r="E1618" s="23">
        <f t="shared" si="596"/>
        <v>44109</v>
      </c>
      <c r="F1618" s="54">
        <f t="shared" si="597"/>
        <v>125</v>
      </c>
      <c r="G1618" cm="1">
        <f t="array" ref="G1618">+INDEX('Casos ACUM Prov'!$CK$3:$OM$16,'TODO PROVINCIA'!C1618+1,'TODO PROVINCIA'!F1618)</f>
        <v>0</v>
      </c>
      <c r="H1618">
        <f t="shared" si="614"/>
        <v>0</v>
      </c>
      <c r="I1618" cm="1">
        <f t="array" ref="I1618">+INDEX('Muertes-PROV'!$C$3:$GE$16,$C1618+1,$F1618)</f>
        <v>0</v>
      </c>
      <c r="J1618">
        <f t="shared" si="615"/>
        <v>0</v>
      </c>
      <c r="K1618" cm="1">
        <f t="array" ref="K1618">+INDEX('rECUPERA-prov'!$C$3:$LA$16,$C1618+1,$F1618)</f>
        <v>0</v>
      </c>
      <c r="L1618">
        <f t="shared" si="616"/>
        <v>0</v>
      </c>
      <c r="M1618">
        <f t="shared" si="598"/>
        <v>0</v>
      </c>
      <c r="N1618">
        <f t="shared" si="617"/>
        <v>0</v>
      </c>
      <c r="O1618" s="57">
        <f t="shared" si="599"/>
        <v>0</v>
      </c>
      <c r="P1618" s="57">
        <f t="shared" si="600"/>
        <v>0</v>
      </c>
      <c r="Q1618" s="57">
        <f t="shared" si="601"/>
        <v>0</v>
      </c>
      <c r="R1618" s="57">
        <f t="shared" si="602"/>
        <v>0</v>
      </c>
      <c r="S1618" s="57">
        <f t="shared" si="603"/>
        <v>0</v>
      </c>
      <c r="T1618" s="57">
        <f t="shared" si="604"/>
        <v>0</v>
      </c>
      <c r="U1618" s="57">
        <f t="shared" si="605"/>
        <v>0</v>
      </c>
      <c r="V1618" s="58">
        <f t="shared" si="606"/>
        <v>0</v>
      </c>
      <c r="W1618" s="58">
        <f t="shared" si="607"/>
        <v>0</v>
      </c>
      <c r="X1618" s="58">
        <f t="shared" si="608"/>
        <v>0</v>
      </c>
      <c r="Y1618" s="58">
        <f t="shared" si="609"/>
        <v>0</v>
      </c>
      <c r="Z1618">
        <f t="shared" si="618"/>
        <v>233708</v>
      </c>
    </row>
    <row r="1619" spans="1:26" x14ac:dyDescent="0.3">
      <c r="A1619" s="56" t="str">
        <f t="shared" si="595"/>
        <v>OUT TIME</v>
      </c>
      <c r="B1619" s="56" t="str">
        <f t="shared" si="612"/>
        <v>ultimo</v>
      </c>
      <c r="C1619" s="55">
        <f t="shared" si="613"/>
        <v>4</v>
      </c>
      <c r="D1619" t="str">
        <f t="shared" si="613"/>
        <v>Chiriquí</v>
      </c>
      <c r="E1619" s="23">
        <f t="shared" si="596"/>
        <v>44109</v>
      </c>
      <c r="F1619" s="54">
        <f t="shared" si="597"/>
        <v>125</v>
      </c>
      <c r="G1619" cm="1">
        <f t="array" ref="G1619">+INDEX('Casos ACUM Prov'!$CK$3:$OM$16,'TODO PROVINCIA'!C1619+1,'TODO PROVINCIA'!F1619)</f>
        <v>0</v>
      </c>
      <c r="H1619">
        <f t="shared" si="614"/>
        <v>0</v>
      </c>
      <c r="I1619" cm="1">
        <f t="array" ref="I1619">+INDEX('Muertes-PROV'!$C$3:$GE$16,$C1619+1,$F1619)</f>
        <v>0</v>
      </c>
      <c r="J1619">
        <f t="shared" si="615"/>
        <v>0</v>
      </c>
      <c r="K1619" cm="1">
        <f t="array" ref="K1619">+INDEX('rECUPERA-prov'!$C$3:$LA$16,$C1619+1,$F1619)</f>
        <v>0</v>
      </c>
      <c r="L1619">
        <f t="shared" si="616"/>
        <v>0</v>
      </c>
      <c r="M1619">
        <f t="shared" si="598"/>
        <v>0</v>
      </c>
      <c r="N1619">
        <f t="shared" si="617"/>
        <v>0</v>
      </c>
      <c r="O1619" s="57">
        <f t="shared" si="599"/>
        <v>0</v>
      </c>
      <c r="P1619" s="57">
        <f t="shared" si="600"/>
        <v>0</v>
      </c>
      <c r="Q1619" s="57">
        <f t="shared" si="601"/>
        <v>0</v>
      </c>
      <c r="R1619" s="57">
        <f t="shared" si="602"/>
        <v>0</v>
      </c>
      <c r="S1619" s="57">
        <f t="shared" si="603"/>
        <v>0</v>
      </c>
      <c r="T1619" s="57">
        <f t="shared" si="604"/>
        <v>0</v>
      </c>
      <c r="U1619" s="57">
        <f t="shared" si="605"/>
        <v>0</v>
      </c>
      <c r="V1619" s="58">
        <f t="shared" si="606"/>
        <v>0</v>
      </c>
      <c r="W1619" s="58">
        <f t="shared" si="607"/>
        <v>0</v>
      </c>
      <c r="X1619" s="58">
        <f t="shared" si="608"/>
        <v>0</v>
      </c>
      <c r="Y1619" s="58">
        <f t="shared" si="609"/>
        <v>0</v>
      </c>
      <c r="Z1619">
        <f t="shared" si="618"/>
        <v>241928</v>
      </c>
    </row>
    <row r="1620" spans="1:26" x14ac:dyDescent="0.3">
      <c r="A1620" s="56" t="str">
        <f t="shared" si="595"/>
        <v>OUT TIME</v>
      </c>
      <c r="B1620" s="56" t="str">
        <f t="shared" si="612"/>
        <v>ultimo</v>
      </c>
      <c r="C1620" s="55">
        <f t="shared" si="613"/>
        <v>5</v>
      </c>
      <c r="D1620" t="str">
        <f t="shared" si="613"/>
        <v>Darién</v>
      </c>
      <c r="E1620" s="23">
        <f t="shared" si="596"/>
        <v>44109</v>
      </c>
      <c r="F1620" s="54">
        <f t="shared" si="597"/>
        <v>125</v>
      </c>
      <c r="G1620" cm="1">
        <f t="array" ref="G1620">+INDEX('Casos ACUM Prov'!$CK$3:$OM$16,'TODO PROVINCIA'!C1620+1,'TODO PROVINCIA'!F1620)</f>
        <v>0</v>
      </c>
      <c r="H1620">
        <f t="shared" si="614"/>
        <v>0</v>
      </c>
      <c r="I1620" cm="1">
        <f t="array" ref="I1620">+INDEX('Muertes-PROV'!$C$3:$GE$16,$C1620+1,$F1620)</f>
        <v>0</v>
      </c>
      <c r="J1620">
        <f t="shared" si="615"/>
        <v>0</v>
      </c>
      <c r="K1620" cm="1">
        <f t="array" ref="K1620">+INDEX('rECUPERA-prov'!$C$3:$LA$16,$C1620+1,$F1620)</f>
        <v>0</v>
      </c>
      <c r="L1620">
        <f t="shared" si="616"/>
        <v>0</v>
      </c>
      <c r="M1620">
        <f t="shared" si="598"/>
        <v>0</v>
      </c>
      <c r="N1620">
        <f t="shared" si="617"/>
        <v>0</v>
      </c>
      <c r="O1620" s="57">
        <f t="shared" si="599"/>
        <v>0</v>
      </c>
      <c r="P1620" s="57">
        <f t="shared" si="600"/>
        <v>0</v>
      </c>
      <c r="Q1620" s="57">
        <f t="shared" si="601"/>
        <v>0</v>
      </c>
      <c r="R1620" s="57">
        <f t="shared" si="602"/>
        <v>0</v>
      </c>
      <c r="S1620" s="57">
        <f t="shared" si="603"/>
        <v>0</v>
      </c>
      <c r="T1620" s="57">
        <f t="shared" si="604"/>
        <v>0</v>
      </c>
      <c r="U1620" s="57">
        <f t="shared" si="605"/>
        <v>0</v>
      </c>
      <c r="V1620" s="58">
        <f t="shared" si="606"/>
        <v>0</v>
      </c>
      <c r="W1620" s="58">
        <f t="shared" si="607"/>
        <v>0</v>
      </c>
      <c r="X1620" s="58">
        <f t="shared" si="608"/>
        <v>0</v>
      </c>
      <c r="Y1620" s="58">
        <f t="shared" si="609"/>
        <v>0</v>
      </c>
      <c r="Z1620">
        <f t="shared" si="618"/>
        <v>10001</v>
      </c>
    </row>
    <row r="1621" spans="1:26" x14ac:dyDescent="0.3">
      <c r="A1621" s="56" t="str">
        <f t="shared" si="595"/>
        <v>OUT TIME</v>
      </c>
      <c r="B1621" s="56" t="str">
        <f t="shared" si="612"/>
        <v>ultimo</v>
      </c>
      <c r="C1621" s="55">
        <f t="shared" si="613"/>
        <v>6</v>
      </c>
      <c r="D1621" t="str">
        <f t="shared" si="613"/>
        <v>Herrera</v>
      </c>
      <c r="E1621" s="23">
        <f t="shared" si="596"/>
        <v>44109</v>
      </c>
      <c r="F1621" s="54">
        <f t="shared" si="597"/>
        <v>125</v>
      </c>
      <c r="G1621" cm="1">
        <f t="array" ref="G1621">+INDEX('Casos ACUM Prov'!$CK$3:$OM$16,'TODO PROVINCIA'!C1621+1,'TODO PROVINCIA'!F1621)</f>
        <v>0</v>
      </c>
      <c r="H1621">
        <f t="shared" si="614"/>
        <v>0</v>
      </c>
      <c r="I1621" cm="1">
        <f t="array" ref="I1621">+INDEX('Muertes-PROV'!$C$3:$GE$16,$C1621+1,$F1621)</f>
        <v>0</v>
      </c>
      <c r="J1621">
        <f t="shared" si="615"/>
        <v>0</v>
      </c>
      <c r="K1621" cm="1">
        <f t="array" ref="K1621">+INDEX('rECUPERA-prov'!$C$3:$LA$16,$C1621+1,$F1621)</f>
        <v>0</v>
      </c>
      <c r="L1621">
        <f t="shared" si="616"/>
        <v>0</v>
      </c>
      <c r="M1621">
        <f t="shared" si="598"/>
        <v>0</v>
      </c>
      <c r="N1621">
        <f t="shared" si="617"/>
        <v>0</v>
      </c>
      <c r="O1621" s="57">
        <f t="shared" si="599"/>
        <v>0</v>
      </c>
      <c r="P1621" s="57">
        <f t="shared" si="600"/>
        <v>0</v>
      </c>
      <c r="Q1621" s="57">
        <f t="shared" si="601"/>
        <v>0</v>
      </c>
      <c r="R1621" s="57">
        <f t="shared" si="602"/>
        <v>0</v>
      </c>
      <c r="S1621" s="57">
        <f t="shared" si="603"/>
        <v>0</v>
      </c>
      <c r="T1621" s="57">
        <f t="shared" si="604"/>
        <v>0</v>
      </c>
      <c r="U1621" s="57">
        <f t="shared" si="605"/>
        <v>0</v>
      </c>
      <c r="V1621" s="58">
        <f t="shared" si="606"/>
        <v>0</v>
      </c>
      <c r="W1621" s="58">
        <f t="shared" si="607"/>
        <v>0</v>
      </c>
      <c r="X1621" s="58">
        <f t="shared" si="608"/>
        <v>0</v>
      </c>
      <c r="Y1621" s="58">
        <f t="shared" si="609"/>
        <v>0</v>
      </c>
      <c r="Z1621">
        <f t="shared" si="618"/>
        <v>33109</v>
      </c>
    </row>
    <row r="1622" spans="1:26" x14ac:dyDescent="0.3">
      <c r="A1622" s="56" t="str">
        <f t="shared" si="595"/>
        <v>OUT TIME</v>
      </c>
      <c r="B1622" s="56" t="str">
        <f t="shared" si="612"/>
        <v>ultimo</v>
      </c>
      <c r="C1622" s="55">
        <f t="shared" si="613"/>
        <v>7</v>
      </c>
      <c r="D1622" t="str">
        <f t="shared" si="613"/>
        <v>Los Santos</v>
      </c>
      <c r="E1622" s="23">
        <f t="shared" si="596"/>
        <v>44109</v>
      </c>
      <c r="F1622" s="54">
        <f t="shared" si="597"/>
        <v>125</v>
      </c>
      <c r="G1622" cm="1">
        <f t="array" ref="G1622">+INDEX('Casos ACUM Prov'!$CK$3:$OM$16,'TODO PROVINCIA'!C1622+1,'TODO PROVINCIA'!F1622)</f>
        <v>0</v>
      </c>
      <c r="H1622">
        <f t="shared" si="614"/>
        <v>0</v>
      </c>
      <c r="I1622" cm="1">
        <f t="array" ref="I1622">+INDEX('Muertes-PROV'!$C$3:$GE$16,$C1622+1,$F1622)</f>
        <v>0</v>
      </c>
      <c r="J1622">
        <f t="shared" si="615"/>
        <v>0</v>
      </c>
      <c r="K1622" cm="1">
        <f t="array" ref="K1622">+INDEX('rECUPERA-prov'!$C$3:$LA$16,$C1622+1,$F1622)</f>
        <v>0</v>
      </c>
      <c r="L1622">
        <f t="shared" si="616"/>
        <v>0</v>
      </c>
      <c r="M1622">
        <f t="shared" si="598"/>
        <v>0</v>
      </c>
      <c r="N1622">
        <f t="shared" si="617"/>
        <v>0</v>
      </c>
      <c r="O1622" s="57">
        <f t="shared" si="599"/>
        <v>0</v>
      </c>
      <c r="P1622" s="57">
        <f t="shared" si="600"/>
        <v>0</v>
      </c>
      <c r="Q1622" s="57">
        <f t="shared" si="601"/>
        <v>0</v>
      </c>
      <c r="R1622" s="57">
        <f t="shared" si="602"/>
        <v>0</v>
      </c>
      <c r="S1622" s="57">
        <f t="shared" si="603"/>
        <v>0</v>
      </c>
      <c r="T1622" s="57">
        <f t="shared" si="604"/>
        <v>0</v>
      </c>
      <c r="U1622" s="57">
        <f t="shared" si="605"/>
        <v>0</v>
      </c>
      <c r="V1622" s="58">
        <f t="shared" si="606"/>
        <v>0</v>
      </c>
      <c r="W1622" s="58">
        <f t="shared" si="607"/>
        <v>0</v>
      </c>
      <c r="X1622" s="58">
        <f t="shared" si="608"/>
        <v>0</v>
      </c>
      <c r="Y1622" s="58">
        <f t="shared" si="609"/>
        <v>0</v>
      </c>
      <c r="Z1622">
        <f t="shared" si="618"/>
        <v>156747</v>
      </c>
    </row>
    <row r="1623" spans="1:26" x14ac:dyDescent="0.3">
      <c r="A1623" s="56" t="str">
        <f t="shared" si="595"/>
        <v>OUT TIME</v>
      </c>
      <c r="B1623" s="56" t="str">
        <f t="shared" si="612"/>
        <v>ultimo</v>
      </c>
      <c r="C1623" s="55">
        <f t="shared" si="613"/>
        <v>8</v>
      </c>
      <c r="D1623" t="str">
        <f t="shared" si="613"/>
        <v>Panamá</v>
      </c>
      <c r="E1623" s="23">
        <f t="shared" si="596"/>
        <v>44109</v>
      </c>
      <c r="F1623" s="54">
        <f t="shared" si="597"/>
        <v>125</v>
      </c>
      <c r="G1623" cm="1">
        <f t="array" ref="G1623">+INDEX('Casos ACUM Prov'!$CK$3:$OM$16,'TODO PROVINCIA'!C1623+1,'TODO PROVINCIA'!F1623)</f>
        <v>0</v>
      </c>
      <c r="H1623">
        <f t="shared" si="614"/>
        <v>0</v>
      </c>
      <c r="I1623" cm="1">
        <f t="array" ref="I1623">+INDEX('Muertes-PROV'!$C$3:$GE$16,$C1623+1,$F1623)</f>
        <v>0</v>
      </c>
      <c r="J1623">
        <f t="shared" si="615"/>
        <v>0</v>
      </c>
      <c r="K1623" cm="1">
        <f t="array" ref="K1623">+INDEX('rECUPERA-prov'!$C$3:$LA$16,$C1623+1,$F1623)</f>
        <v>0</v>
      </c>
      <c r="L1623">
        <f t="shared" si="616"/>
        <v>0</v>
      </c>
      <c r="M1623">
        <f t="shared" si="598"/>
        <v>0</v>
      </c>
      <c r="N1623">
        <f t="shared" si="617"/>
        <v>0</v>
      </c>
      <c r="O1623" s="57">
        <f t="shared" si="599"/>
        <v>0</v>
      </c>
      <c r="P1623" s="57">
        <f t="shared" si="600"/>
        <v>0</v>
      </c>
      <c r="Q1623" s="57">
        <f t="shared" si="601"/>
        <v>0</v>
      </c>
      <c r="R1623" s="57">
        <f t="shared" si="602"/>
        <v>0</v>
      </c>
      <c r="S1623" s="57">
        <f t="shared" si="603"/>
        <v>0</v>
      </c>
      <c r="T1623" s="57">
        <f t="shared" si="604"/>
        <v>0</v>
      </c>
      <c r="U1623" s="57">
        <f t="shared" si="605"/>
        <v>0</v>
      </c>
      <c r="V1623" s="58">
        <f t="shared" si="606"/>
        <v>0</v>
      </c>
      <c r="W1623" s="58">
        <f t="shared" si="607"/>
        <v>0</v>
      </c>
      <c r="X1623" s="58">
        <f t="shared" si="608"/>
        <v>0</v>
      </c>
      <c r="Y1623" s="58">
        <f t="shared" si="609"/>
        <v>0</v>
      </c>
      <c r="Z1623">
        <f t="shared" si="618"/>
        <v>109955</v>
      </c>
    </row>
    <row r="1624" spans="1:26" x14ac:dyDescent="0.3">
      <c r="A1624" s="56" t="str">
        <f t="shared" si="595"/>
        <v>OUT TIME</v>
      </c>
      <c r="B1624" s="56" t="str">
        <f t="shared" si="612"/>
        <v>ultimo</v>
      </c>
      <c r="C1624" s="55">
        <f t="shared" si="613"/>
        <v>9</v>
      </c>
      <c r="D1624" t="str">
        <f t="shared" si="613"/>
        <v>Veraguas</v>
      </c>
      <c r="E1624" s="23">
        <f t="shared" si="596"/>
        <v>44109</v>
      </c>
      <c r="F1624" s="54">
        <f t="shared" si="597"/>
        <v>125</v>
      </c>
      <c r="G1624" cm="1">
        <f t="array" ref="G1624">+INDEX('Casos ACUM Prov'!$CK$3:$OM$16,'TODO PROVINCIA'!C1624+1,'TODO PROVINCIA'!F1624)</f>
        <v>0</v>
      </c>
      <c r="H1624">
        <f t="shared" si="614"/>
        <v>0</v>
      </c>
      <c r="I1624" cm="1">
        <f t="array" ref="I1624">+INDEX('Muertes-PROV'!$C$3:$GE$16,$C1624+1,$F1624)</f>
        <v>0</v>
      </c>
      <c r="J1624">
        <f t="shared" si="615"/>
        <v>0</v>
      </c>
      <c r="K1624" cm="1">
        <f t="array" ref="K1624">+INDEX('rECUPERA-prov'!$C$3:$LA$16,$C1624+1,$F1624)</f>
        <v>0</v>
      </c>
      <c r="L1624">
        <f t="shared" si="616"/>
        <v>0</v>
      </c>
      <c r="M1624">
        <f t="shared" si="598"/>
        <v>0</v>
      </c>
      <c r="N1624">
        <f t="shared" si="617"/>
        <v>0</v>
      </c>
      <c r="O1624" s="57">
        <f t="shared" si="599"/>
        <v>0</v>
      </c>
      <c r="P1624" s="57">
        <f t="shared" si="600"/>
        <v>0</v>
      </c>
      <c r="Q1624" s="57">
        <f t="shared" si="601"/>
        <v>0</v>
      </c>
      <c r="R1624" s="57">
        <f t="shared" si="602"/>
        <v>0</v>
      </c>
      <c r="S1624" s="57">
        <f t="shared" si="603"/>
        <v>0</v>
      </c>
      <c r="T1624" s="57">
        <f t="shared" si="604"/>
        <v>0</v>
      </c>
      <c r="U1624" s="57">
        <f t="shared" si="605"/>
        <v>0</v>
      </c>
      <c r="V1624" s="58">
        <f t="shared" si="606"/>
        <v>0</v>
      </c>
      <c r="W1624" s="58">
        <f t="shared" si="607"/>
        <v>0</v>
      </c>
      <c r="X1624" s="58">
        <f t="shared" si="608"/>
        <v>0</v>
      </c>
      <c r="Y1624" s="58">
        <f t="shared" si="609"/>
        <v>0</v>
      </c>
      <c r="Z1624">
        <f t="shared" si="618"/>
        <v>109955</v>
      </c>
    </row>
    <row r="1625" spans="1:26" x14ac:dyDescent="0.3">
      <c r="A1625" s="56" t="str">
        <f t="shared" si="595"/>
        <v>OUT TIME</v>
      </c>
      <c r="B1625" s="56" t="str">
        <f t="shared" si="612"/>
        <v>ultimo</v>
      </c>
      <c r="C1625" s="55">
        <f t="shared" si="613"/>
        <v>10</v>
      </c>
      <c r="D1625" t="str">
        <f t="shared" si="613"/>
        <v>Comarca Kuna Yala</v>
      </c>
      <c r="E1625" s="23">
        <f t="shared" si="596"/>
        <v>44109</v>
      </c>
      <c r="F1625" s="54">
        <f t="shared" si="597"/>
        <v>125</v>
      </c>
      <c r="G1625" cm="1">
        <f t="array" ref="G1625">+INDEX('Casos ACUM Prov'!$CK$3:$OM$16,'TODO PROVINCIA'!C1625+1,'TODO PROVINCIA'!F1625)</f>
        <v>0</v>
      </c>
      <c r="H1625">
        <f t="shared" si="614"/>
        <v>0</v>
      </c>
      <c r="I1625" cm="1">
        <f t="array" ref="I1625">+INDEX('Muertes-PROV'!$C$3:$GE$16,$C1625+1,$F1625)</f>
        <v>0</v>
      </c>
      <c r="J1625">
        <f t="shared" si="615"/>
        <v>0</v>
      </c>
      <c r="K1625" cm="1">
        <f t="array" ref="K1625">+INDEX('rECUPERA-prov'!$C$3:$LA$16,$C1625+1,$F1625)</f>
        <v>0</v>
      </c>
      <c r="L1625">
        <f t="shared" si="616"/>
        <v>0</v>
      </c>
      <c r="M1625">
        <f t="shared" si="598"/>
        <v>0</v>
      </c>
      <c r="N1625">
        <f t="shared" si="617"/>
        <v>0</v>
      </c>
      <c r="O1625" s="57">
        <f t="shared" si="599"/>
        <v>0</v>
      </c>
      <c r="P1625" s="57">
        <f t="shared" si="600"/>
        <v>0</v>
      </c>
      <c r="Q1625" s="57">
        <f t="shared" si="601"/>
        <v>0</v>
      </c>
      <c r="R1625" s="57">
        <f t="shared" si="602"/>
        <v>0</v>
      </c>
      <c r="S1625" s="57">
        <f t="shared" si="603"/>
        <v>0</v>
      </c>
      <c r="T1625" s="57">
        <f t="shared" si="604"/>
        <v>0</v>
      </c>
      <c r="U1625" s="57">
        <f t="shared" si="605"/>
        <v>0</v>
      </c>
      <c r="V1625" s="58">
        <f t="shared" si="606"/>
        <v>0</v>
      </c>
      <c r="W1625" s="58">
        <f t="shared" si="607"/>
        <v>0</v>
      </c>
      <c r="X1625" s="58">
        <f t="shared" si="608"/>
        <v>0</v>
      </c>
      <c r="Y1625" s="58">
        <f t="shared" si="609"/>
        <v>0</v>
      </c>
      <c r="Z1625">
        <f t="shared" si="618"/>
        <v>89592</v>
      </c>
    </row>
    <row r="1626" spans="1:26" x14ac:dyDescent="0.3">
      <c r="A1626" s="56" t="str">
        <f t="shared" si="595"/>
        <v>OUT TIME</v>
      </c>
      <c r="B1626" s="56" t="str">
        <f t="shared" si="612"/>
        <v>ultimo</v>
      </c>
      <c r="C1626" s="55">
        <f t="shared" si="613"/>
        <v>11</v>
      </c>
      <c r="D1626" t="str">
        <f t="shared" si="613"/>
        <v>Comarca Emberá Wounaán</v>
      </c>
      <c r="E1626" s="23">
        <f t="shared" si="596"/>
        <v>44109</v>
      </c>
      <c r="F1626" s="54">
        <f t="shared" si="597"/>
        <v>125</v>
      </c>
      <c r="G1626" cm="1">
        <f t="array" ref="G1626">+INDEX('Casos ACUM Prov'!$CK$3:$OM$16,'TODO PROVINCIA'!C1626+1,'TODO PROVINCIA'!F1626)</f>
        <v>0</v>
      </c>
      <c r="H1626">
        <f t="shared" si="614"/>
        <v>0</v>
      </c>
      <c r="I1626" cm="1">
        <f t="array" ref="I1626">+INDEX('Muertes-PROV'!$C$3:$GE$16,$C1626+1,$F1626)</f>
        <v>0</v>
      </c>
      <c r="J1626">
        <f t="shared" si="615"/>
        <v>0</v>
      </c>
      <c r="K1626" cm="1">
        <f t="array" ref="K1626">+INDEX('rECUPERA-prov'!$C$3:$LA$16,$C1626+1,$F1626)</f>
        <v>0</v>
      </c>
      <c r="L1626">
        <f t="shared" si="616"/>
        <v>0</v>
      </c>
      <c r="M1626">
        <f t="shared" si="598"/>
        <v>0</v>
      </c>
      <c r="N1626">
        <f t="shared" si="617"/>
        <v>0</v>
      </c>
      <c r="O1626" s="57">
        <f t="shared" si="599"/>
        <v>0</v>
      </c>
      <c r="P1626" s="57">
        <f t="shared" si="600"/>
        <v>0</v>
      </c>
      <c r="Q1626" s="57">
        <f t="shared" si="601"/>
        <v>0</v>
      </c>
      <c r="R1626" s="57">
        <f t="shared" si="602"/>
        <v>0</v>
      </c>
      <c r="S1626" s="57">
        <f t="shared" si="603"/>
        <v>0</v>
      </c>
      <c r="T1626" s="57">
        <f t="shared" si="604"/>
        <v>0</v>
      </c>
      <c r="U1626" s="57">
        <f t="shared" si="605"/>
        <v>0</v>
      </c>
      <c r="V1626" s="58">
        <f t="shared" si="606"/>
        <v>0</v>
      </c>
      <c r="W1626" s="58">
        <f t="shared" si="607"/>
        <v>0</v>
      </c>
      <c r="X1626" s="58">
        <f t="shared" si="608"/>
        <v>0</v>
      </c>
      <c r="Y1626" s="58">
        <f t="shared" si="609"/>
        <v>0</v>
      </c>
      <c r="Z1626">
        <f t="shared" si="618"/>
        <v>1249032</v>
      </c>
    </row>
    <row r="1627" spans="1:26" x14ac:dyDescent="0.3">
      <c r="A1627" s="56" t="str">
        <f t="shared" si="595"/>
        <v>OUT TIME</v>
      </c>
      <c r="B1627" s="56" t="str">
        <f t="shared" si="612"/>
        <v>ultimo</v>
      </c>
      <c r="C1627" s="55">
        <f t="shared" si="613"/>
        <v>12</v>
      </c>
      <c r="D1627" t="str">
        <f t="shared" si="613"/>
        <v>Comarca Ngäbe Buglé</v>
      </c>
      <c r="E1627" s="23">
        <f t="shared" si="596"/>
        <v>44109</v>
      </c>
      <c r="F1627" s="54">
        <f t="shared" si="597"/>
        <v>125</v>
      </c>
      <c r="G1627" cm="1">
        <f t="array" ref="G1627">+INDEX('Casos ACUM Prov'!$CK$3:$OM$16,'TODO PROVINCIA'!C1627+1,'TODO PROVINCIA'!F1627)</f>
        <v>0</v>
      </c>
      <c r="H1627">
        <f t="shared" si="614"/>
        <v>0</v>
      </c>
      <c r="I1627" cm="1">
        <f t="array" ref="I1627">+INDEX('Muertes-PROV'!$C$3:$GE$16,$C1627+1,$F1627)</f>
        <v>0</v>
      </c>
      <c r="J1627">
        <f t="shared" si="615"/>
        <v>0</v>
      </c>
      <c r="K1627" cm="1">
        <f t="array" ref="K1627">+INDEX('rECUPERA-prov'!$C$3:$LA$16,$C1627+1,$F1627)</f>
        <v>0</v>
      </c>
      <c r="L1627">
        <f t="shared" si="616"/>
        <v>0</v>
      </c>
      <c r="M1627">
        <f t="shared" si="598"/>
        <v>0</v>
      </c>
      <c r="N1627">
        <f t="shared" si="617"/>
        <v>0</v>
      </c>
      <c r="O1627" s="57">
        <f t="shared" si="599"/>
        <v>0</v>
      </c>
      <c r="P1627" s="57">
        <f t="shared" si="600"/>
        <v>0</v>
      </c>
      <c r="Q1627" s="57">
        <f t="shared" si="601"/>
        <v>0</v>
      </c>
      <c r="R1627" s="57">
        <f t="shared" si="602"/>
        <v>0</v>
      </c>
      <c r="S1627" s="57">
        <f t="shared" si="603"/>
        <v>0</v>
      </c>
      <c r="T1627" s="57">
        <f t="shared" si="604"/>
        <v>0</v>
      </c>
      <c r="U1627" s="57">
        <f t="shared" si="605"/>
        <v>0</v>
      </c>
      <c r="V1627" s="58">
        <f t="shared" si="606"/>
        <v>0</v>
      </c>
      <c r="W1627" s="58">
        <f t="shared" si="607"/>
        <v>0</v>
      </c>
      <c r="X1627" s="58">
        <f t="shared" si="608"/>
        <v>0</v>
      </c>
      <c r="Y1627" s="58">
        <f t="shared" si="609"/>
        <v>0</v>
      </c>
      <c r="Z1627">
        <f t="shared" si="618"/>
        <v>464038</v>
      </c>
    </row>
    <row r="1628" spans="1:26" x14ac:dyDescent="0.3">
      <c r="A1628" s="56" t="str">
        <f t="shared" si="595"/>
        <v>OUT TIME</v>
      </c>
      <c r="B1628" s="56" t="str">
        <f t="shared" si="612"/>
        <v>ultimo</v>
      </c>
      <c r="C1628" s="55">
        <f t="shared" ref="C1628:D1643" si="619">+C1615</f>
        <v>13</v>
      </c>
      <c r="D1628" t="str">
        <f t="shared" si="619"/>
        <v>Panamá Oeste</v>
      </c>
      <c r="E1628" s="23">
        <f t="shared" si="596"/>
        <v>44109</v>
      </c>
      <c r="F1628" s="54">
        <f t="shared" si="597"/>
        <v>125</v>
      </c>
      <c r="G1628" cm="1">
        <f t="array" ref="G1628">+INDEX('Casos ACUM Prov'!$CK$3:$OM$16,'TODO PROVINCIA'!C1628+1,'TODO PROVINCIA'!F1628)</f>
        <v>0</v>
      </c>
      <c r="H1628">
        <f t="shared" si="614"/>
        <v>0</v>
      </c>
      <c r="I1628" cm="1">
        <f t="array" ref="I1628">+INDEX('Muertes-PROV'!$C$3:$GE$16,$C1628+1,$F1628)</f>
        <v>0</v>
      </c>
      <c r="J1628">
        <f t="shared" si="615"/>
        <v>0</v>
      </c>
      <c r="K1628" cm="1">
        <f t="array" ref="K1628">+INDEX('rECUPERA-prov'!$C$3:$LA$16,$C1628+1,$F1628)</f>
        <v>0</v>
      </c>
      <c r="L1628">
        <f t="shared" si="616"/>
        <v>0</v>
      </c>
      <c r="M1628">
        <f t="shared" si="598"/>
        <v>0</v>
      </c>
      <c r="N1628">
        <f t="shared" si="617"/>
        <v>0</v>
      </c>
      <c r="O1628" s="57">
        <f t="shared" si="599"/>
        <v>0</v>
      </c>
      <c r="P1628" s="57">
        <f t="shared" si="600"/>
        <v>0</v>
      </c>
      <c r="Q1628" s="57">
        <f t="shared" si="601"/>
        <v>0</v>
      </c>
      <c r="R1628" s="57">
        <f t="shared" si="602"/>
        <v>0</v>
      </c>
      <c r="S1628" s="57">
        <f t="shared" si="603"/>
        <v>0</v>
      </c>
      <c r="T1628" s="57">
        <f t="shared" si="604"/>
        <v>0</v>
      </c>
      <c r="U1628" s="57">
        <f t="shared" si="605"/>
        <v>0</v>
      </c>
      <c r="V1628" s="58">
        <f t="shared" si="606"/>
        <v>0</v>
      </c>
      <c r="W1628" s="58">
        <f t="shared" si="607"/>
        <v>0</v>
      </c>
      <c r="X1628" s="58">
        <f t="shared" si="608"/>
        <v>0</v>
      </c>
      <c r="Y1628" s="58">
        <f t="shared" si="609"/>
        <v>0</v>
      </c>
      <c r="Z1628">
        <f t="shared" si="618"/>
        <v>226991</v>
      </c>
    </row>
    <row r="1629" spans="1:26" x14ac:dyDescent="0.3">
      <c r="A1629" s="56" t="str">
        <f t="shared" ref="A1629:A1692" si="620">+IFERROR(IF(AND(G1629=0,K1629=0,I1629=0),"OUT TIME","ON"),"OUT TIME")</f>
        <v>OUT TIME</v>
      </c>
      <c r="B1629" s="56" t="str">
        <f t="shared" si="612"/>
        <v>ultimo</v>
      </c>
      <c r="C1629" s="55">
        <f t="shared" si="619"/>
        <v>1</v>
      </c>
      <c r="D1629" t="str">
        <f t="shared" si="619"/>
        <v>Bocas del Toro</v>
      </c>
      <c r="E1629" s="23">
        <f t="shared" ref="E1629:E1692" si="621">+IF(C1629=1,E1628+1,E1628)</f>
        <v>44110</v>
      </c>
      <c r="F1629" s="54">
        <f t="shared" ref="F1629:F1692" si="622">+IF(C1629=1,F1628+1,F1628)</f>
        <v>126</v>
      </c>
      <c r="G1629" cm="1">
        <f t="array" ref="G1629">+INDEX('Casos ACUM Prov'!$CK$3:$OM$16,'TODO PROVINCIA'!C1629+1,'TODO PROVINCIA'!F1629)</f>
        <v>0</v>
      </c>
      <c r="H1629">
        <f t="shared" si="614"/>
        <v>0</v>
      </c>
      <c r="I1629" cm="1">
        <f t="array" ref="I1629">+INDEX('Muertes-PROV'!$C$3:$GE$16,$C1629+1,$F1629)</f>
        <v>0</v>
      </c>
      <c r="J1629">
        <f t="shared" si="615"/>
        <v>0</v>
      </c>
      <c r="K1629" cm="1">
        <f t="array" ref="K1629">+INDEX('rECUPERA-prov'!$C$3:$LA$16,$C1629+1,$F1629)</f>
        <v>0</v>
      </c>
      <c r="L1629">
        <f t="shared" si="616"/>
        <v>0</v>
      </c>
      <c r="M1629">
        <f t="shared" ref="M1629:M1692" si="623">+G1629-I1629-K1629</f>
        <v>0</v>
      </c>
      <c r="N1629">
        <f t="shared" si="617"/>
        <v>0</v>
      </c>
      <c r="O1629" s="57">
        <f t="shared" ref="O1629:O1692" si="624">+IFERROR(I1629/G1629,0)</f>
        <v>0</v>
      </c>
      <c r="P1629" s="57">
        <f t="shared" ref="P1629:P1692" si="625">+IFERROR(K1629/G1629,0)</f>
        <v>0</v>
      </c>
      <c r="Q1629" s="57">
        <f t="shared" ref="Q1629:Q1692" si="626">+IFERROR(M1629/G1629,0)</f>
        <v>0</v>
      </c>
      <c r="R1629" s="57">
        <f t="shared" ref="R1629:R1692" si="627">+IFERROR(H1629/G1629,0)</f>
        <v>0</v>
      </c>
      <c r="S1629" s="57">
        <f t="shared" ref="S1629:S1692" si="628">+IFERROR(J1629/I1629,0)</f>
        <v>0</v>
      </c>
      <c r="T1629" s="57">
        <f t="shared" ref="T1629:T1692" si="629">+IFERROR(L1629/K1629,0)</f>
        <v>0</v>
      </c>
      <c r="U1629" s="57">
        <f t="shared" ref="U1629:U1692" si="630">+IFERROR(N1629/M1629,0)</f>
        <v>0</v>
      </c>
      <c r="V1629" s="58">
        <f t="shared" ref="V1629:V1692" si="631">+G1629/($Z1629/1000000)</f>
        <v>0</v>
      </c>
      <c r="W1629" s="58">
        <f t="shared" ref="W1629:W1692" si="632">+I1629/($Z1629/1000000)</f>
        <v>0</v>
      </c>
      <c r="X1629" s="58">
        <f t="shared" ref="X1629:X1692" si="633">+K1629/($Z1629/1000000)</f>
        <v>0</v>
      </c>
      <c r="Y1629" s="58">
        <f t="shared" ref="Y1629:Y1692" si="634">+M1629/($Z1629/1000000)</f>
        <v>0</v>
      </c>
      <c r="Z1629">
        <f t="shared" si="618"/>
        <v>125461</v>
      </c>
    </row>
    <row r="1630" spans="1:26" x14ac:dyDescent="0.3">
      <c r="A1630" s="56" t="str">
        <f t="shared" si="620"/>
        <v>OUT TIME</v>
      </c>
      <c r="B1630" s="56" t="str">
        <f t="shared" si="612"/>
        <v>ultimo</v>
      </c>
      <c r="C1630" s="55">
        <f t="shared" si="619"/>
        <v>2</v>
      </c>
      <c r="D1630" t="str">
        <f t="shared" si="619"/>
        <v>Coclé</v>
      </c>
      <c r="E1630" s="23">
        <f t="shared" si="621"/>
        <v>44110</v>
      </c>
      <c r="F1630" s="54">
        <f t="shared" si="622"/>
        <v>126</v>
      </c>
      <c r="G1630" cm="1">
        <f t="array" ref="G1630">+INDEX('Casos ACUM Prov'!$CK$3:$OM$16,'TODO PROVINCIA'!C1630+1,'TODO PROVINCIA'!F1630)</f>
        <v>0</v>
      </c>
      <c r="H1630">
        <f t="shared" si="614"/>
        <v>0</v>
      </c>
      <c r="I1630" cm="1">
        <f t="array" ref="I1630">+INDEX('Muertes-PROV'!$C$3:$GE$16,$C1630+1,$F1630)</f>
        <v>0</v>
      </c>
      <c r="J1630">
        <f t="shared" si="615"/>
        <v>0</v>
      </c>
      <c r="K1630" cm="1">
        <f t="array" ref="K1630">+INDEX('rECUPERA-prov'!$C$3:$LA$16,$C1630+1,$F1630)</f>
        <v>0</v>
      </c>
      <c r="L1630">
        <f t="shared" si="616"/>
        <v>0</v>
      </c>
      <c r="M1630">
        <f t="shared" si="623"/>
        <v>0</v>
      </c>
      <c r="N1630">
        <f t="shared" si="617"/>
        <v>0</v>
      </c>
      <c r="O1630" s="57">
        <f t="shared" si="624"/>
        <v>0</v>
      </c>
      <c r="P1630" s="57">
        <f t="shared" si="625"/>
        <v>0</v>
      </c>
      <c r="Q1630" s="57">
        <f t="shared" si="626"/>
        <v>0</v>
      </c>
      <c r="R1630" s="57">
        <f t="shared" si="627"/>
        <v>0</v>
      </c>
      <c r="S1630" s="57">
        <f t="shared" si="628"/>
        <v>0</v>
      </c>
      <c r="T1630" s="57">
        <f t="shared" si="629"/>
        <v>0</v>
      </c>
      <c r="U1630" s="57">
        <f t="shared" si="630"/>
        <v>0</v>
      </c>
      <c r="V1630" s="58">
        <f t="shared" si="631"/>
        <v>0</v>
      </c>
      <c r="W1630" s="58">
        <f t="shared" si="632"/>
        <v>0</v>
      </c>
      <c r="X1630" s="58">
        <f t="shared" si="633"/>
        <v>0</v>
      </c>
      <c r="Y1630" s="58">
        <f t="shared" si="634"/>
        <v>0</v>
      </c>
      <c r="Z1630">
        <f t="shared" si="618"/>
        <v>416873</v>
      </c>
    </row>
    <row r="1631" spans="1:26" x14ac:dyDescent="0.3">
      <c r="A1631" s="56" t="str">
        <f t="shared" si="620"/>
        <v>OUT TIME</v>
      </c>
      <c r="B1631" s="56" t="str">
        <f t="shared" si="612"/>
        <v>ultimo</v>
      </c>
      <c r="C1631" s="55">
        <f t="shared" si="619"/>
        <v>3</v>
      </c>
      <c r="D1631" t="str">
        <f t="shared" si="619"/>
        <v>Colón</v>
      </c>
      <c r="E1631" s="23">
        <f t="shared" si="621"/>
        <v>44110</v>
      </c>
      <c r="F1631" s="54">
        <f t="shared" si="622"/>
        <v>126</v>
      </c>
      <c r="G1631" cm="1">
        <f t="array" ref="G1631">+INDEX('Casos ACUM Prov'!$CK$3:$OM$16,'TODO PROVINCIA'!C1631+1,'TODO PROVINCIA'!F1631)</f>
        <v>0</v>
      </c>
      <c r="H1631">
        <f t="shared" si="614"/>
        <v>0</v>
      </c>
      <c r="I1631" cm="1">
        <f t="array" ref="I1631">+INDEX('Muertes-PROV'!$C$3:$GE$16,$C1631+1,$F1631)</f>
        <v>0</v>
      </c>
      <c r="J1631">
        <f t="shared" si="615"/>
        <v>0</v>
      </c>
      <c r="K1631" cm="1">
        <f t="array" ref="K1631">+INDEX('rECUPERA-prov'!$C$3:$LA$16,$C1631+1,$F1631)</f>
        <v>0</v>
      </c>
      <c r="L1631">
        <f t="shared" si="616"/>
        <v>0</v>
      </c>
      <c r="M1631">
        <f t="shared" si="623"/>
        <v>0</v>
      </c>
      <c r="N1631">
        <f t="shared" si="617"/>
        <v>0</v>
      </c>
      <c r="O1631" s="57">
        <f t="shared" si="624"/>
        <v>0</v>
      </c>
      <c r="P1631" s="57">
        <f t="shared" si="625"/>
        <v>0</v>
      </c>
      <c r="Q1631" s="57">
        <f t="shared" si="626"/>
        <v>0</v>
      </c>
      <c r="R1631" s="57">
        <f t="shared" si="627"/>
        <v>0</v>
      </c>
      <c r="S1631" s="57">
        <f t="shared" si="628"/>
        <v>0</v>
      </c>
      <c r="T1631" s="57">
        <f t="shared" si="629"/>
        <v>0</v>
      </c>
      <c r="U1631" s="57">
        <f t="shared" si="630"/>
        <v>0</v>
      </c>
      <c r="V1631" s="58">
        <f t="shared" si="631"/>
        <v>0</v>
      </c>
      <c r="W1631" s="58">
        <f t="shared" si="632"/>
        <v>0</v>
      </c>
      <c r="X1631" s="58">
        <f t="shared" si="633"/>
        <v>0</v>
      </c>
      <c r="Y1631" s="58">
        <f t="shared" si="634"/>
        <v>0</v>
      </c>
      <c r="Z1631">
        <f t="shared" si="618"/>
        <v>233708</v>
      </c>
    </row>
    <row r="1632" spans="1:26" x14ac:dyDescent="0.3">
      <c r="A1632" s="56" t="str">
        <f t="shared" si="620"/>
        <v>OUT TIME</v>
      </c>
      <c r="B1632" s="56" t="str">
        <f t="shared" si="612"/>
        <v>ultimo</v>
      </c>
      <c r="C1632" s="55">
        <f t="shared" si="619"/>
        <v>4</v>
      </c>
      <c r="D1632" t="str">
        <f t="shared" si="619"/>
        <v>Chiriquí</v>
      </c>
      <c r="E1632" s="23">
        <f t="shared" si="621"/>
        <v>44110</v>
      </c>
      <c r="F1632" s="54">
        <f t="shared" si="622"/>
        <v>126</v>
      </c>
      <c r="G1632" cm="1">
        <f t="array" ref="G1632">+INDEX('Casos ACUM Prov'!$CK$3:$OM$16,'TODO PROVINCIA'!C1632+1,'TODO PROVINCIA'!F1632)</f>
        <v>0</v>
      </c>
      <c r="H1632">
        <f t="shared" si="614"/>
        <v>0</v>
      </c>
      <c r="I1632" cm="1">
        <f t="array" ref="I1632">+INDEX('Muertes-PROV'!$C$3:$GE$16,$C1632+1,$F1632)</f>
        <v>0</v>
      </c>
      <c r="J1632">
        <f t="shared" si="615"/>
        <v>0</v>
      </c>
      <c r="K1632" cm="1">
        <f t="array" ref="K1632">+INDEX('rECUPERA-prov'!$C$3:$LA$16,$C1632+1,$F1632)</f>
        <v>0</v>
      </c>
      <c r="L1632">
        <f t="shared" si="616"/>
        <v>0</v>
      </c>
      <c r="M1632">
        <f t="shared" si="623"/>
        <v>0</v>
      </c>
      <c r="N1632">
        <f t="shared" si="617"/>
        <v>0</v>
      </c>
      <c r="O1632" s="57">
        <f t="shared" si="624"/>
        <v>0</v>
      </c>
      <c r="P1632" s="57">
        <f t="shared" si="625"/>
        <v>0</v>
      </c>
      <c r="Q1632" s="57">
        <f t="shared" si="626"/>
        <v>0</v>
      </c>
      <c r="R1632" s="57">
        <f t="shared" si="627"/>
        <v>0</v>
      </c>
      <c r="S1632" s="57">
        <f t="shared" si="628"/>
        <v>0</v>
      </c>
      <c r="T1632" s="57">
        <f t="shared" si="629"/>
        <v>0</v>
      </c>
      <c r="U1632" s="57">
        <f t="shared" si="630"/>
        <v>0</v>
      </c>
      <c r="V1632" s="58">
        <f t="shared" si="631"/>
        <v>0</v>
      </c>
      <c r="W1632" s="58">
        <f t="shared" si="632"/>
        <v>0</v>
      </c>
      <c r="X1632" s="58">
        <f t="shared" si="633"/>
        <v>0</v>
      </c>
      <c r="Y1632" s="58">
        <f t="shared" si="634"/>
        <v>0</v>
      </c>
      <c r="Z1632">
        <f t="shared" si="618"/>
        <v>241928</v>
      </c>
    </row>
    <row r="1633" spans="1:26" x14ac:dyDescent="0.3">
      <c r="A1633" s="56" t="str">
        <f t="shared" si="620"/>
        <v>OUT TIME</v>
      </c>
      <c r="B1633" s="56" t="str">
        <f t="shared" si="612"/>
        <v>ultimo</v>
      </c>
      <c r="C1633" s="55">
        <f t="shared" si="619"/>
        <v>5</v>
      </c>
      <c r="D1633" t="str">
        <f t="shared" si="619"/>
        <v>Darién</v>
      </c>
      <c r="E1633" s="23">
        <f t="shared" si="621"/>
        <v>44110</v>
      </c>
      <c r="F1633" s="54">
        <f t="shared" si="622"/>
        <v>126</v>
      </c>
      <c r="G1633" cm="1">
        <f t="array" ref="G1633">+INDEX('Casos ACUM Prov'!$CK$3:$OM$16,'TODO PROVINCIA'!C1633+1,'TODO PROVINCIA'!F1633)</f>
        <v>0</v>
      </c>
      <c r="H1633">
        <f t="shared" si="614"/>
        <v>0</v>
      </c>
      <c r="I1633" cm="1">
        <f t="array" ref="I1633">+INDEX('Muertes-PROV'!$C$3:$GE$16,$C1633+1,$F1633)</f>
        <v>0</v>
      </c>
      <c r="J1633">
        <f t="shared" si="615"/>
        <v>0</v>
      </c>
      <c r="K1633" cm="1">
        <f t="array" ref="K1633">+INDEX('rECUPERA-prov'!$C$3:$LA$16,$C1633+1,$F1633)</f>
        <v>0</v>
      </c>
      <c r="L1633">
        <f t="shared" si="616"/>
        <v>0</v>
      </c>
      <c r="M1633">
        <f t="shared" si="623"/>
        <v>0</v>
      </c>
      <c r="N1633">
        <f t="shared" si="617"/>
        <v>0</v>
      </c>
      <c r="O1633" s="57">
        <f t="shared" si="624"/>
        <v>0</v>
      </c>
      <c r="P1633" s="57">
        <f t="shared" si="625"/>
        <v>0</v>
      </c>
      <c r="Q1633" s="57">
        <f t="shared" si="626"/>
        <v>0</v>
      </c>
      <c r="R1633" s="57">
        <f t="shared" si="627"/>
        <v>0</v>
      </c>
      <c r="S1633" s="57">
        <f t="shared" si="628"/>
        <v>0</v>
      </c>
      <c r="T1633" s="57">
        <f t="shared" si="629"/>
        <v>0</v>
      </c>
      <c r="U1633" s="57">
        <f t="shared" si="630"/>
        <v>0</v>
      </c>
      <c r="V1633" s="58">
        <f t="shared" si="631"/>
        <v>0</v>
      </c>
      <c r="W1633" s="58">
        <f t="shared" si="632"/>
        <v>0</v>
      </c>
      <c r="X1633" s="58">
        <f t="shared" si="633"/>
        <v>0</v>
      </c>
      <c r="Y1633" s="58">
        <f t="shared" si="634"/>
        <v>0</v>
      </c>
      <c r="Z1633">
        <f t="shared" si="618"/>
        <v>10001</v>
      </c>
    </row>
    <row r="1634" spans="1:26" x14ac:dyDescent="0.3">
      <c r="A1634" s="56" t="str">
        <f t="shared" si="620"/>
        <v>OUT TIME</v>
      </c>
      <c r="B1634" s="56" t="str">
        <f t="shared" si="612"/>
        <v>ultimo</v>
      </c>
      <c r="C1634" s="55">
        <f t="shared" si="619"/>
        <v>6</v>
      </c>
      <c r="D1634" t="str">
        <f t="shared" si="619"/>
        <v>Herrera</v>
      </c>
      <c r="E1634" s="23">
        <f t="shared" si="621"/>
        <v>44110</v>
      </c>
      <c r="F1634" s="54">
        <f t="shared" si="622"/>
        <v>126</v>
      </c>
      <c r="G1634" cm="1">
        <f t="array" ref="G1634">+INDEX('Casos ACUM Prov'!$CK$3:$OM$16,'TODO PROVINCIA'!C1634+1,'TODO PROVINCIA'!F1634)</f>
        <v>0</v>
      </c>
      <c r="H1634">
        <f t="shared" si="614"/>
        <v>0</v>
      </c>
      <c r="I1634" cm="1">
        <f t="array" ref="I1634">+INDEX('Muertes-PROV'!$C$3:$GE$16,$C1634+1,$F1634)</f>
        <v>0</v>
      </c>
      <c r="J1634">
        <f t="shared" si="615"/>
        <v>0</v>
      </c>
      <c r="K1634" cm="1">
        <f t="array" ref="K1634">+INDEX('rECUPERA-prov'!$C$3:$LA$16,$C1634+1,$F1634)</f>
        <v>0</v>
      </c>
      <c r="L1634">
        <f t="shared" si="616"/>
        <v>0</v>
      </c>
      <c r="M1634">
        <f t="shared" si="623"/>
        <v>0</v>
      </c>
      <c r="N1634">
        <f t="shared" si="617"/>
        <v>0</v>
      </c>
      <c r="O1634" s="57">
        <f t="shared" si="624"/>
        <v>0</v>
      </c>
      <c r="P1634" s="57">
        <f t="shared" si="625"/>
        <v>0</v>
      </c>
      <c r="Q1634" s="57">
        <f t="shared" si="626"/>
        <v>0</v>
      </c>
      <c r="R1634" s="57">
        <f t="shared" si="627"/>
        <v>0</v>
      </c>
      <c r="S1634" s="57">
        <f t="shared" si="628"/>
        <v>0</v>
      </c>
      <c r="T1634" s="57">
        <f t="shared" si="629"/>
        <v>0</v>
      </c>
      <c r="U1634" s="57">
        <f t="shared" si="630"/>
        <v>0</v>
      </c>
      <c r="V1634" s="58">
        <f t="shared" si="631"/>
        <v>0</v>
      </c>
      <c r="W1634" s="58">
        <f t="shared" si="632"/>
        <v>0</v>
      </c>
      <c r="X1634" s="58">
        <f t="shared" si="633"/>
        <v>0</v>
      </c>
      <c r="Y1634" s="58">
        <f t="shared" si="634"/>
        <v>0</v>
      </c>
      <c r="Z1634">
        <f t="shared" si="618"/>
        <v>33109</v>
      </c>
    </row>
    <row r="1635" spans="1:26" x14ac:dyDescent="0.3">
      <c r="A1635" s="56" t="str">
        <f t="shared" si="620"/>
        <v>OUT TIME</v>
      </c>
      <c r="B1635" s="56" t="str">
        <f t="shared" si="612"/>
        <v>ultimo</v>
      </c>
      <c r="C1635" s="55">
        <f t="shared" si="619"/>
        <v>7</v>
      </c>
      <c r="D1635" t="str">
        <f t="shared" si="619"/>
        <v>Los Santos</v>
      </c>
      <c r="E1635" s="23">
        <f t="shared" si="621"/>
        <v>44110</v>
      </c>
      <c r="F1635" s="54">
        <f t="shared" si="622"/>
        <v>126</v>
      </c>
      <c r="G1635" cm="1">
        <f t="array" ref="G1635">+INDEX('Casos ACUM Prov'!$CK$3:$OM$16,'TODO PROVINCIA'!C1635+1,'TODO PROVINCIA'!F1635)</f>
        <v>0</v>
      </c>
      <c r="H1635">
        <f t="shared" si="614"/>
        <v>0</v>
      </c>
      <c r="I1635" cm="1">
        <f t="array" ref="I1635">+INDEX('Muertes-PROV'!$C$3:$GE$16,$C1635+1,$F1635)</f>
        <v>0</v>
      </c>
      <c r="J1635">
        <f t="shared" si="615"/>
        <v>0</v>
      </c>
      <c r="K1635" cm="1">
        <f t="array" ref="K1635">+INDEX('rECUPERA-prov'!$C$3:$LA$16,$C1635+1,$F1635)</f>
        <v>0</v>
      </c>
      <c r="L1635">
        <f t="shared" si="616"/>
        <v>0</v>
      </c>
      <c r="M1635">
        <f t="shared" si="623"/>
        <v>0</v>
      </c>
      <c r="N1635">
        <f t="shared" si="617"/>
        <v>0</v>
      </c>
      <c r="O1635" s="57">
        <f t="shared" si="624"/>
        <v>0</v>
      </c>
      <c r="P1635" s="57">
        <f t="shared" si="625"/>
        <v>0</v>
      </c>
      <c r="Q1635" s="57">
        <f t="shared" si="626"/>
        <v>0</v>
      </c>
      <c r="R1635" s="57">
        <f t="shared" si="627"/>
        <v>0</v>
      </c>
      <c r="S1635" s="57">
        <f t="shared" si="628"/>
        <v>0</v>
      </c>
      <c r="T1635" s="57">
        <f t="shared" si="629"/>
        <v>0</v>
      </c>
      <c r="U1635" s="57">
        <f t="shared" si="630"/>
        <v>0</v>
      </c>
      <c r="V1635" s="58">
        <f t="shared" si="631"/>
        <v>0</v>
      </c>
      <c r="W1635" s="58">
        <f t="shared" si="632"/>
        <v>0</v>
      </c>
      <c r="X1635" s="58">
        <f t="shared" si="633"/>
        <v>0</v>
      </c>
      <c r="Y1635" s="58">
        <f t="shared" si="634"/>
        <v>0</v>
      </c>
      <c r="Z1635">
        <f t="shared" si="618"/>
        <v>156747</v>
      </c>
    </row>
    <row r="1636" spans="1:26" x14ac:dyDescent="0.3">
      <c r="A1636" s="56" t="str">
        <f t="shared" si="620"/>
        <v>OUT TIME</v>
      </c>
      <c r="B1636" s="56" t="str">
        <f t="shared" si="612"/>
        <v>ultimo</v>
      </c>
      <c r="C1636" s="55">
        <f t="shared" si="619"/>
        <v>8</v>
      </c>
      <c r="D1636" t="str">
        <f t="shared" si="619"/>
        <v>Panamá</v>
      </c>
      <c r="E1636" s="23">
        <f t="shared" si="621"/>
        <v>44110</v>
      </c>
      <c r="F1636" s="54">
        <f t="shared" si="622"/>
        <v>126</v>
      </c>
      <c r="G1636" cm="1">
        <f t="array" ref="G1636">+INDEX('Casos ACUM Prov'!$CK$3:$OM$16,'TODO PROVINCIA'!C1636+1,'TODO PROVINCIA'!F1636)</f>
        <v>0</v>
      </c>
      <c r="H1636">
        <f t="shared" si="614"/>
        <v>0</v>
      </c>
      <c r="I1636" cm="1">
        <f t="array" ref="I1636">+INDEX('Muertes-PROV'!$C$3:$GE$16,$C1636+1,$F1636)</f>
        <v>0</v>
      </c>
      <c r="J1636">
        <f t="shared" si="615"/>
        <v>0</v>
      </c>
      <c r="K1636" cm="1">
        <f t="array" ref="K1636">+INDEX('rECUPERA-prov'!$C$3:$LA$16,$C1636+1,$F1636)</f>
        <v>0</v>
      </c>
      <c r="L1636">
        <f t="shared" si="616"/>
        <v>0</v>
      </c>
      <c r="M1636">
        <f t="shared" si="623"/>
        <v>0</v>
      </c>
      <c r="N1636">
        <f t="shared" si="617"/>
        <v>0</v>
      </c>
      <c r="O1636" s="57">
        <f t="shared" si="624"/>
        <v>0</v>
      </c>
      <c r="P1636" s="57">
        <f t="shared" si="625"/>
        <v>0</v>
      </c>
      <c r="Q1636" s="57">
        <f t="shared" si="626"/>
        <v>0</v>
      </c>
      <c r="R1636" s="57">
        <f t="shared" si="627"/>
        <v>0</v>
      </c>
      <c r="S1636" s="57">
        <f t="shared" si="628"/>
        <v>0</v>
      </c>
      <c r="T1636" s="57">
        <f t="shared" si="629"/>
        <v>0</v>
      </c>
      <c r="U1636" s="57">
        <f t="shared" si="630"/>
        <v>0</v>
      </c>
      <c r="V1636" s="58">
        <f t="shared" si="631"/>
        <v>0</v>
      </c>
      <c r="W1636" s="58">
        <f t="shared" si="632"/>
        <v>0</v>
      </c>
      <c r="X1636" s="58">
        <f t="shared" si="633"/>
        <v>0</v>
      </c>
      <c r="Y1636" s="58">
        <f t="shared" si="634"/>
        <v>0</v>
      </c>
      <c r="Z1636">
        <f t="shared" si="618"/>
        <v>109955</v>
      </c>
    </row>
    <row r="1637" spans="1:26" x14ac:dyDescent="0.3">
      <c r="A1637" s="56" t="str">
        <f t="shared" si="620"/>
        <v>OUT TIME</v>
      </c>
      <c r="B1637" s="56" t="str">
        <f t="shared" si="612"/>
        <v>ultimo</v>
      </c>
      <c r="C1637" s="55">
        <f t="shared" si="619"/>
        <v>9</v>
      </c>
      <c r="D1637" t="str">
        <f t="shared" si="619"/>
        <v>Veraguas</v>
      </c>
      <c r="E1637" s="23">
        <f t="shared" si="621"/>
        <v>44110</v>
      </c>
      <c r="F1637" s="54">
        <f t="shared" si="622"/>
        <v>126</v>
      </c>
      <c r="G1637" cm="1">
        <f t="array" ref="G1637">+INDEX('Casos ACUM Prov'!$CK$3:$OM$16,'TODO PROVINCIA'!C1637+1,'TODO PROVINCIA'!F1637)</f>
        <v>0</v>
      </c>
      <c r="H1637">
        <f t="shared" si="614"/>
        <v>0</v>
      </c>
      <c r="I1637" cm="1">
        <f t="array" ref="I1637">+INDEX('Muertes-PROV'!$C$3:$GE$16,$C1637+1,$F1637)</f>
        <v>0</v>
      </c>
      <c r="J1637">
        <f t="shared" si="615"/>
        <v>0</v>
      </c>
      <c r="K1637" cm="1">
        <f t="array" ref="K1637">+INDEX('rECUPERA-prov'!$C$3:$LA$16,$C1637+1,$F1637)</f>
        <v>0</v>
      </c>
      <c r="L1637">
        <f t="shared" si="616"/>
        <v>0</v>
      </c>
      <c r="M1637">
        <f t="shared" si="623"/>
        <v>0</v>
      </c>
      <c r="N1637">
        <f t="shared" si="617"/>
        <v>0</v>
      </c>
      <c r="O1637" s="57">
        <f t="shared" si="624"/>
        <v>0</v>
      </c>
      <c r="P1637" s="57">
        <f t="shared" si="625"/>
        <v>0</v>
      </c>
      <c r="Q1637" s="57">
        <f t="shared" si="626"/>
        <v>0</v>
      </c>
      <c r="R1637" s="57">
        <f t="shared" si="627"/>
        <v>0</v>
      </c>
      <c r="S1637" s="57">
        <f t="shared" si="628"/>
        <v>0</v>
      </c>
      <c r="T1637" s="57">
        <f t="shared" si="629"/>
        <v>0</v>
      </c>
      <c r="U1637" s="57">
        <f t="shared" si="630"/>
        <v>0</v>
      </c>
      <c r="V1637" s="58">
        <f t="shared" si="631"/>
        <v>0</v>
      </c>
      <c r="W1637" s="58">
        <f t="shared" si="632"/>
        <v>0</v>
      </c>
      <c r="X1637" s="58">
        <f t="shared" si="633"/>
        <v>0</v>
      </c>
      <c r="Y1637" s="58">
        <f t="shared" si="634"/>
        <v>0</v>
      </c>
      <c r="Z1637">
        <f t="shared" si="618"/>
        <v>109955</v>
      </c>
    </row>
    <row r="1638" spans="1:26" x14ac:dyDescent="0.3">
      <c r="A1638" s="56" t="str">
        <f t="shared" si="620"/>
        <v>OUT TIME</v>
      </c>
      <c r="B1638" s="56" t="str">
        <f t="shared" si="612"/>
        <v>ultimo</v>
      </c>
      <c r="C1638" s="55">
        <f t="shared" si="619"/>
        <v>10</v>
      </c>
      <c r="D1638" t="str">
        <f t="shared" si="619"/>
        <v>Comarca Kuna Yala</v>
      </c>
      <c r="E1638" s="23">
        <f t="shared" si="621"/>
        <v>44110</v>
      </c>
      <c r="F1638" s="54">
        <f t="shared" si="622"/>
        <v>126</v>
      </c>
      <c r="G1638" cm="1">
        <f t="array" ref="G1638">+INDEX('Casos ACUM Prov'!$CK$3:$OM$16,'TODO PROVINCIA'!C1638+1,'TODO PROVINCIA'!F1638)</f>
        <v>0</v>
      </c>
      <c r="H1638">
        <f t="shared" si="614"/>
        <v>0</v>
      </c>
      <c r="I1638" cm="1">
        <f t="array" ref="I1638">+INDEX('Muertes-PROV'!$C$3:$GE$16,$C1638+1,$F1638)</f>
        <v>0</v>
      </c>
      <c r="J1638">
        <f t="shared" si="615"/>
        <v>0</v>
      </c>
      <c r="K1638" cm="1">
        <f t="array" ref="K1638">+INDEX('rECUPERA-prov'!$C$3:$LA$16,$C1638+1,$F1638)</f>
        <v>0</v>
      </c>
      <c r="L1638">
        <f t="shared" si="616"/>
        <v>0</v>
      </c>
      <c r="M1638">
        <f t="shared" si="623"/>
        <v>0</v>
      </c>
      <c r="N1638">
        <f t="shared" si="617"/>
        <v>0</v>
      </c>
      <c r="O1638" s="57">
        <f t="shared" si="624"/>
        <v>0</v>
      </c>
      <c r="P1638" s="57">
        <f t="shared" si="625"/>
        <v>0</v>
      </c>
      <c r="Q1638" s="57">
        <f t="shared" si="626"/>
        <v>0</v>
      </c>
      <c r="R1638" s="57">
        <f t="shared" si="627"/>
        <v>0</v>
      </c>
      <c r="S1638" s="57">
        <f t="shared" si="628"/>
        <v>0</v>
      </c>
      <c r="T1638" s="57">
        <f t="shared" si="629"/>
        <v>0</v>
      </c>
      <c r="U1638" s="57">
        <f t="shared" si="630"/>
        <v>0</v>
      </c>
      <c r="V1638" s="58">
        <f t="shared" si="631"/>
        <v>0</v>
      </c>
      <c r="W1638" s="58">
        <f t="shared" si="632"/>
        <v>0</v>
      </c>
      <c r="X1638" s="58">
        <f t="shared" si="633"/>
        <v>0</v>
      </c>
      <c r="Y1638" s="58">
        <f t="shared" si="634"/>
        <v>0</v>
      </c>
      <c r="Z1638">
        <f t="shared" si="618"/>
        <v>89592</v>
      </c>
    </row>
    <row r="1639" spans="1:26" x14ac:dyDescent="0.3">
      <c r="A1639" s="56" t="str">
        <f t="shared" si="620"/>
        <v>OUT TIME</v>
      </c>
      <c r="B1639" s="56" t="str">
        <f t="shared" si="612"/>
        <v>ultimo</v>
      </c>
      <c r="C1639" s="55">
        <f t="shared" si="619"/>
        <v>11</v>
      </c>
      <c r="D1639" t="str">
        <f t="shared" si="619"/>
        <v>Comarca Emberá Wounaán</v>
      </c>
      <c r="E1639" s="23">
        <f t="shared" si="621"/>
        <v>44110</v>
      </c>
      <c r="F1639" s="54">
        <f t="shared" si="622"/>
        <v>126</v>
      </c>
      <c r="G1639" cm="1">
        <f t="array" ref="G1639">+INDEX('Casos ACUM Prov'!$CK$3:$OM$16,'TODO PROVINCIA'!C1639+1,'TODO PROVINCIA'!F1639)</f>
        <v>0</v>
      </c>
      <c r="H1639">
        <f t="shared" si="614"/>
        <v>0</v>
      </c>
      <c r="I1639" cm="1">
        <f t="array" ref="I1639">+INDEX('Muertes-PROV'!$C$3:$GE$16,$C1639+1,$F1639)</f>
        <v>0</v>
      </c>
      <c r="J1639">
        <f t="shared" si="615"/>
        <v>0</v>
      </c>
      <c r="K1639" cm="1">
        <f t="array" ref="K1639">+INDEX('rECUPERA-prov'!$C$3:$LA$16,$C1639+1,$F1639)</f>
        <v>0</v>
      </c>
      <c r="L1639">
        <f t="shared" si="616"/>
        <v>0</v>
      </c>
      <c r="M1639">
        <f t="shared" si="623"/>
        <v>0</v>
      </c>
      <c r="N1639">
        <f t="shared" si="617"/>
        <v>0</v>
      </c>
      <c r="O1639" s="57">
        <f t="shared" si="624"/>
        <v>0</v>
      </c>
      <c r="P1639" s="57">
        <f t="shared" si="625"/>
        <v>0</v>
      </c>
      <c r="Q1639" s="57">
        <f t="shared" si="626"/>
        <v>0</v>
      </c>
      <c r="R1639" s="57">
        <f t="shared" si="627"/>
        <v>0</v>
      </c>
      <c r="S1639" s="57">
        <f t="shared" si="628"/>
        <v>0</v>
      </c>
      <c r="T1639" s="57">
        <f t="shared" si="629"/>
        <v>0</v>
      </c>
      <c r="U1639" s="57">
        <f t="shared" si="630"/>
        <v>0</v>
      </c>
      <c r="V1639" s="58">
        <f t="shared" si="631"/>
        <v>0</v>
      </c>
      <c r="W1639" s="58">
        <f t="shared" si="632"/>
        <v>0</v>
      </c>
      <c r="X1639" s="58">
        <f t="shared" si="633"/>
        <v>0</v>
      </c>
      <c r="Y1639" s="58">
        <f t="shared" si="634"/>
        <v>0</v>
      </c>
      <c r="Z1639">
        <f t="shared" si="618"/>
        <v>1249032</v>
      </c>
    </row>
    <row r="1640" spans="1:26" x14ac:dyDescent="0.3">
      <c r="A1640" s="56" t="str">
        <f t="shared" si="620"/>
        <v>OUT TIME</v>
      </c>
      <c r="B1640" s="56" t="str">
        <f t="shared" si="612"/>
        <v>ultimo</v>
      </c>
      <c r="C1640" s="55">
        <f t="shared" si="619"/>
        <v>12</v>
      </c>
      <c r="D1640" t="str">
        <f t="shared" si="619"/>
        <v>Comarca Ngäbe Buglé</v>
      </c>
      <c r="E1640" s="23">
        <f t="shared" si="621"/>
        <v>44110</v>
      </c>
      <c r="F1640" s="54">
        <f t="shared" si="622"/>
        <v>126</v>
      </c>
      <c r="G1640" cm="1">
        <f t="array" ref="G1640">+INDEX('Casos ACUM Prov'!$CK$3:$OM$16,'TODO PROVINCIA'!C1640+1,'TODO PROVINCIA'!F1640)</f>
        <v>0</v>
      </c>
      <c r="H1640">
        <f t="shared" si="614"/>
        <v>0</v>
      </c>
      <c r="I1640" cm="1">
        <f t="array" ref="I1640">+INDEX('Muertes-PROV'!$C$3:$GE$16,$C1640+1,$F1640)</f>
        <v>0</v>
      </c>
      <c r="J1640">
        <f t="shared" si="615"/>
        <v>0</v>
      </c>
      <c r="K1640" cm="1">
        <f t="array" ref="K1640">+INDEX('rECUPERA-prov'!$C$3:$LA$16,$C1640+1,$F1640)</f>
        <v>0</v>
      </c>
      <c r="L1640">
        <f t="shared" si="616"/>
        <v>0</v>
      </c>
      <c r="M1640">
        <f t="shared" si="623"/>
        <v>0</v>
      </c>
      <c r="N1640">
        <f t="shared" si="617"/>
        <v>0</v>
      </c>
      <c r="O1640" s="57">
        <f t="shared" si="624"/>
        <v>0</v>
      </c>
      <c r="P1640" s="57">
        <f t="shared" si="625"/>
        <v>0</v>
      </c>
      <c r="Q1640" s="57">
        <f t="shared" si="626"/>
        <v>0</v>
      </c>
      <c r="R1640" s="57">
        <f t="shared" si="627"/>
        <v>0</v>
      </c>
      <c r="S1640" s="57">
        <f t="shared" si="628"/>
        <v>0</v>
      </c>
      <c r="T1640" s="57">
        <f t="shared" si="629"/>
        <v>0</v>
      </c>
      <c r="U1640" s="57">
        <f t="shared" si="630"/>
        <v>0</v>
      </c>
      <c r="V1640" s="58">
        <f t="shared" si="631"/>
        <v>0</v>
      </c>
      <c r="W1640" s="58">
        <f t="shared" si="632"/>
        <v>0</v>
      </c>
      <c r="X1640" s="58">
        <f t="shared" si="633"/>
        <v>0</v>
      </c>
      <c r="Y1640" s="58">
        <f t="shared" si="634"/>
        <v>0</v>
      </c>
      <c r="Z1640">
        <f t="shared" si="618"/>
        <v>464038</v>
      </c>
    </row>
    <row r="1641" spans="1:26" x14ac:dyDescent="0.3">
      <c r="A1641" s="56" t="str">
        <f t="shared" si="620"/>
        <v>OUT TIME</v>
      </c>
      <c r="B1641" s="56" t="str">
        <f t="shared" si="612"/>
        <v>ultimo</v>
      </c>
      <c r="C1641" s="55">
        <f t="shared" si="619"/>
        <v>13</v>
      </c>
      <c r="D1641" t="str">
        <f t="shared" si="619"/>
        <v>Panamá Oeste</v>
      </c>
      <c r="E1641" s="23">
        <f t="shared" si="621"/>
        <v>44110</v>
      </c>
      <c r="F1641" s="54">
        <f t="shared" si="622"/>
        <v>126</v>
      </c>
      <c r="G1641" cm="1">
        <f t="array" ref="G1641">+INDEX('Casos ACUM Prov'!$CK$3:$OM$16,'TODO PROVINCIA'!C1641+1,'TODO PROVINCIA'!F1641)</f>
        <v>0</v>
      </c>
      <c r="H1641">
        <f t="shared" si="614"/>
        <v>0</v>
      </c>
      <c r="I1641" cm="1">
        <f t="array" ref="I1641">+INDEX('Muertes-PROV'!$C$3:$GE$16,$C1641+1,$F1641)</f>
        <v>0</v>
      </c>
      <c r="J1641">
        <f t="shared" si="615"/>
        <v>0</v>
      </c>
      <c r="K1641" cm="1">
        <f t="array" ref="K1641">+INDEX('rECUPERA-prov'!$C$3:$LA$16,$C1641+1,$F1641)</f>
        <v>0</v>
      </c>
      <c r="L1641">
        <f t="shared" si="616"/>
        <v>0</v>
      </c>
      <c r="M1641">
        <f t="shared" si="623"/>
        <v>0</v>
      </c>
      <c r="N1641">
        <f t="shared" si="617"/>
        <v>0</v>
      </c>
      <c r="O1641" s="57">
        <f t="shared" si="624"/>
        <v>0</v>
      </c>
      <c r="P1641" s="57">
        <f t="shared" si="625"/>
        <v>0</v>
      </c>
      <c r="Q1641" s="57">
        <f t="shared" si="626"/>
        <v>0</v>
      </c>
      <c r="R1641" s="57">
        <f t="shared" si="627"/>
        <v>0</v>
      </c>
      <c r="S1641" s="57">
        <f t="shared" si="628"/>
        <v>0</v>
      </c>
      <c r="T1641" s="57">
        <f t="shared" si="629"/>
        <v>0</v>
      </c>
      <c r="U1641" s="57">
        <f t="shared" si="630"/>
        <v>0</v>
      </c>
      <c r="V1641" s="58">
        <f t="shared" si="631"/>
        <v>0</v>
      </c>
      <c r="W1641" s="58">
        <f t="shared" si="632"/>
        <v>0</v>
      </c>
      <c r="X1641" s="58">
        <f t="shared" si="633"/>
        <v>0</v>
      </c>
      <c r="Y1641" s="58">
        <f t="shared" si="634"/>
        <v>0</v>
      </c>
      <c r="Z1641">
        <f t="shared" si="618"/>
        <v>226991</v>
      </c>
    </row>
    <row r="1642" spans="1:26" x14ac:dyDescent="0.3">
      <c r="A1642" s="56" t="str">
        <f t="shared" si="620"/>
        <v>OUT TIME</v>
      </c>
      <c r="B1642" s="56" t="str">
        <f t="shared" si="612"/>
        <v>ultimo</v>
      </c>
      <c r="C1642" s="55">
        <f t="shared" si="619"/>
        <v>1</v>
      </c>
      <c r="D1642" t="str">
        <f t="shared" si="619"/>
        <v>Bocas del Toro</v>
      </c>
      <c r="E1642" s="23">
        <f t="shared" si="621"/>
        <v>44111</v>
      </c>
      <c r="F1642" s="54">
        <f t="shared" si="622"/>
        <v>127</v>
      </c>
      <c r="G1642" cm="1">
        <f t="array" ref="G1642">+INDEX('Casos ACUM Prov'!$CK$3:$OM$16,'TODO PROVINCIA'!C1642+1,'TODO PROVINCIA'!F1642)</f>
        <v>0</v>
      </c>
      <c r="H1642">
        <f t="shared" si="614"/>
        <v>0</v>
      </c>
      <c r="I1642" cm="1">
        <f t="array" ref="I1642">+INDEX('Muertes-PROV'!$C$3:$GE$16,$C1642+1,$F1642)</f>
        <v>0</v>
      </c>
      <c r="J1642">
        <f t="shared" si="615"/>
        <v>0</v>
      </c>
      <c r="K1642" cm="1">
        <f t="array" ref="K1642">+INDEX('rECUPERA-prov'!$C$3:$LA$16,$C1642+1,$F1642)</f>
        <v>0</v>
      </c>
      <c r="L1642">
        <f t="shared" si="616"/>
        <v>0</v>
      </c>
      <c r="M1642">
        <f t="shared" si="623"/>
        <v>0</v>
      </c>
      <c r="N1642">
        <f t="shared" si="617"/>
        <v>0</v>
      </c>
      <c r="O1642" s="57">
        <f t="shared" si="624"/>
        <v>0</v>
      </c>
      <c r="P1642" s="57">
        <f t="shared" si="625"/>
        <v>0</v>
      </c>
      <c r="Q1642" s="57">
        <f t="shared" si="626"/>
        <v>0</v>
      </c>
      <c r="R1642" s="57">
        <f t="shared" si="627"/>
        <v>0</v>
      </c>
      <c r="S1642" s="57">
        <f t="shared" si="628"/>
        <v>0</v>
      </c>
      <c r="T1642" s="57">
        <f t="shared" si="629"/>
        <v>0</v>
      </c>
      <c r="U1642" s="57">
        <f t="shared" si="630"/>
        <v>0</v>
      </c>
      <c r="V1642" s="58">
        <f t="shared" si="631"/>
        <v>0</v>
      </c>
      <c r="W1642" s="58">
        <f t="shared" si="632"/>
        <v>0</v>
      </c>
      <c r="X1642" s="58">
        <f t="shared" si="633"/>
        <v>0</v>
      </c>
      <c r="Y1642" s="58">
        <f t="shared" si="634"/>
        <v>0</v>
      </c>
      <c r="Z1642">
        <f t="shared" si="618"/>
        <v>125461</v>
      </c>
    </row>
    <row r="1643" spans="1:26" x14ac:dyDescent="0.3">
      <c r="A1643" s="56" t="str">
        <f t="shared" si="620"/>
        <v>OUT TIME</v>
      </c>
      <c r="B1643" s="56" t="str">
        <f t="shared" si="612"/>
        <v>ultimo</v>
      </c>
      <c r="C1643" s="55">
        <f t="shared" si="619"/>
        <v>2</v>
      </c>
      <c r="D1643" t="str">
        <f t="shared" si="619"/>
        <v>Coclé</v>
      </c>
      <c r="E1643" s="23">
        <f t="shared" si="621"/>
        <v>44111</v>
      </c>
      <c r="F1643" s="54">
        <f t="shared" si="622"/>
        <v>127</v>
      </c>
      <c r="G1643" cm="1">
        <f t="array" ref="G1643">+INDEX('Casos ACUM Prov'!$CK$3:$OM$16,'TODO PROVINCIA'!C1643+1,'TODO PROVINCIA'!F1643)</f>
        <v>0</v>
      </c>
      <c r="H1643">
        <f t="shared" si="614"/>
        <v>0</v>
      </c>
      <c r="I1643" cm="1">
        <f t="array" ref="I1643">+INDEX('Muertes-PROV'!$C$3:$GE$16,$C1643+1,$F1643)</f>
        <v>0</v>
      </c>
      <c r="J1643">
        <f t="shared" si="615"/>
        <v>0</v>
      </c>
      <c r="K1643" cm="1">
        <f t="array" ref="K1643">+INDEX('rECUPERA-prov'!$C$3:$LA$16,$C1643+1,$F1643)</f>
        <v>0</v>
      </c>
      <c r="L1643">
        <f t="shared" si="616"/>
        <v>0</v>
      </c>
      <c r="M1643">
        <f t="shared" si="623"/>
        <v>0</v>
      </c>
      <c r="N1643">
        <f t="shared" si="617"/>
        <v>0</v>
      </c>
      <c r="O1643" s="57">
        <f t="shared" si="624"/>
        <v>0</v>
      </c>
      <c r="P1643" s="57">
        <f t="shared" si="625"/>
        <v>0</v>
      </c>
      <c r="Q1643" s="57">
        <f t="shared" si="626"/>
        <v>0</v>
      </c>
      <c r="R1643" s="57">
        <f t="shared" si="627"/>
        <v>0</v>
      </c>
      <c r="S1643" s="57">
        <f t="shared" si="628"/>
        <v>0</v>
      </c>
      <c r="T1643" s="57">
        <f t="shared" si="629"/>
        <v>0</v>
      </c>
      <c r="U1643" s="57">
        <f t="shared" si="630"/>
        <v>0</v>
      </c>
      <c r="V1643" s="58">
        <f t="shared" si="631"/>
        <v>0</v>
      </c>
      <c r="W1643" s="58">
        <f t="shared" si="632"/>
        <v>0</v>
      </c>
      <c r="X1643" s="58">
        <f t="shared" si="633"/>
        <v>0</v>
      </c>
      <c r="Y1643" s="58">
        <f t="shared" si="634"/>
        <v>0</v>
      </c>
      <c r="Z1643">
        <f t="shared" si="618"/>
        <v>416873</v>
      </c>
    </row>
    <row r="1644" spans="1:26" x14ac:dyDescent="0.3">
      <c r="A1644" s="56" t="str">
        <f t="shared" si="620"/>
        <v>OUT TIME</v>
      </c>
      <c r="B1644" s="56" t="str">
        <f t="shared" si="612"/>
        <v>ultimo</v>
      </c>
      <c r="C1644" s="55">
        <f t="shared" ref="C1644:D1659" si="635">+C1631</f>
        <v>3</v>
      </c>
      <c r="D1644" t="str">
        <f t="shared" si="635"/>
        <v>Colón</v>
      </c>
      <c r="E1644" s="23">
        <f t="shared" si="621"/>
        <v>44111</v>
      </c>
      <c r="F1644" s="54">
        <f t="shared" si="622"/>
        <v>127</v>
      </c>
      <c r="G1644" cm="1">
        <f t="array" ref="G1644">+INDEX('Casos ACUM Prov'!$CK$3:$OM$16,'TODO PROVINCIA'!C1644+1,'TODO PROVINCIA'!F1644)</f>
        <v>0</v>
      </c>
      <c r="H1644">
        <f t="shared" si="614"/>
        <v>0</v>
      </c>
      <c r="I1644" cm="1">
        <f t="array" ref="I1644">+INDEX('Muertes-PROV'!$C$3:$GE$16,$C1644+1,$F1644)</f>
        <v>0</v>
      </c>
      <c r="J1644">
        <f t="shared" si="615"/>
        <v>0</v>
      </c>
      <c r="K1644" cm="1">
        <f t="array" ref="K1644">+INDEX('rECUPERA-prov'!$C$3:$LA$16,$C1644+1,$F1644)</f>
        <v>0</v>
      </c>
      <c r="L1644">
        <f t="shared" si="616"/>
        <v>0</v>
      </c>
      <c r="M1644">
        <f t="shared" si="623"/>
        <v>0</v>
      </c>
      <c r="N1644">
        <f t="shared" si="617"/>
        <v>0</v>
      </c>
      <c r="O1644" s="57">
        <f t="shared" si="624"/>
        <v>0</v>
      </c>
      <c r="P1644" s="57">
        <f t="shared" si="625"/>
        <v>0</v>
      </c>
      <c r="Q1644" s="57">
        <f t="shared" si="626"/>
        <v>0</v>
      </c>
      <c r="R1644" s="57">
        <f t="shared" si="627"/>
        <v>0</v>
      </c>
      <c r="S1644" s="57">
        <f t="shared" si="628"/>
        <v>0</v>
      </c>
      <c r="T1644" s="57">
        <f t="shared" si="629"/>
        <v>0</v>
      </c>
      <c r="U1644" s="57">
        <f t="shared" si="630"/>
        <v>0</v>
      </c>
      <c r="V1644" s="58">
        <f t="shared" si="631"/>
        <v>0</v>
      </c>
      <c r="W1644" s="58">
        <f t="shared" si="632"/>
        <v>0</v>
      </c>
      <c r="X1644" s="58">
        <f t="shared" si="633"/>
        <v>0</v>
      </c>
      <c r="Y1644" s="58">
        <f t="shared" si="634"/>
        <v>0</v>
      </c>
      <c r="Z1644">
        <f t="shared" si="618"/>
        <v>233708</v>
      </c>
    </row>
    <row r="1645" spans="1:26" x14ac:dyDescent="0.3">
      <c r="A1645" s="56" t="str">
        <f t="shared" si="620"/>
        <v>OUT TIME</v>
      </c>
      <c r="B1645" s="56" t="str">
        <f t="shared" si="612"/>
        <v>ultimo</v>
      </c>
      <c r="C1645" s="55">
        <f t="shared" si="635"/>
        <v>4</v>
      </c>
      <c r="D1645" t="str">
        <f t="shared" si="635"/>
        <v>Chiriquí</v>
      </c>
      <c r="E1645" s="23">
        <f t="shared" si="621"/>
        <v>44111</v>
      </c>
      <c r="F1645" s="54">
        <f t="shared" si="622"/>
        <v>127</v>
      </c>
      <c r="G1645" cm="1">
        <f t="array" ref="G1645">+INDEX('Casos ACUM Prov'!$CK$3:$OM$16,'TODO PROVINCIA'!C1645+1,'TODO PROVINCIA'!F1645)</f>
        <v>0</v>
      </c>
      <c r="H1645">
        <f t="shared" si="614"/>
        <v>0</v>
      </c>
      <c r="I1645" cm="1">
        <f t="array" ref="I1645">+INDEX('Muertes-PROV'!$C$3:$GE$16,$C1645+1,$F1645)</f>
        <v>0</v>
      </c>
      <c r="J1645">
        <f t="shared" si="615"/>
        <v>0</v>
      </c>
      <c r="K1645" cm="1">
        <f t="array" ref="K1645">+INDEX('rECUPERA-prov'!$C$3:$LA$16,$C1645+1,$F1645)</f>
        <v>0</v>
      </c>
      <c r="L1645">
        <f t="shared" si="616"/>
        <v>0</v>
      </c>
      <c r="M1645">
        <f t="shared" si="623"/>
        <v>0</v>
      </c>
      <c r="N1645">
        <f t="shared" si="617"/>
        <v>0</v>
      </c>
      <c r="O1645" s="57">
        <f t="shared" si="624"/>
        <v>0</v>
      </c>
      <c r="P1645" s="57">
        <f t="shared" si="625"/>
        <v>0</v>
      </c>
      <c r="Q1645" s="57">
        <f t="shared" si="626"/>
        <v>0</v>
      </c>
      <c r="R1645" s="57">
        <f t="shared" si="627"/>
        <v>0</v>
      </c>
      <c r="S1645" s="57">
        <f t="shared" si="628"/>
        <v>0</v>
      </c>
      <c r="T1645" s="57">
        <f t="shared" si="629"/>
        <v>0</v>
      </c>
      <c r="U1645" s="57">
        <f t="shared" si="630"/>
        <v>0</v>
      </c>
      <c r="V1645" s="58">
        <f t="shared" si="631"/>
        <v>0</v>
      </c>
      <c r="W1645" s="58">
        <f t="shared" si="632"/>
        <v>0</v>
      </c>
      <c r="X1645" s="58">
        <f t="shared" si="633"/>
        <v>0</v>
      </c>
      <c r="Y1645" s="58">
        <f t="shared" si="634"/>
        <v>0</v>
      </c>
      <c r="Z1645">
        <f t="shared" si="618"/>
        <v>241928</v>
      </c>
    </row>
    <row r="1646" spans="1:26" x14ac:dyDescent="0.3">
      <c r="A1646" s="56" t="str">
        <f t="shared" si="620"/>
        <v>OUT TIME</v>
      </c>
      <c r="B1646" s="56" t="str">
        <f t="shared" si="612"/>
        <v>ultimo</v>
      </c>
      <c r="C1646" s="55">
        <f t="shared" si="635"/>
        <v>5</v>
      </c>
      <c r="D1646" t="str">
        <f t="shared" si="635"/>
        <v>Darién</v>
      </c>
      <c r="E1646" s="23">
        <f t="shared" si="621"/>
        <v>44111</v>
      </c>
      <c r="F1646" s="54">
        <f t="shared" si="622"/>
        <v>127</v>
      </c>
      <c r="G1646" cm="1">
        <f t="array" ref="G1646">+INDEX('Casos ACUM Prov'!$CK$3:$OM$16,'TODO PROVINCIA'!C1646+1,'TODO PROVINCIA'!F1646)</f>
        <v>0</v>
      </c>
      <c r="H1646">
        <f t="shared" si="614"/>
        <v>0</v>
      </c>
      <c r="I1646" cm="1">
        <f t="array" ref="I1646">+INDEX('Muertes-PROV'!$C$3:$GE$16,$C1646+1,$F1646)</f>
        <v>0</v>
      </c>
      <c r="J1646">
        <f t="shared" si="615"/>
        <v>0</v>
      </c>
      <c r="K1646" cm="1">
        <f t="array" ref="K1646">+INDEX('rECUPERA-prov'!$C$3:$LA$16,$C1646+1,$F1646)</f>
        <v>0</v>
      </c>
      <c r="L1646">
        <f t="shared" si="616"/>
        <v>0</v>
      </c>
      <c r="M1646">
        <f t="shared" si="623"/>
        <v>0</v>
      </c>
      <c r="N1646">
        <f t="shared" si="617"/>
        <v>0</v>
      </c>
      <c r="O1646" s="57">
        <f t="shared" si="624"/>
        <v>0</v>
      </c>
      <c r="P1646" s="57">
        <f t="shared" si="625"/>
        <v>0</v>
      </c>
      <c r="Q1646" s="57">
        <f t="shared" si="626"/>
        <v>0</v>
      </c>
      <c r="R1646" s="57">
        <f t="shared" si="627"/>
        <v>0</v>
      </c>
      <c r="S1646" s="57">
        <f t="shared" si="628"/>
        <v>0</v>
      </c>
      <c r="T1646" s="57">
        <f t="shared" si="629"/>
        <v>0</v>
      </c>
      <c r="U1646" s="57">
        <f t="shared" si="630"/>
        <v>0</v>
      </c>
      <c r="V1646" s="58">
        <f t="shared" si="631"/>
        <v>0</v>
      </c>
      <c r="W1646" s="58">
        <f t="shared" si="632"/>
        <v>0</v>
      </c>
      <c r="X1646" s="58">
        <f t="shared" si="633"/>
        <v>0</v>
      </c>
      <c r="Y1646" s="58">
        <f t="shared" si="634"/>
        <v>0</v>
      </c>
      <c r="Z1646">
        <f t="shared" si="618"/>
        <v>10001</v>
      </c>
    </row>
    <row r="1647" spans="1:26" x14ac:dyDescent="0.3">
      <c r="A1647" s="56" t="str">
        <f t="shared" si="620"/>
        <v>OUT TIME</v>
      </c>
      <c r="B1647" s="56" t="str">
        <f t="shared" si="612"/>
        <v>ultimo</v>
      </c>
      <c r="C1647" s="55">
        <f t="shared" si="635"/>
        <v>6</v>
      </c>
      <c r="D1647" t="str">
        <f t="shared" si="635"/>
        <v>Herrera</v>
      </c>
      <c r="E1647" s="23">
        <f t="shared" si="621"/>
        <v>44111</v>
      </c>
      <c r="F1647" s="54">
        <f t="shared" si="622"/>
        <v>127</v>
      </c>
      <c r="G1647" cm="1">
        <f t="array" ref="G1647">+INDEX('Casos ACUM Prov'!$CK$3:$OM$16,'TODO PROVINCIA'!C1647+1,'TODO PROVINCIA'!F1647)</f>
        <v>0</v>
      </c>
      <c r="H1647">
        <f t="shared" si="614"/>
        <v>0</v>
      </c>
      <c r="I1647" cm="1">
        <f t="array" ref="I1647">+INDEX('Muertes-PROV'!$C$3:$GE$16,$C1647+1,$F1647)</f>
        <v>0</v>
      </c>
      <c r="J1647">
        <f t="shared" si="615"/>
        <v>0</v>
      </c>
      <c r="K1647" cm="1">
        <f t="array" ref="K1647">+INDEX('rECUPERA-prov'!$C$3:$LA$16,$C1647+1,$F1647)</f>
        <v>0</v>
      </c>
      <c r="L1647">
        <f t="shared" si="616"/>
        <v>0</v>
      </c>
      <c r="M1647">
        <f t="shared" si="623"/>
        <v>0</v>
      </c>
      <c r="N1647">
        <f t="shared" si="617"/>
        <v>0</v>
      </c>
      <c r="O1647" s="57">
        <f t="shared" si="624"/>
        <v>0</v>
      </c>
      <c r="P1647" s="57">
        <f t="shared" si="625"/>
        <v>0</v>
      </c>
      <c r="Q1647" s="57">
        <f t="shared" si="626"/>
        <v>0</v>
      </c>
      <c r="R1647" s="57">
        <f t="shared" si="627"/>
        <v>0</v>
      </c>
      <c r="S1647" s="57">
        <f t="shared" si="628"/>
        <v>0</v>
      </c>
      <c r="T1647" s="57">
        <f t="shared" si="629"/>
        <v>0</v>
      </c>
      <c r="U1647" s="57">
        <f t="shared" si="630"/>
        <v>0</v>
      </c>
      <c r="V1647" s="58">
        <f t="shared" si="631"/>
        <v>0</v>
      </c>
      <c r="W1647" s="58">
        <f t="shared" si="632"/>
        <v>0</v>
      </c>
      <c r="X1647" s="58">
        <f t="shared" si="633"/>
        <v>0</v>
      </c>
      <c r="Y1647" s="58">
        <f t="shared" si="634"/>
        <v>0</v>
      </c>
      <c r="Z1647">
        <f t="shared" si="618"/>
        <v>33109</v>
      </c>
    </row>
    <row r="1648" spans="1:26" x14ac:dyDescent="0.3">
      <c r="A1648" s="56" t="str">
        <f t="shared" si="620"/>
        <v>OUT TIME</v>
      </c>
      <c r="B1648" s="56" t="str">
        <f t="shared" si="612"/>
        <v>ultimo</v>
      </c>
      <c r="C1648" s="55">
        <f t="shared" si="635"/>
        <v>7</v>
      </c>
      <c r="D1648" t="str">
        <f t="shared" si="635"/>
        <v>Los Santos</v>
      </c>
      <c r="E1648" s="23">
        <f t="shared" si="621"/>
        <v>44111</v>
      </c>
      <c r="F1648" s="54">
        <f t="shared" si="622"/>
        <v>127</v>
      </c>
      <c r="G1648" cm="1">
        <f t="array" ref="G1648">+INDEX('Casos ACUM Prov'!$CK$3:$OM$16,'TODO PROVINCIA'!C1648+1,'TODO PROVINCIA'!F1648)</f>
        <v>0</v>
      </c>
      <c r="H1648">
        <f t="shared" si="614"/>
        <v>0</v>
      </c>
      <c r="I1648" cm="1">
        <f t="array" ref="I1648">+INDEX('Muertes-PROV'!$C$3:$GE$16,$C1648+1,$F1648)</f>
        <v>0</v>
      </c>
      <c r="J1648">
        <f t="shared" si="615"/>
        <v>0</v>
      </c>
      <c r="K1648" cm="1">
        <f t="array" ref="K1648">+INDEX('rECUPERA-prov'!$C$3:$LA$16,$C1648+1,$F1648)</f>
        <v>0</v>
      </c>
      <c r="L1648">
        <f t="shared" si="616"/>
        <v>0</v>
      </c>
      <c r="M1648">
        <f t="shared" si="623"/>
        <v>0</v>
      </c>
      <c r="N1648">
        <f t="shared" si="617"/>
        <v>0</v>
      </c>
      <c r="O1648" s="57">
        <f t="shared" si="624"/>
        <v>0</v>
      </c>
      <c r="P1648" s="57">
        <f t="shared" si="625"/>
        <v>0</v>
      </c>
      <c r="Q1648" s="57">
        <f t="shared" si="626"/>
        <v>0</v>
      </c>
      <c r="R1648" s="57">
        <f t="shared" si="627"/>
        <v>0</v>
      </c>
      <c r="S1648" s="57">
        <f t="shared" si="628"/>
        <v>0</v>
      </c>
      <c r="T1648" s="57">
        <f t="shared" si="629"/>
        <v>0</v>
      </c>
      <c r="U1648" s="57">
        <f t="shared" si="630"/>
        <v>0</v>
      </c>
      <c r="V1648" s="58">
        <f t="shared" si="631"/>
        <v>0</v>
      </c>
      <c r="W1648" s="58">
        <f t="shared" si="632"/>
        <v>0</v>
      </c>
      <c r="X1648" s="58">
        <f t="shared" si="633"/>
        <v>0</v>
      </c>
      <c r="Y1648" s="58">
        <f t="shared" si="634"/>
        <v>0</v>
      </c>
      <c r="Z1648">
        <f t="shared" si="618"/>
        <v>156747</v>
      </c>
    </row>
    <row r="1649" spans="1:26" x14ac:dyDescent="0.3">
      <c r="A1649" s="56" t="str">
        <f t="shared" si="620"/>
        <v>OUT TIME</v>
      </c>
      <c r="B1649" s="56" t="str">
        <f t="shared" si="612"/>
        <v>ultimo</v>
      </c>
      <c r="C1649" s="55">
        <f t="shared" si="635"/>
        <v>8</v>
      </c>
      <c r="D1649" t="str">
        <f t="shared" si="635"/>
        <v>Panamá</v>
      </c>
      <c r="E1649" s="23">
        <f t="shared" si="621"/>
        <v>44111</v>
      </c>
      <c r="F1649" s="54">
        <f t="shared" si="622"/>
        <v>127</v>
      </c>
      <c r="G1649" cm="1">
        <f t="array" ref="G1649">+INDEX('Casos ACUM Prov'!$CK$3:$OM$16,'TODO PROVINCIA'!C1649+1,'TODO PROVINCIA'!F1649)</f>
        <v>0</v>
      </c>
      <c r="H1649">
        <f t="shared" si="614"/>
        <v>0</v>
      </c>
      <c r="I1649" cm="1">
        <f t="array" ref="I1649">+INDEX('Muertes-PROV'!$C$3:$GE$16,$C1649+1,$F1649)</f>
        <v>0</v>
      </c>
      <c r="J1649">
        <f t="shared" si="615"/>
        <v>0</v>
      </c>
      <c r="K1649" cm="1">
        <f t="array" ref="K1649">+INDEX('rECUPERA-prov'!$C$3:$LA$16,$C1649+1,$F1649)</f>
        <v>0</v>
      </c>
      <c r="L1649">
        <f t="shared" si="616"/>
        <v>0</v>
      </c>
      <c r="M1649">
        <f t="shared" si="623"/>
        <v>0</v>
      </c>
      <c r="N1649">
        <f t="shared" si="617"/>
        <v>0</v>
      </c>
      <c r="O1649" s="57">
        <f t="shared" si="624"/>
        <v>0</v>
      </c>
      <c r="P1649" s="57">
        <f t="shared" si="625"/>
        <v>0</v>
      </c>
      <c r="Q1649" s="57">
        <f t="shared" si="626"/>
        <v>0</v>
      </c>
      <c r="R1649" s="57">
        <f t="shared" si="627"/>
        <v>0</v>
      </c>
      <c r="S1649" s="57">
        <f t="shared" si="628"/>
        <v>0</v>
      </c>
      <c r="T1649" s="57">
        <f t="shared" si="629"/>
        <v>0</v>
      </c>
      <c r="U1649" s="57">
        <f t="shared" si="630"/>
        <v>0</v>
      </c>
      <c r="V1649" s="58">
        <f t="shared" si="631"/>
        <v>0</v>
      </c>
      <c r="W1649" s="58">
        <f t="shared" si="632"/>
        <v>0</v>
      </c>
      <c r="X1649" s="58">
        <f t="shared" si="633"/>
        <v>0</v>
      </c>
      <c r="Y1649" s="58">
        <f t="shared" si="634"/>
        <v>0</v>
      </c>
      <c r="Z1649">
        <f t="shared" si="618"/>
        <v>109955</v>
      </c>
    </row>
    <row r="1650" spans="1:26" x14ac:dyDescent="0.3">
      <c r="A1650" s="56" t="str">
        <f t="shared" si="620"/>
        <v>OUT TIME</v>
      </c>
      <c r="B1650" s="56" t="str">
        <f t="shared" si="612"/>
        <v>ultimo</v>
      </c>
      <c r="C1650" s="55">
        <f t="shared" si="635"/>
        <v>9</v>
      </c>
      <c r="D1650" t="str">
        <f t="shared" si="635"/>
        <v>Veraguas</v>
      </c>
      <c r="E1650" s="23">
        <f t="shared" si="621"/>
        <v>44111</v>
      </c>
      <c r="F1650" s="54">
        <f t="shared" si="622"/>
        <v>127</v>
      </c>
      <c r="G1650" cm="1">
        <f t="array" ref="G1650">+INDEX('Casos ACUM Prov'!$CK$3:$OM$16,'TODO PROVINCIA'!C1650+1,'TODO PROVINCIA'!F1650)</f>
        <v>0</v>
      </c>
      <c r="H1650">
        <f t="shared" si="614"/>
        <v>0</v>
      </c>
      <c r="I1650" cm="1">
        <f t="array" ref="I1650">+INDEX('Muertes-PROV'!$C$3:$GE$16,$C1650+1,$F1650)</f>
        <v>0</v>
      </c>
      <c r="J1650">
        <f t="shared" si="615"/>
        <v>0</v>
      </c>
      <c r="K1650" cm="1">
        <f t="array" ref="K1650">+INDEX('rECUPERA-prov'!$C$3:$LA$16,$C1650+1,$F1650)</f>
        <v>0</v>
      </c>
      <c r="L1650">
        <f t="shared" si="616"/>
        <v>0</v>
      </c>
      <c r="M1650">
        <f t="shared" si="623"/>
        <v>0</v>
      </c>
      <c r="N1650">
        <f t="shared" si="617"/>
        <v>0</v>
      </c>
      <c r="O1650" s="57">
        <f t="shared" si="624"/>
        <v>0</v>
      </c>
      <c r="P1650" s="57">
        <f t="shared" si="625"/>
        <v>0</v>
      </c>
      <c r="Q1650" s="57">
        <f t="shared" si="626"/>
        <v>0</v>
      </c>
      <c r="R1650" s="57">
        <f t="shared" si="627"/>
        <v>0</v>
      </c>
      <c r="S1650" s="57">
        <f t="shared" si="628"/>
        <v>0</v>
      </c>
      <c r="T1650" s="57">
        <f t="shared" si="629"/>
        <v>0</v>
      </c>
      <c r="U1650" s="57">
        <f t="shared" si="630"/>
        <v>0</v>
      </c>
      <c r="V1650" s="58">
        <f t="shared" si="631"/>
        <v>0</v>
      </c>
      <c r="W1650" s="58">
        <f t="shared" si="632"/>
        <v>0</v>
      </c>
      <c r="X1650" s="58">
        <f t="shared" si="633"/>
        <v>0</v>
      </c>
      <c r="Y1650" s="58">
        <f t="shared" si="634"/>
        <v>0</v>
      </c>
      <c r="Z1650">
        <f t="shared" si="618"/>
        <v>109955</v>
      </c>
    </row>
    <row r="1651" spans="1:26" x14ac:dyDescent="0.3">
      <c r="A1651" s="56" t="str">
        <f t="shared" si="620"/>
        <v>OUT TIME</v>
      </c>
      <c r="B1651" s="56" t="str">
        <f t="shared" si="612"/>
        <v>ultimo</v>
      </c>
      <c r="C1651" s="55">
        <f t="shared" si="635"/>
        <v>10</v>
      </c>
      <c r="D1651" t="str">
        <f t="shared" si="635"/>
        <v>Comarca Kuna Yala</v>
      </c>
      <c r="E1651" s="23">
        <f t="shared" si="621"/>
        <v>44111</v>
      </c>
      <c r="F1651" s="54">
        <f t="shared" si="622"/>
        <v>127</v>
      </c>
      <c r="G1651" cm="1">
        <f t="array" ref="G1651">+INDEX('Casos ACUM Prov'!$CK$3:$OM$16,'TODO PROVINCIA'!C1651+1,'TODO PROVINCIA'!F1651)</f>
        <v>0</v>
      </c>
      <c r="H1651">
        <f t="shared" si="614"/>
        <v>0</v>
      </c>
      <c r="I1651" cm="1">
        <f t="array" ref="I1651">+INDEX('Muertes-PROV'!$C$3:$GE$16,$C1651+1,$F1651)</f>
        <v>0</v>
      </c>
      <c r="J1651">
        <f t="shared" si="615"/>
        <v>0</v>
      </c>
      <c r="K1651" cm="1">
        <f t="array" ref="K1651">+INDEX('rECUPERA-prov'!$C$3:$LA$16,$C1651+1,$F1651)</f>
        <v>0</v>
      </c>
      <c r="L1651">
        <f t="shared" si="616"/>
        <v>0</v>
      </c>
      <c r="M1651">
        <f t="shared" si="623"/>
        <v>0</v>
      </c>
      <c r="N1651">
        <f t="shared" si="617"/>
        <v>0</v>
      </c>
      <c r="O1651" s="57">
        <f t="shared" si="624"/>
        <v>0</v>
      </c>
      <c r="P1651" s="57">
        <f t="shared" si="625"/>
        <v>0</v>
      </c>
      <c r="Q1651" s="57">
        <f t="shared" si="626"/>
        <v>0</v>
      </c>
      <c r="R1651" s="57">
        <f t="shared" si="627"/>
        <v>0</v>
      </c>
      <c r="S1651" s="57">
        <f t="shared" si="628"/>
        <v>0</v>
      </c>
      <c r="T1651" s="57">
        <f t="shared" si="629"/>
        <v>0</v>
      </c>
      <c r="U1651" s="57">
        <f t="shared" si="630"/>
        <v>0</v>
      </c>
      <c r="V1651" s="58">
        <f t="shared" si="631"/>
        <v>0</v>
      </c>
      <c r="W1651" s="58">
        <f t="shared" si="632"/>
        <v>0</v>
      </c>
      <c r="X1651" s="58">
        <f t="shared" si="633"/>
        <v>0</v>
      </c>
      <c r="Y1651" s="58">
        <f t="shared" si="634"/>
        <v>0</v>
      </c>
      <c r="Z1651">
        <f t="shared" si="618"/>
        <v>89592</v>
      </c>
    </row>
    <row r="1652" spans="1:26" x14ac:dyDescent="0.3">
      <c r="A1652" s="56" t="str">
        <f t="shared" si="620"/>
        <v>OUT TIME</v>
      </c>
      <c r="B1652" s="56" t="str">
        <f t="shared" si="612"/>
        <v>ultimo</v>
      </c>
      <c r="C1652" s="55">
        <f t="shared" si="635"/>
        <v>11</v>
      </c>
      <c r="D1652" t="str">
        <f t="shared" si="635"/>
        <v>Comarca Emberá Wounaán</v>
      </c>
      <c r="E1652" s="23">
        <f t="shared" si="621"/>
        <v>44111</v>
      </c>
      <c r="F1652" s="54">
        <f t="shared" si="622"/>
        <v>127</v>
      </c>
      <c r="G1652" cm="1">
        <f t="array" ref="G1652">+INDEX('Casos ACUM Prov'!$CK$3:$OM$16,'TODO PROVINCIA'!C1652+1,'TODO PROVINCIA'!F1652)</f>
        <v>0</v>
      </c>
      <c r="H1652">
        <f t="shared" si="614"/>
        <v>0</v>
      </c>
      <c r="I1652" cm="1">
        <f t="array" ref="I1652">+INDEX('Muertes-PROV'!$C$3:$GE$16,$C1652+1,$F1652)</f>
        <v>0</v>
      </c>
      <c r="J1652">
        <f t="shared" si="615"/>
        <v>0</v>
      </c>
      <c r="K1652" cm="1">
        <f t="array" ref="K1652">+INDEX('rECUPERA-prov'!$C$3:$LA$16,$C1652+1,$F1652)</f>
        <v>0</v>
      </c>
      <c r="L1652">
        <f t="shared" si="616"/>
        <v>0</v>
      </c>
      <c r="M1652">
        <f t="shared" si="623"/>
        <v>0</v>
      </c>
      <c r="N1652">
        <f t="shared" si="617"/>
        <v>0</v>
      </c>
      <c r="O1652" s="57">
        <f t="shared" si="624"/>
        <v>0</v>
      </c>
      <c r="P1652" s="57">
        <f t="shared" si="625"/>
        <v>0</v>
      </c>
      <c r="Q1652" s="57">
        <f t="shared" si="626"/>
        <v>0</v>
      </c>
      <c r="R1652" s="57">
        <f t="shared" si="627"/>
        <v>0</v>
      </c>
      <c r="S1652" s="57">
        <f t="shared" si="628"/>
        <v>0</v>
      </c>
      <c r="T1652" s="57">
        <f t="shared" si="629"/>
        <v>0</v>
      </c>
      <c r="U1652" s="57">
        <f t="shared" si="630"/>
        <v>0</v>
      </c>
      <c r="V1652" s="58">
        <f t="shared" si="631"/>
        <v>0</v>
      </c>
      <c r="W1652" s="58">
        <f t="shared" si="632"/>
        <v>0</v>
      </c>
      <c r="X1652" s="58">
        <f t="shared" si="633"/>
        <v>0</v>
      </c>
      <c r="Y1652" s="58">
        <f t="shared" si="634"/>
        <v>0</v>
      </c>
      <c r="Z1652">
        <f t="shared" si="618"/>
        <v>1249032</v>
      </c>
    </row>
    <row r="1653" spans="1:26" x14ac:dyDescent="0.3">
      <c r="A1653" s="56" t="str">
        <f t="shared" si="620"/>
        <v>OUT TIME</v>
      </c>
      <c r="B1653" s="56" t="str">
        <f t="shared" si="612"/>
        <v>ultimo</v>
      </c>
      <c r="C1653" s="55">
        <f t="shared" si="635"/>
        <v>12</v>
      </c>
      <c r="D1653" t="str">
        <f t="shared" si="635"/>
        <v>Comarca Ngäbe Buglé</v>
      </c>
      <c r="E1653" s="23">
        <f t="shared" si="621"/>
        <v>44111</v>
      </c>
      <c r="F1653" s="54">
        <f t="shared" si="622"/>
        <v>127</v>
      </c>
      <c r="G1653" cm="1">
        <f t="array" ref="G1653">+INDEX('Casos ACUM Prov'!$CK$3:$OM$16,'TODO PROVINCIA'!C1653+1,'TODO PROVINCIA'!F1653)</f>
        <v>0</v>
      </c>
      <c r="H1653">
        <f t="shared" si="614"/>
        <v>0</v>
      </c>
      <c r="I1653" cm="1">
        <f t="array" ref="I1653">+INDEX('Muertes-PROV'!$C$3:$GE$16,$C1653+1,$F1653)</f>
        <v>0</v>
      </c>
      <c r="J1653">
        <f t="shared" si="615"/>
        <v>0</v>
      </c>
      <c r="K1653" cm="1">
        <f t="array" ref="K1653">+INDEX('rECUPERA-prov'!$C$3:$LA$16,$C1653+1,$F1653)</f>
        <v>0</v>
      </c>
      <c r="L1653">
        <f t="shared" si="616"/>
        <v>0</v>
      </c>
      <c r="M1653">
        <f t="shared" si="623"/>
        <v>0</v>
      </c>
      <c r="N1653">
        <f t="shared" si="617"/>
        <v>0</v>
      </c>
      <c r="O1653" s="57">
        <f t="shared" si="624"/>
        <v>0</v>
      </c>
      <c r="P1653" s="57">
        <f t="shared" si="625"/>
        <v>0</v>
      </c>
      <c r="Q1653" s="57">
        <f t="shared" si="626"/>
        <v>0</v>
      </c>
      <c r="R1653" s="57">
        <f t="shared" si="627"/>
        <v>0</v>
      </c>
      <c r="S1653" s="57">
        <f t="shared" si="628"/>
        <v>0</v>
      </c>
      <c r="T1653" s="57">
        <f t="shared" si="629"/>
        <v>0</v>
      </c>
      <c r="U1653" s="57">
        <f t="shared" si="630"/>
        <v>0</v>
      </c>
      <c r="V1653" s="58">
        <f t="shared" si="631"/>
        <v>0</v>
      </c>
      <c r="W1653" s="58">
        <f t="shared" si="632"/>
        <v>0</v>
      </c>
      <c r="X1653" s="58">
        <f t="shared" si="633"/>
        <v>0</v>
      </c>
      <c r="Y1653" s="58">
        <f t="shared" si="634"/>
        <v>0</v>
      </c>
      <c r="Z1653">
        <f t="shared" si="618"/>
        <v>464038</v>
      </c>
    </row>
    <row r="1654" spans="1:26" x14ac:dyDescent="0.3">
      <c r="A1654" s="56" t="str">
        <f t="shared" si="620"/>
        <v>OUT TIME</v>
      </c>
      <c r="B1654" s="56" t="str">
        <f t="shared" si="612"/>
        <v>ultimo</v>
      </c>
      <c r="C1654" s="55">
        <f t="shared" si="635"/>
        <v>13</v>
      </c>
      <c r="D1654" t="str">
        <f t="shared" si="635"/>
        <v>Panamá Oeste</v>
      </c>
      <c r="E1654" s="23">
        <f t="shared" si="621"/>
        <v>44111</v>
      </c>
      <c r="F1654" s="54">
        <f t="shared" si="622"/>
        <v>127</v>
      </c>
      <c r="G1654" cm="1">
        <f t="array" ref="G1654">+INDEX('Casos ACUM Prov'!$CK$3:$OM$16,'TODO PROVINCIA'!C1654+1,'TODO PROVINCIA'!F1654)</f>
        <v>0</v>
      </c>
      <c r="H1654">
        <f t="shared" si="614"/>
        <v>0</v>
      </c>
      <c r="I1654" cm="1">
        <f t="array" ref="I1654">+INDEX('Muertes-PROV'!$C$3:$GE$16,$C1654+1,$F1654)</f>
        <v>0</v>
      </c>
      <c r="J1654">
        <f t="shared" si="615"/>
        <v>0</v>
      </c>
      <c r="K1654" cm="1">
        <f t="array" ref="K1654">+INDEX('rECUPERA-prov'!$C$3:$LA$16,$C1654+1,$F1654)</f>
        <v>0</v>
      </c>
      <c r="L1654">
        <f t="shared" si="616"/>
        <v>0</v>
      </c>
      <c r="M1654">
        <f t="shared" si="623"/>
        <v>0</v>
      </c>
      <c r="N1654">
        <f t="shared" si="617"/>
        <v>0</v>
      </c>
      <c r="O1654" s="57">
        <f t="shared" si="624"/>
        <v>0</v>
      </c>
      <c r="P1654" s="57">
        <f t="shared" si="625"/>
        <v>0</v>
      </c>
      <c r="Q1654" s="57">
        <f t="shared" si="626"/>
        <v>0</v>
      </c>
      <c r="R1654" s="57">
        <f t="shared" si="627"/>
        <v>0</v>
      </c>
      <c r="S1654" s="57">
        <f t="shared" si="628"/>
        <v>0</v>
      </c>
      <c r="T1654" s="57">
        <f t="shared" si="629"/>
        <v>0</v>
      </c>
      <c r="U1654" s="57">
        <f t="shared" si="630"/>
        <v>0</v>
      </c>
      <c r="V1654" s="58">
        <f t="shared" si="631"/>
        <v>0</v>
      </c>
      <c r="W1654" s="58">
        <f t="shared" si="632"/>
        <v>0</v>
      </c>
      <c r="X1654" s="58">
        <f t="shared" si="633"/>
        <v>0</v>
      </c>
      <c r="Y1654" s="58">
        <f t="shared" si="634"/>
        <v>0</v>
      </c>
      <c r="Z1654">
        <f t="shared" si="618"/>
        <v>226991</v>
      </c>
    </row>
    <row r="1655" spans="1:26" x14ac:dyDescent="0.3">
      <c r="A1655" s="56" t="str">
        <f t="shared" si="620"/>
        <v>OUT TIME</v>
      </c>
      <c r="B1655" s="56" t="str">
        <f t="shared" si="612"/>
        <v>ultimo</v>
      </c>
      <c r="C1655" s="55">
        <f t="shared" si="635"/>
        <v>1</v>
      </c>
      <c r="D1655" t="str">
        <f t="shared" si="635"/>
        <v>Bocas del Toro</v>
      </c>
      <c r="E1655" s="23">
        <f t="shared" si="621"/>
        <v>44112</v>
      </c>
      <c r="F1655" s="54">
        <f t="shared" si="622"/>
        <v>128</v>
      </c>
      <c r="G1655" cm="1">
        <f t="array" ref="G1655">+INDEX('Casos ACUM Prov'!$CK$3:$OM$16,'TODO PROVINCIA'!C1655+1,'TODO PROVINCIA'!F1655)</f>
        <v>0</v>
      </c>
      <c r="H1655">
        <f t="shared" si="614"/>
        <v>0</v>
      </c>
      <c r="I1655" cm="1">
        <f t="array" ref="I1655">+INDEX('Muertes-PROV'!$C$3:$GE$16,$C1655+1,$F1655)</f>
        <v>0</v>
      </c>
      <c r="J1655">
        <f t="shared" si="615"/>
        <v>0</v>
      </c>
      <c r="K1655" cm="1">
        <f t="array" ref="K1655">+INDEX('rECUPERA-prov'!$C$3:$LA$16,$C1655+1,$F1655)</f>
        <v>0</v>
      </c>
      <c r="L1655">
        <f t="shared" si="616"/>
        <v>0</v>
      </c>
      <c r="M1655">
        <f t="shared" si="623"/>
        <v>0</v>
      </c>
      <c r="N1655">
        <f t="shared" si="617"/>
        <v>0</v>
      </c>
      <c r="O1655" s="57">
        <f t="shared" si="624"/>
        <v>0</v>
      </c>
      <c r="P1655" s="57">
        <f t="shared" si="625"/>
        <v>0</v>
      </c>
      <c r="Q1655" s="57">
        <f t="shared" si="626"/>
        <v>0</v>
      </c>
      <c r="R1655" s="57">
        <f t="shared" si="627"/>
        <v>0</v>
      </c>
      <c r="S1655" s="57">
        <f t="shared" si="628"/>
        <v>0</v>
      </c>
      <c r="T1655" s="57">
        <f t="shared" si="629"/>
        <v>0</v>
      </c>
      <c r="U1655" s="57">
        <f t="shared" si="630"/>
        <v>0</v>
      </c>
      <c r="V1655" s="58">
        <f t="shared" si="631"/>
        <v>0</v>
      </c>
      <c r="W1655" s="58">
        <f t="shared" si="632"/>
        <v>0</v>
      </c>
      <c r="X1655" s="58">
        <f t="shared" si="633"/>
        <v>0</v>
      </c>
      <c r="Y1655" s="58">
        <f t="shared" si="634"/>
        <v>0</v>
      </c>
      <c r="Z1655">
        <f t="shared" si="618"/>
        <v>125461</v>
      </c>
    </row>
    <row r="1656" spans="1:26" x14ac:dyDescent="0.3">
      <c r="A1656" s="56" t="str">
        <f t="shared" si="620"/>
        <v>OUT TIME</v>
      </c>
      <c r="B1656" s="56" t="str">
        <f t="shared" si="612"/>
        <v>ultimo</v>
      </c>
      <c r="C1656" s="55">
        <f t="shared" si="635"/>
        <v>2</v>
      </c>
      <c r="D1656" t="str">
        <f t="shared" si="635"/>
        <v>Coclé</v>
      </c>
      <c r="E1656" s="23">
        <f t="shared" si="621"/>
        <v>44112</v>
      </c>
      <c r="F1656" s="54">
        <f t="shared" si="622"/>
        <v>128</v>
      </c>
      <c r="G1656" cm="1">
        <f t="array" ref="G1656">+INDEX('Casos ACUM Prov'!$CK$3:$OM$16,'TODO PROVINCIA'!C1656+1,'TODO PROVINCIA'!F1656)</f>
        <v>0</v>
      </c>
      <c r="H1656">
        <f t="shared" si="614"/>
        <v>0</v>
      </c>
      <c r="I1656" cm="1">
        <f t="array" ref="I1656">+INDEX('Muertes-PROV'!$C$3:$GE$16,$C1656+1,$F1656)</f>
        <v>0</v>
      </c>
      <c r="J1656">
        <f t="shared" si="615"/>
        <v>0</v>
      </c>
      <c r="K1656" cm="1">
        <f t="array" ref="K1656">+INDEX('rECUPERA-prov'!$C$3:$LA$16,$C1656+1,$F1656)</f>
        <v>0</v>
      </c>
      <c r="L1656">
        <f t="shared" si="616"/>
        <v>0</v>
      </c>
      <c r="M1656">
        <f t="shared" si="623"/>
        <v>0</v>
      </c>
      <c r="N1656">
        <f t="shared" si="617"/>
        <v>0</v>
      </c>
      <c r="O1656" s="57">
        <f t="shared" si="624"/>
        <v>0</v>
      </c>
      <c r="P1656" s="57">
        <f t="shared" si="625"/>
        <v>0</v>
      </c>
      <c r="Q1656" s="57">
        <f t="shared" si="626"/>
        <v>0</v>
      </c>
      <c r="R1656" s="57">
        <f t="shared" si="627"/>
        <v>0</v>
      </c>
      <c r="S1656" s="57">
        <f t="shared" si="628"/>
        <v>0</v>
      </c>
      <c r="T1656" s="57">
        <f t="shared" si="629"/>
        <v>0</v>
      </c>
      <c r="U1656" s="57">
        <f t="shared" si="630"/>
        <v>0</v>
      </c>
      <c r="V1656" s="58">
        <f t="shared" si="631"/>
        <v>0</v>
      </c>
      <c r="W1656" s="58">
        <f t="shared" si="632"/>
        <v>0</v>
      </c>
      <c r="X1656" s="58">
        <f t="shared" si="633"/>
        <v>0</v>
      </c>
      <c r="Y1656" s="58">
        <f t="shared" si="634"/>
        <v>0</v>
      </c>
      <c r="Z1656">
        <f t="shared" si="618"/>
        <v>416873</v>
      </c>
    </row>
    <row r="1657" spans="1:26" x14ac:dyDescent="0.3">
      <c r="A1657" s="56" t="str">
        <f t="shared" si="620"/>
        <v>OUT TIME</v>
      </c>
      <c r="B1657" s="56" t="str">
        <f t="shared" si="612"/>
        <v>ultimo</v>
      </c>
      <c r="C1657" s="55">
        <f t="shared" si="635"/>
        <v>3</v>
      </c>
      <c r="D1657" t="str">
        <f t="shared" si="635"/>
        <v>Colón</v>
      </c>
      <c r="E1657" s="23">
        <f t="shared" si="621"/>
        <v>44112</v>
      </c>
      <c r="F1657" s="54">
        <f t="shared" si="622"/>
        <v>128</v>
      </c>
      <c r="G1657" cm="1">
        <f t="array" ref="G1657">+INDEX('Casos ACUM Prov'!$CK$3:$OM$16,'TODO PROVINCIA'!C1657+1,'TODO PROVINCIA'!F1657)</f>
        <v>0</v>
      </c>
      <c r="H1657">
        <f t="shared" si="614"/>
        <v>0</v>
      </c>
      <c r="I1657" cm="1">
        <f t="array" ref="I1657">+INDEX('Muertes-PROV'!$C$3:$GE$16,$C1657+1,$F1657)</f>
        <v>0</v>
      </c>
      <c r="J1657">
        <f t="shared" si="615"/>
        <v>0</v>
      </c>
      <c r="K1657" cm="1">
        <f t="array" ref="K1657">+INDEX('rECUPERA-prov'!$C$3:$LA$16,$C1657+1,$F1657)</f>
        <v>0</v>
      </c>
      <c r="L1657">
        <f t="shared" si="616"/>
        <v>0</v>
      </c>
      <c r="M1657">
        <f t="shared" si="623"/>
        <v>0</v>
      </c>
      <c r="N1657">
        <f t="shared" si="617"/>
        <v>0</v>
      </c>
      <c r="O1657" s="57">
        <f t="shared" si="624"/>
        <v>0</v>
      </c>
      <c r="P1657" s="57">
        <f t="shared" si="625"/>
        <v>0</v>
      </c>
      <c r="Q1657" s="57">
        <f t="shared" si="626"/>
        <v>0</v>
      </c>
      <c r="R1657" s="57">
        <f t="shared" si="627"/>
        <v>0</v>
      </c>
      <c r="S1657" s="57">
        <f t="shared" si="628"/>
        <v>0</v>
      </c>
      <c r="T1657" s="57">
        <f t="shared" si="629"/>
        <v>0</v>
      </c>
      <c r="U1657" s="57">
        <f t="shared" si="630"/>
        <v>0</v>
      </c>
      <c r="V1657" s="58">
        <f t="shared" si="631"/>
        <v>0</v>
      </c>
      <c r="W1657" s="58">
        <f t="shared" si="632"/>
        <v>0</v>
      </c>
      <c r="X1657" s="58">
        <f t="shared" si="633"/>
        <v>0</v>
      </c>
      <c r="Y1657" s="58">
        <f t="shared" si="634"/>
        <v>0</v>
      </c>
      <c r="Z1657">
        <f t="shared" si="618"/>
        <v>233708</v>
      </c>
    </row>
    <row r="1658" spans="1:26" x14ac:dyDescent="0.3">
      <c r="A1658" s="56" t="str">
        <f t="shared" si="620"/>
        <v>OUT TIME</v>
      </c>
      <c r="B1658" s="56" t="str">
        <f t="shared" si="612"/>
        <v>ultimo</v>
      </c>
      <c r="C1658" s="55">
        <f t="shared" si="635"/>
        <v>4</v>
      </c>
      <c r="D1658" t="str">
        <f t="shared" si="635"/>
        <v>Chiriquí</v>
      </c>
      <c r="E1658" s="23">
        <f t="shared" si="621"/>
        <v>44112</v>
      </c>
      <c r="F1658" s="54">
        <f t="shared" si="622"/>
        <v>128</v>
      </c>
      <c r="G1658" cm="1">
        <f t="array" ref="G1658">+INDEX('Casos ACUM Prov'!$CK$3:$OM$16,'TODO PROVINCIA'!C1658+1,'TODO PROVINCIA'!F1658)</f>
        <v>0</v>
      </c>
      <c r="H1658">
        <f t="shared" si="614"/>
        <v>0</v>
      </c>
      <c r="I1658" cm="1">
        <f t="array" ref="I1658">+INDEX('Muertes-PROV'!$C$3:$GE$16,$C1658+1,$F1658)</f>
        <v>0</v>
      </c>
      <c r="J1658">
        <f t="shared" si="615"/>
        <v>0</v>
      </c>
      <c r="K1658" cm="1">
        <f t="array" ref="K1658">+INDEX('rECUPERA-prov'!$C$3:$LA$16,$C1658+1,$F1658)</f>
        <v>0</v>
      </c>
      <c r="L1658">
        <f t="shared" si="616"/>
        <v>0</v>
      </c>
      <c r="M1658">
        <f t="shared" si="623"/>
        <v>0</v>
      </c>
      <c r="N1658">
        <f t="shared" si="617"/>
        <v>0</v>
      </c>
      <c r="O1658" s="57">
        <f t="shared" si="624"/>
        <v>0</v>
      </c>
      <c r="P1658" s="57">
        <f t="shared" si="625"/>
        <v>0</v>
      </c>
      <c r="Q1658" s="57">
        <f t="shared" si="626"/>
        <v>0</v>
      </c>
      <c r="R1658" s="57">
        <f t="shared" si="627"/>
        <v>0</v>
      </c>
      <c r="S1658" s="57">
        <f t="shared" si="628"/>
        <v>0</v>
      </c>
      <c r="T1658" s="57">
        <f t="shared" si="629"/>
        <v>0</v>
      </c>
      <c r="U1658" s="57">
        <f t="shared" si="630"/>
        <v>0</v>
      </c>
      <c r="V1658" s="58">
        <f t="shared" si="631"/>
        <v>0</v>
      </c>
      <c r="W1658" s="58">
        <f t="shared" si="632"/>
        <v>0</v>
      </c>
      <c r="X1658" s="58">
        <f t="shared" si="633"/>
        <v>0</v>
      </c>
      <c r="Y1658" s="58">
        <f t="shared" si="634"/>
        <v>0</v>
      </c>
      <c r="Z1658">
        <f t="shared" si="618"/>
        <v>241928</v>
      </c>
    </row>
    <row r="1659" spans="1:26" x14ac:dyDescent="0.3">
      <c r="A1659" s="56" t="str">
        <f t="shared" si="620"/>
        <v>OUT TIME</v>
      </c>
      <c r="B1659" s="56" t="str">
        <f t="shared" si="612"/>
        <v>ultimo</v>
      </c>
      <c r="C1659" s="55">
        <f t="shared" si="635"/>
        <v>5</v>
      </c>
      <c r="D1659" t="str">
        <f t="shared" si="635"/>
        <v>Darién</v>
      </c>
      <c r="E1659" s="23">
        <f t="shared" si="621"/>
        <v>44112</v>
      </c>
      <c r="F1659" s="54">
        <f t="shared" si="622"/>
        <v>128</v>
      </c>
      <c r="G1659" cm="1">
        <f t="array" ref="G1659">+INDEX('Casos ACUM Prov'!$CK$3:$OM$16,'TODO PROVINCIA'!C1659+1,'TODO PROVINCIA'!F1659)</f>
        <v>0</v>
      </c>
      <c r="H1659">
        <f t="shared" si="614"/>
        <v>0</v>
      </c>
      <c r="I1659" cm="1">
        <f t="array" ref="I1659">+INDEX('Muertes-PROV'!$C$3:$GE$16,$C1659+1,$F1659)</f>
        <v>0</v>
      </c>
      <c r="J1659">
        <f t="shared" si="615"/>
        <v>0</v>
      </c>
      <c r="K1659" cm="1">
        <f t="array" ref="K1659">+INDEX('rECUPERA-prov'!$C$3:$LA$16,$C1659+1,$F1659)</f>
        <v>0</v>
      </c>
      <c r="L1659">
        <f t="shared" si="616"/>
        <v>0</v>
      </c>
      <c r="M1659">
        <f t="shared" si="623"/>
        <v>0</v>
      </c>
      <c r="N1659">
        <f t="shared" si="617"/>
        <v>0</v>
      </c>
      <c r="O1659" s="57">
        <f t="shared" si="624"/>
        <v>0</v>
      </c>
      <c r="P1659" s="57">
        <f t="shared" si="625"/>
        <v>0</v>
      </c>
      <c r="Q1659" s="57">
        <f t="shared" si="626"/>
        <v>0</v>
      </c>
      <c r="R1659" s="57">
        <f t="shared" si="627"/>
        <v>0</v>
      </c>
      <c r="S1659" s="57">
        <f t="shared" si="628"/>
        <v>0</v>
      </c>
      <c r="T1659" s="57">
        <f t="shared" si="629"/>
        <v>0</v>
      </c>
      <c r="U1659" s="57">
        <f t="shared" si="630"/>
        <v>0</v>
      </c>
      <c r="V1659" s="58">
        <f t="shared" si="631"/>
        <v>0</v>
      </c>
      <c r="W1659" s="58">
        <f t="shared" si="632"/>
        <v>0</v>
      </c>
      <c r="X1659" s="58">
        <f t="shared" si="633"/>
        <v>0</v>
      </c>
      <c r="Y1659" s="58">
        <f t="shared" si="634"/>
        <v>0</v>
      </c>
      <c r="Z1659">
        <f t="shared" si="618"/>
        <v>10001</v>
      </c>
    </row>
    <row r="1660" spans="1:26" x14ac:dyDescent="0.3">
      <c r="A1660" s="56" t="str">
        <f t="shared" si="620"/>
        <v>OUT TIME</v>
      </c>
      <c r="B1660" s="56" t="str">
        <f t="shared" si="612"/>
        <v>ultimo</v>
      </c>
      <c r="C1660" s="55">
        <f t="shared" ref="C1660:D1675" si="636">+C1647</f>
        <v>6</v>
      </c>
      <c r="D1660" t="str">
        <f t="shared" si="636"/>
        <v>Herrera</v>
      </c>
      <c r="E1660" s="23">
        <f t="shared" si="621"/>
        <v>44112</v>
      </c>
      <c r="F1660" s="54">
        <f t="shared" si="622"/>
        <v>128</v>
      </c>
      <c r="G1660" cm="1">
        <f t="array" ref="G1660">+INDEX('Casos ACUM Prov'!$CK$3:$OM$16,'TODO PROVINCIA'!C1660+1,'TODO PROVINCIA'!F1660)</f>
        <v>0</v>
      </c>
      <c r="H1660">
        <f t="shared" si="614"/>
        <v>0</v>
      </c>
      <c r="I1660" cm="1">
        <f t="array" ref="I1660">+INDEX('Muertes-PROV'!$C$3:$GE$16,$C1660+1,$F1660)</f>
        <v>0</v>
      </c>
      <c r="J1660">
        <f t="shared" si="615"/>
        <v>0</v>
      </c>
      <c r="K1660" cm="1">
        <f t="array" ref="K1660">+INDEX('rECUPERA-prov'!$C$3:$LA$16,$C1660+1,$F1660)</f>
        <v>0</v>
      </c>
      <c r="L1660">
        <f t="shared" si="616"/>
        <v>0</v>
      </c>
      <c r="M1660">
        <f t="shared" si="623"/>
        <v>0</v>
      </c>
      <c r="N1660">
        <f t="shared" si="617"/>
        <v>0</v>
      </c>
      <c r="O1660" s="57">
        <f t="shared" si="624"/>
        <v>0</v>
      </c>
      <c r="P1660" s="57">
        <f t="shared" si="625"/>
        <v>0</v>
      </c>
      <c r="Q1660" s="57">
        <f t="shared" si="626"/>
        <v>0</v>
      </c>
      <c r="R1660" s="57">
        <f t="shared" si="627"/>
        <v>0</v>
      </c>
      <c r="S1660" s="57">
        <f t="shared" si="628"/>
        <v>0</v>
      </c>
      <c r="T1660" s="57">
        <f t="shared" si="629"/>
        <v>0</v>
      </c>
      <c r="U1660" s="57">
        <f t="shared" si="630"/>
        <v>0</v>
      </c>
      <c r="V1660" s="58">
        <f t="shared" si="631"/>
        <v>0</v>
      </c>
      <c r="W1660" s="58">
        <f t="shared" si="632"/>
        <v>0</v>
      </c>
      <c r="X1660" s="58">
        <f t="shared" si="633"/>
        <v>0</v>
      </c>
      <c r="Y1660" s="58">
        <f t="shared" si="634"/>
        <v>0</v>
      </c>
      <c r="Z1660">
        <f t="shared" si="618"/>
        <v>33109</v>
      </c>
    </row>
    <row r="1661" spans="1:26" x14ac:dyDescent="0.3">
      <c r="A1661" s="56" t="str">
        <f t="shared" si="620"/>
        <v>OUT TIME</v>
      </c>
      <c r="B1661" s="56" t="str">
        <f t="shared" si="612"/>
        <v>ultimo</v>
      </c>
      <c r="C1661" s="55">
        <f t="shared" si="636"/>
        <v>7</v>
      </c>
      <c r="D1661" t="str">
        <f t="shared" si="636"/>
        <v>Los Santos</v>
      </c>
      <c r="E1661" s="23">
        <f t="shared" si="621"/>
        <v>44112</v>
      </c>
      <c r="F1661" s="54">
        <f t="shared" si="622"/>
        <v>128</v>
      </c>
      <c r="G1661" cm="1">
        <f t="array" ref="G1661">+INDEX('Casos ACUM Prov'!$CK$3:$OM$16,'TODO PROVINCIA'!C1661+1,'TODO PROVINCIA'!F1661)</f>
        <v>0</v>
      </c>
      <c r="H1661">
        <f t="shared" si="614"/>
        <v>0</v>
      </c>
      <c r="I1661" cm="1">
        <f t="array" ref="I1661">+INDEX('Muertes-PROV'!$C$3:$GE$16,$C1661+1,$F1661)</f>
        <v>0</v>
      </c>
      <c r="J1661">
        <f t="shared" si="615"/>
        <v>0</v>
      </c>
      <c r="K1661" cm="1">
        <f t="array" ref="K1661">+INDEX('rECUPERA-prov'!$C$3:$LA$16,$C1661+1,$F1661)</f>
        <v>0</v>
      </c>
      <c r="L1661">
        <f t="shared" si="616"/>
        <v>0</v>
      </c>
      <c r="M1661">
        <f t="shared" si="623"/>
        <v>0</v>
      </c>
      <c r="N1661">
        <f t="shared" si="617"/>
        <v>0</v>
      </c>
      <c r="O1661" s="57">
        <f t="shared" si="624"/>
        <v>0</v>
      </c>
      <c r="P1661" s="57">
        <f t="shared" si="625"/>
        <v>0</v>
      </c>
      <c r="Q1661" s="57">
        <f t="shared" si="626"/>
        <v>0</v>
      </c>
      <c r="R1661" s="57">
        <f t="shared" si="627"/>
        <v>0</v>
      </c>
      <c r="S1661" s="57">
        <f t="shared" si="628"/>
        <v>0</v>
      </c>
      <c r="T1661" s="57">
        <f t="shared" si="629"/>
        <v>0</v>
      </c>
      <c r="U1661" s="57">
        <f t="shared" si="630"/>
        <v>0</v>
      </c>
      <c r="V1661" s="58">
        <f t="shared" si="631"/>
        <v>0</v>
      </c>
      <c r="W1661" s="58">
        <f t="shared" si="632"/>
        <v>0</v>
      </c>
      <c r="X1661" s="58">
        <f t="shared" si="633"/>
        <v>0</v>
      </c>
      <c r="Y1661" s="58">
        <f t="shared" si="634"/>
        <v>0</v>
      </c>
      <c r="Z1661">
        <f t="shared" si="618"/>
        <v>156747</v>
      </c>
    </row>
    <row r="1662" spans="1:26" x14ac:dyDescent="0.3">
      <c r="A1662" s="56" t="str">
        <f t="shared" si="620"/>
        <v>OUT TIME</v>
      </c>
      <c r="B1662" s="56" t="str">
        <f t="shared" si="612"/>
        <v>ultimo</v>
      </c>
      <c r="C1662" s="55">
        <f t="shared" si="636"/>
        <v>8</v>
      </c>
      <c r="D1662" t="str">
        <f t="shared" si="636"/>
        <v>Panamá</v>
      </c>
      <c r="E1662" s="23">
        <f t="shared" si="621"/>
        <v>44112</v>
      </c>
      <c r="F1662" s="54">
        <f t="shared" si="622"/>
        <v>128</v>
      </c>
      <c r="G1662" cm="1">
        <f t="array" ref="G1662">+INDEX('Casos ACUM Prov'!$CK$3:$OM$16,'TODO PROVINCIA'!C1662+1,'TODO PROVINCIA'!F1662)</f>
        <v>0</v>
      </c>
      <c r="H1662">
        <f t="shared" si="614"/>
        <v>0</v>
      </c>
      <c r="I1662" cm="1">
        <f t="array" ref="I1662">+INDEX('Muertes-PROV'!$C$3:$GE$16,$C1662+1,$F1662)</f>
        <v>0</v>
      </c>
      <c r="J1662">
        <f t="shared" si="615"/>
        <v>0</v>
      </c>
      <c r="K1662" cm="1">
        <f t="array" ref="K1662">+INDEX('rECUPERA-prov'!$C$3:$LA$16,$C1662+1,$F1662)</f>
        <v>0</v>
      </c>
      <c r="L1662">
        <f t="shared" si="616"/>
        <v>0</v>
      </c>
      <c r="M1662">
        <f t="shared" si="623"/>
        <v>0</v>
      </c>
      <c r="N1662">
        <f t="shared" si="617"/>
        <v>0</v>
      </c>
      <c r="O1662" s="57">
        <f t="shared" si="624"/>
        <v>0</v>
      </c>
      <c r="P1662" s="57">
        <f t="shared" si="625"/>
        <v>0</v>
      </c>
      <c r="Q1662" s="57">
        <f t="shared" si="626"/>
        <v>0</v>
      </c>
      <c r="R1662" s="57">
        <f t="shared" si="627"/>
        <v>0</v>
      </c>
      <c r="S1662" s="57">
        <f t="shared" si="628"/>
        <v>0</v>
      </c>
      <c r="T1662" s="57">
        <f t="shared" si="629"/>
        <v>0</v>
      </c>
      <c r="U1662" s="57">
        <f t="shared" si="630"/>
        <v>0</v>
      </c>
      <c r="V1662" s="58">
        <f t="shared" si="631"/>
        <v>0</v>
      </c>
      <c r="W1662" s="58">
        <f t="shared" si="632"/>
        <v>0</v>
      </c>
      <c r="X1662" s="58">
        <f t="shared" si="633"/>
        <v>0</v>
      </c>
      <c r="Y1662" s="58">
        <f t="shared" si="634"/>
        <v>0</v>
      </c>
      <c r="Z1662">
        <f t="shared" si="618"/>
        <v>109955</v>
      </c>
    </row>
    <row r="1663" spans="1:26" x14ac:dyDescent="0.3">
      <c r="A1663" s="56" t="str">
        <f t="shared" si="620"/>
        <v>OUT TIME</v>
      </c>
      <c r="B1663" s="56" t="str">
        <f t="shared" si="612"/>
        <v>ultimo</v>
      </c>
      <c r="C1663" s="55">
        <f t="shared" si="636"/>
        <v>9</v>
      </c>
      <c r="D1663" t="str">
        <f t="shared" si="636"/>
        <v>Veraguas</v>
      </c>
      <c r="E1663" s="23">
        <f t="shared" si="621"/>
        <v>44112</v>
      </c>
      <c r="F1663" s="54">
        <f t="shared" si="622"/>
        <v>128</v>
      </c>
      <c r="G1663" cm="1">
        <f t="array" ref="G1663">+INDEX('Casos ACUM Prov'!$CK$3:$OM$16,'TODO PROVINCIA'!C1663+1,'TODO PROVINCIA'!F1663)</f>
        <v>0</v>
      </c>
      <c r="H1663">
        <f t="shared" si="614"/>
        <v>0</v>
      </c>
      <c r="I1663" cm="1">
        <f t="array" ref="I1663">+INDEX('Muertes-PROV'!$C$3:$GE$16,$C1663+1,$F1663)</f>
        <v>0</v>
      </c>
      <c r="J1663">
        <f t="shared" si="615"/>
        <v>0</v>
      </c>
      <c r="K1663" cm="1">
        <f t="array" ref="K1663">+INDEX('rECUPERA-prov'!$C$3:$LA$16,$C1663+1,$F1663)</f>
        <v>0</v>
      </c>
      <c r="L1663">
        <f t="shared" si="616"/>
        <v>0</v>
      </c>
      <c r="M1663">
        <f t="shared" si="623"/>
        <v>0</v>
      </c>
      <c r="N1663">
        <f t="shared" si="617"/>
        <v>0</v>
      </c>
      <c r="O1663" s="57">
        <f t="shared" si="624"/>
        <v>0</v>
      </c>
      <c r="P1663" s="57">
        <f t="shared" si="625"/>
        <v>0</v>
      </c>
      <c r="Q1663" s="57">
        <f t="shared" si="626"/>
        <v>0</v>
      </c>
      <c r="R1663" s="57">
        <f t="shared" si="627"/>
        <v>0</v>
      </c>
      <c r="S1663" s="57">
        <f t="shared" si="628"/>
        <v>0</v>
      </c>
      <c r="T1663" s="57">
        <f t="shared" si="629"/>
        <v>0</v>
      </c>
      <c r="U1663" s="57">
        <f t="shared" si="630"/>
        <v>0</v>
      </c>
      <c r="V1663" s="58">
        <f t="shared" si="631"/>
        <v>0</v>
      </c>
      <c r="W1663" s="58">
        <f t="shared" si="632"/>
        <v>0</v>
      </c>
      <c r="X1663" s="58">
        <f t="shared" si="633"/>
        <v>0</v>
      </c>
      <c r="Y1663" s="58">
        <f t="shared" si="634"/>
        <v>0</v>
      </c>
      <c r="Z1663">
        <f t="shared" si="618"/>
        <v>109955</v>
      </c>
    </row>
    <row r="1664" spans="1:26" x14ac:dyDescent="0.3">
      <c r="A1664" s="56" t="str">
        <f t="shared" si="620"/>
        <v>OUT TIME</v>
      </c>
      <c r="B1664" s="56" t="str">
        <f t="shared" si="612"/>
        <v>ultimo</v>
      </c>
      <c r="C1664" s="55">
        <f t="shared" si="636"/>
        <v>10</v>
      </c>
      <c r="D1664" t="str">
        <f t="shared" si="636"/>
        <v>Comarca Kuna Yala</v>
      </c>
      <c r="E1664" s="23">
        <f t="shared" si="621"/>
        <v>44112</v>
      </c>
      <c r="F1664" s="54">
        <f t="shared" si="622"/>
        <v>128</v>
      </c>
      <c r="G1664" cm="1">
        <f t="array" ref="G1664">+INDEX('Casos ACUM Prov'!$CK$3:$OM$16,'TODO PROVINCIA'!C1664+1,'TODO PROVINCIA'!F1664)</f>
        <v>0</v>
      </c>
      <c r="H1664">
        <f t="shared" si="614"/>
        <v>0</v>
      </c>
      <c r="I1664" cm="1">
        <f t="array" ref="I1664">+INDEX('Muertes-PROV'!$C$3:$GE$16,$C1664+1,$F1664)</f>
        <v>0</v>
      </c>
      <c r="J1664">
        <f t="shared" si="615"/>
        <v>0</v>
      </c>
      <c r="K1664" cm="1">
        <f t="array" ref="K1664">+INDEX('rECUPERA-prov'!$C$3:$LA$16,$C1664+1,$F1664)</f>
        <v>0</v>
      </c>
      <c r="L1664">
        <f t="shared" si="616"/>
        <v>0</v>
      </c>
      <c r="M1664">
        <f t="shared" si="623"/>
        <v>0</v>
      </c>
      <c r="N1664">
        <f t="shared" si="617"/>
        <v>0</v>
      </c>
      <c r="O1664" s="57">
        <f t="shared" si="624"/>
        <v>0</v>
      </c>
      <c r="P1664" s="57">
        <f t="shared" si="625"/>
        <v>0</v>
      </c>
      <c r="Q1664" s="57">
        <f t="shared" si="626"/>
        <v>0</v>
      </c>
      <c r="R1664" s="57">
        <f t="shared" si="627"/>
        <v>0</v>
      </c>
      <c r="S1664" s="57">
        <f t="shared" si="628"/>
        <v>0</v>
      </c>
      <c r="T1664" s="57">
        <f t="shared" si="629"/>
        <v>0</v>
      </c>
      <c r="U1664" s="57">
        <f t="shared" si="630"/>
        <v>0</v>
      </c>
      <c r="V1664" s="58">
        <f t="shared" si="631"/>
        <v>0</v>
      </c>
      <c r="W1664" s="58">
        <f t="shared" si="632"/>
        <v>0</v>
      </c>
      <c r="X1664" s="58">
        <f t="shared" si="633"/>
        <v>0</v>
      </c>
      <c r="Y1664" s="58">
        <f t="shared" si="634"/>
        <v>0</v>
      </c>
      <c r="Z1664">
        <f t="shared" si="618"/>
        <v>89592</v>
      </c>
    </row>
    <row r="1665" spans="1:26" x14ac:dyDescent="0.3">
      <c r="A1665" s="56" t="str">
        <f t="shared" si="620"/>
        <v>OUT TIME</v>
      </c>
      <c r="B1665" s="56" t="str">
        <f t="shared" si="612"/>
        <v>ultimo</v>
      </c>
      <c r="C1665" s="55">
        <f t="shared" si="636"/>
        <v>11</v>
      </c>
      <c r="D1665" t="str">
        <f t="shared" si="636"/>
        <v>Comarca Emberá Wounaán</v>
      </c>
      <c r="E1665" s="23">
        <f t="shared" si="621"/>
        <v>44112</v>
      </c>
      <c r="F1665" s="54">
        <f t="shared" si="622"/>
        <v>128</v>
      </c>
      <c r="G1665" cm="1">
        <f t="array" ref="G1665">+INDEX('Casos ACUM Prov'!$CK$3:$OM$16,'TODO PROVINCIA'!C1665+1,'TODO PROVINCIA'!F1665)</f>
        <v>0</v>
      </c>
      <c r="H1665">
        <f t="shared" si="614"/>
        <v>0</v>
      </c>
      <c r="I1665" cm="1">
        <f t="array" ref="I1665">+INDEX('Muertes-PROV'!$C$3:$GE$16,$C1665+1,$F1665)</f>
        <v>0</v>
      </c>
      <c r="J1665">
        <f t="shared" si="615"/>
        <v>0</v>
      </c>
      <c r="K1665" cm="1">
        <f t="array" ref="K1665">+INDEX('rECUPERA-prov'!$C$3:$LA$16,$C1665+1,$F1665)</f>
        <v>0</v>
      </c>
      <c r="L1665">
        <f t="shared" si="616"/>
        <v>0</v>
      </c>
      <c r="M1665">
        <f t="shared" si="623"/>
        <v>0</v>
      </c>
      <c r="N1665">
        <f t="shared" si="617"/>
        <v>0</v>
      </c>
      <c r="O1665" s="57">
        <f t="shared" si="624"/>
        <v>0</v>
      </c>
      <c r="P1665" s="57">
        <f t="shared" si="625"/>
        <v>0</v>
      </c>
      <c r="Q1665" s="57">
        <f t="shared" si="626"/>
        <v>0</v>
      </c>
      <c r="R1665" s="57">
        <f t="shared" si="627"/>
        <v>0</v>
      </c>
      <c r="S1665" s="57">
        <f t="shared" si="628"/>
        <v>0</v>
      </c>
      <c r="T1665" s="57">
        <f t="shared" si="629"/>
        <v>0</v>
      </c>
      <c r="U1665" s="57">
        <f t="shared" si="630"/>
        <v>0</v>
      </c>
      <c r="V1665" s="58">
        <f t="shared" si="631"/>
        <v>0</v>
      </c>
      <c r="W1665" s="58">
        <f t="shared" si="632"/>
        <v>0</v>
      </c>
      <c r="X1665" s="58">
        <f t="shared" si="633"/>
        <v>0</v>
      </c>
      <c r="Y1665" s="58">
        <f t="shared" si="634"/>
        <v>0</v>
      </c>
      <c r="Z1665">
        <f t="shared" si="618"/>
        <v>1249032</v>
      </c>
    </row>
    <row r="1666" spans="1:26" x14ac:dyDescent="0.3">
      <c r="A1666" s="56" t="str">
        <f t="shared" si="620"/>
        <v>OUT TIME</v>
      </c>
      <c r="B1666" s="56" t="str">
        <f t="shared" si="612"/>
        <v>ultimo</v>
      </c>
      <c r="C1666" s="55">
        <f t="shared" si="636"/>
        <v>12</v>
      </c>
      <c r="D1666" t="str">
        <f t="shared" si="636"/>
        <v>Comarca Ngäbe Buglé</v>
      </c>
      <c r="E1666" s="23">
        <f t="shared" si="621"/>
        <v>44112</v>
      </c>
      <c r="F1666" s="54">
        <f t="shared" si="622"/>
        <v>128</v>
      </c>
      <c r="G1666" cm="1">
        <f t="array" ref="G1666">+INDEX('Casos ACUM Prov'!$CK$3:$OM$16,'TODO PROVINCIA'!C1666+1,'TODO PROVINCIA'!F1666)</f>
        <v>0</v>
      </c>
      <c r="H1666">
        <f t="shared" si="614"/>
        <v>0</v>
      </c>
      <c r="I1666" cm="1">
        <f t="array" ref="I1666">+INDEX('Muertes-PROV'!$C$3:$GE$16,$C1666+1,$F1666)</f>
        <v>0</v>
      </c>
      <c r="J1666">
        <f t="shared" si="615"/>
        <v>0</v>
      </c>
      <c r="K1666" cm="1">
        <f t="array" ref="K1666">+INDEX('rECUPERA-prov'!$C$3:$LA$16,$C1666+1,$F1666)</f>
        <v>0</v>
      </c>
      <c r="L1666">
        <f t="shared" si="616"/>
        <v>0</v>
      </c>
      <c r="M1666">
        <f t="shared" si="623"/>
        <v>0</v>
      </c>
      <c r="N1666">
        <f t="shared" si="617"/>
        <v>0</v>
      </c>
      <c r="O1666" s="57">
        <f t="shared" si="624"/>
        <v>0</v>
      </c>
      <c r="P1666" s="57">
        <f t="shared" si="625"/>
        <v>0</v>
      </c>
      <c r="Q1666" s="57">
        <f t="shared" si="626"/>
        <v>0</v>
      </c>
      <c r="R1666" s="57">
        <f t="shared" si="627"/>
        <v>0</v>
      </c>
      <c r="S1666" s="57">
        <f t="shared" si="628"/>
        <v>0</v>
      </c>
      <c r="T1666" s="57">
        <f t="shared" si="629"/>
        <v>0</v>
      </c>
      <c r="U1666" s="57">
        <f t="shared" si="630"/>
        <v>0</v>
      </c>
      <c r="V1666" s="58">
        <f t="shared" si="631"/>
        <v>0</v>
      </c>
      <c r="W1666" s="58">
        <f t="shared" si="632"/>
        <v>0</v>
      </c>
      <c r="X1666" s="58">
        <f t="shared" si="633"/>
        <v>0</v>
      </c>
      <c r="Y1666" s="58">
        <f t="shared" si="634"/>
        <v>0</v>
      </c>
      <c r="Z1666">
        <f t="shared" si="618"/>
        <v>464038</v>
      </c>
    </row>
    <row r="1667" spans="1:26" x14ac:dyDescent="0.3">
      <c r="A1667" s="56" t="str">
        <f t="shared" si="620"/>
        <v>OUT TIME</v>
      </c>
      <c r="B1667" s="56" t="str">
        <f t="shared" si="612"/>
        <v>ultimo</v>
      </c>
      <c r="C1667" s="55">
        <f t="shared" si="636"/>
        <v>13</v>
      </c>
      <c r="D1667" t="str">
        <f t="shared" si="636"/>
        <v>Panamá Oeste</v>
      </c>
      <c r="E1667" s="23">
        <f t="shared" si="621"/>
        <v>44112</v>
      </c>
      <c r="F1667" s="54">
        <f t="shared" si="622"/>
        <v>128</v>
      </c>
      <c r="G1667" cm="1">
        <f t="array" ref="G1667">+INDEX('Casos ACUM Prov'!$CK$3:$OM$16,'TODO PROVINCIA'!C1667+1,'TODO PROVINCIA'!F1667)</f>
        <v>0</v>
      </c>
      <c r="H1667">
        <f t="shared" si="614"/>
        <v>0</v>
      </c>
      <c r="I1667" cm="1">
        <f t="array" ref="I1667">+INDEX('Muertes-PROV'!$C$3:$GE$16,$C1667+1,$F1667)</f>
        <v>0</v>
      </c>
      <c r="J1667">
        <f t="shared" si="615"/>
        <v>0</v>
      </c>
      <c r="K1667" cm="1">
        <f t="array" ref="K1667">+INDEX('rECUPERA-prov'!$C$3:$LA$16,$C1667+1,$F1667)</f>
        <v>0</v>
      </c>
      <c r="L1667">
        <f t="shared" si="616"/>
        <v>0</v>
      </c>
      <c r="M1667">
        <f t="shared" si="623"/>
        <v>0</v>
      </c>
      <c r="N1667">
        <f t="shared" si="617"/>
        <v>0</v>
      </c>
      <c r="O1667" s="57">
        <f t="shared" si="624"/>
        <v>0</v>
      </c>
      <c r="P1667" s="57">
        <f t="shared" si="625"/>
        <v>0</v>
      </c>
      <c r="Q1667" s="57">
        <f t="shared" si="626"/>
        <v>0</v>
      </c>
      <c r="R1667" s="57">
        <f t="shared" si="627"/>
        <v>0</v>
      </c>
      <c r="S1667" s="57">
        <f t="shared" si="628"/>
        <v>0</v>
      </c>
      <c r="T1667" s="57">
        <f t="shared" si="629"/>
        <v>0</v>
      </c>
      <c r="U1667" s="57">
        <f t="shared" si="630"/>
        <v>0</v>
      </c>
      <c r="V1667" s="58">
        <f t="shared" si="631"/>
        <v>0</v>
      </c>
      <c r="W1667" s="58">
        <f t="shared" si="632"/>
        <v>0</v>
      </c>
      <c r="X1667" s="58">
        <f t="shared" si="633"/>
        <v>0</v>
      </c>
      <c r="Y1667" s="58">
        <f t="shared" si="634"/>
        <v>0</v>
      </c>
      <c r="Z1667">
        <f t="shared" si="618"/>
        <v>226991</v>
      </c>
    </row>
    <row r="1668" spans="1:26" x14ac:dyDescent="0.3">
      <c r="A1668" s="56" t="str">
        <f t="shared" si="620"/>
        <v>OUT TIME</v>
      </c>
      <c r="B1668" s="56" t="str">
        <f t="shared" si="612"/>
        <v>ultimo</v>
      </c>
      <c r="C1668" s="55">
        <f t="shared" si="636"/>
        <v>1</v>
      </c>
      <c r="D1668" t="str">
        <f t="shared" si="636"/>
        <v>Bocas del Toro</v>
      </c>
      <c r="E1668" s="23">
        <f t="shared" si="621"/>
        <v>44113</v>
      </c>
      <c r="F1668" s="54">
        <f t="shared" si="622"/>
        <v>129</v>
      </c>
      <c r="G1668" cm="1">
        <f t="array" ref="G1668">+INDEX('Casos ACUM Prov'!$CK$3:$OM$16,'TODO PROVINCIA'!C1668+1,'TODO PROVINCIA'!F1668)</f>
        <v>0</v>
      </c>
      <c r="H1668">
        <f t="shared" si="614"/>
        <v>0</v>
      </c>
      <c r="I1668" cm="1">
        <f t="array" ref="I1668">+INDEX('Muertes-PROV'!$C$3:$GE$16,$C1668+1,$F1668)</f>
        <v>0</v>
      </c>
      <c r="J1668">
        <f t="shared" si="615"/>
        <v>0</v>
      </c>
      <c r="K1668" cm="1">
        <f t="array" ref="K1668">+INDEX('rECUPERA-prov'!$C$3:$LA$16,$C1668+1,$F1668)</f>
        <v>0</v>
      </c>
      <c r="L1668">
        <f t="shared" si="616"/>
        <v>0</v>
      </c>
      <c r="M1668">
        <f t="shared" si="623"/>
        <v>0</v>
      </c>
      <c r="N1668">
        <f t="shared" si="617"/>
        <v>0</v>
      </c>
      <c r="O1668" s="57">
        <f t="shared" si="624"/>
        <v>0</v>
      </c>
      <c r="P1668" s="57">
        <f t="shared" si="625"/>
        <v>0</v>
      </c>
      <c r="Q1668" s="57">
        <f t="shared" si="626"/>
        <v>0</v>
      </c>
      <c r="R1668" s="57">
        <f t="shared" si="627"/>
        <v>0</v>
      </c>
      <c r="S1668" s="57">
        <f t="shared" si="628"/>
        <v>0</v>
      </c>
      <c r="T1668" s="57">
        <f t="shared" si="629"/>
        <v>0</v>
      </c>
      <c r="U1668" s="57">
        <f t="shared" si="630"/>
        <v>0</v>
      </c>
      <c r="V1668" s="58">
        <f t="shared" si="631"/>
        <v>0</v>
      </c>
      <c r="W1668" s="58">
        <f t="shared" si="632"/>
        <v>0</v>
      </c>
      <c r="X1668" s="58">
        <f t="shared" si="633"/>
        <v>0</v>
      </c>
      <c r="Y1668" s="58">
        <f t="shared" si="634"/>
        <v>0</v>
      </c>
      <c r="Z1668">
        <f t="shared" si="618"/>
        <v>125461</v>
      </c>
    </row>
    <row r="1669" spans="1:26" x14ac:dyDescent="0.3">
      <c r="A1669" s="56" t="str">
        <f t="shared" si="620"/>
        <v>OUT TIME</v>
      </c>
      <c r="B1669" s="56" t="str">
        <f t="shared" ref="B1669:B1732" si="637">+IFERROR(IF(A1682="OUT TIME","ultimo","no"),"no")</f>
        <v>ultimo</v>
      </c>
      <c r="C1669" s="55">
        <f t="shared" si="636"/>
        <v>2</v>
      </c>
      <c r="D1669" t="str">
        <f t="shared" si="636"/>
        <v>Coclé</v>
      </c>
      <c r="E1669" s="23">
        <f t="shared" si="621"/>
        <v>44113</v>
      </c>
      <c r="F1669" s="54">
        <f t="shared" si="622"/>
        <v>129</v>
      </c>
      <c r="G1669" cm="1">
        <f t="array" ref="G1669">+INDEX('Casos ACUM Prov'!$CK$3:$OM$16,'TODO PROVINCIA'!C1669+1,'TODO PROVINCIA'!F1669)</f>
        <v>0</v>
      </c>
      <c r="H1669">
        <f t="shared" si="614"/>
        <v>0</v>
      </c>
      <c r="I1669" cm="1">
        <f t="array" ref="I1669">+INDEX('Muertes-PROV'!$C$3:$GE$16,$C1669+1,$F1669)</f>
        <v>0</v>
      </c>
      <c r="J1669">
        <f t="shared" si="615"/>
        <v>0</v>
      </c>
      <c r="K1669" cm="1">
        <f t="array" ref="K1669">+INDEX('rECUPERA-prov'!$C$3:$LA$16,$C1669+1,$F1669)</f>
        <v>0</v>
      </c>
      <c r="L1669">
        <f t="shared" si="616"/>
        <v>0</v>
      </c>
      <c r="M1669">
        <f t="shared" si="623"/>
        <v>0</v>
      </c>
      <c r="N1669">
        <f t="shared" si="617"/>
        <v>0</v>
      </c>
      <c r="O1669" s="57">
        <f t="shared" si="624"/>
        <v>0</v>
      </c>
      <c r="P1669" s="57">
        <f t="shared" si="625"/>
        <v>0</v>
      </c>
      <c r="Q1669" s="57">
        <f t="shared" si="626"/>
        <v>0</v>
      </c>
      <c r="R1669" s="57">
        <f t="shared" si="627"/>
        <v>0</v>
      </c>
      <c r="S1669" s="57">
        <f t="shared" si="628"/>
        <v>0</v>
      </c>
      <c r="T1669" s="57">
        <f t="shared" si="629"/>
        <v>0</v>
      </c>
      <c r="U1669" s="57">
        <f t="shared" si="630"/>
        <v>0</v>
      </c>
      <c r="V1669" s="58">
        <f t="shared" si="631"/>
        <v>0</v>
      </c>
      <c r="W1669" s="58">
        <f t="shared" si="632"/>
        <v>0</v>
      </c>
      <c r="X1669" s="58">
        <f t="shared" si="633"/>
        <v>0</v>
      </c>
      <c r="Y1669" s="58">
        <f t="shared" si="634"/>
        <v>0</v>
      </c>
      <c r="Z1669">
        <f t="shared" si="618"/>
        <v>416873</v>
      </c>
    </row>
    <row r="1670" spans="1:26" x14ac:dyDescent="0.3">
      <c r="A1670" s="56" t="str">
        <f t="shared" si="620"/>
        <v>OUT TIME</v>
      </c>
      <c r="B1670" s="56" t="str">
        <f t="shared" si="637"/>
        <v>ultimo</v>
      </c>
      <c r="C1670" s="55">
        <f t="shared" si="636"/>
        <v>3</v>
      </c>
      <c r="D1670" t="str">
        <f t="shared" si="636"/>
        <v>Colón</v>
      </c>
      <c r="E1670" s="23">
        <f t="shared" si="621"/>
        <v>44113</v>
      </c>
      <c r="F1670" s="54">
        <f t="shared" si="622"/>
        <v>129</v>
      </c>
      <c r="G1670" cm="1">
        <f t="array" ref="G1670">+INDEX('Casos ACUM Prov'!$CK$3:$OM$16,'TODO PROVINCIA'!C1670+1,'TODO PROVINCIA'!F1670)</f>
        <v>0</v>
      </c>
      <c r="H1670">
        <f t="shared" si="614"/>
        <v>0</v>
      </c>
      <c r="I1670" cm="1">
        <f t="array" ref="I1670">+INDEX('Muertes-PROV'!$C$3:$GE$16,$C1670+1,$F1670)</f>
        <v>0</v>
      </c>
      <c r="J1670">
        <f t="shared" si="615"/>
        <v>0</v>
      </c>
      <c r="K1670" cm="1">
        <f t="array" ref="K1670">+INDEX('rECUPERA-prov'!$C$3:$LA$16,$C1670+1,$F1670)</f>
        <v>0</v>
      </c>
      <c r="L1670">
        <f t="shared" si="616"/>
        <v>0</v>
      </c>
      <c r="M1670">
        <f t="shared" si="623"/>
        <v>0</v>
      </c>
      <c r="N1670">
        <f t="shared" si="617"/>
        <v>0</v>
      </c>
      <c r="O1670" s="57">
        <f t="shared" si="624"/>
        <v>0</v>
      </c>
      <c r="P1670" s="57">
        <f t="shared" si="625"/>
        <v>0</v>
      </c>
      <c r="Q1670" s="57">
        <f t="shared" si="626"/>
        <v>0</v>
      </c>
      <c r="R1670" s="57">
        <f t="shared" si="627"/>
        <v>0</v>
      </c>
      <c r="S1670" s="57">
        <f t="shared" si="628"/>
        <v>0</v>
      </c>
      <c r="T1670" s="57">
        <f t="shared" si="629"/>
        <v>0</v>
      </c>
      <c r="U1670" s="57">
        <f t="shared" si="630"/>
        <v>0</v>
      </c>
      <c r="V1670" s="58">
        <f t="shared" si="631"/>
        <v>0</v>
      </c>
      <c r="W1670" s="58">
        <f t="shared" si="632"/>
        <v>0</v>
      </c>
      <c r="X1670" s="58">
        <f t="shared" si="633"/>
        <v>0</v>
      </c>
      <c r="Y1670" s="58">
        <f t="shared" si="634"/>
        <v>0</v>
      </c>
      <c r="Z1670">
        <f t="shared" si="618"/>
        <v>233708</v>
      </c>
    </row>
    <row r="1671" spans="1:26" x14ac:dyDescent="0.3">
      <c r="A1671" s="56" t="str">
        <f t="shared" si="620"/>
        <v>OUT TIME</v>
      </c>
      <c r="B1671" s="56" t="str">
        <f t="shared" si="637"/>
        <v>ultimo</v>
      </c>
      <c r="C1671" s="55">
        <f t="shared" si="636"/>
        <v>4</v>
      </c>
      <c r="D1671" t="str">
        <f t="shared" si="636"/>
        <v>Chiriquí</v>
      </c>
      <c r="E1671" s="23">
        <f t="shared" si="621"/>
        <v>44113</v>
      </c>
      <c r="F1671" s="54">
        <f t="shared" si="622"/>
        <v>129</v>
      </c>
      <c r="G1671" cm="1">
        <f t="array" ref="G1671">+INDEX('Casos ACUM Prov'!$CK$3:$OM$16,'TODO PROVINCIA'!C1671+1,'TODO PROVINCIA'!F1671)</f>
        <v>0</v>
      </c>
      <c r="H1671">
        <f t="shared" si="614"/>
        <v>0</v>
      </c>
      <c r="I1671" cm="1">
        <f t="array" ref="I1671">+INDEX('Muertes-PROV'!$C$3:$GE$16,$C1671+1,$F1671)</f>
        <v>0</v>
      </c>
      <c r="J1671">
        <f t="shared" si="615"/>
        <v>0</v>
      </c>
      <c r="K1671" cm="1">
        <f t="array" ref="K1671">+INDEX('rECUPERA-prov'!$C$3:$LA$16,$C1671+1,$F1671)</f>
        <v>0</v>
      </c>
      <c r="L1671">
        <f t="shared" si="616"/>
        <v>0</v>
      </c>
      <c r="M1671">
        <f t="shared" si="623"/>
        <v>0</v>
      </c>
      <c r="N1671">
        <f t="shared" si="617"/>
        <v>0</v>
      </c>
      <c r="O1671" s="57">
        <f t="shared" si="624"/>
        <v>0</v>
      </c>
      <c r="P1671" s="57">
        <f t="shared" si="625"/>
        <v>0</v>
      </c>
      <c r="Q1671" s="57">
        <f t="shared" si="626"/>
        <v>0</v>
      </c>
      <c r="R1671" s="57">
        <f t="shared" si="627"/>
        <v>0</v>
      </c>
      <c r="S1671" s="57">
        <f t="shared" si="628"/>
        <v>0</v>
      </c>
      <c r="T1671" s="57">
        <f t="shared" si="629"/>
        <v>0</v>
      </c>
      <c r="U1671" s="57">
        <f t="shared" si="630"/>
        <v>0</v>
      </c>
      <c r="V1671" s="58">
        <f t="shared" si="631"/>
        <v>0</v>
      </c>
      <c r="W1671" s="58">
        <f t="shared" si="632"/>
        <v>0</v>
      </c>
      <c r="X1671" s="58">
        <f t="shared" si="633"/>
        <v>0</v>
      </c>
      <c r="Y1671" s="58">
        <f t="shared" si="634"/>
        <v>0</v>
      </c>
      <c r="Z1671">
        <f t="shared" si="618"/>
        <v>241928</v>
      </c>
    </row>
    <row r="1672" spans="1:26" x14ac:dyDescent="0.3">
      <c r="A1672" s="56" t="str">
        <f t="shared" si="620"/>
        <v>OUT TIME</v>
      </c>
      <c r="B1672" s="56" t="str">
        <f t="shared" si="637"/>
        <v>ultimo</v>
      </c>
      <c r="C1672" s="55">
        <f t="shared" si="636"/>
        <v>5</v>
      </c>
      <c r="D1672" t="str">
        <f t="shared" si="636"/>
        <v>Darién</v>
      </c>
      <c r="E1672" s="23">
        <f t="shared" si="621"/>
        <v>44113</v>
      </c>
      <c r="F1672" s="54">
        <f t="shared" si="622"/>
        <v>129</v>
      </c>
      <c r="G1672" cm="1">
        <f t="array" ref="G1672">+INDEX('Casos ACUM Prov'!$CK$3:$OM$16,'TODO PROVINCIA'!C1672+1,'TODO PROVINCIA'!F1672)</f>
        <v>0</v>
      </c>
      <c r="H1672">
        <f t="shared" si="614"/>
        <v>0</v>
      </c>
      <c r="I1672" cm="1">
        <f t="array" ref="I1672">+INDEX('Muertes-PROV'!$C$3:$GE$16,$C1672+1,$F1672)</f>
        <v>0</v>
      </c>
      <c r="J1672">
        <f t="shared" si="615"/>
        <v>0</v>
      </c>
      <c r="K1672" cm="1">
        <f t="array" ref="K1672">+INDEX('rECUPERA-prov'!$C$3:$LA$16,$C1672+1,$F1672)</f>
        <v>0</v>
      </c>
      <c r="L1672">
        <f t="shared" si="616"/>
        <v>0</v>
      </c>
      <c r="M1672">
        <f t="shared" si="623"/>
        <v>0</v>
      </c>
      <c r="N1672">
        <f t="shared" si="617"/>
        <v>0</v>
      </c>
      <c r="O1672" s="57">
        <f t="shared" si="624"/>
        <v>0</v>
      </c>
      <c r="P1672" s="57">
        <f t="shared" si="625"/>
        <v>0</v>
      </c>
      <c r="Q1672" s="57">
        <f t="shared" si="626"/>
        <v>0</v>
      </c>
      <c r="R1672" s="57">
        <f t="shared" si="627"/>
        <v>0</v>
      </c>
      <c r="S1672" s="57">
        <f t="shared" si="628"/>
        <v>0</v>
      </c>
      <c r="T1672" s="57">
        <f t="shared" si="629"/>
        <v>0</v>
      </c>
      <c r="U1672" s="57">
        <f t="shared" si="630"/>
        <v>0</v>
      </c>
      <c r="V1672" s="58">
        <f t="shared" si="631"/>
        <v>0</v>
      </c>
      <c r="W1672" s="58">
        <f t="shared" si="632"/>
        <v>0</v>
      </c>
      <c r="X1672" s="58">
        <f t="shared" si="633"/>
        <v>0</v>
      </c>
      <c r="Y1672" s="58">
        <f t="shared" si="634"/>
        <v>0</v>
      </c>
      <c r="Z1672">
        <f t="shared" si="618"/>
        <v>10001</v>
      </c>
    </row>
    <row r="1673" spans="1:26" x14ac:dyDescent="0.3">
      <c r="A1673" s="56" t="str">
        <f t="shared" si="620"/>
        <v>OUT TIME</v>
      </c>
      <c r="B1673" s="56" t="str">
        <f t="shared" si="637"/>
        <v>ultimo</v>
      </c>
      <c r="C1673" s="55">
        <f t="shared" si="636"/>
        <v>6</v>
      </c>
      <c r="D1673" t="str">
        <f t="shared" si="636"/>
        <v>Herrera</v>
      </c>
      <c r="E1673" s="23">
        <f t="shared" si="621"/>
        <v>44113</v>
      </c>
      <c r="F1673" s="54">
        <f t="shared" si="622"/>
        <v>129</v>
      </c>
      <c r="G1673" cm="1">
        <f t="array" ref="G1673">+INDEX('Casos ACUM Prov'!$CK$3:$OM$16,'TODO PROVINCIA'!C1673+1,'TODO PROVINCIA'!F1673)</f>
        <v>0</v>
      </c>
      <c r="H1673">
        <f t="shared" si="614"/>
        <v>0</v>
      </c>
      <c r="I1673" cm="1">
        <f t="array" ref="I1673">+INDEX('Muertes-PROV'!$C$3:$GE$16,$C1673+1,$F1673)</f>
        <v>0</v>
      </c>
      <c r="J1673">
        <f t="shared" si="615"/>
        <v>0</v>
      </c>
      <c r="K1673" cm="1">
        <f t="array" ref="K1673">+INDEX('rECUPERA-prov'!$C$3:$LA$16,$C1673+1,$F1673)</f>
        <v>0</v>
      </c>
      <c r="L1673">
        <f t="shared" si="616"/>
        <v>0</v>
      </c>
      <c r="M1673">
        <f t="shared" si="623"/>
        <v>0</v>
      </c>
      <c r="N1673">
        <f t="shared" si="617"/>
        <v>0</v>
      </c>
      <c r="O1673" s="57">
        <f t="shared" si="624"/>
        <v>0</v>
      </c>
      <c r="P1673" s="57">
        <f t="shared" si="625"/>
        <v>0</v>
      </c>
      <c r="Q1673" s="57">
        <f t="shared" si="626"/>
        <v>0</v>
      </c>
      <c r="R1673" s="57">
        <f t="shared" si="627"/>
        <v>0</v>
      </c>
      <c r="S1673" s="57">
        <f t="shared" si="628"/>
        <v>0</v>
      </c>
      <c r="T1673" s="57">
        <f t="shared" si="629"/>
        <v>0</v>
      </c>
      <c r="U1673" s="57">
        <f t="shared" si="630"/>
        <v>0</v>
      </c>
      <c r="V1673" s="58">
        <f t="shared" si="631"/>
        <v>0</v>
      </c>
      <c r="W1673" s="58">
        <f t="shared" si="632"/>
        <v>0</v>
      </c>
      <c r="X1673" s="58">
        <f t="shared" si="633"/>
        <v>0</v>
      </c>
      <c r="Y1673" s="58">
        <f t="shared" si="634"/>
        <v>0</v>
      </c>
      <c r="Z1673">
        <f t="shared" si="618"/>
        <v>33109</v>
      </c>
    </row>
    <row r="1674" spans="1:26" x14ac:dyDescent="0.3">
      <c r="A1674" s="56" t="str">
        <f t="shared" si="620"/>
        <v>OUT TIME</v>
      </c>
      <c r="B1674" s="56" t="str">
        <f t="shared" si="637"/>
        <v>ultimo</v>
      </c>
      <c r="C1674" s="55">
        <f t="shared" si="636"/>
        <v>7</v>
      </c>
      <c r="D1674" t="str">
        <f t="shared" si="636"/>
        <v>Los Santos</v>
      </c>
      <c r="E1674" s="23">
        <f t="shared" si="621"/>
        <v>44113</v>
      </c>
      <c r="F1674" s="54">
        <f t="shared" si="622"/>
        <v>129</v>
      </c>
      <c r="G1674" cm="1">
        <f t="array" ref="G1674">+INDEX('Casos ACUM Prov'!$CK$3:$OM$16,'TODO PROVINCIA'!C1674+1,'TODO PROVINCIA'!F1674)</f>
        <v>0</v>
      </c>
      <c r="H1674">
        <f t="shared" si="614"/>
        <v>0</v>
      </c>
      <c r="I1674" cm="1">
        <f t="array" ref="I1674">+INDEX('Muertes-PROV'!$C$3:$GE$16,$C1674+1,$F1674)</f>
        <v>0</v>
      </c>
      <c r="J1674">
        <f t="shared" si="615"/>
        <v>0</v>
      </c>
      <c r="K1674" cm="1">
        <f t="array" ref="K1674">+INDEX('rECUPERA-prov'!$C$3:$LA$16,$C1674+1,$F1674)</f>
        <v>0</v>
      </c>
      <c r="L1674">
        <f t="shared" si="616"/>
        <v>0</v>
      </c>
      <c r="M1674">
        <f t="shared" si="623"/>
        <v>0</v>
      </c>
      <c r="N1674">
        <f t="shared" si="617"/>
        <v>0</v>
      </c>
      <c r="O1674" s="57">
        <f t="shared" si="624"/>
        <v>0</v>
      </c>
      <c r="P1674" s="57">
        <f t="shared" si="625"/>
        <v>0</v>
      </c>
      <c r="Q1674" s="57">
        <f t="shared" si="626"/>
        <v>0</v>
      </c>
      <c r="R1674" s="57">
        <f t="shared" si="627"/>
        <v>0</v>
      </c>
      <c r="S1674" s="57">
        <f t="shared" si="628"/>
        <v>0</v>
      </c>
      <c r="T1674" s="57">
        <f t="shared" si="629"/>
        <v>0</v>
      </c>
      <c r="U1674" s="57">
        <f t="shared" si="630"/>
        <v>0</v>
      </c>
      <c r="V1674" s="58">
        <f t="shared" si="631"/>
        <v>0</v>
      </c>
      <c r="W1674" s="58">
        <f t="shared" si="632"/>
        <v>0</v>
      </c>
      <c r="X1674" s="58">
        <f t="shared" si="633"/>
        <v>0</v>
      </c>
      <c r="Y1674" s="58">
        <f t="shared" si="634"/>
        <v>0</v>
      </c>
      <c r="Z1674">
        <f t="shared" si="618"/>
        <v>156747</v>
      </c>
    </row>
    <row r="1675" spans="1:26" x14ac:dyDescent="0.3">
      <c r="A1675" s="56" t="str">
        <f t="shared" si="620"/>
        <v>OUT TIME</v>
      </c>
      <c r="B1675" s="56" t="str">
        <f t="shared" si="637"/>
        <v>ultimo</v>
      </c>
      <c r="C1675" s="55">
        <f t="shared" si="636"/>
        <v>8</v>
      </c>
      <c r="D1675" t="str">
        <f t="shared" si="636"/>
        <v>Panamá</v>
      </c>
      <c r="E1675" s="23">
        <f t="shared" si="621"/>
        <v>44113</v>
      </c>
      <c r="F1675" s="54">
        <f t="shared" si="622"/>
        <v>129</v>
      </c>
      <c r="G1675" cm="1">
        <f t="array" ref="G1675">+INDEX('Casos ACUM Prov'!$CK$3:$OM$16,'TODO PROVINCIA'!C1675+1,'TODO PROVINCIA'!F1675)</f>
        <v>0</v>
      </c>
      <c r="H1675">
        <f t="shared" si="614"/>
        <v>0</v>
      </c>
      <c r="I1675" cm="1">
        <f t="array" ref="I1675">+INDEX('Muertes-PROV'!$C$3:$GE$16,$C1675+1,$F1675)</f>
        <v>0</v>
      </c>
      <c r="J1675">
        <f t="shared" si="615"/>
        <v>0</v>
      </c>
      <c r="K1675" cm="1">
        <f t="array" ref="K1675">+INDEX('rECUPERA-prov'!$C$3:$LA$16,$C1675+1,$F1675)</f>
        <v>0</v>
      </c>
      <c r="L1675">
        <f t="shared" si="616"/>
        <v>0</v>
      </c>
      <c r="M1675">
        <f t="shared" si="623"/>
        <v>0</v>
      </c>
      <c r="N1675">
        <f t="shared" si="617"/>
        <v>0</v>
      </c>
      <c r="O1675" s="57">
        <f t="shared" si="624"/>
        <v>0</v>
      </c>
      <c r="P1675" s="57">
        <f t="shared" si="625"/>
        <v>0</v>
      </c>
      <c r="Q1675" s="57">
        <f t="shared" si="626"/>
        <v>0</v>
      </c>
      <c r="R1675" s="57">
        <f t="shared" si="627"/>
        <v>0</v>
      </c>
      <c r="S1675" s="57">
        <f t="shared" si="628"/>
        <v>0</v>
      </c>
      <c r="T1675" s="57">
        <f t="shared" si="629"/>
        <v>0</v>
      </c>
      <c r="U1675" s="57">
        <f t="shared" si="630"/>
        <v>0</v>
      </c>
      <c r="V1675" s="58">
        <f t="shared" si="631"/>
        <v>0</v>
      </c>
      <c r="W1675" s="58">
        <f t="shared" si="632"/>
        <v>0</v>
      </c>
      <c r="X1675" s="58">
        <f t="shared" si="633"/>
        <v>0</v>
      </c>
      <c r="Y1675" s="58">
        <f t="shared" si="634"/>
        <v>0</v>
      </c>
      <c r="Z1675">
        <f t="shared" si="618"/>
        <v>109955</v>
      </c>
    </row>
    <row r="1676" spans="1:26" x14ac:dyDescent="0.3">
      <c r="A1676" s="56" t="str">
        <f t="shared" si="620"/>
        <v>OUT TIME</v>
      </c>
      <c r="B1676" s="56" t="str">
        <f t="shared" si="637"/>
        <v>ultimo</v>
      </c>
      <c r="C1676" s="55">
        <f t="shared" ref="C1676:D1691" si="638">+C1663</f>
        <v>9</v>
      </c>
      <c r="D1676" t="str">
        <f t="shared" si="638"/>
        <v>Veraguas</v>
      </c>
      <c r="E1676" s="23">
        <f t="shared" si="621"/>
        <v>44113</v>
      </c>
      <c r="F1676" s="54">
        <f t="shared" si="622"/>
        <v>129</v>
      </c>
      <c r="G1676" cm="1">
        <f t="array" ref="G1676">+INDEX('Casos ACUM Prov'!$CK$3:$OM$16,'TODO PROVINCIA'!C1676+1,'TODO PROVINCIA'!F1676)</f>
        <v>0</v>
      </c>
      <c r="H1676">
        <f t="shared" si="614"/>
        <v>0</v>
      </c>
      <c r="I1676" cm="1">
        <f t="array" ref="I1676">+INDEX('Muertes-PROV'!$C$3:$GE$16,$C1676+1,$F1676)</f>
        <v>0</v>
      </c>
      <c r="J1676">
        <f t="shared" si="615"/>
        <v>0</v>
      </c>
      <c r="K1676" cm="1">
        <f t="array" ref="K1676">+INDEX('rECUPERA-prov'!$C$3:$LA$16,$C1676+1,$F1676)</f>
        <v>0</v>
      </c>
      <c r="L1676">
        <f t="shared" si="616"/>
        <v>0</v>
      </c>
      <c r="M1676">
        <f t="shared" si="623"/>
        <v>0</v>
      </c>
      <c r="N1676">
        <f t="shared" si="617"/>
        <v>0</v>
      </c>
      <c r="O1676" s="57">
        <f t="shared" si="624"/>
        <v>0</v>
      </c>
      <c r="P1676" s="57">
        <f t="shared" si="625"/>
        <v>0</v>
      </c>
      <c r="Q1676" s="57">
        <f t="shared" si="626"/>
        <v>0</v>
      </c>
      <c r="R1676" s="57">
        <f t="shared" si="627"/>
        <v>0</v>
      </c>
      <c r="S1676" s="57">
        <f t="shared" si="628"/>
        <v>0</v>
      </c>
      <c r="T1676" s="57">
        <f t="shared" si="629"/>
        <v>0</v>
      </c>
      <c r="U1676" s="57">
        <f t="shared" si="630"/>
        <v>0</v>
      </c>
      <c r="V1676" s="58">
        <f t="shared" si="631"/>
        <v>0</v>
      </c>
      <c r="W1676" s="58">
        <f t="shared" si="632"/>
        <v>0</v>
      </c>
      <c r="X1676" s="58">
        <f t="shared" si="633"/>
        <v>0</v>
      </c>
      <c r="Y1676" s="58">
        <f t="shared" si="634"/>
        <v>0</v>
      </c>
      <c r="Z1676">
        <f t="shared" si="618"/>
        <v>109955</v>
      </c>
    </row>
    <row r="1677" spans="1:26" x14ac:dyDescent="0.3">
      <c r="A1677" s="56" t="str">
        <f t="shared" si="620"/>
        <v>OUT TIME</v>
      </c>
      <c r="B1677" s="56" t="str">
        <f t="shared" si="637"/>
        <v>ultimo</v>
      </c>
      <c r="C1677" s="55">
        <f t="shared" si="638"/>
        <v>10</v>
      </c>
      <c r="D1677" t="str">
        <f t="shared" si="638"/>
        <v>Comarca Kuna Yala</v>
      </c>
      <c r="E1677" s="23">
        <f t="shared" si="621"/>
        <v>44113</v>
      </c>
      <c r="F1677" s="54">
        <f t="shared" si="622"/>
        <v>129</v>
      </c>
      <c r="G1677" cm="1">
        <f t="array" ref="G1677">+INDEX('Casos ACUM Prov'!$CK$3:$OM$16,'TODO PROVINCIA'!C1677+1,'TODO PROVINCIA'!F1677)</f>
        <v>0</v>
      </c>
      <c r="H1677">
        <f t="shared" si="614"/>
        <v>0</v>
      </c>
      <c r="I1677" cm="1">
        <f t="array" ref="I1677">+INDEX('Muertes-PROV'!$C$3:$GE$16,$C1677+1,$F1677)</f>
        <v>0</v>
      </c>
      <c r="J1677">
        <f t="shared" si="615"/>
        <v>0</v>
      </c>
      <c r="K1677" cm="1">
        <f t="array" ref="K1677">+INDEX('rECUPERA-prov'!$C$3:$LA$16,$C1677+1,$F1677)</f>
        <v>0</v>
      </c>
      <c r="L1677">
        <f t="shared" si="616"/>
        <v>0</v>
      </c>
      <c r="M1677">
        <f t="shared" si="623"/>
        <v>0</v>
      </c>
      <c r="N1677">
        <f t="shared" si="617"/>
        <v>0</v>
      </c>
      <c r="O1677" s="57">
        <f t="shared" si="624"/>
        <v>0</v>
      </c>
      <c r="P1677" s="57">
        <f t="shared" si="625"/>
        <v>0</v>
      </c>
      <c r="Q1677" s="57">
        <f t="shared" si="626"/>
        <v>0</v>
      </c>
      <c r="R1677" s="57">
        <f t="shared" si="627"/>
        <v>0</v>
      </c>
      <c r="S1677" s="57">
        <f t="shared" si="628"/>
        <v>0</v>
      </c>
      <c r="T1677" s="57">
        <f t="shared" si="629"/>
        <v>0</v>
      </c>
      <c r="U1677" s="57">
        <f t="shared" si="630"/>
        <v>0</v>
      </c>
      <c r="V1677" s="58">
        <f t="shared" si="631"/>
        <v>0</v>
      </c>
      <c r="W1677" s="58">
        <f t="shared" si="632"/>
        <v>0</v>
      </c>
      <c r="X1677" s="58">
        <f t="shared" si="633"/>
        <v>0</v>
      </c>
      <c r="Y1677" s="58">
        <f t="shared" si="634"/>
        <v>0</v>
      </c>
      <c r="Z1677">
        <f t="shared" si="618"/>
        <v>89592</v>
      </c>
    </row>
    <row r="1678" spans="1:26" x14ac:dyDescent="0.3">
      <c r="A1678" s="56" t="str">
        <f t="shared" si="620"/>
        <v>OUT TIME</v>
      </c>
      <c r="B1678" s="56" t="str">
        <f t="shared" si="637"/>
        <v>ultimo</v>
      </c>
      <c r="C1678" s="55">
        <f t="shared" si="638"/>
        <v>11</v>
      </c>
      <c r="D1678" t="str">
        <f t="shared" si="638"/>
        <v>Comarca Emberá Wounaán</v>
      </c>
      <c r="E1678" s="23">
        <f t="shared" si="621"/>
        <v>44113</v>
      </c>
      <c r="F1678" s="54">
        <f t="shared" si="622"/>
        <v>129</v>
      </c>
      <c r="G1678" cm="1">
        <f t="array" ref="G1678">+INDEX('Casos ACUM Prov'!$CK$3:$OM$16,'TODO PROVINCIA'!C1678+1,'TODO PROVINCIA'!F1678)</f>
        <v>0</v>
      </c>
      <c r="H1678">
        <f t="shared" si="614"/>
        <v>0</v>
      </c>
      <c r="I1678" cm="1">
        <f t="array" ref="I1678">+INDEX('Muertes-PROV'!$C$3:$GE$16,$C1678+1,$F1678)</f>
        <v>0</v>
      </c>
      <c r="J1678">
        <f t="shared" si="615"/>
        <v>0</v>
      </c>
      <c r="K1678" cm="1">
        <f t="array" ref="K1678">+INDEX('rECUPERA-prov'!$C$3:$LA$16,$C1678+1,$F1678)</f>
        <v>0</v>
      </c>
      <c r="L1678">
        <f t="shared" si="616"/>
        <v>0</v>
      </c>
      <c r="M1678">
        <f t="shared" si="623"/>
        <v>0</v>
      </c>
      <c r="N1678">
        <f t="shared" si="617"/>
        <v>0</v>
      </c>
      <c r="O1678" s="57">
        <f t="shared" si="624"/>
        <v>0</v>
      </c>
      <c r="P1678" s="57">
        <f t="shared" si="625"/>
        <v>0</v>
      </c>
      <c r="Q1678" s="57">
        <f t="shared" si="626"/>
        <v>0</v>
      </c>
      <c r="R1678" s="57">
        <f t="shared" si="627"/>
        <v>0</v>
      </c>
      <c r="S1678" s="57">
        <f t="shared" si="628"/>
        <v>0</v>
      </c>
      <c r="T1678" s="57">
        <f t="shared" si="629"/>
        <v>0</v>
      </c>
      <c r="U1678" s="57">
        <f t="shared" si="630"/>
        <v>0</v>
      </c>
      <c r="V1678" s="58">
        <f t="shared" si="631"/>
        <v>0</v>
      </c>
      <c r="W1678" s="58">
        <f t="shared" si="632"/>
        <v>0</v>
      </c>
      <c r="X1678" s="58">
        <f t="shared" si="633"/>
        <v>0</v>
      </c>
      <c r="Y1678" s="58">
        <f t="shared" si="634"/>
        <v>0</v>
      </c>
      <c r="Z1678">
        <f t="shared" si="618"/>
        <v>1249032</v>
      </c>
    </row>
    <row r="1679" spans="1:26" x14ac:dyDescent="0.3">
      <c r="A1679" s="56" t="str">
        <f t="shared" si="620"/>
        <v>OUT TIME</v>
      </c>
      <c r="B1679" s="56" t="str">
        <f t="shared" si="637"/>
        <v>ultimo</v>
      </c>
      <c r="C1679" s="55">
        <f t="shared" si="638"/>
        <v>12</v>
      </c>
      <c r="D1679" t="str">
        <f t="shared" si="638"/>
        <v>Comarca Ngäbe Buglé</v>
      </c>
      <c r="E1679" s="23">
        <f t="shared" si="621"/>
        <v>44113</v>
      </c>
      <c r="F1679" s="54">
        <f t="shared" si="622"/>
        <v>129</v>
      </c>
      <c r="G1679" cm="1">
        <f t="array" ref="G1679">+INDEX('Casos ACUM Prov'!$CK$3:$OM$16,'TODO PROVINCIA'!C1679+1,'TODO PROVINCIA'!F1679)</f>
        <v>0</v>
      </c>
      <c r="H1679">
        <f t="shared" si="614"/>
        <v>0</v>
      </c>
      <c r="I1679" cm="1">
        <f t="array" ref="I1679">+INDEX('Muertes-PROV'!$C$3:$GE$16,$C1679+1,$F1679)</f>
        <v>0</v>
      </c>
      <c r="J1679">
        <f t="shared" si="615"/>
        <v>0</v>
      </c>
      <c r="K1679" cm="1">
        <f t="array" ref="K1679">+INDEX('rECUPERA-prov'!$C$3:$LA$16,$C1679+1,$F1679)</f>
        <v>0</v>
      </c>
      <c r="L1679">
        <f t="shared" si="616"/>
        <v>0</v>
      </c>
      <c r="M1679">
        <f t="shared" si="623"/>
        <v>0</v>
      </c>
      <c r="N1679">
        <f t="shared" si="617"/>
        <v>0</v>
      </c>
      <c r="O1679" s="57">
        <f t="shared" si="624"/>
        <v>0</v>
      </c>
      <c r="P1679" s="57">
        <f t="shared" si="625"/>
        <v>0</v>
      </c>
      <c r="Q1679" s="57">
        <f t="shared" si="626"/>
        <v>0</v>
      </c>
      <c r="R1679" s="57">
        <f t="shared" si="627"/>
        <v>0</v>
      </c>
      <c r="S1679" s="57">
        <f t="shared" si="628"/>
        <v>0</v>
      </c>
      <c r="T1679" s="57">
        <f t="shared" si="629"/>
        <v>0</v>
      </c>
      <c r="U1679" s="57">
        <f t="shared" si="630"/>
        <v>0</v>
      </c>
      <c r="V1679" s="58">
        <f t="shared" si="631"/>
        <v>0</v>
      </c>
      <c r="W1679" s="58">
        <f t="shared" si="632"/>
        <v>0</v>
      </c>
      <c r="X1679" s="58">
        <f t="shared" si="633"/>
        <v>0</v>
      </c>
      <c r="Y1679" s="58">
        <f t="shared" si="634"/>
        <v>0</v>
      </c>
      <c r="Z1679">
        <f t="shared" si="618"/>
        <v>464038</v>
      </c>
    </row>
    <row r="1680" spans="1:26" x14ac:dyDescent="0.3">
      <c r="A1680" s="56" t="str">
        <f t="shared" si="620"/>
        <v>OUT TIME</v>
      </c>
      <c r="B1680" s="56" t="str">
        <f t="shared" si="637"/>
        <v>ultimo</v>
      </c>
      <c r="C1680" s="55">
        <f t="shared" si="638"/>
        <v>13</v>
      </c>
      <c r="D1680" t="str">
        <f t="shared" si="638"/>
        <v>Panamá Oeste</v>
      </c>
      <c r="E1680" s="23">
        <f t="shared" si="621"/>
        <v>44113</v>
      </c>
      <c r="F1680" s="54">
        <f t="shared" si="622"/>
        <v>129</v>
      </c>
      <c r="G1680" cm="1">
        <f t="array" ref="G1680">+INDEX('Casos ACUM Prov'!$CK$3:$OM$16,'TODO PROVINCIA'!C1680+1,'TODO PROVINCIA'!F1680)</f>
        <v>0</v>
      </c>
      <c r="H1680">
        <f t="shared" si="614"/>
        <v>0</v>
      </c>
      <c r="I1680" cm="1">
        <f t="array" ref="I1680">+INDEX('Muertes-PROV'!$C$3:$GE$16,$C1680+1,$F1680)</f>
        <v>0</v>
      </c>
      <c r="J1680">
        <f t="shared" si="615"/>
        <v>0</v>
      </c>
      <c r="K1680" cm="1">
        <f t="array" ref="K1680">+INDEX('rECUPERA-prov'!$C$3:$LA$16,$C1680+1,$F1680)</f>
        <v>0</v>
      </c>
      <c r="L1680">
        <f t="shared" si="616"/>
        <v>0</v>
      </c>
      <c r="M1680">
        <f t="shared" si="623"/>
        <v>0</v>
      </c>
      <c r="N1680">
        <f t="shared" si="617"/>
        <v>0</v>
      </c>
      <c r="O1680" s="57">
        <f t="shared" si="624"/>
        <v>0</v>
      </c>
      <c r="P1680" s="57">
        <f t="shared" si="625"/>
        <v>0</v>
      </c>
      <c r="Q1680" s="57">
        <f t="shared" si="626"/>
        <v>0</v>
      </c>
      <c r="R1680" s="57">
        <f t="shared" si="627"/>
        <v>0</v>
      </c>
      <c r="S1680" s="57">
        <f t="shared" si="628"/>
        <v>0</v>
      </c>
      <c r="T1680" s="57">
        <f t="shared" si="629"/>
        <v>0</v>
      </c>
      <c r="U1680" s="57">
        <f t="shared" si="630"/>
        <v>0</v>
      </c>
      <c r="V1680" s="58">
        <f t="shared" si="631"/>
        <v>0</v>
      </c>
      <c r="W1680" s="58">
        <f t="shared" si="632"/>
        <v>0</v>
      </c>
      <c r="X1680" s="58">
        <f t="shared" si="633"/>
        <v>0</v>
      </c>
      <c r="Y1680" s="58">
        <f t="shared" si="634"/>
        <v>0</v>
      </c>
      <c r="Z1680">
        <f t="shared" si="618"/>
        <v>226991</v>
      </c>
    </row>
    <row r="1681" spans="1:26" x14ac:dyDescent="0.3">
      <c r="A1681" s="56" t="str">
        <f t="shared" si="620"/>
        <v>OUT TIME</v>
      </c>
      <c r="B1681" s="56" t="str">
        <f t="shared" si="637"/>
        <v>ultimo</v>
      </c>
      <c r="C1681" s="55">
        <f t="shared" si="638"/>
        <v>1</v>
      </c>
      <c r="D1681" t="str">
        <f t="shared" si="638"/>
        <v>Bocas del Toro</v>
      </c>
      <c r="E1681" s="23">
        <f t="shared" si="621"/>
        <v>44114</v>
      </c>
      <c r="F1681" s="54">
        <f t="shared" si="622"/>
        <v>130</v>
      </c>
      <c r="G1681" cm="1">
        <f t="array" ref="G1681">+INDEX('Casos ACUM Prov'!$CK$3:$OM$16,'TODO PROVINCIA'!C1681+1,'TODO PROVINCIA'!F1681)</f>
        <v>0</v>
      </c>
      <c r="H1681">
        <f t="shared" ref="H1681:H1744" si="639">+G1681-G1668</f>
        <v>0</v>
      </c>
      <c r="I1681" cm="1">
        <f t="array" ref="I1681">+INDEX('Muertes-PROV'!$C$3:$GE$16,$C1681+1,$F1681)</f>
        <v>0</v>
      </c>
      <c r="J1681">
        <f t="shared" ref="J1681:J1744" si="640">+I1681-I1668</f>
        <v>0</v>
      </c>
      <c r="K1681" cm="1">
        <f t="array" ref="K1681">+INDEX('rECUPERA-prov'!$C$3:$LA$16,$C1681+1,$F1681)</f>
        <v>0</v>
      </c>
      <c r="L1681">
        <f t="shared" ref="L1681:L1744" si="641">+K1681-K1668</f>
        <v>0</v>
      </c>
      <c r="M1681">
        <f t="shared" si="623"/>
        <v>0</v>
      </c>
      <c r="N1681">
        <f t="shared" ref="N1681:N1744" si="642">+M1681-M1668</f>
        <v>0</v>
      </c>
      <c r="O1681" s="57">
        <f t="shared" si="624"/>
        <v>0</v>
      </c>
      <c r="P1681" s="57">
        <f t="shared" si="625"/>
        <v>0</v>
      </c>
      <c r="Q1681" s="57">
        <f t="shared" si="626"/>
        <v>0</v>
      </c>
      <c r="R1681" s="57">
        <f t="shared" si="627"/>
        <v>0</v>
      </c>
      <c r="S1681" s="57">
        <f t="shared" si="628"/>
        <v>0</v>
      </c>
      <c r="T1681" s="57">
        <f t="shared" si="629"/>
        <v>0</v>
      </c>
      <c r="U1681" s="57">
        <f t="shared" si="630"/>
        <v>0</v>
      </c>
      <c r="V1681" s="58">
        <f t="shared" si="631"/>
        <v>0</v>
      </c>
      <c r="W1681" s="58">
        <f t="shared" si="632"/>
        <v>0</v>
      </c>
      <c r="X1681" s="58">
        <f t="shared" si="633"/>
        <v>0</v>
      </c>
      <c r="Y1681" s="58">
        <f t="shared" si="634"/>
        <v>0</v>
      </c>
      <c r="Z1681">
        <f t="shared" ref="Z1681:Z1744" si="643">+Z1668</f>
        <v>125461</v>
      </c>
    </row>
    <row r="1682" spans="1:26" x14ac:dyDescent="0.3">
      <c r="A1682" s="56" t="str">
        <f t="shared" si="620"/>
        <v>OUT TIME</v>
      </c>
      <c r="B1682" s="56" t="str">
        <f t="shared" si="637"/>
        <v>ultimo</v>
      </c>
      <c r="C1682" s="55">
        <f t="shared" si="638"/>
        <v>2</v>
      </c>
      <c r="D1682" t="str">
        <f t="shared" si="638"/>
        <v>Coclé</v>
      </c>
      <c r="E1682" s="23">
        <f t="shared" si="621"/>
        <v>44114</v>
      </c>
      <c r="F1682" s="54">
        <f t="shared" si="622"/>
        <v>130</v>
      </c>
      <c r="G1682" cm="1">
        <f t="array" ref="G1682">+INDEX('Casos ACUM Prov'!$CK$3:$OM$16,'TODO PROVINCIA'!C1682+1,'TODO PROVINCIA'!F1682)</f>
        <v>0</v>
      </c>
      <c r="H1682">
        <f t="shared" si="639"/>
        <v>0</v>
      </c>
      <c r="I1682" cm="1">
        <f t="array" ref="I1682">+INDEX('Muertes-PROV'!$C$3:$GE$16,$C1682+1,$F1682)</f>
        <v>0</v>
      </c>
      <c r="J1682">
        <f t="shared" si="640"/>
        <v>0</v>
      </c>
      <c r="K1682" cm="1">
        <f t="array" ref="K1682">+INDEX('rECUPERA-prov'!$C$3:$LA$16,$C1682+1,$F1682)</f>
        <v>0</v>
      </c>
      <c r="L1682">
        <f t="shared" si="641"/>
        <v>0</v>
      </c>
      <c r="M1682">
        <f t="shared" si="623"/>
        <v>0</v>
      </c>
      <c r="N1682">
        <f t="shared" si="642"/>
        <v>0</v>
      </c>
      <c r="O1682" s="57">
        <f t="shared" si="624"/>
        <v>0</v>
      </c>
      <c r="P1682" s="57">
        <f t="shared" si="625"/>
        <v>0</v>
      </c>
      <c r="Q1682" s="57">
        <f t="shared" si="626"/>
        <v>0</v>
      </c>
      <c r="R1682" s="57">
        <f t="shared" si="627"/>
        <v>0</v>
      </c>
      <c r="S1682" s="57">
        <f t="shared" si="628"/>
        <v>0</v>
      </c>
      <c r="T1682" s="57">
        <f t="shared" si="629"/>
        <v>0</v>
      </c>
      <c r="U1682" s="57">
        <f t="shared" si="630"/>
        <v>0</v>
      </c>
      <c r="V1682" s="58">
        <f t="shared" si="631"/>
        <v>0</v>
      </c>
      <c r="W1682" s="58">
        <f t="shared" si="632"/>
        <v>0</v>
      </c>
      <c r="X1682" s="58">
        <f t="shared" si="633"/>
        <v>0</v>
      </c>
      <c r="Y1682" s="58">
        <f t="shared" si="634"/>
        <v>0</v>
      </c>
      <c r="Z1682">
        <f t="shared" si="643"/>
        <v>416873</v>
      </c>
    </row>
    <row r="1683" spans="1:26" x14ac:dyDescent="0.3">
      <c r="A1683" s="56" t="str">
        <f t="shared" si="620"/>
        <v>OUT TIME</v>
      </c>
      <c r="B1683" s="56" t="str">
        <f t="shared" si="637"/>
        <v>ultimo</v>
      </c>
      <c r="C1683" s="55">
        <f t="shared" si="638"/>
        <v>3</v>
      </c>
      <c r="D1683" t="str">
        <f t="shared" si="638"/>
        <v>Colón</v>
      </c>
      <c r="E1683" s="23">
        <f t="shared" si="621"/>
        <v>44114</v>
      </c>
      <c r="F1683" s="54">
        <f t="shared" si="622"/>
        <v>130</v>
      </c>
      <c r="G1683" cm="1">
        <f t="array" ref="G1683">+INDEX('Casos ACUM Prov'!$CK$3:$OM$16,'TODO PROVINCIA'!C1683+1,'TODO PROVINCIA'!F1683)</f>
        <v>0</v>
      </c>
      <c r="H1683">
        <f t="shared" si="639"/>
        <v>0</v>
      </c>
      <c r="I1683" cm="1">
        <f t="array" ref="I1683">+INDEX('Muertes-PROV'!$C$3:$GE$16,$C1683+1,$F1683)</f>
        <v>0</v>
      </c>
      <c r="J1683">
        <f t="shared" si="640"/>
        <v>0</v>
      </c>
      <c r="K1683" cm="1">
        <f t="array" ref="K1683">+INDEX('rECUPERA-prov'!$C$3:$LA$16,$C1683+1,$F1683)</f>
        <v>0</v>
      </c>
      <c r="L1683">
        <f t="shared" si="641"/>
        <v>0</v>
      </c>
      <c r="M1683">
        <f t="shared" si="623"/>
        <v>0</v>
      </c>
      <c r="N1683">
        <f t="shared" si="642"/>
        <v>0</v>
      </c>
      <c r="O1683" s="57">
        <f t="shared" si="624"/>
        <v>0</v>
      </c>
      <c r="P1683" s="57">
        <f t="shared" si="625"/>
        <v>0</v>
      </c>
      <c r="Q1683" s="57">
        <f t="shared" si="626"/>
        <v>0</v>
      </c>
      <c r="R1683" s="57">
        <f t="shared" si="627"/>
        <v>0</v>
      </c>
      <c r="S1683" s="57">
        <f t="shared" si="628"/>
        <v>0</v>
      </c>
      <c r="T1683" s="57">
        <f t="shared" si="629"/>
        <v>0</v>
      </c>
      <c r="U1683" s="57">
        <f t="shared" si="630"/>
        <v>0</v>
      </c>
      <c r="V1683" s="58">
        <f t="shared" si="631"/>
        <v>0</v>
      </c>
      <c r="W1683" s="58">
        <f t="shared" si="632"/>
        <v>0</v>
      </c>
      <c r="X1683" s="58">
        <f t="shared" si="633"/>
        <v>0</v>
      </c>
      <c r="Y1683" s="58">
        <f t="shared" si="634"/>
        <v>0</v>
      </c>
      <c r="Z1683">
        <f t="shared" si="643"/>
        <v>233708</v>
      </c>
    </row>
    <row r="1684" spans="1:26" x14ac:dyDescent="0.3">
      <c r="A1684" s="56" t="str">
        <f t="shared" si="620"/>
        <v>OUT TIME</v>
      </c>
      <c r="B1684" s="56" t="str">
        <f t="shared" si="637"/>
        <v>ultimo</v>
      </c>
      <c r="C1684" s="55">
        <f t="shared" si="638"/>
        <v>4</v>
      </c>
      <c r="D1684" t="str">
        <f t="shared" si="638"/>
        <v>Chiriquí</v>
      </c>
      <c r="E1684" s="23">
        <f t="shared" si="621"/>
        <v>44114</v>
      </c>
      <c r="F1684" s="54">
        <f t="shared" si="622"/>
        <v>130</v>
      </c>
      <c r="G1684" cm="1">
        <f t="array" ref="G1684">+INDEX('Casos ACUM Prov'!$CK$3:$OM$16,'TODO PROVINCIA'!C1684+1,'TODO PROVINCIA'!F1684)</f>
        <v>0</v>
      </c>
      <c r="H1684">
        <f t="shared" si="639"/>
        <v>0</v>
      </c>
      <c r="I1684" cm="1">
        <f t="array" ref="I1684">+INDEX('Muertes-PROV'!$C$3:$GE$16,$C1684+1,$F1684)</f>
        <v>0</v>
      </c>
      <c r="J1684">
        <f t="shared" si="640"/>
        <v>0</v>
      </c>
      <c r="K1684" cm="1">
        <f t="array" ref="K1684">+INDEX('rECUPERA-prov'!$C$3:$LA$16,$C1684+1,$F1684)</f>
        <v>0</v>
      </c>
      <c r="L1684">
        <f t="shared" si="641"/>
        <v>0</v>
      </c>
      <c r="M1684">
        <f t="shared" si="623"/>
        <v>0</v>
      </c>
      <c r="N1684">
        <f t="shared" si="642"/>
        <v>0</v>
      </c>
      <c r="O1684" s="57">
        <f t="shared" si="624"/>
        <v>0</v>
      </c>
      <c r="P1684" s="57">
        <f t="shared" si="625"/>
        <v>0</v>
      </c>
      <c r="Q1684" s="57">
        <f t="shared" si="626"/>
        <v>0</v>
      </c>
      <c r="R1684" s="57">
        <f t="shared" si="627"/>
        <v>0</v>
      </c>
      <c r="S1684" s="57">
        <f t="shared" si="628"/>
        <v>0</v>
      </c>
      <c r="T1684" s="57">
        <f t="shared" si="629"/>
        <v>0</v>
      </c>
      <c r="U1684" s="57">
        <f t="shared" si="630"/>
        <v>0</v>
      </c>
      <c r="V1684" s="58">
        <f t="shared" si="631"/>
        <v>0</v>
      </c>
      <c r="W1684" s="58">
        <f t="shared" si="632"/>
        <v>0</v>
      </c>
      <c r="X1684" s="58">
        <f t="shared" si="633"/>
        <v>0</v>
      </c>
      <c r="Y1684" s="58">
        <f t="shared" si="634"/>
        <v>0</v>
      </c>
      <c r="Z1684">
        <f t="shared" si="643"/>
        <v>241928</v>
      </c>
    </row>
    <row r="1685" spans="1:26" x14ac:dyDescent="0.3">
      <c r="A1685" s="56" t="str">
        <f t="shared" si="620"/>
        <v>OUT TIME</v>
      </c>
      <c r="B1685" s="56" t="str">
        <f t="shared" si="637"/>
        <v>ultimo</v>
      </c>
      <c r="C1685" s="55">
        <f t="shared" si="638"/>
        <v>5</v>
      </c>
      <c r="D1685" t="str">
        <f t="shared" si="638"/>
        <v>Darién</v>
      </c>
      <c r="E1685" s="23">
        <f t="shared" si="621"/>
        <v>44114</v>
      </c>
      <c r="F1685" s="54">
        <f t="shared" si="622"/>
        <v>130</v>
      </c>
      <c r="G1685" cm="1">
        <f t="array" ref="G1685">+INDEX('Casos ACUM Prov'!$CK$3:$OM$16,'TODO PROVINCIA'!C1685+1,'TODO PROVINCIA'!F1685)</f>
        <v>0</v>
      </c>
      <c r="H1685">
        <f t="shared" si="639"/>
        <v>0</v>
      </c>
      <c r="I1685" cm="1">
        <f t="array" ref="I1685">+INDEX('Muertes-PROV'!$C$3:$GE$16,$C1685+1,$F1685)</f>
        <v>0</v>
      </c>
      <c r="J1685">
        <f t="shared" si="640"/>
        <v>0</v>
      </c>
      <c r="K1685" cm="1">
        <f t="array" ref="K1685">+INDEX('rECUPERA-prov'!$C$3:$LA$16,$C1685+1,$F1685)</f>
        <v>0</v>
      </c>
      <c r="L1685">
        <f t="shared" si="641"/>
        <v>0</v>
      </c>
      <c r="M1685">
        <f t="shared" si="623"/>
        <v>0</v>
      </c>
      <c r="N1685">
        <f t="shared" si="642"/>
        <v>0</v>
      </c>
      <c r="O1685" s="57">
        <f t="shared" si="624"/>
        <v>0</v>
      </c>
      <c r="P1685" s="57">
        <f t="shared" si="625"/>
        <v>0</v>
      </c>
      <c r="Q1685" s="57">
        <f t="shared" si="626"/>
        <v>0</v>
      </c>
      <c r="R1685" s="57">
        <f t="shared" si="627"/>
        <v>0</v>
      </c>
      <c r="S1685" s="57">
        <f t="shared" si="628"/>
        <v>0</v>
      </c>
      <c r="T1685" s="57">
        <f t="shared" si="629"/>
        <v>0</v>
      </c>
      <c r="U1685" s="57">
        <f t="shared" si="630"/>
        <v>0</v>
      </c>
      <c r="V1685" s="58">
        <f t="shared" si="631"/>
        <v>0</v>
      </c>
      <c r="W1685" s="58">
        <f t="shared" si="632"/>
        <v>0</v>
      </c>
      <c r="X1685" s="58">
        <f t="shared" si="633"/>
        <v>0</v>
      </c>
      <c r="Y1685" s="58">
        <f t="shared" si="634"/>
        <v>0</v>
      </c>
      <c r="Z1685">
        <f t="shared" si="643"/>
        <v>10001</v>
      </c>
    </row>
    <row r="1686" spans="1:26" x14ac:dyDescent="0.3">
      <c r="A1686" s="56" t="str">
        <f t="shared" si="620"/>
        <v>OUT TIME</v>
      </c>
      <c r="B1686" s="56" t="str">
        <f t="shared" si="637"/>
        <v>ultimo</v>
      </c>
      <c r="C1686" s="55">
        <f t="shared" si="638"/>
        <v>6</v>
      </c>
      <c r="D1686" t="str">
        <f t="shared" si="638"/>
        <v>Herrera</v>
      </c>
      <c r="E1686" s="23">
        <f t="shared" si="621"/>
        <v>44114</v>
      </c>
      <c r="F1686" s="54">
        <f t="shared" si="622"/>
        <v>130</v>
      </c>
      <c r="G1686" cm="1">
        <f t="array" ref="G1686">+INDEX('Casos ACUM Prov'!$CK$3:$OM$16,'TODO PROVINCIA'!C1686+1,'TODO PROVINCIA'!F1686)</f>
        <v>0</v>
      </c>
      <c r="H1686">
        <f t="shared" si="639"/>
        <v>0</v>
      </c>
      <c r="I1686" cm="1">
        <f t="array" ref="I1686">+INDEX('Muertes-PROV'!$C$3:$GE$16,$C1686+1,$F1686)</f>
        <v>0</v>
      </c>
      <c r="J1686">
        <f t="shared" si="640"/>
        <v>0</v>
      </c>
      <c r="K1686" cm="1">
        <f t="array" ref="K1686">+INDEX('rECUPERA-prov'!$C$3:$LA$16,$C1686+1,$F1686)</f>
        <v>0</v>
      </c>
      <c r="L1686">
        <f t="shared" si="641"/>
        <v>0</v>
      </c>
      <c r="M1686">
        <f t="shared" si="623"/>
        <v>0</v>
      </c>
      <c r="N1686">
        <f t="shared" si="642"/>
        <v>0</v>
      </c>
      <c r="O1686" s="57">
        <f t="shared" si="624"/>
        <v>0</v>
      </c>
      <c r="P1686" s="57">
        <f t="shared" si="625"/>
        <v>0</v>
      </c>
      <c r="Q1686" s="57">
        <f t="shared" si="626"/>
        <v>0</v>
      </c>
      <c r="R1686" s="57">
        <f t="shared" si="627"/>
        <v>0</v>
      </c>
      <c r="S1686" s="57">
        <f t="shared" si="628"/>
        <v>0</v>
      </c>
      <c r="T1686" s="57">
        <f t="shared" si="629"/>
        <v>0</v>
      </c>
      <c r="U1686" s="57">
        <f t="shared" si="630"/>
        <v>0</v>
      </c>
      <c r="V1686" s="58">
        <f t="shared" si="631"/>
        <v>0</v>
      </c>
      <c r="W1686" s="58">
        <f t="shared" si="632"/>
        <v>0</v>
      </c>
      <c r="X1686" s="58">
        <f t="shared" si="633"/>
        <v>0</v>
      </c>
      <c r="Y1686" s="58">
        <f t="shared" si="634"/>
        <v>0</v>
      </c>
      <c r="Z1686">
        <f t="shared" si="643"/>
        <v>33109</v>
      </c>
    </row>
    <row r="1687" spans="1:26" x14ac:dyDescent="0.3">
      <c r="A1687" s="56" t="str">
        <f t="shared" si="620"/>
        <v>OUT TIME</v>
      </c>
      <c r="B1687" s="56" t="str">
        <f t="shared" si="637"/>
        <v>ultimo</v>
      </c>
      <c r="C1687" s="55">
        <f t="shared" si="638"/>
        <v>7</v>
      </c>
      <c r="D1687" t="str">
        <f t="shared" si="638"/>
        <v>Los Santos</v>
      </c>
      <c r="E1687" s="23">
        <f t="shared" si="621"/>
        <v>44114</v>
      </c>
      <c r="F1687" s="54">
        <f t="shared" si="622"/>
        <v>130</v>
      </c>
      <c r="G1687" cm="1">
        <f t="array" ref="G1687">+INDEX('Casos ACUM Prov'!$CK$3:$OM$16,'TODO PROVINCIA'!C1687+1,'TODO PROVINCIA'!F1687)</f>
        <v>0</v>
      </c>
      <c r="H1687">
        <f t="shared" si="639"/>
        <v>0</v>
      </c>
      <c r="I1687" cm="1">
        <f t="array" ref="I1687">+INDEX('Muertes-PROV'!$C$3:$GE$16,$C1687+1,$F1687)</f>
        <v>0</v>
      </c>
      <c r="J1687">
        <f t="shared" si="640"/>
        <v>0</v>
      </c>
      <c r="K1687" cm="1">
        <f t="array" ref="K1687">+INDEX('rECUPERA-prov'!$C$3:$LA$16,$C1687+1,$F1687)</f>
        <v>0</v>
      </c>
      <c r="L1687">
        <f t="shared" si="641"/>
        <v>0</v>
      </c>
      <c r="M1687">
        <f t="shared" si="623"/>
        <v>0</v>
      </c>
      <c r="N1687">
        <f t="shared" si="642"/>
        <v>0</v>
      </c>
      <c r="O1687" s="57">
        <f t="shared" si="624"/>
        <v>0</v>
      </c>
      <c r="P1687" s="57">
        <f t="shared" si="625"/>
        <v>0</v>
      </c>
      <c r="Q1687" s="57">
        <f t="shared" si="626"/>
        <v>0</v>
      </c>
      <c r="R1687" s="57">
        <f t="shared" si="627"/>
        <v>0</v>
      </c>
      <c r="S1687" s="57">
        <f t="shared" si="628"/>
        <v>0</v>
      </c>
      <c r="T1687" s="57">
        <f t="shared" si="629"/>
        <v>0</v>
      </c>
      <c r="U1687" s="57">
        <f t="shared" si="630"/>
        <v>0</v>
      </c>
      <c r="V1687" s="58">
        <f t="shared" si="631"/>
        <v>0</v>
      </c>
      <c r="W1687" s="58">
        <f t="shared" si="632"/>
        <v>0</v>
      </c>
      <c r="X1687" s="58">
        <f t="shared" si="633"/>
        <v>0</v>
      </c>
      <c r="Y1687" s="58">
        <f t="shared" si="634"/>
        <v>0</v>
      </c>
      <c r="Z1687">
        <f t="shared" si="643"/>
        <v>156747</v>
      </c>
    </row>
    <row r="1688" spans="1:26" x14ac:dyDescent="0.3">
      <c r="A1688" s="56" t="str">
        <f t="shared" si="620"/>
        <v>OUT TIME</v>
      </c>
      <c r="B1688" s="56" t="str">
        <f t="shared" si="637"/>
        <v>ultimo</v>
      </c>
      <c r="C1688" s="55">
        <f t="shared" si="638"/>
        <v>8</v>
      </c>
      <c r="D1688" t="str">
        <f t="shared" si="638"/>
        <v>Panamá</v>
      </c>
      <c r="E1688" s="23">
        <f t="shared" si="621"/>
        <v>44114</v>
      </c>
      <c r="F1688" s="54">
        <f t="shared" si="622"/>
        <v>130</v>
      </c>
      <c r="G1688" cm="1">
        <f t="array" ref="G1688">+INDEX('Casos ACUM Prov'!$CK$3:$OM$16,'TODO PROVINCIA'!C1688+1,'TODO PROVINCIA'!F1688)</f>
        <v>0</v>
      </c>
      <c r="H1688">
        <f t="shared" si="639"/>
        <v>0</v>
      </c>
      <c r="I1688" cm="1">
        <f t="array" ref="I1688">+INDEX('Muertes-PROV'!$C$3:$GE$16,$C1688+1,$F1688)</f>
        <v>0</v>
      </c>
      <c r="J1688">
        <f t="shared" si="640"/>
        <v>0</v>
      </c>
      <c r="K1688" cm="1">
        <f t="array" ref="K1688">+INDEX('rECUPERA-prov'!$C$3:$LA$16,$C1688+1,$F1688)</f>
        <v>0</v>
      </c>
      <c r="L1688">
        <f t="shared" si="641"/>
        <v>0</v>
      </c>
      <c r="M1688">
        <f t="shared" si="623"/>
        <v>0</v>
      </c>
      <c r="N1688">
        <f t="shared" si="642"/>
        <v>0</v>
      </c>
      <c r="O1688" s="57">
        <f t="shared" si="624"/>
        <v>0</v>
      </c>
      <c r="P1688" s="57">
        <f t="shared" si="625"/>
        <v>0</v>
      </c>
      <c r="Q1688" s="57">
        <f t="shared" si="626"/>
        <v>0</v>
      </c>
      <c r="R1688" s="57">
        <f t="shared" si="627"/>
        <v>0</v>
      </c>
      <c r="S1688" s="57">
        <f t="shared" si="628"/>
        <v>0</v>
      </c>
      <c r="T1688" s="57">
        <f t="shared" si="629"/>
        <v>0</v>
      </c>
      <c r="U1688" s="57">
        <f t="shared" si="630"/>
        <v>0</v>
      </c>
      <c r="V1688" s="58">
        <f t="shared" si="631"/>
        <v>0</v>
      </c>
      <c r="W1688" s="58">
        <f t="shared" si="632"/>
        <v>0</v>
      </c>
      <c r="X1688" s="58">
        <f t="shared" si="633"/>
        <v>0</v>
      </c>
      <c r="Y1688" s="58">
        <f t="shared" si="634"/>
        <v>0</v>
      </c>
      <c r="Z1688">
        <f t="shared" si="643"/>
        <v>109955</v>
      </c>
    </row>
    <row r="1689" spans="1:26" x14ac:dyDescent="0.3">
      <c r="A1689" s="56" t="str">
        <f t="shared" si="620"/>
        <v>OUT TIME</v>
      </c>
      <c r="B1689" s="56" t="str">
        <f t="shared" si="637"/>
        <v>ultimo</v>
      </c>
      <c r="C1689" s="55">
        <f t="shared" si="638"/>
        <v>9</v>
      </c>
      <c r="D1689" t="str">
        <f t="shared" si="638"/>
        <v>Veraguas</v>
      </c>
      <c r="E1689" s="23">
        <f t="shared" si="621"/>
        <v>44114</v>
      </c>
      <c r="F1689" s="54">
        <f t="shared" si="622"/>
        <v>130</v>
      </c>
      <c r="G1689" cm="1">
        <f t="array" ref="G1689">+INDEX('Casos ACUM Prov'!$CK$3:$OM$16,'TODO PROVINCIA'!C1689+1,'TODO PROVINCIA'!F1689)</f>
        <v>0</v>
      </c>
      <c r="H1689">
        <f t="shared" si="639"/>
        <v>0</v>
      </c>
      <c r="I1689" cm="1">
        <f t="array" ref="I1689">+INDEX('Muertes-PROV'!$C$3:$GE$16,$C1689+1,$F1689)</f>
        <v>0</v>
      </c>
      <c r="J1689">
        <f t="shared" si="640"/>
        <v>0</v>
      </c>
      <c r="K1689" cm="1">
        <f t="array" ref="K1689">+INDEX('rECUPERA-prov'!$C$3:$LA$16,$C1689+1,$F1689)</f>
        <v>0</v>
      </c>
      <c r="L1689">
        <f t="shared" si="641"/>
        <v>0</v>
      </c>
      <c r="M1689">
        <f t="shared" si="623"/>
        <v>0</v>
      </c>
      <c r="N1689">
        <f t="shared" si="642"/>
        <v>0</v>
      </c>
      <c r="O1689" s="57">
        <f t="shared" si="624"/>
        <v>0</v>
      </c>
      <c r="P1689" s="57">
        <f t="shared" si="625"/>
        <v>0</v>
      </c>
      <c r="Q1689" s="57">
        <f t="shared" si="626"/>
        <v>0</v>
      </c>
      <c r="R1689" s="57">
        <f t="shared" si="627"/>
        <v>0</v>
      </c>
      <c r="S1689" s="57">
        <f t="shared" si="628"/>
        <v>0</v>
      </c>
      <c r="T1689" s="57">
        <f t="shared" si="629"/>
        <v>0</v>
      </c>
      <c r="U1689" s="57">
        <f t="shared" si="630"/>
        <v>0</v>
      </c>
      <c r="V1689" s="58">
        <f t="shared" si="631"/>
        <v>0</v>
      </c>
      <c r="W1689" s="58">
        <f t="shared" si="632"/>
        <v>0</v>
      </c>
      <c r="X1689" s="58">
        <f t="shared" si="633"/>
        <v>0</v>
      </c>
      <c r="Y1689" s="58">
        <f t="shared" si="634"/>
        <v>0</v>
      </c>
      <c r="Z1689">
        <f t="shared" si="643"/>
        <v>109955</v>
      </c>
    </row>
    <row r="1690" spans="1:26" x14ac:dyDescent="0.3">
      <c r="A1690" s="56" t="str">
        <f t="shared" si="620"/>
        <v>OUT TIME</v>
      </c>
      <c r="B1690" s="56" t="str">
        <f t="shared" si="637"/>
        <v>ultimo</v>
      </c>
      <c r="C1690" s="55">
        <f t="shared" si="638"/>
        <v>10</v>
      </c>
      <c r="D1690" t="str">
        <f t="shared" si="638"/>
        <v>Comarca Kuna Yala</v>
      </c>
      <c r="E1690" s="23">
        <f t="shared" si="621"/>
        <v>44114</v>
      </c>
      <c r="F1690" s="54">
        <f t="shared" si="622"/>
        <v>130</v>
      </c>
      <c r="G1690" cm="1">
        <f t="array" ref="G1690">+INDEX('Casos ACUM Prov'!$CK$3:$OM$16,'TODO PROVINCIA'!C1690+1,'TODO PROVINCIA'!F1690)</f>
        <v>0</v>
      </c>
      <c r="H1690">
        <f t="shared" si="639"/>
        <v>0</v>
      </c>
      <c r="I1690" cm="1">
        <f t="array" ref="I1690">+INDEX('Muertes-PROV'!$C$3:$GE$16,$C1690+1,$F1690)</f>
        <v>0</v>
      </c>
      <c r="J1690">
        <f t="shared" si="640"/>
        <v>0</v>
      </c>
      <c r="K1690" cm="1">
        <f t="array" ref="K1690">+INDEX('rECUPERA-prov'!$C$3:$LA$16,$C1690+1,$F1690)</f>
        <v>0</v>
      </c>
      <c r="L1690">
        <f t="shared" si="641"/>
        <v>0</v>
      </c>
      <c r="M1690">
        <f t="shared" si="623"/>
        <v>0</v>
      </c>
      <c r="N1690">
        <f t="shared" si="642"/>
        <v>0</v>
      </c>
      <c r="O1690" s="57">
        <f t="shared" si="624"/>
        <v>0</v>
      </c>
      <c r="P1690" s="57">
        <f t="shared" si="625"/>
        <v>0</v>
      </c>
      <c r="Q1690" s="57">
        <f t="shared" si="626"/>
        <v>0</v>
      </c>
      <c r="R1690" s="57">
        <f t="shared" si="627"/>
        <v>0</v>
      </c>
      <c r="S1690" s="57">
        <f t="shared" si="628"/>
        <v>0</v>
      </c>
      <c r="T1690" s="57">
        <f t="shared" si="629"/>
        <v>0</v>
      </c>
      <c r="U1690" s="57">
        <f t="shared" si="630"/>
        <v>0</v>
      </c>
      <c r="V1690" s="58">
        <f t="shared" si="631"/>
        <v>0</v>
      </c>
      <c r="W1690" s="58">
        <f t="shared" si="632"/>
        <v>0</v>
      </c>
      <c r="X1690" s="58">
        <f t="shared" si="633"/>
        <v>0</v>
      </c>
      <c r="Y1690" s="58">
        <f t="shared" si="634"/>
        <v>0</v>
      </c>
      <c r="Z1690">
        <f t="shared" si="643"/>
        <v>89592</v>
      </c>
    </row>
    <row r="1691" spans="1:26" x14ac:dyDescent="0.3">
      <c r="A1691" s="56" t="str">
        <f t="shared" si="620"/>
        <v>OUT TIME</v>
      </c>
      <c r="B1691" s="56" t="str">
        <f t="shared" si="637"/>
        <v>ultimo</v>
      </c>
      <c r="C1691" s="55">
        <f t="shared" si="638"/>
        <v>11</v>
      </c>
      <c r="D1691" t="str">
        <f t="shared" si="638"/>
        <v>Comarca Emberá Wounaán</v>
      </c>
      <c r="E1691" s="23">
        <f t="shared" si="621"/>
        <v>44114</v>
      </c>
      <c r="F1691" s="54">
        <f t="shared" si="622"/>
        <v>130</v>
      </c>
      <c r="G1691" cm="1">
        <f t="array" ref="G1691">+INDEX('Casos ACUM Prov'!$CK$3:$OM$16,'TODO PROVINCIA'!C1691+1,'TODO PROVINCIA'!F1691)</f>
        <v>0</v>
      </c>
      <c r="H1691">
        <f t="shared" si="639"/>
        <v>0</v>
      </c>
      <c r="I1691" cm="1">
        <f t="array" ref="I1691">+INDEX('Muertes-PROV'!$C$3:$GE$16,$C1691+1,$F1691)</f>
        <v>0</v>
      </c>
      <c r="J1691">
        <f t="shared" si="640"/>
        <v>0</v>
      </c>
      <c r="K1691" cm="1">
        <f t="array" ref="K1691">+INDEX('rECUPERA-prov'!$C$3:$LA$16,$C1691+1,$F1691)</f>
        <v>0</v>
      </c>
      <c r="L1691">
        <f t="shared" si="641"/>
        <v>0</v>
      </c>
      <c r="M1691">
        <f t="shared" si="623"/>
        <v>0</v>
      </c>
      <c r="N1691">
        <f t="shared" si="642"/>
        <v>0</v>
      </c>
      <c r="O1691" s="57">
        <f t="shared" si="624"/>
        <v>0</v>
      </c>
      <c r="P1691" s="57">
        <f t="shared" si="625"/>
        <v>0</v>
      </c>
      <c r="Q1691" s="57">
        <f t="shared" si="626"/>
        <v>0</v>
      </c>
      <c r="R1691" s="57">
        <f t="shared" si="627"/>
        <v>0</v>
      </c>
      <c r="S1691" s="57">
        <f t="shared" si="628"/>
        <v>0</v>
      </c>
      <c r="T1691" s="57">
        <f t="shared" si="629"/>
        <v>0</v>
      </c>
      <c r="U1691" s="57">
        <f t="shared" si="630"/>
        <v>0</v>
      </c>
      <c r="V1691" s="58">
        <f t="shared" si="631"/>
        <v>0</v>
      </c>
      <c r="W1691" s="58">
        <f t="shared" si="632"/>
        <v>0</v>
      </c>
      <c r="X1691" s="58">
        <f t="shared" si="633"/>
        <v>0</v>
      </c>
      <c r="Y1691" s="58">
        <f t="shared" si="634"/>
        <v>0</v>
      </c>
      <c r="Z1691">
        <f t="shared" si="643"/>
        <v>1249032</v>
      </c>
    </row>
    <row r="1692" spans="1:26" x14ac:dyDescent="0.3">
      <c r="A1692" s="56" t="str">
        <f t="shared" si="620"/>
        <v>OUT TIME</v>
      </c>
      <c r="B1692" s="56" t="str">
        <f t="shared" si="637"/>
        <v>ultimo</v>
      </c>
      <c r="C1692" s="55">
        <f t="shared" ref="C1692:D1707" si="644">+C1679</f>
        <v>12</v>
      </c>
      <c r="D1692" t="str">
        <f t="shared" si="644"/>
        <v>Comarca Ngäbe Buglé</v>
      </c>
      <c r="E1692" s="23">
        <f t="shared" si="621"/>
        <v>44114</v>
      </c>
      <c r="F1692" s="54">
        <f t="shared" si="622"/>
        <v>130</v>
      </c>
      <c r="G1692" cm="1">
        <f t="array" ref="G1692">+INDEX('Casos ACUM Prov'!$CK$3:$OM$16,'TODO PROVINCIA'!C1692+1,'TODO PROVINCIA'!F1692)</f>
        <v>0</v>
      </c>
      <c r="H1692">
        <f t="shared" si="639"/>
        <v>0</v>
      </c>
      <c r="I1692" cm="1">
        <f t="array" ref="I1692">+INDEX('Muertes-PROV'!$C$3:$GE$16,$C1692+1,$F1692)</f>
        <v>0</v>
      </c>
      <c r="J1692">
        <f t="shared" si="640"/>
        <v>0</v>
      </c>
      <c r="K1692" cm="1">
        <f t="array" ref="K1692">+INDEX('rECUPERA-prov'!$C$3:$LA$16,$C1692+1,$F1692)</f>
        <v>0</v>
      </c>
      <c r="L1692">
        <f t="shared" si="641"/>
        <v>0</v>
      </c>
      <c r="M1692">
        <f t="shared" si="623"/>
        <v>0</v>
      </c>
      <c r="N1692">
        <f t="shared" si="642"/>
        <v>0</v>
      </c>
      <c r="O1692" s="57">
        <f t="shared" si="624"/>
        <v>0</v>
      </c>
      <c r="P1692" s="57">
        <f t="shared" si="625"/>
        <v>0</v>
      </c>
      <c r="Q1692" s="57">
        <f t="shared" si="626"/>
        <v>0</v>
      </c>
      <c r="R1692" s="57">
        <f t="shared" si="627"/>
        <v>0</v>
      </c>
      <c r="S1692" s="57">
        <f t="shared" si="628"/>
        <v>0</v>
      </c>
      <c r="T1692" s="57">
        <f t="shared" si="629"/>
        <v>0</v>
      </c>
      <c r="U1692" s="57">
        <f t="shared" si="630"/>
        <v>0</v>
      </c>
      <c r="V1692" s="58">
        <f t="shared" si="631"/>
        <v>0</v>
      </c>
      <c r="W1692" s="58">
        <f t="shared" si="632"/>
        <v>0</v>
      </c>
      <c r="X1692" s="58">
        <f t="shared" si="633"/>
        <v>0</v>
      </c>
      <c r="Y1692" s="58">
        <f t="shared" si="634"/>
        <v>0</v>
      </c>
      <c r="Z1692">
        <f t="shared" si="643"/>
        <v>464038</v>
      </c>
    </row>
    <row r="1693" spans="1:26" x14ac:dyDescent="0.3">
      <c r="A1693" s="56" t="str">
        <f t="shared" ref="A1693:A1756" si="645">+IFERROR(IF(AND(G1693=0,K1693=0,I1693=0),"OUT TIME","ON"),"OUT TIME")</f>
        <v>OUT TIME</v>
      </c>
      <c r="B1693" s="56" t="str">
        <f t="shared" si="637"/>
        <v>ultimo</v>
      </c>
      <c r="C1693" s="55">
        <f t="shared" si="644"/>
        <v>13</v>
      </c>
      <c r="D1693" t="str">
        <f t="shared" si="644"/>
        <v>Panamá Oeste</v>
      </c>
      <c r="E1693" s="23">
        <f t="shared" ref="E1693:E1756" si="646">+IF(C1693=1,E1692+1,E1692)</f>
        <v>44114</v>
      </c>
      <c r="F1693" s="54">
        <f t="shared" ref="F1693:F1756" si="647">+IF(C1693=1,F1692+1,F1692)</f>
        <v>130</v>
      </c>
      <c r="G1693" cm="1">
        <f t="array" ref="G1693">+INDEX('Casos ACUM Prov'!$CK$3:$OM$16,'TODO PROVINCIA'!C1693+1,'TODO PROVINCIA'!F1693)</f>
        <v>0</v>
      </c>
      <c r="H1693">
        <f t="shared" si="639"/>
        <v>0</v>
      </c>
      <c r="I1693" cm="1">
        <f t="array" ref="I1693">+INDEX('Muertes-PROV'!$C$3:$GE$16,$C1693+1,$F1693)</f>
        <v>0</v>
      </c>
      <c r="J1693">
        <f t="shared" si="640"/>
        <v>0</v>
      </c>
      <c r="K1693" cm="1">
        <f t="array" ref="K1693">+INDEX('rECUPERA-prov'!$C$3:$LA$16,$C1693+1,$F1693)</f>
        <v>0</v>
      </c>
      <c r="L1693">
        <f t="shared" si="641"/>
        <v>0</v>
      </c>
      <c r="M1693">
        <f t="shared" ref="M1693:M1756" si="648">+G1693-I1693-K1693</f>
        <v>0</v>
      </c>
      <c r="N1693">
        <f t="shared" si="642"/>
        <v>0</v>
      </c>
      <c r="O1693" s="57">
        <f t="shared" ref="O1693:O1756" si="649">+IFERROR(I1693/G1693,0)</f>
        <v>0</v>
      </c>
      <c r="P1693" s="57">
        <f t="shared" ref="P1693:P1756" si="650">+IFERROR(K1693/G1693,0)</f>
        <v>0</v>
      </c>
      <c r="Q1693" s="57">
        <f t="shared" ref="Q1693:Q1756" si="651">+IFERROR(M1693/G1693,0)</f>
        <v>0</v>
      </c>
      <c r="R1693" s="57">
        <f t="shared" ref="R1693:R1756" si="652">+IFERROR(H1693/G1693,0)</f>
        <v>0</v>
      </c>
      <c r="S1693" s="57">
        <f t="shared" ref="S1693:S1756" si="653">+IFERROR(J1693/I1693,0)</f>
        <v>0</v>
      </c>
      <c r="T1693" s="57">
        <f t="shared" ref="T1693:T1756" si="654">+IFERROR(L1693/K1693,0)</f>
        <v>0</v>
      </c>
      <c r="U1693" s="57">
        <f t="shared" ref="U1693:U1756" si="655">+IFERROR(N1693/M1693,0)</f>
        <v>0</v>
      </c>
      <c r="V1693" s="58">
        <f t="shared" ref="V1693:V1756" si="656">+G1693/($Z1693/1000000)</f>
        <v>0</v>
      </c>
      <c r="W1693" s="58">
        <f t="shared" ref="W1693:W1756" si="657">+I1693/($Z1693/1000000)</f>
        <v>0</v>
      </c>
      <c r="X1693" s="58">
        <f t="shared" ref="X1693:X1756" si="658">+K1693/($Z1693/1000000)</f>
        <v>0</v>
      </c>
      <c r="Y1693" s="58">
        <f t="shared" ref="Y1693:Y1756" si="659">+M1693/($Z1693/1000000)</f>
        <v>0</v>
      </c>
      <c r="Z1693">
        <f t="shared" si="643"/>
        <v>226991</v>
      </c>
    </row>
    <row r="1694" spans="1:26" x14ac:dyDescent="0.3">
      <c r="A1694" s="56" t="str">
        <f t="shared" si="645"/>
        <v>OUT TIME</v>
      </c>
      <c r="B1694" s="56" t="str">
        <f t="shared" si="637"/>
        <v>ultimo</v>
      </c>
      <c r="C1694" s="55">
        <f t="shared" si="644"/>
        <v>1</v>
      </c>
      <c r="D1694" t="str">
        <f t="shared" si="644"/>
        <v>Bocas del Toro</v>
      </c>
      <c r="E1694" s="23">
        <f t="shared" si="646"/>
        <v>44115</v>
      </c>
      <c r="F1694" s="54">
        <f t="shared" si="647"/>
        <v>131</v>
      </c>
      <c r="G1694" cm="1">
        <f t="array" ref="G1694">+INDEX('Casos ACUM Prov'!$CK$3:$OM$16,'TODO PROVINCIA'!C1694+1,'TODO PROVINCIA'!F1694)</f>
        <v>0</v>
      </c>
      <c r="H1694">
        <f t="shared" si="639"/>
        <v>0</v>
      </c>
      <c r="I1694" cm="1">
        <f t="array" ref="I1694">+INDEX('Muertes-PROV'!$C$3:$GE$16,$C1694+1,$F1694)</f>
        <v>0</v>
      </c>
      <c r="J1694">
        <f t="shared" si="640"/>
        <v>0</v>
      </c>
      <c r="K1694" cm="1">
        <f t="array" ref="K1694">+INDEX('rECUPERA-prov'!$C$3:$LA$16,$C1694+1,$F1694)</f>
        <v>0</v>
      </c>
      <c r="L1694">
        <f t="shared" si="641"/>
        <v>0</v>
      </c>
      <c r="M1694">
        <f t="shared" si="648"/>
        <v>0</v>
      </c>
      <c r="N1694">
        <f t="shared" si="642"/>
        <v>0</v>
      </c>
      <c r="O1694" s="57">
        <f t="shared" si="649"/>
        <v>0</v>
      </c>
      <c r="P1694" s="57">
        <f t="shared" si="650"/>
        <v>0</v>
      </c>
      <c r="Q1694" s="57">
        <f t="shared" si="651"/>
        <v>0</v>
      </c>
      <c r="R1694" s="57">
        <f t="shared" si="652"/>
        <v>0</v>
      </c>
      <c r="S1694" s="57">
        <f t="shared" si="653"/>
        <v>0</v>
      </c>
      <c r="T1694" s="57">
        <f t="shared" si="654"/>
        <v>0</v>
      </c>
      <c r="U1694" s="57">
        <f t="shared" si="655"/>
        <v>0</v>
      </c>
      <c r="V1694" s="58">
        <f t="shared" si="656"/>
        <v>0</v>
      </c>
      <c r="W1694" s="58">
        <f t="shared" si="657"/>
        <v>0</v>
      </c>
      <c r="X1694" s="58">
        <f t="shared" si="658"/>
        <v>0</v>
      </c>
      <c r="Y1694" s="58">
        <f t="shared" si="659"/>
        <v>0</v>
      </c>
      <c r="Z1694">
        <f t="shared" si="643"/>
        <v>125461</v>
      </c>
    </row>
    <row r="1695" spans="1:26" x14ac:dyDescent="0.3">
      <c r="A1695" s="56" t="str">
        <f t="shared" si="645"/>
        <v>OUT TIME</v>
      </c>
      <c r="B1695" s="56" t="str">
        <f t="shared" si="637"/>
        <v>ultimo</v>
      </c>
      <c r="C1695" s="55">
        <f t="shared" si="644"/>
        <v>2</v>
      </c>
      <c r="D1695" t="str">
        <f t="shared" si="644"/>
        <v>Coclé</v>
      </c>
      <c r="E1695" s="23">
        <f t="shared" si="646"/>
        <v>44115</v>
      </c>
      <c r="F1695" s="54">
        <f t="shared" si="647"/>
        <v>131</v>
      </c>
      <c r="G1695" cm="1">
        <f t="array" ref="G1695">+INDEX('Casos ACUM Prov'!$CK$3:$OM$16,'TODO PROVINCIA'!C1695+1,'TODO PROVINCIA'!F1695)</f>
        <v>0</v>
      </c>
      <c r="H1695">
        <f t="shared" si="639"/>
        <v>0</v>
      </c>
      <c r="I1695" cm="1">
        <f t="array" ref="I1695">+INDEX('Muertes-PROV'!$C$3:$GE$16,$C1695+1,$F1695)</f>
        <v>0</v>
      </c>
      <c r="J1695">
        <f t="shared" si="640"/>
        <v>0</v>
      </c>
      <c r="K1695" cm="1">
        <f t="array" ref="K1695">+INDEX('rECUPERA-prov'!$C$3:$LA$16,$C1695+1,$F1695)</f>
        <v>0</v>
      </c>
      <c r="L1695">
        <f t="shared" si="641"/>
        <v>0</v>
      </c>
      <c r="M1695">
        <f t="shared" si="648"/>
        <v>0</v>
      </c>
      <c r="N1695">
        <f t="shared" si="642"/>
        <v>0</v>
      </c>
      <c r="O1695" s="57">
        <f t="shared" si="649"/>
        <v>0</v>
      </c>
      <c r="P1695" s="57">
        <f t="shared" si="650"/>
        <v>0</v>
      </c>
      <c r="Q1695" s="57">
        <f t="shared" si="651"/>
        <v>0</v>
      </c>
      <c r="R1695" s="57">
        <f t="shared" si="652"/>
        <v>0</v>
      </c>
      <c r="S1695" s="57">
        <f t="shared" si="653"/>
        <v>0</v>
      </c>
      <c r="T1695" s="57">
        <f t="shared" si="654"/>
        <v>0</v>
      </c>
      <c r="U1695" s="57">
        <f t="shared" si="655"/>
        <v>0</v>
      </c>
      <c r="V1695" s="58">
        <f t="shared" si="656"/>
        <v>0</v>
      </c>
      <c r="W1695" s="58">
        <f t="shared" si="657"/>
        <v>0</v>
      </c>
      <c r="X1695" s="58">
        <f t="shared" si="658"/>
        <v>0</v>
      </c>
      <c r="Y1695" s="58">
        <f t="shared" si="659"/>
        <v>0</v>
      </c>
      <c r="Z1695">
        <f t="shared" si="643"/>
        <v>416873</v>
      </c>
    </row>
    <row r="1696" spans="1:26" x14ac:dyDescent="0.3">
      <c r="A1696" s="56" t="str">
        <f t="shared" si="645"/>
        <v>OUT TIME</v>
      </c>
      <c r="B1696" s="56" t="str">
        <f t="shared" si="637"/>
        <v>ultimo</v>
      </c>
      <c r="C1696" s="55">
        <f t="shared" si="644"/>
        <v>3</v>
      </c>
      <c r="D1696" t="str">
        <f t="shared" si="644"/>
        <v>Colón</v>
      </c>
      <c r="E1696" s="23">
        <f t="shared" si="646"/>
        <v>44115</v>
      </c>
      <c r="F1696" s="54">
        <f t="shared" si="647"/>
        <v>131</v>
      </c>
      <c r="G1696" cm="1">
        <f t="array" ref="G1696">+INDEX('Casos ACUM Prov'!$CK$3:$OM$16,'TODO PROVINCIA'!C1696+1,'TODO PROVINCIA'!F1696)</f>
        <v>0</v>
      </c>
      <c r="H1696">
        <f t="shared" si="639"/>
        <v>0</v>
      </c>
      <c r="I1696" cm="1">
        <f t="array" ref="I1696">+INDEX('Muertes-PROV'!$C$3:$GE$16,$C1696+1,$F1696)</f>
        <v>0</v>
      </c>
      <c r="J1696">
        <f t="shared" si="640"/>
        <v>0</v>
      </c>
      <c r="K1696" cm="1">
        <f t="array" ref="K1696">+INDEX('rECUPERA-prov'!$C$3:$LA$16,$C1696+1,$F1696)</f>
        <v>0</v>
      </c>
      <c r="L1696">
        <f t="shared" si="641"/>
        <v>0</v>
      </c>
      <c r="M1696">
        <f t="shared" si="648"/>
        <v>0</v>
      </c>
      <c r="N1696">
        <f t="shared" si="642"/>
        <v>0</v>
      </c>
      <c r="O1696" s="57">
        <f t="shared" si="649"/>
        <v>0</v>
      </c>
      <c r="P1696" s="57">
        <f t="shared" si="650"/>
        <v>0</v>
      </c>
      <c r="Q1696" s="57">
        <f t="shared" si="651"/>
        <v>0</v>
      </c>
      <c r="R1696" s="57">
        <f t="shared" si="652"/>
        <v>0</v>
      </c>
      <c r="S1696" s="57">
        <f t="shared" si="653"/>
        <v>0</v>
      </c>
      <c r="T1696" s="57">
        <f t="shared" si="654"/>
        <v>0</v>
      </c>
      <c r="U1696" s="57">
        <f t="shared" si="655"/>
        <v>0</v>
      </c>
      <c r="V1696" s="58">
        <f t="shared" si="656"/>
        <v>0</v>
      </c>
      <c r="W1696" s="58">
        <f t="shared" si="657"/>
        <v>0</v>
      </c>
      <c r="X1696" s="58">
        <f t="shared" si="658"/>
        <v>0</v>
      </c>
      <c r="Y1696" s="58">
        <f t="shared" si="659"/>
        <v>0</v>
      </c>
      <c r="Z1696">
        <f t="shared" si="643"/>
        <v>233708</v>
      </c>
    </row>
    <row r="1697" spans="1:26" x14ac:dyDescent="0.3">
      <c r="A1697" s="56" t="str">
        <f t="shared" si="645"/>
        <v>OUT TIME</v>
      </c>
      <c r="B1697" s="56" t="str">
        <f t="shared" si="637"/>
        <v>ultimo</v>
      </c>
      <c r="C1697" s="55">
        <f t="shared" si="644"/>
        <v>4</v>
      </c>
      <c r="D1697" t="str">
        <f t="shared" si="644"/>
        <v>Chiriquí</v>
      </c>
      <c r="E1697" s="23">
        <f t="shared" si="646"/>
        <v>44115</v>
      </c>
      <c r="F1697" s="54">
        <f t="shared" si="647"/>
        <v>131</v>
      </c>
      <c r="G1697" cm="1">
        <f t="array" ref="G1697">+INDEX('Casos ACUM Prov'!$CK$3:$OM$16,'TODO PROVINCIA'!C1697+1,'TODO PROVINCIA'!F1697)</f>
        <v>0</v>
      </c>
      <c r="H1697">
        <f t="shared" si="639"/>
        <v>0</v>
      </c>
      <c r="I1697" cm="1">
        <f t="array" ref="I1697">+INDEX('Muertes-PROV'!$C$3:$GE$16,$C1697+1,$F1697)</f>
        <v>0</v>
      </c>
      <c r="J1697">
        <f t="shared" si="640"/>
        <v>0</v>
      </c>
      <c r="K1697" cm="1">
        <f t="array" ref="K1697">+INDEX('rECUPERA-prov'!$C$3:$LA$16,$C1697+1,$F1697)</f>
        <v>0</v>
      </c>
      <c r="L1697">
        <f t="shared" si="641"/>
        <v>0</v>
      </c>
      <c r="M1697">
        <f t="shared" si="648"/>
        <v>0</v>
      </c>
      <c r="N1697">
        <f t="shared" si="642"/>
        <v>0</v>
      </c>
      <c r="O1697" s="57">
        <f t="shared" si="649"/>
        <v>0</v>
      </c>
      <c r="P1697" s="57">
        <f t="shared" si="650"/>
        <v>0</v>
      </c>
      <c r="Q1697" s="57">
        <f t="shared" si="651"/>
        <v>0</v>
      </c>
      <c r="R1697" s="57">
        <f t="shared" si="652"/>
        <v>0</v>
      </c>
      <c r="S1697" s="57">
        <f t="shared" si="653"/>
        <v>0</v>
      </c>
      <c r="T1697" s="57">
        <f t="shared" si="654"/>
        <v>0</v>
      </c>
      <c r="U1697" s="57">
        <f t="shared" si="655"/>
        <v>0</v>
      </c>
      <c r="V1697" s="58">
        <f t="shared" si="656"/>
        <v>0</v>
      </c>
      <c r="W1697" s="58">
        <f t="shared" si="657"/>
        <v>0</v>
      </c>
      <c r="X1697" s="58">
        <f t="shared" si="658"/>
        <v>0</v>
      </c>
      <c r="Y1697" s="58">
        <f t="shared" si="659"/>
        <v>0</v>
      </c>
      <c r="Z1697">
        <f t="shared" si="643"/>
        <v>241928</v>
      </c>
    </row>
    <row r="1698" spans="1:26" x14ac:dyDescent="0.3">
      <c r="A1698" s="56" t="str">
        <f t="shared" si="645"/>
        <v>OUT TIME</v>
      </c>
      <c r="B1698" s="56" t="str">
        <f t="shared" si="637"/>
        <v>ultimo</v>
      </c>
      <c r="C1698" s="55">
        <f t="shared" si="644"/>
        <v>5</v>
      </c>
      <c r="D1698" t="str">
        <f t="shared" si="644"/>
        <v>Darién</v>
      </c>
      <c r="E1698" s="23">
        <f t="shared" si="646"/>
        <v>44115</v>
      </c>
      <c r="F1698" s="54">
        <f t="shared" si="647"/>
        <v>131</v>
      </c>
      <c r="G1698" cm="1">
        <f t="array" ref="G1698">+INDEX('Casos ACUM Prov'!$CK$3:$OM$16,'TODO PROVINCIA'!C1698+1,'TODO PROVINCIA'!F1698)</f>
        <v>0</v>
      </c>
      <c r="H1698">
        <f t="shared" si="639"/>
        <v>0</v>
      </c>
      <c r="I1698" cm="1">
        <f t="array" ref="I1698">+INDEX('Muertes-PROV'!$C$3:$GE$16,$C1698+1,$F1698)</f>
        <v>0</v>
      </c>
      <c r="J1698">
        <f t="shared" si="640"/>
        <v>0</v>
      </c>
      <c r="K1698" cm="1">
        <f t="array" ref="K1698">+INDEX('rECUPERA-prov'!$C$3:$LA$16,$C1698+1,$F1698)</f>
        <v>0</v>
      </c>
      <c r="L1698">
        <f t="shared" si="641"/>
        <v>0</v>
      </c>
      <c r="M1698">
        <f t="shared" si="648"/>
        <v>0</v>
      </c>
      <c r="N1698">
        <f t="shared" si="642"/>
        <v>0</v>
      </c>
      <c r="O1698" s="57">
        <f t="shared" si="649"/>
        <v>0</v>
      </c>
      <c r="P1698" s="57">
        <f t="shared" si="650"/>
        <v>0</v>
      </c>
      <c r="Q1698" s="57">
        <f t="shared" si="651"/>
        <v>0</v>
      </c>
      <c r="R1698" s="57">
        <f t="shared" si="652"/>
        <v>0</v>
      </c>
      <c r="S1698" s="57">
        <f t="shared" si="653"/>
        <v>0</v>
      </c>
      <c r="T1698" s="57">
        <f t="shared" si="654"/>
        <v>0</v>
      </c>
      <c r="U1698" s="57">
        <f t="shared" si="655"/>
        <v>0</v>
      </c>
      <c r="V1698" s="58">
        <f t="shared" si="656"/>
        <v>0</v>
      </c>
      <c r="W1698" s="58">
        <f t="shared" si="657"/>
        <v>0</v>
      </c>
      <c r="X1698" s="58">
        <f t="shared" si="658"/>
        <v>0</v>
      </c>
      <c r="Y1698" s="58">
        <f t="shared" si="659"/>
        <v>0</v>
      </c>
      <c r="Z1698">
        <f t="shared" si="643"/>
        <v>10001</v>
      </c>
    </row>
    <row r="1699" spans="1:26" x14ac:dyDescent="0.3">
      <c r="A1699" s="56" t="str">
        <f t="shared" si="645"/>
        <v>OUT TIME</v>
      </c>
      <c r="B1699" s="56" t="str">
        <f t="shared" si="637"/>
        <v>ultimo</v>
      </c>
      <c r="C1699" s="55">
        <f t="shared" si="644"/>
        <v>6</v>
      </c>
      <c r="D1699" t="str">
        <f t="shared" si="644"/>
        <v>Herrera</v>
      </c>
      <c r="E1699" s="23">
        <f t="shared" si="646"/>
        <v>44115</v>
      </c>
      <c r="F1699" s="54">
        <f t="shared" si="647"/>
        <v>131</v>
      </c>
      <c r="G1699" cm="1">
        <f t="array" ref="G1699">+INDEX('Casos ACUM Prov'!$CK$3:$OM$16,'TODO PROVINCIA'!C1699+1,'TODO PROVINCIA'!F1699)</f>
        <v>0</v>
      </c>
      <c r="H1699">
        <f t="shared" si="639"/>
        <v>0</v>
      </c>
      <c r="I1699" cm="1">
        <f t="array" ref="I1699">+INDEX('Muertes-PROV'!$C$3:$GE$16,$C1699+1,$F1699)</f>
        <v>0</v>
      </c>
      <c r="J1699">
        <f t="shared" si="640"/>
        <v>0</v>
      </c>
      <c r="K1699" cm="1">
        <f t="array" ref="K1699">+INDEX('rECUPERA-prov'!$C$3:$LA$16,$C1699+1,$F1699)</f>
        <v>0</v>
      </c>
      <c r="L1699">
        <f t="shared" si="641"/>
        <v>0</v>
      </c>
      <c r="M1699">
        <f t="shared" si="648"/>
        <v>0</v>
      </c>
      <c r="N1699">
        <f t="shared" si="642"/>
        <v>0</v>
      </c>
      <c r="O1699" s="57">
        <f t="shared" si="649"/>
        <v>0</v>
      </c>
      <c r="P1699" s="57">
        <f t="shared" si="650"/>
        <v>0</v>
      </c>
      <c r="Q1699" s="57">
        <f t="shared" si="651"/>
        <v>0</v>
      </c>
      <c r="R1699" s="57">
        <f t="shared" si="652"/>
        <v>0</v>
      </c>
      <c r="S1699" s="57">
        <f t="shared" si="653"/>
        <v>0</v>
      </c>
      <c r="T1699" s="57">
        <f t="shared" si="654"/>
        <v>0</v>
      </c>
      <c r="U1699" s="57">
        <f t="shared" si="655"/>
        <v>0</v>
      </c>
      <c r="V1699" s="58">
        <f t="shared" si="656"/>
        <v>0</v>
      </c>
      <c r="W1699" s="58">
        <f t="shared" si="657"/>
        <v>0</v>
      </c>
      <c r="X1699" s="58">
        <f t="shared" si="658"/>
        <v>0</v>
      </c>
      <c r="Y1699" s="58">
        <f t="shared" si="659"/>
        <v>0</v>
      </c>
      <c r="Z1699">
        <f t="shared" si="643"/>
        <v>33109</v>
      </c>
    </row>
    <row r="1700" spans="1:26" x14ac:dyDescent="0.3">
      <c r="A1700" s="56" t="str">
        <f t="shared" si="645"/>
        <v>OUT TIME</v>
      </c>
      <c r="B1700" s="56" t="str">
        <f t="shared" si="637"/>
        <v>ultimo</v>
      </c>
      <c r="C1700" s="55">
        <f t="shared" si="644"/>
        <v>7</v>
      </c>
      <c r="D1700" t="str">
        <f t="shared" si="644"/>
        <v>Los Santos</v>
      </c>
      <c r="E1700" s="23">
        <f t="shared" si="646"/>
        <v>44115</v>
      </c>
      <c r="F1700" s="54">
        <f t="shared" si="647"/>
        <v>131</v>
      </c>
      <c r="G1700" cm="1">
        <f t="array" ref="G1700">+INDEX('Casos ACUM Prov'!$CK$3:$OM$16,'TODO PROVINCIA'!C1700+1,'TODO PROVINCIA'!F1700)</f>
        <v>0</v>
      </c>
      <c r="H1700">
        <f t="shared" si="639"/>
        <v>0</v>
      </c>
      <c r="I1700" cm="1">
        <f t="array" ref="I1700">+INDEX('Muertes-PROV'!$C$3:$GE$16,$C1700+1,$F1700)</f>
        <v>0</v>
      </c>
      <c r="J1700">
        <f t="shared" si="640"/>
        <v>0</v>
      </c>
      <c r="K1700" cm="1">
        <f t="array" ref="K1700">+INDEX('rECUPERA-prov'!$C$3:$LA$16,$C1700+1,$F1700)</f>
        <v>0</v>
      </c>
      <c r="L1700">
        <f t="shared" si="641"/>
        <v>0</v>
      </c>
      <c r="M1700">
        <f t="shared" si="648"/>
        <v>0</v>
      </c>
      <c r="N1700">
        <f t="shared" si="642"/>
        <v>0</v>
      </c>
      <c r="O1700" s="57">
        <f t="shared" si="649"/>
        <v>0</v>
      </c>
      <c r="P1700" s="57">
        <f t="shared" si="650"/>
        <v>0</v>
      </c>
      <c r="Q1700" s="57">
        <f t="shared" si="651"/>
        <v>0</v>
      </c>
      <c r="R1700" s="57">
        <f t="shared" si="652"/>
        <v>0</v>
      </c>
      <c r="S1700" s="57">
        <f t="shared" si="653"/>
        <v>0</v>
      </c>
      <c r="T1700" s="57">
        <f t="shared" si="654"/>
        <v>0</v>
      </c>
      <c r="U1700" s="57">
        <f t="shared" si="655"/>
        <v>0</v>
      </c>
      <c r="V1700" s="58">
        <f t="shared" si="656"/>
        <v>0</v>
      </c>
      <c r="W1700" s="58">
        <f t="shared" si="657"/>
        <v>0</v>
      </c>
      <c r="X1700" s="58">
        <f t="shared" si="658"/>
        <v>0</v>
      </c>
      <c r="Y1700" s="58">
        <f t="shared" si="659"/>
        <v>0</v>
      </c>
      <c r="Z1700">
        <f t="shared" si="643"/>
        <v>156747</v>
      </c>
    </row>
    <row r="1701" spans="1:26" x14ac:dyDescent="0.3">
      <c r="A1701" s="56" t="str">
        <f t="shared" si="645"/>
        <v>OUT TIME</v>
      </c>
      <c r="B1701" s="56" t="str">
        <f t="shared" si="637"/>
        <v>ultimo</v>
      </c>
      <c r="C1701" s="55">
        <f t="shared" si="644"/>
        <v>8</v>
      </c>
      <c r="D1701" t="str">
        <f t="shared" si="644"/>
        <v>Panamá</v>
      </c>
      <c r="E1701" s="23">
        <f t="shared" si="646"/>
        <v>44115</v>
      </c>
      <c r="F1701" s="54">
        <f t="shared" si="647"/>
        <v>131</v>
      </c>
      <c r="G1701" cm="1">
        <f t="array" ref="G1701">+INDEX('Casos ACUM Prov'!$CK$3:$OM$16,'TODO PROVINCIA'!C1701+1,'TODO PROVINCIA'!F1701)</f>
        <v>0</v>
      </c>
      <c r="H1701">
        <f t="shared" si="639"/>
        <v>0</v>
      </c>
      <c r="I1701" cm="1">
        <f t="array" ref="I1701">+INDEX('Muertes-PROV'!$C$3:$GE$16,$C1701+1,$F1701)</f>
        <v>0</v>
      </c>
      <c r="J1701">
        <f t="shared" si="640"/>
        <v>0</v>
      </c>
      <c r="K1701" cm="1">
        <f t="array" ref="K1701">+INDEX('rECUPERA-prov'!$C$3:$LA$16,$C1701+1,$F1701)</f>
        <v>0</v>
      </c>
      <c r="L1701">
        <f t="shared" si="641"/>
        <v>0</v>
      </c>
      <c r="M1701">
        <f t="shared" si="648"/>
        <v>0</v>
      </c>
      <c r="N1701">
        <f t="shared" si="642"/>
        <v>0</v>
      </c>
      <c r="O1701" s="57">
        <f t="shared" si="649"/>
        <v>0</v>
      </c>
      <c r="P1701" s="57">
        <f t="shared" si="650"/>
        <v>0</v>
      </c>
      <c r="Q1701" s="57">
        <f t="shared" si="651"/>
        <v>0</v>
      </c>
      <c r="R1701" s="57">
        <f t="shared" si="652"/>
        <v>0</v>
      </c>
      <c r="S1701" s="57">
        <f t="shared" si="653"/>
        <v>0</v>
      </c>
      <c r="T1701" s="57">
        <f t="shared" si="654"/>
        <v>0</v>
      </c>
      <c r="U1701" s="57">
        <f t="shared" si="655"/>
        <v>0</v>
      </c>
      <c r="V1701" s="58">
        <f t="shared" si="656"/>
        <v>0</v>
      </c>
      <c r="W1701" s="58">
        <f t="shared" si="657"/>
        <v>0</v>
      </c>
      <c r="X1701" s="58">
        <f t="shared" si="658"/>
        <v>0</v>
      </c>
      <c r="Y1701" s="58">
        <f t="shared" si="659"/>
        <v>0</v>
      </c>
      <c r="Z1701">
        <f t="shared" si="643"/>
        <v>109955</v>
      </c>
    </row>
    <row r="1702" spans="1:26" x14ac:dyDescent="0.3">
      <c r="A1702" s="56" t="str">
        <f t="shared" si="645"/>
        <v>OUT TIME</v>
      </c>
      <c r="B1702" s="56" t="str">
        <f t="shared" si="637"/>
        <v>ultimo</v>
      </c>
      <c r="C1702" s="55">
        <f t="shared" si="644"/>
        <v>9</v>
      </c>
      <c r="D1702" t="str">
        <f t="shared" si="644"/>
        <v>Veraguas</v>
      </c>
      <c r="E1702" s="23">
        <f t="shared" si="646"/>
        <v>44115</v>
      </c>
      <c r="F1702" s="54">
        <f t="shared" si="647"/>
        <v>131</v>
      </c>
      <c r="G1702" cm="1">
        <f t="array" ref="G1702">+INDEX('Casos ACUM Prov'!$CK$3:$OM$16,'TODO PROVINCIA'!C1702+1,'TODO PROVINCIA'!F1702)</f>
        <v>0</v>
      </c>
      <c r="H1702">
        <f t="shared" si="639"/>
        <v>0</v>
      </c>
      <c r="I1702" cm="1">
        <f t="array" ref="I1702">+INDEX('Muertes-PROV'!$C$3:$GE$16,$C1702+1,$F1702)</f>
        <v>0</v>
      </c>
      <c r="J1702">
        <f t="shared" si="640"/>
        <v>0</v>
      </c>
      <c r="K1702" cm="1">
        <f t="array" ref="K1702">+INDEX('rECUPERA-prov'!$C$3:$LA$16,$C1702+1,$F1702)</f>
        <v>0</v>
      </c>
      <c r="L1702">
        <f t="shared" si="641"/>
        <v>0</v>
      </c>
      <c r="M1702">
        <f t="shared" si="648"/>
        <v>0</v>
      </c>
      <c r="N1702">
        <f t="shared" si="642"/>
        <v>0</v>
      </c>
      <c r="O1702" s="57">
        <f t="shared" si="649"/>
        <v>0</v>
      </c>
      <c r="P1702" s="57">
        <f t="shared" si="650"/>
        <v>0</v>
      </c>
      <c r="Q1702" s="57">
        <f t="shared" si="651"/>
        <v>0</v>
      </c>
      <c r="R1702" s="57">
        <f t="shared" si="652"/>
        <v>0</v>
      </c>
      <c r="S1702" s="57">
        <f t="shared" si="653"/>
        <v>0</v>
      </c>
      <c r="T1702" s="57">
        <f t="shared" si="654"/>
        <v>0</v>
      </c>
      <c r="U1702" s="57">
        <f t="shared" si="655"/>
        <v>0</v>
      </c>
      <c r="V1702" s="58">
        <f t="shared" si="656"/>
        <v>0</v>
      </c>
      <c r="W1702" s="58">
        <f t="shared" si="657"/>
        <v>0</v>
      </c>
      <c r="X1702" s="58">
        <f t="shared" si="658"/>
        <v>0</v>
      </c>
      <c r="Y1702" s="58">
        <f t="shared" si="659"/>
        <v>0</v>
      </c>
      <c r="Z1702">
        <f t="shared" si="643"/>
        <v>109955</v>
      </c>
    </row>
    <row r="1703" spans="1:26" x14ac:dyDescent="0.3">
      <c r="A1703" s="56" t="str">
        <f t="shared" si="645"/>
        <v>OUT TIME</v>
      </c>
      <c r="B1703" s="56" t="str">
        <f t="shared" si="637"/>
        <v>ultimo</v>
      </c>
      <c r="C1703" s="55">
        <f t="shared" si="644"/>
        <v>10</v>
      </c>
      <c r="D1703" t="str">
        <f t="shared" si="644"/>
        <v>Comarca Kuna Yala</v>
      </c>
      <c r="E1703" s="23">
        <f t="shared" si="646"/>
        <v>44115</v>
      </c>
      <c r="F1703" s="54">
        <f t="shared" si="647"/>
        <v>131</v>
      </c>
      <c r="G1703" cm="1">
        <f t="array" ref="G1703">+INDEX('Casos ACUM Prov'!$CK$3:$OM$16,'TODO PROVINCIA'!C1703+1,'TODO PROVINCIA'!F1703)</f>
        <v>0</v>
      </c>
      <c r="H1703">
        <f t="shared" si="639"/>
        <v>0</v>
      </c>
      <c r="I1703" cm="1">
        <f t="array" ref="I1703">+INDEX('Muertes-PROV'!$C$3:$GE$16,$C1703+1,$F1703)</f>
        <v>0</v>
      </c>
      <c r="J1703">
        <f t="shared" si="640"/>
        <v>0</v>
      </c>
      <c r="K1703" cm="1">
        <f t="array" ref="K1703">+INDEX('rECUPERA-prov'!$C$3:$LA$16,$C1703+1,$F1703)</f>
        <v>0</v>
      </c>
      <c r="L1703">
        <f t="shared" si="641"/>
        <v>0</v>
      </c>
      <c r="M1703">
        <f t="shared" si="648"/>
        <v>0</v>
      </c>
      <c r="N1703">
        <f t="shared" si="642"/>
        <v>0</v>
      </c>
      <c r="O1703" s="57">
        <f t="shared" si="649"/>
        <v>0</v>
      </c>
      <c r="P1703" s="57">
        <f t="shared" si="650"/>
        <v>0</v>
      </c>
      <c r="Q1703" s="57">
        <f t="shared" si="651"/>
        <v>0</v>
      </c>
      <c r="R1703" s="57">
        <f t="shared" si="652"/>
        <v>0</v>
      </c>
      <c r="S1703" s="57">
        <f t="shared" si="653"/>
        <v>0</v>
      </c>
      <c r="T1703" s="57">
        <f t="shared" si="654"/>
        <v>0</v>
      </c>
      <c r="U1703" s="57">
        <f t="shared" si="655"/>
        <v>0</v>
      </c>
      <c r="V1703" s="58">
        <f t="shared" si="656"/>
        <v>0</v>
      </c>
      <c r="W1703" s="58">
        <f t="shared" si="657"/>
        <v>0</v>
      </c>
      <c r="X1703" s="58">
        <f t="shared" si="658"/>
        <v>0</v>
      </c>
      <c r="Y1703" s="58">
        <f t="shared" si="659"/>
        <v>0</v>
      </c>
      <c r="Z1703">
        <f t="shared" si="643"/>
        <v>89592</v>
      </c>
    </row>
    <row r="1704" spans="1:26" x14ac:dyDescent="0.3">
      <c r="A1704" s="56" t="str">
        <f t="shared" si="645"/>
        <v>OUT TIME</v>
      </c>
      <c r="B1704" s="56" t="str">
        <f t="shared" si="637"/>
        <v>ultimo</v>
      </c>
      <c r="C1704" s="55">
        <f t="shared" si="644"/>
        <v>11</v>
      </c>
      <c r="D1704" t="str">
        <f t="shared" si="644"/>
        <v>Comarca Emberá Wounaán</v>
      </c>
      <c r="E1704" s="23">
        <f t="shared" si="646"/>
        <v>44115</v>
      </c>
      <c r="F1704" s="54">
        <f t="shared" si="647"/>
        <v>131</v>
      </c>
      <c r="G1704" cm="1">
        <f t="array" ref="G1704">+INDEX('Casos ACUM Prov'!$CK$3:$OM$16,'TODO PROVINCIA'!C1704+1,'TODO PROVINCIA'!F1704)</f>
        <v>0</v>
      </c>
      <c r="H1704">
        <f t="shared" si="639"/>
        <v>0</v>
      </c>
      <c r="I1704" cm="1">
        <f t="array" ref="I1704">+INDEX('Muertes-PROV'!$C$3:$GE$16,$C1704+1,$F1704)</f>
        <v>0</v>
      </c>
      <c r="J1704">
        <f t="shared" si="640"/>
        <v>0</v>
      </c>
      <c r="K1704" cm="1">
        <f t="array" ref="K1704">+INDEX('rECUPERA-prov'!$C$3:$LA$16,$C1704+1,$F1704)</f>
        <v>0</v>
      </c>
      <c r="L1704">
        <f t="shared" si="641"/>
        <v>0</v>
      </c>
      <c r="M1704">
        <f t="shared" si="648"/>
        <v>0</v>
      </c>
      <c r="N1704">
        <f t="shared" si="642"/>
        <v>0</v>
      </c>
      <c r="O1704" s="57">
        <f t="shared" si="649"/>
        <v>0</v>
      </c>
      <c r="P1704" s="57">
        <f t="shared" si="650"/>
        <v>0</v>
      </c>
      <c r="Q1704" s="57">
        <f t="shared" si="651"/>
        <v>0</v>
      </c>
      <c r="R1704" s="57">
        <f t="shared" si="652"/>
        <v>0</v>
      </c>
      <c r="S1704" s="57">
        <f t="shared" si="653"/>
        <v>0</v>
      </c>
      <c r="T1704" s="57">
        <f t="shared" si="654"/>
        <v>0</v>
      </c>
      <c r="U1704" s="57">
        <f t="shared" si="655"/>
        <v>0</v>
      </c>
      <c r="V1704" s="58">
        <f t="shared" si="656"/>
        <v>0</v>
      </c>
      <c r="W1704" s="58">
        <f t="shared" si="657"/>
        <v>0</v>
      </c>
      <c r="X1704" s="58">
        <f t="shared" si="658"/>
        <v>0</v>
      </c>
      <c r="Y1704" s="58">
        <f t="shared" si="659"/>
        <v>0</v>
      </c>
      <c r="Z1704">
        <f t="shared" si="643"/>
        <v>1249032</v>
      </c>
    </row>
    <row r="1705" spans="1:26" x14ac:dyDescent="0.3">
      <c r="A1705" s="56" t="str">
        <f t="shared" si="645"/>
        <v>OUT TIME</v>
      </c>
      <c r="B1705" s="56" t="str">
        <f t="shared" si="637"/>
        <v>ultimo</v>
      </c>
      <c r="C1705" s="55">
        <f t="shared" si="644"/>
        <v>12</v>
      </c>
      <c r="D1705" t="str">
        <f t="shared" si="644"/>
        <v>Comarca Ngäbe Buglé</v>
      </c>
      <c r="E1705" s="23">
        <f t="shared" si="646"/>
        <v>44115</v>
      </c>
      <c r="F1705" s="54">
        <f t="shared" si="647"/>
        <v>131</v>
      </c>
      <c r="G1705" cm="1">
        <f t="array" ref="G1705">+INDEX('Casos ACUM Prov'!$CK$3:$OM$16,'TODO PROVINCIA'!C1705+1,'TODO PROVINCIA'!F1705)</f>
        <v>0</v>
      </c>
      <c r="H1705">
        <f t="shared" si="639"/>
        <v>0</v>
      </c>
      <c r="I1705" cm="1">
        <f t="array" ref="I1705">+INDEX('Muertes-PROV'!$C$3:$GE$16,$C1705+1,$F1705)</f>
        <v>0</v>
      </c>
      <c r="J1705">
        <f t="shared" si="640"/>
        <v>0</v>
      </c>
      <c r="K1705" cm="1">
        <f t="array" ref="K1705">+INDEX('rECUPERA-prov'!$C$3:$LA$16,$C1705+1,$F1705)</f>
        <v>0</v>
      </c>
      <c r="L1705">
        <f t="shared" si="641"/>
        <v>0</v>
      </c>
      <c r="M1705">
        <f t="shared" si="648"/>
        <v>0</v>
      </c>
      <c r="N1705">
        <f t="shared" si="642"/>
        <v>0</v>
      </c>
      <c r="O1705" s="57">
        <f t="shared" si="649"/>
        <v>0</v>
      </c>
      <c r="P1705" s="57">
        <f t="shared" si="650"/>
        <v>0</v>
      </c>
      <c r="Q1705" s="57">
        <f t="shared" si="651"/>
        <v>0</v>
      </c>
      <c r="R1705" s="57">
        <f t="shared" si="652"/>
        <v>0</v>
      </c>
      <c r="S1705" s="57">
        <f t="shared" si="653"/>
        <v>0</v>
      </c>
      <c r="T1705" s="57">
        <f t="shared" si="654"/>
        <v>0</v>
      </c>
      <c r="U1705" s="57">
        <f t="shared" si="655"/>
        <v>0</v>
      </c>
      <c r="V1705" s="58">
        <f t="shared" si="656"/>
        <v>0</v>
      </c>
      <c r="W1705" s="58">
        <f t="shared" si="657"/>
        <v>0</v>
      </c>
      <c r="X1705" s="58">
        <f t="shared" si="658"/>
        <v>0</v>
      </c>
      <c r="Y1705" s="58">
        <f t="shared" si="659"/>
        <v>0</v>
      </c>
      <c r="Z1705">
        <f t="shared" si="643"/>
        <v>464038</v>
      </c>
    </row>
    <row r="1706" spans="1:26" x14ac:dyDescent="0.3">
      <c r="A1706" s="56" t="str">
        <f t="shared" si="645"/>
        <v>OUT TIME</v>
      </c>
      <c r="B1706" s="56" t="str">
        <f t="shared" si="637"/>
        <v>ultimo</v>
      </c>
      <c r="C1706" s="55">
        <f t="shared" si="644"/>
        <v>13</v>
      </c>
      <c r="D1706" t="str">
        <f t="shared" si="644"/>
        <v>Panamá Oeste</v>
      </c>
      <c r="E1706" s="23">
        <f t="shared" si="646"/>
        <v>44115</v>
      </c>
      <c r="F1706" s="54">
        <f t="shared" si="647"/>
        <v>131</v>
      </c>
      <c r="G1706" cm="1">
        <f t="array" ref="G1706">+INDEX('Casos ACUM Prov'!$CK$3:$OM$16,'TODO PROVINCIA'!C1706+1,'TODO PROVINCIA'!F1706)</f>
        <v>0</v>
      </c>
      <c r="H1706">
        <f t="shared" si="639"/>
        <v>0</v>
      </c>
      <c r="I1706" cm="1">
        <f t="array" ref="I1706">+INDEX('Muertes-PROV'!$C$3:$GE$16,$C1706+1,$F1706)</f>
        <v>0</v>
      </c>
      <c r="J1706">
        <f t="shared" si="640"/>
        <v>0</v>
      </c>
      <c r="K1706" cm="1">
        <f t="array" ref="K1706">+INDEX('rECUPERA-prov'!$C$3:$LA$16,$C1706+1,$F1706)</f>
        <v>0</v>
      </c>
      <c r="L1706">
        <f t="shared" si="641"/>
        <v>0</v>
      </c>
      <c r="M1706">
        <f t="shared" si="648"/>
        <v>0</v>
      </c>
      <c r="N1706">
        <f t="shared" si="642"/>
        <v>0</v>
      </c>
      <c r="O1706" s="57">
        <f t="shared" si="649"/>
        <v>0</v>
      </c>
      <c r="P1706" s="57">
        <f t="shared" si="650"/>
        <v>0</v>
      </c>
      <c r="Q1706" s="57">
        <f t="shared" si="651"/>
        <v>0</v>
      </c>
      <c r="R1706" s="57">
        <f t="shared" si="652"/>
        <v>0</v>
      </c>
      <c r="S1706" s="57">
        <f t="shared" si="653"/>
        <v>0</v>
      </c>
      <c r="T1706" s="57">
        <f t="shared" si="654"/>
        <v>0</v>
      </c>
      <c r="U1706" s="57">
        <f t="shared" si="655"/>
        <v>0</v>
      </c>
      <c r="V1706" s="58">
        <f t="shared" si="656"/>
        <v>0</v>
      </c>
      <c r="W1706" s="58">
        <f t="shared" si="657"/>
        <v>0</v>
      </c>
      <c r="X1706" s="58">
        <f t="shared" si="658"/>
        <v>0</v>
      </c>
      <c r="Y1706" s="58">
        <f t="shared" si="659"/>
        <v>0</v>
      </c>
      <c r="Z1706">
        <f t="shared" si="643"/>
        <v>226991</v>
      </c>
    </row>
    <row r="1707" spans="1:26" x14ac:dyDescent="0.3">
      <c r="A1707" s="56" t="str">
        <f t="shared" si="645"/>
        <v>OUT TIME</v>
      </c>
      <c r="B1707" s="56" t="str">
        <f t="shared" si="637"/>
        <v>ultimo</v>
      </c>
      <c r="C1707" s="55">
        <f t="shared" si="644"/>
        <v>1</v>
      </c>
      <c r="D1707" t="str">
        <f t="shared" si="644"/>
        <v>Bocas del Toro</v>
      </c>
      <c r="E1707" s="23">
        <f t="shared" si="646"/>
        <v>44116</v>
      </c>
      <c r="F1707" s="54">
        <f t="shared" si="647"/>
        <v>132</v>
      </c>
      <c r="G1707" cm="1">
        <f t="array" ref="G1707">+INDEX('Casos ACUM Prov'!$CK$3:$OM$16,'TODO PROVINCIA'!C1707+1,'TODO PROVINCIA'!F1707)</f>
        <v>0</v>
      </c>
      <c r="H1707">
        <f t="shared" si="639"/>
        <v>0</v>
      </c>
      <c r="I1707" cm="1">
        <f t="array" ref="I1707">+INDEX('Muertes-PROV'!$C$3:$GE$16,$C1707+1,$F1707)</f>
        <v>0</v>
      </c>
      <c r="J1707">
        <f t="shared" si="640"/>
        <v>0</v>
      </c>
      <c r="K1707" cm="1">
        <f t="array" ref="K1707">+INDEX('rECUPERA-prov'!$C$3:$LA$16,$C1707+1,$F1707)</f>
        <v>0</v>
      </c>
      <c r="L1707">
        <f t="shared" si="641"/>
        <v>0</v>
      </c>
      <c r="M1707">
        <f t="shared" si="648"/>
        <v>0</v>
      </c>
      <c r="N1707">
        <f t="shared" si="642"/>
        <v>0</v>
      </c>
      <c r="O1707" s="57">
        <f t="shared" si="649"/>
        <v>0</v>
      </c>
      <c r="P1707" s="57">
        <f t="shared" si="650"/>
        <v>0</v>
      </c>
      <c r="Q1707" s="57">
        <f t="shared" si="651"/>
        <v>0</v>
      </c>
      <c r="R1707" s="57">
        <f t="shared" si="652"/>
        <v>0</v>
      </c>
      <c r="S1707" s="57">
        <f t="shared" si="653"/>
        <v>0</v>
      </c>
      <c r="T1707" s="57">
        <f t="shared" si="654"/>
        <v>0</v>
      </c>
      <c r="U1707" s="57">
        <f t="shared" si="655"/>
        <v>0</v>
      </c>
      <c r="V1707" s="58">
        <f t="shared" si="656"/>
        <v>0</v>
      </c>
      <c r="W1707" s="58">
        <f t="shared" si="657"/>
        <v>0</v>
      </c>
      <c r="X1707" s="58">
        <f t="shared" si="658"/>
        <v>0</v>
      </c>
      <c r="Y1707" s="58">
        <f t="shared" si="659"/>
        <v>0</v>
      </c>
      <c r="Z1707">
        <f t="shared" si="643"/>
        <v>125461</v>
      </c>
    </row>
    <row r="1708" spans="1:26" x14ac:dyDescent="0.3">
      <c r="A1708" s="56" t="str">
        <f t="shared" si="645"/>
        <v>OUT TIME</v>
      </c>
      <c r="B1708" s="56" t="str">
        <f t="shared" si="637"/>
        <v>ultimo</v>
      </c>
      <c r="C1708" s="55">
        <f t="shared" ref="C1708:D1723" si="660">+C1695</f>
        <v>2</v>
      </c>
      <c r="D1708" t="str">
        <f t="shared" si="660"/>
        <v>Coclé</v>
      </c>
      <c r="E1708" s="23">
        <f t="shared" si="646"/>
        <v>44116</v>
      </c>
      <c r="F1708" s="54">
        <f t="shared" si="647"/>
        <v>132</v>
      </c>
      <c r="G1708" cm="1">
        <f t="array" ref="G1708">+INDEX('Casos ACUM Prov'!$CK$3:$OM$16,'TODO PROVINCIA'!C1708+1,'TODO PROVINCIA'!F1708)</f>
        <v>0</v>
      </c>
      <c r="H1708">
        <f t="shared" si="639"/>
        <v>0</v>
      </c>
      <c r="I1708" cm="1">
        <f t="array" ref="I1708">+INDEX('Muertes-PROV'!$C$3:$GE$16,$C1708+1,$F1708)</f>
        <v>0</v>
      </c>
      <c r="J1708">
        <f t="shared" si="640"/>
        <v>0</v>
      </c>
      <c r="K1708" cm="1">
        <f t="array" ref="K1708">+INDEX('rECUPERA-prov'!$C$3:$LA$16,$C1708+1,$F1708)</f>
        <v>0</v>
      </c>
      <c r="L1708">
        <f t="shared" si="641"/>
        <v>0</v>
      </c>
      <c r="M1708">
        <f t="shared" si="648"/>
        <v>0</v>
      </c>
      <c r="N1708">
        <f t="shared" si="642"/>
        <v>0</v>
      </c>
      <c r="O1708" s="57">
        <f t="shared" si="649"/>
        <v>0</v>
      </c>
      <c r="P1708" s="57">
        <f t="shared" si="650"/>
        <v>0</v>
      </c>
      <c r="Q1708" s="57">
        <f t="shared" si="651"/>
        <v>0</v>
      </c>
      <c r="R1708" s="57">
        <f t="shared" si="652"/>
        <v>0</v>
      </c>
      <c r="S1708" s="57">
        <f t="shared" si="653"/>
        <v>0</v>
      </c>
      <c r="T1708" s="57">
        <f t="shared" si="654"/>
        <v>0</v>
      </c>
      <c r="U1708" s="57">
        <f t="shared" si="655"/>
        <v>0</v>
      </c>
      <c r="V1708" s="58">
        <f t="shared" si="656"/>
        <v>0</v>
      </c>
      <c r="W1708" s="58">
        <f t="shared" si="657"/>
        <v>0</v>
      </c>
      <c r="X1708" s="58">
        <f t="shared" si="658"/>
        <v>0</v>
      </c>
      <c r="Y1708" s="58">
        <f t="shared" si="659"/>
        <v>0</v>
      </c>
      <c r="Z1708">
        <f t="shared" si="643"/>
        <v>416873</v>
      </c>
    </row>
    <row r="1709" spans="1:26" x14ac:dyDescent="0.3">
      <c r="A1709" s="56" t="str">
        <f t="shared" si="645"/>
        <v>OUT TIME</v>
      </c>
      <c r="B1709" s="56" t="str">
        <f t="shared" si="637"/>
        <v>ultimo</v>
      </c>
      <c r="C1709" s="55">
        <f t="shared" si="660"/>
        <v>3</v>
      </c>
      <c r="D1709" t="str">
        <f t="shared" si="660"/>
        <v>Colón</v>
      </c>
      <c r="E1709" s="23">
        <f t="shared" si="646"/>
        <v>44116</v>
      </c>
      <c r="F1709" s="54">
        <f t="shared" si="647"/>
        <v>132</v>
      </c>
      <c r="G1709" cm="1">
        <f t="array" ref="G1709">+INDEX('Casos ACUM Prov'!$CK$3:$OM$16,'TODO PROVINCIA'!C1709+1,'TODO PROVINCIA'!F1709)</f>
        <v>0</v>
      </c>
      <c r="H1709">
        <f t="shared" si="639"/>
        <v>0</v>
      </c>
      <c r="I1709" cm="1">
        <f t="array" ref="I1709">+INDEX('Muertes-PROV'!$C$3:$GE$16,$C1709+1,$F1709)</f>
        <v>0</v>
      </c>
      <c r="J1709">
        <f t="shared" si="640"/>
        <v>0</v>
      </c>
      <c r="K1709" cm="1">
        <f t="array" ref="K1709">+INDEX('rECUPERA-prov'!$C$3:$LA$16,$C1709+1,$F1709)</f>
        <v>0</v>
      </c>
      <c r="L1709">
        <f t="shared" si="641"/>
        <v>0</v>
      </c>
      <c r="M1709">
        <f t="shared" si="648"/>
        <v>0</v>
      </c>
      <c r="N1709">
        <f t="shared" si="642"/>
        <v>0</v>
      </c>
      <c r="O1709" s="57">
        <f t="shared" si="649"/>
        <v>0</v>
      </c>
      <c r="P1709" s="57">
        <f t="shared" si="650"/>
        <v>0</v>
      </c>
      <c r="Q1709" s="57">
        <f t="shared" si="651"/>
        <v>0</v>
      </c>
      <c r="R1709" s="57">
        <f t="shared" si="652"/>
        <v>0</v>
      </c>
      <c r="S1709" s="57">
        <f t="shared" si="653"/>
        <v>0</v>
      </c>
      <c r="T1709" s="57">
        <f t="shared" si="654"/>
        <v>0</v>
      </c>
      <c r="U1709" s="57">
        <f t="shared" si="655"/>
        <v>0</v>
      </c>
      <c r="V1709" s="58">
        <f t="shared" si="656"/>
        <v>0</v>
      </c>
      <c r="W1709" s="58">
        <f t="shared" si="657"/>
        <v>0</v>
      </c>
      <c r="X1709" s="58">
        <f t="shared" si="658"/>
        <v>0</v>
      </c>
      <c r="Y1709" s="58">
        <f t="shared" si="659"/>
        <v>0</v>
      </c>
      <c r="Z1709">
        <f t="shared" si="643"/>
        <v>233708</v>
      </c>
    </row>
    <row r="1710" spans="1:26" x14ac:dyDescent="0.3">
      <c r="A1710" s="56" t="str">
        <f t="shared" si="645"/>
        <v>OUT TIME</v>
      </c>
      <c r="B1710" s="56" t="str">
        <f t="shared" si="637"/>
        <v>ultimo</v>
      </c>
      <c r="C1710" s="55">
        <f t="shared" si="660"/>
        <v>4</v>
      </c>
      <c r="D1710" t="str">
        <f t="shared" si="660"/>
        <v>Chiriquí</v>
      </c>
      <c r="E1710" s="23">
        <f t="shared" si="646"/>
        <v>44116</v>
      </c>
      <c r="F1710" s="54">
        <f t="shared" si="647"/>
        <v>132</v>
      </c>
      <c r="G1710" cm="1">
        <f t="array" ref="G1710">+INDEX('Casos ACUM Prov'!$CK$3:$OM$16,'TODO PROVINCIA'!C1710+1,'TODO PROVINCIA'!F1710)</f>
        <v>0</v>
      </c>
      <c r="H1710">
        <f t="shared" si="639"/>
        <v>0</v>
      </c>
      <c r="I1710" cm="1">
        <f t="array" ref="I1710">+INDEX('Muertes-PROV'!$C$3:$GE$16,$C1710+1,$F1710)</f>
        <v>0</v>
      </c>
      <c r="J1710">
        <f t="shared" si="640"/>
        <v>0</v>
      </c>
      <c r="K1710" cm="1">
        <f t="array" ref="K1710">+INDEX('rECUPERA-prov'!$C$3:$LA$16,$C1710+1,$F1710)</f>
        <v>0</v>
      </c>
      <c r="L1710">
        <f t="shared" si="641"/>
        <v>0</v>
      </c>
      <c r="M1710">
        <f t="shared" si="648"/>
        <v>0</v>
      </c>
      <c r="N1710">
        <f t="shared" si="642"/>
        <v>0</v>
      </c>
      <c r="O1710" s="57">
        <f t="shared" si="649"/>
        <v>0</v>
      </c>
      <c r="P1710" s="57">
        <f t="shared" si="650"/>
        <v>0</v>
      </c>
      <c r="Q1710" s="57">
        <f t="shared" si="651"/>
        <v>0</v>
      </c>
      <c r="R1710" s="57">
        <f t="shared" si="652"/>
        <v>0</v>
      </c>
      <c r="S1710" s="57">
        <f t="shared" si="653"/>
        <v>0</v>
      </c>
      <c r="T1710" s="57">
        <f t="shared" si="654"/>
        <v>0</v>
      </c>
      <c r="U1710" s="57">
        <f t="shared" si="655"/>
        <v>0</v>
      </c>
      <c r="V1710" s="58">
        <f t="shared" si="656"/>
        <v>0</v>
      </c>
      <c r="W1710" s="58">
        <f t="shared" si="657"/>
        <v>0</v>
      </c>
      <c r="X1710" s="58">
        <f t="shared" si="658"/>
        <v>0</v>
      </c>
      <c r="Y1710" s="58">
        <f t="shared" si="659"/>
        <v>0</v>
      </c>
      <c r="Z1710">
        <f t="shared" si="643"/>
        <v>241928</v>
      </c>
    </row>
    <row r="1711" spans="1:26" x14ac:dyDescent="0.3">
      <c r="A1711" s="56" t="str">
        <f t="shared" si="645"/>
        <v>OUT TIME</v>
      </c>
      <c r="B1711" s="56" t="str">
        <f t="shared" si="637"/>
        <v>ultimo</v>
      </c>
      <c r="C1711" s="55">
        <f t="shared" si="660"/>
        <v>5</v>
      </c>
      <c r="D1711" t="str">
        <f t="shared" si="660"/>
        <v>Darién</v>
      </c>
      <c r="E1711" s="23">
        <f t="shared" si="646"/>
        <v>44116</v>
      </c>
      <c r="F1711" s="54">
        <f t="shared" si="647"/>
        <v>132</v>
      </c>
      <c r="G1711" cm="1">
        <f t="array" ref="G1711">+INDEX('Casos ACUM Prov'!$CK$3:$OM$16,'TODO PROVINCIA'!C1711+1,'TODO PROVINCIA'!F1711)</f>
        <v>0</v>
      </c>
      <c r="H1711">
        <f t="shared" si="639"/>
        <v>0</v>
      </c>
      <c r="I1711" cm="1">
        <f t="array" ref="I1711">+INDEX('Muertes-PROV'!$C$3:$GE$16,$C1711+1,$F1711)</f>
        <v>0</v>
      </c>
      <c r="J1711">
        <f t="shared" si="640"/>
        <v>0</v>
      </c>
      <c r="K1711" cm="1">
        <f t="array" ref="K1711">+INDEX('rECUPERA-prov'!$C$3:$LA$16,$C1711+1,$F1711)</f>
        <v>0</v>
      </c>
      <c r="L1711">
        <f t="shared" si="641"/>
        <v>0</v>
      </c>
      <c r="M1711">
        <f t="shared" si="648"/>
        <v>0</v>
      </c>
      <c r="N1711">
        <f t="shared" si="642"/>
        <v>0</v>
      </c>
      <c r="O1711" s="57">
        <f t="shared" si="649"/>
        <v>0</v>
      </c>
      <c r="P1711" s="57">
        <f t="shared" si="650"/>
        <v>0</v>
      </c>
      <c r="Q1711" s="57">
        <f t="shared" si="651"/>
        <v>0</v>
      </c>
      <c r="R1711" s="57">
        <f t="shared" si="652"/>
        <v>0</v>
      </c>
      <c r="S1711" s="57">
        <f t="shared" si="653"/>
        <v>0</v>
      </c>
      <c r="T1711" s="57">
        <f t="shared" si="654"/>
        <v>0</v>
      </c>
      <c r="U1711" s="57">
        <f t="shared" si="655"/>
        <v>0</v>
      </c>
      <c r="V1711" s="58">
        <f t="shared" si="656"/>
        <v>0</v>
      </c>
      <c r="W1711" s="58">
        <f t="shared" si="657"/>
        <v>0</v>
      </c>
      <c r="X1711" s="58">
        <f t="shared" si="658"/>
        <v>0</v>
      </c>
      <c r="Y1711" s="58">
        <f t="shared" si="659"/>
        <v>0</v>
      </c>
      <c r="Z1711">
        <f t="shared" si="643"/>
        <v>10001</v>
      </c>
    </row>
    <row r="1712" spans="1:26" x14ac:dyDescent="0.3">
      <c r="A1712" s="56" t="str">
        <f t="shared" si="645"/>
        <v>OUT TIME</v>
      </c>
      <c r="B1712" s="56" t="str">
        <f t="shared" si="637"/>
        <v>ultimo</v>
      </c>
      <c r="C1712" s="55">
        <f t="shared" si="660"/>
        <v>6</v>
      </c>
      <c r="D1712" t="str">
        <f t="shared" si="660"/>
        <v>Herrera</v>
      </c>
      <c r="E1712" s="23">
        <f t="shared" si="646"/>
        <v>44116</v>
      </c>
      <c r="F1712" s="54">
        <f t="shared" si="647"/>
        <v>132</v>
      </c>
      <c r="G1712" cm="1">
        <f t="array" ref="G1712">+INDEX('Casos ACUM Prov'!$CK$3:$OM$16,'TODO PROVINCIA'!C1712+1,'TODO PROVINCIA'!F1712)</f>
        <v>0</v>
      </c>
      <c r="H1712">
        <f t="shared" si="639"/>
        <v>0</v>
      </c>
      <c r="I1712" cm="1">
        <f t="array" ref="I1712">+INDEX('Muertes-PROV'!$C$3:$GE$16,$C1712+1,$F1712)</f>
        <v>0</v>
      </c>
      <c r="J1712">
        <f t="shared" si="640"/>
        <v>0</v>
      </c>
      <c r="K1712" cm="1">
        <f t="array" ref="K1712">+INDEX('rECUPERA-prov'!$C$3:$LA$16,$C1712+1,$F1712)</f>
        <v>0</v>
      </c>
      <c r="L1712">
        <f t="shared" si="641"/>
        <v>0</v>
      </c>
      <c r="M1712">
        <f t="shared" si="648"/>
        <v>0</v>
      </c>
      <c r="N1712">
        <f t="shared" si="642"/>
        <v>0</v>
      </c>
      <c r="O1712" s="57">
        <f t="shared" si="649"/>
        <v>0</v>
      </c>
      <c r="P1712" s="57">
        <f t="shared" si="650"/>
        <v>0</v>
      </c>
      <c r="Q1712" s="57">
        <f t="shared" si="651"/>
        <v>0</v>
      </c>
      <c r="R1712" s="57">
        <f t="shared" si="652"/>
        <v>0</v>
      </c>
      <c r="S1712" s="57">
        <f t="shared" si="653"/>
        <v>0</v>
      </c>
      <c r="T1712" s="57">
        <f t="shared" si="654"/>
        <v>0</v>
      </c>
      <c r="U1712" s="57">
        <f t="shared" si="655"/>
        <v>0</v>
      </c>
      <c r="V1712" s="58">
        <f t="shared" si="656"/>
        <v>0</v>
      </c>
      <c r="W1712" s="58">
        <f t="shared" si="657"/>
        <v>0</v>
      </c>
      <c r="X1712" s="58">
        <f t="shared" si="658"/>
        <v>0</v>
      </c>
      <c r="Y1712" s="58">
        <f t="shared" si="659"/>
        <v>0</v>
      </c>
      <c r="Z1712">
        <f t="shared" si="643"/>
        <v>33109</v>
      </c>
    </row>
    <row r="1713" spans="1:26" x14ac:dyDescent="0.3">
      <c r="A1713" s="56" t="str">
        <f t="shared" si="645"/>
        <v>OUT TIME</v>
      </c>
      <c r="B1713" s="56" t="str">
        <f t="shared" si="637"/>
        <v>ultimo</v>
      </c>
      <c r="C1713" s="55">
        <f t="shared" si="660"/>
        <v>7</v>
      </c>
      <c r="D1713" t="str">
        <f t="shared" si="660"/>
        <v>Los Santos</v>
      </c>
      <c r="E1713" s="23">
        <f t="shared" si="646"/>
        <v>44116</v>
      </c>
      <c r="F1713" s="54">
        <f t="shared" si="647"/>
        <v>132</v>
      </c>
      <c r="G1713" cm="1">
        <f t="array" ref="G1713">+INDEX('Casos ACUM Prov'!$CK$3:$OM$16,'TODO PROVINCIA'!C1713+1,'TODO PROVINCIA'!F1713)</f>
        <v>0</v>
      </c>
      <c r="H1713">
        <f t="shared" si="639"/>
        <v>0</v>
      </c>
      <c r="I1713" cm="1">
        <f t="array" ref="I1713">+INDEX('Muertes-PROV'!$C$3:$GE$16,$C1713+1,$F1713)</f>
        <v>0</v>
      </c>
      <c r="J1713">
        <f t="shared" si="640"/>
        <v>0</v>
      </c>
      <c r="K1713" cm="1">
        <f t="array" ref="K1713">+INDEX('rECUPERA-prov'!$C$3:$LA$16,$C1713+1,$F1713)</f>
        <v>0</v>
      </c>
      <c r="L1713">
        <f t="shared" si="641"/>
        <v>0</v>
      </c>
      <c r="M1713">
        <f t="shared" si="648"/>
        <v>0</v>
      </c>
      <c r="N1713">
        <f t="shared" si="642"/>
        <v>0</v>
      </c>
      <c r="O1713" s="57">
        <f t="shared" si="649"/>
        <v>0</v>
      </c>
      <c r="P1713" s="57">
        <f t="shared" si="650"/>
        <v>0</v>
      </c>
      <c r="Q1713" s="57">
        <f t="shared" si="651"/>
        <v>0</v>
      </c>
      <c r="R1713" s="57">
        <f t="shared" si="652"/>
        <v>0</v>
      </c>
      <c r="S1713" s="57">
        <f t="shared" si="653"/>
        <v>0</v>
      </c>
      <c r="T1713" s="57">
        <f t="shared" si="654"/>
        <v>0</v>
      </c>
      <c r="U1713" s="57">
        <f t="shared" si="655"/>
        <v>0</v>
      </c>
      <c r="V1713" s="58">
        <f t="shared" si="656"/>
        <v>0</v>
      </c>
      <c r="W1713" s="58">
        <f t="shared" si="657"/>
        <v>0</v>
      </c>
      <c r="X1713" s="58">
        <f t="shared" si="658"/>
        <v>0</v>
      </c>
      <c r="Y1713" s="58">
        <f t="shared" si="659"/>
        <v>0</v>
      </c>
      <c r="Z1713">
        <f t="shared" si="643"/>
        <v>156747</v>
      </c>
    </row>
    <row r="1714" spans="1:26" x14ac:dyDescent="0.3">
      <c r="A1714" s="56" t="str">
        <f t="shared" si="645"/>
        <v>OUT TIME</v>
      </c>
      <c r="B1714" s="56" t="str">
        <f t="shared" si="637"/>
        <v>ultimo</v>
      </c>
      <c r="C1714" s="55">
        <f t="shared" si="660"/>
        <v>8</v>
      </c>
      <c r="D1714" t="str">
        <f t="shared" si="660"/>
        <v>Panamá</v>
      </c>
      <c r="E1714" s="23">
        <f t="shared" si="646"/>
        <v>44116</v>
      </c>
      <c r="F1714" s="54">
        <f t="shared" si="647"/>
        <v>132</v>
      </c>
      <c r="G1714" cm="1">
        <f t="array" ref="G1714">+INDEX('Casos ACUM Prov'!$CK$3:$OM$16,'TODO PROVINCIA'!C1714+1,'TODO PROVINCIA'!F1714)</f>
        <v>0</v>
      </c>
      <c r="H1714">
        <f t="shared" si="639"/>
        <v>0</v>
      </c>
      <c r="I1714" cm="1">
        <f t="array" ref="I1714">+INDEX('Muertes-PROV'!$C$3:$GE$16,$C1714+1,$F1714)</f>
        <v>0</v>
      </c>
      <c r="J1714">
        <f t="shared" si="640"/>
        <v>0</v>
      </c>
      <c r="K1714" cm="1">
        <f t="array" ref="K1714">+INDEX('rECUPERA-prov'!$C$3:$LA$16,$C1714+1,$F1714)</f>
        <v>0</v>
      </c>
      <c r="L1714">
        <f t="shared" si="641"/>
        <v>0</v>
      </c>
      <c r="M1714">
        <f t="shared" si="648"/>
        <v>0</v>
      </c>
      <c r="N1714">
        <f t="shared" si="642"/>
        <v>0</v>
      </c>
      <c r="O1714" s="57">
        <f t="shared" si="649"/>
        <v>0</v>
      </c>
      <c r="P1714" s="57">
        <f t="shared" si="650"/>
        <v>0</v>
      </c>
      <c r="Q1714" s="57">
        <f t="shared" si="651"/>
        <v>0</v>
      </c>
      <c r="R1714" s="57">
        <f t="shared" si="652"/>
        <v>0</v>
      </c>
      <c r="S1714" s="57">
        <f t="shared" si="653"/>
        <v>0</v>
      </c>
      <c r="T1714" s="57">
        <f t="shared" si="654"/>
        <v>0</v>
      </c>
      <c r="U1714" s="57">
        <f t="shared" si="655"/>
        <v>0</v>
      </c>
      <c r="V1714" s="58">
        <f t="shared" si="656"/>
        <v>0</v>
      </c>
      <c r="W1714" s="58">
        <f t="shared" si="657"/>
        <v>0</v>
      </c>
      <c r="X1714" s="58">
        <f t="shared" si="658"/>
        <v>0</v>
      </c>
      <c r="Y1714" s="58">
        <f t="shared" si="659"/>
        <v>0</v>
      </c>
      <c r="Z1714">
        <f t="shared" si="643"/>
        <v>109955</v>
      </c>
    </row>
    <row r="1715" spans="1:26" x14ac:dyDescent="0.3">
      <c r="A1715" s="56" t="str">
        <f t="shared" si="645"/>
        <v>OUT TIME</v>
      </c>
      <c r="B1715" s="56" t="str">
        <f t="shared" si="637"/>
        <v>ultimo</v>
      </c>
      <c r="C1715" s="55">
        <f t="shared" si="660"/>
        <v>9</v>
      </c>
      <c r="D1715" t="str">
        <f t="shared" si="660"/>
        <v>Veraguas</v>
      </c>
      <c r="E1715" s="23">
        <f t="shared" si="646"/>
        <v>44116</v>
      </c>
      <c r="F1715" s="54">
        <f t="shared" si="647"/>
        <v>132</v>
      </c>
      <c r="G1715" cm="1">
        <f t="array" ref="G1715">+INDEX('Casos ACUM Prov'!$CK$3:$OM$16,'TODO PROVINCIA'!C1715+1,'TODO PROVINCIA'!F1715)</f>
        <v>0</v>
      </c>
      <c r="H1715">
        <f t="shared" si="639"/>
        <v>0</v>
      </c>
      <c r="I1715" cm="1">
        <f t="array" ref="I1715">+INDEX('Muertes-PROV'!$C$3:$GE$16,$C1715+1,$F1715)</f>
        <v>0</v>
      </c>
      <c r="J1715">
        <f t="shared" si="640"/>
        <v>0</v>
      </c>
      <c r="K1715" cm="1">
        <f t="array" ref="K1715">+INDEX('rECUPERA-prov'!$C$3:$LA$16,$C1715+1,$F1715)</f>
        <v>0</v>
      </c>
      <c r="L1715">
        <f t="shared" si="641"/>
        <v>0</v>
      </c>
      <c r="M1715">
        <f t="shared" si="648"/>
        <v>0</v>
      </c>
      <c r="N1715">
        <f t="shared" si="642"/>
        <v>0</v>
      </c>
      <c r="O1715" s="57">
        <f t="shared" si="649"/>
        <v>0</v>
      </c>
      <c r="P1715" s="57">
        <f t="shared" si="650"/>
        <v>0</v>
      </c>
      <c r="Q1715" s="57">
        <f t="shared" si="651"/>
        <v>0</v>
      </c>
      <c r="R1715" s="57">
        <f t="shared" si="652"/>
        <v>0</v>
      </c>
      <c r="S1715" s="57">
        <f t="shared" si="653"/>
        <v>0</v>
      </c>
      <c r="T1715" s="57">
        <f t="shared" si="654"/>
        <v>0</v>
      </c>
      <c r="U1715" s="57">
        <f t="shared" si="655"/>
        <v>0</v>
      </c>
      <c r="V1715" s="58">
        <f t="shared" si="656"/>
        <v>0</v>
      </c>
      <c r="W1715" s="58">
        <f t="shared" si="657"/>
        <v>0</v>
      </c>
      <c r="X1715" s="58">
        <f t="shared" si="658"/>
        <v>0</v>
      </c>
      <c r="Y1715" s="58">
        <f t="shared" si="659"/>
        <v>0</v>
      </c>
      <c r="Z1715">
        <f t="shared" si="643"/>
        <v>109955</v>
      </c>
    </row>
    <row r="1716" spans="1:26" x14ac:dyDescent="0.3">
      <c r="A1716" s="56" t="str">
        <f t="shared" si="645"/>
        <v>OUT TIME</v>
      </c>
      <c r="B1716" s="56" t="str">
        <f t="shared" si="637"/>
        <v>ultimo</v>
      </c>
      <c r="C1716" s="55">
        <f t="shared" si="660"/>
        <v>10</v>
      </c>
      <c r="D1716" t="str">
        <f t="shared" si="660"/>
        <v>Comarca Kuna Yala</v>
      </c>
      <c r="E1716" s="23">
        <f t="shared" si="646"/>
        <v>44116</v>
      </c>
      <c r="F1716" s="54">
        <f t="shared" si="647"/>
        <v>132</v>
      </c>
      <c r="G1716" cm="1">
        <f t="array" ref="G1716">+INDEX('Casos ACUM Prov'!$CK$3:$OM$16,'TODO PROVINCIA'!C1716+1,'TODO PROVINCIA'!F1716)</f>
        <v>0</v>
      </c>
      <c r="H1716">
        <f t="shared" si="639"/>
        <v>0</v>
      </c>
      <c r="I1716" cm="1">
        <f t="array" ref="I1716">+INDEX('Muertes-PROV'!$C$3:$GE$16,$C1716+1,$F1716)</f>
        <v>0</v>
      </c>
      <c r="J1716">
        <f t="shared" si="640"/>
        <v>0</v>
      </c>
      <c r="K1716" cm="1">
        <f t="array" ref="K1716">+INDEX('rECUPERA-prov'!$C$3:$LA$16,$C1716+1,$F1716)</f>
        <v>0</v>
      </c>
      <c r="L1716">
        <f t="shared" si="641"/>
        <v>0</v>
      </c>
      <c r="M1716">
        <f t="shared" si="648"/>
        <v>0</v>
      </c>
      <c r="N1716">
        <f t="shared" si="642"/>
        <v>0</v>
      </c>
      <c r="O1716" s="57">
        <f t="shared" si="649"/>
        <v>0</v>
      </c>
      <c r="P1716" s="57">
        <f t="shared" si="650"/>
        <v>0</v>
      </c>
      <c r="Q1716" s="57">
        <f t="shared" si="651"/>
        <v>0</v>
      </c>
      <c r="R1716" s="57">
        <f t="shared" si="652"/>
        <v>0</v>
      </c>
      <c r="S1716" s="57">
        <f t="shared" si="653"/>
        <v>0</v>
      </c>
      <c r="T1716" s="57">
        <f t="shared" si="654"/>
        <v>0</v>
      </c>
      <c r="U1716" s="57">
        <f t="shared" si="655"/>
        <v>0</v>
      </c>
      <c r="V1716" s="58">
        <f t="shared" si="656"/>
        <v>0</v>
      </c>
      <c r="W1716" s="58">
        <f t="shared" si="657"/>
        <v>0</v>
      </c>
      <c r="X1716" s="58">
        <f t="shared" si="658"/>
        <v>0</v>
      </c>
      <c r="Y1716" s="58">
        <f t="shared" si="659"/>
        <v>0</v>
      </c>
      <c r="Z1716">
        <f t="shared" si="643"/>
        <v>89592</v>
      </c>
    </row>
    <row r="1717" spans="1:26" x14ac:dyDescent="0.3">
      <c r="A1717" s="56" t="str">
        <f t="shared" si="645"/>
        <v>OUT TIME</v>
      </c>
      <c r="B1717" s="56" t="str">
        <f t="shared" si="637"/>
        <v>ultimo</v>
      </c>
      <c r="C1717" s="55">
        <f t="shared" si="660"/>
        <v>11</v>
      </c>
      <c r="D1717" t="str">
        <f t="shared" si="660"/>
        <v>Comarca Emberá Wounaán</v>
      </c>
      <c r="E1717" s="23">
        <f t="shared" si="646"/>
        <v>44116</v>
      </c>
      <c r="F1717" s="54">
        <f t="shared" si="647"/>
        <v>132</v>
      </c>
      <c r="G1717" cm="1">
        <f t="array" ref="G1717">+INDEX('Casos ACUM Prov'!$CK$3:$OM$16,'TODO PROVINCIA'!C1717+1,'TODO PROVINCIA'!F1717)</f>
        <v>0</v>
      </c>
      <c r="H1717">
        <f t="shared" si="639"/>
        <v>0</v>
      </c>
      <c r="I1717" cm="1">
        <f t="array" ref="I1717">+INDEX('Muertes-PROV'!$C$3:$GE$16,$C1717+1,$F1717)</f>
        <v>0</v>
      </c>
      <c r="J1717">
        <f t="shared" si="640"/>
        <v>0</v>
      </c>
      <c r="K1717" cm="1">
        <f t="array" ref="K1717">+INDEX('rECUPERA-prov'!$C$3:$LA$16,$C1717+1,$F1717)</f>
        <v>0</v>
      </c>
      <c r="L1717">
        <f t="shared" si="641"/>
        <v>0</v>
      </c>
      <c r="M1717">
        <f t="shared" si="648"/>
        <v>0</v>
      </c>
      <c r="N1717">
        <f t="shared" si="642"/>
        <v>0</v>
      </c>
      <c r="O1717" s="57">
        <f t="shared" si="649"/>
        <v>0</v>
      </c>
      <c r="P1717" s="57">
        <f t="shared" si="650"/>
        <v>0</v>
      </c>
      <c r="Q1717" s="57">
        <f t="shared" si="651"/>
        <v>0</v>
      </c>
      <c r="R1717" s="57">
        <f t="shared" si="652"/>
        <v>0</v>
      </c>
      <c r="S1717" s="57">
        <f t="shared" si="653"/>
        <v>0</v>
      </c>
      <c r="T1717" s="57">
        <f t="shared" si="654"/>
        <v>0</v>
      </c>
      <c r="U1717" s="57">
        <f t="shared" si="655"/>
        <v>0</v>
      </c>
      <c r="V1717" s="58">
        <f t="shared" si="656"/>
        <v>0</v>
      </c>
      <c r="W1717" s="58">
        <f t="shared" si="657"/>
        <v>0</v>
      </c>
      <c r="X1717" s="58">
        <f t="shared" si="658"/>
        <v>0</v>
      </c>
      <c r="Y1717" s="58">
        <f t="shared" si="659"/>
        <v>0</v>
      </c>
      <c r="Z1717">
        <f t="shared" si="643"/>
        <v>1249032</v>
      </c>
    </row>
    <row r="1718" spans="1:26" x14ac:dyDescent="0.3">
      <c r="A1718" s="56" t="str">
        <f t="shared" si="645"/>
        <v>OUT TIME</v>
      </c>
      <c r="B1718" s="56" t="str">
        <f t="shared" si="637"/>
        <v>ultimo</v>
      </c>
      <c r="C1718" s="55">
        <f t="shared" si="660"/>
        <v>12</v>
      </c>
      <c r="D1718" t="str">
        <f t="shared" si="660"/>
        <v>Comarca Ngäbe Buglé</v>
      </c>
      <c r="E1718" s="23">
        <f t="shared" si="646"/>
        <v>44116</v>
      </c>
      <c r="F1718" s="54">
        <f t="shared" si="647"/>
        <v>132</v>
      </c>
      <c r="G1718" cm="1">
        <f t="array" ref="G1718">+INDEX('Casos ACUM Prov'!$CK$3:$OM$16,'TODO PROVINCIA'!C1718+1,'TODO PROVINCIA'!F1718)</f>
        <v>0</v>
      </c>
      <c r="H1718">
        <f t="shared" si="639"/>
        <v>0</v>
      </c>
      <c r="I1718" cm="1">
        <f t="array" ref="I1718">+INDEX('Muertes-PROV'!$C$3:$GE$16,$C1718+1,$F1718)</f>
        <v>0</v>
      </c>
      <c r="J1718">
        <f t="shared" si="640"/>
        <v>0</v>
      </c>
      <c r="K1718" cm="1">
        <f t="array" ref="K1718">+INDEX('rECUPERA-prov'!$C$3:$LA$16,$C1718+1,$F1718)</f>
        <v>0</v>
      </c>
      <c r="L1718">
        <f t="shared" si="641"/>
        <v>0</v>
      </c>
      <c r="M1718">
        <f t="shared" si="648"/>
        <v>0</v>
      </c>
      <c r="N1718">
        <f t="shared" si="642"/>
        <v>0</v>
      </c>
      <c r="O1718" s="57">
        <f t="shared" si="649"/>
        <v>0</v>
      </c>
      <c r="P1718" s="57">
        <f t="shared" si="650"/>
        <v>0</v>
      </c>
      <c r="Q1718" s="57">
        <f t="shared" si="651"/>
        <v>0</v>
      </c>
      <c r="R1718" s="57">
        <f t="shared" si="652"/>
        <v>0</v>
      </c>
      <c r="S1718" s="57">
        <f t="shared" si="653"/>
        <v>0</v>
      </c>
      <c r="T1718" s="57">
        <f t="shared" si="654"/>
        <v>0</v>
      </c>
      <c r="U1718" s="57">
        <f t="shared" si="655"/>
        <v>0</v>
      </c>
      <c r="V1718" s="58">
        <f t="shared" si="656"/>
        <v>0</v>
      </c>
      <c r="W1718" s="58">
        <f t="shared" si="657"/>
        <v>0</v>
      </c>
      <c r="X1718" s="58">
        <f t="shared" si="658"/>
        <v>0</v>
      </c>
      <c r="Y1718" s="58">
        <f t="shared" si="659"/>
        <v>0</v>
      </c>
      <c r="Z1718">
        <f t="shared" si="643"/>
        <v>464038</v>
      </c>
    </row>
    <row r="1719" spans="1:26" x14ac:dyDescent="0.3">
      <c r="A1719" s="56" t="str">
        <f t="shared" si="645"/>
        <v>OUT TIME</v>
      </c>
      <c r="B1719" s="56" t="str">
        <f t="shared" si="637"/>
        <v>ultimo</v>
      </c>
      <c r="C1719" s="55">
        <f t="shared" si="660"/>
        <v>13</v>
      </c>
      <c r="D1719" t="str">
        <f t="shared" si="660"/>
        <v>Panamá Oeste</v>
      </c>
      <c r="E1719" s="23">
        <f t="shared" si="646"/>
        <v>44116</v>
      </c>
      <c r="F1719" s="54">
        <f t="shared" si="647"/>
        <v>132</v>
      </c>
      <c r="G1719" cm="1">
        <f t="array" ref="G1719">+INDEX('Casos ACUM Prov'!$CK$3:$OM$16,'TODO PROVINCIA'!C1719+1,'TODO PROVINCIA'!F1719)</f>
        <v>0</v>
      </c>
      <c r="H1719">
        <f t="shared" si="639"/>
        <v>0</v>
      </c>
      <c r="I1719" cm="1">
        <f t="array" ref="I1719">+INDEX('Muertes-PROV'!$C$3:$GE$16,$C1719+1,$F1719)</f>
        <v>0</v>
      </c>
      <c r="J1719">
        <f t="shared" si="640"/>
        <v>0</v>
      </c>
      <c r="K1719" cm="1">
        <f t="array" ref="K1719">+INDEX('rECUPERA-prov'!$C$3:$LA$16,$C1719+1,$F1719)</f>
        <v>0</v>
      </c>
      <c r="L1719">
        <f t="shared" si="641"/>
        <v>0</v>
      </c>
      <c r="M1719">
        <f t="shared" si="648"/>
        <v>0</v>
      </c>
      <c r="N1719">
        <f t="shared" si="642"/>
        <v>0</v>
      </c>
      <c r="O1719" s="57">
        <f t="shared" si="649"/>
        <v>0</v>
      </c>
      <c r="P1719" s="57">
        <f t="shared" si="650"/>
        <v>0</v>
      </c>
      <c r="Q1719" s="57">
        <f t="shared" si="651"/>
        <v>0</v>
      </c>
      <c r="R1719" s="57">
        <f t="shared" si="652"/>
        <v>0</v>
      </c>
      <c r="S1719" s="57">
        <f t="shared" si="653"/>
        <v>0</v>
      </c>
      <c r="T1719" s="57">
        <f t="shared" si="654"/>
        <v>0</v>
      </c>
      <c r="U1719" s="57">
        <f t="shared" si="655"/>
        <v>0</v>
      </c>
      <c r="V1719" s="58">
        <f t="shared" si="656"/>
        <v>0</v>
      </c>
      <c r="W1719" s="58">
        <f t="shared" si="657"/>
        <v>0</v>
      </c>
      <c r="X1719" s="58">
        <f t="shared" si="658"/>
        <v>0</v>
      </c>
      <c r="Y1719" s="58">
        <f t="shared" si="659"/>
        <v>0</v>
      </c>
      <c r="Z1719">
        <f t="shared" si="643"/>
        <v>226991</v>
      </c>
    </row>
    <row r="1720" spans="1:26" x14ac:dyDescent="0.3">
      <c r="A1720" s="56" t="str">
        <f t="shared" si="645"/>
        <v>OUT TIME</v>
      </c>
      <c r="B1720" s="56" t="str">
        <f t="shared" si="637"/>
        <v>ultimo</v>
      </c>
      <c r="C1720" s="55">
        <f t="shared" si="660"/>
        <v>1</v>
      </c>
      <c r="D1720" t="str">
        <f t="shared" si="660"/>
        <v>Bocas del Toro</v>
      </c>
      <c r="E1720" s="23">
        <f t="shared" si="646"/>
        <v>44117</v>
      </c>
      <c r="F1720" s="54">
        <f t="shared" si="647"/>
        <v>133</v>
      </c>
      <c r="G1720" cm="1">
        <f t="array" ref="G1720">+INDEX('Casos ACUM Prov'!$CK$3:$OM$16,'TODO PROVINCIA'!C1720+1,'TODO PROVINCIA'!F1720)</f>
        <v>0</v>
      </c>
      <c r="H1720">
        <f t="shared" si="639"/>
        <v>0</v>
      </c>
      <c r="I1720" cm="1">
        <f t="array" ref="I1720">+INDEX('Muertes-PROV'!$C$3:$GE$16,$C1720+1,$F1720)</f>
        <v>0</v>
      </c>
      <c r="J1720">
        <f t="shared" si="640"/>
        <v>0</v>
      </c>
      <c r="K1720" cm="1">
        <f t="array" ref="K1720">+INDEX('rECUPERA-prov'!$C$3:$LA$16,$C1720+1,$F1720)</f>
        <v>0</v>
      </c>
      <c r="L1720">
        <f t="shared" si="641"/>
        <v>0</v>
      </c>
      <c r="M1720">
        <f t="shared" si="648"/>
        <v>0</v>
      </c>
      <c r="N1720">
        <f t="shared" si="642"/>
        <v>0</v>
      </c>
      <c r="O1720" s="57">
        <f t="shared" si="649"/>
        <v>0</v>
      </c>
      <c r="P1720" s="57">
        <f t="shared" si="650"/>
        <v>0</v>
      </c>
      <c r="Q1720" s="57">
        <f t="shared" si="651"/>
        <v>0</v>
      </c>
      <c r="R1720" s="57">
        <f t="shared" si="652"/>
        <v>0</v>
      </c>
      <c r="S1720" s="57">
        <f t="shared" si="653"/>
        <v>0</v>
      </c>
      <c r="T1720" s="57">
        <f t="shared" si="654"/>
        <v>0</v>
      </c>
      <c r="U1720" s="57">
        <f t="shared" si="655"/>
        <v>0</v>
      </c>
      <c r="V1720" s="58">
        <f t="shared" si="656"/>
        <v>0</v>
      </c>
      <c r="W1720" s="58">
        <f t="shared" si="657"/>
        <v>0</v>
      </c>
      <c r="X1720" s="58">
        <f t="shared" si="658"/>
        <v>0</v>
      </c>
      <c r="Y1720" s="58">
        <f t="shared" si="659"/>
        <v>0</v>
      </c>
      <c r="Z1720">
        <f t="shared" si="643"/>
        <v>125461</v>
      </c>
    </row>
    <row r="1721" spans="1:26" x14ac:dyDescent="0.3">
      <c r="A1721" s="56" t="str">
        <f t="shared" si="645"/>
        <v>OUT TIME</v>
      </c>
      <c r="B1721" s="56" t="str">
        <f t="shared" si="637"/>
        <v>ultimo</v>
      </c>
      <c r="C1721" s="55">
        <f t="shared" si="660"/>
        <v>2</v>
      </c>
      <c r="D1721" t="str">
        <f t="shared" si="660"/>
        <v>Coclé</v>
      </c>
      <c r="E1721" s="23">
        <f t="shared" si="646"/>
        <v>44117</v>
      </c>
      <c r="F1721" s="54">
        <f t="shared" si="647"/>
        <v>133</v>
      </c>
      <c r="G1721" cm="1">
        <f t="array" ref="G1721">+INDEX('Casos ACUM Prov'!$CK$3:$OM$16,'TODO PROVINCIA'!C1721+1,'TODO PROVINCIA'!F1721)</f>
        <v>0</v>
      </c>
      <c r="H1721">
        <f t="shared" si="639"/>
        <v>0</v>
      </c>
      <c r="I1721" cm="1">
        <f t="array" ref="I1721">+INDEX('Muertes-PROV'!$C$3:$GE$16,$C1721+1,$F1721)</f>
        <v>0</v>
      </c>
      <c r="J1721">
        <f t="shared" si="640"/>
        <v>0</v>
      </c>
      <c r="K1721" cm="1">
        <f t="array" ref="K1721">+INDEX('rECUPERA-prov'!$C$3:$LA$16,$C1721+1,$F1721)</f>
        <v>0</v>
      </c>
      <c r="L1721">
        <f t="shared" si="641"/>
        <v>0</v>
      </c>
      <c r="M1721">
        <f t="shared" si="648"/>
        <v>0</v>
      </c>
      <c r="N1721">
        <f t="shared" si="642"/>
        <v>0</v>
      </c>
      <c r="O1721" s="57">
        <f t="shared" si="649"/>
        <v>0</v>
      </c>
      <c r="P1721" s="57">
        <f t="shared" si="650"/>
        <v>0</v>
      </c>
      <c r="Q1721" s="57">
        <f t="shared" si="651"/>
        <v>0</v>
      </c>
      <c r="R1721" s="57">
        <f t="shared" si="652"/>
        <v>0</v>
      </c>
      <c r="S1721" s="57">
        <f t="shared" si="653"/>
        <v>0</v>
      </c>
      <c r="T1721" s="57">
        <f t="shared" si="654"/>
        <v>0</v>
      </c>
      <c r="U1721" s="57">
        <f t="shared" si="655"/>
        <v>0</v>
      </c>
      <c r="V1721" s="58">
        <f t="shared" si="656"/>
        <v>0</v>
      </c>
      <c r="W1721" s="58">
        <f t="shared" si="657"/>
        <v>0</v>
      </c>
      <c r="X1721" s="58">
        <f t="shared" si="658"/>
        <v>0</v>
      </c>
      <c r="Y1721" s="58">
        <f t="shared" si="659"/>
        <v>0</v>
      </c>
      <c r="Z1721">
        <f t="shared" si="643"/>
        <v>416873</v>
      </c>
    </row>
    <row r="1722" spans="1:26" x14ac:dyDescent="0.3">
      <c r="A1722" s="56" t="str">
        <f t="shared" si="645"/>
        <v>OUT TIME</v>
      </c>
      <c r="B1722" s="56" t="str">
        <f t="shared" si="637"/>
        <v>ultimo</v>
      </c>
      <c r="C1722" s="55">
        <f t="shared" si="660"/>
        <v>3</v>
      </c>
      <c r="D1722" t="str">
        <f t="shared" si="660"/>
        <v>Colón</v>
      </c>
      <c r="E1722" s="23">
        <f t="shared" si="646"/>
        <v>44117</v>
      </c>
      <c r="F1722" s="54">
        <f t="shared" si="647"/>
        <v>133</v>
      </c>
      <c r="G1722" cm="1">
        <f t="array" ref="G1722">+INDEX('Casos ACUM Prov'!$CK$3:$OM$16,'TODO PROVINCIA'!C1722+1,'TODO PROVINCIA'!F1722)</f>
        <v>0</v>
      </c>
      <c r="H1722">
        <f t="shared" si="639"/>
        <v>0</v>
      </c>
      <c r="I1722" cm="1">
        <f t="array" ref="I1722">+INDEX('Muertes-PROV'!$C$3:$GE$16,$C1722+1,$F1722)</f>
        <v>0</v>
      </c>
      <c r="J1722">
        <f t="shared" si="640"/>
        <v>0</v>
      </c>
      <c r="K1722" cm="1">
        <f t="array" ref="K1722">+INDEX('rECUPERA-prov'!$C$3:$LA$16,$C1722+1,$F1722)</f>
        <v>0</v>
      </c>
      <c r="L1722">
        <f t="shared" si="641"/>
        <v>0</v>
      </c>
      <c r="M1722">
        <f t="shared" si="648"/>
        <v>0</v>
      </c>
      <c r="N1722">
        <f t="shared" si="642"/>
        <v>0</v>
      </c>
      <c r="O1722" s="57">
        <f t="shared" si="649"/>
        <v>0</v>
      </c>
      <c r="P1722" s="57">
        <f t="shared" si="650"/>
        <v>0</v>
      </c>
      <c r="Q1722" s="57">
        <f t="shared" si="651"/>
        <v>0</v>
      </c>
      <c r="R1722" s="57">
        <f t="shared" si="652"/>
        <v>0</v>
      </c>
      <c r="S1722" s="57">
        <f t="shared" si="653"/>
        <v>0</v>
      </c>
      <c r="T1722" s="57">
        <f t="shared" si="654"/>
        <v>0</v>
      </c>
      <c r="U1722" s="57">
        <f t="shared" si="655"/>
        <v>0</v>
      </c>
      <c r="V1722" s="58">
        <f t="shared" si="656"/>
        <v>0</v>
      </c>
      <c r="W1722" s="58">
        <f t="shared" si="657"/>
        <v>0</v>
      </c>
      <c r="X1722" s="58">
        <f t="shared" si="658"/>
        <v>0</v>
      </c>
      <c r="Y1722" s="58">
        <f t="shared" si="659"/>
        <v>0</v>
      </c>
      <c r="Z1722">
        <f t="shared" si="643"/>
        <v>233708</v>
      </c>
    </row>
    <row r="1723" spans="1:26" x14ac:dyDescent="0.3">
      <c r="A1723" s="56" t="str">
        <f t="shared" si="645"/>
        <v>OUT TIME</v>
      </c>
      <c r="B1723" s="56" t="str">
        <f t="shared" si="637"/>
        <v>ultimo</v>
      </c>
      <c r="C1723" s="55">
        <f t="shared" si="660"/>
        <v>4</v>
      </c>
      <c r="D1723" t="str">
        <f t="shared" si="660"/>
        <v>Chiriquí</v>
      </c>
      <c r="E1723" s="23">
        <f t="shared" si="646"/>
        <v>44117</v>
      </c>
      <c r="F1723" s="54">
        <f t="shared" si="647"/>
        <v>133</v>
      </c>
      <c r="G1723" cm="1">
        <f t="array" ref="G1723">+INDEX('Casos ACUM Prov'!$CK$3:$OM$16,'TODO PROVINCIA'!C1723+1,'TODO PROVINCIA'!F1723)</f>
        <v>0</v>
      </c>
      <c r="H1723">
        <f t="shared" si="639"/>
        <v>0</v>
      </c>
      <c r="I1723" cm="1">
        <f t="array" ref="I1723">+INDEX('Muertes-PROV'!$C$3:$GE$16,$C1723+1,$F1723)</f>
        <v>0</v>
      </c>
      <c r="J1723">
        <f t="shared" si="640"/>
        <v>0</v>
      </c>
      <c r="K1723" cm="1">
        <f t="array" ref="K1723">+INDEX('rECUPERA-prov'!$C$3:$LA$16,$C1723+1,$F1723)</f>
        <v>0</v>
      </c>
      <c r="L1723">
        <f t="shared" si="641"/>
        <v>0</v>
      </c>
      <c r="M1723">
        <f t="shared" si="648"/>
        <v>0</v>
      </c>
      <c r="N1723">
        <f t="shared" si="642"/>
        <v>0</v>
      </c>
      <c r="O1723" s="57">
        <f t="shared" si="649"/>
        <v>0</v>
      </c>
      <c r="P1723" s="57">
        <f t="shared" si="650"/>
        <v>0</v>
      </c>
      <c r="Q1723" s="57">
        <f t="shared" si="651"/>
        <v>0</v>
      </c>
      <c r="R1723" s="57">
        <f t="shared" si="652"/>
        <v>0</v>
      </c>
      <c r="S1723" s="57">
        <f t="shared" si="653"/>
        <v>0</v>
      </c>
      <c r="T1723" s="57">
        <f t="shared" si="654"/>
        <v>0</v>
      </c>
      <c r="U1723" s="57">
        <f t="shared" si="655"/>
        <v>0</v>
      </c>
      <c r="V1723" s="58">
        <f t="shared" si="656"/>
        <v>0</v>
      </c>
      <c r="W1723" s="58">
        <f t="shared" si="657"/>
        <v>0</v>
      </c>
      <c r="X1723" s="58">
        <f t="shared" si="658"/>
        <v>0</v>
      </c>
      <c r="Y1723" s="58">
        <f t="shared" si="659"/>
        <v>0</v>
      </c>
      <c r="Z1723">
        <f t="shared" si="643"/>
        <v>241928</v>
      </c>
    </row>
    <row r="1724" spans="1:26" x14ac:dyDescent="0.3">
      <c r="A1724" s="56" t="str">
        <f t="shared" si="645"/>
        <v>OUT TIME</v>
      </c>
      <c r="B1724" s="56" t="str">
        <f t="shared" si="637"/>
        <v>ultimo</v>
      </c>
      <c r="C1724" s="55">
        <f t="shared" ref="C1724:D1739" si="661">+C1711</f>
        <v>5</v>
      </c>
      <c r="D1724" t="str">
        <f t="shared" si="661"/>
        <v>Darién</v>
      </c>
      <c r="E1724" s="23">
        <f t="shared" si="646"/>
        <v>44117</v>
      </c>
      <c r="F1724" s="54">
        <f t="shared" si="647"/>
        <v>133</v>
      </c>
      <c r="G1724" cm="1">
        <f t="array" ref="G1724">+INDEX('Casos ACUM Prov'!$CK$3:$OM$16,'TODO PROVINCIA'!C1724+1,'TODO PROVINCIA'!F1724)</f>
        <v>0</v>
      </c>
      <c r="H1724">
        <f t="shared" si="639"/>
        <v>0</v>
      </c>
      <c r="I1724" cm="1">
        <f t="array" ref="I1724">+INDEX('Muertes-PROV'!$C$3:$GE$16,$C1724+1,$F1724)</f>
        <v>0</v>
      </c>
      <c r="J1724">
        <f t="shared" si="640"/>
        <v>0</v>
      </c>
      <c r="K1724" cm="1">
        <f t="array" ref="K1724">+INDEX('rECUPERA-prov'!$C$3:$LA$16,$C1724+1,$F1724)</f>
        <v>0</v>
      </c>
      <c r="L1724">
        <f t="shared" si="641"/>
        <v>0</v>
      </c>
      <c r="M1724">
        <f t="shared" si="648"/>
        <v>0</v>
      </c>
      <c r="N1724">
        <f t="shared" si="642"/>
        <v>0</v>
      </c>
      <c r="O1724" s="57">
        <f t="shared" si="649"/>
        <v>0</v>
      </c>
      <c r="P1724" s="57">
        <f t="shared" si="650"/>
        <v>0</v>
      </c>
      <c r="Q1724" s="57">
        <f t="shared" si="651"/>
        <v>0</v>
      </c>
      <c r="R1724" s="57">
        <f t="shared" si="652"/>
        <v>0</v>
      </c>
      <c r="S1724" s="57">
        <f t="shared" si="653"/>
        <v>0</v>
      </c>
      <c r="T1724" s="57">
        <f t="shared" si="654"/>
        <v>0</v>
      </c>
      <c r="U1724" s="57">
        <f t="shared" si="655"/>
        <v>0</v>
      </c>
      <c r="V1724" s="58">
        <f t="shared" si="656"/>
        <v>0</v>
      </c>
      <c r="W1724" s="58">
        <f t="shared" si="657"/>
        <v>0</v>
      </c>
      <c r="X1724" s="58">
        <f t="shared" si="658"/>
        <v>0</v>
      </c>
      <c r="Y1724" s="58">
        <f t="shared" si="659"/>
        <v>0</v>
      </c>
      <c r="Z1724">
        <f t="shared" si="643"/>
        <v>10001</v>
      </c>
    </row>
    <row r="1725" spans="1:26" x14ac:dyDescent="0.3">
      <c r="A1725" s="56" t="str">
        <f t="shared" si="645"/>
        <v>OUT TIME</v>
      </c>
      <c r="B1725" s="56" t="str">
        <f t="shared" si="637"/>
        <v>ultimo</v>
      </c>
      <c r="C1725" s="55">
        <f t="shared" si="661"/>
        <v>6</v>
      </c>
      <c r="D1725" t="str">
        <f t="shared" si="661"/>
        <v>Herrera</v>
      </c>
      <c r="E1725" s="23">
        <f t="shared" si="646"/>
        <v>44117</v>
      </c>
      <c r="F1725" s="54">
        <f t="shared" si="647"/>
        <v>133</v>
      </c>
      <c r="G1725" cm="1">
        <f t="array" ref="G1725">+INDEX('Casos ACUM Prov'!$CK$3:$OM$16,'TODO PROVINCIA'!C1725+1,'TODO PROVINCIA'!F1725)</f>
        <v>0</v>
      </c>
      <c r="H1725">
        <f t="shared" si="639"/>
        <v>0</v>
      </c>
      <c r="I1725" cm="1">
        <f t="array" ref="I1725">+INDEX('Muertes-PROV'!$C$3:$GE$16,$C1725+1,$F1725)</f>
        <v>0</v>
      </c>
      <c r="J1725">
        <f t="shared" si="640"/>
        <v>0</v>
      </c>
      <c r="K1725" cm="1">
        <f t="array" ref="K1725">+INDEX('rECUPERA-prov'!$C$3:$LA$16,$C1725+1,$F1725)</f>
        <v>0</v>
      </c>
      <c r="L1725">
        <f t="shared" si="641"/>
        <v>0</v>
      </c>
      <c r="M1725">
        <f t="shared" si="648"/>
        <v>0</v>
      </c>
      <c r="N1725">
        <f t="shared" si="642"/>
        <v>0</v>
      </c>
      <c r="O1725" s="57">
        <f t="shared" si="649"/>
        <v>0</v>
      </c>
      <c r="P1725" s="57">
        <f t="shared" si="650"/>
        <v>0</v>
      </c>
      <c r="Q1725" s="57">
        <f t="shared" si="651"/>
        <v>0</v>
      </c>
      <c r="R1725" s="57">
        <f t="shared" si="652"/>
        <v>0</v>
      </c>
      <c r="S1725" s="57">
        <f t="shared" si="653"/>
        <v>0</v>
      </c>
      <c r="T1725" s="57">
        <f t="shared" si="654"/>
        <v>0</v>
      </c>
      <c r="U1725" s="57">
        <f t="shared" si="655"/>
        <v>0</v>
      </c>
      <c r="V1725" s="58">
        <f t="shared" si="656"/>
        <v>0</v>
      </c>
      <c r="W1725" s="58">
        <f t="shared" si="657"/>
        <v>0</v>
      </c>
      <c r="X1725" s="58">
        <f t="shared" si="658"/>
        <v>0</v>
      </c>
      <c r="Y1725" s="58">
        <f t="shared" si="659"/>
        <v>0</v>
      </c>
      <c r="Z1725">
        <f t="shared" si="643"/>
        <v>33109</v>
      </c>
    </row>
    <row r="1726" spans="1:26" x14ac:dyDescent="0.3">
      <c r="A1726" s="56" t="str">
        <f t="shared" si="645"/>
        <v>OUT TIME</v>
      </c>
      <c r="B1726" s="56" t="str">
        <f t="shared" si="637"/>
        <v>ultimo</v>
      </c>
      <c r="C1726" s="55">
        <f t="shared" si="661"/>
        <v>7</v>
      </c>
      <c r="D1726" t="str">
        <f t="shared" si="661"/>
        <v>Los Santos</v>
      </c>
      <c r="E1726" s="23">
        <f t="shared" si="646"/>
        <v>44117</v>
      </c>
      <c r="F1726" s="54">
        <f t="shared" si="647"/>
        <v>133</v>
      </c>
      <c r="G1726" cm="1">
        <f t="array" ref="G1726">+INDEX('Casos ACUM Prov'!$CK$3:$OM$16,'TODO PROVINCIA'!C1726+1,'TODO PROVINCIA'!F1726)</f>
        <v>0</v>
      </c>
      <c r="H1726">
        <f t="shared" si="639"/>
        <v>0</v>
      </c>
      <c r="I1726" cm="1">
        <f t="array" ref="I1726">+INDEX('Muertes-PROV'!$C$3:$GE$16,$C1726+1,$F1726)</f>
        <v>0</v>
      </c>
      <c r="J1726">
        <f t="shared" si="640"/>
        <v>0</v>
      </c>
      <c r="K1726" cm="1">
        <f t="array" ref="K1726">+INDEX('rECUPERA-prov'!$C$3:$LA$16,$C1726+1,$F1726)</f>
        <v>0</v>
      </c>
      <c r="L1726">
        <f t="shared" si="641"/>
        <v>0</v>
      </c>
      <c r="M1726">
        <f t="shared" si="648"/>
        <v>0</v>
      </c>
      <c r="N1726">
        <f t="shared" si="642"/>
        <v>0</v>
      </c>
      <c r="O1726" s="57">
        <f t="shared" si="649"/>
        <v>0</v>
      </c>
      <c r="P1726" s="57">
        <f t="shared" si="650"/>
        <v>0</v>
      </c>
      <c r="Q1726" s="57">
        <f t="shared" si="651"/>
        <v>0</v>
      </c>
      <c r="R1726" s="57">
        <f t="shared" si="652"/>
        <v>0</v>
      </c>
      <c r="S1726" s="57">
        <f t="shared" si="653"/>
        <v>0</v>
      </c>
      <c r="T1726" s="57">
        <f t="shared" si="654"/>
        <v>0</v>
      </c>
      <c r="U1726" s="57">
        <f t="shared" si="655"/>
        <v>0</v>
      </c>
      <c r="V1726" s="58">
        <f t="shared" si="656"/>
        <v>0</v>
      </c>
      <c r="W1726" s="58">
        <f t="shared" si="657"/>
        <v>0</v>
      </c>
      <c r="X1726" s="58">
        <f t="shared" si="658"/>
        <v>0</v>
      </c>
      <c r="Y1726" s="58">
        <f t="shared" si="659"/>
        <v>0</v>
      </c>
      <c r="Z1726">
        <f t="shared" si="643"/>
        <v>156747</v>
      </c>
    </row>
    <row r="1727" spans="1:26" x14ac:dyDescent="0.3">
      <c r="A1727" s="56" t="str">
        <f t="shared" si="645"/>
        <v>OUT TIME</v>
      </c>
      <c r="B1727" s="56" t="str">
        <f t="shared" si="637"/>
        <v>ultimo</v>
      </c>
      <c r="C1727" s="55">
        <f t="shared" si="661"/>
        <v>8</v>
      </c>
      <c r="D1727" t="str">
        <f t="shared" si="661"/>
        <v>Panamá</v>
      </c>
      <c r="E1727" s="23">
        <f t="shared" si="646"/>
        <v>44117</v>
      </c>
      <c r="F1727" s="54">
        <f t="shared" si="647"/>
        <v>133</v>
      </c>
      <c r="G1727" cm="1">
        <f t="array" ref="G1727">+INDEX('Casos ACUM Prov'!$CK$3:$OM$16,'TODO PROVINCIA'!C1727+1,'TODO PROVINCIA'!F1727)</f>
        <v>0</v>
      </c>
      <c r="H1727">
        <f t="shared" si="639"/>
        <v>0</v>
      </c>
      <c r="I1727" cm="1">
        <f t="array" ref="I1727">+INDEX('Muertes-PROV'!$C$3:$GE$16,$C1727+1,$F1727)</f>
        <v>0</v>
      </c>
      <c r="J1727">
        <f t="shared" si="640"/>
        <v>0</v>
      </c>
      <c r="K1727" cm="1">
        <f t="array" ref="K1727">+INDEX('rECUPERA-prov'!$C$3:$LA$16,$C1727+1,$F1727)</f>
        <v>0</v>
      </c>
      <c r="L1727">
        <f t="shared" si="641"/>
        <v>0</v>
      </c>
      <c r="M1727">
        <f t="shared" si="648"/>
        <v>0</v>
      </c>
      <c r="N1727">
        <f t="shared" si="642"/>
        <v>0</v>
      </c>
      <c r="O1727" s="57">
        <f t="shared" si="649"/>
        <v>0</v>
      </c>
      <c r="P1727" s="57">
        <f t="shared" si="650"/>
        <v>0</v>
      </c>
      <c r="Q1727" s="57">
        <f t="shared" si="651"/>
        <v>0</v>
      </c>
      <c r="R1727" s="57">
        <f t="shared" si="652"/>
        <v>0</v>
      </c>
      <c r="S1727" s="57">
        <f t="shared" si="653"/>
        <v>0</v>
      </c>
      <c r="T1727" s="57">
        <f t="shared" si="654"/>
        <v>0</v>
      </c>
      <c r="U1727" s="57">
        <f t="shared" si="655"/>
        <v>0</v>
      </c>
      <c r="V1727" s="58">
        <f t="shared" si="656"/>
        <v>0</v>
      </c>
      <c r="W1727" s="58">
        <f t="shared" si="657"/>
        <v>0</v>
      </c>
      <c r="X1727" s="58">
        <f t="shared" si="658"/>
        <v>0</v>
      </c>
      <c r="Y1727" s="58">
        <f t="shared" si="659"/>
        <v>0</v>
      </c>
      <c r="Z1727">
        <f t="shared" si="643"/>
        <v>109955</v>
      </c>
    </row>
    <row r="1728" spans="1:26" x14ac:dyDescent="0.3">
      <c r="A1728" s="56" t="str">
        <f t="shared" si="645"/>
        <v>OUT TIME</v>
      </c>
      <c r="B1728" s="56" t="str">
        <f t="shared" si="637"/>
        <v>ultimo</v>
      </c>
      <c r="C1728" s="55">
        <f t="shared" si="661"/>
        <v>9</v>
      </c>
      <c r="D1728" t="str">
        <f t="shared" si="661"/>
        <v>Veraguas</v>
      </c>
      <c r="E1728" s="23">
        <f t="shared" si="646"/>
        <v>44117</v>
      </c>
      <c r="F1728" s="54">
        <f t="shared" si="647"/>
        <v>133</v>
      </c>
      <c r="G1728" cm="1">
        <f t="array" ref="G1728">+INDEX('Casos ACUM Prov'!$CK$3:$OM$16,'TODO PROVINCIA'!C1728+1,'TODO PROVINCIA'!F1728)</f>
        <v>0</v>
      </c>
      <c r="H1728">
        <f t="shared" si="639"/>
        <v>0</v>
      </c>
      <c r="I1728" cm="1">
        <f t="array" ref="I1728">+INDEX('Muertes-PROV'!$C$3:$GE$16,$C1728+1,$F1728)</f>
        <v>0</v>
      </c>
      <c r="J1728">
        <f t="shared" si="640"/>
        <v>0</v>
      </c>
      <c r="K1728" cm="1">
        <f t="array" ref="K1728">+INDEX('rECUPERA-prov'!$C$3:$LA$16,$C1728+1,$F1728)</f>
        <v>0</v>
      </c>
      <c r="L1728">
        <f t="shared" si="641"/>
        <v>0</v>
      </c>
      <c r="M1728">
        <f t="shared" si="648"/>
        <v>0</v>
      </c>
      <c r="N1728">
        <f t="shared" si="642"/>
        <v>0</v>
      </c>
      <c r="O1728" s="57">
        <f t="shared" si="649"/>
        <v>0</v>
      </c>
      <c r="P1728" s="57">
        <f t="shared" si="650"/>
        <v>0</v>
      </c>
      <c r="Q1728" s="57">
        <f t="shared" si="651"/>
        <v>0</v>
      </c>
      <c r="R1728" s="57">
        <f t="shared" si="652"/>
        <v>0</v>
      </c>
      <c r="S1728" s="57">
        <f t="shared" si="653"/>
        <v>0</v>
      </c>
      <c r="T1728" s="57">
        <f t="shared" si="654"/>
        <v>0</v>
      </c>
      <c r="U1728" s="57">
        <f t="shared" si="655"/>
        <v>0</v>
      </c>
      <c r="V1728" s="58">
        <f t="shared" si="656"/>
        <v>0</v>
      </c>
      <c r="W1728" s="58">
        <f t="shared" si="657"/>
        <v>0</v>
      </c>
      <c r="X1728" s="58">
        <f t="shared" si="658"/>
        <v>0</v>
      </c>
      <c r="Y1728" s="58">
        <f t="shared" si="659"/>
        <v>0</v>
      </c>
      <c r="Z1728">
        <f t="shared" si="643"/>
        <v>109955</v>
      </c>
    </row>
    <row r="1729" spans="1:26" x14ac:dyDescent="0.3">
      <c r="A1729" s="56" t="str">
        <f t="shared" si="645"/>
        <v>OUT TIME</v>
      </c>
      <c r="B1729" s="56" t="str">
        <f t="shared" si="637"/>
        <v>ultimo</v>
      </c>
      <c r="C1729" s="55">
        <f t="shared" si="661"/>
        <v>10</v>
      </c>
      <c r="D1729" t="str">
        <f t="shared" si="661"/>
        <v>Comarca Kuna Yala</v>
      </c>
      <c r="E1729" s="23">
        <f t="shared" si="646"/>
        <v>44117</v>
      </c>
      <c r="F1729" s="54">
        <f t="shared" si="647"/>
        <v>133</v>
      </c>
      <c r="G1729" cm="1">
        <f t="array" ref="G1729">+INDEX('Casos ACUM Prov'!$CK$3:$OM$16,'TODO PROVINCIA'!C1729+1,'TODO PROVINCIA'!F1729)</f>
        <v>0</v>
      </c>
      <c r="H1729">
        <f t="shared" si="639"/>
        <v>0</v>
      </c>
      <c r="I1729" cm="1">
        <f t="array" ref="I1729">+INDEX('Muertes-PROV'!$C$3:$GE$16,$C1729+1,$F1729)</f>
        <v>0</v>
      </c>
      <c r="J1729">
        <f t="shared" si="640"/>
        <v>0</v>
      </c>
      <c r="K1729" cm="1">
        <f t="array" ref="K1729">+INDEX('rECUPERA-prov'!$C$3:$LA$16,$C1729+1,$F1729)</f>
        <v>0</v>
      </c>
      <c r="L1729">
        <f t="shared" si="641"/>
        <v>0</v>
      </c>
      <c r="M1729">
        <f t="shared" si="648"/>
        <v>0</v>
      </c>
      <c r="N1729">
        <f t="shared" si="642"/>
        <v>0</v>
      </c>
      <c r="O1729" s="57">
        <f t="shared" si="649"/>
        <v>0</v>
      </c>
      <c r="P1729" s="57">
        <f t="shared" si="650"/>
        <v>0</v>
      </c>
      <c r="Q1729" s="57">
        <f t="shared" si="651"/>
        <v>0</v>
      </c>
      <c r="R1729" s="57">
        <f t="shared" si="652"/>
        <v>0</v>
      </c>
      <c r="S1729" s="57">
        <f t="shared" si="653"/>
        <v>0</v>
      </c>
      <c r="T1729" s="57">
        <f t="shared" si="654"/>
        <v>0</v>
      </c>
      <c r="U1729" s="57">
        <f t="shared" si="655"/>
        <v>0</v>
      </c>
      <c r="V1729" s="58">
        <f t="shared" si="656"/>
        <v>0</v>
      </c>
      <c r="W1729" s="58">
        <f t="shared" si="657"/>
        <v>0</v>
      </c>
      <c r="X1729" s="58">
        <f t="shared" si="658"/>
        <v>0</v>
      </c>
      <c r="Y1729" s="58">
        <f t="shared" si="659"/>
        <v>0</v>
      </c>
      <c r="Z1729">
        <f t="shared" si="643"/>
        <v>89592</v>
      </c>
    </row>
    <row r="1730" spans="1:26" x14ac:dyDescent="0.3">
      <c r="A1730" s="56" t="str">
        <f t="shared" si="645"/>
        <v>OUT TIME</v>
      </c>
      <c r="B1730" s="56" t="str">
        <f t="shared" si="637"/>
        <v>ultimo</v>
      </c>
      <c r="C1730" s="55">
        <f t="shared" si="661"/>
        <v>11</v>
      </c>
      <c r="D1730" t="str">
        <f t="shared" si="661"/>
        <v>Comarca Emberá Wounaán</v>
      </c>
      <c r="E1730" s="23">
        <f t="shared" si="646"/>
        <v>44117</v>
      </c>
      <c r="F1730" s="54">
        <f t="shared" si="647"/>
        <v>133</v>
      </c>
      <c r="G1730" cm="1">
        <f t="array" ref="G1730">+INDEX('Casos ACUM Prov'!$CK$3:$OM$16,'TODO PROVINCIA'!C1730+1,'TODO PROVINCIA'!F1730)</f>
        <v>0</v>
      </c>
      <c r="H1730">
        <f t="shared" si="639"/>
        <v>0</v>
      </c>
      <c r="I1730" cm="1">
        <f t="array" ref="I1730">+INDEX('Muertes-PROV'!$C$3:$GE$16,$C1730+1,$F1730)</f>
        <v>0</v>
      </c>
      <c r="J1730">
        <f t="shared" si="640"/>
        <v>0</v>
      </c>
      <c r="K1730" cm="1">
        <f t="array" ref="K1730">+INDEX('rECUPERA-prov'!$C$3:$LA$16,$C1730+1,$F1730)</f>
        <v>0</v>
      </c>
      <c r="L1730">
        <f t="shared" si="641"/>
        <v>0</v>
      </c>
      <c r="M1730">
        <f t="shared" si="648"/>
        <v>0</v>
      </c>
      <c r="N1730">
        <f t="shared" si="642"/>
        <v>0</v>
      </c>
      <c r="O1730" s="57">
        <f t="shared" si="649"/>
        <v>0</v>
      </c>
      <c r="P1730" s="57">
        <f t="shared" si="650"/>
        <v>0</v>
      </c>
      <c r="Q1730" s="57">
        <f t="shared" si="651"/>
        <v>0</v>
      </c>
      <c r="R1730" s="57">
        <f t="shared" si="652"/>
        <v>0</v>
      </c>
      <c r="S1730" s="57">
        <f t="shared" si="653"/>
        <v>0</v>
      </c>
      <c r="T1730" s="57">
        <f t="shared" si="654"/>
        <v>0</v>
      </c>
      <c r="U1730" s="57">
        <f t="shared" si="655"/>
        <v>0</v>
      </c>
      <c r="V1730" s="58">
        <f t="shared" si="656"/>
        <v>0</v>
      </c>
      <c r="W1730" s="58">
        <f t="shared" si="657"/>
        <v>0</v>
      </c>
      <c r="X1730" s="58">
        <f t="shared" si="658"/>
        <v>0</v>
      </c>
      <c r="Y1730" s="58">
        <f t="shared" si="659"/>
        <v>0</v>
      </c>
      <c r="Z1730">
        <f t="shared" si="643"/>
        <v>1249032</v>
      </c>
    </row>
    <row r="1731" spans="1:26" x14ac:dyDescent="0.3">
      <c r="A1731" s="56" t="str">
        <f t="shared" si="645"/>
        <v>OUT TIME</v>
      </c>
      <c r="B1731" s="56" t="str">
        <f t="shared" si="637"/>
        <v>ultimo</v>
      </c>
      <c r="C1731" s="55">
        <f t="shared" si="661"/>
        <v>12</v>
      </c>
      <c r="D1731" t="str">
        <f t="shared" si="661"/>
        <v>Comarca Ngäbe Buglé</v>
      </c>
      <c r="E1731" s="23">
        <f t="shared" si="646"/>
        <v>44117</v>
      </c>
      <c r="F1731" s="54">
        <f t="shared" si="647"/>
        <v>133</v>
      </c>
      <c r="G1731" cm="1">
        <f t="array" ref="G1731">+INDEX('Casos ACUM Prov'!$CK$3:$OM$16,'TODO PROVINCIA'!C1731+1,'TODO PROVINCIA'!F1731)</f>
        <v>0</v>
      </c>
      <c r="H1731">
        <f t="shared" si="639"/>
        <v>0</v>
      </c>
      <c r="I1731" cm="1">
        <f t="array" ref="I1731">+INDEX('Muertes-PROV'!$C$3:$GE$16,$C1731+1,$F1731)</f>
        <v>0</v>
      </c>
      <c r="J1731">
        <f t="shared" si="640"/>
        <v>0</v>
      </c>
      <c r="K1731" cm="1">
        <f t="array" ref="K1731">+INDEX('rECUPERA-prov'!$C$3:$LA$16,$C1731+1,$F1731)</f>
        <v>0</v>
      </c>
      <c r="L1731">
        <f t="shared" si="641"/>
        <v>0</v>
      </c>
      <c r="M1731">
        <f t="shared" si="648"/>
        <v>0</v>
      </c>
      <c r="N1731">
        <f t="shared" si="642"/>
        <v>0</v>
      </c>
      <c r="O1731" s="57">
        <f t="shared" si="649"/>
        <v>0</v>
      </c>
      <c r="P1731" s="57">
        <f t="shared" si="650"/>
        <v>0</v>
      </c>
      <c r="Q1731" s="57">
        <f t="shared" si="651"/>
        <v>0</v>
      </c>
      <c r="R1731" s="57">
        <f t="shared" si="652"/>
        <v>0</v>
      </c>
      <c r="S1731" s="57">
        <f t="shared" si="653"/>
        <v>0</v>
      </c>
      <c r="T1731" s="57">
        <f t="shared" si="654"/>
        <v>0</v>
      </c>
      <c r="U1731" s="57">
        <f t="shared" si="655"/>
        <v>0</v>
      </c>
      <c r="V1731" s="58">
        <f t="shared" si="656"/>
        <v>0</v>
      </c>
      <c r="W1731" s="58">
        <f t="shared" si="657"/>
        <v>0</v>
      </c>
      <c r="X1731" s="58">
        <f t="shared" si="658"/>
        <v>0</v>
      </c>
      <c r="Y1731" s="58">
        <f t="shared" si="659"/>
        <v>0</v>
      </c>
      <c r="Z1731">
        <f t="shared" si="643"/>
        <v>464038</v>
      </c>
    </row>
    <row r="1732" spans="1:26" x14ac:dyDescent="0.3">
      <c r="A1732" s="56" t="str">
        <f t="shared" si="645"/>
        <v>OUT TIME</v>
      </c>
      <c r="B1732" s="56" t="str">
        <f t="shared" si="637"/>
        <v>ultimo</v>
      </c>
      <c r="C1732" s="55">
        <f t="shared" si="661"/>
        <v>13</v>
      </c>
      <c r="D1732" t="str">
        <f t="shared" si="661"/>
        <v>Panamá Oeste</v>
      </c>
      <c r="E1732" s="23">
        <f t="shared" si="646"/>
        <v>44117</v>
      </c>
      <c r="F1732" s="54">
        <f t="shared" si="647"/>
        <v>133</v>
      </c>
      <c r="G1732" cm="1">
        <f t="array" ref="G1732">+INDEX('Casos ACUM Prov'!$CK$3:$OM$16,'TODO PROVINCIA'!C1732+1,'TODO PROVINCIA'!F1732)</f>
        <v>0</v>
      </c>
      <c r="H1732">
        <f t="shared" si="639"/>
        <v>0</v>
      </c>
      <c r="I1732" cm="1">
        <f t="array" ref="I1732">+INDEX('Muertes-PROV'!$C$3:$GE$16,$C1732+1,$F1732)</f>
        <v>0</v>
      </c>
      <c r="J1732">
        <f t="shared" si="640"/>
        <v>0</v>
      </c>
      <c r="K1732" cm="1">
        <f t="array" ref="K1732">+INDEX('rECUPERA-prov'!$C$3:$LA$16,$C1732+1,$F1732)</f>
        <v>0</v>
      </c>
      <c r="L1732">
        <f t="shared" si="641"/>
        <v>0</v>
      </c>
      <c r="M1732">
        <f t="shared" si="648"/>
        <v>0</v>
      </c>
      <c r="N1732">
        <f t="shared" si="642"/>
        <v>0</v>
      </c>
      <c r="O1732" s="57">
        <f t="shared" si="649"/>
        <v>0</v>
      </c>
      <c r="P1732" s="57">
        <f t="shared" si="650"/>
        <v>0</v>
      </c>
      <c r="Q1732" s="57">
        <f t="shared" si="651"/>
        <v>0</v>
      </c>
      <c r="R1732" s="57">
        <f t="shared" si="652"/>
        <v>0</v>
      </c>
      <c r="S1732" s="57">
        <f t="shared" si="653"/>
        <v>0</v>
      </c>
      <c r="T1732" s="57">
        <f t="shared" si="654"/>
        <v>0</v>
      </c>
      <c r="U1732" s="57">
        <f t="shared" si="655"/>
        <v>0</v>
      </c>
      <c r="V1732" s="58">
        <f t="shared" si="656"/>
        <v>0</v>
      </c>
      <c r="W1732" s="58">
        <f t="shared" si="657"/>
        <v>0</v>
      </c>
      <c r="X1732" s="58">
        <f t="shared" si="658"/>
        <v>0</v>
      </c>
      <c r="Y1732" s="58">
        <f t="shared" si="659"/>
        <v>0</v>
      </c>
      <c r="Z1732">
        <f t="shared" si="643"/>
        <v>226991</v>
      </c>
    </row>
    <row r="1733" spans="1:26" x14ac:dyDescent="0.3">
      <c r="A1733" s="56" t="str">
        <f t="shared" si="645"/>
        <v>OUT TIME</v>
      </c>
      <c r="B1733" s="56" t="str">
        <f t="shared" ref="B1733:B1796" si="662">+IFERROR(IF(A1746="OUT TIME","ultimo","no"),"no")</f>
        <v>ultimo</v>
      </c>
      <c r="C1733" s="55">
        <f t="shared" si="661"/>
        <v>1</v>
      </c>
      <c r="D1733" t="str">
        <f t="shared" si="661"/>
        <v>Bocas del Toro</v>
      </c>
      <c r="E1733" s="23">
        <f t="shared" si="646"/>
        <v>44118</v>
      </c>
      <c r="F1733" s="54">
        <f t="shared" si="647"/>
        <v>134</v>
      </c>
      <c r="G1733" cm="1">
        <f t="array" ref="G1733">+INDEX('Casos ACUM Prov'!$CK$3:$OM$16,'TODO PROVINCIA'!C1733+1,'TODO PROVINCIA'!F1733)</f>
        <v>0</v>
      </c>
      <c r="H1733">
        <f t="shared" si="639"/>
        <v>0</v>
      </c>
      <c r="I1733" cm="1">
        <f t="array" ref="I1733">+INDEX('Muertes-PROV'!$C$3:$GE$16,$C1733+1,$F1733)</f>
        <v>0</v>
      </c>
      <c r="J1733">
        <f t="shared" si="640"/>
        <v>0</v>
      </c>
      <c r="K1733" cm="1">
        <f t="array" ref="K1733">+INDEX('rECUPERA-prov'!$C$3:$LA$16,$C1733+1,$F1733)</f>
        <v>0</v>
      </c>
      <c r="L1733">
        <f t="shared" si="641"/>
        <v>0</v>
      </c>
      <c r="M1733">
        <f t="shared" si="648"/>
        <v>0</v>
      </c>
      <c r="N1733">
        <f t="shared" si="642"/>
        <v>0</v>
      </c>
      <c r="O1733" s="57">
        <f t="shared" si="649"/>
        <v>0</v>
      </c>
      <c r="P1733" s="57">
        <f t="shared" si="650"/>
        <v>0</v>
      </c>
      <c r="Q1733" s="57">
        <f t="shared" si="651"/>
        <v>0</v>
      </c>
      <c r="R1733" s="57">
        <f t="shared" si="652"/>
        <v>0</v>
      </c>
      <c r="S1733" s="57">
        <f t="shared" si="653"/>
        <v>0</v>
      </c>
      <c r="T1733" s="57">
        <f t="shared" si="654"/>
        <v>0</v>
      </c>
      <c r="U1733" s="57">
        <f t="shared" si="655"/>
        <v>0</v>
      </c>
      <c r="V1733" s="58">
        <f t="shared" si="656"/>
        <v>0</v>
      </c>
      <c r="W1733" s="58">
        <f t="shared" si="657"/>
        <v>0</v>
      </c>
      <c r="X1733" s="58">
        <f t="shared" si="658"/>
        <v>0</v>
      </c>
      <c r="Y1733" s="58">
        <f t="shared" si="659"/>
        <v>0</v>
      </c>
      <c r="Z1733">
        <f t="shared" si="643"/>
        <v>125461</v>
      </c>
    </row>
    <row r="1734" spans="1:26" x14ac:dyDescent="0.3">
      <c r="A1734" s="56" t="str">
        <f t="shared" si="645"/>
        <v>OUT TIME</v>
      </c>
      <c r="B1734" s="56" t="str">
        <f t="shared" si="662"/>
        <v>ultimo</v>
      </c>
      <c r="C1734" s="55">
        <f t="shared" si="661"/>
        <v>2</v>
      </c>
      <c r="D1734" t="str">
        <f t="shared" si="661"/>
        <v>Coclé</v>
      </c>
      <c r="E1734" s="23">
        <f t="shared" si="646"/>
        <v>44118</v>
      </c>
      <c r="F1734" s="54">
        <f t="shared" si="647"/>
        <v>134</v>
      </c>
      <c r="G1734" cm="1">
        <f t="array" ref="G1734">+INDEX('Casos ACUM Prov'!$CK$3:$OM$16,'TODO PROVINCIA'!C1734+1,'TODO PROVINCIA'!F1734)</f>
        <v>0</v>
      </c>
      <c r="H1734">
        <f t="shared" si="639"/>
        <v>0</v>
      </c>
      <c r="I1734" cm="1">
        <f t="array" ref="I1734">+INDEX('Muertes-PROV'!$C$3:$GE$16,$C1734+1,$F1734)</f>
        <v>0</v>
      </c>
      <c r="J1734">
        <f t="shared" si="640"/>
        <v>0</v>
      </c>
      <c r="K1734" cm="1">
        <f t="array" ref="K1734">+INDEX('rECUPERA-prov'!$C$3:$LA$16,$C1734+1,$F1734)</f>
        <v>0</v>
      </c>
      <c r="L1734">
        <f t="shared" si="641"/>
        <v>0</v>
      </c>
      <c r="M1734">
        <f t="shared" si="648"/>
        <v>0</v>
      </c>
      <c r="N1734">
        <f t="shared" si="642"/>
        <v>0</v>
      </c>
      <c r="O1734" s="57">
        <f t="shared" si="649"/>
        <v>0</v>
      </c>
      <c r="P1734" s="57">
        <f t="shared" si="650"/>
        <v>0</v>
      </c>
      <c r="Q1734" s="57">
        <f t="shared" si="651"/>
        <v>0</v>
      </c>
      <c r="R1734" s="57">
        <f t="shared" si="652"/>
        <v>0</v>
      </c>
      <c r="S1734" s="57">
        <f t="shared" si="653"/>
        <v>0</v>
      </c>
      <c r="T1734" s="57">
        <f t="shared" si="654"/>
        <v>0</v>
      </c>
      <c r="U1734" s="57">
        <f t="shared" si="655"/>
        <v>0</v>
      </c>
      <c r="V1734" s="58">
        <f t="shared" si="656"/>
        <v>0</v>
      </c>
      <c r="W1734" s="58">
        <f t="shared" si="657"/>
        <v>0</v>
      </c>
      <c r="X1734" s="58">
        <f t="shared" si="658"/>
        <v>0</v>
      </c>
      <c r="Y1734" s="58">
        <f t="shared" si="659"/>
        <v>0</v>
      </c>
      <c r="Z1734">
        <f t="shared" si="643"/>
        <v>416873</v>
      </c>
    </row>
    <row r="1735" spans="1:26" x14ac:dyDescent="0.3">
      <c r="A1735" s="56" t="str">
        <f t="shared" si="645"/>
        <v>OUT TIME</v>
      </c>
      <c r="B1735" s="56" t="str">
        <f t="shared" si="662"/>
        <v>ultimo</v>
      </c>
      <c r="C1735" s="55">
        <f t="shared" si="661"/>
        <v>3</v>
      </c>
      <c r="D1735" t="str">
        <f t="shared" si="661"/>
        <v>Colón</v>
      </c>
      <c r="E1735" s="23">
        <f t="shared" si="646"/>
        <v>44118</v>
      </c>
      <c r="F1735" s="54">
        <f t="shared" si="647"/>
        <v>134</v>
      </c>
      <c r="G1735" cm="1">
        <f t="array" ref="G1735">+INDEX('Casos ACUM Prov'!$CK$3:$OM$16,'TODO PROVINCIA'!C1735+1,'TODO PROVINCIA'!F1735)</f>
        <v>0</v>
      </c>
      <c r="H1735">
        <f t="shared" si="639"/>
        <v>0</v>
      </c>
      <c r="I1735" cm="1">
        <f t="array" ref="I1735">+INDEX('Muertes-PROV'!$C$3:$GE$16,$C1735+1,$F1735)</f>
        <v>0</v>
      </c>
      <c r="J1735">
        <f t="shared" si="640"/>
        <v>0</v>
      </c>
      <c r="K1735" cm="1">
        <f t="array" ref="K1735">+INDEX('rECUPERA-prov'!$C$3:$LA$16,$C1735+1,$F1735)</f>
        <v>0</v>
      </c>
      <c r="L1735">
        <f t="shared" si="641"/>
        <v>0</v>
      </c>
      <c r="M1735">
        <f t="shared" si="648"/>
        <v>0</v>
      </c>
      <c r="N1735">
        <f t="shared" si="642"/>
        <v>0</v>
      </c>
      <c r="O1735" s="57">
        <f t="shared" si="649"/>
        <v>0</v>
      </c>
      <c r="P1735" s="57">
        <f t="shared" si="650"/>
        <v>0</v>
      </c>
      <c r="Q1735" s="57">
        <f t="shared" si="651"/>
        <v>0</v>
      </c>
      <c r="R1735" s="57">
        <f t="shared" si="652"/>
        <v>0</v>
      </c>
      <c r="S1735" s="57">
        <f t="shared" si="653"/>
        <v>0</v>
      </c>
      <c r="T1735" s="57">
        <f t="shared" si="654"/>
        <v>0</v>
      </c>
      <c r="U1735" s="57">
        <f t="shared" si="655"/>
        <v>0</v>
      </c>
      <c r="V1735" s="58">
        <f t="shared" si="656"/>
        <v>0</v>
      </c>
      <c r="W1735" s="58">
        <f t="shared" si="657"/>
        <v>0</v>
      </c>
      <c r="X1735" s="58">
        <f t="shared" si="658"/>
        <v>0</v>
      </c>
      <c r="Y1735" s="58">
        <f t="shared" si="659"/>
        <v>0</v>
      </c>
      <c r="Z1735">
        <f t="shared" si="643"/>
        <v>233708</v>
      </c>
    </row>
    <row r="1736" spans="1:26" x14ac:dyDescent="0.3">
      <c r="A1736" s="56" t="str">
        <f t="shared" si="645"/>
        <v>OUT TIME</v>
      </c>
      <c r="B1736" s="56" t="str">
        <f t="shared" si="662"/>
        <v>ultimo</v>
      </c>
      <c r="C1736" s="55">
        <f t="shared" si="661"/>
        <v>4</v>
      </c>
      <c r="D1736" t="str">
        <f t="shared" si="661"/>
        <v>Chiriquí</v>
      </c>
      <c r="E1736" s="23">
        <f t="shared" si="646"/>
        <v>44118</v>
      </c>
      <c r="F1736" s="54">
        <f t="shared" si="647"/>
        <v>134</v>
      </c>
      <c r="G1736" cm="1">
        <f t="array" ref="G1736">+INDEX('Casos ACUM Prov'!$CK$3:$OM$16,'TODO PROVINCIA'!C1736+1,'TODO PROVINCIA'!F1736)</f>
        <v>0</v>
      </c>
      <c r="H1736">
        <f t="shared" si="639"/>
        <v>0</v>
      </c>
      <c r="I1736" cm="1">
        <f t="array" ref="I1736">+INDEX('Muertes-PROV'!$C$3:$GE$16,$C1736+1,$F1736)</f>
        <v>0</v>
      </c>
      <c r="J1736">
        <f t="shared" si="640"/>
        <v>0</v>
      </c>
      <c r="K1736" cm="1">
        <f t="array" ref="K1736">+INDEX('rECUPERA-prov'!$C$3:$LA$16,$C1736+1,$F1736)</f>
        <v>0</v>
      </c>
      <c r="L1736">
        <f t="shared" si="641"/>
        <v>0</v>
      </c>
      <c r="M1736">
        <f t="shared" si="648"/>
        <v>0</v>
      </c>
      <c r="N1736">
        <f t="shared" si="642"/>
        <v>0</v>
      </c>
      <c r="O1736" s="57">
        <f t="shared" si="649"/>
        <v>0</v>
      </c>
      <c r="P1736" s="57">
        <f t="shared" si="650"/>
        <v>0</v>
      </c>
      <c r="Q1736" s="57">
        <f t="shared" si="651"/>
        <v>0</v>
      </c>
      <c r="R1736" s="57">
        <f t="shared" si="652"/>
        <v>0</v>
      </c>
      <c r="S1736" s="57">
        <f t="shared" si="653"/>
        <v>0</v>
      </c>
      <c r="T1736" s="57">
        <f t="shared" si="654"/>
        <v>0</v>
      </c>
      <c r="U1736" s="57">
        <f t="shared" si="655"/>
        <v>0</v>
      </c>
      <c r="V1736" s="58">
        <f t="shared" si="656"/>
        <v>0</v>
      </c>
      <c r="W1736" s="58">
        <f t="shared" si="657"/>
        <v>0</v>
      </c>
      <c r="X1736" s="58">
        <f t="shared" si="658"/>
        <v>0</v>
      </c>
      <c r="Y1736" s="58">
        <f t="shared" si="659"/>
        <v>0</v>
      </c>
      <c r="Z1736">
        <f t="shared" si="643"/>
        <v>241928</v>
      </c>
    </row>
    <row r="1737" spans="1:26" x14ac:dyDescent="0.3">
      <c r="A1737" s="56" t="str">
        <f t="shared" si="645"/>
        <v>OUT TIME</v>
      </c>
      <c r="B1737" s="56" t="str">
        <f t="shared" si="662"/>
        <v>ultimo</v>
      </c>
      <c r="C1737" s="55">
        <f t="shared" si="661"/>
        <v>5</v>
      </c>
      <c r="D1737" t="str">
        <f t="shared" si="661"/>
        <v>Darién</v>
      </c>
      <c r="E1737" s="23">
        <f t="shared" si="646"/>
        <v>44118</v>
      </c>
      <c r="F1737" s="54">
        <f t="shared" si="647"/>
        <v>134</v>
      </c>
      <c r="G1737" cm="1">
        <f t="array" ref="G1737">+INDEX('Casos ACUM Prov'!$CK$3:$OM$16,'TODO PROVINCIA'!C1737+1,'TODO PROVINCIA'!F1737)</f>
        <v>0</v>
      </c>
      <c r="H1737">
        <f t="shared" si="639"/>
        <v>0</v>
      </c>
      <c r="I1737" cm="1">
        <f t="array" ref="I1737">+INDEX('Muertes-PROV'!$C$3:$GE$16,$C1737+1,$F1737)</f>
        <v>0</v>
      </c>
      <c r="J1737">
        <f t="shared" si="640"/>
        <v>0</v>
      </c>
      <c r="K1737" cm="1">
        <f t="array" ref="K1737">+INDEX('rECUPERA-prov'!$C$3:$LA$16,$C1737+1,$F1737)</f>
        <v>0</v>
      </c>
      <c r="L1737">
        <f t="shared" si="641"/>
        <v>0</v>
      </c>
      <c r="M1737">
        <f t="shared" si="648"/>
        <v>0</v>
      </c>
      <c r="N1737">
        <f t="shared" si="642"/>
        <v>0</v>
      </c>
      <c r="O1737" s="57">
        <f t="shared" si="649"/>
        <v>0</v>
      </c>
      <c r="P1737" s="57">
        <f t="shared" si="650"/>
        <v>0</v>
      </c>
      <c r="Q1737" s="57">
        <f t="shared" si="651"/>
        <v>0</v>
      </c>
      <c r="R1737" s="57">
        <f t="shared" si="652"/>
        <v>0</v>
      </c>
      <c r="S1737" s="57">
        <f t="shared" si="653"/>
        <v>0</v>
      </c>
      <c r="T1737" s="57">
        <f t="shared" si="654"/>
        <v>0</v>
      </c>
      <c r="U1737" s="57">
        <f t="shared" si="655"/>
        <v>0</v>
      </c>
      <c r="V1737" s="58">
        <f t="shared" si="656"/>
        <v>0</v>
      </c>
      <c r="W1737" s="58">
        <f t="shared" si="657"/>
        <v>0</v>
      </c>
      <c r="X1737" s="58">
        <f t="shared" si="658"/>
        <v>0</v>
      </c>
      <c r="Y1737" s="58">
        <f t="shared" si="659"/>
        <v>0</v>
      </c>
      <c r="Z1737">
        <f t="shared" si="643"/>
        <v>10001</v>
      </c>
    </row>
    <row r="1738" spans="1:26" x14ac:dyDescent="0.3">
      <c r="A1738" s="56" t="str">
        <f t="shared" si="645"/>
        <v>OUT TIME</v>
      </c>
      <c r="B1738" s="56" t="str">
        <f t="shared" si="662"/>
        <v>ultimo</v>
      </c>
      <c r="C1738" s="55">
        <f t="shared" si="661"/>
        <v>6</v>
      </c>
      <c r="D1738" t="str">
        <f t="shared" si="661"/>
        <v>Herrera</v>
      </c>
      <c r="E1738" s="23">
        <f t="shared" si="646"/>
        <v>44118</v>
      </c>
      <c r="F1738" s="54">
        <f t="shared" si="647"/>
        <v>134</v>
      </c>
      <c r="G1738" cm="1">
        <f t="array" ref="G1738">+INDEX('Casos ACUM Prov'!$CK$3:$OM$16,'TODO PROVINCIA'!C1738+1,'TODO PROVINCIA'!F1738)</f>
        <v>0</v>
      </c>
      <c r="H1738">
        <f t="shared" si="639"/>
        <v>0</v>
      </c>
      <c r="I1738" cm="1">
        <f t="array" ref="I1738">+INDEX('Muertes-PROV'!$C$3:$GE$16,$C1738+1,$F1738)</f>
        <v>0</v>
      </c>
      <c r="J1738">
        <f t="shared" si="640"/>
        <v>0</v>
      </c>
      <c r="K1738" cm="1">
        <f t="array" ref="K1738">+INDEX('rECUPERA-prov'!$C$3:$LA$16,$C1738+1,$F1738)</f>
        <v>0</v>
      </c>
      <c r="L1738">
        <f t="shared" si="641"/>
        <v>0</v>
      </c>
      <c r="M1738">
        <f t="shared" si="648"/>
        <v>0</v>
      </c>
      <c r="N1738">
        <f t="shared" si="642"/>
        <v>0</v>
      </c>
      <c r="O1738" s="57">
        <f t="shared" si="649"/>
        <v>0</v>
      </c>
      <c r="P1738" s="57">
        <f t="shared" si="650"/>
        <v>0</v>
      </c>
      <c r="Q1738" s="57">
        <f t="shared" si="651"/>
        <v>0</v>
      </c>
      <c r="R1738" s="57">
        <f t="shared" si="652"/>
        <v>0</v>
      </c>
      <c r="S1738" s="57">
        <f t="shared" si="653"/>
        <v>0</v>
      </c>
      <c r="T1738" s="57">
        <f t="shared" si="654"/>
        <v>0</v>
      </c>
      <c r="U1738" s="57">
        <f t="shared" si="655"/>
        <v>0</v>
      </c>
      <c r="V1738" s="58">
        <f t="shared" si="656"/>
        <v>0</v>
      </c>
      <c r="W1738" s="58">
        <f t="shared" si="657"/>
        <v>0</v>
      </c>
      <c r="X1738" s="58">
        <f t="shared" si="658"/>
        <v>0</v>
      </c>
      <c r="Y1738" s="58">
        <f t="shared" si="659"/>
        <v>0</v>
      </c>
      <c r="Z1738">
        <f t="shared" si="643"/>
        <v>33109</v>
      </c>
    </row>
    <row r="1739" spans="1:26" x14ac:dyDescent="0.3">
      <c r="A1739" s="56" t="str">
        <f t="shared" si="645"/>
        <v>OUT TIME</v>
      </c>
      <c r="B1739" s="56" t="str">
        <f t="shared" si="662"/>
        <v>ultimo</v>
      </c>
      <c r="C1739" s="55">
        <f t="shared" si="661"/>
        <v>7</v>
      </c>
      <c r="D1739" t="str">
        <f t="shared" si="661"/>
        <v>Los Santos</v>
      </c>
      <c r="E1739" s="23">
        <f t="shared" si="646"/>
        <v>44118</v>
      </c>
      <c r="F1739" s="54">
        <f t="shared" si="647"/>
        <v>134</v>
      </c>
      <c r="G1739" cm="1">
        <f t="array" ref="G1739">+INDEX('Casos ACUM Prov'!$CK$3:$OM$16,'TODO PROVINCIA'!C1739+1,'TODO PROVINCIA'!F1739)</f>
        <v>0</v>
      </c>
      <c r="H1739">
        <f t="shared" si="639"/>
        <v>0</v>
      </c>
      <c r="I1739" cm="1">
        <f t="array" ref="I1739">+INDEX('Muertes-PROV'!$C$3:$GE$16,$C1739+1,$F1739)</f>
        <v>0</v>
      </c>
      <c r="J1739">
        <f t="shared" si="640"/>
        <v>0</v>
      </c>
      <c r="K1739" cm="1">
        <f t="array" ref="K1739">+INDEX('rECUPERA-prov'!$C$3:$LA$16,$C1739+1,$F1739)</f>
        <v>0</v>
      </c>
      <c r="L1739">
        <f t="shared" si="641"/>
        <v>0</v>
      </c>
      <c r="M1739">
        <f t="shared" si="648"/>
        <v>0</v>
      </c>
      <c r="N1739">
        <f t="shared" si="642"/>
        <v>0</v>
      </c>
      <c r="O1739" s="57">
        <f t="shared" si="649"/>
        <v>0</v>
      </c>
      <c r="P1739" s="57">
        <f t="shared" si="650"/>
        <v>0</v>
      </c>
      <c r="Q1739" s="57">
        <f t="shared" si="651"/>
        <v>0</v>
      </c>
      <c r="R1739" s="57">
        <f t="shared" si="652"/>
        <v>0</v>
      </c>
      <c r="S1739" s="57">
        <f t="shared" si="653"/>
        <v>0</v>
      </c>
      <c r="T1739" s="57">
        <f t="shared" si="654"/>
        <v>0</v>
      </c>
      <c r="U1739" s="57">
        <f t="shared" si="655"/>
        <v>0</v>
      </c>
      <c r="V1739" s="58">
        <f t="shared" si="656"/>
        <v>0</v>
      </c>
      <c r="W1739" s="58">
        <f t="shared" si="657"/>
        <v>0</v>
      </c>
      <c r="X1739" s="58">
        <f t="shared" si="658"/>
        <v>0</v>
      </c>
      <c r="Y1739" s="58">
        <f t="shared" si="659"/>
        <v>0</v>
      </c>
      <c r="Z1739">
        <f t="shared" si="643"/>
        <v>156747</v>
      </c>
    </row>
    <row r="1740" spans="1:26" x14ac:dyDescent="0.3">
      <c r="A1740" s="56" t="str">
        <f t="shared" si="645"/>
        <v>OUT TIME</v>
      </c>
      <c r="B1740" s="56" t="str">
        <f t="shared" si="662"/>
        <v>ultimo</v>
      </c>
      <c r="C1740" s="55">
        <f t="shared" ref="C1740:D1755" si="663">+C1727</f>
        <v>8</v>
      </c>
      <c r="D1740" t="str">
        <f t="shared" si="663"/>
        <v>Panamá</v>
      </c>
      <c r="E1740" s="23">
        <f t="shared" si="646"/>
        <v>44118</v>
      </c>
      <c r="F1740" s="54">
        <f t="shared" si="647"/>
        <v>134</v>
      </c>
      <c r="G1740" cm="1">
        <f t="array" ref="G1740">+INDEX('Casos ACUM Prov'!$CK$3:$OM$16,'TODO PROVINCIA'!C1740+1,'TODO PROVINCIA'!F1740)</f>
        <v>0</v>
      </c>
      <c r="H1740">
        <f t="shared" si="639"/>
        <v>0</v>
      </c>
      <c r="I1740" cm="1">
        <f t="array" ref="I1740">+INDEX('Muertes-PROV'!$C$3:$GE$16,$C1740+1,$F1740)</f>
        <v>0</v>
      </c>
      <c r="J1740">
        <f t="shared" si="640"/>
        <v>0</v>
      </c>
      <c r="K1740" cm="1">
        <f t="array" ref="K1740">+INDEX('rECUPERA-prov'!$C$3:$LA$16,$C1740+1,$F1740)</f>
        <v>0</v>
      </c>
      <c r="L1740">
        <f t="shared" si="641"/>
        <v>0</v>
      </c>
      <c r="M1740">
        <f t="shared" si="648"/>
        <v>0</v>
      </c>
      <c r="N1740">
        <f t="shared" si="642"/>
        <v>0</v>
      </c>
      <c r="O1740" s="57">
        <f t="shared" si="649"/>
        <v>0</v>
      </c>
      <c r="P1740" s="57">
        <f t="shared" si="650"/>
        <v>0</v>
      </c>
      <c r="Q1740" s="57">
        <f t="shared" si="651"/>
        <v>0</v>
      </c>
      <c r="R1740" s="57">
        <f t="shared" si="652"/>
        <v>0</v>
      </c>
      <c r="S1740" s="57">
        <f t="shared" si="653"/>
        <v>0</v>
      </c>
      <c r="T1740" s="57">
        <f t="shared" si="654"/>
        <v>0</v>
      </c>
      <c r="U1740" s="57">
        <f t="shared" si="655"/>
        <v>0</v>
      </c>
      <c r="V1740" s="58">
        <f t="shared" si="656"/>
        <v>0</v>
      </c>
      <c r="W1740" s="58">
        <f t="shared" si="657"/>
        <v>0</v>
      </c>
      <c r="X1740" s="58">
        <f t="shared" si="658"/>
        <v>0</v>
      </c>
      <c r="Y1740" s="58">
        <f t="shared" si="659"/>
        <v>0</v>
      </c>
      <c r="Z1740">
        <f t="shared" si="643"/>
        <v>109955</v>
      </c>
    </row>
    <row r="1741" spans="1:26" x14ac:dyDescent="0.3">
      <c r="A1741" s="56" t="str">
        <f t="shared" si="645"/>
        <v>OUT TIME</v>
      </c>
      <c r="B1741" s="56" t="str">
        <f t="shared" si="662"/>
        <v>ultimo</v>
      </c>
      <c r="C1741" s="55">
        <f t="shared" si="663"/>
        <v>9</v>
      </c>
      <c r="D1741" t="str">
        <f t="shared" si="663"/>
        <v>Veraguas</v>
      </c>
      <c r="E1741" s="23">
        <f t="shared" si="646"/>
        <v>44118</v>
      </c>
      <c r="F1741" s="54">
        <f t="shared" si="647"/>
        <v>134</v>
      </c>
      <c r="G1741" cm="1">
        <f t="array" ref="G1741">+INDEX('Casos ACUM Prov'!$CK$3:$OM$16,'TODO PROVINCIA'!C1741+1,'TODO PROVINCIA'!F1741)</f>
        <v>0</v>
      </c>
      <c r="H1741">
        <f t="shared" si="639"/>
        <v>0</v>
      </c>
      <c r="I1741" cm="1">
        <f t="array" ref="I1741">+INDEX('Muertes-PROV'!$C$3:$GE$16,$C1741+1,$F1741)</f>
        <v>0</v>
      </c>
      <c r="J1741">
        <f t="shared" si="640"/>
        <v>0</v>
      </c>
      <c r="K1741" cm="1">
        <f t="array" ref="K1741">+INDEX('rECUPERA-prov'!$C$3:$LA$16,$C1741+1,$F1741)</f>
        <v>0</v>
      </c>
      <c r="L1741">
        <f t="shared" si="641"/>
        <v>0</v>
      </c>
      <c r="M1741">
        <f t="shared" si="648"/>
        <v>0</v>
      </c>
      <c r="N1741">
        <f t="shared" si="642"/>
        <v>0</v>
      </c>
      <c r="O1741" s="57">
        <f t="shared" si="649"/>
        <v>0</v>
      </c>
      <c r="P1741" s="57">
        <f t="shared" si="650"/>
        <v>0</v>
      </c>
      <c r="Q1741" s="57">
        <f t="shared" si="651"/>
        <v>0</v>
      </c>
      <c r="R1741" s="57">
        <f t="shared" si="652"/>
        <v>0</v>
      </c>
      <c r="S1741" s="57">
        <f t="shared" si="653"/>
        <v>0</v>
      </c>
      <c r="T1741" s="57">
        <f t="shared" si="654"/>
        <v>0</v>
      </c>
      <c r="U1741" s="57">
        <f t="shared" si="655"/>
        <v>0</v>
      </c>
      <c r="V1741" s="58">
        <f t="shared" si="656"/>
        <v>0</v>
      </c>
      <c r="W1741" s="58">
        <f t="shared" si="657"/>
        <v>0</v>
      </c>
      <c r="X1741" s="58">
        <f t="shared" si="658"/>
        <v>0</v>
      </c>
      <c r="Y1741" s="58">
        <f t="shared" si="659"/>
        <v>0</v>
      </c>
      <c r="Z1741">
        <f t="shared" si="643"/>
        <v>109955</v>
      </c>
    </row>
    <row r="1742" spans="1:26" x14ac:dyDescent="0.3">
      <c r="A1742" s="56" t="str">
        <f t="shared" si="645"/>
        <v>OUT TIME</v>
      </c>
      <c r="B1742" s="56" t="str">
        <f t="shared" si="662"/>
        <v>ultimo</v>
      </c>
      <c r="C1742" s="55">
        <f t="shared" si="663"/>
        <v>10</v>
      </c>
      <c r="D1742" t="str">
        <f t="shared" si="663"/>
        <v>Comarca Kuna Yala</v>
      </c>
      <c r="E1742" s="23">
        <f t="shared" si="646"/>
        <v>44118</v>
      </c>
      <c r="F1742" s="54">
        <f t="shared" si="647"/>
        <v>134</v>
      </c>
      <c r="G1742" cm="1">
        <f t="array" ref="G1742">+INDEX('Casos ACUM Prov'!$CK$3:$OM$16,'TODO PROVINCIA'!C1742+1,'TODO PROVINCIA'!F1742)</f>
        <v>0</v>
      </c>
      <c r="H1742">
        <f t="shared" si="639"/>
        <v>0</v>
      </c>
      <c r="I1742" cm="1">
        <f t="array" ref="I1742">+INDEX('Muertes-PROV'!$C$3:$GE$16,$C1742+1,$F1742)</f>
        <v>0</v>
      </c>
      <c r="J1742">
        <f t="shared" si="640"/>
        <v>0</v>
      </c>
      <c r="K1742" cm="1">
        <f t="array" ref="K1742">+INDEX('rECUPERA-prov'!$C$3:$LA$16,$C1742+1,$F1742)</f>
        <v>0</v>
      </c>
      <c r="L1742">
        <f t="shared" si="641"/>
        <v>0</v>
      </c>
      <c r="M1742">
        <f t="shared" si="648"/>
        <v>0</v>
      </c>
      <c r="N1742">
        <f t="shared" si="642"/>
        <v>0</v>
      </c>
      <c r="O1742" s="57">
        <f t="shared" si="649"/>
        <v>0</v>
      </c>
      <c r="P1742" s="57">
        <f t="shared" si="650"/>
        <v>0</v>
      </c>
      <c r="Q1742" s="57">
        <f t="shared" si="651"/>
        <v>0</v>
      </c>
      <c r="R1742" s="57">
        <f t="shared" si="652"/>
        <v>0</v>
      </c>
      <c r="S1742" s="57">
        <f t="shared" si="653"/>
        <v>0</v>
      </c>
      <c r="T1742" s="57">
        <f t="shared" si="654"/>
        <v>0</v>
      </c>
      <c r="U1742" s="57">
        <f t="shared" si="655"/>
        <v>0</v>
      </c>
      <c r="V1742" s="58">
        <f t="shared" si="656"/>
        <v>0</v>
      </c>
      <c r="W1742" s="58">
        <f t="shared" si="657"/>
        <v>0</v>
      </c>
      <c r="X1742" s="58">
        <f t="shared" si="658"/>
        <v>0</v>
      </c>
      <c r="Y1742" s="58">
        <f t="shared" si="659"/>
        <v>0</v>
      </c>
      <c r="Z1742">
        <f t="shared" si="643"/>
        <v>89592</v>
      </c>
    </row>
    <row r="1743" spans="1:26" x14ac:dyDescent="0.3">
      <c r="A1743" s="56" t="str">
        <f t="shared" si="645"/>
        <v>OUT TIME</v>
      </c>
      <c r="B1743" s="56" t="str">
        <f t="shared" si="662"/>
        <v>ultimo</v>
      </c>
      <c r="C1743" s="55">
        <f t="shared" si="663"/>
        <v>11</v>
      </c>
      <c r="D1743" t="str">
        <f t="shared" si="663"/>
        <v>Comarca Emberá Wounaán</v>
      </c>
      <c r="E1743" s="23">
        <f t="shared" si="646"/>
        <v>44118</v>
      </c>
      <c r="F1743" s="54">
        <f t="shared" si="647"/>
        <v>134</v>
      </c>
      <c r="G1743" cm="1">
        <f t="array" ref="G1743">+INDEX('Casos ACUM Prov'!$CK$3:$OM$16,'TODO PROVINCIA'!C1743+1,'TODO PROVINCIA'!F1743)</f>
        <v>0</v>
      </c>
      <c r="H1743">
        <f t="shared" si="639"/>
        <v>0</v>
      </c>
      <c r="I1743" cm="1">
        <f t="array" ref="I1743">+INDEX('Muertes-PROV'!$C$3:$GE$16,$C1743+1,$F1743)</f>
        <v>0</v>
      </c>
      <c r="J1743">
        <f t="shared" si="640"/>
        <v>0</v>
      </c>
      <c r="K1743" cm="1">
        <f t="array" ref="K1743">+INDEX('rECUPERA-prov'!$C$3:$LA$16,$C1743+1,$F1743)</f>
        <v>0</v>
      </c>
      <c r="L1743">
        <f t="shared" si="641"/>
        <v>0</v>
      </c>
      <c r="M1743">
        <f t="shared" si="648"/>
        <v>0</v>
      </c>
      <c r="N1743">
        <f t="shared" si="642"/>
        <v>0</v>
      </c>
      <c r="O1743" s="57">
        <f t="shared" si="649"/>
        <v>0</v>
      </c>
      <c r="P1743" s="57">
        <f t="shared" si="650"/>
        <v>0</v>
      </c>
      <c r="Q1743" s="57">
        <f t="shared" si="651"/>
        <v>0</v>
      </c>
      <c r="R1743" s="57">
        <f t="shared" si="652"/>
        <v>0</v>
      </c>
      <c r="S1743" s="57">
        <f t="shared" si="653"/>
        <v>0</v>
      </c>
      <c r="T1743" s="57">
        <f t="shared" si="654"/>
        <v>0</v>
      </c>
      <c r="U1743" s="57">
        <f t="shared" si="655"/>
        <v>0</v>
      </c>
      <c r="V1743" s="58">
        <f t="shared" si="656"/>
        <v>0</v>
      </c>
      <c r="W1743" s="58">
        <f t="shared" si="657"/>
        <v>0</v>
      </c>
      <c r="X1743" s="58">
        <f t="shared" si="658"/>
        <v>0</v>
      </c>
      <c r="Y1743" s="58">
        <f t="shared" si="659"/>
        <v>0</v>
      </c>
      <c r="Z1743">
        <f t="shared" si="643"/>
        <v>1249032</v>
      </c>
    </row>
    <row r="1744" spans="1:26" x14ac:dyDescent="0.3">
      <c r="A1744" s="56" t="str">
        <f t="shared" si="645"/>
        <v>OUT TIME</v>
      </c>
      <c r="B1744" s="56" t="str">
        <f t="shared" si="662"/>
        <v>ultimo</v>
      </c>
      <c r="C1744" s="55">
        <f t="shared" si="663"/>
        <v>12</v>
      </c>
      <c r="D1744" t="str">
        <f t="shared" si="663"/>
        <v>Comarca Ngäbe Buglé</v>
      </c>
      <c r="E1744" s="23">
        <f t="shared" si="646"/>
        <v>44118</v>
      </c>
      <c r="F1744" s="54">
        <f t="shared" si="647"/>
        <v>134</v>
      </c>
      <c r="G1744" cm="1">
        <f t="array" ref="G1744">+INDEX('Casos ACUM Prov'!$CK$3:$OM$16,'TODO PROVINCIA'!C1744+1,'TODO PROVINCIA'!F1744)</f>
        <v>0</v>
      </c>
      <c r="H1744">
        <f t="shared" si="639"/>
        <v>0</v>
      </c>
      <c r="I1744" cm="1">
        <f t="array" ref="I1744">+INDEX('Muertes-PROV'!$C$3:$GE$16,$C1744+1,$F1744)</f>
        <v>0</v>
      </c>
      <c r="J1744">
        <f t="shared" si="640"/>
        <v>0</v>
      </c>
      <c r="K1744" cm="1">
        <f t="array" ref="K1744">+INDEX('rECUPERA-prov'!$C$3:$LA$16,$C1744+1,$F1744)</f>
        <v>0</v>
      </c>
      <c r="L1744">
        <f t="shared" si="641"/>
        <v>0</v>
      </c>
      <c r="M1744">
        <f t="shared" si="648"/>
        <v>0</v>
      </c>
      <c r="N1744">
        <f t="shared" si="642"/>
        <v>0</v>
      </c>
      <c r="O1744" s="57">
        <f t="shared" si="649"/>
        <v>0</v>
      </c>
      <c r="P1744" s="57">
        <f t="shared" si="650"/>
        <v>0</v>
      </c>
      <c r="Q1744" s="57">
        <f t="shared" si="651"/>
        <v>0</v>
      </c>
      <c r="R1744" s="57">
        <f t="shared" si="652"/>
        <v>0</v>
      </c>
      <c r="S1744" s="57">
        <f t="shared" si="653"/>
        <v>0</v>
      </c>
      <c r="T1744" s="57">
        <f t="shared" si="654"/>
        <v>0</v>
      </c>
      <c r="U1744" s="57">
        <f t="shared" si="655"/>
        <v>0</v>
      </c>
      <c r="V1744" s="58">
        <f t="shared" si="656"/>
        <v>0</v>
      </c>
      <c r="W1744" s="58">
        <f t="shared" si="657"/>
        <v>0</v>
      </c>
      <c r="X1744" s="58">
        <f t="shared" si="658"/>
        <v>0</v>
      </c>
      <c r="Y1744" s="58">
        <f t="shared" si="659"/>
        <v>0</v>
      </c>
      <c r="Z1744">
        <f t="shared" si="643"/>
        <v>464038</v>
      </c>
    </row>
    <row r="1745" spans="1:26" x14ac:dyDescent="0.3">
      <c r="A1745" s="56" t="str">
        <f t="shared" si="645"/>
        <v>OUT TIME</v>
      </c>
      <c r="B1745" s="56" t="str">
        <f t="shared" si="662"/>
        <v>ultimo</v>
      </c>
      <c r="C1745" s="55">
        <f t="shared" si="663"/>
        <v>13</v>
      </c>
      <c r="D1745" t="str">
        <f t="shared" si="663"/>
        <v>Panamá Oeste</v>
      </c>
      <c r="E1745" s="23">
        <f t="shared" si="646"/>
        <v>44118</v>
      </c>
      <c r="F1745" s="54">
        <f t="shared" si="647"/>
        <v>134</v>
      </c>
      <c r="G1745" cm="1">
        <f t="array" ref="G1745">+INDEX('Casos ACUM Prov'!$CK$3:$OM$16,'TODO PROVINCIA'!C1745+1,'TODO PROVINCIA'!F1745)</f>
        <v>0</v>
      </c>
      <c r="H1745">
        <f t="shared" ref="H1745:H1808" si="664">+G1745-G1732</f>
        <v>0</v>
      </c>
      <c r="I1745" cm="1">
        <f t="array" ref="I1745">+INDEX('Muertes-PROV'!$C$3:$GE$16,$C1745+1,$F1745)</f>
        <v>0</v>
      </c>
      <c r="J1745">
        <f t="shared" ref="J1745:J1808" si="665">+I1745-I1732</f>
        <v>0</v>
      </c>
      <c r="K1745" cm="1">
        <f t="array" ref="K1745">+INDEX('rECUPERA-prov'!$C$3:$LA$16,$C1745+1,$F1745)</f>
        <v>0</v>
      </c>
      <c r="L1745">
        <f t="shared" ref="L1745:L1808" si="666">+K1745-K1732</f>
        <v>0</v>
      </c>
      <c r="M1745">
        <f t="shared" si="648"/>
        <v>0</v>
      </c>
      <c r="N1745">
        <f t="shared" ref="N1745:N1808" si="667">+M1745-M1732</f>
        <v>0</v>
      </c>
      <c r="O1745" s="57">
        <f t="shared" si="649"/>
        <v>0</v>
      </c>
      <c r="P1745" s="57">
        <f t="shared" si="650"/>
        <v>0</v>
      </c>
      <c r="Q1745" s="57">
        <f t="shared" si="651"/>
        <v>0</v>
      </c>
      <c r="R1745" s="57">
        <f t="shared" si="652"/>
        <v>0</v>
      </c>
      <c r="S1745" s="57">
        <f t="shared" si="653"/>
        <v>0</v>
      </c>
      <c r="T1745" s="57">
        <f t="shared" si="654"/>
        <v>0</v>
      </c>
      <c r="U1745" s="57">
        <f t="shared" si="655"/>
        <v>0</v>
      </c>
      <c r="V1745" s="58">
        <f t="shared" si="656"/>
        <v>0</v>
      </c>
      <c r="W1745" s="58">
        <f t="shared" si="657"/>
        <v>0</v>
      </c>
      <c r="X1745" s="58">
        <f t="shared" si="658"/>
        <v>0</v>
      </c>
      <c r="Y1745" s="58">
        <f t="shared" si="659"/>
        <v>0</v>
      </c>
      <c r="Z1745">
        <f t="shared" ref="Z1745:Z1808" si="668">+Z1732</f>
        <v>226991</v>
      </c>
    </row>
    <row r="1746" spans="1:26" x14ac:dyDescent="0.3">
      <c r="A1746" s="56" t="str">
        <f t="shared" si="645"/>
        <v>OUT TIME</v>
      </c>
      <c r="B1746" s="56" t="str">
        <f t="shared" si="662"/>
        <v>ultimo</v>
      </c>
      <c r="C1746" s="55">
        <f t="shared" si="663"/>
        <v>1</v>
      </c>
      <c r="D1746" t="str">
        <f t="shared" si="663"/>
        <v>Bocas del Toro</v>
      </c>
      <c r="E1746" s="23">
        <f t="shared" si="646"/>
        <v>44119</v>
      </c>
      <c r="F1746" s="54">
        <f t="shared" si="647"/>
        <v>135</v>
      </c>
      <c r="G1746" cm="1">
        <f t="array" ref="G1746">+INDEX('Casos ACUM Prov'!$CK$3:$OM$16,'TODO PROVINCIA'!C1746+1,'TODO PROVINCIA'!F1746)</f>
        <v>0</v>
      </c>
      <c r="H1746">
        <f t="shared" si="664"/>
        <v>0</v>
      </c>
      <c r="I1746" cm="1">
        <f t="array" ref="I1746">+INDEX('Muertes-PROV'!$C$3:$GE$16,$C1746+1,$F1746)</f>
        <v>0</v>
      </c>
      <c r="J1746">
        <f t="shared" si="665"/>
        <v>0</v>
      </c>
      <c r="K1746" cm="1">
        <f t="array" ref="K1746">+INDEX('rECUPERA-prov'!$C$3:$LA$16,$C1746+1,$F1746)</f>
        <v>0</v>
      </c>
      <c r="L1746">
        <f t="shared" si="666"/>
        <v>0</v>
      </c>
      <c r="M1746">
        <f t="shared" si="648"/>
        <v>0</v>
      </c>
      <c r="N1746">
        <f t="shared" si="667"/>
        <v>0</v>
      </c>
      <c r="O1746" s="57">
        <f t="shared" si="649"/>
        <v>0</v>
      </c>
      <c r="P1746" s="57">
        <f t="shared" si="650"/>
        <v>0</v>
      </c>
      <c r="Q1746" s="57">
        <f t="shared" si="651"/>
        <v>0</v>
      </c>
      <c r="R1746" s="57">
        <f t="shared" si="652"/>
        <v>0</v>
      </c>
      <c r="S1746" s="57">
        <f t="shared" si="653"/>
        <v>0</v>
      </c>
      <c r="T1746" s="57">
        <f t="shared" si="654"/>
        <v>0</v>
      </c>
      <c r="U1746" s="57">
        <f t="shared" si="655"/>
        <v>0</v>
      </c>
      <c r="V1746" s="58">
        <f t="shared" si="656"/>
        <v>0</v>
      </c>
      <c r="W1746" s="58">
        <f t="shared" si="657"/>
        <v>0</v>
      </c>
      <c r="X1746" s="58">
        <f t="shared" si="658"/>
        <v>0</v>
      </c>
      <c r="Y1746" s="58">
        <f t="shared" si="659"/>
        <v>0</v>
      </c>
      <c r="Z1746">
        <f t="shared" si="668"/>
        <v>125461</v>
      </c>
    </row>
    <row r="1747" spans="1:26" x14ac:dyDescent="0.3">
      <c r="A1747" s="56" t="str">
        <f t="shared" si="645"/>
        <v>OUT TIME</v>
      </c>
      <c r="B1747" s="56" t="str">
        <f t="shared" si="662"/>
        <v>ultimo</v>
      </c>
      <c r="C1747" s="55">
        <f t="shared" si="663"/>
        <v>2</v>
      </c>
      <c r="D1747" t="str">
        <f t="shared" si="663"/>
        <v>Coclé</v>
      </c>
      <c r="E1747" s="23">
        <f t="shared" si="646"/>
        <v>44119</v>
      </c>
      <c r="F1747" s="54">
        <f t="shared" si="647"/>
        <v>135</v>
      </c>
      <c r="G1747" cm="1">
        <f t="array" ref="G1747">+INDEX('Casos ACUM Prov'!$CK$3:$OM$16,'TODO PROVINCIA'!C1747+1,'TODO PROVINCIA'!F1747)</f>
        <v>0</v>
      </c>
      <c r="H1747">
        <f t="shared" si="664"/>
        <v>0</v>
      </c>
      <c r="I1747" cm="1">
        <f t="array" ref="I1747">+INDEX('Muertes-PROV'!$C$3:$GE$16,$C1747+1,$F1747)</f>
        <v>0</v>
      </c>
      <c r="J1747">
        <f t="shared" si="665"/>
        <v>0</v>
      </c>
      <c r="K1747" cm="1">
        <f t="array" ref="K1747">+INDEX('rECUPERA-prov'!$C$3:$LA$16,$C1747+1,$F1747)</f>
        <v>0</v>
      </c>
      <c r="L1747">
        <f t="shared" si="666"/>
        <v>0</v>
      </c>
      <c r="M1747">
        <f t="shared" si="648"/>
        <v>0</v>
      </c>
      <c r="N1747">
        <f t="shared" si="667"/>
        <v>0</v>
      </c>
      <c r="O1747" s="57">
        <f t="shared" si="649"/>
        <v>0</v>
      </c>
      <c r="P1747" s="57">
        <f t="shared" si="650"/>
        <v>0</v>
      </c>
      <c r="Q1747" s="57">
        <f t="shared" si="651"/>
        <v>0</v>
      </c>
      <c r="R1747" s="57">
        <f t="shared" si="652"/>
        <v>0</v>
      </c>
      <c r="S1747" s="57">
        <f t="shared" si="653"/>
        <v>0</v>
      </c>
      <c r="T1747" s="57">
        <f t="shared" si="654"/>
        <v>0</v>
      </c>
      <c r="U1747" s="57">
        <f t="shared" si="655"/>
        <v>0</v>
      </c>
      <c r="V1747" s="58">
        <f t="shared" si="656"/>
        <v>0</v>
      </c>
      <c r="W1747" s="58">
        <f t="shared" si="657"/>
        <v>0</v>
      </c>
      <c r="X1747" s="58">
        <f t="shared" si="658"/>
        <v>0</v>
      </c>
      <c r="Y1747" s="58">
        <f t="shared" si="659"/>
        <v>0</v>
      </c>
      <c r="Z1747">
        <f t="shared" si="668"/>
        <v>416873</v>
      </c>
    </row>
    <row r="1748" spans="1:26" x14ac:dyDescent="0.3">
      <c r="A1748" s="56" t="str">
        <f t="shared" si="645"/>
        <v>OUT TIME</v>
      </c>
      <c r="B1748" s="56" t="str">
        <f t="shared" si="662"/>
        <v>ultimo</v>
      </c>
      <c r="C1748" s="55">
        <f t="shared" si="663"/>
        <v>3</v>
      </c>
      <c r="D1748" t="str">
        <f t="shared" si="663"/>
        <v>Colón</v>
      </c>
      <c r="E1748" s="23">
        <f t="shared" si="646"/>
        <v>44119</v>
      </c>
      <c r="F1748" s="54">
        <f t="shared" si="647"/>
        <v>135</v>
      </c>
      <c r="G1748" cm="1">
        <f t="array" ref="G1748">+INDEX('Casos ACUM Prov'!$CK$3:$OM$16,'TODO PROVINCIA'!C1748+1,'TODO PROVINCIA'!F1748)</f>
        <v>0</v>
      </c>
      <c r="H1748">
        <f t="shared" si="664"/>
        <v>0</v>
      </c>
      <c r="I1748" cm="1">
        <f t="array" ref="I1748">+INDEX('Muertes-PROV'!$C$3:$GE$16,$C1748+1,$F1748)</f>
        <v>0</v>
      </c>
      <c r="J1748">
        <f t="shared" si="665"/>
        <v>0</v>
      </c>
      <c r="K1748" cm="1">
        <f t="array" ref="K1748">+INDEX('rECUPERA-prov'!$C$3:$LA$16,$C1748+1,$F1748)</f>
        <v>0</v>
      </c>
      <c r="L1748">
        <f t="shared" si="666"/>
        <v>0</v>
      </c>
      <c r="M1748">
        <f t="shared" si="648"/>
        <v>0</v>
      </c>
      <c r="N1748">
        <f t="shared" si="667"/>
        <v>0</v>
      </c>
      <c r="O1748" s="57">
        <f t="shared" si="649"/>
        <v>0</v>
      </c>
      <c r="P1748" s="57">
        <f t="shared" si="650"/>
        <v>0</v>
      </c>
      <c r="Q1748" s="57">
        <f t="shared" si="651"/>
        <v>0</v>
      </c>
      <c r="R1748" s="57">
        <f t="shared" si="652"/>
        <v>0</v>
      </c>
      <c r="S1748" s="57">
        <f t="shared" si="653"/>
        <v>0</v>
      </c>
      <c r="T1748" s="57">
        <f t="shared" si="654"/>
        <v>0</v>
      </c>
      <c r="U1748" s="57">
        <f t="shared" si="655"/>
        <v>0</v>
      </c>
      <c r="V1748" s="58">
        <f t="shared" si="656"/>
        <v>0</v>
      </c>
      <c r="W1748" s="58">
        <f t="shared" si="657"/>
        <v>0</v>
      </c>
      <c r="X1748" s="58">
        <f t="shared" si="658"/>
        <v>0</v>
      </c>
      <c r="Y1748" s="58">
        <f t="shared" si="659"/>
        <v>0</v>
      </c>
      <c r="Z1748">
        <f t="shared" si="668"/>
        <v>233708</v>
      </c>
    </row>
    <row r="1749" spans="1:26" x14ac:dyDescent="0.3">
      <c r="A1749" s="56" t="str">
        <f t="shared" si="645"/>
        <v>OUT TIME</v>
      </c>
      <c r="B1749" s="56" t="str">
        <f t="shared" si="662"/>
        <v>ultimo</v>
      </c>
      <c r="C1749" s="55">
        <f t="shared" si="663"/>
        <v>4</v>
      </c>
      <c r="D1749" t="str">
        <f t="shared" si="663"/>
        <v>Chiriquí</v>
      </c>
      <c r="E1749" s="23">
        <f t="shared" si="646"/>
        <v>44119</v>
      </c>
      <c r="F1749" s="54">
        <f t="shared" si="647"/>
        <v>135</v>
      </c>
      <c r="G1749" cm="1">
        <f t="array" ref="G1749">+INDEX('Casos ACUM Prov'!$CK$3:$OM$16,'TODO PROVINCIA'!C1749+1,'TODO PROVINCIA'!F1749)</f>
        <v>0</v>
      </c>
      <c r="H1749">
        <f t="shared" si="664"/>
        <v>0</v>
      </c>
      <c r="I1749" cm="1">
        <f t="array" ref="I1749">+INDEX('Muertes-PROV'!$C$3:$GE$16,$C1749+1,$F1749)</f>
        <v>0</v>
      </c>
      <c r="J1749">
        <f t="shared" si="665"/>
        <v>0</v>
      </c>
      <c r="K1749" cm="1">
        <f t="array" ref="K1749">+INDEX('rECUPERA-prov'!$C$3:$LA$16,$C1749+1,$F1749)</f>
        <v>0</v>
      </c>
      <c r="L1749">
        <f t="shared" si="666"/>
        <v>0</v>
      </c>
      <c r="M1749">
        <f t="shared" si="648"/>
        <v>0</v>
      </c>
      <c r="N1749">
        <f t="shared" si="667"/>
        <v>0</v>
      </c>
      <c r="O1749" s="57">
        <f t="shared" si="649"/>
        <v>0</v>
      </c>
      <c r="P1749" s="57">
        <f t="shared" si="650"/>
        <v>0</v>
      </c>
      <c r="Q1749" s="57">
        <f t="shared" si="651"/>
        <v>0</v>
      </c>
      <c r="R1749" s="57">
        <f t="shared" si="652"/>
        <v>0</v>
      </c>
      <c r="S1749" s="57">
        <f t="shared" si="653"/>
        <v>0</v>
      </c>
      <c r="T1749" s="57">
        <f t="shared" si="654"/>
        <v>0</v>
      </c>
      <c r="U1749" s="57">
        <f t="shared" si="655"/>
        <v>0</v>
      </c>
      <c r="V1749" s="58">
        <f t="shared" si="656"/>
        <v>0</v>
      </c>
      <c r="W1749" s="58">
        <f t="shared" si="657"/>
        <v>0</v>
      </c>
      <c r="X1749" s="58">
        <f t="shared" si="658"/>
        <v>0</v>
      </c>
      <c r="Y1749" s="58">
        <f t="shared" si="659"/>
        <v>0</v>
      </c>
      <c r="Z1749">
        <f t="shared" si="668"/>
        <v>241928</v>
      </c>
    </row>
    <row r="1750" spans="1:26" x14ac:dyDescent="0.3">
      <c r="A1750" s="56" t="str">
        <f t="shared" si="645"/>
        <v>OUT TIME</v>
      </c>
      <c r="B1750" s="56" t="str">
        <f t="shared" si="662"/>
        <v>ultimo</v>
      </c>
      <c r="C1750" s="55">
        <f t="shared" si="663"/>
        <v>5</v>
      </c>
      <c r="D1750" t="str">
        <f t="shared" si="663"/>
        <v>Darién</v>
      </c>
      <c r="E1750" s="23">
        <f t="shared" si="646"/>
        <v>44119</v>
      </c>
      <c r="F1750" s="54">
        <f t="shared" si="647"/>
        <v>135</v>
      </c>
      <c r="G1750" cm="1">
        <f t="array" ref="G1750">+INDEX('Casos ACUM Prov'!$CK$3:$OM$16,'TODO PROVINCIA'!C1750+1,'TODO PROVINCIA'!F1750)</f>
        <v>0</v>
      </c>
      <c r="H1750">
        <f t="shared" si="664"/>
        <v>0</v>
      </c>
      <c r="I1750" cm="1">
        <f t="array" ref="I1750">+INDEX('Muertes-PROV'!$C$3:$GE$16,$C1750+1,$F1750)</f>
        <v>0</v>
      </c>
      <c r="J1750">
        <f t="shared" si="665"/>
        <v>0</v>
      </c>
      <c r="K1750" cm="1">
        <f t="array" ref="K1750">+INDEX('rECUPERA-prov'!$C$3:$LA$16,$C1750+1,$F1750)</f>
        <v>0</v>
      </c>
      <c r="L1750">
        <f t="shared" si="666"/>
        <v>0</v>
      </c>
      <c r="M1750">
        <f t="shared" si="648"/>
        <v>0</v>
      </c>
      <c r="N1750">
        <f t="shared" si="667"/>
        <v>0</v>
      </c>
      <c r="O1750" s="57">
        <f t="shared" si="649"/>
        <v>0</v>
      </c>
      <c r="P1750" s="57">
        <f t="shared" si="650"/>
        <v>0</v>
      </c>
      <c r="Q1750" s="57">
        <f t="shared" si="651"/>
        <v>0</v>
      </c>
      <c r="R1750" s="57">
        <f t="shared" si="652"/>
        <v>0</v>
      </c>
      <c r="S1750" s="57">
        <f t="shared" si="653"/>
        <v>0</v>
      </c>
      <c r="T1750" s="57">
        <f t="shared" si="654"/>
        <v>0</v>
      </c>
      <c r="U1750" s="57">
        <f t="shared" si="655"/>
        <v>0</v>
      </c>
      <c r="V1750" s="58">
        <f t="shared" si="656"/>
        <v>0</v>
      </c>
      <c r="W1750" s="58">
        <f t="shared" si="657"/>
        <v>0</v>
      </c>
      <c r="X1750" s="58">
        <f t="shared" si="658"/>
        <v>0</v>
      </c>
      <c r="Y1750" s="58">
        <f t="shared" si="659"/>
        <v>0</v>
      </c>
      <c r="Z1750">
        <f t="shared" si="668"/>
        <v>10001</v>
      </c>
    </row>
    <row r="1751" spans="1:26" x14ac:dyDescent="0.3">
      <c r="A1751" s="56" t="str">
        <f t="shared" si="645"/>
        <v>OUT TIME</v>
      </c>
      <c r="B1751" s="56" t="str">
        <f t="shared" si="662"/>
        <v>ultimo</v>
      </c>
      <c r="C1751" s="55">
        <f t="shared" si="663"/>
        <v>6</v>
      </c>
      <c r="D1751" t="str">
        <f t="shared" si="663"/>
        <v>Herrera</v>
      </c>
      <c r="E1751" s="23">
        <f t="shared" si="646"/>
        <v>44119</v>
      </c>
      <c r="F1751" s="54">
        <f t="shared" si="647"/>
        <v>135</v>
      </c>
      <c r="G1751" cm="1">
        <f t="array" ref="G1751">+INDEX('Casos ACUM Prov'!$CK$3:$OM$16,'TODO PROVINCIA'!C1751+1,'TODO PROVINCIA'!F1751)</f>
        <v>0</v>
      </c>
      <c r="H1751">
        <f t="shared" si="664"/>
        <v>0</v>
      </c>
      <c r="I1751" cm="1">
        <f t="array" ref="I1751">+INDEX('Muertes-PROV'!$C$3:$GE$16,$C1751+1,$F1751)</f>
        <v>0</v>
      </c>
      <c r="J1751">
        <f t="shared" si="665"/>
        <v>0</v>
      </c>
      <c r="K1751" cm="1">
        <f t="array" ref="K1751">+INDEX('rECUPERA-prov'!$C$3:$LA$16,$C1751+1,$F1751)</f>
        <v>0</v>
      </c>
      <c r="L1751">
        <f t="shared" si="666"/>
        <v>0</v>
      </c>
      <c r="M1751">
        <f t="shared" si="648"/>
        <v>0</v>
      </c>
      <c r="N1751">
        <f t="shared" si="667"/>
        <v>0</v>
      </c>
      <c r="O1751" s="57">
        <f t="shared" si="649"/>
        <v>0</v>
      </c>
      <c r="P1751" s="57">
        <f t="shared" si="650"/>
        <v>0</v>
      </c>
      <c r="Q1751" s="57">
        <f t="shared" si="651"/>
        <v>0</v>
      </c>
      <c r="R1751" s="57">
        <f t="shared" si="652"/>
        <v>0</v>
      </c>
      <c r="S1751" s="57">
        <f t="shared" si="653"/>
        <v>0</v>
      </c>
      <c r="T1751" s="57">
        <f t="shared" si="654"/>
        <v>0</v>
      </c>
      <c r="U1751" s="57">
        <f t="shared" si="655"/>
        <v>0</v>
      </c>
      <c r="V1751" s="58">
        <f t="shared" si="656"/>
        <v>0</v>
      </c>
      <c r="W1751" s="58">
        <f t="shared" si="657"/>
        <v>0</v>
      </c>
      <c r="X1751" s="58">
        <f t="shared" si="658"/>
        <v>0</v>
      </c>
      <c r="Y1751" s="58">
        <f t="shared" si="659"/>
        <v>0</v>
      </c>
      <c r="Z1751">
        <f t="shared" si="668"/>
        <v>33109</v>
      </c>
    </row>
    <row r="1752" spans="1:26" x14ac:dyDescent="0.3">
      <c r="A1752" s="56" t="str">
        <f t="shared" si="645"/>
        <v>OUT TIME</v>
      </c>
      <c r="B1752" s="56" t="str">
        <f t="shared" si="662"/>
        <v>ultimo</v>
      </c>
      <c r="C1752" s="55">
        <f t="shared" si="663"/>
        <v>7</v>
      </c>
      <c r="D1752" t="str">
        <f t="shared" si="663"/>
        <v>Los Santos</v>
      </c>
      <c r="E1752" s="23">
        <f t="shared" si="646"/>
        <v>44119</v>
      </c>
      <c r="F1752" s="54">
        <f t="shared" si="647"/>
        <v>135</v>
      </c>
      <c r="G1752" cm="1">
        <f t="array" ref="G1752">+INDEX('Casos ACUM Prov'!$CK$3:$OM$16,'TODO PROVINCIA'!C1752+1,'TODO PROVINCIA'!F1752)</f>
        <v>0</v>
      </c>
      <c r="H1752">
        <f t="shared" si="664"/>
        <v>0</v>
      </c>
      <c r="I1752" cm="1">
        <f t="array" ref="I1752">+INDEX('Muertes-PROV'!$C$3:$GE$16,$C1752+1,$F1752)</f>
        <v>0</v>
      </c>
      <c r="J1752">
        <f t="shared" si="665"/>
        <v>0</v>
      </c>
      <c r="K1752" cm="1">
        <f t="array" ref="K1752">+INDEX('rECUPERA-prov'!$C$3:$LA$16,$C1752+1,$F1752)</f>
        <v>0</v>
      </c>
      <c r="L1752">
        <f t="shared" si="666"/>
        <v>0</v>
      </c>
      <c r="M1752">
        <f t="shared" si="648"/>
        <v>0</v>
      </c>
      <c r="N1752">
        <f t="shared" si="667"/>
        <v>0</v>
      </c>
      <c r="O1752" s="57">
        <f t="shared" si="649"/>
        <v>0</v>
      </c>
      <c r="P1752" s="57">
        <f t="shared" si="650"/>
        <v>0</v>
      </c>
      <c r="Q1752" s="57">
        <f t="shared" si="651"/>
        <v>0</v>
      </c>
      <c r="R1752" s="57">
        <f t="shared" si="652"/>
        <v>0</v>
      </c>
      <c r="S1752" s="57">
        <f t="shared" si="653"/>
        <v>0</v>
      </c>
      <c r="T1752" s="57">
        <f t="shared" si="654"/>
        <v>0</v>
      </c>
      <c r="U1752" s="57">
        <f t="shared" si="655"/>
        <v>0</v>
      </c>
      <c r="V1752" s="58">
        <f t="shared" si="656"/>
        <v>0</v>
      </c>
      <c r="W1752" s="58">
        <f t="shared" si="657"/>
        <v>0</v>
      </c>
      <c r="X1752" s="58">
        <f t="shared" si="658"/>
        <v>0</v>
      </c>
      <c r="Y1752" s="58">
        <f t="shared" si="659"/>
        <v>0</v>
      </c>
      <c r="Z1752">
        <f t="shared" si="668"/>
        <v>156747</v>
      </c>
    </row>
    <row r="1753" spans="1:26" x14ac:dyDescent="0.3">
      <c r="A1753" s="56" t="str">
        <f t="shared" si="645"/>
        <v>OUT TIME</v>
      </c>
      <c r="B1753" s="56" t="str">
        <f t="shared" si="662"/>
        <v>ultimo</v>
      </c>
      <c r="C1753" s="55">
        <f t="shared" si="663"/>
        <v>8</v>
      </c>
      <c r="D1753" t="str">
        <f t="shared" si="663"/>
        <v>Panamá</v>
      </c>
      <c r="E1753" s="23">
        <f t="shared" si="646"/>
        <v>44119</v>
      </c>
      <c r="F1753" s="54">
        <f t="shared" si="647"/>
        <v>135</v>
      </c>
      <c r="G1753" cm="1">
        <f t="array" ref="G1753">+INDEX('Casos ACUM Prov'!$CK$3:$OM$16,'TODO PROVINCIA'!C1753+1,'TODO PROVINCIA'!F1753)</f>
        <v>0</v>
      </c>
      <c r="H1753">
        <f t="shared" si="664"/>
        <v>0</v>
      </c>
      <c r="I1753" cm="1">
        <f t="array" ref="I1753">+INDEX('Muertes-PROV'!$C$3:$GE$16,$C1753+1,$F1753)</f>
        <v>0</v>
      </c>
      <c r="J1753">
        <f t="shared" si="665"/>
        <v>0</v>
      </c>
      <c r="K1753" cm="1">
        <f t="array" ref="K1753">+INDEX('rECUPERA-prov'!$C$3:$LA$16,$C1753+1,$F1753)</f>
        <v>0</v>
      </c>
      <c r="L1753">
        <f t="shared" si="666"/>
        <v>0</v>
      </c>
      <c r="M1753">
        <f t="shared" si="648"/>
        <v>0</v>
      </c>
      <c r="N1753">
        <f t="shared" si="667"/>
        <v>0</v>
      </c>
      <c r="O1753" s="57">
        <f t="shared" si="649"/>
        <v>0</v>
      </c>
      <c r="P1753" s="57">
        <f t="shared" si="650"/>
        <v>0</v>
      </c>
      <c r="Q1753" s="57">
        <f t="shared" si="651"/>
        <v>0</v>
      </c>
      <c r="R1753" s="57">
        <f t="shared" si="652"/>
        <v>0</v>
      </c>
      <c r="S1753" s="57">
        <f t="shared" si="653"/>
        <v>0</v>
      </c>
      <c r="T1753" s="57">
        <f t="shared" si="654"/>
        <v>0</v>
      </c>
      <c r="U1753" s="57">
        <f t="shared" si="655"/>
        <v>0</v>
      </c>
      <c r="V1753" s="58">
        <f t="shared" si="656"/>
        <v>0</v>
      </c>
      <c r="W1753" s="58">
        <f t="shared" si="657"/>
        <v>0</v>
      </c>
      <c r="X1753" s="58">
        <f t="shared" si="658"/>
        <v>0</v>
      </c>
      <c r="Y1753" s="58">
        <f t="shared" si="659"/>
        <v>0</v>
      </c>
      <c r="Z1753">
        <f t="shared" si="668"/>
        <v>109955</v>
      </c>
    </row>
    <row r="1754" spans="1:26" x14ac:dyDescent="0.3">
      <c r="A1754" s="56" t="str">
        <f t="shared" si="645"/>
        <v>OUT TIME</v>
      </c>
      <c r="B1754" s="56" t="str">
        <f t="shared" si="662"/>
        <v>ultimo</v>
      </c>
      <c r="C1754" s="55">
        <f t="shared" si="663"/>
        <v>9</v>
      </c>
      <c r="D1754" t="str">
        <f t="shared" si="663"/>
        <v>Veraguas</v>
      </c>
      <c r="E1754" s="23">
        <f t="shared" si="646"/>
        <v>44119</v>
      </c>
      <c r="F1754" s="54">
        <f t="shared" si="647"/>
        <v>135</v>
      </c>
      <c r="G1754" cm="1">
        <f t="array" ref="G1754">+INDEX('Casos ACUM Prov'!$CK$3:$OM$16,'TODO PROVINCIA'!C1754+1,'TODO PROVINCIA'!F1754)</f>
        <v>0</v>
      </c>
      <c r="H1754">
        <f t="shared" si="664"/>
        <v>0</v>
      </c>
      <c r="I1754" cm="1">
        <f t="array" ref="I1754">+INDEX('Muertes-PROV'!$C$3:$GE$16,$C1754+1,$F1754)</f>
        <v>0</v>
      </c>
      <c r="J1754">
        <f t="shared" si="665"/>
        <v>0</v>
      </c>
      <c r="K1754" cm="1">
        <f t="array" ref="K1754">+INDEX('rECUPERA-prov'!$C$3:$LA$16,$C1754+1,$F1754)</f>
        <v>0</v>
      </c>
      <c r="L1754">
        <f t="shared" si="666"/>
        <v>0</v>
      </c>
      <c r="M1754">
        <f t="shared" si="648"/>
        <v>0</v>
      </c>
      <c r="N1754">
        <f t="shared" si="667"/>
        <v>0</v>
      </c>
      <c r="O1754" s="57">
        <f t="shared" si="649"/>
        <v>0</v>
      </c>
      <c r="P1754" s="57">
        <f t="shared" si="650"/>
        <v>0</v>
      </c>
      <c r="Q1754" s="57">
        <f t="shared" si="651"/>
        <v>0</v>
      </c>
      <c r="R1754" s="57">
        <f t="shared" si="652"/>
        <v>0</v>
      </c>
      <c r="S1754" s="57">
        <f t="shared" si="653"/>
        <v>0</v>
      </c>
      <c r="T1754" s="57">
        <f t="shared" si="654"/>
        <v>0</v>
      </c>
      <c r="U1754" s="57">
        <f t="shared" si="655"/>
        <v>0</v>
      </c>
      <c r="V1754" s="58">
        <f t="shared" si="656"/>
        <v>0</v>
      </c>
      <c r="W1754" s="58">
        <f t="shared" si="657"/>
        <v>0</v>
      </c>
      <c r="X1754" s="58">
        <f t="shared" si="658"/>
        <v>0</v>
      </c>
      <c r="Y1754" s="58">
        <f t="shared" si="659"/>
        <v>0</v>
      </c>
      <c r="Z1754">
        <f t="shared" si="668"/>
        <v>109955</v>
      </c>
    </row>
    <row r="1755" spans="1:26" x14ac:dyDescent="0.3">
      <c r="A1755" s="56" t="str">
        <f t="shared" si="645"/>
        <v>OUT TIME</v>
      </c>
      <c r="B1755" s="56" t="str">
        <f t="shared" si="662"/>
        <v>ultimo</v>
      </c>
      <c r="C1755" s="55">
        <f t="shared" si="663"/>
        <v>10</v>
      </c>
      <c r="D1755" t="str">
        <f t="shared" si="663"/>
        <v>Comarca Kuna Yala</v>
      </c>
      <c r="E1755" s="23">
        <f t="shared" si="646"/>
        <v>44119</v>
      </c>
      <c r="F1755" s="54">
        <f t="shared" si="647"/>
        <v>135</v>
      </c>
      <c r="G1755" cm="1">
        <f t="array" ref="G1755">+INDEX('Casos ACUM Prov'!$CK$3:$OM$16,'TODO PROVINCIA'!C1755+1,'TODO PROVINCIA'!F1755)</f>
        <v>0</v>
      </c>
      <c r="H1755">
        <f t="shared" si="664"/>
        <v>0</v>
      </c>
      <c r="I1755" cm="1">
        <f t="array" ref="I1755">+INDEX('Muertes-PROV'!$C$3:$GE$16,$C1755+1,$F1755)</f>
        <v>0</v>
      </c>
      <c r="J1755">
        <f t="shared" si="665"/>
        <v>0</v>
      </c>
      <c r="K1755" cm="1">
        <f t="array" ref="K1755">+INDEX('rECUPERA-prov'!$C$3:$LA$16,$C1755+1,$F1755)</f>
        <v>0</v>
      </c>
      <c r="L1755">
        <f t="shared" si="666"/>
        <v>0</v>
      </c>
      <c r="M1755">
        <f t="shared" si="648"/>
        <v>0</v>
      </c>
      <c r="N1755">
        <f t="shared" si="667"/>
        <v>0</v>
      </c>
      <c r="O1755" s="57">
        <f t="shared" si="649"/>
        <v>0</v>
      </c>
      <c r="P1755" s="57">
        <f t="shared" si="650"/>
        <v>0</v>
      </c>
      <c r="Q1755" s="57">
        <f t="shared" si="651"/>
        <v>0</v>
      </c>
      <c r="R1755" s="57">
        <f t="shared" si="652"/>
        <v>0</v>
      </c>
      <c r="S1755" s="57">
        <f t="shared" si="653"/>
        <v>0</v>
      </c>
      <c r="T1755" s="57">
        <f t="shared" si="654"/>
        <v>0</v>
      </c>
      <c r="U1755" s="57">
        <f t="shared" si="655"/>
        <v>0</v>
      </c>
      <c r="V1755" s="58">
        <f t="shared" si="656"/>
        <v>0</v>
      </c>
      <c r="W1755" s="58">
        <f t="shared" si="657"/>
        <v>0</v>
      </c>
      <c r="X1755" s="58">
        <f t="shared" si="658"/>
        <v>0</v>
      </c>
      <c r="Y1755" s="58">
        <f t="shared" si="659"/>
        <v>0</v>
      </c>
      <c r="Z1755">
        <f t="shared" si="668"/>
        <v>89592</v>
      </c>
    </row>
    <row r="1756" spans="1:26" x14ac:dyDescent="0.3">
      <c r="A1756" s="56" t="str">
        <f t="shared" si="645"/>
        <v>OUT TIME</v>
      </c>
      <c r="B1756" s="56" t="str">
        <f t="shared" si="662"/>
        <v>ultimo</v>
      </c>
      <c r="C1756" s="55">
        <f t="shared" ref="C1756:D1771" si="669">+C1743</f>
        <v>11</v>
      </c>
      <c r="D1756" t="str">
        <f t="shared" si="669"/>
        <v>Comarca Emberá Wounaán</v>
      </c>
      <c r="E1756" s="23">
        <f t="shared" si="646"/>
        <v>44119</v>
      </c>
      <c r="F1756" s="54">
        <f t="shared" si="647"/>
        <v>135</v>
      </c>
      <c r="G1756" cm="1">
        <f t="array" ref="G1756">+INDEX('Casos ACUM Prov'!$CK$3:$OM$16,'TODO PROVINCIA'!C1756+1,'TODO PROVINCIA'!F1756)</f>
        <v>0</v>
      </c>
      <c r="H1756">
        <f t="shared" si="664"/>
        <v>0</v>
      </c>
      <c r="I1756" cm="1">
        <f t="array" ref="I1756">+INDEX('Muertes-PROV'!$C$3:$GE$16,$C1756+1,$F1756)</f>
        <v>0</v>
      </c>
      <c r="J1756">
        <f t="shared" si="665"/>
        <v>0</v>
      </c>
      <c r="K1756" cm="1">
        <f t="array" ref="K1756">+INDEX('rECUPERA-prov'!$C$3:$LA$16,$C1756+1,$F1756)</f>
        <v>0</v>
      </c>
      <c r="L1756">
        <f t="shared" si="666"/>
        <v>0</v>
      </c>
      <c r="M1756">
        <f t="shared" si="648"/>
        <v>0</v>
      </c>
      <c r="N1756">
        <f t="shared" si="667"/>
        <v>0</v>
      </c>
      <c r="O1756" s="57">
        <f t="shared" si="649"/>
        <v>0</v>
      </c>
      <c r="P1756" s="57">
        <f t="shared" si="650"/>
        <v>0</v>
      </c>
      <c r="Q1756" s="57">
        <f t="shared" si="651"/>
        <v>0</v>
      </c>
      <c r="R1756" s="57">
        <f t="shared" si="652"/>
        <v>0</v>
      </c>
      <c r="S1756" s="57">
        <f t="shared" si="653"/>
        <v>0</v>
      </c>
      <c r="T1756" s="57">
        <f t="shared" si="654"/>
        <v>0</v>
      </c>
      <c r="U1756" s="57">
        <f t="shared" si="655"/>
        <v>0</v>
      </c>
      <c r="V1756" s="58">
        <f t="shared" si="656"/>
        <v>0</v>
      </c>
      <c r="W1756" s="58">
        <f t="shared" si="657"/>
        <v>0</v>
      </c>
      <c r="X1756" s="58">
        <f t="shared" si="658"/>
        <v>0</v>
      </c>
      <c r="Y1756" s="58">
        <f t="shared" si="659"/>
        <v>0</v>
      </c>
      <c r="Z1756">
        <f t="shared" si="668"/>
        <v>1249032</v>
      </c>
    </row>
    <row r="1757" spans="1:26" x14ac:dyDescent="0.3">
      <c r="A1757" s="56" t="str">
        <f t="shared" ref="A1757:A1820" si="670">+IFERROR(IF(AND(G1757=0,K1757=0,I1757=0),"OUT TIME","ON"),"OUT TIME")</f>
        <v>OUT TIME</v>
      </c>
      <c r="B1757" s="56" t="str">
        <f t="shared" si="662"/>
        <v>ultimo</v>
      </c>
      <c r="C1757" s="55">
        <f t="shared" si="669"/>
        <v>12</v>
      </c>
      <c r="D1757" t="str">
        <f t="shared" si="669"/>
        <v>Comarca Ngäbe Buglé</v>
      </c>
      <c r="E1757" s="23">
        <f t="shared" ref="E1757:E1820" si="671">+IF(C1757=1,E1756+1,E1756)</f>
        <v>44119</v>
      </c>
      <c r="F1757" s="54">
        <f t="shared" ref="F1757:F1820" si="672">+IF(C1757=1,F1756+1,F1756)</f>
        <v>135</v>
      </c>
      <c r="G1757" cm="1">
        <f t="array" ref="G1757">+INDEX('Casos ACUM Prov'!$CK$3:$OM$16,'TODO PROVINCIA'!C1757+1,'TODO PROVINCIA'!F1757)</f>
        <v>0</v>
      </c>
      <c r="H1757">
        <f t="shared" si="664"/>
        <v>0</v>
      </c>
      <c r="I1757" cm="1">
        <f t="array" ref="I1757">+INDEX('Muertes-PROV'!$C$3:$GE$16,$C1757+1,$F1757)</f>
        <v>0</v>
      </c>
      <c r="J1757">
        <f t="shared" si="665"/>
        <v>0</v>
      </c>
      <c r="K1757" cm="1">
        <f t="array" ref="K1757">+INDEX('rECUPERA-prov'!$C$3:$LA$16,$C1757+1,$F1757)</f>
        <v>0</v>
      </c>
      <c r="L1757">
        <f t="shared" si="666"/>
        <v>0</v>
      </c>
      <c r="M1757">
        <f t="shared" ref="M1757:M1820" si="673">+G1757-I1757-K1757</f>
        <v>0</v>
      </c>
      <c r="N1757">
        <f t="shared" si="667"/>
        <v>0</v>
      </c>
      <c r="O1757" s="57">
        <f t="shared" ref="O1757:O1820" si="674">+IFERROR(I1757/G1757,0)</f>
        <v>0</v>
      </c>
      <c r="P1757" s="57">
        <f t="shared" ref="P1757:P1820" si="675">+IFERROR(K1757/G1757,0)</f>
        <v>0</v>
      </c>
      <c r="Q1757" s="57">
        <f t="shared" ref="Q1757:Q1820" si="676">+IFERROR(M1757/G1757,0)</f>
        <v>0</v>
      </c>
      <c r="R1757" s="57">
        <f t="shared" ref="R1757:R1820" si="677">+IFERROR(H1757/G1757,0)</f>
        <v>0</v>
      </c>
      <c r="S1757" s="57">
        <f t="shared" ref="S1757:S1820" si="678">+IFERROR(J1757/I1757,0)</f>
        <v>0</v>
      </c>
      <c r="T1757" s="57">
        <f t="shared" ref="T1757:T1820" si="679">+IFERROR(L1757/K1757,0)</f>
        <v>0</v>
      </c>
      <c r="U1757" s="57">
        <f t="shared" ref="U1757:U1820" si="680">+IFERROR(N1757/M1757,0)</f>
        <v>0</v>
      </c>
      <c r="V1757" s="58">
        <f t="shared" ref="V1757:V1820" si="681">+G1757/($Z1757/1000000)</f>
        <v>0</v>
      </c>
      <c r="W1757" s="58">
        <f t="shared" ref="W1757:W1820" si="682">+I1757/($Z1757/1000000)</f>
        <v>0</v>
      </c>
      <c r="X1757" s="58">
        <f t="shared" ref="X1757:X1820" si="683">+K1757/($Z1757/1000000)</f>
        <v>0</v>
      </c>
      <c r="Y1757" s="58">
        <f t="shared" ref="Y1757:Y1820" si="684">+M1757/($Z1757/1000000)</f>
        <v>0</v>
      </c>
      <c r="Z1757">
        <f t="shared" si="668"/>
        <v>464038</v>
      </c>
    </row>
    <row r="1758" spans="1:26" x14ac:dyDescent="0.3">
      <c r="A1758" s="56" t="str">
        <f t="shared" si="670"/>
        <v>OUT TIME</v>
      </c>
      <c r="B1758" s="56" t="str">
        <f t="shared" si="662"/>
        <v>ultimo</v>
      </c>
      <c r="C1758" s="55">
        <f t="shared" si="669"/>
        <v>13</v>
      </c>
      <c r="D1758" t="str">
        <f t="shared" si="669"/>
        <v>Panamá Oeste</v>
      </c>
      <c r="E1758" s="23">
        <f t="shared" si="671"/>
        <v>44119</v>
      </c>
      <c r="F1758" s="54">
        <f t="shared" si="672"/>
        <v>135</v>
      </c>
      <c r="G1758" cm="1">
        <f t="array" ref="G1758">+INDEX('Casos ACUM Prov'!$CK$3:$OM$16,'TODO PROVINCIA'!C1758+1,'TODO PROVINCIA'!F1758)</f>
        <v>0</v>
      </c>
      <c r="H1758">
        <f t="shared" si="664"/>
        <v>0</v>
      </c>
      <c r="I1758" cm="1">
        <f t="array" ref="I1758">+INDEX('Muertes-PROV'!$C$3:$GE$16,$C1758+1,$F1758)</f>
        <v>0</v>
      </c>
      <c r="J1758">
        <f t="shared" si="665"/>
        <v>0</v>
      </c>
      <c r="K1758" cm="1">
        <f t="array" ref="K1758">+INDEX('rECUPERA-prov'!$C$3:$LA$16,$C1758+1,$F1758)</f>
        <v>0</v>
      </c>
      <c r="L1758">
        <f t="shared" si="666"/>
        <v>0</v>
      </c>
      <c r="M1758">
        <f t="shared" si="673"/>
        <v>0</v>
      </c>
      <c r="N1758">
        <f t="shared" si="667"/>
        <v>0</v>
      </c>
      <c r="O1758" s="57">
        <f t="shared" si="674"/>
        <v>0</v>
      </c>
      <c r="P1758" s="57">
        <f t="shared" si="675"/>
        <v>0</v>
      </c>
      <c r="Q1758" s="57">
        <f t="shared" si="676"/>
        <v>0</v>
      </c>
      <c r="R1758" s="57">
        <f t="shared" si="677"/>
        <v>0</v>
      </c>
      <c r="S1758" s="57">
        <f t="shared" si="678"/>
        <v>0</v>
      </c>
      <c r="T1758" s="57">
        <f t="shared" si="679"/>
        <v>0</v>
      </c>
      <c r="U1758" s="57">
        <f t="shared" si="680"/>
        <v>0</v>
      </c>
      <c r="V1758" s="58">
        <f t="shared" si="681"/>
        <v>0</v>
      </c>
      <c r="W1758" s="58">
        <f t="shared" si="682"/>
        <v>0</v>
      </c>
      <c r="X1758" s="58">
        <f t="shared" si="683"/>
        <v>0</v>
      </c>
      <c r="Y1758" s="58">
        <f t="shared" si="684"/>
        <v>0</v>
      </c>
      <c r="Z1758">
        <f t="shared" si="668"/>
        <v>226991</v>
      </c>
    </row>
    <row r="1759" spans="1:26" x14ac:dyDescent="0.3">
      <c r="A1759" s="56" t="str">
        <f t="shared" si="670"/>
        <v>OUT TIME</v>
      </c>
      <c r="B1759" s="56" t="str">
        <f t="shared" si="662"/>
        <v>ultimo</v>
      </c>
      <c r="C1759" s="55">
        <f t="shared" si="669"/>
        <v>1</v>
      </c>
      <c r="D1759" t="str">
        <f t="shared" si="669"/>
        <v>Bocas del Toro</v>
      </c>
      <c r="E1759" s="23">
        <f t="shared" si="671"/>
        <v>44120</v>
      </c>
      <c r="F1759" s="54">
        <f t="shared" si="672"/>
        <v>136</v>
      </c>
      <c r="G1759" cm="1">
        <f t="array" ref="G1759">+INDEX('Casos ACUM Prov'!$CK$3:$OM$16,'TODO PROVINCIA'!C1759+1,'TODO PROVINCIA'!F1759)</f>
        <v>0</v>
      </c>
      <c r="H1759">
        <f t="shared" si="664"/>
        <v>0</v>
      </c>
      <c r="I1759" cm="1">
        <f t="array" ref="I1759">+INDEX('Muertes-PROV'!$C$3:$GE$16,$C1759+1,$F1759)</f>
        <v>0</v>
      </c>
      <c r="J1759">
        <f t="shared" si="665"/>
        <v>0</v>
      </c>
      <c r="K1759" cm="1">
        <f t="array" ref="K1759">+INDEX('rECUPERA-prov'!$C$3:$LA$16,$C1759+1,$F1759)</f>
        <v>0</v>
      </c>
      <c r="L1759">
        <f t="shared" si="666"/>
        <v>0</v>
      </c>
      <c r="M1759">
        <f t="shared" si="673"/>
        <v>0</v>
      </c>
      <c r="N1759">
        <f t="shared" si="667"/>
        <v>0</v>
      </c>
      <c r="O1759" s="57">
        <f t="shared" si="674"/>
        <v>0</v>
      </c>
      <c r="P1759" s="57">
        <f t="shared" si="675"/>
        <v>0</v>
      </c>
      <c r="Q1759" s="57">
        <f t="shared" si="676"/>
        <v>0</v>
      </c>
      <c r="R1759" s="57">
        <f t="shared" si="677"/>
        <v>0</v>
      </c>
      <c r="S1759" s="57">
        <f t="shared" si="678"/>
        <v>0</v>
      </c>
      <c r="T1759" s="57">
        <f t="shared" si="679"/>
        <v>0</v>
      </c>
      <c r="U1759" s="57">
        <f t="shared" si="680"/>
        <v>0</v>
      </c>
      <c r="V1759" s="58">
        <f t="shared" si="681"/>
        <v>0</v>
      </c>
      <c r="W1759" s="58">
        <f t="shared" si="682"/>
        <v>0</v>
      </c>
      <c r="X1759" s="58">
        <f t="shared" si="683"/>
        <v>0</v>
      </c>
      <c r="Y1759" s="58">
        <f t="shared" si="684"/>
        <v>0</v>
      </c>
      <c r="Z1759">
        <f t="shared" si="668"/>
        <v>125461</v>
      </c>
    </row>
    <row r="1760" spans="1:26" x14ac:dyDescent="0.3">
      <c r="A1760" s="56" t="str">
        <f t="shared" si="670"/>
        <v>OUT TIME</v>
      </c>
      <c r="B1760" s="56" t="str">
        <f t="shared" si="662"/>
        <v>ultimo</v>
      </c>
      <c r="C1760" s="55">
        <f t="shared" si="669"/>
        <v>2</v>
      </c>
      <c r="D1760" t="str">
        <f t="shared" si="669"/>
        <v>Coclé</v>
      </c>
      <c r="E1760" s="23">
        <f t="shared" si="671"/>
        <v>44120</v>
      </c>
      <c r="F1760" s="54">
        <f t="shared" si="672"/>
        <v>136</v>
      </c>
      <c r="G1760" cm="1">
        <f t="array" ref="G1760">+INDEX('Casos ACUM Prov'!$CK$3:$OM$16,'TODO PROVINCIA'!C1760+1,'TODO PROVINCIA'!F1760)</f>
        <v>0</v>
      </c>
      <c r="H1760">
        <f t="shared" si="664"/>
        <v>0</v>
      </c>
      <c r="I1760" cm="1">
        <f t="array" ref="I1760">+INDEX('Muertes-PROV'!$C$3:$GE$16,$C1760+1,$F1760)</f>
        <v>0</v>
      </c>
      <c r="J1760">
        <f t="shared" si="665"/>
        <v>0</v>
      </c>
      <c r="K1760" cm="1">
        <f t="array" ref="K1760">+INDEX('rECUPERA-prov'!$C$3:$LA$16,$C1760+1,$F1760)</f>
        <v>0</v>
      </c>
      <c r="L1760">
        <f t="shared" si="666"/>
        <v>0</v>
      </c>
      <c r="M1760">
        <f t="shared" si="673"/>
        <v>0</v>
      </c>
      <c r="N1760">
        <f t="shared" si="667"/>
        <v>0</v>
      </c>
      <c r="O1760" s="57">
        <f t="shared" si="674"/>
        <v>0</v>
      </c>
      <c r="P1760" s="57">
        <f t="shared" si="675"/>
        <v>0</v>
      </c>
      <c r="Q1760" s="57">
        <f t="shared" si="676"/>
        <v>0</v>
      </c>
      <c r="R1760" s="57">
        <f t="shared" si="677"/>
        <v>0</v>
      </c>
      <c r="S1760" s="57">
        <f t="shared" si="678"/>
        <v>0</v>
      </c>
      <c r="T1760" s="57">
        <f t="shared" si="679"/>
        <v>0</v>
      </c>
      <c r="U1760" s="57">
        <f t="shared" si="680"/>
        <v>0</v>
      </c>
      <c r="V1760" s="58">
        <f t="shared" si="681"/>
        <v>0</v>
      </c>
      <c r="W1760" s="58">
        <f t="shared" si="682"/>
        <v>0</v>
      </c>
      <c r="X1760" s="58">
        <f t="shared" si="683"/>
        <v>0</v>
      </c>
      <c r="Y1760" s="58">
        <f t="shared" si="684"/>
        <v>0</v>
      </c>
      <c r="Z1760">
        <f t="shared" si="668"/>
        <v>416873</v>
      </c>
    </row>
    <row r="1761" spans="1:26" x14ac:dyDescent="0.3">
      <c r="A1761" s="56" t="str">
        <f t="shared" si="670"/>
        <v>OUT TIME</v>
      </c>
      <c r="B1761" s="56" t="str">
        <f t="shared" si="662"/>
        <v>ultimo</v>
      </c>
      <c r="C1761" s="55">
        <f t="shared" si="669"/>
        <v>3</v>
      </c>
      <c r="D1761" t="str">
        <f t="shared" si="669"/>
        <v>Colón</v>
      </c>
      <c r="E1761" s="23">
        <f t="shared" si="671"/>
        <v>44120</v>
      </c>
      <c r="F1761" s="54">
        <f t="shared" si="672"/>
        <v>136</v>
      </c>
      <c r="G1761" cm="1">
        <f t="array" ref="G1761">+INDEX('Casos ACUM Prov'!$CK$3:$OM$16,'TODO PROVINCIA'!C1761+1,'TODO PROVINCIA'!F1761)</f>
        <v>0</v>
      </c>
      <c r="H1761">
        <f t="shared" si="664"/>
        <v>0</v>
      </c>
      <c r="I1761" cm="1">
        <f t="array" ref="I1761">+INDEX('Muertes-PROV'!$C$3:$GE$16,$C1761+1,$F1761)</f>
        <v>0</v>
      </c>
      <c r="J1761">
        <f t="shared" si="665"/>
        <v>0</v>
      </c>
      <c r="K1761" cm="1">
        <f t="array" ref="K1761">+INDEX('rECUPERA-prov'!$C$3:$LA$16,$C1761+1,$F1761)</f>
        <v>0</v>
      </c>
      <c r="L1761">
        <f t="shared" si="666"/>
        <v>0</v>
      </c>
      <c r="M1761">
        <f t="shared" si="673"/>
        <v>0</v>
      </c>
      <c r="N1761">
        <f t="shared" si="667"/>
        <v>0</v>
      </c>
      <c r="O1761" s="57">
        <f t="shared" si="674"/>
        <v>0</v>
      </c>
      <c r="P1761" s="57">
        <f t="shared" si="675"/>
        <v>0</v>
      </c>
      <c r="Q1761" s="57">
        <f t="shared" si="676"/>
        <v>0</v>
      </c>
      <c r="R1761" s="57">
        <f t="shared" si="677"/>
        <v>0</v>
      </c>
      <c r="S1761" s="57">
        <f t="shared" si="678"/>
        <v>0</v>
      </c>
      <c r="T1761" s="57">
        <f t="shared" si="679"/>
        <v>0</v>
      </c>
      <c r="U1761" s="57">
        <f t="shared" si="680"/>
        <v>0</v>
      </c>
      <c r="V1761" s="58">
        <f t="shared" si="681"/>
        <v>0</v>
      </c>
      <c r="W1761" s="58">
        <f t="shared" si="682"/>
        <v>0</v>
      </c>
      <c r="X1761" s="58">
        <f t="shared" si="683"/>
        <v>0</v>
      </c>
      <c r="Y1761" s="58">
        <f t="shared" si="684"/>
        <v>0</v>
      </c>
      <c r="Z1761">
        <f t="shared" si="668"/>
        <v>233708</v>
      </c>
    </row>
    <row r="1762" spans="1:26" x14ac:dyDescent="0.3">
      <c r="A1762" s="56" t="str">
        <f t="shared" si="670"/>
        <v>OUT TIME</v>
      </c>
      <c r="B1762" s="56" t="str">
        <f t="shared" si="662"/>
        <v>ultimo</v>
      </c>
      <c r="C1762" s="55">
        <f t="shared" si="669"/>
        <v>4</v>
      </c>
      <c r="D1762" t="str">
        <f t="shared" si="669"/>
        <v>Chiriquí</v>
      </c>
      <c r="E1762" s="23">
        <f t="shared" si="671"/>
        <v>44120</v>
      </c>
      <c r="F1762" s="54">
        <f t="shared" si="672"/>
        <v>136</v>
      </c>
      <c r="G1762" cm="1">
        <f t="array" ref="G1762">+INDEX('Casos ACUM Prov'!$CK$3:$OM$16,'TODO PROVINCIA'!C1762+1,'TODO PROVINCIA'!F1762)</f>
        <v>0</v>
      </c>
      <c r="H1762">
        <f t="shared" si="664"/>
        <v>0</v>
      </c>
      <c r="I1762" cm="1">
        <f t="array" ref="I1762">+INDEX('Muertes-PROV'!$C$3:$GE$16,$C1762+1,$F1762)</f>
        <v>0</v>
      </c>
      <c r="J1762">
        <f t="shared" si="665"/>
        <v>0</v>
      </c>
      <c r="K1762" cm="1">
        <f t="array" ref="K1762">+INDEX('rECUPERA-prov'!$C$3:$LA$16,$C1762+1,$F1762)</f>
        <v>0</v>
      </c>
      <c r="L1762">
        <f t="shared" si="666"/>
        <v>0</v>
      </c>
      <c r="M1762">
        <f t="shared" si="673"/>
        <v>0</v>
      </c>
      <c r="N1762">
        <f t="shared" si="667"/>
        <v>0</v>
      </c>
      <c r="O1762" s="57">
        <f t="shared" si="674"/>
        <v>0</v>
      </c>
      <c r="P1762" s="57">
        <f t="shared" si="675"/>
        <v>0</v>
      </c>
      <c r="Q1762" s="57">
        <f t="shared" si="676"/>
        <v>0</v>
      </c>
      <c r="R1762" s="57">
        <f t="shared" si="677"/>
        <v>0</v>
      </c>
      <c r="S1762" s="57">
        <f t="shared" si="678"/>
        <v>0</v>
      </c>
      <c r="T1762" s="57">
        <f t="shared" si="679"/>
        <v>0</v>
      </c>
      <c r="U1762" s="57">
        <f t="shared" si="680"/>
        <v>0</v>
      </c>
      <c r="V1762" s="58">
        <f t="shared" si="681"/>
        <v>0</v>
      </c>
      <c r="W1762" s="58">
        <f t="shared" si="682"/>
        <v>0</v>
      </c>
      <c r="X1762" s="58">
        <f t="shared" si="683"/>
        <v>0</v>
      </c>
      <c r="Y1762" s="58">
        <f t="shared" si="684"/>
        <v>0</v>
      </c>
      <c r="Z1762">
        <f t="shared" si="668"/>
        <v>241928</v>
      </c>
    </row>
    <row r="1763" spans="1:26" x14ac:dyDescent="0.3">
      <c r="A1763" s="56" t="str">
        <f t="shared" si="670"/>
        <v>OUT TIME</v>
      </c>
      <c r="B1763" s="56" t="str">
        <f t="shared" si="662"/>
        <v>ultimo</v>
      </c>
      <c r="C1763" s="55">
        <f t="shared" si="669"/>
        <v>5</v>
      </c>
      <c r="D1763" t="str">
        <f t="shared" si="669"/>
        <v>Darién</v>
      </c>
      <c r="E1763" s="23">
        <f t="shared" si="671"/>
        <v>44120</v>
      </c>
      <c r="F1763" s="54">
        <f t="shared" si="672"/>
        <v>136</v>
      </c>
      <c r="G1763" cm="1">
        <f t="array" ref="G1763">+INDEX('Casos ACUM Prov'!$CK$3:$OM$16,'TODO PROVINCIA'!C1763+1,'TODO PROVINCIA'!F1763)</f>
        <v>0</v>
      </c>
      <c r="H1763">
        <f t="shared" si="664"/>
        <v>0</v>
      </c>
      <c r="I1763" cm="1">
        <f t="array" ref="I1763">+INDEX('Muertes-PROV'!$C$3:$GE$16,$C1763+1,$F1763)</f>
        <v>0</v>
      </c>
      <c r="J1763">
        <f t="shared" si="665"/>
        <v>0</v>
      </c>
      <c r="K1763" cm="1">
        <f t="array" ref="K1763">+INDEX('rECUPERA-prov'!$C$3:$LA$16,$C1763+1,$F1763)</f>
        <v>0</v>
      </c>
      <c r="L1763">
        <f t="shared" si="666"/>
        <v>0</v>
      </c>
      <c r="M1763">
        <f t="shared" si="673"/>
        <v>0</v>
      </c>
      <c r="N1763">
        <f t="shared" si="667"/>
        <v>0</v>
      </c>
      <c r="O1763" s="57">
        <f t="shared" si="674"/>
        <v>0</v>
      </c>
      <c r="P1763" s="57">
        <f t="shared" si="675"/>
        <v>0</v>
      </c>
      <c r="Q1763" s="57">
        <f t="shared" si="676"/>
        <v>0</v>
      </c>
      <c r="R1763" s="57">
        <f t="shared" si="677"/>
        <v>0</v>
      </c>
      <c r="S1763" s="57">
        <f t="shared" si="678"/>
        <v>0</v>
      </c>
      <c r="T1763" s="57">
        <f t="shared" si="679"/>
        <v>0</v>
      </c>
      <c r="U1763" s="57">
        <f t="shared" si="680"/>
        <v>0</v>
      </c>
      <c r="V1763" s="58">
        <f t="shared" si="681"/>
        <v>0</v>
      </c>
      <c r="W1763" s="58">
        <f t="shared" si="682"/>
        <v>0</v>
      </c>
      <c r="X1763" s="58">
        <f t="shared" si="683"/>
        <v>0</v>
      </c>
      <c r="Y1763" s="58">
        <f t="shared" si="684"/>
        <v>0</v>
      </c>
      <c r="Z1763">
        <f t="shared" si="668"/>
        <v>10001</v>
      </c>
    </row>
    <row r="1764" spans="1:26" x14ac:dyDescent="0.3">
      <c r="A1764" s="56" t="str">
        <f t="shared" si="670"/>
        <v>OUT TIME</v>
      </c>
      <c r="B1764" s="56" t="str">
        <f t="shared" si="662"/>
        <v>ultimo</v>
      </c>
      <c r="C1764" s="55">
        <f t="shared" si="669"/>
        <v>6</v>
      </c>
      <c r="D1764" t="str">
        <f t="shared" si="669"/>
        <v>Herrera</v>
      </c>
      <c r="E1764" s="23">
        <f t="shared" si="671"/>
        <v>44120</v>
      </c>
      <c r="F1764" s="54">
        <f t="shared" si="672"/>
        <v>136</v>
      </c>
      <c r="G1764" cm="1">
        <f t="array" ref="G1764">+INDEX('Casos ACUM Prov'!$CK$3:$OM$16,'TODO PROVINCIA'!C1764+1,'TODO PROVINCIA'!F1764)</f>
        <v>0</v>
      </c>
      <c r="H1764">
        <f t="shared" si="664"/>
        <v>0</v>
      </c>
      <c r="I1764" cm="1">
        <f t="array" ref="I1764">+INDEX('Muertes-PROV'!$C$3:$GE$16,$C1764+1,$F1764)</f>
        <v>0</v>
      </c>
      <c r="J1764">
        <f t="shared" si="665"/>
        <v>0</v>
      </c>
      <c r="K1764" cm="1">
        <f t="array" ref="K1764">+INDEX('rECUPERA-prov'!$C$3:$LA$16,$C1764+1,$F1764)</f>
        <v>0</v>
      </c>
      <c r="L1764">
        <f t="shared" si="666"/>
        <v>0</v>
      </c>
      <c r="M1764">
        <f t="shared" si="673"/>
        <v>0</v>
      </c>
      <c r="N1764">
        <f t="shared" si="667"/>
        <v>0</v>
      </c>
      <c r="O1764" s="57">
        <f t="shared" si="674"/>
        <v>0</v>
      </c>
      <c r="P1764" s="57">
        <f t="shared" si="675"/>
        <v>0</v>
      </c>
      <c r="Q1764" s="57">
        <f t="shared" si="676"/>
        <v>0</v>
      </c>
      <c r="R1764" s="57">
        <f t="shared" si="677"/>
        <v>0</v>
      </c>
      <c r="S1764" s="57">
        <f t="shared" si="678"/>
        <v>0</v>
      </c>
      <c r="T1764" s="57">
        <f t="shared" si="679"/>
        <v>0</v>
      </c>
      <c r="U1764" s="57">
        <f t="shared" si="680"/>
        <v>0</v>
      </c>
      <c r="V1764" s="58">
        <f t="shared" si="681"/>
        <v>0</v>
      </c>
      <c r="W1764" s="58">
        <f t="shared" si="682"/>
        <v>0</v>
      </c>
      <c r="X1764" s="58">
        <f t="shared" si="683"/>
        <v>0</v>
      </c>
      <c r="Y1764" s="58">
        <f t="shared" si="684"/>
        <v>0</v>
      </c>
      <c r="Z1764">
        <f t="shared" si="668"/>
        <v>33109</v>
      </c>
    </row>
    <row r="1765" spans="1:26" x14ac:dyDescent="0.3">
      <c r="A1765" s="56" t="str">
        <f t="shared" si="670"/>
        <v>OUT TIME</v>
      </c>
      <c r="B1765" s="56" t="str">
        <f t="shared" si="662"/>
        <v>ultimo</v>
      </c>
      <c r="C1765" s="55">
        <f t="shared" si="669"/>
        <v>7</v>
      </c>
      <c r="D1765" t="str">
        <f t="shared" si="669"/>
        <v>Los Santos</v>
      </c>
      <c r="E1765" s="23">
        <f t="shared" si="671"/>
        <v>44120</v>
      </c>
      <c r="F1765" s="54">
        <f t="shared" si="672"/>
        <v>136</v>
      </c>
      <c r="G1765" cm="1">
        <f t="array" ref="G1765">+INDEX('Casos ACUM Prov'!$CK$3:$OM$16,'TODO PROVINCIA'!C1765+1,'TODO PROVINCIA'!F1765)</f>
        <v>0</v>
      </c>
      <c r="H1765">
        <f t="shared" si="664"/>
        <v>0</v>
      </c>
      <c r="I1765" cm="1">
        <f t="array" ref="I1765">+INDEX('Muertes-PROV'!$C$3:$GE$16,$C1765+1,$F1765)</f>
        <v>0</v>
      </c>
      <c r="J1765">
        <f t="shared" si="665"/>
        <v>0</v>
      </c>
      <c r="K1765" cm="1">
        <f t="array" ref="K1765">+INDEX('rECUPERA-prov'!$C$3:$LA$16,$C1765+1,$F1765)</f>
        <v>0</v>
      </c>
      <c r="L1765">
        <f t="shared" si="666"/>
        <v>0</v>
      </c>
      <c r="M1765">
        <f t="shared" si="673"/>
        <v>0</v>
      </c>
      <c r="N1765">
        <f t="shared" si="667"/>
        <v>0</v>
      </c>
      <c r="O1765" s="57">
        <f t="shared" si="674"/>
        <v>0</v>
      </c>
      <c r="P1765" s="57">
        <f t="shared" si="675"/>
        <v>0</v>
      </c>
      <c r="Q1765" s="57">
        <f t="shared" si="676"/>
        <v>0</v>
      </c>
      <c r="R1765" s="57">
        <f t="shared" si="677"/>
        <v>0</v>
      </c>
      <c r="S1765" s="57">
        <f t="shared" si="678"/>
        <v>0</v>
      </c>
      <c r="T1765" s="57">
        <f t="shared" si="679"/>
        <v>0</v>
      </c>
      <c r="U1765" s="57">
        <f t="shared" si="680"/>
        <v>0</v>
      </c>
      <c r="V1765" s="58">
        <f t="shared" si="681"/>
        <v>0</v>
      </c>
      <c r="W1765" s="58">
        <f t="shared" si="682"/>
        <v>0</v>
      </c>
      <c r="X1765" s="58">
        <f t="shared" si="683"/>
        <v>0</v>
      </c>
      <c r="Y1765" s="58">
        <f t="shared" si="684"/>
        <v>0</v>
      </c>
      <c r="Z1765">
        <f t="shared" si="668"/>
        <v>156747</v>
      </c>
    </row>
    <row r="1766" spans="1:26" x14ac:dyDescent="0.3">
      <c r="A1766" s="56" t="str">
        <f t="shared" si="670"/>
        <v>OUT TIME</v>
      </c>
      <c r="B1766" s="56" t="str">
        <f t="shared" si="662"/>
        <v>ultimo</v>
      </c>
      <c r="C1766" s="55">
        <f t="shared" si="669"/>
        <v>8</v>
      </c>
      <c r="D1766" t="str">
        <f t="shared" si="669"/>
        <v>Panamá</v>
      </c>
      <c r="E1766" s="23">
        <f t="shared" si="671"/>
        <v>44120</v>
      </c>
      <c r="F1766" s="54">
        <f t="shared" si="672"/>
        <v>136</v>
      </c>
      <c r="G1766" cm="1">
        <f t="array" ref="G1766">+INDEX('Casos ACUM Prov'!$CK$3:$OM$16,'TODO PROVINCIA'!C1766+1,'TODO PROVINCIA'!F1766)</f>
        <v>0</v>
      </c>
      <c r="H1766">
        <f t="shared" si="664"/>
        <v>0</v>
      </c>
      <c r="I1766" cm="1">
        <f t="array" ref="I1766">+INDEX('Muertes-PROV'!$C$3:$GE$16,$C1766+1,$F1766)</f>
        <v>0</v>
      </c>
      <c r="J1766">
        <f t="shared" si="665"/>
        <v>0</v>
      </c>
      <c r="K1766" cm="1">
        <f t="array" ref="K1766">+INDEX('rECUPERA-prov'!$C$3:$LA$16,$C1766+1,$F1766)</f>
        <v>0</v>
      </c>
      <c r="L1766">
        <f t="shared" si="666"/>
        <v>0</v>
      </c>
      <c r="M1766">
        <f t="shared" si="673"/>
        <v>0</v>
      </c>
      <c r="N1766">
        <f t="shared" si="667"/>
        <v>0</v>
      </c>
      <c r="O1766" s="57">
        <f t="shared" si="674"/>
        <v>0</v>
      </c>
      <c r="P1766" s="57">
        <f t="shared" si="675"/>
        <v>0</v>
      </c>
      <c r="Q1766" s="57">
        <f t="shared" si="676"/>
        <v>0</v>
      </c>
      <c r="R1766" s="57">
        <f t="shared" si="677"/>
        <v>0</v>
      </c>
      <c r="S1766" s="57">
        <f t="shared" si="678"/>
        <v>0</v>
      </c>
      <c r="T1766" s="57">
        <f t="shared" si="679"/>
        <v>0</v>
      </c>
      <c r="U1766" s="57">
        <f t="shared" si="680"/>
        <v>0</v>
      </c>
      <c r="V1766" s="58">
        <f t="shared" si="681"/>
        <v>0</v>
      </c>
      <c r="W1766" s="58">
        <f t="shared" si="682"/>
        <v>0</v>
      </c>
      <c r="X1766" s="58">
        <f t="shared" si="683"/>
        <v>0</v>
      </c>
      <c r="Y1766" s="58">
        <f t="shared" si="684"/>
        <v>0</v>
      </c>
      <c r="Z1766">
        <f t="shared" si="668"/>
        <v>109955</v>
      </c>
    </row>
    <row r="1767" spans="1:26" x14ac:dyDescent="0.3">
      <c r="A1767" s="56" t="str">
        <f t="shared" si="670"/>
        <v>OUT TIME</v>
      </c>
      <c r="B1767" s="56" t="str">
        <f t="shared" si="662"/>
        <v>ultimo</v>
      </c>
      <c r="C1767" s="55">
        <f t="shared" si="669"/>
        <v>9</v>
      </c>
      <c r="D1767" t="str">
        <f t="shared" si="669"/>
        <v>Veraguas</v>
      </c>
      <c r="E1767" s="23">
        <f t="shared" si="671"/>
        <v>44120</v>
      </c>
      <c r="F1767" s="54">
        <f t="shared" si="672"/>
        <v>136</v>
      </c>
      <c r="G1767" cm="1">
        <f t="array" ref="G1767">+INDEX('Casos ACUM Prov'!$CK$3:$OM$16,'TODO PROVINCIA'!C1767+1,'TODO PROVINCIA'!F1767)</f>
        <v>0</v>
      </c>
      <c r="H1767">
        <f t="shared" si="664"/>
        <v>0</v>
      </c>
      <c r="I1767" cm="1">
        <f t="array" ref="I1767">+INDEX('Muertes-PROV'!$C$3:$GE$16,$C1767+1,$F1767)</f>
        <v>0</v>
      </c>
      <c r="J1767">
        <f t="shared" si="665"/>
        <v>0</v>
      </c>
      <c r="K1767" cm="1">
        <f t="array" ref="K1767">+INDEX('rECUPERA-prov'!$C$3:$LA$16,$C1767+1,$F1767)</f>
        <v>0</v>
      </c>
      <c r="L1767">
        <f t="shared" si="666"/>
        <v>0</v>
      </c>
      <c r="M1767">
        <f t="shared" si="673"/>
        <v>0</v>
      </c>
      <c r="N1767">
        <f t="shared" si="667"/>
        <v>0</v>
      </c>
      <c r="O1767" s="57">
        <f t="shared" si="674"/>
        <v>0</v>
      </c>
      <c r="P1767" s="57">
        <f t="shared" si="675"/>
        <v>0</v>
      </c>
      <c r="Q1767" s="57">
        <f t="shared" si="676"/>
        <v>0</v>
      </c>
      <c r="R1767" s="57">
        <f t="shared" si="677"/>
        <v>0</v>
      </c>
      <c r="S1767" s="57">
        <f t="shared" si="678"/>
        <v>0</v>
      </c>
      <c r="T1767" s="57">
        <f t="shared" si="679"/>
        <v>0</v>
      </c>
      <c r="U1767" s="57">
        <f t="shared" si="680"/>
        <v>0</v>
      </c>
      <c r="V1767" s="58">
        <f t="shared" si="681"/>
        <v>0</v>
      </c>
      <c r="W1767" s="58">
        <f t="shared" si="682"/>
        <v>0</v>
      </c>
      <c r="X1767" s="58">
        <f t="shared" si="683"/>
        <v>0</v>
      </c>
      <c r="Y1767" s="58">
        <f t="shared" si="684"/>
        <v>0</v>
      </c>
      <c r="Z1767">
        <f t="shared" si="668"/>
        <v>109955</v>
      </c>
    </row>
    <row r="1768" spans="1:26" x14ac:dyDescent="0.3">
      <c r="A1768" s="56" t="str">
        <f t="shared" si="670"/>
        <v>OUT TIME</v>
      </c>
      <c r="B1768" s="56" t="str">
        <f t="shared" si="662"/>
        <v>ultimo</v>
      </c>
      <c r="C1768" s="55">
        <f t="shared" si="669"/>
        <v>10</v>
      </c>
      <c r="D1768" t="str">
        <f t="shared" si="669"/>
        <v>Comarca Kuna Yala</v>
      </c>
      <c r="E1768" s="23">
        <f t="shared" si="671"/>
        <v>44120</v>
      </c>
      <c r="F1768" s="54">
        <f t="shared" si="672"/>
        <v>136</v>
      </c>
      <c r="G1768" cm="1">
        <f t="array" ref="G1768">+INDEX('Casos ACUM Prov'!$CK$3:$OM$16,'TODO PROVINCIA'!C1768+1,'TODO PROVINCIA'!F1768)</f>
        <v>0</v>
      </c>
      <c r="H1768">
        <f t="shared" si="664"/>
        <v>0</v>
      </c>
      <c r="I1768" cm="1">
        <f t="array" ref="I1768">+INDEX('Muertes-PROV'!$C$3:$GE$16,$C1768+1,$F1768)</f>
        <v>0</v>
      </c>
      <c r="J1768">
        <f t="shared" si="665"/>
        <v>0</v>
      </c>
      <c r="K1768" cm="1">
        <f t="array" ref="K1768">+INDEX('rECUPERA-prov'!$C$3:$LA$16,$C1768+1,$F1768)</f>
        <v>0</v>
      </c>
      <c r="L1768">
        <f t="shared" si="666"/>
        <v>0</v>
      </c>
      <c r="M1768">
        <f t="shared" si="673"/>
        <v>0</v>
      </c>
      <c r="N1768">
        <f t="shared" si="667"/>
        <v>0</v>
      </c>
      <c r="O1768" s="57">
        <f t="shared" si="674"/>
        <v>0</v>
      </c>
      <c r="P1768" s="57">
        <f t="shared" si="675"/>
        <v>0</v>
      </c>
      <c r="Q1768" s="57">
        <f t="shared" si="676"/>
        <v>0</v>
      </c>
      <c r="R1768" s="57">
        <f t="shared" si="677"/>
        <v>0</v>
      </c>
      <c r="S1768" s="57">
        <f t="shared" si="678"/>
        <v>0</v>
      </c>
      <c r="T1768" s="57">
        <f t="shared" si="679"/>
        <v>0</v>
      </c>
      <c r="U1768" s="57">
        <f t="shared" si="680"/>
        <v>0</v>
      </c>
      <c r="V1768" s="58">
        <f t="shared" si="681"/>
        <v>0</v>
      </c>
      <c r="W1768" s="58">
        <f t="shared" si="682"/>
        <v>0</v>
      </c>
      <c r="X1768" s="58">
        <f t="shared" si="683"/>
        <v>0</v>
      </c>
      <c r="Y1768" s="58">
        <f t="shared" si="684"/>
        <v>0</v>
      </c>
      <c r="Z1768">
        <f t="shared" si="668"/>
        <v>89592</v>
      </c>
    </row>
    <row r="1769" spans="1:26" x14ac:dyDescent="0.3">
      <c r="A1769" s="56" t="str">
        <f t="shared" si="670"/>
        <v>OUT TIME</v>
      </c>
      <c r="B1769" s="56" t="str">
        <f t="shared" si="662"/>
        <v>ultimo</v>
      </c>
      <c r="C1769" s="55">
        <f t="shared" si="669"/>
        <v>11</v>
      </c>
      <c r="D1769" t="str">
        <f t="shared" si="669"/>
        <v>Comarca Emberá Wounaán</v>
      </c>
      <c r="E1769" s="23">
        <f t="shared" si="671"/>
        <v>44120</v>
      </c>
      <c r="F1769" s="54">
        <f t="shared" si="672"/>
        <v>136</v>
      </c>
      <c r="G1769" cm="1">
        <f t="array" ref="G1769">+INDEX('Casos ACUM Prov'!$CK$3:$OM$16,'TODO PROVINCIA'!C1769+1,'TODO PROVINCIA'!F1769)</f>
        <v>0</v>
      </c>
      <c r="H1769">
        <f t="shared" si="664"/>
        <v>0</v>
      </c>
      <c r="I1769" cm="1">
        <f t="array" ref="I1769">+INDEX('Muertes-PROV'!$C$3:$GE$16,$C1769+1,$F1769)</f>
        <v>0</v>
      </c>
      <c r="J1769">
        <f t="shared" si="665"/>
        <v>0</v>
      </c>
      <c r="K1769" cm="1">
        <f t="array" ref="K1769">+INDEX('rECUPERA-prov'!$C$3:$LA$16,$C1769+1,$F1769)</f>
        <v>0</v>
      </c>
      <c r="L1769">
        <f t="shared" si="666"/>
        <v>0</v>
      </c>
      <c r="M1769">
        <f t="shared" si="673"/>
        <v>0</v>
      </c>
      <c r="N1769">
        <f t="shared" si="667"/>
        <v>0</v>
      </c>
      <c r="O1769" s="57">
        <f t="shared" si="674"/>
        <v>0</v>
      </c>
      <c r="P1769" s="57">
        <f t="shared" si="675"/>
        <v>0</v>
      </c>
      <c r="Q1769" s="57">
        <f t="shared" si="676"/>
        <v>0</v>
      </c>
      <c r="R1769" s="57">
        <f t="shared" si="677"/>
        <v>0</v>
      </c>
      <c r="S1769" s="57">
        <f t="shared" si="678"/>
        <v>0</v>
      </c>
      <c r="T1769" s="57">
        <f t="shared" si="679"/>
        <v>0</v>
      </c>
      <c r="U1769" s="57">
        <f t="shared" si="680"/>
        <v>0</v>
      </c>
      <c r="V1769" s="58">
        <f t="shared" si="681"/>
        <v>0</v>
      </c>
      <c r="W1769" s="58">
        <f t="shared" si="682"/>
        <v>0</v>
      </c>
      <c r="X1769" s="58">
        <f t="shared" si="683"/>
        <v>0</v>
      </c>
      <c r="Y1769" s="58">
        <f t="shared" si="684"/>
        <v>0</v>
      </c>
      <c r="Z1769">
        <f t="shared" si="668"/>
        <v>1249032</v>
      </c>
    </row>
    <row r="1770" spans="1:26" x14ac:dyDescent="0.3">
      <c r="A1770" s="56" t="str">
        <f t="shared" si="670"/>
        <v>OUT TIME</v>
      </c>
      <c r="B1770" s="56" t="str">
        <f t="shared" si="662"/>
        <v>ultimo</v>
      </c>
      <c r="C1770" s="55">
        <f t="shared" si="669"/>
        <v>12</v>
      </c>
      <c r="D1770" t="str">
        <f t="shared" si="669"/>
        <v>Comarca Ngäbe Buglé</v>
      </c>
      <c r="E1770" s="23">
        <f t="shared" si="671"/>
        <v>44120</v>
      </c>
      <c r="F1770" s="54">
        <f t="shared" si="672"/>
        <v>136</v>
      </c>
      <c r="G1770" cm="1">
        <f t="array" ref="G1770">+INDEX('Casos ACUM Prov'!$CK$3:$OM$16,'TODO PROVINCIA'!C1770+1,'TODO PROVINCIA'!F1770)</f>
        <v>0</v>
      </c>
      <c r="H1770">
        <f t="shared" si="664"/>
        <v>0</v>
      </c>
      <c r="I1770" cm="1">
        <f t="array" ref="I1770">+INDEX('Muertes-PROV'!$C$3:$GE$16,$C1770+1,$F1770)</f>
        <v>0</v>
      </c>
      <c r="J1770">
        <f t="shared" si="665"/>
        <v>0</v>
      </c>
      <c r="K1770" cm="1">
        <f t="array" ref="K1770">+INDEX('rECUPERA-prov'!$C$3:$LA$16,$C1770+1,$F1770)</f>
        <v>0</v>
      </c>
      <c r="L1770">
        <f t="shared" si="666"/>
        <v>0</v>
      </c>
      <c r="M1770">
        <f t="shared" si="673"/>
        <v>0</v>
      </c>
      <c r="N1770">
        <f t="shared" si="667"/>
        <v>0</v>
      </c>
      <c r="O1770" s="57">
        <f t="shared" si="674"/>
        <v>0</v>
      </c>
      <c r="P1770" s="57">
        <f t="shared" si="675"/>
        <v>0</v>
      </c>
      <c r="Q1770" s="57">
        <f t="shared" si="676"/>
        <v>0</v>
      </c>
      <c r="R1770" s="57">
        <f t="shared" si="677"/>
        <v>0</v>
      </c>
      <c r="S1770" s="57">
        <f t="shared" si="678"/>
        <v>0</v>
      </c>
      <c r="T1770" s="57">
        <f t="shared" si="679"/>
        <v>0</v>
      </c>
      <c r="U1770" s="57">
        <f t="shared" si="680"/>
        <v>0</v>
      </c>
      <c r="V1770" s="58">
        <f t="shared" si="681"/>
        <v>0</v>
      </c>
      <c r="W1770" s="58">
        <f t="shared" si="682"/>
        <v>0</v>
      </c>
      <c r="X1770" s="58">
        <f t="shared" si="683"/>
        <v>0</v>
      </c>
      <c r="Y1770" s="58">
        <f t="shared" si="684"/>
        <v>0</v>
      </c>
      <c r="Z1770">
        <f t="shared" si="668"/>
        <v>464038</v>
      </c>
    </row>
    <row r="1771" spans="1:26" x14ac:dyDescent="0.3">
      <c r="A1771" s="56" t="str">
        <f t="shared" si="670"/>
        <v>OUT TIME</v>
      </c>
      <c r="B1771" s="56" t="str">
        <f t="shared" si="662"/>
        <v>ultimo</v>
      </c>
      <c r="C1771" s="55">
        <f t="shared" si="669"/>
        <v>13</v>
      </c>
      <c r="D1771" t="str">
        <f t="shared" si="669"/>
        <v>Panamá Oeste</v>
      </c>
      <c r="E1771" s="23">
        <f t="shared" si="671"/>
        <v>44120</v>
      </c>
      <c r="F1771" s="54">
        <f t="shared" si="672"/>
        <v>136</v>
      </c>
      <c r="G1771" cm="1">
        <f t="array" ref="G1771">+INDEX('Casos ACUM Prov'!$CK$3:$OM$16,'TODO PROVINCIA'!C1771+1,'TODO PROVINCIA'!F1771)</f>
        <v>0</v>
      </c>
      <c r="H1771">
        <f t="shared" si="664"/>
        <v>0</v>
      </c>
      <c r="I1771" cm="1">
        <f t="array" ref="I1771">+INDEX('Muertes-PROV'!$C$3:$GE$16,$C1771+1,$F1771)</f>
        <v>0</v>
      </c>
      <c r="J1771">
        <f t="shared" si="665"/>
        <v>0</v>
      </c>
      <c r="K1771" cm="1">
        <f t="array" ref="K1771">+INDEX('rECUPERA-prov'!$C$3:$LA$16,$C1771+1,$F1771)</f>
        <v>0</v>
      </c>
      <c r="L1771">
        <f t="shared" si="666"/>
        <v>0</v>
      </c>
      <c r="M1771">
        <f t="shared" si="673"/>
        <v>0</v>
      </c>
      <c r="N1771">
        <f t="shared" si="667"/>
        <v>0</v>
      </c>
      <c r="O1771" s="57">
        <f t="shared" si="674"/>
        <v>0</v>
      </c>
      <c r="P1771" s="57">
        <f t="shared" si="675"/>
        <v>0</v>
      </c>
      <c r="Q1771" s="57">
        <f t="shared" si="676"/>
        <v>0</v>
      </c>
      <c r="R1771" s="57">
        <f t="shared" si="677"/>
        <v>0</v>
      </c>
      <c r="S1771" s="57">
        <f t="shared" si="678"/>
        <v>0</v>
      </c>
      <c r="T1771" s="57">
        <f t="shared" si="679"/>
        <v>0</v>
      </c>
      <c r="U1771" s="57">
        <f t="shared" si="680"/>
        <v>0</v>
      </c>
      <c r="V1771" s="58">
        <f t="shared" si="681"/>
        <v>0</v>
      </c>
      <c r="W1771" s="58">
        <f t="shared" si="682"/>
        <v>0</v>
      </c>
      <c r="X1771" s="58">
        <f t="shared" si="683"/>
        <v>0</v>
      </c>
      <c r="Y1771" s="58">
        <f t="shared" si="684"/>
        <v>0</v>
      </c>
      <c r="Z1771">
        <f t="shared" si="668"/>
        <v>226991</v>
      </c>
    </row>
    <row r="1772" spans="1:26" x14ac:dyDescent="0.3">
      <c r="A1772" s="56" t="str">
        <f t="shared" si="670"/>
        <v>OUT TIME</v>
      </c>
      <c r="B1772" s="56" t="str">
        <f t="shared" si="662"/>
        <v>ultimo</v>
      </c>
      <c r="C1772" s="55">
        <f t="shared" ref="C1772:D1787" si="685">+C1759</f>
        <v>1</v>
      </c>
      <c r="D1772" t="str">
        <f t="shared" si="685"/>
        <v>Bocas del Toro</v>
      </c>
      <c r="E1772" s="23">
        <f t="shared" si="671"/>
        <v>44121</v>
      </c>
      <c r="F1772" s="54">
        <f t="shared" si="672"/>
        <v>137</v>
      </c>
      <c r="G1772" cm="1">
        <f t="array" ref="G1772">+INDEX('Casos ACUM Prov'!$CK$3:$OM$16,'TODO PROVINCIA'!C1772+1,'TODO PROVINCIA'!F1772)</f>
        <v>0</v>
      </c>
      <c r="H1772">
        <f t="shared" si="664"/>
        <v>0</v>
      </c>
      <c r="I1772" cm="1">
        <f t="array" ref="I1772">+INDEX('Muertes-PROV'!$C$3:$GE$16,$C1772+1,$F1772)</f>
        <v>0</v>
      </c>
      <c r="J1772">
        <f t="shared" si="665"/>
        <v>0</v>
      </c>
      <c r="K1772" cm="1">
        <f t="array" ref="K1772">+INDEX('rECUPERA-prov'!$C$3:$LA$16,$C1772+1,$F1772)</f>
        <v>0</v>
      </c>
      <c r="L1772">
        <f t="shared" si="666"/>
        <v>0</v>
      </c>
      <c r="M1772">
        <f t="shared" si="673"/>
        <v>0</v>
      </c>
      <c r="N1772">
        <f t="shared" si="667"/>
        <v>0</v>
      </c>
      <c r="O1772" s="57">
        <f t="shared" si="674"/>
        <v>0</v>
      </c>
      <c r="P1772" s="57">
        <f t="shared" si="675"/>
        <v>0</v>
      </c>
      <c r="Q1772" s="57">
        <f t="shared" si="676"/>
        <v>0</v>
      </c>
      <c r="R1772" s="57">
        <f t="shared" si="677"/>
        <v>0</v>
      </c>
      <c r="S1772" s="57">
        <f t="shared" si="678"/>
        <v>0</v>
      </c>
      <c r="T1772" s="57">
        <f t="shared" si="679"/>
        <v>0</v>
      </c>
      <c r="U1772" s="57">
        <f t="shared" si="680"/>
        <v>0</v>
      </c>
      <c r="V1772" s="58">
        <f t="shared" si="681"/>
        <v>0</v>
      </c>
      <c r="W1772" s="58">
        <f t="shared" si="682"/>
        <v>0</v>
      </c>
      <c r="X1772" s="58">
        <f t="shared" si="683"/>
        <v>0</v>
      </c>
      <c r="Y1772" s="58">
        <f t="shared" si="684"/>
        <v>0</v>
      </c>
      <c r="Z1772">
        <f t="shared" si="668"/>
        <v>125461</v>
      </c>
    </row>
    <row r="1773" spans="1:26" x14ac:dyDescent="0.3">
      <c r="A1773" s="56" t="str">
        <f t="shared" si="670"/>
        <v>OUT TIME</v>
      </c>
      <c r="B1773" s="56" t="str">
        <f t="shared" si="662"/>
        <v>ultimo</v>
      </c>
      <c r="C1773" s="55">
        <f t="shared" si="685"/>
        <v>2</v>
      </c>
      <c r="D1773" t="str">
        <f t="shared" si="685"/>
        <v>Coclé</v>
      </c>
      <c r="E1773" s="23">
        <f t="shared" si="671"/>
        <v>44121</v>
      </c>
      <c r="F1773" s="54">
        <f t="shared" si="672"/>
        <v>137</v>
      </c>
      <c r="G1773" cm="1">
        <f t="array" ref="G1773">+INDEX('Casos ACUM Prov'!$CK$3:$OM$16,'TODO PROVINCIA'!C1773+1,'TODO PROVINCIA'!F1773)</f>
        <v>0</v>
      </c>
      <c r="H1773">
        <f t="shared" si="664"/>
        <v>0</v>
      </c>
      <c r="I1773" cm="1">
        <f t="array" ref="I1773">+INDEX('Muertes-PROV'!$C$3:$GE$16,$C1773+1,$F1773)</f>
        <v>0</v>
      </c>
      <c r="J1773">
        <f t="shared" si="665"/>
        <v>0</v>
      </c>
      <c r="K1773" cm="1">
        <f t="array" ref="K1773">+INDEX('rECUPERA-prov'!$C$3:$LA$16,$C1773+1,$F1773)</f>
        <v>0</v>
      </c>
      <c r="L1773">
        <f t="shared" si="666"/>
        <v>0</v>
      </c>
      <c r="M1773">
        <f t="shared" si="673"/>
        <v>0</v>
      </c>
      <c r="N1773">
        <f t="shared" si="667"/>
        <v>0</v>
      </c>
      <c r="O1773" s="57">
        <f t="shared" si="674"/>
        <v>0</v>
      </c>
      <c r="P1773" s="57">
        <f t="shared" si="675"/>
        <v>0</v>
      </c>
      <c r="Q1773" s="57">
        <f t="shared" si="676"/>
        <v>0</v>
      </c>
      <c r="R1773" s="57">
        <f t="shared" si="677"/>
        <v>0</v>
      </c>
      <c r="S1773" s="57">
        <f t="shared" si="678"/>
        <v>0</v>
      </c>
      <c r="T1773" s="57">
        <f t="shared" si="679"/>
        <v>0</v>
      </c>
      <c r="U1773" s="57">
        <f t="shared" si="680"/>
        <v>0</v>
      </c>
      <c r="V1773" s="58">
        <f t="shared" si="681"/>
        <v>0</v>
      </c>
      <c r="W1773" s="58">
        <f t="shared" si="682"/>
        <v>0</v>
      </c>
      <c r="X1773" s="58">
        <f t="shared" si="683"/>
        <v>0</v>
      </c>
      <c r="Y1773" s="58">
        <f t="shared" si="684"/>
        <v>0</v>
      </c>
      <c r="Z1773">
        <f t="shared" si="668"/>
        <v>416873</v>
      </c>
    </row>
    <row r="1774" spans="1:26" x14ac:dyDescent="0.3">
      <c r="A1774" s="56" t="str">
        <f t="shared" si="670"/>
        <v>OUT TIME</v>
      </c>
      <c r="B1774" s="56" t="str">
        <f t="shared" si="662"/>
        <v>ultimo</v>
      </c>
      <c r="C1774" s="55">
        <f t="shared" si="685"/>
        <v>3</v>
      </c>
      <c r="D1774" t="str">
        <f t="shared" si="685"/>
        <v>Colón</v>
      </c>
      <c r="E1774" s="23">
        <f t="shared" si="671"/>
        <v>44121</v>
      </c>
      <c r="F1774" s="54">
        <f t="shared" si="672"/>
        <v>137</v>
      </c>
      <c r="G1774" cm="1">
        <f t="array" ref="G1774">+INDEX('Casos ACUM Prov'!$CK$3:$OM$16,'TODO PROVINCIA'!C1774+1,'TODO PROVINCIA'!F1774)</f>
        <v>0</v>
      </c>
      <c r="H1774">
        <f t="shared" si="664"/>
        <v>0</v>
      </c>
      <c r="I1774" cm="1">
        <f t="array" ref="I1774">+INDEX('Muertes-PROV'!$C$3:$GE$16,$C1774+1,$F1774)</f>
        <v>0</v>
      </c>
      <c r="J1774">
        <f t="shared" si="665"/>
        <v>0</v>
      </c>
      <c r="K1774" cm="1">
        <f t="array" ref="K1774">+INDEX('rECUPERA-prov'!$C$3:$LA$16,$C1774+1,$F1774)</f>
        <v>0</v>
      </c>
      <c r="L1774">
        <f t="shared" si="666"/>
        <v>0</v>
      </c>
      <c r="M1774">
        <f t="shared" si="673"/>
        <v>0</v>
      </c>
      <c r="N1774">
        <f t="shared" si="667"/>
        <v>0</v>
      </c>
      <c r="O1774" s="57">
        <f t="shared" si="674"/>
        <v>0</v>
      </c>
      <c r="P1774" s="57">
        <f t="shared" si="675"/>
        <v>0</v>
      </c>
      <c r="Q1774" s="57">
        <f t="shared" si="676"/>
        <v>0</v>
      </c>
      <c r="R1774" s="57">
        <f t="shared" si="677"/>
        <v>0</v>
      </c>
      <c r="S1774" s="57">
        <f t="shared" si="678"/>
        <v>0</v>
      </c>
      <c r="T1774" s="57">
        <f t="shared" si="679"/>
        <v>0</v>
      </c>
      <c r="U1774" s="57">
        <f t="shared" si="680"/>
        <v>0</v>
      </c>
      <c r="V1774" s="58">
        <f t="shared" si="681"/>
        <v>0</v>
      </c>
      <c r="W1774" s="58">
        <f t="shared" si="682"/>
        <v>0</v>
      </c>
      <c r="X1774" s="58">
        <f t="shared" si="683"/>
        <v>0</v>
      </c>
      <c r="Y1774" s="58">
        <f t="shared" si="684"/>
        <v>0</v>
      </c>
      <c r="Z1774">
        <f t="shared" si="668"/>
        <v>233708</v>
      </c>
    </row>
    <row r="1775" spans="1:26" x14ac:dyDescent="0.3">
      <c r="A1775" s="56" t="str">
        <f t="shared" si="670"/>
        <v>OUT TIME</v>
      </c>
      <c r="B1775" s="56" t="str">
        <f t="shared" si="662"/>
        <v>ultimo</v>
      </c>
      <c r="C1775" s="55">
        <f t="shared" si="685"/>
        <v>4</v>
      </c>
      <c r="D1775" t="str">
        <f t="shared" si="685"/>
        <v>Chiriquí</v>
      </c>
      <c r="E1775" s="23">
        <f t="shared" si="671"/>
        <v>44121</v>
      </c>
      <c r="F1775" s="54">
        <f t="shared" si="672"/>
        <v>137</v>
      </c>
      <c r="G1775" cm="1">
        <f t="array" ref="G1775">+INDEX('Casos ACUM Prov'!$CK$3:$OM$16,'TODO PROVINCIA'!C1775+1,'TODO PROVINCIA'!F1775)</f>
        <v>0</v>
      </c>
      <c r="H1775">
        <f t="shared" si="664"/>
        <v>0</v>
      </c>
      <c r="I1775" cm="1">
        <f t="array" ref="I1775">+INDEX('Muertes-PROV'!$C$3:$GE$16,$C1775+1,$F1775)</f>
        <v>0</v>
      </c>
      <c r="J1775">
        <f t="shared" si="665"/>
        <v>0</v>
      </c>
      <c r="K1775" cm="1">
        <f t="array" ref="K1775">+INDEX('rECUPERA-prov'!$C$3:$LA$16,$C1775+1,$F1775)</f>
        <v>0</v>
      </c>
      <c r="L1775">
        <f t="shared" si="666"/>
        <v>0</v>
      </c>
      <c r="M1775">
        <f t="shared" si="673"/>
        <v>0</v>
      </c>
      <c r="N1775">
        <f t="shared" si="667"/>
        <v>0</v>
      </c>
      <c r="O1775" s="57">
        <f t="shared" si="674"/>
        <v>0</v>
      </c>
      <c r="P1775" s="57">
        <f t="shared" si="675"/>
        <v>0</v>
      </c>
      <c r="Q1775" s="57">
        <f t="shared" si="676"/>
        <v>0</v>
      </c>
      <c r="R1775" s="57">
        <f t="shared" si="677"/>
        <v>0</v>
      </c>
      <c r="S1775" s="57">
        <f t="shared" si="678"/>
        <v>0</v>
      </c>
      <c r="T1775" s="57">
        <f t="shared" si="679"/>
        <v>0</v>
      </c>
      <c r="U1775" s="57">
        <f t="shared" si="680"/>
        <v>0</v>
      </c>
      <c r="V1775" s="58">
        <f t="shared" si="681"/>
        <v>0</v>
      </c>
      <c r="W1775" s="58">
        <f t="shared" si="682"/>
        <v>0</v>
      </c>
      <c r="X1775" s="58">
        <f t="shared" si="683"/>
        <v>0</v>
      </c>
      <c r="Y1775" s="58">
        <f t="shared" si="684"/>
        <v>0</v>
      </c>
      <c r="Z1775">
        <f t="shared" si="668"/>
        <v>241928</v>
      </c>
    </row>
    <row r="1776" spans="1:26" x14ac:dyDescent="0.3">
      <c r="A1776" s="56" t="str">
        <f t="shared" si="670"/>
        <v>OUT TIME</v>
      </c>
      <c r="B1776" s="56" t="str">
        <f t="shared" si="662"/>
        <v>ultimo</v>
      </c>
      <c r="C1776" s="55">
        <f t="shared" si="685"/>
        <v>5</v>
      </c>
      <c r="D1776" t="str">
        <f t="shared" si="685"/>
        <v>Darién</v>
      </c>
      <c r="E1776" s="23">
        <f t="shared" si="671"/>
        <v>44121</v>
      </c>
      <c r="F1776" s="54">
        <f t="shared" si="672"/>
        <v>137</v>
      </c>
      <c r="G1776" cm="1">
        <f t="array" ref="G1776">+INDEX('Casos ACUM Prov'!$CK$3:$OM$16,'TODO PROVINCIA'!C1776+1,'TODO PROVINCIA'!F1776)</f>
        <v>0</v>
      </c>
      <c r="H1776">
        <f t="shared" si="664"/>
        <v>0</v>
      </c>
      <c r="I1776" cm="1">
        <f t="array" ref="I1776">+INDEX('Muertes-PROV'!$C$3:$GE$16,$C1776+1,$F1776)</f>
        <v>0</v>
      </c>
      <c r="J1776">
        <f t="shared" si="665"/>
        <v>0</v>
      </c>
      <c r="K1776" cm="1">
        <f t="array" ref="K1776">+INDEX('rECUPERA-prov'!$C$3:$LA$16,$C1776+1,$F1776)</f>
        <v>0</v>
      </c>
      <c r="L1776">
        <f t="shared" si="666"/>
        <v>0</v>
      </c>
      <c r="M1776">
        <f t="shared" si="673"/>
        <v>0</v>
      </c>
      <c r="N1776">
        <f t="shared" si="667"/>
        <v>0</v>
      </c>
      <c r="O1776" s="57">
        <f t="shared" si="674"/>
        <v>0</v>
      </c>
      <c r="P1776" s="57">
        <f t="shared" si="675"/>
        <v>0</v>
      </c>
      <c r="Q1776" s="57">
        <f t="shared" si="676"/>
        <v>0</v>
      </c>
      <c r="R1776" s="57">
        <f t="shared" si="677"/>
        <v>0</v>
      </c>
      <c r="S1776" s="57">
        <f t="shared" si="678"/>
        <v>0</v>
      </c>
      <c r="T1776" s="57">
        <f t="shared" si="679"/>
        <v>0</v>
      </c>
      <c r="U1776" s="57">
        <f t="shared" si="680"/>
        <v>0</v>
      </c>
      <c r="V1776" s="58">
        <f t="shared" si="681"/>
        <v>0</v>
      </c>
      <c r="W1776" s="58">
        <f t="shared" si="682"/>
        <v>0</v>
      </c>
      <c r="X1776" s="58">
        <f t="shared" si="683"/>
        <v>0</v>
      </c>
      <c r="Y1776" s="58">
        <f t="shared" si="684"/>
        <v>0</v>
      </c>
      <c r="Z1776">
        <f t="shared" si="668"/>
        <v>10001</v>
      </c>
    </row>
    <row r="1777" spans="1:26" x14ac:dyDescent="0.3">
      <c r="A1777" s="56" t="str">
        <f t="shared" si="670"/>
        <v>OUT TIME</v>
      </c>
      <c r="B1777" s="56" t="str">
        <f t="shared" si="662"/>
        <v>ultimo</v>
      </c>
      <c r="C1777" s="55">
        <f t="shared" si="685"/>
        <v>6</v>
      </c>
      <c r="D1777" t="str">
        <f t="shared" si="685"/>
        <v>Herrera</v>
      </c>
      <c r="E1777" s="23">
        <f t="shared" si="671"/>
        <v>44121</v>
      </c>
      <c r="F1777" s="54">
        <f t="shared" si="672"/>
        <v>137</v>
      </c>
      <c r="G1777" cm="1">
        <f t="array" ref="G1777">+INDEX('Casos ACUM Prov'!$CK$3:$OM$16,'TODO PROVINCIA'!C1777+1,'TODO PROVINCIA'!F1777)</f>
        <v>0</v>
      </c>
      <c r="H1777">
        <f t="shared" si="664"/>
        <v>0</v>
      </c>
      <c r="I1777" cm="1">
        <f t="array" ref="I1777">+INDEX('Muertes-PROV'!$C$3:$GE$16,$C1777+1,$F1777)</f>
        <v>0</v>
      </c>
      <c r="J1777">
        <f t="shared" si="665"/>
        <v>0</v>
      </c>
      <c r="K1777" cm="1">
        <f t="array" ref="K1777">+INDEX('rECUPERA-prov'!$C$3:$LA$16,$C1777+1,$F1777)</f>
        <v>0</v>
      </c>
      <c r="L1777">
        <f t="shared" si="666"/>
        <v>0</v>
      </c>
      <c r="M1777">
        <f t="shared" si="673"/>
        <v>0</v>
      </c>
      <c r="N1777">
        <f t="shared" si="667"/>
        <v>0</v>
      </c>
      <c r="O1777" s="57">
        <f t="shared" si="674"/>
        <v>0</v>
      </c>
      <c r="P1777" s="57">
        <f t="shared" si="675"/>
        <v>0</v>
      </c>
      <c r="Q1777" s="57">
        <f t="shared" si="676"/>
        <v>0</v>
      </c>
      <c r="R1777" s="57">
        <f t="shared" si="677"/>
        <v>0</v>
      </c>
      <c r="S1777" s="57">
        <f t="shared" si="678"/>
        <v>0</v>
      </c>
      <c r="T1777" s="57">
        <f t="shared" si="679"/>
        <v>0</v>
      </c>
      <c r="U1777" s="57">
        <f t="shared" si="680"/>
        <v>0</v>
      </c>
      <c r="V1777" s="58">
        <f t="shared" si="681"/>
        <v>0</v>
      </c>
      <c r="W1777" s="58">
        <f t="shared" si="682"/>
        <v>0</v>
      </c>
      <c r="X1777" s="58">
        <f t="shared" si="683"/>
        <v>0</v>
      </c>
      <c r="Y1777" s="58">
        <f t="shared" si="684"/>
        <v>0</v>
      </c>
      <c r="Z1777">
        <f t="shared" si="668"/>
        <v>33109</v>
      </c>
    </row>
    <row r="1778" spans="1:26" x14ac:dyDescent="0.3">
      <c r="A1778" s="56" t="str">
        <f t="shared" si="670"/>
        <v>OUT TIME</v>
      </c>
      <c r="B1778" s="56" t="str">
        <f t="shared" si="662"/>
        <v>ultimo</v>
      </c>
      <c r="C1778" s="55">
        <f t="shared" si="685"/>
        <v>7</v>
      </c>
      <c r="D1778" t="str">
        <f t="shared" si="685"/>
        <v>Los Santos</v>
      </c>
      <c r="E1778" s="23">
        <f t="shared" si="671"/>
        <v>44121</v>
      </c>
      <c r="F1778" s="54">
        <f t="shared" si="672"/>
        <v>137</v>
      </c>
      <c r="G1778" cm="1">
        <f t="array" ref="G1778">+INDEX('Casos ACUM Prov'!$CK$3:$OM$16,'TODO PROVINCIA'!C1778+1,'TODO PROVINCIA'!F1778)</f>
        <v>0</v>
      </c>
      <c r="H1778">
        <f t="shared" si="664"/>
        <v>0</v>
      </c>
      <c r="I1778" cm="1">
        <f t="array" ref="I1778">+INDEX('Muertes-PROV'!$C$3:$GE$16,$C1778+1,$F1778)</f>
        <v>0</v>
      </c>
      <c r="J1778">
        <f t="shared" si="665"/>
        <v>0</v>
      </c>
      <c r="K1778" cm="1">
        <f t="array" ref="K1778">+INDEX('rECUPERA-prov'!$C$3:$LA$16,$C1778+1,$F1778)</f>
        <v>0</v>
      </c>
      <c r="L1778">
        <f t="shared" si="666"/>
        <v>0</v>
      </c>
      <c r="M1778">
        <f t="shared" si="673"/>
        <v>0</v>
      </c>
      <c r="N1778">
        <f t="shared" si="667"/>
        <v>0</v>
      </c>
      <c r="O1778" s="57">
        <f t="shared" si="674"/>
        <v>0</v>
      </c>
      <c r="P1778" s="57">
        <f t="shared" si="675"/>
        <v>0</v>
      </c>
      <c r="Q1778" s="57">
        <f t="shared" si="676"/>
        <v>0</v>
      </c>
      <c r="R1778" s="57">
        <f t="shared" si="677"/>
        <v>0</v>
      </c>
      <c r="S1778" s="57">
        <f t="shared" si="678"/>
        <v>0</v>
      </c>
      <c r="T1778" s="57">
        <f t="shared" si="679"/>
        <v>0</v>
      </c>
      <c r="U1778" s="57">
        <f t="shared" si="680"/>
        <v>0</v>
      </c>
      <c r="V1778" s="58">
        <f t="shared" si="681"/>
        <v>0</v>
      </c>
      <c r="W1778" s="58">
        <f t="shared" si="682"/>
        <v>0</v>
      </c>
      <c r="X1778" s="58">
        <f t="shared" si="683"/>
        <v>0</v>
      </c>
      <c r="Y1778" s="58">
        <f t="shared" si="684"/>
        <v>0</v>
      </c>
      <c r="Z1778">
        <f t="shared" si="668"/>
        <v>156747</v>
      </c>
    </row>
    <row r="1779" spans="1:26" x14ac:dyDescent="0.3">
      <c r="A1779" s="56" t="str">
        <f t="shared" si="670"/>
        <v>OUT TIME</v>
      </c>
      <c r="B1779" s="56" t="str">
        <f t="shared" si="662"/>
        <v>ultimo</v>
      </c>
      <c r="C1779" s="55">
        <f t="shared" si="685"/>
        <v>8</v>
      </c>
      <c r="D1779" t="str">
        <f t="shared" si="685"/>
        <v>Panamá</v>
      </c>
      <c r="E1779" s="23">
        <f t="shared" si="671"/>
        <v>44121</v>
      </c>
      <c r="F1779" s="54">
        <f t="shared" si="672"/>
        <v>137</v>
      </c>
      <c r="G1779" cm="1">
        <f t="array" ref="G1779">+INDEX('Casos ACUM Prov'!$CK$3:$OM$16,'TODO PROVINCIA'!C1779+1,'TODO PROVINCIA'!F1779)</f>
        <v>0</v>
      </c>
      <c r="H1779">
        <f t="shared" si="664"/>
        <v>0</v>
      </c>
      <c r="I1779" cm="1">
        <f t="array" ref="I1779">+INDEX('Muertes-PROV'!$C$3:$GE$16,$C1779+1,$F1779)</f>
        <v>0</v>
      </c>
      <c r="J1779">
        <f t="shared" si="665"/>
        <v>0</v>
      </c>
      <c r="K1779" cm="1">
        <f t="array" ref="K1779">+INDEX('rECUPERA-prov'!$C$3:$LA$16,$C1779+1,$F1779)</f>
        <v>0</v>
      </c>
      <c r="L1779">
        <f t="shared" si="666"/>
        <v>0</v>
      </c>
      <c r="M1779">
        <f t="shared" si="673"/>
        <v>0</v>
      </c>
      <c r="N1779">
        <f t="shared" si="667"/>
        <v>0</v>
      </c>
      <c r="O1779" s="57">
        <f t="shared" si="674"/>
        <v>0</v>
      </c>
      <c r="P1779" s="57">
        <f t="shared" si="675"/>
        <v>0</v>
      </c>
      <c r="Q1779" s="57">
        <f t="shared" si="676"/>
        <v>0</v>
      </c>
      <c r="R1779" s="57">
        <f t="shared" si="677"/>
        <v>0</v>
      </c>
      <c r="S1779" s="57">
        <f t="shared" si="678"/>
        <v>0</v>
      </c>
      <c r="T1779" s="57">
        <f t="shared" si="679"/>
        <v>0</v>
      </c>
      <c r="U1779" s="57">
        <f t="shared" si="680"/>
        <v>0</v>
      </c>
      <c r="V1779" s="58">
        <f t="shared" si="681"/>
        <v>0</v>
      </c>
      <c r="W1779" s="58">
        <f t="shared" si="682"/>
        <v>0</v>
      </c>
      <c r="X1779" s="58">
        <f t="shared" si="683"/>
        <v>0</v>
      </c>
      <c r="Y1779" s="58">
        <f t="shared" si="684"/>
        <v>0</v>
      </c>
      <c r="Z1779">
        <f t="shared" si="668"/>
        <v>109955</v>
      </c>
    </row>
    <row r="1780" spans="1:26" x14ac:dyDescent="0.3">
      <c r="A1780" s="56" t="str">
        <f t="shared" si="670"/>
        <v>OUT TIME</v>
      </c>
      <c r="B1780" s="56" t="str">
        <f t="shared" si="662"/>
        <v>ultimo</v>
      </c>
      <c r="C1780" s="55">
        <f t="shared" si="685"/>
        <v>9</v>
      </c>
      <c r="D1780" t="str">
        <f t="shared" si="685"/>
        <v>Veraguas</v>
      </c>
      <c r="E1780" s="23">
        <f t="shared" si="671"/>
        <v>44121</v>
      </c>
      <c r="F1780" s="54">
        <f t="shared" si="672"/>
        <v>137</v>
      </c>
      <c r="G1780" cm="1">
        <f t="array" ref="G1780">+INDEX('Casos ACUM Prov'!$CK$3:$OM$16,'TODO PROVINCIA'!C1780+1,'TODO PROVINCIA'!F1780)</f>
        <v>0</v>
      </c>
      <c r="H1780">
        <f t="shared" si="664"/>
        <v>0</v>
      </c>
      <c r="I1780" cm="1">
        <f t="array" ref="I1780">+INDEX('Muertes-PROV'!$C$3:$GE$16,$C1780+1,$F1780)</f>
        <v>0</v>
      </c>
      <c r="J1780">
        <f t="shared" si="665"/>
        <v>0</v>
      </c>
      <c r="K1780" cm="1">
        <f t="array" ref="K1780">+INDEX('rECUPERA-prov'!$C$3:$LA$16,$C1780+1,$F1780)</f>
        <v>0</v>
      </c>
      <c r="L1780">
        <f t="shared" si="666"/>
        <v>0</v>
      </c>
      <c r="M1780">
        <f t="shared" si="673"/>
        <v>0</v>
      </c>
      <c r="N1780">
        <f t="shared" si="667"/>
        <v>0</v>
      </c>
      <c r="O1780" s="57">
        <f t="shared" si="674"/>
        <v>0</v>
      </c>
      <c r="P1780" s="57">
        <f t="shared" si="675"/>
        <v>0</v>
      </c>
      <c r="Q1780" s="57">
        <f t="shared" si="676"/>
        <v>0</v>
      </c>
      <c r="R1780" s="57">
        <f t="shared" si="677"/>
        <v>0</v>
      </c>
      <c r="S1780" s="57">
        <f t="shared" si="678"/>
        <v>0</v>
      </c>
      <c r="T1780" s="57">
        <f t="shared" si="679"/>
        <v>0</v>
      </c>
      <c r="U1780" s="57">
        <f t="shared" si="680"/>
        <v>0</v>
      </c>
      <c r="V1780" s="58">
        <f t="shared" si="681"/>
        <v>0</v>
      </c>
      <c r="W1780" s="58">
        <f t="shared" si="682"/>
        <v>0</v>
      </c>
      <c r="X1780" s="58">
        <f t="shared" si="683"/>
        <v>0</v>
      </c>
      <c r="Y1780" s="58">
        <f t="shared" si="684"/>
        <v>0</v>
      </c>
      <c r="Z1780">
        <f t="shared" si="668"/>
        <v>109955</v>
      </c>
    </row>
    <row r="1781" spans="1:26" x14ac:dyDescent="0.3">
      <c r="A1781" s="56" t="str">
        <f t="shared" si="670"/>
        <v>OUT TIME</v>
      </c>
      <c r="B1781" s="56" t="str">
        <f t="shared" si="662"/>
        <v>ultimo</v>
      </c>
      <c r="C1781" s="55">
        <f t="shared" si="685"/>
        <v>10</v>
      </c>
      <c r="D1781" t="str">
        <f t="shared" si="685"/>
        <v>Comarca Kuna Yala</v>
      </c>
      <c r="E1781" s="23">
        <f t="shared" si="671"/>
        <v>44121</v>
      </c>
      <c r="F1781" s="54">
        <f t="shared" si="672"/>
        <v>137</v>
      </c>
      <c r="G1781" cm="1">
        <f t="array" ref="G1781">+INDEX('Casos ACUM Prov'!$CK$3:$OM$16,'TODO PROVINCIA'!C1781+1,'TODO PROVINCIA'!F1781)</f>
        <v>0</v>
      </c>
      <c r="H1781">
        <f t="shared" si="664"/>
        <v>0</v>
      </c>
      <c r="I1781" cm="1">
        <f t="array" ref="I1781">+INDEX('Muertes-PROV'!$C$3:$GE$16,$C1781+1,$F1781)</f>
        <v>0</v>
      </c>
      <c r="J1781">
        <f t="shared" si="665"/>
        <v>0</v>
      </c>
      <c r="K1781" cm="1">
        <f t="array" ref="K1781">+INDEX('rECUPERA-prov'!$C$3:$LA$16,$C1781+1,$F1781)</f>
        <v>0</v>
      </c>
      <c r="L1781">
        <f t="shared" si="666"/>
        <v>0</v>
      </c>
      <c r="M1781">
        <f t="shared" si="673"/>
        <v>0</v>
      </c>
      <c r="N1781">
        <f t="shared" si="667"/>
        <v>0</v>
      </c>
      <c r="O1781" s="57">
        <f t="shared" si="674"/>
        <v>0</v>
      </c>
      <c r="P1781" s="57">
        <f t="shared" si="675"/>
        <v>0</v>
      </c>
      <c r="Q1781" s="57">
        <f t="shared" si="676"/>
        <v>0</v>
      </c>
      <c r="R1781" s="57">
        <f t="shared" si="677"/>
        <v>0</v>
      </c>
      <c r="S1781" s="57">
        <f t="shared" si="678"/>
        <v>0</v>
      </c>
      <c r="T1781" s="57">
        <f t="shared" si="679"/>
        <v>0</v>
      </c>
      <c r="U1781" s="57">
        <f t="shared" si="680"/>
        <v>0</v>
      </c>
      <c r="V1781" s="58">
        <f t="shared" si="681"/>
        <v>0</v>
      </c>
      <c r="W1781" s="58">
        <f t="shared" si="682"/>
        <v>0</v>
      </c>
      <c r="X1781" s="58">
        <f t="shared" si="683"/>
        <v>0</v>
      </c>
      <c r="Y1781" s="58">
        <f t="shared" si="684"/>
        <v>0</v>
      </c>
      <c r="Z1781">
        <f t="shared" si="668"/>
        <v>89592</v>
      </c>
    </row>
    <row r="1782" spans="1:26" x14ac:dyDescent="0.3">
      <c r="A1782" s="56" t="str">
        <f t="shared" si="670"/>
        <v>OUT TIME</v>
      </c>
      <c r="B1782" s="56" t="str">
        <f t="shared" si="662"/>
        <v>ultimo</v>
      </c>
      <c r="C1782" s="55">
        <f t="shared" si="685"/>
        <v>11</v>
      </c>
      <c r="D1782" t="str">
        <f t="shared" si="685"/>
        <v>Comarca Emberá Wounaán</v>
      </c>
      <c r="E1782" s="23">
        <f t="shared" si="671"/>
        <v>44121</v>
      </c>
      <c r="F1782" s="54">
        <f t="shared" si="672"/>
        <v>137</v>
      </c>
      <c r="G1782" cm="1">
        <f t="array" ref="G1782">+INDEX('Casos ACUM Prov'!$CK$3:$OM$16,'TODO PROVINCIA'!C1782+1,'TODO PROVINCIA'!F1782)</f>
        <v>0</v>
      </c>
      <c r="H1782">
        <f t="shared" si="664"/>
        <v>0</v>
      </c>
      <c r="I1782" cm="1">
        <f t="array" ref="I1782">+INDEX('Muertes-PROV'!$C$3:$GE$16,$C1782+1,$F1782)</f>
        <v>0</v>
      </c>
      <c r="J1782">
        <f t="shared" si="665"/>
        <v>0</v>
      </c>
      <c r="K1782" cm="1">
        <f t="array" ref="K1782">+INDEX('rECUPERA-prov'!$C$3:$LA$16,$C1782+1,$F1782)</f>
        <v>0</v>
      </c>
      <c r="L1782">
        <f t="shared" si="666"/>
        <v>0</v>
      </c>
      <c r="M1782">
        <f t="shared" si="673"/>
        <v>0</v>
      </c>
      <c r="N1782">
        <f t="shared" si="667"/>
        <v>0</v>
      </c>
      <c r="O1782" s="57">
        <f t="shared" si="674"/>
        <v>0</v>
      </c>
      <c r="P1782" s="57">
        <f t="shared" si="675"/>
        <v>0</v>
      </c>
      <c r="Q1782" s="57">
        <f t="shared" si="676"/>
        <v>0</v>
      </c>
      <c r="R1782" s="57">
        <f t="shared" si="677"/>
        <v>0</v>
      </c>
      <c r="S1782" s="57">
        <f t="shared" si="678"/>
        <v>0</v>
      </c>
      <c r="T1782" s="57">
        <f t="shared" si="679"/>
        <v>0</v>
      </c>
      <c r="U1782" s="57">
        <f t="shared" si="680"/>
        <v>0</v>
      </c>
      <c r="V1782" s="58">
        <f t="shared" si="681"/>
        <v>0</v>
      </c>
      <c r="W1782" s="58">
        <f t="shared" si="682"/>
        <v>0</v>
      </c>
      <c r="X1782" s="58">
        <f t="shared" si="683"/>
        <v>0</v>
      </c>
      <c r="Y1782" s="58">
        <f t="shared" si="684"/>
        <v>0</v>
      </c>
      <c r="Z1782">
        <f t="shared" si="668"/>
        <v>1249032</v>
      </c>
    </row>
    <row r="1783" spans="1:26" x14ac:dyDescent="0.3">
      <c r="A1783" s="56" t="str">
        <f t="shared" si="670"/>
        <v>OUT TIME</v>
      </c>
      <c r="B1783" s="56" t="str">
        <f t="shared" si="662"/>
        <v>ultimo</v>
      </c>
      <c r="C1783" s="55">
        <f t="shared" si="685"/>
        <v>12</v>
      </c>
      <c r="D1783" t="str">
        <f t="shared" si="685"/>
        <v>Comarca Ngäbe Buglé</v>
      </c>
      <c r="E1783" s="23">
        <f t="shared" si="671"/>
        <v>44121</v>
      </c>
      <c r="F1783" s="54">
        <f t="shared" si="672"/>
        <v>137</v>
      </c>
      <c r="G1783" cm="1">
        <f t="array" ref="G1783">+INDEX('Casos ACUM Prov'!$CK$3:$OM$16,'TODO PROVINCIA'!C1783+1,'TODO PROVINCIA'!F1783)</f>
        <v>0</v>
      </c>
      <c r="H1783">
        <f t="shared" si="664"/>
        <v>0</v>
      </c>
      <c r="I1783" cm="1">
        <f t="array" ref="I1783">+INDEX('Muertes-PROV'!$C$3:$GE$16,$C1783+1,$F1783)</f>
        <v>0</v>
      </c>
      <c r="J1783">
        <f t="shared" si="665"/>
        <v>0</v>
      </c>
      <c r="K1783" cm="1">
        <f t="array" ref="K1783">+INDEX('rECUPERA-prov'!$C$3:$LA$16,$C1783+1,$F1783)</f>
        <v>0</v>
      </c>
      <c r="L1783">
        <f t="shared" si="666"/>
        <v>0</v>
      </c>
      <c r="M1783">
        <f t="shared" si="673"/>
        <v>0</v>
      </c>
      <c r="N1783">
        <f t="shared" si="667"/>
        <v>0</v>
      </c>
      <c r="O1783" s="57">
        <f t="shared" si="674"/>
        <v>0</v>
      </c>
      <c r="P1783" s="57">
        <f t="shared" si="675"/>
        <v>0</v>
      </c>
      <c r="Q1783" s="57">
        <f t="shared" si="676"/>
        <v>0</v>
      </c>
      <c r="R1783" s="57">
        <f t="shared" si="677"/>
        <v>0</v>
      </c>
      <c r="S1783" s="57">
        <f t="shared" si="678"/>
        <v>0</v>
      </c>
      <c r="T1783" s="57">
        <f t="shared" si="679"/>
        <v>0</v>
      </c>
      <c r="U1783" s="57">
        <f t="shared" si="680"/>
        <v>0</v>
      </c>
      <c r="V1783" s="58">
        <f t="shared" si="681"/>
        <v>0</v>
      </c>
      <c r="W1783" s="58">
        <f t="shared" si="682"/>
        <v>0</v>
      </c>
      <c r="X1783" s="58">
        <f t="shared" si="683"/>
        <v>0</v>
      </c>
      <c r="Y1783" s="58">
        <f t="shared" si="684"/>
        <v>0</v>
      </c>
      <c r="Z1783">
        <f t="shared" si="668"/>
        <v>464038</v>
      </c>
    </row>
    <row r="1784" spans="1:26" x14ac:dyDescent="0.3">
      <c r="A1784" s="56" t="str">
        <f t="shared" si="670"/>
        <v>OUT TIME</v>
      </c>
      <c r="B1784" s="56" t="str">
        <f t="shared" si="662"/>
        <v>ultimo</v>
      </c>
      <c r="C1784" s="55">
        <f t="shared" si="685"/>
        <v>13</v>
      </c>
      <c r="D1784" t="str">
        <f t="shared" si="685"/>
        <v>Panamá Oeste</v>
      </c>
      <c r="E1784" s="23">
        <f t="shared" si="671"/>
        <v>44121</v>
      </c>
      <c r="F1784" s="54">
        <f t="shared" si="672"/>
        <v>137</v>
      </c>
      <c r="G1784" cm="1">
        <f t="array" ref="G1784">+INDEX('Casos ACUM Prov'!$CK$3:$OM$16,'TODO PROVINCIA'!C1784+1,'TODO PROVINCIA'!F1784)</f>
        <v>0</v>
      </c>
      <c r="H1784">
        <f t="shared" si="664"/>
        <v>0</v>
      </c>
      <c r="I1784" cm="1">
        <f t="array" ref="I1784">+INDEX('Muertes-PROV'!$C$3:$GE$16,$C1784+1,$F1784)</f>
        <v>0</v>
      </c>
      <c r="J1784">
        <f t="shared" si="665"/>
        <v>0</v>
      </c>
      <c r="K1784" cm="1">
        <f t="array" ref="K1784">+INDEX('rECUPERA-prov'!$C$3:$LA$16,$C1784+1,$F1784)</f>
        <v>0</v>
      </c>
      <c r="L1784">
        <f t="shared" si="666"/>
        <v>0</v>
      </c>
      <c r="M1784">
        <f t="shared" si="673"/>
        <v>0</v>
      </c>
      <c r="N1784">
        <f t="shared" si="667"/>
        <v>0</v>
      </c>
      <c r="O1784" s="57">
        <f t="shared" si="674"/>
        <v>0</v>
      </c>
      <c r="P1784" s="57">
        <f t="shared" si="675"/>
        <v>0</v>
      </c>
      <c r="Q1784" s="57">
        <f t="shared" si="676"/>
        <v>0</v>
      </c>
      <c r="R1784" s="57">
        <f t="shared" si="677"/>
        <v>0</v>
      </c>
      <c r="S1784" s="57">
        <f t="shared" si="678"/>
        <v>0</v>
      </c>
      <c r="T1784" s="57">
        <f t="shared" si="679"/>
        <v>0</v>
      </c>
      <c r="U1784" s="57">
        <f t="shared" si="680"/>
        <v>0</v>
      </c>
      <c r="V1784" s="58">
        <f t="shared" si="681"/>
        <v>0</v>
      </c>
      <c r="W1784" s="58">
        <f t="shared" si="682"/>
        <v>0</v>
      </c>
      <c r="X1784" s="58">
        <f t="shared" si="683"/>
        <v>0</v>
      </c>
      <c r="Y1784" s="58">
        <f t="shared" si="684"/>
        <v>0</v>
      </c>
      <c r="Z1784">
        <f t="shared" si="668"/>
        <v>226991</v>
      </c>
    </row>
    <row r="1785" spans="1:26" x14ac:dyDescent="0.3">
      <c r="A1785" s="56" t="str">
        <f t="shared" si="670"/>
        <v>OUT TIME</v>
      </c>
      <c r="B1785" s="56" t="str">
        <f t="shared" si="662"/>
        <v>ultimo</v>
      </c>
      <c r="C1785" s="55">
        <f t="shared" si="685"/>
        <v>1</v>
      </c>
      <c r="D1785" t="str">
        <f t="shared" si="685"/>
        <v>Bocas del Toro</v>
      </c>
      <c r="E1785" s="23">
        <f t="shared" si="671"/>
        <v>44122</v>
      </c>
      <c r="F1785" s="54">
        <f t="shared" si="672"/>
        <v>138</v>
      </c>
      <c r="G1785" cm="1">
        <f t="array" ref="G1785">+INDEX('Casos ACUM Prov'!$CK$3:$OM$16,'TODO PROVINCIA'!C1785+1,'TODO PROVINCIA'!F1785)</f>
        <v>0</v>
      </c>
      <c r="H1785">
        <f t="shared" si="664"/>
        <v>0</v>
      </c>
      <c r="I1785" cm="1">
        <f t="array" ref="I1785">+INDEX('Muertes-PROV'!$C$3:$GE$16,$C1785+1,$F1785)</f>
        <v>0</v>
      </c>
      <c r="J1785">
        <f t="shared" si="665"/>
        <v>0</v>
      </c>
      <c r="K1785" cm="1">
        <f t="array" ref="K1785">+INDEX('rECUPERA-prov'!$C$3:$LA$16,$C1785+1,$F1785)</f>
        <v>0</v>
      </c>
      <c r="L1785">
        <f t="shared" si="666"/>
        <v>0</v>
      </c>
      <c r="M1785">
        <f t="shared" si="673"/>
        <v>0</v>
      </c>
      <c r="N1785">
        <f t="shared" si="667"/>
        <v>0</v>
      </c>
      <c r="O1785" s="57">
        <f t="shared" si="674"/>
        <v>0</v>
      </c>
      <c r="P1785" s="57">
        <f t="shared" si="675"/>
        <v>0</v>
      </c>
      <c r="Q1785" s="57">
        <f t="shared" si="676"/>
        <v>0</v>
      </c>
      <c r="R1785" s="57">
        <f t="shared" si="677"/>
        <v>0</v>
      </c>
      <c r="S1785" s="57">
        <f t="shared" si="678"/>
        <v>0</v>
      </c>
      <c r="T1785" s="57">
        <f t="shared" si="679"/>
        <v>0</v>
      </c>
      <c r="U1785" s="57">
        <f t="shared" si="680"/>
        <v>0</v>
      </c>
      <c r="V1785" s="58">
        <f t="shared" si="681"/>
        <v>0</v>
      </c>
      <c r="W1785" s="58">
        <f t="shared" si="682"/>
        <v>0</v>
      </c>
      <c r="X1785" s="58">
        <f t="shared" si="683"/>
        <v>0</v>
      </c>
      <c r="Y1785" s="58">
        <f t="shared" si="684"/>
        <v>0</v>
      </c>
      <c r="Z1785">
        <f t="shared" si="668"/>
        <v>125461</v>
      </c>
    </row>
    <row r="1786" spans="1:26" x14ac:dyDescent="0.3">
      <c r="A1786" s="56" t="str">
        <f t="shared" si="670"/>
        <v>OUT TIME</v>
      </c>
      <c r="B1786" s="56" t="str">
        <f t="shared" si="662"/>
        <v>ultimo</v>
      </c>
      <c r="C1786" s="55">
        <f t="shared" si="685"/>
        <v>2</v>
      </c>
      <c r="D1786" t="str">
        <f t="shared" si="685"/>
        <v>Coclé</v>
      </c>
      <c r="E1786" s="23">
        <f t="shared" si="671"/>
        <v>44122</v>
      </c>
      <c r="F1786" s="54">
        <f t="shared" si="672"/>
        <v>138</v>
      </c>
      <c r="G1786" cm="1">
        <f t="array" ref="G1786">+INDEX('Casos ACUM Prov'!$CK$3:$OM$16,'TODO PROVINCIA'!C1786+1,'TODO PROVINCIA'!F1786)</f>
        <v>0</v>
      </c>
      <c r="H1786">
        <f t="shared" si="664"/>
        <v>0</v>
      </c>
      <c r="I1786" cm="1">
        <f t="array" ref="I1786">+INDEX('Muertes-PROV'!$C$3:$GE$16,$C1786+1,$F1786)</f>
        <v>0</v>
      </c>
      <c r="J1786">
        <f t="shared" si="665"/>
        <v>0</v>
      </c>
      <c r="K1786" cm="1">
        <f t="array" ref="K1786">+INDEX('rECUPERA-prov'!$C$3:$LA$16,$C1786+1,$F1786)</f>
        <v>0</v>
      </c>
      <c r="L1786">
        <f t="shared" si="666"/>
        <v>0</v>
      </c>
      <c r="M1786">
        <f t="shared" si="673"/>
        <v>0</v>
      </c>
      <c r="N1786">
        <f t="shared" si="667"/>
        <v>0</v>
      </c>
      <c r="O1786" s="57">
        <f t="shared" si="674"/>
        <v>0</v>
      </c>
      <c r="P1786" s="57">
        <f t="shared" si="675"/>
        <v>0</v>
      </c>
      <c r="Q1786" s="57">
        <f t="shared" si="676"/>
        <v>0</v>
      </c>
      <c r="R1786" s="57">
        <f t="shared" si="677"/>
        <v>0</v>
      </c>
      <c r="S1786" s="57">
        <f t="shared" si="678"/>
        <v>0</v>
      </c>
      <c r="T1786" s="57">
        <f t="shared" si="679"/>
        <v>0</v>
      </c>
      <c r="U1786" s="57">
        <f t="shared" si="680"/>
        <v>0</v>
      </c>
      <c r="V1786" s="58">
        <f t="shared" si="681"/>
        <v>0</v>
      </c>
      <c r="W1786" s="58">
        <f t="shared" si="682"/>
        <v>0</v>
      </c>
      <c r="X1786" s="58">
        <f t="shared" si="683"/>
        <v>0</v>
      </c>
      <c r="Y1786" s="58">
        <f t="shared" si="684"/>
        <v>0</v>
      </c>
      <c r="Z1786">
        <f t="shared" si="668"/>
        <v>416873</v>
      </c>
    </row>
    <row r="1787" spans="1:26" x14ac:dyDescent="0.3">
      <c r="A1787" s="56" t="str">
        <f t="shared" si="670"/>
        <v>OUT TIME</v>
      </c>
      <c r="B1787" s="56" t="str">
        <f t="shared" si="662"/>
        <v>ultimo</v>
      </c>
      <c r="C1787" s="55">
        <f t="shared" si="685"/>
        <v>3</v>
      </c>
      <c r="D1787" t="str">
        <f t="shared" si="685"/>
        <v>Colón</v>
      </c>
      <c r="E1787" s="23">
        <f t="shared" si="671"/>
        <v>44122</v>
      </c>
      <c r="F1787" s="54">
        <f t="shared" si="672"/>
        <v>138</v>
      </c>
      <c r="G1787" cm="1">
        <f t="array" ref="G1787">+INDEX('Casos ACUM Prov'!$CK$3:$OM$16,'TODO PROVINCIA'!C1787+1,'TODO PROVINCIA'!F1787)</f>
        <v>0</v>
      </c>
      <c r="H1787">
        <f t="shared" si="664"/>
        <v>0</v>
      </c>
      <c r="I1787" cm="1">
        <f t="array" ref="I1787">+INDEX('Muertes-PROV'!$C$3:$GE$16,$C1787+1,$F1787)</f>
        <v>0</v>
      </c>
      <c r="J1787">
        <f t="shared" si="665"/>
        <v>0</v>
      </c>
      <c r="K1787" cm="1">
        <f t="array" ref="K1787">+INDEX('rECUPERA-prov'!$C$3:$LA$16,$C1787+1,$F1787)</f>
        <v>0</v>
      </c>
      <c r="L1787">
        <f t="shared" si="666"/>
        <v>0</v>
      </c>
      <c r="M1787">
        <f t="shared" si="673"/>
        <v>0</v>
      </c>
      <c r="N1787">
        <f t="shared" si="667"/>
        <v>0</v>
      </c>
      <c r="O1787" s="57">
        <f t="shared" si="674"/>
        <v>0</v>
      </c>
      <c r="P1787" s="57">
        <f t="shared" si="675"/>
        <v>0</v>
      </c>
      <c r="Q1787" s="57">
        <f t="shared" si="676"/>
        <v>0</v>
      </c>
      <c r="R1787" s="57">
        <f t="shared" si="677"/>
        <v>0</v>
      </c>
      <c r="S1787" s="57">
        <f t="shared" si="678"/>
        <v>0</v>
      </c>
      <c r="T1787" s="57">
        <f t="shared" si="679"/>
        <v>0</v>
      </c>
      <c r="U1787" s="57">
        <f t="shared" si="680"/>
        <v>0</v>
      </c>
      <c r="V1787" s="58">
        <f t="shared" si="681"/>
        <v>0</v>
      </c>
      <c r="W1787" s="58">
        <f t="shared" si="682"/>
        <v>0</v>
      </c>
      <c r="X1787" s="58">
        <f t="shared" si="683"/>
        <v>0</v>
      </c>
      <c r="Y1787" s="58">
        <f t="shared" si="684"/>
        <v>0</v>
      </c>
      <c r="Z1787">
        <f t="shared" si="668"/>
        <v>233708</v>
      </c>
    </row>
    <row r="1788" spans="1:26" x14ac:dyDescent="0.3">
      <c r="A1788" s="56" t="str">
        <f t="shared" si="670"/>
        <v>OUT TIME</v>
      </c>
      <c r="B1788" s="56" t="str">
        <f t="shared" si="662"/>
        <v>ultimo</v>
      </c>
      <c r="C1788" s="55">
        <f t="shared" ref="C1788:D1803" si="686">+C1775</f>
        <v>4</v>
      </c>
      <c r="D1788" t="str">
        <f t="shared" si="686"/>
        <v>Chiriquí</v>
      </c>
      <c r="E1788" s="23">
        <f t="shared" si="671"/>
        <v>44122</v>
      </c>
      <c r="F1788" s="54">
        <f t="shared" si="672"/>
        <v>138</v>
      </c>
      <c r="G1788" cm="1">
        <f t="array" ref="G1788">+INDEX('Casos ACUM Prov'!$CK$3:$OM$16,'TODO PROVINCIA'!C1788+1,'TODO PROVINCIA'!F1788)</f>
        <v>0</v>
      </c>
      <c r="H1788">
        <f t="shared" si="664"/>
        <v>0</v>
      </c>
      <c r="I1788" cm="1">
        <f t="array" ref="I1788">+INDEX('Muertes-PROV'!$C$3:$GE$16,$C1788+1,$F1788)</f>
        <v>0</v>
      </c>
      <c r="J1788">
        <f t="shared" si="665"/>
        <v>0</v>
      </c>
      <c r="K1788" cm="1">
        <f t="array" ref="K1788">+INDEX('rECUPERA-prov'!$C$3:$LA$16,$C1788+1,$F1788)</f>
        <v>0</v>
      </c>
      <c r="L1788">
        <f t="shared" si="666"/>
        <v>0</v>
      </c>
      <c r="M1788">
        <f t="shared" si="673"/>
        <v>0</v>
      </c>
      <c r="N1788">
        <f t="shared" si="667"/>
        <v>0</v>
      </c>
      <c r="O1788" s="57">
        <f t="shared" si="674"/>
        <v>0</v>
      </c>
      <c r="P1788" s="57">
        <f t="shared" si="675"/>
        <v>0</v>
      </c>
      <c r="Q1788" s="57">
        <f t="shared" si="676"/>
        <v>0</v>
      </c>
      <c r="R1788" s="57">
        <f t="shared" si="677"/>
        <v>0</v>
      </c>
      <c r="S1788" s="57">
        <f t="shared" si="678"/>
        <v>0</v>
      </c>
      <c r="T1788" s="57">
        <f t="shared" si="679"/>
        <v>0</v>
      </c>
      <c r="U1788" s="57">
        <f t="shared" si="680"/>
        <v>0</v>
      </c>
      <c r="V1788" s="58">
        <f t="shared" si="681"/>
        <v>0</v>
      </c>
      <c r="W1788" s="58">
        <f t="shared" si="682"/>
        <v>0</v>
      </c>
      <c r="X1788" s="58">
        <f t="shared" si="683"/>
        <v>0</v>
      </c>
      <c r="Y1788" s="58">
        <f t="shared" si="684"/>
        <v>0</v>
      </c>
      <c r="Z1788">
        <f t="shared" si="668"/>
        <v>241928</v>
      </c>
    </row>
    <row r="1789" spans="1:26" x14ac:dyDescent="0.3">
      <c r="A1789" s="56" t="str">
        <f t="shared" si="670"/>
        <v>OUT TIME</v>
      </c>
      <c r="B1789" s="56" t="str">
        <f t="shared" si="662"/>
        <v>ultimo</v>
      </c>
      <c r="C1789" s="55">
        <f t="shared" si="686"/>
        <v>5</v>
      </c>
      <c r="D1789" t="str">
        <f t="shared" si="686"/>
        <v>Darién</v>
      </c>
      <c r="E1789" s="23">
        <f t="shared" si="671"/>
        <v>44122</v>
      </c>
      <c r="F1789" s="54">
        <f t="shared" si="672"/>
        <v>138</v>
      </c>
      <c r="G1789" cm="1">
        <f t="array" ref="G1789">+INDEX('Casos ACUM Prov'!$CK$3:$OM$16,'TODO PROVINCIA'!C1789+1,'TODO PROVINCIA'!F1789)</f>
        <v>0</v>
      </c>
      <c r="H1789">
        <f t="shared" si="664"/>
        <v>0</v>
      </c>
      <c r="I1789" cm="1">
        <f t="array" ref="I1789">+INDEX('Muertes-PROV'!$C$3:$GE$16,$C1789+1,$F1789)</f>
        <v>0</v>
      </c>
      <c r="J1789">
        <f t="shared" si="665"/>
        <v>0</v>
      </c>
      <c r="K1789" cm="1">
        <f t="array" ref="K1789">+INDEX('rECUPERA-prov'!$C$3:$LA$16,$C1789+1,$F1789)</f>
        <v>0</v>
      </c>
      <c r="L1789">
        <f t="shared" si="666"/>
        <v>0</v>
      </c>
      <c r="M1789">
        <f t="shared" si="673"/>
        <v>0</v>
      </c>
      <c r="N1789">
        <f t="shared" si="667"/>
        <v>0</v>
      </c>
      <c r="O1789" s="57">
        <f t="shared" si="674"/>
        <v>0</v>
      </c>
      <c r="P1789" s="57">
        <f t="shared" si="675"/>
        <v>0</v>
      </c>
      <c r="Q1789" s="57">
        <f t="shared" si="676"/>
        <v>0</v>
      </c>
      <c r="R1789" s="57">
        <f t="shared" si="677"/>
        <v>0</v>
      </c>
      <c r="S1789" s="57">
        <f t="shared" si="678"/>
        <v>0</v>
      </c>
      <c r="T1789" s="57">
        <f t="shared" si="679"/>
        <v>0</v>
      </c>
      <c r="U1789" s="57">
        <f t="shared" si="680"/>
        <v>0</v>
      </c>
      <c r="V1789" s="58">
        <f t="shared" si="681"/>
        <v>0</v>
      </c>
      <c r="W1789" s="58">
        <f t="shared" si="682"/>
        <v>0</v>
      </c>
      <c r="X1789" s="58">
        <f t="shared" si="683"/>
        <v>0</v>
      </c>
      <c r="Y1789" s="58">
        <f t="shared" si="684"/>
        <v>0</v>
      </c>
      <c r="Z1789">
        <f t="shared" si="668"/>
        <v>10001</v>
      </c>
    </row>
    <row r="1790" spans="1:26" x14ac:dyDescent="0.3">
      <c r="A1790" s="56" t="str">
        <f t="shared" si="670"/>
        <v>OUT TIME</v>
      </c>
      <c r="B1790" s="56" t="str">
        <f t="shared" si="662"/>
        <v>ultimo</v>
      </c>
      <c r="C1790" s="55">
        <f t="shared" si="686"/>
        <v>6</v>
      </c>
      <c r="D1790" t="str">
        <f t="shared" si="686"/>
        <v>Herrera</v>
      </c>
      <c r="E1790" s="23">
        <f t="shared" si="671"/>
        <v>44122</v>
      </c>
      <c r="F1790" s="54">
        <f t="shared" si="672"/>
        <v>138</v>
      </c>
      <c r="G1790" cm="1">
        <f t="array" ref="G1790">+INDEX('Casos ACUM Prov'!$CK$3:$OM$16,'TODO PROVINCIA'!C1790+1,'TODO PROVINCIA'!F1790)</f>
        <v>0</v>
      </c>
      <c r="H1790">
        <f t="shared" si="664"/>
        <v>0</v>
      </c>
      <c r="I1790" cm="1">
        <f t="array" ref="I1790">+INDEX('Muertes-PROV'!$C$3:$GE$16,$C1790+1,$F1790)</f>
        <v>0</v>
      </c>
      <c r="J1790">
        <f t="shared" si="665"/>
        <v>0</v>
      </c>
      <c r="K1790" cm="1">
        <f t="array" ref="K1790">+INDEX('rECUPERA-prov'!$C$3:$LA$16,$C1790+1,$F1790)</f>
        <v>0</v>
      </c>
      <c r="L1790">
        <f t="shared" si="666"/>
        <v>0</v>
      </c>
      <c r="M1790">
        <f t="shared" si="673"/>
        <v>0</v>
      </c>
      <c r="N1790">
        <f t="shared" si="667"/>
        <v>0</v>
      </c>
      <c r="O1790" s="57">
        <f t="shared" si="674"/>
        <v>0</v>
      </c>
      <c r="P1790" s="57">
        <f t="shared" si="675"/>
        <v>0</v>
      </c>
      <c r="Q1790" s="57">
        <f t="shared" si="676"/>
        <v>0</v>
      </c>
      <c r="R1790" s="57">
        <f t="shared" si="677"/>
        <v>0</v>
      </c>
      <c r="S1790" s="57">
        <f t="shared" si="678"/>
        <v>0</v>
      </c>
      <c r="T1790" s="57">
        <f t="shared" si="679"/>
        <v>0</v>
      </c>
      <c r="U1790" s="57">
        <f t="shared" si="680"/>
        <v>0</v>
      </c>
      <c r="V1790" s="58">
        <f t="shared" si="681"/>
        <v>0</v>
      </c>
      <c r="W1790" s="58">
        <f t="shared" si="682"/>
        <v>0</v>
      </c>
      <c r="X1790" s="58">
        <f t="shared" si="683"/>
        <v>0</v>
      </c>
      <c r="Y1790" s="58">
        <f t="shared" si="684"/>
        <v>0</v>
      </c>
      <c r="Z1790">
        <f t="shared" si="668"/>
        <v>33109</v>
      </c>
    </row>
    <row r="1791" spans="1:26" x14ac:dyDescent="0.3">
      <c r="A1791" s="56" t="str">
        <f t="shared" si="670"/>
        <v>OUT TIME</v>
      </c>
      <c r="B1791" s="56" t="str">
        <f t="shared" si="662"/>
        <v>ultimo</v>
      </c>
      <c r="C1791" s="55">
        <f t="shared" si="686"/>
        <v>7</v>
      </c>
      <c r="D1791" t="str">
        <f t="shared" si="686"/>
        <v>Los Santos</v>
      </c>
      <c r="E1791" s="23">
        <f t="shared" si="671"/>
        <v>44122</v>
      </c>
      <c r="F1791" s="54">
        <f t="shared" si="672"/>
        <v>138</v>
      </c>
      <c r="G1791" cm="1">
        <f t="array" ref="G1791">+INDEX('Casos ACUM Prov'!$CK$3:$OM$16,'TODO PROVINCIA'!C1791+1,'TODO PROVINCIA'!F1791)</f>
        <v>0</v>
      </c>
      <c r="H1791">
        <f t="shared" si="664"/>
        <v>0</v>
      </c>
      <c r="I1791" cm="1">
        <f t="array" ref="I1791">+INDEX('Muertes-PROV'!$C$3:$GE$16,$C1791+1,$F1791)</f>
        <v>0</v>
      </c>
      <c r="J1791">
        <f t="shared" si="665"/>
        <v>0</v>
      </c>
      <c r="K1791" cm="1">
        <f t="array" ref="K1791">+INDEX('rECUPERA-prov'!$C$3:$LA$16,$C1791+1,$F1791)</f>
        <v>0</v>
      </c>
      <c r="L1791">
        <f t="shared" si="666"/>
        <v>0</v>
      </c>
      <c r="M1791">
        <f t="shared" si="673"/>
        <v>0</v>
      </c>
      <c r="N1791">
        <f t="shared" si="667"/>
        <v>0</v>
      </c>
      <c r="O1791" s="57">
        <f t="shared" si="674"/>
        <v>0</v>
      </c>
      <c r="P1791" s="57">
        <f t="shared" si="675"/>
        <v>0</v>
      </c>
      <c r="Q1791" s="57">
        <f t="shared" si="676"/>
        <v>0</v>
      </c>
      <c r="R1791" s="57">
        <f t="shared" si="677"/>
        <v>0</v>
      </c>
      <c r="S1791" s="57">
        <f t="shared" si="678"/>
        <v>0</v>
      </c>
      <c r="T1791" s="57">
        <f t="shared" si="679"/>
        <v>0</v>
      </c>
      <c r="U1791" s="57">
        <f t="shared" si="680"/>
        <v>0</v>
      </c>
      <c r="V1791" s="58">
        <f t="shared" si="681"/>
        <v>0</v>
      </c>
      <c r="W1791" s="58">
        <f t="shared" si="682"/>
        <v>0</v>
      </c>
      <c r="X1791" s="58">
        <f t="shared" si="683"/>
        <v>0</v>
      </c>
      <c r="Y1791" s="58">
        <f t="shared" si="684"/>
        <v>0</v>
      </c>
      <c r="Z1791">
        <f t="shared" si="668"/>
        <v>156747</v>
      </c>
    </row>
    <row r="1792" spans="1:26" x14ac:dyDescent="0.3">
      <c r="A1792" s="56" t="str">
        <f t="shared" si="670"/>
        <v>OUT TIME</v>
      </c>
      <c r="B1792" s="56" t="str">
        <f t="shared" si="662"/>
        <v>ultimo</v>
      </c>
      <c r="C1792" s="55">
        <f t="shared" si="686"/>
        <v>8</v>
      </c>
      <c r="D1792" t="str">
        <f t="shared" si="686"/>
        <v>Panamá</v>
      </c>
      <c r="E1792" s="23">
        <f t="shared" si="671"/>
        <v>44122</v>
      </c>
      <c r="F1792" s="54">
        <f t="shared" si="672"/>
        <v>138</v>
      </c>
      <c r="G1792" cm="1">
        <f t="array" ref="G1792">+INDEX('Casos ACUM Prov'!$CK$3:$OM$16,'TODO PROVINCIA'!C1792+1,'TODO PROVINCIA'!F1792)</f>
        <v>0</v>
      </c>
      <c r="H1792">
        <f t="shared" si="664"/>
        <v>0</v>
      </c>
      <c r="I1792" cm="1">
        <f t="array" ref="I1792">+INDEX('Muertes-PROV'!$C$3:$GE$16,$C1792+1,$F1792)</f>
        <v>0</v>
      </c>
      <c r="J1792">
        <f t="shared" si="665"/>
        <v>0</v>
      </c>
      <c r="K1792" cm="1">
        <f t="array" ref="K1792">+INDEX('rECUPERA-prov'!$C$3:$LA$16,$C1792+1,$F1792)</f>
        <v>0</v>
      </c>
      <c r="L1792">
        <f t="shared" si="666"/>
        <v>0</v>
      </c>
      <c r="M1792">
        <f t="shared" si="673"/>
        <v>0</v>
      </c>
      <c r="N1792">
        <f t="shared" si="667"/>
        <v>0</v>
      </c>
      <c r="O1792" s="57">
        <f t="shared" si="674"/>
        <v>0</v>
      </c>
      <c r="P1792" s="57">
        <f t="shared" si="675"/>
        <v>0</v>
      </c>
      <c r="Q1792" s="57">
        <f t="shared" si="676"/>
        <v>0</v>
      </c>
      <c r="R1792" s="57">
        <f t="shared" si="677"/>
        <v>0</v>
      </c>
      <c r="S1792" s="57">
        <f t="shared" si="678"/>
        <v>0</v>
      </c>
      <c r="T1792" s="57">
        <f t="shared" si="679"/>
        <v>0</v>
      </c>
      <c r="U1792" s="57">
        <f t="shared" si="680"/>
        <v>0</v>
      </c>
      <c r="V1792" s="58">
        <f t="shared" si="681"/>
        <v>0</v>
      </c>
      <c r="W1792" s="58">
        <f t="shared" si="682"/>
        <v>0</v>
      </c>
      <c r="X1792" s="58">
        <f t="shared" si="683"/>
        <v>0</v>
      </c>
      <c r="Y1792" s="58">
        <f t="shared" si="684"/>
        <v>0</v>
      </c>
      <c r="Z1792">
        <f t="shared" si="668"/>
        <v>109955</v>
      </c>
    </row>
    <row r="1793" spans="1:26" x14ac:dyDescent="0.3">
      <c r="A1793" s="56" t="str">
        <f t="shared" si="670"/>
        <v>OUT TIME</v>
      </c>
      <c r="B1793" s="56" t="str">
        <f t="shared" si="662"/>
        <v>ultimo</v>
      </c>
      <c r="C1793" s="55">
        <f t="shared" si="686"/>
        <v>9</v>
      </c>
      <c r="D1793" t="str">
        <f t="shared" si="686"/>
        <v>Veraguas</v>
      </c>
      <c r="E1793" s="23">
        <f t="shared" si="671"/>
        <v>44122</v>
      </c>
      <c r="F1793" s="54">
        <f t="shared" si="672"/>
        <v>138</v>
      </c>
      <c r="G1793" cm="1">
        <f t="array" ref="G1793">+INDEX('Casos ACUM Prov'!$CK$3:$OM$16,'TODO PROVINCIA'!C1793+1,'TODO PROVINCIA'!F1793)</f>
        <v>0</v>
      </c>
      <c r="H1793">
        <f t="shared" si="664"/>
        <v>0</v>
      </c>
      <c r="I1793" cm="1">
        <f t="array" ref="I1793">+INDEX('Muertes-PROV'!$C$3:$GE$16,$C1793+1,$F1793)</f>
        <v>0</v>
      </c>
      <c r="J1793">
        <f t="shared" si="665"/>
        <v>0</v>
      </c>
      <c r="K1793" cm="1">
        <f t="array" ref="K1793">+INDEX('rECUPERA-prov'!$C$3:$LA$16,$C1793+1,$F1793)</f>
        <v>0</v>
      </c>
      <c r="L1793">
        <f t="shared" si="666"/>
        <v>0</v>
      </c>
      <c r="M1793">
        <f t="shared" si="673"/>
        <v>0</v>
      </c>
      <c r="N1793">
        <f t="shared" si="667"/>
        <v>0</v>
      </c>
      <c r="O1793" s="57">
        <f t="shared" si="674"/>
        <v>0</v>
      </c>
      <c r="P1793" s="57">
        <f t="shared" si="675"/>
        <v>0</v>
      </c>
      <c r="Q1793" s="57">
        <f t="shared" si="676"/>
        <v>0</v>
      </c>
      <c r="R1793" s="57">
        <f t="shared" si="677"/>
        <v>0</v>
      </c>
      <c r="S1793" s="57">
        <f t="shared" si="678"/>
        <v>0</v>
      </c>
      <c r="T1793" s="57">
        <f t="shared" si="679"/>
        <v>0</v>
      </c>
      <c r="U1793" s="57">
        <f t="shared" si="680"/>
        <v>0</v>
      </c>
      <c r="V1793" s="58">
        <f t="shared" si="681"/>
        <v>0</v>
      </c>
      <c r="W1793" s="58">
        <f t="shared" si="682"/>
        <v>0</v>
      </c>
      <c r="X1793" s="58">
        <f t="shared" si="683"/>
        <v>0</v>
      </c>
      <c r="Y1793" s="58">
        <f t="shared" si="684"/>
        <v>0</v>
      </c>
      <c r="Z1793">
        <f t="shared" si="668"/>
        <v>109955</v>
      </c>
    </row>
    <row r="1794" spans="1:26" x14ac:dyDescent="0.3">
      <c r="A1794" s="56" t="str">
        <f t="shared" si="670"/>
        <v>OUT TIME</v>
      </c>
      <c r="B1794" s="56" t="str">
        <f t="shared" si="662"/>
        <v>ultimo</v>
      </c>
      <c r="C1794" s="55">
        <f t="shared" si="686"/>
        <v>10</v>
      </c>
      <c r="D1794" t="str">
        <f t="shared" si="686"/>
        <v>Comarca Kuna Yala</v>
      </c>
      <c r="E1794" s="23">
        <f t="shared" si="671"/>
        <v>44122</v>
      </c>
      <c r="F1794" s="54">
        <f t="shared" si="672"/>
        <v>138</v>
      </c>
      <c r="G1794" cm="1">
        <f t="array" ref="G1794">+INDEX('Casos ACUM Prov'!$CK$3:$OM$16,'TODO PROVINCIA'!C1794+1,'TODO PROVINCIA'!F1794)</f>
        <v>0</v>
      </c>
      <c r="H1794">
        <f t="shared" si="664"/>
        <v>0</v>
      </c>
      <c r="I1794" cm="1">
        <f t="array" ref="I1794">+INDEX('Muertes-PROV'!$C$3:$GE$16,$C1794+1,$F1794)</f>
        <v>0</v>
      </c>
      <c r="J1794">
        <f t="shared" si="665"/>
        <v>0</v>
      </c>
      <c r="K1794" cm="1">
        <f t="array" ref="K1794">+INDEX('rECUPERA-prov'!$C$3:$LA$16,$C1794+1,$F1794)</f>
        <v>0</v>
      </c>
      <c r="L1794">
        <f t="shared" si="666"/>
        <v>0</v>
      </c>
      <c r="M1794">
        <f t="shared" si="673"/>
        <v>0</v>
      </c>
      <c r="N1794">
        <f t="shared" si="667"/>
        <v>0</v>
      </c>
      <c r="O1794" s="57">
        <f t="shared" si="674"/>
        <v>0</v>
      </c>
      <c r="P1794" s="57">
        <f t="shared" si="675"/>
        <v>0</v>
      </c>
      <c r="Q1794" s="57">
        <f t="shared" si="676"/>
        <v>0</v>
      </c>
      <c r="R1794" s="57">
        <f t="shared" si="677"/>
        <v>0</v>
      </c>
      <c r="S1794" s="57">
        <f t="shared" si="678"/>
        <v>0</v>
      </c>
      <c r="T1794" s="57">
        <f t="shared" si="679"/>
        <v>0</v>
      </c>
      <c r="U1794" s="57">
        <f t="shared" si="680"/>
        <v>0</v>
      </c>
      <c r="V1794" s="58">
        <f t="shared" si="681"/>
        <v>0</v>
      </c>
      <c r="W1794" s="58">
        <f t="shared" si="682"/>
        <v>0</v>
      </c>
      <c r="X1794" s="58">
        <f t="shared" si="683"/>
        <v>0</v>
      </c>
      <c r="Y1794" s="58">
        <f t="shared" si="684"/>
        <v>0</v>
      </c>
      <c r="Z1794">
        <f t="shared" si="668"/>
        <v>89592</v>
      </c>
    </row>
    <row r="1795" spans="1:26" x14ac:dyDescent="0.3">
      <c r="A1795" s="56" t="str">
        <f t="shared" si="670"/>
        <v>OUT TIME</v>
      </c>
      <c r="B1795" s="56" t="str">
        <f t="shared" si="662"/>
        <v>ultimo</v>
      </c>
      <c r="C1795" s="55">
        <f t="shared" si="686"/>
        <v>11</v>
      </c>
      <c r="D1795" t="str">
        <f t="shared" si="686"/>
        <v>Comarca Emberá Wounaán</v>
      </c>
      <c r="E1795" s="23">
        <f t="shared" si="671"/>
        <v>44122</v>
      </c>
      <c r="F1795" s="54">
        <f t="shared" si="672"/>
        <v>138</v>
      </c>
      <c r="G1795" cm="1">
        <f t="array" ref="G1795">+INDEX('Casos ACUM Prov'!$CK$3:$OM$16,'TODO PROVINCIA'!C1795+1,'TODO PROVINCIA'!F1795)</f>
        <v>0</v>
      </c>
      <c r="H1795">
        <f t="shared" si="664"/>
        <v>0</v>
      </c>
      <c r="I1795" cm="1">
        <f t="array" ref="I1795">+INDEX('Muertes-PROV'!$C$3:$GE$16,$C1795+1,$F1795)</f>
        <v>0</v>
      </c>
      <c r="J1795">
        <f t="shared" si="665"/>
        <v>0</v>
      </c>
      <c r="K1795" cm="1">
        <f t="array" ref="K1795">+INDEX('rECUPERA-prov'!$C$3:$LA$16,$C1795+1,$F1795)</f>
        <v>0</v>
      </c>
      <c r="L1795">
        <f t="shared" si="666"/>
        <v>0</v>
      </c>
      <c r="M1795">
        <f t="shared" si="673"/>
        <v>0</v>
      </c>
      <c r="N1795">
        <f t="shared" si="667"/>
        <v>0</v>
      </c>
      <c r="O1795" s="57">
        <f t="shared" si="674"/>
        <v>0</v>
      </c>
      <c r="P1795" s="57">
        <f t="shared" si="675"/>
        <v>0</v>
      </c>
      <c r="Q1795" s="57">
        <f t="shared" si="676"/>
        <v>0</v>
      </c>
      <c r="R1795" s="57">
        <f t="shared" si="677"/>
        <v>0</v>
      </c>
      <c r="S1795" s="57">
        <f t="shared" si="678"/>
        <v>0</v>
      </c>
      <c r="T1795" s="57">
        <f t="shared" si="679"/>
        <v>0</v>
      </c>
      <c r="U1795" s="57">
        <f t="shared" si="680"/>
        <v>0</v>
      </c>
      <c r="V1795" s="58">
        <f t="shared" si="681"/>
        <v>0</v>
      </c>
      <c r="W1795" s="58">
        <f t="shared" si="682"/>
        <v>0</v>
      </c>
      <c r="X1795" s="58">
        <f t="shared" si="683"/>
        <v>0</v>
      </c>
      <c r="Y1795" s="58">
        <f t="shared" si="684"/>
        <v>0</v>
      </c>
      <c r="Z1795">
        <f t="shared" si="668"/>
        <v>1249032</v>
      </c>
    </row>
    <row r="1796" spans="1:26" x14ac:dyDescent="0.3">
      <c r="A1796" s="56" t="str">
        <f t="shared" si="670"/>
        <v>OUT TIME</v>
      </c>
      <c r="B1796" s="56" t="str">
        <f t="shared" si="662"/>
        <v>ultimo</v>
      </c>
      <c r="C1796" s="55">
        <f t="shared" si="686"/>
        <v>12</v>
      </c>
      <c r="D1796" t="str">
        <f t="shared" si="686"/>
        <v>Comarca Ngäbe Buglé</v>
      </c>
      <c r="E1796" s="23">
        <f t="shared" si="671"/>
        <v>44122</v>
      </c>
      <c r="F1796" s="54">
        <f t="shared" si="672"/>
        <v>138</v>
      </c>
      <c r="G1796" cm="1">
        <f t="array" ref="G1796">+INDEX('Casos ACUM Prov'!$CK$3:$OM$16,'TODO PROVINCIA'!C1796+1,'TODO PROVINCIA'!F1796)</f>
        <v>0</v>
      </c>
      <c r="H1796">
        <f t="shared" si="664"/>
        <v>0</v>
      </c>
      <c r="I1796" cm="1">
        <f t="array" ref="I1796">+INDEX('Muertes-PROV'!$C$3:$GE$16,$C1796+1,$F1796)</f>
        <v>0</v>
      </c>
      <c r="J1796">
        <f t="shared" si="665"/>
        <v>0</v>
      </c>
      <c r="K1796" cm="1">
        <f t="array" ref="K1796">+INDEX('rECUPERA-prov'!$C$3:$LA$16,$C1796+1,$F1796)</f>
        <v>0</v>
      </c>
      <c r="L1796">
        <f t="shared" si="666"/>
        <v>0</v>
      </c>
      <c r="M1796">
        <f t="shared" si="673"/>
        <v>0</v>
      </c>
      <c r="N1796">
        <f t="shared" si="667"/>
        <v>0</v>
      </c>
      <c r="O1796" s="57">
        <f t="shared" si="674"/>
        <v>0</v>
      </c>
      <c r="P1796" s="57">
        <f t="shared" si="675"/>
        <v>0</v>
      </c>
      <c r="Q1796" s="57">
        <f t="shared" si="676"/>
        <v>0</v>
      </c>
      <c r="R1796" s="57">
        <f t="shared" si="677"/>
        <v>0</v>
      </c>
      <c r="S1796" s="57">
        <f t="shared" si="678"/>
        <v>0</v>
      </c>
      <c r="T1796" s="57">
        <f t="shared" si="679"/>
        <v>0</v>
      </c>
      <c r="U1796" s="57">
        <f t="shared" si="680"/>
        <v>0</v>
      </c>
      <c r="V1796" s="58">
        <f t="shared" si="681"/>
        <v>0</v>
      </c>
      <c r="W1796" s="58">
        <f t="shared" si="682"/>
        <v>0</v>
      </c>
      <c r="X1796" s="58">
        <f t="shared" si="683"/>
        <v>0</v>
      </c>
      <c r="Y1796" s="58">
        <f t="shared" si="684"/>
        <v>0</v>
      </c>
      <c r="Z1796">
        <f t="shared" si="668"/>
        <v>464038</v>
      </c>
    </row>
    <row r="1797" spans="1:26" x14ac:dyDescent="0.3">
      <c r="A1797" s="56" t="str">
        <f t="shared" si="670"/>
        <v>OUT TIME</v>
      </c>
      <c r="B1797" s="56" t="str">
        <f t="shared" ref="B1797:B1860" si="687">+IFERROR(IF(A1810="OUT TIME","ultimo","no"),"no")</f>
        <v>ultimo</v>
      </c>
      <c r="C1797" s="55">
        <f t="shared" si="686"/>
        <v>13</v>
      </c>
      <c r="D1797" t="str">
        <f t="shared" si="686"/>
        <v>Panamá Oeste</v>
      </c>
      <c r="E1797" s="23">
        <f t="shared" si="671"/>
        <v>44122</v>
      </c>
      <c r="F1797" s="54">
        <f t="shared" si="672"/>
        <v>138</v>
      </c>
      <c r="G1797" cm="1">
        <f t="array" ref="G1797">+INDEX('Casos ACUM Prov'!$CK$3:$OM$16,'TODO PROVINCIA'!C1797+1,'TODO PROVINCIA'!F1797)</f>
        <v>0</v>
      </c>
      <c r="H1797">
        <f t="shared" si="664"/>
        <v>0</v>
      </c>
      <c r="I1797" cm="1">
        <f t="array" ref="I1797">+INDEX('Muertes-PROV'!$C$3:$GE$16,$C1797+1,$F1797)</f>
        <v>0</v>
      </c>
      <c r="J1797">
        <f t="shared" si="665"/>
        <v>0</v>
      </c>
      <c r="K1797" cm="1">
        <f t="array" ref="K1797">+INDEX('rECUPERA-prov'!$C$3:$LA$16,$C1797+1,$F1797)</f>
        <v>0</v>
      </c>
      <c r="L1797">
        <f t="shared" si="666"/>
        <v>0</v>
      </c>
      <c r="M1797">
        <f t="shared" si="673"/>
        <v>0</v>
      </c>
      <c r="N1797">
        <f t="shared" si="667"/>
        <v>0</v>
      </c>
      <c r="O1797" s="57">
        <f t="shared" si="674"/>
        <v>0</v>
      </c>
      <c r="P1797" s="57">
        <f t="shared" si="675"/>
        <v>0</v>
      </c>
      <c r="Q1797" s="57">
        <f t="shared" si="676"/>
        <v>0</v>
      </c>
      <c r="R1797" s="57">
        <f t="shared" si="677"/>
        <v>0</v>
      </c>
      <c r="S1797" s="57">
        <f t="shared" si="678"/>
        <v>0</v>
      </c>
      <c r="T1797" s="57">
        <f t="shared" si="679"/>
        <v>0</v>
      </c>
      <c r="U1797" s="57">
        <f t="shared" si="680"/>
        <v>0</v>
      </c>
      <c r="V1797" s="58">
        <f t="shared" si="681"/>
        <v>0</v>
      </c>
      <c r="W1797" s="58">
        <f t="shared" si="682"/>
        <v>0</v>
      </c>
      <c r="X1797" s="58">
        <f t="shared" si="683"/>
        <v>0</v>
      </c>
      <c r="Y1797" s="58">
        <f t="shared" si="684"/>
        <v>0</v>
      </c>
      <c r="Z1797">
        <f t="shared" si="668"/>
        <v>226991</v>
      </c>
    </row>
    <row r="1798" spans="1:26" x14ac:dyDescent="0.3">
      <c r="A1798" s="56" t="str">
        <f t="shared" si="670"/>
        <v>OUT TIME</v>
      </c>
      <c r="B1798" s="56" t="str">
        <f t="shared" si="687"/>
        <v>ultimo</v>
      </c>
      <c r="C1798" s="55">
        <f t="shared" si="686"/>
        <v>1</v>
      </c>
      <c r="D1798" t="str">
        <f t="shared" si="686"/>
        <v>Bocas del Toro</v>
      </c>
      <c r="E1798" s="23">
        <f t="shared" si="671"/>
        <v>44123</v>
      </c>
      <c r="F1798" s="54">
        <f t="shared" si="672"/>
        <v>139</v>
      </c>
      <c r="G1798" cm="1">
        <f t="array" ref="G1798">+INDEX('Casos ACUM Prov'!$CK$3:$OM$16,'TODO PROVINCIA'!C1798+1,'TODO PROVINCIA'!F1798)</f>
        <v>0</v>
      </c>
      <c r="H1798">
        <f t="shared" si="664"/>
        <v>0</v>
      </c>
      <c r="I1798" cm="1">
        <f t="array" ref="I1798">+INDEX('Muertes-PROV'!$C$3:$GE$16,$C1798+1,$F1798)</f>
        <v>0</v>
      </c>
      <c r="J1798">
        <f t="shared" si="665"/>
        <v>0</v>
      </c>
      <c r="K1798" cm="1">
        <f t="array" ref="K1798">+INDEX('rECUPERA-prov'!$C$3:$LA$16,$C1798+1,$F1798)</f>
        <v>0</v>
      </c>
      <c r="L1798">
        <f t="shared" si="666"/>
        <v>0</v>
      </c>
      <c r="M1798">
        <f t="shared" si="673"/>
        <v>0</v>
      </c>
      <c r="N1798">
        <f t="shared" si="667"/>
        <v>0</v>
      </c>
      <c r="O1798" s="57">
        <f t="shared" si="674"/>
        <v>0</v>
      </c>
      <c r="P1798" s="57">
        <f t="shared" si="675"/>
        <v>0</v>
      </c>
      <c r="Q1798" s="57">
        <f t="shared" si="676"/>
        <v>0</v>
      </c>
      <c r="R1798" s="57">
        <f t="shared" si="677"/>
        <v>0</v>
      </c>
      <c r="S1798" s="57">
        <f t="shared" si="678"/>
        <v>0</v>
      </c>
      <c r="T1798" s="57">
        <f t="shared" si="679"/>
        <v>0</v>
      </c>
      <c r="U1798" s="57">
        <f t="shared" si="680"/>
        <v>0</v>
      </c>
      <c r="V1798" s="58">
        <f t="shared" si="681"/>
        <v>0</v>
      </c>
      <c r="W1798" s="58">
        <f t="shared" si="682"/>
        <v>0</v>
      </c>
      <c r="X1798" s="58">
        <f t="shared" si="683"/>
        <v>0</v>
      </c>
      <c r="Y1798" s="58">
        <f t="shared" si="684"/>
        <v>0</v>
      </c>
      <c r="Z1798">
        <f t="shared" si="668"/>
        <v>125461</v>
      </c>
    </row>
    <row r="1799" spans="1:26" x14ac:dyDescent="0.3">
      <c r="A1799" s="56" t="str">
        <f t="shared" si="670"/>
        <v>OUT TIME</v>
      </c>
      <c r="B1799" s="56" t="str">
        <f t="shared" si="687"/>
        <v>ultimo</v>
      </c>
      <c r="C1799" s="55">
        <f t="shared" si="686"/>
        <v>2</v>
      </c>
      <c r="D1799" t="str">
        <f t="shared" si="686"/>
        <v>Coclé</v>
      </c>
      <c r="E1799" s="23">
        <f t="shared" si="671"/>
        <v>44123</v>
      </c>
      <c r="F1799" s="54">
        <f t="shared" si="672"/>
        <v>139</v>
      </c>
      <c r="G1799" cm="1">
        <f t="array" ref="G1799">+INDEX('Casos ACUM Prov'!$CK$3:$OM$16,'TODO PROVINCIA'!C1799+1,'TODO PROVINCIA'!F1799)</f>
        <v>0</v>
      </c>
      <c r="H1799">
        <f t="shared" si="664"/>
        <v>0</v>
      </c>
      <c r="I1799" cm="1">
        <f t="array" ref="I1799">+INDEX('Muertes-PROV'!$C$3:$GE$16,$C1799+1,$F1799)</f>
        <v>0</v>
      </c>
      <c r="J1799">
        <f t="shared" si="665"/>
        <v>0</v>
      </c>
      <c r="K1799" cm="1">
        <f t="array" ref="K1799">+INDEX('rECUPERA-prov'!$C$3:$LA$16,$C1799+1,$F1799)</f>
        <v>0</v>
      </c>
      <c r="L1799">
        <f t="shared" si="666"/>
        <v>0</v>
      </c>
      <c r="M1799">
        <f t="shared" si="673"/>
        <v>0</v>
      </c>
      <c r="N1799">
        <f t="shared" si="667"/>
        <v>0</v>
      </c>
      <c r="O1799" s="57">
        <f t="shared" si="674"/>
        <v>0</v>
      </c>
      <c r="P1799" s="57">
        <f t="shared" si="675"/>
        <v>0</v>
      </c>
      <c r="Q1799" s="57">
        <f t="shared" si="676"/>
        <v>0</v>
      </c>
      <c r="R1799" s="57">
        <f t="shared" si="677"/>
        <v>0</v>
      </c>
      <c r="S1799" s="57">
        <f t="shared" si="678"/>
        <v>0</v>
      </c>
      <c r="T1799" s="57">
        <f t="shared" si="679"/>
        <v>0</v>
      </c>
      <c r="U1799" s="57">
        <f t="shared" si="680"/>
        <v>0</v>
      </c>
      <c r="V1799" s="58">
        <f t="shared" si="681"/>
        <v>0</v>
      </c>
      <c r="W1799" s="58">
        <f t="shared" si="682"/>
        <v>0</v>
      </c>
      <c r="X1799" s="58">
        <f t="shared" si="683"/>
        <v>0</v>
      </c>
      <c r="Y1799" s="58">
        <f t="shared" si="684"/>
        <v>0</v>
      </c>
      <c r="Z1799">
        <f t="shared" si="668"/>
        <v>416873</v>
      </c>
    </row>
    <row r="1800" spans="1:26" x14ac:dyDescent="0.3">
      <c r="A1800" s="56" t="str">
        <f t="shared" si="670"/>
        <v>OUT TIME</v>
      </c>
      <c r="B1800" s="56" t="str">
        <f t="shared" si="687"/>
        <v>ultimo</v>
      </c>
      <c r="C1800" s="55">
        <f t="shared" si="686"/>
        <v>3</v>
      </c>
      <c r="D1800" t="str">
        <f t="shared" si="686"/>
        <v>Colón</v>
      </c>
      <c r="E1800" s="23">
        <f t="shared" si="671"/>
        <v>44123</v>
      </c>
      <c r="F1800" s="54">
        <f t="shared" si="672"/>
        <v>139</v>
      </c>
      <c r="G1800" cm="1">
        <f t="array" ref="G1800">+INDEX('Casos ACUM Prov'!$CK$3:$OM$16,'TODO PROVINCIA'!C1800+1,'TODO PROVINCIA'!F1800)</f>
        <v>0</v>
      </c>
      <c r="H1800">
        <f t="shared" si="664"/>
        <v>0</v>
      </c>
      <c r="I1800" cm="1">
        <f t="array" ref="I1800">+INDEX('Muertes-PROV'!$C$3:$GE$16,$C1800+1,$F1800)</f>
        <v>0</v>
      </c>
      <c r="J1800">
        <f t="shared" si="665"/>
        <v>0</v>
      </c>
      <c r="K1800" cm="1">
        <f t="array" ref="K1800">+INDEX('rECUPERA-prov'!$C$3:$LA$16,$C1800+1,$F1800)</f>
        <v>0</v>
      </c>
      <c r="L1800">
        <f t="shared" si="666"/>
        <v>0</v>
      </c>
      <c r="M1800">
        <f t="shared" si="673"/>
        <v>0</v>
      </c>
      <c r="N1800">
        <f t="shared" si="667"/>
        <v>0</v>
      </c>
      <c r="O1800" s="57">
        <f t="shared" si="674"/>
        <v>0</v>
      </c>
      <c r="P1800" s="57">
        <f t="shared" si="675"/>
        <v>0</v>
      </c>
      <c r="Q1800" s="57">
        <f t="shared" si="676"/>
        <v>0</v>
      </c>
      <c r="R1800" s="57">
        <f t="shared" si="677"/>
        <v>0</v>
      </c>
      <c r="S1800" s="57">
        <f t="shared" si="678"/>
        <v>0</v>
      </c>
      <c r="T1800" s="57">
        <f t="shared" si="679"/>
        <v>0</v>
      </c>
      <c r="U1800" s="57">
        <f t="shared" si="680"/>
        <v>0</v>
      </c>
      <c r="V1800" s="58">
        <f t="shared" si="681"/>
        <v>0</v>
      </c>
      <c r="W1800" s="58">
        <f t="shared" si="682"/>
        <v>0</v>
      </c>
      <c r="X1800" s="58">
        <f t="shared" si="683"/>
        <v>0</v>
      </c>
      <c r="Y1800" s="58">
        <f t="shared" si="684"/>
        <v>0</v>
      </c>
      <c r="Z1800">
        <f t="shared" si="668"/>
        <v>233708</v>
      </c>
    </row>
    <row r="1801" spans="1:26" x14ac:dyDescent="0.3">
      <c r="A1801" s="56" t="str">
        <f t="shared" si="670"/>
        <v>OUT TIME</v>
      </c>
      <c r="B1801" s="56" t="str">
        <f t="shared" si="687"/>
        <v>ultimo</v>
      </c>
      <c r="C1801" s="55">
        <f t="shared" si="686"/>
        <v>4</v>
      </c>
      <c r="D1801" t="str">
        <f t="shared" si="686"/>
        <v>Chiriquí</v>
      </c>
      <c r="E1801" s="23">
        <f t="shared" si="671"/>
        <v>44123</v>
      </c>
      <c r="F1801" s="54">
        <f t="shared" si="672"/>
        <v>139</v>
      </c>
      <c r="G1801" cm="1">
        <f t="array" ref="G1801">+INDEX('Casos ACUM Prov'!$CK$3:$OM$16,'TODO PROVINCIA'!C1801+1,'TODO PROVINCIA'!F1801)</f>
        <v>0</v>
      </c>
      <c r="H1801">
        <f t="shared" si="664"/>
        <v>0</v>
      </c>
      <c r="I1801" cm="1">
        <f t="array" ref="I1801">+INDEX('Muertes-PROV'!$C$3:$GE$16,$C1801+1,$F1801)</f>
        <v>0</v>
      </c>
      <c r="J1801">
        <f t="shared" si="665"/>
        <v>0</v>
      </c>
      <c r="K1801" cm="1">
        <f t="array" ref="K1801">+INDEX('rECUPERA-prov'!$C$3:$LA$16,$C1801+1,$F1801)</f>
        <v>0</v>
      </c>
      <c r="L1801">
        <f t="shared" si="666"/>
        <v>0</v>
      </c>
      <c r="M1801">
        <f t="shared" si="673"/>
        <v>0</v>
      </c>
      <c r="N1801">
        <f t="shared" si="667"/>
        <v>0</v>
      </c>
      <c r="O1801" s="57">
        <f t="shared" si="674"/>
        <v>0</v>
      </c>
      <c r="P1801" s="57">
        <f t="shared" si="675"/>
        <v>0</v>
      </c>
      <c r="Q1801" s="57">
        <f t="shared" si="676"/>
        <v>0</v>
      </c>
      <c r="R1801" s="57">
        <f t="shared" si="677"/>
        <v>0</v>
      </c>
      <c r="S1801" s="57">
        <f t="shared" si="678"/>
        <v>0</v>
      </c>
      <c r="T1801" s="57">
        <f t="shared" si="679"/>
        <v>0</v>
      </c>
      <c r="U1801" s="57">
        <f t="shared" si="680"/>
        <v>0</v>
      </c>
      <c r="V1801" s="58">
        <f t="shared" si="681"/>
        <v>0</v>
      </c>
      <c r="W1801" s="58">
        <f t="shared" si="682"/>
        <v>0</v>
      </c>
      <c r="X1801" s="58">
        <f t="shared" si="683"/>
        <v>0</v>
      </c>
      <c r="Y1801" s="58">
        <f t="shared" si="684"/>
        <v>0</v>
      </c>
      <c r="Z1801">
        <f t="shared" si="668"/>
        <v>241928</v>
      </c>
    </row>
    <row r="1802" spans="1:26" x14ac:dyDescent="0.3">
      <c r="A1802" s="56" t="str">
        <f t="shared" si="670"/>
        <v>OUT TIME</v>
      </c>
      <c r="B1802" s="56" t="str">
        <f t="shared" si="687"/>
        <v>ultimo</v>
      </c>
      <c r="C1802" s="55">
        <f t="shared" si="686"/>
        <v>5</v>
      </c>
      <c r="D1802" t="str">
        <f t="shared" si="686"/>
        <v>Darién</v>
      </c>
      <c r="E1802" s="23">
        <f t="shared" si="671"/>
        <v>44123</v>
      </c>
      <c r="F1802" s="54">
        <f t="shared" si="672"/>
        <v>139</v>
      </c>
      <c r="G1802" cm="1">
        <f t="array" ref="G1802">+INDEX('Casos ACUM Prov'!$CK$3:$OM$16,'TODO PROVINCIA'!C1802+1,'TODO PROVINCIA'!F1802)</f>
        <v>0</v>
      </c>
      <c r="H1802">
        <f t="shared" si="664"/>
        <v>0</v>
      </c>
      <c r="I1802" cm="1">
        <f t="array" ref="I1802">+INDEX('Muertes-PROV'!$C$3:$GE$16,$C1802+1,$F1802)</f>
        <v>0</v>
      </c>
      <c r="J1802">
        <f t="shared" si="665"/>
        <v>0</v>
      </c>
      <c r="K1802" cm="1">
        <f t="array" ref="K1802">+INDEX('rECUPERA-prov'!$C$3:$LA$16,$C1802+1,$F1802)</f>
        <v>0</v>
      </c>
      <c r="L1802">
        <f t="shared" si="666"/>
        <v>0</v>
      </c>
      <c r="M1802">
        <f t="shared" si="673"/>
        <v>0</v>
      </c>
      <c r="N1802">
        <f t="shared" si="667"/>
        <v>0</v>
      </c>
      <c r="O1802" s="57">
        <f t="shared" si="674"/>
        <v>0</v>
      </c>
      <c r="P1802" s="57">
        <f t="shared" si="675"/>
        <v>0</v>
      </c>
      <c r="Q1802" s="57">
        <f t="shared" si="676"/>
        <v>0</v>
      </c>
      <c r="R1802" s="57">
        <f t="shared" si="677"/>
        <v>0</v>
      </c>
      <c r="S1802" s="57">
        <f t="shared" si="678"/>
        <v>0</v>
      </c>
      <c r="T1802" s="57">
        <f t="shared" si="679"/>
        <v>0</v>
      </c>
      <c r="U1802" s="57">
        <f t="shared" si="680"/>
        <v>0</v>
      </c>
      <c r="V1802" s="58">
        <f t="shared" si="681"/>
        <v>0</v>
      </c>
      <c r="W1802" s="58">
        <f t="shared" si="682"/>
        <v>0</v>
      </c>
      <c r="X1802" s="58">
        <f t="shared" si="683"/>
        <v>0</v>
      </c>
      <c r="Y1802" s="58">
        <f t="shared" si="684"/>
        <v>0</v>
      </c>
      <c r="Z1802">
        <f t="shared" si="668"/>
        <v>10001</v>
      </c>
    </row>
    <row r="1803" spans="1:26" x14ac:dyDescent="0.3">
      <c r="A1803" s="56" t="str">
        <f t="shared" si="670"/>
        <v>OUT TIME</v>
      </c>
      <c r="B1803" s="56" t="str">
        <f t="shared" si="687"/>
        <v>ultimo</v>
      </c>
      <c r="C1803" s="55">
        <f t="shared" si="686"/>
        <v>6</v>
      </c>
      <c r="D1803" t="str">
        <f t="shared" si="686"/>
        <v>Herrera</v>
      </c>
      <c r="E1803" s="23">
        <f t="shared" si="671"/>
        <v>44123</v>
      </c>
      <c r="F1803" s="54">
        <f t="shared" si="672"/>
        <v>139</v>
      </c>
      <c r="G1803" cm="1">
        <f t="array" ref="G1803">+INDEX('Casos ACUM Prov'!$CK$3:$OM$16,'TODO PROVINCIA'!C1803+1,'TODO PROVINCIA'!F1803)</f>
        <v>0</v>
      </c>
      <c r="H1803">
        <f t="shared" si="664"/>
        <v>0</v>
      </c>
      <c r="I1803" cm="1">
        <f t="array" ref="I1803">+INDEX('Muertes-PROV'!$C$3:$GE$16,$C1803+1,$F1803)</f>
        <v>0</v>
      </c>
      <c r="J1803">
        <f t="shared" si="665"/>
        <v>0</v>
      </c>
      <c r="K1803" cm="1">
        <f t="array" ref="K1803">+INDEX('rECUPERA-prov'!$C$3:$LA$16,$C1803+1,$F1803)</f>
        <v>0</v>
      </c>
      <c r="L1803">
        <f t="shared" si="666"/>
        <v>0</v>
      </c>
      <c r="M1803">
        <f t="shared" si="673"/>
        <v>0</v>
      </c>
      <c r="N1803">
        <f t="shared" si="667"/>
        <v>0</v>
      </c>
      <c r="O1803" s="57">
        <f t="shared" si="674"/>
        <v>0</v>
      </c>
      <c r="P1803" s="57">
        <f t="shared" si="675"/>
        <v>0</v>
      </c>
      <c r="Q1803" s="57">
        <f t="shared" si="676"/>
        <v>0</v>
      </c>
      <c r="R1803" s="57">
        <f t="shared" si="677"/>
        <v>0</v>
      </c>
      <c r="S1803" s="57">
        <f t="shared" si="678"/>
        <v>0</v>
      </c>
      <c r="T1803" s="57">
        <f t="shared" si="679"/>
        <v>0</v>
      </c>
      <c r="U1803" s="57">
        <f t="shared" si="680"/>
        <v>0</v>
      </c>
      <c r="V1803" s="58">
        <f t="shared" si="681"/>
        <v>0</v>
      </c>
      <c r="W1803" s="58">
        <f t="shared" si="682"/>
        <v>0</v>
      </c>
      <c r="X1803" s="58">
        <f t="shared" si="683"/>
        <v>0</v>
      </c>
      <c r="Y1803" s="58">
        <f t="shared" si="684"/>
        <v>0</v>
      </c>
      <c r="Z1803">
        <f t="shared" si="668"/>
        <v>33109</v>
      </c>
    </row>
    <row r="1804" spans="1:26" x14ac:dyDescent="0.3">
      <c r="A1804" s="56" t="str">
        <f t="shared" si="670"/>
        <v>OUT TIME</v>
      </c>
      <c r="B1804" s="56" t="str">
        <f t="shared" si="687"/>
        <v>ultimo</v>
      </c>
      <c r="C1804" s="55">
        <f t="shared" ref="C1804:D1819" si="688">+C1791</f>
        <v>7</v>
      </c>
      <c r="D1804" t="str">
        <f t="shared" si="688"/>
        <v>Los Santos</v>
      </c>
      <c r="E1804" s="23">
        <f t="shared" si="671"/>
        <v>44123</v>
      </c>
      <c r="F1804" s="54">
        <f t="shared" si="672"/>
        <v>139</v>
      </c>
      <c r="G1804" cm="1">
        <f t="array" ref="G1804">+INDEX('Casos ACUM Prov'!$CK$3:$OM$16,'TODO PROVINCIA'!C1804+1,'TODO PROVINCIA'!F1804)</f>
        <v>0</v>
      </c>
      <c r="H1804">
        <f t="shared" si="664"/>
        <v>0</v>
      </c>
      <c r="I1804" cm="1">
        <f t="array" ref="I1804">+INDEX('Muertes-PROV'!$C$3:$GE$16,$C1804+1,$F1804)</f>
        <v>0</v>
      </c>
      <c r="J1804">
        <f t="shared" si="665"/>
        <v>0</v>
      </c>
      <c r="K1804" cm="1">
        <f t="array" ref="K1804">+INDEX('rECUPERA-prov'!$C$3:$LA$16,$C1804+1,$F1804)</f>
        <v>0</v>
      </c>
      <c r="L1804">
        <f t="shared" si="666"/>
        <v>0</v>
      </c>
      <c r="M1804">
        <f t="shared" si="673"/>
        <v>0</v>
      </c>
      <c r="N1804">
        <f t="shared" si="667"/>
        <v>0</v>
      </c>
      <c r="O1804" s="57">
        <f t="shared" si="674"/>
        <v>0</v>
      </c>
      <c r="P1804" s="57">
        <f t="shared" si="675"/>
        <v>0</v>
      </c>
      <c r="Q1804" s="57">
        <f t="shared" si="676"/>
        <v>0</v>
      </c>
      <c r="R1804" s="57">
        <f t="shared" si="677"/>
        <v>0</v>
      </c>
      <c r="S1804" s="57">
        <f t="shared" si="678"/>
        <v>0</v>
      </c>
      <c r="T1804" s="57">
        <f t="shared" si="679"/>
        <v>0</v>
      </c>
      <c r="U1804" s="57">
        <f t="shared" si="680"/>
        <v>0</v>
      </c>
      <c r="V1804" s="58">
        <f t="shared" si="681"/>
        <v>0</v>
      </c>
      <c r="W1804" s="58">
        <f t="shared" si="682"/>
        <v>0</v>
      </c>
      <c r="X1804" s="58">
        <f t="shared" si="683"/>
        <v>0</v>
      </c>
      <c r="Y1804" s="58">
        <f t="shared" si="684"/>
        <v>0</v>
      </c>
      <c r="Z1804">
        <f t="shared" si="668"/>
        <v>156747</v>
      </c>
    </row>
    <row r="1805" spans="1:26" x14ac:dyDescent="0.3">
      <c r="A1805" s="56" t="str">
        <f t="shared" si="670"/>
        <v>OUT TIME</v>
      </c>
      <c r="B1805" s="56" t="str">
        <f t="shared" si="687"/>
        <v>ultimo</v>
      </c>
      <c r="C1805" s="55">
        <f t="shared" si="688"/>
        <v>8</v>
      </c>
      <c r="D1805" t="str">
        <f t="shared" si="688"/>
        <v>Panamá</v>
      </c>
      <c r="E1805" s="23">
        <f t="shared" si="671"/>
        <v>44123</v>
      </c>
      <c r="F1805" s="54">
        <f t="shared" si="672"/>
        <v>139</v>
      </c>
      <c r="G1805" cm="1">
        <f t="array" ref="G1805">+INDEX('Casos ACUM Prov'!$CK$3:$OM$16,'TODO PROVINCIA'!C1805+1,'TODO PROVINCIA'!F1805)</f>
        <v>0</v>
      </c>
      <c r="H1805">
        <f t="shared" si="664"/>
        <v>0</v>
      </c>
      <c r="I1805" cm="1">
        <f t="array" ref="I1805">+INDEX('Muertes-PROV'!$C$3:$GE$16,$C1805+1,$F1805)</f>
        <v>0</v>
      </c>
      <c r="J1805">
        <f t="shared" si="665"/>
        <v>0</v>
      </c>
      <c r="K1805" cm="1">
        <f t="array" ref="K1805">+INDEX('rECUPERA-prov'!$C$3:$LA$16,$C1805+1,$F1805)</f>
        <v>0</v>
      </c>
      <c r="L1805">
        <f t="shared" si="666"/>
        <v>0</v>
      </c>
      <c r="M1805">
        <f t="shared" si="673"/>
        <v>0</v>
      </c>
      <c r="N1805">
        <f t="shared" si="667"/>
        <v>0</v>
      </c>
      <c r="O1805" s="57">
        <f t="shared" si="674"/>
        <v>0</v>
      </c>
      <c r="P1805" s="57">
        <f t="shared" si="675"/>
        <v>0</v>
      </c>
      <c r="Q1805" s="57">
        <f t="shared" si="676"/>
        <v>0</v>
      </c>
      <c r="R1805" s="57">
        <f t="shared" si="677"/>
        <v>0</v>
      </c>
      <c r="S1805" s="57">
        <f t="shared" si="678"/>
        <v>0</v>
      </c>
      <c r="T1805" s="57">
        <f t="shared" si="679"/>
        <v>0</v>
      </c>
      <c r="U1805" s="57">
        <f t="shared" si="680"/>
        <v>0</v>
      </c>
      <c r="V1805" s="58">
        <f t="shared" si="681"/>
        <v>0</v>
      </c>
      <c r="W1805" s="58">
        <f t="shared" si="682"/>
        <v>0</v>
      </c>
      <c r="X1805" s="58">
        <f t="shared" si="683"/>
        <v>0</v>
      </c>
      <c r="Y1805" s="58">
        <f t="shared" si="684"/>
        <v>0</v>
      </c>
      <c r="Z1805">
        <f t="shared" si="668"/>
        <v>109955</v>
      </c>
    </row>
    <row r="1806" spans="1:26" x14ac:dyDescent="0.3">
      <c r="A1806" s="56" t="str">
        <f t="shared" si="670"/>
        <v>OUT TIME</v>
      </c>
      <c r="B1806" s="56" t="str">
        <f t="shared" si="687"/>
        <v>ultimo</v>
      </c>
      <c r="C1806" s="55">
        <f t="shared" si="688"/>
        <v>9</v>
      </c>
      <c r="D1806" t="str">
        <f t="shared" si="688"/>
        <v>Veraguas</v>
      </c>
      <c r="E1806" s="23">
        <f t="shared" si="671"/>
        <v>44123</v>
      </c>
      <c r="F1806" s="54">
        <f t="shared" si="672"/>
        <v>139</v>
      </c>
      <c r="G1806" cm="1">
        <f t="array" ref="G1806">+INDEX('Casos ACUM Prov'!$CK$3:$OM$16,'TODO PROVINCIA'!C1806+1,'TODO PROVINCIA'!F1806)</f>
        <v>0</v>
      </c>
      <c r="H1806">
        <f t="shared" si="664"/>
        <v>0</v>
      </c>
      <c r="I1806" cm="1">
        <f t="array" ref="I1806">+INDEX('Muertes-PROV'!$C$3:$GE$16,$C1806+1,$F1806)</f>
        <v>0</v>
      </c>
      <c r="J1806">
        <f t="shared" si="665"/>
        <v>0</v>
      </c>
      <c r="K1806" cm="1">
        <f t="array" ref="K1806">+INDEX('rECUPERA-prov'!$C$3:$LA$16,$C1806+1,$F1806)</f>
        <v>0</v>
      </c>
      <c r="L1806">
        <f t="shared" si="666"/>
        <v>0</v>
      </c>
      <c r="M1806">
        <f t="shared" si="673"/>
        <v>0</v>
      </c>
      <c r="N1806">
        <f t="shared" si="667"/>
        <v>0</v>
      </c>
      <c r="O1806" s="57">
        <f t="shared" si="674"/>
        <v>0</v>
      </c>
      <c r="P1806" s="57">
        <f t="shared" si="675"/>
        <v>0</v>
      </c>
      <c r="Q1806" s="57">
        <f t="shared" si="676"/>
        <v>0</v>
      </c>
      <c r="R1806" s="57">
        <f t="shared" si="677"/>
        <v>0</v>
      </c>
      <c r="S1806" s="57">
        <f t="shared" si="678"/>
        <v>0</v>
      </c>
      <c r="T1806" s="57">
        <f t="shared" si="679"/>
        <v>0</v>
      </c>
      <c r="U1806" s="57">
        <f t="shared" si="680"/>
        <v>0</v>
      </c>
      <c r="V1806" s="58">
        <f t="shared" si="681"/>
        <v>0</v>
      </c>
      <c r="W1806" s="58">
        <f t="shared" si="682"/>
        <v>0</v>
      </c>
      <c r="X1806" s="58">
        <f t="shared" si="683"/>
        <v>0</v>
      </c>
      <c r="Y1806" s="58">
        <f t="shared" si="684"/>
        <v>0</v>
      </c>
      <c r="Z1806">
        <f t="shared" si="668"/>
        <v>109955</v>
      </c>
    </row>
    <row r="1807" spans="1:26" x14ac:dyDescent="0.3">
      <c r="A1807" s="56" t="str">
        <f t="shared" si="670"/>
        <v>OUT TIME</v>
      </c>
      <c r="B1807" s="56" t="str">
        <f t="shared" si="687"/>
        <v>ultimo</v>
      </c>
      <c r="C1807" s="55">
        <f t="shared" si="688"/>
        <v>10</v>
      </c>
      <c r="D1807" t="str">
        <f t="shared" si="688"/>
        <v>Comarca Kuna Yala</v>
      </c>
      <c r="E1807" s="23">
        <f t="shared" si="671"/>
        <v>44123</v>
      </c>
      <c r="F1807" s="54">
        <f t="shared" si="672"/>
        <v>139</v>
      </c>
      <c r="G1807" cm="1">
        <f t="array" ref="G1807">+INDEX('Casos ACUM Prov'!$CK$3:$OM$16,'TODO PROVINCIA'!C1807+1,'TODO PROVINCIA'!F1807)</f>
        <v>0</v>
      </c>
      <c r="H1807">
        <f t="shared" si="664"/>
        <v>0</v>
      </c>
      <c r="I1807" cm="1">
        <f t="array" ref="I1807">+INDEX('Muertes-PROV'!$C$3:$GE$16,$C1807+1,$F1807)</f>
        <v>0</v>
      </c>
      <c r="J1807">
        <f t="shared" si="665"/>
        <v>0</v>
      </c>
      <c r="K1807" cm="1">
        <f t="array" ref="K1807">+INDEX('rECUPERA-prov'!$C$3:$LA$16,$C1807+1,$F1807)</f>
        <v>0</v>
      </c>
      <c r="L1807">
        <f t="shared" si="666"/>
        <v>0</v>
      </c>
      <c r="M1807">
        <f t="shared" si="673"/>
        <v>0</v>
      </c>
      <c r="N1807">
        <f t="shared" si="667"/>
        <v>0</v>
      </c>
      <c r="O1807" s="57">
        <f t="shared" si="674"/>
        <v>0</v>
      </c>
      <c r="P1807" s="57">
        <f t="shared" si="675"/>
        <v>0</v>
      </c>
      <c r="Q1807" s="57">
        <f t="shared" si="676"/>
        <v>0</v>
      </c>
      <c r="R1807" s="57">
        <f t="shared" si="677"/>
        <v>0</v>
      </c>
      <c r="S1807" s="57">
        <f t="shared" si="678"/>
        <v>0</v>
      </c>
      <c r="T1807" s="57">
        <f t="shared" si="679"/>
        <v>0</v>
      </c>
      <c r="U1807" s="57">
        <f t="shared" si="680"/>
        <v>0</v>
      </c>
      <c r="V1807" s="58">
        <f t="shared" si="681"/>
        <v>0</v>
      </c>
      <c r="W1807" s="58">
        <f t="shared" si="682"/>
        <v>0</v>
      </c>
      <c r="X1807" s="58">
        <f t="shared" si="683"/>
        <v>0</v>
      </c>
      <c r="Y1807" s="58">
        <f t="shared" si="684"/>
        <v>0</v>
      </c>
      <c r="Z1807">
        <f t="shared" si="668"/>
        <v>89592</v>
      </c>
    </row>
    <row r="1808" spans="1:26" x14ac:dyDescent="0.3">
      <c r="A1808" s="56" t="str">
        <f t="shared" si="670"/>
        <v>OUT TIME</v>
      </c>
      <c r="B1808" s="56" t="str">
        <f t="shared" si="687"/>
        <v>ultimo</v>
      </c>
      <c r="C1808" s="55">
        <f t="shared" si="688"/>
        <v>11</v>
      </c>
      <c r="D1808" t="str">
        <f t="shared" si="688"/>
        <v>Comarca Emberá Wounaán</v>
      </c>
      <c r="E1808" s="23">
        <f t="shared" si="671"/>
        <v>44123</v>
      </c>
      <c r="F1808" s="54">
        <f t="shared" si="672"/>
        <v>139</v>
      </c>
      <c r="G1808" cm="1">
        <f t="array" ref="G1808">+INDEX('Casos ACUM Prov'!$CK$3:$OM$16,'TODO PROVINCIA'!C1808+1,'TODO PROVINCIA'!F1808)</f>
        <v>0</v>
      </c>
      <c r="H1808">
        <f t="shared" si="664"/>
        <v>0</v>
      </c>
      <c r="I1808" cm="1">
        <f t="array" ref="I1808">+INDEX('Muertes-PROV'!$C$3:$GE$16,$C1808+1,$F1808)</f>
        <v>0</v>
      </c>
      <c r="J1808">
        <f t="shared" si="665"/>
        <v>0</v>
      </c>
      <c r="K1808" cm="1">
        <f t="array" ref="K1808">+INDEX('rECUPERA-prov'!$C$3:$LA$16,$C1808+1,$F1808)</f>
        <v>0</v>
      </c>
      <c r="L1808">
        <f t="shared" si="666"/>
        <v>0</v>
      </c>
      <c r="M1808">
        <f t="shared" si="673"/>
        <v>0</v>
      </c>
      <c r="N1808">
        <f t="shared" si="667"/>
        <v>0</v>
      </c>
      <c r="O1808" s="57">
        <f t="shared" si="674"/>
        <v>0</v>
      </c>
      <c r="P1808" s="57">
        <f t="shared" si="675"/>
        <v>0</v>
      </c>
      <c r="Q1808" s="57">
        <f t="shared" si="676"/>
        <v>0</v>
      </c>
      <c r="R1808" s="57">
        <f t="shared" si="677"/>
        <v>0</v>
      </c>
      <c r="S1808" s="57">
        <f t="shared" si="678"/>
        <v>0</v>
      </c>
      <c r="T1808" s="57">
        <f t="shared" si="679"/>
        <v>0</v>
      </c>
      <c r="U1808" s="57">
        <f t="shared" si="680"/>
        <v>0</v>
      </c>
      <c r="V1808" s="58">
        <f t="shared" si="681"/>
        <v>0</v>
      </c>
      <c r="W1808" s="58">
        <f t="shared" si="682"/>
        <v>0</v>
      </c>
      <c r="X1808" s="58">
        <f t="shared" si="683"/>
        <v>0</v>
      </c>
      <c r="Y1808" s="58">
        <f t="shared" si="684"/>
        <v>0</v>
      </c>
      <c r="Z1808">
        <f t="shared" si="668"/>
        <v>1249032</v>
      </c>
    </row>
    <row r="1809" spans="1:26" x14ac:dyDescent="0.3">
      <c r="A1809" s="56" t="str">
        <f t="shared" si="670"/>
        <v>OUT TIME</v>
      </c>
      <c r="B1809" s="56" t="str">
        <f t="shared" si="687"/>
        <v>ultimo</v>
      </c>
      <c r="C1809" s="55">
        <f t="shared" si="688"/>
        <v>12</v>
      </c>
      <c r="D1809" t="str">
        <f t="shared" si="688"/>
        <v>Comarca Ngäbe Buglé</v>
      </c>
      <c r="E1809" s="23">
        <f t="shared" si="671"/>
        <v>44123</v>
      </c>
      <c r="F1809" s="54">
        <f t="shared" si="672"/>
        <v>139</v>
      </c>
      <c r="G1809" cm="1">
        <f t="array" ref="G1809">+INDEX('Casos ACUM Prov'!$CK$3:$OM$16,'TODO PROVINCIA'!C1809+1,'TODO PROVINCIA'!F1809)</f>
        <v>0</v>
      </c>
      <c r="H1809">
        <f t="shared" ref="H1809:H1872" si="689">+G1809-G1796</f>
        <v>0</v>
      </c>
      <c r="I1809" cm="1">
        <f t="array" ref="I1809">+INDEX('Muertes-PROV'!$C$3:$GE$16,$C1809+1,$F1809)</f>
        <v>0</v>
      </c>
      <c r="J1809">
        <f t="shared" ref="J1809:J1872" si="690">+I1809-I1796</f>
        <v>0</v>
      </c>
      <c r="K1809" cm="1">
        <f t="array" ref="K1809">+INDEX('rECUPERA-prov'!$C$3:$LA$16,$C1809+1,$F1809)</f>
        <v>0</v>
      </c>
      <c r="L1809">
        <f t="shared" ref="L1809:L1872" si="691">+K1809-K1796</f>
        <v>0</v>
      </c>
      <c r="M1809">
        <f t="shared" si="673"/>
        <v>0</v>
      </c>
      <c r="N1809">
        <f t="shared" ref="N1809:N1872" si="692">+M1809-M1796</f>
        <v>0</v>
      </c>
      <c r="O1809" s="57">
        <f t="shared" si="674"/>
        <v>0</v>
      </c>
      <c r="P1809" s="57">
        <f t="shared" si="675"/>
        <v>0</v>
      </c>
      <c r="Q1809" s="57">
        <f t="shared" si="676"/>
        <v>0</v>
      </c>
      <c r="R1809" s="57">
        <f t="shared" si="677"/>
        <v>0</v>
      </c>
      <c r="S1809" s="57">
        <f t="shared" si="678"/>
        <v>0</v>
      </c>
      <c r="T1809" s="57">
        <f t="shared" si="679"/>
        <v>0</v>
      </c>
      <c r="U1809" s="57">
        <f t="shared" si="680"/>
        <v>0</v>
      </c>
      <c r="V1809" s="58">
        <f t="shared" si="681"/>
        <v>0</v>
      </c>
      <c r="W1809" s="58">
        <f t="shared" si="682"/>
        <v>0</v>
      </c>
      <c r="X1809" s="58">
        <f t="shared" si="683"/>
        <v>0</v>
      </c>
      <c r="Y1809" s="58">
        <f t="shared" si="684"/>
        <v>0</v>
      </c>
      <c r="Z1809">
        <f t="shared" ref="Z1809:Z1872" si="693">+Z1796</f>
        <v>464038</v>
      </c>
    </row>
    <row r="1810" spans="1:26" x14ac:dyDescent="0.3">
      <c r="A1810" s="56" t="str">
        <f t="shared" si="670"/>
        <v>OUT TIME</v>
      </c>
      <c r="B1810" s="56" t="str">
        <f t="shared" si="687"/>
        <v>ultimo</v>
      </c>
      <c r="C1810" s="55">
        <f t="shared" si="688"/>
        <v>13</v>
      </c>
      <c r="D1810" t="str">
        <f t="shared" si="688"/>
        <v>Panamá Oeste</v>
      </c>
      <c r="E1810" s="23">
        <f t="shared" si="671"/>
        <v>44123</v>
      </c>
      <c r="F1810" s="54">
        <f t="shared" si="672"/>
        <v>139</v>
      </c>
      <c r="G1810" cm="1">
        <f t="array" ref="G1810">+INDEX('Casos ACUM Prov'!$CK$3:$OM$16,'TODO PROVINCIA'!C1810+1,'TODO PROVINCIA'!F1810)</f>
        <v>0</v>
      </c>
      <c r="H1810">
        <f t="shared" si="689"/>
        <v>0</v>
      </c>
      <c r="I1810" cm="1">
        <f t="array" ref="I1810">+INDEX('Muertes-PROV'!$C$3:$GE$16,$C1810+1,$F1810)</f>
        <v>0</v>
      </c>
      <c r="J1810">
        <f t="shared" si="690"/>
        <v>0</v>
      </c>
      <c r="K1810" cm="1">
        <f t="array" ref="K1810">+INDEX('rECUPERA-prov'!$C$3:$LA$16,$C1810+1,$F1810)</f>
        <v>0</v>
      </c>
      <c r="L1810">
        <f t="shared" si="691"/>
        <v>0</v>
      </c>
      <c r="M1810">
        <f t="shared" si="673"/>
        <v>0</v>
      </c>
      <c r="N1810">
        <f t="shared" si="692"/>
        <v>0</v>
      </c>
      <c r="O1810" s="57">
        <f t="shared" si="674"/>
        <v>0</v>
      </c>
      <c r="P1810" s="57">
        <f t="shared" si="675"/>
        <v>0</v>
      </c>
      <c r="Q1810" s="57">
        <f t="shared" si="676"/>
        <v>0</v>
      </c>
      <c r="R1810" s="57">
        <f t="shared" si="677"/>
        <v>0</v>
      </c>
      <c r="S1810" s="57">
        <f t="shared" si="678"/>
        <v>0</v>
      </c>
      <c r="T1810" s="57">
        <f t="shared" si="679"/>
        <v>0</v>
      </c>
      <c r="U1810" s="57">
        <f t="shared" si="680"/>
        <v>0</v>
      </c>
      <c r="V1810" s="58">
        <f t="shared" si="681"/>
        <v>0</v>
      </c>
      <c r="W1810" s="58">
        <f t="shared" si="682"/>
        <v>0</v>
      </c>
      <c r="X1810" s="58">
        <f t="shared" si="683"/>
        <v>0</v>
      </c>
      <c r="Y1810" s="58">
        <f t="shared" si="684"/>
        <v>0</v>
      </c>
      <c r="Z1810">
        <f t="shared" si="693"/>
        <v>226991</v>
      </c>
    </row>
    <row r="1811" spans="1:26" x14ac:dyDescent="0.3">
      <c r="A1811" s="56" t="str">
        <f t="shared" si="670"/>
        <v>OUT TIME</v>
      </c>
      <c r="B1811" s="56" t="str">
        <f t="shared" si="687"/>
        <v>ultimo</v>
      </c>
      <c r="C1811" s="55">
        <f t="shared" si="688"/>
        <v>1</v>
      </c>
      <c r="D1811" t="str">
        <f t="shared" si="688"/>
        <v>Bocas del Toro</v>
      </c>
      <c r="E1811" s="23">
        <f t="shared" si="671"/>
        <v>44124</v>
      </c>
      <c r="F1811" s="54">
        <f t="shared" si="672"/>
        <v>140</v>
      </c>
      <c r="G1811" cm="1">
        <f t="array" ref="G1811">+INDEX('Casos ACUM Prov'!$CK$3:$OM$16,'TODO PROVINCIA'!C1811+1,'TODO PROVINCIA'!F1811)</f>
        <v>0</v>
      </c>
      <c r="H1811">
        <f t="shared" si="689"/>
        <v>0</v>
      </c>
      <c r="I1811" cm="1">
        <f t="array" ref="I1811">+INDEX('Muertes-PROV'!$C$3:$GE$16,$C1811+1,$F1811)</f>
        <v>0</v>
      </c>
      <c r="J1811">
        <f t="shared" si="690"/>
        <v>0</v>
      </c>
      <c r="K1811" cm="1">
        <f t="array" ref="K1811">+INDEX('rECUPERA-prov'!$C$3:$LA$16,$C1811+1,$F1811)</f>
        <v>0</v>
      </c>
      <c r="L1811">
        <f t="shared" si="691"/>
        <v>0</v>
      </c>
      <c r="M1811">
        <f t="shared" si="673"/>
        <v>0</v>
      </c>
      <c r="N1811">
        <f t="shared" si="692"/>
        <v>0</v>
      </c>
      <c r="O1811" s="57">
        <f t="shared" si="674"/>
        <v>0</v>
      </c>
      <c r="P1811" s="57">
        <f t="shared" si="675"/>
        <v>0</v>
      </c>
      <c r="Q1811" s="57">
        <f t="shared" si="676"/>
        <v>0</v>
      </c>
      <c r="R1811" s="57">
        <f t="shared" si="677"/>
        <v>0</v>
      </c>
      <c r="S1811" s="57">
        <f t="shared" si="678"/>
        <v>0</v>
      </c>
      <c r="T1811" s="57">
        <f t="shared" si="679"/>
        <v>0</v>
      </c>
      <c r="U1811" s="57">
        <f t="shared" si="680"/>
        <v>0</v>
      </c>
      <c r="V1811" s="58">
        <f t="shared" si="681"/>
        <v>0</v>
      </c>
      <c r="W1811" s="58">
        <f t="shared" si="682"/>
        <v>0</v>
      </c>
      <c r="X1811" s="58">
        <f t="shared" si="683"/>
        <v>0</v>
      </c>
      <c r="Y1811" s="58">
        <f t="shared" si="684"/>
        <v>0</v>
      </c>
      <c r="Z1811">
        <f t="shared" si="693"/>
        <v>125461</v>
      </c>
    </row>
    <row r="1812" spans="1:26" x14ac:dyDescent="0.3">
      <c r="A1812" s="56" t="str">
        <f t="shared" si="670"/>
        <v>OUT TIME</v>
      </c>
      <c r="B1812" s="56" t="str">
        <f t="shared" si="687"/>
        <v>ultimo</v>
      </c>
      <c r="C1812" s="55">
        <f t="shared" si="688"/>
        <v>2</v>
      </c>
      <c r="D1812" t="str">
        <f t="shared" si="688"/>
        <v>Coclé</v>
      </c>
      <c r="E1812" s="23">
        <f t="shared" si="671"/>
        <v>44124</v>
      </c>
      <c r="F1812" s="54">
        <f t="shared" si="672"/>
        <v>140</v>
      </c>
      <c r="G1812" cm="1">
        <f t="array" ref="G1812">+INDEX('Casos ACUM Prov'!$CK$3:$OM$16,'TODO PROVINCIA'!C1812+1,'TODO PROVINCIA'!F1812)</f>
        <v>0</v>
      </c>
      <c r="H1812">
        <f t="shared" si="689"/>
        <v>0</v>
      </c>
      <c r="I1812" cm="1">
        <f t="array" ref="I1812">+INDEX('Muertes-PROV'!$C$3:$GE$16,$C1812+1,$F1812)</f>
        <v>0</v>
      </c>
      <c r="J1812">
        <f t="shared" si="690"/>
        <v>0</v>
      </c>
      <c r="K1812" cm="1">
        <f t="array" ref="K1812">+INDEX('rECUPERA-prov'!$C$3:$LA$16,$C1812+1,$F1812)</f>
        <v>0</v>
      </c>
      <c r="L1812">
        <f t="shared" si="691"/>
        <v>0</v>
      </c>
      <c r="M1812">
        <f t="shared" si="673"/>
        <v>0</v>
      </c>
      <c r="N1812">
        <f t="shared" si="692"/>
        <v>0</v>
      </c>
      <c r="O1812" s="57">
        <f t="shared" si="674"/>
        <v>0</v>
      </c>
      <c r="P1812" s="57">
        <f t="shared" si="675"/>
        <v>0</v>
      </c>
      <c r="Q1812" s="57">
        <f t="shared" si="676"/>
        <v>0</v>
      </c>
      <c r="R1812" s="57">
        <f t="shared" si="677"/>
        <v>0</v>
      </c>
      <c r="S1812" s="57">
        <f t="shared" si="678"/>
        <v>0</v>
      </c>
      <c r="T1812" s="57">
        <f t="shared" si="679"/>
        <v>0</v>
      </c>
      <c r="U1812" s="57">
        <f t="shared" si="680"/>
        <v>0</v>
      </c>
      <c r="V1812" s="58">
        <f t="shared" si="681"/>
        <v>0</v>
      </c>
      <c r="W1812" s="58">
        <f t="shared" si="682"/>
        <v>0</v>
      </c>
      <c r="X1812" s="58">
        <f t="shared" si="683"/>
        <v>0</v>
      </c>
      <c r="Y1812" s="58">
        <f t="shared" si="684"/>
        <v>0</v>
      </c>
      <c r="Z1812">
        <f t="shared" si="693"/>
        <v>416873</v>
      </c>
    </row>
    <row r="1813" spans="1:26" x14ac:dyDescent="0.3">
      <c r="A1813" s="56" t="str">
        <f t="shared" si="670"/>
        <v>OUT TIME</v>
      </c>
      <c r="B1813" s="56" t="str">
        <f t="shared" si="687"/>
        <v>ultimo</v>
      </c>
      <c r="C1813" s="55">
        <f t="shared" si="688"/>
        <v>3</v>
      </c>
      <c r="D1813" t="str">
        <f t="shared" si="688"/>
        <v>Colón</v>
      </c>
      <c r="E1813" s="23">
        <f t="shared" si="671"/>
        <v>44124</v>
      </c>
      <c r="F1813" s="54">
        <f t="shared" si="672"/>
        <v>140</v>
      </c>
      <c r="G1813" cm="1">
        <f t="array" ref="G1813">+INDEX('Casos ACUM Prov'!$CK$3:$OM$16,'TODO PROVINCIA'!C1813+1,'TODO PROVINCIA'!F1813)</f>
        <v>0</v>
      </c>
      <c r="H1813">
        <f t="shared" si="689"/>
        <v>0</v>
      </c>
      <c r="I1813" cm="1">
        <f t="array" ref="I1813">+INDEX('Muertes-PROV'!$C$3:$GE$16,$C1813+1,$F1813)</f>
        <v>0</v>
      </c>
      <c r="J1813">
        <f t="shared" si="690"/>
        <v>0</v>
      </c>
      <c r="K1813" cm="1">
        <f t="array" ref="K1813">+INDEX('rECUPERA-prov'!$C$3:$LA$16,$C1813+1,$F1813)</f>
        <v>0</v>
      </c>
      <c r="L1813">
        <f t="shared" si="691"/>
        <v>0</v>
      </c>
      <c r="M1813">
        <f t="shared" si="673"/>
        <v>0</v>
      </c>
      <c r="N1813">
        <f t="shared" si="692"/>
        <v>0</v>
      </c>
      <c r="O1813" s="57">
        <f t="shared" si="674"/>
        <v>0</v>
      </c>
      <c r="P1813" s="57">
        <f t="shared" si="675"/>
        <v>0</v>
      </c>
      <c r="Q1813" s="57">
        <f t="shared" si="676"/>
        <v>0</v>
      </c>
      <c r="R1813" s="57">
        <f t="shared" si="677"/>
        <v>0</v>
      </c>
      <c r="S1813" s="57">
        <f t="shared" si="678"/>
        <v>0</v>
      </c>
      <c r="T1813" s="57">
        <f t="shared" si="679"/>
        <v>0</v>
      </c>
      <c r="U1813" s="57">
        <f t="shared" si="680"/>
        <v>0</v>
      </c>
      <c r="V1813" s="58">
        <f t="shared" si="681"/>
        <v>0</v>
      </c>
      <c r="W1813" s="58">
        <f t="shared" si="682"/>
        <v>0</v>
      </c>
      <c r="X1813" s="58">
        <f t="shared" si="683"/>
        <v>0</v>
      </c>
      <c r="Y1813" s="58">
        <f t="shared" si="684"/>
        <v>0</v>
      </c>
      <c r="Z1813">
        <f t="shared" si="693"/>
        <v>233708</v>
      </c>
    </row>
    <row r="1814" spans="1:26" x14ac:dyDescent="0.3">
      <c r="A1814" s="56" t="str">
        <f t="shared" si="670"/>
        <v>OUT TIME</v>
      </c>
      <c r="B1814" s="56" t="str">
        <f t="shared" si="687"/>
        <v>ultimo</v>
      </c>
      <c r="C1814" s="55">
        <f t="shared" si="688"/>
        <v>4</v>
      </c>
      <c r="D1814" t="str">
        <f t="shared" si="688"/>
        <v>Chiriquí</v>
      </c>
      <c r="E1814" s="23">
        <f t="shared" si="671"/>
        <v>44124</v>
      </c>
      <c r="F1814" s="54">
        <f t="shared" si="672"/>
        <v>140</v>
      </c>
      <c r="G1814" cm="1">
        <f t="array" ref="G1814">+INDEX('Casos ACUM Prov'!$CK$3:$OM$16,'TODO PROVINCIA'!C1814+1,'TODO PROVINCIA'!F1814)</f>
        <v>0</v>
      </c>
      <c r="H1814">
        <f t="shared" si="689"/>
        <v>0</v>
      </c>
      <c r="I1814" cm="1">
        <f t="array" ref="I1814">+INDEX('Muertes-PROV'!$C$3:$GE$16,$C1814+1,$F1814)</f>
        <v>0</v>
      </c>
      <c r="J1814">
        <f t="shared" si="690"/>
        <v>0</v>
      </c>
      <c r="K1814" cm="1">
        <f t="array" ref="K1814">+INDEX('rECUPERA-prov'!$C$3:$LA$16,$C1814+1,$F1814)</f>
        <v>0</v>
      </c>
      <c r="L1814">
        <f t="shared" si="691"/>
        <v>0</v>
      </c>
      <c r="M1814">
        <f t="shared" si="673"/>
        <v>0</v>
      </c>
      <c r="N1814">
        <f t="shared" si="692"/>
        <v>0</v>
      </c>
      <c r="O1814" s="57">
        <f t="shared" si="674"/>
        <v>0</v>
      </c>
      <c r="P1814" s="57">
        <f t="shared" si="675"/>
        <v>0</v>
      </c>
      <c r="Q1814" s="57">
        <f t="shared" si="676"/>
        <v>0</v>
      </c>
      <c r="R1814" s="57">
        <f t="shared" si="677"/>
        <v>0</v>
      </c>
      <c r="S1814" s="57">
        <f t="shared" si="678"/>
        <v>0</v>
      </c>
      <c r="T1814" s="57">
        <f t="shared" si="679"/>
        <v>0</v>
      </c>
      <c r="U1814" s="57">
        <f t="shared" si="680"/>
        <v>0</v>
      </c>
      <c r="V1814" s="58">
        <f t="shared" si="681"/>
        <v>0</v>
      </c>
      <c r="W1814" s="58">
        <f t="shared" si="682"/>
        <v>0</v>
      </c>
      <c r="X1814" s="58">
        <f t="shared" si="683"/>
        <v>0</v>
      </c>
      <c r="Y1814" s="58">
        <f t="shared" si="684"/>
        <v>0</v>
      </c>
      <c r="Z1814">
        <f t="shared" si="693"/>
        <v>241928</v>
      </c>
    </row>
    <row r="1815" spans="1:26" x14ac:dyDescent="0.3">
      <c r="A1815" s="56" t="str">
        <f t="shared" si="670"/>
        <v>OUT TIME</v>
      </c>
      <c r="B1815" s="56" t="str">
        <f t="shared" si="687"/>
        <v>ultimo</v>
      </c>
      <c r="C1815" s="55">
        <f t="shared" si="688"/>
        <v>5</v>
      </c>
      <c r="D1815" t="str">
        <f t="shared" si="688"/>
        <v>Darién</v>
      </c>
      <c r="E1815" s="23">
        <f t="shared" si="671"/>
        <v>44124</v>
      </c>
      <c r="F1815" s="54">
        <f t="shared" si="672"/>
        <v>140</v>
      </c>
      <c r="G1815" cm="1">
        <f t="array" ref="G1815">+INDEX('Casos ACUM Prov'!$CK$3:$OM$16,'TODO PROVINCIA'!C1815+1,'TODO PROVINCIA'!F1815)</f>
        <v>0</v>
      </c>
      <c r="H1815">
        <f t="shared" si="689"/>
        <v>0</v>
      </c>
      <c r="I1815" cm="1">
        <f t="array" ref="I1815">+INDEX('Muertes-PROV'!$C$3:$GE$16,$C1815+1,$F1815)</f>
        <v>0</v>
      </c>
      <c r="J1815">
        <f t="shared" si="690"/>
        <v>0</v>
      </c>
      <c r="K1815" cm="1">
        <f t="array" ref="K1815">+INDEX('rECUPERA-prov'!$C$3:$LA$16,$C1815+1,$F1815)</f>
        <v>0</v>
      </c>
      <c r="L1815">
        <f t="shared" si="691"/>
        <v>0</v>
      </c>
      <c r="M1815">
        <f t="shared" si="673"/>
        <v>0</v>
      </c>
      <c r="N1815">
        <f t="shared" si="692"/>
        <v>0</v>
      </c>
      <c r="O1815" s="57">
        <f t="shared" si="674"/>
        <v>0</v>
      </c>
      <c r="P1815" s="57">
        <f t="shared" si="675"/>
        <v>0</v>
      </c>
      <c r="Q1815" s="57">
        <f t="shared" si="676"/>
        <v>0</v>
      </c>
      <c r="R1815" s="57">
        <f t="shared" si="677"/>
        <v>0</v>
      </c>
      <c r="S1815" s="57">
        <f t="shared" si="678"/>
        <v>0</v>
      </c>
      <c r="T1815" s="57">
        <f t="shared" si="679"/>
        <v>0</v>
      </c>
      <c r="U1815" s="57">
        <f t="shared" si="680"/>
        <v>0</v>
      </c>
      <c r="V1815" s="58">
        <f t="shared" si="681"/>
        <v>0</v>
      </c>
      <c r="W1815" s="58">
        <f t="shared" si="682"/>
        <v>0</v>
      </c>
      <c r="X1815" s="58">
        <f t="shared" si="683"/>
        <v>0</v>
      </c>
      <c r="Y1815" s="58">
        <f t="shared" si="684"/>
        <v>0</v>
      </c>
      <c r="Z1815">
        <f t="shared" si="693"/>
        <v>10001</v>
      </c>
    </row>
    <row r="1816" spans="1:26" x14ac:dyDescent="0.3">
      <c r="A1816" s="56" t="str">
        <f t="shared" si="670"/>
        <v>OUT TIME</v>
      </c>
      <c r="B1816" s="56" t="str">
        <f t="shared" si="687"/>
        <v>ultimo</v>
      </c>
      <c r="C1816" s="55">
        <f t="shared" si="688"/>
        <v>6</v>
      </c>
      <c r="D1816" t="str">
        <f t="shared" si="688"/>
        <v>Herrera</v>
      </c>
      <c r="E1816" s="23">
        <f t="shared" si="671"/>
        <v>44124</v>
      </c>
      <c r="F1816" s="54">
        <f t="shared" si="672"/>
        <v>140</v>
      </c>
      <c r="G1816" cm="1">
        <f t="array" ref="G1816">+INDEX('Casos ACUM Prov'!$CK$3:$OM$16,'TODO PROVINCIA'!C1816+1,'TODO PROVINCIA'!F1816)</f>
        <v>0</v>
      </c>
      <c r="H1816">
        <f t="shared" si="689"/>
        <v>0</v>
      </c>
      <c r="I1816" cm="1">
        <f t="array" ref="I1816">+INDEX('Muertes-PROV'!$C$3:$GE$16,$C1816+1,$F1816)</f>
        <v>0</v>
      </c>
      <c r="J1816">
        <f t="shared" si="690"/>
        <v>0</v>
      </c>
      <c r="K1816" cm="1">
        <f t="array" ref="K1816">+INDEX('rECUPERA-prov'!$C$3:$LA$16,$C1816+1,$F1816)</f>
        <v>0</v>
      </c>
      <c r="L1816">
        <f t="shared" si="691"/>
        <v>0</v>
      </c>
      <c r="M1816">
        <f t="shared" si="673"/>
        <v>0</v>
      </c>
      <c r="N1816">
        <f t="shared" si="692"/>
        <v>0</v>
      </c>
      <c r="O1816" s="57">
        <f t="shared" si="674"/>
        <v>0</v>
      </c>
      <c r="P1816" s="57">
        <f t="shared" si="675"/>
        <v>0</v>
      </c>
      <c r="Q1816" s="57">
        <f t="shared" si="676"/>
        <v>0</v>
      </c>
      <c r="R1816" s="57">
        <f t="shared" si="677"/>
        <v>0</v>
      </c>
      <c r="S1816" s="57">
        <f t="shared" si="678"/>
        <v>0</v>
      </c>
      <c r="T1816" s="57">
        <f t="shared" si="679"/>
        <v>0</v>
      </c>
      <c r="U1816" s="57">
        <f t="shared" si="680"/>
        <v>0</v>
      </c>
      <c r="V1816" s="58">
        <f t="shared" si="681"/>
        <v>0</v>
      </c>
      <c r="W1816" s="58">
        <f t="shared" si="682"/>
        <v>0</v>
      </c>
      <c r="X1816" s="58">
        <f t="shared" si="683"/>
        <v>0</v>
      </c>
      <c r="Y1816" s="58">
        <f t="shared" si="684"/>
        <v>0</v>
      </c>
      <c r="Z1816">
        <f t="shared" si="693"/>
        <v>33109</v>
      </c>
    </row>
    <row r="1817" spans="1:26" x14ac:dyDescent="0.3">
      <c r="A1817" s="56" t="str">
        <f t="shared" si="670"/>
        <v>OUT TIME</v>
      </c>
      <c r="B1817" s="56" t="str">
        <f t="shared" si="687"/>
        <v>ultimo</v>
      </c>
      <c r="C1817" s="55">
        <f t="shared" si="688"/>
        <v>7</v>
      </c>
      <c r="D1817" t="str">
        <f t="shared" si="688"/>
        <v>Los Santos</v>
      </c>
      <c r="E1817" s="23">
        <f t="shared" si="671"/>
        <v>44124</v>
      </c>
      <c r="F1817" s="54">
        <f t="shared" si="672"/>
        <v>140</v>
      </c>
      <c r="G1817" cm="1">
        <f t="array" ref="G1817">+INDEX('Casos ACUM Prov'!$CK$3:$OM$16,'TODO PROVINCIA'!C1817+1,'TODO PROVINCIA'!F1817)</f>
        <v>0</v>
      </c>
      <c r="H1817">
        <f t="shared" si="689"/>
        <v>0</v>
      </c>
      <c r="I1817" cm="1">
        <f t="array" ref="I1817">+INDEX('Muertes-PROV'!$C$3:$GE$16,$C1817+1,$F1817)</f>
        <v>0</v>
      </c>
      <c r="J1817">
        <f t="shared" si="690"/>
        <v>0</v>
      </c>
      <c r="K1817" cm="1">
        <f t="array" ref="K1817">+INDEX('rECUPERA-prov'!$C$3:$LA$16,$C1817+1,$F1817)</f>
        <v>0</v>
      </c>
      <c r="L1817">
        <f t="shared" si="691"/>
        <v>0</v>
      </c>
      <c r="M1817">
        <f t="shared" si="673"/>
        <v>0</v>
      </c>
      <c r="N1817">
        <f t="shared" si="692"/>
        <v>0</v>
      </c>
      <c r="O1817" s="57">
        <f t="shared" si="674"/>
        <v>0</v>
      </c>
      <c r="P1817" s="57">
        <f t="shared" si="675"/>
        <v>0</v>
      </c>
      <c r="Q1817" s="57">
        <f t="shared" si="676"/>
        <v>0</v>
      </c>
      <c r="R1817" s="57">
        <f t="shared" si="677"/>
        <v>0</v>
      </c>
      <c r="S1817" s="57">
        <f t="shared" si="678"/>
        <v>0</v>
      </c>
      <c r="T1817" s="57">
        <f t="shared" si="679"/>
        <v>0</v>
      </c>
      <c r="U1817" s="57">
        <f t="shared" si="680"/>
        <v>0</v>
      </c>
      <c r="V1817" s="58">
        <f t="shared" si="681"/>
        <v>0</v>
      </c>
      <c r="W1817" s="58">
        <f t="shared" si="682"/>
        <v>0</v>
      </c>
      <c r="X1817" s="58">
        <f t="shared" si="683"/>
        <v>0</v>
      </c>
      <c r="Y1817" s="58">
        <f t="shared" si="684"/>
        <v>0</v>
      </c>
      <c r="Z1817">
        <f t="shared" si="693"/>
        <v>156747</v>
      </c>
    </row>
    <row r="1818" spans="1:26" x14ac:dyDescent="0.3">
      <c r="A1818" s="56" t="str">
        <f t="shared" si="670"/>
        <v>OUT TIME</v>
      </c>
      <c r="B1818" s="56" t="str">
        <f t="shared" si="687"/>
        <v>ultimo</v>
      </c>
      <c r="C1818" s="55">
        <f t="shared" si="688"/>
        <v>8</v>
      </c>
      <c r="D1818" t="str">
        <f t="shared" si="688"/>
        <v>Panamá</v>
      </c>
      <c r="E1818" s="23">
        <f t="shared" si="671"/>
        <v>44124</v>
      </c>
      <c r="F1818" s="54">
        <f t="shared" si="672"/>
        <v>140</v>
      </c>
      <c r="G1818" cm="1">
        <f t="array" ref="G1818">+INDEX('Casos ACUM Prov'!$CK$3:$OM$16,'TODO PROVINCIA'!C1818+1,'TODO PROVINCIA'!F1818)</f>
        <v>0</v>
      </c>
      <c r="H1818">
        <f t="shared" si="689"/>
        <v>0</v>
      </c>
      <c r="I1818" cm="1">
        <f t="array" ref="I1818">+INDEX('Muertes-PROV'!$C$3:$GE$16,$C1818+1,$F1818)</f>
        <v>0</v>
      </c>
      <c r="J1818">
        <f t="shared" si="690"/>
        <v>0</v>
      </c>
      <c r="K1818" cm="1">
        <f t="array" ref="K1818">+INDEX('rECUPERA-prov'!$C$3:$LA$16,$C1818+1,$F1818)</f>
        <v>0</v>
      </c>
      <c r="L1818">
        <f t="shared" si="691"/>
        <v>0</v>
      </c>
      <c r="M1818">
        <f t="shared" si="673"/>
        <v>0</v>
      </c>
      <c r="N1818">
        <f t="shared" si="692"/>
        <v>0</v>
      </c>
      <c r="O1818" s="57">
        <f t="shared" si="674"/>
        <v>0</v>
      </c>
      <c r="P1818" s="57">
        <f t="shared" si="675"/>
        <v>0</v>
      </c>
      <c r="Q1818" s="57">
        <f t="shared" si="676"/>
        <v>0</v>
      </c>
      <c r="R1818" s="57">
        <f t="shared" si="677"/>
        <v>0</v>
      </c>
      <c r="S1818" s="57">
        <f t="shared" si="678"/>
        <v>0</v>
      </c>
      <c r="T1818" s="57">
        <f t="shared" si="679"/>
        <v>0</v>
      </c>
      <c r="U1818" s="57">
        <f t="shared" si="680"/>
        <v>0</v>
      </c>
      <c r="V1818" s="58">
        <f t="shared" si="681"/>
        <v>0</v>
      </c>
      <c r="W1818" s="58">
        <f t="shared" si="682"/>
        <v>0</v>
      </c>
      <c r="X1818" s="58">
        <f t="shared" si="683"/>
        <v>0</v>
      </c>
      <c r="Y1818" s="58">
        <f t="shared" si="684"/>
        <v>0</v>
      </c>
      <c r="Z1818">
        <f t="shared" si="693"/>
        <v>109955</v>
      </c>
    </row>
    <row r="1819" spans="1:26" x14ac:dyDescent="0.3">
      <c r="A1819" s="56" t="str">
        <f t="shared" si="670"/>
        <v>OUT TIME</v>
      </c>
      <c r="B1819" s="56" t="str">
        <f t="shared" si="687"/>
        <v>ultimo</v>
      </c>
      <c r="C1819" s="55">
        <f t="shared" si="688"/>
        <v>9</v>
      </c>
      <c r="D1819" t="str">
        <f t="shared" si="688"/>
        <v>Veraguas</v>
      </c>
      <c r="E1819" s="23">
        <f t="shared" si="671"/>
        <v>44124</v>
      </c>
      <c r="F1819" s="54">
        <f t="shared" si="672"/>
        <v>140</v>
      </c>
      <c r="G1819" cm="1">
        <f t="array" ref="G1819">+INDEX('Casos ACUM Prov'!$CK$3:$OM$16,'TODO PROVINCIA'!C1819+1,'TODO PROVINCIA'!F1819)</f>
        <v>0</v>
      </c>
      <c r="H1819">
        <f t="shared" si="689"/>
        <v>0</v>
      </c>
      <c r="I1819" cm="1">
        <f t="array" ref="I1819">+INDEX('Muertes-PROV'!$C$3:$GE$16,$C1819+1,$F1819)</f>
        <v>0</v>
      </c>
      <c r="J1819">
        <f t="shared" si="690"/>
        <v>0</v>
      </c>
      <c r="K1819" cm="1">
        <f t="array" ref="K1819">+INDEX('rECUPERA-prov'!$C$3:$LA$16,$C1819+1,$F1819)</f>
        <v>0</v>
      </c>
      <c r="L1819">
        <f t="shared" si="691"/>
        <v>0</v>
      </c>
      <c r="M1819">
        <f t="shared" si="673"/>
        <v>0</v>
      </c>
      <c r="N1819">
        <f t="shared" si="692"/>
        <v>0</v>
      </c>
      <c r="O1819" s="57">
        <f t="shared" si="674"/>
        <v>0</v>
      </c>
      <c r="P1819" s="57">
        <f t="shared" si="675"/>
        <v>0</v>
      </c>
      <c r="Q1819" s="57">
        <f t="shared" si="676"/>
        <v>0</v>
      </c>
      <c r="R1819" s="57">
        <f t="shared" si="677"/>
        <v>0</v>
      </c>
      <c r="S1819" s="57">
        <f t="shared" si="678"/>
        <v>0</v>
      </c>
      <c r="T1819" s="57">
        <f t="shared" si="679"/>
        <v>0</v>
      </c>
      <c r="U1819" s="57">
        <f t="shared" si="680"/>
        <v>0</v>
      </c>
      <c r="V1819" s="58">
        <f t="shared" si="681"/>
        <v>0</v>
      </c>
      <c r="W1819" s="58">
        <f t="shared" si="682"/>
        <v>0</v>
      </c>
      <c r="X1819" s="58">
        <f t="shared" si="683"/>
        <v>0</v>
      </c>
      <c r="Y1819" s="58">
        <f t="shared" si="684"/>
        <v>0</v>
      </c>
      <c r="Z1819">
        <f t="shared" si="693"/>
        <v>109955</v>
      </c>
    </row>
    <row r="1820" spans="1:26" x14ac:dyDescent="0.3">
      <c r="A1820" s="56" t="str">
        <f t="shared" si="670"/>
        <v>OUT TIME</v>
      </c>
      <c r="B1820" s="56" t="str">
        <f t="shared" si="687"/>
        <v>ultimo</v>
      </c>
      <c r="C1820" s="55">
        <f t="shared" ref="C1820:D1835" si="694">+C1807</f>
        <v>10</v>
      </c>
      <c r="D1820" t="str">
        <f t="shared" si="694"/>
        <v>Comarca Kuna Yala</v>
      </c>
      <c r="E1820" s="23">
        <f t="shared" si="671"/>
        <v>44124</v>
      </c>
      <c r="F1820" s="54">
        <f t="shared" si="672"/>
        <v>140</v>
      </c>
      <c r="G1820" cm="1">
        <f t="array" ref="G1820">+INDEX('Casos ACUM Prov'!$CK$3:$OM$16,'TODO PROVINCIA'!C1820+1,'TODO PROVINCIA'!F1820)</f>
        <v>0</v>
      </c>
      <c r="H1820">
        <f t="shared" si="689"/>
        <v>0</v>
      </c>
      <c r="I1820" cm="1">
        <f t="array" ref="I1820">+INDEX('Muertes-PROV'!$C$3:$GE$16,$C1820+1,$F1820)</f>
        <v>0</v>
      </c>
      <c r="J1820">
        <f t="shared" si="690"/>
        <v>0</v>
      </c>
      <c r="K1820" cm="1">
        <f t="array" ref="K1820">+INDEX('rECUPERA-prov'!$C$3:$LA$16,$C1820+1,$F1820)</f>
        <v>0</v>
      </c>
      <c r="L1820">
        <f t="shared" si="691"/>
        <v>0</v>
      </c>
      <c r="M1820">
        <f t="shared" si="673"/>
        <v>0</v>
      </c>
      <c r="N1820">
        <f t="shared" si="692"/>
        <v>0</v>
      </c>
      <c r="O1820" s="57">
        <f t="shared" si="674"/>
        <v>0</v>
      </c>
      <c r="P1820" s="57">
        <f t="shared" si="675"/>
        <v>0</v>
      </c>
      <c r="Q1820" s="57">
        <f t="shared" si="676"/>
        <v>0</v>
      </c>
      <c r="R1820" s="57">
        <f t="shared" si="677"/>
        <v>0</v>
      </c>
      <c r="S1820" s="57">
        <f t="shared" si="678"/>
        <v>0</v>
      </c>
      <c r="T1820" s="57">
        <f t="shared" si="679"/>
        <v>0</v>
      </c>
      <c r="U1820" s="57">
        <f t="shared" si="680"/>
        <v>0</v>
      </c>
      <c r="V1820" s="58">
        <f t="shared" si="681"/>
        <v>0</v>
      </c>
      <c r="W1820" s="58">
        <f t="shared" si="682"/>
        <v>0</v>
      </c>
      <c r="X1820" s="58">
        <f t="shared" si="683"/>
        <v>0</v>
      </c>
      <c r="Y1820" s="58">
        <f t="shared" si="684"/>
        <v>0</v>
      </c>
      <c r="Z1820">
        <f t="shared" si="693"/>
        <v>89592</v>
      </c>
    </row>
    <row r="1821" spans="1:26" x14ac:dyDescent="0.3">
      <c r="A1821" s="56" t="str">
        <f t="shared" ref="A1821:A1884" si="695">+IFERROR(IF(AND(G1821=0,K1821=0,I1821=0),"OUT TIME","ON"),"OUT TIME")</f>
        <v>OUT TIME</v>
      </c>
      <c r="B1821" s="56" t="str">
        <f t="shared" si="687"/>
        <v>ultimo</v>
      </c>
      <c r="C1821" s="55">
        <f t="shared" si="694"/>
        <v>11</v>
      </c>
      <c r="D1821" t="str">
        <f t="shared" si="694"/>
        <v>Comarca Emberá Wounaán</v>
      </c>
      <c r="E1821" s="23">
        <f t="shared" ref="E1821:E1884" si="696">+IF(C1821=1,E1820+1,E1820)</f>
        <v>44124</v>
      </c>
      <c r="F1821" s="54">
        <f t="shared" ref="F1821:F1884" si="697">+IF(C1821=1,F1820+1,F1820)</f>
        <v>140</v>
      </c>
      <c r="G1821" cm="1">
        <f t="array" ref="G1821">+INDEX('Casos ACUM Prov'!$CK$3:$OM$16,'TODO PROVINCIA'!C1821+1,'TODO PROVINCIA'!F1821)</f>
        <v>0</v>
      </c>
      <c r="H1821">
        <f t="shared" si="689"/>
        <v>0</v>
      </c>
      <c r="I1821" cm="1">
        <f t="array" ref="I1821">+INDEX('Muertes-PROV'!$C$3:$GE$16,$C1821+1,$F1821)</f>
        <v>0</v>
      </c>
      <c r="J1821">
        <f t="shared" si="690"/>
        <v>0</v>
      </c>
      <c r="K1821" cm="1">
        <f t="array" ref="K1821">+INDEX('rECUPERA-prov'!$C$3:$LA$16,$C1821+1,$F1821)</f>
        <v>0</v>
      </c>
      <c r="L1821">
        <f t="shared" si="691"/>
        <v>0</v>
      </c>
      <c r="M1821">
        <f t="shared" ref="M1821:M1884" si="698">+G1821-I1821-K1821</f>
        <v>0</v>
      </c>
      <c r="N1821">
        <f t="shared" si="692"/>
        <v>0</v>
      </c>
      <c r="O1821" s="57">
        <f t="shared" ref="O1821:O1884" si="699">+IFERROR(I1821/G1821,0)</f>
        <v>0</v>
      </c>
      <c r="P1821" s="57">
        <f t="shared" ref="P1821:P1884" si="700">+IFERROR(K1821/G1821,0)</f>
        <v>0</v>
      </c>
      <c r="Q1821" s="57">
        <f t="shared" ref="Q1821:Q1884" si="701">+IFERROR(M1821/G1821,0)</f>
        <v>0</v>
      </c>
      <c r="R1821" s="57">
        <f t="shared" ref="R1821:R1884" si="702">+IFERROR(H1821/G1821,0)</f>
        <v>0</v>
      </c>
      <c r="S1821" s="57">
        <f t="shared" ref="S1821:S1884" si="703">+IFERROR(J1821/I1821,0)</f>
        <v>0</v>
      </c>
      <c r="T1821" s="57">
        <f t="shared" ref="T1821:T1884" si="704">+IFERROR(L1821/K1821,0)</f>
        <v>0</v>
      </c>
      <c r="U1821" s="57">
        <f t="shared" ref="U1821:U1884" si="705">+IFERROR(N1821/M1821,0)</f>
        <v>0</v>
      </c>
      <c r="V1821" s="58">
        <f t="shared" ref="V1821:V1884" si="706">+G1821/($Z1821/1000000)</f>
        <v>0</v>
      </c>
      <c r="W1821" s="58">
        <f t="shared" ref="W1821:W1884" si="707">+I1821/($Z1821/1000000)</f>
        <v>0</v>
      </c>
      <c r="X1821" s="58">
        <f t="shared" ref="X1821:X1884" si="708">+K1821/($Z1821/1000000)</f>
        <v>0</v>
      </c>
      <c r="Y1821" s="58">
        <f t="shared" ref="Y1821:Y1884" si="709">+M1821/($Z1821/1000000)</f>
        <v>0</v>
      </c>
      <c r="Z1821">
        <f t="shared" si="693"/>
        <v>1249032</v>
      </c>
    </row>
    <row r="1822" spans="1:26" x14ac:dyDescent="0.3">
      <c r="A1822" s="56" t="str">
        <f t="shared" si="695"/>
        <v>OUT TIME</v>
      </c>
      <c r="B1822" s="56" t="str">
        <f t="shared" si="687"/>
        <v>ultimo</v>
      </c>
      <c r="C1822" s="55">
        <f t="shared" si="694"/>
        <v>12</v>
      </c>
      <c r="D1822" t="str">
        <f t="shared" si="694"/>
        <v>Comarca Ngäbe Buglé</v>
      </c>
      <c r="E1822" s="23">
        <f t="shared" si="696"/>
        <v>44124</v>
      </c>
      <c r="F1822" s="54">
        <f t="shared" si="697"/>
        <v>140</v>
      </c>
      <c r="G1822" cm="1">
        <f t="array" ref="G1822">+INDEX('Casos ACUM Prov'!$CK$3:$OM$16,'TODO PROVINCIA'!C1822+1,'TODO PROVINCIA'!F1822)</f>
        <v>0</v>
      </c>
      <c r="H1822">
        <f t="shared" si="689"/>
        <v>0</v>
      </c>
      <c r="I1822" cm="1">
        <f t="array" ref="I1822">+INDEX('Muertes-PROV'!$C$3:$GE$16,$C1822+1,$F1822)</f>
        <v>0</v>
      </c>
      <c r="J1822">
        <f t="shared" si="690"/>
        <v>0</v>
      </c>
      <c r="K1822" cm="1">
        <f t="array" ref="K1822">+INDEX('rECUPERA-prov'!$C$3:$LA$16,$C1822+1,$F1822)</f>
        <v>0</v>
      </c>
      <c r="L1822">
        <f t="shared" si="691"/>
        <v>0</v>
      </c>
      <c r="M1822">
        <f t="shared" si="698"/>
        <v>0</v>
      </c>
      <c r="N1822">
        <f t="shared" si="692"/>
        <v>0</v>
      </c>
      <c r="O1822" s="57">
        <f t="shared" si="699"/>
        <v>0</v>
      </c>
      <c r="P1822" s="57">
        <f t="shared" si="700"/>
        <v>0</v>
      </c>
      <c r="Q1822" s="57">
        <f t="shared" si="701"/>
        <v>0</v>
      </c>
      <c r="R1822" s="57">
        <f t="shared" si="702"/>
        <v>0</v>
      </c>
      <c r="S1822" s="57">
        <f t="shared" si="703"/>
        <v>0</v>
      </c>
      <c r="T1822" s="57">
        <f t="shared" si="704"/>
        <v>0</v>
      </c>
      <c r="U1822" s="57">
        <f t="shared" si="705"/>
        <v>0</v>
      </c>
      <c r="V1822" s="58">
        <f t="shared" si="706"/>
        <v>0</v>
      </c>
      <c r="W1822" s="58">
        <f t="shared" si="707"/>
        <v>0</v>
      </c>
      <c r="X1822" s="58">
        <f t="shared" si="708"/>
        <v>0</v>
      </c>
      <c r="Y1822" s="58">
        <f t="shared" si="709"/>
        <v>0</v>
      </c>
      <c r="Z1822">
        <f t="shared" si="693"/>
        <v>464038</v>
      </c>
    </row>
    <row r="1823" spans="1:26" x14ac:dyDescent="0.3">
      <c r="A1823" s="56" t="str">
        <f t="shared" si="695"/>
        <v>OUT TIME</v>
      </c>
      <c r="B1823" s="56" t="str">
        <f t="shared" si="687"/>
        <v>ultimo</v>
      </c>
      <c r="C1823" s="55">
        <f t="shared" si="694"/>
        <v>13</v>
      </c>
      <c r="D1823" t="str">
        <f t="shared" si="694"/>
        <v>Panamá Oeste</v>
      </c>
      <c r="E1823" s="23">
        <f t="shared" si="696"/>
        <v>44124</v>
      </c>
      <c r="F1823" s="54">
        <f t="shared" si="697"/>
        <v>140</v>
      </c>
      <c r="G1823" cm="1">
        <f t="array" ref="G1823">+INDEX('Casos ACUM Prov'!$CK$3:$OM$16,'TODO PROVINCIA'!C1823+1,'TODO PROVINCIA'!F1823)</f>
        <v>0</v>
      </c>
      <c r="H1823">
        <f t="shared" si="689"/>
        <v>0</v>
      </c>
      <c r="I1823" cm="1">
        <f t="array" ref="I1823">+INDEX('Muertes-PROV'!$C$3:$GE$16,$C1823+1,$F1823)</f>
        <v>0</v>
      </c>
      <c r="J1823">
        <f t="shared" si="690"/>
        <v>0</v>
      </c>
      <c r="K1823" cm="1">
        <f t="array" ref="K1823">+INDEX('rECUPERA-prov'!$C$3:$LA$16,$C1823+1,$F1823)</f>
        <v>0</v>
      </c>
      <c r="L1823">
        <f t="shared" si="691"/>
        <v>0</v>
      </c>
      <c r="M1823">
        <f t="shared" si="698"/>
        <v>0</v>
      </c>
      <c r="N1823">
        <f t="shared" si="692"/>
        <v>0</v>
      </c>
      <c r="O1823" s="57">
        <f t="shared" si="699"/>
        <v>0</v>
      </c>
      <c r="P1823" s="57">
        <f t="shared" si="700"/>
        <v>0</v>
      </c>
      <c r="Q1823" s="57">
        <f t="shared" si="701"/>
        <v>0</v>
      </c>
      <c r="R1823" s="57">
        <f t="shared" si="702"/>
        <v>0</v>
      </c>
      <c r="S1823" s="57">
        <f t="shared" si="703"/>
        <v>0</v>
      </c>
      <c r="T1823" s="57">
        <f t="shared" si="704"/>
        <v>0</v>
      </c>
      <c r="U1823" s="57">
        <f t="shared" si="705"/>
        <v>0</v>
      </c>
      <c r="V1823" s="58">
        <f t="shared" si="706"/>
        <v>0</v>
      </c>
      <c r="W1823" s="58">
        <f t="shared" si="707"/>
        <v>0</v>
      </c>
      <c r="X1823" s="58">
        <f t="shared" si="708"/>
        <v>0</v>
      </c>
      <c r="Y1823" s="58">
        <f t="shared" si="709"/>
        <v>0</v>
      </c>
      <c r="Z1823">
        <f t="shared" si="693"/>
        <v>226991</v>
      </c>
    </row>
    <row r="1824" spans="1:26" x14ac:dyDescent="0.3">
      <c r="A1824" s="56" t="str">
        <f t="shared" si="695"/>
        <v>OUT TIME</v>
      </c>
      <c r="B1824" s="56" t="str">
        <f t="shared" si="687"/>
        <v>ultimo</v>
      </c>
      <c r="C1824" s="55">
        <f t="shared" si="694"/>
        <v>1</v>
      </c>
      <c r="D1824" t="str">
        <f t="shared" si="694"/>
        <v>Bocas del Toro</v>
      </c>
      <c r="E1824" s="23">
        <f t="shared" si="696"/>
        <v>44125</v>
      </c>
      <c r="F1824" s="54">
        <f t="shared" si="697"/>
        <v>141</v>
      </c>
      <c r="G1824" cm="1">
        <f t="array" ref="G1824">+INDEX('Casos ACUM Prov'!$CK$3:$OM$16,'TODO PROVINCIA'!C1824+1,'TODO PROVINCIA'!F1824)</f>
        <v>0</v>
      </c>
      <c r="H1824">
        <f t="shared" si="689"/>
        <v>0</v>
      </c>
      <c r="I1824" cm="1">
        <f t="array" ref="I1824">+INDEX('Muertes-PROV'!$C$3:$GE$16,$C1824+1,$F1824)</f>
        <v>0</v>
      </c>
      <c r="J1824">
        <f t="shared" si="690"/>
        <v>0</v>
      </c>
      <c r="K1824" cm="1">
        <f t="array" ref="K1824">+INDEX('rECUPERA-prov'!$C$3:$LA$16,$C1824+1,$F1824)</f>
        <v>0</v>
      </c>
      <c r="L1824">
        <f t="shared" si="691"/>
        <v>0</v>
      </c>
      <c r="M1824">
        <f t="shared" si="698"/>
        <v>0</v>
      </c>
      <c r="N1824">
        <f t="shared" si="692"/>
        <v>0</v>
      </c>
      <c r="O1824" s="57">
        <f t="shared" si="699"/>
        <v>0</v>
      </c>
      <c r="P1824" s="57">
        <f t="shared" si="700"/>
        <v>0</v>
      </c>
      <c r="Q1824" s="57">
        <f t="shared" si="701"/>
        <v>0</v>
      </c>
      <c r="R1824" s="57">
        <f t="shared" si="702"/>
        <v>0</v>
      </c>
      <c r="S1824" s="57">
        <f t="shared" si="703"/>
        <v>0</v>
      </c>
      <c r="T1824" s="57">
        <f t="shared" si="704"/>
        <v>0</v>
      </c>
      <c r="U1824" s="57">
        <f t="shared" si="705"/>
        <v>0</v>
      </c>
      <c r="V1824" s="58">
        <f t="shared" si="706"/>
        <v>0</v>
      </c>
      <c r="W1824" s="58">
        <f t="shared" si="707"/>
        <v>0</v>
      </c>
      <c r="X1824" s="58">
        <f t="shared" si="708"/>
        <v>0</v>
      </c>
      <c r="Y1824" s="58">
        <f t="shared" si="709"/>
        <v>0</v>
      </c>
      <c r="Z1824">
        <f t="shared" si="693"/>
        <v>125461</v>
      </c>
    </row>
    <row r="1825" spans="1:26" x14ac:dyDescent="0.3">
      <c r="A1825" s="56" t="str">
        <f t="shared" si="695"/>
        <v>OUT TIME</v>
      </c>
      <c r="B1825" s="56" t="str">
        <f t="shared" si="687"/>
        <v>ultimo</v>
      </c>
      <c r="C1825" s="55">
        <f t="shared" si="694"/>
        <v>2</v>
      </c>
      <c r="D1825" t="str">
        <f t="shared" si="694"/>
        <v>Coclé</v>
      </c>
      <c r="E1825" s="23">
        <f t="shared" si="696"/>
        <v>44125</v>
      </c>
      <c r="F1825" s="54">
        <f t="shared" si="697"/>
        <v>141</v>
      </c>
      <c r="G1825" cm="1">
        <f t="array" ref="G1825">+INDEX('Casos ACUM Prov'!$CK$3:$OM$16,'TODO PROVINCIA'!C1825+1,'TODO PROVINCIA'!F1825)</f>
        <v>0</v>
      </c>
      <c r="H1825">
        <f t="shared" si="689"/>
        <v>0</v>
      </c>
      <c r="I1825" cm="1">
        <f t="array" ref="I1825">+INDEX('Muertes-PROV'!$C$3:$GE$16,$C1825+1,$F1825)</f>
        <v>0</v>
      </c>
      <c r="J1825">
        <f t="shared" si="690"/>
        <v>0</v>
      </c>
      <c r="K1825" cm="1">
        <f t="array" ref="K1825">+INDEX('rECUPERA-prov'!$C$3:$LA$16,$C1825+1,$F1825)</f>
        <v>0</v>
      </c>
      <c r="L1825">
        <f t="shared" si="691"/>
        <v>0</v>
      </c>
      <c r="M1825">
        <f t="shared" si="698"/>
        <v>0</v>
      </c>
      <c r="N1825">
        <f t="shared" si="692"/>
        <v>0</v>
      </c>
      <c r="O1825" s="57">
        <f t="shared" si="699"/>
        <v>0</v>
      </c>
      <c r="P1825" s="57">
        <f t="shared" si="700"/>
        <v>0</v>
      </c>
      <c r="Q1825" s="57">
        <f t="shared" si="701"/>
        <v>0</v>
      </c>
      <c r="R1825" s="57">
        <f t="shared" si="702"/>
        <v>0</v>
      </c>
      <c r="S1825" s="57">
        <f t="shared" si="703"/>
        <v>0</v>
      </c>
      <c r="T1825" s="57">
        <f t="shared" si="704"/>
        <v>0</v>
      </c>
      <c r="U1825" s="57">
        <f t="shared" si="705"/>
        <v>0</v>
      </c>
      <c r="V1825" s="58">
        <f t="shared" si="706"/>
        <v>0</v>
      </c>
      <c r="W1825" s="58">
        <f t="shared" si="707"/>
        <v>0</v>
      </c>
      <c r="X1825" s="58">
        <f t="shared" si="708"/>
        <v>0</v>
      </c>
      <c r="Y1825" s="58">
        <f t="shared" si="709"/>
        <v>0</v>
      </c>
      <c r="Z1825">
        <f t="shared" si="693"/>
        <v>416873</v>
      </c>
    </row>
    <row r="1826" spans="1:26" x14ac:dyDescent="0.3">
      <c r="A1826" s="56" t="str">
        <f t="shared" si="695"/>
        <v>OUT TIME</v>
      </c>
      <c r="B1826" s="56" t="str">
        <f t="shared" si="687"/>
        <v>ultimo</v>
      </c>
      <c r="C1826" s="55">
        <f t="shared" si="694"/>
        <v>3</v>
      </c>
      <c r="D1826" t="str">
        <f t="shared" si="694"/>
        <v>Colón</v>
      </c>
      <c r="E1826" s="23">
        <f t="shared" si="696"/>
        <v>44125</v>
      </c>
      <c r="F1826" s="54">
        <f t="shared" si="697"/>
        <v>141</v>
      </c>
      <c r="G1826" cm="1">
        <f t="array" ref="G1826">+INDEX('Casos ACUM Prov'!$CK$3:$OM$16,'TODO PROVINCIA'!C1826+1,'TODO PROVINCIA'!F1826)</f>
        <v>0</v>
      </c>
      <c r="H1826">
        <f t="shared" si="689"/>
        <v>0</v>
      </c>
      <c r="I1826" cm="1">
        <f t="array" ref="I1826">+INDEX('Muertes-PROV'!$C$3:$GE$16,$C1826+1,$F1826)</f>
        <v>0</v>
      </c>
      <c r="J1826">
        <f t="shared" si="690"/>
        <v>0</v>
      </c>
      <c r="K1826" cm="1">
        <f t="array" ref="K1826">+INDEX('rECUPERA-prov'!$C$3:$LA$16,$C1826+1,$F1826)</f>
        <v>0</v>
      </c>
      <c r="L1826">
        <f t="shared" si="691"/>
        <v>0</v>
      </c>
      <c r="M1826">
        <f t="shared" si="698"/>
        <v>0</v>
      </c>
      <c r="N1826">
        <f t="shared" si="692"/>
        <v>0</v>
      </c>
      <c r="O1826" s="57">
        <f t="shared" si="699"/>
        <v>0</v>
      </c>
      <c r="P1826" s="57">
        <f t="shared" si="700"/>
        <v>0</v>
      </c>
      <c r="Q1826" s="57">
        <f t="shared" si="701"/>
        <v>0</v>
      </c>
      <c r="R1826" s="57">
        <f t="shared" si="702"/>
        <v>0</v>
      </c>
      <c r="S1826" s="57">
        <f t="shared" si="703"/>
        <v>0</v>
      </c>
      <c r="T1826" s="57">
        <f t="shared" si="704"/>
        <v>0</v>
      </c>
      <c r="U1826" s="57">
        <f t="shared" si="705"/>
        <v>0</v>
      </c>
      <c r="V1826" s="58">
        <f t="shared" si="706"/>
        <v>0</v>
      </c>
      <c r="W1826" s="58">
        <f t="shared" si="707"/>
        <v>0</v>
      </c>
      <c r="X1826" s="58">
        <f t="shared" si="708"/>
        <v>0</v>
      </c>
      <c r="Y1826" s="58">
        <f t="shared" si="709"/>
        <v>0</v>
      </c>
      <c r="Z1826">
        <f t="shared" si="693"/>
        <v>233708</v>
      </c>
    </row>
    <row r="1827" spans="1:26" x14ac:dyDescent="0.3">
      <c r="A1827" s="56" t="str">
        <f t="shared" si="695"/>
        <v>OUT TIME</v>
      </c>
      <c r="B1827" s="56" t="str">
        <f t="shared" si="687"/>
        <v>ultimo</v>
      </c>
      <c r="C1827" s="55">
        <f t="shared" si="694"/>
        <v>4</v>
      </c>
      <c r="D1827" t="str">
        <f t="shared" si="694"/>
        <v>Chiriquí</v>
      </c>
      <c r="E1827" s="23">
        <f t="shared" si="696"/>
        <v>44125</v>
      </c>
      <c r="F1827" s="54">
        <f t="shared" si="697"/>
        <v>141</v>
      </c>
      <c r="G1827" cm="1">
        <f t="array" ref="G1827">+INDEX('Casos ACUM Prov'!$CK$3:$OM$16,'TODO PROVINCIA'!C1827+1,'TODO PROVINCIA'!F1827)</f>
        <v>0</v>
      </c>
      <c r="H1827">
        <f t="shared" si="689"/>
        <v>0</v>
      </c>
      <c r="I1827" cm="1">
        <f t="array" ref="I1827">+INDEX('Muertes-PROV'!$C$3:$GE$16,$C1827+1,$F1827)</f>
        <v>0</v>
      </c>
      <c r="J1827">
        <f t="shared" si="690"/>
        <v>0</v>
      </c>
      <c r="K1827" cm="1">
        <f t="array" ref="K1827">+INDEX('rECUPERA-prov'!$C$3:$LA$16,$C1827+1,$F1827)</f>
        <v>0</v>
      </c>
      <c r="L1827">
        <f t="shared" si="691"/>
        <v>0</v>
      </c>
      <c r="M1827">
        <f t="shared" si="698"/>
        <v>0</v>
      </c>
      <c r="N1827">
        <f t="shared" si="692"/>
        <v>0</v>
      </c>
      <c r="O1827" s="57">
        <f t="shared" si="699"/>
        <v>0</v>
      </c>
      <c r="P1827" s="57">
        <f t="shared" si="700"/>
        <v>0</v>
      </c>
      <c r="Q1827" s="57">
        <f t="shared" si="701"/>
        <v>0</v>
      </c>
      <c r="R1827" s="57">
        <f t="shared" si="702"/>
        <v>0</v>
      </c>
      <c r="S1827" s="57">
        <f t="shared" si="703"/>
        <v>0</v>
      </c>
      <c r="T1827" s="57">
        <f t="shared" si="704"/>
        <v>0</v>
      </c>
      <c r="U1827" s="57">
        <f t="shared" si="705"/>
        <v>0</v>
      </c>
      <c r="V1827" s="58">
        <f t="shared" si="706"/>
        <v>0</v>
      </c>
      <c r="W1827" s="58">
        <f t="shared" si="707"/>
        <v>0</v>
      </c>
      <c r="X1827" s="58">
        <f t="shared" si="708"/>
        <v>0</v>
      </c>
      <c r="Y1827" s="58">
        <f t="shared" si="709"/>
        <v>0</v>
      </c>
      <c r="Z1827">
        <f t="shared" si="693"/>
        <v>241928</v>
      </c>
    </row>
    <row r="1828" spans="1:26" x14ac:dyDescent="0.3">
      <c r="A1828" s="56" t="str">
        <f t="shared" si="695"/>
        <v>OUT TIME</v>
      </c>
      <c r="B1828" s="56" t="str">
        <f t="shared" si="687"/>
        <v>ultimo</v>
      </c>
      <c r="C1828" s="55">
        <f t="shared" si="694"/>
        <v>5</v>
      </c>
      <c r="D1828" t="str">
        <f t="shared" si="694"/>
        <v>Darién</v>
      </c>
      <c r="E1828" s="23">
        <f t="shared" si="696"/>
        <v>44125</v>
      </c>
      <c r="F1828" s="54">
        <f t="shared" si="697"/>
        <v>141</v>
      </c>
      <c r="G1828" cm="1">
        <f t="array" ref="G1828">+INDEX('Casos ACUM Prov'!$CK$3:$OM$16,'TODO PROVINCIA'!C1828+1,'TODO PROVINCIA'!F1828)</f>
        <v>0</v>
      </c>
      <c r="H1828">
        <f t="shared" si="689"/>
        <v>0</v>
      </c>
      <c r="I1828" cm="1">
        <f t="array" ref="I1828">+INDEX('Muertes-PROV'!$C$3:$GE$16,$C1828+1,$F1828)</f>
        <v>0</v>
      </c>
      <c r="J1828">
        <f t="shared" si="690"/>
        <v>0</v>
      </c>
      <c r="K1828" cm="1">
        <f t="array" ref="K1828">+INDEX('rECUPERA-prov'!$C$3:$LA$16,$C1828+1,$F1828)</f>
        <v>0</v>
      </c>
      <c r="L1828">
        <f t="shared" si="691"/>
        <v>0</v>
      </c>
      <c r="M1828">
        <f t="shared" si="698"/>
        <v>0</v>
      </c>
      <c r="N1828">
        <f t="shared" si="692"/>
        <v>0</v>
      </c>
      <c r="O1828" s="57">
        <f t="shared" si="699"/>
        <v>0</v>
      </c>
      <c r="P1828" s="57">
        <f t="shared" si="700"/>
        <v>0</v>
      </c>
      <c r="Q1828" s="57">
        <f t="shared" si="701"/>
        <v>0</v>
      </c>
      <c r="R1828" s="57">
        <f t="shared" si="702"/>
        <v>0</v>
      </c>
      <c r="S1828" s="57">
        <f t="shared" si="703"/>
        <v>0</v>
      </c>
      <c r="T1828" s="57">
        <f t="shared" si="704"/>
        <v>0</v>
      </c>
      <c r="U1828" s="57">
        <f t="shared" si="705"/>
        <v>0</v>
      </c>
      <c r="V1828" s="58">
        <f t="shared" si="706"/>
        <v>0</v>
      </c>
      <c r="W1828" s="58">
        <f t="shared" si="707"/>
        <v>0</v>
      </c>
      <c r="X1828" s="58">
        <f t="shared" si="708"/>
        <v>0</v>
      </c>
      <c r="Y1828" s="58">
        <f t="shared" si="709"/>
        <v>0</v>
      </c>
      <c r="Z1828">
        <f t="shared" si="693"/>
        <v>10001</v>
      </c>
    </row>
    <row r="1829" spans="1:26" x14ac:dyDescent="0.3">
      <c r="A1829" s="56" t="str">
        <f t="shared" si="695"/>
        <v>OUT TIME</v>
      </c>
      <c r="B1829" s="56" t="str">
        <f t="shared" si="687"/>
        <v>ultimo</v>
      </c>
      <c r="C1829" s="55">
        <f t="shared" si="694"/>
        <v>6</v>
      </c>
      <c r="D1829" t="str">
        <f t="shared" si="694"/>
        <v>Herrera</v>
      </c>
      <c r="E1829" s="23">
        <f t="shared" si="696"/>
        <v>44125</v>
      </c>
      <c r="F1829" s="54">
        <f t="shared" si="697"/>
        <v>141</v>
      </c>
      <c r="G1829" cm="1">
        <f t="array" ref="G1829">+INDEX('Casos ACUM Prov'!$CK$3:$OM$16,'TODO PROVINCIA'!C1829+1,'TODO PROVINCIA'!F1829)</f>
        <v>0</v>
      </c>
      <c r="H1829">
        <f t="shared" si="689"/>
        <v>0</v>
      </c>
      <c r="I1829" cm="1">
        <f t="array" ref="I1829">+INDEX('Muertes-PROV'!$C$3:$GE$16,$C1829+1,$F1829)</f>
        <v>0</v>
      </c>
      <c r="J1829">
        <f t="shared" si="690"/>
        <v>0</v>
      </c>
      <c r="K1829" cm="1">
        <f t="array" ref="K1829">+INDEX('rECUPERA-prov'!$C$3:$LA$16,$C1829+1,$F1829)</f>
        <v>0</v>
      </c>
      <c r="L1829">
        <f t="shared" si="691"/>
        <v>0</v>
      </c>
      <c r="M1829">
        <f t="shared" si="698"/>
        <v>0</v>
      </c>
      <c r="N1829">
        <f t="shared" si="692"/>
        <v>0</v>
      </c>
      <c r="O1829" s="57">
        <f t="shared" si="699"/>
        <v>0</v>
      </c>
      <c r="P1829" s="57">
        <f t="shared" si="700"/>
        <v>0</v>
      </c>
      <c r="Q1829" s="57">
        <f t="shared" si="701"/>
        <v>0</v>
      </c>
      <c r="R1829" s="57">
        <f t="shared" si="702"/>
        <v>0</v>
      </c>
      <c r="S1829" s="57">
        <f t="shared" si="703"/>
        <v>0</v>
      </c>
      <c r="T1829" s="57">
        <f t="shared" si="704"/>
        <v>0</v>
      </c>
      <c r="U1829" s="57">
        <f t="shared" si="705"/>
        <v>0</v>
      </c>
      <c r="V1829" s="58">
        <f t="shared" si="706"/>
        <v>0</v>
      </c>
      <c r="W1829" s="58">
        <f t="shared" si="707"/>
        <v>0</v>
      </c>
      <c r="X1829" s="58">
        <f t="shared" si="708"/>
        <v>0</v>
      </c>
      <c r="Y1829" s="58">
        <f t="shared" si="709"/>
        <v>0</v>
      </c>
      <c r="Z1829">
        <f t="shared" si="693"/>
        <v>33109</v>
      </c>
    </row>
    <row r="1830" spans="1:26" x14ac:dyDescent="0.3">
      <c r="A1830" s="56" t="str">
        <f t="shared" si="695"/>
        <v>OUT TIME</v>
      </c>
      <c r="B1830" s="56" t="str">
        <f t="shared" si="687"/>
        <v>ultimo</v>
      </c>
      <c r="C1830" s="55">
        <f t="shared" si="694"/>
        <v>7</v>
      </c>
      <c r="D1830" t="str">
        <f t="shared" si="694"/>
        <v>Los Santos</v>
      </c>
      <c r="E1830" s="23">
        <f t="shared" si="696"/>
        <v>44125</v>
      </c>
      <c r="F1830" s="54">
        <f t="shared" si="697"/>
        <v>141</v>
      </c>
      <c r="G1830" cm="1">
        <f t="array" ref="G1830">+INDEX('Casos ACUM Prov'!$CK$3:$OM$16,'TODO PROVINCIA'!C1830+1,'TODO PROVINCIA'!F1830)</f>
        <v>0</v>
      </c>
      <c r="H1830">
        <f t="shared" si="689"/>
        <v>0</v>
      </c>
      <c r="I1830" cm="1">
        <f t="array" ref="I1830">+INDEX('Muertes-PROV'!$C$3:$GE$16,$C1830+1,$F1830)</f>
        <v>0</v>
      </c>
      <c r="J1830">
        <f t="shared" si="690"/>
        <v>0</v>
      </c>
      <c r="K1830" cm="1">
        <f t="array" ref="K1830">+INDEX('rECUPERA-prov'!$C$3:$LA$16,$C1830+1,$F1830)</f>
        <v>0</v>
      </c>
      <c r="L1830">
        <f t="shared" si="691"/>
        <v>0</v>
      </c>
      <c r="M1830">
        <f t="shared" si="698"/>
        <v>0</v>
      </c>
      <c r="N1830">
        <f t="shared" si="692"/>
        <v>0</v>
      </c>
      <c r="O1830" s="57">
        <f t="shared" si="699"/>
        <v>0</v>
      </c>
      <c r="P1830" s="57">
        <f t="shared" si="700"/>
        <v>0</v>
      </c>
      <c r="Q1830" s="57">
        <f t="shared" si="701"/>
        <v>0</v>
      </c>
      <c r="R1830" s="57">
        <f t="shared" si="702"/>
        <v>0</v>
      </c>
      <c r="S1830" s="57">
        <f t="shared" si="703"/>
        <v>0</v>
      </c>
      <c r="T1830" s="57">
        <f t="shared" si="704"/>
        <v>0</v>
      </c>
      <c r="U1830" s="57">
        <f t="shared" si="705"/>
        <v>0</v>
      </c>
      <c r="V1830" s="58">
        <f t="shared" si="706"/>
        <v>0</v>
      </c>
      <c r="W1830" s="58">
        <f t="shared" si="707"/>
        <v>0</v>
      </c>
      <c r="X1830" s="58">
        <f t="shared" si="708"/>
        <v>0</v>
      </c>
      <c r="Y1830" s="58">
        <f t="shared" si="709"/>
        <v>0</v>
      </c>
      <c r="Z1830">
        <f t="shared" si="693"/>
        <v>156747</v>
      </c>
    </row>
    <row r="1831" spans="1:26" x14ac:dyDescent="0.3">
      <c r="A1831" s="56" t="str">
        <f t="shared" si="695"/>
        <v>OUT TIME</v>
      </c>
      <c r="B1831" s="56" t="str">
        <f t="shared" si="687"/>
        <v>ultimo</v>
      </c>
      <c r="C1831" s="55">
        <f t="shared" si="694"/>
        <v>8</v>
      </c>
      <c r="D1831" t="str">
        <f t="shared" si="694"/>
        <v>Panamá</v>
      </c>
      <c r="E1831" s="23">
        <f t="shared" si="696"/>
        <v>44125</v>
      </c>
      <c r="F1831" s="54">
        <f t="shared" si="697"/>
        <v>141</v>
      </c>
      <c r="G1831" cm="1">
        <f t="array" ref="G1831">+INDEX('Casos ACUM Prov'!$CK$3:$OM$16,'TODO PROVINCIA'!C1831+1,'TODO PROVINCIA'!F1831)</f>
        <v>0</v>
      </c>
      <c r="H1831">
        <f t="shared" si="689"/>
        <v>0</v>
      </c>
      <c r="I1831" cm="1">
        <f t="array" ref="I1831">+INDEX('Muertes-PROV'!$C$3:$GE$16,$C1831+1,$F1831)</f>
        <v>0</v>
      </c>
      <c r="J1831">
        <f t="shared" si="690"/>
        <v>0</v>
      </c>
      <c r="K1831" cm="1">
        <f t="array" ref="K1831">+INDEX('rECUPERA-prov'!$C$3:$LA$16,$C1831+1,$F1831)</f>
        <v>0</v>
      </c>
      <c r="L1831">
        <f t="shared" si="691"/>
        <v>0</v>
      </c>
      <c r="M1831">
        <f t="shared" si="698"/>
        <v>0</v>
      </c>
      <c r="N1831">
        <f t="shared" si="692"/>
        <v>0</v>
      </c>
      <c r="O1831" s="57">
        <f t="shared" si="699"/>
        <v>0</v>
      </c>
      <c r="P1831" s="57">
        <f t="shared" si="700"/>
        <v>0</v>
      </c>
      <c r="Q1831" s="57">
        <f t="shared" si="701"/>
        <v>0</v>
      </c>
      <c r="R1831" s="57">
        <f t="shared" si="702"/>
        <v>0</v>
      </c>
      <c r="S1831" s="57">
        <f t="shared" si="703"/>
        <v>0</v>
      </c>
      <c r="T1831" s="57">
        <f t="shared" si="704"/>
        <v>0</v>
      </c>
      <c r="U1831" s="57">
        <f t="shared" si="705"/>
        <v>0</v>
      </c>
      <c r="V1831" s="58">
        <f t="shared" si="706"/>
        <v>0</v>
      </c>
      <c r="W1831" s="58">
        <f t="shared" si="707"/>
        <v>0</v>
      </c>
      <c r="X1831" s="58">
        <f t="shared" si="708"/>
        <v>0</v>
      </c>
      <c r="Y1831" s="58">
        <f t="shared" si="709"/>
        <v>0</v>
      </c>
      <c r="Z1831">
        <f t="shared" si="693"/>
        <v>109955</v>
      </c>
    </row>
    <row r="1832" spans="1:26" x14ac:dyDescent="0.3">
      <c r="A1832" s="56" t="str">
        <f t="shared" si="695"/>
        <v>OUT TIME</v>
      </c>
      <c r="B1832" s="56" t="str">
        <f t="shared" si="687"/>
        <v>ultimo</v>
      </c>
      <c r="C1832" s="55">
        <f t="shared" si="694"/>
        <v>9</v>
      </c>
      <c r="D1832" t="str">
        <f t="shared" si="694"/>
        <v>Veraguas</v>
      </c>
      <c r="E1832" s="23">
        <f t="shared" si="696"/>
        <v>44125</v>
      </c>
      <c r="F1832" s="54">
        <f t="shared" si="697"/>
        <v>141</v>
      </c>
      <c r="G1832" cm="1">
        <f t="array" ref="G1832">+INDEX('Casos ACUM Prov'!$CK$3:$OM$16,'TODO PROVINCIA'!C1832+1,'TODO PROVINCIA'!F1832)</f>
        <v>0</v>
      </c>
      <c r="H1832">
        <f t="shared" si="689"/>
        <v>0</v>
      </c>
      <c r="I1832" cm="1">
        <f t="array" ref="I1832">+INDEX('Muertes-PROV'!$C$3:$GE$16,$C1832+1,$F1832)</f>
        <v>0</v>
      </c>
      <c r="J1832">
        <f t="shared" si="690"/>
        <v>0</v>
      </c>
      <c r="K1832" cm="1">
        <f t="array" ref="K1832">+INDEX('rECUPERA-prov'!$C$3:$LA$16,$C1832+1,$F1832)</f>
        <v>0</v>
      </c>
      <c r="L1832">
        <f t="shared" si="691"/>
        <v>0</v>
      </c>
      <c r="M1832">
        <f t="shared" si="698"/>
        <v>0</v>
      </c>
      <c r="N1832">
        <f t="shared" si="692"/>
        <v>0</v>
      </c>
      <c r="O1832" s="57">
        <f t="shared" si="699"/>
        <v>0</v>
      </c>
      <c r="P1832" s="57">
        <f t="shared" si="700"/>
        <v>0</v>
      </c>
      <c r="Q1832" s="57">
        <f t="shared" si="701"/>
        <v>0</v>
      </c>
      <c r="R1832" s="57">
        <f t="shared" si="702"/>
        <v>0</v>
      </c>
      <c r="S1832" s="57">
        <f t="shared" si="703"/>
        <v>0</v>
      </c>
      <c r="T1832" s="57">
        <f t="shared" si="704"/>
        <v>0</v>
      </c>
      <c r="U1832" s="57">
        <f t="shared" si="705"/>
        <v>0</v>
      </c>
      <c r="V1832" s="58">
        <f t="shared" si="706"/>
        <v>0</v>
      </c>
      <c r="W1832" s="58">
        <f t="shared" si="707"/>
        <v>0</v>
      </c>
      <c r="X1832" s="58">
        <f t="shared" si="708"/>
        <v>0</v>
      </c>
      <c r="Y1832" s="58">
        <f t="shared" si="709"/>
        <v>0</v>
      </c>
      <c r="Z1832">
        <f t="shared" si="693"/>
        <v>109955</v>
      </c>
    </row>
    <row r="1833" spans="1:26" x14ac:dyDescent="0.3">
      <c r="A1833" s="56" t="str">
        <f t="shared" si="695"/>
        <v>OUT TIME</v>
      </c>
      <c r="B1833" s="56" t="str">
        <f t="shared" si="687"/>
        <v>ultimo</v>
      </c>
      <c r="C1833" s="55">
        <f t="shared" si="694"/>
        <v>10</v>
      </c>
      <c r="D1833" t="str">
        <f t="shared" si="694"/>
        <v>Comarca Kuna Yala</v>
      </c>
      <c r="E1833" s="23">
        <f t="shared" si="696"/>
        <v>44125</v>
      </c>
      <c r="F1833" s="54">
        <f t="shared" si="697"/>
        <v>141</v>
      </c>
      <c r="G1833" cm="1">
        <f t="array" ref="G1833">+INDEX('Casos ACUM Prov'!$CK$3:$OM$16,'TODO PROVINCIA'!C1833+1,'TODO PROVINCIA'!F1833)</f>
        <v>0</v>
      </c>
      <c r="H1833">
        <f t="shared" si="689"/>
        <v>0</v>
      </c>
      <c r="I1833" cm="1">
        <f t="array" ref="I1833">+INDEX('Muertes-PROV'!$C$3:$GE$16,$C1833+1,$F1833)</f>
        <v>0</v>
      </c>
      <c r="J1833">
        <f t="shared" si="690"/>
        <v>0</v>
      </c>
      <c r="K1833" cm="1">
        <f t="array" ref="K1833">+INDEX('rECUPERA-prov'!$C$3:$LA$16,$C1833+1,$F1833)</f>
        <v>0</v>
      </c>
      <c r="L1833">
        <f t="shared" si="691"/>
        <v>0</v>
      </c>
      <c r="M1833">
        <f t="shared" si="698"/>
        <v>0</v>
      </c>
      <c r="N1833">
        <f t="shared" si="692"/>
        <v>0</v>
      </c>
      <c r="O1833" s="57">
        <f t="shared" si="699"/>
        <v>0</v>
      </c>
      <c r="P1833" s="57">
        <f t="shared" si="700"/>
        <v>0</v>
      </c>
      <c r="Q1833" s="57">
        <f t="shared" si="701"/>
        <v>0</v>
      </c>
      <c r="R1833" s="57">
        <f t="shared" si="702"/>
        <v>0</v>
      </c>
      <c r="S1833" s="57">
        <f t="shared" si="703"/>
        <v>0</v>
      </c>
      <c r="T1833" s="57">
        <f t="shared" si="704"/>
        <v>0</v>
      </c>
      <c r="U1833" s="57">
        <f t="shared" si="705"/>
        <v>0</v>
      </c>
      <c r="V1833" s="58">
        <f t="shared" si="706"/>
        <v>0</v>
      </c>
      <c r="W1833" s="58">
        <f t="shared" si="707"/>
        <v>0</v>
      </c>
      <c r="X1833" s="58">
        <f t="shared" si="708"/>
        <v>0</v>
      </c>
      <c r="Y1833" s="58">
        <f t="shared" si="709"/>
        <v>0</v>
      </c>
      <c r="Z1833">
        <f t="shared" si="693"/>
        <v>89592</v>
      </c>
    </row>
    <row r="1834" spans="1:26" x14ac:dyDescent="0.3">
      <c r="A1834" s="56" t="str">
        <f t="shared" si="695"/>
        <v>OUT TIME</v>
      </c>
      <c r="B1834" s="56" t="str">
        <f t="shared" si="687"/>
        <v>ultimo</v>
      </c>
      <c r="C1834" s="55">
        <f t="shared" si="694"/>
        <v>11</v>
      </c>
      <c r="D1834" t="str">
        <f t="shared" si="694"/>
        <v>Comarca Emberá Wounaán</v>
      </c>
      <c r="E1834" s="23">
        <f t="shared" si="696"/>
        <v>44125</v>
      </c>
      <c r="F1834" s="54">
        <f t="shared" si="697"/>
        <v>141</v>
      </c>
      <c r="G1834" cm="1">
        <f t="array" ref="G1834">+INDEX('Casos ACUM Prov'!$CK$3:$OM$16,'TODO PROVINCIA'!C1834+1,'TODO PROVINCIA'!F1834)</f>
        <v>0</v>
      </c>
      <c r="H1834">
        <f t="shared" si="689"/>
        <v>0</v>
      </c>
      <c r="I1834" cm="1">
        <f t="array" ref="I1834">+INDEX('Muertes-PROV'!$C$3:$GE$16,$C1834+1,$F1834)</f>
        <v>0</v>
      </c>
      <c r="J1834">
        <f t="shared" si="690"/>
        <v>0</v>
      </c>
      <c r="K1834" cm="1">
        <f t="array" ref="K1834">+INDEX('rECUPERA-prov'!$C$3:$LA$16,$C1834+1,$F1834)</f>
        <v>0</v>
      </c>
      <c r="L1834">
        <f t="shared" si="691"/>
        <v>0</v>
      </c>
      <c r="M1834">
        <f t="shared" si="698"/>
        <v>0</v>
      </c>
      <c r="N1834">
        <f t="shared" si="692"/>
        <v>0</v>
      </c>
      <c r="O1834" s="57">
        <f t="shared" si="699"/>
        <v>0</v>
      </c>
      <c r="P1834" s="57">
        <f t="shared" si="700"/>
        <v>0</v>
      </c>
      <c r="Q1834" s="57">
        <f t="shared" si="701"/>
        <v>0</v>
      </c>
      <c r="R1834" s="57">
        <f t="shared" si="702"/>
        <v>0</v>
      </c>
      <c r="S1834" s="57">
        <f t="shared" si="703"/>
        <v>0</v>
      </c>
      <c r="T1834" s="57">
        <f t="shared" si="704"/>
        <v>0</v>
      </c>
      <c r="U1834" s="57">
        <f t="shared" si="705"/>
        <v>0</v>
      </c>
      <c r="V1834" s="58">
        <f t="shared" si="706"/>
        <v>0</v>
      </c>
      <c r="W1834" s="58">
        <f t="shared" si="707"/>
        <v>0</v>
      </c>
      <c r="X1834" s="58">
        <f t="shared" si="708"/>
        <v>0</v>
      </c>
      <c r="Y1834" s="58">
        <f t="shared" si="709"/>
        <v>0</v>
      </c>
      <c r="Z1834">
        <f t="shared" si="693"/>
        <v>1249032</v>
      </c>
    </row>
    <row r="1835" spans="1:26" x14ac:dyDescent="0.3">
      <c r="A1835" s="56" t="str">
        <f t="shared" si="695"/>
        <v>OUT TIME</v>
      </c>
      <c r="B1835" s="56" t="str">
        <f t="shared" si="687"/>
        <v>ultimo</v>
      </c>
      <c r="C1835" s="55">
        <f t="shared" si="694"/>
        <v>12</v>
      </c>
      <c r="D1835" t="str">
        <f t="shared" si="694"/>
        <v>Comarca Ngäbe Buglé</v>
      </c>
      <c r="E1835" s="23">
        <f t="shared" si="696"/>
        <v>44125</v>
      </c>
      <c r="F1835" s="54">
        <f t="shared" si="697"/>
        <v>141</v>
      </c>
      <c r="G1835" cm="1">
        <f t="array" ref="G1835">+INDEX('Casos ACUM Prov'!$CK$3:$OM$16,'TODO PROVINCIA'!C1835+1,'TODO PROVINCIA'!F1835)</f>
        <v>0</v>
      </c>
      <c r="H1835">
        <f t="shared" si="689"/>
        <v>0</v>
      </c>
      <c r="I1835" cm="1">
        <f t="array" ref="I1835">+INDEX('Muertes-PROV'!$C$3:$GE$16,$C1835+1,$F1835)</f>
        <v>0</v>
      </c>
      <c r="J1835">
        <f t="shared" si="690"/>
        <v>0</v>
      </c>
      <c r="K1835" cm="1">
        <f t="array" ref="K1835">+INDEX('rECUPERA-prov'!$C$3:$LA$16,$C1835+1,$F1835)</f>
        <v>0</v>
      </c>
      <c r="L1835">
        <f t="shared" si="691"/>
        <v>0</v>
      </c>
      <c r="M1835">
        <f t="shared" si="698"/>
        <v>0</v>
      </c>
      <c r="N1835">
        <f t="shared" si="692"/>
        <v>0</v>
      </c>
      <c r="O1835" s="57">
        <f t="shared" si="699"/>
        <v>0</v>
      </c>
      <c r="P1835" s="57">
        <f t="shared" si="700"/>
        <v>0</v>
      </c>
      <c r="Q1835" s="57">
        <f t="shared" si="701"/>
        <v>0</v>
      </c>
      <c r="R1835" s="57">
        <f t="shared" si="702"/>
        <v>0</v>
      </c>
      <c r="S1835" s="57">
        <f t="shared" si="703"/>
        <v>0</v>
      </c>
      <c r="T1835" s="57">
        <f t="shared" si="704"/>
        <v>0</v>
      </c>
      <c r="U1835" s="57">
        <f t="shared" si="705"/>
        <v>0</v>
      </c>
      <c r="V1835" s="58">
        <f t="shared" si="706"/>
        <v>0</v>
      </c>
      <c r="W1835" s="58">
        <f t="shared" si="707"/>
        <v>0</v>
      </c>
      <c r="X1835" s="58">
        <f t="shared" si="708"/>
        <v>0</v>
      </c>
      <c r="Y1835" s="58">
        <f t="shared" si="709"/>
        <v>0</v>
      </c>
      <c r="Z1835">
        <f t="shared" si="693"/>
        <v>464038</v>
      </c>
    </row>
    <row r="1836" spans="1:26" x14ac:dyDescent="0.3">
      <c r="A1836" s="56" t="str">
        <f t="shared" si="695"/>
        <v>OUT TIME</v>
      </c>
      <c r="B1836" s="56" t="str">
        <f t="shared" si="687"/>
        <v>ultimo</v>
      </c>
      <c r="C1836" s="55">
        <f t="shared" ref="C1836:D1851" si="710">+C1823</f>
        <v>13</v>
      </c>
      <c r="D1836" t="str">
        <f t="shared" si="710"/>
        <v>Panamá Oeste</v>
      </c>
      <c r="E1836" s="23">
        <f t="shared" si="696"/>
        <v>44125</v>
      </c>
      <c r="F1836" s="54">
        <f t="shared" si="697"/>
        <v>141</v>
      </c>
      <c r="G1836" cm="1">
        <f t="array" ref="G1836">+INDEX('Casos ACUM Prov'!$CK$3:$OM$16,'TODO PROVINCIA'!C1836+1,'TODO PROVINCIA'!F1836)</f>
        <v>0</v>
      </c>
      <c r="H1836">
        <f t="shared" si="689"/>
        <v>0</v>
      </c>
      <c r="I1836" cm="1">
        <f t="array" ref="I1836">+INDEX('Muertes-PROV'!$C$3:$GE$16,$C1836+1,$F1836)</f>
        <v>0</v>
      </c>
      <c r="J1836">
        <f t="shared" si="690"/>
        <v>0</v>
      </c>
      <c r="K1836" cm="1">
        <f t="array" ref="K1836">+INDEX('rECUPERA-prov'!$C$3:$LA$16,$C1836+1,$F1836)</f>
        <v>0</v>
      </c>
      <c r="L1836">
        <f t="shared" si="691"/>
        <v>0</v>
      </c>
      <c r="M1836">
        <f t="shared" si="698"/>
        <v>0</v>
      </c>
      <c r="N1836">
        <f t="shared" si="692"/>
        <v>0</v>
      </c>
      <c r="O1836" s="57">
        <f t="shared" si="699"/>
        <v>0</v>
      </c>
      <c r="P1836" s="57">
        <f t="shared" si="700"/>
        <v>0</v>
      </c>
      <c r="Q1836" s="57">
        <f t="shared" si="701"/>
        <v>0</v>
      </c>
      <c r="R1836" s="57">
        <f t="shared" si="702"/>
        <v>0</v>
      </c>
      <c r="S1836" s="57">
        <f t="shared" si="703"/>
        <v>0</v>
      </c>
      <c r="T1836" s="57">
        <f t="shared" si="704"/>
        <v>0</v>
      </c>
      <c r="U1836" s="57">
        <f t="shared" si="705"/>
        <v>0</v>
      </c>
      <c r="V1836" s="58">
        <f t="shared" si="706"/>
        <v>0</v>
      </c>
      <c r="W1836" s="58">
        <f t="shared" si="707"/>
        <v>0</v>
      </c>
      <c r="X1836" s="58">
        <f t="shared" si="708"/>
        <v>0</v>
      </c>
      <c r="Y1836" s="58">
        <f t="shared" si="709"/>
        <v>0</v>
      </c>
      <c r="Z1836">
        <f t="shared" si="693"/>
        <v>226991</v>
      </c>
    </row>
    <row r="1837" spans="1:26" x14ac:dyDescent="0.3">
      <c r="A1837" s="56" t="str">
        <f t="shared" si="695"/>
        <v>OUT TIME</v>
      </c>
      <c r="B1837" s="56" t="str">
        <f t="shared" si="687"/>
        <v>ultimo</v>
      </c>
      <c r="C1837" s="55">
        <f t="shared" si="710"/>
        <v>1</v>
      </c>
      <c r="D1837" t="str">
        <f t="shared" si="710"/>
        <v>Bocas del Toro</v>
      </c>
      <c r="E1837" s="23">
        <f t="shared" si="696"/>
        <v>44126</v>
      </c>
      <c r="F1837" s="54">
        <f t="shared" si="697"/>
        <v>142</v>
      </c>
      <c r="G1837" cm="1">
        <f t="array" ref="G1837">+INDEX('Casos ACUM Prov'!$CK$3:$OM$16,'TODO PROVINCIA'!C1837+1,'TODO PROVINCIA'!F1837)</f>
        <v>0</v>
      </c>
      <c r="H1837">
        <f t="shared" si="689"/>
        <v>0</v>
      </c>
      <c r="I1837" cm="1">
        <f t="array" ref="I1837">+INDEX('Muertes-PROV'!$C$3:$GE$16,$C1837+1,$F1837)</f>
        <v>0</v>
      </c>
      <c r="J1837">
        <f t="shared" si="690"/>
        <v>0</v>
      </c>
      <c r="K1837" cm="1">
        <f t="array" ref="K1837">+INDEX('rECUPERA-prov'!$C$3:$LA$16,$C1837+1,$F1837)</f>
        <v>0</v>
      </c>
      <c r="L1837">
        <f t="shared" si="691"/>
        <v>0</v>
      </c>
      <c r="M1837">
        <f t="shared" si="698"/>
        <v>0</v>
      </c>
      <c r="N1837">
        <f t="shared" si="692"/>
        <v>0</v>
      </c>
      <c r="O1837" s="57">
        <f t="shared" si="699"/>
        <v>0</v>
      </c>
      <c r="P1837" s="57">
        <f t="shared" si="700"/>
        <v>0</v>
      </c>
      <c r="Q1837" s="57">
        <f t="shared" si="701"/>
        <v>0</v>
      </c>
      <c r="R1837" s="57">
        <f t="shared" si="702"/>
        <v>0</v>
      </c>
      <c r="S1837" s="57">
        <f t="shared" si="703"/>
        <v>0</v>
      </c>
      <c r="T1837" s="57">
        <f t="shared" si="704"/>
        <v>0</v>
      </c>
      <c r="U1837" s="57">
        <f t="shared" si="705"/>
        <v>0</v>
      </c>
      <c r="V1837" s="58">
        <f t="shared" si="706"/>
        <v>0</v>
      </c>
      <c r="W1837" s="58">
        <f t="shared" si="707"/>
        <v>0</v>
      </c>
      <c r="X1837" s="58">
        <f t="shared" si="708"/>
        <v>0</v>
      </c>
      <c r="Y1837" s="58">
        <f t="shared" si="709"/>
        <v>0</v>
      </c>
      <c r="Z1837">
        <f t="shared" si="693"/>
        <v>125461</v>
      </c>
    </row>
    <row r="1838" spans="1:26" x14ac:dyDescent="0.3">
      <c r="A1838" s="56" t="str">
        <f t="shared" si="695"/>
        <v>OUT TIME</v>
      </c>
      <c r="B1838" s="56" t="str">
        <f t="shared" si="687"/>
        <v>ultimo</v>
      </c>
      <c r="C1838" s="55">
        <f t="shared" si="710"/>
        <v>2</v>
      </c>
      <c r="D1838" t="str">
        <f t="shared" si="710"/>
        <v>Coclé</v>
      </c>
      <c r="E1838" s="23">
        <f t="shared" si="696"/>
        <v>44126</v>
      </c>
      <c r="F1838" s="54">
        <f t="shared" si="697"/>
        <v>142</v>
      </c>
      <c r="G1838" cm="1">
        <f t="array" ref="G1838">+INDEX('Casos ACUM Prov'!$CK$3:$OM$16,'TODO PROVINCIA'!C1838+1,'TODO PROVINCIA'!F1838)</f>
        <v>0</v>
      </c>
      <c r="H1838">
        <f t="shared" si="689"/>
        <v>0</v>
      </c>
      <c r="I1838" cm="1">
        <f t="array" ref="I1838">+INDEX('Muertes-PROV'!$C$3:$GE$16,$C1838+1,$F1838)</f>
        <v>0</v>
      </c>
      <c r="J1838">
        <f t="shared" si="690"/>
        <v>0</v>
      </c>
      <c r="K1838" cm="1">
        <f t="array" ref="K1838">+INDEX('rECUPERA-prov'!$C$3:$LA$16,$C1838+1,$F1838)</f>
        <v>0</v>
      </c>
      <c r="L1838">
        <f t="shared" si="691"/>
        <v>0</v>
      </c>
      <c r="M1838">
        <f t="shared" si="698"/>
        <v>0</v>
      </c>
      <c r="N1838">
        <f t="shared" si="692"/>
        <v>0</v>
      </c>
      <c r="O1838" s="57">
        <f t="shared" si="699"/>
        <v>0</v>
      </c>
      <c r="P1838" s="57">
        <f t="shared" si="700"/>
        <v>0</v>
      </c>
      <c r="Q1838" s="57">
        <f t="shared" si="701"/>
        <v>0</v>
      </c>
      <c r="R1838" s="57">
        <f t="shared" si="702"/>
        <v>0</v>
      </c>
      <c r="S1838" s="57">
        <f t="shared" si="703"/>
        <v>0</v>
      </c>
      <c r="T1838" s="57">
        <f t="shared" si="704"/>
        <v>0</v>
      </c>
      <c r="U1838" s="57">
        <f t="shared" si="705"/>
        <v>0</v>
      </c>
      <c r="V1838" s="58">
        <f t="shared" si="706"/>
        <v>0</v>
      </c>
      <c r="W1838" s="58">
        <f t="shared" si="707"/>
        <v>0</v>
      </c>
      <c r="X1838" s="58">
        <f t="shared" si="708"/>
        <v>0</v>
      </c>
      <c r="Y1838" s="58">
        <f t="shared" si="709"/>
        <v>0</v>
      </c>
      <c r="Z1838">
        <f t="shared" si="693"/>
        <v>416873</v>
      </c>
    </row>
    <row r="1839" spans="1:26" x14ac:dyDescent="0.3">
      <c r="A1839" s="56" t="str">
        <f t="shared" si="695"/>
        <v>OUT TIME</v>
      </c>
      <c r="B1839" s="56" t="str">
        <f t="shared" si="687"/>
        <v>ultimo</v>
      </c>
      <c r="C1839" s="55">
        <f t="shared" si="710"/>
        <v>3</v>
      </c>
      <c r="D1839" t="str">
        <f t="shared" si="710"/>
        <v>Colón</v>
      </c>
      <c r="E1839" s="23">
        <f t="shared" si="696"/>
        <v>44126</v>
      </c>
      <c r="F1839" s="54">
        <f t="shared" si="697"/>
        <v>142</v>
      </c>
      <c r="G1839" cm="1">
        <f t="array" ref="G1839">+INDEX('Casos ACUM Prov'!$CK$3:$OM$16,'TODO PROVINCIA'!C1839+1,'TODO PROVINCIA'!F1839)</f>
        <v>0</v>
      </c>
      <c r="H1839">
        <f t="shared" si="689"/>
        <v>0</v>
      </c>
      <c r="I1839" cm="1">
        <f t="array" ref="I1839">+INDEX('Muertes-PROV'!$C$3:$GE$16,$C1839+1,$F1839)</f>
        <v>0</v>
      </c>
      <c r="J1839">
        <f t="shared" si="690"/>
        <v>0</v>
      </c>
      <c r="K1839" cm="1">
        <f t="array" ref="K1839">+INDEX('rECUPERA-prov'!$C$3:$LA$16,$C1839+1,$F1839)</f>
        <v>0</v>
      </c>
      <c r="L1839">
        <f t="shared" si="691"/>
        <v>0</v>
      </c>
      <c r="M1839">
        <f t="shared" si="698"/>
        <v>0</v>
      </c>
      <c r="N1839">
        <f t="shared" si="692"/>
        <v>0</v>
      </c>
      <c r="O1839" s="57">
        <f t="shared" si="699"/>
        <v>0</v>
      </c>
      <c r="P1839" s="57">
        <f t="shared" si="700"/>
        <v>0</v>
      </c>
      <c r="Q1839" s="57">
        <f t="shared" si="701"/>
        <v>0</v>
      </c>
      <c r="R1839" s="57">
        <f t="shared" si="702"/>
        <v>0</v>
      </c>
      <c r="S1839" s="57">
        <f t="shared" si="703"/>
        <v>0</v>
      </c>
      <c r="T1839" s="57">
        <f t="shared" si="704"/>
        <v>0</v>
      </c>
      <c r="U1839" s="57">
        <f t="shared" si="705"/>
        <v>0</v>
      </c>
      <c r="V1839" s="58">
        <f t="shared" si="706"/>
        <v>0</v>
      </c>
      <c r="W1839" s="58">
        <f t="shared" si="707"/>
        <v>0</v>
      </c>
      <c r="X1839" s="58">
        <f t="shared" si="708"/>
        <v>0</v>
      </c>
      <c r="Y1839" s="58">
        <f t="shared" si="709"/>
        <v>0</v>
      </c>
      <c r="Z1839">
        <f t="shared" si="693"/>
        <v>233708</v>
      </c>
    </row>
    <row r="1840" spans="1:26" x14ac:dyDescent="0.3">
      <c r="A1840" s="56" t="str">
        <f t="shared" si="695"/>
        <v>OUT TIME</v>
      </c>
      <c r="B1840" s="56" t="str">
        <f t="shared" si="687"/>
        <v>ultimo</v>
      </c>
      <c r="C1840" s="55">
        <f t="shared" si="710"/>
        <v>4</v>
      </c>
      <c r="D1840" t="str">
        <f t="shared" si="710"/>
        <v>Chiriquí</v>
      </c>
      <c r="E1840" s="23">
        <f t="shared" si="696"/>
        <v>44126</v>
      </c>
      <c r="F1840" s="54">
        <f t="shared" si="697"/>
        <v>142</v>
      </c>
      <c r="G1840" cm="1">
        <f t="array" ref="G1840">+INDEX('Casos ACUM Prov'!$CK$3:$OM$16,'TODO PROVINCIA'!C1840+1,'TODO PROVINCIA'!F1840)</f>
        <v>0</v>
      </c>
      <c r="H1840">
        <f t="shared" si="689"/>
        <v>0</v>
      </c>
      <c r="I1840" cm="1">
        <f t="array" ref="I1840">+INDEX('Muertes-PROV'!$C$3:$GE$16,$C1840+1,$F1840)</f>
        <v>0</v>
      </c>
      <c r="J1840">
        <f t="shared" si="690"/>
        <v>0</v>
      </c>
      <c r="K1840" cm="1">
        <f t="array" ref="K1840">+INDEX('rECUPERA-prov'!$C$3:$LA$16,$C1840+1,$F1840)</f>
        <v>0</v>
      </c>
      <c r="L1840">
        <f t="shared" si="691"/>
        <v>0</v>
      </c>
      <c r="M1840">
        <f t="shared" si="698"/>
        <v>0</v>
      </c>
      <c r="N1840">
        <f t="shared" si="692"/>
        <v>0</v>
      </c>
      <c r="O1840" s="57">
        <f t="shared" si="699"/>
        <v>0</v>
      </c>
      <c r="P1840" s="57">
        <f t="shared" si="700"/>
        <v>0</v>
      </c>
      <c r="Q1840" s="57">
        <f t="shared" si="701"/>
        <v>0</v>
      </c>
      <c r="R1840" s="57">
        <f t="shared" si="702"/>
        <v>0</v>
      </c>
      <c r="S1840" s="57">
        <f t="shared" si="703"/>
        <v>0</v>
      </c>
      <c r="T1840" s="57">
        <f t="shared" si="704"/>
        <v>0</v>
      </c>
      <c r="U1840" s="57">
        <f t="shared" si="705"/>
        <v>0</v>
      </c>
      <c r="V1840" s="58">
        <f t="shared" si="706"/>
        <v>0</v>
      </c>
      <c r="W1840" s="58">
        <f t="shared" si="707"/>
        <v>0</v>
      </c>
      <c r="X1840" s="58">
        <f t="shared" si="708"/>
        <v>0</v>
      </c>
      <c r="Y1840" s="58">
        <f t="shared" si="709"/>
        <v>0</v>
      </c>
      <c r="Z1840">
        <f t="shared" si="693"/>
        <v>241928</v>
      </c>
    </row>
    <row r="1841" spans="1:26" x14ac:dyDescent="0.3">
      <c r="A1841" s="56" t="str">
        <f t="shared" si="695"/>
        <v>OUT TIME</v>
      </c>
      <c r="B1841" s="56" t="str">
        <f t="shared" si="687"/>
        <v>ultimo</v>
      </c>
      <c r="C1841" s="55">
        <f t="shared" si="710"/>
        <v>5</v>
      </c>
      <c r="D1841" t="str">
        <f t="shared" si="710"/>
        <v>Darién</v>
      </c>
      <c r="E1841" s="23">
        <f t="shared" si="696"/>
        <v>44126</v>
      </c>
      <c r="F1841" s="54">
        <f t="shared" si="697"/>
        <v>142</v>
      </c>
      <c r="G1841" cm="1">
        <f t="array" ref="G1841">+INDEX('Casos ACUM Prov'!$CK$3:$OM$16,'TODO PROVINCIA'!C1841+1,'TODO PROVINCIA'!F1841)</f>
        <v>0</v>
      </c>
      <c r="H1841">
        <f t="shared" si="689"/>
        <v>0</v>
      </c>
      <c r="I1841" cm="1">
        <f t="array" ref="I1841">+INDEX('Muertes-PROV'!$C$3:$GE$16,$C1841+1,$F1841)</f>
        <v>0</v>
      </c>
      <c r="J1841">
        <f t="shared" si="690"/>
        <v>0</v>
      </c>
      <c r="K1841" cm="1">
        <f t="array" ref="K1841">+INDEX('rECUPERA-prov'!$C$3:$LA$16,$C1841+1,$F1841)</f>
        <v>0</v>
      </c>
      <c r="L1841">
        <f t="shared" si="691"/>
        <v>0</v>
      </c>
      <c r="M1841">
        <f t="shared" si="698"/>
        <v>0</v>
      </c>
      <c r="N1841">
        <f t="shared" si="692"/>
        <v>0</v>
      </c>
      <c r="O1841" s="57">
        <f t="shared" si="699"/>
        <v>0</v>
      </c>
      <c r="P1841" s="57">
        <f t="shared" si="700"/>
        <v>0</v>
      </c>
      <c r="Q1841" s="57">
        <f t="shared" si="701"/>
        <v>0</v>
      </c>
      <c r="R1841" s="57">
        <f t="shared" si="702"/>
        <v>0</v>
      </c>
      <c r="S1841" s="57">
        <f t="shared" si="703"/>
        <v>0</v>
      </c>
      <c r="T1841" s="57">
        <f t="shared" si="704"/>
        <v>0</v>
      </c>
      <c r="U1841" s="57">
        <f t="shared" si="705"/>
        <v>0</v>
      </c>
      <c r="V1841" s="58">
        <f t="shared" si="706"/>
        <v>0</v>
      </c>
      <c r="W1841" s="58">
        <f t="shared" si="707"/>
        <v>0</v>
      </c>
      <c r="X1841" s="58">
        <f t="shared" si="708"/>
        <v>0</v>
      </c>
      <c r="Y1841" s="58">
        <f t="shared" si="709"/>
        <v>0</v>
      </c>
      <c r="Z1841">
        <f t="shared" si="693"/>
        <v>10001</v>
      </c>
    </row>
    <row r="1842" spans="1:26" x14ac:dyDescent="0.3">
      <c r="A1842" s="56" t="str">
        <f t="shared" si="695"/>
        <v>OUT TIME</v>
      </c>
      <c r="B1842" s="56" t="str">
        <f t="shared" si="687"/>
        <v>ultimo</v>
      </c>
      <c r="C1842" s="55">
        <f t="shared" si="710"/>
        <v>6</v>
      </c>
      <c r="D1842" t="str">
        <f t="shared" si="710"/>
        <v>Herrera</v>
      </c>
      <c r="E1842" s="23">
        <f t="shared" si="696"/>
        <v>44126</v>
      </c>
      <c r="F1842" s="54">
        <f t="shared" si="697"/>
        <v>142</v>
      </c>
      <c r="G1842" cm="1">
        <f t="array" ref="G1842">+INDEX('Casos ACUM Prov'!$CK$3:$OM$16,'TODO PROVINCIA'!C1842+1,'TODO PROVINCIA'!F1842)</f>
        <v>0</v>
      </c>
      <c r="H1842">
        <f t="shared" si="689"/>
        <v>0</v>
      </c>
      <c r="I1842" cm="1">
        <f t="array" ref="I1842">+INDEX('Muertes-PROV'!$C$3:$GE$16,$C1842+1,$F1842)</f>
        <v>0</v>
      </c>
      <c r="J1842">
        <f t="shared" si="690"/>
        <v>0</v>
      </c>
      <c r="K1842" cm="1">
        <f t="array" ref="K1842">+INDEX('rECUPERA-prov'!$C$3:$LA$16,$C1842+1,$F1842)</f>
        <v>0</v>
      </c>
      <c r="L1842">
        <f t="shared" si="691"/>
        <v>0</v>
      </c>
      <c r="M1842">
        <f t="shared" si="698"/>
        <v>0</v>
      </c>
      <c r="N1842">
        <f t="shared" si="692"/>
        <v>0</v>
      </c>
      <c r="O1842" s="57">
        <f t="shared" si="699"/>
        <v>0</v>
      </c>
      <c r="P1842" s="57">
        <f t="shared" si="700"/>
        <v>0</v>
      </c>
      <c r="Q1842" s="57">
        <f t="shared" si="701"/>
        <v>0</v>
      </c>
      <c r="R1842" s="57">
        <f t="shared" si="702"/>
        <v>0</v>
      </c>
      <c r="S1842" s="57">
        <f t="shared" si="703"/>
        <v>0</v>
      </c>
      <c r="T1842" s="57">
        <f t="shared" si="704"/>
        <v>0</v>
      </c>
      <c r="U1842" s="57">
        <f t="shared" si="705"/>
        <v>0</v>
      </c>
      <c r="V1842" s="58">
        <f t="shared" si="706"/>
        <v>0</v>
      </c>
      <c r="W1842" s="58">
        <f t="shared" si="707"/>
        <v>0</v>
      </c>
      <c r="X1842" s="58">
        <f t="shared" si="708"/>
        <v>0</v>
      </c>
      <c r="Y1842" s="58">
        <f t="shared" si="709"/>
        <v>0</v>
      </c>
      <c r="Z1842">
        <f t="shared" si="693"/>
        <v>33109</v>
      </c>
    </row>
    <row r="1843" spans="1:26" x14ac:dyDescent="0.3">
      <c r="A1843" s="56" t="str">
        <f t="shared" si="695"/>
        <v>OUT TIME</v>
      </c>
      <c r="B1843" s="56" t="str">
        <f t="shared" si="687"/>
        <v>ultimo</v>
      </c>
      <c r="C1843" s="55">
        <f t="shared" si="710"/>
        <v>7</v>
      </c>
      <c r="D1843" t="str">
        <f t="shared" si="710"/>
        <v>Los Santos</v>
      </c>
      <c r="E1843" s="23">
        <f t="shared" si="696"/>
        <v>44126</v>
      </c>
      <c r="F1843" s="54">
        <f t="shared" si="697"/>
        <v>142</v>
      </c>
      <c r="G1843" cm="1">
        <f t="array" ref="G1843">+INDEX('Casos ACUM Prov'!$CK$3:$OM$16,'TODO PROVINCIA'!C1843+1,'TODO PROVINCIA'!F1843)</f>
        <v>0</v>
      </c>
      <c r="H1843">
        <f t="shared" si="689"/>
        <v>0</v>
      </c>
      <c r="I1843" cm="1">
        <f t="array" ref="I1843">+INDEX('Muertes-PROV'!$C$3:$GE$16,$C1843+1,$F1843)</f>
        <v>0</v>
      </c>
      <c r="J1843">
        <f t="shared" si="690"/>
        <v>0</v>
      </c>
      <c r="K1843" cm="1">
        <f t="array" ref="K1843">+INDEX('rECUPERA-prov'!$C$3:$LA$16,$C1843+1,$F1843)</f>
        <v>0</v>
      </c>
      <c r="L1843">
        <f t="shared" si="691"/>
        <v>0</v>
      </c>
      <c r="M1843">
        <f t="shared" si="698"/>
        <v>0</v>
      </c>
      <c r="N1843">
        <f t="shared" si="692"/>
        <v>0</v>
      </c>
      <c r="O1843" s="57">
        <f t="shared" si="699"/>
        <v>0</v>
      </c>
      <c r="P1843" s="57">
        <f t="shared" si="700"/>
        <v>0</v>
      </c>
      <c r="Q1843" s="57">
        <f t="shared" si="701"/>
        <v>0</v>
      </c>
      <c r="R1843" s="57">
        <f t="shared" si="702"/>
        <v>0</v>
      </c>
      <c r="S1843" s="57">
        <f t="shared" si="703"/>
        <v>0</v>
      </c>
      <c r="T1843" s="57">
        <f t="shared" si="704"/>
        <v>0</v>
      </c>
      <c r="U1843" s="57">
        <f t="shared" si="705"/>
        <v>0</v>
      </c>
      <c r="V1843" s="58">
        <f t="shared" si="706"/>
        <v>0</v>
      </c>
      <c r="W1843" s="58">
        <f t="shared" si="707"/>
        <v>0</v>
      </c>
      <c r="X1843" s="58">
        <f t="shared" si="708"/>
        <v>0</v>
      </c>
      <c r="Y1843" s="58">
        <f t="shared" si="709"/>
        <v>0</v>
      </c>
      <c r="Z1843">
        <f t="shared" si="693"/>
        <v>156747</v>
      </c>
    </row>
    <row r="1844" spans="1:26" x14ac:dyDescent="0.3">
      <c r="A1844" s="56" t="str">
        <f t="shared" si="695"/>
        <v>OUT TIME</v>
      </c>
      <c r="B1844" s="56" t="str">
        <f t="shared" si="687"/>
        <v>ultimo</v>
      </c>
      <c r="C1844" s="55">
        <f t="shared" si="710"/>
        <v>8</v>
      </c>
      <c r="D1844" t="str">
        <f t="shared" si="710"/>
        <v>Panamá</v>
      </c>
      <c r="E1844" s="23">
        <f t="shared" si="696"/>
        <v>44126</v>
      </c>
      <c r="F1844" s="54">
        <f t="shared" si="697"/>
        <v>142</v>
      </c>
      <c r="G1844" cm="1">
        <f t="array" ref="G1844">+INDEX('Casos ACUM Prov'!$CK$3:$OM$16,'TODO PROVINCIA'!C1844+1,'TODO PROVINCIA'!F1844)</f>
        <v>0</v>
      </c>
      <c r="H1844">
        <f t="shared" si="689"/>
        <v>0</v>
      </c>
      <c r="I1844" cm="1">
        <f t="array" ref="I1844">+INDEX('Muertes-PROV'!$C$3:$GE$16,$C1844+1,$F1844)</f>
        <v>0</v>
      </c>
      <c r="J1844">
        <f t="shared" si="690"/>
        <v>0</v>
      </c>
      <c r="K1844" cm="1">
        <f t="array" ref="K1844">+INDEX('rECUPERA-prov'!$C$3:$LA$16,$C1844+1,$F1844)</f>
        <v>0</v>
      </c>
      <c r="L1844">
        <f t="shared" si="691"/>
        <v>0</v>
      </c>
      <c r="M1844">
        <f t="shared" si="698"/>
        <v>0</v>
      </c>
      <c r="N1844">
        <f t="shared" si="692"/>
        <v>0</v>
      </c>
      <c r="O1844" s="57">
        <f t="shared" si="699"/>
        <v>0</v>
      </c>
      <c r="P1844" s="57">
        <f t="shared" si="700"/>
        <v>0</v>
      </c>
      <c r="Q1844" s="57">
        <f t="shared" si="701"/>
        <v>0</v>
      </c>
      <c r="R1844" s="57">
        <f t="shared" si="702"/>
        <v>0</v>
      </c>
      <c r="S1844" s="57">
        <f t="shared" si="703"/>
        <v>0</v>
      </c>
      <c r="T1844" s="57">
        <f t="shared" si="704"/>
        <v>0</v>
      </c>
      <c r="U1844" s="57">
        <f t="shared" si="705"/>
        <v>0</v>
      </c>
      <c r="V1844" s="58">
        <f t="shared" si="706"/>
        <v>0</v>
      </c>
      <c r="W1844" s="58">
        <f t="shared" si="707"/>
        <v>0</v>
      </c>
      <c r="X1844" s="58">
        <f t="shared" si="708"/>
        <v>0</v>
      </c>
      <c r="Y1844" s="58">
        <f t="shared" si="709"/>
        <v>0</v>
      </c>
      <c r="Z1844">
        <f t="shared" si="693"/>
        <v>109955</v>
      </c>
    </row>
    <row r="1845" spans="1:26" x14ac:dyDescent="0.3">
      <c r="A1845" s="56" t="str">
        <f t="shared" si="695"/>
        <v>OUT TIME</v>
      </c>
      <c r="B1845" s="56" t="str">
        <f t="shared" si="687"/>
        <v>ultimo</v>
      </c>
      <c r="C1845" s="55">
        <f t="shared" si="710"/>
        <v>9</v>
      </c>
      <c r="D1845" t="str">
        <f t="shared" si="710"/>
        <v>Veraguas</v>
      </c>
      <c r="E1845" s="23">
        <f t="shared" si="696"/>
        <v>44126</v>
      </c>
      <c r="F1845" s="54">
        <f t="shared" si="697"/>
        <v>142</v>
      </c>
      <c r="G1845" cm="1">
        <f t="array" ref="G1845">+INDEX('Casos ACUM Prov'!$CK$3:$OM$16,'TODO PROVINCIA'!C1845+1,'TODO PROVINCIA'!F1845)</f>
        <v>0</v>
      </c>
      <c r="H1845">
        <f t="shared" si="689"/>
        <v>0</v>
      </c>
      <c r="I1845" cm="1">
        <f t="array" ref="I1845">+INDEX('Muertes-PROV'!$C$3:$GE$16,$C1845+1,$F1845)</f>
        <v>0</v>
      </c>
      <c r="J1845">
        <f t="shared" si="690"/>
        <v>0</v>
      </c>
      <c r="K1845" cm="1">
        <f t="array" ref="K1845">+INDEX('rECUPERA-prov'!$C$3:$LA$16,$C1845+1,$F1845)</f>
        <v>0</v>
      </c>
      <c r="L1845">
        <f t="shared" si="691"/>
        <v>0</v>
      </c>
      <c r="M1845">
        <f t="shared" si="698"/>
        <v>0</v>
      </c>
      <c r="N1845">
        <f t="shared" si="692"/>
        <v>0</v>
      </c>
      <c r="O1845" s="57">
        <f t="shared" si="699"/>
        <v>0</v>
      </c>
      <c r="P1845" s="57">
        <f t="shared" si="700"/>
        <v>0</v>
      </c>
      <c r="Q1845" s="57">
        <f t="shared" si="701"/>
        <v>0</v>
      </c>
      <c r="R1845" s="57">
        <f t="shared" si="702"/>
        <v>0</v>
      </c>
      <c r="S1845" s="57">
        <f t="shared" si="703"/>
        <v>0</v>
      </c>
      <c r="T1845" s="57">
        <f t="shared" si="704"/>
        <v>0</v>
      </c>
      <c r="U1845" s="57">
        <f t="shared" si="705"/>
        <v>0</v>
      </c>
      <c r="V1845" s="58">
        <f t="shared" si="706"/>
        <v>0</v>
      </c>
      <c r="W1845" s="58">
        <f t="shared" si="707"/>
        <v>0</v>
      </c>
      <c r="X1845" s="58">
        <f t="shared" si="708"/>
        <v>0</v>
      </c>
      <c r="Y1845" s="58">
        <f t="shared" si="709"/>
        <v>0</v>
      </c>
      <c r="Z1845">
        <f t="shared" si="693"/>
        <v>109955</v>
      </c>
    </row>
    <row r="1846" spans="1:26" x14ac:dyDescent="0.3">
      <c r="A1846" s="56" t="str">
        <f t="shared" si="695"/>
        <v>OUT TIME</v>
      </c>
      <c r="B1846" s="56" t="str">
        <f t="shared" si="687"/>
        <v>ultimo</v>
      </c>
      <c r="C1846" s="55">
        <f t="shared" si="710"/>
        <v>10</v>
      </c>
      <c r="D1846" t="str">
        <f t="shared" si="710"/>
        <v>Comarca Kuna Yala</v>
      </c>
      <c r="E1846" s="23">
        <f t="shared" si="696"/>
        <v>44126</v>
      </c>
      <c r="F1846" s="54">
        <f t="shared" si="697"/>
        <v>142</v>
      </c>
      <c r="G1846" cm="1">
        <f t="array" ref="G1846">+INDEX('Casos ACUM Prov'!$CK$3:$OM$16,'TODO PROVINCIA'!C1846+1,'TODO PROVINCIA'!F1846)</f>
        <v>0</v>
      </c>
      <c r="H1846">
        <f t="shared" si="689"/>
        <v>0</v>
      </c>
      <c r="I1846" cm="1">
        <f t="array" ref="I1846">+INDEX('Muertes-PROV'!$C$3:$GE$16,$C1846+1,$F1846)</f>
        <v>0</v>
      </c>
      <c r="J1846">
        <f t="shared" si="690"/>
        <v>0</v>
      </c>
      <c r="K1846" cm="1">
        <f t="array" ref="K1846">+INDEX('rECUPERA-prov'!$C$3:$LA$16,$C1846+1,$F1846)</f>
        <v>0</v>
      </c>
      <c r="L1846">
        <f t="shared" si="691"/>
        <v>0</v>
      </c>
      <c r="M1846">
        <f t="shared" si="698"/>
        <v>0</v>
      </c>
      <c r="N1846">
        <f t="shared" si="692"/>
        <v>0</v>
      </c>
      <c r="O1846" s="57">
        <f t="shared" si="699"/>
        <v>0</v>
      </c>
      <c r="P1846" s="57">
        <f t="shared" si="700"/>
        <v>0</v>
      </c>
      <c r="Q1846" s="57">
        <f t="shared" si="701"/>
        <v>0</v>
      </c>
      <c r="R1846" s="57">
        <f t="shared" si="702"/>
        <v>0</v>
      </c>
      <c r="S1846" s="57">
        <f t="shared" si="703"/>
        <v>0</v>
      </c>
      <c r="T1846" s="57">
        <f t="shared" si="704"/>
        <v>0</v>
      </c>
      <c r="U1846" s="57">
        <f t="shared" si="705"/>
        <v>0</v>
      </c>
      <c r="V1846" s="58">
        <f t="shared" si="706"/>
        <v>0</v>
      </c>
      <c r="W1846" s="58">
        <f t="shared" si="707"/>
        <v>0</v>
      </c>
      <c r="X1846" s="58">
        <f t="shared" si="708"/>
        <v>0</v>
      </c>
      <c r="Y1846" s="58">
        <f t="shared" si="709"/>
        <v>0</v>
      </c>
      <c r="Z1846">
        <f t="shared" si="693"/>
        <v>89592</v>
      </c>
    </row>
    <row r="1847" spans="1:26" x14ac:dyDescent="0.3">
      <c r="A1847" s="56" t="str">
        <f t="shared" si="695"/>
        <v>OUT TIME</v>
      </c>
      <c r="B1847" s="56" t="str">
        <f t="shared" si="687"/>
        <v>ultimo</v>
      </c>
      <c r="C1847" s="55">
        <f t="shared" si="710"/>
        <v>11</v>
      </c>
      <c r="D1847" t="str">
        <f t="shared" si="710"/>
        <v>Comarca Emberá Wounaán</v>
      </c>
      <c r="E1847" s="23">
        <f t="shared" si="696"/>
        <v>44126</v>
      </c>
      <c r="F1847" s="54">
        <f t="shared" si="697"/>
        <v>142</v>
      </c>
      <c r="G1847" cm="1">
        <f t="array" ref="G1847">+INDEX('Casos ACUM Prov'!$CK$3:$OM$16,'TODO PROVINCIA'!C1847+1,'TODO PROVINCIA'!F1847)</f>
        <v>0</v>
      </c>
      <c r="H1847">
        <f t="shared" si="689"/>
        <v>0</v>
      </c>
      <c r="I1847" cm="1">
        <f t="array" ref="I1847">+INDEX('Muertes-PROV'!$C$3:$GE$16,$C1847+1,$F1847)</f>
        <v>0</v>
      </c>
      <c r="J1847">
        <f t="shared" si="690"/>
        <v>0</v>
      </c>
      <c r="K1847" cm="1">
        <f t="array" ref="K1847">+INDEX('rECUPERA-prov'!$C$3:$LA$16,$C1847+1,$F1847)</f>
        <v>0</v>
      </c>
      <c r="L1847">
        <f t="shared" si="691"/>
        <v>0</v>
      </c>
      <c r="M1847">
        <f t="shared" si="698"/>
        <v>0</v>
      </c>
      <c r="N1847">
        <f t="shared" si="692"/>
        <v>0</v>
      </c>
      <c r="O1847" s="57">
        <f t="shared" si="699"/>
        <v>0</v>
      </c>
      <c r="P1847" s="57">
        <f t="shared" si="700"/>
        <v>0</v>
      </c>
      <c r="Q1847" s="57">
        <f t="shared" si="701"/>
        <v>0</v>
      </c>
      <c r="R1847" s="57">
        <f t="shared" si="702"/>
        <v>0</v>
      </c>
      <c r="S1847" s="57">
        <f t="shared" si="703"/>
        <v>0</v>
      </c>
      <c r="T1847" s="57">
        <f t="shared" si="704"/>
        <v>0</v>
      </c>
      <c r="U1847" s="57">
        <f t="shared" si="705"/>
        <v>0</v>
      </c>
      <c r="V1847" s="58">
        <f t="shared" si="706"/>
        <v>0</v>
      </c>
      <c r="W1847" s="58">
        <f t="shared" si="707"/>
        <v>0</v>
      </c>
      <c r="X1847" s="58">
        <f t="shared" si="708"/>
        <v>0</v>
      </c>
      <c r="Y1847" s="58">
        <f t="shared" si="709"/>
        <v>0</v>
      </c>
      <c r="Z1847">
        <f t="shared" si="693"/>
        <v>1249032</v>
      </c>
    </row>
    <row r="1848" spans="1:26" x14ac:dyDescent="0.3">
      <c r="A1848" s="56" t="str">
        <f t="shared" si="695"/>
        <v>OUT TIME</v>
      </c>
      <c r="B1848" s="56" t="str">
        <f t="shared" si="687"/>
        <v>ultimo</v>
      </c>
      <c r="C1848" s="55">
        <f t="shared" si="710"/>
        <v>12</v>
      </c>
      <c r="D1848" t="str">
        <f t="shared" si="710"/>
        <v>Comarca Ngäbe Buglé</v>
      </c>
      <c r="E1848" s="23">
        <f t="shared" si="696"/>
        <v>44126</v>
      </c>
      <c r="F1848" s="54">
        <f t="shared" si="697"/>
        <v>142</v>
      </c>
      <c r="G1848" cm="1">
        <f t="array" ref="G1848">+INDEX('Casos ACUM Prov'!$CK$3:$OM$16,'TODO PROVINCIA'!C1848+1,'TODO PROVINCIA'!F1848)</f>
        <v>0</v>
      </c>
      <c r="H1848">
        <f t="shared" si="689"/>
        <v>0</v>
      </c>
      <c r="I1848" cm="1">
        <f t="array" ref="I1848">+INDEX('Muertes-PROV'!$C$3:$GE$16,$C1848+1,$F1848)</f>
        <v>0</v>
      </c>
      <c r="J1848">
        <f t="shared" si="690"/>
        <v>0</v>
      </c>
      <c r="K1848" cm="1">
        <f t="array" ref="K1848">+INDEX('rECUPERA-prov'!$C$3:$LA$16,$C1848+1,$F1848)</f>
        <v>0</v>
      </c>
      <c r="L1848">
        <f t="shared" si="691"/>
        <v>0</v>
      </c>
      <c r="M1848">
        <f t="shared" si="698"/>
        <v>0</v>
      </c>
      <c r="N1848">
        <f t="shared" si="692"/>
        <v>0</v>
      </c>
      <c r="O1848" s="57">
        <f t="shared" si="699"/>
        <v>0</v>
      </c>
      <c r="P1848" s="57">
        <f t="shared" si="700"/>
        <v>0</v>
      </c>
      <c r="Q1848" s="57">
        <f t="shared" si="701"/>
        <v>0</v>
      </c>
      <c r="R1848" s="57">
        <f t="shared" si="702"/>
        <v>0</v>
      </c>
      <c r="S1848" s="57">
        <f t="shared" si="703"/>
        <v>0</v>
      </c>
      <c r="T1848" s="57">
        <f t="shared" si="704"/>
        <v>0</v>
      </c>
      <c r="U1848" s="57">
        <f t="shared" si="705"/>
        <v>0</v>
      </c>
      <c r="V1848" s="58">
        <f t="shared" si="706"/>
        <v>0</v>
      </c>
      <c r="W1848" s="58">
        <f t="shared" si="707"/>
        <v>0</v>
      </c>
      <c r="X1848" s="58">
        <f t="shared" si="708"/>
        <v>0</v>
      </c>
      <c r="Y1848" s="58">
        <f t="shared" si="709"/>
        <v>0</v>
      </c>
      <c r="Z1848">
        <f t="shared" si="693"/>
        <v>464038</v>
      </c>
    </row>
    <row r="1849" spans="1:26" x14ac:dyDescent="0.3">
      <c r="A1849" s="56" t="str">
        <f t="shared" si="695"/>
        <v>OUT TIME</v>
      </c>
      <c r="B1849" s="56" t="str">
        <f t="shared" si="687"/>
        <v>ultimo</v>
      </c>
      <c r="C1849" s="55">
        <f t="shared" si="710"/>
        <v>13</v>
      </c>
      <c r="D1849" t="str">
        <f t="shared" si="710"/>
        <v>Panamá Oeste</v>
      </c>
      <c r="E1849" s="23">
        <f t="shared" si="696"/>
        <v>44126</v>
      </c>
      <c r="F1849" s="54">
        <f t="shared" si="697"/>
        <v>142</v>
      </c>
      <c r="G1849" cm="1">
        <f t="array" ref="G1849">+INDEX('Casos ACUM Prov'!$CK$3:$OM$16,'TODO PROVINCIA'!C1849+1,'TODO PROVINCIA'!F1849)</f>
        <v>0</v>
      </c>
      <c r="H1849">
        <f t="shared" si="689"/>
        <v>0</v>
      </c>
      <c r="I1849" cm="1">
        <f t="array" ref="I1849">+INDEX('Muertes-PROV'!$C$3:$GE$16,$C1849+1,$F1849)</f>
        <v>0</v>
      </c>
      <c r="J1849">
        <f t="shared" si="690"/>
        <v>0</v>
      </c>
      <c r="K1849" cm="1">
        <f t="array" ref="K1849">+INDEX('rECUPERA-prov'!$C$3:$LA$16,$C1849+1,$F1849)</f>
        <v>0</v>
      </c>
      <c r="L1849">
        <f t="shared" si="691"/>
        <v>0</v>
      </c>
      <c r="M1849">
        <f t="shared" si="698"/>
        <v>0</v>
      </c>
      <c r="N1849">
        <f t="shared" si="692"/>
        <v>0</v>
      </c>
      <c r="O1849" s="57">
        <f t="shared" si="699"/>
        <v>0</v>
      </c>
      <c r="P1849" s="57">
        <f t="shared" si="700"/>
        <v>0</v>
      </c>
      <c r="Q1849" s="57">
        <f t="shared" si="701"/>
        <v>0</v>
      </c>
      <c r="R1849" s="57">
        <f t="shared" si="702"/>
        <v>0</v>
      </c>
      <c r="S1849" s="57">
        <f t="shared" si="703"/>
        <v>0</v>
      </c>
      <c r="T1849" s="57">
        <f t="shared" si="704"/>
        <v>0</v>
      </c>
      <c r="U1849" s="57">
        <f t="shared" si="705"/>
        <v>0</v>
      </c>
      <c r="V1849" s="58">
        <f t="shared" si="706"/>
        <v>0</v>
      </c>
      <c r="W1849" s="58">
        <f t="shared" si="707"/>
        <v>0</v>
      </c>
      <c r="X1849" s="58">
        <f t="shared" si="708"/>
        <v>0</v>
      </c>
      <c r="Y1849" s="58">
        <f t="shared" si="709"/>
        <v>0</v>
      </c>
      <c r="Z1849">
        <f t="shared" si="693"/>
        <v>226991</v>
      </c>
    </row>
    <row r="1850" spans="1:26" x14ac:dyDescent="0.3">
      <c r="A1850" s="56" t="str">
        <f t="shared" si="695"/>
        <v>OUT TIME</v>
      </c>
      <c r="B1850" s="56" t="str">
        <f t="shared" si="687"/>
        <v>ultimo</v>
      </c>
      <c r="C1850" s="55">
        <f t="shared" si="710"/>
        <v>1</v>
      </c>
      <c r="D1850" t="str">
        <f t="shared" si="710"/>
        <v>Bocas del Toro</v>
      </c>
      <c r="E1850" s="23">
        <f t="shared" si="696"/>
        <v>44127</v>
      </c>
      <c r="F1850" s="54">
        <f t="shared" si="697"/>
        <v>143</v>
      </c>
      <c r="G1850" cm="1">
        <f t="array" ref="G1850">+INDEX('Casos ACUM Prov'!$CK$3:$OM$16,'TODO PROVINCIA'!C1850+1,'TODO PROVINCIA'!F1850)</f>
        <v>0</v>
      </c>
      <c r="H1850">
        <f t="shared" si="689"/>
        <v>0</v>
      </c>
      <c r="I1850" cm="1">
        <f t="array" ref="I1850">+INDEX('Muertes-PROV'!$C$3:$GE$16,$C1850+1,$F1850)</f>
        <v>0</v>
      </c>
      <c r="J1850">
        <f t="shared" si="690"/>
        <v>0</v>
      </c>
      <c r="K1850" cm="1">
        <f t="array" ref="K1850">+INDEX('rECUPERA-prov'!$C$3:$LA$16,$C1850+1,$F1850)</f>
        <v>0</v>
      </c>
      <c r="L1850">
        <f t="shared" si="691"/>
        <v>0</v>
      </c>
      <c r="M1850">
        <f t="shared" si="698"/>
        <v>0</v>
      </c>
      <c r="N1850">
        <f t="shared" si="692"/>
        <v>0</v>
      </c>
      <c r="O1850" s="57">
        <f t="shared" si="699"/>
        <v>0</v>
      </c>
      <c r="P1850" s="57">
        <f t="shared" si="700"/>
        <v>0</v>
      </c>
      <c r="Q1850" s="57">
        <f t="shared" si="701"/>
        <v>0</v>
      </c>
      <c r="R1850" s="57">
        <f t="shared" si="702"/>
        <v>0</v>
      </c>
      <c r="S1850" s="57">
        <f t="shared" si="703"/>
        <v>0</v>
      </c>
      <c r="T1850" s="57">
        <f t="shared" si="704"/>
        <v>0</v>
      </c>
      <c r="U1850" s="57">
        <f t="shared" si="705"/>
        <v>0</v>
      </c>
      <c r="V1850" s="58">
        <f t="shared" si="706"/>
        <v>0</v>
      </c>
      <c r="W1850" s="58">
        <f t="shared" si="707"/>
        <v>0</v>
      </c>
      <c r="X1850" s="58">
        <f t="shared" si="708"/>
        <v>0</v>
      </c>
      <c r="Y1850" s="58">
        <f t="shared" si="709"/>
        <v>0</v>
      </c>
      <c r="Z1850">
        <f t="shared" si="693"/>
        <v>125461</v>
      </c>
    </row>
    <row r="1851" spans="1:26" x14ac:dyDescent="0.3">
      <c r="A1851" s="56" t="str">
        <f t="shared" si="695"/>
        <v>OUT TIME</v>
      </c>
      <c r="B1851" s="56" t="str">
        <f t="shared" si="687"/>
        <v>ultimo</v>
      </c>
      <c r="C1851" s="55">
        <f t="shared" si="710"/>
        <v>2</v>
      </c>
      <c r="D1851" t="str">
        <f t="shared" si="710"/>
        <v>Coclé</v>
      </c>
      <c r="E1851" s="23">
        <f t="shared" si="696"/>
        <v>44127</v>
      </c>
      <c r="F1851" s="54">
        <f t="shared" si="697"/>
        <v>143</v>
      </c>
      <c r="G1851" cm="1">
        <f t="array" ref="G1851">+INDEX('Casos ACUM Prov'!$CK$3:$OM$16,'TODO PROVINCIA'!C1851+1,'TODO PROVINCIA'!F1851)</f>
        <v>0</v>
      </c>
      <c r="H1851">
        <f t="shared" si="689"/>
        <v>0</v>
      </c>
      <c r="I1851" cm="1">
        <f t="array" ref="I1851">+INDEX('Muertes-PROV'!$C$3:$GE$16,$C1851+1,$F1851)</f>
        <v>0</v>
      </c>
      <c r="J1851">
        <f t="shared" si="690"/>
        <v>0</v>
      </c>
      <c r="K1851" cm="1">
        <f t="array" ref="K1851">+INDEX('rECUPERA-prov'!$C$3:$LA$16,$C1851+1,$F1851)</f>
        <v>0</v>
      </c>
      <c r="L1851">
        <f t="shared" si="691"/>
        <v>0</v>
      </c>
      <c r="M1851">
        <f t="shared" si="698"/>
        <v>0</v>
      </c>
      <c r="N1851">
        <f t="shared" si="692"/>
        <v>0</v>
      </c>
      <c r="O1851" s="57">
        <f t="shared" si="699"/>
        <v>0</v>
      </c>
      <c r="P1851" s="57">
        <f t="shared" si="700"/>
        <v>0</v>
      </c>
      <c r="Q1851" s="57">
        <f t="shared" si="701"/>
        <v>0</v>
      </c>
      <c r="R1851" s="57">
        <f t="shared" si="702"/>
        <v>0</v>
      </c>
      <c r="S1851" s="57">
        <f t="shared" si="703"/>
        <v>0</v>
      </c>
      <c r="T1851" s="57">
        <f t="shared" si="704"/>
        <v>0</v>
      </c>
      <c r="U1851" s="57">
        <f t="shared" si="705"/>
        <v>0</v>
      </c>
      <c r="V1851" s="58">
        <f t="shared" si="706"/>
        <v>0</v>
      </c>
      <c r="W1851" s="58">
        <f t="shared" si="707"/>
        <v>0</v>
      </c>
      <c r="X1851" s="58">
        <f t="shared" si="708"/>
        <v>0</v>
      </c>
      <c r="Y1851" s="58">
        <f t="shared" si="709"/>
        <v>0</v>
      </c>
      <c r="Z1851">
        <f t="shared" si="693"/>
        <v>416873</v>
      </c>
    </row>
    <row r="1852" spans="1:26" x14ac:dyDescent="0.3">
      <c r="A1852" s="56" t="str">
        <f t="shared" si="695"/>
        <v>OUT TIME</v>
      </c>
      <c r="B1852" s="56" t="str">
        <f t="shared" si="687"/>
        <v>ultimo</v>
      </c>
      <c r="C1852" s="55">
        <f t="shared" ref="C1852:D1867" si="711">+C1839</f>
        <v>3</v>
      </c>
      <c r="D1852" t="str">
        <f t="shared" si="711"/>
        <v>Colón</v>
      </c>
      <c r="E1852" s="23">
        <f t="shared" si="696"/>
        <v>44127</v>
      </c>
      <c r="F1852" s="54">
        <f t="shared" si="697"/>
        <v>143</v>
      </c>
      <c r="G1852" cm="1">
        <f t="array" ref="G1852">+INDEX('Casos ACUM Prov'!$CK$3:$OM$16,'TODO PROVINCIA'!C1852+1,'TODO PROVINCIA'!F1852)</f>
        <v>0</v>
      </c>
      <c r="H1852">
        <f t="shared" si="689"/>
        <v>0</v>
      </c>
      <c r="I1852" cm="1">
        <f t="array" ref="I1852">+INDEX('Muertes-PROV'!$C$3:$GE$16,$C1852+1,$F1852)</f>
        <v>0</v>
      </c>
      <c r="J1852">
        <f t="shared" si="690"/>
        <v>0</v>
      </c>
      <c r="K1852" cm="1">
        <f t="array" ref="K1852">+INDEX('rECUPERA-prov'!$C$3:$LA$16,$C1852+1,$F1852)</f>
        <v>0</v>
      </c>
      <c r="L1852">
        <f t="shared" si="691"/>
        <v>0</v>
      </c>
      <c r="M1852">
        <f t="shared" si="698"/>
        <v>0</v>
      </c>
      <c r="N1852">
        <f t="shared" si="692"/>
        <v>0</v>
      </c>
      <c r="O1852" s="57">
        <f t="shared" si="699"/>
        <v>0</v>
      </c>
      <c r="P1852" s="57">
        <f t="shared" si="700"/>
        <v>0</v>
      </c>
      <c r="Q1852" s="57">
        <f t="shared" si="701"/>
        <v>0</v>
      </c>
      <c r="R1852" s="57">
        <f t="shared" si="702"/>
        <v>0</v>
      </c>
      <c r="S1852" s="57">
        <f t="shared" si="703"/>
        <v>0</v>
      </c>
      <c r="T1852" s="57">
        <f t="shared" si="704"/>
        <v>0</v>
      </c>
      <c r="U1852" s="57">
        <f t="shared" si="705"/>
        <v>0</v>
      </c>
      <c r="V1852" s="58">
        <f t="shared" si="706"/>
        <v>0</v>
      </c>
      <c r="W1852" s="58">
        <f t="shared" si="707"/>
        <v>0</v>
      </c>
      <c r="X1852" s="58">
        <f t="shared" si="708"/>
        <v>0</v>
      </c>
      <c r="Y1852" s="58">
        <f t="shared" si="709"/>
        <v>0</v>
      </c>
      <c r="Z1852">
        <f t="shared" si="693"/>
        <v>233708</v>
      </c>
    </row>
    <row r="1853" spans="1:26" x14ac:dyDescent="0.3">
      <c r="A1853" s="56" t="str">
        <f t="shared" si="695"/>
        <v>OUT TIME</v>
      </c>
      <c r="B1853" s="56" t="str">
        <f t="shared" si="687"/>
        <v>ultimo</v>
      </c>
      <c r="C1853" s="55">
        <f t="shared" si="711"/>
        <v>4</v>
      </c>
      <c r="D1853" t="str">
        <f t="shared" si="711"/>
        <v>Chiriquí</v>
      </c>
      <c r="E1853" s="23">
        <f t="shared" si="696"/>
        <v>44127</v>
      </c>
      <c r="F1853" s="54">
        <f t="shared" si="697"/>
        <v>143</v>
      </c>
      <c r="G1853" cm="1">
        <f t="array" ref="G1853">+INDEX('Casos ACUM Prov'!$CK$3:$OM$16,'TODO PROVINCIA'!C1853+1,'TODO PROVINCIA'!F1853)</f>
        <v>0</v>
      </c>
      <c r="H1853">
        <f t="shared" si="689"/>
        <v>0</v>
      </c>
      <c r="I1853" cm="1">
        <f t="array" ref="I1853">+INDEX('Muertes-PROV'!$C$3:$GE$16,$C1853+1,$F1853)</f>
        <v>0</v>
      </c>
      <c r="J1853">
        <f t="shared" si="690"/>
        <v>0</v>
      </c>
      <c r="K1853" cm="1">
        <f t="array" ref="K1853">+INDEX('rECUPERA-prov'!$C$3:$LA$16,$C1853+1,$F1853)</f>
        <v>0</v>
      </c>
      <c r="L1853">
        <f t="shared" si="691"/>
        <v>0</v>
      </c>
      <c r="M1853">
        <f t="shared" si="698"/>
        <v>0</v>
      </c>
      <c r="N1853">
        <f t="shared" si="692"/>
        <v>0</v>
      </c>
      <c r="O1853" s="57">
        <f t="shared" si="699"/>
        <v>0</v>
      </c>
      <c r="P1853" s="57">
        <f t="shared" si="700"/>
        <v>0</v>
      </c>
      <c r="Q1853" s="57">
        <f t="shared" si="701"/>
        <v>0</v>
      </c>
      <c r="R1853" s="57">
        <f t="shared" si="702"/>
        <v>0</v>
      </c>
      <c r="S1853" s="57">
        <f t="shared" si="703"/>
        <v>0</v>
      </c>
      <c r="T1853" s="57">
        <f t="shared" si="704"/>
        <v>0</v>
      </c>
      <c r="U1853" s="57">
        <f t="shared" si="705"/>
        <v>0</v>
      </c>
      <c r="V1853" s="58">
        <f t="shared" si="706"/>
        <v>0</v>
      </c>
      <c r="W1853" s="58">
        <f t="shared" si="707"/>
        <v>0</v>
      </c>
      <c r="X1853" s="58">
        <f t="shared" si="708"/>
        <v>0</v>
      </c>
      <c r="Y1853" s="58">
        <f t="shared" si="709"/>
        <v>0</v>
      </c>
      <c r="Z1853">
        <f t="shared" si="693"/>
        <v>241928</v>
      </c>
    </row>
    <row r="1854" spans="1:26" x14ac:dyDescent="0.3">
      <c r="A1854" s="56" t="str">
        <f t="shared" si="695"/>
        <v>OUT TIME</v>
      </c>
      <c r="B1854" s="56" t="str">
        <f t="shared" si="687"/>
        <v>ultimo</v>
      </c>
      <c r="C1854" s="55">
        <f t="shared" si="711"/>
        <v>5</v>
      </c>
      <c r="D1854" t="str">
        <f t="shared" si="711"/>
        <v>Darién</v>
      </c>
      <c r="E1854" s="23">
        <f t="shared" si="696"/>
        <v>44127</v>
      </c>
      <c r="F1854" s="54">
        <f t="shared" si="697"/>
        <v>143</v>
      </c>
      <c r="G1854" cm="1">
        <f t="array" ref="G1854">+INDEX('Casos ACUM Prov'!$CK$3:$OM$16,'TODO PROVINCIA'!C1854+1,'TODO PROVINCIA'!F1854)</f>
        <v>0</v>
      </c>
      <c r="H1854">
        <f t="shared" si="689"/>
        <v>0</v>
      </c>
      <c r="I1854" cm="1">
        <f t="array" ref="I1854">+INDEX('Muertes-PROV'!$C$3:$GE$16,$C1854+1,$F1854)</f>
        <v>0</v>
      </c>
      <c r="J1854">
        <f t="shared" si="690"/>
        <v>0</v>
      </c>
      <c r="K1854" cm="1">
        <f t="array" ref="K1854">+INDEX('rECUPERA-prov'!$C$3:$LA$16,$C1854+1,$F1854)</f>
        <v>0</v>
      </c>
      <c r="L1854">
        <f t="shared" si="691"/>
        <v>0</v>
      </c>
      <c r="M1854">
        <f t="shared" si="698"/>
        <v>0</v>
      </c>
      <c r="N1854">
        <f t="shared" si="692"/>
        <v>0</v>
      </c>
      <c r="O1854" s="57">
        <f t="shared" si="699"/>
        <v>0</v>
      </c>
      <c r="P1854" s="57">
        <f t="shared" si="700"/>
        <v>0</v>
      </c>
      <c r="Q1854" s="57">
        <f t="shared" si="701"/>
        <v>0</v>
      </c>
      <c r="R1854" s="57">
        <f t="shared" si="702"/>
        <v>0</v>
      </c>
      <c r="S1854" s="57">
        <f t="shared" si="703"/>
        <v>0</v>
      </c>
      <c r="T1854" s="57">
        <f t="shared" si="704"/>
        <v>0</v>
      </c>
      <c r="U1854" s="57">
        <f t="shared" si="705"/>
        <v>0</v>
      </c>
      <c r="V1854" s="58">
        <f t="shared" si="706"/>
        <v>0</v>
      </c>
      <c r="W1854" s="58">
        <f t="shared" si="707"/>
        <v>0</v>
      </c>
      <c r="X1854" s="58">
        <f t="shared" si="708"/>
        <v>0</v>
      </c>
      <c r="Y1854" s="58">
        <f t="shared" si="709"/>
        <v>0</v>
      </c>
      <c r="Z1854">
        <f t="shared" si="693"/>
        <v>10001</v>
      </c>
    </row>
    <row r="1855" spans="1:26" x14ac:dyDescent="0.3">
      <c r="A1855" s="56" t="str">
        <f t="shared" si="695"/>
        <v>OUT TIME</v>
      </c>
      <c r="B1855" s="56" t="str">
        <f t="shared" si="687"/>
        <v>ultimo</v>
      </c>
      <c r="C1855" s="55">
        <f t="shared" si="711"/>
        <v>6</v>
      </c>
      <c r="D1855" t="str">
        <f t="shared" si="711"/>
        <v>Herrera</v>
      </c>
      <c r="E1855" s="23">
        <f t="shared" si="696"/>
        <v>44127</v>
      </c>
      <c r="F1855" s="54">
        <f t="shared" si="697"/>
        <v>143</v>
      </c>
      <c r="G1855" cm="1">
        <f t="array" ref="G1855">+INDEX('Casos ACUM Prov'!$CK$3:$OM$16,'TODO PROVINCIA'!C1855+1,'TODO PROVINCIA'!F1855)</f>
        <v>0</v>
      </c>
      <c r="H1855">
        <f t="shared" si="689"/>
        <v>0</v>
      </c>
      <c r="I1855" cm="1">
        <f t="array" ref="I1855">+INDEX('Muertes-PROV'!$C$3:$GE$16,$C1855+1,$F1855)</f>
        <v>0</v>
      </c>
      <c r="J1855">
        <f t="shared" si="690"/>
        <v>0</v>
      </c>
      <c r="K1855" cm="1">
        <f t="array" ref="K1855">+INDEX('rECUPERA-prov'!$C$3:$LA$16,$C1855+1,$F1855)</f>
        <v>0</v>
      </c>
      <c r="L1855">
        <f t="shared" si="691"/>
        <v>0</v>
      </c>
      <c r="M1855">
        <f t="shared" si="698"/>
        <v>0</v>
      </c>
      <c r="N1855">
        <f t="shared" si="692"/>
        <v>0</v>
      </c>
      <c r="O1855" s="57">
        <f t="shared" si="699"/>
        <v>0</v>
      </c>
      <c r="P1855" s="57">
        <f t="shared" si="700"/>
        <v>0</v>
      </c>
      <c r="Q1855" s="57">
        <f t="shared" si="701"/>
        <v>0</v>
      </c>
      <c r="R1855" s="57">
        <f t="shared" si="702"/>
        <v>0</v>
      </c>
      <c r="S1855" s="57">
        <f t="shared" si="703"/>
        <v>0</v>
      </c>
      <c r="T1855" s="57">
        <f t="shared" si="704"/>
        <v>0</v>
      </c>
      <c r="U1855" s="57">
        <f t="shared" si="705"/>
        <v>0</v>
      </c>
      <c r="V1855" s="58">
        <f t="shared" si="706"/>
        <v>0</v>
      </c>
      <c r="W1855" s="58">
        <f t="shared" si="707"/>
        <v>0</v>
      </c>
      <c r="X1855" s="58">
        <f t="shared" si="708"/>
        <v>0</v>
      </c>
      <c r="Y1855" s="58">
        <f t="shared" si="709"/>
        <v>0</v>
      </c>
      <c r="Z1855">
        <f t="shared" si="693"/>
        <v>33109</v>
      </c>
    </row>
    <row r="1856" spans="1:26" x14ac:dyDescent="0.3">
      <c r="A1856" s="56" t="str">
        <f t="shared" si="695"/>
        <v>OUT TIME</v>
      </c>
      <c r="B1856" s="56" t="str">
        <f t="shared" si="687"/>
        <v>ultimo</v>
      </c>
      <c r="C1856" s="55">
        <f t="shared" si="711"/>
        <v>7</v>
      </c>
      <c r="D1856" t="str">
        <f t="shared" si="711"/>
        <v>Los Santos</v>
      </c>
      <c r="E1856" s="23">
        <f t="shared" si="696"/>
        <v>44127</v>
      </c>
      <c r="F1856" s="54">
        <f t="shared" si="697"/>
        <v>143</v>
      </c>
      <c r="G1856" cm="1">
        <f t="array" ref="G1856">+INDEX('Casos ACUM Prov'!$CK$3:$OM$16,'TODO PROVINCIA'!C1856+1,'TODO PROVINCIA'!F1856)</f>
        <v>0</v>
      </c>
      <c r="H1856">
        <f t="shared" si="689"/>
        <v>0</v>
      </c>
      <c r="I1856" cm="1">
        <f t="array" ref="I1856">+INDEX('Muertes-PROV'!$C$3:$GE$16,$C1856+1,$F1856)</f>
        <v>0</v>
      </c>
      <c r="J1856">
        <f t="shared" si="690"/>
        <v>0</v>
      </c>
      <c r="K1856" cm="1">
        <f t="array" ref="K1856">+INDEX('rECUPERA-prov'!$C$3:$LA$16,$C1856+1,$F1856)</f>
        <v>0</v>
      </c>
      <c r="L1856">
        <f t="shared" si="691"/>
        <v>0</v>
      </c>
      <c r="M1856">
        <f t="shared" si="698"/>
        <v>0</v>
      </c>
      <c r="N1856">
        <f t="shared" si="692"/>
        <v>0</v>
      </c>
      <c r="O1856" s="57">
        <f t="shared" si="699"/>
        <v>0</v>
      </c>
      <c r="P1856" s="57">
        <f t="shared" si="700"/>
        <v>0</v>
      </c>
      <c r="Q1856" s="57">
        <f t="shared" si="701"/>
        <v>0</v>
      </c>
      <c r="R1856" s="57">
        <f t="shared" si="702"/>
        <v>0</v>
      </c>
      <c r="S1856" s="57">
        <f t="shared" si="703"/>
        <v>0</v>
      </c>
      <c r="T1856" s="57">
        <f t="shared" si="704"/>
        <v>0</v>
      </c>
      <c r="U1856" s="57">
        <f t="shared" si="705"/>
        <v>0</v>
      </c>
      <c r="V1856" s="58">
        <f t="shared" si="706"/>
        <v>0</v>
      </c>
      <c r="W1856" s="58">
        <f t="shared" si="707"/>
        <v>0</v>
      </c>
      <c r="X1856" s="58">
        <f t="shared" si="708"/>
        <v>0</v>
      </c>
      <c r="Y1856" s="58">
        <f t="shared" si="709"/>
        <v>0</v>
      </c>
      <c r="Z1856">
        <f t="shared" si="693"/>
        <v>156747</v>
      </c>
    </row>
    <row r="1857" spans="1:26" x14ac:dyDescent="0.3">
      <c r="A1857" s="56" t="str">
        <f t="shared" si="695"/>
        <v>OUT TIME</v>
      </c>
      <c r="B1857" s="56" t="str">
        <f t="shared" si="687"/>
        <v>ultimo</v>
      </c>
      <c r="C1857" s="55">
        <f t="shared" si="711"/>
        <v>8</v>
      </c>
      <c r="D1857" t="str">
        <f t="shared" si="711"/>
        <v>Panamá</v>
      </c>
      <c r="E1857" s="23">
        <f t="shared" si="696"/>
        <v>44127</v>
      </c>
      <c r="F1857" s="54">
        <f t="shared" si="697"/>
        <v>143</v>
      </c>
      <c r="G1857" cm="1">
        <f t="array" ref="G1857">+INDEX('Casos ACUM Prov'!$CK$3:$OM$16,'TODO PROVINCIA'!C1857+1,'TODO PROVINCIA'!F1857)</f>
        <v>0</v>
      </c>
      <c r="H1857">
        <f t="shared" si="689"/>
        <v>0</v>
      </c>
      <c r="I1857" cm="1">
        <f t="array" ref="I1857">+INDEX('Muertes-PROV'!$C$3:$GE$16,$C1857+1,$F1857)</f>
        <v>0</v>
      </c>
      <c r="J1857">
        <f t="shared" si="690"/>
        <v>0</v>
      </c>
      <c r="K1857" cm="1">
        <f t="array" ref="K1857">+INDEX('rECUPERA-prov'!$C$3:$LA$16,$C1857+1,$F1857)</f>
        <v>0</v>
      </c>
      <c r="L1857">
        <f t="shared" si="691"/>
        <v>0</v>
      </c>
      <c r="M1857">
        <f t="shared" si="698"/>
        <v>0</v>
      </c>
      <c r="N1857">
        <f t="shared" si="692"/>
        <v>0</v>
      </c>
      <c r="O1857" s="57">
        <f t="shared" si="699"/>
        <v>0</v>
      </c>
      <c r="P1857" s="57">
        <f t="shared" si="700"/>
        <v>0</v>
      </c>
      <c r="Q1857" s="57">
        <f t="shared" si="701"/>
        <v>0</v>
      </c>
      <c r="R1857" s="57">
        <f t="shared" si="702"/>
        <v>0</v>
      </c>
      <c r="S1857" s="57">
        <f t="shared" si="703"/>
        <v>0</v>
      </c>
      <c r="T1857" s="57">
        <f t="shared" si="704"/>
        <v>0</v>
      </c>
      <c r="U1857" s="57">
        <f t="shared" si="705"/>
        <v>0</v>
      </c>
      <c r="V1857" s="58">
        <f t="shared" si="706"/>
        <v>0</v>
      </c>
      <c r="W1857" s="58">
        <f t="shared" si="707"/>
        <v>0</v>
      </c>
      <c r="X1857" s="58">
        <f t="shared" si="708"/>
        <v>0</v>
      </c>
      <c r="Y1857" s="58">
        <f t="shared" si="709"/>
        <v>0</v>
      </c>
      <c r="Z1857">
        <f t="shared" si="693"/>
        <v>109955</v>
      </c>
    </row>
    <row r="1858" spans="1:26" x14ac:dyDescent="0.3">
      <c r="A1858" s="56" t="str">
        <f t="shared" si="695"/>
        <v>OUT TIME</v>
      </c>
      <c r="B1858" s="56" t="str">
        <f t="shared" si="687"/>
        <v>ultimo</v>
      </c>
      <c r="C1858" s="55">
        <f t="shared" si="711"/>
        <v>9</v>
      </c>
      <c r="D1858" t="str">
        <f t="shared" si="711"/>
        <v>Veraguas</v>
      </c>
      <c r="E1858" s="23">
        <f t="shared" si="696"/>
        <v>44127</v>
      </c>
      <c r="F1858" s="54">
        <f t="shared" si="697"/>
        <v>143</v>
      </c>
      <c r="G1858" cm="1">
        <f t="array" ref="G1858">+INDEX('Casos ACUM Prov'!$CK$3:$OM$16,'TODO PROVINCIA'!C1858+1,'TODO PROVINCIA'!F1858)</f>
        <v>0</v>
      </c>
      <c r="H1858">
        <f t="shared" si="689"/>
        <v>0</v>
      </c>
      <c r="I1858" cm="1">
        <f t="array" ref="I1858">+INDEX('Muertes-PROV'!$C$3:$GE$16,$C1858+1,$F1858)</f>
        <v>0</v>
      </c>
      <c r="J1858">
        <f t="shared" si="690"/>
        <v>0</v>
      </c>
      <c r="K1858" cm="1">
        <f t="array" ref="K1858">+INDEX('rECUPERA-prov'!$C$3:$LA$16,$C1858+1,$F1858)</f>
        <v>0</v>
      </c>
      <c r="L1858">
        <f t="shared" si="691"/>
        <v>0</v>
      </c>
      <c r="M1858">
        <f t="shared" si="698"/>
        <v>0</v>
      </c>
      <c r="N1858">
        <f t="shared" si="692"/>
        <v>0</v>
      </c>
      <c r="O1858" s="57">
        <f t="shared" si="699"/>
        <v>0</v>
      </c>
      <c r="P1858" s="57">
        <f t="shared" si="700"/>
        <v>0</v>
      </c>
      <c r="Q1858" s="57">
        <f t="shared" si="701"/>
        <v>0</v>
      </c>
      <c r="R1858" s="57">
        <f t="shared" si="702"/>
        <v>0</v>
      </c>
      <c r="S1858" s="57">
        <f t="shared" si="703"/>
        <v>0</v>
      </c>
      <c r="T1858" s="57">
        <f t="shared" si="704"/>
        <v>0</v>
      </c>
      <c r="U1858" s="57">
        <f t="shared" si="705"/>
        <v>0</v>
      </c>
      <c r="V1858" s="58">
        <f t="shared" si="706"/>
        <v>0</v>
      </c>
      <c r="W1858" s="58">
        <f t="shared" si="707"/>
        <v>0</v>
      </c>
      <c r="X1858" s="58">
        <f t="shared" si="708"/>
        <v>0</v>
      </c>
      <c r="Y1858" s="58">
        <f t="shared" si="709"/>
        <v>0</v>
      </c>
      <c r="Z1858">
        <f t="shared" si="693"/>
        <v>109955</v>
      </c>
    </row>
    <row r="1859" spans="1:26" x14ac:dyDescent="0.3">
      <c r="A1859" s="56" t="str">
        <f t="shared" si="695"/>
        <v>OUT TIME</v>
      </c>
      <c r="B1859" s="56" t="str">
        <f t="shared" si="687"/>
        <v>ultimo</v>
      </c>
      <c r="C1859" s="55">
        <f t="shared" si="711"/>
        <v>10</v>
      </c>
      <c r="D1859" t="str">
        <f t="shared" si="711"/>
        <v>Comarca Kuna Yala</v>
      </c>
      <c r="E1859" s="23">
        <f t="shared" si="696"/>
        <v>44127</v>
      </c>
      <c r="F1859" s="54">
        <f t="shared" si="697"/>
        <v>143</v>
      </c>
      <c r="G1859" cm="1">
        <f t="array" ref="G1859">+INDEX('Casos ACUM Prov'!$CK$3:$OM$16,'TODO PROVINCIA'!C1859+1,'TODO PROVINCIA'!F1859)</f>
        <v>0</v>
      </c>
      <c r="H1859">
        <f t="shared" si="689"/>
        <v>0</v>
      </c>
      <c r="I1859" cm="1">
        <f t="array" ref="I1859">+INDEX('Muertes-PROV'!$C$3:$GE$16,$C1859+1,$F1859)</f>
        <v>0</v>
      </c>
      <c r="J1859">
        <f t="shared" si="690"/>
        <v>0</v>
      </c>
      <c r="K1859" cm="1">
        <f t="array" ref="K1859">+INDEX('rECUPERA-prov'!$C$3:$LA$16,$C1859+1,$F1859)</f>
        <v>0</v>
      </c>
      <c r="L1859">
        <f t="shared" si="691"/>
        <v>0</v>
      </c>
      <c r="M1859">
        <f t="shared" si="698"/>
        <v>0</v>
      </c>
      <c r="N1859">
        <f t="shared" si="692"/>
        <v>0</v>
      </c>
      <c r="O1859" s="57">
        <f t="shared" si="699"/>
        <v>0</v>
      </c>
      <c r="P1859" s="57">
        <f t="shared" si="700"/>
        <v>0</v>
      </c>
      <c r="Q1859" s="57">
        <f t="shared" si="701"/>
        <v>0</v>
      </c>
      <c r="R1859" s="57">
        <f t="shared" si="702"/>
        <v>0</v>
      </c>
      <c r="S1859" s="57">
        <f t="shared" si="703"/>
        <v>0</v>
      </c>
      <c r="T1859" s="57">
        <f t="shared" si="704"/>
        <v>0</v>
      </c>
      <c r="U1859" s="57">
        <f t="shared" si="705"/>
        <v>0</v>
      </c>
      <c r="V1859" s="58">
        <f t="shared" si="706"/>
        <v>0</v>
      </c>
      <c r="W1859" s="58">
        <f t="shared" si="707"/>
        <v>0</v>
      </c>
      <c r="X1859" s="58">
        <f t="shared" si="708"/>
        <v>0</v>
      </c>
      <c r="Y1859" s="58">
        <f t="shared" si="709"/>
        <v>0</v>
      </c>
      <c r="Z1859">
        <f t="shared" si="693"/>
        <v>89592</v>
      </c>
    </row>
    <row r="1860" spans="1:26" x14ac:dyDescent="0.3">
      <c r="A1860" s="56" t="str">
        <f t="shared" si="695"/>
        <v>OUT TIME</v>
      </c>
      <c r="B1860" s="56" t="str">
        <f t="shared" si="687"/>
        <v>ultimo</v>
      </c>
      <c r="C1860" s="55">
        <f t="shared" si="711"/>
        <v>11</v>
      </c>
      <c r="D1860" t="str">
        <f t="shared" si="711"/>
        <v>Comarca Emberá Wounaán</v>
      </c>
      <c r="E1860" s="23">
        <f t="shared" si="696"/>
        <v>44127</v>
      </c>
      <c r="F1860" s="54">
        <f t="shared" si="697"/>
        <v>143</v>
      </c>
      <c r="G1860" cm="1">
        <f t="array" ref="G1860">+INDEX('Casos ACUM Prov'!$CK$3:$OM$16,'TODO PROVINCIA'!C1860+1,'TODO PROVINCIA'!F1860)</f>
        <v>0</v>
      </c>
      <c r="H1860">
        <f t="shared" si="689"/>
        <v>0</v>
      </c>
      <c r="I1860" cm="1">
        <f t="array" ref="I1860">+INDEX('Muertes-PROV'!$C$3:$GE$16,$C1860+1,$F1860)</f>
        <v>0</v>
      </c>
      <c r="J1860">
        <f t="shared" si="690"/>
        <v>0</v>
      </c>
      <c r="K1860" cm="1">
        <f t="array" ref="K1860">+INDEX('rECUPERA-prov'!$C$3:$LA$16,$C1860+1,$F1860)</f>
        <v>0</v>
      </c>
      <c r="L1860">
        <f t="shared" si="691"/>
        <v>0</v>
      </c>
      <c r="M1860">
        <f t="shared" si="698"/>
        <v>0</v>
      </c>
      <c r="N1860">
        <f t="shared" si="692"/>
        <v>0</v>
      </c>
      <c r="O1860" s="57">
        <f t="shared" si="699"/>
        <v>0</v>
      </c>
      <c r="P1860" s="57">
        <f t="shared" si="700"/>
        <v>0</v>
      </c>
      <c r="Q1860" s="57">
        <f t="shared" si="701"/>
        <v>0</v>
      </c>
      <c r="R1860" s="57">
        <f t="shared" si="702"/>
        <v>0</v>
      </c>
      <c r="S1860" s="57">
        <f t="shared" si="703"/>
        <v>0</v>
      </c>
      <c r="T1860" s="57">
        <f t="shared" si="704"/>
        <v>0</v>
      </c>
      <c r="U1860" s="57">
        <f t="shared" si="705"/>
        <v>0</v>
      </c>
      <c r="V1860" s="58">
        <f t="shared" si="706"/>
        <v>0</v>
      </c>
      <c r="W1860" s="58">
        <f t="shared" si="707"/>
        <v>0</v>
      </c>
      <c r="X1860" s="58">
        <f t="shared" si="708"/>
        <v>0</v>
      </c>
      <c r="Y1860" s="58">
        <f t="shared" si="709"/>
        <v>0</v>
      </c>
      <c r="Z1860">
        <f t="shared" si="693"/>
        <v>1249032</v>
      </c>
    </row>
    <row r="1861" spans="1:26" x14ac:dyDescent="0.3">
      <c r="A1861" s="56" t="str">
        <f t="shared" si="695"/>
        <v>OUT TIME</v>
      </c>
      <c r="B1861" s="56" t="str">
        <f t="shared" ref="B1861:B1924" si="712">+IFERROR(IF(A1874="OUT TIME","ultimo","no"),"no")</f>
        <v>ultimo</v>
      </c>
      <c r="C1861" s="55">
        <f t="shared" si="711"/>
        <v>12</v>
      </c>
      <c r="D1861" t="str">
        <f t="shared" si="711"/>
        <v>Comarca Ngäbe Buglé</v>
      </c>
      <c r="E1861" s="23">
        <f t="shared" si="696"/>
        <v>44127</v>
      </c>
      <c r="F1861" s="54">
        <f t="shared" si="697"/>
        <v>143</v>
      </c>
      <c r="G1861" cm="1">
        <f t="array" ref="G1861">+INDEX('Casos ACUM Prov'!$CK$3:$OM$16,'TODO PROVINCIA'!C1861+1,'TODO PROVINCIA'!F1861)</f>
        <v>0</v>
      </c>
      <c r="H1861">
        <f t="shared" si="689"/>
        <v>0</v>
      </c>
      <c r="I1861" cm="1">
        <f t="array" ref="I1861">+INDEX('Muertes-PROV'!$C$3:$GE$16,$C1861+1,$F1861)</f>
        <v>0</v>
      </c>
      <c r="J1861">
        <f t="shared" si="690"/>
        <v>0</v>
      </c>
      <c r="K1861" cm="1">
        <f t="array" ref="K1861">+INDEX('rECUPERA-prov'!$C$3:$LA$16,$C1861+1,$F1861)</f>
        <v>0</v>
      </c>
      <c r="L1861">
        <f t="shared" si="691"/>
        <v>0</v>
      </c>
      <c r="M1861">
        <f t="shared" si="698"/>
        <v>0</v>
      </c>
      <c r="N1861">
        <f t="shared" si="692"/>
        <v>0</v>
      </c>
      <c r="O1861" s="57">
        <f t="shared" si="699"/>
        <v>0</v>
      </c>
      <c r="P1861" s="57">
        <f t="shared" si="700"/>
        <v>0</v>
      </c>
      <c r="Q1861" s="57">
        <f t="shared" si="701"/>
        <v>0</v>
      </c>
      <c r="R1861" s="57">
        <f t="shared" si="702"/>
        <v>0</v>
      </c>
      <c r="S1861" s="57">
        <f t="shared" si="703"/>
        <v>0</v>
      </c>
      <c r="T1861" s="57">
        <f t="shared" si="704"/>
        <v>0</v>
      </c>
      <c r="U1861" s="57">
        <f t="shared" si="705"/>
        <v>0</v>
      </c>
      <c r="V1861" s="58">
        <f t="shared" si="706"/>
        <v>0</v>
      </c>
      <c r="W1861" s="58">
        <f t="shared" si="707"/>
        <v>0</v>
      </c>
      <c r="X1861" s="58">
        <f t="shared" si="708"/>
        <v>0</v>
      </c>
      <c r="Y1861" s="58">
        <f t="shared" si="709"/>
        <v>0</v>
      </c>
      <c r="Z1861">
        <f t="shared" si="693"/>
        <v>464038</v>
      </c>
    </row>
    <row r="1862" spans="1:26" x14ac:dyDescent="0.3">
      <c r="A1862" s="56" t="str">
        <f t="shared" si="695"/>
        <v>OUT TIME</v>
      </c>
      <c r="B1862" s="56" t="str">
        <f t="shared" si="712"/>
        <v>ultimo</v>
      </c>
      <c r="C1862" s="55">
        <f t="shared" si="711"/>
        <v>13</v>
      </c>
      <c r="D1862" t="str">
        <f t="shared" si="711"/>
        <v>Panamá Oeste</v>
      </c>
      <c r="E1862" s="23">
        <f t="shared" si="696"/>
        <v>44127</v>
      </c>
      <c r="F1862" s="54">
        <f t="shared" si="697"/>
        <v>143</v>
      </c>
      <c r="G1862" cm="1">
        <f t="array" ref="G1862">+INDEX('Casos ACUM Prov'!$CK$3:$OM$16,'TODO PROVINCIA'!C1862+1,'TODO PROVINCIA'!F1862)</f>
        <v>0</v>
      </c>
      <c r="H1862">
        <f t="shared" si="689"/>
        <v>0</v>
      </c>
      <c r="I1862" cm="1">
        <f t="array" ref="I1862">+INDEX('Muertes-PROV'!$C$3:$GE$16,$C1862+1,$F1862)</f>
        <v>0</v>
      </c>
      <c r="J1862">
        <f t="shared" si="690"/>
        <v>0</v>
      </c>
      <c r="K1862" cm="1">
        <f t="array" ref="K1862">+INDEX('rECUPERA-prov'!$C$3:$LA$16,$C1862+1,$F1862)</f>
        <v>0</v>
      </c>
      <c r="L1862">
        <f t="shared" si="691"/>
        <v>0</v>
      </c>
      <c r="M1862">
        <f t="shared" si="698"/>
        <v>0</v>
      </c>
      <c r="N1862">
        <f t="shared" si="692"/>
        <v>0</v>
      </c>
      <c r="O1862" s="57">
        <f t="shared" si="699"/>
        <v>0</v>
      </c>
      <c r="P1862" s="57">
        <f t="shared" si="700"/>
        <v>0</v>
      </c>
      <c r="Q1862" s="57">
        <f t="shared" si="701"/>
        <v>0</v>
      </c>
      <c r="R1862" s="57">
        <f t="shared" si="702"/>
        <v>0</v>
      </c>
      <c r="S1862" s="57">
        <f t="shared" si="703"/>
        <v>0</v>
      </c>
      <c r="T1862" s="57">
        <f t="shared" si="704"/>
        <v>0</v>
      </c>
      <c r="U1862" s="57">
        <f t="shared" si="705"/>
        <v>0</v>
      </c>
      <c r="V1862" s="58">
        <f t="shared" si="706"/>
        <v>0</v>
      </c>
      <c r="W1862" s="58">
        <f t="shared" si="707"/>
        <v>0</v>
      </c>
      <c r="X1862" s="58">
        <f t="shared" si="708"/>
        <v>0</v>
      </c>
      <c r="Y1862" s="58">
        <f t="shared" si="709"/>
        <v>0</v>
      </c>
      <c r="Z1862">
        <f t="shared" si="693"/>
        <v>226991</v>
      </c>
    </row>
    <row r="1863" spans="1:26" x14ac:dyDescent="0.3">
      <c r="A1863" s="56" t="str">
        <f t="shared" si="695"/>
        <v>OUT TIME</v>
      </c>
      <c r="B1863" s="56" t="str">
        <f t="shared" si="712"/>
        <v>ultimo</v>
      </c>
      <c r="C1863" s="55">
        <f t="shared" si="711"/>
        <v>1</v>
      </c>
      <c r="D1863" t="str">
        <f t="shared" si="711"/>
        <v>Bocas del Toro</v>
      </c>
      <c r="E1863" s="23">
        <f t="shared" si="696"/>
        <v>44128</v>
      </c>
      <c r="F1863" s="54">
        <f t="shared" si="697"/>
        <v>144</v>
      </c>
      <c r="G1863" cm="1">
        <f t="array" ref="G1863">+INDEX('Casos ACUM Prov'!$CK$3:$OM$16,'TODO PROVINCIA'!C1863+1,'TODO PROVINCIA'!F1863)</f>
        <v>0</v>
      </c>
      <c r="H1863">
        <f t="shared" si="689"/>
        <v>0</v>
      </c>
      <c r="I1863" cm="1">
        <f t="array" ref="I1863">+INDEX('Muertes-PROV'!$C$3:$GE$16,$C1863+1,$F1863)</f>
        <v>0</v>
      </c>
      <c r="J1863">
        <f t="shared" si="690"/>
        <v>0</v>
      </c>
      <c r="K1863" cm="1">
        <f t="array" ref="K1863">+INDEX('rECUPERA-prov'!$C$3:$LA$16,$C1863+1,$F1863)</f>
        <v>0</v>
      </c>
      <c r="L1863">
        <f t="shared" si="691"/>
        <v>0</v>
      </c>
      <c r="M1863">
        <f t="shared" si="698"/>
        <v>0</v>
      </c>
      <c r="N1863">
        <f t="shared" si="692"/>
        <v>0</v>
      </c>
      <c r="O1863" s="57">
        <f t="shared" si="699"/>
        <v>0</v>
      </c>
      <c r="P1863" s="57">
        <f t="shared" si="700"/>
        <v>0</v>
      </c>
      <c r="Q1863" s="57">
        <f t="shared" si="701"/>
        <v>0</v>
      </c>
      <c r="R1863" s="57">
        <f t="shared" si="702"/>
        <v>0</v>
      </c>
      <c r="S1863" s="57">
        <f t="shared" si="703"/>
        <v>0</v>
      </c>
      <c r="T1863" s="57">
        <f t="shared" si="704"/>
        <v>0</v>
      </c>
      <c r="U1863" s="57">
        <f t="shared" si="705"/>
        <v>0</v>
      </c>
      <c r="V1863" s="58">
        <f t="shared" si="706"/>
        <v>0</v>
      </c>
      <c r="W1863" s="58">
        <f t="shared" si="707"/>
        <v>0</v>
      </c>
      <c r="X1863" s="58">
        <f t="shared" si="708"/>
        <v>0</v>
      </c>
      <c r="Y1863" s="58">
        <f t="shared" si="709"/>
        <v>0</v>
      </c>
      <c r="Z1863">
        <f t="shared" si="693"/>
        <v>125461</v>
      </c>
    </row>
    <row r="1864" spans="1:26" x14ac:dyDescent="0.3">
      <c r="A1864" s="56" t="str">
        <f t="shared" si="695"/>
        <v>OUT TIME</v>
      </c>
      <c r="B1864" s="56" t="str">
        <f t="shared" si="712"/>
        <v>ultimo</v>
      </c>
      <c r="C1864" s="55">
        <f t="shared" si="711"/>
        <v>2</v>
      </c>
      <c r="D1864" t="str">
        <f t="shared" si="711"/>
        <v>Coclé</v>
      </c>
      <c r="E1864" s="23">
        <f t="shared" si="696"/>
        <v>44128</v>
      </c>
      <c r="F1864" s="54">
        <f t="shared" si="697"/>
        <v>144</v>
      </c>
      <c r="G1864" cm="1">
        <f t="array" ref="G1864">+INDEX('Casos ACUM Prov'!$CK$3:$OM$16,'TODO PROVINCIA'!C1864+1,'TODO PROVINCIA'!F1864)</f>
        <v>0</v>
      </c>
      <c r="H1864">
        <f t="shared" si="689"/>
        <v>0</v>
      </c>
      <c r="I1864" cm="1">
        <f t="array" ref="I1864">+INDEX('Muertes-PROV'!$C$3:$GE$16,$C1864+1,$F1864)</f>
        <v>0</v>
      </c>
      <c r="J1864">
        <f t="shared" si="690"/>
        <v>0</v>
      </c>
      <c r="K1864" cm="1">
        <f t="array" ref="K1864">+INDEX('rECUPERA-prov'!$C$3:$LA$16,$C1864+1,$F1864)</f>
        <v>0</v>
      </c>
      <c r="L1864">
        <f t="shared" si="691"/>
        <v>0</v>
      </c>
      <c r="M1864">
        <f t="shared" si="698"/>
        <v>0</v>
      </c>
      <c r="N1864">
        <f t="shared" si="692"/>
        <v>0</v>
      </c>
      <c r="O1864" s="57">
        <f t="shared" si="699"/>
        <v>0</v>
      </c>
      <c r="P1864" s="57">
        <f t="shared" si="700"/>
        <v>0</v>
      </c>
      <c r="Q1864" s="57">
        <f t="shared" si="701"/>
        <v>0</v>
      </c>
      <c r="R1864" s="57">
        <f t="shared" si="702"/>
        <v>0</v>
      </c>
      <c r="S1864" s="57">
        <f t="shared" si="703"/>
        <v>0</v>
      </c>
      <c r="T1864" s="57">
        <f t="shared" si="704"/>
        <v>0</v>
      </c>
      <c r="U1864" s="57">
        <f t="shared" si="705"/>
        <v>0</v>
      </c>
      <c r="V1864" s="58">
        <f t="shared" si="706"/>
        <v>0</v>
      </c>
      <c r="W1864" s="58">
        <f t="shared" si="707"/>
        <v>0</v>
      </c>
      <c r="X1864" s="58">
        <f t="shared" si="708"/>
        <v>0</v>
      </c>
      <c r="Y1864" s="58">
        <f t="shared" si="709"/>
        <v>0</v>
      </c>
      <c r="Z1864">
        <f t="shared" si="693"/>
        <v>416873</v>
      </c>
    </row>
    <row r="1865" spans="1:26" x14ac:dyDescent="0.3">
      <c r="A1865" s="56" t="str">
        <f t="shared" si="695"/>
        <v>OUT TIME</v>
      </c>
      <c r="B1865" s="56" t="str">
        <f t="shared" si="712"/>
        <v>ultimo</v>
      </c>
      <c r="C1865" s="55">
        <f t="shared" si="711"/>
        <v>3</v>
      </c>
      <c r="D1865" t="str">
        <f t="shared" si="711"/>
        <v>Colón</v>
      </c>
      <c r="E1865" s="23">
        <f t="shared" si="696"/>
        <v>44128</v>
      </c>
      <c r="F1865" s="54">
        <f t="shared" si="697"/>
        <v>144</v>
      </c>
      <c r="G1865" cm="1">
        <f t="array" ref="G1865">+INDEX('Casos ACUM Prov'!$CK$3:$OM$16,'TODO PROVINCIA'!C1865+1,'TODO PROVINCIA'!F1865)</f>
        <v>0</v>
      </c>
      <c r="H1865">
        <f t="shared" si="689"/>
        <v>0</v>
      </c>
      <c r="I1865" cm="1">
        <f t="array" ref="I1865">+INDEX('Muertes-PROV'!$C$3:$GE$16,$C1865+1,$F1865)</f>
        <v>0</v>
      </c>
      <c r="J1865">
        <f t="shared" si="690"/>
        <v>0</v>
      </c>
      <c r="K1865" cm="1">
        <f t="array" ref="K1865">+INDEX('rECUPERA-prov'!$C$3:$LA$16,$C1865+1,$F1865)</f>
        <v>0</v>
      </c>
      <c r="L1865">
        <f t="shared" si="691"/>
        <v>0</v>
      </c>
      <c r="M1865">
        <f t="shared" si="698"/>
        <v>0</v>
      </c>
      <c r="N1865">
        <f t="shared" si="692"/>
        <v>0</v>
      </c>
      <c r="O1865" s="57">
        <f t="shared" si="699"/>
        <v>0</v>
      </c>
      <c r="P1865" s="57">
        <f t="shared" si="700"/>
        <v>0</v>
      </c>
      <c r="Q1865" s="57">
        <f t="shared" si="701"/>
        <v>0</v>
      </c>
      <c r="R1865" s="57">
        <f t="shared" si="702"/>
        <v>0</v>
      </c>
      <c r="S1865" s="57">
        <f t="shared" si="703"/>
        <v>0</v>
      </c>
      <c r="T1865" s="57">
        <f t="shared" si="704"/>
        <v>0</v>
      </c>
      <c r="U1865" s="57">
        <f t="shared" si="705"/>
        <v>0</v>
      </c>
      <c r="V1865" s="58">
        <f t="shared" si="706"/>
        <v>0</v>
      </c>
      <c r="W1865" s="58">
        <f t="shared" si="707"/>
        <v>0</v>
      </c>
      <c r="X1865" s="58">
        <f t="shared" si="708"/>
        <v>0</v>
      </c>
      <c r="Y1865" s="58">
        <f t="shared" si="709"/>
        <v>0</v>
      </c>
      <c r="Z1865">
        <f t="shared" si="693"/>
        <v>233708</v>
      </c>
    </row>
    <row r="1866" spans="1:26" x14ac:dyDescent="0.3">
      <c r="A1866" s="56" t="str">
        <f t="shared" si="695"/>
        <v>OUT TIME</v>
      </c>
      <c r="B1866" s="56" t="str">
        <f t="shared" si="712"/>
        <v>ultimo</v>
      </c>
      <c r="C1866" s="55">
        <f t="shared" si="711"/>
        <v>4</v>
      </c>
      <c r="D1866" t="str">
        <f t="shared" si="711"/>
        <v>Chiriquí</v>
      </c>
      <c r="E1866" s="23">
        <f t="shared" si="696"/>
        <v>44128</v>
      </c>
      <c r="F1866" s="54">
        <f t="shared" si="697"/>
        <v>144</v>
      </c>
      <c r="G1866" cm="1">
        <f t="array" ref="G1866">+INDEX('Casos ACUM Prov'!$CK$3:$OM$16,'TODO PROVINCIA'!C1866+1,'TODO PROVINCIA'!F1866)</f>
        <v>0</v>
      </c>
      <c r="H1866">
        <f t="shared" si="689"/>
        <v>0</v>
      </c>
      <c r="I1866" cm="1">
        <f t="array" ref="I1866">+INDEX('Muertes-PROV'!$C$3:$GE$16,$C1866+1,$F1866)</f>
        <v>0</v>
      </c>
      <c r="J1866">
        <f t="shared" si="690"/>
        <v>0</v>
      </c>
      <c r="K1866" cm="1">
        <f t="array" ref="K1866">+INDEX('rECUPERA-prov'!$C$3:$LA$16,$C1866+1,$F1866)</f>
        <v>0</v>
      </c>
      <c r="L1866">
        <f t="shared" si="691"/>
        <v>0</v>
      </c>
      <c r="M1866">
        <f t="shared" si="698"/>
        <v>0</v>
      </c>
      <c r="N1866">
        <f t="shared" si="692"/>
        <v>0</v>
      </c>
      <c r="O1866" s="57">
        <f t="shared" si="699"/>
        <v>0</v>
      </c>
      <c r="P1866" s="57">
        <f t="shared" si="700"/>
        <v>0</v>
      </c>
      <c r="Q1866" s="57">
        <f t="shared" si="701"/>
        <v>0</v>
      </c>
      <c r="R1866" s="57">
        <f t="shared" si="702"/>
        <v>0</v>
      </c>
      <c r="S1866" s="57">
        <f t="shared" si="703"/>
        <v>0</v>
      </c>
      <c r="T1866" s="57">
        <f t="shared" si="704"/>
        <v>0</v>
      </c>
      <c r="U1866" s="57">
        <f t="shared" si="705"/>
        <v>0</v>
      </c>
      <c r="V1866" s="58">
        <f t="shared" si="706"/>
        <v>0</v>
      </c>
      <c r="W1866" s="58">
        <f t="shared" si="707"/>
        <v>0</v>
      </c>
      <c r="X1866" s="58">
        <f t="shared" si="708"/>
        <v>0</v>
      </c>
      <c r="Y1866" s="58">
        <f t="shared" si="709"/>
        <v>0</v>
      </c>
      <c r="Z1866">
        <f t="shared" si="693"/>
        <v>241928</v>
      </c>
    </row>
    <row r="1867" spans="1:26" x14ac:dyDescent="0.3">
      <c r="A1867" s="56" t="str">
        <f t="shared" si="695"/>
        <v>OUT TIME</v>
      </c>
      <c r="B1867" s="56" t="str">
        <f t="shared" si="712"/>
        <v>ultimo</v>
      </c>
      <c r="C1867" s="55">
        <f t="shared" si="711"/>
        <v>5</v>
      </c>
      <c r="D1867" t="str">
        <f t="shared" si="711"/>
        <v>Darién</v>
      </c>
      <c r="E1867" s="23">
        <f t="shared" si="696"/>
        <v>44128</v>
      </c>
      <c r="F1867" s="54">
        <f t="shared" si="697"/>
        <v>144</v>
      </c>
      <c r="G1867" cm="1">
        <f t="array" ref="G1867">+INDEX('Casos ACUM Prov'!$CK$3:$OM$16,'TODO PROVINCIA'!C1867+1,'TODO PROVINCIA'!F1867)</f>
        <v>0</v>
      </c>
      <c r="H1867">
        <f t="shared" si="689"/>
        <v>0</v>
      </c>
      <c r="I1867" cm="1">
        <f t="array" ref="I1867">+INDEX('Muertes-PROV'!$C$3:$GE$16,$C1867+1,$F1867)</f>
        <v>0</v>
      </c>
      <c r="J1867">
        <f t="shared" si="690"/>
        <v>0</v>
      </c>
      <c r="K1867" cm="1">
        <f t="array" ref="K1867">+INDEX('rECUPERA-prov'!$C$3:$LA$16,$C1867+1,$F1867)</f>
        <v>0</v>
      </c>
      <c r="L1867">
        <f t="shared" si="691"/>
        <v>0</v>
      </c>
      <c r="M1867">
        <f t="shared" si="698"/>
        <v>0</v>
      </c>
      <c r="N1867">
        <f t="shared" si="692"/>
        <v>0</v>
      </c>
      <c r="O1867" s="57">
        <f t="shared" si="699"/>
        <v>0</v>
      </c>
      <c r="P1867" s="57">
        <f t="shared" si="700"/>
        <v>0</v>
      </c>
      <c r="Q1867" s="57">
        <f t="shared" si="701"/>
        <v>0</v>
      </c>
      <c r="R1867" s="57">
        <f t="shared" si="702"/>
        <v>0</v>
      </c>
      <c r="S1867" s="57">
        <f t="shared" si="703"/>
        <v>0</v>
      </c>
      <c r="T1867" s="57">
        <f t="shared" si="704"/>
        <v>0</v>
      </c>
      <c r="U1867" s="57">
        <f t="shared" si="705"/>
        <v>0</v>
      </c>
      <c r="V1867" s="58">
        <f t="shared" si="706"/>
        <v>0</v>
      </c>
      <c r="W1867" s="58">
        <f t="shared" si="707"/>
        <v>0</v>
      </c>
      <c r="X1867" s="58">
        <f t="shared" si="708"/>
        <v>0</v>
      </c>
      <c r="Y1867" s="58">
        <f t="shared" si="709"/>
        <v>0</v>
      </c>
      <c r="Z1867">
        <f t="shared" si="693"/>
        <v>10001</v>
      </c>
    </row>
    <row r="1868" spans="1:26" x14ac:dyDescent="0.3">
      <c r="A1868" s="56" t="str">
        <f t="shared" si="695"/>
        <v>OUT TIME</v>
      </c>
      <c r="B1868" s="56" t="str">
        <f t="shared" si="712"/>
        <v>ultimo</v>
      </c>
      <c r="C1868" s="55">
        <f t="shared" ref="C1868:D1883" si="713">+C1855</f>
        <v>6</v>
      </c>
      <c r="D1868" t="str">
        <f t="shared" si="713"/>
        <v>Herrera</v>
      </c>
      <c r="E1868" s="23">
        <f t="shared" si="696"/>
        <v>44128</v>
      </c>
      <c r="F1868" s="54">
        <f t="shared" si="697"/>
        <v>144</v>
      </c>
      <c r="G1868" cm="1">
        <f t="array" ref="G1868">+INDEX('Casos ACUM Prov'!$CK$3:$OM$16,'TODO PROVINCIA'!C1868+1,'TODO PROVINCIA'!F1868)</f>
        <v>0</v>
      </c>
      <c r="H1868">
        <f t="shared" si="689"/>
        <v>0</v>
      </c>
      <c r="I1868" cm="1">
        <f t="array" ref="I1868">+INDEX('Muertes-PROV'!$C$3:$GE$16,$C1868+1,$F1868)</f>
        <v>0</v>
      </c>
      <c r="J1868">
        <f t="shared" si="690"/>
        <v>0</v>
      </c>
      <c r="K1868" cm="1">
        <f t="array" ref="K1868">+INDEX('rECUPERA-prov'!$C$3:$LA$16,$C1868+1,$F1868)</f>
        <v>0</v>
      </c>
      <c r="L1868">
        <f t="shared" si="691"/>
        <v>0</v>
      </c>
      <c r="M1868">
        <f t="shared" si="698"/>
        <v>0</v>
      </c>
      <c r="N1868">
        <f t="shared" si="692"/>
        <v>0</v>
      </c>
      <c r="O1868" s="57">
        <f t="shared" si="699"/>
        <v>0</v>
      </c>
      <c r="P1868" s="57">
        <f t="shared" si="700"/>
        <v>0</v>
      </c>
      <c r="Q1868" s="57">
        <f t="shared" si="701"/>
        <v>0</v>
      </c>
      <c r="R1868" s="57">
        <f t="shared" si="702"/>
        <v>0</v>
      </c>
      <c r="S1868" s="57">
        <f t="shared" si="703"/>
        <v>0</v>
      </c>
      <c r="T1868" s="57">
        <f t="shared" si="704"/>
        <v>0</v>
      </c>
      <c r="U1868" s="57">
        <f t="shared" si="705"/>
        <v>0</v>
      </c>
      <c r="V1868" s="58">
        <f t="shared" si="706"/>
        <v>0</v>
      </c>
      <c r="W1868" s="58">
        <f t="shared" si="707"/>
        <v>0</v>
      </c>
      <c r="X1868" s="58">
        <f t="shared" si="708"/>
        <v>0</v>
      </c>
      <c r="Y1868" s="58">
        <f t="shared" si="709"/>
        <v>0</v>
      </c>
      <c r="Z1868">
        <f t="shared" si="693"/>
        <v>33109</v>
      </c>
    </row>
    <row r="1869" spans="1:26" x14ac:dyDescent="0.3">
      <c r="A1869" s="56" t="str">
        <f t="shared" si="695"/>
        <v>OUT TIME</v>
      </c>
      <c r="B1869" s="56" t="str">
        <f t="shared" si="712"/>
        <v>ultimo</v>
      </c>
      <c r="C1869" s="55">
        <f t="shared" si="713"/>
        <v>7</v>
      </c>
      <c r="D1869" t="str">
        <f t="shared" si="713"/>
        <v>Los Santos</v>
      </c>
      <c r="E1869" s="23">
        <f t="shared" si="696"/>
        <v>44128</v>
      </c>
      <c r="F1869" s="54">
        <f t="shared" si="697"/>
        <v>144</v>
      </c>
      <c r="G1869" cm="1">
        <f t="array" ref="G1869">+INDEX('Casos ACUM Prov'!$CK$3:$OM$16,'TODO PROVINCIA'!C1869+1,'TODO PROVINCIA'!F1869)</f>
        <v>0</v>
      </c>
      <c r="H1869">
        <f t="shared" si="689"/>
        <v>0</v>
      </c>
      <c r="I1869" cm="1">
        <f t="array" ref="I1869">+INDEX('Muertes-PROV'!$C$3:$GE$16,$C1869+1,$F1869)</f>
        <v>0</v>
      </c>
      <c r="J1869">
        <f t="shared" si="690"/>
        <v>0</v>
      </c>
      <c r="K1869" cm="1">
        <f t="array" ref="K1869">+INDEX('rECUPERA-prov'!$C$3:$LA$16,$C1869+1,$F1869)</f>
        <v>0</v>
      </c>
      <c r="L1869">
        <f t="shared" si="691"/>
        <v>0</v>
      </c>
      <c r="M1869">
        <f t="shared" si="698"/>
        <v>0</v>
      </c>
      <c r="N1869">
        <f t="shared" si="692"/>
        <v>0</v>
      </c>
      <c r="O1869" s="57">
        <f t="shared" si="699"/>
        <v>0</v>
      </c>
      <c r="P1869" s="57">
        <f t="shared" si="700"/>
        <v>0</v>
      </c>
      <c r="Q1869" s="57">
        <f t="shared" si="701"/>
        <v>0</v>
      </c>
      <c r="R1869" s="57">
        <f t="shared" si="702"/>
        <v>0</v>
      </c>
      <c r="S1869" s="57">
        <f t="shared" si="703"/>
        <v>0</v>
      </c>
      <c r="T1869" s="57">
        <f t="shared" si="704"/>
        <v>0</v>
      </c>
      <c r="U1869" s="57">
        <f t="shared" si="705"/>
        <v>0</v>
      </c>
      <c r="V1869" s="58">
        <f t="shared" si="706"/>
        <v>0</v>
      </c>
      <c r="W1869" s="58">
        <f t="shared" si="707"/>
        <v>0</v>
      </c>
      <c r="X1869" s="58">
        <f t="shared" si="708"/>
        <v>0</v>
      </c>
      <c r="Y1869" s="58">
        <f t="shared" si="709"/>
        <v>0</v>
      </c>
      <c r="Z1869">
        <f t="shared" si="693"/>
        <v>156747</v>
      </c>
    </row>
    <row r="1870" spans="1:26" x14ac:dyDescent="0.3">
      <c r="A1870" s="56" t="str">
        <f t="shared" si="695"/>
        <v>OUT TIME</v>
      </c>
      <c r="B1870" s="56" t="str">
        <f t="shared" si="712"/>
        <v>ultimo</v>
      </c>
      <c r="C1870" s="55">
        <f t="shared" si="713"/>
        <v>8</v>
      </c>
      <c r="D1870" t="str">
        <f t="shared" si="713"/>
        <v>Panamá</v>
      </c>
      <c r="E1870" s="23">
        <f t="shared" si="696"/>
        <v>44128</v>
      </c>
      <c r="F1870" s="54">
        <f t="shared" si="697"/>
        <v>144</v>
      </c>
      <c r="G1870" cm="1">
        <f t="array" ref="G1870">+INDEX('Casos ACUM Prov'!$CK$3:$OM$16,'TODO PROVINCIA'!C1870+1,'TODO PROVINCIA'!F1870)</f>
        <v>0</v>
      </c>
      <c r="H1870">
        <f t="shared" si="689"/>
        <v>0</v>
      </c>
      <c r="I1870" cm="1">
        <f t="array" ref="I1870">+INDEX('Muertes-PROV'!$C$3:$GE$16,$C1870+1,$F1870)</f>
        <v>0</v>
      </c>
      <c r="J1870">
        <f t="shared" si="690"/>
        <v>0</v>
      </c>
      <c r="K1870" cm="1">
        <f t="array" ref="K1870">+INDEX('rECUPERA-prov'!$C$3:$LA$16,$C1870+1,$F1870)</f>
        <v>0</v>
      </c>
      <c r="L1870">
        <f t="shared" si="691"/>
        <v>0</v>
      </c>
      <c r="M1870">
        <f t="shared" si="698"/>
        <v>0</v>
      </c>
      <c r="N1870">
        <f t="shared" si="692"/>
        <v>0</v>
      </c>
      <c r="O1870" s="57">
        <f t="shared" si="699"/>
        <v>0</v>
      </c>
      <c r="P1870" s="57">
        <f t="shared" si="700"/>
        <v>0</v>
      </c>
      <c r="Q1870" s="57">
        <f t="shared" si="701"/>
        <v>0</v>
      </c>
      <c r="R1870" s="57">
        <f t="shared" si="702"/>
        <v>0</v>
      </c>
      <c r="S1870" s="57">
        <f t="shared" si="703"/>
        <v>0</v>
      </c>
      <c r="T1870" s="57">
        <f t="shared" si="704"/>
        <v>0</v>
      </c>
      <c r="U1870" s="57">
        <f t="shared" si="705"/>
        <v>0</v>
      </c>
      <c r="V1870" s="58">
        <f t="shared" si="706"/>
        <v>0</v>
      </c>
      <c r="W1870" s="58">
        <f t="shared" si="707"/>
        <v>0</v>
      </c>
      <c r="X1870" s="58">
        <f t="shared" si="708"/>
        <v>0</v>
      </c>
      <c r="Y1870" s="58">
        <f t="shared" si="709"/>
        <v>0</v>
      </c>
      <c r="Z1870">
        <f t="shared" si="693"/>
        <v>109955</v>
      </c>
    </row>
    <row r="1871" spans="1:26" x14ac:dyDescent="0.3">
      <c r="A1871" s="56" t="str">
        <f t="shared" si="695"/>
        <v>OUT TIME</v>
      </c>
      <c r="B1871" s="56" t="str">
        <f t="shared" si="712"/>
        <v>ultimo</v>
      </c>
      <c r="C1871" s="55">
        <f t="shared" si="713"/>
        <v>9</v>
      </c>
      <c r="D1871" t="str">
        <f t="shared" si="713"/>
        <v>Veraguas</v>
      </c>
      <c r="E1871" s="23">
        <f t="shared" si="696"/>
        <v>44128</v>
      </c>
      <c r="F1871" s="54">
        <f t="shared" si="697"/>
        <v>144</v>
      </c>
      <c r="G1871" cm="1">
        <f t="array" ref="G1871">+INDEX('Casos ACUM Prov'!$CK$3:$OM$16,'TODO PROVINCIA'!C1871+1,'TODO PROVINCIA'!F1871)</f>
        <v>0</v>
      </c>
      <c r="H1871">
        <f t="shared" si="689"/>
        <v>0</v>
      </c>
      <c r="I1871" cm="1">
        <f t="array" ref="I1871">+INDEX('Muertes-PROV'!$C$3:$GE$16,$C1871+1,$F1871)</f>
        <v>0</v>
      </c>
      <c r="J1871">
        <f t="shared" si="690"/>
        <v>0</v>
      </c>
      <c r="K1871" cm="1">
        <f t="array" ref="K1871">+INDEX('rECUPERA-prov'!$C$3:$LA$16,$C1871+1,$F1871)</f>
        <v>0</v>
      </c>
      <c r="L1871">
        <f t="shared" si="691"/>
        <v>0</v>
      </c>
      <c r="M1871">
        <f t="shared" si="698"/>
        <v>0</v>
      </c>
      <c r="N1871">
        <f t="shared" si="692"/>
        <v>0</v>
      </c>
      <c r="O1871" s="57">
        <f t="shared" si="699"/>
        <v>0</v>
      </c>
      <c r="P1871" s="57">
        <f t="shared" si="700"/>
        <v>0</v>
      </c>
      <c r="Q1871" s="57">
        <f t="shared" si="701"/>
        <v>0</v>
      </c>
      <c r="R1871" s="57">
        <f t="shared" si="702"/>
        <v>0</v>
      </c>
      <c r="S1871" s="57">
        <f t="shared" si="703"/>
        <v>0</v>
      </c>
      <c r="T1871" s="57">
        <f t="shared" si="704"/>
        <v>0</v>
      </c>
      <c r="U1871" s="57">
        <f t="shared" si="705"/>
        <v>0</v>
      </c>
      <c r="V1871" s="58">
        <f t="shared" si="706"/>
        <v>0</v>
      </c>
      <c r="W1871" s="58">
        <f t="shared" si="707"/>
        <v>0</v>
      </c>
      <c r="X1871" s="58">
        <f t="shared" si="708"/>
        <v>0</v>
      </c>
      <c r="Y1871" s="58">
        <f t="shared" si="709"/>
        <v>0</v>
      </c>
      <c r="Z1871">
        <f t="shared" si="693"/>
        <v>109955</v>
      </c>
    </row>
    <row r="1872" spans="1:26" x14ac:dyDescent="0.3">
      <c r="A1872" s="56" t="str">
        <f t="shared" si="695"/>
        <v>OUT TIME</v>
      </c>
      <c r="B1872" s="56" t="str">
        <f t="shared" si="712"/>
        <v>ultimo</v>
      </c>
      <c r="C1872" s="55">
        <f t="shared" si="713"/>
        <v>10</v>
      </c>
      <c r="D1872" t="str">
        <f t="shared" si="713"/>
        <v>Comarca Kuna Yala</v>
      </c>
      <c r="E1872" s="23">
        <f t="shared" si="696"/>
        <v>44128</v>
      </c>
      <c r="F1872" s="54">
        <f t="shared" si="697"/>
        <v>144</v>
      </c>
      <c r="G1872" cm="1">
        <f t="array" ref="G1872">+INDEX('Casos ACUM Prov'!$CK$3:$OM$16,'TODO PROVINCIA'!C1872+1,'TODO PROVINCIA'!F1872)</f>
        <v>0</v>
      </c>
      <c r="H1872">
        <f t="shared" si="689"/>
        <v>0</v>
      </c>
      <c r="I1872" cm="1">
        <f t="array" ref="I1872">+INDEX('Muertes-PROV'!$C$3:$GE$16,$C1872+1,$F1872)</f>
        <v>0</v>
      </c>
      <c r="J1872">
        <f t="shared" si="690"/>
        <v>0</v>
      </c>
      <c r="K1872" cm="1">
        <f t="array" ref="K1872">+INDEX('rECUPERA-prov'!$C$3:$LA$16,$C1872+1,$F1872)</f>
        <v>0</v>
      </c>
      <c r="L1872">
        <f t="shared" si="691"/>
        <v>0</v>
      </c>
      <c r="M1872">
        <f t="shared" si="698"/>
        <v>0</v>
      </c>
      <c r="N1872">
        <f t="shared" si="692"/>
        <v>0</v>
      </c>
      <c r="O1872" s="57">
        <f t="shared" si="699"/>
        <v>0</v>
      </c>
      <c r="P1872" s="57">
        <f t="shared" si="700"/>
        <v>0</v>
      </c>
      <c r="Q1872" s="57">
        <f t="shared" si="701"/>
        <v>0</v>
      </c>
      <c r="R1872" s="57">
        <f t="shared" si="702"/>
        <v>0</v>
      </c>
      <c r="S1872" s="57">
        <f t="shared" si="703"/>
        <v>0</v>
      </c>
      <c r="T1872" s="57">
        <f t="shared" si="704"/>
        <v>0</v>
      </c>
      <c r="U1872" s="57">
        <f t="shared" si="705"/>
        <v>0</v>
      </c>
      <c r="V1872" s="58">
        <f t="shared" si="706"/>
        <v>0</v>
      </c>
      <c r="W1872" s="58">
        <f t="shared" si="707"/>
        <v>0</v>
      </c>
      <c r="X1872" s="58">
        <f t="shared" si="708"/>
        <v>0</v>
      </c>
      <c r="Y1872" s="58">
        <f t="shared" si="709"/>
        <v>0</v>
      </c>
      <c r="Z1872">
        <f t="shared" si="693"/>
        <v>89592</v>
      </c>
    </row>
    <row r="1873" spans="1:26" x14ac:dyDescent="0.3">
      <c r="A1873" s="56" t="str">
        <f t="shared" si="695"/>
        <v>OUT TIME</v>
      </c>
      <c r="B1873" s="56" t="str">
        <f t="shared" si="712"/>
        <v>ultimo</v>
      </c>
      <c r="C1873" s="55">
        <f t="shared" si="713"/>
        <v>11</v>
      </c>
      <c r="D1873" t="str">
        <f t="shared" si="713"/>
        <v>Comarca Emberá Wounaán</v>
      </c>
      <c r="E1873" s="23">
        <f t="shared" si="696"/>
        <v>44128</v>
      </c>
      <c r="F1873" s="54">
        <f t="shared" si="697"/>
        <v>144</v>
      </c>
      <c r="G1873" cm="1">
        <f t="array" ref="G1873">+INDEX('Casos ACUM Prov'!$CK$3:$OM$16,'TODO PROVINCIA'!C1873+1,'TODO PROVINCIA'!F1873)</f>
        <v>0</v>
      </c>
      <c r="H1873">
        <f t="shared" ref="H1873:H1936" si="714">+G1873-G1860</f>
        <v>0</v>
      </c>
      <c r="I1873" cm="1">
        <f t="array" ref="I1873">+INDEX('Muertes-PROV'!$C$3:$GE$16,$C1873+1,$F1873)</f>
        <v>0</v>
      </c>
      <c r="J1873">
        <f t="shared" ref="J1873:J1936" si="715">+I1873-I1860</f>
        <v>0</v>
      </c>
      <c r="K1873" cm="1">
        <f t="array" ref="K1873">+INDEX('rECUPERA-prov'!$C$3:$LA$16,$C1873+1,$F1873)</f>
        <v>0</v>
      </c>
      <c r="L1873">
        <f t="shared" ref="L1873:L1936" si="716">+K1873-K1860</f>
        <v>0</v>
      </c>
      <c r="M1873">
        <f t="shared" si="698"/>
        <v>0</v>
      </c>
      <c r="N1873">
        <f t="shared" ref="N1873:N1936" si="717">+M1873-M1860</f>
        <v>0</v>
      </c>
      <c r="O1873" s="57">
        <f t="shared" si="699"/>
        <v>0</v>
      </c>
      <c r="P1873" s="57">
        <f t="shared" si="700"/>
        <v>0</v>
      </c>
      <c r="Q1873" s="57">
        <f t="shared" si="701"/>
        <v>0</v>
      </c>
      <c r="R1873" s="57">
        <f t="shared" si="702"/>
        <v>0</v>
      </c>
      <c r="S1873" s="57">
        <f t="shared" si="703"/>
        <v>0</v>
      </c>
      <c r="T1873" s="57">
        <f t="shared" si="704"/>
        <v>0</v>
      </c>
      <c r="U1873" s="57">
        <f t="shared" si="705"/>
        <v>0</v>
      </c>
      <c r="V1873" s="58">
        <f t="shared" si="706"/>
        <v>0</v>
      </c>
      <c r="W1873" s="58">
        <f t="shared" si="707"/>
        <v>0</v>
      </c>
      <c r="X1873" s="58">
        <f t="shared" si="708"/>
        <v>0</v>
      </c>
      <c r="Y1873" s="58">
        <f t="shared" si="709"/>
        <v>0</v>
      </c>
      <c r="Z1873">
        <f t="shared" ref="Z1873:Z1936" si="718">+Z1860</f>
        <v>1249032</v>
      </c>
    </row>
    <row r="1874" spans="1:26" x14ac:dyDescent="0.3">
      <c r="A1874" s="56" t="str">
        <f t="shared" si="695"/>
        <v>OUT TIME</v>
      </c>
      <c r="B1874" s="56" t="str">
        <f t="shared" si="712"/>
        <v>ultimo</v>
      </c>
      <c r="C1874" s="55">
        <f t="shared" si="713"/>
        <v>12</v>
      </c>
      <c r="D1874" t="str">
        <f t="shared" si="713"/>
        <v>Comarca Ngäbe Buglé</v>
      </c>
      <c r="E1874" s="23">
        <f t="shared" si="696"/>
        <v>44128</v>
      </c>
      <c r="F1874" s="54">
        <f t="shared" si="697"/>
        <v>144</v>
      </c>
      <c r="G1874" cm="1">
        <f t="array" ref="G1874">+INDEX('Casos ACUM Prov'!$CK$3:$OM$16,'TODO PROVINCIA'!C1874+1,'TODO PROVINCIA'!F1874)</f>
        <v>0</v>
      </c>
      <c r="H1874">
        <f t="shared" si="714"/>
        <v>0</v>
      </c>
      <c r="I1874" cm="1">
        <f t="array" ref="I1874">+INDEX('Muertes-PROV'!$C$3:$GE$16,$C1874+1,$F1874)</f>
        <v>0</v>
      </c>
      <c r="J1874">
        <f t="shared" si="715"/>
        <v>0</v>
      </c>
      <c r="K1874" cm="1">
        <f t="array" ref="K1874">+INDEX('rECUPERA-prov'!$C$3:$LA$16,$C1874+1,$F1874)</f>
        <v>0</v>
      </c>
      <c r="L1874">
        <f t="shared" si="716"/>
        <v>0</v>
      </c>
      <c r="M1874">
        <f t="shared" si="698"/>
        <v>0</v>
      </c>
      <c r="N1874">
        <f t="shared" si="717"/>
        <v>0</v>
      </c>
      <c r="O1874" s="57">
        <f t="shared" si="699"/>
        <v>0</v>
      </c>
      <c r="P1874" s="57">
        <f t="shared" si="700"/>
        <v>0</v>
      </c>
      <c r="Q1874" s="57">
        <f t="shared" si="701"/>
        <v>0</v>
      </c>
      <c r="R1874" s="57">
        <f t="shared" si="702"/>
        <v>0</v>
      </c>
      <c r="S1874" s="57">
        <f t="shared" si="703"/>
        <v>0</v>
      </c>
      <c r="T1874" s="57">
        <f t="shared" si="704"/>
        <v>0</v>
      </c>
      <c r="U1874" s="57">
        <f t="shared" si="705"/>
        <v>0</v>
      </c>
      <c r="V1874" s="58">
        <f t="shared" si="706"/>
        <v>0</v>
      </c>
      <c r="W1874" s="58">
        <f t="shared" si="707"/>
        <v>0</v>
      </c>
      <c r="X1874" s="58">
        <f t="shared" si="708"/>
        <v>0</v>
      </c>
      <c r="Y1874" s="58">
        <f t="shared" si="709"/>
        <v>0</v>
      </c>
      <c r="Z1874">
        <f t="shared" si="718"/>
        <v>464038</v>
      </c>
    </row>
    <row r="1875" spans="1:26" x14ac:dyDescent="0.3">
      <c r="A1875" s="56" t="str">
        <f t="shared" si="695"/>
        <v>OUT TIME</v>
      </c>
      <c r="B1875" s="56" t="str">
        <f t="shared" si="712"/>
        <v>ultimo</v>
      </c>
      <c r="C1875" s="55">
        <f t="shared" si="713"/>
        <v>13</v>
      </c>
      <c r="D1875" t="str">
        <f t="shared" si="713"/>
        <v>Panamá Oeste</v>
      </c>
      <c r="E1875" s="23">
        <f t="shared" si="696"/>
        <v>44128</v>
      </c>
      <c r="F1875" s="54">
        <f t="shared" si="697"/>
        <v>144</v>
      </c>
      <c r="G1875" cm="1">
        <f t="array" ref="G1875">+INDEX('Casos ACUM Prov'!$CK$3:$OM$16,'TODO PROVINCIA'!C1875+1,'TODO PROVINCIA'!F1875)</f>
        <v>0</v>
      </c>
      <c r="H1875">
        <f t="shared" si="714"/>
        <v>0</v>
      </c>
      <c r="I1875" cm="1">
        <f t="array" ref="I1875">+INDEX('Muertes-PROV'!$C$3:$GE$16,$C1875+1,$F1875)</f>
        <v>0</v>
      </c>
      <c r="J1875">
        <f t="shared" si="715"/>
        <v>0</v>
      </c>
      <c r="K1875" cm="1">
        <f t="array" ref="K1875">+INDEX('rECUPERA-prov'!$C$3:$LA$16,$C1875+1,$F1875)</f>
        <v>0</v>
      </c>
      <c r="L1875">
        <f t="shared" si="716"/>
        <v>0</v>
      </c>
      <c r="M1875">
        <f t="shared" si="698"/>
        <v>0</v>
      </c>
      <c r="N1875">
        <f t="shared" si="717"/>
        <v>0</v>
      </c>
      <c r="O1875" s="57">
        <f t="shared" si="699"/>
        <v>0</v>
      </c>
      <c r="P1875" s="57">
        <f t="shared" si="700"/>
        <v>0</v>
      </c>
      <c r="Q1875" s="57">
        <f t="shared" si="701"/>
        <v>0</v>
      </c>
      <c r="R1875" s="57">
        <f t="shared" si="702"/>
        <v>0</v>
      </c>
      <c r="S1875" s="57">
        <f t="shared" si="703"/>
        <v>0</v>
      </c>
      <c r="T1875" s="57">
        <f t="shared" si="704"/>
        <v>0</v>
      </c>
      <c r="U1875" s="57">
        <f t="shared" si="705"/>
        <v>0</v>
      </c>
      <c r="V1875" s="58">
        <f t="shared" si="706"/>
        <v>0</v>
      </c>
      <c r="W1875" s="58">
        <f t="shared" si="707"/>
        <v>0</v>
      </c>
      <c r="X1875" s="58">
        <f t="shared" si="708"/>
        <v>0</v>
      </c>
      <c r="Y1875" s="58">
        <f t="shared" si="709"/>
        <v>0</v>
      </c>
      <c r="Z1875">
        <f t="shared" si="718"/>
        <v>226991</v>
      </c>
    </row>
    <row r="1876" spans="1:26" x14ac:dyDescent="0.3">
      <c r="A1876" s="56" t="str">
        <f t="shared" si="695"/>
        <v>OUT TIME</v>
      </c>
      <c r="B1876" s="56" t="str">
        <f t="shared" si="712"/>
        <v>ultimo</v>
      </c>
      <c r="C1876" s="55">
        <f t="shared" si="713"/>
        <v>1</v>
      </c>
      <c r="D1876" t="str">
        <f t="shared" si="713"/>
        <v>Bocas del Toro</v>
      </c>
      <c r="E1876" s="23">
        <f t="shared" si="696"/>
        <v>44129</v>
      </c>
      <c r="F1876" s="54">
        <f t="shared" si="697"/>
        <v>145</v>
      </c>
      <c r="G1876" cm="1">
        <f t="array" ref="G1876">+INDEX('Casos ACUM Prov'!$CK$3:$OM$16,'TODO PROVINCIA'!C1876+1,'TODO PROVINCIA'!F1876)</f>
        <v>0</v>
      </c>
      <c r="H1876">
        <f t="shared" si="714"/>
        <v>0</v>
      </c>
      <c r="I1876" cm="1">
        <f t="array" ref="I1876">+INDEX('Muertes-PROV'!$C$3:$GE$16,$C1876+1,$F1876)</f>
        <v>0</v>
      </c>
      <c r="J1876">
        <f t="shared" si="715"/>
        <v>0</v>
      </c>
      <c r="K1876" cm="1">
        <f t="array" ref="K1876">+INDEX('rECUPERA-prov'!$C$3:$LA$16,$C1876+1,$F1876)</f>
        <v>0</v>
      </c>
      <c r="L1876">
        <f t="shared" si="716"/>
        <v>0</v>
      </c>
      <c r="M1876">
        <f t="shared" si="698"/>
        <v>0</v>
      </c>
      <c r="N1876">
        <f t="shared" si="717"/>
        <v>0</v>
      </c>
      <c r="O1876" s="57">
        <f t="shared" si="699"/>
        <v>0</v>
      </c>
      <c r="P1876" s="57">
        <f t="shared" si="700"/>
        <v>0</v>
      </c>
      <c r="Q1876" s="57">
        <f t="shared" si="701"/>
        <v>0</v>
      </c>
      <c r="R1876" s="57">
        <f t="shared" si="702"/>
        <v>0</v>
      </c>
      <c r="S1876" s="57">
        <f t="shared" si="703"/>
        <v>0</v>
      </c>
      <c r="T1876" s="57">
        <f t="shared" si="704"/>
        <v>0</v>
      </c>
      <c r="U1876" s="57">
        <f t="shared" si="705"/>
        <v>0</v>
      </c>
      <c r="V1876" s="58">
        <f t="shared" si="706"/>
        <v>0</v>
      </c>
      <c r="W1876" s="58">
        <f t="shared" si="707"/>
        <v>0</v>
      </c>
      <c r="X1876" s="58">
        <f t="shared" si="708"/>
        <v>0</v>
      </c>
      <c r="Y1876" s="58">
        <f t="shared" si="709"/>
        <v>0</v>
      </c>
      <c r="Z1876">
        <f t="shared" si="718"/>
        <v>125461</v>
      </c>
    </row>
    <row r="1877" spans="1:26" x14ac:dyDescent="0.3">
      <c r="A1877" s="56" t="str">
        <f t="shared" si="695"/>
        <v>OUT TIME</v>
      </c>
      <c r="B1877" s="56" t="str">
        <f t="shared" si="712"/>
        <v>ultimo</v>
      </c>
      <c r="C1877" s="55">
        <f t="shared" si="713"/>
        <v>2</v>
      </c>
      <c r="D1877" t="str">
        <f t="shared" si="713"/>
        <v>Coclé</v>
      </c>
      <c r="E1877" s="23">
        <f t="shared" si="696"/>
        <v>44129</v>
      </c>
      <c r="F1877" s="54">
        <f t="shared" si="697"/>
        <v>145</v>
      </c>
      <c r="G1877" cm="1">
        <f t="array" ref="G1877">+INDEX('Casos ACUM Prov'!$CK$3:$OM$16,'TODO PROVINCIA'!C1877+1,'TODO PROVINCIA'!F1877)</f>
        <v>0</v>
      </c>
      <c r="H1877">
        <f t="shared" si="714"/>
        <v>0</v>
      </c>
      <c r="I1877" cm="1">
        <f t="array" ref="I1877">+INDEX('Muertes-PROV'!$C$3:$GE$16,$C1877+1,$F1877)</f>
        <v>0</v>
      </c>
      <c r="J1877">
        <f t="shared" si="715"/>
        <v>0</v>
      </c>
      <c r="K1877" cm="1">
        <f t="array" ref="K1877">+INDEX('rECUPERA-prov'!$C$3:$LA$16,$C1877+1,$F1877)</f>
        <v>0</v>
      </c>
      <c r="L1877">
        <f t="shared" si="716"/>
        <v>0</v>
      </c>
      <c r="M1877">
        <f t="shared" si="698"/>
        <v>0</v>
      </c>
      <c r="N1877">
        <f t="shared" si="717"/>
        <v>0</v>
      </c>
      <c r="O1877" s="57">
        <f t="shared" si="699"/>
        <v>0</v>
      </c>
      <c r="P1877" s="57">
        <f t="shared" si="700"/>
        <v>0</v>
      </c>
      <c r="Q1877" s="57">
        <f t="shared" si="701"/>
        <v>0</v>
      </c>
      <c r="R1877" s="57">
        <f t="shared" si="702"/>
        <v>0</v>
      </c>
      <c r="S1877" s="57">
        <f t="shared" si="703"/>
        <v>0</v>
      </c>
      <c r="T1877" s="57">
        <f t="shared" si="704"/>
        <v>0</v>
      </c>
      <c r="U1877" s="57">
        <f t="shared" si="705"/>
        <v>0</v>
      </c>
      <c r="V1877" s="58">
        <f t="shared" si="706"/>
        <v>0</v>
      </c>
      <c r="W1877" s="58">
        <f t="shared" si="707"/>
        <v>0</v>
      </c>
      <c r="X1877" s="58">
        <f t="shared" si="708"/>
        <v>0</v>
      </c>
      <c r="Y1877" s="58">
        <f t="shared" si="709"/>
        <v>0</v>
      </c>
      <c r="Z1877">
        <f t="shared" si="718"/>
        <v>416873</v>
      </c>
    </row>
    <row r="1878" spans="1:26" x14ac:dyDescent="0.3">
      <c r="A1878" s="56" t="str">
        <f t="shared" si="695"/>
        <v>OUT TIME</v>
      </c>
      <c r="B1878" s="56" t="str">
        <f t="shared" si="712"/>
        <v>ultimo</v>
      </c>
      <c r="C1878" s="55">
        <f t="shared" si="713"/>
        <v>3</v>
      </c>
      <c r="D1878" t="str">
        <f t="shared" si="713"/>
        <v>Colón</v>
      </c>
      <c r="E1878" s="23">
        <f t="shared" si="696"/>
        <v>44129</v>
      </c>
      <c r="F1878" s="54">
        <f t="shared" si="697"/>
        <v>145</v>
      </c>
      <c r="G1878" cm="1">
        <f t="array" ref="G1878">+INDEX('Casos ACUM Prov'!$CK$3:$OM$16,'TODO PROVINCIA'!C1878+1,'TODO PROVINCIA'!F1878)</f>
        <v>0</v>
      </c>
      <c r="H1878">
        <f t="shared" si="714"/>
        <v>0</v>
      </c>
      <c r="I1878" cm="1">
        <f t="array" ref="I1878">+INDEX('Muertes-PROV'!$C$3:$GE$16,$C1878+1,$F1878)</f>
        <v>0</v>
      </c>
      <c r="J1878">
        <f t="shared" si="715"/>
        <v>0</v>
      </c>
      <c r="K1878" cm="1">
        <f t="array" ref="K1878">+INDEX('rECUPERA-prov'!$C$3:$LA$16,$C1878+1,$F1878)</f>
        <v>0</v>
      </c>
      <c r="L1878">
        <f t="shared" si="716"/>
        <v>0</v>
      </c>
      <c r="M1878">
        <f t="shared" si="698"/>
        <v>0</v>
      </c>
      <c r="N1878">
        <f t="shared" si="717"/>
        <v>0</v>
      </c>
      <c r="O1878" s="57">
        <f t="shared" si="699"/>
        <v>0</v>
      </c>
      <c r="P1878" s="57">
        <f t="shared" si="700"/>
        <v>0</v>
      </c>
      <c r="Q1878" s="57">
        <f t="shared" si="701"/>
        <v>0</v>
      </c>
      <c r="R1878" s="57">
        <f t="shared" si="702"/>
        <v>0</v>
      </c>
      <c r="S1878" s="57">
        <f t="shared" si="703"/>
        <v>0</v>
      </c>
      <c r="T1878" s="57">
        <f t="shared" si="704"/>
        <v>0</v>
      </c>
      <c r="U1878" s="57">
        <f t="shared" si="705"/>
        <v>0</v>
      </c>
      <c r="V1878" s="58">
        <f t="shared" si="706"/>
        <v>0</v>
      </c>
      <c r="W1878" s="58">
        <f t="shared" si="707"/>
        <v>0</v>
      </c>
      <c r="X1878" s="58">
        <f t="shared" si="708"/>
        <v>0</v>
      </c>
      <c r="Y1878" s="58">
        <f t="shared" si="709"/>
        <v>0</v>
      </c>
      <c r="Z1878">
        <f t="shared" si="718"/>
        <v>233708</v>
      </c>
    </row>
    <row r="1879" spans="1:26" x14ac:dyDescent="0.3">
      <c r="A1879" s="56" t="str">
        <f t="shared" si="695"/>
        <v>OUT TIME</v>
      </c>
      <c r="B1879" s="56" t="str">
        <f t="shared" si="712"/>
        <v>ultimo</v>
      </c>
      <c r="C1879" s="55">
        <f t="shared" si="713"/>
        <v>4</v>
      </c>
      <c r="D1879" t="str">
        <f t="shared" si="713"/>
        <v>Chiriquí</v>
      </c>
      <c r="E1879" s="23">
        <f t="shared" si="696"/>
        <v>44129</v>
      </c>
      <c r="F1879" s="54">
        <f t="shared" si="697"/>
        <v>145</v>
      </c>
      <c r="G1879" cm="1">
        <f t="array" ref="G1879">+INDEX('Casos ACUM Prov'!$CK$3:$OM$16,'TODO PROVINCIA'!C1879+1,'TODO PROVINCIA'!F1879)</f>
        <v>0</v>
      </c>
      <c r="H1879">
        <f t="shared" si="714"/>
        <v>0</v>
      </c>
      <c r="I1879" cm="1">
        <f t="array" ref="I1879">+INDEX('Muertes-PROV'!$C$3:$GE$16,$C1879+1,$F1879)</f>
        <v>0</v>
      </c>
      <c r="J1879">
        <f t="shared" si="715"/>
        <v>0</v>
      </c>
      <c r="K1879" cm="1">
        <f t="array" ref="K1879">+INDEX('rECUPERA-prov'!$C$3:$LA$16,$C1879+1,$F1879)</f>
        <v>0</v>
      </c>
      <c r="L1879">
        <f t="shared" si="716"/>
        <v>0</v>
      </c>
      <c r="M1879">
        <f t="shared" si="698"/>
        <v>0</v>
      </c>
      <c r="N1879">
        <f t="shared" si="717"/>
        <v>0</v>
      </c>
      <c r="O1879" s="57">
        <f t="shared" si="699"/>
        <v>0</v>
      </c>
      <c r="P1879" s="57">
        <f t="shared" si="700"/>
        <v>0</v>
      </c>
      <c r="Q1879" s="57">
        <f t="shared" si="701"/>
        <v>0</v>
      </c>
      <c r="R1879" s="57">
        <f t="shared" si="702"/>
        <v>0</v>
      </c>
      <c r="S1879" s="57">
        <f t="shared" si="703"/>
        <v>0</v>
      </c>
      <c r="T1879" s="57">
        <f t="shared" si="704"/>
        <v>0</v>
      </c>
      <c r="U1879" s="57">
        <f t="shared" si="705"/>
        <v>0</v>
      </c>
      <c r="V1879" s="58">
        <f t="shared" si="706"/>
        <v>0</v>
      </c>
      <c r="W1879" s="58">
        <f t="shared" si="707"/>
        <v>0</v>
      </c>
      <c r="X1879" s="58">
        <f t="shared" si="708"/>
        <v>0</v>
      </c>
      <c r="Y1879" s="58">
        <f t="shared" si="709"/>
        <v>0</v>
      </c>
      <c r="Z1879">
        <f t="shared" si="718"/>
        <v>241928</v>
      </c>
    </row>
    <row r="1880" spans="1:26" x14ac:dyDescent="0.3">
      <c r="A1880" s="56" t="str">
        <f t="shared" si="695"/>
        <v>OUT TIME</v>
      </c>
      <c r="B1880" s="56" t="str">
        <f t="shared" si="712"/>
        <v>ultimo</v>
      </c>
      <c r="C1880" s="55">
        <f t="shared" si="713"/>
        <v>5</v>
      </c>
      <c r="D1880" t="str">
        <f t="shared" si="713"/>
        <v>Darién</v>
      </c>
      <c r="E1880" s="23">
        <f t="shared" si="696"/>
        <v>44129</v>
      </c>
      <c r="F1880" s="54">
        <f t="shared" si="697"/>
        <v>145</v>
      </c>
      <c r="G1880" cm="1">
        <f t="array" ref="G1880">+INDEX('Casos ACUM Prov'!$CK$3:$OM$16,'TODO PROVINCIA'!C1880+1,'TODO PROVINCIA'!F1880)</f>
        <v>0</v>
      </c>
      <c r="H1880">
        <f t="shared" si="714"/>
        <v>0</v>
      </c>
      <c r="I1880" cm="1">
        <f t="array" ref="I1880">+INDEX('Muertes-PROV'!$C$3:$GE$16,$C1880+1,$F1880)</f>
        <v>0</v>
      </c>
      <c r="J1880">
        <f t="shared" si="715"/>
        <v>0</v>
      </c>
      <c r="K1880" cm="1">
        <f t="array" ref="K1880">+INDEX('rECUPERA-prov'!$C$3:$LA$16,$C1880+1,$F1880)</f>
        <v>0</v>
      </c>
      <c r="L1880">
        <f t="shared" si="716"/>
        <v>0</v>
      </c>
      <c r="M1880">
        <f t="shared" si="698"/>
        <v>0</v>
      </c>
      <c r="N1880">
        <f t="shared" si="717"/>
        <v>0</v>
      </c>
      <c r="O1880" s="57">
        <f t="shared" si="699"/>
        <v>0</v>
      </c>
      <c r="P1880" s="57">
        <f t="shared" si="700"/>
        <v>0</v>
      </c>
      <c r="Q1880" s="57">
        <f t="shared" si="701"/>
        <v>0</v>
      </c>
      <c r="R1880" s="57">
        <f t="shared" si="702"/>
        <v>0</v>
      </c>
      <c r="S1880" s="57">
        <f t="shared" si="703"/>
        <v>0</v>
      </c>
      <c r="T1880" s="57">
        <f t="shared" si="704"/>
        <v>0</v>
      </c>
      <c r="U1880" s="57">
        <f t="shared" si="705"/>
        <v>0</v>
      </c>
      <c r="V1880" s="58">
        <f t="shared" si="706"/>
        <v>0</v>
      </c>
      <c r="W1880" s="58">
        <f t="shared" si="707"/>
        <v>0</v>
      </c>
      <c r="X1880" s="58">
        <f t="shared" si="708"/>
        <v>0</v>
      </c>
      <c r="Y1880" s="58">
        <f t="shared" si="709"/>
        <v>0</v>
      </c>
      <c r="Z1880">
        <f t="shared" si="718"/>
        <v>10001</v>
      </c>
    </row>
    <row r="1881" spans="1:26" x14ac:dyDescent="0.3">
      <c r="A1881" s="56" t="str">
        <f t="shared" si="695"/>
        <v>OUT TIME</v>
      </c>
      <c r="B1881" s="56" t="str">
        <f t="shared" si="712"/>
        <v>ultimo</v>
      </c>
      <c r="C1881" s="55">
        <f t="shared" si="713"/>
        <v>6</v>
      </c>
      <c r="D1881" t="str">
        <f t="shared" si="713"/>
        <v>Herrera</v>
      </c>
      <c r="E1881" s="23">
        <f t="shared" si="696"/>
        <v>44129</v>
      </c>
      <c r="F1881" s="54">
        <f t="shared" si="697"/>
        <v>145</v>
      </c>
      <c r="G1881" cm="1">
        <f t="array" ref="G1881">+INDEX('Casos ACUM Prov'!$CK$3:$OM$16,'TODO PROVINCIA'!C1881+1,'TODO PROVINCIA'!F1881)</f>
        <v>0</v>
      </c>
      <c r="H1881">
        <f t="shared" si="714"/>
        <v>0</v>
      </c>
      <c r="I1881" cm="1">
        <f t="array" ref="I1881">+INDEX('Muertes-PROV'!$C$3:$GE$16,$C1881+1,$F1881)</f>
        <v>0</v>
      </c>
      <c r="J1881">
        <f t="shared" si="715"/>
        <v>0</v>
      </c>
      <c r="K1881" cm="1">
        <f t="array" ref="K1881">+INDEX('rECUPERA-prov'!$C$3:$LA$16,$C1881+1,$F1881)</f>
        <v>0</v>
      </c>
      <c r="L1881">
        <f t="shared" si="716"/>
        <v>0</v>
      </c>
      <c r="M1881">
        <f t="shared" si="698"/>
        <v>0</v>
      </c>
      <c r="N1881">
        <f t="shared" si="717"/>
        <v>0</v>
      </c>
      <c r="O1881" s="57">
        <f t="shared" si="699"/>
        <v>0</v>
      </c>
      <c r="P1881" s="57">
        <f t="shared" si="700"/>
        <v>0</v>
      </c>
      <c r="Q1881" s="57">
        <f t="shared" si="701"/>
        <v>0</v>
      </c>
      <c r="R1881" s="57">
        <f t="shared" si="702"/>
        <v>0</v>
      </c>
      <c r="S1881" s="57">
        <f t="shared" si="703"/>
        <v>0</v>
      </c>
      <c r="T1881" s="57">
        <f t="shared" si="704"/>
        <v>0</v>
      </c>
      <c r="U1881" s="57">
        <f t="shared" si="705"/>
        <v>0</v>
      </c>
      <c r="V1881" s="58">
        <f t="shared" si="706"/>
        <v>0</v>
      </c>
      <c r="W1881" s="58">
        <f t="shared" si="707"/>
        <v>0</v>
      </c>
      <c r="X1881" s="58">
        <f t="shared" si="708"/>
        <v>0</v>
      </c>
      <c r="Y1881" s="58">
        <f t="shared" si="709"/>
        <v>0</v>
      </c>
      <c r="Z1881">
        <f t="shared" si="718"/>
        <v>33109</v>
      </c>
    </row>
    <row r="1882" spans="1:26" x14ac:dyDescent="0.3">
      <c r="A1882" s="56" t="str">
        <f t="shared" si="695"/>
        <v>OUT TIME</v>
      </c>
      <c r="B1882" s="56" t="str">
        <f t="shared" si="712"/>
        <v>ultimo</v>
      </c>
      <c r="C1882" s="55">
        <f t="shared" si="713"/>
        <v>7</v>
      </c>
      <c r="D1882" t="str">
        <f t="shared" si="713"/>
        <v>Los Santos</v>
      </c>
      <c r="E1882" s="23">
        <f t="shared" si="696"/>
        <v>44129</v>
      </c>
      <c r="F1882" s="54">
        <f t="shared" si="697"/>
        <v>145</v>
      </c>
      <c r="G1882" cm="1">
        <f t="array" ref="G1882">+INDEX('Casos ACUM Prov'!$CK$3:$OM$16,'TODO PROVINCIA'!C1882+1,'TODO PROVINCIA'!F1882)</f>
        <v>0</v>
      </c>
      <c r="H1882">
        <f t="shared" si="714"/>
        <v>0</v>
      </c>
      <c r="I1882" cm="1">
        <f t="array" ref="I1882">+INDEX('Muertes-PROV'!$C$3:$GE$16,$C1882+1,$F1882)</f>
        <v>0</v>
      </c>
      <c r="J1882">
        <f t="shared" si="715"/>
        <v>0</v>
      </c>
      <c r="K1882" cm="1">
        <f t="array" ref="K1882">+INDEX('rECUPERA-prov'!$C$3:$LA$16,$C1882+1,$F1882)</f>
        <v>0</v>
      </c>
      <c r="L1882">
        <f t="shared" si="716"/>
        <v>0</v>
      </c>
      <c r="M1882">
        <f t="shared" si="698"/>
        <v>0</v>
      </c>
      <c r="N1882">
        <f t="shared" si="717"/>
        <v>0</v>
      </c>
      <c r="O1882" s="57">
        <f t="shared" si="699"/>
        <v>0</v>
      </c>
      <c r="P1882" s="57">
        <f t="shared" si="700"/>
        <v>0</v>
      </c>
      <c r="Q1882" s="57">
        <f t="shared" si="701"/>
        <v>0</v>
      </c>
      <c r="R1882" s="57">
        <f t="shared" si="702"/>
        <v>0</v>
      </c>
      <c r="S1882" s="57">
        <f t="shared" si="703"/>
        <v>0</v>
      </c>
      <c r="T1882" s="57">
        <f t="shared" si="704"/>
        <v>0</v>
      </c>
      <c r="U1882" s="57">
        <f t="shared" si="705"/>
        <v>0</v>
      </c>
      <c r="V1882" s="58">
        <f t="shared" si="706"/>
        <v>0</v>
      </c>
      <c r="W1882" s="58">
        <f t="shared" si="707"/>
        <v>0</v>
      </c>
      <c r="X1882" s="58">
        <f t="shared" si="708"/>
        <v>0</v>
      </c>
      <c r="Y1882" s="58">
        <f t="shared" si="709"/>
        <v>0</v>
      </c>
      <c r="Z1882">
        <f t="shared" si="718"/>
        <v>156747</v>
      </c>
    </row>
    <row r="1883" spans="1:26" x14ac:dyDescent="0.3">
      <c r="A1883" s="56" t="str">
        <f t="shared" si="695"/>
        <v>OUT TIME</v>
      </c>
      <c r="B1883" s="56" t="str">
        <f t="shared" si="712"/>
        <v>ultimo</v>
      </c>
      <c r="C1883" s="55">
        <f t="shared" si="713"/>
        <v>8</v>
      </c>
      <c r="D1883" t="str">
        <f t="shared" si="713"/>
        <v>Panamá</v>
      </c>
      <c r="E1883" s="23">
        <f t="shared" si="696"/>
        <v>44129</v>
      </c>
      <c r="F1883" s="54">
        <f t="shared" si="697"/>
        <v>145</v>
      </c>
      <c r="G1883" cm="1">
        <f t="array" ref="G1883">+INDEX('Casos ACUM Prov'!$CK$3:$OM$16,'TODO PROVINCIA'!C1883+1,'TODO PROVINCIA'!F1883)</f>
        <v>0</v>
      </c>
      <c r="H1883">
        <f t="shared" si="714"/>
        <v>0</v>
      </c>
      <c r="I1883" cm="1">
        <f t="array" ref="I1883">+INDEX('Muertes-PROV'!$C$3:$GE$16,$C1883+1,$F1883)</f>
        <v>0</v>
      </c>
      <c r="J1883">
        <f t="shared" si="715"/>
        <v>0</v>
      </c>
      <c r="K1883" cm="1">
        <f t="array" ref="K1883">+INDEX('rECUPERA-prov'!$C$3:$LA$16,$C1883+1,$F1883)</f>
        <v>0</v>
      </c>
      <c r="L1883">
        <f t="shared" si="716"/>
        <v>0</v>
      </c>
      <c r="M1883">
        <f t="shared" si="698"/>
        <v>0</v>
      </c>
      <c r="N1883">
        <f t="shared" si="717"/>
        <v>0</v>
      </c>
      <c r="O1883" s="57">
        <f t="shared" si="699"/>
        <v>0</v>
      </c>
      <c r="P1883" s="57">
        <f t="shared" si="700"/>
        <v>0</v>
      </c>
      <c r="Q1883" s="57">
        <f t="shared" si="701"/>
        <v>0</v>
      </c>
      <c r="R1883" s="57">
        <f t="shared" si="702"/>
        <v>0</v>
      </c>
      <c r="S1883" s="57">
        <f t="shared" si="703"/>
        <v>0</v>
      </c>
      <c r="T1883" s="57">
        <f t="shared" si="704"/>
        <v>0</v>
      </c>
      <c r="U1883" s="57">
        <f t="shared" si="705"/>
        <v>0</v>
      </c>
      <c r="V1883" s="58">
        <f t="shared" si="706"/>
        <v>0</v>
      </c>
      <c r="W1883" s="58">
        <f t="shared" si="707"/>
        <v>0</v>
      </c>
      <c r="X1883" s="58">
        <f t="shared" si="708"/>
        <v>0</v>
      </c>
      <c r="Y1883" s="58">
        <f t="shared" si="709"/>
        <v>0</v>
      </c>
      <c r="Z1883">
        <f t="shared" si="718"/>
        <v>109955</v>
      </c>
    </row>
    <row r="1884" spans="1:26" x14ac:dyDescent="0.3">
      <c r="A1884" s="56" t="str">
        <f t="shared" si="695"/>
        <v>OUT TIME</v>
      </c>
      <c r="B1884" s="56" t="str">
        <f t="shared" si="712"/>
        <v>ultimo</v>
      </c>
      <c r="C1884" s="55">
        <f t="shared" ref="C1884:D1899" si="719">+C1871</f>
        <v>9</v>
      </c>
      <c r="D1884" t="str">
        <f t="shared" si="719"/>
        <v>Veraguas</v>
      </c>
      <c r="E1884" s="23">
        <f t="shared" si="696"/>
        <v>44129</v>
      </c>
      <c r="F1884" s="54">
        <f t="shared" si="697"/>
        <v>145</v>
      </c>
      <c r="G1884" cm="1">
        <f t="array" ref="G1884">+INDEX('Casos ACUM Prov'!$CK$3:$OM$16,'TODO PROVINCIA'!C1884+1,'TODO PROVINCIA'!F1884)</f>
        <v>0</v>
      </c>
      <c r="H1884">
        <f t="shared" si="714"/>
        <v>0</v>
      </c>
      <c r="I1884" cm="1">
        <f t="array" ref="I1884">+INDEX('Muertes-PROV'!$C$3:$GE$16,$C1884+1,$F1884)</f>
        <v>0</v>
      </c>
      <c r="J1884">
        <f t="shared" si="715"/>
        <v>0</v>
      </c>
      <c r="K1884" cm="1">
        <f t="array" ref="K1884">+INDEX('rECUPERA-prov'!$C$3:$LA$16,$C1884+1,$F1884)</f>
        <v>0</v>
      </c>
      <c r="L1884">
        <f t="shared" si="716"/>
        <v>0</v>
      </c>
      <c r="M1884">
        <f t="shared" si="698"/>
        <v>0</v>
      </c>
      <c r="N1884">
        <f t="shared" si="717"/>
        <v>0</v>
      </c>
      <c r="O1884" s="57">
        <f t="shared" si="699"/>
        <v>0</v>
      </c>
      <c r="P1884" s="57">
        <f t="shared" si="700"/>
        <v>0</v>
      </c>
      <c r="Q1884" s="57">
        <f t="shared" si="701"/>
        <v>0</v>
      </c>
      <c r="R1884" s="57">
        <f t="shared" si="702"/>
        <v>0</v>
      </c>
      <c r="S1884" s="57">
        <f t="shared" si="703"/>
        <v>0</v>
      </c>
      <c r="T1884" s="57">
        <f t="shared" si="704"/>
        <v>0</v>
      </c>
      <c r="U1884" s="57">
        <f t="shared" si="705"/>
        <v>0</v>
      </c>
      <c r="V1884" s="58">
        <f t="shared" si="706"/>
        <v>0</v>
      </c>
      <c r="W1884" s="58">
        <f t="shared" si="707"/>
        <v>0</v>
      </c>
      <c r="X1884" s="58">
        <f t="shared" si="708"/>
        <v>0</v>
      </c>
      <c r="Y1884" s="58">
        <f t="shared" si="709"/>
        <v>0</v>
      </c>
      <c r="Z1884">
        <f t="shared" si="718"/>
        <v>109955</v>
      </c>
    </row>
    <row r="1885" spans="1:26" x14ac:dyDescent="0.3">
      <c r="A1885" s="56" t="str">
        <f t="shared" ref="A1885:A1948" si="720">+IFERROR(IF(AND(G1885=0,K1885=0,I1885=0),"OUT TIME","ON"),"OUT TIME")</f>
        <v>OUT TIME</v>
      </c>
      <c r="B1885" s="56" t="str">
        <f t="shared" si="712"/>
        <v>ultimo</v>
      </c>
      <c r="C1885" s="55">
        <f t="shared" si="719"/>
        <v>10</v>
      </c>
      <c r="D1885" t="str">
        <f t="shared" si="719"/>
        <v>Comarca Kuna Yala</v>
      </c>
      <c r="E1885" s="23">
        <f t="shared" ref="E1885:E1948" si="721">+IF(C1885=1,E1884+1,E1884)</f>
        <v>44129</v>
      </c>
      <c r="F1885" s="54">
        <f t="shared" ref="F1885:F1948" si="722">+IF(C1885=1,F1884+1,F1884)</f>
        <v>145</v>
      </c>
      <c r="G1885" cm="1">
        <f t="array" ref="G1885">+INDEX('Casos ACUM Prov'!$CK$3:$OM$16,'TODO PROVINCIA'!C1885+1,'TODO PROVINCIA'!F1885)</f>
        <v>0</v>
      </c>
      <c r="H1885">
        <f t="shared" si="714"/>
        <v>0</v>
      </c>
      <c r="I1885" cm="1">
        <f t="array" ref="I1885">+INDEX('Muertes-PROV'!$C$3:$GE$16,$C1885+1,$F1885)</f>
        <v>0</v>
      </c>
      <c r="J1885">
        <f t="shared" si="715"/>
        <v>0</v>
      </c>
      <c r="K1885" cm="1">
        <f t="array" ref="K1885">+INDEX('rECUPERA-prov'!$C$3:$LA$16,$C1885+1,$F1885)</f>
        <v>0</v>
      </c>
      <c r="L1885">
        <f t="shared" si="716"/>
        <v>0</v>
      </c>
      <c r="M1885">
        <f t="shared" ref="M1885:M1948" si="723">+G1885-I1885-K1885</f>
        <v>0</v>
      </c>
      <c r="N1885">
        <f t="shared" si="717"/>
        <v>0</v>
      </c>
      <c r="O1885" s="57">
        <f t="shared" ref="O1885:O1948" si="724">+IFERROR(I1885/G1885,0)</f>
        <v>0</v>
      </c>
      <c r="P1885" s="57">
        <f t="shared" ref="P1885:P1948" si="725">+IFERROR(K1885/G1885,0)</f>
        <v>0</v>
      </c>
      <c r="Q1885" s="57">
        <f t="shared" ref="Q1885:Q1948" si="726">+IFERROR(M1885/G1885,0)</f>
        <v>0</v>
      </c>
      <c r="R1885" s="57">
        <f t="shared" ref="R1885:R1948" si="727">+IFERROR(H1885/G1885,0)</f>
        <v>0</v>
      </c>
      <c r="S1885" s="57">
        <f t="shared" ref="S1885:S1948" si="728">+IFERROR(J1885/I1885,0)</f>
        <v>0</v>
      </c>
      <c r="T1885" s="57">
        <f t="shared" ref="T1885:T1948" si="729">+IFERROR(L1885/K1885,0)</f>
        <v>0</v>
      </c>
      <c r="U1885" s="57">
        <f t="shared" ref="U1885:U1948" si="730">+IFERROR(N1885/M1885,0)</f>
        <v>0</v>
      </c>
      <c r="V1885" s="58">
        <f t="shared" ref="V1885:V1948" si="731">+G1885/($Z1885/1000000)</f>
        <v>0</v>
      </c>
      <c r="W1885" s="58">
        <f t="shared" ref="W1885:W1948" si="732">+I1885/($Z1885/1000000)</f>
        <v>0</v>
      </c>
      <c r="X1885" s="58">
        <f t="shared" ref="X1885:X1948" si="733">+K1885/($Z1885/1000000)</f>
        <v>0</v>
      </c>
      <c r="Y1885" s="58">
        <f t="shared" ref="Y1885:Y1948" si="734">+M1885/($Z1885/1000000)</f>
        <v>0</v>
      </c>
      <c r="Z1885">
        <f t="shared" si="718"/>
        <v>89592</v>
      </c>
    </row>
    <row r="1886" spans="1:26" x14ac:dyDescent="0.3">
      <c r="A1886" s="56" t="str">
        <f t="shared" si="720"/>
        <v>OUT TIME</v>
      </c>
      <c r="B1886" s="56" t="str">
        <f t="shared" si="712"/>
        <v>ultimo</v>
      </c>
      <c r="C1886" s="55">
        <f t="shared" si="719"/>
        <v>11</v>
      </c>
      <c r="D1886" t="str">
        <f t="shared" si="719"/>
        <v>Comarca Emberá Wounaán</v>
      </c>
      <c r="E1886" s="23">
        <f t="shared" si="721"/>
        <v>44129</v>
      </c>
      <c r="F1886" s="54">
        <f t="shared" si="722"/>
        <v>145</v>
      </c>
      <c r="G1886" cm="1">
        <f t="array" ref="G1886">+INDEX('Casos ACUM Prov'!$CK$3:$OM$16,'TODO PROVINCIA'!C1886+1,'TODO PROVINCIA'!F1886)</f>
        <v>0</v>
      </c>
      <c r="H1886">
        <f t="shared" si="714"/>
        <v>0</v>
      </c>
      <c r="I1886" cm="1">
        <f t="array" ref="I1886">+INDEX('Muertes-PROV'!$C$3:$GE$16,$C1886+1,$F1886)</f>
        <v>0</v>
      </c>
      <c r="J1886">
        <f t="shared" si="715"/>
        <v>0</v>
      </c>
      <c r="K1886" cm="1">
        <f t="array" ref="K1886">+INDEX('rECUPERA-prov'!$C$3:$LA$16,$C1886+1,$F1886)</f>
        <v>0</v>
      </c>
      <c r="L1886">
        <f t="shared" si="716"/>
        <v>0</v>
      </c>
      <c r="M1886">
        <f t="shared" si="723"/>
        <v>0</v>
      </c>
      <c r="N1886">
        <f t="shared" si="717"/>
        <v>0</v>
      </c>
      <c r="O1886" s="57">
        <f t="shared" si="724"/>
        <v>0</v>
      </c>
      <c r="P1886" s="57">
        <f t="shared" si="725"/>
        <v>0</v>
      </c>
      <c r="Q1886" s="57">
        <f t="shared" si="726"/>
        <v>0</v>
      </c>
      <c r="R1886" s="57">
        <f t="shared" si="727"/>
        <v>0</v>
      </c>
      <c r="S1886" s="57">
        <f t="shared" si="728"/>
        <v>0</v>
      </c>
      <c r="T1886" s="57">
        <f t="shared" si="729"/>
        <v>0</v>
      </c>
      <c r="U1886" s="57">
        <f t="shared" si="730"/>
        <v>0</v>
      </c>
      <c r="V1886" s="58">
        <f t="shared" si="731"/>
        <v>0</v>
      </c>
      <c r="W1886" s="58">
        <f t="shared" si="732"/>
        <v>0</v>
      </c>
      <c r="X1886" s="58">
        <f t="shared" si="733"/>
        <v>0</v>
      </c>
      <c r="Y1886" s="58">
        <f t="shared" si="734"/>
        <v>0</v>
      </c>
      <c r="Z1886">
        <f t="shared" si="718"/>
        <v>1249032</v>
      </c>
    </row>
    <row r="1887" spans="1:26" x14ac:dyDescent="0.3">
      <c r="A1887" s="56" t="str">
        <f t="shared" si="720"/>
        <v>OUT TIME</v>
      </c>
      <c r="B1887" s="56" t="str">
        <f t="shared" si="712"/>
        <v>ultimo</v>
      </c>
      <c r="C1887" s="55">
        <f t="shared" si="719"/>
        <v>12</v>
      </c>
      <c r="D1887" t="str">
        <f t="shared" si="719"/>
        <v>Comarca Ngäbe Buglé</v>
      </c>
      <c r="E1887" s="23">
        <f t="shared" si="721"/>
        <v>44129</v>
      </c>
      <c r="F1887" s="54">
        <f t="shared" si="722"/>
        <v>145</v>
      </c>
      <c r="G1887" cm="1">
        <f t="array" ref="G1887">+INDEX('Casos ACUM Prov'!$CK$3:$OM$16,'TODO PROVINCIA'!C1887+1,'TODO PROVINCIA'!F1887)</f>
        <v>0</v>
      </c>
      <c r="H1887">
        <f t="shared" si="714"/>
        <v>0</v>
      </c>
      <c r="I1887" cm="1">
        <f t="array" ref="I1887">+INDEX('Muertes-PROV'!$C$3:$GE$16,$C1887+1,$F1887)</f>
        <v>0</v>
      </c>
      <c r="J1887">
        <f t="shared" si="715"/>
        <v>0</v>
      </c>
      <c r="K1887" cm="1">
        <f t="array" ref="K1887">+INDEX('rECUPERA-prov'!$C$3:$LA$16,$C1887+1,$F1887)</f>
        <v>0</v>
      </c>
      <c r="L1887">
        <f t="shared" si="716"/>
        <v>0</v>
      </c>
      <c r="M1887">
        <f t="shared" si="723"/>
        <v>0</v>
      </c>
      <c r="N1887">
        <f t="shared" si="717"/>
        <v>0</v>
      </c>
      <c r="O1887" s="57">
        <f t="shared" si="724"/>
        <v>0</v>
      </c>
      <c r="P1887" s="57">
        <f t="shared" si="725"/>
        <v>0</v>
      </c>
      <c r="Q1887" s="57">
        <f t="shared" si="726"/>
        <v>0</v>
      </c>
      <c r="R1887" s="57">
        <f t="shared" si="727"/>
        <v>0</v>
      </c>
      <c r="S1887" s="57">
        <f t="shared" si="728"/>
        <v>0</v>
      </c>
      <c r="T1887" s="57">
        <f t="shared" si="729"/>
        <v>0</v>
      </c>
      <c r="U1887" s="57">
        <f t="shared" si="730"/>
        <v>0</v>
      </c>
      <c r="V1887" s="58">
        <f t="shared" si="731"/>
        <v>0</v>
      </c>
      <c r="W1887" s="58">
        <f t="shared" si="732"/>
        <v>0</v>
      </c>
      <c r="X1887" s="58">
        <f t="shared" si="733"/>
        <v>0</v>
      </c>
      <c r="Y1887" s="58">
        <f t="shared" si="734"/>
        <v>0</v>
      </c>
      <c r="Z1887">
        <f t="shared" si="718"/>
        <v>464038</v>
      </c>
    </row>
    <row r="1888" spans="1:26" x14ac:dyDescent="0.3">
      <c r="A1888" s="56" t="str">
        <f t="shared" si="720"/>
        <v>OUT TIME</v>
      </c>
      <c r="B1888" s="56" t="str">
        <f t="shared" si="712"/>
        <v>ultimo</v>
      </c>
      <c r="C1888" s="55">
        <f t="shared" si="719"/>
        <v>13</v>
      </c>
      <c r="D1888" t="str">
        <f t="shared" si="719"/>
        <v>Panamá Oeste</v>
      </c>
      <c r="E1888" s="23">
        <f t="shared" si="721"/>
        <v>44129</v>
      </c>
      <c r="F1888" s="54">
        <f t="shared" si="722"/>
        <v>145</v>
      </c>
      <c r="G1888" cm="1">
        <f t="array" ref="G1888">+INDEX('Casos ACUM Prov'!$CK$3:$OM$16,'TODO PROVINCIA'!C1888+1,'TODO PROVINCIA'!F1888)</f>
        <v>0</v>
      </c>
      <c r="H1888">
        <f t="shared" si="714"/>
        <v>0</v>
      </c>
      <c r="I1888" cm="1">
        <f t="array" ref="I1888">+INDEX('Muertes-PROV'!$C$3:$GE$16,$C1888+1,$F1888)</f>
        <v>0</v>
      </c>
      <c r="J1888">
        <f t="shared" si="715"/>
        <v>0</v>
      </c>
      <c r="K1888" cm="1">
        <f t="array" ref="K1888">+INDEX('rECUPERA-prov'!$C$3:$LA$16,$C1888+1,$F1888)</f>
        <v>0</v>
      </c>
      <c r="L1888">
        <f t="shared" si="716"/>
        <v>0</v>
      </c>
      <c r="M1888">
        <f t="shared" si="723"/>
        <v>0</v>
      </c>
      <c r="N1888">
        <f t="shared" si="717"/>
        <v>0</v>
      </c>
      <c r="O1888" s="57">
        <f t="shared" si="724"/>
        <v>0</v>
      </c>
      <c r="P1888" s="57">
        <f t="shared" si="725"/>
        <v>0</v>
      </c>
      <c r="Q1888" s="57">
        <f t="shared" si="726"/>
        <v>0</v>
      </c>
      <c r="R1888" s="57">
        <f t="shared" si="727"/>
        <v>0</v>
      </c>
      <c r="S1888" s="57">
        <f t="shared" si="728"/>
        <v>0</v>
      </c>
      <c r="T1888" s="57">
        <f t="shared" si="729"/>
        <v>0</v>
      </c>
      <c r="U1888" s="57">
        <f t="shared" si="730"/>
        <v>0</v>
      </c>
      <c r="V1888" s="58">
        <f t="shared" si="731"/>
        <v>0</v>
      </c>
      <c r="W1888" s="58">
        <f t="shared" si="732"/>
        <v>0</v>
      </c>
      <c r="X1888" s="58">
        <f t="shared" si="733"/>
        <v>0</v>
      </c>
      <c r="Y1888" s="58">
        <f t="shared" si="734"/>
        <v>0</v>
      </c>
      <c r="Z1888">
        <f t="shared" si="718"/>
        <v>226991</v>
      </c>
    </row>
    <row r="1889" spans="1:26" x14ac:dyDescent="0.3">
      <c r="A1889" s="56" t="str">
        <f t="shared" si="720"/>
        <v>OUT TIME</v>
      </c>
      <c r="B1889" s="56" t="str">
        <f t="shared" si="712"/>
        <v>ultimo</v>
      </c>
      <c r="C1889" s="55">
        <f t="shared" si="719"/>
        <v>1</v>
      </c>
      <c r="D1889" t="str">
        <f t="shared" si="719"/>
        <v>Bocas del Toro</v>
      </c>
      <c r="E1889" s="23">
        <f t="shared" si="721"/>
        <v>44130</v>
      </c>
      <c r="F1889" s="54">
        <f t="shared" si="722"/>
        <v>146</v>
      </c>
      <c r="G1889" cm="1">
        <f t="array" ref="G1889">+INDEX('Casos ACUM Prov'!$CK$3:$OM$16,'TODO PROVINCIA'!C1889+1,'TODO PROVINCIA'!F1889)</f>
        <v>0</v>
      </c>
      <c r="H1889">
        <f t="shared" si="714"/>
        <v>0</v>
      </c>
      <c r="I1889" cm="1">
        <f t="array" ref="I1889">+INDEX('Muertes-PROV'!$C$3:$GE$16,$C1889+1,$F1889)</f>
        <v>0</v>
      </c>
      <c r="J1889">
        <f t="shared" si="715"/>
        <v>0</v>
      </c>
      <c r="K1889" cm="1">
        <f t="array" ref="K1889">+INDEX('rECUPERA-prov'!$C$3:$LA$16,$C1889+1,$F1889)</f>
        <v>0</v>
      </c>
      <c r="L1889">
        <f t="shared" si="716"/>
        <v>0</v>
      </c>
      <c r="M1889">
        <f t="shared" si="723"/>
        <v>0</v>
      </c>
      <c r="N1889">
        <f t="shared" si="717"/>
        <v>0</v>
      </c>
      <c r="O1889" s="57">
        <f t="shared" si="724"/>
        <v>0</v>
      </c>
      <c r="P1889" s="57">
        <f t="shared" si="725"/>
        <v>0</v>
      </c>
      <c r="Q1889" s="57">
        <f t="shared" si="726"/>
        <v>0</v>
      </c>
      <c r="R1889" s="57">
        <f t="shared" si="727"/>
        <v>0</v>
      </c>
      <c r="S1889" s="57">
        <f t="shared" si="728"/>
        <v>0</v>
      </c>
      <c r="T1889" s="57">
        <f t="shared" si="729"/>
        <v>0</v>
      </c>
      <c r="U1889" s="57">
        <f t="shared" si="730"/>
        <v>0</v>
      </c>
      <c r="V1889" s="58">
        <f t="shared" si="731"/>
        <v>0</v>
      </c>
      <c r="W1889" s="58">
        <f t="shared" si="732"/>
        <v>0</v>
      </c>
      <c r="X1889" s="58">
        <f t="shared" si="733"/>
        <v>0</v>
      </c>
      <c r="Y1889" s="58">
        <f t="shared" si="734"/>
        <v>0</v>
      </c>
      <c r="Z1889">
        <f t="shared" si="718"/>
        <v>125461</v>
      </c>
    </row>
    <row r="1890" spans="1:26" x14ac:dyDescent="0.3">
      <c r="A1890" s="56" t="str">
        <f t="shared" si="720"/>
        <v>OUT TIME</v>
      </c>
      <c r="B1890" s="56" t="str">
        <f t="shared" si="712"/>
        <v>ultimo</v>
      </c>
      <c r="C1890" s="55">
        <f t="shared" si="719"/>
        <v>2</v>
      </c>
      <c r="D1890" t="str">
        <f t="shared" si="719"/>
        <v>Coclé</v>
      </c>
      <c r="E1890" s="23">
        <f t="shared" si="721"/>
        <v>44130</v>
      </c>
      <c r="F1890" s="54">
        <f t="shared" si="722"/>
        <v>146</v>
      </c>
      <c r="G1890" cm="1">
        <f t="array" ref="G1890">+INDEX('Casos ACUM Prov'!$CK$3:$OM$16,'TODO PROVINCIA'!C1890+1,'TODO PROVINCIA'!F1890)</f>
        <v>0</v>
      </c>
      <c r="H1890">
        <f t="shared" si="714"/>
        <v>0</v>
      </c>
      <c r="I1890" cm="1">
        <f t="array" ref="I1890">+INDEX('Muertes-PROV'!$C$3:$GE$16,$C1890+1,$F1890)</f>
        <v>0</v>
      </c>
      <c r="J1890">
        <f t="shared" si="715"/>
        <v>0</v>
      </c>
      <c r="K1890" cm="1">
        <f t="array" ref="K1890">+INDEX('rECUPERA-prov'!$C$3:$LA$16,$C1890+1,$F1890)</f>
        <v>0</v>
      </c>
      <c r="L1890">
        <f t="shared" si="716"/>
        <v>0</v>
      </c>
      <c r="M1890">
        <f t="shared" si="723"/>
        <v>0</v>
      </c>
      <c r="N1890">
        <f t="shared" si="717"/>
        <v>0</v>
      </c>
      <c r="O1890" s="57">
        <f t="shared" si="724"/>
        <v>0</v>
      </c>
      <c r="P1890" s="57">
        <f t="shared" si="725"/>
        <v>0</v>
      </c>
      <c r="Q1890" s="57">
        <f t="shared" si="726"/>
        <v>0</v>
      </c>
      <c r="R1890" s="57">
        <f t="shared" si="727"/>
        <v>0</v>
      </c>
      <c r="S1890" s="57">
        <f t="shared" si="728"/>
        <v>0</v>
      </c>
      <c r="T1890" s="57">
        <f t="shared" si="729"/>
        <v>0</v>
      </c>
      <c r="U1890" s="57">
        <f t="shared" si="730"/>
        <v>0</v>
      </c>
      <c r="V1890" s="58">
        <f t="shared" si="731"/>
        <v>0</v>
      </c>
      <c r="W1890" s="58">
        <f t="shared" si="732"/>
        <v>0</v>
      </c>
      <c r="X1890" s="58">
        <f t="shared" si="733"/>
        <v>0</v>
      </c>
      <c r="Y1890" s="58">
        <f t="shared" si="734"/>
        <v>0</v>
      </c>
      <c r="Z1890">
        <f t="shared" si="718"/>
        <v>416873</v>
      </c>
    </row>
    <row r="1891" spans="1:26" x14ac:dyDescent="0.3">
      <c r="A1891" s="56" t="str">
        <f t="shared" si="720"/>
        <v>OUT TIME</v>
      </c>
      <c r="B1891" s="56" t="str">
        <f t="shared" si="712"/>
        <v>ultimo</v>
      </c>
      <c r="C1891" s="55">
        <f t="shared" si="719"/>
        <v>3</v>
      </c>
      <c r="D1891" t="str">
        <f t="shared" si="719"/>
        <v>Colón</v>
      </c>
      <c r="E1891" s="23">
        <f t="shared" si="721"/>
        <v>44130</v>
      </c>
      <c r="F1891" s="54">
        <f t="shared" si="722"/>
        <v>146</v>
      </c>
      <c r="G1891" cm="1">
        <f t="array" ref="G1891">+INDEX('Casos ACUM Prov'!$CK$3:$OM$16,'TODO PROVINCIA'!C1891+1,'TODO PROVINCIA'!F1891)</f>
        <v>0</v>
      </c>
      <c r="H1891">
        <f t="shared" si="714"/>
        <v>0</v>
      </c>
      <c r="I1891" cm="1">
        <f t="array" ref="I1891">+INDEX('Muertes-PROV'!$C$3:$GE$16,$C1891+1,$F1891)</f>
        <v>0</v>
      </c>
      <c r="J1891">
        <f t="shared" si="715"/>
        <v>0</v>
      </c>
      <c r="K1891" cm="1">
        <f t="array" ref="K1891">+INDEX('rECUPERA-prov'!$C$3:$LA$16,$C1891+1,$F1891)</f>
        <v>0</v>
      </c>
      <c r="L1891">
        <f t="shared" si="716"/>
        <v>0</v>
      </c>
      <c r="M1891">
        <f t="shared" si="723"/>
        <v>0</v>
      </c>
      <c r="N1891">
        <f t="shared" si="717"/>
        <v>0</v>
      </c>
      <c r="O1891" s="57">
        <f t="shared" si="724"/>
        <v>0</v>
      </c>
      <c r="P1891" s="57">
        <f t="shared" si="725"/>
        <v>0</v>
      </c>
      <c r="Q1891" s="57">
        <f t="shared" si="726"/>
        <v>0</v>
      </c>
      <c r="R1891" s="57">
        <f t="shared" si="727"/>
        <v>0</v>
      </c>
      <c r="S1891" s="57">
        <f t="shared" si="728"/>
        <v>0</v>
      </c>
      <c r="T1891" s="57">
        <f t="shared" si="729"/>
        <v>0</v>
      </c>
      <c r="U1891" s="57">
        <f t="shared" si="730"/>
        <v>0</v>
      </c>
      <c r="V1891" s="58">
        <f t="shared" si="731"/>
        <v>0</v>
      </c>
      <c r="W1891" s="58">
        <f t="shared" si="732"/>
        <v>0</v>
      </c>
      <c r="X1891" s="58">
        <f t="shared" si="733"/>
        <v>0</v>
      </c>
      <c r="Y1891" s="58">
        <f t="shared" si="734"/>
        <v>0</v>
      </c>
      <c r="Z1891">
        <f t="shared" si="718"/>
        <v>233708</v>
      </c>
    </row>
    <row r="1892" spans="1:26" x14ac:dyDescent="0.3">
      <c r="A1892" s="56" t="str">
        <f t="shared" si="720"/>
        <v>OUT TIME</v>
      </c>
      <c r="B1892" s="56" t="str">
        <f t="shared" si="712"/>
        <v>ultimo</v>
      </c>
      <c r="C1892" s="55">
        <f t="shared" si="719"/>
        <v>4</v>
      </c>
      <c r="D1892" t="str">
        <f t="shared" si="719"/>
        <v>Chiriquí</v>
      </c>
      <c r="E1892" s="23">
        <f t="shared" si="721"/>
        <v>44130</v>
      </c>
      <c r="F1892" s="54">
        <f t="shared" si="722"/>
        <v>146</v>
      </c>
      <c r="G1892" cm="1">
        <f t="array" ref="G1892">+INDEX('Casos ACUM Prov'!$CK$3:$OM$16,'TODO PROVINCIA'!C1892+1,'TODO PROVINCIA'!F1892)</f>
        <v>0</v>
      </c>
      <c r="H1892">
        <f t="shared" si="714"/>
        <v>0</v>
      </c>
      <c r="I1892" cm="1">
        <f t="array" ref="I1892">+INDEX('Muertes-PROV'!$C$3:$GE$16,$C1892+1,$F1892)</f>
        <v>0</v>
      </c>
      <c r="J1892">
        <f t="shared" si="715"/>
        <v>0</v>
      </c>
      <c r="K1892" cm="1">
        <f t="array" ref="K1892">+INDEX('rECUPERA-prov'!$C$3:$LA$16,$C1892+1,$F1892)</f>
        <v>0</v>
      </c>
      <c r="L1892">
        <f t="shared" si="716"/>
        <v>0</v>
      </c>
      <c r="M1892">
        <f t="shared" si="723"/>
        <v>0</v>
      </c>
      <c r="N1892">
        <f t="shared" si="717"/>
        <v>0</v>
      </c>
      <c r="O1892" s="57">
        <f t="shared" si="724"/>
        <v>0</v>
      </c>
      <c r="P1892" s="57">
        <f t="shared" si="725"/>
        <v>0</v>
      </c>
      <c r="Q1892" s="57">
        <f t="shared" si="726"/>
        <v>0</v>
      </c>
      <c r="R1892" s="57">
        <f t="shared" si="727"/>
        <v>0</v>
      </c>
      <c r="S1892" s="57">
        <f t="shared" si="728"/>
        <v>0</v>
      </c>
      <c r="T1892" s="57">
        <f t="shared" si="729"/>
        <v>0</v>
      </c>
      <c r="U1892" s="57">
        <f t="shared" si="730"/>
        <v>0</v>
      </c>
      <c r="V1892" s="58">
        <f t="shared" si="731"/>
        <v>0</v>
      </c>
      <c r="W1892" s="58">
        <f t="shared" si="732"/>
        <v>0</v>
      </c>
      <c r="X1892" s="58">
        <f t="shared" si="733"/>
        <v>0</v>
      </c>
      <c r="Y1892" s="58">
        <f t="shared" si="734"/>
        <v>0</v>
      </c>
      <c r="Z1892">
        <f t="shared" si="718"/>
        <v>241928</v>
      </c>
    </row>
    <row r="1893" spans="1:26" x14ac:dyDescent="0.3">
      <c r="A1893" s="56" t="str">
        <f t="shared" si="720"/>
        <v>OUT TIME</v>
      </c>
      <c r="B1893" s="56" t="str">
        <f t="shared" si="712"/>
        <v>ultimo</v>
      </c>
      <c r="C1893" s="55">
        <f t="shared" si="719"/>
        <v>5</v>
      </c>
      <c r="D1893" t="str">
        <f t="shared" si="719"/>
        <v>Darién</v>
      </c>
      <c r="E1893" s="23">
        <f t="shared" si="721"/>
        <v>44130</v>
      </c>
      <c r="F1893" s="54">
        <f t="shared" si="722"/>
        <v>146</v>
      </c>
      <c r="G1893" cm="1">
        <f t="array" ref="G1893">+INDEX('Casos ACUM Prov'!$CK$3:$OM$16,'TODO PROVINCIA'!C1893+1,'TODO PROVINCIA'!F1893)</f>
        <v>0</v>
      </c>
      <c r="H1893">
        <f t="shared" si="714"/>
        <v>0</v>
      </c>
      <c r="I1893" cm="1">
        <f t="array" ref="I1893">+INDEX('Muertes-PROV'!$C$3:$GE$16,$C1893+1,$F1893)</f>
        <v>0</v>
      </c>
      <c r="J1893">
        <f t="shared" si="715"/>
        <v>0</v>
      </c>
      <c r="K1893" cm="1">
        <f t="array" ref="K1893">+INDEX('rECUPERA-prov'!$C$3:$LA$16,$C1893+1,$F1893)</f>
        <v>0</v>
      </c>
      <c r="L1893">
        <f t="shared" si="716"/>
        <v>0</v>
      </c>
      <c r="M1893">
        <f t="shared" si="723"/>
        <v>0</v>
      </c>
      <c r="N1893">
        <f t="shared" si="717"/>
        <v>0</v>
      </c>
      <c r="O1893" s="57">
        <f t="shared" si="724"/>
        <v>0</v>
      </c>
      <c r="P1893" s="57">
        <f t="shared" si="725"/>
        <v>0</v>
      </c>
      <c r="Q1893" s="57">
        <f t="shared" si="726"/>
        <v>0</v>
      </c>
      <c r="R1893" s="57">
        <f t="shared" si="727"/>
        <v>0</v>
      </c>
      <c r="S1893" s="57">
        <f t="shared" si="728"/>
        <v>0</v>
      </c>
      <c r="T1893" s="57">
        <f t="shared" si="729"/>
        <v>0</v>
      </c>
      <c r="U1893" s="57">
        <f t="shared" si="730"/>
        <v>0</v>
      </c>
      <c r="V1893" s="58">
        <f t="shared" si="731"/>
        <v>0</v>
      </c>
      <c r="W1893" s="58">
        <f t="shared" si="732"/>
        <v>0</v>
      </c>
      <c r="X1893" s="58">
        <f t="shared" si="733"/>
        <v>0</v>
      </c>
      <c r="Y1893" s="58">
        <f t="shared" si="734"/>
        <v>0</v>
      </c>
      <c r="Z1893">
        <f t="shared" si="718"/>
        <v>10001</v>
      </c>
    </row>
    <row r="1894" spans="1:26" x14ac:dyDescent="0.3">
      <c r="A1894" s="56" t="str">
        <f t="shared" si="720"/>
        <v>OUT TIME</v>
      </c>
      <c r="B1894" s="56" t="str">
        <f t="shared" si="712"/>
        <v>ultimo</v>
      </c>
      <c r="C1894" s="55">
        <f t="shared" si="719"/>
        <v>6</v>
      </c>
      <c r="D1894" t="str">
        <f t="shared" si="719"/>
        <v>Herrera</v>
      </c>
      <c r="E1894" s="23">
        <f t="shared" si="721"/>
        <v>44130</v>
      </c>
      <c r="F1894" s="54">
        <f t="shared" si="722"/>
        <v>146</v>
      </c>
      <c r="G1894" cm="1">
        <f t="array" ref="G1894">+INDEX('Casos ACUM Prov'!$CK$3:$OM$16,'TODO PROVINCIA'!C1894+1,'TODO PROVINCIA'!F1894)</f>
        <v>0</v>
      </c>
      <c r="H1894">
        <f t="shared" si="714"/>
        <v>0</v>
      </c>
      <c r="I1894" cm="1">
        <f t="array" ref="I1894">+INDEX('Muertes-PROV'!$C$3:$GE$16,$C1894+1,$F1894)</f>
        <v>0</v>
      </c>
      <c r="J1894">
        <f t="shared" si="715"/>
        <v>0</v>
      </c>
      <c r="K1894" cm="1">
        <f t="array" ref="K1894">+INDEX('rECUPERA-prov'!$C$3:$LA$16,$C1894+1,$F1894)</f>
        <v>0</v>
      </c>
      <c r="L1894">
        <f t="shared" si="716"/>
        <v>0</v>
      </c>
      <c r="M1894">
        <f t="shared" si="723"/>
        <v>0</v>
      </c>
      <c r="N1894">
        <f t="shared" si="717"/>
        <v>0</v>
      </c>
      <c r="O1894" s="57">
        <f t="shared" si="724"/>
        <v>0</v>
      </c>
      <c r="P1894" s="57">
        <f t="shared" si="725"/>
        <v>0</v>
      </c>
      <c r="Q1894" s="57">
        <f t="shared" si="726"/>
        <v>0</v>
      </c>
      <c r="R1894" s="57">
        <f t="shared" si="727"/>
        <v>0</v>
      </c>
      <c r="S1894" s="57">
        <f t="shared" si="728"/>
        <v>0</v>
      </c>
      <c r="T1894" s="57">
        <f t="shared" si="729"/>
        <v>0</v>
      </c>
      <c r="U1894" s="57">
        <f t="shared" si="730"/>
        <v>0</v>
      </c>
      <c r="V1894" s="58">
        <f t="shared" si="731"/>
        <v>0</v>
      </c>
      <c r="W1894" s="58">
        <f t="shared" si="732"/>
        <v>0</v>
      </c>
      <c r="X1894" s="58">
        <f t="shared" si="733"/>
        <v>0</v>
      </c>
      <c r="Y1894" s="58">
        <f t="shared" si="734"/>
        <v>0</v>
      </c>
      <c r="Z1894">
        <f t="shared" si="718"/>
        <v>33109</v>
      </c>
    </row>
    <row r="1895" spans="1:26" x14ac:dyDescent="0.3">
      <c r="A1895" s="56" t="str">
        <f t="shared" si="720"/>
        <v>OUT TIME</v>
      </c>
      <c r="B1895" s="56" t="str">
        <f t="shared" si="712"/>
        <v>ultimo</v>
      </c>
      <c r="C1895" s="55">
        <f t="shared" si="719"/>
        <v>7</v>
      </c>
      <c r="D1895" t="str">
        <f t="shared" si="719"/>
        <v>Los Santos</v>
      </c>
      <c r="E1895" s="23">
        <f t="shared" si="721"/>
        <v>44130</v>
      </c>
      <c r="F1895" s="54">
        <f t="shared" si="722"/>
        <v>146</v>
      </c>
      <c r="G1895" cm="1">
        <f t="array" ref="G1895">+INDEX('Casos ACUM Prov'!$CK$3:$OM$16,'TODO PROVINCIA'!C1895+1,'TODO PROVINCIA'!F1895)</f>
        <v>0</v>
      </c>
      <c r="H1895">
        <f t="shared" si="714"/>
        <v>0</v>
      </c>
      <c r="I1895" cm="1">
        <f t="array" ref="I1895">+INDEX('Muertes-PROV'!$C$3:$GE$16,$C1895+1,$F1895)</f>
        <v>0</v>
      </c>
      <c r="J1895">
        <f t="shared" si="715"/>
        <v>0</v>
      </c>
      <c r="K1895" cm="1">
        <f t="array" ref="K1895">+INDEX('rECUPERA-prov'!$C$3:$LA$16,$C1895+1,$F1895)</f>
        <v>0</v>
      </c>
      <c r="L1895">
        <f t="shared" si="716"/>
        <v>0</v>
      </c>
      <c r="M1895">
        <f t="shared" si="723"/>
        <v>0</v>
      </c>
      <c r="N1895">
        <f t="shared" si="717"/>
        <v>0</v>
      </c>
      <c r="O1895" s="57">
        <f t="shared" si="724"/>
        <v>0</v>
      </c>
      <c r="P1895" s="57">
        <f t="shared" si="725"/>
        <v>0</v>
      </c>
      <c r="Q1895" s="57">
        <f t="shared" si="726"/>
        <v>0</v>
      </c>
      <c r="R1895" s="57">
        <f t="shared" si="727"/>
        <v>0</v>
      </c>
      <c r="S1895" s="57">
        <f t="shared" si="728"/>
        <v>0</v>
      </c>
      <c r="T1895" s="57">
        <f t="shared" si="729"/>
        <v>0</v>
      </c>
      <c r="U1895" s="57">
        <f t="shared" si="730"/>
        <v>0</v>
      </c>
      <c r="V1895" s="58">
        <f t="shared" si="731"/>
        <v>0</v>
      </c>
      <c r="W1895" s="58">
        <f t="shared" si="732"/>
        <v>0</v>
      </c>
      <c r="X1895" s="58">
        <f t="shared" si="733"/>
        <v>0</v>
      </c>
      <c r="Y1895" s="58">
        <f t="shared" si="734"/>
        <v>0</v>
      </c>
      <c r="Z1895">
        <f t="shared" si="718"/>
        <v>156747</v>
      </c>
    </row>
    <row r="1896" spans="1:26" x14ac:dyDescent="0.3">
      <c r="A1896" s="56" t="str">
        <f t="shared" si="720"/>
        <v>OUT TIME</v>
      </c>
      <c r="B1896" s="56" t="str">
        <f t="shared" si="712"/>
        <v>ultimo</v>
      </c>
      <c r="C1896" s="55">
        <f t="shared" si="719"/>
        <v>8</v>
      </c>
      <c r="D1896" t="str">
        <f t="shared" si="719"/>
        <v>Panamá</v>
      </c>
      <c r="E1896" s="23">
        <f t="shared" si="721"/>
        <v>44130</v>
      </c>
      <c r="F1896" s="54">
        <f t="shared" si="722"/>
        <v>146</v>
      </c>
      <c r="G1896" cm="1">
        <f t="array" ref="G1896">+INDEX('Casos ACUM Prov'!$CK$3:$OM$16,'TODO PROVINCIA'!C1896+1,'TODO PROVINCIA'!F1896)</f>
        <v>0</v>
      </c>
      <c r="H1896">
        <f t="shared" si="714"/>
        <v>0</v>
      </c>
      <c r="I1896" cm="1">
        <f t="array" ref="I1896">+INDEX('Muertes-PROV'!$C$3:$GE$16,$C1896+1,$F1896)</f>
        <v>0</v>
      </c>
      <c r="J1896">
        <f t="shared" si="715"/>
        <v>0</v>
      </c>
      <c r="K1896" cm="1">
        <f t="array" ref="K1896">+INDEX('rECUPERA-prov'!$C$3:$LA$16,$C1896+1,$F1896)</f>
        <v>0</v>
      </c>
      <c r="L1896">
        <f t="shared" si="716"/>
        <v>0</v>
      </c>
      <c r="M1896">
        <f t="shared" si="723"/>
        <v>0</v>
      </c>
      <c r="N1896">
        <f t="shared" si="717"/>
        <v>0</v>
      </c>
      <c r="O1896" s="57">
        <f t="shared" si="724"/>
        <v>0</v>
      </c>
      <c r="P1896" s="57">
        <f t="shared" si="725"/>
        <v>0</v>
      </c>
      <c r="Q1896" s="57">
        <f t="shared" si="726"/>
        <v>0</v>
      </c>
      <c r="R1896" s="57">
        <f t="shared" si="727"/>
        <v>0</v>
      </c>
      <c r="S1896" s="57">
        <f t="shared" si="728"/>
        <v>0</v>
      </c>
      <c r="T1896" s="57">
        <f t="shared" si="729"/>
        <v>0</v>
      </c>
      <c r="U1896" s="57">
        <f t="shared" si="730"/>
        <v>0</v>
      </c>
      <c r="V1896" s="58">
        <f t="shared" si="731"/>
        <v>0</v>
      </c>
      <c r="W1896" s="58">
        <f t="shared" si="732"/>
        <v>0</v>
      </c>
      <c r="X1896" s="58">
        <f t="shared" si="733"/>
        <v>0</v>
      </c>
      <c r="Y1896" s="58">
        <f t="shared" si="734"/>
        <v>0</v>
      </c>
      <c r="Z1896">
        <f t="shared" si="718"/>
        <v>109955</v>
      </c>
    </row>
    <row r="1897" spans="1:26" x14ac:dyDescent="0.3">
      <c r="A1897" s="56" t="str">
        <f t="shared" si="720"/>
        <v>OUT TIME</v>
      </c>
      <c r="B1897" s="56" t="str">
        <f t="shared" si="712"/>
        <v>ultimo</v>
      </c>
      <c r="C1897" s="55">
        <f t="shared" si="719"/>
        <v>9</v>
      </c>
      <c r="D1897" t="str">
        <f t="shared" si="719"/>
        <v>Veraguas</v>
      </c>
      <c r="E1897" s="23">
        <f t="shared" si="721"/>
        <v>44130</v>
      </c>
      <c r="F1897" s="54">
        <f t="shared" si="722"/>
        <v>146</v>
      </c>
      <c r="G1897" cm="1">
        <f t="array" ref="G1897">+INDEX('Casos ACUM Prov'!$CK$3:$OM$16,'TODO PROVINCIA'!C1897+1,'TODO PROVINCIA'!F1897)</f>
        <v>0</v>
      </c>
      <c r="H1897">
        <f t="shared" si="714"/>
        <v>0</v>
      </c>
      <c r="I1897" cm="1">
        <f t="array" ref="I1897">+INDEX('Muertes-PROV'!$C$3:$GE$16,$C1897+1,$F1897)</f>
        <v>0</v>
      </c>
      <c r="J1897">
        <f t="shared" si="715"/>
        <v>0</v>
      </c>
      <c r="K1897" cm="1">
        <f t="array" ref="K1897">+INDEX('rECUPERA-prov'!$C$3:$LA$16,$C1897+1,$F1897)</f>
        <v>0</v>
      </c>
      <c r="L1897">
        <f t="shared" si="716"/>
        <v>0</v>
      </c>
      <c r="M1897">
        <f t="shared" si="723"/>
        <v>0</v>
      </c>
      <c r="N1897">
        <f t="shared" si="717"/>
        <v>0</v>
      </c>
      <c r="O1897" s="57">
        <f t="shared" si="724"/>
        <v>0</v>
      </c>
      <c r="P1897" s="57">
        <f t="shared" si="725"/>
        <v>0</v>
      </c>
      <c r="Q1897" s="57">
        <f t="shared" si="726"/>
        <v>0</v>
      </c>
      <c r="R1897" s="57">
        <f t="shared" si="727"/>
        <v>0</v>
      </c>
      <c r="S1897" s="57">
        <f t="shared" si="728"/>
        <v>0</v>
      </c>
      <c r="T1897" s="57">
        <f t="shared" si="729"/>
        <v>0</v>
      </c>
      <c r="U1897" s="57">
        <f t="shared" si="730"/>
        <v>0</v>
      </c>
      <c r="V1897" s="58">
        <f t="shared" si="731"/>
        <v>0</v>
      </c>
      <c r="W1897" s="58">
        <f t="shared" si="732"/>
        <v>0</v>
      </c>
      <c r="X1897" s="58">
        <f t="shared" si="733"/>
        <v>0</v>
      </c>
      <c r="Y1897" s="58">
        <f t="shared" si="734"/>
        <v>0</v>
      </c>
      <c r="Z1897">
        <f t="shared" si="718"/>
        <v>109955</v>
      </c>
    </row>
    <row r="1898" spans="1:26" x14ac:dyDescent="0.3">
      <c r="A1898" s="56" t="str">
        <f t="shared" si="720"/>
        <v>OUT TIME</v>
      </c>
      <c r="B1898" s="56" t="str">
        <f t="shared" si="712"/>
        <v>ultimo</v>
      </c>
      <c r="C1898" s="55">
        <f t="shared" si="719"/>
        <v>10</v>
      </c>
      <c r="D1898" t="str">
        <f t="shared" si="719"/>
        <v>Comarca Kuna Yala</v>
      </c>
      <c r="E1898" s="23">
        <f t="shared" si="721"/>
        <v>44130</v>
      </c>
      <c r="F1898" s="54">
        <f t="shared" si="722"/>
        <v>146</v>
      </c>
      <c r="G1898" cm="1">
        <f t="array" ref="G1898">+INDEX('Casos ACUM Prov'!$CK$3:$OM$16,'TODO PROVINCIA'!C1898+1,'TODO PROVINCIA'!F1898)</f>
        <v>0</v>
      </c>
      <c r="H1898">
        <f t="shared" si="714"/>
        <v>0</v>
      </c>
      <c r="I1898" cm="1">
        <f t="array" ref="I1898">+INDEX('Muertes-PROV'!$C$3:$GE$16,$C1898+1,$F1898)</f>
        <v>0</v>
      </c>
      <c r="J1898">
        <f t="shared" si="715"/>
        <v>0</v>
      </c>
      <c r="K1898" cm="1">
        <f t="array" ref="K1898">+INDEX('rECUPERA-prov'!$C$3:$LA$16,$C1898+1,$F1898)</f>
        <v>0</v>
      </c>
      <c r="L1898">
        <f t="shared" si="716"/>
        <v>0</v>
      </c>
      <c r="M1898">
        <f t="shared" si="723"/>
        <v>0</v>
      </c>
      <c r="N1898">
        <f t="shared" si="717"/>
        <v>0</v>
      </c>
      <c r="O1898" s="57">
        <f t="shared" si="724"/>
        <v>0</v>
      </c>
      <c r="P1898" s="57">
        <f t="shared" si="725"/>
        <v>0</v>
      </c>
      <c r="Q1898" s="57">
        <f t="shared" si="726"/>
        <v>0</v>
      </c>
      <c r="R1898" s="57">
        <f t="shared" si="727"/>
        <v>0</v>
      </c>
      <c r="S1898" s="57">
        <f t="shared" si="728"/>
        <v>0</v>
      </c>
      <c r="T1898" s="57">
        <f t="shared" si="729"/>
        <v>0</v>
      </c>
      <c r="U1898" s="57">
        <f t="shared" si="730"/>
        <v>0</v>
      </c>
      <c r="V1898" s="58">
        <f t="shared" si="731"/>
        <v>0</v>
      </c>
      <c r="W1898" s="58">
        <f t="shared" si="732"/>
        <v>0</v>
      </c>
      <c r="X1898" s="58">
        <f t="shared" si="733"/>
        <v>0</v>
      </c>
      <c r="Y1898" s="58">
        <f t="shared" si="734"/>
        <v>0</v>
      </c>
      <c r="Z1898">
        <f t="shared" si="718"/>
        <v>89592</v>
      </c>
    </row>
    <row r="1899" spans="1:26" x14ac:dyDescent="0.3">
      <c r="A1899" s="56" t="str">
        <f t="shared" si="720"/>
        <v>OUT TIME</v>
      </c>
      <c r="B1899" s="56" t="str">
        <f t="shared" si="712"/>
        <v>ultimo</v>
      </c>
      <c r="C1899" s="55">
        <f t="shared" si="719"/>
        <v>11</v>
      </c>
      <c r="D1899" t="str">
        <f t="shared" si="719"/>
        <v>Comarca Emberá Wounaán</v>
      </c>
      <c r="E1899" s="23">
        <f t="shared" si="721"/>
        <v>44130</v>
      </c>
      <c r="F1899" s="54">
        <f t="shared" si="722"/>
        <v>146</v>
      </c>
      <c r="G1899" cm="1">
        <f t="array" ref="G1899">+INDEX('Casos ACUM Prov'!$CK$3:$OM$16,'TODO PROVINCIA'!C1899+1,'TODO PROVINCIA'!F1899)</f>
        <v>0</v>
      </c>
      <c r="H1899">
        <f t="shared" si="714"/>
        <v>0</v>
      </c>
      <c r="I1899" cm="1">
        <f t="array" ref="I1899">+INDEX('Muertes-PROV'!$C$3:$GE$16,$C1899+1,$F1899)</f>
        <v>0</v>
      </c>
      <c r="J1899">
        <f t="shared" si="715"/>
        <v>0</v>
      </c>
      <c r="K1899" cm="1">
        <f t="array" ref="K1899">+INDEX('rECUPERA-prov'!$C$3:$LA$16,$C1899+1,$F1899)</f>
        <v>0</v>
      </c>
      <c r="L1899">
        <f t="shared" si="716"/>
        <v>0</v>
      </c>
      <c r="M1899">
        <f t="shared" si="723"/>
        <v>0</v>
      </c>
      <c r="N1899">
        <f t="shared" si="717"/>
        <v>0</v>
      </c>
      <c r="O1899" s="57">
        <f t="shared" si="724"/>
        <v>0</v>
      </c>
      <c r="P1899" s="57">
        <f t="shared" si="725"/>
        <v>0</v>
      </c>
      <c r="Q1899" s="57">
        <f t="shared" si="726"/>
        <v>0</v>
      </c>
      <c r="R1899" s="57">
        <f t="shared" si="727"/>
        <v>0</v>
      </c>
      <c r="S1899" s="57">
        <f t="shared" si="728"/>
        <v>0</v>
      </c>
      <c r="T1899" s="57">
        <f t="shared" si="729"/>
        <v>0</v>
      </c>
      <c r="U1899" s="57">
        <f t="shared" si="730"/>
        <v>0</v>
      </c>
      <c r="V1899" s="58">
        <f t="shared" si="731"/>
        <v>0</v>
      </c>
      <c r="W1899" s="58">
        <f t="shared" si="732"/>
        <v>0</v>
      </c>
      <c r="X1899" s="58">
        <f t="shared" si="733"/>
        <v>0</v>
      </c>
      <c r="Y1899" s="58">
        <f t="shared" si="734"/>
        <v>0</v>
      </c>
      <c r="Z1899">
        <f t="shared" si="718"/>
        <v>1249032</v>
      </c>
    </row>
    <row r="1900" spans="1:26" x14ac:dyDescent="0.3">
      <c r="A1900" s="56" t="str">
        <f t="shared" si="720"/>
        <v>OUT TIME</v>
      </c>
      <c r="B1900" s="56" t="str">
        <f t="shared" si="712"/>
        <v>ultimo</v>
      </c>
      <c r="C1900" s="55">
        <f t="shared" ref="C1900:D1915" si="735">+C1887</f>
        <v>12</v>
      </c>
      <c r="D1900" t="str">
        <f t="shared" si="735"/>
        <v>Comarca Ngäbe Buglé</v>
      </c>
      <c r="E1900" s="23">
        <f t="shared" si="721"/>
        <v>44130</v>
      </c>
      <c r="F1900" s="54">
        <f t="shared" si="722"/>
        <v>146</v>
      </c>
      <c r="G1900" cm="1">
        <f t="array" ref="G1900">+INDEX('Casos ACUM Prov'!$CK$3:$OM$16,'TODO PROVINCIA'!C1900+1,'TODO PROVINCIA'!F1900)</f>
        <v>0</v>
      </c>
      <c r="H1900">
        <f t="shared" si="714"/>
        <v>0</v>
      </c>
      <c r="I1900" cm="1">
        <f t="array" ref="I1900">+INDEX('Muertes-PROV'!$C$3:$GE$16,$C1900+1,$F1900)</f>
        <v>0</v>
      </c>
      <c r="J1900">
        <f t="shared" si="715"/>
        <v>0</v>
      </c>
      <c r="K1900" cm="1">
        <f t="array" ref="K1900">+INDEX('rECUPERA-prov'!$C$3:$LA$16,$C1900+1,$F1900)</f>
        <v>0</v>
      </c>
      <c r="L1900">
        <f t="shared" si="716"/>
        <v>0</v>
      </c>
      <c r="M1900">
        <f t="shared" si="723"/>
        <v>0</v>
      </c>
      <c r="N1900">
        <f t="shared" si="717"/>
        <v>0</v>
      </c>
      <c r="O1900" s="57">
        <f t="shared" si="724"/>
        <v>0</v>
      </c>
      <c r="P1900" s="57">
        <f t="shared" si="725"/>
        <v>0</v>
      </c>
      <c r="Q1900" s="57">
        <f t="shared" si="726"/>
        <v>0</v>
      </c>
      <c r="R1900" s="57">
        <f t="shared" si="727"/>
        <v>0</v>
      </c>
      <c r="S1900" s="57">
        <f t="shared" si="728"/>
        <v>0</v>
      </c>
      <c r="T1900" s="57">
        <f t="shared" si="729"/>
        <v>0</v>
      </c>
      <c r="U1900" s="57">
        <f t="shared" si="730"/>
        <v>0</v>
      </c>
      <c r="V1900" s="58">
        <f t="shared" si="731"/>
        <v>0</v>
      </c>
      <c r="W1900" s="58">
        <f t="shared" si="732"/>
        <v>0</v>
      </c>
      <c r="X1900" s="58">
        <f t="shared" si="733"/>
        <v>0</v>
      </c>
      <c r="Y1900" s="58">
        <f t="shared" si="734"/>
        <v>0</v>
      </c>
      <c r="Z1900">
        <f t="shared" si="718"/>
        <v>464038</v>
      </c>
    </row>
    <row r="1901" spans="1:26" x14ac:dyDescent="0.3">
      <c r="A1901" s="56" t="str">
        <f t="shared" si="720"/>
        <v>OUT TIME</v>
      </c>
      <c r="B1901" s="56" t="str">
        <f t="shared" si="712"/>
        <v>ultimo</v>
      </c>
      <c r="C1901" s="55">
        <f t="shared" si="735"/>
        <v>13</v>
      </c>
      <c r="D1901" t="str">
        <f t="shared" si="735"/>
        <v>Panamá Oeste</v>
      </c>
      <c r="E1901" s="23">
        <f t="shared" si="721"/>
        <v>44130</v>
      </c>
      <c r="F1901" s="54">
        <f t="shared" si="722"/>
        <v>146</v>
      </c>
      <c r="G1901" cm="1">
        <f t="array" ref="G1901">+INDEX('Casos ACUM Prov'!$CK$3:$OM$16,'TODO PROVINCIA'!C1901+1,'TODO PROVINCIA'!F1901)</f>
        <v>0</v>
      </c>
      <c r="H1901">
        <f t="shared" si="714"/>
        <v>0</v>
      </c>
      <c r="I1901" cm="1">
        <f t="array" ref="I1901">+INDEX('Muertes-PROV'!$C$3:$GE$16,$C1901+1,$F1901)</f>
        <v>0</v>
      </c>
      <c r="J1901">
        <f t="shared" si="715"/>
        <v>0</v>
      </c>
      <c r="K1901" cm="1">
        <f t="array" ref="K1901">+INDEX('rECUPERA-prov'!$C$3:$LA$16,$C1901+1,$F1901)</f>
        <v>0</v>
      </c>
      <c r="L1901">
        <f t="shared" si="716"/>
        <v>0</v>
      </c>
      <c r="M1901">
        <f t="shared" si="723"/>
        <v>0</v>
      </c>
      <c r="N1901">
        <f t="shared" si="717"/>
        <v>0</v>
      </c>
      <c r="O1901" s="57">
        <f t="shared" si="724"/>
        <v>0</v>
      </c>
      <c r="P1901" s="57">
        <f t="shared" si="725"/>
        <v>0</v>
      </c>
      <c r="Q1901" s="57">
        <f t="shared" si="726"/>
        <v>0</v>
      </c>
      <c r="R1901" s="57">
        <f t="shared" si="727"/>
        <v>0</v>
      </c>
      <c r="S1901" s="57">
        <f t="shared" si="728"/>
        <v>0</v>
      </c>
      <c r="T1901" s="57">
        <f t="shared" si="729"/>
        <v>0</v>
      </c>
      <c r="U1901" s="57">
        <f t="shared" si="730"/>
        <v>0</v>
      </c>
      <c r="V1901" s="58">
        <f t="shared" si="731"/>
        <v>0</v>
      </c>
      <c r="W1901" s="58">
        <f t="shared" si="732"/>
        <v>0</v>
      </c>
      <c r="X1901" s="58">
        <f t="shared" si="733"/>
        <v>0</v>
      </c>
      <c r="Y1901" s="58">
        <f t="shared" si="734"/>
        <v>0</v>
      </c>
      <c r="Z1901">
        <f t="shared" si="718"/>
        <v>226991</v>
      </c>
    </row>
    <row r="1902" spans="1:26" x14ac:dyDescent="0.3">
      <c r="A1902" s="56" t="str">
        <f t="shared" si="720"/>
        <v>OUT TIME</v>
      </c>
      <c r="B1902" s="56" t="str">
        <f t="shared" si="712"/>
        <v>ultimo</v>
      </c>
      <c r="C1902" s="55">
        <f t="shared" si="735"/>
        <v>1</v>
      </c>
      <c r="D1902" t="str">
        <f t="shared" si="735"/>
        <v>Bocas del Toro</v>
      </c>
      <c r="E1902" s="23">
        <f t="shared" si="721"/>
        <v>44131</v>
      </c>
      <c r="F1902" s="54">
        <f t="shared" si="722"/>
        <v>147</v>
      </c>
      <c r="G1902" cm="1">
        <f t="array" ref="G1902">+INDEX('Casos ACUM Prov'!$CK$3:$OM$16,'TODO PROVINCIA'!C1902+1,'TODO PROVINCIA'!F1902)</f>
        <v>0</v>
      </c>
      <c r="H1902">
        <f t="shared" si="714"/>
        <v>0</v>
      </c>
      <c r="I1902" cm="1">
        <f t="array" ref="I1902">+INDEX('Muertes-PROV'!$C$3:$GE$16,$C1902+1,$F1902)</f>
        <v>0</v>
      </c>
      <c r="J1902">
        <f t="shared" si="715"/>
        <v>0</v>
      </c>
      <c r="K1902" cm="1">
        <f t="array" ref="K1902">+INDEX('rECUPERA-prov'!$C$3:$LA$16,$C1902+1,$F1902)</f>
        <v>0</v>
      </c>
      <c r="L1902">
        <f t="shared" si="716"/>
        <v>0</v>
      </c>
      <c r="M1902">
        <f t="shared" si="723"/>
        <v>0</v>
      </c>
      <c r="N1902">
        <f t="shared" si="717"/>
        <v>0</v>
      </c>
      <c r="O1902" s="57">
        <f t="shared" si="724"/>
        <v>0</v>
      </c>
      <c r="P1902" s="57">
        <f t="shared" si="725"/>
        <v>0</v>
      </c>
      <c r="Q1902" s="57">
        <f t="shared" si="726"/>
        <v>0</v>
      </c>
      <c r="R1902" s="57">
        <f t="shared" si="727"/>
        <v>0</v>
      </c>
      <c r="S1902" s="57">
        <f t="shared" si="728"/>
        <v>0</v>
      </c>
      <c r="T1902" s="57">
        <f t="shared" si="729"/>
        <v>0</v>
      </c>
      <c r="U1902" s="57">
        <f t="shared" si="730"/>
        <v>0</v>
      </c>
      <c r="V1902" s="58">
        <f t="shared" si="731"/>
        <v>0</v>
      </c>
      <c r="W1902" s="58">
        <f t="shared" si="732"/>
        <v>0</v>
      </c>
      <c r="X1902" s="58">
        <f t="shared" si="733"/>
        <v>0</v>
      </c>
      <c r="Y1902" s="58">
        <f t="shared" si="734"/>
        <v>0</v>
      </c>
      <c r="Z1902">
        <f t="shared" si="718"/>
        <v>125461</v>
      </c>
    </row>
    <row r="1903" spans="1:26" x14ac:dyDescent="0.3">
      <c r="A1903" s="56" t="str">
        <f t="shared" si="720"/>
        <v>OUT TIME</v>
      </c>
      <c r="B1903" s="56" t="str">
        <f t="shared" si="712"/>
        <v>ultimo</v>
      </c>
      <c r="C1903" s="55">
        <f t="shared" si="735"/>
        <v>2</v>
      </c>
      <c r="D1903" t="str">
        <f t="shared" si="735"/>
        <v>Coclé</v>
      </c>
      <c r="E1903" s="23">
        <f t="shared" si="721"/>
        <v>44131</v>
      </c>
      <c r="F1903" s="54">
        <f t="shared" si="722"/>
        <v>147</v>
      </c>
      <c r="G1903" cm="1">
        <f t="array" ref="G1903">+INDEX('Casos ACUM Prov'!$CK$3:$OM$16,'TODO PROVINCIA'!C1903+1,'TODO PROVINCIA'!F1903)</f>
        <v>0</v>
      </c>
      <c r="H1903">
        <f t="shared" si="714"/>
        <v>0</v>
      </c>
      <c r="I1903" cm="1">
        <f t="array" ref="I1903">+INDEX('Muertes-PROV'!$C$3:$GE$16,$C1903+1,$F1903)</f>
        <v>0</v>
      </c>
      <c r="J1903">
        <f t="shared" si="715"/>
        <v>0</v>
      </c>
      <c r="K1903" cm="1">
        <f t="array" ref="K1903">+INDEX('rECUPERA-prov'!$C$3:$LA$16,$C1903+1,$F1903)</f>
        <v>0</v>
      </c>
      <c r="L1903">
        <f t="shared" si="716"/>
        <v>0</v>
      </c>
      <c r="M1903">
        <f t="shared" si="723"/>
        <v>0</v>
      </c>
      <c r="N1903">
        <f t="shared" si="717"/>
        <v>0</v>
      </c>
      <c r="O1903" s="57">
        <f t="shared" si="724"/>
        <v>0</v>
      </c>
      <c r="P1903" s="57">
        <f t="shared" si="725"/>
        <v>0</v>
      </c>
      <c r="Q1903" s="57">
        <f t="shared" si="726"/>
        <v>0</v>
      </c>
      <c r="R1903" s="57">
        <f t="shared" si="727"/>
        <v>0</v>
      </c>
      <c r="S1903" s="57">
        <f t="shared" si="728"/>
        <v>0</v>
      </c>
      <c r="T1903" s="57">
        <f t="shared" si="729"/>
        <v>0</v>
      </c>
      <c r="U1903" s="57">
        <f t="shared" si="730"/>
        <v>0</v>
      </c>
      <c r="V1903" s="58">
        <f t="shared" si="731"/>
        <v>0</v>
      </c>
      <c r="W1903" s="58">
        <f t="shared" si="732"/>
        <v>0</v>
      </c>
      <c r="X1903" s="58">
        <f t="shared" si="733"/>
        <v>0</v>
      </c>
      <c r="Y1903" s="58">
        <f t="shared" si="734"/>
        <v>0</v>
      </c>
      <c r="Z1903">
        <f t="shared" si="718"/>
        <v>416873</v>
      </c>
    </row>
    <row r="1904" spans="1:26" x14ac:dyDescent="0.3">
      <c r="A1904" s="56" t="str">
        <f t="shared" si="720"/>
        <v>OUT TIME</v>
      </c>
      <c r="B1904" s="56" t="str">
        <f t="shared" si="712"/>
        <v>ultimo</v>
      </c>
      <c r="C1904" s="55">
        <f t="shared" si="735"/>
        <v>3</v>
      </c>
      <c r="D1904" t="str">
        <f t="shared" si="735"/>
        <v>Colón</v>
      </c>
      <c r="E1904" s="23">
        <f t="shared" si="721"/>
        <v>44131</v>
      </c>
      <c r="F1904" s="54">
        <f t="shared" si="722"/>
        <v>147</v>
      </c>
      <c r="G1904" cm="1">
        <f t="array" ref="G1904">+INDEX('Casos ACUM Prov'!$CK$3:$OM$16,'TODO PROVINCIA'!C1904+1,'TODO PROVINCIA'!F1904)</f>
        <v>0</v>
      </c>
      <c r="H1904">
        <f t="shared" si="714"/>
        <v>0</v>
      </c>
      <c r="I1904" cm="1">
        <f t="array" ref="I1904">+INDEX('Muertes-PROV'!$C$3:$GE$16,$C1904+1,$F1904)</f>
        <v>0</v>
      </c>
      <c r="J1904">
        <f t="shared" si="715"/>
        <v>0</v>
      </c>
      <c r="K1904" cm="1">
        <f t="array" ref="K1904">+INDEX('rECUPERA-prov'!$C$3:$LA$16,$C1904+1,$F1904)</f>
        <v>0</v>
      </c>
      <c r="L1904">
        <f t="shared" si="716"/>
        <v>0</v>
      </c>
      <c r="M1904">
        <f t="shared" si="723"/>
        <v>0</v>
      </c>
      <c r="N1904">
        <f t="shared" si="717"/>
        <v>0</v>
      </c>
      <c r="O1904" s="57">
        <f t="shared" si="724"/>
        <v>0</v>
      </c>
      <c r="P1904" s="57">
        <f t="shared" si="725"/>
        <v>0</v>
      </c>
      <c r="Q1904" s="57">
        <f t="shared" si="726"/>
        <v>0</v>
      </c>
      <c r="R1904" s="57">
        <f t="shared" si="727"/>
        <v>0</v>
      </c>
      <c r="S1904" s="57">
        <f t="shared" si="728"/>
        <v>0</v>
      </c>
      <c r="T1904" s="57">
        <f t="shared" si="729"/>
        <v>0</v>
      </c>
      <c r="U1904" s="57">
        <f t="shared" si="730"/>
        <v>0</v>
      </c>
      <c r="V1904" s="58">
        <f t="shared" si="731"/>
        <v>0</v>
      </c>
      <c r="W1904" s="58">
        <f t="shared" si="732"/>
        <v>0</v>
      </c>
      <c r="X1904" s="58">
        <f t="shared" si="733"/>
        <v>0</v>
      </c>
      <c r="Y1904" s="58">
        <f t="shared" si="734"/>
        <v>0</v>
      </c>
      <c r="Z1904">
        <f t="shared" si="718"/>
        <v>233708</v>
      </c>
    </row>
    <row r="1905" spans="1:26" x14ac:dyDescent="0.3">
      <c r="A1905" s="56" t="str">
        <f t="shared" si="720"/>
        <v>OUT TIME</v>
      </c>
      <c r="B1905" s="56" t="str">
        <f t="shared" si="712"/>
        <v>ultimo</v>
      </c>
      <c r="C1905" s="55">
        <f t="shared" si="735"/>
        <v>4</v>
      </c>
      <c r="D1905" t="str">
        <f t="shared" si="735"/>
        <v>Chiriquí</v>
      </c>
      <c r="E1905" s="23">
        <f t="shared" si="721"/>
        <v>44131</v>
      </c>
      <c r="F1905" s="54">
        <f t="shared" si="722"/>
        <v>147</v>
      </c>
      <c r="G1905" cm="1">
        <f t="array" ref="G1905">+INDEX('Casos ACUM Prov'!$CK$3:$OM$16,'TODO PROVINCIA'!C1905+1,'TODO PROVINCIA'!F1905)</f>
        <v>0</v>
      </c>
      <c r="H1905">
        <f t="shared" si="714"/>
        <v>0</v>
      </c>
      <c r="I1905" cm="1">
        <f t="array" ref="I1905">+INDEX('Muertes-PROV'!$C$3:$GE$16,$C1905+1,$F1905)</f>
        <v>0</v>
      </c>
      <c r="J1905">
        <f t="shared" si="715"/>
        <v>0</v>
      </c>
      <c r="K1905" cm="1">
        <f t="array" ref="K1905">+INDEX('rECUPERA-prov'!$C$3:$LA$16,$C1905+1,$F1905)</f>
        <v>0</v>
      </c>
      <c r="L1905">
        <f t="shared" si="716"/>
        <v>0</v>
      </c>
      <c r="M1905">
        <f t="shared" si="723"/>
        <v>0</v>
      </c>
      <c r="N1905">
        <f t="shared" si="717"/>
        <v>0</v>
      </c>
      <c r="O1905" s="57">
        <f t="shared" si="724"/>
        <v>0</v>
      </c>
      <c r="P1905" s="57">
        <f t="shared" si="725"/>
        <v>0</v>
      </c>
      <c r="Q1905" s="57">
        <f t="shared" si="726"/>
        <v>0</v>
      </c>
      <c r="R1905" s="57">
        <f t="shared" si="727"/>
        <v>0</v>
      </c>
      <c r="S1905" s="57">
        <f t="shared" si="728"/>
        <v>0</v>
      </c>
      <c r="T1905" s="57">
        <f t="shared" si="729"/>
        <v>0</v>
      </c>
      <c r="U1905" s="57">
        <f t="shared" si="730"/>
        <v>0</v>
      </c>
      <c r="V1905" s="58">
        <f t="shared" si="731"/>
        <v>0</v>
      </c>
      <c r="W1905" s="58">
        <f t="shared" si="732"/>
        <v>0</v>
      </c>
      <c r="X1905" s="58">
        <f t="shared" si="733"/>
        <v>0</v>
      </c>
      <c r="Y1905" s="58">
        <f t="shared" si="734"/>
        <v>0</v>
      </c>
      <c r="Z1905">
        <f t="shared" si="718"/>
        <v>241928</v>
      </c>
    </row>
    <row r="1906" spans="1:26" x14ac:dyDescent="0.3">
      <c r="A1906" s="56" t="str">
        <f t="shared" si="720"/>
        <v>OUT TIME</v>
      </c>
      <c r="B1906" s="56" t="str">
        <f t="shared" si="712"/>
        <v>ultimo</v>
      </c>
      <c r="C1906" s="55">
        <f t="shared" si="735"/>
        <v>5</v>
      </c>
      <c r="D1906" t="str">
        <f t="shared" si="735"/>
        <v>Darién</v>
      </c>
      <c r="E1906" s="23">
        <f t="shared" si="721"/>
        <v>44131</v>
      </c>
      <c r="F1906" s="54">
        <f t="shared" si="722"/>
        <v>147</v>
      </c>
      <c r="G1906" cm="1">
        <f t="array" ref="G1906">+INDEX('Casos ACUM Prov'!$CK$3:$OM$16,'TODO PROVINCIA'!C1906+1,'TODO PROVINCIA'!F1906)</f>
        <v>0</v>
      </c>
      <c r="H1906">
        <f t="shared" si="714"/>
        <v>0</v>
      </c>
      <c r="I1906" cm="1">
        <f t="array" ref="I1906">+INDEX('Muertes-PROV'!$C$3:$GE$16,$C1906+1,$F1906)</f>
        <v>0</v>
      </c>
      <c r="J1906">
        <f t="shared" si="715"/>
        <v>0</v>
      </c>
      <c r="K1906" cm="1">
        <f t="array" ref="K1906">+INDEX('rECUPERA-prov'!$C$3:$LA$16,$C1906+1,$F1906)</f>
        <v>0</v>
      </c>
      <c r="L1906">
        <f t="shared" si="716"/>
        <v>0</v>
      </c>
      <c r="M1906">
        <f t="shared" si="723"/>
        <v>0</v>
      </c>
      <c r="N1906">
        <f t="shared" si="717"/>
        <v>0</v>
      </c>
      <c r="O1906" s="57">
        <f t="shared" si="724"/>
        <v>0</v>
      </c>
      <c r="P1906" s="57">
        <f t="shared" si="725"/>
        <v>0</v>
      </c>
      <c r="Q1906" s="57">
        <f t="shared" si="726"/>
        <v>0</v>
      </c>
      <c r="R1906" s="57">
        <f t="shared" si="727"/>
        <v>0</v>
      </c>
      <c r="S1906" s="57">
        <f t="shared" si="728"/>
        <v>0</v>
      </c>
      <c r="T1906" s="57">
        <f t="shared" si="729"/>
        <v>0</v>
      </c>
      <c r="U1906" s="57">
        <f t="shared" si="730"/>
        <v>0</v>
      </c>
      <c r="V1906" s="58">
        <f t="shared" si="731"/>
        <v>0</v>
      </c>
      <c r="W1906" s="58">
        <f t="shared" si="732"/>
        <v>0</v>
      </c>
      <c r="X1906" s="58">
        <f t="shared" si="733"/>
        <v>0</v>
      </c>
      <c r="Y1906" s="58">
        <f t="shared" si="734"/>
        <v>0</v>
      </c>
      <c r="Z1906">
        <f t="shared" si="718"/>
        <v>10001</v>
      </c>
    </row>
    <row r="1907" spans="1:26" x14ac:dyDescent="0.3">
      <c r="A1907" s="56" t="str">
        <f t="shared" si="720"/>
        <v>OUT TIME</v>
      </c>
      <c r="B1907" s="56" t="str">
        <f t="shared" si="712"/>
        <v>ultimo</v>
      </c>
      <c r="C1907" s="55">
        <f t="shared" si="735"/>
        <v>6</v>
      </c>
      <c r="D1907" t="str">
        <f t="shared" si="735"/>
        <v>Herrera</v>
      </c>
      <c r="E1907" s="23">
        <f t="shared" si="721"/>
        <v>44131</v>
      </c>
      <c r="F1907" s="54">
        <f t="shared" si="722"/>
        <v>147</v>
      </c>
      <c r="G1907" cm="1">
        <f t="array" ref="G1907">+INDEX('Casos ACUM Prov'!$CK$3:$OM$16,'TODO PROVINCIA'!C1907+1,'TODO PROVINCIA'!F1907)</f>
        <v>0</v>
      </c>
      <c r="H1907">
        <f t="shared" si="714"/>
        <v>0</v>
      </c>
      <c r="I1907" cm="1">
        <f t="array" ref="I1907">+INDEX('Muertes-PROV'!$C$3:$GE$16,$C1907+1,$F1907)</f>
        <v>0</v>
      </c>
      <c r="J1907">
        <f t="shared" si="715"/>
        <v>0</v>
      </c>
      <c r="K1907" cm="1">
        <f t="array" ref="K1907">+INDEX('rECUPERA-prov'!$C$3:$LA$16,$C1907+1,$F1907)</f>
        <v>0</v>
      </c>
      <c r="L1907">
        <f t="shared" si="716"/>
        <v>0</v>
      </c>
      <c r="M1907">
        <f t="shared" si="723"/>
        <v>0</v>
      </c>
      <c r="N1907">
        <f t="shared" si="717"/>
        <v>0</v>
      </c>
      <c r="O1907" s="57">
        <f t="shared" si="724"/>
        <v>0</v>
      </c>
      <c r="P1907" s="57">
        <f t="shared" si="725"/>
        <v>0</v>
      </c>
      <c r="Q1907" s="57">
        <f t="shared" si="726"/>
        <v>0</v>
      </c>
      <c r="R1907" s="57">
        <f t="shared" si="727"/>
        <v>0</v>
      </c>
      <c r="S1907" s="57">
        <f t="shared" si="728"/>
        <v>0</v>
      </c>
      <c r="T1907" s="57">
        <f t="shared" si="729"/>
        <v>0</v>
      </c>
      <c r="U1907" s="57">
        <f t="shared" si="730"/>
        <v>0</v>
      </c>
      <c r="V1907" s="58">
        <f t="shared" si="731"/>
        <v>0</v>
      </c>
      <c r="W1907" s="58">
        <f t="shared" si="732"/>
        <v>0</v>
      </c>
      <c r="X1907" s="58">
        <f t="shared" si="733"/>
        <v>0</v>
      </c>
      <c r="Y1907" s="58">
        <f t="shared" si="734"/>
        <v>0</v>
      </c>
      <c r="Z1907">
        <f t="shared" si="718"/>
        <v>33109</v>
      </c>
    </row>
    <row r="1908" spans="1:26" x14ac:dyDescent="0.3">
      <c r="A1908" s="56" t="str">
        <f t="shared" si="720"/>
        <v>OUT TIME</v>
      </c>
      <c r="B1908" s="56" t="str">
        <f t="shared" si="712"/>
        <v>ultimo</v>
      </c>
      <c r="C1908" s="55">
        <f t="shared" si="735"/>
        <v>7</v>
      </c>
      <c r="D1908" t="str">
        <f t="shared" si="735"/>
        <v>Los Santos</v>
      </c>
      <c r="E1908" s="23">
        <f t="shared" si="721"/>
        <v>44131</v>
      </c>
      <c r="F1908" s="54">
        <f t="shared" si="722"/>
        <v>147</v>
      </c>
      <c r="G1908" cm="1">
        <f t="array" ref="G1908">+INDEX('Casos ACUM Prov'!$CK$3:$OM$16,'TODO PROVINCIA'!C1908+1,'TODO PROVINCIA'!F1908)</f>
        <v>0</v>
      </c>
      <c r="H1908">
        <f t="shared" si="714"/>
        <v>0</v>
      </c>
      <c r="I1908" cm="1">
        <f t="array" ref="I1908">+INDEX('Muertes-PROV'!$C$3:$GE$16,$C1908+1,$F1908)</f>
        <v>0</v>
      </c>
      <c r="J1908">
        <f t="shared" si="715"/>
        <v>0</v>
      </c>
      <c r="K1908" cm="1">
        <f t="array" ref="K1908">+INDEX('rECUPERA-prov'!$C$3:$LA$16,$C1908+1,$F1908)</f>
        <v>0</v>
      </c>
      <c r="L1908">
        <f t="shared" si="716"/>
        <v>0</v>
      </c>
      <c r="M1908">
        <f t="shared" si="723"/>
        <v>0</v>
      </c>
      <c r="N1908">
        <f t="shared" si="717"/>
        <v>0</v>
      </c>
      <c r="O1908" s="57">
        <f t="shared" si="724"/>
        <v>0</v>
      </c>
      <c r="P1908" s="57">
        <f t="shared" si="725"/>
        <v>0</v>
      </c>
      <c r="Q1908" s="57">
        <f t="shared" si="726"/>
        <v>0</v>
      </c>
      <c r="R1908" s="57">
        <f t="shared" si="727"/>
        <v>0</v>
      </c>
      <c r="S1908" s="57">
        <f t="shared" si="728"/>
        <v>0</v>
      </c>
      <c r="T1908" s="57">
        <f t="shared" si="729"/>
        <v>0</v>
      </c>
      <c r="U1908" s="57">
        <f t="shared" si="730"/>
        <v>0</v>
      </c>
      <c r="V1908" s="58">
        <f t="shared" si="731"/>
        <v>0</v>
      </c>
      <c r="W1908" s="58">
        <f t="shared" si="732"/>
        <v>0</v>
      </c>
      <c r="X1908" s="58">
        <f t="shared" si="733"/>
        <v>0</v>
      </c>
      <c r="Y1908" s="58">
        <f t="shared" si="734"/>
        <v>0</v>
      </c>
      <c r="Z1908">
        <f t="shared" si="718"/>
        <v>156747</v>
      </c>
    </row>
    <row r="1909" spans="1:26" x14ac:dyDescent="0.3">
      <c r="A1909" s="56" t="str">
        <f t="shared" si="720"/>
        <v>OUT TIME</v>
      </c>
      <c r="B1909" s="56" t="str">
        <f t="shared" si="712"/>
        <v>ultimo</v>
      </c>
      <c r="C1909" s="55">
        <f t="shared" si="735"/>
        <v>8</v>
      </c>
      <c r="D1909" t="str">
        <f t="shared" si="735"/>
        <v>Panamá</v>
      </c>
      <c r="E1909" s="23">
        <f t="shared" si="721"/>
        <v>44131</v>
      </c>
      <c r="F1909" s="54">
        <f t="shared" si="722"/>
        <v>147</v>
      </c>
      <c r="G1909" cm="1">
        <f t="array" ref="G1909">+INDEX('Casos ACUM Prov'!$CK$3:$OM$16,'TODO PROVINCIA'!C1909+1,'TODO PROVINCIA'!F1909)</f>
        <v>0</v>
      </c>
      <c r="H1909">
        <f t="shared" si="714"/>
        <v>0</v>
      </c>
      <c r="I1909" cm="1">
        <f t="array" ref="I1909">+INDEX('Muertes-PROV'!$C$3:$GE$16,$C1909+1,$F1909)</f>
        <v>0</v>
      </c>
      <c r="J1909">
        <f t="shared" si="715"/>
        <v>0</v>
      </c>
      <c r="K1909" cm="1">
        <f t="array" ref="K1909">+INDEX('rECUPERA-prov'!$C$3:$LA$16,$C1909+1,$F1909)</f>
        <v>0</v>
      </c>
      <c r="L1909">
        <f t="shared" si="716"/>
        <v>0</v>
      </c>
      <c r="M1909">
        <f t="shared" si="723"/>
        <v>0</v>
      </c>
      <c r="N1909">
        <f t="shared" si="717"/>
        <v>0</v>
      </c>
      <c r="O1909" s="57">
        <f t="shared" si="724"/>
        <v>0</v>
      </c>
      <c r="P1909" s="57">
        <f t="shared" si="725"/>
        <v>0</v>
      </c>
      <c r="Q1909" s="57">
        <f t="shared" si="726"/>
        <v>0</v>
      </c>
      <c r="R1909" s="57">
        <f t="shared" si="727"/>
        <v>0</v>
      </c>
      <c r="S1909" s="57">
        <f t="shared" si="728"/>
        <v>0</v>
      </c>
      <c r="T1909" s="57">
        <f t="shared" si="729"/>
        <v>0</v>
      </c>
      <c r="U1909" s="57">
        <f t="shared" si="730"/>
        <v>0</v>
      </c>
      <c r="V1909" s="58">
        <f t="shared" si="731"/>
        <v>0</v>
      </c>
      <c r="W1909" s="58">
        <f t="shared" si="732"/>
        <v>0</v>
      </c>
      <c r="X1909" s="58">
        <f t="shared" si="733"/>
        <v>0</v>
      </c>
      <c r="Y1909" s="58">
        <f t="shared" si="734"/>
        <v>0</v>
      </c>
      <c r="Z1909">
        <f t="shared" si="718"/>
        <v>109955</v>
      </c>
    </row>
    <row r="1910" spans="1:26" x14ac:dyDescent="0.3">
      <c r="A1910" s="56" t="str">
        <f t="shared" si="720"/>
        <v>OUT TIME</v>
      </c>
      <c r="B1910" s="56" t="str">
        <f t="shared" si="712"/>
        <v>ultimo</v>
      </c>
      <c r="C1910" s="55">
        <f t="shared" si="735"/>
        <v>9</v>
      </c>
      <c r="D1910" t="str">
        <f t="shared" si="735"/>
        <v>Veraguas</v>
      </c>
      <c r="E1910" s="23">
        <f t="shared" si="721"/>
        <v>44131</v>
      </c>
      <c r="F1910" s="54">
        <f t="shared" si="722"/>
        <v>147</v>
      </c>
      <c r="G1910" cm="1">
        <f t="array" ref="G1910">+INDEX('Casos ACUM Prov'!$CK$3:$OM$16,'TODO PROVINCIA'!C1910+1,'TODO PROVINCIA'!F1910)</f>
        <v>0</v>
      </c>
      <c r="H1910">
        <f t="shared" si="714"/>
        <v>0</v>
      </c>
      <c r="I1910" cm="1">
        <f t="array" ref="I1910">+INDEX('Muertes-PROV'!$C$3:$GE$16,$C1910+1,$F1910)</f>
        <v>0</v>
      </c>
      <c r="J1910">
        <f t="shared" si="715"/>
        <v>0</v>
      </c>
      <c r="K1910" cm="1">
        <f t="array" ref="K1910">+INDEX('rECUPERA-prov'!$C$3:$LA$16,$C1910+1,$F1910)</f>
        <v>0</v>
      </c>
      <c r="L1910">
        <f t="shared" si="716"/>
        <v>0</v>
      </c>
      <c r="M1910">
        <f t="shared" si="723"/>
        <v>0</v>
      </c>
      <c r="N1910">
        <f t="shared" si="717"/>
        <v>0</v>
      </c>
      <c r="O1910" s="57">
        <f t="shared" si="724"/>
        <v>0</v>
      </c>
      <c r="P1910" s="57">
        <f t="shared" si="725"/>
        <v>0</v>
      </c>
      <c r="Q1910" s="57">
        <f t="shared" si="726"/>
        <v>0</v>
      </c>
      <c r="R1910" s="57">
        <f t="shared" si="727"/>
        <v>0</v>
      </c>
      <c r="S1910" s="57">
        <f t="shared" si="728"/>
        <v>0</v>
      </c>
      <c r="T1910" s="57">
        <f t="shared" si="729"/>
        <v>0</v>
      </c>
      <c r="U1910" s="57">
        <f t="shared" si="730"/>
        <v>0</v>
      </c>
      <c r="V1910" s="58">
        <f t="shared" si="731"/>
        <v>0</v>
      </c>
      <c r="W1910" s="58">
        <f t="shared" si="732"/>
        <v>0</v>
      </c>
      <c r="X1910" s="58">
        <f t="shared" si="733"/>
        <v>0</v>
      </c>
      <c r="Y1910" s="58">
        <f t="shared" si="734"/>
        <v>0</v>
      </c>
      <c r="Z1910">
        <f t="shared" si="718"/>
        <v>109955</v>
      </c>
    </row>
    <row r="1911" spans="1:26" x14ac:dyDescent="0.3">
      <c r="A1911" s="56" t="str">
        <f t="shared" si="720"/>
        <v>OUT TIME</v>
      </c>
      <c r="B1911" s="56" t="str">
        <f t="shared" si="712"/>
        <v>ultimo</v>
      </c>
      <c r="C1911" s="55">
        <f t="shared" si="735"/>
        <v>10</v>
      </c>
      <c r="D1911" t="str">
        <f t="shared" si="735"/>
        <v>Comarca Kuna Yala</v>
      </c>
      <c r="E1911" s="23">
        <f t="shared" si="721"/>
        <v>44131</v>
      </c>
      <c r="F1911" s="54">
        <f t="shared" si="722"/>
        <v>147</v>
      </c>
      <c r="G1911" cm="1">
        <f t="array" ref="G1911">+INDEX('Casos ACUM Prov'!$CK$3:$OM$16,'TODO PROVINCIA'!C1911+1,'TODO PROVINCIA'!F1911)</f>
        <v>0</v>
      </c>
      <c r="H1911">
        <f t="shared" si="714"/>
        <v>0</v>
      </c>
      <c r="I1911" cm="1">
        <f t="array" ref="I1911">+INDEX('Muertes-PROV'!$C$3:$GE$16,$C1911+1,$F1911)</f>
        <v>0</v>
      </c>
      <c r="J1911">
        <f t="shared" si="715"/>
        <v>0</v>
      </c>
      <c r="K1911" cm="1">
        <f t="array" ref="K1911">+INDEX('rECUPERA-prov'!$C$3:$LA$16,$C1911+1,$F1911)</f>
        <v>0</v>
      </c>
      <c r="L1911">
        <f t="shared" si="716"/>
        <v>0</v>
      </c>
      <c r="M1911">
        <f t="shared" si="723"/>
        <v>0</v>
      </c>
      <c r="N1911">
        <f t="shared" si="717"/>
        <v>0</v>
      </c>
      <c r="O1911" s="57">
        <f t="shared" si="724"/>
        <v>0</v>
      </c>
      <c r="P1911" s="57">
        <f t="shared" si="725"/>
        <v>0</v>
      </c>
      <c r="Q1911" s="57">
        <f t="shared" si="726"/>
        <v>0</v>
      </c>
      <c r="R1911" s="57">
        <f t="shared" si="727"/>
        <v>0</v>
      </c>
      <c r="S1911" s="57">
        <f t="shared" si="728"/>
        <v>0</v>
      </c>
      <c r="T1911" s="57">
        <f t="shared" si="729"/>
        <v>0</v>
      </c>
      <c r="U1911" s="57">
        <f t="shared" si="730"/>
        <v>0</v>
      </c>
      <c r="V1911" s="58">
        <f t="shared" si="731"/>
        <v>0</v>
      </c>
      <c r="W1911" s="58">
        <f t="shared" si="732"/>
        <v>0</v>
      </c>
      <c r="X1911" s="58">
        <f t="shared" si="733"/>
        <v>0</v>
      </c>
      <c r="Y1911" s="58">
        <f t="shared" si="734"/>
        <v>0</v>
      </c>
      <c r="Z1911">
        <f t="shared" si="718"/>
        <v>89592</v>
      </c>
    </row>
    <row r="1912" spans="1:26" x14ac:dyDescent="0.3">
      <c r="A1912" s="56" t="str">
        <f t="shared" si="720"/>
        <v>OUT TIME</v>
      </c>
      <c r="B1912" s="56" t="str">
        <f t="shared" si="712"/>
        <v>ultimo</v>
      </c>
      <c r="C1912" s="55">
        <f t="shared" si="735"/>
        <v>11</v>
      </c>
      <c r="D1912" t="str">
        <f t="shared" si="735"/>
        <v>Comarca Emberá Wounaán</v>
      </c>
      <c r="E1912" s="23">
        <f t="shared" si="721"/>
        <v>44131</v>
      </c>
      <c r="F1912" s="54">
        <f t="shared" si="722"/>
        <v>147</v>
      </c>
      <c r="G1912" cm="1">
        <f t="array" ref="G1912">+INDEX('Casos ACUM Prov'!$CK$3:$OM$16,'TODO PROVINCIA'!C1912+1,'TODO PROVINCIA'!F1912)</f>
        <v>0</v>
      </c>
      <c r="H1912">
        <f t="shared" si="714"/>
        <v>0</v>
      </c>
      <c r="I1912" cm="1">
        <f t="array" ref="I1912">+INDEX('Muertes-PROV'!$C$3:$GE$16,$C1912+1,$F1912)</f>
        <v>0</v>
      </c>
      <c r="J1912">
        <f t="shared" si="715"/>
        <v>0</v>
      </c>
      <c r="K1912" cm="1">
        <f t="array" ref="K1912">+INDEX('rECUPERA-prov'!$C$3:$LA$16,$C1912+1,$F1912)</f>
        <v>0</v>
      </c>
      <c r="L1912">
        <f t="shared" si="716"/>
        <v>0</v>
      </c>
      <c r="M1912">
        <f t="shared" si="723"/>
        <v>0</v>
      </c>
      <c r="N1912">
        <f t="shared" si="717"/>
        <v>0</v>
      </c>
      <c r="O1912" s="57">
        <f t="shared" si="724"/>
        <v>0</v>
      </c>
      <c r="P1912" s="57">
        <f t="shared" si="725"/>
        <v>0</v>
      </c>
      <c r="Q1912" s="57">
        <f t="shared" si="726"/>
        <v>0</v>
      </c>
      <c r="R1912" s="57">
        <f t="shared" si="727"/>
        <v>0</v>
      </c>
      <c r="S1912" s="57">
        <f t="shared" si="728"/>
        <v>0</v>
      </c>
      <c r="T1912" s="57">
        <f t="shared" si="729"/>
        <v>0</v>
      </c>
      <c r="U1912" s="57">
        <f t="shared" si="730"/>
        <v>0</v>
      </c>
      <c r="V1912" s="58">
        <f t="shared" si="731"/>
        <v>0</v>
      </c>
      <c r="W1912" s="58">
        <f t="shared" si="732"/>
        <v>0</v>
      </c>
      <c r="X1912" s="58">
        <f t="shared" si="733"/>
        <v>0</v>
      </c>
      <c r="Y1912" s="58">
        <f t="shared" si="734"/>
        <v>0</v>
      </c>
      <c r="Z1912">
        <f t="shared" si="718"/>
        <v>1249032</v>
      </c>
    </row>
    <row r="1913" spans="1:26" x14ac:dyDescent="0.3">
      <c r="A1913" s="56" t="str">
        <f t="shared" si="720"/>
        <v>OUT TIME</v>
      </c>
      <c r="B1913" s="56" t="str">
        <f t="shared" si="712"/>
        <v>ultimo</v>
      </c>
      <c r="C1913" s="55">
        <f t="shared" si="735"/>
        <v>12</v>
      </c>
      <c r="D1913" t="str">
        <f t="shared" si="735"/>
        <v>Comarca Ngäbe Buglé</v>
      </c>
      <c r="E1913" s="23">
        <f t="shared" si="721"/>
        <v>44131</v>
      </c>
      <c r="F1913" s="54">
        <f t="shared" si="722"/>
        <v>147</v>
      </c>
      <c r="G1913" cm="1">
        <f t="array" ref="G1913">+INDEX('Casos ACUM Prov'!$CK$3:$OM$16,'TODO PROVINCIA'!C1913+1,'TODO PROVINCIA'!F1913)</f>
        <v>0</v>
      </c>
      <c r="H1913">
        <f t="shared" si="714"/>
        <v>0</v>
      </c>
      <c r="I1913" cm="1">
        <f t="array" ref="I1913">+INDEX('Muertes-PROV'!$C$3:$GE$16,$C1913+1,$F1913)</f>
        <v>0</v>
      </c>
      <c r="J1913">
        <f t="shared" si="715"/>
        <v>0</v>
      </c>
      <c r="K1913" cm="1">
        <f t="array" ref="K1913">+INDEX('rECUPERA-prov'!$C$3:$LA$16,$C1913+1,$F1913)</f>
        <v>0</v>
      </c>
      <c r="L1913">
        <f t="shared" si="716"/>
        <v>0</v>
      </c>
      <c r="M1913">
        <f t="shared" si="723"/>
        <v>0</v>
      </c>
      <c r="N1913">
        <f t="shared" si="717"/>
        <v>0</v>
      </c>
      <c r="O1913" s="57">
        <f t="shared" si="724"/>
        <v>0</v>
      </c>
      <c r="P1913" s="57">
        <f t="shared" si="725"/>
        <v>0</v>
      </c>
      <c r="Q1913" s="57">
        <f t="shared" si="726"/>
        <v>0</v>
      </c>
      <c r="R1913" s="57">
        <f t="shared" si="727"/>
        <v>0</v>
      </c>
      <c r="S1913" s="57">
        <f t="shared" si="728"/>
        <v>0</v>
      </c>
      <c r="T1913" s="57">
        <f t="shared" si="729"/>
        <v>0</v>
      </c>
      <c r="U1913" s="57">
        <f t="shared" si="730"/>
        <v>0</v>
      </c>
      <c r="V1913" s="58">
        <f t="shared" si="731"/>
        <v>0</v>
      </c>
      <c r="W1913" s="58">
        <f t="shared" si="732"/>
        <v>0</v>
      </c>
      <c r="X1913" s="58">
        <f t="shared" si="733"/>
        <v>0</v>
      </c>
      <c r="Y1913" s="58">
        <f t="shared" si="734"/>
        <v>0</v>
      </c>
      <c r="Z1913">
        <f t="shared" si="718"/>
        <v>464038</v>
      </c>
    </row>
    <row r="1914" spans="1:26" x14ac:dyDescent="0.3">
      <c r="A1914" s="56" t="str">
        <f t="shared" si="720"/>
        <v>OUT TIME</v>
      </c>
      <c r="B1914" s="56" t="str">
        <f t="shared" si="712"/>
        <v>ultimo</v>
      </c>
      <c r="C1914" s="55">
        <f t="shared" si="735"/>
        <v>13</v>
      </c>
      <c r="D1914" t="str">
        <f t="shared" si="735"/>
        <v>Panamá Oeste</v>
      </c>
      <c r="E1914" s="23">
        <f t="shared" si="721"/>
        <v>44131</v>
      </c>
      <c r="F1914" s="54">
        <f t="shared" si="722"/>
        <v>147</v>
      </c>
      <c r="G1914" cm="1">
        <f t="array" ref="G1914">+INDEX('Casos ACUM Prov'!$CK$3:$OM$16,'TODO PROVINCIA'!C1914+1,'TODO PROVINCIA'!F1914)</f>
        <v>0</v>
      </c>
      <c r="H1914">
        <f t="shared" si="714"/>
        <v>0</v>
      </c>
      <c r="I1914" cm="1">
        <f t="array" ref="I1914">+INDEX('Muertes-PROV'!$C$3:$GE$16,$C1914+1,$F1914)</f>
        <v>0</v>
      </c>
      <c r="J1914">
        <f t="shared" si="715"/>
        <v>0</v>
      </c>
      <c r="K1914" cm="1">
        <f t="array" ref="K1914">+INDEX('rECUPERA-prov'!$C$3:$LA$16,$C1914+1,$F1914)</f>
        <v>0</v>
      </c>
      <c r="L1914">
        <f t="shared" si="716"/>
        <v>0</v>
      </c>
      <c r="M1914">
        <f t="shared" si="723"/>
        <v>0</v>
      </c>
      <c r="N1914">
        <f t="shared" si="717"/>
        <v>0</v>
      </c>
      <c r="O1914" s="57">
        <f t="shared" si="724"/>
        <v>0</v>
      </c>
      <c r="P1914" s="57">
        <f t="shared" si="725"/>
        <v>0</v>
      </c>
      <c r="Q1914" s="57">
        <f t="shared" si="726"/>
        <v>0</v>
      </c>
      <c r="R1914" s="57">
        <f t="shared" si="727"/>
        <v>0</v>
      </c>
      <c r="S1914" s="57">
        <f t="shared" si="728"/>
        <v>0</v>
      </c>
      <c r="T1914" s="57">
        <f t="shared" si="729"/>
        <v>0</v>
      </c>
      <c r="U1914" s="57">
        <f t="shared" si="730"/>
        <v>0</v>
      </c>
      <c r="V1914" s="58">
        <f t="shared" si="731"/>
        <v>0</v>
      </c>
      <c r="W1914" s="58">
        <f t="shared" si="732"/>
        <v>0</v>
      </c>
      <c r="X1914" s="58">
        <f t="shared" si="733"/>
        <v>0</v>
      </c>
      <c r="Y1914" s="58">
        <f t="shared" si="734"/>
        <v>0</v>
      </c>
      <c r="Z1914">
        <f t="shared" si="718"/>
        <v>226991</v>
      </c>
    </row>
    <row r="1915" spans="1:26" x14ac:dyDescent="0.3">
      <c r="A1915" s="56" t="str">
        <f t="shared" si="720"/>
        <v>OUT TIME</v>
      </c>
      <c r="B1915" s="56" t="str">
        <f t="shared" si="712"/>
        <v>ultimo</v>
      </c>
      <c r="C1915" s="55">
        <f t="shared" si="735"/>
        <v>1</v>
      </c>
      <c r="D1915" t="str">
        <f t="shared" si="735"/>
        <v>Bocas del Toro</v>
      </c>
      <c r="E1915" s="23">
        <f t="shared" si="721"/>
        <v>44132</v>
      </c>
      <c r="F1915" s="54">
        <f t="shared" si="722"/>
        <v>148</v>
      </c>
      <c r="G1915" cm="1">
        <f t="array" ref="G1915">+INDEX('Casos ACUM Prov'!$CK$3:$OM$16,'TODO PROVINCIA'!C1915+1,'TODO PROVINCIA'!F1915)</f>
        <v>0</v>
      </c>
      <c r="H1915">
        <f t="shared" si="714"/>
        <v>0</v>
      </c>
      <c r="I1915" cm="1">
        <f t="array" ref="I1915">+INDEX('Muertes-PROV'!$C$3:$GE$16,$C1915+1,$F1915)</f>
        <v>0</v>
      </c>
      <c r="J1915">
        <f t="shared" si="715"/>
        <v>0</v>
      </c>
      <c r="K1915" cm="1">
        <f t="array" ref="K1915">+INDEX('rECUPERA-prov'!$C$3:$LA$16,$C1915+1,$F1915)</f>
        <v>0</v>
      </c>
      <c r="L1915">
        <f t="shared" si="716"/>
        <v>0</v>
      </c>
      <c r="M1915">
        <f t="shared" si="723"/>
        <v>0</v>
      </c>
      <c r="N1915">
        <f t="shared" si="717"/>
        <v>0</v>
      </c>
      <c r="O1915" s="57">
        <f t="shared" si="724"/>
        <v>0</v>
      </c>
      <c r="P1915" s="57">
        <f t="shared" si="725"/>
        <v>0</v>
      </c>
      <c r="Q1915" s="57">
        <f t="shared" si="726"/>
        <v>0</v>
      </c>
      <c r="R1915" s="57">
        <f t="shared" si="727"/>
        <v>0</v>
      </c>
      <c r="S1915" s="57">
        <f t="shared" si="728"/>
        <v>0</v>
      </c>
      <c r="T1915" s="57">
        <f t="shared" si="729"/>
        <v>0</v>
      </c>
      <c r="U1915" s="57">
        <f t="shared" si="730"/>
        <v>0</v>
      </c>
      <c r="V1915" s="58">
        <f t="shared" si="731"/>
        <v>0</v>
      </c>
      <c r="W1915" s="58">
        <f t="shared" si="732"/>
        <v>0</v>
      </c>
      <c r="X1915" s="58">
        <f t="shared" si="733"/>
        <v>0</v>
      </c>
      <c r="Y1915" s="58">
        <f t="shared" si="734"/>
        <v>0</v>
      </c>
      <c r="Z1915">
        <f t="shared" si="718"/>
        <v>125461</v>
      </c>
    </row>
    <row r="1916" spans="1:26" x14ac:dyDescent="0.3">
      <c r="A1916" s="56" t="str">
        <f t="shared" si="720"/>
        <v>OUT TIME</v>
      </c>
      <c r="B1916" s="56" t="str">
        <f t="shared" si="712"/>
        <v>ultimo</v>
      </c>
      <c r="C1916" s="55">
        <f t="shared" ref="C1916:D1931" si="736">+C1903</f>
        <v>2</v>
      </c>
      <c r="D1916" t="str">
        <f t="shared" si="736"/>
        <v>Coclé</v>
      </c>
      <c r="E1916" s="23">
        <f t="shared" si="721"/>
        <v>44132</v>
      </c>
      <c r="F1916" s="54">
        <f t="shared" si="722"/>
        <v>148</v>
      </c>
      <c r="G1916" cm="1">
        <f t="array" ref="G1916">+INDEX('Casos ACUM Prov'!$CK$3:$OM$16,'TODO PROVINCIA'!C1916+1,'TODO PROVINCIA'!F1916)</f>
        <v>0</v>
      </c>
      <c r="H1916">
        <f t="shared" si="714"/>
        <v>0</v>
      </c>
      <c r="I1916" cm="1">
        <f t="array" ref="I1916">+INDEX('Muertes-PROV'!$C$3:$GE$16,$C1916+1,$F1916)</f>
        <v>0</v>
      </c>
      <c r="J1916">
        <f t="shared" si="715"/>
        <v>0</v>
      </c>
      <c r="K1916" cm="1">
        <f t="array" ref="K1916">+INDEX('rECUPERA-prov'!$C$3:$LA$16,$C1916+1,$F1916)</f>
        <v>0</v>
      </c>
      <c r="L1916">
        <f t="shared" si="716"/>
        <v>0</v>
      </c>
      <c r="M1916">
        <f t="shared" si="723"/>
        <v>0</v>
      </c>
      <c r="N1916">
        <f t="shared" si="717"/>
        <v>0</v>
      </c>
      <c r="O1916" s="57">
        <f t="shared" si="724"/>
        <v>0</v>
      </c>
      <c r="P1916" s="57">
        <f t="shared" si="725"/>
        <v>0</v>
      </c>
      <c r="Q1916" s="57">
        <f t="shared" si="726"/>
        <v>0</v>
      </c>
      <c r="R1916" s="57">
        <f t="shared" si="727"/>
        <v>0</v>
      </c>
      <c r="S1916" s="57">
        <f t="shared" si="728"/>
        <v>0</v>
      </c>
      <c r="T1916" s="57">
        <f t="shared" si="729"/>
        <v>0</v>
      </c>
      <c r="U1916" s="57">
        <f t="shared" si="730"/>
        <v>0</v>
      </c>
      <c r="V1916" s="58">
        <f t="shared" si="731"/>
        <v>0</v>
      </c>
      <c r="W1916" s="58">
        <f t="shared" si="732"/>
        <v>0</v>
      </c>
      <c r="X1916" s="58">
        <f t="shared" si="733"/>
        <v>0</v>
      </c>
      <c r="Y1916" s="58">
        <f t="shared" si="734"/>
        <v>0</v>
      </c>
      <c r="Z1916">
        <f t="shared" si="718"/>
        <v>416873</v>
      </c>
    </row>
    <row r="1917" spans="1:26" x14ac:dyDescent="0.3">
      <c r="A1917" s="56" t="str">
        <f t="shared" si="720"/>
        <v>OUT TIME</v>
      </c>
      <c r="B1917" s="56" t="str">
        <f t="shared" si="712"/>
        <v>ultimo</v>
      </c>
      <c r="C1917" s="55">
        <f t="shared" si="736"/>
        <v>3</v>
      </c>
      <c r="D1917" t="str">
        <f t="shared" si="736"/>
        <v>Colón</v>
      </c>
      <c r="E1917" s="23">
        <f t="shared" si="721"/>
        <v>44132</v>
      </c>
      <c r="F1917" s="54">
        <f t="shared" si="722"/>
        <v>148</v>
      </c>
      <c r="G1917" cm="1">
        <f t="array" ref="G1917">+INDEX('Casos ACUM Prov'!$CK$3:$OM$16,'TODO PROVINCIA'!C1917+1,'TODO PROVINCIA'!F1917)</f>
        <v>0</v>
      </c>
      <c r="H1917">
        <f t="shared" si="714"/>
        <v>0</v>
      </c>
      <c r="I1917" cm="1">
        <f t="array" ref="I1917">+INDEX('Muertes-PROV'!$C$3:$GE$16,$C1917+1,$F1917)</f>
        <v>0</v>
      </c>
      <c r="J1917">
        <f t="shared" si="715"/>
        <v>0</v>
      </c>
      <c r="K1917" cm="1">
        <f t="array" ref="K1917">+INDEX('rECUPERA-prov'!$C$3:$LA$16,$C1917+1,$F1917)</f>
        <v>0</v>
      </c>
      <c r="L1917">
        <f t="shared" si="716"/>
        <v>0</v>
      </c>
      <c r="M1917">
        <f t="shared" si="723"/>
        <v>0</v>
      </c>
      <c r="N1917">
        <f t="shared" si="717"/>
        <v>0</v>
      </c>
      <c r="O1917" s="57">
        <f t="shared" si="724"/>
        <v>0</v>
      </c>
      <c r="P1917" s="57">
        <f t="shared" si="725"/>
        <v>0</v>
      </c>
      <c r="Q1917" s="57">
        <f t="shared" si="726"/>
        <v>0</v>
      </c>
      <c r="R1917" s="57">
        <f t="shared" si="727"/>
        <v>0</v>
      </c>
      <c r="S1917" s="57">
        <f t="shared" si="728"/>
        <v>0</v>
      </c>
      <c r="T1917" s="57">
        <f t="shared" si="729"/>
        <v>0</v>
      </c>
      <c r="U1917" s="57">
        <f t="shared" si="730"/>
        <v>0</v>
      </c>
      <c r="V1917" s="58">
        <f t="shared" si="731"/>
        <v>0</v>
      </c>
      <c r="W1917" s="58">
        <f t="shared" si="732"/>
        <v>0</v>
      </c>
      <c r="X1917" s="58">
        <f t="shared" si="733"/>
        <v>0</v>
      </c>
      <c r="Y1917" s="58">
        <f t="shared" si="734"/>
        <v>0</v>
      </c>
      <c r="Z1917">
        <f t="shared" si="718"/>
        <v>233708</v>
      </c>
    </row>
    <row r="1918" spans="1:26" x14ac:dyDescent="0.3">
      <c r="A1918" s="56" t="str">
        <f t="shared" si="720"/>
        <v>OUT TIME</v>
      </c>
      <c r="B1918" s="56" t="str">
        <f t="shared" si="712"/>
        <v>ultimo</v>
      </c>
      <c r="C1918" s="55">
        <f t="shared" si="736"/>
        <v>4</v>
      </c>
      <c r="D1918" t="str">
        <f t="shared" si="736"/>
        <v>Chiriquí</v>
      </c>
      <c r="E1918" s="23">
        <f t="shared" si="721"/>
        <v>44132</v>
      </c>
      <c r="F1918" s="54">
        <f t="shared" si="722"/>
        <v>148</v>
      </c>
      <c r="G1918" cm="1">
        <f t="array" ref="G1918">+INDEX('Casos ACUM Prov'!$CK$3:$OM$16,'TODO PROVINCIA'!C1918+1,'TODO PROVINCIA'!F1918)</f>
        <v>0</v>
      </c>
      <c r="H1918">
        <f t="shared" si="714"/>
        <v>0</v>
      </c>
      <c r="I1918" cm="1">
        <f t="array" ref="I1918">+INDEX('Muertes-PROV'!$C$3:$GE$16,$C1918+1,$F1918)</f>
        <v>0</v>
      </c>
      <c r="J1918">
        <f t="shared" si="715"/>
        <v>0</v>
      </c>
      <c r="K1918" cm="1">
        <f t="array" ref="K1918">+INDEX('rECUPERA-prov'!$C$3:$LA$16,$C1918+1,$F1918)</f>
        <v>0</v>
      </c>
      <c r="L1918">
        <f t="shared" si="716"/>
        <v>0</v>
      </c>
      <c r="M1918">
        <f t="shared" si="723"/>
        <v>0</v>
      </c>
      <c r="N1918">
        <f t="shared" si="717"/>
        <v>0</v>
      </c>
      <c r="O1918" s="57">
        <f t="shared" si="724"/>
        <v>0</v>
      </c>
      <c r="P1918" s="57">
        <f t="shared" si="725"/>
        <v>0</v>
      </c>
      <c r="Q1918" s="57">
        <f t="shared" si="726"/>
        <v>0</v>
      </c>
      <c r="R1918" s="57">
        <f t="shared" si="727"/>
        <v>0</v>
      </c>
      <c r="S1918" s="57">
        <f t="shared" si="728"/>
        <v>0</v>
      </c>
      <c r="T1918" s="57">
        <f t="shared" si="729"/>
        <v>0</v>
      </c>
      <c r="U1918" s="57">
        <f t="shared" si="730"/>
        <v>0</v>
      </c>
      <c r="V1918" s="58">
        <f t="shared" si="731"/>
        <v>0</v>
      </c>
      <c r="W1918" s="58">
        <f t="shared" si="732"/>
        <v>0</v>
      </c>
      <c r="X1918" s="58">
        <f t="shared" si="733"/>
        <v>0</v>
      </c>
      <c r="Y1918" s="58">
        <f t="shared" si="734"/>
        <v>0</v>
      </c>
      <c r="Z1918">
        <f t="shared" si="718"/>
        <v>241928</v>
      </c>
    </row>
    <row r="1919" spans="1:26" x14ac:dyDescent="0.3">
      <c r="A1919" s="56" t="str">
        <f t="shared" si="720"/>
        <v>OUT TIME</v>
      </c>
      <c r="B1919" s="56" t="str">
        <f t="shared" si="712"/>
        <v>ultimo</v>
      </c>
      <c r="C1919" s="55">
        <f t="shared" si="736"/>
        <v>5</v>
      </c>
      <c r="D1919" t="str">
        <f t="shared" si="736"/>
        <v>Darién</v>
      </c>
      <c r="E1919" s="23">
        <f t="shared" si="721"/>
        <v>44132</v>
      </c>
      <c r="F1919" s="54">
        <f t="shared" si="722"/>
        <v>148</v>
      </c>
      <c r="G1919" cm="1">
        <f t="array" ref="G1919">+INDEX('Casos ACUM Prov'!$CK$3:$OM$16,'TODO PROVINCIA'!C1919+1,'TODO PROVINCIA'!F1919)</f>
        <v>0</v>
      </c>
      <c r="H1919">
        <f t="shared" si="714"/>
        <v>0</v>
      </c>
      <c r="I1919" cm="1">
        <f t="array" ref="I1919">+INDEX('Muertes-PROV'!$C$3:$GE$16,$C1919+1,$F1919)</f>
        <v>0</v>
      </c>
      <c r="J1919">
        <f t="shared" si="715"/>
        <v>0</v>
      </c>
      <c r="K1919" cm="1">
        <f t="array" ref="K1919">+INDEX('rECUPERA-prov'!$C$3:$LA$16,$C1919+1,$F1919)</f>
        <v>0</v>
      </c>
      <c r="L1919">
        <f t="shared" si="716"/>
        <v>0</v>
      </c>
      <c r="M1919">
        <f t="shared" si="723"/>
        <v>0</v>
      </c>
      <c r="N1919">
        <f t="shared" si="717"/>
        <v>0</v>
      </c>
      <c r="O1919" s="57">
        <f t="shared" si="724"/>
        <v>0</v>
      </c>
      <c r="P1919" s="57">
        <f t="shared" si="725"/>
        <v>0</v>
      </c>
      <c r="Q1919" s="57">
        <f t="shared" si="726"/>
        <v>0</v>
      </c>
      <c r="R1919" s="57">
        <f t="shared" si="727"/>
        <v>0</v>
      </c>
      <c r="S1919" s="57">
        <f t="shared" si="728"/>
        <v>0</v>
      </c>
      <c r="T1919" s="57">
        <f t="shared" si="729"/>
        <v>0</v>
      </c>
      <c r="U1919" s="57">
        <f t="shared" si="730"/>
        <v>0</v>
      </c>
      <c r="V1919" s="58">
        <f t="shared" si="731"/>
        <v>0</v>
      </c>
      <c r="W1919" s="58">
        <f t="shared" si="732"/>
        <v>0</v>
      </c>
      <c r="X1919" s="58">
        <f t="shared" si="733"/>
        <v>0</v>
      </c>
      <c r="Y1919" s="58">
        <f t="shared" si="734"/>
        <v>0</v>
      </c>
      <c r="Z1919">
        <f t="shared" si="718"/>
        <v>10001</v>
      </c>
    </row>
    <row r="1920" spans="1:26" x14ac:dyDescent="0.3">
      <c r="A1920" s="56" t="str">
        <f t="shared" si="720"/>
        <v>OUT TIME</v>
      </c>
      <c r="B1920" s="56" t="str">
        <f t="shared" si="712"/>
        <v>ultimo</v>
      </c>
      <c r="C1920" s="55">
        <f t="shared" si="736"/>
        <v>6</v>
      </c>
      <c r="D1920" t="str">
        <f t="shared" si="736"/>
        <v>Herrera</v>
      </c>
      <c r="E1920" s="23">
        <f t="shared" si="721"/>
        <v>44132</v>
      </c>
      <c r="F1920" s="54">
        <f t="shared" si="722"/>
        <v>148</v>
      </c>
      <c r="G1920" cm="1">
        <f t="array" ref="G1920">+INDEX('Casos ACUM Prov'!$CK$3:$OM$16,'TODO PROVINCIA'!C1920+1,'TODO PROVINCIA'!F1920)</f>
        <v>0</v>
      </c>
      <c r="H1920">
        <f t="shared" si="714"/>
        <v>0</v>
      </c>
      <c r="I1920" cm="1">
        <f t="array" ref="I1920">+INDEX('Muertes-PROV'!$C$3:$GE$16,$C1920+1,$F1920)</f>
        <v>0</v>
      </c>
      <c r="J1920">
        <f t="shared" si="715"/>
        <v>0</v>
      </c>
      <c r="K1920" cm="1">
        <f t="array" ref="K1920">+INDEX('rECUPERA-prov'!$C$3:$LA$16,$C1920+1,$F1920)</f>
        <v>0</v>
      </c>
      <c r="L1920">
        <f t="shared" si="716"/>
        <v>0</v>
      </c>
      <c r="M1920">
        <f t="shared" si="723"/>
        <v>0</v>
      </c>
      <c r="N1920">
        <f t="shared" si="717"/>
        <v>0</v>
      </c>
      <c r="O1920" s="57">
        <f t="shared" si="724"/>
        <v>0</v>
      </c>
      <c r="P1920" s="57">
        <f t="shared" si="725"/>
        <v>0</v>
      </c>
      <c r="Q1920" s="57">
        <f t="shared" si="726"/>
        <v>0</v>
      </c>
      <c r="R1920" s="57">
        <f t="shared" si="727"/>
        <v>0</v>
      </c>
      <c r="S1920" s="57">
        <f t="shared" si="728"/>
        <v>0</v>
      </c>
      <c r="T1920" s="57">
        <f t="shared" si="729"/>
        <v>0</v>
      </c>
      <c r="U1920" s="57">
        <f t="shared" si="730"/>
        <v>0</v>
      </c>
      <c r="V1920" s="58">
        <f t="shared" si="731"/>
        <v>0</v>
      </c>
      <c r="W1920" s="58">
        <f t="shared" si="732"/>
        <v>0</v>
      </c>
      <c r="X1920" s="58">
        <f t="shared" si="733"/>
        <v>0</v>
      </c>
      <c r="Y1920" s="58">
        <f t="shared" si="734"/>
        <v>0</v>
      </c>
      <c r="Z1920">
        <f t="shared" si="718"/>
        <v>33109</v>
      </c>
    </row>
    <row r="1921" spans="1:26" x14ac:dyDescent="0.3">
      <c r="A1921" s="56" t="str">
        <f t="shared" si="720"/>
        <v>OUT TIME</v>
      </c>
      <c r="B1921" s="56" t="str">
        <f t="shared" si="712"/>
        <v>ultimo</v>
      </c>
      <c r="C1921" s="55">
        <f t="shared" si="736"/>
        <v>7</v>
      </c>
      <c r="D1921" t="str">
        <f t="shared" si="736"/>
        <v>Los Santos</v>
      </c>
      <c r="E1921" s="23">
        <f t="shared" si="721"/>
        <v>44132</v>
      </c>
      <c r="F1921" s="54">
        <f t="shared" si="722"/>
        <v>148</v>
      </c>
      <c r="G1921" cm="1">
        <f t="array" ref="G1921">+INDEX('Casos ACUM Prov'!$CK$3:$OM$16,'TODO PROVINCIA'!C1921+1,'TODO PROVINCIA'!F1921)</f>
        <v>0</v>
      </c>
      <c r="H1921">
        <f t="shared" si="714"/>
        <v>0</v>
      </c>
      <c r="I1921" cm="1">
        <f t="array" ref="I1921">+INDEX('Muertes-PROV'!$C$3:$GE$16,$C1921+1,$F1921)</f>
        <v>0</v>
      </c>
      <c r="J1921">
        <f t="shared" si="715"/>
        <v>0</v>
      </c>
      <c r="K1921" cm="1">
        <f t="array" ref="K1921">+INDEX('rECUPERA-prov'!$C$3:$LA$16,$C1921+1,$F1921)</f>
        <v>0</v>
      </c>
      <c r="L1921">
        <f t="shared" si="716"/>
        <v>0</v>
      </c>
      <c r="M1921">
        <f t="shared" si="723"/>
        <v>0</v>
      </c>
      <c r="N1921">
        <f t="shared" si="717"/>
        <v>0</v>
      </c>
      <c r="O1921" s="57">
        <f t="shared" si="724"/>
        <v>0</v>
      </c>
      <c r="P1921" s="57">
        <f t="shared" si="725"/>
        <v>0</v>
      </c>
      <c r="Q1921" s="57">
        <f t="shared" si="726"/>
        <v>0</v>
      </c>
      <c r="R1921" s="57">
        <f t="shared" si="727"/>
        <v>0</v>
      </c>
      <c r="S1921" s="57">
        <f t="shared" si="728"/>
        <v>0</v>
      </c>
      <c r="T1921" s="57">
        <f t="shared" si="729"/>
        <v>0</v>
      </c>
      <c r="U1921" s="57">
        <f t="shared" si="730"/>
        <v>0</v>
      </c>
      <c r="V1921" s="58">
        <f t="shared" si="731"/>
        <v>0</v>
      </c>
      <c r="W1921" s="58">
        <f t="shared" si="732"/>
        <v>0</v>
      </c>
      <c r="X1921" s="58">
        <f t="shared" si="733"/>
        <v>0</v>
      </c>
      <c r="Y1921" s="58">
        <f t="shared" si="734"/>
        <v>0</v>
      </c>
      <c r="Z1921">
        <f t="shared" si="718"/>
        <v>156747</v>
      </c>
    </row>
    <row r="1922" spans="1:26" x14ac:dyDescent="0.3">
      <c r="A1922" s="56" t="str">
        <f t="shared" si="720"/>
        <v>OUT TIME</v>
      </c>
      <c r="B1922" s="56" t="str">
        <f t="shared" si="712"/>
        <v>ultimo</v>
      </c>
      <c r="C1922" s="55">
        <f t="shared" si="736"/>
        <v>8</v>
      </c>
      <c r="D1922" t="str">
        <f t="shared" si="736"/>
        <v>Panamá</v>
      </c>
      <c r="E1922" s="23">
        <f t="shared" si="721"/>
        <v>44132</v>
      </c>
      <c r="F1922" s="54">
        <f t="shared" si="722"/>
        <v>148</v>
      </c>
      <c r="G1922" cm="1">
        <f t="array" ref="G1922">+INDEX('Casos ACUM Prov'!$CK$3:$OM$16,'TODO PROVINCIA'!C1922+1,'TODO PROVINCIA'!F1922)</f>
        <v>0</v>
      </c>
      <c r="H1922">
        <f t="shared" si="714"/>
        <v>0</v>
      </c>
      <c r="I1922" cm="1">
        <f t="array" ref="I1922">+INDEX('Muertes-PROV'!$C$3:$GE$16,$C1922+1,$F1922)</f>
        <v>0</v>
      </c>
      <c r="J1922">
        <f t="shared" si="715"/>
        <v>0</v>
      </c>
      <c r="K1922" cm="1">
        <f t="array" ref="K1922">+INDEX('rECUPERA-prov'!$C$3:$LA$16,$C1922+1,$F1922)</f>
        <v>0</v>
      </c>
      <c r="L1922">
        <f t="shared" si="716"/>
        <v>0</v>
      </c>
      <c r="M1922">
        <f t="shared" si="723"/>
        <v>0</v>
      </c>
      <c r="N1922">
        <f t="shared" si="717"/>
        <v>0</v>
      </c>
      <c r="O1922" s="57">
        <f t="shared" si="724"/>
        <v>0</v>
      </c>
      <c r="P1922" s="57">
        <f t="shared" si="725"/>
        <v>0</v>
      </c>
      <c r="Q1922" s="57">
        <f t="shared" si="726"/>
        <v>0</v>
      </c>
      <c r="R1922" s="57">
        <f t="shared" si="727"/>
        <v>0</v>
      </c>
      <c r="S1922" s="57">
        <f t="shared" si="728"/>
        <v>0</v>
      </c>
      <c r="T1922" s="57">
        <f t="shared" si="729"/>
        <v>0</v>
      </c>
      <c r="U1922" s="57">
        <f t="shared" si="730"/>
        <v>0</v>
      </c>
      <c r="V1922" s="58">
        <f t="shared" si="731"/>
        <v>0</v>
      </c>
      <c r="W1922" s="58">
        <f t="shared" si="732"/>
        <v>0</v>
      </c>
      <c r="X1922" s="58">
        <f t="shared" si="733"/>
        <v>0</v>
      </c>
      <c r="Y1922" s="58">
        <f t="shared" si="734"/>
        <v>0</v>
      </c>
      <c r="Z1922">
        <f t="shared" si="718"/>
        <v>109955</v>
      </c>
    </row>
    <row r="1923" spans="1:26" x14ac:dyDescent="0.3">
      <c r="A1923" s="56" t="str">
        <f t="shared" si="720"/>
        <v>OUT TIME</v>
      </c>
      <c r="B1923" s="56" t="str">
        <f t="shared" si="712"/>
        <v>ultimo</v>
      </c>
      <c r="C1923" s="55">
        <f t="shared" si="736"/>
        <v>9</v>
      </c>
      <c r="D1923" t="str">
        <f t="shared" si="736"/>
        <v>Veraguas</v>
      </c>
      <c r="E1923" s="23">
        <f t="shared" si="721"/>
        <v>44132</v>
      </c>
      <c r="F1923" s="54">
        <f t="shared" si="722"/>
        <v>148</v>
      </c>
      <c r="G1923" cm="1">
        <f t="array" ref="G1923">+INDEX('Casos ACUM Prov'!$CK$3:$OM$16,'TODO PROVINCIA'!C1923+1,'TODO PROVINCIA'!F1923)</f>
        <v>0</v>
      </c>
      <c r="H1923">
        <f t="shared" si="714"/>
        <v>0</v>
      </c>
      <c r="I1923" cm="1">
        <f t="array" ref="I1923">+INDEX('Muertes-PROV'!$C$3:$GE$16,$C1923+1,$F1923)</f>
        <v>0</v>
      </c>
      <c r="J1923">
        <f t="shared" si="715"/>
        <v>0</v>
      </c>
      <c r="K1923" cm="1">
        <f t="array" ref="K1923">+INDEX('rECUPERA-prov'!$C$3:$LA$16,$C1923+1,$F1923)</f>
        <v>0</v>
      </c>
      <c r="L1923">
        <f t="shared" si="716"/>
        <v>0</v>
      </c>
      <c r="M1923">
        <f t="shared" si="723"/>
        <v>0</v>
      </c>
      <c r="N1923">
        <f t="shared" si="717"/>
        <v>0</v>
      </c>
      <c r="O1923" s="57">
        <f t="shared" si="724"/>
        <v>0</v>
      </c>
      <c r="P1923" s="57">
        <f t="shared" si="725"/>
        <v>0</v>
      </c>
      <c r="Q1923" s="57">
        <f t="shared" si="726"/>
        <v>0</v>
      </c>
      <c r="R1923" s="57">
        <f t="shared" si="727"/>
        <v>0</v>
      </c>
      <c r="S1923" s="57">
        <f t="shared" si="728"/>
        <v>0</v>
      </c>
      <c r="T1923" s="57">
        <f t="shared" si="729"/>
        <v>0</v>
      </c>
      <c r="U1923" s="57">
        <f t="shared" si="730"/>
        <v>0</v>
      </c>
      <c r="V1923" s="58">
        <f t="shared" si="731"/>
        <v>0</v>
      </c>
      <c r="W1923" s="58">
        <f t="shared" si="732"/>
        <v>0</v>
      </c>
      <c r="X1923" s="58">
        <f t="shared" si="733"/>
        <v>0</v>
      </c>
      <c r="Y1923" s="58">
        <f t="shared" si="734"/>
        <v>0</v>
      </c>
      <c r="Z1923">
        <f t="shared" si="718"/>
        <v>109955</v>
      </c>
    </row>
    <row r="1924" spans="1:26" x14ac:dyDescent="0.3">
      <c r="A1924" s="56" t="str">
        <f t="shared" si="720"/>
        <v>OUT TIME</v>
      </c>
      <c r="B1924" s="56" t="str">
        <f t="shared" si="712"/>
        <v>ultimo</v>
      </c>
      <c r="C1924" s="55">
        <f t="shared" si="736"/>
        <v>10</v>
      </c>
      <c r="D1924" t="str">
        <f t="shared" si="736"/>
        <v>Comarca Kuna Yala</v>
      </c>
      <c r="E1924" s="23">
        <f t="shared" si="721"/>
        <v>44132</v>
      </c>
      <c r="F1924" s="54">
        <f t="shared" si="722"/>
        <v>148</v>
      </c>
      <c r="G1924" cm="1">
        <f t="array" ref="G1924">+INDEX('Casos ACUM Prov'!$CK$3:$OM$16,'TODO PROVINCIA'!C1924+1,'TODO PROVINCIA'!F1924)</f>
        <v>0</v>
      </c>
      <c r="H1924">
        <f t="shared" si="714"/>
        <v>0</v>
      </c>
      <c r="I1924" cm="1">
        <f t="array" ref="I1924">+INDEX('Muertes-PROV'!$C$3:$GE$16,$C1924+1,$F1924)</f>
        <v>0</v>
      </c>
      <c r="J1924">
        <f t="shared" si="715"/>
        <v>0</v>
      </c>
      <c r="K1924" cm="1">
        <f t="array" ref="K1924">+INDEX('rECUPERA-prov'!$C$3:$LA$16,$C1924+1,$F1924)</f>
        <v>0</v>
      </c>
      <c r="L1924">
        <f t="shared" si="716"/>
        <v>0</v>
      </c>
      <c r="M1924">
        <f t="shared" si="723"/>
        <v>0</v>
      </c>
      <c r="N1924">
        <f t="shared" si="717"/>
        <v>0</v>
      </c>
      <c r="O1924" s="57">
        <f t="shared" si="724"/>
        <v>0</v>
      </c>
      <c r="P1924" s="57">
        <f t="shared" si="725"/>
        <v>0</v>
      </c>
      <c r="Q1924" s="57">
        <f t="shared" si="726"/>
        <v>0</v>
      </c>
      <c r="R1924" s="57">
        <f t="shared" si="727"/>
        <v>0</v>
      </c>
      <c r="S1924" s="57">
        <f t="shared" si="728"/>
        <v>0</v>
      </c>
      <c r="T1924" s="57">
        <f t="shared" si="729"/>
        <v>0</v>
      </c>
      <c r="U1924" s="57">
        <f t="shared" si="730"/>
        <v>0</v>
      </c>
      <c r="V1924" s="58">
        <f t="shared" si="731"/>
        <v>0</v>
      </c>
      <c r="W1924" s="58">
        <f t="shared" si="732"/>
        <v>0</v>
      </c>
      <c r="X1924" s="58">
        <f t="shared" si="733"/>
        <v>0</v>
      </c>
      <c r="Y1924" s="58">
        <f t="shared" si="734"/>
        <v>0</v>
      </c>
      <c r="Z1924">
        <f t="shared" si="718"/>
        <v>89592</v>
      </c>
    </row>
    <row r="1925" spans="1:26" x14ac:dyDescent="0.3">
      <c r="A1925" s="56" t="str">
        <f t="shared" si="720"/>
        <v>OUT TIME</v>
      </c>
      <c r="B1925" s="56" t="str">
        <f t="shared" ref="B1925:B1988" si="737">+IFERROR(IF(A1938="OUT TIME","ultimo","no"),"no")</f>
        <v>ultimo</v>
      </c>
      <c r="C1925" s="55">
        <f t="shared" si="736"/>
        <v>11</v>
      </c>
      <c r="D1925" t="str">
        <f t="shared" si="736"/>
        <v>Comarca Emberá Wounaán</v>
      </c>
      <c r="E1925" s="23">
        <f t="shared" si="721"/>
        <v>44132</v>
      </c>
      <c r="F1925" s="54">
        <f t="shared" si="722"/>
        <v>148</v>
      </c>
      <c r="G1925" cm="1">
        <f t="array" ref="G1925">+INDEX('Casos ACUM Prov'!$CK$3:$OM$16,'TODO PROVINCIA'!C1925+1,'TODO PROVINCIA'!F1925)</f>
        <v>0</v>
      </c>
      <c r="H1925">
        <f t="shared" si="714"/>
        <v>0</v>
      </c>
      <c r="I1925" cm="1">
        <f t="array" ref="I1925">+INDEX('Muertes-PROV'!$C$3:$GE$16,$C1925+1,$F1925)</f>
        <v>0</v>
      </c>
      <c r="J1925">
        <f t="shared" si="715"/>
        <v>0</v>
      </c>
      <c r="K1925" cm="1">
        <f t="array" ref="K1925">+INDEX('rECUPERA-prov'!$C$3:$LA$16,$C1925+1,$F1925)</f>
        <v>0</v>
      </c>
      <c r="L1925">
        <f t="shared" si="716"/>
        <v>0</v>
      </c>
      <c r="M1925">
        <f t="shared" si="723"/>
        <v>0</v>
      </c>
      <c r="N1925">
        <f t="shared" si="717"/>
        <v>0</v>
      </c>
      <c r="O1925" s="57">
        <f t="shared" si="724"/>
        <v>0</v>
      </c>
      <c r="P1925" s="57">
        <f t="shared" si="725"/>
        <v>0</v>
      </c>
      <c r="Q1925" s="57">
        <f t="shared" si="726"/>
        <v>0</v>
      </c>
      <c r="R1925" s="57">
        <f t="shared" si="727"/>
        <v>0</v>
      </c>
      <c r="S1925" s="57">
        <f t="shared" si="728"/>
        <v>0</v>
      </c>
      <c r="T1925" s="57">
        <f t="shared" si="729"/>
        <v>0</v>
      </c>
      <c r="U1925" s="57">
        <f t="shared" si="730"/>
        <v>0</v>
      </c>
      <c r="V1925" s="58">
        <f t="shared" si="731"/>
        <v>0</v>
      </c>
      <c r="W1925" s="58">
        <f t="shared" si="732"/>
        <v>0</v>
      </c>
      <c r="X1925" s="58">
        <f t="shared" si="733"/>
        <v>0</v>
      </c>
      <c r="Y1925" s="58">
        <f t="shared" si="734"/>
        <v>0</v>
      </c>
      <c r="Z1925">
        <f t="shared" si="718"/>
        <v>1249032</v>
      </c>
    </row>
    <row r="1926" spans="1:26" x14ac:dyDescent="0.3">
      <c r="A1926" s="56" t="str">
        <f t="shared" si="720"/>
        <v>OUT TIME</v>
      </c>
      <c r="B1926" s="56" t="str">
        <f t="shared" si="737"/>
        <v>ultimo</v>
      </c>
      <c r="C1926" s="55">
        <f t="shared" si="736"/>
        <v>12</v>
      </c>
      <c r="D1926" t="str">
        <f t="shared" si="736"/>
        <v>Comarca Ngäbe Buglé</v>
      </c>
      <c r="E1926" s="23">
        <f t="shared" si="721"/>
        <v>44132</v>
      </c>
      <c r="F1926" s="54">
        <f t="shared" si="722"/>
        <v>148</v>
      </c>
      <c r="G1926" cm="1">
        <f t="array" ref="G1926">+INDEX('Casos ACUM Prov'!$CK$3:$OM$16,'TODO PROVINCIA'!C1926+1,'TODO PROVINCIA'!F1926)</f>
        <v>0</v>
      </c>
      <c r="H1926">
        <f t="shared" si="714"/>
        <v>0</v>
      </c>
      <c r="I1926" cm="1">
        <f t="array" ref="I1926">+INDEX('Muertes-PROV'!$C$3:$GE$16,$C1926+1,$F1926)</f>
        <v>0</v>
      </c>
      <c r="J1926">
        <f t="shared" si="715"/>
        <v>0</v>
      </c>
      <c r="K1926" cm="1">
        <f t="array" ref="K1926">+INDEX('rECUPERA-prov'!$C$3:$LA$16,$C1926+1,$F1926)</f>
        <v>0</v>
      </c>
      <c r="L1926">
        <f t="shared" si="716"/>
        <v>0</v>
      </c>
      <c r="M1926">
        <f t="shared" si="723"/>
        <v>0</v>
      </c>
      <c r="N1926">
        <f t="shared" si="717"/>
        <v>0</v>
      </c>
      <c r="O1926" s="57">
        <f t="shared" si="724"/>
        <v>0</v>
      </c>
      <c r="P1926" s="57">
        <f t="shared" si="725"/>
        <v>0</v>
      </c>
      <c r="Q1926" s="57">
        <f t="shared" si="726"/>
        <v>0</v>
      </c>
      <c r="R1926" s="57">
        <f t="shared" si="727"/>
        <v>0</v>
      </c>
      <c r="S1926" s="57">
        <f t="shared" si="728"/>
        <v>0</v>
      </c>
      <c r="T1926" s="57">
        <f t="shared" si="729"/>
        <v>0</v>
      </c>
      <c r="U1926" s="57">
        <f t="shared" si="730"/>
        <v>0</v>
      </c>
      <c r="V1926" s="58">
        <f t="shared" si="731"/>
        <v>0</v>
      </c>
      <c r="W1926" s="58">
        <f t="shared" si="732"/>
        <v>0</v>
      </c>
      <c r="X1926" s="58">
        <f t="shared" si="733"/>
        <v>0</v>
      </c>
      <c r="Y1926" s="58">
        <f t="shared" si="734"/>
        <v>0</v>
      </c>
      <c r="Z1926">
        <f t="shared" si="718"/>
        <v>464038</v>
      </c>
    </row>
    <row r="1927" spans="1:26" x14ac:dyDescent="0.3">
      <c r="A1927" s="56" t="str">
        <f t="shared" si="720"/>
        <v>OUT TIME</v>
      </c>
      <c r="B1927" s="56" t="str">
        <f t="shared" si="737"/>
        <v>ultimo</v>
      </c>
      <c r="C1927" s="55">
        <f t="shared" si="736"/>
        <v>13</v>
      </c>
      <c r="D1927" t="str">
        <f t="shared" si="736"/>
        <v>Panamá Oeste</v>
      </c>
      <c r="E1927" s="23">
        <f t="shared" si="721"/>
        <v>44132</v>
      </c>
      <c r="F1927" s="54">
        <f t="shared" si="722"/>
        <v>148</v>
      </c>
      <c r="G1927" cm="1">
        <f t="array" ref="G1927">+INDEX('Casos ACUM Prov'!$CK$3:$OM$16,'TODO PROVINCIA'!C1927+1,'TODO PROVINCIA'!F1927)</f>
        <v>0</v>
      </c>
      <c r="H1927">
        <f t="shared" si="714"/>
        <v>0</v>
      </c>
      <c r="I1927" cm="1">
        <f t="array" ref="I1927">+INDEX('Muertes-PROV'!$C$3:$GE$16,$C1927+1,$F1927)</f>
        <v>0</v>
      </c>
      <c r="J1927">
        <f t="shared" si="715"/>
        <v>0</v>
      </c>
      <c r="K1927" cm="1">
        <f t="array" ref="K1927">+INDEX('rECUPERA-prov'!$C$3:$LA$16,$C1927+1,$F1927)</f>
        <v>0</v>
      </c>
      <c r="L1927">
        <f t="shared" si="716"/>
        <v>0</v>
      </c>
      <c r="M1927">
        <f t="shared" si="723"/>
        <v>0</v>
      </c>
      <c r="N1927">
        <f t="shared" si="717"/>
        <v>0</v>
      </c>
      <c r="O1927" s="57">
        <f t="shared" si="724"/>
        <v>0</v>
      </c>
      <c r="P1927" s="57">
        <f t="shared" si="725"/>
        <v>0</v>
      </c>
      <c r="Q1927" s="57">
        <f t="shared" si="726"/>
        <v>0</v>
      </c>
      <c r="R1927" s="57">
        <f t="shared" si="727"/>
        <v>0</v>
      </c>
      <c r="S1927" s="57">
        <f t="shared" si="728"/>
        <v>0</v>
      </c>
      <c r="T1927" s="57">
        <f t="shared" si="729"/>
        <v>0</v>
      </c>
      <c r="U1927" s="57">
        <f t="shared" si="730"/>
        <v>0</v>
      </c>
      <c r="V1927" s="58">
        <f t="shared" si="731"/>
        <v>0</v>
      </c>
      <c r="W1927" s="58">
        <f t="shared" si="732"/>
        <v>0</v>
      </c>
      <c r="X1927" s="58">
        <f t="shared" si="733"/>
        <v>0</v>
      </c>
      <c r="Y1927" s="58">
        <f t="shared" si="734"/>
        <v>0</v>
      </c>
      <c r="Z1927">
        <f t="shared" si="718"/>
        <v>226991</v>
      </c>
    </row>
    <row r="1928" spans="1:26" x14ac:dyDescent="0.3">
      <c r="A1928" s="56" t="str">
        <f t="shared" si="720"/>
        <v>OUT TIME</v>
      </c>
      <c r="B1928" s="56" t="str">
        <f t="shared" si="737"/>
        <v>ultimo</v>
      </c>
      <c r="C1928" s="55">
        <f t="shared" si="736"/>
        <v>1</v>
      </c>
      <c r="D1928" t="str">
        <f t="shared" si="736"/>
        <v>Bocas del Toro</v>
      </c>
      <c r="E1928" s="23">
        <f t="shared" si="721"/>
        <v>44133</v>
      </c>
      <c r="F1928" s="54">
        <f t="shared" si="722"/>
        <v>149</v>
      </c>
      <c r="G1928" cm="1">
        <f t="array" ref="G1928">+INDEX('Casos ACUM Prov'!$CK$3:$OM$16,'TODO PROVINCIA'!C1928+1,'TODO PROVINCIA'!F1928)</f>
        <v>0</v>
      </c>
      <c r="H1928">
        <f t="shared" si="714"/>
        <v>0</v>
      </c>
      <c r="I1928" cm="1">
        <f t="array" ref="I1928">+INDEX('Muertes-PROV'!$C$3:$GE$16,$C1928+1,$F1928)</f>
        <v>0</v>
      </c>
      <c r="J1928">
        <f t="shared" si="715"/>
        <v>0</v>
      </c>
      <c r="K1928" cm="1">
        <f t="array" ref="K1928">+INDEX('rECUPERA-prov'!$C$3:$LA$16,$C1928+1,$F1928)</f>
        <v>0</v>
      </c>
      <c r="L1928">
        <f t="shared" si="716"/>
        <v>0</v>
      </c>
      <c r="M1928">
        <f t="shared" si="723"/>
        <v>0</v>
      </c>
      <c r="N1928">
        <f t="shared" si="717"/>
        <v>0</v>
      </c>
      <c r="O1928" s="57">
        <f t="shared" si="724"/>
        <v>0</v>
      </c>
      <c r="P1928" s="57">
        <f t="shared" si="725"/>
        <v>0</v>
      </c>
      <c r="Q1928" s="57">
        <f t="shared" si="726"/>
        <v>0</v>
      </c>
      <c r="R1928" s="57">
        <f t="shared" si="727"/>
        <v>0</v>
      </c>
      <c r="S1928" s="57">
        <f t="shared" si="728"/>
        <v>0</v>
      </c>
      <c r="T1928" s="57">
        <f t="shared" si="729"/>
        <v>0</v>
      </c>
      <c r="U1928" s="57">
        <f t="shared" si="730"/>
        <v>0</v>
      </c>
      <c r="V1928" s="58">
        <f t="shared" si="731"/>
        <v>0</v>
      </c>
      <c r="W1928" s="58">
        <f t="shared" si="732"/>
        <v>0</v>
      </c>
      <c r="X1928" s="58">
        <f t="shared" si="733"/>
        <v>0</v>
      </c>
      <c r="Y1928" s="58">
        <f t="shared" si="734"/>
        <v>0</v>
      </c>
      <c r="Z1928">
        <f t="shared" si="718"/>
        <v>125461</v>
      </c>
    </row>
    <row r="1929" spans="1:26" x14ac:dyDescent="0.3">
      <c r="A1929" s="56" t="str">
        <f t="shared" si="720"/>
        <v>OUT TIME</v>
      </c>
      <c r="B1929" s="56" t="str">
        <f t="shared" si="737"/>
        <v>ultimo</v>
      </c>
      <c r="C1929" s="55">
        <f t="shared" si="736"/>
        <v>2</v>
      </c>
      <c r="D1929" t="str">
        <f t="shared" si="736"/>
        <v>Coclé</v>
      </c>
      <c r="E1929" s="23">
        <f t="shared" si="721"/>
        <v>44133</v>
      </c>
      <c r="F1929" s="54">
        <f t="shared" si="722"/>
        <v>149</v>
      </c>
      <c r="G1929" cm="1">
        <f t="array" ref="G1929">+INDEX('Casos ACUM Prov'!$CK$3:$OM$16,'TODO PROVINCIA'!C1929+1,'TODO PROVINCIA'!F1929)</f>
        <v>0</v>
      </c>
      <c r="H1929">
        <f t="shared" si="714"/>
        <v>0</v>
      </c>
      <c r="I1929" cm="1">
        <f t="array" ref="I1929">+INDEX('Muertes-PROV'!$C$3:$GE$16,$C1929+1,$F1929)</f>
        <v>0</v>
      </c>
      <c r="J1929">
        <f t="shared" si="715"/>
        <v>0</v>
      </c>
      <c r="K1929" cm="1">
        <f t="array" ref="K1929">+INDEX('rECUPERA-prov'!$C$3:$LA$16,$C1929+1,$F1929)</f>
        <v>0</v>
      </c>
      <c r="L1929">
        <f t="shared" si="716"/>
        <v>0</v>
      </c>
      <c r="M1929">
        <f t="shared" si="723"/>
        <v>0</v>
      </c>
      <c r="N1929">
        <f t="shared" si="717"/>
        <v>0</v>
      </c>
      <c r="O1929" s="57">
        <f t="shared" si="724"/>
        <v>0</v>
      </c>
      <c r="P1929" s="57">
        <f t="shared" si="725"/>
        <v>0</v>
      </c>
      <c r="Q1929" s="57">
        <f t="shared" si="726"/>
        <v>0</v>
      </c>
      <c r="R1929" s="57">
        <f t="shared" si="727"/>
        <v>0</v>
      </c>
      <c r="S1929" s="57">
        <f t="shared" si="728"/>
        <v>0</v>
      </c>
      <c r="T1929" s="57">
        <f t="shared" si="729"/>
        <v>0</v>
      </c>
      <c r="U1929" s="57">
        <f t="shared" si="730"/>
        <v>0</v>
      </c>
      <c r="V1929" s="58">
        <f t="shared" si="731"/>
        <v>0</v>
      </c>
      <c r="W1929" s="58">
        <f t="shared" si="732"/>
        <v>0</v>
      </c>
      <c r="X1929" s="58">
        <f t="shared" si="733"/>
        <v>0</v>
      </c>
      <c r="Y1929" s="58">
        <f t="shared" si="734"/>
        <v>0</v>
      </c>
      <c r="Z1929">
        <f t="shared" si="718"/>
        <v>416873</v>
      </c>
    </row>
    <row r="1930" spans="1:26" x14ac:dyDescent="0.3">
      <c r="A1930" s="56" t="str">
        <f t="shared" si="720"/>
        <v>OUT TIME</v>
      </c>
      <c r="B1930" s="56" t="str">
        <f t="shared" si="737"/>
        <v>ultimo</v>
      </c>
      <c r="C1930" s="55">
        <f t="shared" si="736"/>
        <v>3</v>
      </c>
      <c r="D1930" t="str">
        <f t="shared" si="736"/>
        <v>Colón</v>
      </c>
      <c r="E1930" s="23">
        <f t="shared" si="721"/>
        <v>44133</v>
      </c>
      <c r="F1930" s="54">
        <f t="shared" si="722"/>
        <v>149</v>
      </c>
      <c r="G1930" cm="1">
        <f t="array" ref="G1930">+INDEX('Casos ACUM Prov'!$CK$3:$OM$16,'TODO PROVINCIA'!C1930+1,'TODO PROVINCIA'!F1930)</f>
        <v>0</v>
      </c>
      <c r="H1930">
        <f t="shared" si="714"/>
        <v>0</v>
      </c>
      <c r="I1930" cm="1">
        <f t="array" ref="I1930">+INDEX('Muertes-PROV'!$C$3:$GE$16,$C1930+1,$F1930)</f>
        <v>0</v>
      </c>
      <c r="J1930">
        <f t="shared" si="715"/>
        <v>0</v>
      </c>
      <c r="K1930" cm="1">
        <f t="array" ref="K1930">+INDEX('rECUPERA-prov'!$C$3:$LA$16,$C1930+1,$F1930)</f>
        <v>0</v>
      </c>
      <c r="L1930">
        <f t="shared" si="716"/>
        <v>0</v>
      </c>
      <c r="M1930">
        <f t="shared" si="723"/>
        <v>0</v>
      </c>
      <c r="N1930">
        <f t="shared" si="717"/>
        <v>0</v>
      </c>
      <c r="O1930" s="57">
        <f t="shared" si="724"/>
        <v>0</v>
      </c>
      <c r="P1930" s="57">
        <f t="shared" si="725"/>
        <v>0</v>
      </c>
      <c r="Q1930" s="57">
        <f t="shared" si="726"/>
        <v>0</v>
      </c>
      <c r="R1930" s="57">
        <f t="shared" si="727"/>
        <v>0</v>
      </c>
      <c r="S1930" s="57">
        <f t="shared" si="728"/>
        <v>0</v>
      </c>
      <c r="T1930" s="57">
        <f t="shared" si="729"/>
        <v>0</v>
      </c>
      <c r="U1930" s="57">
        <f t="shared" si="730"/>
        <v>0</v>
      </c>
      <c r="V1930" s="58">
        <f t="shared" si="731"/>
        <v>0</v>
      </c>
      <c r="W1930" s="58">
        <f t="shared" si="732"/>
        <v>0</v>
      </c>
      <c r="X1930" s="58">
        <f t="shared" si="733"/>
        <v>0</v>
      </c>
      <c r="Y1930" s="58">
        <f t="shared" si="734"/>
        <v>0</v>
      </c>
      <c r="Z1930">
        <f t="shared" si="718"/>
        <v>233708</v>
      </c>
    </row>
    <row r="1931" spans="1:26" x14ac:dyDescent="0.3">
      <c r="A1931" s="56" t="str">
        <f t="shared" si="720"/>
        <v>OUT TIME</v>
      </c>
      <c r="B1931" s="56" t="str">
        <f t="shared" si="737"/>
        <v>ultimo</v>
      </c>
      <c r="C1931" s="55">
        <f t="shared" si="736"/>
        <v>4</v>
      </c>
      <c r="D1931" t="str">
        <f t="shared" si="736"/>
        <v>Chiriquí</v>
      </c>
      <c r="E1931" s="23">
        <f t="shared" si="721"/>
        <v>44133</v>
      </c>
      <c r="F1931" s="54">
        <f t="shared" si="722"/>
        <v>149</v>
      </c>
      <c r="G1931" cm="1">
        <f t="array" ref="G1931">+INDEX('Casos ACUM Prov'!$CK$3:$OM$16,'TODO PROVINCIA'!C1931+1,'TODO PROVINCIA'!F1931)</f>
        <v>0</v>
      </c>
      <c r="H1931">
        <f t="shared" si="714"/>
        <v>0</v>
      </c>
      <c r="I1931" cm="1">
        <f t="array" ref="I1931">+INDEX('Muertes-PROV'!$C$3:$GE$16,$C1931+1,$F1931)</f>
        <v>0</v>
      </c>
      <c r="J1931">
        <f t="shared" si="715"/>
        <v>0</v>
      </c>
      <c r="K1931" cm="1">
        <f t="array" ref="K1931">+INDEX('rECUPERA-prov'!$C$3:$LA$16,$C1931+1,$F1931)</f>
        <v>0</v>
      </c>
      <c r="L1931">
        <f t="shared" si="716"/>
        <v>0</v>
      </c>
      <c r="M1931">
        <f t="shared" si="723"/>
        <v>0</v>
      </c>
      <c r="N1931">
        <f t="shared" si="717"/>
        <v>0</v>
      </c>
      <c r="O1931" s="57">
        <f t="shared" si="724"/>
        <v>0</v>
      </c>
      <c r="P1931" s="57">
        <f t="shared" si="725"/>
        <v>0</v>
      </c>
      <c r="Q1931" s="57">
        <f t="shared" si="726"/>
        <v>0</v>
      </c>
      <c r="R1931" s="57">
        <f t="shared" si="727"/>
        <v>0</v>
      </c>
      <c r="S1931" s="57">
        <f t="shared" si="728"/>
        <v>0</v>
      </c>
      <c r="T1931" s="57">
        <f t="shared" si="729"/>
        <v>0</v>
      </c>
      <c r="U1931" s="57">
        <f t="shared" si="730"/>
        <v>0</v>
      </c>
      <c r="V1931" s="58">
        <f t="shared" si="731"/>
        <v>0</v>
      </c>
      <c r="W1931" s="58">
        <f t="shared" si="732"/>
        <v>0</v>
      </c>
      <c r="X1931" s="58">
        <f t="shared" si="733"/>
        <v>0</v>
      </c>
      <c r="Y1931" s="58">
        <f t="shared" si="734"/>
        <v>0</v>
      </c>
      <c r="Z1931">
        <f t="shared" si="718"/>
        <v>241928</v>
      </c>
    </row>
    <row r="1932" spans="1:26" x14ac:dyDescent="0.3">
      <c r="A1932" s="56" t="str">
        <f t="shared" si="720"/>
        <v>OUT TIME</v>
      </c>
      <c r="B1932" s="56" t="str">
        <f t="shared" si="737"/>
        <v>ultimo</v>
      </c>
      <c r="C1932" s="55">
        <f t="shared" ref="C1932:D1947" si="738">+C1919</f>
        <v>5</v>
      </c>
      <c r="D1932" t="str">
        <f t="shared" si="738"/>
        <v>Darién</v>
      </c>
      <c r="E1932" s="23">
        <f t="shared" si="721"/>
        <v>44133</v>
      </c>
      <c r="F1932" s="54">
        <f t="shared" si="722"/>
        <v>149</v>
      </c>
      <c r="G1932" cm="1">
        <f t="array" ref="G1932">+INDEX('Casos ACUM Prov'!$CK$3:$OM$16,'TODO PROVINCIA'!C1932+1,'TODO PROVINCIA'!F1932)</f>
        <v>0</v>
      </c>
      <c r="H1932">
        <f t="shared" si="714"/>
        <v>0</v>
      </c>
      <c r="I1932" cm="1">
        <f t="array" ref="I1932">+INDEX('Muertes-PROV'!$C$3:$GE$16,$C1932+1,$F1932)</f>
        <v>0</v>
      </c>
      <c r="J1932">
        <f t="shared" si="715"/>
        <v>0</v>
      </c>
      <c r="K1932" cm="1">
        <f t="array" ref="K1932">+INDEX('rECUPERA-prov'!$C$3:$LA$16,$C1932+1,$F1932)</f>
        <v>0</v>
      </c>
      <c r="L1932">
        <f t="shared" si="716"/>
        <v>0</v>
      </c>
      <c r="M1932">
        <f t="shared" si="723"/>
        <v>0</v>
      </c>
      <c r="N1932">
        <f t="shared" si="717"/>
        <v>0</v>
      </c>
      <c r="O1932" s="57">
        <f t="shared" si="724"/>
        <v>0</v>
      </c>
      <c r="P1932" s="57">
        <f t="shared" si="725"/>
        <v>0</v>
      </c>
      <c r="Q1932" s="57">
        <f t="shared" si="726"/>
        <v>0</v>
      </c>
      <c r="R1932" s="57">
        <f t="shared" si="727"/>
        <v>0</v>
      </c>
      <c r="S1932" s="57">
        <f t="shared" si="728"/>
        <v>0</v>
      </c>
      <c r="T1932" s="57">
        <f t="shared" si="729"/>
        <v>0</v>
      </c>
      <c r="U1932" s="57">
        <f t="shared" si="730"/>
        <v>0</v>
      </c>
      <c r="V1932" s="58">
        <f t="shared" si="731"/>
        <v>0</v>
      </c>
      <c r="W1932" s="58">
        <f t="shared" si="732"/>
        <v>0</v>
      </c>
      <c r="X1932" s="58">
        <f t="shared" si="733"/>
        <v>0</v>
      </c>
      <c r="Y1932" s="58">
        <f t="shared" si="734"/>
        <v>0</v>
      </c>
      <c r="Z1932">
        <f t="shared" si="718"/>
        <v>10001</v>
      </c>
    </row>
    <row r="1933" spans="1:26" x14ac:dyDescent="0.3">
      <c r="A1933" s="56" t="str">
        <f t="shared" si="720"/>
        <v>OUT TIME</v>
      </c>
      <c r="B1933" s="56" t="str">
        <f t="shared" si="737"/>
        <v>ultimo</v>
      </c>
      <c r="C1933" s="55">
        <f t="shared" si="738"/>
        <v>6</v>
      </c>
      <c r="D1933" t="str">
        <f t="shared" si="738"/>
        <v>Herrera</v>
      </c>
      <c r="E1933" s="23">
        <f t="shared" si="721"/>
        <v>44133</v>
      </c>
      <c r="F1933" s="54">
        <f t="shared" si="722"/>
        <v>149</v>
      </c>
      <c r="G1933" cm="1">
        <f t="array" ref="G1933">+INDEX('Casos ACUM Prov'!$CK$3:$OM$16,'TODO PROVINCIA'!C1933+1,'TODO PROVINCIA'!F1933)</f>
        <v>0</v>
      </c>
      <c r="H1933">
        <f t="shared" si="714"/>
        <v>0</v>
      </c>
      <c r="I1933" cm="1">
        <f t="array" ref="I1933">+INDEX('Muertes-PROV'!$C$3:$GE$16,$C1933+1,$F1933)</f>
        <v>0</v>
      </c>
      <c r="J1933">
        <f t="shared" si="715"/>
        <v>0</v>
      </c>
      <c r="K1933" cm="1">
        <f t="array" ref="K1933">+INDEX('rECUPERA-prov'!$C$3:$LA$16,$C1933+1,$F1933)</f>
        <v>0</v>
      </c>
      <c r="L1933">
        <f t="shared" si="716"/>
        <v>0</v>
      </c>
      <c r="M1933">
        <f t="shared" si="723"/>
        <v>0</v>
      </c>
      <c r="N1933">
        <f t="shared" si="717"/>
        <v>0</v>
      </c>
      <c r="O1933" s="57">
        <f t="shared" si="724"/>
        <v>0</v>
      </c>
      <c r="P1933" s="57">
        <f t="shared" si="725"/>
        <v>0</v>
      </c>
      <c r="Q1933" s="57">
        <f t="shared" si="726"/>
        <v>0</v>
      </c>
      <c r="R1933" s="57">
        <f t="shared" si="727"/>
        <v>0</v>
      </c>
      <c r="S1933" s="57">
        <f t="shared" si="728"/>
        <v>0</v>
      </c>
      <c r="T1933" s="57">
        <f t="shared" si="729"/>
        <v>0</v>
      </c>
      <c r="U1933" s="57">
        <f t="shared" si="730"/>
        <v>0</v>
      </c>
      <c r="V1933" s="58">
        <f t="shared" si="731"/>
        <v>0</v>
      </c>
      <c r="W1933" s="58">
        <f t="shared" si="732"/>
        <v>0</v>
      </c>
      <c r="X1933" s="58">
        <f t="shared" si="733"/>
        <v>0</v>
      </c>
      <c r="Y1933" s="58">
        <f t="shared" si="734"/>
        <v>0</v>
      </c>
      <c r="Z1933">
        <f t="shared" si="718"/>
        <v>33109</v>
      </c>
    </row>
    <row r="1934" spans="1:26" x14ac:dyDescent="0.3">
      <c r="A1934" s="56" t="str">
        <f t="shared" si="720"/>
        <v>OUT TIME</v>
      </c>
      <c r="B1934" s="56" t="str">
        <f t="shared" si="737"/>
        <v>ultimo</v>
      </c>
      <c r="C1934" s="55">
        <f t="shared" si="738"/>
        <v>7</v>
      </c>
      <c r="D1934" t="str">
        <f t="shared" si="738"/>
        <v>Los Santos</v>
      </c>
      <c r="E1934" s="23">
        <f t="shared" si="721"/>
        <v>44133</v>
      </c>
      <c r="F1934" s="54">
        <f t="shared" si="722"/>
        <v>149</v>
      </c>
      <c r="G1934" cm="1">
        <f t="array" ref="G1934">+INDEX('Casos ACUM Prov'!$CK$3:$OM$16,'TODO PROVINCIA'!C1934+1,'TODO PROVINCIA'!F1934)</f>
        <v>0</v>
      </c>
      <c r="H1934">
        <f t="shared" si="714"/>
        <v>0</v>
      </c>
      <c r="I1934" cm="1">
        <f t="array" ref="I1934">+INDEX('Muertes-PROV'!$C$3:$GE$16,$C1934+1,$F1934)</f>
        <v>0</v>
      </c>
      <c r="J1934">
        <f t="shared" si="715"/>
        <v>0</v>
      </c>
      <c r="K1934" cm="1">
        <f t="array" ref="K1934">+INDEX('rECUPERA-prov'!$C$3:$LA$16,$C1934+1,$F1934)</f>
        <v>0</v>
      </c>
      <c r="L1934">
        <f t="shared" si="716"/>
        <v>0</v>
      </c>
      <c r="M1934">
        <f t="shared" si="723"/>
        <v>0</v>
      </c>
      <c r="N1934">
        <f t="shared" si="717"/>
        <v>0</v>
      </c>
      <c r="O1934" s="57">
        <f t="shared" si="724"/>
        <v>0</v>
      </c>
      <c r="P1934" s="57">
        <f t="shared" si="725"/>
        <v>0</v>
      </c>
      <c r="Q1934" s="57">
        <f t="shared" si="726"/>
        <v>0</v>
      </c>
      <c r="R1934" s="57">
        <f t="shared" si="727"/>
        <v>0</v>
      </c>
      <c r="S1934" s="57">
        <f t="shared" si="728"/>
        <v>0</v>
      </c>
      <c r="T1934" s="57">
        <f t="shared" si="729"/>
        <v>0</v>
      </c>
      <c r="U1934" s="57">
        <f t="shared" si="730"/>
        <v>0</v>
      </c>
      <c r="V1934" s="58">
        <f t="shared" si="731"/>
        <v>0</v>
      </c>
      <c r="W1934" s="58">
        <f t="shared" si="732"/>
        <v>0</v>
      </c>
      <c r="X1934" s="58">
        <f t="shared" si="733"/>
        <v>0</v>
      </c>
      <c r="Y1934" s="58">
        <f t="shared" si="734"/>
        <v>0</v>
      </c>
      <c r="Z1934">
        <f t="shared" si="718"/>
        <v>156747</v>
      </c>
    </row>
    <row r="1935" spans="1:26" x14ac:dyDescent="0.3">
      <c r="A1935" s="56" t="str">
        <f t="shared" si="720"/>
        <v>OUT TIME</v>
      </c>
      <c r="B1935" s="56" t="str">
        <f t="shared" si="737"/>
        <v>ultimo</v>
      </c>
      <c r="C1935" s="55">
        <f t="shared" si="738"/>
        <v>8</v>
      </c>
      <c r="D1935" t="str">
        <f t="shared" si="738"/>
        <v>Panamá</v>
      </c>
      <c r="E1935" s="23">
        <f t="shared" si="721"/>
        <v>44133</v>
      </c>
      <c r="F1935" s="54">
        <f t="shared" si="722"/>
        <v>149</v>
      </c>
      <c r="G1935" cm="1">
        <f t="array" ref="G1935">+INDEX('Casos ACUM Prov'!$CK$3:$OM$16,'TODO PROVINCIA'!C1935+1,'TODO PROVINCIA'!F1935)</f>
        <v>0</v>
      </c>
      <c r="H1935">
        <f t="shared" si="714"/>
        <v>0</v>
      </c>
      <c r="I1935" cm="1">
        <f t="array" ref="I1935">+INDEX('Muertes-PROV'!$C$3:$GE$16,$C1935+1,$F1935)</f>
        <v>0</v>
      </c>
      <c r="J1935">
        <f t="shared" si="715"/>
        <v>0</v>
      </c>
      <c r="K1935" cm="1">
        <f t="array" ref="K1935">+INDEX('rECUPERA-prov'!$C$3:$LA$16,$C1935+1,$F1935)</f>
        <v>0</v>
      </c>
      <c r="L1935">
        <f t="shared" si="716"/>
        <v>0</v>
      </c>
      <c r="M1935">
        <f t="shared" si="723"/>
        <v>0</v>
      </c>
      <c r="N1935">
        <f t="shared" si="717"/>
        <v>0</v>
      </c>
      <c r="O1935" s="57">
        <f t="shared" si="724"/>
        <v>0</v>
      </c>
      <c r="P1935" s="57">
        <f t="shared" si="725"/>
        <v>0</v>
      </c>
      <c r="Q1935" s="57">
        <f t="shared" si="726"/>
        <v>0</v>
      </c>
      <c r="R1935" s="57">
        <f t="shared" si="727"/>
        <v>0</v>
      </c>
      <c r="S1935" s="57">
        <f t="shared" si="728"/>
        <v>0</v>
      </c>
      <c r="T1935" s="57">
        <f t="shared" si="729"/>
        <v>0</v>
      </c>
      <c r="U1935" s="57">
        <f t="shared" si="730"/>
        <v>0</v>
      </c>
      <c r="V1935" s="58">
        <f t="shared" si="731"/>
        <v>0</v>
      </c>
      <c r="W1935" s="58">
        <f t="shared" si="732"/>
        <v>0</v>
      </c>
      <c r="X1935" s="58">
        <f t="shared" si="733"/>
        <v>0</v>
      </c>
      <c r="Y1935" s="58">
        <f t="shared" si="734"/>
        <v>0</v>
      </c>
      <c r="Z1935">
        <f t="shared" si="718"/>
        <v>109955</v>
      </c>
    </row>
    <row r="1936" spans="1:26" x14ac:dyDescent="0.3">
      <c r="A1936" s="56" t="str">
        <f t="shared" si="720"/>
        <v>OUT TIME</v>
      </c>
      <c r="B1936" s="56" t="str">
        <f t="shared" si="737"/>
        <v>ultimo</v>
      </c>
      <c r="C1936" s="55">
        <f t="shared" si="738"/>
        <v>9</v>
      </c>
      <c r="D1936" t="str">
        <f t="shared" si="738"/>
        <v>Veraguas</v>
      </c>
      <c r="E1936" s="23">
        <f t="shared" si="721"/>
        <v>44133</v>
      </c>
      <c r="F1936" s="54">
        <f t="shared" si="722"/>
        <v>149</v>
      </c>
      <c r="G1936" cm="1">
        <f t="array" ref="G1936">+INDEX('Casos ACUM Prov'!$CK$3:$OM$16,'TODO PROVINCIA'!C1936+1,'TODO PROVINCIA'!F1936)</f>
        <v>0</v>
      </c>
      <c r="H1936">
        <f t="shared" si="714"/>
        <v>0</v>
      </c>
      <c r="I1936" cm="1">
        <f t="array" ref="I1936">+INDEX('Muertes-PROV'!$C$3:$GE$16,$C1936+1,$F1936)</f>
        <v>0</v>
      </c>
      <c r="J1936">
        <f t="shared" si="715"/>
        <v>0</v>
      </c>
      <c r="K1936" cm="1">
        <f t="array" ref="K1936">+INDEX('rECUPERA-prov'!$C$3:$LA$16,$C1936+1,$F1936)</f>
        <v>0</v>
      </c>
      <c r="L1936">
        <f t="shared" si="716"/>
        <v>0</v>
      </c>
      <c r="M1936">
        <f t="shared" si="723"/>
        <v>0</v>
      </c>
      <c r="N1936">
        <f t="shared" si="717"/>
        <v>0</v>
      </c>
      <c r="O1936" s="57">
        <f t="shared" si="724"/>
        <v>0</v>
      </c>
      <c r="P1936" s="57">
        <f t="shared" si="725"/>
        <v>0</v>
      </c>
      <c r="Q1936" s="57">
        <f t="shared" si="726"/>
        <v>0</v>
      </c>
      <c r="R1936" s="57">
        <f t="shared" si="727"/>
        <v>0</v>
      </c>
      <c r="S1936" s="57">
        <f t="shared" si="728"/>
        <v>0</v>
      </c>
      <c r="T1936" s="57">
        <f t="shared" si="729"/>
        <v>0</v>
      </c>
      <c r="U1936" s="57">
        <f t="shared" si="730"/>
        <v>0</v>
      </c>
      <c r="V1936" s="58">
        <f t="shared" si="731"/>
        <v>0</v>
      </c>
      <c r="W1936" s="58">
        <f t="shared" si="732"/>
        <v>0</v>
      </c>
      <c r="X1936" s="58">
        <f t="shared" si="733"/>
        <v>0</v>
      </c>
      <c r="Y1936" s="58">
        <f t="shared" si="734"/>
        <v>0</v>
      </c>
      <c r="Z1936">
        <f t="shared" si="718"/>
        <v>109955</v>
      </c>
    </row>
    <row r="1937" spans="1:26" x14ac:dyDescent="0.3">
      <c r="A1937" s="56" t="str">
        <f t="shared" si="720"/>
        <v>OUT TIME</v>
      </c>
      <c r="B1937" s="56" t="str">
        <f t="shared" si="737"/>
        <v>ultimo</v>
      </c>
      <c r="C1937" s="55">
        <f t="shared" si="738"/>
        <v>10</v>
      </c>
      <c r="D1937" t="str">
        <f t="shared" si="738"/>
        <v>Comarca Kuna Yala</v>
      </c>
      <c r="E1937" s="23">
        <f t="shared" si="721"/>
        <v>44133</v>
      </c>
      <c r="F1937" s="54">
        <f t="shared" si="722"/>
        <v>149</v>
      </c>
      <c r="G1937" cm="1">
        <f t="array" ref="G1937">+INDEX('Casos ACUM Prov'!$CK$3:$OM$16,'TODO PROVINCIA'!C1937+1,'TODO PROVINCIA'!F1937)</f>
        <v>0</v>
      </c>
      <c r="H1937">
        <f t="shared" ref="H1937:H2000" si="739">+G1937-G1924</f>
        <v>0</v>
      </c>
      <c r="I1937" cm="1">
        <f t="array" ref="I1937">+INDEX('Muertes-PROV'!$C$3:$GE$16,$C1937+1,$F1937)</f>
        <v>0</v>
      </c>
      <c r="J1937">
        <f t="shared" ref="J1937:J2000" si="740">+I1937-I1924</f>
        <v>0</v>
      </c>
      <c r="K1937" cm="1">
        <f t="array" ref="K1937">+INDEX('rECUPERA-prov'!$C$3:$LA$16,$C1937+1,$F1937)</f>
        <v>0</v>
      </c>
      <c r="L1937">
        <f t="shared" ref="L1937:L2000" si="741">+K1937-K1924</f>
        <v>0</v>
      </c>
      <c r="M1937">
        <f t="shared" si="723"/>
        <v>0</v>
      </c>
      <c r="N1937">
        <f t="shared" ref="N1937:N2000" si="742">+M1937-M1924</f>
        <v>0</v>
      </c>
      <c r="O1937" s="57">
        <f t="shared" si="724"/>
        <v>0</v>
      </c>
      <c r="P1937" s="57">
        <f t="shared" si="725"/>
        <v>0</v>
      </c>
      <c r="Q1937" s="57">
        <f t="shared" si="726"/>
        <v>0</v>
      </c>
      <c r="R1937" s="57">
        <f t="shared" si="727"/>
        <v>0</v>
      </c>
      <c r="S1937" s="57">
        <f t="shared" si="728"/>
        <v>0</v>
      </c>
      <c r="T1937" s="57">
        <f t="shared" si="729"/>
        <v>0</v>
      </c>
      <c r="U1937" s="57">
        <f t="shared" si="730"/>
        <v>0</v>
      </c>
      <c r="V1937" s="58">
        <f t="shared" si="731"/>
        <v>0</v>
      </c>
      <c r="W1937" s="58">
        <f t="shared" si="732"/>
        <v>0</v>
      </c>
      <c r="X1937" s="58">
        <f t="shared" si="733"/>
        <v>0</v>
      </c>
      <c r="Y1937" s="58">
        <f t="shared" si="734"/>
        <v>0</v>
      </c>
      <c r="Z1937">
        <f t="shared" ref="Z1937:Z2000" si="743">+Z1924</f>
        <v>89592</v>
      </c>
    </row>
    <row r="1938" spans="1:26" x14ac:dyDescent="0.3">
      <c r="A1938" s="56" t="str">
        <f t="shared" si="720"/>
        <v>OUT TIME</v>
      </c>
      <c r="B1938" s="56" t="str">
        <f t="shared" si="737"/>
        <v>ultimo</v>
      </c>
      <c r="C1938" s="55">
        <f t="shared" si="738"/>
        <v>11</v>
      </c>
      <c r="D1938" t="str">
        <f t="shared" si="738"/>
        <v>Comarca Emberá Wounaán</v>
      </c>
      <c r="E1938" s="23">
        <f t="shared" si="721"/>
        <v>44133</v>
      </c>
      <c r="F1938" s="54">
        <f t="shared" si="722"/>
        <v>149</v>
      </c>
      <c r="G1938" cm="1">
        <f t="array" ref="G1938">+INDEX('Casos ACUM Prov'!$CK$3:$OM$16,'TODO PROVINCIA'!C1938+1,'TODO PROVINCIA'!F1938)</f>
        <v>0</v>
      </c>
      <c r="H1938">
        <f t="shared" si="739"/>
        <v>0</v>
      </c>
      <c r="I1938" cm="1">
        <f t="array" ref="I1938">+INDEX('Muertes-PROV'!$C$3:$GE$16,$C1938+1,$F1938)</f>
        <v>0</v>
      </c>
      <c r="J1938">
        <f t="shared" si="740"/>
        <v>0</v>
      </c>
      <c r="K1938" cm="1">
        <f t="array" ref="K1938">+INDEX('rECUPERA-prov'!$C$3:$LA$16,$C1938+1,$F1938)</f>
        <v>0</v>
      </c>
      <c r="L1938">
        <f t="shared" si="741"/>
        <v>0</v>
      </c>
      <c r="M1938">
        <f t="shared" si="723"/>
        <v>0</v>
      </c>
      <c r="N1938">
        <f t="shared" si="742"/>
        <v>0</v>
      </c>
      <c r="O1938" s="57">
        <f t="shared" si="724"/>
        <v>0</v>
      </c>
      <c r="P1938" s="57">
        <f t="shared" si="725"/>
        <v>0</v>
      </c>
      <c r="Q1938" s="57">
        <f t="shared" si="726"/>
        <v>0</v>
      </c>
      <c r="R1938" s="57">
        <f t="shared" si="727"/>
        <v>0</v>
      </c>
      <c r="S1938" s="57">
        <f t="shared" si="728"/>
        <v>0</v>
      </c>
      <c r="T1938" s="57">
        <f t="shared" si="729"/>
        <v>0</v>
      </c>
      <c r="U1938" s="57">
        <f t="shared" si="730"/>
        <v>0</v>
      </c>
      <c r="V1938" s="58">
        <f t="shared" si="731"/>
        <v>0</v>
      </c>
      <c r="W1938" s="58">
        <f t="shared" si="732"/>
        <v>0</v>
      </c>
      <c r="X1938" s="58">
        <f t="shared" si="733"/>
        <v>0</v>
      </c>
      <c r="Y1938" s="58">
        <f t="shared" si="734"/>
        <v>0</v>
      </c>
      <c r="Z1938">
        <f t="shared" si="743"/>
        <v>1249032</v>
      </c>
    </row>
    <row r="1939" spans="1:26" x14ac:dyDescent="0.3">
      <c r="A1939" s="56" t="str">
        <f t="shared" si="720"/>
        <v>OUT TIME</v>
      </c>
      <c r="B1939" s="56" t="str">
        <f t="shared" si="737"/>
        <v>ultimo</v>
      </c>
      <c r="C1939" s="55">
        <f t="shared" si="738"/>
        <v>12</v>
      </c>
      <c r="D1939" t="str">
        <f t="shared" si="738"/>
        <v>Comarca Ngäbe Buglé</v>
      </c>
      <c r="E1939" s="23">
        <f t="shared" si="721"/>
        <v>44133</v>
      </c>
      <c r="F1939" s="54">
        <f t="shared" si="722"/>
        <v>149</v>
      </c>
      <c r="G1939" cm="1">
        <f t="array" ref="G1939">+INDEX('Casos ACUM Prov'!$CK$3:$OM$16,'TODO PROVINCIA'!C1939+1,'TODO PROVINCIA'!F1939)</f>
        <v>0</v>
      </c>
      <c r="H1939">
        <f t="shared" si="739"/>
        <v>0</v>
      </c>
      <c r="I1939" cm="1">
        <f t="array" ref="I1939">+INDEX('Muertes-PROV'!$C$3:$GE$16,$C1939+1,$F1939)</f>
        <v>0</v>
      </c>
      <c r="J1939">
        <f t="shared" si="740"/>
        <v>0</v>
      </c>
      <c r="K1939" cm="1">
        <f t="array" ref="K1939">+INDEX('rECUPERA-prov'!$C$3:$LA$16,$C1939+1,$F1939)</f>
        <v>0</v>
      </c>
      <c r="L1939">
        <f t="shared" si="741"/>
        <v>0</v>
      </c>
      <c r="M1939">
        <f t="shared" si="723"/>
        <v>0</v>
      </c>
      <c r="N1939">
        <f t="shared" si="742"/>
        <v>0</v>
      </c>
      <c r="O1939" s="57">
        <f t="shared" si="724"/>
        <v>0</v>
      </c>
      <c r="P1939" s="57">
        <f t="shared" si="725"/>
        <v>0</v>
      </c>
      <c r="Q1939" s="57">
        <f t="shared" si="726"/>
        <v>0</v>
      </c>
      <c r="R1939" s="57">
        <f t="shared" si="727"/>
        <v>0</v>
      </c>
      <c r="S1939" s="57">
        <f t="shared" si="728"/>
        <v>0</v>
      </c>
      <c r="T1939" s="57">
        <f t="shared" si="729"/>
        <v>0</v>
      </c>
      <c r="U1939" s="57">
        <f t="shared" si="730"/>
        <v>0</v>
      </c>
      <c r="V1939" s="58">
        <f t="shared" si="731"/>
        <v>0</v>
      </c>
      <c r="W1939" s="58">
        <f t="shared" si="732"/>
        <v>0</v>
      </c>
      <c r="X1939" s="58">
        <f t="shared" si="733"/>
        <v>0</v>
      </c>
      <c r="Y1939" s="58">
        <f t="shared" si="734"/>
        <v>0</v>
      </c>
      <c r="Z1939">
        <f t="shared" si="743"/>
        <v>464038</v>
      </c>
    </row>
    <row r="1940" spans="1:26" x14ac:dyDescent="0.3">
      <c r="A1940" s="56" t="str">
        <f t="shared" si="720"/>
        <v>OUT TIME</v>
      </c>
      <c r="B1940" s="56" t="str">
        <f t="shared" si="737"/>
        <v>ultimo</v>
      </c>
      <c r="C1940" s="55">
        <f t="shared" si="738"/>
        <v>13</v>
      </c>
      <c r="D1940" t="str">
        <f t="shared" si="738"/>
        <v>Panamá Oeste</v>
      </c>
      <c r="E1940" s="23">
        <f t="shared" si="721"/>
        <v>44133</v>
      </c>
      <c r="F1940" s="54">
        <f t="shared" si="722"/>
        <v>149</v>
      </c>
      <c r="G1940" cm="1">
        <f t="array" ref="G1940">+INDEX('Casos ACUM Prov'!$CK$3:$OM$16,'TODO PROVINCIA'!C1940+1,'TODO PROVINCIA'!F1940)</f>
        <v>0</v>
      </c>
      <c r="H1940">
        <f t="shared" si="739"/>
        <v>0</v>
      </c>
      <c r="I1940" cm="1">
        <f t="array" ref="I1940">+INDEX('Muertes-PROV'!$C$3:$GE$16,$C1940+1,$F1940)</f>
        <v>0</v>
      </c>
      <c r="J1940">
        <f t="shared" si="740"/>
        <v>0</v>
      </c>
      <c r="K1940" cm="1">
        <f t="array" ref="K1940">+INDEX('rECUPERA-prov'!$C$3:$LA$16,$C1940+1,$F1940)</f>
        <v>0</v>
      </c>
      <c r="L1940">
        <f t="shared" si="741"/>
        <v>0</v>
      </c>
      <c r="M1940">
        <f t="shared" si="723"/>
        <v>0</v>
      </c>
      <c r="N1940">
        <f t="shared" si="742"/>
        <v>0</v>
      </c>
      <c r="O1940" s="57">
        <f t="shared" si="724"/>
        <v>0</v>
      </c>
      <c r="P1940" s="57">
        <f t="shared" si="725"/>
        <v>0</v>
      </c>
      <c r="Q1940" s="57">
        <f t="shared" si="726"/>
        <v>0</v>
      </c>
      <c r="R1940" s="57">
        <f t="shared" si="727"/>
        <v>0</v>
      </c>
      <c r="S1940" s="57">
        <f t="shared" si="728"/>
        <v>0</v>
      </c>
      <c r="T1940" s="57">
        <f t="shared" si="729"/>
        <v>0</v>
      </c>
      <c r="U1940" s="57">
        <f t="shared" si="730"/>
        <v>0</v>
      </c>
      <c r="V1940" s="58">
        <f t="shared" si="731"/>
        <v>0</v>
      </c>
      <c r="W1940" s="58">
        <f t="shared" si="732"/>
        <v>0</v>
      </c>
      <c r="X1940" s="58">
        <f t="shared" si="733"/>
        <v>0</v>
      </c>
      <c r="Y1940" s="58">
        <f t="shared" si="734"/>
        <v>0</v>
      </c>
      <c r="Z1940">
        <f t="shared" si="743"/>
        <v>226991</v>
      </c>
    </row>
    <row r="1941" spans="1:26" x14ac:dyDescent="0.3">
      <c r="A1941" s="56" t="str">
        <f t="shared" si="720"/>
        <v>OUT TIME</v>
      </c>
      <c r="B1941" s="56" t="str">
        <f t="shared" si="737"/>
        <v>ultimo</v>
      </c>
      <c r="C1941" s="55">
        <f t="shared" si="738"/>
        <v>1</v>
      </c>
      <c r="D1941" t="str">
        <f t="shared" si="738"/>
        <v>Bocas del Toro</v>
      </c>
      <c r="E1941" s="23">
        <f t="shared" si="721"/>
        <v>44134</v>
      </c>
      <c r="F1941" s="54">
        <f t="shared" si="722"/>
        <v>150</v>
      </c>
      <c r="G1941" cm="1">
        <f t="array" ref="G1941">+INDEX('Casos ACUM Prov'!$CK$3:$OM$16,'TODO PROVINCIA'!C1941+1,'TODO PROVINCIA'!F1941)</f>
        <v>0</v>
      </c>
      <c r="H1941">
        <f t="shared" si="739"/>
        <v>0</v>
      </c>
      <c r="I1941" cm="1">
        <f t="array" ref="I1941">+INDEX('Muertes-PROV'!$C$3:$GE$16,$C1941+1,$F1941)</f>
        <v>0</v>
      </c>
      <c r="J1941">
        <f t="shared" si="740"/>
        <v>0</v>
      </c>
      <c r="K1941" cm="1">
        <f t="array" ref="K1941">+INDEX('rECUPERA-prov'!$C$3:$LA$16,$C1941+1,$F1941)</f>
        <v>0</v>
      </c>
      <c r="L1941">
        <f t="shared" si="741"/>
        <v>0</v>
      </c>
      <c r="M1941">
        <f t="shared" si="723"/>
        <v>0</v>
      </c>
      <c r="N1941">
        <f t="shared" si="742"/>
        <v>0</v>
      </c>
      <c r="O1941" s="57">
        <f t="shared" si="724"/>
        <v>0</v>
      </c>
      <c r="P1941" s="57">
        <f t="shared" si="725"/>
        <v>0</v>
      </c>
      <c r="Q1941" s="57">
        <f t="shared" si="726"/>
        <v>0</v>
      </c>
      <c r="R1941" s="57">
        <f t="shared" si="727"/>
        <v>0</v>
      </c>
      <c r="S1941" s="57">
        <f t="shared" si="728"/>
        <v>0</v>
      </c>
      <c r="T1941" s="57">
        <f t="shared" si="729"/>
        <v>0</v>
      </c>
      <c r="U1941" s="57">
        <f t="shared" si="730"/>
        <v>0</v>
      </c>
      <c r="V1941" s="58">
        <f t="shared" si="731"/>
        <v>0</v>
      </c>
      <c r="W1941" s="58">
        <f t="shared" si="732"/>
        <v>0</v>
      </c>
      <c r="X1941" s="58">
        <f t="shared" si="733"/>
        <v>0</v>
      </c>
      <c r="Y1941" s="58">
        <f t="shared" si="734"/>
        <v>0</v>
      </c>
      <c r="Z1941">
        <f t="shared" si="743"/>
        <v>125461</v>
      </c>
    </row>
    <row r="1942" spans="1:26" x14ac:dyDescent="0.3">
      <c r="A1942" s="56" t="str">
        <f t="shared" si="720"/>
        <v>OUT TIME</v>
      </c>
      <c r="B1942" s="56" t="str">
        <f t="shared" si="737"/>
        <v>ultimo</v>
      </c>
      <c r="C1942" s="55">
        <f t="shared" si="738"/>
        <v>2</v>
      </c>
      <c r="D1942" t="str">
        <f t="shared" si="738"/>
        <v>Coclé</v>
      </c>
      <c r="E1942" s="23">
        <f t="shared" si="721"/>
        <v>44134</v>
      </c>
      <c r="F1942" s="54">
        <f t="shared" si="722"/>
        <v>150</v>
      </c>
      <c r="G1942" cm="1">
        <f t="array" ref="G1942">+INDEX('Casos ACUM Prov'!$CK$3:$OM$16,'TODO PROVINCIA'!C1942+1,'TODO PROVINCIA'!F1942)</f>
        <v>0</v>
      </c>
      <c r="H1942">
        <f t="shared" si="739"/>
        <v>0</v>
      </c>
      <c r="I1942" cm="1">
        <f t="array" ref="I1942">+INDEX('Muertes-PROV'!$C$3:$GE$16,$C1942+1,$F1942)</f>
        <v>0</v>
      </c>
      <c r="J1942">
        <f t="shared" si="740"/>
        <v>0</v>
      </c>
      <c r="K1942" cm="1">
        <f t="array" ref="K1942">+INDEX('rECUPERA-prov'!$C$3:$LA$16,$C1942+1,$F1942)</f>
        <v>0</v>
      </c>
      <c r="L1942">
        <f t="shared" si="741"/>
        <v>0</v>
      </c>
      <c r="M1942">
        <f t="shared" si="723"/>
        <v>0</v>
      </c>
      <c r="N1942">
        <f t="shared" si="742"/>
        <v>0</v>
      </c>
      <c r="O1942" s="57">
        <f t="shared" si="724"/>
        <v>0</v>
      </c>
      <c r="P1942" s="57">
        <f t="shared" si="725"/>
        <v>0</v>
      </c>
      <c r="Q1942" s="57">
        <f t="shared" si="726"/>
        <v>0</v>
      </c>
      <c r="R1942" s="57">
        <f t="shared" si="727"/>
        <v>0</v>
      </c>
      <c r="S1942" s="57">
        <f t="shared" si="728"/>
        <v>0</v>
      </c>
      <c r="T1942" s="57">
        <f t="shared" si="729"/>
        <v>0</v>
      </c>
      <c r="U1942" s="57">
        <f t="shared" si="730"/>
        <v>0</v>
      </c>
      <c r="V1942" s="58">
        <f t="shared" si="731"/>
        <v>0</v>
      </c>
      <c r="W1942" s="58">
        <f t="shared" si="732"/>
        <v>0</v>
      </c>
      <c r="X1942" s="58">
        <f t="shared" si="733"/>
        <v>0</v>
      </c>
      <c r="Y1942" s="58">
        <f t="shared" si="734"/>
        <v>0</v>
      </c>
      <c r="Z1942">
        <f t="shared" si="743"/>
        <v>416873</v>
      </c>
    </row>
    <row r="1943" spans="1:26" x14ac:dyDescent="0.3">
      <c r="A1943" s="56" t="str">
        <f t="shared" si="720"/>
        <v>OUT TIME</v>
      </c>
      <c r="B1943" s="56" t="str">
        <f t="shared" si="737"/>
        <v>ultimo</v>
      </c>
      <c r="C1943" s="55">
        <f t="shared" si="738"/>
        <v>3</v>
      </c>
      <c r="D1943" t="str">
        <f t="shared" si="738"/>
        <v>Colón</v>
      </c>
      <c r="E1943" s="23">
        <f t="shared" si="721"/>
        <v>44134</v>
      </c>
      <c r="F1943" s="54">
        <f t="shared" si="722"/>
        <v>150</v>
      </c>
      <c r="G1943" cm="1">
        <f t="array" ref="G1943">+INDEX('Casos ACUM Prov'!$CK$3:$OM$16,'TODO PROVINCIA'!C1943+1,'TODO PROVINCIA'!F1943)</f>
        <v>0</v>
      </c>
      <c r="H1943">
        <f t="shared" si="739"/>
        <v>0</v>
      </c>
      <c r="I1943" cm="1">
        <f t="array" ref="I1943">+INDEX('Muertes-PROV'!$C$3:$GE$16,$C1943+1,$F1943)</f>
        <v>0</v>
      </c>
      <c r="J1943">
        <f t="shared" si="740"/>
        <v>0</v>
      </c>
      <c r="K1943" cm="1">
        <f t="array" ref="K1943">+INDEX('rECUPERA-prov'!$C$3:$LA$16,$C1943+1,$F1943)</f>
        <v>0</v>
      </c>
      <c r="L1943">
        <f t="shared" si="741"/>
        <v>0</v>
      </c>
      <c r="M1943">
        <f t="shared" si="723"/>
        <v>0</v>
      </c>
      <c r="N1943">
        <f t="shared" si="742"/>
        <v>0</v>
      </c>
      <c r="O1943" s="57">
        <f t="shared" si="724"/>
        <v>0</v>
      </c>
      <c r="P1943" s="57">
        <f t="shared" si="725"/>
        <v>0</v>
      </c>
      <c r="Q1943" s="57">
        <f t="shared" si="726"/>
        <v>0</v>
      </c>
      <c r="R1943" s="57">
        <f t="shared" si="727"/>
        <v>0</v>
      </c>
      <c r="S1943" s="57">
        <f t="shared" si="728"/>
        <v>0</v>
      </c>
      <c r="T1943" s="57">
        <f t="shared" si="729"/>
        <v>0</v>
      </c>
      <c r="U1943" s="57">
        <f t="shared" si="730"/>
        <v>0</v>
      </c>
      <c r="V1943" s="58">
        <f t="shared" si="731"/>
        <v>0</v>
      </c>
      <c r="W1943" s="58">
        <f t="shared" si="732"/>
        <v>0</v>
      </c>
      <c r="X1943" s="58">
        <f t="shared" si="733"/>
        <v>0</v>
      </c>
      <c r="Y1943" s="58">
        <f t="shared" si="734"/>
        <v>0</v>
      </c>
      <c r="Z1943">
        <f t="shared" si="743"/>
        <v>233708</v>
      </c>
    </row>
    <row r="1944" spans="1:26" x14ac:dyDescent="0.3">
      <c r="A1944" s="56" t="str">
        <f t="shared" si="720"/>
        <v>OUT TIME</v>
      </c>
      <c r="B1944" s="56" t="str">
        <f t="shared" si="737"/>
        <v>ultimo</v>
      </c>
      <c r="C1944" s="55">
        <f t="shared" si="738"/>
        <v>4</v>
      </c>
      <c r="D1944" t="str">
        <f t="shared" si="738"/>
        <v>Chiriquí</v>
      </c>
      <c r="E1944" s="23">
        <f t="shared" si="721"/>
        <v>44134</v>
      </c>
      <c r="F1944" s="54">
        <f t="shared" si="722"/>
        <v>150</v>
      </c>
      <c r="G1944" cm="1">
        <f t="array" ref="G1944">+INDEX('Casos ACUM Prov'!$CK$3:$OM$16,'TODO PROVINCIA'!C1944+1,'TODO PROVINCIA'!F1944)</f>
        <v>0</v>
      </c>
      <c r="H1944">
        <f t="shared" si="739"/>
        <v>0</v>
      </c>
      <c r="I1944" cm="1">
        <f t="array" ref="I1944">+INDEX('Muertes-PROV'!$C$3:$GE$16,$C1944+1,$F1944)</f>
        <v>0</v>
      </c>
      <c r="J1944">
        <f t="shared" si="740"/>
        <v>0</v>
      </c>
      <c r="K1944" cm="1">
        <f t="array" ref="K1944">+INDEX('rECUPERA-prov'!$C$3:$LA$16,$C1944+1,$F1944)</f>
        <v>0</v>
      </c>
      <c r="L1944">
        <f t="shared" si="741"/>
        <v>0</v>
      </c>
      <c r="M1944">
        <f t="shared" si="723"/>
        <v>0</v>
      </c>
      <c r="N1944">
        <f t="shared" si="742"/>
        <v>0</v>
      </c>
      <c r="O1944" s="57">
        <f t="shared" si="724"/>
        <v>0</v>
      </c>
      <c r="P1944" s="57">
        <f t="shared" si="725"/>
        <v>0</v>
      </c>
      <c r="Q1944" s="57">
        <f t="shared" si="726"/>
        <v>0</v>
      </c>
      <c r="R1944" s="57">
        <f t="shared" si="727"/>
        <v>0</v>
      </c>
      <c r="S1944" s="57">
        <f t="shared" si="728"/>
        <v>0</v>
      </c>
      <c r="T1944" s="57">
        <f t="shared" si="729"/>
        <v>0</v>
      </c>
      <c r="U1944" s="57">
        <f t="shared" si="730"/>
        <v>0</v>
      </c>
      <c r="V1944" s="58">
        <f t="shared" si="731"/>
        <v>0</v>
      </c>
      <c r="W1944" s="58">
        <f t="shared" si="732"/>
        <v>0</v>
      </c>
      <c r="X1944" s="58">
        <f t="shared" si="733"/>
        <v>0</v>
      </c>
      <c r="Y1944" s="58">
        <f t="shared" si="734"/>
        <v>0</v>
      </c>
      <c r="Z1944">
        <f t="shared" si="743"/>
        <v>241928</v>
      </c>
    </row>
    <row r="1945" spans="1:26" x14ac:dyDescent="0.3">
      <c r="A1945" s="56" t="str">
        <f t="shared" si="720"/>
        <v>OUT TIME</v>
      </c>
      <c r="B1945" s="56" t="str">
        <f t="shared" si="737"/>
        <v>ultimo</v>
      </c>
      <c r="C1945" s="55">
        <f t="shared" si="738"/>
        <v>5</v>
      </c>
      <c r="D1945" t="str">
        <f t="shared" si="738"/>
        <v>Darién</v>
      </c>
      <c r="E1945" s="23">
        <f t="shared" si="721"/>
        <v>44134</v>
      </c>
      <c r="F1945" s="54">
        <f t="shared" si="722"/>
        <v>150</v>
      </c>
      <c r="G1945" cm="1">
        <f t="array" ref="G1945">+INDEX('Casos ACUM Prov'!$CK$3:$OM$16,'TODO PROVINCIA'!C1945+1,'TODO PROVINCIA'!F1945)</f>
        <v>0</v>
      </c>
      <c r="H1945">
        <f t="shared" si="739"/>
        <v>0</v>
      </c>
      <c r="I1945" cm="1">
        <f t="array" ref="I1945">+INDEX('Muertes-PROV'!$C$3:$GE$16,$C1945+1,$F1945)</f>
        <v>0</v>
      </c>
      <c r="J1945">
        <f t="shared" si="740"/>
        <v>0</v>
      </c>
      <c r="K1945" cm="1">
        <f t="array" ref="K1945">+INDEX('rECUPERA-prov'!$C$3:$LA$16,$C1945+1,$F1945)</f>
        <v>0</v>
      </c>
      <c r="L1945">
        <f t="shared" si="741"/>
        <v>0</v>
      </c>
      <c r="M1945">
        <f t="shared" si="723"/>
        <v>0</v>
      </c>
      <c r="N1945">
        <f t="shared" si="742"/>
        <v>0</v>
      </c>
      <c r="O1945" s="57">
        <f t="shared" si="724"/>
        <v>0</v>
      </c>
      <c r="P1945" s="57">
        <f t="shared" si="725"/>
        <v>0</v>
      </c>
      <c r="Q1945" s="57">
        <f t="shared" si="726"/>
        <v>0</v>
      </c>
      <c r="R1945" s="57">
        <f t="shared" si="727"/>
        <v>0</v>
      </c>
      <c r="S1945" s="57">
        <f t="shared" si="728"/>
        <v>0</v>
      </c>
      <c r="T1945" s="57">
        <f t="shared" si="729"/>
        <v>0</v>
      </c>
      <c r="U1945" s="57">
        <f t="shared" si="730"/>
        <v>0</v>
      </c>
      <c r="V1945" s="58">
        <f t="shared" si="731"/>
        <v>0</v>
      </c>
      <c r="W1945" s="58">
        <f t="shared" si="732"/>
        <v>0</v>
      </c>
      <c r="X1945" s="58">
        <f t="shared" si="733"/>
        <v>0</v>
      </c>
      <c r="Y1945" s="58">
        <f t="shared" si="734"/>
        <v>0</v>
      </c>
      <c r="Z1945">
        <f t="shared" si="743"/>
        <v>10001</v>
      </c>
    </row>
    <row r="1946" spans="1:26" x14ac:dyDescent="0.3">
      <c r="A1946" s="56" t="str">
        <f t="shared" si="720"/>
        <v>OUT TIME</v>
      </c>
      <c r="B1946" s="56" t="str">
        <f t="shared" si="737"/>
        <v>ultimo</v>
      </c>
      <c r="C1946" s="55">
        <f t="shared" si="738"/>
        <v>6</v>
      </c>
      <c r="D1946" t="str">
        <f t="shared" si="738"/>
        <v>Herrera</v>
      </c>
      <c r="E1946" s="23">
        <f t="shared" si="721"/>
        <v>44134</v>
      </c>
      <c r="F1946" s="54">
        <f t="shared" si="722"/>
        <v>150</v>
      </c>
      <c r="G1946" cm="1">
        <f t="array" ref="G1946">+INDEX('Casos ACUM Prov'!$CK$3:$OM$16,'TODO PROVINCIA'!C1946+1,'TODO PROVINCIA'!F1946)</f>
        <v>0</v>
      </c>
      <c r="H1946">
        <f t="shared" si="739"/>
        <v>0</v>
      </c>
      <c r="I1946" cm="1">
        <f t="array" ref="I1946">+INDEX('Muertes-PROV'!$C$3:$GE$16,$C1946+1,$F1946)</f>
        <v>0</v>
      </c>
      <c r="J1946">
        <f t="shared" si="740"/>
        <v>0</v>
      </c>
      <c r="K1946" cm="1">
        <f t="array" ref="K1946">+INDEX('rECUPERA-prov'!$C$3:$LA$16,$C1946+1,$F1946)</f>
        <v>0</v>
      </c>
      <c r="L1946">
        <f t="shared" si="741"/>
        <v>0</v>
      </c>
      <c r="M1946">
        <f t="shared" si="723"/>
        <v>0</v>
      </c>
      <c r="N1946">
        <f t="shared" si="742"/>
        <v>0</v>
      </c>
      <c r="O1946" s="57">
        <f t="shared" si="724"/>
        <v>0</v>
      </c>
      <c r="P1946" s="57">
        <f t="shared" si="725"/>
        <v>0</v>
      </c>
      <c r="Q1946" s="57">
        <f t="shared" si="726"/>
        <v>0</v>
      </c>
      <c r="R1946" s="57">
        <f t="shared" si="727"/>
        <v>0</v>
      </c>
      <c r="S1946" s="57">
        <f t="shared" si="728"/>
        <v>0</v>
      </c>
      <c r="T1946" s="57">
        <f t="shared" si="729"/>
        <v>0</v>
      </c>
      <c r="U1946" s="57">
        <f t="shared" si="730"/>
        <v>0</v>
      </c>
      <c r="V1946" s="58">
        <f t="shared" si="731"/>
        <v>0</v>
      </c>
      <c r="W1946" s="58">
        <f t="shared" si="732"/>
        <v>0</v>
      </c>
      <c r="X1946" s="58">
        <f t="shared" si="733"/>
        <v>0</v>
      </c>
      <c r="Y1946" s="58">
        <f t="shared" si="734"/>
        <v>0</v>
      </c>
      <c r="Z1946">
        <f t="shared" si="743"/>
        <v>33109</v>
      </c>
    </row>
    <row r="1947" spans="1:26" x14ac:dyDescent="0.3">
      <c r="A1947" s="56" t="str">
        <f t="shared" si="720"/>
        <v>OUT TIME</v>
      </c>
      <c r="B1947" s="56" t="str">
        <f t="shared" si="737"/>
        <v>ultimo</v>
      </c>
      <c r="C1947" s="55">
        <f t="shared" si="738"/>
        <v>7</v>
      </c>
      <c r="D1947" t="str">
        <f t="shared" si="738"/>
        <v>Los Santos</v>
      </c>
      <c r="E1947" s="23">
        <f t="shared" si="721"/>
        <v>44134</v>
      </c>
      <c r="F1947" s="54">
        <f t="shared" si="722"/>
        <v>150</v>
      </c>
      <c r="G1947" cm="1">
        <f t="array" ref="G1947">+INDEX('Casos ACUM Prov'!$CK$3:$OM$16,'TODO PROVINCIA'!C1947+1,'TODO PROVINCIA'!F1947)</f>
        <v>0</v>
      </c>
      <c r="H1947">
        <f t="shared" si="739"/>
        <v>0</v>
      </c>
      <c r="I1947" cm="1">
        <f t="array" ref="I1947">+INDEX('Muertes-PROV'!$C$3:$GE$16,$C1947+1,$F1947)</f>
        <v>0</v>
      </c>
      <c r="J1947">
        <f t="shared" si="740"/>
        <v>0</v>
      </c>
      <c r="K1947" cm="1">
        <f t="array" ref="K1947">+INDEX('rECUPERA-prov'!$C$3:$LA$16,$C1947+1,$F1947)</f>
        <v>0</v>
      </c>
      <c r="L1947">
        <f t="shared" si="741"/>
        <v>0</v>
      </c>
      <c r="M1947">
        <f t="shared" si="723"/>
        <v>0</v>
      </c>
      <c r="N1947">
        <f t="shared" si="742"/>
        <v>0</v>
      </c>
      <c r="O1947" s="57">
        <f t="shared" si="724"/>
        <v>0</v>
      </c>
      <c r="P1947" s="57">
        <f t="shared" si="725"/>
        <v>0</v>
      </c>
      <c r="Q1947" s="57">
        <f t="shared" si="726"/>
        <v>0</v>
      </c>
      <c r="R1947" s="57">
        <f t="shared" si="727"/>
        <v>0</v>
      </c>
      <c r="S1947" s="57">
        <f t="shared" si="728"/>
        <v>0</v>
      </c>
      <c r="T1947" s="57">
        <f t="shared" si="729"/>
        <v>0</v>
      </c>
      <c r="U1947" s="57">
        <f t="shared" si="730"/>
        <v>0</v>
      </c>
      <c r="V1947" s="58">
        <f t="shared" si="731"/>
        <v>0</v>
      </c>
      <c r="W1947" s="58">
        <f t="shared" si="732"/>
        <v>0</v>
      </c>
      <c r="X1947" s="58">
        <f t="shared" si="733"/>
        <v>0</v>
      </c>
      <c r="Y1947" s="58">
        <f t="shared" si="734"/>
        <v>0</v>
      </c>
      <c r="Z1947">
        <f t="shared" si="743"/>
        <v>156747</v>
      </c>
    </row>
    <row r="1948" spans="1:26" x14ac:dyDescent="0.3">
      <c r="A1948" s="56" t="str">
        <f t="shared" si="720"/>
        <v>OUT TIME</v>
      </c>
      <c r="B1948" s="56" t="str">
        <f t="shared" si="737"/>
        <v>ultimo</v>
      </c>
      <c r="C1948" s="55">
        <f t="shared" ref="C1948:D1963" si="744">+C1935</f>
        <v>8</v>
      </c>
      <c r="D1948" t="str">
        <f t="shared" si="744"/>
        <v>Panamá</v>
      </c>
      <c r="E1948" s="23">
        <f t="shared" si="721"/>
        <v>44134</v>
      </c>
      <c r="F1948" s="54">
        <f t="shared" si="722"/>
        <v>150</v>
      </c>
      <c r="G1948" cm="1">
        <f t="array" ref="G1948">+INDEX('Casos ACUM Prov'!$CK$3:$OM$16,'TODO PROVINCIA'!C1948+1,'TODO PROVINCIA'!F1948)</f>
        <v>0</v>
      </c>
      <c r="H1948">
        <f t="shared" si="739"/>
        <v>0</v>
      </c>
      <c r="I1948" cm="1">
        <f t="array" ref="I1948">+INDEX('Muertes-PROV'!$C$3:$GE$16,$C1948+1,$F1948)</f>
        <v>0</v>
      </c>
      <c r="J1948">
        <f t="shared" si="740"/>
        <v>0</v>
      </c>
      <c r="K1948" cm="1">
        <f t="array" ref="K1948">+INDEX('rECUPERA-prov'!$C$3:$LA$16,$C1948+1,$F1948)</f>
        <v>0</v>
      </c>
      <c r="L1948">
        <f t="shared" si="741"/>
        <v>0</v>
      </c>
      <c r="M1948">
        <f t="shared" si="723"/>
        <v>0</v>
      </c>
      <c r="N1948">
        <f t="shared" si="742"/>
        <v>0</v>
      </c>
      <c r="O1948" s="57">
        <f t="shared" si="724"/>
        <v>0</v>
      </c>
      <c r="P1948" s="57">
        <f t="shared" si="725"/>
        <v>0</v>
      </c>
      <c r="Q1948" s="57">
        <f t="shared" si="726"/>
        <v>0</v>
      </c>
      <c r="R1948" s="57">
        <f t="shared" si="727"/>
        <v>0</v>
      </c>
      <c r="S1948" s="57">
        <f t="shared" si="728"/>
        <v>0</v>
      </c>
      <c r="T1948" s="57">
        <f t="shared" si="729"/>
        <v>0</v>
      </c>
      <c r="U1948" s="57">
        <f t="shared" si="730"/>
        <v>0</v>
      </c>
      <c r="V1948" s="58">
        <f t="shared" si="731"/>
        <v>0</v>
      </c>
      <c r="W1948" s="58">
        <f t="shared" si="732"/>
        <v>0</v>
      </c>
      <c r="X1948" s="58">
        <f t="shared" si="733"/>
        <v>0</v>
      </c>
      <c r="Y1948" s="58">
        <f t="shared" si="734"/>
        <v>0</v>
      </c>
      <c r="Z1948">
        <f t="shared" si="743"/>
        <v>109955</v>
      </c>
    </row>
    <row r="1949" spans="1:26" x14ac:dyDescent="0.3">
      <c r="A1949" s="56" t="str">
        <f t="shared" ref="A1949:A2012" si="745">+IFERROR(IF(AND(G1949=0,K1949=0,I1949=0),"OUT TIME","ON"),"OUT TIME")</f>
        <v>OUT TIME</v>
      </c>
      <c r="B1949" s="56" t="str">
        <f t="shared" si="737"/>
        <v>ultimo</v>
      </c>
      <c r="C1949" s="55">
        <f t="shared" si="744"/>
        <v>9</v>
      </c>
      <c r="D1949" t="str">
        <f t="shared" si="744"/>
        <v>Veraguas</v>
      </c>
      <c r="E1949" s="23">
        <f t="shared" ref="E1949:E2012" si="746">+IF(C1949=1,E1948+1,E1948)</f>
        <v>44134</v>
      </c>
      <c r="F1949" s="54">
        <f t="shared" ref="F1949:F2012" si="747">+IF(C1949=1,F1948+1,F1948)</f>
        <v>150</v>
      </c>
      <c r="G1949" cm="1">
        <f t="array" ref="G1949">+INDEX('Casos ACUM Prov'!$CK$3:$OM$16,'TODO PROVINCIA'!C1949+1,'TODO PROVINCIA'!F1949)</f>
        <v>0</v>
      </c>
      <c r="H1949">
        <f t="shared" si="739"/>
        <v>0</v>
      </c>
      <c r="I1949" cm="1">
        <f t="array" ref="I1949">+INDEX('Muertes-PROV'!$C$3:$GE$16,$C1949+1,$F1949)</f>
        <v>0</v>
      </c>
      <c r="J1949">
        <f t="shared" si="740"/>
        <v>0</v>
      </c>
      <c r="K1949" cm="1">
        <f t="array" ref="K1949">+INDEX('rECUPERA-prov'!$C$3:$LA$16,$C1949+1,$F1949)</f>
        <v>0</v>
      </c>
      <c r="L1949">
        <f t="shared" si="741"/>
        <v>0</v>
      </c>
      <c r="M1949">
        <f t="shared" ref="M1949:M2012" si="748">+G1949-I1949-K1949</f>
        <v>0</v>
      </c>
      <c r="N1949">
        <f t="shared" si="742"/>
        <v>0</v>
      </c>
      <c r="O1949" s="57">
        <f t="shared" ref="O1949:O2012" si="749">+IFERROR(I1949/G1949,0)</f>
        <v>0</v>
      </c>
      <c r="P1949" s="57">
        <f t="shared" ref="P1949:P2012" si="750">+IFERROR(K1949/G1949,0)</f>
        <v>0</v>
      </c>
      <c r="Q1949" s="57">
        <f t="shared" ref="Q1949:Q2012" si="751">+IFERROR(M1949/G1949,0)</f>
        <v>0</v>
      </c>
      <c r="R1949" s="57">
        <f t="shared" ref="R1949:R2012" si="752">+IFERROR(H1949/G1949,0)</f>
        <v>0</v>
      </c>
      <c r="S1949" s="57">
        <f t="shared" ref="S1949:S2012" si="753">+IFERROR(J1949/I1949,0)</f>
        <v>0</v>
      </c>
      <c r="T1949" s="57">
        <f t="shared" ref="T1949:T2012" si="754">+IFERROR(L1949/K1949,0)</f>
        <v>0</v>
      </c>
      <c r="U1949" s="57">
        <f t="shared" ref="U1949:U2012" si="755">+IFERROR(N1949/M1949,0)</f>
        <v>0</v>
      </c>
      <c r="V1949" s="58">
        <f t="shared" ref="V1949:V2012" si="756">+G1949/($Z1949/1000000)</f>
        <v>0</v>
      </c>
      <c r="W1949" s="58">
        <f t="shared" ref="W1949:W2012" si="757">+I1949/($Z1949/1000000)</f>
        <v>0</v>
      </c>
      <c r="X1949" s="58">
        <f t="shared" ref="X1949:X2012" si="758">+K1949/($Z1949/1000000)</f>
        <v>0</v>
      </c>
      <c r="Y1949" s="58">
        <f t="shared" ref="Y1949:Y2012" si="759">+M1949/($Z1949/1000000)</f>
        <v>0</v>
      </c>
      <c r="Z1949">
        <f t="shared" si="743"/>
        <v>109955</v>
      </c>
    </row>
    <row r="1950" spans="1:26" x14ac:dyDescent="0.3">
      <c r="A1950" s="56" t="str">
        <f t="shared" si="745"/>
        <v>OUT TIME</v>
      </c>
      <c r="B1950" s="56" t="str">
        <f t="shared" si="737"/>
        <v>ultimo</v>
      </c>
      <c r="C1950" s="55">
        <f t="shared" si="744"/>
        <v>10</v>
      </c>
      <c r="D1950" t="str">
        <f t="shared" si="744"/>
        <v>Comarca Kuna Yala</v>
      </c>
      <c r="E1950" s="23">
        <f t="shared" si="746"/>
        <v>44134</v>
      </c>
      <c r="F1950" s="54">
        <f t="shared" si="747"/>
        <v>150</v>
      </c>
      <c r="G1950" cm="1">
        <f t="array" ref="G1950">+INDEX('Casos ACUM Prov'!$CK$3:$OM$16,'TODO PROVINCIA'!C1950+1,'TODO PROVINCIA'!F1950)</f>
        <v>0</v>
      </c>
      <c r="H1950">
        <f t="shared" si="739"/>
        <v>0</v>
      </c>
      <c r="I1950" cm="1">
        <f t="array" ref="I1950">+INDEX('Muertes-PROV'!$C$3:$GE$16,$C1950+1,$F1950)</f>
        <v>0</v>
      </c>
      <c r="J1950">
        <f t="shared" si="740"/>
        <v>0</v>
      </c>
      <c r="K1950" cm="1">
        <f t="array" ref="K1950">+INDEX('rECUPERA-prov'!$C$3:$LA$16,$C1950+1,$F1950)</f>
        <v>0</v>
      </c>
      <c r="L1950">
        <f t="shared" si="741"/>
        <v>0</v>
      </c>
      <c r="M1950">
        <f t="shared" si="748"/>
        <v>0</v>
      </c>
      <c r="N1950">
        <f t="shared" si="742"/>
        <v>0</v>
      </c>
      <c r="O1950" s="57">
        <f t="shared" si="749"/>
        <v>0</v>
      </c>
      <c r="P1950" s="57">
        <f t="shared" si="750"/>
        <v>0</v>
      </c>
      <c r="Q1950" s="57">
        <f t="shared" si="751"/>
        <v>0</v>
      </c>
      <c r="R1950" s="57">
        <f t="shared" si="752"/>
        <v>0</v>
      </c>
      <c r="S1950" s="57">
        <f t="shared" si="753"/>
        <v>0</v>
      </c>
      <c r="T1950" s="57">
        <f t="shared" si="754"/>
        <v>0</v>
      </c>
      <c r="U1950" s="57">
        <f t="shared" si="755"/>
        <v>0</v>
      </c>
      <c r="V1950" s="58">
        <f t="shared" si="756"/>
        <v>0</v>
      </c>
      <c r="W1950" s="58">
        <f t="shared" si="757"/>
        <v>0</v>
      </c>
      <c r="X1950" s="58">
        <f t="shared" si="758"/>
        <v>0</v>
      </c>
      <c r="Y1950" s="58">
        <f t="shared" si="759"/>
        <v>0</v>
      </c>
      <c r="Z1950">
        <f t="shared" si="743"/>
        <v>89592</v>
      </c>
    </row>
    <row r="1951" spans="1:26" x14ac:dyDescent="0.3">
      <c r="A1951" s="56" t="str">
        <f t="shared" si="745"/>
        <v>OUT TIME</v>
      </c>
      <c r="B1951" s="56" t="str">
        <f t="shared" si="737"/>
        <v>ultimo</v>
      </c>
      <c r="C1951" s="55">
        <f t="shared" si="744"/>
        <v>11</v>
      </c>
      <c r="D1951" t="str">
        <f t="shared" si="744"/>
        <v>Comarca Emberá Wounaán</v>
      </c>
      <c r="E1951" s="23">
        <f t="shared" si="746"/>
        <v>44134</v>
      </c>
      <c r="F1951" s="54">
        <f t="shared" si="747"/>
        <v>150</v>
      </c>
      <c r="G1951" cm="1">
        <f t="array" ref="G1951">+INDEX('Casos ACUM Prov'!$CK$3:$OM$16,'TODO PROVINCIA'!C1951+1,'TODO PROVINCIA'!F1951)</f>
        <v>0</v>
      </c>
      <c r="H1951">
        <f t="shared" si="739"/>
        <v>0</v>
      </c>
      <c r="I1951" cm="1">
        <f t="array" ref="I1951">+INDEX('Muertes-PROV'!$C$3:$GE$16,$C1951+1,$F1951)</f>
        <v>0</v>
      </c>
      <c r="J1951">
        <f t="shared" si="740"/>
        <v>0</v>
      </c>
      <c r="K1951" cm="1">
        <f t="array" ref="K1951">+INDEX('rECUPERA-prov'!$C$3:$LA$16,$C1951+1,$F1951)</f>
        <v>0</v>
      </c>
      <c r="L1951">
        <f t="shared" si="741"/>
        <v>0</v>
      </c>
      <c r="M1951">
        <f t="shared" si="748"/>
        <v>0</v>
      </c>
      <c r="N1951">
        <f t="shared" si="742"/>
        <v>0</v>
      </c>
      <c r="O1951" s="57">
        <f t="shared" si="749"/>
        <v>0</v>
      </c>
      <c r="P1951" s="57">
        <f t="shared" si="750"/>
        <v>0</v>
      </c>
      <c r="Q1951" s="57">
        <f t="shared" si="751"/>
        <v>0</v>
      </c>
      <c r="R1951" s="57">
        <f t="shared" si="752"/>
        <v>0</v>
      </c>
      <c r="S1951" s="57">
        <f t="shared" si="753"/>
        <v>0</v>
      </c>
      <c r="T1951" s="57">
        <f t="shared" si="754"/>
        <v>0</v>
      </c>
      <c r="U1951" s="57">
        <f t="shared" si="755"/>
        <v>0</v>
      </c>
      <c r="V1951" s="58">
        <f t="shared" si="756"/>
        <v>0</v>
      </c>
      <c r="W1951" s="58">
        <f t="shared" si="757"/>
        <v>0</v>
      </c>
      <c r="X1951" s="58">
        <f t="shared" si="758"/>
        <v>0</v>
      </c>
      <c r="Y1951" s="58">
        <f t="shared" si="759"/>
        <v>0</v>
      </c>
      <c r="Z1951">
        <f t="shared" si="743"/>
        <v>1249032</v>
      </c>
    </row>
    <row r="1952" spans="1:26" x14ac:dyDescent="0.3">
      <c r="A1952" s="56" t="str">
        <f t="shared" si="745"/>
        <v>OUT TIME</v>
      </c>
      <c r="B1952" s="56" t="str">
        <f t="shared" si="737"/>
        <v>ultimo</v>
      </c>
      <c r="C1952" s="55">
        <f t="shared" si="744"/>
        <v>12</v>
      </c>
      <c r="D1952" t="str">
        <f t="shared" si="744"/>
        <v>Comarca Ngäbe Buglé</v>
      </c>
      <c r="E1952" s="23">
        <f t="shared" si="746"/>
        <v>44134</v>
      </c>
      <c r="F1952" s="54">
        <f t="shared" si="747"/>
        <v>150</v>
      </c>
      <c r="G1952" cm="1">
        <f t="array" ref="G1952">+INDEX('Casos ACUM Prov'!$CK$3:$OM$16,'TODO PROVINCIA'!C1952+1,'TODO PROVINCIA'!F1952)</f>
        <v>0</v>
      </c>
      <c r="H1952">
        <f t="shared" si="739"/>
        <v>0</v>
      </c>
      <c r="I1952" cm="1">
        <f t="array" ref="I1952">+INDEX('Muertes-PROV'!$C$3:$GE$16,$C1952+1,$F1952)</f>
        <v>0</v>
      </c>
      <c r="J1952">
        <f t="shared" si="740"/>
        <v>0</v>
      </c>
      <c r="K1952" cm="1">
        <f t="array" ref="K1952">+INDEX('rECUPERA-prov'!$C$3:$LA$16,$C1952+1,$F1952)</f>
        <v>0</v>
      </c>
      <c r="L1952">
        <f t="shared" si="741"/>
        <v>0</v>
      </c>
      <c r="M1952">
        <f t="shared" si="748"/>
        <v>0</v>
      </c>
      <c r="N1952">
        <f t="shared" si="742"/>
        <v>0</v>
      </c>
      <c r="O1952" s="57">
        <f t="shared" si="749"/>
        <v>0</v>
      </c>
      <c r="P1952" s="57">
        <f t="shared" si="750"/>
        <v>0</v>
      </c>
      <c r="Q1952" s="57">
        <f t="shared" si="751"/>
        <v>0</v>
      </c>
      <c r="R1952" s="57">
        <f t="shared" si="752"/>
        <v>0</v>
      </c>
      <c r="S1952" s="57">
        <f t="shared" si="753"/>
        <v>0</v>
      </c>
      <c r="T1952" s="57">
        <f t="shared" si="754"/>
        <v>0</v>
      </c>
      <c r="U1952" s="57">
        <f t="shared" si="755"/>
        <v>0</v>
      </c>
      <c r="V1952" s="58">
        <f t="shared" si="756"/>
        <v>0</v>
      </c>
      <c r="W1952" s="58">
        <f t="shared" si="757"/>
        <v>0</v>
      </c>
      <c r="X1952" s="58">
        <f t="shared" si="758"/>
        <v>0</v>
      </c>
      <c r="Y1952" s="58">
        <f t="shared" si="759"/>
        <v>0</v>
      </c>
      <c r="Z1952">
        <f t="shared" si="743"/>
        <v>464038</v>
      </c>
    </row>
    <row r="1953" spans="1:26" x14ac:dyDescent="0.3">
      <c r="A1953" s="56" t="str">
        <f t="shared" si="745"/>
        <v>OUT TIME</v>
      </c>
      <c r="B1953" s="56" t="str">
        <f t="shared" si="737"/>
        <v>ultimo</v>
      </c>
      <c r="C1953" s="55">
        <f t="shared" si="744"/>
        <v>13</v>
      </c>
      <c r="D1953" t="str">
        <f t="shared" si="744"/>
        <v>Panamá Oeste</v>
      </c>
      <c r="E1953" s="23">
        <f t="shared" si="746"/>
        <v>44134</v>
      </c>
      <c r="F1953" s="54">
        <f t="shared" si="747"/>
        <v>150</v>
      </c>
      <c r="G1953" cm="1">
        <f t="array" ref="G1953">+INDEX('Casos ACUM Prov'!$CK$3:$OM$16,'TODO PROVINCIA'!C1953+1,'TODO PROVINCIA'!F1953)</f>
        <v>0</v>
      </c>
      <c r="H1953">
        <f t="shared" si="739"/>
        <v>0</v>
      </c>
      <c r="I1953" cm="1">
        <f t="array" ref="I1953">+INDEX('Muertes-PROV'!$C$3:$GE$16,$C1953+1,$F1953)</f>
        <v>0</v>
      </c>
      <c r="J1953">
        <f t="shared" si="740"/>
        <v>0</v>
      </c>
      <c r="K1953" cm="1">
        <f t="array" ref="K1953">+INDEX('rECUPERA-prov'!$C$3:$LA$16,$C1953+1,$F1953)</f>
        <v>0</v>
      </c>
      <c r="L1953">
        <f t="shared" si="741"/>
        <v>0</v>
      </c>
      <c r="M1953">
        <f t="shared" si="748"/>
        <v>0</v>
      </c>
      <c r="N1953">
        <f t="shared" si="742"/>
        <v>0</v>
      </c>
      <c r="O1953" s="57">
        <f t="shared" si="749"/>
        <v>0</v>
      </c>
      <c r="P1953" s="57">
        <f t="shared" si="750"/>
        <v>0</v>
      </c>
      <c r="Q1953" s="57">
        <f t="shared" si="751"/>
        <v>0</v>
      </c>
      <c r="R1953" s="57">
        <f t="shared" si="752"/>
        <v>0</v>
      </c>
      <c r="S1953" s="57">
        <f t="shared" si="753"/>
        <v>0</v>
      </c>
      <c r="T1953" s="57">
        <f t="shared" si="754"/>
        <v>0</v>
      </c>
      <c r="U1953" s="57">
        <f t="shared" si="755"/>
        <v>0</v>
      </c>
      <c r="V1953" s="58">
        <f t="shared" si="756"/>
        <v>0</v>
      </c>
      <c r="W1953" s="58">
        <f t="shared" si="757"/>
        <v>0</v>
      </c>
      <c r="X1953" s="58">
        <f t="shared" si="758"/>
        <v>0</v>
      </c>
      <c r="Y1953" s="58">
        <f t="shared" si="759"/>
        <v>0</v>
      </c>
      <c r="Z1953">
        <f t="shared" si="743"/>
        <v>226991</v>
      </c>
    </row>
    <row r="1954" spans="1:26" x14ac:dyDescent="0.3">
      <c r="A1954" s="56" t="str">
        <f t="shared" si="745"/>
        <v>OUT TIME</v>
      </c>
      <c r="B1954" s="56" t="str">
        <f t="shared" si="737"/>
        <v>ultimo</v>
      </c>
      <c r="C1954" s="55">
        <f t="shared" si="744"/>
        <v>1</v>
      </c>
      <c r="D1954" t="str">
        <f t="shared" si="744"/>
        <v>Bocas del Toro</v>
      </c>
      <c r="E1954" s="23">
        <f t="shared" si="746"/>
        <v>44135</v>
      </c>
      <c r="F1954" s="54">
        <f t="shared" si="747"/>
        <v>151</v>
      </c>
      <c r="G1954" cm="1">
        <f t="array" ref="G1954">+INDEX('Casos ACUM Prov'!$CK$3:$OM$16,'TODO PROVINCIA'!C1954+1,'TODO PROVINCIA'!F1954)</f>
        <v>0</v>
      </c>
      <c r="H1954">
        <f t="shared" si="739"/>
        <v>0</v>
      </c>
      <c r="I1954" cm="1">
        <f t="array" ref="I1954">+INDEX('Muertes-PROV'!$C$3:$GE$16,$C1954+1,$F1954)</f>
        <v>0</v>
      </c>
      <c r="J1954">
        <f t="shared" si="740"/>
        <v>0</v>
      </c>
      <c r="K1954" cm="1">
        <f t="array" ref="K1954">+INDEX('rECUPERA-prov'!$C$3:$LA$16,$C1954+1,$F1954)</f>
        <v>0</v>
      </c>
      <c r="L1954">
        <f t="shared" si="741"/>
        <v>0</v>
      </c>
      <c r="M1954">
        <f t="shared" si="748"/>
        <v>0</v>
      </c>
      <c r="N1954">
        <f t="shared" si="742"/>
        <v>0</v>
      </c>
      <c r="O1954" s="57">
        <f t="shared" si="749"/>
        <v>0</v>
      </c>
      <c r="P1954" s="57">
        <f t="shared" si="750"/>
        <v>0</v>
      </c>
      <c r="Q1954" s="57">
        <f t="shared" si="751"/>
        <v>0</v>
      </c>
      <c r="R1954" s="57">
        <f t="shared" si="752"/>
        <v>0</v>
      </c>
      <c r="S1954" s="57">
        <f t="shared" si="753"/>
        <v>0</v>
      </c>
      <c r="T1954" s="57">
        <f t="shared" si="754"/>
        <v>0</v>
      </c>
      <c r="U1954" s="57">
        <f t="shared" si="755"/>
        <v>0</v>
      </c>
      <c r="V1954" s="58">
        <f t="shared" si="756"/>
        <v>0</v>
      </c>
      <c r="W1954" s="58">
        <f t="shared" si="757"/>
        <v>0</v>
      </c>
      <c r="X1954" s="58">
        <f t="shared" si="758"/>
        <v>0</v>
      </c>
      <c r="Y1954" s="58">
        <f t="shared" si="759"/>
        <v>0</v>
      </c>
      <c r="Z1954">
        <f t="shared" si="743"/>
        <v>125461</v>
      </c>
    </row>
    <row r="1955" spans="1:26" x14ac:dyDescent="0.3">
      <c r="A1955" s="56" t="str">
        <f t="shared" si="745"/>
        <v>OUT TIME</v>
      </c>
      <c r="B1955" s="56" t="str">
        <f t="shared" si="737"/>
        <v>ultimo</v>
      </c>
      <c r="C1955" s="55">
        <f t="shared" si="744"/>
        <v>2</v>
      </c>
      <c r="D1955" t="str">
        <f t="shared" si="744"/>
        <v>Coclé</v>
      </c>
      <c r="E1955" s="23">
        <f t="shared" si="746"/>
        <v>44135</v>
      </c>
      <c r="F1955" s="54">
        <f t="shared" si="747"/>
        <v>151</v>
      </c>
      <c r="G1955" cm="1">
        <f t="array" ref="G1955">+INDEX('Casos ACUM Prov'!$CK$3:$OM$16,'TODO PROVINCIA'!C1955+1,'TODO PROVINCIA'!F1955)</f>
        <v>0</v>
      </c>
      <c r="H1955">
        <f t="shared" si="739"/>
        <v>0</v>
      </c>
      <c r="I1955" cm="1">
        <f t="array" ref="I1955">+INDEX('Muertes-PROV'!$C$3:$GE$16,$C1955+1,$F1955)</f>
        <v>0</v>
      </c>
      <c r="J1955">
        <f t="shared" si="740"/>
        <v>0</v>
      </c>
      <c r="K1955" cm="1">
        <f t="array" ref="K1955">+INDEX('rECUPERA-prov'!$C$3:$LA$16,$C1955+1,$F1955)</f>
        <v>0</v>
      </c>
      <c r="L1955">
        <f t="shared" si="741"/>
        <v>0</v>
      </c>
      <c r="M1955">
        <f t="shared" si="748"/>
        <v>0</v>
      </c>
      <c r="N1955">
        <f t="shared" si="742"/>
        <v>0</v>
      </c>
      <c r="O1955" s="57">
        <f t="shared" si="749"/>
        <v>0</v>
      </c>
      <c r="P1955" s="57">
        <f t="shared" si="750"/>
        <v>0</v>
      </c>
      <c r="Q1955" s="57">
        <f t="shared" si="751"/>
        <v>0</v>
      </c>
      <c r="R1955" s="57">
        <f t="shared" si="752"/>
        <v>0</v>
      </c>
      <c r="S1955" s="57">
        <f t="shared" si="753"/>
        <v>0</v>
      </c>
      <c r="T1955" s="57">
        <f t="shared" si="754"/>
        <v>0</v>
      </c>
      <c r="U1955" s="57">
        <f t="shared" si="755"/>
        <v>0</v>
      </c>
      <c r="V1955" s="58">
        <f t="shared" si="756"/>
        <v>0</v>
      </c>
      <c r="W1955" s="58">
        <f t="shared" si="757"/>
        <v>0</v>
      </c>
      <c r="X1955" s="58">
        <f t="shared" si="758"/>
        <v>0</v>
      </c>
      <c r="Y1955" s="58">
        <f t="shared" si="759"/>
        <v>0</v>
      </c>
      <c r="Z1955">
        <f t="shared" si="743"/>
        <v>416873</v>
      </c>
    </row>
    <row r="1956" spans="1:26" x14ac:dyDescent="0.3">
      <c r="A1956" s="56" t="str">
        <f t="shared" si="745"/>
        <v>OUT TIME</v>
      </c>
      <c r="B1956" s="56" t="str">
        <f t="shared" si="737"/>
        <v>ultimo</v>
      </c>
      <c r="C1956" s="55">
        <f t="shared" si="744"/>
        <v>3</v>
      </c>
      <c r="D1956" t="str">
        <f t="shared" si="744"/>
        <v>Colón</v>
      </c>
      <c r="E1956" s="23">
        <f t="shared" si="746"/>
        <v>44135</v>
      </c>
      <c r="F1956" s="54">
        <f t="shared" si="747"/>
        <v>151</v>
      </c>
      <c r="G1956" cm="1">
        <f t="array" ref="G1956">+INDEX('Casos ACUM Prov'!$CK$3:$OM$16,'TODO PROVINCIA'!C1956+1,'TODO PROVINCIA'!F1956)</f>
        <v>0</v>
      </c>
      <c r="H1956">
        <f t="shared" si="739"/>
        <v>0</v>
      </c>
      <c r="I1956" cm="1">
        <f t="array" ref="I1956">+INDEX('Muertes-PROV'!$C$3:$GE$16,$C1956+1,$F1956)</f>
        <v>0</v>
      </c>
      <c r="J1956">
        <f t="shared" si="740"/>
        <v>0</v>
      </c>
      <c r="K1956" cm="1">
        <f t="array" ref="K1956">+INDEX('rECUPERA-prov'!$C$3:$LA$16,$C1956+1,$F1956)</f>
        <v>0</v>
      </c>
      <c r="L1956">
        <f t="shared" si="741"/>
        <v>0</v>
      </c>
      <c r="M1956">
        <f t="shared" si="748"/>
        <v>0</v>
      </c>
      <c r="N1956">
        <f t="shared" si="742"/>
        <v>0</v>
      </c>
      <c r="O1956" s="57">
        <f t="shared" si="749"/>
        <v>0</v>
      </c>
      <c r="P1956" s="57">
        <f t="shared" si="750"/>
        <v>0</v>
      </c>
      <c r="Q1956" s="57">
        <f t="shared" si="751"/>
        <v>0</v>
      </c>
      <c r="R1956" s="57">
        <f t="shared" si="752"/>
        <v>0</v>
      </c>
      <c r="S1956" s="57">
        <f t="shared" si="753"/>
        <v>0</v>
      </c>
      <c r="T1956" s="57">
        <f t="shared" si="754"/>
        <v>0</v>
      </c>
      <c r="U1956" s="57">
        <f t="shared" si="755"/>
        <v>0</v>
      </c>
      <c r="V1956" s="58">
        <f t="shared" si="756"/>
        <v>0</v>
      </c>
      <c r="W1956" s="58">
        <f t="shared" si="757"/>
        <v>0</v>
      </c>
      <c r="X1956" s="58">
        <f t="shared" si="758"/>
        <v>0</v>
      </c>
      <c r="Y1956" s="58">
        <f t="shared" si="759"/>
        <v>0</v>
      </c>
      <c r="Z1956">
        <f t="shared" si="743"/>
        <v>233708</v>
      </c>
    </row>
    <row r="1957" spans="1:26" x14ac:dyDescent="0.3">
      <c r="A1957" s="56" t="str">
        <f t="shared" si="745"/>
        <v>OUT TIME</v>
      </c>
      <c r="B1957" s="56" t="str">
        <f t="shared" si="737"/>
        <v>ultimo</v>
      </c>
      <c r="C1957" s="55">
        <f t="shared" si="744"/>
        <v>4</v>
      </c>
      <c r="D1957" t="str">
        <f t="shared" si="744"/>
        <v>Chiriquí</v>
      </c>
      <c r="E1957" s="23">
        <f t="shared" si="746"/>
        <v>44135</v>
      </c>
      <c r="F1957" s="54">
        <f t="shared" si="747"/>
        <v>151</v>
      </c>
      <c r="G1957" cm="1">
        <f t="array" ref="G1957">+INDEX('Casos ACUM Prov'!$CK$3:$OM$16,'TODO PROVINCIA'!C1957+1,'TODO PROVINCIA'!F1957)</f>
        <v>0</v>
      </c>
      <c r="H1957">
        <f t="shared" si="739"/>
        <v>0</v>
      </c>
      <c r="I1957" cm="1">
        <f t="array" ref="I1957">+INDEX('Muertes-PROV'!$C$3:$GE$16,$C1957+1,$F1957)</f>
        <v>0</v>
      </c>
      <c r="J1957">
        <f t="shared" si="740"/>
        <v>0</v>
      </c>
      <c r="K1957" cm="1">
        <f t="array" ref="K1957">+INDEX('rECUPERA-prov'!$C$3:$LA$16,$C1957+1,$F1957)</f>
        <v>0</v>
      </c>
      <c r="L1957">
        <f t="shared" si="741"/>
        <v>0</v>
      </c>
      <c r="M1957">
        <f t="shared" si="748"/>
        <v>0</v>
      </c>
      <c r="N1957">
        <f t="shared" si="742"/>
        <v>0</v>
      </c>
      <c r="O1957" s="57">
        <f t="shared" si="749"/>
        <v>0</v>
      </c>
      <c r="P1957" s="57">
        <f t="shared" si="750"/>
        <v>0</v>
      </c>
      <c r="Q1957" s="57">
        <f t="shared" si="751"/>
        <v>0</v>
      </c>
      <c r="R1957" s="57">
        <f t="shared" si="752"/>
        <v>0</v>
      </c>
      <c r="S1957" s="57">
        <f t="shared" si="753"/>
        <v>0</v>
      </c>
      <c r="T1957" s="57">
        <f t="shared" si="754"/>
        <v>0</v>
      </c>
      <c r="U1957" s="57">
        <f t="shared" si="755"/>
        <v>0</v>
      </c>
      <c r="V1957" s="58">
        <f t="shared" si="756"/>
        <v>0</v>
      </c>
      <c r="W1957" s="58">
        <f t="shared" si="757"/>
        <v>0</v>
      </c>
      <c r="X1957" s="58">
        <f t="shared" si="758"/>
        <v>0</v>
      </c>
      <c r="Y1957" s="58">
        <f t="shared" si="759"/>
        <v>0</v>
      </c>
      <c r="Z1957">
        <f t="shared" si="743"/>
        <v>241928</v>
      </c>
    </row>
    <row r="1958" spans="1:26" x14ac:dyDescent="0.3">
      <c r="A1958" s="56" t="str">
        <f t="shared" si="745"/>
        <v>OUT TIME</v>
      </c>
      <c r="B1958" s="56" t="str">
        <f t="shared" si="737"/>
        <v>ultimo</v>
      </c>
      <c r="C1958" s="55">
        <f t="shared" si="744"/>
        <v>5</v>
      </c>
      <c r="D1958" t="str">
        <f t="shared" si="744"/>
        <v>Darién</v>
      </c>
      <c r="E1958" s="23">
        <f t="shared" si="746"/>
        <v>44135</v>
      </c>
      <c r="F1958" s="54">
        <f t="shared" si="747"/>
        <v>151</v>
      </c>
      <c r="G1958" cm="1">
        <f t="array" ref="G1958">+INDEX('Casos ACUM Prov'!$CK$3:$OM$16,'TODO PROVINCIA'!C1958+1,'TODO PROVINCIA'!F1958)</f>
        <v>0</v>
      </c>
      <c r="H1958">
        <f t="shared" si="739"/>
        <v>0</v>
      </c>
      <c r="I1958" cm="1">
        <f t="array" ref="I1958">+INDEX('Muertes-PROV'!$C$3:$GE$16,$C1958+1,$F1958)</f>
        <v>0</v>
      </c>
      <c r="J1958">
        <f t="shared" si="740"/>
        <v>0</v>
      </c>
      <c r="K1958" cm="1">
        <f t="array" ref="K1958">+INDEX('rECUPERA-prov'!$C$3:$LA$16,$C1958+1,$F1958)</f>
        <v>0</v>
      </c>
      <c r="L1958">
        <f t="shared" si="741"/>
        <v>0</v>
      </c>
      <c r="M1958">
        <f t="shared" si="748"/>
        <v>0</v>
      </c>
      <c r="N1958">
        <f t="shared" si="742"/>
        <v>0</v>
      </c>
      <c r="O1958" s="57">
        <f t="shared" si="749"/>
        <v>0</v>
      </c>
      <c r="P1958" s="57">
        <f t="shared" si="750"/>
        <v>0</v>
      </c>
      <c r="Q1958" s="57">
        <f t="shared" si="751"/>
        <v>0</v>
      </c>
      <c r="R1958" s="57">
        <f t="shared" si="752"/>
        <v>0</v>
      </c>
      <c r="S1958" s="57">
        <f t="shared" si="753"/>
        <v>0</v>
      </c>
      <c r="T1958" s="57">
        <f t="shared" si="754"/>
        <v>0</v>
      </c>
      <c r="U1958" s="57">
        <f t="shared" si="755"/>
        <v>0</v>
      </c>
      <c r="V1958" s="58">
        <f t="shared" si="756"/>
        <v>0</v>
      </c>
      <c r="W1958" s="58">
        <f t="shared" si="757"/>
        <v>0</v>
      </c>
      <c r="X1958" s="58">
        <f t="shared" si="758"/>
        <v>0</v>
      </c>
      <c r="Y1958" s="58">
        <f t="shared" si="759"/>
        <v>0</v>
      </c>
      <c r="Z1958">
        <f t="shared" si="743"/>
        <v>10001</v>
      </c>
    </row>
    <row r="1959" spans="1:26" x14ac:dyDescent="0.3">
      <c r="A1959" s="56" t="str">
        <f t="shared" si="745"/>
        <v>OUT TIME</v>
      </c>
      <c r="B1959" s="56" t="str">
        <f t="shared" si="737"/>
        <v>ultimo</v>
      </c>
      <c r="C1959" s="55">
        <f t="shared" si="744"/>
        <v>6</v>
      </c>
      <c r="D1959" t="str">
        <f t="shared" si="744"/>
        <v>Herrera</v>
      </c>
      <c r="E1959" s="23">
        <f t="shared" si="746"/>
        <v>44135</v>
      </c>
      <c r="F1959" s="54">
        <f t="shared" si="747"/>
        <v>151</v>
      </c>
      <c r="G1959" cm="1">
        <f t="array" ref="G1959">+INDEX('Casos ACUM Prov'!$CK$3:$OM$16,'TODO PROVINCIA'!C1959+1,'TODO PROVINCIA'!F1959)</f>
        <v>0</v>
      </c>
      <c r="H1959">
        <f t="shared" si="739"/>
        <v>0</v>
      </c>
      <c r="I1959" cm="1">
        <f t="array" ref="I1959">+INDEX('Muertes-PROV'!$C$3:$GE$16,$C1959+1,$F1959)</f>
        <v>0</v>
      </c>
      <c r="J1959">
        <f t="shared" si="740"/>
        <v>0</v>
      </c>
      <c r="K1959" cm="1">
        <f t="array" ref="K1959">+INDEX('rECUPERA-prov'!$C$3:$LA$16,$C1959+1,$F1959)</f>
        <v>0</v>
      </c>
      <c r="L1959">
        <f t="shared" si="741"/>
        <v>0</v>
      </c>
      <c r="M1959">
        <f t="shared" si="748"/>
        <v>0</v>
      </c>
      <c r="N1959">
        <f t="shared" si="742"/>
        <v>0</v>
      </c>
      <c r="O1959" s="57">
        <f t="shared" si="749"/>
        <v>0</v>
      </c>
      <c r="P1959" s="57">
        <f t="shared" si="750"/>
        <v>0</v>
      </c>
      <c r="Q1959" s="57">
        <f t="shared" si="751"/>
        <v>0</v>
      </c>
      <c r="R1959" s="57">
        <f t="shared" si="752"/>
        <v>0</v>
      </c>
      <c r="S1959" s="57">
        <f t="shared" si="753"/>
        <v>0</v>
      </c>
      <c r="T1959" s="57">
        <f t="shared" si="754"/>
        <v>0</v>
      </c>
      <c r="U1959" s="57">
        <f t="shared" si="755"/>
        <v>0</v>
      </c>
      <c r="V1959" s="58">
        <f t="shared" si="756"/>
        <v>0</v>
      </c>
      <c r="W1959" s="58">
        <f t="shared" si="757"/>
        <v>0</v>
      </c>
      <c r="X1959" s="58">
        <f t="shared" si="758"/>
        <v>0</v>
      </c>
      <c r="Y1959" s="58">
        <f t="shared" si="759"/>
        <v>0</v>
      </c>
      <c r="Z1959">
        <f t="shared" si="743"/>
        <v>33109</v>
      </c>
    </row>
    <row r="1960" spans="1:26" x14ac:dyDescent="0.3">
      <c r="A1960" s="56" t="str">
        <f t="shared" si="745"/>
        <v>OUT TIME</v>
      </c>
      <c r="B1960" s="56" t="str">
        <f t="shared" si="737"/>
        <v>ultimo</v>
      </c>
      <c r="C1960" s="55">
        <f t="shared" si="744"/>
        <v>7</v>
      </c>
      <c r="D1960" t="str">
        <f t="shared" si="744"/>
        <v>Los Santos</v>
      </c>
      <c r="E1960" s="23">
        <f t="shared" si="746"/>
        <v>44135</v>
      </c>
      <c r="F1960" s="54">
        <f t="shared" si="747"/>
        <v>151</v>
      </c>
      <c r="G1960" cm="1">
        <f t="array" ref="G1960">+INDEX('Casos ACUM Prov'!$CK$3:$OM$16,'TODO PROVINCIA'!C1960+1,'TODO PROVINCIA'!F1960)</f>
        <v>0</v>
      </c>
      <c r="H1960">
        <f t="shared" si="739"/>
        <v>0</v>
      </c>
      <c r="I1960" cm="1">
        <f t="array" ref="I1960">+INDEX('Muertes-PROV'!$C$3:$GE$16,$C1960+1,$F1960)</f>
        <v>0</v>
      </c>
      <c r="J1960">
        <f t="shared" si="740"/>
        <v>0</v>
      </c>
      <c r="K1960" cm="1">
        <f t="array" ref="K1960">+INDEX('rECUPERA-prov'!$C$3:$LA$16,$C1960+1,$F1960)</f>
        <v>0</v>
      </c>
      <c r="L1960">
        <f t="shared" si="741"/>
        <v>0</v>
      </c>
      <c r="M1960">
        <f t="shared" si="748"/>
        <v>0</v>
      </c>
      <c r="N1960">
        <f t="shared" si="742"/>
        <v>0</v>
      </c>
      <c r="O1960" s="57">
        <f t="shared" si="749"/>
        <v>0</v>
      </c>
      <c r="P1960" s="57">
        <f t="shared" si="750"/>
        <v>0</v>
      </c>
      <c r="Q1960" s="57">
        <f t="shared" si="751"/>
        <v>0</v>
      </c>
      <c r="R1960" s="57">
        <f t="shared" si="752"/>
        <v>0</v>
      </c>
      <c r="S1960" s="57">
        <f t="shared" si="753"/>
        <v>0</v>
      </c>
      <c r="T1960" s="57">
        <f t="shared" si="754"/>
        <v>0</v>
      </c>
      <c r="U1960" s="57">
        <f t="shared" si="755"/>
        <v>0</v>
      </c>
      <c r="V1960" s="58">
        <f t="shared" si="756"/>
        <v>0</v>
      </c>
      <c r="W1960" s="58">
        <f t="shared" si="757"/>
        <v>0</v>
      </c>
      <c r="X1960" s="58">
        <f t="shared" si="758"/>
        <v>0</v>
      </c>
      <c r="Y1960" s="58">
        <f t="shared" si="759"/>
        <v>0</v>
      </c>
      <c r="Z1960">
        <f t="shared" si="743"/>
        <v>156747</v>
      </c>
    </row>
    <row r="1961" spans="1:26" x14ac:dyDescent="0.3">
      <c r="A1961" s="56" t="str">
        <f t="shared" si="745"/>
        <v>OUT TIME</v>
      </c>
      <c r="B1961" s="56" t="str">
        <f t="shared" si="737"/>
        <v>ultimo</v>
      </c>
      <c r="C1961" s="55">
        <f t="shared" si="744"/>
        <v>8</v>
      </c>
      <c r="D1961" t="str">
        <f t="shared" si="744"/>
        <v>Panamá</v>
      </c>
      <c r="E1961" s="23">
        <f t="shared" si="746"/>
        <v>44135</v>
      </c>
      <c r="F1961" s="54">
        <f t="shared" si="747"/>
        <v>151</v>
      </c>
      <c r="G1961" cm="1">
        <f t="array" ref="G1961">+INDEX('Casos ACUM Prov'!$CK$3:$OM$16,'TODO PROVINCIA'!C1961+1,'TODO PROVINCIA'!F1961)</f>
        <v>0</v>
      </c>
      <c r="H1961">
        <f t="shared" si="739"/>
        <v>0</v>
      </c>
      <c r="I1961" cm="1">
        <f t="array" ref="I1961">+INDEX('Muertes-PROV'!$C$3:$GE$16,$C1961+1,$F1961)</f>
        <v>0</v>
      </c>
      <c r="J1961">
        <f t="shared" si="740"/>
        <v>0</v>
      </c>
      <c r="K1961" cm="1">
        <f t="array" ref="K1961">+INDEX('rECUPERA-prov'!$C$3:$LA$16,$C1961+1,$F1961)</f>
        <v>0</v>
      </c>
      <c r="L1961">
        <f t="shared" si="741"/>
        <v>0</v>
      </c>
      <c r="M1961">
        <f t="shared" si="748"/>
        <v>0</v>
      </c>
      <c r="N1961">
        <f t="shared" si="742"/>
        <v>0</v>
      </c>
      <c r="O1961" s="57">
        <f t="shared" si="749"/>
        <v>0</v>
      </c>
      <c r="P1961" s="57">
        <f t="shared" si="750"/>
        <v>0</v>
      </c>
      <c r="Q1961" s="57">
        <f t="shared" si="751"/>
        <v>0</v>
      </c>
      <c r="R1961" s="57">
        <f t="shared" si="752"/>
        <v>0</v>
      </c>
      <c r="S1961" s="57">
        <f t="shared" si="753"/>
        <v>0</v>
      </c>
      <c r="T1961" s="57">
        <f t="shared" si="754"/>
        <v>0</v>
      </c>
      <c r="U1961" s="57">
        <f t="shared" si="755"/>
        <v>0</v>
      </c>
      <c r="V1961" s="58">
        <f t="shared" si="756"/>
        <v>0</v>
      </c>
      <c r="W1961" s="58">
        <f t="shared" si="757"/>
        <v>0</v>
      </c>
      <c r="X1961" s="58">
        <f t="shared" si="758"/>
        <v>0</v>
      </c>
      <c r="Y1961" s="58">
        <f t="shared" si="759"/>
        <v>0</v>
      </c>
      <c r="Z1961">
        <f t="shared" si="743"/>
        <v>109955</v>
      </c>
    </row>
    <row r="1962" spans="1:26" x14ac:dyDescent="0.3">
      <c r="A1962" s="56" t="str">
        <f t="shared" si="745"/>
        <v>OUT TIME</v>
      </c>
      <c r="B1962" s="56" t="str">
        <f t="shared" si="737"/>
        <v>ultimo</v>
      </c>
      <c r="C1962" s="55">
        <f t="shared" si="744"/>
        <v>9</v>
      </c>
      <c r="D1962" t="str">
        <f t="shared" si="744"/>
        <v>Veraguas</v>
      </c>
      <c r="E1962" s="23">
        <f t="shared" si="746"/>
        <v>44135</v>
      </c>
      <c r="F1962" s="54">
        <f t="shared" si="747"/>
        <v>151</v>
      </c>
      <c r="G1962" cm="1">
        <f t="array" ref="G1962">+INDEX('Casos ACUM Prov'!$CK$3:$OM$16,'TODO PROVINCIA'!C1962+1,'TODO PROVINCIA'!F1962)</f>
        <v>0</v>
      </c>
      <c r="H1962">
        <f t="shared" si="739"/>
        <v>0</v>
      </c>
      <c r="I1962" cm="1">
        <f t="array" ref="I1962">+INDEX('Muertes-PROV'!$C$3:$GE$16,$C1962+1,$F1962)</f>
        <v>0</v>
      </c>
      <c r="J1962">
        <f t="shared" si="740"/>
        <v>0</v>
      </c>
      <c r="K1962" cm="1">
        <f t="array" ref="K1962">+INDEX('rECUPERA-prov'!$C$3:$LA$16,$C1962+1,$F1962)</f>
        <v>0</v>
      </c>
      <c r="L1962">
        <f t="shared" si="741"/>
        <v>0</v>
      </c>
      <c r="M1962">
        <f t="shared" si="748"/>
        <v>0</v>
      </c>
      <c r="N1962">
        <f t="shared" si="742"/>
        <v>0</v>
      </c>
      <c r="O1962" s="57">
        <f t="shared" si="749"/>
        <v>0</v>
      </c>
      <c r="P1962" s="57">
        <f t="shared" si="750"/>
        <v>0</v>
      </c>
      <c r="Q1962" s="57">
        <f t="shared" si="751"/>
        <v>0</v>
      </c>
      <c r="R1962" s="57">
        <f t="shared" si="752"/>
        <v>0</v>
      </c>
      <c r="S1962" s="57">
        <f t="shared" si="753"/>
        <v>0</v>
      </c>
      <c r="T1962" s="57">
        <f t="shared" si="754"/>
        <v>0</v>
      </c>
      <c r="U1962" s="57">
        <f t="shared" si="755"/>
        <v>0</v>
      </c>
      <c r="V1962" s="58">
        <f t="shared" si="756"/>
        <v>0</v>
      </c>
      <c r="W1962" s="58">
        <f t="shared" si="757"/>
        <v>0</v>
      </c>
      <c r="X1962" s="58">
        <f t="shared" si="758"/>
        <v>0</v>
      </c>
      <c r="Y1962" s="58">
        <f t="shared" si="759"/>
        <v>0</v>
      </c>
      <c r="Z1962">
        <f t="shared" si="743"/>
        <v>109955</v>
      </c>
    </row>
    <row r="1963" spans="1:26" x14ac:dyDescent="0.3">
      <c r="A1963" s="56" t="str">
        <f t="shared" si="745"/>
        <v>OUT TIME</v>
      </c>
      <c r="B1963" s="56" t="str">
        <f t="shared" si="737"/>
        <v>ultimo</v>
      </c>
      <c r="C1963" s="55">
        <f t="shared" si="744"/>
        <v>10</v>
      </c>
      <c r="D1963" t="str">
        <f t="shared" si="744"/>
        <v>Comarca Kuna Yala</v>
      </c>
      <c r="E1963" s="23">
        <f t="shared" si="746"/>
        <v>44135</v>
      </c>
      <c r="F1963" s="54">
        <f t="shared" si="747"/>
        <v>151</v>
      </c>
      <c r="G1963" cm="1">
        <f t="array" ref="G1963">+INDEX('Casos ACUM Prov'!$CK$3:$OM$16,'TODO PROVINCIA'!C1963+1,'TODO PROVINCIA'!F1963)</f>
        <v>0</v>
      </c>
      <c r="H1963">
        <f t="shared" si="739"/>
        <v>0</v>
      </c>
      <c r="I1963" cm="1">
        <f t="array" ref="I1963">+INDEX('Muertes-PROV'!$C$3:$GE$16,$C1963+1,$F1963)</f>
        <v>0</v>
      </c>
      <c r="J1963">
        <f t="shared" si="740"/>
        <v>0</v>
      </c>
      <c r="K1963" cm="1">
        <f t="array" ref="K1963">+INDEX('rECUPERA-prov'!$C$3:$LA$16,$C1963+1,$F1963)</f>
        <v>0</v>
      </c>
      <c r="L1963">
        <f t="shared" si="741"/>
        <v>0</v>
      </c>
      <c r="M1963">
        <f t="shared" si="748"/>
        <v>0</v>
      </c>
      <c r="N1963">
        <f t="shared" si="742"/>
        <v>0</v>
      </c>
      <c r="O1963" s="57">
        <f t="shared" si="749"/>
        <v>0</v>
      </c>
      <c r="P1963" s="57">
        <f t="shared" si="750"/>
        <v>0</v>
      </c>
      <c r="Q1963" s="57">
        <f t="shared" si="751"/>
        <v>0</v>
      </c>
      <c r="R1963" s="57">
        <f t="shared" si="752"/>
        <v>0</v>
      </c>
      <c r="S1963" s="57">
        <f t="shared" si="753"/>
        <v>0</v>
      </c>
      <c r="T1963" s="57">
        <f t="shared" si="754"/>
        <v>0</v>
      </c>
      <c r="U1963" s="57">
        <f t="shared" si="755"/>
        <v>0</v>
      </c>
      <c r="V1963" s="58">
        <f t="shared" si="756"/>
        <v>0</v>
      </c>
      <c r="W1963" s="58">
        <f t="shared" si="757"/>
        <v>0</v>
      </c>
      <c r="X1963" s="58">
        <f t="shared" si="758"/>
        <v>0</v>
      </c>
      <c r="Y1963" s="58">
        <f t="shared" si="759"/>
        <v>0</v>
      </c>
      <c r="Z1963">
        <f t="shared" si="743"/>
        <v>89592</v>
      </c>
    </row>
    <row r="1964" spans="1:26" x14ac:dyDescent="0.3">
      <c r="A1964" s="56" t="str">
        <f t="shared" si="745"/>
        <v>OUT TIME</v>
      </c>
      <c r="B1964" s="56" t="str">
        <f t="shared" si="737"/>
        <v>ultimo</v>
      </c>
      <c r="C1964" s="55">
        <f t="shared" ref="C1964:D1979" si="760">+C1951</f>
        <v>11</v>
      </c>
      <c r="D1964" t="str">
        <f t="shared" si="760"/>
        <v>Comarca Emberá Wounaán</v>
      </c>
      <c r="E1964" s="23">
        <f t="shared" si="746"/>
        <v>44135</v>
      </c>
      <c r="F1964" s="54">
        <f t="shared" si="747"/>
        <v>151</v>
      </c>
      <c r="G1964" cm="1">
        <f t="array" ref="G1964">+INDEX('Casos ACUM Prov'!$CK$3:$OM$16,'TODO PROVINCIA'!C1964+1,'TODO PROVINCIA'!F1964)</f>
        <v>0</v>
      </c>
      <c r="H1964">
        <f t="shared" si="739"/>
        <v>0</v>
      </c>
      <c r="I1964" cm="1">
        <f t="array" ref="I1964">+INDEX('Muertes-PROV'!$C$3:$GE$16,$C1964+1,$F1964)</f>
        <v>0</v>
      </c>
      <c r="J1964">
        <f t="shared" si="740"/>
        <v>0</v>
      </c>
      <c r="K1964" cm="1">
        <f t="array" ref="K1964">+INDEX('rECUPERA-prov'!$C$3:$LA$16,$C1964+1,$F1964)</f>
        <v>0</v>
      </c>
      <c r="L1964">
        <f t="shared" si="741"/>
        <v>0</v>
      </c>
      <c r="M1964">
        <f t="shared" si="748"/>
        <v>0</v>
      </c>
      <c r="N1964">
        <f t="shared" si="742"/>
        <v>0</v>
      </c>
      <c r="O1964" s="57">
        <f t="shared" si="749"/>
        <v>0</v>
      </c>
      <c r="P1964" s="57">
        <f t="shared" si="750"/>
        <v>0</v>
      </c>
      <c r="Q1964" s="57">
        <f t="shared" si="751"/>
        <v>0</v>
      </c>
      <c r="R1964" s="57">
        <f t="shared" si="752"/>
        <v>0</v>
      </c>
      <c r="S1964" s="57">
        <f t="shared" si="753"/>
        <v>0</v>
      </c>
      <c r="T1964" s="57">
        <f t="shared" si="754"/>
        <v>0</v>
      </c>
      <c r="U1964" s="57">
        <f t="shared" si="755"/>
        <v>0</v>
      </c>
      <c r="V1964" s="58">
        <f t="shared" si="756"/>
        <v>0</v>
      </c>
      <c r="W1964" s="58">
        <f t="shared" si="757"/>
        <v>0</v>
      </c>
      <c r="X1964" s="58">
        <f t="shared" si="758"/>
        <v>0</v>
      </c>
      <c r="Y1964" s="58">
        <f t="shared" si="759"/>
        <v>0</v>
      </c>
      <c r="Z1964">
        <f t="shared" si="743"/>
        <v>1249032</v>
      </c>
    </row>
    <row r="1965" spans="1:26" x14ac:dyDescent="0.3">
      <c r="A1965" s="56" t="str">
        <f t="shared" si="745"/>
        <v>OUT TIME</v>
      </c>
      <c r="B1965" s="56" t="str">
        <f t="shared" si="737"/>
        <v>ultimo</v>
      </c>
      <c r="C1965" s="55">
        <f t="shared" si="760"/>
        <v>12</v>
      </c>
      <c r="D1965" t="str">
        <f t="shared" si="760"/>
        <v>Comarca Ngäbe Buglé</v>
      </c>
      <c r="E1965" s="23">
        <f t="shared" si="746"/>
        <v>44135</v>
      </c>
      <c r="F1965" s="54">
        <f t="shared" si="747"/>
        <v>151</v>
      </c>
      <c r="G1965" cm="1">
        <f t="array" ref="G1965">+INDEX('Casos ACUM Prov'!$CK$3:$OM$16,'TODO PROVINCIA'!C1965+1,'TODO PROVINCIA'!F1965)</f>
        <v>0</v>
      </c>
      <c r="H1965">
        <f t="shared" si="739"/>
        <v>0</v>
      </c>
      <c r="I1965" cm="1">
        <f t="array" ref="I1965">+INDEX('Muertes-PROV'!$C$3:$GE$16,$C1965+1,$F1965)</f>
        <v>0</v>
      </c>
      <c r="J1965">
        <f t="shared" si="740"/>
        <v>0</v>
      </c>
      <c r="K1965" cm="1">
        <f t="array" ref="K1965">+INDEX('rECUPERA-prov'!$C$3:$LA$16,$C1965+1,$F1965)</f>
        <v>0</v>
      </c>
      <c r="L1965">
        <f t="shared" si="741"/>
        <v>0</v>
      </c>
      <c r="M1965">
        <f t="shared" si="748"/>
        <v>0</v>
      </c>
      <c r="N1965">
        <f t="shared" si="742"/>
        <v>0</v>
      </c>
      <c r="O1965" s="57">
        <f t="shared" si="749"/>
        <v>0</v>
      </c>
      <c r="P1965" s="57">
        <f t="shared" si="750"/>
        <v>0</v>
      </c>
      <c r="Q1965" s="57">
        <f t="shared" si="751"/>
        <v>0</v>
      </c>
      <c r="R1965" s="57">
        <f t="shared" si="752"/>
        <v>0</v>
      </c>
      <c r="S1965" s="57">
        <f t="shared" si="753"/>
        <v>0</v>
      </c>
      <c r="T1965" s="57">
        <f t="shared" si="754"/>
        <v>0</v>
      </c>
      <c r="U1965" s="57">
        <f t="shared" si="755"/>
        <v>0</v>
      </c>
      <c r="V1965" s="58">
        <f t="shared" si="756"/>
        <v>0</v>
      </c>
      <c r="W1965" s="58">
        <f t="shared" si="757"/>
        <v>0</v>
      </c>
      <c r="X1965" s="58">
        <f t="shared" si="758"/>
        <v>0</v>
      </c>
      <c r="Y1965" s="58">
        <f t="shared" si="759"/>
        <v>0</v>
      </c>
      <c r="Z1965">
        <f t="shared" si="743"/>
        <v>464038</v>
      </c>
    </row>
    <row r="1966" spans="1:26" x14ac:dyDescent="0.3">
      <c r="A1966" s="56" t="str">
        <f t="shared" si="745"/>
        <v>OUT TIME</v>
      </c>
      <c r="B1966" s="56" t="str">
        <f t="shared" si="737"/>
        <v>ultimo</v>
      </c>
      <c r="C1966" s="55">
        <f t="shared" si="760"/>
        <v>13</v>
      </c>
      <c r="D1966" t="str">
        <f t="shared" si="760"/>
        <v>Panamá Oeste</v>
      </c>
      <c r="E1966" s="23">
        <f t="shared" si="746"/>
        <v>44135</v>
      </c>
      <c r="F1966" s="54">
        <f t="shared" si="747"/>
        <v>151</v>
      </c>
      <c r="G1966" cm="1">
        <f t="array" ref="G1966">+INDEX('Casos ACUM Prov'!$CK$3:$OM$16,'TODO PROVINCIA'!C1966+1,'TODO PROVINCIA'!F1966)</f>
        <v>0</v>
      </c>
      <c r="H1966">
        <f t="shared" si="739"/>
        <v>0</v>
      </c>
      <c r="I1966" cm="1">
        <f t="array" ref="I1966">+INDEX('Muertes-PROV'!$C$3:$GE$16,$C1966+1,$F1966)</f>
        <v>0</v>
      </c>
      <c r="J1966">
        <f t="shared" si="740"/>
        <v>0</v>
      </c>
      <c r="K1966" cm="1">
        <f t="array" ref="K1966">+INDEX('rECUPERA-prov'!$C$3:$LA$16,$C1966+1,$F1966)</f>
        <v>0</v>
      </c>
      <c r="L1966">
        <f t="shared" si="741"/>
        <v>0</v>
      </c>
      <c r="M1966">
        <f t="shared" si="748"/>
        <v>0</v>
      </c>
      <c r="N1966">
        <f t="shared" si="742"/>
        <v>0</v>
      </c>
      <c r="O1966" s="57">
        <f t="shared" si="749"/>
        <v>0</v>
      </c>
      <c r="P1966" s="57">
        <f t="shared" si="750"/>
        <v>0</v>
      </c>
      <c r="Q1966" s="57">
        <f t="shared" si="751"/>
        <v>0</v>
      </c>
      <c r="R1966" s="57">
        <f t="shared" si="752"/>
        <v>0</v>
      </c>
      <c r="S1966" s="57">
        <f t="shared" si="753"/>
        <v>0</v>
      </c>
      <c r="T1966" s="57">
        <f t="shared" si="754"/>
        <v>0</v>
      </c>
      <c r="U1966" s="57">
        <f t="shared" si="755"/>
        <v>0</v>
      </c>
      <c r="V1966" s="58">
        <f t="shared" si="756"/>
        <v>0</v>
      </c>
      <c r="W1966" s="58">
        <f t="shared" si="757"/>
        <v>0</v>
      </c>
      <c r="X1966" s="58">
        <f t="shared" si="758"/>
        <v>0</v>
      </c>
      <c r="Y1966" s="58">
        <f t="shared" si="759"/>
        <v>0</v>
      </c>
      <c r="Z1966">
        <f t="shared" si="743"/>
        <v>226991</v>
      </c>
    </row>
    <row r="1967" spans="1:26" x14ac:dyDescent="0.3">
      <c r="A1967" s="56" t="str">
        <f t="shared" si="745"/>
        <v>OUT TIME</v>
      </c>
      <c r="B1967" s="56" t="str">
        <f t="shared" si="737"/>
        <v>ultimo</v>
      </c>
      <c r="C1967" s="55">
        <f t="shared" si="760"/>
        <v>1</v>
      </c>
      <c r="D1967" t="str">
        <f t="shared" si="760"/>
        <v>Bocas del Toro</v>
      </c>
      <c r="E1967" s="23">
        <f t="shared" si="746"/>
        <v>44136</v>
      </c>
      <c r="F1967" s="54">
        <f t="shared" si="747"/>
        <v>152</v>
      </c>
      <c r="G1967" cm="1">
        <f t="array" ref="G1967">+INDEX('Casos ACUM Prov'!$CK$3:$OM$16,'TODO PROVINCIA'!C1967+1,'TODO PROVINCIA'!F1967)</f>
        <v>0</v>
      </c>
      <c r="H1967">
        <f t="shared" si="739"/>
        <v>0</v>
      </c>
      <c r="I1967" cm="1">
        <f t="array" ref="I1967">+INDEX('Muertes-PROV'!$C$3:$GE$16,$C1967+1,$F1967)</f>
        <v>0</v>
      </c>
      <c r="J1967">
        <f t="shared" si="740"/>
        <v>0</v>
      </c>
      <c r="K1967" cm="1">
        <f t="array" ref="K1967">+INDEX('rECUPERA-prov'!$C$3:$LA$16,$C1967+1,$F1967)</f>
        <v>0</v>
      </c>
      <c r="L1967">
        <f t="shared" si="741"/>
        <v>0</v>
      </c>
      <c r="M1967">
        <f t="shared" si="748"/>
        <v>0</v>
      </c>
      <c r="N1967">
        <f t="shared" si="742"/>
        <v>0</v>
      </c>
      <c r="O1967" s="57">
        <f t="shared" si="749"/>
        <v>0</v>
      </c>
      <c r="P1967" s="57">
        <f t="shared" si="750"/>
        <v>0</v>
      </c>
      <c r="Q1967" s="57">
        <f t="shared" si="751"/>
        <v>0</v>
      </c>
      <c r="R1967" s="57">
        <f t="shared" si="752"/>
        <v>0</v>
      </c>
      <c r="S1967" s="57">
        <f t="shared" si="753"/>
        <v>0</v>
      </c>
      <c r="T1967" s="57">
        <f t="shared" si="754"/>
        <v>0</v>
      </c>
      <c r="U1967" s="57">
        <f t="shared" si="755"/>
        <v>0</v>
      </c>
      <c r="V1967" s="58">
        <f t="shared" si="756"/>
        <v>0</v>
      </c>
      <c r="W1967" s="58">
        <f t="shared" si="757"/>
        <v>0</v>
      </c>
      <c r="X1967" s="58">
        <f t="shared" si="758"/>
        <v>0</v>
      </c>
      <c r="Y1967" s="58">
        <f t="shared" si="759"/>
        <v>0</v>
      </c>
      <c r="Z1967">
        <f t="shared" si="743"/>
        <v>125461</v>
      </c>
    </row>
    <row r="1968" spans="1:26" x14ac:dyDescent="0.3">
      <c r="A1968" s="56" t="str">
        <f t="shared" si="745"/>
        <v>OUT TIME</v>
      </c>
      <c r="B1968" s="56" t="str">
        <f t="shared" si="737"/>
        <v>ultimo</v>
      </c>
      <c r="C1968" s="55">
        <f t="shared" si="760"/>
        <v>2</v>
      </c>
      <c r="D1968" t="str">
        <f t="shared" si="760"/>
        <v>Coclé</v>
      </c>
      <c r="E1968" s="23">
        <f t="shared" si="746"/>
        <v>44136</v>
      </c>
      <c r="F1968" s="54">
        <f t="shared" si="747"/>
        <v>152</v>
      </c>
      <c r="G1968" cm="1">
        <f t="array" ref="G1968">+INDEX('Casos ACUM Prov'!$CK$3:$OM$16,'TODO PROVINCIA'!C1968+1,'TODO PROVINCIA'!F1968)</f>
        <v>0</v>
      </c>
      <c r="H1968">
        <f t="shared" si="739"/>
        <v>0</v>
      </c>
      <c r="I1968" cm="1">
        <f t="array" ref="I1968">+INDEX('Muertes-PROV'!$C$3:$GE$16,$C1968+1,$F1968)</f>
        <v>0</v>
      </c>
      <c r="J1968">
        <f t="shared" si="740"/>
        <v>0</v>
      </c>
      <c r="K1968" cm="1">
        <f t="array" ref="K1968">+INDEX('rECUPERA-prov'!$C$3:$LA$16,$C1968+1,$F1968)</f>
        <v>0</v>
      </c>
      <c r="L1968">
        <f t="shared" si="741"/>
        <v>0</v>
      </c>
      <c r="M1968">
        <f t="shared" si="748"/>
        <v>0</v>
      </c>
      <c r="N1968">
        <f t="shared" si="742"/>
        <v>0</v>
      </c>
      <c r="O1968" s="57">
        <f t="shared" si="749"/>
        <v>0</v>
      </c>
      <c r="P1968" s="57">
        <f t="shared" si="750"/>
        <v>0</v>
      </c>
      <c r="Q1968" s="57">
        <f t="shared" si="751"/>
        <v>0</v>
      </c>
      <c r="R1968" s="57">
        <f t="shared" si="752"/>
        <v>0</v>
      </c>
      <c r="S1968" s="57">
        <f t="shared" si="753"/>
        <v>0</v>
      </c>
      <c r="T1968" s="57">
        <f t="shared" si="754"/>
        <v>0</v>
      </c>
      <c r="U1968" s="57">
        <f t="shared" si="755"/>
        <v>0</v>
      </c>
      <c r="V1968" s="58">
        <f t="shared" si="756"/>
        <v>0</v>
      </c>
      <c r="W1968" s="58">
        <f t="shared" si="757"/>
        <v>0</v>
      </c>
      <c r="X1968" s="58">
        <f t="shared" si="758"/>
        <v>0</v>
      </c>
      <c r="Y1968" s="58">
        <f t="shared" si="759"/>
        <v>0</v>
      </c>
      <c r="Z1968">
        <f t="shared" si="743"/>
        <v>416873</v>
      </c>
    </row>
    <row r="1969" spans="1:26" x14ac:dyDescent="0.3">
      <c r="A1969" s="56" t="str">
        <f t="shared" si="745"/>
        <v>OUT TIME</v>
      </c>
      <c r="B1969" s="56" t="str">
        <f t="shared" si="737"/>
        <v>ultimo</v>
      </c>
      <c r="C1969" s="55">
        <f t="shared" si="760"/>
        <v>3</v>
      </c>
      <c r="D1969" t="str">
        <f t="shared" si="760"/>
        <v>Colón</v>
      </c>
      <c r="E1969" s="23">
        <f t="shared" si="746"/>
        <v>44136</v>
      </c>
      <c r="F1969" s="54">
        <f t="shared" si="747"/>
        <v>152</v>
      </c>
      <c r="G1969" cm="1">
        <f t="array" ref="G1969">+INDEX('Casos ACUM Prov'!$CK$3:$OM$16,'TODO PROVINCIA'!C1969+1,'TODO PROVINCIA'!F1969)</f>
        <v>0</v>
      </c>
      <c r="H1969">
        <f t="shared" si="739"/>
        <v>0</v>
      </c>
      <c r="I1969" cm="1">
        <f t="array" ref="I1969">+INDEX('Muertes-PROV'!$C$3:$GE$16,$C1969+1,$F1969)</f>
        <v>0</v>
      </c>
      <c r="J1969">
        <f t="shared" si="740"/>
        <v>0</v>
      </c>
      <c r="K1969" cm="1">
        <f t="array" ref="K1969">+INDEX('rECUPERA-prov'!$C$3:$LA$16,$C1969+1,$F1969)</f>
        <v>0</v>
      </c>
      <c r="L1969">
        <f t="shared" si="741"/>
        <v>0</v>
      </c>
      <c r="M1969">
        <f t="shared" si="748"/>
        <v>0</v>
      </c>
      <c r="N1969">
        <f t="shared" si="742"/>
        <v>0</v>
      </c>
      <c r="O1969" s="57">
        <f t="shared" si="749"/>
        <v>0</v>
      </c>
      <c r="P1969" s="57">
        <f t="shared" si="750"/>
        <v>0</v>
      </c>
      <c r="Q1969" s="57">
        <f t="shared" si="751"/>
        <v>0</v>
      </c>
      <c r="R1969" s="57">
        <f t="shared" si="752"/>
        <v>0</v>
      </c>
      <c r="S1969" s="57">
        <f t="shared" si="753"/>
        <v>0</v>
      </c>
      <c r="T1969" s="57">
        <f t="shared" si="754"/>
        <v>0</v>
      </c>
      <c r="U1969" s="57">
        <f t="shared" si="755"/>
        <v>0</v>
      </c>
      <c r="V1969" s="58">
        <f t="shared" si="756"/>
        <v>0</v>
      </c>
      <c r="W1969" s="58">
        <f t="shared" si="757"/>
        <v>0</v>
      </c>
      <c r="X1969" s="58">
        <f t="shared" si="758"/>
        <v>0</v>
      </c>
      <c r="Y1969" s="58">
        <f t="shared" si="759"/>
        <v>0</v>
      </c>
      <c r="Z1969">
        <f t="shared" si="743"/>
        <v>233708</v>
      </c>
    </row>
    <row r="1970" spans="1:26" x14ac:dyDescent="0.3">
      <c r="A1970" s="56" t="str">
        <f t="shared" si="745"/>
        <v>OUT TIME</v>
      </c>
      <c r="B1970" s="56" t="str">
        <f t="shared" si="737"/>
        <v>ultimo</v>
      </c>
      <c r="C1970" s="55">
        <f t="shared" si="760"/>
        <v>4</v>
      </c>
      <c r="D1970" t="str">
        <f t="shared" si="760"/>
        <v>Chiriquí</v>
      </c>
      <c r="E1970" s="23">
        <f t="shared" si="746"/>
        <v>44136</v>
      </c>
      <c r="F1970" s="54">
        <f t="shared" si="747"/>
        <v>152</v>
      </c>
      <c r="G1970" cm="1">
        <f t="array" ref="G1970">+INDEX('Casos ACUM Prov'!$CK$3:$OM$16,'TODO PROVINCIA'!C1970+1,'TODO PROVINCIA'!F1970)</f>
        <v>0</v>
      </c>
      <c r="H1970">
        <f t="shared" si="739"/>
        <v>0</v>
      </c>
      <c r="I1970" cm="1">
        <f t="array" ref="I1970">+INDEX('Muertes-PROV'!$C$3:$GE$16,$C1970+1,$F1970)</f>
        <v>0</v>
      </c>
      <c r="J1970">
        <f t="shared" si="740"/>
        <v>0</v>
      </c>
      <c r="K1970" cm="1">
        <f t="array" ref="K1970">+INDEX('rECUPERA-prov'!$C$3:$LA$16,$C1970+1,$F1970)</f>
        <v>0</v>
      </c>
      <c r="L1970">
        <f t="shared" si="741"/>
        <v>0</v>
      </c>
      <c r="M1970">
        <f t="shared" si="748"/>
        <v>0</v>
      </c>
      <c r="N1970">
        <f t="shared" si="742"/>
        <v>0</v>
      </c>
      <c r="O1970" s="57">
        <f t="shared" si="749"/>
        <v>0</v>
      </c>
      <c r="P1970" s="57">
        <f t="shared" si="750"/>
        <v>0</v>
      </c>
      <c r="Q1970" s="57">
        <f t="shared" si="751"/>
        <v>0</v>
      </c>
      <c r="R1970" s="57">
        <f t="shared" si="752"/>
        <v>0</v>
      </c>
      <c r="S1970" s="57">
        <f t="shared" si="753"/>
        <v>0</v>
      </c>
      <c r="T1970" s="57">
        <f t="shared" si="754"/>
        <v>0</v>
      </c>
      <c r="U1970" s="57">
        <f t="shared" si="755"/>
        <v>0</v>
      </c>
      <c r="V1970" s="58">
        <f t="shared" si="756"/>
        <v>0</v>
      </c>
      <c r="W1970" s="58">
        <f t="shared" si="757"/>
        <v>0</v>
      </c>
      <c r="X1970" s="58">
        <f t="shared" si="758"/>
        <v>0</v>
      </c>
      <c r="Y1970" s="58">
        <f t="shared" si="759"/>
        <v>0</v>
      </c>
      <c r="Z1970">
        <f t="shared" si="743"/>
        <v>241928</v>
      </c>
    </row>
    <row r="1971" spans="1:26" x14ac:dyDescent="0.3">
      <c r="A1971" s="56" t="str">
        <f t="shared" si="745"/>
        <v>OUT TIME</v>
      </c>
      <c r="B1971" s="56" t="str">
        <f t="shared" si="737"/>
        <v>ultimo</v>
      </c>
      <c r="C1971" s="55">
        <f t="shared" si="760"/>
        <v>5</v>
      </c>
      <c r="D1971" t="str">
        <f t="shared" si="760"/>
        <v>Darién</v>
      </c>
      <c r="E1971" s="23">
        <f t="shared" si="746"/>
        <v>44136</v>
      </c>
      <c r="F1971" s="54">
        <f t="shared" si="747"/>
        <v>152</v>
      </c>
      <c r="G1971" cm="1">
        <f t="array" ref="G1971">+INDEX('Casos ACUM Prov'!$CK$3:$OM$16,'TODO PROVINCIA'!C1971+1,'TODO PROVINCIA'!F1971)</f>
        <v>0</v>
      </c>
      <c r="H1971">
        <f t="shared" si="739"/>
        <v>0</v>
      </c>
      <c r="I1971" cm="1">
        <f t="array" ref="I1971">+INDEX('Muertes-PROV'!$C$3:$GE$16,$C1971+1,$F1971)</f>
        <v>0</v>
      </c>
      <c r="J1971">
        <f t="shared" si="740"/>
        <v>0</v>
      </c>
      <c r="K1971" cm="1">
        <f t="array" ref="K1971">+INDEX('rECUPERA-prov'!$C$3:$LA$16,$C1971+1,$F1971)</f>
        <v>0</v>
      </c>
      <c r="L1971">
        <f t="shared" si="741"/>
        <v>0</v>
      </c>
      <c r="M1971">
        <f t="shared" si="748"/>
        <v>0</v>
      </c>
      <c r="N1971">
        <f t="shared" si="742"/>
        <v>0</v>
      </c>
      <c r="O1971" s="57">
        <f t="shared" si="749"/>
        <v>0</v>
      </c>
      <c r="P1971" s="57">
        <f t="shared" si="750"/>
        <v>0</v>
      </c>
      <c r="Q1971" s="57">
        <f t="shared" si="751"/>
        <v>0</v>
      </c>
      <c r="R1971" s="57">
        <f t="shared" si="752"/>
        <v>0</v>
      </c>
      <c r="S1971" s="57">
        <f t="shared" si="753"/>
        <v>0</v>
      </c>
      <c r="T1971" s="57">
        <f t="shared" si="754"/>
        <v>0</v>
      </c>
      <c r="U1971" s="57">
        <f t="shared" si="755"/>
        <v>0</v>
      </c>
      <c r="V1971" s="58">
        <f t="shared" si="756"/>
        <v>0</v>
      </c>
      <c r="W1971" s="58">
        <f t="shared" si="757"/>
        <v>0</v>
      </c>
      <c r="X1971" s="58">
        <f t="shared" si="758"/>
        <v>0</v>
      </c>
      <c r="Y1971" s="58">
        <f t="shared" si="759"/>
        <v>0</v>
      </c>
      <c r="Z1971">
        <f t="shared" si="743"/>
        <v>10001</v>
      </c>
    </row>
    <row r="1972" spans="1:26" x14ac:dyDescent="0.3">
      <c r="A1972" s="56" t="str">
        <f t="shared" si="745"/>
        <v>OUT TIME</v>
      </c>
      <c r="B1972" s="56" t="str">
        <f t="shared" si="737"/>
        <v>ultimo</v>
      </c>
      <c r="C1972" s="55">
        <f t="shared" si="760"/>
        <v>6</v>
      </c>
      <c r="D1972" t="str">
        <f t="shared" si="760"/>
        <v>Herrera</v>
      </c>
      <c r="E1972" s="23">
        <f t="shared" si="746"/>
        <v>44136</v>
      </c>
      <c r="F1972" s="54">
        <f t="shared" si="747"/>
        <v>152</v>
      </c>
      <c r="G1972" cm="1">
        <f t="array" ref="G1972">+INDEX('Casos ACUM Prov'!$CK$3:$OM$16,'TODO PROVINCIA'!C1972+1,'TODO PROVINCIA'!F1972)</f>
        <v>0</v>
      </c>
      <c r="H1972">
        <f t="shared" si="739"/>
        <v>0</v>
      </c>
      <c r="I1972" cm="1">
        <f t="array" ref="I1972">+INDEX('Muertes-PROV'!$C$3:$GE$16,$C1972+1,$F1972)</f>
        <v>0</v>
      </c>
      <c r="J1972">
        <f t="shared" si="740"/>
        <v>0</v>
      </c>
      <c r="K1972" cm="1">
        <f t="array" ref="K1972">+INDEX('rECUPERA-prov'!$C$3:$LA$16,$C1972+1,$F1972)</f>
        <v>0</v>
      </c>
      <c r="L1972">
        <f t="shared" si="741"/>
        <v>0</v>
      </c>
      <c r="M1972">
        <f t="shared" si="748"/>
        <v>0</v>
      </c>
      <c r="N1972">
        <f t="shared" si="742"/>
        <v>0</v>
      </c>
      <c r="O1972" s="57">
        <f t="shared" si="749"/>
        <v>0</v>
      </c>
      <c r="P1972" s="57">
        <f t="shared" si="750"/>
        <v>0</v>
      </c>
      <c r="Q1972" s="57">
        <f t="shared" si="751"/>
        <v>0</v>
      </c>
      <c r="R1972" s="57">
        <f t="shared" si="752"/>
        <v>0</v>
      </c>
      <c r="S1972" s="57">
        <f t="shared" si="753"/>
        <v>0</v>
      </c>
      <c r="T1972" s="57">
        <f t="shared" si="754"/>
        <v>0</v>
      </c>
      <c r="U1972" s="57">
        <f t="shared" si="755"/>
        <v>0</v>
      </c>
      <c r="V1972" s="58">
        <f t="shared" si="756"/>
        <v>0</v>
      </c>
      <c r="W1972" s="58">
        <f t="shared" si="757"/>
        <v>0</v>
      </c>
      <c r="X1972" s="58">
        <f t="shared" si="758"/>
        <v>0</v>
      </c>
      <c r="Y1972" s="58">
        <f t="shared" si="759"/>
        <v>0</v>
      </c>
      <c r="Z1972">
        <f t="shared" si="743"/>
        <v>33109</v>
      </c>
    </row>
    <row r="1973" spans="1:26" x14ac:dyDescent="0.3">
      <c r="A1973" s="56" t="str">
        <f t="shared" si="745"/>
        <v>OUT TIME</v>
      </c>
      <c r="B1973" s="56" t="str">
        <f t="shared" si="737"/>
        <v>ultimo</v>
      </c>
      <c r="C1973" s="55">
        <f t="shared" si="760"/>
        <v>7</v>
      </c>
      <c r="D1973" t="str">
        <f t="shared" si="760"/>
        <v>Los Santos</v>
      </c>
      <c r="E1973" s="23">
        <f t="shared" si="746"/>
        <v>44136</v>
      </c>
      <c r="F1973" s="54">
        <f t="shared" si="747"/>
        <v>152</v>
      </c>
      <c r="G1973" cm="1">
        <f t="array" ref="G1973">+INDEX('Casos ACUM Prov'!$CK$3:$OM$16,'TODO PROVINCIA'!C1973+1,'TODO PROVINCIA'!F1973)</f>
        <v>0</v>
      </c>
      <c r="H1973">
        <f t="shared" si="739"/>
        <v>0</v>
      </c>
      <c r="I1973" cm="1">
        <f t="array" ref="I1973">+INDEX('Muertes-PROV'!$C$3:$GE$16,$C1973+1,$F1973)</f>
        <v>0</v>
      </c>
      <c r="J1973">
        <f t="shared" si="740"/>
        <v>0</v>
      </c>
      <c r="K1973" cm="1">
        <f t="array" ref="K1973">+INDEX('rECUPERA-prov'!$C$3:$LA$16,$C1973+1,$F1973)</f>
        <v>0</v>
      </c>
      <c r="L1973">
        <f t="shared" si="741"/>
        <v>0</v>
      </c>
      <c r="M1973">
        <f t="shared" si="748"/>
        <v>0</v>
      </c>
      <c r="N1973">
        <f t="shared" si="742"/>
        <v>0</v>
      </c>
      <c r="O1973" s="57">
        <f t="shared" si="749"/>
        <v>0</v>
      </c>
      <c r="P1973" s="57">
        <f t="shared" si="750"/>
        <v>0</v>
      </c>
      <c r="Q1973" s="57">
        <f t="shared" si="751"/>
        <v>0</v>
      </c>
      <c r="R1973" s="57">
        <f t="shared" si="752"/>
        <v>0</v>
      </c>
      <c r="S1973" s="57">
        <f t="shared" si="753"/>
        <v>0</v>
      </c>
      <c r="T1973" s="57">
        <f t="shared" si="754"/>
        <v>0</v>
      </c>
      <c r="U1973" s="57">
        <f t="shared" si="755"/>
        <v>0</v>
      </c>
      <c r="V1973" s="58">
        <f t="shared" si="756"/>
        <v>0</v>
      </c>
      <c r="W1973" s="58">
        <f t="shared" si="757"/>
        <v>0</v>
      </c>
      <c r="X1973" s="58">
        <f t="shared" si="758"/>
        <v>0</v>
      </c>
      <c r="Y1973" s="58">
        <f t="shared" si="759"/>
        <v>0</v>
      </c>
      <c r="Z1973">
        <f t="shared" si="743"/>
        <v>156747</v>
      </c>
    </row>
    <row r="1974" spans="1:26" x14ac:dyDescent="0.3">
      <c r="A1974" s="56" t="str">
        <f t="shared" si="745"/>
        <v>OUT TIME</v>
      </c>
      <c r="B1974" s="56" t="str">
        <f t="shared" si="737"/>
        <v>ultimo</v>
      </c>
      <c r="C1974" s="55">
        <f t="shared" si="760"/>
        <v>8</v>
      </c>
      <c r="D1974" t="str">
        <f t="shared" si="760"/>
        <v>Panamá</v>
      </c>
      <c r="E1974" s="23">
        <f t="shared" si="746"/>
        <v>44136</v>
      </c>
      <c r="F1974" s="54">
        <f t="shared" si="747"/>
        <v>152</v>
      </c>
      <c r="G1974" cm="1">
        <f t="array" ref="G1974">+INDEX('Casos ACUM Prov'!$CK$3:$OM$16,'TODO PROVINCIA'!C1974+1,'TODO PROVINCIA'!F1974)</f>
        <v>0</v>
      </c>
      <c r="H1974">
        <f t="shared" si="739"/>
        <v>0</v>
      </c>
      <c r="I1974" cm="1">
        <f t="array" ref="I1974">+INDEX('Muertes-PROV'!$C$3:$GE$16,$C1974+1,$F1974)</f>
        <v>0</v>
      </c>
      <c r="J1974">
        <f t="shared" si="740"/>
        <v>0</v>
      </c>
      <c r="K1974" cm="1">
        <f t="array" ref="K1974">+INDEX('rECUPERA-prov'!$C$3:$LA$16,$C1974+1,$F1974)</f>
        <v>0</v>
      </c>
      <c r="L1974">
        <f t="shared" si="741"/>
        <v>0</v>
      </c>
      <c r="M1974">
        <f t="shared" si="748"/>
        <v>0</v>
      </c>
      <c r="N1974">
        <f t="shared" si="742"/>
        <v>0</v>
      </c>
      <c r="O1974" s="57">
        <f t="shared" si="749"/>
        <v>0</v>
      </c>
      <c r="P1974" s="57">
        <f t="shared" si="750"/>
        <v>0</v>
      </c>
      <c r="Q1974" s="57">
        <f t="shared" si="751"/>
        <v>0</v>
      </c>
      <c r="R1974" s="57">
        <f t="shared" si="752"/>
        <v>0</v>
      </c>
      <c r="S1974" s="57">
        <f t="shared" si="753"/>
        <v>0</v>
      </c>
      <c r="T1974" s="57">
        <f t="shared" si="754"/>
        <v>0</v>
      </c>
      <c r="U1974" s="57">
        <f t="shared" si="755"/>
        <v>0</v>
      </c>
      <c r="V1974" s="58">
        <f t="shared" si="756"/>
        <v>0</v>
      </c>
      <c r="W1974" s="58">
        <f t="shared" si="757"/>
        <v>0</v>
      </c>
      <c r="X1974" s="58">
        <f t="shared" si="758"/>
        <v>0</v>
      </c>
      <c r="Y1974" s="58">
        <f t="shared" si="759"/>
        <v>0</v>
      </c>
      <c r="Z1974">
        <f t="shared" si="743"/>
        <v>109955</v>
      </c>
    </row>
    <row r="1975" spans="1:26" x14ac:dyDescent="0.3">
      <c r="A1975" s="56" t="str">
        <f t="shared" si="745"/>
        <v>OUT TIME</v>
      </c>
      <c r="B1975" s="56" t="str">
        <f t="shared" si="737"/>
        <v>ultimo</v>
      </c>
      <c r="C1975" s="55">
        <f t="shared" si="760"/>
        <v>9</v>
      </c>
      <c r="D1975" t="str">
        <f t="shared" si="760"/>
        <v>Veraguas</v>
      </c>
      <c r="E1975" s="23">
        <f t="shared" si="746"/>
        <v>44136</v>
      </c>
      <c r="F1975" s="54">
        <f t="shared" si="747"/>
        <v>152</v>
      </c>
      <c r="G1975" cm="1">
        <f t="array" ref="G1975">+INDEX('Casos ACUM Prov'!$CK$3:$OM$16,'TODO PROVINCIA'!C1975+1,'TODO PROVINCIA'!F1975)</f>
        <v>0</v>
      </c>
      <c r="H1975">
        <f t="shared" si="739"/>
        <v>0</v>
      </c>
      <c r="I1975" cm="1">
        <f t="array" ref="I1975">+INDEX('Muertes-PROV'!$C$3:$GE$16,$C1975+1,$F1975)</f>
        <v>0</v>
      </c>
      <c r="J1975">
        <f t="shared" si="740"/>
        <v>0</v>
      </c>
      <c r="K1975" cm="1">
        <f t="array" ref="K1975">+INDEX('rECUPERA-prov'!$C$3:$LA$16,$C1975+1,$F1975)</f>
        <v>0</v>
      </c>
      <c r="L1975">
        <f t="shared" si="741"/>
        <v>0</v>
      </c>
      <c r="M1975">
        <f t="shared" si="748"/>
        <v>0</v>
      </c>
      <c r="N1975">
        <f t="shared" si="742"/>
        <v>0</v>
      </c>
      <c r="O1975" s="57">
        <f t="shared" si="749"/>
        <v>0</v>
      </c>
      <c r="P1975" s="57">
        <f t="shared" si="750"/>
        <v>0</v>
      </c>
      <c r="Q1975" s="57">
        <f t="shared" si="751"/>
        <v>0</v>
      </c>
      <c r="R1975" s="57">
        <f t="shared" si="752"/>
        <v>0</v>
      </c>
      <c r="S1975" s="57">
        <f t="shared" si="753"/>
        <v>0</v>
      </c>
      <c r="T1975" s="57">
        <f t="shared" si="754"/>
        <v>0</v>
      </c>
      <c r="U1975" s="57">
        <f t="shared" si="755"/>
        <v>0</v>
      </c>
      <c r="V1975" s="58">
        <f t="shared" si="756"/>
        <v>0</v>
      </c>
      <c r="W1975" s="58">
        <f t="shared" si="757"/>
        <v>0</v>
      </c>
      <c r="X1975" s="58">
        <f t="shared" si="758"/>
        <v>0</v>
      </c>
      <c r="Y1975" s="58">
        <f t="shared" si="759"/>
        <v>0</v>
      </c>
      <c r="Z1975">
        <f t="shared" si="743"/>
        <v>109955</v>
      </c>
    </row>
    <row r="1976" spans="1:26" x14ac:dyDescent="0.3">
      <c r="A1976" s="56" t="str">
        <f t="shared" si="745"/>
        <v>OUT TIME</v>
      </c>
      <c r="B1976" s="56" t="str">
        <f t="shared" si="737"/>
        <v>ultimo</v>
      </c>
      <c r="C1976" s="55">
        <f t="shared" si="760"/>
        <v>10</v>
      </c>
      <c r="D1976" t="str">
        <f t="shared" si="760"/>
        <v>Comarca Kuna Yala</v>
      </c>
      <c r="E1976" s="23">
        <f t="shared" si="746"/>
        <v>44136</v>
      </c>
      <c r="F1976" s="54">
        <f t="shared" si="747"/>
        <v>152</v>
      </c>
      <c r="G1976" cm="1">
        <f t="array" ref="G1976">+INDEX('Casos ACUM Prov'!$CK$3:$OM$16,'TODO PROVINCIA'!C1976+1,'TODO PROVINCIA'!F1976)</f>
        <v>0</v>
      </c>
      <c r="H1976">
        <f t="shared" si="739"/>
        <v>0</v>
      </c>
      <c r="I1976" cm="1">
        <f t="array" ref="I1976">+INDEX('Muertes-PROV'!$C$3:$GE$16,$C1976+1,$F1976)</f>
        <v>0</v>
      </c>
      <c r="J1976">
        <f t="shared" si="740"/>
        <v>0</v>
      </c>
      <c r="K1976" cm="1">
        <f t="array" ref="K1976">+INDEX('rECUPERA-prov'!$C$3:$LA$16,$C1976+1,$F1976)</f>
        <v>0</v>
      </c>
      <c r="L1976">
        <f t="shared" si="741"/>
        <v>0</v>
      </c>
      <c r="M1976">
        <f t="shared" si="748"/>
        <v>0</v>
      </c>
      <c r="N1976">
        <f t="shared" si="742"/>
        <v>0</v>
      </c>
      <c r="O1976" s="57">
        <f t="shared" si="749"/>
        <v>0</v>
      </c>
      <c r="P1976" s="57">
        <f t="shared" si="750"/>
        <v>0</v>
      </c>
      <c r="Q1976" s="57">
        <f t="shared" si="751"/>
        <v>0</v>
      </c>
      <c r="R1976" s="57">
        <f t="shared" si="752"/>
        <v>0</v>
      </c>
      <c r="S1976" s="57">
        <f t="shared" si="753"/>
        <v>0</v>
      </c>
      <c r="T1976" s="57">
        <f t="shared" si="754"/>
        <v>0</v>
      </c>
      <c r="U1976" s="57">
        <f t="shared" si="755"/>
        <v>0</v>
      </c>
      <c r="V1976" s="58">
        <f t="shared" si="756"/>
        <v>0</v>
      </c>
      <c r="W1976" s="58">
        <f t="shared" si="757"/>
        <v>0</v>
      </c>
      <c r="X1976" s="58">
        <f t="shared" si="758"/>
        <v>0</v>
      </c>
      <c r="Y1976" s="58">
        <f t="shared" si="759"/>
        <v>0</v>
      </c>
      <c r="Z1976">
        <f t="shared" si="743"/>
        <v>89592</v>
      </c>
    </row>
    <row r="1977" spans="1:26" x14ac:dyDescent="0.3">
      <c r="A1977" s="56" t="str">
        <f t="shared" si="745"/>
        <v>OUT TIME</v>
      </c>
      <c r="B1977" s="56" t="str">
        <f t="shared" si="737"/>
        <v>ultimo</v>
      </c>
      <c r="C1977" s="55">
        <f t="shared" si="760"/>
        <v>11</v>
      </c>
      <c r="D1977" t="str">
        <f t="shared" si="760"/>
        <v>Comarca Emberá Wounaán</v>
      </c>
      <c r="E1977" s="23">
        <f t="shared" si="746"/>
        <v>44136</v>
      </c>
      <c r="F1977" s="54">
        <f t="shared" si="747"/>
        <v>152</v>
      </c>
      <c r="G1977" cm="1">
        <f t="array" ref="G1977">+INDEX('Casos ACUM Prov'!$CK$3:$OM$16,'TODO PROVINCIA'!C1977+1,'TODO PROVINCIA'!F1977)</f>
        <v>0</v>
      </c>
      <c r="H1977">
        <f t="shared" si="739"/>
        <v>0</v>
      </c>
      <c r="I1977" cm="1">
        <f t="array" ref="I1977">+INDEX('Muertes-PROV'!$C$3:$GE$16,$C1977+1,$F1977)</f>
        <v>0</v>
      </c>
      <c r="J1977">
        <f t="shared" si="740"/>
        <v>0</v>
      </c>
      <c r="K1977" cm="1">
        <f t="array" ref="K1977">+INDEX('rECUPERA-prov'!$C$3:$LA$16,$C1977+1,$F1977)</f>
        <v>0</v>
      </c>
      <c r="L1977">
        <f t="shared" si="741"/>
        <v>0</v>
      </c>
      <c r="M1977">
        <f t="shared" si="748"/>
        <v>0</v>
      </c>
      <c r="N1977">
        <f t="shared" si="742"/>
        <v>0</v>
      </c>
      <c r="O1977" s="57">
        <f t="shared" si="749"/>
        <v>0</v>
      </c>
      <c r="P1977" s="57">
        <f t="shared" si="750"/>
        <v>0</v>
      </c>
      <c r="Q1977" s="57">
        <f t="shared" si="751"/>
        <v>0</v>
      </c>
      <c r="R1977" s="57">
        <f t="shared" si="752"/>
        <v>0</v>
      </c>
      <c r="S1977" s="57">
        <f t="shared" si="753"/>
        <v>0</v>
      </c>
      <c r="T1977" s="57">
        <f t="shared" si="754"/>
        <v>0</v>
      </c>
      <c r="U1977" s="57">
        <f t="shared" si="755"/>
        <v>0</v>
      </c>
      <c r="V1977" s="58">
        <f t="shared" si="756"/>
        <v>0</v>
      </c>
      <c r="W1977" s="58">
        <f t="shared" si="757"/>
        <v>0</v>
      </c>
      <c r="X1977" s="58">
        <f t="shared" si="758"/>
        <v>0</v>
      </c>
      <c r="Y1977" s="58">
        <f t="shared" si="759"/>
        <v>0</v>
      </c>
      <c r="Z1977">
        <f t="shared" si="743"/>
        <v>1249032</v>
      </c>
    </row>
    <row r="1978" spans="1:26" x14ac:dyDescent="0.3">
      <c r="A1978" s="56" t="str">
        <f t="shared" si="745"/>
        <v>OUT TIME</v>
      </c>
      <c r="B1978" s="56" t="str">
        <f t="shared" si="737"/>
        <v>ultimo</v>
      </c>
      <c r="C1978" s="55">
        <f t="shared" si="760"/>
        <v>12</v>
      </c>
      <c r="D1978" t="str">
        <f t="shared" si="760"/>
        <v>Comarca Ngäbe Buglé</v>
      </c>
      <c r="E1978" s="23">
        <f t="shared" si="746"/>
        <v>44136</v>
      </c>
      <c r="F1978" s="54">
        <f t="shared" si="747"/>
        <v>152</v>
      </c>
      <c r="G1978" cm="1">
        <f t="array" ref="G1978">+INDEX('Casos ACUM Prov'!$CK$3:$OM$16,'TODO PROVINCIA'!C1978+1,'TODO PROVINCIA'!F1978)</f>
        <v>0</v>
      </c>
      <c r="H1978">
        <f t="shared" si="739"/>
        <v>0</v>
      </c>
      <c r="I1978" cm="1">
        <f t="array" ref="I1978">+INDEX('Muertes-PROV'!$C$3:$GE$16,$C1978+1,$F1978)</f>
        <v>0</v>
      </c>
      <c r="J1978">
        <f t="shared" si="740"/>
        <v>0</v>
      </c>
      <c r="K1978" cm="1">
        <f t="array" ref="K1978">+INDEX('rECUPERA-prov'!$C$3:$LA$16,$C1978+1,$F1978)</f>
        <v>0</v>
      </c>
      <c r="L1978">
        <f t="shared" si="741"/>
        <v>0</v>
      </c>
      <c r="M1978">
        <f t="shared" si="748"/>
        <v>0</v>
      </c>
      <c r="N1978">
        <f t="shared" si="742"/>
        <v>0</v>
      </c>
      <c r="O1978" s="57">
        <f t="shared" si="749"/>
        <v>0</v>
      </c>
      <c r="P1978" s="57">
        <f t="shared" si="750"/>
        <v>0</v>
      </c>
      <c r="Q1978" s="57">
        <f t="shared" si="751"/>
        <v>0</v>
      </c>
      <c r="R1978" s="57">
        <f t="shared" si="752"/>
        <v>0</v>
      </c>
      <c r="S1978" s="57">
        <f t="shared" si="753"/>
        <v>0</v>
      </c>
      <c r="T1978" s="57">
        <f t="shared" si="754"/>
        <v>0</v>
      </c>
      <c r="U1978" s="57">
        <f t="shared" si="755"/>
        <v>0</v>
      </c>
      <c r="V1978" s="58">
        <f t="shared" si="756"/>
        <v>0</v>
      </c>
      <c r="W1978" s="58">
        <f t="shared" si="757"/>
        <v>0</v>
      </c>
      <c r="X1978" s="58">
        <f t="shared" si="758"/>
        <v>0</v>
      </c>
      <c r="Y1978" s="58">
        <f t="shared" si="759"/>
        <v>0</v>
      </c>
      <c r="Z1978">
        <f t="shared" si="743"/>
        <v>464038</v>
      </c>
    </row>
    <row r="1979" spans="1:26" x14ac:dyDescent="0.3">
      <c r="A1979" s="56" t="str">
        <f t="shared" si="745"/>
        <v>OUT TIME</v>
      </c>
      <c r="B1979" s="56" t="str">
        <f t="shared" si="737"/>
        <v>ultimo</v>
      </c>
      <c r="C1979" s="55">
        <f t="shared" si="760"/>
        <v>13</v>
      </c>
      <c r="D1979" t="str">
        <f t="shared" si="760"/>
        <v>Panamá Oeste</v>
      </c>
      <c r="E1979" s="23">
        <f t="shared" si="746"/>
        <v>44136</v>
      </c>
      <c r="F1979" s="54">
        <f t="shared" si="747"/>
        <v>152</v>
      </c>
      <c r="G1979" cm="1">
        <f t="array" ref="G1979">+INDEX('Casos ACUM Prov'!$CK$3:$OM$16,'TODO PROVINCIA'!C1979+1,'TODO PROVINCIA'!F1979)</f>
        <v>0</v>
      </c>
      <c r="H1979">
        <f t="shared" si="739"/>
        <v>0</v>
      </c>
      <c r="I1979" cm="1">
        <f t="array" ref="I1979">+INDEX('Muertes-PROV'!$C$3:$GE$16,$C1979+1,$F1979)</f>
        <v>0</v>
      </c>
      <c r="J1979">
        <f t="shared" si="740"/>
        <v>0</v>
      </c>
      <c r="K1979" cm="1">
        <f t="array" ref="K1979">+INDEX('rECUPERA-prov'!$C$3:$LA$16,$C1979+1,$F1979)</f>
        <v>0</v>
      </c>
      <c r="L1979">
        <f t="shared" si="741"/>
        <v>0</v>
      </c>
      <c r="M1979">
        <f t="shared" si="748"/>
        <v>0</v>
      </c>
      <c r="N1979">
        <f t="shared" si="742"/>
        <v>0</v>
      </c>
      <c r="O1979" s="57">
        <f t="shared" si="749"/>
        <v>0</v>
      </c>
      <c r="P1979" s="57">
        <f t="shared" si="750"/>
        <v>0</v>
      </c>
      <c r="Q1979" s="57">
        <f t="shared" si="751"/>
        <v>0</v>
      </c>
      <c r="R1979" s="57">
        <f t="shared" si="752"/>
        <v>0</v>
      </c>
      <c r="S1979" s="57">
        <f t="shared" si="753"/>
        <v>0</v>
      </c>
      <c r="T1979" s="57">
        <f t="shared" si="754"/>
        <v>0</v>
      </c>
      <c r="U1979" s="57">
        <f t="shared" si="755"/>
        <v>0</v>
      </c>
      <c r="V1979" s="58">
        <f t="shared" si="756"/>
        <v>0</v>
      </c>
      <c r="W1979" s="58">
        <f t="shared" si="757"/>
        <v>0</v>
      </c>
      <c r="X1979" s="58">
        <f t="shared" si="758"/>
        <v>0</v>
      </c>
      <c r="Y1979" s="58">
        <f t="shared" si="759"/>
        <v>0</v>
      </c>
      <c r="Z1979">
        <f t="shared" si="743"/>
        <v>226991</v>
      </c>
    </row>
    <row r="1980" spans="1:26" x14ac:dyDescent="0.3">
      <c r="A1980" s="56" t="str">
        <f t="shared" si="745"/>
        <v>OUT TIME</v>
      </c>
      <c r="B1980" s="56" t="str">
        <f t="shared" si="737"/>
        <v>ultimo</v>
      </c>
      <c r="C1980" s="55">
        <f t="shared" ref="C1980:D1995" si="761">+C1967</f>
        <v>1</v>
      </c>
      <c r="D1980" t="str">
        <f t="shared" si="761"/>
        <v>Bocas del Toro</v>
      </c>
      <c r="E1980" s="23">
        <f t="shared" si="746"/>
        <v>44137</v>
      </c>
      <c r="F1980" s="54">
        <f t="shared" si="747"/>
        <v>153</v>
      </c>
      <c r="G1980" cm="1">
        <f t="array" ref="G1980">+INDEX('Casos ACUM Prov'!$CK$3:$OM$16,'TODO PROVINCIA'!C1980+1,'TODO PROVINCIA'!F1980)</f>
        <v>0</v>
      </c>
      <c r="H1980">
        <f t="shared" si="739"/>
        <v>0</v>
      </c>
      <c r="I1980" cm="1">
        <f t="array" ref="I1980">+INDEX('Muertes-PROV'!$C$3:$GE$16,$C1980+1,$F1980)</f>
        <v>0</v>
      </c>
      <c r="J1980">
        <f t="shared" si="740"/>
        <v>0</v>
      </c>
      <c r="K1980" cm="1">
        <f t="array" ref="K1980">+INDEX('rECUPERA-prov'!$C$3:$LA$16,$C1980+1,$F1980)</f>
        <v>0</v>
      </c>
      <c r="L1980">
        <f t="shared" si="741"/>
        <v>0</v>
      </c>
      <c r="M1980">
        <f t="shared" si="748"/>
        <v>0</v>
      </c>
      <c r="N1980">
        <f t="shared" si="742"/>
        <v>0</v>
      </c>
      <c r="O1980" s="57">
        <f t="shared" si="749"/>
        <v>0</v>
      </c>
      <c r="P1980" s="57">
        <f t="shared" si="750"/>
        <v>0</v>
      </c>
      <c r="Q1980" s="57">
        <f t="shared" si="751"/>
        <v>0</v>
      </c>
      <c r="R1980" s="57">
        <f t="shared" si="752"/>
        <v>0</v>
      </c>
      <c r="S1980" s="57">
        <f t="shared" si="753"/>
        <v>0</v>
      </c>
      <c r="T1980" s="57">
        <f t="shared" si="754"/>
        <v>0</v>
      </c>
      <c r="U1980" s="57">
        <f t="shared" si="755"/>
        <v>0</v>
      </c>
      <c r="V1980" s="58">
        <f t="shared" si="756"/>
        <v>0</v>
      </c>
      <c r="W1980" s="58">
        <f t="shared" si="757"/>
        <v>0</v>
      </c>
      <c r="X1980" s="58">
        <f t="shared" si="758"/>
        <v>0</v>
      </c>
      <c r="Y1980" s="58">
        <f t="shared" si="759"/>
        <v>0</v>
      </c>
      <c r="Z1980">
        <f t="shared" si="743"/>
        <v>125461</v>
      </c>
    </row>
    <row r="1981" spans="1:26" x14ac:dyDescent="0.3">
      <c r="A1981" s="56" t="str">
        <f t="shared" si="745"/>
        <v>OUT TIME</v>
      </c>
      <c r="B1981" s="56" t="str">
        <f t="shared" si="737"/>
        <v>ultimo</v>
      </c>
      <c r="C1981" s="55">
        <f t="shared" si="761"/>
        <v>2</v>
      </c>
      <c r="D1981" t="str">
        <f t="shared" si="761"/>
        <v>Coclé</v>
      </c>
      <c r="E1981" s="23">
        <f t="shared" si="746"/>
        <v>44137</v>
      </c>
      <c r="F1981" s="54">
        <f t="shared" si="747"/>
        <v>153</v>
      </c>
      <c r="G1981" cm="1">
        <f t="array" ref="G1981">+INDEX('Casos ACUM Prov'!$CK$3:$OM$16,'TODO PROVINCIA'!C1981+1,'TODO PROVINCIA'!F1981)</f>
        <v>0</v>
      </c>
      <c r="H1981">
        <f t="shared" si="739"/>
        <v>0</v>
      </c>
      <c r="I1981" cm="1">
        <f t="array" ref="I1981">+INDEX('Muertes-PROV'!$C$3:$GE$16,$C1981+1,$F1981)</f>
        <v>0</v>
      </c>
      <c r="J1981">
        <f t="shared" si="740"/>
        <v>0</v>
      </c>
      <c r="K1981" cm="1">
        <f t="array" ref="K1981">+INDEX('rECUPERA-prov'!$C$3:$LA$16,$C1981+1,$F1981)</f>
        <v>0</v>
      </c>
      <c r="L1981">
        <f t="shared" si="741"/>
        <v>0</v>
      </c>
      <c r="M1981">
        <f t="shared" si="748"/>
        <v>0</v>
      </c>
      <c r="N1981">
        <f t="shared" si="742"/>
        <v>0</v>
      </c>
      <c r="O1981" s="57">
        <f t="shared" si="749"/>
        <v>0</v>
      </c>
      <c r="P1981" s="57">
        <f t="shared" si="750"/>
        <v>0</v>
      </c>
      <c r="Q1981" s="57">
        <f t="shared" si="751"/>
        <v>0</v>
      </c>
      <c r="R1981" s="57">
        <f t="shared" si="752"/>
        <v>0</v>
      </c>
      <c r="S1981" s="57">
        <f t="shared" si="753"/>
        <v>0</v>
      </c>
      <c r="T1981" s="57">
        <f t="shared" si="754"/>
        <v>0</v>
      </c>
      <c r="U1981" s="57">
        <f t="shared" si="755"/>
        <v>0</v>
      </c>
      <c r="V1981" s="58">
        <f t="shared" si="756"/>
        <v>0</v>
      </c>
      <c r="W1981" s="58">
        <f t="shared" si="757"/>
        <v>0</v>
      </c>
      <c r="X1981" s="58">
        <f t="shared" si="758"/>
        <v>0</v>
      </c>
      <c r="Y1981" s="58">
        <f t="shared" si="759"/>
        <v>0</v>
      </c>
      <c r="Z1981">
        <f t="shared" si="743"/>
        <v>416873</v>
      </c>
    </row>
    <row r="1982" spans="1:26" x14ac:dyDescent="0.3">
      <c r="A1982" s="56" t="str">
        <f t="shared" si="745"/>
        <v>OUT TIME</v>
      </c>
      <c r="B1982" s="56" t="str">
        <f t="shared" si="737"/>
        <v>ultimo</v>
      </c>
      <c r="C1982" s="55">
        <f t="shared" si="761"/>
        <v>3</v>
      </c>
      <c r="D1982" t="str">
        <f t="shared" si="761"/>
        <v>Colón</v>
      </c>
      <c r="E1982" s="23">
        <f t="shared" si="746"/>
        <v>44137</v>
      </c>
      <c r="F1982" s="54">
        <f t="shared" si="747"/>
        <v>153</v>
      </c>
      <c r="G1982" cm="1">
        <f t="array" ref="G1982">+INDEX('Casos ACUM Prov'!$CK$3:$OM$16,'TODO PROVINCIA'!C1982+1,'TODO PROVINCIA'!F1982)</f>
        <v>0</v>
      </c>
      <c r="H1982">
        <f t="shared" si="739"/>
        <v>0</v>
      </c>
      <c r="I1982" cm="1">
        <f t="array" ref="I1982">+INDEX('Muertes-PROV'!$C$3:$GE$16,$C1982+1,$F1982)</f>
        <v>0</v>
      </c>
      <c r="J1982">
        <f t="shared" si="740"/>
        <v>0</v>
      </c>
      <c r="K1982" cm="1">
        <f t="array" ref="K1982">+INDEX('rECUPERA-prov'!$C$3:$LA$16,$C1982+1,$F1982)</f>
        <v>0</v>
      </c>
      <c r="L1982">
        <f t="shared" si="741"/>
        <v>0</v>
      </c>
      <c r="M1982">
        <f t="shared" si="748"/>
        <v>0</v>
      </c>
      <c r="N1982">
        <f t="shared" si="742"/>
        <v>0</v>
      </c>
      <c r="O1982" s="57">
        <f t="shared" si="749"/>
        <v>0</v>
      </c>
      <c r="P1982" s="57">
        <f t="shared" si="750"/>
        <v>0</v>
      </c>
      <c r="Q1982" s="57">
        <f t="shared" si="751"/>
        <v>0</v>
      </c>
      <c r="R1982" s="57">
        <f t="shared" si="752"/>
        <v>0</v>
      </c>
      <c r="S1982" s="57">
        <f t="shared" si="753"/>
        <v>0</v>
      </c>
      <c r="T1982" s="57">
        <f t="shared" si="754"/>
        <v>0</v>
      </c>
      <c r="U1982" s="57">
        <f t="shared" si="755"/>
        <v>0</v>
      </c>
      <c r="V1982" s="58">
        <f t="shared" si="756"/>
        <v>0</v>
      </c>
      <c r="W1982" s="58">
        <f t="shared" si="757"/>
        <v>0</v>
      </c>
      <c r="X1982" s="58">
        <f t="shared" si="758"/>
        <v>0</v>
      </c>
      <c r="Y1982" s="58">
        <f t="shared" si="759"/>
        <v>0</v>
      </c>
      <c r="Z1982">
        <f t="shared" si="743"/>
        <v>233708</v>
      </c>
    </row>
    <row r="1983" spans="1:26" x14ac:dyDescent="0.3">
      <c r="A1983" s="56" t="str">
        <f t="shared" si="745"/>
        <v>OUT TIME</v>
      </c>
      <c r="B1983" s="56" t="str">
        <f t="shared" si="737"/>
        <v>ultimo</v>
      </c>
      <c r="C1983" s="55">
        <f t="shared" si="761"/>
        <v>4</v>
      </c>
      <c r="D1983" t="str">
        <f t="shared" si="761"/>
        <v>Chiriquí</v>
      </c>
      <c r="E1983" s="23">
        <f t="shared" si="746"/>
        <v>44137</v>
      </c>
      <c r="F1983" s="54">
        <f t="shared" si="747"/>
        <v>153</v>
      </c>
      <c r="G1983" cm="1">
        <f t="array" ref="G1983">+INDEX('Casos ACUM Prov'!$CK$3:$OM$16,'TODO PROVINCIA'!C1983+1,'TODO PROVINCIA'!F1983)</f>
        <v>0</v>
      </c>
      <c r="H1983">
        <f t="shared" si="739"/>
        <v>0</v>
      </c>
      <c r="I1983" cm="1">
        <f t="array" ref="I1983">+INDEX('Muertes-PROV'!$C$3:$GE$16,$C1983+1,$F1983)</f>
        <v>0</v>
      </c>
      <c r="J1983">
        <f t="shared" si="740"/>
        <v>0</v>
      </c>
      <c r="K1983" cm="1">
        <f t="array" ref="K1983">+INDEX('rECUPERA-prov'!$C$3:$LA$16,$C1983+1,$F1983)</f>
        <v>0</v>
      </c>
      <c r="L1983">
        <f t="shared" si="741"/>
        <v>0</v>
      </c>
      <c r="M1983">
        <f t="shared" si="748"/>
        <v>0</v>
      </c>
      <c r="N1983">
        <f t="shared" si="742"/>
        <v>0</v>
      </c>
      <c r="O1983" s="57">
        <f t="shared" si="749"/>
        <v>0</v>
      </c>
      <c r="P1983" s="57">
        <f t="shared" si="750"/>
        <v>0</v>
      </c>
      <c r="Q1983" s="57">
        <f t="shared" si="751"/>
        <v>0</v>
      </c>
      <c r="R1983" s="57">
        <f t="shared" si="752"/>
        <v>0</v>
      </c>
      <c r="S1983" s="57">
        <f t="shared" si="753"/>
        <v>0</v>
      </c>
      <c r="T1983" s="57">
        <f t="shared" si="754"/>
        <v>0</v>
      </c>
      <c r="U1983" s="57">
        <f t="shared" si="755"/>
        <v>0</v>
      </c>
      <c r="V1983" s="58">
        <f t="shared" si="756"/>
        <v>0</v>
      </c>
      <c r="W1983" s="58">
        <f t="shared" si="757"/>
        <v>0</v>
      </c>
      <c r="X1983" s="58">
        <f t="shared" si="758"/>
        <v>0</v>
      </c>
      <c r="Y1983" s="58">
        <f t="shared" si="759"/>
        <v>0</v>
      </c>
      <c r="Z1983">
        <f t="shared" si="743"/>
        <v>241928</v>
      </c>
    </row>
    <row r="1984" spans="1:26" x14ac:dyDescent="0.3">
      <c r="A1984" s="56" t="str">
        <f t="shared" si="745"/>
        <v>OUT TIME</v>
      </c>
      <c r="B1984" s="56" t="str">
        <f t="shared" si="737"/>
        <v>ultimo</v>
      </c>
      <c r="C1984" s="55">
        <f t="shared" si="761"/>
        <v>5</v>
      </c>
      <c r="D1984" t="str">
        <f t="shared" si="761"/>
        <v>Darién</v>
      </c>
      <c r="E1984" s="23">
        <f t="shared" si="746"/>
        <v>44137</v>
      </c>
      <c r="F1984" s="54">
        <f t="shared" si="747"/>
        <v>153</v>
      </c>
      <c r="G1984" cm="1">
        <f t="array" ref="G1984">+INDEX('Casos ACUM Prov'!$CK$3:$OM$16,'TODO PROVINCIA'!C1984+1,'TODO PROVINCIA'!F1984)</f>
        <v>0</v>
      </c>
      <c r="H1984">
        <f t="shared" si="739"/>
        <v>0</v>
      </c>
      <c r="I1984" cm="1">
        <f t="array" ref="I1984">+INDEX('Muertes-PROV'!$C$3:$GE$16,$C1984+1,$F1984)</f>
        <v>0</v>
      </c>
      <c r="J1984">
        <f t="shared" si="740"/>
        <v>0</v>
      </c>
      <c r="K1984" cm="1">
        <f t="array" ref="K1984">+INDEX('rECUPERA-prov'!$C$3:$LA$16,$C1984+1,$F1984)</f>
        <v>0</v>
      </c>
      <c r="L1984">
        <f t="shared" si="741"/>
        <v>0</v>
      </c>
      <c r="M1984">
        <f t="shared" si="748"/>
        <v>0</v>
      </c>
      <c r="N1984">
        <f t="shared" si="742"/>
        <v>0</v>
      </c>
      <c r="O1984" s="57">
        <f t="shared" si="749"/>
        <v>0</v>
      </c>
      <c r="P1984" s="57">
        <f t="shared" si="750"/>
        <v>0</v>
      </c>
      <c r="Q1984" s="57">
        <f t="shared" si="751"/>
        <v>0</v>
      </c>
      <c r="R1984" s="57">
        <f t="shared" si="752"/>
        <v>0</v>
      </c>
      <c r="S1984" s="57">
        <f t="shared" si="753"/>
        <v>0</v>
      </c>
      <c r="T1984" s="57">
        <f t="shared" si="754"/>
        <v>0</v>
      </c>
      <c r="U1984" s="57">
        <f t="shared" si="755"/>
        <v>0</v>
      </c>
      <c r="V1984" s="58">
        <f t="shared" si="756"/>
        <v>0</v>
      </c>
      <c r="W1984" s="58">
        <f t="shared" si="757"/>
        <v>0</v>
      </c>
      <c r="X1984" s="58">
        <f t="shared" si="758"/>
        <v>0</v>
      </c>
      <c r="Y1984" s="58">
        <f t="shared" si="759"/>
        <v>0</v>
      </c>
      <c r="Z1984">
        <f t="shared" si="743"/>
        <v>10001</v>
      </c>
    </row>
    <row r="1985" spans="1:26" x14ac:dyDescent="0.3">
      <c r="A1985" s="56" t="str">
        <f t="shared" si="745"/>
        <v>OUT TIME</v>
      </c>
      <c r="B1985" s="56" t="str">
        <f t="shared" si="737"/>
        <v>ultimo</v>
      </c>
      <c r="C1985" s="55">
        <f t="shared" si="761"/>
        <v>6</v>
      </c>
      <c r="D1985" t="str">
        <f t="shared" si="761"/>
        <v>Herrera</v>
      </c>
      <c r="E1985" s="23">
        <f t="shared" si="746"/>
        <v>44137</v>
      </c>
      <c r="F1985" s="54">
        <f t="shared" si="747"/>
        <v>153</v>
      </c>
      <c r="G1985" cm="1">
        <f t="array" ref="G1985">+INDEX('Casos ACUM Prov'!$CK$3:$OM$16,'TODO PROVINCIA'!C1985+1,'TODO PROVINCIA'!F1985)</f>
        <v>0</v>
      </c>
      <c r="H1985">
        <f t="shared" si="739"/>
        <v>0</v>
      </c>
      <c r="I1985" cm="1">
        <f t="array" ref="I1985">+INDEX('Muertes-PROV'!$C$3:$GE$16,$C1985+1,$F1985)</f>
        <v>0</v>
      </c>
      <c r="J1985">
        <f t="shared" si="740"/>
        <v>0</v>
      </c>
      <c r="K1985" cm="1">
        <f t="array" ref="K1985">+INDEX('rECUPERA-prov'!$C$3:$LA$16,$C1985+1,$F1985)</f>
        <v>0</v>
      </c>
      <c r="L1985">
        <f t="shared" si="741"/>
        <v>0</v>
      </c>
      <c r="M1985">
        <f t="shared" si="748"/>
        <v>0</v>
      </c>
      <c r="N1985">
        <f t="shared" si="742"/>
        <v>0</v>
      </c>
      <c r="O1985" s="57">
        <f t="shared" si="749"/>
        <v>0</v>
      </c>
      <c r="P1985" s="57">
        <f t="shared" si="750"/>
        <v>0</v>
      </c>
      <c r="Q1985" s="57">
        <f t="shared" si="751"/>
        <v>0</v>
      </c>
      <c r="R1985" s="57">
        <f t="shared" si="752"/>
        <v>0</v>
      </c>
      <c r="S1985" s="57">
        <f t="shared" si="753"/>
        <v>0</v>
      </c>
      <c r="T1985" s="57">
        <f t="shared" si="754"/>
        <v>0</v>
      </c>
      <c r="U1985" s="57">
        <f t="shared" si="755"/>
        <v>0</v>
      </c>
      <c r="V1985" s="58">
        <f t="shared" si="756"/>
        <v>0</v>
      </c>
      <c r="W1985" s="58">
        <f t="shared" si="757"/>
        <v>0</v>
      </c>
      <c r="X1985" s="58">
        <f t="shared" si="758"/>
        <v>0</v>
      </c>
      <c r="Y1985" s="58">
        <f t="shared" si="759"/>
        <v>0</v>
      </c>
      <c r="Z1985">
        <f t="shared" si="743"/>
        <v>33109</v>
      </c>
    </row>
    <row r="1986" spans="1:26" x14ac:dyDescent="0.3">
      <c r="A1986" s="56" t="str">
        <f t="shared" si="745"/>
        <v>OUT TIME</v>
      </c>
      <c r="B1986" s="56" t="str">
        <f t="shared" si="737"/>
        <v>ultimo</v>
      </c>
      <c r="C1986" s="55">
        <f t="shared" si="761"/>
        <v>7</v>
      </c>
      <c r="D1986" t="str">
        <f t="shared" si="761"/>
        <v>Los Santos</v>
      </c>
      <c r="E1986" s="23">
        <f t="shared" si="746"/>
        <v>44137</v>
      </c>
      <c r="F1986" s="54">
        <f t="shared" si="747"/>
        <v>153</v>
      </c>
      <c r="G1986" cm="1">
        <f t="array" ref="G1986">+INDEX('Casos ACUM Prov'!$CK$3:$OM$16,'TODO PROVINCIA'!C1986+1,'TODO PROVINCIA'!F1986)</f>
        <v>0</v>
      </c>
      <c r="H1986">
        <f t="shared" si="739"/>
        <v>0</v>
      </c>
      <c r="I1986" cm="1">
        <f t="array" ref="I1986">+INDEX('Muertes-PROV'!$C$3:$GE$16,$C1986+1,$F1986)</f>
        <v>0</v>
      </c>
      <c r="J1986">
        <f t="shared" si="740"/>
        <v>0</v>
      </c>
      <c r="K1986" cm="1">
        <f t="array" ref="K1986">+INDEX('rECUPERA-prov'!$C$3:$LA$16,$C1986+1,$F1986)</f>
        <v>0</v>
      </c>
      <c r="L1986">
        <f t="shared" si="741"/>
        <v>0</v>
      </c>
      <c r="M1986">
        <f t="shared" si="748"/>
        <v>0</v>
      </c>
      <c r="N1986">
        <f t="shared" si="742"/>
        <v>0</v>
      </c>
      <c r="O1986" s="57">
        <f t="shared" si="749"/>
        <v>0</v>
      </c>
      <c r="P1986" s="57">
        <f t="shared" si="750"/>
        <v>0</v>
      </c>
      <c r="Q1986" s="57">
        <f t="shared" si="751"/>
        <v>0</v>
      </c>
      <c r="R1986" s="57">
        <f t="shared" si="752"/>
        <v>0</v>
      </c>
      <c r="S1986" s="57">
        <f t="shared" si="753"/>
        <v>0</v>
      </c>
      <c r="T1986" s="57">
        <f t="shared" si="754"/>
        <v>0</v>
      </c>
      <c r="U1986" s="57">
        <f t="shared" si="755"/>
        <v>0</v>
      </c>
      <c r="V1986" s="58">
        <f t="shared" si="756"/>
        <v>0</v>
      </c>
      <c r="W1986" s="58">
        <f t="shared" si="757"/>
        <v>0</v>
      </c>
      <c r="X1986" s="58">
        <f t="shared" si="758"/>
        <v>0</v>
      </c>
      <c r="Y1986" s="58">
        <f t="shared" si="759"/>
        <v>0</v>
      </c>
      <c r="Z1986">
        <f t="shared" si="743"/>
        <v>156747</v>
      </c>
    </row>
    <row r="1987" spans="1:26" x14ac:dyDescent="0.3">
      <c r="A1987" s="56" t="str">
        <f t="shared" si="745"/>
        <v>OUT TIME</v>
      </c>
      <c r="B1987" s="56" t="str">
        <f t="shared" si="737"/>
        <v>ultimo</v>
      </c>
      <c r="C1987" s="55">
        <f t="shared" si="761"/>
        <v>8</v>
      </c>
      <c r="D1987" t="str">
        <f t="shared" si="761"/>
        <v>Panamá</v>
      </c>
      <c r="E1987" s="23">
        <f t="shared" si="746"/>
        <v>44137</v>
      </c>
      <c r="F1987" s="54">
        <f t="shared" si="747"/>
        <v>153</v>
      </c>
      <c r="G1987" cm="1">
        <f t="array" ref="G1987">+INDEX('Casos ACUM Prov'!$CK$3:$OM$16,'TODO PROVINCIA'!C1987+1,'TODO PROVINCIA'!F1987)</f>
        <v>0</v>
      </c>
      <c r="H1987">
        <f t="shared" si="739"/>
        <v>0</v>
      </c>
      <c r="I1987" cm="1">
        <f t="array" ref="I1987">+INDEX('Muertes-PROV'!$C$3:$GE$16,$C1987+1,$F1987)</f>
        <v>0</v>
      </c>
      <c r="J1987">
        <f t="shared" si="740"/>
        <v>0</v>
      </c>
      <c r="K1987" cm="1">
        <f t="array" ref="K1987">+INDEX('rECUPERA-prov'!$C$3:$LA$16,$C1987+1,$F1987)</f>
        <v>0</v>
      </c>
      <c r="L1987">
        <f t="shared" si="741"/>
        <v>0</v>
      </c>
      <c r="M1987">
        <f t="shared" si="748"/>
        <v>0</v>
      </c>
      <c r="N1987">
        <f t="shared" si="742"/>
        <v>0</v>
      </c>
      <c r="O1987" s="57">
        <f t="shared" si="749"/>
        <v>0</v>
      </c>
      <c r="P1987" s="57">
        <f t="shared" si="750"/>
        <v>0</v>
      </c>
      <c r="Q1987" s="57">
        <f t="shared" si="751"/>
        <v>0</v>
      </c>
      <c r="R1987" s="57">
        <f t="shared" si="752"/>
        <v>0</v>
      </c>
      <c r="S1987" s="57">
        <f t="shared" si="753"/>
        <v>0</v>
      </c>
      <c r="T1987" s="57">
        <f t="shared" si="754"/>
        <v>0</v>
      </c>
      <c r="U1987" s="57">
        <f t="shared" si="755"/>
        <v>0</v>
      </c>
      <c r="V1987" s="58">
        <f t="shared" si="756"/>
        <v>0</v>
      </c>
      <c r="W1987" s="58">
        <f t="shared" si="757"/>
        <v>0</v>
      </c>
      <c r="X1987" s="58">
        <f t="shared" si="758"/>
        <v>0</v>
      </c>
      <c r="Y1987" s="58">
        <f t="shared" si="759"/>
        <v>0</v>
      </c>
      <c r="Z1987">
        <f t="shared" si="743"/>
        <v>109955</v>
      </c>
    </row>
    <row r="1988" spans="1:26" x14ac:dyDescent="0.3">
      <c r="A1988" s="56" t="str">
        <f t="shared" si="745"/>
        <v>OUT TIME</v>
      </c>
      <c r="B1988" s="56" t="str">
        <f t="shared" si="737"/>
        <v>ultimo</v>
      </c>
      <c r="C1988" s="55">
        <f t="shared" si="761"/>
        <v>9</v>
      </c>
      <c r="D1988" t="str">
        <f t="shared" si="761"/>
        <v>Veraguas</v>
      </c>
      <c r="E1988" s="23">
        <f t="shared" si="746"/>
        <v>44137</v>
      </c>
      <c r="F1988" s="54">
        <f t="shared" si="747"/>
        <v>153</v>
      </c>
      <c r="G1988" cm="1">
        <f t="array" ref="G1988">+INDEX('Casos ACUM Prov'!$CK$3:$OM$16,'TODO PROVINCIA'!C1988+1,'TODO PROVINCIA'!F1988)</f>
        <v>0</v>
      </c>
      <c r="H1988">
        <f t="shared" si="739"/>
        <v>0</v>
      </c>
      <c r="I1988" cm="1">
        <f t="array" ref="I1988">+INDEX('Muertes-PROV'!$C$3:$GE$16,$C1988+1,$F1988)</f>
        <v>0</v>
      </c>
      <c r="J1988">
        <f t="shared" si="740"/>
        <v>0</v>
      </c>
      <c r="K1988" cm="1">
        <f t="array" ref="K1988">+INDEX('rECUPERA-prov'!$C$3:$LA$16,$C1988+1,$F1988)</f>
        <v>0</v>
      </c>
      <c r="L1988">
        <f t="shared" si="741"/>
        <v>0</v>
      </c>
      <c r="M1988">
        <f t="shared" si="748"/>
        <v>0</v>
      </c>
      <c r="N1988">
        <f t="shared" si="742"/>
        <v>0</v>
      </c>
      <c r="O1988" s="57">
        <f t="shared" si="749"/>
        <v>0</v>
      </c>
      <c r="P1988" s="57">
        <f t="shared" si="750"/>
        <v>0</v>
      </c>
      <c r="Q1988" s="57">
        <f t="shared" si="751"/>
        <v>0</v>
      </c>
      <c r="R1988" s="57">
        <f t="shared" si="752"/>
        <v>0</v>
      </c>
      <c r="S1988" s="57">
        <f t="shared" si="753"/>
        <v>0</v>
      </c>
      <c r="T1988" s="57">
        <f t="shared" si="754"/>
        <v>0</v>
      </c>
      <c r="U1988" s="57">
        <f t="shared" si="755"/>
        <v>0</v>
      </c>
      <c r="V1988" s="58">
        <f t="shared" si="756"/>
        <v>0</v>
      </c>
      <c r="W1988" s="58">
        <f t="shared" si="757"/>
        <v>0</v>
      </c>
      <c r="X1988" s="58">
        <f t="shared" si="758"/>
        <v>0</v>
      </c>
      <c r="Y1988" s="58">
        <f t="shared" si="759"/>
        <v>0</v>
      </c>
      <c r="Z1988">
        <f t="shared" si="743"/>
        <v>109955</v>
      </c>
    </row>
    <row r="1989" spans="1:26" x14ac:dyDescent="0.3">
      <c r="A1989" s="56" t="str">
        <f t="shared" si="745"/>
        <v>OUT TIME</v>
      </c>
      <c r="B1989" s="56" t="str">
        <f t="shared" ref="B1989:B2052" si="762">+IFERROR(IF(A2002="OUT TIME","ultimo","no"),"no")</f>
        <v>ultimo</v>
      </c>
      <c r="C1989" s="55">
        <f t="shared" si="761"/>
        <v>10</v>
      </c>
      <c r="D1989" t="str">
        <f t="shared" si="761"/>
        <v>Comarca Kuna Yala</v>
      </c>
      <c r="E1989" s="23">
        <f t="shared" si="746"/>
        <v>44137</v>
      </c>
      <c r="F1989" s="54">
        <f t="shared" si="747"/>
        <v>153</v>
      </c>
      <c r="G1989" cm="1">
        <f t="array" ref="G1989">+INDEX('Casos ACUM Prov'!$CK$3:$OM$16,'TODO PROVINCIA'!C1989+1,'TODO PROVINCIA'!F1989)</f>
        <v>0</v>
      </c>
      <c r="H1989">
        <f t="shared" si="739"/>
        <v>0</v>
      </c>
      <c r="I1989" cm="1">
        <f t="array" ref="I1989">+INDEX('Muertes-PROV'!$C$3:$GE$16,$C1989+1,$F1989)</f>
        <v>0</v>
      </c>
      <c r="J1989">
        <f t="shared" si="740"/>
        <v>0</v>
      </c>
      <c r="K1989" cm="1">
        <f t="array" ref="K1989">+INDEX('rECUPERA-prov'!$C$3:$LA$16,$C1989+1,$F1989)</f>
        <v>0</v>
      </c>
      <c r="L1989">
        <f t="shared" si="741"/>
        <v>0</v>
      </c>
      <c r="M1989">
        <f t="shared" si="748"/>
        <v>0</v>
      </c>
      <c r="N1989">
        <f t="shared" si="742"/>
        <v>0</v>
      </c>
      <c r="O1989" s="57">
        <f t="shared" si="749"/>
        <v>0</v>
      </c>
      <c r="P1989" s="57">
        <f t="shared" si="750"/>
        <v>0</v>
      </c>
      <c r="Q1989" s="57">
        <f t="shared" si="751"/>
        <v>0</v>
      </c>
      <c r="R1989" s="57">
        <f t="shared" si="752"/>
        <v>0</v>
      </c>
      <c r="S1989" s="57">
        <f t="shared" si="753"/>
        <v>0</v>
      </c>
      <c r="T1989" s="57">
        <f t="shared" si="754"/>
        <v>0</v>
      </c>
      <c r="U1989" s="57">
        <f t="shared" si="755"/>
        <v>0</v>
      </c>
      <c r="V1989" s="58">
        <f t="shared" si="756"/>
        <v>0</v>
      </c>
      <c r="W1989" s="58">
        <f t="shared" si="757"/>
        <v>0</v>
      </c>
      <c r="X1989" s="58">
        <f t="shared" si="758"/>
        <v>0</v>
      </c>
      <c r="Y1989" s="58">
        <f t="shared" si="759"/>
        <v>0</v>
      </c>
      <c r="Z1989">
        <f t="shared" si="743"/>
        <v>89592</v>
      </c>
    </row>
    <row r="1990" spans="1:26" x14ac:dyDescent="0.3">
      <c r="A1990" s="56" t="str">
        <f t="shared" si="745"/>
        <v>OUT TIME</v>
      </c>
      <c r="B1990" s="56" t="str">
        <f t="shared" si="762"/>
        <v>ultimo</v>
      </c>
      <c r="C1990" s="55">
        <f t="shared" si="761"/>
        <v>11</v>
      </c>
      <c r="D1990" t="str">
        <f t="shared" si="761"/>
        <v>Comarca Emberá Wounaán</v>
      </c>
      <c r="E1990" s="23">
        <f t="shared" si="746"/>
        <v>44137</v>
      </c>
      <c r="F1990" s="54">
        <f t="shared" si="747"/>
        <v>153</v>
      </c>
      <c r="G1990" cm="1">
        <f t="array" ref="G1990">+INDEX('Casos ACUM Prov'!$CK$3:$OM$16,'TODO PROVINCIA'!C1990+1,'TODO PROVINCIA'!F1990)</f>
        <v>0</v>
      </c>
      <c r="H1990">
        <f t="shared" si="739"/>
        <v>0</v>
      </c>
      <c r="I1990" cm="1">
        <f t="array" ref="I1990">+INDEX('Muertes-PROV'!$C$3:$GE$16,$C1990+1,$F1990)</f>
        <v>0</v>
      </c>
      <c r="J1990">
        <f t="shared" si="740"/>
        <v>0</v>
      </c>
      <c r="K1990" cm="1">
        <f t="array" ref="K1990">+INDEX('rECUPERA-prov'!$C$3:$LA$16,$C1990+1,$F1990)</f>
        <v>0</v>
      </c>
      <c r="L1990">
        <f t="shared" si="741"/>
        <v>0</v>
      </c>
      <c r="M1990">
        <f t="shared" si="748"/>
        <v>0</v>
      </c>
      <c r="N1990">
        <f t="shared" si="742"/>
        <v>0</v>
      </c>
      <c r="O1990" s="57">
        <f t="shared" si="749"/>
        <v>0</v>
      </c>
      <c r="P1990" s="57">
        <f t="shared" si="750"/>
        <v>0</v>
      </c>
      <c r="Q1990" s="57">
        <f t="shared" si="751"/>
        <v>0</v>
      </c>
      <c r="R1990" s="57">
        <f t="shared" si="752"/>
        <v>0</v>
      </c>
      <c r="S1990" s="57">
        <f t="shared" si="753"/>
        <v>0</v>
      </c>
      <c r="T1990" s="57">
        <f t="shared" si="754"/>
        <v>0</v>
      </c>
      <c r="U1990" s="57">
        <f t="shared" si="755"/>
        <v>0</v>
      </c>
      <c r="V1990" s="58">
        <f t="shared" si="756"/>
        <v>0</v>
      </c>
      <c r="W1990" s="58">
        <f t="shared" si="757"/>
        <v>0</v>
      </c>
      <c r="X1990" s="58">
        <f t="shared" si="758"/>
        <v>0</v>
      </c>
      <c r="Y1990" s="58">
        <f t="shared" si="759"/>
        <v>0</v>
      </c>
      <c r="Z1990">
        <f t="shared" si="743"/>
        <v>1249032</v>
      </c>
    </row>
    <row r="1991" spans="1:26" x14ac:dyDescent="0.3">
      <c r="A1991" s="56" t="str">
        <f t="shared" si="745"/>
        <v>OUT TIME</v>
      </c>
      <c r="B1991" s="56" t="str">
        <f t="shared" si="762"/>
        <v>ultimo</v>
      </c>
      <c r="C1991" s="55">
        <f t="shared" si="761"/>
        <v>12</v>
      </c>
      <c r="D1991" t="str">
        <f t="shared" si="761"/>
        <v>Comarca Ngäbe Buglé</v>
      </c>
      <c r="E1991" s="23">
        <f t="shared" si="746"/>
        <v>44137</v>
      </c>
      <c r="F1991" s="54">
        <f t="shared" si="747"/>
        <v>153</v>
      </c>
      <c r="G1991" cm="1">
        <f t="array" ref="G1991">+INDEX('Casos ACUM Prov'!$CK$3:$OM$16,'TODO PROVINCIA'!C1991+1,'TODO PROVINCIA'!F1991)</f>
        <v>0</v>
      </c>
      <c r="H1991">
        <f t="shared" si="739"/>
        <v>0</v>
      </c>
      <c r="I1991" cm="1">
        <f t="array" ref="I1991">+INDEX('Muertes-PROV'!$C$3:$GE$16,$C1991+1,$F1991)</f>
        <v>0</v>
      </c>
      <c r="J1991">
        <f t="shared" si="740"/>
        <v>0</v>
      </c>
      <c r="K1991" cm="1">
        <f t="array" ref="K1991">+INDEX('rECUPERA-prov'!$C$3:$LA$16,$C1991+1,$F1991)</f>
        <v>0</v>
      </c>
      <c r="L1991">
        <f t="shared" si="741"/>
        <v>0</v>
      </c>
      <c r="M1991">
        <f t="shared" si="748"/>
        <v>0</v>
      </c>
      <c r="N1991">
        <f t="shared" si="742"/>
        <v>0</v>
      </c>
      <c r="O1991" s="57">
        <f t="shared" si="749"/>
        <v>0</v>
      </c>
      <c r="P1991" s="57">
        <f t="shared" si="750"/>
        <v>0</v>
      </c>
      <c r="Q1991" s="57">
        <f t="shared" si="751"/>
        <v>0</v>
      </c>
      <c r="R1991" s="57">
        <f t="shared" si="752"/>
        <v>0</v>
      </c>
      <c r="S1991" s="57">
        <f t="shared" si="753"/>
        <v>0</v>
      </c>
      <c r="T1991" s="57">
        <f t="shared" si="754"/>
        <v>0</v>
      </c>
      <c r="U1991" s="57">
        <f t="shared" si="755"/>
        <v>0</v>
      </c>
      <c r="V1991" s="58">
        <f t="shared" si="756"/>
        <v>0</v>
      </c>
      <c r="W1991" s="58">
        <f t="shared" si="757"/>
        <v>0</v>
      </c>
      <c r="X1991" s="58">
        <f t="shared" si="758"/>
        <v>0</v>
      </c>
      <c r="Y1991" s="58">
        <f t="shared" si="759"/>
        <v>0</v>
      </c>
      <c r="Z1991">
        <f t="shared" si="743"/>
        <v>464038</v>
      </c>
    </row>
    <row r="1992" spans="1:26" x14ac:dyDescent="0.3">
      <c r="A1992" s="56" t="str">
        <f t="shared" si="745"/>
        <v>OUT TIME</v>
      </c>
      <c r="B1992" s="56" t="str">
        <f t="shared" si="762"/>
        <v>ultimo</v>
      </c>
      <c r="C1992" s="55">
        <f t="shared" si="761"/>
        <v>13</v>
      </c>
      <c r="D1992" t="str">
        <f t="shared" si="761"/>
        <v>Panamá Oeste</v>
      </c>
      <c r="E1992" s="23">
        <f t="shared" si="746"/>
        <v>44137</v>
      </c>
      <c r="F1992" s="54">
        <f t="shared" si="747"/>
        <v>153</v>
      </c>
      <c r="G1992" cm="1">
        <f t="array" ref="G1992">+INDEX('Casos ACUM Prov'!$CK$3:$OM$16,'TODO PROVINCIA'!C1992+1,'TODO PROVINCIA'!F1992)</f>
        <v>0</v>
      </c>
      <c r="H1992">
        <f t="shared" si="739"/>
        <v>0</v>
      </c>
      <c r="I1992" cm="1">
        <f t="array" ref="I1992">+INDEX('Muertes-PROV'!$C$3:$GE$16,$C1992+1,$F1992)</f>
        <v>0</v>
      </c>
      <c r="J1992">
        <f t="shared" si="740"/>
        <v>0</v>
      </c>
      <c r="K1992" cm="1">
        <f t="array" ref="K1992">+INDEX('rECUPERA-prov'!$C$3:$LA$16,$C1992+1,$F1992)</f>
        <v>0</v>
      </c>
      <c r="L1992">
        <f t="shared" si="741"/>
        <v>0</v>
      </c>
      <c r="M1992">
        <f t="shared" si="748"/>
        <v>0</v>
      </c>
      <c r="N1992">
        <f t="shared" si="742"/>
        <v>0</v>
      </c>
      <c r="O1992" s="57">
        <f t="shared" si="749"/>
        <v>0</v>
      </c>
      <c r="P1992" s="57">
        <f t="shared" si="750"/>
        <v>0</v>
      </c>
      <c r="Q1992" s="57">
        <f t="shared" si="751"/>
        <v>0</v>
      </c>
      <c r="R1992" s="57">
        <f t="shared" si="752"/>
        <v>0</v>
      </c>
      <c r="S1992" s="57">
        <f t="shared" si="753"/>
        <v>0</v>
      </c>
      <c r="T1992" s="57">
        <f t="shared" si="754"/>
        <v>0</v>
      </c>
      <c r="U1992" s="57">
        <f t="shared" si="755"/>
        <v>0</v>
      </c>
      <c r="V1992" s="58">
        <f t="shared" si="756"/>
        <v>0</v>
      </c>
      <c r="W1992" s="58">
        <f t="shared" si="757"/>
        <v>0</v>
      </c>
      <c r="X1992" s="58">
        <f t="shared" si="758"/>
        <v>0</v>
      </c>
      <c r="Y1992" s="58">
        <f t="shared" si="759"/>
        <v>0</v>
      </c>
      <c r="Z1992">
        <f t="shared" si="743"/>
        <v>226991</v>
      </c>
    </row>
    <row r="1993" spans="1:26" x14ac:dyDescent="0.3">
      <c r="A1993" s="56" t="str">
        <f t="shared" si="745"/>
        <v>OUT TIME</v>
      </c>
      <c r="B1993" s="56" t="str">
        <f t="shared" si="762"/>
        <v>ultimo</v>
      </c>
      <c r="C1993" s="55">
        <f t="shared" si="761"/>
        <v>1</v>
      </c>
      <c r="D1993" t="str">
        <f t="shared" si="761"/>
        <v>Bocas del Toro</v>
      </c>
      <c r="E1993" s="23">
        <f t="shared" si="746"/>
        <v>44138</v>
      </c>
      <c r="F1993" s="54">
        <f t="shared" si="747"/>
        <v>154</v>
      </c>
      <c r="G1993" cm="1">
        <f t="array" ref="G1993">+INDEX('Casos ACUM Prov'!$CK$3:$OM$16,'TODO PROVINCIA'!C1993+1,'TODO PROVINCIA'!F1993)</f>
        <v>0</v>
      </c>
      <c r="H1993">
        <f t="shared" si="739"/>
        <v>0</v>
      </c>
      <c r="I1993" cm="1">
        <f t="array" ref="I1993">+INDEX('Muertes-PROV'!$C$3:$GE$16,$C1993+1,$F1993)</f>
        <v>0</v>
      </c>
      <c r="J1993">
        <f t="shared" si="740"/>
        <v>0</v>
      </c>
      <c r="K1993" cm="1">
        <f t="array" ref="K1993">+INDEX('rECUPERA-prov'!$C$3:$LA$16,$C1993+1,$F1993)</f>
        <v>0</v>
      </c>
      <c r="L1993">
        <f t="shared" si="741"/>
        <v>0</v>
      </c>
      <c r="M1993">
        <f t="shared" si="748"/>
        <v>0</v>
      </c>
      <c r="N1993">
        <f t="shared" si="742"/>
        <v>0</v>
      </c>
      <c r="O1993" s="57">
        <f t="shared" si="749"/>
        <v>0</v>
      </c>
      <c r="P1993" s="57">
        <f t="shared" si="750"/>
        <v>0</v>
      </c>
      <c r="Q1993" s="57">
        <f t="shared" si="751"/>
        <v>0</v>
      </c>
      <c r="R1993" s="57">
        <f t="shared" si="752"/>
        <v>0</v>
      </c>
      <c r="S1993" s="57">
        <f t="shared" si="753"/>
        <v>0</v>
      </c>
      <c r="T1993" s="57">
        <f t="shared" si="754"/>
        <v>0</v>
      </c>
      <c r="U1993" s="57">
        <f t="shared" si="755"/>
        <v>0</v>
      </c>
      <c r="V1993" s="58">
        <f t="shared" si="756"/>
        <v>0</v>
      </c>
      <c r="W1993" s="58">
        <f t="shared" si="757"/>
        <v>0</v>
      </c>
      <c r="X1993" s="58">
        <f t="shared" si="758"/>
        <v>0</v>
      </c>
      <c r="Y1993" s="58">
        <f t="shared" si="759"/>
        <v>0</v>
      </c>
      <c r="Z1993">
        <f t="shared" si="743"/>
        <v>125461</v>
      </c>
    </row>
    <row r="1994" spans="1:26" x14ac:dyDescent="0.3">
      <c r="A1994" s="56" t="str">
        <f t="shared" si="745"/>
        <v>OUT TIME</v>
      </c>
      <c r="B1994" s="56" t="str">
        <f t="shared" si="762"/>
        <v>ultimo</v>
      </c>
      <c r="C1994" s="55">
        <f t="shared" si="761"/>
        <v>2</v>
      </c>
      <c r="D1994" t="str">
        <f t="shared" si="761"/>
        <v>Coclé</v>
      </c>
      <c r="E1994" s="23">
        <f t="shared" si="746"/>
        <v>44138</v>
      </c>
      <c r="F1994" s="54">
        <f t="shared" si="747"/>
        <v>154</v>
      </c>
      <c r="G1994" cm="1">
        <f t="array" ref="G1994">+INDEX('Casos ACUM Prov'!$CK$3:$OM$16,'TODO PROVINCIA'!C1994+1,'TODO PROVINCIA'!F1994)</f>
        <v>0</v>
      </c>
      <c r="H1994">
        <f t="shared" si="739"/>
        <v>0</v>
      </c>
      <c r="I1994" cm="1">
        <f t="array" ref="I1994">+INDEX('Muertes-PROV'!$C$3:$GE$16,$C1994+1,$F1994)</f>
        <v>0</v>
      </c>
      <c r="J1994">
        <f t="shared" si="740"/>
        <v>0</v>
      </c>
      <c r="K1994" cm="1">
        <f t="array" ref="K1994">+INDEX('rECUPERA-prov'!$C$3:$LA$16,$C1994+1,$F1994)</f>
        <v>0</v>
      </c>
      <c r="L1994">
        <f t="shared" si="741"/>
        <v>0</v>
      </c>
      <c r="M1994">
        <f t="shared" si="748"/>
        <v>0</v>
      </c>
      <c r="N1994">
        <f t="shared" si="742"/>
        <v>0</v>
      </c>
      <c r="O1994" s="57">
        <f t="shared" si="749"/>
        <v>0</v>
      </c>
      <c r="P1994" s="57">
        <f t="shared" si="750"/>
        <v>0</v>
      </c>
      <c r="Q1994" s="57">
        <f t="shared" si="751"/>
        <v>0</v>
      </c>
      <c r="R1994" s="57">
        <f t="shared" si="752"/>
        <v>0</v>
      </c>
      <c r="S1994" s="57">
        <f t="shared" si="753"/>
        <v>0</v>
      </c>
      <c r="T1994" s="57">
        <f t="shared" si="754"/>
        <v>0</v>
      </c>
      <c r="U1994" s="57">
        <f t="shared" si="755"/>
        <v>0</v>
      </c>
      <c r="V1994" s="58">
        <f t="shared" si="756"/>
        <v>0</v>
      </c>
      <c r="W1994" s="58">
        <f t="shared" si="757"/>
        <v>0</v>
      </c>
      <c r="X1994" s="58">
        <f t="shared" si="758"/>
        <v>0</v>
      </c>
      <c r="Y1994" s="58">
        <f t="shared" si="759"/>
        <v>0</v>
      </c>
      <c r="Z1994">
        <f t="shared" si="743"/>
        <v>416873</v>
      </c>
    </row>
    <row r="1995" spans="1:26" x14ac:dyDescent="0.3">
      <c r="A1995" s="56" t="str">
        <f t="shared" si="745"/>
        <v>OUT TIME</v>
      </c>
      <c r="B1995" s="56" t="str">
        <f t="shared" si="762"/>
        <v>ultimo</v>
      </c>
      <c r="C1995" s="55">
        <f t="shared" si="761"/>
        <v>3</v>
      </c>
      <c r="D1995" t="str">
        <f t="shared" si="761"/>
        <v>Colón</v>
      </c>
      <c r="E1995" s="23">
        <f t="shared" si="746"/>
        <v>44138</v>
      </c>
      <c r="F1995" s="54">
        <f t="shared" si="747"/>
        <v>154</v>
      </c>
      <c r="G1995" cm="1">
        <f t="array" ref="G1995">+INDEX('Casos ACUM Prov'!$CK$3:$OM$16,'TODO PROVINCIA'!C1995+1,'TODO PROVINCIA'!F1995)</f>
        <v>0</v>
      </c>
      <c r="H1995">
        <f t="shared" si="739"/>
        <v>0</v>
      </c>
      <c r="I1995" cm="1">
        <f t="array" ref="I1995">+INDEX('Muertes-PROV'!$C$3:$GE$16,$C1995+1,$F1995)</f>
        <v>0</v>
      </c>
      <c r="J1995">
        <f t="shared" si="740"/>
        <v>0</v>
      </c>
      <c r="K1995" cm="1">
        <f t="array" ref="K1995">+INDEX('rECUPERA-prov'!$C$3:$LA$16,$C1995+1,$F1995)</f>
        <v>0</v>
      </c>
      <c r="L1995">
        <f t="shared" si="741"/>
        <v>0</v>
      </c>
      <c r="M1995">
        <f t="shared" si="748"/>
        <v>0</v>
      </c>
      <c r="N1995">
        <f t="shared" si="742"/>
        <v>0</v>
      </c>
      <c r="O1995" s="57">
        <f t="shared" si="749"/>
        <v>0</v>
      </c>
      <c r="P1995" s="57">
        <f t="shared" si="750"/>
        <v>0</v>
      </c>
      <c r="Q1995" s="57">
        <f t="shared" si="751"/>
        <v>0</v>
      </c>
      <c r="R1995" s="57">
        <f t="shared" si="752"/>
        <v>0</v>
      </c>
      <c r="S1995" s="57">
        <f t="shared" si="753"/>
        <v>0</v>
      </c>
      <c r="T1995" s="57">
        <f t="shared" si="754"/>
        <v>0</v>
      </c>
      <c r="U1995" s="57">
        <f t="shared" si="755"/>
        <v>0</v>
      </c>
      <c r="V1995" s="58">
        <f t="shared" si="756"/>
        <v>0</v>
      </c>
      <c r="W1995" s="58">
        <f t="shared" si="757"/>
        <v>0</v>
      </c>
      <c r="X1995" s="58">
        <f t="shared" si="758"/>
        <v>0</v>
      </c>
      <c r="Y1995" s="58">
        <f t="shared" si="759"/>
        <v>0</v>
      </c>
      <c r="Z1995">
        <f t="shared" si="743"/>
        <v>233708</v>
      </c>
    </row>
    <row r="1996" spans="1:26" x14ac:dyDescent="0.3">
      <c r="A1996" s="56" t="str">
        <f t="shared" si="745"/>
        <v>OUT TIME</v>
      </c>
      <c r="B1996" s="56" t="str">
        <f t="shared" si="762"/>
        <v>ultimo</v>
      </c>
      <c r="C1996" s="55">
        <f t="shared" ref="C1996:D2011" si="763">+C1983</f>
        <v>4</v>
      </c>
      <c r="D1996" t="str">
        <f t="shared" si="763"/>
        <v>Chiriquí</v>
      </c>
      <c r="E1996" s="23">
        <f t="shared" si="746"/>
        <v>44138</v>
      </c>
      <c r="F1996" s="54">
        <f t="shared" si="747"/>
        <v>154</v>
      </c>
      <c r="G1996" cm="1">
        <f t="array" ref="G1996">+INDEX('Casos ACUM Prov'!$CK$3:$OM$16,'TODO PROVINCIA'!C1996+1,'TODO PROVINCIA'!F1996)</f>
        <v>0</v>
      </c>
      <c r="H1996">
        <f t="shared" si="739"/>
        <v>0</v>
      </c>
      <c r="I1996" cm="1">
        <f t="array" ref="I1996">+INDEX('Muertes-PROV'!$C$3:$GE$16,$C1996+1,$F1996)</f>
        <v>0</v>
      </c>
      <c r="J1996">
        <f t="shared" si="740"/>
        <v>0</v>
      </c>
      <c r="K1996" cm="1">
        <f t="array" ref="K1996">+INDEX('rECUPERA-prov'!$C$3:$LA$16,$C1996+1,$F1996)</f>
        <v>0</v>
      </c>
      <c r="L1996">
        <f t="shared" si="741"/>
        <v>0</v>
      </c>
      <c r="M1996">
        <f t="shared" si="748"/>
        <v>0</v>
      </c>
      <c r="N1996">
        <f t="shared" si="742"/>
        <v>0</v>
      </c>
      <c r="O1996" s="57">
        <f t="shared" si="749"/>
        <v>0</v>
      </c>
      <c r="P1996" s="57">
        <f t="shared" si="750"/>
        <v>0</v>
      </c>
      <c r="Q1996" s="57">
        <f t="shared" si="751"/>
        <v>0</v>
      </c>
      <c r="R1996" s="57">
        <f t="shared" si="752"/>
        <v>0</v>
      </c>
      <c r="S1996" s="57">
        <f t="shared" si="753"/>
        <v>0</v>
      </c>
      <c r="T1996" s="57">
        <f t="shared" si="754"/>
        <v>0</v>
      </c>
      <c r="U1996" s="57">
        <f t="shared" si="755"/>
        <v>0</v>
      </c>
      <c r="V1996" s="58">
        <f t="shared" si="756"/>
        <v>0</v>
      </c>
      <c r="W1996" s="58">
        <f t="shared" si="757"/>
        <v>0</v>
      </c>
      <c r="X1996" s="58">
        <f t="shared" si="758"/>
        <v>0</v>
      </c>
      <c r="Y1996" s="58">
        <f t="shared" si="759"/>
        <v>0</v>
      </c>
      <c r="Z1996">
        <f t="shared" si="743"/>
        <v>241928</v>
      </c>
    </row>
    <row r="1997" spans="1:26" x14ac:dyDescent="0.3">
      <c r="A1997" s="56" t="str">
        <f t="shared" si="745"/>
        <v>OUT TIME</v>
      </c>
      <c r="B1997" s="56" t="str">
        <f t="shared" si="762"/>
        <v>ultimo</v>
      </c>
      <c r="C1997" s="55">
        <f t="shared" si="763"/>
        <v>5</v>
      </c>
      <c r="D1997" t="str">
        <f t="shared" si="763"/>
        <v>Darién</v>
      </c>
      <c r="E1997" s="23">
        <f t="shared" si="746"/>
        <v>44138</v>
      </c>
      <c r="F1997" s="54">
        <f t="shared" si="747"/>
        <v>154</v>
      </c>
      <c r="G1997" cm="1">
        <f t="array" ref="G1997">+INDEX('Casos ACUM Prov'!$CK$3:$OM$16,'TODO PROVINCIA'!C1997+1,'TODO PROVINCIA'!F1997)</f>
        <v>0</v>
      </c>
      <c r="H1997">
        <f t="shared" si="739"/>
        <v>0</v>
      </c>
      <c r="I1997" cm="1">
        <f t="array" ref="I1997">+INDEX('Muertes-PROV'!$C$3:$GE$16,$C1997+1,$F1997)</f>
        <v>0</v>
      </c>
      <c r="J1997">
        <f t="shared" si="740"/>
        <v>0</v>
      </c>
      <c r="K1997" cm="1">
        <f t="array" ref="K1997">+INDEX('rECUPERA-prov'!$C$3:$LA$16,$C1997+1,$F1997)</f>
        <v>0</v>
      </c>
      <c r="L1997">
        <f t="shared" si="741"/>
        <v>0</v>
      </c>
      <c r="M1997">
        <f t="shared" si="748"/>
        <v>0</v>
      </c>
      <c r="N1997">
        <f t="shared" si="742"/>
        <v>0</v>
      </c>
      <c r="O1997" s="57">
        <f t="shared" si="749"/>
        <v>0</v>
      </c>
      <c r="P1997" s="57">
        <f t="shared" si="750"/>
        <v>0</v>
      </c>
      <c r="Q1997" s="57">
        <f t="shared" si="751"/>
        <v>0</v>
      </c>
      <c r="R1997" s="57">
        <f t="shared" si="752"/>
        <v>0</v>
      </c>
      <c r="S1997" s="57">
        <f t="shared" si="753"/>
        <v>0</v>
      </c>
      <c r="T1997" s="57">
        <f t="shared" si="754"/>
        <v>0</v>
      </c>
      <c r="U1997" s="57">
        <f t="shared" si="755"/>
        <v>0</v>
      </c>
      <c r="V1997" s="58">
        <f t="shared" si="756"/>
        <v>0</v>
      </c>
      <c r="W1997" s="58">
        <f t="shared" si="757"/>
        <v>0</v>
      </c>
      <c r="X1997" s="58">
        <f t="shared" si="758"/>
        <v>0</v>
      </c>
      <c r="Y1997" s="58">
        <f t="shared" si="759"/>
        <v>0</v>
      </c>
      <c r="Z1997">
        <f t="shared" si="743"/>
        <v>10001</v>
      </c>
    </row>
    <row r="1998" spans="1:26" x14ac:dyDescent="0.3">
      <c r="A1998" s="56" t="str">
        <f t="shared" si="745"/>
        <v>OUT TIME</v>
      </c>
      <c r="B1998" s="56" t="str">
        <f t="shared" si="762"/>
        <v>ultimo</v>
      </c>
      <c r="C1998" s="55">
        <f t="shared" si="763"/>
        <v>6</v>
      </c>
      <c r="D1998" t="str">
        <f t="shared" si="763"/>
        <v>Herrera</v>
      </c>
      <c r="E1998" s="23">
        <f t="shared" si="746"/>
        <v>44138</v>
      </c>
      <c r="F1998" s="54">
        <f t="shared" si="747"/>
        <v>154</v>
      </c>
      <c r="G1998" cm="1">
        <f t="array" ref="G1998">+INDEX('Casos ACUM Prov'!$CK$3:$OM$16,'TODO PROVINCIA'!C1998+1,'TODO PROVINCIA'!F1998)</f>
        <v>0</v>
      </c>
      <c r="H1998">
        <f t="shared" si="739"/>
        <v>0</v>
      </c>
      <c r="I1998" cm="1">
        <f t="array" ref="I1998">+INDEX('Muertes-PROV'!$C$3:$GE$16,$C1998+1,$F1998)</f>
        <v>0</v>
      </c>
      <c r="J1998">
        <f t="shared" si="740"/>
        <v>0</v>
      </c>
      <c r="K1998" cm="1">
        <f t="array" ref="K1998">+INDEX('rECUPERA-prov'!$C$3:$LA$16,$C1998+1,$F1998)</f>
        <v>0</v>
      </c>
      <c r="L1998">
        <f t="shared" si="741"/>
        <v>0</v>
      </c>
      <c r="M1998">
        <f t="shared" si="748"/>
        <v>0</v>
      </c>
      <c r="N1998">
        <f t="shared" si="742"/>
        <v>0</v>
      </c>
      <c r="O1998" s="57">
        <f t="shared" si="749"/>
        <v>0</v>
      </c>
      <c r="P1998" s="57">
        <f t="shared" si="750"/>
        <v>0</v>
      </c>
      <c r="Q1998" s="57">
        <f t="shared" si="751"/>
        <v>0</v>
      </c>
      <c r="R1998" s="57">
        <f t="shared" si="752"/>
        <v>0</v>
      </c>
      <c r="S1998" s="57">
        <f t="shared" si="753"/>
        <v>0</v>
      </c>
      <c r="T1998" s="57">
        <f t="shared" si="754"/>
        <v>0</v>
      </c>
      <c r="U1998" s="57">
        <f t="shared" si="755"/>
        <v>0</v>
      </c>
      <c r="V1998" s="58">
        <f t="shared" si="756"/>
        <v>0</v>
      </c>
      <c r="W1998" s="58">
        <f t="shared" si="757"/>
        <v>0</v>
      </c>
      <c r="X1998" s="58">
        <f t="shared" si="758"/>
        <v>0</v>
      </c>
      <c r="Y1998" s="58">
        <f t="shared" si="759"/>
        <v>0</v>
      </c>
      <c r="Z1998">
        <f t="shared" si="743"/>
        <v>33109</v>
      </c>
    </row>
    <row r="1999" spans="1:26" x14ac:dyDescent="0.3">
      <c r="A1999" s="56" t="str">
        <f t="shared" si="745"/>
        <v>OUT TIME</v>
      </c>
      <c r="B1999" s="56" t="str">
        <f t="shared" si="762"/>
        <v>ultimo</v>
      </c>
      <c r="C1999" s="55">
        <f t="shared" si="763"/>
        <v>7</v>
      </c>
      <c r="D1999" t="str">
        <f t="shared" si="763"/>
        <v>Los Santos</v>
      </c>
      <c r="E1999" s="23">
        <f t="shared" si="746"/>
        <v>44138</v>
      </c>
      <c r="F1999" s="54">
        <f t="shared" si="747"/>
        <v>154</v>
      </c>
      <c r="G1999" cm="1">
        <f t="array" ref="G1999">+INDEX('Casos ACUM Prov'!$CK$3:$OM$16,'TODO PROVINCIA'!C1999+1,'TODO PROVINCIA'!F1999)</f>
        <v>0</v>
      </c>
      <c r="H1999">
        <f t="shared" si="739"/>
        <v>0</v>
      </c>
      <c r="I1999" cm="1">
        <f t="array" ref="I1999">+INDEX('Muertes-PROV'!$C$3:$GE$16,$C1999+1,$F1999)</f>
        <v>0</v>
      </c>
      <c r="J1999">
        <f t="shared" si="740"/>
        <v>0</v>
      </c>
      <c r="K1999" cm="1">
        <f t="array" ref="K1999">+INDEX('rECUPERA-prov'!$C$3:$LA$16,$C1999+1,$F1999)</f>
        <v>0</v>
      </c>
      <c r="L1999">
        <f t="shared" si="741"/>
        <v>0</v>
      </c>
      <c r="M1999">
        <f t="shared" si="748"/>
        <v>0</v>
      </c>
      <c r="N1999">
        <f t="shared" si="742"/>
        <v>0</v>
      </c>
      <c r="O1999" s="57">
        <f t="shared" si="749"/>
        <v>0</v>
      </c>
      <c r="P1999" s="57">
        <f t="shared" si="750"/>
        <v>0</v>
      </c>
      <c r="Q1999" s="57">
        <f t="shared" si="751"/>
        <v>0</v>
      </c>
      <c r="R1999" s="57">
        <f t="shared" si="752"/>
        <v>0</v>
      </c>
      <c r="S1999" s="57">
        <f t="shared" si="753"/>
        <v>0</v>
      </c>
      <c r="T1999" s="57">
        <f t="shared" si="754"/>
        <v>0</v>
      </c>
      <c r="U1999" s="57">
        <f t="shared" si="755"/>
        <v>0</v>
      </c>
      <c r="V1999" s="58">
        <f t="shared" si="756"/>
        <v>0</v>
      </c>
      <c r="W1999" s="58">
        <f t="shared" si="757"/>
        <v>0</v>
      </c>
      <c r="X1999" s="58">
        <f t="shared" si="758"/>
        <v>0</v>
      </c>
      <c r="Y1999" s="58">
        <f t="shared" si="759"/>
        <v>0</v>
      </c>
      <c r="Z1999">
        <f t="shared" si="743"/>
        <v>156747</v>
      </c>
    </row>
    <row r="2000" spans="1:26" x14ac:dyDescent="0.3">
      <c r="A2000" s="56" t="str">
        <f t="shared" si="745"/>
        <v>OUT TIME</v>
      </c>
      <c r="B2000" s="56" t="str">
        <f t="shared" si="762"/>
        <v>ultimo</v>
      </c>
      <c r="C2000" s="55">
        <f t="shared" si="763"/>
        <v>8</v>
      </c>
      <c r="D2000" t="str">
        <f t="shared" si="763"/>
        <v>Panamá</v>
      </c>
      <c r="E2000" s="23">
        <f t="shared" si="746"/>
        <v>44138</v>
      </c>
      <c r="F2000" s="54">
        <f t="shared" si="747"/>
        <v>154</v>
      </c>
      <c r="G2000" cm="1">
        <f t="array" ref="G2000">+INDEX('Casos ACUM Prov'!$CK$3:$OM$16,'TODO PROVINCIA'!C2000+1,'TODO PROVINCIA'!F2000)</f>
        <v>0</v>
      </c>
      <c r="H2000">
        <f t="shared" si="739"/>
        <v>0</v>
      </c>
      <c r="I2000" cm="1">
        <f t="array" ref="I2000">+INDEX('Muertes-PROV'!$C$3:$GE$16,$C2000+1,$F2000)</f>
        <v>0</v>
      </c>
      <c r="J2000">
        <f t="shared" si="740"/>
        <v>0</v>
      </c>
      <c r="K2000" cm="1">
        <f t="array" ref="K2000">+INDEX('rECUPERA-prov'!$C$3:$LA$16,$C2000+1,$F2000)</f>
        <v>0</v>
      </c>
      <c r="L2000">
        <f t="shared" si="741"/>
        <v>0</v>
      </c>
      <c r="M2000">
        <f t="shared" si="748"/>
        <v>0</v>
      </c>
      <c r="N2000">
        <f t="shared" si="742"/>
        <v>0</v>
      </c>
      <c r="O2000" s="57">
        <f t="shared" si="749"/>
        <v>0</v>
      </c>
      <c r="P2000" s="57">
        <f t="shared" si="750"/>
        <v>0</v>
      </c>
      <c r="Q2000" s="57">
        <f t="shared" si="751"/>
        <v>0</v>
      </c>
      <c r="R2000" s="57">
        <f t="shared" si="752"/>
        <v>0</v>
      </c>
      <c r="S2000" s="57">
        <f t="shared" si="753"/>
        <v>0</v>
      </c>
      <c r="T2000" s="57">
        <f t="shared" si="754"/>
        <v>0</v>
      </c>
      <c r="U2000" s="57">
        <f t="shared" si="755"/>
        <v>0</v>
      </c>
      <c r="V2000" s="58">
        <f t="shared" si="756"/>
        <v>0</v>
      </c>
      <c r="W2000" s="58">
        <f t="shared" si="757"/>
        <v>0</v>
      </c>
      <c r="X2000" s="58">
        <f t="shared" si="758"/>
        <v>0</v>
      </c>
      <c r="Y2000" s="58">
        <f t="shared" si="759"/>
        <v>0</v>
      </c>
      <c r="Z2000">
        <f t="shared" si="743"/>
        <v>109955</v>
      </c>
    </row>
    <row r="2001" spans="1:26" x14ac:dyDescent="0.3">
      <c r="A2001" s="56" t="str">
        <f t="shared" si="745"/>
        <v>OUT TIME</v>
      </c>
      <c r="B2001" s="56" t="str">
        <f t="shared" si="762"/>
        <v>ultimo</v>
      </c>
      <c r="C2001" s="55">
        <f t="shared" si="763"/>
        <v>9</v>
      </c>
      <c r="D2001" t="str">
        <f t="shared" si="763"/>
        <v>Veraguas</v>
      </c>
      <c r="E2001" s="23">
        <f t="shared" si="746"/>
        <v>44138</v>
      </c>
      <c r="F2001" s="54">
        <f t="shared" si="747"/>
        <v>154</v>
      </c>
      <c r="G2001" cm="1">
        <f t="array" ref="G2001">+INDEX('Casos ACUM Prov'!$CK$3:$OM$16,'TODO PROVINCIA'!C2001+1,'TODO PROVINCIA'!F2001)</f>
        <v>0</v>
      </c>
      <c r="H2001">
        <f t="shared" ref="H2001:H2064" si="764">+G2001-G1988</f>
        <v>0</v>
      </c>
      <c r="I2001" cm="1">
        <f t="array" ref="I2001">+INDEX('Muertes-PROV'!$C$3:$GE$16,$C2001+1,$F2001)</f>
        <v>0</v>
      </c>
      <c r="J2001">
        <f t="shared" ref="J2001:J2064" si="765">+I2001-I1988</f>
        <v>0</v>
      </c>
      <c r="K2001" cm="1">
        <f t="array" ref="K2001">+INDEX('rECUPERA-prov'!$C$3:$LA$16,$C2001+1,$F2001)</f>
        <v>0</v>
      </c>
      <c r="L2001">
        <f t="shared" ref="L2001:L2064" si="766">+K2001-K1988</f>
        <v>0</v>
      </c>
      <c r="M2001">
        <f t="shared" si="748"/>
        <v>0</v>
      </c>
      <c r="N2001">
        <f t="shared" ref="N2001:N2064" si="767">+M2001-M1988</f>
        <v>0</v>
      </c>
      <c r="O2001" s="57">
        <f t="shared" si="749"/>
        <v>0</v>
      </c>
      <c r="P2001" s="57">
        <f t="shared" si="750"/>
        <v>0</v>
      </c>
      <c r="Q2001" s="57">
        <f t="shared" si="751"/>
        <v>0</v>
      </c>
      <c r="R2001" s="57">
        <f t="shared" si="752"/>
        <v>0</v>
      </c>
      <c r="S2001" s="57">
        <f t="shared" si="753"/>
        <v>0</v>
      </c>
      <c r="T2001" s="57">
        <f t="shared" si="754"/>
        <v>0</v>
      </c>
      <c r="U2001" s="57">
        <f t="shared" si="755"/>
        <v>0</v>
      </c>
      <c r="V2001" s="58">
        <f t="shared" si="756"/>
        <v>0</v>
      </c>
      <c r="W2001" s="58">
        <f t="shared" si="757"/>
        <v>0</v>
      </c>
      <c r="X2001" s="58">
        <f t="shared" si="758"/>
        <v>0</v>
      </c>
      <c r="Y2001" s="58">
        <f t="shared" si="759"/>
        <v>0</v>
      </c>
      <c r="Z2001">
        <f t="shared" ref="Z2001:Z2064" si="768">+Z1988</f>
        <v>109955</v>
      </c>
    </row>
    <row r="2002" spans="1:26" x14ac:dyDescent="0.3">
      <c r="A2002" s="56" t="str">
        <f t="shared" si="745"/>
        <v>OUT TIME</v>
      </c>
      <c r="B2002" s="56" t="str">
        <f t="shared" si="762"/>
        <v>ultimo</v>
      </c>
      <c r="C2002" s="55">
        <f t="shared" si="763"/>
        <v>10</v>
      </c>
      <c r="D2002" t="str">
        <f t="shared" si="763"/>
        <v>Comarca Kuna Yala</v>
      </c>
      <c r="E2002" s="23">
        <f t="shared" si="746"/>
        <v>44138</v>
      </c>
      <c r="F2002" s="54">
        <f t="shared" si="747"/>
        <v>154</v>
      </c>
      <c r="G2002" cm="1">
        <f t="array" ref="G2002">+INDEX('Casos ACUM Prov'!$CK$3:$OM$16,'TODO PROVINCIA'!C2002+1,'TODO PROVINCIA'!F2002)</f>
        <v>0</v>
      </c>
      <c r="H2002">
        <f t="shared" si="764"/>
        <v>0</v>
      </c>
      <c r="I2002" cm="1">
        <f t="array" ref="I2002">+INDEX('Muertes-PROV'!$C$3:$GE$16,$C2002+1,$F2002)</f>
        <v>0</v>
      </c>
      <c r="J2002">
        <f t="shared" si="765"/>
        <v>0</v>
      </c>
      <c r="K2002" cm="1">
        <f t="array" ref="K2002">+INDEX('rECUPERA-prov'!$C$3:$LA$16,$C2002+1,$F2002)</f>
        <v>0</v>
      </c>
      <c r="L2002">
        <f t="shared" si="766"/>
        <v>0</v>
      </c>
      <c r="M2002">
        <f t="shared" si="748"/>
        <v>0</v>
      </c>
      <c r="N2002">
        <f t="shared" si="767"/>
        <v>0</v>
      </c>
      <c r="O2002" s="57">
        <f t="shared" si="749"/>
        <v>0</v>
      </c>
      <c r="P2002" s="57">
        <f t="shared" si="750"/>
        <v>0</v>
      </c>
      <c r="Q2002" s="57">
        <f t="shared" si="751"/>
        <v>0</v>
      </c>
      <c r="R2002" s="57">
        <f t="shared" si="752"/>
        <v>0</v>
      </c>
      <c r="S2002" s="57">
        <f t="shared" si="753"/>
        <v>0</v>
      </c>
      <c r="T2002" s="57">
        <f t="shared" si="754"/>
        <v>0</v>
      </c>
      <c r="U2002" s="57">
        <f t="shared" si="755"/>
        <v>0</v>
      </c>
      <c r="V2002" s="58">
        <f t="shared" si="756"/>
        <v>0</v>
      </c>
      <c r="W2002" s="58">
        <f t="shared" si="757"/>
        <v>0</v>
      </c>
      <c r="X2002" s="58">
        <f t="shared" si="758"/>
        <v>0</v>
      </c>
      <c r="Y2002" s="58">
        <f t="shared" si="759"/>
        <v>0</v>
      </c>
      <c r="Z2002">
        <f t="shared" si="768"/>
        <v>89592</v>
      </c>
    </row>
    <row r="2003" spans="1:26" x14ac:dyDescent="0.3">
      <c r="A2003" s="56" t="str">
        <f t="shared" si="745"/>
        <v>OUT TIME</v>
      </c>
      <c r="B2003" s="56" t="str">
        <f t="shared" si="762"/>
        <v>ultimo</v>
      </c>
      <c r="C2003" s="55">
        <f t="shared" si="763"/>
        <v>11</v>
      </c>
      <c r="D2003" t="str">
        <f t="shared" si="763"/>
        <v>Comarca Emberá Wounaán</v>
      </c>
      <c r="E2003" s="23">
        <f t="shared" si="746"/>
        <v>44138</v>
      </c>
      <c r="F2003" s="54">
        <f t="shared" si="747"/>
        <v>154</v>
      </c>
      <c r="G2003" cm="1">
        <f t="array" ref="G2003">+INDEX('Casos ACUM Prov'!$CK$3:$OM$16,'TODO PROVINCIA'!C2003+1,'TODO PROVINCIA'!F2003)</f>
        <v>0</v>
      </c>
      <c r="H2003">
        <f t="shared" si="764"/>
        <v>0</v>
      </c>
      <c r="I2003" cm="1">
        <f t="array" ref="I2003">+INDEX('Muertes-PROV'!$C$3:$GE$16,$C2003+1,$F2003)</f>
        <v>0</v>
      </c>
      <c r="J2003">
        <f t="shared" si="765"/>
        <v>0</v>
      </c>
      <c r="K2003" cm="1">
        <f t="array" ref="K2003">+INDEX('rECUPERA-prov'!$C$3:$LA$16,$C2003+1,$F2003)</f>
        <v>0</v>
      </c>
      <c r="L2003">
        <f t="shared" si="766"/>
        <v>0</v>
      </c>
      <c r="M2003">
        <f t="shared" si="748"/>
        <v>0</v>
      </c>
      <c r="N2003">
        <f t="shared" si="767"/>
        <v>0</v>
      </c>
      <c r="O2003" s="57">
        <f t="shared" si="749"/>
        <v>0</v>
      </c>
      <c r="P2003" s="57">
        <f t="shared" si="750"/>
        <v>0</v>
      </c>
      <c r="Q2003" s="57">
        <f t="shared" si="751"/>
        <v>0</v>
      </c>
      <c r="R2003" s="57">
        <f t="shared" si="752"/>
        <v>0</v>
      </c>
      <c r="S2003" s="57">
        <f t="shared" si="753"/>
        <v>0</v>
      </c>
      <c r="T2003" s="57">
        <f t="shared" si="754"/>
        <v>0</v>
      </c>
      <c r="U2003" s="57">
        <f t="shared" si="755"/>
        <v>0</v>
      </c>
      <c r="V2003" s="58">
        <f t="shared" si="756"/>
        <v>0</v>
      </c>
      <c r="W2003" s="58">
        <f t="shared" si="757"/>
        <v>0</v>
      </c>
      <c r="X2003" s="58">
        <f t="shared" si="758"/>
        <v>0</v>
      </c>
      <c r="Y2003" s="58">
        <f t="shared" si="759"/>
        <v>0</v>
      </c>
      <c r="Z2003">
        <f t="shared" si="768"/>
        <v>1249032</v>
      </c>
    </row>
    <row r="2004" spans="1:26" x14ac:dyDescent="0.3">
      <c r="A2004" s="56" t="str">
        <f t="shared" si="745"/>
        <v>OUT TIME</v>
      </c>
      <c r="B2004" s="56" t="str">
        <f t="shared" si="762"/>
        <v>ultimo</v>
      </c>
      <c r="C2004" s="55">
        <f t="shared" si="763"/>
        <v>12</v>
      </c>
      <c r="D2004" t="str">
        <f t="shared" si="763"/>
        <v>Comarca Ngäbe Buglé</v>
      </c>
      <c r="E2004" s="23">
        <f t="shared" si="746"/>
        <v>44138</v>
      </c>
      <c r="F2004" s="54">
        <f t="shared" si="747"/>
        <v>154</v>
      </c>
      <c r="G2004" cm="1">
        <f t="array" ref="G2004">+INDEX('Casos ACUM Prov'!$CK$3:$OM$16,'TODO PROVINCIA'!C2004+1,'TODO PROVINCIA'!F2004)</f>
        <v>0</v>
      </c>
      <c r="H2004">
        <f t="shared" si="764"/>
        <v>0</v>
      </c>
      <c r="I2004" cm="1">
        <f t="array" ref="I2004">+INDEX('Muertes-PROV'!$C$3:$GE$16,$C2004+1,$F2004)</f>
        <v>0</v>
      </c>
      <c r="J2004">
        <f t="shared" si="765"/>
        <v>0</v>
      </c>
      <c r="K2004" cm="1">
        <f t="array" ref="K2004">+INDEX('rECUPERA-prov'!$C$3:$LA$16,$C2004+1,$F2004)</f>
        <v>0</v>
      </c>
      <c r="L2004">
        <f t="shared" si="766"/>
        <v>0</v>
      </c>
      <c r="M2004">
        <f t="shared" si="748"/>
        <v>0</v>
      </c>
      <c r="N2004">
        <f t="shared" si="767"/>
        <v>0</v>
      </c>
      <c r="O2004" s="57">
        <f t="shared" si="749"/>
        <v>0</v>
      </c>
      <c r="P2004" s="57">
        <f t="shared" si="750"/>
        <v>0</v>
      </c>
      <c r="Q2004" s="57">
        <f t="shared" si="751"/>
        <v>0</v>
      </c>
      <c r="R2004" s="57">
        <f t="shared" si="752"/>
        <v>0</v>
      </c>
      <c r="S2004" s="57">
        <f t="shared" si="753"/>
        <v>0</v>
      </c>
      <c r="T2004" s="57">
        <f t="shared" si="754"/>
        <v>0</v>
      </c>
      <c r="U2004" s="57">
        <f t="shared" si="755"/>
        <v>0</v>
      </c>
      <c r="V2004" s="58">
        <f t="shared" si="756"/>
        <v>0</v>
      </c>
      <c r="W2004" s="58">
        <f t="shared" si="757"/>
        <v>0</v>
      </c>
      <c r="X2004" s="58">
        <f t="shared" si="758"/>
        <v>0</v>
      </c>
      <c r="Y2004" s="58">
        <f t="shared" si="759"/>
        <v>0</v>
      </c>
      <c r="Z2004">
        <f t="shared" si="768"/>
        <v>464038</v>
      </c>
    </row>
    <row r="2005" spans="1:26" x14ac:dyDescent="0.3">
      <c r="A2005" s="56" t="str">
        <f t="shared" si="745"/>
        <v>OUT TIME</v>
      </c>
      <c r="B2005" s="56" t="str">
        <f t="shared" si="762"/>
        <v>ultimo</v>
      </c>
      <c r="C2005" s="55">
        <f t="shared" si="763"/>
        <v>13</v>
      </c>
      <c r="D2005" t="str">
        <f t="shared" si="763"/>
        <v>Panamá Oeste</v>
      </c>
      <c r="E2005" s="23">
        <f t="shared" si="746"/>
        <v>44138</v>
      </c>
      <c r="F2005" s="54">
        <f t="shared" si="747"/>
        <v>154</v>
      </c>
      <c r="G2005" cm="1">
        <f t="array" ref="G2005">+INDEX('Casos ACUM Prov'!$CK$3:$OM$16,'TODO PROVINCIA'!C2005+1,'TODO PROVINCIA'!F2005)</f>
        <v>0</v>
      </c>
      <c r="H2005">
        <f t="shared" si="764"/>
        <v>0</v>
      </c>
      <c r="I2005" cm="1">
        <f t="array" ref="I2005">+INDEX('Muertes-PROV'!$C$3:$GE$16,$C2005+1,$F2005)</f>
        <v>0</v>
      </c>
      <c r="J2005">
        <f t="shared" si="765"/>
        <v>0</v>
      </c>
      <c r="K2005" cm="1">
        <f t="array" ref="K2005">+INDEX('rECUPERA-prov'!$C$3:$LA$16,$C2005+1,$F2005)</f>
        <v>0</v>
      </c>
      <c r="L2005">
        <f t="shared" si="766"/>
        <v>0</v>
      </c>
      <c r="M2005">
        <f t="shared" si="748"/>
        <v>0</v>
      </c>
      <c r="N2005">
        <f t="shared" si="767"/>
        <v>0</v>
      </c>
      <c r="O2005" s="57">
        <f t="shared" si="749"/>
        <v>0</v>
      </c>
      <c r="P2005" s="57">
        <f t="shared" si="750"/>
        <v>0</v>
      </c>
      <c r="Q2005" s="57">
        <f t="shared" si="751"/>
        <v>0</v>
      </c>
      <c r="R2005" s="57">
        <f t="shared" si="752"/>
        <v>0</v>
      </c>
      <c r="S2005" s="57">
        <f t="shared" si="753"/>
        <v>0</v>
      </c>
      <c r="T2005" s="57">
        <f t="shared" si="754"/>
        <v>0</v>
      </c>
      <c r="U2005" s="57">
        <f t="shared" si="755"/>
        <v>0</v>
      </c>
      <c r="V2005" s="58">
        <f t="shared" si="756"/>
        <v>0</v>
      </c>
      <c r="W2005" s="58">
        <f t="shared" si="757"/>
        <v>0</v>
      </c>
      <c r="X2005" s="58">
        <f t="shared" si="758"/>
        <v>0</v>
      </c>
      <c r="Y2005" s="58">
        <f t="shared" si="759"/>
        <v>0</v>
      </c>
      <c r="Z2005">
        <f t="shared" si="768"/>
        <v>226991</v>
      </c>
    </row>
    <row r="2006" spans="1:26" x14ac:dyDescent="0.3">
      <c r="A2006" s="56" t="str">
        <f t="shared" si="745"/>
        <v>OUT TIME</v>
      </c>
      <c r="B2006" s="56" t="str">
        <f t="shared" si="762"/>
        <v>ultimo</v>
      </c>
      <c r="C2006" s="55">
        <f t="shared" si="763"/>
        <v>1</v>
      </c>
      <c r="D2006" t="str">
        <f t="shared" si="763"/>
        <v>Bocas del Toro</v>
      </c>
      <c r="E2006" s="23">
        <f t="shared" si="746"/>
        <v>44139</v>
      </c>
      <c r="F2006" s="54">
        <f t="shared" si="747"/>
        <v>155</v>
      </c>
      <c r="G2006" cm="1">
        <f t="array" ref="G2006">+INDEX('Casos ACUM Prov'!$CK$3:$OM$16,'TODO PROVINCIA'!C2006+1,'TODO PROVINCIA'!F2006)</f>
        <v>0</v>
      </c>
      <c r="H2006">
        <f t="shared" si="764"/>
        <v>0</v>
      </c>
      <c r="I2006" cm="1">
        <f t="array" ref="I2006">+INDEX('Muertes-PROV'!$C$3:$GE$16,$C2006+1,$F2006)</f>
        <v>0</v>
      </c>
      <c r="J2006">
        <f t="shared" si="765"/>
        <v>0</v>
      </c>
      <c r="K2006" cm="1">
        <f t="array" ref="K2006">+INDEX('rECUPERA-prov'!$C$3:$LA$16,$C2006+1,$F2006)</f>
        <v>0</v>
      </c>
      <c r="L2006">
        <f t="shared" si="766"/>
        <v>0</v>
      </c>
      <c r="M2006">
        <f t="shared" si="748"/>
        <v>0</v>
      </c>
      <c r="N2006">
        <f t="shared" si="767"/>
        <v>0</v>
      </c>
      <c r="O2006" s="57">
        <f t="shared" si="749"/>
        <v>0</v>
      </c>
      <c r="P2006" s="57">
        <f t="shared" si="750"/>
        <v>0</v>
      </c>
      <c r="Q2006" s="57">
        <f t="shared" si="751"/>
        <v>0</v>
      </c>
      <c r="R2006" s="57">
        <f t="shared" si="752"/>
        <v>0</v>
      </c>
      <c r="S2006" s="57">
        <f t="shared" si="753"/>
        <v>0</v>
      </c>
      <c r="T2006" s="57">
        <f t="shared" si="754"/>
        <v>0</v>
      </c>
      <c r="U2006" s="57">
        <f t="shared" si="755"/>
        <v>0</v>
      </c>
      <c r="V2006" s="58">
        <f t="shared" si="756"/>
        <v>0</v>
      </c>
      <c r="W2006" s="58">
        <f t="shared" si="757"/>
        <v>0</v>
      </c>
      <c r="X2006" s="58">
        <f t="shared" si="758"/>
        <v>0</v>
      </c>
      <c r="Y2006" s="58">
        <f t="shared" si="759"/>
        <v>0</v>
      </c>
      <c r="Z2006">
        <f t="shared" si="768"/>
        <v>125461</v>
      </c>
    </row>
    <row r="2007" spans="1:26" x14ac:dyDescent="0.3">
      <c r="A2007" s="56" t="str">
        <f t="shared" si="745"/>
        <v>OUT TIME</v>
      </c>
      <c r="B2007" s="56" t="str">
        <f t="shared" si="762"/>
        <v>ultimo</v>
      </c>
      <c r="C2007" s="55">
        <f t="shared" si="763"/>
        <v>2</v>
      </c>
      <c r="D2007" t="str">
        <f t="shared" si="763"/>
        <v>Coclé</v>
      </c>
      <c r="E2007" s="23">
        <f t="shared" si="746"/>
        <v>44139</v>
      </c>
      <c r="F2007" s="54">
        <f t="shared" si="747"/>
        <v>155</v>
      </c>
      <c r="G2007" cm="1">
        <f t="array" ref="G2007">+INDEX('Casos ACUM Prov'!$CK$3:$OM$16,'TODO PROVINCIA'!C2007+1,'TODO PROVINCIA'!F2007)</f>
        <v>0</v>
      </c>
      <c r="H2007">
        <f t="shared" si="764"/>
        <v>0</v>
      </c>
      <c r="I2007" cm="1">
        <f t="array" ref="I2007">+INDEX('Muertes-PROV'!$C$3:$GE$16,$C2007+1,$F2007)</f>
        <v>0</v>
      </c>
      <c r="J2007">
        <f t="shared" si="765"/>
        <v>0</v>
      </c>
      <c r="K2007" cm="1">
        <f t="array" ref="K2007">+INDEX('rECUPERA-prov'!$C$3:$LA$16,$C2007+1,$F2007)</f>
        <v>0</v>
      </c>
      <c r="L2007">
        <f t="shared" si="766"/>
        <v>0</v>
      </c>
      <c r="M2007">
        <f t="shared" si="748"/>
        <v>0</v>
      </c>
      <c r="N2007">
        <f t="shared" si="767"/>
        <v>0</v>
      </c>
      <c r="O2007" s="57">
        <f t="shared" si="749"/>
        <v>0</v>
      </c>
      <c r="P2007" s="57">
        <f t="shared" si="750"/>
        <v>0</v>
      </c>
      <c r="Q2007" s="57">
        <f t="shared" si="751"/>
        <v>0</v>
      </c>
      <c r="R2007" s="57">
        <f t="shared" si="752"/>
        <v>0</v>
      </c>
      <c r="S2007" s="57">
        <f t="shared" si="753"/>
        <v>0</v>
      </c>
      <c r="T2007" s="57">
        <f t="shared" si="754"/>
        <v>0</v>
      </c>
      <c r="U2007" s="57">
        <f t="shared" si="755"/>
        <v>0</v>
      </c>
      <c r="V2007" s="58">
        <f t="shared" si="756"/>
        <v>0</v>
      </c>
      <c r="W2007" s="58">
        <f t="shared" si="757"/>
        <v>0</v>
      </c>
      <c r="X2007" s="58">
        <f t="shared" si="758"/>
        <v>0</v>
      </c>
      <c r="Y2007" s="58">
        <f t="shared" si="759"/>
        <v>0</v>
      </c>
      <c r="Z2007">
        <f t="shared" si="768"/>
        <v>416873</v>
      </c>
    </row>
    <row r="2008" spans="1:26" x14ac:dyDescent="0.3">
      <c r="A2008" s="56" t="str">
        <f t="shared" si="745"/>
        <v>OUT TIME</v>
      </c>
      <c r="B2008" s="56" t="str">
        <f t="shared" si="762"/>
        <v>ultimo</v>
      </c>
      <c r="C2008" s="55">
        <f t="shared" si="763"/>
        <v>3</v>
      </c>
      <c r="D2008" t="str">
        <f t="shared" si="763"/>
        <v>Colón</v>
      </c>
      <c r="E2008" s="23">
        <f t="shared" si="746"/>
        <v>44139</v>
      </c>
      <c r="F2008" s="54">
        <f t="shared" si="747"/>
        <v>155</v>
      </c>
      <c r="G2008" cm="1">
        <f t="array" ref="G2008">+INDEX('Casos ACUM Prov'!$CK$3:$OM$16,'TODO PROVINCIA'!C2008+1,'TODO PROVINCIA'!F2008)</f>
        <v>0</v>
      </c>
      <c r="H2008">
        <f t="shared" si="764"/>
        <v>0</v>
      </c>
      <c r="I2008" cm="1">
        <f t="array" ref="I2008">+INDEX('Muertes-PROV'!$C$3:$GE$16,$C2008+1,$F2008)</f>
        <v>0</v>
      </c>
      <c r="J2008">
        <f t="shared" si="765"/>
        <v>0</v>
      </c>
      <c r="K2008" cm="1">
        <f t="array" ref="K2008">+INDEX('rECUPERA-prov'!$C$3:$LA$16,$C2008+1,$F2008)</f>
        <v>0</v>
      </c>
      <c r="L2008">
        <f t="shared" si="766"/>
        <v>0</v>
      </c>
      <c r="M2008">
        <f t="shared" si="748"/>
        <v>0</v>
      </c>
      <c r="N2008">
        <f t="shared" si="767"/>
        <v>0</v>
      </c>
      <c r="O2008" s="57">
        <f t="shared" si="749"/>
        <v>0</v>
      </c>
      <c r="P2008" s="57">
        <f t="shared" si="750"/>
        <v>0</v>
      </c>
      <c r="Q2008" s="57">
        <f t="shared" si="751"/>
        <v>0</v>
      </c>
      <c r="R2008" s="57">
        <f t="shared" si="752"/>
        <v>0</v>
      </c>
      <c r="S2008" s="57">
        <f t="shared" si="753"/>
        <v>0</v>
      </c>
      <c r="T2008" s="57">
        <f t="shared" si="754"/>
        <v>0</v>
      </c>
      <c r="U2008" s="57">
        <f t="shared" si="755"/>
        <v>0</v>
      </c>
      <c r="V2008" s="58">
        <f t="shared" si="756"/>
        <v>0</v>
      </c>
      <c r="W2008" s="58">
        <f t="shared" si="757"/>
        <v>0</v>
      </c>
      <c r="X2008" s="58">
        <f t="shared" si="758"/>
        <v>0</v>
      </c>
      <c r="Y2008" s="58">
        <f t="shared" si="759"/>
        <v>0</v>
      </c>
      <c r="Z2008">
        <f t="shared" si="768"/>
        <v>233708</v>
      </c>
    </row>
    <row r="2009" spans="1:26" x14ac:dyDescent="0.3">
      <c r="A2009" s="56" t="str">
        <f t="shared" si="745"/>
        <v>OUT TIME</v>
      </c>
      <c r="B2009" s="56" t="str">
        <f t="shared" si="762"/>
        <v>ultimo</v>
      </c>
      <c r="C2009" s="55">
        <f t="shared" si="763"/>
        <v>4</v>
      </c>
      <c r="D2009" t="str">
        <f t="shared" si="763"/>
        <v>Chiriquí</v>
      </c>
      <c r="E2009" s="23">
        <f t="shared" si="746"/>
        <v>44139</v>
      </c>
      <c r="F2009" s="54">
        <f t="shared" si="747"/>
        <v>155</v>
      </c>
      <c r="G2009" cm="1">
        <f t="array" ref="G2009">+INDEX('Casos ACUM Prov'!$CK$3:$OM$16,'TODO PROVINCIA'!C2009+1,'TODO PROVINCIA'!F2009)</f>
        <v>0</v>
      </c>
      <c r="H2009">
        <f t="shared" si="764"/>
        <v>0</v>
      </c>
      <c r="I2009" cm="1">
        <f t="array" ref="I2009">+INDEX('Muertes-PROV'!$C$3:$GE$16,$C2009+1,$F2009)</f>
        <v>0</v>
      </c>
      <c r="J2009">
        <f t="shared" si="765"/>
        <v>0</v>
      </c>
      <c r="K2009" cm="1">
        <f t="array" ref="K2009">+INDEX('rECUPERA-prov'!$C$3:$LA$16,$C2009+1,$F2009)</f>
        <v>0</v>
      </c>
      <c r="L2009">
        <f t="shared" si="766"/>
        <v>0</v>
      </c>
      <c r="M2009">
        <f t="shared" si="748"/>
        <v>0</v>
      </c>
      <c r="N2009">
        <f t="shared" si="767"/>
        <v>0</v>
      </c>
      <c r="O2009" s="57">
        <f t="shared" si="749"/>
        <v>0</v>
      </c>
      <c r="P2009" s="57">
        <f t="shared" si="750"/>
        <v>0</v>
      </c>
      <c r="Q2009" s="57">
        <f t="shared" si="751"/>
        <v>0</v>
      </c>
      <c r="R2009" s="57">
        <f t="shared" si="752"/>
        <v>0</v>
      </c>
      <c r="S2009" s="57">
        <f t="shared" si="753"/>
        <v>0</v>
      </c>
      <c r="T2009" s="57">
        <f t="shared" si="754"/>
        <v>0</v>
      </c>
      <c r="U2009" s="57">
        <f t="shared" si="755"/>
        <v>0</v>
      </c>
      <c r="V2009" s="58">
        <f t="shared" si="756"/>
        <v>0</v>
      </c>
      <c r="W2009" s="58">
        <f t="shared" si="757"/>
        <v>0</v>
      </c>
      <c r="X2009" s="58">
        <f t="shared" si="758"/>
        <v>0</v>
      </c>
      <c r="Y2009" s="58">
        <f t="shared" si="759"/>
        <v>0</v>
      </c>
      <c r="Z2009">
        <f t="shared" si="768"/>
        <v>241928</v>
      </c>
    </row>
    <row r="2010" spans="1:26" x14ac:dyDescent="0.3">
      <c r="A2010" s="56" t="str">
        <f t="shared" si="745"/>
        <v>OUT TIME</v>
      </c>
      <c r="B2010" s="56" t="str">
        <f t="shared" si="762"/>
        <v>ultimo</v>
      </c>
      <c r="C2010" s="55">
        <f t="shared" si="763"/>
        <v>5</v>
      </c>
      <c r="D2010" t="str">
        <f t="shared" si="763"/>
        <v>Darién</v>
      </c>
      <c r="E2010" s="23">
        <f t="shared" si="746"/>
        <v>44139</v>
      </c>
      <c r="F2010" s="54">
        <f t="shared" si="747"/>
        <v>155</v>
      </c>
      <c r="G2010" cm="1">
        <f t="array" ref="G2010">+INDEX('Casos ACUM Prov'!$CK$3:$OM$16,'TODO PROVINCIA'!C2010+1,'TODO PROVINCIA'!F2010)</f>
        <v>0</v>
      </c>
      <c r="H2010">
        <f t="shared" si="764"/>
        <v>0</v>
      </c>
      <c r="I2010" cm="1">
        <f t="array" ref="I2010">+INDEX('Muertes-PROV'!$C$3:$GE$16,$C2010+1,$F2010)</f>
        <v>0</v>
      </c>
      <c r="J2010">
        <f t="shared" si="765"/>
        <v>0</v>
      </c>
      <c r="K2010" cm="1">
        <f t="array" ref="K2010">+INDEX('rECUPERA-prov'!$C$3:$LA$16,$C2010+1,$F2010)</f>
        <v>0</v>
      </c>
      <c r="L2010">
        <f t="shared" si="766"/>
        <v>0</v>
      </c>
      <c r="M2010">
        <f t="shared" si="748"/>
        <v>0</v>
      </c>
      <c r="N2010">
        <f t="shared" si="767"/>
        <v>0</v>
      </c>
      <c r="O2010" s="57">
        <f t="shared" si="749"/>
        <v>0</v>
      </c>
      <c r="P2010" s="57">
        <f t="shared" si="750"/>
        <v>0</v>
      </c>
      <c r="Q2010" s="57">
        <f t="shared" si="751"/>
        <v>0</v>
      </c>
      <c r="R2010" s="57">
        <f t="shared" si="752"/>
        <v>0</v>
      </c>
      <c r="S2010" s="57">
        <f t="shared" si="753"/>
        <v>0</v>
      </c>
      <c r="T2010" s="57">
        <f t="shared" si="754"/>
        <v>0</v>
      </c>
      <c r="U2010" s="57">
        <f t="shared" si="755"/>
        <v>0</v>
      </c>
      <c r="V2010" s="58">
        <f t="shared" si="756"/>
        <v>0</v>
      </c>
      <c r="W2010" s="58">
        <f t="shared" si="757"/>
        <v>0</v>
      </c>
      <c r="X2010" s="58">
        <f t="shared" si="758"/>
        <v>0</v>
      </c>
      <c r="Y2010" s="58">
        <f t="shared" si="759"/>
        <v>0</v>
      </c>
      <c r="Z2010">
        <f t="shared" si="768"/>
        <v>10001</v>
      </c>
    </row>
    <row r="2011" spans="1:26" x14ac:dyDescent="0.3">
      <c r="A2011" s="56" t="str">
        <f t="shared" si="745"/>
        <v>OUT TIME</v>
      </c>
      <c r="B2011" s="56" t="str">
        <f t="shared" si="762"/>
        <v>ultimo</v>
      </c>
      <c r="C2011" s="55">
        <f t="shared" si="763"/>
        <v>6</v>
      </c>
      <c r="D2011" t="str">
        <f t="shared" si="763"/>
        <v>Herrera</v>
      </c>
      <c r="E2011" s="23">
        <f t="shared" si="746"/>
        <v>44139</v>
      </c>
      <c r="F2011" s="54">
        <f t="shared" si="747"/>
        <v>155</v>
      </c>
      <c r="G2011" cm="1">
        <f t="array" ref="G2011">+INDEX('Casos ACUM Prov'!$CK$3:$OM$16,'TODO PROVINCIA'!C2011+1,'TODO PROVINCIA'!F2011)</f>
        <v>0</v>
      </c>
      <c r="H2011">
        <f t="shared" si="764"/>
        <v>0</v>
      </c>
      <c r="I2011" cm="1">
        <f t="array" ref="I2011">+INDEX('Muertes-PROV'!$C$3:$GE$16,$C2011+1,$F2011)</f>
        <v>0</v>
      </c>
      <c r="J2011">
        <f t="shared" si="765"/>
        <v>0</v>
      </c>
      <c r="K2011" cm="1">
        <f t="array" ref="K2011">+INDEX('rECUPERA-prov'!$C$3:$LA$16,$C2011+1,$F2011)</f>
        <v>0</v>
      </c>
      <c r="L2011">
        <f t="shared" si="766"/>
        <v>0</v>
      </c>
      <c r="M2011">
        <f t="shared" si="748"/>
        <v>0</v>
      </c>
      <c r="N2011">
        <f t="shared" si="767"/>
        <v>0</v>
      </c>
      <c r="O2011" s="57">
        <f t="shared" si="749"/>
        <v>0</v>
      </c>
      <c r="P2011" s="57">
        <f t="shared" si="750"/>
        <v>0</v>
      </c>
      <c r="Q2011" s="57">
        <f t="shared" si="751"/>
        <v>0</v>
      </c>
      <c r="R2011" s="57">
        <f t="shared" si="752"/>
        <v>0</v>
      </c>
      <c r="S2011" s="57">
        <f t="shared" si="753"/>
        <v>0</v>
      </c>
      <c r="T2011" s="57">
        <f t="shared" si="754"/>
        <v>0</v>
      </c>
      <c r="U2011" s="57">
        <f t="shared" si="755"/>
        <v>0</v>
      </c>
      <c r="V2011" s="58">
        <f t="shared" si="756"/>
        <v>0</v>
      </c>
      <c r="W2011" s="58">
        <f t="shared" si="757"/>
        <v>0</v>
      </c>
      <c r="X2011" s="58">
        <f t="shared" si="758"/>
        <v>0</v>
      </c>
      <c r="Y2011" s="58">
        <f t="shared" si="759"/>
        <v>0</v>
      </c>
      <c r="Z2011">
        <f t="shared" si="768"/>
        <v>33109</v>
      </c>
    </row>
    <row r="2012" spans="1:26" x14ac:dyDescent="0.3">
      <c r="A2012" s="56" t="str">
        <f t="shared" si="745"/>
        <v>OUT TIME</v>
      </c>
      <c r="B2012" s="56" t="str">
        <f t="shared" si="762"/>
        <v>ultimo</v>
      </c>
      <c r="C2012" s="55">
        <f t="shared" ref="C2012:D2027" si="769">+C1999</f>
        <v>7</v>
      </c>
      <c r="D2012" t="str">
        <f t="shared" si="769"/>
        <v>Los Santos</v>
      </c>
      <c r="E2012" s="23">
        <f t="shared" si="746"/>
        <v>44139</v>
      </c>
      <c r="F2012" s="54">
        <f t="shared" si="747"/>
        <v>155</v>
      </c>
      <c r="G2012" cm="1">
        <f t="array" ref="G2012">+INDEX('Casos ACUM Prov'!$CK$3:$OM$16,'TODO PROVINCIA'!C2012+1,'TODO PROVINCIA'!F2012)</f>
        <v>0</v>
      </c>
      <c r="H2012">
        <f t="shared" si="764"/>
        <v>0</v>
      </c>
      <c r="I2012" cm="1">
        <f t="array" ref="I2012">+INDEX('Muertes-PROV'!$C$3:$GE$16,$C2012+1,$F2012)</f>
        <v>0</v>
      </c>
      <c r="J2012">
        <f t="shared" si="765"/>
        <v>0</v>
      </c>
      <c r="K2012" cm="1">
        <f t="array" ref="K2012">+INDEX('rECUPERA-prov'!$C$3:$LA$16,$C2012+1,$F2012)</f>
        <v>0</v>
      </c>
      <c r="L2012">
        <f t="shared" si="766"/>
        <v>0</v>
      </c>
      <c r="M2012">
        <f t="shared" si="748"/>
        <v>0</v>
      </c>
      <c r="N2012">
        <f t="shared" si="767"/>
        <v>0</v>
      </c>
      <c r="O2012" s="57">
        <f t="shared" si="749"/>
        <v>0</v>
      </c>
      <c r="P2012" s="57">
        <f t="shared" si="750"/>
        <v>0</v>
      </c>
      <c r="Q2012" s="57">
        <f t="shared" si="751"/>
        <v>0</v>
      </c>
      <c r="R2012" s="57">
        <f t="shared" si="752"/>
        <v>0</v>
      </c>
      <c r="S2012" s="57">
        <f t="shared" si="753"/>
        <v>0</v>
      </c>
      <c r="T2012" s="57">
        <f t="shared" si="754"/>
        <v>0</v>
      </c>
      <c r="U2012" s="57">
        <f t="shared" si="755"/>
        <v>0</v>
      </c>
      <c r="V2012" s="58">
        <f t="shared" si="756"/>
        <v>0</v>
      </c>
      <c r="W2012" s="58">
        <f t="shared" si="757"/>
        <v>0</v>
      </c>
      <c r="X2012" s="58">
        <f t="shared" si="758"/>
        <v>0</v>
      </c>
      <c r="Y2012" s="58">
        <f t="shared" si="759"/>
        <v>0</v>
      </c>
      <c r="Z2012">
        <f t="shared" si="768"/>
        <v>156747</v>
      </c>
    </row>
    <row r="2013" spans="1:26" x14ac:dyDescent="0.3">
      <c r="A2013" s="56" t="str">
        <f t="shared" ref="A2013:A2076" si="770">+IFERROR(IF(AND(G2013=0,K2013=0,I2013=0),"OUT TIME","ON"),"OUT TIME")</f>
        <v>OUT TIME</v>
      </c>
      <c r="B2013" s="56" t="str">
        <f t="shared" si="762"/>
        <v>ultimo</v>
      </c>
      <c r="C2013" s="55">
        <f t="shared" si="769"/>
        <v>8</v>
      </c>
      <c r="D2013" t="str">
        <f t="shared" si="769"/>
        <v>Panamá</v>
      </c>
      <c r="E2013" s="23">
        <f t="shared" ref="E2013:E2076" si="771">+IF(C2013=1,E2012+1,E2012)</f>
        <v>44139</v>
      </c>
      <c r="F2013" s="54">
        <f t="shared" ref="F2013:F2076" si="772">+IF(C2013=1,F2012+1,F2012)</f>
        <v>155</v>
      </c>
      <c r="G2013" cm="1">
        <f t="array" ref="G2013">+INDEX('Casos ACUM Prov'!$CK$3:$OM$16,'TODO PROVINCIA'!C2013+1,'TODO PROVINCIA'!F2013)</f>
        <v>0</v>
      </c>
      <c r="H2013">
        <f t="shared" si="764"/>
        <v>0</v>
      </c>
      <c r="I2013" cm="1">
        <f t="array" ref="I2013">+INDEX('Muertes-PROV'!$C$3:$GE$16,$C2013+1,$F2013)</f>
        <v>0</v>
      </c>
      <c r="J2013">
        <f t="shared" si="765"/>
        <v>0</v>
      </c>
      <c r="K2013" cm="1">
        <f t="array" ref="K2013">+INDEX('rECUPERA-prov'!$C$3:$LA$16,$C2013+1,$F2013)</f>
        <v>0</v>
      </c>
      <c r="L2013">
        <f t="shared" si="766"/>
        <v>0</v>
      </c>
      <c r="M2013">
        <f t="shared" ref="M2013:M2076" si="773">+G2013-I2013-K2013</f>
        <v>0</v>
      </c>
      <c r="N2013">
        <f t="shared" si="767"/>
        <v>0</v>
      </c>
      <c r="O2013" s="57">
        <f t="shared" ref="O2013:O2076" si="774">+IFERROR(I2013/G2013,0)</f>
        <v>0</v>
      </c>
      <c r="P2013" s="57">
        <f t="shared" ref="P2013:P2076" si="775">+IFERROR(K2013/G2013,0)</f>
        <v>0</v>
      </c>
      <c r="Q2013" s="57">
        <f t="shared" ref="Q2013:Q2076" si="776">+IFERROR(M2013/G2013,0)</f>
        <v>0</v>
      </c>
      <c r="R2013" s="57">
        <f t="shared" ref="R2013:R2076" si="777">+IFERROR(H2013/G2013,0)</f>
        <v>0</v>
      </c>
      <c r="S2013" s="57">
        <f t="shared" ref="S2013:S2076" si="778">+IFERROR(J2013/I2013,0)</f>
        <v>0</v>
      </c>
      <c r="T2013" s="57">
        <f t="shared" ref="T2013:T2076" si="779">+IFERROR(L2013/K2013,0)</f>
        <v>0</v>
      </c>
      <c r="U2013" s="57">
        <f t="shared" ref="U2013:U2076" si="780">+IFERROR(N2013/M2013,0)</f>
        <v>0</v>
      </c>
      <c r="V2013" s="58">
        <f t="shared" ref="V2013:V2076" si="781">+G2013/($Z2013/1000000)</f>
        <v>0</v>
      </c>
      <c r="W2013" s="58">
        <f t="shared" ref="W2013:W2076" si="782">+I2013/($Z2013/1000000)</f>
        <v>0</v>
      </c>
      <c r="X2013" s="58">
        <f t="shared" ref="X2013:X2076" si="783">+K2013/($Z2013/1000000)</f>
        <v>0</v>
      </c>
      <c r="Y2013" s="58">
        <f t="shared" ref="Y2013:Y2076" si="784">+M2013/($Z2013/1000000)</f>
        <v>0</v>
      </c>
      <c r="Z2013">
        <f t="shared" si="768"/>
        <v>109955</v>
      </c>
    </row>
    <row r="2014" spans="1:26" x14ac:dyDescent="0.3">
      <c r="A2014" s="56" t="str">
        <f t="shared" si="770"/>
        <v>OUT TIME</v>
      </c>
      <c r="B2014" s="56" t="str">
        <f t="shared" si="762"/>
        <v>ultimo</v>
      </c>
      <c r="C2014" s="55">
        <f t="shared" si="769"/>
        <v>9</v>
      </c>
      <c r="D2014" t="str">
        <f t="shared" si="769"/>
        <v>Veraguas</v>
      </c>
      <c r="E2014" s="23">
        <f t="shared" si="771"/>
        <v>44139</v>
      </c>
      <c r="F2014" s="54">
        <f t="shared" si="772"/>
        <v>155</v>
      </c>
      <c r="G2014" cm="1">
        <f t="array" ref="G2014">+INDEX('Casos ACUM Prov'!$CK$3:$OM$16,'TODO PROVINCIA'!C2014+1,'TODO PROVINCIA'!F2014)</f>
        <v>0</v>
      </c>
      <c r="H2014">
        <f t="shared" si="764"/>
        <v>0</v>
      </c>
      <c r="I2014" cm="1">
        <f t="array" ref="I2014">+INDEX('Muertes-PROV'!$C$3:$GE$16,$C2014+1,$F2014)</f>
        <v>0</v>
      </c>
      <c r="J2014">
        <f t="shared" si="765"/>
        <v>0</v>
      </c>
      <c r="K2014" cm="1">
        <f t="array" ref="K2014">+INDEX('rECUPERA-prov'!$C$3:$LA$16,$C2014+1,$F2014)</f>
        <v>0</v>
      </c>
      <c r="L2014">
        <f t="shared" si="766"/>
        <v>0</v>
      </c>
      <c r="M2014">
        <f t="shared" si="773"/>
        <v>0</v>
      </c>
      <c r="N2014">
        <f t="shared" si="767"/>
        <v>0</v>
      </c>
      <c r="O2014" s="57">
        <f t="shared" si="774"/>
        <v>0</v>
      </c>
      <c r="P2014" s="57">
        <f t="shared" si="775"/>
        <v>0</v>
      </c>
      <c r="Q2014" s="57">
        <f t="shared" si="776"/>
        <v>0</v>
      </c>
      <c r="R2014" s="57">
        <f t="shared" si="777"/>
        <v>0</v>
      </c>
      <c r="S2014" s="57">
        <f t="shared" si="778"/>
        <v>0</v>
      </c>
      <c r="T2014" s="57">
        <f t="shared" si="779"/>
        <v>0</v>
      </c>
      <c r="U2014" s="57">
        <f t="shared" si="780"/>
        <v>0</v>
      </c>
      <c r="V2014" s="58">
        <f t="shared" si="781"/>
        <v>0</v>
      </c>
      <c r="W2014" s="58">
        <f t="shared" si="782"/>
        <v>0</v>
      </c>
      <c r="X2014" s="58">
        <f t="shared" si="783"/>
        <v>0</v>
      </c>
      <c r="Y2014" s="58">
        <f t="shared" si="784"/>
        <v>0</v>
      </c>
      <c r="Z2014">
        <f t="shared" si="768"/>
        <v>109955</v>
      </c>
    </row>
    <row r="2015" spans="1:26" x14ac:dyDescent="0.3">
      <c r="A2015" s="56" t="str">
        <f t="shared" si="770"/>
        <v>OUT TIME</v>
      </c>
      <c r="B2015" s="56" t="str">
        <f t="shared" si="762"/>
        <v>ultimo</v>
      </c>
      <c r="C2015" s="55">
        <f t="shared" si="769"/>
        <v>10</v>
      </c>
      <c r="D2015" t="str">
        <f t="shared" si="769"/>
        <v>Comarca Kuna Yala</v>
      </c>
      <c r="E2015" s="23">
        <f t="shared" si="771"/>
        <v>44139</v>
      </c>
      <c r="F2015" s="54">
        <f t="shared" si="772"/>
        <v>155</v>
      </c>
      <c r="G2015" cm="1">
        <f t="array" ref="G2015">+INDEX('Casos ACUM Prov'!$CK$3:$OM$16,'TODO PROVINCIA'!C2015+1,'TODO PROVINCIA'!F2015)</f>
        <v>0</v>
      </c>
      <c r="H2015">
        <f t="shared" si="764"/>
        <v>0</v>
      </c>
      <c r="I2015" cm="1">
        <f t="array" ref="I2015">+INDEX('Muertes-PROV'!$C$3:$GE$16,$C2015+1,$F2015)</f>
        <v>0</v>
      </c>
      <c r="J2015">
        <f t="shared" si="765"/>
        <v>0</v>
      </c>
      <c r="K2015" cm="1">
        <f t="array" ref="K2015">+INDEX('rECUPERA-prov'!$C$3:$LA$16,$C2015+1,$F2015)</f>
        <v>0</v>
      </c>
      <c r="L2015">
        <f t="shared" si="766"/>
        <v>0</v>
      </c>
      <c r="M2015">
        <f t="shared" si="773"/>
        <v>0</v>
      </c>
      <c r="N2015">
        <f t="shared" si="767"/>
        <v>0</v>
      </c>
      <c r="O2015" s="57">
        <f t="shared" si="774"/>
        <v>0</v>
      </c>
      <c r="P2015" s="57">
        <f t="shared" si="775"/>
        <v>0</v>
      </c>
      <c r="Q2015" s="57">
        <f t="shared" si="776"/>
        <v>0</v>
      </c>
      <c r="R2015" s="57">
        <f t="shared" si="777"/>
        <v>0</v>
      </c>
      <c r="S2015" s="57">
        <f t="shared" si="778"/>
        <v>0</v>
      </c>
      <c r="T2015" s="57">
        <f t="shared" si="779"/>
        <v>0</v>
      </c>
      <c r="U2015" s="57">
        <f t="shared" si="780"/>
        <v>0</v>
      </c>
      <c r="V2015" s="58">
        <f t="shared" si="781"/>
        <v>0</v>
      </c>
      <c r="W2015" s="58">
        <f t="shared" si="782"/>
        <v>0</v>
      </c>
      <c r="X2015" s="58">
        <f t="shared" si="783"/>
        <v>0</v>
      </c>
      <c r="Y2015" s="58">
        <f t="shared" si="784"/>
        <v>0</v>
      </c>
      <c r="Z2015">
        <f t="shared" si="768"/>
        <v>89592</v>
      </c>
    </row>
    <row r="2016" spans="1:26" x14ac:dyDescent="0.3">
      <c r="A2016" s="56" t="str">
        <f t="shared" si="770"/>
        <v>OUT TIME</v>
      </c>
      <c r="B2016" s="56" t="str">
        <f t="shared" si="762"/>
        <v>ultimo</v>
      </c>
      <c r="C2016" s="55">
        <f t="shared" si="769"/>
        <v>11</v>
      </c>
      <c r="D2016" t="str">
        <f t="shared" si="769"/>
        <v>Comarca Emberá Wounaán</v>
      </c>
      <c r="E2016" s="23">
        <f t="shared" si="771"/>
        <v>44139</v>
      </c>
      <c r="F2016" s="54">
        <f t="shared" si="772"/>
        <v>155</v>
      </c>
      <c r="G2016" cm="1">
        <f t="array" ref="G2016">+INDEX('Casos ACUM Prov'!$CK$3:$OM$16,'TODO PROVINCIA'!C2016+1,'TODO PROVINCIA'!F2016)</f>
        <v>0</v>
      </c>
      <c r="H2016">
        <f t="shared" si="764"/>
        <v>0</v>
      </c>
      <c r="I2016" cm="1">
        <f t="array" ref="I2016">+INDEX('Muertes-PROV'!$C$3:$GE$16,$C2016+1,$F2016)</f>
        <v>0</v>
      </c>
      <c r="J2016">
        <f t="shared" si="765"/>
        <v>0</v>
      </c>
      <c r="K2016" cm="1">
        <f t="array" ref="K2016">+INDEX('rECUPERA-prov'!$C$3:$LA$16,$C2016+1,$F2016)</f>
        <v>0</v>
      </c>
      <c r="L2016">
        <f t="shared" si="766"/>
        <v>0</v>
      </c>
      <c r="M2016">
        <f t="shared" si="773"/>
        <v>0</v>
      </c>
      <c r="N2016">
        <f t="shared" si="767"/>
        <v>0</v>
      </c>
      <c r="O2016" s="57">
        <f t="shared" si="774"/>
        <v>0</v>
      </c>
      <c r="P2016" s="57">
        <f t="shared" si="775"/>
        <v>0</v>
      </c>
      <c r="Q2016" s="57">
        <f t="shared" si="776"/>
        <v>0</v>
      </c>
      <c r="R2016" s="57">
        <f t="shared" si="777"/>
        <v>0</v>
      </c>
      <c r="S2016" s="57">
        <f t="shared" si="778"/>
        <v>0</v>
      </c>
      <c r="T2016" s="57">
        <f t="shared" si="779"/>
        <v>0</v>
      </c>
      <c r="U2016" s="57">
        <f t="shared" si="780"/>
        <v>0</v>
      </c>
      <c r="V2016" s="58">
        <f t="shared" si="781"/>
        <v>0</v>
      </c>
      <c r="W2016" s="58">
        <f t="shared" si="782"/>
        <v>0</v>
      </c>
      <c r="X2016" s="58">
        <f t="shared" si="783"/>
        <v>0</v>
      </c>
      <c r="Y2016" s="58">
        <f t="shared" si="784"/>
        <v>0</v>
      </c>
      <c r="Z2016">
        <f t="shared" si="768"/>
        <v>1249032</v>
      </c>
    </row>
    <row r="2017" spans="1:26" x14ac:dyDescent="0.3">
      <c r="A2017" s="56" t="str">
        <f t="shared" si="770"/>
        <v>OUT TIME</v>
      </c>
      <c r="B2017" s="56" t="str">
        <f t="shared" si="762"/>
        <v>ultimo</v>
      </c>
      <c r="C2017" s="55">
        <f t="shared" si="769"/>
        <v>12</v>
      </c>
      <c r="D2017" t="str">
        <f t="shared" si="769"/>
        <v>Comarca Ngäbe Buglé</v>
      </c>
      <c r="E2017" s="23">
        <f t="shared" si="771"/>
        <v>44139</v>
      </c>
      <c r="F2017" s="54">
        <f t="shared" si="772"/>
        <v>155</v>
      </c>
      <c r="G2017" cm="1">
        <f t="array" ref="G2017">+INDEX('Casos ACUM Prov'!$CK$3:$OM$16,'TODO PROVINCIA'!C2017+1,'TODO PROVINCIA'!F2017)</f>
        <v>0</v>
      </c>
      <c r="H2017">
        <f t="shared" si="764"/>
        <v>0</v>
      </c>
      <c r="I2017" cm="1">
        <f t="array" ref="I2017">+INDEX('Muertes-PROV'!$C$3:$GE$16,$C2017+1,$F2017)</f>
        <v>0</v>
      </c>
      <c r="J2017">
        <f t="shared" si="765"/>
        <v>0</v>
      </c>
      <c r="K2017" cm="1">
        <f t="array" ref="K2017">+INDEX('rECUPERA-prov'!$C$3:$LA$16,$C2017+1,$F2017)</f>
        <v>0</v>
      </c>
      <c r="L2017">
        <f t="shared" si="766"/>
        <v>0</v>
      </c>
      <c r="M2017">
        <f t="shared" si="773"/>
        <v>0</v>
      </c>
      <c r="N2017">
        <f t="shared" si="767"/>
        <v>0</v>
      </c>
      <c r="O2017" s="57">
        <f t="shared" si="774"/>
        <v>0</v>
      </c>
      <c r="P2017" s="57">
        <f t="shared" si="775"/>
        <v>0</v>
      </c>
      <c r="Q2017" s="57">
        <f t="shared" si="776"/>
        <v>0</v>
      </c>
      <c r="R2017" s="57">
        <f t="shared" si="777"/>
        <v>0</v>
      </c>
      <c r="S2017" s="57">
        <f t="shared" si="778"/>
        <v>0</v>
      </c>
      <c r="T2017" s="57">
        <f t="shared" si="779"/>
        <v>0</v>
      </c>
      <c r="U2017" s="57">
        <f t="shared" si="780"/>
        <v>0</v>
      </c>
      <c r="V2017" s="58">
        <f t="shared" si="781"/>
        <v>0</v>
      </c>
      <c r="W2017" s="58">
        <f t="shared" si="782"/>
        <v>0</v>
      </c>
      <c r="X2017" s="58">
        <f t="shared" si="783"/>
        <v>0</v>
      </c>
      <c r="Y2017" s="58">
        <f t="shared" si="784"/>
        <v>0</v>
      </c>
      <c r="Z2017">
        <f t="shared" si="768"/>
        <v>464038</v>
      </c>
    </row>
    <row r="2018" spans="1:26" x14ac:dyDescent="0.3">
      <c r="A2018" s="56" t="str">
        <f t="shared" si="770"/>
        <v>OUT TIME</v>
      </c>
      <c r="B2018" s="56" t="str">
        <f t="shared" si="762"/>
        <v>ultimo</v>
      </c>
      <c r="C2018" s="55">
        <f t="shared" si="769"/>
        <v>13</v>
      </c>
      <c r="D2018" t="str">
        <f t="shared" si="769"/>
        <v>Panamá Oeste</v>
      </c>
      <c r="E2018" s="23">
        <f t="shared" si="771"/>
        <v>44139</v>
      </c>
      <c r="F2018" s="54">
        <f t="shared" si="772"/>
        <v>155</v>
      </c>
      <c r="G2018" cm="1">
        <f t="array" ref="G2018">+INDEX('Casos ACUM Prov'!$CK$3:$OM$16,'TODO PROVINCIA'!C2018+1,'TODO PROVINCIA'!F2018)</f>
        <v>0</v>
      </c>
      <c r="H2018">
        <f t="shared" si="764"/>
        <v>0</v>
      </c>
      <c r="I2018" cm="1">
        <f t="array" ref="I2018">+INDEX('Muertes-PROV'!$C$3:$GE$16,$C2018+1,$F2018)</f>
        <v>0</v>
      </c>
      <c r="J2018">
        <f t="shared" si="765"/>
        <v>0</v>
      </c>
      <c r="K2018" cm="1">
        <f t="array" ref="K2018">+INDEX('rECUPERA-prov'!$C$3:$LA$16,$C2018+1,$F2018)</f>
        <v>0</v>
      </c>
      <c r="L2018">
        <f t="shared" si="766"/>
        <v>0</v>
      </c>
      <c r="M2018">
        <f t="shared" si="773"/>
        <v>0</v>
      </c>
      <c r="N2018">
        <f t="shared" si="767"/>
        <v>0</v>
      </c>
      <c r="O2018" s="57">
        <f t="shared" si="774"/>
        <v>0</v>
      </c>
      <c r="P2018" s="57">
        <f t="shared" si="775"/>
        <v>0</v>
      </c>
      <c r="Q2018" s="57">
        <f t="shared" si="776"/>
        <v>0</v>
      </c>
      <c r="R2018" s="57">
        <f t="shared" si="777"/>
        <v>0</v>
      </c>
      <c r="S2018" s="57">
        <f t="shared" si="778"/>
        <v>0</v>
      </c>
      <c r="T2018" s="57">
        <f t="shared" si="779"/>
        <v>0</v>
      </c>
      <c r="U2018" s="57">
        <f t="shared" si="780"/>
        <v>0</v>
      </c>
      <c r="V2018" s="58">
        <f t="shared" si="781"/>
        <v>0</v>
      </c>
      <c r="W2018" s="58">
        <f t="shared" si="782"/>
        <v>0</v>
      </c>
      <c r="X2018" s="58">
        <f t="shared" si="783"/>
        <v>0</v>
      </c>
      <c r="Y2018" s="58">
        <f t="shared" si="784"/>
        <v>0</v>
      </c>
      <c r="Z2018">
        <f t="shared" si="768"/>
        <v>226991</v>
      </c>
    </row>
    <row r="2019" spans="1:26" x14ac:dyDescent="0.3">
      <c r="A2019" s="56" t="str">
        <f t="shared" si="770"/>
        <v>OUT TIME</v>
      </c>
      <c r="B2019" s="56" t="str">
        <f t="shared" si="762"/>
        <v>ultimo</v>
      </c>
      <c r="C2019" s="55">
        <f t="shared" si="769"/>
        <v>1</v>
      </c>
      <c r="D2019" t="str">
        <f t="shared" si="769"/>
        <v>Bocas del Toro</v>
      </c>
      <c r="E2019" s="23">
        <f t="shared" si="771"/>
        <v>44140</v>
      </c>
      <c r="F2019" s="54">
        <f t="shared" si="772"/>
        <v>156</v>
      </c>
      <c r="G2019" cm="1">
        <f t="array" ref="G2019">+INDEX('Casos ACUM Prov'!$CK$3:$OM$16,'TODO PROVINCIA'!C2019+1,'TODO PROVINCIA'!F2019)</f>
        <v>0</v>
      </c>
      <c r="H2019">
        <f t="shared" si="764"/>
        <v>0</v>
      </c>
      <c r="I2019" cm="1">
        <f t="array" ref="I2019">+INDEX('Muertes-PROV'!$C$3:$GE$16,$C2019+1,$F2019)</f>
        <v>0</v>
      </c>
      <c r="J2019">
        <f t="shared" si="765"/>
        <v>0</v>
      </c>
      <c r="K2019" cm="1">
        <f t="array" ref="K2019">+INDEX('rECUPERA-prov'!$C$3:$LA$16,$C2019+1,$F2019)</f>
        <v>0</v>
      </c>
      <c r="L2019">
        <f t="shared" si="766"/>
        <v>0</v>
      </c>
      <c r="M2019">
        <f t="shared" si="773"/>
        <v>0</v>
      </c>
      <c r="N2019">
        <f t="shared" si="767"/>
        <v>0</v>
      </c>
      <c r="O2019" s="57">
        <f t="shared" si="774"/>
        <v>0</v>
      </c>
      <c r="P2019" s="57">
        <f t="shared" si="775"/>
        <v>0</v>
      </c>
      <c r="Q2019" s="57">
        <f t="shared" si="776"/>
        <v>0</v>
      </c>
      <c r="R2019" s="57">
        <f t="shared" si="777"/>
        <v>0</v>
      </c>
      <c r="S2019" s="57">
        <f t="shared" si="778"/>
        <v>0</v>
      </c>
      <c r="T2019" s="57">
        <f t="shared" si="779"/>
        <v>0</v>
      </c>
      <c r="U2019" s="57">
        <f t="shared" si="780"/>
        <v>0</v>
      </c>
      <c r="V2019" s="58">
        <f t="shared" si="781"/>
        <v>0</v>
      </c>
      <c r="W2019" s="58">
        <f t="shared" si="782"/>
        <v>0</v>
      </c>
      <c r="X2019" s="58">
        <f t="shared" si="783"/>
        <v>0</v>
      </c>
      <c r="Y2019" s="58">
        <f t="shared" si="784"/>
        <v>0</v>
      </c>
      <c r="Z2019">
        <f t="shared" si="768"/>
        <v>125461</v>
      </c>
    </row>
    <row r="2020" spans="1:26" x14ac:dyDescent="0.3">
      <c r="A2020" s="56" t="str">
        <f t="shared" si="770"/>
        <v>OUT TIME</v>
      </c>
      <c r="B2020" s="56" t="str">
        <f t="shared" si="762"/>
        <v>ultimo</v>
      </c>
      <c r="C2020" s="55">
        <f t="shared" si="769"/>
        <v>2</v>
      </c>
      <c r="D2020" t="str">
        <f t="shared" si="769"/>
        <v>Coclé</v>
      </c>
      <c r="E2020" s="23">
        <f t="shared" si="771"/>
        <v>44140</v>
      </c>
      <c r="F2020" s="54">
        <f t="shared" si="772"/>
        <v>156</v>
      </c>
      <c r="G2020" cm="1">
        <f t="array" ref="G2020">+INDEX('Casos ACUM Prov'!$CK$3:$OM$16,'TODO PROVINCIA'!C2020+1,'TODO PROVINCIA'!F2020)</f>
        <v>0</v>
      </c>
      <c r="H2020">
        <f t="shared" si="764"/>
        <v>0</v>
      </c>
      <c r="I2020" cm="1">
        <f t="array" ref="I2020">+INDEX('Muertes-PROV'!$C$3:$GE$16,$C2020+1,$F2020)</f>
        <v>0</v>
      </c>
      <c r="J2020">
        <f t="shared" si="765"/>
        <v>0</v>
      </c>
      <c r="K2020" cm="1">
        <f t="array" ref="K2020">+INDEX('rECUPERA-prov'!$C$3:$LA$16,$C2020+1,$F2020)</f>
        <v>0</v>
      </c>
      <c r="L2020">
        <f t="shared" si="766"/>
        <v>0</v>
      </c>
      <c r="M2020">
        <f t="shared" si="773"/>
        <v>0</v>
      </c>
      <c r="N2020">
        <f t="shared" si="767"/>
        <v>0</v>
      </c>
      <c r="O2020" s="57">
        <f t="shared" si="774"/>
        <v>0</v>
      </c>
      <c r="P2020" s="57">
        <f t="shared" si="775"/>
        <v>0</v>
      </c>
      <c r="Q2020" s="57">
        <f t="shared" si="776"/>
        <v>0</v>
      </c>
      <c r="R2020" s="57">
        <f t="shared" si="777"/>
        <v>0</v>
      </c>
      <c r="S2020" s="57">
        <f t="shared" si="778"/>
        <v>0</v>
      </c>
      <c r="T2020" s="57">
        <f t="shared" si="779"/>
        <v>0</v>
      </c>
      <c r="U2020" s="57">
        <f t="shared" si="780"/>
        <v>0</v>
      </c>
      <c r="V2020" s="58">
        <f t="shared" si="781"/>
        <v>0</v>
      </c>
      <c r="W2020" s="58">
        <f t="shared" si="782"/>
        <v>0</v>
      </c>
      <c r="X2020" s="58">
        <f t="shared" si="783"/>
        <v>0</v>
      </c>
      <c r="Y2020" s="58">
        <f t="shared" si="784"/>
        <v>0</v>
      </c>
      <c r="Z2020">
        <f t="shared" si="768"/>
        <v>416873</v>
      </c>
    </row>
    <row r="2021" spans="1:26" x14ac:dyDescent="0.3">
      <c r="A2021" s="56" t="str">
        <f t="shared" si="770"/>
        <v>OUT TIME</v>
      </c>
      <c r="B2021" s="56" t="str">
        <f t="shared" si="762"/>
        <v>ultimo</v>
      </c>
      <c r="C2021" s="55">
        <f t="shared" si="769"/>
        <v>3</v>
      </c>
      <c r="D2021" t="str">
        <f t="shared" si="769"/>
        <v>Colón</v>
      </c>
      <c r="E2021" s="23">
        <f t="shared" si="771"/>
        <v>44140</v>
      </c>
      <c r="F2021" s="54">
        <f t="shared" si="772"/>
        <v>156</v>
      </c>
      <c r="G2021" cm="1">
        <f t="array" ref="G2021">+INDEX('Casos ACUM Prov'!$CK$3:$OM$16,'TODO PROVINCIA'!C2021+1,'TODO PROVINCIA'!F2021)</f>
        <v>0</v>
      </c>
      <c r="H2021">
        <f t="shared" si="764"/>
        <v>0</v>
      </c>
      <c r="I2021" cm="1">
        <f t="array" ref="I2021">+INDEX('Muertes-PROV'!$C$3:$GE$16,$C2021+1,$F2021)</f>
        <v>0</v>
      </c>
      <c r="J2021">
        <f t="shared" si="765"/>
        <v>0</v>
      </c>
      <c r="K2021" cm="1">
        <f t="array" ref="K2021">+INDEX('rECUPERA-prov'!$C$3:$LA$16,$C2021+1,$F2021)</f>
        <v>0</v>
      </c>
      <c r="L2021">
        <f t="shared" si="766"/>
        <v>0</v>
      </c>
      <c r="M2021">
        <f t="shared" si="773"/>
        <v>0</v>
      </c>
      <c r="N2021">
        <f t="shared" si="767"/>
        <v>0</v>
      </c>
      <c r="O2021" s="57">
        <f t="shared" si="774"/>
        <v>0</v>
      </c>
      <c r="P2021" s="57">
        <f t="shared" si="775"/>
        <v>0</v>
      </c>
      <c r="Q2021" s="57">
        <f t="shared" si="776"/>
        <v>0</v>
      </c>
      <c r="R2021" s="57">
        <f t="shared" si="777"/>
        <v>0</v>
      </c>
      <c r="S2021" s="57">
        <f t="shared" si="778"/>
        <v>0</v>
      </c>
      <c r="T2021" s="57">
        <f t="shared" si="779"/>
        <v>0</v>
      </c>
      <c r="U2021" s="57">
        <f t="shared" si="780"/>
        <v>0</v>
      </c>
      <c r="V2021" s="58">
        <f t="shared" si="781"/>
        <v>0</v>
      </c>
      <c r="W2021" s="58">
        <f t="shared" si="782"/>
        <v>0</v>
      </c>
      <c r="X2021" s="58">
        <f t="shared" si="783"/>
        <v>0</v>
      </c>
      <c r="Y2021" s="58">
        <f t="shared" si="784"/>
        <v>0</v>
      </c>
      <c r="Z2021">
        <f t="shared" si="768"/>
        <v>233708</v>
      </c>
    </row>
    <row r="2022" spans="1:26" x14ac:dyDescent="0.3">
      <c r="A2022" s="56" t="str">
        <f t="shared" si="770"/>
        <v>OUT TIME</v>
      </c>
      <c r="B2022" s="56" t="str">
        <f t="shared" si="762"/>
        <v>ultimo</v>
      </c>
      <c r="C2022" s="55">
        <f t="shared" si="769"/>
        <v>4</v>
      </c>
      <c r="D2022" t="str">
        <f t="shared" si="769"/>
        <v>Chiriquí</v>
      </c>
      <c r="E2022" s="23">
        <f t="shared" si="771"/>
        <v>44140</v>
      </c>
      <c r="F2022" s="54">
        <f t="shared" si="772"/>
        <v>156</v>
      </c>
      <c r="G2022" cm="1">
        <f t="array" ref="G2022">+INDEX('Casos ACUM Prov'!$CK$3:$OM$16,'TODO PROVINCIA'!C2022+1,'TODO PROVINCIA'!F2022)</f>
        <v>0</v>
      </c>
      <c r="H2022">
        <f t="shared" si="764"/>
        <v>0</v>
      </c>
      <c r="I2022" cm="1">
        <f t="array" ref="I2022">+INDEX('Muertes-PROV'!$C$3:$GE$16,$C2022+1,$F2022)</f>
        <v>0</v>
      </c>
      <c r="J2022">
        <f t="shared" si="765"/>
        <v>0</v>
      </c>
      <c r="K2022" cm="1">
        <f t="array" ref="K2022">+INDEX('rECUPERA-prov'!$C$3:$LA$16,$C2022+1,$F2022)</f>
        <v>0</v>
      </c>
      <c r="L2022">
        <f t="shared" si="766"/>
        <v>0</v>
      </c>
      <c r="M2022">
        <f t="shared" si="773"/>
        <v>0</v>
      </c>
      <c r="N2022">
        <f t="shared" si="767"/>
        <v>0</v>
      </c>
      <c r="O2022" s="57">
        <f t="shared" si="774"/>
        <v>0</v>
      </c>
      <c r="P2022" s="57">
        <f t="shared" si="775"/>
        <v>0</v>
      </c>
      <c r="Q2022" s="57">
        <f t="shared" si="776"/>
        <v>0</v>
      </c>
      <c r="R2022" s="57">
        <f t="shared" si="777"/>
        <v>0</v>
      </c>
      <c r="S2022" s="57">
        <f t="shared" si="778"/>
        <v>0</v>
      </c>
      <c r="T2022" s="57">
        <f t="shared" si="779"/>
        <v>0</v>
      </c>
      <c r="U2022" s="57">
        <f t="shared" si="780"/>
        <v>0</v>
      </c>
      <c r="V2022" s="58">
        <f t="shared" si="781"/>
        <v>0</v>
      </c>
      <c r="W2022" s="58">
        <f t="shared" si="782"/>
        <v>0</v>
      </c>
      <c r="X2022" s="58">
        <f t="shared" si="783"/>
        <v>0</v>
      </c>
      <c r="Y2022" s="58">
        <f t="shared" si="784"/>
        <v>0</v>
      </c>
      <c r="Z2022">
        <f t="shared" si="768"/>
        <v>241928</v>
      </c>
    </row>
    <row r="2023" spans="1:26" x14ac:dyDescent="0.3">
      <c r="A2023" s="56" t="str">
        <f t="shared" si="770"/>
        <v>OUT TIME</v>
      </c>
      <c r="B2023" s="56" t="str">
        <f t="shared" si="762"/>
        <v>ultimo</v>
      </c>
      <c r="C2023" s="55">
        <f t="shared" si="769"/>
        <v>5</v>
      </c>
      <c r="D2023" t="str">
        <f t="shared" si="769"/>
        <v>Darién</v>
      </c>
      <c r="E2023" s="23">
        <f t="shared" si="771"/>
        <v>44140</v>
      </c>
      <c r="F2023" s="54">
        <f t="shared" si="772"/>
        <v>156</v>
      </c>
      <c r="G2023" cm="1">
        <f t="array" ref="G2023">+INDEX('Casos ACUM Prov'!$CK$3:$OM$16,'TODO PROVINCIA'!C2023+1,'TODO PROVINCIA'!F2023)</f>
        <v>0</v>
      </c>
      <c r="H2023">
        <f t="shared" si="764"/>
        <v>0</v>
      </c>
      <c r="I2023" cm="1">
        <f t="array" ref="I2023">+INDEX('Muertes-PROV'!$C$3:$GE$16,$C2023+1,$F2023)</f>
        <v>0</v>
      </c>
      <c r="J2023">
        <f t="shared" si="765"/>
        <v>0</v>
      </c>
      <c r="K2023" cm="1">
        <f t="array" ref="K2023">+INDEX('rECUPERA-prov'!$C$3:$LA$16,$C2023+1,$F2023)</f>
        <v>0</v>
      </c>
      <c r="L2023">
        <f t="shared" si="766"/>
        <v>0</v>
      </c>
      <c r="M2023">
        <f t="shared" si="773"/>
        <v>0</v>
      </c>
      <c r="N2023">
        <f t="shared" si="767"/>
        <v>0</v>
      </c>
      <c r="O2023" s="57">
        <f t="shared" si="774"/>
        <v>0</v>
      </c>
      <c r="P2023" s="57">
        <f t="shared" si="775"/>
        <v>0</v>
      </c>
      <c r="Q2023" s="57">
        <f t="shared" si="776"/>
        <v>0</v>
      </c>
      <c r="R2023" s="57">
        <f t="shared" si="777"/>
        <v>0</v>
      </c>
      <c r="S2023" s="57">
        <f t="shared" si="778"/>
        <v>0</v>
      </c>
      <c r="T2023" s="57">
        <f t="shared" si="779"/>
        <v>0</v>
      </c>
      <c r="U2023" s="57">
        <f t="shared" si="780"/>
        <v>0</v>
      </c>
      <c r="V2023" s="58">
        <f t="shared" si="781"/>
        <v>0</v>
      </c>
      <c r="W2023" s="58">
        <f t="shared" si="782"/>
        <v>0</v>
      </c>
      <c r="X2023" s="58">
        <f t="shared" si="783"/>
        <v>0</v>
      </c>
      <c r="Y2023" s="58">
        <f t="shared" si="784"/>
        <v>0</v>
      </c>
      <c r="Z2023">
        <f t="shared" si="768"/>
        <v>10001</v>
      </c>
    </row>
    <row r="2024" spans="1:26" x14ac:dyDescent="0.3">
      <c r="A2024" s="56" t="str">
        <f t="shared" si="770"/>
        <v>OUT TIME</v>
      </c>
      <c r="B2024" s="56" t="str">
        <f t="shared" si="762"/>
        <v>ultimo</v>
      </c>
      <c r="C2024" s="55">
        <f t="shared" si="769"/>
        <v>6</v>
      </c>
      <c r="D2024" t="str">
        <f t="shared" si="769"/>
        <v>Herrera</v>
      </c>
      <c r="E2024" s="23">
        <f t="shared" si="771"/>
        <v>44140</v>
      </c>
      <c r="F2024" s="54">
        <f t="shared" si="772"/>
        <v>156</v>
      </c>
      <c r="G2024" cm="1">
        <f t="array" ref="G2024">+INDEX('Casos ACUM Prov'!$CK$3:$OM$16,'TODO PROVINCIA'!C2024+1,'TODO PROVINCIA'!F2024)</f>
        <v>0</v>
      </c>
      <c r="H2024">
        <f t="shared" si="764"/>
        <v>0</v>
      </c>
      <c r="I2024" cm="1">
        <f t="array" ref="I2024">+INDEX('Muertes-PROV'!$C$3:$GE$16,$C2024+1,$F2024)</f>
        <v>0</v>
      </c>
      <c r="J2024">
        <f t="shared" si="765"/>
        <v>0</v>
      </c>
      <c r="K2024" cm="1">
        <f t="array" ref="K2024">+INDEX('rECUPERA-prov'!$C$3:$LA$16,$C2024+1,$F2024)</f>
        <v>0</v>
      </c>
      <c r="L2024">
        <f t="shared" si="766"/>
        <v>0</v>
      </c>
      <c r="M2024">
        <f t="shared" si="773"/>
        <v>0</v>
      </c>
      <c r="N2024">
        <f t="shared" si="767"/>
        <v>0</v>
      </c>
      <c r="O2024" s="57">
        <f t="shared" si="774"/>
        <v>0</v>
      </c>
      <c r="P2024" s="57">
        <f t="shared" si="775"/>
        <v>0</v>
      </c>
      <c r="Q2024" s="57">
        <f t="shared" si="776"/>
        <v>0</v>
      </c>
      <c r="R2024" s="57">
        <f t="shared" si="777"/>
        <v>0</v>
      </c>
      <c r="S2024" s="57">
        <f t="shared" si="778"/>
        <v>0</v>
      </c>
      <c r="T2024" s="57">
        <f t="shared" si="779"/>
        <v>0</v>
      </c>
      <c r="U2024" s="57">
        <f t="shared" si="780"/>
        <v>0</v>
      </c>
      <c r="V2024" s="58">
        <f t="shared" si="781"/>
        <v>0</v>
      </c>
      <c r="W2024" s="58">
        <f t="shared" si="782"/>
        <v>0</v>
      </c>
      <c r="X2024" s="58">
        <f t="shared" si="783"/>
        <v>0</v>
      </c>
      <c r="Y2024" s="58">
        <f t="shared" si="784"/>
        <v>0</v>
      </c>
      <c r="Z2024">
        <f t="shared" si="768"/>
        <v>33109</v>
      </c>
    </row>
    <row r="2025" spans="1:26" x14ac:dyDescent="0.3">
      <c r="A2025" s="56" t="str">
        <f t="shared" si="770"/>
        <v>OUT TIME</v>
      </c>
      <c r="B2025" s="56" t="str">
        <f t="shared" si="762"/>
        <v>ultimo</v>
      </c>
      <c r="C2025" s="55">
        <f t="shared" si="769"/>
        <v>7</v>
      </c>
      <c r="D2025" t="str">
        <f t="shared" si="769"/>
        <v>Los Santos</v>
      </c>
      <c r="E2025" s="23">
        <f t="shared" si="771"/>
        <v>44140</v>
      </c>
      <c r="F2025" s="54">
        <f t="shared" si="772"/>
        <v>156</v>
      </c>
      <c r="G2025" cm="1">
        <f t="array" ref="G2025">+INDEX('Casos ACUM Prov'!$CK$3:$OM$16,'TODO PROVINCIA'!C2025+1,'TODO PROVINCIA'!F2025)</f>
        <v>0</v>
      </c>
      <c r="H2025">
        <f t="shared" si="764"/>
        <v>0</v>
      </c>
      <c r="I2025" cm="1">
        <f t="array" ref="I2025">+INDEX('Muertes-PROV'!$C$3:$GE$16,$C2025+1,$F2025)</f>
        <v>0</v>
      </c>
      <c r="J2025">
        <f t="shared" si="765"/>
        <v>0</v>
      </c>
      <c r="K2025" cm="1">
        <f t="array" ref="K2025">+INDEX('rECUPERA-prov'!$C$3:$LA$16,$C2025+1,$F2025)</f>
        <v>0</v>
      </c>
      <c r="L2025">
        <f t="shared" si="766"/>
        <v>0</v>
      </c>
      <c r="M2025">
        <f t="shared" si="773"/>
        <v>0</v>
      </c>
      <c r="N2025">
        <f t="shared" si="767"/>
        <v>0</v>
      </c>
      <c r="O2025" s="57">
        <f t="shared" si="774"/>
        <v>0</v>
      </c>
      <c r="P2025" s="57">
        <f t="shared" si="775"/>
        <v>0</v>
      </c>
      <c r="Q2025" s="57">
        <f t="shared" si="776"/>
        <v>0</v>
      </c>
      <c r="R2025" s="57">
        <f t="shared" si="777"/>
        <v>0</v>
      </c>
      <c r="S2025" s="57">
        <f t="shared" si="778"/>
        <v>0</v>
      </c>
      <c r="T2025" s="57">
        <f t="shared" si="779"/>
        <v>0</v>
      </c>
      <c r="U2025" s="57">
        <f t="shared" si="780"/>
        <v>0</v>
      </c>
      <c r="V2025" s="58">
        <f t="shared" si="781"/>
        <v>0</v>
      </c>
      <c r="W2025" s="58">
        <f t="shared" si="782"/>
        <v>0</v>
      </c>
      <c r="X2025" s="58">
        <f t="shared" si="783"/>
        <v>0</v>
      </c>
      <c r="Y2025" s="58">
        <f t="shared" si="784"/>
        <v>0</v>
      </c>
      <c r="Z2025">
        <f t="shared" si="768"/>
        <v>156747</v>
      </c>
    </row>
    <row r="2026" spans="1:26" x14ac:dyDescent="0.3">
      <c r="A2026" s="56" t="str">
        <f t="shared" si="770"/>
        <v>OUT TIME</v>
      </c>
      <c r="B2026" s="56" t="str">
        <f t="shared" si="762"/>
        <v>ultimo</v>
      </c>
      <c r="C2026" s="55">
        <f t="shared" si="769"/>
        <v>8</v>
      </c>
      <c r="D2026" t="str">
        <f t="shared" si="769"/>
        <v>Panamá</v>
      </c>
      <c r="E2026" s="23">
        <f t="shared" si="771"/>
        <v>44140</v>
      </c>
      <c r="F2026" s="54">
        <f t="shared" si="772"/>
        <v>156</v>
      </c>
      <c r="G2026" cm="1">
        <f t="array" ref="G2026">+INDEX('Casos ACUM Prov'!$CK$3:$OM$16,'TODO PROVINCIA'!C2026+1,'TODO PROVINCIA'!F2026)</f>
        <v>0</v>
      </c>
      <c r="H2026">
        <f t="shared" si="764"/>
        <v>0</v>
      </c>
      <c r="I2026" cm="1">
        <f t="array" ref="I2026">+INDEX('Muertes-PROV'!$C$3:$GE$16,$C2026+1,$F2026)</f>
        <v>0</v>
      </c>
      <c r="J2026">
        <f t="shared" si="765"/>
        <v>0</v>
      </c>
      <c r="K2026" cm="1">
        <f t="array" ref="K2026">+INDEX('rECUPERA-prov'!$C$3:$LA$16,$C2026+1,$F2026)</f>
        <v>0</v>
      </c>
      <c r="L2026">
        <f t="shared" si="766"/>
        <v>0</v>
      </c>
      <c r="M2026">
        <f t="shared" si="773"/>
        <v>0</v>
      </c>
      <c r="N2026">
        <f t="shared" si="767"/>
        <v>0</v>
      </c>
      <c r="O2026" s="57">
        <f t="shared" si="774"/>
        <v>0</v>
      </c>
      <c r="P2026" s="57">
        <f t="shared" si="775"/>
        <v>0</v>
      </c>
      <c r="Q2026" s="57">
        <f t="shared" si="776"/>
        <v>0</v>
      </c>
      <c r="R2026" s="57">
        <f t="shared" si="777"/>
        <v>0</v>
      </c>
      <c r="S2026" s="57">
        <f t="shared" si="778"/>
        <v>0</v>
      </c>
      <c r="T2026" s="57">
        <f t="shared" si="779"/>
        <v>0</v>
      </c>
      <c r="U2026" s="57">
        <f t="shared" si="780"/>
        <v>0</v>
      </c>
      <c r="V2026" s="58">
        <f t="shared" si="781"/>
        <v>0</v>
      </c>
      <c r="W2026" s="58">
        <f t="shared" si="782"/>
        <v>0</v>
      </c>
      <c r="X2026" s="58">
        <f t="shared" si="783"/>
        <v>0</v>
      </c>
      <c r="Y2026" s="58">
        <f t="shared" si="784"/>
        <v>0</v>
      </c>
      <c r="Z2026">
        <f t="shared" si="768"/>
        <v>109955</v>
      </c>
    </row>
    <row r="2027" spans="1:26" x14ac:dyDescent="0.3">
      <c r="A2027" s="56" t="str">
        <f t="shared" si="770"/>
        <v>OUT TIME</v>
      </c>
      <c r="B2027" s="56" t="str">
        <f t="shared" si="762"/>
        <v>ultimo</v>
      </c>
      <c r="C2027" s="55">
        <f t="shared" si="769"/>
        <v>9</v>
      </c>
      <c r="D2027" t="str">
        <f t="shared" si="769"/>
        <v>Veraguas</v>
      </c>
      <c r="E2027" s="23">
        <f t="shared" si="771"/>
        <v>44140</v>
      </c>
      <c r="F2027" s="54">
        <f t="shared" si="772"/>
        <v>156</v>
      </c>
      <c r="G2027" cm="1">
        <f t="array" ref="G2027">+INDEX('Casos ACUM Prov'!$CK$3:$OM$16,'TODO PROVINCIA'!C2027+1,'TODO PROVINCIA'!F2027)</f>
        <v>0</v>
      </c>
      <c r="H2027">
        <f t="shared" si="764"/>
        <v>0</v>
      </c>
      <c r="I2027" cm="1">
        <f t="array" ref="I2027">+INDEX('Muertes-PROV'!$C$3:$GE$16,$C2027+1,$F2027)</f>
        <v>0</v>
      </c>
      <c r="J2027">
        <f t="shared" si="765"/>
        <v>0</v>
      </c>
      <c r="K2027" cm="1">
        <f t="array" ref="K2027">+INDEX('rECUPERA-prov'!$C$3:$LA$16,$C2027+1,$F2027)</f>
        <v>0</v>
      </c>
      <c r="L2027">
        <f t="shared" si="766"/>
        <v>0</v>
      </c>
      <c r="M2027">
        <f t="shared" si="773"/>
        <v>0</v>
      </c>
      <c r="N2027">
        <f t="shared" si="767"/>
        <v>0</v>
      </c>
      <c r="O2027" s="57">
        <f t="shared" si="774"/>
        <v>0</v>
      </c>
      <c r="P2027" s="57">
        <f t="shared" si="775"/>
        <v>0</v>
      </c>
      <c r="Q2027" s="57">
        <f t="shared" si="776"/>
        <v>0</v>
      </c>
      <c r="R2027" s="57">
        <f t="shared" si="777"/>
        <v>0</v>
      </c>
      <c r="S2027" s="57">
        <f t="shared" si="778"/>
        <v>0</v>
      </c>
      <c r="T2027" s="57">
        <f t="shared" si="779"/>
        <v>0</v>
      </c>
      <c r="U2027" s="57">
        <f t="shared" si="780"/>
        <v>0</v>
      </c>
      <c r="V2027" s="58">
        <f t="shared" si="781"/>
        <v>0</v>
      </c>
      <c r="W2027" s="58">
        <f t="shared" si="782"/>
        <v>0</v>
      </c>
      <c r="X2027" s="58">
        <f t="shared" si="783"/>
        <v>0</v>
      </c>
      <c r="Y2027" s="58">
        <f t="shared" si="784"/>
        <v>0</v>
      </c>
      <c r="Z2027">
        <f t="shared" si="768"/>
        <v>109955</v>
      </c>
    </row>
    <row r="2028" spans="1:26" x14ac:dyDescent="0.3">
      <c r="A2028" s="56" t="str">
        <f t="shared" si="770"/>
        <v>OUT TIME</v>
      </c>
      <c r="B2028" s="56" t="str">
        <f t="shared" si="762"/>
        <v>ultimo</v>
      </c>
      <c r="C2028" s="55">
        <f t="shared" ref="C2028:D2043" si="785">+C2015</f>
        <v>10</v>
      </c>
      <c r="D2028" t="str">
        <f t="shared" si="785"/>
        <v>Comarca Kuna Yala</v>
      </c>
      <c r="E2028" s="23">
        <f t="shared" si="771"/>
        <v>44140</v>
      </c>
      <c r="F2028" s="54">
        <f t="shared" si="772"/>
        <v>156</v>
      </c>
      <c r="G2028" cm="1">
        <f t="array" ref="G2028">+INDEX('Casos ACUM Prov'!$CK$3:$OM$16,'TODO PROVINCIA'!C2028+1,'TODO PROVINCIA'!F2028)</f>
        <v>0</v>
      </c>
      <c r="H2028">
        <f t="shared" si="764"/>
        <v>0</v>
      </c>
      <c r="I2028" cm="1">
        <f t="array" ref="I2028">+INDEX('Muertes-PROV'!$C$3:$GE$16,$C2028+1,$F2028)</f>
        <v>0</v>
      </c>
      <c r="J2028">
        <f t="shared" si="765"/>
        <v>0</v>
      </c>
      <c r="K2028" cm="1">
        <f t="array" ref="K2028">+INDEX('rECUPERA-prov'!$C$3:$LA$16,$C2028+1,$F2028)</f>
        <v>0</v>
      </c>
      <c r="L2028">
        <f t="shared" si="766"/>
        <v>0</v>
      </c>
      <c r="M2028">
        <f t="shared" si="773"/>
        <v>0</v>
      </c>
      <c r="N2028">
        <f t="shared" si="767"/>
        <v>0</v>
      </c>
      <c r="O2028" s="57">
        <f t="shared" si="774"/>
        <v>0</v>
      </c>
      <c r="P2028" s="57">
        <f t="shared" si="775"/>
        <v>0</v>
      </c>
      <c r="Q2028" s="57">
        <f t="shared" si="776"/>
        <v>0</v>
      </c>
      <c r="R2028" s="57">
        <f t="shared" si="777"/>
        <v>0</v>
      </c>
      <c r="S2028" s="57">
        <f t="shared" si="778"/>
        <v>0</v>
      </c>
      <c r="T2028" s="57">
        <f t="shared" si="779"/>
        <v>0</v>
      </c>
      <c r="U2028" s="57">
        <f t="shared" si="780"/>
        <v>0</v>
      </c>
      <c r="V2028" s="58">
        <f t="shared" si="781"/>
        <v>0</v>
      </c>
      <c r="W2028" s="58">
        <f t="shared" si="782"/>
        <v>0</v>
      </c>
      <c r="X2028" s="58">
        <f t="shared" si="783"/>
        <v>0</v>
      </c>
      <c r="Y2028" s="58">
        <f t="shared" si="784"/>
        <v>0</v>
      </c>
      <c r="Z2028">
        <f t="shared" si="768"/>
        <v>89592</v>
      </c>
    </row>
    <row r="2029" spans="1:26" x14ac:dyDescent="0.3">
      <c r="A2029" s="56" t="str">
        <f t="shared" si="770"/>
        <v>OUT TIME</v>
      </c>
      <c r="B2029" s="56" t="str">
        <f t="shared" si="762"/>
        <v>ultimo</v>
      </c>
      <c r="C2029" s="55">
        <f t="shared" si="785"/>
        <v>11</v>
      </c>
      <c r="D2029" t="str">
        <f t="shared" si="785"/>
        <v>Comarca Emberá Wounaán</v>
      </c>
      <c r="E2029" s="23">
        <f t="shared" si="771"/>
        <v>44140</v>
      </c>
      <c r="F2029" s="54">
        <f t="shared" si="772"/>
        <v>156</v>
      </c>
      <c r="G2029" cm="1">
        <f t="array" ref="G2029">+INDEX('Casos ACUM Prov'!$CK$3:$OM$16,'TODO PROVINCIA'!C2029+1,'TODO PROVINCIA'!F2029)</f>
        <v>0</v>
      </c>
      <c r="H2029">
        <f t="shared" si="764"/>
        <v>0</v>
      </c>
      <c r="I2029" cm="1">
        <f t="array" ref="I2029">+INDEX('Muertes-PROV'!$C$3:$GE$16,$C2029+1,$F2029)</f>
        <v>0</v>
      </c>
      <c r="J2029">
        <f t="shared" si="765"/>
        <v>0</v>
      </c>
      <c r="K2029" cm="1">
        <f t="array" ref="K2029">+INDEX('rECUPERA-prov'!$C$3:$LA$16,$C2029+1,$F2029)</f>
        <v>0</v>
      </c>
      <c r="L2029">
        <f t="shared" si="766"/>
        <v>0</v>
      </c>
      <c r="M2029">
        <f t="shared" si="773"/>
        <v>0</v>
      </c>
      <c r="N2029">
        <f t="shared" si="767"/>
        <v>0</v>
      </c>
      <c r="O2029" s="57">
        <f t="shared" si="774"/>
        <v>0</v>
      </c>
      <c r="P2029" s="57">
        <f t="shared" si="775"/>
        <v>0</v>
      </c>
      <c r="Q2029" s="57">
        <f t="shared" si="776"/>
        <v>0</v>
      </c>
      <c r="R2029" s="57">
        <f t="shared" si="777"/>
        <v>0</v>
      </c>
      <c r="S2029" s="57">
        <f t="shared" si="778"/>
        <v>0</v>
      </c>
      <c r="T2029" s="57">
        <f t="shared" si="779"/>
        <v>0</v>
      </c>
      <c r="U2029" s="57">
        <f t="shared" si="780"/>
        <v>0</v>
      </c>
      <c r="V2029" s="58">
        <f t="shared" si="781"/>
        <v>0</v>
      </c>
      <c r="W2029" s="58">
        <f t="shared" si="782"/>
        <v>0</v>
      </c>
      <c r="X2029" s="58">
        <f t="shared" si="783"/>
        <v>0</v>
      </c>
      <c r="Y2029" s="58">
        <f t="shared" si="784"/>
        <v>0</v>
      </c>
      <c r="Z2029">
        <f t="shared" si="768"/>
        <v>1249032</v>
      </c>
    </row>
    <row r="2030" spans="1:26" x14ac:dyDescent="0.3">
      <c r="A2030" s="56" t="str">
        <f t="shared" si="770"/>
        <v>OUT TIME</v>
      </c>
      <c r="B2030" s="56" t="str">
        <f t="shared" si="762"/>
        <v>ultimo</v>
      </c>
      <c r="C2030" s="55">
        <f t="shared" si="785"/>
        <v>12</v>
      </c>
      <c r="D2030" t="str">
        <f t="shared" si="785"/>
        <v>Comarca Ngäbe Buglé</v>
      </c>
      <c r="E2030" s="23">
        <f t="shared" si="771"/>
        <v>44140</v>
      </c>
      <c r="F2030" s="54">
        <f t="shared" si="772"/>
        <v>156</v>
      </c>
      <c r="G2030" cm="1">
        <f t="array" ref="G2030">+INDEX('Casos ACUM Prov'!$CK$3:$OM$16,'TODO PROVINCIA'!C2030+1,'TODO PROVINCIA'!F2030)</f>
        <v>0</v>
      </c>
      <c r="H2030">
        <f t="shared" si="764"/>
        <v>0</v>
      </c>
      <c r="I2030" cm="1">
        <f t="array" ref="I2030">+INDEX('Muertes-PROV'!$C$3:$GE$16,$C2030+1,$F2030)</f>
        <v>0</v>
      </c>
      <c r="J2030">
        <f t="shared" si="765"/>
        <v>0</v>
      </c>
      <c r="K2030" cm="1">
        <f t="array" ref="K2030">+INDEX('rECUPERA-prov'!$C$3:$LA$16,$C2030+1,$F2030)</f>
        <v>0</v>
      </c>
      <c r="L2030">
        <f t="shared" si="766"/>
        <v>0</v>
      </c>
      <c r="M2030">
        <f t="shared" si="773"/>
        <v>0</v>
      </c>
      <c r="N2030">
        <f t="shared" si="767"/>
        <v>0</v>
      </c>
      <c r="O2030" s="57">
        <f t="shared" si="774"/>
        <v>0</v>
      </c>
      <c r="P2030" s="57">
        <f t="shared" si="775"/>
        <v>0</v>
      </c>
      <c r="Q2030" s="57">
        <f t="shared" si="776"/>
        <v>0</v>
      </c>
      <c r="R2030" s="57">
        <f t="shared" si="777"/>
        <v>0</v>
      </c>
      <c r="S2030" s="57">
        <f t="shared" si="778"/>
        <v>0</v>
      </c>
      <c r="T2030" s="57">
        <f t="shared" si="779"/>
        <v>0</v>
      </c>
      <c r="U2030" s="57">
        <f t="shared" si="780"/>
        <v>0</v>
      </c>
      <c r="V2030" s="58">
        <f t="shared" si="781"/>
        <v>0</v>
      </c>
      <c r="W2030" s="58">
        <f t="shared" si="782"/>
        <v>0</v>
      </c>
      <c r="X2030" s="58">
        <f t="shared" si="783"/>
        <v>0</v>
      </c>
      <c r="Y2030" s="58">
        <f t="shared" si="784"/>
        <v>0</v>
      </c>
      <c r="Z2030">
        <f t="shared" si="768"/>
        <v>464038</v>
      </c>
    </row>
    <row r="2031" spans="1:26" x14ac:dyDescent="0.3">
      <c r="A2031" s="56" t="str">
        <f t="shared" si="770"/>
        <v>OUT TIME</v>
      </c>
      <c r="B2031" s="56" t="str">
        <f t="shared" si="762"/>
        <v>ultimo</v>
      </c>
      <c r="C2031" s="55">
        <f t="shared" si="785"/>
        <v>13</v>
      </c>
      <c r="D2031" t="str">
        <f t="shared" si="785"/>
        <v>Panamá Oeste</v>
      </c>
      <c r="E2031" s="23">
        <f t="shared" si="771"/>
        <v>44140</v>
      </c>
      <c r="F2031" s="54">
        <f t="shared" si="772"/>
        <v>156</v>
      </c>
      <c r="G2031" cm="1">
        <f t="array" ref="G2031">+INDEX('Casos ACUM Prov'!$CK$3:$OM$16,'TODO PROVINCIA'!C2031+1,'TODO PROVINCIA'!F2031)</f>
        <v>0</v>
      </c>
      <c r="H2031">
        <f t="shared" si="764"/>
        <v>0</v>
      </c>
      <c r="I2031" cm="1">
        <f t="array" ref="I2031">+INDEX('Muertes-PROV'!$C$3:$GE$16,$C2031+1,$F2031)</f>
        <v>0</v>
      </c>
      <c r="J2031">
        <f t="shared" si="765"/>
        <v>0</v>
      </c>
      <c r="K2031" cm="1">
        <f t="array" ref="K2031">+INDEX('rECUPERA-prov'!$C$3:$LA$16,$C2031+1,$F2031)</f>
        <v>0</v>
      </c>
      <c r="L2031">
        <f t="shared" si="766"/>
        <v>0</v>
      </c>
      <c r="M2031">
        <f t="shared" si="773"/>
        <v>0</v>
      </c>
      <c r="N2031">
        <f t="shared" si="767"/>
        <v>0</v>
      </c>
      <c r="O2031" s="57">
        <f t="shared" si="774"/>
        <v>0</v>
      </c>
      <c r="P2031" s="57">
        <f t="shared" si="775"/>
        <v>0</v>
      </c>
      <c r="Q2031" s="57">
        <f t="shared" si="776"/>
        <v>0</v>
      </c>
      <c r="R2031" s="57">
        <f t="shared" si="777"/>
        <v>0</v>
      </c>
      <c r="S2031" s="57">
        <f t="shared" si="778"/>
        <v>0</v>
      </c>
      <c r="T2031" s="57">
        <f t="shared" si="779"/>
        <v>0</v>
      </c>
      <c r="U2031" s="57">
        <f t="shared" si="780"/>
        <v>0</v>
      </c>
      <c r="V2031" s="58">
        <f t="shared" si="781"/>
        <v>0</v>
      </c>
      <c r="W2031" s="58">
        <f t="shared" si="782"/>
        <v>0</v>
      </c>
      <c r="X2031" s="58">
        <f t="shared" si="783"/>
        <v>0</v>
      </c>
      <c r="Y2031" s="58">
        <f t="shared" si="784"/>
        <v>0</v>
      </c>
      <c r="Z2031">
        <f t="shared" si="768"/>
        <v>226991</v>
      </c>
    </row>
    <row r="2032" spans="1:26" x14ac:dyDescent="0.3">
      <c r="A2032" s="56" t="str">
        <f t="shared" si="770"/>
        <v>OUT TIME</v>
      </c>
      <c r="B2032" s="56" t="str">
        <f t="shared" si="762"/>
        <v>ultimo</v>
      </c>
      <c r="C2032" s="55">
        <f t="shared" si="785"/>
        <v>1</v>
      </c>
      <c r="D2032" t="str">
        <f t="shared" si="785"/>
        <v>Bocas del Toro</v>
      </c>
      <c r="E2032" s="23">
        <f t="shared" si="771"/>
        <v>44141</v>
      </c>
      <c r="F2032" s="54">
        <f t="shared" si="772"/>
        <v>157</v>
      </c>
      <c r="G2032" cm="1">
        <f t="array" ref="G2032">+INDEX('Casos ACUM Prov'!$CK$3:$OM$16,'TODO PROVINCIA'!C2032+1,'TODO PROVINCIA'!F2032)</f>
        <v>0</v>
      </c>
      <c r="H2032">
        <f t="shared" si="764"/>
        <v>0</v>
      </c>
      <c r="I2032" cm="1">
        <f t="array" ref="I2032">+INDEX('Muertes-PROV'!$C$3:$GE$16,$C2032+1,$F2032)</f>
        <v>0</v>
      </c>
      <c r="J2032">
        <f t="shared" si="765"/>
        <v>0</v>
      </c>
      <c r="K2032" cm="1">
        <f t="array" ref="K2032">+INDEX('rECUPERA-prov'!$C$3:$LA$16,$C2032+1,$F2032)</f>
        <v>0</v>
      </c>
      <c r="L2032">
        <f t="shared" si="766"/>
        <v>0</v>
      </c>
      <c r="M2032">
        <f t="shared" si="773"/>
        <v>0</v>
      </c>
      <c r="N2032">
        <f t="shared" si="767"/>
        <v>0</v>
      </c>
      <c r="O2032" s="57">
        <f t="shared" si="774"/>
        <v>0</v>
      </c>
      <c r="P2032" s="57">
        <f t="shared" si="775"/>
        <v>0</v>
      </c>
      <c r="Q2032" s="57">
        <f t="shared" si="776"/>
        <v>0</v>
      </c>
      <c r="R2032" s="57">
        <f t="shared" si="777"/>
        <v>0</v>
      </c>
      <c r="S2032" s="57">
        <f t="shared" si="778"/>
        <v>0</v>
      </c>
      <c r="T2032" s="57">
        <f t="shared" si="779"/>
        <v>0</v>
      </c>
      <c r="U2032" s="57">
        <f t="shared" si="780"/>
        <v>0</v>
      </c>
      <c r="V2032" s="58">
        <f t="shared" si="781"/>
        <v>0</v>
      </c>
      <c r="W2032" s="58">
        <f t="shared" si="782"/>
        <v>0</v>
      </c>
      <c r="X2032" s="58">
        <f t="shared" si="783"/>
        <v>0</v>
      </c>
      <c r="Y2032" s="58">
        <f t="shared" si="784"/>
        <v>0</v>
      </c>
      <c r="Z2032">
        <f t="shared" si="768"/>
        <v>125461</v>
      </c>
    </row>
    <row r="2033" spans="1:26" x14ac:dyDescent="0.3">
      <c r="A2033" s="56" t="str">
        <f t="shared" si="770"/>
        <v>OUT TIME</v>
      </c>
      <c r="B2033" s="56" t="str">
        <f t="shared" si="762"/>
        <v>ultimo</v>
      </c>
      <c r="C2033" s="55">
        <f t="shared" si="785"/>
        <v>2</v>
      </c>
      <c r="D2033" t="str">
        <f t="shared" si="785"/>
        <v>Coclé</v>
      </c>
      <c r="E2033" s="23">
        <f t="shared" si="771"/>
        <v>44141</v>
      </c>
      <c r="F2033" s="54">
        <f t="shared" si="772"/>
        <v>157</v>
      </c>
      <c r="G2033" cm="1">
        <f t="array" ref="G2033">+INDEX('Casos ACUM Prov'!$CK$3:$OM$16,'TODO PROVINCIA'!C2033+1,'TODO PROVINCIA'!F2033)</f>
        <v>0</v>
      </c>
      <c r="H2033">
        <f t="shared" si="764"/>
        <v>0</v>
      </c>
      <c r="I2033" cm="1">
        <f t="array" ref="I2033">+INDEX('Muertes-PROV'!$C$3:$GE$16,$C2033+1,$F2033)</f>
        <v>0</v>
      </c>
      <c r="J2033">
        <f t="shared" si="765"/>
        <v>0</v>
      </c>
      <c r="K2033" cm="1">
        <f t="array" ref="K2033">+INDEX('rECUPERA-prov'!$C$3:$LA$16,$C2033+1,$F2033)</f>
        <v>0</v>
      </c>
      <c r="L2033">
        <f t="shared" si="766"/>
        <v>0</v>
      </c>
      <c r="M2033">
        <f t="shared" si="773"/>
        <v>0</v>
      </c>
      <c r="N2033">
        <f t="shared" si="767"/>
        <v>0</v>
      </c>
      <c r="O2033" s="57">
        <f t="shared" si="774"/>
        <v>0</v>
      </c>
      <c r="P2033" s="57">
        <f t="shared" si="775"/>
        <v>0</v>
      </c>
      <c r="Q2033" s="57">
        <f t="shared" si="776"/>
        <v>0</v>
      </c>
      <c r="R2033" s="57">
        <f t="shared" si="777"/>
        <v>0</v>
      </c>
      <c r="S2033" s="57">
        <f t="shared" si="778"/>
        <v>0</v>
      </c>
      <c r="T2033" s="57">
        <f t="shared" si="779"/>
        <v>0</v>
      </c>
      <c r="U2033" s="57">
        <f t="shared" si="780"/>
        <v>0</v>
      </c>
      <c r="V2033" s="58">
        <f t="shared" si="781"/>
        <v>0</v>
      </c>
      <c r="W2033" s="58">
        <f t="shared" si="782"/>
        <v>0</v>
      </c>
      <c r="X2033" s="58">
        <f t="shared" si="783"/>
        <v>0</v>
      </c>
      <c r="Y2033" s="58">
        <f t="shared" si="784"/>
        <v>0</v>
      </c>
      <c r="Z2033">
        <f t="shared" si="768"/>
        <v>416873</v>
      </c>
    </row>
    <row r="2034" spans="1:26" x14ac:dyDescent="0.3">
      <c r="A2034" s="56" t="str">
        <f t="shared" si="770"/>
        <v>OUT TIME</v>
      </c>
      <c r="B2034" s="56" t="str">
        <f t="shared" si="762"/>
        <v>ultimo</v>
      </c>
      <c r="C2034" s="55">
        <f t="shared" si="785"/>
        <v>3</v>
      </c>
      <c r="D2034" t="str">
        <f t="shared" si="785"/>
        <v>Colón</v>
      </c>
      <c r="E2034" s="23">
        <f t="shared" si="771"/>
        <v>44141</v>
      </c>
      <c r="F2034" s="54">
        <f t="shared" si="772"/>
        <v>157</v>
      </c>
      <c r="G2034" cm="1">
        <f t="array" ref="G2034">+INDEX('Casos ACUM Prov'!$CK$3:$OM$16,'TODO PROVINCIA'!C2034+1,'TODO PROVINCIA'!F2034)</f>
        <v>0</v>
      </c>
      <c r="H2034">
        <f t="shared" si="764"/>
        <v>0</v>
      </c>
      <c r="I2034" cm="1">
        <f t="array" ref="I2034">+INDEX('Muertes-PROV'!$C$3:$GE$16,$C2034+1,$F2034)</f>
        <v>0</v>
      </c>
      <c r="J2034">
        <f t="shared" si="765"/>
        <v>0</v>
      </c>
      <c r="K2034" cm="1">
        <f t="array" ref="K2034">+INDEX('rECUPERA-prov'!$C$3:$LA$16,$C2034+1,$F2034)</f>
        <v>0</v>
      </c>
      <c r="L2034">
        <f t="shared" si="766"/>
        <v>0</v>
      </c>
      <c r="M2034">
        <f t="shared" si="773"/>
        <v>0</v>
      </c>
      <c r="N2034">
        <f t="shared" si="767"/>
        <v>0</v>
      </c>
      <c r="O2034" s="57">
        <f t="shared" si="774"/>
        <v>0</v>
      </c>
      <c r="P2034" s="57">
        <f t="shared" si="775"/>
        <v>0</v>
      </c>
      <c r="Q2034" s="57">
        <f t="shared" si="776"/>
        <v>0</v>
      </c>
      <c r="R2034" s="57">
        <f t="shared" si="777"/>
        <v>0</v>
      </c>
      <c r="S2034" s="57">
        <f t="shared" si="778"/>
        <v>0</v>
      </c>
      <c r="T2034" s="57">
        <f t="shared" si="779"/>
        <v>0</v>
      </c>
      <c r="U2034" s="57">
        <f t="shared" si="780"/>
        <v>0</v>
      </c>
      <c r="V2034" s="58">
        <f t="shared" si="781"/>
        <v>0</v>
      </c>
      <c r="W2034" s="58">
        <f t="shared" si="782"/>
        <v>0</v>
      </c>
      <c r="X2034" s="58">
        <f t="shared" si="783"/>
        <v>0</v>
      </c>
      <c r="Y2034" s="58">
        <f t="shared" si="784"/>
        <v>0</v>
      </c>
      <c r="Z2034">
        <f t="shared" si="768"/>
        <v>233708</v>
      </c>
    </row>
    <row r="2035" spans="1:26" x14ac:dyDescent="0.3">
      <c r="A2035" s="56" t="str">
        <f t="shared" si="770"/>
        <v>OUT TIME</v>
      </c>
      <c r="B2035" s="56" t="str">
        <f t="shared" si="762"/>
        <v>ultimo</v>
      </c>
      <c r="C2035" s="55">
        <f t="shared" si="785"/>
        <v>4</v>
      </c>
      <c r="D2035" t="str">
        <f t="shared" si="785"/>
        <v>Chiriquí</v>
      </c>
      <c r="E2035" s="23">
        <f t="shared" si="771"/>
        <v>44141</v>
      </c>
      <c r="F2035" s="54">
        <f t="shared" si="772"/>
        <v>157</v>
      </c>
      <c r="G2035" cm="1">
        <f t="array" ref="G2035">+INDEX('Casos ACUM Prov'!$CK$3:$OM$16,'TODO PROVINCIA'!C2035+1,'TODO PROVINCIA'!F2035)</f>
        <v>0</v>
      </c>
      <c r="H2035">
        <f t="shared" si="764"/>
        <v>0</v>
      </c>
      <c r="I2035" cm="1">
        <f t="array" ref="I2035">+INDEX('Muertes-PROV'!$C$3:$GE$16,$C2035+1,$F2035)</f>
        <v>0</v>
      </c>
      <c r="J2035">
        <f t="shared" si="765"/>
        <v>0</v>
      </c>
      <c r="K2035" cm="1">
        <f t="array" ref="K2035">+INDEX('rECUPERA-prov'!$C$3:$LA$16,$C2035+1,$F2035)</f>
        <v>0</v>
      </c>
      <c r="L2035">
        <f t="shared" si="766"/>
        <v>0</v>
      </c>
      <c r="M2035">
        <f t="shared" si="773"/>
        <v>0</v>
      </c>
      <c r="N2035">
        <f t="shared" si="767"/>
        <v>0</v>
      </c>
      <c r="O2035" s="57">
        <f t="shared" si="774"/>
        <v>0</v>
      </c>
      <c r="P2035" s="57">
        <f t="shared" si="775"/>
        <v>0</v>
      </c>
      <c r="Q2035" s="57">
        <f t="shared" si="776"/>
        <v>0</v>
      </c>
      <c r="R2035" s="57">
        <f t="shared" si="777"/>
        <v>0</v>
      </c>
      <c r="S2035" s="57">
        <f t="shared" si="778"/>
        <v>0</v>
      </c>
      <c r="T2035" s="57">
        <f t="shared" si="779"/>
        <v>0</v>
      </c>
      <c r="U2035" s="57">
        <f t="shared" si="780"/>
        <v>0</v>
      </c>
      <c r="V2035" s="58">
        <f t="shared" si="781"/>
        <v>0</v>
      </c>
      <c r="W2035" s="58">
        <f t="shared" si="782"/>
        <v>0</v>
      </c>
      <c r="X2035" s="58">
        <f t="shared" si="783"/>
        <v>0</v>
      </c>
      <c r="Y2035" s="58">
        <f t="shared" si="784"/>
        <v>0</v>
      </c>
      <c r="Z2035">
        <f t="shared" si="768"/>
        <v>241928</v>
      </c>
    </row>
    <row r="2036" spans="1:26" x14ac:dyDescent="0.3">
      <c r="A2036" s="56" t="str">
        <f t="shared" si="770"/>
        <v>OUT TIME</v>
      </c>
      <c r="B2036" s="56" t="str">
        <f t="shared" si="762"/>
        <v>ultimo</v>
      </c>
      <c r="C2036" s="55">
        <f t="shared" si="785"/>
        <v>5</v>
      </c>
      <c r="D2036" t="str">
        <f t="shared" si="785"/>
        <v>Darién</v>
      </c>
      <c r="E2036" s="23">
        <f t="shared" si="771"/>
        <v>44141</v>
      </c>
      <c r="F2036" s="54">
        <f t="shared" si="772"/>
        <v>157</v>
      </c>
      <c r="G2036" cm="1">
        <f t="array" ref="G2036">+INDEX('Casos ACUM Prov'!$CK$3:$OM$16,'TODO PROVINCIA'!C2036+1,'TODO PROVINCIA'!F2036)</f>
        <v>0</v>
      </c>
      <c r="H2036">
        <f t="shared" si="764"/>
        <v>0</v>
      </c>
      <c r="I2036" cm="1">
        <f t="array" ref="I2036">+INDEX('Muertes-PROV'!$C$3:$GE$16,$C2036+1,$F2036)</f>
        <v>0</v>
      </c>
      <c r="J2036">
        <f t="shared" si="765"/>
        <v>0</v>
      </c>
      <c r="K2036" cm="1">
        <f t="array" ref="K2036">+INDEX('rECUPERA-prov'!$C$3:$LA$16,$C2036+1,$F2036)</f>
        <v>0</v>
      </c>
      <c r="L2036">
        <f t="shared" si="766"/>
        <v>0</v>
      </c>
      <c r="M2036">
        <f t="shared" si="773"/>
        <v>0</v>
      </c>
      <c r="N2036">
        <f t="shared" si="767"/>
        <v>0</v>
      </c>
      <c r="O2036" s="57">
        <f t="shared" si="774"/>
        <v>0</v>
      </c>
      <c r="P2036" s="57">
        <f t="shared" si="775"/>
        <v>0</v>
      </c>
      <c r="Q2036" s="57">
        <f t="shared" si="776"/>
        <v>0</v>
      </c>
      <c r="R2036" s="57">
        <f t="shared" si="777"/>
        <v>0</v>
      </c>
      <c r="S2036" s="57">
        <f t="shared" si="778"/>
        <v>0</v>
      </c>
      <c r="T2036" s="57">
        <f t="shared" si="779"/>
        <v>0</v>
      </c>
      <c r="U2036" s="57">
        <f t="shared" si="780"/>
        <v>0</v>
      </c>
      <c r="V2036" s="58">
        <f t="shared" si="781"/>
        <v>0</v>
      </c>
      <c r="W2036" s="58">
        <f t="shared" si="782"/>
        <v>0</v>
      </c>
      <c r="X2036" s="58">
        <f t="shared" si="783"/>
        <v>0</v>
      </c>
      <c r="Y2036" s="58">
        <f t="shared" si="784"/>
        <v>0</v>
      </c>
      <c r="Z2036">
        <f t="shared" si="768"/>
        <v>10001</v>
      </c>
    </row>
    <row r="2037" spans="1:26" x14ac:dyDescent="0.3">
      <c r="A2037" s="56" t="str">
        <f t="shared" si="770"/>
        <v>OUT TIME</v>
      </c>
      <c r="B2037" s="56" t="str">
        <f t="shared" si="762"/>
        <v>ultimo</v>
      </c>
      <c r="C2037" s="55">
        <f t="shared" si="785"/>
        <v>6</v>
      </c>
      <c r="D2037" t="str">
        <f t="shared" si="785"/>
        <v>Herrera</v>
      </c>
      <c r="E2037" s="23">
        <f t="shared" si="771"/>
        <v>44141</v>
      </c>
      <c r="F2037" s="54">
        <f t="shared" si="772"/>
        <v>157</v>
      </c>
      <c r="G2037" cm="1">
        <f t="array" ref="G2037">+INDEX('Casos ACUM Prov'!$CK$3:$OM$16,'TODO PROVINCIA'!C2037+1,'TODO PROVINCIA'!F2037)</f>
        <v>0</v>
      </c>
      <c r="H2037">
        <f t="shared" si="764"/>
        <v>0</v>
      </c>
      <c r="I2037" cm="1">
        <f t="array" ref="I2037">+INDEX('Muertes-PROV'!$C$3:$GE$16,$C2037+1,$F2037)</f>
        <v>0</v>
      </c>
      <c r="J2037">
        <f t="shared" si="765"/>
        <v>0</v>
      </c>
      <c r="K2037" cm="1">
        <f t="array" ref="K2037">+INDEX('rECUPERA-prov'!$C$3:$LA$16,$C2037+1,$F2037)</f>
        <v>0</v>
      </c>
      <c r="L2037">
        <f t="shared" si="766"/>
        <v>0</v>
      </c>
      <c r="M2037">
        <f t="shared" si="773"/>
        <v>0</v>
      </c>
      <c r="N2037">
        <f t="shared" si="767"/>
        <v>0</v>
      </c>
      <c r="O2037" s="57">
        <f t="shared" si="774"/>
        <v>0</v>
      </c>
      <c r="P2037" s="57">
        <f t="shared" si="775"/>
        <v>0</v>
      </c>
      <c r="Q2037" s="57">
        <f t="shared" si="776"/>
        <v>0</v>
      </c>
      <c r="R2037" s="57">
        <f t="shared" si="777"/>
        <v>0</v>
      </c>
      <c r="S2037" s="57">
        <f t="shared" si="778"/>
        <v>0</v>
      </c>
      <c r="T2037" s="57">
        <f t="shared" si="779"/>
        <v>0</v>
      </c>
      <c r="U2037" s="57">
        <f t="shared" si="780"/>
        <v>0</v>
      </c>
      <c r="V2037" s="58">
        <f t="shared" si="781"/>
        <v>0</v>
      </c>
      <c r="W2037" s="58">
        <f t="shared" si="782"/>
        <v>0</v>
      </c>
      <c r="X2037" s="58">
        <f t="shared" si="783"/>
        <v>0</v>
      </c>
      <c r="Y2037" s="58">
        <f t="shared" si="784"/>
        <v>0</v>
      </c>
      <c r="Z2037">
        <f t="shared" si="768"/>
        <v>33109</v>
      </c>
    </row>
    <row r="2038" spans="1:26" x14ac:dyDescent="0.3">
      <c r="A2038" s="56" t="str">
        <f t="shared" si="770"/>
        <v>OUT TIME</v>
      </c>
      <c r="B2038" s="56" t="str">
        <f t="shared" si="762"/>
        <v>ultimo</v>
      </c>
      <c r="C2038" s="55">
        <f t="shared" si="785"/>
        <v>7</v>
      </c>
      <c r="D2038" t="str">
        <f t="shared" si="785"/>
        <v>Los Santos</v>
      </c>
      <c r="E2038" s="23">
        <f t="shared" si="771"/>
        <v>44141</v>
      </c>
      <c r="F2038" s="54">
        <f t="shared" si="772"/>
        <v>157</v>
      </c>
      <c r="G2038" cm="1">
        <f t="array" ref="G2038">+INDEX('Casos ACUM Prov'!$CK$3:$OM$16,'TODO PROVINCIA'!C2038+1,'TODO PROVINCIA'!F2038)</f>
        <v>0</v>
      </c>
      <c r="H2038">
        <f t="shared" si="764"/>
        <v>0</v>
      </c>
      <c r="I2038" cm="1">
        <f t="array" ref="I2038">+INDEX('Muertes-PROV'!$C$3:$GE$16,$C2038+1,$F2038)</f>
        <v>0</v>
      </c>
      <c r="J2038">
        <f t="shared" si="765"/>
        <v>0</v>
      </c>
      <c r="K2038" cm="1">
        <f t="array" ref="K2038">+INDEX('rECUPERA-prov'!$C$3:$LA$16,$C2038+1,$F2038)</f>
        <v>0</v>
      </c>
      <c r="L2038">
        <f t="shared" si="766"/>
        <v>0</v>
      </c>
      <c r="M2038">
        <f t="shared" si="773"/>
        <v>0</v>
      </c>
      <c r="N2038">
        <f t="shared" si="767"/>
        <v>0</v>
      </c>
      <c r="O2038" s="57">
        <f t="shared" si="774"/>
        <v>0</v>
      </c>
      <c r="P2038" s="57">
        <f t="shared" si="775"/>
        <v>0</v>
      </c>
      <c r="Q2038" s="57">
        <f t="shared" si="776"/>
        <v>0</v>
      </c>
      <c r="R2038" s="57">
        <f t="shared" si="777"/>
        <v>0</v>
      </c>
      <c r="S2038" s="57">
        <f t="shared" si="778"/>
        <v>0</v>
      </c>
      <c r="T2038" s="57">
        <f t="shared" si="779"/>
        <v>0</v>
      </c>
      <c r="U2038" s="57">
        <f t="shared" si="780"/>
        <v>0</v>
      </c>
      <c r="V2038" s="58">
        <f t="shared" si="781"/>
        <v>0</v>
      </c>
      <c r="W2038" s="58">
        <f t="shared" si="782"/>
        <v>0</v>
      </c>
      <c r="X2038" s="58">
        <f t="shared" si="783"/>
        <v>0</v>
      </c>
      <c r="Y2038" s="58">
        <f t="shared" si="784"/>
        <v>0</v>
      </c>
      <c r="Z2038">
        <f t="shared" si="768"/>
        <v>156747</v>
      </c>
    </row>
    <row r="2039" spans="1:26" x14ac:dyDescent="0.3">
      <c r="A2039" s="56" t="str">
        <f t="shared" si="770"/>
        <v>OUT TIME</v>
      </c>
      <c r="B2039" s="56" t="str">
        <f t="shared" si="762"/>
        <v>ultimo</v>
      </c>
      <c r="C2039" s="55">
        <f t="shared" si="785"/>
        <v>8</v>
      </c>
      <c r="D2039" t="str">
        <f t="shared" si="785"/>
        <v>Panamá</v>
      </c>
      <c r="E2039" s="23">
        <f t="shared" si="771"/>
        <v>44141</v>
      </c>
      <c r="F2039" s="54">
        <f t="shared" si="772"/>
        <v>157</v>
      </c>
      <c r="G2039" cm="1">
        <f t="array" ref="G2039">+INDEX('Casos ACUM Prov'!$CK$3:$OM$16,'TODO PROVINCIA'!C2039+1,'TODO PROVINCIA'!F2039)</f>
        <v>0</v>
      </c>
      <c r="H2039">
        <f t="shared" si="764"/>
        <v>0</v>
      </c>
      <c r="I2039" cm="1">
        <f t="array" ref="I2039">+INDEX('Muertes-PROV'!$C$3:$GE$16,$C2039+1,$F2039)</f>
        <v>0</v>
      </c>
      <c r="J2039">
        <f t="shared" si="765"/>
        <v>0</v>
      </c>
      <c r="K2039" cm="1">
        <f t="array" ref="K2039">+INDEX('rECUPERA-prov'!$C$3:$LA$16,$C2039+1,$F2039)</f>
        <v>0</v>
      </c>
      <c r="L2039">
        <f t="shared" si="766"/>
        <v>0</v>
      </c>
      <c r="M2039">
        <f t="shared" si="773"/>
        <v>0</v>
      </c>
      <c r="N2039">
        <f t="shared" si="767"/>
        <v>0</v>
      </c>
      <c r="O2039" s="57">
        <f t="shared" si="774"/>
        <v>0</v>
      </c>
      <c r="P2039" s="57">
        <f t="shared" si="775"/>
        <v>0</v>
      </c>
      <c r="Q2039" s="57">
        <f t="shared" si="776"/>
        <v>0</v>
      </c>
      <c r="R2039" s="57">
        <f t="shared" si="777"/>
        <v>0</v>
      </c>
      <c r="S2039" s="57">
        <f t="shared" si="778"/>
        <v>0</v>
      </c>
      <c r="T2039" s="57">
        <f t="shared" si="779"/>
        <v>0</v>
      </c>
      <c r="U2039" s="57">
        <f t="shared" si="780"/>
        <v>0</v>
      </c>
      <c r="V2039" s="58">
        <f t="shared" si="781"/>
        <v>0</v>
      </c>
      <c r="W2039" s="58">
        <f t="shared" si="782"/>
        <v>0</v>
      </c>
      <c r="X2039" s="58">
        <f t="shared" si="783"/>
        <v>0</v>
      </c>
      <c r="Y2039" s="58">
        <f t="shared" si="784"/>
        <v>0</v>
      </c>
      <c r="Z2039">
        <f t="shared" si="768"/>
        <v>109955</v>
      </c>
    </row>
    <row r="2040" spans="1:26" x14ac:dyDescent="0.3">
      <c r="A2040" s="56" t="str">
        <f t="shared" si="770"/>
        <v>OUT TIME</v>
      </c>
      <c r="B2040" s="56" t="str">
        <f t="shared" si="762"/>
        <v>ultimo</v>
      </c>
      <c r="C2040" s="55">
        <f t="shared" si="785"/>
        <v>9</v>
      </c>
      <c r="D2040" t="str">
        <f t="shared" si="785"/>
        <v>Veraguas</v>
      </c>
      <c r="E2040" s="23">
        <f t="shared" si="771"/>
        <v>44141</v>
      </c>
      <c r="F2040" s="54">
        <f t="shared" si="772"/>
        <v>157</v>
      </c>
      <c r="G2040" cm="1">
        <f t="array" ref="G2040">+INDEX('Casos ACUM Prov'!$CK$3:$OM$16,'TODO PROVINCIA'!C2040+1,'TODO PROVINCIA'!F2040)</f>
        <v>0</v>
      </c>
      <c r="H2040">
        <f t="shared" si="764"/>
        <v>0</v>
      </c>
      <c r="I2040" cm="1">
        <f t="array" ref="I2040">+INDEX('Muertes-PROV'!$C$3:$GE$16,$C2040+1,$F2040)</f>
        <v>0</v>
      </c>
      <c r="J2040">
        <f t="shared" si="765"/>
        <v>0</v>
      </c>
      <c r="K2040" cm="1">
        <f t="array" ref="K2040">+INDEX('rECUPERA-prov'!$C$3:$LA$16,$C2040+1,$F2040)</f>
        <v>0</v>
      </c>
      <c r="L2040">
        <f t="shared" si="766"/>
        <v>0</v>
      </c>
      <c r="M2040">
        <f t="shared" si="773"/>
        <v>0</v>
      </c>
      <c r="N2040">
        <f t="shared" si="767"/>
        <v>0</v>
      </c>
      <c r="O2040" s="57">
        <f t="shared" si="774"/>
        <v>0</v>
      </c>
      <c r="P2040" s="57">
        <f t="shared" si="775"/>
        <v>0</v>
      </c>
      <c r="Q2040" s="57">
        <f t="shared" si="776"/>
        <v>0</v>
      </c>
      <c r="R2040" s="57">
        <f t="shared" si="777"/>
        <v>0</v>
      </c>
      <c r="S2040" s="57">
        <f t="shared" si="778"/>
        <v>0</v>
      </c>
      <c r="T2040" s="57">
        <f t="shared" si="779"/>
        <v>0</v>
      </c>
      <c r="U2040" s="57">
        <f t="shared" si="780"/>
        <v>0</v>
      </c>
      <c r="V2040" s="58">
        <f t="shared" si="781"/>
        <v>0</v>
      </c>
      <c r="W2040" s="58">
        <f t="shared" si="782"/>
        <v>0</v>
      </c>
      <c r="X2040" s="58">
        <f t="shared" si="783"/>
        <v>0</v>
      </c>
      <c r="Y2040" s="58">
        <f t="shared" si="784"/>
        <v>0</v>
      </c>
      <c r="Z2040">
        <f t="shared" si="768"/>
        <v>109955</v>
      </c>
    </row>
    <row r="2041" spans="1:26" x14ac:dyDescent="0.3">
      <c r="A2041" s="56" t="str">
        <f t="shared" si="770"/>
        <v>OUT TIME</v>
      </c>
      <c r="B2041" s="56" t="str">
        <f t="shared" si="762"/>
        <v>ultimo</v>
      </c>
      <c r="C2041" s="55">
        <f t="shared" si="785"/>
        <v>10</v>
      </c>
      <c r="D2041" t="str">
        <f t="shared" si="785"/>
        <v>Comarca Kuna Yala</v>
      </c>
      <c r="E2041" s="23">
        <f t="shared" si="771"/>
        <v>44141</v>
      </c>
      <c r="F2041" s="54">
        <f t="shared" si="772"/>
        <v>157</v>
      </c>
      <c r="G2041" cm="1">
        <f t="array" ref="G2041">+INDEX('Casos ACUM Prov'!$CK$3:$OM$16,'TODO PROVINCIA'!C2041+1,'TODO PROVINCIA'!F2041)</f>
        <v>0</v>
      </c>
      <c r="H2041">
        <f t="shared" si="764"/>
        <v>0</v>
      </c>
      <c r="I2041" cm="1">
        <f t="array" ref="I2041">+INDEX('Muertes-PROV'!$C$3:$GE$16,$C2041+1,$F2041)</f>
        <v>0</v>
      </c>
      <c r="J2041">
        <f t="shared" si="765"/>
        <v>0</v>
      </c>
      <c r="K2041" cm="1">
        <f t="array" ref="K2041">+INDEX('rECUPERA-prov'!$C$3:$LA$16,$C2041+1,$F2041)</f>
        <v>0</v>
      </c>
      <c r="L2041">
        <f t="shared" si="766"/>
        <v>0</v>
      </c>
      <c r="M2041">
        <f t="shared" si="773"/>
        <v>0</v>
      </c>
      <c r="N2041">
        <f t="shared" si="767"/>
        <v>0</v>
      </c>
      <c r="O2041" s="57">
        <f t="shared" si="774"/>
        <v>0</v>
      </c>
      <c r="P2041" s="57">
        <f t="shared" si="775"/>
        <v>0</v>
      </c>
      <c r="Q2041" s="57">
        <f t="shared" si="776"/>
        <v>0</v>
      </c>
      <c r="R2041" s="57">
        <f t="shared" si="777"/>
        <v>0</v>
      </c>
      <c r="S2041" s="57">
        <f t="shared" si="778"/>
        <v>0</v>
      </c>
      <c r="T2041" s="57">
        <f t="shared" si="779"/>
        <v>0</v>
      </c>
      <c r="U2041" s="57">
        <f t="shared" si="780"/>
        <v>0</v>
      </c>
      <c r="V2041" s="58">
        <f t="shared" si="781"/>
        <v>0</v>
      </c>
      <c r="W2041" s="58">
        <f t="shared" si="782"/>
        <v>0</v>
      </c>
      <c r="X2041" s="58">
        <f t="shared" si="783"/>
        <v>0</v>
      </c>
      <c r="Y2041" s="58">
        <f t="shared" si="784"/>
        <v>0</v>
      </c>
      <c r="Z2041">
        <f t="shared" si="768"/>
        <v>89592</v>
      </c>
    </row>
    <row r="2042" spans="1:26" x14ac:dyDescent="0.3">
      <c r="A2042" s="56" t="str">
        <f t="shared" si="770"/>
        <v>OUT TIME</v>
      </c>
      <c r="B2042" s="56" t="str">
        <f t="shared" si="762"/>
        <v>ultimo</v>
      </c>
      <c r="C2042" s="55">
        <f t="shared" si="785"/>
        <v>11</v>
      </c>
      <c r="D2042" t="str">
        <f t="shared" si="785"/>
        <v>Comarca Emberá Wounaán</v>
      </c>
      <c r="E2042" s="23">
        <f t="shared" si="771"/>
        <v>44141</v>
      </c>
      <c r="F2042" s="54">
        <f t="shared" si="772"/>
        <v>157</v>
      </c>
      <c r="G2042" cm="1">
        <f t="array" ref="G2042">+INDEX('Casos ACUM Prov'!$CK$3:$OM$16,'TODO PROVINCIA'!C2042+1,'TODO PROVINCIA'!F2042)</f>
        <v>0</v>
      </c>
      <c r="H2042">
        <f t="shared" si="764"/>
        <v>0</v>
      </c>
      <c r="I2042" cm="1">
        <f t="array" ref="I2042">+INDEX('Muertes-PROV'!$C$3:$GE$16,$C2042+1,$F2042)</f>
        <v>0</v>
      </c>
      <c r="J2042">
        <f t="shared" si="765"/>
        <v>0</v>
      </c>
      <c r="K2042" cm="1">
        <f t="array" ref="K2042">+INDEX('rECUPERA-prov'!$C$3:$LA$16,$C2042+1,$F2042)</f>
        <v>0</v>
      </c>
      <c r="L2042">
        <f t="shared" si="766"/>
        <v>0</v>
      </c>
      <c r="M2042">
        <f t="shared" si="773"/>
        <v>0</v>
      </c>
      <c r="N2042">
        <f t="shared" si="767"/>
        <v>0</v>
      </c>
      <c r="O2042" s="57">
        <f t="shared" si="774"/>
        <v>0</v>
      </c>
      <c r="P2042" s="57">
        <f t="shared" si="775"/>
        <v>0</v>
      </c>
      <c r="Q2042" s="57">
        <f t="shared" si="776"/>
        <v>0</v>
      </c>
      <c r="R2042" s="57">
        <f t="shared" si="777"/>
        <v>0</v>
      </c>
      <c r="S2042" s="57">
        <f t="shared" si="778"/>
        <v>0</v>
      </c>
      <c r="T2042" s="57">
        <f t="shared" si="779"/>
        <v>0</v>
      </c>
      <c r="U2042" s="57">
        <f t="shared" si="780"/>
        <v>0</v>
      </c>
      <c r="V2042" s="58">
        <f t="shared" si="781"/>
        <v>0</v>
      </c>
      <c r="W2042" s="58">
        <f t="shared" si="782"/>
        <v>0</v>
      </c>
      <c r="X2042" s="58">
        <f t="shared" si="783"/>
        <v>0</v>
      </c>
      <c r="Y2042" s="58">
        <f t="shared" si="784"/>
        <v>0</v>
      </c>
      <c r="Z2042">
        <f t="shared" si="768"/>
        <v>1249032</v>
      </c>
    </row>
    <row r="2043" spans="1:26" x14ac:dyDescent="0.3">
      <c r="A2043" s="56" t="str">
        <f t="shared" si="770"/>
        <v>OUT TIME</v>
      </c>
      <c r="B2043" s="56" t="str">
        <f t="shared" si="762"/>
        <v>ultimo</v>
      </c>
      <c r="C2043" s="55">
        <f t="shared" si="785"/>
        <v>12</v>
      </c>
      <c r="D2043" t="str">
        <f t="shared" si="785"/>
        <v>Comarca Ngäbe Buglé</v>
      </c>
      <c r="E2043" s="23">
        <f t="shared" si="771"/>
        <v>44141</v>
      </c>
      <c r="F2043" s="54">
        <f t="shared" si="772"/>
        <v>157</v>
      </c>
      <c r="G2043" cm="1">
        <f t="array" ref="G2043">+INDEX('Casos ACUM Prov'!$CK$3:$OM$16,'TODO PROVINCIA'!C2043+1,'TODO PROVINCIA'!F2043)</f>
        <v>0</v>
      </c>
      <c r="H2043">
        <f t="shared" si="764"/>
        <v>0</v>
      </c>
      <c r="I2043" cm="1">
        <f t="array" ref="I2043">+INDEX('Muertes-PROV'!$C$3:$GE$16,$C2043+1,$F2043)</f>
        <v>0</v>
      </c>
      <c r="J2043">
        <f t="shared" si="765"/>
        <v>0</v>
      </c>
      <c r="K2043" cm="1">
        <f t="array" ref="K2043">+INDEX('rECUPERA-prov'!$C$3:$LA$16,$C2043+1,$F2043)</f>
        <v>0</v>
      </c>
      <c r="L2043">
        <f t="shared" si="766"/>
        <v>0</v>
      </c>
      <c r="M2043">
        <f t="shared" si="773"/>
        <v>0</v>
      </c>
      <c r="N2043">
        <f t="shared" si="767"/>
        <v>0</v>
      </c>
      <c r="O2043" s="57">
        <f t="shared" si="774"/>
        <v>0</v>
      </c>
      <c r="P2043" s="57">
        <f t="shared" si="775"/>
        <v>0</v>
      </c>
      <c r="Q2043" s="57">
        <f t="shared" si="776"/>
        <v>0</v>
      </c>
      <c r="R2043" s="57">
        <f t="shared" si="777"/>
        <v>0</v>
      </c>
      <c r="S2043" s="57">
        <f t="shared" si="778"/>
        <v>0</v>
      </c>
      <c r="T2043" s="57">
        <f t="shared" si="779"/>
        <v>0</v>
      </c>
      <c r="U2043" s="57">
        <f t="shared" si="780"/>
        <v>0</v>
      </c>
      <c r="V2043" s="58">
        <f t="shared" si="781"/>
        <v>0</v>
      </c>
      <c r="W2043" s="58">
        <f t="shared" si="782"/>
        <v>0</v>
      </c>
      <c r="X2043" s="58">
        <f t="shared" si="783"/>
        <v>0</v>
      </c>
      <c r="Y2043" s="58">
        <f t="shared" si="784"/>
        <v>0</v>
      </c>
      <c r="Z2043">
        <f t="shared" si="768"/>
        <v>464038</v>
      </c>
    </row>
    <row r="2044" spans="1:26" x14ac:dyDescent="0.3">
      <c r="A2044" s="56" t="str">
        <f t="shared" si="770"/>
        <v>OUT TIME</v>
      </c>
      <c r="B2044" s="56" t="str">
        <f t="shared" si="762"/>
        <v>ultimo</v>
      </c>
      <c r="C2044" s="55">
        <f t="shared" ref="C2044:D2059" si="786">+C2031</f>
        <v>13</v>
      </c>
      <c r="D2044" t="str">
        <f t="shared" si="786"/>
        <v>Panamá Oeste</v>
      </c>
      <c r="E2044" s="23">
        <f t="shared" si="771"/>
        <v>44141</v>
      </c>
      <c r="F2044" s="54">
        <f t="shared" si="772"/>
        <v>157</v>
      </c>
      <c r="G2044" cm="1">
        <f t="array" ref="G2044">+INDEX('Casos ACUM Prov'!$CK$3:$OM$16,'TODO PROVINCIA'!C2044+1,'TODO PROVINCIA'!F2044)</f>
        <v>0</v>
      </c>
      <c r="H2044">
        <f t="shared" si="764"/>
        <v>0</v>
      </c>
      <c r="I2044" cm="1">
        <f t="array" ref="I2044">+INDEX('Muertes-PROV'!$C$3:$GE$16,$C2044+1,$F2044)</f>
        <v>0</v>
      </c>
      <c r="J2044">
        <f t="shared" si="765"/>
        <v>0</v>
      </c>
      <c r="K2044" cm="1">
        <f t="array" ref="K2044">+INDEX('rECUPERA-prov'!$C$3:$LA$16,$C2044+1,$F2044)</f>
        <v>0</v>
      </c>
      <c r="L2044">
        <f t="shared" si="766"/>
        <v>0</v>
      </c>
      <c r="M2044">
        <f t="shared" si="773"/>
        <v>0</v>
      </c>
      <c r="N2044">
        <f t="shared" si="767"/>
        <v>0</v>
      </c>
      <c r="O2044" s="57">
        <f t="shared" si="774"/>
        <v>0</v>
      </c>
      <c r="P2044" s="57">
        <f t="shared" si="775"/>
        <v>0</v>
      </c>
      <c r="Q2044" s="57">
        <f t="shared" si="776"/>
        <v>0</v>
      </c>
      <c r="R2044" s="57">
        <f t="shared" si="777"/>
        <v>0</v>
      </c>
      <c r="S2044" s="57">
        <f t="shared" si="778"/>
        <v>0</v>
      </c>
      <c r="T2044" s="57">
        <f t="shared" si="779"/>
        <v>0</v>
      </c>
      <c r="U2044" s="57">
        <f t="shared" si="780"/>
        <v>0</v>
      </c>
      <c r="V2044" s="58">
        <f t="shared" si="781"/>
        <v>0</v>
      </c>
      <c r="W2044" s="58">
        <f t="shared" si="782"/>
        <v>0</v>
      </c>
      <c r="X2044" s="58">
        <f t="shared" si="783"/>
        <v>0</v>
      </c>
      <c r="Y2044" s="58">
        <f t="shared" si="784"/>
        <v>0</v>
      </c>
      <c r="Z2044">
        <f t="shared" si="768"/>
        <v>226991</v>
      </c>
    </row>
    <row r="2045" spans="1:26" x14ac:dyDescent="0.3">
      <c r="A2045" s="56" t="str">
        <f t="shared" si="770"/>
        <v>OUT TIME</v>
      </c>
      <c r="B2045" s="56" t="str">
        <f t="shared" si="762"/>
        <v>ultimo</v>
      </c>
      <c r="C2045" s="55">
        <f t="shared" si="786"/>
        <v>1</v>
      </c>
      <c r="D2045" t="str">
        <f t="shared" si="786"/>
        <v>Bocas del Toro</v>
      </c>
      <c r="E2045" s="23">
        <f t="shared" si="771"/>
        <v>44142</v>
      </c>
      <c r="F2045" s="54">
        <f t="shared" si="772"/>
        <v>158</v>
      </c>
      <c r="G2045" cm="1">
        <f t="array" ref="G2045">+INDEX('Casos ACUM Prov'!$CK$3:$OM$16,'TODO PROVINCIA'!C2045+1,'TODO PROVINCIA'!F2045)</f>
        <v>0</v>
      </c>
      <c r="H2045">
        <f t="shared" si="764"/>
        <v>0</v>
      </c>
      <c r="I2045" cm="1">
        <f t="array" ref="I2045">+INDEX('Muertes-PROV'!$C$3:$GE$16,$C2045+1,$F2045)</f>
        <v>0</v>
      </c>
      <c r="J2045">
        <f t="shared" si="765"/>
        <v>0</v>
      </c>
      <c r="K2045" cm="1">
        <f t="array" ref="K2045">+INDEX('rECUPERA-prov'!$C$3:$LA$16,$C2045+1,$F2045)</f>
        <v>0</v>
      </c>
      <c r="L2045">
        <f t="shared" si="766"/>
        <v>0</v>
      </c>
      <c r="M2045">
        <f t="shared" si="773"/>
        <v>0</v>
      </c>
      <c r="N2045">
        <f t="shared" si="767"/>
        <v>0</v>
      </c>
      <c r="O2045" s="57">
        <f t="shared" si="774"/>
        <v>0</v>
      </c>
      <c r="P2045" s="57">
        <f t="shared" si="775"/>
        <v>0</v>
      </c>
      <c r="Q2045" s="57">
        <f t="shared" si="776"/>
        <v>0</v>
      </c>
      <c r="R2045" s="57">
        <f t="shared" si="777"/>
        <v>0</v>
      </c>
      <c r="S2045" s="57">
        <f t="shared" si="778"/>
        <v>0</v>
      </c>
      <c r="T2045" s="57">
        <f t="shared" si="779"/>
        <v>0</v>
      </c>
      <c r="U2045" s="57">
        <f t="shared" si="780"/>
        <v>0</v>
      </c>
      <c r="V2045" s="58">
        <f t="shared" si="781"/>
        <v>0</v>
      </c>
      <c r="W2045" s="58">
        <f t="shared" si="782"/>
        <v>0</v>
      </c>
      <c r="X2045" s="58">
        <f t="shared" si="783"/>
        <v>0</v>
      </c>
      <c r="Y2045" s="58">
        <f t="shared" si="784"/>
        <v>0</v>
      </c>
      <c r="Z2045">
        <f t="shared" si="768"/>
        <v>125461</v>
      </c>
    </row>
    <row r="2046" spans="1:26" x14ac:dyDescent="0.3">
      <c r="A2046" s="56" t="str">
        <f t="shared" si="770"/>
        <v>OUT TIME</v>
      </c>
      <c r="B2046" s="56" t="str">
        <f t="shared" si="762"/>
        <v>ultimo</v>
      </c>
      <c r="C2046" s="55">
        <f t="shared" si="786"/>
        <v>2</v>
      </c>
      <c r="D2046" t="str">
        <f t="shared" si="786"/>
        <v>Coclé</v>
      </c>
      <c r="E2046" s="23">
        <f t="shared" si="771"/>
        <v>44142</v>
      </c>
      <c r="F2046" s="54">
        <f t="shared" si="772"/>
        <v>158</v>
      </c>
      <c r="G2046" cm="1">
        <f t="array" ref="G2046">+INDEX('Casos ACUM Prov'!$CK$3:$OM$16,'TODO PROVINCIA'!C2046+1,'TODO PROVINCIA'!F2046)</f>
        <v>0</v>
      </c>
      <c r="H2046">
        <f t="shared" si="764"/>
        <v>0</v>
      </c>
      <c r="I2046" cm="1">
        <f t="array" ref="I2046">+INDEX('Muertes-PROV'!$C$3:$GE$16,$C2046+1,$F2046)</f>
        <v>0</v>
      </c>
      <c r="J2046">
        <f t="shared" si="765"/>
        <v>0</v>
      </c>
      <c r="K2046" cm="1">
        <f t="array" ref="K2046">+INDEX('rECUPERA-prov'!$C$3:$LA$16,$C2046+1,$F2046)</f>
        <v>0</v>
      </c>
      <c r="L2046">
        <f t="shared" si="766"/>
        <v>0</v>
      </c>
      <c r="M2046">
        <f t="shared" si="773"/>
        <v>0</v>
      </c>
      <c r="N2046">
        <f t="shared" si="767"/>
        <v>0</v>
      </c>
      <c r="O2046" s="57">
        <f t="shared" si="774"/>
        <v>0</v>
      </c>
      <c r="P2046" s="57">
        <f t="shared" si="775"/>
        <v>0</v>
      </c>
      <c r="Q2046" s="57">
        <f t="shared" si="776"/>
        <v>0</v>
      </c>
      <c r="R2046" s="57">
        <f t="shared" si="777"/>
        <v>0</v>
      </c>
      <c r="S2046" s="57">
        <f t="shared" si="778"/>
        <v>0</v>
      </c>
      <c r="T2046" s="57">
        <f t="shared" si="779"/>
        <v>0</v>
      </c>
      <c r="U2046" s="57">
        <f t="shared" si="780"/>
        <v>0</v>
      </c>
      <c r="V2046" s="58">
        <f t="shared" si="781"/>
        <v>0</v>
      </c>
      <c r="W2046" s="58">
        <f t="shared" si="782"/>
        <v>0</v>
      </c>
      <c r="X2046" s="58">
        <f t="shared" si="783"/>
        <v>0</v>
      </c>
      <c r="Y2046" s="58">
        <f t="shared" si="784"/>
        <v>0</v>
      </c>
      <c r="Z2046">
        <f t="shared" si="768"/>
        <v>416873</v>
      </c>
    </row>
    <row r="2047" spans="1:26" x14ac:dyDescent="0.3">
      <c r="A2047" s="56" t="str">
        <f t="shared" si="770"/>
        <v>OUT TIME</v>
      </c>
      <c r="B2047" s="56" t="str">
        <f t="shared" si="762"/>
        <v>ultimo</v>
      </c>
      <c r="C2047" s="55">
        <f t="shared" si="786"/>
        <v>3</v>
      </c>
      <c r="D2047" t="str">
        <f t="shared" si="786"/>
        <v>Colón</v>
      </c>
      <c r="E2047" s="23">
        <f t="shared" si="771"/>
        <v>44142</v>
      </c>
      <c r="F2047" s="54">
        <f t="shared" si="772"/>
        <v>158</v>
      </c>
      <c r="G2047" cm="1">
        <f t="array" ref="G2047">+INDEX('Casos ACUM Prov'!$CK$3:$OM$16,'TODO PROVINCIA'!C2047+1,'TODO PROVINCIA'!F2047)</f>
        <v>0</v>
      </c>
      <c r="H2047">
        <f t="shared" si="764"/>
        <v>0</v>
      </c>
      <c r="I2047" cm="1">
        <f t="array" ref="I2047">+INDEX('Muertes-PROV'!$C$3:$GE$16,$C2047+1,$F2047)</f>
        <v>0</v>
      </c>
      <c r="J2047">
        <f t="shared" si="765"/>
        <v>0</v>
      </c>
      <c r="K2047" cm="1">
        <f t="array" ref="K2047">+INDEX('rECUPERA-prov'!$C$3:$LA$16,$C2047+1,$F2047)</f>
        <v>0</v>
      </c>
      <c r="L2047">
        <f t="shared" si="766"/>
        <v>0</v>
      </c>
      <c r="M2047">
        <f t="shared" si="773"/>
        <v>0</v>
      </c>
      <c r="N2047">
        <f t="shared" si="767"/>
        <v>0</v>
      </c>
      <c r="O2047" s="57">
        <f t="shared" si="774"/>
        <v>0</v>
      </c>
      <c r="P2047" s="57">
        <f t="shared" si="775"/>
        <v>0</v>
      </c>
      <c r="Q2047" s="57">
        <f t="shared" si="776"/>
        <v>0</v>
      </c>
      <c r="R2047" s="57">
        <f t="shared" si="777"/>
        <v>0</v>
      </c>
      <c r="S2047" s="57">
        <f t="shared" si="778"/>
        <v>0</v>
      </c>
      <c r="T2047" s="57">
        <f t="shared" si="779"/>
        <v>0</v>
      </c>
      <c r="U2047" s="57">
        <f t="shared" si="780"/>
        <v>0</v>
      </c>
      <c r="V2047" s="58">
        <f t="shared" si="781"/>
        <v>0</v>
      </c>
      <c r="W2047" s="58">
        <f t="shared" si="782"/>
        <v>0</v>
      </c>
      <c r="X2047" s="58">
        <f t="shared" si="783"/>
        <v>0</v>
      </c>
      <c r="Y2047" s="58">
        <f t="shared" si="784"/>
        <v>0</v>
      </c>
      <c r="Z2047">
        <f t="shared" si="768"/>
        <v>233708</v>
      </c>
    </row>
    <row r="2048" spans="1:26" x14ac:dyDescent="0.3">
      <c r="A2048" s="56" t="str">
        <f t="shared" si="770"/>
        <v>OUT TIME</v>
      </c>
      <c r="B2048" s="56" t="str">
        <f t="shared" si="762"/>
        <v>ultimo</v>
      </c>
      <c r="C2048" s="55">
        <f t="shared" si="786"/>
        <v>4</v>
      </c>
      <c r="D2048" t="str">
        <f t="shared" si="786"/>
        <v>Chiriquí</v>
      </c>
      <c r="E2048" s="23">
        <f t="shared" si="771"/>
        <v>44142</v>
      </c>
      <c r="F2048" s="54">
        <f t="shared" si="772"/>
        <v>158</v>
      </c>
      <c r="G2048" cm="1">
        <f t="array" ref="G2048">+INDEX('Casos ACUM Prov'!$CK$3:$OM$16,'TODO PROVINCIA'!C2048+1,'TODO PROVINCIA'!F2048)</f>
        <v>0</v>
      </c>
      <c r="H2048">
        <f t="shared" si="764"/>
        <v>0</v>
      </c>
      <c r="I2048" cm="1">
        <f t="array" ref="I2048">+INDEX('Muertes-PROV'!$C$3:$GE$16,$C2048+1,$F2048)</f>
        <v>0</v>
      </c>
      <c r="J2048">
        <f t="shared" si="765"/>
        <v>0</v>
      </c>
      <c r="K2048" cm="1">
        <f t="array" ref="K2048">+INDEX('rECUPERA-prov'!$C$3:$LA$16,$C2048+1,$F2048)</f>
        <v>0</v>
      </c>
      <c r="L2048">
        <f t="shared" si="766"/>
        <v>0</v>
      </c>
      <c r="M2048">
        <f t="shared" si="773"/>
        <v>0</v>
      </c>
      <c r="N2048">
        <f t="shared" si="767"/>
        <v>0</v>
      </c>
      <c r="O2048" s="57">
        <f t="shared" si="774"/>
        <v>0</v>
      </c>
      <c r="P2048" s="57">
        <f t="shared" si="775"/>
        <v>0</v>
      </c>
      <c r="Q2048" s="57">
        <f t="shared" si="776"/>
        <v>0</v>
      </c>
      <c r="R2048" s="57">
        <f t="shared" si="777"/>
        <v>0</v>
      </c>
      <c r="S2048" s="57">
        <f t="shared" si="778"/>
        <v>0</v>
      </c>
      <c r="T2048" s="57">
        <f t="shared" si="779"/>
        <v>0</v>
      </c>
      <c r="U2048" s="57">
        <f t="shared" si="780"/>
        <v>0</v>
      </c>
      <c r="V2048" s="58">
        <f t="shared" si="781"/>
        <v>0</v>
      </c>
      <c r="W2048" s="58">
        <f t="shared" si="782"/>
        <v>0</v>
      </c>
      <c r="X2048" s="58">
        <f t="shared" si="783"/>
        <v>0</v>
      </c>
      <c r="Y2048" s="58">
        <f t="shared" si="784"/>
        <v>0</v>
      </c>
      <c r="Z2048">
        <f t="shared" si="768"/>
        <v>241928</v>
      </c>
    </row>
    <row r="2049" spans="1:26" x14ac:dyDescent="0.3">
      <c r="A2049" s="56" t="str">
        <f t="shared" si="770"/>
        <v>OUT TIME</v>
      </c>
      <c r="B2049" s="56" t="str">
        <f t="shared" si="762"/>
        <v>ultimo</v>
      </c>
      <c r="C2049" s="55">
        <f t="shared" si="786"/>
        <v>5</v>
      </c>
      <c r="D2049" t="str">
        <f t="shared" si="786"/>
        <v>Darién</v>
      </c>
      <c r="E2049" s="23">
        <f t="shared" si="771"/>
        <v>44142</v>
      </c>
      <c r="F2049" s="54">
        <f t="shared" si="772"/>
        <v>158</v>
      </c>
      <c r="G2049" cm="1">
        <f t="array" ref="G2049">+INDEX('Casos ACUM Prov'!$CK$3:$OM$16,'TODO PROVINCIA'!C2049+1,'TODO PROVINCIA'!F2049)</f>
        <v>0</v>
      </c>
      <c r="H2049">
        <f t="shared" si="764"/>
        <v>0</v>
      </c>
      <c r="I2049" cm="1">
        <f t="array" ref="I2049">+INDEX('Muertes-PROV'!$C$3:$GE$16,$C2049+1,$F2049)</f>
        <v>0</v>
      </c>
      <c r="J2049">
        <f t="shared" si="765"/>
        <v>0</v>
      </c>
      <c r="K2049" cm="1">
        <f t="array" ref="K2049">+INDEX('rECUPERA-prov'!$C$3:$LA$16,$C2049+1,$F2049)</f>
        <v>0</v>
      </c>
      <c r="L2049">
        <f t="shared" si="766"/>
        <v>0</v>
      </c>
      <c r="M2049">
        <f t="shared" si="773"/>
        <v>0</v>
      </c>
      <c r="N2049">
        <f t="shared" si="767"/>
        <v>0</v>
      </c>
      <c r="O2049" s="57">
        <f t="shared" si="774"/>
        <v>0</v>
      </c>
      <c r="P2049" s="57">
        <f t="shared" si="775"/>
        <v>0</v>
      </c>
      <c r="Q2049" s="57">
        <f t="shared" si="776"/>
        <v>0</v>
      </c>
      <c r="R2049" s="57">
        <f t="shared" si="777"/>
        <v>0</v>
      </c>
      <c r="S2049" s="57">
        <f t="shared" si="778"/>
        <v>0</v>
      </c>
      <c r="T2049" s="57">
        <f t="shared" si="779"/>
        <v>0</v>
      </c>
      <c r="U2049" s="57">
        <f t="shared" si="780"/>
        <v>0</v>
      </c>
      <c r="V2049" s="58">
        <f t="shared" si="781"/>
        <v>0</v>
      </c>
      <c r="W2049" s="58">
        <f t="shared" si="782"/>
        <v>0</v>
      </c>
      <c r="X2049" s="58">
        <f t="shared" si="783"/>
        <v>0</v>
      </c>
      <c r="Y2049" s="58">
        <f t="shared" si="784"/>
        <v>0</v>
      </c>
      <c r="Z2049">
        <f t="shared" si="768"/>
        <v>10001</v>
      </c>
    </row>
    <row r="2050" spans="1:26" x14ac:dyDescent="0.3">
      <c r="A2050" s="56" t="str">
        <f t="shared" si="770"/>
        <v>OUT TIME</v>
      </c>
      <c r="B2050" s="56" t="str">
        <f t="shared" si="762"/>
        <v>ultimo</v>
      </c>
      <c r="C2050" s="55">
        <f t="shared" si="786"/>
        <v>6</v>
      </c>
      <c r="D2050" t="str">
        <f t="shared" si="786"/>
        <v>Herrera</v>
      </c>
      <c r="E2050" s="23">
        <f t="shared" si="771"/>
        <v>44142</v>
      </c>
      <c r="F2050" s="54">
        <f t="shared" si="772"/>
        <v>158</v>
      </c>
      <c r="G2050" cm="1">
        <f t="array" ref="G2050">+INDEX('Casos ACUM Prov'!$CK$3:$OM$16,'TODO PROVINCIA'!C2050+1,'TODO PROVINCIA'!F2050)</f>
        <v>0</v>
      </c>
      <c r="H2050">
        <f t="shared" si="764"/>
        <v>0</v>
      </c>
      <c r="I2050" cm="1">
        <f t="array" ref="I2050">+INDEX('Muertes-PROV'!$C$3:$GE$16,$C2050+1,$F2050)</f>
        <v>0</v>
      </c>
      <c r="J2050">
        <f t="shared" si="765"/>
        <v>0</v>
      </c>
      <c r="K2050" cm="1">
        <f t="array" ref="K2050">+INDEX('rECUPERA-prov'!$C$3:$LA$16,$C2050+1,$F2050)</f>
        <v>0</v>
      </c>
      <c r="L2050">
        <f t="shared" si="766"/>
        <v>0</v>
      </c>
      <c r="M2050">
        <f t="shared" si="773"/>
        <v>0</v>
      </c>
      <c r="N2050">
        <f t="shared" si="767"/>
        <v>0</v>
      </c>
      <c r="O2050" s="57">
        <f t="shared" si="774"/>
        <v>0</v>
      </c>
      <c r="P2050" s="57">
        <f t="shared" si="775"/>
        <v>0</v>
      </c>
      <c r="Q2050" s="57">
        <f t="shared" si="776"/>
        <v>0</v>
      </c>
      <c r="R2050" s="57">
        <f t="shared" si="777"/>
        <v>0</v>
      </c>
      <c r="S2050" s="57">
        <f t="shared" si="778"/>
        <v>0</v>
      </c>
      <c r="T2050" s="57">
        <f t="shared" si="779"/>
        <v>0</v>
      </c>
      <c r="U2050" s="57">
        <f t="shared" si="780"/>
        <v>0</v>
      </c>
      <c r="V2050" s="58">
        <f t="shared" si="781"/>
        <v>0</v>
      </c>
      <c r="W2050" s="58">
        <f t="shared" si="782"/>
        <v>0</v>
      </c>
      <c r="X2050" s="58">
        <f t="shared" si="783"/>
        <v>0</v>
      </c>
      <c r="Y2050" s="58">
        <f t="shared" si="784"/>
        <v>0</v>
      </c>
      <c r="Z2050">
        <f t="shared" si="768"/>
        <v>33109</v>
      </c>
    </row>
    <row r="2051" spans="1:26" x14ac:dyDescent="0.3">
      <c r="A2051" s="56" t="str">
        <f t="shared" si="770"/>
        <v>OUT TIME</v>
      </c>
      <c r="B2051" s="56" t="str">
        <f t="shared" si="762"/>
        <v>ultimo</v>
      </c>
      <c r="C2051" s="55">
        <f t="shared" si="786"/>
        <v>7</v>
      </c>
      <c r="D2051" t="str">
        <f t="shared" si="786"/>
        <v>Los Santos</v>
      </c>
      <c r="E2051" s="23">
        <f t="shared" si="771"/>
        <v>44142</v>
      </c>
      <c r="F2051" s="54">
        <f t="shared" si="772"/>
        <v>158</v>
      </c>
      <c r="G2051" cm="1">
        <f t="array" ref="G2051">+INDEX('Casos ACUM Prov'!$CK$3:$OM$16,'TODO PROVINCIA'!C2051+1,'TODO PROVINCIA'!F2051)</f>
        <v>0</v>
      </c>
      <c r="H2051">
        <f t="shared" si="764"/>
        <v>0</v>
      </c>
      <c r="I2051" cm="1">
        <f t="array" ref="I2051">+INDEX('Muertes-PROV'!$C$3:$GE$16,$C2051+1,$F2051)</f>
        <v>0</v>
      </c>
      <c r="J2051">
        <f t="shared" si="765"/>
        <v>0</v>
      </c>
      <c r="K2051" cm="1">
        <f t="array" ref="K2051">+INDEX('rECUPERA-prov'!$C$3:$LA$16,$C2051+1,$F2051)</f>
        <v>0</v>
      </c>
      <c r="L2051">
        <f t="shared" si="766"/>
        <v>0</v>
      </c>
      <c r="M2051">
        <f t="shared" si="773"/>
        <v>0</v>
      </c>
      <c r="N2051">
        <f t="shared" si="767"/>
        <v>0</v>
      </c>
      <c r="O2051" s="57">
        <f t="shared" si="774"/>
        <v>0</v>
      </c>
      <c r="P2051" s="57">
        <f t="shared" si="775"/>
        <v>0</v>
      </c>
      <c r="Q2051" s="57">
        <f t="shared" si="776"/>
        <v>0</v>
      </c>
      <c r="R2051" s="57">
        <f t="shared" si="777"/>
        <v>0</v>
      </c>
      <c r="S2051" s="57">
        <f t="shared" si="778"/>
        <v>0</v>
      </c>
      <c r="T2051" s="57">
        <f t="shared" si="779"/>
        <v>0</v>
      </c>
      <c r="U2051" s="57">
        <f t="shared" si="780"/>
        <v>0</v>
      </c>
      <c r="V2051" s="58">
        <f t="shared" si="781"/>
        <v>0</v>
      </c>
      <c r="W2051" s="58">
        <f t="shared" si="782"/>
        <v>0</v>
      </c>
      <c r="X2051" s="58">
        <f t="shared" si="783"/>
        <v>0</v>
      </c>
      <c r="Y2051" s="58">
        <f t="shared" si="784"/>
        <v>0</v>
      </c>
      <c r="Z2051">
        <f t="shared" si="768"/>
        <v>156747</v>
      </c>
    </row>
    <row r="2052" spans="1:26" x14ac:dyDescent="0.3">
      <c r="A2052" s="56" t="str">
        <f t="shared" si="770"/>
        <v>OUT TIME</v>
      </c>
      <c r="B2052" s="56" t="str">
        <f t="shared" si="762"/>
        <v>ultimo</v>
      </c>
      <c r="C2052" s="55">
        <f t="shared" si="786"/>
        <v>8</v>
      </c>
      <c r="D2052" t="str">
        <f t="shared" si="786"/>
        <v>Panamá</v>
      </c>
      <c r="E2052" s="23">
        <f t="shared" si="771"/>
        <v>44142</v>
      </c>
      <c r="F2052" s="54">
        <f t="shared" si="772"/>
        <v>158</v>
      </c>
      <c r="G2052" cm="1">
        <f t="array" ref="G2052">+INDEX('Casos ACUM Prov'!$CK$3:$OM$16,'TODO PROVINCIA'!C2052+1,'TODO PROVINCIA'!F2052)</f>
        <v>0</v>
      </c>
      <c r="H2052">
        <f t="shared" si="764"/>
        <v>0</v>
      </c>
      <c r="I2052" cm="1">
        <f t="array" ref="I2052">+INDEX('Muertes-PROV'!$C$3:$GE$16,$C2052+1,$F2052)</f>
        <v>0</v>
      </c>
      <c r="J2052">
        <f t="shared" si="765"/>
        <v>0</v>
      </c>
      <c r="K2052" cm="1">
        <f t="array" ref="K2052">+INDEX('rECUPERA-prov'!$C$3:$LA$16,$C2052+1,$F2052)</f>
        <v>0</v>
      </c>
      <c r="L2052">
        <f t="shared" si="766"/>
        <v>0</v>
      </c>
      <c r="M2052">
        <f t="shared" si="773"/>
        <v>0</v>
      </c>
      <c r="N2052">
        <f t="shared" si="767"/>
        <v>0</v>
      </c>
      <c r="O2052" s="57">
        <f t="shared" si="774"/>
        <v>0</v>
      </c>
      <c r="P2052" s="57">
        <f t="shared" si="775"/>
        <v>0</v>
      </c>
      <c r="Q2052" s="57">
        <f t="shared" si="776"/>
        <v>0</v>
      </c>
      <c r="R2052" s="57">
        <f t="shared" si="777"/>
        <v>0</v>
      </c>
      <c r="S2052" s="57">
        <f t="shared" si="778"/>
        <v>0</v>
      </c>
      <c r="T2052" s="57">
        <f t="shared" si="779"/>
        <v>0</v>
      </c>
      <c r="U2052" s="57">
        <f t="shared" si="780"/>
        <v>0</v>
      </c>
      <c r="V2052" s="58">
        <f t="shared" si="781"/>
        <v>0</v>
      </c>
      <c r="W2052" s="58">
        <f t="shared" si="782"/>
        <v>0</v>
      </c>
      <c r="X2052" s="58">
        <f t="shared" si="783"/>
        <v>0</v>
      </c>
      <c r="Y2052" s="58">
        <f t="shared" si="784"/>
        <v>0</v>
      </c>
      <c r="Z2052">
        <f t="shared" si="768"/>
        <v>109955</v>
      </c>
    </row>
    <row r="2053" spans="1:26" x14ac:dyDescent="0.3">
      <c r="A2053" s="56" t="str">
        <f t="shared" si="770"/>
        <v>OUT TIME</v>
      </c>
      <c r="B2053" s="56" t="str">
        <f t="shared" ref="B2053:B2116" si="787">+IFERROR(IF(A2066="OUT TIME","ultimo","no"),"no")</f>
        <v>ultimo</v>
      </c>
      <c r="C2053" s="55">
        <f t="shared" si="786"/>
        <v>9</v>
      </c>
      <c r="D2053" t="str">
        <f t="shared" si="786"/>
        <v>Veraguas</v>
      </c>
      <c r="E2053" s="23">
        <f t="shared" si="771"/>
        <v>44142</v>
      </c>
      <c r="F2053" s="54">
        <f t="shared" si="772"/>
        <v>158</v>
      </c>
      <c r="G2053" cm="1">
        <f t="array" ref="G2053">+INDEX('Casos ACUM Prov'!$CK$3:$OM$16,'TODO PROVINCIA'!C2053+1,'TODO PROVINCIA'!F2053)</f>
        <v>0</v>
      </c>
      <c r="H2053">
        <f t="shared" si="764"/>
        <v>0</v>
      </c>
      <c r="I2053" cm="1">
        <f t="array" ref="I2053">+INDEX('Muertes-PROV'!$C$3:$GE$16,$C2053+1,$F2053)</f>
        <v>0</v>
      </c>
      <c r="J2053">
        <f t="shared" si="765"/>
        <v>0</v>
      </c>
      <c r="K2053" cm="1">
        <f t="array" ref="K2053">+INDEX('rECUPERA-prov'!$C$3:$LA$16,$C2053+1,$F2053)</f>
        <v>0</v>
      </c>
      <c r="L2053">
        <f t="shared" si="766"/>
        <v>0</v>
      </c>
      <c r="M2053">
        <f t="shared" si="773"/>
        <v>0</v>
      </c>
      <c r="N2053">
        <f t="shared" si="767"/>
        <v>0</v>
      </c>
      <c r="O2053" s="57">
        <f t="shared" si="774"/>
        <v>0</v>
      </c>
      <c r="P2053" s="57">
        <f t="shared" si="775"/>
        <v>0</v>
      </c>
      <c r="Q2053" s="57">
        <f t="shared" si="776"/>
        <v>0</v>
      </c>
      <c r="R2053" s="57">
        <f t="shared" si="777"/>
        <v>0</v>
      </c>
      <c r="S2053" s="57">
        <f t="shared" si="778"/>
        <v>0</v>
      </c>
      <c r="T2053" s="57">
        <f t="shared" si="779"/>
        <v>0</v>
      </c>
      <c r="U2053" s="57">
        <f t="shared" si="780"/>
        <v>0</v>
      </c>
      <c r="V2053" s="58">
        <f t="shared" si="781"/>
        <v>0</v>
      </c>
      <c r="W2053" s="58">
        <f t="shared" si="782"/>
        <v>0</v>
      </c>
      <c r="X2053" s="58">
        <f t="shared" si="783"/>
        <v>0</v>
      </c>
      <c r="Y2053" s="58">
        <f t="shared" si="784"/>
        <v>0</v>
      </c>
      <c r="Z2053">
        <f t="shared" si="768"/>
        <v>109955</v>
      </c>
    </row>
    <row r="2054" spans="1:26" x14ac:dyDescent="0.3">
      <c r="A2054" s="56" t="str">
        <f t="shared" si="770"/>
        <v>OUT TIME</v>
      </c>
      <c r="B2054" s="56" t="str">
        <f t="shared" si="787"/>
        <v>ultimo</v>
      </c>
      <c r="C2054" s="55">
        <f t="shared" si="786"/>
        <v>10</v>
      </c>
      <c r="D2054" t="str">
        <f t="shared" si="786"/>
        <v>Comarca Kuna Yala</v>
      </c>
      <c r="E2054" s="23">
        <f t="shared" si="771"/>
        <v>44142</v>
      </c>
      <c r="F2054" s="54">
        <f t="shared" si="772"/>
        <v>158</v>
      </c>
      <c r="G2054" cm="1">
        <f t="array" ref="G2054">+INDEX('Casos ACUM Prov'!$CK$3:$OM$16,'TODO PROVINCIA'!C2054+1,'TODO PROVINCIA'!F2054)</f>
        <v>0</v>
      </c>
      <c r="H2054">
        <f t="shared" si="764"/>
        <v>0</v>
      </c>
      <c r="I2054" cm="1">
        <f t="array" ref="I2054">+INDEX('Muertes-PROV'!$C$3:$GE$16,$C2054+1,$F2054)</f>
        <v>0</v>
      </c>
      <c r="J2054">
        <f t="shared" si="765"/>
        <v>0</v>
      </c>
      <c r="K2054" cm="1">
        <f t="array" ref="K2054">+INDEX('rECUPERA-prov'!$C$3:$LA$16,$C2054+1,$F2054)</f>
        <v>0</v>
      </c>
      <c r="L2054">
        <f t="shared" si="766"/>
        <v>0</v>
      </c>
      <c r="M2054">
        <f t="shared" si="773"/>
        <v>0</v>
      </c>
      <c r="N2054">
        <f t="shared" si="767"/>
        <v>0</v>
      </c>
      <c r="O2054" s="57">
        <f t="shared" si="774"/>
        <v>0</v>
      </c>
      <c r="P2054" s="57">
        <f t="shared" si="775"/>
        <v>0</v>
      </c>
      <c r="Q2054" s="57">
        <f t="shared" si="776"/>
        <v>0</v>
      </c>
      <c r="R2054" s="57">
        <f t="shared" si="777"/>
        <v>0</v>
      </c>
      <c r="S2054" s="57">
        <f t="shared" si="778"/>
        <v>0</v>
      </c>
      <c r="T2054" s="57">
        <f t="shared" si="779"/>
        <v>0</v>
      </c>
      <c r="U2054" s="57">
        <f t="shared" si="780"/>
        <v>0</v>
      </c>
      <c r="V2054" s="58">
        <f t="shared" si="781"/>
        <v>0</v>
      </c>
      <c r="W2054" s="58">
        <f t="shared" si="782"/>
        <v>0</v>
      </c>
      <c r="X2054" s="58">
        <f t="shared" si="783"/>
        <v>0</v>
      </c>
      <c r="Y2054" s="58">
        <f t="shared" si="784"/>
        <v>0</v>
      </c>
      <c r="Z2054">
        <f t="shared" si="768"/>
        <v>89592</v>
      </c>
    </row>
    <row r="2055" spans="1:26" x14ac:dyDescent="0.3">
      <c r="A2055" s="56" t="str">
        <f t="shared" si="770"/>
        <v>OUT TIME</v>
      </c>
      <c r="B2055" s="56" t="str">
        <f t="shared" si="787"/>
        <v>ultimo</v>
      </c>
      <c r="C2055" s="55">
        <f t="shared" si="786"/>
        <v>11</v>
      </c>
      <c r="D2055" t="str">
        <f t="shared" si="786"/>
        <v>Comarca Emberá Wounaán</v>
      </c>
      <c r="E2055" s="23">
        <f t="shared" si="771"/>
        <v>44142</v>
      </c>
      <c r="F2055" s="54">
        <f t="shared" si="772"/>
        <v>158</v>
      </c>
      <c r="G2055" cm="1">
        <f t="array" ref="G2055">+INDEX('Casos ACUM Prov'!$CK$3:$OM$16,'TODO PROVINCIA'!C2055+1,'TODO PROVINCIA'!F2055)</f>
        <v>0</v>
      </c>
      <c r="H2055">
        <f t="shared" si="764"/>
        <v>0</v>
      </c>
      <c r="I2055" cm="1">
        <f t="array" ref="I2055">+INDEX('Muertes-PROV'!$C$3:$GE$16,$C2055+1,$F2055)</f>
        <v>0</v>
      </c>
      <c r="J2055">
        <f t="shared" si="765"/>
        <v>0</v>
      </c>
      <c r="K2055" cm="1">
        <f t="array" ref="K2055">+INDEX('rECUPERA-prov'!$C$3:$LA$16,$C2055+1,$F2055)</f>
        <v>0</v>
      </c>
      <c r="L2055">
        <f t="shared" si="766"/>
        <v>0</v>
      </c>
      <c r="M2055">
        <f t="shared" si="773"/>
        <v>0</v>
      </c>
      <c r="N2055">
        <f t="shared" si="767"/>
        <v>0</v>
      </c>
      <c r="O2055" s="57">
        <f t="shared" si="774"/>
        <v>0</v>
      </c>
      <c r="P2055" s="57">
        <f t="shared" si="775"/>
        <v>0</v>
      </c>
      <c r="Q2055" s="57">
        <f t="shared" si="776"/>
        <v>0</v>
      </c>
      <c r="R2055" s="57">
        <f t="shared" si="777"/>
        <v>0</v>
      </c>
      <c r="S2055" s="57">
        <f t="shared" si="778"/>
        <v>0</v>
      </c>
      <c r="T2055" s="57">
        <f t="shared" si="779"/>
        <v>0</v>
      </c>
      <c r="U2055" s="57">
        <f t="shared" si="780"/>
        <v>0</v>
      </c>
      <c r="V2055" s="58">
        <f t="shared" si="781"/>
        <v>0</v>
      </c>
      <c r="W2055" s="58">
        <f t="shared" si="782"/>
        <v>0</v>
      </c>
      <c r="X2055" s="58">
        <f t="shared" si="783"/>
        <v>0</v>
      </c>
      <c r="Y2055" s="58">
        <f t="shared" si="784"/>
        <v>0</v>
      </c>
      <c r="Z2055">
        <f t="shared" si="768"/>
        <v>1249032</v>
      </c>
    </row>
    <row r="2056" spans="1:26" x14ac:dyDescent="0.3">
      <c r="A2056" s="56" t="str">
        <f t="shared" si="770"/>
        <v>OUT TIME</v>
      </c>
      <c r="B2056" s="56" t="str">
        <f t="shared" si="787"/>
        <v>ultimo</v>
      </c>
      <c r="C2056" s="55">
        <f t="shared" si="786"/>
        <v>12</v>
      </c>
      <c r="D2056" t="str">
        <f t="shared" si="786"/>
        <v>Comarca Ngäbe Buglé</v>
      </c>
      <c r="E2056" s="23">
        <f t="shared" si="771"/>
        <v>44142</v>
      </c>
      <c r="F2056" s="54">
        <f t="shared" si="772"/>
        <v>158</v>
      </c>
      <c r="G2056" cm="1">
        <f t="array" ref="G2056">+INDEX('Casos ACUM Prov'!$CK$3:$OM$16,'TODO PROVINCIA'!C2056+1,'TODO PROVINCIA'!F2056)</f>
        <v>0</v>
      </c>
      <c r="H2056">
        <f t="shared" si="764"/>
        <v>0</v>
      </c>
      <c r="I2056" cm="1">
        <f t="array" ref="I2056">+INDEX('Muertes-PROV'!$C$3:$GE$16,$C2056+1,$F2056)</f>
        <v>0</v>
      </c>
      <c r="J2056">
        <f t="shared" si="765"/>
        <v>0</v>
      </c>
      <c r="K2056" cm="1">
        <f t="array" ref="K2056">+INDEX('rECUPERA-prov'!$C$3:$LA$16,$C2056+1,$F2056)</f>
        <v>0</v>
      </c>
      <c r="L2056">
        <f t="shared" si="766"/>
        <v>0</v>
      </c>
      <c r="M2056">
        <f t="shared" si="773"/>
        <v>0</v>
      </c>
      <c r="N2056">
        <f t="shared" si="767"/>
        <v>0</v>
      </c>
      <c r="O2056" s="57">
        <f t="shared" si="774"/>
        <v>0</v>
      </c>
      <c r="P2056" s="57">
        <f t="shared" si="775"/>
        <v>0</v>
      </c>
      <c r="Q2056" s="57">
        <f t="shared" si="776"/>
        <v>0</v>
      </c>
      <c r="R2056" s="57">
        <f t="shared" si="777"/>
        <v>0</v>
      </c>
      <c r="S2056" s="57">
        <f t="shared" si="778"/>
        <v>0</v>
      </c>
      <c r="T2056" s="57">
        <f t="shared" si="779"/>
        <v>0</v>
      </c>
      <c r="U2056" s="57">
        <f t="shared" si="780"/>
        <v>0</v>
      </c>
      <c r="V2056" s="58">
        <f t="shared" si="781"/>
        <v>0</v>
      </c>
      <c r="W2056" s="58">
        <f t="shared" si="782"/>
        <v>0</v>
      </c>
      <c r="X2056" s="58">
        <f t="shared" si="783"/>
        <v>0</v>
      </c>
      <c r="Y2056" s="58">
        <f t="shared" si="784"/>
        <v>0</v>
      </c>
      <c r="Z2056">
        <f t="shared" si="768"/>
        <v>464038</v>
      </c>
    </row>
    <row r="2057" spans="1:26" x14ac:dyDescent="0.3">
      <c r="A2057" s="56" t="str">
        <f t="shared" si="770"/>
        <v>OUT TIME</v>
      </c>
      <c r="B2057" s="56" t="str">
        <f t="shared" si="787"/>
        <v>ultimo</v>
      </c>
      <c r="C2057" s="55">
        <f t="shared" si="786"/>
        <v>13</v>
      </c>
      <c r="D2057" t="str">
        <f t="shared" si="786"/>
        <v>Panamá Oeste</v>
      </c>
      <c r="E2057" s="23">
        <f t="shared" si="771"/>
        <v>44142</v>
      </c>
      <c r="F2057" s="54">
        <f t="shared" si="772"/>
        <v>158</v>
      </c>
      <c r="G2057" cm="1">
        <f t="array" ref="G2057">+INDEX('Casos ACUM Prov'!$CK$3:$OM$16,'TODO PROVINCIA'!C2057+1,'TODO PROVINCIA'!F2057)</f>
        <v>0</v>
      </c>
      <c r="H2057">
        <f t="shared" si="764"/>
        <v>0</v>
      </c>
      <c r="I2057" cm="1">
        <f t="array" ref="I2057">+INDEX('Muertes-PROV'!$C$3:$GE$16,$C2057+1,$F2057)</f>
        <v>0</v>
      </c>
      <c r="J2057">
        <f t="shared" si="765"/>
        <v>0</v>
      </c>
      <c r="K2057" cm="1">
        <f t="array" ref="K2057">+INDEX('rECUPERA-prov'!$C$3:$LA$16,$C2057+1,$F2057)</f>
        <v>0</v>
      </c>
      <c r="L2057">
        <f t="shared" si="766"/>
        <v>0</v>
      </c>
      <c r="M2057">
        <f t="shared" si="773"/>
        <v>0</v>
      </c>
      <c r="N2057">
        <f t="shared" si="767"/>
        <v>0</v>
      </c>
      <c r="O2057" s="57">
        <f t="shared" si="774"/>
        <v>0</v>
      </c>
      <c r="P2057" s="57">
        <f t="shared" si="775"/>
        <v>0</v>
      </c>
      <c r="Q2057" s="57">
        <f t="shared" si="776"/>
        <v>0</v>
      </c>
      <c r="R2057" s="57">
        <f t="shared" si="777"/>
        <v>0</v>
      </c>
      <c r="S2057" s="57">
        <f t="shared" si="778"/>
        <v>0</v>
      </c>
      <c r="T2057" s="57">
        <f t="shared" si="779"/>
        <v>0</v>
      </c>
      <c r="U2057" s="57">
        <f t="shared" si="780"/>
        <v>0</v>
      </c>
      <c r="V2057" s="58">
        <f t="shared" si="781"/>
        <v>0</v>
      </c>
      <c r="W2057" s="58">
        <f t="shared" si="782"/>
        <v>0</v>
      </c>
      <c r="X2057" s="58">
        <f t="shared" si="783"/>
        <v>0</v>
      </c>
      <c r="Y2057" s="58">
        <f t="shared" si="784"/>
        <v>0</v>
      </c>
      <c r="Z2057">
        <f t="shared" si="768"/>
        <v>226991</v>
      </c>
    </row>
    <row r="2058" spans="1:26" x14ac:dyDescent="0.3">
      <c r="A2058" s="56" t="str">
        <f t="shared" si="770"/>
        <v>OUT TIME</v>
      </c>
      <c r="B2058" s="56" t="str">
        <f t="shared" si="787"/>
        <v>ultimo</v>
      </c>
      <c r="C2058" s="55">
        <f t="shared" si="786"/>
        <v>1</v>
      </c>
      <c r="D2058" t="str">
        <f t="shared" si="786"/>
        <v>Bocas del Toro</v>
      </c>
      <c r="E2058" s="23">
        <f t="shared" si="771"/>
        <v>44143</v>
      </c>
      <c r="F2058" s="54">
        <f t="shared" si="772"/>
        <v>159</v>
      </c>
      <c r="G2058" cm="1">
        <f t="array" ref="G2058">+INDEX('Casos ACUM Prov'!$CK$3:$OM$16,'TODO PROVINCIA'!C2058+1,'TODO PROVINCIA'!F2058)</f>
        <v>0</v>
      </c>
      <c r="H2058">
        <f t="shared" si="764"/>
        <v>0</v>
      </c>
      <c r="I2058" cm="1">
        <f t="array" ref="I2058">+INDEX('Muertes-PROV'!$C$3:$GE$16,$C2058+1,$F2058)</f>
        <v>0</v>
      </c>
      <c r="J2058">
        <f t="shared" si="765"/>
        <v>0</v>
      </c>
      <c r="K2058" cm="1">
        <f t="array" ref="K2058">+INDEX('rECUPERA-prov'!$C$3:$LA$16,$C2058+1,$F2058)</f>
        <v>0</v>
      </c>
      <c r="L2058">
        <f t="shared" si="766"/>
        <v>0</v>
      </c>
      <c r="M2058">
        <f t="shared" si="773"/>
        <v>0</v>
      </c>
      <c r="N2058">
        <f t="shared" si="767"/>
        <v>0</v>
      </c>
      <c r="O2058" s="57">
        <f t="shared" si="774"/>
        <v>0</v>
      </c>
      <c r="P2058" s="57">
        <f t="shared" si="775"/>
        <v>0</v>
      </c>
      <c r="Q2058" s="57">
        <f t="shared" si="776"/>
        <v>0</v>
      </c>
      <c r="R2058" s="57">
        <f t="shared" si="777"/>
        <v>0</v>
      </c>
      <c r="S2058" s="57">
        <f t="shared" si="778"/>
        <v>0</v>
      </c>
      <c r="T2058" s="57">
        <f t="shared" si="779"/>
        <v>0</v>
      </c>
      <c r="U2058" s="57">
        <f t="shared" si="780"/>
        <v>0</v>
      </c>
      <c r="V2058" s="58">
        <f t="shared" si="781"/>
        <v>0</v>
      </c>
      <c r="W2058" s="58">
        <f t="shared" si="782"/>
        <v>0</v>
      </c>
      <c r="X2058" s="58">
        <f t="shared" si="783"/>
        <v>0</v>
      </c>
      <c r="Y2058" s="58">
        <f t="shared" si="784"/>
        <v>0</v>
      </c>
      <c r="Z2058">
        <f t="shared" si="768"/>
        <v>125461</v>
      </c>
    </row>
    <row r="2059" spans="1:26" x14ac:dyDescent="0.3">
      <c r="A2059" s="56" t="str">
        <f t="shared" si="770"/>
        <v>OUT TIME</v>
      </c>
      <c r="B2059" s="56" t="str">
        <f t="shared" si="787"/>
        <v>ultimo</v>
      </c>
      <c r="C2059" s="55">
        <f t="shared" si="786"/>
        <v>2</v>
      </c>
      <c r="D2059" t="str">
        <f t="shared" si="786"/>
        <v>Coclé</v>
      </c>
      <c r="E2059" s="23">
        <f t="shared" si="771"/>
        <v>44143</v>
      </c>
      <c r="F2059" s="54">
        <f t="shared" si="772"/>
        <v>159</v>
      </c>
      <c r="G2059" cm="1">
        <f t="array" ref="G2059">+INDEX('Casos ACUM Prov'!$CK$3:$OM$16,'TODO PROVINCIA'!C2059+1,'TODO PROVINCIA'!F2059)</f>
        <v>0</v>
      </c>
      <c r="H2059">
        <f t="shared" si="764"/>
        <v>0</v>
      </c>
      <c r="I2059" cm="1">
        <f t="array" ref="I2059">+INDEX('Muertes-PROV'!$C$3:$GE$16,$C2059+1,$F2059)</f>
        <v>0</v>
      </c>
      <c r="J2059">
        <f t="shared" si="765"/>
        <v>0</v>
      </c>
      <c r="K2059" cm="1">
        <f t="array" ref="K2059">+INDEX('rECUPERA-prov'!$C$3:$LA$16,$C2059+1,$F2059)</f>
        <v>0</v>
      </c>
      <c r="L2059">
        <f t="shared" si="766"/>
        <v>0</v>
      </c>
      <c r="M2059">
        <f t="shared" si="773"/>
        <v>0</v>
      </c>
      <c r="N2059">
        <f t="shared" si="767"/>
        <v>0</v>
      </c>
      <c r="O2059" s="57">
        <f t="shared" si="774"/>
        <v>0</v>
      </c>
      <c r="P2059" s="57">
        <f t="shared" si="775"/>
        <v>0</v>
      </c>
      <c r="Q2059" s="57">
        <f t="shared" si="776"/>
        <v>0</v>
      </c>
      <c r="R2059" s="57">
        <f t="shared" si="777"/>
        <v>0</v>
      </c>
      <c r="S2059" s="57">
        <f t="shared" si="778"/>
        <v>0</v>
      </c>
      <c r="T2059" s="57">
        <f t="shared" si="779"/>
        <v>0</v>
      </c>
      <c r="U2059" s="57">
        <f t="shared" si="780"/>
        <v>0</v>
      </c>
      <c r="V2059" s="58">
        <f t="shared" si="781"/>
        <v>0</v>
      </c>
      <c r="W2059" s="58">
        <f t="shared" si="782"/>
        <v>0</v>
      </c>
      <c r="X2059" s="58">
        <f t="shared" si="783"/>
        <v>0</v>
      </c>
      <c r="Y2059" s="58">
        <f t="shared" si="784"/>
        <v>0</v>
      </c>
      <c r="Z2059">
        <f t="shared" si="768"/>
        <v>416873</v>
      </c>
    </row>
    <row r="2060" spans="1:26" x14ac:dyDescent="0.3">
      <c r="A2060" s="56" t="str">
        <f t="shared" si="770"/>
        <v>OUT TIME</v>
      </c>
      <c r="B2060" s="56" t="str">
        <f t="shared" si="787"/>
        <v>ultimo</v>
      </c>
      <c r="C2060" s="55">
        <f t="shared" ref="C2060:D2075" si="788">+C2047</f>
        <v>3</v>
      </c>
      <c r="D2060" t="str">
        <f t="shared" si="788"/>
        <v>Colón</v>
      </c>
      <c r="E2060" s="23">
        <f t="shared" si="771"/>
        <v>44143</v>
      </c>
      <c r="F2060" s="54">
        <f t="shared" si="772"/>
        <v>159</v>
      </c>
      <c r="G2060" cm="1">
        <f t="array" ref="G2060">+INDEX('Casos ACUM Prov'!$CK$3:$OM$16,'TODO PROVINCIA'!C2060+1,'TODO PROVINCIA'!F2060)</f>
        <v>0</v>
      </c>
      <c r="H2060">
        <f t="shared" si="764"/>
        <v>0</v>
      </c>
      <c r="I2060" cm="1">
        <f t="array" ref="I2060">+INDEX('Muertes-PROV'!$C$3:$GE$16,$C2060+1,$F2060)</f>
        <v>0</v>
      </c>
      <c r="J2060">
        <f t="shared" si="765"/>
        <v>0</v>
      </c>
      <c r="K2060" cm="1">
        <f t="array" ref="K2060">+INDEX('rECUPERA-prov'!$C$3:$LA$16,$C2060+1,$F2060)</f>
        <v>0</v>
      </c>
      <c r="L2060">
        <f t="shared" si="766"/>
        <v>0</v>
      </c>
      <c r="M2060">
        <f t="shared" si="773"/>
        <v>0</v>
      </c>
      <c r="N2060">
        <f t="shared" si="767"/>
        <v>0</v>
      </c>
      <c r="O2060" s="57">
        <f t="shared" si="774"/>
        <v>0</v>
      </c>
      <c r="P2060" s="57">
        <f t="shared" si="775"/>
        <v>0</v>
      </c>
      <c r="Q2060" s="57">
        <f t="shared" si="776"/>
        <v>0</v>
      </c>
      <c r="R2060" s="57">
        <f t="shared" si="777"/>
        <v>0</v>
      </c>
      <c r="S2060" s="57">
        <f t="shared" si="778"/>
        <v>0</v>
      </c>
      <c r="T2060" s="57">
        <f t="shared" si="779"/>
        <v>0</v>
      </c>
      <c r="U2060" s="57">
        <f t="shared" si="780"/>
        <v>0</v>
      </c>
      <c r="V2060" s="58">
        <f t="shared" si="781"/>
        <v>0</v>
      </c>
      <c r="W2060" s="58">
        <f t="shared" si="782"/>
        <v>0</v>
      </c>
      <c r="X2060" s="58">
        <f t="shared" si="783"/>
        <v>0</v>
      </c>
      <c r="Y2060" s="58">
        <f t="shared" si="784"/>
        <v>0</v>
      </c>
      <c r="Z2060">
        <f t="shared" si="768"/>
        <v>233708</v>
      </c>
    </row>
    <row r="2061" spans="1:26" x14ac:dyDescent="0.3">
      <c r="A2061" s="56" t="str">
        <f t="shared" si="770"/>
        <v>OUT TIME</v>
      </c>
      <c r="B2061" s="56" t="str">
        <f t="shared" si="787"/>
        <v>ultimo</v>
      </c>
      <c r="C2061" s="55">
        <f t="shared" si="788"/>
        <v>4</v>
      </c>
      <c r="D2061" t="str">
        <f t="shared" si="788"/>
        <v>Chiriquí</v>
      </c>
      <c r="E2061" s="23">
        <f t="shared" si="771"/>
        <v>44143</v>
      </c>
      <c r="F2061" s="54">
        <f t="shared" si="772"/>
        <v>159</v>
      </c>
      <c r="G2061" cm="1">
        <f t="array" ref="G2061">+INDEX('Casos ACUM Prov'!$CK$3:$OM$16,'TODO PROVINCIA'!C2061+1,'TODO PROVINCIA'!F2061)</f>
        <v>0</v>
      </c>
      <c r="H2061">
        <f t="shared" si="764"/>
        <v>0</v>
      </c>
      <c r="I2061" cm="1">
        <f t="array" ref="I2061">+INDEX('Muertes-PROV'!$C$3:$GE$16,$C2061+1,$F2061)</f>
        <v>0</v>
      </c>
      <c r="J2061">
        <f t="shared" si="765"/>
        <v>0</v>
      </c>
      <c r="K2061" cm="1">
        <f t="array" ref="K2061">+INDEX('rECUPERA-prov'!$C$3:$LA$16,$C2061+1,$F2061)</f>
        <v>0</v>
      </c>
      <c r="L2061">
        <f t="shared" si="766"/>
        <v>0</v>
      </c>
      <c r="M2061">
        <f t="shared" si="773"/>
        <v>0</v>
      </c>
      <c r="N2061">
        <f t="shared" si="767"/>
        <v>0</v>
      </c>
      <c r="O2061" s="57">
        <f t="shared" si="774"/>
        <v>0</v>
      </c>
      <c r="P2061" s="57">
        <f t="shared" si="775"/>
        <v>0</v>
      </c>
      <c r="Q2061" s="57">
        <f t="shared" si="776"/>
        <v>0</v>
      </c>
      <c r="R2061" s="57">
        <f t="shared" si="777"/>
        <v>0</v>
      </c>
      <c r="S2061" s="57">
        <f t="shared" si="778"/>
        <v>0</v>
      </c>
      <c r="T2061" s="57">
        <f t="shared" si="779"/>
        <v>0</v>
      </c>
      <c r="U2061" s="57">
        <f t="shared" si="780"/>
        <v>0</v>
      </c>
      <c r="V2061" s="58">
        <f t="shared" si="781"/>
        <v>0</v>
      </c>
      <c r="W2061" s="58">
        <f t="shared" si="782"/>
        <v>0</v>
      </c>
      <c r="X2061" s="58">
        <f t="shared" si="783"/>
        <v>0</v>
      </c>
      <c r="Y2061" s="58">
        <f t="shared" si="784"/>
        <v>0</v>
      </c>
      <c r="Z2061">
        <f t="shared" si="768"/>
        <v>241928</v>
      </c>
    </row>
    <row r="2062" spans="1:26" x14ac:dyDescent="0.3">
      <c r="A2062" s="56" t="str">
        <f t="shared" si="770"/>
        <v>OUT TIME</v>
      </c>
      <c r="B2062" s="56" t="str">
        <f t="shared" si="787"/>
        <v>ultimo</v>
      </c>
      <c r="C2062" s="55">
        <f t="shared" si="788"/>
        <v>5</v>
      </c>
      <c r="D2062" t="str">
        <f t="shared" si="788"/>
        <v>Darién</v>
      </c>
      <c r="E2062" s="23">
        <f t="shared" si="771"/>
        <v>44143</v>
      </c>
      <c r="F2062" s="54">
        <f t="shared" si="772"/>
        <v>159</v>
      </c>
      <c r="G2062" cm="1">
        <f t="array" ref="G2062">+INDEX('Casos ACUM Prov'!$CK$3:$OM$16,'TODO PROVINCIA'!C2062+1,'TODO PROVINCIA'!F2062)</f>
        <v>0</v>
      </c>
      <c r="H2062">
        <f t="shared" si="764"/>
        <v>0</v>
      </c>
      <c r="I2062" cm="1">
        <f t="array" ref="I2062">+INDEX('Muertes-PROV'!$C$3:$GE$16,$C2062+1,$F2062)</f>
        <v>0</v>
      </c>
      <c r="J2062">
        <f t="shared" si="765"/>
        <v>0</v>
      </c>
      <c r="K2062" cm="1">
        <f t="array" ref="K2062">+INDEX('rECUPERA-prov'!$C$3:$LA$16,$C2062+1,$F2062)</f>
        <v>0</v>
      </c>
      <c r="L2062">
        <f t="shared" si="766"/>
        <v>0</v>
      </c>
      <c r="M2062">
        <f t="shared" si="773"/>
        <v>0</v>
      </c>
      <c r="N2062">
        <f t="shared" si="767"/>
        <v>0</v>
      </c>
      <c r="O2062" s="57">
        <f t="shared" si="774"/>
        <v>0</v>
      </c>
      <c r="P2062" s="57">
        <f t="shared" si="775"/>
        <v>0</v>
      </c>
      <c r="Q2062" s="57">
        <f t="shared" si="776"/>
        <v>0</v>
      </c>
      <c r="R2062" s="57">
        <f t="shared" si="777"/>
        <v>0</v>
      </c>
      <c r="S2062" s="57">
        <f t="shared" si="778"/>
        <v>0</v>
      </c>
      <c r="T2062" s="57">
        <f t="shared" si="779"/>
        <v>0</v>
      </c>
      <c r="U2062" s="57">
        <f t="shared" si="780"/>
        <v>0</v>
      </c>
      <c r="V2062" s="58">
        <f t="shared" si="781"/>
        <v>0</v>
      </c>
      <c r="W2062" s="58">
        <f t="shared" si="782"/>
        <v>0</v>
      </c>
      <c r="X2062" s="58">
        <f t="shared" si="783"/>
        <v>0</v>
      </c>
      <c r="Y2062" s="58">
        <f t="shared" si="784"/>
        <v>0</v>
      </c>
      <c r="Z2062">
        <f t="shared" si="768"/>
        <v>10001</v>
      </c>
    </row>
    <row r="2063" spans="1:26" x14ac:dyDescent="0.3">
      <c r="A2063" s="56" t="str">
        <f t="shared" si="770"/>
        <v>OUT TIME</v>
      </c>
      <c r="B2063" s="56" t="str">
        <f t="shared" si="787"/>
        <v>ultimo</v>
      </c>
      <c r="C2063" s="55">
        <f t="shared" si="788"/>
        <v>6</v>
      </c>
      <c r="D2063" t="str">
        <f t="shared" si="788"/>
        <v>Herrera</v>
      </c>
      <c r="E2063" s="23">
        <f t="shared" si="771"/>
        <v>44143</v>
      </c>
      <c r="F2063" s="54">
        <f t="shared" si="772"/>
        <v>159</v>
      </c>
      <c r="G2063" cm="1">
        <f t="array" ref="G2063">+INDEX('Casos ACUM Prov'!$CK$3:$OM$16,'TODO PROVINCIA'!C2063+1,'TODO PROVINCIA'!F2063)</f>
        <v>0</v>
      </c>
      <c r="H2063">
        <f t="shared" si="764"/>
        <v>0</v>
      </c>
      <c r="I2063" cm="1">
        <f t="array" ref="I2063">+INDEX('Muertes-PROV'!$C$3:$GE$16,$C2063+1,$F2063)</f>
        <v>0</v>
      </c>
      <c r="J2063">
        <f t="shared" si="765"/>
        <v>0</v>
      </c>
      <c r="K2063" cm="1">
        <f t="array" ref="K2063">+INDEX('rECUPERA-prov'!$C$3:$LA$16,$C2063+1,$F2063)</f>
        <v>0</v>
      </c>
      <c r="L2063">
        <f t="shared" si="766"/>
        <v>0</v>
      </c>
      <c r="M2063">
        <f t="shared" si="773"/>
        <v>0</v>
      </c>
      <c r="N2063">
        <f t="shared" si="767"/>
        <v>0</v>
      </c>
      <c r="O2063" s="57">
        <f t="shared" si="774"/>
        <v>0</v>
      </c>
      <c r="P2063" s="57">
        <f t="shared" si="775"/>
        <v>0</v>
      </c>
      <c r="Q2063" s="57">
        <f t="shared" si="776"/>
        <v>0</v>
      </c>
      <c r="R2063" s="57">
        <f t="shared" si="777"/>
        <v>0</v>
      </c>
      <c r="S2063" s="57">
        <f t="shared" si="778"/>
        <v>0</v>
      </c>
      <c r="T2063" s="57">
        <f t="shared" si="779"/>
        <v>0</v>
      </c>
      <c r="U2063" s="57">
        <f t="shared" si="780"/>
        <v>0</v>
      </c>
      <c r="V2063" s="58">
        <f t="shared" si="781"/>
        <v>0</v>
      </c>
      <c r="W2063" s="58">
        <f t="shared" si="782"/>
        <v>0</v>
      </c>
      <c r="X2063" s="58">
        <f t="shared" si="783"/>
        <v>0</v>
      </c>
      <c r="Y2063" s="58">
        <f t="shared" si="784"/>
        <v>0</v>
      </c>
      <c r="Z2063">
        <f t="shared" si="768"/>
        <v>33109</v>
      </c>
    </row>
    <row r="2064" spans="1:26" x14ac:dyDescent="0.3">
      <c r="A2064" s="56" t="str">
        <f t="shared" si="770"/>
        <v>OUT TIME</v>
      </c>
      <c r="B2064" s="56" t="str">
        <f t="shared" si="787"/>
        <v>ultimo</v>
      </c>
      <c r="C2064" s="55">
        <f t="shared" si="788"/>
        <v>7</v>
      </c>
      <c r="D2064" t="str">
        <f t="shared" si="788"/>
        <v>Los Santos</v>
      </c>
      <c r="E2064" s="23">
        <f t="shared" si="771"/>
        <v>44143</v>
      </c>
      <c r="F2064" s="54">
        <f t="shared" si="772"/>
        <v>159</v>
      </c>
      <c r="G2064" cm="1">
        <f t="array" ref="G2064">+INDEX('Casos ACUM Prov'!$CK$3:$OM$16,'TODO PROVINCIA'!C2064+1,'TODO PROVINCIA'!F2064)</f>
        <v>0</v>
      </c>
      <c r="H2064">
        <f t="shared" si="764"/>
        <v>0</v>
      </c>
      <c r="I2064" cm="1">
        <f t="array" ref="I2064">+INDEX('Muertes-PROV'!$C$3:$GE$16,$C2064+1,$F2064)</f>
        <v>0</v>
      </c>
      <c r="J2064">
        <f t="shared" si="765"/>
        <v>0</v>
      </c>
      <c r="K2064" cm="1">
        <f t="array" ref="K2064">+INDEX('rECUPERA-prov'!$C$3:$LA$16,$C2064+1,$F2064)</f>
        <v>0</v>
      </c>
      <c r="L2064">
        <f t="shared" si="766"/>
        <v>0</v>
      </c>
      <c r="M2064">
        <f t="shared" si="773"/>
        <v>0</v>
      </c>
      <c r="N2064">
        <f t="shared" si="767"/>
        <v>0</v>
      </c>
      <c r="O2064" s="57">
        <f t="shared" si="774"/>
        <v>0</v>
      </c>
      <c r="P2064" s="57">
        <f t="shared" si="775"/>
        <v>0</v>
      </c>
      <c r="Q2064" s="57">
        <f t="shared" si="776"/>
        <v>0</v>
      </c>
      <c r="R2064" s="57">
        <f t="shared" si="777"/>
        <v>0</v>
      </c>
      <c r="S2064" s="57">
        <f t="shared" si="778"/>
        <v>0</v>
      </c>
      <c r="T2064" s="57">
        <f t="shared" si="779"/>
        <v>0</v>
      </c>
      <c r="U2064" s="57">
        <f t="shared" si="780"/>
        <v>0</v>
      </c>
      <c r="V2064" s="58">
        <f t="shared" si="781"/>
        <v>0</v>
      </c>
      <c r="W2064" s="58">
        <f t="shared" si="782"/>
        <v>0</v>
      </c>
      <c r="X2064" s="58">
        <f t="shared" si="783"/>
        <v>0</v>
      </c>
      <c r="Y2064" s="58">
        <f t="shared" si="784"/>
        <v>0</v>
      </c>
      <c r="Z2064">
        <f t="shared" si="768"/>
        <v>156747</v>
      </c>
    </row>
    <row r="2065" spans="1:26" x14ac:dyDescent="0.3">
      <c r="A2065" s="56" t="str">
        <f t="shared" si="770"/>
        <v>OUT TIME</v>
      </c>
      <c r="B2065" s="56" t="str">
        <f t="shared" si="787"/>
        <v>ultimo</v>
      </c>
      <c r="C2065" s="55">
        <f t="shared" si="788"/>
        <v>8</v>
      </c>
      <c r="D2065" t="str">
        <f t="shared" si="788"/>
        <v>Panamá</v>
      </c>
      <c r="E2065" s="23">
        <f t="shared" si="771"/>
        <v>44143</v>
      </c>
      <c r="F2065" s="54">
        <f t="shared" si="772"/>
        <v>159</v>
      </c>
      <c r="G2065" cm="1">
        <f t="array" ref="G2065">+INDEX('Casos ACUM Prov'!$CK$3:$OM$16,'TODO PROVINCIA'!C2065+1,'TODO PROVINCIA'!F2065)</f>
        <v>0</v>
      </c>
      <c r="H2065">
        <f t="shared" ref="H2065:H2128" si="789">+G2065-G2052</f>
        <v>0</v>
      </c>
      <c r="I2065" cm="1">
        <f t="array" ref="I2065">+INDEX('Muertes-PROV'!$C$3:$GE$16,$C2065+1,$F2065)</f>
        <v>0</v>
      </c>
      <c r="J2065">
        <f t="shared" ref="J2065:J2128" si="790">+I2065-I2052</f>
        <v>0</v>
      </c>
      <c r="K2065" cm="1">
        <f t="array" ref="K2065">+INDEX('rECUPERA-prov'!$C$3:$LA$16,$C2065+1,$F2065)</f>
        <v>0</v>
      </c>
      <c r="L2065">
        <f t="shared" ref="L2065:L2128" si="791">+K2065-K2052</f>
        <v>0</v>
      </c>
      <c r="M2065">
        <f t="shared" si="773"/>
        <v>0</v>
      </c>
      <c r="N2065">
        <f t="shared" ref="N2065:N2128" si="792">+M2065-M2052</f>
        <v>0</v>
      </c>
      <c r="O2065" s="57">
        <f t="shared" si="774"/>
        <v>0</v>
      </c>
      <c r="P2065" s="57">
        <f t="shared" si="775"/>
        <v>0</v>
      </c>
      <c r="Q2065" s="57">
        <f t="shared" si="776"/>
        <v>0</v>
      </c>
      <c r="R2065" s="57">
        <f t="shared" si="777"/>
        <v>0</v>
      </c>
      <c r="S2065" s="57">
        <f t="shared" si="778"/>
        <v>0</v>
      </c>
      <c r="T2065" s="57">
        <f t="shared" si="779"/>
        <v>0</v>
      </c>
      <c r="U2065" s="57">
        <f t="shared" si="780"/>
        <v>0</v>
      </c>
      <c r="V2065" s="58">
        <f t="shared" si="781"/>
        <v>0</v>
      </c>
      <c r="W2065" s="58">
        <f t="shared" si="782"/>
        <v>0</v>
      </c>
      <c r="X2065" s="58">
        <f t="shared" si="783"/>
        <v>0</v>
      </c>
      <c r="Y2065" s="58">
        <f t="shared" si="784"/>
        <v>0</v>
      </c>
      <c r="Z2065">
        <f t="shared" ref="Z2065:Z2128" si="793">+Z2052</f>
        <v>109955</v>
      </c>
    </row>
    <row r="2066" spans="1:26" x14ac:dyDescent="0.3">
      <c r="A2066" s="56" t="str">
        <f t="shared" si="770"/>
        <v>OUT TIME</v>
      </c>
      <c r="B2066" s="56" t="str">
        <f t="shared" si="787"/>
        <v>ultimo</v>
      </c>
      <c r="C2066" s="55">
        <f t="shared" si="788"/>
        <v>9</v>
      </c>
      <c r="D2066" t="str">
        <f t="shared" si="788"/>
        <v>Veraguas</v>
      </c>
      <c r="E2066" s="23">
        <f t="shared" si="771"/>
        <v>44143</v>
      </c>
      <c r="F2066" s="54">
        <f t="shared" si="772"/>
        <v>159</v>
      </c>
      <c r="G2066" cm="1">
        <f t="array" ref="G2066">+INDEX('Casos ACUM Prov'!$CK$3:$OM$16,'TODO PROVINCIA'!C2066+1,'TODO PROVINCIA'!F2066)</f>
        <v>0</v>
      </c>
      <c r="H2066">
        <f t="shared" si="789"/>
        <v>0</v>
      </c>
      <c r="I2066" cm="1">
        <f t="array" ref="I2066">+INDEX('Muertes-PROV'!$C$3:$GE$16,$C2066+1,$F2066)</f>
        <v>0</v>
      </c>
      <c r="J2066">
        <f t="shared" si="790"/>
        <v>0</v>
      </c>
      <c r="K2066" cm="1">
        <f t="array" ref="K2066">+INDEX('rECUPERA-prov'!$C$3:$LA$16,$C2066+1,$F2066)</f>
        <v>0</v>
      </c>
      <c r="L2066">
        <f t="shared" si="791"/>
        <v>0</v>
      </c>
      <c r="M2066">
        <f t="shared" si="773"/>
        <v>0</v>
      </c>
      <c r="N2066">
        <f t="shared" si="792"/>
        <v>0</v>
      </c>
      <c r="O2066" s="57">
        <f t="shared" si="774"/>
        <v>0</v>
      </c>
      <c r="P2066" s="57">
        <f t="shared" si="775"/>
        <v>0</v>
      </c>
      <c r="Q2066" s="57">
        <f t="shared" si="776"/>
        <v>0</v>
      </c>
      <c r="R2066" s="57">
        <f t="shared" si="777"/>
        <v>0</v>
      </c>
      <c r="S2066" s="57">
        <f t="shared" si="778"/>
        <v>0</v>
      </c>
      <c r="T2066" s="57">
        <f t="shared" si="779"/>
        <v>0</v>
      </c>
      <c r="U2066" s="57">
        <f t="shared" si="780"/>
        <v>0</v>
      </c>
      <c r="V2066" s="58">
        <f t="shared" si="781"/>
        <v>0</v>
      </c>
      <c r="W2066" s="58">
        <f t="shared" si="782"/>
        <v>0</v>
      </c>
      <c r="X2066" s="58">
        <f t="shared" si="783"/>
        <v>0</v>
      </c>
      <c r="Y2066" s="58">
        <f t="shared" si="784"/>
        <v>0</v>
      </c>
      <c r="Z2066">
        <f t="shared" si="793"/>
        <v>109955</v>
      </c>
    </row>
    <row r="2067" spans="1:26" x14ac:dyDescent="0.3">
      <c r="A2067" s="56" t="str">
        <f t="shared" si="770"/>
        <v>OUT TIME</v>
      </c>
      <c r="B2067" s="56" t="str">
        <f t="shared" si="787"/>
        <v>ultimo</v>
      </c>
      <c r="C2067" s="55">
        <f t="shared" si="788"/>
        <v>10</v>
      </c>
      <c r="D2067" t="str">
        <f t="shared" si="788"/>
        <v>Comarca Kuna Yala</v>
      </c>
      <c r="E2067" s="23">
        <f t="shared" si="771"/>
        <v>44143</v>
      </c>
      <c r="F2067" s="54">
        <f t="shared" si="772"/>
        <v>159</v>
      </c>
      <c r="G2067" cm="1">
        <f t="array" ref="G2067">+INDEX('Casos ACUM Prov'!$CK$3:$OM$16,'TODO PROVINCIA'!C2067+1,'TODO PROVINCIA'!F2067)</f>
        <v>0</v>
      </c>
      <c r="H2067">
        <f t="shared" si="789"/>
        <v>0</v>
      </c>
      <c r="I2067" cm="1">
        <f t="array" ref="I2067">+INDEX('Muertes-PROV'!$C$3:$GE$16,$C2067+1,$F2067)</f>
        <v>0</v>
      </c>
      <c r="J2067">
        <f t="shared" si="790"/>
        <v>0</v>
      </c>
      <c r="K2067" cm="1">
        <f t="array" ref="K2067">+INDEX('rECUPERA-prov'!$C$3:$LA$16,$C2067+1,$F2067)</f>
        <v>0</v>
      </c>
      <c r="L2067">
        <f t="shared" si="791"/>
        <v>0</v>
      </c>
      <c r="M2067">
        <f t="shared" si="773"/>
        <v>0</v>
      </c>
      <c r="N2067">
        <f t="shared" si="792"/>
        <v>0</v>
      </c>
      <c r="O2067" s="57">
        <f t="shared" si="774"/>
        <v>0</v>
      </c>
      <c r="P2067" s="57">
        <f t="shared" si="775"/>
        <v>0</v>
      </c>
      <c r="Q2067" s="57">
        <f t="shared" si="776"/>
        <v>0</v>
      </c>
      <c r="R2067" s="57">
        <f t="shared" si="777"/>
        <v>0</v>
      </c>
      <c r="S2067" s="57">
        <f t="shared" si="778"/>
        <v>0</v>
      </c>
      <c r="T2067" s="57">
        <f t="shared" si="779"/>
        <v>0</v>
      </c>
      <c r="U2067" s="57">
        <f t="shared" si="780"/>
        <v>0</v>
      </c>
      <c r="V2067" s="58">
        <f t="shared" si="781"/>
        <v>0</v>
      </c>
      <c r="W2067" s="58">
        <f t="shared" si="782"/>
        <v>0</v>
      </c>
      <c r="X2067" s="58">
        <f t="shared" si="783"/>
        <v>0</v>
      </c>
      <c r="Y2067" s="58">
        <f t="shared" si="784"/>
        <v>0</v>
      </c>
      <c r="Z2067">
        <f t="shared" si="793"/>
        <v>89592</v>
      </c>
    </row>
    <row r="2068" spans="1:26" x14ac:dyDescent="0.3">
      <c r="A2068" s="56" t="str">
        <f t="shared" si="770"/>
        <v>OUT TIME</v>
      </c>
      <c r="B2068" s="56" t="str">
        <f t="shared" si="787"/>
        <v>ultimo</v>
      </c>
      <c r="C2068" s="55">
        <f t="shared" si="788"/>
        <v>11</v>
      </c>
      <c r="D2068" t="str">
        <f t="shared" si="788"/>
        <v>Comarca Emberá Wounaán</v>
      </c>
      <c r="E2068" s="23">
        <f t="shared" si="771"/>
        <v>44143</v>
      </c>
      <c r="F2068" s="54">
        <f t="shared" si="772"/>
        <v>159</v>
      </c>
      <c r="G2068" cm="1">
        <f t="array" ref="G2068">+INDEX('Casos ACUM Prov'!$CK$3:$OM$16,'TODO PROVINCIA'!C2068+1,'TODO PROVINCIA'!F2068)</f>
        <v>0</v>
      </c>
      <c r="H2068">
        <f t="shared" si="789"/>
        <v>0</v>
      </c>
      <c r="I2068" cm="1">
        <f t="array" ref="I2068">+INDEX('Muertes-PROV'!$C$3:$GE$16,$C2068+1,$F2068)</f>
        <v>0</v>
      </c>
      <c r="J2068">
        <f t="shared" si="790"/>
        <v>0</v>
      </c>
      <c r="K2068" cm="1">
        <f t="array" ref="K2068">+INDEX('rECUPERA-prov'!$C$3:$LA$16,$C2068+1,$F2068)</f>
        <v>0</v>
      </c>
      <c r="L2068">
        <f t="shared" si="791"/>
        <v>0</v>
      </c>
      <c r="M2068">
        <f t="shared" si="773"/>
        <v>0</v>
      </c>
      <c r="N2068">
        <f t="shared" si="792"/>
        <v>0</v>
      </c>
      <c r="O2068" s="57">
        <f t="shared" si="774"/>
        <v>0</v>
      </c>
      <c r="P2068" s="57">
        <f t="shared" si="775"/>
        <v>0</v>
      </c>
      <c r="Q2068" s="57">
        <f t="shared" si="776"/>
        <v>0</v>
      </c>
      <c r="R2068" s="57">
        <f t="shared" si="777"/>
        <v>0</v>
      </c>
      <c r="S2068" s="57">
        <f t="shared" si="778"/>
        <v>0</v>
      </c>
      <c r="T2068" s="57">
        <f t="shared" si="779"/>
        <v>0</v>
      </c>
      <c r="U2068" s="57">
        <f t="shared" si="780"/>
        <v>0</v>
      </c>
      <c r="V2068" s="58">
        <f t="shared" si="781"/>
        <v>0</v>
      </c>
      <c r="W2068" s="58">
        <f t="shared" si="782"/>
        <v>0</v>
      </c>
      <c r="X2068" s="58">
        <f t="shared" si="783"/>
        <v>0</v>
      </c>
      <c r="Y2068" s="58">
        <f t="shared" si="784"/>
        <v>0</v>
      </c>
      <c r="Z2068">
        <f t="shared" si="793"/>
        <v>1249032</v>
      </c>
    </row>
    <row r="2069" spans="1:26" x14ac:dyDescent="0.3">
      <c r="A2069" s="56" t="str">
        <f t="shared" si="770"/>
        <v>OUT TIME</v>
      </c>
      <c r="B2069" s="56" t="str">
        <f t="shared" si="787"/>
        <v>ultimo</v>
      </c>
      <c r="C2069" s="55">
        <f t="shared" si="788"/>
        <v>12</v>
      </c>
      <c r="D2069" t="str">
        <f t="shared" si="788"/>
        <v>Comarca Ngäbe Buglé</v>
      </c>
      <c r="E2069" s="23">
        <f t="shared" si="771"/>
        <v>44143</v>
      </c>
      <c r="F2069" s="54">
        <f t="shared" si="772"/>
        <v>159</v>
      </c>
      <c r="G2069" cm="1">
        <f t="array" ref="G2069">+INDEX('Casos ACUM Prov'!$CK$3:$OM$16,'TODO PROVINCIA'!C2069+1,'TODO PROVINCIA'!F2069)</f>
        <v>0</v>
      </c>
      <c r="H2069">
        <f t="shared" si="789"/>
        <v>0</v>
      </c>
      <c r="I2069" cm="1">
        <f t="array" ref="I2069">+INDEX('Muertes-PROV'!$C$3:$GE$16,$C2069+1,$F2069)</f>
        <v>0</v>
      </c>
      <c r="J2069">
        <f t="shared" si="790"/>
        <v>0</v>
      </c>
      <c r="K2069" cm="1">
        <f t="array" ref="K2069">+INDEX('rECUPERA-prov'!$C$3:$LA$16,$C2069+1,$F2069)</f>
        <v>0</v>
      </c>
      <c r="L2069">
        <f t="shared" si="791"/>
        <v>0</v>
      </c>
      <c r="M2069">
        <f t="shared" si="773"/>
        <v>0</v>
      </c>
      <c r="N2069">
        <f t="shared" si="792"/>
        <v>0</v>
      </c>
      <c r="O2069" s="57">
        <f t="shared" si="774"/>
        <v>0</v>
      </c>
      <c r="P2069" s="57">
        <f t="shared" si="775"/>
        <v>0</v>
      </c>
      <c r="Q2069" s="57">
        <f t="shared" si="776"/>
        <v>0</v>
      </c>
      <c r="R2069" s="57">
        <f t="shared" si="777"/>
        <v>0</v>
      </c>
      <c r="S2069" s="57">
        <f t="shared" si="778"/>
        <v>0</v>
      </c>
      <c r="T2069" s="57">
        <f t="shared" si="779"/>
        <v>0</v>
      </c>
      <c r="U2069" s="57">
        <f t="shared" si="780"/>
        <v>0</v>
      </c>
      <c r="V2069" s="58">
        <f t="shared" si="781"/>
        <v>0</v>
      </c>
      <c r="W2069" s="58">
        <f t="shared" si="782"/>
        <v>0</v>
      </c>
      <c r="X2069" s="58">
        <f t="shared" si="783"/>
        <v>0</v>
      </c>
      <c r="Y2069" s="58">
        <f t="shared" si="784"/>
        <v>0</v>
      </c>
      <c r="Z2069">
        <f t="shared" si="793"/>
        <v>464038</v>
      </c>
    </row>
    <row r="2070" spans="1:26" x14ac:dyDescent="0.3">
      <c r="A2070" s="56" t="str">
        <f t="shared" si="770"/>
        <v>OUT TIME</v>
      </c>
      <c r="B2070" s="56" t="str">
        <f t="shared" si="787"/>
        <v>ultimo</v>
      </c>
      <c r="C2070" s="55">
        <f t="shared" si="788"/>
        <v>13</v>
      </c>
      <c r="D2070" t="str">
        <f t="shared" si="788"/>
        <v>Panamá Oeste</v>
      </c>
      <c r="E2070" s="23">
        <f t="shared" si="771"/>
        <v>44143</v>
      </c>
      <c r="F2070" s="54">
        <f t="shared" si="772"/>
        <v>159</v>
      </c>
      <c r="G2070" cm="1">
        <f t="array" ref="G2070">+INDEX('Casos ACUM Prov'!$CK$3:$OM$16,'TODO PROVINCIA'!C2070+1,'TODO PROVINCIA'!F2070)</f>
        <v>0</v>
      </c>
      <c r="H2070">
        <f t="shared" si="789"/>
        <v>0</v>
      </c>
      <c r="I2070" cm="1">
        <f t="array" ref="I2070">+INDEX('Muertes-PROV'!$C$3:$GE$16,$C2070+1,$F2070)</f>
        <v>0</v>
      </c>
      <c r="J2070">
        <f t="shared" si="790"/>
        <v>0</v>
      </c>
      <c r="K2070" cm="1">
        <f t="array" ref="K2070">+INDEX('rECUPERA-prov'!$C$3:$LA$16,$C2070+1,$F2070)</f>
        <v>0</v>
      </c>
      <c r="L2070">
        <f t="shared" si="791"/>
        <v>0</v>
      </c>
      <c r="M2070">
        <f t="shared" si="773"/>
        <v>0</v>
      </c>
      <c r="N2070">
        <f t="shared" si="792"/>
        <v>0</v>
      </c>
      <c r="O2070" s="57">
        <f t="shared" si="774"/>
        <v>0</v>
      </c>
      <c r="P2070" s="57">
        <f t="shared" si="775"/>
        <v>0</v>
      </c>
      <c r="Q2070" s="57">
        <f t="shared" si="776"/>
        <v>0</v>
      </c>
      <c r="R2070" s="57">
        <f t="shared" si="777"/>
        <v>0</v>
      </c>
      <c r="S2070" s="57">
        <f t="shared" si="778"/>
        <v>0</v>
      </c>
      <c r="T2070" s="57">
        <f t="shared" si="779"/>
        <v>0</v>
      </c>
      <c r="U2070" s="57">
        <f t="shared" si="780"/>
        <v>0</v>
      </c>
      <c r="V2070" s="58">
        <f t="shared" si="781"/>
        <v>0</v>
      </c>
      <c r="W2070" s="58">
        <f t="shared" si="782"/>
        <v>0</v>
      </c>
      <c r="X2070" s="58">
        <f t="shared" si="783"/>
        <v>0</v>
      </c>
      <c r="Y2070" s="58">
        <f t="shared" si="784"/>
        <v>0</v>
      </c>
      <c r="Z2070">
        <f t="shared" si="793"/>
        <v>226991</v>
      </c>
    </row>
    <row r="2071" spans="1:26" x14ac:dyDescent="0.3">
      <c r="A2071" s="56" t="str">
        <f t="shared" si="770"/>
        <v>OUT TIME</v>
      </c>
      <c r="B2071" s="56" t="str">
        <f t="shared" si="787"/>
        <v>ultimo</v>
      </c>
      <c r="C2071" s="55">
        <f t="shared" si="788"/>
        <v>1</v>
      </c>
      <c r="D2071" t="str">
        <f t="shared" si="788"/>
        <v>Bocas del Toro</v>
      </c>
      <c r="E2071" s="23">
        <f t="shared" si="771"/>
        <v>44144</v>
      </c>
      <c r="F2071" s="54">
        <f t="shared" si="772"/>
        <v>160</v>
      </c>
      <c r="G2071" cm="1">
        <f t="array" ref="G2071">+INDEX('Casos ACUM Prov'!$CK$3:$OM$16,'TODO PROVINCIA'!C2071+1,'TODO PROVINCIA'!F2071)</f>
        <v>0</v>
      </c>
      <c r="H2071">
        <f t="shared" si="789"/>
        <v>0</v>
      </c>
      <c r="I2071" cm="1">
        <f t="array" ref="I2071">+INDEX('Muertes-PROV'!$C$3:$GE$16,$C2071+1,$F2071)</f>
        <v>0</v>
      </c>
      <c r="J2071">
        <f t="shared" si="790"/>
        <v>0</v>
      </c>
      <c r="K2071" cm="1">
        <f t="array" ref="K2071">+INDEX('rECUPERA-prov'!$C$3:$LA$16,$C2071+1,$F2071)</f>
        <v>0</v>
      </c>
      <c r="L2071">
        <f t="shared" si="791"/>
        <v>0</v>
      </c>
      <c r="M2071">
        <f t="shared" si="773"/>
        <v>0</v>
      </c>
      <c r="N2071">
        <f t="shared" si="792"/>
        <v>0</v>
      </c>
      <c r="O2071" s="57">
        <f t="shared" si="774"/>
        <v>0</v>
      </c>
      <c r="P2071" s="57">
        <f t="shared" si="775"/>
        <v>0</v>
      </c>
      <c r="Q2071" s="57">
        <f t="shared" si="776"/>
        <v>0</v>
      </c>
      <c r="R2071" s="57">
        <f t="shared" si="777"/>
        <v>0</v>
      </c>
      <c r="S2071" s="57">
        <f t="shared" si="778"/>
        <v>0</v>
      </c>
      <c r="T2071" s="57">
        <f t="shared" si="779"/>
        <v>0</v>
      </c>
      <c r="U2071" s="57">
        <f t="shared" si="780"/>
        <v>0</v>
      </c>
      <c r="V2071" s="58">
        <f t="shared" si="781"/>
        <v>0</v>
      </c>
      <c r="W2071" s="58">
        <f t="shared" si="782"/>
        <v>0</v>
      </c>
      <c r="X2071" s="58">
        <f t="shared" si="783"/>
        <v>0</v>
      </c>
      <c r="Y2071" s="58">
        <f t="shared" si="784"/>
        <v>0</v>
      </c>
      <c r="Z2071">
        <f t="shared" si="793"/>
        <v>125461</v>
      </c>
    </row>
    <row r="2072" spans="1:26" x14ac:dyDescent="0.3">
      <c r="A2072" s="56" t="str">
        <f t="shared" si="770"/>
        <v>OUT TIME</v>
      </c>
      <c r="B2072" s="56" t="str">
        <f t="shared" si="787"/>
        <v>ultimo</v>
      </c>
      <c r="C2072" s="55">
        <f t="shared" si="788"/>
        <v>2</v>
      </c>
      <c r="D2072" t="str">
        <f t="shared" si="788"/>
        <v>Coclé</v>
      </c>
      <c r="E2072" s="23">
        <f t="shared" si="771"/>
        <v>44144</v>
      </c>
      <c r="F2072" s="54">
        <f t="shared" si="772"/>
        <v>160</v>
      </c>
      <c r="G2072" cm="1">
        <f t="array" ref="G2072">+INDEX('Casos ACUM Prov'!$CK$3:$OM$16,'TODO PROVINCIA'!C2072+1,'TODO PROVINCIA'!F2072)</f>
        <v>0</v>
      </c>
      <c r="H2072">
        <f t="shared" si="789"/>
        <v>0</v>
      </c>
      <c r="I2072" cm="1">
        <f t="array" ref="I2072">+INDEX('Muertes-PROV'!$C$3:$GE$16,$C2072+1,$F2072)</f>
        <v>0</v>
      </c>
      <c r="J2072">
        <f t="shared" si="790"/>
        <v>0</v>
      </c>
      <c r="K2072" cm="1">
        <f t="array" ref="K2072">+INDEX('rECUPERA-prov'!$C$3:$LA$16,$C2072+1,$F2072)</f>
        <v>0</v>
      </c>
      <c r="L2072">
        <f t="shared" si="791"/>
        <v>0</v>
      </c>
      <c r="M2072">
        <f t="shared" si="773"/>
        <v>0</v>
      </c>
      <c r="N2072">
        <f t="shared" si="792"/>
        <v>0</v>
      </c>
      <c r="O2072" s="57">
        <f t="shared" si="774"/>
        <v>0</v>
      </c>
      <c r="P2072" s="57">
        <f t="shared" si="775"/>
        <v>0</v>
      </c>
      <c r="Q2072" s="57">
        <f t="shared" si="776"/>
        <v>0</v>
      </c>
      <c r="R2072" s="57">
        <f t="shared" si="777"/>
        <v>0</v>
      </c>
      <c r="S2072" s="57">
        <f t="shared" si="778"/>
        <v>0</v>
      </c>
      <c r="T2072" s="57">
        <f t="shared" si="779"/>
        <v>0</v>
      </c>
      <c r="U2072" s="57">
        <f t="shared" si="780"/>
        <v>0</v>
      </c>
      <c r="V2072" s="58">
        <f t="shared" si="781"/>
        <v>0</v>
      </c>
      <c r="W2072" s="58">
        <f t="shared" si="782"/>
        <v>0</v>
      </c>
      <c r="X2072" s="58">
        <f t="shared" si="783"/>
        <v>0</v>
      </c>
      <c r="Y2072" s="58">
        <f t="shared" si="784"/>
        <v>0</v>
      </c>
      <c r="Z2072">
        <f t="shared" si="793"/>
        <v>416873</v>
      </c>
    </row>
    <row r="2073" spans="1:26" x14ac:dyDescent="0.3">
      <c r="A2073" s="56" t="str">
        <f t="shared" si="770"/>
        <v>OUT TIME</v>
      </c>
      <c r="B2073" s="56" t="str">
        <f t="shared" si="787"/>
        <v>ultimo</v>
      </c>
      <c r="C2073" s="55">
        <f t="shared" si="788"/>
        <v>3</v>
      </c>
      <c r="D2073" t="str">
        <f t="shared" si="788"/>
        <v>Colón</v>
      </c>
      <c r="E2073" s="23">
        <f t="shared" si="771"/>
        <v>44144</v>
      </c>
      <c r="F2073" s="54">
        <f t="shared" si="772"/>
        <v>160</v>
      </c>
      <c r="G2073" cm="1">
        <f t="array" ref="G2073">+INDEX('Casos ACUM Prov'!$CK$3:$OM$16,'TODO PROVINCIA'!C2073+1,'TODO PROVINCIA'!F2073)</f>
        <v>0</v>
      </c>
      <c r="H2073">
        <f t="shared" si="789"/>
        <v>0</v>
      </c>
      <c r="I2073" cm="1">
        <f t="array" ref="I2073">+INDEX('Muertes-PROV'!$C$3:$GE$16,$C2073+1,$F2073)</f>
        <v>0</v>
      </c>
      <c r="J2073">
        <f t="shared" si="790"/>
        <v>0</v>
      </c>
      <c r="K2073" cm="1">
        <f t="array" ref="K2073">+INDEX('rECUPERA-prov'!$C$3:$LA$16,$C2073+1,$F2073)</f>
        <v>0</v>
      </c>
      <c r="L2073">
        <f t="shared" si="791"/>
        <v>0</v>
      </c>
      <c r="M2073">
        <f t="shared" si="773"/>
        <v>0</v>
      </c>
      <c r="N2073">
        <f t="shared" si="792"/>
        <v>0</v>
      </c>
      <c r="O2073" s="57">
        <f t="shared" si="774"/>
        <v>0</v>
      </c>
      <c r="P2073" s="57">
        <f t="shared" si="775"/>
        <v>0</v>
      </c>
      <c r="Q2073" s="57">
        <f t="shared" si="776"/>
        <v>0</v>
      </c>
      <c r="R2073" s="57">
        <f t="shared" si="777"/>
        <v>0</v>
      </c>
      <c r="S2073" s="57">
        <f t="shared" si="778"/>
        <v>0</v>
      </c>
      <c r="T2073" s="57">
        <f t="shared" si="779"/>
        <v>0</v>
      </c>
      <c r="U2073" s="57">
        <f t="shared" si="780"/>
        <v>0</v>
      </c>
      <c r="V2073" s="58">
        <f t="shared" si="781"/>
        <v>0</v>
      </c>
      <c r="W2073" s="58">
        <f t="shared" si="782"/>
        <v>0</v>
      </c>
      <c r="X2073" s="58">
        <f t="shared" si="783"/>
        <v>0</v>
      </c>
      <c r="Y2073" s="58">
        <f t="shared" si="784"/>
        <v>0</v>
      </c>
      <c r="Z2073">
        <f t="shared" si="793"/>
        <v>233708</v>
      </c>
    </row>
    <row r="2074" spans="1:26" x14ac:dyDescent="0.3">
      <c r="A2074" s="56" t="str">
        <f t="shared" si="770"/>
        <v>OUT TIME</v>
      </c>
      <c r="B2074" s="56" t="str">
        <f t="shared" si="787"/>
        <v>ultimo</v>
      </c>
      <c r="C2074" s="55">
        <f t="shared" si="788"/>
        <v>4</v>
      </c>
      <c r="D2074" t="str">
        <f t="shared" si="788"/>
        <v>Chiriquí</v>
      </c>
      <c r="E2074" s="23">
        <f t="shared" si="771"/>
        <v>44144</v>
      </c>
      <c r="F2074" s="54">
        <f t="shared" si="772"/>
        <v>160</v>
      </c>
      <c r="G2074" cm="1">
        <f t="array" ref="G2074">+INDEX('Casos ACUM Prov'!$CK$3:$OM$16,'TODO PROVINCIA'!C2074+1,'TODO PROVINCIA'!F2074)</f>
        <v>0</v>
      </c>
      <c r="H2074">
        <f t="shared" si="789"/>
        <v>0</v>
      </c>
      <c r="I2074" cm="1">
        <f t="array" ref="I2074">+INDEX('Muertes-PROV'!$C$3:$GE$16,$C2074+1,$F2074)</f>
        <v>0</v>
      </c>
      <c r="J2074">
        <f t="shared" si="790"/>
        <v>0</v>
      </c>
      <c r="K2074" cm="1">
        <f t="array" ref="K2074">+INDEX('rECUPERA-prov'!$C$3:$LA$16,$C2074+1,$F2074)</f>
        <v>0</v>
      </c>
      <c r="L2074">
        <f t="shared" si="791"/>
        <v>0</v>
      </c>
      <c r="M2074">
        <f t="shared" si="773"/>
        <v>0</v>
      </c>
      <c r="N2074">
        <f t="shared" si="792"/>
        <v>0</v>
      </c>
      <c r="O2074" s="57">
        <f t="shared" si="774"/>
        <v>0</v>
      </c>
      <c r="P2074" s="57">
        <f t="shared" si="775"/>
        <v>0</v>
      </c>
      <c r="Q2074" s="57">
        <f t="shared" si="776"/>
        <v>0</v>
      </c>
      <c r="R2074" s="57">
        <f t="shared" si="777"/>
        <v>0</v>
      </c>
      <c r="S2074" s="57">
        <f t="shared" si="778"/>
        <v>0</v>
      </c>
      <c r="T2074" s="57">
        <f t="shared" si="779"/>
        <v>0</v>
      </c>
      <c r="U2074" s="57">
        <f t="shared" si="780"/>
        <v>0</v>
      </c>
      <c r="V2074" s="58">
        <f t="shared" si="781"/>
        <v>0</v>
      </c>
      <c r="W2074" s="58">
        <f t="shared" si="782"/>
        <v>0</v>
      </c>
      <c r="X2074" s="58">
        <f t="shared" si="783"/>
        <v>0</v>
      </c>
      <c r="Y2074" s="58">
        <f t="shared" si="784"/>
        <v>0</v>
      </c>
      <c r="Z2074">
        <f t="shared" si="793"/>
        <v>241928</v>
      </c>
    </row>
    <row r="2075" spans="1:26" x14ac:dyDescent="0.3">
      <c r="A2075" s="56" t="str">
        <f t="shared" si="770"/>
        <v>OUT TIME</v>
      </c>
      <c r="B2075" s="56" t="str">
        <f t="shared" si="787"/>
        <v>ultimo</v>
      </c>
      <c r="C2075" s="55">
        <f t="shared" si="788"/>
        <v>5</v>
      </c>
      <c r="D2075" t="str">
        <f t="shared" si="788"/>
        <v>Darién</v>
      </c>
      <c r="E2075" s="23">
        <f t="shared" si="771"/>
        <v>44144</v>
      </c>
      <c r="F2075" s="54">
        <f t="shared" si="772"/>
        <v>160</v>
      </c>
      <c r="G2075" cm="1">
        <f t="array" ref="G2075">+INDEX('Casos ACUM Prov'!$CK$3:$OM$16,'TODO PROVINCIA'!C2075+1,'TODO PROVINCIA'!F2075)</f>
        <v>0</v>
      </c>
      <c r="H2075">
        <f t="shared" si="789"/>
        <v>0</v>
      </c>
      <c r="I2075" cm="1">
        <f t="array" ref="I2075">+INDEX('Muertes-PROV'!$C$3:$GE$16,$C2075+1,$F2075)</f>
        <v>0</v>
      </c>
      <c r="J2075">
        <f t="shared" si="790"/>
        <v>0</v>
      </c>
      <c r="K2075" cm="1">
        <f t="array" ref="K2075">+INDEX('rECUPERA-prov'!$C$3:$LA$16,$C2075+1,$F2075)</f>
        <v>0</v>
      </c>
      <c r="L2075">
        <f t="shared" si="791"/>
        <v>0</v>
      </c>
      <c r="M2075">
        <f t="shared" si="773"/>
        <v>0</v>
      </c>
      <c r="N2075">
        <f t="shared" si="792"/>
        <v>0</v>
      </c>
      <c r="O2075" s="57">
        <f t="shared" si="774"/>
        <v>0</v>
      </c>
      <c r="P2075" s="57">
        <f t="shared" si="775"/>
        <v>0</v>
      </c>
      <c r="Q2075" s="57">
        <f t="shared" si="776"/>
        <v>0</v>
      </c>
      <c r="R2075" s="57">
        <f t="shared" si="777"/>
        <v>0</v>
      </c>
      <c r="S2075" s="57">
        <f t="shared" si="778"/>
        <v>0</v>
      </c>
      <c r="T2075" s="57">
        <f t="shared" si="779"/>
        <v>0</v>
      </c>
      <c r="U2075" s="57">
        <f t="shared" si="780"/>
        <v>0</v>
      </c>
      <c r="V2075" s="58">
        <f t="shared" si="781"/>
        <v>0</v>
      </c>
      <c r="W2075" s="58">
        <f t="shared" si="782"/>
        <v>0</v>
      </c>
      <c r="X2075" s="58">
        <f t="shared" si="783"/>
        <v>0</v>
      </c>
      <c r="Y2075" s="58">
        <f t="shared" si="784"/>
        <v>0</v>
      </c>
      <c r="Z2075">
        <f t="shared" si="793"/>
        <v>10001</v>
      </c>
    </row>
    <row r="2076" spans="1:26" x14ac:dyDescent="0.3">
      <c r="A2076" s="56" t="str">
        <f t="shared" si="770"/>
        <v>OUT TIME</v>
      </c>
      <c r="B2076" s="56" t="str">
        <f t="shared" si="787"/>
        <v>ultimo</v>
      </c>
      <c r="C2076" s="55">
        <f t="shared" ref="C2076:D2091" si="794">+C2063</f>
        <v>6</v>
      </c>
      <c r="D2076" t="str">
        <f t="shared" si="794"/>
        <v>Herrera</v>
      </c>
      <c r="E2076" s="23">
        <f t="shared" si="771"/>
        <v>44144</v>
      </c>
      <c r="F2076" s="54">
        <f t="shared" si="772"/>
        <v>160</v>
      </c>
      <c r="G2076" cm="1">
        <f t="array" ref="G2076">+INDEX('Casos ACUM Prov'!$CK$3:$OM$16,'TODO PROVINCIA'!C2076+1,'TODO PROVINCIA'!F2076)</f>
        <v>0</v>
      </c>
      <c r="H2076">
        <f t="shared" si="789"/>
        <v>0</v>
      </c>
      <c r="I2076" cm="1">
        <f t="array" ref="I2076">+INDEX('Muertes-PROV'!$C$3:$GE$16,$C2076+1,$F2076)</f>
        <v>0</v>
      </c>
      <c r="J2076">
        <f t="shared" si="790"/>
        <v>0</v>
      </c>
      <c r="K2076" cm="1">
        <f t="array" ref="K2076">+INDEX('rECUPERA-prov'!$C$3:$LA$16,$C2076+1,$F2076)</f>
        <v>0</v>
      </c>
      <c r="L2076">
        <f t="shared" si="791"/>
        <v>0</v>
      </c>
      <c r="M2076">
        <f t="shared" si="773"/>
        <v>0</v>
      </c>
      <c r="N2076">
        <f t="shared" si="792"/>
        <v>0</v>
      </c>
      <c r="O2076" s="57">
        <f t="shared" si="774"/>
        <v>0</v>
      </c>
      <c r="P2076" s="57">
        <f t="shared" si="775"/>
        <v>0</v>
      </c>
      <c r="Q2076" s="57">
        <f t="shared" si="776"/>
        <v>0</v>
      </c>
      <c r="R2076" s="57">
        <f t="shared" si="777"/>
        <v>0</v>
      </c>
      <c r="S2076" s="57">
        <f t="shared" si="778"/>
        <v>0</v>
      </c>
      <c r="T2076" s="57">
        <f t="shared" si="779"/>
        <v>0</v>
      </c>
      <c r="U2076" s="57">
        <f t="shared" si="780"/>
        <v>0</v>
      </c>
      <c r="V2076" s="58">
        <f t="shared" si="781"/>
        <v>0</v>
      </c>
      <c r="W2076" s="58">
        <f t="shared" si="782"/>
        <v>0</v>
      </c>
      <c r="X2076" s="58">
        <f t="shared" si="783"/>
        <v>0</v>
      </c>
      <c r="Y2076" s="58">
        <f t="shared" si="784"/>
        <v>0</v>
      </c>
      <c r="Z2076">
        <f t="shared" si="793"/>
        <v>33109</v>
      </c>
    </row>
    <row r="2077" spans="1:26" x14ac:dyDescent="0.3">
      <c r="A2077" s="56" t="str">
        <f t="shared" ref="A2077:A2140" si="795">+IFERROR(IF(AND(G2077=0,K2077=0,I2077=0),"OUT TIME","ON"),"OUT TIME")</f>
        <v>OUT TIME</v>
      </c>
      <c r="B2077" s="56" t="str">
        <f t="shared" si="787"/>
        <v>ultimo</v>
      </c>
      <c r="C2077" s="55">
        <f t="shared" si="794"/>
        <v>7</v>
      </c>
      <c r="D2077" t="str">
        <f t="shared" si="794"/>
        <v>Los Santos</v>
      </c>
      <c r="E2077" s="23">
        <f t="shared" ref="E2077:E2140" si="796">+IF(C2077=1,E2076+1,E2076)</f>
        <v>44144</v>
      </c>
      <c r="F2077" s="54">
        <f t="shared" ref="F2077:F2140" si="797">+IF(C2077=1,F2076+1,F2076)</f>
        <v>160</v>
      </c>
      <c r="G2077" cm="1">
        <f t="array" ref="G2077">+INDEX('Casos ACUM Prov'!$CK$3:$OM$16,'TODO PROVINCIA'!C2077+1,'TODO PROVINCIA'!F2077)</f>
        <v>0</v>
      </c>
      <c r="H2077">
        <f t="shared" si="789"/>
        <v>0</v>
      </c>
      <c r="I2077" cm="1">
        <f t="array" ref="I2077">+INDEX('Muertes-PROV'!$C$3:$GE$16,$C2077+1,$F2077)</f>
        <v>0</v>
      </c>
      <c r="J2077">
        <f t="shared" si="790"/>
        <v>0</v>
      </c>
      <c r="K2077" cm="1">
        <f t="array" ref="K2077">+INDEX('rECUPERA-prov'!$C$3:$LA$16,$C2077+1,$F2077)</f>
        <v>0</v>
      </c>
      <c r="L2077">
        <f t="shared" si="791"/>
        <v>0</v>
      </c>
      <c r="M2077">
        <f t="shared" ref="M2077:M2140" si="798">+G2077-I2077-K2077</f>
        <v>0</v>
      </c>
      <c r="N2077">
        <f t="shared" si="792"/>
        <v>0</v>
      </c>
      <c r="O2077" s="57">
        <f t="shared" ref="O2077:O2140" si="799">+IFERROR(I2077/G2077,0)</f>
        <v>0</v>
      </c>
      <c r="P2077" s="57">
        <f t="shared" ref="P2077:P2140" si="800">+IFERROR(K2077/G2077,0)</f>
        <v>0</v>
      </c>
      <c r="Q2077" s="57">
        <f t="shared" ref="Q2077:Q2140" si="801">+IFERROR(M2077/G2077,0)</f>
        <v>0</v>
      </c>
      <c r="R2077" s="57">
        <f t="shared" ref="R2077:R2140" si="802">+IFERROR(H2077/G2077,0)</f>
        <v>0</v>
      </c>
      <c r="S2077" s="57">
        <f t="shared" ref="S2077:S2140" si="803">+IFERROR(J2077/I2077,0)</f>
        <v>0</v>
      </c>
      <c r="T2077" s="57">
        <f t="shared" ref="T2077:T2140" si="804">+IFERROR(L2077/K2077,0)</f>
        <v>0</v>
      </c>
      <c r="U2077" s="57">
        <f t="shared" ref="U2077:U2140" si="805">+IFERROR(N2077/M2077,0)</f>
        <v>0</v>
      </c>
      <c r="V2077" s="58">
        <f t="shared" ref="V2077:V2140" si="806">+G2077/($Z2077/1000000)</f>
        <v>0</v>
      </c>
      <c r="W2077" s="58">
        <f t="shared" ref="W2077:W2140" si="807">+I2077/($Z2077/1000000)</f>
        <v>0</v>
      </c>
      <c r="X2077" s="58">
        <f t="shared" ref="X2077:X2140" si="808">+K2077/($Z2077/1000000)</f>
        <v>0</v>
      </c>
      <c r="Y2077" s="58">
        <f t="shared" ref="Y2077:Y2140" si="809">+M2077/($Z2077/1000000)</f>
        <v>0</v>
      </c>
      <c r="Z2077">
        <f t="shared" si="793"/>
        <v>156747</v>
      </c>
    </row>
    <row r="2078" spans="1:26" x14ac:dyDescent="0.3">
      <c r="A2078" s="56" t="str">
        <f t="shared" si="795"/>
        <v>OUT TIME</v>
      </c>
      <c r="B2078" s="56" t="str">
        <f t="shared" si="787"/>
        <v>ultimo</v>
      </c>
      <c r="C2078" s="55">
        <f t="shared" si="794"/>
        <v>8</v>
      </c>
      <c r="D2078" t="str">
        <f t="shared" si="794"/>
        <v>Panamá</v>
      </c>
      <c r="E2078" s="23">
        <f t="shared" si="796"/>
        <v>44144</v>
      </c>
      <c r="F2078" s="54">
        <f t="shared" si="797"/>
        <v>160</v>
      </c>
      <c r="G2078" cm="1">
        <f t="array" ref="G2078">+INDEX('Casos ACUM Prov'!$CK$3:$OM$16,'TODO PROVINCIA'!C2078+1,'TODO PROVINCIA'!F2078)</f>
        <v>0</v>
      </c>
      <c r="H2078">
        <f t="shared" si="789"/>
        <v>0</v>
      </c>
      <c r="I2078" cm="1">
        <f t="array" ref="I2078">+INDEX('Muertes-PROV'!$C$3:$GE$16,$C2078+1,$F2078)</f>
        <v>0</v>
      </c>
      <c r="J2078">
        <f t="shared" si="790"/>
        <v>0</v>
      </c>
      <c r="K2078" cm="1">
        <f t="array" ref="K2078">+INDEX('rECUPERA-prov'!$C$3:$LA$16,$C2078+1,$F2078)</f>
        <v>0</v>
      </c>
      <c r="L2078">
        <f t="shared" si="791"/>
        <v>0</v>
      </c>
      <c r="M2078">
        <f t="shared" si="798"/>
        <v>0</v>
      </c>
      <c r="N2078">
        <f t="shared" si="792"/>
        <v>0</v>
      </c>
      <c r="O2078" s="57">
        <f t="shared" si="799"/>
        <v>0</v>
      </c>
      <c r="P2078" s="57">
        <f t="shared" si="800"/>
        <v>0</v>
      </c>
      <c r="Q2078" s="57">
        <f t="shared" si="801"/>
        <v>0</v>
      </c>
      <c r="R2078" s="57">
        <f t="shared" si="802"/>
        <v>0</v>
      </c>
      <c r="S2078" s="57">
        <f t="shared" si="803"/>
        <v>0</v>
      </c>
      <c r="T2078" s="57">
        <f t="shared" si="804"/>
        <v>0</v>
      </c>
      <c r="U2078" s="57">
        <f t="shared" si="805"/>
        <v>0</v>
      </c>
      <c r="V2078" s="58">
        <f t="shared" si="806"/>
        <v>0</v>
      </c>
      <c r="W2078" s="58">
        <f t="shared" si="807"/>
        <v>0</v>
      </c>
      <c r="X2078" s="58">
        <f t="shared" si="808"/>
        <v>0</v>
      </c>
      <c r="Y2078" s="58">
        <f t="shared" si="809"/>
        <v>0</v>
      </c>
      <c r="Z2078">
        <f t="shared" si="793"/>
        <v>109955</v>
      </c>
    </row>
    <row r="2079" spans="1:26" x14ac:dyDescent="0.3">
      <c r="A2079" s="56" t="str">
        <f t="shared" si="795"/>
        <v>OUT TIME</v>
      </c>
      <c r="B2079" s="56" t="str">
        <f t="shared" si="787"/>
        <v>ultimo</v>
      </c>
      <c r="C2079" s="55">
        <f t="shared" si="794"/>
        <v>9</v>
      </c>
      <c r="D2079" t="str">
        <f t="shared" si="794"/>
        <v>Veraguas</v>
      </c>
      <c r="E2079" s="23">
        <f t="shared" si="796"/>
        <v>44144</v>
      </c>
      <c r="F2079" s="54">
        <f t="shared" si="797"/>
        <v>160</v>
      </c>
      <c r="G2079" cm="1">
        <f t="array" ref="G2079">+INDEX('Casos ACUM Prov'!$CK$3:$OM$16,'TODO PROVINCIA'!C2079+1,'TODO PROVINCIA'!F2079)</f>
        <v>0</v>
      </c>
      <c r="H2079">
        <f t="shared" si="789"/>
        <v>0</v>
      </c>
      <c r="I2079" cm="1">
        <f t="array" ref="I2079">+INDEX('Muertes-PROV'!$C$3:$GE$16,$C2079+1,$F2079)</f>
        <v>0</v>
      </c>
      <c r="J2079">
        <f t="shared" si="790"/>
        <v>0</v>
      </c>
      <c r="K2079" cm="1">
        <f t="array" ref="K2079">+INDEX('rECUPERA-prov'!$C$3:$LA$16,$C2079+1,$F2079)</f>
        <v>0</v>
      </c>
      <c r="L2079">
        <f t="shared" si="791"/>
        <v>0</v>
      </c>
      <c r="M2079">
        <f t="shared" si="798"/>
        <v>0</v>
      </c>
      <c r="N2079">
        <f t="shared" si="792"/>
        <v>0</v>
      </c>
      <c r="O2079" s="57">
        <f t="shared" si="799"/>
        <v>0</v>
      </c>
      <c r="P2079" s="57">
        <f t="shared" si="800"/>
        <v>0</v>
      </c>
      <c r="Q2079" s="57">
        <f t="shared" si="801"/>
        <v>0</v>
      </c>
      <c r="R2079" s="57">
        <f t="shared" si="802"/>
        <v>0</v>
      </c>
      <c r="S2079" s="57">
        <f t="shared" si="803"/>
        <v>0</v>
      </c>
      <c r="T2079" s="57">
        <f t="shared" si="804"/>
        <v>0</v>
      </c>
      <c r="U2079" s="57">
        <f t="shared" si="805"/>
        <v>0</v>
      </c>
      <c r="V2079" s="58">
        <f t="shared" si="806"/>
        <v>0</v>
      </c>
      <c r="W2079" s="58">
        <f t="shared" si="807"/>
        <v>0</v>
      </c>
      <c r="X2079" s="58">
        <f t="shared" si="808"/>
        <v>0</v>
      </c>
      <c r="Y2079" s="58">
        <f t="shared" si="809"/>
        <v>0</v>
      </c>
      <c r="Z2079">
        <f t="shared" si="793"/>
        <v>109955</v>
      </c>
    </row>
    <row r="2080" spans="1:26" x14ac:dyDescent="0.3">
      <c r="A2080" s="56" t="str">
        <f t="shared" si="795"/>
        <v>OUT TIME</v>
      </c>
      <c r="B2080" s="56" t="str">
        <f t="shared" si="787"/>
        <v>ultimo</v>
      </c>
      <c r="C2080" s="55">
        <f t="shared" si="794"/>
        <v>10</v>
      </c>
      <c r="D2080" t="str">
        <f t="shared" si="794"/>
        <v>Comarca Kuna Yala</v>
      </c>
      <c r="E2080" s="23">
        <f t="shared" si="796"/>
        <v>44144</v>
      </c>
      <c r="F2080" s="54">
        <f t="shared" si="797"/>
        <v>160</v>
      </c>
      <c r="G2080" cm="1">
        <f t="array" ref="G2080">+INDEX('Casos ACUM Prov'!$CK$3:$OM$16,'TODO PROVINCIA'!C2080+1,'TODO PROVINCIA'!F2080)</f>
        <v>0</v>
      </c>
      <c r="H2080">
        <f t="shared" si="789"/>
        <v>0</v>
      </c>
      <c r="I2080" cm="1">
        <f t="array" ref="I2080">+INDEX('Muertes-PROV'!$C$3:$GE$16,$C2080+1,$F2080)</f>
        <v>0</v>
      </c>
      <c r="J2080">
        <f t="shared" si="790"/>
        <v>0</v>
      </c>
      <c r="K2080" cm="1">
        <f t="array" ref="K2080">+INDEX('rECUPERA-prov'!$C$3:$LA$16,$C2080+1,$F2080)</f>
        <v>0</v>
      </c>
      <c r="L2080">
        <f t="shared" si="791"/>
        <v>0</v>
      </c>
      <c r="M2080">
        <f t="shared" si="798"/>
        <v>0</v>
      </c>
      <c r="N2080">
        <f t="shared" si="792"/>
        <v>0</v>
      </c>
      <c r="O2080" s="57">
        <f t="shared" si="799"/>
        <v>0</v>
      </c>
      <c r="P2080" s="57">
        <f t="shared" si="800"/>
        <v>0</v>
      </c>
      <c r="Q2080" s="57">
        <f t="shared" si="801"/>
        <v>0</v>
      </c>
      <c r="R2080" s="57">
        <f t="shared" si="802"/>
        <v>0</v>
      </c>
      <c r="S2080" s="57">
        <f t="shared" si="803"/>
        <v>0</v>
      </c>
      <c r="T2080" s="57">
        <f t="shared" si="804"/>
        <v>0</v>
      </c>
      <c r="U2080" s="57">
        <f t="shared" si="805"/>
        <v>0</v>
      </c>
      <c r="V2080" s="58">
        <f t="shared" si="806"/>
        <v>0</v>
      </c>
      <c r="W2080" s="58">
        <f t="shared" si="807"/>
        <v>0</v>
      </c>
      <c r="X2080" s="58">
        <f t="shared" si="808"/>
        <v>0</v>
      </c>
      <c r="Y2080" s="58">
        <f t="shared" si="809"/>
        <v>0</v>
      </c>
      <c r="Z2080">
        <f t="shared" si="793"/>
        <v>89592</v>
      </c>
    </row>
    <row r="2081" spans="1:26" x14ac:dyDescent="0.3">
      <c r="A2081" s="56" t="str">
        <f t="shared" si="795"/>
        <v>OUT TIME</v>
      </c>
      <c r="B2081" s="56" t="str">
        <f t="shared" si="787"/>
        <v>ultimo</v>
      </c>
      <c r="C2081" s="55">
        <f t="shared" si="794"/>
        <v>11</v>
      </c>
      <c r="D2081" t="str">
        <f t="shared" si="794"/>
        <v>Comarca Emberá Wounaán</v>
      </c>
      <c r="E2081" s="23">
        <f t="shared" si="796"/>
        <v>44144</v>
      </c>
      <c r="F2081" s="54">
        <f t="shared" si="797"/>
        <v>160</v>
      </c>
      <c r="G2081" cm="1">
        <f t="array" ref="G2081">+INDEX('Casos ACUM Prov'!$CK$3:$OM$16,'TODO PROVINCIA'!C2081+1,'TODO PROVINCIA'!F2081)</f>
        <v>0</v>
      </c>
      <c r="H2081">
        <f t="shared" si="789"/>
        <v>0</v>
      </c>
      <c r="I2081" cm="1">
        <f t="array" ref="I2081">+INDEX('Muertes-PROV'!$C$3:$GE$16,$C2081+1,$F2081)</f>
        <v>0</v>
      </c>
      <c r="J2081">
        <f t="shared" si="790"/>
        <v>0</v>
      </c>
      <c r="K2081" cm="1">
        <f t="array" ref="K2081">+INDEX('rECUPERA-prov'!$C$3:$LA$16,$C2081+1,$F2081)</f>
        <v>0</v>
      </c>
      <c r="L2081">
        <f t="shared" si="791"/>
        <v>0</v>
      </c>
      <c r="M2081">
        <f t="shared" si="798"/>
        <v>0</v>
      </c>
      <c r="N2081">
        <f t="shared" si="792"/>
        <v>0</v>
      </c>
      <c r="O2081" s="57">
        <f t="shared" si="799"/>
        <v>0</v>
      </c>
      <c r="P2081" s="57">
        <f t="shared" si="800"/>
        <v>0</v>
      </c>
      <c r="Q2081" s="57">
        <f t="shared" si="801"/>
        <v>0</v>
      </c>
      <c r="R2081" s="57">
        <f t="shared" si="802"/>
        <v>0</v>
      </c>
      <c r="S2081" s="57">
        <f t="shared" si="803"/>
        <v>0</v>
      </c>
      <c r="T2081" s="57">
        <f t="shared" si="804"/>
        <v>0</v>
      </c>
      <c r="U2081" s="57">
        <f t="shared" si="805"/>
        <v>0</v>
      </c>
      <c r="V2081" s="58">
        <f t="shared" si="806"/>
        <v>0</v>
      </c>
      <c r="W2081" s="58">
        <f t="shared" si="807"/>
        <v>0</v>
      </c>
      <c r="X2081" s="58">
        <f t="shared" si="808"/>
        <v>0</v>
      </c>
      <c r="Y2081" s="58">
        <f t="shared" si="809"/>
        <v>0</v>
      </c>
      <c r="Z2081">
        <f t="shared" si="793"/>
        <v>1249032</v>
      </c>
    </row>
    <row r="2082" spans="1:26" x14ac:dyDescent="0.3">
      <c r="A2082" s="56" t="str">
        <f t="shared" si="795"/>
        <v>OUT TIME</v>
      </c>
      <c r="B2082" s="56" t="str">
        <f t="shared" si="787"/>
        <v>ultimo</v>
      </c>
      <c r="C2082" s="55">
        <f t="shared" si="794"/>
        <v>12</v>
      </c>
      <c r="D2082" t="str">
        <f t="shared" si="794"/>
        <v>Comarca Ngäbe Buglé</v>
      </c>
      <c r="E2082" s="23">
        <f t="shared" si="796"/>
        <v>44144</v>
      </c>
      <c r="F2082" s="54">
        <f t="shared" si="797"/>
        <v>160</v>
      </c>
      <c r="G2082" cm="1">
        <f t="array" ref="G2082">+INDEX('Casos ACUM Prov'!$CK$3:$OM$16,'TODO PROVINCIA'!C2082+1,'TODO PROVINCIA'!F2082)</f>
        <v>0</v>
      </c>
      <c r="H2082">
        <f t="shared" si="789"/>
        <v>0</v>
      </c>
      <c r="I2082" cm="1">
        <f t="array" ref="I2082">+INDEX('Muertes-PROV'!$C$3:$GE$16,$C2082+1,$F2082)</f>
        <v>0</v>
      </c>
      <c r="J2082">
        <f t="shared" si="790"/>
        <v>0</v>
      </c>
      <c r="K2082" cm="1">
        <f t="array" ref="K2082">+INDEX('rECUPERA-prov'!$C$3:$LA$16,$C2082+1,$F2082)</f>
        <v>0</v>
      </c>
      <c r="L2082">
        <f t="shared" si="791"/>
        <v>0</v>
      </c>
      <c r="M2082">
        <f t="shared" si="798"/>
        <v>0</v>
      </c>
      <c r="N2082">
        <f t="shared" si="792"/>
        <v>0</v>
      </c>
      <c r="O2082" s="57">
        <f t="shared" si="799"/>
        <v>0</v>
      </c>
      <c r="P2082" s="57">
        <f t="shared" si="800"/>
        <v>0</v>
      </c>
      <c r="Q2082" s="57">
        <f t="shared" si="801"/>
        <v>0</v>
      </c>
      <c r="R2082" s="57">
        <f t="shared" si="802"/>
        <v>0</v>
      </c>
      <c r="S2082" s="57">
        <f t="shared" si="803"/>
        <v>0</v>
      </c>
      <c r="T2082" s="57">
        <f t="shared" si="804"/>
        <v>0</v>
      </c>
      <c r="U2082" s="57">
        <f t="shared" si="805"/>
        <v>0</v>
      </c>
      <c r="V2082" s="58">
        <f t="shared" si="806"/>
        <v>0</v>
      </c>
      <c r="W2082" s="58">
        <f t="shared" si="807"/>
        <v>0</v>
      </c>
      <c r="X2082" s="58">
        <f t="shared" si="808"/>
        <v>0</v>
      </c>
      <c r="Y2082" s="58">
        <f t="shared" si="809"/>
        <v>0</v>
      </c>
      <c r="Z2082">
        <f t="shared" si="793"/>
        <v>464038</v>
      </c>
    </row>
    <row r="2083" spans="1:26" x14ac:dyDescent="0.3">
      <c r="A2083" s="56" t="str">
        <f t="shared" si="795"/>
        <v>OUT TIME</v>
      </c>
      <c r="B2083" s="56" t="str">
        <f t="shared" si="787"/>
        <v>ultimo</v>
      </c>
      <c r="C2083" s="55">
        <f t="shared" si="794"/>
        <v>13</v>
      </c>
      <c r="D2083" t="str">
        <f t="shared" si="794"/>
        <v>Panamá Oeste</v>
      </c>
      <c r="E2083" s="23">
        <f t="shared" si="796"/>
        <v>44144</v>
      </c>
      <c r="F2083" s="54">
        <f t="shared" si="797"/>
        <v>160</v>
      </c>
      <c r="G2083" cm="1">
        <f t="array" ref="G2083">+INDEX('Casos ACUM Prov'!$CK$3:$OM$16,'TODO PROVINCIA'!C2083+1,'TODO PROVINCIA'!F2083)</f>
        <v>0</v>
      </c>
      <c r="H2083">
        <f t="shared" si="789"/>
        <v>0</v>
      </c>
      <c r="I2083" cm="1">
        <f t="array" ref="I2083">+INDEX('Muertes-PROV'!$C$3:$GE$16,$C2083+1,$F2083)</f>
        <v>0</v>
      </c>
      <c r="J2083">
        <f t="shared" si="790"/>
        <v>0</v>
      </c>
      <c r="K2083" cm="1">
        <f t="array" ref="K2083">+INDEX('rECUPERA-prov'!$C$3:$LA$16,$C2083+1,$F2083)</f>
        <v>0</v>
      </c>
      <c r="L2083">
        <f t="shared" si="791"/>
        <v>0</v>
      </c>
      <c r="M2083">
        <f t="shared" si="798"/>
        <v>0</v>
      </c>
      <c r="N2083">
        <f t="shared" si="792"/>
        <v>0</v>
      </c>
      <c r="O2083" s="57">
        <f t="shared" si="799"/>
        <v>0</v>
      </c>
      <c r="P2083" s="57">
        <f t="shared" si="800"/>
        <v>0</v>
      </c>
      <c r="Q2083" s="57">
        <f t="shared" si="801"/>
        <v>0</v>
      </c>
      <c r="R2083" s="57">
        <f t="shared" si="802"/>
        <v>0</v>
      </c>
      <c r="S2083" s="57">
        <f t="shared" si="803"/>
        <v>0</v>
      </c>
      <c r="T2083" s="57">
        <f t="shared" si="804"/>
        <v>0</v>
      </c>
      <c r="U2083" s="57">
        <f t="shared" si="805"/>
        <v>0</v>
      </c>
      <c r="V2083" s="58">
        <f t="shared" si="806"/>
        <v>0</v>
      </c>
      <c r="W2083" s="58">
        <f t="shared" si="807"/>
        <v>0</v>
      </c>
      <c r="X2083" s="58">
        <f t="shared" si="808"/>
        <v>0</v>
      </c>
      <c r="Y2083" s="58">
        <f t="shared" si="809"/>
        <v>0</v>
      </c>
      <c r="Z2083">
        <f t="shared" si="793"/>
        <v>226991</v>
      </c>
    </row>
    <row r="2084" spans="1:26" x14ac:dyDescent="0.3">
      <c r="A2084" s="56" t="str">
        <f t="shared" si="795"/>
        <v>OUT TIME</v>
      </c>
      <c r="B2084" s="56" t="str">
        <f t="shared" si="787"/>
        <v>ultimo</v>
      </c>
      <c r="C2084" s="55">
        <f t="shared" si="794"/>
        <v>1</v>
      </c>
      <c r="D2084" t="str">
        <f t="shared" si="794"/>
        <v>Bocas del Toro</v>
      </c>
      <c r="E2084" s="23">
        <f t="shared" si="796"/>
        <v>44145</v>
      </c>
      <c r="F2084" s="54">
        <f t="shared" si="797"/>
        <v>161</v>
      </c>
      <c r="G2084" cm="1">
        <f t="array" ref="G2084">+INDEX('Casos ACUM Prov'!$CK$3:$OM$16,'TODO PROVINCIA'!C2084+1,'TODO PROVINCIA'!F2084)</f>
        <v>0</v>
      </c>
      <c r="H2084">
        <f t="shared" si="789"/>
        <v>0</v>
      </c>
      <c r="I2084" cm="1">
        <f t="array" ref="I2084">+INDEX('Muertes-PROV'!$C$3:$GE$16,$C2084+1,$F2084)</f>
        <v>0</v>
      </c>
      <c r="J2084">
        <f t="shared" si="790"/>
        <v>0</v>
      </c>
      <c r="K2084" cm="1">
        <f t="array" ref="K2084">+INDEX('rECUPERA-prov'!$C$3:$LA$16,$C2084+1,$F2084)</f>
        <v>0</v>
      </c>
      <c r="L2084">
        <f t="shared" si="791"/>
        <v>0</v>
      </c>
      <c r="M2084">
        <f t="shared" si="798"/>
        <v>0</v>
      </c>
      <c r="N2084">
        <f t="shared" si="792"/>
        <v>0</v>
      </c>
      <c r="O2084" s="57">
        <f t="shared" si="799"/>
        <v>0</v>
      </c>
      <c r="P2084" s="57">
        <f t="shared" si="800"/>
        <v>0</v>
      </c>
      <c r="Q2084" s="57">
        <f t="shared" si="801"/>
        <v>0</v>
      </c>
      <c r="R2084" s="57">
        <f t="shared" si="802"/>
        <v>0</v>
      </c>
      <c r="S2084" s="57">
        <f t="shared" si="803"/>
        <v>0</v>
      </c>
      <c r="T2084" s="57">
        <f t="shared" si="804"/>
        <v>0</v>
      </c>
      <c r="U2084" s="57">
        <f t="shared" si="805"/>
        <v>0</v>
      </c>
      <c r="V2084" s="58">
        <f t="shared" si="806"/>
        <v>0</v>
      </c>
      <c r="W2084" s="58">
        <f t="shared" si="807"/>
        <v>0</v>
      </c>
      <c r="X2084" s="58">
        <f t="shared" si="808"/>
        <v>0</v>
      </c>
      <c r="Y2084" s="58">
        <f t="shared" si="809"/>
        <v>0</v>
      </c>
      <c r="Z2084">
        <f t="shared" si="793"/>
        <v>125461</v>
      </c>
    </row>
    <row r="2085" spans="1:26" x14ac:dyDescent="0.3">
      <c r="A2085" s="56" t="str">
        <f t="shared" si="795"/>
        <v>OUT TIME</v>
      </c>
      <c r="B2085" s="56" t="str">
        <f t="shared" si="787"/>
        <v>ultimo</v>
      </c>
      <c r="C2085" s="55">
        <f t="shared" si="794"/>
        <v>2</v>
      </c>
      <c r="D2085" t="str">
        <f t="shared" si="794"/>
        <v>Coclé</v>
      </c>
      <c r="E2085" s="23">
        <f t="shared" si="796"/>
        <v>44145</v>
      </c>
      <c r="F2085" s="54">
        <f t="shared" si="797"/>
        <v>161</v>
      </c>
      <c r="G2085" cm="1">
        <f t="array" ref="G2085">+INDEX('Casos ACUM Prov'!$CK$3:$OM$16,'TODO PROVINCIA'!C2085+1,'TODO PROVINCIA'!F2085)</f>
        <v>0</v>
      </c>
      <c r="H2085">
        <f t="shared" si="789"/>
        <v>0</v>
      </c>
      <c r="I2085" cm="1">
        <f t="array" ref="I2085">+INDEX('Muertes-PROV'!$C$3:$GE$16,$C2085+1,$F2085)</f>
        <v>0</v>
      </c>
      <c r="J2085">
        <f t="shared" si="790"/>
        <v>0</v>
      </c>
      <c r="K2085" cm="1">
        <f t="array" ref="K2085">+INDEX('rECUPERA-prov'!$C$3:$LA$16,$C2085+1,$F2085)</f>
        <v>0</v>
      </c>
      <c r="L2085">
        <f t="shared" si="791"/>
        <v>0</v>
      </c>
      <c r="M2085">
        <f t="shared" si="798"/>
        <v>0</v>
      </c>
      <c r="N2085">
        <f t="shared" si="792"/>
        <v>0</v>
      </c>
      <c r="O2085" s="57">
        <f t="shared" si="799"/>
        <v>0</v>
      </c>
      <c r="P2085" s="57">
        <f t="shared" si="800"/>
        <v>0</v>
      </c>
      <c r="Q2085" s="57">
        <f t="shared" si="801"/>
        <v>0</v>
      </c>
      <c r="R2085" s="57">
        <f t="shared" si="802"/>
        <v>0</v>
      </c>
      <c r="S2085" s="57">
        <f t="shared" si="803"/>
        <v>0</v>
      </c>
      <c r="T2085" s="57">
        <f t="shared" si="804"/>
        <v>0</v>
      </c>
      <c r="U2085" s="57">
        <f t="shared" si="805"/>
        <v>0</v>
      </c>
      <c r="V2085" s="58">
        <f t="shared" si="806"/>
        <v>0</v>
      </c>
      <c r="W2085" s="58">
        <f t="shared" si="807"/>
        <v>0</v>
      </c>
      <c r="X2085" s="58">
        <f t="shared" si="808"/>
        <v>0</v>
      </c>
      <c r="Y2085" s="58">
        <f t="shared" si="809"/>
        <v>0</v>
      </c>
      <c r="Z2085">
        <f t="shared" si="793"/>
        <v>416873</v>
      </c>
    </row>
    <row r="2086" spans="1:26" x14ac:dyDescent="0.3">
      <c r="A2086" s="56" t="str">
        <f t="shared" si="795"/>
        <v>OUT TIME</v>
      </c>
      <c r="B2086" s="56" t="str">
        <f t="shared" si="787"/>
        <v>ultimo</v>
      </c>
      <c r="C2086" s="55">
        <f t="shared" si="794"/>
        <v>3</v>
      </c>
      <c r="D2086" t="str">
        <f t="shared" si="794"/>
        <v>Colón</v>
      </c>
      <c r="E2086" s="23">
        <f t="shared" si="796"/>
        <v>44145</v>
      </c>
      <c r="F2086" s="54">
        <f t="shared" si="797"/>
        <v>161</v>
      </c>
      <c r="G2086" cm="1">
        <f t="array" ref="G2086">+INDEX('Casos ACUM Prov'!$CK$3:$OM$16,'TODO PROVINCIA'!C2086+1,'TODO PROVINCIA'!F2086)</f>
        <v>0</v>
      </c>
      <c r="H2086">
        <f t="shared" si="789"/>
        <v>0</v>
      </c>
      <c r="I2086" cm="1">
        <f t="array" ref="I2086">+INDEX('Muertes-PROV'!$C$3:$GE$16,$C2086+1,$F2086)</f>
        <v>0</v>
      </c>
      <c r="J2086">
        <f t="shared" si="790"/>
        <v>0</v>
      </c>
      <c r="K2086" cm="1">
        <f t="array" ref="K2086">+INDEX('rECUPERA-prov'!$C$3:$LA$16,$C2086+1,$F2086)</f>
        <v>0</v>
      </c>
      <c r="L2086">
        <f t="shared" si="791"/>
        <v>0</v>
      </c>
      <c r="M2086">
        <f t="shared" si="798"/>
        <v>0</v>
      </c>
      <c r="N2086">
        <f t="shared" si="792"/>
        <v>0</v>
      </c>
      <c r="O2086" s="57">
        <f t="shared" si="799"/>
        <v>0</v>
      </c>
      <c r="P2086" s="57">
        <f t="shared" si="800"/>
        <v>0</v>
      </c>
      <c r="Q2086" s="57">
        <f t="shared" si="801"/>
        <v>0</v>
      </c>
      <c r="R2086" s="57">
        <f t="shared" si="802"/>
        <v>0</v>
      </c>
      <c r="S2086" s="57">
        <f t="shared" si="803"/>
        <v>0</v>
      </c>
      <c r="T2086" s="57">
        <f t="shared" si="804"/>
        <v>0</v>
      </c>
      <c r="U2086" s="57">
        <f t="shared" si="805"/>
        <v>0</v>
      </c>
      <c r="V2086" s="58">
        <f t="shared" si="806"/>
        <v>0</v>
      </c>
      <c r="W2086" s="58">
        <f t="shared" si="807"/>
        <v>0</v>
      </c>
      <c r="X2086" s="58">
        <f t="shared" si="808"/>
        <v>0</v>
      </c>
      <c r="Y2086" s="58">
        <f t="shared" si="809"/>
        <v>0</v>
      </c>
      <c r="Z2086">
        <f t="shared" si="793"/>
        <v>233708</v>
      </c>
    </row>
    <row r="2087" spans="1:26" x14ac:dyDescent="0.3">
      <c r="A2087" s="56" t="str">
        <f t="shared" si="795"/>
        <v>OUT TIME</v>
      </c>
      <c r="B2087" s="56" t="str">
        <f t="shared" si="787"/>
        <v>ultimo</v>
      </c>
      <c r="C2087" s="55">
        <f t="shared" si="794"/>
        <v>4</v>
      </c>
      <c r="D2087" t="str">
        <f t="shared" si="794"/>
        <v>Chiriquí</v>
      </c>
      <c r="E2087" s="23">
        <f t="shared" si="796"/>
        <v>44145</v>
      </c>
      <c r="F2087" s="54">
        <f t="shared" si="797"/>
        <v>161</v>
      </c>
      <c r="G2087" cm="1">
        <f t="array" ref="G2087">+INDEX('Casos ACUM Prov'!$CK$3:$OM$16,'TODO PROVINCIA'!C2087+1,'TODO PROVINCIA'!F2087)</f>
        <v>0</v>
      </c>
      <c r="H2087">
        <f t="shared" si="789"/>
        <v>0</v>
      </c>
      <c r="I2087" cm="1">
        <f t="array" ref="I2087">+INDEX('Muertes-PROV'!$C$3:$GE$16,$C2087+1,$F2087)</f>
        <v>0</v>
      </c>
      <c r="J2087">
        <f t="shared" si="790"/>
        <v>0</v>
      </c>
      <c r="K2087" cm="1">
        <f t="array" ref="K2087">+INDEX('rECUPERA-prov'!$C$3:$LA$16,$C2087+1,$F2087)</f>
        <v>0</v>
      </c>
      <c r="L2087">
        <f t="shared" si="791"/>
        <v>0</v>
      </c>
      <c r="M2087">
        <f t="shared" si="798"/>
        <v>0</v>
      </c>
      <c r="N2087">
        <f t="shared" si="792"/>
        <v>0</v>
      </c>
      <c r="O2087" s="57">
        <f t="shared" si="799"/>
        <v>0</v>
      </c>
      <c r="P2087" s="57">
        <f t="shared" si="800"/>
        <v>0</v>
      </c>
      <c r="Q2087" s="57">
        <f t="shared" si="801"/>
        <v>0</v>
      </c>
      <c r="R2087" s="57">
        <f t="shared" si="802"/>
        <v>0</v>
      </c>
      <c r="S2087" s="57">
        <f t="shared" si="803"/>
        <v>0</v>
      </c>
      <c r="T2087" s="57">
        <f t="shared" si="804"/>
        <v>0</v>
      </c>
      <c r="U2087" s="57">
        <f t="shared" si="805"/>
        <v>0</v>
      </c>
      <c r="V2087" s="58">
        <f t="shared" si="806"/>
        <v>0</v>
      </c>
      <c r="W2087" s="58">
        <f t="shared" si="807"/>
        <v>0</v>
      </c>
      <c r="X2087" s="58">
        <f t="shared" si="808"/>
        <v>0</v>
      </c>
      <c r="Y2087" s="58">
        <f t="shared" si="809"/>
        <v>0</v>
      </c>
      <c r="Z2087">
        <f t="shared" si="793"/>
        <v>241928</v>
      </c>
    </row>
    <row r="2088" spans="1:26" x14ac:dyDescent="0.3">
      <c r="A2088" s="56" t="str">
        <f t="shared" si="795"/>
        <v>OUT TIME</v>
      </c>
      <c r="B2088" s="56" t="str">
        <f t="shared" si="787"/>
        <v>ultimo</v>
      </c>
      <c r="C2088" s="55">
        <f t="shared" si="794"/>
        <v>5</v>
      </c>
      <c r="D2088" t="str">
        <f t="shared" si="794"/>
        <v>Darién</v>
      </c>
      <c r="E2088" s="23">
        <f t="shared" si="796"/>
        <v>44145</v>
      </c>
      <c r="F2088" s="54">
        <f t="shared" si="797"/>
        <v>161</v>
      </c>
      <c r="G2088" cm="1">
        <f t="array" ref="G2088">+INDEX('Casos ACUM Prov'!$CK$3:$OM$16,'TODO PROVINCIA'!C2088+1,'TODO PROVINCIA'!F2088)</f>
        <v>0</v>
      </c>
      <c r="H2088">
        <f t="shared" si="789"/>
        <v>0</v>
      </c>
      <c r="I2088" cm="1">
        <f t="array" ref="I2088">+INDEX('Muertes-PROV'!$C$3:$GE$16,$C2088+1,$F2088)</f>
        <v>0</v>
      </c>
      <c r="J2088">
        <f t="shared" si="790"/>
        <v>0</v>
      </c>
      <c r="K2088" cm="1">
        <f t="array" ref="K2088">+INDEX('rECUPERA-prov'!$C$3:$LA$16,$C2088+1,$F2088)</f>
        <v>0</v>
      </c>
      <c r="L2088">
        <f t="shared" si="791"/>
        <v>0</v>
      </c>
      <c r="M2088">
        <f t="shared" si="798"/>
        <v>0</v>
      </c>
      <c r="N2088">
        <f t="shared" si="792"/>
        <v>0</v>
      </c>
      <c r="O2088" s="57">
        <f t="shared" si="799"/>
        <v>0</v>
      </c>
      <c r="P2088" s="57">
        <f t="shared" si="800"/>
        <v>0</v>
      </c>
      <c r="Q2088" s="57">
        <f t="shared" si="801"/>
        <v>0</v>
      </c>
      <c r="R2088" s="57">
        <f t="shared" si="802"/>
        <v>0</v>
      </c>
      <c r="S2088" s="57">
        <f t="shared" si="803"/>
        <v>0</v>
      </c>
      <c r="T2088" s="57">
        <f t="shared" si="804"/>
        <v>0</v>
      </c>
      <c r="U2088" s="57">
        <f t="shared" si="805"/>
        <v>0</v>
      </c>
      <c r="V2088" s="58">
        <f t="shared" si="806"/>
        <v>0</v>
      </c>
      <c r="W2088" s="58">
        <f t="shared" si="807"/>
        <v>0</v>
      </c>
      <c r="X2088" s="58">
        <f t="shared" si="808"/>
        <v>0</v>
      </c>
      <c r="Y2088" s="58">
        <f t="shared" si="809"/>
        <v>0</v>
      </c>
      <c r="Z2088">
        <f t="shared" si="793"/>
        <v>10001</v>
      </c>
    </row>
    <row r="2089" spans="1:26" x14ac:dyDescent="0.3">
      <c r="A2089" s="56" t="str">
        <f t="shared" si="795"/>
        <v>OUT TIME</v>
      </c>
      <c r="B2089" s="56" t="str">
        <f t="shared" si="787"/>
        <v>ultimo</v>
      </c>
      <c r="C2089" s="55">
        <f t="shared" si="794"/>
        <v>6</v>
      </c>
      <c r="D2089" t="str">
        <f t="shared" si="794"/>
        <v>Herrera</v>
      </c>
      <c r="E2089" s="23">
        <f t="shared" si="796"/>
        <v>44145</v>
      </c>
      <c r="F2089" s="54">
        <f t="shared" si="797"/>
        <v>161</v>
      </c>
      <c r="G2089" cm="1">
        <f t="array" ref="G2089">+INDEX('Casos ACUM Prov'!$CK$3:$OM$16,'TODO PROVINCIA'!C2089+1,'TODO PROVINCIA'!F2089)</f>
        <v>0</v>
      </c>
      <c r="H2089">
        <f t="shared" si="789"/>
        <v>0</v>
      </c>
      <c r="I2089" cm="1">
        <f t="array" ref="I2089">+INDEX('Muertes-PROV'!$C$3:$GE$16,$C2089+1,$F2089)</f>
        <v>0</v>
      </c>
      <c r="J2089">
        <f t="shared" si="790"/>
        <v>0</v>
      </c>
      <c r="K2089" cm="1">
        <f t="array" ref="K2089">+INDEX('rECUPERA-prov'!$C$3:$LA$16,$C2089+1,$F2089)</f>
        <v>0</v>
      </c>
      <c r="L2089">
        <f t="shared" si="791"/>
        <v>0</v>
      </c>
      <c r="M2089">
        <f t="shared" si="798"/>
        <v>0</v>
      </c>
      <c r="N2089">
        <f t="shared" si="792"/>
        <v>0</v>
      </c>
      <c r="O2089" s="57">
        <f t="shared" si="799"/>
        <v>0</v>
      </c>
      <c r="P2089" s="57">
        <f t="shared" si="800"/>
        <v>0</v>
      </c>
      <c r="Q2089" s="57">
        <f t="shared" si="801"/>
        <v>0</v>
      </c>
      <c r="R2089" s="57">
        <f t="shared" si="802"/>
        <v>0</v>
      </c>
      <c r="S2089" s="57">
        <f t="shared" si="803"/>
        <v>0</v>
      </c>
      <c r="T2089" s="57">
        <f t="shared" si="804"/>
        <v>0</v>
      </c>
      <c r="U2089" s="57">
        <f t="shared" si="805"/>
        <v>0</v>
      </c>
      <c r="V2089" s="58">
        <f t="shared" si="806"/>
        <v>0</v>
      </c>
      <c r="W2089" s="58">
        <f t="shared" si="807"/>
        <v>0</v>
      </c>
      <c r="X2089" s="58">
        <f t="shared" si="808"/>
        <v>0</v>
      </c>
      <c r="Y2089" s="58">
        <f t="shared" si="809"/>
        <v>0</v>
      </c>
      <c r="Z2089">
        <f t="shared" si="793"/>
        <v>33109</v>
      </c>
    </row>
    <row r="2090" spans="1:26" x14ac:dyDescent="0.3">
      <c r="A2090" s="56" t="str">
        <f t="shared" si="795"/>
        <v>OUT TIME</v>
      </c>
      <c r="B2090" s="56" t="str">
        <f t="shared" si="787"/>
        <v>ultimo</v>
      </c>
      <c r="C2090" s="55">
        <f t="shared" si="794"/>
        <v>7</v>
      </c>
      <c r="D2090" t="str">
        <f t="shared" si="794"/>
        <v>Los Santos</v>
      </c>
      <c r="E2090" s="23">
        <f t="shared" si="796"/>
        <v>44145</v>
      </c>
      <c r="F2090" s="54">
        <f t="shared" si="797"/>
        <v>161</v>
      </c>
      <c r="G2090" cm="1">
        <f t="array" ref="G2090">+INDEX('Casos ACUM Prov'!$CK$3:$OM$16,'TODO PROVINCIA'!C2090+1,'TODO PROVINCIA'!F2090)</f>
        <v>0</v>
      </c>
      <c r="H2090">
        <f t="shared" si="789"/>
        <v>0</v>
      </c>
      <c r="I2090" cm="1">
        <f t="array" ref="I2090">+INDEX('Muertes-PROV'!$C$3:$GE$16,$C2090+1,$F2090)</f>
        <v>0</v>
      </c>
      <c r="J2090">
        <f t="shared" si="790"/>
        <v>0</v>
      </c>
      <c r="K2090" cm="1">
        <f t="array" ref="K2090">+INDEX('rECUPERA-prov'!$C$3:$LA$16,$C2090+1,$F2090)</f>
        <v>0</v>
      </c>
      <c r="L2090">
        <f t="shared" si="791"/>
        <v>0</v>
      </c>
      <c r="M2090">
        <f t="shared" si="798"/>
        <v>0</v>
      </c>
      <c r="N2090">
        <f t="shared" si="792"/>
        <v>0</v>
      </c>
      <c r="O2090" s="57">
        <f t="shared" si="799"/>
        <v>0</v>
      </c>
      <c r="P2090" s="57">
        <f t="shared" si="800"/>
        <v>0</v>
      </c>
      <c r="Q2090" s="57">
        <f t="shared" si="801"/>
        <v>0</v>
      </c>
      <c r="R2090" s="57">
        <f t="shared" si="802"/>
        <v>0</v>
      </c>
      <c r="S2090" s="57">
        <f t="shared" si="803"/>
        <v>0</v>
      </c>
      <c r="T2090" s="57">
        <f t="shared" si="804"/>
        <v>0</v>
      </c>
      <c r="U2090" s="57">
        <f t="shared" si="805"/>
        <v>0</v>
      </c>
      <c r="V2090" s="58">
        <f t="shared" si="806"/>
        <v>0</v>
      </c>
      <c r="W2090" s="58">
        <f t="shared" si="807"/>
        <v>0</v>
      </c>
      <c r="X2090" s="58">
        <f t="shared" si="808"/>
        <v>0</v>
      </c>
      <c r="Y2090" s="58">
        <f t="shared" si="809"/>
        <v>0</v>
      </c>
      <c r="Z2090">
        <f t="shared" si="793"/>
        <v>156747</v>
      </c>
    </row>
    <row r="2091" spans="1:26" x14ac:dyDescent="0.3">
      <c r="A2091" s="56" t="str">
        <f t="shared" si="795"/>
        <v>OUT TIME</v>
      </c>
      <c r="B2091" s="56" t="str">
        <f t="shared" si="787"/>
        <v>ultimo</v>
      </c>
      <c r="C2091" s="55">
        <f t="shared" si="794"/>
        <v>8</v>
      </c>
      <c r="D2091" t="str">
        <f t="shared" si="794"/>
        <v>Panamá</v>
      </c>
      <c r="E2091" s="23">
        <f t="shared" si="796"/>
        <v>44145</v>
      </c>
      <c r="F2091" s="54">
        <f t="shared" si="797"/>
        <v>161</v>
      </c>
      <c r="G2091" cm="1">
        <f t="array" ref="G2091">+INDEX('Casos ACUM Prov'!$CK$3:$OM$16,'TODO PROVINCIA'!C2091+1,'TODO PROVINCIA'!F2091)</f>
        <v>0</v>
      </c>
      <c r="H2091">
        <f t="shared" si="789"/>
        <v>0</v>
      </c>
      <c r="I2091" cm="1">
        <f t="array" ref="I2091">+INDEX('Muertes-PROV'!$C$3:$GE$16,$C2091+1,$F2091)</f>
        <v>0</v>
      </c>
      <c r="J2091">
        <f t="shared" si="790"/>
        <v>0</v>
      </c>
      <c r="K2091" cm="1">
        <f t="array" ref="K2091">+INDEX('rECUPERA-prov'!$C$3:$LA$16,$C2091+1,$F2091)</f>
        <v>0</v>
      </c>
      <c r="L2091">
        <f t="shared" si="791"/>
        <v>0</v>
      </c>
      <c r="M2091">
        <f t="shared" si="798"/>
        <v>0</v>
      </c>
      <c r="N2091">
        <f t="shared" si="792"/>
        <v>0</v>
      </c>
      <c r="O2091" s="57">
        <f t="shared" si="799"/>
        <v>0</v>
      </c>
      <c r="P2091" s="57">
        <f t="shared" si="800"/>
        <v>0</v>
      </c>
      <c r="Q2091" s="57">
        <f t="shared" si="801"/>
        <v>0</v>
      </c>
      <c r="R2091" s="57">
        <f t="shared" si="802"/>
        <v>0</v>
      </c>
      <c r="S2091" s="57">
        <f t="shared" si="803"/>
        <v>0</v>
      </c>
      <c r="T2091" s="57">
        <f t="shared" si="804"/>
        <v>0</v>
      </c>
      <c r="U2091" s="57">
        <f t="shared" si="805"/>
        <v>0</v>
      </c>
      <c r="V2091" s="58">
        <f t="shared" si="806"/>
        <v>0</v>
      </c>
      <c r="W2091" s="58">
        <f t="shared" si="807"/>
        <v>0</v>
      </c>
      <c r="X2091" s="58">
        <f t="shared" si="808"/>
        <v>0</v>
      </c>
      <c r="Y2091" s="58">
        <f t="shared" si="809"/>
        <v>0</v>
      </c>
      <c r="Z2091">
        <f t="shared" si="793"/>
        <v>109955</v>
      </c>
    </row>
    <row r="2092" spans="1:26" x14ac:dyDescent="0.3">
      <c r="A2092" s="56" t="str">
        <f t="shared" si="795"/>
        <v>OUT TIME</v>
      </c>
      <c r="B2092" s="56" t="str">
        <f t="shared" si="787"/>
        <v>ultimo</v>
      </c>
      <c r="C2092" s="55">
        <f t="shared" ref="C2092:D2107" si="810">+C2079</f>
        <v>9</v>
      </c>
      <c r="D2092" t="str">
        <f t="shared" si="810"/>
        <v>Veraguas</v>
      </c>
      <c r="E2092" s="23">
        <f t="shared" si="796"/>
        <v>44145</v>
      </c>
      <c r="F2092" s="54">
        <f t="shared" si="797"/>
        <v>161</v>
      </c>
      <c r="G2092" cm="1">
        <f t="array" ref="G2092">+INDEX('Casos ACUM Prov'!$CK$3:$OM$16,'TODO PROVINCIA'!C2092+1,'TODO PROVINCIA'!F2092)</f>
        <v>0</v>
      </c>
      <c r="H2092">
        <f t="shared" si="789"/>
        <v>0</v>
      </c>
      <c r="I2092" cm="1">
        <f t="array" ref="I2092">+INDEX('Muertes-PROV'!$C$3:$GE$16,$C2092+1,$F2092)</f>
        <v>0</v>
      </c>
      <c r="J2092">
        <f t="shared" si="790"/>
        <v>0</v>
      </c>
      <c r="K2092" cm="1">
        <f t="array" ref="K2092">+INDEX('rECUPERA-prov'!$C$3:$LA$16,$C2092+1,$F2092)</f>
        <v>0</v>
      </c>
      <c r="L2092">
        <f t="shared" si="791"/>
        <v>0</v>
      </c>
      <c r="M2092">
        <f t="shared" si="798"/>
        <v>0</v>
      </c>
      <c r="N2092">
        <f t="shared" si="792"/>
        <v>0</v>
      </c>
      <c r="O2092" s="57">
        <f t="shared" si="799"/>
        <v>0</v>
      </c>
      <c r="P2092" s="57">
        <f t="shared" si="800"/>
        <v>0</v>
      </c>
      <c r="Q2092" s="57">
        <f t="shared" si="801"/>
        <v>0</v>
      </c>
      <c r="R2092" s="57">
        <f t="shared" si="802"/>
        <v>0</v>
      </c>
      <c r="S2092" s="57">
        <f t="shared" si="803"/>
        <v>0</v>
      </c>
      <c r="T2092" s="57">
        <f t="shared" si="804"/>
        <v>0</v>
      </c>
      <c r="U2092" s="57">
        <f t="shared" si="805"/>
        <v>0</v>
      </c>
      <c r="V2092" s="58">
        <f t="shared" si="806"/>
        <v>0</v>
      </c>
      <c r="W2092" s="58">
        <f t="shared" si="807"/>
        <v>0</v>
      </c>
      <c r="X2092" s="58">
        <f t="shared" si="808"/>
        <v>0</v>
      </c>
      <c r="Y2092" s="58">
        <f t="shared" si="809"/>
        <v>0</v>
      </c>
      <c r="Z2092">
        <f t="shared" si="793"/>
        <v>109955</v>
      </c>
    </row>
    <row r="2093" spans="1:26" x14ac:dyDescent="0.3">
      <c r="A2093" s="56" t="str">
        <f t="shared" si="795"/>
        <v>OUT TIME</v>
      </c>
      <c r="B2093" s="56" t="str">
        <f t="shared" si="787"/>
        <v>ultimo</v>
      </c>
      <c r="C2093" s="55">
        <f t="shared" si="810"/>
        <v>10</v>
      </c>
      <c r="D2093" t="str">
        <f t="shared" si="810"/>
        <v>Comarca Kuna Yala</v>
      </c>
      <c r="E2093" s="23">
        <f t="shared" si="796"/>
        <v>44145</v>
      </c>
      <c r="F2093" s="54">
        <f t="shared" si="797"/>
        <v>161</v>
      </c>
      <c r="G2093" cm="1">
        <f t="array" ref="G2093">+INDEX('Casos ACUM Prov'!$CK$3:$OM$16,'TODO PROVINCIA'!C2093+1,'TODO PROVINCIA'!F2093)</f>
        <v>0</v>
      </c>
      <c r="H2093">
        <f t="shared" si="789"/>
        <v>0</v>
      </c>
      <c r="I2093" cm="1">
        <f t="array" ref="I2093">+INDEX('Muertes-PROV'!$C$3:$GE$16,$C2093+1,$F2093)</f>
        <v>0</v>
      </c>
      <c r="J2093">
        <f t="shared" si="790"/>
        <v>0</v>
      </c>
      <c r="K2093" cm="1">
        <f t="array" ref="K2093">+INDEX('rECUPERA-prov'!$C$3:$LA$16,$C2093+1,$F2093)</f>
        <v>0</v>
      </c>
      <c r="L2093">
        <f t="shared" si="791"/>
        <v>0</v>
      </c>
      <c r="M2093">
        <f t="shared" si="798"/>
        <v>0</v>
      </c>
      <c r="N2093">
        <f t="shared" si="792"/>
        <v>0</v>
      </c>
      <c r="O2093" s="57">
        <f t="shared" si="799"/>
        <v>0</v>
      </c>
      <c r="P2093" s="57">
        <f t="shared" si="800"/>
        <v>0</v>
      </c>
      <c r="Q2093" s="57">
        <f t="shared" si="801"/>
        <v>0</v>
      </c>
      <c r="R2093" s="57">
        <f t="shared" si="802"/>
        <v>0</v>
      </c>
      <c r="S2093" s="57">
        <f t="shared" si="803"/>
        <v>0</v>
      </c>
      <c r="T2093" s="57">
        <f t="shared" si="804"/>
        <v>0</v>
      </c>
      <c r="U2093" s="57">
        <f t="shared" si="805"/>
        <v>0</v>
      </c>
      <c r="V2093" s="58">
        <f t="shared" si="806"/>
        <v>0</v>
      </c>
      <c r="W2093" s="58">
        <f t="shared" si="807"/>
        <v>0</v>
      </c>
      <c r="X2093" s="58">
        <f t="shared" si="808"/>
        <v>0</v>
      </c>
      <c r="Y2093" s="58">
        <f t="shared" si="809"/>
        <v>0</v>
      </c>
      <c r="Z2093">
        <f t="shared" si="793"/>
        <v>89592</v>
      </c>
    </row>
    <row r="2094" spans="1:26" x14ac:dyDescent="0.3">
      <c r="A2094" s="56" t="str">
        <f t="shared" si="795"/>
        <v>OUT TIME</v>
      </c>
      <c r="B2094" s="56" t="str">
        <f t="shared" si="787"/>
        <v>ultimo</v>
      </c>
      <c r="C2094" s="55">
        <f t="shared" si="810"/>
        <v>11</v>
      </c>
      <c r="D2094" t="str">
        <f t="shared" si="810"/>
        <v>Comarca Emberá Wounaán</v>
      </c>
      <c r="E2094" s="23">
        <f t="shared" si="796"/>
        <v>44145</v>
      </c>
      <c r="F2094" s="54">
        <f t="shared" si="797"/>
        <v>161</v>
      </c>
      <c r="G2094" cm="1">
        <f t="array" ref="G2094">+INDEX('Casos ACUM Prov'!$CK$3:$OM$16,'TODO PROVINCIA'!C2094+1,'TODO PROVINCIA'!F2094)</f>
        <v>0</v>
      </c>
      <c r="H2094">
        <f t="shared" si="789"/>
        <v>0</v>
      </c>
      <c r="I2094" cm="1">
        <f t="array" ref="I2094">+INDEX('Muertes-PROV'!$C$3:$GE$16,$C2094+1,$F2094)</f>
        <v>0</v>
      </c>
      <c r="J2094">
        <f t="shared" si="790"/>
        <v>0</v>
      </c>
      <c r="K2094" cm="1">
        <f t="array" ref="K2094">+INDEX('rECUPERA-prov'!$C$3:$LA$16,$C2094+1,$F2094)</f>
        <v>0</v>
      </c>
      <c r="L2094">
        <f t="shared" si="791"/>
        <v>0</v>
      </c>
      <c r="M2094">
        <f t="shared" si="798"/>
        <v>0</v>
      </c>
      <c r="N2094">
        <f t="shared" si="792"/>
        <v>0</v>
      </c>
      <c r="O2094" s="57">
        <f t="shared" si="799"/>
        <v>0</v>
      </c>
      <c r="P2094" s="57">
        <f t="shared" si="800"/>
        <v>0</v>
      </c>
      <c r="Q2094" s="57">
        <f t="shared" si="801"/>
        <v>0</v>
      </c>
      <c r="R2094" s="57">
        <f t="shared" si="802"/>
        <v>0</v>
      </c>
      <c r="S2094" s="57">
        <f t="shared" si="803"/>
        <v>0</v>
      </c>
      <c r="T2094" s="57">
        <f t="shared" si="804"/>
        <v>0</v>
      </c>
      <c r="U2094" s="57">
        <f t="shared" si="805"/>
        <v>0</v>
      </c>
      <c r="V2094" s="58">
        <f t="shared" si="806"/>
        <v>0</v>
      </c>
      <c r="W2094" s="58">
        <f t="shared" si="807"/>
        <v>0</v>
      </c>
      <c r="X2094" s="58">
        <f t="shared" si="808"/>
        <v>0</v>
      </c>
      <c r="Y2094" s="58">
        <f t="shared" si="809"/>
        <v>0</v>
      </c>
      <c r="Z2094">
        <f t="shared" si="793"/>
        <v>1249032</v>
      </c>
    </row>
    <row r="2095" spans="1:26" x14ac:dyDescent="0.3">
      <c r="A2095" s="56" t="str">
        <f t="shared" si="795"/>
        <v>OUT TIME</v>
      </c>
      <c r="B2095" s="56" t="str">
        <f t="shared" si="787"/>
        <v>ultimo</v>
      </c>
      <c r="C2095" s="55">
        <f t="shared" si="810"/>
        <v>12</v>
      </c>
      <c r="D2095" t="str">
        <f t="shared" si="810"/>
        <v>Comarca Ngäbe Buglé</v>
      </c>
      <c r="E2095" s="23">
        <f t="shared" si="796"/>
        <v>44145</v>
      </c>
      <c r="F2095" s="54">
        <f t="shared" si="797"/>
        <v>161</v>
      </c>
      <c r="G2095" cm="1">
        <f t="array" ref="G2095">+INDEX('Casos ACUM Prov'!$CK$3:$OM$16,'TODO PROVINCIA'!C2095+1,'TODO PROVINCIA'!F2095)</f>
        <v>0</v>
      </c>
      <c r="H2095">
        <f t="shared" si="789"/>
        <v>0</v>
      </c>
      <c r="I2095" cm="1">
        <f t="array" ref="I2095">+INDEX('Muertes-PROV'!$C$3:$GE$16,$C2095+1,$F2095)</f>
        <v>0</v>
      </c>
      <c r="J2095">
        <f t="shared" si="790"/>
        <v>0</v>
      </c>
      <c r="K2095" cm="1">
        <f t="array" ref="K2095">+INDEX('rECUPERA-prov'!$C$3:$LA$16,$C2095+1,$F2095)</f>
        <v>0</v>
      </c>
      <c r="L2095">
        <f t="shared" si="791"/>
        <v>0</v>
      </c>
      <c r="M2095">
        <f t="shared" si="798"/>
        <v>0</v>
      </c>
      <c r="N2095">
        <f t="shared" si="792"/>
        <v>0</v>
      </c>
      <c r="O2095" s="57">
        <f t="shared" si="799"/>
        <v>0</v>
      </c>
      <c r="P2095" s="57">
        <f t="shared" si="800"/>
        <v>0</v>
      </c>
      <c r="Q2095" s="57">
        <f t="shared" si="801"/>
        <v>0</v>
      </c>
      <c r="R2095" s="57">
        <f t="shared" si="802"/>
        <v>0</v>
      </c>
      <c r="S2095" s="57">
        <f t="shared" si="803"/>
        <v>0</v>
      </c>
      <c r="T2095" s="57">
        <f t="shared" si="804"/>
        <v>0</v>
      </c>
      <c r="U2095" s="57">
        <f t="shared" si="805"/>
        <v>0</v>
      </c>
      <c r="V2095" s="58">
        <f t="shared" si="806"/>
        <v>0</v>
      </c>
      <c r="W2095" s="58">
        <f t="shared" si="807"/>
        <v>0</v>
      </c>
      <c r="X2095" s="58">
        <f t="shared" si="808"/>
        <v>0</v>
      </c>
      <c r="Y2095" s="58">
        <f t="shared" si="809"/>
        <v>0</v>
      </c>
      <c r="Z2095">
        <f t="shared" si="793"/>
        <v>464038</v>
      </c>
    </row>
    <row r="2096" spans="1:26" x14ac:dyDescent="0.3">
      <c r="A2096" s="56" t="str">
        <f t="shared" si="795"/>
        <v>OUT TIME</v>
      </c>
      <c r="B2096" s="56" t="str">
        <f t="shared" si="787"/>
        <v>ultimo</v>
      </c>
      <c r="C2096" s="55">
        <f t="shared" si="810"/>
        <v>13</v>
      </c>
      <c r="D2096" t="str">
        <f t="shared" si="810"/>
        <v>Panamá Oeste</v>
      </c>
      <c r="E2096" s="23">
        <f t="shared" si="796"/>
        <v>44145</v>
      </c>
      <c r="F2096" s="54">
        <f t="shared" si="797"/>
        <v>161</v>
      </c>
      <c r="G2096" cm="1">
        <f t="array" ref="G2096">+INDEX('Casos ACUM Prov'!$CK$3:$OM$16,'TODO PROVINCIA'!C2096+1,'TODO PROVINCIA'!F2096)</f>
        <v>0</v>
      </c>
      <c r="H2096">
        <f t="shared" si="789"/>
        <v>0</v>
      </c>
      <c r="I2096" cm="1">
        <f t="array" ref="I2096">+INDEX('Muertes-PROV'!$C$3:$GE$16,$C2096+1,$F2096)</f>
        <v>0</v>
      </c>
      <c r="J2096">
        <f t="shared" si="790"/>
        <v>0</v>
      </c>
      <c r="K2096" cm="1">
        <f t="array" ref="K2096">+INDEX('rECUPERA-prov'!$C$3:$LA$16,$C2096+1,$F2096)</f>
        <v>0</v>
      </c>
      <c r="L2096">
        <f t="shared" si="791"/>
        <v>0</v>
      </c>
      <c r="M2096">
        <f t="shared" si="798"/>
        <v>0</v>
      </c>
      <c r="N2096">
        <f t="shared" si="792"/>
        <v>0</v>
      </c>
      <c r="O2096" s="57">
        <f t="shared" si="799"/>
        <v>0</v>
      </c>
      <c r="P2096" s="57">
        <f t="shared" si="800"/>
        <v>0</v>
      </c>
      <c r="Q2096" s="57">
        <f t="shared" si="801"/>
        <v>0</v>
      </c>
      <c r="R2096" s="57">
        <f t="shared" si="802"/>
        <v>0</v>
      </c>
      <c r="S2096" s="57">
        <f t="shared" si="803"/>
        <v>0</v>
      </c>
      <c r="T2096" s="57">
        <f t="shared" si="804"/>
        <v>0</v>
      </c>
      <c r="U2096" s="57">
        <f t="shared" si="805"/>
        <v>0</v>
      </c>
      <c r="V2096" s="58">
        <f t="shared" si="806"/>
        <v>0</v>
      </c>
      <c r="W2096" s="58">
        <f t="shared" si="807"/>
        <v>0</v>
      </c>
      <c r="X2096" s="58">
        <f t="shared" si="808"/>
        <v>0</v>
      </c>
      <c r="Y2096" s="58">
        <f t="shared" si="809"/>
        <v>0</v>
      </c>
      <c r="Z2096">
        <f t="shared" si="793"/>
        <v>226991</v>
      </c>
    </row>
    <row r="2097" spans="1:26" x14ac:dyDescent="0.3">
      <c r="A2097" s="56" t="str">
        <f t="shared" si="795"/>
        <v>OUT TIME</v>
      </c>
      <c r="B2097" s="56" t="str">
        <f t="shared" si="787"/>
        <v>ultimo</v>
      </c>
      <c r="C2097" s="55">
        <f t="shared" si="810"/>
        <v>1</v>
      </c>
      <c r="D2097" t="str">
        <f t="shared" si="810"/>
        <v>Bocas del Toro</v>
      </c>
      <c r="E2097" s="23">
        <f t="shared" si="796"/>
        <v>44146</v>
      </c>
      <c r="F2097" s="54">
        <f t="shared" si="797"/>
        <v>162</v>
      </c>
      <c r="G2097" cm="1">
        <f t="array" ref="G2097">+INDEX('Casos ACUM Prov'!$CK$3:$OM$16,'TODO PROVINCIA'!C2097+1,'TODO PROVINCIA'!F2097)</f>
        <v>0</v>
      </c>
      <c r="H2097">
        <f t="shared" si="789"/>
        <v>0</v>
      </c>
      <c r="I2097" cm="1">
        <f t="array" ref="I2097">+INDEX('Muertes-PROV'!$C$3:$GE$16,$C2097+1,$F2097)</f>
        <v>0</v>
      </c>
      <c r="J2097">
        <f t="shared" si="790"/>
        <v>0</v>
      </c>
      <c r="K2097" cm="1">
        <f t="array" ref="K2097">+INDEX('rECUPERA-prov'!$C$3:$LA$16,$C2097+1,$F2097)</f>
        <v>0</v>
      </c>
      <c r="L2097">
        <f t="shared" si="791"/>
        <v>0</v>
      </c>
      <c r="M2097">
        <f t="shared" si="798"/>
        <v>0</v>
      </c>
      <c r="N2097">
        <f t="shared" si="792"/>
        <v>0</v>
      </c>
      <c r="O2097" s="57">
        <f t="shared" si="799"/>
        <v>0</v>
      </c>
      <c r="P2097" s="57">
        <f t="shared" si="800"/>
        <v>0</v>
      </c>
      <c r="Q2097" s="57">
        <f t="shared" si="801"/>
        <v>0</v>
      </c>
      <c r="R2097" s="57">
        <f t="shared" si="802"/>
        <v>0</v>
      </c>
      <c r="S2097" s="57">
        <f t="shared" si="803"/>
        <v>0</v>
      </c>
      <c r="T2097" s="57">
        <f t="shared" si="804"/>
        <v>0</v>
      </c>
      <c r="U2097" s="57">
        <f t="shared" si="805"/>
        <v>0</v>
      </c>
      <c r="V2097" s="58">
        <f t="shared" si="806"/>
        <v>0</v>
      </c>
      <c r="W2097" s="58">
        <f t="shared" si="807"/>
        <v>0</v>
      </c>
      <c r="X2097" s="58">
        <f t="shared" si="808"/>
        <v>0</v>
      </c>
      <c r="Y2097" s="58">
        <f t="shared" si="809"/>
        <v>0</v>
      </c>
      <c r="Z2097">
        <f t="shared" si="793"/>
        <v>125461</v>
      </c>
    </row>
    <row r="2098" spans="1:26" x14ac:dyDescent="0.3">
      <c r="A2098" s="56" t="str">
        <f t="shared" si="795"/>
        <v>OUT TIME</v>
      </c>
      <c r="B2098" s="56" t="str">
        <f t="shared" si="787"/>
        <v>ultimo</v>
      </c>
      <c r="C2098" s="55">
        <f t="shared" si="810"/>
        <v>2</v>
      </c>
      <c r="D2098" t="str">
        <f t="shared" si="810"/>
        <v>Coclé</v>
      </c>
      <c r="E2098" s="23">
        <f t="shared" si="796"/>
        <v>44146</v>
      </c>
      <c r="F2098" s="54">
        <f t="shared" si="797"/>
        <v>162</v>
      </c>
      <c r="G2098" cm="1">
        <f t="array" ref="G2098">+INDEX('Casos ACUM Prov'!$CK$3:$OM$16,'TODO PROVINCIA'!C2098+1,'TODO PROVINCIA'!F2098)</f>
        <v>0</v>
      </c>
      <c r="H2098">
        <f t="shared" si="789"/>
        <v>0</v>
      </c>
      <c r="I2098" cm="1">
        <f t="array" ref="I2098">+INDEX('Muertes-PROV'!$C$3:$GE$16,$C2098+1,$F2098)</f>
        <v>0</v>
      </c>
      <c r="J2098">
        <f t="shared" si="790"/>
        <v>0</v>
      </c>
      <c r="K2098" cm="1">
        <f t="array" ref="K2098">+INDEX('rECUPERA-prov'!$C$3:$LA$16,$C2098+1,$F2098)</f>
        <v>0</v>
      </c>
      <c r="L2098">
        <f t="shared" si="791"/>
        <v>0</v>
      </c>
      <c r="M2098">
        <f t="shared" si="798"/>
        <v>0</v>
      </c>
      <c r="N2098">
        <f t="shared" si="792"/>
        <v>0</v>
      </c>
      <c r="O2098" s="57">
        <f t="shared" si="799"/>
        <v>0</v>
      </c>
      <c r="P2098" s="57">
        <f t="shared" si="800"/>
        <v>0</v>
      </c>
      <c r="Q2098" s="57">
        <f t="shared" si="801"/>
        <v>0</v>
      </c>
      <c r="R2098" s="57">
        <f t="shared" si="802"/>
        <v>0</v>
      </c>
      <c r="S2098" s="57">
        <f t="shared" si="803"/>
        <v>0</v>
      </c>
      <c r="T2098" s="57">
        <f t="shared" si="804"/>
        <v>0</v>
      </c>
      <c r="U2098" s="57">
        <f t="shared" si="805"/>
        <v>0</v>
      </c>
      <c r="V2098" s="58">
        <f t="shared" si="806"/>
        <v>0</v>
      </c>
      <c r="W2098" s="58">
        <f t="shared" si="807"/>
        <v>0</v>
      </c>
      <c r="X2098" s="58">
        <f t="shared" si="808"/>
        <v>0</v>
      </c>
      <c r="Y2098" s="58">
        <f t="shared" si="809"/>
        <v>0</v>
      </c>
      <c r="Z2098">
        <f t="shared" si="793"/>
        <v>416873</v>
      </c>
    </row>
    <row r="2099" spans="1:26" x14ac:dyDescent="0.3">
      <c r="A2099" s="56" t="str">
        <f t="shared" si="795"/>
        <v>OUT TIME</v>
      </c>
      <c r="B2099" s="56" t="str">
        <f t="shared" si="787"/>
        <v>ultimo</v>
      </c>
      <c r="C2099" s="55">
        <f t="shared" si="810"/>
        <v>3</v>
      </c>
      <c r="D2099" t="str">
        <f t="shared" si="810"/>
        <v>Colón</v>
      </c>
      <c r="E2099" s="23">
        <f t="shared" si="796"/>
        <v>44146</v>
      </c>
      <c r="F2099" s="54">
        <f t="shared" si="797"/>
        <v>162</v>
      </c>
      <c r="G2099" cm="1">
        <f t="array" ref="G2099">+INDEX('Casos ACUM Prov'!$CK$3:$OM$16,'TODO PROVINCIA'!C2099+1,'TODO PROVINCIA'!F2099)</f>
        <v>0</v>
      </c>
      <c r="H2099">
        <f t="shared" si="789"/>
        <v>0</v>
      </c>
      <c r="I2099" cm="1">
        <f t="array" ref="I2099">+INDEX('Muertes-PROV'!$C$3:$GE$16,$C2099+1,$F2099)</f>
        <v>0</v>
      </c>
      <c r="J2099">
        <f t="shared" si="790"/>
        <v>0</v>
      </c>
      <c r="K2099" cm="1">
        <f t="array" ref="K2099">+INDEX('rECUPERA-prov'!$C$3:$LA$16,$C2099+1,$F2099)</f>
        <v>0</v>
      </c>
      <c r="L2099">
        <f t="shared" si="791"/>
        <v>0</v>
      </c>
      <c r="M2099">
        <f t="shared" si="798"/>
        <v>0</v>
      </c>
      <c r="N2099">
        <f t="shared" si="792"/>
        <v>0</v>
      </c>
      <c r="O2099" s="57">
        <f t="shared" si="799"/>
        <v>0</v>
      </c>
      <c r="P2099" s="57">
        <f t="shared" si="800"/>
        <v>0</v>
      </c>
      <c r="Q2099" s="57">
        <f t="shared" si="801"/>
        <v>0</v>
      </c>
      <c r="R2099" s="57">
        <f t="shared" si="802"/>
        <v>0</v>
      </c>
      <c r="S2099" s="57">
        <f t="shared" si="803"/>
        <v>0</v>
      </c>
      <c r="T2099" s="57">
        <f t="shared" si="804"/>
        <v>0</v>
      </c>
      <c r="U2099" s="57">
        <f t="shared" si="805"/>
        <v>0</v>
      </c>
      <c r="V2099" s="58">
        <f t="shared" si="806"/>
        <v>0</v>
      </c>
      <c r="W2099" s="58">
        <f t="shared" si="807"/>
        <v>0</v>
      </c>
      <c r="X2099" s="58">
        <f t="shared" si="808"/>
        <v>0</v>
      </c>
      <c r="Y2099" s="58">
        <f t="shared" si="809"/>
        <v>0</v>
      </c>
      <c r="Z2099">
        <f t="shared" si="793"/>
        <v>233708</v>
      </c>
    </row>
    <row r="2100" spans="1:26" x14ac:dyDescent="0.3">
      <c r="A2100" s="56" t="str">
        <f t="shared" si="795"/>
        <v>OUT TIME</v>
      </c>
      <c r="B2100" s="56" t="str">
        <f t="shared" si="787"/>
        <v>ultimo</v>
      </c>
      <c r="C2100" s="55">
        <f t="shared" si="810"/>
        <v>4</v>
      </c>
      <c r="D2100" t="str">
        <f t="shared" si="810"/>
        <v>Chiriquí</v>
      </c>
      <c r="E2100" s="23">
        <f t="shared" si="796"/>
        <v>44146</v>
      </c>
      <c r="F2100" s="54">
        <f t="shared" si="797"/>
        <v>162</v>
      </c>
      <c r="G2100" cm="1">
        <f t="array" ref="G2100">+INDEX('Casos ACUM Prov'!$CK$3:$OM$16,'TODO PROVINCIA'!C2100+1,'TODO PROVINCIA'!F2100)</f>
        <v>0</v>
      </c>
      <c r="H2100">
        <f t="shared" si="789"/>
        <v>0</v>
      </c>
      <c r="I2100" cm="1">
        <f t="array" ref="I2100">+INDEX('Muertes-PROV'!$C$3:$GE$16,$C2100+1,$F2100)</f>
        <v>0</v>
      </c>
      <c r="J2100">
        <f t="shared" si="790"/>
        <v>0</v>
      </c>
      <c r="K2100" cm="1">
        <f t="array" ref="K2100">+INDEX('rECUPERA-prov'!$C$3:$LA$16,$C2100+1,$F2100)</f>
        <v>0</v>
      </c>
      <c r="L2100">
        <f t="shared" si="791"/>
        <v>0</v>
      </c>
      <c r="M2100">
        <f t="shared" si="798"/>
        <v>0</v>
      </c>
      <c r="N2100">
        <f t="shared" si="792"/>
        <v>0</v>
      </c>
      <c r="O2100" s="57">
        <f t="shared" si="799"/>
        <v>0</v>
      </c>
      <c r="P2100" s="57">
        <f t="shared" si="800"/>
        <v>0</v>
      </c>
      <c r="Q2100" s="57">
        <f t="shared" si="801"/>
        <v>0</v>
      </c>
      <c r="R2100" s="57">
        <f t="shared" si="802"/>
        <v>0</v>
      </c>
      <c r="S2100" s="57">
        <f t="shared" si="803"/>
        <v>0</v>
      </c>
      <c r="T2100" s="57">
        <f t="shared" si="804"/>
        <v>0</v>
      </c>
      <c r="U2100" s="57">
        <f t="shared" si="805"/>
        <v>0</v>
      </c>
      <c r="V2100" s="58">
        <f t="shared" si="806"/>
        <v>0</v>
      </c>
      <c r="W2100" s="58">
        <f t="shared" si="807"/>
        <v>0</v>
      </c>
      <c r="X2100" s="58">
        <f t="shared" si="808"/>
        <v>0</v>
      </c>
      <c r="Y2100" s="58">
        <f t="shared" si="809"/>
        <v>0</v>
      </c>
      <c r="Z2100">
        <f t="shared" si="793"/>
        <v>241928</v>
      </c>
    </row>
    <row r="2101" spans="1:26" x14ac:dyDescent="0.3">
      <c r="A2101" s="56" t="str">
        <f t="shared" si="795"/>
        <v>OUT TIME</v>
      </c>
      <c r="B2101" s="56" t="str">
        <f t="shared" si="787"/>
        <v>ultimo</v>
      </c>
      <c r="C2101" s="55">
        <f t="shared" si="810"/>
        <v>5</v>
      </c>
      <c r="D2101" t="str">
        <f t="shared" si="810"/>
        <v>Darién</v>
      </c>
      <c r="E2101" s="23">
        <f t="shared" si="796"/>
        <v>44146</v>
      </c>
      <c r="F2101" s="54">
        <f t="shared" si="797"/>
        <v>162</v>
      </c>
      <c r="G2101" cm="1">
        <f t="array" ref="G2101">+INDEX('Casos ACUM Prov'!$CK$3:$OM$16,'TODO PROVINCIA'!C2101+1,'TODO PROVINCIA'!F2101)</f>
        <v>0</v>
      </c>
      <c r="H2101">
        <f t="shared" si="789"/>
        <v>0</v>
      </c>
      <c r="I2101" cm="1">
        <f t="array" ref="I2101">+INDEX('Muertes-PROV'!$C$3:$GE$16,$C2101+1,$F2101)</f>
        <v>0</v>
      </c>
      <c r="J2101">
        <f t="shared" si="790"/>
        <v>0</v>
      </c>
      <c r="K2101" cm="1">
        <f t="array" ref="K2101">+INDEX('rECUPERA-prov'!$C$3:$LA$16,$C2101+1,$F2101)</f>
        <v>0</v>
      </c>
      <c r="L2101">
        <f t="shared" si="791"/>
        <v>0</v>
      </c>
      <c r="M2101">
        <f t="shared" si="798"/>
        <v>0</v>
      </c>
      <c r="N2101">
        <f t="shared" si="792"/>
        <v>0</v>
      </c>
      <c r="O2101" s="57">
        <f t="shared" si="799"/>
        <v>0</v>
      </c>
      <c r="P2101" s="57">
        <f t="shared" si="800"/>
        <v>0</v>
      </c>
      <c r="Q2101" s="57">
        <f t="shared" si="801"/>
        <v>0</v>
      </c>
      <c r="R2101" s="57">
        <f t="shared" si="802"/>
        <v>0</v>
      </c>
      <c r="S2101" s="57">
        <f t="shared" si="803"/>
        <v>0</v>
      </c>
      <c r="T2101" s="57">
        <f t="shared" si="804"/>
        <v>0</v>
      </c>
      <c r="U2101" s="57">
        <f t="shared" si="805"/>
        <v>0</v>
      </c>
      <c r="V2101" s="58">
        <f t="shared" si="806"/>
        <v>0</v>
      </c>
      <c r="W2101" s="58">
        <f t="shared" si="807"/>
        <v>0</v>
      </c>
      <c r="X2101" s="58">
        <f t="shared" si="808"/>
        <v>0</v>
      </c>
      <c r="Y2101" s="58">
        <f t="shared" si="809"/>
        <v>0</v>
      </c>
      <c r="Z2101">
        <f t="shared" si="793"/>
        <v>10001</v>
      </c>
    </row>
    <row r="2102" spans="1:26" x14ac:dyDescent="0.3">
      <c r="A2102" s="56" t="str">
        <f t="shared" si="795"/>
        <v>OUT TIME</v>
      </c>
      <c r="B2102" s="56" t="str">
        <f t="shared" si="787"/>
        <v>ultimo</v>
      </c>
      <c r="C2102" s="55">
        <f t="shared" si="810"/>
        <v>6</v>
      </c>
      <c r="D2102" t="str">
        <f t="shared" si="810"/>
        <v>Herrera</v>
      </c>
      <c r="E2102" s="23">
        <f t="shared" si="796"/>
        <v>44146</v>
      </c>
      <c r="F2102" s="54">
        <f t="shared" si="797"/>
        <v>162</v>
      </c>
      <c r="G2102" cm="1">
        <f t="array" ref="G2102">+INDEX('Casos ACUM Prov'!$CK$3:$OM$16,'TODO PROVINCIA'!C2102+1,'TODO PROVINCIA'!F2102)</f>
        <v>0</v>
      </c>
      <c r="H2102">
        <f t="shared" si="789"/>
        <v>0</v>
      </c>
      <c r="I2102" cm="1">
        <f t="array" ref="I2102">+INDEX('Muertes-PROV'!$C$3:$GE$16,$C2102+1,$F2102)</f>
        <v>0</v>
      </c>
      <c r="J2102">
        <f t="shared" si="790"/>
        <v>0</v>
      </c>
      <c r="K2102" cm="1">
        <f t="array" ref="K2102">+INDEX('rECUPERA-prov'!$C$3:$LA$16,$C2102+1,$F2102)</f>
        <v>0</v>
      </c>
      <c r="L2102">
        <f t="shared" si="791"/>
        <v>0</v>
      </c>
      <c r="M2102">
        <f t="shared" si="798"/>
        <v>0</v>
      </c>
      <c r="N2102">
        <f t="shared" si="792"/>
        <v>0</v>
      </c>
      <c r="O2102" s="57">
        <f t="shared" si="799"/>
        <v>0</v>
      </c>
      <c r="P2102" s="57">
        <f t="shared" si="800"/>
        <v>0</v>
      </c>
      <c r="Q2102" s="57">
        <f t="shared" si="801"/>
        <v>0</v>
      </c>
      <c r="R2102" s="57">
        <f t="shared" si="802"/>
        <v>0</v>
      </c>
      <c r="S2102" s="57">
        <f t="shared" si="803"/>
        <v>0</v>
      </c>
      <c r="T2102" s="57">
        <f t="shared" si="804"/>
        <v>0</v>
      </c>
      <c r="U2102" s="57">
        <f t="shared" si="805"/>
        <v>0</v>
      </c>
      <c r="V2102" s="58">
        <f t="shared" si="806"/>
        <v>0</v>
      </c>
      <c r="W2102" s="58">
        <f t="shared" si="807"/>
        <v>0</v>
      </c>
      <c r="X2102" s="58">
        <f t="shared" si="808"/>
        <v>0</v>
      </c>
      <c r="Y2102" s="58">
        <f t="shared" si="809"/>
        <v>0</v>
      </c>
      <c r="Z2102">
        <f t="shared" si="793"/>
        <v>33109</v>
      </c>
    </row>
    <row r="2103" spans="1:26" x14ac:dyDescent="0.3">
      <c r="A2103" s="56" t="str">
        <f t="shared" si="795"/>
        <v>OUT TIME</v>
      </c>
      <c r="B2103" s="56" t="str">
        <f t="shared" si="787"/>
        <v>ultimo</v>
      </c>
      <c r="C2103" s="55">
        <f t="shared" si="810"/>
        <v>7</v>
      </c>
      <c r="D2103" t="str">
        <f t="shared" si="810"/>
        <v>Los Santos</v>
      </c>
      <c r="E2103" s="23">
        <f t="shared" si="796"/>
        <v>44146</v>
      </c>
      <c r="F2103" s="54">
        <f t="shared" si="797"/>
        <v>162</v>
      </c>
      <c r="G2103" cm="1">
        <f t="array" ref="G2103">+INDEX('Casos ACUM Prov'!$CK$3:$OM$16,'TODO PROVINCIA'!C2103+1,'TODO PROVINCIA'!F2103)</f>
        <v>0</v>
      </c>
      <c r="H2103">
        <f t="shared" si="789"/>
        <v>0</v>
      </c>
      <c r="I2103" cm="1">
        <f t="array" ref="I2103">+INDEX('Muertes-PROV'!$C$3:$GE$16,$C2103+1,$F2103)</f>
        <v>0</v>
      </c>
      <c r="J2103">
        <f t="shared" si="790"/>
        <v>0</v>
      </c>
      <c r="K2103" cm="1">
        <f t="array" ref="K2103">+INDEX('rECUPERA-prov'!$C$3:$LA$16,$C2103+1,$F2103)</f>
        <v>0</v>
      </c>
      <c r="L2103">
        <f t="shared" si="791"/>
        <v>0</v>
      </c>
      <c r="M2103">
        <f t="shared" si="798"/>
        <v>0</v>
      </c>
      <c r="N2103">
        <f t="shared" si="792"/>
        <v>0</v>
      </c>
      <c r="O2103" s="57">
        <f t="shared" si="799"/>
        <v>0</v>
      </c>
      <c r="P2103" s="57">
        <f t="shared" si="800"/>
        <v>0</v>
      </c>
      <c r="Q2103" s="57">
        <f t="shared" si="801"/>
        <v>0</v>
      </c>
      <c r="R2103" s="57">
        <f t="shared" si="802"/>
        <v>0</v>
      </c>
      <c r="S2103" s="57">
        <f t="shared" si="803"/>
        <v>0</v>
      </c>
      <c r="T2103" s="57">
        <f t="shared" si="804"/>
        <v>0</v>
      </c>
      <c r="U2103" s="57">
        <f t="shared" si="805"/>
        <v>0</v>
      </c>
      <c r="V2103" s="58">
        <f t="shared" si="806"/>
        <v>0</v>
      </c>
      <c r="W2103" s="58">
        <f t="shared" si="807"/>
        <v>0</v>
      </c>
      <c r="X2103" s="58">
        <f t="shared" si="808"/>
        <v>0</v>
      </c>
      <c r="Y2103" s="58">
        <f t="shared" si="809"/>
        <v>0</v>
      </c>
      <c r="Z2103">
        <f t="shared" si="793"/>
        <v>156747</v>
      </c>
    </row>
    <row r="2104" spans="1:26" x14ac:dyDescent="0.3">
      <c r="A2104" s="56" t="str">
        <f t="shared" si="795"/>
        <v>OUT TIME</v>
      </c>
      <c r="B2104" s="56" t="str">
        <f t="shared" si="787"/>
        <v>ultimo</v>
      </c>
      <c r="C2104" s="55">
        <f t="shared" si="810"/>
        <v>8</v>
      </c>
      <c r="D2104" t="str">
        <f t="shared" si="810"/>
        <v>Panamá</v>
      </c>
      <c r="E2104" s="23">
        <f t="shared" si="796"/>
        <v>44146</v>
      </c>
      <c r="F2104" s="54">
        <f t="shared" si="797"/>
        <v>162</v>
      </c>
      <c r="G2104" cm="1">
        <f t="array" ref="G2104">+INDEX('Casos ACUM Prov'!$CK$3:$OM$16,'TODO PROVINCIA'!C2104+1,'TODO PROVINCIA'!F2104)</f>
        <v>0</v>
      </c>
      <c r="H2104">
        <f t="shared" si="789"/>
        <v>0</v>
      </c>
      <c r="I2104" cm="1">
        <f t="array" ref="I2104">+INDEX('Muertes-PROV'!$C$3:$GE$16,$C2104+1,$F2104)</f>
        <v>0</v>
      </c>
      <c r="J2104">
        <f t="shared" si="790"/>
        <v>0</v>
      </c>
      <c r="K2104" cm="1">
        <f t="array" ref="K2104">+INDEX('rECUPERA-prov'!$C$3:$LA$16,$C2104+1,$F2104)</f>
        <v>0</v>
      </c>
      <c r="L2104">
        <f t="shared" si="791"/>
        <v>0</v>
      </c>
      <c r="M2104">
        <f t="shared" si="798"/>
        <v>0</v>
      </c>
      <c r="N2104">
        <f t="shared" si="792"/>
        <v>0</v>
      </c>
      <c r="O2104" s="57">
        <f t="shared" si="799"/>
        <v>0</v>
      </c>
      <c r="P2104" s="57">
        <f t="shared" si="800"/>
        <v>0</v>
      </c>
      <c r="Q2104" s="57">
        <f t="shared" si="801"/>
        <v>0</v>
      </c>
      <c r="R2104" s="57">
        <f t="shared" si="802"/>
        <v>0</v>
      </c>
      <c r="S2104" s="57">
        <f t="shared" si="803"/>
        <v>0</v>
      </c>
      <c r="T2104" s="57">
        <f t="shared" si="804"/>
        <v>0</v>
      </c>
      <c r="U2104" s="57">
        <f t="shared" si="805"/>
        <v>0</v>
      </c>
      <c r="V2104" s="58">
        <f t="shared" si="806"/>
        <v>0</v>
      </c>
      <c r="W2104" s="58">
        <f t="shared" si="807"/>
        <v>0</v>
      </c>
      <c r="X2104" s="58">
        <f t="shared" si="808"/>
        <v>0</v>
      </c>
      <c r="Y2104" s="58">
        <f t="shared" si="809"/>
        <v>0</v>
      </c>
      <c r="Z2104">
        <f t="shared" si="793"/>
        <v>109955</v>
      </c>
    </row>
    <row r="2105" spans="1:26" x14ac:dyDescent="0.3">
      <c r="A2105" s="56" t="str">
        <f t="shared" si="795"/>
        <v>OUT TIME</v>
      </c>
      <c r="B2105" s="56" t="str">
        <f t="shared" si="787"/>
        <v>ultimo</v>
      </c>
      <c r="C2105" s="55">
        <f t="shared" si="810"/>
        <v>9</v>
      </c>
      <c r="D2105" t="str">
        <f t="shared" si="810"/>
        <v>Veraguas</v>
      </c>
      <c r="E2105" s="23">
        <f t="shared" si="796"/>
        <v>44146</v>
      </c>
      <c r="F2105" s="54">
        <f t="shared" si="797"/>
        <v>162</v>
      </c>
      <c r="G2105" cm="1">
        <f t="array" ref="G2105">+INDEX('Casos ACUM Prov'!$CK$3:$OM$16,'TODO PROVINCIA'!C2105+1,'TODO PROVINCIA'!F2105)</f>
        <v>0</v>
      </c>
      <c r="H2105">
        <f t="shared" si="789"/>
        <v>0</v>
      </c>
      <c r="I2105" cm="1">
        <f t="array" ref="I2105">+INDEX('Muertes-PROV'!$C$3:$GE$16,$C2105+1,$F2105)</f>
        <v>0</v>
      </c>
      <c r="J2105">
        <f t="shared" si="790"/>
        <v>0</v>
      </c>
      <c r="K2105" cm="1">
        <f t="array" ref="K2105">+INDEX('rECUPERA-prov'!$C$3:$LA$16,$C2105+1,$F2105)</f>
        <v>0</v>
      </c>
      <c r="L2105">
        <f t="shared" si="791"/>
        <v>0</v>
      </c>
      <c r="M2105">
        <f t="shared" si="798"/>
        <v>0</v>
      </c>
      <c r="N2105">
        <f t="shared" si="792"/>
        <v>0</v>
      </c>
      <c r="O2105" s="57">
        <f t="shared" si="799"/>
        <v>0</v>
      </c>
      <c r="P2105" s="57">
        <f t="shared" si="800"/>
        <v>0</v>
      </c>
      <c r="Q2105" s="57">
        <f t="shared" si="801"/>
        <v>0</v>
      </c>
      <c r="R2105" s="57">
        <f t="shared" si="802"/>
        <v>0</v>
      </c>
      <c r="S2105" s="57">
        <f t="shared" si="803"/>
        <v>0</v>
      </c>
      <c r="T2105" s="57">
        <f t="shared" si="804"/>
        <v>0</v>
      </c>
      <c r="U2105" s="57">
        <f t="shared" si="805"/>
        <v>0</v>
      </c>
      <c r="V2105" s="58">
        <f t="shared" si="806"/>
        <v>0</v>
      </c>
      <c r="W2105" s="58">
        <f t="shared" si="807"/>
        <v>0</v>
      </c>
      <c r="X2105" s="58">
        <f t="shared" si="808"/>
        <v>0</v>
      </c>
      <c r="Y2105" s="58">
        <f t="shared" si="809"/>
        <v>0</v>
      </c>
      <c r="Z2105">
        <f t="shared" si="793"/>
        <v>109955</v>
      </c>
    </row>
    <row r="2106" spans="1:26" x14ac:dyDescent="0.3">
      <c r="A2106" s="56" t="str">
        <f t="shared" si="795"/>
        <v>OUT TIME</v>
      </c>
      <c r="B2106" s="56" t="str">
        <f t="shared" si="787"/>
        <v>ultimo</v>
      </c>
      <c r="C2106" s="55">
        <f t="shared" si="810"/>
        <v>10</v>
      </c>
      <c r="D2106" t="str">
        <f t="shared" si="810"/>
        <v>Comarca Kuna Yala</v>
      </c>
      <c r="E2106" s="23">
        <f t="shared" si="796"/>
        <v>44146</v>
      </c>
      <c r="F2106" s="54">
        <f t="shared" si="797"/>
        <v>162</v>
      </c>
      <c r="G2106" cm="1">
        <f t="array" ref="G2106">+INDEX('Casos ACUM Prov'!$CK$3:$OM$16,'TODO PROVINCIA'!C2106+1,'TODO PROVINCIA'!F2106)</f>
        <v>0</v>
      </c>
      <c r="H2106">
        <f t="shared" si="789"/>
        <v>0</v>
      </c>
      <c r="I2106" cm="1">
        <f t="array" ref="I2106">+INDEX('Muertes-PROV'!$C$3:$GE$16,$C2106+1,$F2106)</f>
        <v>0</v>
      </c>
      <c r="J2106">
        <f t="shared" si="790"/>
        <v>0</v>
      </c>
      <c r="K2106" cm="1">
        <f t="array" ref="K2106">+INDEX('rECUPERA-prov'!$C$3:$LA$16,$C2106+1,$F2106)</f>
        <v>0</v>
      </c>
      <c r="L2106">
        <f t="shared" si="791"/>
        <v>0</v>
      </c>
      <c r="M2106">
        <f t="shared" si="798"/>
        <v>0</v>
      </c>
      <c r="N2106">
        <f t="shared" si="792"/>
        <v>0</v>
      </c>
      <c r="O2106" s="57">
        <f t="shared" si="799"/>
        <v>0</v>
      </c>
      <c r="P2106" s="57">
        <f t="shared" si="800"/>
        <v>0</v>
      </c>
      <c r="Q2106" s="57">
        <f t="shared" si="801"/>
        <v>0</v>
      </c>
      <c r="R2106" s="57">
        <f t="shared" si="802"/>
        <v>0</v>
      </c>
      <c r="S2106" s="57">
        <f t="shared" si="803"/>
        <v>0</v>
      </c>
      <c r="T2106" s="57">
        <f t="shared" si="804"/>
        <v>0</v>
      </c>
      <c r="U2106" s="57">
        <f t="shared" si="805"/>
        <v>0</v>
      </c>
      <c r="V2106" s="58">
        <f t="shared" si="806"/>
        <v>0</v>
      </c>
      <c r="W2106" s="58">
        <f t="shared" si="807"/>
        <v>0</v>
      </c>
      <c r="X2106" s="58">
        <f t="shared" si="808"/>
        <v>0</v>
      </c>
      <c r="Y2106" s="58">
        <f t="shared" si="809"/>
        <v>0</v>
      </c>
      <c r="Z2106">
        <f t="shared" si="793"/>
        <v>89592</v>
      </c>
    </row>
    <row r="2107" spans="1:26" x14ac:dyDescent="0.3">
      <c r="A2107" s="56" t="str">
        <f t="shared" si="795"/>
        <v>OUT TIME</v>
      </c>
      <c r="B2107" s="56" t="str">
        <f t="shared" si="787"/>
        <v>ultimo</v>
      </c>
      <c r="C2107" s="55">
        <f t="shared" si="810"/>
        <v>11</v>
      </c>
      <c r="D2107" t="str">
        <f t="shared" si="810"/>
        <v>Comarca Emberá Wounaán</v>
      </c>
      <c r="E2107" s="23">
        <f t="shared" si="796"/>
        <v>44146</v>
      </c>
      <c r="F2107" s="54">
        <f t="shared" si="797"/>
        <v>162</v>
      </c>
      <c r="G2107" cm="1">
        <f t="array" ref="G2107">+INDEX('Casos ACUM Prov'!$CK$3:$OM$16,'TODO PROVINCIA'!C2107+1,'TODO PROVINCIA'!F2107)</f>
        <v>0</v>
      </c>
      <c r="H2107">
        <f t="shared" si="789"/>
        <v>0</v>
      </c>
      <c r="I2107" cm="1">
        <f t="array" ref="I2107">+INDEX('Muertes-PROV'!$C$3:$GE$16,$C2107+1,$F2107)</f>
        <v>0</v>
      </c>
      <c r="J2107">
        <f t="shared" si="790"/>
        <v>0</v>
      </c>
      <c r="K2107" cm="1">
        <f t="array" ref="K2107">+INDEX('rECUPERA-prov'!$C$3:$LA$16,$C2107+1,$F2107)</f>
        <v>0</v>
      </c>
      <c r="L2107">
        <f t="shared" si="791"/>
        <v>0</v>
      </c>
      <c r="M2107">
        <f t="shared" si="798"/>
        <v>0</v>
      </c>
      <c r="N2107">
        <f t="shared" si="792"/>
        <v>0</v>
      </c>
      <c r="O2107" s="57">
        <f t="shared" si="799"/>
        <v>0</v>
      </c>
      <c r="P2107" s="57">
        <f t="shared" si="800"/>
        <v>0</v>
      </c>
      <c r="Q2107" s="57">
        <f t="shared" si="801"/>
        <v>0</v>
      </c>
      <c r="R2107" s="57">
        <f t="shared" si="802"/>
        <v>0</v>
      </c>
      <c r="S2107" s="57">
        <f t="shared" si="803"/>
        <v>0</v>
      </c>
      <c r="T2107" s="57">
        <f t="shared" si="804"/>
        <v>0</v>
      </c>
      <c r="U2107" s="57">
        <f t="shared" si="805"/>
        <v>0</v>
      </c>
      <c r="V2107" s="58">
        <f t="shared" si="806"/>
        <v>0</v>
      </c>
      <c r="W2107" s="58">
        <f t="shared" si="807"/>
        <v>0</v>
      </c>
      <c r="X2107" s="58">
        <f t="shared" si="808"/>
        <v>0</v>
      </c>
      <c r="Y2107" s="58">
        <f t="shared" si="809"/>
        <v>0</v>
      </c>
      <c r="Z2107">
        <f t="shared" si="793"/>
        <v>1249032</v>
      </c>
    </row>
    <row r="2108" spans="1:26" x14ac:dyDescent="0.3">
      <c r="A2108" s="56" t="str">
        <f t="shared" si="795"/>
        <v>OUT TIME</v>
      </c>
      <c r="B2108" s="56" t="str">
        <f t="shared" si="787"/>
        <v>ultimo</v>
      </c>
      <c r="C2108" s="55">
        <f t="shared" ref="C2108:D2123" si="811">+C2095</f>
        <v>12</v>
      </c>
      <c r="D2108" t="str">
        <f t="shared" si="811"/>
        <v>Comarca Ngäbe Buglé</v>
      </c>
      <c r="E2108" s="23">
        <f t="shared" si="796"/>
        <v>44146</v>
      </c>
      <c r="F2108" s="54">
        <f t="shared" si="797"/>
        <v>162</v>
      </c>
      <c r="G2108" cm="1">
        <f t="array" ref="G2108">+INDEX('Casos ACUM Prov'!$CK$3:$OM$16,'TODO PROVINCIA'!C2108+1,'TODO PROVINCIA'!F2108)</f>
        <v>0</v>
      </c>
      <c r="H2108">
        <f t="shared" si="789"/>
        <v>0</v>
      </c>
      <c r="I2108" cm="1">
        <f t="array" ref="I2108">+INDEX('Muertes-PROV'!$C$3:$GE$16,$C2108+1,$F2108)</f>
        <v>0</v>
      </c>
      <c r="J2108">
        <f t="shared" si="790"/>
        <v>0</v>
      </c>
      <c r="K2108" cm="1">
        <f t="array" ref="K2108">+INDEX('rECUPERA-prov'!$C$3:$LA$16,$C2108+1,$F2108)</f>
        <v>0</v>
      </c>
      <c r="L2108">
        <f t="shared" si="791"/>
        <v>0</v>
      </c>
      <c r="M2108">
        <f t="shared" si="798"/>
        <v>0</v>
      </c>
      <c r="N2108">
        <f t="shared" si="792"/>
        <v>0</v>
      </c>
      <c r="O2108" s="57">
        <f t="shared" si="799"/>
        <v>0</v>
      </c>
      <c r="P2108" s="57">
        <f t="shared" si="800"/>
        <v>0</v>
      </c>
      <c r="Q2108" s="57">
        <f t="shared" si="801"/>
        <v>0</v>
      </c>
      <c r="R2108" s="57">
        <f t="shared" si="802"/>
        <v>0</v>
      </c>
      <c r="S2108" s="57">
        <f t="shared" si="803"/>
        <v>0</v>
      </c>
      <c r="T2108" s="57">
        <f t="shared" si="804"/>
        <v>0</v>
      </c>
      <c r="U2108" s="57">
        <f t="shared" si="805"/>
        <v>0</v>
      </c>
      <c r="V2108" s="58">
        <f t="shared" si="806"/>
        <v>0</v>
      </c>
      <c r="W2108" s="58">
        <f t="shared" si="807"/>
        <v>0</v>
      </c>
      <c r="X2108" s="58">
        <f t="shared" si="808"/>
        <v>0</v>
      </c>
      <c r="Y2108" s="58">
        <f t="shared" si="809"/>
        <v>0</v>
      </c>
      <c r="Z2108">
        <f t="shared" si="793"/>
        <v>464038</v>
      </c>
    </row>
    <row r="2109" spans="1:26" x14ac:dyDescent="0.3">
      <c r="A2109" s="56" t="str">
        <f t="shared" si="795"/>
        <v>OUT TIME</v>
      </c>
      <c r="B2109" s="56" t="str">
        <f t="shared" si="787"/>
        <v>ultimo</v>
      </c>
      <c r="C2109" s="55">
        <f t="shared" si="811"/>
        <v>13</v>
      </c>
      <c r="D2109" t="str">
        <f t="shared" si="811"/>
        <v>Panamá Oeste</v>
      </c>
      <c r="E2109" s="23">
        <f t="shared" si="796"/>
        <v>44146</v>
      </c>
      <c r="F2109" s="54">
        <f t="shared" si="797"/>
        <v>162</v>
      </c>
      <c r="G2109" cm="1">
        <f t="array" ref="G2109">+INDEX('Casos ACUM Prov'!$CK$3:$OM$16,'TODO PROVINCIA'!C2109+1,'TODO PROVINCIA'!F2109)</f>
        <v>0</v>
      </c>
      <c r="H2109">
        <f t="shared" si="789"/>
        <v>0</v>
      </c>
      <c r="I2109" cm="1">
        <f t="array" ref="I2109">+INDEX('Muertes-PROV'!$C$3:$GE$16,$C2109+1,$F2109)</f>
        <v>0</v>
      </c>
      <c r="J2109">
        <f t="shared" si="790"/>
        <v>0</v>
      </c>
      <c r="K2109" cm="1">
        <f t="array" ref="K2109">+INDEX('rECUPERA-prov'!$C$3:$LA$16,$C2109+1,$F2109)</f>
        <v>0</v>
      </c>
      <c r="L2109">
        <f t="shared" si="791"/>
        <v>0</v>
      </c>
      <c r="M2109">
        <f t="shared" si="798"/>
        <v>0</v>
      </c>
      <c r="N2109">
        <f t="shared" si="792"/>
        <v>0</v>
      </c>
      <c r="O2109" s="57">
        <f t="shared" si="799"/>
        <v>0</v>
      </c>
      <c r="P2109" s="57">
        <f t="shared" si="800"/>
        <v>0</v>
      </c>
      <c r="Q2109" s="57">
        <f t="shared" si="801"/>
        <v>0</v>
      </c>
      <c r="R2109" s="57">
        <f t="shared" si="802"/>
        <v>0</v>
      </c>
      <c r="S2109" s="57">
        <f t="shared" si="803"/>
        <v>0</v>
      </c>
      <c r="T2109" s="57">
        <f t="shared" si="804"/>
        <v>0</v>
      </c>
      <c r="U2109" s="57">
        <f t="shared" si="805"/>
        <v>0</v>
      </c>
      <c r="V2109" s="58">
        <f t="shared" si="806"/>
        <v>0</v>
      </c>
      <c r="W2109" s="58">
        <f t="shared" si="807"/>
        <v>0</v>
      </c>
      <c r="X2109" s="58">
        <f t="shared" si="808"/>
        <v>0</v>
      </c>
      <c r="Y2109" s="58">
        <f t="shared" si="809"/>
        <v>0</v>
      </c>
      <c r="Z2109">
        <f t="shared" si="793"/>
        <v>226991</v>
      </c>
    </row>
    <row r="2110" spans="1:26" x14ac:dyDescent="0.3">
      <c r="A2110" s="56" t="str">
        <f t="shared" si="795"/>
        <v>OUT TIME</v>
      </c>
      <c r="B2110" s="56" t="str">
        <f t="shared" si="787"/>
        <v>ultimo</v>
      </c>
      <c r="C2110" s="55">
        <f t="shared" si="811"/>
        <v>1</v>
      </c>
      <c r="D2110" t="str">
        <f t="shared" si="811"/>
        <v>Bocas del Toro</v>
      </c>
      <c r="E2110" s="23">
        <f t="shared" si="796"/>
        <v>44147</v>
      </c>
      <c r="F2110" s="54">
        <f t="shared" si="797"/>
        <v>163</v>
      </c>
      <c r="G2110" cm="1">
        <f t="array" ref="G2110">+INDEX('Casos ACUM Prov'!$CK$3:$OM$16,'TODO PROVINCIA'!C2110+1,'TODO PROVINCIA'!F2110)</f>
        <v>0</v>
      </c>
      <c r="H2110">
        <f t="shared" si="789"/>
        <v>0</v>
      </c>
      <c r="I2110" cm="1">
        <f t="array" ref="I2110">+INDEX('Muertes-PROV'!$C$3:$GE$16,$C2110+1,$F2110)</f>
        <v>0</v>
      </c>
      <c r="J2110">
        <f t="shared" si="790"/>
        <v>0</v>
      </c>
      <c r="K2110" cm="1">
        <f t="array" ref="K2110">+INDEX('rECUPERA-prov'!$C$3:$LA$16,$C2110+1,$F2110)</f>
        <v>0</v>
      </c>
      <c r="L2110">
        <f t="shared" si="791"/>
        <v>0</v>
      </c>
      <c r="M2110">
        <f t="shared" si="798"/>
        <v>0</v>
      </c>
      <c r="N2110">
        <f t="shared" si="792"/>
        <v>0</v>
      </c>
      <c r="O2110" s="57">
        <f t="shared" si="799"/>
        <v>0</v>
      </c>
      <c r="P2110" s="57">
        <f t="shared" si="800"/>
        <v>0</v>
      </c>
      <c r="Q2110" s="57">
        <f t="shared" si="801"/>
        <v>0</v>
      </c>
      <c r="R2110" s="57">
        <f t="shared" si="802"/>
        <v>0</v>
      </c>
      <c r="S2110" s="57">
        <f t="shared" si="803"/>
        <v>0</v>
      </c>
      <c r="T2110" s="57">
        <f t="shared" si="804"/>
        <v>0</v>
      </c>
      <c r="U2110" s="57">
        <f t="shared" si="805"/>
        <v>0</v>
      </c>
      <c r="V2110" s="58">
        <f t="shared" si="806"/>
        <v>0</v>
      </c>
      <c r="W2110" s="58">
        <f t="shared" si="807"/>
        <v>0</v>
      </c>
      <c r="X2110" s="58">
        <f t="shared" si="808"/>
        <v>0</v>
      </c>
      <c r="Y2110" s="58">
        <f t="shared" si="809"/>
        <v>0</v>
      </c>
      <c r="Z2110">
        <f t="shared" si="793"/>
        <v>125461</v>
      </c>
    </row>
    <row r="2111" spans="1:26" x14ac:dyDescent="0.3">
      <c r="A2111" s="56" t="str">
        <f t="shared" si="795"/>
        <v>OUT TIME</v>
      </c>
      <c r="B2111" s="56" t="str">
        <f t="shared" si="787"/>
        <v>ultimo</v>
      </c>
      <c r="C2111" s="55">
        <f t="shared" si="811"/>
        <v>2</v>
      </c>
      <c r="D2111" t="str">
        <f t="shared" si="811"/>
        <v>Coclé</v>
      </c>
      <c r="E2111" s="23">
        <f t="shared" si="796"/>
        <v>44147</v>
      </c>
      <c r="F2111" s="54">
        <f t="shared" si="797"/>
        <v>163</v>
      </c>
      <c r="G2111" cm="1">
        <f t="array" ref="G2111">+INDEX('Casos ACUM Prov'!$CK$3:$OM$16,'TODO PROVINCIA'!C2111+1,'TODO PROVINCIA'!F2111)</f>
        <v>0</v>
      </c>
      <c r="H2111">
        <f t="shared" si="789"/>
        <v>0</v>
      </c>
      <c r="I2111" cm="1">
        <f t="array" ref="I2111">+INDEX('Muertes-PROV'!$C$3:$GE$16,$C2111+1,$F2111)</f>
        <v>0</v>
      </c>
      <c r="J2111">
        <f t="shared" si="790"/>
        <v>0</v>
      </c>
      <c r="K2111" cm="1">
        <f t="array" ref="K2111">+INDEX('rECUPERA-prov'!$C$3:$LA$16,$C2111+1,$F2111)</f>
        <v>0</v>
      </c>
      <c r="L2111">
        <f t="shared" si="791"/>
        <v>0</v>
      </c>
      <c r="M2111">
        <f t="shared" si="798"/>
        <v>0</v>
      </c>
      <c r="N2111">
        <f t="shared" si="792"/>
        <v>0</v>
      </c>
      <c r="O2111" s="57">
        <f t="shared" si="799"/>
        <v>0</v>
      </c>
      <c r="P2111" s="57">
        <f t="shared" si="800"/>
        <v>0</v>
      </c>
      <c r="Q2111" s="57">
        <f t="shared" si="801"/>
        <v>0</v>
      </c>
      <c r="R2111" s="57">
        <f t="shared" si="802"/>
        <v>0</v>
      </c>
      <c r="S2111" s="57">
        <f t="shared" si="803"/>
        <v>0</v>
      </c>
      <c r="T2111" s="57">
        <f t="shared" si="804"/>
        <v>0</v>
      </c>
      <c r="U2111" s="57">
        <f t="shared" si="805"/>
        <v>0</v>
      </c>
      <c r="V2111" s="58">
        <f t="shared" si="806"/>
        <v>0</v>
      </c>
      <c r="W2111" s="58">
        <f t="shared" si="807"/>
        <v>0</v>
      </c>
      <c r="X2111" s="58">
        <f t="shared" si="808"/>
        <v>0</v>
      </c>
      <c r="Y2111" s="58">
        <f t="shared" si="809"/>
        <v>0</v>
      </c>
      <c r="Z2111">
        <f t="shared" si="793"/>
        <v>416873</v>
      </c>
    </row>
    <row r="2112" spans="1:26" x14ac:dyDescent="0.3">
      <c r="A2112" s="56" t="str">
        <f t="shared" si="795"/>
        <v>OUT TIME</v>
      </c>
      <c r="B2112" s="56" t="str">
        <f t="shared" si="787"/>
        <v>ultimo</v>
      </c>
      <c r="C2112" s="55">
        <f t="shared" si="811"/>
        <v>3</v>
      </c>
      <c r="D2112" t="str">
        <f t="shared" si="811"/>
        <v>Colón</v>
      </c>
      <c r="E2112" s="23">
        <f t="shared" si="796"/>
        <v>44147</v>
      </c>
      <c r="F2112" s="54">
        <f t="shared" si="797"/>
        <v>163</v>
      </c>
      <c r="G2112" cm="1">
        <f t="array" ref="G2112">+INDEX('Casos ACUM Prov'!$CK$3:$OM$16,'TODO PROVINCIA'!C2112+1,'TODO PROVINCIA'!F2112)</f>
        <v>0</v>
      </c>
      <c r="H2112">
        <f t="shared" si="789"/>
        <v>0</v>
      </c>
      <c r="I2112" cm="1">
        <f t="array" ref="I2112">+INDEX('Muertes-PROV'!$C$3:$GE$16,$C2112+1,$F2112)</f>
        <v>0</v>
      </c>
      <c r="J2112">
        <f t="shared" si="790"/>
        <v>0</v>
      </c>
      <c r="K2112" cm="1">
        <f t="array" ref="K2112">+INDEX('rECUPERA-prov'!$C$3:$LA$16,$C2112+1,$F2112)</f>
        <v>0</v>
      </c>
      <c r="L2112">
        <f t="shared" si="791"/>
        <v>0</v>
      </c>
      <c r="M2112">
        <f t="shared" si="798"/>
        <v>0</v>
      </c>
      <c r="N2112">
        <f t="shared" si="792"/>
        <v>0</v>
      </c>
      <c r="O2112" s="57">
        <f t="shared" si="799"/>
        <v>0</v>
      </c>
      <c r="P2112" s="57">
        <f t="shared" si="800"/>
        <v>0</v>
      </c>
      <c r="Q2112" s="57">
        <f t="shared" si="801"/>
        <v>0</v>
      </c>
      <c r="R2112" s="57">
        <f t="shared" si="802"/>
        <v>0</v>
      </c>
      <c r="S2112" s="57">
        <f t="shared" si="803"/>
        <v>0</v>
      </c>
      <c r="T2112" s="57">
        <f t="shared" si="804"/>
        <v>0</v>
      </c>
      <c r="U2112" s="57">
        <f t="shared" si="805"/>
        <v>0</v>
      </c>
      <c r="V2112" s="58">
        <f t="shared" si="806"/>
        <v>0</v>
      </c>
      <c r="W2112" s="58">
        <f t="shared" si="807"/>
        <v>0</v>
      </c>
      <c r="X2112" s="58">
        <f t="shared" si="808"/>
        <v>0</v>
      </c>
      <c r="Y2112" s="58">
        <f t="shared" si="809"/>
        <v>0</v>
      </c>
      <c r="Z2112">
        <f t="shared" si="793"/>
        <v>233708</v>
      </c>
    </row>
    <row r="2113" spans="1:26" x14ac:dyDescent="0.3">
      <c r="A2113" s="56" t="str">
        <f t="shared" si="795"/>
        <v>OUT TIME</v>
      </c>
      <c r="B2113" s="56" t="str">
        <f t="shared" si="787"/>
        <v>ultimo</v>
      </c>
      <c r="C2113" s="55">
        <f t="shared" si="811"/>
        <v>4</v>
      </c>
      <c r="D2113" t="str">
        <f t="shared" si="811"/>
        <v>Chiriquí</v>
      </c>
      <c r="E2113" s="23">
        <f t="shared" si="796"/>
        <v>44147</v>
      </c>
      <c r="F2113" s="54">
        <f t="shared" si="797"/>
        <v>163</v>
      </c>
      <c r="G2113" cm="1">
        <f t="array" ref="G2113">+INDEX('Casos ACUM Prov'!$CK$3:$OM$16,'TODO PROVINCIA'!C2113+1,'TODO PROVINCIA'!F2113)</f>
        <v>0</v>
      </c>
      <c r="H2113">
        <f t="shared" si="789"/>
        <v>0</v>
      </c>
      <c r="I2113" cm="1">
        <f t="array" ref="I2113">+INDEX('Muertes-PROV'!$C$3:$GE$16,$C2113+1,$F2113)</f>
        <v>0</v>
      </c>
      <c r="J2113">
        <f t="shared" si="790"/>
        <v>0</v>
      </c>
      <c r="K2113" cm="1">
        <f t="array" ref="K2113">+INDEX('rECUPERA-prov'!$C$3:$LA$16,$C2113+1,$F2113)</f>
        <v>0</v>
      </c>
      <c r="L2113">
        <f t="shared" si="791"/>
        <v>0</v>
      </c>
      <c r="M2113">
        <f t="shared" si="798"/>
        <v>0</v>
      </c>
      <c r="N2113">
        <f t="shared" si="792"/>
        <v>0</v>
      </c>
      <c r="O2113" s="57">
        <f t="shared" si="799"/>
        <v>0</v>
      </c>
      <c r="P2113" s="57">
        <f t="shared" si="800"/>
        <v>0</v>
      </c>
      <c r="Q2113" s="57">
        <f t="shared" si="801"/>
        <v>0</v>
      </c>
      <c r="R2113" s="57">
        <f t="shared" si="802"/>
        <v>0</v>
      </c>
      <c r="S2113" s="57">
        <f t="shared" si="803"/>
        <v>0</v>
      </c>
      <c r="T2113" s="57">
        <f t="shared" si="804"/>
        <v>0</v>
      </c>
      <c r="U2113" s="57">
        <f t="shared" si="805"/>
        <v>0</v>
      </c>
      <c r="V2113" s="58">
        <f t="shared" si="806"/>
        <v>0</v>
      </c>
      <c r="W2113" s="58">
        <f t="shared" si="807"/>
        <v>0</v>
      </c>
      <c r="X2113" s="58">
        <f t="shared" si="808"/>
        <v>0</v>
      </c>
      <c r="Y2113" s="58">
        <f t="shared" si="809"/>
        <v>0</v>
      </c>
      <c r="Z2113">
        <f t="shared" si="793"/>
        <v>241928</v>
      </c>
    </row>
    <row r="2114" spans="1:26" x14ac:dyDescent="0.3">
      <c r="A2114" s="56" t="str">
        <f t="shared" si="795"/>
        <v>OUT TIME</v>
      </c>
      <c r="B2114" s="56" t="str">
        <f t="shared" si="787"/>
        <v>ultimo</v>
      </c>
      <c r="C2114" s="55">
        <f t="shared" si="811"/>
        <v>5</v>
      </c>
      <c r="D2114" t="str">
        <f t="shared" si="811"/>
        <v>Darién</v>
      </c>
      <c r="E2114" s="23">
        <f t="shared" si="796"/>
        <v>44147</v>
      </c>
      <c r="F2114" s="54">
        <f t="shared" si="797"/>
        <v>163</v>
      </c>
      <c r="G2114" cm="1">
        <f t="array" ref="G2114">+INDEX('Casos ACUM Prov'!$CK$3:$OM$16,'TODO PROVINCIA'!C2114+1,'TODO PROVINCIA'!F2114)</f>
        <v>0</v>
      </c>
      <c r="H2114">
        <f t="shared" si="789"/>
        <v>0</v>
      </c>
      <c r="I2114" cm="1">
        <f t="array" ref="I2114">+INDEX('Muertes-PROV'!$C$3:$GE$16,$C2114+1,$F2114)</f>
        <v>0</v>
      </c>
      <c r="J2114">
        <f t="shared" si="790"/>
        <v>0</v>
      </c>
      <c r="K2114" cm="1">
        <f t="array" ref="K2114">+INDEX('rECUPERA-prov'!$C$3:$LA$16,$C2114+1,$F2114)</f>
        <v>0</v>
      </c>
      <c r="L2114">
        <f t="shared" si="791"/>
        <v>0</v>
      </c>
      <c r="M2114">
        <f t="shared" si="798"/>
        <v>0</v>
      </c>
      <c r="N2114">
        <f t="shared" si="792"/>
        <v>0</v>
      </c>
      <c r="O2114" s="57">
        <f t="shared" si="799"/>
        <v>0</v>
      </c>
      <c r="P2114" s="57">
        <f t="shared" si="800"/>
        <v>0</v>
      </c>
      <c r="Q2114" s="57">
        <f t="shared" si="801"/>
        <v>0</v>
      </c>
      <c r="R2114" s="57">
        <f t="shared" si="802"/>
        <v>0</v>
      </c>
      <c r="S2114" s="57">
        <f t="shared" si="803"/>
        <v>0</v>
      </c>
      <c r="T2114" s="57">
        <f t="shared" si="804"/>
        <v>0</v>
      </c>
      <c r="U2114" s="57">
        <f t="shared" si="805"/>
        <v>0</v>
      </c>
      <c r="V2114" s="58">
        <f t="shared" si="806"/>
        <v>0</v>
      </c>
      <c r="W2114" s="58">
        <f t="shared" si="807"/>
        <v>0</v>
      </c>
      <c r="X2114" s="58">
        <f t="shared" si="808"/>
        <v>0</v>
      </c>
      <c r="Y2114" s="58">
        <f t="shared" si="809"/>
        <v>0</v>
      </c>
      <c r="Z2114">
        <f t="shared" si="793"/>
        <v>10001</v>
      </c>
    </row>
    <row r="2115" spans="1:26" x14ac:dyDescent="0.3">
      <c r="A2115" s="56" t="str">
        <f t="shared" si="795"/>
        <v>OUT TIME</v>
      </c>
      <c r="B2115" s="56" t="str">
        <f t="shared" si="787"/>
        <v>ultimo</v>
      </c>
      <c r="C2115" s="55">
        <f t="shared" si="811"/>
        <v>6</v>
      </c>
      <c r="D2115" t="str">
        <f t="shared" si="811"/>
        <v>Herrera</v>
      </c>
      <c r="E2115" s="23">
        <f t="shared" si="796"/>
        <v>44147</v>
      </c>
      <c r="F2115" s="54">
        <f t="shared" si="797"/>
        <v>163</v>
      </c>
      <c r="G2115" cm="1">
        <f t="array" ref="G2115">+INDEX('Casos ACUM Prov'!$CK$3:$OM$16,'TODO PROVINCIA'!C2115+1,'TODO PROVINCIA'!F2115)</f>
        <v>0</v>
      </c>
      <c r="H2115">
        <f t="shared" si="789"/>
        <v>0</v>
      </c>
      <c r="I2115" cm="1">
        <f t="array" ref="I2115">+INDEX('Muertes-PROV'!$C$3:$GE$16,$C2115+1,$F2115)</f>
        <v>0</v>
      </c>
      <c r="J2115">
        <f t="shared" si="790"/>
        <v>0</v>
      </c>
      <c r="K2115" cm="1">
        <f t="array" ref="K2115">+INDEX('rECUPERA-prov'!$C$3:$LA$16,$C2115+1,$F2115)</f>
        <v>0</v>
      </c>
      <c r="L2115">
        <f t="shared" si="791"/>
        <v>0</v>
      </c>
      <c r="M2115">
        <f t="shared" si="798"/>
        <v>0</v>
      </c>
      <c r="N2115">
        <f t="shared" si="792"/>
        <v>0</v>
      </c>
      <c r="O2115" s="57">
        <f t="shared" si="799"/>
        <v>0</v>
      </c>
      <c r="P2115" s="57">
        <f t="shared" si="800"/>
        <v>0</v>
      </c>
      <c r="Q2115" s="57">
        <f t="shared" si="801"/>
        <v>0</v>
      </c>
      <c r="R2115" s="57">
        <f t="shared" si="802"/>
        <v>0</v>
      </c>
      <c r="S2115" s="57">
        <f t="shared" si="803"/>
        <v>0</v>
      </c>
      <c r="T2115" s="57">
        <f t="shared" si="804"/>
        <v>0</v>
      </c>
      <c r="U2115" s="57">
        <f t="shared" si="805"/>
        <v>0</v>
      </c>
      <c r="V2115" s="58">
        <f t="shared" si="806"/>
        <v>0</v>
      </c>
      <c r="W2115" s="58">
        <f t="shared" si="807"/>
        <v>0</v>
      </c>
      <c r="X2115" s="58">
        <f t="shared" si="808"/>
        <v>0</v>
      </c>
      <c r="Y2115" s="58">
        <f t="shared" si="809"/>
        <v>0</v>
      </c>
      <c r="Z2115">
        <f t="shared" si="793"/>
        <v>33109</v>
      </c>
    </row>
    <row r="2116" spans="1:26" x14ac:dyDescent="0.3">
      <c r="A2116" s="56" t="str">
        <f t="shared" si="795"/>
        <v>OUT TIME</v>
      </c>
      <c r="B2116" s="56" t="str">
        <f t="shared" si="787"/>
        <v>ultimo</v>
      </c>
      <c r="C2116" s="55">
        <f t="shared" si="811"/>
        <v>7</v>
      </c>
      <c r="D2116" t="str">
        <f t="shared" si="811"/>
        <v>Los Santos</v>
      </c>
      <c r="E2116" s="23">
        <f t="shared" si="796"/>
        <v>44147</v>
      </c>
      <c r="F2116" s="54">
        <f t="shared" si="797"/>
        <v>163</v>
      </c>
      <c r="G2116" cm="1">
        <f t="array" ref="G2116">+INDEX('Casos ACUM Prov'!$CK$3:$OM$16,'TODO PROVINCIA'!C2116+1,'TODO PROVINCIA'!F2116)</f>
        <v>0</v>
      </c>
      <c r="H2116">
        <f t="shared" si="789"/>
        <v>0</v>
      </c>
      <c r="I2116" cm="1">
        <f t="array" ref="I2116">+INDEX('Muertes-PROV'!$C$3:$GE$16,$C2116+1,$F2116)</f>
        <v>0</v>
      </c>
      <c r="J2116">
        <f t="shared" si="790"/>
        <v>0</v>
      </c>
      <c r="K2116" cm="1">
        <f t="array" ref="K2116">+INDEX('rECUPERA-prov'!$C$3:$LA$16,$C2116+1,$F2116)</f>
        <v>0</v>
      </c>
      <c r="L2116">
        <f t="shared" si="791"/>
        <v>0</v>
      </c>
      <c r="M2116">
        <f t="shared" si="798"/>
        <v>0</v>
      </c>
      <c r="N2116">
        <f t="shared" si="792"/>
        <v>0</v>
      </c>
      <c r="O2116" s="57">
        <f t="shared" si="799"/>
        <v>0</v>
      </c>
      <c r="P2116" s="57">
        <f t="shared" si="800"/>
        <v>0</v>
      </c>
      <c r="Q2116" s="57">
        <f t="shared" si="801"/>
        <v>0</v>
      </c>
      <c r="R2116" s="57">
        <f t="shared" si="802"/>
        <v>0</v>
      </c>
      <c r="S2116" s="57">
        <f t="shared" si="803"/>
        <v>0</v>
      </c>
      <c r="T2116" s="57">
        <f t="shared" si="804"/>
        <v>0</v>
      </c>
      <c r="U2116" s="57">
        <f t="shared" si="805"/>
        <v>0</v>
      </c>
      <c r="V2116" s="58">
        <f t="shared" si="806"/>
        <v>0</v>
      </c>
      <c r="W2116" s="58">
        <f t="shared" si="807"/>
        <v>0</v>
      </c>
      <c r="X2116" s="58">
        <f t="shared" si="808"/>
        <v>0</v>
      </c>
      <c r="Y2116" s="58">
        <f t="shared" si="809"/>
        <v>0</v>
      </c>
      <c r="Z2116">
        <f t="shared" si="793"/>
        <v>156747</v>
      </c>
    </row>
    <row r="2117" spans="1:26" x14ac:dyDescent="0.3">
      <c r="A2117" s="56" t="str">
        <f t="shared" si="795"/>
        <v>OUT TIME</v>
      </c>
      <c r="B2117" s="56" t="str">
        <f t="shared" ref="B2117:B2180" si="812">+IFERROR(IF(A2130="OUT TIME","ultimo","no"),"no")</f>
        <v>ultimo</v>
      </c>
      <c r="C2117" s="55">
        <f t="shared" si="811"/>
        <v>8</v>
      </c>
      <c r="D2117" t="str">
        <f t="shared" si="811"/>
        <v>Panamá</v>
      </c>
      <c r="E2117" s="23">
        <f t="shared" si="796"/>
        <v>44147</v>
      </c>
      <c r="F2117" s="54">
        <f t="shared" si="797"/>
        <v>163</v>
      </c>
      <c r="G2117" cm="1">
        <f t="array" ref="G2117">+INDEX('Casos ACUM Prov'!$CK$3:$OM$16,'TODO PROVINCIA'!C2117+1,'TODO PROVINCIA'!F2117)</f>
        <v>0</v>
      </c>
      <c r="H2117">
        <f t="shared" si="789"/>
        <v>0</v>
      </c>
      <c r="I2117" cm="1">
        <f t="array" ref="I2117">+INDEX('Muertes-PROV'!$C$3:$GE$16,$C2117+1,$F2117)</f>
        <v>0</v>
      </c>
      <c r="J2117">
        <f t="shared" si="790"/>
        <v>0</v>
      </c>
      <c r="K2117" cm="1">
        <f t="array" ref="K2117">+INDEX('rECUPERA-prov'!$C$3:$LA$16,$C2117+1,$F2117)</f>
        <v>0</v>
      </c>
      <c r="L2117">
        <f t="shared" si="791"/>
        <v>0</v>
      </c>
      <c r="M2117">
        <f t="shared" si="798"/>
        <v>0</v>
      </c>
      <c r="N2117">
        <f t="shared" si="792"/>
        <v>0</v>
      </c>
      <c r="O2117" s="57">
        <f t="shared" si="799"/>
        <v>0</v>
      </c>
      <c r="P2117" s="57">
        <f t="shared" si="800"/>
        <v>0</v>
      </c>
      <c r="Q2117" s="57">
        <f t="shared" si="801"/>
        <v>0</v>
      </c>
      <c r="R2117" s="57">
        <f t="shared" si="802"/>
        <v>0</v>
      </c>
      <c r="S2117" s="57">
        <f t="shared" si="803"/>
        <v>0</v>
      </c>
      <c r="T2117" s="57">
        <f t="shared" si="804"/>
        <v>0</v>
      </c>
      <c r="U2117" s="57">
        <f t="shared" si="805"/>
        <v>0</v>
      </c>
      <c r="V2117" s="58">
        <f t="shared" si="806"/>
        <v>0</v>
      </c>
      <c r="W2117" s="58">
        <f t="shared" si="807"/>
        <v>0</v>
      </c>
      <c r="X2117" s="58">
        <f t="shared" si="808"/>
        <v>0</v>
      </c>
      <c r="Y2117" s="58">
        <f t="shared" si="809"/>
        <v>0</v>
      </c>
      <c r="Z2117">
        <f t="shared" si="793"/>
        <v>109955</v>
      </c>
    </row>
    <row r="2118" spans="1:26" x14ac:dyDescent="0.3">
      <c r="A2118" s="56" t="str">
        <f t="shared" si="795"/>
        <v>OUT TIME</v>
      </c>
      <c r="B2118" s="56" t="str">
        <f t="shared" si="812"/>
        <v>ultimo</v>
      </c>
      <c r="C2118" s="55">
        <f t="shared" si="811"/>
        <v>9</v>
      </c>
      <c r="D2118" t="str">
        <f t="shared" si="811"/>
        <v>Veraguas</v>
      </c>
      <c r="E2118" s="23">
        <f t="shared" si="796"/>
        <v>44147</v>
      </c>
      <c r="F2118" s="54">
        <f t="shared" si="797"/>
        <v>163</v>
      </c>
      <c r="G2118" cm="1">
        <f t="array" ref="G2118">+INDEX('Casos ACUM Prov'!$CK$3:$OM$16,'TODO PROVINCIA'!C2118+1,'TODO PROVINCIA'!F2118)</f>
        <v>0</v>
      </c>
      <c r="H2118">
        <f t="shared" si="789"/>
        <v>0</v>
      </c>
      <c r="I2118" cm="1">
        <f t="array" ref="I2118">+INDEX('Muertes-PROV'!$C$3:$GE$16,$C2118+1,$F2118)</f>
        <v>0</v>
      </c>
      <c r="J2118">
        <f t="shared" si="790"/>
        <v>0</v>
      </c>
      <c r="K2118" cm="1">
        <f t="array" ref="K2118">+INDEX('rECUPERA-prov'!$C$3:$LA$16,$C2118+1,$F2118)</f>
        <v>0</v>
      </c>
      <c r="L2118">
        <f t="shared" si="791"/>
        <v>0</v>
      </c>
      <c r="M2118">
        <f t="shared" si="798"/>
        <v>0</v>
      </c>
      <c r="N2118">
        <f t="shared" si="792"/>
        <v>0</v>
      </c>
      <c r="O2118" s="57">
        <f t="shared" si="799"/>
        <v>0</v>
      </c>
      <c r="P2118" s="57">
        <f t="shared" si="800"/>
        <v>0</v>
      </c>
      <c r="Q2118" s="57">
        <f t="shared" si="801"/>
        <v>0</v>
      </c>
      <c r="R2118" s="57">
        <f t="shared" si="802"/>
        <v>0</v>
      </c>
      <c r="S2118" s="57">
        <f t="shared" si="803"/>
        <v>0</v>
      </c>
      <c r="T2118" s="57">
        <f t="shared" si="804"/>
        <v>0</v>
      </c>
      <c r="U2118" s="57">
        <f t="shared" si="805"/>
        <v>0</v>
      </c>
      <c r="V2118" s="58">
        <f t="shared" si="806"/>
        <v>0</v>
      </c>
      <c r="W2118" s="58">
        <f t="shared" si="807"/>
        <v>0</v>
      </c>
      <c r="X2118" s="58">
        <f t="shared" si="808"/>
        <v>0</v>
      </c>
      <c r="Y2118" s="58">
        <f t="shared" si="809"/>
        <v>0</v>
      </c>
      <c r="Z2118">
        <f t="shared" si="793"/>
        <v>109955</v>
      </c>
    </row>
    <row r="2119" spans="1:26" x14ac:dyDescent="0.3">
      <c r="A2119" s="56" t="str">
        <f t="shared" si="795"/>
        <v>OUT TIME</v>
      </c>
      <c r="B2119" s="56" t="str">
        <f t="shared" si="812"/>
        <v>ultimo</v>
      </c>
      <c r="C2119" s="55">
        <f t="shared" si="811"/>
        <v>10</v>
      </c>
      <c r="D2119" t="str">
        <f t="shared" si="811"/>
        <v>Comarca Kuna Yala</v>
      </c>
      <c r="E2119" s="23">
        <f t="shared" si="796"/>
        <v>44147</v>
      </c>
      <c r="F2119" s="54">
        <f t="shared" si="797"/>
        <v>163</v>
      </c>
      <c r="G2119" cm="1">
        <f t="array" ref="G2119">+INDEX('Casos ACUM Prov'!$CK$3:$OM$16,'TODO PROVINCIA'!C2119+1,'TODO PROVINCIA'!F2119)</f>
        <v>0</v>
      </c>
      <c r="H2119">
        <f t="shared" si="789"/>
        <v>0</v>
      </c>
      <c r="I2119" cm="1">
        <f t="array" ref="I2119">+INDEX('Muertes-PROV'!$C$3:$GE$16,$C2119+1,$F2119)</f>
        <v>0</v>
      </c>
      <c r="J2119">
        <f t="shared" si="790"/>
        <v>0</v>
      </c>
      <c r="K2119" cm="1">
        <f t="array" ref="K2119">+INDEX('rECUPERA-prov'!$C$3:$LA$16,$C2119+1,$F2119)</f>
        <v>0</v>
      </c>
      <c r="L2119">
        <f t="shared" si="791"/>
        <v>0</v>
      </c>
      <c r="M2119">
        <f t="shared" si="798"/>
        <v>0</v>
      </c>
      <c r="N2119">
        <f t="shared" si="792"/>
        <v>0</v>
      </c>
      <c r="O2119" s="57">
        <f t="shared" si="799"/>
        <v>0</v>
      </c>
      <c r="P2119" s="57">
        <f t="shared" si="800"/>
        <v>0</v>
      </c>
      <c r="Q2119" s="57">
        <f t="shared" si="801"/>
        <v>0</v>
      </c>
      <c r="R2119" s="57">
        <f t="shared" si="802"/>
        <v>0</v>
      </c>
      <c r="S2119" s="57">
        <f t="shared" si="803"/>
        <v>0</v>
      </c>
      <c r="T2119" s="57">
        <f t="shared" si="804"/>
        <v>0</v>
      </c>
      <c r="U2119" s="57">
        <f t="shared" si="805"/>
        <v>0</v>
      </c>
      <c r="V2119" s="58">
        <f t="shared" si="806"/>
        <v>0</v>
      </c>
      <c r="W2119" s="58">
        <f t="shared" si="807"/>
        <v>0</v>
      </c>
      <c r="X2119" s="58">
        <f t="shared" si="808"/>
        <v>0</v>
      </c>
      <c r="Y2119" s="58">
        <f t="shared" si="809"/>
        <v>0</v>
      </c>
      <c r="Z2119">
        <f t="shared" si="793"/>
        <v>89592</v>
      </c>
    </row>
    <row r="2120" spans="1:26" x14ac:dyDescent="0.3">
      <c r="A2120" s="56" t="str">
        <f t="shared" si="795"/>
        <v>OUT TIME</v>
      </c>
      <c r="B2120" s="56" t="str">
        <f t="shared" si="812"/>
        <v>ultimo</v>
      </c>
      <c r="C2120" s="55">
        <f t="shared" si="811"/>
        <v>11</v>
      </c>
      <c r="D2120" t="str">
        <f t="shared" si="811"/>
        <v>Comarca Emberá Wounaán</v>
      </c>
      <c r="E2120" s="23">
        <f t="shared" si="796"/>
        <v>44147</v>
      </c>
      <c r="F2120" s="54">
        <f t="shared" si="797"/>
        <v>163</v>
      </c>
      <c r="G2120" cm="1">
        <f t="array" ref="G2120">+INDEX('Casos ACUM Prov'!$CK$3:$OM$16,'TODO PROVINCIA'!C2120+1,'TODO PROVINCIA'!F2120)</f>
        <v>0</v>
      </c>
      <c r="H2120">
        <f t="shared" si="789"/>
        <v>0</v>
      </c>
      <c r="I2120" cm="1">
        <f t="array" ref="I2120">+INDEX('Muertes-PROV'!$C$3:$GE$16,$C2120+1,$F2120)</f>
        <v>0</v>
      </c>
      <c r="J2120">
        <f t="shared" si="790"/>
        <v>0</v>
      </c>
      <c r="K2120" cm="1">
        <f t="array" ref="K2120">+INDEX('rECUPERA-prov'!$C$3:$LA$16,$C2120+1,$F2120)</f>
        <v>0</v>
      </c>
      <c r="L2120">
        <f t="shared" si="791"/>
        <v>0</v>
      </c>
      <c r="M2120">
        <f t="shared" si="798"/>
        <v>0</v>
      </c>
      <c r="N2120">
        <f t="shared" si="792"/>
        <v>0</v>
      </c>
      <c r="O2120" s="57">
        <f t="shared" si="799"/>
        <v>0</v>
      </c>
      <c r="P2120" s="57">
        <f t="shared" si="800"/>
        <v>0</v>
      </c>
      <c r="Q2120" s="57">
        <f t="shared" si="801"/>
        <v>0</v>
      </c>
      <c r="R2120" s="57">
        <f t="shared" si="802"/>
        <v>0</v>
      </c>
      <c r="S2120" s="57">
        <f t="shared" si="803"/>
        <v>0</v>
      </c>
      <c r="T2120" s="57">
        <f t="shared" si="804"/>
        <v>0</v>
      </c>
      <c r="U2120" s="57">
        <f t="shared" si="805"/>
        <v>0</v>
      </c>
      <c r="V2120" s="58">
        <f t="shared" si="806"/>
        <v>0</v>
      </c>
      <c r="W2120" s="58">
        <f t="shared" si="807"/>
        <v>0</v>
      </c>
      <c r="X2120" s="58">
        <f t="shared" si="808"/>
        <v>0</v>
      </c>
      <c r="Y2120" s="58">
        <f t="shared" si="809"/>
        <v>0</v>
      </c>
      <c r="Z2120">
        <f t="shared" si="793"/>
        <v>1249032</v>
      </c>
    </row>
    <row r="2121" spans="1:26" x14ac:dyDescent="0.3">
      <c r="A2121" s="56" t="str">
        <f t="shared" si="795"/>
        <v>OUT TIME</v>
      </c>
      <c r="B2121" s="56" t="str">
        <f t="shared" si="812"/>
        <v>ultimo</v>
      </c>
      <c r="C2121" s="55">
        <f t="shared" si="811"/>
        <v>12</v>
      </c>
      <c r="D2121" t="str">
        <f t="shared" si="811"/>
        <v>Comarca Ngäbe Buglé</v>
      </c>
      <c r="E2121" s="23">
        <f t="shared" si="796"/>
        <v>44147</v>
      </c>
      <c r="F2121" s="54">
        <f t="shared" si="797"/>
        <v>163</v>
      </c>
      <c r="G2121" cm="1">
        <f t="array" ref="G2121">+INDEX('Casos ACUM Prov'!$CK$3:$OM$16,'TODO PROVINCIA'!C2121+1,'TODO PROVINCIA'!F2121)</f>
        <v>0</v>
      </c>
      <c r="H2121">
        <f t="shared" si="789"/>
        <v>0</v>
      </c>
      <c r="I2121" cm="1">
        <f t="array" ref="I2121">+INDEX('Muertes-PROV'!$C$3:$GE$16,$C2121+1,$F2121)</f>
        <v>0</v>
      </c>
      <c r="J2121">
        <f t="shared" si="790"/>
        <v>0</v>
      </c>
      <c r="K2121" cm="1">
        <f t="array" ref="K2121">+INDEX('rECUPERA-prov'!$C$3:$LA$16,$C2121+1,$F2121)</f>
        <v>0</v>
      </c>
      <c r="L2121">
        <f t="shared" si="791"/>
        <v>0</v>
      </c>
      <c r="M2121">
        <f t="shared" si="798"/>
        <v>0</v>
      </c>
      <c r="N2121">
        <f t="shared" si="792"/>
        <v>0</v>
      </c>
      <c r="O2121" s="57">
        <f t="shared" si="799"/>
        <v>0</v>
      </c>
      <c r="P2121" s="57">
        <f t="shared" si="800"/>
        <v>0</v>
      </c>
      <c r="Q2121" s="57">
        <f t="shared" si="801"/>
        <v>0</v>
      </c>
      <c r="R2121" s="57">
        <f t="shared" si="802"/>
        <v>0</v>
      </c>
      <c r="S2121" s="57">
        <f t="shared" si="803"/>
        <v>0</v>
      </c>
      <c r="T2121" s="57">
        <f t="shared" si="804"/>
        <v>0</v>
      </c>
      <c r="U2121" s="57">
        <f t="shared" si="805"/>
        <v>0</v>
      </c>
      <c r="V2121" s="58">
        <f t="shared" si="806"/>
        <v>0</v>
      </c>
      <c r="W2121" s="58">
        <f t="shared" si="807"/>
        <v>0</v>
      </c>
      <c r="X2121" s="58">
        <f t="shared" si="808"/>
        <v>0</v>
      </c>
      <c r="Y2121" s="58">
        <f t="shared" si="809"/>
        <v>0</v>
      </c>
      <c r="Z2121">
        <f t="shared" si="793"/>
        <v>464038</v>
      </c>
    </row>
    <row r="2122" spans="1:26" x14ac:dyDescent="0.3">
      <c r="A2122" s="56" t="str">
        <f t="shared" si="795"/>
        <v>OUT TIME</v>
      </c>
      <c r="B2122" s="56" t="str">
        <f t="shared" si="812"/>
        <v>ultimo</v>
      </c>
      <c r="C2122" s="55">
        <f t="shared" si="811"/>
        <v>13</v>
      </c>
      <c r="D2122" t="str">
        <f t="shared" si="811"/>
        <v>Panamá Oeste</v>
      </c>
      <c r="E2122" s="23">
        <f t="shared" si="796"/>
        <v>44147</v>
      </c>
      <c r="F2122" s="54">
        <f t="shared" si="797"/>
        <v>163</v>
      </c>
      <c r="G2122" cm="1">
        <f t="array" ref="G2122">+INDEX('Casos ACUM Prov'!$CK$3:$OM$16,'TODO PROVINCIA'!C2122+1,'TODO PROVINCIA'!F2122)</f>
        <v>0</v>
      </c>
      <c r="H2122">
        <f t="shared" si="789"/>
        <v>0</v>
      </c>
      <c r="I2122" cm="1">
        <f t="array" ref="I2122">+INDEX('Muertes-PROV'!$C$3:$GE$16,$C2122+1,$F2122)</f>
        <v>0</v>
      </c>
      <c r="J2122">
        <f t="shared" si="790"/>
        <v>0</v>
      </c>
      <c r="K2122" cm="1">
        <f t="array" ref="K2122">+INDEX('rECUPERA-prov'!$C$3:$LA$16,$C2122+1,$F2122)</f>
        <v>0</v>
      </c>
      <c r="L2122">
        <f t="shared" si="791"/>
        <v>0</v>
      </c>
      <c r="M2122">
        <f t="shared" si="798"/>
        <v>0</v>
      </c>
      <c r="N2122">
        <f t="shared" si="792"/>
        <v>0</v>
      </c>
      <c r="O2122" s="57">
        <f t="shared" si="799"/>
        <v>0</v>
      </c>
      <c r="P2122" s="57">
        <f t="shared" si="800"/>
        <v>0</v>
      </c>
      <c r="Q2122" s="57">
        <f t="shared" si="801"/>
        <v>0</v>
      </c>
      <c r="R2122" s="57">
        <f t="shared" si="802"/>
        <v>0</v>
      </c>
      <c r="S2122" s="57">
        <f t="shared" si="803"/>
        <v>0</v>
      </c>
      <c r="T2122" s="57">
        <f t="shared" si="804"/>
        <v>0</v>
      </c>
      <c r="U2122" s="57">
        <f t="shared" si="805"/>
        <v>0</v>
      </c>
      <c r="V2122" s="58">
        <f t="shared" si="806"/>
        <v>0</v>
      </c>
      <c r="W2122" s="58">
        <f t="shared" si="807"/>
        <v>0</v>
      </c>
      <c r="X2122" s="58">
        <f t="shared" si="808"/>
        <v>0</v>
      </c>
      <c r="Y2122" s="58">
        <f t="shared" si="809"/>
        <v>0</v>
      </c>
      <c r="Z2122">
        <f t="shared" si="793"/>
        <v>226991</v>
      </c>
    </row>
    <row r="2123" spans="1:26" x14ac:dyDescent="0.3">
      <c r="A2123" s="56" t="str">
        <f t="shared" si="795"/>
        <v>OUT TIME</v>
      </c>
      <c r="B2123" s="56" t="str">
        <f t="shared" si="812"/>
        <v>ultimo</v>
      </c>
      <c r="C2123" s="55">
        <f t="shared" si="811"/>
        <v>1</v>
      </c>
      <c r="D2123" t="str">
        <f t="shared" si="811"/>
        <v>Bocas del Toro</v>
      </c>
      <c r="E2123" s="23">
        <f t="shared" si="796"/>
        <v>44148</v>
      </c>
      <c r="F2123" s="54">
        <f t="shared" si="797"/>
        <v>164</v>
      </c>
      <c r="G2123" cm="1">
        <f t="array" ref="G2123">+INDEX('Casos ACUM Prov'!$CK$3:$OM$16,'TODO PROVINCIA'!C2123+1,'TODO PROVINCIA'!F2123)</f>
        <v>0</v>
      </c>
      <c r="H2123">
        <f t="shared" si="789"/>
        <v>0</v>
      </c>
      <c r="I2123" cm="1">
        <f t="array" ref="I2123">+INDEX('Muertes-PROV'!$C$3:$GE$16,$C2123+1,$F2123)</f>
        <v>0</v>
      </c>
      <c r="J2123">
        <f t="shared" si="790"/>
        <v>0</v>
      </c>
      <c r="K2123" cm="1">
        <f t="array" ref="K2123">+INDEX('rECUPERA-prov'!$C$3:$LA$16,$C2123+1,$F2123)</f>
        <v>0</v>
      </c>
      <c r="L2123">
        <f t="shared" si="791"/>
        <v>0</v>
      </c>
      <c r="M2123">
        <f t="shared" si="798"/>
        <v>0</v>
      </c>
      <c r="N2123">
        <f t="shared" si="792"/>
        <v>0</v>
      </c>
      <c r="O2123" s="57">
        <f t="shared" si="799"/>
        <v>0</v>
      </c>
      <c r="P2123" s="57">
        <f t="shared" si="800"/>
        <v>0</v>
      </c>
      <c r="Q2123" s="57">
        <f t="shared" si="801"/>
        <v>0</v>
      </c>
      <c r="R2123" s="57">
        <f t="shared" si="802"/>
        <v>0</v>
      </c>
      <c r="S2123" s="57">
        <f t="shared" si="803"/>
        <v>0</v>
      </c>
      <c r="T2123" s="57">
        <f t="shared" si="804"/>
        <v>0</v>
      </c>
      <c r="U2123" s="57">
        <f t="shared" si="805"/>
        <v>0</v>
      </c>
      <c r="V2123" s="58">
        <f t="shared" si="806"/>
        <v>0</v>
      </c>
      <c r="W2123" s="58">
        <f t="shared" si="807"/>
        <v>0</v>
      </c>
      <c r="X2123" s="58">
        <f t="shared" si="808"/>
        <v>0</v>
      </c>
      <c r="Y2123" s="58">
        <f t="shared" si="809"/>
        <v>0</v>
      </c>
      <c r="Z2123">
        <f t="shared" si="793"/>
        <v>125461</v>
      </c>
    </row>
    <row r="2124" spans="1:26" x14ac:dyDescent="0.3">
      <c r="A2124" s="56" t="str">
        <f t="shared" si="795"/>
        <v>OUT TIME</v>
      </c>
      <c r="B2124" s="56" t="str">
        <f t="shared" si="812"/>
        <v>ultimo</v>
      </c>
      <c r="C2124" s="55">
        <f t="shared" ref="C2124:D2139" si="813">+C2111</f>
        <v>2</v>
      </c>
      <c r="D2124" t="str">
        <f t="shared" si="813"/>
        <v>Coclé</v>
      </c>
      <c r="E2124" s="23">
        <f t="shared" si="796"/>
        <v>44148</v>
      </c>
      <c r="F2124" s="54">
        <f t="shared" si="797"/>
        <v>164</v>
      </c>
      <c r="G2124" cm="1">
        <f t="array" ref="G2124">+INDEX('Casos ACUM Prov'!$CK$3:$OM$16,'TODO PROVINCIA'!C2124+1,'TODO PROVINCIA'!F2124)</f>
        <v>0</v>
      </c>
      <c r="H2124">
        <f t="shared" si="789"/>
        <v>0</v>
      </c>
      <c r="I2124" cm="1">
        <f t="array" ref="I2124">+INDEX('Muertes-PROV'!$C$3:$GE$16,$C2124+1,$F2124)</f>
        <v>0</v>
      </c>
      <c r="J2124">
        <f t="shared" si="790"/>
        <v>0</v>
      </c>
      <c r="K2124" cm="1">
        <f t="array" ref="K2124">+INDEX('rECUPERA-prov'!$C$3:$LA$16,$C2124+1,$F2124)</f>
        <v>0</v>
      </c>
      <c r="L2124">
        <f t="shared" si="791"/>
        <v>0</v>
      </c>
      <c r="M2124">
        <f t="shared" si="798"/>
        <v>0</v>
      </c>
      <c r="N2124">
        <f t="shared" si="792"/>
        <v>0</v>
      </c>
      <c r="O2124" s="57">
        <f t="shared" si="799"/>
        <v>0</v>
      </c>
      <c r="P2124" s="57">
        <f t="shared" si="800"/>
        <v>0</v>
      </c>
      <c r="Q2124" s="57">
        <f t="shared" si="801"/>
        <v>0</v>
      </c>
      <c r="R2124" s="57">
        <f t="shared" si="802"/>
        <v>0</v>
      </c>
      <c r="S2124" s="57">
        <f t="shared" si="803"/>
        <v>0</v>
      </c>
      <c r="T2124" s="57">
        <f t="shared" si="804"/>
        <v>0</v>
      </c>
      <c r="U2124" s="57">
        <f t="shared" si="805"/>
        <v>0</v>
      </c>
      <c r="V2124" s="58">
        <f t="shared" si="806"/>
        <v>0</v>
      </c>
      <c r="W2124" s="58">
        <f t="shared" si="807"/>
        <v>0</v>
      </c>
      <c r="X2124" s="58">
        <f t="shared" si="808"/>
        <v>0</v>
      </c>
      <c r="Y2124" s="58">
        <f t="shared" si="809"/>
        <v>0</v>
      </c>
      <c r="Z2124">
        <f t="shared" si="793"/>
        <v>416873</v>
      </c>
    </row>
    <row r="2125" spans="1:26" x14ac:dyDescent="0.3">
      <c r="A2125" s="56" t="str">
        <f t="shared" si="795"/>
        <v>OUT TIME</v>
      </c>
      <c r="B2125" s="56" t="str">
        <f t="shared" si="812"/>
        <v>ultimo</v>
      </c>
      <c r="C2125" s="55">
        <f t="shared" si="813"/>
        <v>3</v>
      </c>
      <c r="D2125" t="str">
        <f t="shared" si="813"/>
        <v>Colón</v>
      </c>
      <c r="E2125" s="23">
        <f t="shared" si="796"/>
        <v>44148</v>
      </c>
      <c r="F2125" s="54">
        <f t="shared" si="797"/>
        <v>164</v>
      </c>
      <c r="G2125" cm="1">
        <f t="array" ref="G2125">+INDEX('Casos ACUM Prov'!$CK$3:$OM$16,'TODO PROVINCIA'!C2125+1,'TODO PROVINCIA'!F2125)</f>
        <v>0</v>
      </c>
      <c r="H2125">
        <f t="shared" si="789"/>
        <v>0</v>
      </c>
      <c r="I2125" cm="1">
        <f t="array" ref="I2125">+INDEX('Muertes-PROV'!$C$3:$GE$16,$C2125+1,$F2125)</f>
        <v>0</v>
      </c>
      <c r="J2125">
        <f t="shared" si="790"/>
        <v>0</v>
      </c>
      <c r="K2125" cm="1">
        <f t="array" ref="K2125">+INDEX('rECUPERA-prov'!$C$3:$LA$16,$C2125+1,$F2125)</f>
        <v>0</v>
      </c>
      <c r="L2125">
        <f t="shared" si="791"/>
        <v>0</v>
      </c>
      <c r="M2125">
        <f t="shared" si="798"/>
        <v>0</v>
      </c>
      <c r="N2125">
        <f t="shared" si="792"/>
        <v>0</v>
      </c>
      <c r="O2125" s="57">
        <f t="shared" si="799"/>
        <v>0</v>
      </c>
      <c r="P2125" s="57">
        <f t="shared" si="800"/>
        <v>0</v>
      </c>
      <c r="Q2125" s="57">
        <f t="shared" si="801"/>
        <v>0</v>
      </c>
      <c r="R2125" s="57">
        <f t="shared" si="802"/>
        <v>0</v>
      </c>
      <c r="S2125" s="57">
        <f t="shared" si="803"/>
        <v>0</v>
      </c>
      <c r="T2125" s="57">
        <f t="shared" si="804"/>
        <v>0</v>
      </c>
      <c r="U2125" s="57">
        <f t="shared" si="805"/>
        <v>0</v>
      </c>
      <c r="V2125" s="58">
        <f t="shared" si="806"/>
        <v>0</v>
      </c>
      <c r="W2125" s="58">
        <f t="shared" si="807"/>
        <v>0</v>
      </c>
      <c r="X2125" s="58">
        <f t="shared" si="808"/>
        <v>0</v>
      </c>
      <c r="Y2125" s="58">
        <f t="shared" si="809"/>
        <v>0</v>
      </c>
      <c r="Z2125">
        <f t="shared" si="793"/>
        <v>233708</v>
      </c>
    </row>
    <row r="2126" spans="1:26" x14ac:dyDescent="0.3">
      <c r="A2126" s="56" t="str">
        <f t="shared" si="795"/>
        <v>OUT TIME</v>
      </c>
      <c r="B2126" s="56" t="str">
        <f t="shared" si="812"/>
        <v>ultimo</v>
      </c>
      <c r="C2126" s="55">
        <f t="shared" si="813"/>
        <v>4</v>
      </c>
      <c r="D2126" t="str">
        <f t="shared" si="813"/>
        <v>Chiriquí</v>
      </c>
      <c r="E2126" s="23">
        <f t="shared" si="796"/>
        <v>44148</v>
      </c>
      <c r="F2126" s="54">
        <f t="shared" si="797"/>
        <v>164</v>
      </c>
      <c r="G2126" cm="1">
        <f t="array" ref="G2126">+INDEX('Casos ACUM Prov'!$CK$3:$OM$16,'TODO PROVINCIA'!C2126+1,'TODO PROVINCIA'!F2126)</f>
        <v>0</v>
      </c>
      <c r="H2126">
        <f t="shared" si="789"/>
        <v>0</v>
      </c>
      <c r="I2126" cm="1">
        <f t="array" ref="I2126">+INDEX('Muertes-PROV'!$C$3:$GE$16,$C2126+1,$F2126)</f>
        <v>0</v>
      </c>
      <c r="J2126">
        <f t="shared" si="790"/>
        <v>0</v>
      </c>
      <c r="K2126" cm="1">
        <f t="array" ref="K2126">+INDEX('rECUPERA-prov'!$C$3:$LA$16,$C2126+1,$F2126)</f>
        <v>0</v>
      </c>
      <c r="L2126">
        <f t="shared" si="791"/>
        <v>0</v>
      </c>
      <c r="M2126">
        <f t="shared" si="798"/>
        <v>0</v>
      </c>
      <c r="N2126">
        <f t="shared" si="792"/>
        <v>0</v>
      </c>
      <c r="O2126" s="57">
        <f t="shared" si="799"/>
        <v>0</v>
      </c>
      <c r="P2126" s="57">
        <f t="shared" si="800"/>
        <v>0</v>
      </c>
      <c r="Q2126" s="57">
        <f t="shared" si="801"/>
        <v>0</v>
      </c>
      <c r="R2126" s="57">
        <f t="shared" si="802"/>
        <v>0</v>
      </c>
      <c r="S2126" s="57">
        <f t="shared" si="803"/>
        <v>0</v>
      </c>
      <c r="T2126" s="57">
        <f t="shared" si="804"/>
        <v>0</v>
      </c>
      <c r="U2126" s="57">
        <f t="shared" si="805"/>
        <v>0</v>
      </c>
      <c r="V2126" s="58">
        <f t="shared" si="806"/>
        <v>0</v>
      </c>
      <c r="W2126" s="58">
        <f t="shared" si="807"/>
        <v>0</v>
      </c>
      <c r="X2126" s="58">
        <f t="shared" si="808"/>
        <v>0</v>
      </c>
      <c r="Y2126" s="58">
        <f t="shared" si="809"/>
        <v>0</v>
      </c>
      <c r="Z2126">
        <f t="shared" si="793"/>
        <v>241928</v>
      </c>
    </row>
    <row r="2127" spans="1:26" x14ac:dyDescent="0.3">
      <c r="A2127" s="56" t="str">
        <f t="shared" si="795"/>
        <v>OUT TIME</v>
      </c>
      <c r="B2127" s="56" t="str">
        <f t="shared" si="812"/>
        <v>ultimo</v>
      </c>
      <c r="C2127" s="55">
        <f t="shared" si="813"/>
        <v>5</v>
      </c>
      <c r="D2127" t="str">
        <f t="shared" si="813"/>
        <v>Darién</v>
      </c>
      <c r="E2127" s="23">
        <f t="shared" si="796"/>
        <v>44148</v>
      </c>
      <c r="F2127" s="54">
        <f t="shared" si="797"/>
        <v>164</v>
      </c>
      <c r="G2127" cm="1">
        <f t="array" ref="G2127">+INDEX('Casos ACUM Prov'!$CK$3:$OM$16,'TODO PROVINCIA'!C2127+1,'TODO PROVINCIA'!F2127)</f>
        <v>0</v>
      </c>
      <c r="H2127">
        <f t="shared" si="789"/>
        <v>0</v>
      </c>
      <c r="I2127" cm="1">
        <f t="array" ref="I2127">+INDEX('Muertes-PROV'!$C$3:$GE$16,$C2127+1,$F2127)</f>
        <v>0</v>
      </c>
      <c r="J2127">
        <f t="shared" si="790"/>
        <v>0</v>
      </c>
      <c r="K2127" cm="1">
        <f t="array" ref="K2127">+INDEX('rECUPERA-prov'!$C$3:$LA$16,$C2127+1,$F2127)</f>
        <v>0</v>
      </c>
      <c r="L2127">
        <f t="shared" si="791"/>
        <v>0</v>
      </c>
      <c r="M2127">
        <f t="shared" si="798"/>
        <v>0</v>
      </c>
      <c r="N2127">
        <f t="shared" si="792"/>
        <v>0</v>
      </c>
      <c r="O2127" s="57">
        <f t="shared" si="799"/>
        <v>0</v>
      </c>
      <c r="P2127" s="57">
        <f t="shared" si="800"/>
        <v>0</v>
      </c>
      <c r="Q2127" s="57">
        <f t="shared" si="801"/>
        <v>0</v>
      </c>
      <c r="R2127" s="57">
        <f t="shared" si="802"/>
        <v>0</v>
      </c>
      <c r="S2127" s="57">
        <f t="shared" si="803"/>
        <v>0</v>
      </c>
      <c r="T2127" s="57">
        <f t="shared" si="804"/>
        <v>0</v>
      </c>
      <c r="U2127" s="57">
        <f t="shared" si="805"/>
        <v>0</v>
      </c>
      <c r="V2127" s="58">
        <f t="shared" si="806"/>
        <v>0</v>
      </c>
      <c r="W2127" s="58">
        <f t="shared" si="807"/>
        <v>0</v>
      </c>
      <c r="X2127" s="58">
        <f t="shared" si="808"/>
        <v>0</v>
      </c>
      <c r="Y2127" s="58">
        <f t="shared" si="809"/>
        <v>0</v>
      </c>
      <c r="Z2127">
        <f t="shared" si="793"/>
        <v>10001</v>
      </c>
    </row>
    <row r="2128" spans="1:26" x14ac:dyDescent="0.3">
      <c r="A2128" s="56" t="str">
        <f t="shared" si="795"/>
        <v>OUT TIME</v>
      </c>
      <c r="B2128" s="56" t="str">
        <f t="shared" si="812"/>
        <v>ultimo</v>
      </c>
      <c r="C2128" s="55">
        <f t="shared" si="813"/>
        <v>6</v>
      </c>
      <c r="D2128" t="str">
        <f t="shared" si="813"/>
        <v>Herrera</v>
      </c>
      <c r="E2128" s="23">
        <f t="shared" si="796"/>
        <v>44148</v>
      </c>
      <c r="F2128" s="54">
        <f t="shared" si="797"/>
        <v>164</v>
      </c>
      <c r="G2128" cm="1">
        <f t="array" ref="G2128">+INDEX('Casos ACUM Prov'!$CK$3:$OM$16,'TODO PROVINCIA'!C2128+1,'TODO PROVINCIA'!F2128)</f>
        <v>0</v>
      </c>
      <c r="H2128">
        <f t="shared" si="789"/>
        <v>0</v>
      </c>
      <c r="I2128" cm="1">
        <f t="array" ref="I2128">+INDEX('Muertes-PROV'!$C$3:$GE$16,$C2128+1,$F2128)</f>
        <v>0</v>
      </c>
      <c r="J2128">
        <f t="shared" si="790"/>
        <v>0</v>
      </c>
      <c r="K2128" cm="1">
        <f t="array" ref="K2128">+INDEX('rECUPERA-prov'!$C$3:$LA$16,$C2128+1,$F2128)</f>
        <v>0</v>
      </c>
      <c r="L2128">
        <f t="shared" si="791"/>
        <v>0</v>
      </c>
      <c r="M2128">
        <f t="shared" si="798"/>
        <v>0</v>
      </c>
      <c r="N2128">
        <f t="shared" si="792"/>
        <v>0</v>
      </c>
      <c r="O2128" s="57">
        <f t="shared" si="799"/>
        <v>0</v>
      </c>
      <c r="P2128" s="57">
        <f t="shared" si="800"/>
        <v>0</v>
      </c>
      <c r="Q2128" s="57">
        <f t="shared" si="801"/>
        <v>0</v>
      </c>
      <c r="R2128" s="57">
        <f t="shared" si="802"/>
        <v>0</v>
      </c>
      <c r="S2128" s="57">
        <f t="shared" si="803"/>
        <v>0</v>
      </c>
      <c r="T2128" s="57">
        <f t="shared" si="804"/>
        <v>0</v>
      </c>
      <c r="U2128" s="57">
        <f t="shared" si="805"/>
        <v>0</v>
      </c>
      <c r="V2128" s="58">
        <f t="shared" si="806"/>
        <v>0</v>
      </c>
      <c r="W2128" s="58">
        <f t="shared" si="807"/>
        <v>0</v>
      </c>
      <c r="X2128" s="58">
        <f t="shared" si="808"/>
        <v>0</v>
      </c>
      <c r="Y2128" s="58">
        <f t="shared" si="809"/>
        <v>0</v>
      </c>
      <c r="Z2128">
        <f t="shared" si="793"/>
        <v>33109</v>
      </c>
    </row>
    <row r="2129" spans="1:26" x14ac:dyDescent="0.3">
      <c r="A2129" s="56" t="str">
        <f t="shared" si="795"/>
        <v>OUT TIME</v>
      </c>
      <c r="B2129" s="56" t="str">
        <f t="shared" si="812"/>
        <v>ultimo</v>
      </c>
      <c r="C2129" s="55">
        <f t="shared" si="813"/>
        <v>7</v>
      </c>
      <c r="D2129" t="str">
        <f t="shared" si="813"/>
        <v>Los Santos</v>
      </c>
      <c r="E2129" s="23">
        <f t="shared" si="796"/>
        <v>44148</v>
      </c>
      <c r="F2129" s="54">
        <f t="shared" si="797"/>
        <v>164</v>
      </c>
      <c r="G2129" cm="1">
        <f t="array" ref="G2129">+INDEX('Casos ACUM Prov'!$CK$3:$OM$16,'TODO PROVINCIA'!C2129+1,'TODO PROVINCIA'!F2129)</f>
        <v>0</v>
      </c>
      <c r="H2129">
        <f t="shared" ref="H2129:H2192" si="814">+G2129-G2116</f>
        <v>0</v>
      </c>
      <c r="I2129" cm="1">
        <f t="array" ref="I2129">+INDEX('Muertes-PROV'!$C$3:$GE$16,$C2129+1,$F2129)</f>
        <v>0</v>
      </c>
      <c r="J2129">
        <f t="shared" ref="J2129:J2192" si="815">+I2129-I2116</f>
        <v>0</v>
      </c>
      <c r="K2129" cm="1">
        <f t="array" ref="K2129">+INDEX('rECUPERA-prov'!$C$3:$LA$16,$C2129+1,$F2129)</f>
        <v>0</v>
      </c>
      <c r="L2129">
        <f t="shared" ref="L2129:L2192" si="816">+K2129-K2116</f>
        <v>0</v>
      </c>
      <c r="M2129">
        <f t="shared" si="798"/>
        <v>0</v>
      </c>
      <c r="N2129">
        <f t="shared" ref="N2129:N2192" si="817">+M2129-M2116</f>
        <v>0</v>
      </c>
      <c r="O2129" s="57">
        <f t="shared" si="799"/>
        <v>0</v>
      </c>
      <c r="P2129" s="57">
        <f t="shared" si="800"/>
        <v>0</v>
      </c>
      <c r="Q2129" s="57">
        <f t="shared" si="801"/>
        <v>0</v>
      </c>
      <c r="R2129" s="57">
        <f t="shared" si="802"/>
        <v>0</v>
      </c>
      <c r="S2129" s="57">
        <f t="shared" si="803"/>
        <v>0</v>
      </c>
      <c r="T2129" s="57">
        <f t="shared" si="804"/>
        <v>0</v>
      </c>
      <c r="U2129" s="57">
        <f t="shared" si="805"/>
        <v>0</v>
      </c>
      <c r="V2129" s="58">
        <f t="shared" si="806"/>
        <v>0</v>
      </c>
      <c r="W2129" s="58">
        <f t="shared" si="807"/>
        <v>0</v>
      </c>
      <c r="X2129" s="58">
        <f t="shared" si="808"/>
        <v>0</v>
      </c>
      <c r="Y2129" s="58">
        <f t="shared" si="809"/>
        <v>0</v>
      </c>
      <c r="Z2129">
        <f t="shared" ref="Z2129:Z2192" si="818">+Z2116</f>
        <v>156747</v>
      </c>
    </row>
    <row r="2130" spans="1:26" x14ac:dyDescent="0.3">
      <c r="A2130" s="56" t="str">
        <f t="shared" si="795"/>
        <v>OUT TIME</v>
      </c>
      <c r="B2130" s="56" t="str">
        <f t="shared" si="812"/>
        <v>ultimo</v>
      </c>
      <c r="C2130" s="55">
        <f t="shared" si="813"/>
        <v>8</v>
      </c>
      <c r="D2130" t="str">
        <f t="shared" si="813"/>
        <v>Panamá</v>
      </c>
      <c r="E2130" s="23">
        <f t="shared" si="796"/>
        <v>44148</v>
      </c>
      <c r="F2130" s="54">
        <f t="shared" si="797"/>
        <v>164</v>
      </c>
      <c r="G2130" cm="1">
        <f t="array" ref="G2130">+INDEX('Casos ACUM Prov'!$CK$3:$OM$16,'TODO PROVINCIA'!C2130+1,'TODO PROVINCIA'!F2130)</f>
        <v>0</v>
      </c>
      <c r="H2130">
        <f t="shared" si="814"/>
        <v>0</v>
      </c>
      <c r="I2130" cm="1">
        <f t="array" ref="I2130">+INDEX('Muertes-PROV'!$C$3:$GE$16,$C2130+1,$F2130)</f>
        <v>0</v>
      </c>
      <c r="J2130">
        <f t="shared" si="815"/>
        <v>0</v>
      </c>
      <c r="K2130" cm="1">
        <f t="array" ref="K2130">+INDEX('rECUPERA-prov'!$C$3:$LA$16,$C2130+1,$F2130)</f>
        <v>0</v>
      </c>
      <c r="L2130">
        <f t="shared" si="816"/>
        <v>0</v>
      </c>
      <c r="M2130">
        <f t="shared" si="798"/>
        <v>0</v>
      </c>
      <c r="N2130">
        <f t="shared" si="817"/>
        <v>0</v>
      </c>
      <c r="O2130" s="57">
        <f t="shared" si="799"/>
        <v>0</v>
      </c>
      <c r="P2130" s="57">
        <f t="shared" si="800"/>
        <v>0</v>
      </c>
      <c r="Q2130" s="57">
        <f t="shared" si="801"/>
        <v>0</v>
      </c>
      <c r="R2130" s="57">
        <f t="shared" si="802"/>
        <v>0</v>
      </c>
      <c r="S2130" s="57">
        <f t="shared" si="803"/>
        <v>0</v>
      </c>
      <c r="T2130" s="57">
        <f t="shared" si="804"/>
        <v>0</v>
      </c>
      <c r="U2130" s="57">
        <f t="shared" si="805"/>
        <v>0</v>
      </c>
      <c r="V2130" s="58">
        <f t="shared" si="806"/>
        <v>0</v>
      </c>
      <c r="W2130" s="58">
        <f t="shared" si="807"/>
        <v>0</v>
      </c>
      <c r="X2130" s="58">
        <f t="shared" si="808"/>
        <v>0</v>
      </c>
      <c r="Y2130" s="58">
        <f t="shared" si="809"/>
        <v>0</v>
      </c>
      <c r="Z2130">
        <f t="shared" si="818"/>
        <v>109955</v>
      </c>
    </row>
    <row r="2131" spans="1:26" x14ac:dyDescent="0.3">
      <c r="A2131" s="56" t="str">
        <f t="shared" si="795"/>
        <v>OUT TIME</v>
      </c>
      <c r="B2131" s="56" t="str">
        <f t="shared" si="812"/>
        <v>ultimo</v>
      </c>
      <c r="C2131" s="55">
        <f t="shared" si="813"/>
        <v>9</v>
      </c>
      <c r="D2131" t="str">
        <f t="shared" si="813"/>
        <v>Veraguas</v>
      </c>
      <c r="E2131" s="23">
        <f t="shared" si="796"/>
        <v>44148</v>
      </c>
      <c r="F2131" s="54">
        <f t="shared" si="797"/>
        <v>164</v>
      </c>
      <c r="G2131" cm="1">
        <f t="array" ref="G2131">+INDEX('Casos ACUM Prov'!$CK$3:$OM$16,'TODO PROVINCIA'!C2131+1,'TODO PROVINCIA'!F2131)</f>
        <v>0</v>
      </c>
      <c r="H2131">
        <f t="shared" si="814"/>
        <v>0</v>
      </c>
      <c r="I2131" cm="1">
        <f t="array" ref="I2131">+INDEX('Muertes-PROV'!$C$3:$GE$16,$C2131+1,$F2131)</f>
        <v>0</v>
      </c>
      <c r="J2131">
        <f t="shared" si="815"/>
        <v>0</v>
      </c>
      <c r="K2131" cm="1">
        <f t="array" ref="K2131">+INDEX('rECUPERA-prov'!$C$3:$LA$16,$C2131+1,$F2131)</f>
        <v>0</v>
      </c>
      <c r="L2131">
        <f t="shared" si="816"/>
        <v>0</v>
      </c>
      <c r="M2131">
        <f t="shared" si="798"/>
        <v>0</v>
      </c>
      <c r="N2131">
        <f t="shared" si="817"/>
        <v>0</v>
      </c>
      <c r="O2131" s="57">
        <f t="shared" si="799"/>
        <v>0</v>
      </c>
      <c r="P2131" s="57">
        <f t="shared" si="800"/>
        <v>0</v>
      </c>
      <c r="Q2131" s="57">
        <f t="shared" si="801"/>
        <v>0</v>
      </c>
      <c r="R2131" s="57">
        <f t="shared" si="802"/>
        <v>0</v>
      </c>
      <c r="S2131" s="57">
        <f t="shared" si="803"/>
        <v>0</v>
      </c>
      <c r="T2131" s="57">
        <f t="shared" si="804"/>
        <v>0</v>
      </c>
      <c r="U2131" s="57">
        <f t="shared" si="805"/>
        <v>0</v>
      </c>
      <c r="V2131" s="58">
        <f t="shared" si="806"/>
        <v>0</v>
      </c>
      <c r="W2131" s="58">
        <f t="shared" si="807"/>
        <v>0</v>
      </c>
      <c r="X2131" s="58">
        <f t="shared" si="808"/>
        <v>0</v>
      </c>
      <c r="Y2131" s="58">
        <f t="shared" si="809"/>
        <v>0</v>
      </c>
      <c r="Z2131">
        <f t="shared" si="818"/>
        <v>109955</v>
      </c>
    </row>
    <row r="2132" spans="1:26" x14ac:dyDescent="0.3">
      <c r="A2132" s="56" t="str">
        <f t="shared" si="795"/>
        <v>OUT TIME</v>
      </c>
      <c r="B2132" s="56" t="str">
        <f t="shared" si="812"/>
        <v>ultimo</v>
      </c>
      <c r="C2132" s="55">
        <f t="shared" si="813"/>
        <v>10</v>
      </c>
      <c r="D2132" t="str">
        <f t="shared" si="813"/>
        <v>Comarca Kuna Yala</v>
      </c>
      <c r="E2132" s="23">
        <f t="shared" si="796"/>
        <v>44148</v>
      </c>
      <c r="F2132" s="54">
        <f t="shared" si="797"/>
        <v>164</v>
      </c>
      <c r="G2132" cm="1">
        <f t="array" ref="G2132">+INDEX('Casos ACUM Prov'!$CK$3:$OM$16,'TODO PROVINCIA'!C2132+1,'TODO PROVINCIA'!F2132)</f>
        <v>0</v>
      </c>
      <c r="H2132">
        <f t="shared" si="814"/>
        <v>0</v>
      </c>
      <c r="I2132" cm="1">
        <f t="array" ref="I2132">+INDEX('Muertes-PROV'!$C$3:$GE$16,$C2132+1,$F2132)</f>
        <v>0</v>
      </c>
      <c r="J2132">
        <f t="shared" si="815"/>
        <v>0</v>
      </c>
      <c r="K2132" cm="1">
        <f t="array" ref="K2132">+INDEX('rECUPERA-prov'!$C$3:$LA$16,$C2132+1,$F2132)</f>
        <v>0</v>
      </c>
      <c r="L2132">
        <f t="shared" si="816"/>
        <v>0</v>
      </c>
      <c r="M2132">
        <f t="shared" si="798"/>
        <v>0</v>
      </c>
      <c r="N2132">
        <f t="shared" si="817"/>
        <v>0</v>
      </c>
      <c r="O2132" s="57">
        <f t="shared" si="799"/>
        <v>0</v>
      </c>
      <c r="P2132" s="57">
        <f t="shared" si="800"/>
        <v>0</v>
      </c>
      <c r="Q2132" s="57">
        <f t="shared" si="801"/>
        <v>0</v>
      </c>
      <c r="R2132" s="57">
        <f t="shared" si="802"/>
        <v>0</v>
      </c>
      <c r="S2132" s="57">
        <f t="shared" si="803"/>
        <v>0</v>
      </c>
      <c r="T2132" s="57">
        <f t="shared" si="804"/>
        <v>0</v>
      </c>
      <c r="U2132" s="57">
        <f t="shared" si="805"/>
        <v>0</v>
      </c>
      <c r="V2132" s="58">
        <f t="shared" si="806"/>
        <v>0</v>
      </c>
      <c r="W2132" s="58">
        <f t="shared" si="807"/>
        <v>0</v>
      </c>
      <c r="X2132" s="58">
        <f t="shared" si="808"/>
        <v>0</v>
      </c>
      <c r="Y2132" s="58">
        <f t="shared" si="809"/>
        <v>0</v>
      </c>
      <c r="Z2132">
        <f t="shared" si="818"/>
        <v>89592</v>
      </c>
    </row>
    <row r="2133" spans="1:26" x14ac:dyDescent="0.3">
      <c r="A2133" s="56" t="str">
        <f t="shared" si="795"/>
        <v>OUT TIME</v>
      </c>
      <c r="B2133" s="56" t="str">
        <f t="shared" si="812"/>
        <v>ultimo</v>
      </c>
      <c r="C2133" s="55">
        <f t="shared" si="813"/>
        <v>11</v>
      </c>
      <c r="D2133" t="str">
        <f t="shared" si="813"/>
        <v>Comarca Emberá Wounaán</v>
      </c>
      <c r="E2133" s="23">
        <f t="shared" si="796"/>
        <v>44148</v>
      </c>
      <c r="F2133" s="54">
        <f t="shared" si="797"/>
        <v>164</v>
      </c>
      <c r="G2133" cm="1">
        <f t="array" ref="G2133">+INDEX('Casos ACUM Prov'!$CK$3:$OM$16,'TODO PROVINCIA'!C2133+1,'TODO PROVINCIA'!F2133)</f>
        <v>0</v>
      </c>
      <c r="H2133">
        <f t="shared" si="814"/>
        <v>0</v>
      </c>
      <c r="I2133" cm="1">
        <f t="array" ref="I2133">+INDEX('Muertes-PROV'!$C$3:$GE$16,$C2133+1,$F2133)</f>
        <v>0</v>
      </c>
      <c r="J2133">
        <f t="shared" si="815"/>
        <v>0</v>
      </c>
      <c r="K2133" cm="1">
        <f t="array" ref="K2133">+INDEX('rECUPERA-prov'!$C$3:$LA$16,$C2133+1,$F2133)</f>
        <v>0</v>
      </c>
      <c r="L2133">
        <f t="shared" si="816"/>
        <v>0</v>
      </c>
      <c r="M2133">
        <f t="shared" si="798"/>
        <v>0</v>
      </c>
      <c r="N2133">
        <f t="shared" si="817"/>
        <v>0</v>
      </c>
      <c r="O2133" s="57">
        <f t="shared" si="799"/>
        <v>0</v>
      </c>
      <c r="P2133" s="57">
        <f t="shared" si="800"/>
        <v>0</v>
      </c>
      <c r="Q2133" s="57">
        <f t="shared" si="801"/>
        <v>0</v>
      </c>
      <c r="R2133" s="57">
        <f t="shared" si="802"/>
        <v>0</v>
      </c>
      <c r="S2133" s="57">
        <f t="shared" si="803"/>
        <v>0</v>
      </c>
      <c r="T2133" s="57">
        <f t="shared" si="804"/>
        <v>0</v>
      </c>
      <c r="U2133" s="57">
        <f t="shared" si="805"/>
        <v>0</v>
      </c>
      <c r="V2133" s="58">
        <f t="shared" si="806"/>
        <v>0</v>
      </c>
      <c r="W2133" s="58">
        <f t="shared" si="807"/>
        <v>0</v>
      </c>
      <c r="X2133" s="58">
        <f t="shared" si="808"/>
        <v>0</v>
      </c>
      <c r="Y2133" s="58">
        <f t="shared" si="809"/>
        <v>0</v>
      </c>
      <c r="Z2133">
        <f t="shared" si="818"/>
        <v>1249032</v>
      </c>
    </row>
    <row r="2134" spans="1:26" x14ac:dyDescent="0.3">
      <c r="A2134" s="56" t="str">
        <f t="shared" si="795"/>
        <v>OUT TIME</v>
      </c>
      <c r="B2134" s="56" t="str">
        <f t="shared" si="812"/>
        <v>ultimo</v>
      </c>
      <c r="C2134" s="55">
        <f t="shared" si="813"/>
        <v>12</v>
      </c>
      <c r="D2134" t="str">
        <f t="shared" si="813"/>
        <v>Comarca Ngäbe Buglé</v>
      </c>
      <c r="E2134" s="23">
        <f t="shared" si="796"/>
        <v>44148</v>
      </c>
      <c r="F2134" s="54">
        <f t="shared" si="797"/>
        <v>164</v>
      </c>
      <c r="G2134" cm="1">
        <f t="array" ref="G2134">+INDEX('Casos ACUM Prov'!$CK$3:$OM$16,'TODO PROVINCIA'!C2134+1,'TODO PROVINCIA'!F2134)</f>
        <v>0</v>
      </c>
      <c r="H2134">
        <f t="shared" si="814"/>
        <v>0</v>
      </c>
      <c r="I2134" cm="1">
        <f t="array" ref="I2134">+INDEX('Muertes-PROV'!$C$3:$GE$16,$C2134+1,$F2134)</f>
        <v>0</v>
      </c>
      <c r="J2134">
        <f t="shared" si="815"/>
        <v>0</v>
      </c>
      <c r="K2134" cm="1">
        <f t="array" ref="K2134">+INDEX('rECUPERA-prov'!$C$3:$LA$16,$C2134+1,$F2134)</f>
        <v>0</v>
      </c>
      <c r="L2134">
        <f t="shared" si="816"/>
        <v>0</v>
      </c>
      <c r="M2134">
        <f t="shared" si="798"/>
        <v>0</v>
      </c>
      <c r="N2134">
        <f t="shared" si="817"/>
        <v>0</v>
      </c>
      <c r="O2134" s="57">
        <f t="shared" si="799"/>
        <v>0</v>
      </c>
      <c r="P2134" s="57">
        <f t="shared" si="800"/>
        <v>0</v>
      </c>
      <c r="Q2134" s="57">
        <f t="shared" si="801"/>
        <v>0</v>
      </c>
      <c r="R2134" s="57">
        <f t="shared" si="802"/>
        <v>0</v>
      </c>
      <c r="S2134" s="57">
        <f t="shared" si="803"/>
        <v>0</v>
      </c>
      <c r="T2134" s="57">
        <f t="shared" si="804"/>
        <v>0</v>
      </c>
      <c r="U2134" s="57">
        <f t="shared" si="805"/>
        <v>0</v>
      </c>
      <c r="V2134" s="58">
        <f t="shared" si="806"/>
        <v>0</v>
      </c>
      <c r="W2134" s="58">
        <f t="shared" si="807"/>
        <v>0</v>
      </c>
      <c r="X2134" s="58">
        <f t="shared" si="808"/>
        <v>0</v>
      </c>
      <c r="Y2134" s="58">
        <f t="shared" si="809"/>
        <v>0</v>
      </c>
      <c r="Z2134">
        <f t="shared" si="818"/>
        <v>464038</v>
      </c>
    </row>
    <row r="2135" spans="1:26" x14ac:dyDescent="0.3">
      <c r="A2135" s="56" t="str">
        <f t="shared" si="795"/>
        <v>OUT TIME</v>
      </c>
      <c r="B2135" s="56" t="str">
        <f t="shared" si="812"/>
        <v>ultimo</v>
      </c>
      <c r="C2135" s="55">
        <f t="shared" si="813"/>
        <v>13</v>
      </c>
      <c r="D2135" t="str">
        <f t="shared" si="813"/>
        <v>Panamá Oeste</v>
      </c>
      <c r="E2135" s="23">
        <f t="shared" si="796"/>
        <v>44148</v>
      </c>
      <c r="F2135" s="54">
        <f t="shared" si="797"/>
        <v>164</v>
      </c>
      <c r="G2135" cm="1">
        <f t="array" ref="G2135">+INDEX('Casos ACUM Prov'!$CK$3:$OM$16,'TODO PROVINCIA'!C2135+1,'TODO PROVINCIA'!F2135)</f>
        <v>0</v>
      </c>
      <c r="H2135">
        <f t="shared" si="814"/>
        <v>0</v>
      </c>
      <c r="I2135" cm="1">
        <f t="array" ref="I2135">+INDEX('Muertes-PROV'!$C$3:$GE$16,$C2135+1,$F2135)</f>
        <v>0</v>
      </c>
      <c r="J2135">
        <f t="shared" si="815"/>
        <v>0</v>
      </c>
      <c r="K2135" cm="1">
        <f t="array" ref="K2135">+INDEX('rECUPERA-prov'!$C$3:$LA$16,$C2135+1,$F2135)</f>
        <v>0</v>
      </c>
      <c r="L2135">
        <f t="shared" si="816"/>
        <v>0</v>
      </c>
      <c r="M2135">
        <f t="shared" si="798"/>
        <v>0</v>
      </c>
      <c r="N2135">
        <f t="shared" si="817"/>
        <v>0</v>
      </c>
      <c r="O2135" s="57">
        <f t="shared" si="799"/>
        <v>0</v>
      </c>
      <c r="P2135" s="57">
        <f t="shared" si="800"/>
        <v>0</v>
      </c>
      <c r="Q2135" s="57">
        <f t="shared" si="801"/>
        <v>0</v>
      </c>
      <c r="R2135" s="57">
        <f t="shared" si="802"/>
        <v>0</v>
      </c>
      <c r="S2135" s="57">
        <f t="shared" si="803"/>
        <v>0</v>
      </c>
      <c r="T2135" s="57">
        <f t="shared" si="804"/>
        <v>0</v>
      </c>
      <c r="U2135" s="57">
        <f t="shared" si="805"/>
        <v>0</v>
      </c>
      <c r="V2135" s="58">
        <f t="shared" si="806"/>
        <v>0</v>
      </c>
      <c r="W2135" s="58">
        <f t="shared" si="807"/>
        <v>0</v>
      </c>
      <c r="X2135" s="58">
        <f t="shared" si="808"/>
        <v>0</v>
      </c>
      <c r="Y2135" s="58">
        <f t="shared" si="809"/>
        <v>0</v>
      </c>
      <c r="Z2135">
        <f t="shared" si="818"/>
        <v>226991</v>
      </c>
    </row>
    <row r="2136" spans="1:26" x14ac:dyDescent="0.3">
      <c r="A2136" s="56" t="str">
        <f t="shared" si="795"/>
        <v>OUT TIME</v>
      </c>
      <c r="B2136" s="56" t="str">
        <f t="shared" si="812"/>
        <v>ultimo</v>
      </c>
      <c r="C2136" s="55">
        <f t="shared" si="813"/>
        <v>1</v>
      </c>
      <c r="D2136" t="str">
        <f t="shared" si="813"/>
        <v>Bocas del Toro</v>
      </c>
      <c r="E2136" s="23">
        <f t="shared" si="796"/>
        <v>44149</v>
      </c>
      <c r="F2136" s="54">
        <f t="shared" si="797"/>
        <v>165</v>
      </c>
      <c r="G2136" cm="1">
        <f t="array" ref="G2136">+INDEX('Casos ACUM Prov'!$CK$3:$OM$16,'TODO PROVINCIA'!C2136+1,'TODO PROVINCIA'!F2136)</f>
        <v>0</v>
      </c>
      <c r="H2136">
        <f t="shared" si="814"/>
        <v>0</v>
      </c>
      <c r="I2136" cm="1">
        <f t="array" ref="I2136">+INDEX('Muertes-PROV'!$C$3:$GE$16,$C2136+1,$F2136)</f>
        <v>0</v>
      </c>
      <c r="J2136">
        <f t="shared" si="815"/>
        <v>0</v>
      </c>
      <c r="K2136" cm="1">
        <f t="array" ref="K2136">+INDEX('rECUPERA-prov'!$C$3:$LA$16,$C2136+1,$F2136)</f>
        <v>0</v>
      </c>
      <c r="L2136">
        <f t="shared" si="816"/>
        <v>0</v>
      </c>
      <c r="M2136">
        <f t="shared" si="798"/>
        <v>0</v>
      </c>
      <c r="N2136">
        <f t="shared" si="817"/>
        <v>0</v>
      </c>
      <c r="O2136" s="57">
        <f t="shared" si="799"/>
        <v>0</v>
      </c>
      <c r="P2136" s="57">
        <f t="shared" si="800"/>
        <v>0</v>
      </c>
      <c r="Q2136" s="57">
        <f t="shared" si="801"/>
        <v>0</v>
      </c>
      <c r="R2136" s="57">
        <f t="shared" si="802"/>
        <v>0</v>
      </c>
      <c r="S2136" s="57">
        <f t="shared" si="803"/>
        <v>0</v>
      </c>
      <c r="T2136" s="57">
        <f t="shared" si="804"/>
        <v>0</v>
      </c>
      <c r="U2136" s="57">
        <f t="shared" si="805"/>
        <v>0</v>
      </c>
      <c r="V2136" s="58">
        <f t="shared" si="806"/>
        <v>0</v>
      </c>
      <c r="W2136" s="58">
        <f t="shared" si="807"/>
        <v>0</v>
      </c>
      <c r="X2136" s="58">
        <f t="shared" si="808"/>
        <v>0</v>
      </c>
      <c r="Y2136" s="58">
        <f t="shared" si="809"/>
        <v>0</v>
      </c>
      <c r="Z2136">
        <f t="shared" si="818"/>
        <v>125461</v>
      </c>
    </row>
    <row r="2137" spans="1:26" x14ac:dyDescent="0.3">
      <c r="A2137" s="56" t="str">
        <f t="shared" si="795"/>
        <v>OUT TIME</v>
      </c>
      <c r="B2137" s="56" t="str">
        <f t="shared" si="812"/>
        <v>ultimo</v>
      </c>
      <c r="C2137" s="55">
        <f t="shared" si="813"/>
        <v>2</v>
      </c>
      <c r="D2137" t="str">
        <f t="shared" si="813"/>
        <v>Coclé</v>
      </c>
      <c r="E2137" s="23">
        <f t="shared" si="796"/>
        <v>44149</v>
      </c>
      <c r="F2137" s="54">
        <f t="shared" si="797"/>
        <v>165</v>
      </c>
      <c r="G2137" cm="1">
        <f t="array" ref="G2137">+INDEX('Casos ACUM Prov'!$CK$3:$OM$16,'TODO PROVINCIA'!C2137+1,'TODO PROVINCIA'!F2137)</f>
        <v>0</v>
      </c>
      <c r="H2137">
        <f t="shared" si="814"/>
        <v>0</v>
      </c>
      <c r="I2137" cm="1">
        <f t="array" ref="I2137">+INDEX('Muertes-PROV'!$C$3:$GE$16,$C2137+1,$F2137)</f>
        <v>0</v>
      </c>
      <c r="J2137">
        <f t="shared" si="815"/>
        <v>0</v>
      </c>
      <c r="K2137" cm="1">
        <f t="array" ref="K2137">+INDEX('rECUPERA-prov'!$C$3:$LA$16,$C2137+1,$F2137)</f>
        <v>0</v>
      </c>
      <c r="L2137">
        <f t="shared" si="816"/>
        <v>0</v>
      </c>
      <c r="M2137">
        <f t="shared" si="798"/>
        <v>0</v>
      </c>
      <c r="N2137">
        <f t="shared" si="817"/>
        <v>0</v>
      </c>
      <c r="O2137" s="57">
        <f t="shared" si="799"/>
        <v>0</v>
      </c>
      <c r="P2137" s="57">
        <f t="shared" si="800"/>
        <v>0</v>
      </c>
      <c r="Q2137" s="57">
        <f t="shared" si="801"/>
        <v>0</v>
      </c>
      <c r="R2137" s="57">
        <f t="shared" si="802"/>
        <v>0</v>
      </c>
      <c r="S2137" s="57">
        <f t="shared" si="803"/>
        <v>0</v>
      </c>
      <c r="T2137" s="57">
        <f t="shared" si="804"/>
        <v>0</v>
      </c>
      <c r="U2137" s="57">
        <f t="shared" si="805"/>
        <v>0</v>
      </c>
      <c r="V2137" s="58">
        <f t="shared" si="806"/>
        <v>0</v>
      </c>
      <c r="W2137" s="58">
        <f t="shared" si="807"/>
        <v>0</v>
      </c>
      <c r="X2137" s="58">
        <f t="shared" si="808"/>
        <v>0</v>
      </c>
      <c r="Y2137" s="58">
        <f t="shared" si="809"/>
        <v>0</v>
      </c>
      <c r="Z2137">
        <f t="shared" si="818"/>
        <v>416873</v>
      </c>
    </row>
    <row r="2138" spans="1:26" x14ac:dyDescent="0.3">
      <c r="A2138" s="56" t="str">
        <f t="shared" si="795"/>
        <v>OUT TIME</v>
      </c>
      <c r="B2138" s="56" t="str">
        <f t="shared" si="812"/>
        <v>ultimo</v>
      </c>
      <c r="C2138" s="55">
        <f t="shared" si="813"/>
        <v>3</v>
      </c>
      <c r="D2138" t="str">
        <f t="shared" si="813"/>
        <v>Colón</v>
      </c>
      <c r="E2138" s="23">
        <f t="shared" si="796"/>
        <v>44149</v>
      </c>
      <c r="F2138" s="54">
        <f t="shared" si="797"/>
        <v>165</v>
      </c>
      <c r="G2138" cm="1">
        <f t="array" ref="G2138">+INDEX('Casos ACUM Prov'!$CK$3:$OM$16,'TODO PROVINCIA'!C2138+1,'TODO PROVINCIA'!F2138)</f>
        <v>0</v>
      </c>
      <c r="H2138">
        <f t="shared" si="814"/>
        <v>0</v>
      </c>
      <c r="I2138" cm="1">
        <f t="array" ref="I2138">+INDEX('Muertes-PROV'!$C$3:$GE$16,$C2138+1,$F2138)</f>
        <v>0</v>
      </c>
      <c r="J2138">
        <f t="shared" si="815"/>
        <v>0</v>
      </c>
      <c r="K2138" cm="1">
        <f t="array" ref="K2138">+INDEX('rECUPERA-prov'!$C$3:$LA$16,$C2138+1,$F2138)</f>
        <v>0</v>
      </c>
      <c r="L2138">
        <f t="shared" si="816"/>
        <v>0</v>
      </c>
      <c r="M2138">
        <f t="shared" si="798"/>
        <v>0</v>
      </c>
      <c r="N2138">
        <f t="shared" si="817"/>
        <v>0</v>
      </c>
      <c r="O2138" s="57">
        <f t="shared" si="799"/>
        <v>0</v>
      </c>
      <c r="P2138" s="57">
        <f t="shared" si="800"/>
        <v>0</v>
      </c>
      <c r="Q2138" s="57">
        <f t="shared" si="801"/>
        <v>0</v>
      </c>
      <c r="R2138" s="57">
        <f t="shared" si="802"/>
        <v>0</v>
      </c>
      <c r="S2138" s="57">
        <f t="shared" si="803"/>
        <v>0</v>
      </c>
      <c r="T2138" s="57">
        <f t="shared" si="804"/>
        <v>0</v>
      </c>
      <c r="U2138" s="57">
        <f t="shared" si="805"/>
        <v>0</v>
      </c>
      <c r="V2138" s="58">
        <f t="shared" si="806"/>
        <v>0</v>
      </c>
      <c r="W2138" s="58">
        <f t="shared" si="807"/>
        <v>0</v>
      </c>
      <c r="X2138" s="58">
        <f t="shared" si="808"/>
        <v>0</v>
      </c>
      <c r="Y2138" s="58">
        <f t="shared" si="809"/>
        <v>0</v>
      </c>
      <c r="Z2138">
        <f t="shared" si="818"/>
        <v>233708</v>
      </c>
    </row>
    <row r="2139" spans="1:26" x14ac:dyDescent="0.3">
      <c r="A2139" s="56" t="str">
        <f t="shared" si="795"/>
        <v>OUT TIME</v>
      </c>
      <c r="B2139" s="56" t="str">
        <f t="shared" si="812"/>
        <v>ultimo</v>
      </c>
      <c r="C2139" s="55">
        <f t="shared" si="813"/>
        <v>4</v>
      </c>
      <c r="D2139" t="str">
        <f t="shared" si="813"/>
        <v>Chiriquí</v>
      </c>
      <c r="E2139" s="23">
        <f t="shared" si="796"/>
        <v>44149</v>
      </c>
      <c r="F2139" s="54">
        <f t="shared" si="797"/>
        <v>165</v>
      </c>
      <c r="G2139" cm="1">
        <f t="array" ref="G2139">+INDEX('Casos ACUM Prov'!$CK$3:$OM$16,'TODO PROVINCIA'!C2139+1,'TODO PROVINCIA'!F2139)</f>
        <v>0</v>
      </c>
      <c r="H2139">
        <f t="shared" si="814"/>
        <v>0</v>
      </c>
      <c r="I2139" cm="1">
        <f t="array" ref="I2139">+INDEX('Muertes-PROV'!$C$3:$GE$16,$C2139+1,$F2139)</f>
        <v>0</v>
      </c>
      <c r="J2139">
        <f t="shared" si="815"/>
        <v>0</v>
      </c>
      <c r="K2139" cm="1">
        <f t="array" ref="K2139">+INDEX('rECUPERA-prov'!$C$3:$LA$16,$C2139+1,$F2139)</f>
        <v>0</v>
      </c>
      <c r="L2139">
        <f t="shared" si="816"/>
        <v>0</v>
      </c>
      <c r="M2139">
        <f t="shared" si="798"/>
        <v>0</v>
      </c>
      <c r="N2139">
        <f t="shared" si="817"/>
        <v>0</v>
      </c>
      <c r="O2139" s="57">
        <f t="shared" si="799"/>
        <v>0</v>
      </c>
      <c r="P2139" s="57">
        <f t="shared" si="800"/>
        <v>0</v>
      </c>
      <c r="Q2139" s="57">
        <f t="shared" si="801"/>
        <v>0</v>
      </c>
      <c r="R2139" s="57">
        <f t="shared" si="802"/>
        <v>0</v>
      </c>
      <c r="S2139" s="57">
        <f t="shared" si="803"/>
        <v>0</v>
      </c>
      <c r="T2139" s="57">
        <f t="shared" si="804"/>
        <v>0</v>
      </c>
      <c r="U2139" s="57">
        <f t="shared" si="805"/>
        <v>0</v>
      </c>
      <c r="V2139" s="58">
        <f t="shared" si="806"/>
        <v>0</v>
      </c>
      <c r="W2139" s="58">
        <f t="shared" si="807"/>
        <v>0</v>
      </c>
      <c r="X2139" s="58">
        <f t="shared" si="808"/>
        <v>0</v>
      </c>
      <c r="Y2139" s="58">
        <f t="shared" si="809"/>
        <v>0</v>
      </c>
      <c r="Z2139">
        <f t="shared" si="818"/>
        <v>241928</v>
      </c>
    </row>
    <row r="2140" spans="1:26" x14ac:dyDescent="0.3">
      <c r="A2140" s="56" t="str">
        <f t="shared" si="795"/>
        <v>OUT TIME</v>
      </c>
      <c r="B2140" s="56" t="str">
        <f t="shared" si="812"/>
        <v>ultimo</v>
      </c>
      <c r="C2140" s="55">
        <f t="shared" ref="C2140:D2155" si="819">+C2127</f>
        <v>5</v>
      </c>
      <c r="D2140" t="str">
        <f t="shared" si="819"/>
        <v>Darién</v>
      </c>
      <c r="E2140" s="23">
        <f t="shared" si="796"/>
        <v>44149</v>
      </c>
      <c r="F2140" s="54">
        <f t="shared" si="797"/>
        <v>165</v>
      </c>
      <c r="G2140" cm="1">
        <f t="array" ref="G2140">+INDEX('Casos ACUM Prov'!$CK$3:$OM$16,'TODO PROVINCIA'!C2140+1,'TODO PROVINCIA'!F2140)</f>
        <v>0</v>
      </c>
      <c r="H2140">
        <f t="shared" si="814"/>
        <v>0</v>
      </c>
      <c r="I2140" cm="1">
        <f t="array" ref="I2140">+INDEX('Muertes-PROV'!$C$3:$GE$16,$C2140+1,$F2140)</f>
        <v>0</v>
      </c>
      <c r="J2140">
        <f t="shared" si="815"/>
        <v>0</v>
      </c>
      <c r="K2140" cm="1">
        <f t="array" ref="K2140">+INDEX('rECUPERA-prov'!$C$3:$LA$16,$C2140+1,$F2140)</f>
        <v>0</v>
      </c>
      <c r="L2140">
        <f t="shared" si="816"/>
        <v>0</v>
      </c>
      <c r="M2140">
        <f t="shared" si="798"/>
        <v>0</v>
      </c>
      <c r="N2140">
        <f t="shared" si="817"/>
        <v>0</v>
      </c>
      <c r="O2140" s="57">
        <f t="shared" si="799"/>
        <v>0</v>
      </c>
      <c r="P2140" s="57">
        <f t="shared" si="800"/>
        <v>0</v>
      </c>
      <c r="Q2140" s="57">
        <f t="shared" si="801"/>
        <v>0</v>
      </c>
      <c r="R2140" s="57">
        <f t="shared" si="802"/>
        <v>0</v>
      </c>
      <c r="S2140" s="57">
        <f t="shared" si="803"/>
        <v>0</v>
      </c>
      <c r="T2140" s="57">
        <f t="shared" si="804"/>
        <v>0</v>
      </c>
      <c r="U2140" s="57">
        <f t="shared" si="805"/>
        <v>0</v>
      </c>
      <c r="V2140" s="58">
        <f t="shared" si="806"/>
        <v>0</v>
      </c>
      <c r="W2140" s="58">
        <f t="shared" si="807"/>
        <v>0</v>
      </c>
      <c r="X2140" s="58">
        <f t="shared" si="808"/>
        <v>0</v>
      </c>
      <c r="Y2140" s="58">
        <f t="shared" si="809"/>
        <v>0</v>
      </c>
      <c r="Z2140">
        <f t="shared" si="818"/>
        <v>10001</v>
      </c>
    </row>
    <row r="2141" spans="1:26" x14ac:dyDescent="0.3">
      <c r="A2141" s="56" t="str">
        <f t="shared" ref="A2141:A2204" si="820">+IFERROR(IF(AND(G2141=0,K2141=0,I2141=0),"OUT TIME","ON"),"OUT TIME")</f>
        <v>OUT TIME</v>
      </c>
      <c r="B2141" s="56" t="str">
        <f t="shared" si="812"/>
        <v>ultimo</v>
      </c>
      <c r="C2141" s="55">
        <f t="shared" si="819"/>
        <v>6</v>
      </c>
      <c r="D2141" t="str">
        <f t="shared" si="819"/>
        <v>Herrera</v>
      </c>
      <c r="E2141" s="23">
        <f t="shared" ref="E2141:E2204" si="821">+IF(C2141=1,E2140+1,E2140)</f>
        <v>44149</v>
      </c>
      <c r="F2141" s="54">
        <f t="shared" ref="F2141:F2204" si="822">+IF(C2141=1,F2140+1,F2140)</f>
        <v>165</v>
      </c>
      <c r="G2141" cm="1">
        <f t="array" ref="G2141">+INDEX('Casos ACUM Prov'!$CK$3:$OM$16,'TODO PROVINCIA'!C2141+1,'TODO PROVINCIA'!F2141)</f>
        <v>0</v>
      </c>
      <c r="H2141">
        <f t="shared" si="814"/>
        <v>0</v>
      </c>
      <c r="I2141" cm="1">
        <f t="array" ref="I2141">+INDEX('Muertes-PROV'!$C$3:$GE$16,$C2141+1,$F2141)</f>
        <v>0</v>
      </c>
      <c r="J2141">
        <f t="shared" si="815"/>
        <v>0</v>
      </c>
      <c r="K2141" cm="1">
        <f t="array" ref="K2141">+INDEX('rECUPERA-prov'!$C$3:$LA$16,$C2141+1,$F2141)</f>
        <v>0</v>
      </c>
      <c r="L2141">
        <f t="shared" si="816"/>
        <v>0</v>
      </c>
      <c r="M2141">
        <f t="shared" ref="M2141:M2204" si="823">+G2141-I2141-K2141</f>
        <v>0</v>
      </c>
      <c r="N2141">
        <f t="shared" si="817"/>
        <v>0</v>
      </c>
      <c r="O2141" s="57">
        <f t="shared" ref="O2141:O2204" si="824">+IFERROR(I2141/G2141,0)</f>
        <v>0</v>
      </c>
      <c r="P2141" s="57">
        <f t="shared" ref="P2141:P2204" si="825">+IFERROR(K2141/G2141,0)</f>
        <v>0</v>
      </c>
      <c r="Q2141" s="57">
        <f t="shared" ref="Q2141:Q2204" si="826">+IFERROR(M2141/G2141,0)</f>
        <v>0</v>
      </c>
      <c r="R2141" s="57">
        <f t="shared" ref="R2141:R2204" si="827">+IFERROR(H2141/G2141,0)</f>
        <v>0</v>
      </c>
      <c r="S2141" s="57">
        <f t="shared" ref="S2141:S2204" si="828">+IFERROR(J2141/I2141,0)</f>
        <v>0</v>
      </c>
      <c r="T2141" s="57">
        <f t="shared" ref="T2141:T2204" si="829">+IFERROR(L2141/K2141,0)</f>
        <v>0</v>
      </c>
      <c r="U2141" s="57">
        <f t="shared" ref="U2141:U2204" si="830">+IFERROR(N2141/M2141,0)</f>
        <v>0</v>
      </c>
      <c r="V2141" s="58">
        <f t="shared" ref="V2141:V2204" si="831">+G2141/($Z2141/1000000)</f>
        <v>0</v>
      </c>
      <c r="W2141" s="58">
        <f t="shared" ref="W2141:W2204" si="832">+I2141/($Z2141/1000000)</f>
        <v>0</v>
      </c>
      <c r="X2141" s="58">
        <f t="shared" ref="X2141:X2204" si="833">+K2141/($Z2141/1000000)</f>
        <v>0</v>
      </c>
      <c r="Y2141" s="58">
        <f t="shared" ref="Y2141:Y2204" si="834">+M2141/($Z2141/1000000)</f>
        <v>0</v>
      </c>
      <c r="Z2141">
        <f t="shared" si="818"/>
        <v>33109</v>
      </c>
    </row>
    <row r="2142" spans="1:26" x14ac:dyDescent="0.3">
      <c r="A2142" s="56" t="str">
        <f t="shared" si="820"/>
        <v>OUT TIME</v>
      </c>
      <c r="B2142" s="56" t="str">
        <f t="shared" si="812"/>
        <v>ultimo</v>
      </c>
      <c r="C2142" s="55">
        <f t="shared" si="819"/>
        <v>7</v>
      </c>
      <c r="D2142" t="str">
        <f t="shared" si="819"/>
        <v>Los Santos</v>
      </c>
      <c r="E2142" s="23">
        <f t="shared" si="821"/>
        <v>44149</v>
      </c>
      <c r="F2142" s="54">
        <f t="shared" si="822"/>
        <v>165</v>
      </c>
      <c r="G2142" cm="1">
        <f t="array" ref="G2142">+INDEX('Casos ACUM Prov'!$CK$3:$OM$16,'TODO PROVINCIA'!C2142+1,'TODO PROVINCIA'!F2142)</f>
        <v>0</v>
      </c>
      <c r="H2142">
        <f t="shared" si="814"/>
        <v>0</v>
      </c>
      <c r="I2142" cm="1">
        <f t="array" ref="I2142">+INDEX('Muertes-PROV'!$C$3:$GE$16,$C2142+1,$F2142)</f>
        <v>0</v>
      </c>
      <c r="J2142">
        <f t="shared" si="815"/>
        <v>0</v>
      </c>
      <c r="K2142" cm="1">
        <f t="array" ref="K2142">+INDEX('rECUPERA-prov'!$C$3:$LA$16,$C2142+1,$F2142)</f>
        <v>0</v>
      </c>
      <c r="L2142">
        <f t="shared" si="816"/>
        <v>0</v>
      </c>
      <c r="M2142">
        <f t="shared" si="823"/>
        <v>0</v>
      </c>
      <c r="N2142">
        <f t="shared" si="817"/>
        <v>0</v>
      </c>
      <c r="O2142" s="57">
        <f t="shared" si="824"/>
        <v>0</v>
      </c>
      <c r="P2142" s="57">
        <f t="shared" si="825"/>
        <v>0</v>
      </c>
      <c r="Q2142" s="57">
        <f t="shared" si="826"/>
        <v>0</v>
      </c>
      <c r="R2142" s="57">
        <f t="shared" si="827"/>
        <v>0</v>
      </c>
      <c r="S2142" s="57">
        <f t="shared" si="828"/>
        <v>0</v>
      </c>
      <c r="T2142" s="57">
        <f t="shared" si="829"/>
        <v>0</v>
      </c>
      <c r="U2142" s="57">
        <f t="shared" si="830"/>
        <v>0</v>
      </c>
      <c r="V2142" s="58">
        <f t="shared" si="831"/>
        <v>0</v>
      </c>
      <c r="W2142" s="58">
        <f t="shared" si="832"/>
        <v>0</v>
      </c>
      <c r="X2142" s="58">
        <f t="shared" si="833"/>
        <v>0</v>
      </c>
      <c r="Y2142" s="58">
        <f t="shared" si="834"/>
        <v>0</v>
      </c>
      <c r="Z2142">
        <f t="shared" si="818"/>
        <v>156747</v>
      </c>
    </row>
    <row r="2143" spans="1:26" x14ac:dyDescent="0.3">
      <c r="A2143" s="56" t="str">
        <f t="shared" si="820"/>
        <v>OUT TIME</v>
      </c>
      <c r="B2143" s="56" t="str">
        <f t="shared" si="812"/>
        <v>ultimo</v>
      </c>
      <c r="C2143" s="55">
        <f t="shared" si="819"/>
        <v>8</v>
      </c>
      <c r="D2143" t="str">
        <f t="shared" si="819"/>
        <v>Panamá</v>
      </c>
      <c r="E2143" s="23">
        <f t="shared" si="821"/>
        <v>44149</v>
      </c>
      <c r="F2143" s="54">
        <f t="shared" si="822"/>
        <v>165</v>
      </c>
      <c r="G2143" cm="1">
        <f t="array" ref="G2143">+INDEX('Casos ACUM Prov'!$CK$3:$OM$16,'TODO PROVINCIA'!C2143+1,'TODO PROVINCIA'!F2143)</f>
        <v>0</v>
      </c>
      <c r="H2143">
        <f t="shared" si="814"/>
        <v>0</v>
      </c>
      <c r="I2143" cm="1">
        <f t="array" ref="I2143">+INDEX('Muertes-PROV'!$C$3:$GE$16,$C2143+1,$F2143)</f>
        <v>0</v>
      </c>
      <c r="J2143">
        <f t="shared" si="815"/>
        <v>0</v>
      </c>
      <c r="K2143" cm="1">
        <f t="array" ref="K2143">+INDEX('rECUPERA-prov'!$C$3:$LA$16,$C2143+1,$F2143)</f>
        <v>0</v>
      </c>
      <c r="L2143">
        <f t="shared" si="816"/>
        <v>0</v>
      </c>
      <c r="M2143">
        <f t="shared" si="823"/>
        <v>0</v>
      </c>
      <c r="N2143">
        <f t="shared" si="817"/>
        <v>0</v>
      </c>
      <c r="O2143" s="57">
        <f t="shared" si="824"/>
        <v>0</v>
      </c>
      <c r="P2143" s="57">
        <f t="shared" si="825"/>
        <v>0</v>
      </c>
      <c r="Q2143" s="57">
        <f t="shared" si="826"/>
        <v>0</v>
      </c>
      <c r="R2143" s="57">
        <f t="shared" si="827"/>
        <v>0</v>
      </c>
      <c r="S2143" s="57">
        <f t="shared" si="828"/>
        <v>0</v>
      </c>
      <c r="T2143" s="57">
        <f t="shared" si="829"/>
        <v>0</v>
      </c>
      <c r="U2143" s="57">
        <f t="shared" si="830"/>
        <v>0</v>
      </c>
      <c r="V2143" s="58">
        <f t="shared" si="831"/>
        <v>0</v>
      </c>
      <c r="W2143" s="58">
        <f t="shared" si="832"/>
        <v>0</v>
      </c>
      <c r="X2143" s="58">
        <f t="shared" si="833"/>
        <v>0</v>
      </c>
      <c r="Y2143" s="58">
        <f t="shared" si="834"/>
        <v>0</v>
      </c>
      <c r="Z2143">
        <f t="shared" si="818"/>
        <v>109955</v>
      </c>
    </row>
    <row r="2144" spans="1:26" x14ac:dyDescent="0.3">
      <c r="A2144" s="56" t="str">
        <f t="shared" si="820"/>
        <v>OUT TIME</v>
      </c>
      <c r="B2144" s="56" t="str">
        <f t="shared" si="812"/>
        <v>ultimo</v>
      </c>
      <c r="C2144" s="55">
        <f t="shared" si="819"/>
        <v>9</v>
      </c>
      <c r="D2144" t="str">
        <f t="shared" si="819"/>
        <v>Veraguas</v>
      </c>
      <c r="E2144" s="23">
        <f t="shared" si="821"/>
        <v>44149</v>
      </c>
      <c r="F2144" s="54">
        <f t="shared" si="822"/>
        <v>165</v>
      </c>
      <c r="G2144" cm="1">
        <f t="array" ref="G2144">+INDEX('Casos ACUM Prov'!$CK$3:$OM$16,'TODO PROVINCIA'!C2144+1,'TODO PROVINCIA'!F2144)</f>
        <v>0</v>
      </c>
      <c r="H2144">
        <f t="shared" si="814"/>
        <v>0</v>
      </c>
      <c r="I2144" cm="1">
        <f t="array" ref="I2144">+INDEX('Muertes-PROV'!$C$3:$GE$16,$C2144+1,$F2144)</f>
        <v>0</v>
      </c>
      <c r="J2144">
        <f t="shared" si="815"/>
        <v>0</v>
      </c>
      <c r="K2144" cm="1">
        <f t="array" ref="K2144">+INDEX('rECUPERA-prov'!$C$3:$LA$16,$C2144+1,$F2144)</f>
        <v>0</v>
      </c>
      <c r="L2144">
        <f t="shared" si="816"/>
        <v>0</v>
      </c>
      <c r="M2144">
        <f t="shared" si="823"/>
        <v>0</v>
      </c>
      <c r="N2144">
        <f t="shared" si="817"/>
        <v>0</v>
      </c>
      <c r="O2144" s="57">
        <f t="shared" si="824"/>
        <v>0</v>
      </c>
      <c r="P2144" s="57">
        <f t="shared" si="825"/>
        <v>0</v>
      </c>
      <c r="Q2144" s="57">
        <f t="shared" si="826"/>
        <v>0</v>
      </c>
      <c r="R2144" s="57">
        <f t="shared" si="827"/>
        <v>0</v>
      </c>
      <c r="S2144" s="57">
        <f t="shared" si="828"/>
        <v>0</v>
      </c>
      <c r="T2144" s="57">
        <f t="shared" si="829"/>
        <v>0</v>
      </c>
      <c r="U2144" s="57">
        <f t="shared" si="830"/>
        <v>0</v>
      </c>
      <c r="V2144" s="58">
        <f t="shared" si="831"/>
        <v>0</v>
      </c>
      <c r="W2144" s="58">
        <f t="shared" si="832"/>
        <v>0</v>
      </c>
      <c r="X2144" s="58">
        <f t="shared" si="833"/>
        <v>0</v>
      </c>
      <c r="Y2144" s="58">
        <f t="shared" si="834"/>
        <v>0</v>
      </c>
      <c r="Z2144">
        <f t="shared" si="818"/>
        <v>109955</v>
      </c>
    </row>
    <row r="2145" spans="1:26" x14ac:dyDescent="0.3">
      <c r="A2145" s="56" t="str">
        <f t="shared" si="820"/>
        <v>OUT TIME</v>
      </c>
      <c r="B2145" s="56" t="str">
        <f t="shared" si="812"/>
        <v>ultimo</v>
      </c>
      <c r="C2145" s="55">
        <f t="shared" si="819"/>
        <v>10</v>
      </c>
      <c r="D2145" t="str">
        <f t="shared" si="819"/>
        <v>Comarca Kuna Yala</v>
      </c>
      <c r="E2145" s="23">
        <f t="shared" si="821"/>
        <v>44149</v>
      </c>
      <c r="F2145" s="54">
        <f t="shared" si="822"/>
        <v>165</v>
      </c>
      <c r="G2145" cm="1">
        <f t="array" ref="G2145">+INDEX('Casos ACUM Prov'!$CK$3:$OM$16,'TODO PROVINCIA'!C2145+1,'TODO PROVINCIA'!F2145)</f>
        <v>0</v>
      </c>
      <c r="H2145">
        <f t="shared" si="814"/>
        <v>0</v>
      </c>
      <c r="I2145" cm="1">
        <f t="array" ref="I2145">+INDEX('Muertes-PROV'!$C$3:$GE$16,$C2145+1,$F2145)</f>
        <v>0</v>
      </c>
      <c r="J2145">
        <f t="shared" si="815"/>
        <v>0</v>
      </c>
      <c r="K2145" cm="1">
        <f t="array" ref="K2145">+INDEX('rECUPERA-prov'!$C$3:$LA$16,$C2145+1,$F2145)</f>
        <v>0</v>
      </c>
      <c r="L2145">
        <f t="shared" si="816"/>
        <v>0</v>
      </c>
      <c r="M2145">
        <f t="shared" si="823"/>
        <v>0</v>
      </c>
      <c r="N2145">
        <f t="shared" si="817"/>
        <v>0</v>
      </c>
      <c r="O2145" s="57">
        <f t="shared" si="824"/>
        <v>0</v>
      </c>
      <c r="P2145" s="57">
        <f t="shared" si="825"/>
        <v>0</v>
      </c>
      <c r="Q2145" s="57">
        <f t="shared" si="826"/>
        <v>0</v>
      </c>
      <c r="R2145" s="57">
        <f t="shared" si="827"/>
        <v>0</v>
      </c>
      <c r="S2145" s="57">
        <f t="shared" si="828"/>
        <v>0</v>
      </c>
      <c r="T2145" s="57">
        <f t="shared" si="829"/>
        <v>0</v>
      </c>
      <c r="U2145" s="57">
        <f t="shared" si="830"/>
        <v>0</v>
      </c>
      <c r="V2145" s="58">
        <f t="shared" si="831"/>
        <v>0</v>
      </c>
      <c r="W2145" s="58">
        <f t="shared" si="832"/>
        <v>0</v>
      </c>
      <c r="X2145" s="58">
        <f t="shared" si="833"/>
        <v>0</v>
      </c>
      <c r="Y2145" s="58">
        <f t="shared" si="834"/>
        <v>0</v>
      </c>
      <c r="Z2145">
        <f t="shared" si="818"/>
        <v>89592</v>
      </c>
    </row>
    <row r="2146" spans="1:26" x14ac:dyDescent="0.3">
      <c r="A2146" s="56" t="str">
        <f t="shared" si="820"/>
        <v>OUT TIME</v>
      </c>
      <c r="B2146" s="56" t="str">
        <f t="shared" si="812"/>
        <v>ultimo</v>
      </c>
      <c r="C2146" s="55">
        <f t="shared" si="819"/>
        <v>11</v>
      </c>
      <c r="D2146" t="str">
        <f t="shared" si="819"/>
        <v>Comarca Emberá Wounaán</v>
      </c>
      <c r="E2146" s="23">
        <f t="shared" si="821"/>
        <v>44149</v>
      </c>
      <c r="F2146" s="54">
        <f t="shared" si="822"/>
        <v>165</v>
      </c>
      <c r="G2146" cm="1">
        <f t="array" ref="G2146">+INDEX('Casos ACUM Prov'!$CK$3:$OM$16,'TODO PROVINCIA'!C2146+1,'TODO PROVINCIA'!F2146)</f>
        <v>0</v>
      </c>
      <c r="H2146">
        <f t="shared" si="814"/>
        <v>0</v>
      </c>
      <c r="I2146" cm="1">
        <f t="array" ref="I2146">+INDEX('Muertes-PROV'!$C$3:$GE$16,$C2146+1,$F2146)</f>
        <v>0</v>
      </c>
      <c r="J2146">
        <f t="shared" si="815"/>
        <v>0</v>
      </c>
      <c r="K2146" cm="1">
        <f t="array" ref="K2146">+INDEX('rECUPERA-prov'!$C$3:$LA$16,$C2146+1,$F2146)</f>
        <v>0</v>
      </c>
      <c r="L2146">
        <f t="shared" si="816"/>
        <v>0</v>
      </c>
      <c r="M2146">
        <f t="shared" si="823"/>
        <v>0</v>
      </c>
      <c r="N2146">
        <f t="shared" si="817"/>
        <v>0</v>
      </c>
      <c r="O2146" s="57">
        <f t="shared" si="824"/>
        <v>0</v>
      </c>
      <c r="P2146" s="57">
        <f t="shared" si="825"/>
        <v>0</v>
      </c>
      <c r="Q2146" s="57">
        <f t="shared" si="826"/>
        <v>0</v>
      </c>
      <c r="R2146" s="57">
        <f t="shared" si="827"/>
        <v>0</v>
      </c>
      <c r="S2146" s="57">
        <f t="shared" si="828"/>
        <v>0</v>
      </c>
      <c r="T2146" s="57">
        <f t="shared" si="829"/>
        <v>0</v>
      </c>
      <c r="U2146" s="57">
        <f t="shared" si="830"/>
        <v>0</v>
      </c>
      <c r="V2146" s="58">
        <f t="shared" si="831"/>
        <v>0</v>
      </c>
      <c r="W2146" s="58">
        <f t="shared" si="832"/>
        <v>0</v>
      </c>
      <c r="X2146" s="58">
        <f t="shared" si="833"/>
        <v>0</v>
      </c>
      <c r="Y2146" s="58">
        <f t="shared" si="834"/>
        <v>0</v>
      </c>
      <c r="Z2146">
        <f t="shared" si="818"/>
        <v>1249032</v>
      </c>
    </row>
    <row r="2147" spans="1:26" x14ac:dyDescent="0.3">
      <c r="A2147" s="56" t="str">
        <f t="shared" si="820"/>
        <v>OUT TIME</v>
      </c>
      <c r="B2147" s="56" t="str">
        <f t="shared" si="812"/>
        <v>ultimo</v>
      </c>
      <c r="C2147" s="55">
        <f t="shared" si="819"/>
        <v>12</v>
      </c>
      <c r="D2147" t="str">
        <f t="shared" si="819"/>
        <v>Comarca Ngäbe Buglé</v>
      </c>
      <c r="E2147" s="23">
        <f t="shared" si="821"/>
        <v>44149</v>
      </c>
      <c r="F2147" s="54">
        <f t="shared" si="822"/>
        <v>165</v>
      </c>
      <c r="G2147" cm="1">
        <f t="array" ref="G2147">+INDEX('Casos ACUM Prov'!$CK$3:$OM$16,'TODO PROVINCIA'!C2147+1,'TODO PROVINCIA'!F2147)</f>
        <v>0</v>
      </c>
      <c r="H2147">
        <f t="shared" si="814"/>
        <v>0</v>
      </c>
      <c r="I2147" cm="1">
        <f t="array" ref="I2147">+INDEX('Muertes-PROV'!$C$3:$GE$16,$C2147+1,$F2147)</f>
        <v>0</v>
      </c>
      <c r="J2147">
        <f t="shared" si="815"/>
        <v>0</v>
      </c>
      <c r="K2147" cm="1">
        <f t="array" ref="K2147">+INDEX('rECUPERA-prov'!$C$3:$LA$16,$C2147+1,$F2147)</f>
        <v>0</v>
      </c>
      <c r="L2147">
        <f t="shared" si="816"/>
        <v>0</v>
      </c>
      <c r="M2147">
        <f t="shared" si="823"/>
        <v>0</v>
      </c>
      <c r="N2147">
        <f t="shared" si="817"/>
        <v>0</v>
      </c>
      <c r="O2147" s="57">
        <f t="shared" si="824"/>
        <v>0</v>
      </c>
      <c r="P2147" s="57">
        <f t="shared" si="825"/>
        <v>0</v>
      </c>
      <c r="Q2147" s="57">
        <f t="shared" si="826"/>
        <v>0</v>
      </c>
      <c r="R2147" s="57">
        <f t="shared" si="827"/>
        <v>0</v>
      </c>
      <c r="S2147" s="57">
        <f t="shared" si="828"/>
        <v>0</v>
      </c>
      <c r="T2147" s="57">
        <f t="shared" si="829"/>
        <v>0</v>
      </c>
      <c r="U2147" s="57">
        <f t="shared" si="830"/>
        <v>0</v>
      </c>
      <c r="V2147" s="58">
        <f t="shared" si="831"/>
        <v>0</v>
      </c>
      <c r="W2147" s="58">
        <f t="shared" si="832"/>
        <v>0</v>
      </c>
      <c r="X2147" s="58">
        <f t="shared" si="833"/>
        <v>0</v>
      </c>
      <c r="Y2147" s="58">
        <f t="shared" si="834"/>
        <v>0</v>
      </c>
      <c r="Z2147">
        <f t="shared" si="818"/>
        <v>464038</v>
      </c>
    </row>
    <row r="2148" spans="1:26" x14ac:dyDescent="0.3">
      <c r="A2148" s="56" t="str">
        <f t="shared" si="820"/>
        <v>OUT TIME</v>
      </c>
      <c r="B2148" s="56" t="str">
        <f t="shared" si="812"/>
        <v>ultimo</v>
      </c>
      <c r="C2148" s="55">
        <f t="shared" si="819"/>
        <v>13</v>
      </c>
      <c r="D2148" t="str">
        <f t="shared" si="819"/>
        <v>Panamá Oeste</v>
      </c>
      <c r="E2148" s="23">
        <f t="shared" si="821"/>
        <v>44149</v>
      </c>
      <c r="F2148" s="54">
        <f t="shared" si="822"/>
        <v>165</v>
      </c>
      <c r="G2148" cm="1">
        <f t="array" ref="G2148">+INDEX('Casos ACUM Prov'!$CK$3:$OM$16,'TODO PROVINCIA'!C2148+1,'TODO PROVINCIA'!F2148)</f>
        <v>0</v>
      </c>
      <c r="H2148">
        <f t="shared" si="814"/>
        <v>0</v>
      </c>
      <c r="I2148" cm="1">
        <f t="array" ref="I2148">+INDEX('Muertes-PROV'!$C$3:$GE$16,$C2148+1,$F2148)</f>
        <v>0</v>
      </c>
      <c r="J2148">
        <f t="shared" si="815"/>
        <v>0</v>
      </c>
      <c r="K2148" cm="1">
        <f t="array" ref="K2148">+INDEX('rECUPERA-prov'!$C$3:$LA$16,$C2148+1,$F2148)</f>
        <v>0</v>
      </c>
      <c r="L2148">
        <f t="shared" si="816"/>
        <v>0</v>
      </c>
      <c r="M2148">
        <f t="shared" si="823"/>
        <v>0</v>
      </c>
      <c r="N2148">
        <f t="shared" si="817"/>
        <v>0</v>
      </c>
      <c r="O2148" s="57">
        <f t="shared" si="824"/>
        <v>0</v>
      </c>
      <c r="P2148" s="57">
        <f t="shared" si="825"/>
        <v>0</v>
      </c>
      <c r="Q2148" s="57">
        <f t="shared" si="826"/>
        <v>0</v>
      </c>
      <c r="R2148" s="57">
        <f t="shared" si="827"/>
        <v>0</v>
      </c>
      <c r="S2148" s="57">
        <f t="shared" si="828"/>
        <v>0</v>
      </c>
      <c r="T2148" s="57">
        <f t="shared" si="829"/>
        <v>0</v>
      </c>
      <c r="U2148" s="57">
        <f t="shared" si="830"/>
        <v>0</v>
      </c>
      <c r="V2148" s="58">
        <f t="shared" si="831"/>
        <v>0</v>
      </c>
      <c r="W2148" s="58">
        <f t="shared" si="832"/>
        <v>0</v>
      </c>
      <c r="X2148" s="58">
        <f t="shared" si="833"/>
        <v>0</v>
      </c>
      <c r="Y2148" s="58">
        <f t="shared" si="834"/>
        <v>0</v>
      </c>
      <c r="Z2148">
        <f t="shared" si="818"/>
        <v>226991</v>
      </c>
    </row>
    <row r="2149" spans="1:26" x14ac:dyDescent="0.3">
      <c r="A2149" s="56" t="str">
        <f t="shared" si="820"/>
        <v>OUT TIME</v>
      </c>
      <c r="B2149" s="56" t="str">
        <f t="shared" si="812"/>
        <v>ultimo</v>
      </c>
      <c r="C2149" s="55">
        <f t="shared" si="819"/>
        <v>1</v>
      </c>
      <c r="D2149" t="str">
        <f t="shared" si="819"/>
        <v>Bocas del Toro</v>
      </c>
      <c r="E2149" s="23">
        <f t="shared" si="821"/>
        <v>44150</v>
      </c>
      <c r="F2149" s="54">
        <f t="shared" si="822"/>
        <v>166</v>
      </c>
      <c r="G2149" cm="1">
        <f t="array" ref="G2149">+INDEX('Casos ACUM Prov'!$CK$3:$OM$16,'TODO PROVINCIA'!C2149+1,'TODO PROVINCIA'!F2149)</f>
        <v>0</v>
      </c>
      <c r="H2149">
        <f t="shared" si="814"/>
        <v>0</v>
      </c>
      <c r="I2149" cm="1">
        <f t="array" ref="I2149">+INDEX('Muertes-PROV'!$C$3:$GE$16,$C2149+1,$F2149)</f>
        <v>0</v>
      </c>
      <c r="J2149">
        <f t="shared" si="815"/>
        <v>0</v>
      </c>
      <c r="K2149" cm="1">
        <f t="array" ref="K2149">+INDEX('rECUPERA-prov'!$C$3:$LA$16,$C2149+1,$F2149)</f>
        <v>0</v>
      </c>
      <c r="L2149">
        <f t="shared" si="816"/>
        <v>0</v>
      </c>
      <c r="M2149">
        <f t="shared" si="823"/>
        <v>0</v>
      </c>
      <c r="N2149">
        <f t="shared" si="817"/>
        <v>0</v>
      </c>
      <c r="O2149" s="57">
        <f t="shared" si="824"/>
        <v>0</v>
      </c>
      <c r="P2149" s="57">
        <f t="shared" si="825"/>
        <v>0</v>
      </c>
      <c r="Q2149" s="57">
        <f t="shared" si="826"/>
        <v>0</v>
      </c>
      <c r="R2149" s="57">
        <f t="shared" si="827"/>
        <v>0</v>
      </c>
      <c r="S2149" s="57">
        <f t="shared" si="828"/>
        <v>0</v>
      </c>
      <c r="T2149" s="57">
        <f t="shared" si="829"/>
        <v>0</v>
      </c>
      <c r="U2149" s="57">
        <f t="shared" si="830"/>
        <v>0</v>
      </c>
      <c r="V2149" s="58">
        <f t="shared" si="831"/>
        <v>0</v>
      </c>
      <c r="W2149" s="58">
        <f t="shared" si="832"/>
        <v>0</v>
      </c>
      <c r="X2149" s="58">
        <f t="shared" si="833"/>
        <v>0</v>
      </c>
      <c r="Y2149" s="58">
        <f t="shared" si="834"/>
        <v>0</v>
      </c>
      <c r="Z2149">
        <f t="shared" si="818"/>
        <v>125461</v>
      </c>
    </row>
    <row r="2150" spans="1:26" x14ac:dyDescent="0.3">
      <c r="A2150" s="56" t="str">
        <f t="shared" si="820"/>
        <v>OUT TIME</v>
      </c>
      <c r="B2150" s="56" t="str">
        <f t="shared" si="812"/>
        <v>ultimo</v>
      </c>
      <c r="C2150" s="55">
        <f t="shared" si="819"/>
        <v>2</v>
      </c>
      <c r="D2150" t="str">
        <f t="shared" si="819"/>
        <v>Coclé</v>
      </c>
      <c r="E2150" s="23">
        <f t="shared" si="821"/>
        <v>44150</v>
      </c>
      <c r="F2150" s="54">
        <f t="shared" si="822"/>
        <v>166</v>
      </c>
      <c r="G2150" cm="1">
        <f t="array" ref="G2150">+INDEX('Casos ACUM Prov'!$CK$3:$OM$16,'TODO PROVINCIA'!C2150+1,'TODO PROVINCIA'!F2150)</f>
        <v>0</v>
      </c>
      <c r="H2150">
        <f t="shared" si="814"/>
        <v>0</v>
      </c>
      <c r="I2150" cm="1">
        <f t="array" ref="I2150">+INDEX('Muertes-PROV'!$C$3:$GE$16,$C2150+1,$F2150)</f>
        <v>0</v>
      </c>
      <c r="J2150">
        <f t="shared" si="815"/>
        <v>0</v>
      </c>
      <c r="K2150" cm="1">
        <f t="array" ref="K2150">+INDEX('rECUPERA-prov'!$C$3:$LA$16,$C2150+1,$F2150)</f>
        <v>0</v>
      </c>
      <c r="L2150">
        <f t="shared" si="816"/>
        <v>0</v>
      </c>
      <c r="M2150">
        <f t="shared" si="823"/>
        <v>0</v>
      </c>
      <c r="N2150">
        <f t="shared" si="817"/>
        <v>0</v>
      </c>
      <c r="O2150" s="57">
        <f t="shared" si="824"/>
        <v>0</v>
      </c>
      <c r="P2150" s="57">
        <f t="shared" si="825"/>
        <v>0</v>
      </c>
      <c r="Q2150" s="57">
        <f t="shared" si="826"/>
        <v>0</v>
      </c>
      <c r="R2150" s="57">
        <f t="shared" si="827"/>
        <v>0</v>
      </c>
      <c r="S2150" s="57">
        <f t="shared" si="828"/>
        <v>0</v>
      </c>
      <c r="T2150" s="57">
        <f t="shared" si="829"/>
        <v>0</v>
      </c>
      <c r="U2150" s="57">
        <f t="shared" si="830"/>
        <v>0</v>
      </c>
      <c r="V2150" s="58">
        <f t="shared" si="831"/>
        <v>0</v>
      </c>
      <c r="W2150" s="58">
        <f t="shared" si="832"/>
        <v>0</v>
      </c>
      <c r="X2150" s="58">
        <f t="shared" si="833"/>
        <v>0</v>
      </c>
      <c r="Y2150" s="58">
        <f t="shared" si="834"/>
        <v>0</v>
      </c>
      <c r="Z2150">
        <f t="shared" si="818"/>
        <v>416873</v>
      </c>
    </row>
    <row r="2151" spans="1:26" x14ac:dyDescent="0.3">
      <c r="A2151" s="56" t="str">
        <f t="shared" si="820"/>
        <v>OUT TIME</v>
      </c>
      <c r="B2151" s="56" t="str">
        <f t="shared" si="812"/>
        <v>ultimo</v>
      </c>
      <c r="C2151" s="55">
        <f t="shared" si="819"/>
        <v>3</v>
      </c>
      <c r="D2151" t="str">
        <f t="shared" si="819"/>
        <v>Colón</v>
      </c>
      <c r="E2151" s="23">
        <f t="shared" si="821"/>
        <v>44150</v>
      </c>
      <c r="F2151" s="54">
        <f t="shared" si="822"/>
        <v>166</v>
      </c>
      <c r="G2151" cm="1">
        <f t="array" ref="G2151">+INDEX('Casos ACUM Prov'!$CK$3:$OM$16,'TODO PROVINCIA'!C2151+1,'TODO PROVINCIA'!F2151)</f>
        <v>0</v>
      </c>
      <c r="H2151">
        <f t="shared" si="814"/>
        <v>0</v>
      </c>
      <c r="I2151" cm="1">
        <f t="array" ref="I2151">+INDEX('Muertes-PROV'!$C$3:$GE$16,$C2151+1,$F2151)</f>
        <v>0</v>
      </c>
      <c r="J2151">
        <f t="shared" si="815"/>
        <v>0</v>
      </c>
      <c r="K2151" cm="1">
        <f t="array" ref="K2151">+INDEX('rECUPERA-prov'!$C$3:$LA$16,$C2151+1,$F2151)</f>
        <v>0</v>
      </c>
      <c r="L2151">
        <f t="shared" si="816"/>
        <v>0</v>
      </c>
      <c r="M2151">
        <f t="shared" si="823"/>
        <v>0</v>
      </c>
      <c r="N2151">
        <f t="shared" si="817"/>
        <v>0</v>
      </c>
      <c r="O2151" s="57">
        <f t="shared" si="824"/>
        <v>0</v>
      </c>
      <c r="P2151" s="57">
        <f t="shared" si="825"/>
        <v>0</v>
      </c>
      <c r="Q2151" s="57">
        <f t="shared" si="826"/>
        <v>0</v>
      </c>
      <c r="R2151" s="57">
        <f t="shared" si="827"/>
        <v>0</v>
      </c>
      <c r="S2151" s="57">
        <f t="shared" si="828"/>
        <v>0</v>
      </c>
      <c r="T2151" s="57">
        <f t="shared" si="829"/>
        <v>0</v>
      </c>
      <c r="U2151" s="57">
        <f t="shared" si="830"/>
        <v>0</v>
      </c>
      <c r="V2151" s="58">
        <f t="shared" si="831"/>
        <v>0</v>
      </c>
      <c r="W2151" s="58">
        <f t="shared" si="832"/>
        <v>0</v>
      </c>
      <c r="X2151" s="58">
        <f t="shared" si="833"/>
        <v>0</v>
      </c>
      <c r="Y2151" s="58">
        <f t="shared" si="834"/>
        <v>0</v>
      </c>
      <c r="Z2151">
        <f t="shared" si="818"/>
        <v>233708</v>
      </c>
    </row>
    <row r="2152" spans="1:26" x14ac:dyDescent="0.3">
      <c r="A2152" s="56" t="str">
        <f t="shared" si="820"/>
        <v>OUT TIME</v>
      </c>
      <c r="B2152" s="56" t="str">
        <f t="shared" si="812"/>
        <v>ultimo</v>
      </c>
      <c r="C2152" s="55">
        <f t="shared" si="819"/>
        <v>4</v>
      </c>
      <c r="D2152" t="str">
        <f t="shared" si="819"/>
        <v>Chiriquí</v>
      </c>
      <c r="E2152" s="23">
        <f t="shared" si="821"/>
        <v>44150</v>
      </c>
      <c r="F2152" s="54">
        <f t="shared" si="822"/>
        <v>166</v>
      </c>
      <c r="G2152" cm="1">
        <f t="array" ref="G2152">+INDEX('Casos ACUM Prov'!$CK$3:$OM$16,'TODO PROVINCIA'!C2152+1,'TODO PROVINCIA'!F2152)</f>
        <v>0</v>
      </c>
      <c r="H2152">
        <f t="shared" si="814"/>
        <v>0</v>
      </c>
      <c r="I2152" cm="1">
        <f t="array" ref="I2152">+INDEX('Muertes-PROV'!$C$3:$GE$16,$C2152+1,$F2152)</f>
        <v>0</v>
      </c>
      <c r="J2152">
        <f t="shared" si="815"/>
        <v>0</v>
      </c>
      <c r="K2152" cm="1">
        <f t="array" ref="K2152">+INDEX('rECUPERA-prov'!$C$3:$LA$16,$C2152+1,$F2152)</f>
        <v>0</v>
      </c>
      <c r="L2152">
        <f t="shared" si="816"/>
        <v>0</v>
      </c>
      <c r="M2152">
        <f t="shared" si="823"/>
        <v>0</v>
      </c>
      <c r="N2152">
        <f t="shared" si="817"/>
        <v>0</v>
      </c>
      <c r="O2152" s="57">
        <f t="shared" si="824"/>
        <v>0</v>
      </c>
      <c r="P2152" s="57">
        <f t="shared" si="825"/>
        <v>0</v>
      </c>
      <c r="Q2152" s="57">
        <f t="shared" si="826"/>
        <v>0</v>
      </c>
      <c r="R2152" s="57">
        <f t="shared" si="827"/>
        <v>0</v>
      </c>
      <c r="S2152" s="57">
        <f t="shared" si="828"/>
        <v>0</v>
      </c>
      <c r="T2152" s="57">
        <f t="shared" si="829"/>
        <v>0</v>
      </c>
      <c r="U2152" s="57">
        <f t="shared" si="830"/>
        <v>0</v>
      </c>
      <c r="V2152" s="58">
        <f t="shared" si="831"/>
        <v>0</v>
      </c>
      <c r="W2152" s="58">
        <f t="shared" si="832"/>
        <v>0</v>
      </c>
      <c r="X2152" s="58">
        <f t="shared" si="833"/>
        <v>0</v>
      </c>
      <c r="Y2152" s="58">
        <f t="shared" si="834"/>
        <v>0</v>
      </c>
      <c r="Z2152">
        <f t="shared" si="818"/>
        <v>241928</v>
      </c>
    </row>
    <row r="2153" spans="1:26" x14ac:dyDescent="0.3">
      <c r="A2153" s="56" t="str">
        <f t="shared" si="820"/>
        <v>OUT TIME</v>
      </c>
      <c r="B2153" s="56" t="str">
        <f t="shared" si="812"/>
        <v>ultimo</v>
      </c>
      <c r="C2153" s="55">
        <f t="shared" si="819"/>
        <v>5</v>
      </c>
      <c r="D2153" t="str">
        <f t="shared" si="819"/>
        <v>Darién</v>
      </c>
      <c r="E2153" s="23">
        <f t="shared" si="821"/>
        <v>44150</v>
      </c>
      <c r="F2153" s="54">
        <f t="shared" si="822"/>
        <v>166</v>
      </c>
      <c r="G2153" cm="1">
        <f t="array" ref="G2153">+INDEX('Casos ACUM Prov'!$CK$3:$OM$16,'TODO PROVINCIA'!C2153+1,'TODO PROVINCIA'!F2153)</f>
        <v>0</v>
      </c>
      <c r="H2153">
        <f t="shared" si="814"/>
        <v>0</v>
      </c>
      <c r="I2153" cm="1">
        <f t="array" ref="I2153">+INDEX('Muertes-PROV'!$C$3:$GE$16,$C2153+1,$F2153)</f>
        <v>0</v>
      </c>
      <c r="J2153">
        <f t="shared" si="815"/>
        <v>0</v>
      </c>
      <c r="K2153" cm="1">
        <f t="array" ref="K2153">+INDEX('rECUPERA-prov'!$C$3:$LA$16,$C2153+1,$F2153)</f>
        <v>0</v>
      </c>
      <c r="L2153">
        <f t="shared" si="816"/>
        <v>0</v>
      </c>
      <c r="M2153">
        <f t="shared" si="823"/>
        <v>0</v>
      </c>
      <c r="N2153">
        <f t="shared" si="817"/>
        <v>0</v>
      </c>
      <c r="O2153" s="57">
        <f t="shared" si="824"/>
        <v>0</v>
      </c>
      <c r="P2153" s="57">
        <f t="shared" si="825"/>
        <v>0</v>
      </c>
      <c r="Q2153" s="57">
        <f t="shared" si="826"/>
        <v>0</v>
      </c>
      <c r="R2153" s="57">
        <f t="shared" si="827"/>
        <v>0</v>
      </c>
      <c r="S2153" s="57">
        <f t="shared" si="828"/>
        <v>0</v>
      </c>
      <c r="T2153" s="57">
        <f t="shared" si="829"/>
        <v>0</v>
      </c>
      <c r="U2153" s="57">
        <f t="shared" si="830"/>
        <v>0</v>
      </c>
      <c r="V2153" s="58">
        <f t="shared" si="831"/>
        <v>0</v>
      </c>
      <c r="W2153" s="58">
        <f t="shared" si="832"/>
        <v>0</v>
      </c>
      <c r="X2153" s="58">
        <f t="shared" si="833"/>
        <v>0</v>
      </c>
      <c r="Y2153" s="58">
        <f t="shared" si="834"/>
        <v>0</v>
      </c>
      <c r="Z2153">
        <f t="shared" si="818"/>
        <v>10001</v>
      </c>
    </row>
    <row r="2154" spans="1:26" x14ac:dyDescent="0.3">
      <c r="A2154" s="56" t="str">
        <f t="shared" si="820"/>
        <v>OUT TIME</v>
      </c>
      <c r="B2154" s="56" t="str">
        <f t="shared" si="812"/>
        <v>ultimo</v>
      </c>
      <c r="C2154" s="55">
        <f t="shared" si="819"/>
        <v>6</v>
      </c>
      <c r="D2154" t="str">
        <f t="shared" si="819"/>
        <v>Herrera</v>
      </c>
      <c r="E2154" s="23">
        <f t="shared" si="821"/>
        <v>44150</v>
      </c>
      <c r="F2154" s="54">
        <f t="shared" si="822"/>
        <v>166</v>
      </c>
      <c r="G2154" cm="1">
        <f t="array" ref="G2154">+INDEX('Casos ACUM Prov'!$CK$3:$OM$16,'TODO PROVINCIA'!C2154+1,'TODO PROVINCIA'!F2154)</f>
        <v>0</v>
      </c>
      <c r="H2154">
        <f t="shared" si="814"/>
        <v>0</v>
      </c>
      <c r="I2154" cm="1">
        <f t="array" ref="I2154">+INDEX('Muertes-PROV'!$C$3:$GE$16,$C2154+1,$F2154)</f>
        <v>0</v>
      </c>
      <c r="J2154">
        <f t="shared" si="815"/>
        <v>0</v>
      </c>
      <c r="K2154" cm="1">
        <f t="array" ref="K2154">+INDEX('rECUPERA-prov'!$C$3:$LA$16,$C2154+1,$F2154)</f>
        <v>0</v>
      </c>
      <c r="L2154">
        <f t="shared" si="816"/>
        <v>0</v>
      </c>
      <c r="M2154">
        <f t="shared" si="823"/>
        <v>0</v>
      </c>
      <c r="N2154">
        <f t="shared" si="817"/>
        <v>0</v>
      </c>
      <c r="O2154" s="57">
        <f t="shared" si="824"/>
        <v>0</v>
      </c>
      <c r="P2154" s="57">
        <f t="shared" si="825"/>
        <v>0</v>
      </c>
      <c r="Q2154" s="57">
        <f t="shared" si="826"/>
        <v>0</v>
      </c>
      <c r="R2154" s="57">
        <f t="shared" si="827"/>
        <v>0</v>
      </c>
      <c r="S2154" s="57">
        <f t="shared" si="828"/>
        <v>0</v>
      </c>
      <c r="T2154" s="57">
        <f t="shared" si="829"/>
        <v>0</v>
      </c>
      <c r="U2154" s="57">
        <f t="shared" si="830"/>
        <v>0</v>
      </c>
      <c r="V2154" s="58">
        <f t="shared" si="831"/>
        <v>0</v>
      </c>
      <c r="W2154" s="58">
        <f t="shared" si="832"/>
        <v>0</v>
      </c>
      <c r="X2154" s="58">
        <f t="shared" si="833"/>
        <v>0</v>
      </c>
      <c r="Y2154" s="58">
        <f t="shared" si="834"/>
        <v>0</v>
      </c>
      <c r="Z2154">
        <f t="shared" si="818"/>
        <v>33109</v>
      </c>
    </row>
    <row r="2155" spans="1:26" x14ac:dyDescent="0.3">
      <c r="A2155" s="56" t="str">
        <f t="shared" si="820"/>
        <v>OUT TIME</v>
      </c>
      <c r="B2155" s="56" t="str">
        <f t="shared" si="812"/>
        <v>ultimo</v>
      </c>
      <c r="C2155" s="55">
        <f t="shared" si="819"/>
        <v>7</v>
      </c>
      <c r="D2155" t="str">
        <f t="shared" si="819"/>
        <v>Los Santos</v>
      </c>
      <c r="E2155" s="23">
        <f t="shared" si="821"/>
        <v>44150</v>
      </c>
      <c r="F2155" s="54">
        <f t="shared" si="822"/>
        <v>166</v>
      </c>
      <c r="G2155" cm="1">
        <f t="array" ref="G2155">+INDEX('Casos ACUM Prov'!$CK$3:$OM$16,'TODO PROVINCIA'!C2155+1,'TODO PROVINCIA'!F2155)</f>
        <v>0</v>
      </c>
      <c r="H2155">
        <f t="shared" si="814"/>
        <v>0</v>
      </c>
      <c r="I2155" cm="1">
        <f t="array" ref="I2155">+INDEX('Muertes-PROV'!$C$3:$GE$16,$C2155+1,$F2155)</f>
        <v>0</v>
      </c>
      <c r="J2155">
        <f t="shared" si="815"/>
        <v>0</v>
      </c>
      <c r="K2155" cm="1">
        <f t="array" ref="K2155">+INDEX('rECUPERA-prov'!$C$3:$LA$16,$C2155+1,$F2155)</f>
        <v>0</v>
      </c>
      <c r="L2155">
        <f t="shared" si="816"/>
        <v>0</v>
      </c>
      <c r="M2155">
        <f t="shared" si="823"/>
        <v>0</v>
      </c>
      <c r="N2155">
        <f t="shared" si="817"/>
        <v>0</v>
      </c>
      <c r="O2155" s="57">
        <f t="shared" si="824"/>
        <v>0</v>
      </c>
      <c r="P2155" s="57">
        <f t="shared" si="825"/>
        <v>0</v>
      </c>
      <c r="Q2155" s="57">
        <f t="shared" si="826"/>
        <v>0</v>
      </c>
      <c r="R2155" s="57">
        <f t="shared" si="827"/>
        <v>0</v>
      </c>
      <c r="S2155" s="57">
        <f t="shared" si="828"/>
        <v>0</v>
      </c>
      <c r="T2155" s="57">
        <f t="shared" si="829"/>
        <v>0</v>
      </c>
      <c r="U2155" s="57">
        <f t="shared" si="830"/>
        <v>0</v>
      </c>
      <c r="V2155" s="58">
        <f t="shared" si="831"/>
        <v>0</v>
      </c>
      <c r="W2155" s="58">
        <f t="shared" si="832"/>
        <v>0</v>
      </c>
      <c r="X2155" s="58">
        <f t="shared" si="833"/>
        <v>0</v>
      </c>
      <c r="Y2155" s="58">
        <f t="shared" si="834"/>
        <v>0</v>
      </c>
      <c r="Z2155">
        <f t="shared" si="818"/>
        <v>156747</v>
      </c>
    </row>
    <row r="2156" spans="1:26" x14ac:dyDescent="0.3">
      <c r="A2156" s="56" t="str">
        <f t="shared" si="820"/>
        <v>OUT TIME</v>
      </c>
      <c r="B2156" s="56" t="str">
        <f t="shared" si="812"/>
        <v>ultimo</v>
      </c>
      <c r="C2156" s="55">
        <f t="shared" ref="C2156:D2171" si="835">+C2143</f>
        <v>8</v>
      </c>
      <c r="D2156" t="str">
        <f t="shared" si="835"/>
        <v>Panamá</v>
      </c>
      <c r="E2156" s="23">
        <f t="shared" si="821"/>
        <v>44150</v>
      </c>
      <c r="F2156" s="54">
        <f t="shared" si="822"/>
        <v>166</v>
      </c>
      <c r="G2156" cm="1">
        <f t="array" ref="G2156">+INDEX('Casos ACUM Prov'!$CK$3:$OM$16,'TODO PROVINCIA'!C2156+1,'TODO PROVINCIA'!F2156)</f>
        <v>0</v>
      </c>
      <c r="H2156">
        <f t="shared" si="814"/>
        <v>0</v>
      </c>
      <c r="I2156" cm="1">
        <f t="array" ref="I2156">+INDEX('Muertes-PROV'!$C$3:$GE$16,$C2156+1,$F2156)</f>
        <v>0</v>
      </c>
      <c r="J2156">
        <f t="shared" si="815"/>
        <v>0</v>
      </c>
      <c r="K2156" cm="1">
        <f t="array" ref="K2156">+INDEX('rECUPERA-prov'!$C$3:$LA$16,$C2156+1,$F2156)</f>
        <v>0</v>
      </c>
      <c r="L2156">
        <f t="shared" si="816"/>
        <v>0</v>
      </c>
      <c r="M2156">
        <f t="shared" si="823"/>
        <v>0</v>
      </c>
      <c r="N2156">
        <f t="shared" si="817"/>
        <v>0</v>
      </c>
      <c r="O2156" s="57">
        <f t="shared" si="824"/>
        <v>0</v>
      </c>
      <c r="P2156" s="57">
        <f t="shared" si="825"/>
        <v>0</v>
      </c>
      <c r="Q2156" s="57">
        <f t="shared" si="826"/>
        <v>0</v>
      </c>
      <c r="R2156" s="57">
        <f t="shared" si="827"/>
        <v>0</v>
      </c>
      <c r="S2156" s="57">
        <f t="shared" si="828"/>
        <v>0</v>
      </c>
      <c r="T2156" s="57">
        <f t="shared" si="829"/>
        <v>0</v>
      </c>
      <c r="U2156" s="57">
        <f t="shared" si="830"/>
        <v>0</v>
      </c>
      <c r="V2156" s="58">
        <f t="shared" si="831"/>
        <v>0</v>
      </c>
      <c r="W2156" s="58">
        <f t="shared" si="832"/>
        <v>0</v>
      </c>
      <c r="X2156" s="58">
        <f t="shared" si="833"/>
        <v>0</v>
      </c>
      <c r="Y2156" s="58">
        <f t="shared" si="834"/>
        <v>0</v>
      </c>
      <c r="Z2156">
        <f t="shared" si="818"/>
        <v>109955</v>
      </c>
    </row>
    <row r="2157" spans="1:26" x14ac:dyDescent="0.3">
      <c r="A2157" s="56" t="str">
        <f t="shared" si="820"/>
        <v>OUT TIME</v>
      </c>
      <c r="B2157" s="56" t="str">
        <f t="shared" si="812"/>
        <v>ultimo</v>
      </c>
      <c r="C2157" s="55">
        <f t="shared" si="835"/>
        <v>9</v>
      </c>
      <c r="D2157" t="str">
        <f t="shared" si="835"/>
        <v>Veraguas</v>
      </c>
      <c r="E2157" s="23">
        <f t="shared" si="821"/>
        <v>44150</v>
      </c>
      <c r="F2157" s="54">
        <f t="shared" si="822"/>
        <v>166</v>
      </c>
      <c r="G2157" cm="1">
        <f t="array" ref="G2157">+INDEX('Casos ACUM Prov'!$CK$3:$OM$16,'TODO PROVINCIA'!C2157+1,'TODO PROVINCIA'!F2157)</f>
        <v>0</v>
      </c>
      <c r="H2157">
        <f t="shared" si="814"/>
        <v>0</v>
      </c>
      <c r="I2157" cm="1">
        <f t="array" ref="I2157">+INDEX('Muertes-PROV'!$C$3:$GE$16,$C2157+1,$F2157)</f>
        <v>0</v>
      </c>
      <c r="J2157">
        <f t="shared" si="815"/>
        <v>0</v>
      </c>
      <c r="K2157" cm="1">
        <f t="array" ref="K2157">+INDEX('rECUPERA-prov'!$C$3:$LA$16,$C2157+1,$F2157)</f>
        <v>0</v>
      </c>
      <c r="L2157">
        <f t="shared" si="816"/>
        <v>0</v>
      </c>
      <c r="M2157">
        <f t="shared" si="823"/>
        <v>0</v>
      </c>
      <c r="N2157">
        <f t="shared" si="817"/>
        <v>0</v>
      </c>
      <c r="O2157" s="57">
        <f t="shared" si="824"/>
        <v>0</v>
      </c>
      <c r="P2157" s="57">
        <f t="shared" si="825"/>
        <v>0</v>
      </c>
      <c r="Q2157" s="57">
        <f t="shared" si="826"/>
        <v>0</v>
      </c>
      <c r="R2157" s="57">
        <f t="shared" si="827"/>
        <v>0</v>
      </c>
      <c r="S2157" s="57">
        <f t="shared" si="828"/>
        <v>0</v>
      </c>
      <c r="T2157" s="57">
        <f t="shared" si="829"/>
        <v>0</v>
      </c>
      <c r="U2157" s="57">
        <f t="shared" si="830"/>
        <v>0</v>
      </c>
      <c r="V2157" s="58">
        <f t="shared" si="831"/>
        <v>0</v>
      </c>
      <c r="W2157" s="58">
        <f t="shared" si="832"/>
        <v>0</v>
      </c>
      <c r="X2157" s="58">
        <f t="shared" si="833"/>
        <v>0</v>
      </c>
      <c r="Y2157" s="58">
        <f t="shared" si="834"/>
        <v>0</v>
      </c>
      <c r="Z2157">
        <f t="shared" si="818"/>
        <v>109955</v>
      </c>
    </row>
    <row r="2158" spans="1:26" x14ac:dyDescent="0.3">
      <c r="A2158" s="56" t="str">
        <f t="shared" si="820"/>
        <v>OUT TIME</v>
      </c>
      <c r="B2158" s="56" t="str">
        <f t="shared" si="812"/>
        <v>ultimo</v>
      </c>
      <c r="C2158" s="55">
        <f t="shared" si="835"/>
        <v>10</v>
      </c>
      <c r="D2158" t="str">
        <f t="shared" si="835"/>
        <v>Comarca Kuna Yala</v>
      </c>
      <c r="E2158" s="23">
        <f t="shared" si="821"/>
        <v>44150</v>
      </c>
      <c r="F2158" s="54">
        <f t="shared" si="822"/>
        <v>166</v>
      </c>
      <c r="G2158" cm="1">
        <f t="array" ref="G2158">+INDEX('Casos ACUM Prov'!$CK$3:$OM$16,'TODO PROVINCIA'!C2158+1,'TODO PROVINCIA'!F2158)</f>
        <v>0</v>
      </c>
      <c r="H2158">
        <f t="shared" si="814"/>
        <v>0</v>
      </c>
      <c r="I2158" cm="1">
        <f t="array" ref="I2158">+INDEX('Muertes-PROV'!$C$3:$GE$16,$C2158+1,$F2158)</f>
        <v>0</v>
      </c>
      <c r="J2158">
        <f t="shared" si="815"/>
        <v>0</v>
      </c>
      <c r="K2158" cm="1">
        <f t="array" ref="K2158">+INDEX('rECUPERA-prov'!$C$3:$LA$16,$C2158+1,$F2158)</f>
        <v>0</v>
      </c>
      <c r="L2158">
        <f t="shared" si="816"/>
        <v>0</v>
      </c>
      <c r="M2158">
        <f t="shared" si="823"/>
        <v>0</v>
      </c>
      <c r="N2158">
        <f t="shared" si="817"/>
        <v>0</v>
      </c>
      <c r="O2158" s="57">
        <f t="shared" si="824"/>
        <v>0</v>
      </c>
      <c r="P2158" s="57">
        <f t="shared" si="825"/>
        <v>0</v>
      </c>
      <c r="Q2158" s="57">
        <f t="shared" si="826"/>
        <v>0</v>
      </c>
      <c r="R2158" s="57">
        <f t="shared" si="827"/>
        <v>0</v>
      </c>
      <c r="S2158" s="57">
        <f t="shared" si="828"/>
        <v>0</v>
      </c>
      <c r="T2158" s="57">
        <f t="shared" si="829"/>
        <v>0</v>
      </c>
      <c r="U2158" s="57">
        <f t="shared" si="830"/>
        <v>0</v>
      </c>
      <c r="V2158" s="58">
        <f t="shared" si="831"/>
        <v>0</v>
      </c>
      <c r="W2158" s="58">
        <f t="shared" si="832"/>
        <v>0</v>
      </c>
      <c r="X2158" s="58">
        <f t="shared" si="833"/>
        <v>0</v>
      </c>
      <c r="Y2158" s="58">
        <f t="shared" si="834"/>
        <v>0</v>
      </c>
      <c r="Z2158">
        <f t="shared" si="818"/>
        <v>89592</v>
      </c>
    </row>
    <row r="2159" spans="1:26" x14ac:dyDescent="0.3">
      <c r="A2159" s="56" t="str">
        <f t="shared" si="820"/>
        <v>OUT TIME</v>
      </c>
      <c r="B2159" s="56" t="str">
        <f t="shared" si="812"/>
        <v>ultimo</v>
      </c>
      <c r="C2159" s="55">
        <f t="shared" si="835"/>
        <v>11</v>
      </c>
      <c r="D2159" t="str">
        <f t="shared" si="835"/>
        <v>Comarca Emberá Wounaán</v>
      </c>
      <c r="E2159" s="23">
        <f t="shared" si="821"/>
        <v>44150</v>
      </c>
      <c r="F2159" s="54">
        <f t="shared" si="822"/>
        <v>166</v>
      </c>
      <c r="G2159" cm="1">
        <f t="array" ref="G2159">+INDEX('Casos ACUM Prov'!$CK$3:$OM$16,'TODO PROVINCIA'!C2159+1,'TODO PROVINCIA'!F2159)</f>
        <v>0</v>
      </c>
      <c r="H2159">
        <f t="shared" si="814"/>
        <v>0</v>
      </c>
      <c r="I2159" cm="1">
        <f t="array" ref="I2159">+INDEX('Muertes-PROV'!$C$3:$GE$16,$C2159+1,$F2159)</f>
        <v>0</v>
      </c>
      <c r="J2159">
        <f t="shared" si="815"/>
        <v>0</v>
      </c>
      <c r="K2159" cm="1">
        <f t="array" ref="K2159">+INDEX('rECUPERA-prov'!$C$3:$LA$16,$C2159+1,$F2159)</f>
        <v>0</v>
      </c>
      <c r="L2159">
        <f t="shared" si="816"/>
        <v>0</v>
      </c>
      <c r="M2159">
        <f t="shared" si="823"/>
        <v>0</v>
      </c>
      <c r="N2159">
        <f t="shared" si="817"/>
        <v>0</v>
      </c>
      <c r="O2159" s="57">
        <f t="shared" si="824"/>
        <v>0</v>
      </c>
      <c r="P2159" s="57">
        <f t="shared" si="825"/>
        <v>0</v>
      </c>
      <c r="Q2159" s="57">
        <f t="shared" si="826"/>
        <v>0</v>
      </c>
      <c r="R2159" s="57">
        <f t="shared" si="827"/>
        <v>0</v>
      </c>
      <c r="S2159" s="57">
        <f t="shared" si="828"/>
        <v>0</v>
      </c>
      <c r="T2159" s="57">
        <f t="shared" si="829"/>
        <v>0</v>
      </c>
      <c r="U2159" s="57">
        <f t="shared" si="830"/>
        <v>0</v>
      </c>
      <c r="V2159" s="58">
        <f t="shared" si="831"/>
        <v>0</v>
      </c>
      <c r="W2159" s="58">
        <f t="shared" si="832"/>
        <v>0</v>
      </c>
      <c r="X2159" s="58">
        <f t="shared" si="833"/>
        <v>0</v>
      </c>
      <c r="Y2159" s="58">
        <f t="shared" si="834"/>
        <v>0</v>
      </c>
      <c r="Z2159">
        <f t="shared" si="818"/>
        <v>1249032</v>
      </c>
    </row>
    <row r="2160" spans="1:26" x14ac:dyDescent="0.3">
      <c r="A2160" s="56" t="str">
        <f t="shared" si="820"/>
        <v>OUT TIME</v>
      </c>
      <c r="B2160" s="56" t="str">
        <f t="shared" si="812"/>
        <v>ultimo</v>
      </c>
      <c r="C2160" s="55">
        <f t="shared" si="835"/>
        <v>12</v>
      </c>
      <c r="D2160" t="str">
        <f t="shared" si="835"/>
        <v>Comarca Ngäbe Buglé</v>
      </c>
      <c r="E2160" s="23">
        <f t="shared" si="821"/>
        <v>44150</v>
      </c>
      <c r="F2160" s="54">
        <f t="shared" si="822"/>
        <v>166</v>
      </c>
      <c r="G2160" cm="1">
        <f t="array" ref="G2160">+INDEX('Casos ACUM Prov'!$CK$3:$OM$16,'TODO PROVINCIA'!C2160+1,'TODO PROVINCIA'!F2160)</f>
        <v>0</v>
      </c>
      <c r="H2160">
        <f t="shared" si="814"/>
        <v>0</v>
      </c>
      <c r="I2160" cm="1">
        <f t="array" ref="I2160">+INDEX('Muertes-PROV'!$C$3:$GE$16,$C2160+1,$F2160)</f>
        <v>0</v>
      </c>
      <c r="J2160">
        <f t="shared" si="815"/>
        <v>0</v>
      </c>
      <c r="K2160" cm="1">
        <f t="array" ref="K2160">+INDEX('rECUPERA-prov'!$C$3:$LA$16,$C2160+1,$F2160)</f>
        <v>0</v>
      </c>
      <c r="L2160">
        <f t="shared" si="816"/>
        <v>0</v>
      </c>
      <c r="M2160">
        <f t="shared" si="823"/>
        <v>0</v>
      </c>
      <c r="N2160">
        <f t="shared" si="817"/>
        <v>0</v>
      </c>
      <c r="O2160" s="57">
        <f t="shared" si="824"/>
        <v>0</v>
      </c>
      <c r="P2160" s="57">
        <f t="shared" si="825"/>
        <v>0</v>
      </c>
      <c r="Q2160" s="57">
        <f t="shared" si="826"/>
        <v>0</v>
      </c>
      <c r="R2160" s="57">
        <f t="shared" si="827"/>
        <v>0</v>
      </c>
      <c r="S2160" s="57">
        <f t="shared" si="828"/>
        <v>0</v>
      </c>
      <c r="T2160" s="57">
        <f t="shared" si="829"/>
        <v>0</v>
      </c>
      <c r="U2160" s="57">
        <f t="shared" si="830"/>
        <v>0</v>
      </c>
      <c r="V2160" s="58">
        <f t="shared" si="831"/>
        <v>0</v>
      </c>
      <c r="W2160" s="58">
        <f t="shared" si="832"/>
        <v>0</v>
      </c>
      <c r="X2160" s="58">
        <f t="shared" si="833"/>
        <v>0</v>
      </c>
      <c r="Y2160" s="58">
        <f t="shared" si="834"/>
        <v>0</v>
      </c>
      <c r="Z2160">
        <f t="shared" si="818"/>
        <v>464038</v>
      </c>
    </row>
    <row r="2161" spans="1:26" x14ac:dyDescent="0.3">
      <c r="A2161" s="56" t="str">
        <f t="shared" si="820"/>
        <v>OUT TIME</v>
      </c>
      <c r="B2161" s="56" t="str">
        <f t="shared" si="812"/>
        <v>ultimo</v>
      </c>
      <c r="C2161" s="55">
        <f t="shared" si="835"/>
        <v>13</v>
      </c>
      <c r="D2161" t="str">
        <f t="shared" si="835"/>
        <v>Panamá Oeste</v>
      </c>
      <c r="E2161" s="23">
        <f t="shared" si="821"/>
        <v>44150</v>
      </c>
      <c r="F2161" s="54">
        <f t="shared" si="822"/>
        <v>166</v>
      </c>
      <c r="G2161" cm="1">
        <f t="array" ref="G2161">+INDEX('Casos ACUM Prov'!$CK$3:$OM$16,'TODO PROVINCIA'!C2161+1,'TODO PROVINCIA'!F2161)</f>
        <v>0</v>
      </c>
      <c r="H2161">
        <f t="shared" si="814"/>
        <v>0</v>
      </c>
      <c r="I2161" cm="1">
        <f t="array" ref="I2161">+INDEX('Muertes-PROV'!$C$3:$GE$16,$C2161+1,$F2161)</f>
        <v>0</v>
      </c>
      <c r="J2161">
        <f t="shared" si="815"/>
        <v>0</v>
      </c>
      <c r="K2161" cm="1">
        <f t="array" ref="K2161">+INDEX('rECUPERA-prov'!$C$3:$LA$16,$C2161+1,$F2161)</f>
        <v>0</v>
      </c>
      <c r="L2161">
        <f t="shared" si="816"/>
        <v>0</v>
      </c>
      <c r="M2161">
        <f t="shared" si="823"/>
        <v>0</v>
      </c>
      <c r="N2161">
        <f t="shared" si="817"/>
        <v>0</v>
      </c>
      <c r="O2161" s="57">
        <f t="shared" si="824"/>
        <v>0</v>
      </c>
      <c r="P2161" s="57">
        <f t="shared" si="825"/>
        <v>0</v>
      </c>
      <c r="Q2161" s="57">
        <f t="shared" si="826"/>
        <v>0</v>
      </c>
      <c r="R2161" s="57">
        <f t="shared" si="827"/>
        <v>0</v>
      </c>
      <c r="S2161" s="57">
        <f t="shared" si="828"/>
        <v>0</v>
      </c>
      <c r="T2161" s="57">
        <f t="shared" si="829"/>
        <v>0</v>
      </c>
      <c r="U2161" s="57">
        <f t="shared" si="830"/>
        <v>0</v>
      </c>
      <c r="V2161" s="58">
        <f t="shared" si="831"/>
        <v>0</v>
      </c>
      <c r="W2161" s="58">
        <f t="shared" si="832"/>
        <v>0</v>
      </c>
      <c r="X2161" s="58">
        <f t="shared" si="833"/>
        <v>0</v>
      </c>
      <c r="Y2161" s="58">
        <f t="shared" si="834"/>
        <v>0</v>
      </c>
      <c r="Z2161">
        <f t="shared" si="818"/>
        <v>226991</v>
      </c>
    </row>
    <row r="2162" spans="1:26" x14ac:dyDescent="0.3">
      <c r="A2162" s="56" t="str">
        <f t="shared" si="820"/>
        <v>OUT TIME</v>
      </c>
      <c r="B2162" s="56" t="str">
        <f t="shared" si="812"/>
        <v>ultimo</v>
      </c>
      <c r="C2162" s="55">
        <f t="shared" si="835"/>
        <v>1</v>
      </c>
      <c r="D2162" t="str">
        <f t="shared" si="835"/>
        <v>Bocas del Toro</v>
      </c>
      <c r="E2162" s="23">
        <f t="shared" si="821"/>
        <v>44151</v>
      </c>
      <c r="F2162" s="54">
        <f t="shared" si="822"/>
        <v>167</v>
      </c>
      <c r="G2162" cm="1">
        <f t="array" ref="G2162">+INDEX('Casos ACUM Prov'!$CK$3:$OM$16,'TODO PROVINCIA'!C2162+1,'TODO PROVINCIA'!F2162)</f>
        <v>0</v>
      </c>
      <c r="H2162">
        <f t="shared" si="814"/>
        <v>0</v>
      </c>
      <c r="I2162" cm="1">
        <f t="array" ref="I2162">+INDEX('Muertes-PROV'!$C$3:$GE$16,$C2162+1,$F2162)</f>
        <v>0</v>
      </c>
      <c r="J2162">
        <f t="shared" si="815"/>
        <v>0</v>
      </c>
      <c r="K2162" cm="1">
        <f t="array" ref="K2162">+INDEX('rECUPERA-prov'!$C$3:$LA$16,$C2162+1,$F2162)</f>
        <v>0</v>
      </c>
      <c r="L2162">
        <f t="shared" si="816"/>
        <v>0</v>
      </c>
      <c r="M2162">
        <f t="shared" si="823"/>
        <v>0</v>
      </c>
      <c r="N2162">
        <f t="shared" si="817"/>
        <v>0</v>
      </c>
      <c r="O2162" s="57">
        <f t="shared" si="824"/>
        <v>0</v>
      </c>
      <c r="P2162" s="57">
        <f t="shared" si="825"/>
        <v>0</v>
      </c>
      <c r="Q2162" s="57">
        <f t="shared" si="826"/>
        <v>0</v>
      </c>
      <c r="R2162" s="57">
        <f t="shared" si="827"/>
        <v>0</v>
      </c>
      <c r="S2162" s="57">
        <f t="shared" si="828"/>
        <v>0</v>
      </c>
      <c r="T2162" s="57">
        <f t="shared" si="829"/>
        <v>0</v>
      </c>
      <c r="U2162" s="57">
        <f t="shared" si="830"/>
        <v>0</v>
      </c>
      <c r="V2162" s="58">
        <f t="shared" si="831"/>
        <v>0</v>
      </c>
      <c r="W2162" s="58">
        <f t="shared" si="832"/>
        <v>0</v>
      </c>
      <c r="X2162" s="58">
        <f t="shared" si="833"/>
        <v>0</v>
      </c>
      <c r="Y2162" s="58">
        <f t="shared" si="834"/>
        <v>0</v>
      </c>
      <c r="Z2162">
        <f t="shared" si="818"/>
        <v>125461</v>
      </c>
    </row>
    <row r="2163" spans="1:26" x14ac:dyDescent="0.3">
      <c r="A2163" s="56" t="str">
        <f t="shared" si="820"/>
        <v>OUT TIME</v>
      </c>
      <c r="B2163" s="56" t="str">
        <f t="shared" si="812"/>
        <v>ultimo</v>
      </c>
      <c r="C2163" s="55">
        <f t="shared" si="835"/>
        <v>2</v>
      </c>
      <c r="D2163" t="str">
        <f t="shared" si="835"/>
        <v>Coclé</v>
      </c>
      <c r="E2163" s="23">
        <f t="shared" si="821"/>
        <v>44151</v>
      </c>
      <c r="F2163" s="54">
        <f t="shared" si="822"/>
        <v>167</v>
      </c>
      <c r="G2163" cm="1">
        <f t="array" ref="G2163">+INDEX('Casos ACUM Prov'!$CK$3:$OM$16,'TODO PROVINCIA'!C2163+1,'TODO PROVINCIA'!F2163)</f>
        <v>0</v>
      </c>
      <c r="H2163">
        <f t="shared" si="814"/>
        <v>0</v>
      </c>
      <c r="I2163" cm="1">
        <f t="array" ref="I2163">+INDEX('Muertes-PROV'!$C$3:$GE$16,$C2163+1,$F2163)</f>
        <v>0</v>
      </c>
      <c r="J2163">
        <f t="shared" si="815"/>
        <v>0</v>
      </c>
      <c r="K2163" cm="1">
        <f t="array" ref="K2163">+INDEX('rECUPERA-prov'!$C$3:$LA$16,$C2163+1,$F2163)</f>
        <v>0</v>
      </c>
      <c r="L2163">
        <f t="shared" si="816"/>
        <v>0</v>
      </c>
      <c r="M2163">
        <f t="shared" si="823"/>
        <v>0</v>
      </c>
      <c r="N2163">
        <f t="shared" si="817"/>
        <v>0</v>
      </c>
      <c r="O2163" s="57">
        <f t="shared" si="824"/>
        <v>0</v>
      </c>
      <c r="P2163" s="57">
        <f t="shared" si="825"/>
        <v>0</v>
      </c>
      <c r="Q2163" s="57">
        <f t="shared" si="826"/>
        <v>0</v>
      </c>
      <c r="R2163" s="57">
        <f t="shared" si="827"/>
        <v>0</v>
      </c>
      <c r="S2163" s="57">
        <f t="shared" si="828"/>
        <v>0</v>
      </c>
      <c r="T2163" s="57">
        <f t="shared" si="829"/>
        <v>0</v>
      </c>
      <c r="U2163" s="57">
        <f t="shared" si="830"/>
        <v>0</v>
      </c>
      <c r="V2163" s="58">
        <f t="shared" si="831"/>
        <v>0</v>
      </c>
      <c r="W2163" s="58">
        <f t="shared" si="832"/>
        <v>0</v>
      </c>
      <c r="X2163" s="58">
        <f t="shared" si="833"/>
        <v>0</v>
      </c>
      <c r="Y2163" s="58">
        <f t="shared" si="834"/>
        <v>0</v>
      </c>
      <c r="Z2163">
        <f t="shared" si="818"/>
        <v>416873</v>
      </c>
    </row>
    <row r="2164" spans="1:26" x14ac:dyDescent="0.3">
      <c r="A2164" s="56" t="str">
        <f t="shared" si="820"/>
        <v>OUT TIME</v>
      </c>
      <c r="B2164" s="56" t="str">
        <f t="shared" si="812"/>
        <v>ultimo</v>
      </c>
      <c r="C2164" s="55">
        <f t="shared" si="835"/>
        <v>3</v>
      </c>
      <c r="D2164" t="str">
        <f t="shared" si="835"/>
        <v>Colón</v>
      </c>
      <c r="E2164" s="23">
        <f t="shared" si="821"/>
        <v>44151</v>
      </c>
      <c r="F2164" s="54">
        <f t="shared" si="822"/>
        <v>167</v>
      </c>
      <c r="G2164" cm="1">
        <f t="array" ref="G2164">+INDEX('Casos ACUM Prov'!$CK$3:$OM$16,'TODO PROVINCIA'!C2164+1,'TODO PROVINCIA'!F2164)</f>
        <v>0</v>
      </c>
      <c r="H2164">
        <f t="shared" si="814"/>
        <v>0</v>
      </c>
      <c r="I2164" cm="1">
        <f t="array" ref="I2164">+INDEX('Muertes-PROV'!$C$3:$GE$16,$C2164+1,$F2164)</f>
        <v>0</v>
      </c>
      <c r="J2164">
        <f t="shared" si="815"/>
        <v>0</v>
      </c>
      <c r="K2164" cm="1">
        <f t="array" ref="K2164">+INDEX('rECUPERA-prov'!$C$3:$LA$16,$C2164+1,$F2164)</f>
        <v>0</v>
      </c>
      <c r="L2164">
        <f t="shared" si="816"/>
        <v>0</v>
      </c>
      <c r="M2164">
        <f t="shared" si="823"/>
        <v>0</v>
      </c>
      <c r="N2164">
        <f t="shared" si="817"/>
        <v>0</v>
      </c>
      <c r="O2164" s="57">
        <f t="shared" si="824"/>
        <v>0</v>
      </c>
      <c r="P2164" s="57">
        <f t="shared" si="825"/>
        <v>0</v>
      </c>
      <c r="Q2164" s="57">
        <f t="shared" si="826"/>
        <v>0</v>
      </c>
      <c r="R2164" s="57">
        <f t="shared" si="827"/>
        <v>0</v>
      </c>
      <c r="S2164" s="57">
        <f t="shared" si="828"/>
        <v>0</v>
      </c>
      <c r="T2164" s="57">
        <f t="shared" si="829"/>
        <v>0</v>
      </c>
      <c r="U2164" s="57">
        <f t="shared" si="830"/>
        <v>0</v>
      </c>
      <c r="V2164" s="58">
        <f t="shared" si="831"/>
        <v>0</v>
      </c>
      <c r="W2164" s="58">
        <f t="shared" si="832"/>
        <v>0</v>
      </c>
      <c r="X2164" s="58">
        <f t="shared" si="833"/>
        <v>0</v>
      </c>
      <c r="Y2164" s="58">
        <f t="shared" si="834"/>
        <v>0</v>
      </c>
      <c r="Z2164">
        <f t="shared" si="818"/>
        <v>233708</v>
      </c>
    </row>
    <row r="2165" spans="1:26" x14ac:dyDescent="0.3">
      <c r="A2165" s="56" t="str">
        <f t="shared" si="820"/>
        <v>OUT TIME</v>
      </c>
      <c r="B2165" s="56" t="str">
        <f t="shared" si="812"/>
        <v>ultimo</v>
      </c>
      <c r="C2165" s="55">
        <f t="shared" si="835"/>
        <v>4</v>
      </c>
      <c r="D2165" t="str">
        <f t="shared" si="835"/>
        <v>Chiriquí</v>
      </c>
      <c r="E2165" s="23">
        <f t="shared" si="821"/>
        <v>44151</v>
      </c>
      <c r="F2165" s="54">
        <f t="shared" si="822"/>
        <v>167</v>
      </c>
      <c r="G2165" cm="1">
        <f t="array" ref="G2165">+INDEX('Casos ACUM Prov'!$CK$3:$OM$16,'TODO PROVINCIA'!C2165+1,'TODO PROVINCIA'!F2165)</f>
        <v>0</v>
      </c>
      <c r="H2165">
        <f t="shared" si="814"/>
        <v>0</v>
      </c>
      <c r="I2165" cm="1">
        <f t="array" ref="I2165">+INDEX('Muertes-PROV'!$C$3:$GE$16,$C2165+1,$F2165)</f>
        <v>0</v>
      </c>
      <c r="J2165">
        <f t="shared" si="815"/>
        <v>0</v>
      </c>
      <c r="K2165" cm="1">
        <f t="array" ref="K2165">+INDEX('rECUPERA-prov'!$C$3:$LA$16,$C2165+1,$F2165)</f>
        <v>0</v>
      </c>
      <c r="L2165">
        <f t="shared" si="816"/>
        <v>0</v>
      </c>
      <c r="M2165">
        <f t="shared" si="823"/>
        <v>0</v>
      </c>
      <c r="N2165">
        <f t="shared" si="817"/>
        <v>0</v>
      </c>
      <c r="O2165" s="57">
        <f t="shared" si="824"/>
        <v>0</v>
      </c>
      <c r="P2165" s="57">
        <f t="shared" si="825"/>
        <v>0</v>
      </c>
      <c r="Q2165" s="57">
        <f t="shared" si="826"/>
        <v>0</v>
      </c>
      <c r="R2165" s="57">
        <f t="shared" si="827"/>
        <v>0</v>
      </c>
      <c r="S2165" s="57">
        <f t="shared" si="828"/>
        <v>0</v>
      </c>
      <c r="T2165" s="57">
        <f t="shared" si="829"/>
        <v>0</v>
      </c>
      <c r="U2165" s="57">
        <f t="shared" si="830"/>
        <v>0</v>
      </c>
      <c r="V2165" s="58">
        <f t="shared" si="831"/>
        <v>0</v>
      </c>
      <c r="W2165" s="58">
        <f t="shared" si="832"/>
        <v>0</v>
      </c>
      <c r="X2165" s="58">
        <f t="shared" si="833"/>
        <v>0</v>
      </c>
      <c r="Y2165" s="58">
        <f t="shared" si="834"/>
        <v>0</v>
      </c>
      <c r="Z2165">
        <f t="shared" si="818"/>
        <v>241928</v>
      </c>
    </row>
    <row r="2166" spans="1:26" x14ac:dyDescent="0.3">
      <c r="A2166" s="56" t="str">
        <f t="shared" si="820"/>
        <v>OUT TIME</v>
      </c>
      <c r="B2166" s="56" t="str">
        <f t="shared" si="812"/>
        <v>ultimo</v>
      </c>
      <c r="C2166" s="55">
        <f t="shared" si="835"/>
        <v>5</v>
      </c>
      <c r="D2166" t="str">
        <f t="shared" si="835"/>
        <v>Darién</v>
      </c>
      <c r="E2166" s="23">
        <f t="shared" si="821"/>
        <v>44151</v>
      </c>
      <c r="F2166" s="54">
        <f t="shared" si="822"/>
        <v>167</v>
      </c>
      <c r="G2166" cm="1">
        <f t="array" ref="G2166">+INDEX('Casos ACUM Prov'!$CK$3:$OM$16,'TODO PROVINCIA'!C2166+1,'TODO PROVINCIA'!F2166)</f>
        <v>0</v>
      </c>
      <c r="H2166">
        <f t="shared" si="814"/>
        <v>0</v>
      </c>
      <c r="I2166" cm="1">
        <f t="array" ref="I2166">+INDEX('Muertes-PROV'!$C$3:$GE$16,$C2166+1,$F2166)</f>
        <v>0</v>
      </c>
      <c r="J2166">
        <f t="shared" si="815"/>
        <v>0</v>
      </c>
      <c r="K2166" cm="1">
        <f t="array" ref="K2166">+INDEX('rECUPERA-prov'!$C$3:$LA$16,$C2166+1,$F2166)</f>
        <v>0</v>
      </c>
      <c r="L2166">
        <f t="shared" si="816"/>
        <v>0</v>
      </c>
      <c r="M2166">
        <f t="shared" si="823"/>
        <v>0</v>
      </c>
      <c r="N2166">
        <f t="shared" si="817"/>
        <v>0</v>
      </c>
      <c r="O2166" s="57">
        <f t="shared" si="824"/>
        <v>0</v>
      </c>
      <c r="P2166" s="57">
        <f t="shared" si="825"/>
        <v>0</v>
      </c>
      <c r="Q2166" s="57">
        <f t="shared" si="826"/>
        <v>0</v>
      </c>
      <c r="R2166" s="57">
        <f t="shared" si="827"/>
        <v>0</v>
      </c>
      <c r="S2166" s="57">
        <f t="shared" si="828"/>
        <v>0</v>
      </c>
      <c r="T2166" s="57">
        <f t="shared" si="829"/>
        <v>0</v>
      </c>
      <c r="U2166" s="57">
        <f t="shared" si="830"/>
        <v>0</v>
      </c>
      <c r="V2166" s="58">
        <f t="shared" si="831"/>
        <v>0</v>
      </c>
      <c r="W2166" s="58">
        <f t="shared" si="832"/>
        <v>0</v>
      </c>
      <c r="X2166" s="58">
        <f t="shared" si="833"/>
        <v>0</v>
      </c>
      <c r="Y2166" s="58">
        <f t="shared" si="834"/>
        <v>0</v>
      </c>
      <c r="Z2166">
        <f t="shared" si="818"/>
        <v>10001</v>
      </c>
    </row>
    <row r="2167" spans="1:26" x14ac:dyDescent="0.3">
      <c r="A2167" s="56" t="str">
        <f t="shared" si="820"/>
        <v>OUT TIME</v>
      </c>
      <c r="B2167" s="56" t="str">
        <f t="shared" si="812"/>
        <v>ultimo</v>
      </c>
      <c r="C2167" s="55">
        <f t="shared" si="835"/>
        <v>6</v>
      </c>
      <c r="D2167" t="str">
        <f t="shared" si="835"/>
        <v>Herrera</v>
      </c>
      <c r="E2167" s="23">
        <f t="shared" si="821"/>
        <v>44151</v>
      </c>
      <c r="F2167" s="54">
        <f t="shared" si="822"/>
        <v>167</v>
      </c>
      <c r="G2167" cm="1">
        <f t="array" ref="G2167">+INDEX('Casos ACUM Prov'!$CK$3:$OM$16,'TODO PROVINCIA'!C2167+1,'TODO PROVINCIA'!F2167)</f>
        <v>0</v>
      </c>
      <c r="H2167">
        <f t="shared" si="814"/>
        <v>0</v>
      </c>
      <c r="I2167" cm="1">
        <f t="array" ref="I2167">+INDEX('Muertes-PROV'!$C$3:$GE$16,$C2167+1,$F2167)</f>
        <v>0</v>
      </c>
      <c r="J2167">
        <f t="shared" si="815"/>
        <v>0</v>
      </c>
      <c r="K2167" cm="1">
        <f t="array" ref="K2167">+INDEX('rECUPERA-prov'!$C$3:$LA$16,$C2167+1,$F2167)</f>
        <v>0</v>
      </c>
      <c r="L2167">
        <f t="shared" si="816"/>
        <v>0</v>
      </c>
      <c r="M2167">
        <f t="shared" si="823"/>
        <v>0</v>
      </c>
      <c r="N2167">
        <f t="shared" si="817"/>
        <v>0</v>
      </c>
      <c r="O2167" s="57">
        <f t="shared" si="824"/>
        <v>0</v>
      </c>
      <c r="P2167" s="57">
        <f t="shared" si="825"/>
        <v>0</v>
      </c>
      <c r="Q2167" s="57">
        <f t="shared" si="826"/>
        <v>0</v>
      </c>
      <c r="R2167" s="57">
        <f t="shared" si="827"/>
        <v>0</v>
      </c>
      <c r="S2167" s="57">
        <f t="shared" si="828"/>
        <v>0</v>
      </c>
      <c r="T2167" s="57">
        <f t="shared" si="829"/>
        <v>0</v>
      </c>
      <c r="U2167" s="57">
        <f t="shared" si="830"/>
        <v>0</v>
      </c>
      <c r="V2167" s="58">
        <f t="shared" si="831"/>
        <v>0</v>
      </c>
      <c r="W2167" s="58">
        <f t="shared" si="832"/>
        <v>0</v>
      </c>
      <c r="X2167" s="58">
        <f t="shared" si="833"/>
        <v>0</v>
      </c>
      <c r="Y2167" s="58">
        <f t="shared" si="834"/>
        <v>0</v>
      </c>
      <c r="Z2167">
        <f t="shared" si="818"/>
        <v>33109</v>
      </c>
    </row>
    <row r="2168" spans="1:26" x14ac:dyDescent="0.3">
      <c r="A2168" s="56" t="str">
        <f t="shared" si="820"/>
        <v>OUT TIME</v>
      </c>
      <c r="B2168" s="56" t="str">
        <f t="shared" si="812"/>
        <v>ultimo</v>
      </c>
      <c r="C2168" s="55">
        <f t="shared" si="835"/>
        <v>7</v>
      </c>
      <c r="D2168" t="str">
        <f t="shared" si="835"/>
        <v>Los Santos</v>
      </c>
      <c r="E2168" s="23">
        <f t="shared" si="821"/>
        <v>44151</v>
      </c>
      <c r="F2168" s="54">
        <f t="shared" si="822"/>
        <v>167</v>
      </c>
      <c r="G2168" cm="1">
        <f t="array" ref="G2168">+INDEX('Casos ACUM Prov'!$CK$3:$OM$16,'TODO PROVINCIA'!C2168+1,'TODO PROVINCIA'!F2168)</f>
        <v>0</v>
      </c>
      <c r="H2168">
        <f t="shared" si="814"/>
        <v>0</v>
      </c>
      <c r="I2168" cm="1">
        <f t="array" ref="I2168">+INDEX('Muertes-PROV'!$C$3:$GE$16,$C2168+1,$F2168)</f>
        <v>0</v>
      </c>
      <c r="J2168">
        <f t="shared" si="815"/>
        <v>0</v>
      </c>
      <c r="K2168" cm="1">
        <f t="array" ref="K2168">+INDEX('rECUPERA-prov'!$C$3:$LA$16,$C2168+1,$F2168)</f>
        <v>0</v>
      </c>
      <c r="L2168">
        <f t="shared" si="816"/>
        <v>0</v>
      </c>
      <c r="M2168">
        <f t="shared" si="823"/>
        <v>0</v>
      </c>
      <c r="N2168">
        <f t="shared" si="817"/>
        <v>0</v>
      </c>
      <c r="O2168" s="57">
        <f t="shared" si="824"/>
        <v>0</v>
      </c>
      <c r="P2168" s="57">
        <f t="shared" si="825"/>
        <v>0</v>
      </c>
      <c r="Q2168" s="57">
        <f t="shared" si="826"/>
        <v>0</v>
      </c>
      <c r="R2168" s="57">
        <f t="shared" si="827"/>
        <v>0</v>
      </c>
      <c r="S2168" s="57">
        <f t="shared" si="828"/>
        <v>0</v>
      </c>
      <c r="T2168" s="57">
        <f t="shared" si="829"/>
        <v>0</v>
      </c>
      <c r="U2168" s="57">
        <f t="shared" si="830"/>
        <v>0</v>
      </c>
      <c r="V2168" s="58">
        <f t="shared" si="831"/>
        <v>0</v>
      </c>
      <c r="W2168" s="58">
        <f t="shared" si="832"/>
        <v>0</v>
      </c>
      <c r="X2168" s="58">
        <f t="shared" si="833"/>
        <v>0</v>
      </c>
      <c r="Y2168" s="58">
        <f t="shared" si="834"/>
        <v>0</v>
      </c>
      <c r="Z2168">
        <f t="shared" si="818"/>
        <v>156747</v>
      </c>
    </row>
    <row r="2169" spans="1:26" x14ac:dyDescent="0.3">
      <c r="A2169" s="56" t="str">
        <f t="shared" si="820"/>
        <v>OUT TIME</v>
      </c>
      <c r="B2169" s="56" t="str">
        <f t="shared" si="812"/>
        <v>ultimo</v>
      </c>
      <c r="C2169" s="55">
        <f t="shared" si="835"/>
        <v>8</v>
      </c>
      <c r="D2169" t="str">
        <f t="shared" si="835"/>
        <v>Panamá</v>
      </c>
      <c r="E2169" s="23">
        <f t="shared" si="821"/>
        <v>44151</v>
      </c>
      <c r="F2169" s="54">
        <f t="shared" si="822"/>
        <v>167</v>
      </c>
      <c r="G2169" cm="1">
        <f t="array" ref="G2169">+INDEX('Casos ACUM Prov'!$CK$3:$OM$16,'TODO PROVINCIA'!C2169+1,'TODO PROVINCIA'!F2169)</f>
        <v>0</v>
      </c>
      <c r="H2169">
        <f t="shared" si="814"/>
        <v>0</v>
      </c>
      <c r="I2169" cm="1">
        <f t="array" ref="I2169">+INDEX('Muertes-PROV'!$C$3:$GE$16,$C2169+1,$F2169)</f>
        <v>0</v>
      </c>
      <c r="J2169">
        <f t="shared" si="815"/>
        <v>0</v>
      </c>
      <c r="K2169" cm="1">
        <f t="array" ref="K2169">+INDEX('rECUPERA-prov'!$C$3:$LA$16,$C2169+1,$F2169)</f>
        <v>0</v>
      </c>
      <c r="L2169">
        <f t="shared" si="816"/>
        <v>0</v>
      </c>
      <c r="M2169">
        <f t="shared" si="823"/>
        <v>0</v>
      </c>
      <c r="N2169">
        <f t="shared" si="817"/>
        <v>0</v>
      </c>
      <c r="O2169" s="57">
        <f t="shared" si="824"/>
        <v>0</v>
      </c>
      <c r="P2169" s="57">
        <f t="shared" si="825"/>
        <v>0</v>
      </c>
      <c r="Q2169" s="57">
        <f t="shared" si="826"/>
        <v>0</v>
      </c>
      <c r="R2169" s="57">
        <f t="shared" si="827"/>
        <v>0</v>
      </c>
      <c r="S2169" s="57">
        <f t="shared" si="828"/>
        <v>0</v>
      </c>
      <c r="T2169" s="57">
        <f t="shared" si="829"/>
        <v>0</v>
      </c>
      <c r="U2169" s="57">
        <f t="shared" si="830"/>
        <v>0</v>
      </c>
      <c r="V2169" s="58">
        <f t="shared" si="831"/>
        <v>0</v>
      </c>
      <c r="W2169" s="58">
        <f t="shared" si="832"/>
        <v>0</v>
      </c>
      <c r="X2169" s="58">
        <f t="shared" si="833"/>
        <v>0</v>
      </c>
      <c r="Y2169" s="58">
        <f t="shared" si="834"/>
        <v>0</v>
      </c>
      <c r="Z2169">
        <f t="shared" si="818"/>
        <v>109955</v>
      </c>
    </row>
    <row r="2170" spans="1:26" x14ac:dyDescent="0.3">
      <c r="A2170" s="56" t="str">
        <f t="shared" si="820"/>
        <v>OUT TIME</v>
      </c>
      <c r="B2170" s="56" t="str">
        <f t="shared" si="812"/>
        <v>ultimo</v>
      </c>
      <c r="C2170" s="55">
        <f t="shared" si="835"/>
        <v>9</v>
      </c>
      <c r="D2170" t="str">
        <f t="shared" si="835"/>
        <v>Veraguas</v>
      </c>
      <c r="E2170" s="23">
        <f t="shared" si="821"/>
        <v>44151</v>
      </c>
      <c r="F2170" s="54">
        <f t="shared" si="822"/>
        <v>167</v>
      </c>
      <c r="G2170" cm="1">
        <f t="array" ref="G2170">+INDEX('Casos ACUM Prov'!$CK$3:$OM$16,'TODO PROVINCIA'!C2170+1,'TODO PROVINCIA'!F2170)</f>
        <v>0</v>
      </c>
      <c r="H2170">
        <f t="shared" si="814"/>
        <v>0</v>
      </c>
      <c r="I2170" cm="1">
        <f t="array" ref="I2170">+INDEX('Muertes-PROV'!$C$3:$GE$16,$C2170+1,$F2170)</f>
        <v>0</v>
      </c>
      <c r="J2170">
        <f t="shared" si="815"/>
        <v>0</v>
      </c>
      <c r="K2170" cm="1">
        <f t="array" ref="K2170">+INDEX('rECUPERA-prov'!$C$3:$LA$16,$C2170+1,$F2170)</f>
        <v>0</v>
      </c>
      <c r="L2170">
        <f t="shared" si="816"/>
        <v>0</v>
      </c>
      <c r="M2170">
        <f t="shared" si="823"/>
        <v>0</v>
      </c>
      <c r="N2170">
        <f t="shared" si="817"/>
        <v>0</v>
      </c>
      <c r="O2170" s="57">
        <f t="shared" si="824"/>
        <v>0</v>
      </c>
      <c r="P2170" s="57">
        <f t="shared" si="825"/>
        <v>0</v>
      </c>
      <c r="Q2170" s="57">
        <f t="shared" si="826"/>
        <v>0</v>
      </c>
      <c r="R2170" s="57">
        <f t="shared" si="827"/>
        <v>0</v>
      </c>
      <c r="S2170" s="57">
        <f t="shared" si="828"/>
        <v>0</v>
      </c>
      <c r="T2170" s="57">
        <f t="shared" si="829"/>
        <v>0</v>
      </c>
      <c r="U2170" s="57">
        <f t="shared" si="830"/>
        <v>0</v>
      </c>
      <c r="V2170" s="58">
        <f t="shared" si="831"/>
        <v>0</v>
      </c>
      <c r="W2170" s="58">
        <f t="shared" si="832"/>
        <v>0</v>
      </c>
      <c r="X2170" s="58">
        <f t="shared" si="833"/>
        <v>0</v>
      </c>
      <c r="Y2170" s="58">
        <f t="shared" si="834"/>
        <v>0</v>
      </c>
      <c r="Z2170">
        <f t="shared" si="818"/>
        <v>109955</v>
      </c>
    </row>
    <row r="2171" spans="1:26" x14ac:dyDescent="0.3">
      <c r="A2171" s="56" t="str">
        <f t="shared" si="820"/>
        <v>OUT TIME</v>
      </c>
      <c r="B2171" s="56" t="str">
        <f t="shared" si="812"/>
        <v>ultimo</v>
      </c>
      <c r="C2171" s="55">
        <f t="shared" si="835"/>
        <v>10</v>
      </c>
      <c r="D2171" t="str">
        <f t="shared" si="835"/>
        <v>Comarca Kuna Yala</v>
      </c>
      <c r="E2171" s="23">
        <f t="shared" si="821"/>
        <v>44151</v>
      </c>
      <c r="F2171" s="54">
        <f t="shared" si="822"/>
        <v>167</v>
      </c>
      <c r="G2171" cm="1">
        <f t="array" ref="G2171">+INDEX('Casos ACUM Prov'!$CK$3:$OM$16,'TODO PROVINCIA'!C2171+1,'TODO PROVINCIA'!F2171)</f>
        <v>0</v>
      </c>
      <c r="H2171">
        <f t="shared" si="814"/>
        <v>0</v>
      </c>
      <c r="I2171" cm="1">
        <f t="array" ref="I2171">+INDEX('Muertes-PROV'!$C$3:$GE$16,$C2171+1,$F2171)</f>
        <v>0</v>
      </c>
      <c r="J2171">
        <f t="shared" si="815"/>
        <v>0</v>
      </c>
      <c r="K2171" cm="1">
        <f t="array" ref="K2171">+INDEX('rECUPERA-prov'!$C$3:$LA$16,$C2171+1,$F2171)</f>
        <v>0</v>
      </c>
      <c r="L2171">
        <f t="shared" si="816"/>
        <v>0</v>
      </c>
      <c r="M2171">
        <f t="shared" si="823"/>
        <v>0</v>
      </c>
      <c r="N2171">
        <f t="shared" si="817"/>
        <v>0</v>
      </c>
      <c r="O2171" s="57">
        <f t="shared" si="824"/>
        <v>0</v>
      </c>
      <c r="P2171" s="57">
        <f t="shared" si="825"/>
        <v>0</v>
      </c>
      <c r="Q2171" s="57">
        <f t="shared" si="826"/>
        <v>0</v>
      </c>
      <c r="R2171" s="57">
        <f t="shared" si="827"/>
        <v>0</v>
      </c>
      <c r="S2171" s="57">
        <f t="shared" si="828"/>
        <v>0</v>
      </c>
      <c r="T2171" s="57">
        <f t="shared" si="829"/>
        <v>0</v>
      </c>
      <c r="U2171" s="57">
        <f t="shared" si="830"/>
        <v>0</v>
      </c>
      <c r="V2171" s="58">
        <f t="shared" si="831"/>
        <v>0</v>
      </c>
      <c r="W2171" s="58">
        <f t="shared" si="832"/>
        <v>0</v>
      </c>
      <c r="X2171" s="58">
        <f t="shared" si="833"/>
        <v>0</v>
      </c>
      <c r="Y2171" s="58">
        <f t="shared" si="834"/>
        <v>0</v>
      </c>
      <c r="Z2171">
        <f t="shared" si="818"/>
        <v>89592</v>
      </c>
    </row>
    <row r="2172" spans="1:26" x14ac:dyDescent="0.3">
      <c r="A2172" s="56" t="str">
        <f t="shared" si="820"/>
        <v>OUT TIME</v>
      </c>
      <c r="B2172" s="56" t="str">
        <f t="shared" si="812"/>
        <v>ultimo</v>
      </c>
      <c r="C2172" s="55">
        <f t="shared" ref="C2172:D2187" si="836">+C2159</f>
        <v>11</v>
      </c>
      <c r="D2172" t="str">
        <f t="shared" si="836"/>
        <v>Comarca Emberá Wounaán</v>
      </c>
      <c r="E2172" s="23">
        <f t="shared" si="821"/>
        <v>44151</v>
      </c>
      <c r="F2172" s="54">
        <f t="shared" si="822"/>
        <v>167</v>
      </c>
      <c r="G2172" cm="1">
        <f t="array" ref="G2172">+INDEX('Casos ACUM Prov'!$CK$3:$OM$16,'TODO PROVINCIA'!C2172+1,'TODO PROVINCIA'!F2172)</f>
        <v>0</v>
      </c>
      <c r="H2172">
        <f t="shared" si="814"/>
        <v>0</v>
      </c>
      <c r="I2172" cm="1">
        <f t="array" ref="I2172">+INDEX('Muertes-PROV'!$C$3:$GE$16,$C2172+1,$F2172)</f>
        <v>0</v>
      </c>
      <c r="J2172">
        <f t="shared" si="815"/>
        <v>0</v>
      </c>
      <c r="K2172" cm="1">
        <f t="array" ref="K2172">+INDEX('rECUPERA-prov'!$C$3:$LA$16,$C2172+1,$F2172)</f>
        <v>0</v>
      </c>
      <c r="L2172">
        <f t="shared" si="816"/>
        <v>0</v>
      </c>
      <c r="M2172">
        <f t="shared" si="823"/>
        <v>0</v>
      </c>
      <c r="N2172">
        <f t="shared" si="817"/>
        <v>0</v>
      </c>
      <c r="O2172" s="57">
        <f t="shared" si="824"/>
        <v>0</v>
      </c>
      <c r="P2172" s="57">
        <f t="shared" si="825"/>
        <v>0</v>
      </c>
      <c r="Q2172" s="57">
        <f t="shared" si="826"/>
        <v>0</v>
      </c>
      <c r="R2172" s="57">
        <f t="shared" si="827"/>
        <v>0</v>
      </c>
      <c r="S2172" s="57">
        <f t="shared" si="828"/>
        <v>0</v>
      </c>
      <c r="T2172" s="57">
        <f t="shared" si="829"/>
        <v>0</v>
      </c>
      <c r="U2172" s="57">
        <f t="shared" si="830"/>
        <v>0</v>
      </c>
      <c r="V2172" s="58">
        <f t="shared" si="831"/>
        <v>0</v>
      </c>
      <c r="W2172" s="58">
        <f t="shared" si="832"/>
        <v>0</v>
      </c>
      <c r="X2172" s="58">
        <f t="shared" si="833"/>
        <v>0</v>
      </c>
      <c r="Y2172" s="58">
        <f t="shared" si="834"/>
        <v>0</v>
      </c>
      <c r="Z2172">
        <f t="shared" si="818"/>
        <v>1249032</v>
      </c>
    </row>
    <row r="2173" spans="1:26" x14ac:dyDescent="0.3">
      <c r="A2173" s="56" t="str">
        <f t="shared" si="820"/>
        <v>OUT TIME</v>
      </c>
      <c r="B2173" s="56" t="str">
        <f t="shared" si="812"/>
        <v>ultimo</v>
      </c>
      <c r="C2173" s="55">
        <f t="shared" si="836"/>
        <v>12</v>
      </c>
      <c r="D2173" t="str">
        <f t="shared" si="836"/>
        <v>Comarca Ngäbe Buglé</v>
      </c>
      <c r="E2173" s="23">
        <f t="shared" si="821"/>
        <v>44151</v>
      </c>
      <c r="F2173" s="54">
        <f t="shared" si="822"/>
        <v>167</v>
      </c>
      <c r="G2173" cm="1">
        <f t="array" ref="G2173">+INDEX('Casos ACUM Prov'!$CK$3:$OM$16,'TODO PROVINCIA'!C2173+1,'TODO PROVINCIA'!F2173)</f>
        <v>0</v>
      </c>
      <c r="H2173">
        <f t="shared" si="814"/>
        <v>0</v>
      </c>
      <c r="I2173" cm="1">
        <f t="array" ref="I2173">+INDEX('Muertes-PROV'!$C$3:$GE$16,$C2173+1,$F2173)</f>
        <v>0</v>
      </c>
      <c r="J2173">
        <f t="shared" si="815"/>
        <v>0</v>
      </c>
      <c r="K2173" cm="1">
        <f t="array" ref="K2173">+INDEX('rECUPERA-prov'!$C$3:$LA$16,$C2173+1,$F2173)</f>
        <v>0</v>
      </c>
      <c r="L2173">
        <f t="shared" si="816"/>
        <v>0</v>
      </c>
      <c r="M2173">
        <f t="shared" si="823"/>
        <v>0</v>
      </c>
      <c r="N2173">
        <f t="shared" si="817"/>
        <v>0</v>
      </c>
      <c r="O2173" s="57">
        <f t="shared" si="824"/>
        <v>0</v>
      </c>
      <c r="P2173" s="57">
        <f t="shared" si="825"/>
        <v>0</v>
      </c>
      <c r="Q2173" s="57">
        <f t="shared" si="826"/>
        <v>0</v>
      </c>
      <c r="R2173" s="57">
        <f t="shared" si="827"/>
        <v>0</v>
      </c>
      <c r="S2173" s="57">
        <f t="shared" si="828"/>
        <v>0</v>
      </c>
      <c r="T2173" s="57">
        <f t="shared" si="829"/>
        <v>0</v>
      </c>
      <c r="U2173" s="57">
        <f t="shared" si="830"/>
        <v>0</v>
      </c>
      <c r="V2173" s="58">
        <f t="shared" si="831"/>
        <v>0</v>
      </c>
      <c r="W2173" s="58">
        <f t="shared" si="832"/>
        <v>0</v>
      </c>
      <c r="X2173" s="58">
        <f t="shared" si="833"/>
        <v>0</v>
      </c>
      <c r="Y2173" s="58">
        <f t="shared" si="834"/>
        <v>0</v>
      </c>
      <c r="Z2173">
        <f t="shared" si="818"/>
        <v>464038</v>
      </c>
    </row>
    <row r="2174" spans="1:26" x14ac:dyDescent="0.3">
      <c r="A2174" s="56" t="str">
        <f t="shared" si="820"/>
        <v>OUT TIME</v>
      </c>
      <c r="B2174" s="56" t="str">
        <f t="shared" si="812"/>
        <v>ultimo</v>
      </c>
      <c r="C2174" s="55">
        <f t="shared" si="836"/>
        <v>13</v>
      </c>
      <c r="D2174" t="str">
        <f t="shared" si="836"/>
        <v>Panamá Oeste</v>
      </c>
      <c r="E2174" s="23">
        <f t="shared" si="821"/>
        <v>44151</v>
      </c>
      <c r="F2174" s="54">
        <f t="shared" si="822"/>
        <v>167</v>
      </c>
      <c r="G2174" cm="1">
        <f t="array" ref="G2174">+INDEX('Casos ACUM Prov'!$CK$3:$OM$16,'TODO PROVINCIA'!C2174+1,'TODO PROVINCIA'!F2174)</f>
        <v>0</v>
      </c>
      <c r="H2174">
        <f t="shared" si="814"/>
        <v>0</v>
      </c>
      <c r="I2174" cm="1">
        <f t="array" ref="I2174">+INDEX('Muertes-PROV'!$C$3:$GE$16,$C2174+1,$F2174)</f>
        <v>0</v>
      </c>
      <c r="J2174">
        <f t="shared" si="815"/>
        <v>0</v>
      </c>
      <c r="K2174" cm="1">
        <f t="array" ref="K2174">+INDEX('rECUPERA-prov'!$C$3:$LA$16,$C2174+1,$F2174)</f>
        <v>0</v>
      </c>
      <c r="L2174">
        <f t="shared" si="816"/>
        <v>0</v>
      </c>
      <c r="M2174">
        <f t="shared" si="823"/>
        <v>0</v>
      </c>
      <c r="N2174">
        <f t="shared" si="817"/>
        <v>0</v>
      </c>
      <c r="O2174" s="57">
        <f t="shared" si="824"/>
        <v>0</v>
      </c>
      <c r="P2174" s="57">
        <f t="shared" si="825"/>
        <v>0</v>
      </c>
      <c r="Q2174" s="57">
        <f t="shared" si="826"/>
        <v>0</v>
      </c>
      <c r="R2174" s="57">
        <f t="shared" si="827"/>
        <v>0</v>
      </c>
      <c r="S2174" s="57">
        <f t="shared" si="828"/>
        <v>0</v>
      </c>
      <c r="T2174" s="57">
        <f t="shared" si="829"/>
        <v>0</v>
      </c>
      <c r="U2174" s="57">
        <f t="shared" si="830"/>
        <v>0</v>
      </c>
      <c r="V2174" s="58">
        <f t="shared" si="831"/>
        <v>0</v>
      </c>
      <c r="W2174" s="58">
        <f t="shared" si="832"/>
        <v>0</v>
      </c>
      <c r="X2174" s="58">
        <f t="shared" si="833"/>
        <v>0</v>
      </c>
      <c r="Y2174" s="58">
        <f t="shared" si="834"/>
        <v>0</v>
      </c>
      <c r="Z2174">
        <f t="shared" si="818"/>
        <v>226991</v>
      </c>
    </row>
    <row r="2175" spans="1:26" x14ac:dyDescent="0.3">
      <c r="A2175" s="56" t="str">
        <f t="shared" si="820"/>
        <v>OUT TIME</v>
      </c>
      <c r="B2175" s="56" t="str">
        <f t="shared" si="812"/>
        <v>ultimo</v>
      </c>
      <c r="C2175" s="55">
        <f t="shared" si="836"/>
        <v>1</v>
      </c>
      <c r="D2175" t="str">
        <f t="shared" si="836"/>
        <v>Bocas del Toro</v>
      </c>
      <c r="E2175" s="23">
        <f t="shared" si="821"/>
        <v>44152</v>
      </c>
      <c r="F2175" s="54">
        <f t="shared" si="822"/>
        <v>168</v>
      </c>
      <c r="G2175" cm="1">
        <f t="array" ref="G2175">+INDEX('Casos ACUM Prov'!$CK$3:$OM$16,'TODO PROVINCIA'!C2175+1,'TODO PROVINCIA'!F2175)</f>
        <v>0</v>
      </c>
      <c r="H2175">
        <f t="shared" si="814"/>
        <v>0</v>
      </c>
      <c r="I2175" cm="1">
        <f t="array" ref="I2175">+INDEX('Muertes-PROV'!$C$3:$GE$16,$C2175+1,$F2175)</f>
        <v>0</v>
      </c>
      <c r="J2175">
        <f t="shared" si="815"/>
        <v>0</v>
      </c>
      <c r="K2175" cm="1">
        <f t="array" ref="K2175">+INDEX('rECUPERA-prov'!$C$3:$LA$16,$C2175+1,$F2175)</f>
        <v>0</v>
      </c>
      <c r="L2175">
        <f t="shared" si="816"/>
        <v>0</v>
      </c>
      <c r="M2175">
        <f t="shared" si="823"/>
        <v>0</v>
      </c>
      <c r="N2175">
        <f t="shared" si="817"/>
        <v>0</v>
      </c>
      <c r="O2175" s="57">
        <f t="shared" si="824"/>
        <v>0</v>
      </c>
      <c r="P2175" s="57">
        <f t="shared" si="825"/>
        <v>0</v>
      </c>
      <c r="Q2175" s="57">
        <f t="shared" si="826"/>
        <v>0</v>
      </c>
      <c r="R2175" s="57">
        <f t="shared" si="827"/>
        <v>0</v>
      </c>
      <c r="S2175" s="57">
        <f t="shared" si="828"/>
        <v>0</v>
      </c>
      <c r="T2175" s="57">
        <f t="shared" si="829"/>
        <v>0</v>
      </c>
      <c r="U2175" s="57">
        <f t="shared" si="830"/>
        <v>0</v>
      </c>
      <c r="V2175" s="58">
        <f t="shared" si="831"/>
        <v>0</v>
      </c>
      <c r="W2175" s="58">
        <f t="shared" si="832"/>
        <v>0</v>
      </c>
      <c r="X2175" s="58">
        <f t="shared" si="833"/>
        <v>0</v>
      </c>
      <c r="Y2175" s="58">
        <f t="shared" si="834"/>
        <v>0</v>
      </c>
      <c r="Z2175">
        <f t="shared" si="818"/>
        <v>125461</v>
      </c>
    </row>
    <row r="2176" spans="1:26" x14ac:dyDescent="0.3">
      <c r="A2176" s="56" t="str">
        <f t="shared" si="820"/>
        <v>OUT TIME</v>
      </c>
      <c r="B2176" s="56" t="str">
        <f t="shared" si="812"/>
        <v>ultimo</v>
      </c>
      <c r="C2176" s="55">
        <f t="shared" si="836"/>
        <v>2</v>
      </c>
      <c r="D2176" t="str">
        <f t="shared" si="836"/>
        <v>Coclé</v>
      </c>
      <c r="E2176" s="23">
        <f t="shared" si="821"/>
        <v>44152</v>
      </c>
      <c r="F2176" s="54">
        <f t="shared" si="822"/>
        <v>168</v>
      </c>
      <c r="G2176" cm="1">
        <f t="array" ref="G2176">+INDEX('Casos ACUM Prov'!$CK$3:$OM$16,'TODO PROVINCIA'!C2176+1,'TODO PROVINCIA'!F2176)</f>
        <v>0</v>
      </c>
      <c r="H2176">
        <f t="shared" si="814"/>
        <v>0</v>
      </c>
      <c r="I2176" cm="1">
        <f t="array" ref="I2176">+INDEX('Muertes-PROV'!$C$3:$GE$16,$C2176+1,$F2176)</f>
        <v>0</v>
      </c>
      <c r="J2176">
        <f t="shared" si="815"/>
        <v>0</v>
      </c>
      <c r="K2176" cm="1">
        <f t="array" ref="K2176">+INDEX('rECUPERA-prov'!$C$3:$LA$16,$C2176+1,$F2176)</f>
        <v>0</v>
      </c>
      <c r="L2176">
        <f t="shared" si="816"/>
        <v>0</v>
      </c>
      <c r="M2176">
        <f t="shared" si="823"/>
        <v>0</v>
      </c>
      <c r="N2176">
        <f t="shared" si="817"/>
        <v>0</v>
      </c>
      <c r="O2176" s="57">
        <f t="shared" si="824"/>
        <v>0</v>
      </c>
      <c r="P2176" s="57">
        <f t="shared" si="825"/>
        <v>0</v>
      </c>
      <c r="Q2176" s="57">
        <f t="shared" si="826"/>
        <v>0</v>
      </c>
      <c r="R2176" s="57">
        <f t="shared" si="827"/>
        <v>0</v>
      </c>
      <c r="S2176" s="57">
        <f t="shared" si="828"/>
        <v>0</v>
      </c>
      <c r="T2176" s="57">
        <f t="shared" si="829"/>
        <v>0</v>
      </c>
      <c r="U2176" s="57">
        <f t="shared" si="830"/>
        <v>0</v>
      </c>
      <c r="V2176" s="58">
        <f t="shared" si="831"/>
        <v>0</v>
      </c>
      <c r="W2176" s="58">
        <f t="shared" si="832"/>
        <v>0</v>
      </c>
      <c r="X2176" s="58">
        <f t="shared" si="833"/>
        <v>0</v>
      </c>
      <c r="Y2176" s="58">
        <f t="shared" si="834"/>
        <v>0</v>
      </c>
      <c r="Z2176">
        <f t="shared" si="818"/>
        <v>416873</v>
      </c>
    </row>
    <row r="2177" spans="1:26" x14ac:dyDescent="0.3">
      <c r="A2177" s="56" t="str">
        <f t="shared" si="820"/>
        <v>OUT TIME</v>
      </c>
      <c r="B2177" s="56" t="str">
        <f t="shared" si="812"/>
        <v>ultimo</v>
      </c>
      <c r="C2177" s="55">
        <f t="shared" si="836"/>
        <v>3</v>
      </c>
      <c r="D2177" t="str">
        <f t="shared" si="836"/>
        <v>Colón</v>
      </c>
      <c r="E2177" s="23">
        <f t="shared" si="821"/>
        <v>44152</v>
      </c>
      <c r="F2177" s="54">
        <f t="shared" si="822"/>
        <v>168</v>
      </c>
      <c r="G2177" cm="1">
        <f t="array" ref="G2177">+INDEX('Casos ACUM Prov'!$CK$3:$OM$16,'TODO PROVINCIA'!C2177+1,'TODO PROVINCIA'!F2177)</f>
        <v>0</v>
      </c>
      <c r="H2177">
        <f t="shared" si="814"/>
        <v>0</v>
      </c>
      <c r="I2177" cm="1">
        <f t="array" ref="I2177">+INDEX('Muertes-PROV'!$C$3:$GE$16,$C2177+1,$F2177)</f>
        <v>0</v>
      </c>
      <c r="J2177">
        <f t="shared" si="815"/>
        <v>0</v>
      </c>
      <c r="K2177" cm="1">
        <f t="array" ref="K2177">+INDEX('rECUPERA-prov'!$C$3:$LA$16,$C2177+1,$F2177)</f>
        <v>0</v>
      </c>
      <c r="L2177">
        <f t="shared" si="816"/>
        <v>0</v>
      </c>
      <c r="M2177">
        <f t="shared" si="823"/>
        <v>0</v>
      </c>
      <c r="N2177">
        <f t="shared" si="817"/>
        <v>0</v>
      </c>
      <c r="O2177" s="57">
        <f t="shared" si="824"/>
        <v>0</v>
      </c>
      <c r="P2177" s="57">
        <f t="shared" si="825"/>
        <v>0</v>
      </c>
      <c r="Q2177" s="57">
        <f t="shared" si="826"/>
        <v>0</v>
      </c>
      <c r="R2177" s="57">
        <f t="shared" si="827"/>
        <v>0</v>
      </c>
      <c r="S2177" s="57">
        <f t="shared" si="828"/>
        <v>0</v>
      </c>
      <c r="T2177" s="57">
        <f t="shared" si="829"/>
        <v>0</v>
      </c>
      <c r="U2177" s="57">
        <f t="shared" si="830"/>
        <v>0</v>
      </c>
      <c r="V2177" s="58">
        <f t="shared" si="831"/>
        <v>0</v>
      </c>
      <c r="W2177" s="58">
        <f t="shared" si="832"/>
        <v>0</v>
      </c>
      <c r="X2177" s="58">
        <f t="shared" si="833"/>
        <v>0</v>
      </c>
      <c r="Y2177" s="58">
        <f t="shared" si="834"/>
        <v>0</v>
      </c>
      <c r="Z2177">
        <f t="shared" si="818"/>
        <v>233708</v>
      </c>
    </row>
    <row r="2178" spans="1:26" x14ac:dyDescent="0.3">
      <c r="A2178" s="56" t="str">
        <f t="shared" si="820"/>
        <v>OUT TIME</v>
      </c>
      <c r="B2178" s="56" t="str">
        <f t="shared" si="812"/>
        <v>ultimo</v>
      </c>
      <c r="C2178" s="55">
        <f t="shared" si="836"/>
        <v>4</v>
      </c>
      <c r="D2178" t="str">
        <f t="shared" si="836"/>
        <v>Chiriquí</v>
      </c>
      <c r="E2178" s="23">
        <f t="shared" si="821"/>
        <v>44152</v>
      </c>
      <c r="F2178" s="54">
        <f t="shared" si="822"/>
        <v>168</v>
      </c>
      <c r="G2178" cm="1">
        <f t="array" ref="G2178">+INDEX('Casos ACUM Prov'!$CK$3:$OM$16,'TODO PROVINCIA'!C2178+1,'TODO PROVINCIA'!F2178)</f>
        <v>0</v>
      </c>
      <c r="H2178">
        <f t="shared" si="814"/>
        <v>0</v>
      </c>
      <c r="I2178" cm="1">
        <f t="array" ref="I2178">+INDEX('Muertes-PROV'!$C$3:$GE$16,$C2178+1,$F2178)</f>
        <v>0</v>
      </c>
      <c r="J2178">
        <f t="shared" si="815"/>
        <v>0</v>
      </c>
      <c r="K2178" cm="1">
        <f t="array" ref="K2178">+INDEX('rECUPERA-prov'!$C$3:$LA$16,$C2178+1,$F2178)</f>
        <v>0</v>
      </c>
      <c r="L2178">
        <f t="shared" si="816"/>
        <v>0</v>
      </c>
      <c r="M2178">
        <f t="shared" si="823"/>
        <v>0</v>
      </c>
      <c r="N2178">
        <f t="shared" si="817"/>
        <v>0</v>
      </c>
      <c r="O2178" s="57">
        <f t="shared" si="824"/>
        <v>0</v>
      </c>
      <c r="P2178" s="57">
        <f t="shared" si="825"/>
        <v>0</v>
      </c>
      <c r="Q2178" s="57">
        <f t="shared" si="826"/>
        <v>0</v>
      </c>
      <c r="R2178" s="57">
        <f t="shared" si="827"/>
        <v>0</v>
      </c>
      <c r="S2178" s="57">
        <f t="shared" si="828"/>
        <v>0</v>
      </c>
      <c r="T2178" s="57">
        <f t="shared" si="829"/>
        <v>0</v>
      </c>
      <c r="U2178" s="57">
        <f t="shared" si="830"/>
        <v>0</v>
      </c>
      <c r="V2178" s="58">
        <f t="shared" si="831"/>
        <v>0</v>
      </c>
      <c r="W2178" s="58">
        <f t="shared" si="832"/>
        <v>0</v>
      </c>
      <c r="X2178" s="58">
        <f t="shared" si="833"/>
        <v>0</v>
      </c>
      <c r="Y2178" s="58">
        <f t="shared" si="834"/>
        <v>0</v>
      </c>
      <c r="Z2178">
        <f t="shared" si="818"/>
        <v>241928</v>
      </c>
    </row>
    <row r="2179" spans="1:26" x14ac:dyDescent="0.3">
      <c r="A2179" s="56" t="str">
        <f t="shared" si="820"/>
        <v>OUT TIME</v>
      </c>
      <c r="B2179" s="56" t="str">
        <f t="shared" si="812"/>
        <v>ultimo</v>
      </c>
      <c r="C2179" s="55">
        <f t="shared" si="836"/>
        <v>5</v>
      </c>
      <c r="D2179" t="str">
        <f t="shared" si="836"/>
        <v>Darién</v>
      </c>
      <c r="E2179" s="23">
        <f t="shared" si="821"/>
        <v>44152</v>
      </c>
      <c r="F2179" s="54">
        <f t="shared" si="822"/>
        <v>168</v>
      </c>
      <c r="G2179" cm="1">
        <f t="array" ref="G2179">+INDEX('Casos ACUM Prov'!$CK$3:$OM$16,'TODO PROVINCIA'!C2179+1,'TODO PROVINCIA'!F2179)</f>
        <v>0</v>
      </c>
      <c r="H2179">
        <f t="shared" si="814"/>
        <v>0</v>
      </c>
      <c r="I2179" cm="1">
        <f t="array" ref="I2179">+INDEX('Muertes-PROV'!$C$3:$GE$16,$C2179+1,$F2179)</f>
        <v>0</v>
      </c>
      <c r="J2179">
        <f t="shared" si="815"/>
        <v>0</v>
      </c>
      <c r="K2179" cm="1">
        <f t="array" ref="K2179">+INDEX('rECUPERA-prov'!$C$3:$LA$16,$C2179+1,$F2179)</f>
        <v>0</v>
      </c>
      <c r="L2179">
        <f t="shared" si="816"/>
        <v>0</v>
      </c>
      <c r="M2179">
        <f t="shared" si="823"/>
        <v>0</v>
      </c>
      <c r="N2179">
        <f t="shared" si="817"/>
        <v>0</v>
      </c>
      <c r="O2179" s="57">
        <f t="shared" si="824"/>
        <v>0</v>
      </c>
      <c r="P2179" s="57">
        <f t="shared" si="825"/>
        <v>0</v>
      </c>
      <c r="Q2179" s="57">
        <f t="shared" si="826"/>
        <v>0</v>
      </c>
      <c r="R2179" s="57">
        <f t="shared" si="827"/>
        <v>0</v>
      </c>
      <c r="S2179" s="57">
        <f t="shared" si="828"/>
        <v>0</v>
      </c>
      <c r="T2179" s="57">
        <f t="shared" si="829"/>
        <v>0</v>
      </c>
      <c r="U2179" s="57">
        <f t="shared" si="830"/>
        <v>0</v>
      </c>
      <c r="V2179" s="58">
        <f t="shared" si="831"/>
        <v>0</v>
      </c>
      <c r="W2179" s="58">
        <f t="shared" si="832"/>
        <v>0</v>
      </c>
      <c r="X2179" s="58">
        <f t="shared" si="833"/>
        <v>0</v>
      </c>
      <c r="Y2179" s="58">
        <f t="shared" si="834"/>
        <v>0</v>
      </c>
      <c r="Z2179">
        <f t="shared" si="818"/>
        <v>10001</v>
      </c>
    </row>
    <row r="2180" spans="1:26" x14ac:dyDescent="0.3">
      <c r="A2180" s="56" t="str">
        <f t="shared" si="820"/>
        <v>OUT TIME</v>
      </c>
      <c r="B2180" s="56" t="str">
        <f t="shared" si="812"/>
        <v>ultimo</v>
      </c>
      <c r="C2180" s="55">
        <f t="shared" si="836"/>
        <v>6</v>
      </c>
      <c r="D2180" t="str">
        <f t="shared" si="836"/>
        <v>Herrera</v>
      </c>
      <c r="E2180" s="23">
        <f t="shared" si="821"/>
        <v>44152</v>
      </c>
      <c r="F2180" s="54">
        <f t="shared" si="822"/>
        <v>168</v>
      </c>
      <c r="G2180" cm="1">
        <f t="array" ref="G2180">+INDEX('Casos ACUM Prov'!$CK$3:$OM$16,'TODO PROVINCIA'!C2180+1,'TODO PROVINCIA'!F2180)</f>
        <v>0</v>
      </c>
      <c r="H2180">
        <f t="shared" si="814"/>
        <v>0</v>
      </c>
      <c r="I2180" cm="1">
        <f t="array" ref="I2180">+INDEX('Muertes-PROV'!$C$3:$GE$16,$C2180+1,$F2180)</f>
        <v>0</v>
      </c>
      <c r="J2180">
        <f t="shared" si="815"/>
        <v>0</v>
      </c>
      <c r="K2180" cm="1">
        <f t="array" ref="K2180">+INDEX('rECUPERA-prov'!$C$3:$LA$16,$C2180+1,$F2180)</f>
        <v>0</v>
      </c>
      <c r="L2180">
        <f t="shared" si="816"/>
        <v>0</v>
      </c>
      <c r="M2180">
        <f t="shared" si="823"/>
        <v>0</v>
      </c>
      <c r="N2180">
        <f t="shared" si="817"/>
        <v>0</v>
      </c>
      <c r="O2180" s="57">
        <f t="shared" si="824"/>
        <v>0</v>
      </c>
      <c r="P2180" s="57">
        <f t="shared" si="825"/>
        <v>0</v>
      </c>
      <c r="Q2180" s="57">
        <f t="shared" si="826"/>
        <v>0</v>
      </c>
      <c r="R2180" s="57">
        <f t="shared" si="827"/>
        <v>0</v>
      </c>
      <c r="S2180" s="57">
        <f t="shared" si="828"/>
        <v>0</v>
      </c>
      <c r="T2180" s="57">
        <f t="shared" si="829"/>
        <v>0</v>
      </c>
      <c r="U2180" s="57">
        <f t="shared" si="830"/>
        <v>0</v>
      </c>
      <c r="V2180" s="58">
        <f t="shared" si="831"/>
        <v>0</v>
      </c>
      <c r="W2180" s="58">
        <f t="shared" si="832"/>
        <v>0</v>
      </c>
      <c r="X2180" s="58">
        <f t="shared" si="833"/>
        <v>0</v>
      </c>
      <c r="Y2180" s="58">
        <f t="shared" si="834"/>
        <v>0</v>
      </c>
      <c r="Z2180">
        <f t="shared" si="818"/>
        <v>33109</v>
      </c>
    </row>
    <row r="2181" spans="1:26" x14ac:dyDescent="0.3">
      <c r="A2181" s="56" t="str">
        <f t="shared" si="820"/>
        <v>OUT TIME</v>
      </c>
      <c r="B2181" s="56" t="str">
        <f t="shared" ref="B2181:B2244" si="837">+IFERROR(IF(A2194="OUT TIME","ultimo","no"),"no")</f>
        <v>ultimo</v>
      </c>
      <c r="C2181" s="55">
        <f t="shared" si="836"/>
        <v>7</v>
      </c>
      <c r="D2181" t="str">
        <f t="shared" si="836"/>
        <v>Los Santos</v>
      </c>
      <c r="E2181" s="23">
        <f t="shared" si="821"/>
        <v>44152</v>
      </c>
      <c r="F2181" s="54">
        <f t="shared" si="822"/>
        <v>168</v>
      </c>
      <c r="G2181" cm="1">
        <f t="array" ref="G2181">+INDEX('Casos ACUM Prov'!$CK$3:$OM$16,'TODO PROVINCIA'!C2181+1,'TODO PROVINCIA'!F2181)</f>
        <v>0</v>
      </c>
      <c r="H2181">
        <f t="shared" si="814"/>
        <v>0</v>
      </c>
      <c r="I2181" cm="1">
        <f t="array" ref="I2181">+INDEX('Muertes-PROV'!$C$3:$GE$16,$C2181+1,$F2181)</f>
        <v>0</v>
      </c>
      <c r="J2181">
        <f t="shared" si="815"/>
        <v>0</v>
      </c>
      <c r="K2181" cm="1">
        <f t="array" ref="K2181">+INDEX('rECUPERA-prov'!$C$3:$LA$16,$C2181+1,$F2181)</f>
        <v>0</v>
      </c>
      <c r="L2181">
        <f t="shared" si="816"/>
        <v>0</v>
      </c>
      <c r="M2181">
        <f t="shared" si="823"/>
        <v>0</v>
      </c>
      <c r="N2181">
        <f t="shared" si="817"/>
        <v>0</v>
      </c>
      <c r="O2181" s="57">
        <f t="shared" si="824"/>
        <v>0</v>
      </c>
      <c r="P2181" s="57">
        <f t="shared" si="825"/>
        <v>0</v>
      </c>
      <c r="Q2181" s="57">
        <f t="shared" si="826"/>
        <v>0</v>
      </c>
      <c r="R2181" s="57">
        <f t="shared" si="827"/>
        <v>0</v>
      </c>
      <c r="S2181" s="57">
        <f t="shared" si="828"/>
        <v>0</v>
      </c>
      <c r="T2181" s="57">
        <f t="shared" si="829"/>
        <v>0</v>
      </c>
      <c r="U2181" s="57">
        <f t="shared" si="830"/>
        <v>0</v>
      </c>
      <c r="V2181" s="58">
        <f t="shared" si="831"/>
        <v>0</v>
      </c>
      <c r="W2181" s="58">
        <f t="shared" si="832"/>
        <v>0</v>
      </c>
      <c r="X2181" s="58">
        <f t="shared" si="833"/>
        <v>0</v>
      </c>
      <c r="Y2181" s="58">
        <f t="shared" si="834"/>
        <v>0</v>
      </c>
      <c r="Z2181">
        <f t="shared" si="818"/>
        <v>156747</v>
      </c>
    </row>
    <row r="2182" spans="1:26" x14ac:dyDescent="0.3">
      <c r="A2182" s="56" t="str">
        <f t="shared" si="820"/>
        <v>OUT TIME</v>
      </c>
      <c r="B2182" s="56" t="str">
        <f t="shared" si="837"/>
        <v>ultimo</v>
      </c>
      <c r="C2182" s="55">
        <f t="shared" si="836"/>
        <v>8</v>
      </c>
      <c r="D2182" t="str">
        <f t="shared" si="836"/>
        <v>Panamá</v>
      </c>
      <c r="E2182" s="23">
        <f t="shared" si="821"/>
        <v>44152</v>
      </c>
      <c r="F2182" s="54">
        <f t="shared" si="822"/>
        <v>168</v>
      </c>
      <c r="G2182" cm="1">
        <f t="array" ref="G2182">+INDEX('Casos ACUM Prov'!$CK$3:$OM$16,'TODO PROVINCIA'!C2182+1,'TODO PROVINCIA'!F2182)</f>
        <v>0</v>
      </c>
      <c r="H2182">
        <f t="shared" si="814"/>
        <v>0</v>
      </c>
      <c r="I2182" cm="1">
        <f t="array" ref="I2182">+INDEX('Muertes-PROV'!$C$3:$GE$16,$C2182+1,$F2182)</f>
        <v>0</v>
      </c>
      <c r="J2182">
        <f t="shared" si="815"/>
        <v>0</v>
      </c>
      <c r="K2182" cm="1">
        <f t="array" ref="K2182">+INDEX('rECUPERA-prov'!$C$3:$LA$16,$C2182+1,$F2182)</f>
        <v>0</v>
      </c>
      <c r="L2182">
        <f t="shared" si="816"/>
        <v>0</v>
      </c>
      <c r="M2182">
        <f t="shared" si="823"/>
        <v>0</v>
      </c>
      <c r="N2182">
        <f t="shared" si="817"/>
        <v>0</v>
      </c>
      <c r="O2182" s="57">
        <f t="shared" si="824"/>
        <v>0</v>
      </c>
      <c r="P2182" s="57">
        <f t="shared" si="825"/>
        <v>0</v>
      </c>
      <c r="Q2182" s="57">
        <f t="shared" si="826"/>
        <v>0</v>
      </c>
      <c r="R2182" s="57">
        <f t="shared" si="827"/>
        <v>0</v>
      </c>
      <c r="S2182" s="57">
        <f t="shared" si="828"/>
        <v>0</v>
      </c>
      <c r="T2182" s="57">
        <f t="shared" si="829"/>
        <v>0</v>
      </c>
      <c r="U2182" s="57">
        <f t="shared" si="830"/>
        <v>0</v>
      </c>
      <c r="V2182" s="58">
        <f t="shared" si="831"/>
        <v>0</v>
      </c>
      <c r="W2182" s="58">
        <f t="shared" si="832"/>
        <v>0</v>
      </c>
      <c r="X2182" s="58">
        <f t="shared" si="833"/>
        <v>0</v>
      </c>
      <c r="Y2182" s="58">
        <f t="shared" si="834"/>
        <v>0</v>
      </c>
      <c r="Z2182">
        <f t="shared" si="818"/>
        <v>109955</v>
      </c>
    </row>
    <row r="2183" spans="1:26" x14ac:dyDescent="0.3">
      <c r="A2183" s="56" t="str">
        <f t="shared" si="820"/>
        <v>OUT TIME</v>
      </c>
      <c r="B2183" s="56" t="str">
        <f t="shared" si="837"/>
        <v>ultimo</v>
      </c>
      <c r="C2183" s="55">
        <f t="shared" si="836"/>
        <v>9</v>
      </c>
      <c r="D2183" t="str">
        <f t="shared" si="836"/>
        <v>Veraguas</v>
      </c>
      <c r="E2183" s="23">
        <f t="shared" si="821"/>
        <v>44152</v>
      </c>
      <c r="F2183" s="54">
        <f t="shared" si="822"/>
        <v>168</v>
      </c>
      <c r="G2183" cm="1">
        <f t="array" ref="G2183">+INDEX('Casos ACUM Prov'!$CK$3:$OM$16,'TODO PROVINCIA'!C2183+1,'TODO PROVINCIA'!F2183)</f>
        <v>0</v>
      </c>
      <c r="H2183">
        <f t="shared" si="814"/>
        <v>0</v>
      </c>
      <c r="I2183" cm="1">
        <f t="array" ref="I2183">+INDEX('Muertes-PROV'!$C$3:$GE$16,$C2183+1,$F2183)</f>
        <v>0</v>
      </c>
      <c r="J2183">
        <f t="shared" si="815"/>
        <v>0</v>
      </c>
      <c r="K2183" cm="1">
        <f t="array" ref="K2183">+INDEX('rECUPERA-prov'!$C$3:$LA$16,$C2183+1,$F2183)</f>
        <v>0</v>
      </c>
      <c r="L2183">
        <f t="shared" si="816"/>
        <v>0</v>
      </c>
      <c r="M2183">
        <f t="shared" si="823"/>
        <v>0</v>
      </c>
      <c r="N2183">
        <f t="shared" si="817"/>
        <v>0</v>
      </c>
      <c r="O2183" s="57">
        <f t="shared" si="824"/>
        <v>0</v>
      </c>
      <c r="P2183" s="57">
        <f t="shared" si="825"/>
        <v>0</v>
      </c>
      <c r="Q2183" s="57">
        <f t="shared" si="826"/>
        <v>0</v>
      </c>
      <c r="R2183" s="57">
        <f t="shared" si="827"/>
        <v>0</v>
      </c>
      <c r="S2183" s="57">
        <f t="shared" si="828"/>
        <v>0</v>
      </c>
      <c r="T2183" s="57">
        <f t="shared" si="829"/>
        <v>0</v>
      </c>
      <c r="U2183" s="57">
        <f t="shared" si="830"/>
        <v>0</v>
      </c>
      <c r="V2183" s="58">
        <f t="shared" si="831"/>
        <v>0</v>
      </c>
      <c r="W2183" s="58">
        <f t="shared" si="832"/>
        <v>0</v>
      </c>
      <c r="X2183" s="58">
        <f t="shared" si="833"/>
        <v>0</v>
      </c>
      <c r="Y2183" s="58">
        <f t="shared" si="834"/>
        <v>0</v>
      </c>
      <c r="Z2183">
        <f t="shared" si="818"/>
        <v>109955</v>
      </c>
    </row>
    <row r="2184" spans="1:26" x14ac:dyDescent="0.3">
      <c r="A2184" s="56" t="str">
        <f t="shared" si="820"/>
        <v>OUT TIME</v>
      </c>
      <c r="B2184" s="56" t="str">
        <f t="shared" si="837"/>
        <v>ultimo</v>
      </c>
      <c r="C2184" s="55">
        <f t="shared" si="836"/>
        <v>10</v>
      </c>
      <c r="D2184" t="str">
        <f t="shared" si="836"/>
        <v>Comarca Kuna Yala</v>
      </c>
      <c r="E2184" s="23">
        <f t="shared" si="821"/>
        <v>44152</v>
      </c>
      <c r="F2184" s="54">
        <f t="shared" si="822"/>
        <v>168</v>
      </c>
      <c r="G2184" cm="1">
        <f t="array" ref="G2184">+INDEX('Casos ACUM Prov'!$CK$3:$OM$16,'TODO PROVINCIA'!C2184+1,'TODO PROVINCIA'!F2184)</f>
        <v>0</v>
      </c>
      <c r="H2184">
        <f t="shared" si="814"/>
        <v>0</v>
      </c>
      <c r="I2184" cm="1">
        <f t="array" ref="I2184">+INDEX('Muertes-PROV'!$C$3:$GE$16,$C2184+1,$F2184)</f>
        <v>0</v>
      </c>
      <c r="J2184">
        <f t="shared" si="815"/>
        <v>0</v>
      </c>
      <c r="K2184" cm="1">
        <f t="array" ref="K2184">+INDEX('rECUPERA-prov'!$C$3:$LA$16,$C2184+1,$F2184)</f>
        <v>0</v>
      </c>
      <c r="L2184">
        <f t="shared" si="816"/>
        <v>0</v>
      </c>
      <c r="M2184">
        <f t="shared" si="823"/>
        <v>0</v>
      </c>
      <c r="N2184">
        <f t="shared" si="817"/>
        <v>0</v>
      </c>
      <c r="O2184" s="57">
        <f t="shared" si="824"/>
        <v>0</v>
      </c>
      <c r="P2184" s="57">
        <f t="shared" si="825"/>
        <v>0</v>
      </c>
      <c r="Q2184" s="57">
        <f t="shared" si="826"/>
        <v>0</v>
      </c>
      <c r="R2184" s="57">
        <f t="shared" si="827"/>
        <v>0</v>
      </c>
      <c r="S2184" s="57">
        <f t="shared" si="828"/>
        <v>0</v>
      </c>
      <c r="T2184" s="57">
        <f t="shared" si="829"/>
        <v>0</v>
      </c>
      <c r="U2184" s="57">
        <f t="shared" si="830"/>
        <v>0</v>
      </c>
      <c r="V2184" s="58">
        <f t="shared" si="831"/>
        <v>0</v>
      </c>
      <c r="W2184" s="58">
        <f t="shared" si="832"/>
        <v>0</v>
      </c>
      <c r="X2184" s="58">
        <f t="shared" si="833"/>
        <v>0</v>
      </c>
      <c r="Y2184" s="58">
        <f t="shared" si="834"/>
        <v>0</v>
      </c>
      <c r="Z2184">
        <f t="shared" si="818"/>
        <v>89592</v>
      </c>
    </row>
    <row r="2185" spans="1:26" x14ac:dyDescent="0.3">
      <c r="A2185" s="56" t="str">
        <f t="shared" si="820"/>
        <v>OUT TIME</v>
      </c>
      <c r="B2185" s="56" t="str">
        <f t="shared" si="837"/>
        <v>ultimo</v>
      </c>
      <c r="C2185" s="55">
        <f t="shared" si="836"/>
        <v>11</v>
      </c>
      <c r="D2185" t="str">
        <f t="shared" si="836"/>
        <v>Comarca Emberá Wounaán</v>
      </c>
      <c r="E2185" s="23">
        <f t="shared" si="821"/>
        <v>44152</v>
      </c>
      <c r="F2185" s="54">
        <f t="shared" si="822"/>
        <v>168</v>
      </c>
      <c r="G2185" cm="1">
        <f t="array" ref="G2185">+INDEX('Casos ACUM Prov'!$CK$3:$OM$16,'TODO PROVINCIA'!C2185+1,'TODO PROVINCIA'!F2185)</f>
        <v>0</v>
      </c>
      <c r="H2185">
        <f t="shared" si="814"/>
        <v>0</v>
      </c>
      <c r="I2185" cm="1">
        <f t="array" ref="I2185">+INDEX('Muertes-PROV'!$C$3:$GE$16,$C2185+1,$F2185)</f>
        <v>0</v>
      </c>
      <c r="J2185">
        <f t="shared" si="815"/>
        <v>0</v>
      </c>
      <c r="K2185" cm="1">
        <f t="array" ref="K2185">+INDEX('rECUPERA-prov'!$C$3:$LA$16,$C2185+1,$F2185)</f>
        <v>0</v>
      </c>
      <c r="L2185">
        <f t="shared" si="816"/>
        <v>0</v>
      </c>
      <c r="M2185">
        <f t="shared" si="823"/>
        <v>0</v>
      </c>
      <c r="N2185">
        <f t="shared" si="817"/>
        <v>0</v>
      </c>
      <c r="O2185" s="57">
        <f t="shared" si="824"/>
        <v>0</v>
      </c>
      <c r="P2185" s="57">
        <f t="shared" si="825"/>
        <v>0</v>
      </c>
      <c r="Q2185" s="57">
        <f t="shared" si="826"/>
        <v>0</v>
      </c>
      <c r="R2185" s="57">
        <f t="shared" si="827"/>
        <v>0</v>
      </c>
      <c r="S2185" s="57">
        <f t="shared" si="828"/>
        <v>0</v>
      </c>
      <c r="T2185" s="57">
        <f t="shared" si="829"/>
        <v>0</v>
      </c>
      <c r="U2185" s="57">
        <f t="shared" si="830"/>
        <v>0</v>
      </c>
      <c r="V2185" s="58">
        <f t="shared" si="831"/>
        <v>0</v>
      </c>
      <c r="W2185" s="58">
        <f t="shared" si="832"/>
        <v>0</v>
      </c>
      <c r="X2185" s="58">
        <f t="shared" si="833"/>
        <v>0</v>
      </c>
      <c r="Y2185" s="58">
        <f t="shared" si="834"/>
        <v>0</v>
      </c>
      <c r="Z2185">
        <f t="shared" si="818"/>
        <v>1249032</v>
      </c>
    </row>
    <row r="2186" spans="1:26" x14ac:dyDescent="0.3">
      <c r="A2186" s="56" t="str">
        <f t="shared" si="820"/>
        <v>OUT TIME</v>
      </c>
      <c r="B2186" s="56" t="str">
        <f t="shared" si="837"/>
        <v>ultimo</v>
      </c>
      <c r="C2186" s="55">
        <f t="shared" si="836"/>
        <v>12</v>
      </c>
      <c r="D2186" t="str">
        <f t="shared" si="836"/>
        <v>Comarca Ngäbe Buglé</v>
      </c>
      <c r="E2186" s="23">
        <f t="shared" si="821"/>
        <v>44152</v>
      </c>
      <c r="F2186" s="54">
        <f t="shared" si="822"/>
        <v>168</v>
      </c>
      <c r="G2186" cm="1">
        <f t="array" ref="G2186">+INDEX('Casos ACUM Prov'!$CK$3:$OM$16,'TODO PROVINCIA'!C2186+1,'TODO PROVINCIA'!F2186)</f>
        <v>0</v>
      </c>
      <c r="H2186">
        <f t="shared" si="814"/>
        <v>0</v>
      </c>
      <c r="I2186" cm="1">
        <f t="array" ref="I2186">+INDEX('Muertes-PROV'!$C$3:$GE$16,$C2186+1,$F2186)</f>
        <v>0</v>
      </c>
      <c r="J2186">
        <f t="shared" si="815"/>
        <v>0</v>
      </c>
      <c r="K2186" cm="1">
        <f t="array" ref="K2186">+INDEX('rECUPERA-prov'!$C$3:$LA$16,$C2186+1,$F2186)</f>
        <v>0</v>
      </c>
      <c r="L2186">
        <f t="shared" si="816"/>
        <v>0</v>
      </c>
      <c r="M2186">
        <f t="shared" si="823"/>
        <v>0</v>
      </c>
      <c r="N2186">
        <f t="shared" si="817"/>
        <v>0</v>
      </c>
      <c r="O2186" s="57">
        <f t="shared" si="824"/>
        <v>0</v>
      </c>
      <c r="P2186" s="57">
        <f t="shared" si="825"/>
        <v>0</v>
      </c>
      <c r="Q2186" s="57">
        <f t="shared" si="826"/>
        <v>0</v>
      </c>
      <c r="R2186" s="57">
        <f t="shared" si="827"/>
        <v>0</v>
      </c>
      <c r="S2186" s="57">
        <f t="shared" si="828"/>
        <v>0</v>
      </c>
      <c r="T2186" s="57">
        <f t="shared" si="829"/>
        <v>0</v>
      </c>
      <c r="U2186" s="57">
        <f t="shared" si="830"/>
        <v>0</v>
      </c>
      <c r="V2186" s="58">
        <f t="shared" si="831"/>
        <v>0</v>
      </c>
      <c r="W2186" s="58">
        <f t="shared" si="832"/>
        <v>0</v>
      </c>
      <c r="X2186" s="58">
        <f t="shared" si="833"/>
        <v>0</v>
      </c>
      <c r="Y2186" s="58">
        <f t="shared" si="834"/>
        <v>0</v>
      </c>
      <c r="Z2186">
        <f t="shared" si="818"/>
        <v>464038</v>
      </c>
    </row>
    <row r="2187" spans="1:26" x14ac:dyDescent="0.3">
      <c r="A2187" s="56" t="str">
        <f t="shared" si="820"/>
        <v>OUT TIME</v>
      </c>
      <c r="B2187" s="56" t="str">
        <f t="shared" si="837"/>
        <v>ultimo</v>
      </c>
      <c r="C2187" s="55">
        <f t="shared" si="836"/>
        <v>13</v>
      </c>
      <c r="D2187" t="str">
        <f t="shared" si="836"/>
        <v>Panamá Oeste</v>
      </c>
      <c r="E2187" s="23">
        <f t="shared" si="821"/>
        <v>44152</v>
      </c>
      <c r="F2187" s="54">
        <f t="shared" si="822"/>
        <v>168</v>
      </c>
      <c r="G2187" cm="1">
        <f t="array" ref="G2187">+INDEX('Casos ACUM Prov'!$CK$3:$OM$16,'TODO PROVINCIA'!C2187+1,'TODO PROVINCIA'!F2187)</f>
        <v>0</v>
      </c>
      <c r="H2187">
        <f t="shared" si="814"/>
        <v>0</v>
      </c>
      <c r="I2187" cm="1">
        <f t="array" ref="I2187">+INDEX('Muertes-PROV'!$C$3:$GE$16,$C2187+1,$F2187)</f>
        <v>0</v>
      </c>
      <c r="J2187">
        <f t="shared" si="815"/>
        <v>0</v>
      </c>
      <c r="K2187" cm="1">
        <f t="array" ref="K2187">+INDEX('rECUPERA-prov'!$C$3:$LA$16,$C2187+1,$F2187)</f>
        <v>0</v>
      </c>
      <c r="L2187">
        <f t="shared" si="816"/>
        <v>0</v>
      </c>
      <c r="M2187">
        <f t="shared" si="823"/>
        <v>0</v>
      </c>
      <c r="N2187">
        <f t="shared" si="817"/>
        <v>0</v>
      </c>
      <c r="O2187" s="57">
        <f t="shared" si="824"/>
        <v>0</v>
      </c>
      <c r="P2187" s="57">
        <f t="shared" si="825"/>
        <v>0</v>
      </c>
      <c r="Q2187" s="57">
        <f t="shared" si="826"/>
        <v>0</v>
      </c>
      <c r="R2187" s="57">
        <f t="shared" si="827"/>
        <v>0</v>
      </c>
      <c r="S2187" s="57">
        <f t="shared" si="828"/>
        <v>0</v>
      </c>
      <c r="T2187" s="57">
        <f t="shared" si="829"/>
        <v>0</v>
      </c>
      <c r="U2187" s="57">
        <f t="shared" si="830"/>
        <v>0</v>
      </c>
      <c r="V2187" s="58">
        <f t="shared" si="831"/>
        <v>0</v>
      </c>
      <c r="W2187" s="58">
        <f t="shared" si="832"/>
        <v>0</v>
      </c>
      <c r="X2187" s="58">
        <f t="shared" si="833"/>
        <v>0</v>
      </c>
      <c r="Y2187" s="58">
        <f t="shared" si="834"/>
        <v>0</v>
      </c>
      <c r="Z2187">
        <f t="shared" si="818"/>
        <v>226991</v>
      </c>
    </row>
    <row r="2188" spans="1:26" x14ac:dyDescent="0.3">
      <c r="A2188" s="56" t="str">
        <f t="shared" si="820"/>
        <v>OUT TIME</v>
      </c>
      <c r="B2188" s="56" t="str">
        <f t="shared" si="837"/>
        <v>ultimo</v>
      </c>
      <c r="C2188" s="55">
        <f t="shared" ref="C2188:D2203" si="838">+C2175</f>
        <v>1</v>
      </c>
      <c r="D2188" t="str">
        <f t="shared" si="838"/>
        <v>Bocas del Toro</v>
      </c>
      <c r="E2188" s="23">
        <f t="shared" si="821"/>
        <v>44153</v>
      </c>
      <c r="F2188" s="54">
        <f t="shared" si="822"/>
        <v>169</v>
      </c>
      <c r="G2188" cm="1">
        <f t="array" ref="G2188">+INDEX('Casos ACUM Prov'!$CK$3:$OM$16,'TODO PROVINCIA'!C2188+1,'TODO PROVINCIA'!F2188)</f>
        <v>0</v>
      </c>
      <c r="H2188">
        <f t="shared" si="814"/>
        <v>0</v>
      </c>
      <c r="I2188" cm="1">
        <f t="array" ref="I2188">+INDEX('Muertes-PROV'!$C$3:$GE$16,$C2188+1,$F2188)</f>
        <v>0</v>
      </c>
      <c r="J2188">
        <f t="shared" si="815"/>
        <v>0</v>
      </c>
      <c r="K2188" cm="1">
        <f t="array" ref="K2188">+INDEX('rECUPERA-prov'!$C$3:$LA$16,$C2188+1,$F2188)</f>
        <v>0</v>
      </c>
      <c r="L2188">
        <f t="shared" si="816"/>
        <v>0</v>
      </c>
      <c r="M2188">
        <f t="shared" si="823"/>
        <v>0</v>
      </c>
      <c r="N2188">
        <f t="shared" si="817"/>
        <v>0</v>
      </c>
      <c r="O2188" s="57">
        <f t="shared" si="824"/>
        <v>0</v>
      </c>
      <c r="P2188" s="57">
        <f t="shared" si="825"/>
        <v>0</v>
      </c>
      <c r="Q2188" s="57">
        <f t="shared" si="826"/>
        <v>0</v>
      </c>
      <c r="R2188" s="57">
        <f t="shared" si="827"/>
        <v>0</v>
      </c>
      <c r="S2188" s="57">
        <f t="shared" si="828"/>
        <v>0</v>
      </c>
      <c r="T2188" s="57">
        <f t="shared" si="829"/>
        <v>0</v>
      </c>
      <c r="U2188" s="57">
        <f t="shared" si="830"/>
        <v>0</v>
      </c>
      <c r="V2188" s="58">
        <f t="shared" si="831"/>
        <v>0</v>
      </c>
      <c r="W2188" s="58">
        <f t="shared" si="832"/>
        <v>0</v>
      </c>
      <c r="X2188" s="58">
        <f t="shared" si="833"/>
        <v>0</v>
      </c>
      <c r="Y2188" s="58">
        <f t="shared" si="834"/>
        <v>0</v>
      </c>
      <c r="Z2188">
        <f t="shared" si="818"/>
        <v>125461</v>
      </c>
    </row>
    <row r="2189" spans="1:26" x14ac:dyDescent="0.3">
      <c r="A2189" s="56" t="str">
        <f t="shared" si="820"/>
        <v>OUT TIME</v>
      </c>
      <c r="B2189" s="56" t="str">
        <f t="shared" si="837"/>
        <v>ultimo</v>
      </c>
      <c r="C2189" s="55">
        <f t="shared" si="838"/>
        <v>2</v>
      </c>
      <c r="D2189" t="str">
        <f t="shared" si="838"/>
        <v>Coclé</v>
      </c>
      <c r="E2189" s="23">
        <f t="shared" si="821"/>
        <v>44153</v>
      </c>
      <c r="F2189" s="54">
        <f t="shared" si="822"/>
        <v>169</v>
      </c>
      <c r="G2189" cm="1">
        <f t="array" ref="G2189">+INDEX('Casos ACUM Prov'!$CK$3:$OM$16,'TODO PROVINCIA'!C2189+1,'TODO PROVINCIA'!F2189)</f>
        <v>0</v>
      </c>
      <c r="H2189">
        <f t="shared" si="814"/>
        <v>0</v>
      </c>
      <c r="I2189" cm="1">
        <f t="array" ref="I2189">+INDEX('Muertes-PROV'!$C$3:$GE$16,$C2189+1,$F2189)</f>
        <v>0</v>
      </c>
      <c r="J2189">
        <f t="shared" si="815"/>
        <v>0</v>
      </c>
      <c r="K2189" cm="1">
        <f t="array" ref="K2189">+INDEX('rECUPERA-prov'!$C$3:$LA$16,$C2189+1,$F2189)</f>
        <v>0</v>
      </c>
      <c r="L2189">
        <f t="shared" si="816"/>
        <v>0</v>
      </c>
      <c r="M2189">
        <f t="shared" si="823"/>
        <v>0</v>
      </c>
      <c r="N2189">
        <f t="shared" si="817"/>
        <v>0</v>
      </c>
      <c r="O2189" s="57">
        <f t="shared" si="824"/>
        <v>0</v>
      </c>
      <c r="P2189" s="57">
        <f t="shared" si="825"/>
        <v>0</v>
      </c>
      <c r="Q2189" s="57">
        <f t="shared" si="826"/>
        <v>0</v>
      </c>
      <c r="R2189" s="57">
        <f t="shared" si="827"/>
        <v>0</v>
      </c>
      <c r="S2189" s="57">
        <f t="shared" si="828"/>
        <v>0</v>
      </c>
      <c r="T2189" s="57">
        <f t="shared" si="829"/>
        <v>0</v>
      </c>
      <c r="U2189" s="57">
        <f t="shared" si="830"/>
        <v>0</v>
      </c>
      <c r="V2189" s="58">
        <f t="shared" si="831"/>
        <v>0</v>
      </c>
      <c r="W2189" s="58">
        <f t="shared" si="832"/>
        <v>0</v>
      </c>
      <c r="X2189" s="58">
        <f t="shared" si="833"/>
        <v>0</v>
      </c>
      <c r="Y2189" s="58">
        <f t="shared" si="834"/>
        <v>0</v>
      </c>
      <c r="Z2189">
        <f t="shared" si="818"/>
        <v>416873</v>
      </c>
    </row>
    <row r="2190" spans="1:26" x14ac:dyDescent="0.3">
      <c r="A2190" s="56" t="str">
        <f t="shared" si="820"/>
        <v>OUT TIME</v>
      </c>
      <c r="B2190" s="56" t="str">
        <f t="shared" si="837"/>
        <v>ultimo</v>
      </c>
      <c r="C2190" s="55">
        <f t="shared" si="838"/>
        <v>3</v>
      </c>
      <c r="D2190" t="str">
        <f t="shared" si="838"/>
        <v>Colón</v>
      </c>
      <c r="E2190" s="23">
        <f t="shared" si="821"/>
        <v>44153</v>
      </c>
      <c r="F2190" s="54">
        <f t="shared" si="822"/>
        <v>169</v>
      </c>
      <c r="G2190" cm="1">
        <f t="array" ref="G2190">+INDEX('Casos ACUM Prov'!$CK$3:$OM$16,'TODO PROVINCIA'!C2190+1,'TODO PROVINCIA'!F2190)</f>
        <v>0</v>
      </c>
      <c r="H2190">
        <f t="shared" si="814"/>
        <v>0</v>
      </c>
      <c r="I2190" cm="1">
        <f t="array" ref="I2190">+INDEX('Muertes-PROV'!$C$3:$GE$16,$C2190+1,$F2190)</f>
        <v>0</v>
      </c>
      <c r="J2190">
        <f t="shared" si="815"/>
        <v>0</v>
      </c>
      <c r="K2190" cm="1">
        <f t="array" ref="K2190">+INDEX('rECUPERA-prov'!$C$3:$LA$16,$C2190+1,$F2190)</f>
        <v>0</v>
      </c>
      <c r="L2190">
        <f t="shared" si="816"/>
        <v>0</v>
      </c>
      <c r="M2190">
        <f t="shared" si="823"/>
        <v>0</v>
      </c>
      <c r="N2190">
        <f t="shared" si="817"/>
        <v>0</v>
      </c>
      <c r="O2190" s="57">
        <f t="shared" si="824"/>
        <v>0</v>
      </c>
      <c r="P2190" s="57">
        <f t="shared" si="825"/>
        <v>0</v>
      </c>
      <c r="Q2190" s="57">
        <f t="shared" si="826"/>
        <v>0</v>
      </c>
      <c r="R2190" s="57">
        <f t="shared" si="827"/>
        <v>0</v>
      </c>
      <c r="S2190" s="57">
        <f t="shared" si="828"/>
        <v>0</v>
      </c>
      <c r="T2190" s="57">
        <f t="shared" si="829"/>
        <v>0</v>
      </c>
      <c r="U2190" s="57">
        <f t="shared" si="830"/>
        <v>0</v>
      </c>
      <c r="V2190" s="58">
        <f t="shared" si="831"/>
        <v>0</v>
      </c>
      <c r="W2190" s="58">
        <f t="shared" si="832"/>
        <v>0</v>
      </c>
      <c r="X2190" s="58">
        <f t="shared" si="833"/>
        <v>0</v>
      </c>
      <c r="Y2190" s="58">
        <f t="shared" si="834"/>
        <v>0</v>
      </c>
      <c r="Z2190">
        <f t="shared" si="818"/>
        <v>233708</v>
      </c>
    </row>
    <row r="2191" spans="1:26" x14ac:dyDescent="0.3">
      <c r="A2191" s="56" t="str">
        <f t="shared" si="820"/>
        <v>OUT TIME</v>
      </c>
      <c r="B2191" s="56" t="str">
        <f t="shared" si="837"/>
        <v>ultimo</v>
      </c>
      <c r="C2191" s="55">
        <f t="shared" si="838"/>
        <v>4</v>
      </c>
      <c r="D2191" t="str">
        <f t="shared" si="838"/>
        <v>Chiriquí</v>
      </c>
      <c r="E2191" s="23">
        <f t="shared" si="821"/>
        <v>44153</v>
      </c>
      <c r="F2191" s="54">
        <f t="shared" si="822"/>
        <v>169</v>
      </c>
      <c r="G2191" cm="1">
        <f t="array" ref="G2191">+INDEX('Casos ACUM Prov'!$CK$3:$OM$16,'TODO PROVINCIA'!C2191+1,'TODO PROVINCIA'!F2191)</f>
        <v>0</v>
      </c>
      <c r="H2191">
        <f t="shared" si="814"/>
        <v>0</v>
      </c>
      <c r="I2191" cm="1">
        <f t="array" ref="I2191">+INDEX('Muertes-PROV'!$C$3:$GE$16,$C2191+1,$F2191)</f>
        <v>0</v>
      </c>
      <c r="J2191">
        <f t="shared" si="815"/>
        <v>0</v>
      </c>
      <c r="K2191" cm="1">
        <f t="array" ref="K2191">+INDEX('rECUPERA-prov'!$C$3:$LA$16,$C2191+1,$F2191)</f>
        <v>0</v>
      </c>
      <c r="L2191">
        <f t="shared" si="816"/>
        <v>0</v>
      </c>
      <c r="M2191">
        <f t="shared" si="823"/>
        <v>0</v>
      </c>
      <c r="N2191">
        <f t="shared" si="817"/>
        <v>0</v>
      </c>
      <c r="O2191" s="57">
        <f t="shared" si="824"/>
        <v>0</v>
      </c>
      <c r="P2191" s="57">
        <f t="shared" si="825"/>
        <v>0</v>
      </c>
      <c r="Q2191" s="57">
        <f t="shared" si="826"/>
        <v>0</v>
      </c>
      <c r="R2191" s="57">
        <f t="shared" si="827"/>
        <v>0</v>
      </c>
      <c r="S2191" s="57">
        <f t="shared" si="828"/>
        <v>0</v>
      </c>
      <c r="T2191" s="57">
        <f t="shared" si="829"/>
        <v>0</v>
      </c>
      <c r="U2191" s="57">
        <f t="shared" si="830"/>
        <v>0</v>
      </c>
      <c r="V2191" s="58">
        <f t="shared" si="831"/>
        <v>0</v>
      </c>
      <c r="W2191" s="58">
        <f t="shared" si="832"/>
        <v>0</v>
      </c>
      <c r="X2191" s="58">
        <f t="shared" si="833"/>
        <v>0</v>
      </c>
      <c r="Y2191" s="58">
        <f t="shared" si="834"/>
        <v>0</v>
      </c>
      <c r="Z2191">
        <f t="shared" si="818"/>
        <v>241928</v>
      </c>
    </row>
    <row r="2192" spans="1:26" x14ac:dyDescent="0.3">
      <c r="A2192" s="56" t="str">
        <f t="shared" si="820"/>
        <v>OUT TIME</v>
      </c>
      <c r="B2192" s="56" t="str">
        <f t="shared" si="837"/>
        <v>ultimo</v>
      </c>
      <c r="C2192" s="55">
        <f t="shared" si="838"/>
        <v>5</v>
      </c>
      <c r="D2192" t="str">
        <f t="shared" si="838"/>
        <v>Darién</v>
      </c>
      <c r="E2192" s="23">
        <f t="shared" si="821"/>
        <v>44153</v>
      </c>
      <c r="F2192" s="54">
        <f t="shared" si="822"/>
        <v>169</v>
      </c>
      <c r="G2192" cm="1">
        <f t="array" ref="G2192">+INDEX('Casos ACUM Prov'!$CK$3:$OM$16,'TODO PROVINCIA'!C2192+1,'TODO PROVINCIA'!F2192)</f>
        <v>0</v>
      </c>
      <c r="H2192">
        <f t="shared" si="814"/>
        <v>0</v>
      </c>
      <c r="I2192" cm="1">
        <f t="array" ref="I2192">+INDEX('Muertes-PROV'!$C$3:$GE$16,$C2192+1,$F2192)</f>
        <v>0</v>
      </c>
      <c r="J2192">
        <f t="shared" si="815"/>
        <v>0</v>
      </c>
      <c r="K2192" cm="1">
        <f t="array" ref="K2192">+INDEX('rECUPERA-prov'!$C$3:$LA$16,$C2192+1,$F2192)</f>
        <v>0</v>
      </c>
      <c r="L2192">
        <f t="shared" si="816"/>
        <v>0</v>
      </c>
      <c r="M2192">
        <f t="shared" si="823"/>
        <v>0</v>
      </c>
      <c r="N2192">
        <f t="shared" si="817"/>
        <v>0</v>
      </c>
      <c r="O2192" s="57">
        <f t="shared" si="824"/>
        <v>0</v>
      </c>
      <c r="P2192" s="57">
        <f t="shared" si="825"/>
        <v>0</v>
      </c>
      <c r="Q2192" s="57">
        <f t="shared" si="826"/>
        <v>0</v>
      </c>
      <c r="R2192" s="57">
        <f t="shared" si="827"/>
        <v>0</v>
      </c>
      <c r="S2192" s="57">
        <f t="shared" si="828"/>
        <v>0</v>
      </c>
      <c r="T2192" s="57">
        <f t="shared" si="829"/>
        <v>0</v>
      </c>
      <c r="U2192" s="57">
        <f t="shared" si="830"/>
        <v>0</v>
      </c>
      <c r="V2192" s="58">
        <f t="shared" si="831"/>
        <v>0</v>
      </c>
      <c r="W2192" s="58">
        <f t="shared" si="832"/>
        <v>0</v>
      </c>
      <c r="X2192" s="58">
        <f t="shared" si="833"/>
        <v>0</v>
      </c>
      <c r="Y2192" s="58">
        <f t="shared" si="834"/>
        <v>0</v>
      </c>
      <c r="Z2192">
        <f t="shared" si="818"/>
        <v>10001</v>
      </c>
    </row>
    <row r="2193" spans="1:26" x14ac:dyDescent="0.3">
      <c r="A2193" s="56" t="str">
        <f t="shared" si="820"/>
        <v>OUT TIME</v>
      </c>
      <c r="B2193" s="56" t="str">
        <f t="shared" si="837"/>
        <v>ultimo</v>
      </c>
      <c r="C2193" s="55">
        <f t="shared" si="838"/>
        <v>6</v>
      </c>
      <c r="D2193" t="str">
        <f t="shared" si="838"/>
        <v>Herrera</v>
      </c>
      <c r="E2193" s="23">
        <f t="shared" si="821"/>
        <v>44153</v>
      </c>
      <c r="F2193" s="54">
        <f t="shared" si="822"/>
        <v>169</v>
      </c>
      <c r="G2193" cm="1">
        <f t="array" ref="G2193">+INDEX('Casos ACUM Prov'!$CK$3:$OM$16,'TODO PROVINCIA'!C2193+1,'TODO PROVINCIA'!F2193)</f>
        <v>0</v>
      </c>
      <c r="H2193">
        <f t="shared" ref="H2193:H2256" si="839">+G2193-G2180</f>
        <v>0</v>
      </c>
      <c r="I2193" cm="1">
        <f t="array" ref="I2193">+INDEX('Muertes-PROV'!$C$3:$GE$16,$C2193+1,$F2193)</f>
        <v>0</v>
      </c>
      <c r="J2193">
        <f t="shared" ref="J2193:J2256" si="840">+I2193-I2180</f>
        <v>0</v>
      </c>
      <c r="K2193" cm="1">
        <f t="array" ref="K2193">+INDEX('rECUPERA-prov'!$C$3:$LA$16,$C2193+1,$F2193)</f>
        <v>0</v>
      </c>
      <c r="L2193">
        <f t="shared" ref="L2193:L2256" si="841">+K2193-K2180</f>
        <v>0</v>
      </c>
      <c r="M2193">
        <f t="shared" si="823"/>
        <v>0</v>
      </c>
      <c r="N2193">
        <f t="shared" ref="N2193:N2256" si="842">+M2193-M2180</f>
        <v>0</v>
      </c>
      <c r="O2193" s="57">
        <f t="shared" si="824"/>
        <v>0</v>
      </c>
      <c r="P2193" s="57">
        <f t="shared" si="825"/>
        <v>0</v>
      </c>
      <c r="Q2193" s="57">
        <f t="shared" si="826"/>
        <v>0</v>
      </c>
      <c r="R2193" s="57">
        <f t="shared" si="827"/>
        <v>0</v>
      </c>
      <c r="S2193" s="57">
        <f t="shared" si="828"/>
        <v>0</v>
      </c>
      <c r="T2193" s="57">
        <f t="shared" si="829"/>
        <v>0</v>
      </c>
      <c r="U2193" s="57">
        <f t="shared" si="830"/>
        <v>0</v>
      </c>
      <c r="V2193" s="58">
        <f t="shared" si="831"/>
        <v>0</v>
      </c>
      <c r="W2193" s="58">
        <f t="shared" si="832"/>
        <v>0</v>
      </c>
      <c r="X2193" s="58">
        <f t="shared" si="833"/>
        <v>0</v>
      </c>
      <c r="Y2193" s="58">
        <f t="shared" si="834"/>
        <v>0</v>
      </c>
      <c r="Z2193">
        <f t="shared" ref="Z2193:Z2256" si="843">+Z2180</f>
        <v>33109</v>
      </c>
    </row>
    <row r="2194" spans="1:26" x14ac:dyDescent="0.3">
      <c r="A2194" s="56" t="str">
        <f t="shared" si="820"/>
        <v>OUT TIME</v>
      </c>
      <c r="B2194" s="56" t="str">
        <f t="shared" si="837"/>
        <v>ultimo</v>
      </c>
      <c r="C2194" s="55">
        <f t="shared" si="838"/>
        <v>7</v>
      </c>
      <c r="D2194" t="str">
        <f t="shared" si="838"/>
        <v>Los Santos</v>
      </c>
      <c r="E2194" s="23">
        <f t="shared" si="821"/>
        <v>44153</v>
      </c>
      <c r="F2194" s="54">
        <f t="shared" si="822"/>
        <v>169</v>
      </c>
      <c r="G2194" cm="1">
        <f t="array" ref="G2194">+INDEX('Casos ACUM Prov'!$CK$3:$OM$16,'TODO PROVINCIA'!C2194+1,'TODO PROVINCIA'!F2194)</f>
        <v>0</v>
      </c>
      <c r="H2194">
        <f t="shared" si="839"/>
        <v>0</v>
      </c>
      <c r="I2194" cm="1">
        <f t="array" ref="I2194">+INDEX('Muertes-PROV'!$C$3:$GE$16,$C2194+1,$F2194)</f>
        <v>0</v>
      </c>
      <c r="J2194">
        <f t="shared" si="840"/>
        <v>0</v>
      </c>
      <c r="K2194" cm="1">
        <f t="array" ref="K2194">+INDEX('rECUPERA-prov'!$C$3:$LA$16,$C2194+1,$F2194)</f>
        <v>0</v>
      </c>
      <c r="L2194">
        <f t="shared" si="841"/>
        <v>0</v>
      </c>
      <c r="M2194">
        <f t="shared" si="823"/>
        <v>0</v>
      </c>
      <c r="N2194">
        <f t="shared" si="842"/>
        <v>0</v>
      </c>
      <c r="O2194" s="57">
        <f t="shared" si="824"/>
        <v>0</v>
      </c>
      <c r="P2194" s="57">
        <f t="shared" si="825"/>
        <v>0</v>
      </c>
      <c r="Q2194" s="57">
        <f t="shared" si="826"/>
        <v>0</v>
      </c>
      <c r="R2194" s="57">
        <f t="shared" si="827"/>
        <v>0</v>
      </c>
      <c r="S2194" s="57">
        <f t="shared" si="828"/>
        <v>0</v>
      </c>
      <c r="T2194" s="57">
        <f t="shared" si="829"/>
        <v>0</v>
      </c>
      <c r="U2194" s="57">
        <f t="shared" si="830"/>
        <v>0</v>
      </c>
      <c r="V2194" s="58">
        <f t="shared" si="831"/>
        <v>0</v>
      </c>
      <c r="W2194" s="58">
        <f t="shared" si="832"/>
        <v>0</v>
      </c>
      <c r="X2194" s="58">
        <f t="shared" si="833"/>
        <v>0</v>
      </c>
      <c r="Y2194" s="58">
        <f t="shared" si="834"/>
        <v>0</v>
      </c>
      <c r="Z2194">
        <f t="shared" si="843"/>
        <v>156747</v>
      </c>
    </row>
    <row r="2195" spans="1:26" x14ac:dyDescent="0.3">
      <c r="A2195" s="56" t="str">
        <f t="shared" si="820"/>
        <v>OUT TIME</v>
      </c>
      <c r="B2195" s="56" t="str">
        <f t="shared" si="837"/>
        <v>ultimo</v>
      </c>
      <c r="C2195" s="55">
        <f t="shared" si="838"/>
        <v>8</v>
      </c>
      <c r="D2195" t="str">
        <f t="shared" si="838"/>
        <v>Panamá</v>
      </c>
      <c r="E2195" s="23">
        <f t="shared" si="821"/>
        <v>44153</v>
      </c>
      <c r="F2195" s="54">
        <f t="shared" si="822"/>
        <v>169</v>
      </c>
      <c r="G2195" cm="1">
        <f t="array" ref="G2195">+INDEX('Casos ACUM Prov'!$CK$3:$OM$16,'TODO PROVINCIA'!C2195+1,'TODO PROVINCIA'!F2195)</f>
        <v>0</v>
      </c>
      <c r="H2195">
        <f t="shared" si="839"/>
        <v>0</v>
      </c>
      <c r="I2195" cm="1">
        <f t="array" ref="I2195">+INDEX('Muertes-PROV'!$C$3:$GE$16,$C2195+1,$F2195)</f>
        <v>0</v>
      </c>
      <c r="J2195">
        <f t="shared" si="840"/>
        <v>0</v>
      </c>
      <c r="K2195" cm="1">
        <f t="array" ref="K2195">+INDEX('rECUPERA-prov'!$C$3:$LA$16,$C2195+1,$F2195)</f>
        <v>0</v>
      </c>
      <c r="L2195">
        <f t="shared" si="841"/>
        <v>0</v>
      </c>
      <c r="M2195">
        <f t="shared" si="823"/>
        <v>0</v>
      </c>
      <c r="N2195">
        <f t="shared" si="842"/>
        <v>0</v>
      </c>
      <c r="O2195" s="57">
        <f t="shared" si="824"/>
        <v>0</v>
      </c>
      <c r="P2195" s="57">
        <f t="shared" si="825"/>
        <v>0</v>
      </c>
      <c r="Q2195" s="57">
        <f t="shared" si="826"/>
        <v>0</v>
      </c>
      <c r="R2195" s="57">
        <f t="shared" si="827"/>
        <v>0</v>
      </c>
      <c r="S2195" s="57">
        <f t="shared" si="828"/>
        <v>0</v>
      </c>
      <c r="T2195" s="57">
        <f t="shared" si="829"/>
        <v>0</v>
      </c>
      <c r="U2195" s="57">
        <f t="shared" si="830"/>
        <v>0</v>
      </c>
      <c r="V2195" s="58">
        <f t="shared" si="831"/>
        <v>0</v>
      </c>
      <c r="W2195" s="58">
        <f t="shared" si="832"/>
        <v>0</v>
      </c>
      <c r="X2195" s="58">
        <f t="shared" si="833"/>
        <v>0</v>
      </c>
      <c r="Y2195" s="58">
        <f t="shared" si="834"/>
        <v>0</v>
      </c>
      <c r="Z2195">
        <f t="shared" si="843"/>
        <v>109955</v>
      </c>
    </row>
    <row r="2196" spans="1:26" x14ac:dyDescent="0.3">
      <c r="A2196" s="56" t="str">
        <f t="shared" si="820"/>
        <v>OUT TIME</v>
      </c>
      <c r="B2196" s="56" t="str">
        <f t="shared" si="837"/>
        <v>ultimo</v>
      </c>
      <c r="C2196" s="55">
        <f t="shared" si="838"/>
        <v>9</v>
      </c>
      <c r="D2196" t="str">
        <f t="shared" si="838"/>
        <v>Veraguas</v>
      </c>
      <c r="E2196" s="23">
        <f t="shared" si="821"/>
        <v>44153</v>
      </c>
      <c r="F2196" s="54">
        <f t="shared" si="822"/>
        <v>169</v>
      </c>
      <c r="G2196" cm="1">
        <f t="array" ref="G2196">+INDEX('Casos ACUM Prov'!$CK$3:$OM$16,'TODO PROVINCIA'!C2196+1,'TODO PROVINCIA'!F2196)</f>
        <v>0</v>
      </c>
      <c r="H2196">
        <f t="shared" si="839"/>
        <v>0</v>
      </c>
      <c r="I2196" cm="1">
        <f t="array" ref="I2196">+INDEX('Muertes-PROV'!$C$3:$GE$16,$C2196+1,$F2196)</f>
        <v>0</v>
      </c>
      <c r="J2196">
        <f t="shared" si="840"/>
        <v>0</v>
      </c>
      <c r="K2196" cm="1">
        <f t="array" ref="K2196">+INDEX('rECUPERA-prov'!$C$3:$LA$16,$C2196+1,$F2196)</f>
        <v>0</v>
      </c>
      <c r="L2196">
        <f t="shared" si="841"/>
        <v>0</v>
      </c>
      <c r="M2196">
        <f t="shared" si="823"/>
        <v>0</v>
      </c>
      <c r="N2196">
        <f t="shared" si="842"/>
        <v>0</v>
      </c>
      <c r="O2196" s="57">
        <f t="shared" si="824"/>
        <v>0</v>
      </c>
      <c r="P2196" s="57">
        <f t="shared" si="825"/>
        <v>0</v>
      </c>
      <c r="Q2196" s="57">
        <f t="shared" si="826"/>
        <v>0</v>
      </c>
      <c r="R2196" s="57">
        <f t="shared" si="827"/>
        <v>0</v>
      </c>
      <c r="S2196" s="57">
        <f t="shared" si="828"/>
        <v>0</v>
      </c>
      <c r="T2196" s="57">
        <f t="shared" si="829"/>
        <v>0</v>
      </c>
      <c r="U2196" s="57">
        <f t="shared" si="830"/>
        <v>0</v>
      </c>
      <c r="V2196" s="58">
        <f t="shared" si="831"/>
        <v>0</v>
      </c>
      <c r="W2196" s="58">
        <f t="shared" si="832"/>
        <v>0</v>
      </c>
      <c r="X2196" s="58">
        <f t="shared" si="833"/>
        <v>0</v>
      </c>
      <c r="Y2196" s="58">
        <f t="shared" si="834"/>
        <v>0</v>
      </c>
      <c r="Z2196">
        <f t="shared" si="843"/>
        <v>109955</v>
      </c>
    </row>
    <row r="2197" spans="1:26" x14ac:dyDescent="0.3">
      <c r="A2197" s="56" t="str">
        <f t="shared" si="820"/>
        <v>OUT TIME</v>
      </c>
      <c r="B2197" s="56" t="str">
        <f t="shared" si="837"/>
        <v>ultimo</v>
      </c>
      <c r="C2197" s="55">
        <f t="shared" si="838"/>
        <v>10</v>
      </c>
      <c r="D2197" t="str">
        <f t="shared" si="838"/>
        <v>Comarca Kuna Yala</v>
      </c>
      <c r="E2197" s="23">
        <f t="shared" si="821"/>
        <v>44153</v>
      </c>
      <c r="F2197" s="54">
        <f t="shared" si="822"/>
        <v>169</v>
      </c>
      <c r="G2197" cm="1">
        <f t="array" ref="G2197">+INDEX('Casos ACUM Prov'!$CK$3:$OM$16,'TODO PROVINCIA'!C2197+1,'TODO PROVINCIA'!F2197)</f>
        <v>0</v>
      </c>
      <c r="H2197">
        <f t="shared" si="839"/>
        <v>0</v>
      </c>
      <c r="I2197" cm="1">
        <f t="array" ref="I2197">+INDEX('Muertes-PROV'!$C$3:$GE$16,$C2197+1,$F2197)</f>
        <v>0</v>
      </c>
      <c r="J2197">
        <f t="shared" si="840"/>
        <v>0</v>
      </c>
      <c r="K2197" cm="1">
        <f t="array" ref="K2197">+INDEX('rECUPERA-prov'!$C$3:$LA$16,$C2197+1,$F2197)</f>
        <v>0</v>
      </c>
      <c r="L2197">
        <f t="shared" si="841"/>
        <v>0</v>
      </c>
      <c r="M2197">
        <f t="shared" si="823"/>
        <v>0</v>
      </c>
      <c r="N2197">
        <f t="shared" si="842"/>
        <v>0</v>
      </c>
      <c r="O2197" s="57">
        <f t="shared" si="824"/>
        <v>0</v>
      </c>
      <c r="P2197" s="57">
        <f t="shared" si="825"/>
        <v>0</v>
      </c>
      <c r="Q2197" s="57">
        <f t="shared" si="826"/>
        <v>0</v>
      </c>
      <c r="R2197" s="57">
        <f t="shared" si="827"/>
        <v>0</v>
      </c>
      <c r="S2197" s="57">
        <f t="shared" si="828"/>
        <v>0</v>
      </c>
      <c r="T2197" s="57">
        <f t="shared" si="829"/>
        <v>0</v>
      </c>
      <c r="U2197" s="57">
        <f t="shared" si="830"/>
        <v>0</v>
      </c>
      <c r="V2197" s="58">
        <f t="shared" si="831"/>
        <v>0</v>
      </c>
      <c r="W2197" s="58">
        <f t="shared" si="832"/>
        <v>0</v>
      </c>
      <c r="X2197" s="58">
        <f t="shared" si="833"/>
        <v>0</v>
      </c>
      <c r="Y2197" s="58">
        <f t="shared" si="834"/>
        <v>0</v>
      </c>
      <c r="Z2197">
        <f t="shared" si="843"/>
        <v>89592</v>
      </c>
    </row>
    <row r="2198" spans="1:26" x14ac:dyDescent="0.3">
      <c r="A2198" s="56" t="str">
        <f t="shared" si="820"/>
        <v>OUT TIME</v>
      </c>
      <c r="B2198" s="56" t="str">
        <f t="shared" si="837"/>
        <v>ultimo</v>
      </c>
      <c r="C2198" s="55">
        <f t="shared" si="838"/>
        <v>11</v>
      </c>
      <c r="D2198" t="str">
        <f t="shared" si="838"/>
        <v>Comarca Emberá Wounaán</v>
      </c>
      <c r="E2198" s="23">
        <f t="shared" si="821"/>
        <v>44153</v>
      </c>
      <c r="F2198" s="54">
        <f t="shared" si="822"/>
        <v>169</v>
      </c>
      <c r="G2198" cm="1">
        <f t="array" ref="G2198">+INDEX('Casos ACUM Prov'!$CK$3:$OM$16,'TODO PROVINCIA'!C2198+1,'TODO PROVINCIA'!F2198)</f>
        <v>0</v>
      </c>
      <c r="H2198">
        <f t="shared" si="839"/>
        <v>0</v>
      </c>
      <c r="I2198" cm="1">
        <f t="array" ref="I2198">+INDEX('Muertes-PROV'!$C$3:$GE$16,$C2198+1,$F2198)</f>
        <v>0</v>
      </c>
      <c r="J2198">
        <f t="shared" si="840"/>
        <v>0</v>
      </c>
      <c r="K2198" cm="1">
        <f t="array" ref="K2198">+INDEX('rECUPERA-prov'!$C$3:$LA$16,$C2198+1,$F2198)</f>
        <v>0</v>
      </c>
      <c r="L2198">
        <f t="shared" si="841"/>
        <v>0</v>
      </c>
      <c r="M2198">
        <f t="shared" si="823"/>
        <v>0</v>
      </c>
      <c r="N2198">
        <f t="shared" si="842"/>
        <v>0</v>
      </c>
      <c r="O2198" s="57">
        <f t="shared" si="824"/>
        <v>0</v>
      </c>
      <c r="P2198" s="57">
        <f t="shared" si="825"/>
        <v>0</v>
      </c>
      <c r="Q2198" s="57">
        <f t="shared" si="826"/>
        <v>0</v>
      </c>
      <c r="R2198" s="57">
        <f t="shared" si="827"/>
        <v>0</v>
      </c>
      <c r="S2198" s="57">
        <f t="shared" si="828"/>
        <v>0</v>
      </c>
      <c r="T2198" s="57">
        <f t="shared" si="829"/>
        <v>0</v>
      </c>
      <c r="U2198" s="57">
        <f t="shared" si="830"/>
        <v>0</v>
      </c>
      <c r="V2198" s="58">
        <f t="shared" si="831"/>
        <v>0</v>
      </c>
      <c r="W2198" s="58">
        <f t="shared" si="832"/>
        <v>0</v>
      </c>
      <c r="X2198" s="58">
        <f t="shared" si="833"/>
        <v>0</v>
      </c>
      <c r="Y2198" s="58">
        <f t="shared" si="834"/>
        <v>0</v>
      </c>
      <c r="Z2198">
        <f t="shared" si="843"/>
        <v>1249032</v>
      </c>
    </row>
    <row r="2199" spans="1:26" x14ac:dyDescent="0.3">
      <c r="A2199" s="56" t="str">
        <f t="shared" si="820"/>
        <v>OUT TIME</v>
      </c>
      <c r="B2199" s="56" t="str">
        <f t="shared" si="837"/>
        <v>ultimo</v>
      </c>
      <c r="C2199" s="55">
        <f t="shared" si="838"/>
        <v>12</v>
      </c>
      <c r="D2199" t="str">
        <f t="shared" si="838"/>
        <v>Comarca Ngäbe Buglé</v>
      </c>
      <c r="E2199" s="23">
        <f t="shared" si="821"/>
        <v>44153</v>
      </c>
      <c r="F2199" s="54">
        <f t="shared" si="822"/>
        <v>169</v>
      </c>
      <c r="G2199" cm="1">
        <f t="array" ref="G2199">+INDEX('Casos ACUM Prov'!$CK$3:$OM$16,'TODO PROVINCIA'!C2199+1,'TODO PROVINCIA'!F2199)</f>
        <v>0</v>
      </c>
      <c r="H2199">
        <f t="shared" si="839"/>
        <v>0</v>
      </c>
      <c r="I2199" cm="1">
        <f t="array" ref="I2199">+INDEX('Muertes-PROV'!$C$3:$GE$16,$C2199+1,$F2199)</f>
        <v>0</v>
      </c>
      <c r="J2199">
        <f t="shared" si="840"/>
        <v>0</v>
      </c>
      <c r="K2199" cm="1">
        <f t="array" ref="K2199">+INDEX('rECUPERA-prov'!$C$3:$LA$16,$C2199+1,$F2199)</f>
        <v>0</v>
      </c>
      <c r="L2199">
        <f t="shared" si="841"/>
        <v>0</v>
      </c>
      <c r="M2199">
        <f t="shared" si="823"/>
        <v>0</v>
      </c>
      <c r="N2199">
        <f t="shared" si="842"/>
        <v>0</v>
      </c>
      <c r="O2199" s="57">
        <f t="shared" si="824"/>
        <v>0</v>
      </c>
      <c r="P2199" s="57">
        <f t="shared" si="825"/>
        <v>0</v>
      </c>
      <c r="Q2199" s="57">
        <f t="shared" si="826"/>
        <v>0</v>
      </c>
      <c r="R2199" s="57">
        <f t="shared" si="827"/>
        <v>0</v>
      </c>
      <c r="S2199" s="57">
        <f t="shared" si="828"/>
        <v>0</v>
      </c>
      <c r="T2199" s="57">
        <f t="shared" si="829"/>
        <v>0</v>
      </c>
      <c r="U2199" s="57">
        <f t="shared" si="830"/>
        <v>0</v>
      </c>
      <c r="V2199" s="58">
        <f t="shared" si="831"/>
        <v>0</v>
      </c>
      <c r="W2199" s="58">
        <f t="shared" si="832"/>
        <v>0</v>
      </c>
      <c r="X2199" s="58">
        <f t="shared" si="833"/>
        <v>0</v>
      </c>
      <c r="Y2199" s="58">
        <f t="shared" si="834"/>
        <v>0</v>
      </c>
      <c r="Z2199">
        <f t="shared" si="843"/>
        <v>464038</v>
      </c>
    </row>
    <row r="2200" spans="1:26" x14ac:dyDescent="0.3">
      <c r="A2200" s="56" t="str">
        <f t="shared" si="820"/>
        <v>OUT TIME</v>
      </c>
      <c r="B2200" s="56" t="str">
        <f t="shared" si="837"/>
        <v>ultimo</v>
      </c>
      <c r="C2200" s="55">
        <f t="shared" si="838"/>
        <v>13</v>
      </c>
      <c r="D2200" t="str">
        <f t="shared" si="838"/>
        <v>Panamá Oeste</v>
      </c>
      <c r="E2200" s="23">
        <f t="shared" si="821"/>
        <v>44153</v>
      </c>
      <c r="F2200" s="54">
        <f t="shared" si="822"/>
        <v>169</v>
      </c>
      <c r="G2200" cm="1">
        <f t="array" ref="G2200">+INDEX('Casos ACUM Prov'!$CK$3:$OM$16,'TODO PROVINCIA'!C2200+1,'TODO PROVINCIA'!F2200)</f>
        <v>0</v>
      </c>
      <c r="H2200">
        <f t="shared" si="839"/>
        <v>0</v>
      </c>
      <c r="I2200" cm="1">
        <f t="array" ref="I2200">+INDEX('Muertes-PROV'!$C$3:$GE$16,$C2200+1,$F2200)</f>
        <v>0</v>
      </c>
      <c r="J2200">
        <f t="shared" si="840"/>
        <v>0</v>
      </c>
      <c r="K2200" cm="1">
        <f t="array" ref="K2200">+INDEX('rECUPERA-prov'!$C$3:$LA$16,$C2200+1,$F2200)</f>
        <v>0</v>
      </c>
      <c r="L2200">
        <f t="shared" si="841"/>
        <v>0</v>
      </c>
      <c r="M2200">
        <f t="shared" si="823"/>
        <v>0</v>
      </c>
      <c r="N2200">
        <f t="shared" si="842"/>
        <v>0</v>
      </c>
      <c r="O2200" s="57">
        <f t="shared" si="824"/>
        <v>0</v>
      </c>
      <c r="P2200" s="57">
        <f t="shared" si="825"/>
        <v>0</v>
      </c>
      <c r="Q2200" s="57">
        <f t="shared" si="826"/>
        <v>0</v>
      </c>
      <c r="R2200" s="57">
        <f t="shared" si="827"/>
        <v>0</v>
      </c>
      <c r="S2200" s="57">
        <f t="shared" si="828"/>
        <v>0</v>
      </c>
      <c r="T2200" s="57">
        <f t="shared" si="829"/>
        <v>0</v>
      </c>
      <c r="U2200" s="57">
        <f t="shared" si="830"/>
        <v>0</v>
      </c>
      <c r="V2200" s="58">
        <f t="shared" si="831"/>
        <v>0</v>
      </c>
      <c r="W2200" s="58">
        <f t="shared" si="832"/>
        <v>0</v>
      </c>
      <c r="X2200" s="58">
        <f t="shared" si="833"/>
        <v>0</v>
      </c>
      <c r="Y2200" s="58">
        <f t="shared" si="834"/>
        <v>0</v>
      </c>
      <c r="Z2200">
        <f t="shared" si="843"/>
        <v>226991</v>
      </c>
    </row>
    <row r="2201" spans="1:26" x14ac:dyDescent="0.3">
      <c r="A2201" s="56" t="str">
        <f t="shared" si="820"/>
        <v>OUT TIME</v>
      </c>
      <c r="B2201" s="56" t="str">
        <f t="shared" si="837"/>
        <v>ultimo</v>
      </c>
      <c r="C2201" s="55">
        <f t="shared" si="838"/>
        <v>1</v>
      </c>
      <c r="D2201" t="str">
        <f t="shared" si="838"/>
        <v>Bocas del Toro</v>
      </c>
      <c r="E2201" s="23">
        <f t="shared" si="821"/>
        <v>44154</v>
      </c>
      <c r="F2201" s="54">
        <f t="shared" si="822"/>
        <v>170</v>
      </c>
      <c r="G2201" cm="1">
        <f t="array" ref="G2201">+INDEX('Casos ACUM Prov'!$CK$3:$OM$16,'TODO PROVINCIA'!C2201+1,'TODO PROVINCIA'!F2201)</f>
        <v>0</v>
      </c>
      <c r="H2201">
        <f t="shared" si="839"/>
        <v>0</v>
      </c>
      <c r="I2201" cm="1">
        <f t="array" ref="I2201">+INDEX('Muertes-PROV'!$C$3:$GE$16,$C2201+1,$F2201)</f>
        <v>0</v>
      </c>
      <c r="J2201">
        <f t="shared" si="840"/>
        <v>0</v>
      </c>
      <c r="K2201" cm="1">
        <f t="array" ref="K2201">+INDEX('rECUPERA-prov'!$C$3:$LA$16,$C2201+1,$F2201)</f>
        <v>0</v>
      </c>
      <c r="L2201">
        <f t="shared" si="841"/>
        <v>0</v>
      </c>
      <c r="M2201">
        <f t="shared" si="823"/>
        <v>0</v>
      </c>
      <c r="N2201">
        <f t="shared" si="842"/>
        <v>0</v>
      </c>
      <c r="O2201" s="57">
        <f t="shared" si="824"/>
        <v>0</v>
      </c>
      <c r="P2201" s="57">
        <f t="shared" si="825"/>
        <v>0</v>
      </c>
      <c r="Q2201" s="57">
        <f t="shared" si="826"/>
        <v>0</v>
      </c>
      <c r="R2201" s="57">
        <f t="shared" si="827"/>
        <v>0</v>
      </c>
      <c r="S2201" s="57">
        <f t="shared" si="828"/>
        <v>0</v>
      </c>
      <c r="T2201" s="57">
        <f t="shared" si="829"/>
        <v>0</v>
      </c>
      <c r="U2201" s="57">
        <f t="shared" si="830"/>
        <v>0</v>
      </c>
      <c r="V2201" s="58">
        <f t="shared" si="831"/>
        <v>0</v>
      </c>
      <c r="W2201" s="58">
        <f t="shared" si="832"/>
        <v>0</v>
      </c>
      <c r="X2201" s="58">
        <f t="shared" si="833"/>
        <v>0</v>
      </c>
      <c r="Y2201" s="58">
        <f t="shared" si="834"/>
        <v>0</v>
      </c>
      <c r="Z2201">
        <f t="shared" si="843"/>
        <v>125461</v>
      </c>
    </row>
    <row r="2202" spans="1:26" x14ac:dyDescent="0.3">
      <c r="A2202" s="56" t="str">
        <f t="shared" si="820"/>
        <v>OUT TIME</v>
      </c>
      <c r="B2202" s="56" t="str">
        <f t="shared" si="837"/>
        <v>ultimo</v>
      </c>
      <c r="C2202" s="55">
        <f t="shared" si="838"/>
        <v>2</v>
      </c>
      <c r="D2202" t="str">
        <f t="shared" si="838"/>
        <v>Coclé</v>
      </c>
      <c r="E2202" s="23">
        <f t="shared" si="821"/>
        <v>44154</v>
      </c>
      <c r="F2202" s="54">
        <f t="shared" si="822"/>
        <v>170</v>
      </c>
      <c r="G2202" cm="1">
        <f t="array" ref="G2202">+INDEX('Casos ACUM Prov'!$CK$3:$OM$16,'TODO PROVINCIA'!C2202+1,'TODO PROVINCIA'!F2202)</f>
        <v>0</v>
      </c>
      <c r="H2202">
        <f t="shared" si="839"/>
        <v>0</v>
      </c>
      <c r="I2202" cm="1">
        <f t="array" ref="I2202">+INDEX('Muertes-PROV'!$C$3:$GE$16,$C2202+1,$F2202)</f>
        <v>0</v>
      </c>
      <c r="J2202">
        <f t="shared" si="840"/>
        <v>0</v>
      </c>
      <c r="K2202" cm="1">
        <f t="array" ref="K2202">+INDEX('rECUPERA-prov'!$C$3:$LA$16,$C2202+1,$F2202)</f>
        <v>0</v>
      </c>
      <c r="L2202">
        <f t="shared" si="841"/>
        <v>0</v>
      </c>
      <c r="M2202">
        <f t="shared" si="823"/>
        <v>0</v>
      </c>
      <c r="N2202">
        <f t="shared" si="842"/>
        <v>0</v>
      </c>
      <c r="O2202" s="57">
        <f t="shared" si="824"/>
        <v>0</v>
      </c>
      <c r="P2202" s="57">
        <f t="shared" si="825"/>
        <v>0</v>
      </c>
      <c r="Q2202" s="57">
        <f t="shared" si="826"/>
        <v>0</v>
      </c>
      <c r="R2202" s="57">
        <f t="shared" si="827"/>
        <v>0</v>
      </c>
      <c r="S2202" s="57">
        <f t="shared" si="828"/>
        <v>0</v>
      </c>
      <c r="T2202" s="57">
        <f t="shared" si="829"/>
        <v>0</v>
      </c>
      <c r="U2202" s="57">
        <f t="shared" si="830"/>
        <v>0</v>
      </c>
      <c r="V2202" s="58">
        <f t="shared" si="831"/>
        <v>0</v>
      </c>
      <c r="W2202" s="58">
        <f t="shared" si="832"/>
        <v>0</v>
      </c>
      <c r="X2202" s="58">
        <f t="shared" si="833"/>
        <v>0</v>
      </c>
      <c r="Y2202" s="58">
        <f t="shared" si="834"/>
        <v>0</v>
      </c>
      <c r="Z2202">
        <f t="shared" si="843"/>
        <v>416873</v>
      </c>
    </row>
    <row r="2203" spans="1:26" x14ac:dyDescent="0.3">
      <c r="A2203" s="56" t="str">
        <f t="shared" si="820"/>
        <v>OUT TIME</v>
      </c>
      <c r="B2203" s="56" t="str">
        <f t="shared" si="837"/>
        <v>ultimo</v>
      </c>
      <c r="C2203" s="55">
        <f t="shared" si="838"/>
        <v>3</v>
      </c>
      <c r="D2203" t="str">
        <f t="shared" si="838"/>
        <v>Colón</v>
      </c>
      <c r="E2203" s="23">
        <f t="shared" si="821"/>
        <v>44154</v>
      </c>
      <c r="F2203" s="54">
        <f t="shared" si="822"/>
        <v>170</v>
      </c>
      <c r="G2203" cm="1">
        <f t="array" ref="G2203">+INDEX('Casos ACUM Prov'!$CK$3:$OM$16,'TODO PROVINCIA'!C2203+1,'TODO PROVINCIA'!F2203)</f>
        <v>0</v>
      </c>
      <c r="H2203">
        <f t="shared" si="839"/>
        <v>0</v>
      </c>
      <c r="I2203" cm="1">
        <f t="array" ref="I2203">+INDEX('Muertes-PROV'!$C$3:$GE$16,$C2203+1,$F2203)</f>
        <v>0</v>
      </c>
      <c r="J2203">
        <f t="shared" si="840"/>
        <v>0</v>
      </c>
      <c r="K2203" cm="1">
        <f t="array" ref="K2203">+INDEX('rECUPERA-prov'!$C$3:$LA$16,$C2203+1,$F2203)</f>
        <v>0</v>
      </c>
      <c r="L2203">
        <f t="shared" si="841"/>
        <v>0</v>
      </c>
      <c r="M2203">
        <f t="shared" si="823"/>
        <v>0</v>
      </c>
      <c r="N2203">
        <f t="shared" si="842"/>
        <v>0</v>
      </c>
      <c r="O2203" s="57">
        <f t="shared" si="824"/>
        <v>0</v>
      </c>
      <c r="P2203" s="57">
        <f t="shared" si="825"/>
        <v>0</v>
      </c>
      <c r="Q2203" s="57">
        <f t="shared" si="826"/>
        <v>0</v>
      </c>
      <c r="R2203" s="57">
        <f t="shared" si="827"/>
        <v>0</v>
      </c>
      <c r="S2203" s="57">
        <f t="shared" si="828"/>
        <v>0</v>
      </c>
      <c r="T2203" s="57">
        <f t="shared" si="829"/>
        <v>0</v>
      </c>
      <c r="U2203" s="57">
        <f t="shared" si="830"/>
        <v>0</v>
      </c>
      <c r="V2203" s="58">
        <f t="shared" si="831"/>
        <v>0</v>
      </c>
      <c r="W2203" s="58">
        <f t="shared" si="832"/>
        <v>0</v>
      </c>
      <c r="X2203" s="58">
        <f t="shared" si="833"/>
        <v>0</v>
      </c>
      <c r="Y2203" s="58">
        <f t="shared" si="834"/>
        <v>0</v>
      </c>
      <c r="Z2203">
        <f t="shared" si="843"/>
        <v>233708</v>
      </c>
    </row>
    <row r="2204" spans="1:26" x14ac:dyDescent="0.3">
      <c r="A2204" s="56" t="str">
        <f t="shared" si="820"/>
        <v>OUT TIME</v>
      </c>
      <c r="B2204" s="56" t="str">
        <f t="shared" si="837"/>
        <v>ultimo</v>
      </c>
      <c r="C2204" s="55">
        <f t="shared" ref="C2204:D2219" si="844">+C2191</f>
        <v>4</v>
      </c>
      <c r="D2204" t="str">
        <f t="shared" si="844"/>
        <v>Chiriquí</v>
      </c>
      <c r="E2204" s="23">
        <f t="shared" si="821"/>
        <v>44154</v>
      </c>
      <c r="F2204" s="54">
        <f t="shared" si="822"/>
        <v>170</v>
      </c>
      <c r="G2204" cm="1">
        <f t="array" ref="G2204">+INDEX('Casos ACUM Prov'!$CK$3:$OM$16,'TODO PROVINCIA'!C2204+1,'TODO PROVINCIA'!F2204)</f>
        <v>0</v>
      </c>
      <c r="H2204">
        <f t="shared" si="839"/>
        <v>0</v>
      </c>
      <c r="I2204" cm="1">
        <f t="array" ref="I2204">+INDEX('Muertes-PROV'!$C$3:$GE$16,$C2204+1,$F2204)</f>
        <v>0</v>
      </c>
      <c r="J2204">
        <f t="shared" si="840"/>
        <v>0</v>
      </c>
      <c r="K2204" cm="1">
        <f t="array" ref="K2204">+INDEX('rECUPERA-prov'!$C$3:$LA$16,$C2204+1,$F2204)</f>
        <v>0</v>
      </c>
      <c r="L2204">
        <f t="shared" si="841"/>
        <v>0</v>
      </c>
      <c r="M2204">
        <f t="shared" si="823"/>
        <v>0</v>
      </c>
      <c r="N2204">
        <f t="shared" si="842"/>
        <v>0</v>
      </c>
      <c r="O2204" s="57">
        <f t="shared" si="824"/>
        <v>0</v>
      </c>
      <c r="P2204" s="57">
        <f t="shared" si="825"/>
        <v>0</v>
      </c>
      <c r="Q2204" s="57">
        <f t="shared" si="826"/>
        <v>0</v>
      </c>
      <c r="R2204" s="57">
        <f t="shared" si="827"/>
        <v>0</v>
      </c>
      <c r="S2204" s="57">
        <f t="shared" si="828"/>
        <v>0</v>
      </c>
      <c r="T2204" s="57">
        <f t="shared" si="829"/>
        <v>0</v>
      </c>
      <c r="U2204" s="57">
        <f t="shared" si="830"/>
        <v>0</v>
      </c>
      <c r="V2204" s="58">
        <f t="shared" si="831"/>
        <v>0</v>
      </c>
      <c r="W2204" s="58">
        <f t="shared" si="832"/>
        <v>0</v>
      </c>
      <c r="X2204" s="58">
        <f t="shared" si="833"/>
        <v>0</v>
      </c>
      <c r="Y2204" s="58">
        <f t="shared" si="834"/>
        <v>0</v>
      </c>
      <c r="Z2204">
        <f t="shared" si="843"/>
        <v>241928</v>
      </c>
    </row>
    <row r="2205" spans="1:26" x14ac:dyDescent="0.3">
      <c r="A2205" s="56" t="str">
        <f t="shared" ref="A2205:A2268" si="845">+IFERROR(IF(AND(G2205=0,K2205=0,I2205=0),"OUT TIME","ON"),"OUT TIME")</f>
        <v>OUT TIME</v>
      </c>
      <c r="B2205" s="56" t="str">
        <f t="shared" si="837"/>
        <v>ultimo</v>
      </c>
      <c r="C2205" s="55">
        <f t="shared" si="844"/>
        <v>5</v>
      </c>
      <c r="D2205" t="str">
        <f t="shared" si="844"/>
        <v>Darién</v>
      </c>
      <c r="E2205" s="23">
        <f t="shared" ref="E2205:E2268" si="846">+IF(C2205=1,E2204+1,E2204)</f>
        <v>44154</v>
      </c>
      <c r="F2205" s="54">
        <f t="shared" ref="F2205:F2268" si="847">+IF(C2205=1,F2204+1,F2204)</f>
        <v>170</v>
      </c>
      <c r="G2205" cm="1">
        <f t="array" ref="G2205">+INDEX('Casos ACUM Prov'!$CK$3:$OM$16,'TODO PROVINCIA'!C2205+1,'TODO PROVINCIA'!F2205)</f>
        <v>0</v>
      </c>
      <c r="H2205">
        <f t="shared" si="839"/>
        <v>0</v>
      </c>
      <c r="I2205" cm="1">
        <f t="array" ref="I2205">+INDEX('Muertes-PROV'!$C$3:$GE$16,$C2205+1,$F2205)</f>
        <v>0</v>
      </c>
      <c r="J2205">
        <f t="shared" si="840"/>
        <v>0</v>
      </c>
      <c r="K2205" cm="1">
        <f t="array" ref="K2205">+INDEX('rECUPERA-prov'!$C$3:$LA$16,$C2205+1,$F2205)</f>
        <v>0</v>
      </c>
      <c r="L2205">
        <f t="shared" si="841"/>
        <v>0</v>
      </c>
      <c r="M2205">
        <f t="shared" ref="M2205:M2268" si="848">+G2205-I2205-K2205</f>
        <v>0</v>
      </c>
      <c r="N2205">
        <f t="shared" si="842"/>
        <v>0</v>
      </c>
      <c r="O2205" s="57">
        <f t="shared" ref="O2205:O2268" si="849">+IFERROR(I2205/G2205,0)</f>
        <v>0</v>
      </c>
      <c r="P2205" s="57">
        <f t="shared" ref="P2205:P2268" si="850">+IFERROR(K2205/G2205,0)</f>
        <v>0</v>
      </c>
      <c r="Q2205" s="57">
        <f t="shared" ref="Q2205:Q2268" si="851">+IFERROR(M2205/G2205,0)</f>
        <v>0</v>
      </c>
      <c r="R2205" s="57">
        <f t="shared" ref="R2205:R2268" si="852">+IFERROR(H2205/G2205,0)</f>
        <v>0</v>
      </c>
      <c r="S2205" s="57">
        <f t="shared" ref="S2205:S2268" si="853">+IFERROR(J2205/I2205,0)</f>
        <v>0</v>
      </c>
      <c r="T2205" s="57">
        <f t="shared" ref="T2205:T2268" si="854">+IFERROR(L2205/K2205,0)</f>
        <v>0</v>
      </c>
      <c r="U2205" s="57">
        <f t="shared" ref="U2205:U2268" si="855">+IFERROR(N2205/M2205,0)</f>
        <v>0</v>
      </c>
      <c r="V2205" s="58">
        <f t="shared" ref="V2205:V2268" si="856">+G2205/($Z2205/1000000)</f>
        <v>0</v>
      </c>
      <c r="W2205" s="58">
        <f t="shared" ref="W2205:W2268" si="857">+I2205/($Z2205/1000000)</f>
        <v>0</v>
      </c>
      <c r="X2205" s="58">
        <f t="shared" ref="X2205:X2268" si="858">+K2205/($Z2205/1000000)</f>
        <v>0</v>
      </c>
      <c r="Y2205" s="58">
        <f t="shared" ref="Y2205:Y2268" si="859">+M2205/($Z2205/1000000)</f>
        <v>0</v>
      </c>
      <c r="Z2205">
        <f t="shared" si="843"/>
        <v>10001</v>
      </c>
    </row>
    <row r="2206" spans="1:26" x14ac:dyDescent="0.3">
      <c r="A2206" s="56" t="str">
        <f t="shared" si="845"/>
        <v>OUT TIME</v>
      </c>
      <c r="B2206" s="56" t="str">
        <f t="shared" si="837"/>
        <v>ultimo</v>
      </c>
      <c r="C2206" s="55">
        <f t="shared" si="844"/>
        <v>6</v>
      </c>
      <c r="D2206" t="str">
        <f t="shared" si="844"/>
        <v>Herrera</v>
      </c>
      <c r="E2206" s="23">
        <f t="shared" si="846"/>
        <v>44154</v>
      </c>
      <c r="F2206" s="54">
        <f t="shared" si="847"/>
        <v>170</v>
      </c>
      <c r="G2206" cm="1">
        <f t="array" ref="G2206">+INDEX('Casos ACUM Prov'!$CK$3:$OM$16,'TODO PROVINCIA'!C2206+1,'TODO PROVINCIA'!F2206)</f>
        <v>0</v>
      </c>
      <c r="H2206">
        <f t="shared" si="839"/>
        <v>0</v>
      </c>
      <c r="I2206" cm="1">
        <f t="array" ref="I2206">+INDEX('Muertes-PROV'!$C$3:$GE$16,$C2206+1,$F2206)</f>
        <v>0</v>
      </c>
      <c r="J2206">
        <f t="shared" si="840"/>
        <v>0</v>
      </c>
      <c r="K2206" cm="1">
        <f t="array" ref="K2206">+INDEX('rECUPERA-prov'!$C$3:$LA$16,$C2206+1,$F2206)</f>
        <v>0</v>
      </c>
      <c r="L2206">
        <f t="shared" si="841"/>
        <v>0</v>
      </c>
      <c r="M2206">
        <f t="shared" si="848"/>
        <v>0</v>
      </c>
      <c r="N2206">
        <f t="shared" si="842"/>
        <v>0</v>
      </c>
      <c r="O2206" s="57">
        <f t="shared" si="849"/>
        <v>0</v>
      </c>
      <c r="P2206" s="57">
        <f t="shared" si="850"/>
        <v>0</v>
      </c>
      <c r="Q2206" s="57">
        <f t="shared" si="851"/>
        <v>0</v>
      </c>
      <c r="R2206" s="57">
        <f t="shared" si="852"/>
        <v>0</v>
      </c>
      <c r="S2206" s="57">
        <f t="shared" si="853"/>
        <v>0</v>
      </c>
      <c r="T2206" s="57">
        <f t="shared" si="854"/>
        <v>0</v>
      </c>
      <c r="U2206" s="57">
        <f t="shared" si="855"/>
        <v>0</v>
      </c>
      <c r="V2206" s="58">
        <f t="shared" si="856"/>
        <v>0</v>
      </c>
      <c r="W2206" s="58">
        <f t="shared" si="857"/>
        <v>0</v>
      </c>
      <c r="X2206" s="58">
        <f t="shared" si="858"/>
        <v>0</v>
      </c>
      <c r="Y2206" s="58">
        <f t="shared" si="859"/>
        <v>0</v>
      </c>
      <c r="Z2206">
        <f t="shared" si="843"/>
        <v>33109</v>
      </c>
    </row>
    <row r="2207" spans="1:26" x14ac:dyDescent="0.3">
      <c r="A2207" s="56" t="str">
        <f t="shared" si="845"/>
        <v>OUT TIME</v>
      </c>
      <c r="B2207" s="56" t="str">
        <f t="shared" si="837"/>
        <v>ultimo</v>
      </c>
      <c r="C2207" s="55">
        <f t="shared" si="844"/>
        <v>7</v>
      </c>
      <c r="D2207" t="str">
        <f t="shared" si="844"/>
        <v>Los Santos</v>
      </c>
      <c r="E2207" s="23">
        <f t="shared" si="846"/>
        <v>44154</v>
      </c>
      <c r="F2207" s="54">
        <f t="shared" si="847"/>
        <v>170</v>
      </c>
      <c r="G2207" cm="1">
        <f t="array" ref="G2207">+INDEX('Casos ACUM Prov'!$CK$3:$OM$16,'TODO PROVINCIA'!C2207+1,'TODO PROVINCIA'!F2207)</f>
        <v>0</v>
      </c>
      <c r="H2207">
        <f t="shared" si="839"/>
        <v>0</v>
      </c>
      <c r="I2207" cm="1">
        <f t="array" ref="I2207">+INDEX('Muertes-PROV'!$C$3:$GE$16,$C2207+1,$F2207)</f>
        <v>0</v>
      </c>
      <c r="J2207">
        <f t="shared" si="840"/>
        <v>0</v>
      </c>
      <c r="K2207" cm="1">
        <f t="array" ref="K2207">+INDEX('rECUPERA-prov'!$C$3:$LA$16,$C2207+1,$F2207)</f>
        <v>0</v>
      </c>
      <c r="L2207">
        <f t="shared" si="841"/>
        <v>0</v>
      </c>
      <c r="M2207">
        <f t="shared" si="848"/>
        <v>0</v>
      </c>
      <c r="N2207">
        <f t="shared" si="842"/>
        <v>0</v>
      </c>
      <c r="O2207" s="57">
        <f t="shared" si="849"/>
        <v>0</v>
      </c>
      <c r="P2207" s="57">
        <f t="shared" si="850"/>
        <v>0</v>
      </c>
      <c r="Q2207" s="57">
        <f t="shared" si="851"/>
        <v>0</v>
      </c>
      <c r="R2207" s="57">
        <f t="shared" si="852"/>
        <v>0</v>
      </c>
      <c r="S2207" s="57">
        <f t="shared" si="853"/>
        <v>0</v>
      </c>
      <c r="T2207" s="57">
        <f t="shared" si="854"/>
        <v>0</v>
      </c>
      <c r="U2207" s="57">
        <f t="shared" si="855"/>
        <v>0</v>
      </c>
      <c r="V2207" s="58">
        <f t="shared" si="856"/>
        <v>0</v>
      </c>
      <c r="W2207" s="58">
        <f t="shared" si="857"/>
        <v>0</v>
      </c>
      <c r="X2207" s="58">
        <f t="shared" si="858"/>
        <v>0</v>
      </c>
      <c r="Y2207" s="58">
        <f t="shared" si="859"/>
        <v>0</v>
      </c>
      <c r="Z2207">
        <f t="shared" si="843"/>
        <v>156747</v>
      </c>
    </row>
    <row r="2208" spans="1:26" x14ac:dyDescent="0.3">
      <c r="A2208" s="56" t="str">
        <f t="shared" si="845"/>
        <v>OUT TIME</v>
      </c>
      <c r="B2208" s="56" t="str">
        <f t="shared" si="837"/>
        <v>ultimo</v>
      </c>
      <c r="C2208" s="55">
        <f t="shared" si="844"/>
        <v>8</v>
      </c>
      <c r="D2208" t="str">
        <f t="shared" si="844"/>
        <v>Panamá</v>
      </c>
      <c r="E2208" s="23">
        <f t="shared" si="846"/>
        <v>44154</v>
      </c>
      <c r="F2208" s="54">
        <f t="shared" si="847"/>
        <v>170</v>
      </c>
      <c r="G2208" cm="1">
        <f t="array" ref="G2208">+INDEX('Casos ACUM Prov'!$CK$3:$OM$16,'TODO PROVINCIA'!C2208+1,'TODO PROVINCIA'!F2208)</f>
        <v>0</v>
      </c>
      <c r="H2208">
        <f t="shared" si="839"/>
        <v>0</v>
      </c>
      <c r="I2208" cm="1">
        <f t="array" ref="I2208">+INDEX('Muertes-PROV'!$C$3:$GE$16,$C2208+1,$F2208)</f>
        <v>0</v>
      </c>
      <c r="J2208">
        <f t="shared" si="840"/>
        <v>0</v>
      </c>
      <c r="K2208" cm="1">
        <f t="array" ref="K2208">+INDEX('rECUPERA-prov'!$C$3:$LA$16,$C2208+1,$F2208)</f>
        <v>0</v>
      </c>
      <c r="L2208">
        <f t="shared" si="841"/>
        <v>0</v>
      </c>
      <c r="M2208">
        <f t="shared" si="848"/>
        <v>0</v>
      </c>
      <c r="N2208">
        <f t="shared" si="842"/>
        <v>0</v>
      </c>
      <c r="O2208" s="57">
        <f t="shared" si="849"/>
        <v>0</v>
      </c>
      <c r="P2208" s="57">
        <f t="shared" si="850"/>
        <v>0</v>
      </c>
      <c r="Q2208" s="57">
        <f t="shared" si="851"/>
        <v>0</v>
      </c>
      <c r="R2208" s="57">
        <f t="shared" si="852"/>
        <v>0</v>
      </c>
      <c r="S2208" s="57">
        <f t="shared" si="853"/>
        <v>0</v>
      </c>
      <c r="T2208" s="57">
        <f t="shared" si="854"/>
        <v>0</v>
      </c>
      <c r="U2208" s="57">
        <f t="shared" si="855"/>
        <v>0</v>
      </c>
      <c r="V2208" s="58">
        <f t="shared" si="856"/>
        <v>0</v>
      </c>
      <c r="W2208" s="58">
        <f t="shared" si="857"/>
        <v>0</v>
      </c>
      <c r="X2208" s="58">
        <f t="shared" si="858"/>
        <v>0</v>
      </c>
      <c r="Y2208" s="58">
        <f t="shared" si="859"/>
        <v>0</v>
      </c>
      <c r="Z2208">
        <f t="shared" si="843"/>
        <v>109955</v>
      </c>
    </row>
    <row r="2209" spans="1:26" x14ac:dyDescent="0.3">
      <c r="A2209" s="56" t="str">
        <f t="shared" si="845"/>
        <v>OUT TIME</v>
      </c>
      <c r="B2209" s="56" t="str">
        <f t="shared" si="837"/>
        <v>ultimo</v>
      </c>
      <c r="C2209" s="55">
        <f t="shared" si="844"/>
        <v>9</v>
      </c>
      <c r="D2209" t="str">
        <f t="shared" si="844"/>
        <v>Veraguas</v>
      </c>
      <c r="E2209" s="23">
        <f t="shared" si="846"/>
        <v>44154</v>
      </c>
      <c r="F2209" s="54">
        <f t="shared" si="847"/>
        <v>170</v>
      </c>
      <c r="G2209" cm="1">
        <f t="array" ref="G2209">+INDEX('Casos ACUM Prov'!$CK$3:$OM$16,'TODO PROVINCIA'!C2209+1,'TODO PROVINCIA'!F2209)</f>
        <v>0</v>
      </c>
      <c r="H2209">
        <f t="shared" si="839"/>
        <v>0</v>
      </c>
      <c r="I2209" cm="1">
        <f t="array" ref="I2209">+INDEX('Muertes-PROV'!$C$3:$GE$16,$C2209+1,$F2209)</f>
        <v>0</v>
      </c>
      <c r="J2209">
        <f t="shared" si="840"/>
        <v>0</v>
      </c>
      <c r="K2209" cm="1">
        <f t="array" ref="K2209">+INDEX('rECUPERA-prov'!$C$3:$LA$16,$C2209+1,$F2209)</f>
        <v>0</v>
      </c>
      <c r="L2209">
        <f t="shared" si="841"/>
        <v>0</v>
      </c>
      <c r="M2209">
        <f t="shared" si="848"/>
        <v>0</v>
      </c>
      <c r="N2209">
        <f t="shared" si="842"/>
        <v>0</v>
      </c>
      <c r="O2209" s="57">
        <f t="shared" si="849"/>
        <v>0</v>
      </c>
      <c r="P2209" s="57">
        <f t="shared" si="850"/>
        <v>0</v>
      </c>
      <c r="Q2209" s="57">
        <f t="shared" si="851"/>
        <v>0</v>
      </c>
      <c r="R2209" s="57">
        <f t="shared" si="852"/>
        <v>0</v>
      </c>
      <c r="S2209" s="57">
        <f t="shared" si="853"/>
        <v>0</v>
      </c>
      <c r="T2209" s="57">
        <f t="shared" si="854"/>
        <v>0</v>
      </c>
      <c r="U2209" s="57">
        <f t="shared" si="855"/>
        <v>0</v>
      </c>
      <c r="V2209" s="58">
        <f t="shared" si="856"/>
        <v>0</v>
      </c>
      <c r="W2209" s="58">
        <f t="shared" si="857"/>
        <v>0</v>
      </c>
      <c r="X2209" s="58">
        <f t="shared" si="858"/>
        <v>0</v>
      </c>
      <c r="Y2209" s="58">
        <f t="shared" si="859"/>
        <v>0</v>
      </c>
      <c r="Z2209">
        <f t="shared" si="843"/>
        <v>109955</v>
      </c>
    </row>
    <row r="2210" spans="1:26" x14ac:dyDescent="0.3">
      <c r="A2210" s="56" t="str">
        <f t="shared" si="845"/>
        <v>OUT TIME</v>
      </c>
      <c r="B2210" s="56" t="str">
        <f t="shared" si="837"/>
        <v>ultimo</v>
      </c>
      <c r="C2210" s="55">
        <f t="shared" si="844"/>
        <v>10</v>
      </c>
      <c r="D2210" t="str">
        <f t="shared" si="844"/>
        <v>Comarca Kuna Yala</v>
      </c>
      <c r="E2210" s="23">
        <f t="shared" si="846"/>
        <v>44154</v>
      </c>
      <c r="F2210" s="54">
        <f t="shared" si="847"/>
        <v>170</v>
      </c>
      <c r="G2210" cm="1">
        <f t="array" ref="G2210">+INDEX('Casos ACUM Prov'!$CK$3:$OM$16,'TODO PROVINCIA'!C2210+1,'TODO PROVINCIA'!F2210)</f>
        <v>0</v>
      </c>
      <c r="H2210">
        <f t="shared" si="839"/>
        <v>0</v>
      </c>
      <c r="I2210" cm="1">
        <f t="array" ref="I2210">+INDEX('Muertes-PROV'!$C$3:$GE$16,$C2210+1,$F2210)</f>
        <v>0</v>
      </c>
      <c r="J2210">
        <f t="shared" si="840"/>
        <v>0</v>
      </c>
      <c r="K2210" cm="1">
        <f t="array" ref="K2210">+INDEX('rECUPERA-prov'!$C$3:$LA$16,$C2210+1,$F2210)</f>
        <v>0</v>
      </c>
      <c r="L2210">
        <f t="shared" si="841"/>
        <v>0</v>
      </c>
      <c r="M2210">
        <f t="shared" si="848"/>
        <v>0</v>
      </c>
      <c r="N2210">
        <f t="shared" si="842"/>
        <v>0</v>
      </c>
      <c r="O2210" s="57">
        <f t="shared" si="849"/>
        <v>0</v>
      </c>
      <c r="P2210" s="57">
        <f t="shared" si="850"/>
        <v>0</v>
      </c>
      <c r="Q2210" s="57">
        <f t="shared" si="851"/>
        <v>0</v>
      </c>
      <c r="R2210" s="57">
        <f t="shared" si="852"/>
        <v>0</v>
      </c>
      <c r="S2210" s="57">
        <f t="shared" si="853"/>
        <v>0</v>
      </c>
      <c r="T2210" s="57">
        <f t="shared" si="854"/>
        <v>0</v>
      </c>
      <c r="U2210" s="57">
        <f t="shared" si="855"/>
        <v>0</v>
      </c>
      <c r="V2210" s="58">
        <f t="shared" si="856"/>
        <v>0</v>
      </c>
      <c r="W2210" s="58">
        <f t="shared" si="857"/>
        <v>0</v>
      </c>
      <c r="X2210" s="58">
        <f t="shared" si="858"/>
        <v>0</v>
      </c>
      <c r="Y2210" s="58">
        <f t="shared" si="859"/>
        <v>0</v>
      </c>
      <c r="Z2210">
        <f t="shared" si="843"/>
        <v>89592</v>
      </c>
    </row>
    <row r="2211" spans="1:26" x14ac:dyDescent="0.3">
      <c r="A2211" s="56" t="str">
        <f t="shared" si="845"/>
        <v>OUT TIME</v>
      </c>
      <c r="B2211" s="56" t="str">
        <f t="shared" si="837"/>
        <v>ultimo</v>
      </c>
      <c r="C2211" s="55">
        <f t="shared" si="844"/>
        <v>11</v>
      </c>
      <c r="D2211" t="str">
        <f t="shared" si="844"/>
        <v>Comarca Emberá Wounaán</v>
      </c>
      <c r="E2211" s="23">
        <f t="shared" si="846"/>
        <v>44154</v>
      </c>
      <c r="F2211" s="54">
        <f t="shared" si="847"/>
        <v>170</v>
      </c>
      <c r="G2211" cm="1">
        <f t="array" ref="G2211">+INDEX('Casos ACUM Prov'!$CK$3:$OM$16,'TODO PROVINCIA'!C2211+1,'TODO PROVINCIA'!F2211)</f>
        <v>0</v>
      </c>
      <c r="H2211">
        <f t="shared" si="839"/>
        <v>0</v>
      </c>
      <c r="I2211" cm="1">
        <f t="array" ref="I2211">+INDEX('Muertes-PROV'!$C$3:$GE$16,$C2211+1,$F2211)</f>
        <v>0</v>
      </c>
      <c r="J2211">
        <f t="shared" si="840"/>
        <v>0</v>
      </c>
      <c r="K2211" cm="1">
        <f t="array" ref="K2211">+INDEX('rECUPERA-prov'!$C$3:$LA$16,$C2211+1,$F2211)</f>
        <v>0</v>
      </c>
      <c r="L2211">
        <f t="shared" si="841"/>
        <v>0</v>
      </c>
      <c r="M2211">
        <f t="shared" si="848"/>
        <v>0</v>
      </c>
      <c r="N2211">
        <f t="shared" si="842"/>
        <v>0</v>
      </c>
      <c r="O2211" s="57">
        <f t="shared" si="849"/>
        <v>0</v>
      </c>
      <c r="P2211" s="57">
        <f t="shared" si="850"/>
        <v>0</v>
      </c>
      <c r="Q2211" s="57">
        <f t="shared" si="851"/>
        <v>0</v>
      </c>
      <c r="R2211" s="57">
        <f t="shared" si="852"/>
        <v>0</v>
      </c>
      <c r="S2211" s="57">
        <f t="shared" si="853"/>
        <v>0</v>
      </c>
      <c r="T2211" s="57">
        <f t="shared" si="854"/>
        <v>0</v>
      </c>
      <c r="U2211" s="57">
        <f t="shared" si="855"/>
        <v>0</v>
      </c>
      <c r="V2211" s="58">
        <f t="shared" si="856"/>
        <v>0</v>
      </c>
      <c r="W2211" s="58">
        <f t="shared" si="857"/>
        <v>0</v>
      </c>
      <c r="X2211" s="58">
        <f t="shared" si="858"/>
        <v>0</v>
      </c>
      <c r="Y2211" s="58">
        <f t="shared" si="859"/>
        <v>0</v>
      </c>
      <c r="Z2211">
        <f t="shared" si="843"/>
        <v>1249032</v>
      </c>
    </row>
    <row r="2212" spans="1:26" x14ac:dyDescent="0.3">
      <c r="A2212" s="56" t="str">
        <f t="shared" si="845"/>
        <v>OUT TIME</v>
      </c>
      <c r="B2212" s="56" t="str">
        <f t="shared" si="837"/>
        <v>ultimo</v>
      </c>
      <c r="C2212" s="55">
        <f t="shared" si="844"/>
        <v>12</v>
      </c>
      <c r="D2212" t="str">
        <f t="shared" si="844"/>
        <v>Comarca Ngäbe Buglé</v>
      </c>
      <c r="E2212" s="23">
        <f t="shared" si="846"/>
        <v>44154</v>
      </c>
      <c r="F2212" s="54">
        <f t="shared" si="847"/>
        <v>170</v>
      </c>
      <c r="G2212" cm="1">
        <f t="array" ref="G2212">+INDEX('Casos ACUM Prov'!$CK$3:$OM$16,'TODO PROVINCIA'!C2212+1,'TODO PROVINCIA'!F2212)</f>
        <v>0</v>
      </c>
      <c r="H2212">
        <f t="shared" si="839"/>
        <v>0</v>
      </c>
      <c r="I2212" cm="1">
        <f t="array" ref="I2212">+INDEX('Muertes-PROV'!$C$3:$GE$16,$C2212+1,$F2212)</f>
        <v>0</v>
      </c>
      <c r="J2212">
        <f t="shared" si="840"/>
        <v>0</v>
      </c>
      <c r="K2212" cm="1">
        <f t="array" ref="K2212">+INDEX('rECUPERA-prov'!$C$3:$LA$16,$C2212+1,$F2212)</f>
        <v>0</v>
      </c>
      <c r="L2212">
        <f t="shared" si="841"/>
        <v>0</v>
      </c>
      <c r="M2212">
        <f t="shared" si="848"/>
        <v>0</v>
      </c>
      <c r="N2212">
        <f t="shared" si="842"/>
        <v>0</v>
      </c>
      <c r="O2212" s="57">
        <f t="shared" si="849"/>
        <v>0</v>
      </c>
      <c r="P2212" s="57">
        <f t="shared" si="850"/>
        <v>0</v>
      </c>
      <c r="Q2212" s="57">
        <f t="shared" si="851"/>
        <v>0</v>
      </c>
      <c r="R2212" s="57">
        <f t="shared" si="852"/>
        <v>0</v>
      </c>
      <c r="S2212" s="57">
        <f t="shared" si="853"/>
        <v>0</v>
      </c>
      <c r="T2212" s="57">
        <f t="shared" si="854"/>
        <v>0</v>
      </c>
      <c r="U2212" s="57">
        <f t="shared" si="855"/>
        <v>0</v>
      </c>
      <c r="V2212" s="58">
        <f t="shared" si="856"/>
        <v>0</v>
      </c>
      <c r="W2212" s="58">
        <f t="shared" si="857"/>
        <v>0</v>
      </c>
      <c r="X2212" s="58">
        <f t="shared" si="858"/>
        <v>0</v>
      </c>
      <c r="Y2212" s="58">
        <f t="shared" si="859"/>
        <v>0</v>
      </c>
      <c r="Z2212">
        <f t="shared" si="843"/>
        <v>464038</v>
      </c>
    </row>
    <row r="2213" spans="1:26" x14ac:dyDescent="0.3">
      <c r="A2213" s="56" t="str">
        <f t="shared" si="845"/>
        <v>OUT TIME</v>
      </c>
      <c r="B2213" s="56" t="str">
        <f t="shared" si="837"/>
        <v>ultimo</v>
      </c>
      <c r="C2213" s="55">
        <f t="shared" si="844"/>
        <v>13</v>
      </c>
      <c r="D2213" t="str">
        <f t="shared" si="844"/>
        <v>Panamá Oeste</v>
      </c>
      <c r="E2213" s="23">
        <f t="shared" si="846"/>
        <v>44154</v>
      </c>
      <c r="F2213" s="54">
        <f t="shared" si="847"/>
        <v>170</v>
      </c>
      <c r="G2213" cm="1">
        <f t="array" ref="G2213">+INDEX('Casos ACUM Prov'!$CK$3:$OM$16,'TODO PROVINCIA'!C2213+1,'TODO PROVINCIA'!F2213)</f>
        <v>0</v>
      </c>
      <c r="H2213">
        <f t="shared" si="839"/>
        <v>0</v>
      </c>
      <c r="I2213" cm="1">
        <f t="array" ref="I2213">+INDEX('Muertes-PROV'!$C$3:$GE$16,$C2213+1,$F2213)</f>
        <v>0</v>
      </c>
      <c r="J2213">
        <f t="shared" si="840"/>
        <v>0</v>
      </c>
      <c r="K2213" cm="1">
        <f t="array" ref="K2213">+INDEX('rECUPERA-prov'!$C$3:$LA$16,$C2213+1,$F2213)</f>
        <v>0</v>
      </c>
      <c r="L2213">
        <f t="shared" si="841"/>
        <v>0</v>
      </c>
      <c r="M2213">
        <f t="shared" si="848"/>
        <v>0</v>
      </c>
      <c r="N2213">
        <f t="shared" si="842"/>
        <v>0</v>
      </c>
      <c r="O2213" s="57">
        <f t="shared" si="849"/>
        <v>0</v>
      </c>
      <c r="P2213" s="57">
        <f t="shared" si="850"/>
        <v>0</v>
      </c>
      <c r="Q2213" s="57">
        <f t="shared" si="851"/>
        <v>0</v>
      </c>
      <c r="R2213" s="57">
        <f t="shared" si="852"/>
        <v>0</v>
      </c>
      <c r="S2213" s="57">
        <f t="shared" si="853"/>
        <v>0</v>
      </c>
      <c r="T2213" s="57">
        <f t="shared" si="854"/>
        <v>0</v>
      </c>
      <c r="U2213" s="57">
        <f t="shared" si="855"/>
        <v>0</v>
      </c>
      <c r="V2213" s="58">
        <f t="shared" si="856"/>
        <v>0</v>
      </c>
      <c r="W2213" s="58">
        <f t="shared" si="857"/>
        <v>0</v>
      </c>
      <c r="X2213" s="58">
        <f t="shared" si="858"/>
        <v>0</v>
      </c>
      <c r="Y2213" s="58">
        <f t="shared" si="859"/>
        <v>0</v>
      </c>
      <c r="Z2213">
        <f t="shared" si="843"/>
        <v>226991</v>
      </c>
    </row>
    <row r="2214" spans="1:26" x14ac:dyDescent="0.3">
      <c r="A2214" s="56" t="str">
        <f t="shared" si="845"/>
        <v>OUT TIME</v>
      </c>
      <c r="B2214" s="56" t="str">
        <f t="shared" si="837"/>
        <v>ultimo</v>
      </c>
      <c r="C2214" s="55">
        <f t="shared" si="844"/>
        <v>1</v>
      </c>
      <c r="D2214" t="str">
        <f t="shared" si="844"/>
        <v>Bocas del Toro</v>
      </c>
      <c r="E2214" s="23">
        <f t="shared" si="846"/>
        <v>44155</v>
      </c>
      <c r="F2214" s="54">
        <f t="shared" si="847"/>
        <v>171</v>
      </c>
      <c r="G2214" cm="1">
        <f t="array" ref="G2214">+INDEX('Casos ACUM Prov'!$CK$3:$OM$16,'TODO PROVINCIA'!C2214+1,'TODO PROVINCIA'!F2214)</f>
        <v>0</v>
      </c>
      <c r="H2214">
        <f t="shared" si="839"/>
        <v>0</v>
      </c>
      <c r="I2214" cm="1">
        <f t="array" ref="I2214">+INDEX('Muertes-PROV'!$C$3:$GE$16,$C2214+1,$F2214)</f>
        <v>0</v>
      </c>
      <c r="J2214">
        <f t="shared" si="840"/>
        <v>0</v>
      </c>
      <c r="K2214" cm="1">
        <f t="array" ref="K2214">+INDEX('rECUPERA-prov'!$C$3:$LA$16,$C2214+1,$F2214)</f>
        <v>0</v>
      </c>
      <c r="L2214">
        <f t="shared" si="841"/>
        <v>0</v>
      </c>
      <c r="M2214">
        <f t="shared" si="848"/>
        <v>0</v>
      </c>
      <c r="N2214">
        <f t="shared" si="842"/>
        <v>0</v>
      </c>
      <c r="O2214" s="57">
        <f t="shared" si="849"/>
        <v>0</v>
      </c>
      <c r="P2214" s="57">
        <f t="shared" si="850"/>
        <v>0</v>
      </c>
      <c r="Q2214" s="57">
        <f t="shared" si="851"/>
        <v>0</v>
      </c>
      <c r="R2214" s="57">
        <f t="shared" si="852"/>
        <v>0</v>
      </c>
      <c r="S2214" s="57">
        <f t="shared" si="853"/>
        <v>0</v>
      </c>
      <c r="T2214" s="57">
        <f t="shared" si="854"/>
        <v>0</v>
      </c>
      <c r="U2214" s="57">
        <f t="shared" si="855"/>
        <v>0</v>
      </c>
      <c r="V2214" s="58">
        <f t="shared" si="856"/>
        <v>0</v>
      </c>
      <c r="W2214" s="58">
        <f t="shared" si="857"/>
        <v>0</v>
      </c>
      <c r="X2214" s="58">
        <f t="shared" si="858"/>
        <v>0</v>
      </c>
      <c r="Y2214" s="58">
        <f t="shared" si="859"/>
        <v>0</v>
      </c>
      <c r="Z2214">
        <f t="shared" si="843"/>
        <v>125461</v>
      </c>
    </row>
    <row r="2215" spans="1:26" x14ac:dyDescent="0.3">
      <c r="A2215" s="56" t="str">
        <f t="shared" si="845"/>
        <v>OUT TIME</v>
      </c>
      <c r="B2215" s="56" t="str">
        <f t="shared" si="837"/>
        <v>ultimo</v>
      </c>
      <c r="C2215" s="55">
        <f t="shared" si="844"/>
        <v>2</v>
      </c>
      <c r="D2215" t="str">
        <f t="shared" si="844"/>
        <v>Coclé</v>
      </c>
      <c r="E2215" s="23">
        <f t="shared" si="846"/>
        <v>44155</v>
      </c>
      <c r="F2215" s="54">
        <f t="shared" si="847"/>
        <v>171</v>
      </c>
      <c r="G2215" cm="1">
        <f t="array" ref="G2215">+INDEX('Casos ACUM Prov'!$CK$3:$OM$16,'TODO PROVINCIA'!C2215+1,'TODO PROVINCIA'!F2215)</f>
        <v>0</v>
      </c>
      <c r="H2215">
        <f t="shared" si="839"/>
        <v>0</v>
      </c>
      <c r="I2215" cm="1">
        <f t="array" ref="I2215">+INDEX('Muertes-PROV'!$C$3:$GE$16,$C2215+1,$F2215)</f>
        <v>0</v>
      </c>
      <c r="J2215">
        <f t="shared" si="840"/>
        <v>0</v>
      </c>
      <c r="K2215" cm="1">
        <f t="array" ref="K2215">+INDEX('rECUPERA-prov'!$C$3:$LA$16,$C2215+1,$F2215)</f>
        <v>0</v>
      </c>
      <c r="L2215">
        <f t="shared" si="841"/>
        <v>0</v>
      </c>
      <c r="M2215">
        <f t="shared" si="848"/>
        <v>0</v>
      </c>
      <c r="N2215">
        <f t="shared" si="842"/>
        <v>0</v>
      </c>
      <c r="O2215" s="57">
        <f t="shared" si="849"/>
        <v>0</v>
      </c>
      <c r="P2215" s="57">
        <f t="shared" si="850"/>
        <v>0</v>
      </c>
      <c r="Q2215" s="57">
        <f t="shared" si="851"/>
        <v>0</v>
      </c>
      <c r="R2215" s="57">
        <f t="shared" si="852"/>
        <v>0</v>
      </c>
      <c r="S2215" s="57">
        <f t="shared" si="853"/>
        <v>0</v>
      </c>
      <c r="T2215" s="57">
        <f t="shared" si="854"/>
        <v>0</v>
      </c>
      <c r="U2215" s="57">
        <f t="shared" si="855"/>
        <v>0</v>
      </c>
      <c r="V2215" s="58">
        <f t="shared" si="856"/>
        <v>0</v>
      </c>
      <c r="W2215" s="58">
        <f t="shared" si="857"/>
        <v>0</v>
      </c>
      <c r="X2215" s="58">
        <f t="shared" si="858"/>
        <v>0</v>
      </c>
      <c r="Y2215" s="58">
        <f t="shared" si="859"/>
        <v>0</v>
      </c>
      <c r="Z2215">
        <f t="shared" si="843"/>
        <v>416873</v>
      </c>
    </row>
    <row r="2216" spans="1:26" x14ac:dyDescent="0.3">
      <c r="A2216" s="56" t="str">
        <f t="shared" si="845"/>
        <v>OUT TIME</v>
      </c>
      <c r="B2216" s="56" t="str">
        <f t="shared" si="837"/>
        <v>ultimo</v>
      </c>
      <c r="C2216" s="55">
        <f t="shared" si="844"/>
        <v>3</v>
      </c>
      <c r="D2216" t="str">
        <f t="shared" si="844"/>
        <v>Colón</v>
      </c>
      <c r="E2216" s="23">
        <f t="shared" si="846"/>
        <v>44155</v>
      </c>
      <c r="F2216" s="54">
        <f t="shared" si="847"/>
        <v>171</v>
      </c>
      <c r="G2216" cm="1">
        <f t="array" ref="G2216">+INDEX('Casos ACUM Prov'!$CK$3:$OM$16,'TODO PROVINCIA'!C2216+1,'TODO PROVINCIA'!F2216)</f>
        <v>0</v>
      </c>
      <c r="H2216">
        <f t="shared" si="839"/>
        <v>0</v>
      </c>
      <c r="I2216" cm="1">
        <f t="array" ref="I2216">+INDEX('Muertes-PROV'!$C$3:$GE$16,$C2216+1,$F2216)</f>
        <v>0</v>
      </c>
      <c r="J2216">
        <f t="shared" si="840"/>
        <v>0</v>
      </c>
      <c r="K2216" cm="1">
        <f t="array" ref="K2216">+INDEX('rECUPERA-prov'!$C$3:$LA$16,$C2216+1,$F2216)</f>
        <v>0</v>
      </c>
      <c r="L2216">
        <f t="shared" si="841"/>
        <v>0</v>
      </c>
      <c r="M2216">
        <f t="shared" si="848"/>
        <v>0</v>
      </c>
      <c r="N2216">
        <f t="shared" si="842"/>
        <v>0</v>
      </c>
      <c r="O2216" s="57">
        <f t="shared" si="849"/>
        <v>0</v>
      </c>
      <c r="P2216" s="57">
        <f t="shared" si="850"/>
        <v>0</v>
      </c>
      <c r="Q2216" s="57">
        <f t="shared" si="851"/>
        <v>0</v>
      </c>
      <c r="R2216" s="57">
        <f t="shared" si="852"/>
        <v>0</v>
      </c>
      <c r="S2216" s="57">
        <f t="shared" si="853"/>
        <v>0</v>
      </c>
      <c r="T2216" s="57">
        <f t="shared" si="854"/>
        <v>0</v>
      </c>
      <c r="U2216" s="57">
        <f t="shared" si="855"/>
        <v>0</v>
      </c>
      <c r="V2216" s="58">
        <f t="shared" si="856"/>
        <v>0</v>
      </c>
      <c r="W2216" s="58">
        <f t="shared" si="857"/>
        <v>0</v>
      </c>
      <c r="X2216" s="58">
        <f t="shared" si="858"/>
        <v>0</v>
      </c>
      <c r="Y2216" s="58">
        <f t="shared" si="859"/>
        <v>0</v>
      </c>
      <c r="Z2216">
        <f t="shared" si="843"/>
        <v>233708</v>
      </c>
    </row>
    <row r="2217" spans="1:26" x14ac:dyDescent="0.3">
      <c r="A2217" s="56" t="str">
        <f t="shared" si="845"/>
        <v>OUT TIME</v>
      </c>
      <c r="B2217" s="56" t="str">
        <f t="shared" si="837"/>
        <v>ultimo</v>
      </c>
      <c r="C2217" s="55">
        <f t="shared" si="844"/>
        <v>4</v>
      </c>
      <c r="D2217" t="str">
        <f t="shared" si="844"/>
        <v>Chiriquí</v>
      </c>
      <c r="E2217" s="23">
        <f t="shared" si="846"/>
        <v>44155</v>
      </c>
      <c r="F2217" s="54">
        <f t="shared" si="847"/>
        <v>171</v>
      </c>
      <c r="G2217" cm="1">
        <f t="array" ref="G2217">+INDEX('Casos ACUM Prov'!$CK$3:$OM$16,'TODO PROVINCIA'!C2217+1,'TODO PROVINCIA'!F2217)</f>
        <v>0</v>
      </c>
      <c r="H2217">
        <f t="shared" si="839"/>
        <v>0</v>
      </c>
      <c r="I2217" cm="1">
        <f t="array" ref="I2217">+INDEX('Muertes-PROV'!$C$3:$GE$16,$C2217+1,$F2217)</f>
        <v>0</v>
      </c>
      <c r="J2217">
        <f t="shared" si="840"/>
        <v>0</v>
      </c>
      <c r="K2217" cm="1">
        <f t="array" ref="K2217">+INDEX('rECUPERA-prov'!$C$3:$LA$16,$C2217+1,$F2217)</f>
        <v>0</v>
      </c>
      <c r="L2217">
        <f t="shared" si="841"/>
        <v>0</v>
      </c>
      <c r="M2217">
        <f t="shared" si="848"/>
        <v>0</v>
      </c>
      <c r="N2217">
        <f t="shared" si="842"/>
        <v>0</v>
      </c>
      <c r="O2217" s="57">
        <f t="shared" si="849"/>
        <v>0</v>
      </c>
      <c r="P2217" s="57">
        <f t="shared" si="850"/>
        <v>0</v>
      </c>
      <c r="Q2217" s="57">
        <f t="shared" si="851"/>
        <v>0</v>
      </c>
      <c r="R2217" s="57">
        <f t="shared" si="852"/>
        <v>0</v>
      </c>
      <c r="S2217" s="57">
        <f t="shared" si="853"/>
        <v>0</v>
      </c>
      <c r="T2217" s="57">
        <f t="shared" si="854"/>
        <v>0</v>
      </c>
      <c r="U2217" s="57">
        <f t="shared" si="855"/>
        <v>0</v>
      </c>
      <c r="V2217" s="58">
        <f t="shared" si="856"/>
        <v>0</v>
      </c>
      <c r="W2217" s="58">
        <f t="shared" si="857"/>
        <v>0</v>
      </c>
      <c r="X2217" s="58">
        <f t="shared" si="858"/>
        <v>0</v>
      </c>
      <c r="Y2217" s="58">
        <f t="shared" si="859"/>
        <v>0</v>
      </c>
      <c r="Z2217">
        <f t="shared" si="843"/>
        <v>241928</v>
      </c>
    </row>
    <row r="2218" spans="1:26" x14ac:dyDescent="0.3">
      <c r="A2218" s="56" t="str">
        <f t="shared" si="845"/>
        <v>OUT TIME</v>
      </c>
      <c r="B2218" s="56" t="str">
        <f t="shared" si="837"/>
        <v>ultimo</v>
      </c>
      <c r="C2218" s="55">
        <f t="shared" si="844"/>
        <v>5</v>
      </c>
      <c r="D2218" t="str">
        <f t="shared" si="844"/>
        <v>Darién</v>
      </c>
      <c r="E2218" s="23">
        <f t="shared" si="846"/>
        <v>44155</v>
      </c>
      <c r="F2218" s="54">
        <f t="shared" si="847"/>
        <v>171</v>
      </c>
      <c r="G2218" cm="1">
        <f t="array" ref="G2218">+INDEX('Casos ACUM Prov'!$CK$3:$OM$16,'TODO PROVINCIA'!C2218+1,'TODO PROVINCIA'!F2218)</f>
        <v>0</v>
      </c>
      <c r="H2218">
        <f t="shared" si="839"/>
        <v>0</v>
      </c>
      <c r="I2218" cm="1">
        <f t="array" ref="I2218">+INDEX('Muertes-PROV'!$C$3:$GE$16,$C2218+1,$F2218)</f>
        <v>0</v>
      </c>
      <c r="J2218">
        <f t="shared" si="840"/>
        <v>0</v>
      </c>
      <c r="K2218" cm="1">
        <f t="array" ref="K2218">+INDEX('rECUPERA-prov'!$C$3:$LA$16,$C2218+1,$F2218)</f>
        <v>0</v>
      </c>
      <c r="L2218">
        <f t="shared" si="841"/>
        <v>0</v>
      </c>
      <c r="M2218">
        <f t="shared" si="848"/>
        <v>0</v>
      </c>
      <c r="N2218">
        <f t="shared" si="842"/>
        <v>0</v>
      </c>
      <c r="O2218" s="57">
        <f t="shared" si="849"/>
        <v>0</v>
      </c>
      <c r="P2218" s="57">
        <f t="shared" si="850"/>
        <v>0</v>
      </c>
      <c r="Q2218" s="57">
        <f t="shared" si="851"/>
        <v>0</v>
      </c>
      <c r="R2218" s="57">
        <f t="shared" si="852"/>
        <v>0</v>
      </c>
      <c r="S2218" s="57">
        <f t="shared" si="853"/>
        <v>0</v>
      </c>
      <c r="T2218" s="57">
        <f t="shared" si="854"/>
        <v>0</v>
      </c>
      <c r="U2218" s="57">
        <f t="shared" si="855"/>
        <v>0</v>
      </c>
      <c r="V2218" s="58">
        <f t="shared" si="856"/>
        <v>0</v>
      </c>
      <c r="W2218" s="58">
        <f t="shared" si="857"/>
        <v>0</v>
      </c>
      <c r="X2218" s="58">
        <f t="shared" si="858"/>
        <v>0</v>
      </c>
      <c r="Y2218" s="58">
        <f t="shared" si="859"/>
        <v>0</v>
      </c>
      <c r="Z2218">
        <f t="shared" si="843"/>
        <v>10001</v>
      </c>
    </row>
    <row r="2219" spans="1:26" x14ac:dyDescent="0.3">
      <c r="A2219" s="56" t="str">
        <f t="shared" si="845"/>
        <v>OUT TIME</v>
      </c>
      <c r="B2219" s="56" t="str">
        <f t="shared" si="837"/>
        <v>ultimo</v>
      </c>
      <c r="C2219" s="55">
        <f t="shared" si="844"/>
        <v>6</v>
      </c>
      <c r="D2219" t="str">
        <f t="shared" si="844"/>
        <v>Herrera</v>
      </c>
      <c r="E2219" s="23">
        <f t="shared" si="846"/>
        <v>44155</v>
      </c>
      <c r="F2219" s="54">
        <f t="shared" si="847"/>
        <v>171</v>
      </c>
      <c r="G2219" cm="1">
        <f t="array" ref="G2219">+INDEX('Casos ACUM Prov'!$CK$3:$OM$16,'TODO PROVINCIA'!C2219+1,'TODO PROVINCIA'!F2219)</f>
        <v>0</v>
      </c>
      <c r="H2219">
        <f t="shared" si="839"/>
        <v>0</v>
      </c>
      <c r="I2219" cm="1">
        <f t="array" ref="I2219">+INDEX('Muertes-PROV'!$C$3:$GE$16,$C2219+1,$F2219)</f>
        <v>0</v>
      </c>
      <c r="J2219">
        <f t="shared" si="840"/>
        <v>0</v>
      </c>
      <c r="K2219" cm="1">
        <f t="array" ref="K2219">+INDEX('rECUPERA-prov'!$C$3:$LA$16,$C2219+1,$F2219)</f>
        <v>0</v>
      </c>
      <c r="L2219">
        <f t="shared" si="841"/>
        <v>0</v>
      </c>
      <c r="M2219">
        <f t="shared" si="848"/>
        <v>0</v>
      </c>
      <c r="N2219">
        <f t="shared" si="842"/>
        <v>0</v>
      </c>
      <c r="O2219" s="57">
        <f t="shared" si="849"/>
        <v>0</v>
      </c>
      <c r="P2219" s="57">
        <f t="shared" si="850"/>
        <v>0</v>
      </c>
      <c r="Q2219" s="57">
        <f t="shared" si="851"/>
        <v>0</v>
      </c>
      <c r="R2219" s="57">
        <f t="shared" si="852"/>
        <v>0</v>
      </c>
      <c r="S2219" s="57">
        <f t="shared" si="853"/>
        <v>0</v>
      </c>
      <c r="T2219" s="57">
        <f t="shared" si="854"/>
        <v>0</v>
      </c>
      <c r="U2219" s="57">
        <f t="shared" si="855"/>
        <v>0</v>
      </c>
      <c r="V2219" s="58">
        <f t="shared" si="856"/>
        <v>0</v>
      </c>
      <c r="W2219" s="58">
        <f t="shared" si="857"/>
        <v>0</v>
      </c>
      <c r="X2219" s="58">
        <f t="shared" si="858"/>
        <v>0</v>
      </c>
      <c r="Y2219" s="58">
        <f t="shared" si="859"/>
        <v>0</v>
      </c>
      <c r="Z2219">
        <f t="shared" si="843"/>
        <v>33109</v>
      </c>
    </row>
    <row r="2220" spans="1:26" x14ac:dyDescent="0.3">
      <c r="A2220" s="56" t="str">
        <f t="shared" si="845"/>
        <v>OUT TIME</v>
      </c>
      <c r="B2220" s="56" t="str">
        <f t="shared" si="837"/>
        <v>ultimo</v>
      </c>
      <c r="C2220" s="55">
        <f t="shared" ref="C2220:D2235" si="860">+C2207</f>
        <v>7</v>
      </c>
      <c r="D2220" t="str">
        <f t="shared" si="860"/>
        <v>Los Santos</v>
      </c>
      <c r="E2220" s="23">
        <f t="shared" si="846"/>
        <v>44155</v>
      </c>
      <c r="F2220" s="54">
        <f t="shared" si="847"/>
        <v>171</v>
      </c>
      <c r="G2220" cm="1">
        <f t="array" ref="G2220">+INDEX('Casos ACUM Prov'!$CK$3:$OM$16,'TODO PROVINCIA'!C2220+1,'TODO PROVINCIA'!F2220)</f>
        <v>0</v>
      </c>
      <c r="H2220">
        <f t="shared" si="839"/>
        <v>0</v>
      </c>
      <c r="I2220" cm="1">
        <f t="array" ref="I2220">+INDEX('Muertes-PROV'!$C$3:$GE$16,$C2220+1,$F2220)</f>
        <v>0</v>
      </c>
      <c r="J2220">
        <f t="shared" si="840"/>
        <v>0</v>
      </c>
      <c r="K2220" cm="1">
        <f t="array" ref="K2220">+INDEX('rECUPERA-prov'!$C$3:$LA$16,$C2220+1,$F2220)</f>
        <v>0</v>
      </c>
      <c r="L2220">
        <f t="shared" si="841"/>
        <v>0</v>
      </c>
      <c r="M2220">
        <f t="shared" si="848"/>
        <v>0</v>
      </c>
      <c r="N2220">
        <f t="shared" si="842"/>
        <v>0</v>
      </c>
      <c r="O2220" s="57">
        <f t="shared" si="849"/>
        <v>0</v>
      </c>
      <c r="P2220" s="57">
        <f t="shared" si="850"/>
        <v>0</v>
      </c>
      <c r="Q2220" s="57">
        <f t="shared" si="851"/>
        <v>0</v>
      </c>
      <c r="R2220" s="57">
        <f t="shared" si="852"/>
        <v>0</v>
      </c>
      <c r="S2220" s="57">
        <f t="shared" si="853"/>
        <v>0</v>
      </c>
      <c r="T2220" s="57">
        <f t="shared" si="854"/>
        <v>0</v>
      </c>
      <c r="U2220" s="57">
        <f t="shared" si="855"/>
        <v>0</v>
      </c>
      <c r="V2220" s="58">
        <f t="shared" si="856"/>
        <v>0</v>
      </c>
      <c r="W2220" s="58">
        <f t="shared" si="857"/>
        <v>0</v>
      </c>
      <c r="X2220" s="58">
        <f t="shared" si="858"/>
        <v>0</v>
      </c>
      <c r="Y2220" s="58">
        <f t="shared" si="859"/>
        <v>0</v>
      </c>
      <c r="Z2220">
        <f t="shared" si="843"/>
        <v>156747</v>
      </c>
    </row>
    <row r="2221" spans="1:26" x14ac:dyDescent="0.3">
      <c r="A2221" s="56" t="str">
        <f t="shared" si="845"/>
        <v>OUT TIME</v>
      </c>
      <c r="B2221" s="56" t="str">
        <f t="shared" si="837"/>
        <v>ultimo</v>
      </c>
      <c r="C2221" s="55">
        <f t="shared" si="860"/>
        <v>8</v>
      </c>
      <c r="D2221" t="str">
        <f t="shared" si="860"/>
        <v>Panamá</v>
      </c>
      <c r="E2221" s="23">
        <f t="shared" si="846"/>
        <v>44155</v>
      </c>
      <c r="F2221" s="54">
        <f t="shared" si="847"/>
        <v>171</v>
      </c>
      <c r="G2221" cm="1">
        <f t="array" ref="G2221">+INDEX('Casos ACUM Prov'!$CK$3:$OM$16,'TODO PROVINCIA'!C2221+1,'TODO PROVINCIA'!F2221)</f>
        <v>0</v>
      </c>
      <c r="H2221">
        <f t="shared" si="839"/>
        <v>0</v>
      </c>
      <c r="I2221" cm="1">
        <f t="array" ref="I2221">+INDEX('Muertes-PROV'!$C$3:$GE$16,$C2221+1,$F2221)</f>
        <v>0</v>
      </c>
      <c r="J2221">
        <f t="shared" si="840"/>
        <v>0</v>
      </c>
      <c r="K2221" cm="1">
        <f t="array" ref="K2221">+INDEX('rECUPERA-prov'!$C$3:$LA$16,$C2221+1,$F2221)</f>
        <v>0</v>
      </c>
      <c r="L2221">
        <f t="shared" si="841"/>
        <v>0</v>
      </c>
      <c r="M2221">
        <f t="shared" si="848"/>
        <v>0</v>
      </c>
      <c r="N2221">
        <f t="shared" si="842"/>
        <v>0</v>
      </c>
      <c r="O2221" s="57">
        <f t="shared" si="849"/>
        <v>0</v>
      </c>
      <c r="P2221" s="57">
        <f t="shared" si="850"/>
        <v>0</v>
      </c>
      <c r="Q2221" s="57">
        <f t="shared" si="851"/>
        <v>0</v>
      </c>
      <c r="R2221" s="57">
        <f t="shared" si="852"/>
        <v>0</v>
      </c>
      <c r="S2221" s="57">
        <f t="shared" si="853"/>
        <v>0</v>
      </c>
      <c r="T2221" s="57">
        <f t="shared" si="854"/>
        <v>0</v>
      </c>
      <c r="U2221" s="57">
        <f t="shared" si="855"/>
        <v>0</v>
      </c>
      <c r="V2221" s="58">
        <f t="shared" si="856"/>
        <v>0</v>
      </c>
      <c r="W2221" s="58">
        <f t="shared" si="857"/>
        <v>0</v>
      </c>
      <c r="X2221" s="58">
        <f t="shared" si="858"/>
        <v>0</v>
      </c>
      <c r="Y2221" s="58">
        <f t="shared" si="859"/>
        <v>0</v>
      </c>
      <c r="Z2221">
        <f t="shared" si="843"/>
        <v>109955</v>
      </c>
    </row>
    <row r="2222" spans="1:26" x14ac:dyDescent="0.3">
      <c r="A2222" s="56" t="str">
        <f t="shared" si="845"/>
        <v>OUT TIME</v>
      </c>
      <c r="B2222" s="56" t="str">
        <f t="shared" si="837"/>
        <v>ultimo</v>
      </c>
      <c r="C2222" s="55">
        <f t="shared" si="860"/>
        <v>9</v>
      </c>
      <c r="D2222" t="str">
        <f t="shared" si="860"/>
        <v>Veraguas</v>
      </c>
      <c r="E2222" s="23">
        <f t="shared" si="846"/>
        <v>44155</v>
      </c>
      <c r="F2222" s="54">
        <f t="shared" si="847"/>
        <v>171</v>
      </c>
      <c r="G2222" cm="1">
        <f t="array" ref="G2222">+INDEX('Casos ACUM Prov'!$CK$3:$OM$16,'TODO PROVINCIA'!C2222+1,'TODO PROVINCIA'!F2222)</f>
        <v>0</v>
      </c>
      <c r="H2222">
        <f t="shared" si="839"/>
        <v>0</v>
      </c>
      <c r="I2222" cm="1">
        <f t="array" ref="I2222">+INDEX('Muertes-PROV'!$C$3:$GE$16,$C2222+1,$F2222)</f>
        <v>0</v>
      </c>
      <c r="J2222">
        <f t="shared" si="840"/>
        <v>0</v>
      </c>
      <c r="K2222" cm="1">
        <f t="array" ref="K2222">+INDEX('rECUPERA-prov'!$C$3:$LA$16,$C2222+1,$F2222)</f>
        <v>0</v>
      </c>
      <c r="L2222">
        <f t="shared" si="841"/>
        <v>0</v>
      </c>
      <c r="M2222">
        <f t="shared" si="848"/>
        <v>0</v>
      </c>
      <c r="N2222">
        <f t="shared" si="842"/>
        <v>0</v>
      </c>
      <c r="O2222" s="57">
        <f t="shared" si="849"/>
        <v>0</v>
      </c>
      <c r="P2222" s="57">
        <f t="shared" si="850"/>
        <v>0</v>
      </c>
      <c r="Q2222" s="57">
        <f t="shared" si="851"/>
        <v>0</v>
      </c>
      <c r="R2222" s="57">
        <f t="shared" si="852"/>
        <v>0</v>
      </c>
      <c r="S2222" s="57">
        <f t="shared" si="853"/>
        <v>0</v>
      </c>
      <c r="T2222" s="57">
        <f t="shared" si="854"/>
        <v>0</v>
      </c>
      <c r="U2222" s="57">
        <f t="shared" si="855"/>
        <v>0</v>
      </c>
      <c r="V2222" s="58">
        <f t="shared" si="856"/>
        <v>0</v>
      </c>
      <c r="W2222" s="58">
        <f t="shared" si="857"/>
        <v>0</v>
      </c>
      <c r="X2222" s="58">
        <f t="shared" si="858"/>
        <v>0</v>
      </c>
      <c r="Y2222" s="58">
        <f t="shared" si="859"/>
        <v>0</v>
      </c>
      <c r="Z2222">
        <f t="shared" si="843"/>
        <v>109955</v>
      </c>
    </row>
    <row r="2223" spans="1:26" x14ac:dyDescent="0.3">
      <c r="A2223" s="56" t="str">
        <f t="shared" si="845"/>
        <v>OUT TIME</v>
      </c>
      <c r="B2223" s="56" t="str">
        <f t="shared" si="837"/>
        <v>ultimo</v>
      </c>
      <c r="C2223" s="55">
        <f t="shared" si="860"/>
        <v>10</v>
      </c>
      <c r="D2223" t="str">
        <f t="shared" si="860"/>
        <v>Comarca Kuna Yala</v>
      </c>
      <c r="E2223" s="23">
        <f t="shared" si="846"/>
        <v>44155</v>
      </c>
      <c r="F2223" s="54">
        <f t="shared" si="847"/>
        <v>171</v>
      </c>
      <c r="G2223" cm="1">
        <f t="array" ref="G2223">+INDEX('Casos ACUM Prov'!$CK$3:$OM$16,'TODO PROVINCIA'!C2223+1,'TODO PROVINCIA'!F2223)</f>
        <v>0</v>
      </c>
      <c r="H2223">
        <f t="shared" si="839"/>
        <v>0</v>
      </c>
      <c r="I2223" cm="1">
        <f t="array" ref="I2223">+INDEX('Muertes-PROV'!$C$3:$GE$16,$C2223+1,$F2223)</f>
        <v>0</v>
      </c>
      <c r="J2223">
        <f t="shared" si="840"/>
        <v>0</v>
      </c>
      <c r="K2223" cm="1">
        <f t="array" ref="K2223">+INDEX('rECUPERA-prov'!$C$3:$LA$16,$C2223+1,$F2223)</f>
        <v>0</v>
      </c>
      <c r="L2223">
        <f t="shared" si="841"/>
        <v>0</v>
      </c>
      <c r="M2223">
        <f t="shared" si="848"/>
        <v>0</v>
      </c>
      <c r="N2223">
        <f t="shared" si="842"/>
        <v>0</v>
      </c>
      <c r="O2223" s="57">
        <f t="shared" si="849"/>
        <v>0</v>
      </c>
      <c r="P2223" s="57">
        <f t="shared" si="850"/>
        <v>0</v>
      </c>
      <c r="Q2223" s="57">
        <f t="shared" si="851"/>
        <v>0</v>
      </c>
      <c r="R2223" s="57">
        <f t="shared" si="852"/>
        <v>0</v>
      </c>
      <c r="S2223" s="57">
        <f t="shared" si="853"/>
        <v>0</v>
      </c>
      <c r="T2223" s="57">
        <f t="shared" si="854"/>
        <v>0</v>
      </c>
      <c r="U2223" s="57">
        <f t="shared" si="855"/>
        <v>0</v>
      </c>
      <c r="V2223" s="58">
        <f t="shared" si="856"/>
        <v>0</v>
      </c>
      <c r="W2223" s="58">
        <f t="shared" si="857"/>
        <v>0</v>
      </c>
      <c r="X2223" s="58">
        <f t="shared" si="858"/>
        <v>0</v>
      </c>
      <c r="Y2223" s="58">
        <f t="shared" si="859"/>
        <v>0</v>
      </c>
      <c r="Z2223">
        <f t="shared" si="843"/>
        <v>89592</v>
      </c>
    </row>
    <row r="2224" spans="1:26" x14ac:dyDescent="0.3">
      <c r="A2224" s="56" t="str">
        <f t="shared" si="845"/>
        <v>OUT TIME</v>
      </c>
      <c r="B2224" s="56" t="str">
        <f t="shared" si="837"/>
        <v>ultimo</v>
      </c>
      <c r="C2224" s="55">
        <f t="shared" si="860"/>
        <v>11</v>
      </c>
      <c r="D2224" t="str">
        <f t="shared" si="860"/>
        <v>Comarca Emberá Wounaán</v>
      </c>
      <c r="E2224" s="23">
        <f t="shared" si="846"/>
        <v>44155</v>
      </c>
      <c r="F2224" s="54">
        <f t="shared" si="847"/>
        <v>171</v>
      </c>
      <c r="G2224" cm="1">
        <f t="array" ref="G2224">+INDEX('Casos ACUM Prov'!$CK$3:$OM$16,'TODO PROVINCIA'!C2224+1,'TODO PROVINCIA'!F2224)</f>
        <v>0</v>
      </c>
      <c r="H2224">
        <f t="shared" si="839"/>
        <v>0</v>
      </c>
      <c r="I2224" cm="1">
        <f t="array" ref="I2224">+INDEX('Muertes-PROV'!$C$3:$GE$16,$C2224+1,$F2224)</f>
        <v>0</v>
      </c>
      <c r="J2224">
        <f t="shared" si="840"/>
        <v>0</v>
      </c>
      <c r="K2224" cm="1">
        <f t="array" ref="K2224">+INDEX('rECUPERA-prov'!$C$3:$LA$16,$C2224+1,$F2224)</f>
        <v>0</v>
      </c>
      <c r="L2224">
        <f t="shared" si="841"/>
        <v>0</v>
      </c>
      <c r="M2224">
        <f t="shared" si="848"/>
        <v>0</v>
      </c>
      <c r="N2224">
        <f t="shared" si="842"/>
        <v>0</v>
      </c>
      <c r="O2224" s="57">
        <f t="shared" si="849"/>
        <v>0</v>
      </c>
      <c r="P2224" s="57">
        <f t="shared" si="850"/>
        <v>0</v>
      </c>
      <c r="Q2224" s="57">
        <f t="shared" si="851"/>
        <v>0</v>
      </c>
      <c r="R2224" s="57">
        <f t="shared" si="852"/>
        <v>0</v>
      </c>
      <c r="S2224" s="57">
        <f t="shared" si="853"/>
        <v>0</v>
      </c>
      <c r="T2224" s="57">
        <f t="shared" si="854"/>
        <v>0</v>
      </c>
      <c r="U2224" s="57">
        <f t="shared" si="855"/>
        <v>0</v>
      </c>
      <c r="V2224" s="58">
        <f t="shared" si="856"/>
        <v>0</v>
      </c>
      <c r="W2224" s="58">
        <f t="shared" si="857"/>
        <v>0</v>
      </c>
      <c r="X2224" s="58">
        <f t="shared" si="858"/>
        <v>0</v>
      </c>
      <c r="Y2224" s="58">
        <f t="shared" si="859"/>
        <v>0</v>
      </c>
      <c r="Z2224">
        <f t="shared" si="843"/>
        <v>1249032</v>
      </c>
    </row>
    <row r="2225" spans="1:26" x14ac:dyDescent="0.3">
      <c r="A2225" s="56" t="str">
        <f t="shared" si="845"/>
        <v>OUT TIME</v>
      </c>
      <c r="B2225" s="56" t="str">
        <f t="shared" si="837"/>
        <v>ultimo</v>
      </c>
      <c r="C2225" s="55">
        <f t="shared" si="860"/>
        <v>12</v>
      </c>
      <c r="D2225" t="str">
        <f t="shared" si="860"/>
        <v>Comarca Ngäbe Buglé</v>
      </c>
      <c r="E2225" s="23">
        <f t="shared" si="846"/>
        <v>44155</v>
      </c>
      <c r="F2225" s="54">
        <f t="shared" si="847"/>
        <v>171</v>
      </c>
      <c r="G2225" cm="1">
        <f t="array" ref="G2225">+INDEX('Casos ACUM Prov'!$CK$3:$OM$16,'TODO PROVINCIA'!C2225+1,'TODO PROVINCIA'!F2225)</f>
        <v>0</v>
      </c>
      <c r="H2225">
        <f t="shared" si="839"/>
        <v>0</v>
      </c>
      <c r="I2225" cm="1">
        <f t="array" ref="I2225">+INDEX('Muertes-PROV'!$C$3:$GE$16,$C2225+1,$F2225)</f>
        <v>0</v>
      </c>
      <c r="J2225">
        <f t="shared" si="840"/>
        <v>0</v>
      </c>
      <c r="K2225" cm="1">
        <f t="array" ref="K2225">+INDEX('rECUPERA-prov'!$C$3:$LA$16,$C2225+1,$F2225)</f>
        <v>0</v>
      </c>
      <c r="L2225">
        <f t="shared" si="841"/>
        <v>0</v>
      </c>
      <c r="M2225">
        <f t="shared" si="848"/>
        <v>0</v>
      </c>
      <c r="N2225">
        <f t="shared" si="842"/>
        <v>0</v>
      </c>
      <c r="O2225" s="57">
        <f t="shared" si="849"/>
        <v>0</v>
      </c>
      <c r="P2225" s="57">
        <f t="shared" si="850"/>
        <v>0</v>
      </c>
      <c r="Q2225" s="57">
        <f t="shared" si="851"/>
        <v>0</v>
      </c>
      <c r="R2225" s="57">
        <f t="shared" si="852"/>
        <v>0</v>
      </c>
      <c r="S2225" s="57">
        <f t="shared" si="853"/>
        <v>0</v>
      </c>
      <c r="T2225" s="57">
        <f t="shared" si="854"/>
        <v>0</v>
      </c>
      <c r="U2225" s="57">
        <f t="shared" si="855"/>
        <v>0</v>
      </c>
      <c r="V2225" s="58">
        <f t="shared" si="856"/>
        <v>0</v>
      </c>
      <c r="W2225" s="58">
        <f t="shared" si="857"/>
        <v>0</v>
      </c>
      <c r="X2225" s="58">
        <f t="shared" si="858"/>
        <v>0</v>
      </c>
      <c r="Y2225" s="58">
        <f t="shared" si="859"/>
        <v>0</v>
      </c>
      <c r="Z2225">
        <f t="shared" si="843"/>
        <v>464038</v>
      </c>
    </row>
    <row r="2226" spans="1:26" x14ac:dyDescent="0.3">
      <c r="A2226" s="56" t="str">
        <f t="shared" si="845"/>
        <v>OUT TIME</v>
      </c>
      <c r="B2226" s="56" t="str">
        <f t="shared" si="837"/>
        <v>ultimo</v>
      </c>
      <c r="C2226" s="55">
        <f t="shared" si="860"/>
        <v>13</v>
      </c>
      <c r="D2226" t="str">
        <f t="shared" si="860"/>
        <v>Panamá Oeste</v>
      </c>
      <c r="E2226" s="23">
        <f t="shared" si="846"/>
        <v>44155</v>
      </c>
      <c r="F2226" s="54">
        <f t="shared" si="847"/>
        <v>171</v>
      </c>
      <c r="G2226" cm="1">
        <f t="array" ref="G2226">+INDEX('Casos ACUM Prov'!$CK$3:$OM$16,'TODO PROVINCIA'!C2226+1,'TODO PROVINCIA'!F2226)</f>
        <v>0</v>
      </c>
      <c r="H2226">
        <f t="shared" si="839"/>
        <v>0</v>
      </c>
      <c r="I2226" cm="1">
        <f t="array" ref="I2226">+INDEX('Muertes-PROV'!$C$3:$GE$16,$C2226+1,$F2226)</f>
        <v>0</v>
      </c>
      <c r="J2226">
        <f t="shared" si="840"/>
        <v>0</v>
      </c>
      <c r="K2226" cm="1">
        <f t="array" ref="K2226">+INDEX('rECUPERA-prov'!$C$3:$LA$16,$C2226+1,$F2226)</f>
        <v>0</v>
      </c>
      <c r="L2226">
        <f t="shared" si="841"/>
        <v>0</v>
      </c>
      <c r="M2226">
        <f t="shared" si="848"/>
        <v>0</v>
      </c>
      <c r="N2226">
        <f t="shared" si="842"/>
        <v>0</v>
      </c>
      <c r="O2226" s="57">
        <f t="shared" si="849"/>
        <v>0</v>
      </c>
      <c r="P2226" s="57">
        <f t="shared" si="850"/>
        <v>0</v>
      </c>
      <c r="Q2226" s="57">
        <f t="shared" si="851"/>
        <v>0</v>
      </c>
      <c r="R2226" s="57">
        <f t="shared" si="852"/>
        <v>0</v>
      </c>
      <c r="S2226" s="57">
        <f t="shared" si="853"/>
        <v>0</v>
      </c>
      <c r="T2226" s="57">
        <f t="shared" si="854"/>
        <v>0</v>
      </c>
      <c r="U2226" s="57">
        <f t="shared" si="855"/>
        <v>0</v>
      </c>
      <c r="V2226" s="58">
        <f t="shared" si="856"/>
        <v>0</v>
      </c>
      <c r="W2226" s="58">
        <f t="shared" si="857"/>
        <v>0</v>
      </c>
      <c r="X2226" s="58">
        <f t="shared" si="858"/>
        <v>0</v>
      </c>
      <c r="Y2226" s="58">
        <f t="shared" si="859"/>
        <v>0</v>
      </c>
      <c r="Z2226">
        <f t="shared" si="843"/>
        <v>226991</v>
      </c>
    </row>
    <row r="2227" spans="1:26" x14ac:dyDescent="0.3">
      <c r="A2227" s="56" t="str">
        <f t="shared" si="845"/>
        <v>OUT TIME</v>
      </c>
      <c r="B2227" s="56" t="str">
        <f t="shared" si="837"/>
        <v>ultimo</v>
      </c>
      <c r="C2227" s="55">
        <f t="shared" si="860"/>
        <v>1</v>
      </c>
      <c r="D2227" t="str">
        <f t="shared" si="860"/>
        <v>Bocas del Toro</v>
      </c>
      <c r="E2227" s="23">
        <f t="shared" si="846"/>
        <v>44156</v>
      </c>
      <c r="F2227" s="54">
        <f t="shared" si="847"/>
        <v>172</v>
      </c>
      <c r="G2227" cm="1">
        <f t="array" ref="G2227">+INDEX('Casos ACUM Prov'!$CK$3:$OM$16,'TODO PROVINCIA'!C2227+1,'TODO PROVINCIA'!F2227)</f>
        <v>0</v>
      </c>
      <c r="H2227">
        <f t="shared" si="839"/>
        <v>0</v>
      </c>
      <c r="I2227" cm="1">
        <f t="array" ref="I2227">+INDEX('Muertes-PROV'!$C$3:$GE$16,$C2227+1,$F2227)</f>
        <v>0</v>
      </c>
      <c r="J2227">
        <f t="shared" si="840"/>
        <v>0</v>
      </c>
      <c r="K2227" cm="1">
        <f t="array" ref="K2227">+INDEX('rECUPERA-prov'!$C$3:$LA$16,$C2227+1,$F2227)</f>
        <v>0</v>
      </c>
      <c r="L2227">
        <f t="shared" si="841"/>
        <v>0</v>
      </c>
      <c r="M2227">
        <f t="shared" si="848"/>
        <v>0</v>
      </c>
      <c r="N2227">
        <f t="shared" si="842"/>
        <v>0</v>
      </c>
      <c r="O2227" s="57">
        <f t="shared" si="849"/>
        <v>0</v>
      </c>
      <c r="P2227" s="57">
        <f t="shared" si="850"/>
        <v>0</v>
      </c>
      <c r="Q2227" s="57">
        <f t="shared" si="851"/>
        <v>0</v>
      </c>
      <c r="R2227" s="57">
        <f t="shared" si="852"/>
        <v>0</v>
      </c>
      <c r="S2227" s="57">
        <f t="shared" si="853"/>
        <v>0</v>
      </c>
      <c r="T2227" s="57">
        <f t="shared" si="854"/>
        <v>0</v>
      </c>
      <c r="U2227" s="57">
        <f t="shared" si="855"/>
        <v>0</v>
      </c>
      <c r="V2227" s="58">
        <f t="shared" si="856"/>
        <v>0</v>
      </c>
      <c r="W2227" s="58">
        <f t="shared" si="857"/>
        <v>0</v>
      </c>
      <c r="X2227" s="58">
        <f t="shared" si="858"/>
        <v>0</v>
      </c>
      <c r="Y2227" s="58">
        <f t="shared" si="859"/>
        <v>0</v>
      </c>
      <c r="Z2227">
        <f t="shared" si="843"/>
        <v>125461</v>
      </c>
    </row>
    <row r="2228" spans="1:26" x14ac:dyDescent="0.3">
      <c r="A2228" s="56" t="str">
        <f t="shared" si="845"/>
        <v>OUT TIME</v>
      </c>
      <c r="B2228" s="56" t="str">
        <f t="shared" si="837"/>
        <v>ultimo</v>
      </c>
      <c r="C2228" s="55">
        <f t="shared" si="860"/>
        <v>2</v>
      </c>
      <c r="D2228" t="str">
        <f t="shared" si="860"/>
        <v>Coclé</v>
      </c>
      <c r="E2228" s="23">
        <f t="shared" si="846"/>
        <v>44156</v>
      </c>
      <c r="F2228" s="54">
        <f t="shared" si="847"/>
        <v>172</v>
      </c>
      <c r="G2228" cm="1">
        <f t="array" ref="G2228">+INDEX('Casos ACUM Prov'!$CK$3:$OM$16,'TODO PROVINCIA'!C2228+1,'TODO PROVINCIA'!F2228)</f>
        <v>0</v>
      </c>
      <c r="H2228">
        <f t="shared" si="839"/>
        <v>0</v>
      </c>
      <c r="I2228" cm="1">
        <f t="array" ref="I2228">+INDEX('Muertes-PROV'!$C$3:$GE$16,$C2228+1,$F2228)</f>
        <v>0</v>
      </c>
      <c r="J2228">
        <f t="shared" si="840"/>
        <v>0</v>
      </c>
      <c r="K2228" cm="1">
        <f t="array" ref="K2228">+INDEX('rECUPERA-prov'!$C$3:$LA$16,$C2228+1,$F2228)</f>
        <v>0</v>
      </c>
      <c r="L2228">
        <f t="shared" si="841"/>
        <v>0</v>
      </c>
      <c r="M2228">
        <f t="shared" si="848"/>
        <v>0</v>
      </c>
      <c r="N2228">
        <f t="shared" si="842"/>
        <v>0</v>
      </c>
      <c r="O2228" s="57">
        <f t="shared" si="849"/>
        <v>0</v>
      </c>
      <c r="P2228" s="57">
        <f t="shared" si="850"/>
        <v>0</v>
      </c>
      <c r="Q2228" s="57">
        <f t="shared" si="851"/>
        <v>0</v>
      </c>
      <c r="R2228" s="57">
        <f t="shared" si="852"/>
        <v>0</v>
      </c>
      <c r="S2228" s="57">
        <f t="shared" si="853"/>
        <v>0</v>
      </c>
      <c r="T2228" s="57">
        <f t="shared" si="854"/>
        <v>0</v>
      </c>
      <c r="U2228" s="57">
        <f t="shared" si="855"/>
        <v>0</v>
      </c>
      <c r="V2228" s="58">
        <f t="shared" si="856"/>
        <v>0</v>
      </c>
      <c r="W2228" s="58">
        <f t="shared" si="857"/>
        <v>0</v>
      </c>
      <c r="X2228" s="58">
        <f t="shared" si="858"/>
        <v>0</v>
      </c>
      <c r="Y2228" s="58">
        <f t="shared" si="859"/>
        <v>0</v>
      </c>
      <c r="Z2228">
        <f t="shared" si="843"/>
        <v>416873</v>
      </c>
    </row>
    <row r="2229" spans="1:26" x14ac:dyDescent="0.3">
      <c r="A2229" s="56" t="str">
        <f t="shared" si="845"/>
        <v>OUT TIME</v>
      </c>
      <c r="B2229" s="56" t="str">
        <f t="shared" si="837"/>
        <v>ultimo</v>
      </c>
      <c r="C2229" s="55">
        <f t="shared" si="860"/>
        <v>3</v>
      </c>
      <c r="D2229" t="str">
        <f t="shared" si="860"/>
        <v>Colón</v>
      </c>
      <c r="E2229" s="23">
        <f t="shared" si="846"/>
        <v>44156</v>
      </c>
      <c r="F2229" s="54">
        <f t="shared" si="847"/>
        <v>172</v>
      </c>
      <c r="G2229" cm="1">
        <f t="array" ref="G2229">+INDEX('Casos ACUM Prov'!$CK$3:$OM$16,'TODO PROVINCIA'!C2229+1,'TODO PROVINCIA'!F2229)</f>
        <v>0</v>
      </c>
      <c r="H2229">
        <f t="shared" si="839"/>
        <v>0</v>
      </c>
      <c r="I2229" cm="1">
        <f t="array" ref="I2229">+INDEX('Muertes-PROV'!$C$3:$GE$16,$C2229+1,$F2229)</f>
        <v>0</v>
      </c>
      <c r="J2229">
        <f t="shared" si="840"/>
        <v>0</v>
      </c>
      <c r="K2229" cm="1">
        <f t="array" ref="K2229">+INDEX('rECUPERA-prov'!$C$3:$LA$16,$C2229+1,$F2229)</f>
        <v>0</v>
      </c>
      <c r="L2229">
        <f t="shared" si="841"/>
        <v>0</v>
      </c>
      <c r="M2229">
        <f t="shared" si="848"/>
        <v>0</v>
      </c>
      <c r="N2229">
        <f t="shared" si="842"/>
        <v>0</v>
      </c>
      <c r="O2229" s="57">
        <f t="shared" si="849"/>
        <v>0</v>
      </c>
      <c r="P2229" s="57">
        <f t="shared" si="850"/>
        <v>0</v>
      </c>
      <c r="Q2229" s="57">
        <f t="shared" si="851"/>
        <v>0</v>
      </c>
      <c r="R2229" s="57">
        <f t="shared" si="852"/>
        <v>0</v>
      </c>
      <c r="S2229" s="57">
        <f t="shared" si="853"/>
        <v>0</v>
      </c>
      <c r="T2229" s="57">
        <f t="shared" si="854"/>
        <v>0</v>
      </c>
      <c r="U2229" s="57">
        <f t="shared" si="855"/>
        <v>0</v>
      </c>
      <c r="V2229" s="58">
        <f t="shared" si="856"/>
        <v>0</v>
      </c>
      <c r="W2229" s="58">
        <f t="shared" si="857"/>
        <v>0</v>
      </c>
      <c r="X2229" s="58">
        <f t="shared" si="858"/>
        <v>0</v>
      </c>
      <c r="Y2229" s="58">
        <f t="shared" si="859"/>
        <v>0</v>
      </c>
      <c r="Z2229">
        <f t="shared" si="843"/>
        <v>233708</v>
      </c>
    </row>
    <row r="2230" spans="1:26" x14ac:dyDescent="0.3">
      <c r="A2230" s="56" t="str">
        <f t="shared" si="845"/>
        <v>OUT TIME</v>
      </c>
      <c r="B2230" s="56" t="str">
        <f t="shared" si="837"/>
        <v>ultimo</v>
      </c>
      <c r="C2230" s="55">
        <f t="shared" si="860"/>
        <v>4</v>
      </c>
      <c r="D2230" t="str">
        <f t="shared" si="860"/>
        <v>Chiriquí</v>
      </c>
      <c r="E2230" s="23">
        <f t="shared" si="846"/>
        <v>44156</v>
      </c>
      <c r="F2230" s="54">
        <f t="shared" si="847"/>
        <v>172</v>
      </c>
      <c r="G2230" cm="1">
        <f t="array" ref="G2230">+INDEX('Casos ACUM Prov'!$CK$3:$OM$16,'TODO PROVINCIA'!C2230+1,'TODO PROVINCIA'!F2230)</f>
        <v>0</v>
      </c>
      <c r="H2230">
        <f t="shared" si="839"/>
        <v>0</v>
      </c>
      <c r="I2230" cm="1">
        <f t="array" ref="I2230">+INDEX('Muertes-PROV'!$C$3:$GE$16,$C2230+1,$F2230)</f>
        <v>0</v>
      </c>
      <c r="J2230">
        <f t="shared" si="840"/>
        <v>0</v>
      </c>
      <c r="K2230" cm="1">
        <f t="array" ref="K2230">+INDEX('rECUPERA-prov'!$C$3:$LA$16,$C2230+1,$F2230)</f>
        <v>0</v>
      </c>
      <c r="L2230">
        <f t="shared" si="841"/>
        <v>0</v>
      </c>
      <c r="M2230">
        <f t="shared" si="848"/>
        <v>0</v>
      </c>
      <c r="N2230">
        <f t="shared" si="842"/>
        <v>0</v>
      </c>
      <c r="O2230" s="57">
        <f t="shared" si="849"/>
        <v>0</v>
      </c>
      <c r="P2230" s="57">
        <f t="shared" si="850"/>
        <v>0</v>
      </c>
      <c r="Q2230" s="57">
        <f t="shared" si="851"/>
        <v>0</v>
      </c>
      <c r="R2230" s="57">
        <f t="shared" si="852"/>
        <v>0</v>
      </c>
      <c r="S2230" s="57">
        <f t="shared" si="853"/>
        <v>0</v>
      </c>
      <c r="T2230" s="57">
        <f t="shared" si="854"/>
        <v>0</v>
      </c>
      <c r="U2230" s="57">
        <f t="shared" si="855"/>
        <v>0</v>
      </c>
      <c r="V2230" s="58">
        <f t="shared" si="856"/>
        <v>0</v>
      </c>
      <c r="W2230" s="58">
        <f t="shared" si="857"/>
        <v>0</v>
      </c>
      <c r="X2230" s="58">
        <f t="shared" si="858"/>
        <v>0</v>
      </c>
      <c r="Y2230" s="58">
        <f t="shared" si="859"/>
        <v>0</v>
      </c>
      <c r="Z2230">
        <f t="shared" si="843"/>
        <v>241928</v>
      </c>
    </row>
    <row r="2231" spans="1:26" x14ac:dyDescent="0.3">
      <c r="A2231" s="56" t="str">
        <f t="shared" si="845"/>
        <v>OUT TIME</v>
      </c>
      <c r="B2231" s="56" t="str">
        <f t="shared" si="837"/>
        <v>ultimo</v>
      </c>
      <c r="C2231" s="55">
        <f t="shared" si="860"/>
        <v>5</v>
      </c>
      <c r="D2231" t="str">
        <f t="shared" si="860"/>
        <v>Darién</v>
      </c>
      <c r="E2231" s="23">
        <f t="shared" si="846"/>
        <v>44156</v>
      </c>
      <c r="F2231" s="54">
        <f t="shared" si="847"/>
        <v>172</v>
      </c>
      <c r="G2231" cm="1">
        <f t="array" ref="G2231">+INDEX('Casos ACUM Prov'!$CK$3:$OM$16,'TODO PROVINCIA'!C2231+1,'TODO PROVINCIA'!F2231)</f>
        <v>0</v>
      </c>
      <c r="H2231">
        <f t="shared" si="839"/>
        <v>0</v>
      </c>
      <c r="I2231" cm="1">
        <f t="array" ref="I2231">+INDEX('Muertes-PROV'!$C$3:$GE$16,$C2231+1,$F2231)</f>
        <v>0</v>
      </c>
      <c r="J2231">
        <f t="shared" si="840"/>
        <v>0</v>
      </c>
      <c r="K2231" cm="1">
        <f t="array" ref="K2231">+INDEX('rECUPERA-prov'!$C$3:$LA$16,$C2231+1,$F2231)</f>
        <v>0</v>
      </c>
      <c r="L2231">
        <f t="shared" si="841"/>
        <v>0</v>
      </c>
      <c r="M2231">
        <f t="shared" si="848"/>
        <v>0</v>
      </c>
      <c r="N2231">
        <f t="shared" si="842"/>
        <v>0</v>
      </c>
      <c r="O2231" s="57">
        <f t="shared" si="849"/>
        <v>0</v>
      </c>
      <c r="P2231" s="57">
        <f t="shared" si="850"/>
        <v>0</v>
      </c>
      <c r="Q2231" s="57">
        <f t="shared" si="851"/>
        <v>0</v>
      </c>
      <c r="R2231" s="57">
        <f t="shared" si="852"/>
        <v>0</v>
      </c>
      <c r="S2231" s="57">
        <f t="shared" si="853"/>
        <v>0</v>
      </c>
      <c r="T2231" s="57">
        <f t="shared" si="854"/>
        <v>0</v>
      </c>
      <c r="U2231" s="57">
        <f t="shared" si="855"/>
        <v>0</v>
      </c>
      <c r="V2231" s="58">
        <f t="shared" si="856"/>
        <v>0</v>
      </c>
      <c r="W2231" s="58">
        <f t="shared" si="857"/>
        <v>0</v>
      </c>
      <c r="X2231" s="58">
        <f t="shared" si="858"/>
        <v>0</v>
      </c>
      <c r="Y2231" s="58">
        <f t="shared" si="859"/>
        <v>0</v>
      </c>
      <c r="Z2231">
        <f t="shared" si="843"/>
        <v>10001</v>
      </c>
    </row>
    <row r="2232" spans="1:26" x14ac:dyDescent="0.3">
      <c r="A2232" s="56" t="str">
        <f t="shared" si="845"/>
        <v>OUT TIME</v>
      </c>
      <c r="B2232" s="56" t="str">
        <f t="shared" si="837"/>
        <v>ultimo</v>
      </c>
      <c r="C2232" s="55">
        <f t="shared" si="860"/>
        <v>6</v>
      </c>
      <c r="D2232" t="str">
        <f t="shared" si="860"/>
        <v>Herrera</v>
      </c>
      <c r="E2232" s="23">
        <f t="shared" si="846"/>
        <v>44156</v>
      </c>
      <c r="F2232" s="54">
        <f t="shared" si="847"/>
        <v>172</v>
      </c>
      <c r="G2232" cm="1">
        <f t="array" ref="G2232">+INDEX('Casos ACUM Prov'!$CK$3:$OM$16,'TODO PROVINCIA'!C2232+1,'TODO PROVINCIA'!F2232)</f>
        <v>0</v>
      </c>
      <c r="H2232">
        <f t="shared" si="839"/>
        <v>0</v>
      </c>
      <c r="I2232" cm="1">
        <f t="array" ref="I2232">+INDEX('Muertes-PROV'!$C$3:$GE$16,$C2232+1,$F2232)</f>
        <v>0</v>
      </c>
      <c r="J2232">
        <f t="shared" si="840"/>
        <v>0</v>
      </c>
      <c r="K2232" cm="1">
        <f t="array" ref="K2232">+INDEX('rECUPERA-prov'!$C$3:$LA$16,$C2232+1,$F2232)</f>
        <v>0</v>
      </c>
      <c r="L2232">
        <f t="shared" si="841"/>
        <v>0</v>
      </c>
      <c r="M2232">
        <f t="shared" si="848"/>
        <v>0</v>
      </c>
      <c r="N2232">
        <f t="shared" si="842"/>
        <v>0</v>
      </c>
      <c r="O2232" s="57">
        <f t="shared" si="849"/>
        <v>0</v>
      </c>
      <c r="P2232" s="57">
        <f t="shared" si="850"/>
        <v>0</v>
      </c>
      <c r="Q2232" s="57">
        <f t="shared" si="851"/>
        <v>0</v>
      </c>
      <c r="R2232" s="57">
        <f t="shared" si="852"/>
        <v>0</v>
      </c>
      <c r="S2232" s="57">
        <f t="shared" si="853"/>
        <v>0</v>
      </c>
      <c r="T2232" s="57">
        <f t="shared" si="854"/>
        <v>0</v>
      </c>
      <c r="U2232" s="57">
        <f t="shared" si="855"/>
        <v>0</v>
      </c>
      <c r="V2232" s="58">
        <f t="shared" si="856"/>
        <v>0</v>
      </c>
      <c r="W2232" s="58">
        <f t="shared" si="857"/>
        <v>0</v>
      </c>
      <c r="X2232" s="58">
        <f t="shared" si="858"/>
        <v>0</v>
      </c>
      <c r="Y2232" s="58">
        <f t="shared" si="859"/>
        <v>0</v>
      </c>
      <c r="Z2232">
        <f t="shared" si="843"/>
        <v>33109</v>
      </c>
    </row>
    <row r="2233" spans="1:26" x14ac:dyDescent="0.3">
      <c r="A2233" s="56" t="str">
        <f t="shared" si="845"/>
        <v>OUT TIME</v>
      </c>
      <c r="B2233" s="56" t="str">
        <f t="shared" si="837"/>
        <v>ultimo</v>
      </c>
      <c r="C2233" s="55">
        <f t="shared" si="860"/>
        <v>7</v>
      </c>
      <c r="D2233" t="str">
        <f t="shared" si="860"/>
        <v>Los Santos</v>
      </c>
      <c r="E2233" s="23">
        <f t="shared" si="846"/>
        <v>44156</v>
      </c>
      <c r="F2233" s="54">
        <f t="shared" si="847"/>
        <v>172</v>
      </c>
      <c r="G2233" cm="1">
        <f t="array" ref="G2233">+INDEX('Casos ACUM Prov'!$CK$3:$OM$16,'TODO PROVINCIA'!C2233+1,'TODO PROVINCIA'!F2233)</f>
        <v>0</v>
      </c>
      <c r="H2233">
        <f t="shared" si="839"/>
        <v>0</v>
      </c>
      <c r="I2233" cm="1">
        <f t="array" ref="I2233">+INDEX('Muertes-PROV'!$C$3:$GE$16,$C2233+1,$F2233)</f>
        <v>0</v>
      </c>
      <c r="J2233">
        <f t="shared" si="840"/>
        <v>0</v>
      </c>
      <c r="K2233" cm="1">
        <f t="array" ref="K2233">+INDEX('rECUPERA-prov'!$C$3:$LA$16,$C2233+1,$F2233)</f>
        <v>0</v>
      </c>
      <c r="L2233">
        <f t="shared" si="841"/>
        <v>0</v>
      </c>
      <c r="M2233">
        <f t="shared" si="848"/>
        <v>0</v>
      </c>
      <c r="N2233">
        <f t="shared" si="842"/>
        <v>0</v>
      </c>
      <c r="O2233" s="57">
        <f t="shared" si="849"/>
        <v>0</v>
      </c>
      <c r="P2233" s="57">
        <f t="shared" si="850"/>
        <v>0</v>
      </c>
      <c r="Q2233" s="57">
        <f t="shared" si="851"/>
        <v>0</v>
      </c>
      <c r="R2233" s="57">
        <f t="shared" si="852"/>
        <v>0</v>
      </c>
      <c r="S2233" s="57">
        <f t="shared" si="853"/>
        <v>0</v>
      </c>
      <c r="T2233" s="57">
        <f t="shared" si="854"/>
        <v>0</v>
      </c>
      <c r="U2233" s="57">
        <f t="shared" si="855"/>
        <v>0</v>
      </c>
      <c r="V2233" s="58">
        <f t="shared" si="856"/>
        <v>0</v>
      </c>
      <c r="W2233" s="58">
        <f t="shared" si="857"/>
        <v>0</v>
      </c>
      <c r="X2233" s="58">
        <f t="shared" si="858"/>
        <v>0</v>
      </c>
      <c r="Y2233" s="58">
        <f t="shared" si="859"/>
        <v>0</v>
      </c>
      <c r="Z2233">
        <f t="shared" si="843"/>
        <v>156747</v>
      </c>
    </row>
    <row r="2234" spans="1:26" x14ac:dyDescent="0.3">
      <c r="A2234" s="56" t="str">
        <f t="shared" si="845"/>
        <v>OUT TIME</v>
      </c>
      <c r="B2234" s="56" t="str">
        <f t="shared" si="837"/>
        <v>ultimo</v>
      </c>
      <c r="C2234" s="55">
        <f t="shared" si="860"/>
        <v>8</v>
      </c>
      <c r="D2234" t="str">
        <f t="shared" si="860"/>
        <v>Panamá</v>
      </c>
      <c r="E2234" s="23">
        <f t="shared" si="846"/>
        <v>44156</v>
      </c>
      <c r="F2234" s="54">
        <f t="shared" si="847"/>
        <v>172</v>
      </c>
      <c r="G2234" cm="1">
        <f t="array" ref="G2234">+INDEX('Casos ACUM Prov'!$CK$3:$OM$16,'TODO PROVINCIA'!C2234+1,'TODO PROVINCIA'!F2234)</f>
        <v>0</v>
      </c>
      <c r="H2234">
        <f t="shared" si="839"/>
        <v>0</v>
      </c>
      <c r="I2234" cm="1">
        <f t="array" ref="I2234">+INDEX('Muertes-PROV'!$C$3:$GE$16,$C2234+1,$F2234)</f>
        <v>0</v>
      </c>
      <c r="J2234">
        <f t="shared" si="840"/>
        <v>0</v>
      </c>
      <c r="K2234" cm="1">
        <f t="array" ref="K2234">+INDEX('rECUPERA-prov'!$C$3:$LA$16,$C2234+1,$F2234)</f>
        <v>0</v>
      </c>
      <c r="L2234">
        <f t="shared" si="841"/>
        <v>0</v>
      </c>
      <c r="M2234">
        <f t="shared" si="848"/>
        <v>0</v>
      </c>
      <c r="N2234">
        <f t="shared" si="842"/>
        <v>0</v>
      </c>
      <c r="O2234" s="57">
        <f t="shared" si="849"/>
        <v>0</v>
      </c>
      <c r="P2234" s="57">
        <f t="shared" si="850"/>
        <v>0</v>
      </c>
      <c r="Q2234" s="57">
        <f t="shared" si="851"/>
        <v>0</v>
      </c>
      <c r="R2234" s="57">
        <f t="shared" si="852"/>
        <v>0</v>
      </c>
      <c r="S2234" s="57">
        <f t="shared" si="853"/>
        <v>0</v>
      </c>
      <c r="T2234" s="57">
        <f t="shared" si="854"/>
        <v>0</v>
      </c>
      <c r="U2234" s="57">
        <f t="shared" si="855"/>
        <v>0</v>
      </c>
      <c r="V2234" s="58">
        <f t="shared" si="856"/>
        <v>0</v>
      </c>
      <c r="W2234" s="58">
        <f t="shared" si="857"/>
        <v>0</v>
      </c>
      <c r="X2234" s="58">
        <f t="shared" si="858"/>
        <v>0</v>
      </c>
      <c r="Y2234" s="58">
        <f t="shared" si="859"/>
        <v>0</v>
      </c>
      <c r="Z2234">
        <f t="shared" si="843"/>
        <v>109955</v>
      </c>
    </row>
    <row r="2235" spans="1:26" x14ac:dyDescent="0.3">
      <c r="A2235" s="56" t="str">
        <f t="shared" si="845"/>
        <v>OUT TIME</v>
      </c>
      <c r="B2235" s="56" t="str">
        <f t="shared" si="837"/>
        <v>ultimo</v>
      </c>
      <c r="C2235" s="55">
        <f t="shared" si="860"/>
        <v>9</v>
      </c>
      <c r="D2235" t="str">
        <f t="shared" si="860"/>
        <v>Veraguas</v>
      </c>
      <c r="E2235" s="23">
        <f t="shared" si="846"/>
        <v>44156</v>
      </c>
      <c r="F2235" s="54">
        <f t="shared" si="847"/>
        <v>172</v>
      </c>
      <c r="G2235" cm="1">
        <f t="array" ref="G2235">+INDEX('Casos ACUM Prov'!$CK$3:$OM$16,'TODO PROVINCIA'!C2235+1,'TODO PROVINCIA'!F2235)</f>
        <v>0</v>
      </c>
      <c r="H2235">
        <f t="shared" si="839"/>
        <v>0</v>
      </c>
      <c r="I2235" cm="1">
        <f t="array" ref="I2235">+INDEX('Muertes-PROV'!$C$3:$GE$16,$C2235+1,$F2235)</f>
        <v>0</v>
      </c>
      <c r="J2235">
        <f t="shared" si="840"/>
        <v>0</v>
      </c>
      <c r="K2235" cm="1">
        <f t="array" ref="K2235">+INDEX('rECUPERA-prov'!$C$3:$LA$16,$C2235+1,$F2235)</f>
        <v>0</v>
      </c>
      <c r="L2235">
        <f t="shared" si="841"/>
        <v>0</v>
      </c>
      <c r="M2235">
        <f t="shared" si="848"/>
        <v>0</v>
      </c>
      <c r="N2235">
        <f t="shared" si="842"/>
        <v>0</v>
      </c>
      <c r="O2235" s="57">
        <f t="shared" si="849"/>
        <v>0</v>
      </c>
      <c r="P2235" s="57">
        <f t="shared" si="850"/>
        <v>0</v>
      </c>
      <c r="Q2235" s="57">
        <f t="shared" si="851"/>
        <v>0</v>
      </c>
      <c r="R2235" s="57">
        <f t="shared" si="852"/>
        <v>0</v>
      </c>
      <c r="S2235" s="57">
        <f t="shared" si="853"/>
        <v>0</v>
      </c>
      <c r="T2235" s="57">
        <f t="shared" si="854"/>
        <v>0</v>
      </c>
      <c r="U2235" s="57">
        <f t="shared" si="855"/>
        <v>0</v>
      </c>
      <c r="V2235" s="58">
        <f t="shared" si="856"/>
        <v>0</v>
      </c>
      <c r="W2235" s="58">
        <f t="shared" si="857"/>
        <v>0</v>
      </c>
      <c r="X2235" s="58">
        <f t="shared" si="858"/>
        <v>0</v>
      </c>
      <c r="Y2235" s="58">
        <f t="shared" si="859"/>
        <v>0</v>
      </c>
      <c r="Z2235">
        <f t="shared" si="843"/>
        <v>109955</v>
      </c>
    </row>
    <row r="2236" spans="1:26" x14ac:dyDescent="0.3">
      <c r="A2236" s="56" t="str">
        <f t="shared" si="845"/>
        <v>OUT TIME</v>
      </c>
      <c r="B2236" s="56" t="str">
        <f t="shared" si="837"/>
        <v>ultimo</v>
      </c>
      <c r="C2236" s="55">
        <f t="shared" ref="C2236:D2251" si="861">+C2223</f>
        <v>10</v>
      </c>
      <c r="D2236" t="str">
        <f t="shared" si="861"/>
        <v>Comarca Kuna Yala</v>
      </c>
      <c r="E2236" s="23">
        <f t="shared" si="846"/>
        <v>44156</v>
      </c>
      <c r="F2236" s="54">
        <f t="shared" si="847"/>
        <v>172</v>
      </c>
      <c r="G2236" cm="1">
        <f t="array" ref="G2236">+INDEX('Casos ACUM Prov'!$CK$3:$OM$16,'TODO PROVINCIA'!C2236+1,'TODO PROVINCIA'!F2236)</f>
        <v>0</v>
      </c>
      <c r="H2236">
        <f t="shared" si="839"/>
        <v>0</v>
      </c>
      <c r="I2236" cm="1">
        <f t="array" ref="I2236">+INDEX('Muertes-PROV'!$C$3:$GE$16,$C2236+1,$F2236)</f>
        <v>0</v>
      </c>
      <c r="J2236">
        <f t="shared" si="840"/>
        <v>0</v>
      </c>
      <c r="K2236" cm="1">
        <f t="array" ref="K2236">+INDEX('rECUPERA-prov'!$C$3:$LA$16,$C2236+1,$F2236)</f>
        <v>0</v>
      </c>
      <c r="L2236">
        <f t="shared" si="841"/>
        <v>0</v>
      </c>
      <c r="M2236">
        <f t="shared" si="848"/>
        <v>0</v>
      </c>
      <c r="N2236">
        <f t="shared" si="842"/>
        <v>0</v>
      </c>
      <c r="O2236" s="57">
        <f t="shared" si="849"/>
        <v>0</v>
      </c>
      <c r="P2236" s="57">
        <f t="shared" si="850"/>
        <v>0</v>
      </c>
      <c r="Q2236" s="57">
        <f t="shared" si="851"/>
        <v>0</v>
      </c>
      <c r="R2236" s="57">
        <f t="shared" si="852"/>
        <v>0</v>
      </c>
      <c r="S2236" s="57">
        <f t="shared" si="853"/>
        <v>0</v>
      </c>
      <c r="T2236" s="57">
        <f t="shared" si="854"/>
        <v>0</v>
      </c>
      <c r="U2236" s="57">
        <f t="shared" si="855"/>
        <v>0</v>
      </c>
      <c r="V2236" s="58">
        <f t="shared" si="856"/>
        <v>0</v>
      </c>
      <c r="W2236" s="58">
        <f t="shared" si="857"/>
        <v>0</v>
      </c>
      <c r="X2236" s="58">
        <f t="shared" si="858"/>
        <v>0</v>
      </c>
      <c r="Y2236" s="58">
        <f t="shared" si="859"/>
        <v>0</v>
      </c>
      <c r="Z2236">
        <f t="shared" si="843"/>
        <v>89592</v>
      </c>
    </row>
    <row r="2237" spans="1:26" x14ac:dyDescent="0.3">
      <c r="A2237" s="56" t="str">
        <f t="shared" si="845"/>
        <v>OUT TIME</v>
      </c>
      <c r="B2237" s="56" t="str">
        <f t="shared" si="837"/>
        <v>ultimo</v>
      </c>
      <c r="C2237" s="55">
        <f t="shared" si="861"/>
        <v>11</v>
      </c>
      <c r="D2237" t="str">
        <f t="shared" si="861"/>
        <v>Comarca Emberá Wounaán</v>
      </c>
      <c r="E2237" s="23">
        <f t="shared" si="846"/>
        <v>44156</v>
      </c>
      <c r="F2237" s="54">
        <f t="shared" si="847"/>
        <v>172</v>
      </c>
      <c r="G2237" cm="1">
        <f t="array" ref="G2237">+INDEX('Casos ACUM Prov'!$CK$3:$OM$16,'TODO PROVINCIA'!C2237+1,'TODO PROVINCIA'!F2237)</f>
        <v>0</v>
      </c>
      <c r="H2237">
        <f t="shared" si="839"/>
        <v>0</v>
      </c>
      <c r="I2237" cm="1">
        <f t="array" ref="I2237">+INDEX('Muertes-PROV'!$C$3:$GE$16,$C2237+1,$F2237)</f>
        <v>0</v>
      </c>
      <c r="J2237">
        <f t="shared" si="840"/>
        <v>0</v>
      </c>
      <c r="K2237" cm="1">
        <f t="array" ref="K2237">+INDEX('rECUPERA-prov'!$C$3:$LA$16,$C2237+1,$F2237)</f>
        <v>0</v>
      </c>
      <c r="L2237">
        <f t="shared" si="841"/>
        <v>0</v>
      </c>
      <c r="M2237">
        <f t="shared" si="848"/>
        <v>0</v>
      </c>
      <c r="N2237">
        <f t="shared" si="842"/>
        <v>0</v>
      </c>
      <c r="O2237" s="57">
        <f t="shared" si="849"/>
        <v>0</v>
      </c>
      <c r="P2237" s="57">
        <f t="shared" si="850"/>
        <v>0</v>
      </c>
      <c r="Q2237" s="57">
        <f t="shared" si="851"/>
        <v>0</v>
      </c>
      <c r="R2237" s="57">
        <f t="shared" si="852"/>
        <v>0</v>
      </c>
      <c r="S2237" s="57">
        <f t="shared" si="853"/>
        <v>0</v>
      </c>
      <c r="T2237" s="57">
        <f t="shared" si="854"/>
        <v>0</v>
      </c>
      <c r="U2237" s="57">
        <f t="shared" si="855"/>
        <v>0</v>
      </c>
      <c r="V2237" s="58">
        <f t="shared" si="856"/>
        <v>0</v>
      </c>
      <c r="W2237" s="58">
        <f t="shared" si="857"/>
        <v>0</v>
      </c>
      <c r="X2237" s="58">
        <f t="shared" si="858"/>
        <v>0</v>
      </c>
      <c r="Y2237" s="58">
        <f t="shared" si="859"/>
        <v>0</v>
      </c>
      <c r="Z2237">
        <f t="shared" si="843"/>
        <v>1249032</v>
      </c>
    </row>
    <row r="2238" spans="1:26" x14ac:dyDescent="0.3">
      <c r="A2238" s="56" t="str">
        <f t="shared" si="845"/>
        <v>OUT TIME</v>
      </c>
      <c r="B2238" s="56" t="str">
        <f t="shared" si="837"/>
        <v>ultimo</v>
      </c>
      <c r="C2238" s="55">
        <f t="shared" si="861"/>
        <v>12</v>
      </c>
      <c r="D2238" t="str">
        <f t="shared" si="861"/>
        <v>Comarca Ngäbe Buglé</v>
      </c>
      <c r="E2238" s="23">
        <f t="shared" si="846"/>
        <v>44156</v>
      </c>
      <c r="F2238" s="54">
        <f t="shared" si="847"/>
        <v>172</v>
      </c>
      <c r="G2238" cm="1">
        <f t="array" ref="G2238">+INDEX('Casos ACUM Prov'!$CK$3:$OM$16,'TODO PROVINCIA'!C2238+1,'TODO PROVINCIA'!F2238)</f>
        <v>0</v>
      </c>
      <c r="H2238">
        <f t="shared" si="839"/>
        <v>0</v>
      </c>
      <c r="I2238" cm="1">
        <f t="array" ref="I2238">+INDEX('Muertes-PROV'!$C$3:$GE$16,$C2238+1,$F2238)</f>
        <v>0</v>
      </c>
      <c r="J2238">
        <f t="shared" si="840"/>
        <v>0</v>
      </c>
      <c r="K2238" cm="1">
        <f t="array" ref="K2238">+INDEX('rECUPERA-prov'!$C$3:$LA$16,$C2238+1,$F2238)</f>
        <v>0</v>
      </c>
      <c r="L2238">
        <f t="shared" si="841"/>
        <v>0</v>
      </c>
      <c r="M2238">
        <f t="shared" si="848"/>
        <v>0</v>
      </c>
      <c r="N2238">
        <f t="shared" si="842"/>
        <v>0</v>
      </c>
      <c r="O2238" s="57">
        <f t="shared" si="849"/>
        <v>0</v>
      </c>
      <c r="P2238" s="57">
        <f t="shared" si="850"/>
        <v>0</v>
      </c>
      <c r="Q2238" s="57">
        <f t="shared" si="851"/>
        <v>0</v>
      </c>
      <c r="R2238" s="57">
        <f t="shared" si="852"/>
        <v>0</v>
      </c>
      <c r="S2238" s="57">
        <f t="shared" si="853"/>
        <v>0</v>
      </c>
      <c r="T2238" s="57">
        <f t="shared" si="854"/>
        <v>0</v>
      </c>
      <c r="U2238" s="57">
        <f t="shared" si="855"/>
        <v>0</v>
      </c>
      <c r="V2238" s="58">
        <f t="shared" si="856"/>
        <v>0</v>
      </c>
      <c r="W2238" s="58">
        <f t="shared" si="857"/>
        <v>0</v>
      </c>
      <c r="X2238" s="58">
        <f t="shared" si="858"/>
        <v>0</v>
      </c>
      <c r="Y2238" s="58">
        <f t="shared" si="859"/>
        <v>0</v>
      </c>
      <c r="Z2238">
        <f t="shared" si="843"/>
        <v>464038</v>
      </c>
    </row>
    <row r="2239" spans="1:26" x14ac:dyDescent="0.3">
      <c r="A2239" s="56" t="str">
        <f t="shared" si="845"/>
        <v>OUT TIME</v>
      </c>
      <c r="B2239" s="56" t="str">
        <f t="shared" si="837"/>
        <v>ultimo</v>
      </c>
      <c r="C2239" s="55">
        <f t="shared" si="861"/>
        <v>13</v>
      </c>
      <c r="D2239" t="str">
        <f t="shared" si="861"/>
        <v>Panamá Oeste</v>
      </c>
      <c r="E2239" s="23">
        <f t="shared" si="846"/>
        <v>44156</v>
      </c>
      <c r="F2239" s="54">
        <f t="shared" si="847"/>
        <v>172</v>
      </c>
      <c r="G2239" cm="1">
        <f t="array" ref="G2239">+INDEX('Casos ACUM Prov'!$CK$3:$OM$16,'TODO PROVINCIA'!C2239+1,'TODO PROVINCIA'!F2239)</f>
        <v>0</v>
      </c>
      <c r="H2239">
        <f t="shared" si="839"/>
        <v>0</v>
      </c>
      <c r="I2239" cm="1">
        <f t="array" ref="I2239">+INDEX('Muertes-PROV'!$C$3:$GE$16,$C2239+1,$F2239)</f>
        <v>0</v>
      </c>
      <c r="J2239">
        <f t="shared" si="840"/>
        <v>0</v>
      </c>
      <c r="K2239" cm="1">
        <f t="array" ref="K2239">+INDEX('rECUPERA-prov'!$C$3:$LA$16,$C2239+1,$F2239)</f>
        <v>0</v>
      </c>
      <c r="L2239">
        <f t="shared" si="841"/>
        <v>0</v>
      </c>
      <c r="M2239">
        <f t="shared" si="848"/>
        <v>0</v>
      </c>
      <c r="N2239">
        <f t="shared" si="842"/>
        <v>0</v>
      </c>
      <c r="O2239" s="57">
        <f t="shared" si="849"/>
        <v>0</v>
      </c>
      <c r="P2239" s="57">
        <f t="shared" si="850"/>
        <v>0</v>
      </c>
      <c r="Q2239" s="57">
        <f t="shared" si="851"/>
        <v>0</v>
      </c>
      <c r="R2239" s="57">
        <f t="shared" si="852"/>
        <v>0</v>
      </c>
      <c r="S2239" s="57">
        <f t="shared" si="853"/>
        <v>0</v>
      </c>
      <c r="T2239" s="57">
        <f t="shared" si="854"/>
        <v>0</v>
      </c>
      <c r="U2239" s="57">
        <f t="shared" si="855"/>
        <v>0</v>
      </c>
      <c r="V2239" s="58">
        <f t="shared" si="856"/>
        <v>0</v>
      </c>
      <c r="W2239" s="58">
        <f t="shared" si="857"/>
        <v>0</v>
      </c>
      <c r="X2239" s="58">
        <f t="shared" si="858"/>
        <v>0</v>
      </c>
      <c r="Y2239" s="58">
        <f t="shared" si="859"/>
        <v>0</v>
      </c>
      <c r="Z2239">
        <f t="shared" si="843"/>
        <v>226991</v>
      </c>
    </row>
    <row r="2240" spans="1:26" x14ac:dyDescent="0.3">
      <c r="A2240" s="56" t="str">
        <f t="shared" si="845"/>
        <v>OUT TIME</v>
      </c>
      <c r="B2240" s="56" t="str">
        <f t="shared" si="837"/>
        <v>ultimo</v>
      </c>
      <c r="C2240" s="55">
        <f t="shared" si="861"/>
        <v>1</v>
      </c>
      <c r="D2240" t="str">
        <f t="shared" si="861"/>
        <v>Bocas del Toro</v>
      </c>
      <c r="E2240" s="23">
        <f t="shared" si="846"/>
        <v>44157</v>
      </c>
      <c r="F2240" s="54">
        <f t="shared" si="847"/>
        <v>173</v>
      </c>
      <c r="G2240" cm="1">
        <f t="array" ref="G2240">+INDEX('Casos ACUM Prov'!$CK$3:$OM$16,'TODO PROVINCIA'!C2240+1,'TODO PROVINCIA'!F2240)</f>
        <v>0</v>
      </c>
      <c r="H2240">
        <f t="shared" si="839"/>
        <v>0</v>
      </c>
      <c r="I2240" cm="1">
        <f t="array" ref="I2240">+INDEX('Muertes-PROV'!$C$3:$GE$16,$C2240+1,$F2240)</f>
        <v>0</v>
      </c>
      <c r="J2240">
        <f t="shared" si="840"/>
        <v>0</v>
      </c>
      <c r="K2240" cm="1">
        <f t="array" ref="K2240">+INDEX('rECUPERA-prov'!$C$3:$LA$16,$C2240+1,$F2240)</f>
        <v>0</v>
      </c>
      <c r="L2240">
        <f t="shared" si="841"/>
        <v>0</v>
      </c>
      <c r="M2240">
        <f t="shared" si="848"/>
        <v>0</v>
      </c>
      <c r="N2240">
        <f t="shared" si="842"/>
        <v>0</v>
      </c>
      <c r="O2240" s="57">
        <f t="shared" si="849"/>
        <v>0</v>
      </c>
      <c r="P2240" s="57">
        <f t="shared" si="850"/>
        <v>0</v>
      </c>
      <c r="Q2240" s="57">
        <f t="shared" si="851"/>
        <v>0</v>
      </c>
      <c r="R2240" s="57">
        <f t="shared" si="852"/>
        <v>0</v>
      </c>
      <c r="S2240" s="57">
        <f t="shared" si="853"/>
        <v>0</v>
      </c>
      <c r="T2240" s="57">
        <f t="shared" si="854"/>
        <v>0</v>
      </c>
      <c r="U2240" s="57">
        <f t="shared" si="855"/>
        <v>0</v>
      </c>
      <c r="V2240" s="58">
        <f t="shared" si="856"/>
        <v>0</v>
      </c>
      <c r="W2240" s="58">
        <f t="shared" si="857"/>
        <v>0</v>
      </c>
      <c r="X2240" s="58">
        <f t="shared" si="858"/>
        <v>0</v>
      </c>
      <c r="Y2240" s="58">
        <f t="shared" si="859"/>
        <v>0</v>
      </c>
      <c r="Z2240">
        <f t="shared" si="843"/>
        <v>125461</v>
      </c>
    </row>
    <row r="2241" spans="1:26" x14ac:dyDescent="0.3">
      <c r="A2241" s="56" t="str">
        <f t="shared" si="845"/>
        <v>OUT TIME</v>
      </c>
      <c r="B2241" s="56" t="str">
        <f t="shared" si="837"/>
        <v>ultimo</v>
      </c>
      <c r="C2241" s="55">
        <f t="shared" si="861"/>
        <v>2</v>
      </c>
      <c r="D2241" t="str">
        <f t="shared" si="861"/>
        <v>Coclé</v>
      </c>
      <c r="E2241" s="23">
        <f t="shared" si="846"/>
        <v>44157</v>
      </c>
      <c r="F2241" s="54">
        <f t="shared" si="847"/>
        <v>173</v>
      </c>
      <c r="G2241" cm="1">
        <f t="array" ref="G2241">+INDEX('Casos ACUM Prov'!$CK$3:$OM$16,'TODO PROVINCIA'!C2241+1,'TODO PROVINCIA'!F2241)</f>
        <v>0</v>
      </c>
      <c r="H2241">
        <f t="shared" si="839"/>
        <v>0</v>
      </c>
      <c r="I2241" cm="1">
        <f t="array" ref="I2241">+INDEX('Muertes-PROV'!$C$3:$GE$16,$C2241+1,$F2241)</f>
        <v>0</v>
      </c>
      <c r="J2241">
        <f t="shared" si="840"/>
        <v>0</v>
      </c>
      <c r="K2241" cm="1">
        <f t="array" ref="K2241">+INDEX('rECUPERA-prov'!$C$3:$LA$16,$C2241+1,$F2241)</f>
        <v>0</v>
      </c>
      <c r="L2241">
        <f t="shared" si="841"/>
        <v>0</v>
      </c>
      <c r="M2241">
        <f t="shared" si="848"/>
        <v>0</v>
      </c>
      <c r="N2241">
        <f t="shared" si="842"/>
        <v>0</v>
      </c>
      <c r="O2241" s="57">
        <f t="shared" si="849"/>
        <v>0</v>
      </c>
      <c r="P2241" s="57">
        <f t="shared" si="850"/>
        <v>0</v>
      </c>
      <c r="Q2241" s="57">
        <f t="shared" si="851"/>
        <v>0</v>
      </c>
      <c r="R2241" s="57">
        <f t="shared" si="852"/>
        <v>0</v>
      </c>
      <c r="S2241" s="57">
        <f t="shared" si="853"/>
        <v>0</v>
      </c>
      <c r="T2241" s="57">
        <f t="shared" si="854"/>
        <v>0</v>
      </c>
      <c r="U2241" s="57">
        <f t="shared" si="855"/>
        <v>0</v>
      </c>
      <c r="V2241" s="58">
        <f t="shared" si="856"/>
        <v>0</v>
      </c>
      <c r="W2241" s="58">
        <f t="shared" si="857"/>
        <v>0</v>
      </c>
      <c r="X2241" s="58">
        <f t="shared" si="858"/>
        <v>0</v>
      </c>
      <c r="Y2241" s="58">
        <f t="shared" si="859"/>
        <v>0</v>
      </c>
      <c r="Z2241">
        <f t="shared" si="843"/>
        <v>416873</v>
      </c>
    </row>
    <row r="2242" spans="1:26" x14ac:dyDescent="0.3">
      <c r="A2242" s="56" t="str">
        <f t="shared" si="845"/>
        <v>OUT TIME</v>
      </c>
      <c r="B2242" s="56" t="str">
        <f t="shared" si="837"/>
        <v>ultimo</v>
      </c>
      <c r="C2242" s="55">
        <f t="shared" si="861"/>
        <v>3</v>
      </c>
      <c r="D2242" t="str">
        <f t="shared" si="861"/>
        <v>Colón</v>
      </c>
      <c r="E2242" s="23">
        <f t="shared" si="846"/>
        <v>44157</v>
      </c>
      <c r="F2242" s="54">
        <f t="shared" si="847"/>
        <v>173</v>
      </c>
      <c r="G2242" cm="1">
        <f t="array" ref="G2242">+INDEX('Casos ACUM Prov'!$CK$3:$OM$16,'TODO PROVINCIA'!C2242+1,'TODO PROVINCIA'!F2242)</f>
        <v>0</v>
      </c>
      <c r="H2242">
        <f t="shared" si="839"/>
        <v>0</v>
      </c>
      <c r="I2242" cm="1">
        <f t="array" ref="I2242">+INDEX('Muertes-PROV'!$C$3:$GE$16,$C2242+1,$F2242)</f>
        <v>0</v>
      </c>
      <c r="J2242">
        <f t="shared" si="840"/>
        <v>0</v>
      </c>
      <c r="K2242" cm="1">
        <f t="array" ref="K2242">+INDEX('rECUPERA-prov'!$C$3:$LA$16,$C2242+1,$F2242)</f>
        <v>0</v>
      </c>
      <c r="L2242">
        <f t="shared" si="841"/>
        <v>0</v>
      </c>
      <c r="M2242">
        <f t="shared" si="848"/>
        <v>0</v>
      </c>
      <c r="N2242">
        <f t="shared" si="842"/>
        <v>0</v>
      </c>
      <c r="O2242" s="57">
        <f t="shared" si="849"/>
        <v>0</v>
      </c>
      <c r="P2242" s="57">
        <f t="shared" si="850"/>
        <v>0</v>
      </c>
      <c r="Q2242" s="57">
        <f t="shared" si="851"/>
        <v>0</v>
      </c>
      <c r="R2242" s="57">
        <f t="shared" si="852"/>
        <v>0</v>
      </c>
      <c r="S2242" s="57">
        <f t="shared" si="853"/>
        <v>0</v>
      </c>
      <c r="T2242" s="57">
        <f t="shared" si="854"/>
        <v>0</v>
      </c>
      <c r="U2242" s="57">
        <f t="shared" si="855"/>
        <v>0</v>
      </c>
      <c r="V2242" s="58">
        <f t="shared" si="856"/>
        <v>0</v>
      </c>
      <c r="W2242" s="58">
        <f t="shared" si="857"/>
        <v>0</v>
      </c>
      <c r="X2242" s="58">
        <f t="shared" si="858"/>
        <v>0</v>
      </c>
      <c r="Y2242" s="58">
        <f t="shared" si="859"/>
        <v>0</v>
      </c>
      <c r="Z2242">
        <f t="shared" si="843"/>
        <v>233708</v>
      </c>
    </row>
    <row r="2243" spans="1:26" x14ac:dyDescent="0.3">
      <c r="A2243" s="56" t="str">
        <f t="shared" si="845"/>
        <v>OUT TIME</v>
      </c>
      <c r="B2243" s="56" t="str">
        <f t="shared" si="837"/>
        <v>ultimo</v>
      </c>
      <c r="C2243" s="55">
        <f t="shared" si="861"/>
        <v>4</v>
      </c>
      <c r="D2243" t="str">
        <f t="shared" si="861"/>
        <v>Chiriquí</v>
      </c>
      <c r="E2243" s="23">
        <f t="shared" si="846"/>
        <v>44157</v>
      </c>
      <c r="F2243" s="54">
        <f t="shared" si="847"/>
        <v>173</v>
      </c>
      <c r="G2243" cm="1">
        <f t="array" ref="G2243">+INDEX('Casos ACUM Prov'!$CK$3:$OM$16,'TODO PROVINCIA'!C2243+1,'TODO PROVINCIA'!F2243)</f>
        <v>0</v>
      </c>
      <c r="H2243">
        <f t="shared" si="839"/>
        <v>0</v>
      </c>
      <c r="I2243" cm="1">
        <f t="array" ref="I2243">+INDEX('Muertes-PROV'!$C$3:$GE$16,$C2243+1,$F2243)</f>
        <v>0</v>
      </c>
      <c r="J2243">
        <f t="shared" si="840"/>
        <v>0</v>
      </c>
      <c r="K2243" cm="1">
        <f t="array" ref="K2243">+INDEX('rECUPERA-prov'!$C$3:$LA$16,$C2243+1,$F2243)</f>
        <v>0</v>
      </c>
      <c r="L2243">
        <f t="shared" si="841"/>
        <v>0</v>
      </c>
      <c r="M2243">
        <f t="shared" si="848"/>
        <v>0</v>
      </c>
      <c r="N2243">
        <f t="shared" si="842"/>
        <v>0</v>
      </c>
      <c r="O2243" s="57">
        <f t="shared" si="849"/>
        <v>0</v>
      </c>
      <c r="P2243" s="57">
        <f t="shared" si="850"/>
        <v>0</v>
      </c>
      <c r="Q2243" s="57">
        <f t="shared" si="851"/>
        <v>0</v>
      </c>
      <c r="R2243" s="57">
        <f t="shared" si="852"/>
        <v>0</v>
      </c>
      <c r="S2243" s="57">
        <f t="shared" si="853"/>
        <v>0</v>
      </c>
      <c r="T2243" s="57">
        <f t="shared" si="854"/>
        <v>0</v>
      </c>
      <c r="U2243" s="57">
        <f t="shared" si="855"/>
        <v>0</v>
      </c>
      <c r="V2243" s="58">
        <f t="shared" si="856"/>
        <v>0</v>
      </c>
      <c r="W2243" s="58">
        <f t="shared" si="857"/>
        <v>0</v>
      </c>
      <c r="X2243" s="58">
        <f t="shared" si="858"/>
        <v>0</v>
      </c>
      <c r="Y2243" s="58">
        <f t="shared" si="859"/>
        <v>0</v>
      </c>
      <c r="Z2243">
        <f t="shared" si="843"/>
        <v>241928</v>
      </c>
    </row>
    <row r="2244" spans="1:26" x14ac:dyDescent="0.3">
      <c r="A2244" s="56" t="str">
        <f t="shared" si="845"/>
        <v>OUT TIME</v>
      </c>
      <c r="B2244" s="56" t="str">
        <f t="shared" si="837"/>
        <v>ultimo</v>
      </c>
      <c r="C2244" s="55">
        <f t="shared" si="861"/>
        <v>5</v>
      </c>
      <c r="D2244" t="str">
        <f t="shared" si="861"/>
        <v>Darién</v>
      </c>
      <c r="E2244" s="23">
        <f t="shared" si="846"/>
        <v>44157</v>
      </c>
      <c r="F2244" s="54">
        <f t="shared" si="847"/>
        <v>173</v>
      </c>
      <c r="G2244" cm="1">
        <f t="array" ref="G2244">+INDEX('Casos ACUM Prov'!$CK$3:$OM$16,'TODO PROVINCIA'!C2244+1,'TODO PROVINCIA'!F2244)</f>
        <v>0</v>
      </c>
      <c r="H2244">
        <f t="shared" si="839"/>
        <v>0</v>
      </c>
      <c r="I2244" cm="1">
        <f t="array" ref="I2244">+INDEX('Muertes-PROV'!$C$3:$GE$16,$C2244+1,$F2244)</f>
        <v>0</v>
      </c>
      <c r="J2244">
        <f t="shared" si="840"/>
        <v>0</v>
      </c>
      <c r="K2244" cm="1">
        <f t="array" ref="K2244">+INDEX('rECUPERA-prov'!$C$3:$LA$16,$C2244+1,$F2244)</f>
        <v>0</v>
      </c>
      <c r="L2244">
        <f t="shared" si="841"/>
        <v>0</v>
      </c>
      <c r="M2244">
        <f t="shared" si="848"/>
        <v>0</v>
      </c>
      <c r="N2244">
        <f t="shared" si="842"/>
        <v>0</v>
      </c>
      <c r="O2244" s="57">
        <f t="shared" si="849"/>
        <v>0</v>
      </c>
      <c r="P2244" s="57">
        <f t="shared" si="850"/>
        <v>0</v>
      </c>
      <c r="Q2244" s="57">
        <f t="shared" si="851"/>
        <v>0</v>
      </c>
      <c r="R2244" s="57">
        <f t="shared" si="852"/>
        <v>0</v>
      </c>
      <c r="S2244" s="57">
        <f t="shared" si="853"/>
        <v>0</v>
      </c>
      <c r="T2244" s="57">
        <f t="shared" si="854"/>
        <v>0</v>
      </c>
      <c r="U2244" s="57">
        <f t="shared" si="855"/>
        <v>0</v>
      </c>
      <c r="V2244" s="58">
        <f t="shared" si="856"/>
        <v>0</v>
      </c>
      <c r="W2244" s="58">
        <f t="shared" si="857"/>
        <v>0</v>
      </c>
      <c r="X2244" s="58">
        <f t="shared" si="858"/>
        <v>0</v>
      </c>
      <c r="Y2244" s="58">
        <f t="shared" si="859"/>
        <v>0</v>
      </c>
      <c r="Z2244">
        <f t="shared" si="843"/>
        <v>10001</v>
      </c>
    </row>
    <row r="2245" spans="1:26" x14ac:dyDescent="0.3">
      <c r="A2245" s="56" t="str">
        <f t="shared" si="845"/>
        <v>OUT TIME</v>
      </c>
      <c r="B2245" s="56" t="str">
        <f t="shared" ref="B2245:B2308" si="862">+IFERROR(IF(A2258="OUT TIME","ultimo","no"),"no")</f>
        <v>ultimo</v>
      </c>
      <c r="C2245" s="55">
        <f t="shared" si="861"/>
        <v>6</v>
      </c>
      <c r="D2245" t="str">
        <f t="shared" si="861"/>
        <v>Herrera</v>
      </c>
      <c r="E2245" s="23">
        <f t="shared" si="846"/>
        <v>44157</v>
      </c>
      <c r="F2245" s="54">
        <f t="shared" si="847"/>
        <v>173</v>
      </c>
      <c r="G2245" cm="1">
        <f t="array" ref="G2245">+INDEX('Casos ACUM Prov'!$CK$3:$OM$16,'TODO PROVINCIA'!C2245+1,'TODO PROVINCIA'!F2245)</f>
        <v>0</v>
      </c>
      <c r="H2245">
        <f t="shared" si="839"/>
        <v>0</v>
      </c>
      <c r="I2245" cm="1">
        <f t="array" ref="I2245">+INDEX('Muertes-PROV'!$C$3:$GE$16,$C2245+1,$F2245)</f>
        <v>0</v>
      </c>
      <c r="J2245">
        <f t="shared" si="840"/>
        <v>0</v>
      </c>
      <c r="K2245" cm="1">
        <f t="array" ref="K2245">+INDEX('rECUPERA-prov'!$C$3:$LA$16,$C2245+1,$F2245)</f>
        <v>0</v>
      </c>
      <c r="L2245">
        <f t="shared" si="841"/>
        <v>0</v>
      </c>
      <c r="M2245">
        <f t="shared" si="848"/>
        <v>0</v>
      </c>
      <c r="N2245">
        <f t="shared" si="842"/>
        <v>0</v>
      </c>
      <c r="O2245" s="57">
        <f t="shared" si="849"/>
        <v>0</v>
      </c>
      <c r="P2245" s="57">
        <f t="shared" si="850"/>
        <v>0</v>
      </c>
      <c r="Q2245" s="57">
        <f t="shared" si="851"/>
        <v>0</v>
      </c>
      <c r="R2245" s="57">
        <f t="shared" si="852"/>
        <v>0</v>
      </c>
      <c r="S2245" s="57">
        <f t="shared" si="853"/>
        <v>0</v>
      </c>
      <c r="T2245" s="57">
        <f t="shared" si="854"/>
        <v>0</v>
      </c>
      <c r="U2245" s="57">
        <f t="shared" si="855"/>
        <v>0</v>
      </c>
      <c r="V2245" s="58">
        <f t="shared" si="856"/>
        <v>0</v>
      </c>
      <c r="W2245" s="58">
        <f t="shared" si="857"/>
        <v>0</v>
      </c>
      <c r="X2245" s="58">
        <f t="shared" si="858"/>
        <v>0</v>
      </c>
      <c r="Y2245" s="58">
        <f t="shared" si="859"/>
        <v>0</v>
      </c>
      <c r="Z2245">
        <f t="shared" si="843"/>
        <v>33109</v>
      </c>
    </row>
    <row r="2246" spans="1:26" x14ac:dyDescent="0.3">
      <c r="A2246" s="56" t="str">
        <f t="shared" si="845"/>
        <v>OUT TIME</v>
      </c>
      <c r="B2246" s="56" t="str">
        <f t="shared" si="862"/>
        <v>ultimo</v>
      </c>
      <c r="C2246" s="55">
        <f t="shared" si="861"/>
        <v>7</v>
      </c>
      <c r="D2246" t="str">
        <f t="shared" si="861"/>
        <v>Los Santos</v>
      </c>
      <c r="E2246" s="23">
        <f t="shared" si="846"/>
        <v>44157</v>
      </c>
      <c r="F2246" s="54">
        <f t="shared" si="847"/>
        <v>173</v>
      </c>
      <c r="G2246" cm="1">
        <f t="array" ref="G2246">+INDEX('Casos ACUM Prov'!$CK$3:$OM$16,'TODO PROVINCIA'!C2246+1,'TODO PROVINCIA'!F2246)</f>
        <v>0</v>
      </c>
      <c r="H2246">
        <f t="shared" si="839"/>
        <v>0</v>
      </c>
      <c r="I2246" cm="1">
        <f t="array" ref="I2246">+INDEX('Muertes-PROV'!$C$3:$GE$16,$C2246+1,$F2246)</f>
        <v>0</v>
      </c>
      <c r="J2246">
        <f t="shared" si="840"/>
        <v>0</v>
      </c>
      <c r="K2246" cm="1">
        <f t="array" ref="K2246">+INDEX('rECUPERA-prov'!$C$3:$LA$16,$C2246+1,$F2246)</f>
        <v>0</v>
      </c>
      <c r="L2246">
        <f t="shared" si="841"/>
        <v>0</v>
      </c>
      <c r="M2246">
        <f t="shared" si="848"/>
        <v>0</v>
      </c>
      <c r="N2246">
        <f t="shared" si="842"/>
        <v>0</v>
      </c>
      <c r="O2246" s="57">
        <f t="shared" si="849"/>
        <v>0</v>
      </c>
      <c r="P2246" s="57">
        <f t="shared" si="850"/>
        <v>0</v>
      </c>
      <c r="Q2246" s="57">
        <f t="shared" si="851"/>
        <v>0</v>
      </c>
      <c r="R2246" s="57">
        <f t="shared" si="852"/>
        <v>0</v>
      </c>
      <c r="S2246" s="57">
        <f t="shared" si="853"/>
        <v>0</v>
      </c>
      <c r="T2246" s="57">
        <f t="shared" si="854"/>
        <v>0</v>
      </c>
      <c r="U2246" s="57">
        <f t="shared" si="855"/>
        <v>0</v>
      </c>
      <c r="V2246" s="58">
        <f t="shared" si="856"/>
        <v>0</v>
      </c>
      <c r="W2246" s="58">
        <f t="shared" si="857"/>
        <v>0</v>
      </c>
      <c r="X2246" s="58">
        <f t="shared" si="858"/>
        <v>0</v>
      </c>
      <c r="Y2246" s="58">
        <f t="shared" si="859"/>
        <v>0</v>
      </c>
      <c r="Z2246">
        <f t="shared" si="843"/>
        <v>156747</v>
      </c>
    </row>
    <row r="2247" spans="1:26" x14ac:dyDescent="0.3">
      <c r="A2247" s="56" t="str">
        <f t="shared" si="845"/>
        <v>OUT TIME</v>
      </c>
      <c r="B2247" s="56" t="str">
        <f t="shared" si="862"/>
        <v>ultimo</v>
      </c>
      <c r="C2247" s="55">
        <f t="shared" si="861"/>
        <v>8</v>
      </c>
      <c r="D2247" t="str">
        <f t="shared" si="861"/>
        <v>Panamá</v>
      </c>
      <c r="E2247" s="23">
        <f t="shared" si="846"/>
        <v>44157</v>
      </c>
      <c r="F2247" s="54">
        <f t="shared" si="847"/>
        <v>173</v>
      </c>
      <c r="G2247" cm="1">
        <f t="array" ref="G2247">+INDEX('Casos ACUM Prov'!$CK$3:$OM$16,'TODO PROVINCIA'!C2247+1,'TODO PROVINCIA'!F2247)</f>
        <v>0</v>
      </c>
      <c r="H2247">
        <f t="shared" si="839"/>
        <v>0</v>
      </c>
      <c r="I2247" cm="1">
        <f t="array" ref="I2247">+INDEX('Muertes-PROV'!$C$3:$GE$16,$C2247+1,$F2247)</f>
        <v>0</v>
      </c>
      <c r="J2247">
        <f t="shared" si="840"/>
        <v>0</v>
      </c>
      <c r="K2247" cm="1">
        <f t="array" ref="K2247">+INDEX('rECUPERA-prov'!$C$3:$LA$16,$C2247+1,$F2247)</f>
        <v>0</v>
      </c>
      <c r="L2247">
        <f t="shared" si="841"/>
        <v>0</v>
      </c>
      <c r="M2247">
        <f t="shared" si="848"/>
        <v>0</v>
      </c>
      <c r="N2247">
        <f t="shared" si="842"/>
        <v>0</v>
      </c>
      <c r="O2247" s="57">
        <f t="shared" si="849"/>
        <v>0</v>
      </c>
      <c r="P2247" s="57">
        <f t="shared" si="850"/>
        <v>0</v>
      </c>
      <c r="Q2247" s="57">
        <f t="shared" si="851"/>
        <v>0</v>
      </c>
      <c r="R2247" s="57">
        <f t="shared" si="852"/>
        <v>0</v>
      </c>
      <c r="S2247" s="57">
        <f t="shared" si="853"/>
        <v>0</v>
      </c>
      <c r="T2247" s="57">
        <f t="shared" si="854"/>
        <v>0</v>
      </c>
      <c r="U2247" s="57">
        <f t="shared" si="855"/>
        <v>0</v>
      </c>
      <c r="V2247" s="58">
        <f t="shared" si="856"/>
        <v>0</v>
      </c>
      <c r="W2247" s="58">
        <f t="shared" si="857"/>
        <v>0</v>
      </c>
      <c r="X2247" s="58">
        <f t="shared" si="858"/>
        <v>0</v>
      </c>
      <c r="Y2247" s="58">
        <f t="shared" si="859"/>
        <v>0</v>
      </c>
      <c r="Z2247">
        <f t="shared" si="843"/>
        <v>109955</v>
      </c>
    </row>
    <row r="2248" spans="1:26" x14ac:dyDescent="0.3">
      <c r="A2248" s="56" t="str">
        <f t="shared" si="845"/>
        <v>OUT TIME</v>
      </c>
      <c r="B2248" s="56" t="str">
        <f t="shared" si="862"/>
        <v>ultimo</v>
      </c>
      <c r="C2248" s="55">
        <f t="shared" si="861"/>
        <v>9</v>
      </c>
      <c r="D2248" t="str">
        <f t="shared" si="861"/>
        <v>Veraguas</v>
      </c>
      <c r="E2248" s="23">
        <f t="shared" si="846"/>
        <v>44157</v>
      </c>
      <c r="F2248" s="54">
        <f t="shared" si="847"/>
        <v>173</v>
      </c>
      <c r="G2248" cm="1">
        <f t="array" ref="G2248">+INDEX('Casos ACUM Prov'!$CK$3:$OM$16,'TODO PROVINCIA'!C2248+1,'TODO PROVINCIA'!F2248)</f>
        <v>0</v>
      </c>
      <c r="H2248">
        <f t="shared" si="839"/>
        <v>0</v>
      </c>
      <c r="I2248" cm="1">
        <f t="array" ref="I2248">+INDEX('Muertes-PROV'!$C$3:$GE$16,$C2248+1,$F2248)</f>
        <v>0</v>
      </c>
      <c r="J2248">
        <f t="shared" si="840"/>
        <v>0</v>
      </c>
      <c r="K2248" cm="1">
        <f t="array" ref="K2248">+INDEX('rECUPERA-prov'!$C$3:$LA$16,$C2248+1,$F2248)</f>
        <v>0</v>
      </c>
      <c r="L2248">
        <f t="shared" si="841"/>
        <v>0</v>
      </c>
      <c r="M2248">
        <f t="shared" si="848"/>
        <v>0</v>
      </c>
      <c r="N2248">
        <f t="shared" si="842"/>
        <v>0</v>
      </c>
      <c r="O2248" s="57">
        <f t="shared" si="849"/>
        <v>0</v>
      </c>
      <c r="P2248" s="57">
        <f t="shared" si="850"/>
        <v>0</v>
      </c>
      <c r="Q2248" s="57">
        <f t="shared" si="851"/>
        <v>0</v>
      </c>
      <c r="R2248" s="57">
        <f t="shared" si="852"/>
        <v>0</v>
      </c>
      <c r="S2248" s="57">
        <f t="shared" si="853"/>
        <v>0</v>
      </c>
      <c r="T2248" s="57">
        <f t="shared" si="854"/>
        <v>0</v>
      </c>
      <c r="U2248" s="57">
        <f t="shared" si="855"/>
        <v>0</v>
      </c>
      <c r="V2248" s="58">
        <f t="shared" si="856"/>
        <v>0</v>
      </c>
      <c r="W2248" s="58">
        <f t="shared" si="857"/>
        <v>0</v>
      </c>
      <c r="X2248" s="58">
        <f t="shared" si="858"/>
        <v>0</v>
      </c>
      <c r="Y2248" s="58">
        <f t="shared" si="859"/>
        <v>0</v>
      </c>
      <c r="Z2248">
        <f t="shared" si="843"/>
        <v>109955</v>
      </c>
    </row>
    <row r="2249" spans="1:26" x14ac:dyDescent="0.3">
      <c r="A2249" s="56" t="str">
        <f t="shared" si="845"/>
        <v>OUT TIME</v>
      </c>
      <c r="B2249" s="56" t="str">
        <f t="shared" si="862"/>
        <v>ultimo</v>
      </c>
      <c r="C2249" s="55">
        <f t="shared" si="861"/>
        <v>10</v>
      </c>
      <c r="D2249" t="str">
        <f t="shared" si="861"/>
        <v>Comarca Kuna Yala</v>
      </c>
      <c r="E2249" s="23">
        <f t="shared" si="846"/>
        <v>44157</v>
      </c>
      <c r="F2249" s="54">
        <f t="shared" si="847"/>
        <v>173</v>
      </c>
      <c r="G2249" cm="1">
        <f t="array" ref="G2249">+INDEX('Casos ACUM Prov'!$CK$3:$OM$16,'TODO PROVINCIA'!C2249+1,'TODO PROVINCIA'!F2249)</f>
        <v>0</v>
      </c>
      <c r="H2249">
        <f t="shared" si="839"/>
        <v>0</v>
      </c>
      <c r="I2249" cm="1">
        <f t="array" ref="I2249">+INDEX('Muertes-PROV'!$C$3:$GE$16,$C2249+1,$F2249)</f>
        <v>0</v>
      </c>
      <c r="J2249">
        <f t="shared" si="840"/>
        <v>0</v>
      </c>
      <c r="K2249" cm="1">
        <f t="array" ref="K2249">+INDEX('rECUPERA-prov'!$C$3:$LA$16,$C2249+1,$F2249)</f>
        <v>0</v>
      </c>
      <c r="L2249">
        <f t="shared" si="841"/>
        <v>0</v>
      </c>
      <c r="M2249">
        <f t="shared" si="848"/>
        <v>0</v>
      </c>
      <c r="N2249">
        <f t="shared" si="842"/>
        <v>0</v>
      </c>
      <c r="O2249" s="57">
        <f t="shared" si="849"/>
        <v>0</v>
      </c>
      <c r="P2249" s="57">
        <f t="shared" si="850"/>
        <v>0</v>
      </c>
      <c r="Q2249" s="57">
        <f t="shared" si="851"/>
        <v>0</v>
      </c>
      <c r="R2249" s="57">
        <f t="shared" si="852"/>
        <v>0</v>
      </c>
      <c r="S2249" s="57">
        <f t="shared" si="853"/>
        <v>0</v>
      </c>
      <c r="T2249" s="57">
        <f t="shared" si="854"/>
        <v>0</v>
      </c>
      <c r="U2249" s="57">
        <f t="shared" si="855"/>
        <v>0</v>
      </c>
      <c r="V2249" s="58">
        <f t="shared" si="856"/>
        <v>0</v>
      </c>
      <c r="W2249" s="58">
        <f t="shared" si="857"/>
        <v>0</v>
      </c>
      <c r="X2249" s="58">
        <f t="shared" si="858"/>
        <v>0</v>
      </c>
      <c r="Y2249" s="58">
        <f t="shared" si="859"/>
        <v>0</v>
      </c>
      <c r="Z2249">
        <f t="shared" si="843"/>
        <v>89592</v>
      </c>
    </row>
    <row r="2250" spans="1:26" x14ac:dyDescent="0.3">
      <c r="A2250" s="56" t="str">
        <f t="shared" si="845"/>
        <v>OUT TIME</v>
      </c>
      <c r="B2250" s="56" t="str">
        <f t="shared" si="862"/>
        <v>ultimo</v>
      </c>
      <c r="C2250" s="55">
        <f t="shared" si="861"/>
        <v>11</v>
      </c>
      <c r="D2250" t="str">
        <f t="shared" si="861"/>
        <v>Comarca Emberá Wounaán</v>
      </c>
      <c r="E2250" s="23">
        <f t="shared" si="846"/>
        <v>44157</v>
      </c>
      <c r="F2250" s="54">
        <f t="shared" si="847"/>
        <v>173</v>
      </c>
      <c r="G2250" cm="1">
        <f t="array" ref="G2250">+INDEX('Casos ACUM Prov'!$CK$3:$OM$16,'TODO PROVINCIA'!C2250+1,'TODO PROVINCIA'!F2250)</f>
        <v>0</v>
      </c>
      <c r="H2250">
        <f t="shared" si="839"/>
        <v>0</v>
      </c>
      <c r="I2250" cm="1">
        <f t="array" ref="I2250">+INDEX('Muertes-PROV'!$C$3:$GE$16,$C2250+1,$F2250)</f>
        <v>0</v>
      </c>
      <c r="J2250">
        <f t="shared" si="840"/>
        <v>0</v>
      </c>
      <c r="K2250" cm="1">
        <f t="array" ref="K2250">+INDEX('rECUPERA-prov'!$C$3:$LA$16,$C2250+1,$F2250)</f>
        <v>0</v>
      </c>
      <c r="L2250">
        <f t="shared" si="841"/>
        <v>0</v>
      </c>
      <c r="M2250">
        <f t="shared" si="848"/>
        <v>0</v>
      </c>
      <c r="N2250">
        <f t="shared" si="842"/>
        <v>0</v>
      </c>
      <c r="O2250" s="57">
        <f t="shared" si="849"/>
        <v>0</v>
      </c>
      <c r="P2250" s="57">
        <f t="shared" si="850"/>
        <v>0</v>
      </c>
      <c r="Q2250" s="57">
        <f t="shared" si="851"/>
        <v>0</v>
      </c>
      <c r="R2250" s="57">
        <f t="shared" si="852"/>
        <v>0</v>
      </c>
      <c r="S2250" s="57">
        <f t="shared" si="853"/>
        <v>0</v>
      </c>
      <c r="T2250" s="57">
        <f t="shared" si="854"/>
        <v>0</v>
      </c>
      <c r="U2250" s="57">
        <f t="shared" si="855"/>
        <v>0</v>
      </c>
      <c r="V2250" s="58">
        <f t="shared" si="856"/>
        <v>0</v>
      </c>
      <c r="W2250" s="58">
        <f t="shared" si="857"/>
        <v>0</v>
      </c>
      <c r="X2250" s="58">
        <f t="shared" si="858"/>
        <v>0</v>
      </c>
      <c r="Y2250" s="58">
        <f t="shared" si="859"/>
        <v>0</v>
      </c>
      <c r="Z2250">
        <f t="shared" si="843"/>
        <v>1249032</v>
      </c>
    </row>
    <row r="2251" spans="1:26" x14ac:dyDescent="0.3">
      <c r="A2251" s="56" t="str">
        <f t="shared" si="845"/>
        <v>OUT TIME</v>
      </c>
      <c r="B2251" s="56" t="str">
        <f t="shared" si="862"/>
        <v>ultimo</v>
      </c>
      <c r="C2251" s="55">
        <f t="shared" si="861"/>
        <v>12</v>
      </c>
      <c r="D2251" t="str">
        <f t="shared" si="861"/>
        <v>Comarca Ngäbe Buglé</v>
      </c>
      <c r="E2251" s="23">
        <f t="shared" si="846"/>
        <v>44157</v>
      </c>
      <c r="F2251" s="54">
        <f t="shared" si="847"/>
        <v>173</v>
      </c>
      <c r="G2251" cm="1">
        <f t="array" ref="G2251">+INDEX('Casos ACUM Prov'!$CK$3:$OM$16,'TODO PROVINCIA'!C2251+1,'TODO PROVINCIA'!F2251)</f>
        <v>0</v>
      </c>
      <c r="H2251">
        <f t="shared" si="839"/>
        <v>0</v>
      </c>
      <c r="I2251" cm="1">
        <f t="array" ref="I2251">+INDEX('Muertes-PROV'!$C$3:$GE$16,$C2251+1,$F2251)</f>
        <v>0</v>
      </c>
      <c r="J2251">
        <f t="shared" si="840"/>
        <v>0</v>
      </c>
      <c r="K2251" cm="1">
        <f t="array" ref="K2251">+INDEX('rECUPERA-prov'!$C$3:$LA$16,$C2251+1,$F2251)</f>
        <v>0</v>
      </c>
      <c r="L2251">
        <f t="shared" si="841"/>
        <v>0</v>
      </c>
      <c r="M2251">
        <f t="shared" si="848"/>
        <v>0</v>
      </c>
      <c r="N2251">
        <f t="shared" si="842"/>
        <v>0</v>
      </c>
      <c r="O2251" s="57">
        <f t="shared" si="849"/>
        <v>0</v>
      </c>
      <c r="P2251" s="57">
        <f t="shared" si="850"/>
        <v>0</v>
      </c>
      <c r="Q2251" s="57">
        <f t="shared" si="851"/>
        <v>0</v>
      </c>
      <c r="R2251" s="57">
        <f t="shared" si="852"/>
        <v>0</v>
      </c>
      <c r="S2251" s="57">
        <f t="shared" si="853"/>
        <v>0</v>
      </c>
      <c r="T2251" s="57">
        <f t="shared" si="854"/>
        <v>0</v>
      </c>
      <c r="U2251" s="57">
        <f t="shared" si="855"/>
        <v>0</v>
      </c>
      <c r="V2251" s="58">
        <f t="shared" si="856"/>
        <v>0</v>
      </c>
      <c r="W2251" s="58">
        <f t="shared" si="857"/>
        <v>0</v>
      </c>
      <c r="X2251" s="58">
        <f t="shared" si="858"/>
        <v>0</v>
      </c>
      <c r="Y2251" s="58">
        <f t="shared" si="859"/>
        <v>0</v>
      </c>
      <c r="Z2251">
        <f t="shared" si="843"/>
        <v>464038</v>
      </c>
    </row>
    <row r="2252" spans="1:26" x14ac:dyDescent="0.3">
      <c r="A2252" s="56" t="str">
        <f t="shared" si="845"/>
        <v>OUT TIME</v>
      </c>
      <c r="B2252" s="56" t="str">
        <f t="shared" si="862"/>
        <v>ultimo</v>
      </c>
      <c r="C2252" s="55">
        <f t="shared" ref="C2252:D2267" si="863">+C2239</f>
        <v>13</v>
      </c>
      <c r="D2252" t="str">
        <f t="shared" si="863"/>
        <v>Panamá Oeste</v>
      </c>
      <c r="E2252" s="23">
        <f t="shared" si="846"/>
        <v>44157</v>
      </c>
      <c r="F2252" s="54">
        <f t="shared" si="847"/>
        <v>173</v>
      </c>
      <c r="G2252" cm="1">
        <f t="array" ref="G2252">+INDEX('Casos ACUM Prov'!$CK$3:$OM$16,'TODO PROVINCIA'!C2252+1,'TODO PROVINCIA'!F2252)</f>
        <v>0</v>
      </c>
      <c r="H2252">
        <f t="shared" si="839"/>
        <v>0</v>
      </c>
      <c r="I2252" cm="1">
        <f t="array" ref="I2252">+INDEX('Muertes-PROV'!$C$3:$GE$16,$C2252+1,$F2252)</f>
        <v>0</v>
      </c>
      <c r="J2252">
        <f t="shared" si="840"/>
        <v>0</v>
      </c>
      <c r="K2252" cm="1">
        <f t="array" ref="K2252">+INDEX('rECUPERA-prov'!$C$3:$LA$16,$C2252+1,$F2252)</f>
        <v>0</v>
      </c>
      <c r="L2252">
        <f t="shared" si="841"/>
        <v>0</v>
      </c>
      <c r="M2252">
        <f t="shared" si="848"/>
        <v>0</v>
      </c>
      <c r="N2252">
        <f t="shared" si="842"/>
        <v>0</v>
      </c>
      <c r="O2252" s="57">
        <f t="shared" si="849"/>
        <v>0</v>
      </c>
      <c r="P2252" s="57">
        <f t="shared" si="850"/>
        <v>0</v>
      </c>
      <c r="Q2252" s="57">
        <f t="shared" si="851"/>
        <v>0</v>
      </c>
      <c r="R2252" s="57">
        <f t="shared" si="852"/>
        <v>0</v>
      </c>
      <c r="S2252" s="57">
        <f t="shared" si="853"/>
        <v>0</v>
      </c>
      <c r="T2252" s="57">
        <f t="shared" si="854"/>
        <v>0</v>
      </c>
      <c r="U2252" s="57">
        <f t="shared" si="855"/>
        <v>0</v>
      </c>
      <c r="V2252" s="58">
        <f t="shared" si="856"/>
        <v>0</v>
      </c>
      <c r="W2252" s="58">
        <f t="shared" si="857"/>
        <v>0</v>
      </c>
      <c r="X2252" s="58">
        <f t="shared" si="858"/>
        <v>0</v>
      </c>
      <c r="Y2252" s="58">
        <f t="shared" si="859"/>
        <v>0</v>
      </c>
      <c r="Z2252">
        <f t="shared" si="843"/>
        <v>226991</v>
      </c>
    </row>
    <row r="2253" spans="1:26" x14ac:dyDescent="0.3">
      <c r="A2253" s="56" t="str">
        <f t="shared" si="845"/>
        <v>OUT TIME</v>
      </c>
      <c r="B2253" s="56" t="str">
        <f t="shared" si="862"/>
        <v>ultimo</v>
      </c>
      <c r="C2253" s="55">
        <f t="shared" si="863"/>
        <v>1</v>
      </c>
      <c r="D2253" t="str">
        <f t="shared" si="863"/>
        <v>Bocas del Toro</v>
      </c>
      <c r="E2253" s="23">
        <f t="shared" si="846"/>
        <v>44158</v>
      </c>
      <c r="F2253" s="54">
        <f t="shared" si="847"/>
        <v>174</v>
      </c>
      <c r="G2253" cm="1">
        <f t="array" ref="G2253">+INDEX('Casos ACUM Prov'!$CK$3:$OM$16,'TODO PROVINCIA'!C2253+1,'TODO PROVINCIA'!F2253)</f>
        <v>0</v>
      </c>
      <c r="H2253">
        <f t="shared" si="839"/>
        <v>0</v>
      </c>
      <c r="I2253" cm="1">
        <f t="array" ref="I2253">+INDEX('Muertes-PROV'!$C$3:$GE$16,$C2253+1,$F2253)</f>
        <v>0</v>
      </c>
      <c r="J2253">
        <f t="shared" si="840"/>
        <v>0</v>
      </c>
      <c r="K2253" cm="1">
        <f t="array" ref="K2253">+INDEX('rECUPERA-prov'!$C$3:$LA$16,$C2253+1,$F2253)</f>
        <v>0</v>
      </c>
      <c r="L2253">
        <f t="shared" si="841"/>
        <v>0</v>
      </c>
      <c r="M2253">
        <f t="shared" si="848"/>
        <v>0</v>
      </c>
      <c r="N2253">
        <f t="shared" si="842"/>
        <v>0</v>
      </c>
      <c r="O2253" s="57">
        <f t="shared" si="849"/>
        <v>0</v>
      </c>
      <c r="P2253" s="57">
        <f t="shared" si="850"/>
        <v>0</v>
      </c>
      <c r="Q2253" s="57">
        <f t="shared" si="851"/>
        <v>0</v>
      </c>
      <c r="R2253" s="57">
        <f t="shared" si="852"/>
        <v>0</v>
      </c>
      <c r="S2253" s="57">
        <f t="shared" si="853"/>
        <v>0</v>
      </c>
      <c r="T2253" s="57">
        <f t="shared" si="854"/>
        <v>0</v>
      </c>
      <c r="U2253" s="57">
        <f t="shared" si="855"/>
        <v>0</v>
      </c>
      <c r="V2253" s="58">
        <f t="shared" si="856"/>
        <v>0</v>
      </c>
      <c r="W2253" s="58">
        <f t="shared" si="857"/>
        <v>0</v>
      </c>
      <c r="X2253" s="58">
        <f t="shared" si="858"/>
        <v>0</v>
      </c>
      <c r="Y2253" s="58">
        <f t="shared" si="859"/>
        <v>0</v>
      </c>
      <c r="Z2253">
        <f t="shared" si="843"/>
        <v>125461</v>
      </c>
    </row>
    <row r="2254" spans="1:26" x14ac:dyDescent="0.3">
      <c r="A2254" s="56" t="str">
        <f t="shared" si="845"/>
        <v>OUT TIME</v>
      </c>
      <c r="B2254" s="56" t="str">
        <f t="shared" si="862"/>
        <v>ultimo</v>
      </c>
      <c r="C2254" s="55">
        <f t="shared" si="863"/>
        <v>2</v>
      </c>
      <c r="D2254" t="str">
        <f t="shared" si="863"/>
        <v>Coclé</v>
      </c>
      <c r="E2254" s="23">
        <f t="shared" si="846"/>
        <v>44158</v>
      </c>
      <c r="F2254" s="54">
        <f t="shared" si="847"/>
        <v>174</v>
      </c>
      <c r="G2254" cm="1">
        <f t="array" ref="G2254">+INDEX('Casos ACUM Prov'!$CK$3:$OM$16,'TODO PROVINCIA'!C2254+1,'TODO PROVINCIA'!F2254)</f>
        <v>0</v>
      </c>
      <c r="H2254">
        <f t="shared" si="839"/>
        <v>0</v>
      </c>
      <c r="I2254" cm="1">
        <f t="array" ref="I2254">+INDEX('Muertes-PROV'!$C$3:$GE$16,$C2254+1,$F2254)</f>
        <v>0</v>
      </c>
      <c r="J2254">
        <f t="shared" si="840"/>
        <v>0</v>
      </c>
      <c r="K2254" cm="1">
        <f t="array" ref="K2254">+INDEX('rECUPERA-prov'!$C$3:$LA$16,$C2254+1,$F2254)</f>
        <v>0</v>
      </c>
      <c r="L2254">
        <f t="shared" si="841"/>
        <v>0</v>
      </c>
      <c r="M2254">
        <f t="shared" si="848"/>
        <v>0</v>
      </c>
      <c r="N2254">
        <f t="shared" si="842"/>
        <v>0</v>
      </c>
      <c r="O2254" s="57">
        <f t="shared" si="849"/>
        <v>0</v>
      </c>
      <c r="P2254" s="57">
        <f t="shared" si="850"/>
        <v>0</v>
      </c>
      <c r="Q2254" s="57">
        <f t="shared" si="851"/>
        <v>0</v>
      </c>
      <c r="R2254" s="57">
        <f t="shared" si="852"/>
        <v>0</v>
      </c>
      <c r="S2254" s="57">
        <f t="shared" si="853"/>
        <v>0</v>
      </c>
      <c r="T2254" s="57">
        <f t="shared" si="854"/>
        <v>0</v>
      </c>
      <c r="U2254" s="57">
        <f t="shared" si="855"/>
        <v>0</v>
      </c>
      <c r="V2254" s="58">
        <f t="shared" si="856"/>
        <v>0</v>
      </c>
      <c r="W2254" s="58">
        <f t="shared" si="857"/>
        <v>0</v>
      </c>
      <c r="X2254" s="58">
        <f t="shared" si="858"/>
        <v>0</v>
      </c>
      <c r="Y2254" s="58">
        <f t="shared" si="859"/>
        <v>0</v>
      </c>
      <c r="Z2254">
        <f t="shared" si="843"/>
        <v>416873</v>
      </c>
    </row>
    <row r="2255" spans="1:26" x14ac:dyDescent="0.3">
      <c r="A2255" s="56" t="str">
        <f t="shared" si="845"/>
        <v>OUT TIME</v>
      </c>
      <c r="B2255" s="56" t="str">
        <f t="shared" si="862"/>
        <v>ultimo</v>
      </c>
      <c r="C2255" s="55">
        <f t="shared" si="863"/>
        <v>3</v>
      </c>
      <c r="D2255" t="str">
        <f t="shared" si="863"/>
        <v>Colón</v>
      </c>
      <c r="E2255" s="23">
        <f t="shared" si="846"/>
        <v>44158</v>
      </c>
      <c r="F2255" s="54">
        <f t="shared" si="847"/>
        <v>174</v>
      </c>
      <c r="G2255" cm="1">
        <f t="array" ref="G2255">+INDEX('Casos ACUM Prov'!$CK$3:$OM$16,'TODO PROVINCIA'!C2255+1,'TODO PROVINCIA'!F2255)</f>
        <v>0</v>
      </c>
      <c r="H2255">
        <f t="shared" si="839"/>
        <v>0</v>
      </c>
      <c r="I2255" cm="1">
        <f t="array" ref="I2255">+INDEX('Muertes-PROV'!$C$3:$GE$16,$C2255+1,$F2255)</f>
        <v>0</v>
      </c>
      <c r="J2255">
        <f t="shared" si="840"/>
        <v>0</v>
      </c>
      <c r="K2255" cm="1">
        <f t="array" ref="K2255">+INDEX('rECUPERA-prov'!$C$3:$LA$16,$C2255+1,$F2255)</f>
        <v>0</v>
      </c>
      <c r="L2255">
        <f t="shared" si="841"/>
        <v>0</v>
      </c>
      <c r="M2255">
        <f t="shared" si="848"/>
        <v>0</v>
      </c>
      <c r="N2255">
        <f t="shared" si="842"/>
        <v>0</v>
      </c>
      <c r="O2255" s="57">
        <f t="shared" si="849"/>
        <v>0</v>
      </c>
      <c r="P2255" s="57">
        <f t="shared" si="850"/>
        <v>0</v>
      </c>
      <c r="Q2255" s="57">
        <f t="shared" si="851"/>
        <v>0</v>
      </c>
      <c r="R2255" s="57">
        <f t="shared" si="852"/>
        <v>0</v>
      </c>
      <c r="S2255" s="57">
        <f t="shared" si="853"/>
        <v>0</v>
      </c>
      <c r="T2255" s="57">
        <f t="shared" si="854"/>
        <v>0</v>
      </c>
      <c r="U2255" s="57">
        <f t="shared" si="855"/>
        <v>0</v>
      </c>
      <c r="V2255" s="58">
        <f t="shared" si="856"/>
        <v>0</v>
      </c>
      <c r="W2255" s="58">
        <f t="shared" si="857"/>
        <v>0</v>
      </c>
      <c r="X2255" s="58">
        <f t="shared" si="858"/>
        <v>0</v>
      </c>
      <c r="Y2255" s="58">
        <f t="shared" si="859"/>
        <v>0</v>
      </c>
      <c r="Z2255">
        <f t="shared" si="843"/>
        <v>233708</v>
      </c>
    </row>
    <row r="2256" spans="1:26" x14ac:dyDescent="0.3">
      <c r="A2256" s="56" t="str">
        <f t="shared" si="845"/>
        <v>OUT TIME</v>
      </c>
      <c r="B2256" s="56" t="str">
        <f t="shared" si="862"/>
        <v>ultimo</v>
      </c>
      <c r="C2256" s="55">
        <f t="shared" si="863"/>
        <v>4</v>
      </c>
      <c r="D2256" t="str">
        <f t="shared" si="863"/>
        <v>Chiriquí</v>
      </c>
      <c r="E2256" s="23">
        <f t="shared" si="846"/>
        <v>44158</v>
      </c>
      <c r="F2256" s="54">
        <f t="shared" si="847"/>
        <v>174</v>
      </c>
      <c r="G2256" cm="1">
        <f t="array" ref="G2256">+INDEX('Casos ACUM Prov'!$CK$3:$OM$16,'TODO PROVINCIA'!C2256+1,'TODO PROVINCIA'!F2256)</f>
        <v>0</v>
      </c>
      <c r="H2256">
        <f t="shared" si="839"/>
        <v>0</v>
      </c>
      <c r="I2256" cm="1">
        <f t="array" ref="I2256">+INDEX('Muertes-PROV'!$C$3:$GE$16,$C2256+1,$F2256)</f>
        <v>0</v>
      </c>
      <c r="J2256">
        <f t="shared" si="840"/>
        <v>0</v>
      </c>
      <c r="K2256" cm="1">
        <f t="array" ref="K2256">+INDEX('rECUPERA-prov'!$C$3:$LA$16,$C2256+1,$F2256)</f>
        <v>0</v>
      </c>
      <c r="L2256">
        <f t="shared" si="841"/>
        <v>0</v>
      </c>
      <c r="M2256">
        <f t="shared" si="848"/>
        <v>0</v>
      </c>
      <c r="N2256">
        <f t="shared" si="842"/>
        <v>0</v>
      </c>
      <c r="O2256" s="57">
        <f t="shared" si="849"/>
        <v>0</v>
      </c>
      <c r="P2256" s="57">
        <f t="shared" si="850"/>
        <v>0</v>
      </c>
      <c r="Q2256" s="57">
        <f t="shared" si="851"/>
        <v>0</v>
      </c>
      <c r="R2256" s="57">
        <f t="shared" si="852"/>
        <v>0</v>
      </c>
      <c r="S2256" s="57">
        <f t="shared" si="853"/>
        <v>0</v>
      </c>
      <c r="T2256" s="57">
        <f t="shared" si="854"/>
        <v>0</v>
      </c>
      <c r="U2256" s="57">
        <f t="shared" si="855"/>
        <v>0</v>
      </c>
      <c r="V2256" s="58">
        <f t="shared" si="856"/>
        <v>0</v>
      </c>
      <c r="W2256" s="58">
        <f t="shared" si="857"/>
        <v>0</v>
      </c>
      <c r="X2256" s="58">
        <f t="shared" si="858"/>
        <v>0</v>
      </c>
      <c r="Y2256" s="58">
        <f t="shared" si="859"/>
        <v>0</v>
      </c>
      <c r="Z2256">
        <f t="shared" si="843"/>
        <v>241928</v>
      </c>
    </row>
    <row r="2257" spans="1:26" x14ac:dyDescent="0.3">
      <c r="A2257" s="56" t="str">
        <f t="shared" si="845"/>
        <v>OUT TIME</v>
      </c>
      <c r="B2257" s="56" t="str">
        <f t="shared" si="862"/>
        <v>ultimo</v>
      </c>
      <c r="C2257" s="55">
        <f t="shared" si="863"/>
        <v>5</v>
      </c>
      <c r="D2257" t="str">
        <f t="shared" si="863"/>
        <v>Darién</v>
      </c>
      <c r="E2257" s="23">
        <f t="shared" si="846"/>
        <v>44158</v>
      </c>
      <c r="F2257" s="54">
        <f t="shared" si="847"/>
        <v>174</v>
      </c>
      <c r="G2257" cm="1">
        <f t="array" ref="G2257">+INDEX('Casos ACUM Prov'!$CK$3:$OM$16,'TODO PROVINCIA'!C2257+1,'TODO PROVINCIA'!F2257)</f>
        <v>0</v>
      </c>
      <c r="H2257">
        <f t="shared" ref="H2257:H2320" si="864">+G2257-G2244</f>
        <v>0</v>
      </c>
      <c r="I2257" cm="1">
        <f t="array" ref="I2257">+INDEX('Muertes-PROV'!$C$3:$GE$16,$C2257+1,$F2257)</f>
        <v>0</v>
      </c>
      <c r="J2257">
        <f t="shared" ref="J2257:J2320" si="865">+I2257-I2244</f>
        <v>0</v>
      </c>
      <c r="K2257" cm="1">
        <f t="array" ref="K2257">+INDEX('rECUPERA-prov'!$C$3:$LA$16,$C2257+1,$F2257)</f>
        <v>0</v>
      </c>
      <c r="L2257">
        <f t="shared" ref="L2257:L2320" si="866">+K2257-K2244</f>
        <v>0</v>
      </c>
      <c r="M2257">
        <f t="shared" si="848"/>
        <v>0</v>
      </c>
      <c r="N2257">
        <f t="shared" ref="N2257:N2320" si="867">+M2257-M2244</f>
        <v>0</v>
      </c>
      <c r="O2257" s="57">
        <f t="shared" si="849"/>
        <v>0</v>
      </c>
      <c r="P2257" s="57">
        <f t="shared" si="850"/>
        <v>0</v>
      </c>
      <c r="Q2257" s="57">
        <f t="shared" si="851"/>
        <v>0</v>
      </c>
      <c r="R2257" s="57">
        <f t="shared" si="852"/>
        <v>0</v>
      </c>
      <c r="S2257" s="57">
        <f t="shared" si="853"/>
        <v>0</v>
      </c>
      <c r="T2257" s="57">
        <f t="shared" si="854"/>
        <v>0</v>
      </c>
      <c r="U2257" s="57">
        <f t="shared" si="855"/>
        <v>0</v>
      </c>
      <c r="V2257" s="58">
        <f t="shared" si="856"/>
        <v>0</v>
      </c>
      <c r="W2257" s="58">
        <f t="shared" si="857"/>
        <v>0</v>
      </c>
      <c r="X2257" s="58">
        <f t="shared" si="858"/>
        <v>0</v>
      </c>
      <c r="Y2257" s="58">
        <f t="shared" si="859"/>
        <v>0</v>
      </c>
      <c r="Z2257">
        <f t="shared" ref="Z2257:Z2320" si="868">+Z2244</f>
        <v>10001</v>
      </c>
    </row>
    <row r="2258" spans="1:26" x14ac:dyDescent="0.3">
      <c r="A2258" s="56" t="str">
        <f t="shared" si="845"/>
        <v>OUT TIME</v>
      </c>
      <c r="B2258" s="56" t="str">
        <f t="shared" si="862"/>
        <v>ultimo</v>
      </c>
      <c r="C2258" s="55">
        <f t="shared" si="863"/>
        <v>6</v>
      </c>
      <c r="D2258" t="str">
        <f t="shared" si="863"/>
        <v>Herrera</v>
      </c>
      <c r="E2258" s="23">
        <f t="shared" si="846"/>
        <v>44158</v>
      </c>
      <c r="F2258" s="54">
        <f t="shared" si="847"/>
        <v>174</v>
      </c>
      <c r="G2258" cm="1">
        <f t="array" ref="G2258">+INDEX('Casos ACUM Prov'!$CK$3:$OM$16,'TODO PROVINCIA'!C2258+1,'TODO PROVINCIA'!F2258)</f>
        <v>0</v>
      </c>
      <c r="H2258">
        <f t="shared" si="864"/>
        <v>0</v>
      </c>
      <c r="I2258" cm="1">
        <f t="array" ref="I2258">+INDEX('Muertes-PROV'!$C$3:$GE$16,$C2258+1,$F2258)</f>
        <v>0</v>
      </c>
      <c r="J2258">
        <f t="shared" si="865"/>
        <v>0</v>
      </c>
      <c r="K2258" cm="1">
        <f t="array" ref="K2258">+INDEX('rECUPERA-prov'!$C$3:$LA$16,$C2258+1,$F2258)</f>
        <v>0</v>
      </c>
      <c r="L2258">
        <f t="shared" si="866"/>
        <v>0</v>
      </c>
      <c r="M2258">
        <f t="shared" si="848"/>
        <v>0</v>
      </c>
      <c r="N2258">
        <f t="shared" si="867"/>
        <v>0</v>
      </c>
      <c r="O2258" s="57">
        <f t="shared" si="849"/>
        <v>0</v>
      </c>
      <c r="P2258" s="57">
        <f t="shared" si="850"/>
        <v>0</v>
      </c>
      <c r="Q2258" s="57">
        <f t="shared" si="851"/>
        <v>0</v>
      </c>
      <c r="R2258" s="57">
        <f t="shared" si="852"/>
        <v>0</v>
      </c>
      <c r="S2258" s="57">
        <f t="shared" si="853"/>
        <v>0</v>
      </c>
      <c r="T2258" s="57">
        <f t="shared" si="854"/>
        <v>0</v>
      </c>
      <c r="U2258" s="57">
        <f t="shared" si="855"/>
        <v>0</v>
      </c>
      <c r="V2258" s="58">
        <f t="shared" si="856"/>
        <v>0</v>
      </c>
      <c r="W2258" s="58">
        <f t="shared" si="857"/>
        <v>0</v>
      </c>
      <c r="X2258" s="58">
        <f t="shared" si="858"/>
        <v>0</v>
      </c>
      <c r="Y2258" s="58">
        <f t="shared" si="859"/>
        <v>0</v>
      </c>
      <c r="Z2258">
        <f t="shared" si="868"/>
        <v>33109</v>
      </c>
    </row>
    <row r="2259" spans="1:26" x14ac:dyDescent="0.3">
      <c r="A2259" s="56" t="str">
        <f t="shared" si="845"/>
        <v>OUT TIME</v>
      </c>
      <c r="B2259" s="56" t="str">
        <f t="shared" si="862"/>
        <v>ultimo</v>
      </c>
      <c r="C2259" s="55">
        <f t="shared" si="863"/>
        <v>7</v>
      </c>
      <c r="D2259" t="str">
        <f t="shared" si="863"/>
        <v>Los Santos</v>
      </c>
      <c r="E2259" s="23">
        <f t="shared" si="846"/>
        <v>44158</v>
      </c>
      <c r="F2259" s="54">
        <f t="shared" si="847"/>
        <v>174</v>
      </c>
      <c r="G2259" cm="1">
        <f t="array" ref="G2259">+INDEX('Casos ACUM Prov'!$CK$3:$OM$16,'TODO PROVINCIA'!C2259+1,'TODO PROVINCIA'!F2259)</f>
        <v>0</v>
      </c>
      <c r="H2259">
        <f t="shared" si="864"/>
        <v>0</v>
      </c>
      <c r="I2259" cm="1">
        <f t="array" ref="I2259">+INDEX('Muertes-PROV'!$C$3:$GE$16,$C2259+1,$F2259)</f>
        <v>0</v>
      </c>
      <c r="J2259">
        <f t="shared" si="865"/>
        <v>0</v>
      </c>
      <c r="K2259" cm="1">
        <f t="array" ref="K2259">+INDEX('rECUPERA-prov'!$C$3:$LA$16,$C2259+1,$F2259)</f>
        <v>0</v>
      </c>
      <c r="L2259">
        <f t="shared" si="866"/>
        <v>0</v>
      </c>
      <c r="M2259">
        <f t="shared" si="848"/>
        <v>0</v>
      </c>
      <c r="N2259">
        <f t="shared" si="867"/>
        <v>0</v>
      </c>
      <c r="O2259" s="57">
        <f t="shared" si="849"/>
        <v>0</v>
      </c>
      <c r="P2259" s="57">
        <f t="shared" si="850"/>
        <v>0</v>
      </c>
      <c r="Q2259" s="57">
        <f t="shared" si="851"/>
        <v>0</v>
      </c>
      <c r="R2259" s="57">
        <f t="shared" si="852"/>
        <v>0</v>
      </c>
      <c r="S2259" s="57">
        <f t="shared" si="853"/>
        <v>0</v>
      </c>
      <c r="T2259" s="57">
        <f t="shared" si="854"/>
        <v>0</v>
      </c>
      <c r="U2259" s="57">
        <f t="shared" si="855"/>
        <v>0</v>
      </c>
      <c r="V2259" s="58">
        <f t="shared" si="856"/>
        <v>0</v>
      </c>
      <c r="W2259" s="58">
        <f t="shared" si="857"/>
        <v>0</v>
      </c>
      <c r="X2259" s="58">
        <f t="shared" si="858"/>
        <v>0</v>
      </c>
      <c r="Y2259" s="58">
        <f t="shared" si="859"/>
        <v>0</v>
      </c>
      <c r="Z2259">
        <f t="shared" si="868"/>
        <v>156747</v>
      </c>
    </row>
    <row r="2260" spans="1:26" x14ac:dyDescent="0.3">
      <c r="A2260" s="56" t="str">
        <f t="shared" si="845"/>
        <v>OUT TIME</v>
      </c>
      <c r="B2260" s="56" t="str">
        <f t="shared" si="862"/>
        <v>ultimo</v>
      </c>
      <c r="C2260" s="55">
        <f t="shared" si="863"/>
        <v>8</v>
      </c>
      <c r="D2260" t="str">
        <f t="shared" si="863"/>
        <v>Panamá</v>
      </c>
      <c r="E2260" s="23">
        <f t="shared" si="846"/>
        <v>44158</v>
      </c>
      <c r="F2260" s="54">
        <f t="shared" si="847"/>
        <v>174</v>
      </c>
      <c r="G2260" cm="1">
        <f t="array" ref="G2260">+INDEX('Casos ACUM Prov'!$CK$3:$OM$16,'TODO PROVINCIA'!C2260+1,'TODO PROVINCIA'!F2260)</f>
        <v>0</v>
      </c>
      <c r="H2260">
        <f t="shared" si="864"/>
        <v>0</v>
      </c>
      <c r="I2260" cm="1">
        <f t="array" ref="I2260">+INDEX('Muertes-PROV'!$C$3:$GE$16,$C2260+1,$F2260)</f>
        <v>0</v>
      </c>
      <c r="J2260">
        <f t="shared" si="865"/>
        <v>0</v>
      </c>
      <c r="K2260" cm="1">
        <f t="array" ref="K2260">+INDEX('rECUPERA-prov'!$C$3:$LA$16,$C2260+1,$F2260)</f>
        <v>0</v>
      </c>
      <c r="L2260">
        <f t="shared" si="866"/>
        <v>0</v>
      </c>
      <c r="M2260">
        <f t="shared" si="848"/>
        <v>0</v>
      </c>
      <c r="N2260">
        <f t="shared" si="867"/>
        <v>0</v>
      </c>
      <c r="O2260" s="57">
        <f t="shared" si="849"/>
        <v>0</v>
      </c>
      <c r="P2260" s="57">
        <f t="shared" si="850"/>
        <v>0</v>
      </c>
      <c r="Q2260" s="57">
        <f t="shared" si="851"/>
        <v>0</v>
      </c>
      <c r="R2260" s="57">
        <f t="shared" si="852"/>
        <v>0</v>
      </c>
      <c r="S2260" s="57">
        <f t="shared" si="853"/>
        <v>0</v>
      </c>
      <c r="T2260" s="57">
        <f t="shared" si="854"/>
        <v>0</v>
      </c>
      <c r="U2260" s="57">
        <f t="shared" si="855"/>
        <v>0</v>
      </c>
      <c r="V2260" s="58">
        <f t="shared" si="856"/>
        <v>0</v>
      </c>
      <c r="W2260" s="58">
        <f t="shared" si="857"/>
        <v>0</v>
      </c>
      <c r="X2260" s="58">
        <f t="shared" si="858"/>
        <v>0</v>
      </c>
      <c r="Y2260" s="58">
        <f t="shared" si="859"/>
        <v>0</v>
      </c>
      <c r="Z2260">
        <f t="shared" si="868"/>
        <v>109955</v>
      </c>
    </row>
    <row r="2261" spans="1:26" x14ac:dyDescent="0.3">
      <c r="A2261" s="56" t="str">
        <f t="shared" si="845"/>
        <v>OUT TIME</v>
      </c>
      <c r="B2261" s="56" t="str">
        <f t="shared" si="862"/>
        <v>ultimo</v>
      </c>
      <c r="C2261" s="55">
        <f t="shared" si="863"/>
        <v>9</v>
      </c>
      <c r="D2261" t="str">
        <f t="shared" si="863"/>
        <v>Veraguas</v>
      </c>
      <c r="E2261" s="23">
        <f t="shared" si="846"/>
        <v>44158</v>
      </c>
      <c r="F2261" s="54">
        <f t="shared" si="847"/>
        <v>174</v>
      </c>
      <c r="G2261" cm="1">
        <f t="array" ref="G2261">+INDEX('Casos ACUM Prov'!$CK$3:$OM$16,'TODO PROVINCIA'!C2261+1,'TODO PROVINCIA'!F2261)</f>
        <v>0</v>
      </c>
      <c r="H2261">
        <f t="shared" si="864"/>
        <v>0</v>
      </c>
      <c r="I2261" cm="1">
        <f t="array" ref="I2261">+INDEX('Muertes-PROV'!$C$3:$GE$16,$C2261+1,$F2261)</f>
        <v>0</v>
      </c>
      <c r="J2261">
        <f t="shared" si="865"/>
        <v>0</v>
      </c>
      <c r="K2261" cm="1">
        <f t="array" ref="K2261">+INDEX('rECUPERA-prov'!$C$3:$LA$16,$C2261+1,$F2261)</f>
        <v>0</v>
      </c>
      <c r="L2261">
        <f t="shared" si="866"/>
        <v>0</v>
      </c>
      <c r="M2261">
        <f t="shared" si="848"/>
        <v>0</v>
      </c>
      <c r="N2261">
        <f t="shared" si="867"/>
        <v>0</v>
      </c>
      <c r="O2261" s="57">
        <f t="shared" si="849"/>
        <v>0</v>
      </c>
      <c r="P2261" s="57">
        <f t="shared" si="850"/>
        <v>0</v>
      </c>
      <c r="Q2261" s="57">
        <f t="shared" si="851"/>
        <v>0</v>
      </c>
      <c r="R2261" s="57">
        <f t="shared" si="852"/>
        <v>0</v>
      </c>
      <c r="S2261" s="57">
        <f t="shared" si="853"/>
        <v>0</v>
      </c>
      <c r="T2261" s="57">
        <f t="shared" si="854"/>
        <v>0</v>
      </c>
      <c r="U2261" s="57">
        <f t="shared" si="855"/>
        <v>0</v>
      </c>
      <c r="V2261" s="58">
        <f t="shared" si="856"/>
        <v>0</v>
      </c>
      <c r="W2261" s="58">
        <f t="shared" si="857"/>
        <v>0</v>
      </c>
      <c r="X2261" s="58">
        <f t="shared" si="858"/>
        <v>0</v>
      </c>
      <c r="Y2261" s="58">
        <f t="shared" si="859"/>
        <v>0</v>
      </c>
      <c r="Z2261">
        <f t="shared" si="868"/>
        <v>109955</v>
      </c>
    </row>
    <row r="2262" spans="1:26" x14ac:dyDescent="0.3">
      <c r="A2262" s="56" t="str">
        <f t="shared" si="845"/>
        <v>OUT TIME</v>
      </c>
      <c r="B2262" s="56" t="str">
        <f t="shared" si="862"/>
        <v>ultimo</v>
      </c>
      <c r="C2262" s="55">
        <f t="shared" si="863"/>
        <v>10</v>
      </c>
      <c r="D2262" t="str">
        <f t="shared" si="863"/>
        <v>Comarca Kuna Yala</v>
      </c>
      <c r="E2262" s="23">
        <f t="shared" si="846"/>
        <v>44158</v>
      </c>
      <c r="F2262" s="54">
        <f t="shared" si="847"/>
        <v>174</v>
      </c>
      <c r="G2262" cm="1">
        <f t="array" ref="G2262">+INDEX('Casos ACUM Prov'!$CK$3:$OM$16,'TODO PROVINCIA'!C2262+1,'TODO PROVINCIA'!F2262)</f>
        <v>0</v>
      </c>
      <c r="H2262">
        <f t="shared" si="864"/>
        <v>0</v>
      </c>
      <c r="I2262" cm="1">
        <f t="array" ref="I2262">+INDEX('Muertes-PROV'!$C$3:$GE$16,$C2262+1,$F2262)</f>
        <v>0</v>
      </c>
      <c r="J2262">
        <f t="shared" si="865"/>
        <v>0</v>
      </c>
      <c r="K2262" cm="1">
        <f t="array" ref="K2262">+INDEX('rECUPERA-prov'!$C$3:$LA$16,$C2262+1,$F2262)</f>
        <v>0</v>
      </c>
      <c r="L2262">
        <f t="shared" si="866"/>
        <v>0</v>
      </c>
      <c r="M2262">
        <f t="shared" si="848"/>
        <v>0</v>
      </c>
      <c r="N2262">
        <f t="shared" si="867"/>
        <v>0</v>
      </c>
      <c r="O2262" s="57">
        <f t="shared" si="849"/>
        <v>0</v>
      </c>
      <c r="P2262" s="57">
        <f t="shared" si="850"/>
        <v>0</v>
      </c>
      <c r="Q2262" s="57">
        <f t="shared" si="851"/>
        <v>0</v>
      </c>
      <c r="R2262" s="57">
        <f t="shared" si="852"/>
        <v>0</v>
      </c>
      <c r="S2262" s="57">
        <f t="shared" si="853"/>
        <v>0</v>
      </c>
      <c r="T2262" s="57">
        <f t="shared" si="854"/>
        <v>0</v>
      </c>
      <c r="U2262" s="57">
        <f t="shared" si="855"/>
        <v>0</v>
      </c>
      <c r="V2262" s="58">
        <f t="shared" si="856"/>
        <v>0</v>
      </c>
      <c r="W2262" s="58">
        <f t="shared" si="857"/>
        <v>0</v>
      </c>
      <c r="X2262" s="58">
        <f t="shared" si="858"/>
        <v>0</v>
      </c>
      <c r="Y2262" s="58">
        <f t="shared" si="859"/>
        <v>0</v>
      </c>
      <c r="Z2262">
        <f t="shared" si="868"/>
        <v>89592</v>
      </c>
    </row>
    <row r="2263" spans="1:26" x14ac:dyDescent="0.3">
      <c r="A2263" s="56" t="str">
        <f t="shared" si="845"/>
        <v>OUT TIME</v>
      </c>
      <c r="B2263" s="56" t="str">
        <f t="shared" si="862"/>
        <v>ultimo</v>
      </c>
      <c r="C2263" s="55">
        <f t="shared" si="863"/>
        <v>11</v>
      </c>
      <c r="D2263" t="str">
        <f t="shared" si="863"/>
        <v>Comarca Emberá Wounaán</v>
      </c>
      <c r="E2263" s="23">
        <f t="shared" si="846"/>
        <v>44158</v>
      </c>
      <c r="F2263" s="54">
        <f t="shared" si="847"/>
        <v>174</v>
      </c>
      <c r="G2263" cm="1">
        <f t="array" ref="G2263">+INDEX('Casos ACUM Prov'!$CK$3:$OM$16,'TODO PROVINCIA'!C2263+1,'TODO PROVINCIA'!F2263)</f>
        <v>0</v>
      </c>
      <c r="H2263">
        <f t="shared" si="864"/>
        <v>0</v>
      </c>
      <c r="I2263" cm="1">
        <f t="array" ref="I2263">+INDEX('Muertes-PROV'!$C$3:$GE$16,$C2263+1,$F2263)</f>
        <v>0</v>
      </c>
      <c r="J2263">
        <f t="shared" si="865"/>
        <v>0</v>
      </c>
      <c r="K2263" cm="1">
        <f t="array" ref="K2263">+INDEX('rECUPERA-prov'!$C$3:$LA$16,$C2263+1,$F2263)</f>
        <v>0</v>
      </c>
      <c r="L2263">
        <f t="shared" si="866"/>
        <v>0</v>
      </c>
      <c r="M2263">
        <f t="shared" si="848"/>
        <v>0</v>
      </c>
      <c r="N2263">
        <f t="shared" si="867"/>
        <v>0</v>
      </c>
      <c r="O2263" s="57">
        <f t="shared" si="849"/>
        <v>0</v>
      </c>
      <c r="P2263" s="57">
        <f t="shared" si="850"/>
        <v>0</v>
      </c>
      <c r="Q2263" s="57">
        <f t="shared" si="851"/>
        <v>0</v>
      </c>
      <c r="R2263" s="57">
        <f t="shared" si="852"/>
        <v>0</v>
      </c>
      <c r="S2263" s="57">
        <f t="shared" si="853"/>
        <v>0</v>
      </c>
      <c r="T2263" s="57">
        <f t="shared" si="854"/>
        <v>0</v>
      </c>
      <c r="U2263" s="57">
        <f t="shared" si="855"/>
        <v>0</v>
      </c>
      <c r="V2263" s="58">
        <f t="shared" si="856"/>
        <v>0</v>
      </c>
      <c r="W2263" s="58">
        <f t="shared" si="857"/>
        <v>0</v>
      </c>
      <c r="X2263" s="58">
        <f t="shared" si="858"/>
        <v>0</v>
      </c>
      <c r="Y2263" s="58">
        <f t="shared" si="859"/>
        <v>0</v>
      </c>
      <c r="Z2263">
        <f t="shared" si="868"/>
        <v>1249032</v>
      </c>
    </row>
    <row r="2264" spans="1:26" x14ac:dyDescent="0.3">
      <c r="A2264" s="56" t="str">
        <f t="shared" si="845"/>
        <v>OUT TIME</v>
      </c>
      <c r="B2264" s="56" t="str">
        <f t="shared" si="862"/>
        <v>ultimo</v>
      </c>
      <c r="C2264" s="55">
        <f t="shared" si="863"/>
        <v>12</v>
      </c>
      <c r="D2264" t="str">
        <f t="shared" si="863"/>
        <v>Comarca Ngäbe Buglé</v>
      </c>
      <c r="E2264" s="23">
        <f t="shared" si="846"/>
        <v>44158</v>
      </c>
      <c r="F2264" s="54">
        <f t="shared" si="847"/>
        <v>174</v>
      </c>
      <c r="G2264" cm="1">
        <f t="array" ref="G2264">+INDEX('Casos ACUM Prov'!$CK$3:$OM$16,'TODO PROVINCIA'!C2264+1,'TODO PROVINCIA'!F2264)</f>
        <v>0</v>
      </c>
      <c r="H2264">
        <f t="shared" si="864"/>
        <v>0</v>
      </c>
      <c r="I2264" cm="1">
        <f t="array" ref="I2264">+INDEX('Muertes-PROV'!$C$3:$GE$16,$C2264+1,$F2264)</f>
        <v>0</v>
      </c>
      <c r="J2264">
        <f t="shared" si="865"/>
        <v>0</v>
      </c>
      <c r="K2264" cm="1">
        <f t="array" ref="K2264">+INDEX('rECUPERA-prov'!$C$3:$LA$16,$C2264+1,$F2264)</f>
        <v>0</v>
      </c>
      <c r="L2264">
        <f t="shared" si="866"/>
        <v>0</v>
      </c>
      <c r="M2264">
        <f t="shared" si="848"/>
        <v>0</v>
      </c>
      <c r="N2264">
        <f t="shared" si="867"/>
        <v>0</v>
      </c>
      <c r="O2264" s="57">
        <f t="shared" si="849"/>
        <v>0</v>
      </c>
      <c r="P2264" s="57">
        <f t="shared" si="850"/>
        <v>0</v>
      </c>
      <c r="Q2264" s="57">
        <f t="shared" si="851"/>
        <v>0</v>
      </c>
      <c r="R2264" s="57">
        <f t="shared" si="852"/>
        <v>0</v>
      </c>
      <c r="S2264" s="57">
        <f t="shared" si="853"/>
        <v>0</v>
      </c>
      <c r="T2264" s="57">
        <f t="shared" si="854"/>
        <v>0</v>
      </c>
      <c r="U2264" s="57">
        <f t="shared" si="855"/>
        <v>0</v>
      </c>
      <c r="V2264" s="58">
        <f t="shared" si="856"/>
        <v>0</v>
      </c>
      <c r="W2264" s="58">
        <f t="shared" si="857"/>
        <v>0</v>
      </c>
      <c r="X2264" s="58">
        <f t="shared" si="858"/>
        <v>0</v>
      </c>
      <c r="Y2264" s="58">
        <f t="shared" si="859"/>
        <v>0</v>
      </c>
      <c r="Z2264">
        <f t="shared" si="868"/>
        <v>464038</v>
      </c>
    </row>
    <row r="2265" spans="1:26" x14ac:dyDescent="0.3">
      <c r="A2265" s="56" t="str">
        <f t="shared" si="845"/>
        <v>OUT TIME</v>
      </c>
      <c r="B2265" s="56" t="str">
        <f t="shared" si="862"/>
        <v>ultimo</v>
      </c>
      <c r="C2265" s="55">
        <f t="shared" si="863"/>
        <v>13</v>
      </c>
      <c r="D2265" t="str">
        <f t="shared" si="863"/>
        <v>Panamá Oeste</v>
      </c>
      <c r="E2265" s="23">
        <f t="shared" si="846"/>
        <v>44158</v>
      </c>
      <c r="F2265" s="54">
        <f t="shared" si="847"/>
        <v>174</v>
      </c>
      <c r="G2265" cm="1">
        <f t="array" ref="G2265">+INDEX('Casos ACUM Prov'!$CK$3:$OM$16,'TODO PROVINCIA'!C2265+1,'TODO PROVINCIA'!F2265)</f>
        <v>0</v>
      </c>
      <c r="H2265">
        <f t="shared" si="864"/>
        <v>0</v>
      </c>
      <c r="I2265" cm="1">
        <f t="array" ref="I2265">+INDEX('Muertes-PROV'!$C$3:$GE$16,$C2265+1,$F2265)</f>
        <v>0</v>
      </c>
      <c r="J2265">
        <f t="shared" si="865"/>
        <v>0</v>
      </c>
      <c r="K2265" cm="1">
        <f t="array" ref="K2265">+INDEX('rECUPERA-prov'!$C$3:$LA$16,$C2265+1,$F2265)</f>
        <v>0</v>
      </c>
      <c r="L2265">
        <f t="shared" si="866"/>
        <v>0</v>
      </c>
      <c r="M2265">
        <f t="shared" si="848"/>
        <v>0</v>
      </c>
      <c r="N2265">
        <f t="shared" si="867"/>
        <v>0</v>
      </c>
      <c r="O2265" s="57">
        <f t="shared" si="849"/>
        <v>0</v>
      </c>
      <c r="P2265" s="57">
        <f t="shared" si="850"/>
        <v>0</v>
      </c>
      <c r="Q2265" s="57">
        <f t="shared" si="851"/>
        <v>0</v>
      </c>
      <c r="R2265" s="57">
        <f t="shared" si="852"/>
        <v>0</v>
      </c>
      <c r="S2265" s="57">
        <f t="shared" si="853"/>
        <v>0</v>
      </c>
      <c r="T2265" s="57">
        <f t="shared" si="854"/>
        <v>0</v>
      </c>
      <c r="U2265" s="57">
        <f t="shared" si="855"/>
        <v>0</v>
      </c>
      <c r="V2265" s="58">
        <f t="shared" si="856"/>
        <v>0</v>
      </c>
      <c r="W2265" s="58">
        <f t="shared" si="857"/>
        <v>0</v>
      </c>
      <c r="X2265" s="58">
        <f t="shared" si="858"/>
        <v>0</v>
      </c>
      <c r="Y2265" s="58">
        <f t="shared" si="859"/>
        <v>0</v>
      </c>
      <c r="Z2265">
        <f t="shared" si="868"/>
        <v>226991</v>
      </c>
    </row>
    <row r="2266" spans="1:26" x14ac:dyDescent="0.3">
      <c r="A2266" s="56" t="str">
        <f t="shared" si="845"/>
        <v>OUT TIME</v>
      </c>
      <c r="B2266" s="56" t="str">
        <f t="shared" si="862"/>
        <v>ultimo</v>
      </c>
      <c r="C2266" s="55">
        <f t="shared" si="863"/>
        <v>1</v>
      </c>
      <c r="D2266" t="str">
        <f t="shared" si="863"/>
        <v>Bocas del Toro</v>
      </c>
      <c r="E2266" s="23">
        <f t="shared" si="846"/>
        <v>44159</v>
      </c>
      <c r="F2266" s="54">
        <f t="shared" si="847"/>
        <v>175</v>
      </c>
      <c r="G2266" cm="1">
        <f t="array" ref="G2266">+INDEX('Casos ACUM Prov'!$CK$3:$OM$16,'TODO PROVINCIA'!C2266+1,'TODO PROVINCIA'!F2266)</f>
        <v>0</v>
      </c>
      <c r="H2266">
        <f t="shared" si="864"/>
        <v>0</v>
      </c>
      <c r="I2266" cm="1">
        <f t="array" ref="I2266">+INDEX('Muertes-PROV'!$C$3:$GE$16,$C2266+1,$F2266)</f>
        <v>0</v>
      </c>
      <c r="J2266">
        <f t="shared" si="865"/>
        <v>0</v>
      </c>
      <c r="K2266" cm="1">
        <f t="array" ref="K2266">+INDEX('rECUPERA-prov'!$C$3:$LA$16,$C2266+1,$F2266)</f>
        <v>0</v>
      </c>
      <c r="L2266">
        <f t="shared" si="866"/>
        <v>0</v>
      </c>
      <c r="M2266">
        <f t="shared" si="848"/>
        <v>0</v>
      </c>
      <c r="N2266">
        <f t="shared" si="867"/>
        <v>0</v>
      </c>
      <c r="O2266" s="57">
        <f t="shared" si="849"/>
        <v>0</v>
      </c>
      <c r="P2266" s="57">
        <f t="shared" si="850"/>
        <v>0</v>
      </c>
      <c r="Q2266" s="57">
        <f t="shared" si="851"/>
        <v>0</v>
      </c>
      <c r="R2266" s="57">
        <f t="shared" si="852"/>
        <v>0</v>
      </c>
      <c r="S2266" s="57">
        <f t="shared" si="853"/>
        <v>0</v>
      </c>
      <c r="T2266" s="57">
        <f t="shared" si="854"/>
        <v>0</v>
      </c>
      <c r="U2266" s="57">
        <f t="shared" si="855"/>
        <v>0</v>
      </c>
      <c r="V2266" s="58">
        <f t="shared" si="856"/>
        <v>0</v>
      </c>
      <c r="W2266" s="58">
        <f t="shared" si="857"/>
        <v>0</v>
      </c>
      <c r="X2266" s="58">
        <f t="shared" si="858"/>
        <v>0</v>
      </c>
      <c r="Y2266" s="58">
        <f t="shared" si="859"/>
        <v>0</v>
      </c>
      <c r="Z2266">
        <f t="shared" si="868"/>
        <v>125461</v>
      </c>
    </row>
    <row r="2267" spans="1:26" x14ac:dyDescent="0.3">
      <c r="A2267" s="56" t="str">
        <f t="shared" si="845"/>
        <v>OUT TIME</v>
      </c>
      <c r="B2267" s="56" t="str">
        <f t="shared" si="862"/>
        <v>ultimo</v>
      </c>
      <c r="C2267" s="55">
        <f t="shared" si="863"/>
        <v>2</v>
      </c>
      <c r="D2267" t="str">
        <f t="shared" si="863"/>
        <v>Coclé</v>
      </c>
      <c r="E2267" s="23">
        <f t="shared" si="846"/>
        <v>44159</v>
      </c>
      <c r="F2267" s="54">
        <f t="shared" si="847"/>
        <v>175</v>
      </c>
      <c r="G2267" cm="1">
        <f t="array" ref="G2267">+INDEX('Casos ACUM Prov'!$CK$3:$OM$16,'TODO PROVINCIA'!C2267+1,'TODO PROVINCIA'!F2267)</f>
        <v>0</v>
      </c>
      <c r="H2267">
        <f t="shared" si="864"/>
        <v>0</v>
      </c>
      <c r="I2267" cm="1">
        <f t="array" ref="I2267">+INDEX('Muertes-PROV'!$C$3:$GE$16,$C2267+1,$F2267)</f>
        <v>0</v>
      </c>
      <c r="J2267">
        <f t="shared" si="865"/>
        <v>0</v>
      </c>
      <c r="K2267" cm="1">
        <f t="array" ref="K2267">+INDEX('rECUPERA-prov'!$C$3:$LA$16,$C2267+1,$F2267)</f>
        <v>0</v>
      </c>
      <c r="L2267">
        <f t="shared" si="866"/>
        <v>0</v>
      </c>
      <c r="M2267">
        <f t="shared" si="848"/>
        <v>0</v>
      </c>
      <c r="N2267">
        <f t="shared" si="867"/>
        <v>0</v>
      </c>
      <c r="O2267" s="57">
        <f t="shared" si="849"/>
        <v>0</v>
      </c>
      <c r="P2267" s="57">
        <f t="shared" si="850"/>
        <v>0</v>
      </c>
      <c r="Q2267" s="57">
        <f t="shared" si="851"/>
        <v>0</v>
      </c>
      <c r="R2267" s="57">
        <f t="shared" si="852"/>
        <v>0</v>
      </c>
      <c r="S2267" s="57">
        <f t="shared" si="853"/>
        <v>0</v>
      </c>
      <c r="T2267" s="57">
        <f t="shared" si="854"/>
        <v>0</v>
      </c>
      <c r="U2267" s="57">
        <f t="shared" si="855"/>
        <v>0</v>
      </c>
      <c r="V2267" s="58">
        <f t="shared" si="856"/>
        <v>0</v>
      </c>
      <c r="W2267" s="58">
        <f t="shared" si="857"/>
        <v>0</v>
      </c>
      <c r="X2267" s="58">
        <f t="shared" si="858"/>
        <v>0</v>
      </c>
      <c r="Y2267" s="58">
        <f t="shared" si="859"/>
        <v>0</v>
      </c>
      <c r="Z2267">
        <f t="shared" si="868"/>
        <v>416873</v>
      </c>
    </row>
    <row r="2268" spans="1:26" x14ac:dyDescent="0.3">
      <c r="A2268" s="56" t="str">
        <f t="shared" si="845"/>
        <v>OUT TIME</v>
      </c>
      <c r="B2268" s="56" t="str">
        <f t="shared" si="862"/>
        <v>ultimo</v>
      </c>
      <c r="C2268" s="55">
        <f t="shared" ref="C2268:D2283" si="869">+C2255</f>
        <v>3</v>
      </c>
      <c r="D2268" t="str">
        <f t="shared" si="869"/>
        <v>Colón</v>
      </c>
      <c r="E2268" s="23">
        <f t="shared" si="846"/>
        <v>44159</v>
      </c>
      <c r="F2268" s="54">
        <f t="shared" si="847"/>
        <v>175</v>
      </c>
      <c r="G2268" cm="1">
        <f t="array" ref="G2268">+INDEX('Casos ACUM Prov'!$CK$3:$OM$16,'TODO PROVINCIA'!C2268+1,'TODO PROVINCIA'!F2268)</f>
        <v>0</v>
      </c>
      <c r="H2268">
        <f t="shared" si="864"/>
        <v>0</v>
      </c>
      <c r="I2268" cm="1">
        <f t="array" ref="I2268">+INDEX('Muertes-PROV'!$C$3:$GE$16,$C2268+1,$F2268)</f>
        <v>0</v>
      </c>
      <c r="J2268">
        <f t="shared" si="865"/>
        <v>0</v>
      </c>
      <c r="K2268" cm="1">
        <f t="array" ref="K2268">+INDEX('rECUPERA-prov'!$C$3:$LA$16,$C2268+1,$F2268)</f>
        <v>0</v>
      </c>
      <c r="L2268">
        <f t="shared" si="866"/>
        <v>0</v>
      </c>
      <c r="M2268">
        <f t="shared" si="848"/>
        <v>0</v>
      </c>
      <c r="N2268">
        <f t="shared" si="867"/>
        <v>0</v>
      </c>
      <c r="O2268" s="57">
        <f t="shared" si="849"/>
        <v>0</v>
      </c>
      <c r="P2268" s="57">
        <f t="shared" si="850"/>
        <v>0</v>
      </c>
      <c r="Q2268" s="57">
        <f t="shared" si="851"/>
        <v>0</v>
      </c>
      <c r="R2268" s="57">
        <f t="shared" si="852"/>
        <v>0</v>
      </c>
      <c r="S2268" s="57">
        <f t="shared" si="853"/>
        <v>0</v>
      </c>
      <c r="T2268" s="57">
        <f t="shared" si="854"/>
        <v>0</v>
      </c>
      <c r="U2268" s="57">
        <f t="shared" si="855"/>
        <v>0</v>
      </c>
      <c r="V2268" s="58">
        <f t="shared" si="856"/>
        <v>0</v>
      </c>
      <c r="W2268" s="58">
        <f t="shared" si="857"/>
        <v>0</v>
      </c>
      <c r="X2268" s="58">
        <f t="shared" si="858"/>
        <v>0</v>
      </c>
      <c r="Y2268" s="58">
        <f t="shared" si="859"/>
        <v>0</v>
      </c>
      <c r="Z2268">
        <f t="shared" si="868"/>
        <v>233708</v>
      </c>
    </row>
    <row r="2269" spans="1:26" x14ac:dyDescent="0.3">
      <c r="A2269" s="56" t="str">
        <f t="shared" ref="A2269:A2332" si="870">+IFERROR(IF(AND(G2269=0,K2269=0,I2269=0),"OUT TIME","ON"),"OUT TIME")</f>
        <v>OUT TIME</v>
      </c>
      <c r="B2269" s="56" t="str">
        <f t="shared" si="862"/>
        <v>ultimo</v>
      </c>
      <c r="C2269" s="55">
        <f t="shared" si="869"/>
        <v>4</v>
      </c>
      <c r="D2269" t="str">
        <f t="shared" si="869"/>
        <v>Chiriquí</v>
      </c>
      <c r="E2269" s="23">
        <f t="shared" ref="E2269:E2332" si="871">+IF(C2269=1,E2268+1,E2268)</f>
        <v>44159</v>
      </c>
      <c r="F2269" s="54">
        <f t="shared" ref="F2269:F2332" si="872">+IF(C2269=1,F2268+1,F2268)</f>
        <v>175</v>
      </c>
      <c r="G2269" cm="1">
        <f t="array" ref="G2269">+INDEX('Casos ACUM Prov'!$CK$3:$OM$16,'TODO PROVINCIA'!C2269+1,'TODO PROVINCIA'!F2269)</f>
        <v>0</v>
      </c>
      <c r="H2269">
        <f t="shared" si="864"/>
        <v>0</v>
      </c>
      <c r="I2269" cm="1">
        <f t="array" ref="I2269">+INDEX('Muertes-PROV'!$C$3:$GE$16,$C2269+1,$F2269)</f>
        <v>0</v>
      </c>
      <c r="J2269">
        <f t="shared" si="865"/>
        <v>0</v>
      </c>
      <c r="K2269" cm="1">
        <f t="array" ref="K2269">+INDEX('rECUPERA-prov'!$C$3:$LA$16,$C2269+1,$F2269)</f>
        <v>0</v>
      </c>
      <c r="L2269">
        <f t="shared" si="866"/>
        <v>0</v>
      </c>
      <c r="M2269">
        <f t="shared" ref="M2269:M2332" si="873">+G2269-I2269-K2269</f>
        <v>0</v>
      </c>
      <c r="N2269">
        <f t="shared" si="867"/>
        <v>0</v>
      </c>
      <c r="O2269" s="57">
        <f t="shared" ref="O2269:O2332" si="874">+IFERROR(I2269/G2269,0)</f>
        <v>0</v>
      </c>
      <c r="P2269" s="57">
        <f t="shared" ref="P2269:P2332" si="875">+IFERROR(K2269/G2269,0)</f>
        <v>0</v>
      </c>
      <c r="Q2269" s="57">
        <f t="shared" ref="Q2269:Q2332" si="876">+IFERROR(M2269/G2269,0)</f>
        <v>0</v>
      </c>
      <c r="R2269" s="57">
        <f t="shared" ref="R2269:R2332" si="877">+IFERROR(H2269/G2269,0)</f>
        <v>0</v>
      </c>
      <c r="S2269" s="57">
        <f t="shared" ref="S2269:S2332" si="878">+IFERROR(J2269/I2269,0)</f>
        <v>0</v>
      </c>
      <c r="T2269" s="57">
        <f t="shared" ref="T2269:T2332" si="879">+IFERROR(L2269/K2269,0)</f>
        <v>0</v>
      </c>
      <c r="U2269" s="57">
        <f t="shared" ref="U2269:U2332" si="880">+IFERROR(N2269/M2269,0)</f>
        <v>0</v>
      </c>
      <c r="V2269" s="58">
        <f t="shared" ref="V2269:V2332" si="881">+G2269/($Z2269/1000000)</f>
        <v>0</v>
      </c>
      <c r="W2269" s="58">
        <f t="shared" ref="W2269:W2332" si="882">+I2269/($Z2269/1000000)</f>
        <v>0</v>
      </c>
      <c r="X2269" s="58">
        <f t="shared" ref="X2269:X2332" si="883">+K2269/($Z2269/1000000)</f>
        <v>0</v>
      </c>
      <c r="Y2269" s="58">
        <f t="shared" ref="Y2269:Y2332" si="884">+M2269/($Z2269/1000000)</f>
        <v>0</v>
      </c>
      <c r="Z2269">
        <f t="shared" si="868"/>
        <v>241928</v>
      </c>
    </row>
    <row r="2270" spans="1:26" x14ac:dyDescent="0.3">
      <c r="A2270" s="56" t="str">
        <f t="shared" si="870"/>
        <v>OUT TIME</v>
      </c>
      <c r="B2270" s="56" t="str">
        <f t="shared" si="862"/>
        <v>ultimo</v>
      </c>
      <c r="C2270" s="55">
        <f t="shared" si="869"/>
        <v>5</v>
      </c>
      <c r="D2270" t="str">
        <f t="shared" si="869"/>
        <v>Darién</v>
      </c>
      <c r="E2270" s="23">
        <f t="shared" si="871"/>
        <v>44159</v>
      </c>
      <c r="F2270" s="54">
        <f t="shared" si="872"/>
        <v>175</v>
      </c>
      <c r="G2270" cm="1">
        <f t="array" ref="G2270">+INDEX('Casos ACUM Prov'!$CK$3:$OM$16,'TODO PROVINCIA'!C2270+1,'TODO PROVINCIA'!F2270)</f>
        <v>0</v>
      </c>
      <c r="H2270">
        <f t="shared" si="864"/>
        <v>0</v>
      </c>
      <c r="I2270" cm="1">
        <f t="array" ref="I2270">+INDEX('Muertes-PROV'!$C$3:$GE$16,$C2270+1,$F2270)</f>
        <v>0</v>
      </c>
      <c r="J2270">
        <f t="shared" si="865"/>
        <v>0</v>
      </c>
      <c r="K2270" cm="1">
        <f t="array" ref="K2270">+INDEX('rECUPERA-prov'!$C$3:$LA$16,$C2270+1,$F2270)</f>
        <v>0</v>
      </c>
      <c r="L2270">
        <f t="shared" si="866"/>
        <v>0</v>
      </c>
      <c r="M2270">
        <f t="shared" si="873"/>
        <v>0</v>
      </c>
      <c r="N2270">
        <f t="shared" si="867"/>
        <v>0</v>
      </c>
      <c r="O2270" s="57">
        <f t="shared" si="874"/>
        <v>0</v>
      </c>
      <c r="P2270" s="57">
        <f t="shared" si="875"/>
        <v>0</v>
      </c>
      <c r="Q2270" s="57">
        <f t="shared" si="876"/>
        <v>0</v>
      </c>
      <c r="R2270" s="57">
        <f t="shared" si="877"/>
        <v>0</v>
      </c>
      <c r="S2270" s="57">
        <f t="shared" si="878"/>
        <v>0</v>
      </c>
      <c r="T2270" s="57">
        <f t="shared" si="879"/>
        <v>0</v>
      </c>
      <c r="U2270" s="57">
        <f t="shared" si="880"/>
        <v>0</v>
      </c>
      <c r="V2270" s="58">
        <f t="shared" si="881"/>
        <v>0</v>
      </c>
      <c r="W2270" s="58">
        <f t="shared" si="882"/>
        <v>0</v>
      </c>
      <c r="X2270" s="58">
        <f t="shared" si="883"/>
        <v>0</v>
      </c>
      <c r="Y2270" s="58">
        <f t="shared" si="884"/>
        <v>0</v>
      </c>
      <c r="Z2270">
        <f t="shared" si="868"/>
        <v>10001</v>
      </c>
    </row>
    <row r="2271" spans="1:26" x14ac:dyDescent="0.3">
      <c r="A2271" s="56" t="str">
        <f t="shared" si="870"/>
        <v>OUT TIME</v>
      </c>
      <c r="B2271" s="56" t="str">
        <f t="shared" si="862"/>
        <v>ultimo</v>
      </c>
      <c r="C2271" s="55">
        <f t="shared" si="869"/>
        <v>6</v>
      </c>
      <c r="D2271" t="str">
        <f t="shared" si="869"/>
        <v>Herrera</v>
      </c>
      <c r="E2271" s="23">
        <f t="shared" si="871"/>
        <v>44159</v>
      </c>
      <c r="F2271" s="54">
        <f t="shared" si="872"/>
        <v>175</v>
      </c>
      <c r="G2271" cm="1">
        <f t="array" ref="G2271">+INDEX('Casos ACUM Prov'!$CK$3:$OM$16,'TODO PROVINCIA'!C2271+1,'TODO PROVINCIA'!F2271)</f>
        <v>0</v>
      </c>
      <c r="H2271">
        <f t="shared" si="864"/>
        <v>0</v>
      </c>
      <c r="I2271" cm="1">
        <f t="array" ref="I2271">+INDEX('Muertes-PROV'!$C$3:$GE$16,$C2271+1,$F2271)</f>
        <v>0</v>
      </c>
      <c r="J2271">
        <f t="shared" si="865"/>
        <v>0</v>
      </c>
      <c r="K2271" cm="1">
        <f t="array" ref="K2271">+INDEX('rECUPERA-prov'!$C$3:$LA$16,$C2271+1,$F2271)</f>
        <v>0</v>
      </c>
      <c r="L2271">
        <f t="shared" si="866"/>
        <v>0</v>
      </c>
      <c r="M2271">
        <f t="shared" si="873"/>
        <v>0</v>
      </c>
      <c r="N2271">
        <f t="shared" si="867"/>
        <v>0</v>
      </c>
      <c r="O2271" s="57">
        <f t="shared" si="874"/>
        <v>0</v>
      </c>
      <c r="P2271" s="57">
        <f t="shared" si="875"/>
        <v>0</v>
      </c>
      <c r="Q2271" s="57">
        <f t="shared" si="876"/>
        <v>0</v>
      </c>
      <c r="R2271" s="57">
        <f t="shared" si="877"/>
        <v>0</v>
      </c>
      <c r="S2271" s="57">
        <f t="shared" si="878"/>
        <v>0</v>
      </c>
      <c r="T2271" s="57">
        <f t="shared" si="879"/>
        <v>0</v>
      </c>
      <c r="U2271" s="57">
        <f t="shared" si="880"/>
        <v>0</v>
      </c>
      <c r="V2271" s="58">
        <f t="shared" si="881"/>
        <v>0</v>
      </c>
      <c r="W2271" s="58">
        <f t="shared" si="882"/>
        <v>0</v>
      </c>
      <c r="X2271" s="58">
        <f t="shared" si="883"/>
        <v>0</v>
      </c>
      <c r="Y2271" s="58">
        <f t="shared" si="884"/>
        <v>0</v>
      </c>
      <c r="Z2271">
        <f t="shared" si="868"/>
        <v>33109</v>
      </c>
    </row>
    <row r="2272" spans="1:26" x14ac:dyDescent="0.3">
      <c r="A2272" s="56" t="str">
        <f t="shared" si="870"/>
        <v>OUT TIME</v>
      </c>
      <c r="B2272" s="56" t="str">
        <f t="shared" si="862"/>
        <v>ultimo</v>
      </c>
      <c r="C2272" s="55">
        <f t="shared" si="869"/>
        <v>7</v>
      </c>
      <c r="D2272" t="str">
        <f t="shared" si="869"/>
        <v>Los Santos</v>
      </c>
      <c r="E2272" s="23">
        <f t="shared" si="871"/>
        <v>44159</v>
      </c>
      <c r="F2272" s="54">
        <f t="shared" si="872"/>
        <v>175</v>
      </c>
      <c r="G2272" cm="1">
        <f t="array" ref="G2272">+INDEX('Casos ACUM Prov'!$CK$3:$OM$16,'TODO PROVINCIA'!C2272+1,'TODO PROVINCIA'!F2272)</f>
        <v>0</v>
      </c>
      <c r="H2272">
        <f t="shared" si="864"/>
        <v>0</v>
      </c>
      <c r="I2272" cm="1">
        <f t="array" ref="I2272">+INDEX('Muertes-PROV'!$C$3:$GE$16,$C2272+1,$F2272)</f>
        <v>0</v>
      </c>
      <c r="J2272">
        <f t="shared" si="865"/>
        <v>0</v>
      </c>
      <c r="K2272" cm="1">
        <f t="array" ref="K2272">+INDEX('rECUPERA-prov'!$C$3:$LA$16,$C2272+1,$F2272)</f>
        <v>0</v>
      </c>
      <c r="L2272">
        <f t="shared" si="866"/>
        <v>0</v>
      </c>
      <c r="M2272">
        <f t="shared" si="873"/>
        <v>0</v>
      </c>
      <c r="N2272">
        <f t="shared" si="867"/>
        <v>0</v>
      </c>
      <c r="O2272" s="57">
        <f t="shared" si="874"/>
        <v>0</v>
      </c>
      <c r="P2272" s="57">
        <f t="shared" si="875"/>
        <v>0</v>
      </c>
      <c r="Q2272" s="57">
        <f t="shared" si="876"/>
        <v>0</v>
      </c>
      <c r="R2272" s="57">
        <f t="shared" si="877"/>
        <v>0</v>
      </c>
      <c r="S2272" s="57">
        <f t="shared" si="878"/>
        <v>0</v>
      </c>
      <c r="T2272" s="57">
        <f t="shared" si="879"/>
        <v>0</v>
      </c>
      <c r="U2272" s="57">
        <f t="shared" si="880"/>
        <v>0</v>
      </c>
      <c r="V2272" s="58">
        <f t="shared" si="881"/>
        <v>0</v>
      </c>
      <c r="W2272" s="58">
        <f t="shared" si="882"/>
        <v>0</v>
      </c>
      <c r="X2272" s="58">
        <f t="shared" si="883"/>
        <v>0</v>
      </c>
      <c r="Y2272" s="58">
        <f t="shared" si="884"/>
        <v>0</v>
      </c>
      <c r="Z2272">
        <f t="shared" si="868"/>
        <v>156747</v>
      </c>
    </row>
    <row r="2273" spans="1:26" x14ac:dyDescent="0.3">
      <c r="A2273" s="56" t="str">
        <f t="shared" si="870"/>
        <v>OUT TIME</v>
      </c>
      <c r="B2273" s="56" t="str">
        <f t="shared" si="862"/>
        <v>ultimo</v>
      </c>
      <c r="C2273" s="55">
        <f t="shared" si="869"/>
        <v>8</v>
      </c>
      <c r="D2273" t="str">
        <f t="shared" si="869"/>
        <v>Panamá</v>
      </c>
      <c r="E2273" s="23">
        <f t="shared" si="871"/>
        <v>44159</v>
      </c>
      <c r="F2273" s="54">
        <f t="shared" si="872"/>
        <v>175</v>
      </c>
      <c r="G2273" cm="1">
        <f t="array" ref="G2273">+INDEX('Casos ACUM Prov'!$CK$3:$OM$16,'TODO PROVINCIA'!C2273+1,'TODO PROVINCIA'!F2273)</f>
        <v>0</v>
      </c>
      <c r="H2273">
        <f t="shared" si="864"/>
        <v>0</v>
      </c>
      <c r="I2273" cm="1">
        <f t="array" ref="I2273">+INDEX('Muertes-PROV'!$C$3:$GE$16,$C2273+1,$F2273)</f>
        <v>0</v>
      </c>
      <c r="J2273">
        <f t="shared" si="865"/>
        <v>0</v>
      </c>
      <c r="K2273" cm="1">
        <f t="array" ref="K2273">+INDEX('rECUPERA-prov'!$C$3:$LA$16,$C2273+1,$F2273)</f>
        <v>0</v>
      </c>
      <c r="L2273">
        <f t="shared" si="866"/>
        <v>0</v>
      </c>
      <c r="M2273">
        <f t="shared" si="873"/>
        <v>0</v>
      </c>
      <c r="N2273">
        <f t="shared" si="867"/>
        <v>0</v>
      </c>
      <c r="O2273" s="57">
        <f t="shared" si="874"/>
        <v>0</v>
      </c>
      <c r="P2273" s="57">
        <f t="shared" si="875"/>
        <v>0</v>
      </c>
      <c r="Q2273" s="57">
        <f t="shared" si="876"/>
        <v>0</v>
      </c>
      <c r="R2273" s="57">
        <f t="shared" si="877"/>
        <v>0</v>
      </c>
      <c r="S2273" s="57">
        <f t="shared" si="878"/>
        <v>0</v>
      </c>
      <c r="T2273" s="57">
        <f t="shared" si="879"/>
        <v>0</v>
      </c>
      <c r="U2273" s="57">
        <f t="shared" si="880"/>
        <v>0</v>
      </c>
      <c r="V2273" s="58">
        <f t="shared" si="881"/>
        <v>0</v>
      </c>
      <c r="W2273" s="58">
        <f t="shared" si="882"/>
        <v>0</v>
      </c>
      <c r="X2273" s="58">
        <f t="shared" si="883"/>
        <v>0</v>
      </c>
      <c r="Y2273" s="58">
        <f t="shared" si="884"/>
        <v>0</v>
      </c>
      <c r="Z2273">
        <f t="shared" si="868"/>
        <v>109955</v>
      </c>
    </row>
    <row r="2274" spans="1:26" x14ac:dyDescent="0.3">
      <c r="A2274" s="56" t="str">
        <f t="shared" si="870"/>
        <v>OUT TIME</v>
      </c>
      <c r="B2274" s="56" t="str">
        <f t="shared" si="862"/>
        <v>ultimo</v>
      </c>
      <c r="C2274" s="55">
        <f t="shared" si="869"/>
        <v>9</v>
      </c>
      <c r="D2274" t="str">
        <f t="shared" si="869"/>
        <v>Veraguas</v>
      </c>
      <c r="E2274" s="23">
        <f t="shared" si="871"/>
        <v>44159</v>
      </c>
      <c r="F2274" s="54">
        <f t="shared" si="872"/>
        <v>175</v>
      </c>
      <c r="G2274" cm="1">
        <f t="array" ref="G2274">+INDEX('Casos ACUM Prov'!$CK$3:$OM$16,'TODO PROVINCIA'!C2274+1,'TODO PROVINCIA'!F2274)</f>
        <v>0</v>
      </c>
      <c r="H2274">
        <f t="shared" si="864"/>
        <v>0</v>
      </c>
      <c r="I2274" cm="1">
        <f t="array" ref="I2274">+INDEX('Muertes-PROV'!$C$3:$GE$16,$C2274+1,$F2274)</f>
        <v>0</v>
      </c>
      <c r="J2274">
        <f t="shared" si="865"/>
        <v>0</v>
      </c>
      <c r="K2274" cm="1">
        <f t="array" ref="K2274">+INDEX('rECUPERA-prov'!$C$3:$LA$16,$C2274+1,$F2274)</f>
        <v>0</v>
      </c>
      <c r="L2274">
        <f t="shared" si="866"/>
        <v>0</v>
      </c>
      <c r="M2274">
        <f t="shared" si="873"/>
        <v>0</v>
      </c>
      <c r="N2274">
        <f t="shared" si="867"/>
        <v>0</v>
      </c>
      <c r="O2274" s="57">
        <f t="shared" si="874"/>
        <v>0</v>
      </c>
      <c r="P2274" s="57">
        <f t="shared" si="875"/>
        <v>0</v>
      </c>
      <c r="Q2274" s="57">
        <f t="shared" si="876"/>
        <v>0</v>
      </c>
      <c r="R2274" s="57">
        <f t="shared" si="877"/>
        <v>0</v>
      </c>
      <c r="S2274" s="57">
        <f t="shared" si="878"/>
        <v>0</v>
      </c>
      <c r="T2274" s="57">
        <f t="shared" si="879"/>
        <v>0</v>
      </c>
      <c r="U2274" s="57">
        <f t="shared" si="880"/>
        <v>0</v>
      </c>
      <c r="V2274" s="58">
        <f t="shared" si="881"/>
        <v>0</v>
      </c>
      <c r="W2274" s="58">
        <f t="shared" si="882"/>
        <v>0</v>
      </c>
      <c r="X2274" s="58">
        <f t="shared" si="883"/>
        <v>0</v>
      </c>
      <c r="Y2274" s="58">
        <f t="shared" si="884"/>
        <v>0</v>
      </c>
      <c r="Z2274">
        <f t="shared" si="868"/>
        <v>109955</v>
      </c>
    </row>
    <row r="2275" spans="1:26" x14ac:dyDescent="0.3">
      <c r="A2275" s="56" t="str">
        <f t="shared" si="870"/>
        <v>OUT TIME</v>
      </c>
      <c r="B2275" s="56" t="str">
        <f t="shared" si="862"/>
        <v>ultimo</v>
      </c>
      <c r="C2275" s="55">
        <f t="shared" si="869"/>
        <v>10</v>
      </c>
      <c r="D2275" t="str">
        <f t="shared" si="869"/>
        <v>Comarca Kuna Yala</v>
      </c>
      <c r="E2275" s="23">
        <f t="shared" si="871"/>
        <v>44159</v>
      </c>
      <c r="F2275" s="54">
        <f t="shared" si="872"/>
        <v>175</v>
      </c>
      <c r="G2275" cm="1">
        <f t="array" ref="G2275">+INDEX('Casos ACUM Prov'!$CK$3:$OM$16,'TODO PROVINCIA'!C2275+1,'TODO PROVINCIA'!F2275)</f>
        <v>0</v>
      </c>
      <c r="H2275">
        <f t="shared" si="864"/>
        <v>0</v>
      </c>
      <c r="I2275" cm="1">
        <f t="array" ref="I2275">+INDEX('Muertes-PROV'!$C$3:$GE$16,$C2275+1,$F2275)</f>
        <v>0</v>
      </c>
      <c r="J2275">
        <f t="shared" si="865"/>
        <v>0</v>
      </c>
      <c r="K2275" cm="1">
        <f t="array" ref="K2275">+INDEX('rECUPERA-prov'!$C$3:$LA$16,$C2275+1,$F2275)</f>
        <v>0</v>
      </c>
      <c r="L2275">
        <f t="shared" si="866"/>
        <v>0</v>
      </c>
      <c r="M2275">
        <f t="shared" si="873"/>
        <v>0</v>
      </c>
      <c r="N2275">
        <f t="shared" si="867"/>
        <v>0</v>
      </c>
      <c r="O2275" s="57">
        <f t="shared" si="874"/>
        <v>0</v>
      </c>
      <c r="P2275" s="57">
        <f t="shared" si="875"/>
        <v>0</v>
      </c>
      <c r="Q2275" s="57">
        <f t="shared" si="876"/>
        <v>0</v>
      </c>
      <c r="R2275" s="57">
        <f t="shared" si="877"/>
        <v>0</v>
      </c>
      <c r="S2275" s="57">
        <f t="shared" si="878"/>
        <v>0</v>
      </c>
      <c r="T2275" s="57">
        <f t="shared" si="879"/>
        <v>0</v>
      </c>
      <c r="U2275" s="57">
        <f t="shared" si="880"/>
        <v>0</v>
      </c>
      <c r="V2275" s="58">
        <f t="shared" si="881"/>
        <v>0</v>
      </c>
      <c r="W2275" s="58">
        <f t="shared" si="882"/>
        <v>0</v>
      </c>
      <c r="X2275" s="58">
        <f t="shared" si="883"/>
        <v>0</v>
      </c>
      <c r="Y2275" s="58">
        <f t="shared" si="884"/>
        <v>0</v>
      </c>
      <c r="Z2275">
        <f t="shared" si="868"/>
        <v>89592</v>
      </c>
    </row>
    <row r="2276" spans="1:26" x14ac:dyDescent="0.3">
      <c r="A2276" s="56" t="str">
        <f t="shared" si="870"/>
        <v>OUT TIME</v>
      </c>
      <c r="B2276" s="56" t="str">
        <f t="shared" si="862"/>
        <v>ultimo</v>
      </c>
      <c r="C2276" s="55">
        <f t="shared" si="869"/>
        <v>11</v>
      </c>
      <c r="D2276" t="str">
        <f t="shared" si="869"/>
        <v>Comarca Emberá Wounaán</v>
      </c>
      <c r="E2276" s="23">
        <f t="shared" si="871"/>
        <v>44159</v>
      </c>
      <c r="F2276" s="54">
        <f t="shared" si="872"/>
        <v>175</v>
      </c>
      <c r="G2276" cm="1">
        <f t="array" ref="G2276">+INDEX('Casos ACUM Prov'!$CK$3:$OM$16,'TODO PROVINCIA'!C2276+1,'TODO PROVINCIA'!F2276)</f>
        <v>0</v>
      </c>
      <c r="H2276">
        <f t="shared" si="864"/>
        <v>0</v>
      </c>
      <c r="I2276" cm="1">
        <f t="array" ref="I2276">+INDEX('Muertes-PROV'!$C$3:$GE$16,$C2276+1,$F2276)</f>
        <v>0</v>
      </c>
      <c r="J2276">
        <f t="shared" si="865"/>
        <v>0</v>
      </c>
      <c r="K2276" cm="1">
        <f t="array" ref="K2276">+INDEX('rECUPERA-prov'!$C$3:$LA$16,$C2276+1,$F2276)</f>
        <v>0</v>
      </c>
      <c r="L2276">
        <f t="shared" si="866"/>
        <v>0</v>
      </c>
      <c r="M2276">
        <f t="shared" si="873"/>
        <v>0</v>
      </c>
      <c r="N2276">
        <f t="shared" si="867"/>
        <v>0</v>
      </c>
      <c r="O2276" s="57">
        <f t="shared" si="874"/>
        <v>0</v>
      </c>
      <c r="P2276" s="57">
        <f t="shared" si="875"/>
        <v>0</v>
      </c>
      <c r="Q2276" s="57">
        <f t="shared" si="876"/>
        <v>0</v>
      </c>
      <c r="R2276" s="57">
        <f t="shared" si="877"/>
        <v>0</v>
      </c>
      <c r="S2276" s="57">
        <f t="shared" si="878"/>
        <v>0</v>
      </c>
      <c r="T2276" s="57">
        <f t="shared" si="879"/>
        <v>0</v>
      </c>
      <c r="U2276" s="57">
        <f t="shared" si="880"/>
        <v>0</v>
      </c>
      <c r="V2276" s="58">
        <f t="shared" si="881"/>
        <v>0</v>
      </c>
      <c r="W2276" s="58">
        <f t="shared" si="882"/>
        <v>0</v>
      </c>
      <c r="X2276" s="58">
        <f t="shared" si="883"/>
        <v>0</v>
      </c>
      <c r="Y2276" s="58">
        <f t="shared" si="884"/>
        <v>0</v>
      </c>
      <c r="Z2276">
        <f t="shared" si="868"/>
        <v>1249032</v>
      </c>
    </row>
    <row r="2277" spans="1:26" x14ac:dyDescent="0.3">
      <c r="A2277" s="56" t="str">
        <f t="shared" si="870"/>
        <v>OUT TIME</v>
      </c>
      <c r="B2277" s="56" t="str">
        <f t="shared" si="862"/>
        <v>ultimo</v>
      </c>
      <c r="C2277" s="55">
        <f t="shared" si="869"/>
        <v>12</v>
      </c>
      <c r="D2277" t="str">
        <f t="shared" si="869"/>
        <v>Comarca Ngäbe Buglé</v>
      </c>
      <c r="E2277" s="23">
        <f t="shared" si="871"/>
        <v>44159</v>
      </c>
      <c r="F2277" s="54">
        <f t="shared" si="872"/>
        <v>175</v>
      </c>
      <c r="G2277" cm="1">
        <f t="array" ref="G2277">+INDEX('Casos ACUM Prov'!$CK$3:$OM$16,'TODO PROVINCIA'!C2277+1,'TODO PROVINCIA'!F2277)</f>
        <v>0</v>
      </c>
      <c r="H2277">
        <f t="shared" si="864"/>
        <v>0</v>
      </c>
      <c r="I2277" cm="1">
        <f t="array" ref="I2277">+INDEX('Muertes-PROV'!$C$3:$GE$16,$C2277+1,$F2277)</f>
        <v>0</v>
      </c>
      <c r="J2277">
        <f t="shared" si="865"/>
        <v>0</v>
      </c>
      <c r="K2277" cm="1">
        <f t="array" ref="K2277">+INDEX('rECUPERA-prov'!$C$3:$LA$16,$C2277+1,$F2277)</f>
        <v>0</v>
      </c>
      <c r="L2277">
        <f t="shared" si="866"/>
        <v>0</v>
      </c>
      <c r="M2277">
        <f t="shared" si="873"/>
        <v>0</v>
      </c>
      <c r="N2277">
        <f t="shared" si="867"/>
        <v>0</v>
      </c>
      <c r="O2277" s="57">
        <f t="shared" si="874"/>
        <v>0</v>
      </c>
      <c r="P2277" s="57">
        <f t="shared" si="875"/>
        <v>0</v>
      </c>
      <c r="Q2277" s="57">
        <f t="shared" si="876"/>
        <v>0</v>
      </c>
      <c r="R2277" s="57">
        <f t="shared" si="877"/>
        <v>0</v>
      </c>
      <c r="S2277" s="57">
        <f t="shared" si="878"/>
        <v>0</v>
      </c>
      <c r="T2277" s="57">
        <f t="shared" si="879"/>
        <v>0</v>
      </c>
      <c r="U2277" s="57">
        <f t="shared" si="880"/>
        <v>0</v>
      </c>
      <c r="V2277" s="58">
        <f t="shared" si="881"/>
        <v>0</v>
      </c>
      <c r="W2277" s="58">
        <f t="shared" si="882"/>
        <v>0</v>
      </c>
      <c r="X2277" s="58">
        <f t="shared" si="883"/>
        <v>0</v>
      </c>
      <c r="Y2277" s="58">
        <f t="shared" si="884"/>
        <v>0</v>
      </c>
      <c r="Z2277">
        <f t="shared" si="868"/>
        <v>464038</v>
      </c>
    </row>
    <row r="2278" spans="1:26" x14ac:dyDescent="0.3">
      <c r="A2278" s="56" t="str">
        <f t="shared" si="870"/>
        <v>OUT TIME</v>
      </c>
      <c r="B2278" s="56" t="str">
        <f t="shared" si="862"/>
        <v>ultimo</v>
      </c>
      <c r="C2278" s="55">
        <f t="shared" si="869"/>
        <v>13</v>
      </c>
      <c r="D2278" t="str">
        <f t="shared" si="869"/>
        <v>Panamá Oeste</v>
      </c>
      <c r="E2278" s="23">
        <f t="shared" si="871"/>
        <v>44159</v>
      </c>
      <c r="F2278" s="54">
        <f t="shared" si="872"/>
        <v>175</v>
      </c>
      <c r="G2278" cm="1">
        <f t="array" ref="G2278">+INDEX('Casos ACUM Prov'!$CK$3:$OM$16,'TODO PROVINCIA'!C2278+1,'TODO PROVINCIA'!F2278)</f>
        <v>0</v>
      </c>
      <c r="H2278">
        <f t="shared" si="864"/>
        <v>0</v>
      </c>
      <c r="I2278" cm="1">
        <f t="array" ref="I2278">+INDEX('Muertes-PROV'!$C$3:$GE$16,$C2278+1,$F2278)</f>
        <v>0</v>
      </c>
      <c r="J2278">
        <f t="shared" si="865"/>
        <v>0</v>
      </c>
      <c r="K2278" cm="1">
        <f t="array" ref="K2278">+INDEX('rECUPERA-prov'!$C$3:$LA$16,$C2278+1,$F2278)</f>
        <v>0</v>
      </c>
      <c r="L2278">
        <f t="shared" si="866"/>
        <v>0</v>
      </c>
      <c r="M2278">
        <f t="shared" si="873"/>
        <v>0</v>
      </c>
      <c r="N2278">
        <f t="shared" si="867"/>
        <v>0</v>
      </c>
      <c r="O2278" s="57">
        <f t="shared" si="874"/>
        <v>0</v>
      </c>
      <c r="P2278" s="57">
        <f t="shared" si="875"/>
        <v>0</v>
      </c>
      <c r="Q2278" s="57">
        <f t="shared" si="876"/>
        <v>0</v>
      </c>
      <c r="R2278" s="57">
        <f t="shared" si="877"/>
        <v>0</v>
      </c>
      <c r="S2278" s="57">
        <f t="shared" si="878"/>
        <v>0</v>
      </c>
      <c r="T2278" s="57">
        <f t="shared" si="879"/>
        <v>0</v>
      </c>
      <c r="U2278" s="57">
        <f t="shared" si="880"/>
        <v>0</v>
      </c>
      <c r="V2278" s="58">
        <f t="shared" si="881"/>
        <v>0</v>
      </c>
      <c r="W2278" s="58">
        <f t="shared" si="882"/>
        <v>0</v>
      </c>
      <c r="X2278" s="58">
        <f t="shared" si="883"/>
        <v>0</v>
      </c>
      <c r="Y2278" s="58">
        <f t="shared" si="884"/>
        <v>0</v>
      </c>
      <c r="Z2278">
        <f t="shared" si="868"/>
        <v>226991</v>
      </c>
    </row>
    <row r="2279" spans="1:26" x14ac:dyDescent="0.3">
      <c r="A2279" s="56" t="str">
        <f t="shared" si="870"/>
        <v>OUT TIME</v>
      </c>
      <c r="B2279" s="56" t="str">
        <f t="shared" si="862"/>
        <v>ultimo</v>
      </c>
      <c r="C2279" s="55">
        <f t="shared" si="869"/>
        <v>1</v>
      </c>
      <c r="D2279" t="str">
        <f t="shared" si="869"/>
        <v>Bocas del Toro</v>
      </c>
      <c r="E2279" s="23">
        <f t="shared" si="871"/>
        <v>44160</v>
      </c>
      <c r="F2279" s="54">
        <f t="shared" si="872"/>
        <v>176</v>
      </c>
      <c r="G2279" cm="1">
        <f t="array" ref="G2279">+INDEX('Casos ACUM Prov'!$CK$3:$OM$16,'TODO PROVINCIA'!C2279+1,'TODO PROVINCIA'!F2279)</f>
        <v>0</v>
      </c>
      <c r="H2279">
        <f t="shared" si="864"/>
        <v>0</v>
      </c>
      <c r="I2279" cm="1">
        <f t="array" ref="I2279">+INDEX('Muertes-PROV'!$C$3:$GE$16,$C2279+1,$F2279)</f>
        <v>0</v>
      </c>
      <c r="J2279">
        <f t="shared" si="865"/>
        <v>0</v>
      </c>
      <c r="K2279" cm="1">
        <f t="array" ref="K2279">+INDEX('rECUPERA-prov'!$C$3:$LA$16,$C2279+1,$F2279)</f>
        <v>0</v>
      </c>
      <c r="L2279">
        <f t="shared" si="866"/>
        <v>0</v>
      </c>
      <c r="M2279">
        <f t="shared" si="873"/>
        <v>0</v>
      </c>
      <c r="N2279">
        <f t="shared" si="867"/>
        <v>0</v>
      </c>
      <c r="O2279" s="57">
        <f t="shared" si="874"/>
        <v>0</v>
      </c>
      <c r="P2279" s="57">
        <f t="shared" si="875"/>
        <v>0</v>
      </c>
      <c r="Q2279" s="57">
        <f t="shared" si="876"/>
        <v>0</v>
      </c>
      <c r="R2279" s="57">
        <f t="shared" si="877"/>
        <v>0</v>
      </c>
      <c r="S2279" s="57">
        <f t="shared" si="878"/>
        <v>0</v>
      </c>
      <c r="T2279" s="57">
        <f t="shared" si="879"/>
        <v>0</v>
      </c>
      <c r="U2279" s="57">
        <f t="shared" si="880"/>
        <v>0</v>
      </c>
      <c r="V2279" s="58">
        <f t="shared" si="881"/>
        <v>0</v>
      </c>
      <c r="W2279" s="58">
        <f t="shared" si="882"/>
        <v>0</v>
      </c>
      <c r="X2279" s="58">
        <f t="shared" si="883"/>
        <v>0</v>
      </c>
      <c r="Y2279" s="58">
        <f t="shared" si="884"/>
        <v>0</v>
      </c>
      <c r="Z2279">
        <f t="shared" si="868"/>
        <v>125461</v>
      </c>
    </row>
    <row r="2280" spans="1:26" x14ac:dyDescent="0.3">
      <c r="A2280" s="56" t="str">
        <f t="shared" si="870"/>
        <v>OUT TIME</v>
      </c>
      <c r="B2280" s="56" t="str">
        <f t="shared" si="862"/>
        <v>ultimo</v>
      </c>
      <c r="C2280" s="55">
        <f t="shared" si="869"/>
        <v>2</v>
      </c>
      <c r="D2280" t="str">
        <f t="shared" si="869"/>
        <v>Coclé</v>
      </c>
      <c r="E2280" s="23">
        <f t="shared" si="871"/>
        <v>44160</v>
      </c>
      <c r="F2280" s="54">
        <f t="shared" si="872"/>
        <v>176</v>
      </c>
      <c r="G2280" cm="1">
        <f t="array" ref="G2280">+INDEX('Casos ACUM Prov'!$CK$3:$OM$16,'TODO PROVINCIA'!C2280+1,'TODO PROVINCIA'!F2280)</f>
        <v>0</v>
      </c>
      <c r="H2280">
        <f t="shared" si="864"/>
        <v>0</v>
      </c>
      <c r="I2280" cm="1">
        <f t="array" ref="I2280">+INDEX('Muertes-PROV'!$C$3:$GE$16,$C2280+1,$F2280)</f>
        <v>0</v>
      </c>
      <c r="J2280">
        <f t="shared" si="865"/>
        <v>0</v>
      </c>
      <c r="K2280" cm="1">
        <f t="array" ref="K2280">+INDEX('rECUPERA-prov'!$C$3:$LA$16,$C2280+1,$F2280)</f>
        <v>0</v>
      </c>
      <c r="L2280">
        <f t="shared" si="866"/>
        <v>0</v>
      </c>
      <c r="M2280">
        <f t="shared" si="873"/>
        <v>0</v>
      </c>
      <c r="N2280">
        <f t="shared" si="867"/>
        <v>0</v>
      </c>
      <c r="O2280" s="57">
        <f t="shared" si="874"/>
        <v>0</v>
      </c>
      <c r="P2280" s="57">
        <f t="shared" si="875"/>
        <v>0</v>
      </c>
      <c r="Q2280" s="57">
        <f t="shared" si="876"/>
        <v>0</v>
      </c>
      <c r="R2280" s="57">
        <f t="shared" si="877"/>
        <v>0</v>
      </c>
      <c r="S2280" s="57">
        <f t="shared" si="878"/>
        <v>0</v>
      </c>
      <c r="T2280" s="57">
        <f t="shared" si="879"/>
        <v>0</v>
      </c>
      <c r="U2280" s="57">
        <f t="shared" si="880"/>
        <v>0</v>
      </c>
      <c r="V2280" s="58">
        <f t="shared" si="881"/>
        <v>0</v>
      </c>
      <c r="W2280" s="58">
        <f t="shared" si="882"/>
        <v>0</v>
      </c>
      <c r="X2280" s="58">
        <f t="shared" si="883"/>
        <v>0</v>
      </c>
      <c r="Y2280" s="58">
        <f t="shared" si="884"/>
        <v>0</v>
      </c>
      <c r="Z2280">
        <f t="shared" si="868"/>
        <v>416873</v>
      </c>
    </row>
    <row r="2281" spans="1:26" x14ac:dyDescent="0.3">
      <c r="A2281" s="56" t="str">
        <f t="shared" si="870"/>
        <v>OUT TIME</v>
      </c>
      <c r="B2281" s="56" t="str">
        <f t="shared" si="862"/>
        <v>ultimo</v>
      </c>
      <c r="C2281" s="55">
        <f t="shared" si="869"/>
        <v>3</v>
      </c>
      <c r="D2281" t="str">
        <f t="shared" si="869"/>
        <v>Colón</v>
      </c>
      <c r="E2281" s="23">
        <f t="shared" si="871"/>
        <v>44160</v>
      </c>
      <c r="F2281" s="54">
        <f t="shared" si="872"/>
        <v>176</v>
      </c>
      <c r="G2281" cm="1">
        <f t="array" ref="G2281">+INDEX('Casos ACUM Prov'!$CK$3:$OM$16,'TODO PROVINCIA'!C2281+1,'TODO PROVINCIA'!F2281)</f>
        <v>0</v>
      </c>
      <c r="H2281">
        <f t="shared" si="864"/>
        <v>0</v>
      </c>
      <c r="I2281" cm="1">
        <f t="array" ref="I2281">+INDEX('Muertes-PROV'!$C$3:$GE$16,$C2281+1,$F2281)</f>
        <v>0</v>
      </c>
      <c r="J2281">
        <f t="shared" si="865"/>
        <v>0</v>
      </c>
      <c r="K2281" cm="1">
        <f t="array" ref="K2281">+INDEX('rECUPERA-prov'!$C$3:$LA$16,$C2281+1,$F2281)</f>
        <v>0</v>
      </c>
      <c r="L2281">
        <f t="shared" si="866"/>
        <v>0</v>
      </c>
      <c r="M2281">
        <f t="shared" si="873"/>
        <v>0</v>
      </c>
      <c r="N2281">
        <f t="shared" si="867"/>
        <v>0</v>
      </c>
      <c r="O2281" s="57">
        <f t="shared" si="874"/>
        <v>0</v>
      </c>
      <c r="P2281" s="57">
        <f t="shared" si="875"/>
        <v>0</v>
      </c>
      <c r="Q2281" s="57">
        <f t="shared" si="876"/>
        <v>0</v>
      </c>
      <c r="R2281" s="57">
        <f t="shared" si="877"/>
        <v>0</v>
      </c>
      <c r="S2281" s="57">
        <f t="shared" si="878"/>
        <v>0</v>
      </c>
      <c r="T2281" s="57">
        <f t="shared" si="879"/>
        <v>0</v>
      </c>
      <c r="U2281" s="57">
        <f t="shared" si="880"/>
        <v>0</v>
      </c>
      <c r="V2281" s="58">
        <f t="shared" si="881"/>
        <v>0</v>
      </c>
      <c r="W2281" s="58">
        <f t="shared" si="882"/>
        <v>0</v>
      </c>
      <c r="X2281" s="58">
        <f t="shared" si="883"/>
        <v>0</v>
      </c>
      <c r="Y2281" s="58">
        <f t="shared" si="884"/>
        <v>0</v>
      </c>
      <c r="Z2281">
        <f t="shared" si="868"/>
        <v>233708</v>
      </c>
    </row>
    <row r="2282" spans="1:26" x14ac:dyDescent="0.3">
      <c r="A2282" s="56" t="str">
        <f t="shared" si="870"/>
        <v>OUT TIME</v>
      </c>
      <c r="B2282" s="56" t="str">
        <f t="shared" si="862"/>
        <v>ultimo</v>
      </c>
      <c r="C2282" s="55">
        <f t="shared" si="869"/>
        <v>4</v>
      </c>
      <c r="D2282" t="str">
        <f t="shared" si="869"/>
        <v>Chiriquí</v>
      </c>
      <c r="E2282" s="23">
        <f t="shared" si="871"/>
        <v>44160</v>
      </c>
      <c r="F2282" s="54">
        <f t="shared" si="872"/>
        <v>176</v>
      </c>
      <c r="G2282" cm="1">
        <f t="array" ref="G2282">+INDEX('Casos ACUM Prov'!$CK$3:$OM$16,'TODO PROVINCIA'!C2282+1,'TODO PROVINCIA'!F2282)</f>
        <v>0</v>
      </c>
      <c r="H2282">
        <f t="shared" si="864"/>
        <v>0</v>
      </c>
      <c r="I2282" cm="1">
        <f t="array" ref="I2282">+INDEX('Muertes-PROV'!$C$3:$GE$16,$C2282+1,$F2282)</f>
        <v>0</v>
      </c>
      <c r="J2282">
        <f t="shared" si="865"/>
        <v>0</v>
      </c>
      <c r="K2282" cm="1">
        <f t="array" ref="K2282">+INDEX('rECUPERA-prov'!$C$3:$LA$16,$C2282+1,$F2282)</f>
        <v>0</v>
      </c>
      <c r="L2282">
        <f t="shared" si="866"/>
        <v>0</v>
      </c>
      <c r="M2282">
        <f t="shared" si="873"/>
        <v>0</v>
      </c>
      <c r="N2282">
        <f t="shared" si="867"/>
        <v>0</v>
      </c>
      <c r="O2282" s="57">
        <f t="shared" si="874"/>
        <v>0</v>
      </c>
      <c r="P2282" s="57">
        <f t="shared" si="875"/>
        <v>0</v>
      </c>
      <c r="Q2282" s="57">
        <f t="shared" si="876"/>
        <v>0</v>
      </c>
      <c r="R2282" s="57">
        <f t="shared" si="877"/>
        <v>0</v>
      </c>
      <c r="S2282" s="57">
        <f t="shared" si="878"/>
        <v>0</v>
      </c>
      <c r="T2282" s="57">
        <f t="shared" si="879"/>
        <v>0</v>
      </c>
      <c r="U2282" s="57">
        <f t="shared" si="880"/>
        <v>0</v>
      </c>
      <c r="V2282" s="58">
        <f t="shared" si="881"/>
        <v>0</v>
      </c>
      <c r="W2282" s="58">
        <f t="shared" si="882"/>
        <v>0</v>
      </c>
      <c r="X2282" s="58">
        <f t="shared" si="883"/>
        <v>0</v>
      </c>
      <c r="Y2282" s="58">
        <f t="shared" si="884"/>
        <v>0</v>
      </c>
      <c r="Z2282">
        <f t="shared" si="868"/>
        <v>241928</v>
      </c>
    </row>
    <row r="2283" spans="1:26" x14ac:dyDescent="0.3">
      <c r="A2283" s="56" t="str">
        <f t="shared" si="870"/>
        <v>OUT TIME</v>
      </c>
      <c r="B2283" s="56" t="str">
        <f t="shared" si="862"/>
        <v>ultimo</v>
      </c>
      <c r="C2283" s="55">
        <f t="shared" si="869"/>
        <v>5</v>
      </c>
      <c r="D2283" t="str">
        <f t="shared" si="869"/>
        <v>Darién</v>
      </c>
      <c r="E2283" s="23">
        <f t="shared" si="871"/>
        <v>44160</v>
      </c>
      <c r="F2283" s="54">
        <f t="shared" si="872"/>
        <v>176</v>
      </c>
      <c r="G2283" cm="1">
        <f t="array" ref="G2283">+INDEX('Casos ACUM Prov'!$CK$3:$OM$16,'TODO PROVINCIA'!C2283+1,'TODO PROVINCIA'!F2283)</f>
        <v>0</v>
      </c>
      <c r="H2283">
        <f t="shared" si="864"/>
        <v>0</v>
      </c>
      <c r="I2283" cm="1">
        <f t="array" ref="I2283">+INDEX('Muertes-PROV'!$C$3:$GE$16,$C2283+1,$F2283)</f>
        <v>0</v>
      </c>
      <c r="J2283">
        <f t="shared" si="865"/>
        <v>0</v>
      </c>
      <c r="K2283" cm="1">
        <f t="array" ref="K2283">+INDEX('rECUPERA-prov'!$C$3:$LA$16,$C2283+1,$F2283)</f>
        <v>0</v>
      </c>
      <c r="L2283">
        <f t="shared" si="866"/>
        <v>0</v>
      </c>
      <c r="M2283">
        <f t="shared" si="873"/>
        <v>0</v>
      </c>
      <c r="N2283">
        <f t="shared" si="867"/>
        <v>0</v>
      </c>
      <c r="O2283" s="57">
        <f t="shared" si="874"/>
        <v>0</v>
      </c>
      <c r="P2283" s="57">
        <f t="shared" si="875"/>
        <v>0</v>
      </c>
      <c r="Q2283" s="57">
        <f t="shared" si="876"/>
        <v>0</v>
      </c>
      <c r="R2283" s="57">
        <f t="shared" si="877"/>
        <v>0</v>
      </c>
      <c r="S2283" s="57">
        <f t="shared" si="878"/>
        <v>0</v>
      </c>
      <c r="T2283" s="57">
        <f t="shared" si="879"/>
        <v>0</v>
      </c>
      <c r="U2283" s="57">
        <f t="shared" si="880"/>
        <v>0</v>
      </c>
      <c r="V2283" s="58">
        <f t="shared" si="881"/>
        <v>0</v>
      </c>
      <c r="W2283" s="58">
        <f t="shared" si="882"/>
        <v>0</v>
      </c>
      <c r="X2283" s="58">
        <f t="shared" si="883"/>
        <v>0</v>
      </c>
      <c r="Y2283" s="58">
        <f t="shared" si="884"/>
        <v>0</v>
      </c>
      <c r="Z2283">
        <f t="shared" si="868"/>
        <v>10001</v>
      </c>
    </row>
    <row r="2284" spans="1:26" x14ac:dyDescent="0.3">
      <c r="A2284" s="56" t="str">
        <f t="shared" si="870"/>
        <v>OUT TIME</v>
      </c>
      <c r="B2284" s="56" t="str">
        <f t="shared" si="862"/>
        <v>ultimo</v>
      </c>
      <c r="C2284" s="55">
        <f t="shared" ref="C2284:D2299" si="885">+C2271</f>
        <v>6</v>
      </c>
      <c r="D2284" t="str">
        <f t="shared" si="885"/>
        <v>Herrera</v>
      </c>
      <c r="E2284" s="23">
        <f t="shared" si="871"/>
        <v>44160</v>
      </c>
      <c r="F2284" s="54">
        <f t="shared" si="872"/>
        <v>176</v>
      </c>
      <c r="G2284" cm="1">
        <f t="array" ref="G2284">+INDEX('Casos ACUM Prov'!$CK$3:$OM$16,'TODO PROVINCIA'!C2284+1,'TODO PROVINCIA'!F2284)</f>
        <v>0</v>
      </c>
      <c r="H2284">
        <f t="shared" si="864"/>
        <v>0</v>
      </c>
      <c r="I2284" cm="1">
        <f t="array" ref="I2284">+INDEX('Muertes-PROV'!$C$3:$GE$16,$C2284+1,$F2284)</f>
        <v>0</v>
      </c>
      <c r="J2284">
        <f t="shared" si="865"/>
        <v>0</v>
      </c>
      <c r="K2284" cm="1">
        <f t="array" ref="K2284">+INDEX('rECUPERA-prov'!$C$3:$LA$16,$C2284+1,$F2284)</f>
        <v>0</v>
      </c>
      <c r="L2284">
        <f t="shared" si="866"/>
        <v>0</v>
      </c>
      <c r="M2284">
        <f t="shared" si="873"/>
        <v>0</v>
      </c>
      <c r="N2284">
        <f t="shared" si="867"/>
        <v>0</v>
      </c>
      <c r="O2284" s="57">
        <f t="shared" si="874"/>
        <v>0</v>
      </c>
      <c r="P2284" s="57">
        <f t="shared" si="875"/>
        <v>0</v>
      </c>
      <c r="Q2284" s="57">
        <f t="shared" si="876"/>
        <v>0</v>
      </c>
      <c r="R2284" s="57">
        <f t="shared" si="877"/>
        <v>0</v>
      </c>
      <c r="S2284" s="57">
        <f t="shared" si="878"/>
        <v>0</v>
      </c>
      <c r="T2284" s="57">
        <f t="shared" si="879"/>
        <v>0</v>
      </c>
      <c r="U2284" s="57">
        <f t="shared" si="880"/>
        <v>0</v>
      </c>
      <c r="V2284" s="58">
        <f t="shared" si="881"/>
        <v>0</v>
      </c>
      <c r="W2284" s="58">
        <f t="shared" si="882"/>
        <v>0</v>
      </c>
      <c r="X2284" s="58">
        <f t="shared" si="883"/>
        <v>0</v>
      </c>
      <c r="Y2284" s="58">
        <f t="shared" si="884"/>
        <v>0</v>
      </c>
      <c r="Z2284">
        <f t="shared" si="868"/>
        <v>33109</v>
      </c>
    </row>
    <row r="2285" spans="1:26" x14ac:dyDescent="0.3">
      <c r="A2285" s="56" t="str">
        <f t="shared" si="870"/>
        <v>OUT TIME</v>
      </c>
      <c r="B2285" s="56" t="str">
        <f t="shared" si="862"/>
        <v>ultimo</v>
      </c>
      <c r="C2285" s="55">
        <f t="shared" si="885"/>
        <v>7</v>
      </c>
      <c r="D2285" t="str">
        <f t="shared" si="885"/>
        <v>Los Santos</v>
      </c>
      <c r="E2285" s="23">
        <f t="shared" si="871"/>
        <v>44160</v>
      </c>
      <c r="F2285" s="54">
        <f t="shared" si="872"/>
        <v>176</v>
      </c>
      <c r="G2285" cm="1">
        <f t="array" ref="G2285">+INDEX('Casos ACUM Prov'!$CK$3:$OM$16,'TODO PROVINCIA'!C2285+1,'TODO PROVINCIA'!F2285)</f>
        <v>0</v>
      </c>
      <c r="H2285">
        <f t="shared" si="864"/>
        <v>0</v>
      </c>
      <c r="I2285" cm="1">
        <f t="array" ref="I2285">+INDEX('Muertes-PROV'!$C$3:$GE$16,$C2285+1,$F2285)</f>
        <v>0</v>
      </c>
      <c r="J2285">
        <f t="shared" si="865"/>
        <v>0</v>
      </c>
      <c r="K2285" cm="1">
        <f t="array" ref="K2285">+INDEX('rECUPERA-prov'!$C$3:$LA$16,$C2285+1,$F2285)</f>
        <v>0</v>
      </c>
      <c r="L2285">
        <f t="shared" si="866"/>
        <v>0</v>
      </c>
      <c r="M2285">
        <f t="shared" si="873"/>
        <v>0</v>
      </c>
      <c r="N2285">
        <f t="shared" si="867"/>
        <v>0</v>
      </c>
      <c r="O2285" s="57">
        <f t="shared" si="874"/>
        <v>0</v>
      </c>
      <c r="P2285" s="57">
        <f t="shared" si="875"/>
        <v>0</v>
      </c>
      <c r="Q2285" s="57">
        <f t="shared" si="876"/>
        <v>0</v>
      </c>
      <c r="R2285" s="57">
        <f t="shared" si="877"/>
        <v>0</v>
      </c>
      <c r="S2285" s="57">
        <f t="shared" si="878"/>
        <v>0</v>
      </c>
      <c r="T2285" s="57">
        <f t="shared" si="879"/>
        <v>0</v>
      </c>
      <c r="U2285" s="57">
        <f t="shared" si="880"/>
        <v>0</v>
      </c>
      <c r="V2285" s="58">
        <f t="shared" si="881"/>
        <v>0</v>
      </c>
      <c r="W2285" s="58">
        <f t="shared" si="882"/>
        <v>0</v>
      </c>
      <c r="X2285" s="58">
        <f t="shared" si="883"/>
        <v>0</v>
      </c>
      <c r="Y2285" s="58">
        <f t="shared" si="884"/>
        <v>0</v>
      </c>
      <c r="Z2285">
        <f t="shared" si="868"/>
        <v>156747</v>
      </c>
    </row>
    <row r="2286" spans="1:26" x14ac:dyDescent="0.3">
      <c r="A2286" s="56" t="str">
        <f t="shared" si="870"/>
        <v>OUT TIME</v>
      </c>
      <c r="B2286" s="56" t="str">
        <f t="shared" si="862"/>
        <v>ultimo</v>
      </c>
      <c r="C2286" s="55">
        <f t="shared" si="885"/>
        <v>8</v>
      </c>
      <c r="D2286" t="str">
        <f t="shared" si="885"/>
        <v>Panamá</v>
      </c>
      <c r="E2286" s="23">
        <f t="shared" si="871"/>
        <v>44160</v>
      </c>
      <c r="F2286" s="54">
        <f t="shared" si="872"/>
        <v>176</v>
      </c>
      <c r="G2286" cm="1">
        <f t="array" ref="G2286">+INDEX('Casos ACUM Prov'!$CK$3:$OM$16,'TODO PROVINCIA'!C2286+1,'TODO PROVINCIA'!F2286)</f>
        <v>0</v>
      </c>
      <c r="H2286">
        <f t="shared" si="864"/>
        <v>0</v>
      </c>
      <c r="I2286" cm="1">
        <f t="array" ref="I2286">+INDEX('Muertes-PROV'!$C$3:$GE$16,$C2286+1,$F2286)</f>
        <v>0</v>
      </c>
      <c r="J2286">
        <f t="shared" si="865"/>
        <v>0</v>
      </c>
      <c r="K2286" cm="1">
        <f t="array" ref="K2286">+INDEX('rECUPERA-prov'!$C$3:$LA$16,$C2286+1,$F2286)</f>
        <v>0</v>
      </c>
      <c r="L2286">
        <f t="shared" si="866"/>
        <v>0</v>
      </c>
      <c r="M2286">
        <f t="shared" si="873"/>
        <v>0</v>
      </c>
      <c r="N2286">
        <f t="shared" si="867"/>
        <v>0</v>
      </c>
      <c r="O2286" s="57">
        <f t="shared" si="874"/>
        <v>0</v>
      </c>
      <c r="P2286" s="57">
        <f t="shared" si="875"/>
        <v>0</v>
      </c>
      <c r="Q2286" s="57">
        <f t="shared" si="876"/>
        <v>0</v>
      </c>
      <c r="R2286" s="57">
        <f t="shared" si="877"/>
        <v>0</v>
      </c>
      <c r="S2286" s="57">
        <f t="shared" si="878"/>
        <v>0</v>
      </c>
      <c r="T2286" s="57">
        <f t="shared" si="879"/>
        <v>0</v>
      </c>
      <c r="U2286" s="57">
        <f t="shared" si="880"/>
        <v>0</v>
      </c>
      <c r="V2286" s="58">
        <f t="shared" si="881"/>
        <v>0</v>
      </c>
      <c r="W2286" s="58">
        <f t="shared" si="882"/>
        <v>0</v>
      </c>
      <c r="X2286" s="58">
        <f t="shared" si="883"/>
        <v>0</v>
      </c>
      <c r="Y2286" s="58">
        <f t="shared" si="884"/>
        <v>0</v>
      </c>
      <c r="Z2286">
        <f t="shared" si="868"/>
        <v>109955</v>
      </c>
    </row>
    <row r="2287" spans="1:26" x14ac:dyDescent="0.3">
      <c r="A2287" s="56" t="str">
        <f t="shared" si="870"/>
        <v>OUT TIME</v>
      </c>
      <c r="B2287" s="56" t="str">
        <f t="shared" si="862"/>
        <v>ultimo</v>
      </c>
      <c r="C2287" s="55">
        <f t="shared" si="885"/>
        <v>9</v>
      </c>
      <c r="D2287" t="str">
        <f t="shared" si="885"/>
        <v>Veraguas</v>
      </c>
      <c r="E2287" s="23">
        <f t="shared" si="871"/>
        <v>44160</v>
      </c>
      <c r="F2287" s="54">
        <f t="shared" si="872"/>
        <v>176</v>
      </c>
      <c r="G2287" cm="1">
        <f t="array" ref="G2287">+INDEX('Casos ACUM Prov'!$CK$3:$OM$16,'TODO PROVINCIA'!C2287+1,'TODO PROVINCIA'!F2287)</f>
        <v>0</v>
      </c>
      <c r="H2287">
        <f t="shared" si="864"/>
        <v>0</v>
      </c>
      <c r="I2287" cm="1">
        <f t="array" ref="I2287">+INDEX('Muertes-PROV'!$C$3:$GE$16,$C2287+1,$F2287)</f>
        <v>0</v>
      </c>
      <c r="J2287">
        <f t="shared" si="865"/>
        <v>0</v>
      </c>
      <c r="K2287" cm="1">
        <f t="array" ref="K2287">+INDEX('rECUPERA-prov'!$C$3:$LA$16,$C2287+1,$F2287)</f>
        <v>0</v>
      </c>
      <c r="L2287">
        <f t="shared" si="866"/>
        <v>0</v>
      </c>
      <c r="M2287">
        <f t="shared" si="873"/>
        <v>0</v>
      </c>
      <c r="N2287">
        <f t="shared" si="867"/>
        <v>0</v>
      </c>
      <c r="O2287" s="57">
        <f t="shared" si="874"/>
        <v>0</v>
      </c>
      <c r="P2287" s="57">
        <f t="shared" si="875"/>
        <v>0</v>
      </c>
      <c r="Q2287" s="57">
        <f t="shared" si="876"/>
        <v>0</v>
      </c>
      <c r="R2287" s="57">
        <f t="shared" si="877"/>
        <v>0</v>
      </c>
      <c r="S2287" s="57">
        <f t="shared" si="878"/>
        <v>0</v>
      </c>
      <c r="T2287" s="57">
        <f t="shared" si="879"/>
        <v>0</v>
      </c>
      <c r="U2287" s="57">
        <f t="shared" si="880"/>
        <v>0</v>
      </c>
      <c r="V2287" s="58">
        <f t="shared" si="881"/>
        <v>0</v>
      </c>
      <c r="W2287" s="58">
        <f t="shared" si="882"/>
        <v>0</v>
      </c>
      <c r="X2287" s="58">
        <f t="shared" si="883"/>
        <v>0</v>
      </c>
      <c r="Y2287" s="58">
        <f t="shared" si="884"/>
        <v>0</v>
      </c>
      <c r="Z2287">
        <f t="shared" si="868"/>
        <v>109955</v>
      </c>
    </row>
    <row r="2288" spans="1:26" x14ac:dyDescent="0.3">
      <c r="A2288" s="56" t="str">
        <f t="shared" si="870"/>
        <v>OUT TIME</v>
      </c>
      <c r="B2288" s="56" t="str">
        <f t="shared" si="862"/>
        <v>ultimo</v>
      </c>
      <c r="C2288" s="55">
        <f t="shared" si="885"/>
        <v>10</v>
      </c>
      <c r="D2288" t="str">
        <f t="shared" si="885"/>
        <v>Comarca Kuna Yala</v>
      </c>
      <c r="E2288" s="23">
        <f t="shared" si="871"/>
        <v>44160</v>
      </c>
      <c r="F2288" s="54">
        <f t="shared" si="872"/>
        <v>176</v>
      </c>
      <c r="G2288" cm="1">
        <f t="array" ref="G2288">+INDEX('Casos ACUM Prov'!$CK$3:$OM$16,'TODO PROVINCIA'!C2288+1,'TODO PROVINCIA'!F2288)</f>
        <v>0</v>
      </c>
      <c r="H2288">
        <f t="shared" si="864"/>
        <v>0</v>
      </c>
      <c r="I2288" cm="1">
        <f t="array" ref="I2288">+INDEX('Muertes-PROV'!$C$3:$GE$16,$C2288+1,$F2288)</f>
        <v>0</v>
      </c>
      <c r="J2288">
        <f t="shared" si="865"/>
        <v>0</v>
      </c>
      <c r="K2288" cm="1">
        <f t="array" ref="K2288">+INDEX('rECUPERA-prov'!$C$3:$LA$16,$C2288+1,$F2288)</f>
        <v>0</v>
      </c>
      <c r="L2288">
        <f t="shared" si="866"/>
        <v>0</v>
      </c>
      <c r="M2288">
        <f t="shared" si="873"/>
        <v>0</v>
      </c>
      <c r="N2288">
        <f t="shared" si="867"/>
        <v>0</v>
      </c>
      <c r="O2288" s="57">
        <f t="shared" si="874"/>
        <v>0</v>
      </c>
      <c r="P2288" s="57">
        <f t="shared" si="875"/>
        <v>0</v>
      </c>
      <c r="Q2288" s="57">
        <f t="shared" si="876"/>
        <v>0</v>
      </c>
      <c r="R2288" s="57">
        <f t="shared" si="877"/>
        <v>0</v>
      </c>
      <c r="S2288" s="57">
        <f t="shared" si="878"/>
        <v>0</v>
      </c>
      <c r="T2288" s="57">
        <f t="shared" si="879"/>
        <v>0</v>
      </c>
      <c r="U2288" s="57">
        <f t="shared" si="880"/>
        <v>0</v>
      </c>
      <c r="V2288" s="58">
        <f t="shared" si="881"/>
        <v>0</v>
      </c>
      <c r="W2288" s="58">
        <f t="shared" si="882"/>
        <v>0</v>
      </c>
      <c r="X2288" s="58">
        <f t="shared" si="883"/>
        <v>0</v>
      </c>
      <c r="Y2288" s="58">
        <f t="shared" si="884"/>
        <v>0</v>
      </c>
      <c r="Z2288">
        <f t="shared" si="868"/>
        <v>89592</v>
      </c>
    </row>
    <row r="2289" spans="1:26" x14ac:dyDescent="0.3">
      <c r="A2289" s="56" t="str">
        <f t="shared" si="870"/>
        <v>OUT TIME</v>
      </c>
      <c r="B2289" s="56" t="str">
        <f t="shared" si="862"/>
        <v>ultimo</v>
      </c>
      <c r="C2289" s="55">
        <f t="shared" si="885"/>
        <v>11</v>
      </c>
      <c r="D2289" t="str">
        <f t="shared" si="885"/>
        <v>Comarca Emberá Wounaán</v>
      </c>
      <c r="E2289" s="23">
        <f t="shared" si="871"/>
        <v>44160</v>
      </c>
      <c r="F2289" s="54">
        <f t="shared" si="872"/>
        <v>176</v>
      </c>
      <c r="G2289" cm="1">
        <f t="array" ref="G2289">+INDEX('Casos ACUM Prov'!$CK$3:$OM$16,'TODO PROVINCIA'!C2289+1,'TODO PROVINCIA'!F2289)</f>
        <v>0</v>
      </c>
      <c r="H2289">
        <f t="shared" si="864"/>
        <v>0</v>
      </c>
      <c r="I2289" cm="1">
        <f t="array" ref="I2289">+INDEX('Muertes-PROV'!$C$3:$GE$16,$C2289+1,$F2289)</f>
        <v>0</v>
      </c>
      <c r="J2289">
        <f t="shared" si="865"/>
        <v>0</v>
      </c>
      <c r="K2289" cm="1">
        <f t="array" ref="K2289">+INDEX('rECUPERA-prov'!$C$3:$LA$16,$C2289+1,$F2289)</f>
        <v>0</v>
      </c>
      <c r="L2289">
        <f t="shared" si="866"/>
        <v>0</v>
      </c>
      <c r="M2289">
        <f t="shared" si="873"/>
        <v>0</v>
      </c>
      <c r="N2289">
        <f t="shared" si="867"/>
        <v>0</v>
      </c>
      <c r="O2289" s="57">
        <f t="shared" si="874"/>
        <v>0</v>
      </c>
      <c r="P2289" s="57">
        <f t="shared" si="875"/>
        <v>0</v>
      </c>
      <c r="Q2289" s="57">
        <f t="shared" si="876"/>
        <v>0</v>
      </c>
      <c r="R2289" s="57">
        <f t="shared" si="877"/>
        <v>0</v>
      </c>
      <c r="S2289" s="57">
        <f t="shared" si="878"/>
        <v>0</v>
      </c>
      <c r="T2289" s="57">
        <f t="shared" si="879"/>
        <v>0</v>
      </c>
      <c r="U2289" s="57">
        <f t="shared" si="880"/>
        <v>0</v>
      </c>
      <c r="V2289" s="58">
        <f t="shared" si="881"/>
        <v>0</v>
      </c>
      <c r="W2289" s="58">
        <f t="shared" si="882"/>
        <v>0</v>
      </c>
      <c r="X2289" s="58">
        <f t="shared" si="883"/>
        <v>0</v>
      </c>
      <c r="Y2289" s="58">
        <f t="shared" si="884"/>
        <v>0</v>
      </c>
      <c r="Z2289">
        <f t="shared" si="868"/>
        <v>1249032</v>
      </c>
    </row>
    <row r="2290" spans="1:26" x14ac:dyDescent="0.3">
      <c r="A2290" s="56" t="str">
        <f t="shared" si="870"/>
        <v>OUT TIME</v>
      </c>
      <c r="B2290" s="56" t="str">
        <f t="shared" si="862"/>
        <v>ultimo</v>
      </c>
      <c r="C2290" s="55">
        <f t="shared" si="885"/>
        <v>12</v>
      </c>
      <c r="D2290" t="str">
        <f t="shared" si="885"/>
        <v>Comarca Ngäbe Buglé</v>
      </c>
      <c r="E2290" s="23">
        <f t="shared" si="871"/>
        <v>44160</v>
      </c>
      <c r="F2290" s="54">
        <f t="shared" si="872"/>
        <v>176</v>
      </c>
      <c r="G2290" cm="1">
        <f t="array" ref="G2290">+INDEX('Casos ACUM Prov'!$CK$3:$OM$16,'TODO PROVINCIA'!C2290+1,'TODO PROVINCIA'!F2290)</f>
        <v>0</v>
      </c>
      <c r="H2290">
        <f t="shared" si="864"/>
        <v>0</v>
      </c>
      <c r="I2290" cm="1">
        <f t="array" ref="I2290">+INDEX('Muertes-PROV'!$C$3:$GE$16,$C2290+1,$F2290)</f>
        <v>0</v>
      </c>
      <c r="J2290">
        <f t="shared" si="865"/>
        <v>0</v>
      </c>
      <c r="K2290" cm="1">
        <f t="array" ref="K2290">+INDEX('rECUPERA-prov'!$C$3:$LA$16,$C2290+1,$F2290)</f>
        <v>0</v>
      </c>
      <c r="L2290">
        <f t="shared" si="866"/>
        <v>0</v>
      </c>
      <c r="M2290">
        <f t="shared" si="873"/>
        <v>0</v>
      </c>
      <c r="N2290">
        <f t="shared" si="867"/>
        <v>0</v>
      </c>
      <c r="O2290" s="57">
        <f t="shared" si="874"/>
        <v>0</v>
      </c>
      <c r="P2290" s="57">
        <f t="shared" si="875"/>
        <v>0</v>
      </c>
      <c r="Q2290" s="57">
        <f t="shared" si="876"/>
        <v>0</v>
      </c>
      <c r="R2290" s="57">
        <f t="shared" si="877"/>
        <v>0</v>
      </c>
      <c r="S2290" s="57">
        <f t="shared" si="878"/>
        <v>0</v>
      </c>
      <c r="T2290" s="57">
        <f t="shared" si="879"/>
        <v>0</v>
      </c>
      <c r="U2290" s="57">
        <f t="shared" si="880"/>
        <v>0</v>
      </c>
      <c r="V2290" s="58">
        <f t="shared" si="881"/>
        <v>0</v>
      </c>
      <c r="W2290" s="58">
        <f t="shared" si="882"/>
        <v>0</v>
      </c>
      <c r="X2290" s="58">
        <f t="shared" si="883"/>
        <v>0</v>
      </c>
      <c r="Y2290" s="58">
        <f t="shared" si="884"/>
        <v>0</v>
      </c>
      <c r="Z2290">
        <f t="shared" si="868"/>
        <v>464038</v>
      </c>
    </row>
    <row r="2291" spans="1:26" x14ac:dyDescent="0.3">
      <c r="A2291" s="56" t="str">
        <f t="shared" si="870"/>
        <v>OUT TIME</v>
      </c>
      <c r="B2291" s="56" t="str">
        <f t="shared" si="862"/>
        <v>ultimo</v>
      </c>
      <c r="C2291" s="55">
        <f t="shared" si="885"/>
        <v>13</v>
      </c>
      <c r="D2291" t="str">
        <f t="shared" si="885"/>
        <v>Panamá Oeste</v>
      </c>
      <c r="E2291" s="23">
        <f t="shared" si="871"/>
        <v>44160</v>
      </c>
      <c r="F2291" s="54">
        <f t="shared" si="872"/>
        <v>176</v>
      </c>
      <c r="G2291" cm="1">
        <f t="array" ref="G2291">+INDEX('Casos ACUM Prov'!$CK$3:$OM$16,'TODO PROVINCIA'!C2291+1,'TODO PROVINCIA'!F2291)</f>
        <v>0</v>
      </c>
      <c r="H2291">
        <f t="shared" si="864"/>
        <v>0</v>
      </c>
      <c r="I2291" cm="1">
        <f t="array" ref="I2291">+INDEX('Muertes-PROV'!$C$3:$GE$16,$C2291+1,$F2291)</f>
        <v>0</v>
      </c>
      <c r="J2291">
        <f t="shared" si="865"/>
        <v>0</v>
      </c>
      <c r="K2291" cm="1">
        <f t="array" ref="K2291">+INDEX('rECUPERA-prov'!$C$3:$LA$16,$C2291+1,$F2291)</f>
        <v>0</v>
      </c>
      <c r="L2291">
        <f t="shared" si="866"/>
        <v>0</v>
      </c>
      <c r="M2291">
        <f t="shared" si="873"/>
        <v>0</v>
      </c>
      <c r="N2291">
        <f t="shared" si="867"/>
        <v>0</v>
      </c>
      <c r="O2291" s="57">
        <f t="shared" si="874"/>
        <v>0</v>
      </c>
      <c r="P2291" s="57">
        <f t="shared" si="875"/>
        <v>0</v>
      </c>
      <c r="Q2291" s="57">
        <f t="shared" si="876"/>
        <v>0</v>
      </c>
      <c r="R2291" s="57">
        <f t="shared" si="877"/>
        <v>0</v>
      </c>
      <c r="S2291" s="57">
        <f t="shared" si="878"/>
        <v>0</v>
      </c>
      <c r="T2291" s="57">
        <f t="shared" si="879"/>
        <v>0</v>
      </c>
      <c r="U2291" s="57">
        <f t="shared" si="880"/>
        <v>0</v>
      </c>
      <c r="V2291" s="58">
        <f t="shared" si="881"/>
        <v>0</v>
      </c>
      <c r="W2291" s="58">
        <f t="shared" si="882"/>
        <v>0</v>
      </c>
      <c r="X2291" s="58">
        <f t="shared" si="883"/>
        <v>0</v>
      </c>
      <c r="Y2291" s="58">
        <f t="shared" si="884"/>
        <v>0</v>
      </c>
      <c r="Z2291">
        <f t="shared" si="868"/>
        <v>226991</v>
      </c>
    </row>
    <row r="2292" spans="1:26" x14ac:dyDescent="0.3">
      <c r="A2292" s="56" t="str">
        <f t="shared" si="870"/>
        <v>OUT TIME</v>
      </c>
      <c r="B2292" s="56" t="str">
        <f t="shared" si="862"/>
        <v>ultimo</v>
      </c>
      <c r="C2292" s="55">
        <f t="shared" si="885"/>
        <v>1</v>
      </c>
      <c r="D2292" t="str">
        <f t="shared" si="885"/>
        <v>Bocas del Toro</v>
      </c>
      <c r="E2292" s="23">
        <f t="shared" si="871"/>
        <v>44161</v>
      </c>
      <c r="F2292" s="54">
        <f t="shared" si="872"/>
        <v>177</v>
      </c>
      <c r="G2292" cm="1">
        <f t="array" ref="G2292">+INDEX('Casos ACUM Prov'!$CK$3:$OM$16,'TODO PROVINCIA'!C2292+1,'TODO PROVINCIA'!F2292)</f>
        <v>0</v>
      </c>
      <c r="H2292">
        <f t="shared" si="864"/>
        <v>0</v>
      </c>
      <c r="I2292" cm="1">
        <f t="array" ref="I2292">+INDEX('Muertes-PROV'!$C$3:$GE$16,$C2292+1,$F2292)</f>
        <v>0</v>
      </c>
      <c r="J2292">
        <f t="shared" si="865"/>
        <v>0</v>
      </c>
      <c r="K2292" cm="1">
        <f t="array" ref="K2292">+INDEX('rECUPERA-prov'!$C$3:$LA$16,$C2292+1,$F2292)</f>
        <v>0</v>
      </c>
      <c r="L2292">
        <f t="shared" si="866"/>
        <v>0</v>
      </c>
      <c r="M2292">
        <f t="shared" si="873"/>
        <v>0</v>
      </c>
      <c r="N2292">
        <f t="shared" si="867"/>
        <v>0</v>
      </c>
      <c r="O2292" s="57">
        <f t="shared" si="874"/>
        <v>0</v>
      </c>
      <c r="P2292" s="57">
        <f t="shared" si="875"/>
        <v>0</v>
      </c>
      <c r="Q2292" s="57">
        <f t="shared" si="876"/>
        <v>0</v>
      </c>
      <c r="R2292" s="57">
        <f t="shared" si="877"/>
        <v>0</v>
      </c>
      <c r="S2292" s="57">
        <f t="shared" si="878"/>
        <v>0</v>
      </c>
      <c r="T2292" s="57">
        <f t="shared" si="879"/>
        <v>0</v>
      </c>
      <c r="U2292" s="57">
        <f t="shared" si="880"/>
        <v>0</v>
      </c>
      <c r="V2292" s="58">
        <f t="shared" si="881"/>
        <v>0</v>
      </c>
      <c r="W2292" s="58">
        <f t="shared" si="882"/>
        <v>0</v>
      </c>
      <c r="X2292" s="58">
        <f t="shared" si="883"/>
        <v>0</v>
      </c>
      <c r="Y2292" s="58">
        <f t="shared" si="884"/>
        <v>0</v>
      </c>
      <c r="Z2292">
        <f t="shared" si="868"/>
        <v>125461</v>
      </c>
    </row>
    <row r="2293" spans="1:26" x14ac:dyDescent="0.3">
      <c r="A2293" s="56" t="str">
        <f t="shared" si="870"/>
        <v>OUT TIME</v>
      </c>
      <c r="B2293" s="56" t="str">
        <f t="shared" si="862"/>
        <v>ultimo</v>
      </c>
      <c r="C2293" s="55">
        <f t="shared" si="885"/>
        <v>2</v>
      </c>
      <c r="D2293" t="str">
        <f t="shared" si="885"/>
        <v>Coclé</v>
      </c>
      <c r="E2293" s="23">
        <f t="shared" si="871"/>
        <v>44161</v>
      </c>
      <c r="F2293" s="54">
        <f t="shared" si="872"/>
        <v>177</v>
      </c>
      <c r="G2293" cm="1">
        <f t="array" ref="G2293">+INDEX('Casos ACUM Prov'!$CK$3:$OM$16,'TODO PROVINCIA'!C2293+1,'TODO PROVINCIA'!F2293)</f>
        <v>0</v>
      </c>
      <c r="H2293">
        <f t="shared" si="864"/>
        <v>0</v>
      </c>
      <c r="I2293" cm="1">
        <f t="array" ref="I2293">+INDEX('Muertes-PROV'!$C$3:$GE$16,$C2293+1,$F2293)</f>
        <v>0</v>
      </c>
      <c r="J2293">
        <f t="shared" si="865"/>
        <v>0</v>
      </c>
      <c r="K2293" cm="1">
        <f t="array" ref="K2293">+INDEX('rECUPERA-prov'!$C$3:$LA$16,$C2293+1,$F2293)</f>
        <v>0</v>
      </c>
      <c r="L2293">
        <f t="shared" si="866"/>
        <v>0</v>
      </c>
      <c r="M2293">
        <f t="shared" si="873"/>
        <v>0</v>
      </c>
      <c r="N2293">
        <f t="shared" si="867"/>
        <v>0</v>
      </c>
      <c r="O2293" s="57">
        <f t="shared" si="874"/>
        <v>0</v>
      </c>
      <c r="P2293" s="57">
        <f t="shared" si="875"/>
        <v>0</v>
      </c>
      <c r="Q2293" s="57">
        <f t="shared" si="876"/>
        <v>0</v>
      </c>
      <c r="R2293" s="57">
        <f t="shared" si="877"/>
        <v>0</v>
      </c>
      <c r="S2293" s="57">
        <f t="shared" si="878"/>
        <v>0</v>
      </c>
      <c r="T2293" s="57">
        <f t="shared" si="879"/>
        <v>0</v>
      </c>
      <c r="U2293" s="57">
        <f t="shared" si="880"/>
        <v>0</v>
      </c>
      <c r="V2293" s="58">
        <f t="shared" si="881"/>
        <v>0</v>
      </c>
      <c r="W2293" s="58">
        <f t="shared" si="882"/>
        <v>0</v>
      </c>
      <c r="X2293" s="58">
        <f t="shared" si="883"/>
        <v>0</v>
      </c>
      <c r="Y2293" s="58">
        <f t="shared" si="884"/>
        <v>0</v>
      </c>
      <c r="Z2293">
        <f t="shared" si="868"/>
        <v>416873</v>
      </c>
    </row>
    <row r="2294" spans="1:26" x14ac:dyDescent="0.3">
      <c r="A2294" s="56" t="str">
        <f t="shared" si="870"/>
        <v>OUT TIME</v>
      </c>
      <c r="B2294" s="56" t="str">
        <f t="shared" si="862"/>
        <v>ultimo</v>
      </c>
      <c r="C2294" s="55">
        <f t="shared" si="885"/>
        <v>3</v>
      </c>
      <c r="D2294" t="str">
        <f t="shared" si="885"/>
        <v>Colón</v>
      </c>
      <c r="E2294" s="23">
        <f t="shared" si="871"/>
        <v>44161</v>
      </c>
      <c r="F2294" s="54">
        <f t="shared" si="872"/>
        <v>177</v>
      </c>
      <c r="G2294" cm="1">
        <f t="array" ref="G2294">+INDEX('Casos ACUM Prov'!$CK$3:$OM$16,'TODO PROVINCIA'!C2294+1,'TODO PROVINCIA'!F2294)</f>
        <v>0</v>
      </c>
      <c r="H2294">
        <f t="shared" si="864"/>
        <v>0</v>
      </c>
      <c r="I2294" cm="1">
        <f t="array" ref="I2294">+INDEX('Muertes-PROV'!$C$3:$GE$16,$C2294+1,$F2294)</f>
        <v>0</v>
      </c>
      <c r="J2294">
        <f t="shared" si="865"/>
        <v>0</v>
      </c>
      <c r="K2294" cm="1">
        <f t="array" ref="K2294">+INDEX('rECUPERA-prov'!$C$3:$LA$16,$C2294+1,$F2294)</f>
        <v>0</v>
      </c>
      <c r="L2294">
        <f t="shared" si="866"/>
        <v>0</v>
      </c>
      <c r="M2294">
        <f t="shared" si="873"/>
        <v>0</v>
      </c>
      <c r="N2294">
        <f t="shared" si="867"/>
        <v>0</v>
      </c>
      <c r="O2294" s="57">
        <f t="shared" si="874"/>
        <v>0</v>
      </c>
      <c r="P2294" s="57">
        <f t="shared" si="875"/>
        <v>0</v>
      </c>
      <c r="Q2294" s="57">
        <f t="shared" si="876"/>
        <v>0</v>
      </c>
      <c r="R2294" s="57">
        <f t="shared" si="877"/>
        <v>0</v>
      </c>
      <c r="S2294" s="57">
        <f t="shared" si="878"/>
        <v>0</v>
      </c>
      <c r="T2294" s="57">
        <f t="shared" si="879"/>
        <v>0</v>
      </c>
      <c r="U2294" s="57">
        <f t="shared" si="880"/>
        <v>0</v>
      </c>
      <c r="V2294" s="58">
        <f t="shared" si="881"/>
        <v>0</v>
      </c>
      <c r="W2294" s="58">
        <f t="shared" si="882"/>
        <v>0</v>
      </c>
      <c r="X2294" s="58">
        <f t="shared" si="883"/>
        <v>0</v>
      </c>
      <c r="Y2294" s="58">
        <f t="shared" si="884"/>
        <v>0</v>
      </c>
      <c r="Z2294">
        <f t="shared" si="868"/>
        <v>233708</v>
      </c>
    </row>
    <row r="2295" spans="1:26" x14ac:dyDescent="0.3">
      <c r="A2295" s="56" t="str">
        <f t="shared" si="870"/>
        <v>OUT TIME</v>
      </c>
      <c r="B2295" s="56" t="str">
        <f t="shared" si="862"/>
        <v>ultimo</v>
      </c>
      <c r="C2295" s="55">
        <f t="shared" si="885"/>
        <v>4</v>
      </c>
      <c r="D2295" t="str">
        <f t="shared" si="885"/>
        <v>Chiriquí</v>
      </c>
      <c r="E2295" s="23">
        <f t="shared" si="871"/>
        <v>44161</v>
      </c>
      <c r="F2295" s="54">
        <f t="shared" si="872"/>
        <v>177</v>
      </c>
      <c r="G2295" cm="1">
        <f t="array" ref="G2295">+INDEX('Casos ACUM Prov'!$CK$3:$OM$16,'TODO PROVINCIA'!C2295+1,'TODO PROVINCIA'!F2295)</f>
        <v>0</v>
      </c>
      <c r="H2295">
        <f t="shared" si="864"/>
        <v>0</v>
      </c>
      <c r="I2295" cm="1">
        <f t="array" ref="I2295">+INDEX('Muertes-PROV'!$C$3:$GE$16,$C2295+1,$F2295)</f>
        <v>0</v>
      </c>
      <c r="J2295">
        <f t="shared" si="865"/>
        <v>0</v>
      </c>
      <c r="K2295" cm="1">
        <f t="array" ref="K2295">+INDEX('rECUPERA-prov'!$C$3:$LA$16,$C2295+1,$F2295)</f>
        <v>0</v>
      </c>
      <c r="L2295">
        <f t="shared" si="866"/>
        <v>0</v>
      </c>
      <c r="M2295">
        <f t="shared" si="873"/>
        <v>0</v>
      </c>
      <c r="N2295">
        <f t="shared" si="867"/>
        <v>0</v>
      </c>
      <c r="O2295" s="57">
        <f t="shared" si="874"/>
        <v>0</v>
      </c>
      <c r="P2295" s="57">
        <f t="shared" si="875"/>
        <v>0</v>
      </c>
      <c r="Q2295" s="57">
        <f t="shared" si="876"/>
        <v>0</v>
      </c>
      <c r="R2295" s="57">
        <f t="shared" si="877"/>
        <v>0</v>
      </c>
      <c r="S2295" s="57">
        <f t="shared" si="878"/>
        <v>0</v>
      </c>
      <c r="T2295" s="57">
        <f t="shared" si="879"/>
        <v>0</v>
      </c>
      <c r="U2295" s="57">
        <f t="shared" si="880"/>
        <v>0</v>
      </c>
      <c r="V2295" s="58">
        <f t="shared" si="881"/>
        <v>0</v>
      </c>
      <c r="W2295" s="58">
        <f t="shared" si="882"/>
        <v>0</v>
      </c>
      <c r="X2295" s="58">
        <f t="shared" si="883"/>
        <v>0</v>
      </c>
      <c r="Y2295" s="58">
        <f t="shared" si="884"/>
        <v>0</v>
      </c>
      <c r="Z2295">
        <f t="shared" si="868"/>
        <v>241928</v>
      </c>
    </row>
    <row r="2296" spans="1:26" x14ac:dyDescent="0.3">
      <c r="A2296" s="56" t="str">
        <f t="shared" si="870"/>
        <v>OUT TIME</v>
      </c>
      <c r="B2296" s="56" t="str">
        <f t="shared" si="862"/>
        <v>ultimo</v>
      </c>
      <c r="C2296" s="55">
        <f t="shared" si="885"/>
        <v>5</v>
      </c>
      <c r="D2296" t="str">
        <f t="shared" si="885"/>
        <v>Darién</v>
      </c>
      <c r="E2296" s="23">
        <f t="shared" si="871"/>
        <v>44161</v>
      </c>
      <c r="F2296" s="54">
        <f t="shared" si="872"/>
        <v>177</v>
      </c>
      <c r="G2296" cm="1">
        <f t="array" ref="G2296">+INDEX('Casos ACUM Prov'!$CK$3:$OM$16,'TODO PROVINCIA'!C2296+1,'TODO PROVINCIA'!F2296)</f>
        <v>0</v>
      </c>
      <c r="H2296">
        <f t="shared" si="864"/>
        <v>0</v>
      </c>
      <c r="I2296" cm="1">
        <f t="array" ref="I2296">+INDEX('Muertes-PROV'!$C$3:$GE$16,$C2296+1,$F2296)</f>
        <v>0</v>
      </c>
      <c r="J2296">
        <f t="shared" si="865"/>
        <v>0</v>
      </c>
      <c r="K2296" cm="1">
        <f t="array" ref="K2296">+INDEX('rECUPERA-prov'!$C$3:$LA$16,$C2296+1,$F2296)</f>
        <v>0</v>
      </c>
      <c r="L2296">
        <f t="shared" si="866"/>
        <v>0</v>
      </c>
      <c r="M2296">
        <f t="shared" si="873"/>
        <v>0</v>
      </c>
      <c r="N2296">
        <f t="shared" si="867"/>
        <v>0</v>
      </c>
      <c r="O2296" s="57">
        <f t="shared" si="874"/>
        <v>0</v>
      </c>
      <c r="P2296" s="57">
        <f t="shared" si="875"/>
        <v>0</v>
      </c>
      <c r="Q2296" s="57">
        <f t="shared" si="876"/>
        <v>0</v>
      </c>
      <c r="R2296" s="57">
        <f t="shared" si="877"/>
        <v>0</v>
      </c>
      <c r="S2296" s="57">
        <f t="shared" si="878"/>
        <v>0</v>
      </c>
      <c r="T2296" s="57">
        <f t="shared" si="879"/>
        <v>0</v>
      </c>
      <c r="U2296" s="57">
        <f t="shared" si="880"/>
        <v>0</v>
      </c>
      <c r="V2296" s="58">
        <f t="shared" si="881"/>
        <v>0</v>
      </c>
      <c r="W2296" s="58">
        <f t="shared" si="882"/>
        <v>0</v>
      </c>
      <c r="X2296" s="58">
        <f t="shared" si="883"/>
        <v>0</v>
      </c>
      <c r="Y2296" s="58">
        <f t="shared" si="884"/>
        <v>0</v>
      </c>
      <c r="Z2296">
        <f t="shared" si="868"/>
        <v>10001</v>
      </c>
    </row>
    <row r="2297" spans="1:26" x14ac:dyDescent="0.3">
      <c r="A2297" s="56" t="str">
        <f t="shared" si="870"/>
        <v>OUT TIME</v>
      </c>
      <c r="B2297" s="56" t="str">
        <f t="shared" si="862"/>
        <v>ultimo</v>
      </c>
      <c r="C2297" s="55">
        <f t="shared" si="885"/>
        <v>6</v>
      </c>
      <c r="D2297" t="str">
        <f t="shared" si="885"/>
        <v>Herrera</v>
      </c>
      <c r="E2297" s="23">
        <f t="shared" si="871"/>
        <v>44161</v>
      </c>
      <c r="F2297" s="54">
        <f t="shared" si="872"/>
        <v>177</v>
      </c>
      <c r="G2297" cm="1">
        <f t="array" ref="G2297">+INDEX('Casos ACUM Prov'!$CK$3:$OM$16,'TODO PROVINCIA'!C2297+1,'TODO PROVINCIA'!F2297)</f>
        <v>0</v>
      </c>
      <c r="H2297">
        <f t="shared" si="864"/>
        <v>0</v>
      </c>
      <c r="I2297" cm="1">
        <f t="array" ref="I2297">+INDEX('Muertes-PROV'!$C$3:$GE$16,$C2297+1,$F2297)</f>
        <v>0</v>
      </c>
      <c r="J2297">
        <f t="shared" si="865"/>
        <v>0</v>
      </c>
      <c r="K2297" cm="1">
        <f t="array" ref="K2297">+INDEX('rECUPERA-prov'!$C$3:$LA$16,$C2297+1,$F2297)</f>
        <v>0</v>
      </c>
      <c r="L2297">
        <f t="shared" si="866"/>
        <v>0</v>
      </c>
      <c r="M2297">
        <f t="shared" si="873"/>
        <v>0</v>
      </c>
      <c r="N2297">
        <f t="shared" si="867"/>
        <v>0</v>
      </c>
      <c r="O2297" s="57">
        <f t="shared" si="874"/>
        <v>0</v>
      </c>
      <c r="P2297" s="57">
        <f t="shared" si="875"/>
        <v>0</v>
      </c>
      <c r="Q2297" s="57">
        <f t="shared" si="876"/>
        <v>0</v>
      </c>
      <c r="R2297" s="57">
        <f t="shared" si="877"/>
        <v>0</v>
      </c>
      <c r="S2297" s="57">
        <f t="shared" si="878"/>
        <v>0</v>
      </c>
      <c r="T2297" s="57">
        <f t="shared" si="879"/>
        <v>0</v>
      </c>
      <c r="U2297" s="57">
        <f t="shared" si="880"/>
        <v>0</v>
      </c>
      <c r="V2297" s="58">
        <f t="shared" si="881"/>
        <v>0</v>
      </c>
      <c r="W2297" s="58">
        <f t="shared" si="882"/>
        <v>0</v>
      </c>
      <c r="X2297" s="58">
        <f t="shared" si="883"/>
        <v>0</v>
      </c>
      <c r="Y2297" s="58">
        <f t="shared" si="884"/>
        <v>0</v>
      </c>
      <c r="Z2297">
        <f t="shared" si="868"/>
        <v>33109</v>
      </c>
    </row>
    <row r="2298" spans="1:26" x14ac:dyDescent="0.3">
      <c r="A2298" s="56" t="str">
        <f t="shared" si="870"/>
        <v>OUT TIME</v>
      </c>
      <c r="B2298" s="56" t="str">
        <f t="shared" si="862"/>
        <v>ultimo</v>
      </c>
      <c r="C2298" s="55">
        <f t="shared" si="885"/>
        <v>7</v>
      </c>
      <c r="D2298" t="str">
        <f t="shared" si="885"/>
        <v>Los Santos</v>
      </c>
      <c r="E2298" s="23">
        <f t="shared" si="871"/>
        <v>44161</v>
      </c>
      <c r="F2298" s="54">
        <f t="shared" si="872"/>
        <v>177</v>
      </c>
      <c r="G2298" cm="1">
        <f t="array" ref="G2298">+INDEX('Casos ACUM Prov'!$CK$3:$OM$16,'TODO PROVINCIA'!C2298+1,'TODO PROVINCIA'!F2298)</f>
        <v>0</v>
      </c>
      <c r="H2298">
        <f t="shared" si="864"/>
        <v>0</v>
      </c>
      <c r="I2298" cm="1">
        <f t="array" ref="I2298">+INDEX('Muertes-PROV'!$C$3:$GE$16,$C2298+1,$F2298)</f>
        <v>0</v>
      </c>
      <c r="J2298">
        <f t="shared" si="865"/>
        <v>0</v>
      </c>
      <c r="K2298" cm="1">
        <f t="array" ref="K2298">+INDEX('rECUPERA-prov'!$C$3:$LA$16,$C2298+1,$F2298)</f>
        <v>0</v>
      </c>
      <c r="L2298">
        <f t="shared" si="866"/>
        <v>0</v>
      </c>
      <c r="M2298">
        <f t="shared" si="873"/>
        <v>0</v>
      </c>
      <c r="N2298">
        <f t="shared" si="867"/>
        <v>0</v>
      </c>
      <c r="O2298" s="57">
        <f t="shared" si="874"/>
        <v>0</v>
      </c>
      <c r="P2298" s="57">
        <f t="shared" si="875"/>
        <v>0</v>
      </c>
      <c r="Q2298" s="57">
        <f t="shared" si="876"/>
        <v>0</v>
      </c>
      <c r="R2298" s="57">
        <f t="shared" si="877"/>
        <v>0</v>
      </c>
      <c r="S2298" s="57">
        <f t="shared" si="878"/>
        <v>0</v>
      </c>
      <c r="T2298" s="57">
        <f t="shared" si="879"/>
        <v>0</v>
      </c>
      <c r="U2298" s="57">
        <f t="shared" si="880"/>
        <v>0</v>
      </c>
      <c r="V2298" s="58">
        <f t="shared" si="881"/>
        <v>0</v>
      </c>
      <c r="W2298" s="58">
        <f t="shared" si="882"/>
        <v>0</v>
      </c>
      <c r="X2298" s="58">
        <f t="shared" si="883"/>
        <v>0</v>
      </c>
      <c r="Y2298" s="58">
        <f t="shared" si="884"/>
        <v>0</v>
      </c>
      <c r="Z2298">
        <f t="shared" si="868"/>
        <v>156747</v>
      </c>
    </row>
    <row r="2299" spans="1:26" x14ac:dyDescent="0.3">
      <c r="A2299" s="56" t="str">
        <f t="shared" si="870"/>
        <v>OUT TIME</v>
      </c>
      <c r="B2299" s="56" t="str">
        <f t="shared" si="862"/>
        <v>ultimo</v>
      </c>
      <c r="C2299" s="55">
        <f t="shared" si="885"/>
        <v>8</v>
      </c>
      <c r="D2299" t="str">
        <f t="shared" si="885"/>
        <v>Panamá</v>
      </c>
      <c r="E2299" s="23">
        <f t="shared" si="871"/>
        <v>44161</v>
      </c>
      <c r="F2299" s="54">
        <f t="shared" si="872"/>
        <v>177</v>
      </c>
      <c r="G2299" cm="1">
        <f t="array" ref="G2299">+INDEX('Casos ACUM Prov'!$CK$3:$OM$16,'TODO PROVINCIA'!C2299+1,'TODO PROVINCIA'!F2299)</f>
        <v>0</v>
      </c>
      <c r="H2299">
        <f t="shared" si="864"/>
        <v>0</v>
      </c>
      <c r="I2299" cm="1">
        <f t="array" ref="I2299">+INDEX('Muertes-PROV'!$C$3:$GE$16,$C2299+1,$F2299)</f>
        <v>0</v>
      </c>
      <c r="J2299">
        <f t="shared" si="865"/>
        <v>0</v>
      </c>
      <c r="K2299" cm="1">
        <f t="array" ref="K2299">+INDEX('rECUPERA-prov'!$C$3:$LA$16,$C2299+1,$F2299)</f>
        <v>0</v>
      </c>
      <c r="L2299">
        <f t="shared" si="866"/>
        <v>0</v>
      </c>
      <c r="M2299">
        <f t="shared" si="873"/>
        <v>0</v>
      </c>
      <c r="N2299">
        <f t="shared" si="867"/>
        <v>0</v>
      </c>
      <c r="O2299" s="57">
        <f t="shared" si="874"/>
        <v>0</v>
      </c>
      <c r="P2299" s="57">
        <f t="shared" si="875"/>
        <v>0</v>
      </c>
      <c r="Q2299" s="57">
        <f t="shared" si="876"/>
        <v>0</v>
      </c>
      <c r="R2299" s="57">
        <f t="shared" si="877"/>
        <v>0</v>
      </c>
      <c r="S2299" s="57">
        <f t="shared" si="878"/>
        <v>0</v>
      </c>
      <c r="T2299" s="57">
        <f t="shared" si="879"/>
        <v>0</v>
      </c>
      <c r="U2299" s="57">
        <f t="shared" si="880"/>
        <v>0</v>
      </c>
      <c r="V2299" s="58">
        <f t="shared" si="881"/>
        <v>0</v>
      </c>
      <c r="W2299" s="58">
        <f t="shared" si="882"/>
        <v>0</v>
      </c>
      <c r="X2299" s="58">
        <f t="shared" si="883"/>
        <v>0</v>
      </c>
      <c r="Y2299" s="58">
        <f t="shared" si="884"/>
        <v>0</v>
      </c>
      <c r="Z2299">
        <f t="shared" si="868"/>
        <v>109955</v>
      </c>
    </row>
    <row r="2300" spans="1:26" x14ac:dyDescent="0.3">
      <c r="A2300" s="56" t="str">
        <f t="shared" si="870"/>
        <v>OUT TIME</v>
      </c>
      <c r="B2300" s="56" t="str">
        <f t="shared" si="862"/>
        <v>ultimo</v>
      </c>
      <c r="C2300" s="55">
        <f t="shared" ref="C2300:D2315" si="886">+C2287</f>
        <v>9</v>
      </c>
      <c r="D2300" t="str">
        <f t="shared" si="886"/>
        <v>Veraguas</v>
      </c>
      <c r="E2300" s="23">
        <f t="shared" si="871"/>
        <v>44161</v>
      </c>
      <c r="F2300" s="54">
        <f t="shared" si="872"/>
        <v>177</v>
      </c>
      <c r="G2300" cm="1">
        <f t="array" ref="G2300">+INDEX('Casos ACUM Prov'!$CK$3:$OM$16,'TODO PROVINCIA'!C2300+1,'TODO PROVINCIA'!F2300)</f>
        <v>0</v>
      </c>
      <c r="H2300">
        <f t="shared" si="864"/>
        <v>0</v>
      </c>
      <c r="I2300" cm="1">
        <f t="array" ref="I2300">+INDEX('Muertes-PROV'!$C$3:$GE$16,$C2300+1,$F2300)</f>
        <v>0</v>
      </c>
      <c r="J2300">
        <f t="shared" si="865"/>
        <v>0</v>
      </c>
      <c r="K2300" cm="1">
        <f t="array" ref="K2300">+INDEX('rECUPERA-prov'!$C$3:$LA$16,$C2300+1,$F2300)</f>
        <v>0</v>
      </c>
      <c r="L2300">
        <f t="shared" si="866"/>
        <v>0</v>
      </c>
      <c r="M2300">
        <f t="shared" si="873"/>
        <v>0</v>
      </c>
      <c r="N2300">
        <f t="shared" si="867"/>
        <v>0</v>
      </c>
      <c r="O2300" s="57">
        <f t="shared" si="874"/>
        <v>0</v>
      </c>
      <c r="P2300" s="57">
        <f t="shared" si="875"/>
        <v>0</v>
      </c>
      <c r="Q2300" s="57">
        <f t="shared" si="876"/>
        <v>0</v>
      </c>
      <c r="R2300" s="57">
        <f t="shared" si="877"/>
        <v>0</v>
      </c>
      <c r="S2300" s="57">
        <f t="shared" si="878"/>
        <v>0</v>
      </c>
      <c r="T2300" s="57">
        <f t="shared" si="879"/>
        <v>0</v>
      </c>
      <c r="U2300" s="57">
        <f t="shared" si="880"/>
        <v>0</v>
      </c>
      <c r="V2300" s="58">
        <f t="shared" si="881"/>
        <v>0</v>
      </c>
      <c r="W2300" s="58">
        <f t="shared" si="882"/>
        <v>0</v>
      </c>
      <c r="X2300" s="58">
        <f t="shared" si="883"/>
        <v>0</v>
      </c>
      <c r="Y2300" s="58">
        <f t="shared" si="884"/>
        <v>0</v>
      </c>
      <c r="Z2300">
        <f t="shared" si="868"/>
        <v>109955</v>
      </c>
    </row>
    <row r="2301" spans="1:26" x14ac:dyDescent="0.3">
      <c r="A2301" s="56" t="str">
        <f t="shared" si="870"/>
        <v>OUT TIME</v>
      </c>
      <c r="B2301" s="56" t="str">
        <f t="shared" si="862"/>
        <v>ultimo</v>
      </c>
      <c r="C2301" s="55">
        <f t="shared" si="886"/>
        <v>10</v>
      </c>
      <c r="D2301" t="str">
        <f t="shared" si="886"/>
        <v>Comarca Kuna Yala</v>
      </c>
      <c r="E2301" s="23">
        <f t="shared" si="871"/>
        <v>44161</v>
      </c>
      <c r="F2301" s="54">
        <f t="shared" si="872"/>
        <v>177</v>
      </c>
      <c r="G2301" cm="1">
        <f t="array" ref="G2301">+INDEX('Casos ACUM Prov'!$CK$3:$OM$16,'TODO PROVINCIA'!C2301+1,'TODO PROVINCIA'!F2301)</f>
        <v>0</v>
      </c>
      <c r="H2301">
        <f t="shared" si="864"/>
        <v>0</v>
      </c>
      <c r="I2301" cm="1">
        <f t="array" ref="I2301">+INDEX('Muertes-PROV'!$C$3:$GE$16,$C2301+1,$F2301)</f>
        <v>0</v>
      </c>
      <c r="J2301">
        <f t="shared" si="865"/>
        <v>0</v>
      </c>
      <c r="K2301" cm="1">
        <f t="array" ref="K2301">+INDEX('rECUPERA-prov'!$C$3:$LA$16,$C2301+1,$F2301)</f>
        <v>0</v>
      </c>
      <c r="L2301">
        <f t="shared" si="866"/>
        <v>0</v>
      </c>
      <c r="M2301">
        <f t="shared" si="873"/>
        <v>0</v>
      </c>
      <c r="N2301">
        <f t="shared" si="867"/>
        <v>0</v>
      </c>
      <c r="O2301" s="57">
        <f t="shared" si="874"/>
        <v>0</v>
      </c>
      <c r="P2301" s="57">
        <f t="shared" si="875"/>
        <v>0</v>
      </c>
      <c r="Q2301" s="57">
        <f t="shared" si="876"/>
        <v>0</v>
      </c>
      <c r="R2301" s="57">
        <f t="shared" si="877"/>
        <v>0</v>
      </c>
      <c r="S2301" s="57">
        <f t="shared" si="878"/>
        <v>0</v>
      </c>
      <c r="T2301" s="57">
        <f t="shared" si="879"/>
        <v>0</v>
      </c>
      <c r="U2301" s="57">
        <f t="shared" si="880"/>
        <v>0</v>
      </c>
      <c r="V2301" s="58">
        <f t="shared" si="881"/>
        <v>0</v>
      </c>
      <c r="W2301" s="58">
        <f t="shared" si="882"/>
        <v>0</v>
      </c>
      <c r="X2301" s="58">
        <f t="shared" si="883"/>
        <v>0</v>
      </c>
      <c r="Y2301" s="58">
        <f t="shared" si="884"/>
        <v>0</v>
      </c>
      <c r="Z2301">
        <f t="shared" si="868"/>
        <v>89592</v>
      </c>
    </row>
    <row r="2302" spans="1:26" x14ac:dyDescent="0.3">
      <c r="A2302" s="56" t="str">
        <f t="shared" si="870"/>
        <v>OUT TIME</v>
      </c>
      <c r="B2302" s="56" t="str">
        <f t="shared" si="862"/>
        <v>ultimo</v>
      </c>
      <c r="C2302" s="55">
        <f t="shared" si="886"/>
        <v>11</v>
      </c>
      <c r="D2302" t="str">
        <f t="shared" si="886"/>
        <v>Comarca Emberá Wounaán</v>
      </c>
      <c r="E2302" s="23">
        <f t="shared" si="871"/>
        <v>44161</v>
      </c>
      <c r="F2302" s="54">
        <f t="shared" si="872"/>
        <v>177</v>
      </c>
      <c r="G2302" cm="1">
        <f t="array" ref="G2302">+INDEX('Casos ACUM Prov'!$CK$3:$OM$16,'TODO PROVINCIA'!C2302+1,'TODO PROVINCIA'!F2302)</f>
        <v>0</v>
      </c>
      <c r="H2302">
        <f t="shared" si="864"/>
        <v>0</v>
      </c>
      <c r="I2302" cm="1">
        <f t="array" ref="I2302">+INDEX('Muertes-PROV'!$C$3:$GE$16,$C2302+1,$F2302)</f>
        <v>0</v>
      </c>
      <c r="J2302">
        <f t="shared" si="865"/>
        <v>0</v>
      </c>
      <c r="K2302" cm="1">
        <f t="array" ref="K2302">+INDEX('rECUPERA-prov'!$C$3:$LA$16,$C2302+1,$F2302)</f>
        <v>0</v>
      </c>
      <c r="L2302">
        <f t="shared" si="866"/>
        <v>0</v>
      </c>
      <c r="M2302">
        <f t="shared" si="873"/>
        <v>0</v>
      </c>
      <c r="N2302">
        <f t="shared" si="867"/>
        <v>0</v>
      </c>
      <c r="O2302" s="57">
        <f t="shared" si="874"/>
        <v>0</v>
      </c>
      <c r="P2302" s="57">
        <f t="shared" si="875"/>
        <v>0</v>
      </c>
      <c r="Q2302" s="57">
        <f t="shared" si="876"/>
        <v>0</v>
      </c>
      <c r="R2302" s="57">
        <f t="shared" si="877"/>
        <v>0</v>
      </c>
      <c r="S2302" s="57">
        <f t="shared" si="878"/>
        <v>0</v>
      </c>
      <c r="T2302" s="57">
        <f t="shared" si="879"/>
        <v>0</v>
      </c>
      <c r="U2302" s="57">
        <f t="shared" si="880"/>
        <v>0</v>
      </c>
      <c r="V2302" s="58">
        <f t="shared" si="881"/>
        <v>0</v>
      </c>
      <c r="W2302" s="58">
        <f t="shared" si="882"/>
        <v>0</v>
      </c>
      <c r="X2302" s="58">
        <f t="shared" si="883"/>
        <v>0</v>
      </c>
      <c r="Y2302" s="58">
        <f t="shared" si="884"/>
        <v>0</v>
      </c>
      <c r="Z2302">
        <f t="shared" si="868"/>
        <v>1249032</v>
      </c>
    </row>
    <row r="2303" spans="1:26" x14ac:dyDescent="0.3">
      <c r="A2303" s="56" t="str">
        <f t="shared" si="870"/>
        <v>OUT TIME</v>
      </c>
      <c r="B2303" s="56" t="str">
        <f t="shared" si="862"/>
        <v>ultimo</v>
      </c>
      <c r="C2303" s="55">
        <f t="shared" si="886"/>
        <v>12</v>
      </c>
      <c r="D2303" t="str">
        <f t="shared" si="886"/>
        <v>Comarca Ngäbe Buglé</v>
      </c>
      <c r="E2303" s="23">
        <f t="shared" si="871"/>
        <v>44161</v>
      </c>
      <c r="F2303" s="54">
        <f t="shared" si="872"/>
        <v>177</v>
      </c>
      <c r="G2303" cm="1">
        <f t="array" ref="G2303">+INDEX('Casos ACUM Prov'!$CK$3:$OM$16,'TODO PROVINCIA'!C2303+1,'TODO PROVINCIA'!F2303)</f>
        <v>0</v>
      </c>
      <c r="H2303">
        <f t="shared" si="864"/>
        <v>0</v>
      </c>
      <c r="I2303" cm="1">
        <f t="array" ref="I2303">+INDEX('Muertes-PROV'!$C$3:$GE$16,$C2303+1,$F2303)</f>
        <v>0</v>
      </c>
      <c r="J2303">
        <f t="shared" si="865"/>
        <v>0</v>
      </c>
      <c r="K2303" cm="1">
        <f t="array" ref="K2303">+INDEX('rECUPERA-prov'!$C$3:$LA$16,$C2303+1,$F2303)</f>
        <v>0</v>
      </c>
      <c r="L2303">
        <f t="shared" si="866"/>
        <v>0</v>
      </c>
      <c r="M2303">
        <f t="shared" si="873"/>
        <v>0</v>
      </c>
      <c r="N2303">
        <f t="shared" si="867"/>
        <v>0</v>
      </c>
      <c r="O2303" s="57">
        <f t="shared" si="874"/>
        <v>0</v>
      </c>
      <c r="P2303" s="57">
        <f t="shared" si="875"/>
        <v>0</v>
      </c>
      <c r="Q2303" s="57">
        <f t="shared" si="876"/>
        <v>0</v>
      </c>
      <c r="R2303" s="57">
        <f t="shared" si="877"/>
        <v>0</v>
      </c>
      <c r="S2303" s="57">
        <f t="shared" si="878"/>
        <v>0</v>
      </c>
      <c r="T2303" s="57">
        <f t="shared" si="879"/>
        <v>0</v>
      </c>
      <c r="U2303" s="57">
        <f t="shared" si="880"/>
        <v>0</v>
      </c>
      <c r="V2303" s="58">
        <f t="shared" si="881"/>
        <v>0</v>
      </c>
      <c r="W2303" s="58">
        <f t="shared" si="882"/>
        <v>0</v>
      </c>
      <c r="X2303" s="58">
        <f t="shared" si="883"/>
        <v>0</v>
      </c>
      <c r="Y2303" s="58">
        <f t="shared" si="884"/>
        <v>0</v>
      </c>
      <c r="Z2303">
        <f t="shared" si="868"/>
        <v>464038</v>
      </c>
    </row>
    <row r="2304" spans="1:26" x14ac:dyDescent="0.3">
      <c r="A2304" s="56" t="str">
        <f t="shared" si="870"/>
        <v>OUT TIME</v>
      </c>
      <c r="B2304" s="56" t="str">
        <f t="shared" si="862"/>
        <v>ultimo</v>
      </c>
      <c r="C2304" s="55">
        <f t="shared" si="886"/>
        <v>13</v>
      </c>
      <c r="D2304" t="str">
        <f t="shared" si="886"/>
        <v>Panamá Oeste</v>
      </c>
      <c r="E2304" s="23">
        <f t="shared" si="871"/>
        <v>44161</v>
      </c>
      <c r="F2304" s="54">
        <f t="shared" si="872"/>
        <v>177</v>
      </c>
      <c r="G2304" cm="1">
        <f t="array" ref="G2304">+INDEX('Casos ACUM Prov'!$CK$3:$OM$16,'TODO PROVINCIA'!C2304+1,'TODO PROVINCIA'!F2304)</f>
        <v>0</v>
      </c>
      <c r="H2304">
        <f t="shared" si="864"/>
        <v>0</v>
      </c>
      <c r="I2304" cm="1">
        <f t="array" ref="I2304">+INDEX('Muertes-PROV'!$C$3:$GE$16,$C2304+1,$F2304)</f>
        <v>0</v>
      </c>
      <c r="J2304">
        <f t="shared" si="865"/>
        <v>0</v>
      </c>
      <c r="K2304" cm="1">
        <f t="array" ref="K2304">+INDEX('rECUPERA-prov'!$C$3:$LA$16,$C2304+1,$F2304)</f>
        <v>0</v>
      </c>
      <c r="L2304">
        <f t="shared" si="866"/>
        <v>0</v>
      </c>
      <c r="M2304">
        <f t="shared" si="873"/>
        <v>0</v>
      </c>
      <c r="N2304">
        <f t="shared" si="867"/>
        <v>0</v>
      </c>
      <c r="O2304" s="57">
        <f t="shared" si="874"/>
        <v>0</v>
      </c>
      <c r="P2304" s="57">
        <f t="shared" si="875"/>
        <v>0</v>
      </c>
      <c r="Q2304" s="57">
        <f t="shared" si="876"/>
        <v>0</v>
      </c>
      <c r="R2304" s="57">
        <f t="shared" si="877"/>
        <v>0</v>
      </c>
      <c r="S2304" s="57">
        <f t="shared" si="878"/>
        <v>0</v>
      </c>
      <c r="T2304" s="57">
        <f t="shared" si="879"/>
        <v>0</v>
      </c>
      <c r="U2304" s="57">
        <f t="shared" si="880"/>
        <v>0</v>
      </c>
      <c r="V2304" s="58">
        <f t="shared" si="881"/>
        <v>0</v>
      </c>
      <c r="W2304" s="58">
        <f t="shared" si="882"/>
        <v>0</v>
      </c>
      <c r="X2304" s="58">
        <f t="shared" si="883"/>
        <v>0</v>
      </c>
      <c r="Y2304" s="58">
        <f t="shared" si="884"/>
        <v>0</v>
      </c>
      <c r="Z2304">
        <f t="shared" si="868"/>
        <v>226991</v>
      </c>
    </row>
    <row r="2305" spans="1:26" x14ac:dyDescent="0.3">
      <c r="A2305" s="56" t="str">
        <f t="shared" si="870"/>
        <v>OUT TIME</v>
      </c>
      <c r="B2305" s="56" t="str">
        <f t="shared" si="862"/>
        <v>ultimo</v>
      </c>
      <c r="C2305" s="55">
        <f t="shared" si="886"/>
        <v>1</v>
      </c>
      <c r="D2305" t="str">
        <f t="shared" si="886"/>
        <v>Bocas del Toro</v>
      </c>
      <c r="E2305" s="23">
        <f t="shared" si="871"/>
        <v>44162</v>
      </c>
      <c r="F2305" s="54">
        <f t="shared" si="872"/>
        <v>178</v>
      </c>
      <c r="G2305" cm="1">
        <f t="array" ref="G2305">+INDEX('Casos ACUM Prov'!$CK$3:$OM$16,'TODO PROVINCIA'!C2305+1,'TODO PROVINCIA'!F2305)</f>
        <v>0</v>
      </c>
      <c r="H2305">
        <f t="shared" si="864"/>
        <v>0</v>
      </c>
      <c r="I2305" cm="1">
        <f t="array" ref="I2305">+INDEX('Muertes-PROV'!$C$3:$GE$16,$C2305+1,$F2305)</f>
        <v>0</v>
      </c>
      <c r="J2305">
        <f t="shared" si="865"/>
        <v>0</v>
      </c>
      <c r="K2305" cm="1">
        <f t="array" ref="K2305">+INDEX('rECUPERA-prov'!$C$3:$LA$16,$C2305+1,$F2305)</f>
        <v>0</v>
      </c>
      <c r="L2305">
        <f t="shared" si="866"/>
        <v>0</v>
      </c>
      <c r="M2305">
        <f t="shared" si="873"/>
        <v>0</v>
      </c>
      <c r="N2305">
        <f t="shared" si="867"/>
        <v>0</v>
      </c>
      <c r="O2305" s="57">
        <f t="shared" si="874"/>
        <v>0</v>
      </c>
      <c r="P2305" s="57">
        <f t="shared" si="875"/>
        <v>0</v>
      </c>
      <c r="Q2305" s="57">
        <f t="shared" si="876"/>
        <v>0</v>
      </c>
      <c r="R2305" s="57">
        <f t="shared" si="877"/>
        <v>0</v>
      </c>
      <c r="S2305" s="57">
        <f t="shared" si="878"/>
        <v>0</v>
      </c>
      <c r="T2305" s="57">
        <f t="shared" si="879"/>
        <v>0</v>
      </c>
      <c r="U2305" s="57">
        <f t="shared" si="880"/>
        <v>0</v>
      </c>
      <c r="V2305" s="58">
        <f t="shared" si="881"/>
        <v>0</v>
      </c>
      <c r="W2305" s="58">
        <f t="shared" si="882"/>
        <v>0</v>
      </c>
      <c r="X2305" s="58">
        <f t="shared" si="883"/>
        <v>0</v>
      </c>
      <c r="Y2305" s="58">
        <f t="shared" si="884"/>
        <v>0</v>
      </c>
      <c r="Z2305">
        <f t="shared" si="868"/>
        <v>125461</v>
      </c>
    </row>
    <row r="2306" spans="1:26" x14ac:dyDescent="0.3">
      <c r="A2306" s="56" t="str">
        <f t="shared" si="870"/>
        <v>OUT TIME</v>
      </c>
      <c r="B2306" s="56" t="str">
        <f t="shared" si="862"/>
        <v>ultimo</v>
      </c>
      <c r="C2306" s="55">
        <f t="shared" si="886"/>
        <v>2</v>
      </c>
      <c r="D2306" t="str">
        <f t="shared" si="886"/>
        <v>Coclé</v>
      </c>
      <c r="E2306" s="23">
        <f t="shared" si="871"/>
        <v>44162</v>
      </c>
      <c r="F2306" s="54">
        <f t="shared" si="872"/>
        <v>178</v>
      </c>
      <c r="G2306" cm="1">
        <f t="array" ref="G2306">+INDEX('Casos ACUM Prov'!$CK$3:$OM$16,'TODO PROVINCIA'!C2306+1,'TODO PROVINCIA'!F2306)</f>
        <v>0</v>
      </c>
      <c r="H2306">
        <f t="shared" si="864"/>
        <v>0</v>
      </c>
      <c r="I2306" cm="1">
        <f t="array" ref="I2306">+INDEX('Muertes-PROV'!$C$3:$GE$16,$C2306+1,$F2306)</f>
        <v>0</v>
      </c>
      <c r="J2306">
        <f t="shared" si="865"/>
        <v>0</v>
      </c>
      <c r="K2306" cm="1">
        <f t="array" ref="K2306">+INDEX('rECUPERA-prov'!$C$3:$LA$16,$C2306+1,$F2306)</f>
        <v>0</v>
      </c>
      <c r="L2306">
        <f t="shared" si="866"/>
        <v>0</v>
      </c>
      <c r="M2306">
        <f t="shared" si="873"/>
        <v>0</v>
      </c>
      <c r="N2306">
        <f t="shared" si="867"/>
        <v>0</v>
      </c>
      <c r="O2306" s="57">
        <f t="shared" si="874"/>
        <v>0</v>
      </c>
      <c r="P2306" s="57">
        <f t="shared" si="875"/>
        <v>0</v>
      </c>
      <c r="Q2306" s="57">
        <f t="shared" si="876"/>
        <v>0</v>
      </c>
      <c r="R2306" s="57">
        <f t="shared" si="877"/>
        <v>0</v>
      </c>
      <c r="S2306" s="57">
        <f t="shared" si="878"/>
        <v>0</v>
      </c>
      <c r="T2306" s="57">
        <f t="shared" si="879"/>
        <v>0</v>
      </c>
      <c r="U2306" s="57">
        <f t="shared" si="880"/>
        <v>0</v>
      </c>
      <c r="V2306" s="58">
        <f t="shared" si="881"/>
        <v>0</v>
      </c>
      <c r="W2306" s="58">
        <f t="shared" si="882"/>
        <v>0</v>
      </c>
      <c r="X2306" s="58">
        <f t="shared" si="883"/>
        <v>0</v>
      </c>
      <c r="Y2306" s="58">
        <f t="shared" si="884"/>
        <v>0</v>
      </c>
      <c r="Z2306">
        <f t="shared" si="868"/>
        <v>416873</v>
      </c>
    </row>
    <row r="2307" spans="1:26" x14ac:dyDescent="0.3">
      <c r="A2307" s="56" t="str">
        <f t="shared" si="870"/>
        <v>OUT TIME</v>
      </c>
      <c r="B2307" s="56" t="str">
        <f t="shared" si="862"/>
        <v>ultimo</v>
      </c>
      <c r="C2307" s="55">
        <f t="shared" si="886"/>
        <v>3</v>
      </c>
      <c r="D2307" t="str">
        <f t="shared" si="886"/>
        <v>Colón</v>
      </c>
      <c r="E2307" s="23">
        <f t="shared" si="871"/>
        <v>44162</v>
      </c>
      <c r="F2307" s="54">
        <f t="shared" si="872"/>
        <v>178</v>
      </c>
      <c r="G2307" cm="1">
        <f t="array" ref="G2307">+INDEX('Casos ACUM Prov'!$CK$3:$OM$16,'TODO PROVINCIA'!C2307+1,'TODO PROVINCIA'!F2307)</f>
        <v>0</v>
      </c>
      <c r="H2307">
        <f t="shared" si="864"/>
        <v>0</v>
      </c>
      <c r="I2307" cm="1">
        <f t="array" ref="I2307">+INDEX('Muertes-PROV'!$C$3:$GE$16,$C2307+1,$F2307)</f>
        <v>0</v>
      </c>
      <c r="J2307">
        <f t="shared" si="865"/>
        <v>0</v>
      </c>
      <c r="K2307" cm="1">
        <f t="array" ref="K2307">+INDEX('rECUPERA-prov'!$C$3:$LA$16,$C2307+1,$F2307)</f>
        <v>0</v>
      </c>
      <c r="L2307">
        <f t="shared" si="866"/>
        <v>0</v>
      </c>
      <c r="M2307">
        <f t="shared" si="873"/>
        <v>0</v>
      </c>
      <c r="N2307">
        <f t="shared" si="867"/>
        <v>0</v>
      </c>
      <c r="O2307" s="57">
        <f t="shared" si="874"/>
        <v>0</v>
      </c>
      <c r="P2307" s="57">
        <f t="shared" si="875"/>
        <v>0</v>
      </c>
      <c r="Q2307" s="57">
        <f t="shared" si="876"/>
        <v>0</v>
      </c>
      <c r="R2307" s="57">
        <f t="shared" si="877"/>
        <v>0</v>
      </c>
      <c r="S2307" s="57">
        <f t="shared" si="878"/>
        <v>0</v>
      </c>
      <c r="T2307" s="57">
        <f t="shared" si="879"/>
        <v>0</v>
      </c>
      <c r="U2307" s="57">
        <f t="shared" si="880"/>
        <v>0</v>
      </c>
      <c r="V2307" s="58">
        <f t="shared" si="881"/>
        <v>0</v>
      </c>
      <c r="W2307" s="58">
        <f t="shared" si="882"/>
        <v>0</v>
      </c>
      <c r="X2307" s="58">
        <f t="shared" si="883"/>
        <v>0</v>
      </c>
      <c r="Y2307" s="58">
        <f t="shared" si="884"/>
        <v>0</v>
      </c>
      <c r="Z2307">
        <f t="shared" si="868"/>
        <v>233708</v>
      </c>
    </row>
    <row r="2308" spans="1:26" x14ac:dyDescent="0.3">
      <c r="A2308" s="56" t="str">
        <f t="shared" si="870"/>
        <v>OUT TIME</v>
      </c>
      <c r="B2308" s="56" t="str">
        <f t="shared" si="862"/>
        <v>ultimo</v>
      </c>
      <c r="C2308" s="55">
        <f t="shared" si="886"/>
        <v>4</v>
      </c>
      <c r="D2308" t="str">
        <f t="shared" si="886"/>
        <v>Chiriquí</v>
      </c>
      <c r="E2308" s="23">
        <f t="shared" si="871"/>
        <v>44162</v>
      </c>
      <c r="F2308" s="54">
        <f t="shared" si="872"/>
        <v>178</v>
      </c>
      <c r="G2308" cm="1">
        <f t="array" ref="G2308">+INDEX('Casos ACUM Prov'!$CK$3:$OM$16,'TODO PROVINCIA'!C2308+1,'TODO PROVINCIA'!F2308)</f>
        <v>0</v>
      </c>
      <c r="H2308">
        <f t="shared" si="864"/>
        <v>0</v>
      </c>
      <c r="I2308" cm="1">
        <f t="array" ref="I2308">+INDEX('Muertes-PROV'!$C$3:$GE$16,$C2308+1,$F2308)</f>
        <v>0</v>
      </c>
      <c r="J2308">
        <f t="shared" si="865"/>
        <v>0</v>
      </c>
      <c r="K2308" cm="1">
        <f t="array" ref="K2308">+INDEX('rECUPERA-prov'!$C$3:$LA$16,$C2308+1,$F2308)</f>
        <v>0</v>
      </c>
      <c r="L2308">
        <f t="shared" si="866"/>
        <v>0</v>
      </c>
      <c r="M2308">
        <f t="shared" si="873"/>
        <v>0</v>
      </c>
      <c r="N2308">
        <f t="shared" si="867"/>
        <v>0</v>
      </c>
      <c r="O2308" s="57">
        <f t="shared" si="874"/>
        <v>0</v>
      </c>
      <c r="P2308" s="57">
        <f t="shared" si="875"/>
        <v>0</v>
      </c>
      <c r="Q2308" s="57">
        <f t="shared" si="876"/>
        <v>0</v>
      </c>
      <c r="R2308" s="57">
        <f t="shared" si="877"/>
        <v>0</v>
      </c>
      <c r="S2308" s="57">
        <f t="shared" si="878"/>
        <v>0</v>
      </c>
      <c r="T2308" s="57">
        <f t="shared" si="879"/>
        <v>0</v>
      </c>
      <c r="U2308" s="57">
        <f t="shared" si="880"/>
        <v>0</v>
      </c>
      <c r="V2308" s="58">
        <f t="shared" si="881"/>
        <v>0</v>
      </c>
      <c r="W2308" s="58">
        <f t="shared" si="882"/>
        <v>0</v>
      </c>
      <c r="X2308" s="58">
        <f t="shared" si="883"/>
        <v>0</v>
      </c>
      <c r="Y2308" s="58">
        <f t="shared" si="884"/>
        <v>0</v>
      </c>
      <c r="Z2308">
        <f t="shared" si="868"/>
        <v>241928</v>
      </c>
    </row>
    <row r="2309" spans="1:26" x14ac:dyDescent="0.3">
      <c r="A2309" s="56" t="str">
        <f t="shared" si="870"/>
        <v>OUT TIME</v>
      </c>
      <c r="B2309" s="56" t="str">
        <f t="shared" ref="B2309:B2372" si="887">+IFERROR(IF(A2322="OUT TIME","ultimo","no"),"no")</f>
        <v>ultimo</v>
      </c>
      <c r="C2309" s="55">
        <f t="shared" si="886"/>
        <v>5</v>
      </c>
      <c r="D2309" t="str">
        <f t="shared" si="886"/>
        <v>Darién</v>
      </c>
      <c r="E2309" s="23">
        <f t="shared" si="871"/>
        <v>44162</v>
      </c>
      <c r="F2309" s="54">
        <f t="shared" si="872"/>
        <v>178</v>
      </c>
      <c r="G2309" cm="1">
        <f t="array" ref="G2309">+INDEX('Casos ACUM Prov'!$CK$3:$OM$16,'TODO PROVINCIA'!C2309+1,'TODO PROVINCIA'!F2309)</f>
        <v>0</v>
      </c>
      <c r="H2309">
        <f t="shared" si="864"/>
        <v>0</v>
      </c>
      <c r="I2309" cm="1">
        <f t="array" ref="I2309">+INDEX('Muertes-PROV'!$C$3:$GE$16,$C2309+1,$F2309)</f>
        <v>0</v>
      </c>
      <c r="J2309">
        <f t="shared" si="865"/>
        <v>0</v>
      </c>
      <c r="K2309" cm="1">
        <f t="array" ref="K2309">+INDEX('rECUPERA-prov'!$C$3:$LA$16,$C2309+1,$F2309)</f>
        <v>0</v>
      </c>
      <c r="L2309">
        <f t="shared" si="866"/>
        <v>0</v>
      </c>
      <c r="M2309">
        <f t="shared" si="873"/>
        <v>0</v>
      </c>
      <c r="N2309">
        <f t="shared" si="867"/>
        <v>0</v>
      </c>
      <c r="O2309" s="57">
        <f t="shared" si="874"/>
        <v>0</v>
      </c>
      <c r="P2309" s="57">
        <f t="shared" si="875"/>
        <v>0</v>
      </c>
      <c r="Q2309" s="57">
        <f t="shared" si="876"/>
        <v>0</v>
      </c>
      <c r="R2309" s="57">
        <f t="shared" si="877"/>
        <v>0</v>
      </c>
      <c r="S2309" s="57">
        <f t="shared" si="878"/>
        <v>0</v>
      </c>
      <c r="T2309" s="57">
        <f t="shared" si="879"/>
        <v>0</v>
      </c>
      <c r="U2309" s="57">
        <f t="shared" si="880"/>
        <v>0</v>
      </c>
      <c r="V2309" s="58">
        <f t="shared" si="881"/>
        <v>0</v>
      </c>
      <c r="W2309" s="58">
        <f t="shared" si="882"/>
        <v>0</v>
      </c>
      <c r="X2309" s="58">
        <f t="shared" si="883"/>
        <v>0</v>
      </c>
      <c r="Y2309" s="58">
        <f t="shared" si="884"/>
        <v>0</v>
      </c>
      <c r="Z2309">
        <f t="shared" si="868"/>
        <v>10001</v>
      </c>
    </row>
    <row r="2310" spans="1:26" x14ac:dyDescent="0.3">
      <c r="A2310" s="56" t="str">
        <f t="shared" si="870"/>
        <v>OUT TIME</v>
      </c>
      <c r="B2310" s="56" t="str">
        <f t="shared" si="887"/>
        <v>ultimo</v>
      </c>
      <c r="C2310" s="55">
        <f t="shared" si="886"/>
        <v>6</v>
      </c>
      <c r="D2310" t="str">
        <f t="shared" si="886"/>
        <v>Herrera</v>
      </c>
      <c r="E2310" s="23">
        <f t="shared" si="871"/>
        <v>44162</v>
      </c>
      <c r="F2310" s="54">
        <f t="shared" si="872"/>
        <v>178</v>
      </c>
      <c r="G2310" cm="1">
        <f t="array" ref="G2310">+INDEX('Casos ACUM Prov'!$CK$3:$OM$16,'TODO PROVINCIA'!C2310+1,'TODO PROVINCIA'!F2310)</f>
        <v>0</v>
      </c>
      <c r="H2310">
        <f t="shared" si="864"/>
        <v>0</v>
      </c>
      <c r="I2310" cm="1">
        <f t="array" ref="I2310">+INDEX('Muertes-PROV'!$C$3:$GE$16,$C2310+1,$F2310)</f>
        <v>0</v>
      </c>
      <c r="J2310">
        <f t="shared" si="865"/>
        <v>0</v>
      </c>
      <c r="K2310" cm="1">
        <f t="array" ref="K2310">+INDEX('rECUPERA-prov'!$C$3:$LA$16,$C2310+1,$F2310)</f>
        <v>0</v>
      </c>
      <c r="L2310">
        <f t="shared" si="866"/>
        <v>0</v>
      </c>
      <c r="M2310">
        <f t="shared" si="873"/>
        <v>0</v>
      </c>
      <c r="N2310">
        <f t="shared" si="867"/>
        <v>0</v>
      </c>
      <c r="O2310" s="57">
        <f t="shared" si="874"/>
        <v>0</v>
      </c>
      <c r="P2310" s="57">
        <f t="shared" si="875"/>
        <v>0</v>
      </c>
      <c r="Q2310" s="57">
        <f t="shared" si="876"/>
        <v>0</v>
      </c>
      <c r="R2310" s="57">
        <f t="shared" si="877"/>
        <v>0</v>
      </c>
      <c r="S2310" s="57">
        <f t="shared" si="878"/>
        <v>0</v>
      </c>
      <c r="T2310" s="57">
        <f t="shared" si="879"/>
        <v>0</v>
      </c>
      <c r="U2310" s="57">
        <f t="shared" si="880"/>
        <v>0</v>
      </c>
      <c r="V2310" s="58">
        <f t="shared" si="881"/>
        <v>0</v>
      </c>
      <c r="W2310" s="58">
        <f t="shared" si="882"/>
        <v>0</v>
      </c>
      <c r="X2310" s="58">
        <f t="shared" si="883"/>
        <v>0</v>
      </c>
      <c r="Y2310" s="58">
        <f t="shared" si="884"/>
        <v>0</v>
      </c>
      <c r="Z2310">
        <f t="shared" si="868"/>
        <v>33109</v>
      </c>
    </row>
    <row r="2311" spans="1:26" x14ac:dyDescent="0.3">
      <c r="A2311" s="56" t="str">
        <f t="shared" si="870"/>
        <v>OUT TIME</v>
      </c>
      <c r="B2311" s="56" t="str">
        <f t="shared" si="887"/>
        <v>ultimo</v>
      </c>
      <c r="C2311" s="55">
        <f t="shared" si="886"/>
        <v>7</v>
      </c>
      <c r="D2311" t="str">
        <f t="shared" si="886"/>
        <v>Los Santos</v>
      </c>
      <c r="E2311" s="23">
        <f t="shared" si="871"/>
        <v>44162</v>
      </c>
      <c r="F2311" s="54">
        <f t="shared" si="872"/>
        <v>178</v>
      </c>
      <c r="G2311" cm="1">
        <f t="array" ref="G2311">+INDEX('Casos ACUM Prov'!$CK$3:$OM$16,'TODO PROVINCIA'!C2311+1,'TODO PROVINCIA'!F2311)</f>
        <v>0</v>
      </c>
      <c r="H2311">
        <f t="shared" si="864"/>
        <v>0</v>
      </c>
      <c r="I2311" cm="1">
        <f t="array" ref="I2311">+INDEX('Muertes-PROV'!$C$3:$GE$16,$C2311+1,$F2311)</f>
        <v>0</v>
      </c>
      <c r="J2311">
        <f t="shared" si="865"/>
        <v>0</v>
      </c>
      <c r="K2311" cm="1">
        <f t="array" ref="K2311">+INDEX('rECUPERA-prov'!$C$3:$LA$16,$C2311+1,$F2311)</f>
        <v>0</v>
      </c>
      <c r="L2311">
        <f t="shared" si="866"/>
        <v>0</v>
      </c>
      <c r="M2311">
        <f t="shared" si="873"/>
        <v>0</v>
      </c>
      <c r="N2311">
        <f t="shared" si="867"/>
        <v>0</v>
      </c>
      <c r="O2311" s="57">
        <f t="shared" si="874"/>
        <v>0</v>
      </c>
      <c r="P2311" s="57">
        <f t="shared" si="875"/>
        <v>0</v>
      </c>
      <c r="Q2311" s="57">
        <f t="shared" si="876"/>
        <v>0</v>
      </c>
      <c r="R2311" s="57">
        <f t="shared" si="877"/>
        <v>0</v>
      </c>
      <c r="S2311" s="57">
        <f t="shared" si="878"/>
        <v>0</v>
      </c>
      <c r="T2311" s="57">
        <f t="shared" si="879"/>
        <v>0</v>
      </c>
      <c r="U2311" s="57">
        <f t="shared" si="880"/>
        <v>0</v>
      </c>
      <c r="V2311" s="58">
        <f t="shared" si="881"/>
        <v>0</v>
      </c>
      <c r="W2311" s="58">
        <f t="shared" si="882"/>
        <v>0</v>
      </c>
      <c r="X2311" s="58">
        <f t="shared" si="883"/>
        <v>0</v>
      </c>
      <c r="Y2311" s="58">
        <f t="shared" si="884"/>
        <v>0</v>
      </c>
      <c r="Z2311">
        <f t="shared" si="868"/>
        <v>156747</v>
      </c>
    </row>
    <row r="2312" spans="1:26" x14ac:dyDescent="0.3">
      <c r="A2312" s="56" t="str">
        <f t="shared" si="870"/>
        <v>OUT TIME</v>
      </c>
      <c r="B2312" s="56" t="str">
        <f t="shared" si="887"/>
        <v>ultimo</v>
      </c>
      <c r="C2312" s="55">
        <f t="shared" si="886"/>
        <v>8</v>
      </c>
      <c r="D2312" t="str">
        <f t="shared" si="886"/>
        <v>Panamá</v>
      </c>
      <c r="E2312" s="23">
        <f t="shared" si="871"/>
        <v>44162</v>
      </c>
      <c r="F2312" s="54">
        <f t="shared" si="872"/>
        <v>178</v>
      </c>
      <c r="G2312" cm="1">
        <f t="array" ref="G2312">+INDEX('Casos ACUM Prov'!$CK$3:$OM$16,'TODO PROVINCIA'!C2312+1,'TODO PROVINCIA'!F2312)</f>
        <v>0</v>
      </c>
      <c r="H2312">
        <f t="shared" si="864"/>
        <v>0</v>
      </c>
      <c r="I2312" cm="1">
        <f t="array" ref="I2312">+INDEX('Muertes-PROV'!$C$3:$GE$16,$C2312+1,$F2312)</f>
        <v>0</v>
      </c>
      <c r="J2312">
        <f t="shared" si="865"/>
        <v>0</v>
      </c>
      <c r="K2312" cm="1">
        <f t="array" ref="K2312">+INDEX('rECUPERA-prov'!$C$3:$LA$16,$C2312+1,$F2312)</f>
        <v>0</v>
      </c>
      <c r="L2312">
        <f t="shared" si="866"/>
        <v>0</v>
      </c>
      <c r="M2312">
        <f t="shared" si="873"/>
        <v>0</v>
      </c>
      <c r="N2312">
        <f t="shared" si="867"/>
        <v>0</v>
      </c>
      <c r="O2312" s="57">
        <f t="shared" si="874"/>
        <v>0</v>
      </c>
      <c r="P2312" s="57">
        <f t="shared" si="875"/>
        <v>0</v>
      </c>
      <c r="Q2312" s="57">
        <f t="shared" si="876"/>
        <v>0</v>
      </c>
      <c r="R2312" s="57">
        <f t="shared" si="877"/>
        <v>0</v>
      </c>
      <c r="S2312" s="57">
        <f t="shared" si="878"/>
        <v>0</v>
      </c>
      <c r="T2312" s="57">
        <f t="shared" si="879"/>
        <v>0</v>
      </c>
      <c r="U2312" s="57">
        <f t="shared" si="880"/>
        <v>0</v>
      </c>
      <c r="V2312" s="58">
        <f t="shared" si="881"/>
        <v>0</v>
      </c>
      <c r="W2312" s="58">
        <f t="shared" si="882"/>
        <v>0</v>
      </c>
      <c r="X2312" s="58">
        <f t="shared" si="883"/>
        <v>0</v>
      </c>
      <c r="Y2312" s="58">
        <f t="shared" si="884"/>
        <v>0</v>
      </c>
      <c r="Z2312">
        <f t="shared" si="868"/>
        <v>109955</v>
      </c>
    </row>
    <row r="2313" spans="1:26" x14ac:dyDescent="0.3">
      <c r="A2313" s="56" t="str">
        <f t="shared" si="870"/>
        <v>OUT TIME</v>
      </c>
      <c r="B2313" s="56" t="str">
        <f t="shared" si="887"/>
        <v>ultimo</v>
      </c>
      <c r="C2313" s="55">
        <f t="shared" si="886"/>
        <v>9</v>
      </c>
      <c r="D2313" t="str">
        <f t="shared" si="886"/>
        <v>Veraguas</v>
      </c>
      <c r="E2313" s="23">
        <f t="shared" si="871"/>
        <v>44162</v>
      </c>
      <c r="F2313" s="54">
        <f t="shared" si="872"/>
        <v>178</v>
      </c>
      <c r="G2313" cm="1">
        <f t="array" ref="G2313">+INDEX('Casos ACUM Prov'!$CK$3:$OM$16,'TODO PROVINCIA'!C2313+1,'TODO PROVINCIA'!F2313)</f>
        <v>0</v>
      </c>
      <c r="H2313">
        <f t="shared" si="864"/>
        <v>0</v>
      </c>
      <c r="I2313" cm="1">
        <f t="array" ref="I2313">+INDEX('Muertes-PROV'!$C$3:$GE$16,$C2313+1,$F2313)</f>
        <v>0</v>
      </c>
      <c r="J2313">
        <f t="shared" si="865"/>
        <v>0</v>
      </c>
      <c r="K2313" cm="1">
        <f t="array" ref="K2313">+INDEX('rECUPERA-prov'!$C$3:$LA$16,$C2313+1,$F2313)</f>
        <v>0</v>
      </c>
      <c r="L2313">
        <f t="shared" si="866"/>
        <v>0</v>
      </c>
      <c r="M2313">
        <f t="shared" si="873"/>
        <v>0</v>
      </c>
      <c r="N2313">
        <f t="shared" si="867"/>
        <v>0</v>
      </c>
      <c r="O2313" s="57">
        <f t="shared" si="874"/>
        <v>0</v>
      </c>
      <c r="P2313" s="57">
        <f t="shared" si="875"/>
        <v>0</v>
      </c>
      <c r="Q2313" s="57">
        <f t="shared" si="876"/>
        <v>0</v>
      </c>
      <c r="R2313" s="57">
        <f t="shared" si="877"/>
        <v>0</v>
      </c>
      <c r="S2313" s="57">
        <f t="shared" si="878"/>
        <v>0</v>
      </c>
      <c r="T2313" s="57">
        <f t="shared" si="879"/>
        <v>0</v>
      </c>
      <c r="U2313" s="57">
        <f t="shared" si="880"/>
        <v>0</v>
      </c>
      <c r="V2313" s="58">
        <f t="shared" si="881"/>
        <v>0</v>
      </c>
      <c r="W2313" s="58">
        <f t="shared" si="882"/>
        <v>0</v>
      </c>
      <c r="X2313" s="58">
        <f t="shared" si="883"/>
        <v>0</v>
      </c>
      <c r="Y2313" s="58">
        <f t="shared" si="884"/>
        <v>0</v>
      </c>
      <c r="Z2313">
        <f t="shared" si="868"/>
        <v>109955</v>
      </c>
    </row>
    <row r="2314" spans="1:26" x14ac:dyDescent="0.3">
      <c r="A2314" s="56" t="str">
        <f t="shared" si="870"/>
        <v>OUT TIME</v>
      </c>
      <c r="B2314" s="56" t="str">
        <f t="shared" si="887"/>
        <v>ultimo</v>
      </c>
      <c r="C2314" s="55">
        <f t="shared" si="886"/>
        <v>10</v>
      </c>
      <c r="D2314" t="str">
        <f t="shared" si="886"/>
        <v>Comarca Kuna Yala</v>
      </c>
      <c r="E2314" s="23">
        <f t="shared" si="871"/>
        <v>44162</v>
      </c>
      <c r="F2314" s="54">
        <f t="shared" si="872"/>
        <v>178</v>
      </c>
      <c r="G2314" cm="1">
        <f t="array" ref="G2314">+INDEX('Casos ACUM Prov'!$CK$3:$OM$16,'TODO PROVINCIA'!C2314+1,'TODO PROVINCIA'!F2314)</f>
        <v>0</v>
      </c>
      <c r="H2314">
        <f t="shared" si="864"/>
        <v>0</v>
      </c>
      <c r="I2314" cm="1">
        <f t="array" ref="I2314">+INDEX('Muertes-PROV'!$C$3:$GE$16,$C2314+1,$F2314)</f>
        <v>0</v>
      </c>
      <c r="J2314">
        <f t="shared" si="865"/>
        <v>0</v>
      </c>
      <c r="K2314" cm="1">
        <f t="array" ref="K2314">+INDEX('rECUPERA-prov'!$C$3:$LA$16,$C2314+1,$F2314)</f>
        <v>0</v>
      </c>
      <c r="L2314">
        <f t="shared" si="866"/>
        <v>0</v>
      </c>
      <c r="M2314">
        <f t="shared" si="873"/>
        <v>0</v>
      </c>
      <c r="N2314">
        <f t="shared" si="867"/>
        <v>0</v>
      </c>
      <c r="O2314" s="57">
        <f t="shared" si="874"/>
        <v>0</v>
      </c>
      <c r="P2314" s="57">
        <f t="shared" si="875"/>
        <v>0</v>
      </c>
      <c r="Q2314" s="57">
        <f t="shared" si="876"/>
        <v>0</v>
      </c>
      <c r="R2314" s="57">
        <f t="shared" si="877"/>
        <v>0</v>
      </c>
      <c r="S2314" s="57">
        <f t="shared" si="878"/>
        <v>0</v>
      </c>
      <c r="T2314" s="57">
        <f t="shared" si="879"/>
        <v>0</v>
      </c>
      <c r="U2314" s="57">
        <f t="shared" si="880"/>
        <v>0</v>
      </c>
      <c r="V2314" s="58">
        <f t="shared" si="881"/>
        <v>0</v>
      </c>
      <c r="W2314" s="58">
        <f t="shared" si="882"/>
        <v>0</v>
      </c>
      <c r="X2314" s="58">
        <f t="shared" si="883"/>
        <v>0</v>
      </c>
      <c r="Y2314" s="58">
        <f t="shared" si="884"/>
        <v>0</v>
      </c>
      <c r="Z2314">
        <f t="shared" si="868"/>
        <v>89592</v>
      </c>
    </row>
    <row r="2315" spans="1:26" x14ac:dyDescent="0.3">
      <c r="A2315" s="56" t="str">
        <f t="shared" si="870"/>
        <v>OUT TIME</v>
      </c>
      <c r="B2315" s="56" t="str">
        <f t="shared" si="887"/>
        <v>ultimo</v>
      </c>
      <c r="C2315" s="55">
        <f t="shared" si="886"/>
        <v>11</v>
      </c>
      <c r="D2315" t="str">
        <f t="shared" si="886"/>
        <v>Comarca Emberá Wounaán</v>
      </c>
      <c r="E2315" s="23">
        <f t="shared" si="871"/>
        <v>44162</v>
      </c>
      <c r="F2315" s="54">
        <f t="shared" si="872"/>
        <v>178</v>
      </c>
      <c r="G2315" cm="1">
        <f t="array" ref="G2315">+INDEX('Casos ACUM Prov'!$CK$3:$OM$16,'TODO PROVINCIA'!C2315+1,'TODO PROVINCIA'!F2315)</f>
        <v>0</v>
      </c>
      <c r="H2315">
        <f t="shared" si="864"/>
        <v>0</v>
      </c>
      <c r="I2315" cm="1">
        <f t="array" ref="I2315">+INDEX('Muertes-PROV'!$C$3:$GE$16,$C2315+1,$F2315)</f>
        <v>0</v>
      </c>
      <c r="J2315">
        <f t="shared" si="865"/>
        <v>0</v>
      </c>
      <c r="K2315" cm="1">
        <f t="array" ref="K2315">+INDEX('rECUPERA-prov'!$C$3:$LA$16,$C2315+1,$F2315)</f>
        <v>0</v>
      </c>
      <c r="L2315">
        <f t="shared" si="866"/>
        <v>0</v>
      </c>
      <c r="M2315">
        <f t="shared" si="873"/>
        <v>0</v>
      </c>
      <c r="N2315">
        <f t="shared" si="867"/>
        <v>0</v>
      </c>
      <c r="O2315" s="57">
        <f t="shared" si="874"/>
        <v>0</v>
      </c>
      <c r="P2315" s="57">
        <f t="shared" si="875"/>
        <v>0</v>
      </c>
      <c r="Q2315" s="57">
        <f t="shared" si="876"/>
        <v>0</v>
      </c>
      <c r="R2315" s="57">
        <f t="shared" si="877"/>
        <v>0</v>
      </c>
      <c r="S2315" s="57">
        <f t="shared" si="878"/>
        <v>0</v>
      </c>
      <c r="T2315" s="57">
        <f t="shared" si="879"/>
        <v>0</v>
      </c>
      <c r="U2315" s="57">
        <f t="shared" si="880"/>
        <v>0</v>
      </c>
      <c r="V2315" s="58">
        <f t="shared" si="881"/>
        <v>0</v>
      </c>
      <c r="W2315" s="58">
        <f t="shared" si="882"/>
        <v>0</v>
      </c>
      <c r="X2315" s="58">
        <f t="shared" si="883"/>
        <v>0</v>
      </c>
      <c r="Y2315" s="58">
        <f t="shared" si="884"/>
        <v>0</v>
      </c>
      <c r="Z2315">
        <f t="shared" si="868"/>
        <v>1249032</v>
      </c>
    </row>
    <row r="2316" spans="1:26" x14ac:dyDescent="0.3">
      <c r="A2316" s="56" t="str">
        <f t="shared" si="870"/>
        <v>OUT TIME</v>
      </c>
      <c r="B2316" s="56" t="str">
        <f t="shared" si="887"/>
        <v>ultimo</v>
      </c>
      <c r="C2316" s="55">
        <f t="shared" ref="C2316:D2331" si="888">+C2303</f>
        <v>12</v>
      </c>
      <c r="D2316" t="str">
        <f t="shared" si="888"/>
        <v>Comarca Ngäbe Buglé</v>
      </c>
      <c r="E2316" s="23">
        <f t="shared" si="871"/>
        <v>44162</v>
      </c>
      <c r="F2316" s="54">
        <f t="shared" si="872"/>
        <v>178</v>
      </c>
      <c r="G2316" cm="1">
        <f t="array" ref="G2316">+INDEX('Casos ACUM Prov'!$CK$3:$OM$16,'TODO PROVINCIA'!C2316+1,'TODO PROVINCIA'!F2316)</f>
        <v>0</v>
      </c>
      <c r="H2316">
        <f t="shared" si="864"/>
        <v>0</v>
      </c>
      <c r="I2316" cm="1">
        <f t="array" ref="I2316">+INDEX('Muertes-PROV'!$C$3:$GE$16,$C2316+1,$F2316)</f>
        <v>0</v>
      </c>
      <c r="J2316">
        <f t="shared" si="865"/>
        <v>0</v>
      </c>
      <c r="K2316" cm="1">
        <f t="array" ref="K2316">+INDEX('rECUPERA-prov'!$C$3:$LA$16,$C2316+1,$F2316)</f>
        <v>0</v>
      </c>
      <c r="L2316">
        <f t="shared" si="866"/>
        <v>0</v>
      </c>
      <c r="M2316">
        <f t="shared" si="873"/>
        <v>0</v>
      </c>
      <c r="N2316">
        <f t="shared" si="867"/>
        <v>0</v>
      </c>
      <c r="O2316" s="57">
        <f t="shared" si="874"/>
        <v>0</v>
      </c>
      <c r="P2316" s="57">
        <f t="shared" si="875"/>
        <v>0</v>
      </c>
      <c r="Q2316" s="57">
        <f t="shared" si="876"/>
        <v>0</v>
      </c>
      <c r="R2316" s="57">
        <f t="shared" si="877"/>
        <v>0</v>
      </c>
      <c r="S2316" s="57">
        <f t="shared" si="878"/>
        <v>0</v>
      </c>
      <c r="T2316" s="57">
        <f t="shared" si="879"/>
        <v>0</v>
      </c>
      <c r="U2316" s="57">
        <f t="shared" si="880"/>
        <v>0</v>
      </c>
      <c r="V2316" s="58">
        <f t="shared" si="881"/>
        <v>0</v>
      </c>
      <c r="W2316" s="58">
        <f t="shared" si="882"/>
        <v>0</v>
      </c>
      <c r="X2316" s="58">
        <f t="shared" si="883"/>
        <v>0</v>
      </c>
      <c r="Y2316" s="58">
        <f t="shared" si="884"/>
        <v>0</v>
      </c>
      <c r="Z2316">
        <f t="shared" si="868"/>
        <v>464038</v>
      </c>
    </row>
    <row r="2317" spans="1:26" x14ac:dyDescent="0.3">
      <c r="A2317" s="56" t="str">
        <f t="shared" si="870"/>
        <v>OUT TIME</v>
      </c>
      <c r="B2317" s="56" t="str">
        <f t="shared" si="887"/>
        <v>ultimo</v>
      </c>
      <c r="C2317" s="55">
        <f t="shared" si="888"/>
        <v>13</v>
      </c>
      <c r="D2317" t="str">
        <f t="shared" si="888"/>
        <v>Panamá Oeste</v>
      </c>
      <c r="E2317" s="23">
        <f t="shared" si="871"/>
        <v>44162</v>
      </c>
      <c r="F2317" s="54">
        <f t="shared" si="872"/>
        <v>178</v>
      </c>
      <c r="G2317" cm="1">
        <f t="array" ref="G2317">+INDEX('Casos ACUM Prov'!$CK$3:$OM$16,'TODO PROVINCIA'!C2317+1,'TODO PROVINCIA'!F2317)</f>
        <v>0</v>
      </c>
      <c r="H2317">
        <f t="shared" si="864"/>
        <v>0</v>
      </c>
      <c r="I2317" cm="1">
        <f t="array" ref="I2317">+INDEX('Muertes-PROV'!$C$3:$GE$16,$C2317+1,$F2317)</f>
        <v>0</v>
      </c>
      <c r="J2317">
        <f t="shared" si="865"/>
        <v>0</v>
      </c>
      <c r="K2317" cm="1">
        <f t="array" ref="K2317">+INDEX('rECUPERA-prov'!$C$3:$LA$16,$C2317+1,$F2317)</f>
        <v>0</v>
      </c>
      <c r="L2317">
        <f t="shared" si="866"/>
        <v>0</v>
      </c>
      <c r="M2317">
        <f t="shared" si="873"/>
        <v>0</v>
      </c>
      <c r="N2317">
        <f t="shared" si="867"/>
        <v>0</v>
      </c>
      <c r="O2317" s="57">
        <f t="shared" si="874"/>
        <v>0</v>
      </c>
      <c r="P2317" s="57">
        <f t="shared" si="875"/>
        <v>0</v>
      </c>
      <c r="Q2317" s="57">
        <f t="shared" si="876"/>
        <v>0</v>
      </c>
      <c r="R2317" s="57">
        <f t="shared" si="877"/>
        <v>0</v>
      </c>
      <c r="S2317" s="57">
        <f t="shared" si="878"/>
        <v>0</v>
      </c>
      <c r="T2317" s="57">
        <f t="shared" si="879"/>
        <v>0</v>
      </c>
      <c r="U2317" s="57">
        <f t="shared" si="880"/>
        <v>0</v>
      </c>
      <c r="V2317" s="58">
        <f t="shared" si="881"/>
        <v>0</v>
      </c>
      <c r="W2317" s="58">
        <f t="shared" si="882"/>
        <v>0</v>
      </c>
      <c r="X2317" s="58">
        <f t="shared" si="883"/>
        <v>0</v>
      </c>
      <c r="Y2317" s="58">
        <f t="shared" si="884"/>
        <v>0</v>
      </c>
      <c r="Z2317">
        <f t="shared" si="868"/>
        <v>226991</v>
      </c>
    </row>
    <row r="2318" spans="1:26" x14ac:dyDescent="0.3">
      <c r="A2318" s="56" t="str">
        <f t="shared" si="870"/>
        <v>OUT TIME</v>
      </c>
      <c r="B2318" s="56" t="str">
        <f t="shared" si="887"/>
        <v>ultimo</v>
      </c>
      <c r="C2318" s="55">
        <f t="shared" si="888"/>
        <v>1</v>
      </c>
      <c r="D2318" t="str">
        <f t="shared" si="888"/>
        <v>Bocas del Toro</v>
      </c>
      <c r="E2318" s="23">
        <f t="shared" si="871"/>
        <v>44163</v>
      </c>
      <c r="F2318" s="54">
        <f t="shared" si="872"/>
        <v>179</v>
      </c>
      <c r="G2318" cm="1">
        <f t="array" ref="G2318">+INDEX('Casos ACUM Prov'!$CK$3:$OM$16,'TODO PROVINCIA'!C2318+1,'TODO PROVINCIA'!F2318)</f>
        <v>0</v>
      </c>
      <c r="H2318">
        <f t="shared" si="864"/>
        <v>0</v>
      </c>
      <c r="I2318" cm="1">
        <f t="array" ref="I2318">+INDEX('Muertes-PROV'!$C$3:$GE$16,$C2318+1,$F2318)</f>
        <v>0</v>
      </c>
      <c r="J2318">
        <f t="shared" si="865"/>
        <v>0</v>
      </c>
      <c r="K2318" cm="1">
        <f t="array" ref="K2318">+INDEX('rECUPERA-prov'!$C$3:$LA$16,$C2318+1,$F2318)</f>
        <v>0</v>
      </c>
      <c r="L2318">
        <f t="shared" si="866"/>
        <v>0</v>
      </c>
      <c r="M2318">
        <f t="shared" si="873"/>
        <v>0</v>
      </c>
      <c r="N2318">
        <f t="shared" si="867"/>
        <v>0</v>
      </c>
      <c r="O2318" s="57">
        <f t="shared" si="874"/>
        <v>0</v>
      </c>
      <c r="P2318" s="57">
        <f t="shared" si="875"/>
        <v>0</v>
      </c>
      <c r="Q2318" s="57">
        <f t="shared" si="876"/>
        <v>0</v>
      </c>
      <c r="R2318" s="57">
        <f t="shared" si="877"/>
        <v>0</v>
      </c>
      <c r="S2318" s="57">
        <f t="shared" si="878"/>
        <v>0</v>
      </c>
      <c r="T2318" s="57">
        <f t="shared" si="879"/>
        <v>0</v>
      </c>
      <c r="U2318" s="57">
        <f t="shared" si="880"/>
        <v>0</v>
      </c>
      <c r="V2318" s="58">
        <f t="shared" si="881"/>
        <v>0</v>
      </c>
      <c r="W2318" s="58">
        <f t="shared" si="882"/>
        <v>0</v>
      </c>
      <c r="X2318" s="58">
        <f t="shared" si="883"/>
        <v>0</v>
      </c>
      <c r="Y2318" s="58">
        <f t="shared" si="884"/>
        <v>0</v>
      </c>
      <c r="Z2318">
        <f t="shared" si="868"/>
        <v>125461</v>
      </c>
    </row>
    <row r="2319" spans="1:26" x14ac:dyDescent="0.3">
      <c r="A2319" s="56" t="str">
        <f t="shared" si="870"/>
        <v>OUT TIME</v>
      </c>
      <c r="B2319" s="56" t="str">
        <f t="shared" si="887"/>
        <v>ultimo</v>
      </c>
      <c r="C2319" s="55">
        <f t="shared" si="888"/>
        <v>2</v>
      </c>
      <c r="D2319" t="str">
        <f t="shared" si="888"/>
        <v>Coclé</v>
      </c>
      <c r="E2319" s="23">
        <f t="shared" si="871"/>
        <v>44163</v>
      </c>
      <c r="F2319" s="54">
        <f t="shared" si="872"/>
        <v>179</v>
      </c>
      <c r="G2319" cm="1">
        <f t="array" ref="G2319">+INDEX('Casos ACUM Prov'!$CK$3:$OM$16,'TODO PROVINCIA'!C2319+1,'TODO PROVINCIA'!F2319)</f>
        <v>0</v>
      </c>
      <c r="H2319">
        <f t="shared" si="864"/>
        <v>0</v>
      </c>
      <c r="I2319" cm="1">
        <f t="array" ref="I2319">+INDEX('Muertes-PROV'!$C$3:$GE$16,$C2319+1,$F2319)</f>
        <v>0</v>
      </c>
      <c r="J2319">
        <f t="shared" si="865"/>
        <v>0</v>
      </c>
      <c r="K2319" cm="1">
        <f t="array" ref="K2319">+INDEX('rECUPERA-prov'!$C$3:$LA$16,$C2319+1,$F2319)</f>
        <v>0</v>
      </c>
      <c r="L2319">
        <f t="shared" si="866"/>
        <v>0</v>
      </c>
      <c r="M2319">
        <f t="shared" si="873"/>
        <v>0</v>
      </c>
      <c r="N2319">
        <f t="shared" si="867"/>
        <v>0</v>
      </c>
      <c r="O2319" s="57">
        <f t="shared" si="874"/>
        <v>0</v>
      </c>
      <c r="P2319" s="57">
        <f t="shared" si="875"/>
        <v>0</v>
      </c>
      <c r="Q2319" s="57">
        <f t="shared" si="876"/>
        <v>0</v>
      </c>
      <c r="R2319" s="57">
        <f t="shared" si="877"/>
        <v>0</v>
      </c>
      <c r="S2319" s="57">
        <f t="shared" si="878"/>
        <v>0</v>
      </c>
      <c r="T2319" s="57">
        <f t="shared" si="879"/>
        <v>0</v>
      </c>
      <c r="U2319" s="57">
        <f t="shared" si="880"/>
        <v>0</v>
      </c>
      <c r="V2319" s="58">
        <f t="shared" si="881"/>
        <v>0</v>
      </c>
      <c r="W2319" s="58">
        <f t="shared" si="882"/>
        <v>0</v>
      </c>
      <c r="X2319" s="58">
        <f t="shared" si="883"/>
        <v>0</v>
      </c>
      <c r="Y2319" s="58">
        <f t="shared" si="884"/>
        <v>0</v>
      </c>
      <c r="Z2319">
        <f t="shared" si="868"/>
        <v>416873</v>
      </c>
    </row>
    <row r="2320" spans="1:26" x14ac:dyDescent="0.3">
      <c r="A2320" s="56" t="str">
        <f t="shared" si="870"/>
        <v>OUT TIME</v>
      </c>
      <c r="B2320" s="56" t="str">
        <f t="shared" si="887"/>
        <v>ultimo</v>
      </c>
      <c r="C2320" s="55">
        <f t="shared" si="888"/>
        <v>3</v>
      </c>
      <c r="D2320" t="str">
        <f t="shared" si="888"/>
        <v>Colón</v>
      </c>
      <c r="E2320" s="23">
        <f t="shared" si="871"/>
        <v>44163</v>
      </c>
      <c r="F2320" s="54">
        <f t="shared" si="872"/>
        <v>179</v>
      </c>
      <c r="G2320" cm="1">
        <f t="array" ref="G2320">+INDEX('Casos ACUM Prov'!$CK$3:$OM$16,'TODO PROVINCIA'!C2320+1,'TODO PROVINCIA'!F2320)</f>
        <v>0</v>
      </c>
      <c r="H2320">
        <f t="shared" si="864"/>
        <v>0</v>
      </c>
      <c r="I2320" cm="1">
        <f t="array" ref="I2320">+INDEX('Muertes-PROV'!$C$3:$GE$16,$C2320+1,$F2320)</f>
        <v>0</v>
      </c>
      <c r="J2320">
        <f t="shared" si="865"/>
        <v>0</v>
      </c>
      <c r="K2320" cm="1">
        <f t="array" ref="K2320">+INDEX('rECUPERA-prov'!$C$3:$LA$16,$C2320+1,$F2320)</f>
        <v>0</v>
      </c>
      <c r="L2320">
        <f t="shared" si="866"/>
        <v>0</v>
      </c>
      <c r="M2320">
        <f t="shared" si="873"/>
        <v>0</v>
      </c>
      <c r="N2320">
        <f t="shared" si="867"/>
        <v>0</v>
      </c>
      <c r="O2320" s="57">
        <f t="shared" si="874"/>
        <v>0</v>
      </c>
      <c r="P2320" s="57">
        <f t="shared" si="875"/>
        <v>0</v>
      </c>
      <c r="Q2320" s="57">
        <f t="shared" si="876"/>
        <v>0</v>
      </c>
      <c r="R2320" s="57">
        <f t="shared" si="877"/>
        <v>0</v>
      </c>
      <c r="S2320" s="57">
        <f t="shared" si="878"/>
        <v>0</v>
      </c>
      <c r="T2320" s="57">
        <f t="shared" si="879"/>
        <v>0</v>
      </c>
      <c r="U2320" s="57">
        <f t="shared" si="880"/>
        <v>0</v>
      </c>
      <c r="V2320" s="58">
        <f t="shared" si="881"/>
        <v>0</v>
      </c>
      <c r="W2320" s="58">
        <f t="shared" si="882"/>
        <v>0</v>
      </c>
      <c r="X2320" s="58">
        <f t="shared" si="883"/>
        <v>0</v>
      </c>
      <c r="Y2320" s="58">
        <f t="shared" si="884"/>
        <v>0</v>
      </c>
      <c r="Z2320">
        <f t="shared" si="868"/>
        <v>233708</v>
      </c>
    </row>
    <row r="2321" spans="1:26" x14ac:dyDescent="0.3">
      <c r="A2321" s="56" t="str">
        <f t="shared" si="870"/>
        <v>OUT TIME</v>
      </c>
      <c r="B2321" s="56" t="str">
        <f t="shared" si="887"/>
        <v>ultimo</v>
      </c>
      <c r="C2321" s="55">
        <f t="shared" si="888"/>
        <v>4</v>
      </c>
      <c r="D2321" t="str">
        <f t="shared" si="888"/>
        <v>Chiriquí</v>
      </c>
      <c r="E2321" s="23">
        <f t="shared" si="871"/>
        <v>44163</v>
      </c>
      <c r="F2321" s="54">
        <f t="shared" si="872"/>
        <v>179</v>
      </c>
      <c r="G2321" cm="1">
        <f t="array" ref="G2321">+INDEX('Casos ACUM Prov'!$CK$3:$OM$16,'TODO PROVINCIA'!C2321+1,'TODO PROVINCIA'!F2321)</f>
        <v>0</v>
      </c>
      <c r="H2321">
        <f t="shared" ref="H2321:H2384" si="889">+G2321-G2308</f>
        <v>0</v>
      </c>
      <c r="I2321" cm="1">
        <f t="array" ref="I2321">+INDEX('Muertes-PROV'!$C$3:$GE$16,$C2321+1,$F2321)</f>
        <v>0</v>
      </c>
      <c r="J2321">
        <f t="shared" ref="J2321:J2384" si="890">+I2321-I2308</f>
        <v>0</v>
      </c>
      <c r="K2321" cm="1">
        <f t="array" ref="K2321">+INDEX('rECUPERA-prov'!$C$3:$LA$16,$C2321+1,$F2321)</f>
        <v>0</v>
      </c>
      <c r="L2321">
        <f t="shared" ref="L2321:L2384" si="891">+K2321-K2308</f>
        <v>0</v>
      </c>
      <c r="M2321">
        <f t="shared" si="873"/>
        <v>0</v>
      </c>
      <c r="N2321">
        <f t="shared" ref="N2321:N2384" si="892">+M2321-M2308</f>
        <v>0</v>
      </c>
      <c r="O2321" s="57">
        <f t="shared" si="874"/>
        <v>0</v>
      </c>
      <c r="P2321" s="57">
        <f t="shared" si="875"/>
        <v>0</v>
      </c>
      <c r="Q2321" s="57">
        <f t="shared" si="876"/>
        <v>0</v>
      </c>
      <c r="R2321" s="57">
        <f t="shared" si="877"/>
        <v>0</v>
      </c>
      <c r="S2321" s="57">
        <f t="shared" si="878"/>
        <v>0</v>
      </c>
      <c r="T2321" s="57">
        <f t="shared" si="879"/>
        <v>0</v>
      </c>
      <c r="U2321" s="57">
        <f t="shared" si="880"/>
        <v>0</v>
      </c>
      <c r="V2321" s="58">
        <f t="shared" si="881"/>
        <v>0</v>
      </c>
      <c r="W2321" s="58">
        <f t="shared" si="882"/>
        <v>0</v>
      </c>
      <c r="X2321" s="58">
        <f t="shared" si="883"/>
        <v>0</v>
      </c>
      <c r="Y2321" s="58">
        <f t="shared" si="884"/>
        <v>0</v>
      </c>
      <c r="Z2321">
        <f t="shared" ref="Z2321:Z2384" si="893">+Z2308</f>
        <v>241928</v>
      </c>
    </row>
    <row r="2322" spans="1:26" x14ac:dyDescent="0.3">
      <c r="A2322" s="56" t="str">
        <f t="shared" si="870"/>
        <v>OUT TIME</v>
      </c>
      <c r="B2322" s="56" t="str">
        <f t="shared" si="887"/>
        <v>ultimo</v>
      </c>
      <c r="C2322" s="55">
        <f t="shared" si="888"/>
        <v>5</v>
      </c>
      <c r="D2322" t="str">
        <f t="shared" si="888"/>
        <v>Darién</v>
      </c>
      <c r="E2322" s="23">
        <f t="shared" si="871"/>
        <v>44163</v>
      </c>
      <c r="F2322" s="54">
        <f t="shared" si="872"/>
        <v>179</v>
      </c>
      <c r="G2322" cm="1">
        <f t="array" ref="G2322">+INDEX('Casos ACUM Prov'!$CK$3:$OM$16,'TODO PROVINCIA'!C2322+1,'TODO PROVINCIA'!F2322)</f>
        <v>0</v>
      </c>
      <c r="H2322">
        <f t="shared" si="889"/>
        <v>0</v>
      </c>
      <c r="I2322" cm="1">
        <f t="array" ref="I2322">+INDEX('Muertes-PROV'!$C$3:$GE$16,$C2322+1,$F2322)</f>
        <v>0</v>
      </c>
      <c r="J2322">
        <f t="shared" si="890"/>
        <v>0</v>
      </c>
      <c r="K2322" cm="1">
        <f t="array" ref="K2322">+INDEX('rECUPERA-prov'!$C$3:$LA$16,$C2322+1,$F2322)</f>
        <v>0</v>
      </c>
      <c r="L2322">
        <f t="shared" si="891"/>
        <v>0</v>
      </c>
      <c r="M2322">
        <f t="shared" si="873"/>
        <v>0</v>
      </c>
      <c r="N2322">
        <f t="shared" si="892"/>
        <v>0</v>
      </c>
      <c r="O2322" s="57">
        <f t="shared" si="874"/>
        <v>0</v>
      </c>
      <c r="P2322" s="57">
        <f t="shared" si="875"/>
        <v>0</v>
      </c>
      <c r="Q2322" s="57">
        <f t="shared" si="876"/>
        <v>0</v>
      </c>
      <c r="R2322" s="57">
        <f t="shared" si="877"/>
        <v>0</v>
      </c>
      <c r="S2322" s="57">
        <f t="shared" si="878"/>
        <v>0</v>
      </c>
      <c r="T2322" s="57">
        <f t="shared" si="879"/>
        <v>0</v>
      </c>
      <c r="U2322" s="57">
        <f t="shared" si="880"/>
        <v>0</v>
      </c>
      <c r="V2322" s="58">
        <f t="shared" si="881"/>
        <v>0</v>
      </c>
      <c r="W2322" s="58">
        <f t="shared" si="882"/>
        <v>0</v>
      </c>
      <c r="X2322" s="58">
        <f t="shared" si="883"/>
        <v>0</v>
      </c>
      <c r="Y2322" s="58">
        <f t="shared" si="884"/>
        <v>0</v>
      </c>
      <c r="Z2322">
        <f t="shared" si="893"/>
        <v>10001</v>
      </c>
    </row>
    <row r="2323" spans="1:26" x14ac:dyDescent="0.3">
      <c r="A2323" s="56" t="str">
        <f t="shared" si="870"/>
        <v>OUT TIME</v>
      </c>
      <c r="B2323" s="56" t="str">
        <f t="shared" si="887"/>
        <v>ultimo</v>
      </c>
      <c r="C2323" s="55">
        <f t="shared" si="888"/>
        <v>6</v>
      </c>
      <c r="D2323" t="str">
        <f t="shared" si="888"/>
        <v>Herrera</v>
      </c>
      <c r="E2323" s="23">
        <f t="shared" si="871"/>
        <v>44163</v>
      </c>
      <c r="F2323" s="54">
        <f t="shared" si="872"/>
        <v>179</v>
      </c>
      <c r="G2323" cm="1">
        <f t="array" ref="G2323">+INDEX('Casos ACUM Prov'!$CK$3:$OM$16,'TODO PROVINCIA'!C2323+1,'TODO PROVINCIA'!F2323)</f>
        <v>0</v>
      </c>
      <c r="H2323">
        <f t="shared" si="889"/>
        <v>0</v>
      </c>
      <c r="I2323" cm="1">
        <f t="array" ref="I2323">+INDEX('Muertes-PROV'!$C$3:$GE$16,$C2323+1,$F2323)</f>
        <v>0</v>
      </c>
      <c r="J2323">
        <f t="shared" si="890"/>
        <v>0</v>
      </c>
      <c r="K2323" cm="1">
        <f t="array" ref="K2323">+INDEX('rECUPERA-prov'!$C$3:$LA$16,$C2323+1,$F2323)</f>
        <v>0</v>
      </c>
      <c r="L2323">
        <f t="shared" si="891"/>
        <v>0</v>
      </c>
      <c r="M2323">
        <f t="shared" si="873"/>
        <v>0</v>
      </c>
      <c r="N2323">
        <f t="shared" si="892"/>
        <v>0</v>
      </c>
      <c r="O2323" s="57">
        <f t="shared" si="874"/>
        <v>0</v>
      </c>
      <c r="P2323" s="57">
        <f t="shared" si="875"/>
        <v>0</v>
      </c>
      <c r="Q2323" s="57">
        <f t="shared" si="876"/>
        <v>0</v>
      </c>
      <c r="R2323" s="57">
        <f t="shared" si="877"/>
        <v>0</v>
      </c>
      <c r="S2323" s="57">
        <f t="shared" si="878"/>
        <v>0</v>
      </c>
      <c r="T2323" s="57">
        <f t="shared" si="879"/>
        <v>0</v>
      </c>
      <c r="U2323" s="57">
        <f t="shared" si="880"/>
        <v>0</v>
      </c>
      <c r="V2323" s="58">
        <f t="shared" si="881"/>
        <v>0</v>
      </c>
      <c r="W2323" s="58">
        <f t="shared" si="882"/>
        <v>0</v>
      </c>
      <c r="X2323" s="58">
        <f t="shared" si="883"/>
        <v>0</v>
      </c>
      <c r="Y2323" s="58">
        <f t="shared" si="884"/>
        <v>0</v>
      </c>
      <c r="Z2323">
        <f t="shared" si="893"/>
        <v>33109</v>
      </c>
    </row>
    <row r="2324" spans="1:26" x14ac:dyDescent="0.3">
      <c r="A2324" s="56" t="str">
        <f t="shared" si="870"/>
        <v>OUT TIME</v>
      </c>
      <c r="B2324" s="56" t="str">
        <f t="shared" si="887"/>
        <v>ultimo</v>
      </c>
      <c r="C2324" s="55">
        <f t="shared" si="888"/>
        <v>7</v>
      </c>
      <c r="D2324" t="str">
        <f t="shared" si="888"/>
        <v>Los Santos</v>
      </c>
      <c r="E2324" s="23">
        <f t="shared" si="871"/>
        <v>44163</v>
      </c>
      <c r="F2324" s="54">
        <f t="shared" si="872"/>
        <v>179</v>
      </c>
      <c r="G2324" cm="1">
        <f t="array" ref="G2324">+INDEX('Casos ACUM Prov'!$CK$3:$OM$16,'TODO PROVINCIA'!C2324+1,'TODO PROVINCIA'!F2324)</f>
        <v>0</v>
      </c>
      <c r="H2324">
        <f t="shared" si="889"/>
        <v>0</v>
      </c>
      <c r="I2324" cm="1">
        <f t="array" ref="I2324">+INDEX('Muertes-PROV'!$C$3:$GE$16,$C2324+1,$F2324)</f>
        <v>0</v>
      </c>
      <c r="J2324">
        <f t="shared" si="890"/>
        <v>0</v>
      </c>
      <c r="K2324" cm="1">
        <f t="array" ref="K2324">+INDEX('rECUPERA-prov'!$C$3:$LA$16,$C2324+1,$F2324)</f>
        <v>0</v>
      </c>
      <c r="L2324">
        <f t="shared" si="891"/>
        <v>0</v>
      </c>
      <c r="M2324">
        <f t="shared" si="873"/>
        <v>0</v>
      </c>
      <c r="N2324">
        <f t="shared" si="892"/>
        <v>0</v>
      </c>
      <c r="O2324" s="57">
        <f t="shared" si="874"/>
        <v>0</v>
      </c>
      <c r="P2324" s="57">
        <f t="shared" si="875"/>
        <v>0</v>
      </c>
      <c r="Q2324" s="57">
        <f t="shared" si="876"/>
        <v>0</v>
      </c>
      <c r="R2324" s="57">
        <f t="shared" si="877"/>
        <v>0</v>
      </c>
      <c r="S2324" s="57">
        <f t="shared" si="878"/>
        <v>0</v>
      </c>
      <c r="T2324" s="57">
        <f t="shared" si="879"/>
        <v>0</v>
      </c>
      <c r="U2324" s="57">
        <f t="shared" si="880"/>
        <v>0</v>
      </c>
      <c r="V2324" s="58">
        <f t="shared" si="881"/>
        <v>0</v>
      </c>
      <c r="W2324" s="58">
        <f t="shared" si="882"/>
        <v>0</v>
      </c>
      <c r="X2324" s="58">
        <f t="shared" si="883"/>
        <v>0</v>
      </c>
      <c r="Y2324" s="58">
        <f t="shared" si="884"/>
        <v>0</v>
      </c>
      <c r="Z2324">
        <f t="shared" si="893"/>
        <v>156747</v>
      </c>
    </row>
    <row r="2325" spans="1:26" x14ac:dyDescent="0.3">
      <c r="A2325" s="56" t="str">
        <f t="shared" si="870"/>
        <v>OUT TIME</v>
      </c>
      <c r="B2325" s="56" t="str">
        <f t="shared" si="887"/>
        <v>ultimo</v>
      </c>
      <c r="C2325" s="55">
        <f t="shared" si="888"/>
        <v>8</v>
      </c>
      <c r="D2325" t="str">
        <f t="shared" si="888"/>
        <v>Panamá</v>
      </c>
      <c r="E2325" s="23">
        <f t="shared" si="871"/>
        <v>44163</v>
      </c>
      <c r="F2325" s="54">
        <f t="shared" si="872"/>
        <v>179</v>
      </c>
      <c r="G2325" cm="1">
        <f t="array" ref="G2325">+INDEX('Casos ACUM Prov'!$CK$3:$OM$16,'TODO PROVINCIA'!C2325+1,'TODO PROVINCIA'!F2325)</f>
        <v>0</v>
      </c>
      <c r="H2325">
        <f t="shared" si="889"/>
        <v>0</v>
      </c>
      <c r="I2325" cm="1">
        <f t="array" ref="I2325">+INDEX('Muertes-PROV'!$C$3:$GE$16,$C2325+1,$F2325)</f>
        <v>0</v>
      </c>
      <c r="J2325">
        <f t="shared" si="890"/>
        <v>0</v>
      </c>
      <c r="K2325" cm="1">
        <f t="array" ref="K2325">+INDEX('rECUPERA-prov'!$C$3:$LA$16,$C2325+1,$F2325)</f>
        <v>0</v>
      </c>
      <c r="L2325">
        <f t="shared" si="891"/>
        <v>0</v>
      </c>
      <c r="M2325">
        <f t="shared" si="873"/>
        <v>0</v>
      </c>
      <c r="N2325">
        <f t="shared" si="892"/>
        <v>0</v>
      </c>
      <c r="O2325" s="57">
        <f t="shared" si="874"/>
        <v>0</v>
      </c>
      <c r="P2325" s="57">
        <f t="shared" si="875"/>
        <v>0</v>
      </c>
      <c r="Q2325" s="57">
        <f t="shared" si="876"/>
        <v>0</v>
      </c>
      <c r="R2325" s="57">
        <f t="shared" si="877"/>
        <v>0</v>
      </c>
      <c r="S2325" s="57">
        <f t="shared" si="878"/>
        <v>0</v>
      </c>
      <c r="T2325" s="57">
        <f t="shared" si="879"/>
        <v>0</v>
      </c>
      <c r="U2325" s="57">
        <f t="shared" si="880"/>
        <v>0</v>
      </c>
      <c r="V2325" s="58">
        <f t="shared" si="881"/>
        <v>0</v>
      </c>
      <c r="W2325" s="58">
        <f t="shared" si="882"/>
        <v>0</v>
      </c>
      <c r="X2325" s="58">
        <f t="shared" si="883"/>
        <v>0</v>
      </c>
      <c r="Y2325" s="58">
        <f t="shared" si="884"/>
        <v>0</v>
      </c>
      <c r="Z2325">
        <f t="shared" si="893"/>
        <v>109955</v>
      </c>
    </row>
    <row r="2326" spans="1:26" x14ac:dyDescent="0.3">
      <c r="A2326" s="56" t="str">
        <f t="shared" si="870"/>
        <v>OUT TIME</v>
      </c>
      <c r="B2326" s="56" t="str">
        <f t="shared" si="887"/>
        <v>ultimo</v>
      </c>
      <c r="C2326" s="55">
        <f t="shared" si="888"/>
        <v>9</v>
      </c>
      <c r="D2326" t="str">
        <f t="shared" si="888"/>
        <v>Veraguas</v>
      </c>
      <c r="E2326" s="23">
        <f t="shared" si="871"/>
        <v>44163</v>
      </c>
      <c r="F2326" s="54">
        <f t="shared" si="872"/>
        <v>179</v>
      </c>
      <c r="G2326" cm="1">
        <f t="array" ref="G2326">+INDEX('Casos ACUM Prov'!$CK$3:$OM$16,'TODO PROVINCIA'!C2326+1,'TODO PROVINCIA'!F2326)</f>
        <v>0</v>
      </c>
      <c r="H2326">
        <f t="shared" si="889"/>
        <v>0</v>
      </c>
      <c r="I2326" cm="1">
        <f t="array" ref="I2326">+INDEX('Muertes-PROV'!$C$3:$GE$16,$C2326+1,$F2326)</f>
        <v>0</v>
      </c>
      <c r="J2326">
        <f t="shared" si="890"/>
        <v>0</v>
      </c>
      <c r="K2326" cm="1">
        <f t="array" ref="K2326">+INDEX('rECUPERA-prov'!$C$3:$LA$16,$C2326+1,$F2326)</f>
        <v>0</v>
      </c>
      <c r="L2326">
        <f t="shared" si="891"/>
        <v>0</v>
      </c>
      <c r="M2326">
        <f t="shared" si="873"/>
        <v>0</v>
      </c>
      <c r="N2326">
        <f t="shared" si="892"/>
        <v>0</v>
      </c>
      <c r="O2326" s="57">
        <f t="shared" si="874"/>
        <v>0</v>
      </c>
      <c r="P2326" s="57">
        <f t="shared" si="875"/>
        <v>0</v>
      </c>
      <c r="Q2326" s="57">
        <f t="shared" si="876"/>
        <v>0</v>
      </c>
      <c r="R2326" s="57">
        <f t="shared" si="877"/>
        <v>0</v>
      </c>
      <c r="S2326" s="57">
        <f t="shared" si="878"/>
        <v>0</v>
      </c>
      <c r="T2326" s="57">
        <f t="shared" si="879"/>
        <v>0</v>
      </c>
      <c r="U2326" s="57">
        <f t="shared" si="880"/>
        <v>0</v>
      </c>
      <c r="V2326" s="58">
        <f t="shared" si="881"/>
        <v>0</v>
      </c>
      <c r="W2326" s="58">
        <f t="shared" si="882"/>
        <v>0</v>
      </c>
      <c r="X2326" s="58">
        <f t="shared" si="883"/>
        <v>0</v>
      </c>
      <c r="Y2326" s="58">
        <f t="shared" si="884"/>
        <v>0</v>
      </c>
      <c r="Z2326">
        <f t="shared" si="893"/>
        <v>109955</v>
      </c>
    </row>
    <row r="2327" spans="1:26" x14ac:dyDescent="0.3">
      <c r="A2327" s="56" t="str">
        <f t="shared" si="870"/>
        <v>OUT TIME</v>
      </c>
      <c r="B2327" s="56" t="str">
        <f t="shared" si="887"/>
        <v>ultimo</v>
      </c>
      <c r="C2327" s="55">
        <f t="shared" si="888"/>
        <v>10</v>
      </c>
      <c r="D2327" t="str">
        <f t="shared" si="888"/>
        <v>Comarca Kuna Yala</v>
      </c>
      <c r="E2327" s="23">
        <f t="shared" si="871"/>
        <v>44163</v>
      </c>
      <c r="F2327" s="54">
        <f t="shared" si="872"/>
        <v>179</v>
      </c>
      <c r="G2327" cm="1">
        <f t="array" ref="G2327">+INDEX('Casos ACUM Prov'!$CK$3:$OM$16,'TODO PROVINCIA'!C2327+1,'TODO PROVINCIA'!F2327)</f>
        <v>0</v>
      </c>
      <c r="H2327">
        <f t="shared" si="889"/>
        <v>0</v>
      </c>
      <c r="I2327" cm="1">
        <f t="array" ref="I2327">+INDEX('Muertes-PROV'!$C$3:$GE$16,$C2327+1,$F2327)</f>
        <v>0</v>
      </c>
      <c r="J2327">
        <f t="shared" si="890"/>
        <v>0</v>
      </c>
      <c r="K2327" cm="1">
        <f t="array" ref="K2327">+INDEX('rECUPERA-prov'!$C$3:$LA$16,$C2327+1,$F2327)</f>
        <v>0</v>
      </c>
      <c r="L2327">
        <f t="shared" si="891"/>
        <v>0</v>
      </c>
      <c r="M2327">
        <f t="shared" si="873"/>
        <v>0</v>
      </c>
      <c r="N2327">
        <f t="shared" si="892"/>
        <v>0</v>
      </c>
      <c r="O2327" s="57">
        <f t="shared" si="874"/>
        <v>0</v>
      </c>
      <c r="P2327" s="57">
        <f t="shared" si="875"/>
        <v>0</v>
      </c>
      <c r="Q2327" s="57">
        <f t="shared" si="876"/>
        <v>0</v>
      </c>
      <c r="R2327" s="57">
        <f t="shared" si="877"/>
        <v>0</v>
      </c>
      <c r="S2327" s="57">
        <f t="shared" si="878"/>
        <v>0</v>
      </c>
      <c r="T2327" s="57">
        <f t="shared" si="879"/>
        <v>0</v>
      </c>
      <c r="U2327" s="57">
        <f t="shared" si="880"/>
        <v>0</v>
      </c>
      <c r="V2327" s="58">
        <f t="shared" si="881"/>
        <v>0</v>
      </c>
      <c r="W2327" s="58">
        <f t="shared" si="882"/>
        <v>0</v>
      </c>
      <c r="X2327" s="58">
        <f t="shared" si="883"/>
        <v>0</v>
      </c>
      <c r="Y2327" s="58">
        <f t="shared" si="884"/>
        <v>0</v>
      </c>
      <c r="Z2327">
        <f t="shared" si="893"/>
        <v>89592</v>
      </c>
    </row>
    <row r="2328" spans="1:26" x14ac:dyDescent="0.3">
      <c r="A2328" s="56" t="str">
        <f t="shared" si="870"/>
        <v>OUT TIME</v>
      </c>
      <c r="B2328" s="56" t="str">
        <f t="shared" si="887"/>
        <v>ultimo</v>
      </c>
      <c r="C2328" s="55">
        <f t="shared" si="888"/>
        <v>11</v>
      </c>
      <c r="D2328" t="str">
        <f t="shared" si="888"/>
        <v>Comarca Emberá Wounaán</v>
      </c>
      <c r="E2328" s="23">
        <f t="shared" si="871"/>
        <v>44163</v>
      </c>
      <c r="F2328" s="54">
        <f t="shared" si="872"/>
        <v>179</v>
      </c>
      <c r="G2328" cm="1">
        <f t="array" ref="G2328">+INDEX('Casos ACUM Prov'!$CK$3:$OM$16,'TODO PROVINCIA'!C2328+1,'TODO PROVINCIA'!F2328)</f>
        <v>0</v>
      </c>
      <c r="H2328">
        <f t="shared" si="889"/>
        <v>0</v>
      </c>
      <c r="I2328" cm="1">
        <f t="array" ref="I2328">+INDEX('Muertes-PROV'!$C$3:$GE$16,$C2328+1,$F2328)</f>
        <v>0</v>
      </c>
      <c r="J2328">
        <f t="shared" si="890"/>
        <v>0</v>
      </c>
      <c r="K2328" cm="1">
        <f t="array" ref="K2328">+INDEX('rECUPERA-prov'!$C$3:$LA$16,$C2328+1,$F2328)</f>
        <v>0</v>
      </c>
      <c r="L2328">
        <f t="shared" si="891"/>
        <v>0</v>
      </c>
      <c r="M2328">
        <f t="shared" si="873"/>
        <v>0</v>
      </c>
      <c r="N2328">
        <f t="shared" si="892"/>
        <v>0</v>
      </c>
      <c r="O2328" s="57">
        <f t="shared" si="874"/>
        <v>0</v>
      </c>
      <c r="P2328" s="57">
        <f t="shared" si="875"/>
        <v>0</v>
      </c>
      <c r="Q2328" s="57">
        <f t="shared" si="876"/>
        <v>0</v>
      </c>
      <c r="R2328" s="57">
        <f t="shared" si="877"/>
        <v>0</v>
      </c>
      <c r="S2328" s="57">
        <f t="shared" si="878"/>
        <v>0</v>
      </c>
      <c r="T2328" s="57">
        <f t="shared" si="879"/>
        <v>0</v>
      </c>
      <c r="U2328" s="57">
        <f t="shared" si="880"/>
        <v>0</v>
      </c>
      <c r="V2328" s="58">
        <f t="shared" si="881"/>
        <v>0</v>
      </c>
      <c r="W2328" s="58">
        <f t="shared" si="882"/>
        <v>0</v>
      </c>
      <c r="X2328" s="58">
        <f t="shared" si="883"/>
        <v>0</v>
      </c>
      <c r="Y2328" s="58">
        <f t="shared" si="884"/>
        <v>0</v>
      </c>
      <c r="Z2328">
        <f t="shared" si="893"/>
        <v>1249032</v>
      </c>
    </row>
    <row r="2329" spans="1:26" x14ac:dyDescent="0.3">
      <c r="A2329" s="56" t="str">
        <f t="shared" si="870"/>
        <v>OUT TIME</v>
      </c>
      <c r="B2329" s="56" t="str">
        <f t="shared" si="887"/>
        <v>ultimo</v>
      </c>
      <c r="C2329" s="55">
        <f t="shared" si="888"/>
        <v>12</v>
      </c>
      <c r="D2329" t="str">
        <f t="shared" si="888"/>
        <v>Comarca Ngäbe Buglé</v>
      </c>
      <c r="E2329" s="23">
        <f t="shared" si="871"/>
        <v>44163</v>
      </c>
      <c r="F2329" s="54">
        <f t="shared" si="872"/>
        <v>179</v>
      </c>
      <c r="G2329" cm="1">
        <f t="array" ref="G2329">+INDEX('Casos ACUM Prov'!$CK$3:$OM$16,'TODO PROVINCIA'!C2329+1,'TODO PROVINCIA'!F2329)</f>
        <v>0</v>
      </c>
      <c r="H2329">
        <f t="shared" si="889"/>
        <v>0</v>
      </c>
      <c r="I2329" cm="1">
        <f t="array" ref="I2329">+INDEX('Muertes-PROV'!$C$3:$GE$16,$C2329+1,$F2329)</f>
        <v>0</v>
      </c>
      <c r="J2329">
        <f t="shared" si="890"/>
        <v>0</v>
      </c>
      <c r="K2329" cm="1">
        <f t="array" ref="K2329">+INDEX('rECUPERA-prov'!$C$3:$LA$16,$C2329+1,$F2329)</f>
        <v>0</v>
      </c>
      <c r="L2329">
        <f t="shared" si="891"/>
        <v>0</v>
      </c>
      <c r="M2329">
        <f t="shared" si="873"/>
        <v>0</v>
      </c>
      <c r="N2329">
        <f t="shared" si="892"/>
        <v>0</v>
      </c>
      <c r="O2329" s="57">
        <f t="shared" si="874"/>
        <v>0</v>
      </c>
      <c r="P2329" s="57">
        <f t="shared" si="875"/>
        <v>0</v>
      </c>
      <c r="Q2329" s="57">
        <f t="shared" si="876"/>
        <v>0</v>
      </c>
      <c r="R2329" s="57">
        <f t="shared" si="877"/>
        <v>0</v>
      </c>
      <c r="S2329" s="57">
        <f t="shared" si="878"/>
        <v>0</v>
      </c>
      <c r="T2329" s="57">
        <f t="shared" si="879"/>
        <v>0</v>
      </c>
      <c r="U2329" s="57">
        <f t="shared" si="880"/>
        <v>0</v>
      </c>
      <c r="V2329" s="58">
        <f t="shared" si="881"/>
        <v>0</v>
      </c>
      <c r="W2329" s="58">
        <f t="shared" si="882"/>
        <v>0</v>
      </c>
      <c r="X2329" s="58">
        <f t="shared" si="883"/>
        <v>0</v>
      </c>
      <c r="Y2329" s="58">
        <f t="shared" si="884"/>
        <v>0</v>
      </c>
      <c r="Z2329">
        <f t="shared" si="893"/>
        <v>464038</v>
      </c>
    </row>
    <row r="2330" spans="1:26" x14ac:dyDescent="0.3">
      <c r="A2330" s="56" t="str">
        <f t="shared" si="870"/>
        <v>OUT TIME</v>
      </c>
      <c r="B2330" s="56" t="str">
        <f t="shared" si="887"/>
        <v>ultimo</v>
      </c>
      <c r="C2330" s="55">
        <f t="shared" si="888"/>
        <v>13</v>
      </c>
      <c r="D2330" t="str">
        <f t="shared" si="888"/>
        <v>Panamá Oeste</v>
      </c>
      <c r="E2330" s="23">
        <f t="shared" si="871"/>
        <v>44163</v>
      </c>
      <c r="F2330" s="54">
        <f t="shared" si="872"/>
        <v>179</v>
      </c>
      <c r="G2330" cm="1">
        <f t="array" ref="G2330">+INDEX('Casos ACUM Prov'!$CK$3:$OM$16,'TODO PROVINCIA'!C2330+1,'TODO PROVINCIA'!F2330)</f>
        <v>0</v>
      </c>
      <c r="H2330">
        <f t="shared" si="889"/>
        <v>0</v>
      </c>
      <c r="I2330" cm="1">
        <f t="array" ref="I2330">+INDEX('Muertes-PROV'!$C$3:$GE$16,$C2330+1,$F2330)</f>
        <v>0</v>
      </c>
      <c r="J2330">
        <f t="shared" si="890"/>
        <v>0</v>
      </c>
      <c r="K2330" cm="1">
        <f t="array" ref="K2330">+INDEX('rECUPERA-prov'!$C$3:$LA$16,$C2330+1,$F2330)</f>
        <v>0</v>
      </c>
      <c r="L2330">
        <f t="shared" si="891"/>
        <v>0</v>
      </c>
      <c r="M2330">
        <f t="shared" si="873"/>
        <v>0</v>
      </c>
      <c r="N2330">
        <f t="shared" si="892"/>
        <v>0</v>
      </c>
      <c r="O2330" s="57">
        <f t="shared" si="874"/>
        <v>0</v>
      </c>
      <c r="P2330" s="57">
        <f t="shared" si="875"/>
        <v>0</v>
      </c>
      <c r="Q2330" s="57">
        <f t="shared" si="876"/>
        <v>0</v>
      </c>
      <c r="R2330" s="57">
        <f t="shared" si="877"/>
        <v>0</v>
      </c>
      <c r="S2330" s="57">
        <f t="shared" si="878"/>
        <v>0</v>
      </c>
      <c r="T2330" s="57">
        <f t="shared" si="879"/>
        <v>0</v>
      </c>
      <c r="U2330" s="57">
        <f t="shared" si="880"/>
        <v>0</v>
      </c>
      <c r="V2330" s="58">
        <f t="shared" si="881"/>
        <v>0</v>
      </c>
      <c r="W2330" s="58">
        <f t="shared" si="882"/>
        <v>0</v>
      </c>
      <c r="X2330" s="58">
        <f t="shared" si="883"/>
        <v>0</v>
      </c>
      <c r="Y2330" s="58">
        <f t="shared" si="884"/>
        <v>0</v>
      </c>
      <c r="Z2330">
        <f t="shared" si="893"/>
        <v>226991</v>
      </c>
    </row>
    <row r="2331" spans="1:26" x14ac:dyDescent="0.3">
      <c r="A2331" s="56" t="str">
        <f t="shared" si="870"/>
        <v>OUT TIME</v>
      </c>
      <c r="B2331" s="56" t="str">
        <f t="shared" si="887"/>
        <v>ultimo</v>
      </c>
      <c r="C2331" s="55">
        <f t="shared" si="888"/>
        <v>1</v>
      </c>
      <c r="D2331" t="str">
        <f t="shared" si="888"/>
        <v>Bocas del Toro</v>
      </c>
      <c r="E2331" s="23">
        <f t="shared" si="871"/>
        <v>44164</v>
      </c>
      <c r="F2331" s="54">
        <f t="shared" si="872"/>
        <v>180</v>
      </c>
      <c r="G2331" cm="1">
        <f t="array" ref="G2331">+INDEX('Casos ACUM Prov'!$CK$3:$OM$16,'TODO PROVINCIA'!C2331+1,'TODO PROVINCIA'!F2331)</f>
        <v>0</v>
      </c>
      <c r="H2331">
        <f t="shared" si="889"/>
        <v>0</v>
      </c>
      <c r="I2331" cm="1">
        <f t="array" ref="I2331">+INDEX('Muertes-PROV'!$C$3:$GE$16,$C2331+1,$F2331)</f>
        <v>0</v>
      </c>
      <c r="J2331">
        <f t="shared" si="890"/>
        <v>0</v>
      </c>
      <c r="K2331" cm="1">
        <f t="array" ref="K2331">+INDEX('rECUPERA-prov'!$C$3:$LA$16,$C2331+1,$F2331)</f>
        <v>0</v>
      </c>
      <c r="L2331">
        <f t="shared" si="891"/>
        <v>0</v>
      </c>
      <c r="M2331">
        <f t="shared" si="873"/>
        <v>0</v>
      </c>
      <c r="N2331">
        <f t="shared" si="892"/>
        <v>0</v>
      </c>
      <c r="O2331" s="57">
        <f t="shared" si="874"/>
        <v>0</v>
      </c>
      <c r="P2331" s="57">
        <f t="shared" si="875"/>
        <v>0</v>
      </c>
      <c r="Q2331" s="57">
        <f t="shared" si="876"/>
        <v>0</v>
      </c>
      <c r="R2331" s="57">
        <f t="shared" si="877"/>
        <v>0</v>
      </c>
      <c r="S2331" s="57">
        <f t="shared" si="878"/>
        <v>0</v>
      </c>
      <c r="T2331" s="57">
        <f t="shared" si="879"/>
        <v>0</v>
      </c>
      <c r="U2331" s="57">
        <f t="shared" si="880"/>
        <v>0</v>
      </c>
      <c r="V2331" s="58">
        <f t="shared" si="881"/>
        <v>0</v>
      </c>
      <c r="W2331" s="58">
        <f t="shared" si="882"/>
        <v>0</v>
      </c>
      <c r="X2331" s="58">
        <f t="shared" si="883"/>
        <v>0</v>
      </c>
      <c r="Y2331" s="58">
        <f t="shared" si="884"/>
        <v>0</v>
      </c>
      <c r="Z2331">
        <f t="shared" si="893"/>
        <v>125461</v>
      </c>
    </row>
    <row r="2332" spans="1:26" x14ac:dyDescent="0.3">
      <c r="A2332" s="56" t="str">
        <f t="shared" si="870"/>
        <v>OUT TIME</v>
      </c>
      <c r="B2332" s="56" t="str">
        <f t="shared" si="887"/>
        <v>ultimo</v>
      </c>
      <c r="C2332" s="55">
        <f t="shared" ref="C2332:D2347" si="894">+C2319</f>
        <v>2</v>
      </c>
      <c r="D2332" t="str">
        <f t="shared" si="894"/>
        <v>Coclé</v>
      </c>
      <c r="E2332" s="23">
        <f t="shared" si="871"/>
        <v>44164</v>
      </c>
      <c r="F2332" s="54">
        <f t="shared" si="872"/>
        <v>180</v>
      </c>
      <c r="G2332" cm="1">
        <f t="array" ref="G2332">+INDEX('Casos ACUM Prov'!$CK$3:$OM$16,'TODO PROVINCIA'!C2332+1,'TODO PROVINCIA'!F2332)</f>
        <v>0</v>
      </c>
      <c r="H2332">
        <f t="shared" si="889"/>
        <v>0</v>
      </c>
      <c r="I2332" cm="1">
        <f t="array" ref="I2332">+INDEX('Muertes-PROV'!$C$3:$GE$16,$C2332+1,$F2332)</f>
        <v>0</v>
      </c>
      <c r="J2332">
        <f t="shared" si="890"/>
        <v>0</v>
      </c>
      <c r="K2332" cm="1">
        <f t="array" ref="K2332">+INDEX('rECUPERA-prov'!$C$3:$LA$16,$C2332+1,$F2332)</f>
        <v>0</v>
      </c>
      <c r="L2332">
        <f t="shared" si="891"/>
        <v>0</v>
      </c>
      <c r="M2332">
        <f t="shared" si="873"/>
        <v>0</v>
      </c>
      <c r="N2332">
        <f t="shared" si="892"/>
        <v>0</v>
      </c>
      <c r="O2332" s="57">
        <f t="shared" si="874"/>
        <v>0</v>
      </c>
      <c r="P2332" s="57">
        <f t="shared" si="875"/>
        <v>0</v>
      </c>
      <c r="Q2332" s="57">
        <f t="shared" si="876"/>
        <v>0</v>
      </c>
      <c r="R2332" s="57">
        <f t="shared" si="877"/>
        <v>0</v>
      </c>
      <c r="S2332" s="57">
        <f t="shared" si="878"/>
        <v>0</v>
      </c>
      <c r="T2332" s="57">
        <f t="shared" si="879"/>
        <v>0</v>
      </c>
      <c r="U2332" s="57">
        <f t="shared" si="880"/>
        <v>0</v>
      </c>
      <c r="V2332" s="58">
        <f t="shared" si="881"/>
        <v>0</v>
      </c>
      <c r="W2332" s="58">
        <f t="shared" si="882"/>
        <v>0</v>
      </c>
      <c r="X2332" s="58">
        <f t="shared" si="883"/>
        <v>0</v>
      </c>
      <c r="Y2332" s="58">
        <f t="shared" si="884"/>
        <v>0</v>
      </c>
      <c r="Z2332">
        <f t="shared" si="893"/>
        <v>416873</v>
      </c>
    </row>
    <row r="2333" spans="1:26" x14ac:dyDescent="0.3">
      <c r="A2333" s="56" t="str">
        <f t="shared" ref="A2333:A2396" si="895">+IFERROR(IF(AND(G2333=0,K2333=0,I2333=0),"OUT TIME","ON"),"OUT TIME")</f>
        <v>OUT TIME</v>
      </c>
      <c r="B2333" s="56" t="str">
        <f t="shared" si="887"/>
        <v>ultimo</v>
      </c>
      <c r="C2333" s="55">
        <f t="shared" si="894"/>
        <v>3</v>
      </c>
      <c r="D2333" t="str">
        <f t="shared" si="894"/>
        <v>Colón</v>
      </c>
      <c r="E2333" s="23">
        <f t="shared" ref="E2333:E2396" si="896">+IF(C2333=1,E2332+1,E2332)</f>
        <v>44164</v>
      </c>
      <c r="F2333" s="54">
        <f t="shared" ref="F2333:F2396" si="897">+IF(C2333=1,F2332+1,F2332)</f>
        <v>180</v>
      </c>
      <c r="G2333" cm="1">
        <f t="array" ref="G2333">+INDEX('Casos ACUM Prov'!$CK$3:$OM$16,'TODO PROVINCIA'!C2333+1,'TODO PROVINCIA'!F2333)</f>
        <v>0</v>
      </c>
      <c r="H2333">
        <f t="shared" si="889"/>
        <v>0</v>
      </c>
      <c r="I2333" cm="1">
        <f t="array" ref="I2333">+INDEX('Muertes-PROV'!$C$3:$GE$16,$C2333+1,$F2333)</f>
        <v>0</v>
      </c>
      <c r="J2333">
        <f t="shared" si="890"/>
        <v>0</v>
      </c>
      <c r="K2333" cm="1">
        <f t="array" ref="K2333">+INDEX('rECUPERA-prov'!$C$3:$LA$16,$C2333+1,$F2333)</f>
        <v>0</v>
      </c>
      <c r="L2333">
        <f t="shared" si="891"/>
        <v>0</v>
      </c>
      <c r="M2333">
        <f t="shared" ref="M2333:M2396" si="898">+G2333-I2333-K2333</f>
        <v>0</v>
      </c>
      <c r="N2333">
        <f t="shared" si="892"/>
        <v>0</v>
      </c>
      <c r="O2333" s="57">
        <f t="shared" ref="O2333:O2396" si="899">+IFERROR(I2333/G2333,0)</f>
        <v>0</v>
      </c>
      <c r="P2333" s="57">
        <f t="shared" ref="P2333:P2396" si="900">+IFERROR(K2333/G2333,0)</f>
        <v>0</v>
      </c>
      <c r="Q2333" s="57">
        <f t="shared" ref="Q2333:Q2396" si="901">+IFERROR(M2333/G2333,0)</f>
        <v>0</v>
      </c>
      <c r="R2333" s="57">
        <f t="shared" ref="R2333:R2396" si="902">+IFERROR(H2333/G2333,0)</f>
        <v>0</v>
      </c>
      <c r="S2333" s="57">
        <f t="shared" ref="S2333:S2396" si="903">+IFERROR(J2333/I2333,0)</f>
        <v>0</v>
      </c>
      <c r="T2333" s="57">
        <f t="shared" ref="T2333:T2396" si="904">+IFERROR(L2333/K2333,0)</f>
        <v>0</v>
      </c>
      <c r="U2333" s="57">
        <f t="shared" ref="U2333:U2396" si="905">+IFERROR(N2333/M2333,0)</f>
        <v>0</v>
      </c>
      <c r="V2333" s="58">
        <f t="shared" ref="V2333:V2396" si="906">+G2333/($Z2333/1000000)</f>
        <v>0</v>
      </c>
      <c r="W2333" s="58">
        <f t="shared" ref="W2333:W2396" si="907">+I2333/($Z2333/1000000)</f>
        <v>0</v>
      </c>
      <c r="X2333" s="58">
        <f t="shared" ref="X2333:X2396" si="908">+K2333/($Z2333/1000000)</f>
        <v>0</v>
      </c>
      <c r="Y2333" s="58">
        <f t="shared" ref="Y2333:Y2396" si="909">+M2333/($Z2333/1000000)</f>
        <v>0</v>
      </c>
      <c r="Z2333">
        <f t="shared" si="893"/>
        <v>233708</v>
      </c>
    </row>
    <row r="2334" spans="1:26" x14ac:dyDescent="0.3">
      <c r="A2334" s="56" t="str">
        <f t="shared" si="895"/>
        <v>OUT TIME</v>
      </c>
      <c r="B2334" s="56" t="str">
        <f t="shared" si="887"/>
        <v>ultimo</v>
      </c>
      <c r="C2334" s="55">
        <f t="shared" si="894"/>
        <v>4</v>
      </c>
      <c r="D2334" t="str">
        <f t="shared" si="894"/>
        <v>Chiriquí</v>
      </c>
      <c r="E2334" s="23">
        <f t="shared" si="896"/>
        <v>44164</v>
      </c>
      <c r="F2334" s="54">
        <f t="shared" si="897"/>
        <v>180</v>
      </c>
      <c r="G2334" cm="1">
        <f t="array" ref="G2334">+INDEX('Casos ACUM Prov'!$CK$3:$OM$16,'TODO PROVINCIA'!C2334+1,'TODO PROVINCIA'!F2334)</f>
        <v>0</v>
      </c>
      <c r="H2334">
        <f t="shared" si="889"/>
        <v>0</v>
      </c>
      <c r="I2334" cm="1">
        <f t="array" ref="I2334">+INDEX('Muertes-PROV'!$C$3:$GE$16,$C2334+1,$F2334)</f>
        <v>0</v>
      </c>
      <c r="J2334">
        <f t="shared" si="890"/>
        <v>0</v>
      </c>
      <c r="K2334" cm="1">
        <f t="array" ref="K2334">+INDEX('rECUPERA-prov'!$C$3:$LA$16,$C2334+1,$F2334)</f>
        <v>0</v>
      </c>
      <c r="L2334">
        <f t="shared" si="891"/>
        <v>0</v>
      </c>
      <c r="M2334">
        <f t="shared" si="898"/>
        <v>0</v>
      </c>
      <c r="N2334">
        <f t="shared" si="892"/>
        <v>0</v>
      </c>
      <c r="O2334" s="57">
        <f t="shared" si="899"/>
        <v>0</v>
      </c>
      <c r="P2334" s="57">
        <f t="shared" si="900"/>
        <v>0</v>
      </c>
      <c r="Q2334" s="57">
        <f t="shared" si="901"/>
        <v>0</v>
      </c>
      <c r="R2334" s="57">
        <f t="shared" si="902"/>
        <v>0</v>
      </c>
      <c r="S2334" s="57">
        <f t="shared" si="903"/>
        <v>0</v>
      </c>
      <c r="T2334" s="57">
        <f t="shared" si="904"/>
        <v>0</v>
      </c>
      <c r="U2334" s="57">
        <f t="shared" si="905"/>
        <v>0</v>
      </c>
      <c r="V2334" s="58">
        <f t="shared" si="906"/>
        <v>0</v>
      </c>
      <c r="W2334" s="58">
        <f t="shared" si="907"/>
        <v>0</v>
      </c>
      <c r="X2334" s="58">
        <f t="shared" si="908"/>
        <v>0</v>
      </c>
      <c r="Y2334" s="58">
        <f t="shared" si="909"/>
        <v>0</v>
      </c>
      <c r="Z2334">
        <f t="shared" si="893"/>
        <v>241928</v>
      </c>
    </row>
    <row r="2335" spans="1:26" x14ac:dyDescent="0.3">
      <c r="A2335" s="56" t="str">
        <f t="shared" si="895"/>
        <v>OUT TIME</v>
      </c>
      <c r="B2335" s="56" t="str">
        <f t="shared" si="887"/>
        <v>ultimo</v>
      </c>
      <c r="C2335" s="55">
        <f t="shared" si="894"/>
        <v>5</v>
      </c>
      <c r="D2335" t="str">
        <f t="shared" si="894"/>
        <v>Darién</v>
      </c>
      <c r="E2335" s="23">
        <f t="shared" si="896"/>
        <v>44164</v>
      </c>
      <c r="F2335" s="54">
        <f t="shared" si="897"/>
        <v>180</v>
      </c>
      <c r="G2335" cm="1">
        <f t="array" ref="G2335">+INDEX('Casos ACUM Prov'!$CK$3:$OM$16,'TODO PROVINCIA'!C2335+1,'TODO PROVINCIA'!F2335)</f>
        <v>0</v>
      </c>
      <c r="H2335">
        <f t="shared" si="889"/>
        <v>0</v>
      </c>
      <c r="I2335" cm="1">
        <f t="array" ref="I2335">+INDEX('Muertes-PROV'!$C$3:$GE$16,$C2335+1,$F2335)</f>
        <v>0</v>
      </c>
      <c r="J2335">
        <f t="shared" si="890"/>
        <v>0</v>
      </c>
      <c r="K2335" cm="1">
        <f t="array" ref="K2335">+INDEX('rECUPERA-prov'!$C$3:$LA$16,$C2335+1,$F2335)</f>
        <v>0</v>
      </c>
      <c r="L2335">
        <f t="shared" si="891"/>
        <v>0</v>
      </c>
      <c r="M2335">
        <f t="shared" si="898"/>
        <v>0</v>
      </c>
      <c r="N2335">
        <f t="shared" si="892"/>
        <v>0</v>
      </c>
      <c r="O2335" s="57">
        <f t="shared" si="899"/>
        <v>0</v>
      </c>
      <c r="P2335" s="57">
        <f t="shared" si="900"/>
        <v>0</v>
      </c>
      <c r="Q2335" s="57">
        <f t="shared" si="901"/>
        <v>0</v>
      </c>
      <c r="R2335" s="57">
        <f t="shared" si="902"/>
        <v>0</v>
      </c>
      <c r="S2335" s="57">
        <f t="shared" si="903"/>
        <v>0</v>
      </c>
      <c r="T2335" s="57">
        <f t="shared" si="904"/>
        <v>0</v>
      </c>
      <c r="U2335" s="57">
        <f t="shared" si="905"/>
        <v>0</v>
      </c>
      <c r="V2335" s="58">
        <f t="shared" si="906"/>
        <v>0</v>
      </c>
      <c r="W2335" s="58">
        <f t="shared" si="907"/>
        <v>0</v>
      </c>
      <c r="X2335" s="58">
        <f t="shared" si="908"/>
        <v>0</v>
      </c>
      <c r="Y2335" s="58">
        <f t="shared" si="909"/>
        <v>0</v>
      </c>
      <c r="Z2335">
        <f t="shared" si="893"/>
        <v>10001</v>
      </c>
    </row>
    <row r="2336" spans="1:26" x14ac:dyDescent="0.3">
      <c r="A2336" s="56" t="str">
        <f t="shared" si="895"/>
        <v>OUT TIME</v>
      </c>
      <c r="B2336" s="56" t="str">
        <f t="shared" si="887"/>
        <v>ultimo</v>
      </c>
      <c r="C2336" s="55">
        <f t="shared" si="894"/>
        <v>6</v>
      </c>
      <c r="D2336" t="str">
        <f t="shared" si="894"/>
        <v>Herrera</v>
      </c>
      <c r="E2336" s="23">
        <f t="shared" si="896"/>
        <v>44164</v>
      </c>
      <c r="F2336" s="54">
        <f t="shared" si="897"/>
        <v>180</v>
      </c>
      <c r="G2336" cm="1">
        <f t="array" ref="G2336">+INDEX('Casos ACUM Prov'!$CK$3:$OM$16,'TODO PROVINCIA'!C2336+1,'TODO PROVINCIA'!F2336)</f>
        <v>0</v>
      </c>
      <c r="H2336">
        <f t="shared" si="889"/>
        <v>0</v>
      </c>
      <c r="I2336" cm="1">
        <f t="array" ref="I2336">+INDEX('Muertes-PROV'!$C$3:$GE$16,$C2336+1,$F2336)</f>
        <v>0</v>
      </c>
      <c r="J2336">
        <f t="shared" si="890"/>
        <v>0</v>
      </c>
      <c r="K2336" cm="1">
        <f t="array" ref="K2336">+INDEX('rECUPERA-prov'!$C$3:$LA$16,$C2336+1,$F2336)</f>
        <v>0</v>
      </c>
      <c r="L2336">
        <f t="shared" si="891"/>
        <v>0</v>
      </c>
      <c r="M2336">
        <f t="shared" si="898"/>
        <v>0</v>
      </c>
      <c r="N2336">
        <f t="shared" si="892"/>
        <v>0</v>
      </c>
      <c r="O2336" s="57">
        <f t="shared" si="899"/>
        <v>0</v>
      </c>
      <c r="P2336" s="57">
        <f t="shared" si="900"/>
        <v>0</v>
      </c>
      <c r="Q2336" s="57">
        <f t="shared" si="901"/>
        <v>0</v>
      </c>
      <c r="R2336" s="57">
        <f t="shared" si="902"/>
        <v>0</v>
      </c>
      <c r="S2336" s="57">
        <f t="shared" si="903"/>
        <v>0</v>
      </c>
      <c r="T2336" s="57">
        <f t="shared" si="904"/>
        <v>0</v>
      </c>
      <c r="U2336" s="57">
        <f t="shared" si="905"/>
        <v>0</v>
      </c>
      <c r="V2336" s="58">
        <f t="shared" si="906"/>
        <v>0</v>
      </c>
      <c r="W2336" s="58">
        <f t="shared" si="907"/>
        <v>0</v>
      </c>
      <c r="X2336" s="58">
        <f t="shared" si="908"/>
        <v>0</v>
      </c>
      <c r="Y2336" s="58">
        <f t="shared" si="909"/>
        <v>0</v>
      </c>
      <c r="Z2336">
        <f t="shared" si="893"/>
        <v>33109</v>
      </c>
    </row>
    <row r="2337" spans="1:26" x14ac:dyDescent="0.3">
      <c r="A2337" s="56" t="str">
        <f t="shared" si="895"/>
        <v>OUT TIME</v>
      </c>
      <c r="B2337" s="56" t="str">
        <f t="shared" si="887"/>
        <v>ultimo</v>
      </c>
      <c r="C2337" s="55">
        <f t="shared" si="894"/>
        <v>7</v>
      </c>
      <c r="D2337" t="str">
        <f t="shared" si="894"/>
        <v>Los Santos</v>
      </c>
      <c r="E2337" s="23">
        <f t="shared" si="896"/>
        <v>44164</v>
      </c>
      <c r="F2337" s="54">
        <f t="shared" si="897"/>
        <v>180</v>
      </c>
      <c r="G2337" cm="1">
        <f t="array" ref="G2337">+INDEX('Casos ACUM Prov'!$CK$3:$OM$16,'TODO PROVINCIA'!C2337+1,'TODO PROVINCIA'!F2337)</f>
        <v>0</v>
      </c>
      <c r="H2337">
        <f t="shared" si="889"/>
        <v>0</v>
      </c>
      <c r="I2337" cm="1">
        <f t="array" ref="I2337">+INDEX('Muertes-PROV'!$C$3:$GE$16,$C2337+1,$F2337)</f>
        <v>0</v>
      </c>
      <c r="J2337">
        <f t="shared" si="890"/>
        <v>0</v>
      </c>
      <c r="K2337" cm="1">
        <f t="array" ref="K2337">+INDEX('rECUPERA-prov'!$C$3:$LA$16,$C2337+1,$F2337)</f>
        <v>0</v>
      </c>
      <c r="L2337">
        <f t="shared" si="891"/>
        <v>0</v>
      </c>
      <c r="M2337">
        <f t="shared" si="898"/>
        <v>0</v>
      </c>
      <c r="N2337">
        <f t="shared" si="892"/>
        <v>0</v>
      </c>
      <c r="O2337" s="57">
        <f t="shared" si="899"/>
        <v>0</v>
      </c>
      <c r="P2337" s="57">
        <f t="shared" si="900"/>
        <v>0</v>
      </c>
      <c r="Q2337" s="57">
        <f t="shared" si="901"/>
        <v>0</v>
      </c>
      <c r="R2337" s="57">
        <f t="shared" si="902"/>
        <v>0</v>
      </c>
      <c r="S2337" s="57">
        <f t="shared" si="903"/>
        <v>0</v>
      </c>
      <c r="T2337" s="57">
        <f t="shared" si="904"/>
        <v>0</v>
      </c>
      <c r="U2337" s="57">
        <f t="shared" si="905"/>
        <v>0</v>
      </c>
      <c r="V2337" s="58">
        <f t="shared" si="906"/>
        <v>0</v>
      </c>
      <c r="W2337" s="58">
        <f t="shared" si="907"/>
        <v>0</v>
      </c>
      <c r="X2337" s="58">
        <f t="shared" si="908"/>
        <v>0</v>
      </c>
      <c r="Y2337" s="58">
        <f t="shared" si="909"/>
        <v>0</v>
      </c>
      <c r="Z2337">
        <f t="shared" si="893"/>
        <v>156747</v>
      </c>
    </row>
    <row r="2338" spans="1:26" x14ac:dyDescent="0.3">
      <c r="A2338" s="56" t="str">
        <f t="shared" si="895"/>
        <v>OUT TIME</v>
      </c>
      <c r="B2338" s="56" t="str">
        <f t="shared" si="887"/>
        <v>ultimo</v>
      </c>
      <c r="C2338" s="55">
        <f t="shared" si="894"/>
        <v>8</v>
      </c>
      <c r="D2338" t="str">
        <f t="shared" si="894"/>
        <v>Panamá</v>
      </c>
      <c r="E2338" s="23">
        <f t="shared" si="896"/>
        <v>44164</v>
      </c>
      <c r="F2338" s="54">
        <f t="shared" si="897"/>
        <v>180</v>
      </c>
      <c r="G2338" cm="1">
        <f t="array" ref="G2338">+INDEX('Casos ACUM Prov'!$CK$3:$OM$16,'TODO PROVINCIA'!C2338+1,'TODO PROVINCIA'!F2338)</f>
        <v>0</v>
      </c>
      <c r="H2338">
        <f t="shared" si="889"/>
        <v>0</v>
      </c>
      <c r="I2338" cm="1">
        <f t="array" ref="I2338">+INDEX('Muertes-PROV'!$C$3:$GE$16,$C2338+1,$F2338)</f>
        <v>0</v>
      </c>
      <c r="J2338">
        <f t="shared" si="890"/>
        <v>0</v>
      </c>
      <c r="K2338" cm="1">
        <f t="array" ref="K2338">+INDEX('rECUPERA-prov'!$C$3:$LA$16,$C2338+1,$F2338)</f>
        <v>0</v>
      </c>
      <c r="L2338">
        <f t="shared" si="891"/>
        <v>0</v>
      </c>
      <c r="M2338">
        <f t="shared" si="898"/>
        <v>0</v>
      </c>
      <c r="N2338">
        <f t="shared" si="892"/>
        <v>0</v>
      </c>
      <c r="O2338" s="57">
        <f t="shared" si="899"/>
        <v>0</v>
      </c>
      <c r="P2338" s="57">
        <f t="shared" si="900"/>
        <v>0</v>
      </c>
      <c r="Q2338" s="57">
        <f t="shared" si="901"/>
        <v>0</v>
      </c>
      <c r="R2338" s="57">
        <f t="shared" si="902"/>
        <v>0</v>
      </c>
      <c r="S2338" s="57">
        <f t="shared" si="903"/>
        <v>0</v>
      </c>
      <c r="T2338" s="57">
        <f t="shared" si="904"/>
        <v>0</v>
      </c>
      <c r="U2338" s="57">
        <f t="shared" si="905"/>
        <v>0</v>
      </c>
      <c r="V2338" s="58">
        <f t="shared" si="906"/>
        <v>0</v>
      </c>
      <c r="W2338" s="58">
        <f t="shared" si="907"/>
        <v>0</v>
      </c>
      <c r="X2338" s="58">
        <f t="shared" si="908"/>
        <v>0</v>
      </c>
      <c r="Y2338" s="58">
        <f t="shared" si="909"/>
        <v>0</v>
      </c>
      <c r="Z2338">
        <f t="shared" si="893"/>
        <v>109955</v>
      </c>
    </row>
    <row r="2339" spans="1:26" x14ac:dyDescent="0.3">
      <c r="A2339" s="56" t="str">
        <f t="shared" si="895"/>
        <v>OUT TIME</v>
      </c>
      <c r="B2339" s="56" t="str">
        <f t="shared" si="887"/>
        <v>ultimo</v>
      </c>
      <c r="C2339" s="55">
        <f t="shared" si="894"/>
        <v>9</v>
      </c>
      <c r="D2339" t="str">
        <f t="shared" si="894"/>
        <v>Veraguas</v>
      </c>
      <c r="E2339" s="23">
        <f t="shared" si="896"/>
        <v>44164</v>
      </c>
      <c r="F2339" s="54">
        <f t="shared" si="897"/>
        <v>180</v>
      </c>
      <c r="G2339" cm="1">
        <f t="array" ref="G2339">+INDEX('Casos ACUM Prov'!$CK$3:$OM$16,'TODO PROVINCIA'!C2339+1,'TODO PROVINCIA'!F2339)</f>
        <v>0</v>
      </c>
      <c r="H2339">
        <f t="shared" si="889"/>
        <v>0</v>
      </c>
      <c r="I2339" cm="1">
        <f t="array" ref="I2339">+INDEX('Muertes-PROV'!$C$3:$GE$16,$C2339+1,$F2339)</f>
        <v>0</v>
      </c>
      <c r="J2339">
        <f t="shared" si="890"/>
        <v>0</v>
      </c>
      <c r="K2339" cm="1">
        <f t="array" ref="K2339">+INDEX('rECUPERA-prov'!$C$3:$LA$16,$C2339+1,$F2339)</f>
        <v>0</v>
      </c>
      <c r="L2339">
        <f t="shared" si="891"/>
        <v>0</v>
      </c>
      <c r="M2339">
        <f t="shared" si="898"/>
        <v>0</v>
      </c>
      <c r="N2339">
        <f t="shared" si="892"/>
        <v>0</v>
      </c>
      <c r="O2339" s="57">
        <f t="shared" si="899"/>
        <v>0</v>
      </c>
      <c r="P2339" s="57">
        <f t="shared" si="900"/>
        <v>0</v>
      </c>
      <c r="Q2339" s="57">
        <f t="shared" si="901"/>
        <v>0</v>
      </c>
      <c r="R2339" s="57">
        <f t="shared" si="902"/>
        <v>0</v>
      </c>
      <c r="S2339" s="57">
        <f t="shared" si="903"/>
        <v>0</v>
      </c>
      <c r="T2339" s="57">
        <f t="shared" si="904"/>
        <v>0</v>
      </c>
      <c r="U2339" s="57">
        <f t="shared" si="905"/>
        <v>0</v>
      </c>
      <c r="V2339" s="58">
        <f t="shared" si="906"/>
        <v>0</v>
      </c>
      <c r="W2339" s="58">
        <f t="shared" si="907"/>
        <v>0</v>
      </c>
      <c r="X2339" s="58">
        <f t="shared" si="908"/>
        <v>0</v>
      </c>
      <c r="Y2339" s="58">
        <f t="shared" si="909"/>
        <v>0</v>
      </c>
      <c r="Z2339">
        <f t="shared" si="893"/>
        <v>109955</v>
      </c>
    </row>
    <row r="2340" spans="1:26" x14ac:dyDescent="0.3">
      <c r="A2340" s="56" t="str">
        <f t="shared" si="895"/>
        <v>OUT TIME</v>
      </c>
      <c r="B2340" s="56" t="str">
        <f t="shared" si="887"/>
        <v>ultimo</v>
      </c>
      <c r="C2340" s="55">
        <f t="shared" si="894"/>
        <v>10</v>
      </c>
      <c r="D2340" t="str">
        <f t="shared" si="894"/>
        <v>Comarca Kuna Yala</v>
      </c>
      <c r="E2340" s="23">
        <f t="shared" si="896"/>
        <v>44164</v>
      </c>
      <c r="F2340" s="54">
        <f t="shared" si="897"/>
        <v>180</v>
      </c>
      <c r="G2340" cm="1">
        <f t="array" ref="G2340">+INDEX('Casos ACUM Prov'!$CK$3:$OM$16,'TODO PROVINCIA'!C2340+1,'TODO PROVINCIA'!F2340)</f>
        <v>0</v>
      </c>
      <c r="H2340">
        <f t="shared" si="889"/>
        <v>0</v>
      </c>
      <c r="I2340" cm="1">
        <f t="array" ref="I2340">+INDEX('Muertes-PROV'!$C$3:$GE$16,$C2340+1,$F2340)</f>
        <v>0</v>
      </c>
      <c r="J2340">
        <f t="shared" si="890"/>
        <v>0</v>
      </c>
      <c r="K2340" cm="1">
        <f t="array" ref="K2340">+INDEX('rECUPERA-prov'!$C$3:$LA$16,$C2340+1,$F2340)</f>
        <v>0</v>
      </c>
      <c r="L2340">
        <f t="shared" si="891"/>
        <v>0</v>
      </c>
      <c r="M2340">
        <f t="shared" si="898"/>
        <v>0</v>
      </c>
      <c r="N2340">
        <f t="shared" si="892"/>
        <v>0</v>
      </c>
      <c r="O2340" s="57">
        <f t="shared" si="899"/>
        <v>0</v>
      </c>
      <c r="P2340" s="57">
        <f t="shared" si="900"/>
        <v>0</v>
      </c>
      <c r="Q2340" s="57">
        <f t="shared" si="901"/>
        <v>0</v>
      </c>
      <c r="R2340" s="57">
        <f t="shared" si="902"/>
        <v>0</v>
      </c>
      <c r="S2340" s="57">
        <f t="shared" si="903"/>
        <v>0</v>
      </c>
      <c r="T2340" s="57">
        <f t="shared" si="904"/>
        <v>0</v>
      </c>
      <c r="U2340" s="57">
        <f t="shared" si="905"/>
        <v>0</v>
      </c>
      <c r="V2340" s="58">
        <f t="shared" si="906"/>
        <v>0</v>
      </c>
      <c r="W2340" s="58">
        <f t="shared" si="907"/>
        <v>0</v>
      </c>
      <c r="X2340" s="58">
        <f t="shared" si="908"/>
        <v>0</v>
      </c>
      <c r="Y2340" s="58">
        <f t="shared" si="909"/>
        <v>0</v>
      </c>
      <c r="Z2340">
        <f t="shared" si="893"/>
        <v>89592</v>
      </c>
    </row>
    <row r="2341" spans="1:26" x14ac:dyDescent="0.3">
      <c r="A2341" s="56" t="str">
        <f t="shared" si="895"/>
        <v>OUT TIME</v>
      </c>
      <c r="B2341" s="56" t="str">
        <f t="shared" si="887"/>
        <v>ultimo</v>
      </c>
      <c r="C2341" s="55">
        <f t="shared" si="894"/>
        <v>11</v>
      </c>
      <c r="D2341" t="str">
        <f t="shared" si="894"/>
        <v>Comarca Emberá Wounaán</v>
      </c>
      <c r="E2341" s="23">
        <f t="shared" si="896"/>
        <v>44164</v>
      </c>
      <c r="F2341" s="54">
        <f t="shared" si="897"/>
        <v>180</v>
      </c>
      <c r="G2341" cm="1">
        <f t="array" ref="G2341">+INDEX('Casos ACUM Prov'!$CK$3:$OM$16,'TODO PROVINCIA'!C2341+1,'TODO PROVINCIA'!F2341)</f>
        <v>0</v>
      </c>
      <c r="H2341">
        <f t="shared" si="889"/>
        <v>0</v>
      </c>
      <c r="I2341" cm="1">
        <f t="array" ref="I2341">+INDEX('Muertes-PROV'!$C$3:$GE$16,$C2341+1,$F2341)</f>
        <v>0</v>
      </c>
      <c r="J2341">
        <f t="shared" si="890"/>
        <v>0</v>
      </c>
      <c r="K2341" cm="1">
        <f t="array" ref="K2341">+INDEX('rECUPERA-prov'!$C$3:$LA$16,$C2341+1,$F2341)</f>
        <v>0</v>
      </c>
      <c r="L2341">
        <f t="shared" si="891"/>
        <v>0</v>
      </c>
      <c r="M2341">
        <f t="shared" si="898"/>
        <v>0</v>
      </c>
      <c r="N2341">
        <f t="shared" si="892"/>
        <v>0</v>
      </c>
      <c r="O2341" s="57">
        <f t="shared" si="899"/>
        <v>0</v>
      </c>
      <c r="P2341" s="57">
        <f t="shared" si="900"/>
        <v>0</v>
      </c>
      <c r="Q2341" s="57">
        <f t="shared" si="901"/>
        <v>0</v>
      </c>
      <c r="R2341" s="57">
        <f t="shared" si="902"/>
        <v>0</v>
      </c>
      <c r="S2341" s="57">
        <f t="shared" si="903"/>
        <v>0</v>
      </c>
      <c r="T2341" s="57">
        <f t="shared" si="904"/>
        <v>0</v>
      </c>
      <c r="U2341" s="57">
        <f t="shared" si="905"/>
        <v>0</v>
      </c>
      <c r="V2341" s="58">
        <f t="shared" si="906"/>
        <v>0</v>
      </c>
      <c r="W2341" s="58">
        <f t="shared" si="907"/>
        <v>0</v>
      </c>
      <c r="X2341" s="58">
        <f t="shared" si="908"/>
        <v>0</v>
      </c>
      <c r="Y2341" s="58">
        <f t="shared" si="909"/>
        <v>0</v>
      </c>
      <c r="Z2341">
        <f t="shared" si="893"/>
        <v>1249032</v>
      </c>
    </row>
    <row r="2342" spans="1:26" x14ac:dyDescent="0.3">
      <c r="A2342" s="56" t="str">
        <f t="shared" si="895"/>
        <v>OUT TIME</v>
      </c>
      <c r="B2342" s="56" t="str">
        <f t="shared" si="887"/>
        <v>ultimo</v>
      </c>
      <c r="C2342" s="55">
        <f t="shared" si="894"/>
        <v>12</v>
      </c>
      <c r="D2342" t="str">
        <f t="shared" si="894"/>
        <v>Comarca Ngäbe Buglé</v>
      </c>
      <c r="E2342" s="23">
        <f t="shared" si="896"/>
        <v>44164</v>
      </c>
      <c r="F2342" s="54">
        <f t="shared" si="897"/>
        <v>180</v>
      </c>
      <c r="G2342" cm="1">
        <f t="array" ref="G2342">+INDEX('Casos ACUM Prov'!$CK$3:$OM$16,'TODO PROVINCIA'!C2342+1,'TODO PROVINCIA'!F2342)</f>
        <v>0</v>
      </c>
      <c r="H2342">
        <f t="shared" si="889"/>
        <v>0</v>
      </c>
      <c r="I2342" cm="1">
        <f t="array" ref="I2342">+INDEX('Muertes-PROV'!$C$3:$GE$16,$C2342+1,$F2342)</f>
        <v>0</v>
      </c>
      <c r="J2342">
        <f t="shared" si="890"/>
        <v>0</v>
      </c>
      <c r="K2342" cm="1">
        <f t="array" ref="K2342">+INDEX('rECUPERA-prov'!$C$3:$LA$16,$C2342+1,$F2342)</f>
        <v>0</v>
      </c>
      <c r="L2342">
        <f t="shared" si="891"/>
        <v>0</v>
      </c>
      <c r="M2342">
        <f t="shared" si="898"/>
        <v>0</v>
      </c>
      <c r="N2342">
        <f t="shared" si="892"/>
        <v>0</v>
      </c>
      <c r="O2342" s="57">
        <f t="shared" si="899"/>
        <v>0</v>
      </c>
      <c r="P2342" s="57">
        <f t="shared" si="900"/>
        <v>0</v>
      </c>
      <c r="Q2342" s="57">
        <f t="shared" si="901"/>
        <v>0</v>
      </c>
      <c r="R2342" s="57">
        <f t="shared" si="902"/>
        <v>0</v>
      </c>
      <c r="S2342" s="57">
        <f t="shared" si="903"/>
        <v>0</v>
      </c>
      <c r="T2342" s="57">
        <f t="shared" si="904"/>
        <v>0</v>
      </c>
      <c r="U2342" s="57">
        <f t="shared" si="905"/>
        <v>0</v>
      </c>
      <c r="V2342" s="58">
        <f t="shared" si="906"/>
        <v>0</v>
      </c>
      <c r="W2342" s="58">
        <f t="shared" si="907"/>
        <v>0</v>
      </c>
      <c r="X2342" s="58">
        <f t="shared" si="908"/>
        <v>0</v>
      </c>
      <c r="Y2342" s="58">
        <f t="shared" si="909"/>
        <v>0</v>
      </c>
      <c r="Z2342">
        <f t="shared" si="893"/>
        <v>464038</v>
      </c>
    </row>
    <row r="2343" spans="1:26" x14ac:dyDescent="0.3">
      <c r="A2343" s="56" t="str">
        <f t="shared" si="895"/>
        <v>OUT TIME</v>
      </c>
      <c r="B2343" s="56" t="str">
        <f t="shared" si="887"/>
        <v>ultimo</v>
      </c>
      <c r="C2343" s="55">
        <f t="shared" si="894"/>
        <v>13</v>
      </c>
      <c r="D2343" t="str">
        <f t="shared" si="894"/>
        <v>Panamá Oeste</v>
      </c>
      <c r="E2343" s="23">
        <f t="shared" si="896"/>
        <v>44164</v>
      </c>
      <c r="F2343" s="54">
        <f t="shared" si="897"/>
        <v>180</v>
      </c>
      <c r="G2343" cm="1">
        <f t="array" ref="G2343">+INDEX('Casos ACUM Prov'!$CK$3:$OM$16,'TODO PROVINCIA'!C2343+1,'TODO PROVINCIA'!F2343)</f>
        <v>0</v>
      </c>
      <c r="H2343">
        <f t="shared" si="889"/>
        <v>0</v>
      </c>
      <c r="I2343" cm="1">
        <f t="array" ref="I2343">+INDEX('Muertes-PROV'!$C$3:$GE$16,$C2343+1,$F2343)</f>
        <v>0</v>
      </c>
      <c r="J2343">
        <f t="shared" si="890"/>
        <v>0</v>
      </c>
      <c r="K2343" cm="1">
        <f t="array" ref="K2343">+INDEX('rECUPERA-prov'!$C$3:$LA$16,$C2343+1,$F2343)</f>
        <v>0</v>
      </c>
      <c r="L2343">
        <f t="shared" si="891"/>
        <v>0</v>
      </c>
      <c r="M2343">
        <f t="shared" si="898"/>
        <v>0</v>
      </c>
      <c r="N2343">
        <f t="shared" si="892"/>
        <v>0</v>
      </c>
      <c r="O2343" s="57">
        <f t="shared" si="899"/>
        <v>0</v>
      </c>
      <c r="P2343" s="57">
        <f t="shared" si="900"/>
        <v>0</v>
      </c>
      <c r="Q2343" s="57">
        <f t="shared" si="901"/>
        <v>0</v>
      </c>
      <c r="R2343" s="57">
        <f t="shared" si="902"/>
        <v>0</v>
      </c>
      <c r="S2343" s="57">
        <f t="shared" si="903"/>
        <v>0</v>
      </c>
      <c r="T2343" s="57">
        <f t="shared" si="904"/>
        <v>0</v>
      </c>
      <c r="U2343" s="57">
        <f t="shared" si="905"/>
        <v>0</v>
      </c>
      <c r="V2343" s="58">
        <f t="shared" si="906"/>
        <v>0</v>
      </c>
      <c r="W2343" s="58">
        <f t="shared" si="907"/>
        <v>0</v>
      </c>
      <c r="X2343" s="58">
        <f t="shared" si="908"/>
        <v>0</v>
      </c>
      <c r="Y2343" s="58">
        <f t="shared" si="909"/>
        <v>0</v>
      </c>
      <c r="Z2343">
        <f t="shared" si="893"/>
        <v>226991</v>
      </c>
    </row>
    <row r="2344" spans="1:26" x14ac:dyDescent="0.3">
      <c r="A2344" s="56" t="str">
        <f t="shared" si="895"/>
        <v>OUT TIME</v>
      </c>
      <c r="B2344" s="56" t="str">
        <f t="shared" si="887"/>
        <v>ultimo</v>
      </c>
      <c r="C2344" s="55">
        <f t="shared" si="894"/>
        <v>1</v>
      </c>
      <c r="D2344" t="str">
        <f t="shared" si="894"/>
        <v>Bocas del Toro</v>
      </c>
      <c r="E2344" s="23">
        <f t="shared" si="896"/>
        <v>44165</v>
      </c>
      <c r="F2344" s="54">
        <f t="shared" si="897"/>
        <v>181</v>
      </c>
      <c r="G2344" cm="1">
        <f t="array" ref="G2344">+INDEX('Casos ACUM Prov'!$CK$3:$OM$16,'TODO PROVINCIA'!C2344+1,'TODO PROVINCIA'!F2344)</f>
        <v>0</v>
      </c>
      <c r="H2344">
        <f t="shared" si="889"/>
        <v>0</v>
      </c>
      <c r="I2344" cm="1">
        <f t="array" ref="I2344">+INDEX('Muertes-PROV'!$C$3:$GE$16,$C2344+1,$F2344)</f>
        <v>0</v>
      </c>
      <c r="J2344">
        <f t="shared" si="890"/>
        <v>0</v>
      </c>
      <c r="K2344" cm="1">
        <f t="array" ref="K2344">+INDEX('rECUPERA-prov'!$C$3:$LA$16,$C2344+1,$F2344)</f>
        <v>0</v>
      </c>
      <c r="L2344">
        <f t="shared" si="891"/>
        <v>0</v>
      </c>
      <c r="M2344">
        <f t="shared" si="898"/>
        <v>0</v>
      </c>
      <c r="N2344">
        <f t="shared" si="892"/>
        <v>0</v>
      </c>
      <c r="O2344" s="57">
        <f t="shared" si="899"/>
        <v>0</v>
      </c>
      <c r="P2344" s="57">
        <f t="shared" si="900"/>
        <v>0</v>
      </c>
      <c r="Q2344" s="57">
        <f t="shared" si="901"/>
        <v>0</v>
      </c>
      <c r="R2344" s="57">
        <f t="shared" si="902"/>
        <v>0</v>
      </c>
      <c r="S2344" s="57">
        <f t="shared" si="903"/>
        <v>0</v>
      </c>
      <c r="T2344" s="57">
        <f t="shared" si="904"/>
        <v>0</v>
      </c>
      <c r="U2344" s="57">
        <f t="shared" si="905"/>
        <v>0</v>
      </c>
      <c r="V2344" s="58">
        <f t="shared" si="906"/>
        <v>0</v>
      </c>
      <c r="W2344" s="58">
        <f t="shared" si="907"/>
        <v>0</v>
      </c>
      <c r="X2344" s="58">
        <f t="shared" si="908"/>
        <v>0</v>
      </c>
      <c r="Y2344" s="58">
        <f t="shared" si="909"/>
        <v>0</v>
      </c>
      <c r="Z2344">
        <f t="shared" si="893"/>
        <v>125461</v>
      </c>
    </row>
    <row r="2345" spans="1:26" x14ac:dyDescent="0.3">
      <c r="A2345" s="56" t="str">
        <f t="shared" si="895"/>
        <v>OUT TIME</v>
      </c>
      <c r="B2345" s="56" t="str">
        <f t="shared" si="887"/>
        <v>ultimo</v>
      </c>
      <c r="C2345" s="55">
        <f t="shared" si="894"/>
        <v>2</v>
      </c>
      <c r="D2345" t="str">
        <f t="shared" si="894"/>
        <v>Coclé</v>
      </c>
      <c r="E2345" s="23">
        <f t="shared" si="896"/>
        <v>44165</v>
      </c>
      <c r="F2345" s="54">
        <f t="shared" si="897"/>
        <v>181</v>
      </c>
      <c r="G2345" cm="1">
        <f t="array" ref="G2345">+INDEX('Casos ACUM Prov'!$CK$3:$OM$16,'TODO PROVINCIA'!C2345+1,'TODO PROVINCIA'!F2345)</f>
        <v>0</v>
      </c>
      <c r="H2345">
        <f t="shared" si="889"/>
        <v>0</v>
      </c>
      <c r="I2345" cm="1">
        <f t="array" ref="I2345">+INDEX('Muertes-PROV'!$C$3:$GE$16,$C2345+1,$F2345)</f>
        <v>0</v>
      </c>
      <c r="J2345">
        <f t="shared" si="890"/>
        <v>0</v>
      </c>
      <c r="K2345" cm="1">
        <f t="array" ref="K2345">+INDEX('rECUPERA-prov'!$C$3:$LA$16,$C2345+1,$F2345)</f>
        <v>0</v>
      </c>
      <c r="L2345">
        <f t="shared" si="891"/>
        <v>0</v>
      </c>
      <c r="M2345">
        <f t="shared" si="898"/>
        <v>0</v>
      </c>
      <c r="N2345">
        <f t="shared" si="892"/>
        <v>0</v>
      </c>
      <c r="O2345" s="57">
        <f t="shared" si="899"/>
        <v>0</v>
      </c>
      <c r="P2345" s="57">
        <f t="shared" si="900"/>
        <v>0</v>
      </c>
      <c r="Q2345" s="57">
        <f t="shared" si="901"/>
        <v>0</v>
      </c>
      <c r="R2345" s="57">
        <f t="shared" si="902"/>
        <v>0</v>
      </c>
      <c r="S2345" s="57">
        <f t="shared" si="903"/>
        <v>0</v>
      </c>
      <c r="T2345" s="57">
        <f t="shared" si="904"/>
        <v>0</v>
      </c>
      <c r="U2345" s="57">
        <f t="shared" si="905"/>
        <v>0</v>
      </c>
      <c r="V2345" s="58">
        <f t="shared" si="906"/>
        <v>0</v>
      </c>
      <c r="W2345" s="58">
        <f t="shared" si="907"/>
        <v>0</v>
      </c>
      <c r="X2345" s="58">
        <f t="shared" si="908"/>
        <v>0</v>
      </c>
      <c r="Y2345" s="58">
        <f t="shared" si="909"/>
        <v>0</v>
      </c>
      <c r="Z2345">
        <f t="shared" si="893"/>
        <v>416873</v>
      </c>
    </row>
    <row r="2346" spans="1:26" x14ac:dyDescent="0.3">
      <c r="A2346" s="56" t="str">
        <f t="shared" si="895"/>
        <v>OUT TIME</v>
      </c>
      <c r="B2346" s="56" t="str">
        <f t="shared" si="887"/>
        <v>ultimo</v>
      </c>
      <c r="C2346" s="55">
        <f t="shared" si="894"/>
        <v>3</v>
      </c>
      <c r="D2346" t="str">
        <f t="shared" si="894"/>
        <v>Colón</v>
      </c>
      <c r="E2346" s="23">
        <f t="shared" si="896"/>
        <v>44165</v>
      </c>
      <c r="F2346" s="54">
        <f t="shared" si="897"/>
        <v>181</v>
      </c>
      <c r="G2346" cm="1">
        <f t="array" ref="G2346">+INDEX('Casos ACUM Prov'!$CK$3:$OM$16,'TODO PROVINCIA'!C2346+1,'TODO PROVINCIA'!F2346)</f>
        <v>0</v>
      </c>
      <c r="H2346">
        <f t="shared" si="889"/>
        <v>0</v>
      </c>
      <c r="I2346" cm="1">
        <f t="array" ref="I2346">+INDEX('Muertes-PROV'!$C$3:$GE$16,$C2346+1,$F2346)</f>
        <v>0</v>
      </c>
      <c r="J2346">
        <f t="shared" si="890"/>
        <v>0</v>
      </c>
      <c r="K2346" cm="1">
        <f t="array" ref="K2346">+INDEX('rECUPERA-prov'!$C$3:$LA$16,$C2346+1,$F2346)</f>
        <v>0</v>
      </c>
      <c r="L2346">
        <f t="shared" si="891"/>
        <v>0</v>
      </c>
      <c r="M2346">
        <f t="shared" si="898"/>
        <v>0</v>
      </c>
      <c r="N2346">
        <f t="shared" si="892"/>
        <v>0</v>
      </c>
      <c r="O2346" s="57">
        <f t="shared" si="899"/>
        <v>0</v>
      </c>
      <c r="P2346" s="57">
        <f t="shared" si="900"/>
        <v>0</v>
      </c>
      <c r="Q2346" s="57">
        <f t="shared" si="901"/>
        <v>0</v>
      </c>
      <c r="R2346" s="57">
        <f t="shared" si="902"/>
        <v>0</v>
      </c>
      <c r="S2346" s="57">
        <f t="shared" si="903"/>
        <v>0</v>
      </c>
      <c r="T2346" s="57">
        <f t="shared" si="904"/>
        <v>0</v>
      </c>
      <c r="U2346" s="57">
        <f t="shared" si="905"/>
        <v>0</v>
      </c>
      <c r="V2346" s="58">
        <f t="shared" si="906"/>
        <v>0</v>
      </c>
      <c r="W2346" s="58">
        <f t="shared" si="907"/>
        <v>0</v>
      </c>
      <c r="X2346" s="58">
        <f t="shared" si="908"/>
        <v>0</v>
      </c>
      <c r="Y2346" s="58">
        <f t="shared" si="909"/>
        <v>0</v>
      </c>
      <c r="Z2346">
        <f t="shared" si="893"/>
        <v>233708</v>
      </c>
    </row>
    <row r="2347" spans="1:26" x14ac:dyDescent="0.3">
      <c r="A2347" s="56" t="str">
        <f t="shared" si="895"/>
        <v>OUT TIME</v>
      </c>
      <c r="B2347" s="56" t="str">
        <f t="shared" si="887"/>
        <v>ultimo</v>
      </c>
      <c r="C2347" s="55">
        <f t="shared" si="894"/>
        <v>4</v>
      </c>
      <c r="D2347" t="str">
        <f t="shared" si="894"/>
        <v>Chiriquí</v>
      </c>
      <c r="E2347" s="23">
        <f t="shared" si="896"/>
        <v>44165</v>
      </c>
      <c r="F2347" s="54">
        <f t="shared" si="897"/>
        <v>181</v>
      </c>
      <c r="G2347" cm="1">
        <f t="array" ref="G2347">+INDEX('Casos ACUM Prov'!$CK$3:$OM$16,'TODO PROVINCIA'!C2347+1,'TODO PROVINCIA'!F2347)</f>
        <v>0</v>
      </c>
      <c r="H2347">
        <f t="shared" si="889"/>
        <v>0</v>
      </c>
      <c r="I2347" cm="1">
        <f t="array" ref="I2347">+INDEX('Muertes-PROV'!$C$3:$GE$16,$C2347+1,$F2347)</f>
        <v>0</v>
      </c>
      <c r="J2347">
        <f t="shared" si="890"/>
        <v>0</v>
      </c>
      <c r="K2347" cm="1">
        <f t="array" ref="K2347">+INDEX('rECUPERA-prov'!$C$3:$LA$16,$C2347+1,$F2347)</f>
        <v>0</v>
      </c>
      <c r="L2347">
        <f t="shared" si="891"/>
        <v>0</v>
      </c>
      <c r="M2347">
        <f t="shared" si="898"/>
        <v>0</v>
      </c>
      <c r="N2347">
        <f t="shared" si="892"/>
        <v>0</v>
      </c>
      <c r="O2347" s="57">
        <f t="shared" si="899"/>
        <v>0</v>
      </c>
      <c r="P2347" s="57">
        <f t="shared" si="900"/>
        <v>0</v>
      </c>
      <c r="Q2347" s="57">
        <f t="shared" si="901"/>
        <v>0</v>
      </c>
      <c r="R2347" s="57">
        <f t="shared" si="902"/>
        <v>0</v>
      </c>
      <c r="S2347" s="57">
        <f t="shared" si="903"/>
        <v>0</v>
      </c>
      <c r="T2347" s="57">
        <f t="shared" si="904"/>
        <v>0</v>
      </c>
      <c r="U2347" s="57">
        <f t="shared" si="905"/>
        <v>0</v>
      </c>
      <c r="V2347" s="58">
        <f t="shared" si="906"/>
        <v>0</v>
      </c>
      <c r="W2347" s="58">
        <f t="shared" si="907"/>
        <v>0</v>
      </c>
      <c r="X2347" s="58">
        <f t="shared" si="908"/>
        <v>0</v>
      </c>
      <c r="Y2347" s="58">
        <f t="shared" si="909"/>
        <v>0</v>
      </c>
      <c r="Z2347">
        <f t="shared" si="893"/>
        <v>241928</v>
      </c>
    </row>
    <row r="2348" spans="1:26" x14ac:dyDescent="0.3">
      <c r="A2348" s="56" t="str">
        <f t="shared" si="895"/>
        <v>OUT TIME</v>
      </c>
      <c r="B2348" s="56" t="str">
        <f t="shared" si="887"/>
        <v>ultimo</v>
      </c>
      <c r="C2348" s="55">
        <f t="shared" ref="C2348:D2363" si="910">+C2335</f>
        <v>5</v>
      </c>
      <c r="D2348" t="str">
        <f t="shared" si="910"/>
        <v>Darién</v>
      </c>
      <c r="E2348" s="23">
        <f t="shared" si="896"/>
        <v>44165</v>
      </c>
      <c r="F2348" s="54">
        <f t="shared" si="897"/>
        <v>181</v>
      </c>
      <c r="G2348" cm="1">
        <f t="array" ref="G2348">+INDEX('Casos ACUM Prov'!$CK$3:$OM$16,'TODO PROVINCIA'!C2348+1,'TODO PROVINCIA'!F2348)</f>
        <v>0</v>
      </c>
      <c r="H2348">
        <f t="shared" si="889"/>
        <v>0</v>
      </c>
      <c r="I2348" cm="1">
        <f t="array" ref="I2348">+INDEX('Muertes-PROV'!$C$3:$GE$16,$C2348+1,$F2348)</f>
        <v>0</v>
      </c>
      <c r="J2348">
        <f t="shared" si="890"/>
        <v>0</v>
      </c>
      <c r="K2348" cm="1">
        <f t="array" ref="K2348">+INDEX('rECUPERA-prov'!$C$3:$LA$16,$C2348+1,$F2348)</f>
        <v>0</v>
      </c>
      <c r="L2348">
        <f t="shared" si="891"/>
        <v>0</v>
      </c>
      <c r="M2348">
        <f t="shared" si="898"/>
        <v>0</v>
      </c>
      <c r="N2348">
        <f t="shared" si="892"/>
        <v>0</v>
      </c>
      <c r="O2348" s="57">
        <f t="shared" si="899"/>
        <v>0</v>
      </c>
      <c r="P2348" s="57">
        <f t="shared" si="900"/>
        <v>0</v>
      </c>
      <c r="Q2348" s="57">
        <f t="shared" si="901"/>
        <v>0</v>
      </c>
      <c r="R2348" s="57">
        <f t="shared" si="902"/>
        <v>0</v>
      </c>
      <c r="S2348" s="57">
        <f t="shared" si="903"/>
        <v>0</v>
      </c>
      <c r="T2348" s="57">
        <f t="shared" si="904"/>
        <v>0</v>
      </c>
      <c r="U2348" s="57">
        <f t="shared" si="905"/>
        <v>0</v>
      </c>
      <c r="V2348" s="58">
        <f t="shared" si="906"/>
        <v>0</v>
      </c>
      <c r="W2348" s="58">
        <f t="shared" si="907"/>
        <v>0</v>
      </c>
      <c r="X2348" s="58">
        <f t="shared" si="908"/>
        <v>0</v>
      </c>
      <c r="Y2348" s="58">
        <f t="shared" si="909"/>
        <v>0</v>
      </c>
      <c r="Z2348">
        <f t="shared" si="893"/>
        <v>10001</v>
      </c>
    </row>
    <row r="2349" spans="1:26" x14ac:dyDescent="0.3">
      <c r="A2349" s="56" t="str">
        <f t="shared" si="895"/>
        <v>OUT TIME</v>
      </c>
      <c r="B2349" s="56" t="str">
        <f t="shared" si="887"/>
        <v>ultimo</v>
      </c>
      <c r="C2349" s="55">
        <f t="shared" si="910"/>
        <v>6</v>
      </c>
      <c r="D2349" t="str">
        <f t="shared" si="910"/>
        <v>Herrera</v>
      </c>
      <c r="E2349" s="23">
        <f t="shared" si="896"/>
        <v>44165</v>
      </c>
      <c r="F2349" s="54">
        <f t="shared" si="897"/>
        <v>181</v>
      </c>
      <c r="G2349" cm="1">
        <f t="array" ref="G2349">+INDEX('Casos ACUM Prov'!$CK$3:$OM$16,'TODO PROVINCIA'!C2349+1,'TODO PROVINCIA'!F2349)</f>
        <v>0</v>
      </c>
      <c r="H2349">
        <f t="shared" si="889"/>
        <v>0</v>
      </c>
      <c r="I2349" cm="1">
        <f t="array" ref="I2349">+INDEX('Muertes-PROV'!$C$3:$GE$16,$C2349+1,$F2349)</f>
        <v>0</v>
      </c>
      <c r="J2349">
        <f t="shared" si="890"/>
        <v>0</v>
      </c>
      <c r="K2349" cm="1">
        <f t="array" ref="K2349">+INDEX('rECUPERA-prov'!$C$3:$LA$16,$C2349+1,$F2349)</f>
        <v>0</v>
      </c>
      <c r="L2349">
        <f t="shared" si="891"/>
        <v>0</v>
      </c>
      <c r="M2349">
        <f t="shared" si="898"/>
        <v>0</v>
      </c>
      <c r="N2349">
        <f t="shared" si="892"/>
        <v>0</v>
      </c>
      <c r="O2349" s="57">
        <f t="shared" si="899"/>
        <v>0</v>
      </c>
      <c r="P2349" s="57">
        <f t="shared" si="900"/>
        <v>0</v>
      </c>
      <c r="Q2349" s="57">
        <f t="shared" si="901"/>
        <v>0</v>
      </c>
      <c r="R2349" s="57">
        <f t="shared" si="902"/>
        <v>0</v>
      </c>
      <c r="S2349" s="57">
        <f t="shared" si="903"/>
        <v>0</v>
      </c>
      <c r="T2349" s="57">
        <f t="shared" si="904"/>
        <v>0</v>
      </c>
      <c r="U2349" s="57">
        <f t="shared" si="905"/>
        <v>0</v>
      </c>
      <c r="V2349" s="58">
        <f t="shared" si="906"/>
        <v>0</v>
      </c>
      <c r="W2349" s="58">
        <f t="shared" si="907"/>
        <v>0</v>
      </c>
      <c r="X2349" s="58">
        <f t="shared" si="908"/>
        <v>0</v>
      </c>
      <c r="Y2349" s="58">
        <f t="shared" si="909"/>
        <v>0</v>
      </c>
      <c r="Z2349">
        <f t="shared" si="893"/>
        <v>33109</v>
      </c>
    </row>
    <row r="2350" spans="1:26" x14ac:dyDescent="0.3">
      <c r="A2350" s="56" t="str">
        <f t="shared" si="895"/>
        <v>OUT TIME</v>
      </c>
      <c r="B2350" s="56" t="str">
        <f t="shared" si="887"/>
        <v>ultimo</v>
      </c>
      <c r="C2350" s="55">
        <f t="shared" si="910"/>
        <v>7</v>
      </c>
      <c r="D2350" t="str">
        <f t="shared" si="910"/>
        <v>Los Santos</v>
      </c>
      <c r="E2350" s="23">
        <f t="shared" si="896"/>
        <v>44165</v>
      </c>
      <c r="F2350" s="54">
        <f t="shared" si="897"/>
        <v>181</v>
      </c>
      <c r="G2350" cm="1">
        <f t="array" ref="G2350">+INDEX('Casos ACUM Prov'!$CK$3:$OM$16,'TODO PROVINCIA'!C2350+1,'TODO PROVINCIA'!F2350)</f>
        <v>0</v>
      </c>
      <c r="H2350">
        <f t="shared" si="889"/>
        <v>0</v>
      </c>
      <c r="I2350" cm="1">
        <f t="array" ref="I2350">+INDEX('Muertes-PROV'!$C$3:$GE$16,$C2350+1,$F2350)</f>
        <v>0</v>
      </c>
      <c r="J2350">
        <f t="shared" si="890"/>
        <v>0</v>
      </c>
      <c r="K2350" cm="1">
        <f t="array" ref="K2350">+INDEX('rECUPERA-prov'!$C$3:$LA$16,$C2350+1,$F2350)</f>
        <v>0</v>
      </c>
      <c r="L2350">
        <f t="shared" si="891"/>
        <v>0</v>
      </c>
      <c r="M2350">
        <f t="shared" si="898"/>
        <v>0</v>
      </c>
      <c r="N2350">
        <f t="shared" si="892"/>
        <v>0</v>
      </c>
      <c r="O2350" s="57">
        <f t="shared" si="899"/>
        <v>0</v>
      </c>
      <c r="P2350" s="57">
        <f t="shared" si="900"/>
        <v>0</v>
      </c>
      <c r="Q2350" s="57">
        <f t="shared" si="901"/>
        <v>0</v>
      </c>
      <c r="R2350" s="57">
        <f t="shared" si="902"/>
        <v>0</v>
      </c>
      <c r="S2350" s="57">
        <f t="shared" si="903"/>
        <v>0</v>
      </c>
      <c r="T2350" s="57">
        <f t="shared" si="904"/>
        <v>0</v>
      </c>
      <c r="U2350" s="57">
        <f t="shared" si="905"/>
        <v>0</v>
      </c>
      <c r="V2350" s="58">
        <f t="shared" si="906"/>
        <v>0</v>
      </c>
      <c r="W2350" s="58">
        <f t="shared" si="907"/>
        <v>0</v>
      </c>
      <c r="X2350" s="58">
        <f t="shared" si="908"/>
        <v>0</v>
      </c>
      <c r="Y2350" s="58">
        <f t="shared" si="909"/>
        <v>0</v>
      </c>
      <c r="Z2350">
        <f t="shared" si="893"/>
        <v>156747</v>
      </c>
    </row>
    <row r="2351" spans="1:26" x14ac:dyDescent="0.3">
      <c r="A2351" s="56" t="str">
        <f t="shared" si="895"/>
        <v>OUT TIME</v>
      </c>
      <c r="B2351" s="56" t="str">
        <f t="shared" si="887"/>
        <v>ultimo</v>
      </c>
      <c r="C2351" s="55">
        <f t="shared" si="910"/>
        <v>8</v>
      </c>
      <c r="D2351" t="str">
        <f t="shared" si="910"/>
        <v>Panamá</v>
      </c>
      <c r="E2351" s="23">
        <f t="shared" si="896"/>
        <v>44165</v>
      </c>
      <c r="F2351" s="54">
        <f t="shared" si="897"/>
        <v>181</v>
      </c>
      <c r="G2351" cm="1">
        <f t="array" ref="G2351">+INDEX('Casos ACUM Prov'!$CK$3:$OM$16,'TODO PROVINCIA'!C2351+1,'TODO PROVINCIA'!F2351)</f>
        <v>0</v>
      </c>
      <c r="H2351">
        <f t="shared" si="889"/>
        <v>0</v>
      </c>
      <c r="I2351" cm="1">
        <f t="array" ref="I2351">+INDEX('Muertes-PROV'!$C$3:$GE$16,$C2351+1,$F2351)</f>
        <v>0</v>
      </c>
      <c r="J2351">
        <f t="shared" si="890"/>
        <v>0</v>
      </c>
      <c r="K2351" cm="1">
        <f t="array" ref="K2351">+INDEX('rECUPERA-prov'!$C$3:$LA$16,$C2351+1,$F2351)</f>
        <v>0</v>
      </c>
      <c r="L2351">
        <f t="shared" si="891"/>
        <v>0</v>
      </c>
      <c r="M2351">
        <f t="shared" si="898"/>
        <v>0</v>
      </c>
      <c r="N2351">
        <f t="shared" si="892"/>
        <v>0</v>
      </c>
      <c r="O2351" s="57">
        <f t="shared" si="899"/>
        <v>0</v>
      </c>
      <c r="P2351" s="57">
        <f t="shared" si="900"/>
        <v>0</v>
      </c>
      <c r="Q2351" s="57">
        <f t="shared" si="901"/>
        <v>0</v>
      </c>
      <c r="R2351" s="57">
        <f t="shared" si="902"/>
        <v>0</v>
      </c>
      <c r="S2351" s="57">
        <f t="shared" si="903"/>
        <v>0</v>
      </c>
      <c r="T2351" s="57">
        <f t="shared" si="904"/>
        <v>0</v>
      </c>
      <c r="U2351" s="57">
        <f t="shared" si="905"/>
        <v>0</v>
      </c>
      <c r="V2351" s="58">
        <f t="shared" si="906"/>
        <v>0</v>
      </c>
      <c r="W2351" s="58">
        <f t="shared" si="907"/>
        <v>0</v>
      </c>
      <c r="X2351" s="58">
        <f t="shared" si="908"/>
        <v>0</v>
      </c>
      <c r="Y2351" s="58">
        <f t="shared" si="909"/>
        <v>0</v>
      </c>
      <c r="Z2351">
        <f t="shared" si="893"/>
        <v>109955</v>
      </c>
    </row>
    <row r="2352" spans="1:26" x14ac:dyDescent="0.3">
      <c r="A2352" s="56" t="str">
        <f t="shared" si="895"/>
        <v>OUT TIME</v>
      </c>
      <c r="B2352" s="56" t="str">
        <f t="shared" si="887"/>
        <v>ultimo</v>
      </c>
      <c r="C2352" s="55">
        <f t="shared" si="910"/>
        <v>9</v>
      </c>
      <c r="D2352" t="str">
        <f t="shared" si="910"/>
        <v>Veraguas</v>
      </c>
      <c r="E2352" s="23">
        <f t="shared" si="896"/>
        <v>44165</v>
      </c>
      <c r="F2352" s="54">
        <f t="shared" si="897"/>
        <v>181</v>
      </c>
      <c r="G2352" cm="1">
        <f t="array" ref="G2352">+INDEX('Casos ACUM Prov'!$CK$3:$OM$16,'TODO PROVINCIA'!C2352+1,'TODO PROVINCIA'!F2352)</f>
        <v>0</v>
      </c>
      <c r="H2352">
        <f t="shared" si="889"/>
        <v>0</v>
      </c>
      <c r="I2352" cm="1">
        <f t="array" ref="I2352">+INDEX('Muertes-PROV'!$C$3:$GE$16,$C2352+1,$F2352)</f>
        <v>0</v>
      </c>
      <c r="J2352">
        <f t="shared" si="890"/>
        <v>0</v>
      </c>
      <c r="K2352" cm="1">
        <f t="array" ref="K2352">+INDEX('rECUPERA-prov'!$C$3:$LA$16,$C2352+1,$F2352)</f>
        <v>0</v>
      </c>
      <c r="L2352">
        <f t="shared" si="891"/>
        <v>0</v>
      </c>
      <c r="M2352">
        <f t="shared" si="898"/>
        <v>0</v>
      </c>
      <c r="N2352">
        <f t="shared" si="892"/>
        <v>0</v>
      </c>
      <c r="O2352" s="57">
        <f t="shared" si="899"/>
        <v>0</v>
      </c>
      <c r="P2352" s="57">
        <f t="shared" si="900"/>
        <v>0</v>
      </c>
      <c r="Q2352" s="57">
        <f t="shared" si="901"/>
        <v>0</v>
      </c>
      <c r="R2352" s="57">
        <f t="shared" si="902"/>
        <v>0</v>
      </c>
      <c r="S2352" s="57">
        <f t="shared" si="903"/>
        <v>0</v>
      </c>
      <c r="T2352" s="57">
        <f t="shared" si="904"/>
        <v>0</v>
      </c>
      <c r="U2352" s="57">
        <f t="shared" si="905"/>
        <v>0</v>
      </c>
      <c r="V2352" s="58">
        <f t="shared" si="906"/>
        <v>0</v>
      </c>
      <c r="W2352" s="58">
        <f t="shared" si="907"/>
        <v>0</v>
      </c>
      <c r="X2352" s="58">
        <f t="shared" si="908"/>
        <v>0</v>
      </c>
      <c r="Y2352" s="58">
        <f t="shared" si="909"/>
        <v>0</v>
      </c>
      <c r="Z2352">
        <f t="shared" si="893"/>
        <v>109955</v>
      </c>
    </row>
    <row r="2353" spans="1:26" x14ac:dyDescent="0.3">
      <c r="A2353" s="56" t="str">
        <f t="shared" si="895"/>
        <v>OUT TIME</v>
      </c>
      <c r="B2353" s="56" t="str">
        <f t="shared" si="887"/>
        <v>ultimo</v>
      </c>
      <c r="C2353" s="55">
        <f t="shared" si="910"/>
        <v>10</v>
      </c>
      <c r="D2353" t="str">
        <f t="shared" si="910"/>
        <v>Comarca Kuna Yala</v>
      </c>
      <c r="E2353" s="23">
        <f t="shared" si="896"/>
        <v>44165</v>
      </c>
      <c r="F2353" s="54">
        <f t="shared" si="897"/>
        <v>181</v>
      </c>
      <c r="G2353" cm="1">
        <f t="array" ref="G2353">+INDEX('Casos ACUM Prov'!$CK$3:$OM$16,'TODO PROVINCIA'!C2353+1,'TODO PROVINCIA'!F2353)</f>
        <v>0</v>
      </c>
      <c r="H2353">
        <f t="shared" si="889"/>
        <v>0</v>
      </c>
      <c r="I2353" cm="1">
        <f t="array" ref="I2353">+INDEX('Muertes-PROV'!$C$3:$GE$16,$C2353+1,$F2353)</f>
        <v>0</v>
      </c>
      <c r="J2353">
        <f t="shared" si="890"/>
        <v>0</v>
      </c>
      <c r="K2353" cm="1">
        <f t="array" ref="K2353">+INDEX('rECUPERA-prov'!$C$3:$LA$16,$C2353+1,$F2353)</f>
        <v>0</v>
      </c>
      <c r="L2353">
        <f t="shared" si="891"/>
        <v>0</v>
      </c>
      <c r="M2353">
        <f t="shared" si="898"/>
        <v>0</v>
      </c>
      <c r="N2353">
        <f t="shared" si="892"/>
        <v>0</v>
      </c>
      <c r="O2353" s="57">
        <f t="shared" si="899"/>
        <v>0</v>
      </c>
      <c r="P2353" s="57">
        <f t="shared" si="900"/>
        <v>0</v>
      </c>
      <c r="Q2353" s="57">
        <f t="shared" si="901"/>
        <v>0</v>
      </c>
      <c r="R2353" s="57">
        <f t="shared" si="902"/>
        <v>0</v>
      </c>
      <c r="S2353" s="57">
        <f t="shared" si="903"/>
        <v>0</v>
      </c>
      <c r="T2353" s="57">
        <f t="shared" si="904"/>
        <v>0</v>
      </c>
      <c r="U2353" s="57">
        <f t="shared" si="905"/>
        <v>0</v>
      </c>
      <c r="V2353" s="58">
        <f t="shared" si="906"/>
        <v>0</v>
      </c>
      <c r="W2353" s="58">
        <f t="shared" si="907"/>
        <v>0</v>
      </c>
      <c r="X2353" s="58">
        <f t="shared" si="908"/>
        <v>0</v>
      </c>
      <c r="Y2353" s="58">
        <f t="shared" si="909"/>
        <v>0</v>
      </c>
      <c r="Z2353">
        <f t="shared" si="893"/>
        <v>89592</v>
      </c>
    </row>
    <row r="2354" spans="1:26" x14ac:dyDescent="0.3">
      <c r="A2354" s="56" t="str">
        <f t="shared" si="895"/>
        <v>OUT TIME</v>
      </c>
      <c r="B2354" s="56" t="str">
        <f t="shared" si="887"/>
        <v>ultimo</v>
      </c>
      <c r="C2354" s="55">
        <f t="shared" si="910"/>
        <v>11</v>
      </c>
      <c r="D2354" t="str">
        <f t="shared" si="910"/>
        <v>Comarca Emberá Wounaán</v>
      </c>
      <c r="E2354" s="23">
        <f t="shared" si="896"/>
        <v>44165</v>
      </c>
      <c r="F2354" s="54">
        <f t="shared" si="897"/>
        <v>181</v>
      </c>
      <c r="G2354" cm="1">
        <f t="array" ref="G2354">+INDEX('Casos ACUM Prov'!$CK$3:$OM$16,'TODO PROVINCIA'!C2354+1,'TODO PROVINCIA'!F2354)</f>
        <v>0</v>
      </c>
      <c r="H2354">
        <f t="shared" si="889"/>
        <v>0</v>
      </c>
      <c r="I2354" cm="1">
        <f t="array" ref="I2354">+INDEX('Muertes-PROV'!$C$3:$GE$16,$C2354+1,$F2354)</f>
        <v>0</v>
      </c>
      <c r="J2354">
        <f t="shared" si="890"/>
        <v>0</v>
      </c>
      <c r="K2354" cm="1">
        <f t="array" ref="K2354">+INDEX('rECUPERA-prov'!$C$3:$LA$16,$C2354+1,$F2354)</f>
        <v>0</v>
      </c>
      <c r="L2354">
        <f t="shared" si="891"/>
        <v>0</v>
      </c>
      <c r="M2354">
        <f t="shared" si="898"/>
        <v>0</v>
      </c>
      <c r="N2354">
        <f t="shared" si="892"/>
        <v>0</v>
      </c>
      <c r="O2354" s="57">
        <f t="shared" si="899"/>
        <v>0</v>
      </c>
      <c r="P2354" s="57">
        <f t="shared" si="900"/>
        <v>0</v>
      </c>
      <c r="Q2354" s="57">
        <f t="shared" si="901"/>
        <v>0</v>
      </c>
      <c r="R2354" s="57">
        <f t="shared" si="902"/>
        <v>0</v>
      </c>
      <c r="S2354" s="57">
        <f t="shared" si="903"/>
        <v>0</v>
      </c>
      <c r="T2354" s="57">
        <f t="shared" si="904"/>
        <v>0</v>
      </c>
      <c r="U2354" s="57">
        <f t="shared" si="905"/>
        <v>0</v>
      </c>
      <c r="V2354" s="58">
        <f t="shared" si="906"/>
        <v>0</v>
      </c>
      <c r="W2354" s="58">
        <f t="shared" si="907"/>
        <v>0</v>
      </c>
      <c r="X2354" s="58">
        <f t="shared" si="908"/>
        <v>0</v>
      </c>
      <c r="Y2354" s="58">
        <f t="shared" si="909"/>
        <v>0</v>
      </c>
      <c r="Z2354">
        <f t="shared" si="893"/>
        <v>1249032</v>
      </c>
    </row>
    <row r="2355" spans="1:26" x14ac:dyDescent="0.3">
      <c r="A2355" s="56" t="str">
        <f t="shared" si="895"/>
        <v>OUT TIME</v>
      </c>
      <c r="B2355" s="56" t="str">
        <f t="shared" si="887"/>
        <v>ultimo</v>
      </c>
      <c r="C2355" s="55">
        <f t="shared" si="910"/>
        <v>12</v>
      </c>
      <c r="D2355" t="str">
        <f t="shared" si="910"/>
        <v>Comarca Ngäbe Buglé</v>
      </c>
      <c r="E2355" s="23">
        <f t="shared" si="896"/>
        <v>44165</v>
      </c>
      <c r="F2355" s="54">
        <f t="shared" si="897"/>
        <v>181</v>
      </c>
      <c r="G2355" cm="1">
        <f t="array" ref="G2355">+INDEX('Casos ACUM Prov'!$CK$3:$OM$16,'TODO PROVINCIA'!C2355+1,'TODO PROVINCIA'!F2355)</f>
        <v>0</v>
      </c>
      <c r="H2355">
        <f t="shared" si="889"/>
        <v>0</v>
      </c>
      <c r="I2355" cm="1">
        <f t="array" ref="I2355">+INDEX('Muertes-PROV'!$C$3:$GE$16,$C2355+1,$F2355)</f>
        <v>0</v>
      </c>
      <c r="J2355">
        <f t="shared" si="890"/>
        <v>0</v>
      </c>
      <c r="K2355" cm="1">
        <f t="array" ref="K2355">+INDEX('rECUPERA-prov'!$C$3:$LA$16,$C2355+1,$F2355)</f>
        <v>0</v>
      </c>
      <c r="L2355">
        <f t="shared" si="891"/>
        <v>0</v>
      </c>
      <c r="M2355">
        <f t="shared" si="898"/>
        <v>0</v>
      </c>
      <c r="N2355">
        <f t="shared" si="892"/>
        <v>0</v>
      </c>
      <c r="O2355" s="57">
        <f t="shared" si="899"/>
        <v>0</v>
      </c>
      <c r="P2355" s="57">
        <f t="shared" si="900"/>
        <v>0</v>
      </c>
      <c r="Q2355" s="57">
        <f t="shared" si="901"/>
        <v>0</v>
      </c>
      <c r="R2355" s="57">
        <f t="shared" si="902"/>
        <v>0</v>
      </c>
      <c r="S2355" s="57">
        <f t="shared" si="903"/>
        <v>0</v>
      </c>
      <c r="T2355" s="57">
        <f t="shared" si="904"/>
        <v>0</v>
      </c>
      <c r="U2355" s="57">
        <f t="shared" si="905"/>
        <v>0</v>
      </c>
      <c r="V2355" s="58">
        <f t="shared" si="906"/>
        <v>0</v>
      </c>
      <c r="W2355" s="58">
        <f t="shared" si="907"/>
        <v>0</v>
      </c>
      <c r="X2355" s="58">
        <f t="shared" si="908"/>
        <v>0</v>
      </c>
      <c r="Y2355" s="58">
        <f t="shared" si="909"/>
        <v>0</v>
      </c>
      <c r="Z2355">
        <f t="shared" si="893"/>
        <v>464038</v>
      </c>
    </row>
    <row r="2356" spans="1:26" x14ac:dyDescent="0.3">
      <c r="A2356" s="56" t="str">
        <f t="shared" si="895"/>
        <v>OUT TIME</v>
      </c>
      <c r="B2356" s="56" t="str">
        <f t="shared" si="887"/>
        <v>ultimo</v>
      </c>
      <c r="C2356" s="55">
        <f t="shared" si="910"/>
        <v>13</v>
      </c>
      <c r="D2356" t="str">
        <f t="shared" si="910"/>
        <v>Panamá Oeste</v>
      </c>
      <c r="E2356" s="23">
        <f t="shared" si="896"/>
        <v>44165</v>
      </c>
      <c r="F2356" s="54">
        <f t="shared" si="897"/>
        <v>181</v>
      </c>
      <c r="G2356" cm="1">
        <f t="array" ref="G2356">+INDEX('Casos ACUM Prov'!$CK$3:$OM$16,'TODO PROVINCIA'!C2356+1,'TODO PROVINCIA'!F2356)</f>
        <v>0</v>
      </c>
      <c r="H2356">
        <f t="shared" si="889"/>
        <v>0</v>
      </c>
      <c r="I2356" cm="1">
        <f t="array" ref="I2356">+INDEX('Muertes-PROV'!$C$3:$GE$16,$C2356+1,$F2356)</f>
        <v>0</v>
      </c>
      <c r="J2356">
        <f t="shared" si="890"/>
        <v>0</v>
      </c>
      <c r="K2356" cm="1">
        <f t="array" ref="K2356">+INDEX('rECUPERA-prov'!$C$3:$LA$16,$C2356+1,$F2356)</f>
        <v>0</v>
      </c>
      <c r="L2356">
        <f t="shared" si="891"/>
        <v>0</v>
      </c>
      <c r="M2356">
        <f t="shared" si="898"/>
        <v>0</v>
      </c>
      <c r="N2356">
        <f t="shared" si="892"/>
        <v>0</v>
      </c>
      <c r="O2356" s="57">
        <f t="shared" si="899"/>
        <v>0</v>
      </c>
      <c r="P2356" s="57">
        <f t="shared" si="900"/>
        <v>0</v>
      </c>
      <c r="Q2356" s="57">
        <f t="shared" si="901"/>
        <v>0</v>
      </c>
      <c r="R2356" s="57">
        <f t="shared" si="902"/>
        <v>0</v>
      </c>
      <c r="S2356" s="57">
        <f t="shared" si="903"/>
        <v>0</v>
      </c>
      <c r="T2356" s="57">
        <f t="shared" si="904"/>
        <v>0</v>
      </c>
      <c r="U2356" s="57">
        <f t="shared" si="905"/>
        <v>0</v>
      </c>
      <c r="V2356" s="58">
        <f t="shared" si="906"/>
        <v>0</v>
      </c>
      <c r="W2356" s="58">
        <f t="shared" si="907"/>
        <v>0</v>
      </c>
      <c r="X2356" s="58">
        <f t="shared" si="908"/>
        <v>0</v>
      </c>
      <c r="Y2356" s="58">
        <f t="shared" si="909"/>
        <v>0</v>
      </c>
      <c r="Z2356">
        <f t="shared" si="893"/>
        <v>226991</v>
      </c>
    </row>
    <row r="2357" spans="1:26" x14ac:dyDescent="0.3">
      <c r="A2357" s="56" t="str">
        <f t="shared" si="895"/>
        <v>OUT TIME</v>
      </c>
      <c r="B2357" s="56" t="str">
        <f t="shared" si="887"/>
        <v>ultimo</v>
      </c>
      <c r="C2357" s="55">
        <f t="shared" si="910"/>
        <v>1</v>
      </c>
      <c r="D2357" t="str">
        <f t="shared" si="910"/>
        <v>Bocas del Toro</v>
      </c>
      <c r="E2357" s="23">
        <f t="shared" si="896"/>
        <v>44166</v>
      </c>
      <c r="F2357" s="54">
        <f t="shared" si="897"/>
        <v>182</v>
      </c>
      <c r="G2357" cm="1">
        <f t="array" ref="G2357">+INDEX('Casos ACUM Prov'!$CK$3:$OM$16,'TODO PROVINCIA'!C2357+1,'TODO PROVINCIA'!F2357)</f>
        <v>0</v>
      </c>
      <c r="H2357">
        <f t="shared" si="889"/>
        <v>0</v>
      </c>
      <c r="I2357" cm="1">
        <f t="array" ref="I2357">+INDEX('Muertes-PROV'!$C$3:$GE$16,$C2357+1,$F2357)</f>
        <v>0</v>
      </c>
      <c r="J2357">
        <f t="shared" si="890"/>
        <v>0</v>
      </c>
      <c r="K2357" cm="1">
        <f t="array" ref="K2357">+INDEX('rECUPERA-prov'!$C$3:$LA$16,$C2357+1,$F2357)</f>
        <v>0</v>
      </c>
      <c r="L2357">
        <f t="shared" si="891"/>
        <v>0</v>
      </c>
      <c r="M2357">
        <f t="shared" si="898"/>
        <v>0</v>
      </c>
      <c r="N2357">
        <f t="shared" si="892"/>
        <v>0</v>
      </c>
      <c r="O2357" s="57">
        <f t="shared" si="899"/>
        <v>0</v>
      </c>
      <c r="P2357" s="57">
        <f t="shared" si="900"/>
        <v>0</v>
      </c>
      <c r="Q2357" s="57">
        <f t="shared" si="901"/>
        <v>0</v>
      </c>
      <c r="R2357" s="57">
        <f t="shared" si="902"/>
        <v>0</v>
      </c>
      <c r="S2357" s="57">
        <f t="shared" si="903"/>
        <v>0</v>
      </c>
      <c r="T2357" s="57">
        <f t="shared" si="904"/>
        <v>0</v>
      </c>
      <c r="U2357" s="57">
        <f t="shared" si="905"/>
        <v>0</v>
      </c>
      <c r="V2357" s="58">
        <f t="shared" si="906"/>
        <v>0</v>
      </c>
      <c r="W2357" s="58">
        <f t="shared" si="907"/>
        <v>0</v>
      </c>
      <c r="X2357" s="58">
        <f t="shared" si="908"/>
        <v>0</v>
      </c>
      <c r="Y2357" s="58">
        <f t="shared" si="909"/>
        <v>0</v>
      </c>
      <c r="Z2357">
        <f t="shared" si="893"/>
        <v>125461</v>
      </c>
    </row>
    <row r="2358" spans="1:26" x14ac:dyDescent="0.3">
      <c r="A2358" s="56" t="str">
        <f t="shared" si="895"/>
        <v>OUT TIME</v>
      </c>
      <c r="B2358" s="56" t="str">
        <f t="shared" si="887"/>
        <v>ultimo</v>
      </c>
      <c r="C2358" s="55">
        <f t="shared" si="910"/>
        <v>2</v>
      </c>
      <c r="D2358" t="str">
        <f t="shared" si="910"/>
        <v>Coclé</v>
      </c>
      <c r="E2358" s="23">
        <f t="shared" si="896"/>
        <v>44166</v>
      </c>
      <c r="F2358" s="54">
        <f t="shared" si="897"/>
        <v>182</v>
      </c>
      <c r="G2358" cm="1">
        <f t="array" ref="G2358">+INDEX('Casos ACUM Prov'!$CK$3:$OM$16,'TODO PROVINCIA'!C2358+1,'TODO PROVINCIA'!F2358)</f>
        <v>0</v>
      </c>
      <c r="H2358">
        <f t="shared" si="889"/>
        <v>0</v>
      </c>
      <c r="I2358" cm="1">
        <f t="array" ref="I2358">+INDEX('Muertes-PROV'!$C$3:$GE$16,$C2358+1,$F2358)</f>
        <v>0</v>
      </c>
      <c r="J2358">
        <f t="shared" si="890"/>
        <v>0</v>
      </c>
      <c r="K2358" cm="1">
        <f t="array" ref="K2358">+INDEX('rECUPERA-prov'!$C$3:$LA$16,$C2358+1,$F2358)</f>
        <v>0</v>
      </c>
      <c r="L2358">
        <f t="shared" si="891"/>
        <v>0</v>
      </c>
      <c r="M2358">
        <f t="shared" si="898"/>
        <v>0</v>
      </c>
      <c r="N2358">
        <f t="shared" si="892"/>
        <v>0</v>
      </c>
      <c r="O2358" s="57">
        <f t="shared" si="899"/>
        <v>0</v>
      </c>
      <c r="P2358" s="57">
        <f t="shared" si="900"/>
        <v>0</v>
      </c>
      <c r="Q2358" s="57">
        <f t="shared" si="901"/>
        <v>0</v>
      </c>
      <c r="R2358" s="57">
        <f t="shared" si="902"/>
        <v>0</v>
      </c>
      <c r="S2358" s="57">
        <f t="shared" si="903"/>
        <v>0</v>
      </c>
      <c r="T2358" s="57">
        <f t="shared" si="904"/>
        <v>0</v>
      </c>
      <c r="U2358" s="57">
        <f t="shared" si="905"/>
        <v>0</v>
      </c>
      <c r="V2358" s="58">
        <f t="shared" si="906"/>
        <v>0</v>
      </c>
      <c r="W2358" s="58">
        <f t="shared" si="907"/>
        <v>0</v>
      </c>
      <c r="X2358" s="58">
        <f t="shared" si="908"/>
        <v>0</v>
      </c>
      <c r="Y2358" s="58">
        <f t="shared" si="909"/>
        <v>0</v>
      </c>
      <c r="Z2358">
        <f t="shared" si="893"/>
        <v>416873</v>
      </c>
    </row>
    <row r="2359" spans="1:26" x14ac:dyDescent="0.3">
      <c r="A2359" s="56" t="str">
        <f t="shared" si="895"/>
        <v>OUT TIME</v>
      </c>
      <c r="B2359" s="56" t="str">
        <f t="shared" si="887"/>
        <v>ultimo</v>
      </c>
      <c r="C2359" s="55">
        <f t="shared" si="910"/>
        <v>3</v>
      </c>
      <c r="D2359" t="str">
        <f t="shared" si="910"/>
        <v>Colón</v>
      </c>
      <c r="E2359" s="23">
        <f t="shared" si="896"/>
        <v>44166</v>
      </c>
      <c r="F2359" s="54">
        <f t="shared" si="897"/>
        <v>182</v>
      </c>
      <c r="G2359" cm="1">
        <f t="array" ref="G2359">+INDEX('Casos ACUM Prov'!$CK$3:$OM$16,'TODO PROVINCIA'!C2359+1,'TODO PROVINCIA'!F2359)</f>
        <v>0</v>
      </c>
      <c r="H2359">
        <f t="shared" si="889"/>
        <v>0</v>
      </c>
      <c r="I2359" cm="1">
        <f t="array" ref="I2359">+INDEX('Muertes-PROV'!$C$3:$GE$16,$C2359+1,$F2359)</f>
        <v>0</v>
      </c>
      <c r="J2359">
        <f t="shared" si="890"/>
        <v>0</v>
      </c>
      <c r="K2359" cm="1">
        <f t="array" ref="K2359">+INDEX('rECUPERA-prov'!$C$3:$LA$16,$C2359+1,$F2359)</f>
        <v>0</v>
      </c>
      <c r="L2359">
        <f t="shared" si="891"/>
        <v>0</v>
      </c>
      <c r="M2359">
        <f t="shared" si="898"/>
        <v>0</v>
      </c>
      <c r="N2359">
        <f t="shared" si="892"/>
        <v>0</v>
      </c>
      <c r="O2359" s="57">
        <f t="shared" si="899"/>
        <v>0</v>
      </c>
      <c r="P2359" s="57">
        <f t="shared" si="900"/>
        <v>0</v>
      </c>
      <c r="Q2359" s="57">
        <f t="shared" si="901"/>
        <v>0</v>
      </c>
      <c r="R2359" s="57">
        <f t="shared" si="902"/>
        <v>0</v>
      </c>
      <c r="S2359" s="57">
        <f t="shared" si="903"/>
        <v>0</v>
      </c>
      <c r="T2359" s="57">
        <f t="shared" si="904"/>
        <v>0</v>
      </c>
      <c r="U2359" s="57">
        <f t="shared" si="905"/>
        <v>0</v>
      </c>
      <c r="V2359" s="58">
        <f t="shared" si="906"/>
        <v>0</v>
      </c>
      <c r="W2359" s="58">
        <f t="shared" si="907"/>
        <v>0</v>
      </c>
      <c r="X2359" s="58">
        <f t="shared" si="908"/>
        <v>0</v>
      </c>
      <c r="Y2359" s="58">
        <f t="shared" si="909"/>
        <v>0</v>
      </c>
      <c r="Z2359">
        <f t="shared" si="893"/>
        <v>233708</v>
      </c>
    </row>
    <row r="2360" spans="1:26" x14ac:dyDescent="0.3">
      <c r="A2360" s="56" t="str">
        <f t="shared" si="895"/>
        <v>OUT TIME</v>
      </c>
      <c r="B2360" s="56" t="str">
        <f t="shared" si="887"/>
        <v>ultimo</v>
      </c>
      <c r="C2360" s="55">
        <f t="shared" si="910"/>
        <v>4</v>
      </c>
      <c r="D2360" t="str">
        <f t="shared" si="910"/>
        <v>Chiriquí</v>
      </c>
      <c r="E2360" s="23">
        <f t="shared" si="896"/>
        <v>44166</v>
      </c>
      <c r="F2360" s="54">
        <f t="shared" si="897"/>
        <v>182</v>
      </c>
      <c r="G2360" cm="1">
        <f t="array" ref="G2360">+INDEX('Casos ACUM Prov'!$CK$3:$OM$16,'TODO PROVINCIA'!C2360+1,'TODO PROVINCIA'!F2360)</f>
        <v>0</v>
      </c>
      <c r="H2360">
        <f t="shared" si="889"/>
        <v>0</v>
      </c>
      <c r="I2360" cm="1">
        <f t="array" ref="I2360">+INDEX('Muertes-PROV'!$C$3:$GE$16,$C2360+1,$F2360)</f>
        <v>0</v>
      </c>
      <c r="J2360">
        <f t="shared" si="890"/>
        <v>0</v>
      </c>
      <c r="K2360" cm="1">
        <f t="array" ref="K2360">+INDEX('rECUPERA-prov'!$C$3:$LA$16,$C2360+1,$F2360)</f>
        <v>0</v>
      </c>
      <c r="L2360">
        <f t="shared" si="891"/>
        <v>0</v>
      </c>
      <c r="M2360">
        <f t="shared" si="898"/>
        <v>0</v>
      </c>
      <c r="N2360">
        <f t="shared" si="892"/>
        <v>0</v>
      </c>
      <c r="O2360" s="57">
        <f t="shared" si="899"/>
        <v>0</v>
      </c>
      <c r="P2360" s="57">
        <f t="shared" si="900"/>
        <v>0</v>
      </c>
      <c r="Q2360" s="57">
        <f t="shared" si="901"/>
        <v>0</v>
      </c>
      <c r="R2360" s="57">
        <f t="shared" si="902"/>
        <v>0</v>
      </c>
      <c r="S2360" s="57">
        <f t="shared" si="903"/>
        <v>0</v>
      </c>
      <c r="T2360" s="57">
        <f t="shared" si="904"/>
        <v>0</v>
      </c>
      <c r="U2360" s="57">
        <f t="shared" si="905"/>
        <v>0</v>
      </c>
      <c r="V2360" s="58">
        <f t="shared" si="906"/>
        <v>0</v>
      </c>
      <c r="W2360" s="58">
        <f t="shared" si="907"/>
        <v>0</v>
      </c>
      <c r="X2360" s="58">
        <f t="shared" si="908"/>
        <v>0</v>
      </c>
      <c r="Y2360" s="58">
        <f t="shared" si="909"/>
        <v>0</v>
      </c>
      <c r="Z2360">
        <f t="shared" si="893"/>
        <v>241928</v>
      </c>
    </row>
    <row r="2361" spans="1:26" x14ac:dyDescent="0.3">
      <c r="A2361" s="56" t="str">
        <f t="shared" si="895"/>
        <v>OUT TIME</v>
      </c>
      <c r="B2361" s="56" t="str">
        <f t="shared" si="887"/>
        <v>ultimo</v>
      </c>
      <c r="C2361" s="55">
        <f t="shared" si="910"/>
        <v>5</v>
      </c>
      <c r="D2361" t="str">
        <f t="shared" si="910"/>
        <v>Darién</v>
      </c>
      <c r="E2361" s="23">
        <f t="shared" si="896"/>
        <v>44166</v>
      </c>
      <c r="F2361" s="54">
        <f t="shared" si="897"/>
        <v>182</v>
      </c>
      <c r="G2361" cm="1">
        <f t="array" ref="G2361">+INDEX('Casos ACUM Prov'!$CK$3:$OM$16,'TODO PROVINCIA'!C2361+1,'TODO PROVINCIA'!F2361)</f>
        <v>0</v>
      </c>
      <c r="H2361">
        <f t="shared" si="889"/>
        <v>0</v>
      </c>
      <c r="I2361" cm="1">
        <f t="array" ref="I2361">+INDEX('Muertes-PROV'!$C$3:$GE$16,$C2361+1,$F2361)</f>
        <v>0</v>
      </c>
      <c r="J2361">
        <f t="shared" si="890"/>
        <v>0</v>
      </c>
      <c r="K2361" cm="1">
        <f t="array" ref="K2361">+INDEX('rECUPERA-prov'!$C$3:$LA$16,$C2361+1,$F2361)</f>
        <v>0</v>
      </c>
      <c r="L2361">
        <f t="shared" si="891"/>
        <v>0</v>
      </c>
      <c r="M2361">
        <f t="shared" si="898"/>
        <v>0</v>
      </c>
      <c r="N2361">
        <f t="shared" si="892"/>
        <v>0</v>
      </c>
      <c r="O2361" s="57">
        <f t="shared" si="899"/>
        <v>0</v>
      </c>
      <c r="P2361" s="57">
        <f t="shared" si="900"/>
        <v>0</v>
      </c>
      <c r="Q2361" s="57">
        <f t="shared" si="901"/>
        <v>0</v>
      </c>
      <c r="R2361" s="57">
        <f t="shared" si="902"/>
        <v>0</v>
      </c>
      <c r="S2361" s="57">
        <f t="shared" si="903"/>
        <v>0</v>
      </c>
      <c r="T2361" s="57">
        <f t="shared" si="904"/>
        <v>0</v>
      </c>
      <c r="U2361" s="57">
        <f t="shared" si="905"/>
        <v>0</v>
      </c>
      <c r="V2361" s="58">
        <f t="shared" si="906"/>
        <v>0</v>
      </c>
      <c r="W2361" s="58">
        <f t="shared" si="907"/>
        <v>0</v>
      </c>
      <c r="X2361" s="58">
        <f t="shared" si="908"/>
        <v>0</v>
      </c>
      <c r="Y2361" s="58">
        <f t="shared" si="909"/>
        <v>0</v>
      </c>
      <c r="Z2361">
        <f t="shared" si="893"/>
        <v>10001</v>
      </c>
    </row>
    <row r="2362" spans="1:26" x14ac:dyDescent="0.3">
      <c r="A2362" s="56" t="str">
        <f t="shared" si="895"/>
        <v>OUT TIME</v>
      </c>
      <c r="B2362" s="56" t="str">
        <f t="shared" si="887"/>
        <v>ultimo</v>
      </c>
      <c r="C2362" s="55">
        <f t="shared" si="910"/>
        <v>6</v>
      </c>
      <c r="D2362" t="str">
        <f t="shared" si="910"/>
        <v>Herrera</v>
      </c>
      <c r="E2362" s="23">
        <f t="shared" si="896"/>
        <v>44166</v>
      </c>
      <c r="F2362" s="54">
        <f t="shared" si="897"/>
        <v>182</v>
      </c>
      <c r="G2362" cm="1">
        <f t="array" ref="G2362">+INDEX('Casos ACUM Prov'!$CK$3:$OM$16,'TODO PROVINCIA'!C2362+1,'TODO PROVINCIA'!F2362)</f>
        <v>0</v>
      </c>
      <c r="H2362">
        <f t="shared" si="889"/>
        <v>0</v>
      </c>
      <c r="I2362" cm="1">
        <f t="array" ref="I2362">+INDEX('Muertes-PROV'!$C$3:$GE$16,$C2362+1,$F2362)</f>
        <v>0</v>
      </c>
      <c r="J2362">
        <f t="shared" si="890"/>
        <v>0</v>
      </c>
      <c r="K2362" cm="1">
        <f t="array" ref="K2362">+INDEX('rECUPERA-prov'!$C$3:$LA$16,$C2362+1,$F2362)</f>
        <v>0</v>
      </c>
      <c r="L2362">
        <f t="shared" si="891"/>
        <v>0</v>
      </c>
      <c r="M2362">
        <f t="shared" si="898"/>
        <v>0</v>
      </c>
      <c r="N2362">
        <f t="shared" si="892"/>
        <v>0</v>
      </c>
      <c r="O2362" s="57">
        <f t="shared" si="899"/>
        <v>0</v>
      </c>
      <c r="P2362" s="57">
        <f t="shared" si="900"/>
        <v>0</v>
      </c>
      <c r="Q2362" s="57">
        <f t="shared" si="901"/>
        <v>0</v>
      </c>
      <c r="R2362" s="57">
        <f t="shared" si="902"/>
        <v>0</v>
      </c>
      <c r="S2362" s="57">
        <f t="shared" si="903"/>
        <v>0</v>
      </c>
      <c r="T2362" s="57">
        <f t="shared" si="904"/>
        <v>0</v>
      </c>
      <c r="U2362" s="57">
        <f t="shared" si="905"/>
        <v>0</v>
      </c>
      <c r="V2362" s="58">
        <f t="shared" si="906"/>
        <v>0</v>
      </c>
      <c r="W2362" s="58">
        <f t="shared" si="907"/>
        <v>0</v>
      </c>
      <c r="X2362" s="58">
        <f t="shared" si="908"/>
        <v>0</v>
      </c>
      <c r="Y2362" s="58">
        <f t="shared" si="909"/>
        <v>0</v>
      </c>
      <c r="Z2362">
        <f t="shared" si="893"/>
        <v>33109</v>
      </c>
    </row>
    <row r="2363" spans="1:26" x14ac:dyDescent="0.3">
      <c r="A2363" s="56" t="str">
        <f t="shared" si="895"/>
        <v>OUT TIME</v>
      </c>
      <c r="B2363" s="56" t="str">
        <f t="shared" si="887"/>
        <v>ultimo</v>
      </c>
      <c r="C2363" s="55">
        <f t="shared" si="910"/>
        <v>7</v>
      </c>
      <c r="D2363" t="str">
        <f t="shared" si="910"/>
        <v>Los Santos</v>
      </c>
      <c r="E2363" s="23">
        <f t="shared" si="896"/>
        <v>44166</v>
      </c>
      <c r="F2363" s="54">
        <f t="shared" si="897"/>
        <v>182</v>
      </c>
      <c r="G2363" cm="1">
        <f t="array" ref="G2363">+INDEX('Casos ACUM Prov'!$CK$3:$OM$16,'TODO PROVINCIA'!C2363+1,'TODO PROVINCIA'!F2363)</f>
        <v>0</v>
      </c>
      <c r="H2363">
        <f t="shared" si="889"/>
        <v>0</v>
      </c>
      <c r="I2363" cm="1">
        <f t="array" ref="I2363">+INDEX('Muertes-PROV'!$C$3:$GE$16,$C2363+1,$F2363)</f>
        <v>0</v>
      </c>
      <c r="J2363">
        <f t="shared" si="890"/>
        <v>0</v>
      </c>
      <c r="K2363" cm="1">
        <f t="array" ref="K2363">+INDEX('rECUPERA-prov'!$C$3:$LA$16,$C2363+1,$F2363)</f>
        <v>0</v>
      </c>
      <c r="L2363">
        <f t="shared" si="891"/>
        <v>0</v>
      </c>
      <c r="M2363">
        <f t="shared" si="898"/>
        <v>0</v>
      </c>
      <c r="N2363">
        <f t="shared" si="892"/>
        <v>0</v>
      </c>
      <c r="O2363" s="57">
        <f t="shared" si="899"/>
        <v>0</v>
      </c>
      <c r="P2363" s="57">
        <f t="shared" si="900"/>
        <v>0</v>
      </c>
      <c r="Q2363" s="57">
        <f t="shared" si="901"/>
        <v>0</v>
      </c>
      <c r="R2363" s="57">
        <f t="shared" si="902"/>
        <v>0</v>
      </c>
      <c r="S2363" s="57">
        <f t="shared" si="903"/>
        <v>0</v>
      </c>
      <c r="T2363" s="57">
        <f t="shared" si="904"/>
        <v>0</v>
      </c>
      <c r="U2363" s="57">
        <f t="shared" si="905"/>
        <v>0</v>
      </c>
      <c r="V2363" s="58">
        <f t="shared" si="906"/>
        <v>0</v>
      </c>
      <c r="W2363" s="58">
        <f t="shared" si="907"/>
        <v>0</v>
      </c>
      <c r="X2363" s="58">
        <f t="shared" si="908"/>
        <v>0</v>
      </c>
      <c r="Y2363" s="58">
        <f t="shared" si="909"/>
        <v>0</v>
      </c>
      <c r="Z2363">
        <f t="shared" si="893"/>
        <v>156747</v>
      </c>
    </row>
    <row r="2364" spans="1:26" x14ac:dyDescent="0.3">
      <c r="A2364" s="56" t="str">
        <f t="shared" si="895"/>
        <v>OUT TIME</v>
      </c>
      <c r="B2364" s="56" t="str">
        <f t="shared" si="887"/>
        <v>ultimo</v>
      </c>
      <c r="C2364" s="55">
        <f t="shared" ref="C2364:D2379" si="911">+C2351</f>
        <v>8</v>
      </c>
      <c r="D2364" t="str">
        <f t="shared" si="911"/>
        <v>Panamá</v>
      </c>
      <c r="E2364" s="23">
        <f t="shared" si="896"/>
        <v>44166</v>
      </c>
      <c r="F2364" s="54">
        <f t="shared" si="897"/>
        <v>182</v>
      </c>
      <c r="G2364" cm="1">
        <f t="array" ref="G2364">+INDEX('Casos ACUM Prov'!$CK$3:$OM$16,'TODO PROVINCIA'!C2364+1,'TODO PROVINCIA'!F2364)</f>
        <v>0</v>
      </c>
      <c r="H2364">
        <f t="shared" si="889"/>
        <v>0</v>
      </c>
      <c r="I2364" cm="1">
        <f t="array" ref="I2364">+INDEX('Muertes-PROV'!$C$3:$GE$16,$C2364+1,$F2364)</f>
        <v>0</v>
      </c>
      <c r="J2364">
        <f t="shared" si="890"/>
        <v>0</v>
      </c>
      <c r="K2364" cm="1">
        <f t="array" ref="K2364">+INDEX('rECUPERA-prov'!$C$3:$LA$16,$C2364+1,$F2364)</f>
        <v>0</v>
      </c>
      <c r="L2364">
        <f t="shared" si="891"/>
        <v>0</v>
      </c>
      <c r="M2364">
        <f t="shared" si="898"/>
        <v>0</v>
      </c>
      <c r="N2364">
        <f t="shared" si="892"/>
        <v>0</v>
      </c>
      <c r="O2364" s="57">
        <f t="shared" si="899"/>
        <v>0</v>
      </c>
      <c r="P2364" s="57">
        <f t="shared" si="900"/>
        <v>0</v>
      </c>
      <c r="Q2364" s="57">
        <f t="shared" si="901"/>
        <v>0</v>
      </c>
      <c r="R2364" s="57">
        <f t="shared" si="902"/>
        <v>0</v>
      </c>
      <c r="S2364" s="57">
        <f t="shared" si="903"/>
        <v>0</v>
      </c>
      <c r="T2364" s="57">
        <f t="shared" si="904"/>
        <v>0</v>
      </c>
      <c r="U2364" s="57">
        <f t="shared" si="905"/>
        <v>0</v>
      </c>
      <c r="V2364" s="58">
        <f t="shared" si="906"/>
        <v>0</v>
      </c>
      <c r="W2364" s="58">
        <f t="shared" si="907"/>
        <v>0</v>
      </c>
      <c r="X2364" s="58">
        <f t="shared" si="908"/>
        <v>0</v>
      </c>
      <c r="Y2364" s="58">
        <f t="shared" si="909"/>
        <v>0</v>
      </c>
      <c r="Z2364">
        <f t="shared" si="893"/>
        <v>109955</v>
      </c>
    </row>
    <row r="2365" spans="1:26" x14ac:dyDescent="0.3">
      <c r="A2365" s="56" t="str">
        <f t="shared" si="895"/>
        <v>OUT TIME</v>
      </c>
      <c r="B2365" s="56" t="str">
        <f t="shared" si="887"/>
        <v>ultimo</v>
      </c>
      <c r="C2365" s="55">
        <f t="shared" si="911"/>
        <v>9</v>
      </c>
      <c r="D2365" t="str">
        <f t="shared" si="911"/>
        <v>Veraguas</v>
      </c>
      <c r="E2365" s="23">
        <f t="shared" si="896"/>
        <v>44166</v>
      </c>
      <c r="F2365" s="54">
        <f t="shared" si="897"/>
        <v>182</v>
      </c>
      <c r="G2365" cm="1">
        <f t="array" ref="G2365">+INDEX('Casos ACUM Prov'!$CK$3:$OM$16,'TODO PROVINCIA'!C2365+1,'TODO PROVINCIA'!F2365)</f>
        <v>0</v>
      </c>
      <c r="H2365">
        <f t="shared" si="889"/>
        <v>0</v>
      </c>
      <c r="I2365" cm="1">
        <f t="array" ref="I2365">+INDEX('Muertes-PROV'!$C$3:$GE$16,$C2365+1,$F2365)</f>
        <v>0</v>
      </c>
      <c r="J2365">
        <f t="shared" si="890"/>
        <v>0</v>
      </c>
      <c r="K2365" cm="1">
        <f t="array" ref="K2365">+INDEX('rECUPERA-prov'!$C$3:$LA$16,$C2365+1,$F2365)</f>
        <v>0</v>
      </c>
      <c r="L2365">
        <f t="shared" si="891"/>
        <v>0</v>
      </c>
      <c r="M2365">
        <f t="shared" si="898"/>
        <v>0</v>
      </c>
      <c r="N2365">
        <f t="shared" si="892"/>
        <v>0</v>
      </c>
      <c r="O2365" s="57">
        <f t="shared" si="899"/>
        <v>0</v>
      </c>
      <c r="P2365" s="57">
        <f t="shared" si="900"/>
        <v>0</v>
      </c>
      <c r="Q2365" s="57">
        <f t="shared" si="901"/>
        <v>0</v>
      </c>
      <c r="R2365" s="57">
        <f t="shared" si="902"/>
        <v>0</v>
      </c>
      <c r="S2365" s="57">
        <f t="shared" si="903"/>
        <v>0</v>
      </c>
      <c r="T2365" s="57">
        <f t="shared" si="904"/>
        <v>0</v>
      </c>
      <c r="U2365" s="57">
        <f t="shared" si="905"/>
        <v>0</v>
      </c>
      <c r="V2365" s="58">
        <f t="shared" si="906"/>
        <v>0</v>
      </c>
      <c r="W2365" s="58">
        <f t="shared" si="907"/>
        <v>0</v>
      </c>
      <c r="X2365" s="58">
        <f t="shared" si="908"/>
        <v>0</v>
      </c>
      <c r="Y2365" s="58">
        <f t="shared" si="909"/>
        <v>0</v>
      </c>
      <c r="Z2365">
        <f t="shared" si="893"/>
        <v>109955</v>
      </c>
    </row>
    <row r="2366" spans="1:26" x14ac:dyDescent="0.3">
      <c r="A2366" s="56" t="str">
        <f t="shared" si="895"/>
        <v>OUT TIME</v>
      </c>
      <c r="B2366" s="56" t="str">
        <f t="shared" si="887"/>
        <v>ultimo</v>
      </c>
      <c r="C2366" s="55">
        <f t="shared" si="911"/>
        <v>10</v>
      </c>
      <c r="D2366" t="str">
        <f t="shared" si="911"/>
        <v>Comarca Kuna Yala</v>
      </c>
      <c r="E2366" s="23">
        <f t="shared" si="896"/>
        <v>44166</v>
      </c>
      <c r="F2366" s="54">
        <f t="shared" si="897"/>
        <v>182</v>
      </c>
      <c r="G2366" cm="1">
        <f t="array" ref="G2366">+INDEX('Casos ACUM Prov'!$CK$3:$OM$16,'TODO PROVINCIA'!C2366+1,'TODO PROVINCIA'!F2366)</f>
        <v>0</v>
      </c>
      <c r="H2366">
        <f t="shared" si="889"/>
        <v>0</v>
      </c>
      <c r="I2366" cm="1">
        <f t="array" ref="I2366">+INDEX('Muertes-PROV'!$C$3:$GE$16,$C2366+1,$F2366)</f>
        <v>0</v>
      </c>
      <c r="J2366">
        <f t="shared" si="890"/>
        <v>0</v>
      </c>
      <c r="K2366" cm="1">
        <f t="array" ref="K2366">+INDEX('rECUPERA-prov'!$C$3:$LA$16,$C2366+1,$F2366)</f>
        <v>0</v>
      </c>
      <c r="L2366">
        <f t="shared" si="891"/>
        <v>0</v>
      </c>
      <c r="M2366">
        <f t="shared" si="898"/>
        <v>0</v>
      </c>
      <c r="N2366">
        <f t="shared" si="892"/>
        <v>0</v>
      </c>
      <c r="O2366" s="57">
        <f t="shared" si="899"/>
        <v>0</v>
      </c>
      <c r="P2366" s="57">
        <f t="shared" si="900"/>
        <v>0</v>
      </c>
      <c r="Q2366" s="57">
        <f t="shared" si="901"/>
        <v>0</v>
      </c>
      <c r="R2366" s="57">
        <f t="shared" si="902"/>
        <v>0</v>
      </c>
      <c r="S2366" s="57">
        <f t="shared" si="903"/>
        <v>0</v>
      </c>
      <c r="T2366" s="57">
        <f t="shared" si="904"/>
        <v>0</v>
      </c>
      <c r="U2366" s="57">
        <f t="shared" si="905"/>
        <v>0</v>
      </c>
      <c r="V2366" s="58">
        <f t="shared" si="906"/>
        <v>0</v>
      </c>
      <c r="W2366" s="58">
        <f t="shared" si="907"/>
        <v>0</v>
      </c>
      <c r="X2366" s="58">
        <f t="shared" si="908"/>
        <v>0</v>
      </c>
      <c r="Y2366" s="58">
        <f t="shared" si="909"/>
        <v>0</v>
      </c>
      <c r="Z2366">
        <f t="shared" si="893"/>
        <v>89592</v>
      </c>
    </row>
    <row r="2367" spans="1:26" x14ac:dyDescent="0.3">
      <c r="A2367" s="56" t="str">
        <f t="shared" si="895"/>
        <v>OUT TIME</v>
      </c>
      <c r="B2367" s="56" t="str">
        <f t="shared" si="887"/>
        <v>ultimo</v>
      </c>
      <c r="C2367" s="55">
        <f t="shared" si="911"/>
        <v>11</v>
      </c>
      <c r="D2367" t="str">
        <f t="shared" si="911"/>
        <v>Comarca Emberá Wounaán</v>
      </c>
      <c r="E2367" s="23">
        <f t="shared" si="896"/>
        <v>44166</v>
      </c>
      <c r="F2367" s="54">
        <f t="shared" si="897"/>
        <v>182</v>
      </c>
      <c r="G2367" cm="1">
        <f t="array" ref="G2367">+INDEX('Casos ACUM Prov'!$CK$3:$OM$16,'TODO PROVINCIA'!C2367+1,'TODO PROVINCIA'!F2367)</f>
        <v>0</v>
      </c>
      <c r="H2367">
        <f t="shared" si="889"/>
        <v>0</v>
      </c>
      <c r="I2367" cm="1">
        <f t="array" ref="I2367">+INDEX('Muertes-PROV'!$C$3:$GE$16,$C2367+1,$F2367)</f>
        <v>0</v>
      </c>
      <c r="J2367">
        <f t="shared" si="890"/>
        <v>0</v>
      </c>
      <c r="K2367" cm="1">
        <f t="array" ref="K2367">+INDEX('rECUPERA-prov'!$C$3:$LA$16,$C2367+1,$F2367)</f>
        <v>0</v>
      </c>
      <c r="L2367">
        <f t="shared" si="891"/>
        <v>0</v>
      </c>
      <c r="M2367">
        <f t="shared" si="898"/>
        <v>0</v>
      </c>
      <c r="N2367">
        <f t="shared" si="892"/>
        <v>0</v>
      </c>
      <c r="O2367" s="57">
        <f t="shared" si="899"/>
        <v>0</v>
      </c>
      <c r="P2367" s="57">
        <f t="shared" si="900"/>
        <v>0</v>
      </c>
      <c r="Q2367" s="57">
        <f t="shared" si="901"/>
        <v>0</v>
      </c>
      <c r="R2367" s="57">
        <f t="shared" si="902"/>
        <v>0</v>
      </c>
      <c r="S2367" s="57">
        <f t="shared" si="903"/>
        <v>0</v>
      </c>
      <c r="T2367" s="57">
        <f t="shared" si="904"/>
        <v>0</v>
      </c>
      <c r="U2367" s="57">
        <f t="shared" si="905"/>
        <v>0</v>
      </c>
      <c r="V2367" s="58">
        <f t="shared" si="906"/>
        <v>0</v>
      </c>
      <c r="W2367" s="58">
        <f t="shared" si="907"/>
        <v>0</v>
      </c>
      <c r="X2367" s="58">
        <f t="shared" si="908"/>
        <v>0</v>
      </c>
      <c r="Y2367" s="58">
        <f t="shared" si="909"/>
        <v>0</v>
      </c>
      <c r="Z2367">
        <f t="shared" si="893"/>
        <v>1249032</v>
      </c>
    </row>
    <row r="2368" spans="1:26" x14ac:dyDescent="0.3">
      <c r="A2368" s="56" t="str">
        <f t="shared" si="895"/>
        <v>OUT TIME</v>
      </c>
      <c r="B2368" s="56" t="str">
        <f t="shared" si="887"/>
        <v>ultimo</v>
      </c>
      <c r="C2368" s="55">
        <f t="shared" si="911"/>
        <v>12</v>
      </c>
      <c r="D2368" t="str">
        <f t="shared" si="911"/>
        <v>Comarca Ngäbe Buglé</v>
      </c>
      <c r="E2368" s="23">
        <f t="shared" si="896"/>
        <v>44166</v>
      </c>
      <c r="F2368" s="54">
        <f t="shared" si="897"/>
        <v>182</v>
      </c>
      <c r="G2368" cm="1">
        <f t="array" ref="G2368">+INDEX('Casos ACUM Prov'!$CK$3:$OM$16,'TODO PROVINCIA'!C2368+1,'TODO PROVINCIA'!F2368)</f>
        <v>0</v>
      </c>
      <c r="H2368">
        <f t="shared" si="889"/>
        <v>0</v>
      </c>
      <c r="I2368" cm="1">
        <f t="array" ref="I2368">+INDEX('Muertes-PROV'!$C$3:$GE$16,$C2368+1,$F2368)</f>
        <v>0</v>
      </c>
      <c r="J2368">
        <f t="shared" si="890"/>
        <v>0</v>
      </c>
      <c r="K2368" cm="1">
        <f t="array" ref="K2368">+INDEX('rECUPERA-prov'!$C$3:$LA$16,$C2368+1,$F2368)</f>
        <v>0</v>
      </c>
      <c r="L2368">
        <f t="shared" si="891"/>
        <v>0</v>
      </c>
      <c r="M2368">
        <f t="shared" si="898"/>
        <v>0</v>
      </c>
      <c r="N2368">
        <f t="shared" si="892"/>
        <v>0</v>
      </c>
      <c r="O2368" s="57">
        <f t="shared" si="899"/>
        <v>0</v>
      </c>
      <c r="P2368" s="57">
        <f t="shared" si="900"/>
        <v>0</v>
      </c>
      <c r="Q2368" s="57">
        <f t="shared" si="901"/>
        <v>0</v>
      </c>
      <c r="R2368" s="57">
        <f t="shared" si="902"/>
        <v>0</v>
      </c>
      <c r="S2368" s="57">
        <f t="shared" si="903"/>
        <v>0</v>
      </c>
      <c r="T2368" s="57">
        <f t="shared" si="904"/>
        <v>0</v>
      </c>
      <c r="U2368" s="57">
        <f t="shared" si="905"/>
        <v>0</v>
      </c>
      <c r="V2368" s="58">
        <f t="shared" si="906"/>
        <v>0</v>
      </c>
      <c r="W2368" s="58">
        <f t="shared" si="907"/>
        <v>0</v>
      </c>
      <c r="X2368" s="58">
        <f t="shared" si="908"/>
        <v>0</v>
      </c>
      <c r="Y2368" s="58">
        <f t="shared" si="909"/>
        <v>0</v>
      </c>
      <c r="Z2368">
        <f t="shared" si="893"/>
        <v>464038</v>
      </c>
    </row>
    <row r="2369" spans="1:26" x14ac:dyDescent="0.3">
      <c r="A2369" s="56" t="str">
        <f t="shared" si="895"/>
        <v>OUT TIME</v>
      </c>
      <c r="B2369" s="56" t="str">
        <f t="shared" si="887"/>
        <v>ultimo</v>
      </c>
      <c r="C2369" s="55">
        <f t="shared" si="911"/>
        <v>13</v>
      </c>
      <c r="D2369" t="str">
        <f t="shared" si="911"/>
        <v>Panamá Oeste</v>
      </c>
      <c r="E2369" s="23">
        <f t="shared" si="896"/>
        <v>44166</v>
      </c>
      <c r="F2369" s="54">
        <f t="shared" si="897"/>
        <v>182</v>
      </c>
      <c r="G2369" cm="1">
        <f t="array" ref="G2369">+INDEX('Casos ACUM Prov'!$CK$3:$OM$16,'TODO PROVINCIA'!C2369+1,'TODO PROVINCIA'!F2369)</f>
        <v>0</v>
      </c>
      <c r="H2369">
        <f t="shared" si="889"/>
        <v>0</v>
      </c>
      <c r="I2369" cm="1">
        <f t="array" ref="I2369">+INDEX('Muertes-PROV'!$C$3:$GE$16,$C2369+1,$F2369)</f>
        <v>0</v>
      </c>
      <c r="J2369">
        <f t="shared" si="890"/>
        <v>0</v>
      </c>
      <c r="K2369" cm="1">
        <f t="array" ref="K2369">+INDEX('rECUPERA-prov'!$C$3:$LA$16,$C2369+1,$F2369)</f>
        <v>0</v>
      </c>
      <c r="L2369">
        <f t="shared" si="891"/>
        <v>0</v>
      </c>
      <c r="M2369">
        <f t="shared" si="898"/>
        <v>0</v>
      </c>
      <c r="N2369">
        <f t="shared" si="892"/>
        <v>0</v>
      </c>
      <c r="O2369" s="57">
        <f t="shared" si="899"/>
        <v>0</v>
      </c>
      <c r="P2369" s="57">
        <f t="shared" si="900"/>
        <v>0</v>
      </c>
      <c r="Q2369" s="57">
        <f t="shared" si="901"/>
        <v>0</v>
      </c>
      <c r="R2369" s="57">
        <f t="shared" si="902"/>
        <v>0</v>
      </c>
      <c r="S2369" s="57">
        <f t="shared" si="903"/>
        <v>0</v>
      </c>
      <c r="T2369" s="57">
        <f t="shared" si="904"/>
        <v>0</v>
      </c>
      <c r="U2369" s="57">
        <f t="shared" si="905"/>
        <v>0</v>
      </c>
      <c r="V2369" s="58">
        <f t="shared" si="906"/>
        <v>0</v>
      </c>
      <c r="W2369" s="58">
        <f t="shared" si="907"/>
        <v>0</v>
      </c>
      <c r="X2369" s="58">
        <f t="shared" si="908"/>
        <v>0</v>
      </c>
      <c r="Y2369" s="58">
        <f t="shared" si="909"/>
        <v>0</v>
      </c>
      <c r="Z2369">
        <f t="shared" si="893"/>
        <v>226991</v>
      </c>
    </row>
    <row r="2370" spans="1:26" x14ac:dyDescent="0.3">
      <c r="A2370" s="56" t="str">
        <f t="shared" si="895"/>
        <v>OUT TIME</v>
      </c>
      <c r="B2370" s="56" t="str">
        <f t="shared" si="887"/>
        <v>ultimo</v>
      </c>
      <c r="C2370" s="55">
        <f t="shared" si="911"/>
        <v>1</v>
      </c>
      <c r="D2370" t="str">
        <f t="shared" si="911"/>
        <v>Bocas del Toro</v>
      </c>
      <c r="E2370" s="23">
        <f t="shared" si="896"/>
        <v>44167</v>
      </c>
      <c r="F2370" s="54">
        <f t="shared" si="897"/>
        <v>183</v>
      </c>
      <c r="G2370" cm="1">
        <f t="array" ref="G2370">+INDEX('Casos ACUM Prov'!$CK$3:$OM$16,'TODO PROVINCIA'!C2370+1,'TODO PROVINCIA'!F2370)</f>
        <v>0</v>
      </c>
      <c r="H2370">
        <f t="shared" si="889"/>
        <v>0</v>
      </c>
      <c r="I2370" cm="1">
        <f t="array" ref="I2370">+INDEX('Muertes-PROV'!$C$3:$GE$16,$C2370+1,$F2370)</f>
        <v>0</v>
      </c>
      <c r="J2370">
        <f t="shared" si="890"/>
        <v>0</v>
      </c>
      <c r="K2370" cm="1">
        <f t="array" ref="K2370">+INDEX('rECUPERA-prov'!$C$3:$LA$16,$C2370+1,$F2370)</f>
        <v>0</v>
      </c>
      <c r="L2370">
        <f t="shared" si="891"/>
        <v>0</v>
      </c>
      <c r="M2370">
        <f t="shared" si="898"/>
        <v>0</v>
      </c>
      <c r="N2370">
        <f t="shared" si="892"/>
        <v>0</v>
      </c>
      <c r="O2370" s="57">
        <f t="shared" si="899"/>
        <v>0</v>
      </c>
      <c r="P2370" s="57">
        <f t="shared" si="900"/>
        <v>0</v>
      </c>
      <c r="Q2370" s="57">
        <f t="shared" si="901"/>
        <v>0</v>
      </c>
      <c r="R2370" s="57">
        <f t="shared" si="902"/>
        <v>0</v>
      </c>
      <c r="S2370" s="57">
        <f t="shared" si="903"/>
        <v>0</v>
      </c>
      <c r="T2370" s="57">
        <f t="shared" si="904"/>
        <v>0</v>
      </c>
      <c r="U2370" s="57">
        <f t="shared" si="905"/>
        <v>0</v>
      </c>
      <c r="V2370" s="58">
        <f t="shared" si="906"/>
        <v>0</v>
      </c>
      <c r="W2370" s="58">
        <f t="shared" si="907"/>
        <v>0</v>
      </c>
      <c r="X2370" s="58">
        <f t="shared" si="908"/>
        <v>0</v>
      </c>
      <c r="Y2370" s="58">
        <f t="shared" si="909"/>
        <v>0</v>
      </c>
      <c r="Z2370">
        <f t="shared" si="893"/>
        <v>125461</v>
      </c>
    </row>
    <row r="2371" spans="1:26" x14ac:dyDescent="0.3">
      <c r="A2371" s="56" t="str">
        <f t="shared" si="895"/>
        <v>OUT TIME</v>
      </c>
      <c r="B2371" s="56" t="str">
        <f t="shared" si="887"/>
        <v>ultimo</v>
      </c>
      <c r="C2371" s="55">
        <f t="shared" si="911"/>
        <v>2</v>
      </c>
      <c r="D2371" t="str">
        <f t="shared" si="911"/>
        <v>Coclé</v>
      </c>
      <c r="E2371" s="23">
        <f t="shared" si="896"/>
        <v>44167</v>
      </c>
      <c r="F2371" s="54">
        <f t="shared" si="897"/>
        <v>183</v>
      </c>
      <c r="G2371" cm="1">
        <f t="array" ref="G2371">+INDEX('Casos ACUM Prov'!$CK$3:$OM$16,'TODO PROVINCIA'!C2371+1,'TODO PROVINCIA'!F2371)</f>
        <v>0</v>
      </c>
      <c r="H2371">
        <f t="shared" si="889"/>
        <v>0</v>
      </c>
      <c r="I2371" cm="1">
        <f t="array" ref="I2371">+INDEX('Muertes-PROV'!$C$3:$GE$16,$C2371+1,$F2371)</f>
        <v>0</v>
      </c>
      <c r="J2371">
        <f t="shared" si="890"/>
        <v>0</v>
      </c>
      <c r="K2371" cm="1">
        <f t="array" ref="K2371">+INDEX('rECUPERA-prov'!$C$3:$LA$16,$C2371+1,$F2371)</f>
        <v>0</v>
      </c>
      <c r="L2371">
        <f t="shared" si="891"/>
        <v>0</v>
      </c>
      <c r="M2371">
        <f t="shared" si="898"/>
        <v>0</v>
      </c>
      <c r="N2371">
        <f t="shared" si="892"/>
        <v>0</v>
      </c>
      <c r="O2371" s="57">
        <f t="shared" si="899"/>
        <v>0</v>
      </c>
      <c r="P2371" s="57">
        <f t="shared" si="900"/>
        <v>0</v>
      </c>
      <c r="Q2371" s="57">
        <f t="shared" si="901"/>
        <v>0</v>
      </c>
      <c r="R2371" s="57">
        <f t="shared" si="902"/>
        <v>0</v>
      </c>
      <c r="S2371" s="57">
        <f t="shared" si="903"/>
        <v>0</v>
      </c>
      <c r="T2371" s="57">
        <f t="shared" si="904"/>
        <v>0</v>
      </c>
      <c r="U2371" s="57">
        <f t="shared" si="905"/>
        <v>0</v>
      </c>
      <c r="V2371" s="58">
        <f t="shared" si="906"/>
        <v>0</v>
      </c>
      <c r="W2371" s="58">
        <f t="shared" si="907"/>
        <v>0</v>
      </c>
      <c r="X2371" s="58">
        <f t="shared" si="908"/>
        <v>0</v>
      </c>
      <c r="Y2371" s="58">
        <f t="shared" si="909"/>
        <v>0</v>
      </c>
      <c r="Z2371">
        <f t="shared" si="893"/>
        <v>416873</v>
      </c>
    </row>
    <row r="2372" spans="1:26" x14ac:dyDescent="0.3">
      <c r="A2372" s="56" t="str">
        <f t="shared" si="895"/>
        <v>OUT TIME</v>
      </c>
      <c r="B2372" s="56" t="str">
        <f t="shared" si="887"/>
        <v>ultimo</v>
      </c>
      <c r="C2372" s="55">
        <f t="shared" si="911"/>
        <v>3</v>
      </c>
      <c r="D2372" t="str">
        <f t="shared" si="911"/>
        <v>Colón</v>
      </c>
      <c r="E2372" s="23">
        <f t="shared" si="896"/>
        <v>44167</v>
      </c>
      <c r="F2372" s="54">
        <f t="shared" si="897"/>
        <v>183</v>
      </c>
      <c r="G2372" cm="1">
        <f t="array" ref="G2372">+INDEX('Casos ACUM Prov'!$CK$3:$OM$16,'TODO PROVINCIA'!C2372+1,'TODO PROVINCIA'!F2372)</f>
        <v>0</v>
      </c>
      <c r="H2372">
        <f t="shared" si="889"/>
        <v>0</v>
      </c>
      <c r="I2372" cm="1">
        <f t="array" ref="I2372">+INDEX('Muertes-PROV'!$C$3:$GE$16,$C2372+1,$F2372)</f>
        <v>0</v>
      </c>
      <c r="J2372">
        <f t="shared" si="890"/>
        <v>0</v>
      </c>
      <c r="K2372" cm="1">
        <f t="array" ref="K2372">+INDEX('rECUPERA-prov'!$C$3:$LA$16,$C2372+1,$F2372)</f>
        <v>0</v>
      </c>
      <c r="L2372">
        <f t="shared" si="891"/>
        <v>0</v>
      </c>
      <c r="M2372">
        <f t="shared" si="898"/>
        <v>0</v>
      </c>
      <c r="N2372">
        <f t="shared" si="892"/>
        <v>0</v>
      </c>
      <c r="O2372" s="57">
        <f t="shared" si="899"/>
        <v>0</v>
      </c>
      <c r="P2372" s="57">
        <f t="shared" si="900"/>
        <v>0</v>
      </c>
      <c r="Q2372" s="57">
        <f t="shared" si="901"/>
        <v>0</v>
      </c>
      <c r="R2372" s="57">
        <f t="shared" si="902"/>
        <v>0</v>
      </c>
      <c r="S2372" s="57">
        <f t="shared" si="903"/>
        <v>0</v>
      </c>
      <c r="T2372" s="57">
        <f t="shared" si="904"/>
        <v>0</v>
      </c>
      <c r="U2372" s="57">
        <f t="shared" si="905"/>
        <v>0</v>
      </c>
      <c r="V2372" s="58">
        <f t="shared" si="906"/>
        <v>0</v>
      </c>
      <c r="W2372" s="58">
        <f t="shared" si="907"/>
        <v>0</v>
      </c>
      <c r="X2372" s="58">
        <f t="shared" si="908"/>
        <v>0</v>
      </c>
      <c r="Y2372" s="58">
        <f t="shared" si="909"/>
        <v>0</v>
      </c>
      <c r="Z2372">
        <f t="shared" si="893"/>
        <v>233708</v>
      </c>
    </row>
    <row r="2373" spans="1:26" x14ac:dyDescent="0.3">
      <c r="A2373" s="56" t="str">
        <f t="shared" si="895"/>
        <v>OUT TIME</v>
      </c>
      <c r="B2373" s="56" t="str">
        <f t="shared" ref="B2373:B2436" si="912">+IFERROR(IF(A2386="OUT TIME","ultimo","no"),"no")</f>
        <v>ultimo</v>
      </c>
      <c r="C2373" s="55">
        <f t="shared" si="911"/>
        <v>4</v>
      </c>
      <c r="D2373" t="str">
        <f t="shared" si="911"/>
        <v>Chiriquí</v>
      </c>
      <c r="E2373" s="23">
        <f t="shared" si="896"/>
        <v>44167</v>
      </c>
      <c r="F2373" s="54">
        <f t="shared" si="897"/>
        <v>183</v>
      </c>
      <c r="G2373" cm="1">
        <f t="array" ref="G2373">+INDEX('Casos ACUM Prov'!$CK$3:$OM$16,'TODO PROVINCIA'!C2373+1,'TODO PROVINCIA'!F2373)</f>
        <v>0</v>
      </c>
      <c r="H2373">
        <f t="shared" si="889"/>
        <v>0</v>
      </c>
      <c r="I2373" cm="1">
        <f t="array" ref="I2373">+INDEX('Muertes-PROV'!$C$3:$GE$16,$C2373+1,$F2373)</f>
        <v>0</v>
      </c>
      <c r="J2373">
        <f t="shared" si="890"/>
        <v>0</v>
      </c>
      <c r="K2373" cm="1">
        <f t="array" ref="K2373">+INDEX('rECUPERA-prov'!$C$3:$LA$16,$C2373+1,$F2373)</f>
        <v>0</v>
      </c>
      <c r="L2373">
        <f t="shared" si="891"/>
        <v>0</v>
      </c>
      <c r="M2373">
        <f t="shared" si="898"/>
        <v>0</v>
      </c>
      <c r="N2373">
        <f t="shared" si="892"/>
        <v>0</v>
      </c>
      <c r="O2373" s="57">
        <f t="shared" si="899"/>
        <v>0</v>
      </c>
      <c r="P2373" s="57">
        <f t="shared" si="900"/>
        <v>0</v>
      </c>
      <c r="Q2373" s="57">
        <f t="shared" si="901"/>
        <v>0</v>
      </c>
      <c r="R2373" s="57">
        <f t="shared" si="902"/>
        <v>0</v>
      </c>
      <c r="S2373" s="57">
        <f t="shared" si="903"/>
        <v>0</v>
      </c>
      <c r="T2373" s="57">
        <f t="shared" si="904"/>
        <v>0</v>
      </c>
      <c r="U2373" s="57">
        <f t="shared" si="905"/>
        <v>0</v>
      </c>
      <c r="V2373" s="58">
        <f t="shared" si="906"/>
        <v>0</v>
      </c>
      <c r="W2373" s="58">
        <f t="shared" si="907"/>
        <v>0</v>
      </c>
      <c r="X2373" s="58">
        <f t="shared" si="908"/>
        <v>0</v>
      </c>
      <c r="Y2373" s="58">
        <f t="shared" si="909"/>
        <v>0</v>
      </c>
      <c r="Z2373">
        <f t="shared" si="893"/>
        <v>241928</v>
      </c>
    </row>
    <row r="2374" spans="1:26" x14ac:dyDescent="0.3">
      <c r="A2374" s="56" t="str">
        <f t="shared" si="895"/>
        <v>OUT TIME</v>
      </c>
      <c r="B2374" s="56" t="str">
        <f t="shared" si="912"/>
        <v>ultimo</v>
      </c>
      <c r="C2374" s="55">
        <f t="shared" si="911"/>
        <v>5</v>
      </c>
      <c r="D2374" t="str">
        <f t="shared" si="911"/>
        <v>Darién</v>
      </c>
      <c r="E2374" s="23">
        <f t="shared" si="896"/>
        <v>44167</v>
      </c>
      <c r="F2374" s="54">
        <f t="shared" si="897"/>
        <v>183</v>
      </c>
      <c r="G2374" cm="1">
        <f t="array" ref="G2374">+INDEX('Casos ACUM Prov'!$CK$3:$OM$16,'TODO PROVINCIA'!C2374+1,'TODO PROVINCIA'!F2374)</f>
        <v>0</v>
      </c>
      <c r="H2374">
        <f t="shared" si="889"/>
        <v>0</v>
      </c>
      <c r="I2374" cm="1">
        <f t="array" ref="I2374">+INDEX('Muertes-PROV'!$C$3:$GE$16,$C2374+1,$F2374)</f>
        <v>0</v>
      </c>
      <c r="J2374">
        <f t="shared" si="890"/>
        <v>0</v>
      </c>
      <c r="K2374" cm="1">
        <f t="array" ref="K2374">+INDEX('rECUPERA-prov'!$C$3:$LA$16,$C2374+1,$F2374)</f>
        <v>0</v>
      </c>
      <c r="L2374">
        <f t="shared" si="891"/>
        <v>0</v>
      </c>
      <c r="M2374">
        <f t="shared" si="898"/>
        <v>0</v>
      </c>
      <c r="N2374">
        <f t="shared" si="892"/>
        <v>0</v>
      </c>
      <c r="O2374" s="57">
        <f t="shared" si="899"/>
        <v>0</v>
      </c>
      <c r="P2374" s="57">
        <f t="shared" si="900"/>
        <v>0</v>
      </c>
      <c r="Q2374" s="57">
        <f t="shared" si="901"/>
        <v>0</v>
      </c>
      <c r="R2374" s="57">
        <f t="shared" si="902"/>
        <v>0</v>
      </c>
      <c r="S2374" s="57">
        <f t="shared" si="903"/>
        <v>0</v>
      </c>
      <c r="T2374" s="57">
        <f t="shared" si="904"/>
        <v>0</v>
      </c>
      <c r="U2374" s="57">
        <f t="shared" si="905"/>
        <v>0</v>
      </c>
      <c r="V2374" s="58">
        <f t="shared" si="906"/>
        <v>0</v>
      </c>
      <c r="W2374" s="58">
        <f t="shared" si="907"/>
        <v>0</v>
      </c>
      <c r="X2374" s="58">
        <f t="shared" si="908"/>
        <v>0</v>
      </c>
      <c r="Y2374" s="58">
        <f t="shared" si="909"/>
        <v>0</v>
      </c>
      <c r="Z2374">
        <f t="shared" si="893"/>
        <v>10001</v>
      </c>
    </row>
    <row r="2375" spans="1:26" x14ac:dyDescent="0.3">
      <c r="A2375" s="56" t="str">
        <f t="shared" si="895"/>
        <v>OUT TIME</v>
      </c>
      <c r="B2375" s="56" t="str">
        <f t="shared" si="912"/>
        <v>ultimo</v>
      </c>
      <c r="C2375" s="55">
        <f t="shared" si="911"/>
        <v>6</v>
      </c>
      <c r="D2375" t="str">
        <f t="shared" si="911"/>
        <v>Herrera</v>
      </c>
      <c r="E2375" s="23">
        <f t="shared" si="896"/>
        <v>44167</v>
      </c>
      <c r="F2375" s="54">
        <f t="shared" si="897"/>
        <v>183</v>
      </c>
      <c r="G2375" cm="1">
        <f t="array" ref="G2375">+INDEX('Casos ACUM Prov'!$CK$3:$OM$16,'TODO PROVINCIA'!C2375+1,'TODO PROVINCIA'!F2375)</f>
        <v>0</v>
      </c>
      <c r="H2375">
        <f t="shared" si="889"/>
        <v>0</v>
      </c>
      <c r="I2375" cm="1">
        <f t="array" ref="I2375">+INDEX('Muertes-PROV'!$C$3:$GE$16,$C2375+1,$F2375)</f>
        <v>0</v>
      </c>
      <c r="J2375">
        <f t="shared" si="890"/>
        <v>0</v>
      </c>
      <c r="K2375" cm="1">
        <f t="array" ref="K2375">+INDEX('rECUPERA-prov'!$C$3:$LA$16,$C2375+1,$F2375)</f>
        <v>0</v>
      </c>
      <c r="L2375">
        <f t="shared" si="891"/>
        <v>0</v>
      </c>
      <c r="M2375">
        <f t="shared" si="898"/>
        <v>0</v>
      </c>
      <c r="N2375">
        <f t="shared" si="892"/>
        <v>0</v>
      </c>
      <c r="O2375" s="57">
        <f t="shared" si="899"/>
        <v>0</v>
      </c>
      <c r="P2375" s="57">
        <f t="shared" si="900"/>
        <v>0</v>
      </c>
      <c r="Q2375" s="57">
        <f t="shared" si="901"/>
        <v>0</v>
      </c>
      <c r="R2375" s="57">
        <f t="shared" si="902"/>
        <v>0</v>
      </c>
      <c r="S2375" s="57">
        <f t="shared" si="903"/>
        <v>0</v>
      </c>
      <c r="T2375" s="57">
        <f t="shared" si="904"/>
        <v>0</v>
      </c>
      <c r="U2375" s="57">
        <f t="shared" si="905"/>
        <v>0</v>
      </c>
      <c r="V2375" s="58">
        <f t="shared" si="906"/>
        <v>0</v>
      </c>
      <c r="W2375" s="58">
        <f t="shared" si="907"/>
        <v>0</v>
      </c>
      <c r="X2375" s="58">
        <f t="shared" si="908"/>
        <v>0</v>
      </c>
      <c r="Y2375" s="58">
        <f t="shared" si="909"/>
        <v>0</v>
      </c>
      <c r="Z2375">
        <f t="shared" si="893"/>
        <v>33109</v>
      </c>
    </row>
    <row r="2376" spans="1:26" x14ac:dyDescent="0.3">
      <c r="A2376" s="56" t="str">
        <f t="shared" si="895"/>
        <v>OUT TIME</v>
      </c>
      <c r="B2376" s="56" t="str">
        <f t="shared" si="912"/>
        <v>ultimo</v>
      </c>
      <c r="C2376" s="55">
        <f t="shared" si="911"/>
        <v>7</v>
      </c>
      <c r="D2376" t="str">
        <f t="shared" si="911"/>
        <v>Los Santos</v>
      </c>
      <c r="E2376" s="23">
        <f t="shared" si="896"/>
        <v>44167</v>
      </c>
      <c r="F2376" s="54">
        <f t="shared" si="897"/>
        <v>183</v>
      </c>
      <c r="G2376" cm="1">
        <f t="array" ref="G2376">+INDEX('Casos ACUM Prov'!$CK$3:$OM$16,'TODO PROVINCIA'!C2376+1,'TODO PROVINCIA'!F2376)</f>
        <v>0</v>
      </c>
      <c r="H2376">
        <f t="shared" si="889"/>
        <v>0</v>
      </c>
      <c r="I2376" cm="1">
        <f t="array" ref="I2376">+INDEX('Muertes-PROV'!$C$3:$GE$16,$C2376+1,$F2376)</f>
        <v>0</v>
      </c>
      <c r="J2376">
        <f t="shared" si="890"/>
        <v>0</v>
      </c>
      <c r="K2376" cm="1">
        <f t="array" ref="K2376">+INDEX('rECUPERA-prov'!$C$3:$LA$16,$C2376+1,$F2376)</f>
        <v>0</v>
      </c>
      <c r="L2376">
        <f t="shared" si="891"/>
        <v>0</v>
      </c>
      <c r="M2376">
        <f t="shared" si="898"/>
        <v>0</v>
      </c>
      <c r="N2376">
        <f t="shared" si="892"/>
        <v>0</v>
      </c>
      <c r="O2376" s="57">
        <f t="shared" si="899"/>
        <v>0</v>
      </c>
      <c r="P2376" s="57">
        <f t="shared" si="900"/>
        <v>0</v>
      </c>
      <c r="Q2376" s="57">
        <f t="shared" si="901"/>
        <v>0</v>
      </c>
      <c r="R2376" s="57">
        <f t="shared" si="902"/>
        <v>0</v>
      </c>
      <c r="S2376" s="57">
        <f t="shared" si="903"/>
        <v>0</v>
      </c>
      <c r="T2376" s="57">
        <f t="shared" si="904"/>
        <v>0</v>
      </c>
      <c r="U2376" s="57">
        <f t="shared" si="905"/>
        <v>0</v>
      </c>
      <c r="V2376" s="58">
        <f t="shared" si="906"/>
        <v>0</v>
      </c>
      <c r="W2376" s="58">
        <f t="shared" si="907"/>
        <v>0</v>
      </c>
      <c r="X2376" s="58">
        <f t="shared" si="908"/>
        <v>0</v>
      </c>
      <c r="Y2376" s="58">
        <f t="shared" si="909"/>
        <v>0</v>
      </c>
      <c r="Z2376">
        <f t="shared" si="893"/>
        <v>156747</v>
      </c>
    </row>
    <row r="2377" spans="1:26" x14ac:dyDescent="0.3">
      <c r="A2377" s="56" t="str">
        <f t="shared" si="895"/>
        <v>OUT TIME</v>
      </c>
      <c r="B2377" s="56" t="str">
        <f t="shared" si="912"/>
        <v>ultimo</v>
      </c>
      <c r="C2377" s="55">
        <f t="shared" si="911"/>
        <v>8</v>
      </c>
      <c r="D2377" t="str">
        <f t="shared" si="911"/>
        <v>Panamá</v>
      </c>
      <c r="E2377" s="23">
        <f t="shared" si="896"/>
        <v>44167</v>
      </c>
      <c r="F2377" s="54">
        <f t="shared" si="897"/>
        <v>183</v>
      </c>
      <c r="G2377" cm="1">
        <f t="array" ref="G2377">+INDEX('Casos ACUM Prov'!$CK$3:$OM$16,'TODO PROVINCIA'!C2377+1,'TODO PROVINCIA'!F2377)</f>
        <v>0</v>
      </c>
      <c r="H2377">
        <f t="shared" si="889"/>
        <v>0</v>
      </c>
      <c r="I2377" cm="1">
        <f t="array" ref="I2377">+INDEX('Muertes-PROV'!$C$3:$GE$16,$C2377+1,$F2377)</f>
        <v>0</v>
      </c>
      <c r="J2377">
        <f t="shared" si="890"/>
        <v>0</v>
      </c>
      <c r="K2377" cm="1">
        <f t="array" ref="K2377">+INDEX('rECUPERA-prov'!$C$3:$LA$16,$C2377+1,$F2377)</f>
        <v>0</v>
      </c>
      <c r="L2377">
        <f t="shared" si="891"/>
        <v>0</v>
      </c>
      <c r="M2377">
        <f t="shared" si="898"/>
        <v>0</v>
      </c>
      <c r="N2377">
        <f t="shared" si="892"/>
        <v>0</v>
      </c>
      <c r="O2377" s="57">
        <f t="shared" si="899"/>
        <v>0</v>
      </c>
      <c r="P2377" s="57">
        <f t="shared" si="900"/>
        <v>0</v>
      </c>
      <c r="Q2377" s="57">
        <f t="shared" si="901"/>
        <v>0</v>
      </c>
      <c r="R2377" s="57">
        <f t="shared" si="902"/>
        <v>0</v>
      </c>
      <c r="S2377" s="57">
        <f t="shared" si="903"/>
        <v>0</v>
      </c>
      <c r="T2377" s="57">
        <f t="shared" si="904"/>
        <v>0</v>
      </c>
      <c r="U2377" s="57">
        <f t="shared" si="905"/>
        <v>0</v>
      </c>
      <c r="V2377" s="58">
        <f t="shared" si="906"/>
        <v>0</v>
      </c>
      <c r="W2377" s="58">
        <f t="shared" si="907"/>
        <v>0</v>
      </c>
      <c r="X2377" s="58">
        <f t="shared" si="908"/>
        <v>0</v>
      </c>
      <c r="Y2377" s="58">
        <f t="shared" si="909"/>
        <v>0</v>
      </c>
      <c r="Z2377">
        <f t="shared" si="893"/>
        <v>109955</v>
      </c>
    </row>
    <row r="2378" spans="1:26" x14ac:dyDescent="0.3">
      <c r="A2378" s="56" t="str">
        <f t="shared" si="895"/>
        <v>OUT TIME</v>
      </c>
      <c r="B2378" s="56" t="str">
        <f t="shared" si="912"/>
        <v>ultimo</v>
      </c>
      <c r="C2378" s="55">
        <f t="shared" si="911"/>
        <v>9</v>
      </c>
      <c r="D2378" t="str">
        <f t="shared" si="911"/>
        <v>Veraguas</v>
      </c>
      <c r="E2378" s="23">
        <f t="shared" si="896"/>
        <v>44167</v>
      </c>
      <c r="F2378" s="54">
        <f t="shared" si="897"/>
        <v>183</v>
      </c>
      <c r="G2378" cm="1">
        <f t="array" ref="G2378">+INDEX('Casos ACUM Prov'!$CK$3:$OM$16,'TODO PROVINCIA'!C2378+1,'TODO PROVINCIA'!F2378)</f>
        <v>0</v>
      </c>
      <c r="H2378">
        <f t="shared" si="889"/>
        <v>0</v>
      </c>
      <c r="I2378" cm="1">
        <f t="array" ref="I2378">+INDEX('Muertes-PROV'!$C$3:$GE$16,$C2378+1,$F2378)</f>
        <v>0</v>
      </c>
      <c r="J2378">
        <f t="shared" si="890"/>
        <v>0</v>
      </c>
      <c r="K2378" cm="1">
        <f t="array" ref="K2378">+INDEX('rECUPERA-prov'!$C$3:$LA$16,$C2378+1,$F2378)</f>
        <v>0</v>
      </c>
      <c r="L2378">
        <f t="shared" si="891"/>
        <v>0</v>
      </c>
      <c r="M2378">
        <f t="shared" si="898"/>
        <v>0</v>
      </c>
      <c r="N2378">
        <f t="shared" si="892"/>
        <v>0</v>
      </c>
      <c r="O2378" s="57">
        <f t="shared" si="899"/>
        <v>0</v>
      </c>
      <c r="P2378" s="57">
        <f t="shared" si="900"/>
        <v>0</v>
      </c>
      <c r="Q2378" s="57">
        <f t="shared" si="901"/>
        <v>0</v>
      </c>
      <c r="R2378" s="57">
        <f t="shared" si="902"/>
        <v>0</v>
      </c>
      <c r="S2378" s="57">
        <f t="shared" si="903"/>
        <v>0</v>
      </c>
      <c r="T2378" s="57">
        <f t="shared" si="904"/>
        <v>0</v>
      </c>
      <c r="U2378" s="57">
        <f t="shared" si="905"/>
        <v>0</v>
      </c>
      <c r="V2378" s="58">
        <f t="shared" si="906"/>
        <v>0</v>
      </c>
      <c r="W2378" s="58">
        <f t="shared" si="907"/>
        <v>0</v>
      </c>
      <c r="X2378" s="58">
        <f t="shared" si="908"/>
        <v>0</v>
      </c>
      <c r="Y2378" s="58">
        <f t="shared" si="909"/>
        <v>0</v>
      </c>
      <c r="Z2378">
        <f t="shared" si="893"/>
        <v>109955</v>
      </c>
    </row>
    <row r="2379" spans="1:26" x14ac:dyDescent="0.3">
      <c r="A2379" s="56" t="str">
        <f t="shared" si="895"/>
        <v>OUT TIME</v>
      </c>
      <c r="B2379" s="56" t="str">
        <f t="shared" si="912"/>
        <v>ultimo</v>
      </c>
      <c r="C2379" s="55">
        <f t="shared" si="911"/>
        <v>10</v>
      </c>
      <c r="D2379" t="str">
        <f t="shared" si="911"/>
        <v>Comarca Kuna Yala</v>
      </c>
      <c r="E2379" s="23">
        <f t="shared" si="896"/>
        <v>44167</v>
      </c>
      <c r="F2379" s="54">
        <f t="shared" si="897"/>
        <v>183</v>
      </c>
      <c r="G2379" cm="1">
        <f t="array" ref="G2379">+INDEX('Casos ACUM Prov'!$CK$3:$OM$16,'TODO PROVINCIA'!C2379+1,'TODO PROVINCIA'!F2379)</f>
        <v>0</v>
      </c>
      <c r="H2379">
        <f t="shared" si="889"/>
        <v>0</v>
      </c>
      <c r="I2379" cm="1">
        <f t="array" ref="I2379">+INDEX('Muertes-PROV'!$C$3:$GE$16,$C2379+1,$F2379)</f>
        <v>0</v>
      </c>
      <c r="J2379">
        <f t="shared" si="890"/>
        <v>0</v>
      </c>
      <c r="K2379" cm="1">
        <f t="array" ref="K2379">+INDEX('rECUPERA-prov'!$C$3:$LA$16,$C2379+1,$F2379)</f>
        <v>0</v>
      </c>
      <c r="L2379">
        <f t="shared" si="891"/>
        <v>0</v>
      </c>
      <c r="M2379">
        <f t="shared" si="898"/>
        <v>0</v>
      </c>
      <c r="N2379">
        <f t="shared" si="892"/>
        <v>0</v>
      </c>
      <c r="O2379" s="57">
        <f t="shared" si="899"/>
        <v>0</v>
      </c>
      <c r="P2379" s="57">
        <f t="shared" si="900"/>
        <v>0</v>
      </c>
      <c r="Q2379" s="57">
        <f t="shared" si="901"/>
        <v>0</v>
      </c>
      <c r="R2379" s="57">
        <f t="shared" si="902"/>
        <v>0</v>
      </c>
      <c r="S2379" s="57">
        <f t="shared" si="903"/>
        <v>0</v>
      </c>
      <c r="T2379" s="57">
        <f t="shared" si="904"/>
        <v>0</v>
      </c>
      <c r="U2379" s="57">
        <f t="shared" si="905"/>
        <v>0</v>
      </c>
      <c r="V2379" s="58">
        <f t="shared" si="906"/>
        <v>0</v>
      </c>
      <c r="W2379" s="58">
        <f t="shared" si="907"/>
        <v>0</v>
      </c>
      <c r="X2379" s="58">
        <f t="shared" si="908"/>
        <v>0</v>
      </c>
      <c r="Y2379" s="58">
        <f t="shared" si="909"/>
        <v>0</v>
      </c>
      <c r="Z2379">
        <f t="shared" si="893"/>
        <v>89592</v>
      </c>
    </row>
    <row r="2380" spans="1:26" x14ac:dyDescent="0.3">
      <c r="A2380" s="56" t="str">
        <f t="shared" si="895"/>
        <v>OUT TIME</v>
      </c>
      <c r="B2380" s="56" t="str">
        <f t="shared" si="912"/>
        <v>ultimo</v>
      </c>
      <c r="C2380" s="55">
        <f t="shared" ref="C2380:D2395" si="913">+C2367</f>
        <v>11</v>
      </c>
      <c r="D2380" t="str">
        <f t="shared" si="913"/>
        <v>Comarca Emberá Wounaán</v>
      </c>
      <c r="E2380" s="23">
        <f t="shared" si="896"/>
        <v>44167</v>
      </c>
      <c r="F2380" s="54">
        <f t="shared" si="897"/>
        <v>183</v>
      </c>
      <c r="G2380" cm="1">
        <f t="array" ref="G2380">+INDEX('Casos ACUM Prov'!$CK$3:$OM$16,'TODO PROVINCIA'!C2380+1,'TODO PROVINCIA'!F2380)</f>
        <v>0</v>
      </c>
      <c r="H2380">
        <f t="shared" si="889"/>
        <v>0</v>
      </c>
      <c r="I2380" cm="1">
        <f t="array" ref="I2380">+INDEX('Muertes-PROV'!$C$3:$GE$16,$C2380+1,$F2380)</f>
        <v>0</v>
      </c>
      <c r="J2380">
        <f t="shared" si="890"/>
        <v>0</v>
      </c>
      <c r="K2380" cm="1">
        <f t="array" ref="K2380">+INDEX('rECUPERA-prov'!$C$3:$LA$16,$C2380+1,$F2380)</f>
        <v>0</v>
      </c>
      <c r="L2380">
        <f t="shared" si="891"/>
        <v>0</v>
      </c>
      <c r="M2380">
        <f t="shared" si="898"/>
        <v>0</v>
      </c>
      <c r="N2380">
        <f t="shared" si="892"/>
        <v>0</v>
      </c>
      <c r="O2380" s="57">
        <f t="shared" si="899"/>
        <v>0</v>
      </c>
      <c r="P2380" s="57">
        <f t="shared" si="900"/>
        <v>0</v>
      </c>
      <c r="Q2380" s="57">
        <f t="shared" si="901"/>
        <v>0</v>
      </c>
      <c r="R2380" s="57">
        <f t="shared" si="902"/>
        <v>0</v>
      </c>
      <c r="S2380" s="57">
        <f t="shared" si="903"/>
        <v>0</v>
      </c>
      <c r="T2380" s="57">
        <f t="shared" si="904"/>
        <v>0</v>
      </c>
      <c r="U2380" s="57">
        <f t="shared" si="905"/>
        <v>0</v>
      </c>
      <c r="V2380" s="58">
        <f t="shared" si="906"/>
        <v>0</v>
      </c>
      <c r="W2380" s="58">
        <f t="shared" si="907"/>
        <v>0</v>
      </c>
      <c r="X2380" s="58">
        <f t="shared" si="908"/>
        <v>0</v>
      </c>
      <c r="Y2380" s="58">
        <f t="shared" si="909"/>
        <v>0</v>
      </c>
      <c r="Z2380">
        <f t="shared" si="893"/>
        <v>1249032</v>
      </c>
    </row>
    <row r="2381" spans="1:26" x14ac:dyDescent="0.3">
      <c r="A2381" s="56" t="str">
        <f t="shared" si="895"/>
        <v>OUT TIME</v>
      </c>
      <c r="B2381" s="56" t="str">
        <f t="shared" si="912"/>
        <v>ultimo</v>
      </c>
      <c r="C2381" s="55">
        <f t="shared" si="913"/>
        <v>12</v>
      </c>
      <c r="D2381" t="str">
        <f t="shared" si="913"/>
        <v>Comarca Ngäbe Buglé</v>
      </c>
      <c r="E2381" s="23">
        <f t="shared" si="896"/>
        <v>44167</v>
      </c>
      <c r="F2381" s="54">
        <f t="shared" si="897"/>
        <v>183</v>
      </c>
      <c r="G2381" cm="1">
        <f t="array" ref="G2381">+INDEX('Casos ACUM Prov'!$CK$3:$OM$16,'TODO PROVINCIA'!C2381+1,'TODO PROVINCIA'!F2381)</f>
        <v>0</v>
      </c>
      <c r="H2381">
        <f t="shared" si="889"/>
        <v>0</v>
      </c>
      <c r="I2381" cm="1">
        <f t="array" ref="I2381">+INDEX('Muertes-PROV'!$C$3:$GE$16,$C2381+1,$F2381)</f>
        <v>0</v>
      </c>
      <c r="J2381">
        <f t="shared" si="890"/>
        <v>0</v>
      </c>
      <c r="K2381" cm="1">
        <f t="array" ref="K2381">+INDEX('rECUPERA-prov'!$C$3:$LA$16,$C2381+1,$F2381)</f>
        <v>0</v>
      </c>
      <c r="L2381">
        <f t="shared" si="891"/>
        <v>0</v>
      </c>
      <c r="M2381">
        <f t="shared" si="898"/>
        <v>0</v>
      </c>
      <c r="N2381">
        <f t="shared" si="892"/>
        <v>0</v>
      </c>
      <c r="O2381" s="57">
        <f t="shared" si="899"/>
        <v>0</v>
      </c>
      <c r="P2381" s="57">
        <f t="shared" si="900"/>
        <v>0</v>
      </c>
      <c r="Q2381" s="57">
        <f t="shared" si="901"/>
        <v>0</v>
      </c>
      <c r="R2381" s="57">
        <f t="shared" si="902"/>
        <v>0</v>
      </c>
      <c r="S2381" s="57">
        <f t="shared" si="903"/>
        <v>0</v>
      </c>
      <c r="T2381" s="57">
        <f t="shared" si="904"/>
        <v>0</v>
      </c>
      <c r="U2381" s="57">
        <f t="shared" si="905"/>
        <v>0</v>
      </c>
      <c r="V2381" s="58">
        <f t="shared" si="906"/>
        <v>0</v>
      </c>
      <c r="W2381" s="58">
        <f t="shared" si="907"/>
        <v>0</v>
      </c>
      <c r="X2381" s="58">
        <f t="shared" si="908"/>
        <v>0</v>
      </c>
      <c r="Y2381" s="58">
        <f t="shared" si="909"/>
        <v>0</v>
      </c>
      <c r="Z2381">
        <f t="shared" si="893"/>
        <v>464038</v>
      </c>
    </row>
    <row r="2382" spans="1:26" x14ac:dyDescent="0.3">
      <c r="A2382" s="56" t="str">
        <f t="shared" si="895"/>
        <v>OUT TIME</v>
      </c>
      <c r="B2382" s="56" t="str">
        <f t="shared" si="912"/>
        <v>ultimo</v>
      </c>
      <c r="C2382" s="55">
        <f t="shared" si="913"/>
        <v>13</v>
      </c>
      <c r="D2382" t="str">
        <f t="shared" si="913"/>
        <v>Panamá Oeste</v>
      </c>
      <c r="E2382" s="23">
        <f t="shared" si="896"/>
        <v>44167</v>
      </c>
      <c r="F2382" s="54">
        <f t="shared" si="897"/>
        <v>183</v>
      </c>
      <c r="G2382" cm="1">
        <f t="array" ref="G2382">+INDEX('Casos ACUM Prov'!$CK$3:$OM$16,'TODO PROVINCIA'!C2382+1,'TODO PROVINCIA'!F2382)</f>
        <v>0</v>
      </c>
      <c r="H2382">
        <f t="shared" si="889"/>
        <v>0</v>
      </c>
      <c r="I2382" cm="1">
        <f t="array" ref="I2382">+INDEX('Muertes-PROV'!$C$3:$GE$16,$C2382+1,$F2382)</f>
        <v>0</v>
      </c>
      <c r="J2382">
        <f t="shared" si="890"/>
        <v>0</v>
      </c>
      <c r="K2382" cm="1">
        <f t="array" ref="K2382">+INDEX('rECUPERA-prov'!$C$3:$LA$16,$C2382+1,$F2382)</f>
        <v>0</v>
      </c>
      <c r="L2382">
        <f t="shared" si="891"/>
        <v>0</v>
      </c>
      <c r="M2382">
        <f t="shared" si="898"/>
        <v>0</v>
      </c>
      <c r="N2382">
        <f t="shared" si="892"/>
        <v>0</v>
      </c>
      <c r="O2382" s="57">
        <f t="shared" si="899"/>
        <v>0</v>
      </c>
      <c r="P2382" s="57">
        <f t="shared" si="900"/>
        <v>0</v>
      </c>
      <c r="Q2382" s="57">
        <f t="shared" si="901"/>
        <v>0</v>
      </c>
      <c r="R2382" s="57">
        <f t="shared" si="902"/>
        <v>0</v>
      </c>
      <c r="S2382" s="57">
        <f t="shared" si="903"/>
        <v>0</v>
      </c>
      <c r="T2382" s="57">
        <f t="shared" si="904"/>
        <v>0</v>
      </c>
      <c r="U2382" s="57">
        <f t="shared" si="905"/>
        <v>0</v>
      </c>
      <c r="V2382" s="58">
        <f t="shared" si="906"/>
        <v>0</v>
      </c>
      <c r="W2382" s="58">
        <f t="shared" si="907"/>
        <v>0</v>
      </c>
      <c r="X2382" s="58">
        <f t="shared" si="908"/>
        <v>0</v>
      </c>
      <c r="Y2382" s="58">
        <f t="shared" si="909"/>
        <v>0</v>
      </c>
      <c r="Z2382">
        <f t="shared" si="893"/>
        <v>226991</v>
      </c>
    </row>
    <row r="2383" spans="1:26" x14ac:dyDescent="0.3">
      <c r="A2383" s="56" t="str">
        <f t="shared" si="895"/>
        <v>OUT TIME</v>
      </c>
      <c r="B2383" s="56" t="str">
        <f t="shared" si="912"/>
        <v>ultimo</v>
      </c>
      <c r="C2383" s="55">
        <f t="shared" si="913"/>
        <v>1</v>
      </c>
      <c r="D2383" t="str">
        <f t="shared" si="913"/>
        <v>Bocas del Toro</v>
      </c>
      <c r="E2383" s="23">
        <f t="shared" si="896"/>
        <v>44168</v>
      </c>
      <c r="F2383" s="54">
        <f t="shared" si="897"/>
        <v>184</v>
      </c>
      <c r="G2383" cm="1">
        <f t="array" ref="G2383">+INDEX('Casos ACUM Prov'!$CK$3:$OM$16,'TODO PROVINCIA'!C2383+1,'TODO PROVINCIA'!F2383)</f>
        <v>0</v>
      </c>
      <c r="H2383">
        <f t="shared" si="889"/>
        <v>0</v>
      </c>
      <c r="I2383" cm="1">
        <f t="array" ref="I2383">+INDEX('Muertes-PROV'!$C$3:$GE$16,$C2383+1,$F2383)</f>
        <v>0</v>
      </c>
      <c r="J2383">
        <f t="shared" si="890"/>
        <v>0</v>
      </c>
      <c r="K2383" cm="1">
        <f t="array" ref="K2383">+INDEX('rECUPERA-prov'!$C$3:$LA$16,$C2383+1,$F2383)</f>
        <v>0</v>
      </c>
      <c r="L2383">
        <f t="shared" si="891"/>
        <v>0</v>
      </c>
      <c r="M2383">
        <f t="shared" si="898"/>
        <v>0</v>
      </c>
      <c r="N2383">
        <f t="shared" si="892"/>
        <v>0</v>
      </c>
      <c r="O2383" s="57">
        <f t="shared" si="899"/>
        <v>0</v>
      </c>
      <c r="P2383" s="57">
        <f t="shared" si="900"/>
        <v>0</v>
      </c>
      <c r="Q2383" s="57">
        <f t="shared" si="901"/>
        <v>0</v>
      </c>
      <c r="R2383" s="57">
        <f t="shared" si="902"/>
        <v>0</v>
      </c>
      <c r="S2383" s="57">
        <f t="shared" si="903"/>
        <v>0</v>
      </c>
      <c r="T2383" s="57">
        <f t="shared" si="904"/>
        <v>0</v>
      </c>
      <c r="U2383" s="57">
        <f t="shared" si="905"/>
        <v>0</v>
      </c>
      <c r="V2383" s="58">
        <f t="shared" si="906"/>
        <v>0</v>
      </c>
      <c r="W2383" s="58">
        <f t="shared" si="907"/>
        <v>0</v>
      </c>
      <c r="X2383" s="58">
        <f t="shared" si="908"/>
        <v>0</v>
      </c>
      <c r="Y2383" s="58">
        <f t="shared" si="909"/>
        <v>0</v>
      </c>
      <c r="Z2383">
        <f t="shared" si="893"/>
        <v>125461</v>
      </c>
    </row>
    <row r="2384" spans="1:26" x14ac:dyDescent="0.3">
      <c r="A2384" s="56" t="str">
        <f t="shared" si="895"/>
        <v>OUT TIME</v>
      </c>
      <c r="B2384" s="56" t="str">
        <f t="shared" si="912"/>
        <v>ultimo</v>
      </c>
      <c r="C2384" s="55">
        <f t="shared" si="913"/>
        <v>2</v>
      </c>
      <c r="D2384" t="str">
        <f t="shared" si="913"/>
        <v>Coclé</v>
      </c>
      <c r="E2384" s="23">
        <f t="shared" si="896"/>
        <v>44168</v>
      </c>
      <c r="F2384" s="54">
        <f t="shared" si="897"/>
        <v>184</v>
      </c>
      <c r="G2384" cm="1">
        <f t="array" ref="G2384">+INDEX('Casos ACUM Prov'!$CK$3:$OM$16,'TODO PROVINCIA'!C2384+1,'TODO PROVINCIA'!F2384)</f>
        <v>0</v>
      </c>
      <c r="H2384">
        <f t="shared" si="889"/>
        <v>0</v>
      </c>
      <c r="I2384" cm="1">
        <f t="array" ref="I2384">+INDEX('Muertes-PROV'!$C$3:$GE$16,$C2384+1,$F2384)</f>
        <v>0</v>
      </c>
      <c r="J2384">
        <f t="shared" si="890"/>
        <v>0</v>
      </c>
      <c r="K2384" cm="1">
        <f t="array" ref="K2384">+INDEX('rECUPERA-prov'!$C$3:$LA$16,$C2384+1,$F2384)</f>
        <v>0</v>
      </c>
      <c r="L2384">
        <f t="shared" si="891"/>
        <v>0</v>
      </c>
      <c r="M2384">
        <f t="shared" si="898"/>
        <v>0</v>
      </c>
      <c r="N2384">
        <f t="shared" si="892"/>
        <v>0</v>
      </c>
      <c r="O2384" s="57">
        <f t="shared" si="899"/>
        <v>0</v>
      </c>
      <c r="P2384" s="57">
        <f t="shared" si="900"/>
        <v>0</v>
      </c>
      <c r="Q2384" s="57">
        <f t="shared" si="901"/>
        <v>0</v>
      </c>
      <c r="R2384" s="57">
        <f t="shared" si="902"/>
        <v>0</v>
      </c>
      <c r="S2384" s="57">
        <f t="shared" si="903"/>
        <v>0</v>
      </c>
      <c r="T2384" s="57">
        <f t="shared" si="904"/>
        <v>0</v>
      </c>
      <c r="U2384" s="57">
        <f t="shared" si="905"/>
        <v>0</v>
      </c>
      <c r="V2384" s="58">
        <f t="shared" si="906"/>
        <v>0</v>
      </c>
      <c r="W2384" s="58">
        <f t="shared" si="907"/>
        <v>0</v>
      </c>
      <c r="X2384" s="58">
        <f t="shared" si="908"/>
        <v>0</v>
      </c>
      <c r="Y2384" s="58">
        <f t="shared" si="909"/>
        <v>0</v>
      </c>
      <c r="Z2384">
        <f t="shared" si="893"/>
        <v>416873</v>
      </c>
    </row>
    <row r="2385" spans="1:26" x14ac:dyDescent="0.3">
      <c r="A2385" s="56" t="str">
        <f t="shared" si="895"/>
        <v>OUT TIME</v>
      </c>
      <c r="B2385" s="56" t="str">
        <f t="shared" si="912"/>
        <v>ultimo</v>
      </c>
      <c r="C2385" s="55">
        <f t="shared" si="913"/>
        <v>3</v>
      </c>
      <c r="D2385" t="str">
        <f t="shared" si="913"/>
        <v>Colón</v>
      </c>
      <c r="E2385" s="23">
        <f t="shared" si="896"/>
        <v>44168</v>
      </c>
      <c r="F2385" s="54">
        <f t="shared" si="897"/>
        <v>184</v>
      </c>
      <c r="G2385" cm="1">
        <f t="array" ref="G2385">+INDEX('Casos ACUM Prov'!$CK$3:$OM$16,'TODO PROVINCIA'!C2385+1,'TODO PROVINCIA'!F2385)</f>
        <v>0</v>
      </c>
      <c r="H2385">
        <f t="shared" ref="H2385:H2448" si="914">+G2385-G2372</f>
        <v>0</v>
      </c>
      <c r="I2385" cm="1">
        <f t="array" ref="I2385">+INDEX('Muertes-PROV'!$C$3:$GE$16,$C2385+1,$F2385)</f>
        <v>0</v>
      </c>
      <c r="J2385">
        <f t="shared" ref="J2385:J2448" si="915">+I2385-I2372</f>
        <v>0</v>
      </c>
      <c r="K2385" cm="1">
        <f t="array" ref="K2385">+INDEX('rECUPERA-prov'!$C$3:$LA$16,$C2385+1,$F2385)</f>
        <v>0</v>
      </c>
      <c r="L2385">
        <f t="shared" ref="L2385:L2448" si="916">+K2385-K2372</f>
        <v>0</v>
      </c>
      <c r="M2385">
        <f t="shared" si="898"/>
        <v>0</v>
      </c>
      <c r="N2385">
        <f t="shared" ref="N2385:N2448" si="917">+M2385-M2372</f>
        <v>0</v>
      </c>
      <c r="O2385" s="57">
        <f t="shared" si="899"/>
        <v>0</v>
      </c>
      <c r="P2385" s="57">
        <f t="shared" si="900"/>
        <v>0</v>
      </c>
      <c r="Q2385" s="57">
        <f t="shared" si="901"/>
        <v>0</v>
      </c>
      <c r="R2385" s="57">
        <f t="shared" si="902"/>
        <v>0</v>
      </c>
      <c r="S2385" s="57">
        <f t="shared" si="903"/>
        <v>0</v>
      </c>
      <c r="T2385" s="57">
        <f t="shared" si="904"/>
        <v>0</v>
      </c>
      <c r="U2385" s="57">
        <f t="shared" si="905"/>
        <v>0</v>
      </c>
      <c r="V2385" s="58">
        <f t="shared" si="906"/>
        <v>0</v>
      </c>
      <c r="W2385" s="58">
        <f t="shared" si="907"/>
        <v>0</v>
      </c>
      <c r="X2385" s="58">
        <f t="shared" si="908"/>
        <v>0</v>
      </c>
      <c r="Y2385" s="58">
        <f t="shared" si="909"/>
        <v>0</v>
      </c>
      <c r="Z2385">
        <f t="shared" ref="Z2385:Z2448" si="918">+Z2372</f>
        <v>233708</v>
      </c>
    </row>
    <row r="2386" spans="1:26" x14ac:dyDescent="0.3">
      <c r="A2386" s="56" t="str">
        <f t="shared" si="895"/>
        <v>OUT TIME</v>
      </c>
      <c r="B2386" s="56" t="str">
        <f t="shared" si="912"/>
        <v>ultimo</v>
      </c>
      <c r="C2386" s="55">
        <f t="shared" si="913"/>
        <v>4</v>
      </c>
      <c r="D2386" t="str">
        <f t="shared" si="913"/>
        <v>Chiriquí</v>
      </c>
      <c r="E2386" s="23">
        <f t="shared" si="896"/>
        <v>44168</v>
      </c>
      <c r="F2386" s="54">
        <f t="shared" si="897"/>
        <v>184</v>
      </c>
      <c r="G2386" cm="1">
        <f t="array" ref="G2386">+INDEX('Casos ACUM Prov'!$CK$3:$OM$16,'TODO PROVINCIA'!C2386+1,'TODO PROVINCIA'!F2386)</f>
        <v>0</v>
      </c>
      <c r="H2386">
        <f t="shared" si="914"/>
        <v>0</v>
      </c>
      <c r="I2386" cm="1">
        <f t="array" ref="I2386">+INDEX('Muertes-PROV'!$C$3:$GE$16,$C2386+1,$F2386)</f>
        <v>0</v>
      </c>
      <c r="J2386">
        <f t="shared" si="915"/>
        <v>0</v>
      </c>
      <c r="K2386" cm="1">
        <f t="array" ref="K2386">+INDEX('rECUPERA-prov'!$C$3:$LA$16,$C2386+1,$F2386)</f>
        <v>0</v>
      </c>
      <c r="L2386">
        <f t="shared" si="916"/>
        <v>0</v>
      </c>
      <c r="M2386">
        <f t="shared" si="898"/>
        <v>0</v>
      </c>
      <c r="N2386">
        <f t="shared" si="917"/>
        <v>0</v>
      </c>
      <c r="O2386" s="57">
        <f t="shared" si="899"/>
        <v>0</v>
      </c>
      <c r="P2386" s="57">
        <f t="shared" si="900"/>
        <v>0</v>
      </c>
      <c r="Q2386" s="57">
        <f t="shared" si="901"/>
        <v>0</v>
      </c>
      <c r="R2386" s="57">
        <f t="shared" si="902"/>
        <v>0</v>
      </c>
      <c r="S2386" s="57">
        <f t="shared" si="903"/>
        <v>0</v>
      </c>
      <c r="T2386" s="57">
        <f t="shared" si="904"/>
        <v>0</v>
      </c>
      <c r="U2386" s="57">
        <f t="shared" si="905"/>
        <v>0</v>
      </c>
      <c r="V2386" s="58">
        <f t="shared" si="906"/>
        <v>0</v>
      </c>
      <c r="W2386" s="58">
        <f t="shared" si="907"/>
        <v>0</v>
      </c>
      <c r="X2386" s="58">
        <f t="shared" si="908"/>
        <v>0</v>
      </c>
      <c r="Y2386" s="58">
        <f t="shared" si="909"/>
        <v>0</v>
      </c>
      <c r="Z2386">
        <f t="shared" si="918"/>
        <v>241928</v>
      </c>
    </row>
    <row r="2387" spans="1:26" x14ac:dyDescent="0.3">
      <c r="A2387" s="56" t="str">
        <f t="shared" si="895"/>
        <v>OUT TIME</v>
      </c>
      <c r="B2387" s="56" t="str">
        <f t="shared" si="912"/>
        <v>ultimo</v>
      </c>
      <c r="C2387" s="55">
        <f t="shared" si="913"/>
        <v>5</v>
      </c>
      <c r="D2387" t="str">
        <f t="shared" si="913"/>
        <v>Darién</v>
      </c>
      <c r="E2387" s="23">
        <f t="shared" si="896"/>
        <v>44168</v>
      </c>
      <c r="F2387" s="54">
        <f t="shared" si="897"/>
        <v>184</v>
      </c>
      <c r="G2387" cm="1">
        <f t="array" ref="G2387">+INDEX('Casos ACUM Prov'!$CK$3:$OM$16,'TODO PROVINCIA'!C2387+1,'TODO PROVINCIA'!F2387)</f>
        <v>0</v>
      </c>
      <c r="H2387">
        <f t="shared" si="914"/>
        <v>0</v>
      </c>
      <c r="I2387" cm="1">
        <f t="array" ref="I2387">+INDEX('Muertes-PROV'!$C$3:$GE$16,$C2387+1,$F2387)</f>
        <v>0</v>
      </c>
      <c r="J2387">
        <f t="shared" si="915"/>
        <v>0</v>
      </c>
      <c r="K2387" cm="1">
        <f t="array" ref="K2387">+INDEX('rECUPERA-prov'!$C$3:$LA$16,$C2387+1,$F2387)</f>
        <v>0</v>
      </c>
      <c r="L2387">
        <f t="shared" si="916"/>
        <v>0</v>
      </c>
      <c r="M2387">
        <f t="shared" si="898"/>
        <v>0</v>
      </c>
      <c r="N2387">
        <f t="shared" si="917"/>
        <v>0</v>
      </c>
      <c r="O2387" s="57">
        <f t="shared" si="899"/>
        <v>0</v>
      </c>
      <c r="P2387" s="57">
        <f t="shared" si="900"/>
        <v>0</v>
      </c>
      <c r="Q2387" s="57">
        <f t="shared" si="901"/>
        <v>0</v>
      </c>
      <c r="R2387" s="57">
        <f t="shared" si="902"/>
        <v>0</v>
      </c>
      <c r="S2387" s="57">
        <f t="shared" si="903"/>
        <v>0</v>
      </c>
      <c r="T2387" s="57">
        <f t="shared" si="904"/>
        <v>0</v>
      </c>
      <c r="U2387" s="57">
        <f t="shared" si="905"/>
        <v>0</v>
      </c>
      <c r="V2387" s="58">
        <f t="shared" si="906"/>
        <v>0</v>
      </c>
      <c r="W2387" s="58">
        <f t="shared" si="907"/>
        <v>0</v>
      </c>
      <c r="X2387" s="58">
        <f t="shared" si="908"/>
        <v>0</v>
      </c>
      <c r="Y2387" s="58">
        <f t="shared" si="909"/>
        <v>0</v>
      </c>
      <c r="Z2387">
        <f t="shared" si="918"/>
        <v>10001</v>
      </c>
    </row>
    <row r="2388" spans="1:26" x14ac:dyDescent="0.3">
      <c r="A2388" s="56" t="str">
        <f t="shared" si="895"/>
        <v>OUT TIME</v>
      </c>
      <c r="B2388" s="56" t="str">
        <f t="shared" si="912"/>
        <v>ultimo</v>
      </c>
      <c r="C2388" s="55">
        <f t="shared" si="913"/>
        <v>6</v>
      </c>
      <c r="D2388" t="str">
        <f t="shared" si="913"/>
        <v>Herrera</v>
      </c>
      <c r="E2388" s="23">
        <f t="shared" si="896"/>
        <v>44168</v>
      </c>
      <c r="F2388" s="54">
        <f t="shared" si="897"/>
        <v>184</v>
      </c>
      <c r="G2388" cm="1">
        <f t="array" ref="G2388">+INDEX('Casos ACUM Prov'!$CK$3:$OM$16,'TODO PROVINCIA'!C2388+1,'TODO PROVINCIA'!F2388)</f>
        <v>0</v>
      </c>
      <c r="H2388">
        <f t="shared" si="914"/>
        <v>0</v>
      </c>
      <c r="I2388" cm="1">
        <f t="array" ref="I2388">+INDEX('Muertes-PROV'!$C$3:$GE$16,$C2388+1,$F2388)</f>
        <v>0</v>
      </c>
      <c r="J2388">
        <f t="shared" si="915"/>
        <v>0</v>
      </c>
      <c r="K2388" cm="1">
        <f t="array" ref="K2388">+INDEX('rECUPERA-prov'!$C$3:$LA$16,$C2388+1,$F2388)</f>
        <v>0</v>
      </c>
      <c r="L2388">
        <f t="shared" si="916"/>
        <v>0</v>
      </c>
      <c r="M2388">
        <f t="shared" si="898"/>
        <v>0</v>
      </c>
      <c r="N2388">
        <f t="shared" si="917"/>
        <v>0</v>
      </c>
      <c r="O2388" s="57">
        <f t="shared" si="899"/>
        <v>0</v>
      </c>
      <c r="P2388" s="57">
        <f t="shared" si="900"/>
        <v>0</v>
      </c>
      <c r="Q2388" s="57">
        <f t="shared" si="901"/>
        <v>0</v>
      </c>
      <c r="R2388" s="57">
        <f t="shared" si="902"/>
        <v>0</v>
      </c>
      <c r="S2388" s="57">
        <f t="shared" si="903"/>
        <v>0</v>
      </c>
      <c r="T2388" s="57">
        <f t="shared" si="904"/>
        <v>0</v>
      </c>
      <c r="U2388" s="57">
        <f t="shared" si="905"/>
        <v>0</v>
      </c>
      <c r="V2388" s="58">
        <f t="shared" si="906"/>
        <v>0</v>
      </c>
      <c r="W2388" s="58">
        <f t="shared" si="907"/>
        <v>0</v>
      </c>
      <c r="X2388" s="58">
        <f t="shared" si="908"/>
        <v>0</v>
      </c>
      <c r="Y2388" s="58">
        <f t="shared" si="909"/>
        <v>0</v>
      </c>
      <c r="Z2388">
        <f t="shared" si="918"/>
        <v>33109</v>
      </c>
    </row>
    <row r="2389" spans="1:26" x14ac:dyDescent="0.3">
      <c r="A2389" s="56" t="str">
        <f t="shared" si="895"/>
        <v>OUT TIME</v>
      </c>
      <c r="B2389" s="56" t="str">
        <f t="shared" si="912"/>
        <v>ultimo</v>
      </c>
      <c r="C2389" s="55">
        <f t="shared" si="913"/>
        <v>7</v>
      </c>
      <c r="D2389" t="str">
        <f t="shared" si="913"/>
        <v>Los Santos</v>
      </c>
      <c r="E2389" s="23">
        <f t="shared" si="896"/>
        <v>44168</v>
      </c>
      <c r="F2389" s="54">
        <f t="shared" si="897"/>
        <v>184</v>
      </c>
      <c r="G2389" cm="1">
        <f t="array" ref="G2389">+INDEX('Casos ACUM Prov'!$CK$3:$OM$16,'TODO PROVINCIA'!C2389+1,'TODO PROVINCIA'!F2389)</f>
        <v>0</v>
      </c>
      <c r="H2389">
        <f t="shared" si="914"/>
        <v>0</v>
      </c>
      <c r="I2389" cm="1">
        <f t="array" ref="I2389">+INDEX('Muertes-PROV'!$C$3:$GE$16,$C2389+1,$F2389)</f>
        <v>0</v>
      </c>
      <c r="J2389">
        <f t="shared" si="915"/>
        <v>0</v>
      </c>
      <c r="K2389" cm="1">
        <f t="array" ref="K2389">+INDEX('rECUPERA-prov'!$C$3:$LA$16,$C2389+1,$F2389)</f>
        <v>0</v>
      </c>
      <c r="L2389">
        <f t="shared" si="916"/>
        <v>0</v>
      </c>
      <c r="M2389">
        <f t="shared" si="898"/>
        <v>0</v>
      </c>
      <c r="N2389">
        <f t="shared" si="917"/>
        <v>0</v>
      </c>
      <c r="O2389" s="57">
        <f t="shared" si="899"/>
        <v>0</v>
      </c>
      <c r="P2389" s="57">
        <f t="shared" si="900"/>
        <v>0</v>
      </c>
      <c r="Q2389" s="57">
        <f t="shared" si="901"/>
        <v>0</v>
      </c>
      <c r="R2389" s="57">
        <f t="shared" si="902"/>
        <v>0</v>
      </c>
      <c r="S2389" s="57">
        <f t="shared" si="903"/>
        <v>0</v>
      </c>
      <c r="T2389" s="57">
        <f t="shared" si="904"/>
        <v>0</v>
      </c>
      <c r="U2389" s="57">
        <f t="shared" si="905"/>
        <v>0</v>
      </c>
      <c r="V2389" s="58">
        <f t="shared" si="906"/>
        <v>0</v>
      </c>
      <c r="W2389" s="58">
        <f t="shared" si="907"/>
        <v>0</v>
      </c>
      <c r="X2389" s="58">
        <f t="shared" si="908"/>
        <v>0</v>
      </c>
      <c r="Y2389" s="58">
        <f t="shared" si="909"/>
        <v>0</v>
      </c>
      <c r="Z2389">
        <f t="shared" si="918"/>
        <v>156747</v>
      </c>
    </row>
    <row r="2390" spans="1:26" x14ac:dyDescent="0.3">
      <c r="A2390" s="56" t="str">
        <f t="shared" si="895"/>
        <v>OUT TIME</v>
      </c>
      <c r="B2390" s="56" t="str">
        <f t="shared" si="912"/>
        <v>ultimo</v>
      </c>
      <c r="C2390" s="55">
        <f t="shared" si="913"/>
        <v>8</v>
      </c>
      <c r="D2390" t="str">
        <f t="shared" si="913"/>
        <v>Panamá</v>
      </c>
      <c r="E2390" s="23">
        <f t="shared" si="896"/>
        <v>44168</v>
      </c>
      <c r="F2390" s="54">
        <f t="shared" si="897"/>
        <v>184</v>
      </c>
      <c r="G2390" cm="1">
        <f t="array" ref="G2390">+INDEX('Casos ACUM Prov'!$CK$3:$OM$16,'TODO PROVINCIA'!C2390+1,'TODO PROVINCIA'!F2390)</f>
        <v>0</v>
      </c>
      <c r="H2390">
        <f t="shared" si="914"/>
        <v>0</v>
      </c>
      <c r="I2390" cm="1">
        <f t="array" ref="I2390">+INDEX('Muertes-PROV'!$C$3:$GE$16,$C2390+1,$F2390)</f>
        <v>0</v>
      </c>
      <c r="J2390">
        <f t="shared" si="915"/>
        <v>0</v>
      </c>
      <c r="K2390" cm="1">
        <f t="array" ref="K2390">+INDEX('rECUPERA-prov'!$C$3:$LA$16,$C2390+1,$F2390)</f>
        <v>0</v>
      </c>
      <c r="L2390">
        <f t="shared" si="916"/>
        <v>0</v>
      </c>
      <c r="M2390">
        <f t="shared" si="898"/>
        <v>0</v>
      </c>
      <c r="N2390">
        <f t="shared" si="917"/>
        <v>0</v>
      </c>
      <c r="O2390" s="57">
        <f t="shared" si="899"/>
        <v>0</v>
      </c>
      <c r="P2390" s="57">
        <f t="shared" si="900"/>
        <v>0</v>
      </c>
      <c r="Q2390" s="57">
        <f t="shared" si="901"/>
        <v>0</v>
      </c>
      <c r="R2390" s="57">
        <f t="shared" si="902"/>
        <v>0</v>
      </c>
      <c r="S2390" s="57">
        <f t="shared" si="903"/>
        <v>0</v>
      </c>
      <c r="T2390" s="57">
        <f t="shared" si="904"/>
        <v>0</v>
      </c>
      <c r="U2390" s="57">
        <f t="shared" si="905"/>
        <v>0</v>
      </c>
      <c r="V2390" s="58">
        <f t="shared" si="906"/>
        <v>0</v>
      </c>
      <c r="W2390" s="58">
        <f t="shared" si="907"/>
        <v>0</v>
      </c>
      <c r="X2390" s="58">
        <f t="shared" si="908"/>
        <v>0</v>
      </c>
      <c r="Y2390" s="58">
        <f t="shared" si="909"/>
        <v>0</v>
      </c>
      <c r="Z2390">
        <f t="shared" si="918"/>
        <v>109955</v>
      </c>
    </row>
    <row r="2391" spans="1:26" x14ac:dyDescent="0.3">
      <c r="A2391" s="56" t="str">
        <f t="shared" si="895"/>
        <v>OUT TIME</v>
      </c>
      <c r="B2391" s="56" t="str">
        <f t="shared" si="912"/>
        <v>ultimo</v>
      </c>
      <c r="C2391" s="55">
        <f t="shared" si="913"/>
        <v>9</v>
      </c>
      <c r="D2391" t="str">
        <f t="shared" si="913"/>
        <v>Veraguas</v>
      </c>
      <c r="E2391" s="23">
        <f t="shared" si="896"/>
        <v>44168</v>
      </c>
      <c r="F2391" s="54">
        <f t="shared" si="897"/>
        <v>184</v>
      </c>
      <c r="G2391" cm="1">
        <f t="array" ref="G2391">+INDEX('Casos ACUM Prov'!$CK$3:$OM$16,'TODO PROVINCIA'!C2391+1,'TODO PROVINCIA'!F2391)</f>
        <v>0</v>
      </c>
      <c r="H2391">
        <f t="shared" si="914"/>
        <v>0</v>
      </c>
      <c r="I2391" cm="1">
        <f t="array" ref="I2391">+INDEX('Muertes-PROV'!$C$3:$GE$16,$C2391+1,$F2391)</f>
        <v>0</v>
      </c>
      <c r="J2391">
        <f t="shared" si="915"/>
        <v>0</v>
      </c>
      <c r="K2391" cm="1">
        <f t="array" ref="K2391">+INDEX('rECUPERA-prov'!$C$3:$LA$16,$C2391+1,$F2391)</f>
        <v>0</v>
      </c>
      <c r="L2391">
        <f t="shared" si="916"/>
        <v>0</v>
      </c>
      <c r="M2391">
        <f t="shared" si="898"/>
        <v>0</v>
      </c>
      <c r="N2391">
        <f t="shared" si="917"/>
        <v>0</v>
      </c>
      <c r="O2391" s="57">
        <f t="shared" si="899"/>
        <v>0</v>
      </c>
      <c r="P2391" s="57">
        <f t="shared" si="900"/>
        <v>0</v>
      </c>
      <c r="Q2391" s="57">
        <f t="shared" si="901"/>
        <v>0</v>
      </c>
      <c r="R2391" s="57">
        <f t="shared" si="902"/>
        <v>0</v>
      </c>
      <c r="S2391" s="57">
        <f t="shared" si="903"/>
        <v>0</v>
      </c>
      <c r="T2391" s="57">
        <f t="shared" si="904"/>
        <v>0</v>
      </c>
      <c r="U2391" s="57">
        <f t="shared" si="905"/>
        <v>0</v>
      </c>
      <c r="V2391" s="58">
        <f t="shared" si="906"/>
        <v>0</v>
      </c>
      <c r="W2391" s="58">
        <f t="shared" si="907"/>
        <v>0</v>
      </c>
      <c r="X2391" s="58">
        <f t="shared" si="908"/>
        <v>0</v>
      </c>
      <c r="Y2391" s="58">
        <f t="shared" si="909"/>
        <v>0</v>
      </c>
      <c r="Z2391">
        <f t="shared" si="918"/>
        <v>109955</v>
      </c>
    </row>
    <row r="2392" spans="1:26" x14ac:dyDescent="0.3">
      <c r="A2392" s="56" t="str">
        <f t="shared" si="895"/>
        <v>OUT TIME</v>
      </c>
      <c r="B2392" s="56" t="str">
        <f t="shared" si="912"/>
        <v>ultimo</v>
      </c>
      <c r="C2392" s="55">
        <f t="shared" si="913"/>
        <v>10</v>
      </c>
      <c r="D2392" t="str">
        <f t="shared" si="913"/>
        <v>Comarca Kuna Yala</v>
      </c>
      <c r="E2392" s="23">
        <f t="shared" si="896"/>
        <v>44168</v>
      </c>
      <c r="F2392" s="54">
        <f t="shared" si="897"/>
        <v>184</v>
      </c>
      <c r="G2392" cm="1">
        <f t="array" ref="G2392">+INDEX('Casos ACUM Prov'!$CK$3:$OM$16,'TODO PROVINCIA'!C2392+1,'TODO PROVINCIA'!F2392)</f>
        <v>0</v>
      </c>
      <c r="H2392">
        <f t="shared" si="914"/>
        <v>0</v>
      </c>
      <c r="I2392" cm="1">
        <f t="array" ref="I2392">+INDEX('Muertes-PROV'!$C$3:$GE$16,$C2392+1,$F2392)</f>
        <v>0</v>
      </c>
      <c r="J2392">
        <f t="shared" si="915"/>
        <v>0</v>
      </c>
      <c r="K2392" cm="1">
        <f t="array" ref="K2392">+INDEX('rECUPERA-prov'!$C$3:$LA$16,$C2392+1,$F2392)</f>
        <v>0</v>
      </c>
      <c r="L2392">
        <f t="shared" si="916"/>
        <v>0</v>
      </c>
      <c r="M2392">
        <f t="shared" si="898"/>
        <v>0</v>
      </c>
      <c r="N2392">
        <f t="shared" si="917"/>
        <v>0</v>
      </c>
      <c r="O2392" s="57">
        <f t="shared" si="899"/>
        <v>0</v>
      </c>
      <c r="P2392" s="57">
        <f t="shared" si="900"/>
        <v>0</v>
      </c>
      <c r="Q2392" s="57">
        <f t="shared" si="901"/>
        <v>0</v>
      </c>
      <c r="R2392" s="57">
        <f t="shared" si="902"/>
        <v>0</v>
      </c>
      <c r="S2392" s="57">
        <f t="shared" si="903"/>
        <v>0</v>
      </c>
      <c r="T2392" s="57">
        <f t="shared" si="904"/>
        <v>0</v>
      </c>
      <c r="U2392" s="57">
        <f t="shared" si="905"/>
        <v>0</v>
      </c>
      <c r="V2392" s="58">
        <f t="shared" si="906"/>
        <v>0</v>
      </c>
      <c r="W2392" s="58">
        <f t="shared" si="907"/>
        <v>0</v>
      </c>
      <c r="X2392" s="58">
        <f t="shared" si="908"/>
        <v>0</v>
      </c>
      <c r="Y2392" s="58">
        <f t="shared" si="909"/>
        <v>0</v>
      </c>
      <c r="Z2392">
        <f t="shared" si="918"/>
        <v>89592</v>
      </c>
    </row>
    <row r="2393" spans="1:26" x14ac:dyDescent="0.3">
      <c r="A2393" s="56" t="str">
        <f t="shared" si="895"/>
        <v>OUT TIME</v>
      </c>
      <c r="B2393" s="56" t="str">
        <f t="shared" si="912"/>
        <v>ultimo</v>
      </c>
      <c r="C2393" s="55">
        <f t="shared" si="913"/>
        <v>11</v>
      </c>
      <c r="D2393" t="str">
        <f t="shared" si="913"/>
        <v>Comarca Emberá Wounaán</v>
      </c>
      <c r="E2393" s="23">
        <f t="shared" si="896"/>
        <v>44168</v>
      </c>
      <c r="F2393" s="54">
        <f t="shared" si="897"/>
        <v>184</v>
      </c>
      <c r="G2393" cm="1">
        <f t="array" ref="G2393">+INDEX('Casos ACUM Prov'!$CK$3:$OM$16,'TODO PROVINCIA'!C2393+1,'TODO PROVINCIA'!F2393)</f>
        <v>0</v>
      </c>
      <c r="H2393">
        <f t="shared" si="914"/>
        <v>0</v>
      </c>
      <c r="I2393" cm="1">
        <f t="array" ref="I2393">+INDEX('Muertes-PROV'!$C$3:$GE$16,$C2393+1,$F2393)</f>
        <v>0</v>
      </c>
      <c r="J2393">
        <f t="shared" si="915"/>
        <v>0</v>
      </c>
      <c r="K2393" cm="1">
        <f t="array" ref="K2393">+INDEX('rECUPERA-prov'!$C$3:$LA$16,$C2393+1,$F2393)</f>
        <v>0</v>
      </c>
      <c r="L2393">
        <f t="shared" si="916"/>
        <v>0</v>
      </c>
      <c r="M2393">
        <f t="shared" si="898"/>
        <v>0</v>
      </c>
      <c r="N2393">
        <f t="shared" si="917"/>
        <v>0</v>
      </c>
      <c r="O2393" s="57">
        <f t="shared" si="899"/>
        <v>0</v>
      </c>
      <c r="P2393" s="57">
        <f t="shared" si="900"/>
        <v>0</v>
      </c>
      <c r="Q2393" s="57">
        <f t="shared" si="901"/>
        <v>0</v>
      </c>
      <c r="R2393" s="57">
        <f t="shared" si="902"/>
        <v>0</v>
      </c>
      <c r="S2393" s="57">
        <f t="shared" si="903"/>
        <v>0</v>
      </c>
      <c r="T2393" s="57">
        <f t="shared" si="904"/>
        <v>0</v>
      </c>
      <c r="U2393" s="57">
        <f t="shared" si="905"/>
        <v>0</v>
      </c>
      <c r="V2393" s="58">
        <f t="shared" si="906"/>
        <v>0</v>
      </c>
      <c r="W2393" s="58">
        <f t="shared" si="907"/>
        <v>0</v>
      </c>
      <c r="X2393" s="58">
        <f t="shared" si="908"/>
        <v>0</v>
      </c>
      <c r="Y2393" s="58">
        <f t="shared" si="909"/>
        <v>0</v>
      </c>
      <c r="Z2393">
        <f t="shared" si="918"/>
        <v>1249032</v>
      </c>
    </row>
    <row r="2394" spans="1:26" x14ac:dyDescent="0.3">
      <c r="A2394" s="56" t="str">
        <f t="shared" si="895"/>
        <v>OUT TIME</v>
      </c>
      <c r="B2394" s="56" t="str">
        <f t="shared" si="912"/>
        <v>ultimo</v>
      </c>
      <c r="C2394" s="55">
        <f t="shared" si="913"/>
        <v>12</v>
      </c>
      <c r="D2394" t="str">
        <f t="shared" si="913"/>
        <v>Comarca Ngäbe Buglé</v>
      </c>
      <c r="E2394" s="23">
        <f t="shared" si="896"/>
        <v>44168</v>
      </c>
      <c r="F2394" s="54">
        <f t="shared" si="897"/>
        <v>184</v>
      </c>
      <c r="G2394" cm="1">
        <f t="array" ref="G2394">+INDEX('Casos ACUM Prov'!$CK$3:$OM$16,'TODO PROVINCIA'!C2394+1,'TODO PROVINCIA'!F2394)</f>
        <v>0</v>
      </c>
      <c r="H2394">
        <f t="shared" si="914"/>
        <v>0</v>
      </c>
      <c r="I2394" cm="1">
        <f t="array" ref="I2394">+INDEX('Muertes-PROV'!$C$3:$GE$16,$C2394+1,$F2394)</f>
        <v>0</v>
      </c>
      <c r="J2394">
        <f t="shared" si="915"/>
        <v>0</v>
      </c>
      <c r="K2394" cm="1">
        <f t="array" ref="K2394">+INDEX('rECUPERA-prov'!$C$3:$LA$16,$C2394+1,$F2394)</f>
        <v>0</v>
      </c>
      <c r="L2394">
        <f t="shared" si="916"/>
        <v>0</v>
      </c>
      <c r="M2394">
        <f t="shared" si="898"/>
        <v>0</v>
      </c>
      <c r="N2394">
        <f t="shared" si="917"/>
        <v>0</v>
      </c>
      <c r="O2394" s="57">
        <f t="shared" si="899"/>
        <v>0</v>
      </c>
      <c r="P2394" s="57">
        <f t="shared" si="900"/>
        <v>0</v>
      </c>
      <c r="Q2394" s="57">
        <f t="shared" si="901"/>
        <v>0</v>
      </c>
      <c r="R2394" s="57">
        <f t="shared" si="902"/>
        <v>0</v>
      </c>
      <c r="S2394" s="57">
        <f t="shared" si="903"/>
        <v>0</v>
      </c>
      <c r="T2394" s="57">
        <f t="shared" si="904"/>
        <v>0</v>
      </c>
      <c r="U2394" s="57">
        <f t="shared" si="905"/>
        <v>0</v>
      </c>
      <c r="V2394" s="58">
        <f t="shared" si="906"/>
        <v>0</v>
      </c>
      <c r="W2394" s="58">
        <f t="shared" si="907"/>
        <v>0</v>
      </c>
      <c r="X2394" s="58">
        <f t="shared" si="908"/>
        <v>0</v>
      </c>
      <c r="Y2394" s="58">
        <f t="shared" si="909"/>
        <v>0</v>
      </c>
      <c r="Z2394">
        <f t="shared" si="918"/>
        <v>464038</v>
      </c>
    </row>
    <row r="2395" spans="1:26" x14ac:dyDescent="0.3">
      <c r="A2395" s="56" t="str">
        <f t="shared" si="895"/>
        <v>OUT TIME</v>
      </c>
      <c r="B2395" s="56" t="str">
        <f t="shared" si="912"/>
        <v>ultimo</v>
      </c>
      <c r="C2395" s="55">
        <f t="shared" si="913"/>
        <v>13</v>
      </c>
      <c r="D2395" t="str">
        <f t="shared" si="913"/>
        <v>Panamá Oeste</v>
      </c>
      <c r="E2395" s="23">
        <f t="shared" si="896"/>
        <v>44168</v>
      </c>
      <c r="F2395" s="54">
        <f t="shared" si="897"/>
        <v>184</v>
      </c>
      <c r="G2395" cm="1">
        <f t="array" ref="G2395">+INDEX('Casos ACUM Prov'!$CK$3:$OM$16,'TODO PROVINCIA'!C2395+1,'TODO PROVINCIA'!F2395)</f>
        <v>0</v>
      </c>
      <c r="H2395">
        <f t="shared" si="914"/>
        <v>0</v>
      </c>
      <c r="I2395" cm="1">
        <f t="array" ref="I2395">+INDEX('Muertes-PROV'!$C$3:$GE$16,$C2395+1,$F2395)</f>
        <v>0</v>
      </c>
      <c r="J2395">
        <f t="shared" si="915"/>
        <v>0</v>
      </c>
      <c r="K2395" cm="1">
        <f t="array" ref="K2395">+INDEX('rECUPERA-prov'!$C$3:$LA$16,$C2395+1,$F2395)</f>
        <v>0</v>
      </c>
      <c r="L2395">
        <f t="shared" si="916"/>
        <v>0</v>
      </c>
      <c r="M2395">
        <f t="shared" si="898"/>
        <v>0</v>
      </c>
      <c r="N2395">
        <f t="shared" si="917"/>
        <v>0</v>
      </c>
      <c r="O2395" s="57">
        <f t="shared" si="899"/>
        <v>0</v>
      </c>
      <c r="P2395" s="57">
        <f t="shared" si="900"/>
        <v>0</v>
      </c>
      <c r="Q2395" s="57">
        <f t="shared" si="901"/>
        <v>0</v>
      </c>
      <c r="R2395" s="57">
        <f t="shared" si="902"/>
        <v>0</v>
      </c>
      <c r="S2395" s="57">
        <f t="shared" si="903"/>
        <v>0</v>
      </c>
      <c r="T2395" s="57">
        <f t="shared" si="904"/>
        <v>0</v>
      </c>
      <c r="U2395" s="57">
        <f t="shared" si="905"/>
        <v>0</v>
      </c>
      <c r="V2395" s="58">
        <f t="shared" si="906"/>
        <v>0</v>
      </c>
      <c r="W2395" s="58">
        <f t="shared" si="907"/>
        <v>0</v>
      </c>
      <c r="X2395" s="58">
        <f t="shared" si="908"/>
        <v>0</v>
      </c>
      <c r="Y2395" s="58">
        <f t="shared" si="909"/>
        <v>0</v>
      </c>
      <c r="Z2395">
        <f t="shared" si="918"/>
        <v>226991</v>
      </c>
    </row>
    <row r="2396" spans="1:26" x14ac:dyDescent="0.3">
      <c r="A2396" s="56" t="str">
        <f t="shared" si="895"/>
        <v>OUT TIME</v>
      </c>
      <c r="B2396" s="56" t="str">
        <f t="shared" si="912"/>
        <v>ultimo</v>
      </c>
      <c r="C2396" s="55">
        <f t="shared" ref="C2396:D2411" si="919">+C2383</f>
        <v>1</v>
      </c>
      <c r="D2396" t="str">
        <f t="shared" si="919"/>
        <v>Bocas del Toro</v>
      </c>
      <c r="E2396" s="23">
        <f t="shared" si="896"/>
        <v>44169</v>
      </c>
      <c r="F2396" s="54">
        <f t="shared" si="897"/>
        <v>185</v>
      </c>
      <c r="G2396" cm="1">
        <f t="array" ref="G2396">+INDEX('Casos ACUM Prov'!$CK$3:$OM$16,'TODO PROVINCIA'!C2396+1,'TODO PROVINCIA'!F2396)</f>
        <v>0</v>
      </c>
      <c r="H2396">
        <f t="shared" si="914"/>
        <v>0</v>
      </c>
      <c r="I2396" cm="1">
        <f t="array" ref="I2396">+INDEX('Muertes-PROV'!$C$3:$GE$16,$C2396+1,$F2396)</f>
        <v>0</v>
      </c>
      <c r="J2396">
        <f t="shared" si="915"/>
        <v>0</v>
      </c>
      <c r="K2396" cm="1">
        <f t="array" ref="K2396">+INDEX('rECUPERA-prov'!$C$3:$LA$16,$C2396+1,$F2396)</f>
        <v>0</v>
      </c>
      <c r="L2396">
        <f t="shared" si="916"/>
        <v>0</v>
      </c>
      <c r="M2396">
        <f t="shared" si="898"/>
        <v>0</v>
      </c>
      <c r="N2396">
        <f t="shared" si="917"/>
        <v>0</v>
      </c>
      <c r="O2396" s="57">
        <f t="shared" si="899"/>
        <v>0</v>
      </c>
      <c r="P2396" s="57">
        <f t="shared" si="900"/>
        <v>0</v>
      </c>
      <c r="Q2396" s="57">
        <f t="shared" si="901"/>
        <v>0</v>
      </c>
      <c r="R2396" s="57">
        <f t="shared" si="902"/>
        <v>0</v>
      </c>
      <c r="S2396" s="57">
        <f t="shared" si="903"/>
        <v>0</v>
      </c>
      <c r="T2396" s="57">
        <f t="shared" si="904"/>
        <v>0</v>
      </c>
      <c r="U2396" s="57">
        <f t="shared" si="905"/>
        <v>0</v>
      </c>
      <c r="V2396" s="58">
        <f t="shared" si="906"/>
        <v>0</v>
      </c>
      <c r="W2396" s="58">
        <f t="shared" si="907"/>
        <v>0</v>
      </c>
      <c r="X2396" s="58">
        <f t="shared" si="908"/>
        <v>0</v>
      </c>
      <c r="Y2396" s="58">
        <f t="shared" si="909"/>
        <v>0</v>
      </c>
      <c r="Z2396">
        <f t="shared" si="918"/>
        <v>125461</v>
      </c>
    </row>
    <row r="2397" spans="1:26" x14ac:dyDescent="0.3">
      <c r="A2397" s="56" t="str">
        <f t="shared" ref="A2397:A2460" si="920">+IFERROR(IF(AND(G2397=0,K2397=0,I2397=0),"OUT TIME","ON"),"OUT TIME")</f>
        <v>OUT TIME</v>
      </c>
      <c r="B2397" s="56" t="str">
        <f t="shared" si="912"/>
        <v>ultimo</v>
      </c>
      <c r="C2397" s="55">
        <f t="shared" si="919"/>
        <v>2</v>
      </c>
      <c r="D2397" t="str">
        <f t="shared" si="919"/>
        <v>Coclé</v>
      </c>
      <c r="E2397" s="23">
        <f t="shared" ref="E2397:E2460" si="921">+IF(C2397=1,E2396+1,E2396)</f>
        <v>44169</v>
      </c>
      <c r="F2397" s="54">
        <f t="shared" ref="F2397:F2460" si="922">+IF(C2397=1,F2396+1,F2396)</f>
        <v>185</v>
      </c>
      <c r="G2397" cm="1">
        <f t="array" ref="G2397">+INDEX('Casos ACUM Prov'!$CK$3:$OM$16,'TODO PROVINCIA'!C2397+1,'TODO PROVINCIA'!F2397)</f>
        <v>0</v>
      </c>
      <c r="H2397">
        <f t="shared" si="914"/>
        <v>0</v>
      </c>
      <c r="I2397" cm="1">
        <f t="array" ref="I2397">+INDEX('Muertes-PROV'!$C$3:$GE$16,$C2397+1,$F2397)</f>
        <v>0</v>
      </c>
      <c r="J2397">
        <f t="shared" si="915"/>
        <v>0</v>
      </c>
      <c r="K2397" cm="1">
        <f t="array" ref="K2397">+INDEX('rECUPERA-prov'!$C$3:$LA$16,$C2397+1,$F2397)</f>
        <v>0</v>
      </c>
      <c r="L2397">
        <f t="shared" si="916"/>
        <v>0</v>
      </c>
      <c r="M2397">
        <f t="shared" ref="M2397:M2460" si="923">+G2397-I2397-K2397</f>
        <v>0</v>
      </c>
      <c r="N2397">
        <f t="shared" si="917"/>
        <v>0</v>
      </c>
      <c r="O2397" s="57">
        <f t="shared" ref="O2397:O2460" si="924">+IFERROR(I2397/G2397,0)</f>
        <v>0</v>
      </c>
      <c r="P2397" s="57">
        <f t="shared" ref="P2397:P2460" si="925">+IFERROR(K2397/G2397,0)</f>
        <v>0</v>
      </c>
      <c r="Q2397" s="57">
        <f t="shared" ref="Q2397:Q2460" si="926">+IFERROR(M2397/G2397,0)</f>
        <v>0</v>
      </c>
      <c r="R2397" s="57">
        <f t="shared" ref="R2397:R2460" si="927">+IFERROR(H2397/G2397,0)</f>
        <v>0</v>
      </c>
      <c r="S2397" s="57">
        <f t="shared" ref="S2397:S2460" si="928">+IFERROR(J2397/I2397,0)</f>
        <v>0</v>
      </c>
      <c r="T2397" s="57">
        <f t="shared" ref="T2397:T2460" si="929">+IFERROR(L2397/K2397,0)</f>
        <v>0</v>
      </c>
      <c r="U2397" s="57">
        <f t="shared" ref="U2397:U2460" si="930">+IFERROR(N2397/M2397,0)</f>
        <v>0</v>
      </c>
      <c r="V2397" s="58">
        <f t="shared" ref="V2397:V2460" si="931">+G2397/($Z2397/1000000)</f>
        <v>0</v>
      </c>
      <c r="W2397" s="58">
        <f t="shared" ref="W2397:W2460" si="932">+I2397/($Z2397/1000000)</f>
        <v>0</v>
      </c>
      <c r="X2397" s="58">
        <f t="shared" ref="X2397:X2460" si="933">+K2397/($Z2397/1000000)</f>
        <v>0</v>
      </c>
      <c r="Y2397" s="58">
        <f t="shared" ref="Y2397:Y2460" si="934">+M2397/($Z2397/1000000)</f>
        <v>0</v>
      </c>
      <c r="Z2397">
        <f t="shared" si="918"/>
        <v>416873</v>
      </c>
    </row>
    <row r="2398" spans="1:26" x14ac:dyDescent="0.3">
      <c r="A2398" s="56" t="str">
        <f t="shared" si="920"/>
        <v>OUT TIME</v>
      </c>
      <c r="B2398" s="56" t="str">
        <f t="shared" si="912"/>
        <v>ultimo</v>
      </c>
      <c r="C2398" s="55">
        <f t="shared" si="919"/>
        <v>3</v>
      </c>
      <c r="D2398" t="str">
        <f t="shared" si="919"/>
        <v>Colón</v>
      </c>
      <c r="E2398" s="23">
        <f t="shared" si="921"/>
        <v>44169</v>
      </c>
      <c r="F2398" s="54">
        <f t="shared" si="922"/>
        <v>185</v>
      </c>
      <c r="G2398" cm="1">
        <f t="array" ref="G2398">+INDEX('Casos ACUM Prov'!$CK$3:$OM$16,'TODO PROVINCIA'!C2398+1,'TODO PROVINCIA'!F2398)</f>
        <v>0</v>
      </c>
      <c r="H2398">
        <f t="shared" si="914"/>
        <v>0</v>
      </c>
      <c r="I2398" cm="1">
        <f t="array" ref="I2398">+INDEX('Muertes-PROV'!$C$3:$GE$16,$C2398+1,$F2398)</f>
        <v>0</v>
      </c>
      <c r="J2398">
        <f t="shared" si="915"/>
        <v>0</v>
      </c>
      <c r="K2398" cm="1">
        <f t="array" ref="K2398">+INDEX('rECUPERA-prov'!$C$3:$LA$16,$C2398+1,$F2398)</f>
        <v>0</v>
      </c>
      <c r="L2398">
        <f t="shared" si="916"/>
        <v>0</v>
      </c>
      <c r="M2398">
        <f t="shared" si="923"/>
        <v>0</v>
      </c>
      <c r="N2398">
        <f t="shared" si="917"/>
        <v>0</v>
      </c>
      <c r="O2398" s="57">
        <f t="shared" si="924"/>
        <v>0</v>
      </c>
      <c r="P2398" s="57">
        <f t="shared" si="925"/>
        <v>0</v>
      </c>
      <c r="Q2398" s="57">
        <f t="shared" si="926"/>
        <v>0</v>
      </c>
      <c r="R2398" s="57">
        <f t="shared" si="927"/>
        <v>0</v>
      </c>
      <c r="S2398" s="57">
        <f t="shared" si="928"/>
        <v>0</v>
      </c>
      <c r="T2398" s="57">
        <f t="shared" si="929"/>
        <v>0</v>
      </c>
      <c r="U2398" s="57">
        <f t="shared" si="930"/>
        <v>0</v>
      </c>
      <c r="V2398" s="58">
        <f t="shared" si="931"/>
        <v>0</v>
      </c>
      <c r="W2398" s="58">
        <f t="shared" si="932"/>
        <v>0</v>
      </c>
      <c r="X2398" s="58">
        <f t="shared" si="933"/>
        <v>0</v>
      </c>
      <c r="Y2398" s="58">
        <f t="shared" si="934"/>
        <v>0</v>
      </c>
      <c r="Z2398">
        <f t="shared" si="918"/>
        <v>233708</v>
      </c>
    </row>
    <row r="2399" spans="1:26" x14ac:dyDescent="0.3">
      <c r="A2399" s="56" t="str">
        <f t="shared" si="920"/>
        <v>OUT TIME</v>
      </c>
      <c r="B2399" s="56" t="str">
        <f t="shared" si="912"/>
        <v>ultimo</v>
      </c>
      <c r="C2399" s="55">
        <f t="shared" si="919"/>
        <v>4</v>
      </c>
      <c r="D2399" t="str">
        <f t="shared" si="919"/>
        <v>Chiriquí</v>
      </c>
      <c r="E2399" s="23">
        <f t="shared" si="921"/>
        <v>44169</v>
      </c>
      <c r="F2399" s="54">
        <f t="shared" si="922"/>
        <v>185</v>
      </c>
      <c r="G2399" cm="1">
        <f t="array" ref="G2399">+INDEX('Casos ACUM Prov'!$CK$3:$OM$16,'TODO PROVINCIA'!C2399+1,'TODO PROVINCIA'!F2399)</f>
        <v>0</v>
      </c>
      <c r="H2399">
        <f t="shared" si="914"/>
        <v>0</v>
      </c>
      <c r="I2399" cm="1">
        <f t="array" ref="I2399">+INDEX('Muertes-PROV'!$C$3:$GE$16,$C2399+1,$F2399)</f>
        <v>0</v>
      </c>
      <c r="J2399">
        <f t="shared" si="915"/>
        <v>0</v>
      </c>
      <c r="K2399" cm="1">
        <f t="array" ref="K2399">+INDEX('rECUPERA-prov'!$C$3:$LA$16,$C2399+1,$F2399)</f>
        <v>0</v>
      </c>
      <c r="L2399">
        <f t="shared" si="916"/>
        <v>0</v>
      </c>
      <c r="M2399">
        <f t="shared" si="923"/>
        <v>0</v>
      </c>
      <c r="N2399">
        <f t="shared" si="917"/>
        <v>0</v>
      </c>
      <c r="O2399" s="57">
        <f t="shared" si="924"/>
        <v>0</v>
      </c>
      <c r="P2399" s="57">
        <f t="shared" si="925"/>
        <v>0</v>
      </c>
      <c r="Q2399" s="57">
        <f t="shared" si="926"/>
        <v>0</v>
      </c>
      <c r="R2399" s="57">
        <f t="shared" si="927"/>
        <v>0</v>
      </c>
      <c r="S2399" s="57">
        <f t="shared" si="928"/>
        <v>0</v>
      </c>
      <c r="T2399" s="57">
        <f t="shared" si="929"/>
        <v>0</v>
      </c>
      <c r="U2399" s="57">
        <f t="shared" si="930"/>
        <v>0</v>
      </c>
      <c r="V2399" s="58">
        <f t="shared" si="931"/>
        <v>0</v>
      </c>
      <c r="W2399" s="58">
        <f t="shared" si="932"/>
        <v>0</v>
      </c>
      <c r="X2399" s="58">
        <f t="shared" si="933"/>
        <v>0</v>
      </c>
      <c r="Y2399" s="58">
        <f t="shared" si="934"/>
        <v>0</v>
      </c>
      <c r="Z2399">
        <f t="shared" si="918"/>
        <v>241928</v>
      </c>
    </row>
    <row r="2400" spans="1:26" x14ac:dyDescent="0.3">
      <c r="A2400" s="56" t="str">
        <f t="shared" si="920"/>
        <v>OUT TIME</v>
      </c>
      <c r="B2400" s="56" t="str">
        <f t="shared" si="912"/>
        <v>ultimo</v>
      </c>
      <c r="C2400" s="55">
        <f t="shared" si="919"/>
        <v>5</v>
      </c>
      <c r="D2400" t="str">
        <f t="shared" si="919"/>
        <v>Darién</v>
      </c>
      <c r="E2400" s="23">
        <f t="shared" si="921"/>
        <v>44169</v>
      </c>
      <c r="F2400" s="54">
        <f t="shared" si="922"/>
        <v>185</v>
      </c>
      <c r="G2400" cm="1">
        <f t="array" ref="G2400">+INDEX('Casos ACUM Prov'!$CK$3:$OM$16,'TODO PROVINCIA'!C2400+1,'TODO PROVINCIA'!F2400)</f>
        <v>0</v>
      </c>
      <c r="H2400">
        <f t="shared" si="914"/>
        <v>0</v>
      </c>
      <c r="I2400" cm="1">
        <f t="array" ref="I2400">+INDEX('Muertes-PROV'!$C$3:$GE$16,$C2400+1,$F2400)</f>
        <v>0</v>
      </c>
      <c r="J2400">
        <f t="shared" si="915"/>
        <v>0</v>
      </c>
      <c r="K2400" cm="1">
        <f t="array" ref="K2400">+INDEX('rECUPERA-prov'!$C$3:$LA$16,$C2400+1,$F2400)</f>
        <v>0</v>
      </c>
      <c r="L2400">
        <f t="shared" si="916"/>
        <v>0</v>
      </c>
      <c r="M2400">
        <f t="shared" si="923"/>
        <v>0</v>
      </c>
      <c r="N2400">
        <f t="shared" si="917"/>
        <v>0</v>
      </c>
      <c r="O2400" s="57">
        <f t="shared" si="924"/>
        <v>0</v>
      </c>
      <c r="P2400" s="57">
        <f t="shared" si="925"/>
        <v>0</v>
      </c>
      <c r="Q2400" s="57">
        <f t="shared" si="926"/>
        <v>0</v>
      </c>
      <c r="R2400" s="57">
        <f t="shared" si="927"/>
        <v>0</v>
      </c>
      <c r="S2400" s="57">
        <f t="shared" si="928"/>
        <v>0</v>
      </c>
      <c r="T2400" s="57">
        <f t="shared" si="929"/>
        <v>0</v>
      </c>
      <c r="U2400" s="57">
        <f t="shared" si="930"/>
        <v>0</v>
      </c>
      <c r="V2400" s="58">
        <f t="shared" si="931"/>
        <v>0</v>
      </c>
      <c r="W2400" s="58">
        <f t="shared" si="932"/>
        <v>0</v>
      </c>
      <c r="X2400" s="58">
        <f t="shared" si="933"/>
        <v>0</v>
      </c>
      <c r="Y2400" s="58">
        <f t="shared" si="934"/>
        <v>0</v>
      </c>
      <c r="Z2400">
        <f t="shared" si="918"/>
        <v>10001</v>
      </c>
    </row>
    <row r="2401" spans="1:26" x14ac:dyDescent="0.3">
      <c r="A2401" s="56" t="str">
        <f t="shared" si="920"/>
        <v>OUT TIME</v>
      </c>
      <c r="B2401" s="56" t="str">
        <f t="shared" si="912"/>
        <v>ultimo</v>
      </c>
      <c r="C2401" s="55">
        <f t="shared" si="919"/>
        <v>6</v>
      </c>
      <c r="D2401" t="str">
        <f t="shared" si="919"/>
        <v>Herrera</v>
      </c>
      <c r="E2401" s="23">
        <f t="shared" si="921"/>
        <v>44169</v>
      </c>
      <c r="F2401" s="54">
        <f t="shared" si="922"/>
        <v>185</v>
      </c>
      <c r="G2401" cm="1">
        <f t="array" ref="G2401">+INDEX('Casos ACUM Prov'!$CK$3:$OM$16,'TODO PROVINCIA'!C2401+1,'TODO PROVINCIA'!F2401)</f>
        <v>0</v>
      </c>
      <c r="H2401">
        <f t="shared" si="914"/>
        <v>0</v>
      </c>
      <c r="I2401" cm="1">
        <f t="array" ref="I2401">+INDEX('Muertes-PROV'!$C$3:$GE$16,$C2401+1,$F2401)</f>
        <v>0</v>
      </c>
      <c r="J2401">
        <f t="shared" si="915"/>
        <v>0</v>
      </c>
      <c r="K2401" cm="1">
        <f t="array" ref="K2401">+INDEX('rECUPERA-prov'!$C$3:$LA$16,$C2401+1,$F2401)</f>
        <v>0</v>
      </c>
      <c r="L2401">
        <f t="shared" si="916"/>
        <v>0</v>
      </c>
      <c r="M2401">
        <f t="shared" si="923"/>
        <v>0</v>
      </c>
      <c r="N2401">
        <f t="shared" si="917"/>
        <v>0</v>
      </c>
      <c r="O2401" s="57">
        <f t="shared" si="924"/>
        <v>0</v>
      </c>
      <c r="P2401" s="57">
        <f t="shared" si="925"/>
        <v>0</v>
      </c>
      <c r="Q2401" s="57">
        <f t="shared" si="926"/>
        <v>0</v>
      </c>
      <c r="R2401" s="57">
        <f t="shared" si="927"/>
        <v>0</v>
      </c>
      <c r="S2401" s="57">
        <f t="shared" si="928"/>
        <v>0</v>
      </c>
      <c r="T2401" s="57">
        <f t="shared" si="929"/>
        <v>0</v>
      </c>
      <c r="U2401" s="57">
        <f t="shared" si="930"/>
        <v>0</v>
      </c>
      <c r="V2401" s="58">
        <f t="shared" si="931"/>
        <v>0</v>
      </c>
      <c r="W2401" s="58">
        <f t="shared" si="932"/>
        <v>0</v>
      </c>
      <c r="X2401" s="58">
        <f t="shared" si="933"/>
        <v>0</v>
      </c>
      <c r="Y2401" s="58">
        <f t="shared" si="934"/>
        <v>0</v>
      </c>
      <c r="Z2401">
        <f t="shared" si="918"/>
        <v>33109</v>
      </c>
    </row>
    <row r="2402" spans="1:26" x14ac:dyDescent="0.3">
      <c r="A2402" s="56" t="str">
        <f t="shared" si="920"/>
        <v>OUT TIME</v>
      </c>
      <c r="B2402" s="56" t="str">
        <f t="shared" si="912"/>
        <v>ultimo</v>
      </c>
      <c r="C2402" s="55">
        <f t="shared" si="919"/>
        <v>7</v>
      </c>
      <c r="D2402" t="str">
        <f t="shared" si="919"/>
        <v>Los Santos</v>
      </c>
      <c r="E2402" s="23">
        <f t="shared" si="921"/>
        <v>44169</v>
      </c>
      <c r="F2402" s="54">
        <f t="shared" si="922"/>
        <v>185</v>
      </c>
      <c r="G2402" cm="1">
        <f t="array" ref="G2402">+INDEX('Casos ACUM Prov'!$CK$3:$OM$16,'TODO PROVINCIA'!C2402+1,'TODO PROVINCIA'!F2402)</f>
        <v>0</v>
      </c>
      <c r="H2402">
        <f t="shared" si="914"/>
        <v>0</v>
      </c>
      <c r="I2402" cm="1">
        <f t="array" ref="I2402">+INDEX('Muertes-PROV'!$C$3:$GE$16,$C2402+1,$F2402)</f>
        <v>0</v>
      </c>
      <c r="J2402">
        <f t="shared" si="915"/>
        <v>0</v>
      </c>
      <c r="K2402" cm="1">
        <f t="array" ref="K2402">+INDEX('rECUPERA-prov'!$C$3:$LA$16,$C2402+1,$F2402)</f>
        <v>0</v>
      </c>
      <c r="L2402">
        <f t="shared" si="916"/>
        <v>0</v>
      </c>
      <c r="M2402">
        <f t="shared" si="923"/>
        <v>0</v>
      </c>
      <c r="N2402">
        <f t="shared" si="917"/>
        <v>0</v>
      </c>
      <c r="O2402" s="57">
        <f t="shared" si="924"/>
        <v>0</v>
      </c>
      <c r="P2402" s="57">
        <f t="shared" si="925"/>
        <v>0</v>
      </c>
      <c r="Q2402" s="57">
        <f t="shared" si="926"/>
        <v>0</v>
      </c>
      <c r="R2402" s="57">
        <f t="shared" si="927"/>
        <v>0</v>
      </c>
      <c r="S2402" s="57">
        <f t="shared" si="928"/>
        <v>0</v>
      </c>
      <c r="T2402" s="57">
        <f t="shared" si="929"/>
        <v>0</v>
      </c>
      <c r="U2402" s="57">
        <f t="shared" si="930"/>
        <v>0</v>
      </c>
      <c r="V2402" s="58">
        <f t="shared" si="931"/>
        <v>0</v>
      </c>
      <c r="W2402" s="58">
        <f t="shared" si="932"/>
        <v>0</v>
      </c>
      <c r="X2402" s="58">
        <f t="shared" si="933"/>
        <v>0</v>
      </c>
      <c r="Y2402" s="58">
        <f t="shared" si="934"/>
        <v>0</v>
      </c>
      <c r="Z2402">
        <f t="shared" si="918"/>
        <v>156747</v>
      </c>
    </row>
    <row r="2403" spans="1:26" x14ac:dyDescent="0.3">
      <c r="A2403" s="56" t="str">
        <f t="shared" si="920"/>
        <v>OUT TIME</v>
      </c>
      <c r="B2403" s="56" t="str">
        <f t="shared" si="912"/>
        <v>ultimo</v>
      </c>
      <c r="C2403" s="55">
        <f t="shared" si="919"/>
        <v>8</v>
      </c>
      <c r="D2403" t="str">
        <f t="shared" si="919"/>
        <v>Panamá</v>
      </c>
      <c r="E2403" s="23">
        <f t="shared" si="921"/>
        <v>44169</v>
      </c>
      <c r="F2403" s="54">
        <f t="shared" si="922"/>
        <v>185</v>
      </c>
      <c r="G2403" cm="1">
        <f t="array" ref="G2403">+INDEX('Casos ACUM Prov'!$CK$3:$OM$16,'TODO PROVINCIA'!C2403+1,'TODO PROVINCIA'!F2403)</f>
        <v>0</v>
      </c>
      <c r="H2403">
        <f t="shared" si="914"/>
        <v>0</v>
      </c>
      <c r="I2403" cm="1">
        <f t="array" ref="I2403">+INDEX('Muertes-PROV'!$C$3:$GE$16,$C2403+1,$F2403)</f>
        <v>0</v>
      </c>
      <c r="J2403">
        <f t="shared" si="915"/>
        <v>0</v>
      </c>
      <c r="K2403" cm="1">
        <f t="array" ref="K2403">+INDEX('rECUPERA-prov'!$C$3:$LA$16,$C2403+1,$F2403)</f>
        <v>0</v>
      </c>
      <c r="L2403">
        <f t="shared" si="916"/>
        <v>0</v>
      </c>
      <c r="M2403">
        <f t="shared" si="923"/>
        <v>0</v>
      </c>
      <c r="N2403">
        <f t="shared" si="917"/>
        <v>0</v>
      </c>
      <c r="O2403" s="57">
        <f t="shared" si="924"/>
        <v>0</v>
      </c>
      <c r="P2403" s="57">
        <f t="shared" si="925"/>
        <v>0</v>
      </c>
      <c r="Q2403" s="57">
        <f t="shared" si="926"/>
        <v>0</v>
      </c>
      <c r="R2403" s="57">
        <f t="shared" si="927"/>
        <v>0</v>
      </c>
      <c r="S2403" s="57">
        <f t="shared" si="928"/>
        <v>0</v>
      </c>
      <c r="T2403" s="57">
        <f t="shared" si="929"/>
        <v>0</v>
      </c>
      <c r="U2403" s="57">
        <f t="shared" si="930"/>
        <v>0</v>
      </c>
      <c r="V2403" s="58">
        <f t="shared" si="931"/>
        <v>0</v>
      </c>
      <c r="W2403" s="58">
        <f t="shared" si="932"/>
        <v>0</v>
      </c>
      <c r="X2403" s="58">
        <f t="shared" si="933"/>
        <v>0</v>
      </c>
      <c r="Y2403" s="58">
        <f t="shared" si="934"/>
        <v>0</v>
      </c>
      <c r="Z2403">
        <f t="shared" si="918"/>
        <v>109955</v>
      </c>
    </row>
    <row r="2404" spans="1:26" x14ac:dyDescent="0.3">
      <c r="A2404" s="56" t="str">
        <f t="shared" si="920"/>
        <v>OUT TIME</v>
      </c>
      <c r="B2404" s="56" t="str">
        <f t="shared" si="912"/>
        <v>ultimo</v>
      </c>
      <c r="C2404" s="55">
        <f t="shared" si="919"/>
        <v>9</v>
      </c>
      <c r="D2404" t="str">
        <f t="shared" si="919"/>
        <v>Veraguas</v>
      </c>
      <c r="E2404" s="23">
        <f t="shared" si="921"/>
        <v>44169</v>
      </c>
      <c r="F2404" s="54">
        <f t="shared" si="922"/>
        <v>185</v>
      </c>
      <c r="G2404" cm="1">
        <f t="array" ref="G2404">+INDEX('Casos ACUM Prov'!$CK$3:$OM$16,'TODO PROVINCIA'!C2404+1,'TODO PROVINCIA'!F2404)</f>
        <v>0</v>
      </c>
      <c r="H2404">
        <f t="shared" si="914"/>
        <v>0</v>
      </c>
      <c r="I2404" cm="1">
        <f t="array" ref="I2404">+INDEX('Muertes-PROV'!$C$3:$GE$16,$C2404+1,$F2404)</f>
        <v>0</v>
      </c>
      <c r="J2404">
        <f t="shared" si="915"/>
        <v>0</v>
      </c>
      <c r="K2404" cm="1">
        <f t="array" ref="K2404">+INDEX('rECUPERA-prov'!$C$3:$LA$16,$C2404+1,$F2404)</f>
        <v>0</v>
      </c>
      <c r="L2404">
        <f t="shared" si="916"/>
        <v>0</v>
      </c>
      <c r="M2404">
        <f t="shared" si="923"/>
        <v>0</v>
      </c>
      <c r="N2404">
        <f t="shared" si="917"/>
        <v>0</v>
      </c>
      <c r="O2404" s="57">
        <f t="shared" si="924"/>
        <v>0</v>
      </c>
      <c r="P2404" s="57">
        <f t="shared" si="925"/>
        <v>0</v>
      </c>
      <c r="Q2404" s="57">
        <f t="shared" si="926"/>
        <v>0</v>
      </c>
      <c r="R2404" s="57">
        <f t="shared" si="927"/>
        <v>0</v>
      </c>
      <c r="S2404" s="57">
        <f t="shared" si="928"/>
        <v>0</v>
      </c>
      <c r="T2404" s="57">
        <f t="shared" si="929"/>
        <v>0</v>
      </c>
      <c r="U2404" s="57">
        <f t="shared" si="930"/>
        <v>0</v>
      </c>
      <c r="V2404" s="58">
        <f t="shared" si="931"/>
        <v>0</v>
      </c>
      <c r="W2404" s="58">
        <f t="shared" si="932"/>
        <v>0</v>
      </c>
      <c r="X2404" s="58">
        <f t="shared" si="933"/>
        <v>0</v>
      </c>
      <c r="Y2404" s="58">
        <f t="shared" si="934"/>
        <v>0</v>
      </c>
      <c r="Z2404">
        <f t="shared" si="918"/>
        <v>109955</v>
      </c>
    </row>
    <row r="2405" spans="1:26" x14ac:dyDescent="0.3">
      <c r="A2405" s="56" t="str">
        <f t="shared" si="920"/>
        <v>OUT TIME</v>
      </c>
      <c r="B2405" s="56" t="str">
        <f t="shared" si="912"/>
        <v>ultimo</v>
      </c>
      <c r="C2405" s="55">
        <f t="shared" si="919"/>
        <v>10</v>
      </c>
      <c r="D2405" t="str">
        <f t="shared" si="919"/>
        <v>Comarca Kuna Yala</v>
      </c>
      <c r="E2405" s="23">
        <f t="shared" si="921"/>
        <v>44169</v>
      </c>
      <c r="F2405" s="54">
        <f t="shared" si="922"/>
        <v>185</v>
      </c>
      <c r="G2405" cm="1">
        <f t="array" ref="G2405">+INDEX('Casos ACUM Prov'!$CK$3:$OM$16,'TODO PROVINCIA'!C2405+1,'TODO PROVINCIA'!F2405)</f>
        <v>0</v>
      </c>
      <c r="H2405">
        <f t="shared" si="914"/>
        <v>0</v>
      </c>
      <c r="I2405" cm="1">
        <f t="array" ref="I2405">+INDEX('Muertes-PROV'!$C$3:$GE$16,$C2405+1,$F2405)</f>
        <v>0</v>
      </c>
      <c r="J2405">
        <f t="shared" si="915"/>
        <v>0</v>
      </c>
      <c r="K2405" cm="1">
        <f t="array" ref="K2405">+INDEX('rECUPERA-prov'!$C$3:$LA$16,$C2405+1,$F2405)</f>
        <v>0</v>
      </c>
      <c r="L2405">
        <f t="shared" si="916"/>
        <v>0</v>
      </c>
      <c r="M2405">
        <f t="shared" si="923"/>
        <v>0</v>
      </c>
      <c r="N2405">
        <f t="shared" si="917"/>
        <v>0</v>
      </c>
      <c r="O2405" s="57">
        <f t="shared" si="924"/>
        <v>0</v>
      </c>
      <c r="P2405" s="57">
        <f t="shared" si="925"/>
        <v>0</v>
      </c>
      <c r="Q2405" s="57">
        <f t="shared" si="926"/>
        <v>0</v>
      </c>
      <c r="R2405" s="57">
        <f t="shared" si="927"/>
        <v>0</v>
      </c>
      <c r="S2405" s="57">
        <f t="shared" si="928"/>
        <v>0</v>
      </c>
      <c r="T2405" s="57">
        <f t="shared" si="929"/>
        <v>0</v>
      </c>
      <c r="U2405" s="57">
        <f t="shared" si="930"/>
        <v>0</v>
      </c>
      <c r="V2405" s="58">
        <f t="shared" si="931"/>
        <v>0</v>
      </c>
      <c r="W2405" s="58">
        <f t="shared" si="932"/>
        <v>0</v>
      </c>
      <c r="X2405" s="58">
        <f t="shared" si="933"/>
        <v>0</v>
      </c>
      <c r="Y2405" s="58">
        <f t="shared" si="934"/>
        <v>0</v>
      </c>
      <c r="Z2405">
        <f t="shared" si="918"/>
        <v>89592</v>
      </c>
    </row>
    <row r="2406" spans="1:26" x14ac:dyDescent="0.3">
      <c r="A2406" s="56" t="str">
        <f t="shared" si="920"/>
        <v>OUT TIME</v>
      </c>
      <c r="B2406" s="56" t="str">
        <f t="shared" si="912"/>
        <v>ultimo</v>
      </c>
      <c r="C2406" s="55">
        <f t="shared" si="919"/>
        <v>11</v>
      </c>
      <c r="D2406" t="str">
        <f t="shared" si="919"/>
        <v>Comarca Emberá Wounaán</v>
      </c>
      <c r="E2406" s="23">
        <f t="shared" si="921"/>
        <v>44169</v>
      </c>
      <c r="F2406" s="54">
        <f t="shared" si="922"/>
        <v>185</v>
      </c>
      <c r="G2406" cm="1">
        <f t="array" ref="G2406">+INDEX('Casos ACUM Prov'!$CK$3:$OM$16,'TODO PROVINCIA'!C2406+1,'TODO PROVINCIA'!F2406)</f>
        <v>0</v>
      </c>
      <c r="H2406">
        <f t="shared" si="914"/>
        <v>0</v>
      </c>
      <c r="I2406" cm="1">
        <f t="array" ref="I2406">+INDEX('Muertes-PROV'!$C$3:$GE$16,$C2406+1,$F2406)</f>
        <v>0</v>
      </c>
      <c r="J2406">
        <f t="shared" si="915"/>
        <v>0</v>
      </c>
      <c r="K2406" cm="1">
        <f t="array" ref="K2406">+INDEX('rECUPERA-prov'!$C$3:$LA$16,$C2406+1,$F2406)</f>
        <v>0</v>
      </c>
      <c r="L2406">
        <f t="shared" si="916"/>
        <v>0</v>
      </c>
      <c r="M2406">
        <f t="shared" si="923"/>
        <v>0</v>
      </c>
      <c r="N2406">
        <f t="shared" si="917"/>
        <v>0</v>
      </c>
      <c r="O2406" s="57">
        <f t="shared" si="924"/>
        <v>0</v>
      </c>
      <c r="P2406" s="57">
        <f t="shared" si="925"/>
        <v>0</v>
      </c>
      <c r="Q2406" s="57">
        <f t="shared" si="926"/>
        <v>0</v>
      </c>
      <c r="R2406" s="57">
        <f t="shared" si="927"/>
        <v>0</v>
      </c>
      <c r="S2406" s="57">
        <f t="shared" si="928"/>
        <v>0</v>
      </c>
      <c r="T2406" s="57">
        <f t="shared" si="929"/>
        <v>0</v>
      </c>
      <c r="U2406" s="57">
        <f t="shared" si="930"/>
        <v>0</v>
      </c>
      <c r="V2406" s="58">
        <f t="shared" si="931"/>
        <v>0</v>
      </c>
      <c r="W2406" s="58">
        <f t="shared" si="932"/>
        <v>0</v>
      </c>
      <c r="X2406" s="58">
        <f t="shared" si="933"/>
        <v>0</v>
      </c>
      <c r="Y2406" s="58">
        <f t="shared" si="934"/>
        <v>0</v>
      </c>
      <c r="Z2406">
        <f t="shared" si="918"/>
        <v>1249032</v>
      </c>
    </row>
    <row r="2407" spans="1:26" x14ac:dyDescent="0.3">
      <c r="A2407" s="56" t="str">
        <f t="shared" si="920"/>
        <v>OUT TIME</v>
      </c>
      <c r="B2407" s="56" t="str">
        <f t="shared" si="912"/>
        <v>ultimo</v>
      </c>
      <c r="C2407" s="55">
        <f t="shared" si="919"/>
        <v>12</v>
      </c>
      <c r="D2407" t="str">
        <f t="shared" si="919"/>
        <v>Comarca Ngäbe Buglé</v>
      </c>
      <c r="E2407" s="23">
        <f t="shared" si="921"/>
        <v>44169</v>
      </c>
      <c r="F2407" s="54">
        <f t="shared" si="922"/>
        <v>185</v>
      </c>
      <c r="G2407" cm="1">
        <f t="array" ref="G2407">+INDEX('Casos ACUM Prov'!$CK$3:$OM$16,'TODO PROVINCIA'!C2407+1,'TODO PROVINCIA'!F2407)</f>
        <v>0</v>
      </c>
      <c r="H2407">
        <f t="shared" si="914"/>
        <v>0</v>
      </c>
      <c r="I2407" cm="1">
        <f t="array" ref="I2407">+INDEX('Muertes-PROV'!$C$3:$GE$16,$C2407+1,$F2407)</f>
        <v>0</v>
      </c>
      <c r="J2407">
        <f t="shared" si="915"/>
        <v>0</v>
      </c>
      <c r="K2407" cm="1">
        <f t="array" ref="K2407">+INDEX('rECUPERA-prov'!$C$3:$LA$16,$C2407+1,$F2407)</f>
        <v>0</v>
      </c>
      <c r="L2407">
        <f t="shared" si="916"/>
        <v>0</v>
      </c>
      <c r="M2407">
        <f t="shared" si="923"/>
        <v>0</v>
      </c>
      <c r="N2407">
        <f t="shared" si="917"/>
        <v>0</v>
      </c>
      <c r="O2407" s="57">
        <f t="shared" si="924"/>
        <v>0</v>
      </c>
      <c r="P2407" s="57">
        <f t="shared" si="925"/>
        <v>0</v>
      </c>
      <c r="Q2407" s="57">
        <f t="shared" si="926"/>
        <v>0</v>
      </c>
      <c r="R2407" s="57">
        <f t="shared" si="927"/>
        <v>0</v>
      </c>
      <c r="S2407" s="57">
        <f t="shared" si="928"/>
        <v>0</v>
      </c>
      <c r="T2407" s="57">
        <f t="shared" si="929"/>
        <v>0</v>
      </c>
      <c r="U2407" s="57">
        <f t="shared" si="930"/>
        <v>0</v>
      </c>
      <c r="V2407" s="58">
        <f t="shared" si="931"/>
        <v>0</v>
      </c>
      <c r="W2407" s="58">
        <f t="shared" si="932"/>
        <v>0</v>
      </c>
      <c r="X2407" s="58">
        <f t="shared" si="933"/>
        <v>0</v>
      </c>
      <c r="Y2407" s="58">
        <f t="shared" si="934"/>
        <v>0</v>
      </c>
      <c r="Z2407">
        <f t="shared" si="918"/>
        <v>464038</v>
      </c>
    </row>
    <row r="2408" spans="1:26" x14ac:dyDescent="0.3">
      <c r="A2408" s="56" t="str">
        <f t="shared" si="920"/>
        <v>OUT TIME</v>
      </c>
      <c r="B2408" s="56" t="str">
        <f t="shared" si="912"/>
        <v>ultimo</v>
      </c>
      <c r="C2408" s="55">
        <f t="shared" si="919"/>
        <v>13</v>
      </c>
      <c r="D2408" t="str">
        <f t="shared" si="919"/>
        <v>Panamá Oeste</v>
      </c>
      <c r="E2408" s="23">
        <f t="shared" si="921"/>
        <v>44169</v>
      </c>
      <c r="F2408" s="54">
        <f t="shared" si="922"/>
        <v>185</v>
      </c>
      <c r="G2408" cm="1">
        <f t="array" ref="G2408">+INDEX('Casos ACUM Prov'!$CK$3:$OM$16,'TODO PROVINCIA'!C2408+1,'TODO PROVINCIA'!F2408)</f>
        <v>0</v>
      </c>
      <c r="H2408">
        <f t="shared" si="914"/>
        <v>0</v>
      </c>
      <c r="I2408" cm="1">
        <f t="array" ref="I2408">+INDEX('Muertes-PROV'!$C$3:$GE$16,$C2408+1,$F2408)</f>
        <v>0</v>
      </c>
      <c r="J2408">
        <f t="shared" si="915"/>
        <v>0</v>
      </c>
      <c r="K2408" cm="1">
        <f t="array" ref="K2408">+INDEX('rECUPERA-prov'!$C$3:$LA$16,$C2408+1,$F2408)</f>
        <v>0</v>
      </c>
      <c r="L2408">
        <f t="shared" si="916"/>
        <v>0</v>
      </c>
      <c r="M2408">
        <f t="shared" si="923"/>
        <v>0</v>
      </c>
      <c r="N2408">
        <f t="shared" si="917"/>
        <v>0</v>
      </c>
      <c r="O2408" s="57">
        <f t="shared" si="924"/>
        <v>0</v>
      </c>
      <c r="P2408" s="57">
        <f t="shared" si="925"/>
        <v>0</v>
      </c>
      <c r="Q2408" s="57">
        <f t="shared" si="926"/>
        <v>0</v>
      </c>
      <c r="R2408" s="57">
        <f t="shared" si="927"/>
        <v>0</v>
      </c>
      <c r="S2408" s="57">
        <f t="shared" si="928"/>
        <v>0</v>
      </c>
      <c r="T2408" s="57">
        <f t="shared" si="929"/>
        <v>0</v>
      </c>
      <c r="U2408" s="57">
        <f t="shared" si="930"/>
        <v>0</v>
      </c>
      <c r="V2408" s="58">
        <f t="shared" si="931"/>
        <v>0</v>
      </c>
      <c r="W2408" s="58">
        <f t="shared" si="932"/>
        <v>0</v>
      </c>
      <c r="X2408" s="58">
        <f t="shared" si="933"/>
        <v>0</v>
      </c>
      <c r="Y2408" s="58">
        <f t="shared" si="934"/>
        <v>0</v>
      </c>
      <c r="Z2408">
        <f t="shared" si="918"/>
        <v>226991</v>
      </c>
    </row>
    <row r="2409" spans="1:26" x14ac:dyDescent="0.3">
      <c r="A2409" s="56" t="str">
        <f t="shared" si="920"/>
        <v>OUT TIME</v>
      </c>
      <c r="B2409" s="56" t="str">
        <f t="shared" si="912"/>
        <v>ultimo</v>
      </c>
      <c r="C2409" s="55">
        <f t="shared" si="919"/>
        <v>1</v>
      </c>
      <c r="D2409" t="str">
        <f t="shared" si="919"/>
        <v>Bocas del Toro</v>
      </c>
      <c r="E2409" s="23">
        <f t="shared" si="921"/>
        <v>44170</v>
      </c>
      <c r="F2409" s="54">
        <f t="shared" si="922"/>
        <v>186</v>
      </c>
      <c r="G2409" cm="1">
        <f t="array" ref="G2409">+INDEX('Casos ACUM Prov'!$CK$3:$OM$16,'TODO PROVINCIA'!C2409+1,'TODO PROVINCIA'!F2409)</f>
        <v>0</v>
      </c>
      <c r="H2409">
        <f t="shared" si="914"/>
        <v>0</v>
      </c>
      <c r="I2409" cm="1">
        <f t="array" ref="I2409">+INDEX('Muertes-PROV'!$C$3:$OM$16,$C2409+1,$F2409)</f>
        <v>0</v>
      </c>
      <c r="J2409">
        <f t="shared" si="915"/>
        <v>0</v>
      </c>
      <c r="K2409" cm="1">
        <f t="array" ref="K2409">+INDEX('rECUPERA-prov'!$C$3:$LA$16,$C2409+1,$F2409)</f>
        <v>0</v>
      </c>
      <c r="L2409">
        <f t="shared" si="916"/>
        <v>0</v>
      </c>
      <c r="M2409">
        <f t="shared" si="923"/>
        <v>0</v>
      </c>
      <c r="N2409">
        <f t="shared" si="917"/>
        <v>0</v>
      </c>
      <c r="O2409" s="57">
        <f t="shared" si="924"/>
        <v>0</v>
      </c>
      <c r="P2409" s="57">
        <f t="shared" si="925"/>
        <v>0</v>
      </c>
      <c r="Q2409" s="57">
        <f t="shared" si="926"/>
        <v>0</v>
      </c>
      <c r="R2409" s="57">
        <f t="shared" si="927"/>
        <v>0</v>
      </c>
      <c r="S2409" s="57">
        <f t="shared" si="928"/>
        <v>0</v>
      </c>
      <c r="T2409" s="57">
        <f t="shared" si="929"/>
        <v>0</v>
      </c>
      <c r="U2409" s="57">
        <f t="shared" si="930"/>
        <v>0</v>
      </c>
      <c r="V2409" s="58">
        <f t="shared" si="931"/>
        <v>0</v>
      </c>
      <c r="W2409" s="58">
        <f t="shared" si="932"/>
        <v>0</v>
      </c>
      <c r="X2409" s="58">
        <f t="shared" si="933"/>
        <v>0</v>
      </c>
      <c r="Y2409" s="58">
        <f t="shared" si="934"/>
        <v>0</v>
      </c>
      <c r="Z2409">
        <f t="shared" si="918"/>
        <v>125461</v>
      </c>
    </row>
    <row r="2410" spans="1:26" x14ac:dyDescent="0.3">
      <c r="A2410" s="56" t="str">
        <f t="shared" si="920"/>
        <v>OUT TIME</v>
      </c>
      <c r="B2410" s="56" t="str">
        <f t="shared" si="912"/>
        <v>ultimo</v>
      </c>
      <c r="C2410" s="55">
        <f t="shared" si="919"/>
        <v>2</v>
      </c>
      <c r="D2410" t="str">
        <f t="shared" si="919"/>
        <v>Coclé</v>
      </c>
      <c r="E2410" s="23">
        <f t="shared" si="921"/>
        <v>44170</v>
      </c>
      <c r="F2410" s="54">
        <f t="shared" si="922"/>
        <v>186</v>
      </c>
      <c r="G2410" cm="1">
        <f t="array" ref="G2410">+INDEX('Casos ACUM Prov'!$CK$3:$OM$16,'TODO PROVINCIA'!C2410+1,'TODO PROVINCIA'!F2410)</f>
        <v>0</v>
      </c>
      <c r="H2410">
        <f t="shared" si="914"/>
        <v>0</v>
      </c>
      <c r="I2410" cm="1">
        <f t="array" ref="I2410">+INDEX('Muertes-PROV'!$C$3:$OM$16,$C2410+1,$F2410)</f>
        <v>0</v>
      </c>
      <c r="J2410">
        <f t="shared" si="915"/>
        <v>0</v>
      </c>
      <c r="K2410" cm="1">
        <f t="array" ref="K2410">+INDEX('rECUPERA-prov'!$C$3:$LA$16,$C2410+1,$F2410)</f>
        <v>0</v>
      </c>
      <c r="L2410">
        <f t="shared" si="916"/>
        <v>0</v>
      </c>
      <c r="M2410">
        <f t="shared" si="923"/>
        <v>0</v>
      </c>
      <c r="N2410">
        <f t="shared" si="917"/>
        <v>0</v>
      </c>
      <c r="O2410" s="57">
        <f t="shared" si="924"/>
        <v>0</v>
      </c>
      <c r="P2410" s="57">
        <f t="shared" si="925"/>
        <v>0</v>
      </c>
      <c r="Q2410" s="57">
        <f t="shared" si="926"/>
        <v>0</v>
      </c>
      <c r="R2410" s="57">
        <f t="shared" si="927"/>
        <v>0</v>
      </c>
      <c r="S2410" s="57">
        <f t="shared" si="928"/>
        <v>0</v>
      </c>
      <c r="T2410" s="57">
        <f t="shared" si="929"/>
        <v>0</v>
      </c>
      <c r="U2410" s="57">
        <f t="shared" si="930"/>
        <v>0</v>
      </c>
      <c r="V2410" s="58">
        <f t="shared" si="931"/>
        <v>0</v>
      </c>
      <c r="W2410" s="58">
        <f t="shared" si="932"/>
        <v>0</v>
      </c>
      <c r="X2410" s="58">
        <f t="shared" si="933"/>
        <v>0</v>
      </c>
      <c r="Y2410" s="58">
        <f t="shared" si="934"/>
        <v>0</v>
      </c>
      <c r="Z2410">
        <f t="shared" si="918"/>
        <v>416873</v>
      </c>
    </row>
    <row r="2411" spans="1:26" x14ac:dyDescent="0.3">
      <c r="A2411" s="56" t="str">
        <f t="shared" si="920"/>
        <v>OUT TIME</v>
      </c>
      <c r="B2411" s="56" t="str">
        <f t="shared" si="912"/>
        <v>ultimo</v>
      </c>
      <c r="C2411" s="55">
        <f t="shared" si="919"/>
        <v>3</v>
      </c>
      <c r="D2411" t="str">
        <f t="shared" si="919"/>
        <v>Colón</v>
      </c>
      <c r="E2411" s="23">
        <f t="shared" si="921"/>
        <v>44170</v>
      </c>
      <c r="F2411" s="54">
        <f t="shared" si="922"/>
        <v>186</v>
      </c>
      <c r="G2411" cm="1">
        <f t="array" ref="G2411">+INDEX('Casos ACUM Prov'!$CK$3:$OM$16,'TODO PROVINCIA'!C2411+1,'TODO PROVINCIA'!F2411)</f>
        <v>0</v>
      </c>
      <c r="H2411">
        <f t="shared" si="914"/>
        <v>0</v>
      </c>
      <c r="I2411" cm="1">
        <f t="array" ref="I2411">+INDEX('Muertes-PROV'!$C$3:$OM$16,$C2411+1,$F2411)</f>
        <v>0</v>
      </c>
      <c r="J2411">
        <f t="shared" si="915"/>
        <v>0</v>
      </c>
      <c r="K2411" cm="1">
        <f t="array" ref="K2411">+INDEX('rECUPERA-prov'!$C$3:$LA$16,$C2411+1,$F2411)</f>
        <v>0</v>
      </c>
      <c r="L2411">
        <f t="shared" si="916"/>
        <v>0</v>
      </c>
      <c r="M2411">
        <f t="shared" si="923"/>
        <v>0</v>
      </c>
      <c r="N2411">
        <f t="shared" si="917"/>
        <v>0</v>
      </c>
      <c r="O2411" s="57">
        <f t="shared" si="924"/>
        <v>0</v>
      </c>
      <c r="P2411" s="57">
        <f t="shared" si="925"/>
        <v>0</v>
      </c>
      <c r="Q2411" s="57">
        <f t="shared" si="926"/>
        <v>0</v>
      </c>
      <c r="R2411" s="57">
        <f t="shared" si="927"/>
        <v>0</v>
      </c>
      <c r="S2411" s="57">
        <f t="shared" si="928"/>
        <v>0</v>
      </c>
      <c r="T2411" s="57">
        <f t="shared" si="929"/>
        <v>0</v>
      </c>
      <c r="U2411" s="57">
        <f t="shared" si="930"/>
        <v>0</v>
      </c>
      <c r="V2411" s="58">
        <f t="shared" si="931"/>
        <v>0</v>
      </c>
      <c r="W2411" s="58">
        <f t="shared" si="932"/>
        <v>0</v>
      </c>
      <c r="X2411" s="58">
        <f t="shared" si="933"/>
        <v>0</v>
      </c>
      <c r="Y2411" s="58">
        <f t="shared" si="934"/>
        <v>0</v>
      </c>
      <c r="Z2411">
        <f t="shared" si="918"/>
        <v>233708</v>
      </c>
    </row>
    <row r="2412" spans="1:26" x14ac:dyDescent="0.3">
      <c r="A2412" s="56" t="str">
        <f t="shared" si="920"/>
        <v>OUT TIME</v>
      </c>
      <c r="B2412" s="56" t="str">
        <f t="shared" si="912"/>
        <v>ultimo</v>
      </c>
      <c r="C2412" s="55">
        <f t="shared" ref="C2412:D2427" si="935">+C2399</f>
        <v>4</v>
      </c>
      <c r="D2412" t="str">
        <f t="shared" si="935"/>
        <v>Chiriquí</v>
      </c>
      <c r="E2412" s="23">
        <f t="shared" si="921"/>
        <v>44170</v>
      </c>
      <c r="F2412" s="54">
        <f t="shared" si="922"/>
        <v>186</v>
      </c>
      <c r="G2412" cm="1">
        <f t="array" ref="G2412">+INDEX('Casos ACUM Prov'!$CK$3:$OM$16,'TODO PROVINCIA'!C2412+1,'TODO PROVINCIA'!F2412)</f>
        <v>0</v>
      </c>
      <c r="H2412">
        <f t="shared" si="914"/>
        <v>0</v>
      </c>
      <c r="I2412" cm="1">
        <f t="array" ref="I2412">+INDEX('Muertes-PROV'!$C$3:$OM$16,$C2412+1,$F2412)</f>
        <v>0</v>
      </c>
      <c r="J2412">
        <f t="shared" si="915"/>
        <v>0</v>
      </c>
      <c r="K2412" cm="1">
        <f t="array" ref="K2412">+INDEX('rECUPERA-prov'!$C$3:$LA$16,$C2412+1,$F2412)</f>
        <v>0</v>
      </c>
      <c r="L2412">
        <f t="shared" si="916"/>
        <v>0</v>
      </c>
      <c r="M2412">
        <f t="shared" si="923"/>
        <v>0</v>
      </c>
      <c r="N2412">
        <f t="shared" si="917"/>
        <v>0</v>
      </c>
      <c r="O2412" s="57">
        <f t="shared" si="924"/>
        <v>0</v>
      </c>
      <c r="P2412" s="57">
        <f t="shared" si="925"/>
        <v>0</v>
      </c>
      <c r="Q2412" s="57">
        <f t="shared" si="926"/>
        <v>0</v>
      </c>
      <c r="R2412" s="57">
        <f t="shared" si="927"/>
        <v>0</v>
      </c>
      <c r="S2412" s="57">
        <f t="shared" si="928"/>
        <v>0</v>
      </c>
      <c r="T2412" s="57">
        <f t="shared" si="929"/>
        <v>0</v>
      </c>
      <c r="U2412" s="57">
        <f t="shared" si="930"/>
        <v>0</v>
      </c>
      <c r="V2412" s="58">
        <f t="shared" si="931"/>
        <v>0</v>
      </c>
      <c r="W2412" s="58">
        <f t="shared" si="932"/>
        <v>0</v>
      </c>
      <c r="X2412" s="58">
        <f t="shared" si="933"/>
        <v>0</v>
      </c>
      <c r="Y2412" s="58">
        <f t="shared" si="934"/>
        <v>0</v>
      </c>
      <c r="Z2412">
        <f t="shared" si="918"/>
        <v>241928</v>
      </c>
    </row>
    <row r="2413" spans="1:26" x14ac:dyDescent="0.3">
      <c r="A2413" s="56" t="str">
        <f t="shared" si="920"/>
        <v>OUT TIME</v>
      </c>
      <c r="B2413" s="56" t="str">
        <f t="shared" si="912"/>
        <v>ultimo</v>
      </c>
      <c r="C2413" s="55">
        <f t="shared" si="935"/>
        <v>5</v>
      </c>
      <c r="D2413" t="str">
        <f t="shared" si="935"/>
        <v>Darién</v>
      </c>
      <c r="E2413" s="23">
        <f t="shared" si="921"/>
        <v>44170</v>
      </c>
      <c r="F2413" s="54">
        <f t="shared" si="922"/>
        <v>186</v>
      </c>
      <c r="G2413" cm="1">
        <f t="array" ref="G2413">+INDEX('Casos ACUM Prov'!$CK$3:$OM$16,'TODO PROVINCIA'!C2413+1,'TODO PROVINCIA'!F2413)</f>
        <v>0</v>
      </c>
      <c r="H2413">
        <f t="shared" si="914"/>
        <v>0</v>
      </c>
      <c r="I2413" cm="1">
        <f t="array" ref="I2413">+INDEX('Muertes-PROV'!$C$3:$OM$16,$C2413+1,$F2413)</f>
        <v>0</v>
      </c>
      <c r="J2413">
        <f t="shared" si="915"/>
        <v>0</v>
      </c>
      <c r="K2413" cm="1">
        <f t="array" ref="K2413">+INDEX('rECUPERA-prov'!$C$3:$LA$16,$C2413+1,$F2413)</f>
        <v>0</v>
      </c>
      <c r="L2413">
        <f t="shared" si="916"/>
        <v>0</v>
      </c>
      <c r="M2413">
        <f t="shared" si="923"/>
        <v>0</v>
      </c>
      <c r="N2413">
        <f t="shared" si="917"/>
        <v>0</v>
      </c>
      <c r="O2413" s="57">
        <f t="shared" si="924"/>
        <v>0</v>
      </c>
      <c r="P2413" s="57">
        <f t="shared" si="925"/>
        <v>0</v>
      </c>
      <c r="Q2413" s="57">
        <f t="shared" si="926"/>
        <v>0</v>
      </c>
      <c r="R2413" s="57">
        <f t="shared" si="927"/>
        <v>0</v>
      </c>
      <c r="S2413" s="57">
        <f t="shared" si="928"/>
        <v>0</v>
      </c>
      <c r="T2413" s="57">
        <f t="shared" si="929"/>
        <v>0</v>
      </c>
      <c r="U2413" s="57">
        <f t="shared" si="930"/>
        <v>0</v>
      </c>
      <c r="V2413" s="58">
        <f t="shared" si="931"/>
        <v>0</v>
      </c>
      <c r="W2413" s="58">
        <f t="shared" si="932"/>
        <v>0</v>
      </c>
      <c r="X2413" s="58">
        <f t="shared" si="933"/>
        <v>0</v>
      </c>
      <c r="Y2413" s="58">
        <f t="shared" si="934"/>
        <v>0</v>
      </c>
      <c r="Z2413">
        <f t="shared" si="918"/>
        <v>10001</v>
      </c>
    </row>
    <row r="2414" spans="1:26" x14ac:dyDescent="0.3">
      <c r="A2414" s="56" t="str">
        <f t="shared" si="920"/>
        <v>OUT TIME</v>
      </c>
      <c r="B2414" s="56" t="str">
        <f t="shared" si="912"/>
        <v>ultimo</v>
      </c>
      <c r="C2414" s="55">
        <f t="shared" si="935"/>
        <v>6</v>
      </c>
      <c r="D2414" t="str">
        <f t="shared" si="935"/>
        <v>Herrera</v>
      </c>
      <c r="E2414" s="23">
        <f t="shared" si="921"/>
        <v>44170</v>
      </c>
      <c r="F2414" s="54">
        <f t="shared" si="922"/>
        <v>186</v>
      </c>
      <c r="G2414" cm="1">
        <f t="array" ref="G2414">+INDEX('Casos ACUM Prov'!$CK$3:$OM$16,'TODO PROVINCIA'!C2414+1,'TODO PROVINCIA'!F2414)</f>
        <v>0</v>
      </c>
      <c r="H2414">
        <f t="shared" si="914"/>
        <v>0</v>
      </c>
      <c r="I2414" cm="1">
        <f t="array" ref="I2414">+INDEX('Muertes-PROV'!$C$3:$OM$16,$C2414+1,$F2414)</f>
        <v>0</v>
      </c>
      <c r="J2414">
        <f t="shared" si="915"/>
        <v>0</v>
      </c>
      <c r="K2414" cm="1">
        <f t="array" ref="K2414">+INDEX('rECUPERA-prov'!$C$3:$LA$16,$C2414+1,$F2414)</f>
        <v>0</v>
      </c>
      <c r="L2414">
        <f t="shared" si="916"/>
        <v>0</v>
      </c>
      <c r="M2414">
        <f t="shared" si="923"/>
        <v>0</v>
      </c>
      <c r="N2414">
        <f t="shared" si="917"/>
        <v>0</v>
      </c>
      <c r="O2414" s="57">
        <f t="shared" si="924"/>
        <v>0</v>
      </c>
      <c r="P2414" s="57">
        <f t="shared" si="925"/>
        <v>0</v>
      </c>
      <c r="Q2414" s="57">
        <f t="shared" si="926"/>
        <v>0</v>
      </c>
      <c r="R2414" s="57">
        <f t="shared" si="927"/>
        <v>0</v>
      </c>
      <c r="S2414" s="57">
        <f t="shared" si="928"/>
        <v>0</v>
      </c>
      <c r="T2414" s="57">
        <f t="shared" si="929"/>
        <v>0</v>
      </c>
      <c r="U2414" s="57">
        <f t="shared" si="930"/>
        <v>0</v>
      </c>
      <c r="V2414" s="58">
        <f t="shared" si="931"/>
        <v>0</v>
      </c>
      <c r="W2414" s="58">
        <f t="shared" si="932"/>
        <v>0</v>
      </c>
      <c r="X2414" s="58">
        <f t="shared" si="933"/>
        <v>0</v>
      </c>
      <c r="Y2414" s="58">
        <f t="shared" si="934"/>
        <v>0</v>
      </c>
      <c r="Z2414">
        <f t="shared" si="918"/>
        <v>33109</v>
      </c>
    </row>
    <row r="2415" spans="1:26" x14ac:dyDescent="0.3">
      <c r="A2415" s="56" t="str">
        <f t="shared" si="920"/>
        <v>OUT TIME</v>
      </c>
      <c r="B2415" s="56" t="str">
        <f t="shared" si="912"/>
        <v>ultimo</v>
      </c>
      <c r="C2415" s="55">
        <f t="shared" si="935"/>
        <v>7</v>
      </c>
      <c r="D2415" t="str">
        <f t="shared" si="935"/>
        <v>Los Santos</v>
      </c>
      <c r="E2415" s="23">
        <f t="shared" si="921"/>
        <v>44170</v>
      </c>
      <c r="F2415" s="54">
        <f t="shared" si="922"/>
        <v>186</v>
      </c>
      <c r="G2415" cm="1">
        <f t="array" ref="G2415">+INDEX('Casos ACUM Prov'!$CK$3:$OM$16,'TODO PROVINCIA'!C2415+1,'TODO PROVINCIA'!F2415)</f>
        <v>0</v>
      </c>
      <c r="H2415">
        <f t="shared" si="914"/>
        <v>0</v>
      </c>
      <c r="I2415" cm="1">
        <f t="array" ref="I2415">+INDEX('Muertes-PROV'!$C$3:$OM$16,$C2415+1,$F2415)</f>
        <v>0</v>
      </c>
      <c r="J2415">
        <f t="shared" si="915"/>
        <v>0</v>
      </c>
      <c r="K2415" cm="1">
        <f t="array" ref="K2415">+INDEX('rECUPERA-prov'!$C$3:$LA$16,$C2415+1,$F2415)</f>
        <v>0</v>
      </c>
      <c r="L2415">
        <f t="shared" si="916"/>
        <v>0</v>
      </c>
      <c r="M2415">
        <f t="shared" si="923"/>
        <v>0</v>
      </c>
      <c r="N2415">
        <f t="shared" si="917"/>
        <v>0</v>
      </c>
      <c r="O2415" s="57">
        <f t="shared" si="924"/>
        <v>0</v>
      </c>
      <c r="P2415" s="57">
        <f t="shared" si="925"/>
        <v>0</v>
      </c>
      <c r="Q2415" s="57">
        <f t="shared" si="926"/>
        <v>0</v>
      </c>
      <c r="R2415" s="57">
        <f t="shared" si="927"/>
        <v>0</v>
      </c>
      <c r="S2415" s="57">
        <f t="shared" si="928"/>
        <v>0</v>
      </c>
      <c r="T2415" s="57">
        <f t="shared" si="929"/>
        <v>0</v>
      </c>
      <c r="U2415" s="57">
        <f t="shared" si="930"/>
        <v>0</v>
      </c>
      <c r="V2415" s="58">
        <f t="shared" si="931"/>
        <v>0</v>
      </c>
      <c r="W2415" s="58">
        <f t="shared" si="932"/>
        <v>0</v>
      </c>
      <c r="X2415" s="58">
        <f t="shared" si="933"/>
        <v>0</v>
      </c>
      <c r="Y2415" s="58">
        <f t="shared" si="934"/>
        <v>0</v>
      </c>
      <c r="Z2415">
        <f t="shared" si="918"/>
        <v>156747</v>
      </c>
    </row>
    <row r="2416" spans="1:26" x14ac:dyDescent="0.3">
      <c r="A2416" s="56" t="str">
        <f t="shared" si="920"/>
        <v>OUT TIME</v>
      </c>
      <c r="B2416" s="56" t="str">
        <f t="shared" si="912"/>
        <v>ultimo</v>
      </c>
      <c r="C2416" s="55">
        <f t="shared" si="935"/>
        <v>8</v>
      </c>
      <c r="D2416" t="str">
        <f t="shared" si="935"/>
        <v>Panamá</v>
      </c>
      <c r="E2416" s="23">
        <f t="shared" si="921"/>
        <v>44170</v>
      </c>
      <c r="F2416" s="54">
        <f t="shared" si="922"/>
        <v>186</v>
      </c>
      <c r="G2416" cm="1">
        <f t="array" ref="G2416">+INDEX('Casos ACUM Prov'!$CK$3:$OM$16,'TODO PROVINCIA'!C2416+1,'TODO PROVINCIA'!F2416)</f>
        <v>0</v>
      </c>
      <c r="H2416">
        <f t="shared" si="914"/>
        <v>0</v>
      </c>
      <c r="I2416" cm="1">
        <f t="array" ref="I2416">+INDEX('Muertes-PROV'!$C$3:$OM$16,$C2416+1,$F2416)</f>
        <v>0</v>
      </c>
      <c r="J2416">
        <f t="shared" si="915"/>
        <v>0</v>
      </c>
      <c r="K2416" cm="1">
        <f t="array" ref="K2416">+INDEX('rECUPERA-prov'!$C$3:$LA$16,$C2416+1,$F2416)</f>
        <v>0</v>
      </c>
      <c r="L2416">
        <f t="shared" si="916"/>
        <v>0</v>
      </c>
      <c r="M2416">
        <f t="shared" si="923"/>
        <v>0</v>
      </c>
      <c r="N2416">
        <f t="shared" si="917"/>
        <v>0</v>
      </c>
      <c r="O2416" s="57">
        <f t="shared" si="924"/>
        <v>0</v>
      </c>
      <c r="P2416" s="57">
        <f t="shared" si="925"/>
        <v>0</v>
      </c>
      <c r="Q2416" s="57">
        <f t="shared" si="926"/>
        <v>0</v>
      </c>
      <c r="R2416" s="57">
        <f t="shared" si="927"/>
        <v>0</v>
      </c>
      <c r="S2416" s="57">
        <f t="shared" si="928"/>
        <v>0</v>
      </c>
      <c r="T2416" s="57">
        <f t="shared" si="929"/>
        <v>0</v>
      </c>
      <c r="U2416" s="57">
        <f t="shared" si="930"/>
        <v>0</v>
      </c>
      <c r="V2416" s="58">
        <f t="shared" si="931"/>
        <v>0</v>
      </c>
      <c r="W2416" s="58">
        <f t="shared" si="932"/>
        <v>0</v>
      </c>
      <c r="X2416" s="58">
        <f t="shared" si="933"/>
        <v>0</v>
      </c>
      <c r="Y2416" s="58">
        <f t="shared" si="934"/>
        <v>0</v>
      </c>
      <c r="Z2416">
        <f t="shared" si="918"/>
        <v>109955</v>
      </c>
    </row>
    <row r="2417" spans="1:26" x14ac:dyDescent="0.3">
      <c r="A2417" s="56" t="str">
        <f t="shared" si="920"/>
        <v>OUT TIME</v>
      </c>
      <c r="B2417" s="56" t="str">
        <f t="shared" si="912"/>
        <v>ultimo</v>
      </c>
      <c r="C2417" s="55">
        <f t="shared" si="935"/>
        <v>9</v>
      </c>
      <c r="D2417" t="str">
        <f t="shared" si="935"/>
        <v>Veraguas</v>
      </c>
      <c r="E2417" s="23">
        <f t="shared" si="921"/>
        <v>44170</v>
      </c>
      <c r="F2417" s="54">
        <f t="shared" si="922"/>
        <v>186</v>
      </c>
      <c r="G2417" cm="1">
        <f t="array" ref="G2417">+INDEX('Casos ACUM Prov'!$CK$3:$OM$16,'TODO PROVINCIA'!C2417+1,'TODO PROVINCIA'!F2417)</f>
        <v>0</v>
      </c>
      <c r="H2417">
        <f t="shared" si="914"/>
        <v>0</v>
      </c>
      <c r="I2417" cm="1">
        <f t="array" ref="I2417">+INDEX('Muertes-PROV'!$C$3:$OM$16,$C2417+1,$F2417)</f>
        <v>0</v>
      </c>
      <c r="J2417">
        <f t="shared" si="915"/>
        <v>0</v>
      </c>
      <c r="K2417" cm="1">
        <f t="array" ref="K2417">+INDEX('rECUPERA-prov'!$C$3:$LA$16,$C2417+1,$F2417)</f>
        <v>0</v>
      </c>
      <c r="L2417">
        <f t="shared" si="916"/>
        <v>0</v>
      </c>
      <c r="M2417">
        <f t="shared" si="923"/>
        <v>0</v>
      </c>
      <c r="N2417">
        <f t="shared" si="917"/>
        <v>0</v>
      </c>
      <c r="O2417" s="57">
        <f t="shared" si="924"/>
        <v>0</v>
      </c>
      <c r="P2417" s="57">
        <f t="shared" si="925"/>
        <v>0</v>
      </c>
      <c r="Q2417" s="57">
        <f t="shared" si="926"/>
        <v>0</v>
      </c>
      <c r="R2417" s="57">
        <f t="shared" si="927"/>
        <v>0</v>
      </c>
      <c r="S2417" s="57">
        <f t="shared" si="928"/>
        <v>0</v>
      </c>
      <c r="T2417" s="57">
        <f t="shared" si="929"/>
        <v>0</v>
      </c>
      <c r="U2417" s="57">
        <f t="shared" si="930"/>
        <v>0</v>
      </c>
      <c r="V2417" s="58">
        <f t="shared" si="931"/>
        <v>0</v>
      </c>
      <c r="W2417" s="58">
        <f t="shared" si="932"/>
        <v>0</v>
      </c>
      <c r="X2417" s="58">
        <f t="shared" si="933"/>
        <v>0</v>
      </c>
      <c r="Y2417" s="58">
        <f t="shared" si="934"/>
        <v>0</v>
      </c>
      <c r="Z2417">
        <f t="shared" si="918"/>
        <v>109955</v>
      </c>
    </row>
    <row r="2418" spans="1:26" x14ac:dyDescent="0.3">
      <c r="A2418" s="56" t="str">
        <f t="shared" si="920"/>
        <v>OUT TIME</v>
      </c>
      <c r="B2418" s="56" t="str">
        <f t="shared" si="912"/>
        <v>ultimo</v>
      </c>
      <c r="C2418" s="55">
        <f t="shared" si="935"/>
        <v>10</v>
      </c>
      <c r="D2418" t="str">
        <f t="shared" si="935"/>
        <v>Comarca Kuna Yala</v>
      </c>
      <c r="E2418" s="23">
        <f t="shared" si="921"/>
        <v>44170</v>
      </c>
      <c r="F2418" s="54">
        <f t="shared" si="922"/>
        <v>186</v>
      </c>
      <c r="G2418" cm="1">
        <f t="array" ref="G2418">+INDEX('Casos ACUM Prov'!$CK$3:$OM$16,'TODO PROVINCIA'!C2418+1,'TODO PROVINCIA'!F2418)</f>
        <v>0</v>
      </c>
      <c r="H2418">
        <f t="shared" si="914"/>
        <v>0</v>
      </c>
      <c r="I2418" cm="1">
        <f t="array" ref="I2418">+INDEX('Muertes-PROV'!$C$3:$OM$16,$C2418+1,$F2418)</f>
        <v>0</v>
      </c>
      <c r="J2418">
        <f t="shared" si="915"/>
        <v>0</v>
      </c>
      <c r="K2418" cm="1">
        <f t="array" ref="K2418">+INDEX('rECUPERA-prov'!$C$3:$LA$16,$C2418+1,$F2418)</f>
        <v>0</v>
      </c>
      <c r="L2418">
        <f t="shared" si="916"/>
        <v>0</v>
      </c>
      <c r="M2418">
        <f t="shared" si="923"/>
        <v>0</v>
      </c>
      <c r="N2418">
        <f t="shared" si="917"/>
        <v>0</v>
      </c>
      <c r="O2418" s="57">
        <f t="shared" si="924"/>
        <v>0</v>
      </c>
      <c r="P2418" s="57">
        <f t="shared" si="925"/>
        <v>0</v>
      </c>
      <c r="Q2418" s="57">
        <f t="shared" si="926"/>
        <v>0</v>
      </c>
      <c r="R2418" s="57">
        <f t="shared" si="927"/>
        <v>0</v>
      </c>
      <c r="S2418" s="57">
        <f t="shared" si="928"/>
        <v>0</v>
      </c>
      <c r="T2418" s="57">
        <f t="shared" si="929"/>
        <v>0</v>
      </c>
      <c r="U2418" s="57">
        <f t="shared" si="930"/>
        <v>0</v>
      </c>
      <c r="V2418" s="58">
        <f t="shared" si="931"/>
        <v>0</v>
      </c>
      <c r="W2418" s="58">
        <f t="shared" si="932"/>
        <v>0</v>
      </c>
      <c r="X2418" s="58">
        <f t="shared" si="933"/>
        <v>0</v>
      </c>
      <c r="Y2418" s="58">
        <f t="shared" si="934"/>
        <v>0</v>
      </c>
      <c r="Z2418">
        <f t="shared" si="918"/>
        <v>89592</v>
      </c>
    </row>
    <row r="2419" spans="1:26" x14ac:dyDescent="0.3">
      <c r="A2419" s="56" t="str">
        <f t="shared" si="920"/>
        <v>OUT TIME</v>
      </c>
      <c r="B2419" s="56" t="str">
        <f t="shared" si="912"/>
        <v>ultimo</v>
      </c>
      <c r="C2419" s="55">
        <f t="shared" si="935"/>
        <v>11</v>
      </c>
      <c r="D2419" t="str">
        <f t="shared" si="935"/>
        <v>Comarca Emberá Wounaán</v>
      </c>
      <c r="E2419" s="23">
        <f t="shared" si="921"/>
        <v>44170</v>
      </c>
      <c r="F2419" s="54">
        <f t="shared" si="922"/>
        <v>186</v>
      </c>
      <c r="G2419" cm="1">
        <f t="array" ref="G2419">+INDEX('Casos ACUM Prov'!$CK$3:$OM$16,'TODO PROVINCIA'!C2419+1,'TODO PROVINCIA'!F2419)</f>
        <v>0</v>
      </c>
      <c r="H2419">
        <f t="shared" si="914"/>
        <v>0</v>
      </c>
      <c r="I2419" cm="1">
        <f t="array" ref="I2419">+INDEX('Muertes-PROV'!$C$3:$OM$16,$C2419+1,$F2419)</f>
        <v>0</v>
      </c>
      <c r="J2419">
        <f t="shared" si="915"/>
        <v>0</v>
      </c>
      <c r="K2419" cm="1">
        <f t="array" ref="K2419">+INDEX('rECUPERA-prov'!$C$3:$LA$16,$C2419+1,$F2419)</f>
        <v>0</v>
      </c>
      <c r="L2419">
        <f t="shared" si="916"/>
        <v>0</v>
      </c>
      <c r="M2419">
        <f t="shared" si="923"/>
        <v>0</v>
      </c>
      <c r="N2419">
        <f t="shared" si="917"/>
        <v>0</v>
      </c>
      <c r="O2419" s="57">
        <f t="shared" si="924"/>
        <v>0</v>
      </c>
      <c r="P2419" s="57">
        <f t="shared" si="925"/>
        <v>0</v>
      </c>
      <c r="Q2419" s="57">
        <f t="shared" si="926"/>
        <v>0</v>
      </c>
      <c r="R2419" s="57">
        <f t="shared" si="927"/>
        <v>0</v>
      </c>
      <c r="S2419" s="57">
        <f t="shared" si="928"/>
        <v>0</v>
      </c>
      <c r="T2419" s="57">
        <f t="shared" si="929"/>
        <v>0</v>
      </c>
      <c r="U2419" s="57">
        <f t="shared" si="930"/>
        <v>0</v>
      </c>
      <c r="V2419" s="58">
        <f t="shared" si="931"/>
        <v>0</v>
      </c>
      <c r="W2419" s="58">
        <f t="shared" si="932"/>
        <v>0</v>
      </c>
      <c r="X2419" s="58">
        <f t="shared" si="933"/>
        <v>0</v>
      </c>
      <c r="Y2419" s="58">
        <f t="shared" si="934"/>
        <v>0</v>
      </c>
      <c r="Z2419">
        <f t="shared" si="918"/>
        <v>1249032</v>
      </c>
    </row>
    <row r="2420" spans="1:26" x14ac:dyDescent="0.3">
      <c r="A2420" s="56" t="str">
        <f t="shared" si="920"/>
        <v>OUT TIME</v>
      </c>
      <c r="B2420" s="56" t="str">
        <f t="shared" si="912"/>
        <v>ultimo</v>
      </c>
      <c r="C2420" s="55">
        <f t="shared" si="935"/>
        <v>12</v>
      </c>
      <c r="D2420" t="str">
        <f t="shared" si="935"/>
        <v>Comarca Ngäbe Buglé</v>
      </c>
      <c r="E2420" s="23">
        <f t="shared" si="921"/>
        <v>44170</v>
      </c>
      <c r="F2420" s="54">
        <f t="shared" si="922"/>
        <v>186</v>
      </c>
      <c r="G2420" cm="1">
        <f t="array" ref="G2420">+INDEX('Casos ACUM Prov'!$CK$3:$OM$16,'TODO PROVINCIA'!C2420+1,'TODO PROVINCIA'!F2420)</f>
        <v>0</v>
      </c>
      <c r="H2420">
        <f t="shared" si="914"/>
        <v>0</v>
      </c>
      <c r="I2420" cm="1">
        <f t="array" ref="I2420">+INDEX('Muertes-PROV'!$C$3:$OM$16,$C2420+1,$F2420)</f>
        <v>0</v>
      </c>
      <c r="J2420">
        <f t="shared" si="915"/>
        <v>0</v>
      </c>
      <c r="K2420" cm="1">
        <f t="array" ref="K2420">+INDEX('rECUPERA-prov'!$C$3:$LA$16,$C2420+1,$F2420)</f>
        <v>0</v>
      </c>
      <c r="L2420">
        <f t="shared" si="916"/>
        <v>0</v>
      </c>
      <c r="M2420">
        <f t="shared" si="923"/>
        <v>0</v>
      </c>
      <c r="N2420">
        <f t="shared" si="917"/>
        <v>0</v>
      </c>
      <c r="O2420" s="57">
        <f t="shared" si="924"/>
        <v>0</v>
      </c>
      <c r="P2420" s="57">
        <f t="shared" si="925"/>
        <v>0</v>
      </c>
      <c r="Q2420" s="57">
        <f t="shared" si="926"/>
        <v>0</v>
      </c>
      <c r="R2420" s="57">
        <f t="shared" si="927"/>
        <v>0</v>
      </c>
      <c r="S2420" s="57">
        <f t="shared" si="928"/>
        <v>0</v>
      </c>
      <c r="T2420" s="57">
        <f t="shared" si="929"/>
        <v>0</v>
      </c>
      <c r="U2420" s="57">
        <f t="shared" si="930"/>
        <v>0</v>
      </c>
      <c r="V2420" s="58">
        <f t="shared" si="931"/>
        <v>0</v>
      </c>
      <c r="W2420" s="58">
        <f t="shared" si="932"/>
        <v>0</v>
      </c>
      <c r="X2420" s="58">
        <f t="shared" si="933"/>
        <v>0</v>
      </c>
      <c r="Y2420" s="58">
        <f t="shared" si="934"/>
        <v>0</v>
      </c>
      <c r="Z2420">
        <f t="shared" si="918"/>
        <v>464038</v>
      </c>
    </row>
    <row r="2421" spans="1:26" x14ac:dyDescent="0.3">
      <c r="A2421" s="56" t="str">
        <f t="shared" si="920"/>
        <v>OUT TIME</v>
      </c>
      <c r="B2421" s="56" t="str">
        <f t="shared" si="912"/>
        <v>ultimo</v>
      </c>
      <c r="C2421" s="55">
        <f t="shared" si="935"/>
        <v>13</v>
      </c>
      <c r="D2421" t="str">
        <f t="shared" si="935"/>
        <v>Panamá Oeste</v>
      </c>
      <c r="E2421" s="23">
        <f t="shared" si="921"/>
        <v>44170</v>
      </c>
      <c r="F2421" s="54">
        <f t="shared" si="922"/>
        <v>186</v>
      </c>
      <c r="G2421" cm="1">
        <f t="array" ref="G2421">+INDEX('Casos ACUM Prov'!$CK$3:$OM$16,'TODO PROVINCIA'!C2421+1,'TODO PROVINCIA'!F2421)</f>
        <v>0</v>
      </c>
      <c r="H2421">
        <f t="shared" si="914"/>
        <v>0</v>
      </c>
      <c r="I2421" cm="1">
        <f t="array" ref="I2421">+INDEX('Muertes-PROV'!$C$3:$OM$16,$C2421+1,$F2421)</f>
        <v>0</v>
      </c>
      <c r="J2421">
        <f t="shared" si="915"/>
        <v>0</v>
      </c>
      <c r="K2421" cm="1">
        <f t="array" ref="K2421">+INDEX('rECUPERA-prov'!$C$3:$LA$16,$C2421+1,$F2421)</f>
        <v>0</v>
      </c>
      <c r="L2421">
        <f t="shared" si="916"/>
        <v>0</v>
      </c>
      <c r="M2421">
        <f t="shared" si="923"/>
        <v>0</v>
      </c>
      <c r="N2421">
        <f t="shared" si="917"/>
        <v>0</v>
      </c>
      <c r="O2421" s="57">
        <f t="shared" si="924"/>
        <v>0</v>
      </c>
      <c r="P2421" s="57">
        <f t="shared" si="925"/>
        <v>0</v>
      </c>
      <c r="Q2421" s="57">
        <f t="shared" si="926"/>
        <v>0</v>
      </c>
      <c r="R2421" s="57">
        <f t="shared" si="927"/>
        <v>0</v>
      </c>
      <c r="S2421" s="57">
        <f t="shared" si="928"/>
        <v>0</v>
      </c>
      <c r="T2421" s="57">
        <f t="shared" si="929"/>
        <v>0</v>
      </c>
      <c r="U2421" s="57">
        <f t="shared" si="930"/>
        <v>0</v>
      </c>
      <c r="V2421" s="58">
        <f t="shared" si="931"/>
        <v>0</v>
      </c>
      <c r="W2421" s="58">
        <f t="shared" si="932"/>
        <v>0</v>
      </c>
      <c r="X2421" s="58">
        <f t="shared" si="933"/>
        <v>0</v>
      </c>
      <c r="Y2421" s="58">
        <f t="shared" si="934"/>
        <v>0</v>
      </c>
      <c r="Z2421">
        <f t="shared" si="918"/>
        <v>226991</v>
      </c>
    </row>
    <row r="2422" spans="1:26" x14ac:dyDescent="0.3">
      <c r="A2422" s="56" t="str">
        <f t="shared" si="920"/>
        <v>OUT TIME</v>
      </c>
      <c r="B2422" s="56" t="str">
        <f t="shared" si="912"/>
        <v>ultimo</v>
      </c>
      <c r="C2422" s="55">
        <f t="shared" si="935"/>
        <v>1</v>
      </c>
      <c r="D2422" t="str">
        <f t="shared" si="935"/>
        <v>Bocas del Toro</v>
      </c>
      <c r="E2422" s="23">
        <f t="shared" si="921"/>
        <v>44171</v>
      </c>
      <c r="F2422" s="54">
        <f t="shared" si="922"/>
        <v>187</v>
      </c>
      <c r="G2422" cm="1">
        <f t="array" ref="G2422">+INDEX('Casos ACUM Prov'!$CK$3:$OM$16,'TODO PROVINCIA'!C2422+1,'TODO PROVINCIA'!F2422)</f>
        <v>0</v>
      </c>
      <c r="H2422">
        <f t="shared" si="914"/>
        <v>0</v>
      </c>
      <c r="I2422" cm="1">
        <f t="array" ref="I2422">+INDEX('Muertes-PROV'!$C$3:$OM$16,$C2422+1,$F2422)</f>
        <v>0</v>
      </c>
      <c r="J2422">
        <f t="shared" si="915"/>
        <v>0</v>
      </c>
      <c r="K2422" cm="1">
        <f t="array" ref="K2422">+INDEX('rECUPERA-prov'!$C$3:$LA$16,$C2422+1,$F2422)</f>
        <v>0</v>
      </c>
      <c r="L2422">
        <f t="shared" si="916"/>
        <v>0</v>
      </c>
      <c r="M2422">
        <f t="shared" si="923"/>
        <v>0</v>
      </c>
      <c r="N2422">
        <f t="shared" si="917"/>
        <v>0</v>
      </c>
      <c r="O2422" s="57">
        <f t="shared" si="924"/>
        <v>0</v>
      </c>
      <c r="P2422" s="57">
        <f t="shared" si="925"/>
        <v>0</v>
      </c>
      <c r="Q2422" s="57">
        <f t="shared" si="926"/>
        <v>0</v>
      </c>
      <c r="R2422" s="57">
        <f t="shared" si="927"/>
        <v>0</v>
      </c>
      <c r="S2422" s="57">
        <f t="shared" si="928"/>
        <v>0</v>
      </c>
      <c r="T2422" s="57">
        <f t="shared" si="929"/>
        <v>0</v>
      </c>
      <c r="U2422" s="57">
        <f t="shared" si="930"/>
        <v>0</v>
      </c>
      <c r="V2422" s="58">
        <f t="shared" si="931"/>
        <v>0</v>
      </c>
      <c r="W2422" s="58">
        <f t="shared" si="932"/>
        <v>0</v>
      </c>
      <c r="X2422" s="58">
        <f t="shared" si="933"/>
        <v>0</v>
      </c>
      <c r="Y2422" s="58">
        <f t="shared" si="934"/>
        <v>0</v>
      </c>
      <c r="Z2422">
        <f t="shared" si="918"/>
        <v>125461</v>
      </c>
    </row>
    <row r="2423" spans="1:26" x14ac:dyDescent="0.3">
      <c r="A2423" s="56" t="str">
        <f t="shared" si="920"/>
        <v>OUT TIME</v>
      </c>
      <c r="B2423" s="56" t="str">
        <f t="shared" si="912"/>
        <v>ultimo</v>
      </c>
      <c r="C2423" s="55">
        <f t="shared" si="935"/>
        <v>2</v>
      </c>
      <c r="D2423" t="str">
        <f t="shared" si="935"/>
        <v>Coclé</v>
      </c>
      <c r="E2423" s="23">
        <f t="shared" si="921"/>
        <v>44171</v>
      </c>
      <c r="F2423" s="54">
        <f t="shared" si="922"/>
        <v>187</v>
      </c>
      <c r="G2423" cm="1">
        <f t="array" ref="G2423">+INDEX('Casos ACUM Prov'!$CK$3:$OM$16,'TODO PROVINCIA'!C2423+1,'TODO PROVINCIA'!F2423)</f>
        <v>0</v>
      </c>
      <c r="H2423">
        <f t="shared" si="914"/>
        <v>0</v>
      </c>
      <c r="I2423" cm="1">
        <f t="array" ref="I2423">+INDEX('Muertes-PROV'!$C$3:$OM$16,$C2423+1,$F2423)</f>
        <v>0</v>
      </c>
      <c r="J2423">
        <f t="shared" si="915"/>
        <v>0</v>
      </c>
      <c r="K2423" cm="1">
        <f t="array" ref="K2423">+INDEX('rECUPERA-prov'!$C$3:$LA$16,$C2423+1,$F2423)</f>
        <v>0</v>
      </c>
      <c r="L2423">
        <f t="shared" si="916"/>
        <v>0</v>
      </c>
      <c r="M2423">
        <f t="shared" si="923"/>
        <v>0</v>
      </c>
      <c r="N2423">
        <f t="shared" si="917"/>
        <v>0</v>
      </c>
      <c r="O2423" s="57">
        <f t="shared" si="924"/>
        <v>0</v>
      </c>
      <c r="P2423" s="57">
        <f t="shared" si="925"/>
        <v>0</v>
      </c>
      <c r="Q2423" s="57">
        <f t="shared" si="926"/>
        <v>0</v>
      </c>
      <c r="R2423" s="57">
        <f t="shared" si="927"/>
        <v>0</v>
      </c>
      <c r="S2423" s="57">
        <f t="shared" si="928"/>
        <v>0</v>
      </c>
      <c r="T2423" s="57">
        <f t="shared" si="929"/>
        <v>0</v>
      </c>
      <c r="U2423" s="57">
        <f t="shared" si="930"/>
        <v>0</v>
      </c>
      <c r="V2423" s="58">
        <f t="shared" si="931"/>
        <v>0</v>
      </c>
      <c r="W2423" s="58">
        <f t="shared" si="932"/>
        <v>0</v>
      </c>
      <c r="X2423" s="58">
        <f t="shared" si="933"/>
        <v>0</v>
      </c>
      <c r="Y2423" s="58">
        <f t="shared" si="934"/>
        <v>0</v>
      </c>
      <c r="Z2423">
        <f t="shared" si="918"/>
        <v>416873</v>
      </c>
    </row>
    <row r="2424" spans="1:26" x14ac:dyDescent="0.3">
      <c r="A2424" s="56" t="str">
        <f t="shared" si="920"/>
        <v>OUT TIME</v>
      </c>
      <c r="B2424" s="56" t="str">
        <f t="shared" si="912"/>
        <v>ultimo</v>
      </c>
      <c r="C2424" s="55">
        <f t="shared" si="935"/>
        <v>3</v>
      </c>
      <c r="D2424" t="str">
        <f t="shared" si="935"/>
        <v>Colón</v>
      </c>
      <c r="E2424" s="23">
        <f t="shared" si="921"/>
        <v>44171</v>
      </c>
      <c r="F2424" s="54">
        <f t="shared" si="922"/>
        <v>187</v>
      </c>
      <c r="G2424" cm="1">
        <f t="array" ref="G2424">+INDEX('Casos ACUM Prov'!$CK$3:$OM$16,'TODO PROVINCIA'!C2424+1,'TODO PROVINCIA'!F2424)</f>
        <v>0</v>
      </c>
      <c r="H2424">
        <f t="shared" si="914"/>
        <v>0</v>
      </c>
      <c r="I2424" cm="1">
        <f t="array" ref="I2424">+INDEX('Muertes-PROV'!$C$3:$OM$16,$C2424+1,$F2424)</f>
        <v>0</v>
      </c>
      <c r="J2424">
        <f t="shared" si="915"/>
        <v>0</v>
      </c>
      <c r="K2424" cm="1">
        <f t="array" ref="K2424">+INDEX('rECUPERA-prov'!$C$3:$LA$16,$C2424+1,$F2424)</f>
        <v>0</v>
      </c>
      <c r="L2424">
        <f t="shared" si="916"/>
        <v>0</v>
      </c>
      <c r="M2424">
        <f t="shared" si="923"/>
        <v>0</v>
      </c>
      <c r="N2424">
        <f t="shared" si="917"/>
        <v>0</v>
      </c>
      <c r="O2424" s="57">
        <f t="shared" si="924"/>
        <v>0</v>
      </c>
      <c r="P2424" s="57">
        <f t="shared" si="925"/>
        <v>0</v>
      </c>
      <c r="Q2424" s="57">
        <f t="shared" si="926"/>
        <v>0</v>
      </c>
      <c r="R2424" s="57">
        <f t="shared" si="927"/>
        <v>0</v>
      </c>
      <c r="S2424" s="57">
        <f t="shared" si="928"/>
        <v>0</v>
      </c>
      <c r="T2424" s="57">
        <f t="shared" si="929"/>
        <v>0</v>
      </c>
      <c r="U2424" s="57">
        <f t="shared" si="930"/>
        <v>0</v>
      </c>
      <c r="V2424" s="58">
        <f t="shared" si="931"/>
        <v>0</v>
      </c>
      <c r="W2424" s="58">
        <f t="shared" si="932"/>
        <v>0</v>
      </c>
      <c r="X2424" s="58">
        <f t="shared" si="933"/>
        <v>0</v>
      </c>
      <c r="Y2424" s="58">
        <f t="shared" si="934"/>
        <v>0</v>
      </c>
      <c r="Z2424">
        <f t="shared" si="918"/>
        <v>233708</v>
      </c>
    </row>
    <row r="2425" spans="1:26" x14ac:dyDescent="0.3">
      <c r="A2425" s="56" t="str">
        <f t="shared" si="920"/>
        <v>OUT TIME</v>
      </c>
      <c r="B2425" s="56" t="str">
        <f t="shared" si="912"/>
        <v>ultimo</v>
      </c>
      <c r="C2425" s="55">
        <f t="shared" si="935"/>
        <v>4</v>
      </c>
      <c r="D2425" t="str">
        <f t="shared" si="935"/>
        <v>Chiriquí</v>
      </c>
      <c r="E2425" s="23">
        <f t="shared" si="921"/>
        <v>44171</v>
      </c>
      <c r="F2425" s="54">
        <f t="shared" si="922"/>
        <v>187</v>
      </c>
      <c r="G2425" cm="1">
        <f t="array" ref="G2425">+INDEX('Casos ACUM Prov'!$CK$3:$OM$16,'TODO PROVINCIA'!C2425+1,'TODO PROVINCIA'!F2425)</f>
        <v>0</v>
      </c>
      <c r="H2425">
        <f t="shared" si="914"/>
        <v>0</v>
      </c>
      <c r="I2425" cm="1">
        <f t="array" ref="I2425">+INDEX('Muertes-PROV'!$C$3:$OM$16,$C2425+1,$F2425)</f>
        <v>0</v>
      </c>
      <c r="J2425">
        <f t="shared" si="915"/>
        <v>0</v>
      </c>
      <c r="K2425" cm="1">
        <f t="array" ref="K2425">+INDEX('rECUPERA-prov'!$C$3:$LA$16,$C2425+1,$F2425)</f>
        <v>0</v>
      </c>
      <c r="L2425">
        <f t="shared" si="916"/>
        <v>0</v>
      </c>
      <c r="M2425">
        <f t="shared" si="923"/>
        <v>0</v>
      </c>
      <c r="N2425">
        <f t="shared" si="917"/>
        <v>0</v>
      </c>
      <c r="O2425" s="57">
        <f t="shared" si="924"/>
        <v>0</v>
      </c>
      <c r="P2425" s="57">
        <f t="shared" si="925"/>
        <v>0</v>
      </c>
      <c r="Q2425" s="57">
        <f t="shared" si="926"/>
        <v>0</v>
      </c>
      <c r="R2425" s="57">
        <f t="shared" si="927"/>
        <v>0</v>
      </c>
      <c r="S2425" s="57">
        <f t="shared" si="928"/>
        <v>0</v>
      </c>
      <c r="T2425" s="57">
        <f t="shared" si="929"/>
        <v>0</v>
      </c>
      <c r="U2425" s="57">
        <f t="shared" si="930"/>
        <v>0</v>
      </c>
      <c r="V2425" s="58">
        <f t="shared" si="931"/>
        <v>0</v>
      </c>
      <c r="W2425" s="58">
        <f t="shared" si="932"/>
        <v>0</v>
      </c>
      <c r="X2425" s="58">
        <f t="shared" si="933"/>
        <v>0</v>
      </c>
      <c r="Y2425" s="58">
        <f t="shared" si="934"/>
        <v>0</v>
      </c>
      <c r="Z2425">
        <f t="shared" si="918"/>
        <v>241928</v>
      </c>
    </row>
    <row r="2426" spans="1:26" x14ac:dyDescent="0.3">
      <c r="A2426" s="56" t="str">
        <f t="shared" si="920"/>
        <v>OUT TIME</v>
      </c>
      <c r="B2426" s="56" t="str">
        <f t="shared" si="912"/>
        <v>ultimo</v>
      </c>
      <c r="C2426" s="55">
        <f t="shared" si="935"/>
        <v>5</v>
      </c>
      <c r="D2426" t="str">
        <f t="shared" si="935"/>
        <v>Darién</v>
      </c>
      <c r="E2426" s="23">
        <f t="shared" si="921"/>
        <v>44171</v>
      </c>
      <c r="F2426" s="54">
        <f t="shared" si="922"/>
        <v>187</v>
      </c>
      <c r="G2426" cm="1">
        <f t="array" ref="G2426">+INDEX('Casos ACUM Prov'!$CK$3:$OM$16,'TODO PROVINCIA'!C2426+1,'TODO PROVINCIA'!F2426)</f>
        <v>0</v>
      </c>
      <c r="H2426">
        <f t="shared" si="914"/>
        <v>0</v>
      </c>
      <c r="I2426" cm="1">
        <f t="array" ref="I2426">+INDEX('Muertes-PROV'!$C$3:$OM$16,$C2426+1,$F2426)</f>
        <v>0</v>
      </c>
      <c r="J2426">
        <f t="shared" si="915"/>
        <v>0</v>
      </c>
      <c r="K2426" cm="1">
        <f t="array" ref="K2426">+INDEX('rECUPERA-prov'!$C$3:$LA$16,$C2426+1,$F2426)</f>
        <v>0</v>
      </c>
      <c r="L2426">
        <f t="shared" si="916"/>
        <v>0</v>
      </c>
      <c r="M2426">
        <f t="shared" si="923"/>
        <v>0</v>
      </c>
      <c r="N2426">
        <f t="shared" si="917"/>
        <v>0</v>
      </c>
      <c r="O2426" s="57">
        <f t="shared" si="924"/>
        <v>0</v>
      </c>
      <c r="P2426" s="57">
        <f t="shared" si="925"/>
        <v>0</v>
      </c>
      <c r="Q2426" s="57">
        <f t="shared" si="926"/>
        <v>0</v>
      </c>
      <c r="R2426" s="57">
        <f t="shared" si="927"/>
        <v>0</v>
      </c>
      <c r="S2426" s="57">
        <f t="shared" si="928"/>
        <v>0</v>
      </c>
      <c r="T2426" s="57">
        <f t="shared" si="929"/>
        <v>0</v>
      </c>
      <c r="U2426" s="57">
        <f t="shared" si="930"/>
        <v>0</v>
      </c>
      <c r="V2426" s="58">
        <f t="shared" si="931"/>
        <v>0</v>
      </c>
      <c r="W2426" s="58">
        <f t="shared" si="932"/>
        <v>0</v>
      </c>
      <c r="X2426" s="58">
        <f t="shared" si="933"/>
        <v>0</v>
      </c>
      <c r="Y2426" s="58">
        <f t="shared" si="934"/>
        <v>0</v>
      </c>
      <c r="Z2426">
        <f t="shared" si="918"/>
        <v>10001</v>
      </c>
    </row>
    <row r="2427" spans="1:26" x14ac:dyDescent="0.3">
      <c r="A2427" s="56" t="str">
        <f t="shared" si="920"/>
        <v>OUT TIME</v>
      </c>
      <c r="B2427" s="56" t="str">
        <f t="shared" si="912"/>
        <v>ultimo</v>
      </c>
      <c r="C2427" s="55">
        <f t="shared" si="935"/>
        <v>6</v>
      </c>
      <c r="D2427" t="str">
        <f t="shared" si="935"/>
        <v>Herrera</v>
      </c>
      <c r="E2427" s="23">
        <f t="shared" si="921"/>
        <v>44171</v>
      </c>
      <c r="F2427" s="54">
        <f t="shared" si="922"/>
        <v>187</v>
      </c>
      <c r="G2427" cm="1">
        <f t="array" ref="G2427">+INDEX('Casos ACUM Prov'!$CK$3:$OM$16,'TODO PROVINCIA'!C2427+1,'TODO PROVINCIA'!F2427)</f>
        <v>0</v>
      </c>
      <c r="H2427">
        <f t="shared" si="914"/>
        <v>0</v>
      </c>
      <c r="I2427" cm="1">
        <f t="array" ref="I2427">+INDEX('Muertes-PROV'!$C$3:$OM$16,$C2427+1,$F2427)</f>
        <v>0</v>
      </c>
      <c r="J2427">
        <f t="shared" si="915"/>
        <v>0</v>
      </c>
      <c r="K2427" cm="1">
        <f t="array" ref="K2427">+INDEX('rECUPERA-prov'!$C$3:$LA$16,$C2427+1,$F2427)</f>
        <v>0</v>
      </c>
      <c r="L2427">
        <f t="shared" si="916"/>
        <v>0</v>
      </c>
      <c r="M2427">
        <f t="shared" si="923"/>
        <v>0</v>
      </c>
      <c r="N2427">
        <f t="shared" si="917"/>
        <v>0</v>
      </c>
      <c r="O2427" s="57">
        <f t="shared" si="924"/>
        <v>0</v>
      </c>
      <c r="P2427" s="57">
        <f t="shared" si="925"/>
        <v>0</v>
      </c>
      <c r="Q2427" s="57">
        <f t="shared" si="926"/>
        <v>0</v>
      </c>
      <c r="R2427" s="57">
        <f t="shared" si="927"/>
        <v>0</v>
      </c>
      <c r="S2427" s="57">
        <f t="shared" si="928"/>
        <v>0</v>
      </c>
      <c r="T2427" s="57">
        <f t="shared" si="929"/>
        <v>0</v>
      </c>
      <c r="U2427" s="57">
        <f t="shared" si="930"/>
        <v>0</v>
      </c>
      <c r="V2427" s="58">
        <f t="shared" si="931"/>
        <v>0</v>
      </c>
      <c r="W2427" s="58">
        <f t="shared" si="932"/>
        <v>0</v>
      </c>
      <c r="X2427" s="58">
        <f t="shared" si="933"/>
        <v>0</v>
      </c>
      <c r="Y2427" s="58">
        <f t="shared" si="934"/>
        <v>0</v>
      </c>
      <c r="Z2427">
        <f t="shared" si="918"/>
        <v>33109</v>
      </c>
    </row>
    <row r="2428" spans="1:26" x14ac:dyDescent="0.3">
      <c r="A2428" s="56" t="str">
        <f t="shared" si="920"/>
        <v>OUT TIME</v>
      </c>
      <c r="B2428" s="56" t="str">
        <f t="shared" si="912"/>
        <v>ultimo</v>
      </c>
      <c r="C2428" s="55">
        <f t="shared" ref="C2428:D2443" si="936">+C2415</f>
        <v>7</v>
      </c>
      <c r="D2428" t="str">
        <f t="shared" si="936"/>
        <v>Los Santos</v>
      </c>
      <c r="E2428" s="23">
        <f t="shared" si="921"/>
        <v>44171</v>
      </c>
      <c r="F2428" s="54">
        <f t="shared" si="922"/>
        <v>187</v>
      </c>
      <c r="G2428" cm="1">
        <f t="array" ref="G2428">+INDEX('Casos ACUM Prov'!$CK$3:$OM$16,'TODO PROVINCIA'!C2428+1,'TODO PROVINCIA'!F2428)</f>
        <v>0</v>
      </c>
      <c r="H2428">
        <f t="shared" si="914"/>
        <v>0</v>
      </c>
      <c r="I2428" cm="1">
        <f t="array" ref="I2428">+INDEX('Muertes-PROV'!$C$3:$OM$16,$C2428+1,$F2428)</f>
        <v>0</v>
      </c>
      <c r="J2428">
        <f t="shared" si="915"/>
        <v>0</v>
      </c>
      <c r="K2428" cm="1">
        <f t="array" ref="K2428">+INDEX('rECUPERA-prov'!$C$3:$LA$16,$C2428+1,$F2428)</f>
        <v>0</v>
      </c>
      <c r="L2428">
        <f t="shared" si="916"/>
        <v>0</v>
      </c>
      <c r="M2428">
        <f t="shared" si="923"/>
        <v>0</v>
      </c>
      <c r="N2428">
        <f t="shared" si="917"/>
        <v>0</v>
      </c>
      <c r="O2428" s="57">
        <f t="shared" si="924"/>
        <v>0</v>
      </c>
      <c r="P2428" s="57">
        <f t="shared" si="925"/>
        <v>0</v>
      </c>
      <c r="Q2428" s="57">
        <f t="shared" si="926"/>
        <v>0</v>
      </c>
      <c r="R2428" s="57">
        <f t="shared" si="927"/>
        <v>0</v>
      </c>
      <c r="S2428" s="57">
        <f t="shared" si="928"/>
        <v>0</v>
      </c>
      <c r="T2428" s="57">
        <f t="shared" si="929"/>
        <v>0</v>
      </c>
      <c r="U2428" s="57">
        <f t="shared" si="930"/>
        <v>0</v>
      </c>
      <c r="V2428" s="58">
        <f t="shared" si="931"/>
        <v>0</v>
      </c>
      <c r="W2428" s="58">
        <f t="shared" si="932"/>
        <v>0</v>
      </c>
      <c r="X2428" s="58">
        <f t="shared" si="933"/>
        <v>0</v>
      </c>
      <c r="Y2428" s="58">
        <f t="shared" si="934"/>
        <v>0</v>
      </c>
      <c r="Z2428">
        <f t="shared" si="918"/>
        <v>156747</v>
      </c>
    </row>
    <row r="2429" spans="1:26" x14ac:dyDescent="0.3">
      <c r="A2429" s="56" t="str">
        <f t="shared" si="920"/>
        <v>OUT TIME</v>
      </c>
      <c r="B2429" s="56" t="str">
        <f t="shared" si="912"/>
        <v>ultimo</v>
      </c>
      <c r="C2429" s="55">
        <f t="shared" si="936"/>
        <v>8</v>
      </c>
      <c r="D2429" t="str">
        <f t="shared" si="936"/>
        <v>Panamá</v>
      </c>
      <c r="E2429" s="23">
        <f t="shared" si="921"/>
        <v>44171</v>
      </c>
      <c r="F2429" s="54">
        <f t="shared" si="922"/>
        <v>187</v>
      </c>
      <c r="G2429" cm="1">
        <f t="array" ref="G2429">+INDEX('Casos ACUM Prov'!$CK$3:$OM$16,'TODO PROVINCIA'!C2429+1,'TODO PROVINCIA'!F2429)</f>
        <v>0</v>
      </c>
      <c r="H2429">
        <f t="shared" si="914"/>
        <v>0</v>
      </c>
      <c r="I2429" cm="1">
        <f t="array" ref="I2429">+INDEX('Muertes-PROV'!$C$3:$OM$16,$C2429+1,$F2429)</f>
        <v>0</v>
      </c>
      <c r="J2429">
        <f t="shared" si="915"/>
        <v>0</v>
      </c>
      <c r="K2429" cm="1">
        <f t="array" ref="K2429">+INDEX('rECUPERA-prov'!$C$3:$LA$16,$C2429+1,$F2429)</f>
        <v>0</v>
      </c>
      <c r="L2429">
        <f t="shared" si="916"/>
        <v>0</v>
      </c>
      <c r="M2429">
        <f t="shared" si="923"/>
        <v>0</v>
      </c>
      <c r="N2429">
        <f t="shared" si="917"/>
        <v>0</v>
      </c>
      <c r="O2429" s="57">
        <f t="shared" si="924"/>
        <v>0</v>
      </c>
      <c r="P2429" s="57">
        <f t="shared" si="925"/>
        <v>0</v>
      </c>
      <c r="Q2429" s="57">
        <f t="shared" si="926"/>
        <v>0</v>
      </c>
      <c r="R2429" s="57">
        <f t="shared" si="927"/>
        <v>0</v>
      </c>
      <c r="S2429" s="57">
        <f t="shared" si="928"/>
        <v>0</v>
      </c>
      <c r="T2429" s="57">
        <f t="shared" si="929"/>
        <v>0</v>
      </c>
      <c r="U2429" s="57">
        <f t="shared" si="930"/>
        <v>0</v>
      </c>
      <c r="V2429" s="58">
        <f t="shared" si="931"/>
        <v>0</v>
      </c>
      <c r="W2429" s="58">
        <f t="shared" si="932"/>
        <v>0</v>
      </c>
      <c r="X2429" s="58">
        <f t="shared" si="933"/>
        <v>0</v>
      </c>
      <c r="Y2429" s="58">
        <f t="shared" si="934"/>
        <v>0</v>
      </c>
      <c r="Z2429">
        <f t="shared" si="918"/>
        <v>109955</v>
      </c>
    </row>
    <row r="2430" spans="1:26" x14ac:dyDescent="0.3">
      <c r="A2430" s="56" t="str">
        <f t="shared" si="920"/>
        <v>OUT TIME</v>
      </c>
      <c r="B2430" s="56" t="str">
        <f t="shared" si="912"/>
        <v>ultimo</v>
      </c>
      <c r="C2430" s="55">
        <f t="shared" si="936"/>
        <v>9</v>
      </c>
      <c r="D2430" t="str">
        <f t="shared" si="936"/>
        <v>Veraguas</v>
      </c>
      <c r="E2430" s="23">
        <f t="shared" si="921"/>
        <v>44171</v>
      </c>
      <c r="F2430" s="54">
        <f t="shared" si="922"/>
        <v>187</v>
      </c>
      <c r="G2430" cm="1">
        <f t="array" ref="G2430">+INDEX('Casos ACUM Prov'!$CK$3:$OM$16,'TODO PROVINCIA'!C2430+1,'TODO PROVINCIA'!F2430)</f>
        <v>0</v>
      </c>
      <c r="H2430">
        <f t="shared" si="914"/>
        <v>0</v>
      </c>
      <c r="I2430" cm="1">
        <f t="array" ref="I2430">+INDEX('Muertes-PROV'!$C$3:$OM$16,$C2430+1,$F2430)</f>
        <v>0</v>
      </c>
      <c r="J2430">
        <f t="shared" si="915"/>
        <v>0</v>
      </c>
      <c r="K2430" cm="1">
        <f t="array" ref="K2430">+INDEX('rECUPERA-prov'!$C$3:$LA$16,$C2430+1,$F2430)</f>
        <v>0</v>
      </c>
      <c r="L2430">
        <f t="shared" si="916"/>
        <v>0</v>
      </c>
      <c r="M2430">
        <f t="shared" si="923"/>
        <v>0</v>
      </c>
      <c r="N2430">
        <f t="shared" si="917"/>
        <v>0</v>
      </c>
      <c r="O2430" s="57">
        <f t="shared" si="924"/>
        <v>0</v>
      </c>
      <c r="P2430" s="57">
        <f t="shared" si="925"/>
        <v>0</v>
      </c>
      <c r="Q2430" s="57">
        <f t="shared" si="926"/>
        <v>0</v>
      </c>
      <c r="R2430" s="57">
        <f t="shared" si="927"/>
        <v>0</v>
      </c>
      <c r="S2430" s="57">
        <f t="shared" si="928"/>
        <v>0</v>
      </c>
      <c r="T2430" s="57">
        <f t="shared" si="929"/>
        <v>0</v>
      </c>
      <c r="U2430" s="57">
        <f t="shared" si="930"/>
        <v>0</v>
      </c>
      <c r="V2430" s="58">
        <f t="shared" si="931"/>
        <v>0</v>
      </c>
      <c r="W2430" s="58">
        <f t="shared" si="932"/>
        <v>0</v>
      </c>
      <c r="X2430" s="58">
        <f t="shared" si="933"/>
        <v>0</v>
      </c>
      <c r="Y2430" s="58">
        <f t="shared" si="934"/>
        <v>0</v>
      </c>
      <c r="Z2430">
        <f t="shared" si="918"/>
        <v>109955</v>
      </c>
    </row>
    <row r="2431" spans="1:26" x14ac:dyDescent="0.3">
      <c r="A2431" s="56" t="str">
        <f t="shared" si="920"/>
        <v>OUT TIME</v>
      </c>
      <c r="B2431" s="56" t="str">
        <f t="shared" si="912"/>
        <v>ultimo</v>
      </c>
      <c r="C2431" s="55">
        <f t="shared" si="936"/>
        <v>10</v>
      </c>
      <c r="D2431" t="str">
        <f t="shared" si="936"/>
        <v>Comarca Kuna Yala</v>
      </c>
      <c r="E2431" s="23">
        <f t="shared" si="921"/>
        <v>44171</v>
      </c>
      <c r="F2431" s="54">
        <f t="shared" si="922"/>
        <v>187</v>
      </c>
      <c r="G2431" cm="1">
        <f t="array" ref="G2431">+INDEX('Casos ACUM Prov'!$CK$3:$OM$16,'TODO PROVINCIA'!C2431+1,'TODO PROVINCIA'!F2431)</f>
        <v>0</v>
      </c>
      <c r="H2431">
        <f t="shared" si="914"/>
        <v>0</v>
      </c>
      <c r="I2431" cm="1">
        <f t="array" ref="I2431">+INDEX('Muertes-PROV'!$C$3:$OM$16,$C2431+1,$F2431)</f>
        <v>0</v>
      </c>
      <c r="J2431">
        <f t="shared" si="915"/>
        <v>0</v>
      </c>
      <c r="K2431" cm="1">
        <f t="array" ref="K2431">+INDEX('rECUPERA-prov'!$C$3:$LA$16,$C2431+1,$F2431)</f>
        <v>0</v>
      </c>
      <c r="L2431">
        <f t="shared" si="916"/>
        <v>0</v>
      </c>
      <c r="M2431">
        <f t="shared" si="923"/>
        <v>0</v>
      </c>
      <c r="N2431">
        <f t="shared" si="917"/>
        <v>0</v>
      </c>
      <c r="O2431" s="57">
        <f t="shared" si="924"/>
        <v>0</v>
      </c>
      <c r="P2431" s="57">
        <f t="shared" si="925"/>
        <v>0</v>
      </c>
      <c r="Q2431" s="57">
        <f t="shared" si="926"/>
        <v>0</v>
      </c>
      <c r="R2431" s="57">
        <f t="shared" si="927"/>
        <v>0</v>
      </c>
      <c r="S2431" s="57">
        <f t="shared" si="928"/>
        <v>0</v>
      </c>
      <c r="T2431" s="57">
        <f t="shared" si="929"/>
        <v>0</v>
      </c>
      <c r="U2431" s="57">
        <f t="shared" si="930"/>
        <v>0</v>
      </c>
      <c r="V2431" s="58">
        <f t="shared" si="931"/>
        <v>0</v>
      </c>
      <c r="W2431" s="58">
        <f t="shared" si="932"/>
        <v>0</v>
      </c>
      <c r="X2431" s="58">
        <f t="shared" si="933"/>
        <v>0</v>
      </c>
      <c r="Y2431" s="58">
        <f t="shared" si="934"/>
        <v>0</v>
      </c>
      <c r="Z2431">
        <f t="shared" si="918"/>
        <v>89592</v>
      </c>
    </row>
    <row r="2432" spans="1:26" x14ac:dyDescent="0.3">
      <c r="A2432" s="56" t="str">
        <f t="shared" si="920"/>
        <v>OUT TIME</v>
      </c>
      <c r="B2432" s="56" t="str">
        <f t="shared" si="912"/>
        <v>ultimo</v>
      </c>
      <c r="C2432" s="55">
        <f t="shared" si="936"/>
        <v>11</v>
      </c>
      <c r="D2432" t="str">
        <f t="shared" si="936"/>
        <v>Comarca Emberá Wounaán</v>
      </c>
      <c r="E2432" s="23">
        <f t="shared" si="921"/>
        <v>44171</v>
      </c>
      <c r="F2432" s="54">
        <f t="shared" si="922"/>
        <v>187</v>
      </c>
      <c r="G2432" cm="1">
        <f t="array" ref="G2432">+INDEX('Casos ACUM Prov'!$CK$3:$OM$16,'TODO PROVINCIA'!C2432+1,'TODO PROVINCIA'!F2432)</f>
        <v>0</v>
      </c>
      <c r="H2432">
        <f t="shared" si="914"/>
        <v>0</v>
      </c>
      <c r="I2432" cm="1">
        <f t="array" ref="I2432">+INDEX('Muertes-PROV'!$C$3:$OM$16,$C2432+1,$F2432)</f>
        <v>0</v>
      </c>
      <c r="J2432">
        <f t="shared" si="915"/>
        <v>0</v>
      </c>
      <c r="K2432" cm="1">
        <f t="array" ref="K2432">+INDEX('rECUPERA-prov'!$C$3:$LA$16,$C2432+1,$F2432)</f>
        <v>0</v>
      </c>
      <c r="L2432">
        <f t="shared" si="916"/>
        <v>0</v>
      </c>
      <c r="M2432">
        <f t="shared" si="923"/>
        <v>0</v>
      </c>
      <c r="N2432">
        <f t="shared" si="917"/>
        <v>0</v>
      </c>
      <c r="O2432" s="57">
        <f t="shared" si="924"/>
        <v>0</v>
      </c>
      <c r="P2432" s="57">
        <f t="shared" si="925"/>
        <v>0</v>
      </c>
      <c r="Q2432" s="57">
        <f t="shared" si="926"/>
        <v>0</v>
      </c>
      <c r="R2432" s="57">
        <f t="shared" si="927"/>
        <v>0</v>
      </c>
      <c r="S2432" s="57">
        <f t="shared" si="928"/>
        <v>0</v>
      </c>
      <c r="T2432" s="57">
        <f t="shared" si="929"/>
        <v>0</v>
      </c>
      <c r="U2432" s="57">
        <f t="shared" si="930"/>
        <v>0</v>
      </c>
      <c r="V2432" s="58">
        <f t="shared" si="931"/>
        <v>0</v>
      </c>
      <c r="W2432" s="58">
        <f t="shared" si="932"/>
        <v>0</v>
      </c>
      <c r="X2432" s="58">
        <f t="shared" si="933"/>
        <v>0</v>
      </c>
      <c r="Y2432" s="58">
        <f t="shared" si="934"/>
        <v>0</v>
      </c>
      <c r="Z2432">
        <f t="shared" si="918"/>
        <v>1249032</v>
      </c>
    </row>
    <row r="2433" spans="1:26" x14ac:dyDescent="0.3">
      <c r="A2433" s="56" t="str">
        <f t="shared" si="920"/>
        <v>OUT TIME</v>
      </c>
      <c r="B2433" s="56" t="str">
        <f t="shared" si="912"/>
        <v>ultimo</v>
      </c>
      <c r="C2433" s="55">
        <f t="shared" si="936"/>
        <v>12</v>
      </c>
      <c r="D2433" t="str">
        <f t="shared" si="936"/>
        <v>Comarca Ngäbe Buglé</v>
      </c>
      <c r="E2433" s="23">
        <f t="shared" si="921"/>
        <v>44171</v>
      </c>
      <c r="F2433" s="54">
        <f t="shared" si="922"/>
        <v>187</v>
      </c>
      <c r="G2433" cm="1">
        <f t="array" ref="G2433">+INDEX('Casos ACUM Prov'!$CK$3:$OM$16,'TODO PROVINCIA'!C2433+1,'TODO PROVINCIA'!F2433)</f>
        <v>0</v>
      </c>
      <c r="H2433">
        <f t="shared" si="914"/>
        <v>0</v>
      </c>
      <c r="I2433" cm="1">
        <f t="array" ref="I2433">+INDEX('Muertes-PROV'!$C$3:$OM$16,$C2433+1,$F2433)</f>
        <v>0</v>
      </c>
      <c r="J2433">
        <f t="shared" si="915"/>
        <v>0</v>
      </c>
      <c r="K2433" cm="1">
        <f t="array" ref="K2433">+INDEX('rECUPERA-prov'!$C$3:$LA$16,$C2433+1,$F2433)</f>
        <v>0</v>
      </c>
      <c r="L2433">
        <f t="shared" si="916"/>
        <v>0</v>
      </c>
      <c r="M2433">
        <f t="shared" si="923"/>
        <v>0</v>
      </c>
      <c r="N2433">
        <f t="shared" si="917"/>
        <v>0</v>
      </c>
      <c r="O2433" s="57">
        <f t="shared" si="924"/>
        <v>0</v>
      </c>
      <c r="P2433" s="57">
        <f t="shared" si="925"/>
        <v>0</v>
      </c>
      <c r="Q2433" s="57">
        <f t="shared" si="926"/>
        <v>0</v>
      </c>
      <c r="R2433" s="57">
        <f t="shared" si="927"/>
        <v>0</v>
      </c>
      <c r="S2433" s="57">
        <f t="shared" si="928"/>
        <v>0</v>
      </c>
      <c r="T2433" s="57">
        <f t="shared" si="929"/>
        <v>0</v>
      </c>
      <c r="U2433" s="57">
        <f t="shared" si="930"/>
        <v>0</v>
      </c>
      <c r="V2433" s="58">
        <f t="shared" si="931"/>
        <v>0</v>
      </c>
      <c r="W2433" s="58">
        <f t="shared" si="932"/>
        <v>0</v>
      </c>
      <c r="X2433" s="58">
        <f t="shared" si="933"/>
        <v>0</v>
      </c>
      <c r="Y2433" s="58">
        <f t="shared" si="934"/>
        <v>0</v>
      </c>
      <c r="Z2433">
        <f t="shared" si="918"/>
        <v>464038</v>
      </c>
    </row>
    <row r="2434" spans="1:26" x14ac:dyDescent="0.3">
      <c r="A2434" s="56" t="str">
        <f t="shared" si="920"/>
        <v>OUT TIME</v>
      </c>
      <c r="B2434" s="56" t="str">
        <f t="shared" si="912"/>
        <v>ultimo</v>
      </c>
      <c r="C2434" s="55">
        <f t="shared" si="936"/>
        <v>13</v>
      </c>
      <c r="D2434" t="str">
        <f t="shared" si="936"/>
        <v>Panamá Oeste</v>
      </c>
      <c r="E2434" s="23">
        <f t="shared" si="921"/>
        <v>44171</v>
      </c>
      <c r="F2434" s="54">
        <f t="shared" si="922"/>
        <v>187</v>
      </c>
      <c r="G2434" cm="1">
        <f t="array" ref="G2434">+INDEX('Casos ACUM Prov'!$CK$3:$OM$16,'TODO PROVINCIA'!C2434+1,'TODO PROVINCIA'!F2434)</f>
        <v>0</v>
      </c>
      <c r="H2434">
        <f t="shared" si="914"/>
        <v>0</v>
      </c>
      <c r="I2434" cm="1">
        <f t="array" ref="I2434">+INDEX('Muertes-PROV'!$C$3:$OM$16,$C2434+1,$F2434)</f>
        <v>0</v>
      </c>
      <c r="J2434">
        <f t="shared" si="915"/>
        <v>0</v>
      </c>
      <c r="K2434" cm="1">
        <f t="array" ref="K2434">+INDEX('rECUPERA-prov'!$C$3:$LA$16,$C2434+1,$F2434)</f>
        <v>0</v>
      </c>
      <c r="L2434">
        <f t="shared" si="916"/>
        <v>0</v>
      </c>
      <c r="M2434">
        <f t="shared" si="923"/>
        <v>0</v>
      </c>
      <c r="N2434">
        <f t="shared" si="917"/>
        <v>0</v>
      </c>
      <c r="O2434" s="57">
        <f t="shared" si="924"/>
        <v>0</v>
      </c>
      <c r="P2434" s="57">
        <f t="shared" si="925"/>
        <v>0</v>
      </c>
      <c r="Q2434" s="57">
        <f t="shared" si="926"/>
        <v>0</v>
      </c>
      <c r="R2434" s="57">
        <f t="shared" si="927"/>
        <v>0</v>
      </c>
      <c r="S2434" s="57">
        <f t="shared" si="928"/>
        <v>0</v>
      </c>
      <c r="T2434" s="57">
        <f t="shared" si="929"/>
        <v>0</v>
      </c>
      <c r="U2434" s="57">
        <f t="shared" si="930"/>
        <v>0</v>
      </c>
      <c r="V2434" s="58">
        <f t="shared" si="931"/>
        <v>0</v>
      </c>
      <c r="W2434" s="58">
        <f t="shared" si="932"/>
        <v>0</v>
      </c>
      <c r="X2434" s="58">
        <f t="shared" si="933"/>
        <v>0</v>
      </c>
      <c r="Y2434" s="58">
        <f t="shared" si="934"/>
        <v>0</v>
      </c>
      <c r="Z2434">
        <f t="shared" si="918"/>
        <v>226991</v>
      </c>
    </row>
    <row r="2435" spans="1:26" x14ac:dyDescent="0.3">
      <c r="A2435" s="56" t="str">
        <f t="shared" si="920"/>
        <v>OUT TIME</v>
      </c>
      <c r="B2435" s="56" t="str">
        <f t="shared" si="912"/>
        <v>ultimo</v>
      </c>
      <c r="C2435" s="55">
        <f t="shared" si="936"/>
        <v>1</v>
      </c>
      <c r="D2435" t="str">
        <f t="shared" si="936"/>
        <v>Bocas del Toro</v>
      </c>
      <c r="E2435" s="23">
        <f t="shared" si="921"/>
        <v>44172</v>
      </c>
      <c r="F2435" s="54">
        <f t="shared" si="922"/>
        <v>188</v>
      </c>
      <c r="G2435" cm="1">
        <f t="array" ref="G2435">+INDEX('Casos ACUM Prov'!$CK$3:$OM$16,'TODO PROVINCIA'!C2435+1,'TODO PROVINCIA'!F2435)</f>
        <v>0</v>
      </c>
      <c r="H2435">
        <f t="shared" si="914"/>
        <v>0</v>
      </c>
      <c r="I2435" cm="1">
        <f t="array" ref="I2435">+INDEX('Muertes-PROV'!$C$3:$OM$16,$C2435+1,$F2435)</f>
        <v>0</v>
      </c>
      <c r="J2435">
        <f t="shared" si="915"/>
        <v>0</v>
      </c>
      <c r="K2435" cm="1">
        <f t="array" ref="K2435">+INDEX('rECUPERA-prov'!$C$3:$LA$16,$C2435+1,$F2435)</f>
        <v>0</v>
      </c>
      <c r="L2435">
        <f t="shared" si="916"/>
        <v>0</v>
      </c>
      <c r="M2435">
        <f t="shared" si="923"/>
        <v>0</v>
      </c>
      <c r="N2435">
        <f t="shared" si="917"/>
        <v>0</v>
      </c>
      <c r="O2435" s="57">
        <f t="shared" si="924"/>
        <v>0</v>
      </c>
      <c r="P2435" s="57">
        <f t="shared" si="925"/>
        <v>0</v>
      </c>
      <c r="Q2435" s="57">
        <f t="shared" si="926"/>
        <v>0</v>
      </c>
      <c r="R2435" s="57">
        <f t="shared" si="927"/>
        <v>0</v>
      </c>
      <c r="S2435" s="57">
        <f t="shared" si="928"/>
        <v>0</v>
      </c>
      <c r="T2435" s="57">
        <f t="shared" si="929"/>
        <v>0</v>
      </c>
      <c r="U2435" s="57">
        <f t="shared" si="930"/>
        <v>0</v>
      </c>
      <c r="V2435" s="58">
        <f t="shared" si="931"/>
        <v>0</v>
      </c>
      <c r="W2435" s="58">
        <f t="shared" si="932"/>
        <v>0</v>
      </c>
      <c r="X2435" s="58">
        <f t="shared" si="933"/>
        <v>0</v>
      </c>
      <c r="Y2435" s="58">
        <f t="shared" si="934"/>
        <v>0</v>
      </c>
      <c r="Z2435">
        <f t="shared" si="918"/>
        <v>125461</v>
      </c>
    </row>
    <row r="2436" spans="1:26" x14ac:dyDescent="0.3">
      <c r="A2436" s="56" t="str">
        <f t="shared" si="920"/>
        <v>OUT TIME</v>
      </c>
      <c r="B2436" s="56" t="str">
        <f t="shared" si="912"/>
        <v>ultimo</v>
      </c>
      <c r="C2436" s="55">
        <f t="shared" si="936"/>
        <v>2</v>
      </c>
      <c r="D2436" t="str">
        <f t="shared" si="936"/>
        <v>Coclé</v>
      </c>
      <c r="E2436" s="23">
        <f t="shared" si="921"/>
        <v>44172</v>
      </c>
      <c r="F2436" s="54">
        <f t="shared" si="922"/>
        <v>188</v>
      </c>
      <c r="G2436" cm="1">
        <f t="array" ref="G2436">+INDEX('Casos ACUM Prov'!$CK$3:$OM$16,'TODO PROVINCIA'!C2436+1,'TODO PROVINCIA'!F2436)</f>
        <v>0</v>
      </c>
      <c r="H2436">
        <f t="shared" si="914"/>
        <v>0</v>
      </c>
      <c r="I2436" cm="1">
        <f t="array" ref="I2436">+INDEX('Muertes-PROV'!$C$3:$OM$16,$C2436+1,$F2436)</f>
        <v>0</v>
      </c>
      <c r="J2436">
        <f t="shared" si="915"/>
        <v>0</v>
      </c>
      <c r="K2436" cm="1">
        <f t="array" ref="K2436">+INDEX('rECUPERA-prov'!$C$3:$LA$16,$C2436+1,$F2436)</f>
        <v>0</v>
      </c>
      <c r="L2436">
        <f t="shared" si="916"/>
        <v>0</v>
      </c>
      <c r="M2436">
        <f t="shared" si="923"/>
        <v>0</v>
      </c>
      <c r="N2436">
        <f t="shared" si="917"/>
        <v>0</v>
      </c>
      <c r="O2436" s="57">
        <f t="shared" si="924"/>
        <v>0</v>
      </c>
      <c r="P2436" s="57">
        <f t="shared" si="925"/>
        <v>0</v>
      </c>
      <c r="Q2436" s="57">
        <f t="shared" si="926"/>
        <v>0</v>
      </c>
      <c r="R2436" s="57">
        <f t="shared" si="927"/>
        <v>0</v>
      </c>
      <c r="S2436" s="57">
        <f t="shared" si="928"/>
        <v>0</v>
      </c>
      <c r="T2436" s="57">
        <f t="shared" si="929"/>
        <v>0</v>
      </c>
      <c r="U2436" s="57">
        <f t="shared" si="930"/>
        <v>0</v>
      </c>
      <c r="V2436" s="58">
        <f t="shared" si="931"/>
        <v>0</v>
      </c>
      <c r="W2436" s="58">
        <f t="shared" si="932"/>
        <v>0</v>
      </c>
      <c r="X2436" s="58">
        <f t="shared" si="933"/>
        <v>0</v>
      </c>
      <c r="Y2436" s="58">
        <f t="shared" si="934"/>
        <v>0</v>
      </c>
      <c r="Z2436">
        <f t="shared" si="918"/>
        <v>416873</v>
      </c>
    </row>
    <row r="2437" spans="1:26" x14ac:dyDescent="0.3">
      <c r="A2437" s="56" t="str">
        <f t="shared" si="920"/>
        <v>OUT TIME</v>
      </c>
      <c r="B2437" s="56" t="str">
        <f t="shared" ref="B2437:B2500" si="937">+IFERROR(IF(A2450="OUT TIME","ultimo","no"),"no")</f>
        <v>ultimo</v>
      </c>
      <c r="C2437" s="55">
        <f t="shared" si="936"/>
        <v>3</v>
      </c>
      <c r="D2437" t="str">
        <f t="shared" si="936"/>
        <v>Colón</v>
      </c>
      <c r="E2437" s="23">
        <f t="shared" si="921"/>
        <v>44172</v>
      </c>
      <c r="F2437" s="54">
        <f t="shared" si="922"/>
        <v>188</v>
      </c>
      <c r="G2437" cm="1">
        <f t="array" ref="G2437">+INDEX('Casos ACUM Prov'!$CK$3:$OM$16,'TODO PROVINCIA'!C2437+1,'TODO PROVINCIA'!F2437)</f>
        <v>0</v>
      </c>
      <c r="H2437">
        <f t="shared" si="914"/>
        <v>0</v>
      </c>
      <c r="I2437" cm="1">
        <f t="array" ref="I2437">+INDEX('Muertes-PROV'!$C$3:$OM$16,$C2437+1,$F2437)</f>
        <v>0</v>
      </c>
      <c r="J2437">
        <f t="shared" si="915"/>
        <v>0</v>
      </c>
      <c r="K2437" cm="1">
        <f t="array" ref="K2437">+INDEX('rECUPERA-prov'!$C$3:$LA$16,$C2437+1,$F2437)</f>
        <v>0</v>
      </c>
      <c r="L2437">
        <f t="shared" si="916"/>
        <v>0</v>
      </c>
      <c r="M2437">
        <f t="shared" si="923"/>
        <v>0</v>
      </c>
      <c r="N2437">
        <f t="shared" si="917"/>
        <v>0</v>
      </c>
      <c r="O2437" s="57">
        <f t="shared" si="924"/>
        <v>0</v>
      </c>
      <c r="P2437" s="57">
        <f t="shared" si="925"/>
        <v>0</v>
      </c>
      <c r="Q2437" s="57">
        <f t="shared" si="926"/>
        <v>0</v>
      </c>
      <c r="R2437" s="57">
        <f t="shared" si="927"/>
        <v>0</v>
      </c>
      <c r="S2437" s="57">
        <f t="shared" si="928"/>
        <v>0</v>
      </c>
      <c r="T2437" s="57">
        <f t="shared" si="929"/>
        <v>0</v>
      </c>
      <c r="U2437" s="57">
        <f t="shared" si="930"/>
        <v>0</v>
      </c>
      <c r="V2437" s="58">
        <f t="shared" si="931"/>
        <v>0</v>
      </c>
      <c r="W2437" s="58">
        <f t="shared" si="932"/>
        <v>0</v>
      </c>
      <c r="X2437" s="58">
        <f t="shared" si="933"/>
        <v>0</v>
      </c>
      <c r="Y2437" s="58">
        <f t="shared" si="934"/>
        <v>0</v>
      </c>
      <c r="Z2437">
        <f t="shared" si="918"/>
        <v>233708</v>
      </c>
    </row>
    <row r="2438" spans="1:26" x14ac:dyDescent="0.3">
      <c r="A2438" s="56" t="str">
        <f t="shared" si="920"/>
        <v>OUT TIME</v>
      </c>
      <c r="B2438" s="56" t="str">
        <f t="shared" si="937"/>
        <v>ultimo</v>
      </c>
      <c r="C2438" s="55">
        <f t="shared" si="936"/>
        <v>4</v>
      </c>
      <c r="D2438" t="str">
        <f t="shared" si="936"/>
        <v>Chiriquí</v>
      </c>
      <c r="E2438" s="23">
        <f t="shared" si="921"/>
        <v>44172</v>
      </c>
      <c r="F2438" s="54">
        <f t="shared" si="922"/>
        <v>188</v>
      </c>
      <c r="G2438" cm="1">
        <f t="array" ref="G2438">+INDEX('Casos ACUM Prov'!$CK$3:$OM$16,'TODO PROVINCIA'!C2438+1,'TODO PROVINCIA'!F2438)</f>
        <v>0</v>
      </c>
      <c r="H2438">
        <f t="shared" si="914"/>
        <v>0</v>
      </c>
      <c r="I2438" cm="1">
        <f t="array" ref="I2438">+INDEX('Muertes-PROV'!$C$3:$OM$16,$C2438+1,$F2438)</f>
        <v>0</v>
      </c>
      <c r="J2438">
        <f t="shared" si="915"/>
        <v>0</v>
      </c>
      <c r="K2438" cm="1">
        <f t="array" ref="K2438">+INDEX('rECUPERA-prov'!$C$3:$LA$16,$C2438+1,$F2438)</f>
        <v>0</v>
      </c>
      <c r="L2438">
        <f t="shared" si="916"/>
        <v>0</v>
      </c>
      <c r="M2438">
        <f t="shared" si="923"/>
        <v>0</v>
      </c>
      <c r="N2438">
        <f t="shared" si="917"/>
        <v>0</v>
      </c>
      <c r="O2438" s="57">
        <f t="shared" si="924"/>
        <v>0</v>
      </c>
      <c r="P2438" s="57">
        <f t="shared" si="925"/>
        <v>0</v>
      </c>
      <c r="Q2438" s="57">
        <f t="shared" si="926"/>
        <v>0</v>
      </c>
      <c r="R2438" s="57">
        <f t="shared" si="927"/>
        <v>0</v>
      </c>
      <c r="S2438" s="57">
        <f t="shared" si="928"/>
        <v>0</v>
      </c>
      <c r="T2438" s="57">
        <f t="shared" si="929"/>
        <v>0</v>
      </c>
      <c r="U2438" s="57">
        <f t="shared" si="930"/>
        <v>0</v>
      </c>
      <c r="V2438" s="58">
        <f t="shared" si="931"/>
        <v>0</v>
      </c>
      <c r="W2438" s="58">
        <f t="shared" si="932"/>
        <v>0</v>
      </c>
      <c r="X2438" s="58">
        <f t="shared" si="933"/>
        <v>0</v>
      </c>
      <c r="Y2438" s="58">
        <f t="shared" si="934"/>
        <v>0</v>
      </c>
      <c r="Z2438">
        <f t="shared" si="918"/>
        <v>241928</v>
      </c>
    </row>
    <row r="2439" spans="1:26" x14ac:dyDescent="0.3">
      <c r="A2439" s="56" t="str">
        <f t="shared" si="920"/>
        <v>OUT TIME</v>
      </c>
      <c r="B2439" s="56" t="str">
        <f t="shared" si="937"/>
        <v>ultimo</v>
      </c>
      <c r="C2439" s="55">
        <f t="shared" si="936"/>
        <v>5</v>
      </c>
      <c r="D2439" t="str">
        <f t="shared" si="936"/>
        <v>Darién</v>
      </c>
      <c r="E2439" s="23">
        <f t="shared" si="921"/>
        <v>44172</v>
      </c>
      <c r="F2439" s="54">
        <f t="shared" si="922"/>
        <v>188</v>
      </c>
      <c r="G2439" cm="1">
        <f t="array" ref="G2439">+INDEX('Casos ACUM Prov'!$CK$3:$OM$16,'TODO PROVINCIA'!C2439+1,'TODO PROVINCIA'!F2439)</f>
        <v>0</v>
      </c>
      <c r="H2439">
        <f t="shared" si="914"/>
        <v>0</v>
      </c>
      <c r="I2439" cm="1">
        <f t="array" ref="I2439">+INDEX('Muertes-PROV'!$C$3:$OM$16,$C2439+1,$F2439)</f>
        <v>0</v>
      </c>
      <c r="J2439">
        <f t="shared" si="915"/>
        <v>0</v>
      </c>
      <c r="K2439" cm="1">
        <f t="array" ref="K2439">+INDEX('rECUPERA-prov'!$C$3:$LA$16,$C2439+1,$F2439)</f>
        <v>0</v>
      </c>
      <c r="L2439">
        <f t="shared" si="916"/>
        <v>0</v>
      </c>
      <c r="M2439">
        <f t="shared" si="923"/>
        <v>0</v>
      </c>
      <c r="N2439">
        <f t="shared" si="917"/>
        <v>0</v>
      </c>
      <c r="O2439" s="57">
        <f t="shared" si="924"/>
        <v>0</v>
      </c>
      <c r="P2439" s="57">
        <f t="shared" si="925"/>
        <v>0</v>
      </c>
      <c r="Q2439" s="57">
        <f t="shared" si="926"/>
        <v>0</v>
      </c>
      <c r="R2439" s="57">
        <f t="shared" si="927"/>
        <v>0</v>
      </c>
      <c r="S2439" s="57">
        <f t="shared" si="928"/>
        <v>0</v>
      </c>
      <c r="T2439" s="57">
        <f t="shared" si="929"/>
        <v>0</v>
      </c>
      <c r="U2439" s="57">
        <f t="shared" si="930"/>
        <v>0</v>
      </c>
      <c r="V2439" s="58">
        <f t="shared" si="931"/>
        <v>0</v>
      </c>
      <c r="W2439" s="58">
        <f t="shared" si="932"/>
        <v>0</v>
      </c>
      <c r="X2439" s="58">
        <f t="shared" si="933"/>
        <v>0</v>
      </c>
      <c r="Y2439" s="58">
        <f t="shared" si="934"/>
        <v>0</v>
      </c>
      <c r="Z2439">
        <f t="shared" si="918"/>
        <v>10001</v>
      </c>
    </row>
    <row r="2440" spans="1:26" x14ac:dyDescent="0.3">
      <c r="A2440" s="56" t="str">
        <f t="shared" si="920"/>
        <v>OUT TIME</v>
      </c>
      <c r="B2440" s="56" t="str">
        <f t="shared" si="937"/>
        <v>ultimo</v>
      </c>
      <c r="C2440" s="55">
        <f t="shared" si="936"/>
        <v>6</v>
      </c>
      <c r="D2440" t="str">
        <f t="shared" si="936"/>
        <v>Herrera</v>
      </c>
      <c r="E2440" s="23">
        <f t="shared" si="921"/>
        <v>44172</v>
      </c>
      <c r="F2440" s="54">
        <f t="shared" si="922"/>
        <v>188</v>
      </c>
      <c r="G2440" cm="1">
        <f t="array" ref="G2440">+INDEX('Casos ACUM Prov'!$CK$3:$OM$16,'TODO PROVINCIA'!C2440+1,'TODO PROVINCIA'!F2440)</f>
        <v>0</v>
      </c>
      <c r="H2440">
        <f t="shared" si="914"/>
        <v>0</v>
      </c>
      <c r="I2440" cm="1">
        <f t="array" ref="I2440">+INDEX('Muertes-PROV'!$C$3:$OM$16,$C2440+1,$F2440)</f>
        <v>0</v>
      </c>
      <c r="J2440">
        <f t="shared" si="915"/>
        <v>0</v>
      </c>
      <c r="K2440" cm="1">
        <f t="array" ref="K2440">+INDEX('rECUPERA-prov'!$C$3:$LA$16,$C2440+1,$F2440)</f>
        <v>0</v>
      </c>
      <c r="L2440">
        <f t="shared" si="916"/>
        <v>0</v>
      </c>
      <c r="M2440">
        <f t="shared" si="923"/>
        <v>0</v>
      </c>
      <c r="N2440">
        <f t="shared" si="917"/>
        <v>0</v>
      </c>
      <c r="O2440" s="57">
        <f t="shared" si="924"/>
        <v>0</v>
      </c>
      <c r="P2440" s="57">
        <f t="shared" si="925"/>
        <v>0</v>
      </c>
      <c r="Q2440" s="57">
        <f t="shared" si="926"/>
        <v>0</v>
      </c>
      <c r="R2440" s="57">
        <f t="shared" si="927"/>
        <v>0</v>
      </c>
      <c r="S2440" s="57">
        <f t="shared" si="928"/>
        <v>0</v>
      </c>
      <c r="T2440" s="57">
        <f t="shared" si="929"/>
        <v>0</v>
      </c>
      <c r="U2440" s="57">
        <f t="shared" si="930"/>
        <v>0</v>
      </c>
      <c r="V2440" s="58">
        <f t="shared" si="931"/>
        <v>0</v>
      </c>
      <c r="W2440" s="58">
        <f t="shared" si="932"/>
        <v>0</v>
      </c>
      <c r="X2440" s="58">
        <f t="shared" si="933"/>
        <v>0</v>
      </c>
      <c r="Y2440" s="58">
        <f t="shared" si="934"/>
        <v>0</v>
      </c>
      <c r="Z2440">
        <f t="shared" si="918"/>
        <v>33109</v>
      </c>
    </row>
    <row r="2441" spans="1:26" x14ac:dyDescent="0.3">
      <c r="A2441" s="56" t="str">
        <f t="shared" si="920"/>
        <v>OUT TIME</v>
      </c>
      <c r="B2441" s="56" t="str">
        <f t="shared" si="937"/>
        <v>ultimo</v>
      </c>
      <c r="C2441" s="55">
        <f t="shared" si="936"/>
        <v>7</v>
      </c>
      <c r="D2441" t="str">
        <f t="shared" si="936"/>
        <v>Los Santos</v>
      </c>
      <c r="E2441" s="23">
        <f t="shared" si="921"/>
        <v>44172</v>
      </c>
      <c r="F2441" s="54">
        <f t="shared" si="922"/>
        <v>188</v>
      </c>
      <c r="G2441" cm="1">
        <f t="array" ref="G2441">+INDEX('Casos ACUM Prov'!$CK$3:$OM$16,'TODO PROVINCIA'!C2441+1,'TODO PROVINCIA'!F2441)</f>
        <v>0</v>
      </c>
      <c r="H2441">
        <f t="shared" si="914"/>
        <v>0</v>
      </c>
      <c r="I2441" cm="1">
        <f t="array" ref="I2441">+INDEX('Muertes-PROV'!$C$3:$OM$16,$C2441+1,$F2441)</f>
        <v>0</v>
      </c>
      <c r="J2441">
        <f t="shared" si="915"/>
        <v>0</v>
      </c>
      <c r="K2441" cm="1">
        <f t="array" ref="K2441">+INDEX('rECUPERA-prov'!$C$3:$LA$16,$C2441+1,$F2441)</f>
        <v>0</v>
      </c>
      <c r="L2441">
        <f t="shared" si="916"/>
        <v>0</v>
      </c>
      <c r="M2441">
        <f t="shared" si="923"/>
        <v>0</v>
      </c>
      <c r="N2441">
        <f t="shared" si="917"/>
        <v>0</v>
      </c>
      <c r="O2441" s="57">
        <f t="shared" si="924"/>
        <v>0</v>
      </c>
      <c r="P2441" s="57">
        <f t="shared" si="925"/>
        <v>0</v>
      </c>
      <c r="Q2441" s="57">
        <f t="shared" si="926"/>
        <v>0</v>
      </c>
      <c r="R2441" s="57">
        <f t="shared" si="927"/>
        <v>0</v>
      </c>
      <c r="S2441" s="57">
        <f t="shared" si="928"/>
        <v>0</v>
      </c>
      <c r="T2441" s="57">
        <f t="shared" si="929"/>
        <v>0</v>
      </c>
      <c r="U2441" s="57">
        <f t="shared" si="930"/>
        <v>0</v>
      </c>
      <c r="V2441" s="58">
        <f t="shared" si="931"/>
        <v>0</v>
      </c>
      <c r="W2441" s="58">
        <f t="shared" si="932"/>
        <v>0</v>
      </c>
      <c r="X2441" s="58">
        <f t="shared" si="933"/>
        <v>0</v>
      </c>
      <c r="Y2441" s="58">
        <f t="shared" si="934"/>
        <v>0</v>
      </c>
      <c r="Z2441">
        <f t="shared" si="918"/>
        <v>156747</v>
      </c>
    </row>
    <row r="2442" spans="1:26" x14ac:dyDescent="0.3">
      <c r="A2442" s="56" t="str">
        <f t="shared" si="920"/>
        <v>OUT TIME</v>
      </c>
      <c r="B2442" s="56" t="str">
        <f t="shared" si="937"/>
        <v>ultimo</v>
      </c>
      <c r="C2442" s="55">
        <f t="shared" si="936"/>
        <v>8</v>
      </c>
      <c r="D2442" t="str">
        <f t="shared" si="936"/>
        <v>Panamá</v>
      </c>
      <c r="E2442" s="23">
        <f t="shared" si="921"/>
        <v>44172</v>
      </c>
      <c r="F2442" s="54">
        <f t="shared" si="922"/>
        <v>188</v>
      </c>
      <c r="G2442" cm="1">
        <f t="array" ref="G2442">+INDEX('Casos ACUM Prov'!$CK$3:$OM$16,'TODO PROVINCIA'!C2442+1,'TODO PROVINCIA'!F2442)</f>
        <v>0</v>
      </c>
      <c r="H2442">
        <f t="shared" si="914"/>
        <v>0</v>
      </c>
      <c r="I2442" cm="1">
        <f t="array" ref="I2442">+INDEX('Muertes-PROV'!$C$3:$OM$16,$C2442+1,$F2442)</f>
        <v>0</v>
      </c>
      <c r="J2442">
        <f t="shared" si="915"/>
        <v>0</v>
      </c>
      <c r="K2442" cm="1">
        <f t="array" ref="K2442">+INDEX('rECUPERA-prov'!$C$3:$LA$16,$C2442+1,$F2442)</f>
        <v>0</v>
      </c>
      <c r="L2442">
        <f t="shared" si="916"/>
        <v>0</v>
      </c>
      <c r="M2442">
        <f t="shared" si="923"/>
        <v>0</v>
      </c>
      <c r="N2442">
        <f t="shared" si="917"/>
        <v>0</v>
      </c>
      <c r="O2442" s="57">
        <f t="shared" si="924"/>
        <v>0</v>
      </c>
      <c r="P2442" s="57">
        <f t="shared" si="925"/>
        <v>0</v>
      </c>
      <c r="Q2442" s="57">
        <f t="shared" si="926"/>
        <v>0</v>
      </c>
      <c r="R2442" s="57">
        <f t="shared" si="927"/>
        <v>0</v>
      </c>
      <c r="S2442" s="57">
        <f t="shared" si="928"/>
        <v>0</v>
      </c>
      <c r="T2442" s="57">
        <f t="shared" si="929"/>
        <v>0</v>
      </c>
      <c r="U2442" s="57">
        <f t="shared" si="930"/>
        <v>0</v>
      </c>
      <c r="V2442" s="58">
        <f t="shared" si="931"/>
        <v>0</v>
      </c>
      <c r="W2442" s="58">
        <f t="shared" si="932"/>
        <v>0</v>
      </c>
      <c r="X2442" s="58">
        <f t="shared" si="933"/>
        <v>0</v>
      </c>
      <c r="Y2442" s="58">
        <f t="shared" si="934"/>
        <v>0</v>
      </c>
      <c r="Z2442">
        <f t="shared" si="918"/>
        <v>109955</v>
      </c>
    </row>
    <row r="2443" spans="1:26" x14ac:dyDescent="0.3">
      <c r="A2443" s="56" t="str">
        <f t="shared" si="920"/>
        <v>OUT TIME</v>
      </c>
      <c r="B2443" s="56" t="str">
        <f t="shared" si="937"/>
        <v>ultimo</v>
      </c>
      <c r="C2443" s="55">
        <f t="shared" si="936"/>
        <v>9</v>
      </c>
      <c r="D2443" t="str">
        <f t="shared" si="936"/>
        <v>Veraguas</v>
      </c>
      <c r="E2443" s="23">
        <f t="shared" si="921"/>
        <v>44172</v>
      </c>
      <c r="F2443" s="54">
        <f t="shared" si="922"/>
        <v>188</v>
      </c>
      <c r="G2443" cm="1">
        <f t="array" ref="G2443">+INDEX('Casos ACUM Prov'!$CK$3:$OM$16,'TODO PROVINCIA'!C2443+1,'TODO PROVINCIA'!F2443)</f>
        <v>0</v>
      </c>
      <c r="H2443">
        <f t="shared" si="914"/>
        <v>0</v>
      </c>
      <c r="I2443" cm="1">
        <f t="array" ref="I2443">+INDEX('Muertes-PROV'!$C$3:$OM$16,$C2443+1,$F2443)</f>
        <v>0</v>
      </c>
      <c r="J2443">
        <f t="shared" si="915"/>
        <v>0</v>
      </c>
      <c r="K2443" cm="1">
        <f t="array" ref="K2443">+INDEX('rECUPERA-prov'!$C$3:$LA$16,$C2443+1,$F2443)</f>
        <v>0</v>
      </c>
      <c r="L2443">
        <f t="shared" si="916"/>
        <v>0</v>
      </c>
      <c r="M2443">
        <f t="shared" si="923"/>
        <v>0</v>
      </c>
      <c r="N2443">
        <f t="shared" si="917"/>
        <v>0</v>
      </c>
      <c r="O2443" s="57">
        <f t="shared" si="924"/>
        <v>0</v>
      </c>
      <c r="P2443" s="57">
        <f t="shared" si="925"/>
        <v>0</v>
      </c>
      <c r="Q2443" s="57">
        <f t="shared" si="926"/>
        <v>0</v>
      </c>
      <c r="R2443" s="57">
        <f t="shared" si="927"/>
        <v>0</v>
      </c>
      <c r="S2443" s="57">
        <f t="shared" si="928"/>
        <v>0</v>
      </c>
      <c r="T2443" s="57">
        <f t="shared" si="929"/>
        <v>0</v>
      </c>
      <c r="U2443" s="57">
        <f t="shared" si="930"/>
        <v>0</v>
      </c>
      <c r="V2443" s="58">
        <f t="shared" si="931"/>
        <v>0</v>
      </c>
      <c r="W2443" s="58">
        <f t="shared" si="932"/>
        <v>0</v>
      </c>
      <c r="X2443" s="58">
        <f t="shared" si="933"/>
        <v>0</v>
      </c>
      <c r="Y2443" s="58">
        <f t="shared" si="934"/>
        <v>0</v>
      </c>
      <c r="Z2443">
        <f t="shared" si="918"/>
        <v>109955</v>
      </c>
    </row>
    <row r="2444" spans="1:26" x14ac:dyDescent="0.3">
      <c r="A2444" s="56" t="str">
        <f t="shared" si="920"/>
        <v>OUT TIME</v>
      </c>
      <c r="B2444" s="56" t="str">
        <f t="shared" si="937"/>
        <v>ultimo</v>
      </c>
      <c r="C2444" s="55">
        <f t="shared" ref="C2444:D2459" si="938">+C2431</f>
        <v>10</v>
      </c>
      <c r="D2444" t="str">
        <f t="shared" si="938"/>
        <v>Comarca Kuna Yala</v>
      </c>
      <c r="E2444" s="23">
        <f t="shared" si="921"/>
        <v>44172</v>
      </c>
      <c r="F2444" s="54">
        <f t="shared" si="922"/>
        <v>188</v>
      </c>
      <c r="G2444" cm="1">
        <f t="array" ref="G2444">+INDEX('Casos ACUM Prov'!$CK$3:$OM$16,'TODO PROVINCIA'!C2444+1,'TODO PROVINCIA'!F2444)</f>
        <v>0</v>
      </c>
      <c r="H2444">
        <f t="shared" si="914"/>
        <v>0</v>
      </c>
      <c r="I2444" cm="1">
        <f t="array" ref="I2444">+INDEX('Muertes-PROV'!$C$3:$OM$16,$C2444+1,$F2444)</f>
        <v>0</v>
      </c>
      <c r="J2444">
        <f t="shared" si="915"/>
        <v>0</v>
      </c>
      <c r="K2444" cm="1">
        <f t="array" ref="K2444">+INDEX('rECUPERA-prov'!$C$3:$LA$16,$C2444+1,$F2444)</f>
        <v>0</v>
      </c>
      <c r="L2444">
        <f t="shared" si="916"/>
        <v>0</v>
      </c>
      <c r="M2444">
        <f t="shared" si="923"/>
        <v>0</v>
      </c>
      <c r="N2444">
        <f t="shared" si="917"/>
        <v>0</v>
      </c>
      <c r="O2444" s="57">
        <f t="shared" si="924"/>
        <v>0</v>
      </c>
      <c r="P2444" s="57">
        <f t="shared" si="925"/>
        <v>0</v>
      </c>
      <c r="Q2444" s="57">
        <f t="shared" si="926"/>
        <v>0</v>
      </c>
      <c r="R2444" s="57">
        <f t="shared" si="927"/>
        <v>0</v>
      </c>
      <c r="S2444" s="57">
        <f t="shared" si="928"/>
        <v>0</v>
      </c>
      <c r="T2444" s="57">
        <f t="shared" si="929"/>
        <v>0</v>
      </c>
      <c r="U2444" s="57">
        <f t="shared" si="930"/>
        <v>0</v>
      </c>
      <c r="V2444" s="58">
        <f t="shared" si="931"/>
        <v>0</v>
      </c>
      <c r="W2444" s="58">
        <f t="shared" si="932"/>
        <v>0</v>
      </c>
      <c r="X2444" s="58">
        <f t="shared" si="933"/>
        <v>0</v>
      </c>
      <c r="Y2444" s="58">
        <f t="shared" si="934"/>
        <v>0</v>
      </c>
      <c r="Z2444">
        <f t="shared" si="918"/>
        <v>89592</v>
      </c>
    </row>
    <row r="2445" spans="1:26" x14ac:dyDescent="0.3">
      <c r="A2445" s="56" t="str">
        <f t="shared" si="920"/>
        <v>OUT TIME</v>
      </c>
      <c r="B2445" s="56" t="str">
        <f t="shared" si="937"/>
        <v>ultimo</v>
      </c>
      <c r="C2445" s="55">
        <f t="shared" si="938"/>
        <v>11</v>
      </c>
      <c r="D2445" t="str">
        <f t="shared" si="938"/>
        <v>Comarca Emberá Wounaán</v>
      </c>
      <c r="E2445" s="23">
        <f t="shared" si="921"/>
        <v>44172</v>
      </c>
      <c r="F2445" s="54">
        <f t="shared" si="922"/>
        <v>188</v>
      </c>
      <c r="G2445" cm="1">
        <f t="array" ref="G2445">+INDEX('Casos ACUM Prov'!$CK$3:$OM$16,'TODO PROVINCIA'!C2445+1,'TODO PROVINCIA'!F2445)</f>
        <v>0</v>
      </c>
      <c r="H2445">
        <f t="shared" si="914"/>
        <v>0</v>
      </c>
      <c r="I2445" cm="1">
        <f t="array" ref="I2445">+INDEX('Muertes-PROV'!$C$3:$OM$16,$C2445+1,$F2445)</f>
        <v>0</v>
      </c>
      <c r="J2445">
        <f t="shared" si="915"/>
        <v>0</v>
      </c>
      <c r="K2445" cm="1">
        <f t="array" ref="K2445">+INDEX('rECUPERA-prov'!$C$3:$LA$16,$C2445+1,$F2445)</f>
        <v>0</v>
      </c>
      <c r="L2445">
        <f t="shared" si="916"/>
        <v>0</v>
      </c>
      <c r="M2445">
        <f t="shared" si="923"/>
        <v>0</v>
      </c>
      <c r="N2445">
        <f t="shared" si="917"/>
        <v>0</v>
      </c>
      <c r="O2445" s="57">
        <f t="shared" si="924"/>
        <v>0</v>
      </c>
      <c r="P2445" s="57">
        <f t="shared" si="925"/>
        <v>0</v>
      </c>
      <c r="Q2445" s="57">
        <f t="shared" si="926"/>
        <v>0</v>
      </c>
      <c r="R2445" s="57">
        <f t="shared" si="927"/>
        <v>0</v>
      </c>
      <c r="S2445" s="57">
        <f t="shared" si="928"/>
        <v>0</v>
      </c>
      <c r="T2445" s="57">
        <f t="shared" si="929"/>
        <v>0</v>
      </c>
      <c r="U2445" s="57">
        <f t="shared" si="930"/>
        <v>0</v>
      </c>
      <c r="V2445" s="58">
        <f t="shared" si="931"/>
        <v>0</v>
      </c>
      <c r="W2445" s="58">
        <f t="shared" si="932"/>
        <v>0</v>
      </c>
      <c r="X2445" s="58">
        <f t="shared" si="933"/>
        <v>0</v>
      </c>
      <c r="Y2445" s="58">
        <f t="shared" si="934"/>
        <v>0</v>
      </c>
      <c r="Z2445">
        <f t="shared" si="918"/>
        <v>1249032</v>
      </c>
    </row>
    <row r="2446" spans="1:26" x14ac:dyDescent="0.3">
      <c r="A2446" s="56" t="str">
        <f t="shared" si="920"/>
        <v>OUT TIME</v>
      </c>
      <c r="B2446" s="56" t="str">
        <f t="shared" si="937"/>
        <v>ultimo</v>
      </c>
      <c r="C2446" s="55">
        <f t="shared" si="938"/>
        <v>12</v>
      </c>
      <c r="D2446" t="str">
        <f t="shared" si="938"/>
        <v>Comarca Ngäbe Buglé</v>
      </c>
      <c r="E2446" s="23">
        <f t="shared" si="921"/>
        <v>44172</v>
      </c>
      <c r="F2446" s="54">
        <f t="shared" si="922"/>
        <v>188</v>
      </c>
      <c r="G2446" cm="1">
        <f t="array" ref="G2446">+INDEX('Casos ACUM Prov'!$CK$3:$OM$16,'TODO PROVINCIA'!C2446+1,'TODO PROVINCIA'!F2446)</f>
        <v>0</v>
      </c>
      <c r="H2446">
        <f t="shared" si="914"/>
        <v>0</v>
      </c>
      <c r="I2446" cm="1">
        <f t="array" ref="I2446">+INDEX('Muertes-PROV'!$C$3:$OM$16,$C2446+1,$F2446)</f>
        <v>0</v>
      </c>
      <c r="J2446">
        <f t="shared" si="915"/>
        <v>0</v>
      </c>
      <c r="K2446" cm="1">
        <f t="array" ref="K2446">+INDEX('rECUPERA-prov'!$C$3:$LA$16,$C2446+1,$F2446)</f>
        <v>0</v>
      </c>
      <c r="L2446">
        <f t="shared" si="916"/>
        <v>0</v>
      </c>
      <c r="M2446">
        <f t="shared" si="923"/>
        <v>0</v>
      </c>
      <c r="N2446">
        <f t="shared" si="917"/>
        <v>0</v>
      </c>
      <c r="O2446" s="57">
        <f t="shared" si="924"/>
        <v>0</v>
      </c>
      <c r="P2446" s="57">
        <f t="shared" si="925"/>
        <v>0</v>
      </c>
      <c r="Q2446" s="57">
        <f t="shared" si="926"/>
        <v>0</v>
      </c>
      <c r="R2446" s="57">
        <f t="shared" si="927"/>
        <v>0</v>
      </c>
      <c r="S2446" s="57">
        <f t="shared" si="928"/>
        <v>0</v>
      </c>
      <c r="T2446" s="57">
        <f t="shared" si="929"/>
        <v>0</v>
      </c>
      <c r="U2446" s="57">
        <f t="shared" si="930"/>
        <v>0</v>
      </c>
      <c r="V2446" s="58">
        <f t="shared" si="931"/>
        <v>0</v>
      </c>
      <c r="W2446" s="58">
        <f t="shared" si="932"/>
        <v>0</v>
      </c>
      <c r="X2446" s="58">
        <f t="shared" si="933"/>
        <v>0</v>
      </c>
      <c r="Y2446" s="58">
        <f t="shared" si="934"/>
        <v>0</v>
      </c>
      <c r="Z2446">
        <f t="shared" si="918"/>
        <v>464038</v>
      </c>
    </row>
    <row r="2447" spans="1:26" x14ac:dyDescent="0.3">
      <c r="A2447" s="56" t="str">
        <f t="shared" si="920"/>
        <v>OUT TIME</v>
      </c>
      <c r="B2447" s="56" t="str">
        <f t="shared" si="937"/>
        <v>ultimo</v>
      </c>
      <c r="C2447" s="55">
        <f t="shared" si="938"/>
        <v>13</v>
      </c>
      <c r="D2447" t="str">
        <f t="shared" si="938"/>
        <v>Panamá Oeste</v>
      </c>
      <c r="E2447" s="23">
        <f t="shared" si="921"/>
        <v>44172</v>
      </c>
      <c r="F2447" s="54">
        <f t="shared" si="922"/>
        <v>188</v>
      </c>
      <c r="G2447" cm="1">
        <f t="array" ref="G2447">+INDEX('Casos ACUM Prov'!$CK$3:$OM$16,'TODO PROVINCIA'!C2447+1,'TODO PROVINCIA'!F2447)</f>
        <v>0</v>
      </c>
      <c r="H2447">
        <f t="shared" si="914"/>
        <v>0</v>
      </c>
      <c r="I2447" cm="1">
        <f t="array" ref="I2447">+INDEX('Muertes-PROV'!$C$3:$OM$16,$C2447+1,$F2447)</f>
        <v>0</v>
      </c>
      <c r="J2447">
        <f t="shared" si="915"/>
        <v>0</v>
      </c>
      <c r="K2447" cm="1">
        <f t="array" ref="K2447">+INDEX('rECUPERA-prov'!$C$3:$LA$16,$C2447+1,$F2447)</f>
        <v>0</v>
      </c>
      <c r="L2447">
        <f t="shared" si="916"/>
        <v>0</v>
      </c>
      <c r="M2447">
        <f t="shared" si="923"/>
        <v>0</v>
      </c>
      <c r="N2447">
        <f t="shared" si="917"/>
        <v>0</v>
      </c>
      <c r="O2447" s="57">
        <f t="shared" si="924"/>
        <v>0</v>
      </c>
      <c r="P2447" s="57">
        <f t="shared" si="925"/>
        <v>0</v>
      </c>
      <c r="Q2447" s="57">
        <f t="shared" si="926"/>
        <v>0</v>
      </c>
      <c r="R2447" s="57">
        <f t="shared" si="927"/>
        <v>0</v>
      </c>
      <c r="S2447" s="57">
        <f t="shared" si="928"/>
        <v>0</v>
      </c>
      <c r="T2447" s="57">
        <f t="shared" si="929"/>
        <v>0</v>
      </c>
      <c r="U2447" s="57">
        <f t="shared" si="930"/>
        <v>0</v>
      </c>
      <c r="V2447" s="58">
        <f t="shared" si="931"/>
        <v>0</v>
      </c>
      <c r="W2447" s="58">
        <f t="shared" si="932"/>
        <v>0</v>
      </c>
      <c r="X2447" s="58">
        <f t="shared" si="933"/>
        <v>0</v>
      </c>
      <c r="Y2447" s="58">
        <f t="shared" si="934"/>
        <v>0</v>
      </c>
      <c r="Z2447">
        <f t="shared" si="918"/>
        <v>226991</v>
      </c>
    </row>
    <row r="2448" spans="1:26" x14ac:dyDescent="0.3">
      <c r="A2448" s="56" t="str">
        <f t="shared" si="920"/>
        <v>OUT TIME</v>
      </c>
      <c r="B2448" s="56" t="str">
        <f t="shared" si="937"/>
        <v>ultimo</v>
      </c>
      <c r="C2448" s="55">
        <f t="shared" si="938"/>
        <v>1</v>
      </c>
      <c r="D2448" t="str">
        <f t="shared" si="938"/>
        <v>Bocas del Toro</v>
      </c>
      <c r="E2448" s="23">
        <f t="shared" si="921"/>
        <v>44173</v>
      </c>
      <c r="F2448" s="54">
        <f t="shared" si="922"/>
        <v>189</v>
      </c>
      <c r="G2448" cm="1">
        <f t="array" ref="G2448">+INDEX('Casos ACUM Prov'!$CK$3:$OM$16,'TODO PROVINCIA'!C2448+1,'TODO PROVINCIA'!F2448)</f>
        <v>0</v>
      </c>
      <c r="H2448">
        <f t="shared" si="914"/>
        <v>0</v>
      </c>
      <c r="I2448" cm="1">
        <f t="array" ref="I2448">+INDEX('Muertes-PROV'!$C$3:$OM$16,$C2448+1,$F2448)</f>
        <v>0</v>
      </c>
      <c r="J2448">
        <f t="shared" si="915"/>
        <v>0</v>
      </c>
      <c r="K2448" cm="1">
        <f t="array" ref="K2448">+INDEX('rECUPERA-prov'!$C$3:$LA$16,$C2448+1,$F2448)</f>
        <v>0</v>
      </c>
      <c r="L2448">
        <f t="shared" si="916"/>
        <v>0</v>
      </c>
      <c r="M2448">
        <f t="shared" si="923"/>
        <v>0</v>
      </c>
      <c r="N2448">
        <f t="shared" si="917"/>
        <v>0</v>
      </c>
      <c r="O2448" s="57">
        <f t="shared" si="924"/>
        <v>0</v>
      </c>
      <c r="P2448" s="57">
        <f t="shared" si="925"/>
        <v>0</v>
      </c>
      <c r="Q2448" s="57">
        <f t="shared" si="926"/>
        <v>0</v>
      </c>
      <c r="R2448" s="57">
        <f t="shared" si="927"/>
        <v>0</v>
      </c>
      <c r="S2448" s="57">
        <f t="shared" si="928"/>
        <v>0</v>
      </c>
      <c r="T2448" s="57">
        <f t="shared" si="929"/>
        <v>0</v>
      </c>
      <c r="U2448" s="57">
        <f t="shared" si="930"/>
        <v>0</v>
      </c>
      <c r="V2448" s="58">
        <f t="shared" si="931"/>
        <v>0</v>
      </c>
      <c r="W2448" s="58">
        <f t="shared" si="932"/>
        <v>0</v>
      </c>
      <c r="X2448" s="58">
        <f t="shared" si="933"/>
        <v>0</v>
      </c>
      <c r="Y2448" s="58">
        <f t="shared" si="934"/>
        <v>0</v>
      </c>
      <c r="Z2448">
        <f t="shared" si="918"/>
        <v>125461</v>
      </c>
    </row>
    <row r="2449" spans="1:26" x14ac:dyDescent="0.3">
      <c r="A2449" s="56" t="str">
        <f t="shared" si="920"/>
        <v>OUT TIME</v>
      </c>
      <c r="B2449" s="56" t="str">
        <f t="shared" si="937"/>
        <v>ultimo</v>
      </c>
      <c r="C2449" s="55">
        <f t="shared" si="938"/>
        <v>2</v>
      </c>
      <c r="D2449" t="str">
        <f t="shared" si="938"/>
        <v>Coclé</v>
      </c>
      <c r="E2449" s="23">
        <f t="shared" si="921"/>
        <v>44173</v>
      </c>
      <c r="F2449" s="54">
        <f t="shared" si="922"/>
        <v>189</v>
      </c>
      <c r="G2449" cm="1">
        <f t="array" ref="G2449">+INDEX('Casos ACUM Prov'!$CK$3:$OM$16,'TODO PROVINCIA'!C2449+1,'TODO PROVINCIA'!F2449)</f>
        <v>0</v>
      </c>
      <c r="H2449">
        <f t="shared" ref="H2449:H2512" si="939">+G2449-G2436</f>
        <v>0</v>
      </c>
      <c r="I2449" cm="1">
        <f t="array" ref="I2449">+INDEX('Muertes-PROV'!$C$3:$OM$16,$C2449+1,$F2449)</f>
        <v>0</v>
      </c>
      <c r="J2449">
        <f t="shared" ref="J2449:J2512" si="940">+I2449-I2436</f>
        <v>0</v>
      </c>
      <c r="K2449" cm="1">
        <f t="array" ref="K2449">+INDEX('rECUPERA-prov'!$C$3:$LA$16,$C2449+1,$F2449)</f>
        <v>0</v>
      </c>
      <c r="L2449">
        <f t="shared" ref="L2449:L2512" si="941">+K2449-K2436</f>
        <v>0</v>
      </c>
      <c r="M2449">
        <f t="shared" si="923"/>
        <v>0</v>
      </c>
      <c r="N2449">
        <f t="shared" ref="N2449:N2512" si="942">+M2449-M2436</f>
        <v>0</v>
      </c>
      <c r="O2449" s="57">
        <f t="shared" si="924"/>
        <v>0</v>
      </c>
      <c r="P2449" s="57">
        <f t="shared" si="925"/>
        <v>0</v>
      </c>
      <c r="Q2449" s="57">
        <f t="shared" si="926"/>
        <v>0</v>
      </c>
      <c r="R2449" s="57">
        <f t="shared" si="927"/>
        <v>0</v>
      </c>
      <c r="S2449" s="57">
        <f t="shared" si="928"/>
        <v>0</v>
      </c>
      <c r="T2449" s="57">
        <f t="shared" si="929"/>
        <v>0</v>
      </c>
      <c r="U2449" s="57">
        <f t="shared" si="930"/>
        <v>0</v>
      </c>
      <c r="V2449" s="58">
        <f t="shared" si="931"/>
        <v>0</v>
      </c>
      <c r="W2449" s="58">
        <f t="shared" si="932"/>
        <v>0</v>
      </c>
      <c r="X2449" s="58">
        <f t="shared" si="933"/>
        <v>0</v>
      </c>
      <c r="Y2449" s="58">
        <f t="shared" si="934"/>
        <v>0</v>
      </c>
      <c r="Z2449">
        <f t="shared" ref="Z2449:Z2512" si="943">+Z2436</f>
        <v>416873</v>
      </c>
    </row>
    <row r="2450" spans="1:26" x14ac:dyDescent="0.3">
      <c r="A2450" s="56" t="str">
        <f t="shared" si="920"/>
        <v>OUT TIME</v>
      </c>
      <c r="B2450" s="56" t="str">
        <f t="shared" si="937"/>
        <v>ultimo</v>
      </c>
      <c r="C2450" s="55">
        <f t="shared" si="938"/>
        <v>3</v>
      </c>
      <c r="D2450" t="str">
        <f t="shared" si="938"/>
        <v>Colón</v>
      </c>
      <c r="E2450" s="23">
        <f t="shared" si="921"/>
        <v>44173</v>
      </c>
      <c r="F2450" s="54">
        <f t="shared" si="922"/>
        <v>189</v>
      </c>
      <c r="G2450" cm="1">
        <f t="array" ref="G2450">+INDEX('Casos ACUM Prov'!$CK$3:$OM$16,'TODO PROVINCIA'!C2450+1,'TODO PROVINCIA'!F2450)</f>
        <v>0</v>
      </c>
      <c r="H2450">
        <f t="shared" si="939"/>
        <v>0</v>
      </c>
      <c r="I2450" cm="1">
        <f t="array" ref="I2450">+INDEX('Muertes-PROV'!$C$3:$OM$16,$C2450+1,$F2450)</f>
        <v>0</v>
      </c>
      <c r="J2450">
        <f t="shared" si="940"/>
        <v>0</v>
      </c>
      <c r="K2450" cm="1">
        <f t="array" ref="K2450">+INDEX('rECUPERA-prov'!$C$3:$LA$16,$C2450+1,$F2450)</f>
        <v>0</v>
      </c>
      <c r="L2450">
        <f t="shared" si="941"/>
        <v>0</v>
      </c>
      <c r="M2450">
        <f t="shared" si="923"/>
        <v>0</v>
      </c>
      <c r="N2450">
        <f t="shared" si="942"/>
        <v>0</v>
      </c>
      <c r="O2450" s="57">
        <f t="shared" si="924"/>
        <v>0</v>
      </c>
      <c r="P2450" s="57">
        <f t="shared" si="925"/>
        <v>0</v>
      </c>
      <c r="Q2450" s="57">
        <f t="shared" si="926"/>
        <v>0</v>
      </c>
      <c r="R2450" s="57">
        <f t="shared" si="927"/>
        <v>0</v>
      </c>
      <c r="S2450" s="57">
        <f t="shared" si="928"/>
        <v>0</v>
      </c>
      <c r="T2450" s="57">
        <f t="shared" si="929"/>
        <v>0</v>
      </c>
      <c r="U2450" s="57">
        <f t="shared" si="930"/>
        <v>0</v>
      </c>
      <c r="V2450" s="58">
        <f t="shared" si="931"/>
        <v>0</v>
      </c>
      <c r="W2450" s="58">
        <f t="shared" si="932"/>
        <v>0</v>
      </c>
      <c r="X2450" s="58">
        <f t="shared" si="933"/>
        <v>0</v>
      </c>
      <c r="Y2450" s="58">
        <f t="shared" si="934"/>
        <v>0</v>
      </c>
      <c r="Z2450">
        <f t="shared" si="943"/>
        <v>233708</v>
      </c>
    </row>
    <row r="2451" spans="1:26" x14ac:dyDescent="0.3">
      <c r="A2451" s="56" t="str">
        <f t="shared" si="920"/>
        <v>OUT TIME</v>
      </c>
      <c r="B2451" s="56" t="str">
        <f t="shared" si="937"/>
        <v>ultimo</v>
      </c>
      <c r="C2451" s="55">
        <f t="shared" si="938"/>
        <v>4</v>
      </c>
      <c r="D2451" t="str">
        <f t="shared" si="938"/>
        <v>Chiriquí</v>
      </c>
      <c r="E2451" s="23">
        <f t="shared" si="921"/>
        <v>44173</v>
      </c>
      <c r="F2451" s="54">
        <f t="shared" si="922"/>
        <v>189</v>
      </c>
      <c r="G2451" cm="1">
        <f t="array" ref="G2451">+INDEX('Casos ACUM Prov'!$CK$3:$OM$16,'TODO PROVINCIA'!C2451+1,'TODO PROVINCIA'!F2451)</f>
        <v>0</v>
      </c>
      <c r="H2451">
        <f t="shared" si="939"/>
        <v>0</v>
      </c>
      <c r="I2451" cm="1">
        <f t="array" ref="I2451">+INDEX('Muertes-PROV'!$C$3:$OM$16,$C2451+1,$F2451)</f>
        <v>0</v>
      </c>
      <c r="J2451">
        <f t="shared" si="940"/>
        <v>0</v>
      </c>
      <c r="K2451" cm="1">
        <f t="array" ref="K2451">+INDEX('rECUPERA-prov'!$C$3:$LA$16,$C2451+1,$F2451)</f>
        <v>0</v>
      </c>
      <c r="L2451">
        <f t="shared" si="941"/>
        <v>0</v>
      </c>
      <c r="M2451">
        <f t="shared" si="923"/>
        <v>0</v>
      </c>
      <c r="N2451">
        <f t="shared" si="942"/>
        <v>0</v>
      </c>
      <c r="O2451" s="57">
        <f t="shared" si="924"/>
        <v>0</v>
      </c>
      <c r="P2451" s="57">
        <f t="shared" si="925"/>
        <v>0</v>
      </c>
      <c r="Q2451" s="57">
        <f t="shared" si="926"/>
        <v>0</v>
      </c>
      <c r="R2451" s="57">
        <f t="shared" si="927"/>
        <v>0</v>
      </c>
      <c r="S2451" s="57">
        <f t="shared" si="928"/>
        <v>0</v>
      </c>
      <c r="T2451" s="57">
        <f t="shared" si="929"/>
        <v>0</v>
      </c>
      <c r="U2451" s="57">
        <f t="shared" si="930"/>
        <v>0</v>
      </c>
      <c r="V2451" s="58">
        <f t="shared" si="931"/>
        <v>0</v>
      </c>
      <c r="W2451" s="58">
        <f t="shared" si="932"/>
        <v>0</v>
      </c>
      <c r="X2451" s="58">
        <f t="shared" si="933"/>
        <v>0</v>
      </c>
      <c r="Y2451" s="58">
        <f t="shared" si="934"/>
        <v>0</v>
      </c>
      <c r="Z2451">
        <f t="shared" si="943"/>
        <v>241928</v>
      </c>
    </row>
    <row r="2452" spans="1:26" x14ac:dyDescent="0.3">
      <c r="A2452" s="56" t="str">
        <f t="shared" si="920"/>
        <v>OUT TIME</v>
      </c>
      <c r="B2452" s="56" t="str">
        <f t="shared" si="937"/>
        <v>ultimo</v>
      </c>
      <c r="C2452" s="55">
        <f t="shared" si="938"/>
        <v>5</v>
      </c>
      <c r="D2452" t="str">
        <f t="shared" si="938"/>
        <v>Darién</v>
      </c>
      <c r="E2452" s="23">
        <f t="shared" si="921"/>
        <v>44173</v>
      </c>
      <c r="F2452" s="54">
        <f t="shared" si="922"/>
        <v>189</v>
      </c>
      <c r="G2452" cm="1">
        <f t="array" ref="G2452">+INDEX('Casos ACUM Prov'!$CK$3:$OM$16,'TODO PROVINCIA'!C2452+1,'TODO PROVINCIA'!F2452)</f>
        <v>0</v>
      </c>
      <c r="H2452">
        <f t="shared" si="939"/>
        <v>0</v>
      </c>
      <c r="I2452" cm="1">
        <f t="array" ref="I2452">+INDEX('Muertes-PROV'!$C$3:$OM$16,$C2452+1,$F2452)</f>
        <v>0</v>
      </c>
      <c r="J2452">
        <f t="shared" si="940"/>
        <v>0</v>
      </c>
      <c r="K2452" cm="1">
        <f t="array" ref="K2452">+INDEX('rECUPERA-prov'!$C$3:$LA$16,$C2452+1,$F2452)</f>
        <v>0</v>
      </c>
      <c r="L2452">
        <f t="shared" si="941"/>
        <v>0</v>
      </c>
      <c r="M2452">
        <f t="shared" si="923"/>
        <v>0</v>
      </c>
      <c r="N2452">
        <f t="shared" si="942"/>
        <v>0</v>
      </c>
      <c r="O2452" s="57">
        <f t="shared" si="924"/>
        <v>0</v>
      </c>
      <c r="P2452" s="57">
        <f t="shared" si="925"/>
        <v>0</v>
      </c>
      <c r="Q2452" s="57">
        <f t="shared" si="926"/>
        <v>0</v>
      </c>
      <c r="R2452" s="57">
        <f t="shared" si="927"/>
        <v>0</v>
      </c>
      <c r="S2452" s="57">
        <f t="shared" si="928"/>
        <v>0</v>
      </c>
      <c r="T2452" s="57">
        <f t="shared" si="929"/>
        <v>0</v>
      </c>
      <c r="U2452" s="57">
        <f t="shared" si="930"/>
        <v>0</v>
      </c>
      <c r="V2452" s="58">
        <f t="shared" si="931"/>
        <v>0</v>
      </c>
      <c r="W2452" s="58">
        <f t="shared" si="932"/>
        <v>0</v>
      </c>
      <c r="X2452" s="58">
        <f t="shared" si="933"/>
        <v>0</v>
      </c>
      <c r="Y2452" s="58">
        <f t="shared" si="934"/>
        <v>0</v>
      </c>
      <c r="Z2452">
        <f t="shared" si="943"/>
        <v>10001</v>
      </c>
    </row>
    <row r="2453" spans="1:26" x14ac:dyDescent="0.3">
      <c r="A2453" s="56" t="str">
        <f t="shared" si="920"/>
        <v>OUT TIME</v>
      </c>
      <c r="B2453" s="56" t="str">
        <f t="shared" si="937"/>
        <v>ultimo</v>
      </c>
      <c r="C2453" s="55">
        <f t="shared" si="938"/>
        <v>6</v>
      </c>
      <c r="D2453" t="str">
        <f t="shared" si="938"/>
        <v>Herrera</v>
      </c>
      <c r="E2453" s="23">
        <f t="shared" si="921"/>
        <v>44173</v>
      </c>
      <c r="F2453" s="54">
        <f t="shared" si="922"/>
        <v>189</v>
      </c>
      <c r="G2453" cm="1">
        <f t="array" ref="G2453">+INDEX('Casos ACUM Prov'!$CK$3:$OM$16,'TODO PROVINCIA'!C2453+1,'TODO PROVINCIA'!F2453)</f>
        <v>0</v>
      </c>
      <c r="H2453">
        <f t="shared" si="939"/>
        <v>0</v>
      </c>
      <c r="I2453" cm="1">
        <f t="array" ref="I2453">+INDEX('Muertes-PROV'!$C$3:$OM$16,$C2453+1,$F2453)</f>
        <v>0</v>
      </c>
      <c r="J2453">
        <f t="shared" si="940"/>
        <v>0</v>
      </c>
      <c r="K2453" cm="1">
        <f t="array" ref="K2453">+INDEX('rECUPERA-prov'!$C$3:$LA$16,$C2453+1,$F2453)</f>
        <v>0</v>
      </c>
      <c r="L2453">
        <f t="shared" si="941"/>
        <v>0</v>
      </c>
      <c r="M2453">
        <f t="shared" si="923"/>
        <v>0</v>
      </c>
      <c r="N2453">
        <f t="shared" si="942"/>
        <v>0</v>
      </c>
      <c r="O2453" s="57">
        <f t="shared" si="924"/>
        <v>0</v>
      </c>
      <c r="P2453" s="57">
        <f t="shared" si="925"/>
        <v>0</v>
      </c>
      <c r="Q2453" s="57">
        <f t="shared" si="926"/>
        <v>0</v>
      </c>
      <c r="R2453" s="57">
        <f t="shared" si="927"/>
        <v>0</v>
      </c>
      <c r="S2453" s="57">
        <f t="shared" si="928"/>
        <v>0</v>
      </c>
      <c r="T2453" s="57">
        <f t="shared" si="929"/>
        <v>0</v>
      </c>
      <c r="U2453" s="57">
        <f t="shared" si="930"/>
        <v>0</v>
      </c>
      <c r="V2453" s="58">
        <f t="shared" si="931"/>
        <v>0</v>
      </c>
      <c r="W2453" s="58">
        <f t="shared" si="932"/>
        <v>0</v>
      </c>
      <c r="X2453" s="58">
        <f t="shared" si="933"/>
        <v>0</v>
      </c>
      <c r="Y2453" s="58">
        <f t="shared" si="934"/>
        <v>0</v>
      </c>
      <c r="Z2453">
        <f t="shared" si="943"/>
        <v>33109</v>
      </c>
    </row>
    <row r="2454" spans="1:26" x14ac:dyDescent="0.3">
      <c r="A2454" s="56" t="str">
        <f t="shared" si="920"/>
        <v>OUT TIME</v>
      </c>
      <c r="B2454" s="56" t="str">
        <f t="shared" si="937"/>
        <v>ultimo</v>
      </c>
      <c r="C2454" s="55">
        <f t="shared" si="938"/>
        <v>7</v>
      </c>
      <c r="D2454" t="str">
        <f t="shared" si="938"/>
        <v>Los Santos</v>
      </c>
      <c r="E2454" s="23">
        <f t="shared" si="921"/>
        <v>44173</v>
      </c>
      <c r="F2454" s="54">
        <f t="shared" si="922"/>
        <v>189</v>
      </c>
      <c r="G2454" cm="1">
        <f t="array" ref="G2454">+INDEX('Casos ACUM Prov'!$CK$3:$OM$16,'TODO PROVINCIA'!C2454+1,'TODO PROVINCIA'!F2454)</f>
        <v>0</v>
      </c>
      <c r="H2454">
        <f t="shared" si="939"/>
        <v>0</v>
      </c>
      <c r="I2454" cm="1">
        <f t="array" ref="I2454">+INDEX('Muertes-PROV'!$C$3:$OM$16,$C2454+1,$F2454)</f>
        <v>0</v>
      </c>
      <c r="J2454">
        <f t="shared" si="940"/>
        <v>0</v>
      </c>
      <c r="K2454" cm="1">
        <f t="array" ref="K2454">+INDEX('rECUPERA-prov'!$C$3:$LA$16,$C2454+1,$F2454)</f>
        <v>0</v>
      </c>
      <c r="L2454">
        <f t="shared" si="941"/>
        <v>0</v>
      </c>
      <c r="M2454">
        <f t="shared" si="923"/>
        <v>0</v>
      </c>
      <c r="N2454">
        <f t="shared" si="942"/>
        <v>0</v>
      </c>
      <c r="O2454" s="57">
        <f t="shared" si="924"/>
        <v>0</v>
      </c>
      <c r="P2454" s="57">
        <f t="shared" si="925"/>
        <v>0</v>
      </c>
      <c r="Q2454" s="57">
        <f t="shared" si="926"/>
        <v>0</v>
      </c>
      <c r="R2454" s="57">
        <f t="shared" si="927"/>
        <v>0</v>
      </c>
      <c r="S2454" s="57">
        <f t="shared" si="928"/>
        <v>0</v>
      </c>
      <c r="T2454" s="57">
        <f t="shared" si="929"/>
        <v>0</v>
      </c>
      <c r="U2454" s="57">
        <f t="shared" si="930"/>
        <v>0</v>
      </c>
      <c r="V2454" s="58">
        <f t="shared" si="931"/>
        <v>0</v>
      </c>
      <c r="W2454" s="58">
        <f t="shared" si="932"/>
        <v>0</v>
      </c>
      <c r="X2454" s="58">
        <f t="shared" si="933"/>
        <v>0</v>
      </c>
      <c r="Y2454" s="58">
        <f t="shared" si="934"/>
        <v>0</v>
      </c>
      <c r="Z2454">
        <f t="shared" si="943"/>
        <v>156747</v>
      </c>
    </row>
    <row r="2455" spans="1:26" x14ac:dyDescent="0.3">
      <c r="A2455" s="56" t="str">
        <f t="shared" si="920"/>
        <v>OUT TIME</v>
      </c>
      <c r="B2455" s="56" t="str">
        <f t="shared" si="937"/>
        <v>ultimo</v>
      </c>
      <c r="C2455" s="55">
        <f t="shared" si="938"/>
        <v>8</v>
      </c>
      <c r="D2455" t="str">
        <f t="shared" si="938"/>
        <v>Panamá</v>
      </c>
      <c r="E2455" s="23">
        <f t="shared" si="921"/>
        <v>44173</v>
      </c>
      <c r="F2455" s="54">
        <f t="shared" si="922"/>
        <v>189</v>
      </c>
      <c r="G2455" cm="1">
        <f t="array" ref="G2455">+INDEX('Casos ACUM Prov'!$CK$3:$OM$16,'TODO PROVINCIA'!C2455+1,'TODO PROVINCIA'!F2455)</f>
        <v>0</v>
      </c>
      <c r="H2455">
        <f t="shared" si="939"/>
        <v>0</v>
      </c>
      <c r="I2455" cm="1">
        <f t="array" ref="I2455">+INDEX('Muertes-PROV'!$C$3:$OM$16,$C2455+1,$F2455)</f>
        <v>0</v>
      </c>
      <c r="J2455">
        <f t="shared" si="940"/>
        <v>0</v>
      </c>
      <c r="K2455" cm="1">
        <f t="array" ref="K2455">+INDEX('rECUPERA-prov'!$C$3:$LA$16,$C2455+1,$F2455)</f>
        <v>0</v>
      </c>
      <c r="L2455">
        <f t="shared" si="941"/>
        <v>0</v>
      </c>
      <c r="M2455">
        <f t="shared" si="923"/>
        <v>0</v>
      </c>
      <c r="N2455">
        <f t="shared" si="942"/>
        <v>0</v>
      </c>
      <c r="O2455" s="57">
        <f t="shared" si="924"/>
        <v>0</v>
      </c>
      <c r="P2455" s="57">
        <f t="shared" si="925"/>
        <v>0</v>
      </c>
      <c r="Q2455" s="57">
        <f t="shared" si="926"/>
        <v>0</v>
      </c>
      <c r="R2455" s="57">
        <f t="shared" si="927"/>
        <v>0</v>
      </c>
      <c r="S2455" s="57">
        <f t="shared" si="928"/>
        <v>0</v>
      </c>
      <c r="T2455" s="57">
        <f t="shared" si="929"/>
        <v>0</v>
      </c>
      <c r="U2455" s="57">
        <f t="shared" si="930"/>
        <v>0</v>
      </c>
      <c r="V2455" s="58">
        <f t="shared" si="931"/>
        <v>0</v>
      </c>
      <c r="W2455" s="58">
        <f t="shared" si="932"/>
        <v>0</v>
      </c>
      <c r="X2455" s="58">
        <f t="shared" si="933"/>
        <v>0</v>
      </c>
      <c r="Y2455" s="58">
        <f t="shared" si="934"/>
        <v>0</v>
      </c>
      <c r="Z2455">
        <f t="shared" si="943"/>
        <v>109955</v>
      </c>
    </row>
    <row r="2456" spans="1:26" x14ac:dyDescent="0.3">
      <c r="A2456" s="56" t="str">
        <f t="shared" si="920"/>
        <v>OUT TIME</v>
      </c>
      <c r="B2456" s="56" t="str">
        <f t="shared" si="937"/>
        <v>ultimo</v>
      </c>
      <c r="C2456" s="55">
        <f t="shared" si="938"/>
        <v>9</v>
      </c>
      <c r="D2456" t="str">
        <f t="shared" si="938"/>
        <v>Veraguas</v>
      </c>
      <c r="E2456" s="23">
        <f t="shared" si="921"/>
        <v>44173</v>
      </c>
      <c r="F2456" s="54">
        <f t="shared" si="922"/>
        <v>189</v>
      </c>
      <c r="G2456" cm="1">
        <f t="array" ref="G2456">+INDEX('Casos ACUM Prov'!$CK$3:$OM$16,'TODO PROVINCIA'!C2456+1,'TODO PROVINCIA'!F2456)</f>
        <v>0</v>
      </c>
      <c r="H2456">
        <f t="shared" si="939"/>
        <v>0</v>
      </c>
      <c r="I2456" cm="1">
        <f t="array" ref="I2456">+INDEX('Muertes-PROV'!$C$3:$OM$16,$C2456+1,$F2456)</f>
        <v>0</v>
      </c>
      <c r="J2456">
        <f t="shared" si="940"/>
        <v>0</v>
      </c>
      <c r="K2456" cm="1">
        <f t="array" ref="K2456">+INDEX('rECUPERA-prov'!$C$3:$LA$16,$C2456+1,$F2456)</f>
        <v>0</v>
      </c>
      <c r="L2456">
        <f t="shared" si="941"/>
        <v>0</v>
      </c>
      <c r="M2456">
        <f t="shared" si="923"/>
        <v>0</v>
      </c>
      <c r="N2456">
        <f t="shared" si="942"/>
        <v>0</v>
      </c>
      <c r="O2456" s="57">
        <f t="shared" si="924"/>
        <v>0</v>
      </c>
      <c r="P2456" s="57">
        <f t="shared" si="925"/>
        <v>0</v>
      </c>
      <c r="Q2456" s="57">
        <f t="shared" si="926"/>
        <v>0</v>
      </c>
      <c r="R2456" s="57">
        <f t="shared" si="927"/>
        <v>0</v>
      </c>
      <c r="S2456" s="57">
        <f t="shared" si="928"/>
        <v>0</v>
      </c>
      <c r="T2456" s="57">
        <f t="shared" si="929"/>
        <v>0</v>
      </c>
      <c r="U2456" s="57">
        <f t="shared" si="930"/>
        <v>0</v>
      </c>
      <c r="V2456" s="58">
        <f t="shared" si="931"/>
        <v>0</v>
      </c>
      <c r="W2456" s="58">
        <f t="shared" si="932"/>
        <v>0</v>
      </c>
      <c r="X2456" s="58">
        <f t="shared" si="933"/>
        <v>0</v>
      </c>
      <c r="Y2456" s="58">
        <f t="shared" si="934"/>
        <v>0</v>
      </c>
      <c r="Z2456">
        <f t="shared" si="943"/>
        <v>109955</v>
      </c>
    </row>
    <row r="2457" spans="1:26" x14ac:dyDescent="0.3">
      <c r="A2457" s="56" t="str">
        <f t="shared" si="920"/>
        <v>OUT TIME</v>
      </c>
      <c r="B2457" s="56" t="str">
        <f t="shared" si="937"/>
        <v>ultimo</v>
      </c>
      <c r="C2457" s="55">
        <f t="shared" si="938"/>
        <v>10</v>
      </c>
      <c r="D2457" t="str">
        <f t="shared" si="938"/>
        <v>Comarca Kuna Yala</v>
      </c>
      <c r="E2457" s="23">
        <f t="shared" si="921"/>
        <v>44173</v>
      </c>
      <c r="F2457" s="54">
        <f t="shared" si="922"/>
        <v>189</v>
      </c>
      <c r="G2457" cm="1">
        <f t="array" ref="G2457">+INDEX('Casos ACUM Prov'!$CK$3:$OM$16,'TODO PROVINCIA'!C2457+1,'TODO PROVINCIA'!F2457)</f>
        <v>0</v>
      </c>
      <c r="H2457">
        <f t="shared" si="939"/>
        <v>0</v>
      </c>
      <c r="I2457" cm="1">
        <f t="array" ref="I2457">+INDEX('Muertes-PROV'!$C$3:$OM$16,$C2457+1,$F2457)</f>
        <v>0</v>
      </c>
      <c r="J2457">
        <f t="shared" si="940"/>
        <v>0</v>
      </c>
      <c r="K2457" cm="1">
        <f t="array" ref="K2457">+INDEX('rECUPERA-prov'!$C$3:$LA$16,$C2457+1,$F2457)</f>
        <v>0</v>
      </c>
      <c r="L2457">
        <f t="shared" si="941"/>
        <v>0</v>
      </c>
      <c r="M2457">
        <f t="shared" si="923"/>
        <v>0</v>
      </c>
      <c r="N2457">
        <f t="shared" si="942"/>
        <v>0</v>
      </c>
      <c r="O2457" s="57">
        <f t="shared" si="924"/>
        <v>0</v>
      </c>
      <c r="P2457" s="57">
        <f t="shared" si="925"/>
        <v>0</v>
      </c>
      <c r="Q2457" s="57">
        <f t="shared" si="926"/>
        <v>0</v>
      </c>
      <c r="R2457" s="57">
        <f t="shared" si="927"/>
        <v>0</v>
      </c>
      <c r="S2457" s="57">
        <f t="shared" si="928"/>
        <v>0</v>
      </c>
      <c r="T2457" s="57">
        <f t="shared" si="929"/>
        <v>0</v>
      </c>
      <c r="U2457" s="57">
        <f t="shared" si="930"/>
        <v>0</v>
      </c>
      <c r="V2457" s="58">
        <f t="shared" si="931"/>
        <v>0</v>
      </c>
      <c r="W2457" s="58">
        <f t="shared" si="932"/>
        <v>0</v>
      </c>
      <c r="X2457" s="58">
        <f t="shared" si="933"/>
        <v>0</v>
      </c>
      <c r="Y2457" s="58">
        <f t="shared" si="934"/>
        <v>0</v>
      </c>
      <c r="Z2457">
        <f t="shared" si="943"/>
        <v>89592</v>
      </c>
    </row>
    <row r="2458" spans="1:26" x14ac:dyDescent="0.3">
      <c r="A2458" s="56" t="str">
        <f t="shared" si="920"/>
        <v>OUT TIME</v>
      </c>
      <c r="B2458" s="56" t="str">
        <f t="shared" si="937"/>
        <v>ultimo</v>
      </c>
      <c r="C2458" s="55">
        <f t="shared" si="938"/>
        <v>11</v>
      </c>
      <c r="D2458" t="str">
        <f t="shared" si="938"/>
        <v>Comarca Emberá Wounaán</v>
      </c>
      <c r="E2458" s="23">
        <f t="shared" si="921"/>
        <v>44173</v>
      </c>
      <c r="F2458" s="54">
        <f t="shared" si="922"/>
        <v>189</v>
      </c>
      <c r="G2458" cm="1">
        <f t="array" ref="G2458">+INDEX('Casos ACUM Prov'!$CK$3:$OM$16,'TODO PROVINCIA'!C2458+1,'TODO PROVINCIA'!F2458)</f>
        <v>0</v>
      </c>
      <c r="H2458">
        <f t="shared" si="939"/>
        <v>0</v>
      </c>
      <c r="I2458" cm="1">
        <f t="array" ref="I2458">+INDEX('Muertes-PROV'!$C$3:$OM$16,$C2458+1,$F2458)</f>
        <v>0</v>
      </c>
      <c r="J2458">
        <f t="shared" si="940"/>
        <v>0</v>
      </c>
      <c r="K2458" cm="1">
        <f t="array" ref="K2458">+INDEX('rECUPERA-prov'!$C$3:$LA$16,$C2458+1,$F2458)</f>
        <v>0</v>
      </c>
      <c r="L2458">
        <f t="shared" si="941"/>
        <v>0</v>
      </c>
      <c r="M2458">
        <f t="shared" si="923"/>
        <v>0</v>
      </c>
      <c r="N2458">
        <f t="shared" si="942"/>
        <v>0</v>
      </c>
      <c r="O2458" s="57">
        <f t="shared" si="924"/>
        <v>0</v>
      </c>
      <c r="P2458" s="57">
        <f t="shared" si="925"/>
        <v>0</v>
      </c>
      <c r="Q2458" s="57">
        <f t="shared" si="926"/>
        <v>0</v>
      </c>
      <c r="R2458" s="57">
        <f t="shared" si="927"/>
        <v>0</v>
      </c>
      <c r="S2458" s="57">
        <f t="shared" si="928"/>
        <v>0</v>
      </c>
      <c r="T2458" s="57">
        <f t="shared" si="929"/>
        <v>0</v>
      </c>
      <c r="U2458" s="57">
        <f t="shared" si="930"/>
        <v>0</v>
      </c>
      <c r="V2458" s="58">
        <f t="shared" si="931"/>
        <v>0</v>
      </c>
      <c r="W2458" s="58">
        <f t="shared" si="932"/>
        <v>0</v>
      </c>
      <c r="X2458" s="58">
        <f t="shared" si="933"/>
        <v>0</v>
      </c>
      <c r="Y2458" s="58">
        <f t="shared" si="934"/>
        <v>0</v>
      </c>
      <c r="Z2458">
        <f t="shared" si="943"/>
        <v>1249032</v>
      </c>
    </row>
    <row r="2459" spans="1:26" x14ac:dyDescent="0.3">
      <c r="A2459" s="56" t="str">
        <f t="shared" si="920"/>
        <v>OUT TIME</v>
      </c>
      <c r="B2459" s="56" t="str">
        <f t="shared" si="937"/>
        <v>ultimo</v>
      </c>
      <c r="C2459" s="55">
        <f t="shared" si="938"/>
        <v>12</v>
      </c>
      <c r="D2459" t="str">
        <f t="shared" si="938"/>
        <v>Comarca Ngäbe Buglé</v>
      </c>
      <c r="E2459" s="23">
        <f t="shared" si="921"/>
        <v>44173</v>
      </c>
      <c r="F2459" s="54">
        <f t="shared" si="922"/>
        <v>189</v>
      </c>
      <c r="G2459" cm="1">
        <f t="array" ref="G2459">+INDEX('Casos ACUM Prov'!$CK$3:$OM$16,'TODO PROVINCIA'!C2459+1,'TODO PROVINCIA'!F2459)</f>
        <v>0</v>
      </c>
      <c r="H2459">
        <f t="shared" si="939"/>
        <v>0</v>
      </c>
      <c r="I2459" cm="1">
        <f t="array" ref="I2459">+INDEX('Muertes-PROV'!$C$3:$OM$16,$C2459+1,$F2459)</f>
        <v>0</v>
      </c>
      <c r="J2459">
        <f t="shared" si="940"/>
        <v>0</v>
      </c>
      <c r="K2459" cm="1">
        <f t="array" ref="K2459">+INDEX('rECUPERA-prov'!$C$3:$LA$16,$C2459+1,$F2459)</f>
        <v>0</v>
      </c>
      <c r="L2459">
        <f t="shared" si="941"/>
        <v>0</v>
      </c>
      <c r="M2459">
        <f t="shared" si="923"/>
        <v>0</v>
      </c>
      <c r="N2459">
        <f t="shared" si="942"/>
        <v>0</v>
      </c>
      <c r="O2459" s="57">
        <f t="shared" si="924"/>
        <v>0</v>
      </c>
      <c r="P2459" s="57">
        <f t="shared" si="925"/>
        <v>0</v>
      </c>
      <c r="Q2459" s="57">
        <f t="shared" si="926"/>
        <v>0</v>
      </c>
      <c r="R2459" s="57">
        <f t="shared" si="927"/>
        <v>0</v>
      </c>
      <c r="S2459" s="57">
        <f t="shared" si="928"/>
        <v>0</v>
      </c>
      <c r="T2459" s="57">
        <f t="shared" si="929"/>
        <v>0</v>
      </c>
      <c r="U2459" s="57">
        <f t="shared" si="930"/>
        <v>0</v>
      </c>
      <c r="V2459" s="58">
        <f t="shared" si="931"/>
        <v>0</v>
      </c>
      <c r="W2459" s="58">
        <f t="shared" si="932"/>
        <v>0</v>
      </c>
      <c r="X2459" s="58">
        <f t="shared" si="933"/>
        <v>0</v>
      </c>
      <c r="Y2459" s="58">
        <f t="shared" si="934"/>
        <v>0</v>
      </c>
      <c r="Z2459">
        <f t="shared" si="943"/>
        <v>464038</v>
      </c>
    </row>
    <row r="2460" spans="1:26" x14ac:dyDescent="0.3">
      <c r="A2460" s="56" t="str">
        <f t="shared" si="920"/>
        <v>OUT TIME</v>
      </c>
      <c r="B2460" s="56" t="str">
        <f t="shared" si="937"/>
        <v>ultimo</v>
      </c>
      <c r="C2460" s="55">
        <f t="shared" ref="C2460:D2475" si="944">+C2447</f>
        <v>13</v>
      </c>
      <c r="D2460" t="str">
        <f t="shared" si="944"/>
        <v>Panamá Oeste</v>
      </c>
      <c r="E2460" s="23">
        <f t="shared" si="921"/>
        <v>44173</v>
      </c>
      <c r="F2460" s="54">
        <f t="shared" si="922"/>
        <v>189</v>
      </c>
      <c r="G2460" cm="1">
        <f t="array" ref="G2460">+INDEX('Casos ACUM Prov'!$CK$3:$OM$16,'TODO PROVINCIA'!C2460+1,'TODO PROVINCIA'!F2460)</f>
        <v>0</v>
      </c>
      <c r="H2460">
        <f t="shared" si="939"/>
        <v>0</v>
      </c>
      <c r="I2460" cm="1">
        <f t="array" ref="I2460">+INDEX('Muertes-PROV'!$C$3:$OM$16,$C2460+1,$F2460)</f>
        <v>0</v>
      </c>
      <c r="J2460">
        <f t="shared" si="940"/>
        <v>0</v>
      </c>
      <c r="K2460" cm="1">
        <f t="array" ref="K2460">+INDEX('rECUPERA-prov'!$C$3:$LA$16,$C2460+1,$F2460)</f>
        <v>0</v>
      </c>
      <c r="L2460">
        <f t="shared" si="941"/>
        <v>0</v>
      </c>
      <c r="M2460">
        <f t="shared" si="923"/>
        <v>0</v>
      </c>
      <c r="N2460">
        <f t="shared" si="942"/>
        <v>0</v>
      </c>
      <c r="O2460" s="57">
        <f t="shared" si="924"/>
        <v>0</v>
      </c>
      <c r="P2460" s="57">
        <f t="shared" si="925"/>
        <v>0</v>
      </c>
      <c r="Q2460" s="57">
        <f t="shared" si="926"/>
        <v>0</v>
      </c>
      <c r="R2460" s="57">
        <f t="shared" si="927"/>
        <v>0</v>
      </c>
      <c r="S2460" s="57">
        <f t="shared" si="928"/>
        <v>0</v>
      </c>
      <c r="T2460" s="57">
        <f t="shared" si="929"/>
        <v>0</v>
      </c>
      <c r="U2460" s="57">
        <f t="shared" si="930"/>
        <v>0</v>
      </c>
      <c r="V2460" s="58">
        <f t="shared" si="931"/>
        <v>0</v>
      </c>
      <c r="W2460" s="58">
        <f t="shared" si="932"/>
        <v>0</v>
      </c>
      <c r="X2460" s="58">
        <f t="shared" si="933"/>
        <v>0</v>
      </c>
      <c r="Y2460" s="58">
        <f t="shared" si="934"/>
        <v>0</v>
      </c>
      <c r="Z2460">
        <f t="shared" si="943"/>
        <v>226991</v>
      </c>
    </row>
    <row r="2461" spans="1:26" x14ac:dyDescent="0.3">
      <c r="A2461" s="56" t="str">
        <f t="shared" ref="A2461:A2524" si="945">+IFERROR(IF(AND(G2461=0,K2461=0,I2461=0),"OUT TIME","ON"),"OUT TIME")</f>
        <v>OUT TIME</v>
      </c>
      <c r="B2461" s="56" t="str">
        <f t="shared" si="937"/>
        <v>ultimo</v>
      </c>
      <c r="C2461" s="55">
        <f t="shared" si="944"/>
        <v>1</v>
      </c>
      <c r="D2461" t="str">
        <f t="shared" si="944"/>
        <v>Bocas del Toro</v>
      </c>
      <c r="E2461" s="23">
        <f t="shared" ref="E2461:E2524" si="946">+IF(C2461=1,E2460+1,E2460)</f>
        <v>44174</v>
      </c>
      <c r="F2461" s="54">
        <f t="shared" ref="F2461:F2524" si="947">+IF(C2461=1,F2460+1,F2460)</f>
        <v>190</v>
      </c>
      <c r="G2461" cm="1">
        <f t="array" ref="G2461">+INDEX('Casos ACUM Prov'!$CK$3:$OM$16,'TODO PROVINCIA'!C2461+1,'TODO PROVINCIA'!F2461)</f>
        <v>0</v>
      </c>
      <c r="H2461">
        <f t="shared" si="939"/>
        <v>0</v>
      </c>
      <c r="I2461" cm="1">
        <f t="array" ref="I2461">+INDEX('Muertes-PROV'!$C$3:$OM$16,$C2461+1,$F2461)</f>
        <v>0</v>
      </c>
      <c r="J2461">
        <f t="shared" si="940"/>
        <v>0</v>
      </c>
      <c r="K2461" cm="1">
        <f t="array" ref="K2461">+INDEX('rECUPERA-prov'!$C$3:$LA$16,$C2461+1,$F2461)</f>
        <v>0</v>
      </c>
      <c r="L2461">
        <f t="shared" si="941"/>
        <v>0</v>
      </c>
      <c r="M2461">
        <f t="shared" ref="M2461:M2524" si="948">+G2461-I2461-K2461</f>
        <v>0</v>
      </c>
      <c r="N2461">
        <f t="shared" si="942"/>
        <v>0</v>
      </c>
      <c r="O2461" s="57">
        <f t="shared" ref="O2461:O2524" si="949">+IFERROR(I2461/G2461,0)</f>
        <v>0</v>
      </c>
      <c r="P2461" s="57">
        <f t="shared" ref="P2461:P2524" si="950">+IFERROR(K2461/G2461,0)</f>
        <v>0</v>
      </c>
      <c r="Q2461" s="57">
        <f t="shared" ref="Q2461:Q2524" si="951">+IFERROR(M2461/G2461,0)</f>
        <v>0</v>
      </c>
      <c r="R2461" s="57">
        <f t="shared" ref="R2461:R2524" si="952">+IFERROR(H2461/G2461,0)</f>
        <v>0</v>
      </c>
      <c r="S2461" s="57">
        <f t="shared" ref="S2461:S2524" si="953">+IFERROR(J2461/I2461,0)</f>
        <v>0</v>
      </c>
      <c r="T2461" s="57">
        <f t="shared" ref="T2461:T2524" si="954">+IFERROR(L2461/K2461,0)</f>
        <v>0</v>
      </c>
      <c r="U2461" s="57">
        <f t="shared" ref="U2461:U2524" si="955">+IFERROR(N2461/M2461,0)</f>
        <v>0</v>
      </c>
      <c r="V2461" s="58">
        <f t="shared" ref="V2461:V2524" si="956">+G2461/($Z2461/1000000)</f>
        <v>0</v>
      </c>
      <c r="W2461" s="58">
        <f t="shared" ref="W2461:W2524" si="957">+I2461/($Z2461/1000000)</f>
        <v>0</v>
      </c>
      <c r="X2461" s="58">
        <f t="shared" ref="X2461:X2524" si="958">+K2461/($Z2461/1000000)</f>
        <v>0</v>
      </c>
      <c r="Y2461" s="58">
        <f t="shared" ref="Y2461:Y2524" si="959">+M2461/($Z2461/1000000)</f>
        <v>0</v>
      </c>
      <c r="Z2461">
        <f t="shared" si="943"/>
        <v>125461</v>
      </c>
    </row>
    <row r="2462" spans="1:26" x14ac:dyDescent="0.3">
      <c r="A2462" s="56" t="str">
        <f t="shared" si="945"/>
        <v>OUT TIME</v>
      </c>
      <c r="B2462" s="56" t="str">
        <f t="shared" si="937"/>
        <v>ultimo</v>
      </c>
      <c r="C2462" s="55">
        <f t="shared" si="944"/>
        <v>2</v>
      </c>
      <c r="D2462" t="str">
        <f t="shared" si="944"/>
        <v>Coclé</v>
      </c>
      <c r="E2462" s="23">
        <f t="shared" si="946"/>
        <v>44174</v>
      </c>
      <c r="F2462" s="54">
        <f t="shared" si="947"/>
        <v>190</v>
      </c>
      <c r="G2462" cm="1">
        <f t="array" ref="G2462">+INDEX('Casos ACUM Prov'!$CK$3:$OM$16,'TODO PROVINCIA'!C2462+1,'TODO PROVINCIA'!F2462)</f>
        <v>0</v>
      </c>
      <c r="H2462">
        <f t="shared" si="939"/>
        <v>0</v>
      </c>
      <c r="I2462" cm="1">
        <f t="array" ref="I2462">+INDEX('Muertes-PROV'!$C$3:$OM$16,$C2462+1,$F2462)</f>
        <v>0</v>
      </c>
      <c r="J2462">
        <f t="shared" si="940"/>
        <v>0</v>
      </c>
      <c r="K2462" cm="1">
        <f t="array" ref="K2462">+INDEX('rECUPERA-prov'!$C$3:$LA$16,$C2462+1,$F2462)</f>
        <v>0</v>
      </c>
      <c r="L2462">
        <f t="shared" si="941"/>
        <v>0</v>
      </c>
      <c r="M2462">
        <f t="shared" si="948"/>
        <v>0</v>
      </c>
      <c r="N2462">
        <f t="shared" si="942"/>
        <v>0</v>
      </c>
      <c r="O2462" s="57">
        <f t="shared" si="949"/>
        <v>0</v>
      </c>
      <c r="P2462" s="57">
        <f t="shared" si="950"/>
        <v>0</v>
      </c>
      <c r="Q2462" s="57">
        <f t="shared" si="951"/>
        <v>0</v>
      </c>
      <c r="R2462" s="57">
        <f t="shared" si="952"/>
        <v>0</v>
      </c>
      <c r="S2462" s="57">
        <f t="shared" si="953"/>
        <v>0</v>
      </c>
      <c r="T2462" s="57">
        <f t="shared" si="954"/>
        <v>0</v>
      </c>
      <c r="U2462" s="57">
        <f t="shared" si="955"/>
        <v>0</v>
      </c>
      <c r="V2462" s="58">
        <f t="shared" si="956"/>
        <v>0</v>
      </c>
      <c r="W2462" s="58">
        <f t="shared" si="957"/>
        <v>0</v>
      </c>
      <c r="X2462" s="58">
        <f t="shared" si="958"/>
        <v>0</v>
      </c>
      <c r="Y2462" s="58">
        <f t="shared" si="959"/>
        <v>0</v>
      </c>
      <c r="Z2462">
        <f t="shared" si="943"/>
        <v>416873</v>
      </c>
    </row>
    <row r="2463" spans="1:26" x14ac:dyDescent="0.3">
      <c r="A2463" s="56" t="str">
        <f t="shared" si="945"/>
        <v>OUT TIME</v>
      </c>
      <c r="B2463" s="56" t="str">
        <f t="shared" si="937"/>
        <v>ultimo</v>
      </c>
      <c r="C2463" s="55">
        <f t="shared" si="944"/>
        <v>3</v>
      </c>
      <c r="D2463" t="str">
        <f t="shared" si="944"/>
        <v>Colón</v>
      </c>
      <c r="E2463" s="23">
        <f t="shared" si="946"/>
        <v>44174</v>
      </c>
      <c r="F2463" s="54">
        <f t="shared" si="947"/>
        <v>190</v>
      </c>
      <c r="G2463" cm="1">
        <f t="array" ref="G2463">+INDEX('Casos ACUM Prov'!$CK$3:$OM$16,'TODO PROVINCIA'!C2463+1,'TODO PROVINCIA'!F2463)</f>
        <v>0</v>
      </c>
      <c r="H2463">
        <f t="shared" si="939"/>
        <v>0</v>
      </c>
      <c r="I2463" cm="1">
        <f t="array" ref="I2463">+INDEX('Muertes-PROV'!$C$3:$OM$16,$C2463+1,$F2463)</f>
        <v>0</v>
      </c>
      <c r="J2463">
        <f t="shared" si="940"/>
        <v>0</v>
      </c>
      <c r="K2463" cm="1">
        <f t="array" ref="K2463">+INDEX('rECUPERA-prov'!$C$3:$LA$16,$C2463+1,$F2463)</f>
        <v>0</v>
      </c>
      <c r="L2463">
        <f t="shared" si="941"/>
        <v>0</v>
      </c>
      <c r="M2463">
        <f t="shared" si="948"/>
        <v>0</v>
      </c>
      <c r="N2463">
        <f t="shared" si="942"/>
        <v>0</v>
      </c>
      <c r="O2463" s="57">
        <f t="shared" si="949"/>
        <v>0</v>
      </c>
      <c r="P2463" s="57">
        <f t="shared" si="950"/>
        <v>0</v>
      </c>
      <c r="Q2463" s="57">
        <f t="shared" si="951"/>
        <v>0</v>
      </c>
      <c r="R2463" s="57">
        <f t="shared" si="952"/>
        <v>0</v>
      </c>
      <c r="S2463" s="57">
        <f t="shared" si="953"/>
        <v>0</v>
      </c>
      <c r="T2463" s="57">
        <f t="shared" si="954"/>
        <v>0</v>
      </c>
      <c r="U2463" s="57">
        <f t="shared" si="955"/>
        <v>0</v>
      </c>
      <c r="V2463" s="58">
        <f t="shared" si="956"/>
        <v>0</v>
      </c>
      <c r="W2463" s="58">
        <f t="shared" si="957"/>
        <v>0</v>
      </c>
      <c r="X2463" s="58">
        <f t="shared" si="958"/>
        <v>0</v>
      </c>
      <c r="Y2463" s="58">
        <f t="shared" si="959"/>
        <v>0</v>
      </c>
      <c r="Z2463">
        <f t="shared" si="943"/>
        <v>233708</v>
      </c>
    </row>
    <row r="2464" spans="1:26" x14ac:dyDescent="0.3">
      <c r="A2464" s="56" t="str">
        <f t="shared" si="945"/>
        <v>OUT TIME</v>
      </c>
      <c r="B2464" s="56" t="str">
        <f t="shared" si="937"/>
        <v>ultimo</v>
      </c>
      <c r="C2464" s="55">
        <f t="shared" si="944"/>
        <v>4</v>
      </c>
      <c r="D2464" t="str">
        <f t="shared" si="944"/>
        <v>Chiriquí</v>
      </c>
      <c r="E2464" s="23">
        <f t="shared" si="946"/>
        <v>44174</v>
      </c>
      <c r="F2464" s="54">
        <f t="shared" si="947"/>
        <v>190</v>
      </c>
      <c r="G2464" cm="1">
        <f t="array" ref="G2464">+INDEX('Casos ACUM Prov'!$CK$3:$OM$16,'TODO PROVINCIA'!C2464+1,'TODO PROVINCIA'!F2464)</f>
        <v>0</v>
      </c>
      <c r="H2464">
        <f t="shared" si="939"/>
        <v>0</v>
      </c>
      <c r="I2464" cm="1">
        <f t="array" ref="I2464">+INDEX('Muertes-PROV'!$C$3:$OM$16,$C2464+1,$F2464)</f>
        <v>0</v>
      </c>
      <c r="J2464">
        <f t="shared" si="940"/>
        <v>0</v>
      </c>
      <c r="K2464" cm="1">
        <f t="array" ref="K2464">+INDEX('rECUPERA-prov'!$C$3:$LA$16,$C2464+1,$F2464)</f>
        <v>0</v>
      </c>
      <c r="L2464">
        <f t="shared" si="941"/>
        <v>0</v>
      </c>
      <c r="M2464">
        <f t="shared" si="948"/>
        <v>0</v>
      </c>
      <c r="N2464">
        <f t="shared" si="942"/>
        <v>0</v>
      </c>
      <c r="O2464" s="57">
        <f t="shared" si="949"/>
        <v>0</v>
      </c>
      <c r="P2464" s="57">
        <f t="shared" si="950"/>
        <v>0</v>
      </c>
      <c r="Q2464" s="57">
        <f t="shared" si="951"/>
        <v>0</v>
      </c>
      <c r="R2464" s="57">
        <f t="shared" si="952"/>
        <v>0</v>
      </c>
      <c r="S2464" s="57">
        <f t="shared" si="953"/>
        <v>0</v>
      </c>
      <c r="T2464" s="57">
        <f t="shared" si="954"/>
        <v>0</v>
      </c>
      <c r="U2464" s="57">
        <f t="shared" si="955"/>
        <v>0</v>
      </c>
      <c r="V2464" s="58">
        <f t="shared" si="956"/>
        <v>0</v>
      </c>
      <c r="W2464" s="58">
        <f t="shared" si="957"/>
        <v>0</v>
      </c>
      <c r="X2464" s="58">
        <f t="shared" si="958"/>
        <v>0</v>
      </c>
      <c r="Y2464" s="58">
        <f t="shared" si="959"/>
        <v>0</v>
      </c>
      <c r="Z2464">
        <f t="shared" si="943"/>
        <v>241928</v>
      </c>
    </row>
    <row r="2465" spans="1:26" x14ac:dyDescent="0.3">
      <c r="A2465" s="56" t="str">
        <f t="shared" si="945"/>
        <v>OUT TIME</v>
      </c>
      <c r="B2465" s="56" t="str">
        <f t="shared" si="937"/>
        <v>ultimo</v>
      </c>
      <c r="C2465" s="55">
        <f t="shared" si="944"/>
        <v>5</v>
      </c>
      <c r="D2465" t="str">
        <f t="shared" si="944"/>
        <v>Darién</v>
      </c>
      <c r="E2465" s="23">
        <f t="shared" si="946"/>
        <v>44174</v>
      </c>
      <c r="F2465" s="54">
        <f t="shared" si="947"/>
        <v>190</v>
      </c>
      <c r="G2465" cm="1">
        <f t="array" ref="G2465">+INDEX('Casos ACUM Prov'!$CK$3:$OM$16,'TODO PROVINCIA'!C2465+1,'TODO PROVINCIA'!F2465)</f>
        <v>0</v>
      </c>
      <c r="H2465">
        <f t="shared" si="939"/>
        <v>0</v>
      </c>
      <c r="I2465" cm="1">
        <f t="array" ref="I2465">+INDEX('Muertes-PROV'!$C$3:$OM$16,$C2465+1,$F2465)</f>
        <v>0</v>
      </c>
      <c r="J2465">
        <f t="shared" si="940"/>
        <v>0</v>
      </c>
      <c r="K2465" cm="1">
        <f t="array" ref="K2465">+INDEX('rECUPERA-prov'!$C$3:$LA$16,$C2465+1,$F2465)</f>
        <v>0</v>
      </c>
      <c r="L2465">
        <f t="shared" si="941"/>
        <v>0</v>
      </c>
      <c r="M2465">
        <f t="shared" si="948"/>
        <v>0</v>
      </c>
      <c r="N2465">
        <f t="shared" si="942"/>
        <v>0</v>
      </c>
      <c r="O2465" s="57">
        <f t="shared" si="949"/>
        <v>0</v>
      </c>
      <c r="P2465" s="57">
        <f t="shared" si="950"/>
        <v>0</v>
      </c>
      <c r="Q2465" s="57">
        <f t="shared" si="951"/>
        <v>0</v>
      </c>
      <c r="R2465" s="57">
        <f t="shared" si="952"/>
        <v>0</v>
      </c>
      <c r="S2465" s="57">
        <f t="shared" si="953"/>
        <v>0</v>
      </c>
      <c r="T2465" s="57">
        <f t="shared" si="954"/>
        <v>0</v>
      </c>
      <c r="U2465" s="57">
        <f t="shared" si="955"/>
        <v>0</v>
      </c>
      <c r="V2465" s="58">
        <f t="shared" si="956"/>
        <v>0</v>
      </c>
      <c r="W2465" s="58">
        <f t="shared" si="957"/>
        <v>0</v>
      </c>
      <c r="X2465" s="58">
        <f t="shared" si="958"/>
        <v>0</v>
      </c>
      <c r="Y2465" s="58">
        <f t="shared" si="959"/>
        <v>0</v>
      </c>
      <c r="Z2465">
        <f t="shared" si="943"/>
        <v>10001</v>
      </c>
    </row>
    <row r="2466" spans="1:26" x14ac:dyDescent="0.3">
      <c r="A2466" s="56" t="str">
        <f t="shared" si="945"/>
        <v>OUT TIME</v>
      </c>
      <c r="B2466" s="56" t="str">
        <f t="shared" si="937"/>
        <v>ultimo</v>
      </c>
      <c r="C2466" s="55">
        <f t="shared" si="944"/>
        <v>6</v>
      </c>
      <c r="D2466" t="str">
        <f t="shared" si="944"/>
        <v>Herrera</v>
      </c>
      <c r="E2466" s="23">
        <f t="shared" si="946"/>
        <v>44174</v>
      </c>
      <c r="F2466" s="54">
        <f t="shared" si="947"/>
        <v>190</v>
      </c>
      <c r="G2466" cm="1">
        <f t="array" ref="G2466">+INDEX('Casos ACUM Prov'!$CK$3:$OM$16,'TODO PROVINCIA'!C2466+1,'TODO PROVINCIA'!F2466)</f>
        <v>0</v>
      </c>
      <c r="H2466">
        <f t="shared" si="939"/>
        <v>0</v>
      </c>
      <c r="I2466" cm="1">
        <f t="array" ref="I2466">+INDEX('Muertes-PROV'!$C$3:$OM$16,$C2466+1,$F2466)</f>
        <v>0</v>
      </c>
      <c r="J2466">
        <f t="shared" si="940"/>
        <v>0</v>
      </c>
      <c r="K2466" cm="1">
        <f t="array" ref="K2466">+INDEX('rECUPERA-prov'!$C$3:$LA$16,$C2466+1,$F2466)</f>
        <v>0</v>
      </c>
      <c r="L2466">
        <f t="shared" si="941"/>
        <v>0</v>
      </c>
      <c r="M2466">
        <f t="shared" si="948"/>
        <v>0</v>
      </c>
      <c r="N2466">
        <f t="shared" si="942"/>
        <v>0</v>
      </c>
      <c r="O2466" s="57">
        <f t="shared" si="949"/>
        <v>0</v>
      </c>
      <c r="P2466" s="57">
        <f t="shared" si="950"/>
        <v>0</v>
      </c>
      <c r="Q2466" s="57">
        <f t="shared" si="951"/>
        <v>0</v>
      </c>
      <c r="R2466" s="57">
        <f t="shared" si="952"/>
        <v>0</v>
      </c>
      <c r="S2466" s="57">
        <f t="shared" si="953"/>
        <v>0</v>
      </c>
      <c r="T2466" s="57">
        <f t="shared" si="954"/>
        <v>0</v>
      </c>
      <c r="U2466" s="57">
        <f t="shared" si="955"/>
        <v>0</v>
      </c>
      <c r="V2466" s="58">
        <f t="shared" si="956"/>
        <v>0</v>
      </c>
      <c r="W2466" s="58">
        <f t="shared" si="957"/>
        <v>0</v>
      </c>
      <c r="X2466" s="58">
        <f t="shared" si="958"/>
        <v>0</v>
      </c>
      <c r="Y2466" s="58">
        <f t="shared" si="959"/>
        <v>0</v>
      </c>
      <c r="Z2466">
        <f t="shared" si="943"/>
        <v>33109</v>
      </c>
    </row>
    <row r="2467" spans="1:26" x14ac:dyDescent="0.3">
      <c r="A2467" s="56" t="str">
        <f t="shared" si="945"/>
        <v>OUT TIME</v>
      </c>
      <c r="B2467" s="56" t="str">
        <f t="shared" si="937"/>
        <v>ultimo</v>
      </c>
      <c r="C2467" s="55">
        <f t="shared" si="944"/>
        <v>7</v>
      </c>
      <c r="D2467" t="str">
        <f t="shared" si="944"/>
        <v>Los Santos</v>
      </c>
      <c r="E2467" s="23">
        <f t="shared" si="946"/>
        <v>44174</v>
      </c>
      <c r="F2467" s="54">
        <f t="shared" si="947"/>
        <v>190</v>
      </c>
      <c r="G2467" cm="1">
        <f t="array" ref="G2467">+INDEX('Casos ACUM Prov'!$CK$3:$OM$16,'TODO PROVINCIA'!C2467+1,'TODO PROVINCIA'!F2467)</f>
        <v>0</v>
      </c>
      <c r="H2467">
        <f t="shared" si="939"/>
        <v>0</v>
      </c>
      <c r="I2467" cm="1">
        <f t="array" ref="I2467">+INDEX('Muertes-PROV'!$C$3:$OM$16,$C2467+1,$F2467)</f>
        <v>0</v>
      </c>
      <c r="J2467">
        <f t="shared" si="940"/>
        <v>0</v>
      </c>
      <c r="K2467" cm="1">
        <f t="array" ref="K2467">+INDEX('rECUPERA-prov'!$C$3:$LA$16,$C2467+1,$F2467)</f>
        <v>0</v>
      </c>
      <c r="L2467">
        <f t="shared" si="941"/>
        <v>0</v>
      </c>
      <c r="M2467">
        <f t="shared" si="948"/>
        <v>0</v>
      </c>
      <c r="N2467">
        <f t="shared" si="942"/>
        <v>0</v>
      </c>
      <c r="O2467" s="57">
        <f t="shared" si="949"/>
        <v>0</v>
      </c>
      <c r="P2467" s="57">
        <f t="shared" si="950"/>
        <v>0</v>
      </c>
      <c r="Q2467" s="57">
        <f t="shared" si="951"/>
        <v>0</v>
      </c>
      <c r="R2467" s="57">
        <f t="shared" si="952"/>
        <v>0</v>
      </c>
      <c r="S2467" s="57">
        <f t="shared" si="953"/>
        <v>0</v>
      </c>
      <c r="T2467" s="57">
        <f t="shared" si="954"/>
        <v>0</v>
      </c>
      <c r="U2467" s="57">
        <f t="shared" si="955"/>
        <v>0</v>
      </c>
      <c r="V2467" s="58">
        <f t="shared" si="956"/>
        <v>0</v>
      </c>
      <c r="W2467" s="58">
        <f t="shared" si="957"/>
        <v>0</v>
      </c>
      <c r="X2467" s="58">
        <f t="shared" si="958"/>
        <v>0</v>
      </c>
      <c r="Y2467" s="58">
        <f t="shared" si="959"/>
        <v>0</v>
      </c>
      <c r="Z2467">
        <f t="shared" si="943"/>
        <v>156747</v>
      </c>
    </row>
    <row r="2468" spans="1:26" x14ac:dyDescent="0.3">
      <c r="A2468" s="56" t="str">
        <f t="shared" si="945"/>
        <v>OUT TIME</v>
      </c>
      <c r="B2468" s="56" t="str">
        <f t="shared" si="937"/>
        <v>ultimo</v>
      </c>
      <c r="C2468" s="55">
        <f t="shared" si="944"/>
        <v>8</v>
      </c>
      <c r="D2468" t="str">
        <f t="shared" si="944"/>
        <v>Panamá</v>
      </c>
      <c r="E2468" s="23">
        <f t="shared" si="946"/>
        <v>44174</v>
      </c>
      <c r="F2468" s="54">
        <f t="shared" si="947"/>
        <v>190</v>
      </c>
      <c r="G2468" cm="1">
        <f t="array" ref="G2468">+INDEX('Casos ACUM Prov'!$CK$3:$OM$16,'TODO PROVINCIA'!C2468+1,'TODO PROVINCIA'!F2468)</f>
        <v>0</v>
      </c>
      <c r="H2468">
        <f t="shared" si="939"/>
        <v>0</v>
      </c>
      <c r="I2468" cm="1">
        <f t="array" ref="I2468">+INDEX('Muertes-PROV'!$C$3:$OM$16,$C2468+1,$F2468)</f>
        <v>0</v>
      </c>
      <c r="J2468">
        <f t="shared" si="940"/>
        <v>0</v>
      </c>
      <c r="K2468" cm="1">
        <f t="array" ref="K2468">+INDEX('rECUPERA-prov'!$C$3:$LA$16,$C2468+1,$F2468)</f>
        <v>0</v>
      </c>
      <c r="L2468">
        <f t="shared" si="941"/>
        <v>0</v>
      </c>
      <c r="M2468">
        <f t="shared" si="948"/>
        <v>0</v>
      </c>
      <c r="N2468">
        <f t="shared" si="942"/>
        <v>0</v>
      </c>
      <c r="O2468" s="57">
        <f t="shared" si="949"/>
        <v>0</v>
      </c>
      <c r="P2468" s="57">
        <f t="shared" si="950"/>
        <v>0</v>
      </c>
      <c r="Q2468" s="57">
        <f t="shared" si="951"/>
        <v>0</v>
      </c>
      <c r="R2468" s="57">
        <f t="shared" si="952"/>
        <v>0</v>
      </c>
      <c r="S2468" s="57">
        <f t="shared" si="953"/>
        <v>0</v>
      </c>
      <c r="T2468" s="57">
        <f t="shared" si="954"/>
        <v>0</v>
      </c>
      <c r="U2468" s="57">
        <f t="shared" si="955"/>
        <v>0</v>
      </c>
      <c r="V2468" s="58">
        <f t="shared" si="956"/>
        <v>0</v>
      </c>
      <c r="W2468" s="58">
        <f t="shared" si="957"/>
        <v>0</v>
      </c>
      <c r="X2468" s="58">
        <f t="shared" si="958"/>
        <v>0</v>
      </c>
      <c r="Y2468" s="58">
        <f t="shared" si="959"/>
        <v>0</v>
      </c>
      <c r="Z2468">
        <f t="shared" si="943"/>
        <v>109955</v>
      </c>
    </row>
    <row r="2469" spans="1:26" x14ac:dyDescent="0.3">
      <c r="A2469" s="56" t="str">
        <f t="shared" si="945"/>
        <v>OUT TIME</v>
      </c>
      <c r="B2469" s="56" t="str">
        <f t="shared" si="937"/>
        <v>ultimo</v>
      </c>
      <c r="C2469" s="55">
        <f t="shared" si="944"/>
        <v>9</v>
      </c>
      <c r="D2469" t="str">
        <f t="shared" si="944"/>
        <v>Veraguas</v>
      </c>
      <c r="E2469" s="23">
        <f t="shared" si="946"/>
        <v>44174</v>
      </c>
      <c r="F2469" s="54">
        <f t="shared" si="947"/>
        <v>190</v>
      </c>
      <c r="G2469" cm="1">
        <f t="array" ref="G2469">+INDEX('Casos ACUM Prov'!$CK$3:$OM$16,'TODO PROVINCIA'!C2469+1,'TODO PROVINCIA'!F2469)</f>
        <v>0</v>
      </c>
      <c r="H2469">
        <f t="shared" si="939"/>
        <v>0</v>
      </c>
      <c r="I2469" cm="1">
        <f t="array" ref="I2469">+INDEX('Muertes-PROV'!$C$3:$OM$16,$C2469+1,$F2469)</f>
        <v>0</v>
      </c>
      <c r="J2469">
        <f t="shared" si="940"/>
        <v>0</v>
      </c>
      <c r="K2469" cm="1">
        <f t="array" ref="K2469">+INDEX('rECUPERA-prov'!$C$3:$LA$16,$C2469+1,$F2469)</f>
        <v>0</v>
      </c>
      <c r="L2469">
        <f t="shared" si="941"/>
        <v>0</v>
      </c>
      <c r="M2469">
        <f t="shared" si="948"/>
        <v>0</v>
      </c>
      <c r="N2469">
        <f t="shared" si="942"/>
        <v>0</v>
      </c>
      <c r="O2469" s="57">
        <f t="shared" si="949"/>
        <v>0</v>
      </c>
      <c r="P2469" s="57">
        <f t="shared" si="950"/>
        <v>0</v>
      </c>
      <c r="Q2469" s="57">
        <f t="shared" si="951"/>
        <v>0</v>
      </c>
      <c r="R2469" s="57">
        <f t="shared" si="952"/>
        <v>0</v>
      </c>
      <c r="S2469" s="57">
        <f t="shared" si="953"/>
        <v>0</v>
      </c>
      <c r="T2469" s="57">
        <f t="shared" si="954"/>
        <v>0</v>
      </c>
      <c r="U2469" s="57">
        <f t="shared" si="955"/>
        <v>0</v>
      </c>
      <c r="V2469" s="58">
        <f t="shared" si="956"/>
        <v>0</v>
      </c>
      <c r="W2469" s="58">
        <f t="shared" si="957"/>
        <v>0</v>
      </c>
      <c r="X2469" s="58">
        <f t="shared" si="958"/>
        <v>0</v>
      </c>
      <c r="Y2469" s="58">
        <f t="shared" si="959"/>
        <v>0</v>
      </c>
      <c r="Z2469">
        <f t="shared" si="943"/>
        <v>109955</v>
      </c>
    </row>
    <row r="2470" spans="1:26" x14ac:dyDescent="0.3">
      <c r="A2470" s="56" t="str">
        <f t="shared" si="945"/>
        <v>OUT TIME</v>
      </c>
      <c r="B2470" s="56" t="str">
        <f t="shared" si="937"/>
        <v>ultimo</v>
      </c>
      <c r="C2470" s="55">
        <f t="shared" si="944"/>
        <v>10</v>
      </c>
      <c r="D2470" t="str">
        <f t="shared" si="944"/>
        <v>Comarca Kuna Yala</v>
      </c>
      <c r="E2470" s="23">
        <f t="shared" si="946"/>
        <v>44174</v>
      </c>
      <c r="F2470" s="54">
        <f t="shared" si="947"/>
        <v>190</v>
      </c>
      <c r="G2470" cm="1">
        <f t="array" ref="G2470">+INDEX('Casos ACUM Prov'!$CK$3:$OM$16,'TODO PROVINCIA'!C2470+1,'TODO PROVINCIA'!F2470)</f>
        <v>0</v>
      </c>
      <c r="H2470">
        <f t="shared" si="939"/>
        <v>0</v>
      </c>
      <c r="I2470" cm="1">
        <f t="array" ref="I2470">+INDEX('Muertes-PROV'!$C$3:$OM$16,$C2470+1,$F2470)</f>
        <v>0</v>
      </c>
      <c r="J2470">
        <f t="shared" si="940"/>
        <v>0</v>
      </c>
      <c r="K2470" cm="1">
        <f t="array" ref="K2470">+INDEX('rECUPERA-prov'!$C$3:$LA$16,$C2470+1,$F2470)</f>
        <v>0</v>
      </c>
      <c r="L2470">
        <f t="shared" si="941"/>
        <v>0</v>
      </c>
      <c r="M2470">
        <f t="shared" si="948"/>
        <v>0</v>
      </c>
      <c r="N2470">
        <f t="shared" si="942"/>
        <v>0</v>
      </c>
      <c r="O2470" s="57">
        <f t="shared" si="949"/>
        <v>0</v>
      </c>
      <c r="P2470" s="57">
        <f t="shared" si="950"/>
        <v>0</v>
      </c>
      <c r="Q2470" s="57">
        <f t="shared" si="951"/>
        <v>0</v>
      </c>
      <c r="R2470" s="57">
        <f t="shared" si="952"/>
        <v>0</v>
      </c>
      <c r="S2470" s="57">
        <f t="shared" si="953"/>
        <v>0</v>
      </c>
      <c r="T2470" s="57">
        <f t="shared" si="954"/>
        <v>0</v>
      </c>
      <c r="U2470" s="57">
        <f t="shared" si="955"/>
        <v>0</v>
      </c>
      <c r="V2470" s="58">
        <f t="shared" si="956"/>
        <v>0</v>
      </c>
      <c r="W2470" s="58">
        <f t="shared" si="957"/>
        <v>0</v>
      </c>
      <c r="X2470" s="58">
        <f t="shared" si="958"/>
        <v>0</v>
      </c>
      <c r="Y2470" s="58">
        <f t="shared" si="959"/>
        <v>0</v>
      </c>
      <c r="Z2470">
        <f t="shared" si="943"/>
        <v>89592</v>
      </c>
    </row>
    <row r="2471" spans="1:26" x14ac:dyDescent="0.3">
      <c r="A2471" s="56" t="str">
        <f t="shared" si="945"/>
        <v>OUT TIME</v>
      </c>
      <c r="B2471" s="56" t="str">
        <f t="shared" si="937"/>
        <v>ultimo</v>
      </c>
      <c r="C2471" s="55">
        <f t="shared" si="944"/>
        <v>11</v>
      </c>
      <c r="D2471" t="str">
        <f t="shared" si="944"/>
        <v>Comarca Emberá Wounaán</v>
      </c>
      <c r="E2471" s="23">
        <f t="shared" si="946"/>
        <v>44174</v>
      </c>
      <c r="F2471" s="54">
        <f t="shared" si="947"/>
        <v>190</v>
      </c>
      <c r="G2471" cm="1">
        <f t="array" ref="G2471">+INDEX('Casos ACUM Prov'!$CK$3:$OM$16,'TODO PROVINCIA'!C2471+1,'TODO PROVINCIA'!F2471)</f>
        <v>0</v>
      </c>
      <c r="H2471">
        <f t="shared" si="939"/>
        <v>0</v>
      </c>
      <c r="I2471" cm="1">
        <f t="array" ref="I2471">+INDEX('Muertes-PROV'!$C$3:$OM$16,$C2471+1,$F2471)</f>
        <v>0</v>
      </c>
      <c r="J2471">
        <f t="shared" si="940"/>
        <v>0</v>
      </c>
      <c r="K2471" cm="1">
        <f t="array" ref="K2471">+INDEX('rECUPERA-prov'!$C$3:$LA$16,$C2471+1,$F2471)</f>
        <v>0</v>
      </c>
      <c r="L2471">
        <f t="shared" si="941"/>
        <v>0</v>
      </c>
      <c r="M2471">
        <f t="shared" si="948"/>
        <v>0</v>
      </c>
      <c r="N2471">
        <f t="shared" si="942"/>
        <v>0</v>
      </c>
      <c r="O2471" s="57">
        <f t="shared" si="949"/>
        <v>0</v>
      </c>
      <c r="P2471" s="57">
        <f t="shared" si="950"/>
        <v>0</v>
      </c>
      <c r="Q2471" s="57">
        <f t="shared" si="951"/>
        <v>0</v>
      </c>
      <c r="R2471" s="57">
        <f t="shared" si="952"/>
        <v>0</v>
      </c>
      <c r="S2471" s="57">
        <f t="shared" si="953"/>
        <v>0</v>
      </c>
      <c r="T2471" s="57">
        <f t="shared" si="954"/>
        <v>0</v>
      </c>
      <c r="U2471" s="57">
        <f t="shared" si="955"/>
        <v>0</v>
      </c>
      <c r="V2471" s="58">
        <f t="shared" si="956"/>
        <v>0</v>
      </c>
      <c r="W2471" s="58">
        <f t="shared" si="957"/>
        <v>0</v>
      </c>
      <c r="X2471" s="58">
        <f t="shared" si="958"/>
        <v>0</v>
      </c>
      <c r="Y2471" s="58">
        <f t="shared" si="959"/>
        <v>0</v>
      </c>
      <c r="Z2471">
        <f t="shared" si="943"/>
        <v>1249032</v>
      </c>
    </row>
    <row r="2472" spans="1:26" x14ac:dyDescent="0.3">
      <c r="A2472" s="56" t="str">
        <f t="shared" si="945"/>
        <v>OUT TIME</v>
      </c>
      <c r="B2472" s="56" t="str">
        <f t="shared" si="937"/>
        <v>ultimo</v>
      </c>
      <c r="C2472" s="55">
        <f t="shared" si="944"/>
        <v>12</v>
      </c>
      <c r="D2472" t="str">
        <f t="shared" si="944"/>
        <v>Comarca Ngäbe Buglé</v>
      </c>
      <c r="E2472" s="23">
        <f t="shared" si="946"/>
        <v>44174</v>
      </c>
      <c r="F2472" s="54">
        <f t="shared" si="947"/>
        <v>190</v>
      </c>
      <c r="G2472" cm="1">
        <f t="array" ref="G2472">+INDEX('Casos ACUM Prov'!$CK$3:$OM$16,'TODO PROVINCIA'!C2472+1,'TODO PROVINCIA'!F2472)</f>
        <v>0</v>
      </c>
      <c r="H2472">
        <f t="shared" si="939"/>
        <v>0</v>
      </c>
      <c r="I2472" cm="1">
        <f t="array" ref="I2472">+INDEX('Muertes-PROV'!$C$3:$OM$16,$C2472+1,$F2472)</f>
        <v>0</v>
      </c>
      <c r="J2472">
        <f t="shared" si="940"/>
        <v>0</v>
      </c>
      <c r="K2472" cm="1">
        <f t="array" ref="K2472">+INDEX('rECUPERA-prov'!$C$3:$LA$16,$C2472+1,$F2472)</f>
        <v>0</v>
      </c>
      <c r="L2472">
        <f t="shared" si="941"/>
        <v>0</v>
      </c>
      <c r="M2472">
        <f t="shared" si="948"/>
        <v>0</v>
      </c>
      <c r="N2472">
        <f t="shared" si="942"/>
        <v>0</v>
      </c>
      <c r="O2472" s="57">
        <f t="shared" si="949"/>
        <v>0</v>
      </c>
      <c r="P2472" s="57">
        <f t="shared" si="950"/>
        <v>0</v>
      </c>
      <c r="Q2472" s="57">
        <f t="shared" si="951"/>
        <v>0</v>
      </c>
      <c r="R2472" s="57">
        <f t="shared" si="952"/>
        <v>0</v>
      </c>
      <c r="S2472" s="57">
        <f t="shared" si="953"/>
        <v>0</v>
      </c>
      <c r="T2472" s="57">
        <f t="shared" si="954"/>
        <v>0</v>
      </c>
      <c r="U2472" s="57">
        <f t="shared" si="955"/>
        <v>0</v>
      </c>
      <c r="V2472" s="58">
        <f t="shared" si="956"/>
        <v>0</v>
      </c>
      <c r="W2472" s="58">
        <f t="shared" si="957"/>
        <v>0</v>
      </c>
      <c r="X2472" s="58">
        <f t="shared" si="958"/>
        <v>0</v>
      </c>
      <c r="Y2472" s="58">
        <f t="shared" si="959"/>
        <v>0</v>
      </c>
      <c r="Z2472">
        <f t="shared" si="943"/>
        <v>464038</v>
      </c>
    </row>
    <row r="2473" spans="1:26" x14ac:dyDescent="0.3">
      <c r="A2473" s="56" t="str">
        <f t="shared" si="945"/>
        <v>OUT TIME</v>
      </c>
      <c r="B2473" s="56" t="str">
        <f t="shared" si="937"/>
        <v>ultimo</v>
      </c>
      <c r="C2473" s="55">
        <f t="shared" si="944"/>
        <v>13</v>
      </c>
      <c r="D2473" t="str">
        <f t="shared" si="944"/>
        <v>Panamá Oeste</v>
      </c>
      <c r="E2473" s="23">
        <f t="shared" si="946"/>
        <v>44174</v>
      </c>
      <c r="F2473" s="54">
        <f t="shared" si="947"/>
        <v>190</v>
      </c>
      <c r="G2473" cm="1">
        <f t="array" ref="G2473">+INDEX('Casos ACUM Prov'!$CK$3:$OM$16,'TODO PROVINCIA'!C2473+1,'TODO PROVINCIA'!F2473)</f>
        <v>0</v>
      </c>
      <c r="H2473">
        <f t="shared" si="939"/>
        <v>0</v>
      </c>
      <c r="I2473" cm="1">
        <f t="array" ref="I2473">+INDEX('Muertes-PROV'!$C$3:$OM$16,$C2473+1,$F2473)</f>
        <v>0</v>
      </c>
      <c r="J2473">
        <f t="shared" si="940"/>
        <v>0</v>
      </c>
      <c r="K2473" cm="1">
        <f t="array" ref="K2473">+INDEX('rECUPERA-prov'!$C$3:$LA$16,$C2473+1,$F2473)</f>
        <v>0</v>
      </c>
      <c r="L2473">
        <f t="shared" si="941"/>
        <v>0</v>
      </c>
      <c r="M2473">
        <f t="shared" si="948"/>
        <v>0</v>
      </c>
      <c r="N2473">
        <f t="shared" si="942"/>
        <v>0</v>
      </c>
      <c r="O2473" s="57">
        <f t="shared" si="949"/>
        <v>0</v>
      </c>
      <c r="P2473" s="57">
        <f t="shared" si="950"/>
        <v>0</v>
      </c>
      <c r="Q2473" s="57">
        <f t="shared" si="951"/>
        <v>0</v>
      </c>
      <c r="R2473" s="57">
        <f t="shared" si="952"/>
        <v>0</v>
      </c>
      <c r="S2473" s="57">
        <f t="shared" si="953"/>
        <v>0</v>
      </c>
      <c r="T2473" s="57">
        <f t="shared" si="954"/>
        <v>0</v>
      </c>
      <c r="U2473" s="57">
        <f t="shared" si="955"/>
        <v>0</v>
      </c>
      <c r="V2473" s="58">
        <f t="shared" si="956"/>
        <v>0</v>
      </c>
      <c r="W2473" s="58">
        <f t="shared" si="957"/>
        <v>0</v>
      </c>
      <c r="X2473" s="58">
        <f t="shared" si="958"/>
        <v>0</v>
      </c>
      <c r="Y2473" s="58">
        <f t="shared" si="959"/>
        <v>0</v>
      </c>
      <c r="Z2473">
        <f t="shared" si="943"/>
        <v>226991</v>
      </c>
    </row>
    <row r="2474" spans="1:26" x14ac:dyDescent="0.3">
      <c r="A2474" s="56" t="str">
        <f t="shared" si="945"/>
        <v>OUT TIME</v>
      </c>
      <c r="B2474" s="56" t="str">
        <f t="shared" si="937"/>
        <v>ultimo</v>
      </c>
      <c r="C2474" s="55">
        <f t="shared" si="944"/>
        <v>1</v>
      </c>
      <c r="D2474" t="str">
        <f t="shared" si="944"/>
        <v>Bocas del Toro</v>
      </c>
      <c r="E2474" s="23">
        <f t="shared" si="946"/>
        <v>44175</v>
      </c>
      <c r="F2474" s="54">
        <f t="shared" si="947"/>
        <v>191</v>
      </c>
      <c r="G2474" cm="1">
        <f t="array" ref="G2474">+INDEX('Casos ACUM Prov'!$CK$3:$OM$16,'TODO PROVINCIA'!C2474+1,'TODO PROVINCIA'!F2474)</f>
        <v>0</v>
      </c>
      <c r="H2474">
        <f t="shared" si="939"/>
        <v>0</v>
      </c>
      <c r="I2474" cm="1">
        <f t="array" ref="I2474">+INDEX('Muertes-PROV'!$C$3:$OM$16,$C2474+1,$F2474)</f>
        <v>0</v>
      </c>
      <c r="J2474">
        <f t="shared" si="940"/>
        <v>0</v>
      </c>
      <c r="K2474" cm="1">
        <f t="array" ref="K2474">+INDEX('rECUPERA-prov'!$C$3:$LA$16,$C2474+1,$F2474)</f>
        <v>0</v>
      </c>
      <c r="L2474">
        <f t="shared" si="941"/>
        <v>0</v>
      </c>
      <c r="M2474">
        <f t="shared" si="948"/>
        <v>0</v>
      </c>
      <c r="N2474">
        <f t="shared" si="942"/>
        <v>0</v>
      </c>
      <c r="O2474" s="57">
        <f t="shared" si="949"/>
        <v>0</v>
      </c>
      <c r="P2474" s="57">
        <f t="shared" si="950"/>
        <v>0</v>
      </c>
      <c r="Q2474" s="57">
        <f t="shared" si="951"/>
        <v>0</v>
      </c>
      <c r="R2474" s="57">
        <f t="shared" si="952"/>
        <v>0</v>
      </c>
      <c r="S2474" s="57">
        <f t="shared" si="953"/>
        <v>0</v>
      </c>
      <c r="T2474" s="57">
        <f t="shared" si="954"/>
        <v>0</v>
      </c>
      <c r="U2474" s="57">
        <f t="shared" si="955"/>
        <v>0</v>
      </c>
      <c r="V2474" s="58">
        <f t="shared" si="956"/>
        <v>0</v>
      </c>
      <c r="W2474" s="58">
        <f t="shared" si="957"/>
        <v>0</v>
      </c>
      <c r="X2474" s="58">
        <f t="shared" si="958"/>
        <v>0</v>
      </c>
      <c r="Y2474" s="58">
        <f t="shared" si="959"/>
        <v>0</v>
      </c>
      <c r="Z2474">
        <f t="shared" si="943"/>
        <v>125461</v>
      </c>
    </row>
    <row r="2475" spans="1:26" x14ac:dyDescent="0.3">
      <c r="A2475" s="56" t="str">
        <f t="shared" si="945"/>
        <v>OUT TIME</v>
      </c>
      <c r="B2475" s="56" t="str">
        <f t="shared" si="937"/>
        <v>ultimo</v>
      </c>
      <c r="C2475" s="55">
        <f t="shared" si="944"/>
        <v>2</v>
      </c>
      <c r="D2475" t="str">
        <f t="shared" si="944"/>
        <v>Coclé</v>
      </c>
      <c r="E2475" s="23">
        <f t="shared" si="946"/>
        <v>44175</v>
      </c>
      <c r="F2475" s="54">
        <f t="shared" si="947"/>
        <v>191</v>
      </c>
      <c r="G2475" cm="1">
        <f t="array" ref="G2475">+INDEX('Casos ACUM Prov'!$CK$3:$OM$16,'TODO PROVINCIA'!C2475+1,'TODO PROVINCIA'!F2475)</f>
        <v>0</v>
      </c>
      <c r="H2475">
        <f t="shared" si="939"/>
        <v>0</v>
      </c>
      <c r="I2475" cm="1">
        <f t="array" ref="I2475">+INDEX('Muertes-PROV'!$C$3:$OM$16,$C2475+1,$F2475)</f>
        <v>0</v>
      </c>
      <c r="J2475">
        <f t="shared" si="940"/>
        <v>0</v>
      </c>
      <c r="K2475" cm="1">
        <f t="array" ref="K2475">+INDEX('rECUPERA-prov'!$C$3:$LA$16,$C2475+1,$F2475)</f>
        <v>0</v>
      </c>
      <c r="L2475">
        <f t="shared" si="941"/>
        <v>0</v>
      </c>
      <c r="M2475">
        <f t="shared" si="948"/>
        <v>0</v>
      </c>
      <c r="N2475">
        <f t="shared" si="942"/>
        <v>0</v>
      </c>
      <c r="O2475" s="57">
        <f t="shared" si="949"/>
        <v>0</v>
      </c>
      <c r="P2475" s="57">
        <f t="shared" si="950"/>
        <v>0</v>
      </c>
      <c r="Q2475" s="57">
        <f t="shared" si="951"/>
        <v>0</v>
      </c>
      <c r="R2475" s="57">
        <f t="shared" si="952"/>
        <v>0</v>
      </c>
      <c r="S2475" s="57">
        <f t="shared" si="953"/>
        <v>0</v>
      </c>
      <c r="T2475" s="57">
        <f t="shared" si="954"/>
        <v>0</v>
      </c>
      <c r="U2475" s="57">
        <f t="shared" si="955"/>
        <v>0</v>
      </c>
      <c r="V2475" s="58">
        <f t="shared" si="956"/>
        <v>0</v>
      </c>
      <c r="W2475" s="58">
        <f t="shared" si="957"/>
        <v>0</v>
      </c>
      <c r="X2475" s="58">
        <f t="shared" si="958"/>
        <v>0</v>
      </c>
      <c r="Y2475" s="58">
        <f t="shared" si="959"/>
        <v>0</v>
      </c>
      <c r="Z2475">
        <f t="shared" si="943"/>
        <v>416873</v>
      </c>
    </row>
    <row r="2476" spans="1:26" x14ac:dyDescent="0.3">
      <c r="A2476" s="56" t="str">
        <f t="shared" si="945"/>
        <v>OUT TIME</v>
      </c>
      <c r="B2476" s="56" t="str">
        <f t="shared" si="937"/>
        <v>ultimo</v>
      </c>
      <c r="C2476" s="55">
        <f t="shared" ref="C2476:D2491" si="960">+C2463</f>
        <v>3</v>
      </c>
      <c r="D2476" t="str">
        <f t="shared" si="960"/>
        <v>Colón</v>
      </c>
      <c r="E2476" s="23">
        <f t="shared" si="946"/>
        <v>44175</v>
      </c>
      <c r="F2476" s="54">
        <f t="shared" si="947"/>
        <v>191</v>
      </c>
      <c r="G2476" cm="1">
        <f t="array" ref="G2476">+INDEX('Casos ACUM Prov'!$CK$3:$OM$16,'TODO PROVINCIA'!C2476+1,'TODO PROVINCIA'!F2476)</f>
        <v>0</v>
      </c>
      <c r="H2476">
        <f t="shared" si="939"/>
        <v>0</v>
      </c>
      <c r="I2476" cm="1">
        <f t="array" ref="I2476">+INDEX('Muertes-PROV'!$C$3:$OM$16,$C2476+1,$F2476)</f>
        <v>0</v>
      </c>
      <c r="J2476">
        <f t="shared" si="940"/>
        <v>0</v>
      </c>
      <c r="K2476" cm="1">
        <f t="array" ref="K2476">+INDEX('rECUPERA-prov'!$C$3:$LA$16,$C2476+1,$F2476)</f>
        <v>0</v>
      </c>
      <c r="L2476">
        <f t="shared" si="941"/>
        <v>0</v>
      </c>
      <c r="M2476">
        <f t="shared" si="948"/>
        <v>0</v>
      </c>
      <c r="N2476">
        <f t="shared" si="942"/>
        <v>0</v>
      </c>
      <c r="O2476" s="57">
        <f t="shared" si="949"/>
        <v>0</v>
      </c>
      <c r="P2476" s="57">
        <f t="shared" si="950"/>
        <v>0</v>
      </c>
      <c r="Q2476" s="57">
        <f t="shared" si="951"/>
        <v>0</v>
      </c>
      <c r="R2476" s="57">
        <f t="shared" si="952"/>
        <v>0</v>
      </c>
      <c r="S2476" s="57">
        <f t="shared" si="953"/>
        <v>0</v>
      </c>
      <c r="T2476" s="57">
        <f t="shared" si="954"/>
        <v>0</v>
      </c>
      <c r="U2476" s="57">
        <f t="shared" si="955"/>
        <v>0</v>
      </c>
      <c r="V2476" s="58">
        <f t="shared" si="956"/>
        <v>0</v>
      </c>
      <c r="W2476" s="58">
        <f t="shared" si="957"/>
        <v>0</v>
      </c>
      <c r="X2476" s="58">
        <f t="shared" si="958"/>
        <v>0</v>
      </c>
      <c r="Y2476" s="58">
        <f t="shared" si="959"/>
        <v>0</v>
      </c>
      <c r="Z2476">
        <f t="shared" si="943"/>
        <v>233708</v>
      </c>
    </row>
    <row r="2477" spans="1:26" x14ac:dyDescent="0.3">
      <c r="A2477" s="56" t="str">
        <f t="shared" si="945"/>
        <v>OUT TIME</v>
      </c>
      <c r="B2477" s="56" t="str">
        <f t="shared" si="937"/>
        <v>ultimo</v>
      </c>
      <c r="C2477" s="55">
        <f t="shared" si="960"/>
        <v>4</v>
      </c>
      <c r="D2477" t="str">
        <f t="shared" si="960"/>
        <v>Chiriquí</v>
      </c>
      <c r="E2477" s="23">
        <f t="shared" si="946"/>
        <v>44175</v>
      </c>
      <c r="F2477" s="54">
        <f t="shared" si="947"/>
        <v>191</v>
      </c>
      <c r="G2477" cm="1">
        <f t="array" ref="G2477">+INDEX('Casos ACUM Prov'!$CK$3:$OM$16,'TODO PROVINCIA'!C2477+1,'TODO PROVINCIA'!F2477)</f>
        <v>0</v>
      </c>
      <c r="H2477">
        <f t="shared" si="939"/>
        <v>0</v>
      </c>
      <c r="I2477" cm="1">
        <f t="array" ref="I2477">+INDEX('Muertes-PROV'!$C$3:$OM$16,$C2477+1,$F2477)</f>
        <v>0</v>
      </c>
      <c r="J2477">
        <f t="shared" si="940"/>
        <v>0</v>
      </c>
      <c r="K2477" cm="1">
        <f t="array" ref="K2477">+INDEX('rECUPERA-prov'!$C$3:$LA$16,$C2477+1,$F2477)</f>
        <v>0</v>
      </c>
      <c r="L2477">
        <f t="shared" si="941"/>
        <v>0</v>
      </c>
      <c r="M2477">
        <f t="shared" si="948"/>
        <v>0</v>
      </c>
      <c r="N2477">
        <f t="shared" si="942"/>
        <v>0</v>
      </c>
      <c r="O2477" s="57">
        <f t="shared" si="949"/>
        <v>0</v>
      </c>
      <c r="P2477" s="57">
        <f t="shared" si="950"/>
        <v>0</v>
      </c>
      <c r="Q2477" s="57">
        <f t="shared" si="951"/>
        <v>0</v>
      </c>
      <c r="R2477" s="57">
        <f t="shared" si="952"/>
        <v>0</v>
      </c>
      <c r="S2477" s="57">
        <f t="shared" si="953"/>
        <v>0</v>
      </c>
      <c r="T2477" s="57">
        <f t="shared" si="954"/>
        <v>0</v>
      </c>
      <c r="U2477" s="57">
        <f t="shared" si="955"/>
        <v>0</v>
      </c>
      <c r="V2477" s="58">
        <f t="shared" si="956"/>
        <v>0</v>
      </c>
      <c r="W2477" s="58">
        <f t="shared" si="957"/>
        <v>0</v>
      </c>
      <c r="X2477" s="58">
        <f t="shared" si="958"/>
        <v>0</v>
      </c>
      <c r="Y2477" s="58">
        <f t="shared" si="959"/>
        <v>0</v>
      </c>
      <c r="Z2477">
        <f t="shared" si="943"/>
        <v>241928</v>
      </c>
    </row>
    <row r="2478" spans="1:26" x14ac:dyDescent="0.3">
      <c r="A2478" s="56" t="str">
        <f t="shared" si="945"/>
        <v>OUT TIME</v>
      </c>
      <c r="B2478" s="56" t="str">
        <f t="shared" si="937"/>
        <v>ultimo</v>
      </c>
      <c r="C2478" s="55">
        <f t="shared" si="960"/>
        <v>5</v>
      </c>
      <c r="D2478" t="str">
        <f t="shared" si="960"/>
        <v>Darién</v>
      </c>
      <c r="E2478" s="23">
        <f t="shared" si="946"/>
        <v>44175</v>
      </c>
      <c r="F2478" s="54">
        <f t="shared" si="947"/>
        <v>191</v>
      </c>
      <c r="G2478" cm="1">
        <f t="array" ref="G2478">+INDEX('Casos ACUM Prov'!$CK$3:$OM$16,'TODO PROVINCIA'!C2478+1,'TODO PROVINCIA'!F2478)</f>
        <v>0</v>
      </c>
      <c r="H2478">
        <f t="shared" si="939"/>
        <v>0</v>
      </c>
      <c r="I2478" cm="1">
        <f t="array" ref="I2478">+INDEX('Muertes-PROV'!$C$3:$OM$16,$C2478+1,$F2478)</f>
        <v>0</v>
      </c>
      <c r="J2478">
        <f t="shared" si="940"/>
        <v>0</v>
      </c>
      <c r="K2478" cm="1">
        <f t="array" ref="K2478">+INDEX('rECUPERA-prov'!$C$3:$LA$16,$C2478+1,$F2478)</f>
        <v>0</v>
      </c>
      <c r="L2478">
        <f t="shared" si="941"/>
        <v>0</v>
      </c>
      <c r="M2478">
        <f t="shared" si="948"/>
        <v>0</v>
      </c>
      <c r="N2478">
        <f t="shared" si="942"/>
        <v>0</v>
      </c>
      <c r="O2478" s="57">
        <f t="shared" si="949"/>
        <v>0</v>
      </c>
      <c r="P2478" s="57">
        <f t="shared" si="950"/>
        <v>0</v>
      </c>
      <c r="Q2478" s="57">
        <f t="shared" si="951"/>
        <v>0</v>
      </c>
      <c r="R2478" s="57">
        <f t="shared" si="952"/>
        <v>0</v>
      </c>
      <c r="S2478" s="57">
        <f t="shared" si="953"/>
        <v>0</v>
      </c>
      <c r="T2478" s="57">
        <f t="shared" si="954"/>
        <v>0</v>
      </c>
      <c r="U2478" s="57">
        <f t="shared" si="955"/>
        <v>0</v>
      </c>
      <c r="V2478" s="58">
        <f t="shared" si="956"/>
        <v>0</v>
      </c>
      <c r="W2478" s="58">
        <f t="shared" si="957"/>
        <v>0</v>
      </c>
      <c r="X2478" s="58">
        <f t="shared" si="958"/>
        <v>0</v>
      </c>
      <c r="Y2478" s="58">
        <f t="shared" si="959"/>
        <v>0</v>
      </c>
      <c r="Z2478">
        <f t="shared" si="943"/>
        <v>10001</v>
      </c>
    </row>
    <row r="2479" spans="1:26" x14ac:dyDescent="0.3">
      <c r="A2479" s="56" t="str">
        <f t="shared" si="945"/>
        <v>OUT TIME</v>
      </c>
      <c r="B2479" s="56" t="str">
        <f t="shared" si="937"/>
        <v>ultimo</v>
      </c>
      <c r="C2479" s="55">
        <f t="shared" si="960"/>
        <v>6</v>
      </c>
      <c r="D2479" t="str">
        <f t="shared" si="960"/>
        <v>Herrera</v>
      </c>
      <c r="E2479" s="23">
        <f t="shared" si="946"/>
        <v>44175</v>
      </c>
      <c r="F2479" s="54">
        <f t="shared" si="947"/>
        <v>191</v>
      </c>
      <c r="G2479" cm="1">
        <f t="array" ref="G2479">+INDEX('Casos ACUM Prov'!$CK$3:$OM$16,'TODO PROVINCIA'!C2479+1,'TODO PROVINCIA'!F2479)</f>
        <v>0</v>
      </c>
      <c r="H2479">
        <f t="shared" si="939"/>
        <v>0</v>
      </c>
      <c r="I2479" cm="1">
        <f t="array" ref="I2479">+INDEX('Muertes-PROV'!$C$3:$OM$16,$C2479+1,$F2479)</f>
        <v>0</v>
      </c>
      <c r="J2479">
        <f t="shared" si="940"/>
        <v>0</v>
      </c>
      <c r="K2479" cm="1">
        <f t="array" ref="K2479">+INDEX('rECUPERA-prov'!$C$3:$LA$16,$C2479+1,$F2479)</f>
        <v>0</v>
      </c>
      <c r="L2479">
        <f t="shared" si="941"/>
        <v>0</v>
      </c>
      <c r="M2479">
        <f t="shared" si="948"/>
        <v>0</v>
      </c>
      <c r="N2479">
        <f t="shared" si="942"/>
        <v>0</v>
      </c>
      <c r="O2479" s="57">
        <f t="shared" si="949"/>
        <v>0</v>
      </c>
      <c r="P2479" s="57">
        <f t="shared" si="950"/>
        <v>0</v>
      </c>
      <c r="Q2479" s="57">
        <f t="shared" si="951"/>
        <v>0</v>
      </c>
      <c r="R2479" s="57">
        <f t="shared" si="952"/>
        <v>0</v>
      </c>
      <c r="S2479" s="57">
        <f t="shared" si="953"/>
        <v>0</v>
      </c>
      <c r="T2479" s="57">
        <f t="shared" si="954"/>
        <v>0</v>
      </c>
      <c r="U2479" s="57">
        <f t="shared" si="955"/>
        <v>0</v>
      </c>
      <c r="V2479" s="58">
        <f t="shared" si="956"/>
        <v>0</v>
      </c>
      <c r="W2479" s="58">
        <f t="shared" si="957"/>
        <v>0</v>
      </c>
      <c r="X2479" s="58">
        <f t="shared" si="958"/>
        <v>0</v>
      </c>
      <c r="Y2479" s="58">
        <f t="shared" si="959"/>
        <v>0</v>
      </c>
      <c r="Z2479">
        <f t="shared" si="943"/>
        <v>33109</v>
      </c>
    </row>
    <row r="2480" spans="1:26" x14ac:dyDescent="0.3">
      <c r="A2480" s="56" t="str">
        <f t="shared" si="945"/>
        <v>OUT TIME</v>
      </c>
      <c r="B2480" s="56" t="str">
        <f t="shared" si="937"/>
        <v>ultimo</v>
      </c>
      <c r="C2480" s="55">
        <f t="shared" si="960"/>
        <v>7</v>
      </c>
      <c r="D2480" t="str">
        <f t="shared" si="960"/>
        <v>Los Santos</v>
      </c>
      <c r="E2480" s="23">
        <f t="shared" si="946"/>
        <v>44175</v>
      </c>
      <c r="F2480" s="54">
        <f t="shared" si="947"/>
        <v>191</v>
      </c>
      <c r="G2480" cm="1">
        <f t="array" ref="G2480">+INDEX('Casos ACUM Prov'!$CK$3:$OM$16,'TODO PROVINCIA'!C2480+1,'TODO PROVINCIA'!F2480)</f>
        <v>0</v>
      </c>
      <c r="H2480">
        <f t="shared" si="939"/>
        <v>0</v>
      </c>
      <c r="I2480" cm="1">
        <f t="array" ref="I2480">+INDEX('Muertes-PROV'!$C$3:$OM$16,$C2480+1,$F2480)</f>
        <v>0</v>
      </c>
      <c r="J2480">
        <f t="shared" si="940"/>
        <v>0</v>
      </c>
      <c r="K2480" cm="1">
        <f t="array" ref="K2480">+INDEX('rECUPERA-prov'!$C$3:$LA$16,$C2480+1,$F2480)</f>
        <v>0</v>
      </c>
      <c r="L2480">
        <f t="shared" si="941"/>
        <v>0</v>
      </c>
      <c r="M2480">
        <f t="shared" si="948"/>
        <v>0</v>
      </c>
      <c r="N2480">
        <f t="shared" si="942"/>
        <v>0</v>
      </c>
      <c r="O2480" s="57">
        <f t="shared" si="949"/>
        <v>0</v>
      </c>
      <c r="P2480" s="57">
        <f t="shared" si="950"/>
        <v>0</v>
      </c>
      <c r="Q2480" s="57">
        <f t="shared" si="951"/>
        <v>0</v>
      </c>
      <c r="R2480" s="57">
        <f t="shared" si="952"/>
        <v>0</v>
      </c>
      <c r="S2480" s="57">
        <f t="shared" si="953"/>
        <v>0</v>
      </c>
      <c r="T2480" s="57">
        <f t="shared" si="954"/>
        <v>0</v>
      </c>
      <c r="U2480" s="57">
        <f t="shared" si="955"/>
        <v>0</v>
      </c>
      <c r="V2480" s="58">
        <f t="shared" si="956"/>
        <v>0</v>
      </c>
      <c r="W2480" s="58">
        <f t="shared" si="957"/>
        <v>0</v>
      </c>
      <c r="X2480" s="58">
        <f t="shared" si="958"/>
        <v>0</v>
      </c>
      <c r="Y2480" s="58">
        <f t="shared" si="959"/>
        <v>0</v>
      </c>
      <c r="Z2480">
        <f t="shared" si="943"/>
        <v>156747</v>
      </c>
    </row>
    <row r="2481" spans="1:26" x14ac:dyDescent="0.3">
      <c r="A2481" s="56" t="str">
        <f t="shared" si="945"/>
        <v>OUT TIME</v>
      </c>
      <c r="B2481" s="56" t="str">
        <f t="shared" si="937"/>
        <v>ultimo</v>
      </c>
      <c r="C2481" s="55">
        <f t="shared" si="960"/>
        <v>8</v>
      </c>
      <c r="D2481" t="str">
        <f t="shared" si="960"/>
        <v>Panamá</v>
      </c>
      <c r="E2481" s="23">
        <f t="shared" si="946"/>
        <v>44175</v>
      </c>
      <c r="F2481" s="54">
        <f t="shared" si="947"/>
        <v>191</v>
      </c>
      <c r="G2481" cm="1">
        <f t="array" ref="G2481">+INDEX('Casos ACUM Prov'!$CK$3:$OM$16,'TODO PROVINCIA'!C2481+1,'TODO PROVINCIA'!F2481)</f>
        <v>0</v>
      </c>
      <c r="H2481">
        <f t="shared" si="939"/>
        <v>0</v>
      </c>
      <c r="I2481" cm="1">
        <f t="array" ref="I2481">+INDEX('Muertes-PROV'!$C$3:$OM$16,$C2481+1,$F2481)</f>
        <v>0</v>
      </c>
      <c r="J2481">
        <f t="shared" si="940"/>
        <v>0</v>
      </c>
      <c r="K2481" cm="1">
        <f t="array" ref="K2481">+INDEX('rECUPERA-prov'!$C$3:$LA$16,$C2481+1,$F2481)</f>
        <v>0</v>
      </c>
      <c r="L2481">
        <f t="shared" si="941"/>
        <v>0</v>
      </c>
      <c r="M2481">
        <f t="shared" si="948"/>
        <v>0</v>
      </c>
      <c r="N2481">
        <f t="shared" si="942"/>
        <v>0</v>
      </c>
      <c r="O2481" s="57">
        <f t="shared" si="949"/>
        <v>0</v>
      </c>
      <c r="P2481" s="57">
        <f t="shared" si="950"/>
        <v>0</v>
      </c>
      <c r="Q2481" s="57">
        <f t="shared" si="951"/>
        <v>0</v>
      </c>
      <c r="R2481" s="57">
        <f t="shared" si="952"/>
        <v>0</v>
      </c>
      <c r="S2481" s="57">
        <f t="shared" si="953"/>
        <v>0</v>
      </c>
      <c r="T2481" s="57">
        <f t="shared" si="954"/>
        <v>0</v>
      </c>
      <c r="U2481" s="57">
        <f t="shared" si="955"/>
        <v>0</v>
      </c>
      <c r="V2481" s="58">
        <f t="shared" si="956"/>
        <v>0</v>
      </c>
      <c r="W2481" s="58">
        <f t="shared" si="957"/>
        <v>0</v>
      </c>
      <c r="X2481" s="58">
        <f t="shared" si="958"/>
        <v>0</v>
      </c>
      <c r="Y2481" s="58">
        <f t="shared" si="959"/>
        <v>0</v>
      </c>
      <c r="Z2481">
        <f t="shared" si="943"/>
        <v>109955</v>
      </c>
    </row>
    <row r="2482" spans="1:26" x14ac:dyDescent="0.3">
      <c r="A2482" s="56" t="str">
        <f t="shared" si="945"/>
        <v>OUT TIME</v>
      </c>
      <c r="B2482" s="56" t="str">
        <f t="shared" si="937"/>
        <v>ultimo</v>
      </c>
      <c r="C2482" s="55">
        <f t="shared" si="960"/>
        <v>9</v>
      </c>
      <c r="D2482" t="str">
        <f t="shared" si="960"/>
        <v>Veraguas</v>
      </c>
      <c r="E2482" s="23">
        <f t="shared" si="946"/>
        <v>44175</v>
      </c>
      <c r="F2482" s="54">
        <f t="shared" si="947"/>
        <v>191</v>
      </c>
      <c r="G2482" cm="1">
        <f t="array" ref="G2482">+INDEX('Casos ACUM Prov'!$CK$3:$OM$16,'TODO PROVINCIA'!C2482+1,'TODO PROVINCIA'!F2482)</f>
        <v>0</v>
      </c>
      <c r="H2482">
        <f t="shared" si="939"/>
        <v>0</v>
      </c>
      <c r="I2482" cm="1">
        <f t="array" ref="I2482">+INDEX('Muertes-PROV'!$C$3:$OM$16,$C2482+1,$F2482)</f>
        <v>0</v>
      </c>
      <c r="J2482">
        <f t="shared" si="940"/>
        <v>0</v>
      </c>
      <c r="K2482" cm="1">
        <f t="array" ref="K2482">+INDEX('rECUPERA-prov'!$C$3:$LA$16,$C2482+1,$F2482)</f>
        <v>0</v>
      </c>
      <c r="L2482">
        <f t="shared" si="941"/>
        <v>0</v>
      </c>
      <c r="M2482">
        <f t="shared" si="948"/>
        <v>0</v>
      </c>
      <c r="N2482">
        <f t="shared" si="942"/>
        <v>0</v>
      </c>
      <c r="O2482" s="57">
        <f t="shared" si="949"/>
        <v>0</v>
      </c>
      <c r="P2482" s="57">
        <f t="shared" si="950"/>
        <v>0</v>
      </c>
      <c r="Q2482" s="57">
        <f t="shared" si="951"/>
        <v>0</v>
      </c>
      <c r="R2482" s="57">
        <f t="shared" si="952"/>
        <v>0</v>
      </c>
      <c r="S2482" s="57">
        <f t="shared" si="953"/>
        <v>0</v>
      </c>
      <c r="T2482" s="57">
        <f t="shared" si="954"/>
        <v>0</v>
      </c>
      <c r="U2482" s="57">
        <f t="shared" si="955"/>
        <v>0</v>
      </c>
      <c r="V2482" s="58">
        <f t="shared" si="956"/>
        <v>0</v>
      </c>
      <c r="W2482" s="58">
        <f t="shared" si="957"/>
        <v>0</v>
      </c>
      <c r="X2482" s="58">
        <f t="shared" si="958"/>
        <v>0</v>
      </c>
      <c r="Y2482" s="58">
        <f t="shared" si="959"/>
        <v>0</v>
      </c>
      <c r="Z2482">
        <f t="shared" si="943"/>
        <v>109955</v>
      </c>
    </row>
    <row r="2483" spans="1:26" x14ac:dyDescent="0.3">
      <c r="A2483" s="56" t="str">
        <f t="shared" si="945"/>
        <v>OUT TIME</v>
      </c>
      <c r="B2483" s="56" t="str">
        <f t="shared" si="937"/>
        <v>ultimo</v>
      </c>
      <c r="C2483" s="55">
        <f t="shared" si="960"/>
        <v>10</v>
      </c>
      <c r="D2483" t="str">
        <f t="shared" si="960"/>
        <v>Comarca Kuna Yala</v>
      </c>
      <c r="E2483" s="23">
        <f t="shared" si="946"/>
        <v>44175</v>
      </c>
      <c r="F2483" s="54">
        <f t="shared" si="947"/>
        <v>191</v>
      </c>
      <c r="G2483" cm="1">
        <f t="array" ref="G2483">+INDEX('Casos ACUM Prov'!$CK$3:$OM$16,'TODO PROVINCIA'!C2483+1,'TODO PROVINCIA'!F2483)</f>
        <v>0</v>
      </c>
      <c r="H2483">
        <f t="shared" si="939"/>
        <v>0</v>
      </c>
      <c r="I2483" cm="1">
        <f t="array" ref="I2483">+INDEX('Muertes-PROV'!$C$3:$OM$16,$C2483+1,$F2483)</f>
        <v>0</v>
      </c>
      <c r="J2483">
        <f t="shared" si="940"/>
        <v>0</v>
      </c>
      <c r="K2483" cm="1">
        <f t="array" ref="K2483">+INDEX('rECUPERA-prov'!$C$3:$LA$16,$C2483+1,$F2483)</f>
        <v>0</v>
      </c>
      <c r="L2483">
        <f t="shared" si="941"/>
        <v>0</v>
      </c>
      <c r="M2483">
        <f t="shared" si="948"/>
        <v>0</v>
      </c>
      <c r="N2483">
        <f t="shared" si="942"/>
        <v>0</v>
      </c>
      <c r="O2483" s="57">
        <f t="shared" si="949"/>
        <v>0</v>
      </c>
      <c r="P2483" s="57">
        <f t="shared" si="950"/>
        <v>0</v>
      </c>
      <c r="Q2483" s="57">
        <f t="shared" si="951"/>
        <v>0</v>
      </c>
      <c r="R2483" s="57">
        <f t="shared" si="952"/>
        <v>0</v>
      </c>
      <c r="S2483" s="57">
        <f t="shared" si="953"/>
        <v>0</v>
      </c>
      <c r="T2483" s="57">
        <f t="shared" si="954"/>
        <v>0</v>
      </c>
      <c r="U2483" s="57">
        <f t="shared" si="955"/>
        <v>0</v>
      </c>
      <c r="V2483" s="58">
        <f t="shared" si="956"/>
        <v>0</v>
      </c>
      <c r="W2483" s="58">
        <f t="shared" si="957"/>
        <v>0</v>
      </c>
      <c r="X2483" s="58">
        <f t="shared" si="958"/>
        <v>0</v>
      </c>
      <c r="Y2483" s="58">
        <f t="shared" si="959"/>
        <v>0</v>
      </c>
      <c r="Z2483">
        <f t="shared" si="943"/>
        <v>89592</v>
      </c>
    </row>
    <row r="2484" spans="1:26" x14ac:dyDescent="0.3">
      <c r="A2484" s="56" t="str">
        <f t="shared" si="945"/>
        <v>OUT TIME</v>
      </c>
      <c r="B2484" s="56" t="str">
        <f t="shared" si="937"/>
        <v>ultimo</v>
      </c>
      <c r="C2484" s="55">
        <f t="shared" si="960"/>
        <v>11</v>
      </c>
      <c r="D2484" t="str">
        <f t="shared" si="960"/>
        <v>Comarca Emberá Wounaán</v>
      </c>
      <c r="E2484" s="23">
        <f t="shared" si="946"/>
        <v>44175</v>
      </c>
      <c r="F2484" s="54">
        <f t="shared" si="947"/>
        <v>191</v>
      </c>
      <c r="G2484" cm="1">
        <f t="array" ref="G2484">+INDEX('Casos ACUM Prov'!$CK$3:$OM$16,'TODO PROVINCIA'!C2484+1,'TODO PROVINCIA'!F2484)</f>
        <v>0</v>
      </c>
      <c r="H2484">
        <f t="shared" si="939"/>
        <v>0</v>
      </c>
      <c r="I2484" cm="1">
        <f t="array" ref="I2484">+INDEX('Muertes-PROV'!$C$3:$OM$16,$C2484+1,$F2484)</f>
        <v>0</v>
      </c>
      <c r="J2484">
        <f t="shared" si="940"/>
        <v>0</v>
      </c>
      <c r="K2484" cm="1">
        <f t="array" ref="K2484">+INDEX('rECUPERA-prov'!$C$3:$LA$16,$C2484+1,$F2484)</f>
        <v>0</v>
      </c>
      <c r="L2484">
        <f t="shared" si="941"/>
        <v>0</v>
      </c>
      <c r="M2484">
        <f t="shared" si="948"/>
        <v>0</v>
      </c>
      <c r="N2484">
        <f t="shared" si="942"/>
        <v>0</v>
      </c>
      <c r="O2484" s="57">
        <f t="shared" si="949"/>
        <v>0</v>
      </c>
      <c r="P2484" s="57">
        <f t="shared" si="950"/>
        <v>0</v>
      </c>
      <c r="Q2484" s="57">
        <f t="shared" si="951"/>
        <v>0</v>
      </c>
      <c r="R2484" s="57">
        <f t="shared" si="952"/>
        <v>0</v>
      </c>
      <c r="S2484" s="57">
        <f t="shared" si="953"/>
        <v>0</v>
      </c>
      <c r="T2484" s="57">
        <f t="shared" si="954"/>
        <v>0</v>
      </c>
      <c r="U2484" s="57">
        <f t="shared" si="955"/>
        <v>0</v>
      </c>
      <c r="V2484" s="58">
        <f t="shared" si="956"/>
        <v>0</v>
      </c>
      <c r="W2484" s="58">
        <f t="shared" si="957"/>
        <v>0</v>
      </c>
      <c r="X2484" s="58">
        <f t="shared" si="958"/>
        <v>0</v>
      </c>
      <c r="Y2484" s="58">
        <f t="shared" si="959"/>
        <v>0</v>
      </c>
      <c r="Z2484">
        <f t="shared" si="943"/>
        <v>1249032</v>
      </c>
    </row>
    <row r="2485" spans="1:26" x14ac:dyDescent="0.3">
      <c r="A2485" s="56" t="str">
        <f t="shared" si="945"/>
        <v>OUT TIME</v>
      </c>
      <c r="B2485" s="56" t="str">
        <f t="shared" si="937"/>
        <v>ultimo</v>
      </c>
      <c r="C2485" s="55">
        <f t="shared" si="960"/>
        <v>12</v>
      </c>
      <c r="D2485" t="str">
        <f t="shared" si="960"/>
        <v>Comarca Ngäbe Buglé</v>
      </c>
      <c r="E2485" s="23">
        <f t="shared" si="946"/>
        <v>44175</v>
      </c>
      <c r="F2485" s="54">
        <f t="shared" si="947"/>
        <v>191</v>
      </c>
      <c r="G2485" cm="1">
        <f t="array" ref="G2485">+INDEX('Casos ACUM Prov'!$CK$3:$OM$16,'TODO PROVINCIA'!C2485+1,'TODO PROVINCIA'!F2485)</f>
        <v>0</v>
      </c>
      <c r="H2485">
        <f t="shared" si="939"/>
        <v>0</v>
      </c>
      <c r="I2485" cm="1">
        <f t="array" ref="I2485">+INDEX('Muertes-PROV'!$C$3:$OM$16,$C2485+1,$F2485)</f>
        <v>0</v>
      </c>
      <c r="J2485">
        <f t="shared" si="940"/>
        <v>0</v>
      </c>
      <c r="K2485" cm="1">
        <f t="array" ref="K2485">+INDEX('rECUPERA-prov'!$C$3:$LA$16,$C2485+1,$F2485)</f>
        <v>0</v>
      </c>
      <c r="L2485">
        <f t="shared" si="941"/>
        <v>0</v>
      </c>
      <c r="M2485">
        <f t="shared" si="948"/>
        <v>0</v>
      </c>
      <c r="N2485">
        <f t="shared" si="942"/>
        <v>0</v>
      </c>
      <c r="O2485" s="57">
        <f t="shared" si="949"/>
        <v>0</v>
      </c>
      <c r="P2485" s="57">
        <f t="shared" si="950"/>
        <v>0</v>
      </c>
      <c r="Q2485" s="57">
        <f t="shared" si="951"/>
        <v>0</v>
      </c>
      <c r="R2485" s="57">
        <f t="shared" si="952"/>
        <v>0</v>
      </c>
      <c r="S2485" s="57">
        <f t="shared" si="953"/>
        <v>0</v>
      </c>
      <c r="T2485" s="57">
        <f t="shared" si="954"/>
        <v>0</v>
      </c>
      <c r="U2485" s="57">
        <f t="shared" si="955"/>
        <v>0</v>
      </c>
      <c r="V2485" s="58">
        <f t="shared" si="956"/>
        <v>0</v>
      </c>
      <c r="W2485" s="58">
        <f t="shared" si="957"/>
        <v>0</v>
      </c>
      <c r="X2485" s="58">
        <f t="shared" si="958"/>
        <v>0</v>
      </c>
      <c r="Y2485" s="58">
        <f t="shared" si="959"/>
        <v>0</v>
      </c>
      <c r="Z2485">
        <f t="shared" si="943"/>
        <v>464038</v>
      </c>
    </row>
    <row r="2486" spans="1:26" x14ac:dyDescent="0.3">
      <c r="A2486" s="56" t="str">
        <f t="shared" si="945"/>
        <v>OUT TIME</v>
      </c>
      <c r="B2486" s="56" t="str">
        <f t="shared" si="937"/>
        <v>ultimo</v>
      </c>
      <c r="C2486" s="55">
        <f t="shared" si="960"/>
        <v>13</v>
      </c>
      <c r="D2486" t="str">
        <f t="shared" si="960"/>
        <v>Panamá Oeste</v>
      </c>
      <c r="E2486" s="23">
        <f t="shared" si="946"/>
        <v>44175</v>
      </c>
      <c r="F2486" s="54">
        <f t="shared" si="947"/>
        <v>191</v>
      </c>
      <c r="G2486" cm="1">
        <f t="array" ref="G2486">+INDEX('Casos ACUM Prov'!$CK$3:$OM$16,'TODO PROVINCIA'!C2486+1,'TODO PROVINCIA'!F2486)</f>
        <v>0</v>
      </c>
      <c r="H2486">
        <f t="shared" si="939"/>
        <v>0</v>
      </c>
      <c r="I2486" cm="1">
        <f t="array" ref="I2486">+INDEX('Muertes-PROV'!$C$3:$OM$16,$C2486+1,$F2486)</f>
        <v>0</v>
      </c>
      <c r="J2486">
        <f t="shared" si="940"/>
        <v>0</v>
      </c>
      <c r="K2486" cm="1">
        <f t="array" ref="K2486">+INDEX('rECUPERA-prov'!$C$3:$LA$16,$C2486+1,$F2486)</f>
        <v>0</v>
      </c>
      <c r="L2486">
        <f t="shared" si="941"/>
        <v>0</v>
      </c>
      <c r="M2486">
        <f t="shared" si="948"/>
        <v>0</v>
      </c>
      <c r="N2486">
        <f t="shared" si="942"/>
        <v>0</v>
      </c>
      <c r="O2486" s="57">
        <f t="shared" si="949"/>
        <v>0</v>
      </c>
      <c r="P2486" s="57">
        <f t="shared" si="950"/>
        <v>0</v>
      </c>
      <c r="Q2486" s="57">
        <f t="shared" si="951"/>
        <v>0</v>
      </c>
      <c r="R2486" s="57">
        <f t="shared" si="952"/>
        <v>0</v>
      </c>
      <c r="S2486" s="57">
        <f t="shared" si="953"/>
        <v>0</v>
      </c>
      <c r="T2486" s="57">
        <f t="shared" si="954"/>
        <v>0</v>
      </c>
      <c r="U2486" s="57">
        <f t="shared" si="955"/>
        <v>0</v>
      </c>
      <c r="V2486" s="58">
        <f t="shared" si="956"/>
        <v>0</v>
      </c>
      <c r="W2486" s="58">
        <f t="shared" si="957"/>
        <v>0</v>
      </c>
      <c r="X2486" s="58">
        <f t="shared" si="958"/>
        <v>0</v>
      </c>
      <c r="Y2486" s="58">
        <f t="shared" si="959"/>
        <v>0</v>
      </c>
      <c r="Z2486">
        <f t="shared" si="943"/>
        <v>226991</v>
      </c>
    </row>
    <row r="2487" spans="1:26" x14ac:dyDescent="0.3">
      <c r="A2487" s="56" t="str">
        <f t="shared" si="945"/>
        <v>OUT TIME</v>
      </c>
      <c r="B2487" s="56" t="str">
        <f t="shared" si="937"/>
        <v>ultimo</v>
      </c>
      <c r="C2487" s="55">
        <f t="shared" si="960"/>
        <v>1</v>
      </c>
      <c r="D2487" t="str">
        <f t="shared" si="960"/>
        <v>Bocas del Toro</v>
      </c>
      <c r="E2487" s="23">
        <f t="shared" si="946"/>
        <v>44176</v>
      </c>
      <c r="F2487" s="54">
        <f t="shared" si="947"/>
        <v>192</v>
      </c>
      <c r="G2487" cm="1">
        <f t="array" ref="G2487">+INDEX('Casos ACUM Prov'!$CK$3:$OM$16,'TODO PROVINCIA'!C2487+1,'TODO PROVINCIA'!F2487)</f>
        <v>0</v>
      </c>
      <c r="H2487">
        <f t="shared" si="939"/>
        <v>0</v>
      </c>
      <c r="I2487" cm="1">
        <f t="array" ref="I2487">+INDEX('Muertes-PROV'!$C$3:$OM$16,$C2487+1,$F2487)</f>
        <v>0</v>
      </c>
      <c r="J2487">
        <f t="shared" si="940"/>
        <v>0</v>
      </c>
      <c r="K2487" cm="1">
        <f t="array" ref="K2487">+INDEX('rECUPERA-prov'!$C$3:$LA$16,$C2487+1,$F2487)</f>
        <v>0</v>
      </c>
      <c r="L2487">
        <f t="shared" si="941"/>
        <v>0</v>
      </c>
      <c r="M2487">
        <f t="shared" si="948"/>
        <v>0</v>
      </c>
      <c r="N2487">
        <f t="shared" si="942"/>
        <v>0</v>
      </c>
      <c r="O2487" s="57">
        <f t="shared" si="949"/>
        <v>0</v>
      </c>
      <c r="P2487" s="57">
        <f t="shared" si="950"/>
        <v>0</v>
      </c>
      <c r="Q2487" s="57">
        <f t="shared" si="951"/>
        <v>0</v>
      </c>
      <c r="R2487" s="57">
        <f t="shared" si="952"/>
        <v>0</v>
      </c>
      <c r="S2487" s="57">
        <f t="shared" si="953"/>
        <v>0</v>
      </c>
      <c r="T2487" s="57">
        <f t="shared" si="954"/>
        <v>0</v>
      </c>
      <c r="U2487" s="57">
        <f t="shared" si="955"/>
        <v>0</v>
      </c>
      <c r="V2487" s="58">
        <f t="shared" si="956"/>
        <v>0</v>
      </c>
      <c r="W2487" s="58">
        <f t="shared" si="957"/>
        <v>0</v>
      </c>
      <c r="X2487" s="58">
        <f t="shared" si="958"/>
        <v>0</v>
      </c>
      <c r="Y2487" s="58">
        <f t="shared" si="959"/>
        <v>0</v>
      </c>
      <c r="Z2487">
        <f t="shared" si="943"/>
        <v>125461</v>
      </c>
    </row>
    <row r="2488" spans="1:26" x14ac:dyDescent="0.3">
      <c r="A2488" s="56" t="str">
        <f t="shared" si="945"/>
        <v>OUT TIME</v>
      </c>
      <c r="B2488" s="56" t="str">
        <f t="shared" si="937"/>
        <v>ultimo</v>
      </c>
      <c r="C2488" s="55">
        <f t="shared" si="960"/>
        <v>2</v>
      </c>
      <c r="D2488" t="str">
        <f t="shared" si="960"/>
        <v>Coclé</v>
      </c>
      <c r="E2488" s="23">
        <f t="shared" si="946"/>
        <v>44176</v>
      </c>
      <c r="F2488" s="54">
        <f t="shared" si="947"/>
        <v>192</v>
      </c>
      <c r="G2488" cm="1">
        <f t="array" ref="G2488">+INDEX('Casos ACUM Prov'!$CK$3:$OM$16,'TODO PROVINCIA'!C2488+1,'TODO PROVINCIA'!F2488)</f>
        <v>0</v>
      </c>
      <c r="H2488">
        <f t="shared" si="939"/>
        <v>0</v>
      </c>
      <c r="I2488" cm="1">
        <f t="array" ref="I2488">+INDEX('Muertes-PROV'!$C$3:$OM$16,$C2488+1,$F2488)</f>
        <v>0</v>
      </c>
      <c r="J2488">
        <f t="shared" si="940"/>
        <v>0</v>
      </c>
      <c r="K2488" cm="1">
        <f t="array" ref="K2488">+INDEX('rECUPERA-prov'!$C$3:$LA$16,$C2488+1,$F2488)</f>
        <v>0</v>
      </c>
      <c r="L2488">
        <f t="shared" si="941"/>
        <v>0</v>
      </c>
      <c r="M2488">
        <f t="shared" si="948"/>
        <v>0</v>
      </c>
      <c r="N2488">
        <f t="shared" si="942"/>
        <v>0</v>
      </c>
      <c r="O2488" s="57">
        <f t="shared" si="949"/>
        <v>0</v>
      </c>
      <c r="P2488" s="57">
        <f t="shared" si="950"/>
        <v>0</v>
      </c>
      <c r="Q2488" s="57">
        <f t="shared" si="951"/>
        <v>0</v>
      </c>
      <c r="R2488" s="57">
        <f t="shared" si="952"/>
        <v>0</v>
      </c>
      <c r="S2488" s="57">
        <f t="shared" si="953"/>
        <v>0</v>
      </c>
      <c r="T2488" s="57">
        <f t="shared" si="954"/>
        <v>0</v>
      </c>
      <c r="U2488" s="57">
        <f t="shared" si="955"/>
        <v>0</v>
      </c>
      <c r="V2488" s="58">
        <f t="shared" si="956"/>
        <v>0</v>
      </c>
      <c r="W2488" s="58">
        <f t="shared" si="957"/>
        <v>0</v>
      </c>
      <c r="X2488" s="58">
        <f t="shared" si="958"/>
        <v>0</v>
      </c>
      <c r="Y2488" s="58">
        <f t="shared" si="959"/>
        <v>0</v>
      </c>
      <c r="Z2488">
        <f t="shared" si="943"/>
        <v>416873</v>
      </c>
    </row>
    <row r="2489" spans="1:26" x14ac:dyDescent="0.3">
      <c r="A2489" s="56" t="str">
        <f t="shared" si="945"/>
        <v>OUT TIME</v>
      </c>
      <c r="B2489" s="56" t="str">
        <f t="shared" si="937"/>
        <v>ultimo</v>
      </c>
      <c r="C2489" s="55">
        <f t="shared" si="960"/>
        <v>3</v>
      </c>
      <c r="D2489" t="str">
        <f t="shared" si="960"/>
        <v>Colón</v>
      </c>
      <c r="E2489" s="23">
        <f t="shared" si="946"/>
        <v>44176</v>
      </c>
      <c r="F2489" s="54">
        <f t="shared" si="947"/>
        <v>192</v>
      </c>
      <c r="G2489" cm="1">
        <f t="array" ref="G2489">+INDEX('Casos ACUM Prov'!$CK$3:$OM$16,'TODO PROVINCIA'!C2489+1,'TODO PROVINCIA'!F2489)</f>
        <v>0</v>
      </c>
      <c r="H2489">
        <f t="shared" si="939"/>
        <v>0</v>
      </c>
      <c r="I2489" cm="1">
        <f t="array" ref="I2489">+INDEX('Muertes-PROV'!$C$3:$OM$16,$C2489+1,$F2489)</f>
        <v>0</v>
      </c>
      <c r="J2489">
        <f t="shared" si="940"/>
        <v>0</v>
      </c>
      <c r="K2489" cm="1">
        <f t="array" ref="K2489">+INDEX('rECUPERA-prov'!$C$3:$LA$16,$C2489+1,$F2489)</f>
        <v>0</v>
      </c>
      <c r="L2489">
        <f t="shared" si="941"/>
        <v>0</v>
      </c>
      <c r="M2489">
        <f t="shared" si="948"/>
        <v>0</v>
      </c>
      <c r="N2489">
        <f t="shared" si="942"/>
        <v>0</v>
      </c>
      <c r="O2489" s="57">
        <f t="shared" si="949"/>
        <v>0</v>
      </c>
      <c r="P2489" s="57">
        <f t="shared" si="950"/>
        <v>0</v>
      </c>
      <c r="Q2489" s="57">
        <f t="shared" si="951"/>
        <v>0</v>
      </c>
      <c r="R2489" s="57">
        <f t="shared" si="952"/>
        <v>0</v>
      </c>
      <c r="S2489" s="57">
        <f t="shared" si="953"/>
        <v>0</v>
      </c>
      <c r="T2489" s="57">
        <f t="shared" si="954"/>
        <v>0</v>
      </c>
      <c r="U2489" s="57">
        <f t="shared" si="955"/>
        <v>0</v>
      </c>
      <c r="V2489" s="58">
        <f t="shared" si="956"/>
        <v>0</v>
      </c>
      <c r="W2489" s="58">
        <f t="shared" si="957"/>
        <v>0</v>
      </c>
      <c r="X2489" s="58">
        <f t="shared" si="958"/>
        <v>0</v>
      </c>
      <c r="Y2489" s="58">
        <f t="shared" si="959"/>
        <v>0</v>
      </c>
      <c r="Z2489">
        <f t="shared" si="943"/>
        <v>233708</v>
      </c>
    </row>
    <row r="2490" spans="1:26" x14ac:dyDescent="0.3">
      <c r="A2490" s="56" t="str">
        <f t="shared" si="945"/>
        <v>OUT TIME</v>
      </c>
      <c r="B2490" s="56" t="str">
        <f t="shared" si="937"/>
        <v>ultimo</v>
      </c>
      <c r="C2490" s="55">
        <f t="shared" si="960"/>
        <v>4</v>
      </c>
      <c r="D2490" t="str">
        <f t="shared" si="960"/>
        <v>Chiriquí</v>
      </c>
      <c r="E2490" s="23">
        <f t="shared" si="946"/>
        <v>44176</v>
      </c>
      <c r="F2490" s="54">
        <f t="shared" si="947"/>
        <v>192</v>
      </c>
      <c r="G2490" cm="1">
        <f t="array" ref="G2490">+INDEX('Casos ACUM Prov'!$CK$3:$OM$16,'TODO PROVINCIA'!C2490+1,'TODO PROVINCIA'!F2490)</f>
        <v>0</v>
      </c>
      <c r="H2490">
        <f t="shared" si="939"/>
        <v>0</v>
      </c>
      <c r="I2490" cm="1">
        <f t="array" ref="I2490">+INDEX('Muertes-PROV'!$C$3:$OM$16,$C2490+1,$F2490)</f>
        <v>0</v>
      </c>
      <c r="J2490">
        <f t="shared" si="940"/>
        <v>0</v>
      </c>
      <c r="K2490" cm="1">
        <f t="array" ref="K2490">+INDEX('rECUPERA-prov'!$C$3:$LA$16,$C2490+1,$F2490)</f>
        <v>0</v>
      </c>
      <c r="L2490">
        <f t="shared" si="941"/>
        <v>0</v>
      </c>
      <c r="M2490">
        <f t="shared" si="948"/>
        <v>0</v>
      </c>
      <c r="N2490">
        <f t="shared" si="942"/>
        <v>0</v>
      </c>
      <c r="O2490" s="57">
        <f t="shared" si="949"/>
        <v>0</v>
      </c>
      <c r="P2490" s="57">
        <f t="shared" si="950"/>
        <v>0</v>
      </c>
      <c r="Q2490" s="57">
        <f t="shared" si="951"/>
        <v>0</v>
      </c>
      <c r="R2490" s="57">
        <f t="shared" si="952"/>
        <v>0</v>
      </c>
      <c r="S2490" s="57">
        <f t="shared" si="953"/>
        <v>0</v>
      </c>
      <c r="T2490" s="57">
        <f t="shared" si="954"/>
        <v>0</v>
      </c>
      <c r="U2490" s="57">
        <f t="shared" si="955"/>
        <v>0</v>
      </c>
      <c r="V2490" s="58">
        <f t="shared" si="956"/>
        <v>0</v>
      </c>
      <c r="W2490" s="58">
        <f t="shared" si="957"/>
        <v>0</v>
      </c>
      <c r="X2490" s="58">
        <f t="shared" si="958"/>
        <v>0</v>
      </c>
      <c r="Y2490" s="58">
        <f t="shared" si="959"/>
        <v>0</v>
      </c>
      <c r="Z2490">
        <f t="shared" si="943"/>
        <v>241928</v>
      </c>
    </row>
    <row r="2491" spans="1:26" x14ac:dyDescent="0.3">
      <c r="A2491" s="56" t="str">
        <f t="shared" si="945"/>
        <v>OUT TIME</v>
      </c>
      <c r="B2491" s="56" t="str">
        <f t="shared" si="937"/>
        <v>ultimo</v>
      </c>
      <c r="C2491" s="55">
        <f t="shared" si="960"/>
        <v>5</v>
      </c>
      <c r="D2491" t="str">
        <f t="shared" si="960"/>
        <v>Darién</v>
      </c>
      <c r="E2491" s="23">
        <f t="shared" si="946"/>
        <v>44176</v>
      </c>
      <c r="F2491" s="54">
        <f t="shared" si="947"/>
        <v>192</v>
      </c>
      <c r="G2491" cm="1">
        <f t="array" ref="G2491">+INDEX('Casos ACUM Prov'!$CK$3:$OM$16,'TODO PROVINCIA'!C2491+1,'TODO PROVINCIA'!F2491)</f>
        <v>0</v>
      </c>
      <c r="H2491">
        <f t="shared" si="939"/>
        <v>0</v>
      </c>
      <c r="I2491" cm="1">
        <f t="array" ref="I2491">+INDEX('Muertes-PROV'!$C$3:$OM$16,$C2491+1,$F2491)</f>
        <v>0</v>
      </c>
      <c r="J2491">
        <f t="shared" si="940"/>
        <v>0</v>
      </c>
      <c r="K2491" cm="1">
        <f t="array" ref="K2491">+INDEX('rECUPERA-prov'!$C$3:$LA$16,$C2491+1,$F2491)</f>
        <v>0</v>
      </c>
      <c r="L2491">
        <f t="shared" si="941"/>
        <v>0</v>
      </c>
      <c r="M2491">
        <f t="shared" si="948"/>
        <v>0</v>
      </c>
      <c r="N2491">
        <f t="shared" si="942"/>
        <v>0</v>
      </c>
      <c r="O2491" s="57">
        <f t="shared" si="949"/>
        <v>0</v>
      </c>
      <c r="P2491" s="57">
        <f t="shared" si="950"/>
        <v>0</v>
      </c>
      <c r="Q2491" s="57">
        <f t="shared" si="951"/>
        <v>0</v>
      </c>
      <c r="R2491" s="57">
        <f t="shared" si="952"/>
        <v>0</v>
      </c>
      <c r="S2491" s="57">
        <f t="shared" si="953"/>
        <v>0</v>
      </c>
      <c r="T2491" s="57">
        <f t="shared" si="954"/>
        <v>0</v>
      </c>
      <c r="U2491" s="57">
        <f t="shared" si="955"/>
        <v>0</v>
      </c>
      <c r="V2491" s="58">
        <f t="shared" si="956"/>
        <v>0</v>
      </c>
      <c r="W2491" s="58">
        <f t="shared" si="957"/>
        <v>0</v>
      </c>
      <c r="X2491" s="58">
        <f t="shared" si="958"/>
        <v>0</v>
      </c>
      <c r="Y2491" s="58">
        <f t="shared" si="959"/>
        <v>0</v>
      </c>
      <c r="Z2491">
        <f t="shared" si="943"/>
        <v>10001</v>
      </c>
    </row>
    <row r="2492" spans="1:26" x14ac:dyDescent="0.3">
      <c r="A2492" s="56" t="str">
        <f t="shared" si="945"/>
        <v>OUT TIME</v>
      </c>
      <c r="B2492" s="56" t="str">
        <f t="shared" si="937"/>
        <v>ultimo</v>
      </c>
      <c r="C2492" s="55">
        <f t="shared" ref="C2492:D2507" si="961">+C2479</f>
        <v>6</v>
      </c>
      <c r="D2492" t="str">
        <f t="shared" si="961"/>
        <v>Herrera</v>
      </c>
      <c r="E2492" s="23">
        <f t="shared" si="946"/>
        <v>44176</v>
      </c>
      <c r="F2492" s="54">
        <f t="shared" si="947"/>
        <v>192</v>
      </c>
      <c r="G2492" cm="1">
        <f t="array" ref="G2492">+INDEX('Casos ACUM Prov'!$CK$3:$OM$16,'TODO PROVINCIA'!C2492+1,'TODO PROVINCIA'!F2492)</f>
        <v>0</v>
      </c>
      <c r="H2492">
        <f t="shared" si="939"/>
        <v>0</v>
      </c>
      <c r="I2492" cm="1">
        <f t="array" ref="I2492">+INDEX('Muertes-PROV'!$C$3:$OM$16,$C2492+1,$F2492)</f>
        <v>0</v>
      </c>
      <c r="J2492">
        <f t="shared" si="940"/>
        <v>0</v>
      </c>
      <c r="K2492" cm="1">
        <f t="array" ref="K2492">+INDEX('rECUPERA-prov'!$C$3:$LA$16,$C2492+1,$F2492)</f>
        <v>0</v>
      </c>
      <c r="L2492">
        <f t="shared" si="941"/>
        <v>0</v>
      </c>
      <c r="M2492">
        <f t="shared" si="948"/>
        <v>0</v>
      </c>
      <c r="N2492">
        <f t="shared" si="942"/>
        <v>0</v>
      </c>
      <c r="O2492" s="57">
        <f t="shared" si="949"/>
        <v>0</v>
      </c>
      <c r="P2492" s="57">
        <f t="shared" si="950"/>
        <v>0</v>
      </c>
      <c r="Q2492" s="57">
        <f t="shared" si="951"/>
        <v>0</v>
      </c>
      <c r="R2492" s="57">
        <f t="shared" si="952"/>
        <v>0</v>
      </c>
      <c r="S2492" s="57">
        <f t="shared" si="953"/>
        <v>0</v>
      </c>
      <c r="T2492" s="57">
        <f t="shared" si="954"/>
        <v>0</v>
      </c>
      <c r="U2492" s="57">
        <f t="shared" si="955"/>
        <v>0</v>
      </c>
      <c r="V2492" s="58">
        <f t="shared" si="956"/>
        <v>0</v>
      </c>
      <c r="W2492" s="58">
        <f t="shared" si="957"/>
        <v>0</v>
      </c>
      <c r="X2492" s="58">
        <f t="shared" si="958"/>
        <v>0</v>
      </c>
      <c r="Y2492" s="58">
        <f t="shared" si="959"/>
        <v>0</v>
      </c>
      <c r="Z2492">
        <f t="shared" si="943"/>
        <v>33109</v>
      </c>
    </row>
    <row r="2493" spans="1:26" x14ac:dyDescent="0.3">
      <c r="A2493" s="56" t="str">
        <f t="shared" si="945"/>
        <v>OUT TIME</v>
      </c>
      <c r="B2493" s="56" t="str">
        <f t="shared" si="937"/>
        <v>ultimo</v>
      </c>
      <c r="C2493" s="55">
        <f t="shared" si="961"/>
        <v>7</v>
      </c>
      <c r="D2493" t="str">
        <f t="shared" si="961"/>
        <v>Los Santos</v>
      </c>
      <c r="E2493" s="23">
        <f t="shared" si="946"/>
        <v>44176</v>
      </c>
      <c r="F2493" s="54">
        <f t="shared" si="947"/>
        <v>192</v>
      </c>
      <c r="G2493" cm="1">
        <f t="array" ref="G2493">+INDEX('Casos ACUM Prov'!$CK$3:$OM$16,'TODO PROVINCIA'!C2493+1,'TODO PROVINCIA'!F2493)</f>
        <v>0</v>
      </c>
      <c r="H2493">
        <f t="shared" si="939"/>
        <v>0</v>
      </c>
      <c r="I2493" cm="1">
        <f t="array" ref="I2493">+INDEX('Muertes-PROV'!$C$3:$OM$16,$C2493+1,$F2493)</f>
        <v>0</v>
      </c>
      <c r="J2493">
        <f t="shared" si="940"/>
        <v>0</v>
      </c>
      <c r="K2493" cm="1">
        <f t="array" ref="K2493">+INDEX('rECUPERA-prov'!$C$3:$LA$16,$C2493+1,$F2493)</f>
        <v>0</v>
      </c>
      <c r="L2493">
        <f t="shared" si="941"/>
        <v>0</v>
      </c>
      <c r="M2493">
        <f t="shared" si="948"/>
        <v>0</v>
      </c>
      <c r="N2493">
        <f t="shared" si="942"/>
        <v>0</v>
      </c>
      <c r="O2493" s="57">
        <f t="shared" si="949"/>
        <v>0</v>
      </c>
      <c r="P2493" s="57">
        <f t="shared" si="950"/>
        <v>0</v>
      </c>
      <c r="Q2493" s="57">
        <f t="shared" si="951"/>
        <v>0</v>
      </c>
      <c r="R2493" s="57">
        <f t="shared" si="952"/>
        <v>0</v>
      </c>
      <c r="S2493" s="57">
        <f t="shared" si="953"/>
        <v>0</v>
      </c>
      <c r="T2493" s="57">
        <f t="shared" si="954"/>
        <v>0</v>
      </c>
      <c r="U2493" s="57">
        <f t="shared" si="955"/>
        <v>0</v>
      </c>
      <c r="V2493" s="58">
        <f t="shared" si="956"/>
        <v>0</v>
      </c>
      <c r="W2493" s="58">
        <f t="shared" si="957"/>
        <v>0</v>
      </c>
      <c r="X2493" s="58">
        <f t="shared" si="958"/>
        <v>0</v>
      </c>
      <c r="Y2493" s="58">
        <f t="shared" si="959"/>
        <v>0</v>
      </c>
      <c r="Z2493">
        <f t="shared" si="943"/>
        <v>156747</v>
      </c>
    </row>
    <row r="2494" spans="1:26" x14ac:dyDescent="0.3">
      <c r="A2494" s="56" t="str">
        <f t="shared" si="945"/>
        <v>OUT TIME</v>
      </c>
      <c r="B2494" s="56" t="str">
        <f t="shared" si="937"/>
        <v>ultimo</v>
      </c>
      <c r="C2494" s="55">
        <f t="shared" si="961"/>
        <v>8</v>
      </c>
      <c r="D2494" t="str">
        <f t="shared" si="961"/>
        <v>Panamá</v>
      </c>
      <c r="E2494" s="23">
        <f t="shared" si="946"/>
        <v>44176</v>
      </c>
      <c r="F2494" s="54">
        <f t="shared" si="947"/>
        <v>192</v>
      </c>
      <c r="G2494" cm="1">
        <f t="array" ref="G2494">+INDEX('Casos ACUM Prov'!$CK$3:$OM$16,'TODO PROVINCIA'!C2494+1,'TODO PROVINCIA'!F2494)</f>
        <v>0</v>
      </c>
      <c r="H2494">
        <f t="shared" si="939"/>
        <v>0</v>
      </c>
      <c r="I2494" cm="1">
        <f t="array" ref="I2494">+INDEX('Muertes-PROV'!$C$3:$OM$16,$C2494+1,$F2494)</f>
        <v>0</v>
      </c>
      <c r="J2494">
        <f t="shared" si="940"/>
        <v>0</v>
      </c>
      <c r="K2494" cm="1">
        <f t="array" ref="K2494">+INDEX('rECUPERA-prov'!$C$3:$LA$16,$C2494+1,$F2494)</f>
        <v>0</v>
      </c>
      <c r="L2494">
        <f t="shared" si="941"/>
        <v>0</v>
      </c>
      <c r="M2494">
        <f t="shared" si="948"/>
        <v>0</v>
      </c>
      <c r="N2494">
        <f t="shared" si="942"/>
        <v>0</v>
      </c>
      <c r="O2494" s="57">
        <f t="shared" si="949"/>
        <v>0</v>
      </c>
      <c r="P2494" s="57">
        <f t="shared" si="950"/>
        <v>0</v>
      </c>
      <c r="Q2494" s="57">
        <f t="shared" si="951"/>
        <v>0</v>
      </c>
      <c r="R2494" s="57">
        <f t="shared" si="952"/>
        <v>0</v>
      </c>
      <c r="S2494" s="57">
        <f t="shared" si="953"/>
        <v>0</v>
      </c>
      <c r="T2494" s="57">
        <f t="shared" si="954"/>
        <v>0</v>
      </c>
      <c r="U2494" s="57">
        <f t="shared" si="955"/>
        <v>0</v>
      </c>
      <c r="V2494" s="58">
        <f t="shared" si="956"/>
        <v>0</v>
      </c>
      <c r="W2494" s="58">
        <f t="shared" si="957"/>
        <v>0</v>
      </c>
      <c r="X2494" s="58">
        <f t="shared" si="958"/>
        <v>0</v>
      </c>
      <c r="Y2494" s="58">
        <f t="shared" si="959"/>
        <v>0</v>
      </c>
      <c r="Z2494">
        <f t="shared" si="943"/>
        <v>109955</v>
      </c>
    </row>
    <row r="2495" spans="1:26" x14ac:dyDescent="0.3">
      <c r="A2495" s="56" t="str">
        <f t="shared" si="945"/>
        <v>OUT TIME</v>
      </c>
      <c r="B2495" s="56" t="str">
        <f t="shared" si="937"/>
        <v>ultimo</v>
      </c>
      <c r="C2495" s="55">
        <f t="shared" si="961"/>
        <v>9</v>
      </c>
      <c r="D2495" t="str">
        <f t="shared" si="961"/>
        <v>Veraguas</v>
      </c>
      <c r="E2495" s="23">
        <f t="shared" si="946"/>
        <v>44176</v>
      </c>
      <c r="F2495" s="54">
        <f t="shared" si="947"/>
        <v>192</v>
      </c>
      <c r="G2495" cm="1">
        <f t="array" ref="G2495">+INDEX('Casos ACUM Prov'!$CK$3:$OM$16,'TODO PROVINCIA'!C2495+1,'TODO PROVINCIA'!F2495)</f>
        <v>0</v>
      </c>
      <c r="H2495">
        <f t="shared" si="939"/>
        <v>0</v>
      </c>
      <c r="I2495" cm="1">
        <f t="array" ref="I2495">+INDEX('Muertes-PROV'!$C$3:$OM$16,$C2495+1,$F2495)</f>
        <v>0</v>
      </c>
      <c r="J2495">
        <f t="shared" si="940"/>
        <v>0</v>
      </c>
      <c r="K2495" cm="1">
        <f t="array" ref="K2495">+INDEX('rECUPERA-prov'!$C$3:$LA$16,$C2495+1,$F2495)</f>
        <v>0</v>
      </c>
      <c r="L2495">
        <f t="shared" si="941"/>
        <v>0</v>
      </c>
      <c r="M2495">
        <f t="shared" si="948"/>
        <v>0</v>
      </c>
      <c r="N2495">
        <f t="shared" si="942"/>
        <v>0</v>
      </c>
      <c r="O2495" s="57">
        <f t="shared" si="949"/>
        <v>0</v>
      </c>
      <c r="P2495" s="57">
        <f t="shared" si="950"/>
        <v>0</v>
      </c>
      <c r="Q2495" s="57">
        <f t="shared" si="951"/>
        <v>0</v>
      </c>
      <c r="R2495" s="57">
        <f t="shared" si="952"/>
        <v>0</v>
      </c>
      <c r="S2495" s="57">
        <f t="shared" si="953"/>
        <v>0</v>
      </c>
      <c r="T2495" s="57">
        <f t="shared" si="954"/>
        <v>0</v>
      </c>
      <c r="U2495" s="57">
        <f t="shared" si="955"/>
        <v>0</v>
      </c>
      <c r="V2495" s="58">
        <f t="shared" si="956"/>
        <v>0</v>
      </c>
      <c r="W2495" s="58">
        <f t="shared" si="957"/>
        <v>0</v>
      </c>
      <c r="X2495" s="58">
        <f t="shared" si="958"/>
        <v>0</v>
      </c>
      <c r="Y2495" s="58">
        <f t="shared" si="959"/>
        <v>0</v>
      </c>
      <c r="Z2495">
        <f t="shared" si="943"/>
        <v>109955</v>
      </c>
    </row>
    <row r="2496" spans="1:26" x14ac:dyDescent="0.3">
      <c r="A2496" s="56" t="str">
        <f t="shared" si="945"/>
        <v>OUT TIME</v>
      </c>
      <c r="B2496" s="56" t="str">
        <f t="shared" si="937"/>
        <v>ultimo</v>
      </c>
      <c r="C2496" s="55">
        <f t="shared" si="961"/>
        <v>10</v>
      </c>
      <c r="D2496" t="str">
        <f t="shared" si="961"/>
        <v>Comarca Kuna Yala</v>
      </c>
      <c r="E2496" s="23">
        <f t="shared" si="946"/>
        <v>44176</v>
      </c>
      <c r="F2496" s="54">
        <f t="shared" si="947"/>
        <v>192</v>
      </c>
      <c r="G2496" cm="1">
        <f t="array" ref="G2496">+INDEX('Casos ACUM Prov'!$CK$3:$OM$16,'TODO PROVINCIA'!C2496+1,'TODO PROVINCIA'!F2496)</f>
        <v>0</v>
      </c>
      <c r="H2496">
        <f t="shared" si="939"/>
        <v>0</v>
      </c>
      <c r="I2496" cm="1">
        <f t="array" ref="I2496">+INDEX('Muertes-PROV'!$C$3:$OM$16,$C2496+1,$F2496)</f>
        <v>0</v>
      </c>
      <c r="J2496">
        <f t="shared" si="940"/>
        <v>0</v>
      </c>
      <c r="K2496" cm="1">
        <f t="array" ref="K2496">+INDEX('rECUPERA-prov'!$C$3:$LA$16,$C2496+1,$F2496)</f>
        <v>0</v>
      </c>
      <c r="L2496">
        <f t="shared" si="941"/>
        <v>0</v>
      </c>
      <c r="M2496">
        <f t="shared" si="948"/>
        <v>0</v>
      </c>
      <c r="N2496">
        <f t="shared" si="942"/>
        <v>0</v>
      </c>
      <c r="O2496" s="57">
        <f t="shared" si="949"/>
        <v>0</v>
      </c>
      <c r="P2496" s="57">
        <f t="shared" si="950"/>
        <v>0</v>
      </c>
      <c r="Q2496" s="57">
        <f t="shared" si="951"/>
        <v>0</v>
      </c>
      <c r="R2496" s="57">
        <f t="shared" si="952"/>
        <v>0</v>
      </c>
      <c r="S2496" s="57">
        <f t="shared" si="953"/>
        <v>0</v>
      </c>
      <c r="T2496" s="57">
        <f t="shared" si="954"/>
        <v>0</v>
      </c>
      <c r="U2496" s="57">
        <f t="shared" si="955"/>
        <v>0</v>
      </c>
      <c r="V2496" s="58">
        <f t="shared" si="956"/>
        <v>0</v>
      </c>
      <c r="W2496" s="58">
        <f t="shared" si="957"/>
        <v>0</v>
      </c>
      <c r="X2496" s="58">
        <f t="shared" si="958"/>
        <v>0</v>
      </c>
      <c r="Y2496" s="58">
        <f t="shared" si="959"/>
        <v>0</v>
      </c>
      <c r="Z2496">
        <f t="shared" si="943"/>
        <v>89592</v>
      </c>
    </row>
    <row r="2497" spans="1:26" x14ac:dyDescent="0.3">
      <c r="A2497" s="56" t="str">
        <f t="shared" si="945"/>
        <v>OUT TIME</v>
      </c>
      <c r="B2497" s="56" t="str">
        <f t="shared" si="937"/>
        <v>ultimo</v>
      </c>
      <c r="C2497" s="55">
        <f t="shared" si="961"/>
        <v>11</v>
      </c>
      <c r="D2497" t="str">
        <f t="shared" si="961"/>
        <v>Comarca Emberá Wounaán</v>
      </c>
      <c r="E2497" s="23">
        <f t="shared" si="946"/>
        <v>44176</v>
      </c>
      <c r="F2497" s="54">
        <f t="shared" si="947"/>
        <v>192</v>
      </c>
      <c r="G2497" cm="1">
        <f t="array" ref="G2497">+INDEX('Casos ACUM Prov'!$CK$3:$OM$16,'TODO PROVINCIA'!C2497+1,'TODO PROVINCIA'!F2497)</f>
        <v>0</v>
      </c>
      <c r="H2497">
        <f t="shared" si="939"/>
        <v>0</v>
      </c>
      <c r="I2497" cm="1">
        <f t="array" ref="I2497">+INDEX('Muertes-PROV'!$C$3:$OM$16,$C2497+1,$F2497)</f>
        <v>0</v>
      </c>
      <c r="J2497">
        <f t="shared" si="940"/>
        <v>0</v>
      </c>
      <c r="K2497" cm="1">
        <f t="array" ref="K2497">+INDEX('rECUPERA-prov'!$C$3:$LA$16,$C2497+1,$F2497)</f>
        <v>0</v>
      </c>
      <c r="L2497">
        <f t="shared" si="941"/>
        <v>0</v>
      </c>
      <c r="M2497">
        <f t="shared" si="948"/>
        <v>0</v>
      </c>
      <c r="N2497">
        <f t="shared" si="942"/>
        <v>0</v>
      </c>
      <c r="O2497" s="57">
        <f t="shared" si="949"/>
        <v>0</v>
      </c>
      <c r="P2497" s="57">
        <f t="shared" si="950"/>
        <v>0</v>
      </c>
      <c r="Q2497" s="57">
        <f t="shared" si="951"/>
        <v>0</v>
      </c>
      <c r="R2497" s="57">
        <f t="shared" si="952"/>
        <v>0</v>
      </c>
      <c r="S2497" s="57">
        <f t="shared" si="953"/>
        <v>0</v>
      </c>
      <c r="T2497" s="57">
        <f t="shared" si="954"/>
        <v>0</v>
      </c>
      <c r="U2497" s="57">
        <f t="shared" si="955"/>
        <v>0</v>
      </c>
      <c r="V2497" s="58">
        <f t="shared" si="956"/>
        <v>0</v>
      </c>
      <c r="W2497" s="58">
        <f t="shared" si="957"/>
        <v>0</v>
      </c>
      <c r="X2497" s="58">
        <f t="shared" si="958"/>
        <v>0</v>
      </c>
      <c r="Y2497" s="58">
        <f t="shared" si="959"/>
        <v>0</v>
      </c>
      <c r="Z2497">
        <f t="shared" si="943"/>
        <v>1249032</v>
      </c>
    </row>
    <row r="2498" spans="1:26" x14ac:dyDescent="0.3">
      <c r="A2498" s="56" t="str">
        <f t="shared" si="945"/>
        <v>OUT TIME</v>
      </c>
      <c r="B2498" s="56" t="str">
        <f t="shared" si="937"/>
        <v>ultimo</v>
      </c>
      <c r="C2498" s="55">
        <f t="shared" si="961"/>
        <v>12</v>
      </c>
      <c r="D2498" t="str">
        <f t="shared" si="961"/>
        <v>Comarca Ngäbe Buglé</v>
      </c>
      <c r="E2498" s="23">
        <f t="shared" si="946"/>
        <v>44176</v>
      </c>
      <c r="F2498" s="54">
        <f t="shared" si="947"/>
        <v>192</v>
      </c>
      <c r="G2498" cm="1">
        <f t="array" ref="G2498">+INDEX('Casos ACUM Prov'!$CK$3:$OM$16,'TODO PROVINCIA'!C2498+1,'TODO PROVINCIA'!F2498)</f>
        <v>0</v>
      </c>
      <c r="H2498">
        <f t="shared" si="939"/>
        <v>0</v>
      </c>
      <c r="I2498" cm="1">
        <f t="array" ref="I2498">+INDEX('Muertes-PROV'!$C$3:$OM$16,$C2498+1,$F2498)</f>
        <v>0</v>
      </c>
      <c r="J2498">
        <f t="shared" si="940"/>
        <v>0</v>
      </c>
      <c r="K2498" cm="1">
        <f t="array" ref="K2498">+INDEX('rECUPERA-prov'!$C$3:$LA$16,$C2498+1,$F2498)</f>
        <v>0</v>
      </c>
      <c r="L2498">
        <f t="shared" si="941"/>
        <v>0</v>
      </c>
      <c r="M2498">
        <f t="shared" si="948"/>
        <v>0</v>
      </c>
      <c r="N2498">
        <f t="shared" si="942"/>
        <v>0</v>
      </c>
      <c r="O2498" s="57">
        <f t="shared" si="949"/>
        <v>0</v>
      </c>
      <c r="P2498" s="57">
        <f t="shared" si="950"/>
        <v>0</v>
      </c>
      <c r="Q2498" s="57">
        <f t="shared" si="951"/>
        <v>0</v>
      </c>
      <c r="R2498" s="57">
        <f t="shared" si="952"/>
        <v>0</v>
      </c>
      <c r="S2498" s="57">
        <f t="shared" si="953"/>
        <v>0</v>
      </c>
      <c r="T2498" s="57">
        <f t="shared" si="954"/>
        <v>0</v>
      </c>
      <c r="U2498" s="57">
        <f t="shared" si="955"/>
        <v>0</v>
      </c>
      <c r="V2498" s="58">
        <f t="shared" si="956"/>
        <v>0</v>
      </c>
      <c r="W2498" s="58">
        <f t="shared" si="957"/>
        <v>0</v>
      </c>
      <c r="X2498" s="58">
        <f t="shared" si="958"/>
        <v>0</v>
      </c>
      <c r="Y2498" s="58">
        <f t="shared" si="959"/>
        <v>0</v>
      </c>
      <c r="Z2498">
        <f t="shared" si="943"/>
        <v>464038</v>
      </c>
    </row>
    <row r="2499" spans="1:26" x14ac:dyDescent="0.3">
      <c r="A2499" s="56" t="str">
        <f t="shared" si="945"/>
        <v>OUT TIME</v>
      </c>
      <c r="B2499" s="56" t="str">
        <f t="shared" si="937"/>
        <v>ultimo</v>
      </c>
      <c r="C2499" s="55">
        <f t="shared" si="961"/>
        <v>13</v>
      </c>
      <c r="D2499" t="str">
        <f t="shared" si="961"/>
        <v>Panamá Oeste</v>
      </c>
      <c r="E2499" s="23">
        <f t="shared" si="946"/>
        <v>44176</v>
      </c>
      <c r="F2499" s="54">
        <f t="shared" si="947"/>
        <v>192</v>
      </c>
      <c r="G2499" cm="1">
        <f t="array" ref="G2499">+INDEX('Casos ACUM Prov'!$CK$3:$OM$16,'TODO PROVINCIA'!C2499+1,'TODO PROVINCIA'!F2499)</f>
        <v>0</v>
      </c>
      <c r="H2499">
        <f t="shared" si="939"/>
        <v>0</v>
      </c>
      <c r="I2499" cm="1">
        <f t="array" ref="I2499">+INDEX('Muertes-PROV'!$C$3:$OM$16,$C2499+1,$F2499)</f>
        <v>0</v>
      </c>
      <c r="J2499">
        <f t="shared" si="940"/>
        <v>0</v>
      </c>
      <c r="K2499" cm="1">
        <f t="array" ref="K2499">+INDEX('rECUPERA-prov'!$C$3:$LA$16,$C2499+1,$F2499)</f>
        <v>0</v>
      </c>
      <c r="L2499">
        <f t="shared" si="941"/>
        <v>0</v>
      </c>
      <c r="M2499">
        <f t="shared" si="948"/>
        <v>0</v>
      </c>
      <c r="N2499">
        <f t="shared" si="942"/>
        <v>0</v>
      </c>
      <c r="O2499" s="57">
        <f t="shared" si="949"/>
        <v>0</v>
      </c>
      <c r="P2499" s="57">
        <f t="shared" si="950"/>
        <v>0</v>
      </c>
      <c r="Q2499" s="57">
        <f t="shared" si="951"/>
        <v>0</v>
      </c>
      <c r="R2499" s="57">
        <f t="shared" si="952"/>
        <v>0</v>
      </c>
      <c r="S2499" s="57">
        <f t="shared" si="953"/>
        <v>0</v>
      </c>
      <c r="T2499" s="57">
        <f t="shared" si="954"/>
        <v>0</v>
      </c>
      <c r="U2499" s="57">
        <f t="shared" si="955"/>
        <v>0</v>
      </c>
      <c r="V2499" s="58">
        <f t="shared" si="956"/>
        <v>0</v>
      </c>
      <c r="W2499" s="58">
        <f t="shared" si="957"/>
        <v>0</v>
      </c>
      <c r="X2499" s="58">
        <f t="shared" si="958"/>
        <v>0</v>
      </c>
      <c r="Y2499" s="58">
        <f t="shared" si="959"/>
        <v>0</v>
      </c>
      <c r="Z2499">
        <f t="shared" si="943"/>
        <v>226991</v>
      </c>
    </row>
    <row r="2500" spans="1:26" x14ac:dyDescent="0.3">
      <c r="A2500" s="56" t="str">
        <f t="shared" si="945"/>
        <v>OUT TIME</v>
      </c>
      <c r="B2500" s="56" t="str">
        <f t="shared" si="937"/>
        <v>ultimo</v>
      </c>
      <c r="C2500" s="55">
        <f t="shared" si="961"/>
        <v>1</v>
      </c>
      <c r="D2500" t="str">
        <f t="shared" si="961"/>
        <v>Bocas del Toro</v>
      </c>
      <c r="E2500" s="23">
        <f t="shared" si="946"/>
        <v>44177</v>
      </c>
      <c r="F2500" s="54">
        <f t="shared" si="947"/>
        <v>193</v>
      </c>
      <c r="G2500" cm="1">
        <f t="array" ref="G2500">+INDEX('Casos ACUM Prov'!$CK$3:$OM$16,'TODO PROVINCIA'!C2500+1,'TODO PROVINCIA'!F2500)</f>
        <v>0</v>
      </c>
      <c r="H2500">
        <f t="shared" si="939"/>
        <v>0</v>
      </c>
      <c r="I2500" cm="1">
        <f t="array" ref="I2500">+INDEX('Muertes-PROV'!$C$3:$OM$16,$C2500+1,$F2500)</f>
        <v>0</v>
      </c>
      <c r="J2500">
        <f t="shared" si="940"/>
        <v>0</v>
      </c>
      <c r="K2500" cm="1">
        <f t="array" ref="K2500">+INDEX('rECUPERA-prov'!$C$3:$LA$16,$C2500+1,$F2500)</f>
        <v>0</v>
      </c>
      <c r="L2500">
        <f t="shared" si="941"/>
        <v>0</v>
      </c>
      <c r="M2500">
        <f t="shared" si="948"/>
        <v>0</v>
      </c>
      <c r="N2500">
        <f t="shared" si="942"/>
        <v>0</v>
      </c>
      <c r="O2500" s="57">
        <f t="shared" si="949"/>
        <v>0</v>
      </c>
      <c r="P2500" s="57">
        <f t="shared" si="950"/>
        <v>0</v>
      </c>
      <c r="Q2500" s="57">
        <f t="shared" si="951"/>
        <v>0</v>
      </c>
      <c r="R2500" s="57">
        <f t="shared" si="952"/>
        <v>0</v>
      </c>
      <c r="S2500" s="57">
        <f t="shared" si="953"/>
        <v>0</v>
      </c>
      <c r="T2500" s="57">
        <f t="shared" si="954"/>
        <v>0</v>
      </c>
      <c r="U2500" s="57">
        <f t="shared" si="955"/>
        <v>0</v>
      </c>
      <c r="V2500" s="58">
        <f t="shared" si="956"/>
        <v>0</v>
      </c>
      <c r="W2500" s="58">
        <f t="shared" si="957"/>
        <v>0</v>
      </c>
      <c r="X2500" s="58">
        <f t="shared" si="958"/>
        <v>0</v>
      </c>
      <c r="Y2500" s="58">
        <f t="shared" si="959"/>
        <v>0</v>
      </c>
      <c r="Z2500">
        <f t="shared" si="943"/>
        <v>125461</v>
      </c>
    </row>
    <row r="2501" spans="1:26" x14ac:dyDescent="0.3">
      <c r="A2501" s="56" t="str">
        <f t="shared" si="945"/>
        <v>OUT TIME</v>
      </c>
      <c r="B2501" s="56" t="str">
        <f t="shared" ref="B2501:B2564" si="962">+IFERROR(IF(A2514="OUT TIME","ultimo","no"),"no")</f>
        <v>ultimo</v>
      </c>
      <c r="C2501" s="55">
        <f t="shared" si="961"/>
        <v>2</v>
      </c>
      <c r="D2501" t="str">
        <f t="shared" si="961"/>
        <v>Coclé</v>
      </c>
      <c r="E2501" s="23">
        <f t="shared" si="946"/>
        <v>44177</v>
      </c>
      <c r="F2501" s="54">
        <f t="shared" si="947"/>
        <v>193</v>
      </c>
      <c r="G2501" cm="1">
        <f t="array" ref="G2501">+INDEX('Casos ACUM Prov'!$CK$3:$OM$16,'TODO PROVINCIA'!C2501+1,'TODO PROVINCIA'!F2501)</f>
        <v>0</v>
      </c>
      <c r="H2501">
        <f t="shared" si="939"/>
        <v>0</v>
      </c>
      <c r="I2501" cm="1">
        <f t="array" ref="I2501">+INDEX('Muertes-PROV'!$C$3:$OM$16,$C2501+1,$F2501)</f>
        <v>0</v>
      </c>
      <c r="J2501">
        <f t="shared" si="940"/>
        <v>0</v>
      </c>
      <c r="K2501" cm="1">
        <f t="array" ref="K2501">+INDEX('rECUPERA-prov'!$C$3:$LA$16,$C2501+1,$F2501)</f>
        <v>0</v>
      </c>
      <c r="L2501">
        <f t="shared" si="941"/>
        <v>0</v>
      </c>
      <c r="M2501">
        <f t="shared" si="948"/>
        <v>0</v>
      </c>
      <c r="N2501">
        <f t="shared" si="942"/>
        <v>0</v>
      </c>
      <c r="O2501" s="57">
        <f t="shared" si="949"/>
        <v>0</v>
      </c>
      <c r="P2501" s="57">
        <f t="shared" si="950"/>
        <v>0</v>
      </c>
      <c r="Q2501" s="57">
        <f t="shared" si="951"/>
        <v>0</v>
      </c>
      <c r="R2501" s="57">
        <f t="shared" si="952"/>
        <v>0</v>
      </c>
      <c r="S2501" s="57">
        <f t="shared" si="953"/>
        <v>0</v>
      </c>
      <c r="T2501" s="57">
        <f t="shared" si="954"/>
        <v>0</v>
      </c>
      <c r="U2501" s="57">
        <f t="shared" si="955"/>
        <v>0</v>
      </c>
      <c r="V2501" s="58">
        <f t="shared" si="956"/>
        <v>0</v>
      </c>
      <c r="W2501" s="58">
        <f t="shared" si="957"/>
        <v>0</v>
      </c>
      <c r="X2501" s="58">
        <f t="shared" si="958"/>
        <v>0</v>
      </c>
      <c r="Y2501" s="58">
        <f t="shared" si="959"/>
        <v>0</v>
      </c>
      <c r="Z2501">
        <f t="shared" si="943"/>
        <v>416873</v>
      </c>
    </row>
    <row r="2502" spans="1:26" x14ac:dyDescent="0.3">
      <c r="A2502" s="56" t="str">
        <f t="shared" si="945"/>
        <v>OUT TIME</v>
      </c>
      <c r="B2502" s="56" t="str">
        <f t="shared" si="962"/>
        <v>ultimo</v>
      </c>
      <c r="C2502" s="55">
        <f t="shared" si="961"/>
        <v>3</v>
      </c>
      <c r="D2502" t="str">
        <f t="shared" si="961"/>
        <v>Colón</v>
      </c>
      <c r="E2502" s="23">
        <f t="shared" si="946"/>
        <v>44177</v>
      </c>
      <c r="F2502" s="54">
        <f t="shared" si="947"/>
        <v>193</v>
      </c>
      <c r="G2502" cm="1">
        <f t="array" ref="G2502">+INDEX('Casos ACUM Prov'!$CK$3:$OM$16,'TODO PROVINCIA'!C2502+1,'TODO PROVINCIA'!F2502)</f>
        <v>0</v>
      </c>
      <c r="H2502">
        <f t="shared" si="939"/>
        <v>0</v>
      </c>
      <c r="I2502" cm="1">
        <f t="array" ref="I2502">+INDEX('Muertes-PROV'!$C$3:$OM$16,$C2502+1,$F2502)</f>
        <v>0</v>
      </c>
      <c r="J2502">
        <f t="shared" si="940"/>
        <v>0</v>
      </c>
      <c r="K2502" cm="1">
        <f t="array" ref="K2502">+INDEX('rECUPERA-prov'!$C$3:$LA$16,$C2502+1,$F2502)</f>
        <v>0</v>
      </c>
      <c r="L2502">
        <f t="shared" si="941"/>
        <v>0</v>
      </c>
      <c r="M2502">
        <f t="shared" si="948"/>
        <v>0</v>
      </c>
      <c r="N2502">
        <f t="shared" si="942"/>
        <v>0</v>
      </c>
      <c r="O2502" s="57">
        <f t="shared" si="949"/>
        <v>0</v>
      </c>
      <c r="P2502" s="57">
        <f t="shared" si="950"/>
        <v>0</v>
      </c>
      <c r="Q2502" s="57">
        <f t="shared" si="951"/>
        <v>0</v>
      </c>
      <c r="R2502" s="57">
        <f t="shared" si="952"/>
        <v>0</v>
      </c>
      <c r="S2502" s="57">
        <f t="shared" si="953"/>
        <v>0</v>
      </c>
      <c r="T2502" s="57">
        <f t="shared" si="954"/>
        <v>0</v>
      </c>
      <c r="U2502" s="57">
        <f t="shared" si="955"/>
        <v>0</v>
      </c>
      <c r="V2502" s="58">
        <f t="shared" si="956"/>
        <v>0</v>
      </c>
      <c r="W2502" s="58">
        <f t="shared" si="957"/>
        <v>0</v>
      </c>
      <c r="X2502" s="58">
        <f t="shared" si="958"/>
        <v>0</v>
      </c>
      <c r="Y2502" s="58">
        <f t="shared" si="959"/>
        <v>0</v>
      </c>
      <c r="Z2502">
        <f t="shared" si="943"/>
        <v>233708</v>
      </c>
    </row>
    <row r="2503" spans="1:26" x14ac:dyDescent="0.3">
      <c r="A2503" s="56" t="str">
        <f t="shared" si="945"/>
        <v>OUT TIME</v>
      </c>
      <c r="B2503" s="56" t="str">
        <f t="shared" si="962"/>
        <v>ultimo</v>
      </c>
      <c r="C2503" s="55">
        <f t="shared" si="961"/>
        <v>4</v>
      </c>
      <c r="D2503" t="str">
        <f t="shared" si="961"/>
        <v>Chiriquí</v>
      </c>
      <c r="E2503" s="23">
        <f t="shared" si="946"/>
        <v>44177</v>
      </c>
      <c r="F2503" s="54">
        <f t="shared" si="947"/>
        <v>193</v>
      </c>
      <c r="G2503" cm="1">
        <f t="array" ref="G2503">+INDEX('Casos ACUM Prov'!$CK$3:$OM$16,'TODO PROVINCIA'!C2503+1,'TODO PROVINCIA'!F2503)</f>
        <v>0</v>
      </c>
      <c r="H2503">
        <f t="shared" si="939"/>
        <v>0</v>
      </c>
      <c r="I2503" cm="1">
        <f t="array" ref="I2503">+INDEX('Muertes-PROV'!$C$3:$OM$16,$C2503+1,$F2503)</f>
        <v>0</v>
      </c>
      <c r="J2503">
        <f t="shared" si="940"/>
        <v>0</v>
      </c>
      <c r="K2503" cm="1">
        <f t="array" ref="K2503">+INDEX('rECUPERA-prov'!$C$3:$LA$16,$C2503+1,$F2503)</f>
        <v>0</v>
      </c>
      <c r="L2503">
        <f t="shared" si="941"/>
        <v>0</v>
      </c>
      <c r="M2503">
        <f t="shared" si="948"/>
        <v>0</v>
      </c>
      <c r="N2503">
        <f t="shared" si="942"/>
        <v>0</v>
      </c>
      <c r="O2503" s="57">
        <f t="shared" si="949"/>
        <v>0</v>
      </c>
      <c r="P2503" s="57">
        <f t="shared" si="950"/>
        <v>0</v>
      </c>
      <c r="Q2503" s="57">
        <f t="shared" si="951"/>
        <v>0</v>
      </c>
      <c r="R2503" s="57">
        <f t="shared" si="952"/>
        <v>0</v>
      </c>
      <c r="S2503" s="57">
        <f t="shared" si="953"/>
        <v>0</v>
      </c>
      <c r="T2503" s="57">
        <f t="shared" si="954"/>
        <v>0</v>
      </c>
      <c r="U2503" s="57">
        <f t="shared" si="955"/>
        <v>0</v>
      </c>
      <c r="V2503" s="58">
        <f t="shared" si="956"/>
        <v>0</v>
      </c>
      <c r="W2503" s="58">
        <f t="shared" si="957"/>
        <v>0</v>
      </c>
      <c r="X2503" s="58">
        <f t="shared" si="958"/>
        <v>0</v>
      </c>
      <c r="Y2503" s="58">
        <f t="shared" si="959"/>
        <v>0</v>
      </c>
      <c r="Z2503">
        <f t="shared" si="943"/>
        <v>241928</v>
      </c>
    </row>
    <row r="2504" spans="1:26" x14ac:dyDescent="0.3">
      <c r="A2504" s="56" t="str">
        <f t="shared" si="945"/>
        <v>OUT TIME</v>
      </c>
      <c r="B2504" s="56" t="str">
        <f t="shared" si="962"/>
        <v>ultimo</v>
      </c>
      <c r="C2504" s="55">
        <f t="shared" si="961"/>
        <v>5</v>
      </c>
      <c r="D2504" t="str">
        <f t="shared" si="961"/>
        <v>Darién</v>
      </c>
      <c r="E2504" s="23">
        <f t="shared" si="946"/>
        <v>44177</v>
      </c>
      <c r="F2504" s="54">
        <f t="shared" si="947"/>
        <v>193</v>
      </c>
      <c r="G2504" cm="1">
        <f t="array" ref="G2504">+INDEX('Casos ACUM Prov'!$CK$3:$OM$16,'TODO PROVINCIA'!C2504+1,'TODO PROVINCIA'!F2504)</f>
        <v>0</v>
      </c>
      <c r="H2504">
        <f t="shared" si="939"/>
        <v>0</v>
      </c>
      <c r="I2504" cm="1">
        <f t="array" ref="I2504">+INDEX('Muertes-PROV'!$C$3:$OM$16,$C2504+1,$F2504)</f>
        <v>0</v>
      </c>
      <c r="J2504">
        <f t="shared" si="940"/>
        <v>0</v>
      </c>
      <c r="K2504" cm="1">
        <f t="array" ref="K2504">+INDEX('rECUPERA-prov'!$C$3:$LA$16,$C2504+1,$F2504)</f>
        <v>0</v>
      </c>
      <c r="L2504">
        <f t="shared" si="941"/>
        <v>0</v>
      </c>
      <c r="M2504">
        <f t="shared" si="948"/>
        <v>0</v>
      </c>
      <c r="N2504">
        <f t="shared" si="942"/>
        <v>0</v>
      </c>
      <c r="O2504" s="57">
        <f t="shared" si="949"/>
        <v>0</v>
      </c>
      <c r="P2504" s="57">
        <f t="shared" si="950"/>
        <v>0</v>
      </c>
      <c r="Q2504" s="57">
        <f t="shared" si="951"/>
        <v>0</v>
      </c>
      <c r="R2504" s="57">
        <f t="shared" si="952"/>
        <v>0</v>
      </c>
      <c r="S2504" s="57">
        <f t="shared" si="953"/>
        <v>0</v>
      </c>
      <c r="T2504" s="57">
        <f t="shared" si="954"/>
        <v>0</v>
      </c>
      <c r="U2504" s="57">
        <f t="shared" si="955"/>
        <v>0</v>
      </c>
      <c r="V2504" s="58">
        <f t="shared" si="956"/>
        <v>0</v>
      </c>
      <c r="W2504" s="58">
        <f t="shared" si="957"/>
        <v>0</v>
      </c>
      <c r="X2504" s="58">
        <f t="shared" si="958"/>
        <v>0</v>
      </c>
      <c r="Y2504" s="58">
        <f t="shared" si="959"/>
        <v>0</v>
      </c>
      <c r="Z2504">
        <f t="shared" si="943"/>
        <v>10001</v>
      </c>
    </row>
    <row r="2505" spans="1:26" x14ac:dyDescent="0.3">
      <c r="A2505" s="56" t="str">
        <f t="shared" si="945"/>
        <v>OUT TIME</v>
      </c>
      <c r="B2505" s="56" t="str">
        <f t="shared" si="962"/>
        <v>ultimo</v>
      </c>
      <c r="C2505" s="55">
        <f t="shared" si="961"/>
        <v>6</v>
      </c>
      <c r="D2505" t="str">
        <f t="shared" si="961"/>
        <v>Herrera</v>
      </c>
      <c r="E2505" s="23">
        <f t="shared" si="946"/>
        <v>44177</v>
      </c>
      <c r="F2505" s="54">
        <f t="shared" si="947"/>
        <v>193</v>
      </c>
      <c r="G2505" cm="1">
        <f t="array" ref="G2505">+INDEX('Casos ACUM Prov'!$CK$3:$OM$16,'TODO PROVINCIA'!C2505+1,'TODO PROVINCIA'!F2505)</f>
        <v>0</v>
      </c>
      <c r="H2505">
        <f t="shared" si="939"/>
        <v>0</v>
      </c>
      <c r="I2505" cm="1">
        <f t="array" ref="I2505">+INDEX('Muertes-PROV'!$C$3:$OM$16,$C2505+1,$F2505)</f>
        <v>0</v>
      </c>
      <c r="J2505">
        <f t="shared" si="940"/>
        <v>0</v>
      </c>
      <c r="K2505" cm="1">
        <f t="array" ref="K2505">+INDEX('rECUPERA-prov'!$C$3:$LA$16,$C2505+1,$F2505)</f>
        <v>0</v>
      </c>
      <c r="L2505">
        <f t="shared" si="941"/>
        <v>0</v>
      </c>
      <c r="M2505">
        <f t="shared" si="948"/>
        <v>0</v>
      </c>
      <c r="N2505">
        <f t="shared" si="942"/>
        <v>0</v>
      </c>
      <c r="O2505" s="57">
        <f t="shared" si="949"/>
        <v>0</v>
      </c>
      <c r="P2505" s="57">
        <f t="shared" si="950"/>
        <v>0</v>
      </c>
      <c r="Q2505" s="57">
        <f t="shared" si="951"/>
        <v>0</v>
      </c>
      <c r="R2505" s="57">
        <f t="shared" si="952"/>
        <v>0</v>
      </c>
      <c r="S2505" s="57">
        <f t="shared" si="953"/>
        <v>0</v>
      </c>
      <c r="T2505" s="57">
        <f t="shared" si="954"/>
        <v>0</v>
      </c>
      <c r="U2505" s="57">
        <f t="shared" si="955"/>
        <v>0</v>
      </c>
      <c r="V2505" s="58">
        <f t="shared" si="956"/>
        <v>0</v>
      </c>
      <c r="W2505" s="58">
        <f t="shared" si="957"/>
        <v>0</v>
      </c>
      <c r="X2505" s="58">
        <f t="shared" si="958"/>
        <v>0</v>
      </c>
      <c r="Y2505" s="58">
        <f t="shared" si="959"/>
        <v>0</v>
      </c>
      <c r="Z2505">
        <f t="shared" si="943"/>
        <v>33109</v>
      </c>
    </row>
    <row r="2506" spans="1:26" x14ac:dyDescent="0.3">
      <c r="A2506" s="56" t="str">
        <f t="shared" si="945"/>
        <v>OUT TIME</v>
      </c>
      <c r="B2506" s="56" t="str">
        <f t="shared" si="962"/>
        <v>ultimo</v>
      </c>
      <c r="C2506" s="55">
        <f t="shared" si="961"/>
        <v>7</v>
      </c>
      <c r="D2506" t="str">
        <f t="shared" si="961"/>
        <v>Los Santos</v>
      </c>
      <c r="E2506" s="23">
        <f t="shared" si="946"/>
        <v>44177</v>
      </c>
      <c r="F2506" s="54">
        <f t="shared" si="947"/>
        <v>193</v>
      </c>
      <c r="G2506" cm="1">
        <f t="array" ref="G2506">+INDEX('Casos ACUM Prov'!$CK$3:$OM$16,'TODO PROVINCIA'!C2506+1,'TODO PROVINCIA'!F2506)</f>
        <v>0</v>
      </c>
      <c r="H2506">
        <f t="shared" si="939"/>
        <v>0</v>
      </c>
      <c r="I2506" cm="1">
        <f t="array" ref="I2506">+INDEX('Muertes-PROV'!$C$3:$OM$16,$C2506+1,$F2506)</f>
        <v>0</v>
      </c>
      <c r="J2506">
        <f t="shared" si="940"/>
        <v>0</v>
      </c>
      <c r="K2506" cm="1">
        <f t="array" ref="K2506">+INDEX('rECUPERA-prov'!$C$3:$LA$16,$C2506+1,$F2506)</f>
        <v>0</v>
      </c>
      <c r="L2506">
        <f t="shared" si="941"/>
        <v>0</v>
      </c>
      <c r="M2506">
        <f t="shared" si="948"/>
        <v>0</v>
      </c>
      <c r="N2506">
        <f t="shared" si="942"/>
        <v>0</v>
      </c>
      <c r="O2506" s="57">
        <f t="shared" si="949"/>
        <v>0</v>
      </c>
      <c r="P2506" s="57">
        <f t="shared" si="950"/>
        <v>0</v>
      </c>
      <c r="Q2506" s="57">
        <f t="shared" si="951"/>
        <v>0</v>
      </c>
      <c r="R2506" s="57">
        <f t="shared" si="952"/>
        <v>0</v>
      </c>
      <c r="S2506" s="57">
        <f t="shared" si="953"/>
        <v>0</v>
      </c>
      <c r="T2506" s="57">
        <f t="shared" si="954"/>
        <v>0</v>
      </c>
      <c r="U2506" s="57">
        <f t="shared" si="955"/>
        <v>0</v>
      </c>
      <c r="V2506" s="58">
        <f t="shared" si="956"/>
        <v>0</v>
      </c>
      <c r="W2506" s="58">
        <f t="shared" si="957"/>
        <v>0</v>
      </c>
      <c r="X2506" s="58">
        <f t="shared" si="958"/>
        <v>0</v>
      </c>
      <c r="Y2506" s="58">
        <f t="shared" si="959"/>
        <v>0</v>
      </c>
      <c r="Z2506">
        <f t="shared" si="943"/>
        <v>156747</v>
      </c>
    </row>
    <row r="2507" spans="1:26" x14ac:dyDescent="0.3">
      <c r="A2507" s="56" t="str">
        <f t="shared" si="945"/>
        <v>OUT TIME</v>
      </c>
      <c r="B2507" s="56" t="str">
        <f t="shared" si="962"/>
        <v>ultimo</v>
      </c>
      <c r="C2507" s="55">
        <f t="shared" si="961"/>
        <v>8</v>
      </c>
      <c r="D2507" t="str">
        <f t="shared" si="961"/>
        <v>Panamá</v>
      </c>
      <c r="E2507" s="23">
        <f t="shared" si="946"/>
        <v>44177</v>
      </c>
      <c r="F2507" s="54">
        <f t="shared" si="947"/>
        <v>193</v>
      </c>
      <c r="G2507" cm="1">
        <f t="array" ref="G2507">+INDEX('Casos ACUM Prov'!$CK$3:$OM$16,'TODO PROVINCIA'!C2507+1,'TODO PROVINCIA'!F2507)</f>
        <v>0</v>
      </c>
      <c r="H2507">
        <f t="shared" si="939"/>
        <v>0</v>
      </c>
      <c r="I2507" cm="1">
        <f t="array" ref="I2507">+INDEX('Muertes-PROV'!$C$3:$OM$16,$C2507+1,$F2507)</f>
        <v>0</v>
      </c>
      <c r="J2507">
        <f t="shared" si="940"/>
        <v>0</v>
      </c>
      <c r="K2507" cm="1">
        <f t="array" ref="K2507">+INDEX('rECUPERA-prov'!$C$3:$LA$16,$C2507+1,$F2507)</f>
        <v>0</v>
      </c>
      <c r="L2507">
        <f t="shared" si="941"/>
        <v>0</v>
      </c>
      <c r="M2507">
        <f t="shared" si="948"/>
        <v>0</v>
      </c>
      <c r="N2507">
        <f t="shared" si="942"/>
        <v>0</v>
      </c>
      <c r="O2507" s="57">
        <f t="shared" si="949"/>
        <v>0</v>
      </c>
      <c r="P2507" s="57">
        <f t="shared" si="950"/>
        <v>0</v>
      </c>
      <c r="Q2507" s="57">
        <f t="shared" si="951"/>
        <v>0</v>
      </c>
      <c r="R2507" s="57">
        <f t="shared" si="952"/>
        <v>0</v>
      </c>
      <c r="S2507" s="57">
        <f t="shared" si="953"/>
        <v>0</v>
      </c>
      <c r="T2507" s="57">
        <f t="shared" si="954"/>
        <v>0</v>
      </c>
      <c r="U2507" s="57">
        <f t="shared" si="955"/>
        <v>0</v>
      </c>
      <c r="V2507" s="58">
        <f t="shared" si="956"/>
        <v>0</v>
      </c>
      <c r="W2507" s="58">
        <f t="shared" si="957"/>
        <v>0</v>
      </c>
      <c r="X2507" s="58">
        <f t="shared" si="958"/>
        <v>0</v>
      </c>
      <c r="Y2507" s="58">
        <f t="shared" si="959"/>
        <v>0</v>
      </c>
      <c r="Z2507">
        <f t="shared" si="943"/>
        <v>109955</v>
      </c>
    </row>
    <row r="2508" spans="1:26" x14ac:dyDescent="0.3">
      <c r="A2508" s="56" t="str">
        <f t="shared" si="945"/>
        <v>OUT TIME</v>
      </c>
      <c r="B2508" s="56" t="str">
        <f t="shared" si="962"/>
        <v>ultimo</v>
      </c>
      <c r="C2508" s="55">
        <f t="shared" ref="C2508:D2523" si="963">+C2495</f>
        <v>9</v>
      </c>
      <c r="D2508" t="str">
        <f t="shared" si="963"/>
        <v>Veraguas</v>
      </c>
      <c r="E2508" s="23">
        <f t="shared" si="946"/>
        <v>44177</v>
      </c>
      <c r="F2508" s="54">
        <f t="shared" si="947"/>
        <v>193</v>
      </c>
      <c r="G2508" cm="1">
        <f t="array" ref="G2508">+INDEX('Casos ACUM Prov'!$CK$3:$OM$16,'TODO PROVINCIA'!C2508+1,'TODO PROVINCIA'!F2508)</f>
        <v>0</v>
      </c>
      <c r="H2508">
        <f t="shared" si="939"/>
        <v>0</v>
      </c>
      <c r="I2508" cm="1">
        <f t="array" ref="I2508">+INDEX('Muertes-PROV'!$C$3:$OM$16,$C2508+1,$F2508)</f>
        <v>0</v>
      </c>
      <c r="J2508">
        <f t="shared" si="940"/>
        <v>0</v>
      </c>
      <c r="K2508" cm="1">
        <f t="array" ref="K2508">+INDEX('rECUPERA-prov'!$C$3:$LA$16,$C2508+1,$F2508)</f>
        <v>0</v>
      </c>
      <c r="L2508">
        <f t="shared" si="941"/>
        <v>0</v>
      </c>
      <c r="M2508">
        <f t="shared" si="948"/>
        <v>0</v>
      </c>
      <c r="N2508">
        <f t="shared" si="942"/>
        <v>0</v>
      </c>
      <c r="O2508" s="57">
        <f t="shared" si="949"/>
        <v>0</v>
      </c>
      <c r="P2508" s="57">
        <f t="shared" si="950"/>
        <v>0</v>
      </c>
      <c r="Q2508" s="57">
        <f t="shared" si="951"/>
        <v>0</v>
      </c>
      <c r="R2508" s="57">
        <f t="shared" si="952"/>
        <v>0</v>
      </c>
      <c r="S2508" s="57">
        <f t="shared" si="953"/>
        <v>0</v>
      </c>
      <c r="T2508" s="57">
        <f t="shared" si="954"/>
        <v>0</v>
      </c>
      <c r="U2508" s="57">
        <f t="shared" si="955"/>
        <v>0</v>
      </c>
      <c r="V2508" s="58">
        <f t="shared" si="956"/>
        <v>0</v>
      </c>
      <c r="W2508" s="58">
        <f t="shared" si="957"/>
        <v>0</v>
      </c>
      <c r="X2508" s="58">
        <f t="shared" si="958"/>
        <v>0</v>
      </c>
      <c r="Y2508" s="58">
        <f t="shared" si="959"/>
        <v>0</v>
      </c>
      <c r="Z2508">
        <f t="shared" si="943"/>
        <v>109955</v>
      </c>
    </row>
    <row r="2509" spans="1:26" x14ac:dyDescent="0.3">
      <c r="A2509" s="56" t="str">
        <f t="shared" si="945"/>
        <v>OUT TIME</v>
      </c>
      <c r="B2509" s="56" t="str">
        <f t="shared" si="962"/>
        <v>ultimo</v>
      </c>
      <c r="C2509" s="55">
        <f t="shared" si="963"/>
        <v>10</v>
      </c>
      <c r="D2509" t="str">
        <f t="shared" si="963"/>
        <v>Comarca Kuna Yala</v>
      </c>
      <c r="E2509" s="23">
        <f t="shared" si="946"/>
        <v>44177</v>
      </c>
      <c r="F2509" s="54">
        <f t="shared" si="947"/>
        <v>193</v>
      </c>
      <c r="G2509" cm="1">
        <f t="array" ref="G2509">+INDEX('Casos ACUM Prov'!$CK$3:$OM$16,'TODO PROVINCIA'!C2509+1,'TODO PROVINCIA'!F2509)</f>
        <v>0</v>
      </c>
      <c r="H2509">
        <f t="shared" si="939"/>
        <v>0</v>
      </c>
      <c r="I2509" cm="1">
        <f t="array" ref="I2509">+INDEX('Muertes-PROV'!$C$3:$OM$16,$C2509+1,$F2509)</f>
        <v>0</v>
      </c>
      <c r="J2509">
        <f t="shared" si="940"/>
        <v>0</v>
      </c>
      <c r="K2509" cm="1">
        <f t="array" ref="K2509">+INDEX('rECUPERA-prov'!$C$3:$LA$16,$C2509+1,$F2509)</f>
        <v>0</v>
      </c>
      <c r="L2509">
        <f t="shared" si="941"/>
        <v>0</v>
      </c>
      <c r="M2509">
        <f t="shared" si="948"/>
        <v>0</v>
      </c>
      <c r="N2509">
        <f t="shared" si="942"/>
        <v>0</v>
      </c>
      <c r="O2509" s="57">
        <f t="shared" si="949"/>
        <v>0</v>
      </c>
      <c r="P2509" s="57">
        <f t="shared" si="950"/>
        <v>0</v>
      </c>
      <c r="Q2509" s="57">
        <f t="shared" si="951"/>
        <v>0</v>
      </c>
      <c r="R2509" s="57">
        <f t="shared" si="952"/>
        <v>0</v>
      </c>
      <c r="S2509" s="57">
        <f t="shared" si="953"/>
        <v>0</v>
      </c>
      <c r="T2509" s="57">
        <f t="shared" si="954"/>
        <v>0</v>
      </c>
      <c r="U2509" s="57">
        <f t="shared" si="955"/>
        <v>0</v>
      </c>
      <c r="V2509" s="58">
        <f t="shared" si="956"/>
        <v>0</v>
      </c>
      <c r="W2509" s="58">
        <f t="shared" si="957"/>
        <v>0</v>
      </c>
      <c r="X2509" s="58">
        <f t="shared" si="958"/>
        <v>0</v>
      </c>
      <c r="Y2509" s="58">
        <f t="shared" si="959"/>
        <v>0</v>
      </c>
      <c r="Z2509">
        <f t="shared" si="943"/>
        <v>89592</v>
      </c>
    </row>
    <row r="2510" spans="1:26" x14ac:dyDescent="0.3">
      <c r="A2510" s="56" t="str">
        <f t="shared" si="945"/>
        <v>OUT TIME</v>
      </c>
      <c r="B2510" s="56" t="str">
        <f t="shared" si="962"/>
        <v>ultimo</v>
      </c>
      <c r="C2510" s="55">
        <f t="shared" si="963"/>
        <v>11</v>
      </c>
      <c r="D2510" t="str">
        <f t="shared" si="963"/>
        <v>Comarca Emberá Wounaán</v>
      </c>
      <c r="E2510" s="23">
        <f t="shared" si="946"/>
        <v>44177</v>
      </c>
      <c r="F2510" s="54">
        <f t="shared" si="947"/>
        <v>193</v>
      </c>
      <c r="G2510" cm="1">
        <f t="array" ref="G2510">+INDEX('Casos ACUM Prov'!$CK$3:$OM$16,'TODO PROVINCIA'!C2510+1,'TODO PROVINCIA'!F2510)</f>
        <v>0</v>
      </c>
      <c r="H2510">
        <f t="shared" si="939"/>
        <v>0</v>
      </c>
      <c r="I2510" cm="1">
        <f t="array" ref="I2510">+INDEX('Muertes-PROV'!$C$3:$OM$16,$C2510+1,$F2510)</f>
        <v>0</v>
      </c>
      <c r="J2510">
        <f t="shared" si="940"/>
        <v>0</v>
      </c>
      <c r="K2510" cm="1">
        <f t="array" ref="K2510">+INDEX('rECUPERA-prov'!$C$3:$LA$16,$C2510+1,$F2510)</f>
        <v>0</v>
      </c>
      <c r="L2510">
        <f t="shared" si="941"/>
        <v>0</v>
      </c>
      <c r="M2510">
        <f t="shared" si="948"/>
        <v>0</v>
      </c>
      <c r="N2510">
        <f t="shared" si="942"/>
        <v>0</v>
      </c>
      <c r="O2510" s="57">
        <f t="shared" si="949"/>
        <v>0</v>
      </c>
      <c r="P2510" s="57">
        <f t="shared" si="950"/>
        <v>0</v>
      </c>
      <c r="Q2510" s="57">
        <f t="shared" si="951"/>
        <v>0</v>
      </c>
      <c r="R2510" s="57">
        <f t="shared" si="952"/>
        <v>0</v>
      </c>
      <c r="S2510" s="57">
        <f t="shared" si="953"/>
        <v>0</v>
      </c>
      <c r="T2510" s="57">
        <f t="shared" si="954"/>
        <v>0</v>
      </c>
      <c r="U2510" s="57">
        <f t="shared" si="955"/>
        <v>0</v>
      </c>
      <c r="V2510" s="58">
        <f t="shared" si="956"/>
        <v>0</v>
      </c>
      <c r="W2510" s="58">
        <f t="shared" si="957"/>
        <v>0</v>
      </c>
      <c r="X2510" s="58">
        <f t="shared" si="958"/>
        <v>0</v>
      </c>
      <c r="Y2510" s="58">
        <f t="shared" si="959"/>
        <v>0</v>
      </c>
      <c r="Z2510">
        <f t="shared" si="943"/>
        <v>1249032</v>
      </c>
    </row>
    <row r="2511" spans="1:26" x14ac:dyDescent="0.3">
      <c r="A2511" s="56" t="str">
        <f t="shared" si="945"/>
        <v>OUT TIME</v>
      </c>
      <c r="B2511" s="56" t="str">
        <f t="shared" si="962"/>
        <v>ultimo</v>
      </c>
      <c r="C2511" s="55">
        <f t="shared" si="963"/>
        <v>12</v>
      </c>
      <c r="D2511" t="str">
        <f t="shared" si="963"/>
        <v>Comarca Ngäbe Buglé</v>
      </c>
      <c r="E2511" s="23">
        <f t="shared" si="946"/>
        <v>44177</v>
      </c>
      <c r="F2511" s="54">
        <f t="shared" si="947"/>
        <v>193</v>
      </c>
      <c r="G2511" cm="1">
        <f t="array" ref="G2511">+INDEX('Casos ACUM Prov'!$CK$3:$OM$16,'TODO PROVINCIA'!C2511+1,'TODO PROVINCIA'!F2511)</f>
        <v>0</v>
      </c>
      <c r="H2511">
        <f t="shared" si="939"/>
        <v>0</v>
      </c>
      <c r="I2511" cm="1">
        <f t="array" ref="I2511">+INDEX('Muertes-PROV'!$C$3:$OM$16,$C2511+1,$F2511)</f>
        <v>0</v>
      </c>
      <c r="J2511">
        <f t="shared" si="940"/>
        <v>0</v>
      </c>
      <c r="K2511" cm="1">
        <f t="array" ref="K2511">+INDEX('rECUPERA-prov'!$C$3:$LA$16,$C2511+1,$F2511)</f>
        <v>0</v>
      </c>
      <c r="L2511">
        <f t="shared" si="941"/>
        <v>0</v>
      </c>
      <c r="M2511">
        <f t="shared" si="948"/>
        <v>0</v>
      </c>
      <c r="N2511">
        <f t="shared" si="942"/>
        <v>0</v>
      </c>
      <c r="O2511" s="57">
        <f t="shared" si="949"/>
        <v>0</v>
      </c>
      <c r="P2511" s="57">
        <f t="shared" si="950"/>
        <v>0</v>
      </c>
      <c r="Q2511" s="57">
        <f t="shared" si="951"/>
        <v>0</v>
      </c>
      <c r="R2511" s="57">
        <f t="shared" si="952"/>
        <v>0</v>
      </c>
      <c r="S2511" s="57">
        <f t="shared" si="953"/>
        <v>0</v>
      </c>
      <c r="T2511" s="57">
        <f t="shared" si="954"/>
        <v>0</v>
      </c>
      <c r="U2511" s="57">
        <f t="shared" si="955"/>
        <v>0</v>
      </c>
      <c r="V2511" s="58">
        <f t="shared" si="956"/>
        <v>0</v>
      </c>
      <c r="W2511" s="58">
        <f t="shared" si="957"/>
        <v>0</v>
      </c>
      <c r="X2511" s="58">
        <f t="shared" si="958"/>
        <v>0</v>
      </c>
      <c r="Y2511" s="58">
        <f t="shared" si="959"/>
        <v>0</v>
      </c>
      <c r="Z2511">
        <f t="shared" si="943"/>
        <v>464038</v>
      </c>
    </row>
    <row r="2512" spans="1:26" x14ac:dyDescent="0.3">
      <c r="A2512" s="56" t="str">
        <f t="shared" si="945"/>
        <v>OUT TIME</v>
      </c>
      <c r="B2512" s="56" t="str">
        <f t="shared" si="962"/>
        <v>ultimo</v>
      </c>
      <c r="C2512" s="55">
        <f t="shared" si="963"/>
        <v>13</v>
      </c>
      <c r="D2512" t="str">
        <f t="shared" si="963"/>
        <v>Panamá Oeste</v>
      </c>
      <c r="E2512" s="23">
        <f t="shared" si="946"/>
        <v>44177</v>
      </c>
      <c r="F2512" s="54">
        <f t="shared" si="947"/>
        <v>193</v>
      </c>
      <c r="G2512" cm="1">
        <f t="array" ref="G2512">+INDEX('Casos ACUM Prov'!$CK$3:$OM$16,'TODO PROVINCIA'!C2512+1,'TODO PROVINCIA'!F2512)</f>
        <v>0</v>
      </c>
      <c r="H2512">
        <f t="shared" si="939"/>
        <v>0</v>
      </c>
      <c r="I2512" cm="1">
        <f t="array" ref="I2512">+INDEX('Muertes-PROV'!$C$3:$OM$16,$C2512+1,$F2512)</f>
        <v>0</v>
      </c>
      <c r="J2512">
        <f t="shared" si="940"/>
        <v>0</v>
      </c>
      <c r="K2512" cm="1">
        <f t="array" ref="K2512">+INDEX('rECUPERA-prov'!$C$3:$LA$16,$C2512+1,$F2512)</f>
        <v>0</v>
      </c>
      <c r="L2512">
        <f t="shared" si="941"/>
        <v>0</v>
      </c>
      <c r="M2512">
        <f t="shared" si="948"/>
        <v>0</v>
      </c>
      <c r="N2512">
        <f t="shared" si="942"/>
        <v>0</v>
      </c>
      <c r="O2512" s="57">
        <f t="shared" si="949"/>
        <v>0</v>
      </c>
      <c r="P2512" s="57">
        <f t="shared" si="950"/>
        <v>0</v>
      </c>
      <c r="Q2512" s="57">
        <f t="shared" si="951"/>
        <v>0</v>
      </c>
      <c r="R2512" s="57">
        <f t="shared" si="952"/>
        <v>0</v>
      </c>
      <c r="S2512" s="57">
        <f t="shared" si="953"/>
        <v>0</v>
      </c>
      <c r="T2512" s="57">
        <f t="shared" si="954"/>
        <v>0</v>
      </c>
      <c r="U2512" s="57">
        <f t="shared" si="955"/>
        <v>0</v>
      </c>
      <c r="V2512" s="58">
        <f t="shared" si="956"/>
        <v>0</v>
      </c>
      <c r="W2512" s="58">
        <f t="shared" si="957"/>
        <v>0</v>
      </c>
      <c r="X2512" s="58">
        <f t="shared" si="958"/>
        <v>0</v>
      </c>
      <c r="Y2512" s="58">
        <f t="shared" si="959"/>
        <v>0</v>
      </c>
      <c r="Z2512">
        <f t="shared" si="943"/>
        <v>226991</v>
      </c>
    </row>
    <row r="2513" spans="1:26" x14ac:dyDescent="0.3">
      <c r="A2513" s="56" t="str">
        <f t="shared" si="945"/>
        <v>OUT TIME</v>
      </c>
      <c r="B2513" s="56" t="str">
        <f t="shared" si="962"/>
        <v>ultimo</v>
      </c>
      <c r="C2513" s="55">
        <f t="shared" si="963"/>
        <v>1</v>
      </c>
      <c r="D2513" t="str">
        <f t="shared" si="963"/>
        <v>Bocas del Toro</v>
      </c>
      <c r="E2513" s="23">
        <f t="shared" si="946"/>
        <v>44178</v>
      </c>
      <c r="F2513" s="54">
        <f t="shared" si="947"/>
        <v>194</v>
      </c>
      <c r="G2513" cm="1">
        <f t="array" ref="G2513">+INDEX('Casos ACUM Prov'!$CK$3:$OM$16,'TODO PROVINCIA'!C2513+1,'TODO PROVINCIA'!F2513)</f>
        <v>0</v>
      </c>
      <c r="H2513">
        <f t="shared" ref="H2513:H2576" si="964">+G2513-G2500</f>
        <v>0</v>
      </c>
      <c r="I2513" cm="1">
        <f t="array" ref="I2513">+INDEX('Muertes-PROV'!$C$3:$OM$16,$C2513+1,$F2513)</f>
        <v>0</v>
      </c>
      <c r="J2513">
        <f t="shared" ref="J2513:J2576" si="965">+I2513-I2500</f>
        <v>0</v>
      </c>
      <c r="K2513" cm="1">
        <f t="array" ref="K2513">+INDEX('rECUPERA-prov'!$C$3:$LA$16,$C2513+1,$F2513)</f>
        <v>0</v>
      </c>
      <c r="L2513">
        <f t="shared" ref="L2513:L2576" si="966">+K2513-K2500</f>
        <v>0</v>
      </c>
      <c r="M2513">
        <f t="shared" si="948"/>
        <v>0</v>
      </c>
      <c r="N2513">
        <f t="shared" ref="N2513:N2576" si="967">+M2513-M2500</f>
        <v>0</v>
      </c>
      <c r="O2513" s="57">
        <f t="shared" si="949"/>
        <v>0</v>
      </c>
      <c r="P2513" s="57">
        <f t="shared" si="950"/>
        <v>0</v>
      </c>
      <c r="Q2513" s="57">
        <f t="shared" si="951"/>
        <v>0</v>
      </c>
      <c r="R2513" s="57">
        <f t="shared" si="952"/>
        <v>0</v>
      </c>
      <c r="S2513" s="57">
        <f t="shared" si="953"/>
        <v>0</v>
      </c>
      <c r="T2513" s="57">
        <f t="shared" si="954"/>
        <v>0</v>
      </c>
      <c r="U2513" s="57">
        <f t="shared" si="955"/>
        <v>0</v>
      </c>
      <c r="V2513" s="58">
        <f t="shared" si="956"/>
        <v>0</v>
      </c>
      <c r="W2513" s="58">
        <f t="shared" si="957"/>
        <v>0</v>
      </c>
      <c r="X2513" s="58">
        <f t="shared" si="958"/>
        <v>0</v>
      </c>
      <c r="Y2513" s="58">
        <f t="shared" si="959"/>
        <v>0</v>
      </c>
      <c r="Z2513">
        <f t="shared" ref="Z2513:Z2576" si="968">+Z2500</f>
        <v>125461</v>
      </c>
    </row>
    <row r="2514" spans="1:26" x14ac:dyDescent="0.3">
      <c r="A2514" s="56" t="str">
        <f t="shared" si="945"/>
        <v>OUT TIME</v>
      </c>
      <c r="B2514" s="56" t="str">
        <f t="shared" si="962"/>
        <v>ultimo</v>
      </c>
      <c r="C2514" s="55">
        <f t="shared" si="963"/>
        <v>2</v>
      </c>
      <c r="D2514" t="str">
        <f t="shared" si="963"/>
        <v>Coclé</v>
      </c>
      <c r="E2514" s="23">
        <f t="shared" si="946"/>
        <v>44178</v>
      </c>
      <c r="F2514" s="54">
        <f t="shared" si="947"/>
        <v>194</v>
      </c>
      <c r="G2514" cm="1">
        <f t="array" ref="G2514">+INDEX('Casos ACUM Prov'!$CK$3:$OM$16,'TODO PROVINCIA'!C2514+1,'TODO PROVINCIA'!F2514)</f>
        <v>0</v>
      </c>
      <c r="H2514">
        <f t="shared" si="964"/>
        <v>0</v>
      </c>
      <c r="I2514" cm="1">
        <f t="array" ref="I2514">+INDEX('Muertes-PROV'!$C$3:$OM$16,$C2514+1,$F2514)</f>
        <v>0</v>
      </c>
      <c r="J2514">
        <f t="shared" si="965"/>
        <v>0</v>
      </c>
      <c r="K2514" cm="1">
        <f t="array" ref="K2514">+INDEX('rECUPERA-prov'!$C$3:$LA$16,$C2514+1,$F2514)</f>
        <v>0</v>
      </c>
      <c r="L2514">
        <f t="shared" si="966"/>
        <v>0</v>
      </c>
      <c r="M2514">
        <f t="shared" si="948"/>
        <v>0</v>
      </c>
      <c r="N2514">
        <f t="shared" si="967"/>
        <v>0</v>
      </c>
      <c r="O2514" s="57">
        <f t="shared" si="949"/>
        <v>0</v>
      </c>
      <c r="P2514" s="57">
        <f t="shared" si="950"/>
        <v>0</v>
      </c>
      <c r="Q2514" s="57">
        <f t="shared" si="951"/>
        <v>0</v>
      </c>
      <c r="R2514" s="57">
        <f t="shared" si="952"/>
        <v>0</v>
      </c>
      <c r="S2514" s="57">
        <f t="shared" si="953"/>
        <v>0</v>
      </c>
      <c r="T2514" s="57">
        <f t="shared" si="954"/>
        <v>0</v>
      </c>
      <c r="U2514" s="57">
        <f t="shared" si="955"/>
        <v>0</v>
      </c>
      <c r="V2514" s="58">
        <f t="shared" si="956"/>
        <v>0</v>
      </c>
      <c r="W2514" s="58">
        <f t="shared" si="957"/>
        <v>0</v>
      </c>
      <c r="X2514" s="58">
        <f t="shared" si="958"/>
        <v>0</v>
      </c>
      <c r="Y2514" s="58">
        <f t="shared" si="959"/>
        <v>0</v>
      </c>
      <c r="Z2514">
        <f t="shared" si="968"/>
        <v>416873</v>
      </c>
    </row>
    <row r="2515" spans="1:26" x14ac:dyDescent="0.3">
      <c r="A2515" s="56" t="str">
        <f t="shared" si="945"/>
        <v>OUT TIME</v>
      </c>
      <c r="B2515" s="56" t="str">
        <f t="shared" si="962"/>
        <v>ultimo</v>
      </c>
      <c r="C2515" s="55">
        <f t="shared" si="963"/>
        <v>3</v>
      </c>
      <c r="D2515" t="str">
        <f t="shared" si="963"/>
        <v>Colón</v>
      </c>
      <c r="E2515" s="23">
        <f t="shared" si="946"/>
        <v>44178</v>
      </c>
      <c r="F2515" s="54">
        <f t="shared" si="947"/>
        <v>194</v>
      </c>
      <c r="G2515" cm="1">
        <f t="array" ref="G2515">+INDEX('Casos ACUM Prov'!$CK$3:$OM$16,'TODO PROVINCIA'!C2515+1,'TODO PROVINCIA'!F2515)</f>
        <v>0</v>
      </c>
      <c r="H2515">
        <f t="shared" si="964"/>
        <v>0</v>
      </c>
      <c r="I2515" cm="1">
        <f t="array" ref="I2515">+INDEX('Muertes-PROV'!$C$3:$OM$16,$C2515+1,$F2515)</f>
        <v>0</v>
      </c>
      <c r="J2515">
        <f t="shared" si="965"/>
        <v>0</v>
      </c>
      <c r="K2515" cm="1">
        <f t="array" ref="K2515">+INDEX('rECUPERA-prov'!$C$3:$LA$16,$C2515+1,$F2515)</f>
        <v>0</v>
      </c>
      <c r="L2515">
        <f t="shared" si="966"/>
        <v>0</v>
      </c>
      <c r="M2515">
        <f t="shared" si="948"/>
        <v>0</v>
      </c>
      <c r="N2515">
        <f t="shared" si="967"/>
        <v>0</v>
      </c>
      <c r="O2515" s="57">
        <f t="shared" si="949"/>
        <v>0</v>
      </c>
      <c r="P2515" s="57">
        <f t="shared" si="950"/>
        <v>0</v>
      </c>
      <c r="Q2515" s="57">
        <f t="shared" si="951"/>
        <v>0</v>
      </c>
      <c r="R2515" s="57">
        <f t="shared" si="952"/>
        <v>0</v>
      </c>
      <c r="S2515" s="57">
        <f t="shared" si="953"/>
        <v>0</v>
      </c>
      <c r="T2515" s="57">
        <f t="shared" si="954"/>
        <v>0</v>
      </c>
      <c r="U2515" s="57">
        <f t="shared" si="955"/>
        <v>0</v>
      </c>
      <c r="V2515" s="58">
        <f t="shared" si="956"/>
        <v>0</v>
      </c>
      <c r="W2515" s="58">
        <f t="shared" si="957"/>
        <v>0</v>
      </c>
      <c r="X2515" s="58">
        <f t="shared" si="958"/>
        <v>0</v>
      </c>
      <c r="Y2515" s="58">
        <f t="shared" si="959"/>
        <v>0</v>
      </c>
      <c r="Z2515">
        <f t="shared" si="968"/>
        <v>233708</v>
      </c>
    </row>
    <row r="2516" spans="1:26" x14ac:dyDescent="0.3">
      <c r="A2516" s="56" t="str">
        <f t="shared" si="945"/>
        <v>OUT TIME</v>
      </c>
      <c r="B2516" s="56" t="str">
        <f t="shared" si="962"/>
        <v>ultimo</v>
      </c>
      <c r="C2516" s="55">
        <f t="shared" si="963"/>
        <v>4</v>
      </c>
      <c r="D2516" t="str">
        <f t="shared" si="963"/>
        <v>Chiriquí</v>
      </c>
      <c r="E2516" s="23">
        <f t="shared" si="946"/>
        <v>44178</v>
      </c>
      <c r="F2516" s="54">
        <f t="shared" si="947"/>
        <v>194</v>
      </c>
      <c r="G2516" cm="1">
        <f t="array" ref="G2516">+INDEX('Casos ACUM Prov'!$CK$3:$OM$16,'TODO PROVINCIA'!C2516+1,'TODO PROVINCIA'!F2516)</f>
        <v>0</v>
      </c>
      <c r="H2516">
        <f t="shared" si="964"/>
        <v>0</v>
      </c>
      <c r="I2516" cm="1">
        <f t="array" ref="I2516">+INDEX('Muertes-PROV'!$C$3:$OM$16,$C2516+1,$F2516)</f>
        <v>0</v>
      </c>
      <c r="J2516">
        <f t="shared" si="965"/>
        <v>0</v>
      </c>
      <c r="K2516" cm="1">
        <f t="array" ref="K2516">+INDEX('rECUPERA-prov'!$C$3:$LA$16,$C2516+1,$F2516)</f>
        <v>0</v>
      </c>
      <c r="L2516">
        <f t="shared" si="966"/>
        <v>0</v>
      </c>
      <c r="M2516">
        <f t="shared" si="948"/>
        <v>0</v>
      </c>
      <c r="N2516">
        <f t="shared" si="967"/>
        <v>0</v>
      </c>
      <c r="O2516" s="57">
        <f t="shared" si="949"/>
        <v>0</v>
      </c>
      <c r="P2516" s="57">
        <f t="shared" si="950"/>
        <v>0</v>
      </c>
      <c r="Q2516" s="57">
        <f t="shared" si="951"/>
        <v>0</v>
      </c>
      <c r="R2516" s="57">
        <f t="shared" si="952"/>
        <v>0</v>
      </c>
      <c r="S2516" s="57">
        <f t="shared" si="953"/>
        <v>0</v>
      </c>
      <c r="T2516" s="57">
        <f t="shared" si="954"/>
        <v>0</v>
      </c>
      <c r="U2516" s="57">
        <f t="shared" si="955"/>
        <v>0</v>
      </c>
      <c r="V2516" s="58">
        <f t="shared" si="956"/>
        <v>0</v>
      </c>
      <c r="W2516" s="58">
        <f t="shared" si="957"/>
        <v>0</v>
      </c>
      <c r="X2516" s="58">
        <f t="shared" si="958"/>
        <v>0</v>
      </c>
      <c r="Y2516" s="58">
        <f t="shared" si="959"/>
        <v>0</v>
      </c>
      <c r="Z2516">
        <f t="shared" si="968"/>
        <v>241928</v>
      </c>
    </row>
    <row r="2517" spans="1:26" x14ac:dyDescent="0.3">
      <c r="A2517" s="56" t="str">
        <f t="shared" si="945"/>
        <v>OUT TIME</v>
      </c>
      <c r="B2517" s="56" t="str">
        <f t="shared" si="962"/>
        <v>ultimo</v>
      </c>
      <c r="C2517" s="55">
        <f t="shared" si="963"/>
        <v>5</v>
      </c>
      <c r="D2517" t="str">
        <f t="shared" si="963"/>
        <v>Darién</v>
      </c>
      <c r="E2517" s="23">
        <f t="shared" si="946"/>
        <v>44178</v>
      </c>
      <c r="F2517" s="54">
        <f t="shared" si="947"/>
        <v>194</v>
      </c>
      <c r="G2517" cm="1">
        <f t="array" ref="G2517">+INDEX('Casos ACUM Prov'!$CK$3:$OM$16,'TODO PROVINCIA'!C2517+1,'TODO PROVINCIA'!F2517)</f>
        <v>0</v>
      </c>
      <c r="H2517">
        <f t="shared" si="964"/>
        <v>0</v>
      </c>
      <c r="I2517" cm="1">
        <f t="array" ref="I2517">+INDEX('Muertes-PROV'!$C$3:$OM$16,$C2517+1,$F2517)</f>
        <v>0</v>
      </c>
      <c r="J2517">
        <f t="shared" si="965"/>
        <v>0</v>
      </c>
      <c r="K2517" cm="1">
        <f t="array" ref="K2517">+INDEX('rECUPERA-prov'!$C$3:$LA$16,$C2517+1,$F2517)</f>
        <v>0</v>
      </c>
      <c r="L2517">
        <f t="shared" si="966"/>
        <v>0</v>
      </c>
      <c r="M2517">
        <f t="shared" si="948"/>
        <v>0</v>
      </c>
      <c r="N2517">
        <f t="shared" si="967"/>
        <v>0</v>
      </c>
      <c r="O2517" s="57">
        <f t="shared" si="949"/>
        <v>0</v>
      </c>
      <c r="P2517" s="57">
        <f t="shared" si="950"/>
        <v>0</v>
      </c>
      <c r="Q2517" s="57">
        <f t="shared" si="951"/>
        <v>0</v>
      </c>
      <c r="R2517" s="57">
        <f t="shared" si="952"/>
        <v>0</v>
      </c>
      <c r="S2517" s="57">
        <f t="shared" si="953"/>
        <v>0</v>
      </c>
      <c r="T2517" s="57">
        <f t="shared" si="954"/>
        <v>0</v>
      </c>
      <c r="U2517" s="57">
        <f t="shared" si="955"/>
        <v>0</v>
      </c>
      <c r="V2517" s="58">
        <f t="shared" si="956"/>
        <v>0</v>
      </c>
      <c r="W2517" s="58">
        <f t="shared" si="957"/>
        <v>0</v>
      </c>
      <c r="X2517" s="58">
        <f t="shared" si="958"/>
        <v>0</v>
      </c>
      <c r="Y2517" s="58">
        <f t="shared" si="959"/>
        <v>0</v>
      </c>
      <c r="Z2517">
        <f t="shared" si="968"/>
        <v>10001</v>
      </c>
    </row>
    <row r="2518" spans="1:26" x14ac:dyDescent="0.3">
      <c r="A2518" s="56" t="str">
        <f t="shared" si="945"/>
        <v>OUT TIME</v>
      </c>
      <c r="B2518" s="56" t="str">
        <f t="shared" si="962"/>
        <v>ultimo</v>
      </c>
      <c r="C2518" s="55">
        <f t="shared" si="963"/>
        <v>6</v>
      </c>
      <c r="D2518" t="str">
        <f t="shared" si="963"/>
        <v>Herrera</v>
      </c>
      <c r="E2518" s="23">
        <f t="shared" si="946"/>
        <v>44178</v>
      </c>
      <c r="F2518" s="54">
        <f t="shared" si="947"/>
        <v>194</v>
      </c>
      <c r="G2518" cm="1">
        <f t="array" ref="G2518">+INDEX('Casos ACUM Prov'!$CK$3:$OM$16,'TODO PROVINCIA'!C2518+1,'TODO PROVINCIA'!F2518)</f>
        <v>0</v>
      </c>
      <c r="H2518">
        <f t="shared" si="964"/>
        <v>0</v>
      </c>
      <c r="I2518" cm="1">
        <f t="array" ref="I2518">+INDEX('Muertes-PROV'!$C$3:$OM$16,$C2518+1,$F2518)</f>
        <v>0</v>
      </c>
      <c r="J2518">
        <f t="shared" si="965"/>
        <v>0</v>
      </c>
      <c r="K2518" cm="1">
        <f t="array" ref="K2518">+INDEX('rECUPERA-prov'!$C$3:$LA$16,$C2518+1,$F2518)</f>
        <v>0</v>
      </c>
      <c r="L2518">
        <f t="shared" si="966"/>
        <v>0</v>
      </c>
      <c r="M2518">
        <f t="shared" si="948"/>
        <v>0</v>
      </c>
      <c r="N2518">
        <f t="shared" si="967"/>
        <v>0</v>
      </c>
      <c r="O2518" s="57">
        <f t="shared" si="949"/>
        <v>0</v>
      </c>
      <c r="P2518" s="57">
        <f t="shared" si="950"/>
        <v>0</v>
      </c>
      <c r="Q2518" s="57">
        <f t="shared" si="951"/>
        <v>0</v>
      </c>
      <c r="R2518" s="57">
        <f t="shared" si="952"/>
        <v>0</v>
      </c>
      <c r="S2518" s="57">
        <f t="shared" si="953"/>
        <v>0</v>
      </c>
      <c r="T2518" s="57">
        <f t="shared" si="954"/>
        <v>0</v>
      </c>
      <c r="U2518" s="57">
        <f t="shared" si="955"/>
        <v>0</v>
      </c>
      <c r="V2518" s="58">
        <f t="shared" si="956"/>
        <v>0</v>
      </c>
      <c r="W2518" s="58">
        <f t="shared" si="957"/>
        <v>0</v>
      </c>
      <c r="X2518" s="58">
        <f t="shared" si="958"/>
        <v>0</v>
      </c>
      <c r="Y2518" s="58">
        <f t="shared" si="959"/>
        <v>0</v>
      </c>
      <c r="Z2518">
        <f t="shared" si="968"/>
        <v>33109</v>
      </c>
    </row>
    <row r="2519" spans="1:26" x14ac:dyDescent="0.3">
      <c r="A2519" s="56" t="str">
        <f t="shared" si="945"/>
        <v>OUT TIME</v>
      </c>
      <c r="B2519" s="56" t="str">
        <f t="shared" si="962"/>
        <v>ultimo</v>
      </c>
      <c r="C2519" s="55">
        <f t="shared" si="963"/>
        <v>7</v>
      </c>
      <c r="D2519" t="str">
        <f t="shared" si="963"/>
        <v>Los Santos</v>
      </c>
      <c r="E2519" s="23">
        <f t="shared" si="946"/>
        <v>44178</v>
      </c>
      <c r="F2519" s="54">
        <f t="shared" si="947"/>
        <v>194</v>
      </c>
      <c r="G2519" cm="1">
        <f t="array" ref="G2519">+INDEX('Casos ACUM Prov'!$CK$3:$OM$16,'TODO PROVINCIA'!C2519+1,'TODO PROVINCIA'!F2519)</f>
        <v>0</v>
      </c>
      <c r="H2519">
        <f t="shared" si="964"/>
        <v>0</v>
      </c>
      <c r="I2519" cm="1">
        <f t="array" ref="I2519">+INDEX('Muertes-PROV'!$C$3:$OM$16,$C2519+1,$F2519)</f>
        <v>0</v>
      </c>
      <c r="J2519">
        <f t="shared" si="965"/>
        <v>0</v>
      </c>
      <c r="K2519" cm="1">
        <f t="array" ref="K2519">+INDEX('rECUPERA-prov'!$C$3:$LA$16,$C2519+1,$F2519)</f>
        <v>0</v>
      </c>
      <c r="L2519">
        <f t="shared" si="966"/>
        <v>0</v>
      </c>
      <c r="M2519">
        <f t="shared" si="948"/>
        <v>0</v>
      </c>
      <c r="N2519">
        <f t="shared" si="967"/>
        <v>0</v>
      </c>
      <c r="O2519" s="57">
        <f t="shared" si="949"/>
        <v>0</v>
      </c>
      <c r="P2519" s="57">
        <f t="shared" si="950"/>
        <v>0</v>
      </c>
      <c r="Q2519" s="57">
        <f t="shared" si="951"/>
        <v>0</v>
      </c>
      <c r="R2519" s="57">
        <f t="shared" si="952"/>
        <v>0</v>
      </c>
      <c r="S2519" s="57">
        <f t="shared" si="953"/>
        <v>0</v>
      </c>
      <c r="T2519" s="57">
        <f t="shared" si="954"/>
        <v>0</v>
      </c>
      <c r="U2519" s="57">
        <f t="shared" si="955"/>
        <v>0</v>
      </c>
      <c r="V2519" s="58">
        <f t="shared" si="956"/>
        <v>0</v>
      </c>
      <c r="W2519" s="58">
        <f t="shared" si="957"/>
        <v>0</v>
      </c>
      <c r="X2519" s="58">
        <f t="shared" si="958"/>
        <v>0</v>
      </c>
      <c r="Y2519" s="58">
        <f t="shared" si="959"/>
        <v>0</v>
      </c>
      <c r="Z2519">
        <f t="shared" si="968"/>
        <v>156747</v>
      </c>
    </row>
    <row r="2520" spans="1:26" x14ac:dyDescent="0.3">
      <c r="A2520" s="56" t="str">
        <f t="shared" si="945"/>
        <v>OUT TIME</v>
      </c>
      <c r="B2520" s="56" t="str">
        <f t="shared" si="962"/>
        <v>ultimo</v>
      </c>
      <c r="C2520" s="55">
        <f t="shared" si="963"/>
        <v>8</v>
      </c>
      <c r="D2520" t="str">
        <f t="shared" si="963"/>
        <v>Panamá</v>
      </c>
      <c r="E2520" s="23">
        <f t="shared" si="946"/>
        <v>44178</v>
      </c>
      <c r="F2520" s="54">
        <f t="shared" si="947"/>
        <v>194</v>
      </c>
      <c r="G2520" cm="1">
        <f t="array" ref="G2520">+INDEX('Casos ACUM Prov'!$CK$3:$OM$16,'TODO PROVINCIA'!C2520+1,'TODO PROVINCIA'!F2520)</f>
        <v>0</v>
      </c>
      <c r="H2520">
        <f t="shared" si="964"/>
        <v>0</v>
      </c>
      <c r="I2520" cm="1">
        <f t="array" ref="I2520">+INDEX('Muertes-PROV'!$C$3:$OM$16,$C2520+1,$F2520)</f>
        <v>0</v>
      </c>
      <c r="J2520">
        <f t="shared" si="965"/>
        <v>0</v>
      </c>
      <c r="K2520" cm="1">
        <f t="array" ref="K2520">+INDEX('rECUPERA-prov'!$C$3:$LA$16,$C2520+1,$F2520)</f>
        <v>0</v>
      </c>
      <c r="L2520">
        <f t="shared" si="966"/>
        <v>0</v>
      </c>
      <c r="M2520">
        <f t="shared" si="948"/>
        <v>0</v>
      </c>
      <c r="N2520">
        <f t="shared" si="967"/>
        <v>0</v>
      </c>
      <c r="O2520" s="57">
        <f t="shared" si="949"/>
        <v>0</v>
      </c>
      <c r="P2520" s="57">
        <f t="shared" si="950"/>
        <v>0</v>
      </c>
      <c r="Q2520" s="57">
        <f t="shared" si="951"/>
        <v>0</v>
      </c>
      <c r="R2520" s="57">
        <f t="shared" si="952"/>
        <v>0</v>
      </c>
      <c r="S2520" s="57">
        <f t="shared" si="953"/>
        <v>0</v>
      </c>
      <c r="T2520" s="57">
        <f t="shared" si="954"/>
        <v>0</v>
      </c>
      <c r="U2520" s="57">
        <f t="shared" si="955"/>
        <v>0</v>
      </c>
      <c r="V2520" s="58">
        <f t="shared" si="956"/>
        <v>0</v>
      </c>
      <c r="W2520" s="58">
        <f t="shared" si="957"/>
        <v>0</v>
      </c>
      <c r="X2520" s="58">
        <f t="shared" si="958"/>
        <v>0</v>
      </c>
      <c r="Y2520" s="58">
        <f t="shared" si="959"/>
        <v>0</v>
      </c>
      <c r="Z2520">
        <f t="shared" si="968"/>
        <v>109955</v>
      </c>
    </row>
    <row r="2521" spans="1:26" x14ac:dyDescent="0.3">
      <c r="A2521" s="56" t="str">
        <f t="shared" si="945"/>
        <v>OUT TIME</v>
      </c>
      <c r="B2521" s="56" t="str">
        <f t="shared" si="962"/>
        <v>ultimo</v>
      </c>
      <c r="C2521" s="55">
        <f t="shared" si="963"/>
        <v>9</v>
      </c>
      <c r="D2521" t="str">
        <f t="shared" si="963"/>
        <v>Veraguas</v>
      </c>
      <c r="E2521" s="23">
        <f t="shared" si="946"/>
        <v>44178</v>
      </c>
      <c r="F2521" s="54">
        <f t="shared" si="947"/>
        <v>194</v>
      </c>
      <c r="G2521" cm="1">
        <f t="array" ref="G2521">+INDEX('Casos ACUM Prov'!$CK$3:$OM$16,'TODO PROVINCIA'!C2521+1,'TODO PROVINCIA'!F2521)</f>
        <v>0</v>
      </c>
      <c r="H2521">
        <f t="shared" si="964"/>
        <v>0</v>
      </c>
      <c r="I2521" cm="1">
        <f t="array" ref="I2521">+INDEX('Muertes-PROV'!$C$3:$OM$16,$C2521+1,$F2521)</f>
        <v>0</v>
      </c>
      <c r="J2521">
        <f t="shared" si="965"/>
        <v>0</v>
      </c>
      <c r="K2521" cm="1">
        <f t="array" ref="K2521">+INDEX('rECUPERA-prov'!$C$3:$LA$16,$C2521+1,$F2521)</f>
        <v>0</v>
      </c>
      <c r="L2521">
        <f t="shared" si="966"/>
        <v>0</v>
      </c>
      <c r="M2521">
        <f t="shared" si="948"/>
        <v>0</v>
      </c>
      <c r="N2521">
        <f t="shared" si="967"/>
        <v>0</v>
      </c>
      <c r="O2521" s="57">
        <f t="shared" si="949"/>
        <v>0</v>
      </c>
      <c r="P2521" s="57">
        <f t="shared" si="950"/>
        <v>0</v>
      </c>
      <c r="Q2521" s="57">
        <f t="shared" si="951"/>
        <v>0</v>
      </c>
      <c r="R2521" s="57">
        <f t="shared" si="952"/>
        <v>0</v>
      </c>
      <c r="S2521" s="57">
        <f t="shared" si="953"/>
        <v>0</v>
      </c>
      <c r="T2521" s="57">
        <f t="shared" si="954"/>
        <v>0</v>
      </c>
      <c r="U2521" s="57">
        <f t="shared" si="955"/>
        <v>0</v>
      </c>
      <c r="V2521" s="58">
        <f t="shared" si="956"/>
        <v>0</v>
      </c>
      <c r="W2521" s="58">
        <f t="shared" si="957"/>
        <v>0</v>
      </c>
      <c r="X2521" s="58">
        <f t="shared" si="958"/>
        <v>0</v>
      </c>
      <c r="Y2521" s="58">
        <f t="shared" si="959"/>
        <v>0</v>
      </c>
      <c r="Z2521">
        <f t="shared" si="968"/>
        <v>109955</v>
      </c>
    </row>
    <row r="2522" spans="1:26" x14ac:dyDescent="0.3">
      <c r="A2522" s="56" t="str">
        <f t="shared" si="945"/>
        <v>OUT TIME</v>
      </c>
      <c r="B2522" s="56" t="str">
        <f t="shared" si="962"/>
        <v>ultimo</v>
      </c>
      <c r="C2522" s="55">
        <f t="shared" si="963"/>
        <v>10</v>
      </c>
      <c r="D2522" t="str">
        <f t="shared" si="963"/>
        <v>Comarca Kuna Yala</v>
      </c>
      <c r="E2522" s="23">
        <f t="shared" si="946"/>
        <v>44178</v>
      </c>
      <c r="F2522" s="54">
        <f t="shared" si="947"/>
        <v>194</v>
      </c>
      <c r="G2522" cm="1">
        <f t="array" ref="G2522">+INDEX('Casos ACUM Prov'!$CK$3:$OM$16,'TODO PROVINCIA'!C2522+1,'TODO PROVINCIA'!F2522)</f>
        <v>0</v>
      </c>
      <c r="H2522">
        <f t="shared" si="964"/>
        <v>0</v>
      </c>
      <c r="I2522" cm="1">
        <f t="array" ref="I2522">+INDEX('Muertes-PROV'!$C$3:$OM$16,$C2522+1,$F2522)</f>
        <v>0</v>
      </c>
      <c r="J2522">
        <f t="shared" si="965"/>
        <v>0</v>
      </c>
      <c r="K2522" cm="1">
        <f t="array" ref="K2522">+INDEX('rECUPERA-prov'!$C$3:$LA$16,$C2522+1,$F2522)</f>
        <v>0</v>
      </c>
      <c r="L2522">
        <f t="shared" si="966"/>
        <v>0</v>
      </c>
      <c r="M2522">
        <f t="shared" si="948"/>
        <v>0</v>
      </c>
      <c r="N2522">
        <f t="shared" si="967"/>
        <v>0</v>
      </c>
      <c r="O2522" s="57">
        <f t="shared" si="949"/>
        <v>0</v>
      </c>
      <c r="P2522" s="57">
        <f t="shared" si="950"/>
        <v>0</v>
      </c>
      <c r="Q2522" s="57">
        <f t="shared" si="951"/>
        <v>0</v>
      </c>
      <c r="R2522" s="57">
        <f t="shared" si="952"/>
        <v>0</v>
      </c>
      <c r="S2522" s="57">
        <f t="shared" si="953"/>
        <v>0</v>
      </c>
      <c r="T2522" s="57">
        <f t="shared" si="954"/>
        <v>0</v>
      </c>
      <c r="U2522" s="57">
        <f t="shared" si="955"/>
        <v>0</v>
      </c>
      <c r="V2522" s="58">
        <f t="shared" si="956"/>
        <v>0</v>
      </c>
      <c r="W2522" s="58">
        <f t="shared" si="957"/>
        <v>0</v>
      </c>
      <c r="X2522" s="58">
        <f t="shared" si="958"/>
        <v>0</v>
      </c>
      <c r="Y2522" s="58">
        <f t="shared" si="959"/>
        <v>0</v>
      </c>
      <c r="Z2522">
        <f t="shared" si="968"/>
        <v>89592</v>
      </c>
    </row>
    <row r="2523" spans="1:26" x14ac:dyDescent="0.3">
      <c r="A2523" s="56" t="str">
        <f t="shared" si="945"/>
        <v>OUT TIME</v>
      </c>
      <c r="B2523" s="56" t="str">
        <f t="shared" si="962"/>
        <v>ultimo</v>
      </c>
      <c r="C2523" s="55">
        <f t="shared" si="963"/>
        <v>11</v>
      </c>
      <c r="D2523" t="str">
        <f t="shared" si="963"/>
        <v>Comarca Emberá Wounaán</v>
      </c>
      <c r="E2523" s="23">
        <f t="shared" si="946"/>
        <v>44178</v>
      </c>
      <c r="F2523" s="54">
        <f t="shared" si="947"/>
        <v>194</v>
      </c>
      <c r="G2523" cm="1">
        <f t="array" ref="G2523">+INDEX('Casos ACUM Prov'!$CK$3:$OM$16,'TODO PROVINCIA'!C2523+1,'TODO PROVINCIA'!F2523)</f>
        <v>0</v>
      </c>
      <c r="H2523">
        <f t="shared" si="964"/>
        <v>0</v>
      </c>
      <c r="I2523" cm="1">
        <f t="array" ref="I2523">+INDEX('Muertes-PROV'!$C$3:$OM$16,$C2523+1,$F2523)</f>
        <v>0</v>
      </c>
      <c r="J2523">
        <f t="shared" si="965"/>
        <v>0</v>
      </c>
      <c r="K2523" cm="1">
        <f t="array" ref="K2523">+INDEX('rECUPERA-prov'!$C$3:$LA$16,$C2523+1,$F2523)</f>
        <v>0</v>
      </c>
      <c r="L2523">
        <f t="shared" si="966"/>
        <v>0</v>
      </c>
      <c r="M2523">
        <f t="shared" si="948"/>
        <v>0</v>
      </c>
      <c r="N2523">
        <f t="shared" si="967"/>
        <v>0</v>
      </c>
      <c r="O2523" s="57">
        <f t="shared" si="949"/>
        <v>0</v>
      </c>
      <c r="P2523" s="57">
        <f t="shared" si="950"/>
        <v>0</v>
      </c>
      <c r="Q2523" s="57">
        <f t="shared" si="951"/>
        <v>0</v>
      </c>
      <c r="R2523" s="57">
        <f t="shared" si="952"/>
        <v>0</v>
      </c>
      <c r="S2523" s="57">
        <f t="shared" si="953"/>
        <v>0</v>
      </c>
      <c r="T2523" s="57">
        <f t="shared" si="954"/>
        <v>0</v>
      </c>
      <c r="U2523" s="57">
        <f t="shared" si="955"/>
        <v>0</v>
      </c>
      <c r="V2523" s="58">
        <f t="shared" si="956"/>
        <v>0</v>
      </c>
      <c r="W2523" s="58">
        <f t="shared" si="957"/>
        <v>0</v>
      </c>
      <c r="X2523" s="58">
        <f t="shared" si="958"/>
        <v>0</v>
      </c>
      <c r="Y2523" s="58">
        <f t="shared" si="959"/>
        <v>0</v>
      </c>
      <c r="Z2523">
        <f t="shared" si="968"/>
        <v>1249032</v>
      </c>
    </row>
    <row r="2524" spans="1:26" x14ac:dyDescent="0.3">
      <c r="A2524" s="56" t="str">
        <f t="shared" si="945"/>
        <v>OUT TIME</v>
      </c>
      <c r="B2524" s="56" t="str">
        <f t="shared" si="962"/>
        <v>ultimo</v>
      </c>
      <c r="C2524" s="55">
        <f t="shared" ref="C2524:D2539" si="969">+C2511</f>
        <v>12</v>
      </c>
      <c r="D2524" t="str">
        <f t="shared" si="969"/>
        <v>Comarca Ngäbe Buglé</v>
      </c>
      <c r="E2524" s="23">
        <f t="shared" si="946"/>
        <v>44178</v>
      </c>
      <c r="F2524" s="54">
        <f t="shared" si="947"/>
        <v>194</v>
      </c>
      <c r="G2524" cm="1">
        <f t="array" ref="G2524">+INDEX('Casos ACUM Prov'!$CK$3:$OM$16,'TODO PROVINCIA'!C2524+1,'TODO PROVINCIA'!F2524)</f>
        <v>0</v>
      </c>
      <c r="H2524">
        <f t="shared" si="964"/>
        <v>0</v>
      </c>
      <c r="I2524" cm="1">
        <f t="array" ref="I2524">+INDEX('Muertes-PROV'!$C$3:$OM$16,$C2524+1,$F2524)</f>
        <v>0</v>
      </c>
      <c r="J2524">
        <f t="shared" si="965"/>
        <v>0</v>
      </c>
      <c r="K2524" cm="1">
        <f t="array" ref="K2524">+INDEX('rECUPERA-prov'!$C$3:$LA$16,$C2524+1,$F2524)</f>
        <v>0</v>
      </c>
      <c r="L2524">
        <f t="shared" si="966"/>
        <v>0</v>
      </c>
      <c r="M2524">
        <f t="shared" si="948"/>
        <v>0</v>
      </c>
      <c r="N2524">
        <f t="shared" si="967"/>
        <v>0</v>
      </c>
      <c r="O2524" s="57">
        <f t="shared" si="949"/>
        <v>0</v>
      </c>
      <c r="P2524" s="57">
        <f t="shared" si="950"/>
        <v>0</v>
      </c>
      <c r="Q2524" s="57">
        <f t="shared" si="951"/>
        <v>0</v>
      </c>
      <c r="R2524" s="57">
        <f t="shared" si="952"/>
        <v>0</v>
      </c>
      <c r="S2524" s="57">
        <f t="shared" si="953"/>
        <v>0</v>
      </c>
      <c r="T2524" s="57">
        <f t="shared" si="954"/>
        <v>0</v>
      </c>
      <c r="U2524" s="57">
        <f t="shared" si="955"/>
        <v>0</v>
      </c>
      <c r="V2524" s="58">
        <f t="shared" si="956"/>
        <v>0</v>
      </c>
      <c r="W2524" s="58">
        <f t="shared" si="957"/>
        <v>0</v>
      </c>
      <c r="X2524" s="58">
        <f t="shared" si="958"/>
        <v>0</v>
      </c>
      <c r="Y2524" s="58">
        <f t="shared" si="959"/>
        <v>0</v>
      </c>
      <c r="Z2524">
        <f t="shared" si="968"/>
        <v>464038</v>
      </c>
    </row>
    <row r="2525" spans="1:26" x14ac:dyDescent="0.3">
      <c r="A2525" s="56" t="str">
        <f t="shared" ref="A2525:A2588" si="970">+IFERROR(IF(AND(G2525=0,K2525=0,I2525=0),"OUT TIME","ON"),"OUT TIME")</f>
        <v>OUT TIME</v>
      </c>
      <c r="B2525" s="56" t="str">
        <f t="shared" si="962"/>
        <v>ultimo</v>
      </c>
      <c r="C2525" s="55">
        <f t="shared" si="969"/>
        <v>13</v>
      </c>
      <c r="D2525" t="str">
        <f t="shared" si="969"/>
        <v>Panamá Oeste</v>
      </c>
      <c r="E2525" s="23">
        <f t="shared" ref="E2525:E2588" si="971">+IF(C2525=1,E2524+1,E2524)</f>
        <v>44178</v>
      </c>
      <c r="F2525" s="54">
        <f t="shared" ref="F2525:F2588" si="972">+IF(C2525=1,F2524+1,F2524)</f>
        <v>194</v>
      </c>
      <c r="G2525" cm="1">
        <f t="array" ref="G2525">+INDEX('Casos ACUM Prov'!$CK$3:$OM$16,'TODO PROVINCIA'!C2525+1,'TODO PROVINCIA'!F2525)</f>
        <v>0</v>
      </c>
      <c r="H2525">
        <f t="shared" si="964"/>
        <v>0</v>
      </c>
      <c r="I2525" cm="1">
        <f t="array" ref="I2525">+INDEX('Muertes-PROV'!$C$3:$OM$16,$C2525+1,$F2525)</f>
        <v>0</v>
      </c>
      <c r="J2525">
        <f t="shared" si="965"/>
        <v>0</v>
      </c>
      <c r="K2525" cm="1">
        <f t="array" ref="K2525">+INDEX('rECUPERA-prov'!$C$3:$LA$16,$C2525+1,$F2525)</f>
        <v>0</v>
      </c>
      <c r="L2525">
        <f t="shared" si="966"/>
        <v>0</v>
      </c>
      <c r="M2525">
        <f t="shared" ref="M2525:M2588" si="973">+G2525-I2525-K2525</f>
        <v>0</v>
      </c>
      <c r="N2525">
        <f t="shared" si="967"/>
        <v>0</v>
      </c>
      <c r="O2525" s="57">
        <f t="shared" ref="O2525:O2588" si="974">+IFERROR(I2525/G2525,0)</f>
        <v>0</v>
      </c>
      <c r="P2525" s="57">
        <f t="shared" ref="P2525:P2588" si="975">+IFERROR(K2525/G2525,0)</f>
        <v>0</v>
      </c>
      <c r="Q2525" s="57">
        <f t="shared" ref="Q2525:Q2588" si="976">+IFERROR(M2525/G2525,0)</f>
        <v>0</v>
      </c>
      <c r="R2525" s="57">
        <f t="shared" ref="R2525:R2588" si="977">+IFERROR(H2525/G2525,0)</f>
        <v>0</v>
      </c>
      <c r="S2525" s="57">
        <f t="shared" ref="S2525:S2588" si="978">+IFERROR(J2525/I2525,0)</f>
        <v>0</v>
      </c>
      <c r="T2525" s="57">
        <f t="shared" ref="T2525:T2588" si="979">+IFERROR(L2525/K2525,0)</f>
        <v>0</v>
      </c>
      <c r="U2525" s="57">
        <f t="shared" ref="U2525:U2588" si="980">+IFERROR(N2525/M2525,0)</f>
        <v>0</v>
      </c>
      <c r="V2525" s="58">
        <f t="shared" ref="V2525:V2588" si="981">+G2525/($Z2525/1000000)</f>
        <v>0</v>
      </c>
      <c r="W2525" s="58">
        <f t="shared" ref="W2525:W2588" si="982">+I2525/($Z2525/1000000)</f>
        <v>0</v>
      </c>
      <c r="X2525" s="58">
        <f t="shared" ref="X2525:X2588" si="983">+K2525/($Z2525/1000000)</f>
        <v>0</v>
      </c>
      <c r="Y2525" s="58">
        <f t="shared" ref="Y2525:Y2588" si="984">+M2525/($Z2525/1000000)</f>
        <v>0</v>
      </c>
      <c r="Z2525">
        <f t="shared" si="968"/>
        <v>226991</v>
      </c>
    </row>
    <row r="2526" spans="1:26" x14ac:dyDescent="0.3">
      <c r="A2526" s="56" t="str">
        <f t="shared" si="970"/>
        <v>OUT TIME</v>
      </c>
      <c r="B2526" s="56" t="str">
        <f t="shared" si="962"/>
        <v>ultimo</v>
      </c>
      <c r="C2526" s="55">
        <f t="shared" si="969"/>
        <v>1</v>
      </c>
      <c r="D2526" t="str">
        <f t="shared" si="969"/>
        <v>Bocas del Toro</v>
      </c>
      <c r="E2526" s="23">
        <f t="shared" si="971"/>
        <v>44179</v>
      </c>
      <c r="F2526" s="54">
        <f t="shared" si="972"/>
        <v>195</v>
      </c>
      <c r="G2526" cm="1">
        <f t="array" ref="G2526">+INDEX('Casos ACUM Prov'!$CK$3:$OM$16,'TODO PROVINCIA'!C2526+1,'TODO PROVINCIA'!F2526)</f>
        <v>0</v>
      </c>
      <c r="H2526">
        <f t="shared" si="964"/>
        <v>0</v>
      </c>
      <c r="I2526" cm="1">
        <f t="array" ref="I2526">+INDEX('Muertes-PROV'!$C$3:$OM$16,$C2526+1,$F2526)</f>
        <v>0</v>
      </c>
      <c r="J2526">
        <f t="shared" si="965"/>
        <v>0</v>
      </c>
      <c r="K2526" cm="1">
        <f t="array" ref="K2526">+INDEX('rECUPERA-prov'!$C$3:$LA$16,$C2526+1,$F2526)</f>
        <v>0</v>
      </c>
      <c r="L2526">
        <f t="shared" si="966"/>
        <v>0</v>
      </c>
      <c r="M2526">
        <f t="shared" si="973"/>
        <v>0</v>
      </c>
      <c r="N2526">
        <f t="shared" si="967"/>
        <v>0</v>
      </c>
      <c r="O2526" s="57">
        <f t="shared" si="974"/>
        <v>0</v>
      </c>
      <c r="P2526" s="57">
        <f t="shared" si="975"/>
        <v>0</v>
      </c>
      <c r="Q2526" s="57">
        <f t="shared" si="976"/>
        <v>0</v>
      </c>
      <c r="R2526" s="57">
        <f t="shared" si="977"/>
        <v>0</v>
      </c>
      <c r="S2526" s="57">
        <f t="shared" si="978"/>
        <v>0</v>
      </c>
      <c r="T2526" s="57">
        <f t="shared" si="979"/>
        <v>0</v>
      </c>
      <c r="U2526" s="57">
        <f t="shared" si="980"/>
        <v>0</v>
      </c>
      <c r="V2526" s="58">
        <f t="shared" si="981"/>
        <v>0</v>
      </c>
      <c r="W2526" s="58">
        <f t="shared" si="982"/>
        <v>0</v>
      </c>
      <c r="X2526" s="58">
        <f t="shared" si="983"/>
        <v>0</v>
      </c>
      <c r="Y2526" s="58">
        <f t="shared" si="984"/>
        <v>0</v>
      </c>
      <c r="Z2526">
        <f t="shared" si="968"/>
        <v>125461</v>
      </c>
    </row>
    <row r="2527" spans="1:26" x14ac:dyDescent="0.3">
      <c r="A2527" s="56" t="str">
        <f t="shared" si="970"/>
        <v>OUT TIME</v>
      </c>
      <c r="B2527" s="56" t="str">
        <f t="shared" si="962"/>
        <v>ultimo</v>
      </c>
      <c r="C2527" s="55">
        <f t="shared" si="969"/>
        <v>2</v>
      </c>
      <c r="D2527" t="str">
        <f t="shared" si="969"/>
        <v>Coclé</v>
      </c>
      <c r="E2527" s="23">
        <f t="shared" si="971"/>
        <v>44179</v>
      </c>
      <c r="F2527" s="54">
        <f t="shared" si="972"/>
        <v>195</v>
      </c>
      <c r="G2527" cm="1">
        <f t="array" ref="G2527">+INDEX('Casos ACUM Prov'!$CK$3:$OM$16,'TODO PROVINCIA'!C2527+1,'TODO PROVINCIA'!F2527)</f>
        <v>0</v>
      </c>
      <c r="H2527">
        <f t="shared" si="964"/>
        <v>0</v>
      </c>
      <c r="I2527" cm="1">
        <f t="array" ref="I2527">+INDEX('Muertes-PROV'!$C$3:$OM$16,$C2527+1,$F2527)</f>
        <v>0</v>
      </c>
      <c r="J2527">
        <f t="shared" si="965"/>
        <v>0</v>
      </c>
      <c r="K2527" cm="1">
        <f t="array" ref="K2527">+INDEX('rECUPERA-prov'!$C$3:$LA$16,$C2527+1,$F2527)</f>
        <v>0</v>
      </c>
      <c r="L2527">
        <f t="shared" si="966"/>
        <v>0</v>
      </c>
      <c r="M2527">
        <f t="shared" si="973"/>
        <v>0</v>
      </c>
      <c r="N2527">
        <f t="shared" si="967"/>
        <v>0</v>
      </c>
      <c r="O2527" s="57">
        <f t="shared" si="974"/>
        <v>0</v>
      </c>
      <c r="P2527" s="57">
        <f t="shared" si="975"/>
        <v>0</v>
      </c>
      <c r="Q2527" s="57">
        <f t="shared" si="976"/>
        <v>0</v>
      </c>
      <c r="R2527" s="57">
        <f t="shared" si="977"/>
        <v>0</v>
      </c>
      <c r="S2527" s="57">
        <f t="shared" si="978"/>
        <v>0</v>
      </c>
      <c r="T2527" s="57">
        <f t="shared" si="979"/>
        <v>0</v>
      </c>
      <c r="U2527" s="57">
        <f t="shared" si="980"/>
        <v>0</v>
      </c>
      <c r="V2527" s="58">
        <f t="shared" si="981"/>
        <v>0</v>
      </c>
      <c r="W2527" s="58">
        <f t="shared" si="982"/>
        <v>0</v>
      </c>
      <c r="X2527" s="58">
        <f t="shared" si="983"/>
        <v>0</v>
      </c>
      <c r="Y2527" s="58">
        <f t="shared" si="984"/>
        <v>0</v>
      </c>
      <c r="Z2527">
        <f t="shared" si="968"/>
        <v>416873</v>
      </c>
    </row>
    <row r="2528" spans="1:26" x14ac:dyDescent="0.3">
      <c r="A2528" s="56" t="str">
        <f t="shared" si="970"/>
        <v>OUT TIME</v>
      </c>
      <c r="B2528" s="56" t="str">
        <f t="shared" si="962"/>
        <v>ultimo</v>
      </c>
      <c r="C2528" s="55">
        <f t="shared" si="969"/>
        <v>3</v>
      </c>
      <c r="D2528" t="str">
        <f t="shared" si="969"/>
        <v>Colón</v>
      </c>
      <c r="E2528" s="23">
        <f t="shared" si="971"/>
        <v>44179</v>
      </c>
      <c r="F2528" s="54">
        <f t="shared" si="972"/>
        <v>195</v>
      </c>
      <c r="G2528" cm="1">
        <f t="array" ref="G2528">+INDEX('Casos ACUM Prov'!$CK$3:$OM$16,'TODO PROVINCIA'!C2528+1,'TODO PROVINCIA'!F2528)</f>
        <v>0</v>
      </c>
      <c r="H2528">
        <f t="shared" si="964"/>
        <v>0</v>
      </c>
      <c r="I2528" cm="1">
        <f t="array" ref="I2528">+INDEX('Muertes-PROV'!$C$3:$OM$16,$C2528+1,$F2528)</f>
        <v>0</v>
      </c>
      <c r="J2528">
        <f t="shared" si="965"/>
        <v>0</v>
      </c>
      <c r="K2528" cm="1">
        <f t="array" ref="K2528">+INDEX('rECUPERA-prov'!$C$3:$LA$16,$C2528+1,$F2528)</f>
        <v>0</v>
      </c>
      <c r="L2528">
        <f t="shared" si="966"/>
        <v>0</v>
      </c>
      <c r="M2528">
        <f t="shared" si="973"/>
        <v>0</v>
      </c>
      <c r="N2528">
        <f t="shared" si="967"/>
        <v>0</v>
      </c>
      <c r="O2528" s="57">
        <f t="shared" si="974"/>
        <v>0</v>
      </c>
      <c r="P2528" s="57">
        <f t="shared" si="975"/>
        <v>0</v>
      </c>
      <c r="Q2528" s="57">
        <f t="shared" si="976"/>
        <v>0</v>
      </c>
      <c r="R2528" s="57">
        <f t="shared" si="977"/>
        <v>0</v>
      </c>
      <c r="S2528" s="57">
        <f t="shared" si="978"/>
        <v>0</v>
      </c>
      <c r="T2528" s="57">
        <f t="shared" si="979"/>
        <v>0</v>
      </c>
      <c r="U2528" s="57">
        <f t="shared" si="980"/>
        <v>0</v>
      </c>
      <c r="V2528" s="58">
        <f t="shared" si="981"/>
        <v>0</v>
      </c>
      <c r="W2528" s="58">
        <f t="shared" si="982"/>
        <v>0</v>
      </c>
      <c r="X2528" s="58">
        <f t="shared" si="983"/>
        <v>0</v>
      </c>
      <c r="Y2528" s="58">
        <f t="shared" si="984"/>
        <v>0</v>
      </c>
      <c r="Z2528">
        <f t="shared" si="968"/>
        <v>233708</v>
      </c>
    </row>
    <row r="2529" spans="1:26" x14ac:dyDescent="0.3">
      <c r="A2529" s="56" t="str">
        <f t="shared" si="970"/>
        <v>OUT TIME</v>
      </c>
      <c r="B2529" s="56" t="str">
        <f t="shared" si="962"/>
        <v>ultimo</v>
      </c>
      <c r="C2529" s="55">
        <f t="shared" si="969"/>
        <v>4</v>
      </c>
      <c r="D2529" t="str">
        <f t="shared" si="969"/>
        <v>Chiriquí</v>
      </c>
      <c r="E2529" s="23">
        <f t="shared" si="971"/>
        <v>44179</v>
      </c>
      <c r="F2529" s="54">
        <f t="shared" si="972"/>
        <v>195</v>
      </c>
      <c r="G2529" cm="1">
        <f t="array" ref="G2529">+INDEX('Casos ACUM Prov'!$CK$3:$OM$16,'TODO PROVINCIA'!C2529+1,'TODO PROVINCIA'!F2529)</f>
        <v>0</v>
      </c>
      <c r="H2529">
        <f t="shared" si="964"/>
        <v>0</v>
      </c>
      <c r="I2529" cm="1">
        <f t="array" ref="I2529">+INDEX('Muertes-PROV'!$C$3:$OM$16,$C2529+1,$F2529)</f>
        <v>0</v>
      </c>
      <c r="J2529">
        <f t="shared" si="965"/>
        <v>0</v>
      </c>
      <c r="K2529" cm="1">
        <f t="array" ref="K2529">+INDEX('rECUPERA-prov'!$C$3:$LA$16,$C2529+1,$F2529)</f>
        <v>0</v>
      </c>
      <c r="L2529">
        <f t="shared" si="966"/>
        <v>0</v>
      </c>
      <c r="M2529">
        <f t="shared" si="973"/>
        <v>0</v>
      </c>
      <c r="N2529">
        <f t="shared" si="967"/>
        <v>0</v>
      </c>
      <c r="O2529" s="57">
        <f t="shared" si="974"/>
        <v>0</v>
      </c>
      <c r="P2529" s="57">
        <f t="shared" si="975"/>
        <v>0</v>
      </c>
      <c r="Q2529" s="57">
        <f t="shared" si="976"/>
        <v>0</v>
      </c>
      <c r="R2529" s="57">
        <f t="shared" si="977"/>
        <v>0</v>
      </c>
      <c r="S2529" s="57">
        <f t="shared" si="978"/>
        <v>0</v>
      </c>
      <c r="T2529" s="57">
        <f t="shared" si="979"/>
        <v>0</v>
      </c>
      <c r="U2529" s="57">
        <f t="shared" si="980"/>
        <v>0</v>
      </c>
      <c r="V2529" s="58">
        <f t="shared" si="981"/>
        <v>0</v>
      </c>
      <c r="W2529" s="58">
        <f t="shared" si="982"/>
        <v>0</v>
      </c>
      <c r="X2529" s="58">
        <f t="shared" si="983"/>
        <v>0</v>
      </c>
      <c r="Y2529" s="58">
        <f t="shared" si="984"/>
        <v>0</v>
      </c>
      <c r="Z2529">
        <f t="shared" si="968"/>
        <v>241928</v>
      </c>
    </row>
    <row r="2530" spans="1:26" x14ac:dyDescent="0.3">
      <c r="A2530" s="56" t="str">
        <f t="shared" si="970"/>
        <v>OUT TIME</v>
      </c>
      <c r="B2530" s="56" t="str">
        <f t="shared" si="962"/>
        <v>ultimo</v>
      </c>
      <c r="C2530" s="55">
        <f t="shared" si="969"/>
        <v>5</v>
      </c>
      <c r="D2530" t="str">
        <f t="shared" si="969"/>
        <v>Darién</v>
      </c>
      <c r="E2530" s="23">
        <f t="shared" si="971"/>
        <v>44179</v>
      </c>
      <c r="F2530" s="54">
        <f t="shared" si="972"/>
        <v>195</v>
      </c>
      <c r="G2530" cm="1">
        <f t="array" ref="G2530">+INDEX('Casos ACUM Prov'!$CK$3:$OM$16,'TODO PROVINCIA'!C2530+1,'TODO PROVINCIA'!F2530)</f>
        <v>0</v>
      </c>
      <c r="H2530">
        <f t="shared" si="964"/>
        <v>0</v>
      </c>
      <c r="I2530" cm="1">
        <f t="array" ref="I2530">+INDEX('Muertes-PROV'!$C$3:$OM$16,$C2530+1,$F2530)</f>
        <v>0</v>
      </c>
      <c r="J2530">
        <f t="shared" si="965"/>
        <v>0</v>
      </c>
      <c r="K2530" cm="1">
        <f t="array" ref="K2530">+INDEX('rECUPERA-prov'!$C$3:$LA$16,$C2530+1,$F2530)</f>
        <v>0</v>
      </c>
      <c r="L2530">
        <f t="shared" si="966"/>
        <v>0</v>
      </c>
      <c r="M2530">
        <f t="shared" si="973"/>
        <v>0</v>
      </c>
      <c r="N2530">
        <f t="shared" si="967"/>
        <v>0</v>
      </c>
      <c r="O2530" s="57">
        <f t="shared" si="974"/>
        <v>0</v>
      </c>
      <c r="P2530" s="57">
        <f t="shared" si="975"/>
        <v>0</v>
      </c>
      <c r="Q2530" s="57">
        <f t="shared" si="976"/>
        <v>0</v>
      </c>
      <c r="R2530" s="57">
        <f t="shared" si="977"/>
        <v>0</v>
      </c>
      <c r="S2530" s="57">
        <f t="shared" si="978"/>
        <v>0</v>
      </c>
      <c r="T2530" s="57">
        <f t="shared" si="979"/>
        <v>0</v>
      </c>
      <c r="U2530" s="57">
        <f t="shared" si="980"/>
        <v>0</v>
      </c>
      <c r="V2530" s="58">
        <f t="shared" si="981"/>
        <v>0</v>
      </c>
      <c r="W2530" s="58">
        <f t="shared" si="982"/>
        <v>0</v>
      </c>
      <c r="X2530" s="58">
        <f t="shared" si="983"/>
        <v>0</v>
      </c>
      <c r="Y2530" s="58">
        <f t="shared" si="984"/>
        <v>0</v>
      </c>
      <c r="Z2530">
        <f t="shared" si="968"/>
        <v>10001</v>
      </c>
    </row>
    <row r="2531" spans="1:26" x14ac:dyDescent="0.3">
      <c r="A2531" s="56" t="str">
        <f t="shared" si="970"/>
        <v>OUT TIME</v>
      </c>
      <c r="B2531" s="56" t="str">
        <f t="shared" si="962"/>
        <v>ultimo</v>
      </c>
      <c r="C2531" s="55">
        <f t="shared" si="969"/>
        <v>6</v>
      </c>
      <c r="D2531" t="str">
        <f t="shared" si="969"/>
        <v>Herrera</v>
      </c>
      <c r="E2531" s="23">
        <f t="shared" si="971"/>
        <v>44179</v>
      </c>
      <c r="F2531" s="54">
        <f t="shared" si="972"/>
        <v>195</v>
      </c>
      <c r="G2531" cm="1">
        <f t="array" ref="G2531">+INDEX('Casos ACUM Prov'!$CK$3:$OM$16,'TODO PROVINCIA'!C2531+1,'TODO PROVINCIA'!F2531)</f>
        <v>0</v>
      </c>
      <c r="H2531">
        <f t="shared" si="964"/>
        <v>0</v>
      </c>
      <c r="I2531" cm="1">
        <f t="array" ref="I2531">+INDEX('Muertes-PROV'!$C$3:$OM$16,$C2531+1,$F2531)</f>
        <v>0</v>
      </c>
      <c r="J2531">
        <f t="shared" si="965"/>
        <v>0</v>
      </c>
      <c r="K2531" cm="1">
        <f t="array" ref="K2531">+INDEX('rECUPERA-prov'!$C$3:$LA$16,$C2531+1,$F2531)</f>
        <v>0</v>
      </c>
      <c r="L2531">
        <f t="shared" si="966"/>
        <v>0</v>
      </c>
      <c r="M2531">
        <f t="shared" si="973"/>
        <v>0</v>
      </c>
      <c r="N2531">
        <f t="shared" si="967"/>
        <v>0</v>
      </c>
      <c r="O2531" s="57">
        <f t="shared" si="974"/>
        <v>0</v>
      </c>
      <c r="P2531" s="57">
        <f t="shared" si="975"/>
        <v>0</v>
      </c>
      <c r="Q2531" s="57">
        <f t="shared" si="976"/>
        <v>0</v>
      </c>
      <c r="R2531" s="57">
        <f t="shared" si="977"/>
        <v>0</v>
      </c>
      <c r="S2531" s="57">
        <f t="shared" si="978"/>
        <v>0</v>
      </c>
      <c r="T2531" s="57">
        <f t="shared" si="979"/>
        <v>0</v>
      </c>
      <c r="U2531" s="57">
        <f t="shared" si="980"/>
        <v>0</v>
      </c>
      <c r="V2531" s="58">
        <f t="shared" si="981"/>
        <v>0</v>
      </c>
      <c r="W2531" s="58">
        <f t="shared" si="982"/>
        <v>0</v>
      </c>
      <c r="X2531" s="58">
        <f t="shared" si="983"/>
        <v>0</v>
      </c>
      <c r="Y2531" s="58">
        <f t="shared" si="984"/>
        <v>0</v>
      </c>
      <c r="Z2531">
        <f t="shared" si="968"/>
        <v>33109</v>
      </c>
    </row>
    <row r="2532" spans="1:26" x14ac:dyDescent="0.3">
      <c r="A2532" s="56" t="str">
        <f t="shared" si="970"/>
        <v>OUT TIME</v>
      </c>
      <c r="B2532" s="56" t="str">
        <f t="shared" si="962"/>
        <v>ultimo</v>
      </c>
      <c r="C2532" s="55">
        <f t="shared" si="969"/>
        <v>7</v>
      </c>
      <c r="D2532" t="str">
        <f t="shared" si="969"/>
        <v>Los Santos</v>
      </c>
      <c r="E2532" s="23">
        <f t="shared" si="971"/>
        <v>44179</v>
      </c>
      <c r="F2532" s="54">
        <f t="shared" si="972"/>
        <v>195</v>
      </c>
      <c r="G2532" cm="1">
        <f t="array" ref="G2532">+INDEX('Casos ACUM Prov'!$CK$3:$OM$16,'TODO PROVINCIA'!C2532+1,'TODO PROVINCIA'!F2532)</f>
        <v>0</v>
      </c>
      <c r="H2532">
        <f t="shared" si="964"/>
        <v>0</v>
      </c>
      <c r="I2532" cm="1">
        <f t="array" ref="I2532">+INDEX('Muertes-PROV'!$C$3:$OM$16,$C2532+1,$F2532)</f>
        <v>0</v>
      </c>
      <c r="J2532">
        <f t="shared" si="965"/>
        <v>0</v>
      </c>
      <c r="K2532" cm="1">
        <f t="array" ref="K2532">+INDEX('rECUPERA-prov'!$C$3:$LA$16,$C2532+1,$F2532)</f>
        <v>0</v>
      </c>
      <c r="L2532">
        <f t="shared" si="966"/>
        <v>0</v>
      </c>
      <c r="M2532">
        <f t="shared" si="973"/>
        <v>0</v>
      </c>
      <c r="N2532">
        <f t="shared" si="967"/>
        <v>0</v>
      </c>
      <c r="O2532" s="57">
        <f t="shared" si="974"/>
        <v>0</v>
      </c>
      <c r="P2532" s="57">
        <f t="shared" si="975"/>
        <v>0</v>
      </c>
      <c r="Q2532" s="57">
        <f t="shared" si="976"/>
        <v>0</v>
      </c>
      <c r="R2532" s="57">
        <f t="shared" si="977"/>
        <v>0</v>
      </c>
      <c r="S2532" s="57">
        <f t="shared" si="978"/>
        <v>0</v>
      </c>
      <c r="T2532" s="57">
        <f t="shared" si="979"/>
        <v>0</v>
      </c>
      <c r="U2532" s="57">
        <f t="shared" si="980"/>
        <v>0</v>
      </c>
      <c r="V2532" s="58">
        <f t="shared" si="981"/>
        <v>0</v>
      </c>
      <c r="W2532" s="58">
        <f t="shared" si="982"/>
        <v>0</v>
      </c>
      <c r="X2532" s="58">
        <f t="shared" si="983"/>
        <v>0</v>
      </c>
      <c r="Y2532" s="58">
        <f t="shared" si="984"/>
        <v>0</v>
      </c>
      <c r="Z2532">
        <f t="shared" si="968"/>
        <v>156747</v>
      </c>
    </row>
    <row r="2533" spans="1:26" x14ac:dyDescent="0.3">
      <c r="A2533" s="56" t="str">
        <f t="shared" si="970"/>
        <v>OUT TIME</v>
      </c>
      <c r="B2533" s="56" t="str">
        <f t="shared" si="962"/>
        <v>ultimo</v>
      </c>
      <c r="C2533" s="55">
        <f t="shared" si="969"/>
        <v>8</v>
      </c>
      <c r="D2533" t="str">
        <f t="shared" si="969"/>
        <v>Panamá</v>
      </c>
      <c r="E2533" s="23">
        <f t="shared" si="971"/>
        <v>44179</v>
      </c>
      <c r="F2533" s="54">
        <f t="shared" si="972"/>
        <v>195</v>
      </c>
      <c r="G2533" cm="1">
        <f t="array" ref="G2533">+INDEX('Casos ACUM Prov'!$CK$3:$OM$16,'TODO PROVINCIA'!C2533+1,'TODO PROVINCIA'!F2533)</f>
        <v>0</v>
      </c>
      <c r="H2533">
        <f t="shared" si="964"/>
        <v>0</v>
      </c>
      <c r="I2533" cm="1">
        <f t="array" ref="I2533">+INDEX('Muertes-PROV'!$C$3:$OM$16,$C2533+1,$F2533)</f>
        <v>0</v>
      </c>
      <c r="J2533">
        <f t="shared" si="965"/>
        <v>0</v>
      </c>
      <c r="K2533" cm="1">
        <f t="array" ref="K2533">+INDEX('rECUPERA-prov'!$C$3:$LA$16,$C2533+1,$F2533)</f>
        <v>0</v>
      </c>
      <c r="L2533">
        <f t="shared" si="966"/>
        <v>0</v>
      </c>
      <c r="M2533">
        <f t="shared" si="973"/>
        <v>0</v>
      </c>
      <c r="N2533">
        <f t="shared" si="967"/>
        <v>0</v>
      </c>
      <c r="O2533" s="57">
        <f t="shared" si="974"/>
        <v>0</v>
      </c>
      <c r="P2533" s="57">
        <f t="shared" si="975"/>
        <v>0</v>
      </c>
      <c r="Q2533" s="57">
        <f t="shared" si="976"/>
        <v>0</v>
      </c>
      <c r="R2533" s="57">
        <f t="shared" si="977"/>
        <v>0</v>
      </c>
      <c r="S2533" s="57">
        <f t="shared" si="978"/>
        <v>0</v>
      </c>
      <c r="T2533" s="57">
        <f t="shared" si="979"/>
        <v>0</v>
      </c>
      <c r="U2533" s="57">
        <f t="shared" si="980"/>
        <v>0</v>
      </c>
      <c r="V2533" s="58">
        <f t="shared" si="981"/>
        <v>0</v>
      </c>
      <c r="W2533" s="58">
        <f t="shared" si="982"/>
        <v>0</v>
      </c>
      <c r="X2533" s="58">
        <f t="shared" si="983"/>
        <v>0</v>
      </c>
      <c r="Y2533" s="58">
        <f t="shared" si="984"/>
        <v>0</v>
      </c>
      <c r="Z2533">
        <f t="shared" si="968"/>
        <v>109955</v>
      </c>
    </row>
    <row r="2534" spans="1:26" x14ac:dyDescent="0.3">
      <c r="A2534" s="56" t="str">
        <f t="shared" si="970"/>
        <v>OUT TIME</v>
      </c>
      <c r="B2534" s="56" t="str">
        <f t="shared" si="962"/>
        <v>ultimo</v>
      </c>
      <c r="C2534" s="55">
        <f t="shared" si="969"/>
        <v>9</v>
      </c>
      <c r="D2534" t="str">
        <f t="shared" si="969"/>
        <v>Veraguas</v>
      </c>
      <c r="E2534" s="23">
        <f t="shared" si="971"/>
        <v>44179</v>
      </c>
      <c r="F2534" s="54">
        <f t="shared" si="972"/>
        <v>195</v>
      </c>
      <c r="G2534" cm="1">
        <f t="array" ref="G2534">+INDEX('Casos ACUM Prov'!$CK$3:$OM$16,'TODO PROVINCIA'!C2534+1,'TODO PROVINCIA'!F2534)</f>
        <v>0</v>
      </c>
      <c r="H2534">
        <f t="shared" si="964"/>
        <v>0</v>
      </c>
      <c r="I2534" cm="1">
        <f t="array" ref="I2534">+INDEX('Muertes-PROV'!$C$3:$OM$16,$C2534+1,$F2534)</f>
        <v>0</v>
      </c>
      <c r="J2534">
        <f t="shared" si="965"/>
        <v>0</v>
      </c>
      <c r="K2534" cm="1">
        <f t="array" ref="K2534">+INDEX('rECUPERA-prov'!$C$3:$LA$16,$C2534+1,$F2534)</f>
        <v>0</v>
      </c>
      <c r="L2534">
        <f t="shared" si="966"/>
        <v>0</v>
      </c>
      <c r="M2534">
        <f t="shared" si="973"/>
        <v>0</v>
      </c>
      <c r="N2534">
        <f t="shared" si="967"/>
        <v>0</v>
      </c>
      <c r="O2534" s="57">
        <f t="shared" si="974"/>
        <v>0</v>
      </c>
      <c r="P2534" s="57">
        <f t="shared" si="975"/>
        <v>0</v>
      </c>
      <c r="Q2534" s="57">
        <f t="shared" si="976"/>
        <v>0</v>
      </c>
      <c r="R2534" s="57">
        <f t="shared" si="977"/>
        <v>0</v>
      </c>
      <c r="S2534" s="57">
        <f t="shared" si="978"/>
        <v>0</v>
      </c>
      <c r="T2534" s="57">
        <f t="shared" si="979"/>
        <v>0</v>
      </c>
      <c r="U2534" s="57">
        <f t="shared" si="980"/>
        <v>0</v>
      </c>
      <c r="V2534" s="58">
        <f t="shared" si="981"/>
        <v>0</v>
      </c>
      <c r="W2534" s="58">
        <f t="shared" si="982"/>
        <v>0</v>
      </c>
      <c r="X2534" s="58">
        <f t="shared" si="983"/>
        <v>0</v>
      </c>
      <c r="Y2534" s="58">
        <f t="shared" si="984"/>
        <v>0</v>
      </c>
      <c r="Z2534">
        <f t="shared" si="968"/>
        <v>109955</v>
      </c>
    </row>
    <row r="2535" spans="1:26" x14ac:dyDescent="0.3">
      <c r="A2535" s="56" t="str">
        <f t="shared" si="970"/>
        <v>OUT TIME</v>
      </c>
      <c r="B2535" s="56" t="str">
        <f t="shared" si="962"/>
        <v>ultimo</v>
      </c>
      <c r="C2535" s="55">
        <f t="shared" si="969"/>
        <v>10</v>
      </c>
      <c r="D2535" t="str">
        <f t="shared" si="969"/>
        <v>Comarca Kuna Yala</v>
      </c>
      <c r="E2535" s="23">
        <f t="shared" si="971"/>
        <v>44179</v>
      </c>
      <c r="F2535" s="54">
        <f t="shared" si="972"/>
        <v>195</v>
      </c>
      <c r="G2535" cm="1">
        <f t="array" ref="G2535">+INDEX('Casos ACUM Prov'!$CK$3:$OM$16,'TODO PROVINCIA'!C2535+1,'TODO PROVINCIA'!F2535)</f>
        <v>0</v>
      </c>
      <c r="H2535">
        <f t="shared" si="964"/>
        <v>0</v>
      </c>
      <c r="I2535" cm="1">
        <f t="array" ref="I2535">+INDEX('Muertes-PROV'!$C$3:$OM$16,$C2535+1,$F2535)</f>
        <v>0</v>
      </c>
      <c r="J2535">
        <f t="shared" si="965"/>
        <v>0</v>
      </c>
      <c r="K2535" cm="1">
        <f t="array" ref="K2535">+INDEX('rECUPERA-prov'!$C$3:$LA$16,$C2535+1,$F2535)</f>
        <v>0</v>
      </c>
      <c r="L2535">
        <f t="shared" si="966"/>
        <v>0</v>
      </c>
      <c r="M2535">
        <f t="shared" si="973"/>
        <v>0</v>
      </c>
      <c r="N2535">
        <f t="shared" si="967"/>
        <v>0</v>
      </c>
      <c r="O2535" s="57">
        <f t="shared" si="974"/>
        <v>0</v>
      </c>
      <c r="P2535" s="57">
        <f t="shared" si="975"/>
        <v>0</v>
      </c>
      <c r="Q2535" s="57">
        <f t="shared" si="976"/>
        <v>0</v>
      </c>
      <c r="R2535" s="57">
        <f t="shared" si="977"/>
        <v>0</v>
      </c>
      <c r="S2535" s="57">
        <f t="shared" si="978"/>
        <v>0</v>
      </c>
      <c r="T2535" s="57">
        <f t="shared" si="979"/>
        <v>0</v>
      </c>
      <c r="U2535" s="57">
        <f t="shared" si="980"/>
        <v>0</v>
      </c>
      <c r="V2535" s="58">
        <f t="shared" si="981"/>
        <v>0</v>
      </c>
      <c r="W2535" s="58">
        <f t="shared" si="982"/>
        <v>0</v>
      </c>
      <c r="X2535" s="58">
        <f t="shared" si="983"/>
        <v>0</v>
      </c>
      <c r="Y2535" s="58">
        <f t="shared" si="984"/>
        <v>0</v>
      </c>
      <c r="Z2535">
        <f t="shared" si="968"/>
        <v>89592</v>
      </c>
    </row>
    <row r="2536" spans="1:26" x14ac:dyDescent="0.3">
      <c r="A2536" s="56" t="str">
        <f t="shared" si="970"/>
        <v>OUT TIME</v>
      </c>
      <c r="B2536" s="56" t="str">
        <f t="shared" si="962"/>
        <v>ultimo</v>
      </c>
      <c r="C2536" s="55">
        <f t="shared" si="969"/>
        <v>11</v>
      </c>
      <c r="D2536" t="str">
        <f t="shared" si="969"/>
        <v>Comarca Emberá Wounaán</v>
      </c>
      <c r="E2536" s="23">
        <f t="shared" si="971"/>
        <v>44179</v>
      </c>
      <c r="F2536" s="54">
        <f t="shared" si="972"/>
        <v>195</v>
      </c>
      <c r="G2536" cm="1">
        <f t="array" ref="G2536">+INDEX('Casos ACUM Prov'!$CK$3:$OM$16,'TODO PROVINCIA'!C2536+1,'TODO PROVINCIA'!F2536)</f>
        <v>0</v>
      </c>
      <c r="H2536">
        <f t="shared" si="964"/>
        <v>0</v>
      </c>
      <c r="I2536" cm="1">
        <f t="array" ref="I2536">+INDEX('Muertes-PROV'!$C$3:$OM$16,$C2536+1,$F2536)</f>
        <v>0</v>
      </c>
      <c r="J2536">
        <f t="shared" si="965"/>
        <v>0</v>
      </c>
      <c r="K2536" cm="1">
        <f t="array" ref="K2536">+INDEX('rECUPERA-prov'!$C$3:$LA$16,$C2536+1,$F2536)</f>
        <v>0</v>
      </c>
      <c r="L2536">
        <f t="shared" si="966"/>
        <v>0</v>
      </c>
      <c r="M2536">
        <f t="shared" si="973"/>
        <v>0</v>
      </c>
      <c r="N2536">
        <f t="shared" si="967"/>
        <v>0</v>
      </c>
      <c r="O2536" s="57">
        <f t="shared" si="974"/>
        <v>0</v>
      </c>
      <c r="P2536" s="57">
        <f t="shared" si="975"/>
        <v>0</v>
      </c>
      <c r="Q2536" s="57">
        <f t="shared" si="976"/>
        <v>0</v>
      </c>
      <c r="R2536" s="57">
        <f t="shared" si="977"/>
        <v>0</v>
      </c>
      <c r="S2536" s="57">
        <f t="shared" si="978"/>
        <v>0</v>
      </c>
      <c r="T2536" s="57">
        <f t="shared" si="979"/>
        <v>0</v>
      </c>
      <c r="U2536" s="57">
        <f t="shared" si="980"/>
        <v>0</v>
      </c>
      <c r="V2536" s="58">
        <f t="shared" si="981"/>
        <v>0</v>
      </c>
      <c r="W2536" s="58">
        <f t="shared" si="982"/>
        <v>0</v>
      </c>
      <c r="X2536" s="58">
        <f t="shared" si="983"/>
        <v>0</v>
      </c>
      <c r="Y2536" s="58">
        <f t="shared" si="984"/>
        <v>0</v>
      </c>
      <c r="Z2536">
        <f t="shared" si="968"/>
        <v>1249032</v>
      </c>
    </row>
    <row r="2537" spans="1:26" x14ac:dyDescent="0.3">
      <c r="A2537" s="56" t="str">
        <f t="shared" si="970"/>
        <v>OUT TIME</v>
      </c>
      <c r="B2537" s="56" t="str">
        <f t="shared" si="962"/>
        <v>ultimo</v>
      </c>
      <c r="C2537" s="55">
        <f t="shared" si="969"/>
        <v>12</v>
      </c>
      <c r="D2537" t="str">
        <f t="shared" si="969"/>
        <v>Comarca Ngäbe Buglé</v>
      </c>
      <c r="E2537" s="23">
        <f t="shared" si="971"/>
        <v>44179</v>
      </c>
      <c r="F2537" s="54">
        <f t="shared" si="972"/>
        <v>195</v>
      </c>
      <c r="G2537" cm="1">
        <f t="array" ref="G2537">+INDEX('Casos ACUM Prov'!$CK$3:$OM$16,'TODO PROVINCIA'!C2537+1,'TODO PROVINCIA'!F2537)</f>
        <v>0</v>
      </c>
      <c r="H2537">
        <f t="shared" si="964"/>
        <v>0</v>
      </c>
      <c r="I2537" cm="1">
        <f t="array" ref="I2537">+INDEX('Muertes-PROV'!$C$3:$OM$16,$C2537+1,$F2537)</f>
        <v>0</v>
      </c>
      <c r="J2537">
        <f t="shared" si="965"/>
        <v>0</v>
      </c>
      <c r="K2537" cm="1">
        <f t="array" ref="K2537">+INDEX('rECUPERA-prov'!$C$3:$LA$16,$C2537+1,$F2537)</f>
        <v>0</v>
      </c>
      <c r="L2537">
        <f t="shared" si="966"/>
        <v>0</v>
      </c>
      <c r="M2537">
        <f t="shared" si="973"/>
        <v>0</v>
      </c>
      <c r="N2537">
        <f t="shared" si="967"/>
        <v>0</v>
      </c>
      <c r="O2537" s="57">
        <f t="shared" si="974"/>
        <v>0</v>
      </c>
      <c r="P2537" s="57">
        <f t="shared" si="975"/>
        <v>0</v>
      </c>
      <c r="Q2537" s="57">
        <f t="shared" si="976"/>
        <v>0</v>
      </c>
      <c r="R2537" s="57">
        <f t="shared" si="977"/>
        <v>0</v>
      </c>
      <c r="S2537" s="57">
        <f t="shared" si="978"/>
        <v>0</v>
      </c>
      <c r="T2537" s="57">
        <f t="shared" si="979"/>
        <v>0</v>
      </c>
      <c r="U2537" s="57">
        <f t="shared" si="980"/>
        <v>0</v>
      </c>
      <c r="V2537" s="58">
        <f t="shared" si="981"/>
        <v>0</v>
      </c>
      <c r="W2537" s="58">
        <f t="shared" si="982"/>
        <v>0</v>
      </c>
      <c r="X2537" s="58">
        <f t="shared" si="983"/>
        <v>0</v>
      </c>
      <c r="Y2537" s="58">
        <f t="shared" si="984"/>
        <v>0</v>
      </c>
      <c r="Z2537">
        <f t="shared" si="968"/>
        <v>464038</v>
      </c>
    </row>
    <row r="2538" spans="1:26" x14ac:dyDescent="0.3">
      <c r="A2538" s="56" t="str">
        <f t="shared" si="970"/>
        <v>OUT TIME</v>
      </c>
      <c r="B2538" s="56" t="str">
        <f t="shared" si="962"/>
        <v>ultimo</v>
      </c>
      <c r="C2538" s="55">
        <f t="shared" si="969"/>
        <v>13</v>
      </c>
      <c r="D2538" t="str">
        <f t="shared" si="969"/>
        <v>Panamá Oeste</v>
      </c>
      <c r="E2538" s="23">
        <f t="shared" si="971"/>
        <v>44179</v>
      </c>
      <c r="F2538" s="54">
        <f t="shared" si="972"/>
        <v>195</v>
      </c>
      <c r="G2538" cm="1">
        <f t="array" ref="G2538">+INDEX('Casos ACUM Prov'!$CK$3:$OM$16,'TODO PROVINCIA'!C2538+1,'TODO PROVINCIA'!F2538)</f>
        <v>0</v>
      </c>
      <c r="H2538">
        <f t="shared" si="964"/>
        <v>0</v>
      </c>
      <c r="I2538" cm="1">
        <f t="array" ref="I2538">+INDEX('Muertes-PROV'!$C$3:$OM$16,$C2538+1,$F2538)</f>
        <v>0</v>
      </c>
      <c r="J2538">
        <f t="shared" si="965"/>
        <v>0</v>
      </c>
      <c r="K2538" cm="1">
        <f t="array" ref="K2538">+INDEX('rECUPERA-prov'!$C$3:$LA$16,$C2538+1,$F2538)</f>
        <v>0</v>
      </c>
      <c r="L2538">
        <f t="shared" si="966"/>
        <v>0</v>
      </c>
      <c r="M2538">
        <f t="shared" si="973"/>
        <v>0</v>
      </c>
      <c r="N2538">
        <f t="shared" si="967"/>
        <v>0</v>
      </c>
      <c r="O2538" s="57">
        <f t="shared" si="974"/>
        <v>0</v>
      </c>
      <c r="P2538" s="57">
        <f t="shared" si="975"/>
        <v>0</v>
      </c>
      <c r="Q2538" s="57">
        <f t="shared" si="976"/>
        <v>0</v>
      </c>
      <c r="R2538" s="57">
        <f t="shared" si="977"/>
        <v>0</v>
      </c>
      <c r="S2538" s="57">
        <f t="shared" si="978"/>
        <v>0</v>
      </c>
      <c r="T2538" s="57">
        <f t="shared" si="979"/>
        <v>0</v>
      </c>
      <c r="U2538" s="57">
        <f t="shared" si="980"/>
        <v>0</v>
      </c>
      <c r="V2538" s="58">
        <f t="shared" si="981"/>
        <v>0</v>
      </c>
      <c r="W2538" s="58">
        <f t="shared" si="982"/>
        <v>0</v>
      </c>
      <c r="X2538" s="58">
        <f t="shared" si="983"/>
        <v>0</v>
      </c>
      <c r="Y2538" s="58">
        <f t="shared" si="984"/>
        <v>0</v>
      </c>
      <c r="Z2538">
        <f t="shared" si="968"/>
        <v>226991</v>
      </c>
    </row>
    <row r="2539" spans="1:26" x14ac:dyDescent="0.3">
      <c r="A2539" s="56" t="str">
        <f t="shared" si="970"/>
        <v>OUT TIME</v>
      </c>
      <c r="B2539" s="56" t="str">
        <f t="shared" si="962"/>
        <v>ultimo</v>
      </c>
      <c r="C2539" s="55">
        <f t="shared" si="969"/>
        <v>1</v>
      </c>
      <c r="D2539" t="str">
        <f t="shared" si="969"/>
        <v>Bocas del Toro</v>
      </c>
      <c r="E2539" s="23">
        <f t="shared" si="971"/>
        <v>44180</v>
      </c>
      <c r="F2539" s="54">
        <f t="shared" si="972"/>
        <v>196</v>
      </c>
      <c r="G2539" cm="1">
        <f t="array" ref="G2539">+INDEX('Casos ACUM Prov'!$CK$3:$OM$16,'TODO PROVINCIA'!C2539+1,'TODO PROVINCIA'!F2539)</f>
        <v>0</v>
      </c>
      <c r="H2539">
        <f t="shared" si="964"/>
        <v>0</v>
      </c>
      <c r="I2539" cm="1">
        <f t="array" ref="I2539">+INDEX('Muertes-PROV'!$C$3:$OM$16,$C2539+1,$F2539)</f>
        <v>0</v>
      </c>
      <c r="J2539">
        <f t="shared" si="965"/>
        <v>0</v>
      </c>
      <c r="K2539" cm="1">
        <f t="array" ref="K2539">+INDEX('rECUPERA-prov'!$C$3:$LA$16,$C2539+1,$F2539)</f>
        <v>0</v>
      </c>
      <c r="L2539">
        <f t="shared" si="966"/>
        <v>0</v>
      </c>
      <c r="M2539">
        <f t="shared" si="973"/>
        <v>0</v>
      </c>
      <c r="N2539">
        <f t="shared" si="967"/>
        <v>0</v>
      </c>
      <c r="O2539" s="57">
        <f t="shared" si="974"/>
        <v>0</v>
      </c>
      <c r="P2539" s="57">
        <f t="shared" si="975"/>
        <v>0</v>
      </c>
      <c r="Q2539" s="57">
        <f t="shared" si="976"/>
        <v>0</v>
      </c>
      <c r="R2539" s="57">
        <f t="shared" si="977"/>
        <v>0</v>
      </c>
      <c r="S2539" s="57">
        <f t="shared" si="978"/>
        <v>0</v>
      </c>
      <c r="T2539" s="57">
        <f t="shared" si="979"/>
        <v>0</v>
      </c>
      <c r="U2539" s="57">
        <f t="shared" si="980"/>
        <v>0</v>
      </c>
      <c r="V2539" s="58">
        <f t="shared" si="981"/>
        <v>0</v>
      </c>
      <c r="W2539" s="58">
        <f t="shared" si="982"/>
        <v>0</v>
      </c>
      <c r="X2539" s="58">
        <f t="shared" si="983"/>
        <v>0</v>
      </c>
      <c r="Y2539" s="58">
        <f t="shared" si="984"/>
        <v>0</v>
      </c>
      <c r="Z2539">
        <f t="shared" si="968"/>
        <v>125461</v>
      </c>
    </row>
    <row r="2540" spans="1:26" x14ac:dyDescent="0.3">
      <c r="A2540" s="56" t="str">
        <f t="shared" si="970"/>
        <v>OUT TIME</v>
      </c>
      <c r="B2540" s="56" t="str">
        <f t="shared" si="962"/>
        <v>ultimo</v>
      </c>
      <c r="C2540" s="55">
        <f t="shared" ref="C2540:D2555" si="985">+C2527</f>
        <v>2</v>
      </c>
      <c r="D2540" t="str">
        <f t="shared" si="985"/>
        <v>Coclé</v>
      </c>
      <c r="E2540" s="23">
        <f t="shared" si="971"/>
        <v>44180</v>
      </c>
      <c r="F2540" s="54">
        <f t="shared" si="972"/>
        <v>196</v>
      </c>
      <c r="G2540" cm="1">
        <f t="array" ref="G2540">+INDEX('Casos ACUM Prov'!$CK$3:$OM$16,'TODO PROVINCIA'!C2540+1,'TODO PROVINCIA'!F2540)</f>
        <v>0</v>
      </c>
      <c r="H2540">
        <f t="shared" si="964"/>
        <v>0</v>
      </c>
      <c r="I2540" cm="1">
        <f t="array" ref="I2540">+INDEX('Muertes-PROV'!$C$3:$OM$16,$C2540+1,$F2540)</f>
        <v>0</v>
      </c>
      <c r="J2540">
        <f t="shared" si="965"/>
        <v>0</v>
      </c>
      <c r="K2540" cm="1">
        <f t="array" ref="K2540">+INDEX('rECUPERA-prov'!$C$3:$LA$16,$C2540+1,$F2540)</f>
        <v>0</v>
      </c>
      <c r="L2540">
        <f t="shared" si="966"/>
        <v>0</v>
      </c>
      <c r="M2540">
        <f t="shared" si="973"/>
        <v>0</v>
      </c>
      <c r="N2540">
        <f t="shared" si="967"/>
        <v>0</v>
      </c>
      <c r="O2540" s="57">
        <f t="shared" si="974"/>
        <v>0</v>
      </c>
      <c r="P2540" s="57">
        <f t="shared" si="975"/>
        <v>0</v>
      </c>
      <c r="Q2540" s="57">
        <f t="shared" si="976"/>
        <v>0</v>
      </c>
      <c r="R2540" s="57">
        <f t="shared" si="977"/>
        <v>0</v>
      </c>
      <c r="S2540" s="57">
        <f t="shared" si="978"/>
        <v>0</v>
      </c>
      <c r="T2540" s="57">
        <f t="shared" si="979"/>
        <v>0</v>
      </c>
      <c r="U2540" s="57">
        <f t="shared" si="980"/>
        <v>0</v>
      </c>
      <c r="V2540" s="58">
        <f t="shared" si="981"/>
        <v>0</v>
      </c>
      <c r="W2540" s="58">
        <f t="shared" si="982"/>
        <v>0</v>
      </c>
      <c r="X2540" s="58">
        <f t="shared" si="983"/>
        <v>0</v>
      </c>
      <c r="Y2540" s="58">
        <f t="shared" si="984"/>
        <v>0</v>
      </c>
      <c r="Z2540">
        <f t="shared" si="968"/>
        <v>416873</v>
      </c>
    </row>
    <row r="2541" spans="1:26" x14ac:dyDescent="0.3">
      <c r="A2541" s="56" t="str">
        <f t="shared" si="970"/>
        <v>OUT TIME</v>
      </c>
      <c r="B2541" s="56" t="str">
        <f t="shared" si="962"/>
        <v>ultimo</v>
      </c>
      <c r="C2541" s="55">
        <f t="shared" si="985"/>
        <v>3</v>
      </c>
      <c r="D2541" t="str">
        <f t="shared" si="985"/>
        <v>Colón</v>
      </c>
      <c r="E2541" s="23">
        <f t="shared" si="971"/>
        <v>44180</v>
      </c>
      <c r="F2541" s="54">
        <f t="shared" si="972"/>
        <v>196</v>
      </c>
      <c r="G2541" cm="1">
        <f t="array" ref="G2541">+INDEX('Casos ACUM Prov'!$CK$3:$OM$16,'TODO PROVINCIA'!C2541+1,'TODO PROVINCIA'!F2541)</f>
        <v>0</v>
      </c>
      <c r="H2541">
        <f t="shared" si="964"/>
        <v>0</v>
      </c>
      <c r="I2541" cm="1">
        <f t="array" ref="I2541">+INDEX('Muertes-PROV'!$C$3:$OM$16,$C2541+1,$F2541)</f>
        <v>0</v>
      </c>
      <c r="J2541">
        <f t="shared" si="965"/>
        <v>0</v>
      </c>
      <c r="K2541" cm="1">
        <f t="array" ref="K2541">+INDEX('rECUPERA-prov'!$C$3:$LA$16,$C2541+1,$F2541)</f>
        <v>0</v>
      </c>
      <c r="L2541">
        <f t="shared" si="966"/>
        <v>0</v>
      </c>
      <c r="M2541">
        <f t="shared" si="973"/>
        <v>0</v>
      </c>
      <c r="N2541">
        <f t="shared" si="967"/>
        <v>0</v>
      </c>
      <c r="O2541" s="57">
        <f t="shared" si="974"/>
        <v>0</v>
      </c>
      <c r="P2541" s="57">
        <f t="shared" si="975"/>
        <v>0</v>
      </c>
      <c r="Q2541" s="57">
        <f t="shared" si="976"/>
        <v>0</v>
      </c>
      <c r="R2541" s="57">
        <f t="shared" si="977"/>
        <v>0</v>
      </c>
      <c r="S2541" s="57">
        <f t="shared" si="978"/>
        <v>0</v>
      </c>
      <c r="T2541" s="57">
        <f t="shared" si="979"/>
        <v>0</v>
      </c>
      <c r="U2541" s="57">
        <f t="shared" si="980"/>
        <v>0</v>
      </c>
      <c r="V2541" s="58">
        <f t="shared" si="981"/>
        <v>0</v>
      </c>
      <c r="W2541" s="58">
        <f t="shared" si="982"/>
        <v>0</v>
      </c>
      <c r="X2541" s="58">
        <f t="shared" si="983"/>
        <v>0</v>
      </c>
      <c r="Y2541" s="58">
        <f t="shared" si="984"/>
        <v>0</v>
      </c>
      <c r="Z2541">
        <f t="shared" si="968"/>
        <v>233708</v>
      </c>
    </row>
    <row r="2542" spans="1:26" x14ac:dyDescent="0.3">
      <c r="A2542" s="56" t="str">
        <f t="shared" si="970"/>
        <v>OUT TIME</v>
      </c>
      <c r="B2542" s="56" t="str">
        <f t="shared" si="962"/>
        <v>ultimo</v>
      </c>
      <c r="C2542" s="55">
        <f t="shared" si="985"/>
        <v>4</v>
      </c>
      <c r="D2542" t="str">
        <f t="shared" si="985"/>
        <v>Chiriquí</v>
      </c>
      <c r="E2542" s="23">
        <f t="shared" si="971"/>
        <v>44180</v>
      </c>
      <c r="F2542" s="54">
        <f t="shared" si="972"/>
        <v>196</v>
      </c>
      <c r="G2542" cm="1">
        <f t="array" ref="G2542">+INDEX('Casos ACUM Prov'!$CK$3:$OM$16,'TODO PROVINCIA'!C2542+1,'TODO PROVINCIA'!F2542)</f>
        <v>0</v>
      </c>
      <c r="H2542">
        <f t="shared" si="964"/>
        <v>0</v>
      </c>
      <c r="I2542" cm="1">
        <f t="array" ref="I2542">+INDEX('Muertes-PROV'!$C$3:$OM$16,$C2542+1,$F2542)</f>
        <v>0</v>
      </c>
      <c r="J2542">
        <f t="shared" si="965"/>
        <v>0</v>
      </c>
      <c r="K2542" cm="1">
        <f t="array" ref="K2542">+INDEX('rECUPERA-prov'!$C$3:$LA$16,$C2542+1,$F2542)</f>
        <v>0</v>
      </c>
      <c r="L2542">
        <f t="shared" si="966"/>
        <v>0</v>
      </c>
      <c r="M2542">
        <f t="shared" si="973"/>
        <v>0</v>
      </c>
      <c r="N2542">
        <f t="shared" si="967"/>
        <v>0</v>
      </c>
      <c r="O2542" s="57">
        <f t="shared" si="974"/>
        <v>0</v>
      </c>
      <c r="P2542" s="57">
        <f t="shared" si="975"/>
        <v>0</v>
      </c>
      <c r="Q2542" s="57">
        <f t="shared" si="976"/>
        <v>0</v>
      </c>
      <c r="R2542" s="57">
        <f t="shared" si="977"/>
        <v>0</v>
      </c>
      <c r="S2542" s="57">
        <f t="shared" si="978"/>
        <v>0</v>
      </c>
      <c r="T2542" s="57">
        <f t="shared" si="979"/>
        <v>0</v>
      </c>
      <c r="U2542" s="57">
        <f t="shared" si="980"/>
        <v>0</v>
      </c>
      <c r="V2542" s="58">
        <f t="shared" si="981"/>
        <v>0</v>
      </c>
      <c r="W2542" s="58">
        <f t="shared" si="982"/>
        <v>0</v>
      </c>
      <c r="X2542" s="58">
        <f t="shared" si="983"/>
        <v>0</v>
      </c>
      <c r="Y2542" s="58">
        <f t="shared" si="984"/>
        <v>0</v>
      </c>
      <c r="Z2542">
        <f t="shared" si="968"/>
        <v>241928</v>
      </c>
    </row>
    <row r="2543" spans="1:26" x14ac:dyDescent="0.3">
      <c r="A2543" s="56" t="str">
        <f t="shared" si="970"/>
        <v>OUT TIME</v>
      </c>
      <c r="B2543" s="56" t="str">
        <f t="shared" si="962"/>
        <v>ultimo</v>
      </c>
      <c r="C2543" s="55">
        <f t="shared" si="985"/>
        <v>5</v>
      </c>
      <c r="D2543" t="str">
        <f t="shared" si="985"/>
        <v>Darién</v>
      </c>
      <c r="E2543" s="23">
        <f t="shared" si="971"/>
        <v>44180</v>
      </c>
      <c r="F2543" s="54">
        <f t="shared" si="972"/>
        <v>196</v>
      </c>
      <c r="G2543" cm="1">
        <f t="array" ref="G2543">+INDEX('Casos ACUM Prov'!$CK$3:$OM$16,'TODO PROVINCIA'!C2543+1,'TODO PROVINCIA'!F2543)</f>
        <v>0</v>
      </c>
      <c r="H2543">
        <f t="shared" si="964"/>
        <v>0</v>
      </c>
      <c r="I2543" cm="1">
        <f t="array" ref="I2543">+INDEX('Muertes-PROV'!$C$3:$OM$16,$C2543+1,$F2543)</f>
        <v>0</v>
      </c>
      <c r="J2543">
        <f t="shared" si="965"/>
        <v>0</v>
      </c>
      <c r="K2543" cm="1">
        <f t="array" ref="K2543">+INDEX('rECUPERA-prov'!$C$3:$LA$16,$C2543+1,$F2543)</f>
        <v>0</v>
      </c>
      <c r="L2543">
        <f t="shared" si="966"/>
        <v>0</v>
      </c>
      <c r="M2543">
        <f t="shared" si="973"/>
        <v>0</v>
      </c>
      <c r="N2543">
        <f t="shared" si="967"/>
        <v>0</v>
      </c>
      <c r="O2543" s="57">
        <f t="shared" si="974"/>
        <v>0</v>
      </c>
      <c r="P2543" s="57">
        <f t="shared" si="975"/>
        <v>0</v>
      </c>
      <c r="Q2543" s="57">
        <f t="shared" si="976"/>
        <v>0</v>
      </c>
      <c r="R2543" s="57">
        <f t="shared" si="977"/>
        <v>0</v>
      </c>
      <c r="S2543" s="57">
        <f t="shared" si="978"/>
        <v>0</v>
      </c>
      <c r="T2543" s="57">
        <f t="shared" si="979"/>
        <v>0</v>
      </c>
      <c r="U2543" s="57">
        <f t="shared" si="980"/>
        <v>0</v>
      </c>
      <c r="V2543" s="58">
        <f t="shared" si="981"/>
        <v>0</v>
      </c>
      <c r="W2543" s="58">
        <f t="shared" si="982"/>
        <v>0</v>
      </c>
      <c r="X2543" s="58">
        <f t="shared" si="983"/>
        <v>0</v>
      </c>
      <c r="Y2543" s="58">
        <f t="shared" si="984"/>
        <v>0</v>
      </c>
      <c r="Z2543">
        <f t="shared" si="968"/>
        <v>10001</v>
      </c>
    </row>
    <row r="2544" spans="1:26" x14ac:dyDescent="0.3">
      <c r="A2544" s="56" t="str">
        <f t="shared" si="970"/>
        <v>OUT TIME</v>
      </c>
      <c r="B2544" s="56" t="str">
        <f t="shared" si="962"/>
        <v>ultimo</v>
      </c>
      <c r="C2544" s="55">
        <f t="shared" si="985"/>
        <v>6</v>
      </c>
      <c r="D2544" t="str">
        <f t="shared" si="985"/>
        <v>Herrera</v>
      </c>
      <c r="E2544" s="23">
        <f t="shared" si="971"/>
        <v>44180</v>
      </c>
      <c r="F2544" s="54">
        <f t="shared" si="972"/>
        <v>196</v>
      </c>
      <c r="G2544" cm="1">
        <f t="array" ref="G2544">+INDEX('Casos ACUM Prov'!$CK$3:$OM$16,'TODO PROVINCIA'!C2544+1,'TODO PROVINCIA'!F2544)</f>
        <v>0</v>
      </c>
      <c r="H2544">
        <f t="shared" si="964"/>
        <v>0</v>
      </c>
      <c r="I2544" cm="1">
        <f t="array" ref="I2544">+INDEX('Muertes-PROV'!$C$3:$OM$16,$C2544+1,$F2544)</f>
        <v>0</v>
      </c>
      <c r="J2544">
        <f t="shared" si="965"/>
        <v>0</v>
      </c>
      <c r="K2544" cm="1">
        <f t="array" ref="K2544">+INDEX('rECUPERA-prov'!$C$3:$LA$16,$C2544+1,$F2544)</f>
        <v>0</v>
      </c>
      <c r="L2544">
        <f t="shared" si="966"/>
        <v>0</v>
      </c>
      <c r="M2544">
        <f t="shared" si="973"/>
        <v>0</v>
      </c>
      <c r="N2544">
        <f t="shared" si="967"/>
        <v>0</v>
      </c>
      <c r="O2544" s="57">
        <f t="shared" si="974"/>
        <v>0</v>
      </c>
      <c r="P2544" s="57">
        <f t="shared" si="975"/>
        <v>0</v>
      </c>
      <c r="Q2544" s="57">
        <f t="shared" si="976"/>
        <v>0</v>
      </c>
      <c r="R2544" s="57">
        <f t="shared" si="977"/>
        <v>0</v>
      </c>
      <c r="S2544" s="57">
        <f t="shared" si="978"/>
        <v>0</v>
      </c>
      <c r="T2544" s="57">
        <f t="shared" si="979"/>
        <v>0</v>
      </c>
      <c r="U2544" s="57">
        <f t="shared" si="980"/>
        <v>0</v>
      </c>
      <c r="V2544" s="58">
        <f t="shared" si="981"/>
        <v>0</v>
      </c>
      <c r="W2544" s="58">
        <f t="shared" si="982"/>
        <v>0</v>
      </c>
      <c r="X2544" s="58">
        <f t="shared" si="983"/>
        <v>0</v>
      </c>
      <c r="Y2544" s="58">
        <f t="shared" si="984"/>
        <v>0</v>
      </c>
      <c r="Z2544">
        <f t="shared" si="968"/>
        <v>33109</v>
      </c>
    </row>
    <row r="2545" spans="1:26" x14ac:dyDescent="0.3">
      <c r="A2545" s="56" t="str">
        <f t="shared" si="970"/>
        <v>OUT TIME</v>
      </c>
      <c r="B2545" s="56" t="str">
        <f t="shared" si="962"/>
        <v>ultimo</v>
      </c>
      <c r="C2545" s="55">
        <f t="shared" si="985"/>
        <v>7</v>
      </c>
      <c r="D2545" t="str">
        <f t="shared" si="985"/>
        <v>Los Santos</v>
      </c>
      <c r="E2545" s="23">
        <f t="shared" si="971"/>
        <v>44180</v>
      </c>
      <c r="F2545" s="54">
        <f t="shared" si="972"/>
        <v>196</v>
      </c>
      <c r="G2545" cm="1">
        <f t="array" ref="G2545">+INDEX('Casos ACUM Prov'!$CK$3:$OM$16,'TODO PROVINCIA'!C2545+1,'TODO PROVINCIA'!F2545)</f>
        <v>0</v>
      </c>
      <c r="H2545">
        <f t="shared" si="964"/>
        <v>0</v>
      </c>
      <c r="I2545" cm="1">
        <f t="array" ref="I2545">+INDEX('Muertes-PROV'!$C$3:$OM$16,$C2545+1,$F2545)</f>
        <v>0</v>
      </c>
      <c r="J2545">
        <f t="shared" si="965"/>
        <v>0</v>
      </c>
      <c r="K2545" cm="1">
        <f t="array" ref="K2545">+INDEX('rECUPERA-prov'!$C$3:$LA$16,$C2545+1,$F2545)</f>
        <v>0</v>
      </c>
      <c r="L2545">
        <f t="shared" si="966"/>
        <v>0</v>
      </c>
      <c r="M2545">
        <f t="shared" si="973"/>
        <v>0</v>
      </c>
      <c r="N2545">
        <f t="shared" si="967"/>
        <v>0</v>
      </c>
      <c r="O2545" s="57">
        <f t="shared" si="974"/>
        <v>0</v>
      </c>
      <c r="P2545" s="57">
        <f t="shared" si="975"/>
        <v>0</v>
      </c>
      <c r="Q2545" s="57">
        <f t="shared" si="976"/>
        <v>0</v>
      </c>
      <c r="R2545" s="57">
        <f t="shared" si="977"/>
        <v>0</v>
      </c>
      <c r="S2545" s="57">
        <f t="shared" si="978"/>
        <v>0</v>
      </c>
      <c r="T2545" s="57">
        <f t="shared" si="979"/>
        <v>0</v>
      </c>
      <c r="U2545" s="57">
        <f t="shared" si="980"/>
        <v>0</v>
      </c>
      <c r="V2545" s="58">
        <f t="shared" si="981"/>
        <v>0</v>
      </c>
      <c r="W2545" s="58">
        <f t="shared" si="982"/>
        <v>0</v>
      </c>
      <c r="X2545" s="58">
        <f t="shared" si="983"/>
        <v>0</v>
      </c>
      <c r="Y2545" s="58">
        <f t="shared" si="984"/>
        <v>0</v>
      </c>
      <c r="Z2545">
        <f t="shared" si="968"/>
        <v>156747</v>
      </c>
    </row>
    <row r="2546" spans="1:26" x14ac:dyDescent="0.3">
      <c r="A2546" s="56" t="str">
        <f t="shared" si="970"/>
        <v>OUT TIME</v>
      </c>
      <c r="B2546" s="56" t="str">
        <f t="shared" si="962"/>
        <v>ultimo</v>
      </c>
      <c r="C2546" s="55">
        <f t="shared" si="985"/>
        <v>8</v>
      </c>
      <c r="D2546" t="str">
        <f t="shared" si="985"/>
        <v>Panamá</v>
      </c>
      <c r="E2546" s="23">
        <f t="shared" si="971"/>
        <v>44180</v>
      </c>
      <c r="F2546" s="54">
        <f t="shared" si="972"/>
        <v>196</v>
      </c>
      <c r="G2546" cm="1">
        <f t="array" ref="G2546">+INDEX('Casos ACUM Prov'!$CK$3:$OM$16,'TODO PROVINCIA'!C2546+1,'TODO PROVINCIA'!F2546)</f>
        <v>0</v>
      </c>
      <c r="H2546">
        <f t="shared" si="964"/>
        <v>0</v>
      </c>
      <c r="I2546" cm="1">
        <f t="array" ref="I2546">+INDEX('Muertes-PROV'!$C$3:$OM$16,$C2546+1,$F2546)</f>
        <v>0</v>
      </c>
      <c r="J2546">
        <f t="shared" si="965"/>
        <v>0</v>
      </c>
      <c r="K2546" cm="1">
        <f t="array" ref="K2546">+INDEX('rECUPERA-prov'!$C$3:$LA$16,$C2546+1,$F2546)</f>
        <v>0</v>
      </c>
      <c r="L2546">
        <f t="shared" si="966"/>
        <v>0</v>
      </c>
      <c r="M2546">
        <f t="shared" si="973"/>
        <v>0</v>
      </c>
      <c r="N2546">
        <f t="shared" si="967"/>
        <v>0</v>
      </c>
      <c r="O2546" s="57">
        <f t="shared" si="974"/>
        <v>0</v>
      </c>
      <c r="P2546" s="57">
        <f t="shared" si="975"/>
        <v>0</v>
      </c>
      <c r="Q2546" s="57">
        <f t="shared" si="976"/>
        <v>0</v>
      </c>
      <c r="R2546" s="57">
        <f t="shared" si="977"/>
        <v>0</v>
      </c>
      <c r="S2546" s="57">
        <f t="shared" si="978"/>
        <v>0</v>
      </c>
      <c r="T2546" s="57">
        <f t="shared" si="979"/>
        <v>0</v>
      </c>
      <c r="U2546" s="57">
        <f t="shared" si="980"/>
        <v>0</v>
      </c>
      <c r="V2546" s="58">
        <f t="shared" si="981"/>
        <v>0</v>
      </c>
      <c r="W2546" s="58">
        <f t="shared" si="982"/>
        <v>0</v>
      </c>
      <c r="X2546" s="58">
        <f t="shared" si="983"/>
        <v>0</v>
      </c>
      <c r="Y2546" s="58">
        <f t="shared" si="984"/>
        <v>0</v>
      </c>
      <c r="Z2546">
        <f t="shared" si="968"/>
        <v>109955</v>
      </c>
    </row>
    <row r="2547" spans="1:26" x14ac:dyDescent="0.3">
      <c r="A2547" s="56" t="str">
        <f t="shared" si="970"/>
        <v>OUT TIME</v>
      </c>
      <c r="B2547" s="56" t="str">
        <f t="shared" si="962"/>
        <v>ultimo</v>
      </c>
      <c r="C2547" s="55">
        <f t="shared" si="985"/>
        <v>9</v>
      </c>
      <c r="D2547" t="str">
        <f t="shared" si="985"/>
        <v>Veraguas</v>
      </c>
      <c r="E2547" s="23">
        <f t="shared" si="971"/>
        <v>44180</v>
      </c>
      <c r="F2547" s="54">
        <f t="shared" si="972"/>
        <v>196</v>
      </c>
      <c r="G2547" cm="1">
        <f t="array" ref="G2547">+INDEX('Casos ACUM Prov'!$CK$3:$OM$16,'TODO PROVINCIA'!C2547+1,'TODO PROVINCIA'!F2547)</f>
        <v>0</v>
      </c>
      <c r="H2547">
        <f t="shared" si="964"/>
        <v>0</v>
      </c>
      <c r="I2547" cm="1">
        <f t="array" ref="I2547">+INDEX('Muertes-PROV'!$C$3:$OM$16,$C2547+1,$F2547)</f>
        <v>0</v>
      </c>
      <c r="J2547">
        <f t="shared" si="965"/>
        <v>0</v>
      </c>
      <c r="K2547" cm="1">
        <f t="array" ref="K2547">+INDEX('rECUPERA-prov'!$C$3:$LA$16,$C2547+1,$F2547)</f>
        <v>0</v>
      </c>
      <c r="L2547">
        <f t="shared" si="966"/>
        <v>0</v>
      </c>
      <c r="M2547">
        <f t="shared" si="973"/>
        <v>0</v>
      </c>
      <c r="N2547">
        <f t="shared" si="967"/>
        <v>0</v>
      </c>
      <c r="O2547" s="57">
        <f t="shared" si="974"/>
        <v>0</v>
      </c>
      <c r="P2547" s="57">
        <f t="shared" si="975"/>
        <v>0</v>
      </c>
      <c r="Q2547" s="57">
        <f t="shared" si="976"/>
        <v>0</v>
      </c>
      <c r="R2547" s="57">
        <f t="shared" si="977"/>
        <v>0</v>
      </c>
      <c r="S2547" s="57">
        <f t="shared" si="978"/>
        <v>0</v>
      </c>
      <c r="T2547" s="57">
        <f t="shared" si="979"/>
        <v>0</v>
      </c>
      <c r="U2547" s="57">
        <f t="shared" si="980"/>
        <v>0</v>
      </c>
      <c r="V2547" s="58">
        <f t="shared" si="981"/>
        <v>0</v>
      </c>
      <c r="W2547" s="58">
        <f t="shared" si="982"/>
        <v>0</v>
      </c>
      <c r="X2547" s="58">
        <f t="shared" si="983"/>
        <v>0</v>
      </c>
      <c r="Y2547" s="58">
        <f t="shared" si="984"/>
        <v>0</v>
      </c>
      <c r="Z2547">
        <f t="shared" si="968"/>
        <v>109955</v>
      </c>
    </row>
    <row r="2548" spans="1:26" x14ac:dyDescent="0.3">
      <c r="A2548" s="56" t="str">
        <f t="shared" si="970"/>
        <v>OUT TIME</v>
      </c>
      <c r="B2548" s="56" t="str">
        <f t="shared" si="962"/>
        <v>ultimo</v>
      </c>
      <c r="C2548" s="55">
        <f t="shared" si="985"/>
        <v>10</v>
      </c>
      <c r="D2548" t="str">
        <f t="shared" si="985"/>
        <v>Comarca Kuna Yala</v>
      </c>
      <c r="E2548" s="23">
        <f t="shared" si="971"/>
        <v>44180</v>
      </c>
      <c r="F2548" s="54">
        <f t="shared" si="972"/>
        <v>196</v>
      </c>
      <c r="G2548" cm="1">
        <f t="array" ref="G2548">+INDEX('Casos ACUM Prov'!$CK$3:$OM$16,'TODO PROVINCIA'!C2548+1,'TODO PROVINCIA'!F2548)</f>
        <v>0</v>
      </c>
      <c r="H2548">
        <f t="shared" si="964"/>
        <v>0</v>
      </c>
      <c r="I2548" cm="1">
        <f t="array" ref="I2548">+INDEX('Muertes-PROV'!$C$3:$OM$16,$C2548+1,$F2548)</f>
        <v>0</v>
      </c>
      <c r="J2548">
        <f t="shared" si="965"/>
        <v>0</v>
      </c>
      <c r="K2548" cm="1">
        <f t="array" ref="K2548">+INDEX('rECUPERA-prov'!$C$3:$LA$16,$C2548+1,$F2548)</f>
        <v>0</v>
      </c>
      <c r="L2548">
        <f t="shared" si="966"/>
        <v>0</v>
      </c>
      <c r="M2548">
        <f t="shared" si="973"/>
        <v>0</v>
      </c>
      <c r="N2548">
        <f t="shared" si="967"/>
        <v>0</v>
      </c>
      <c r="O2548" s="57">
        <f t="shared" si="974"/>
        <v>0</v>
      </c>
      <c r="P2548" s="57">
        <f t="shared" si="975"/>
        <v>0</v>
      </c>
      <c r="Q2548" s="57">
        <f t="shared" si="976"/>
        <v>0</v>
      </c>
      <c r="R2548" s="57">
        <f t="shared" si="977"/>
        <v>0</v>
      </c>
      <c r="S2548" s="57">
        <f t="shared" si="978"/>
        <v>0</v>
      </c>
      <c r="T2548" s="57">
        <f t="shared" si="979"/>
        <v>0</v>
      </c>
      <c r="U2548" s="57">
        <f t="shared" si="980"/>
        <v>0</v>
      </c>
      <c r="V2548" s="58">
        <f t="shared" si="981"/>
        <v>0</v>
      </c>
      <c r="W2548" s="58">
        <f t="shared" si="982"/>
        <v>0</v>
      </c>
      <c r="X2548" s="58">
        <f t="shared" si="983"/>
        <v>0</v>
      </c>
      <c r="Y2548" s="58">
        <f t="shared" si="984"/>
        <v>0</v>
      </c>
      <c r="Z2548">
        <f t="shared" si="968"/>
        <v>89592</v>
      </c>
    </row>
    <row r="2549" spans="1:26" x14ac:dyDescent="0.3">
      <c r="A2549" s="56" t="str">
        <f t="shared" si="970"/>
        <v>OUT TIME</v>
      </c>
      <c r="B2549" s="56" t="str">
        <f t="shared" si="962"/>
        <v>ultimo</v>
      </c>
      <c r="C2549" s="55">
        <f t="shared" si="985"/>
        <v>11</v>
      </c>
      <c r="D2549" t="str">
        <f t="shared" si="985"/>
        <v>Comarca Emberá Wounaán</v>
      </c>
      <c r="E2549" s="23">
        <f t="shared" si="971"/>
        <v>44180</v>
      </c>
      <c r="F2549" s="54">
        <f t="shared" si="972"/>
        <v>196</v>
      </c>
      <c r="G2549" cm="1">
        <f t="array" ref="G2549">+INDEX('Casos ACUM Prov'!$CK$3:$OM$16,'TODO PROVINCIA'!C2549+1,'TODO PROVINCIA'!F2549)</f>
        <v>0</v>
      </c>
      <c r="H2549">
        <f t="shared" si="964"/>
        <v>0</v>
      </c>
      <c r="I2549" cm="1">
        <f t="array" ref="I2549">+INDEX('Muertes-PROV'!$C$3:$OM$16,$C2549+1,$F2549)</f>
        <v>0</v>
      </c>
      <c r="J2549">
        <f t="shared" si="965"/>
        <v>0</v>
      </c>
      <c r="K2549" cm="1">
        <f t="array" ref="K2549">+INDEX('rECUPERA-prov'!$C$3:$LA$16,$C2549+1,$F2549)</f>
        <v>0</v>
      </c>
      <c r="L2549">
        <f t="shared" si="966"/>
        <v>0</v>
      </c>
      <c r="M2549">
        <f t="shared" si="973"/>
        <v>0</v>
      </c>
      <c r="N2549">
        <f t="shared" si="967"/>
        <v>0</v>
      </c>
      <c r="O2549" s="57">
        <f t="shared" si="974"/>
        <v>0</v>
      </c>
      <c r="P2549" s="57">
        <f t="shared" si="975"/>
        <v>0</v>
      </c>
      <c r="Q2549" s="57">
        <f t="shared" si="976"/>
        <v>0</v>
      </c>
      <c r="R2549" s="57">
        <f t="shared" si="977"/>
        <v>0</v>
      </c>
      <c r="S2549" s="57">
        <f t="shared" si="978"/>
        <v>0</v>
      </c>
      <c r="T2549" s="57">
        <f t="shared" si="979"/>
        <v>0</v>
      </c>
      <c r="U2549" s="57">
        <f t="shared" si="980"/>
        <v>0</v>
      </c>
      <c r="V2549" s="58">
        <f t="shared" si="981"/>
        <v>0</v>
      </c>
      <c r="W2549" s="58">
        <f t="shared" si="982"/>
        <v>0</v>
      </c>
      <c r="X2549" s="58">
        <f t="shared" si="983"/>
        <v>0</v>
      </c>
      <c r="Y2549" s="58">
        <f t="shared" si="984"/>
        <v>0</v>
      </c>
      <c r="Z2549">
        <f t="shared" si="968"/>
        <v>1249032</v>
      </c>
    </row>
    <row r="2550" spans="1:26" x14ac:dyDescent="0.3">
      <c r="A2550" s="56" t="str">
        <f t="shared" si="970"/>
        <v>OUT TIME</v>
      </c>
      <c r="B2550" s="56" t="str">
        <f t="shared" si="962"/>
        <v>ultimo</v>
      </c>
      <c r="C2550" s="55">
        <f t="shared" si="985"/>
        <v>12</v>
      </c>
      <c r="D2550" t="str">
        <f t="shared" si="985"/>
        <v>Comarca Ngäbe Buglé</v>
      </c>
      <c r="E2550" s="23">
        <f t="shared" si="971"/>
        <v>44180</v>
      </c>
      <c r="F2550" s="54">
        <f t="shared" si="972"/>
        <v>196</v>
      </c>
      <c r="G2550" cm="1">
        <f t="array" ref="G2550">+INDEX('Casos ACUM Prov'!$CK$3:$OM$16,'TODO PROVINCIA'!C2550+1,'TODO PROVINCIA'!F2550)</f>
        <v>0</v>
      </c>
      <c r="H2550">
        <f t="shared" si="964"/>
        <v>0</v>
      </c>
      <c r="I2550" cm="1">
        <f t="array" ref="I2550">+INDEX('Muertes-PROV'!$C$3:$OM$16,$C2550+1,$F2550)</f>
        <v>0</v>
      </c>
      <c r="J2550">
        <f t="shared" si="965"/>
        <v>0</v>
      </c>
      <c r="K2550" cm="1">
        <f t="array" ref="K2550">+INDEX('rECUPERA-prov'!$C$3:$LA$16,$C2550+1,$F2550)</f>
        <v>0</v>
      </c>
      <c r="L2550">
        <f t="shared" si="966"/>
        <v>0</v>
      </c>
      <c r="M2550">
        <f t="shared" si="973"/>
        <v>0</v>
      </c>
      <c r="N2550">
        <f t="shared" si="967"/>
        <v>0</v>
      </c>
      <c r="O2550" s="57">
        <f t="shared" si="974"/>
        <v>0</v>
      </c>
      <c r="P2550" s="57">
        <f t="shared" si="975"/>
        <v>0</v>
      </c>
      <c r="Q2550" s="57">
        <f t="shared" si="976"/>
        <v>0</v>
      </c>
      <c r="R2550" s="57">
        <f t="shared" si="977"/>
        <v>0</v>
      </c>
      <c r="S2550" s="57">
        <f t="shared" si="978"/>
        <v>0</v>
      </c>
      <c r="T2550" s="57">
        <f t="shared" si="979"/>
        <v>0</v>
      </c>
      <c r="U2550" s="57">
        <f t="shared" si="980"/>
        <v>0</v>
      </c>
      <c r="V2550" s="58">
        <f t="shared" si="981"/>
        <v>0</v>
      </c>
      <c r="W2550" s="58">
        <f t="shared" si="982"/>
        <v>0</v>
      </c>
      <c r="X2550" s="58">
        <f t="shared" si="983"/>
        <v>0</v>
      </c>
      <c r="Y2550" s="58">
        <f t="shared" si="984"/>
        <v>0</v>
      </c>
      <c r="Z2550">
        <f t="shared" si="968"/>
        <v>464038</v>
      </c>
    </row>
    <row r="2551" spans="1:26" x14ac:dyDescent="0.3">
      <c r="A2551" s="56" t="str">
        <f t="shared" si="970"/>
        <v>OUT TIME</v>
      </c>
      <c r="B2551" s="56" t="str">
        <f t="shared" si="962"/>
        <v>ultimo</v>
      </c>
      <c r="C2551" s="55">
        <f t="shared" si="985"/>
        <v>13</v>
      </c>
      <c r="D2551" t="str">
        <f t="shared" si="985"/>
        <v>Panamá Oeste</v>
      </c>
      <c r="E2551" s="23">
        <f t="shared" si="971"/>
        <v>44180</v>
      </c>
      <c r="F2551" s="54">
        <f t="shared" si="972"/>
        <v>196</v>
      </c>
      <c r="G2551" cm="1">
        <f t="array" ref="G2551">+INDEX('Casos ACUM Prov'!$CK$3:$OM$16,'TODO PROVINCIA'!C2551+1,'TODO PROVINCIA'!F2551)</f>
        <v>0</v>
      </c>
      <c r="H2551">
        <f t="shared" si="964"/>
        <v>0</v>
      </c>
      <c r="I2551" cm="1">
        <f t="array" ref="I2551">+INDEX('Muertes-PROV'!$C$3:$OM$16,$C2551+1,$F2551)</f>
        <v>0</v>
      </c>
      <c r="J2551">
        <f t="shared" si="965"/>
        <v>0</v>
      </c>
      <c r="K2551" cm="1">
        <f t="array" ref="K2551">+INDEX('rECUPERA-prov'!$C$3:$LA$16,$C2551+1,$F2551)</f>
        <v>0</v>
      </c>
      <c r="L2551">
        <f t="shared" si="966"/>
        <v>0</v>
      </c>
      <c r="M2551">
        <f t="shared" si="973"/>
        <v>0</v>
      </c>
      <c r="N2551">
        <f t="shared" si="967"/>
        <v>0</v>
      </c>
      <c r="O2551" s="57">
        <f t="shared" si="974"/>
        <v>0</v>
      </c>
      <c r="P2551" s="57">
        <f t="shared" si="975"/>
        <v>0</v>
      </c>
      <c r="Q2551" s="57">
        <f t="shared" si="976"/>
        <v>0</v>
      </c>
      <c r="R2551" s="57">
        <f t="shared" si="977"/>
        <v>0</v>
      </c>
      <c r="S2551" s="57">
        <f t="shared" si="978"/>
        <v>0</v>
      </c>
      <c r="T2551" s="57">
        <f t="shared" si="979"/>
        <v>0</v>
      </c>
      <c r="U2551" s="57">
        <f t="shared" si="980"/>
        <v>0</v>
      </c>
      <c r="V2551" s="58">
        <f t="shared" si="981"/>
        <v>0</v>
      </c>
      <c r="W2551" s="58">
        <f t="shared" si="982"/>
        <v>0</v>
      </c>
      <c r="X2551" s="58">
        <f t="shared" si="983"/>
        <v>0</v>
      </c>
      <c r="Y2551" s="58">
        <f t="shared" si="984"/>
        <v>0</v>
      </c>
      <c r="Z2551">
        <f t="shared" si="968"/>
        <v>226991</v>
      </c>
    </row>
    <row r="2552" spans="1:26" x14ac:dyDescent="0.3">
      <c r="A2552" s="56" t="str">
        <f t="shared" si="970"/>
        <v>OUT TIME</v>
      </c>
      <c r="B2552" s="56" t="str">
        <f t="shared" si="962"/>
        <v>ultimo</v>
      </c>
      <c r="C2552" s="55">
        <f t="shared" si="985"/>
        <v>1</v>
      </c>
      <c r="D2552" t="str">
        <f t="shared" si="985"/>
        <v>Bocas del Toro</v>
      </c>
      <c r="E2552" s="23">
        <f t="shared" si="971"/>
        <v>44181</v>
      </c>
      <c r="F2552" s="54">
        <f t="shared" si="972"/>
        <v>197</v>
      </c>
      <c r="G2552" cm="1">
        <f t="array" ref="G2552">+INDEX('Casos ACUM Prov'!$CK$3:$OM$16,'TODO PROVINCIA'!C2552+1,'TODO PROVINCIA'!F2552)</f>
        <v>0</v>
      </c>
      <c r="H2552">
        <f t="shared" si="964"/>
        <v>0</v>
      </c>
      <c r="I2552" cm="1">
        <f t="array" ref="I2552">+INDEX('Muertes-PROV'!$C$3:$OM$16,$C2552+1,$F2552)</f>
        <v>0</v>
      </c>
      <c r="J2552">
        <f t="shared" si="965"/>
        <v>0</v>
      </c>
      <c r="K2552" cm="1">
        <f t="array" ref="K2552">+INDEX('rECUPERA-prov'!$C$3:$LA$16,$C2552+1,$F2552)</f>
        <v>0</v>
      </c>
      <c r="L2552">
        <f t="shared" si="966"/>
        <v>0</v>
      </c>
      <c r="M2552">
        <f t="shared" si="973"/>
        <v>0</v>
      </c>
      <c r="N2552">
        <f t="shared" si="967"/>
        <v>0</v>
      </c>
      <c r="O2552" s="57">
        <f t="shared" si="974"/>
        <v>0</v>
      </c>
      <c r="P2552" s="57">
        <f t="shared" si="975"/>
        <v>0</v>
      </c>
      <c r="Q2552" s="57">
        <f t="shared" si="976"/>
        <v>0</v>
      </c>
      <c r="R2552" s="57">
        <f t="shared" si="977"/>
        <v>0</v>
      </c>
      <c r="S2552" s="57">
        <f t="shared" si="978"/>
        <v>0</v>
      </c>
      <c r="T2552" s="57">
        <f t="shared" si="979"/>
        <v>0</v>
      </c>
      <c r="U2552" s="57">
        <f t="shared" si="980"/>
        <v>0</v>
      </c>
      <c r="V2552" s="58">
        <f t="shared" si="981"/>
        <v>0</v>
      </c>
      <c r="W2552" s="58">
        <f t="shared" si="982"/>
        <v>0</v>
      </c>
      <c r="X2552" s="58">
        <f t="shared" si="983"/>
        <v>0</v>
      </c>
      <c r="Y2552" s="58">
        <f t="shared" si="984"/>
        <v>0</v>
      </c>
      <c r="Z2552">
        <f t="shared" si="968"/>
        <v>125461</v>
      </c>
    </row>
    <row r="2553" spans="1:26" x14ac:dyDescent="0.3">
      <c r="A2553" s="56" t="str">
        <f t="shared" si="970"/>
        <v>OUT TIME</v>
      </c>
      <c r="B2553" s="56" t="str">
        <f t="shared" si="962"/>
        <v>ultimo</v>
      </c>
      <c r="C2553" s="55">
        <f t="shared" si="985"/>
        <v>2</v>
      </c>
      <c r="D2553" t="str">
        <f t="shared" si="985"/>
        <v>Coclé</v>
      </c>
      <c r="E2553" s="23">
        <f t="shared" si="971"/>
        <v>44181</v>
      </c>
      <c r="F2553" s="54">
        <f t="shared" si="972"/>
        <v>197</v>
      </c>
      <c r="G2553" cm="1">
        <f t="array" ref="G2553">+INDEX('Casos ACUM Prov'!$CK$3:$OM$16,'TODO PROVINCIA'!C2553+1,'TODO PROVINCIA'!F2553)</f>
        <v>0</v>
      </c>
      <c r="H2553">
        <f t="shared" si="964"/>
        <v>0</v>
      </c>
      <c r="I2553" cm="1">
        <f t="array" ref="I2553">+INDEX('Muertes-PROV'!$C$3:$OM$16,$C2553+1,$F2553)</f>
        <v>0</v>
      </c>
      <c r="J2553">
        <f t="shared" si="965"/>
        <v>0</v>
      </c>
      <c r="K2553" cm="1">
        <f t="array" ref="K2553">+INDEX('rECUPERA-prov'!$C$3:$LA$16,$C2553+1,$F2553)</f>
        <v>0</v>
      </c>
      <c r="L2553">
        <f t="shared" si="966"/>
        <v>0</v>
      </c>
      <c r="M2553">
        <f t="shared" si="973"/>
        <v>0</v>
      </c>
      <c r="N2553">
        <f t="shared" si="967"/>
        <v>0</v>
      </c>
      <c r="O2553" s="57">
        <f t="shared" si="974"/>
        <v>0</v>
      </c>
      <c r="P2553" s="57">
        <f t="shared" si="975"/>
        <v>0</v>
      </c>
      <c r="Q2553" s="57">
        <f t="shared" si="976"/>
        <v>0</v>
      </c>
      <c r="R2553" s="57">
        <f t="shared" si="977"/>
        <v>0</v>
      </c>
      <c r="S2553" s="57">
        <f t="shared" si="978"/>
        <v>0</v>
      </c>
      <c r="T2553" s="57">
        <f t="shared" si="979"/>
        <v>0</v>
      </c>
      <c r="U2553" s="57">
        <f t="shared" si="980"/>
        <v>0</v>
      </c>
      <c r="V2553" s="58">
        <f t="shared" si="981"/>
        <v>0</v>
      </c>
      <c r="W2553" s="58">
        <f t="shared" si="982"/>
        <v>0</v>
      </c>
      <c r="X2553" s="58">
        <f t="shared" si="983"/>
        <v>0</v>
      </c>
      <c r="Y2553" s="58">
        <f t="shared" si="984"/>
        <v>0</v>
      </c>
      <c r="Z2553">
        <f t="shared" si="968"/>
        <v>416873</v>
      </c>
    </row>
    <row r="2554" spans="1:26" x14ac:dyDescent="0.3">
      <c r="A2554" s="56" t="str">
        <f t="shared" si="970"/>
        <v>OUT TIME</v>
      </c>
      <c r="B2554" s="56" t="str">
        <f t="shared" si="962"/>
        <v>ultimo</v>
      </c>
      <c r="C2554" s="55">
        <f t="shared" si="985"/>
        <v>3</v>
      </c>
      <c r="D2554" t="str">
        <f t="shared" si="985"/>
        <v>Colón</v>
      </c>
      <c r="E2554" s="23">
        <f t="shared" si="971"/>
        <v>44181</v>
      </c>
      <c r="F2554" s="54">
        <f t="shared" si="972"/>
        <v>197</v>
      </c>
      <c r="G2554" cm="1">
        <f t="array" ref="G2554">+INDEX('Casos ACUM Prov'!$CK$3:$OM$16,'TODO PROVINCIA'!C2554+1,'TODO PROVINCIA'!F2554)</f>
        <v>0</v>
      </c>
      <c r="H2554">
        <f t="shared" si="964"/>
        <v>0</v>
      </c>
      <c r="I2554" cm="1">
        <f t="array" ref="I2554">+INDEX('Muertes-PROV'!$C$3:$OM$16,$C2554+1,$F2554)</f>
        <v>0</v>
      </c>
      <c r="J2554">
        <f t="shared" si="965"/>
        <v>0</v>
      </c>
      <c r="K2554" cm="1">
        <f t="array" ref="K2554">+INDEX('rECUPERA-prov'!$C$3:$LA$16,$C2554+1,$F2554)</f>
        <v>0</v>
      </c>
      <c r="L2554">
        <f t="shared" si="966"/>
        <v>0</v>
      </c>
      <c r="M2554">
        <f t="shared" si="973"/>
        <v>0</v>
      </c>
      <c r="N2554">
        <f t="shared" si="967"/>
        <v>0</v>
      </c>
      <c r="O2554" s="57">
        <f t="shared" si="974"/>
        <v>0</v>
      </c>
      <c r="P2554" s="57">
        <f t="shared" si="975"/>
        <v>0</v>
      </c>
      <c r="Q2554" s="57">
        <f t="shared" si="976"/>
        <v>0</v>
      </c>
      <c r="R2554" s="57">
        <f t="shared" si="977"/>
        <v>0</v>
      </c>
      <c r="S2554" s="57">
        <f t="shared" si="978"/>
        <v>0</v>
      </c>
      <c r="T2554" s="57">
        <f t="shared" si="979"/>
        <v>0</v>
      </c>
      <c r="U2554" s="57">
        <f t="shared" si="980"/>
        <v>0</v>
      </c>
      <c r="V2554" s="58">
        <f t="shared" si="981"/>
        <v>0</v>
      </c>
      <c r="W2554" s="58">
        <f t="shared" si="982"/>
        <v>0</v>
      </c>
      <c r="X2554" s="58">
        <f t="shared" si="983"/>
        <v>0</v>
      </c>
      <c r="Y2554" s="58">
        <f t="shared" si="984"/>
        <v>0</v>
      </c>
      <c r="Z2554">
        <f t="shared" si="968"/>
        <v>233708</v>
      </c>
    </row>
    <row r="2555" spans="1:26" x14ac:dyDescent="0.3">
      <c r="A2555" s="56" t="str">
        <f t="shared" si="970"/>
        <v>OUT TIME</v>
      </c>
      <c r="B2555" s="56" t="str">
        <f t="shared" si="962"/>
        <v>ultimo</v>
      </c>
      <c r="C2555" s="55">
        <f t="shared" si="985"/>
        <v>4</v>
      </c>
      <c r="D2555" t="str">
        <f t="shared" si="985"/>
        <v>Chiriquí</v>
      </c>
      <c r="E2555" s="23">
        <f t="shared" si="971"/>
        <v>44181</v>
      </c>
      <c r="F2555" s="54">
        <f t="shared" si="972"/>
        <v>197</v>
      </c>
      <c r="G2555" cm="1">
        <f t="array" ref="G2555">+INDEX('Casos ACUM Prov'!$CK$3:$OM$16,'TODO PROVINCIA'!C2555+1,'TODO PROVINCIA'!F2555)</f>
        <v>0</v>
      </c>
      <c r="H2555">
        <f t="shared" si="964"/>
        <v>0</v>
      </c>
      <c r="I2555" cm="1">
        <f t="array" ref="I2555">+INDEX('Muertes-PROV'!$C$3:$OM$16,$C2555+1,$F2555)</f>
        <v>0</v>
      </c>
      <c r="J2555">
        <f t="shared" si="965"/>
        <v>0</v>
      </c>
      <c r="K2555" cm="1">
        <f t="array" ref="K2555">+INDEX('rECUPERA-prov'!$C$3:$LA$16,$C2555+1,$F2555)</f>
        <v>0</v>
      </c>
      <c r="L2555">
        <f t="shared" si="966"/>
        <v>0</v>
      </c>
      <c r="M2555">
        <f t="shared" si="973"/>
        <v>0</v>
      </c>
      <c r="N2555">
        <f t="shared" si="967"/>
        <v>0</v>
      </c>
      <c r="O2555" s="57">
        <f t="shared" si="974"/>
        <v>0</v>
      </c>
      <c r="P2555" s="57">
        <f t="shared" si="975"/>
        <v>0</v>
      </c>
      <c r="Q2555" s="57">
        <f t="shared" si="976"/>
        <v>0</v>
      </c>
      <c r="R2555" s="57">
        <f t="shared" si="977"/>
        <v>0</v>
      </c>
      <c r="S2555" s="57">
        <f t="shared" si="978"/>
        <v>0</v>
      </c>
      <c r="T2555" s="57">
        <f t="shared" si="979"/>
        <v>0</v>
      </c>
      <c r="U2555" s="57">
        <f t="shared" si="980"/>
        <v>0</v>
      </c>
      <c r="V2555" s="58">
        <f t="shared" si="981"/>
        <v>0</v>
      </c>
      <c r="W2555" s="58">
        <f t="shared" si="982"/>
        <v>0</v>
      </c>
      <c r="X2555" s="58">
        <f t="shared" si="983"/>
        <v>0</v>
      </c>
      <c r="Y2555" s="58">
        <f t="shared" si="984"/>
        <v>0</v>
      </c>
      <c r="Z2555">
        <f t="shared" si="968"/>
        <v>241928</v>
      </c>
    </row>
    <row r="2556" spans="1:26" x14ac:dyDescent="0.3">
      <c r="A2556" s="56" t="str">
        <f t="shared" si="970"/>
        <v>OUT TIME</v>
      </c>
      <c r="B2556" s="56" t="str">
        <f t="shared" si="962"/>
        <v>ultimo</v>
      </c>
      <c r="C2556" s="55">
        <f t="shared" ref="C2556:D2571" si="986">+C2543</f>
        <v>5</v>
      </c>
      <c r="D2556" t="str">
        <f t="shared" si="986"/>
        <v>Darién</v>
      </c>
      <c r="E2556" s="23">
        <f t="shared" si="971"/>
        <v>44181</v>
      </c>
      <c r="F2556" s="54">
        <f t="shared" si="972"/>
        <v>197</v>
      </c>
      <c r="G2556" cm="1">
        <f t="array" ref="G2556">+INDEX('Casos ACUM Prov'!$CK$3:$OM$16,'TODO PROVINCIA'!C2556+1,'TODO PROVINCIA'!F2556)</f>
        <v>0</v>
      </c>
      <c r="H2556">
        <f t="shared" si="964"/>
        <v>0</v>
      </c>
      <c r="I2556" cm="1">
        <f t="array" ref="I2556">+INDEX('Muertes-PROV'!$C$3:$OM$16,$C2556+1,$F2556)</f>
        <v>0</v>
      </c>
      <c r="J2556">
        <f t="shared" si="965"/>
        <v>0</v>
      </c>
      <c r="K2556" cm="1">
        <f t="array" ref="K2556">+INDEX('rECUPERA-prov'!$C$3:$LA$16,$C2556+1,$F2556)</f>
        <v>0</v>
      </c>
      <c r="L2556">
        <f t="shared" si="966"/>
        <v>0</v>
      </c>
      <c r="M2556">
        <f t="shared" si="973"/>
        <v>0</v>
      </c>
      <c r="N2556">
        <f t="shared" si="967"/>
        <v>0</v>
      </c>
      <c r="O2556" s="57">
        <f t="shared" si="974"/>
        <v>0</v>
      </c>
      <c r="P2556" s="57">
        <f t="shared" si="975"/>
        <v>0</v>
      </c>
      <c r="Q2556" s="57">
        <f t="shared" si="976"/>
        <v>0</v>
      </c>
      <c r="R2556" s="57">
        <f t="shared" si="977"/>
        <v>0</v>
      </c>
      <c r="S2556" s="57">
        <f t="shared" si="978"/>
        <v>0</v>
      </c>
      <c r="T2556" s="57">
        <f t="shared" si="979"/>
        <v>0</v>
      </c>
      <c r="U2556" s="57">
        <f t="shared" si="980"/>
        <v>0</v>
      </c>
      <c r="V2556" s="58">
        <f t="shared" si="981"/>
        <v>0</v>
      </c>
      <c r="W2556" s="58">
        <f t="shared" si="982"/>
        <v>0</v>
      </c>
      <c r="X2556" s="58">
        <f t="shared" si="983"/>
        <v>0</v>
      </c>
      <c r="Y2556" s="58">
        <f t="shared" si="984"/>
        <v>0</v>
      </c>
      <c r="Z2556">
        <f t="shared" si="968"/>
        <v>10001</v>
      </c>
    </row>
    <row r="2557" spans="1:26" x14ac:dyDescent="0.3">
      <c r="A2557" s="56" t="str">
        <f t="shared" si="970"/>
        <v>OUT TIME</v>
      </c>
      <c r="B2557" s="56" t="str">
        <f t="shared" si="962"/>
        <v>ultimo</v>
      </c>
      <c r="C2557" s="55">
        <f t="shared" si="986"/>
        <v>6</v>
      </c>
      <c r="D2557" t="str">
        <f t="shared" si="986"/>
        <v>Herrera</v>
      </c>
      <c r="E2557" s="23">
        <f t="shared" si="971"/>
        <v>44181</v>
      </c>
      <c r="F2557" s="54">
        <f t="shared" si="972"/>
        <v>197</v>
      </c>
      <c r="G2557" cm="1">
        <f t="array" ref="G2557">+INDEX('Casos ACUM Prov'!$CK$3:$OM$16,'TODO PROVINCIA'!C2557+1,'TODO PROVINCIA'!F2557)</f>
        <v>0</v>
      </c>
      <c r="H2557">
        <f t="shared" si="964"/>
        <v>0</v>
      </c>
      <c r="I2557" cm="1">
        <f t="array" ref="I2557">+INDEX('Muertes-PROV'!$C$3:$OM$16,$C2557+1,$F2557)</f>
        <v>0</v>
      </c>
      <c r="J2557">
        <f t="shared" si="965"/>
        <v>0</v>
      </c>
      <c r="K2557" cm="1">
        <f t="array" ref="K2557">+INDEX('rECUPERA-prov'!$C$3:$LA$16,$C2557+1,$F2557)</f>
        <v>0</v>
      </c>
      <c r="L2557">
        <f t="shared" si="966"/>
        <v>0</v>
      </c>
      <c r="M2557">
        <f t="shared" si="973"/>
        <v>0</v>
      </c>
      <c r="N2557">
        <f t="shared" si="967"/>
        <v>0</v>
      </c>
      <c r="O2557" s="57">
        <f t="shared" si="974"/>
        <v>0</v>
      </c>
      <c r="P2557" s="57">
        <f t="shared" si="975"/>
        <v>0</v>
      </c>
      <c r="Q2557" s="57">
        <f t="shared" si="976"/>
        <v>0</v>
      </c>
      <c r="R2557" s="57">
        <f t="shared" si="977"/>
        <v>0</v>
      </c>
      <c r="S2557" s="57">
        <f t="shared" si="978"/>
        <v>0</v>
      </c>
      <c r="T2557" s="57">
        <f t="shared" si="979"/>
        <v>0</v>
      </c>
      <c r="U2557" s="57">
        <f t="shared" si="980"/>
        <v>0</v>
      </c>
      <c r="V2557" s="58">
        <f t="shared" si="981"/>
        <v>0</v>
      </c>
      <c r="W2557" s="58">
        <f t="shared" si="982"/>
        <v>0</v>
      </c>
      <c r="X2557" s="58">
        <f t="shared" si="983"/>
        <v>0</v>
      </c>
      <c r="Y2557" s="58">
        <f t="shared" si="984"/>
        <v>0</v>
      </c>
      <c r="Z2557">
        <f t="shared" si="968"/>
        <v>33109</v>
      </c>
    </row>
    <row r="2558" spans="1:26" x14ac:dyDescent="0.3">
      <c r="A2558" s="56" t="str">
        <f t="shared" si="970"/>
        <v>OUT TIME</v>
      </c>
      <c r="B2558" s="56" t="str">
        <f t="shared" si="962"/>
        <v>ultimo</v>
      </c>
      <c r="C2558" s="55">
        <f t="shared" si="986"/>
        <v>7</v>
      </c>
      <c r="D2558" t="str">
        <f t="shared" si="986"/>
        <v>Los Santos</v>
      </c>
      <c r="E2558" s="23">
        <f t="shared" si="971"/>
        <v>44181</v>
      </c>
      <c r="F2558" s="54">
        <f t="shared" si="972"/>
        <v>197</v>
      </c>
      <c r="G2558" cm="1">
        <f t="array" ref="G2558">+INDEX('Casos ACUM Prov'!$CK$3:$OM$16,'TODO PROVINCIA'!C2558+1,'TODO PROVINCIA'!F2558)</f>
        <v>0</v>
      </c>
      <c r="H2558">
        <f t="shared" si="964"/>
        <v>0</v>
      </c>
      <c r="I2558" cm="1">
        <f t="array" ref="I2558">+INDEX('Muertes-PROV'!$C$3:$OM$16,$C2558+1,$F2558)</f>
        <v>0</v>
      </c>
      <c r="J2558">
        <f t="shared" si="965"/>
        <v>0</v>
      </c>
      <c r="K2558" cm="1">
        <f t="array" ref="K2558">+INDEX('rECUPERA-prov'!$C$3:$LA$16,$C2558+1,$F2558)</f>
        <v>0</v>
      </c>
      <c r="L2558">
        <f t="shared" si="966"/>
        <v>0</v>
      </c>
      <c r="M2558">
        <f t="shared" si="973"/>
        <v>0</v>
      </c>
      <c r="N2558">
        <f t="shared" si="967"/>
        <v>0</v>
      </c>
      <c r="O2558" s="57">
        <f t="shared" si="974"/>
        <v>0</v>
      </c>
      <c r="P2558" s="57">
        <f t="shared" si="975"/>
        <v>0</v>
      </c>
      <c r="Q2558" s="57">
        <f t="shared" si="976"/>
        <v>0</v>
      </c>
      <c r="R2558" s="57">
        <f t="shared" si="977"/>
        <v>0</v>
      </c>
      <c r="S2558" s="57">
        <f t="shared" si="978"/>
        <v>0</v>
      </c>
      <c r="T2558" s="57">
        <f t="shared" si="979"/>
        <v>0</v>
      </c>
      <c r="U2558" s="57">
        <f t="shared" si="980"/>
        <v>0</v>
      </c>
      <c r="V2558" s="58">
        <f t="shared" si="981"/>
        <v>0</v>
      </c>
      <c r="W2558" s="58">
        <f t="shared" si="982"/>
        <v>0</v>
      </c>
      <c r="X2558" s="58">
        <f t="shared" si="983"/>
        <v>0</v>
      </c>
      <c r="Y2558" s="58">
        <f t="shared" si="984"/>
        <v>0</v>
      </c>
      <c r="Z2558">
        <f t="shared" si="968"/>
        <v>156747</v>
      </c>
    </row>
    <row r="2559" spans="1:26" x14ac:dyDescent="0.3">
      <c r="A2559" s="56" t="str">
        <f t="shared" si="970"/>
        <v>OUT TIME</v>
      </c>
      <c r="B2559" s="56" t="str">
        <f t="shared" si="962"/>
        <v>ultimo</v>
      </c>
      <c r="C2559" s="55">
        <f t="shared" si="986"/>
        <v>8</v>
      </c>
      <c r="D2559" t="str">
        <f t="shared" si="986"/>
        <v>Panamá</v>
      </c>
      <c r="E2559" s="23">
        <f t="shared" si="971"/>
        <v>44181</v>
      </c>
      <c r="F2559" s="54">
        <f t="shared" si="972"/>
        <v>197</v>
      </c>
      <c r="G2559" cm="1">
        <f t="array" ref="G2559">+INDEX('Casos ACUM Prov'!$CK$3:$OM$16,'TODO PROVINCIA'!C2559+1,'TODO PROVINCIA'!F2559)</f>
        <v>0</v>
      </c>
      <c r="H2559">
        <f t="shared" si="964"/>
        <v>0</v>
      </c>
      <c r="I2559" cm="1">
        <f t="array" ref="I2559">+INDEX('Muertes-PROV'!$C$3:$OM$16,$C2559+1,$F2559)</f>
        <v>0</v>
      </c>
      <c r="J2559">
        <f t="shared" si="965"/>
        <v>0</v>
      </c>
      <c r="K2559" cm="1">
        <f t="array" ref="K2559">+INDEX('rECUPERA-prov'!$C$3:$LA$16,$C2559+1,$F2559)</f>
        <v>0</v>
      </c>
      <c r="L2559">
        <f t="shared" si="966"/>
        <v>0</v>
      </c>
      <c r="M2559">
        <f t="shared" si="973"/>
        <v>0</v>
      </c>
      <c r="N2559">
        <f t="shared" si="967"/>
        <v>0</v>
      </c>
      <c r="O2559" s="57">
        <f t="shared" si="974"/>
        <v>0</v>
      </c>
      <c r="P2559" s="57">
        <f t="shared" si="975"/>
        <v>0</v>
      </c>
      <c r="Q2559" s="57">
        <f t="shared" si="976"/>
        <v>0</v>
      </c>
      <c r="R2559" s="57">
        <f t="shared" si="977"/>
        <v>0</v>
      </c>
      <c r="S2559" s="57">
        <f t="shared" si="978"/>
        <v>0</v>
      </c>
      <c r="T2559" s="57">
        <f t="shared" si="979"/>
        <v>0</v>
      </c>
      <c r="U2559" s="57">
        <f t="shared" si="980"/>
        <v>0</v>
      </c>
      <c r="V2559" s="58">
        <f t="shared" si="981"/>
        <v>0</v>
      </c>
      <c r="W2559" s="58">
        <f t="shared" si="982"/>
        <v>0</v>
      </c>
      <c r="X2559" s="58">
        <f t="shared" si="983"/>
        <v>0</v>
      </c>
      <c r="Y2559" s="58">
        <f t="shared" si="984"/>
        <v>0</v>
      </c>
      <c r="Z2559">
        <f t="shared" si="968"/>
        <v>109955</v>
      </c>
    </row>
    <row r="2560" spans="1:26" x14ac:dyDescent="0.3">
      <c r="A2560" s="56" t="str">
        <f t="shared" si="970"/>
        <v>OUT TIME</v>
      </c>
      <c r="B2560" s="56" t="str">
        <f t="shared" si="962"/>
        <v>ultimo</v>
      </c>
      <c r="C2560" s="55">
        <f t="shared" si="986"/>
        <v>9</v>
      </c>
      <c r="D2560" t="str">
        <f t="shared" si="986"/>
        <v>Veraguas</v>
      </c>
      <c r="E2560" s="23">
        <f t="shared" si="971"/>
        <v>44181</v>
      </c>
      <c r="F2560" s="54">
        <f t="shared" si="972"/>
        <v>197</v>
      </c>
      <c r="G2560" cm="1">
        <f t="array" ref="G2560">+INDEX('Casos ACUM Prov'!$CK$3:$OM$16,'TODO PROVINCIA'!C2560+1,'TODO PROVINCIA'!F2560)</f>
        <v>0</v>
      </c>
      <c r="H2560">
        <f t="shared" si="964"/>
        <v>0</v>
      </c>
      <c r="I2560" cm="1">
        <f t="array" ref="I2560">+INDEX('Muertes-PROV'!$C$3:$OM$16,$C2560+1,$F2560)</f>
        <v>0</v>
      </c>
      <c r="J2560">
        <f t="shared" si="965"/>
        <v>0</v>
      </c>
      <c r="K2560" cm="1">
        <f t="array" ref="K2560">+INDEX('rECUPERA-prov'!$C$3:$LA$16,$C2560+1,$F2560)</f>
        <v>0</v>
      </c>
      <c r="L2560">
        <f t="shared" si="966"/>
        <v>0</v>
      </c>
      <c r="M2560">
        <f t="shared" si="973"/>
        <v>0</v>
      </c>
      <c r="N2560">
        <f t="shared" si="967"/>
        <v>0</v>
      </c>
      <c r="O2560" s="57">
        <f t="shared" si="974"/>
        <v>0</v>
      </c>
      <c r="P2560" s="57">
        <f t="shared" si="975"/>
        <v>0</v>
      </c>
      <c r="Q2560" s="57">
        <f t="shared" si="976"/>
        <v>0</v>
      </c>
      <c r="R2560" s="57">
        <f t="shared" si="977"/>
        <v>0</v>
      </c>
      <c r="S2560" s="57">
        <f t="shared" si="978"/>
        <v>0</v>
      </c>
      <c r="T2560" s="57">
        <f t="shared" si="979"/>
        <v>0</v>
      </c>
      <c r="U2560" s="57">
        <f t="shared" si="980"/>
        <v>0</v>
      </c>
      <c r="V2560" s="58">
        <f t="shared" si="981"/>
        <v>0</v>
      </c>
      <c r="W2560" s="58">
        <f t="shared" si="982"/>
        <v>0</v>
      </c>
      <c r="X2560" s="58">
        <f t="shared" si="983"/>
        <v>0</v>
      </c>
      <c r="Y2560" s="58">
        <f t="shared" si="984"/>
        <v>0</v>
      </c>
      <c r="Z2560">
        <f t="shared" si="968"/>
        <v>109955</v>
      </c>
    </row>
    <row r="2561" spans="1:26" x14ac:dyDescent="0.3">
      <c r="A2561" s="56" t="str">
        <f t="shared" si="970"/>
        <v>OUT TIME</v>
      </c>
      <c r="B2561" s="56" t="str">
        <f t="shared" si="962"/>
        <v>ultimo</v>
      </c>
      <c r="C2561" s="55">
        <f t="shared" si="986"/>
        <v>10</v>
      </c>
      <c r="D2561" t="str">
        <f t="shared" si="986"/>
        <v>Comarca Kuna Yala</v>
      </c>
      <c r="E2561" s="23">
        <f t="shared" si="971"/>
        <v>44181</v>
      </c>
      <c r="F2561" s="54">
        <f t="shared" si="972"/>
        <v>197</v>
      </c>
      <c r="G2561" cm="1">
        <f t="array" ref="G2561">+INDEX('Casos ACUM Prov'!$CK$3:$OM$16,'TODO PROVINCIA'!C2561+1,'TODO PROVINCIA'!F2561)</f>
        <v>0</v>
      </c>
      <c r="H2561">
        <f t="shared" si="964"/>
        <v>0</v>
      </c>
      <c r="I2561" cm="1">
        <f t="array" ref="I2561">+INDEX('Muertes-PROV'!$C$3:$OM$16,$C2561+1,$F2561)</f>
        <v>0</v>
      </c>
      <c r="J2561">
        <f t="shared" si="965"/>
        <v>0</v>
      </c>
      <c r="K2561" cm="1">
        <f t="array" ref="K2561">+INDEX('rECUPERA-prov'!$C$3:$LA$16,$C2561+1,$F2561)</f>
        <v>0</v>
      </c>
      <c r="L2561">
        <f t="shared" si="966"/>
        <v>0</v>
      </c>
      <c r="M2561">
        <f t="shared" si="973"/>
        <v>0</v>
      </c>
      <c r="N2561">
        <f t="shared" si="967"/>
        <v>0</v>
      </c>
      <c r="O2561" s="57">
        <f t="shared" si="974"/>
        <v>0</v>
      </c>
      <c r="P2561" s="57">
        <f t="shared" si="975"/>
        <v>0</v>
      </c>
      <c r="Q2561" s="57">
        <f t="shared" si="976"/>
        <v>0</v>
      </c>
      <c r="R2561" s="57">
        <f t="shared" si="977"/>
        <v>0</v>
      </c>
      <c r="S2561" s="57">
        <f t="shared" si="978"/>
        <v>0</v>
      </c>
      <c r="T2561" s="57">
        <f t="shared" si="979"/>
        <v>0</v>
      </c>
      <c r="U2561" s="57">
        <f t="shared" si="980"/>
        <v>0</v>
      </c>
      <c r="V2561" s="58">
        <f t="shared" si="981"/>
        <v>0</v>
      </c>
      <c r="W2561" s="58">
        <f t="shared" si="982"/>
        <v>0</v>
      </c>
      <c r="X2561" s="58">
        <f t="shared" si="983"/>
        <v>0</v>
      </c>
      <c r="Y2561" s="58">
        <f t="shared" si="984"/>
        <v>0</v>
      </c>
      <c r="Z2561">
        <f t="shared" si="968"/>
        <v>89592</v>
      </c>
    </row>
    <row r="2562" spans="1:26" x14ac:dyDescent="0.3">
      <c r="A2562" s="56" t="str">
        <f t="shared" si="970"/>
        <v>OUT TIME</v>
      </c>
      <c r="B2562" s="56" t="str">
        <f t="shared" si="962"/>
        <v>ultimo</v>
      </c>
      <c r="C2562" s="55">
        <f t="shared" si="986"/>
        <v>11</v>
      </c>
      <c r="D2562" t="str">
        <f t="shared" si="986"/>
        <v>Comarca Emberá Wounaán</v>
      </c>
      <c r="E2562" s="23">
        <f t="shared" si="971"/>
        <v>44181</v>
      </c>
      <c r="F2562" s="54">
        <f t="shared" si="972"/>
        <v>197</v>
      </c>
      <c r="G2562" cm="1">
        <f t="array" ref="G2562">+INDEX('Casos ACUM Prov'!$CK$3:$OM$16,'TODO PROVINCIA'!C2562+1,'TODO PROVINCIA'!F2562)</f>
        <v>0</v>
      </c>
      <c r="H2562">
        <f t="shared" si="964"/>
        <v>0</v>
      </c>
      <c r="I2562" cm="1">
        <f t="array" ref="I2562">+INDEX('Muertes-PROV'!$C$3:$OM$16,$C2562+1,$F2562)</f>
        <v>0</v>
      </c>
      <c r="J2562">
        <f t="shared" si="965"/>
        <v>0</v>
      </c>
      <c r="K2562" cm="1">
        <f t="array" ref="K2562">+INDEX('rECUPERA-prov'!$C$3:$LA$16,$C2562+1,$F2562)</f>
        <v>0</v>
      </c>
      <c r="L2562">
        <f t="shared" si="966"/>
        <v>0</v>
      </c>
      <c r="M2562">
        <f t="shared" si="973"/>
        <v>0</v>
      </c>
      <c r="N2562">
        <f t="shared" si="967"/>
        <v>0</v>
      </c>
      <c r="O2562" s="57">
        <f t="shared" si="974"/>
        <v>0</v>
      </c>
      <c r="P2562" s="57">
        <f t="shared" si="975"/>
        <v>0</v>
      </c>
      <c r="Q2562" s="57">
        <f t="shared" si="976"/>
        <v>0</v>
      </c>
      <c r="R2562" s="57">
        <f t="shared" si="977"/>
        <v>0</v>
      </c>
      <c r="S2562" s="57">
        <f t="shared" si="978"/>
        <v>0</v>
      </c>
      <c r="T2562" s="57">
        <f t="shared" si="979"/>
        <v>0</v>
      </c>
      <c r="U2562" s="57">
        <f t="shared" si="980"/>
        <v>0</v>
      </c>
      <c r="V2562" s="58">
        <f t="shared" si="981"/>
        <v>0</v>
      </c>
      <c r="W2562" s="58">
        <f t="shared" si="982"/>
        <v>0</v>
      </c>
      <c r="X2562" s="58">
        <f t="shared" si="983"/>
        <v>0</v>
      </c>
      <c r="Y2562" s="58">
        <f t="shared" si="984"/>
        <v>0</v>
      </c>
      <c r="Z2562">
        <f t="shared" si="968"/>
        <v>1249032</v>
      </c>
    </row>
    <row r="2563" spans="1:26" x14ac:dyDescent="0.3">
      <c r="A2563" s="56" t="str">
        <f t="shared" si="970"/>
        <v>OUT TIME</v>
      </c>
      <c r="B2563" s="56" t="str">
        <f t="shared" si="962"/>
        <v>ultimo</v>
      </c>
      <c r="C2563" s="55">
        <f t="shared" si="986"/>
        <v>12</v>
      </c>
      <c r="D2563" t="str">
        <f t="shared" si="986"/>
        <v>Comarca Ngäbe Buglé</v>
      </c>
      <c r="E2563" s="23">
        <f t="shared" si="971"/>
        <v>44181</v>
      </c>
      <c r="F2563" s="54">
        <f t="shared" si="972"/>
        <v>197</v>
      </c>
      <c r="G2563" cm="1">
        <f t="array" ref="G2563">+INDEX('Casos ACUM Prov'!$CK$3:$OM$16,'TODO PROVINCIA'!C2563+1,'TODO PROVINCIA'!F2563)</f>
        <v>0</v>
      </c>
      <c r="H2563">
        <f t="shared" si="964"/>
        <v>0</v>
      </c>
      <c r="I2563" cm="1">
        <f t="array" ref="I2563">+INDEX('Muertes-PROV'!$C$3:$OM$16,$C2563+1,$F2563)</f>
        <v>0</v>
      </c>
      <c r="J2563">
        <f t="shared" si="965"/>
        <v>0</v>
      </c>
      <c r="K2563" cm="1">
        <f t="array" ref="K2563">+INDEX('rECUPERA-prov'!$C$3:$LA$16,$C2563+1,$F2563)</f>
        <v>0</v>
      </c>
      <c r="L2563">
        <f t="shared" si="966"/>
        <v>0</v>
      </c>
      <c r="M2563">
        <f t="shared" si="973"/>
        <v>0</v>
      </c>
      <c r="N2563">
        <f t="shared" si="967"/>
        <v>0</v>
      </c>
      <c r="O2563" s="57">
        <f t="shared" si="974"/>
        <v>0</v>
      </c>
      <c r="P2563" s="57">
        <f t="shared" si="975"/>
        <v>0</v>
      </c>
      <c r="Q2563" s="57">
        <f t="shared" si="976"/>
        <v>0</v>
      </c>
      <c r="R2563" s="57">
        <f t="shared" si="977"/>
        <v>0</v>
      </c>
      <c r="S2563" s="57">
        <f t="shared" si="978"/>
        <v>0</v>
      </c>
      <c r="T2563" s="57">
        <f t="shared" si="979"/>
        <v>0</v>
      </c>
      <c r="U2563" s="57">
        <f t="shared" si="980"/>
        <v>0</v>
      </c>
      <c r="V2563" s="58">
        <f t="shared" si="981"/>
        <v>0</v>
      </c>
      <c r="W2563" s="58">
        <f t="shared" si="982"/>
        <v>0</v>
      </c>
      <c r="X2563" s="58">
        <f t="shared" si="983"/>
        <v>0</v>
      </c>
      <c r="Y2563" s="58">
        <f t="shared" si="984"/>
        <v>0</v>
      </c>
      <c r="Z2563">
        <f t="shared" si="968"/>
        <v>464038</v>
      </c>
    </row>
    <row r="2564" spans="1:26" x14ac:dyDescent="0.3">
      <c r="A2564" s="56" t="str">
        <f t="shared" si="970"/>
        <v>OUT TIME</v>
      </c>
      <c r="B2564" s="56" t="str">
        <f t="shared" si="962"/>
        <v>ultimo</v>
      </c>
      <c r="C2564" s="55">
        <f t="shared" si="986"/>
        <v>13</v>
      </c>
      <c r="D2564" t="str">
        <f t="shared" si="986"/>
        <v>Panamá Oeste</v>
      </c>
      <c r="E2564" s="23">
        <f t="shared" si="971"/>
        <v>44181</v>
      </c>
      <c r="F2564" s="54">
        <f t="shared" si="972"/>
        <v>197</v>
      </c>
      <c r="G2564" cm="1">
        <f t="array" ref="G2564">+INDEX('Casos ACUM Prov'!$CK$3:$OM$16,'TODO PROVINCIA'!C2564+1,'TODO PROVINCIA'!F2564)</f>
        <v>0</v>
      </c>
      <c r="H2564">
        <f t="shared" si="964"/>
        <v>0</v>
      </c>
      <c r="I2564" cm="1">
        <f t="array" ref="I2564">+INDEX('Muertes-PROV'!$C$3:$OM$16,$C2564+1,$F2564)</f>
        <v>0</v>
      </c>
      <c r="J2564">
        <f t="shared" si="965"/>
        <v>0</v>
      </c>
      <c r="K2564" cm="1">
        <f t="array" ref="K2564">+INDEX('rECUPERA-prov'!$C$3:$LA$16,$C2564+1,$F2564)</f>
        <v>0</v>
      </c>
      <c r="L2564">
        <f t="shared" si="966"/>
        <v>0</v>
      </c>
      <c r="M2564">
        <f t="shared" si="973"/>
        <v>0</v>
      </c>
      <c r="N2564">
        <f t="shared" si="967"/>
        <v>0</v>
      </c>
      <c r="O2564" s="57">
        <f t="shared" si="974"/>
        <v>0</v>
      </c>
      <c r="P2564" s="57">
        <f t="shared" si="975"/>
        <v>0</v>
      </c>
      <c r="Q2564" s="57">
        <f t="shared" si="976"/>
        <v>0</v>
      </c>
      <c r="R2564" s="57">
        <f t="shared" si="977"/>
        <v>0</v>
      </c>
      <c r="S2564" s="57">
        <f t="shared" si="978"/>
        <v>0</v>
      </c>
      <c r="T2564" s="57">
        <f t="shared" si="979"/>
        <v>0</v>
      </c>
      <c r="U2564" s="57">
        <f t="shared" si="980"/>
        <v>0</v>
      </c>
      <c r="V2564" s="58">
        <f t="shared" si="981"/>
        <v>0</v>
      </c>
      <c r="W2564" s="58">
        <f t="shared" si="982"/>
        <v>0</v>
      </c>
      <c r="X2564" s="58">
        <f t="shared" si="983"/>
        <v>0</v>
      </c>
      <c r="Y2564" s="58">
        <f t="shared" si="984"/>
        <v>0</v>
      </c>
      <c r="Z2564">
        <f t="shared" si="968"/>
        <v>226991</v>
      </c>
    </row>
    <row r="2565" spans="1:26" x14ac:dyDescent="0.3">
      <c r="A2565" s="56" t="str">
        <f t="shared" si="970"/>
        <v>OUT TIME</v>
      </c>
      <c r="B2565" s="56" t="str">
        <f t="shared" ref="B2565:B2628" si="987">+IFERROR(IF(A2578="OUT TIME","ultimo","no"),"no")</f>
        <v>ultimo</v>
      </c>
      <c r="C2565" s="55">
        <f t="shared" si="986"/>
        <v>1</v>
      </c>
      <c r="D2565" t="str">
        <f t="shared" si="986"/>
        <v>Bocas del Toro</v>
      </c>
      <c r="E2565" s="23">
        <f t="shared" si="971"/>
        <v>44182</v>
      </c>
      <c r="F2565" s="54">
        <f t="shared" si="972"/>
        <v>198</v>
      </c>
      <c r="G2565" cm="1">
        <f t="array" ref="G2565">+INDEX('Casos ACUM Prov'!$CK$3:$OM$16,'TODO PROVINCIA'!C2565+1,'TODO PROVINCIA'!F2565)</f>
        <v>0</v>
      </c>
      <c r="H2565">
        <f t="shared" si="964"/>
        <v>0</v>
      </c>
      <c r="I2565" cm="1">
        <f t="array" ref="I2565">+INDEX('Muertes-PROV'!$C$3:$OM$16,$C2565+1,$F2565)</f>
        <v>0</v>
      </c>
      <c r="J2565">
        <f t="shared" si="965"/>
        <v>0</v>
      </c>
      <c r="K2565" cm="1">
        <f t="array" ref="K2565">+INDEX('rECUPERA-prov'!$C$3:$LA$16,$C2565+1,$F2565)</f>
        <v>0</v>
      </c>
      <c r="L2565">
        <f t="shared" si="966"/>
        <v>0</v>
      </c>
      <c r="M2565">
        <f t="shared" si="973"/>
        <v>0</v>
      </c>
      <c r="N2565">
        <f t="shared" si="967"/>
        <v>0</v>
      </c>
      <c r="O2565" s="57">
        <f t="shared" si="974"/>
        <v>0</v>
      </c>
      <c r="P2565" s="57">
        <f t="shared" si="975"/>
        <v>0</v>
      </c>
      <c r="Q2565" s="57">
        <f t="shared" si="976"/>
        <v>0</v>
      </c>
      <c r="R2565" s="57">
        <f t="shared" si="977"/>
        <v>0</v>
      </c>
      <c r="S2565" s="57">
        <f t="shared" si="978"/>
        <v>0</v>
      </c>
      <c r="T2565" s="57">
        <f t="shared" si="979"/>
        <v>0</v>
      </c>
      <c r="U2565" s="57">
        <f t="shared" si="980"/>
        <v>0</v>
      </c>
      <c r="V2565" s="58">
        <f t="shared" si="981"/>
        <v>0</v>
      </c>
      <c r="W2565" s="58">
        <f t="shared" si="982"/>
        <v>0</v>
      </c>
      <c r="X2565" s="58">
        <f t="shared" si="983"/>
        <v>0</v>
      </c>
      <c r="Y2565" s="58">
        <f t="shared" si="984"/>
        <v>0</v>
      </c>
      <c r="Z2565">
        <f t="shared" si="968"/>
        <v>125461</v>
      </c>
    </row>
    <row r="2566" spans="1:26" x14ac:dyDescent="0.3">
      <c r="A2566" s="56" t="str">
        <f t="shared" si="970"/>
        <v>OUT TIME</v>
      </c>
      <c r="B2566" s="56" t="str">
        <f t="shared" si="987"/>
        <v>ultimo</v>
      </c>
      <c r="C2566" s="55">
        <f t="shared" si="986"/>
        <v>2</v>
      </c>
      <c r="D2566" t="str">
        <f t="shared" si="986"/>
        <v>Coclé</v>
      </c>
      <c r="E2566" s="23">
        <f t="shared" si="971"/>
        <v>44182</v>
      </c>
      <c r="F2566" s="54">
        <f t="shared" si="972"/>
        <v>198</v>
      </c>
      <c r="G2566" cm="1">
        <f t="array" ref="G2566">+INDEX('Casos ACUM Prov'!$CK$3:$OM$16,'TODO PROVINCIA'!C2566+1,'TODO PROVINCIA'!F2566)</f>
        <v>0</v>
      </c>
      <c r="H2566">
        <f t="shared" si="964"/>
        <v>0</v>
      </c>
      <c r="I2566" cm="1">
        <f t="array" ref="I2566">+INDEX('Muertes-PROV'!$C$3:$OM$16,$C2566+1,$F2566)</f>
        <v>0</v>
      </c>
      <c r="J2566">
        <f t="shared" si="965"/>
        <v>0</v>
      </c>
      <c r="K2566" cm="1">
        <f t="array" ref="K2566">+INDEX('rECUPERA-prov'!$C$3:$LA$16,$C2566+1,$F2566)</f>
        <v>0</v>
      </c>
      <c r="L2566">
        <f t="shared" si="966"/>
        <v>0</v>
      </c>
      <c r="M2566">
        <f t="shared" si="973"/>
        <v>0</v>
      </c>
      <c r="N2566">
        <f t="shared" si="967"/>
        <v>0</v>
      </c>
      <c r="O2566" s="57">
        <f t="shared" si="974"/>
        <v>0</v>
      </c>
      <c r="P2566" s="57">
        <f t="shared" si="975"/>
        <v>0</v>
      </c>
      <c r="Q2566" s="57">
        <f t="shared" si="976"/>
        <v>0</v>
      </c>
      <c r="R2566" s="57">
        <f t="shared" si="977"/>
        <v>0</v>
      </c>
      <c r="S2566" s="57">
        <f t="shared" si="978"/>
        <v>0</v>
      </c>
      <c r="T2566" s="57">
        <f t="shared" si="979"/>
        <v>0</v>
      </c>
      <c r="U2566" s="57">
        <f t="shared" si="980"/>
        <v>0</v>
      </c>
      <c r="V2566" s="58">
        <f t="shared" si="981"/>
        <v>0</v>
      </c>
      <c r="W2566" s="58">
        <f t="shared" si="982"/>
        <v>0</v>
      </c>
      <c r="X2566" s="58">
        <f t="shared" si="983"/>
        <v>0</v>
      </c>
      <c r="Y2566" s="58">
        <f t="shared" si="984"/>
        <v>0</v>
      </c>
      <c r="Z2566">
        <f t="shared" si="968"/>
        <v>416873</v>
      </c>
    </row>
    <row r="2567" spans="1:26" x14ac:dyDescent="0.3">
      <c r="A2567" s="56" t="str">
        <f t="shared" si="970"/>
        <v>OUT TIME</v>
      </c>
      <c r="B2567" s="56" t="str">
        <f t="shared" si="987"/>
        <v>ultimo</v>
      </c>
      <c r="C2567" s="55">
        <f t="shared" si="986"/>
        <v>3</v>
      </c>
      <c r="D2567" t="str">
        <f t="shared" si="986"/>
        <v>Colón</v>
      </c>
      <c r="E2567" s="23">
        <f t="shared" si="971"/>
        <v>44182</v>
      </c>
      <c r="F2567" s="54">
        <f t="shared" si="972"/>
        <v>198</v>
      </c>
      <c r="G2567" cm="1">
        <f t="array" ref="G2567">+INDEX('Casos ACUM Prov'!$CK$3:$OM$16,'TODO PROVINCIA'!C2567+1,'TODO PROVINCIA'!F2567)</f>
        <v>0</v>
      </c>
      <c r="H2567">
        <f t="shared" si="964"/>
        <v>0</v>
      </c>
      <c r="I2567" cm="1">
        <f t="array" ref="I2567">+INDEX('Muertes-PROV'!$C$3:$OM$16,$C2567+1,$F2567)</f>
        <v>0</v>
      </c>
      <c r="J2567">
        <f t="shared" si="965"/>
        <v>0</v>
      </c>
      <c r="K2567" cm="1">
        <f t="array" ref="K2567">+INDEX('rECUPERA-prov'!$C$3:$LA$16,$C2567+1,$F2567)</f>
        <v>0</v>
      </c>
      <c r="L2567">
        <f t="shared" si="966"/>
        <v>0</v>
      </c>
      <c r="M2567">
        <f t="shared" si="973"/>
        <v>0</v>
      </c>
      <c r="N2567">
        <f t="shared" si="967"/>
        <v>0</v>
      </c>
      <c r="O2567" s="57">
        <f t="shared" si="974"/>
        <v>0</v>
      </c>
      <c r="P2567" s="57">
        <f t="shared" si="975"/>
        <v>0</v>
      </c>
      <c r="Q2567" s="57">
        <f t="shared" si="976"/>
        <v>0</v>
      </c>
      <c r="R2567" s="57">
        <f t="shared" si="977"/>
        <v>0</v>
      </c>
      <c r="S2567" s="57">
        <f t="shared" si="978"/>
        <v>0</v>
      </c>
      <c r="T2567" s="57">
        <f t="shared" si="979"/>
        <v>0</v>
      </c>
      <c r="U2567" s="57">
        <f t="shared" si="980"/>
        <v>0</v>
      </c>
      <c r="V2567" s="58">
        <f t="shared" si="981"/>
        <v>0</v>
      </c>
      <c r="W2567" s="58">
        <f t="shared" si="982"/>
        <v>0</v>
      </c>
      <c r="X2567" s="58">
        <f t="shared" si="983"/>
        <v>0</v>
      </c>
      <c r="Y2567" s="58">
        <f t="shared" si="984"/>
        <v>0</v>
      </c>
      <c r="Z2567">
        <f t="shared" si="968"/>
        <v>233708</v>
      </c>
    </row>
    <row r="2568" spans="1:26" x14ac:dyDescent="0.3">
      <c r="A2568" s="56" t="str">
        <f t="shared" si="970"/>
        <v>OUT TIME</v>
      </c>
      <c r="B2568" s="56" t="str">
        <f t="shared" si="987"/>
        <v>ultimo</v>
      </c>
      <c r="C2568" s="55">
        <f t="shared" si="986"/>
        <v>4</v>
      </c>
      <c r="D2568" t="str">
        <f t="shared" si="986"/>
        <v>Chiriquí</v>
      </c>
      <c r="E2568" s="23">
        <f t="shared" si="971"/>
        <v>44182</v>
      </c>
      <c r="F2568" s="54">
        <f t="shared" si="972"/>
        <v>198</v>
      </c>
      <c r="G2568" cm="1">
        <f t="array" ref="G2568">+INDEX('Casos ACUM Prov'!$CK$3:$OM$16,'TODO PROVINCIA'!C2568+1,'TODO PROVINCIA'!F2568)</f>
        <v>0</v>
      </c>
      <c r="H2568">
        <f t="shared" si="964"/>
        <v>0</v>
      </c>
      <c r="I2568" cm="1">
        <f t="array" ref="I2568">+INDEX('Muertes-PROV'!$C$3:$OM$16,$C2568+1,$F2568)</f>
        <v>0</v>
      </c>
      <c r="J2568">
        <f t="shared" si="965"/>
        <v>0</v>
      </c>
      <c r="K2568" cm="1">
        <f t="array" ref="K2568">+INDEX('rECUPERA-prov'!$C$3:$LA$16,$C2568+1,$F2568)</f>
        <v>0</v>
      </c>
      <c r="L2568">
        <f t="shared" si="966"/>
        <v>0</v>
      </c>
      <c r="M2568">
        <f t="shared" si="973"/>
        <v>0</v>
      </c>
      <c r="N2568">
        <f t="shared" si="967"/>
        <v>0</v>
      </c>
      <c r="O2568" s="57">
        <f t="shared" si="974"/>
        <v>0</v>
      </c>
      <c r="P2568" s="57">
        <f t="shared" si="975"/>
        <v>0</v>
      </c>
      <c r="Q2568" s="57">
        <f t="shared" si="976"/>
        <v>0</v>
      </c>
      <c r="R2568" s="57">
        <f t="shared" si="977"/>
        <v>0</v>
      </c>
      <c r="S2568" s="57">
        <f t="shared" si="978"/>
        <v>0</v>
      </c>
      <c r="T2568" s="57">
        <f t="shared" si="979"/>
        <v>0</v>
      </c>
      <c r="U2568" s="57">
        <f t="shared" si="980"/>
        <v>0</v>
      </c>
      <c r="V2568" s="58">
        <f t="shared" si="981"/>
        <v>0</v>
      </c>
      <c r="W2568" s="58">
        <f t="shared" si="982"/>
        <v>0</v>
      </c>
      <c r="X2568" s="58">
        <f t="shared" si="983"/>
        <v>0</v>
      </c>
      <c r="Y2568" s="58">
        <f t="shared" si="984"/>
        <v>0</v>
      </c>
      <c r="Z2568">
        <f t="shared" si="968"/>
        <v>241928</v>
      </c>
    </row>
    <row r="2569" spans="1:26" x14ac:dyDescent="0.3">
      <c r="A2569" s="56" t="str">
        <f t="shared" si="970"/>
        <v>OUT TIME</v>
      </c>
      <c r="B2569" s="56" t="str">
        <f t="shared" si="987"/>
        <v>ultimo</v>
      </c>
      <c r="C2569" s="55">
        <f t="shared" si="986"/>
        <v>5</v>
      </c>
      <c r="D2569" t="str">
        <f t="shared" si="986"/>
        <v>Darién</v>
      </c>
      <c r="E2569" s="23">
        <f t="shared" si="971"/>
        <v>44182</v>
      </c>
      <c r="F2569" s="54">
        <f t="shared" si="972"/>
        <v>198</v>
      </c>
      <c r="G2569" cm="1">
        <f t="array" ref="G2569">+INDEX('Casos ACUM Prov'!$CK$3:$OM$16,'TODO PROVINCIA'!C2569+1,'TODO PROVINCIA'!F2569)</f>
        <v>0</v>
      </c>
      <c r="H2569">
        <f t="shared" si="964"/>
        <v>0</v>
      </c>
      <c r="I2569" cm="1">
        <f t="array" ref="I2569">+INDEX('Muertes-PROV'!$C$3:$OM$16,$C2569+1,$F2569)</f>
        <v>0</v>
      </c>
      <c r="J2569">
        <f t="shared" si="965"/>
        <v>0</v>
      </c>
      <c r="K2569" cm="1">
        <f t="array" ref="K2569">+INDEX('rECUPERA-prov'!$C$3:$LA$16,$C2569+1,$F2569)</f>
        <v>0</v>
      </c>
      <c r="L2569">
        <f t="shared" si="966"/>
        <v>0</v>
      </c>
      <c r="M2569">
        <f t="shared" si="973"/>
        <v>0</v>
      </c>
      <c r="N2569">
        <f t="shared" si="967"/>
        <v>0</v>
      </c>
      <c r="O2569" s="57">
        <f t="shared" si="974"/>
        <v>0</v>
      </c>
      <c r="P2569" s="57">
        <f t="shared" si="975"/>
        <v>0</v>
      </c>
      <c r="Q2569" s="57">
        <f t="shared" si="976"/>
        <v>0</v>
      </c>
      <c r="R2569" s="57">
        <f t="shared" si="977"/>
        <v>0</v>
      </c>
      <c r="S2569" s="57">
        <f t="shared" si="978"/>
        <v>0</v>
      </c>
      <c r="T2569" s="57">
        <f t="shared" si="979"/>
        <v>0</v>
      </c>
      <c r="U2569" s="57">
        <f t="shared" si="980"/>
        <v>0</v>
      </c>
      <c r="V2569" s="58">
        <f t="shared" si="981"/>
        <v>0</v>
      </c>
      <c r="W2569" s="58">
        <f t="shared" si="982"/>
        <v>0</v>
      </c>
      <c r="X2569" s="58">
        <f t="shared" si="983"/>
        <v>0</v>
      </c>
      <c r="Y2569" s="58">
        <f t="shared" si="984"/>
        <v>0</v>
      </c>
      <c r="Z2569">
        <f t="shared" si="968"/>
        <v>10001</v>
      </c>
    </row>
    <row r="2570" spans="1:26" x14ac:dyDescent="0.3">
      <c r="A2570" s="56" t="str">
        <f t="shared" si="970"/>
        <v>OUT TIME</v>
      </c>
      <c r="B2570" s="56" t="str">
        <f t="shared" si="987"/>
        <v>ultimo</v>
      </c>
      <c r="C2570" s="55">
        <f t="shared" si="986"/>
        <v>6</v>
      </c>
      <c r="D2570" t="str">
        <f t="shared" si="986"/>
        <v>Herrera</v>
      </c>
      <c r="E2570" s="23">
        <f t="shared" si="971"/>
        <v>44182</v>
      </c>
      <c r="F2570" s="54">
        <f t="shared" si="972"/>
        <v>198</v>
      </c>
      <c r="G2570" cm="1">
        <f t="array" ref="G2570">+INDEX('Casos ACUM Prov'!$CK$3:$OM$16,'TODO PROVINCIA'!C2570+1,'TODO PROVINCIA'!F2570)</f>
        <v>0</v>
      </c>
      <c r="H2570">
        <f t="shared" si="964"/>
        <v>0</v>
      </c>
      <c r="I2570" cm="1">
        <f t="array" ref="I2570">+INDEX('Muertes-PROV'!$C$3:$OM$16,$C2570+1,$F2570)</f>
        <v>0</v>
      </c>
      <c r="J2570">
        <f t="shared" si="965"/>
        <v>0</v>
      </c>
      <c r="K2570" cm="1">
        <f t="array" ref="K2570">+INDEX('rECUPERA-prov'!$C$3:$LA$16,$C2570+1,$F2570)</f>
        <v>0</v>
      </c>
      <c r="L2570">
        <f t="shared" si="966"/>
        <v>0</v>
      </c>
      <c r="M2570">
        <f t="shared" si="973"/>
        <v>0</v>
      </c>
      <c r="N2570">
        <f t="shared" si="967"/>
        <v>0</v>
      </c>
      <c r="O2570" s="57">
        <f t="shared" si="974"/>
        <v>0</v>
      </c>
      <c r="P2570" s="57">
        <f t="shared" si="975"/>
        <v>0</v>
      </c>
      <c r="Q2570" s="57">
        <f t="shared" si="976"/>
        <v>0</v>
      </c>
      <c r="R2570" s="57">
        <f t="shared" si="977"/>
        <v>0</v>
      </c>
      <c r="S2570" s="57">
        <f t="shared" si="978"/>
        <v>0</v>
      </c>
      <c r="T2570" s="57">
        <f t="shared" si="979"/>
        <v>0</v>
      </c>
      <c r="U2570" s="57">
        <f t="shared" si="980"/>
        <v>0</v>
      </c>
      <c r="V2570" s="58">
        <f t="shared" si="981"/>
        <v>0</v>
      </c>
      <c r="W2570" s="58">
        <f t="shared" si="982"/>
        <v>0</v>
      </c>
      <c r="X2570" s="58">
        <f t="shared" si="983"/>
        <v>0</v>
      </c>
      <c r="Y2570" s="58">
        <f t="shared" si="984"/>
        <v>0</v>
      </c>
      <c r="Z2570">
        <f t="shared" si="968"/>
        <v>33109</v>
      </c>
    </row>
    <row r="2571" spans="1:26" x14ac:dyDescent="0.3">
      <c r="A2571" s="56" t="str">
        <f t="shared" si="970"/>
        <v>OUT TIME</v>
      </c>
      <c r="B2571" s="56" t="str">
        <f t="shared" si="987"/>
        <v>ultimo</v>
      </c>
      <c r="C2571" s="55">
        <f t="shared" si="986"/>
        <v>7</v>
      </c>
      <c r="D2571" t="str">
        <f t="shared" si="986"/>
        <v>Los Santos</v>
      </c>
      <c r="E2571" s="23">
        <f t="shared" si="971"/>
        <v>44182</v>
      </c>
      <c r="F2571" s="54">
        <f t="shared" si="972"/>
        <v>198</v>
      </c>
      <c r="G2571" cm="1">
        <f t="array" ref="G2571">+INDEX('Casos ACUM Prov'!$CK$3:$OM$16,'TODO PROVINCIA'!C2571+1,'TODO PROVINCIA'!F2571)</f>
        <v>0</v>
      </c>
      <c r="H2571">
        <f t="shared" si="964"/>
        <v>0</v>
      </c>
      <c r="I2571" cm="1">
        <f t="array" ref="I2571">+INDEX('Muertes-PROV'!$C$3:$OM$16,$C2571+1,$F2571)</f>
        <v>0</v>
      </c>
      <c r="J2571">
        <f t="shared" si="965"/>
        <v>0</v>
      </c>
      <c r="K2571" cm="1">
        <f t="array" ref="K2571">+INDEX('rECUPERA-prov'!$C$3:$LA$16,$C2571+1,$F2571)</f>
        <v>0</v>
      </c>
      <c r="L2571">
        <f t="shared" si="966"/>
        <v>0</v>
      </c>
      <c r="M2571">
        <f t="shared" si="973"/>
        <v>0</v>
      </c>
      <c r="N2571">
        <f t="shared" si="967"/>
        <v>0</v>
      </c>
      <c r="O2571" s="57">
        <f t="shared" si="974"/>
        <v>0</v>
      </c>
      <c r="P2571" s="57">
        <f t="shared" si="975"/>
        <v>0</v>
      </c>
      <c r="Q2571" s="57">
        <f t="shared" si="976"/>
        <v>0</v>
      </c>
      <c r="R2571" s="57">
        <f t="shared" si="977"/>
        <v>0</v>
      </c>
      <c r="S2571" s="57">
        <f t="shared" si="978"/>
        <v>0</v>
      </c>
      <c r="T2571" s="57">
        <f t="shared" si="979"/>
        <v>0</v>
      </c>
      <c r="U2571" s="57">
        <f t="shared" si="980"/>
        <v>0</v>
      </c>
      <c r="V2571" s="58">
        <f t="shared" si="981"/>
        <v>0</v>
      </c>
      <c r="W2571" s="58">
        <f t="shared" si="982"/>
        <v>0</v>
      </c>
      <c r="X2571" s="58">
        <f t="shared" si="983"/>
        <v>0</v>
      </c>
      <c r="Y2571" s="58">
        <f t="shared" si="984"/>
        <v>0</v>
      </c>
      <c r="Z2571">
        <f t="shared" si="968"/>
        <v>156747</v>
      </c>
    </row>
    <row r="2572" spans="1:26" x14ac:dyDescent="0.3">
      <c r="A2572" s="56" t="str">
        <f t="shared" si="970"/>
        <v>OUT TIME</v>
      </c>
      <c r="B2572" s="56" t="str">
        <f t="shared" si="987"/>
        <v>ultimo</v>
      </c>
      <c r="C2572" s="55">
        <f t="shared" ref="C2572:D2587" si="988">+C2559</f>
        <v>8</v>
      </c>
      <c r="D2572" t="str">
        <f t="shared" si="988"/>
        <v>Panamá</v>
      </c>
      <c r="E2572" s="23">
        <f t="shared" si="971"/>
        <v>44182</v>
      </c>
      <c r="F2572" s="54">
        <f t="shared" si="972"/>
        <v>198</v>
      </c>
      <c r="G2572" cm="1">
        <f t="array" ref="G2572">+INDEX('Casos ACUM Prov'!$CK$3:$OM$16,'TODO PROVINCIA'!C2572+1,'TODO PROVINCIA'!F2572)</f>
        <v>0</v>
      </c>
      <c r="H2572">
        <f t="shared" si="964"/>
        <v>0</v>
      </c>
      <c r="I2572" cm="1">
        <f t="array" ref="I2572">+INDEX('Muertes-PROV'!$C$3:$OM$16,$C2572+1,$F2572)</f>
        <v>0</v>
      </c>
      <c r="J2572">
        <f t="shared" si="965"/>
        <v>0</v>
      </c>
      <c r="K2572" cm="1">
        <f t="array" ref="K2572">+INDEX('rECUPERA-prov'!$C$3:$LA$16,$C2572+1,$F2572)</f>
        <v>0</v>
      </c>
      <c r="L2572">
        <f t="shared" si="966"/>
        <v>0</v>
      </c>
      <c r="M2572">
        <f t="shared" si="973"/>
        <v>0</v>
      </c>
      <c r="N2572">
        <f t="shared" si="967"/>
        <v>0</v>
      </c>
      <c r="O2572" s="57">
        <f t="shared" si="974"/>
        <v>0</v>
      </c>
      <c r="P2572" s="57">
        <f t="shared" si="975"/>
        <v>0</v>
      </c>
      <c r="Q2572" s="57">
        <f t="shared" si="976"/>
        <v>0</v>
      </c>
      <c r="R2572" s="57">
        <f t="shared" si="977"/>
        <v>0</v>
      </c>
      <c r="S2572" s="57">
        <f t="shared" si="978"/>
        <v>0</v>
      </c>
      <c r="T2572" s="57">
        <f t="shared" si="979"/>
        <v>0</v>
      </c>
      <c r="U2572" s="57">
        <f t="shared" si="980"/>
        <v>0</v>
      </c>
      <c r="V2572" s="58">
        <f t="shared" si="981"/>
        <v>0</v>
      </c>
      <c r="W2572" s="58">
        <f t="shared" si="982"/>
        <v>0</v>
      </c>
      <c r="X2572" s="58">
        <f t="shared" si="983"/>
        <v>0</v>
      </c>
      <c r="Y2572" s="58">
        <f t="shared" si="984"/>
        <v>0</v>
      </c>
      <c r="Z2572">
        <f t="shared" si="968"/>
        <v>109955</v>
      </c>
    </row>
    <row r="2573" spans="1:26" x14ac:dyDescent="0.3">
      <c r="A2573" s="56" t="str">
        <f t="shared" si="970"/>
        <v>OUT TIME</v>
      </c>
      <c r="B2573" s="56" t="str">
        <f t="shared" si="987"/>
        <v>ultimo</v>
      </c>
      <c r="C2573" s="55">
        <f t="shared" si="988"/>
        <v>9</v>
      </c>
      <c r="D2573" t="str">
        <f t="shared" si="988"/>
        <v>Veraguas</v>
      </c>
      <c r="E2573" s="23">
        <f t="shared" si="971"/>
        <v>44182</v>
      </c>
      <c r="F2573" s="54">
        <f t="shared" si="972"/>
        <v>198</v>
      </c>
      <c r="G2573" cm="1">
        <f t="array" ref="G2573">+INDEX('Casos ACUM Prov'!$CK$3:$OM$16,'TODO PROVINCIA'!C2573+1,'TODO PROVINCIA'!F2573)</f>
        <v>0</v>
      </c>
      <c r="H2573">
        <f t="shared" si="964"/>
        <v>0</v>
      </c>
      <c r="I2573" cm="1">
        <f t="array" ref="I2573">+INDEX('Muertes-PROV'!$C$3:$OM$16,$C2573+1,$F2573)</f>
        <v>0</v>
      </c>
      <c r="J2573">
        <f t="shared" si="965"/>
        <v>0</v>
      </c>
      <c r="K2573" cm="1">
        <f t="array" ref="K2573">+INDEX('rECUPERA-prov'!$C$3:$LA$16,$C2573+1,$F2573)</f>
        <v>0</v>
      </c>
      <c r="L2573">
        <f t="shared" si="966"/>
        <v>0</v>
      </c>
      <c r="M2573">
        <f t="shared" si="973"/>
        <v>0</v>
      </c>
      <c r="N2573">
        <f t="shared" si="967"/>
        <v>0</v>
      </c>
      <c r="O2573" s="57">
        <f t="shared" si="974"/>
        <v>0</v>
      </c>
      <c r="P2573" s="57">
        <f t="shared" si="975"/>
        <v>0</v>
      </c>
      <c r="Q2573" s="57">
        <f t="shared" si="976"/>
        <v>0</v>
      </c>
      <c r="R2573" s="57">
        <f t="shared" si="977"/>
        <v>0</v>
      </c>
      <c r="S2573" s="57">
        <f t="shared" si="978"/>
        <v>0</v>
      </c>
      <c r="T2573" s="57">
        <f t="shared" si="979"/>
        <v>0</v>
      </c>
      <c r="U2573" s="57">
        <f t="shared" si="980"/>
        <v>0</v>
      </c>
      <c r="V2573" s="58">
        <f t="shared" si="981"/>
        <v>0</v>
      </c>
      <c r="W2573" s="58">
        <f t="shared" si="982"/>
        <v>0</v>
      </c>
      <c r="X2573" s="58">
        <f t="shared" si="983"/>
        <v>0</v>
      </c>
      <c r="Y2573" s="58">
        <f t="shared" si="984"/>
        <v>0</v>
      </c>
      <c r="Z2573">
        <f t="shared" si="968"/>
        <v>109955</v>
      </c>
    </row>
    <row r="2574" spans="1:26" x14ac:dyDescent="0.3">
      <c r="A2574" s="56" t="str">
        <f t="shared" si="970"/>
        <v>OUT TIME</v>
      </c>
      <c r="B2574" s="56" t="str">
        <f t="shared" si="987"/>
        <v>ultimo</v>
      </c>
      <c r="C2574" s="55">
        <f t="shared" si="988"/>
        <v>10</v>
      </c>
      <c r="D2574" t="str">
        <f t="shared" si="988"/>
        <v>Comarca Kuna Yala</v>
      </c>
      <c r="E2574" s="23">
        <f t="shared" si="971"/>
        <v>44182</v>
      </c>
      <c r="F2574" s="54">
        <f t="shared" si="972"/>
        <v>198</v>
      </c>
      <c r="G2574" cm="1">
        <f t="array" ref="G2574">+INDEX('Casos ACUM Prov'!$CK$3:$OM$16,'TODO PROVINCIA'!C2574+1,'TODO PROVINCIA'!F2574)</f>
        <v>0</v>
      </c>
      <c r="H2574">
        <f t="shared" si="964"/>
        <v>0</v>
      </c>
      <c r="I2574" cm="1">
        <f t="array" ref="I2574">+INDEX('Muertes-PROV'!$C$3:$OM$16,$C2574+1,$F2574)</f>
        <v>0</v>
      </c>
      <c r="J2574">
        <f t="shared" si="965"/>
        <v>0</v>
      </c>
      <c r="K2574" cm="1">
        <f t="array" ref="K2574">+INDEX('rECUPERA-prov'!$C$3:$LA$16,$C2574+1,$F2574)</f>
        <v>0</v>
      </c>
      <c r="L2574">
        <f t="shared" si="966"/>
        <v>0</v>
      </c>
      <c r="M2574">
        <f t="shared" si="973"/>
        <v>0</v>
      </c>
      <c r="N2574">
        <f t="shared" si="967"/>
        <v>0</v>
      </c>
      <c r="O2574" s="57">
        <f t="shared" si="974"/>
        <v>0</v>
      </c>
      <c r="P2574" s="57">
        <f t="shared" si="975"/>
        <v>0</v>
      </c>
      <c r="Q2574" s="57">
        <f t="shared" si="976"/>
        <v>0</v>
      </c>
      <c r="R2574" s="57">
        <f t="shared" si="977"/>
        <v>0</v>
      </c>
      <c r="S2574" s="57">
        <f t="shared" si="978"/>
        <v>0</v>
      </c>
      <c r="T2574" s="57">
        <f t="shared" si="979"/>
        <v>0</v>
      </c>
      <c r="U2574" s="57">
        <f t="shared" si="980"/>
        <v>0</v>
      </c>
      <c r="V2574" s="58">
        <f t="shared" si="981"/>
        <v>0</v>
      </c>
      <c r="W2574" s="58">
        <f t="shared" si="982"/>
        <v>0</v>
      </c>
      <c r="X2574" s="58">
        <f t="shared" si="983"/>
        <v>0</v>
      </c>
      <c r="Y2574" s="58">
        <f t="shared" si="984"/>
        <v>0</v>
      </c>
      <c r="Z2574">
        <f t="shared" si="968"/>
        <v>89592</v>
      </c>
    </row>
    <row r="2575" spans="1:26" x14ac:dyDescent="0.3">
      <c r="A2575" s="56" t="str">
        <f t="shared" si="970"/>
        <v>OUT TIME</v>
      </c>
      <c r="B2575" s="56" t="str">
        <f t="shared" si="987"/>
        <v>ultimo</v>
      </c>
      <c r="C2575" s="55">
        <f t="shared" si="988"/>
        <v>11</v>
      </c>
      <c r="D2575" t="str">
        <f t="shared" si="988"/>
        <v>Comarca Emberá Wounaán</v>
      </c>
      <c r="E2575" s="23">
        <f t="shared" si="971"/>
        <v>44182</v>
      </c>
      <c r="F2575" s="54">
        <f t="shared" si="972"/>
        <v>198</v>
      </c>
      <c r="G2575" cm="1">
        <f t="array" ref="G2575">+INDEX('Casos ACUM Prov'!$CK$3:$OM$16,'TODO PROVINCIA'!C2575+1,'TODO PROVINCIA'!F2575)</f>
        <v>0</v>
      </c>
      <c r="H2575">
        <f t="shared" si="964"/>
        <v>0</v>
      </c>
      <c r="I2575" cm="1">
        <f t="array" ref="I2575">+INDEX('Muertes-PROV'!$C$3:$OM$16,$C2575+1,$F2575)</f>
        <v>0</v>
      </c>
      <c r="J2575">
        <f t="shared" si="965"/>
        <v>0</v>
      </c>
      <c r="K2575" cm="1">
        <f t="array" ref="K2575">+INDEX('rECUPERA-prov'!$C$3:$LA$16,$C2575+1,$F2575)</f>
        <v>0</v>
      </c>
      <c r="L2575">
        <f t="shared" si="966"/>
        <v>0</v>
      </c>
      <c r="M2575">
        <f t="shared" si="973"/>
        <v>0</v>
      </c>
      <c r="N2575">
        <f t="shared" si="967"/>
        <v>0</v>
      </c>
      <c r="O2575" s="57">
        <f t="shared" si="974"/>
        <v>0</v>
      </c>
      <c r="P2575" s="57">
        <f t="shared" si="975"/>
        <v>0</v>
      </c>
      <c r="Q2575" s="57">
        <f t="shared" si="976"/>
        <v>0</v>
      </c>
      <c r="R2575" s="57">
        <f t="shared" si="977"/>
        <v>0</v>
      </c>
      <c r="S2575" s="57">
        <f t="shared" si="978"/>
        <v>0</v>
      </c>
      <c r="T2575" s="57">
        <f t="shared" si="979"/>
        <v>0</v>
      </c>
      <c r="U2575" s="57">
        <f t="shared" si="980"/>
        <v>0</v>
      </c>
      <c r="V2575" s="58">
        <f t="shared" si="981"/>
        <v>0</v>
      </c>
      <c r="W2575" s="58">
        <f t="shared" si="982"/>
        <v>0</v>
      </c>
      <c r="X2575" s="58">
        <f t="shared" si="983"/>
        <v>0</v>
      </c>
      <c r="Y2575" s="58">
        <f t="shared" si="984"/>
        <v>0</v>
      </c>
      <c r="Z2575">
        <f t="shared" si="968"/>
        <v>1249032</v>
      </c>
    </row>
    <row r="2576" spans="1:26" x14ac:dyDescent="0.3">
      <c r="A2576" s="56" t="str">
        <f t="shared" si="970"/>
        <v>OUT TIME</v>
      </c>
      <c r="B2576" s="56" t="str">
        <f t="shared" si="987"/>
        <v>ultimo</v>
      </c>
      <c r="C2576" s="55">
        <f t="shared" si="988"/>
        <v>12</v>
      </c>
      <c r="D2576" t="str">
        <f t="shared" si="988"/>
        <v>Comarca Ngäbe Buglé</v>
      </c>
      <c r="E2576" s="23">
        <f t="shared" si="971"/>
        <v>44182</v>
      </c>
      <c r="F2576" s="54">
        <f t="shared" si="972"/>
        <v>198</v>
      </c>
      <c r="G2576" cm="1">
        <f t="array" ref="G2576">+INDEX('Casos ACUM Prov'!$CK$3:$OM$16,'TODO PROVINCIA'!C2576+1,'TODO PROVINCIA'!F2576)</f>
        <v>0</v>
      </c>
      <c r="H2576">
        <f t="shared" si="964"/>
        <v>0</v>
      </c>
      <c r="I2576" cm="1">
        <f t="array" ref="I2576">+INDEX('Muertes-PROV'!$C$3:$OM$16,$C2576+1,$F2576)</f>
        <v>0</v>
      </c>
      <c r="J2576">
        <f t="shared" si="965"/>
        <v>0</v>
      </c>
      <c r="K2576" cm="1">
        <f t="array" ref="K2576">+INDEX('rECUPERA-prov'!$C$3:$LA$16,$C2576+1,$F2576)</f>
        <v>0</v>
      </c>
      <c r="L2576">
        <f t="shared" si="966"/>
        <v>0</v>
      </c>
      <c r="M2576">
        <f t="shared" si="973"/>
        <v>0</v>
      </c>
      <c r="N2576">
        <f t="shared" si="967"/>
        <v>0</v>
      </c>
      <c r="O2576" s="57">
        <f t="shared" si="974"/>
        <v>0</v>
      </c>
      <c r="P2576" s="57">
        <f t="shared" si="975"/>
        <v>0</v>
      </c>
      <c r="Q2576" s="57">
        <f t="shared" si="976"/>
        <v>0</v>
      </c>
      <c r="R2576" s="57">
        <f t="shared" si="977"/>
        <v>0</v>
      </c>
      <c r="S2576" s="57">
        <f t="shared" si="978"/>
        <v>0</v>
      </c>
      <c r="T2576" s="57">
        <f t="shared" si="979"/>
        <v>0</v>
      </c>
      <c r="U2576" s="57">
        <f t="shared" si="980"/>
        <v>0</v>
      </c>
      <c r="V2576" s="58">
        <f t="shared" si="981"/>
        <v>0</v>
      </c>
      <c r="W2576" s="58">
        <f t="shared" si="982"/>
        <v>0</v>
      </c>
      <c r="X2576" s="58">
        <f t="shared" si="983"/>
        <v>0</v>
      </c>
      <c r="Y2576" s="58">
        <f t="shared" si="984"/>
        <v>0</v>
      </c>
      <c r="Z2576">
        <f t="shared" si="968"/>
        <v>464038</v>
      </c>
    </row>
    <row r="2577" spans="1:26" x14ac:dyDescent="0.3">
      <c r="A2577" s="56" t="str">
        <f t="shared" si="970"/>
        <v>OUT TIME</v>
      </c>
      <c r="B2577" s="56" t="str">
        <f t="shared" si="987"/>
        <v>ultimo</v>
      </c>
      <c r="C2577" s="55">
        <f t="shared" si="988"/>
        <v>13</v>
      </c>
      <c r="D2577" t="str">
        <f t="shared" si="988"/>
        <v>Panamá Oeste</v>
      </c>
      <c r="E2577" s="23">
        <f t="shared" si="971"/>
        <v>44182</v>
      </c>
      <c r="F2577" s="54">
        <f t="shared" si="972"/>
        <v>198</v>
      </c>
      <c r="G2577" cm="1">
        <f t="array" ref="G2577">+INDEX('Casos ACUM Prov'!$CK$3:$OM$16,'TODO PROVINCIA'!C2577+1,'TODO PROVINCIA'!F2577)</f>
        <v>0</v>
      </c>
      <c r="H2577">
        <f t="shared" ref="H2577:H2640" si="989">+G2577-G2564</f>
        <v>0</v>
      </c>
      <c r="I2577" cm="1">
        <f t="array" ref="I2577">+INDEX('Muertes-PROV'!$C$3:$OM$16,$C2577+1,$F2577)</f>
        <v>0</v>
      </c>
      <c r="J2577">
        <f t="shared" ref="J2577:J2640" si="990">+I2577-I2564</f>
        <v>0</v>
      </c>
      <c r="K2577" cm="1">
        <f t="array" ref="K2577">+INDEX('rECUPERA-prov'!$C$3:$LA$16,$C2577+1,$F2577)</f>
        <v>0</v>
      </c>
      <c r="L2577">
        <f t="shared" ref="L2577:L2640" si="991">+K2577-K2564</f>
        <v>0</v>
      </c>
      <c r="M2577">
        <f t="shared" si="973"/>
        <v>0</v>
      </c>
      <c r="N2577">
        <f t="shared" ref="N2577:N2640" si="992">+M2577-M2564</f>
        <v>0</v>
      </c>
      <c r="O2577" s="57">
        <f t="shared" si="974"/>
        <v>0</v>
      </c>
      <c r="P2577" s="57">
        <f t="shared" si="975"/>
        <v>0</v>
      </c>
      <c r="Q2577" s="57">
        <f t="shared" si="976"/>
        <v>0</v>
      </c>
      <c r="R2577" s="57">
        <f t="shared" si="977"/>
        <v>0</v>
      </c>
      <c r="S2577" s="57">
        <f t="shared" si="978"/>
        <v>0</v>
      </c>
      <c r="T2577" s="57">
        <f t="shared" si="979"/>
        <v>0</v>
      </c>
      <c r="U2577" s="57">
        <f t="shared" si="980"/>
        <v>0</v>
      </c>
      <c r="V2577" s="58">
        <f t="shared" si="981"/>
        <v>0</v>
      </c>
      <c r="W2577" s="58">
        <f t="shared" si="982"/>
        <v>0</v>
      </c>
      <c r="X2577" s="58">
        <f t="shared" si="983"/>
        <v>0</v>
      </c>
      <c r="Y2577" s="58">
        <f t="shared" si="984"/>
        <v>0</v>
      </c>
      <c r="Z2577">
        <f t="shared" ref="Z2577:Z2640" si="993">+Z2564</f>
        <v>226991</v>
      </c>
    </row>
    <row r="2578" spans="1:26" x14ac:dyDescent="0.3">
      <c r="A2578" s="56" t="str">
        <f t="shared" si="970"/>
        <v>OUT TIME</v>
      </c>
      <c r="B2578" s="56" t="str">
        <f t="shared" si="987"/>
        <v>ultimo</v>
      </c>
      <c r="C2578" s="55">
        <f t="shared" si="988"/>
        <v>1</v>
      </c>
      <c r="D2578" t="str">
        <f t="shared" si="988"/>
        <v>Bocas del Toro</v>
      </c>
      <c r="E2578" s="23">
        <f t="shared" si="971"/>
        <v>44183</v>
      </c>
      <c r="F2578" s="54">
        <f t="shared" si="972"/>
        <v>199</v>
      </c>
      <c r="G2578" cm="1">
        <f t="array" ref="G2578">+INDEX('Casos ACUM Prov'!$CK$3:$OM$16,'TODO PROVINCIA'!C2578+1,'TODO PROVINCIA'!F2578)</f>
        <v>0</v>
      </c>
      <c r="H2578">
        <f t="shared" si="989"/>
        <v>0</v>
      </c>
      <c r="I2578" cm="1">
        <f t="array" ref="I2578">+INDEX('Muertes-PROV'!$C$3:$OM$16,$C2578+1,$F2578)</f>
        <v>0</v>
      </c>
      <c r="J2578">
        <f t="shared" si="990"/>
        <v>0</v>
      </c>
      <c r="K2578" cm="1">
        <f t="array" ref="K2578">+INDEX('rECUPERA-prov'!$C$3:$LA$16,$C2578+1,$F2578)</f>
        <v>0</v>
      </c>
      <c r="L2578">
        <f t="shared" si="991"/>
        <v>0</v>
      </c>
      <c r="M2578">
        <f t="shared" si="973"/>
        <v>0</v>
      </c>
      <c r="N2578">
        <f t="shared" si="992"/>
        <v>0</v>
      </c>
      <c r="O2578" s="57">
        <f t="shared" si="974"/>
        <v>0</v>
      </c>
      <c r="P2578" s="57">
        <f t="shared" si="975"/>
        <v>0</v>
      </c>
      <c r="Q2578" s="57">
        <f t="shared" si="976"/>
        <v>0</v>
      </c>
      <c r="R2578" s="57">
        <f t="shared" si="977"/>
        <v>0</v>
      </c>
      <c r="S2578" s="57">
        <f t="shared" si="978"/>
        <v>0</v>
      </c>
      <c r="T2578" s="57">
        <f t="shared" si="979"/>
        <v>0</v>
      </c>
      <c r="U2578" s="57">
        <f t="shared" si="980"/>
        <v>0</v>
      </c>
      <c r="V2578" s="58">
        <f t="shared" si="981"/>
        <v>0</v>
      </c>
      <c r="W2578" s="58">
        <f t="shared" si="982"/>
        <v>0</v>
      </c>
      <c r="X2578" s="58">
        <f t="shared" si="983"/>
        <v>0</v>
      </c>
      <c r="Y2578" s="58">
        <f t="shared" si="984"/>
        <v>0</v>
      </c>
      <c r="Z2578">
        <f t="shared" si="993"/>
        <v>125461</v>
      </c>
    </row>
    <row r="2579" spans="1:26" x14ac:dyDescent="0.3">
      <c r="A2579" s="56" t="str">
        <f t="shared" si="970"/>
        <v>OUT TIME</v>
      </c>
      <c r="B2579" s="56" t="str">
        <f t="shared" si="987"/>
        <v>ultimo</v>
      </c>
      <c r="C2579" s="55">
        <f t="shared" si="988"/>
        <v>2</v>
      </c>
      <c r="D2579" t="str">
        <f t="shared" si="988"/>
        <v>Coclé</v>
      </c>
      <c r="E2579" s="23">
        <f t="shared" si="971"/>
        <v>44183</v>
      </c>
      <c r="F2579" s="54">
        <f t="shared" si="972"/>
        <v>199</v>
      </c>
      <c r="G2579" cm="1">
        <f t="array" ref="G2579">+INDEX('Casos ACUM Prov'!$CK$3:$OM$16,'TODO PROVINCIA'!C2579+1,'TODO PROVINCIA'!F2579)</f>
        <v>0</v>
      </c>
      <c r="H2579">
        <f t="shared" si="989"/>
        <v>0</v>
      </c>
      <c r="I2579" cm="1">
        <f t="array" ref="I2579">+INDEX('Muertes-PROV'!$C$3:$OM$16,$C2579+1,$F2579)</f>
        <v>0</v>
      </c>
      <c r="J2579">
        <f t="shared" si="990"/>
        <v>0</v>
      </c>
      <c r="K2579" cm="1">
        <f t="array" ref="K2579">+INDEX('rECUPERA-prov'!$C$3:$LA$16,$C2579+1,$F2579)</f>
        <v>0</v>
      </c>
      <c r="L2579">
        <f t="shared" si="991"/>
        <v>0</v>
      </c>
      <c r="M2579">
        <f t="shared" si="973"/>
        <v>0</v>
      </c>
      <c r="N2579">
        <f t="shared" si="992"/>
        <v>0</v>
      </c>
      <c r="O2579" s="57">
        <f t="shared" si="974"/>
        <v>0</v>
      </c>
      <c r="P2579" s="57">
        <f t="shared" si="975"/>
        <v>0</v>
      </c>
      <c r="Q2579" s="57">
        <f t="shared" si="976"/>
        <v>0</v>
      </c>
      <c r="R2579" s="57">
        <f t="shared" si="977"/>
        <v>0</v>
      </c>
      <c r="S2579" s="57">
        <f t="shared" si="978"/>
        <v>0</v>
      </c>
      <c r="T2579" s="57">
        <f t="shared" si="979"/>
        <v>0</v>
      </c>
      <c r="U2579" s="57">
        <f t="shared" si="980"/>
        <v>0</v>
      </c>
      <c r="V2579" s="58">
        <f t="shared" si="981"/>
        <v>0</v>
      </c>
      <c r="W2579" s="58">
        <f t="shared" si="982"/>
        <v>0</v>
      </c>
      <c r="X2579" s="58">
        <f t="shared" si="983"/>
        <v>0</v>
      </c>
      <c r="Y2579" s="58">
        <f t="shared" si="984"/>
        <v>0</v>
      </c>
      <c r="Z2579">
        <f t="shared" si="993"/>
        <v>416873</v>
      </c>
    </row>
    <row r="2580" spans="1:26" x14ac:dyDescent="0.3">
      <c r="A2580" s="56" t="str">
        <f t="shared" si="970"/>
        <v>OUT TIME</v>
      </c>
      <c r="B2580" s="56" t="str">
        <f t="shared" si="987"/>
        <v>ultimo</v>
      </c>
      <c r="C2580" s="55">
        <f t="shared" si="988"/>
        <v>3</v>
      </c>
      <c r="D2580" t="str">
        <f t="shared" si="988"/>
        <v>Colón</v>
      </c>
      <c r="E2580" s="23">
        <f t="shared" si="971"/>
        <v>44183</v>
      </c>
      <c r="F2580" s="54">
        <f t="shared" si="972"/>
        <v>199</v>
      </c>
      <c r="G2580" cm="1">
        <f t="array" ref="G2580">+INDEX('Casos ACUM Prov'!$CK$3:$OM$16,'TODO PROVINCIA'!C2580+1,'TODO PROVINCIA'!F2580)</f>
        <v>0</v>
      </c>
      <c r="H2580">
        <f t="shared" si="989"/>
        <v>0</v>
      </c>
      <c r="I2580" cm="1">
        <f t="array" ref="I2580">+INDEX('Muertes-PROV'!$C$3:$OM$16,$C2580+1,$F2580)</f>
        <v>0</v>
      </c>
      <c r="J2580">
        <f t="shared" si="990"/>
        <v>0</v>
      </c>
      <c r="K2580" cm="1">
        <f t="array" ref="K2580">+INDEX('rECUPERA-prov'!$C$3:$LA$16,$C2580+1,$F2580)</f>
        <v>0</v>
      </c>
      <c r="L2580">
        <f t="shared" si="991"/>
        <v>0</v>
      </c>
      <c r="M2580">
        <f t="shared" si="973"/>
        <v>0</v>
      </c>
      <c r="N2580">
        <f t="shared" si="992"/>
        <v>0</v>
      </c>
      <c r="O2580" s="57">
        <f t="shared" si="974"/>
        <v>0</v>
      </c>
      <c r="P2580" s="57">
        <f t="shared" si="975"/>
        <v>0</v>
      </c>
      <c r="Q2580" s="57">
        <f t="shared" si="976"/>
        <v>0</v>
      </c>
      <c r="R2580" s="57">
        <f t="shared" si="977"/>
        <v>0</v>
      </c>
      <c r="S2580" s="57">
        <f t="shared" si="978"/>
        <v>0</v>
      </c>
      <c r="T2580" s="57">
        <f t="shared" si="979"/>
        <v>0</v>
      </c>
      <c r="U2580" s="57">
        <f t="shared" si="980"/>
        <v>0</v>
      </c>
      <c r="V2580" s="58">
        <f t="shared" si="981"/>
        <v>0</v>
      </c>
      <c r="W2580" s="58">
        <f t="shared" si="982"/>
        <v>0</v>
      </c>
      <c r="X2580" s="58">
        <f t="shared" si="983"/>
        <v>0</v>
      </c>
      <c r="Y2580" s="58">
        <f t="shared" si="984"/>
        <v>0</v>
      </c>
      <c r="Z2580">
        <f t="shared" si="993"/>
        <v>233708</v>
      </c>
    </row>
    <row r="2581" spans="1:26" x14ac:dyDescent="0.3">
      <c r="A2581" s="56" t="str">
        <f t="shared" si="970"/>
        <v>OUT TIME</v>
      </c>
      <c r="B2581" s="56" t="str">
        <f t="shared" si="987"/>
        <v>ultimo</v>
      </c>
      <c r="C2581" s="55">
        <f t="shared" si="988"/>
        <v>4</v>
      </c>
      <c r="D2581" t="str">
        <f t="shared" si="988"/>
        <v>Chiriquí</v>
      </c>
      <c r="E2581" s="23">
        <f t="shared" si="971"/>
        <v>44183</v>
      </c>
      <c r="F2581" s="54">
        <f t="shared" si="972"/>
        <v>199</v>
      </c>
      <c r="G2581" cm="1">
        <f t="array" ref="G2581">+INDEX('Casos ACUM Prov'!$CK$3:$OM$16,'TODO PROVINCIA'!C2581+1,'TODO PROVINCIA'!F2581)</f>
        <v>0</v>
      </c>
      <c r="H2581">
        <f t="shared" si="989"/>
        <v>0</v>
      </c>
      <c r="I2581" cm="1">
        <f t="array" ref="I2581">+INDEX('Muertes-PROV'!$C$3:$OM$16,$C2581+1,$F2581)</f>
        <v>0</v>
      </c>
      <c r="J2581">
        <f t="shared" si="990"/>
        <v>0</v>
      </c>
      <c r="K2581" cm="1">
        <f t="array" ref="K2581">+INDEX('rECUPERA-prov'!$C$3:$LA$16,$C2581+1,$F2581)</f>
        <v>0</v>
      </c>
      <c r="L2581">
        <f t="shared" si="991"/>
        <v>0</v>
      </c>
      <c r="M2581">
        <f t="shared" si="973"/>
        <v>0</v>
      </c>
      <c r="N2581">
        <f t="shared" si="992"/>
        <v>0</v>
      </c>
      <c r="O2581" s="57">
        <f t="shared" si="974"/>
        <v>0</v>
      </c>
      <c r="P2581" s="57">
        <f t="shared" si="975"/>
        <v>0</v>
      </c>
      <c r="Q2581" s="57">
        <f t="shared" si="976"/>
        <v>0</v>
      </c>
      <c r="R2581" s="57">
        <f t="shared" si="977"/>
        <v>0</v>
      </c>
      <c r="S2581" s="57">
        <f t="shared" si="978"/>
        <v>0</v>
      </c>
      <c r="T2581" s="57">
        <f t="shared" si="979"/>
        <v>0</v>
      </c>
      <c r="U2581" s="57">
        <f t="shared" si="980"/>
        <v>0</v>
      </c>
      <c r="V2581" s="58">
        <f t="shared" si="981"/>
        <v>0</v>
      </c>
      <c r="W2581" s="58">
        <f t="shared" si="982"/>
        <v>0</v>
      </c>
      <c r="X2581" s="58">
        <f t="shared" si="983"/>
        <v>0</v>
      </c>
      <c r="Y2581" s="58">
        <f t="shared" si="984"/>
        <v>0</v>
      </c>
      <c r="Z2581">
        <f t="shared" si="993"/>
        <v>241928</v>
      </c>
    </row>
    <row r="2582" spans="1:26" x14ac:dyDescent="0.3">
      <c r="A2582" s="56" t="str">
        <f t="shared" si="970"/>
        <v>OUT TIME</v>
      </c>
      <c r="B2582" s="56" t="str">
        <f t="shared" si="987"/>
        <v>ultimo</v>
      </c>
      <c r="C2582" s="55">
        <f t="shared" si="988"/>
        <v>5</v>
      </c>
      <c r="D2582" t="str">
        <f t="shared" si="988"/>
        <v>Darién</v>
      </c>
      <c r="E2582" s="23">
        <f t="shared" si="971"/>
        <v>44183</v>
      </c>
      <c r="F2582" s="54">
        <f t="shared" si="972"/>
        <v>199</v>
      </c>
      <c r="G2582" cm="1">
        <f t="array" ref="G2582">+INDEX('Casos ACUM Prov'!$CK$3:$OM$16,'TODO PROVINCIA'!C2582+1,'TODO PROVINCIA'!F2582)</f>
        <v>0</v>
      </c>
      <c r="H2582">
        <f t="shared" si="989"/>
        <v>0</v>
      </c>
      <c r="I2582" cm="1">
        <f t="array" ref="I2582">+INDEX('Muertes-PROV'!$C$3:$OM$16,$C2582+1,$F2582)</f>
        <v>0</v>
      </c>
      <c r="J2582">
        <f t="shared" si="990"/>
        <v>0</v>
      </c>
      <c r="K2582" cm="1">
        <f t="array" ref="K2582">+INDEX('rECUPERA-prov'!$C$3:$LA$16,$C2582+1,$F2582)</f>
        <v>0</v>
      </c>
      <c r="L2582">
        <f t="shared" si="991"/>
        <v>0</v>
      </c>
      <c r="M2582">
        <f t="shared" si="973"/>
        <v>0</v>
      </c>
      <c r="N2582">
        <f t="shared" si="992"/>
        <v>0</v>
      </c>
      <c r="O2582" s="57">
        <f t="shared" si="974"/>
        <v>0</v>
      </c>
      <c r="P2582" s="57">
        <f t="shared" si="975"/>
        <v>0</v>
      </c>
      <c r="Q2582" s="57">
        <f t="shared" si="976"/>
        <v>0</v>
      </c>
      <c r="R2582" s="57">
        <f t="shared" si="977"/>
        <v>0</v>
      </c>
      <c r="S2582" s="57">
        <f t="shared" si="978"/>
        <v>0</v>
      </c>
      <c r="T2582" s="57">
        <f t="shared" si="979"/>
        <v>0</v>
      </c>
      <c r="U2582" s="57">
        <f t="shared" si="980"/>
        <v>0</v>
      </c>
      <c r="V2582" s="58">
        <f t="shared" si="981"/>
        <v>0</v>
      </c>
      <c r="W2582" s="58">
        <f t="shared" si="982"/>
        <v>0</v>
      </c>
      <c r="X2582" s="58">
        <f t="shared" si="983"/>
        <v>0</v>
      </c>
      <c r="Y2582" s="58">
        <f t="shared" si="984"/>
        <v>0</v>
      </c>
      <c r="Z2582">
        <f t="shared" si="993"/>
        <v>10001</v>
      </c>
    </row>
    <row r="2583" spans="1:26" x14ac:dyDescent="0.3">
      <c r="A2583" s="56" t="str">
        <f t="shared" si="970"/>
        <v>OUT TIME</v>
      </c>
      <c r="B2583" s="56" t="str">
        <f t="shared" si="987"/>
        <v>ultimo</v>
      </c>
      <c r="C2583" s="55">
        <f t="shared" si="988"/>
        <v>6</v>
      </c>
      <c r="D2583" t="str">
        <f t="shared" si="988"/>
        <v>Herrera</v>
      </c>
      <c r="E2583" s="23">
        <f t="shared" si="971"/>
        <v>44183</v>
      </c>
      <c r="F2583" s="54">
        <f t="shared" si="972"/>
        <v>199</v>
      </c>
      <c r="G2583" cm="1">
        <f t="array" ref="G2583">+INDEX('Casos ACUM Prov'!$CK$3:$OM$16,'TODO PROVINCIA'!C2583+1,'TODO PROVINCIA'!F2583)</f>
        <v>0</v>
      </c>
      <c r="H2583">
        <f t="shared" si="989"/>
        <v>0</v>
      </c>
      <c r="I2583" cm="1">
        <f t="array" ref="I2583">+INDEX('Muertes-PROV'!$C$3:$OM$16,$C2583+1,$F2583)</f>
        <v>0</v>
      </c>
      <c r="J2583">
        <f t="shared" si="990"/>
        <v>0</v>
      </c>
      <c r="K2583" cm="1">
        <f t="array" ref="K2583">+INDEX('rECUPERA-prov'!$C$3:$LA$16,$C2583+1,$F2583)</f>
        <v>0</v>
      </c>
      <c r="L2583">
        <f t="shared" si="991"/>
        <v>0</v>
      </c>
      <c r="M2583">
        <f t="shared" si="973"/>
        <v>0</v>
      </c>
      <c r="N2583">
        <f t="shared" si="992"/>
        <v>0</v>
      </c>
      <c r="O2583" s="57">
        <f t="shared" si="974"/>
        <v>0</v>
      </c>
      <c r="P2583" s="57">
        <f t="shared" si="975"/>
        <v>0</v>
      </c>
      <c r="Q2583" s="57">
        <f t="shared" si="976"/>
        <v>0</v>
      </c>
      <c r="R2583" s="57">
        <f t="shared" si="977"/>
        <v>0</v>
      </c>
      <c r="S2583" s="57">
        <f t="shared" si="978"/>
        <v>0</v>
      </c>
      <c r="T2583" s="57">
        <f t="shared" si="979"/>
        <v>0</v>
      </c>
      <c r="U2583" s="57">
        <f t="shared" si="980"/>
        <v>0</v>
      </c>
      <c r="V2583" s="58">
        <f t="shared" si="981"/>
        <v>0</v>
      </c>
      <c r="W2583" s="58">
        <f t="shared" si="982"/>
        <v>0</v>
      </c>
      <c r="X2583" s="58">
        <f t="shared" si="983"/>
        <v>0</v>
      </c>
      <c r="Y2583" s="58">
        <f t="shared" si="984"/>
        <v>0</v>
      </c>
      <c r="Z2583">
        <f t="shared" si="993"/>
        <v>33109</v>
      </c>
    </row>
    <row r="2584" spans="1:26" x14ac:dyDescent="0.3">
      <c r="A2584" s="56" t="str">
        <f t="shared" si="970"/>
        <v>OUT TIME</v>
      </c>
      <c r="B2584" s="56" t="str">
        <f t="shared" si="987"/>
        <v>ultimo</v>
      </c>
      <c r="C2584" s="55">
        <f t="shared" si="988"/>
        <v>7</v>
      </c>
      <c r="D2584" t="str">
        <f t="shared" si="988"/>
        <v>Los Santos</v>
      </c>
      <c r="E2584" s="23">
        <f t="shared" si="971"/>
        <v>44183</v>
      </c>
      <c r="F2584" s="54">
        <f t="shared" si="972"/>
        <v>199</v>
      </c>
      <c r="G2584" cm="1">
        <f t="array" ref="G2584">+INDEX('Casos ACUM Prov'!$CK$3:$OM$16,'TODO PROVINCIA'!C2584+1,'TODO PROVINCIA'!F2584)</f>
        <v>0</v>
      </c>
      <c r="H2584">
        <f t="shared" si="989"/>
        <v>0</v>
      </c>
      <c r="I2584" cm="1">
        <f t="array" ref="I2584">+INDEX('Muertes-PROV'!$C$3:$OM$16,$C2584+1,$F2584)</f>
        <v>0</v>
      </c>
      <c r="J2584">
        <f t="shared" si="990"/>
        <v>0</v>
      </c>
      <c r="K2584" cm="1">
        <f t="array" ref="K2584">+INDEX('rECUPERA-prov'!$C$3:$LA$16,$C2584+1,$F2584)</f>
        <v>0</v>
      </c>
      <c r="L2584">
        <f t="shared" si="991"/>
        <v>0</v>
      </c>
      <c r="M2584">
        <f t="shared" si="973"/>
        <v>0</v>
      </c>
      <c r="N2584">
        <f t="shared" si="992"/>
        <v>0</v>
      </c>
      <c r="O2584" s="57">
        <f t="shared" si="974"/>
        <v>0</v>
      </c>
      <c r="P2584" s="57">
        <f t="shared" si="975"/>
        <v>0</v>
      </c>
      <c r="Q2584" s="57">
        <f t="shared" si="976"/>
        <v>0</v>
      </c>
      <c r="R2584" s="57">
        <f t="shared" si="977"/>
        <v>0</v>
      </c>
      <c r="S2584" s="57">
        <f t="shared" si="978"/>
        <v>0</v>
      </c>
      <c r="T2584" s="57">
        <f t="shared" si="979"/>
        <v>0</v>
      </c>
      <c r="U2584" s="57">
        <f t="shared" si="980"/>
        <v>0</v>
      </c>
      <c r="V2584" s="58">
        <f t="shared" si="981"/>
        <v>0</v>
      </c>
      <c r="W2584" s="58">
        <f t="shared" si="982"/>
        <v>0</v>
      </c>
      <c r="X2584" s="58">
        <f t="shared" si="983"/>
        <v>0</v>
      </c>
      <c r="Y2584" s="58">
        <f t="shared" si="984"/>
        <v>0</v>
      </c>
      <c r="Z2584">
        <f t="shared" si="993"/>
        <v>156747</v>
      </c>
    </row>
    <row r="2585" spans="1:26" x14ac:dyDescent="0.3">
      <c r="A2585" s="56" t="str">
        <f t="shared" si="970"/>
        <v>OUT TIME</v>
      </c>
      <c r="B2585" s="56" t="str">
        <f t="shared" si="987"/>
        <v>ultimo</v>
      </c>
      <c r="C2585" s="55">
        <f t="shared" si="988"/>
        <v>8</v>
      </c>
      <c r="D2585" t="str">
        <f t="shared" si="988"/>
        <v>Panamá</v>
      </c>
      <c r="E2585" s="23">
        <f t="shared" si="971"/>
        <v>44183</v>
      </c>
      <c r="F2585" s="54">
        <f t="shared" si="972"/>
        <v>199</v>
      </c>
      <c r="G2585" cm="1">
        <f t="array" ref="G2585">+INDEX('Casos ACUM Prov'!$CK$3:$OM$16,'TODO PROVINCIA'!C2585+1,'TODO PROVINCIA'!F2585)</f>
        <v>0</v>
      </c>
      <c r="H2585">
        <f t="shared" si="989"/>
        <v>0</v>
      </c>
      <c r="I2585" cm="1">
        <f t="array" ref="I2585">+INDEX('Muertes-PROV'!$C$3:$OM$16,$C2585+1,$F2585)</f>
        <v>0</v>
      </c>
      <c r="J2585">
        <f t="shared" si="990"/>
        <v>0</v>
      </c>
      <c r="K2585" cm="1">
        <f t="array" ref="K2585">+INDEX('rECUPERA-prov'!$C$3:$LA$16,$C2585+1,$F2585)</f>
        <v>0</v>
      </c>
      <c r="L2585">
        <f t="shared" si="991"/>
        <v>0</v>
      </c>
      <c r="M2585">
        <f t="shared" si="973"/>
        <v>0</v>
      </c>
      <c r="N2585">
        <f t="shared" si="992"/>
        <v>0</v>
      </c>
      <c r="O2585" s="57">
        <f t="shared" si="974"/>
        <v>0</v>
      </c>
      <c r="P2585" s="57">
        <f t="shared" si="975"/>
        <v>0</v>
      </c>
      <c r="Q2585" s="57">
        <f t="shared" si="976"/>
        <v>0</v>
      </c>
      <c r="R2585" s="57">
        <f t="shared" si="977"/>
        <v>0</v>
      </c>
      <c r="S2585" s="57">
        <f t="shared" si="978"/>
        <v>0</v>
      </c>
      <c r="T2585" s="57">
        <f t="shared" si="979"/>
        <v>0</v>
      </c>
      <c r="U2585" s="57">
        <f t="shared" si="980"/>
        <v>0</v>
      </c>
      <c r="V2585" s="58">
        <f t="shared" si="981"/>
        <v>0</v>
      </c>
      <c r="W2585" s="58">
        <f t="shared" si="982"/>
        <v>0</v>
      </c>
      <c r="X2585" s="58">
        <f t="shared" si="983"/>
        <v>0</v>
      </c>
      <c r="Y2585" s="58">
        <f t="shared" si="984"/>
        <v>0</v>
      </c>
      <c r="Z2585">
        <f t="shared" si="993"/>
        <v>109955</v>
      </c>
    </row>
    <row r="2586" spans="1:26" x14ac:dyDescent="0.3">
      <c r="A2586" s="56" t="str">
        <f t="shared" si="970"/>
        <v>OUT TIME</v>
      </c>
      <c r="B2586" s="56" t="str">
        <f t="shared" si="987"/>
        <v>ultimo</v>
      </c>
      <c r="C2586" s="55">
        <f t="shared" si="988"/>
        <v>9</v>
      </c>
      <c r="D2586" t="str">
        <f t="shared" si="988"/>
        <v>Veraguas</v>
      </c>
      <c r="E2586" s="23">
        <f t="shared" si="971"/>
        <v>44183</v>
      </c>
      <c r="F2586" s="54">
        <f t="shared" si="972"/>
        <v>199</v>
      </c>
      <c r="G2586" cm="1">
        <f t="array" ref="G2586">+INDEX('Casos ACUM Prov'!$CK$3:$OM$16,'TODO PROVINCIA'!C2586+1,'TODO PROVINCIA'!F2586)</f>
        <v>0</v>
      </c>
      <c r="H2586">
        <f t="shared" si="989"/>
        <v>0</v>
      </c>
      <c r="I2586" cm="1">
        <f t="array" ref="I2586">+INDEX('Muertes-PROV'!$C$3:$OM$16,$C2586+1,$F2586)</f>
        <v>0</v>
      </c>
      <c r="J2586">
        <f t="shared" si="990"/>
        <v>0</v>
      </c>
      <c r="K2586" cm="1">
        <f t="array" ref="K2586">+INDEX('rECUPERA-prov'!$C$3:$LA$16,$C2586+1,$F2586)</f>
        <v>0</v>
      </c>
      <c r="L2586">
        <f t="shared" si="991"/>
        <v>0</v>
      </c>
      <c r="M2586">
        <f t="shared" si="973"/>
        <v>0</v>
      </c>
      <c r="N2586">
        <f t="shared" si="992"/>
        <v>0</v>
      </c>
      <c r="O2586" s="57">
        <f t="shared" si="974"/>
        <v>0</v>
      </c>
      <c r="P2586" s="57">
        <f t="shared" si="975"/>
        <v>0</v>
      </c>
      <c r="Q2586" s="57">
        <f t="shared" si="976"/>
        <v>0</v>
      </c>
      <c r="R2586" s="57">
        <f t="shared" si="977"/>
        <v>0</v>
      </c>
      <c r="S2586" s="57">
        <f t="shared" si="978"/>
        <v>0</v>
      </c>
      <c r="T2586" s="57">
        <f t="shared" si="979"/>
        <v>0</v>
      </c>
      <c r="U2586" s="57">
        <f t="shared" si="980"/>
        <v>0</v>
      </c>
      <c r="V2586" s="58">
        <f t="shared" si="981"/>
        <v>0</v>
      </c>
      <c r="W2586" s="58">
        <f t="shared" si="982"/>
        <v>0</v>
      </c>
      <c r="X2586" s="58">
        <f t="shared" si="983"/>
        <v>0</v>
      </c>
      <c r="Y2586" s="58">
        <f t="shared" si="984"/>
        <v>0</v>
      </c>
      <c r="Z2586">
        <f t="shared" si="993"/>
        <v>109955</v>
      </c>
    </row>
    <row r="2587" spans="1:26" x14ac:dyDescent="0.3">
      <c r="A2587" s="56" t="str">
        <f t="shared" si="970"/>
        <v>OUT TIME</v>
      </c>
      <c r="B2587" s="56" t="str">
        <f t="shared" si="987"/>
        <v>ultimo</v>
      </c>
      <c r="C2587" s="55">
        <f t="shared" si="988"/>
        <v>10</v>
      </c>
      <c r="D2587" t="str">
        <f t="shared" si="988"/>
        <v>Comarca Kuna Yala</v>
      </c>
      <c r="E2587" s="23">
        <f t="shared" si="971"/>
        <v>44183</v>
      </c>
      <c r="F2587" s="54">
        <f t="shared" si="972"/>
        <v>199</v>
      </c>
      <c r="G2587" cm="1">
        <f t="array" ref="G2587">+INDEX('Casos ACUM Prov'!$CK$3:$OM$16,'TODO PROVINCIA'!C2587+1,'TODO PROVINCIA'!F2587)</f>
        <v>0</v>
      </c>
      <c r="H2587">
        <f t="shared" si="989"/>
        <v>0</v>
      </c>
      <c r="I2587" cm="1">
        <f t="array" ref="I2587">+INDEX('Muertes-PROV'!$C$3:$OM$16,$C2587+1,$F2587)</f>
        <v>0</v>
      </c>
      <c r="J2587">
        <f t="shared" si="990"/>
        <v>0</v>
      </c>
      <c r="K2587" cm="1">
        <f t="array" ref="K2587">+INDEX('rECUPERA-prov'!$C$3:$LA$16,$C2587+1,$F2587)</f>
        <v>0</v>
      </c>
      <c r="L2587">
        <f t="shared" si="991"/>
        <v>0</v>
      </c>
      <c r="M2587">
        <f t="shared" si="973"/>
        <v>0</v>
      </c>
      <c r="N2587">
        <f t="shared" si="992"/>
        <v>0</v>
      </c>
      <c r="O2587" s="57">
        <f t="shared" si="974"/>
        <v>0</v>
      </c>
      <c r="P2587" s="57">
        <f t="shared" si="975"/>
        <v>0</v>
      </c>
      <c r="Q2587" s="57">
        <f t="shared" si="976"/>
        <v>0</v>
      </c>
      <c r="R2587" s="57">
        <f t="shared" si="977"/>
        <v>0</v>
      </c>
      <c r="S2587" s="57">
        <f t="shared" si="978"/>
        <v>0</v>
      </c>
      <c r="T2587" s="57">
        <f t="shared" si="979"/>
        <v>0</v>
      </c>
      <c r="U2587" s="57">
        <f t="shared" si="980"/>
        <v>0</v>
      </c>
      <c r="V2587" s="58">
        <f t="shared" si="981"/>
        <v>0</v>
      </c>
      <c r="W2587" s="58">
        <f t="shared" si="982"/>
        <v>0</v>
      </c>
      <c r="X2587" s="58">
        <f t="shared" si="983"/>
        <v>0</v>
      </c>
      <c r="Y2587" s="58">
        <f t="shared" si="984"/>
        <v>0</v>
      </c>
      <c r="Z2587">
        <f t="shared" si="993"/>
        <v>89592</v>
      </c>
    </row>
    <row r="2588" spans="1:26" x14ac:dyDescent="0.3">
      <c r="A2588" s="56" t="str">
        <f t="shared" si="970"/>
        <v>OUT TIME</v>
      </c>
      <c r="B2588" s="56" t="str">
        <f t="shared" si="987"/>
        <v>ultimo</v>
      </c>
      <c r="C2588" s="55">
        <f t="shared" ref="C2588:D2603" si="994">+C2575</f>
        <v>11</v>
      </c>
      <c r="D2588" t="str">
        <f t="shared" si="994"/>
        <v>Comarca Emberá Wounaán</v>
      </c>
      <c r="E2588" s="23">
        <f t="shared" si="971"/>
        <v>44183</v>
      </c>
      <c r="F2588" s="54">
        <f t="shared" si="972"/>
        <v>199</v>
      </c>
      <c r="G2588" cm="1">
        <f t="array" ref="G2588">+INDEX('Casos ACUM Prov'!$CK$3:$OM$16,'TODO PROVINCIA'!C2588+1,'TODO PROVINCIA'!F2588)</f>
        <v>0</v>
      </c>
      <c r="H2588">
        <f t="shared" si="989"/>
        <v>0</v>
      </c>
      <c r="I2588" cm="1">
        <f t="array" ref="I2588">+INDEX('Muertes-PROV'!$C$3:$OM$16,$C2588+1,$F2588)</f>
        <v>0</v>
      </c>
      <c r="J2588">
        <f t="shared" si="990"/>
        <v>0</v>
      </c>
      <c r="K2588" cm="1">
        <f t="array" ref="K2588">+INDEX('rECUPERA-prov'!$C$3:$LA$16,$C2588+1,$F2588)</f>
        <v>0</v>
      </c>
      <c r="L2588">
        <f t="shared" si="991"/>
        <v>0</v>
      </c>
      <c r="M2588">
        <f t="shared" si="973"/>
        <v>0</v>
      </c>
      <c r="N2588">
        <f t="shared" si="992"/>
        <v>0</v>
      </c>
      <c r="O2588" s="57">
        <f t="shared" si="974"/>
        <v>0</v>
      </c>
      <c r="P2588" s="57">
        <f t="shared" si="975"/>
        <v>0</v>
      </c>
      <c r="Q2588" s="57">
        <f t="shared" si="976"/>
        <v>0</v>
      </c>
      <c r="R2588" s="57">
        <f t="shared" si="977"/>
        <v>0</v>
      </c>
      <c r="S2588" s="57">
        <f t="shared" si="978"/>
        <v>0</v>
      </c>
      <c r="T2588" s="57">
        <f t="shared" si="979"/>
        <v>0</v>
      </c>
      <c r="U2588" s="57">
        <f t="shared" si="980"/>
        <v>0</v>
      </c>
      <c r="V2588" s="58">
        <f t="shared" si="981"/>
        <v>0</v>
      </c>
      <c r="W2588" s="58">
        <f t="shared" si="982"/>
        <v>0</v>
      </c>
      <c r="X2588" s="58">
        <f t="shared" si="983"/>
        <v>0</v>
      </c>
      <c r="Y2588" s="58">
        <f t="shared" si="984"/>
        <v>0</v>
      </c>
      <c r="Z2588">
        <f t="shared" si="993"/>
        <v>1249032</v>
      </c>
    </row>
    <row r="2589" spans="1:26" x14ac:dyDescent="0.3">
      <c r="A2589" s="56" t="str">
        <f t="shared" ref="A2589:A2652" si="995">+IFERROR(IF(AND(G2589=0,K2589=0,I2589=0),"OUT TIME","ON"),"OUT TIME")</f>
        <v>OUT TIME</v>
      </c>
      <c r="B2589" s="56" t="str">
        <f t="shared" si="987"/>
        <v>ultimo</v>
      </c>
      <c r="C2589" s="55">
        <f t="shared" si="994"/>
        <v>12</v>
      </c>
      <c r="D2589" t="str">
        <f t="shared" si="994"/>
        <v>Comarca Ngäbe Buglé</v>
      </c>
      <c r="E2589" s="23">
        <f t="shared" ref="E2589:E2652" si="996">+IF(C2589=1,E2588+1,E2588)</f>
        <v>44183</v>
      </c>
      <c r="F2589" s="54">
        <f t="shared" ref="F2589:F2652" si="997">+IF(C2589=1,F2588+1,F2588)</f>
        <v>199</v>
      </c>
      <c r="G2589" cm="1">
        <f t="array" ref="G2589">+INDEX('Casos ACUM Prov'!$CK$3:$OM$16,'TODO PROVINCIA'!C2589+1,'TODO PROVINCIA'!F2589)</f>
        <v>0</v>
      </c>
      <c r="H2589">
        <f t="shared" si="989"/>
        <v>0</v>
      </c>
      <c r="I2589" cm="1">
        <f t="array" ref="I2589">+INDEX('Muertes-PROV'!$C$3:$OM$16,$C2589+1,$F2589)</f>
        <v>0</v>
      </c>
      <c r="J2589">
        <f t="shared" si="990"/>
        <v>0</v>
      </c>
      <c r="K2589" cm="1">
        <f t="array" ref="K2589">+INDEX('rECUPERA-prov'!$C$3:$LA$16,$C2589+1,$F2589)</f>
        <v>0</v>
      </c>
      <c r="L2589">
        <f t="shared" si="991"/>
        <v>0</v>
      </c>
      <c r="M2589">
        <f t="shared" ref="M2589:M2652" si="998">+G2589-I2589-K2589</f>
        <v>0</v>
      </c>
      <c r="N2589">
        <f t="shared" si="992"/>
        <v>0</v>
      </c>
      <c r="O2589" s="57">
        <f t="shared" ref="O2589:O2652" si="999">+IFERROR(I2589/G2589,0)</f>
        <v>0</v>
      </c>
      <c r="P2589" s="57">
        <f t="shared" ref="P2589:P2652" si="1000">+IFERROR(K2589/G2589,0)</f>
        <v>0</v>
      </c>
      <c r="Q2589" s="57">
        <f t="shared" ref="Q2589:Q2652" si="1001">+IFERROR(M2589/G2589,0)</f>
        <v>0</v>
      </c>
      <c r="R2589" s="57">
        <f t="shared" ref="R2589:R2652" si="1002">+IFERROR(H2589/G2589,0)</f>
        <v>0</v>
      </c>
      <c r="S2589" s="57">
        <f t="shared" ref="S2589:S2652" si="1003">+IFERROR(J2589/I2589,0)</f>
        <v>0</v>
      </c>
      <c r="T2589" s="57">
        <f t="shared" ref="T2589:T2652" si="1004">+IFERROR(L2589/K2589,0)</f>
        <v>0</v>
      </c>
      <c r="U2589" s="57">
        <f t="shared" ref="U2589:U2652" si="1005">+IFERROR(N2589/M2589,0)</f>
        <v>0</v>
      </c>
      <c r="V2589" s="58">
        <f t="shared" ref="V2589:V2652" si="1006">+G2589/($Z2589/1000000)</f>
        <v>0</v>
      </c>
      <c r="W2589" s="58">
        <f t="shared" ref="W2589:W2652" si="1007">+I2589/($Z2589/1000000)</f>
        <v>0</v>
      </c>
      <c r="X2589" s="58">
        <f t="shared" ref="X2589:X2652" si="1008">+K2589/($Z2589/1000000)</f>
        <v>0</v>
      </c>
      <c r="Y2589" s="58">
        <f t="shared" ref="Y2589:Y2652" si="1009">+M2589/($Z2589/1000000)</f>
        <v>0</v>
      </c>
      <c r="Z2589">
        <f t="shared" si="993"/>
        <v>464038</v>
      </c>
    </row>
    <row r="2590" spans="1:26" x14ac:dyDescent="0.3">
      <c r="A2590" s="56" t="str">
        <f t="shared" si="995"/>
        <v>OUT TIME</v>
      </c>
      <c r="B2590" s="56" t="str">
        <f t="shared" si="987"/>
        <v>ultimo</v>
      </c>
      <c r="C2590" s="55">
        <f t="shared" si="994"/>
        <v>13</v>
      </c>
      <c r="D2590" t="str">
        <f t="shared" si="994"/>
        <v>Panamá Oeste</v>
      </c>
      <c r="E2590" s="23">
        <f t="shared" si="996"/>
        <v>44183</v>
      </c>
      <c r="F2590" s="54">
        <f t="shared" si="997"/>
        <v>199</v>
      </c>
      <c r="G2590" cm="1">
        <f t="array" ref="G2590">+INDEX('Casos ACUM Prov'!$CK$3:$OM$16,'TODO PROVINCIA'!C2590+1,'TODO PROVINCIA'!F2590)</f>
        <v>0</v>
      </c>
      <c r="H2590">
        <f t="shared" si="989"/>
        <v>0</v>
      </c>
      <c r="I2590" cm="1">
        <f t="array" ref="I2590">+INDEX('Muertes-PROV'!$C$3:$OM$16,$C2590+1,$F2590)</f>
        <v>0</v>
      </c>
      <c r="J2590">
        <f t="shared" si="990"/>
        <v>0</v>
      </c>
      <c r="K2590" cm="1">
        <f t="array" ref="K2590">+INDEX('rECUPERA-prov'!$C$3:$LA$16,$C2590+1,$F2590)</f>
        <v>0</v>
      </c>
      <c r="L2590">
        <f t="shared" si="991"/>
        <v>0</v>
      </c>
      <c r="M2590">
        <f t="shared" si="998"/>
        <v>0</v>
      </c>
      <c r="N2590">
        <f t="shared" si="992"/>
        <v>0</v>
      </c>
      <c r="O2590" s="57">
        <f t="shared" si="999"/>
        <v>0</v>
      </c>
      <c r="P2590" s="57">
        <f t="shared" si="1000"/>
        <v>0</v>
      </c>
      <c r="Q2590" s="57">
        <f t="shared" si="1001"/>
        <v>0</v>
      </c>
      <c r="R2590" s="57">
        <f t="shared" si="1002"/>
        <v>0</v>
      </c>
      <c r="S2590" s="57">
        <f t="shared" si="1003"/>
        <v>0</v>
      </c>
      <c r="T2590" s="57">
        <f t="shared" si="1004"/>
        <v>0</v>
      </c>
      <c r="U2590" s="57">
        <f t="shared" si="1005"/>
        <v>0</v>
      </c>
      <c r="V2590" s="58">
        <f t="shared" si="1006"/>
        <v>0</v>
      </c>
      <c r="W2590" s="58">
        <f t="shared" si="1007"/>
        <v>0</v>
      </c>
      <c r="X2590" s="58">
        <f t="shared" si="1008"/>
        <v>0</v>
      </c>
      <c r="Y2590" s="58">
        <f t="shared" si="1009"/>
        <v>0</v>
      </c>
      <c r="Z2590">
        <f t="shared" si="993"/>
        <v>226991</v>
      </c>
    </row>
    <row r="2591" spans="1:26" x14ac:dyDescent="0.3">
      <c r="A2591" s="56" t="str">
        <f t="shared" si="995"/>
        <v>OUT TIME</v>
      </c>
      <c r="B2591" s="56" t="str">
        <f t="shared" si="987"/>
        <v>ultimo</v>
      </c>
      <c r="C2591" s="55">
        <f t="shared" si="994"/>
        <v>1</v>
      </c>
      <c r="D2591" t="str">
        <f t="shared" si="994"/>
        <v>Bocas del Toro</v>
      </c>
      <c r="E2591" s="23">
        <f t="shared" si="996"/>
        <v>44184</v>
      </c>
      <c r="F2591" s="54">
        <f t="shared" si="997"/>
        <v>200</v>
      </c>
      <c r="G2591" cm="1">
        <f t="array" ref="G2591">+INDEX('Casos ACUM Prov'!$CK$3:$OM$16,'TODO PROVINCIA'!C2591+1,'TODO PROVINCIA'!F2591)</f>
        <v>0</v>
      </c>
      <c r="H2591">
        <f t="shared" si="989"/>
        <v>0</v>
      </c>
      <c r="I2591" cm="1">
        <f t="array" ref="I2591">+INDEX('Muertes-PROV'!$C$3:$OM$16,$C2591+1,$F2591)</f>
        <v>0</v>
      </c>
      <c r="J2591">
        <f t="shared" si="990"/>
        <v>0</v>
      </c>
      <c r="K2591" cm="1">
        <f t="array" ref="K2591">+INDEX('rECUPERA-prov'!$C$3:$LA$16,$C2591+1,$F2591)</f>
        <v>0</v>
      </c>
      <c r="L2591">
        <f t="shared" si="991"/>
        <v>0</v>
      </c>
      <c r="M2591">
        <f t="shared" si="998"/>
        <v>0</v>
      </c>
      <c r="N2591">
        <f t="shared" si="992"/>
        <v>0</v>
      </c>
      <c r="O2591" s="57">
        <f t="shared" si="999"/>
        <v>0</v>
      </c>
      <c r="P2591" s="57">
        <f t="shared" si="1000"/>
        <v>0</v>
      </c>
      <c r="Q2591" s="57">
        <f t="shared" si="1001"/>
        <v>0</v>
      </c>
      <c r="R2591" s="57">
        <f t="shared" si="1002"/>
        <v>0</v>
      </c>
      <c r="S2591" s="57">
        <f t="shared" si="1003"/>
        <v>0</v>
      </c>
      <c r="T2591" s="57">
        <f t="shared" si="1004"/>
        <v>0</v>
      </c>
      <c r="U2591" s="57">
        <f t="shared" si="1005"/>
        <v>0</v>
      </c>
      <c r="V2591" s="58">
        <f t="shared" si="1006"/>
        <v>0</v>
      </c>
      <c r="W2591" s="58">
        <f t="shared" si="1007"/>
        <v>0</v>
      </c>
      <c r="X2591" s="58">
        <f t="shared" si="1008"/>
        <v>0</v>
      </c>
      <c r="Y2591" s="58">
        <f t="shared" si="1009"/>
        <v>0</v>
      </c>
      <c r="Z2591">
        <f t="shared" si="993"/>
        <v>125461</v>
      </c>
    </row>
    <row r="2592" spans="1:26" x14ac:dyDescent="0.3">
      <c r="A2592" s="56" t="str">
        <f t="shared" si="995"/>
        <v>OUT TIME</v>
      </c>
      <c r="B2592" s="56" t="str">
        <f t="shared" si="987"/>
        <v>ultimo</v>
      </c>
      <c r="C2592" s="55">
        <f t="shared" si="994"/>
        <v>2</v>
      </c>
      <c r="D2592" t="str">
        <f t="shared" si="994"/>
        <v>Coclé</v>
      </c>
      <c r="E2592" s="23">
        <f t="shared" si="996"/>
        <v>44184</v>
      </c>
      <c r="F2592" s="54">
        <f t="shared" si="997"/>
        <v>200</v>
      </c>
      <c r="G2592" cm="1">
        <f t="array" ref="G2592">+INDEX('Casos ACUM Prov'!$CK$3:$OM$16,'TODO PROVINCIA'!C2592+1,'TODO PROVINCIA'!F2592)</f>
        <v>0</v>
      </c>
      <c r="H2592">
        <f t="shared" si="989"/>
        <v>0</v>
      </c>
      <c r="I2592" cm="1">
        <f t="array" ref="I2592">+INDEX('Muertes-PROV'!$C$3:$OM$16,$C2592+1,$F2592)</f>
        <v>0</v>
      </c>
      <c r="J2592">
        <f t="shared" si="990"/>
        <v>0</v>
      </c>
      <c r="K2592" cm="1">
        <f t="array" ref="K2592">+INDEX('rECUPERA-prov'!$C$3:$LA$16,$C2592+1,$F2592)</f>
        <v>0</v>
      </c>
      <c r="L2592">
        <f t="shared" si="991"/>
        <v>0</v>
      </c>
      <c r="M2592">
        <f t="shared" si="998"/>
        <v>0</v>
      </c>
      <c r="N2592">
        <f t="shared" si="992"/>
        <v>0</v>
      </c>
      <c r="O2592" s="57">
        <f t="shared" si="999"/>
        <v>0</v>
      </c>
      <c r="P2592" s="57">
        <f t="shared" si="1000"/>
        <v>0</v>
      </c>
      <c r="Q2592" s="57">
        <f t="shared" si="1001"/>
        <v>0</v>
      </c>
      <c r="R2592" s="57">
        <f t="shared" si="1002"/>
        <v>0</v>
      </c>
      <c r="S2592" s="57">
        <f t="shared" si="1003"/>
        <v>0</v>
      </c>
      <c r="T2592" s="57">
        <f t="shared" si="1004"/>
        <v>0</v>
      </c>
      <c r="U2592" s="57">
        <f t="shared" si="1005"/>
        <v>0</v>
      </c>
      <c r="V2592" s="58">
        <f t="shared" si="1006"/>
        <v>0</v>
      </c>
      <c r="W2592" s="58">
        <f t="shared" si="1007"/>
        <v>0</v>
      </c>
      <c r="X2592" s="58">
        <f t="shared" si="1008"/>
        <v>0</v>
      </c>
      <c r="Y2592" s="58">
        <f t="shared" si="1009"/>
        <v>0</v>
      </c>
      <c r="Z2592">
        <f t="shared" si="993"/>
        <v>416873</v>
      </c>
    </row>
    <row r="2593" spans="1:26" x14ac:dyDescent="0.3">
      <c r="A2593" s="56" t="str">
        <f t="shared" si="995"/>
        <v>OUT TIME</v>
      </c>
      <c r="B2593" s="56" t="str">
        <f t="shared" si="987"/>
        <v>ultimo</v>
      </c>
      <c r="C2593" s="55">
        <f t="shared" si="994"/>
        <v>3</v>
      </c>
      <c r="D2593" t="str">
        <f t="shared" si="994"/>
        <v>Colón</v>
      </c>
      <c r="E2593" s="23">
        <f t="shared" si="996"/>
        <v>44184</v>
      </c>
      <c r="F2593" s="54">
        <f t="shared" si="997"/>
        <v>200</v>
      </c>
      <c r="G2593" cm="1">
        <f t="array" ref="G2593">+INDEX('Casos ACUM Prov'!$CK$3:$OM$16,'TODO PROVINCIA'!C2593+1,'TODO PROVINCIA'!F2593)</f>
        <v>0</v>
      </c>
      <c r="H2593">
        <f t="shared" si="989"/>
        <v>0</v>
      </c>
      <c r="I2593" cm="1">
        <f t="array" ref="I2593">+INDEX('Muertes-PROV'!$C$3:$OM$16,$C2593+1,$F2593)</f>
        <v>0</v>
      </c>
      <c r="J2593">
        <f t="shared" si="990"/>
        <v>0</v>
      </c>
      <c r="K2593" cm="1">
        <f t="array" ref="K2593">+INDEX('rECUPERA-prov'!$C$3:$LA$16,$C2593+1,$F2593)</f>
        <v>0</v>
      </c>
      <c r="L2593">
        <f t="shared" si="991"/>
        <v>0</v>
      </c>
      <c r="M2593">
        <f t="shared" si="998"/>
        <v>0</v>
      </c>
      <c r="N2593">
        <f t="shared" si="992"/>
        <v>0</v>
      </c>
      <c r="O2593" s="57">
        <f t="shared" si="999"/>
        <v>0</v>
      </c>
      <c r="P2593" s="57">
        <f t="shared" si="1000"/>
        <v>0</v>
      </c>
      <c r="Q2593" s="57">
        <f t="shared" si="1001"/>
        <v>0</v>
      </c>
      <c r="R2593" s="57">
        <f t="shared" si="1002"/>
        <v>0</v>
      </c>
      <c r="S2593" s="57">
        <f t="shared" si="1003"/>
        <v>0</v>
      </c>
      <c r="T2593" s="57">
        <f t="shared" si="1004"/>
        <v>0</v>
      </c>
      <c r="U2593" s="57">
        <f t="shared" si="1005"/>
        <v>0</v>
      </c>
      <c r="V2593" s="58">
        <f t="shared" si="1006"/>
        <v>0</v>
      </c>
      <c r="W2593" s="58">
        <f t="shared" si="1007"/>
        <v>0</v>
      </c>
      <c r="X2593" s="58">
        <f t="shared" si="1008"/>
        <v>0</v>
      </c>
      <c r="Y2593" s="58">
        <f t="shared" si="1009"/>
        <v>0</v>
      </c>
      <c r="Z2593">
        <f t="shared" si="993"/>
        <v>233708</v>
      </c>
    </row>
    <row r="2594" spans="1:26" x14ac:dyDescent="0.3">
      <c r="A2594" s="56" t="str">
        <f t="shared" si="995"/>
        <v>OUT TIME</v>
      </c>
      <c r="B2594" s="56" t="str">
        <f t="shared" si="987"/>
        <v>ultimo</v>
      </c>
      <c r="C2594" s="55">
        <f t="shared" si="994"/>
        <v>4</v>
      </c>
      <c r="D2594" t="str">
        <f t="shared" si="994"/>
        <v>Chiriquí</v>
      </c>
      <c r="E2594" s="23">
        <f t="shared" si="996"/>
        <v>44184</v>
      </c>
      <c r="F2594" s="54">
        <f t="shared" si="997"/>
        <v>200</v>
      </c>
      <c r="G2594" cm="1">
        <f t="array" ref="G2594">+INDEX('Casos ACUM Prov'!$CK$3:$OM$16,'TODO PROVINCIA'!C2594+1,'TODO PROVINCIA'!F2594)</f>
        <v>0</v>
      </c>
      <c r="H2594">
        <f t="shared" si="989"/>
        <v>0</v>
      </c>
      <c r="I2594" cm="1">
        <f t="array" ref="I2594">+INDEX('Muertes-PROV'!$C$3:$OM$16,$C2594+1,$F2594)</f>
        <v>0</v>
      </c>
      <c r="J2594">
        <f t="shared" si="990"/>
        <v>0</v>
      </c>
      <c r="K2594" cm="1">
        <f t="array" ref="K2594">+INDEX('rECUPERA-prov'!$C$3:$LA$16,$C2594+1,$F2594)</f>
        <v>0</v>
      </c>
      <c r="L2594">
        <f t="shared" si="991"/>
        <v>0</v>
      </c>
      <c r="M2594">
        <f t="shared" si="998"/>
        <v>0</v>
      </c>
      <c r="N2594">
        <f t="shared" si="992"/>
        <v>0</v>
      </c>
      <c r="O2594" s="57">
        <f t="shared" si="999"/>
        <v>0</v>
      </c>
      <c r="P2594" s="57">
        <f t="shared" si="1000"/>
        <v>0</v>
      </c>
      <c r="Q2594" s="57">
        <f t="shared" si="1001"/>
        <v>0</v>
      </c>
      <c r="R2594" s="57">
        <f t="shared" si="1002"/>
        <v>0</v>
      </c>
      <c r="S2594" s="57">
        <f t="shared" si="1003"/>
        <v>0</v>
      </c>
      <c r="T2594" s="57">
        <f t="shared" si="1004"/>
        <v>0</v>
      </c>
      <c r="U2594" s="57">
        <f t="shared" si="1005"/>
        <v>0</v>
      </c>
      <c r="V2594" s="58">
        <f t="shared" si="1006"/>
        <v>0</v>
      </c>
      <c r="W2594" s="58">
        <f t="shared" si="1007"/>
        <v>0</v>
      </c>
      <c r="X2594" s="58">
        <f t="shared" si="1008"/>
        <v>0</v>
      </c>
      <c r="Y2594" s="58">
        <f t="shared" si="1009"/>
        <v>0</v>
      </c>
      <c r="Z2594">
        <f t="shared" si="993"/>
        <v>241928</v>
      </c>
    </row>
    <row r="2595" spans="1:26" x14ac:dyDescent="0.3">
      <c r="A2595" s="56" t="str">
        <f t="shared" si="995"/>
        <v>OUT TIME</v>
      </c>
      <c r="B2595" s="56" t="str">
        <f t="shared" si="987"/>
        <v>ultimo</v>
      </c>
      <c r="C2595" s="55">
        <f t="shared" si="994"/>
        <v>5</v>
      </c>
      <c r="D2595" t="str">
        <f t="shared" si="994"/>
        <v>Darién</v>
      </c>
      <c r="E2595" s="23">
        <f t="shared" si="996"/>
        <v>44184</v>
      </c>
      <c r="F2595" s="54">
        <f t="shared" si="997"/>
        <v>200</v>
      </c>
      <c r="G2595" cm="1">
        <f t="array" ref="G2595">+INDEX('Casos ACUM Prov'!$CK$3:$OM$16,'TODO PROVINCIA'!C2595+1,'TODO PROVINCIA'!F2595)</f>
        <v>0</v>
      </c>
      <c r="H2595">
        <f t="shared" si="989"/>
        <v>0</v>
      </c>
      <c r="I2595" cm="1">
        <f t="array" ref="I2595">+INDEX('Muertes-PROV'!$C$3:$OM$16,$C2595+1,$F2595)</f>
        <v>0</v>
      </c>
      <c r="J2595">
        <f t="shared" si="990"/>
        <v>0</v>
      </c>
      <c r="K2595" cm="1">
        <f t="array" ref="K2595">+INDEX('rECUPERA-prov'!$C$3:$LA$16,$C2595+1,$F2595)</f>
        <v>0</v>
      </c>
      <c r="L2595">
        <f t="shared" si="991"/>
        <v>0</v>
      </c>
      <c r="M2595">
        <f t="shared" si="998"/>
        <v>0</v>
      </c>
      <c r="N2595">
        <f t="shared" si="992"/>
        <v>0</v>
      </c>
      <c r="O2595" s="57">
        <f t="shared" si="999"/>
        <v>0</v>
      </c>
      <c r="P2595" s="57">
        <f t="shared" si="1000"/>
        <v>0</v>
      </c>
      <c r="Q2595" s="57">
        <f t="shared" si="1001"/>
        <v>0</v>
      </c>
      <c r="R2595" s="57">
        <f t="shared" si="1002"/>
        <v>0</v>
      </c>
      <c r="S2595" s="57">
        <f t="shared" si="1003"/>
        <v>0</v>
      </c>
      <c r="T2595" s="57">
        <f t="shared" si="1004"/>
        <v>0</v>
      </c>
      <c r="U2595" s="57">
        <f t="shared" si="1005"/>
        <v>0</v>
      </c>
      <c r="V2595" s="58">
        <f t="shared" si="1006"/>
        <v>0</v>
      </c>
      <c r="W2595" s="58">
        <f t="shared" si="1007"/>
        <v>0</v>
      </c>
      <c r="X2595" s="58">
        <f t="shared" si="1008"/>
        <v>0</v>
      </c>
      <c r="Y2595" s="58">
        <f t="shared" si="1009"/>
        <v>0</v>
      </c>
      <c r="Z2595">
        <f t="shared" si="993"/>
        <v>10001</v>
      </c>
    </row>
    <row r="2596" spans="1:26" x14ac:dyDescent="0.3">
      <c r="A2596" s="56" t="str">
        <f t="shared" si="995"/>
        <v>OUT TIME</v>
      </c>
      <c r="B2596" s="56" t="str">
        <f t="shared" si="987"/>
        <v>ultimo</v>
      </c>
      <c r="C2596" s="55">
        <f t="shared" si="994"/>
        <v>6</v>
      </c>
      <c r="D2596" t="str">
        <f t="shared" si="994"/>
        <v>Herrera</v>
      </c>
      <c r="E2596" s="23">
        <f t="shared" si="996"/>
        <v>44184</v>
      </c>
      <c r="F2596" s="54">
        <f t="shared" si="997"/>
        <v>200</v>
      </c>
      <c r="G2596" cm="1">
        <f t="array" ref="G2596">+INDEX('Casos ACUM Prov'!$CK$3:$OM$16,'TODO PROVINCIA'!C2596+1,'TODO PROVINCIA'!F2596)</f>
        <v>0</v>
      </c>
      <c r="H2596">
        <f t="shared" si="989"/>
        <v>0</v>
      </c>
      <c r="I2596" cm="1">
        <f t="array" ref="I2596">+INDEX('Muertes-PROV'!$C$3:$OM$16,$C2596+1,$F2596)</f>
        <v>0</v>
      </c>
      <c r="J2596">
        <f t="shared" si="990"/>
        <v>0</v>
      </c>
      <c r="K2596" cm="1">
        <f t="array" ref="K2596">+INDEX('rECUPERA-prov'!$C$3:$LA$16,$C2596+1,$F2596)</f>
        <v>0</v>
      </c>
      <c r="L2596">
        <f t="shared" si="991"/>
        <v>0</v>
      </c>
      <c r="M2596">
        <f t="shared" si="998"/>
        <v>0</v>
      </c>
      <c r="N2596">
        <f t="shared" si="992"/>
        <v>0</v>
      </c>
      <c r="O2596" s="57">
        <f t="shared" si="999"/>
        <v>0</v>
      </c>
      <c r="P2596" s="57">
        <f t="shared" si="1000"/>
        <v>0</v>
      </c>
      <c r="Q2596" s="57">
        <f t="shared" si="1001"/>
        <v>0</v>
      </c>
      <c r="R2596" s="57">
        <f t="shared" si="1002"/>
        <v>0</v>
      </c>
      <c r="S2596" s="57">
        <f t="shared" si="1003"/>
        <v>0</v>
      </c>
      <c r="T2596" s="57">
        <f t="shared" si="1004"/>
        <v>0</v>
      </c>
      <c r="U2596" s="57">
        <f t="shared" si="1005"/>
        <v>0</v>
      </c>
      <c r="V2596" s="58">
        <f t="shared" si="1006"/>
        <v>0</v>
      </c>
      <c r="W2596" s="58">
        <f t="shared" si="1007"/>
        <v>0</v>
      </c>
      <c r="X2596" s="58">
        <f t="shared" si="1008"/>
        <v>0</v>
      </c>
      <c r="Y2596" s="58">
        <f t="shared" si="1009"/>
        <v>0</v>
      </c>
      <c r="Z2596">
        <f t="shared" si="993"/>
        <v>33109</v>
      </c>
    </row>
    <row r="2597" spans="1:26" x14ac:dyDescent="0.3">
      <c r="A2597" s="56" t="str">
        <f t="shared" si="995"/>
        <v>OUT TIME</v>
      </c>
      <c r="B2597" s="56" t="str">
        <f t="shared" si="987"/>
        <v>ultimo</v>
      </c>
      <c r="C2597" s="55">
        <f t="shared" si="994"/>
        <v>7</v>
      </c>
      <c r="D2597" t="str">
        <f t="shared" si="994"/>
        <v>Los Santos</v>
      </c>
      <c r="E2597" s="23">
        <f t="shared" si="996"/>
        <v>44184</v>
      </c>
      <c r="F2597" s="54">
        <f t="shared" si="997"/>
        <v>200</v>
      </c>
      <c r="G2597" cm="1">
        <f t="array" ref="G2597">+INDEX('Casos ACUM Prov'!$CK$3:$OM$16,'TODO PROVINCIA'!C2597+1,'TODO PROVINCIA'!F2597)</f>
        <v>0</v>
      </c>
      <c r="H2597">
        <f t="shared" si="989"/>
        <v>0</v>
      </c>
      <c r="I2597" cm="1">
        <f t="array" ref="I2597">+INDEX('Muertes-PROV'!$C$3:$OM$16,$C2597+1,$F2597)</f>
        <v>0</v>
      </c>
      <c r="J2597">
        <f t="shared" si="990"/>
        <v>0</v>
      </c>
      <c r="K2597" cm="1">
        <f t="array" ref="K2597">+INDEX('rECUPERA-prov'!$C$3:$LA$16,$C2597+1,$F2597)</f>
        <v>0</v>
      </c>
      <c r="L2597">
        <f t="shared" si="991"/>
        <v>0</v>
      </c>
      <c r="M2597">
        <f t="shared" si="998"/>
        <v>0</v>
      </c>
      <c r="N2597">
        <f t="shared" si="992"/>
        <v>0</v>
      </c>
      <c r="O2597" s="57">
        <f t="shared" si="999"/>
        <v>0</v>
      </c>
      <c r="P2597" s="57">
        <f t="shared" si="1000"/>
        <v>0</v>
      </c>
      <c r="Q2597" s="57">
        <f t="shared" si="1001"/>
        <v>0</v>
      </c>
      <c r="R2597" s="57">
        <f t="shared" si="1002"/>
        <v>0</v>
      </c>
      <c r="S2597" s="57">
        <f t="shared" si="1003"/>
        <v>0</v>
      </c>
      <c r="T2597" s="57">
        <f t="shared" si="1004"/>
        <v>0</v>
      </c>
      <c r="U2597" s="57">
        <f t="shared" si="1005"/>
        <v>0</v>
      </c>
      <c r="V2597" s="58">
        <f t="shared" si="1006"/>
        <v>0</v>
      </c>
      <c r="W2597" s="58">
        <f t="shared" si="1007"/>
        <v>0</v>
      </c>
      <c r="X2597" s="58">
        <f t="shared" si="1008"/>
        <v>0</v>
      </c>
      <c r="Y2597" s="58">
        <f t="shared" si="1009"/>
        <v>0</v>
      </c>
      <c r="Z2597">
        <f t="shared" si="993"/>
        <v>156747</v>
      </c>
    </row>
    <row r="2598" spans="1:26" x14ac:dyDescent="0.3">
      <c r="A2598" s="56" t="str">
        <f t="shared" si="995"/>
        <v>OUT TIME</v>
      </c>
      <c r="B2598" s="56" t="str">
        <f t="shared" si="987"/>
        <v>ultimo</v>
      </c>
      <c r="C2598" s="55">
        <f t="shared" si="994"/>
        <v>8</v>
      </c>
      <c r="D2598" t="str">
        <f t="shared" si="994"/>
        <v>Panamá</v>
      </c>
      <c r="E2598" s="23">
        <f t="shared" si="996"/>
        <v>44184</v>
      </c>
      <c r="F2598" s="54">
        <f t="shared" si="997"/>
        <v>200</v>
      </c>
      <c r="G2598" cm="1">
        <f t="array" ref="G2598">+INDEX('Casos ACUM Prov'!$CK$3:$OM$16,'TODO PROVINCIA'!C2598+1,'TODO PROVINCIA'!F2598)</f>
        <v>0</v>
      </c>
      <c r="H2598">
        <f t="shared" si="989"/>
        <v>0</v>
      </c>
      <c r="I2598" cm="1">
        <f t="array" ref="I2598">+INDEX('Muertes-PROV'!$C$3:$OM$16,$C2598+1,$F2598)</f>
        <v>0</v>
      </c>
      <c r="J2598">
        <f t="shared" si="990"/>
        <v>0</v>
      </c>
      <c r="K2598" cm="1">
        <f t="array" ref="K2598">+INDEX('rECUPERA-prov'!$C$3:$LA$16,$C2598+1,$F2598)</f>
        <v>0</v>
      </c>
      <c r="L2598">
        <f t="shared" si="991"/>
        <v>0</v>
      </c>
      <c r="M2598">
        <f t="shared" si="998"/>
        <v>0</v>
      </c>
      <c r="N2598">
        <f t="shared" si="992"/>
        <v>0</v>
      </c>
      <c r="O2598" s="57">
        <f t="shared" si="999"/>
        <v>0</v>
      </c>
      <c r="P2598" s="57">
        <f t="shared" si="1000"/>
        <v>0</v>
      </c>
      <c r="Q2598" s="57">
        <f t="shared" si="1001"/>
        <v>0</v>
      </c>
      <c r="R2598" s="57">
        <f t="shared" si="1002"/>
        <v>0</v>
      </c>
      <c r="S2598" s="57">
        <f t="shared" si="1003"/>
        <v>0</v>
      </c>
      <c r="T2598" s="57">
        <f t="shared" si="1004"/>
        <v>0</v>
      </c>
      <c r="U2598" s="57">
        <f t="shared" si="1005"/>
        <v>0</v>
      </c>
      <c r="V2598" s="58">
        <f t="shared" si="1006"/>
        <v>0</v>
      </c>
      <c r="W2598" s="58">
        <f t="shared" si="1007"/>
        <v>0</v>
      </c>
      <c r="X2598" s="58">
        <f t="shared" si="1008"/>
        <v>0</v>
      </c>
      <c r="Y2598" s="58">
        <f t="shared" si="1009"/>
        <v>0</v>
      </c>
      <c r="Z2598">
        <f t="shared" si="993"/>
        <v>109955</v>
      </c>
    </row>
    <row r="2599" spans="1:26" x14ac:dyDescent="0.3">
      <c r="A2599" s="56" t="str">
        <f t="shared" si="995"/>
        <v>OUT TIME</v>
      </c>
      <c r="B2599" s="56" t="str">
        <f t="shared" si="987"/>
        <v>ultimo</v>
      </c>
      <c r="C2599" s="55">
        <f t="shared" si="994"/>
        <v>9</v>
      </c>
      <c r="D2599" t="str">
        <f t="shared" si="994"/>
        <v>Veraguas</v>
      </c>
      <c r="E2599" s="23">
        <f t="shared" si="996"/>
        <v>44184</v>
      </c>
      <c r="F2599" s="54">
        <f t="shared" si="997"/>
        <v>200</v>
      </c>
      <c r="G2599" cm="1">
        <f t="array" ref="G2599">+INDEX('Casos ACUM Prov'!$CK$3:$OM$16,'TODO PROVINCIA'!C2599+1,'TODO PROVINCIA'!F2599)</f>
        <v>0</v>
      </c>
      <c r="H2599">
        <f t="shared" si="989"/>
        <v>0</v>
      </c>
      <c r="I2599" cm="1">
        <f t="array" ref="I2599">+INDEX('Muertes-PROV'!$C$3:$OM$16,$C2599+1,$F2599)</f>
        <v>0</v>
      </c>
      <c r="J2599">
        <f t="shared" si="990"/>
        <v>0</v>
      </c>
      <c r="K2599" cm="1">
        <f t="array" ref="K2599">+INDEX('rECUPERA-prov'!$C$3:$LA$16,$C2599+1,$F2599)</f>
        <v>0</v>
      </c>
      <c r="L2599">
        <f t="shared" si="991"/>
        <v>0</v>
      </c>
      <c r="M2599">
        <f t="shared" si="998"/>
        <v>0</v>
      </c>
      <c r="N2599">
        <f t="shared" si="992"/>
        <v>0</v>
      </c>
      <c r="O2599" s="57">
        <f t="shared" si="999"/>
        <v>0</v>
      </c>
      <c r="P2599" s="57">
        <f t="shared" si="1000"/>
        <v>0</v>
      </c>
      <c r="Q2599" s="57">
        <f t="shared" si="1001"/>
        <v>0</v>
      </c>
      <c r="R2599" s="57">
        <f t="shared" si="1002"/>
        <v>0</v>
      </c>
      <c r="S2599" s="57">
        <f t="shared" si="1003"/>
        <v>0</v>
      </c>
      <c r="T2599" s="57">
        <f t="shared" si="1004"/>
        <v>0</v>
      </c>
      <c r="U2599" s="57">
        <f t="shared" si="1005"/>
        <v>0</v>
      </c>
      <c r="V2599" s="58">
        <f t="shared" si="1006"/>
        <v>0</v>
      </c>
      <c r="W2599" s="58">
        <f t="shared" si="1007"/>
        <v>0</v>
      </c>
      <c r="X2599" s="58">
        <f t="shared" si="1008"/>
        <v>0</v>
      </c>
      <c r="Y2599" s="58">
        <f t="shared" si="1009"/>
        <v>0</v>
      </c>
      <c r="Z2599">
        <f t="shared" si="993"/>
        <v>109955</v>
      </c>
    </row>
    <row r="2600" spans="1:26" x14ac:dyDescent="0.3">
      <c r="A2600" s="56" t="str">
        <f t="shared" si="995"/>
        <v>OUT TIME</v>
      </c>
      <c r="B2600" s="56" t="str">
        <f t="shared" si="987"/>
        <v>ultimo</v>
      </c>
      <c r="C2600" s="55">
        <f t="shared" si="994"/>
        <v>10</v>
      </c>
      <c r="D2600" t="str">
        <f t="shared" si="994"/>
        <v>Comarca Kuna Yala</v>
      </c>
      <c r="E2600" s="23">
        <f t="shared" si="996"/>
        <v>44184</v>
      </c>
      <c r="F2600" s="54">
        <f t="shared" si="997"/>
        <v>200</v>
      </c>
      <c r="G2600" cm="1">
        <f t="array" ref="G2600">+INDEX('Casos ACUM Prov'!$CK$3:$OM$16,'TODO PROVINCIA'!C2600+1,'TODO PROVINCIA'!F2600)</f>
        <v>0</v>
      </c>
      <c r="H2600">
        <f t="shared" si="989"/>
        <v>0</v>
      </c>
      <c r="I2600" cm="1">
        <f t="array" ref="I2600">+INDEX('Muertes-PROV'!$C$3:$OM$16,$C2600+1,$F2600)</f>
        <v>0</v>
      </c>
      <c r="J2600">
        <f t="shared" si="990"/>
        <v>0</v>
      </c>
      <c r="K2600" cm="1">
        <f t="array" ref="K2600">+INDEX('rECUPERA-prov'!$C$3:$LA$16,$C2600+1,$F2600)</f>
        <v>0</v>
      </c>
      <c r="L2600">
        <f t="shared" si="991"/>
        <v>0</v>
      </c>
      <c r="M2600">
        <f t="shared" si="998"/>
        <v>0</v>
      </c>
      <c r="N2600">
        <f t="shared" si="992"/>
        <v>0</v>
      </c>
      <c r="O2600" s="57">
        <f t="shared" si="999"/>
        <v>0</v>
      </c>
      <c r="P2600" s="57">
        <f t="shared" si="1000"/>
        <v>0</v>
      </c>
      <c r="Q2600" s="57">
        <f t="shared" si="1001"/>
        <v>0</v>
      </c>
      <c r="R2600" s="57">
        <f t="shared" si="1002"/>
        <v>0</v>
      </c>
      <c r="S2600" s="57">
        <f t="shared" si="1003"/>
        <v>0</v>
      </c>
      <c r="T2600" s="57">
        <f t="shared" si="1004"/>
        <v>0</v>
      </c>
      <c r="U2600" s="57">
        <f t="shared" si="1005"/>
        <v>0</v>
      </c>
      <c r="V2600" s="58">
        <f t="shared" si="1006"/>
        <v>0</v>
      </c>
      <c r="W2600" s="58">
        <f t="shared" si="1007"/>
        <v>0</v>
      </c>
      <c r="X2600" s="58">
        <f t="shared" si="1008"/>
        <v>0</v>
      </c>
      <c r="Y2600" s="58">
        <f t="shared" si="1009"/>
        <v>0</v>
      </c>
      <c r="Z2600">
        <f t="shared" si="993"/>
        <v>89592</v>
      </c>
    </row>
    <row r="2601" spans="1:26" x14ac:dyDescent="0.3">
      <c r="A2601" s="56" t="str">
        <f t="shared" si="995"/>
        <v>OUT TIME</v>
      </c>
      <c r="B2601" s="56" t="str">
        <f t="shared" si="987"/>
        <v>ultimo</v>
      </c>
      <c r="C2601" s="55">
        <f t="shared" si="994"/>
        <v>11</v>
      </c>
      <c r="D2601" t="str">
        <f t="shared" si="994"/>
        <v>Comarca Emberá Wounaán</v>
      </c>
      <c r="E2601" s="23">
        <f t="shared" si="996"/>
        <v>44184</v>
      </c>
      <c r="F2601" s="54">
        <f t="shared" si="997"/>
        <v>200</v>
      </c>
      <c r="G2601" cm="1">
        <f t="array" ref="G2601">+INDEX('Casos ACUM Prov'!$CK$3:$OM$16,'TODO PROVINCIA'!C2601+1,'TODO PROVINCIA'!F2601)</f>
        <v>0</v>
      </c>
      <c r="H2601">
        <f t="shared" si="989"/>
        <v>0</v>
      </c>
      <c r="I2601" cm="1">
        <f t="array" ref="I2601">+INDEX('Muertes-PROV'!$C$3:$OM$16,$C2601+1,$F2601)</f>
        <v>0</v>
      </c>
      <c r="J2601">
        <f t="shared" si="990"/>
        <v>0</v>
      </c>
      <c r="K2601" cm="1">
        <f t="array" ref="K2601">+INDEX('rECUPERA-prov'!$C$3:$LA$16,$C2601+1,$F2601)</f>
        <v>0</v>
      </c>
      <c r="L2601">
        <f t="shared" si="991"/>
        <v>0</v>
      </c>
      <c r="M2601">
        <f t="shared" si="998"/>
        <v>0</v>
      </c>
      <c r="N2601">
        <f t="shared" si="992"/>
        <v>0</v>
      </c>
      <c r="O2601" s="57">
        <f t="shared" si="999"/>
        <v>0</v>
      </c>
      <c r="P2601" s="57">
        <f t="shared" si="1000"/>
        <v>0</v>
      </c>
      <c r="Q2601" s="57">
        <f t="shared" si="1001"/>
        <v>0</v>
      </c>
      <c r="R2601" s="57">
        <f t="shared" si="1002"/>
        <v>0</v>
      </c>
      <c r="S2601" s="57">
        <f t="shared" si="1003"/>
        <v>0</v>
      </c>
      <c r="T2601" s="57">
        <f t="shared" si="1004"/>
        <v>0</v>
      </c>
      <c r="U2601" s="57">
        <f t="shared" si="1005"/>
        <v>0</v>
      </c>
      <c r="V2601" s="58">
        <f t="shared" si="1006"/>
        <v>0</v>
      </c>
      <c r="W2601" s="58">
        <f t="shared" si="1007"/>
        <v>0</v>
      </c>
      <c r="X2601" s="58">
        <f t="shared" si="1008"/>
        <v>0</v>
      </c>
      <c r="Y2601" s="58">
        <f t="shared" si="1009"/>
        <v>0</v>
      </c>
      <c r="Z2601">
        <f t="shared" si="993"/>
        <v>1249032</v>
      </c>
    </row>
    <row r="2602" spans="1:26" x14ac:dyDescent="0.3">
      <c r="A2602" s="56" t="str">
        <f t="shared" si="995"/>
        <v>OUT TIME</v>
      </c>
      <c r="B2602" s="56" t="str">
        <f t="shared" si="987"/>
        <v>ultimo</v>
      </c>
      <c r="C2602" s="55">
        <f t="shared" si="994"/>
        <v>12</v>
      </c>
      <c r="D2602" t="str">
        <f t="shared" si="994"/>
        <v>Comarca Ngäbe Buglé</v>
      </c>
      <c r="E2602" s="23">
        <f t="shared" si="996"/>
        <v>44184</v>
      </c>
      <c r="F2602" s="54">
        <f t="shared" si="997"/>
        <v>200</v>
      </c>
      <c r="G2602" cm="1">
        <f t="array" ref="G2602">+INDEX('Casos ACUM Prov'!$CK$3:$OM$16,'TODO PROVINCIA'!C2602+1,'TODO PROVINCIA'!F2602)</f>
        <v>0</v>
      </c>
      <c r="H2602">
        <f t="shared" si="989"/>
        <v>0</v>
      </c>
      <c r="I2602" cm="1">
        <f t="array" ref="I2602">+INDEX('Muertes-PROV'!$C$3:$OM$16,$C2602+1,$F2602)</f>
        <v>0</v>
      </c>
      <c r="J2602">
        <f t="shared" si="990"/>
        <v>0</v>
      </c>
      <c r="K2602" cm="1">
        <f t="array" ref="K2602">+INDEX('rECUPERA-prov'!$C$3:$LA$16,$C2602+1,$F2602)</f>
        <v>0</v>
      </c>
      <c r="L2602">
        <f t="shared" si="991"/>
        <v>0</v>
      </c>
      <c r="M2602">
        <f t="shared" si="998"/>
        <v>0</v>
      </c>
      <c r="N2602">
        <f t="shared" si="992"/>
        <v>0</v>
      </c>
      <c r="O2602" s="57">
        <f t="shared" si="999"/>
        <v>0</v>
      </c>
      <c r="P2602" s="57">
        <f t="shared" si="1000"/>
        <v>0</v>
      </c>
      <c r="Q2602" s="57">
        <f t="shared" si="1001"/>
        <v>0</v>
      </c>
      <c r="R2602" s="57">
        <f t="shared" si="1002"/>
        <v>0</v>
      </c>
      <c r="S2602" s="57">
        <f t="shared" si="1003"/>
        <v>0</v>
      </c>
      <c r="T2602" s="57">
        <f t="shared" si="1004"/>
        <v>0</v>
      </c>
      <c r="U2602" s="57">
        <f t="shared" si="1005"/>
        <v>0</v>
      </c>
      <c r="V2602" s="58">
        <f t="shared" si="1006"/>
        <v>0</v>
      </c>
      <c r="W2602" s="58">
        <f t="shared" si="1007"/>
        <v>0</v>
      </c>
      <c r="X2602" s="58">
        <f t="shared" si="1008"/>
        <v>0</v>
      </c>
      <c r="Y2602" s="58">
        <f t="shared" si="1009"/>
        <v>0</v>
      </c>
      <c r="Z2602">
        <f t="shared" si="993"/>
        <v>464038</v>
      </c>
    </row>
    <row r="2603" spans="1:26" x14ac:dyDescent="0.3">
      <c r="A2603" s="56" t="str">
        <f t="shared" si="995"/>
        <v>OUT TIME</v>
      </c>
      <c r="B2603" s="56" t="str">
        <f t="shared" si="987"/>
        <v>ultimo</v>
      </c>
      <c r="C2603" s="55">
        <f t="shared" si="994"/>
        <v>13</v>
      </c>
      <c r="D2603" t="str">
        <f t="shared" si="994"/>
        <v>Panamá Oeste</v>
      </c>
      <c r="E2603" s="23">
        <f t="shared" si="996"/>
        <v>44184</v>
      </c>
      <c r="F2603" s="54">
        <f t="shared" si="997"/>
        <v>200</v>
      </c>
      <c r="G2603" cm="1">
        <f t="array" ref="G2603">+INDEX('Casos ACUM Prov'!$CK$3:$OM$16,'TODO PROVINCIA'!C2603+1,'TODO PROVINCIA'!F2603)</f>
        <v>0</v>
      </c>
      <c r="H2603">
        <f t="shared" si="989"/>
        <v>0</v>
      </c>
      <c r="I2603" cm="1">
        <f t="array" ref="I2603">+INDEX('Muertes-PROV'!$C$3:$OM$16,$C2603+1,$F2603)</f>
        <v>0</v>
      </c>
      <c r="J2603">
        <f t="shared" si="990"/>
        <v>0</v>
      </c>
      <c r="K2603" cm="1">
        <f t="array" ref="K2603">+INDEX('rECUPERA-prov'!$C$3:$LA$16,$C2603+1,$F2603)</f>
        <v>0</v>
      </c>
      <c r="L2603">
        <f t="shared" si="991"/>
        <v>0</v>
      </c>
      <c r="M2603">
        <f t="shared" si="998"/>
        <v>0</v>
      </c>
      <c r="N2603">
        <f t="shared" si="992"/>
        <v>0</v>
      </c>
      <c r="O2603" s="57">
        <f t="shared" si="999"/>
        <v>0</v>
      </c>
      <c r="P2603" s="57">
        <f t="shared" si="1000"/>
        <v>0</v>
      </c>
      <c r="Q2603" s="57">
        <f t="shared" si="1001"/>
        <v>0</v>
      </c>
      <c r="R2603" s="57">
        <f t="shared" si="1002"/>
        <v>0</v>
      </c>
      <c r="S2603" s="57">
        <f t="shared" si="1003"/>
        <v>0</v>
      </c>
      <c r="T2603" s="57">
        <f t="shared" si="1004"/>
        <v>0</v>
      </c>
      <c r="U2603" s="57">
        <f t="shared" si="1005"/>
        <v>0</v>
      </c>
      <c r="V2603" s="58">
        <f t="shared" si="1006"/>
        <v>0</v>
      </c>
      <c r="W2603" s="58">
        <f t="shared" si="1007"/>
        <v>0</v>
      </c>
      <c r="X2603" s="58">
        <f t="shared" si="1008"/>
        <v>0</v>
      </c>
      <c r="Y2603" s="58">
        <f t="shared" si="1009"/>
        <v>0</v>
      </c>
      <c r="Z2603">
        <f t="shared" si="993"/>
        <v>226991</v>
      </c>
    </row>
    <row r="2604" spans="1:26" x14ac:dyDescent="0.3">
      <c r="A2604" s="56" t="str">
        <f t="shared" si="995"/>
        <v>OUT TIME</v>
      </c>
      <c r="B2604" s="56" t="str">
        <f t="shared" si="987"/>
        <v>ultimo</v>
      </c>
      <c r="C2604" s="55">
        <f t="shared" ref="C2604:D2619" si="1010">+C2591</f>
        <v>1</v>
      </c>
      <c r="D2604" t="str">
        <f t="shared" si="1010"/>
        <v>Bocas del Toro</v>
      </c>
      <c r="E2604" s="23">
        <f t="shared" si="996"/>
        <v>44185</v>
      </c>
      <c r="F2604" s="54">
        <f t="shared" si="997"/>
        <v>201</v>
      </c>
      <c r="G2604" cm="1">
        <f t="array" ref="G2604">+INDEX('Casos ACUM Prov'!$CK$3:$OM$16,'TODO PROVINCIA'!C2604+1,'TODO PROVINCIA'!F2604)</f>
        <v>0</v>
      </c>
      <c r="H2604">
        <f t="shared" si="989"/>
        <v>0</v>
      </c>
      <c r="I2604" cm="1">
        <f t="array" ref="I2604">+INDEX('Muertes-PROV'!$C$3:$OM$16,$C2604+1,$F2604)</f>
        <v>0</v>
      </c>
      <c r="J2604">
        <f t="shared" si="990"/>
        <v>0</v>
      </c>
      <c r="K2604" cm="1">
        <f t="array" ref="K2604">+INDEX('rECUPERA-prov'!$C$3:$LA$16,$C2604+1,$F2604)</f>
        <v>0</v>
      </c>
      <c r="L2604">
        <f t="shared" si="991"/>
        <v>0</v>
      </c>
      <c r="M2604">
        <f t="shared" si="998"/>
        <v>0</v>
      </c>
      <c r="N2604">
        <f t="shared" si="992"/>
        <v>0</v>
      </c>
      <c r="O2604" s="57">
        <f t="shared" si="999"/>
        <v>0</v>
      </c>
      <c r="P2604" s="57">
        <f t="shared" si="1000"/>
        <v>0</v>
      </c>
      <c r="Q2604" s="57">
        <f t="shared" si="1001"/>
        <v>0</v>
      </c>
      <c r="R2604" s="57">
        <f t="shared" si="1002"/>
        <v>0</v>
      </c>
      <c r="S2604" s="57">
        <f t="shared" si="1003"/>
        <v>0</v>
      </c>
      <c r="T2604" s="57">
        <f t="shared" si="1004"/>
        <v>0</v>
      </c>
      <c r="U2604" s="57">
        <f t="shared" si="1005"/>
        <v>0</v>
      </c>
      <c r="V2604" s="58">
        <f t="shared" si="1006"/>
        <v>0</v>
      </c>
      <c r="W2604" s="58">
        <f t="shared" si="1007"/>
        <v>0</v>
      </c>
      <c r="X2604" s="58">
        <f t="shared" si="1008"/>
        <v>0</v>
      </c>
      <c r="Y2604" s="58">
        <f t="shared" si="1009"/>
        <v>0</v>
      </c>
      <c r="Z2604">
        <f t="shared" si="993"/>
        <v>125461</v>
      </c>
    </row>
    <row r="2605" spans="1:26" x14ac:dyDescent="0.3">
      <c r="A2605" s="56" t="str">
        <f t="shared" si="995"/>
        <v>OUT TIME</v>
      </c>
      <c r="B2605" s="56" t="str">
        <f t="shared" si="987"/>
        <v>ultimo</v>
      </c>
      <c r="C2605" s="55">
        <f t="shared" si="1010"/>
        <v>2</v>
      </c>
      <c r="D2605" t="str">
        <f t="shared" si="1010"/>
        <v>Coclé</v>
      </c>
      <c r="E2605" s="23">
        <f t="shared" si="996"/>
        <v>44185</v>
      </c>
      <c r="F2605" s="54">
        <f t="shared" si="997"/>
        <v>201</v>
      </c>
      <c r="G2605" cm="1">
        <f t="array" ref="G2605">+INDEX('Casos ACUM Prov'!$CK$3:$OM$16,'TODO PROVINCIA'!C2605+1,'TODO PROVINCIA'!F2605)</f>
        <v>0</v>
      </c>
      <c r="H2605">
        <f t="shared" si="989"/>
        <v>0</v>
      </c>
      <c r="I2605" cm="1">
        <f t="array" ref="I2605">+INDEX('Muertes-PROV'!$C$3:$OM$16,$C2605+1,$F2605)</f>
        <v>0</v>
      </c>
      <c r="J2605">
        <f t="shared" si="990"/>
        <v>0</v>
      </c>
      <c r="K2605" cm="1">
        <f t="array" ref="K2605">+INDEX('rECUPERA-prov'!$C$3:$LA$16,$C2605+1,$F2605)</f>
        <v>0</v>
      </c>
      <c r="L2605">
        <f t="shared" si="991"/>
        <v>0</v>
      </c>
      <c r="M2605">
        <f t="shared" si="998"/>
        <v>0</v>
      </c>
      <c r="N2605">
        <f t="shared" si="992"/>
        <v>0</v>
      </c>
      <c r="O2605" s="57">
        <f t="shared" si="999"/>
        <v>0</v>
      </c>
      <c r="P2605" s="57">
        <f t="shared" si="1000"/>
        <v>0</v>
      </c>
      <c r="Q2605" s="57">
        <f t="shared" si="1001"/>
        <v>0</v>
      </c>
      <c r="R2605" s="57">
        <f t="shared" si="1002"/>
        <v>0</v>
      </c>
      <c r="S2605" s="57">
        <f t="shared" si="1003"/>
        <v>0</v>
      </c>
      <c r="T2605" s="57">
        <f t="shared" si="1004"/>
        <v>0</v>
      </c>
      <c r="U2605" s="57">
        <f t="shared" si="1005"/>
        <v>0</v>
      </c>
      <c r="V2605" s="58">
        <f t="shared" si="1006"/>
        <v>0</v>
      </c>
      <c r="W2605" s="58">
        <f t="shared" si="1007"/>
        <v>0</v>
      </c>
      <c r="X2605" s="58">
        <f t="shared" si="1008"/>
        <v>0</v>
      </c>
      <c r="Y2605" s="58">
        <f t="shared" si="1009"/>
        <v>0</v>
      </c>
      <c r="Z2605">
        <f t="shared" si="993"/>
        <v>416873</v>
      </c>
    </row>
    <row r="2606" spans="1:26" x14ac:dyDescent="0.3">
      <c r="A2606" s="56" t="str">
        <f t="shared" si="995"/>
        <v>OUT TIME</v>
      </c>
      <c r="B2606" s="56" t="str">
        <f t="shared" si="987"/>
        <v>ultimo</v>
      </c>
      <c r="C2606" s="55">
        <f t="shared" si="1010"/>
        <v>3</v>
      </c>
      <c r="D2606" t="str">
        <f t="shared" si="1010"/>
        <v>Colón</v>
      </c>
      <c r="E2606" s="23">
        <f t="shared" si="996"/>
        <v>44185</v>
      </c>
      <c r="F2606" s="54">
        <f t="shared" si="997"/>
        <v>201</v>
      </c>
      <c r="G2606" cm="1">
        <f t="array" ref="G2606">+INDEX('Casos ACUM Prov'!$CK$3:$OM$16,'TODO PROVINCIA'!C2606+1,'TODO PROVINCIA'!F2606)</f>
        <v>0</v>
      </c>
      <c r="H2606">
        <f t="shared" si="989"/>
        <v>0</v>
      </c>
      <c r="I2606" cm="1">
        <f t="array" ref="I2606">+INDEX('Muertes-PROV'!$C$3:$OM$16,$C2606+1,$F2606)</f>
        <v>0</v>
      </c>
      <c r="J2606">
        <f t="shared" si="990"/>
        <v>0</v>
      </c>
      <c r="K2606" cm="1">
        <f t="array" ref="K2606">+INDEX('rECUPERA-prov'!$C$3:$LA$16,$C2606+1,$F2606)</f>
        <v>0</v>
      </c>
      <c r="L2606">
        <f t="shared" si="991"/>
        <v>0</v>
      </c>
      <c r="M2606">
        <f t="shared" si="998"/>
        <v>0</v>
      </c>
      <c r="N2606">
        <f t="shared" si="992"/>
        <v>0</v>
      </c>
      <c r="O2606" s="57">
        <f t="shared" si="999"/>
        <v>0</v>
      </c>
      <c r="P2606" s="57">
        <f t="shared" si="1000"/>
        <v>0</v>
      </c>
      <c r="Q2606" s="57">
        <f t="shared" si="1001"/>
        <v>0</v>
      </c>
      <c r="R2606" s="57">
        <f t="shared" si="1002"/>
        <v>0</v>
      </c>
      <c r="S2606" s="57">
        <f t="shared" si="1003"/>
        <v>0</v>
      </c>
      <c r="T2606" s="57">
        <f t="shared" si="1004"/>
        <v>0</v>
      </c>
      <c r="U2606" s="57">
        <f t="shared" si="1005"/>
        <v>0</v>
      </c>
      <c r="V2606" s="58">
        <f t="shared" si="1006"/>
        <v>0</v>
      </c>
      <c r="W2606" s="58">
        <f t="shared" si="1007"/>
        <v>0</v>
      </c>
      <c r="X2606" s="58">
        <f t="shared" si="1008"/>
        <v>0</v>
      </c>
      <c r="Y2606" s="58">
        <f t="shared" si="1009"/>
        <v>0</v>
      </c>
      <c r="Z2606">
        <f t="shared" si="993"/>
        <v>233708</v>
      </c>
    </row>
    <row r="2607" spans="1:26" x14ac:dyDescent="0.3">
      <c r="A2607" s="56" t="str">
        <f t="shared" si="995"/>
        <v>OUT TIME</v>
      </c>
      <c r="B2607" s="56" t="str">
        <f t="shared" si="987"/>
        <v>ultimo</v>
      </c>
      <c r="C2607" s="55">
        <f t="shared" si="1010"/>
        <v>4</v>
      </c>
      <c r="D2607" t="str">
        <f t="shared" si="1010"/>
        <v>Chiriquí</v>
      </c>
      <c r="E2607" s="23">
        <f t="shared" si="996"/>
        <v>44185</v>
      </c>
      <c r="F2607" s="54">
        <f t="shared" si="997"/>
        <v>201</v>
      </c>
      <c r="G2607" cm="1">
        <f t="array" ref="G2607">+INDEX('Casos ACUM Prov'!$CK$3:$OM$16,'TODO PROVINCIA'!C2607+1,'TODO PROVINCIA'!F2607)</f>
        <v>0</v>
      </c>
      <c r="H2607">
        <f t="shared" si="989"/>
        <v>0</v>
      </c>
      <c r="I2607" cm="1">
        <f t="array" ref="I2607">+INDEX('Muertes-PROV'!$C$3:$OM$16,$C2607+1,$F2607)</f>
        <v>0</v>
      </c>
      <c r="J2607">
        <f t="shared" si="990"/>
        <v>0</v>
      </c>
      <c r="K2607" cm="1">
        <f t="array" ref="K2607">+INDEX('rECUPERA-prov'!$C$3:$LA$16,$C2607+1,$F2607)</f>
        <v>0</v>
      </c>
      <c r="L2607">
        <f t="shared" si="991"/>
        <v>0</v>
      </c>
      <c r="M2607">
        <f t="shared" si="998"/>
        <v>0</v>
      </c>
      <c r="N2607">
        <f t="shared" si="992"/>
        <v>0</v>
      </c>
      <c r="O2607" s="57">
        <f t="shared" si="999"/>
        <v>0</v>
      </c>
      <c r="P2607" s="57">
        <f t="shared" si="1000"/>
        <v>0</v>
      </c>
      <c r="Q2607" s="57">
        <f t="shared" si="1001"/>
        <v>0</v>
      </c>
      <c r="R2607" s="57">
        <f t="shared" si="1002"/>
        <v>0</v>
      </c>
      <c r="S2607" s="57">
        <f t="shared" si="1003"/>
        <v>0</v>
      </c>
      <c r="T2607" s="57">
        <f t="shared" si="1004"/>
        <v>0</v>
      </c>
      <c r="U2607" s="57">
        <f t="shared" si="1005"/>
        <v>0</v>
      </c>
      <c r="V2607" s="58">
        <f t="shared" si="1006"/>
        <v>0</v>
      </c>
      <c r="W2607" s="58">
        <f t="shared" si="1007"/>
        <v>0</v>
      </c>
      <c r="X2607" s="58">
        <f t="shared" si="1008"/>
        <v>0</v>
      </c>
      <c r="Y2607" s="58">
        <f t="shared" si="1009"/>
        <v>0</v>
      </c>
      <c r="Z2607">
        <f t="shared" si="993"/>
        <v>241928</v>
      </c>
    </row>
    <row r="2608" spans="1:26" x14ac:dyDescent="0.3">
      <c r="A2608" s="56" t="str">
        <f t="shared" si="995"/>
        <v>OUT TIME</v>
      </c>
      <c r="B2608" s="56" t="str">
        <f t="shared" si="987"/>
        <v>ultimo</v>
      </c>
      <c r="C2608" s="55">
        <f t="shared" si="1010"/>
        <v>5</v>
      </c>
      <c r="D2608" t="str">
        <f t="shared" si="1010"/>
        <v>Darién</v>
      </c>
      <c r="E2608" s="23">
        <f t="shared" si="996"/>
        <v>44185</v>
      </c>
      <c r="F2608" s="54">
        <f t="shared" si="997"/>
        <v>201</v>
      </c>
      <c r="G2608" cm="1">
        <f t="array" ref="G2608">+INDEX('Casos ACUM Prov'!$CK$3:$OM$16,'TODO PROVINCIA'!C2608+1,'TODO PROVINCIA'!F2608)</f>
        <v>0</v>
      </c>
      <c r="H2608">
        <f t="shared" si="989"/>
        <v>0</v>
      </c>
      <c r="I2608" cm="1">
        <f t="array" ref="I2608">+INDEX('Muertes-PROV'!$C$3:$OM$16,$C2608+1,$F2608)</f>
        <v>0</v>
      </c>
      <c r="J2608">
        <f t="shared" si="990"/>
        <v>0</v>
      </c>
      <c r="K2608" cm="1">
        <f t="array" ref="K2608">+INDEX('rECUPERA-prov'!$C$3:$LA$16,$C2608+1,$F2608)</f>
        <v>0</v>
      </c>
      <c r="L2608">
        <f t="shared" si="991"/>
        <v>0</v>
      </c>
      <c r="M2608">
        <f t="shared" si="998"/>
        <v>0</v>
      </c>
      <c r="N2608">
        <f t="shared" si="992"/>
        <v>0</v>
      </c>
      <c r="O2608" s="57">
        <f t="shared" si="999"/>
        <v>0</v>
      </c>
      <c r="P2608" s="57">
        <f t="shared" si="1000"/>
        <v>0</v>
      </c>
      <c r="Q2608" s="57">
        <f t="shared" si="1001"/>
        <v>0</v>
      </c>
      <c r="R2608" s="57">
        <f t="shared" si="1002"/>
        <v>0</v>
      </c>
      <c r="S2608" s="57">
        <f t="shared" si="1003"/>
        <v>0</v>
      </c>
      <c r="T2608" s="57">
        <f t="shared" si="1004"/>
        <v>0</v>
      </c>
      <c r="U2608" s="57">
        <f t="shared" si="1005"/>
        <v>0</v>
      </c>
      <c r="V2608" s="58">
        <f t="shared" si="1006"/>
        <v>0</v>
      </c>
      <c r="W2608" s="58">
        <f t="shared" si="1007"/>
        <v>0</v>
      </c>
      <c r="X2608" s="58">
        <f t="shared" si="1008"/>
        <v>0</v>
      </c>
      <c r="Y2608" s="58">
        <f t="shared" si="1009"/>
        <v>0</v>
      </c>
      <c r="Z2608">
        <f t="shared" si="993"/>
        <v>10001</v>
      </c>
    </row>
    <row r="2609" spans="1:26" x14ac:dyDescent="0.3">
      <c r="A2609" s="56" t="str">
        <f t="shared" si="995"/>
        <v>OUT TIME</v>
      </c>
      <c r="B2609" s="56" t="str">
        <f t="shared" si="987"/>
        <v>ultimo</v>
      </c>
      <c r="C2609" s="55">
        <f t="shared" si="1010"/>
        <v>6</v>
      </c>
      <c r="D2609" t="str">
        <f t="shared" si="1010"/>
        <v>Herrera</v>
      </c>
      <c r="E2609" s="23">
        <f t="shared" si="996"/>
        <v>44185</v>
      </c>
      <c r="F2609" s="54">
        <f t="shared" si="997"/>
        <v>201</v>
      </c>
      <c r="G2609" cm="1">
        <f t="array" ref="G2609">+INDEX('Casos ACUM Prov'!$CK$3:$OM$16,'TODO PROVINCIA'!C2609+1,'TODO PROVINCIA'!F2609)</f>
        <v>0</v>
      </c>
      <c r="H2609">
        <f t="shared" si="989"/>
        <v>0</v>
      </c>
      <c r="I2609" cm="1">
        <f t="array" ref="I2609">+INDEX('Muertes-PROV'!$C$3:$OM$16,$C2609+1,$F2609)</f>
        <v>0</v>
      </c>
      <c r="J2609">
        <f t="shared" si="990"/>
        <v>0</v>
      </c>
      <c r="K2609" cm="1">
        <f t="array" ref="K2609">+INDEX('rECUPERA-prov'!$C$3:$LA$16,$C2609+1,$F2609)</f>
        <v>0</v>
      </c>
      <c r="L2609">
        <f t="shared" si="991"/>
        <v>0</v>
      </c>
      <c r="M2609">
        <f t="shared" si="998"/>
        <v>0</v>
      </c>
      <c r="N2609">
        <f t="shared" si="992"/>
        <v>0</v>
      </c>
      <c r="O2609" s="57">
        <f t="shared" si="999"/>
        <v>0</v>
      </c>
      <c r="P2609" s="57">
        <f t="shared" si="1000"/>
        <v>0</v>
      </c>
      <c r="Q2609" s="57">
        <f t="shared" si="1001"/>
        <v>0</v>
      </c>
      <c r="R2609" s="57">
        <f t="shared" si="1002"/>
        <v>0</v>
      </c>
      <c r="S2609" s="57">
        <f t="shared" si="1003"/>
        <v>0</v>
      </c>
      <c r="T2609" s="57">
        <f t="shared" si="1004"/>
        <v>0</v>
      </c>
      <c r="U2609" s="57">
        <f t="shared" si="1005"/>
        <v>0</v>
      </c>
      <c r="V2609" s="58">
        <f t="shared" si="1006"/>
        <v>0</v>
      </c>
      <c r="W2609" s="58">
        <f t="shared" si="1007"/>
        <v>0</v>
      </c>
      <c r="X2609" s="58">
        <f t="shared" si="1008"/>
        <v>0</v>
      </c>
      <c r="Y2609" s="58">
        <f t="shared" si="1009"/>
        <v>0</v>
      </c>
      <c r="Z2609">
        <f t="shared" si="993"/>
        <v>33109</v>
      </c>
    </row>
    <row r="2610" spans="1:26" x14ac:dyDescent="0.3">
      <c r="A2610" s="56" t="str">
        <f t="shared" si="995"/>
        <v>OUT TIME</v>
      </c>
      <c r="B2610" s="56" t="str">
        <f t="shared" si="987"/>
        <v>ultimo</v>
      </c>
      <c r="C2610" s="55">
        <f t="shared" si="1010"/>
        <v>7</v>
      </c>
      <c r="D2610" t="str">
        <f t="shared" si="1010"/>
        <v>Los Santos</v>
      </c>
      <c r="E2610" s="23">
        <f t="shared" si="996"/>
        <v>44185</v>
      </c>
      <c r="F2610" s="54">
        <f t="shared" si="997"/>
        <v>201</v>
      </c>
      <c r="G2610" cm="1">
        <f t="array" ref="G2610">+INDEX('Casos ACUM Prov'!$CK$3:$OM$16,'TODO PROVINCIA'!C2610+1,'TODO PROVINCIA'!F2610)</f>
        <v>0</v>
      </c>
      <c r="H2610">
        <f t="shared" si="989"/>
        <v>0</v>
      </c>
      <c r="I2610" cm="1">
        <f t="array" ref="I2610">+INDEX('Muertes-PROV'!$C$3:$OM$16,$C2610+1,$F2610)</f>
        <v>0</v>
      </c>
      <c r="J2610">
        <f t="shared" si="990"/>
        <v>0</v>
      </c>
      <c r="K2610" cm="1">
        <f t="array" ref="K2610">+INDEX('rECUPERA-prov'!$C$3:$LA$16,$C2610+1,$F2610)</f>
        <v>0</v>
      </c>
      <c r="L2610">
        <f t="shared" si="991"/>
        <v>0</v>
      </c>
      <c r="M2610">
        <f t="shared" si="998"/>
        <v>0</v>
      </c>
      <c r="N2610">
        <f t="shared" si="992"/>
        <v>0</v>
      </c>
      <c r="O2610" s="57">
        <f t="shared" si="999"/>
        <v>0</v>
      </c>
      <c r="P2610" s="57">
        <f t="shared" si="1000"/>
        <v>0</v>
      </c>
      <c r="Q2610" s="57">
        <f t="shared" si="1001"/>
        <v>0</v>
      </c>
      <c r="R2610" s="57">
        <f t="shared" si="1002"/>
        <v>0</v>
      </c>
      <c r="S2610" s="57">
        <f t="shared" si="1003"/>
        <v>0</v>
      </c>
      <c r="T2610" s="57">
        <f t="shared" si="1004"/>
        <v>0</v>
      </c>
      <c r="U2610" s="57">
        <f t="shared" si="1005"/>
        <v>0</v>
      </c>
      <c r="V2610" s="58">
        <f t="shared" si="1006"/>
        <v>0</v>
      </c>
      <c r="W2610" s="58">
        <f t="shared" si="1007"/>
        <v>0</v>
      </c>
      <c r="X2610" s="58">
        <f t="shared" si="1008"/>
        <v>0</v>
      </c>
      <c r="Y2610" s="58">
        <f t="shared" si="1009"/>
        <v>0</v>
      </c>
      <c r="Z2610">
        <f t="shared" si="993"/>
        <v>156747</v>
      </c>
    </row>
    <row r="2611" spans="1:26" x14ac:dyDescent="0.3">
      <c r="A2611" s="56" t="str">
        <f t="shared" si="995"/>
        <v>OUT TIME</v>
      </c>
      <c r="B2611" s="56" t="str">
        <f t="shared" si="987"/>
        <v>ultimo</v>
      </c>
      <c r="C2611" s="55">
        <f t="shared" si="1010"/>
        <v>8</v>
      </c>
      <c r="D2611" t="str">
        <f t="shared" si="1010"/>
        <v>Panamá</v>
      </c>
      <c r="E2611" s="23">
        <f t="shared" si="996"/>
        <v>44185</v>
      </c>
      <c r="F2611" s="54">
        <f t="shared" si="997"/>
        <v>201</v>
      </c>
      <c r="G2611" cm="1">
        <f t="array" ref="G2611">+INDEX('Casos ACUM Prov'!$CK$3:$OM$16,'TODO PROVINCIA'!C2611+1,'TODO PROVINCIA'!F2611)</f>
        <v>0</v>
      </c>
      <c r="H2611">
        <f t="shared" si="989"/>
        <v>0</v>
      </c>
      <c r="I2611" cm="1">
        <f t="array" ref="I2611">+INDEX('Muertes-PROV'!$C$3:$OM$16,$C2611+1,$F2611)</f>
        <v>0</v>
      </c>
      <c r="J2611">
        <f t="shared" si="990"/>
        <v>0</v>
      </c>
      <c r="K2611" cm="1">
        <f t="array" ref="K2611">+INDEX('rECUPERA-prov'!$C$3:$LA$16,$C2611+1,$F2611)</f>
        <v>0</v>
      </c>
      <c r="L2611">
        <f t="shared" si="991"/>
        <v>0</v>
      </c>
      <c r="M2611">
        <f t="shared" si="998"/>
        <v>0</v>
      </c>
      <c r="N2611">
        <f t="shared" si="992"/>
        <v>0</v>
      </c>
      <c r="O2611" s="57">
        <f t="shared" si="999"/>
        <v>0</v>
      </c>
      <c r="P2611" s="57">
        <f t="shared" si="1000"/>
        <v>0</v>
      </c>
      <c r="Q2611" s="57">
        <f t="shared" si="1001"/>
        <v>0</v>
      </c>
      <c r="R2611" s="57">
        <f t="shared" si="1002"/>
        <v>0</v>
      </c>
      <c r="S2611" s="57">
        <f t="shared" si="1003"/>
        <v>0</v>
      </c>
      <c r="T2611" s="57">
        <f t="shared" si="1004"/>
        <v>0</v>
      </c>
      <c r="U2611" s="57">
        <f t="shared" si="1005"/>
        <v>0</v>
      </c>
      <c r="V2611" s="58">
        <f t="shared" si="1006"/>
        <v>0</v>
      </c>
      <c r="W2611" s="58">
        <f t="shared" si="1007"/>
        <v>0</v>
      </c>
      <c r="X2611" s="58">
        <f t="shared" si="1008"/>
        <v>0</v>
      </c>
      <c r="Y2611" s="58">
        <f t="shared" si="1009"/>
        <v>0</v>
      </c>
      <c r="Z2611">
        <f t="shared" si="993"/>
        <v>109955</v>
      </c>
    </row>
    <row r="2612" spans="1:26" x14ac:dyDescent="0.3">
      <c r="A2612" s="56" t="str">
        <f t="shared" si="995"/>
        <v>OUT TIME</v>
      </c>
      <c r="B2612" s="56" t="str">
        <f t="shared" si="987"/>
        <v>ultimo</v>
      </c>
      <c r="C2612" s="55">
        <f t="shared" si="1010"/>
        <v>9</v>
      </c>
      <c r="D2612" t="str">
        <f t="shared" si="1010"/>
        <v>Veraguas</v>
      </c>
      <c r="E2612" s="23">
        <f t="shared" si="996"/>
        <v>44185</v>
      </c>
      <c r="F2612" s="54">
        <f t="shared" si="997"/>
        <v>201</v>
      </c>
      <c r="G2612" cm="1">
        <f t="array" ref="G2612">+INDEX('Casos ACUM Prov'!$CK$3:$OM$16,'TODO PROVINCIA'!C2612+1,'TODO PROVINCIA'!F2612)</f>
        <v>0</v>
      </c>
      <c r="H2612">
        <f t="shared" si="989"/>
        <v>0</v>
      </c>
      <c r="I2612" cm="1">
        <f t="array" ref="I2612">+INDEX('Muertes-PROV'!$C$3:$OM$16,$C2612+1,$F2612)</f>
        <v>0</v>
      </c>
      <c r="J2612">
        <f t="shared" si="990"/>
        <v>0</v>
      </c>
      <c r="K2612" cm="1">
        <f t="array" ref="K2612">+INDEX('rECUPERA-prov'!$C$3:$LA$16,$C2612+1,$F2612)</f>
        <v>0</v>
      </c>
      <c r="L2612">
        <f t="shared" si="991"/>
        <v>0</v>
      </c>
      <c r="M2612">
        <f t="shared" si="998"/>
        <v>0</v>
      </c>
      <c r="N2612">
        <f t="shared" si="992"/>
        <v>0</v>
      </c>
      <c r="O2612" s="57">
        <f t="shared" si="999"/>
        <v>0</v>
      </c>
      <c r="P2612" s="57">
        <f t="shared" si="1000"/>
        <v>0</v>
      </c>
      <c r="Q2612" s="57">
        <f t="shared" si="1001"/>
        <v>0</v>
      </c>
      <c r="R2612" s="57">
        <f t="shared" si="1002"/>
        <v>0</v>
      </c>
      <c r="S2612" s="57">
        <f t="shared" si="1003"/>
        <v>0</v>
      </c>
      <c r="T2612" s="57">
        <f t="shared" si="1004"/>
        <v>0</v>
      </c>
      <c r="U2612" s="57">
        <f t="shared" si="1005"/>
        <v>0</v>
      </c>
      <c r="V2612" s="58">
        <f t="shared" si="1006"/>
        <v>0</v>
      </c>
      <c r="W2612" s="58">
        <f t="shared" si="1007"/>
        <v>0</v>
      </c>
      <c r="X2612" s="58">
        <f t="shared" si="1008"/>
        <v>0</v>
      </c>
      <c r="Y2612" s="58">
        <f t="shared" si="1009"/>
        <v>0</v>
      </c>
      <c r="Z2612">
        <f t="shared" si="993"/>
        <v>109955</v>
      </c>
    </row>
    <row r="2613" spans="1:26" x14ac:dyDescent="0.3">
      <c r="A2613" s="56" t="str">
        <f t="shared" si="995"/>
        <v>OUT TIME</v>
      </c>
      <c r="B2613" s="56" t="str">
        <f t="shared" si="987"/>
        <v>ultimo</v>
      </c>
      <c r="C2613" s="55">
        <f t="shared" si="1010"/>
        <v>10</v>
      </c>
      <c r="D2613" t="str">
        <f t="shared" si="1010"/>
        <v>Comarca Kuna Yala</v>
      </c>
      <c r="E2613" s="23">
        <f t="shared" si="996"/>
        <v>44185</v>
      </c>
      <c r="F2613" s="54">
        <f t="shared" si="997"/>
        <v>201</v>
      </c>
      <c r="G2613" cm="1">
        <f t="array" ref="G2613">+INDEX('Casos ACUM Prov'!$CK$3:$OM$16,'TODO PROVINCIA'!C2613+1,'TODO PROVINCIA'!F2613)</f>
        <v>0</v>
      </c>
      <c r="H2613">
        <f t="shared" si="989"/>
        <v>0</v>
      </c>
      <c r="I2613" cm="1">
        <f t="array" ref="I2613">+INDEX('Muertes-PROV'!$C$3:$OM$16,$C2613+1,$F2613)</f>
        <v>0</v>
      </c>
      <c r="J2613">
        <f t="shared" si="990"/>
        <v>0</v>
      </c>
      <c r="K2613" cm="1">
        <f t="array" ref="K2613">+INDEX('rECUPERA-prov'!$C$3:$LA$16,$C2613+1,$F2613)</f>
        <v>0</v>
      </c>
      <c r="L2613">
        <f t="shared" si="991"/>
        <v>0</v>
      </c>
      <c r="M2613">
        <f t="shared" si="998"/>
        <v>0</v>
      </c>
      <c r="N2613">
        <f t="shared" si="992"/>
        <v>0</v>
      </c>
      <c r="O2613" s="57">
        <f t="shared" si="999"/>
        <v>0</v>
      </c>
      <c r="P2613" s="57">
        <f t="shared" si="1000"/>
        <v>0</v>
      </c>
      <c r="Q2613" s="57">
        <f t="shared" si="1001"/>
        <v>0</v>
      </c>
      <c r="R2613" s="57">
        <f t="shared" si="1002"/>
        <v>0</v>
      </c>
      <c r="S2613" s="57">
        <f t="shared" si="1003"/>
        <v>0</v>
      </c>
      <c r="T2613" s="57">
        <f t="shared" si="1004"/>
        <v>0</v>
      </c>
      <c r="U2613" s="57">
        <f t="shared" si="1005"/>
        <v>0</v>
      </c>
      <c r="V2613" s="58">
        <f t="shared" si="1006"/>
        <v>0</v>
      </c>
      <c r="W2613" s="58">
        <f t="shared" si="1007"/>
        <v>0</v>
      </c>
      <c r="X2613" s="58">
        <f t="shared" si="1008"/>
        <v>0</v>
      </c>
      <c r="Y2613" s="58">
        <f t="shared" si="1009"/>
        <v>0</v>
      </c>
      <c r="Z2613">
        <f t="shared" si="993"/>
        <v>89592</v>
      </c>
    </row>
    <row r="2614" spans="1:26" x14ac:dyDescent="0.3">
      <c r="A2614" s="56" t="str">
        <f t="shared" si="995"/>
        <v>OUT TIME</v>
      </c>
      <c r="B2614" s="56" t="str">
        <f t="shared" si="987"/>
        <v>ultimo</v>
      </c>
      <c r="C2614" s="55">
        <f t="shared" si="1010"/>
        <v>11</v>
      </c>
      <c r="D2614" t="str">
        <f t="shared" si="1010"/>
        <v>Comarca Emberá Wounaán</v>
      </c>
      <c r="E2614" s="23">
        <f t="shared" si="996"/>
        <v>44185</v>
      </c>
      <c r="F2614" s="54">
        <f t="shared" si="997"/>
        <v>201</v>
      </c>
      <c r="G2614" cm="1">
        <f t="array" ref="G2614">+INDEX('Casos ACUM Prov'!$CK$3:$OM$16,'TODO PROVINCIA'!C2614+1,'TODO PROVINCIA'!F2614)</f>
        <v>0</v>
      </c>
      <c r="H2614">
        <f t="shared" si="989"/>
        <v>0</v>
      </c>
      <c r="I2614" cm="1">
        <f t="array" ref="I2614">+INDEX('Muertes-PROV'!$C$3:$OM$16,$C2614+1,$F2614)</f>
        <v>0</v>
      </c>
      <c r="J2614">
        <f t="shared" si="990"/>
        <v>0</v>
      </c>
      <c r="K2614" cm="1">
        <f t="array" ref="K2614">+INDEX('rECUPERA-prov'!$C$3:$LA$16,$C2614+1,$F2614)</f>
        <v>0</v>
      </c>
      <c r="L2614">
        <f t="shared" si="991"/>
        <v>0</v>
      </c>
      <c r="M2614">
        <f t="shared" si="998"/>
        <v>0</v>
      </c>
      <c r="N2614">
        <f t="shared" si="992"/>
        <v>0</v>
      </c>
      <c r="O2614" s="57">
        <f t="shared" si="999"/>
        <v>0</v>
      </c>
      <c r="P2614" s="57">
        <f t="shared" si="1000"/>
        <v>0</v>
      </c>
      <c r="Q2614" s="57">
        <f t="shared" si="1001"/>
        <v>0</v>
      </c>
      <c r="R2614" s="57">
        <f t="shared" si="1002"/>
        <v>0</v>
      </c>
      <c r="S2614" s="57">
        <f t="shared" si="1003"/>
        <v>0</v>
      </c>
      <c r="T2614" s="57">
        <f t="shared" si="1004"/>
        <v>0</v>
      </c>
      <c r="U2614" s="57">
        <f t="shared" si="1005"/>
        <v>0</v>
      </c>
      <c r="V2614" s="58">
        <f t="shared" si="1006"/>
        <v>0</v>
      </c>
      <c r="W2614" s="58">
        <f t="shared" si="1007"/>
        <v>0</v>
      </c>
      <c r="X2614" s="58">
        <f t="shared" si="1008"/>
        <v>0</v>
      </c>
      <c r="Y2614" s="58">
        <f t="shared" si="1009"/>
        <v>0</v>
      </c>
      <c r="Z2614">
        <f t="shared" si="993"/>
        <v>1249032</v>
      </c>
    </row>
    <row r="2615" spans="1:26" x14ac:dyDescent="0.3">
      <c r="A2615" s="56" t="str">
        <f t="shared" si="995"/>
        <v>OUT TIME</v>
      </c>
      <c r="B2615" s="56" t="str">
        <f t="shared" si="987"/>
        <v>ultimo</v>
      </c>
      <c r="C2615" s="55">
        <f t="shared" si="1010"/>
        <v>12</v>
      </c>
      <c r="D2615" t="str">
        <f t="shared" si="1010"/>
        <v>Comarca Ngäbe Buglé</v>
      </c>
      <c r="E2615" s="23">
        <f t="shared" si="996"/>
        <v>44185</v>
      </c>
      <c r="F2615" s="54">
        <f t="shared" si="997"/>
        <v>201</v>
      </c>
      <c r="G2615" cm="1">
        <f t="array" ref="G2615">+INDEX('Casos ACUM Prov'!$CK$3:$OM$16,'TODO PROVINCIA'!C2615+1,'TODO PROVINCIA'!F2615)</f>
        <v>0</v>
      </c>
      <c r="H2615">
        <f t="shared" si="989"/>
        <v>0</v>
      </c>
      <c r="I2615" cm="1">
        <f t="array" ref="I2615">+INDEX('Muertes-PROV'!$C$3:$OM$16,$C2615+1,$F2615)</f>
        <v>0</v>
      </c>
      <c r="J2615">
        <f t="shared" si="990"/>
        <v>0</v>
      </c>
      <c r="K2615" cm="1">
        <f t="array" ref="K2615">+INDEX('rECUPERA-prov'!$C$3:$LA$16,$C2615+1,$F2615)</f>
        <v>0</v>
      </c>
      <c r="L2615">
        <f t="shared" si="991"/>
        <v>0</v>
      </c>
      <c r="M2615">
        <f t="shared" si="998"/>
        <v>0</v>
      </c>
      <c r="N2615">
        <f t="shared" si="992"/>
        <v>0</v>
      </c>
      <c r="O2615" s="57">
        <f t="shared" si="999"/>
        <v>0</v>
      </c>
      <c r="P2615" s="57">
        <f t="shared" si="1000"/>
        <v>0</v>
      </c>
      <c r="Q2615" s="57">
        <f t="shared" si="1001"/>
        <v>0</v>
      </c>
      <c r="R2615" s="57">
        <f t="shared" si="1002"/>
        <v>0</v>
      </c>
      <c r="S2615" s="57">
        <f t="shared" si="1003"/>
        <v>0</v>
      </c>
      <c r="T2615" s="57">
        <f t="shared" si="1004"/>
        <v>0</v>
      </c>
      <c r="U2615" s="57">
        <f t="shared" si="1005"/>
        <v>0</v>
      </c>
      <c r="V2615" s="58">
        <f t="shared" si="1006"/>
        <v>0</v>
      </c>
      <c r="W2615" s="58">
        <f t="shared" si="1007"/>
        <v>0</v>
      </c>
      <c r="X2615" s="58">
        <f t="shared" si="1008"/>
        <v>0</v>
      </c>
      <c r="Y2615" s="58">
        <f t="shared" si="1009"/>
        <v>0</v>
      </c>
      <c r="Z2615">
        <f t="shared" si="993"/>
        <v>464038</v>
      </c>
    </row>
    <row r="2616" spans="1:26" x14ac:dyDescent="0.3">
      <c r="A2616" s="56" t="str">
        <f t="shared" si="995"/>
        <v>OUT TIME</v>
      </c>
      <c r="B2616" s="56" t="str">
        <f t="shared" si="987"/>
        <v>ultimo</v>
      </c>
      <c r="C2616" s="55">
        <f t="shared" si="1010"/>
        <v>13</v>
      </c>
      <c r="D2616" t="str">
        <f t="shared" si="1010"/>
        <v>Panamá Oeste</v>
      </c>
      <c r="E2616" s="23">
        <f t="shared" si="996"/>
        <v>44185</v>
      </c>
      <c r="F2616" s="54">
        <f t="shared" si="997"/>
        <v>201</v>
      </c>
      <c r="G2616" cm="1">
        <f t="array" ref="G2616">+INDEX('Casos ACUM Prov'!$CK$3:$OM$16,'TODO PROVINCIA'!C2616+1,'TODO PROVINCIA'!F2616)</f>
        <v>0</v>
      </c>
      <c r="H2616">
        <f t="shared" si="989"/>
        <v>0</v>
      </c>
      <c r="I2616" cm="1">
        <f t="array" ref="I2616">+INDEX('Muertes-PROV'!$C$3:$OM$16,$C2616+1,$F2616)</f>
        <v>0</v>
      </c>
      <c r="J2616">
        <f t="shared" si="990"/>
        <v>0</v>
      </c>
      <c r="K2616" cm="1">
        <f t="array" ref="K2616">+INDEX('rECUPERA-prov'!$C$3:$LA$16,$C2616+1,$F2616)</f>
        <v>0</v>
      </c>
      <c r="L2616">
        <f t="shared" si="991"/>
        <v>0</v>
      </c>
      <c r="M2616">
        <f t="shared" si="998"/>
        <v>0</v>
      </c>
      <c r="N2616">
        <f t="shared" si="992"/>
        <v>0</v>
      </c>
      <c r="O2616" s="57">
        <f t="shared" si="999"/>
        <v>0</v>
      </c>
      <c r="P2616" s="57">
        <f t="shared" si="1000"/>
        <v>0</v>
      </c>
      <c r="Q2616" s="57">
        <f t="shared" si="1001"/>
        <v>0</v>
      </c>
      <c r="R2616" s="57">
        <f t="shared" si="1002"/>
        <v>0</v>
      </c>
      <c r="S2616" s="57">
        <f t="shared" si="1003"/>
        <v>0</v>
      </c>
      <c r="T2616" s="57">
        <f t="shared" si="1004"/>
        <v>0</v>
      </c>
      <c r="U2616" s="57">
        <f t="shared" si="1005"/>
        <v>0</v>
      </c>
      <c r="V2616" s="58">
        <f t="shared" si="1006"/>
        <v>0</v>
      </c>
      <c r="W2616" s="58">
        <f t="shared" si="1007"/>
        <v>0</v>
      </c>
      <c r="X2616" s="58">
        <f t="shared" si="1008"/>
        <v>0</v>
      </c>
      <c r="Y2616" s="58">
        <f t="shared" si="1009"/>
        <v>0</v>
      </c>
      <c r="Z2616">
        <f t="shared" si="993"/>
        <v>226991</v>
      </c>
    </row>
    <row r="2617" spans="1:26" x14ac:dyDescent="0.3">
      <c r="A2617" s="56" t="str">
        <f t="shared" si="995"/>
        <v>OUT TIME</v>
      </c>
      <c r="B2617" s="56" t="str">
        <f t="shared" si="987"/>
        <v>ultimo</v>
      </c>
      <c r="C2617" s="55">
        <f t="shared" si="1010"/>
        <v>1</v>
      </c>
      <c r="D2617" t="str">
        <f t="shared" si="1010"/>
        <v>Bocas del Toro</v>
      </c>
      <c r="E2617" s="23">
        <f t="shared" si="996"/>
        <v>44186</v>
      </c>
      <c r="F2617" s="54">
        <f t="shared" si="997"/>
        <v>202</v>
      </c>
      <c r="G2617" cm="1">
        <f t="array" ref="G2617">+INDEX('Casos ACUM Prov'!$CK$3:$OM$16,'TODO PROVINCIA'!C2617+1,'TODO PROVINCIA'!F2617)</f>
        <v>0</v>
      </c>
      <c r="H2617">
        <f t="shared" si="989"/>
        <v>0</v>
      </c>
      <c r="I2617" cm="1">
        <f t="array" ref="I2617">+INDEX('Muertes-PROV'!$C$3:$OM$16,$C2617+1,$F2617)</f>
        <v>0</v>
      </c>
      <c r="J2617">
        <f t="shared" si="990"/>
        <v>0</v>
      </c>
      <c r="K2617" cm="1">
        <f t="array" ref="K2617">+INDEX('rECUPERA-prov'!$C$3:$LA$16,$C2617+1,$F2617)</f>
        <v>0</v>
      </c>
      <c r="L2617">
        <f t="shared" si="991"/>
        <v>0</v>
      </c>
      <c r="M2617">
        <f t="shared" si="998"/>
        <v>0</v>
      </c>
      <c r="N2617">
        <f t="shared" si="992"/>
        <v>0</v>
      </c>
      <c r="O2617" s="57">
        <f t="shared" si="999"/>
        <v>0</v>
      </c>
      <c r="P2617" s="57">
        <f t="shared" si="1000"/>
        <v>0</v>
      </c>
      <c r="Q2617" s="57">
        <f t="shared" si="1001"/>
        <v>0</v>
      </c>
      <c r="R2617" s="57">
        <f t="shared" si="1002"/>
        <v>0</v>
      </c>
      <c r="S2617" s="57">
        <f t="shared" si="1003"/>
        <v>0</v>
      </c>
      <c r="T2617" s="57">
        <f t="shared" si="1004"/>
        <v>0</v>
      </c>
      <c r="U2617" s="57">
        <f t="shared" si="1005"/>
        <v>0</v>
      </c>
      <c r="V2617" s="58">
        <f t="shared" si="1006"/>
        <v>0</v>
      </c>
      <c r="W2617" s="58">
        <f t="shared" si="1007"/>
        <v>0</v>
      </c>
      <c r="X2617" s="58">
        <f t="shared" si="1008"/>
        <v>0</v>
      </c>
      <c r="Y2617" s="58">
        <f t="shared" si="1009"/>
        <v>0</v>
      </c>
      <c r="Z2617">
        <f t="shared" si="993"/>
        <v>125461</v>
      </c>
    </row>
    <row r="2618" spans="1:26" x14ac:dyDescent="0.3">
      <c r="A2618" s="56" t="str">
        <f t="shared" si="995"/>
        <v>OUT TIME</v>
      </c>
      <c r="B2618" s="56" t="str">
        <f t="shared" si="987"/>
        <v>ultimo</v>
      </c>
      <c r="C2618" s="55">
        <f t="shared" si="1010"/>
        <v>2</v>
      </c>
      <c r="D2618" t="str">
        <f t="shared" si="1010"/>
        <v>Coclé</v>
      </c>
      <c r="E2618" s="23">
        <f t="shared" si="996"/>
        <v>44186</v>
      </c>
      <c r="F2618" s="54">
        <f t="shared" si="997"/>
        <v>202</v>
      </c>
      <c r="G2618" cm="1">
        <f t="array" ref="G2618">+INDEX('Casos ACUM Prov'!$CK$3:$OM$16,'TODO PROVINCIA'!C2618+1,'TODO PROVINCIA'!F2618)</f>
        <v>0</v>
      </c>
      <c r="H2618">
        <f t="shared" si="989"/>
        <v>0</v>
      </c>
      <c r="I2618" cm="1">
        <f t="array" ref="I2618">+INDEX('Muertes-PROV'!$C$3:$OM$16,$C2618+1,$F2618)</f>
        <v>0</v>
      </c>
      <c r="J2618">
        <f t="shared" si="990"/>
        <v>0</v>
      </c>
      <c r="K2618" cm="1">
        <f t="array" ref="K2618">+INDEX('rECUPERA-prov'!$C$3:$LA$16,$C2618+1,$F2618)</f>
        <v>0</v>
      </c>
      <c r="L2618">
        <f t="shared" si="991"/>
        <v>0</v>
      </c>
      <c r="M2618">
        <f t="shared" si="998"/>
        <v>0</v>
      </c>
      <c r="N2618">
        <f t="shared" si="992"/>
        <v>0</v>
      </c>
      <c r="O2618" s="57">
        <f t="shared" si="999"/>
        <v>0</v>
      </c>
      <c r="P2618" s="57">
        <f t="shared" si="1000"/>
        <v>0</v>
      </c>
      <c r="Q2618" s="57">
        <f t="shared" si="1001"/>
        <v>0</v>
      </c>
      <c r="R2618" s="57">
        <f t="shared" si="1002"/>
        <v>0</v>
      </c>
      <c r="S2618" s="57">
        <f t="shared" si="1003"/>
        <v>0</v>
      </c>
      <c r="T2618" s="57">
        <f t="shared" si="1004"/>
        <v>0</v>
      </c>
      <c r="U2618" s="57">
        <f t="shared" si="1005"/>
        <v>0</v>
      </c>
      <c r="V2618" s="58">
        <f t="shared" si="1006"/>
        <v>0</v>
      </c>
      <c r="W2618" s="58">
        <f t="shared" si="1007"/>
        <v>0</v>
      </c>
      <c r="X2618" s="58">
        <f t="shared" si="1008"/>
        <v>0</v>
      </c>
      <c r="Y2618" s="58">
        <f t="shared" si="1009"/>
        <v>0</v>
      </c>
      <c r="Z2618">
        <f t="shared" si="993"/>
        <v>416873</v>
      </c>
    </row>
    <row r="2619" spans="1:26" x14ac:dyDescent="0.3">
      <c r="A2619" s="56" t="str">
        <f t="shared" si="995"/>
        <v>OUT TIME</v>
      </c>
      <c r="B2619" s="56" t="str">
        <f t="shared" si="987"/>
        <v>ultimo</v>
      </c>
      <c r="C2619" s="55">
        <f t="shared" si="1010"/>
        <v>3</v>
      </c>
      <c r="D2619" t="str">
        <f t="shared" si="1010"/>
        <v>Colón</v>
      </c>
      <c r="E2619" s="23">
        <f t="shared" si="996"/>
        <v>44186</v>
      </c>
      <c r="F2619" s="54">
        <f t="shared" si="997"/>
        <v>202</v>
      </c>
      <c r="G2619" cm="1">
        <f t="array" ref="G2619">+INDEX('Casos ACUM Prov'!$CK$3:$OM$16,'TODO PROVINCIA'!C2619+1,'TODO PROVINCIA'!F2619)</f>
        <v>0</v>
      </c>
      <c r="H2619">
        <f t="shared" si="989"/>
        <v>0</v>
      </c>
      <c r="I2619" cm="1">
        <f t="array" ref="I2619">+INDEX('Muertes-PROV'!$C$3:$OM$16,$C2619+1,$F2619)</f>
        <v>0</v>
      </c>
      <c r="J2619">
        <f t="shared" si="990"/>
        <v>0</v>
      </c>
      <c r="K2619" cm="1">
        <f t="array" ref="K2619">+INDEX('rECUPERA-prov'!$C$3:$LA$16,$C2619+1,$F2619)</f>
        <v>0</v>
      </c>
      <c r="L2619">
        <f t="shared" si="991"/>
        <v>0</v>
      </c>
      <c r="M2619">
        <f t="shared" si="998"/>
        <v>0</v>
      </c>
      <c r="N2619">
        <f t="shared" si="992"/>
        <v>0</v>
      </c>
      <c r="O2619" s="57">
        <f t="shared" si="999"/>
        <v>0</v>
      </c>
      <c r="P2619" s="57">
        <f t="shared" si="1000"/>
        <v>0</v>
      </c>
      <c r="Q2619" s="57">
        <f t="shared" si="1001"/>
        <v>0</v>
      </c>
      <c r="R2619" s="57">
        <f t="shared" si="1002"/>
        <v>0</v>
      </c>
      <c r="S2619" s="57">
        <f t="shared" si="1003"/>
        <v>0</v>
      </c>
      <c r="T2619" s="57">
        <f t="shared" si="1004"/>
        <v>0</v>
      </c>
      <c r="U2619" s="57">
        <f t="shared" si="1005"/>
        <v>0</v>
      </c>
      <c r="V2619" s="58">
        <f t="shared" si="1006"/>
        <v>0</v>
      </c>
      <c r="W2619" s="58">
        <f t="shared" si="1007"/>
        <v>0</v>
      </c>
      <c r="X2619" s="58">
        <f t="shared" si="1008"/>
        <v>0</v>
      </c>
      <c r="Y2619" s="58">
        <f t="shared" si="1009"/>
        <v>0</v>
      </c>
      <c r="Z2619">
        <f t="shared" si="993"/>
        <v>233708</v>
      </c>
    </row>
    <row r="2620" spans="1:26" x14ac:dyDescent="0.3">
      <c r="A2620" s="56" t="str">
        <f t="shared" si="995"/>
        <v>OUT TIME</v>
      </c>
      <c r="B2620" s="56" t="str">
        <f t="shared" si="987"/>
        <v>ultimo</v>
      </c>
      <c r="C2620" s="55">
        <f t="shared" ref="C2620:D2635" si="1011">+C2607</f>
        <v>4</v>
      </c>
      <c r="D2620" t="str">
        <f t="shared" si="1011"/>
        <v>Chiriquí</v>
      </c>
      <c r="E2620" s="23">
        <f t="shared" si="996"/>
        <v>44186</v>
      </c>
      <c r="F2620" s="54">
        <f t="shared" si="997"/>
        <v>202</v>
      </c>
      <c r="G2620" cm="1">
        <f t="array" ref="G2620">+INDEX('Casos ACUM Prov'!$CK$3:$OM$16,'TODO PROVINCIA'!C2620+1,'TODO PROVINCIA'!F2620)</f>
        <v>0</v>
      </c>
      <c r="H2620">
        <f t="shared" si="989"/>
        <v>0</v>
      </c>
      <c r="I2620" cm="1">
        <f t="array" ref="I2620">+INDEX('Muertes-PROV'!$C$3:$OM$16,$C2620+1,$F2620)</f>
        <v>0</v>
      </c>
      <c r="J2620">
        <f t="shared" si="990"/>
        <v>0</v>
      </c>
      <c r="K2620" cm="1">
        <f t="array" ref="K2620">+INDEX('rECUPERA-prov'!$C$3:$LA$16,$C2620+1,$F2620)</f>
        <v>0</v>
      </c>
      <c r="L2620">
        <f t="shared" si="991"/>
        <v>0</v>
      </c>
      <c r="M2620">
        <f t="shared" si="998"/>
        <v>0</v>
      </c>
      <c r="N2620">
        <f t="shared" si="992"/>
        <v>0</v>
      </c>
      <c r="O2620" s="57">
        <f t="shared" si="999"/>
        <v>0</v>
      </c>
      <c r="P2620" s="57">
        <f t="shared" si="1000"/>
        <v>0</v>
      </c>
      <c r="Q2620" s="57">
        <f t="shared" si="1001"/>
        <v>0</v>
      </c>
      <c r="R2620" s="57">
        <f t="shared" si="1002"/>
        <v>0</v>
      </c>
      <c r="S2620" s="57">
        <f t="shared" si="1003"/>
        <v>0</v>
      </c>
      <c r="T2620" s="57">
        <f t="shared" si="1004"/>
        <v>0</v>
      </c>
      <c r="U2620" s="57">
        <f t="shared" si="1005"/>
        <v>0</v>
      </c>
      <c r="V2620" s="58">
        <f t="shared" si="1006"/>
        <v>0</v>
      </c>
      <c r="W2620" s="58">
        <f t="shared" si="1007"/>
        <v>0</v>
      </c>
      <c r="X2620" s="58">
        <f t="shared" si="1008"/>
        <v>0</v>
      </c>
      <c r="Y2620" s="58">
        <f t="shared" si="1009"/>
        <v>0</v>
      </c>
      <c r="Z2620">
        <f t="shared" si="993"/>
        <v>241928</v>
      </c>
    </row>
    <row r="2621" spans="1:26" x14ac:dyDescent="0.3">
      <c r="A2621" s="56" t="str">
        <f t="shared" si="995"/>
        <v>OUT TIME</v>
      </c>
      <c r="B2621" s="56" t="str">
        <f t="shared" si="987"/>
        <v>ultimo</v>
      </c>
      <c r="C2621" s="55">
        <f t="shared" si="1011"/>
        <v>5</v>
      </c>
      <c r="D2621" t="str">
        <f t="shared" si="1011"/>
        <v>Darién</v>
      </c>
      <c r="E2621" s="23">
        <f t="shared" si="996"/>
        <v>44186</v>
      </c>
      <c r="F2621" s="54">
        <f t="shared" si="997"/>
        <v>202</v>
      </c>
      <c r="G2621" cm="1">
        <f t="array" ref="G2621">+INDEX('Casos ACUM Prov'!$CK$3:$OM$16,'TODO PROVINCIA'!C2621+1,'TODO PROVINCIA'!F2621)</f>
        <v>0</v>
      </c>
      <c r="H2621">
        <f t="shared" si="989"/>
        <v>0</v>
      </c>
      <c r="I2621" cm="1">
        <f t="array" ref="I2621">+INDEX('Muertes-PROV'!$C$3:$OM$16,$C2621+1,$F2621)</f>
        <v>0</v>
      </c>
      <c r="J2621">
        <f t="shared" si="990"/>
        <v>0</v>
      </c>
      <c r="K2621" cm="1">
        <f t="array" ref="K2621">+INDEX('rECUPERA-prov'!$C$3:$LA$16,$C2621+1,$F2621)</f>
        <v>0</v>
      </c>
      <c r="L2621">
        <f t="shared" si="991"/>
        <v>0</v>
      </c>
      <c r="M2621">
        <f t="shared" si="998"/>
        <v>0</v>
      </c>
      <c r="N2621">
        <f t="shared" si="992"/>
        <v>0</v>
      </c>
      <c r="O2621" s="57">
        <f t="shared" si="999"/>
        <v>0</v>
      </c>
      <c r="P2621" s="57">
        <f t="shared" si="1000"/>
        <v>0</v>
      </c>
      <c r="Q2621" s="57">
        <f t="shared" si="1001"/>
        <v>0</v>
      </c>
      <c r="R2621" s="57">
        <f t="shared" si="1002"/>
        <v>0</v>
      </c>
      <c r="S2621" s="57">
        <f t="shared" si="1003"/>
        <v>0</v>
      </c>
      <c r="T2621" s="57">
        <f t="shared" si="1004"/>
        <v>0</v>
      </c>
      <c r="U2621" s="57">
        <f t="shared" si="1005"/>
        <v>0</v>
      </c>
      <c r="V2621" s="58">
        <f t="shared" si="1006"/>
        <v>0</v>
      </c>
      <c r="W2621" s="58">
        <f t="shared" si="1007"/>
        <v>0</v>
      </c>
      <c r="X2621" s="58">
        <f t="shared" si="1008"/>
        <v>0</v>
      </c>
      <c r="Y2621" s="58">
        <f t="shared" si="1009"/>
        <v>0</v>
      </c>
      <c r="Z2621">
        <f t="shared" si="993"/>
        <v>10001</v>
      </c>
    </row>
    <row r="2622" spans="1:26" x14ac:dyDescent="0.3">
      <c r="A2622" s="56" t="str">
        <f t="shared" si="995"/>
        <v>OUT TIME</v>
      </c>
      <c r="B2622" s="56" t="str">
        <f t="shared" si="987"/>
        <v>ultimo</v>
      </c>
      <c r="C2622" s="55">
        <f t="shared" si="1011"/>
        <v>6</v>
      </c>
      <c r="D2622" t="str">
        <f t="shared" si="1011"/>
        <v>Herrera</v>
      </c>
      <c r="E2622" s="23">
        <f t="shared" si="996"/>
        <v>44186</v>
      </c>
      <c r="F2622" s="54">
        <f t="shared" si="997"/>
        <v>202</v>
      </c>
      <c r="G2622" cm="1">
        <f t="array" ref="G2622">+INDEX('Casos ACUM Prov'!$CK$3:$OM$16,'TODO PROVINCIA'!C2622+1,'TODO PROVINCIA'!F2622)</f>
        <v>0</v>
      </c>
      <c r="H2622">
        <f t="shared" si="989"/>
        <v>0</v>
      </c>
      <c r="I2622" cm="1">
        <f t="array" ref="I2622">+INDEX('Muertes-PROV'!$C$3:$OM$16,$C2622+1,$F2622)</f>
        <v>0</v>
      </c>
      <c r="J2622">
        <f t="shared" si="990"/>
        <v>0</v>
      </c>
      <c r="K2622" cm="1">
        <f t="array" ref="K2622">+INDEX('rECUPERA-prov'!$C$3:$LA$16,$C2622+1,$F2622)</f>
        <v>0</v>
      </c>
      <c r="L2622">
        <f t="shared" si="991"/>
        <v>0</v>
      </c>
      <c r="M2622">
        <f t="shared" si="998"/>
        <v>0</v>
      </c>
      <c r="N2622">
        <f t="shared" si="992"/>
        <v>0</v>
      </c>
      <c r="O2622" s="57">
        <f t="shared" si="999"/>
        <v>0</v>
      </c>
      <c r="P2622" s="57">
        <f t="shared" si="1000"/>
        <v>0</v>
      </c>
      <c r="Q2622" s="57">
        <f t="shared" si="1001"/>
        <v>0</v>
      </c>
      <c r="R2622" s="57">
        <f t="shared" si="1002"/>
        <v>0</v>
      </c>
      <c r="S2622" s="57">
        <f t="shared" si="1003"/>
        <v>0</v>
      </c>
      <c r="T2622" s="57">
        <f t="shared" si="1004"/>
        <v>0</v>
      </c>
      <c r="U2622" s="57">
        <f t="shared" si="1005"/>
        <v>0</v>
      </c>
      <c r="V2622" s="58">
        <f t="shared" si="1006"/>
        <v>0</v>
      </c>
      <c r="W2622" s="58">
        <f t="shared" si="1007"/>
        <v>0</v>
      </c>
      <c r="X2622" s="58">
        <f t="shared" si="1008"/>
        <v>0</v>
      </c>
      <c r="Y2622" s="58">
        <f t="shared" si="1009"/>
        <v>0</v>
      </c>
      <c r="Z2622">
        <f t="shared" si="993"/>
        <v>33109</v>
      </c>
    </row>
    <row r="2623" spans="1:26" x14ac:dyDescent="0.3">
      <c r="A2623" s="56" t="str">
        <f t="shared" si="995"/>
        <v>OUT TIME</v>
      </c>
      <c r="B2623" s="56" t="str">
        <f t="shared" si="987"/>
        <v>ultimo</v>
      </c>
      <c r="C2623" s="55">
        <f t="shared" si="1011"/>
        <v>7</v>
      </c>
      <c r="D2623" t="str">
        <f t="shared" si="1011"/>
        <v>Los Santos</v>
      </c>
      <c r="E2623" s="23">
        <f t="shared" si="996"/>
        <v>44186</v>
      </c>
      <c r="F2623" s="54">
        <f t="shared" si="997"/>
        <v>202</v>
      </c>
      <c r="G2623" cm="1">
        <f t="array" ref="G2623">+INDEX('Casos ACUM Prov'!$CK$3:$OM$16,'TODO PROVINCIA'!C2623+1,'TODO PROVINCIA'!F2623)</f>
        <v>0</v>
      </c>
      <c r="H2623">
        <f t="shared" si="989"/>
        <v>0</v>
      </c>
      <c r="I2623" cm="1">
        <f t="array" ref="I2623">+INDEX('Muertes-PROV'!$C$3:$OM$16,$C2623+1,$F2623)</f>
        <v>0</v>
      </c>
      <c r="J2623">
        <f t="shared" si="990"/>
        <v>0</v>
      </c>
      <c r="K2623" cm="1">
        <f t="array" ref="K2623">+INDEX('rECUPERA-prov'!$C$3:$LA$16,$C2623+1,$F2623)</f>
        <v>0</v>
      </c>
      <c r="L2623">
        <f t="shared" si="991"/>
        <v>0</v>
      </c>
      <c r="M2623">
        <f t="shared" si="998"/>
        <v>0</v>
      </c>
      <c r="N2623">
        <f t="shared" si="992"/>
        <v>0</v>
      </c>
      <c r="O2623" s="57">
        <f t="shared" si="999"/>
        <v>0</v>
      </c>
      <c r="P2623" s="57">
        <f t="shared" si="1000"/>
        <v>0</v>
      </c>
      <c r="Q2623" s="57">
        <f t="shared" si="1001"/>
        <v>0</v>
      </c>
      <c r="R2623" s="57">
        <f t="shared" si="1002"/>
        <v>0</v>
      </c>
      <c r="S2623" s="57">
        <f t="shared" si="1003"/>
        <v>0</v>
      </c>
      <c r="T2623" s="57">
        <f t="shared" si="1004"/>
        <v>0</v>
      </c>
      <c r="U2623" s="57">
        <f t="shared" si="1005"/>
        <v>0</v>
      </c>
      <c r="V2623" s="58">
        <f t="shared" si="1006"/>
        <v>0</v>
      </c>
      <c r="W2623" s="58">
        <f t="shared" si="1007"/>
        <v>0</v>
      </c>
      <c r="X2623" s="58">
        <f t="shared" si="1008"/>
        <v>0</v>
      </c>
      <c r="Y2623" s="58">
        <f t="shared" si="1009"/>
        <v>0</v>
      </c>
      <c r="Z2623">
        <f t="shared" si="993"/>
        <v>156747</v>
      </c>
    </row>
    <row r="2624" spans="1:26" x14ac:dyDescent="0.3">
      <c r="A2624" s="56" t="str">
        <f t="shared" si="995"/>
        <v>OUT TIME</v>
      </c>
      <c r="B2624" s="56" t="str">
        <f t="shared" si="987"/>
        <v>ultimo</v>
      </c>
      <c r="C2624" s="55">
        <f t="shared" si="1011"/>
        <v>8</v>
      </c>
      <c r="D2624" t="str">
        <f t="shared" si="1011"/>
        <v>Panamá</v>
      </c>
      <c r="E2624" s="23">
        <f t="shared" si="996"/>
        <v>44186</v>
      </c>
      <c r="F2624" s="54">
        <f t="shared" si="997"/>
        <v>202</v>
      </c>
      <c r="G2624" cm="1">
        <f t="array" ref="G2624">+INDEX('Casos ACUM Prov'!$CK$3:$OM$16,'TODO PROVINCIA'!C2624+1,'TODO PROVINCIA'!F2624)</f>
        <v>0</v>
      </c>
      <c r="H2624">
        <f t="shared" si="989"/>
        <v>0</v>
      </c>
      <c r="I2624" cm="1">
        <f t="array" ref="I2624">+INDEX('Muertes-PROV'!$C$3:$OM$16,$C2624+1,$F2624)</f>
        <v>0</v>
      </c>
      <c r="J2624">
        <f t="shared" si="990"/>
        <v>0</v>
      </c>
      <c r="K2624" cm="1">
        <f t="array" ref="K2624">+INDEX('rECUPERA-prov'!$C$3:$LA$16,$C2624+1,$F2624)</f>
        <v>0</v>
      </c>
      <c r="L2624">
        <f t="shared" si="991"/>
        <v>0</v>
      </c>
      <c r="M2624">
        <f t="shared" si="998"/>
        <v>0</v>
      </c>
      <c r="N2624">
        <f t="shared" si="992"/>
        <v>0</v>
      </c>
      <c r="O2624" s="57">
        <f t="shared" si="999"/>
        <v>0</v>
      </c>
      <c r="P2624" s="57">
        <f t="shared" si="1000"/>
        <v>0</v>
      </c>
      <c r="Q2624" s="57">
        <f t="shared" si="1001"/>
        <v>0</v>
      </c>
      <c r="R2624" s="57">
        <f t="shared" si="1002"/>
        <v>0</v>
      </c>
      <c r="S2624" s="57">
        <f t="shared" si="1003"/>
        <v>0</v>
      </c>
      <c r="T2624" s="57">
        <f t="shared" si="1004"/>
        <v>0</v>
      </c>
      <c r="U2624" s="57">
        <f t="shared" si="1005"/>
        <v>0</v>
      </c>
      <c r="V2624" s="58">
        <f t="shared" si="1006"/>
        <v>0</v>
      </c>
      <c r="W2624" s="58">
        <f t="shared" si="1007"/>
        <v>0</v>
      </c>
      <c r="X2624" s="58">
        <f t="shared" si="1008"/>
        <v>0</v>
      </c>
      <c r="Y2624" s="58">
        <f t="shared" si="1009"/>
        <v>0</v>
      </c>
      <c r="Z2624">
        <f t="shared" si="993"/>
        <v>109955</v>
      </c>
    </row>
    <row r="2625" spans="1:26" x14ac:dyDescent="0.3">
      <c r="A2625" s="56" t="str">
        <f t="shared" si="995"/>
        <v>OUT TIME</v>
      </c>
      <c r="B2625" s="56" t="str">
        <f t="shared" si="987"/>
        <v>ultimo</v>
      </c>
      <c r="C2625" s="55">
        <f t="shared" si="1011"/>
        <v>9</v>
      </c>
      <c r="D2625" t="str">
        <f t="shared" si="1011"/>
        <v>Veraguas</v>
      </c>
      <c r="E2625" s="23">
        <f t="shared" si="996"/>
        <v>44186</v>
      </c>
      <c r="F2625" s="54">
        <f t="shared" si="997"/>
        <v>202</v>
      </c>
      <c r="G2625" cm="1">
        <f t="array" ref="G2625">+INDEX('Casos ACUM Prov'!$CK$3:$OM$16,'TODO PROVINCIA'!C2625+1,'TODO PROVINCIA'!F2625)</f>
        <v>0</v>
      </c>
      <c r="H2625">
        <f t="shared" si="989"/>
        <v>0</v>
      </c>
      <c r="I2625" cm="1">
        <f t="array" ref="I2625">+INDEX('Muertes-PROV'!$C$3:$OM$16,$C2625+1,$F2625)</f>
        <v>0</v>
      </c>
      <c r="J2625">
        <f t="shared" si="990"/>
        <v>0</v>
      </c>
      <c r="K2625" cm="1">
        <f t="array" ref="K2625">+INDEX('rECUPERA-prov'!$C$3:$LA$16,$C2625+1,$F2625)</f>
        <v>0</v>
      </c>
      <c r="L2625">
        <f t="shared" si="991"/>
        <v>0</v>
      </c>
      <c r="M2625">
        <f t="shared" si="998"/>
        <v>0</v>
      </c>
      <c r="N2625">
        <f t="shared" si="992"/>
        <v>0</v>
      </c>
      <c r="O2625" s="57">
        <f t="shared" si="999"/>
        <v>0</v>
      </c>
      <c r="P2625" s="57">
        <f t="shared" si="1000"/>
        <v>0</v>
      </c>
      <c r="Q2625" s="57">
        <f t="shared" si="1001"/>
        <v>0</v>
      </c>
      <c r="R2625" s="57">
        <f t="shared" si="1002"/>
        <v>0</v>
      </c>
      <c r="S2625" s="57">
        <f t="shared" si="1003"/>
        <v>0</v>
      </c>
      <c r="T2625" s="57">
        <f t="shared" si="1004"/>
        <v>0</v>
      </c>
      <c r="U2625" s="57">
        <f t="shared" si="1005"/>
        <v>0</v>
      </c>
      <c r="V2625" s="58">
        <f t="shared" si="1006"/>
        <v>0</v>
      </c>
      <c r="W2625" s="58">
        <f t="shared" si="1007"/>
        <v>0</v>
      </c>
      <c r="X2625" s="58">
        <f t="shared" si="1008"/>
        <v>0</v>
      </c>
      <c r="Y2625" s="58">
        <f t="shared" si="1009"/>
        <v>0</v>
      </c>
      <c r="Z2625">
        <f t="shared" si="993"/>
        <v>109955</v>
      </c>
    </row>
    <row r="2626" spans="1:26" x14ac:dyDescent="0.3">
      <c r="A2626" s="56" t="str">
        <f t="shared" si="995"/>
        <v>OUT TIME</v>
      </c>
      <c r="B2626" s="56" t="str">
        <f t="shared" si="987"/>
        <v>ultimo</v>
      </c>
      <c r="C2626" s="55">
        <f t="shared" si="1011"/>
        <v>10</v>
      </c>
      <c r="D2626" t="str">
        <f t="shared" si="1011"/>
        <v>Comarca Kuna Yala</v>
      </c>
      <c r="E2626" s="23">
        <f t="shared" si="996"/>
        <v>44186</v>
      </c>
      <c r="F2626" s="54">
        <f t="shared" si="997"/>
        <v>202</v>
      </c>
      <c r="G2626" cm="1">
        <f t="array" ref="G2626">+INDEX('Casos ACUM Prov'!$CK$3:$OM$16,'TODO PROVINCIA'!C2626+1,'TODO PROVINCIA'!F2626)</f>
        <v>0</v>
      </c>
      <c r="H2626">
        <f t="shared" si="989"/>
        <v>0</v>
      </c>
      <c r="I2626" cm="1">
        <f t="array" ref="I2626">+INDEX('Muertes-PROV'!$C$3:$OM$16,$C2626+1,$F2626)</f>
        <v>0</v>
      </c>
      <c r="J2626">
        <f t="shared" si="990"/>
        <v>0</v>
      </c>
      <c r="K2626" cm="1">
        <f t="array" ref="K2626">+INDEX('rECUPERA-prov'!$C$3:$LA$16,$C2626+1,$F2626)</f>
        <v>0</v>
      </c>
      <c r="L2626">
        <f t="shared" si="991"/>
        <v>0</v>
      </c>
      <c r="M2626">
        <f t="shared" si="998"/>
        <v>0</v>
      </c>
      <c r="N2626">
        <f t="shared" si="992"/>
        <v>0</v>
      </c>
      <c r="O2626" s="57">
        <f t="shared" si="999"/>
        <v>0</v>
      </c>
      <c r="P2626" s="57">
        <f t="shared" si="1000"/>
        <v>0</v>
      </c>
      <c r="Q2626" s="57">
        <f t="shared" si="1001"/>
        <v>0</v>
      </c>
      <c r="R2626" s="57">
        <f t="shared" si="1002"/>
        <v>0</v>
      </c>
      <c r="S2626" s="57">
        <f t="shared" si="1003"/>
        <v>0</v>
      </c>
      <c r="T2626" s="57">
        <f t="shared" si="1004"/>
        <v>0</v>
      </c>
      <c r="U2626" s="57">
        <f t="shared" si="1005"/>
        <v>0</v>
      </c>
      <c r="V2626" s="58">
        <f t="shared" si="1006"/>
        <v>0</v>
      </c>
      <c r="W2626" s="58">
        <f t="shared" si="1007"/>
        <v>0</v>
      </c>
      <c r="X2626" s="58">
        <f t="shared" si="1008"/>
        <v>0</v>
      </c>
      <c r="Y2626" s="58">
        <f t="shared" si="1009"/>
        <v>0</v>
      </c>
      <c r="Z2626">
        <f t="shared" si="993"/>
        <v>89592</v>
      </c>
    </row>
    <row r="2627" spans="1:26" x14ac:dyDescent="0.3">
      <c r="A2627" s="56" t="str">
        <f t="shared" si="995"/>
        <v>OUT TIME</v>
      </c>
      <c r="B2627" s="56" t="str">
        <f t="shared" si="987"/>
        <v>ultimo</v>
      </c>
      <c r="C2627" s="55">
        <f t="shared" si="1011"/>
        <v>11</v>
      </c>
      <c r="D2627" t="str">
        <f t="shared" si="1011"/>
        <v>Comarca Emberá Wounaán</v>
      </c>
      <c r="E2627" s="23">
        <f t="shared" si="996"/>
        <v>44186</v>
      </c>
      <c r="F2627" s="54">
        <f t="shared" si="997"/>
        <v>202</v>
      </c>
      <c r="G2627" cm="1">
        <f t="array" ref="G2627">+INDEX('Casos ACUM Prov'!$CK$3:$OM$16,'TODO PROVINCIA'!C2627+1,'TODO PROVINCIA'!F2627)</f>
        <v>0</v>
      </c>
      <c r="H2627">
        <f t="shared" si="989"/>
        <v>0</v>
      </c>
      <c r="I2627" cm="1">
        <f t="array" ref="I2627">+INDEX('Muertes-PROV'!$C$3:$OM$16,$C2627+1,$F2627)</f>
        <v>0</v>
      </c>
      <c r="J2627">
        <f t="shared" si="990"/>
        <v>0</v>
      </c>
      <c r="K2627" cm="1">
        <f t="array" ref="K2627">+INDEX('rECUPERA-prov'!$C$3:$LA$16,$C2627+1,$F2627)</f>
        <v>0</v>
      </c>
      <c r="L2627">
        <f t="shared" si="991"/>
        <v>0</v>
      </c>
      <c r="M2627">
        <f t="shared" si="998"/>
        <v>0</v>
      </c>
      <c r="N2627">
        <f t="shared" si="992"/>
        <v>0</v>
      </c>
      <c r="O2627" s="57">
        <f t="shared" si="999"/>
        <v>0</v>
      </c>
      <c r="P2627" s="57">
        <f t="shared" si="1000"/>
        <v>0</v>
      </c>
      <c r="Q2627" s="57">
        <f t="shared" si="1001"/>
        <v>0</v>
      </c>
      <c r="R2627" s="57">
        <f t="shared" si="1002"/>
        <v>0</v>
      </c>
      <c r="S2627" s="57">
        <f t="shared" si="1003"/>
        <v>0</v>
      </c>
      <c r="T2627" s="57">
        <f t="shared" si="1004"/>
        <v>0</v>
      </c>
      <c r="U2627" s="57">
        <f t="shared" si="1005"/>
        <v>0</v>
      </c>
      <c r="V2627" s="58">
        <f t="shared" si="1006"/>
        <v>0</v>
      </c>
      <c r="W2627" s="58">
        <f t="shared" si="1007"/>
        <v>0</v>
      </c>
      <c r="X2627" s="58">
        <f t="shared" si="1008"/>
        <v>0</v>
      </c>
      <c r="Y2627" s="58">
        <f t="shared" si="1009"/>
        <v>0</v>
      </c>
      <c r="Z2627">
        <f t="shared" si="993"/>
        <v>1249032</v>
      </c>
    </row>
    <row r="2628" spans="1:26" x14ac:dyDescent="0.3">
      <c r="A2628" s="56" t="str">
        <f t="shared" si="995"/>
        <v>OUT TIME</v>
      </c>
      <c r="B2628" s="56" t="str">
        <f t="shared" si="987"/>
        <v>ultimo</v>
      </c>
      <c r="C2628" s="55">
        <f t="shared" si="1011"/>
        <v>12</v>
      </c>
      <c r="D2628" t="str">
        <f t="shared" si="1011"/>
        <v>Comarca Ngäbe Buglé</v>
      </c>
      <c r="E2628" s="23">
        <f t="shared" si="996"/>
        <v>44186</v>
      </c>
      <c r="F2628" s="54">
        <f t="shared" si="997"/>
        <v>202</v>
      </c>
      <c r="G2628" cm="1">
        <f t="array" ref="G2628">+INDEX('Casos ACUM Prov'!$CK$3:$OM$16,'TODO PROVINCIA'!C2628+1,'TODO PROVINCIA'!F2628)</f>
        <v>0</v>
      </c>
      <c r="H2628">
        <f t="shared" si="989"/>
        <v>0</v>
      </c>
      <c r="I2628" cm="1">
        <f t="array" ref="I2628">+INDEX('Muertes-PROV'!$C$3:$OM$16,$C2628+1,$F2628)</f>
        <v>0</v>
      </c>
      <c r="J2628">
        <f t="shared" si="990"/>
        <v>0</v>
      </c>
      <c r="K2628" cm="1">
        <f t="array" ref="K2628">+INDEX('rECUPERA-prov'!$C$3:$LA$16,$C2628+1,$F2628)</f>
        <v>0</v>
      </c>
      <c r="L2628">
        <f t="shared" si="991"/>
        <v>0</v>
      </c>
      <c r="M2628">
        <f t="shared" si="998"/>
        <v>0</v>
      </c>
      <c r="N2628">
        <f t="shared" si="992"/>
        <v>0</v>
      </c>
      <c r="O2628" s="57">
        <f t="shared" si="999"/>
        <v>0</v>
      </c>
      <c r="P2628" s="57">
        <f t="shared" si="1000"/>
        <v>0</v>
      </c>
      <c r="Q2628" s="57">
        <f t="shared" si="1001"/>
        <v>0</v>
      </c>
      <c r="R2628" s="57">
        <f t="shared" si="1002"/>
        <v>0</v>
      </c>
      <c r="S2628" s="57">
        <f t="shared" si="1003"/>
        <v>0</v>
      </c>
      <c r="T2628" s="57">
        <f t="shared" si="1004"/>
        <v>0</v>
      </c>
      <c r="U2628" s="57">
        <f t="shared" si="1005"/>
        <v>0</v>
      </c>
      <c r="V2628" s="58">
        <f t="shared" si="1006"/>
        <v>0</v>
      </c>
      <c r="W2628" s="58">
        <f t="shared" si="1007"/>
        <v>0</v>
      </c>
      <c r="X2628" s="58">
        <f t="shared" si="1008"/>
        <v>0</v>
      </c>
      <c r="Y2628" s="58">
        <f t="shared" si="1009"/>
        <v>0</v>
      </c>
      <c r="Z2628">
        <f t="shared" si="993"/>
        <v>464038</v>
      </c>
    </row>
    <row r="2629" spans="1:26" x14ac:dyDescent="0.3">
      <c r="A2629" s="56" t="str">
        <f t="shared" si="995"/>
        <v>OUT TIME</v>
      </c>
      <c r="B2629" s="56" t="str">
        <f t="shared" ref="B2629:B2692" si="1012">+IFERROR(IF(A2642="OUT TIME","ultimo","no"),"no")</f>
        <v>ultimo</v>
      </c>
      <c r="C2629" s="55">
        <f t="shared" si="1011"/>
        <v>13</v>
      </c>
      <c r="D2629" t="str">
        <f t="shared" si="1011"/>
        <v>Panamá Oeste</v>
      </c>
      <c r="E2629" s="23">
        <f t="shared" si="996"/>
        <v>44186</v>
      </c>
      <c r="F2629" s="54">
        <f t="shared" si="997"/>
        <v>202</v>
      </c>
      <c r="G2629" cm="1">
        <f t="array" ref="G2629">+INDEX('Casos ACUM Prov'!$CK$3:$OM$16,'TODO PROVINCIA'!C2629+1,'TODO PROVINCIA'!F2629)</f>
        <v>0</v>
      </c>
      <c r="H2629">
        <f t="shared" si="989"/>
        <v>0</v>
      </c>
      <c r="I2629" cm="1">
        <f t="array" ref="I2629">+INDEX('Muertes-PROV'!$C$3:$OM$16,$C2629+1,$F2629)</f>
        <v>0</v>
      </c>
      <c r="J2629">
        <f t="shared" si="990"/>
        <v>0</v>
      </c>
      <c r="K2629" cm="1">
        <f t="array" ref="K2629">+INDEX('rECUPERA-prov'!$C$3:$LA$16,$C2629+1,$F2629)</f>
        <v>0</v>
      </c>
      <c r="L2629">
        <f t="shared" si="991"/>
        <v>0</v>
      </c>
      <c r="M2629">
        <f t="shared" si="998"/>
        <v>0</v>
      </c>
      <c r="N2629">
        <f t="shared" si="992"/>
        <v>0</v>
      </c>
      <c r="O2629" s="57">
        <f t="shared" si="999"/>
        <v>0</v>
      </c>
      <c r="P2629" s="57">
        <f t="shared" si="1000"/>
        <v>0</v>
      </c>
      <c r="Q2629" s="57">
        <f t="shared" si="1001"/>
        <v>0</v>
      </c>
      <c r="R2629" s="57">
        <f t="shared" si="1002"/>
        <v>0</v>
      </c>
      <c r="S2629" s="57">
        <f t="shared" si="1003"/>
        <v>0</v>
      </c>
      <c r="T2629" s="57">
        <f t="shared" si="1004"/>
        <v>0</v>
      </c>
      <c r="U2629" s="57">
        <f t="shared" si="1005"/>
        <v>0</v>
      </c>
      <c r="V2629" s="58">
        <f t="shared" si="1006"/>
        <v>0</v>
      </c>
      <c r="W2629" s="58">
        <f t="shared" si="1007"/>
        <v>0</v>
      </c>
      <c r="X2629" s="58">
        <f t="shared" si="1008"/>
        <v>0</v>
      </c>
      <c r="Y2629" s="58">
        <f t="shared" si="1009"/>
        <v>0</v>
      </c>
      <c r="Z2629">
        <f t="shared" si="993"/>
        <v>226991</v>
      </c>
    </row>
    <row r="2630" spans="1:26" x14ac:dyDescent="0.3">
      <c r="A2630" s="56" t="str">
        <f t="shared" si="995"/>
        <v>OUT TIME</v>
      </c>
      <c r="B2630" s="56" t="str">
        <f t="shared" si="1012"/>
        <v>ultimo</v>
      </c>
      <c r="C2630" s="55">
        <f t="shared" si="1011"/>
        <v>1</v>
      </c>
      <c r="D2630" t="str">
        <f t="shared" si="1011"/>
        <v>Bocas del Toro</v>
      </c>
      <c r="E2630" s="23">
        <f t="shared" si="996"/>
        <v>44187</v>
      </c>
      <c r="F2630" s="54">
        <f t="shared" si="997"/>
        <v>203</v>
      </c>
      <c r="G2630" cm="1">
        <f t="array" ref="G2630">+INDEX('Casos ACUM Prov'!$CK$3:$OM$16,'TODO PROVINCIA'!C2630+1,'TODO PROVINCIA'!F2630)</f>
        <v>0</v>
      </c>
      <c r="H2630">
        <f t="shared" si="989"/>
        <v>0</v>
      </c>
      <c r="I2630" cm="1">
        <f t="array" ref="I2630">+INDEX('Muertes-PROV'!$C$3:$OM$16,$C2630+1,$F2630)</f>
        <v>0</v>
      </c>
      <c r="J2630">
        <f t="shared" si="990"/>
        <v>0</v>
      </c>
      <c r="K2630" cm="1">
        <f t="array" ref="K2630">+INDEX('rECUPERA-prov'!$C$3:$LA$16,$C2630+1,$F2630)</f>
        <v>0</v>
      </c>
      <c r="L2630">
        <f t="shared" si="991"/>
        <v>0</v>
      </c>
      <c r="M2630">
        <f t="shared" si="998"/>
        <v>0</v>
      </c>
      <c r="N2630">
        <f t="shared" si="992"/>
        <v>0</v>
      </c>
      <c r="O2630" s="57">
        <f t="shared" si="999"/>
        <v>0</v>
      </c>
      <c r="P2630" s="57">
        <f t="shared" si="1000"/>
        <v>0</v>
      </c>
      <c r="Q2630" s="57">
        <f t="shared" si="1001"/>
        <v>0</v>
      </c>
      <c r="R2630" s="57">
        <f t="shared" si="1002"/>
        <v>0</v>
      </c>
      <c r="S2630" s="57">
        <f t="shared" si="1003"/>
        <v>0</v>
      </c>
      <c r="T2630" s="57">
        <f t="shared" si="1004"/>
        <v>0</v>
      </c>
      <c r="U2630" s="57">
        <f t="shared" si="1005"/>
        <v>0</v>
      </c>
      <c r="V2630" s="58">
        <f t="shared" si="1006"/>
        <v>0</v>
      </c>
      <c r="W2630" s="58">
        <f t="shared" si="1007"/>
        <v>0</v>
      </c>
      <c r="X2630" s="58">
        <f t="shared" si="1008"/>
        <v>0</v>
      </c>
      <c r="Y2630" s="58">
        <f t="shared" si="1009"/>
        <v>0</v>
      </c>
      <c r="Z2630">
        <f t="shared" si="993"/>
        <v>125461</v>
      </c>
    </row>
    <row r="2631" spans="1:26" x14ac:dyDescent="0.3">
      <c r="A2631" s="56" t="str">
        <f t="shared" si="995"/>
        <v>OUT TIME</v>
      </c>
      <c r="B2631" s="56" t="str">
        <f t="shared" si="1012"/>
        <v>ultimo</v>
      </c>
      <c r="C2631" s="55">
        <f t="shared" si="1011"/>
        <v>2</v>
      </c>
      <c r="D2631" t="str">
        <f t="shared" si="1011"/>
        <v>Coclé</v>
      </c>
      <c r="E2631" s="23">
        <f t="shared" si="996"/>
        <v>44187</v>
      </c>
      <c r="F2631" s="54">
        <f t="shared" si="997"/>
        <v>203</v>
      </c>
      <c r="G2631" cm="1">
        <f t="array" ref="G2631">+INDEX('Casos ACUM Prov'!$CK$3:$OM$16,'TODO PROVINCIA'!C2631+1,'TODO PROVINCIA'!F2631)</f>
        <v>0</v>
      </c>
      <c r="H2631">
        <f t="shared" si="989"/>
        <v>0</v>
      </c>
      <c r="I2631" cm="1">
        <f t="array" ref="I2631">+INDEX('Muertes-PROV'!$C$3:$OM$16,$C2631+1,$F2631)</f>
        <v>0</v>
      </c>
      <c r="J2631">
        <f t="shared" si="990"/>
        <v>0</v>
      </c>
      <c r="K2631" cm="1">
        <f t="array" ref="K2631">+INDEX('rECUPERA-prov'!$C$3:$LA$16,$C2631+1,$F2631)</f>
        <v>0</v>
      </c>
      <c r="L2631">
        <f t="shared" si="991"/>
        <v>0</v>
      </c>
      <c r="M2631">
        <f t="shared" si="998"/>
        <v>0</v>
      </c>
      <c r="N2631">
        <f t="shared" si="992"/>
        <v>0</v>
      </c>
      <c r="O2631" s="57">
        <f t="shared" si="999"/>
        <v>0</v>
      </c>
      <c r="P2631" s="57">
        <f t="shared" si="1000"/>
        <v>0</v>
      </c>
      <c r="Q2631" s="57">
        <f t="shared" si="1001"/>
        <v>0</v>
      </c>
      <c r="R2631" s="57">
        <f t="shared" si="1002"/>
        <v>0</v>
      </c>
      <c r="S2631" s="57">
        <f t="shared" si="1003"/>
        <v>0</v>
      </c>
      <c r="T2631" s="57">
        <f t="shared" si="1004"/>
        <v>0</v>
      </c>
      <c r="U2631" s="57">
        <f t="shared" si="1005"/>
        <v>0</v>
      </c>
      <c r="V2631" s="58">
        <f t="shared" si="1006"/>
        <v>0</v>
      </c>
      <c r="W2631" s="58">
        <f t="shared" si="1007"/>
        <v>0</v>
      </c>
      <c r="X2631" s="58">
        <f t="shared" si="1008"/>
        <v>0</v>
      </c>
      <c r="Y2631" s="58">
        <f t="shared" si="1009"/>
        <v>0</v>
      </c>
      <c r="Z2631">
        <f t="shared" si="993"/>
        <v>416873</v>
      </c>
    </row>
    <row r="2632" spans="1:26" x14ac:dyDescent="0.3">
      <c r="A2632" s="56" t="str">
        <f t="shared" si="995"/>
        <v>OUT TIME</v>
      </c>
      <c r="B2632" s="56" t="str">
        <f t="shared" si="1012"/>
        <v>ultimo</v>
      </c>
      <c r="C2632" s="55">
        <f t="shared" si="1011"/>
        <v>3</v>
      </c>
      <c r="D2632" t="str">
        <f t="shared" si="1011"/>
        <v>Colón</v>
      </c>
      <c r="E2632" s="23">
        <f t="shared" si="996"/>
        <v>44187</v>
      </c>
      <c r="F2632" s="54">
        <f t="shared" si="997"/>
        <v>203</v>
      </c>
      <c r="G2632" cm="1">
        <f t="array" ref="G2632">+INDEX('Casos ACUM Prov'!$CK$3:$OM$16,'TODO PROVINCIA'!C2632+1,'TODO PROVINCIA'!F2632)</f>
        <v>0</v>
      </c>
      <c r="H2632">
        <f t="shared" si="989"/>
        <v>0</v>
      </c>
      <c r="I2632" cm="1">
        <f t="array" ref="I2632">+INDEX('Muertes-PROV'!$C$3:$OM$16,$C2632+1,$F2632)</f>
        <v>0</v>
      </c>
      <c r="J2632">
        <f t="shared" si="990"/>
        <v>0</v>
      </c>
      <c r="K2632" cm="1">
        <f t="array" ref="K2632">+INDEX('rECUPERA-prov'!$C$3:$LA$16,$C2632+1,$F2632)</f>
        <v>0</v>
      </c>
      <c r="L2632">
        <f t="shared" si="991"/>
        <v>0</v>
      </c>
      <c r="M2632">
        <f t="shared" si="998"/>
        <v>0</v>
      </c>
      <c r="N2632">
        <f t="shared" si="992"/>
        <v>0</v>
      </c>
      <c r="O2632" s="57">
        <f t="shared" si="999"/>
        <v>0</v>
      </c>
      <c r="P2632" s="57">
        <f t="shared" si="1000"/>
        <v>0</v>
      </c>
      <c r="Q2632" s="57">
        <f t="shared" si="1001"/>
        <v>0</v>
      </c>
      <c r="R2632" s="57">
        <f t="shared" si="1002"/>
        <v>0</v>
      </c>
      <c r="S2632" s="57">
        <f t="shared" si="1003"/>
        <v>0</v>
      </c>
      <c r="T2632" s="57">
        <f t="shared" si="1004"/>
        <v>0</v>
      </c>
      <c r="U2632" s="57">
        <f t="shared" si="1005"/>
        <v>0</v>
      </c>
      <c r="V2632" s="58">
        <f t="shared" si="1006"/>
        <v>0</v>
      </c>
      <c r="W2632" s="58">
        <f t="shared" si="1007"/>
        <v>0</v>
      </c>
      <c r="X2632" s="58">
        <f t="shared" si="1008"/>
        <v>0</v>
      </c>
      <c r="Y2632" s="58">
        <f t="shared" si="1009"/>
        <v>0</v>
      </c>
      <c r="Z2632">
        <f t="shared" si="993"/>
        <v>233708</v>
      </c>
    </row>
    <row r="2633" spans="1:26" x14ac:dyDescent="0.3">
      <c r="A2633" s="56" t="str">
        <f t="shared" si="995"/>
        <v>OUT TIME</v>
      </c>
      <c r="B2633" s="56" t="str">
        <f t="shared" si="1012"/>
        <v>ultimo</v>
      </c>
      <c r="C2633" s="55">
        <f t="shared" si="1011"/>
        <v>4</v>
      </c>
      <c r="D2633" t="str">
        <f t="shared" si="1011"/>
        <v>Chiriquí</v>
      </c>
      <c r="E2633" s="23">
        <f t="shared" si="996"/>
        <v>44187</v>
      </c>
      <c r="F2633" s="54">
        <f t="shared" si="997"/>
        <v>203</v>
      </c>
      <c r="G2633" cm="1">
        <f t="array" ref="G2633">+INDEX('Casos ACUM Prov'!$CK$3:$OM$16,'TODO PROVINCIA'!C2633+1,'TODO PROVINCIA'!F2633)</f>
        <v>0</v>
      </c>
      <c r="H2633">
        <f t="shared" si="989"/>
        <v>0</v>
      </c>
      <c r="I2633" cm="1">
        <f t="array" ref="I2633">+INDEX('Muertes-PROV'!$C$3:$OM$16,$C2633+1,$F2633)</f>
        <v>0</v>
      </c>
      <c r="J2633">
        <f t="shared" si="990"/>
        <v>0</v>
      </c>
      <c r="K2633" cm="1">
        <f t="array" ref="K2633">+INDEX('rECUPERA-prov'!$C$3:$LA$16,$C2633+1,$F2633)</f>
        <v>0</v>
      </c>
      <c r="L2633">
        <f t="shared" si="991"/>
        <v>0</v>
      </c>
      <c r="M2633">
        <f t="shared" si="998"/>
        <v>0</v>
      </c>
      <c r="N2633">
        <f t="shared" si="992"/>
        <v>0</v>
      </c>
      <c r="O2633" s="57">
        <f t="shared" si="999"/>
        <v>0</v>
      </c>
      <c r="P2633" s="57">
        <f t="shared" si="1000"/>
        <v>0</v>
      </c>
      <c r="Q2633" s="57">
        <f t="shared" si="1001"/>
        <v>0</v>
      </c>
      <c r="R2633" s="57">
        <f t="shared" si="1002"/>
        <v>0</v>
      </c>
      <c r="S2633" s="57">
        <f t="shared" si="1003"/>
        <v>0</v>
      </c>
      <c r="T2633" s="57">
        <f t="shared" si="1004"/>
        <v>0</v>
      </c>
      <c r="U2633" s="57">
        <f t="shared" si="1005"/>
        <v>0</v>
      </c>
      <c r="V2633" s="58">
        <f t="shared" si="1006"/>
        <v>0</v>
      </c>
      <c r="W2633" s="58">
        <f t="shared" si="1007"/>
        <v>0</v>
      </c>
      <c r="X2633" s="58">
        <f t="shared" si="1008"/>
        <v>0</v>
      </c>
      <c r="Y2633" s="58">
        <f t="shared" si="1009"/>
        <v>0</v>
      </c>
      <c r="Z2633">
        <f t="shared" si="993"/>
        <v>241928</v>
      </c>
    </row>
    <row r="2634" spans="1:26" x14ac:dyDescent="0.3">
      <c r="A2634" s="56" t="str">
        <f t="shared" si="995"/>
        <v>OUT TIME</v>
      </c>
      <c r="B2634" s="56" t="str">
        <f t="shared" si="1012"/>
        <v>ultimo</v>
      </c>
      <c r="C2634" s="55">
        <f t="shared" si="1011"/>
        <v>5</v>
      </c>
      <c r="D2634" t="str">
        <f t="shared" si="1011"/>
        <v>Darién</v>
      </c>
      <c r="E2634" s="23">
        <f t="shared" si="996"/>
        <v>44187</v>
      </c>
      <c r="F2634" s="54">
        <f t="shared" si="997"/>
        <v>203</v>
      </c>
      <c r="G2634" cm="1">
        <f t="array" ref="G2634">+INDEX('Casos ACUM Prov'!$CK$3:$OM$16,'TODO PROVINCIA'!C2634+1,'TODO PROVINCIA'!F2634)</f>
        <v>0</v>
      </c>
      <c r="H2634">
        <f t="shared" si="989"/>
        <v>0</v>
      </c>
      <c r="I2634" cm="1">
        <f t="array" ref="I2634">+INDEX('Muertes-PROV'!$C$3:$OM$16,$C2634+1,$F2634)</f>
        <v>0</v>
      </c>
      <c r="J2634">
        <f t="shared" si="990"/>
        <v>0</v>
      </c>
      <c r="K2634" cm="1">
        <f t="array" ref="K2634">+INDEX('rECUPERA-prov'!$C$3:$LA$16,$C2634+1,$F2634)</f>
        <v>0</v>
      </c>
      <c r="L2634">
        <f t="shared" si="991"/>
        <v>0</v>
      </c>
      <c r="M2634">
        <f t="shared" si="998"/>
        <v>0</v>
      </c>
      <c r="N2634">
        <f t="shared" si="992"/>
        <v>0</v>
      </c>
      <c r="O2634" s="57">
        <f t="shared" si="999"/>
        <v>0</v>
      </c>
      <c r="P2634" s="57">
        <f t="shared" si="1000"/>
        <v>0</v>
      </c>
      <c r="Q2634" s="57">
        <f t="shared" si="1001"/>
        <v>0</v>
      </c>
      <c r="R2634" s="57">
        <f t="shared" si="1002"/>
        <v>0</v>
      </c>
      <c r="S2634" s="57">
        <f t="shared" si="1003"/>
        <v>0</v>
      </c>
      <c r="T2634" s="57">
        <f t="shared" si="1004"/>
        <v>0</v>
      </c>
      <c r="U2634" s="57">
        <f t="shared" si="1005"/>
        <v>0</v>
      </c>
      <c r="V2634" s="58">
        <f t="shared" si="1006"/>
        <v>0</v>
      </c>
      <c r="W2634" s="58">
        <f t="shared" si="1007"/>
        <v>0</v>
      </c>
      <c r="X2634" s="58">
        <f t="shared" si="1008"/>
        <v>0</v>
      </c>
      <c r="Y2634" s="58">
        <f t="shared" si="1009"/>
        <v>0</v>
      </c>
      <c r="Z2634">
        <f t="shared" si="993"/>
        <v>10001</v>
      </c>
    </row>
    <row r="2635" spans="1:26" x14ac:dyDescent="0.3">
      <c r="A2635" s="56" t="str">
        <f t="shared" si="995"/>
        <v>OUT TIME</v>
      </c>
      <c r="B2635" s="56" t="str">
        <f t="shared" si="1012"/>
        <v>ultimo</v>
      </c>
      <c r="C2635" s="55">
        <f t="shared" si="1011"/>
        <v>6</v>
      </c>
      <c r="D2635" t="str">
        <f t="shared" si="1011"/>
        <v>Herrera</v>
      </c>
      <c r="E2635" s="23">
        <f t="shared" si="996"/>
        <v>44187</v>
      </c>
      <c r="F2635" s="54">
        <f t="shared" si="997"/>
        <v>203</v>
      </c>
      <c r="G2635" cm="1">
        <f t="array" ref="G2635">+INDEX('Casos ACUM Prov'!$CK$3:$OM$16,'TODO PROVINCIA'!C2635+1,'TODO PROVINCIA'!F2635)</f>
        <v>0</v>
      </c>
      <c r="H2635">
        <f t="shared" si="989"/>
        <v>0</v>
      </c>
      <c r="I2635" cm="1">
        <f t="array" ref="I2635">+INDEX('Muertes-PROV'!$C$3:$OM$16,$C2635+1,$F2635)</f>
        <v>0</v>
      </c>
      <c r="J2635">
        <f t="shared" si="990"/>
        <v>0</v>
      </c>
      <c r="K2635" cm="1">
        <f t="array" ref="K2635">+INDEX('rECUPERA-prov'!$C$3:$LA$16,$C2635+1,$F2635)</f>
        <v>0</v>
      </c>
      <c r="L2635">
        <f t="shared" si="991"/>
        <v>0</v>
      </c>
      <c r="M2635">
        <f t="shared" si="998"/>
        <v>0</v>
      </c>
      <c r="N2635">
        <f t="shared" si="992"/>
        <v>0</v>
      </c>
      <c r="O2635" s="57">
        <f t="shared" si="999"/>
        <v>0</v>
      </c>
      <c r="P2635" s="57">
        <f t="shared" si="1000"/>
        <v>0</v>
      </c>
      <c r="Q2635" s="57">
        <f t="shared" si="1001"/>
        <v>0</v>
      </c>
      <c r="R2635" s="57">
        <f t="shared" si="1002"/>
        <v>0</v>
      </c>
      <c r="S2635" s="57">
        <f t="shared" si="1003"/>
        <v>0</v>
      </c>
      <c r="T2635" s="57">
        <f t="shared" si="1004"/>
        <v>0</v>
      </c>
      <c r="U2635" s="57">
        <f t="shared" si="1005"/>
        <v>0</v>
      </c>
      <c r="V2635" s="58">
        <f t="shared" si="1006"/>
        <v>0</v>
      </c>
      <c r="W2635" s="58">
        <f t="shared" si="1007"/>
        <v>0</v>
      </c>
      <c r="X2635" s="58">
        <f t="shared" si="1008"/>
        <v>0</v>
      </c>
      <c r="Y2635" s="58">
        <f t="shared" si="1009"/>
        <v>0</v>
      </c>
      <c r="Z2635">
        <f t="shared" si="993"/>
        <v>33109</v>
      </c>
    </row>
    <row r="2636" spans="1:26" x14ac:dyDescent="0.3">
      <c r="A2636" s="56" t="str">
        <f t="shared" si="995"/>
        <v>OUT TIME</v>
      </c>
      <c r="B2636" s="56" t="str">
        <f t="shared" si="1012"/>
        <v>ultimo</v>
      </c>
      <c r="C2636" s="55">
        <f t="shared" ref="C2636:D2651" si="1013">+C2623</f>
        <v>7</v>
      </c>
      <c r="D2636" t="str">
        <f t="shared" si="1013"/>
        <v>Los Santos</v>
      </c>
      <c r="E2636" s="23">
        <f t="shared" si="996"/>
        <v>44187</v>
      </c>
      <c r="F2636" s="54">
        <f t="shared" si="997"/>
        <v>203</v>
      </c>
      <c r="G2636" cm="1">
        <f t="array" ref="G2636">+INDEX('Casos ACUM Prov'!$CK$3:$OM$16,'TODO PROVINCIA'!C2636+1,'TODO PROVINCIA'!F2636)</f>
        <v>0</v>
      </c>
      <c r="H2636">
        <f t="shared" si="989"/>
        <v>0</v>
      </c>
      <c r="I2636" cm="1">
        <f t="array" ref="I2636">+INDEX('Muertes-PROV'!$C$3:$OM$16,$C2636+1,$F2636)</f>
        <v>0</v>
      </c>
      <c r="J2636">
        <f t="shared" si="990"/>
        <v>0</v>
      </c>
      <c r="K2636" cm="1">
        <f t="array" ref="K2636">+INDEX('rECUPERA-prov'!$C$3:$LA$16,$C2636+1,$F2636)</f>
        <v>0</v>
      </c>
      <c r="L2636">
        <f t="shared" si="991"/>
        <v>0</v>
      </c>
      <c r="M2636">
        <f t="shared" si="998"/>
        <v>0</v>
      </c>
      <c r="N2636">
        <f t="shared" si="992"/>
        <v>0</v>
      </c>
      <c r="O2636" s="57">
        <f t="shared" si="999"/>
        <v>0</v>
      </c>
      <c r="P2636" s="57">
        <f t="shared" si="1000"/>
        <v>0</v>
      </c>
      <c r="Q2636" s="57">
        <f t="shared" si="1001"/>
        <v>0</v>
      </c>
      <c r="R2636" s="57">
        <f t="shared" si="1002"/>
        <v>0</v>
      </c>
      <c r="S2636" s="57">
        <f t="shared" si="1003"/>
        <v>0</v>
      </c>
      <c r="T2636" s="57">
        <f t="shared" si="1004"/>
        <v>0</v>
      </c>
      <c r="U2636" s="57">
        <f t="shared" si="1005"/>
        <v>0</v>
      </c>
      <c r="V2636" s="58">
        <f t="shared" si="1006"/>
        <v>0</v>
      </c>
      <c r="W2636" s="58">
        <f t="shared" si="1007"/>
        <v>0</v>
      </c>
      <c r="X2636" s="58">
        <f t="shared" si="1008"/>
        <v>0</v>
      </c>
      <c r="Y2636" s="58">
        <f t="shared" si="1009"/>
        <v>0</v>
      </c>
      <c r="Z2636">
        <f t="shared" si="993"/>
        <v>156747</v>
      </c>
    </row>
    <row r="2637" spans="1:26" x14ac:dyDescent="0.3">
      <c r="A2637" s="56" t="str">
        <f t="shared" si="995"/>
        <v>OUT TIME</v>
      </c>
      <c r="B2637" s="56" t="str">
        <f t="shared" si="1012"/>
        <v>ultimo</v>
      </c>
      <c r="C2637" s="55">
        <f t="shared" si="1013"/>
        <v>8</v>
      </c>
      <c r="D2637" t="str">
        <f t="shared" si="1013"/>
        <v>Panamá</v>
      </c>
      <c r="E2637" s="23">
        <f t="shared" si="996"/>
        <v>44187</v>
      </c>
      <c r="F2637" s="54">
        <f t="shared" si="997"/>
        <v>203</v>
      </c>
      <c r="G2637" cm="1">
        <f t="array" ref="G2637">+INDEX('Casos ACUM Prov'!$CK$3:$OM$16,'TODO PROVINCIA'!C2637+1,'TODO PROVINCIA'!F2637)</f>
        <v>0</v>
      </c>
      <c r="H2637">
        <f t="shared" si="989"/>
        <v>0</v>
      </c>
      <c r="I2637" cm="1">
        <f t="array" ref="I2637">+INDEX('Muertes-PROV'!$C$3:$OM$16,$C2637+1,$F2637)</f>
        <v>0</v>
      </c>
      <c r="J2637">
        <f t="shared" si="990"/>
        <v>0</v>
      </c>
      <c r="K2637" cm="1">
        <f t="array" ref="K2637">+INDEX('rECUPERA-prov'!$C$3:$LA$16,$C2637+1,$F2637)</f>
        <v>0</v>
      </c>
      <c r="L2637">
        <f t="shared" si="991"/>
        <v>0</v>
      </c>
      <c r="M2637">
        <f t="shared" si="998"/>
        <v>0</v>
      </c>
      <c r="N2637">
        <f t="shared" si="992"/>
        <v>0</v>
      </c>
      <c r="O2637" s="57">
        <f t="shared" si="999"/>
        <v>0</v>
      </c>
      <c r="P2637" s="57">
        <f t="shared" si="1000"/>
        <v>0</v>
      </c>
      <c r="Q2637" s="57">
        <f t="shared" si="1001"/>
        <v>0</v>
      </c>
      <c r="R2637" s="57">
        <f t="shared" si="1002"/>
        <v>0</v>
      </c>
      <c r="S2637" s="57">
        <f t="shared" si="1003"/>
        <v>0</v>
      </c>
      <c r="T2637" s="57">
        <f t="shared" si="1004"/>
        <v>0</v>
      </c>
      <c r="U2637" s="57">
        <f t="shared" si="1005"/>
        <v>0</v>
      </c>
      <c r="V2637" s="58">
        <f t="shared" si="1006"/>
        <v>0</v>
      </c>
      <c r="W2637" s="58">
        <f t="shared" si="1007"/>
        <v>0</v>
      </c>
      <c r="X2637" s="58">
        <f t="shared" si="1008"/>
        <v>0</v>
      </c>
      <c r="Y2637" s="58">
        <f t="shared" si="1009"/>
        <v>0</v>
      </c>
      <c r="Z2637">
        <f t="shared" si="993"/>
        <v>109955</v>
      </c>
    </row>
    <row r="2638" spans="1:26" x14ac:dyDescent="0.3">
      <c r="A2638" s="56" t="str">
        <f t="shared" si="995"/>
        <v>OUT TIME</v>
      </c>
      <c r="B2638" s="56" t="str">
        <f t="shared" si="1012"/>
        <v>ultimo</v>
      </c>
      <c r="C2638" s="55">
        <f t="shared" si="1013"/>
        <v>9</v>
      </c>
      <c r="D2638" t="str">
        <f t="shared" si="1013"/>
        <v>Veraguas</v>
      </c>
      <c r="E2638" s="23">
        <f t="shared" si="996"/>
        <v>44187</v>
      </c>
      <c r="F2638" s="54">
        <f t="shared" si="997"/>
        <v>203</v>
      </c>
      <c r="G2638" cm="1">
        <f t="array" ref="G2638">+INDEX('Casos ACUM Prov'!$CK$3:$OM$16,'TODO PROVINCIA'!C2638+1,'TODO PROVINCIA'!F2638)</f>
        <v>0</v>
      </c>
      <c r="H2638">
        <f t="shared" si="989"/>
        <v>0</v>
      </c>
      <c r="I2638" cm="1">
        <f t="array" ref="I2638">+INDEX('Muertes-PROV'!$C$3:$OM$16,$C2638+1,$F2638)</f>
        <v>0</v>
      </c>
      <c r="J2638">
        <f t="shared" si="990"/>
        <v>0</v>
      </c>
      <c r="K2638" cm="1">
        <f t="array" ref="K2638">+INDEX('rECUPERA-prov'!$C$3:$LA$16,$C2638+1,$F2638)</f>
        <v>0</v>
      </c>
      <c r="L2638">
        <f t="shared" si="991"/>
        <v>0</v>
      </c>
      <c r="M2638">
        <f t="shared" si="998"/>
        <v>0</v>
      </c>
      <c r="N2638">
        <f t="shared" si="992"/>
        <v>0</v>
      </c>
      <c r="O2638" s="57">
        <f t="shared" si="999"/>
        <v>0</v>
      </c>
      <c r="P2638" s="57">
        <f t="shared" si="1000"/>
        <v>0</v>
      </c>
      <c r="Q2638" s="57">
        <f t="shared" si="1001"/>
        <v>0</v>
      </c>
      <c r="R2638" s="57">
        <f t="shared" si="1002"/>
        <v>0</v>
      </c>
      <c r="S2638" s="57">
        <f t="shared" si="1003"/>
        <v>0</v>
      </c>
      <c r="T2638" s="57">
        <f t="shared" si="1004"/>
        <v>0</v>
      </c>
      <c r="U2638" s="57">
        <f t="shared" si="1005"/>
        <v>0</v>
      </c>
      <c r="V2638" s="58">
        <f t="shared" si="1006"/>
        <v>0</v>
      </c>
      <c r="W2638" s="58">
        <f t="shared" si="1007"/>
        <v>0</v>
      </c>
      <c r="X2638" s="58">
        <f t="shared" si="1008"/>
        <v>0</v>
      </c>
      <c r="Y2638" s="58">
        <f t="shared" si="1009"/>
        <v>0</v>
      </c>
      <c r="Z2638">
        <f t="shared" si="993"/>
        <v>109955</v>
      </c>
    </row>
    <row r="2639" spans="1:26" x14ac:dyDescent="0.3">
      <c r="A2639" s="56" t="str">
        <f t="shared" si="995"/>
        <v>OUT TIME</v>
      </c>
      <c r="B2639" s="56" t="str">
        <f t="shared" si="1012"/>
        <v>ultimo</v>
      </c>
      <c r="C2639" s="55">
        <f t="shared" si="1013"/>
        <v>10</v>
      </c>
      <c r="D2639" t="str">
        <f t="shared" si="1013"/>
        <v>Comarca Kuna Yala</v>
      </c>
      <c r="E2639" s="23">
        <f t="shared" si="996"/>
        <v>44187</v>
      </c>
      <c r="F2639" s="54">
        <f t="shared" si="997"/>
        <v>203</v>
      </c>
      <c r="G2639" cm="1">
        <f t="array" ref="G2639">+INDEX('Casos ACUM Prov'!$CK$3:$OM$16,'TODO PROVINCIA'!C2639+1,'TODO PROVINCIA'!F2639)</f>
        <v>0</v>
      </c>
      <c r="H2639">
        <f t="shared" si="989"/>
        <v>0</v>
      </c>
      <c r="I2639" cm="1">
        <f t="array" ref="I2639">+INDEX('Muertes-PROV'!$C$3:$OM$16,$C2639+1,$F2639)</f>
        <v>0</v>
      </c>
      <c r="J2639">
        <f t="shared" si="990"/>
        <v>0</v>
      </c>
      <c r="K2639" cm="1">
        <f t="array" ref="K2639">+INDEX('rECUPERA-prov'!$C$3:$LA$16,$C2639+1,$F2639)</f>
        <v>0</v>
      </c>
      <c r="L2639">
        <f t="shared" si="991"/>
        <v>0</v>
      </c>
      <c r="M2639">
        <f t="shared" si="998"/>
        <v>0</v>
      </c>
      <c r="N2639">
        <f t="shared" si="992"/>
        <v>0</v>
      </c>
      <c r="O2639" s="57">
        <f t="shared" si="999"/>
        <v>0</v>
      </c>
      <c r="P2639" s="57">
        <f t="shared" si="1000"/>
        <v>0</v>
      </c>
      <c r="Q2639" s="57">
        <f t="shared" si="1001"/>
        <v>0</v>
      </c>
      <c r="R2639" s="57">
        <f t="shared" si="1002"/>
        <v>0</v>
      </c>
      <c r="S2639" s="57">
        <f t="shared" si="1003"/>
        <v>0</v>
      </c>
      <c r="T2639" s="57">
        <f t="shared" si="1004"/>
        <v>0</v>
      </c>
      <c r="U2639" s="57">
        <f t="shared" si="1005"/>
        <v>0</v>
      </c>
      <c r="V2639" s="58">
        <f t="shared" si="1006"/>
        <v>0</v>
      </c>
      <c r="W2639" s="58">
        <f t="shared" si="1007"/>
        <v>0</v>
      </c>
      <c r="X2639" s="58">
        <f t="shared" si="1008"/>
        <v>0</v>
      </c>
      <c r="Y2639" s="58">
        <f t="shared" si="1009"/>
        <v>0</v>
      </c>
      <c r="Z2639">
        <f t="shared" si="993"/>
        <v>89592</v>
      </c>
    </row>
    <row r="2640" spans="1:26" x14ac:dyDescent="0.3">
      <c r="A2640" s="56" t="str">
        <f t="shared" si="995"/>
        <v>OUT TIME</v>
      </c>
      <c r="B2640" s="56" t="str">
        <f t="shared" si="1012"/>
        <v>ultimo</v>
      </c>
      <c r="C2640" s="55">
        <f t="shared" si="1013"/>
        <v>11</v>
      </c>
      <c r="D2640" t="str">
        <f t="shared" si="1013"/>
        <v>Comarca Emberá Wounaán</v>
      </c>
      <c r="E2640" s="23">
        <f t="shared" si="996"/>
        <v>44187</v>
      </c>
      <c r="F2640" s="54">
        <f t="shared" si="997"/>
        <v>203</v>
      </c>
      <c r="G2640" cm="1">
        <f t="array" ref="G2640">+INDEX('Casos ACUM Prov'!$CK$3:$OM$16,'TODO PROVINCIA'!C2640+1,'TODO PROVINCIA'!F2640)</f>
        <v>0</v>
      </c>
      <c r="H2640">
        <f t="shared" si="989"/>
        <v>0</v>
      </c>
      <c r="I2640" cm="1">
        <f t="array" ref="I2640">+INDEX('Muertes-PROV'!$C$3:$OM$16,$C2640+1,$F2640)</f>
        <v>0</v>
      </c>
      <c r="J2640">
        <f t="shared" si="990"/>
        <v>0</v>
      </c>
      <c r="K2640" cm="1">
        <f t="array" ref="K2640">+INDEX('rECUPERA-prov'!$C$3:$LA$16,$C2640+1,$F2640)</f>
        <v>0</v>
      </c>
      <c r="L2640">
        <f t="shared" si="991"/>
        <v>0</v>
      </c>
      <c r="M2640">
        <f t="shared" si="998"/>
        <v>0</v>
      </c>
      <c r="N2640">
        <f t="shared" si="992"/>
        <v>0</v>
      </c>
      <c r="O2640" s="57">
        <f t="shared" si="999"/>
        <v>0</v>
      </c>
      <c r="P2640" s="57">
        <f t="shared" si="1000"/>
        <v>0</v>
      </c>
      <c r="Q2640" s="57">
        <f t="shared" si="1001"/>
        <v>0</v>
      </c>
      <c r="R2640" s="57">
        <f t="shared" si="1002"/>
        <v>0</v>
      </c>
      <c r="S2640" s="57">
        <f t="shared" si="1003"/>
        <v>0</v>
      </c>
      <c r="T2640" s="57">
        <f t="shared" si="1004"/>
        <v>0</v>
      </c>
      <c r="U2640" s="57">
        <f t="shared" si="1005"/>
        <v>0</v>
      </c>
      <c r="V2640" s="58">
        <f t="shared" si="1006"/>
        <v>0</v>
      </c>
      <c r="W2640" s="58">
        <f t="shared" si="1007"/>
        <v>0</v>
      </c>
      <c r="X2640" s="58">
        <f t="shared" si="1008"/>
        <v>0</v>
      </c>
      <c r="Y2640" s="58">
        <f t="shared" si="1009"/>
        <v>0</v>
      </c>
      <c r="Z2640">
        <f t="shared" si="993"/>
        <v>1249032</v>
      </c>
    </row>
    <row r="2641" spans="1:26" x14ac:dyDescent="0.3">
      <c r="A2641" s="56" t="str">
        <f t="shared" si="995"/>
        <v>OUT TIME</v>
      </c>
      <c r="B2641" s="56" t="str">
        <f t="shared" si="1012"/>
        <v>ultimo</v>
      </c>
      <c r="C2641" s="55">
        <f t="shared" si="1013"/>
        <v>12</v>
      </c>
      <c r="D2641" t="str">
        <f t="shared" si="1013"/>
        <v>Comarca Ngäbe Buglé</v>
      </c>
      <c r="E2641" s="23">
        <f t="shared" si="996"/>
        <v>44187</v>
      </c>
      <c r="F2641" s="54">
        <f t="shared" si="997"/>
        <v>203</v>
      </c>
      <c r="G2641" cm="1">
        <f t="array" ref="G2641">+INDEX('Casos ACUM Prov'!$CK$3:$OM$16,'TODO PROVINCIA'!C2641+1,'TODO PROVINCIA'!F2641)</f>
        <v>0</v>
      </c>
      <c r="H2641">
        <f t="shared" ref="H2641:H2704" si="1014">+G2641-G2628</f>
        <v>0</v>
      </c>
      <c r="I2641" cm="1">
        <f t="array" ref="I2641">+INDEX('Muertes-PROV'!$C$3:$OM$16,$C2641+1,$F2641)</f>
        <v>0</v>
      </c>
      <c r="J2641">
        <f t="shared" ref="J2641:J2704" si="1015">+I2641-I2628</f>
        <v>0</v>
      </c>
      <c r="K2641" cm="1">
        <f t="array" ref="K2641">+INDEX('rECUPERA-prov'!$C$3:$LA$16,$C2641+1,$F2641)</f>
        <v>0</v>
      </c>
      <c r="L2641">
        <f t="shared" ref="L2641:L2704" si="1016">+K2641-K2628</f>
        <v>0</v>
      </c>
      <c r="M2641">
        <f t="shared" si="998"/>
        <v>0</v>
      </c>
      <c r="N2641">
        <f t="shared" ref="N2641:N2704" si="1017">+M2641-M2628</f>
        <v>0</v>
      </c>
      <c r="O2641" s="57">
        <f t="shared" si="999"/>
        <v>0</v>
      </c>
      <c r="P2641" s="57">
        <f t="shared" si="1000"/>
        <v>0</v>
      </c>
      <c r="Q2641" s="57">
        <f t="shared" si="1001"/>
        <v>0</v>
      </c>
      <c r="R2641" s="57">
        <f t="shared" si="1002"/>
        <v>0</v>
      </c>
      <c r="S2641" s="57">
        <f t="shared" si="1003"/>
        <v>0</v>
      </c>
      <c r="T2641" s="57">
        <f t="shared" si="1004"/>
        <v>0</v>
      </c>
      <c r="U2641" s="57">
        <f t="shared" si="1005"/>
        <v>0</v>
      </c>
      <c r="V2641" s="58">
        <f t="shared" si="1006"/>
        <v>0</v>
      </c>
      <c r="W2641" s="58">
        <f t="shared" si="1007"/>
        <v>0</v>
      </c>
      <c r="X2641" s="58">
        <f t="shared" si="1008"/>
        <v>0</v>
      </c>
      <c r="Y2641" s="58">
        <f t="shared" si="1009"/>
        <v>0</v>
      </c>
      <c r="Z2641">
        <f t="shared" ref="Z2641:Z2704" si="1018">+Z2628</f>
        <v>464038</v>
      </c>
    </row>
    <row r="2642" spans="1:26" x14ac:dyDescent="0.3">
      <c r="A2642" s="56" t="str">
        <f t="shared" si="995"/>
        <v>OUT TIME</v>
      </c>
      <c r="B2642" s="56" t="str">
        <f t="shared" si="1012"/>
        <v>ultimo</v>
      </c>
      <c r="C2642" s="55">
        <f t="shared" si="1013"/>
        <v>13</v>
      </c>
      <c r="D2642" t="str">
        <f t="shared" si="1013"/>
        <v>Panamá Oeste</v>
      </c>
      <c r="E2642" s="23">
        <f t="shared" si="996"/>
        <v>44187</v>
      </c>
      <c r="F2642" s="54">
        <f t="shared" si="997"/>
        <v>203</v>
      </c>
      <c r="G2642" cm="1">
        <f t="array" ref="G2642">+INDEX('Casos ACUM Prov'!$CK$3:$OM$16,'TODO PROVINCIA'!C2642+1,'TODO PROVINCIA'!F2642)</f>
        <v>0</v>
      </c>
      <c r="H2642">
        <f t="shared" si="1014"/>
        <v>0</v>
      </c>
      <c r="I2642" cm="1">
        <f t="array" ref="I2642">+INDEX('Muertes-PROV'!$C$3:$OM$16,$C2642+1,$F2642)</f>
        <v>0</v>
      </c>
      <c r="J2642">
        <f t="shared" si="1015"/>
        <v>0</v>
      </c>
      <c r="K2642" cm="1">
        <f t="array" ref="K2642">+INDEX('rECUPERA-prov'!$C$3:$LA$16,$C2642+1,$F2642)</f>
        <v>0</v>
      </c>
      <c r="L2642">
        <f t="shared" si="1016"/>
        <v>0</v>
      </c>
      <c r="M2642">
        <f t="shared" si="998"/>
        <v>0</v>
      </c>
      <c r="N2642">
        <f t="shared" si="1017"/>
        <v>0</v>
      </c>
      <c r="O2642" s="57">
        <f t="shared" si="999"/>
        <v>0</v>
      </c>
      <c r="P2642" s="57">
        <f t="shared" si="1000"/>
        <v>0</v>
      </c>
      <c r="Q2642" s="57">
        <f t="shared" si="1001"/>
        <v>0</v>
      </c>
      <c r="R2642" s="57">
        <f t="shared" si="1002"/>
        <v>0</v>
      </c>
      <c r="S2642" s="57">
        <f t="shared" si="1003"/>
        <v>0</v>
      </c>
      <c r="T2642" s="57">
        <f t="shared" si="1004"/>
        <v>0</v>
      </c>
      <c r="U2642" s="57">
        <f t="shared" si="1005"/>
        <v>0</v>
      </c>
      <c r="V2642" s="58">
        <f t="shared" si="1006"/>
        <v>0</v>
      </c>
      <c r="W2642" s="58">
        <f t="shared" si="1007"/>
        <v>0</v>
      </c>
      <c r="X2642" s="58">
        <f t="shared" si="1008"/>
        <v>0</v>
      </c>
      <c r="Y2642" s="58">
        <f t="shared" si="1009"/>
        <v>0</v>
      </c>
      <c r="Z2642">
        <f t="shared" si="1018"/>
        <v>226991</v>
      </c>
    </row>
    <row r="2643" spans="1:26" x14ac:dyDescent="0.3">
      <c r="A2643" s="56" t="str">
        <f t="shared" si="995"/>
        <v>OUT TIME</v>
      </c>
      <c r="B2643" s="56" t="str">
        <f t="shared" si="1012"/>
        <v>ultimo</v>
      </c>
      <c r="C2643" s="55">
        <f t="shared" si="1013"/>
        <v>1</v>
      </c>
      <c r="D2643" t="str">
        <f t="shared" si="1013"/>
        <v>Bocas del Toro</v>
      </c>
      <c r="E2643" s="23">
        <f t="shared" si="996"/>
        <v>44188</v>
      </c>
      <c r="F2643" s="54">
        <f t="shared" si="997"/>
        <v>204</v>
      </c>
      <c r="G2643" cm="1">
        <f t="array" ref="G2643">+INDEX('Casos ACUM Prov'!$CK$3:$OM$16,'TODO PROVINCIA'!C2643+1,'TODO PROVINCIA'!F2643)</f>
        <v>0</v>
      </c>
      <c r="H2643">
        <f t="shared" si="1014"/>
        <v>0</v>
      </c>
      <c r="I2643" cm="1">
        <f t="array" ref="I2643">+INDEX('Muertes-PROV'!$C$3:$OM$16,$C2643+1,$F2643)</f>
        <v>0</v>
      </c>
      <c r="J2643">
        <f t="shared" si="1015"/>
        <v>0</v>
      </c>
      <c r="K2643" cm="1">
        <f t="array" ref="K2643">+INDEX('rECUPERA-prov'!$C$3:$LA$16,$C2643+1,$F2643)</f>
        <v>0</v>
      </c>
      <c r="L2643">
        <f t="shared" si="1016"/>
        <v>0</v>
      </c>
      <c r="M2643">
        <f t="shared" si="998"/>
        <v>0</v>
      </c>
      <c r="N2643">
        <f t="shared" si="1017"/>
        <v>0</v>
      </c>
      <c r="O2643" s="57">
        <f t="shared" si="999"/>
        <v>0</v>
      </c>
      <c r="P2643" s="57">
        <f t="shared" si="1000"/>
        <v>0</v>
      </c>
      <c r="Q2643" s="57">
        <f t="shared" si="1001"/>
        <v>0</v>
      </c>
      <c r="R2643" s="57">
        <f t="shared" si="1002"/>
        <v>0</v>
      </c>
      <c r="S2643" s="57">
        <f t="shared" si="1003"/>
        <v>0</v>
      </c>
      <c r="T2643" s="57">
        <f t="shared" si="1004"/>
        <v>0</v>
      </c>
      <c r="U2643" s="57">
        <f t="shared" si="1005"/>
        <v>0</v>
      </c>
      <c r="V2643" s="58">
        <f t="shared" si="1006"/>
        <v>0</v>
      </c>
      <c r="W2643" s="58">
        <f t="shared" si="1007"/>
        <v>0</v>
      </c>
      <c r="X2643" s="58">
        <f t="shared" si="1008"/>
        <v>0</v>
      </c>
      <c r="Y2643" s="58">
        <f t="shared" si="1009"/>
        <v>0</v>
      </c>
      <c r="Z2643">
        <f t="shared" si="1018"/>
        <v>125461</v>
      </c>
    </row>
    <row r="2644" spans="1:26" x14ac:dyDescent="0.3">
      <c r="A2644" s="56" t="str">
        <f t="shared" si="995"/>
        <v>OUT TIME</v>
      </c>
      <c r="B2644" s="56" t="str">
        <f t="shared" si="1012"/>
        <v>ultimo</v>
      </c>
      <c r="C2644" s="55">
        <f t="shared" si="1013"/>
        <v>2</v>
      </c>
      <c r="D2644" t="str">
        <f t="shared" si="1013"/>
        <v>Coclé</v>
      </c>
      <c r="E2644" s="23">
        <f t="shared" si="996"/>
        <v>44188</v>
      </c>
      <c r="F2644" s="54">
        <f t="shared" si="997"/>
        <v>204</v>
      </c>
      <c r="G2644" cm="1">
        <f t="array" ref="G2644">+INDEX('Casos ACUM Prov'!$CK$3:$OM$16,'TODO PROVINCIA'!C2644+1,'TODO PROVINCIA'!F2644)</f>
        <v>0</v>
      </c>
      <c r="H2644">
        <f t="shared" si="1014"/>
        <v>0</v>
      </c>
      <c r="I2644" cm="1">
        <f t="array" ref="I2644">+INDEX('Muertes-PROV'!$C$3:$OM$16,$C2644+1,$F2644)</f>
        <v>0</v>
      </c>
      <c r="J2644">
        <f t="shared" si="1015"/>
        <v>0</v>
      </c>
      <c r="K2644" cm="1">
        <f t="array" ref="K2644">+INDEX('rECUPERA-prov'!$C$3:$LA$16,$C2644+1,$F2644)</f>
        <v>0</v>
      </c>
      <c r="L2644">
        <f t="shared" si="1016"/>
        <v>0</v>
      </c>
      <c r="M2644">
        <f t="shared" si="998"/>
        <v>0</v>
      </c>
      <c r="N2644">
        <f t="shared" si="1017"/>
        <v>0</v>
      </c>
      <c r="O2644" s="57">
        <f t="shared" si="999"/>
        <v>0</v>
      </c>
      <c r="P2644" s="57">
        <f t="shared" si="1000"/>
        <v>0</v>
      </c>
      <c r="Q2644" s="57">
        <f t="shared" si="1001"/>
        <v>0</v>
      </c>
      <c r="R2644" s="57">
        <f t="shared" si="1002"/>
        <v>0</v>
      </c>
      <c r="S2644" s="57">
        <f t="shared" si="1003"/>
        <v>0</v>
      </c>
      <c r="T2644" s="57">
        <f t="shared" si="1004"/>
        <v>0</v>
      </c>
      <c r="U2644" s="57">
        <f t="shared" si="1005"/>
        <v>0</v>
      </c>
      <c r="V2644" s="58">
        <f t="shared" si="1006"/>
        <v>0</v>
      </c>
      <c r="W2644" s="58">
        <f t="shared" si="1007"/>
        <v>0</v>
      </c>
      <c r="X2644" s="58">
        <f t="shared" si="1008"/>
        <v>0</v>
      </c>
      <c r="Y2644" s="58">
        <f t="shared" si="1009"/>
        <v>0</v>
      </c>
      <c r="Z2644">
        <f t="shared" si="1018"/>
        <v>416873</v>
      </c>
    </row>
    <row r="2645" spans="1:26" x14ac:dyDescent="0.3">
      <c r="A2645" s="56" t="str">
        <f t="shared" si="995"/>
        <v>OUT TIME</v>
      </c>
      <c r="B2645" s="56" t="str">
        <f t="shared" si="1012"/>
        <v>ultimo</v>
      </c>
      <c r="C2645" s="55">
        <f t="shared" si="1013"/>
        <v>3</v>
      </c>
      <c r="D2645" t="str">
        <f t="shared" si="1013"/>
        <v>Colón</v>
      </c>
      <c r="E2645" s="23">
        <f t="shared" si="996"/>
        <v>44188</v>
      </c>
      <c r="F2645" s="54">
        <f t="shared" si="997"/>
        <v>204</v>
      </c>
      <c r="G2645" cm="1">
        <f t="array" ref="G2645">+INDEX('Casos ACUM Prov'!$CK$3:$OM$16,'TODO PROVINCIA'!C2645+1,'TODO PROVINCIA'!F2645)</f>
        <v>0</v>
      </c>
      <c r="H2645">
        <f t="shared" si="1014"/>
        <v>0</v>
      </c>
      <c r="I2645" cm="1">
        <f t="array" ref="I2645">+INDEX('Muertes-PROV'!$C$3:$OM$16,$C2645+1,$F2645)</f>
        <v>0</v>
      </c>
      <c r="J2645">
        <f t="shared" si="1015"/>
        <v>0</v>
      </c>
      <c r="K2645" cm="1">
        <f t="array" ref="K2645">+INDEX('rECUPERA-prov'!$C$3:$LA$16,$C2645+1,$F2645)</f>
        <v>0</v>
      </c>
      <c r="L2645">
        <f t="shared" si="1016"/>
        <v>0</v>
      </c>
      <c r="M2645">
        <f t="shared" si="998"/>
        <v>0</v>
      </c>
      <c r="N2645">
        <f t="shared" si="1017"/>
        <v>0</v>
      </c>
      <c r="O2645" s="57">
        <f t="shared" si="999"/>
        <v>0</v>
      </c>
      <c r="P2645" s="57">
        <f t="shared" si="1000"/>
        <v>0</v>
      </c>
      <c r="Q2645" s="57">
        <f t="shared" si="1001"/>
        <v>0</v>
      </c>
      <c r="R2645" s="57">
        <f t="shared" si="1002"/>
        <v>0</v>
      </c>
      <c r="S2645" s="57">
        <f t="shared" si="1003"/>
        <v>0</v>
      </c>
      <c r="T2645" s="57">
        <f t="shared" si="1004"/>
        <v>0</v>
      </c>
      <c r="U2645" s="57">
        <f t="shared" si="1005"/>
        <v>0</v>
      </c>
      <c r="V2645" s="58">
        <f t="shared" si="1006"/>
        <v>0</v>
      </c>
      <c r="W2645" s="58">
        <f t="shared" si="1007"/>
        <v>0</v>
      </c>
      <c r="X2645" s="58">
        <f t="shared" si="1008"/>
        <v>0</v>
      </c>
      <c r="Y2645" s="58">
        <f t="shared" si="1009"/>
        <v>0</v>
      </c>
      <c r="Z2645">
        <f t="shared" si="1018"/>
        <v>233708</v>
      </c>
    </row>
    <row r="2646" spans="1:26" x14ac:dyDescent="0.3">
      <c r="A2646" s="56" t="str">
        <f t="shared" si="995"/>
        <v>OUT TIME</v>
      </c>
      <c r="B2646" s="56" t="str">
        <f t="shared" si="1012"/>
        <v>ultimo</v>
      </c>
      <c r="C2646" s="55">
        <f t="shared" si="1013"/>
        <v>4</v>
      </c>
      <c r="D2646" t="str">
        <f t="shared" si="1013"/>
        <v>Chiriquí</v>
      </c>
      <c r="E2646" s="23">
        <f t="shared" si="996"/>
        <v>44188</v>
      </c>
      <c r="F2646" s="54">
        <f t="shared" si="997"/>
        <v>204</v>
      </c>
      <c r="G2646" cm="1">
        <f t="array" ref="G2646">+INDEX('Casos ACUM Prov'!$CK$3:$OM$16,'TODO PROVINCIA'!C2646+1,'TODO PROVINCIA'!F2646)</f>
        <v>0</v>
      </c>
      <c r="H2646">
        <f t="shared" si="1014"/>
        <v>0</v>
      </c>
      <c r="I2646" cm="1">
        <f t="array" ref="I2646">+INDEX('Muertes-PROV'!$C$3:$OM$16,$C2646+1,$F2646)</f>
        <v>0</v>
      </c>
      <c r="J2646">
        <f t="shared" si="1015"/>
        <v>0</v>
      </c>
      <c r="K2646" cm="1">
        <f t="array" ref="K2646">+INDEX('rECUPERA-prov'!$C$3:$LA$16,$C2646+1,$F2646)</f>
        <v>0</v>
      </c>
      <c r="L2646">
        <f t="shared" si="1016"/>
        <v>0</v>
      </c>
      <c r="M2646">
        <f t="shared" si="998"/>
        <v>0</v>
      </c>
      <c r="N2646">
        <f t="shared" si="1017"/>
        <v>0</v>
      </c>
      <c r="O2646" s="57">
        <f t="shared" si="999"/>
        <v>0</v>
      </c>
      <c r="P2646" s="57">
        <f t="shared" si="1000"/>
        <v>0</v>
      </c>
      <c r="Q2646" s="57">
        <f t="shared" si="1001"/>
        <v>0</v>
      </c>
      <c r="R2646" s="57">
        <f t="shared" si="1002"/>
        <v>0</v>
      </c>
      <c r="S2646" s="57">
        <f t="shared" si="1003"/>
        <v>0</v>
      </c>
      <c r="T2646" s="57">
        <f t="shared" si="1004"/>
        <v>0</v>
      </c>
      <c r="U2646" s="57">
        <f t="shared" si="1005"/>
        <v>0</v>
      </c>
      <c r="V2646" s="58">
        <f t="shared" si="1006"/>
        <v>0</v>
      </c>
      <c r="W2646" s="58">
        <f t="shared" si="1007"/>
        <v>0</v>
      </c>
      <c r="X2646" s="58">
        <f t="shared" si="1008"/>
        <v>0</v>
      </c>
      <c r="Y2646" s="58">
        <f t="shared" si="1009"/>
        <v>0</v>
      </c>
      <c r="Z2646">
        <f t="shared" si="1018"/>
        <v>241928</v>
      </c>
    </row>
    <row r="2647" spans="1:26" x14ac:dyDescent="0.3">
      <c r="A2647" s="56" t="str">
        <f t="shared" si="995"/>
        <v>OUT TIME</v>
      </c>
      <c r="B2647" s="56" t="str">
        <f t="shared" si="1012"/>
        <v>ultimo</v>
      </c>
      <c r="C2647" s="55">
        <f t="shared" si="1013"/>
        <v>5</v>
      </c>
      <c r="D2647" t="str">
        <f t="shared" si="1013"/>
        <v>Darién</v>
      </c>
      <c r="E2647" s="23">
        <f t="shared" si="996"/>
        <v>44188</v>
      </c>
      <c r="F2647" s="54">
        <f t="shared" si="997"/>
        <v>204</v>
      </c>
      <c r="G2647" cm="1">
        <f t="array" ref="G2647">+INDEX('Casos ACUM Prov'!$CK$3:$OM$16,'TODO PROVINCIA'!C2647+1,'TODO PROVINCIA'!F2647)</f>
        <v>0</v>
      </c>
      <c r="H2647">
        <f t="shared" si="1014"/>
        <v>0</v>
      </c>
      <c r="I2647" cm="1">
        <f t="array" ref="I2647">+INDEX('Muertes-PROV'!$C$3:$OM$16,$C2647+1,$F2647)</f>
        <v>0</v>
      </c>
      <c r="J2647">
        <f t="shared" si="1015"/>
        <v>0</v>
      </c>
      <c r="K2647" cm="1">
        <f t="array" ref="K2647">+INDEX('rECUPERA-prov'!$C$3:$LA$16,$C2647+1,$F2647)</f>
        <v>0</v>
      </c>
      <c r="L2647">
        <f t="shared" si="1016"/>
        <v>0</v>
      </c>
      <c r="M2647">
        <f t="shared" si="998"/>
        <v>0</v>
      </c>
      <c r="N2647">
        <f t="shared" si="1017"/>
        <v>0</v>
      </c>
      <c r="O2647" s="57">
        <f t="shared" si="999"/>
        <v>0</v>
      </c>
      <c r="P2647" s="57">
        <f t="shared" si="1000"/>
        <v>0</v>
      </c>
      <c r="Q2647" s="57">
        <f t="shared" si="1001"/>
        <v>0</v>
      </c>
      <c r="R2647" s="57">
        <f t="shared" si="1002"/>
        <v>0</v>
      </c>
      <c r="S2647" s="57">
        <f t="shared" si="1003"/>
        <v>0</v>
      </c>
      <c r="T2647" s="57">
        <f t="shared" si="1004"/>
        <v>0</v>
      </c>
      <c r="U2647" s="57">
        <f t="shared" si="1005"/>
        <v>0</v>
      </c>
      <c r="V2647" s="58">
        <f t="shared" si="1006"/>
        <v>0</v>
      </c>
      <c r="W2647" s="58">
        <f t="shared" si="1007"/>
        <v>0</v>
      </c>
      <c r="X2647" s="58">
        <f t="shared" si="1008"/>
        <v>0</v>
      </c>
      <c r="Y2647" s="58">
        <f t="shared" si="1009"/>
        <v>0</v>
      </c>
      <c r="Z2647">
        <f t="shared" si="1018"/>
        <v>10001</v>
      </c>
    </row>
    <row r="2648" spans="1:26" x14ac:dyDescent="0.3">
      <c r="A2648" s="56" t="str">
        <f t="shared" si="995"/>
        <v>OUT TIME</v>
      </c>
      <c r="B2648" s="56" t="str">
        <f t="shared" si="1012"/>
        <v>ultimo</v>
      </c>
      <c r="C2648" s="55">
        <f t="shared" si="1013"/>
        <v>6</v>
      </c>
      <c r="D2648" t="str">
        <f t="shared" si="1013"/>
        <v>Herrera</v>
      </c>
      <c r="E2648" s="23">
        <f t="shared" si="996"/>
        <v>44188</v>
      </c>
      <c r="F2648" s="54">
        <f t="shared" si="997"/>
        <v>204</v>
      </c>
      <c r="G2648" cm="1">
        <f t="array" ref="G2648">+INDEX('Casos ACUM Prov'!$CK$3:$OM$16,'TODO PROVINCIA'!C2648+1,'TODO PROVINCIA'!F2648)</f>
        <v>0</v>
      </c>
      <c r="H2648">
        <f t="shared" si="1014"/>
        <v>0</v>
      </c>
      <c r="I2648" cm="1">
        <f t="array" ref="I2648">+INDEX('Muertes-PROV'!$C$3:$OM$16,$C2648+1,$F2648)</f>
        <v>0</v>
      </c>
      <c r="J2648">
        <f t="shared" si="1015"/>
        <v>0</v>
      </c>
      <c r="K2648" cm="1">
        <f t="array" ref="K2648">+INDEX('rECUPERA-prov'!$C$3:$LA$16,$C2648+1,$F2648)</f>
        <v>0</v>
      </c>
      <c r="L2648">
        <f t="shared" si="1016"/>
        <v>0</v>
      </c>
      <c r="M2648">
        <f t="shared" si="998"/>
        <v>0</v>
      </c>
      <c r="N2648">
        <f t="shared" si="1017"/>
        <v>0</v>
      </c>
      <c r="O2648" s="57">
        <f t="shared" si="999"/>
        <v>0</v>
      </c>
      <c r="P2648" s="57">
        <f t="shared" si="1000"/>
        <v>0</v>
      </c>
      <c r="Q2648" s="57">
        <f t="shared" si="1001"/>
        <v>0</v>
      </c>
      <c r="R2648" s="57">
        <f t="shared" si="1002"/>
        <v>0</v>
      </c>
      <c r="S2648" s="57">
        <f t="shared" si="1003"/>
        <v>0</v>
      </c>
      <c r="T2648" s="57">
        <f t="shared" si="1004"/>
        <v>0</v>
      </c>
      <c r="U2648" s="57">
        <f t="shared" si="1005"/>
        <v>0</v>
      </c>
      <c r="V2648" s="58">
        <f t="shared" si="1006"/>
        <v>0</v>
      </c>
      <c r="W2648" s="58">
        <f t="shared" si="1007"/>
        <v>0</v>
      </c>
      <c r="X2648" s="58">
        <f t="shared" si="1008"/>
        <v>0</v>
      </c>
      <c r="Y2648" s="58">
        <f t="shared" si="1009"/>
        <v>0</v>
      </c>
      <c r="Z2648">
        <f t="shared" si="1018"/>
        <v>33109</v>
      </c>
    </row>
    <row r="2649" spans="1:26" x14ac:dyDescent="0.3">
      <c r="A2649" s="56" t="str">
        <f t="shared" si="995"/>
        <v>OUT TIME</v>
      </c>
      <c r="B2649" s="56" t="str">
        <f t="shared" si="1012"/>
        <v>ultimo</v>
      </c>
      <c r="C2649" s="55">
        <f t="shared" si="1013"/>
        <v>7</v>
      </c>
      <c r="D2649" t="str">
        <f t="shared" si="1013"/>
        <v>Los Santos</v>
      </c>
      <c r="E2649" s="23">
        <f t="shared" si="996"/>
        <v>44188</v>
      </c>
      <c r="F2649" s="54">
        <f t="shared" si="997"/>
        <v>204</v>
      </c>
      <c r="G2649" cm="1">
        <f t="array" ref="G2649">+INDEX('Casos ACUM Prov'!$CK$3:$OM$16,'TODO PROVINCIA'!C2649+1,'TODO PROVINCIA'!F2649)</f>
        <v>0</v>
      </c>
      <c r="H2649">
        <f t="shared" si="1014"/>
        <v>0</v>
      </c>
      <c r="I2649" cm="1">
        <f t="array" ref="I2649">+INDEX('Muertes-PROV'!$C$3:$OM$16,$C2649+1,$F2649)</f>
        <v>0</v>
      </c>
      <c r="J2649">
        <f t="shared" si="1015"/>
        <v>0</v>
      </c>
      <c r="K2649" cm="1">
        <f t="array" ref="K2649">+INDEX('rECUPERA-prov'!$C$3:$LA$16,$C2649+1,$F2649)</f>
        <v>0</v>
      </c>
      <c r="L2649">
        <f t="shared" si="1016"/>
        <v>0</v>
      </c>
      <c r="M2649">
        <f t="shared" si="998"/>
        <v>0</v>
      </c>
      <c r="N2649">
        <f t="shared" si="1017"/>
        <v>0</v>
      </c>
      <c r="O2649" s="57">
        <f t="shared" si="999"/>
        <v>0</v>
      </c>
      <c r="P2649" s="57">
        <f t="shared" si="1000"/>
        <v>0</v>
      </c>
      <c r="Q2649" s="57">
        <f t="shared" si="1001"/>
        <v>0</v>
      </c>
      <c r="R2649" s="57">
        <f t="shared" si="1002"/>
        <v>0</v>
      </c>
      <c r="S2649" s="57">
        <f t="shared" si="1003"/>
        <v>0</v>
      </c>
      <c r="T2649" s="57">
        <f t="shared" si="1004"/>
        <v>0</v>
      </c>
      <c r="U2649" s="57">
        <f t="shared" si="1005"/>
        <v>0</v>
      </c>
      <c r="V2649" s="58">
        <f t="shared" si="1006"/>
        <v>0</v>
      </c>
      <c r="W2649" s="58">
        <f t="shared" si="1007"/>
        <v>0</v>
      </c>
      <c r="X2649" s="58">
        <f t="shared" si="1008"/>
        <v>0</v>
      </c>
      <c r="Y2649" s="58">
        <f t="shared" si="1009"/>
        <v>0</v>
      </c>
      <c r="Z2649">
        <f t="shared" si="1018"/>
        <v>156747</v>
      </c>
    </row>
    <row r="2650" spans="1:26" x14ac:dyDescent="0.3">
      <c r="A2650" s="56" t="str">
        <f t="shared" si="995"/>
        <v>OUT TIME</v>
      </c>
      <c r="B2650" s="56" t="str">
        <f t="shared" si="1012"/>
        <v>ultimo</v>
      </c>
      <c r="C2650" s="55">
        <f t="shared" si="1013"/>
        <v>8</v>
      </c>
      <c r="D2650" t="str">
        <f t="shared" si="1013"/>
        <v>Panamá</v>
      </c>
      <c r="E2650" s="23">
        <f t="shared" si="996"/>
        <v>44188</v>
      </c>
      <c r="F2650" s="54">
        <f t="shared" si="997"/>
        <v>204</v>
      </c>
      <c r="G2650" cm="1">
        <f t="array" ref="G2650">+INDEX('Casos ACUM Prov'!$CK$3:$OM$16,'TODO PROVINCIA'!C2650+1,'TODO PROVINCIA'!F2650)</f>
        <v>0</v>
      </c>
      <c r="H2650">
        <f t="shared" si="1014"/>
        <v>0</v>
      </c>
      <c r="I2650" cm="1">
        <f t="array" ref="I2650">+INDEX('Muertes-PROV'!$C$3:$OM$16,$C2650+1,$F2650)</f>
        <v>0</v>
      </c>
      <c r="J2650">
        <f t="shared" si="1015"/>
        <v>0</v>
      </c>
      <c r="K2650" cm="1">
        <f t="array" ref="K2650">+INDEX('rECUPERA-prov'!$C$3:$LA$16,$C2650+1,$F2650)</f>
        <v>0</v>
      </c>
      <c r="L2650">
        <f t="shared" si="1016"/>
        <v>0</v>
      </c>
      <c r="M2650">
        <f t="shared" si="998"/>
        <v>0</v>
      </c>
      <c r="N2650">
        <f t="shared" si="1017"/>
        <v>0</v>
      </c>
      <c r="O2650" s="57">
        <f t="shared" si="999"/>
        <v>0</v>
      </c>
      <c r="P2650" s="57">
        <f t="shared" si="1000"/>
        <v>0</v>
      </c>
      <c r="Q2650" s="57">
        <f t="shared" si="1001"/>
        <v>0</v>
      </c>
      <c r="R2650" s="57">
        <f t="shared" si="1002"/>
        <v>0</v>
      </c>
      <c r="S2650" s="57">
        <f t="shared" si="1003"/>
        <v>0</v>
      </c>
      <c r="T2650" s="57">
        <f t="shared" si="1004"/>
        <v>0</v>
      </c>
      <c r="U2650" s="57">
        <f t="shared" si="1005"/>
        <v>0</v>
      </c>
      <c r="V2650" s="58">
        <f t="shared" si="1006"/>
        <v>0</v>
      </c>
      <c r="W2650" s="58">
        <f t="shared" si="1007"/>
        <v>0</v>
      </c>
      <c r="X2650" s="58">
        <f t="shared" si="1008"/>
        <v>0</v>
      </c>
      <c r="Y2650" s="58">
        <f t="shared" si="1009"/>
        <v>0</v>
      </c>
      <c r="Z2650">
        <f t="shared" si="1018"/>
        <v>109955</v>
      </c>
    </row>
    <row r="2651" spans="1:26" x14ac:dyDescent="0.3">
      <c r="A2651" s="56" t="str">
        <f t="shared" si="995"/>
        <v>OUT TIME</v>
      </c>
      <c r="B2651" s="56" t="str">
        <f t="shared" si="1012"/>
        <v>ultimo</v>
      </c>
      <c r="C2651" s="55">
        <f t="shared" si="1013"/>
        <v>9</v>
      </c>
      <c r="D2651" t="str">
        <f t="shared" si="1013"/>
        <v>Veraguas</v>
      </c>
      <c r="E2651" s="23">
        <f t="shared" si="996"/>
        <v>44188</v>
      </c>
      <c r="F2651" s="54">
        <f t="shared" si="997"/>
        <v>204</v>
      </c>
      <c r="G2651" cm="1">
        <f t="array" ref="G2651">+INDEX('Casos ACUM Prov'!$CK$3:$OM$16,'TODO PROVINCIA'!C2651+1,'TODO PROVINCIA'!F2651)</f>
        <v>0</v>
      </c>
      <c r="H2651">
        <f t="shared" si="1014"/>
        <v>0</v>
      </c>
      <c r="I2651" cm="1">
        <f t="array" ref="I2651">+INDEX('Muertes-PROV'!$C$3:$OM$16,$C2651+1,$F2651)</f>
        <v>0</v>
      </c>
      <c r="J2651">
        <f t="shared" si="1015"/>
        <v>0</v>
      </c>
      <c r="K2651" cm="1">
        <f t="array" ref="K2651">+INDEX('rECUPERA-prov'!$C$3:$LA$16,$C2651+1,$F2651)</f>
        <v>0</v>
      </c>
      <c r="L2651">
        <f t="shared" si="1016"/>
        <v>0</v>
      </c>
      <c r="M2651">
        <f t="shared" si="998"/>
        <v>0</v>
      </c>
      <c r="N2651">
        <f t="shared" si="1017"/>
        <v>0</v>
      </c>
      <c r="O2651" s="57">
        <f t="shared" si="999"/>
        <v>0</v>
      </c>
      <c r="P2651" s="57">
        <f t="shared" si="1000"/>
        <v>0</v>
      </c>
      <c r="Q2651" s="57">
        <f t="shared" si="1001"/>
        <v>0</v>
      </c>
      <c r="R2651" s="57">
        <f t="shared" si="1002"/>
        <v>0</v>
      </c>
      <c r="S2651" s="57">
        <f t="shared" si="1003"/>
        <v>0</v>
      </c>
      <c r="T2651" s="57">
        <f t="shared" si="1004"/>
        <v>0</v>
      </c>
      <c r="U2651" s="57">
        <f t="shared" si="1005"/>
        <v>0</v>
      </c>
      <c r="V2651" s="58">
        <f t="shared" si="1006"/>
        <v>0</v>
      </c>
      <c r="W2651" s="58">
        <f t="shared" si="1007"/>
        <v>0</v>
      </c>
      <c r="X2651" s="58">
        <f t="shared" si="1008"/>
        <v>0</v>
      </c>
      <c r="Y2651" s="58">
        <f t="shared" si="1009"/>
        <v>0</v>
      </c>
      <c r="Z2651">
        <f t="shared" si="1018"/>
        <v>109955</v>
      </c>
    </row>
    <row r="2652" spans="1:26" x14ac:dyDescent="0.3">
      <c r="A2652" s="56" t="str">
        <f t="shared" si="995"/>
        <v>OUT TIME</v>
      </c>
      <c r="B2652" s="56" t="str">
        <f t="shared" si="1012"/>
        <v>ultimo</v>
      </c>
      <c r="C2652" s="55">
        <f t="shared" ref="C2652:D2667" si="1019">+C2639</f>
        <v>10</v>
      </c>
      <c r="D2652" t="str">
        <f t="shared" si="1019"/>
        <v>Comarca Kuna Yala</v>
      </c>
      <c r="E2652" s="23">
        <f t="shared" si="996"/>
        <v>44188</v>
      </c>
      <c r="F2652" s="54">
        <f t="shared" si="997"/>
        <v>204</v>
      </c>
      <c r="G2652" cm="1">
        <f t="array" ref="G2652">+INDEX('Casos ACUM Prov'!$CK$3:$OM$16,'TODO PROVINCIA'!C2652+1,'TODO PROVINCIA'!F2652)</f>
        <v>0</v>
      </c>
      <c r="H2652">
        <f t="shared" si="1014"/>
        <v>0</v>
      </c>
      <c r="I2652" cm="1">
        <f t="array" ref="I2652">+INDEX('Muertes-PROV'!$C$3:$OM$16,$C2652+1,$F2652)</f>
        <v>0</v>
      </c>
      <c r="J2652">
        <f t="shared" si="1015"/>
        <v>0</v>
      </c>
      <c r="K2652" cm="1">
        <f t="array" ref="K2652">+INDEX('rECUPERA-prov'!$C$3:$LA$16,$C2652+1,$F2652)</f>
        <v>0</v>
      </c>
      <c r="L2652">
        <f t="shared" si="1016"/>
        <v>0</v>
      </c>
      <c r="M2652">
        <f t="shared" si="998"/>
        <v>0</v>
      </c>
      <c r="N2652">
        <f t="shared" si="1017"/>
        <v>0</v>
      </c>
      <c r="O2652" s="57">
        <f t="shared" si="999"/>
        <v>0</v>
      </c>
      <c r="P2652" s="57">
        <f t="shared" si="1000"/>
        <v>0</v>
      </c>
      <c r="Q2652" s="57">
        <f t="shared" si="1001"/>
        <v>0</v>
      </c>
      <c r="R2652" s="57">
        <f t="shared" si="1002"/>
        <v>0</v>
      </c>
      <c r="S2652" s="57">
        <f t="shared" si="1003"/>
        <v>0</v>
      </c>
      <c r="T2652" s="57">
        <f t="shared" si="1004"/>
        <v>0</v>
      </c>
      <c r="U2652" s="57">
        <f t="shared" si="1005"/>
        <v>0</v>
      </c>
      <c r="V2652" s="58">
        <f t="shared" si="1006"/>
        <v>0</v>
      </c>
      <c r="W2652" s="58">
        <f t="shared" si="1007"/>
        <v>0</v>
      </c>
      <c r="X2652" s="58">
        <f t="shared" si="1008"/>
        <v>0</v>
      </c>
      <c r="Y2652" s="58">
        <f t="shared" si="1009"/>
        <v>0</v>
      </c>
      <c r="Z2652">
        <f t="shared" si="1018"/>
        <v>89592</v>
      </c>
    </row>
    <row r="2653" spans="1:26" x14ac:dyDescent="0.3">
      <c r="A2653" s="56" t="str">
        <f t="shared" ref="A2653:A2716" si="1020">+IFERROR(IF(AND(G2653=0,K2653=0,I2653=0),"OUT TIME","ON"),"OUT TIME")</f>
        <v>OUT TIME</v>
      </c>
      <c r="B2653" s="56" t="str">
        <f t="shared" si="1012"/>
        <v>ultimo</v>
      </c>
      <c r="C2653" s="55">
        <f t="shared" si="1019"/>
        <v>11</v>
      </c>
      <c r="D2653" t="str">
        <f t="shared" si="1019"/>
        <v>Comarca Emberá Wounaán</v>
      </c>
      <c r="E2653" s="23">
        <f t="shared" ref="E2653:E2716" si="1021">+IF(C2653=1,E2652+1,E2652)</f>
        <v>44188</v>
      </c>
      <c r="F2653" s="54">
        <f t="shared" ref="F2653:F2716" si="1022">+IF(C2653=1,F2652+1,F2652)</f>
        <v>204</v>
      </c>
      <c r="G2653" cm="1">
        <f t="array" ref="G2653">+INDEX('Casos ACUM Prov'!$CK$3:$OM$16,'TODO PROVINCIA'!C2653+1,'TODO PROVINCIA'!F2653)</f>
        <v>0</v>
      </c>
      <c r="H2653">
        <f t="shared" si="1014"/>
        <v>0</v>
      </c>
      <c r="I2653" cm="1">
        <f t="array" ref="I2653">+INDEX('Muertes-PROV'!$C$3:$OM$16,$C2653+1,$F2653)</f>
        <v>0</v>
      </c>
      <c r="J2653">
        <f t="shared" si="1015"/>
        <v>0</v>
      </c>
      <c r="K2653" cm="1">
        <f t="array" ref="K2653">+INDEX('rECUPERA-prov'!$C$3:$LA$16,$C2653+1,$F2653)</f>
        <v>0</v>
      </c>
      <c r="L2653">
        <f t="shared" si="1016"/>
        <v>0</v>
      </c>
      <c r="M2653">
        <f t="shared" ref="M2653:M2716" si="1023">+G2653-I2653-K2653</f>
        <v>0</v>
      </c>
      <c r="N2653">
        <f t="shared" si="1017"/>
        <v>0</v>
      </c>
      <c r="O2653" s="57">
        <f t="shared" ref="O2653:O2716" si="1024">+IFERROR(I2653/G2653,0)</f>
        <v>0</v>
      </c>
      <c r="P2653" s="57">
        <f t="shared" ref="P2653:P2716" si="1025">+IFERROR(K2653/G2653,0)</f>
        <v>0</v>
      </c>
      <c r="Q2653" s="57">
        <f t="shared" ref="Q2653:Q2716" si="1026">+IFERROR(M2653/G2653,0)</f>
        <v>0</v>
      </c>
      <c r="R2653" s="57">
        <f t="shared" ref="R2653:R2716" si="1027">+IFERROR(H2653/G2653,0)</f>
        <v>0</v>
      </c>
      <c r="S2653" s="57">
        <f t="shared" ref="S2653:S2716" si="1028">+IFERROR(J2653/I2653,0)</f>
        <v>0</v>
      </c>
      <c r="T2653" s="57">
        <f t="shared" ref="T2653:T2716" si="1029">+IFERROR(L2653/K2653,0)</f>
        <v>0</v>
      </c>
      <c r="U2653" s="57">
        <f t="shared" ref="U2653:U2716" si="1030">+IFERROR(N2653/M2653,0)</f>
        <v>0</v>
      </c>
      <c r="V2653" s="58">
        <f t="shared" ref="V2653:V2716" si="1031">+G2653/($Z2653/1000000)</f>
        <v>0</v>
      </c>
      <c r="W2653" s="58">
        <f t="shared" ref="W2653:W2716" si="1032">+I2653/($Z2653/1000000)</f>
        <v>0</v>
      </c>
      <c r="X2653" s="58">
        <f t="shared" ref="X2653:X2716" si="1033">+K2653/($Z2653/1000000)</f>
        <v>0</v>
      </c>
      <c r="Y2653" s="58">
        <f t="shared" ref="Y2653:Y2716" si="1034">+M2653/($Z2653/1000000)</f>
        <v>0</v>
      </c>
      <c r="Z2653">
        <f t="shared" si="1018"/>
        <v>1249032</v>
      </c>
    </row>
    <row r="2654" spans="1:26" x14ac:dyDescent="0.3">
      <c r="A2654" s="56" t="str">
        <f t="shared" si="1020"/>
        <v>OUT TIME</v>
      </c>
      <c r="B2654" s="56" t="str">
        <f t="shared" si="1012"/>
        <v>ultimo</v>
      </c>
      <c r="C2654" s="55">
        <f t="shared" si="1019"/>
        <v>12</v>
      </c>
      <c r="D2654" t="str">
        <f t="shared" si="1019"/>
        <v>Comarca Ngäbe Buglé</v>
      </c>
      <c r="E2654" s="23">
        <f t="shared" si="1021"/>
        <v>44188</v>
      </c>
      <c r="F2654" s="54">
        <f t="shared" si="1022"/>
        <v>204</v>
      </c>
      <c r="G2654" cm="1">
        <f t="array" ref="G2654">+INDEX('Casos ACUM Prov'!$CK$3:$OM$16,'TODO PROVINCIA'!C2654+1,'TODO PROVINCIA'!F2654)</f>
        <v>0</v>
      </c>
      <c r="H2654">
        <f t="shared" si="1014"/>
        <v>0</v>
      </c>
      <c r="I2654" cm="1">
        <f t="array" ref="I2654">+INDEX('Muertes-PROV'!$C$3:$OM$16,$C2654+1,$F2654)</f>
        <v>0</v>
      </c>
      <c r="J2654">
        <f t="shared" si="1015"/>
        <v>0</v>
      </c>
      <c r="K2654" cm="1">
        <f t="array" ref="K2654">+INDEX('rECUPERA-prov'!$C$3:$LA$16,$C2654+1,$F2654)</f>
        <v>0</v>
      </c>
      <c r="L2654">
        <f t="shared" si="1016"/>
        <v>0</v>
      </c>
      <c r="M2654">
        <f t="shared" si="1023"/>
        <v>0</v>
      </c>
      <c r="N2654">
        <f t="shared" si="1017"/>
        <v>0</v>
      </c>
      <c r="O2654" s="57">
        <f t="shared" si="1024"/>
        <v>0</v>
      </c>
      <c r="P2654" s="57">
        <f t="shared" si="1025"/>
        <v>0</v>
      </c>
      <c r="Q2654" s="57">
        <f t="shared" si="1026"/>
        <v>0</v>
      </c>
      <c r="R2654" s="57">
        <f t="shared" si="1027"/>
        <v>0</v>
      </c>
      <c r="S2654" s="57">
        <f t="shared" si="1028"/>
        <v>0</v>
      </c>
      <c r="T2654" s="57">
        <f t="shared" si="1029"/>
        <v>0</v>
      </c>
      <c r="U2654" s="57">
        <f t="shared" si="1030"/>
        <v>0</v>
      </c>
      <c r="V2654" s="58">
        <f t="shared" si="1031"/>
        <v>0</v>
      </c>
      <c r="W2654" s="58">
        <f t="shared" si="1032"/>
        <v>0</v>
      </c>
      <c r="X2654" s="58">
        <f t="shared" si="1033"/>
        <v>0</v>
      </c>
      <c r="Y2654" s="58">
        <f t="shared" si="1034"/>
        <v>0</v>
      </c>
      <c r="Z2654">
        <f t="shared" si="1018"/>
        <v>464038</v>
      </c>
    </row>
    <row r="2655" spans="1:26" x14ac:dyDescent="0.3">
      <c r="A2655" s="56" t="str">
        <f t="shared" si="1020"/>
        <v>OUT TIME</v>
      </c>
      <c r="B2655" s="56" t="str">
        <f t="shared" si="1012"/>
        <v>ultimo</v>
      </c>
      <c r="C2655" s="55">
        <f t="shared" si="1019"/>
        <v>13</v>
      </c>
      <c r="D2655" t="str">
        <f t="shared" si="1019"/>
        <v>Panamá Oeste</v>
      </c>
      <c r="E2655" s="23">
        <f t="shared" si="1021"/>
        <v>44188</v>
      </c>
      <c r="F2655" s="54">
        <f t="shared" si="1022"/>
        <v>204</v>
      </c>
      <c r="G2655" cm="1">
        <f t="array" ref="G2655">+INDEX('Casos ACUM Prov'!$CK$3:$OM$16,'TODO PROVINCIA'!C2655+1,'TODO PROVINCIA'!F2655)</f>
        <v>0</v>
      </c>
      <c r="H2655">
        <f t="shared" si="1014"/>
        <v>0</v>
      </c>
      <c r="I2655" cm="1">
        <f t="array" ref="I2655">+INDEX('Muertes-PROV'!$C$3:$OM$16,$C2655+1,$F2655)</f>
        <v>0</v>
      </c>
      <c r="J2655">
        <f t="shared" si="1015"/>
        <v>0</v>
      </c>
      <c r="K2655" cm="1">
        <f t="array" ref="K2655">+INDEX('rECUPERA-prov'!$C$3:$LA$16,$C2655+1,$F2655)</f>
        <v>0</v>
      </c>
      <c r="L2655">
        <f t="shared" si="1016"/>
        <v>0</v>
      </c>
      <c r="M2655">
        <f t="shared" si="1023"/>
        <v>0</v>
      </c>
      <c r="N2655">
        <f t="shared" si="1017"/>
        <v>0</v>
      </c>
      <c r="O2655" s="57">
        <f t="shared" si="1024"/>
        <v>0</v>
      </c>
      <c r="P2655" s="57">
        <f t="shared" si="1025"/>
        <v>0</v>
      </c>
      <c r="Q2655" s="57">
        <f t="shared" si="1026"/>
        <v>0</v>
      </c>
      <c r="R2655" s="57">
        <f t="shared" si="1027"/>
        <v>0</v>
      </c>
      <c r="S2655" s="57">
        <f t="shared" si="1028"/>
        <v>0</v>
      </c>
      <c r="T2655" s="57">
        <f t="shared" si="1029"/>
        <v>0</v>
      </c>
      <c r="U2655" s="57">
        <f t="shared" si="1030"/>
        <v>0</v>
      </c>
      <c r="V2655" s="58">
        <f t="shared" si="1031"/>
        <v>0</v>
      </c>
      <c r="W2655" s="58">
        <f t="shared" si="1032"/>
        <v>0</v>
      </c>
      <c r="X2655" s="58">
        <f t="shared" si="1033"/>
        <v>0</v>
      </c>
      <c r="Y2655" s="58">
        <f t="shared" si="1034"/>
        <v>0</v>
      </c>
      <c r="Z2655">
        <f t="shared" si="1018"/>
        <v>226991</v>
      </c>
    </row>
    <row r="2656" spans="1:26" x14ac:dyDescent="0.3">
      <c r="A2656" s="56" t="str">
        <f t="shared" si="1020"/>
        <v>OUT TIME</v>
      </c>
      <c r="B2656" s="56" t="str">
        <f t="shared" si="1012"/>
        <v>ultimo</v>
      </c>
      <c r="C2656" s="55">
        <f t="shared" si="1019"/>
        <v>1</v>
      </c>
      <c r="D2656" t="str">
        <f t="shared" si="1019"/>
        <v>Bocas del Toro</v>
      </c>
      <c r="E2656" s="23">
        <f t="shared" si="1021"/>
        <v>44189</v>
      </c>
      <c r="F2656" s="54">
        <f t="shared" si="1022"/>
        <v>205</v>
      </c>
      <c r="G2656" cm="1">
        <f t="array" ref="G2656">+INDEX('Casos ACUM Prov'!$CK$3:$OM$16,'TODO PROVINCIA'!C2656+1,'TODO PROVINCIA'!F2656)</f>
        <v>0</v>
      </c>
      <c r="H2656">
        <f t="shared" si="1014"/>
        <v>0</v>
      </c>
      <c r="I2656" cm="1">
        <f t="array" ref="I2656">+INDEX('Muertes-PROV'!$C$3:$OM$16,$C2656+1,$F2656)</f>
        <v>0</v>
      </c>
      <c r="J2656">
        <f t="shared" si="1015"/>
        <v>0</v>
      </c>
      <c r="K2656" cm="1">
        <f t="array" ref="K2656">+INDEX('rECUPERA-prov'!$C$3:$LA$16,$C2656+1,$F2656)</f>
        <v>0</v>
      </c>
      <c r="L2656">
        <f t="shared" si="1016"/>
        <v>0</v>
      </c>
      <c r="M2656">
        <f t="shared" si="1023"/>
        <v>0</v>
      </c>
      <c r="N2656">
        <f t="shared" si="1017"/>
        <v>0</v>
      </c>
      <c r="O2656" s="57">
        <f t="shared" si="1024"/>
        <v>0</v>
      </c>
      <c r="P2656" s="57">
        <f t="shared" si="1025"/>
        <v>0</v>
      </c>
      <c r="Q2656" s="57">
        <f t="shared" si="1026"/>
        <v>0</v>
      </c>
      <c r="R2656" s="57">
        <f t="shared" si="1027"/>
        <v>0</v>
      </c>
      <c r="S2656" s="57">
        <f t="shared" si="1028"/>
        <v>0</v>
      </c>
      <c r="T2656" s="57">
        <f t="shared" si="1029"/>
        <v>0</v>
      </c>
      <c r="U2656" s="57">
        <f t="shared" si="1030"/>
        <v>0</v>
      </c>
      <c r="V2656" s="58">
        <f t="shared" si="1031"/>
        <v>0</v>
      </c>
      <c r="W2656" s="58">
        <f t="shared" si="1032"/>
        <v>0</v>
      </c>
      <c r="X2656" s="58">
        <f t="shared" si="1033"/>
        <v>0</v>
      </c>
      <c r="Y2656" s="58">
        <f t="shared" si="1034"/>
        <v>0</v>
      </c>
      <c r="Z2656">
        <f t="shared" si="1018"/>
        <v>125461</v>
      </c>
    </row>
    <row r="2657" spans="1:26" x14ac:dyDescent="0.3">
      <c r="A2657" s="56" t="str">
        <f t="shared" si="1020"/>
        <v>OUT TIME</v>
      </c>
      <c r="B2657" s="56" t="str">
        <f t="shared" si="1012"/>
        <v>ultimo</v>
      </c>
      <c r="C2657" s="55">
        <f t="shared" si="1019"/>
        <v>2</v>
      </c>
      <c r="D2657" t="str">
        <f t="shared" si="1019"/>
        <v>Coclé</v>
      </c>
      <c r="E2657" s="23">
        <f t="shared" si="1021"/>
        <v>44189</v>
      </c>
      <c r="F2657" s="54">
        <f t="shared" si="1022"/>
        <v>205</v>
      </c>
      <c r="G2657" cm="1">
        <f t="array" ref="G2657">+INDEX('Casos ACUM Prov'!$CK$3:$OM$16,'TODO PROVINCIA'!C2657+1,'TODO PROVINCIA'!F2657)</f>
        <v>0</v>
      </c>
      <c r="H2657">
        <f t="shared" si="1014"/>
        <v>0</v>
      </c>
      <c r="I2657" cm="1">
        <f t="array" ref="I2657">+INDEX('Muertes-PROV'!$C$3:$OM$16,$C2657+1,$F2657)</f>
        <v>0</v>
      </c>
      <c r="J2657">
        <f t="shared" si="1015"/>
        <v>0</v>
      </c>
      <c r="K2657" cm="1">
        <f t="array" ref="K2657">+INDEX('rECUPERA-prov'!$C$3:$LA$16,$C2657+1,$F2657)</f>
        <v>0</v>
      </c>
      <c r="L2657">
        <f t="shared" si="1016"/>
        <v>0</v>
      </c>
      <c r="M2657">
        <f t="shared" si="1023"/>
        <v>0</v>
      </c>
      <c r="N2657">
        <f t="shared" si="1017"/>
        <v>0</v>
      </c>
      <c r="O2657" s="57">
        <f t="shared" si="1024"/>
        <v>0</v>
      </c>
      <c r="P2657" s="57">
        <f t="shared" si="1025"/>
        <v>0</v>
      </c>
      <c r="Q2657" s="57">
        <f t="shared" si="1026"/>
        <v>0</v>
      </c>
      <c r="R2657" s="57">
        <f t="shared" si="1027"/>
        <v>0</v>
      </c>
      <c r="S2657" s="57">
        <f t="shared" si="1028"/>
        <v>0</v>
      </c>
      <c r="T2657" s="57">
        <f t="shared" si="1029"/>
        <v>0</v>
      </c>
      <c r="U2657" s="57">
        <f t="shared" si="1030"/>
        <v>0</v>
      </c>
      <c r="V2657" s="58">
        <f t="shared" si="1031"/>
        <v>0</v>
      </c>
      <c r="W2657" s="58">
        <f t="shared" si="1032"/>
        <v>0</v>
      </c>
      <c r="X2657" s="58">
        <f t="shared" si="1033"/>
        <v>0</v>
      </c>
      <c r="Y2657" s="58">
        <f t="shared" si="1034"/>
        <v>0</v>
      </c>
      <c r="Z2657">
        <f t="shared" si="1018"/>
        <v>416873</v>
      </c>
    </row>
    <row r="2658" spans="1:26" x14ac:dyDescent="0.3">
      <c r="A2658" s="56" t="str">
        <f t="shared" si="1020"/>
        <v>OUT TIME</v>
      </c>
      <c r="B2658" s="56" t="str">
        <f t="shared" si="1012"/>
        <v>ultimo</v>
      </c>
      <c r="C2658" s="55">
        <f t="shared" si="1019"/>
        <v>3</v>
      </c>
      <c r="D2658" t="str">
        <f t="shared" si="1019"/>
        <v>Colón</v>
      </c>
      <c r="E2658" s="23">
        <f t="shared" si="1021"/>
        <v>44189</v>
      </c>
      <c r="F2658" s="54">
        <f t="shared" si="1022"/>
        <v>205</v>
      </c>
      <c r="G2658" cm="1">
        <f t="array" ref="G2658">+INDEX('Casos ACUM Prov'!$CK$3:$OM$16,'TODO PROVINCIA'!C2658+1,'TODO PROVINCIA'!F2658)</f>
        <v>0</v>
      </c>
      <c r="H2658">
        <f t="shared" si="1014"/>
        <v>0</v>
      </c>
      <c r="I2658" cm="1">
        <f t="array" ref="I2658">+INDEX('Muertes-PROV'!$C$3:$OM$16,$C2658+1,$F2658)</f>
        <v>0</v>
      </c>
      <c r="J2658">
        <f t="shared" si="1015"/>
        <v>0</v>
      </c>
      <c r="K2658" cm="1">
        <f t="array" ref="K2658">+INDEX('rECUPERA-prov'!$C$3:$LA$16,$C2658+1,$F2658)</f>
        <v>0</v>
      </c>
      <c r="L2658">
        <f t="shared" si="1016"/>
        <v>0</v>
      </c>
      <c r="M2658">
        <f t="shared" si="1023"/>
        <v>0</v>
      </c>
      <c r="N2658">
        <f t="shared" si="1017"/>
        <v>0</v>
      </c>
      <c r="O2658" s="57">
        <f t="shared" si="1024"/>
        <v>0</v>
      </c>
      <c r="P2658" s="57">
        <f t="shared" si="1025"/>
        <v>0</v>
      </c>
      <c r="Q2658" s="57">
        <f t="shared" si="1026"/>
        <v>0</v>
      </c>
      <c r="R2658" s="57">
        <f t="shared" si="1027"/>
        <v>0</v>
      </c>
      <c r="S2658" s="57">
        <f t="shared" si="1028"/>
        <v>0</v>
      </c>
      <c r="T2658" s="57">
        <f t="shared" si="1029"/>
        <v>0</v>
      </c>
      <c r="U2658" s="57">
        <f t="shared" si="1030"/>
        <v>0</v>
      </c>
      <c r="V2658" s="58">
        <f t="shared" si="1031"/>
        <v>0</v>
      </c>
      <c r="W2658" s="58">
        <f t="shared" si="1032"/>
        <v>0</v>
      </c>
      <c r="X2658" s="58">
        <f t="shared" si="1033"/>
        <v>0</v>
      </c>
      <c r="Y2658" s="58">
        <f t="shared" si="1034"/>
        <v>0</v>
      </c>
      <c r="Z2658">
        <f t="shared" si="1018"/>
        <v>233708</v>
      </c>
    </row>
    <row r="2659" spans="1:26" x14ac:dyDescent="0.3">
      <c r="A2659" s="56" t="str">
        <f t="shared" si="1020"/>
        <v>OUT TIME</v>
      </c>
      <c r="B2659" s="56" t="str">
        <f t="shared" si="1012"/>
        <v>ultimo</v>
      </c>
      <c r="C2659" s="55">
        <f t="shared" si="1019"/>
        <v>4</v>
      </c>
      <c r="D2659" t="str">
        <f t="shared" si="1019"/>
        <v>Chiriquí</v>
      </c>
      <c r="E2659" s="23">
        <f t="shared" si="1021"/>
        <v>44189</v>
      </c>
      <c r="F2659" s="54">
        <f t="shared" si="1022"/>
        <v>205</v>
      </c>
      <c r="G2659" cm="1">
        <f t="array" ref="G2659">+INDEX('Casos ACUM Prov'!$CK$3:$OM$16,'TODO PROVINCIA'!C2659+1,'TODO PROVINCIA'!F2659)</f>
        <v>0</v>
      </c>
      <c r="H2659">
        <f t="shared" si="1014"/>
        <v>0</v>
      </c>
      <c r="I2659" cm="1">
        <f t="array" ref="I2659">+INDEX('Muertes-PROV'!$C$3:$OM$16,$C2659+1,$F2659)</f>
        <v>0</v>
      </c>
      <c r="J2659">
        <f t="shared" si="1015"/>
        <v>0</v>
      </c>
      <c r="K2659" cm="1">
        <f t="array" ref="K2659">+INDEX('rECUPERA-prov'!$C$3:$LA$16,$C2659+1,$F2659)</f>
        <v>0</v>
      </c>
      <c r="L2659">
        <f t="shared" si="1016"/>
        <v>0</v>
      </c>
      <c r="M2659">
        <f t="shared" si="1023"/>
        <v>0</v>
      </c>
      <c r="N2659">
        <f t="shared" si="1017"/>
        <v>0</v>
      </c>
      <c r="O2659" s="57">
        <f t="shared" si="1024"/>
        <v>0</v>
      </c>
      <c r="P2659" s="57">
        <f t="shared" si="1025"/>
        <v>0</v>
      </c>
      <c r="Q2659" s="57">
        <f t="shared" si="1026"/>
        <v>0</v>
      </c>
      <c r="R2659" s="57">
        <f t="shared" si="1027"/>
        <v>0</v>
      </c>
      <c r="S2659" s="57">
        <f t="shared" si="1028"/>
        <v>0</v>
      </c>
      <c r="T2659" s="57">
        <f t="shared" si="1029"/>
        <v>0</v>
      </c>
      <c r="U2659" s="57">
        <f t="shared" si="1030"/>
        <v>0</v>
      </c>
      <c r="V2659" s="58">
        <f t="shared" si="1031"/>
        <v>0</v>
      </c>
      <c r="W2659" s="58">
        <f t="shared" si="1032"/>
        <v>0</v>
      </c>
      <c r="X2659" s="58">
        <f t="shared" si="1033"/>
        <v>0</v>
      </c>
      <c r="Y2659" s="58">
        <f t="shared" si="1034"/>
        <v>0</v>
      </c>
      <c r="Z2659">
        <f t="shared" si="1018"/>
        <v>241928</v>
      </c>
    </row>
    <row r="2660" spans="1:26" x14ac:dyDescent="0.3">
      <c r="A2660" s="56" t="str">
        <f t="shared" si="1020"/>
        <v>OUT TIME</v>
      </c>
      <c r="B2660" s="56" t="str">
        <f t="shared" si="1012"/>
        <v>ultimo</v>
      </c>
      <c r="C2660" s="55">
        <f t="shared" si="1019"/>
        <v>5</v>
      </c>
      <c r="D2660" t="str">
        <f t="shared" si="1019"/>
        <v>Darién</v>
      </c>
      <c r="E2660" s="23">
        <f t="shared" si="1021"/>
        <v>44189</v>
      </c>
      <c r="F2660" s="54">
        <f t="shared" si="1022"/>
        <v>205</v>
      </c>
      <c r="G2660" cm="1">
        <f t="array" ref="G2660">+INDEX('Casos ACUM Prov'!$CK$3:$OM$16,'TODO PROVINCIA'!C2660+1,'TODO PROVINCIA'!F2660)</f>
        <v>0</v>
      </c>
      <c r="H2660">
        <f t="shared" si="1014"/>
        <v>0</v>
      </c>
      <c r="I2660" cm="1">
        <f t="array" ref="I2660">+INDEX('Muertes-PROV'!$C$3:$OM$16,$C2660+1,$F2660)</f>
        <v>0</v>
      </c>
      <c r="J2660">
        <f t="shared" si="1015"/>
        <v>0</v>
      </c>
      <c r="K2660" cm="1">
        <f t="array" ref="K2660">+INDEX('rECUPERA-prov'!$C$3:$LA$16,$C2660+1,$F2660)</f>
        <v>0</v>
      </c>
      <c r="L2660">
        <f t="shared" si="1016"/>
        <v>0</v>
      </c>
      <c r="M2660">
        <f t="shared" si="1023"/>
        <v>0</v>
      </c>
      <c r="N2660">
        <f t="shared" si="1017"/>
        <v>0</v>
      </c>
      <c r="O2660" s="57">
        <f t="shared" si="1024"/>
        <v>0</v>
      </c>
      <c r="P2660" s="57">
        <f t="shared" si="1025"/>
        <v>0</v>
      </c>
      <c r="Q2660" s="57">
        <f t="shared" si="1026"/>
        <v>0</v>
      </c>
      <c r="R2660" s="57">
        <f t="shared" si="1027"/>
        <v>0</v>
      </c>
      <c r="S2660" s="57">
        <f t="shared" si="1028"/>
        <v>0</v>
      </c>
      <c r="T2660" s="57">
        <f t="shared" si="1029"/>
        <v>0</v>
      </c>
      <c r="U2660" s="57">
        <f t="shared" si="1030"/>
        <v>0</v>
      </c>
      <c r="V2660" s="58">
        <f t="shared" si="1031"/>
        <v>0</v>
      </c>
      <c r="W2660" s="58">
        <f t="shared" si="1032"/>
        <v>0</v>
      </c>
      <c r="X2660" s="58">
        <f t="shared" si="1033"/>
        <v>0</v>
      </c>
      <c r="Y2660" s="58">
        <f t="shared" si="1034"/>
        <v>0</v>
      </c>
      <c r="Z2660">
        <f t="shared" si="1018"/>
        <v>10001</v>
      </c>
    </row>
    <row r="2661" spans="1:26" x14ac:dyDescent="0.3">
      <c r="A2661" s="56" t="str">
        <f t="shared" si="1020"/>
        <v>OUT TIME</v>
      </c>
      <c r="B2661" s="56" t="str">
        <f t="shared" si="1012"/>
        <v>ultimo</v>
      </c>
      <c r="C2661" s="55">
        <f t="shared" si="1019"/>
        <v>6</v>
      </c>
      <c r="D2661" t="str">
        <f t="shared" si="1019"/>
        <v>Herrera</v>
      </c>
      <c r="E2661" s="23">
        <f t="shared" si="1021"/>
        <v>44189</v>
      </c>
      <c r="F2661" s="54">
        <f t="shared" si="1022"/>
        <v>205</v>
      </c>
      <c r="G2661" cm="1">
        <f t="array" ref="G2661">+INDEX('Casos ACUM Prov'!$CK$3:$OM$16,'TODO PROVINCIA'!C2661+1,'TODO PROVINCIA'!F2661)</f>
        <v>0</v>
      </c>
      <c r="H2661">
        <f t="shared" si="1014"/>
        <v>0</v>
      </c>
      <c r="I2661" cm="1">
        <f t="array" ref="I2661">+INDEX('Muertes-PROV'!$C$3:$OM$16,$C2661+1,$F2661)</f>
        <v>0</v>
      </c>
      <c r="J2661">
        <f t="shared" si="1015"/>
        <v>0</v>
      </c>
      <c r="K2661" cm="1">
        <f t="array" ref="K2661">+INDEX('rECUPERA-prov'!$C$3:$LA$16,$C2661+1,$F2661)</f>
        <v>0</v>
      </c>
      <c r="L2661">
        <f t="shared" si="1016"/>
        <v>0</v>
      </c>
      <c r="M2661">
        <f t="shared" si="1023"/>
        <v>0</v>
      </c>
      <c r="N2661">
        <f t="shared" si="1017"/>
        <v>0</v>
      </c>
      <c r="O2661" s="57">
        <f t="shared" si="1024"/>
        <v>0</v>
      </c>
      <c r="P2661" s="57">
        <f t="shared" si="1025"/>
        <v>0</v>
      </c>
      <c r="Q2661" s="57">
        <f t="shared" si="1026"/>
        <v>0</v>
      </c>
      <c r="R2661" s="57">
        <f t="shared" si="1027"/>
        <v>0</v>
      </c>
      <c r="S2661" s="57">
        <f t="shared" si="1028"/>
        <v>0</v>
      </c>
      <c r="T2661" s="57">
        <f t="shared" si="1029"/>
        <v>0</v>
      </c>
      <c r="U2661" s="57">
        <f t="shared" si="1030"/>
        <v>0</v>
      </c>
      <c r="V2661" s="58">
        <f t="shared" si="1031"/>
        <v>0</v>
      </c>
      <c r="W2661" s="58">
        <f t="shared" si="1032"/>
        <v>0</v>
      </c>
      <c r="X2661" s="58">
        <f t="shared" si="1033"/>
        <v>0</v>
      </c>
      <c r="Y2661" s="58">
        <f t="shared" si="1034"/>
        <v>0</v>
      </c>
      <c r="Z2661">
        <f t="shared" si="1018"/>
        <v>33109</v>
      </c>
    </row>
    <row r="2662" spans="1:26" x14ac:dyDescent="0.3">
      <c r="A2662" s="56" t="str">
        <f t="shared" si="1020"/>
        <v>OUT TIME</v>
      </c>
      <c r="B2662" s="56" t="str">
        <f t="shared" si="1012"/>
        <v>ultimo</v>
      </c>
      <c r="C2662" s="55">
        <f t="shared" si="1019"/>
        <v>7</v>
      </c>
      <c r="D2662" t="str">
        <f t="shared" si="1019"/>
        <v>Los Santos</v>
      </c>
      <c r="E2662" s="23">
        <f t="shared" si="1021"/>
        <v>44189</v>
      </c>
      <c r="F2662" s="54">
        <f t="shared" si="1022"/>
        <v>205</v>
      </c>
      <c r="G2662" cm="1">
        <f t="array" ref="G2662">+INDEX('Casos ACUM Prov'!$CK$3:$OM$16,'TODO PROVINCIA'!C2662+1,'TODO PROVINCIA'!F2662)</f>
        <v>0</v>
      </c>
      <c r="H2662">
        <f t="shared" si="1014"/>
        <v>0</v>
      </c>
      <c r="I2662" cm="1">
        <f t="array" ref="I2662">+INDEX('Muertes-PROV'!$C$3:$OM$16,$C2662+1,$F2662)</f>
        <v>0</v>
      </c>
      <c r="J2662">
        <f t="shared" si="1015"/>
        <v>0</v>
      </c>
      <c r="K2662" cm="1">
        <f t="array" ref="K2662">+INDEX('rECUPERA-prov'!$C$3:$LA$16,$C2662+1,$F2662)</f>
        <v>0</v>
      </c>
      <c r="L2662">
        <f t="shared" si="1016"/>
        <v>0</v>
      </c>
      <c r="M2662">
        <f t="shared" si="1023"/>
        <v>0</v>
      </c>
      <c r="N2662">
        <f t="shared" si="1017"/>
        <v>0</v>
      </c>
      <c r="O2662" s="57">
        <f t="shared" si="1024"/>
        <v>0</v>
      </c>
      <c r="P2662" s="57">
        <f t="shared" si="1025"/>
        <v>0</v>
      </c>
      <c r="Q2662" s="57">
        <f t="shared" si="1026"/>
        <v>0</v>
      </c>
      <c r="R2662" s="57">
        <f t="shared" si="1027"/>
        <v>0</v>
      </c>
      <c r="S2662" s="57">
        <f t="shared" si="1028"/>
        <v>0</v>
      </c>
      <c r="T2662" s="57">
        <f t="shared" si="1029"/>
        <v>0</v>
      </c>
      <c r="U2662" s="57">
        <f t="shared" si="1030"/>
        <v>0</v>
      </c>
      <c r="V2662" s="58">
        <f t="shared" si="1031"/>
        <v>0</v>
      </c>
      <c r="W2662" s="58">
        <f t="shared" si="1032"/>
        <v>0</v>
      </c>
      <c r="X2662" s="58">
        <f t="shared" si="1033"/>
        <v>0</v>
      </c>
      <c r="Y2662" s="58">
        <f t="shared" si="1034"/>
        <v>0</v>
      </c>
      <c r="Z2662">
        <f t="shared" si="1018"/>
        <v>156747</v>
      </c>
    </row>
    <row r="2663" spans="1:26" x14ac:dyDescent="0.3">
      <c r="A2663" s="56" t="str">
        <f t="shared" si="1020"/>
        <v>OUT TIME</v>
      </c>
      <c r="B2663" s="56" t="str">
        <f t="shared" si="1012"/>
        <v>ultimo</v>
      </c>
      <c r="C2663" s="55">
        <f t="shared" si="1019"/>
        <v>8</v>
      </c>
      <c r="D2663" t="str">
        <f t="shared" si="1019"/>
        <v>Panamá</v>
      </c>
      <c r="E2663" s="23">
        <f t="shared" si="1021"/>
        <v>44189</v>
      </c>
      <c r="F2663" s="54">
        <f t="shared" si="1022"/>
        <v>205</v>
      </c>
      <c r="G2663" cm="1">
        <f t="array" ref="G2663">+INDEX('Casos ACUM Prov'!$CK$3:$OM$16,'TODO PROVINCIA'!C2663+1,'TODO PROVINCIA'!F2663)</f>
        <v>0</v>
      </c>
      <c r="H2663">
        <f t="shared" si="1014"/>
        <v>0</v>
      </c>
      <c r="I2663" cm="1">
        <f t="array" ref="I2663">+INDEX('Muertes-PROV'!$C$3:$OM$16,$C2663+1,$F2663)</f>
        <v>0</v>
      </c>
      <c r="J2663">
        <f t="shared" si="1015"/>
        <v>0</v>
      </c>
      <c r="K2663" cm="1">
        <f t="array" ref="K2663">+INDEX('rECUPERA-prov'!$C$3:$LA$16,$C2663+1,$F2663)</f>
        <v>0</v>
      </c>
      <c r="L2663">
        <f t="shared" si="1016"/>
        <v>0</v>
      </c>
      <c r="M2663">
        <f t="shared" si="1023"/>
        <v>0</v>
      </c>
      <c r="N2663">
        <f t="shared" si="1017"/>
        <v>0</v>
      </c>
      <c r="O2663" s="57">
        <f t="shared" si="1024"/>
        <v>0</v>
      </c>
      <c r="P2663" s="57">
        <f t="shared" si="1025"/>
        <v>0</v>
      </c>
      <c r="Q2663" s="57">
        <f t="shared" si="1026"/>
        <v>0</v>
      </c>
      <c r="R2663" s="57">
        <f t="shared" si="1027"/>
        <v>0</v>
      </c>
      <c r="S2663" s="57">
        <f t="shared" si="1028"/>
        <v>0</v>
      </c>
      <c r="T2663" s="57">
        <f t="shared" si="1029"/>
        <v>0</v>
      </c>
      <c r="U2663" s="57">
        <f t="shared" si="1030"/>
        <v>0</v>
      </c>
      <c r="V2663" s="58">
        <f t="shared" si="1031"/>
        <v>0</v>
      </c>
      <c r="W2663" s="58">
        <f t="shared" si="1032"/>
        <v>0</v>
      </c>
      <c r="X2663" s="58">
        <f t="shared" si="1033"/>
        <v>0</v>
      </c>
      <c r="Y2663" s="58">
        <f t="shared" si="1034"/>
        <v>0</v>
      </c>
      <c r="Z2663">
        <f t="shared" si="1018"/>
        <v>109955</v>
      </c>
    </row>
    <row r="2664" spans="1:26" x14ac:dyDescent="0.3">
      <c r="A2664" s="56" t="str">
        <f t="shared" si="1020"/>
        <v>OUT TIME</v>
      </c>
      <c r="B2664" s="56" t="str">
        <f t="shared" si="1012"/>
        <v>ultimo</v>
      </c>
      <c r="C2664" s="55">
        <f t="shared" si="1019"/>
        <v>9</v>
      </c>
      <c r="D2664" t="str">
        <f t="shared" si="1019"/>
        <v>Veraguas</v>
      </c>
      <c r="E2664" s="23">
        <f t="shared" si="1021"/>
        <v>44189</v>
      </c>
      <c r="F2664" s="54">
        <f t="shared" si="1022"/>
        <v>205</v>
      </c>
      <c r="G2664" cm="1">
        <f t="array" ref="G2664">+INDEX('Casos ACUM Prov'!$CK$3:$OM$16,'TODO PROVINCIA'!C2664+1,'TODO PROVINCIA'!F2664)</f>
        <v>0</v>
      </c>
      <c r="H2664">
        <f t="shared" si="1014"/>
        <v>0</v>
      </c>
      <c r="I2664" cm="1">
        <f t="array" ref="I2664">+INDEX('Muertes-PROV'!$C$3:$OM$16,$C2664+1,$F2664)</f>
        <v>0</v>
      </c>
      <c r="J2664">
        <f t="shared" si="1015"/>
        <v>0</v>
      </c>
      <c r="K2664" cm="1">
        <f t="array" ref="K2664">+INDEX('rECUPERA-prov'!$C$3:$LA$16,$C2664+1,$F2664)</f>
        <v>0</v>
      </c>
      <c r="L2664">
        <f t="shared" si="1016"/>
        <v>0</v>
      </c>
      <c r="M2664">
        <f t="shared" si="1023"/>
        <v>0</v>
      </c>
      <c r="N2664">
        <f t="shared" si="1017"/>
        <v>0</v>
      </c>
      <c r="O2664" s="57">
        <f t="shared" si="1024"/>
        <v>0</v>
      </c>
      <c r="P2664" s="57">
        <f t="shared" si="1025"/>
        <v>0</v>
      </c>
      <c r="Q2664" s="57">
        <f t="shared" si="1026"/>
        <v>0</v>
      </c>
      <c r="R2664" s="57">
        <f t="shared" si="1027"/>
        <v>0</v>
      </c>
      <c r="S2664" s="57">
        <f t="shared" si="1028"/>
        <v>0</v>
      </c>
      <c r="T2664" s="57">
        <f t="shared" si="1029"/>
        <v>0</v>
      </c>
      <c r="U2664" s="57">
        <f t="shared" si="1030"/>
        <v>0</v>
      </c>
      <c r="V2664" s="58">
        <f t="shared" si="1031"/>
        <v>0</v>
      </c>
      <c r="W2664" s="58">
        <f t="shared" si="1032"/>
        <v>0</v>
      </c>
      <c r="X2664" s="58">
        <f t="shared" si="1033"/>
        <v>0</v>
      </c>
      <c r="Y2664" s="58">
        <f t="shared" si="1034"/>
        <v>0</v>
      </c>
      <c r="Z2664">
        <f t="shared" si="1018"/>
        <v>109955</v>
      </c>
    </row>
    <row r="2665" spans="1:26" x14ac:dyDescent="0.3">
      <c r="A2665" s="56" t="str">
        <f t="shared" si="1020"/>
        <v>OUT TIME</v>
      </c>
      <c r="B2665" s="56" t="str">
        <f t="shared" si="1012"/>
        <v>ultimo</v>
      </c>
      <c r="C2665" s="55">
        <f t="shared" si="1019"/>
        <v>10</v>
      </c>
      <c r="D2665" t="str">
        <f t="shared" si="1019"/>
        <v>Comarca Kuna Yala</v>
      </c>
      <c r="E2665" s="23">
        <f t="shared" si="1021"/>
        <v>44189</v>
      </c>
      <c r="F2665" s="54">
        <f t="shared" si="1022"/>
        <v>205</v>
      </c>
      <c r="G2665" cm="1">
        <f t="array" ref="G2665">+INDEX('Casos ACUM Prov'!$CK$3:$OM$16,'TODO PROVINCIA'!C2665+1,'TODO PROVINCIA'!F2665)</f>
        <v>0</v>
      </c>
      <c r="H2665">
        <f t="shared" si="1014"/>
        <v>0</v>
      </c>
      <c r="I2665" cm="1">
        <f t="array" ref="I2665">+INDEX('Muertes-PROV'!$C$3:$OM$16,$C2665+1,$F2665)</f>
        <v>0</v>
      </c>
      <c r="J2665">
        <f t="shared" si="1015"/>
        <v>0</v>
      </c>
      <c r="K2665" cm="1">
        <f t="array" ref="K2665">+INDEX('rECUPERA-prov'!$C$3:$LA$16,$C2665+1,$F2665)</f>
        <v>0</v>
      </c>
      <c r="L2665">
        <f t="shared" si="1016"/>
        <v>0</v>
      </c>
      <c r="M2665">
        <f t="shared" si="1023"/>
        <v>0</v>
      </c>
      <c r="N2665">
        <f t="shared" si="1017"/>
        <v>0</v>
      </c>
      <c r="O2665" s="57">
        <f t="shared" si="1024"/>
        <v>0</v>
      </c>
      <c r="P2665" s="57">
        <f t="shared" si="1025"/>
        <v>0</v>
      </c>
      <c r="Q2665" s="57">
        <f t="shared" si="1026"/>
        <v>0</v>
      </c>
      <c r="R2665" s="57">
        <f t="shared" si="1027"/>
        <v>0</v>
      </c>
      <c r="S2665" s="57">
        <f t="shared" si="1028"/>
        <v>0</v>
      </c>
      <c r="T2665" s="57">
        <f t="shared" si="1029"/>
        <v>0</v>
      </c>
      <c r="U2665" s="57">
        <f t="shared" si="1030"/>
        <v>0</v>
      </c>
      <c r="V2665" s="58">
        <f t="shared" si="1031"/>
        <v>0</v>
      </c>
      <c r="W2665" s="58">
        <f t="shared" si="1032"/>
        <v>0</v>
      </c>
      <c r="X2665" s="58">
        <f t="shared" si="1033"/>
        <v>0</v>
      </c>
      <c r="Y2665" s="58">
        <f t="shared" si="1034"/>
        <v>0</v>
      </c>
      <c r="Z2665">
        <f t="shared" si="1018"/>
        <v>89592</v>
      </c>
    </row>
    <row r="2666" spans="1:26" x14ac:dyDescent="0.3">
      <c r="A2666" s="56" t="str">
        <f t="shared" si="1020"/>
        <v>OUT TIME</v>
      </c>
      <c r="B2666" s="56" t="str">
        <f t="shared" si="1012"/>
        <v>ultimo</v>
      </c>
      <c r="C2666" s="55">
        <f t="shared" si="1019"/>
        <v>11</v>
      </c>
      <c r="D2666" t="str">
        <f t="shared" si="1019"/>
        <v>Comarca Emberá Wounaán</v>
      </c>
      <c r="E2666" s="23">
        <f t="shared" si="1021"/>
        <v>44189</v>
      </c>
      <c r="F2666" s="54">
        <f t="shared" si="1022"/>
        <v>205</v>
      </c>
      <c r="G2666" cm="1">
        <f t="array" ref="G2666">+INDEX('Casos ACUM Prov'!$CK$3:$OM$16,'TODO PROVINCIA'!C2666+1,'TODO PROVINCIA'!F2666)</f>
        <v>0</v>
      </c>
      <c r="H2666">
        <f t="shared" si="1014"/>
        <v>0</v>
      </c>
      <c r="I2666" cm="1">
        <f t="array" ref="I2666">+INDEX('Muertes-PROV'!$C$3:$OM$16,$C2666+1,$F2666)</f>
        <v>0</v>
      </c>
      <c r="J2666">
        <f t="shared" si="1015"/>
        <v>0</v>
      </c>
      <c r="K2666" cm="1">
        <f t="array" ref="K2666">+INDEX('rECUPERA-prov'!$C$3:$LA$16,$C2666+1,$F2666)</f>
        <v>0</v>
      </c>
      <c r="L2666">
        <f t="shared" si="1016"/>
        <v>0</v>
      </c>
      <c r="M2666">
        <f t="shared" si="1023"/>
        <v>0</v>
      </c>
      <c r="N2666">
        <f t="shared" si="1017"/>
        <v>0</v>
      </c>
      <c r="O2666" s="57">
        <f t="shared" si="1024"/>
        <v>0</v>
      </c>
      <c r="P2666" s="57">
        <f t="shared" si="1025"/>
        <v>0</v>
      </c>
      <c r="Q2666" s="57">
        <f t="shared" si="1026"/>
        <v>0</v>
      </c>
      <c r="R2666" s="57">
        <f t="shared" si="1027"/>
        <v>0</v>
      </c>
      <c r="S2666" s="57">
        <f t="shared" si="1028"/>
        <v>0</v>
      </c>
      <c r="T2666" s="57">
        <f t="shared" si="1029"/>
        <v>0</v>
      </c>
      <c r="U2666" s="57">
        <f t="shared" si="1030"/>
        <v>0</v>
      </c>
      <c r="V2666" s="58">
        <f t="shared" si="1031"/>
        <v>0</v>
      </c>
      <c r="W2666" s="58">
        <f t="shared" si="1032"/>
        <v>0</v>
      </c>
      <c r="X2666" s="58">
        <f t="shared" si="1033"/>
        <v>0</v>
      </c>
      <c r="Y2666" s="58">
        <f t="shared" si="1034"/>
        <v>0</v>
      </c>
      <c r="Z2666">
        <f t="shared" si="1018"/>
        <v>1249032</v>
      </c>
    </row>
    <row r="2667" spans="1:26" x14ac:dyDescent="0.3">
      <c r="A2667" s="56" t="str">
        <f t="shared" si="1020"/>
        <v>OUT TIME</v>
      </c>
      <c r="B2667" s="56" t="str">
        <f t="shared" si="1012"/>
        <v>ultimo</v>
      </c>
      <c r="C2667" s="55">
        <f t="shared" si="1019"/>
        <v>12</v>
      </c>
      <c r="D2667" t="str">
        <f t="shared" si="1019"/>
        <v>Comarca Ngäbe Buglé</v>
      </c>
      <c r="E2667" s="23">
        <f t="shared" si="1021"/>
        <v>44189</v>
      </c>
      <c r="F2667" s="54">
        <f t="shared" si="1022"/>
        <v>205</v>
      </c>
      <c r="G2667" cm="1">
        <f t="array" ref="G2667">+INDEX('Casos ACUM Prov'!$CK$3:$OM$16,'TODO PROVINCIA'!C2667+1,'TODO PROVINCIA'!F2667)</f>
        <v>0</v>
      </c>
      <c r="H2667">
        <f t="shared" si="1014"/>
        <v>0</v>
      </c>
      <c r="I2667" cm="1">
        <f t="array" ref="I2667">+INDEX('Muertes-PROV'!$C$3:$OM$16,$C2667+1,$F2667)</f>
        <v>0</v>
      </c>
      <c r="J2667">
        <f t="shared" si="1015"/>
        <v>0</v>
      </c>
      <c r="K2667" cm="1">
        <f t="array" ref="K2667">+INDEX('rECUPERA-prov'!$C$3:$LA$16,$C2667+1,$F2667)</f>
        <v>0</v>
      </c>
      <c r="L2667">
        <f t="shared" si="1016"/>
        <v>0</v>
      </c>
      <c r="M2667">
        <f t="shared" si="1023"/>
        <v>0</v>
      </c>
      <c r="N2667">
        <f t="shared" si="1017"/>
        <v>0</v>
      </c>
      <c r="O2667" s="57">
        <f t="shared" si="1024"/>
        <v>0</v>
      </c>
      <c r="P2667" s="57">
        <f t="shared" si="1025"/>
        <v>0</v>
      </c>
      <c r="Q2667" s="57">
        <f t="shared" si="1026"/>
        <v>0</v>
      </c>
      <c r="R2667" s="57">
        <f t="shared" si="1027"/>
        <v>0</v>
      </c>
      <c r="S2667" s="57">
        <f t="shared" si="1028"/>
        <v>0</v>
      </c>
      <c r="T2667" s="57">
        <f t="shared" si="1029"/>
        <v>0</v>
      </c>
      <c r="U2667" s="57">
        <f t="shared" si="1030"/>
        <v>0</v>
      </c>
      <c r="V2667" s="58">
        <f t="shared" si="1031"/>
        <v>0</v>
      </c>
      <c r="W2667" s="58">
        <f t="shared" si="1032"/>
        <v>0</v>
      </c>
      <c r="X2667" s="58">
        <f t="shared" si="1033"/>
        <v>0</v>
      </c>
      <c r="Y2667" s="58">
        <f t="shared" si="1034"/>
        <v>0</v>
      </c>
      <c r="Z2667">
        <f t="shared" si="1018"/>
        <v>464038</v>
      </c>
    </row>
    <row r="2668" spans="1:26" x14ac:dyDescent="0.3">
      <c r="A2668" s="56" t="str">
        <f t="shared" si="1020"/>
        <v>OUT TIME</v>
      </c>
      <c r="B2668" s="56" t="str">
        <f t="shared" si="1012"/>
        <v>ultimo</v>
      </c>
      <c r="C2668" s="55">
        <f t="shared" ref="C2668:D2683" si="1035">+C2655</f>
        <v>13</v>
      </c>
      <c r="D2668" t="str">
        <f t="shared" si="1035"/>
        <v>Panamá Oeste</v>
      </c>
      <c r="E2668" s="23">
        <f t="shared" si="1021"/>
        <v>44189</v>
      </c>
      <c r="F2668" s="54">
        <f t="shared" si="1022"/>
        <v>205</v>
      </c>
      <c r="G2668" cm="1">
        <f t="array" ref="G2668">+INDEX('Casos ACUM Prov'!$CK$3:$OM$16,'TODO PROVINCIA'!C2668+1,'TODO PROVINCIA'!F2668)</f>
        <v>0</v>
      </c>
      <c r="H2668">
        <f t="shared" si="1014"/>
        <v>0</v>
      </c>
      <c r="I2668" cm="1">
        <f t="array" ref="I2668">+INDEX('Muertes-PROV'!$C$3:$OM$16,$C2668+1,$F2668)</f>
        <v>0</v>
      </c>
      <c r="J2668">
        <f t="shared" si="1015"/>
        <v>0</v>
      </c>
      <c r="K2668" cm="1">
        <f t="array" ref="K2668">+INDEX('rECUPERA-prov'!$C$3:$LA$16,$C2668+1,$F2668)</f>
        <v>0</v>
      </c>
      <c r="L2668">
        <f t="shared" si="1016"/>
        <v>0</v>
      </c>
      <c r="M2668">
        <f t="shared" si="1023"/>
        <v>0</v>
      </c>
      <c r="N2668">
        <f t="shared" si="1017"/>
        <v>0</v>
      </c>
      <c r="O2668" s="57">
        <f t="shared" si="1024"/>
        <v>0</v>
      </c>
      <c r="P2668" s="57">
        <f t="shared" si="1025"/>
        <v>0</v>
      </c>
      <c r="Q2668" s="57">
        <f t="shared" si="1026"/>
        <v>0</v>
      </c>
      <c r="R2668" s="57">
        <f t="shared" si="1027"/>
        <v>0</v>
      </c>
      <c r="S2668" s="57">
        <f t="shared" si="1028"/>
        <v>0</v>
      </c>
      <c r="T2668" s="57">
        <f t="shared" si="1029"/>
        <v>0</v>
      </c>
      <c r="U2668" s="57">
        <f t="shared" si="1030"/>
        <v>0</v>
      </c>
      <c r="V2668" s="58">
        <f t="shared" si="1031"/>
        <v>0</v>
      </c>
      <c r="W2668" s="58">
        <f t="shared" si="1032"/>
        <v>0</v>
      </c>
      <c r="X2668" s="58">
        <f t="shared" si="1033"/>
        <v>0</v>
      </c>
      <c r="Y2668" s="58">
        <f t="shared" si="1034"/>
        <v>0</v>
      </c>
      <c r="Z2668">
        <f t="shared" si="1018"/>
        <v>226991</v>
      </c>
    </row>
    <row r="2669" spans="1:26" x14ac:dyDescent="0.3">
      <c r="A2669" s="56" t="str">
        <f t="shared" si="1020"/>
        <v>OUT TIME</v>
      </c>
      <c r="B2669" s="56" t="str">
        <f t="shared" si="1012"/>
        <v>ultimo</v>
      </c>
      <c r="C2669" s="55">
        <f t="shared" si="1035"/>
        <v>1</v>
      </c>
      <c r="D2669" t="str">
        <f t="shared" si="1035"/>
        <v>Bocas del Toro</v>
      </c>
      <c r="E2669" s="23">
        <f t="shared" si="1021"/>
        <v>44190</v>
      </c>
      <c r="F2669" s="54">
        <f t="shared" si="1022"/>
        <v>206</v>
      </c>
      <c r="G2669" cm="1">
        <f t="array" ref="G2669">+INDEX('Casos ACUM Prov'!$CK$3:$OM$16,'TODO PROVINCIA'!C2669+1,'TODO PROVINCIA'!F2669)</f>
        <v>0</v>
      </c>
      <c r="H2669">
        <f t="shared" si="1014"/>
        <v>0</v>
      </c>
      <c r="I2669" cm="1">
        <f t="array" ref="I2669">+INDEX('Muertes-PROV'!$C$3:$OM$16,$C2669+1,$F2669)</f>
        <v>0</v>
      </c>
      <c r="J2669">
        <f t="shared" si="1015"/>
        <v>0</v>
      </c>
      <c r="K2669" cm="1">
        <f t="array" ref="K2669">+INDEX('rECUPERA-prov'!$C$3:$LA$16,$C2669+1,$F2669)</f>
        <v>0</v>
      </c>
      <c r="L2669">
        <f t="shared" si="1016"/>
        <v>0</v>
      </c>
      <c r="M2669">
        <f t="shared" si="1023"/>
        <v>0</v>
      </c>
      <c r="N2669">
        <f t="shared" si="1017"/>
        <v>0</v>
      </c>
      <c r="O2669" s="57">
        <f t="shared" si="1024"/>
        <v>0</v>
      </c>
      <c r="P2669" s="57">
        <f t="shared" si="1025"/>
        <v>0</v>
      </c>
      <c r="Q2669" s="57">
        <f t="shared" si="1026"/>
        <v>0</v>
      </c>
      <c r="R2669" s="57">
        <f t="shared" si="1027"/>
        <v>0</v>
      </c>
      <c r="S2669" s="57">
        <f t="shared" si="1028"/>
        <v>0</v>
      </c>
      <c r="T2669" s="57">
        <f t="shared" si="1029"/>
        <v>0</v>
      </c>
      <c r="U2669" s="57">
        <f t="shared" si="1030"/>
        <v>0</v>
      </c>
      <c r="V2669" s="58">
        <f t="shared" si="1031"/>
        <v>0</v>
      </c>
      <c r="W2669" s="58">
        <f t="shared" si="1032"/>
        <v>0</v>
      </c>
      <c r="X2669" s="58">
        <f t="shared" si="1033"/>
        <v>0</v>
      </c>
      <c r="Y2669" s="58">
        <f t="shared" si="1034"/>
        <v>0</v>
      </c>
      <c r="Z2669">
        <f t="shared" si="1018"/>
        <v>125461</v>
      </c>
    </row>
    <row r="2670" spans="1:26" x14ac:dyDescent="0.3">
      <c r="A2670" s="56" t="str">
        <f t="shared" si="1020"/>
        <v>OUT TIME</v>
      </c>
      <c r="B2670" s="56" t="str">
        <f t="shared" si="1012"/>
        <v>ultimo</v>
      </c>
      <c r="C2670" s="55">
        <f t="shared" si="1035"/>
        <v>2</v>
      </c>
      <c r="D2670" t="str">
        <f t="shared" si="1035"/>
        <v>Coclé</v>
      </c>
      <c r="E2670" s="23">
        <f t="shared" si="1021"/>
        <v>44190</v>
      </c>
      <c r="F2670" s="54">
        <f t="shared" si="1022"/>
        <v>206</v>
      </c>
      <c r="G2670" cm="1">
        <f t="array" ref="G2670">+INDEX('Casos ACUM Prov'!$CK$3:$OM$16,'TODO PROVINCIA'!C2670+1,'TODO PROVINCIA'!F2670)</f>
        <v>0</v>
      </c>
      <c r="H2670">
        <f t="shared" si="1014"/>
        <v>0</v>
      </c>
      <c r="I2670" cm="1">
        <f t="array" ref="I2670">+INDEX('Muertes-PROV'!$C$3:$OM$16,$C2670+1,$F2670)</f>
        <v>0</v>
      </c>
      <c r="J2670">
        <f t="shared" si="1015"/>
        <v>0</v>
      </c>
      <c r="K2670" cm="1">
        <f t="array" ref="K2670">+INDEX('rECUPERA-prov'!$C$3:$LA$16,$C2670+1,$F2670)</f>
        <v>0</v>
      </c>
      <c r="L2670">
        <f t="shared" si="1016"/>
        <v>0</v>
      </c>
      <c r="M2670">
        <f t="shared" si="1023"/>
        <v>0</v>
      </c>
      <c r="N2670">
        <f t="shared" si="1017"/>
        <v>0</v>
      </c>
      <c r="O2670" s="57">
        <f t="shared" si="1024"/>
        <v>0</v>
      </c>
      <c r="P2670" s="57">
        <f t="shared" si="1025"/>
        <v>0</v>
      </c>
      <c r="Q2670" s="57">
        <f t="shared" si="1026"/>
        <v>0</v>
      </c>
      <c r="R2670" s="57">
        <f t="shared" si="1027"/>
        <v>0</v>
      </c>
      <c r="S2670" s="57">
        <f t="shared" si="1028"/>
        <v>0</v>
      </c>
      <c r="T2670" s="57">
        <f t="shared" si="1029"/>
        <v>0</v>
      </c>
      <c r="U2670" s="57">
        <f t="shared" si="1030"/>
        <v>0</v>
      </c>
      <c r="V2670" s="58">
        <f t="shared" si="1031"/>
        <v>0</v>
      </c>
      <c r="W2670" s="58">
        <f t="shared" si="1032"/>
        <v>0</v>
      </c>
      <c r="X2670" s="58">
        <f t="shared" si="1033"/>
        <v>0</v>
      </c>
      <c r="Y2670" s="58">
        <f t="shared" si="1034"/>
        <v>0</v>
      </c>
      <c r="Z2670">
        <f t="shared" si="1018"/>
        <v>416873</v>
      </c>
    </row>
    <row r="2671" spans="1:26" x14ac:dyDescent="0.3">
      <c r="A2671" s="56" t="str">
        <f t="shared" si="1020"/>
        <v>OUT TIME</v>
      </c>
      <c r="B2671" s="56" t="str">
        <f t="shared" si="1012"/>
        <v>ultimo</v>
      </c>
      <c r="C2671" s="55">
        <f t="shared" si="1035"/>
        <v>3</v>
      </c>
      <c r="D2671" t="str">
        <f t="shared" si="1035"/>
        <v>Colón</v>
      </c>
      <c r="E2671" s="23">
        <f t="shared" si="1021"/>
        <v>44190</v>
      </c>
      <c r="F2671" s="54">
        <f t="shared" si="1022"/>
        <v>206</v>
      </c>
      <c r="G2671" cm="1">
        <f t="array" ref="G2671">+INDEX('Casos ACUM Prov'!$CK$3:$OM$16,'TODO PROVINCIA'!C2671+1,'TODO PROVINCIA'!F2671)</f>
        <v>0</v>
      </c>
      <c r="H2671">
        <f t="shared" si="1014"/>
        <v>0</v>
      </c>
      <c r="I2671" cm="1">
        <f t="array" ref="I2671">+INDEX('Muertes-PROV'!$C$3:$OM$16,$C2671+1,$F2671)</f>
        <v>0</v>
      </c>
      <c r="J2671">
        <f t="shared" si="1015"/>
        <v>0</v>
      </c>
      <c r="K2671" cm="1">
        <f t="array" ref="K2671">+INDEX('rECUPERA-prov'!$C$3:$LA$16,$C2671+1,$F2671)</f>
        <v>0</v>
      </c>
      <c r="L2671">
        <f t="shared" si="1016"/>
        <v>0</v>
      </c>
      <c r="M2671">
        <f t="shared" si="1023"/>
        <v>0</v>
      </c>
      <c r="N2671">
        <f t="shared" si="1017"/>
        <v>0</v>
      </c>
      <c r="O2671" s="57">
        <f t="shared" si="1024"/>
        <v>0</v>
      </c>
      <c r="P2671" s="57">
        <f t="shared" si="1025"/>
        <v>0</v>
      </c>
      <c r="Q2671" s="57">
        <f t="shared" si="1026"/>
        <v>0</v>
      </c>
      <c r="R2671" s="57">
        <f t="shared" si="1027"/>
        <v>0</v>
      </c>
      <c r="S2671" s="57">
        <f t="shared" si="1028"/>
        <v>0</v>
      </c>
      <c r="T2671" s="57">
        <f t="shared" si="1029"/>
        <v>0</v>
      </c>
      <c r="U2671" s="57">
        <f t="shared" si="1030"/>
        <v>0</v>
      </c>
      <c r="V2671" s="58">
        <f t="shared" si="1031"/>
        <v>0</v>
      </c>
      <c r="W2671" s="58">
        <f t="shared" si="1032"/>
        <v>0</v>
      </c>
      <c r="X2671" s="58">
        <f t="shared" si="1033"/>
        <v>0</v>
      </c>
      <c r="Y2671" s="58">
        <f t="shared" si="1034"/>
        <v>0</v>
      </c>
      <c r="Z2671">
        <f t="shared" si="1018"/>
        <v>233708</v>
      </c>
    </row>
    <row r="2672" spans="1:26" x14ac:dyDescent="0.3">
      <c r="A2672" s="56" t="str">
        <f t="shared" si="1020"/>
        <v>OUT TIME</v>
      </c>
      <c r="B2672" s="56" t="str">
        <f t="shared" si="1012"/>
        <v>ultimo</v>
      </c>
      <c r="C2672" s="55">
        <f t="shared" si="1035"/>
        <v>4</v>
      </c>
      <c r="D2672" t="str">
        <f t="shared" si="1035"/>
        <v>Chiriquí</v>
      </c>
      <c r="E2672" s="23">
        <f t="shared" si="1021"/>
        <v>44190</v>
      </c>
      <c r="F2672" s="54">
        <f t="shared" si="1022"/>
        <v>206</v>
      </c>
      <c r="G2672" cm="1">
        <f t="array" ref="G2672">+INDEX('Casos ACUM Prov'!$CK$3:$OM$16,'TODO PROVINCIA'!C2672+1,'TODO PROVINCIA'!F2672)</f>
        <v>0</v>
      </c>
      <c r="H2672">
        <f t="shared" si="1014"/>
        <v>0</v>
      </c>
      <c r="I2672" cm="1">
        <f t="array" ref="I2672">+INDEX('Muertes-PROV'!$C$3:$OM$16,$C2672+1,$F2672)</f>
        <v>0</v>
      </c>
      <c r="J2672">
        <f t="shared" si="1015"/>
        <v>0</v>
      </c>
      <c r="K2672" cm="1">
        <f t="array" ref="K2672">+INDEX('rECUPERA-prov'!$C$3:$LA$16,$C2672+1,$F2672)</f>
        <v>0</v>
      </c>
      <c r="L2672">
        <f t="shared" si="1016"/>
        <v>0</v>
      </c>
      <c r="M2672">
        <f t="shared" si="1023"/>
        <v>0</v>
      </c>
      <c r="N2672">
        <f t="shared" si="1017"/>
        <v>0</v>
      </c>
      <c r="O2672" s="57">
        <f t="shared" si="1024"/>
        <v>0</v>
      </c>
      <c r="P2672" s="57">
        <f t="shared" si="1025"/>
        <v>0</v>
      </c>
      <c r="Q2672" s="57">
        <f t="shared" si="1026"/>
        <v>0</v>
      </c>
      <c r="R2672" s="57">
        <f t="shared" si="1027"/>
        <v>0</v>
      </c>
      <c r="S2672" s="57">
        <f t="shared" si="1028"/>
        <v>0</v>
      </c>
      <c r="T2672" s="57">
        <f t="shared" si="1029"/>
        <v>0</v>
      </c>
      <c r="U2672" s="57">
        <f t="shared" si="1030"/>
        <v>0</v>
      </c>
      <c r="V2672" s="58">
        <f t="shared" si="1031"/>
        <v>0</v>
      </c>
      <c r="W2672" s="58">
        <f t="shared" si="1032"/>
        <v>0</v>
      </c>
      <c r="X2672" s="58">
        <f t="shared" si="1033"/>
        <v>0</v>
      </c>
      <c r="Y2672" s="58">
        <f t="shared" si="1034"/>
        <v>0</v>
      </c>
      <c r="Z2672">
        <f t="shared" si="1018"/>
        <v>241928</v>
      </c>
    </row>
    <row r="2673" spans="1:26" x14ac:dyDescent="0.3">
      <c r="A2673" s="56" t="str">
        <f t="shared" si="1020"/>
        <v>OUT TIME</v>
      </c>
      <c r="B2673" s="56" t="str">
        <f t="shared" si="1012"/>
        <v>ultimo</v>
      </c>
      <c r="C2673" s="55">
        <f t="shared" si="1035"/>
        <v>5</v>
      </c>
      <c r="D2673" t="str">
        <f t="shared" si="1035"/>
        <v>Darién</v>
      </c>
      <c r="E2673" s="23">
        <f t="shared" si="1021"/>
        <v>44190</v>
      </c>
      <c r="F2673" s="54">
        <f t="shared" si="1022"/>
        <v>206</v>
      </c>
      <c r="G2673" cm="1">
        <f t="array" ref="G2673">+INDEX('Casos ACUM Prov'!$CK$3:$OM$16,'TODO PROVINCIA'!C2673+1,'TODO PROVINCIA'!F2673)</f>
        <v>0</v>
      </c>
      <c r="H2673">
        <f t="shared" si="1014"/>
        <v>0</v>
      </c>
      <c r="I2673" cm="1">
        <f t="array" ref="I2673">+INDEX('Muertes-PROV'!$C$3:$OM$16,$C2673+1,$F2673)</f>
        <v>0</v>
      </c>
      <c r="J2673">
        <f t="shared" si="1015"/>
        <v>0</v>
      </c>
      <c r="K2673" cm="1">
        <f t="array" ref="K2673">+INDEX('rECUPERA-prov'!$C$3:$LA$16,$C2673+1,$F2673)</f>
        <v>0</v>
      </c>
      <c r="L2673">
        <f t="shared" si="1016"/>
        <v>0</v>
      </c>
      <c r="M2673">
        <f t="shared" si="1023"/>
        <v>0</v>
      </c>
      <c r="N2673">
        <f t="shared" si="1017"/>
        <v>0</v>
      </c>
      <c r="O2673" s="57">
        <f t="shared" si="1024"/>
        <v>0</v>
      </c>
      <c r="P2673" s="57">
        <f t="shared" si="1025"/>
        <v>0</v>
      </c>
      <c r="Q2673" s="57">
        <f t="shared" si="1026"/>
        <v>0</v>
      </c>
      <c r="R2673" s="57">
        <f t="shared" si="1027"/>
        <v>0</v>
      </c>
      <c r="S2673" s="57">
        <f t="shared" si="1028"/>
        <v>0</v>
      </c>
      <c r="T2673" s="57">
        <f t="shared" si="1029"/>
        <v>0</v>
      </c>
      <c r="U2673" s="57">
        <f t="shared" si="1030"/>
        <v>0</v>
      </c>
      <c r="V2673" s="58">
        <f t="shared" si="1031"/>
        <v>0</v>
      </c>
      <c r="W2673" s="58">
        <f t="shared" si="1032"/>
        <v>0</v>
      </c>
      <c r="X2673" s="58">
        <f t="shared" si="1033"/>
        <v>0</v>
      </c>
      <c r="Y2673" s="58">
        <f t="shared" si="1034"/>
        <v>0</v>
      </c>
      <c r="Z2673">
        <f t="shared" si="1018"/>
        <v>10001</v>
      </c>
    </row>
    <row r="2674" spans="1:26" x14ac:dyDescent="0.3">
      <c r="A2674" s="56" t="str">
        <f t="shared" si="1020"/>
        <v>OUT TIME</v>
      </c>
      <c r="B2674" s="56" t="str">
        <f t="shared" si="1012"/>
        <v>ultimo</v>
      </c>
      <c r="C2674" s="55">
        <f t="shared" si="1035"/>
        <v>6</v>
      </c>
      <c r="D2674" t="str">
        <f t="shared" si="1035"/>
        <v>Herrera</v>
      </c>
      <c r="E2674" s="23">
        <f t="shared" si="1021"/>
        <v>44190</v>
      </c>
      <c r="F2674" s="54">
        <f t="shared" si="1022"/>
        <v>206</v>
      </c>
      <c r="G2674" cm="1">
        <f t="array" ref="G2674">+INDEX('Casos ACUM Prov'!$CK$3:$OM$16,'TODO PROVINCIA'!C2674+1,'TODO PROVINCIA'!F2674)</f>
        <v>0</v>
      </c>
      <c r="H2674">
        <f t="shared" si="1014"/>
        <v>0</v>
      </c>
      <c r="I2674" cm="1">
        <f t="array" ref="I2674">+INDEX('Muertes-PROV'!$C$3:$OM$16,$C2674+1,$F2674)</f>
        <v>0</v>
      </c>
      <c r="J2674">
        <f t="shared" si="1015"/>
        <v>0</v>
      </c>
      <c r="K2674" cm="1">
        <f t="array" ref="K2674">+INDEX('rECUPERA-prov'!$C$3:$LA$16,$C2674+1,$F2674)</f>
        <v>0</v>
      </c>
      <c r="L2674">
        <f t="shared" si="1016"/>
        <v>0</v>
      </c>
      <c r="M2674">
        <f t="shared" si="1023"/>
        <v>0</v>
      </c>
      <c r="N2674">
        <f t="shared" si="1017"/>
        <v>0</v>
      </c>
      <c r="O2674" s="57">
        <f t="shared" si="1024"/>
        <v>0</v>
      </c>
      <c r="P2674" s="57">
        <f t="shared" si="1025"/>
        <v>0</v>
      </c>
      <c r="Q2674" s="57">
        <f t="shared" si="1026"/>
        <v>0</v>
      </c>
      <c r="R2674" s="57">
        <f t="shared" si="1027"/>
        <v>0</v>
      </c>
      <c r="S2674" s="57">
        <f t="shared" si="1028"/>
        <v>0</v>
      </c>
      <c r="T2674" s="57">
        <f t="shared" si="1029"/>
        <v>0</v>
      </c>
      <c r="U2674" s="57">
        <f t="shared" si="1030"/>
        <v>0</v>
      </c>
      <c r="V2674" s="58">
        <f t="shared" si="1031"/>
        <v>0</v>
      </c>
      <c r="W2674" s="58">
        <f t="shared" si="1032"/>
        <v>0</v>
      </c>
      <c r="X2674" s="58">
        <f t="shared" si="1033"/>
        <v>0</v>
      </c>
      <c r="Y2674" s="58">
        <f t="shared" si="1034"/>
        <v>0</v>
      </c>
      <c r="Z2674">
        <f t="shared" si="1018"/>
        <v>33109</v>
      </c>
    </row>
    <row r="2675" spans="1:26" x14ac:dyDescent="0.3">
      <c r="A2675" s="56" t="str">
        <f t="shared" si="1020"/>
        <v>OUT TIME</v>
      </c>
      <c r="B2675" s="56" t="str">
        <f t="shared" si="1012"/>
        <v>ultimo</v>
      </c>
      <c r="C2675" s="55">
        <f t="shared" si="1035"/>
        <v>7</v>
      </c>
      <c r="D2675" t="str">
        <f t="shared" si="1035"/>
        <v>Los Santos</v>
      </c>
      <c r="E2675" s="23">
        <f t="shared" si="1021"/>
        <v>44190</v>
      </c>
      <c r="F2675" s="54">
        <f t="shared" si="1022"/>
        <v>206</v>
      </c>
      <c r="G2675" cm="1">
        <f t="array" ref="G2675">+INDEX('Casos ACUM Prov'!$CK$3:$OM$16,'TODO PROVINCIA'!C2675+1,'TODO PROVINCIA'!F2675)</f>
        <v>0</v>
      </c>
      <c r="H2675">
        <f t="shared" si="1014"/>
        <v>0</v>
      </c>
      <c r="I2675" cm="1">
        <f t="array" ref="I2675">+INDEX('Muertes-PROV'!$C$3:$OM$16,$C2675+1,$F2675)</f>
        <v>0</v>
      </c>
      <c r="J2675">
        <f t="shared" si="1015"/>
        <v>0</v>
      </c>
      <c r="K2675" cm="1">
        <f t="array" ref="K2675">+INDEX('rECUPERA-prov'!$C$3:$LA$16,$C2675+1,$F2675)</f>
        <v>0</v>
      </c>
      <c r="L2675">
        <f t="shared" si="1016"/>
        <v>0</v>
      </c>
      <c r="M2675">
        <f t="shared" si="1023"/>
        <v>0</v>
      </c>
      <c r="N2675">
        <f t="shared" si="1017"/>
        <v>0</v>
      </c>
      <c r="O2675" s="57">
        <f t="shared" si="1024"/>
        <v>0</v>
      </c>
      <c r="P2675" s="57">
        <f t="shared" si="1025"/>
        <v>0</v>
      </c>
      <c r="Q2675" s="57">
        <f t="shared" si="1026"/>
        <v>0</v>
      </c>
      <c r="R2675" s="57">
        <f t="shared" si="1027"/>
        <v>0</v>
      </c>
      <c r="S2675" s="57">
        <f t="shared" si="1028"/>
        <v>0</v>
      </c>
      <c r="T2675" s="57">
        <f t="shared" si="1029"/>
        <v>0</v>
      </c>
      <c r="U2675" s="57">
        <f t="shared" si="1030"/>
        <v>0</v>
      </c>
      <c r="V2675" s="58">
        <f t="shared" si="1031"/>
        <v>0</v>
      </c>
      <c r="W2675" s="58">
        <f t="shared" si="1032"/>
        <v>0</v>
      </c>
      <c r="X2675" s="58">
        <f t="shared" si="1033"/>
        <v>0</v>
      </c>
      <c r="Y2675" s="58">
        <f t="shared" si="1034"/>
        <v>0</v>
      </c>
      <c r="Z2675">
        <f t="shared" si="1018"/>
        <v>156747</v>
      </c>
    </row>
    <row r="2676" spans="1:26" x14ac:dyDescent="0.3">
      <c r="A2676" s="56" t="str">
        <f t="shared" si="1020"/>
        <v>OUT TIME</v>
      </c>
      <c r="B2676" s="56" t="str">
        <f t="shared" si="1012"/>
        <v>ultimo</v>
      </c>
      <c r="C2676" s="55">
        <f t="shared" si="1035"/>
        <v>8</v>
      </c>
      <c r="D2676" t="str">
        <f t="shared" si="1035"/>
        <v>Panamá</v>
      </c>
      <c r="E2676" s="23">
        <f t="shared" si="1021"/>
        <v>44190</v>
      </c>
      <c r="F2676" s="54">
        <f t="shared" si="1022"/>
        <v>206</v>
      </c>
      <c r="G2676" cm="1">
        <f t="array" ref="G2676">+INDEX('Casos ACUM Prov'!$CK$3:$OM$16,'TODO PROVINCIA'!C2676+1,'TODO PROVINCIA'!F2676)</f>
        <v>0</v>
      </c>
      <c r="H2676">
        <f t="shared" si="1014"/>
        <v>0</v>
      </c>
      <c r="I2676" cm="1">
        <f t="array" ref="I2676">+INDEX('Muertes-PROV'!$C$3:$OM$16,$C2676+1,$F2676)</f>
        <v>0</v>
      </c>
      <c r="J2676">
        <f t="shared" si="1015"/>
        <v>0</v>
      </c>
      <c r="K2676" cm="1">
        <f t="array" ref="K2676">+INDEX('rECUPERA-prov'!$C$3:$LA$16,$C2676+1,$F2676)</f>
        <v>0</v>
      </c>
      <c r="L2676">
        <f t="shared" si="1016"/>
        <v>0</v>
      </c>
      <c r="M2676">
        <f t="shared" si="1023"/>
        <v>0</v>
      </c>
      <c r="N2676">
        <f t="shared" si="1017"/>
        <v>0</v>
      </c>
      <c r="O2676" s="57">
        <f t="shared" si="1024"/>
        <v>0</v>
      </c>
      <c r="P2676" s="57">
        <f t="shared" si="1025"/>
        <v>0</v>
      </c>
      <c r="Q2676" s="57">
        <f t="shared" si="1026"/>
        <v>0</v>
      </c>
      <c r="R2676" s="57">
        <f t="shared" si="1027"/>
        <v>0</v>
      </c>
      <c r="S2676" s="57">
        <f t="shared" si="1028"/>
        <v>0</v>
      </c>
      <c r="T2676" s="57">
        <f t="shared" si="1029"/>
        <v>0</v>
      </c>
      <c r="U2676" s="57">
        <f t="shared" si="1030"/>
        <v>0</v>
      </c>
      <c r="V2676" s="58">
        <f t="shared" si="1031"/>
        <v>0</v>
      </c>
      <c r="W2676" s="58">
        <f t="shared" si="1032"/>
        <v>0</v>
      </c>
      <c r="X2676" s="58">
        <f t="shared" si="1033"/>
        <v>0</v>
      </c>
      <c r="Y2676" s="58">
        <f t="shared" si="1034"/>
        <v>0</v>
      </c>
      <c r="Z2676">
        <f t="shared" si="1018"/>
        <v>109955</v>
      </c>
    </row>
    <row r="2677" spans="1:26" x14ac:dyDescent="0.3">
      <c r="A2677" s="56" t="str">
        <f t="shared" si="1020"/>
        <v>OUT TIME</v>
      </c>
      <c r="B2677" s="56" t="str">
        <f t="shared" si="1012"/>
        <v>ultimo</v>
      </c>
      <c r="C2677" s="55">
        <f t="shared" si="1035"/>
        <v>9</v>
      </c>
      <c r="D2677" t="str">
        <f t="shared" si="1035"/>
        <v>Veraguas</v>
      </c>
      <c r="E2677" s="23">
        <f t="shared" si="1021"/>
        <v>44190</v>
      </c>
      <c r="F2677" s="54">
        <f t="shared" si="1022"/>
        <v>206</v>
      </c>
      <c r="G2677" cm="1">
        <f t="array" ref="G2677">+INDEX('Casos ACUM Prov'!$CK$3:$OM$16,'TODO PROVINCIA'!C2677+1,'TODO PROVINCIA'!F2677)</f>
        <v>0</v>
      </c>
      <c r="H2677">
        <f t="shared" si="1014"/>
        <v>0</v>
      </c>
      <c r="I2677" cm="1">
        <f t="array" ref="I2677">+INDEX('Muertes-PROV'!$C$3:$OM$16,$C2677+1,$F2677)</f>
        <v>0</v>
      </c>
      <c r="J2677">
        <f t="shared" si="1015"/>
        <v>0</v>
      </c>
      <c r="K2677" cm="1">
        <f t="array" ref="K2677">+INDEX('rECUPERA-prov'!$C$3:$LA$16,$C2677+1,$F2677)</f>
        <v>0</v>
      </c>
      <c r="L2677">
        <f t="shared" si="1016"/>
        <v>0</v>
      </c>
      <c r="M2677">
        <f t="shared" si="1023"/>
        <v>0</v>
      </c>
      <c r="N2677">
        <f t="shared" si="1017"/>
        <v>0</v>
      </c>
      <c r="O2677" s="57">
        <f t="shared" si="1024"/>
        <v>0</v>
      </c>
      <c r="P2677" s="57">
        <f t="shared" si="1025"/>
        <v>0</v>
      </c>
      <c r="Q2677" s="57">
        <f t="shared" si="1026"/>
        <v>0</v>
      </c>
      <c r="R2677" s="57">
        <f t="shared" si="1027"/>
        <v>0</v>
      </c>
      <c r="S2677" s="57">
        <f t="shared" si="1028"/>
        <v>0</v>
      </c>
      <c r="T2677" s="57">
        <f t="shared" si="1029"/>
        <v>0</v>
      </c>
      <c r="U2677" s="57">
        <f t="shared" si="1030"/>
        <v>0</v>
      </c>
      <c r="V2677" s="58">
        <f t="shared" si="1031"/>
        <v>0</v>
      </c>
      <c r="W2677" s="58">
        <f t="shared" si="1032"/>
        <v>0</v>
      </c>
      <c r="X2677" s="58">
        <f t="shared" si="1033"/>
        <v>0</v>
      </c>
      <c r="Y2677" s="58">
        <f t="shared" si="1034"/>
        <v>0</v>
      </c>
      <c r="Z2677">
        <f t="shared" si="1018"/>
        <v>109955</v>
      </c>
    </row>
    <row r="2678" spans="1:26" x14ac:dyDescent="0.3">
      <c r="A2678" s="56" t="str">
        <f t="shared" si="1020"/>
        <v>OUT TIME</v>
      </c>
      <c r="B2678" s="56" t="str">
        <f t="shared" si="1012"/>
        <v>ultimo</v>
      </c>
      <c r="C2678" s="55">
        <f t="shared" si="1035"/>
        <v>10</v>
      </c>
      <c r="D2678" t="str">
        <f t="shared" si="1035"/>
        <v>Comarca Kuna Yala</v>
      </c>
      <c r="E2678" s="23">
        <f t="shared" si="1021"/>
        <v>44190</v>
      </c>
      <c r="F2678" s="54">
        <f t="shared" si="1022"/>
        <v>206</v>
      </c>
      <c r="G2678" cm="1">
        <f t="array" ref="G2678">+INDEX('Casos ACUM Prov'!$CK$3:$OM$16,'TODO PROVINCIA'!C2678+1,'TODO PROVINCIA'!F2678)</f>
        <v>0</v>
      </c>
      <c r="H2678">
        <f t="shared" si="1014"/>
        <v>0</v>
      </c>
      <c r="I2678" cm="1">
        <f t="array" ref="I2678">+INDEX('Muertes-PROV'!$C$3:$OM$16,$C2678+1,$F2678)</f>
        <v>0</v>
      </c>
      <c r="J2678">
        <f t="shared" si="1015"/>
        <v>0</v>
      </c>
      <c r="K2678" cm="1">
        <f t="array" ref="K2678">+INDEX('rECUPERA-prov'!$C$3:$LA$16,$C2678+1,$F2678)</f>
        <v>0</v>
      </c>
      <c r="L2678">
        <f t="shared" si="1016"/>
        <v>0</v>
      </c>
      <c r="M2678">
        <f t="shared" si="1023"/>
        <v>0</v>
      </c>
      <c r="N2678">
        <f t="shared" si="1017"/>
        <v>0</v>
      </c>
      <c r="O2678" s="57">
        <f t="shared" si="1024"/>
        <v>0</v>
      </c>
      <c r="P2678" s="57">
        <f t="shared" si="1025"/>
        <v>0</v>
      </c>
      <c r="Q2678" s="57">
        <f t="shared" si="1026"/>
        <v>0</v>
      </c>
      <c r="R2678" s="57">
        <f t="shared" si="1027"/>
        <v>0</v>
      </c>
      <c r="S2678" s="57">
        <f t="shared" si="1028"/>
        <v>0</v>
      </c>
      <c r="T2678" s="57">
        <f t="shared" si="1029"/>
        <v>0</v>
      </c>
      <c r="U2678" s="57">
        <f t="shared" si="1030"/>
        <v>0</v>
      </c>
      <c r="V2678" s="58">
        <f t="shared" si="1031"/>
        <v>0</v>
      </c>
      <c r="W2678" s="58">
        <f t="shared" si="1032"/>
        <v>0</v>
      </c>
      <c r="X2678" s="58">
        <f t="shared" si="1033"/>
        <v>0</v>
      </c>
      <c r="Y2678" s="58">
        <f t="shared" si="1034"/>
        <v>0</v>
      </c>
      <c r="Z2678">
        <f t="shared" si="1018"/>
        <v>89592</v>
      </c>
    </row>
    <row r="2679" spans="1:26" x14ac:dyDescent="0.3">
      <c r="A2679" s="56" t="str">
        <f t="shared" si="1020"/>
        <v>OUT TIME</v>
      </c>
      <c r="B2679" s="56" t="str">
        <f t="shared" si="1012"/>
        <v>ultimo</v>
      </c>
      <c r="C2679" s="55">
        <f t="shared" si="1035"/>
        <v>11</v>
      </c>
      <c r="D2679" t="str">
        <f t="shared" si="1035"/>
        <v>Comarca Emberá Wounaán</v>
      </c>
      <c r="E2679" s="23">
        <f t="shared" si="1021"/>
        <v>44190</v>
      </c>
      <c r="F2679" s="54">
        <f t="shared" si="1022"/>
        <v>206</v>
      </c>
      <c r="G2679" cm="1">
        <f t="array" ref="G2679">+INDEX('Casos ACUM Prov'!$CK$3:$OM$16,'TODO PROVINCIA'!C2679+1,'TODO PROVINCIA'!F2679)</f>
        <v>0</v>
      </c>
      <c r="H2679">
        <f t="shared" si="1014"/>
        <v>0</v>
      </c>
      <c r="I2679" cm="1">
        <f t="array" ref="I2679">+INDEX('Muertes-PROV'!$C$3:$OM$16,$C2679+1,$F2679)</f>
        <v>0</v>
      </c>
      <c r="J2679">
        <f t="shared" si="1015"/>
        <v>0</v>
      </c>
      <c r="K2679" cm="1">
        <f t="array" ref="K2679">+INDEX('rECUPERA-prov'!$C$3:$LA$16,$C2679+1,$F2679)</f>
        <v>0</v>
      </c>
      <c r="L2679">
        <f t="shared" si="1016"/>
        <v>0</v>
      </c>
      <c r="M2679">
        <f t="shared" si="1023"/>
        <v>0</v>
      </c>
      <c r="N2679">
        <f t="shared" si="1017"/>
        <v>0</v>
      </c>
      <c r="O2679" s="57">
        <f t="shared" si="1024"/>
        <v>0</v>
      </c>
      <c r="P2679" s="57">
        <f t="shared" si="1025"/>
        <v>0</v>
      </c>
      <c r="Q2679" s="57">
        <f t="shared" si="1026"/>
        <v>0</v>
      </c>
      <c r="R2679" s="57">
        <f t="shared" si="1027"/>
        <v>0</v>
      </c>
      <c r="S2679" s="57">
        <f t="shared" si="1028"/>
        <v>0</v>
      </c>
      <c r="T2679" s="57">
        <f t="shared" si="1029"/>
        <v>0</v>
      </c>
      <c r="U2679" s="57">
        <f t="shared" si="1030"/>
        <v>0</v>
      </c>
      <c r="V2679" s="58">
        <f t="shared" si="1031"/>
        <v>0</v>
      </c>
      <c r="W2679" s="58">
        <f t="shared" si="1032"/>
        <v>0</v>
      </c>
      <c r="X2679" s="58">
        <f t="shared" si="1033"/>
        <v>0</v>
      </c>
      <c r="Y2679" s="58">
        <f t="shared" si="1034"/>
        <v>0</v>
      </c>
      <c r="Z2679">
        <f t="shared" si="1018"/>
        <v>1249032</v>
      </c>
    </row>
    <row r="2680" spans="1:26" x14ac:dyDescent="0.3">
      <c r="A2680" s="56" t="str">
        <f t="shared" si="1020"/>
        <v>OUT TIME</v>
      </c>
      <c r="B2680" s="56" t="str">
        <f t="shared" si="1012"/>
        <v>ultimo</v>
      </c>
      <c r="C2680" s="55">
        <f t="shared" si="1035"/>
        <v>12</v>
      </c>
      <c r="D2680" t="str">
        <f t="shared" si="1035"/>
        <v>Comarca Ngäbe Buglé</v>
      </c>
      <c r="E2680" s="23">
        <f t="shared" si="1021"/>
        <v>44190</v>
      </c>
      <c r="F2680" s="54">
        <f t="shared" si="1022"/>
        <v>206</v>
      </c>
      <c r="G2680" cm="1">
        <f t="array" ref="G2680">+INDEX('Casos ACUM Prov'!$CK$3:$OM$16,'TODO PROVINCIA'!C2680+1,'TODO PROVINCIA'!F2680)</f>
        <v>0</v>
      </c>
      <c r="H2680">
        <f t="shared" si="1014"/>
        <v>0</v>
      </c>
      <c r="I2680" cm="1">
        <f t="array" ref="I2680">+INDEX('Muertes-PROV'!$C$3:$OM$16,$C2680+1,$F2680)</f>
        <v>0</v>
      </c>
      <c r="J2680">
        <f t="shared" si="1015"/>
        <v>0</v>
      </c>
      <c r="K2680" cm="1">
        <f t="array" ref="K2680">+INDEX('rECUPERA-prov'!$C$3:$LA$16,$C2680+1,$F2680)</f>
        <v>0</v>
      </c>
      <c r="L2680">
        <f t="shared" si="1016"/>
        <v>0</v>
      </c>
      <c r="M2680">
        <f t="shared" si="1023"/>
        <v>0</v>
      </c>
      <c r="N2680">
        <f t="shared" si="1017"/>
        <v>0</v>
      </c>
      <c r="O2680" s="57">
        <f t="shared" si="1024"/>
        <v>0</v>
      </c>
      <c r="P2680" s="57">
        <f t="shared" si="1025"/>
        <v>0</v>
      </c>
      <c r="Q2680" s="57">
        <f t="shared" si="1026"/>
        <v>0</v>
      </c>
      <c r="R2680" s="57">
        <f t="shared" si="1027"/>
        <v>0</v>
      </c>
      <c r="S2680" s="57">
        <f t="shared" si="1028"/>
        <v>0</v>
      </c>
      <c r="T2680" s="57">
        <f t="shared" si="1029"/>
        <v>0</v>
      </c>
      <c r="U2680" s="57">
        <f t="shared" si="1030"/>
        <v>0</v>
      </c>
      <c r="V2680" s="58">
        <f t="shared" si="1031"/>
        <v>0</v>
      </c>
      <c r="W2680" s="58">
        <f t="shared" si="1032"/>
        <v>0</v>
      </c>
      <c r="X2680" s="58">
        <f t="shared" si="1033"/>
        <v>0</v>
      </c>
      <c r="Y2680" s="58">
        <f t="shared" si="1034"/>
        <v>0</v>
      </c>
      <c r="Z2680">
        <f t="shared" si="1018"/>
        <v>464038</v>
      </c>
    </row>
    <row r="2681" spans="1:26" x14ac:dyDescent="0.3">
      <c r="A2681" s="56" t="str">
        <f t="shared" si="1020"/>
        <v>OUT TIME</v>
      </c>
      <c r="B2681" s="56" t="str">
        <f t="shared" si="1012"/>
        <v>ultimo</v>
      </c>
      <c r="C2681" s="55">
        <f t="shared" si="1035"/>
        <v>13</v>
      </c>
      <c r="D2681" t="str">
        <f t="shared" si="1035"/>
        <v>Panamá Oeste</v>
      </c>
      <c r="E2681" s="23">
        <f t="shared" si="1021"/>
        <v>44190</v>
      </c>
      <c r="F2681" s="54">
        <f t="shared" si="1022"/>
        <v>206</v>
      </c>
      <c r="G2681" cm="1">
        <f t="array" ref="G2681">+INDEX('Casos ACUM Prov'!$CK$3:$OM$16,'TODO PROVINCIA'!C2681+1,'TODO PROVINCIA'!F2681)</f>
        <v>0</v>
      </c>
      <c r="H2681">
        <f t="shared" si="1014"/>
        <v>0</v>
      </c>
      <c r="I2681" cm="1">
        <f t="array" ref="I2681">+INDEX('Muertes-PROV'!$C$3:$OM$16,$C2681+1,$F2681)</f>
        <v>0</v>
      </c>
      <c r="J2681">
        <f t="shared" si="1015"/>
        <v>0</v>
      </c>
      <c r="K2681" cm="1">
        <f t="array" ref="K2681">+INDEX('rECUPERA-prov'!$C$3:$LA$16,$C2681+1,$F2681)</f>
        <v>0</v>
      </c>
      <c r="L2681">
        <f t="shared" si="1016"/>
        <v>0</v>
      </c>
      <c r="M2681">
        <f t="shared" si="1023"/>
        <v>0</v>
      </c>
      <c r="N2681">
        <f t="shared" si="1017"/>
        <v>0</v>
      </c>
      <c r="O2681" s="57">
        <f t="shared" si="1024"/>
        <v>0</v>
      </c>
      <c r="P2681" s="57">
        <f t="shared" si="1025"/>
        <v>0</v>
      </c>
      <c r="Q2681" s="57">
        <f t="shared" si="1026"/>
        <v>0</v>
      </c>
      <c r="R2681" s="57">
        <f t="shared" si="1027"/>
        <v>0</v>
      </c>
      <c r="S2681" s="57">
        <f t="shared" si="1028"/>
        <v>0</v>
      </c>
      <c r="T2681" s="57">
        <f t="shared" si="1029"/>
        <v>0</v>
      </c>
      <c r="U2681" s="57">
        <f t="shared" si="1030"/>
        <v>0</v>
      </c>
      <c r="V2681" s="58">
        <f t="shared" si="1031"/>
        <v>0</v>
      </c>
      <c r="W2681" s="58">
        <f t="shared" si="1032"/>
        <v>0</v>
      </c>
      <c r="X2681" s="58">
        <f t="shared" si="1033"/>
        <v>0</v>
      </c>
      <c r="Y2681" s="58">
        <f t="shared" si="1034"/>
        <v>0</v>
      </c>
      <c r="Z2681">
        <f t="shared" si="1018"/>
        <v>226991</v>
      </c>
    </row>
    <row r="2682" spans="1:26" x14ac:dyDescent="0.3">
      <c r="A2682" s="56" t="str">
        <f t="shared" si="1020"/>
        <v>OUT TIME</v>
      </c>
      <c r="B2682" s="56" t="str">
        <f t="shared" si="1012"/>
        <v>ultimo</v>
      </c>
      <c r="C2682" s="55">
        <f t="shared" si="1035"/>
        <v>1</v>
      </c>
      <c r="D2682" t="str">
        <f t="shared" si="1035"/>
        <v>Bocas del Toro</v>
      </c>
      <c r="E2682" s="23">
        <f t="shared" si="1021"/>
        <v>44191</v>
      </c>
      <c r="F2682" s="54">
        <f t="shared" si="1022"/>
        <v>207</v>
      </c>
      <c r="G2682" cm="1">
        <f t="array" ref="G2682">+INDEX('Casos ACUM Prov'!$CK$3:$OM$16,'TODO PROVINCIA'!C2682+1,'TODO PROVINCIA'!F2682)</f>
        <v>0</v>
      </c>
      <c r="H2682">
        <f t="shared" si="1014"/>
        <v>0</v>
      </c>
      <c r="I2682" cm="1">
        <f t="array" ref="I2682">+INDEX('Muertes-PROV'!$C$3:$OM$16,$C2682+1,$F2682)</f>
        <v>0</v>
      </c>
      <c r="J2682">
        <f t="shared" si="1015"/>
        <v>0</v>
      </c>
      <c r="K2682" cm="1">
        <f t="array" ref="K2682">+INDEX('rECUPERA-prov'!$C$3:$LA$16,$C2682+1,$F2682)</f>
        <v>0</v>
      </c>
      <c r="L2682">
        <f t="shared" si="1016"/>
        <v>0</v>
      </c>
      <c r="M2682">
        <f t="shared" si="1023"/>
        <v>0</v>
      </c>
      <c r="N2682">
        <f t="shared" si="1017"/>
        <v>0</v>
      </c>
      <c r="O2682" s="57">
        <f t="shared" si="1024"/>
        <v>0</v>
      </c>
      <c r="P2682" s="57">
        <f t="shared" si="1025"/>
        <v>0</v>
      </c>
      <c r="Q2682" s="57">
        <f t="shared" si="1026"/>
        <v>0</v>
      </c>
      <c r="R2682" s="57">
        <f t="shared" si="1027"/>
        <v>0</v>
      </c>
      <c r="S2682" s="57">
        <f t="shared" si="1028"/>
        <v>0</v>
      </c>
      <c r="T2682" s="57">
        <f t="shared" si="1029"/>
        <v>0</v>
      </c>
      <c r="U2682" s="57">
        <f t="shared" si="1030"/>
        <v>0</v>
      </c>
      <c r="V2682" s="58">
        <f t="shared" si="1031"/>
        <v>0</v>
      </c>
      <c r="W2682" s="58">
        <f t="shared" si="1032"/>
        <v>0</v>
      </c>
      <c r="X2682" s="58">
        <f t="shared" si="1033"/>
        <v>0</v>
      </c>
      <c r="Y2682" s="58">
        <f t="shared" si="1034"/>
        <v>0</v>
      </c>
      <c r="Z2682">
        <f t="shared" si="1018"/>
        <v>125461</v>
      </c>
    </row>
    <row r="2683" spans="1:26" x14ac:dyDescent="0.3">
      <c r="A2683" s="56" t="str">
        <f t="shared" si="1020"/>
        <v>OUT TIME</v>
      </c>
      <c r="B2683" s="56" t="str">
        <f t="shared" si="1012"/>
        <v>ultimo</v>
      </c>
      <c r="C2683" s="55">
        <f t="shared" si="1035"/>
        <v>2</v>
      </c>
      <c r="D2683" t="str">
        <f t="shared" si="1035"/>
        <v>Coclé</v>
      </c>
      <c r="E2683" s="23">
        <f t="shared" si="1021"/>
        <v>44191</v>
      </c>
      <c r="F2683" s="54">
        <f t="shared" si="1022"/>
        <v>207</v>
      </c>
      <c r="G2683" cm="1">
        <f t="array" ref="G2683">+INDEX('Casos ACUM Prov'!$CK$3:$OM$16,'TODO PROVINCIA'!C2683+1,'TODO PROVINCIA'!F2683)</f>
        <v>0</v>
      </c>
      <c r="H2683">
        <f t="shared" si="1014"/>
        <v>0</v>
      </c>
      <c r="I2683" cm="1">
        <f t="array" ref="I2683">+INDEX('Muertes-PROV'!$C$3:$OM$16,$C2683+1,$F2683)</f>
        <v>0</v>
      </c>
      <c r="J2683">
        <f t="shared" si="1015"/>
        <v>0</v>
      </c>
      <c r="K2683" cm="1">
        <f t="array" ref="K2683">+INDEX('rECUPERA-prov'!$C$3:$LA$16,$C2683+1,$F2683)</f>
        <v>0</v>
      </c>
      <c r="L2683">
        <f t="shared" si="1016"/>
        <v>0</v>
      </c>
      <c r="M2683">
        <f t="shared" si="1023"/>
        <v>0</v>
      </c>
      <c r="N2683">
        <f t="shared" si="1017"/>
        <v>0</v>
      </c>
      <c r="O2683" s="57">
        <f t="shared" si="1024"/>
        <v>0</v>
      </c>
      <c r="P2683" s="57">
        <f t="shared" si="1025"/>
        <v>0</v>
      </c>
      <c r="Q2683" s="57">
        <f t="shared" si="1026"/>
        <v>0</v>
      </c>
      <c r="R2683" s="57">
        <f t="shared" si="1027"/>
        <v>0</v>
      </c>
      <c r="S2683" s="57">
        <f t="shared" si="1028"/>
        <v>0</v>
      </c>
      <c r="T2683" s="57">
        <f t="shared" si="1029"/>
        <v>0</v>
      </c>
      <c r="U2683" s="57">
        <f t="shared" si="1030"/>
        <v>0</v>
      </c>
      <c r="V2683" s="58">
        <f t="shared" si="1031"/>
        <v>0</v>
      </c>
      <c r="W2683" s="58">
        <f t="shared" si="1032"/>
        <v>0</v>
      </c>
      <c r="X2683" s="58">
        <f t="shared" si="1033"/>
        <v>0</v>
      </c>
      <c r="Y2683" s="58">
        <f t="shared" si="1034"/>
        <v>0</v>
      </c>
      <c r="Z2683">
        <f t="shared" si="1018"/>
        <v>416873</v>
      </c>
    </row>
    <row r="2684" spans="1:26" x14ac:dyDescent="0.3">
      <c r="A2684" s="56" t="str">
        <f t="shared" si="1020"/>
        <v>OUT TIME</v>
      </c>
      <c r="B2684" s="56" t="str">
        <f t="shared" si="1012"/>
        <v>ultimo</v>
      </c>
      <c r="C2684" s="55">
        <f t="shared" ref="C2684:D2699" si="1036">+C2671</f>
        <v>3</v>
      </c>
      <c r="D2684" t="str">
        <f t="shared" si="1036"/>
        <v>Colón</v>
      </c>
      <c r="E2684" s="23">
        <f t="shared" si="1021"/>
        <v>44191</v>
      </c>
      <c r="F2684" s="54">
        <f t="shared" si="1022"/>
        <v>207</v>
      </c>
      <c r="G2684" cm="1">
        <f t="array" ref="G2684">+INDEX('Casos ACUM Prov'!$CK$3:$OM$16,'TODO PROVINCIA'!C2684+1,'TODO PROVINCIA'!F2684)</f>
        <v>0</v>
      </c>
      <c r="H2684">
        <f t="shared" si="1014"/>
        <v>0</v>
      </c>
      <c r="I2684" cm="1">
        <f t="array" ref="I2684">+INDEX('Muertes-PROV'!$C$3:$OM$16,$C2684+1,$F2684)</f>
        <v>0</v>
      </c>
      <c r="J2684">
        <f t="shared" si="1015"/>
        <v>0</v>
      </c>
      <c r="K2684" cm="1">
        <f t="array" ref="K2684">+INDEX('rECUPERA-prov'!$C$3:$LA$16,$C2684+1,$F2684)</f>
        <v>0</v>
      </c>
      <c r="L2684">
        <f t="shared" si="1016"/>
        <v>0</v>
      </c>
      <c r="M2684">
        <f t="shared" si="1023"/>
        <v>0</v>
      </c>
      <c r="N2684">
        <f t="shared" si="1017"/>
        <v>0</v>
      </c>
      <c r="O2684" s="57">
        <f t="shared" si="1024"/>
        <v>0</v>
      </c>
      <c r="P2684" s="57">
        <f t="shared" si="1025"/>
        <v>0</v>
      </c>
      <c r="Q2684" s="57">
        <f t="shared" si="1026"/>
        <v>0</v>
      </c>
      <c r="R2684" s="57">
        <f t="shared" si="1027"/>
        <v>0</v>
      </c>
      <c r="S2684" s="57">
        <f t="shared" si="1028"/>
        <v>0</v>
      </c>
      <c r="T2684" s="57">
        <f t="shared" si="1029"/>
        <v>0</v>
      </c>
      <c r="U2684" s="57">
        <f t="shared" si="1030"/>
        <v>0</v>
      </c>
      <c r="V2684" s="58">
        <f t="shared" si="1031"/>
        <v>0</v>
      </c>
      <c r="W2684" s="58">
        <f t="shared" si="1032"/>
        <v>0</v>
      </c>
      <c r="X2684" s="58">
        <f t="shared" si="1033"/>
        <v>0</v>
      </c>
      <c r="Y2684" s="58">
        <f t="shared" si="1034"/>
        <v>0</v>
      </c>
      <c r="Z2684">
        <f t="shared" si="1018"/>
        <v>233708</v>
      </c>
    </row>
    <row r="2685" spans="1:26" x14ac:dyDescent="0.3">
      <c r="A2685" s="56" t="str">
        <f t="shared" si="1020"/>
        <v>OUT TIME</v>
      </c>
      <c r="B2685" s="56" t="str">
        <f t="shared" si="1012"/>
        <v>ultimo</v>
      </c>
      <c r="C2685" s="55">
        <f t="shared" si="1036"/>
        <v>4</v>
      </c>
      <c r="D2685" t="str">
        <f t="shared" si="1036"/>
        <v>Chiriquí</v>
      </c>
      <c r="E2685" s="23">
        <f t="shared" si="1021"/>
        <v>44191</v>
      </c>
      <c r="F2685" s="54">
        <f t="shared" si="1022"/>
        <v>207</v>
      </c>
      <c r="G2685" cm="1">
        <f t="array" ref="G2685">+INDEX('Casos ACUM Prov'!$CK$3:$OM$16,'TODO PROVINCIA'!C2685+1,'TODO PROVINCIA'!F2685)</f>
        <v>0</v>
      </c>
      <c r="H2685">
        <f t="shared" si="1014"/>
        <v>0</v>
      </c>
      <c r="I2685" cm="1">
        <f t="array" ref="I2685">+INDEX('Muertes-PROV'!$C$3:$OM$16,$C2685+1,$F2685)</f>
        <v>0</v>
      </c>
      <c r="J2685">
        <f t="shared" si="1015"/>
        <v>0</v>
      </c>
      <c r="K2685" cm="1">
        <f t="array" ref="K2685">+INDEX('rECUPERA-prov'!$C$3:$LA$16,$C2685+1,$F2685)</f>
        <v>0</v>
      </c>
      <c r="L2685">
        <f t="shared" si="1016"/>
        <v>0</v>
      </c>
      <c r="M2685">
        <f t="shared" si="1023"/>
        <v>0</v>
      </c>
      <c r="N2685">
        <f t="shared" si="1017"/>
        <v>0</v>
      </c>
      <c r="O2685" s="57">
        <f t="shared" si="1024"/>
        <v>0</v>
      </c>
      <c r="P2685" s="57">
        <f t="shared" si="1025"/>
        <v>0</v>
      </c>
      <c r="Q2685" s="57">
        <f t="shared" si="1026"/>
        <v>0</v>
      </c>
      <c r="R2685" s="57">
        <f t="shared" si="1027"/>
        <v>0</v>
      </c>
      <c r="S2685" s="57">
        <f t="shared" si="1028"/>
        <v>0</v>
      </c>
      <c r="T2685" s="57">
        <f t="shared" si="1029"/>
        <v>0</v>
      </c>
      <c r="U2685" s="57">
        <f t="shared" si="1030"/>
        <v>0</v>
      </c>
      <c r="V2685" s="58">
        <f t="shared" si="1031"/>
        <v>0</v>
      </c>
      <c r="W2685" s="58">
        <f t="shared" si="1032"/>
        <v>0</v>
      </c>
      <c r="X2685" s="58">
        <f t="shared" si="1033"/>
        <v>0</v>
      </c>
      <c r="Y2685" s="58">
        <f t="shared" si="1034"/>
        <v>0</v>
      </c>
      <c r="Z2685">
        <f t="shared" si="1018"/>
        <v>241928</v>
      </c>
    </row>
    <row r="2686" spans="1:26" x14ac:dyDescent="0.3">
      <c r="A2686" s="56" t="str">
        <f t="shared" si="1020"/>
        <v>OUT TIME</v>
      </c>
      <c r="B2686" s="56" t="str">
        <f t="shared" si="1012"/>
        <v>ultimo</v>
      </c>
      <c r="C2686" s="55">
        <f t="shared" si="1036"/>
        <v>5</v>
      </c>
      <c r="D2686" t="str">
        <f t="shared" si="1036"/>
        <v>Darién</v>
      </c>
      <c r="E2686" s="23">
        <f t="shared" si="1021"/>
        <v>44191</v>
      </c>
      <c r="F2686" s="54">
        <f t="shared" si="1022"/>
        <v>207</v>
      </c>
      <c r="G2686" cm="1">
        <f t="array" ref="G2686">+INDEX('Casos ACUM Prov'!$CK$3:$OM$16,'TODO PROVINCIA'!C2686+1,'TODO PROVINCIA'!F2686)</f>
        <v>0</v>
      </c>
      <c r="H2686">
        <f t="shared" si="1014"/>
        <v>0</v>
      </c>
      <c r="I2686" cm="1">
        <f t="array" ref="I2686">+INDEX('Muertes-PROV'!$C$3:$OM$16,$C2686+1,$F2686)</f>
        <v>0</v>
      </c>
      <c r="J2686">
        <f t="shared" si="1015"/>
        <v>0</v>
      </c>
      <c r="K2686" cm="1">
        <f t="array" ref="K2686">+INDEX('rECUPERA-prov'!$C$3:$LA$16,$C2686+1,$F2686)</f>
        <v>0</v>
      </c>
      <c r="L2686">
        <f t="shared" si="1016"/>
        <v>0</v>
      </c>
      <c r="M2686">
        <f t="shared" si="1023"/>
        <v>0</v>
      </c>
      <c r="N2686">
        <f t="shared" si="1017"/>
        <v>0</v>
      </c>
      <c r="O2686" s="57">
        <f t="shared" si="1024"/>
        <v>0</v>
      </c>
      <c r="P2686" s="57">
        <f t="shared" si="1025"/>
        <v>0</v>
      </c>
      <c r="Q2686" s="57">
        <f t="shared" si="1026"/>
        <v>0</v>
      </c>
      <c r="R2686" s="57">
        <f t="shared" si="1027"/>
        <v>0</v>
      </c>
      <c r="S2686" s="57">
        <f t="shared" si="1028"/>
        <v>0</v>
      </c>
      <c r="T2686" s="57">
        <f t="shared" si="1029"/>
        <v>0</v>
      </c>
      <c r="U2686" s="57">
        <f t="shared" si="1030"/>
        <v>0</v>
      </c>
      <c r="V2686" s="58">
        <f t="shared" si="1031"/>
        <v>0</v>
      </c>
      <c r="W2686" s="58">
        <f t="shared" si="1032"/>
        <v>0</v>
      </c>
      <c r="X2686" s="58">
        <f t="shared" si="1033"/>
        <v>0</v>
      </c>
      <c r="Y2686" s="58">
        <f t="shared" si="1034"/>
        <v>0</v>
      </c>
      <c r="Z2686">
        <f t="shared" si="1018"/>
        <v>10001</v>
      </c>
    </row>
    <row r="2687" spans="1:26" x14ac:dyDescent="0.3">
      <c r="A2687" s="56" t="str">
        <f t="shared" si="1020"/>
        <v>OUT TIME</v>
      </c>
      <c r="B2687" s="56" t="str">
        <f t="shared" si="1012"/>
        <v>ultimo</v>
      </c>
      <c r="C2687" s="55">
        <f t="shared" si="1036"/>
        <v>6</v>
      </c>
      <c r="D2687" t="str">
        <f t="shared" si="1036"/>
        <v>Herrera</v>
      </c>
      <c r="E2687" s="23">
        <f t="shared" si="1021"/>
        <v>44191</v>
      </c>
      <c r="F2687" s="54">
        <f t="shared" si="1022"/>
        <v>207</v>
      </c>
      <c r="G2687" cm="1">
        <f t="array" ref="G2687">+INDEX('Casos ACUM Prov'!$CK$3:$OM$16,'TODO PROVINCIA'!C2687+1,'TODO PROVINCIA'!F2687)</f>
        <v>0</v>
      </c>
      <c r="H2687">
        <f t="shared" si="1014"/>
        <v>0</v>
      </c>
      <c r="I2687" cm="1">
        <f t="array" ref="I2687">+INDEX('Muertes-PROV'!$C$3:$OM$16,$C2687+1,$F2687)</f>
        <v>0</v>
      </c>
      <c r="J2687">
        <f t="shared" si="1015"/>
        <v>0</v>
      </c>
      <c r="K2687" cm="1">
        <f t="array" ref="K2687">+INDEX('rECUPERA-prov'!$C$3:$LA$16,$C2687+1,$F2687)</f>
        <v>0</v>
      </c>
      <c r="L2687">
        <f t="shared" si="1016"/>
        <v>0</v>
      </c>
      <c r="M2687">
        <f t="shared" si="1023"/>
        <v>0</v>
      </c>
      <c r="N2687">
        <f t="shared" si="1017"/>
        <v>0</v>
      </c>
      <c r="O2687" s="57">
        <f t="shared" si="1024"/>
        <v>0</v>
      </c>
      <c r="P2687" s="57">
        <f t="shared" si="1025"/>
        <v>0</v>
      </c>
      <c r="Q2687" s="57">
        <f t="shared" si="1026"/>
        <v>0</v>
      </c>
      <c r="R2687" s="57">
        <f t="shared" si="1027"/>
        <v>0</v>
      </c>
      <c r="S2687" s="57">
        <f t="shared" si="1028"/>
        <v>0</v>
      </c>
      <c r="T2687" s="57">
        <f t="shared" si="1029"/>
        <v>0</v>
      </c>
      <c r="U2687" s="57">
        <f t="shared" si="1030"/>
        <v>0</v>
      </c>
      <c r="V2687" s="58">
        <f t="shared" si="1031"/>
        <v>0</v>
      </c>
      <c r="W2687" s="58">
        <f t="shared" si="1032"/>
        <v>0</v>
      </c>
      <c r="X2687" s="58">
        <f t="shared" si="1033"/>
        <v>0</v>
      </c>
      <c r="Y2687" s="58">
        <f t="shared" si="1034"/>
        <v>0</v>
      </c>
      <c r="Z2687">
        <f t="shared" si="1018"/>
        <v>33109</v>
      </c>
    </row>
    <row r="2688" spans="1:26" x14ac:dyDescent="0.3">
      <c r="A2688" s="56" t="str">
        <f t="shared" si="1020"/>
        <v>OUT TIME</v>
      </c>
      <c r="B2688" s="56" t="str">
        <f t="shared" si="1012"/>
        <v>ultimo</v>
      </c>
      <c r="C2688" s="55">
        <f t="shared" si="1036"/>
        <v>7</v>
      </c>
      <c r="D2688" t="str">
        <f t="shared" si="1036"/>
        <v>Los Santos</v>
      </c>
      <c r="E2688" s="23">
        <f t="shared" si="1021"/>
        <v>44191</v>
      </c>
      <c r="F2688" s="54">
        <f t="shared" si="1022"/>
        <v>207</v>
      </c>
      <c r="G2688" cm="1">
        <f t="array" ref="G2688">+INDEX('Casos ACUM Prov'!$CK$3:$OM$16,'TODO PROVINCIA'!C2688+1,'TODO PROVINCIA'!F2688)</f>
        <v>0</v>
      </c>
      <c r="H2688">
        <f t="shared" si="1014"/>
        <v>0</v>
      </c>
      <c r="I2688" cm="1">
        <f t="array" ref="I2688">+INDEX('Muertes-PROV'!$C$3:$OM$16,$C2688+1,$F2688)</f>
        <v>0</v>
      </c>
      <c r="J2688">
        <f t="shared" si="1015"/>
        <v>0</v>
      </c>
      <c r="K2688" cm="1">
        <f t="array" ref="K2688">+INDEX('rECUPERA-prov'!$C$3:$LA$16,$C2688+1,$F2688)</f>
        <v>0</v>
      </c>
      <c r="L2688">
        <f t="shared" si="1016"/>
        <v>0</v>
      </c>
      <c r="M2688">
        <f t="shared" si="1023"/>
        <v>0</v>
      </c>
      <c r="N2688">
        <f t="shared" si="1017"/>
        <v>0</v>
      </c>
      <c r="O2688" s="57">
        <f t="shared" si="1024"/>
        <v>0</v>
      </c>
      <c r="P2688" s="57">
        <f t="shared" si="1025"/>
        <v>0</v>
      </c>
      <c r="Q2688" s="57">
        <f t="shared" si="1026"/>
        <v>0</v>
      </c>
      <c r="R2688" s="57">
        <f t="shared" si="1027"/>
        <v>0</v>
      </c>
      <c r="S2688" s="57">
        <f t="shared" si="1028"/>
        <v>0</v>
      </c>
      <c r="T2688" s="57">
        <f t="shared" si="1029"/>
        <v>0</v>
      </c>
      <c r="U2688" s="57">
        <f t="shared" si="1030"/>
        <v>0</v>
      </c>
      <c r="V2688" s="58">
        <f t="shared" si="1031"/>
        <v>0</v>
      </c>
      <c r="W2688" s="58">
        <f t="shared" si="1032"/>
        <v>0</v>
      </c>
      <c r="X2688" s="58">
        <f t="shared" si="1033"/>
        <v>0</v>
      </c>
      <c r="Y2688" s="58">
        <f t="shared" si="1034"/>
        <v>0</v>
      </c>
      <c r="Z2688">
        <f t="shared" si="1018"/>
        <v>156747</v>
      </c>
    </row>
    <row r="2689" spans="1:26" x14ac:dyDescent="0.3">
      <c r="A2689" s="56" t="str">
        <f t="shared" si="1020"/>
        <v>OUT TIME</v>
      </c>
      <c r="B2689" s="56" t="str">
        <f t="shared" si="1012"/>
        <v>ultimo</v>
      </c>
      <c r="C2689" s="55">
        <f t="shared" si="1036"/>
        <v>8</v>
      </c>
      <c r="D2689" t="str">
        <f t="shared" si="1036"/>
        <v>Panamá</v>
      </c>
      <c r="E2689" s="23">
        <f t="shared" si="1021"/>
        <v>44191</v>
      </c>
      <c r="F2689" s="54">
        <f t="shared" si="1022"/>
        <v>207</v>
      </c>
      <c r="G2689" cm="1">
        <f t="array" ref="G2689">+INDEX('Casos ACUM Prov'!$CK$3:$OM$16,'TODO PROVINCIA'!C2689+1,'TODO PROVINCIA'!F2689)</f>
        <v>0</v>
      </c>
      <c r="H2689">
        <f t="shared" si="1014"/>
        <v>0</v>
      </c>
      <c r="I2689" cm="1">
        <f t="array" ref="I2689">+INDEX('Muertes-PROV'!$C$3:$OM$16,$C2689+1,$F2689)</f>
        <v>0</v>
      </c>
      <c r="J2689">
        <f t="shared" si="1015"/>
        <v>0</v>
      </c>
      <c r="K2689" cm="1">
        <f t="array" ref="K2689">+INDEX('rECUPERA-prov'!$C$3:$LA$16,$C2689+1,$F2689)</f>
        <v>0</v>
      </c>
      <c r="L2689">
        <f t="shared" si="1016"/>
        <v>0</v>
      </c>
      <c r="M2689">
        <f t="shared" si="1023"/>
        <v>0</v>
      </c>
      <c r="N2689">
        <f t="shared" si="1017"/>
        <v>0</v>
      </c>
      <c r="O2689" s="57">
        <f t="shared" si="1024"/>
        <v>0</v>
      </c>
      <c r="P2689" s="57">
        <f t="shared" si="1025"/>
        <v>0</v>
      </c>
      <c r="Q2689" s="57">
        <f t="shared" si="1026"/>
        <v>0</v>
      </c>
      <c r="R2689" s="57">
        <f t="shared" si="1027"/>
        <v>0</v>
      </c>
      <c r="S2689" s="57">
        <f t="shared" si="1028"/>
        <v>0</v>
      </c>
      <c r="T2689" s="57">
        <f t="shared" si="1029"/>
        <v>0</v>
      </c>
      <c r="U2689" s="57">
        <f t="shared" si="1030"/>
        <v>0</v>
      </c>
      <c r="V2689" s="58">
        <f t="shared" si="1031"/>
        <v>0</v>
      </c>
      <c r="W2689" s="58">
        <f t="shared" si="1032"/>
        <v>0</v>
      </c>
      <c r="X2689" s="58">
        <f t="shared" si="1033"/>
        <v>0</v>
      </c>
      <c r="Y2689" s="58">
        <f t="shared" si="1034"/>
        <v>0</v>
      </c>
      <c r="Z2689">
        <f t="shared" si="1018"/>
        <v>109955</v>
      </c>
    </row>
    <row r="2690" spans="1:26" x14ac:dyDescent="0.3">
      <c r="A2690" s="56" t="str">
        <f t="shared" si="1020"/>
        <v>OUT TIME</v>
      </c>
      <c r="B2690" s="56" t="str">
        <f t="shared" si="1012"/>
        <v>ultimo</v>
      </c>
      <c r="C2690" s="55">
        <f t="shared" si="1036"/>
        <v>9</v>
      </c>
      <c r="D2690" t="str">
        <f t="shared" si="1036"/>
        <v>Veraguas</v>
      </c>
      <c r="E2690" s="23">
        <f t="shared" si="1021"/>
        <v>44191</v>
      </c>
      <c r="F2690" s="54">
        <f t="shared" si="1022"/>
        <v>207</v>
      </c>
      <c r="G2690" cm="1">
        <f t="array" ref="G2690">+INDEX('Casos ACUM Prov'!$CK$3:$OM$16,'TODO PROVINCIA'!C2690+1,'TODO PROVINCIA'!F2690)</f>
        <v>0</v>
      </c>
      <c r="H2690">
        <f t="shared" si="1014"/>
        <v>0</v>
      </c>
      <c r="I2690" cm="1">
        <f t="array" ref="I2690">+INDEX('Muertes-PROV'!$C$3:$OM$16,$C2690+1,$F2690)</f>
        <v>0</v>
      </c>
      <c r="J2690">
        <f t="shared" si="1015"/>
        <v>0</v>
      </c>
      <c r="K2690" cm="1">
        <f t="array" ref="K2690">+INDEX('rECUPERA-prov'!$C$3:$LA$16,$C2690+1,$F2690)</f>
        <v>0</v>
      </c>
      <c r="L2690">
        <f t="shared" si="1016"/>
        <v>0</v>
      </c>
      <c r="M2690">
        <f t="shared" si="1023"/>
        <v>0</v>
      </c>
      <c r="N2690">
        <f t="shared" si="1017"/>
        <v>0</v>
      </c>
      <c r="O2690" s="57">
        <f t="shared" si="1024"/>
        <v>0</v>
      </c>
      <c r="P2690" s="57">
        <f t="shared" si="1025"/>
        <v>0</v>
      </c>
      <c r="Q2690" s="57">
        <f t="shared" si="1026"/>
        <v>0</v>
      </c>
      <c r="R2690" s="57">
        <f t="shared" si="1027"/>
        <v>0</v>
      </c>
      <c r="S2690" s="57">
        <f t="shared" si="1028"/>
        <v>0</v>
      </c>
      <c r="T2690" s="57">
        <f t="shared" si="1029"/>
        <v>0</v>
      </c>
      <c r="U2690" s="57">
        <f t="shared" si="1030"/>
        <v>0</v>
      </c>
      <c r="V2690" s="58">
        <f t="shared" si="1031"/>
        <v>0</v>
      </c>
      <c r="W2690" s="58">
        <f t="shared" si="1032"/>
        <v>0</v>
      </c>
      <c r="X2690" s="58">
        <f t="shared" si="1033"/>
        <v>0</v>
      </c>
      <c r="Y2690" s="58">
        <f t="shared" si="1034"/>
        <v>0</v>
      </c>
      <c r="Z2690">
        <f t="shared" si="1018"/>
        <v>109955</v>
      </c>
    </row>
    <row r="2691" spans="1:26" x14ac:dyDescent="0.3">
      <c r="A2691" s="56" t="str">
        <f t="shared" si="1020"/>
        <v>OUT TIME</v>
      </c>
      <c r="B2691" s="56" t="str">
        <f t="shared" si="1012"/>
        <v>ultimo</v>
      </c>
      <c r="C2691" s="55">
        <f t="shared" si="1036"/>
        <v>10</v>
      </c>
      <c r="D2691" t="str">
        <f t="shared" si="1036"/>
        <v>Comarca Kuna Yala</v>
      </c>
      <c r="E2691" s="23">
        <f t="shared" si="1021"/>
        <v>44191</v>
      </c>
      <c r="F2691" s="54">
        <f t="shared" si="1022"/>
        <v>207</v>
      </c>
      <c r="G2691" cm="1">
        <f t="array" ref="G2691">+INDEX('Casos ACUM Prov'!$CK$3:$OM$16,'TODO PROVINCIA'!C2691+1,'TODO PROVINCIA'!F2691)</f>
        <v>0</v>
      </c>
      <c r="H2691">
        <f t="shared" si="1014"/>
        <v>0</v>
      </c>
      <c r="I2691" cm="1">
        <f t="array" ref="I2691">+INDEX('Muertes-PROV'!$C$3:$OM$16,$C2691+1,$F2691)</f>
        <v>0</v>
      </c>
      <c r="J2691">
        <f t="shared" si="1015"/>
        <v>0</v>
      </c>
      <c r="K2691" cm="1">
        <f t="array" ref="K2691">+INDEX('rECUPERA-prov'!$C$3:$LA$16,$C2691+1,$F2691)</f>
        <v>0</v>
      </c>
      <c r="L2691">
        <f t="shared" si="1016"/>
        <v>0</v>
      </c>
      <c r="M2691">
        <f t="shared" si="1023"/>
        <v>0</v>
      </c>
      <c r="N2691">
        <f t="shared" si="1017"/>
        <v>0</v>
      </c>
      <c r="O2691" s="57">
        <f t="shared" si="1024"/>
        <v>0</v>
      </c>
      <c r="P2691" s="57">
        <f t="shared" si="1025"/>
        <v>0</v>
      </c>
      <c r="Q2691" s="57">
        <f t="shared" si="1026"/>
        <v>0</v>
      </c>
      <c r="R2691" s="57">
        <f t="shared" si="1027"/>
        <v>0</v>
      </c>
      <c r="S2691" s="57">
        <f t="shared" si="1028"/>
        <v>0</v>
      </c>
      <c r="T2691" s="57">
        <f t="shared" si="1029"/>
        <v>0</v>
      </c>
      <c r="U2691" s="57">
        <f t="shared" si="1030"/>
        <v>0</v>
      </c>
      <c r="V2691" s="58">
        <f t="shared" si="1031"/>
        <v>0</v>
      </c>
      <c r="W2691" s="58">
        <f t="shared" si="1032"/>
        <v>0</v>
      </c>
      <c r="X2691" s="58">
        <f t="shared" si="1033"/>
        <v>0</v>
      </c>
      <c r="Y2691" s="58">
        <f t="shared" si="1034"/>
        <v>0</v>
      </c>
      <c r="Z2691">
        <f t="shared" si="1018"/>
        <v>89592</v>
      </c>
    </row>
    <row r="2692" spans="1:26" x14ac:dyDescent="0.3">
      <c r="A2692" s="56" t="str">
        <f t="shared" si="1020"/>
        <v>OUT TIME</v>
      </c>
      <c r="B2692" s="56" t="str">
        <f t="shared" si="1012"/>
        <v>ultimo</v>
      </c>
      <c r="C2692" s="55">
        <f t="shared" si="1036"/>
        <v>11</v>
      </c>
      <c r="D2692" t="str">
        <f t="shared" si="1036"/>
        <v>Comarca Emberá Wounaán</v>
      </c>
      <c r="E2692" s="23">
        <f t="shared" si="1021"/>
        <v>44191</v>
      </c>
      <c r="F2692" s="54">
        <f t="shared" si="1022"/>
        <v>207</v>
      </c>
      <c r="G2692" cm="1">
        <f t="array" ref="G2692">+INDEX('Casos ACUM Prov'!$CK$3:$OM$16,'TODO PROVINCIA'!C2692+1,'TODO PROVINCIA'!F2692)</f>
        <v>0</v>
      </c>
      <c r="H2692">
        <f t="shared" si="1014"/>
        <v>0</v>
      </c>
      <c r="I2692" cm="1">
        <f t="array" ref="I2692">+INDEX('Muertes-PROV'!$C$3:$OM$16,$C2692+1,$F2692)</f>
        <v>0</v>
      </c>
      <c r="J2692">
        <f t="shared" si="1015"/>
        <v>0</v>
      </c>
      <c r="K2692" cm="1">
        <f t="array" ref="K2692">+INDEX('rECUPERA-prov'!$C$3:$LA$16,$C2692+1,$F2692)</f>
        <v>0</v>
      </c>
      <c r="L2692">
        <f t="shared" si="1016"/>
        <v>0</v>
      </c>
      <c r="M2692">
        <f t="shared" si="1023"/>
        <v>0</v>
      </c>
      <c r="N2692">
        <f t="shared" si="1017"/>
        <v>0</v>
      </c>
      <c r="O2692" s="57">
        <f t="shared" si="1024"/>
        <v>0</v>
      </c>
      <c r="P2692" s="57">
        <f t="shared" si="1025"/>
        <v>0</v>
      </c>
      <c r="Q2692" s="57">
        <f t="shared" si="1026"/>
        <v>0</v>
      </c>
      <c r="R2692" s="57">
        <f t="shared" si="1027"/>
        <v>0</v>
      </c>
      <c r="S2692" s="57">
        <f t="shared" si="1028"/>
        <v>0</v>
      </c>
      <c r="T2692" s="57">
        <f t="shared" si="1029"/>
        <v>0</v>
      </c>
      <c r="U2692" s="57">
        <f t="shared" si="1030"/>
        <v>0</v>
      </c>
      <c r="V2692" s="58">
        <f t="shared" si="1031"/>
        <v>0</v>
      </c>
      <c r="W2692" s="58">
        <f t="shared" si="1032"/>
        <v>0</v>
      </c>
      <c r="X2692" s="58">
        <f t="shared" si="1033"/>
        <v>0</v>
      </c>
      <c r="Y2692" s="58">
        <f t="shared" si="1034"/>
        <v>0</v>
      </c>
      <c r="Z2692">
        <f t="shared" si="1018"/>
        <v>1249032</v>
      </c>
    </row>
    <row r="2693" spans="1:26" x14ac:dyDescent="0.3">
      <c r="A2693" s="56" t="str">
        <f t="shared" si="1020"/>
        <v>OUT TIME</v>
      </c>
      <c r="B2693" s="56" t="str">
        <f t="shared" ref="B2693:B2756" si="1037">+IFERROR(IF(A2706="OUT TIME","ultimo","no"),"no")</f>
        <v>ultimo</v>
      </c>
      <c r="C2693" s="55">
        <f t="shared" si="1036"/>
        <v>12</v>
      </c>
      <c r="D2693" t="str">
        <f t="shared" si="1036"/>
        <v>Comarca Ngäbe Buglé</v>
      </c>
      <c r="E2693" s="23">
        <f t="shared" si="1021"/>
        <v>44191</v>
      </c>
      <c r="F2693" s="54">
        <f t="shared" si="1022"/>
        <v>207</v>
      </c>
      <c r="G2693" cm="1">
        <f t="array" ref="G2693">+INDEX('Casos ACUM Prov'!$CK$3:$OM$16,'TODO PROVINCIA'!C2693+1,'TODO PROVINCIA'!F2693)</f>
        <v>0</v>
      </c>
      <c r="H2693">
        <f t="shared" si="1014"/>
        <v>0</v>
      </c>
      <c r="I2693" cm="1">
        <f t="array" ref="I2693">+INDEX('Muertes-PROV'!$C$3:$OM$16,$C2693+1,$F2693)</f>
        <v>0</v>
      </c>
      <c r="J2693">
        <f t="shared" si="1015"/>
        <v>0</v>
      </c>
      <c r="K2693" cm="1">
        <f t="array" ref="K2693">+INDEX('rECUPERA-prov'!$C$3:$LA$16,$C2693+1,$F2693)</f>
        <v>0</v>
      </c>
      <c r="L2693">
        <f t="shared" si="1016"/>
        <v>0</v>
      </c>
      <c r="M2693">
        <f t="shared" si="1023"/>
        <v>0</v>
      </c>
      <c r="N2693">
        <f t="shared" si="1017"/>
        <v>0</v>
      </c>
      <c r="O2693" s="57">
        <f t="shared" si="1024"/>
        <v>0</v>
      </c>
      <c r="P2693" s="57">
        <f t="shared" si="1025"/>
        <v>0</v>
      </c>
      <c r="Q2693" s="57">
        <f t="shared" si="1026"/>
        <v>0</v>
      </c>
      <c r="R2693" s="57">
        <f t="shared" si="1027"/>
        <v>0</v>
      </c>
      <c r="S2693" s="57">
        <f t="shared" si="1028"/>
        <v>0</v>
      </c>
      <c r="T2693" s="57">
        <f t="shared" si="1029"/>
        <v>0</v>
      </c>
      <c r="U2693" s="57">
        <f t="shared" si="1030"/>
        <v>0</v>
      </c>
      <c r="V2693" s="58">
        <f t="shared" si="1031"/>
        <v>0</v>
      </c>
      <c r="W2693" s="58">
        <f t="shared" si="1032"/>
        <v>0</v>
      </c>
      <c r="X2693" s="58">
        <f t="shared" si="1033"/>
        <v>0</v>
      </c>
      <c r="Y2693" s="58">
        <f t="shared" si="1034"/>
        <v>0</v>
      </c>
      <c r="Z2693">
        <f t="shared" si="1018"/>
        <v>464038</v>
      </c>
    </row>
    <row r="2694" spans="1:26" x14ac:dyDescent="0.3">
      <c r="A2694" s="56" t="str">
        <f t="shared" si="1020"/>
        <v>OUT TIME</v>
      </c>
      <c r="B2694" s="56" t="str">
        <f t="shared" si="1037"/>
        <v>ultimo</v>
      </c>
      <c r="C2694" s="55">
        <f t="shared" si="1036"/>
        <v>13</v>
      </c>
      <c r="D2694" t="str">
        <f t="shared" si="1036"/>
        <v>Panamá Oeste</v>
      </c>
      <c r="E2694" s="23">
        <f t="shared" si="1021"/>
        <v>44191</v>
      </c>
      <c r="F2694" s="54">
        <f t="shared" si="1022"/>
        <v>207</v>
      </c>
      <c r="G2694" cm="1">
        <f t="array" ref="G2694">+INDEX('Casos ACUM Prov'!$CK$3:$OM$16,'TODO PROVINCIA'!C2694+1,'TODO PROVINCIA'!F2694)</f>
        <v>0</v>
      </c>
      <c r="H2694">
        <f t="shared" si="1014"/>
        <v>0</v>
      </c>
      <c r="I2694" cm="1">
        <f t="array" ref="I2694">+INDEX('Muertes-PROV'!$C$3:$OM$16,$C2694+1,$F2694)</f>
        <v>0</v>
      </c>
      <c r="J2694">
        <f t="shared" si="1015"/>
        <v>0</v>
      </c>
      <c r="K2694" cm="1">
        <f t="array" ref="K2694">+INDEX('rECUPERA-prov'!$C$3:$LA$16,$C2694+1,$F2694)</f>
        <v>0</v>
      </c>
      <c r="L2694">
        <f t="shared" si="1016"/>
        <v>0</v>
      </c>
      <c r="M2694">
        <f t="shared" si="1023"/>
        <v>0</v>
      </c>
      <c r="N2694">
        <f t="shared" si="1017"/>
        <v>0</v>
      </c>
      <c r="O2694" s="57">
        <f t="shared" si="1024"/>
        <v>0</v>
      </c>
      <c r="P2694" s="57">
        <f t="shared" si="1025"/>
        <v>0</v>
      </c>
      <c r="Q2694" s="57">
        <f t="shared" si="1026"/>
        <v>0</v>
      </c>
      <c r="R2694" s="57">
        <f t="shared" si="1027"/>
        <v>0</v>
      </c>
      <c r="S2694" s="57">
        <f t="shared" si="1028"/>
        <v>0</v>
      </c>
      <c r="T2694" s="57">
        <f t="shared" si="1029"/>
        <v>0</v>
      </c>
      <c r="U2694" s="57">
        <f t="shared" si="1030"/>
        <v>0</v>
      </c>
      <c r="V2694" s="58">
        <f t="shared" si="1031"/>
        <v>0</v>
      </c>
      <c r="W2694" s="58">
        <f t="shared" si="1032"/>
        <v>0</v>
      </c>
      <c r="X2694" s="58">
        <f t="shared" si="1033"/>
        <v>0</v>
      </c>
      <c r="Y2694" s="58">
        <f t="shared" si="1034"/>
        <v>0</v>
      </c>
      <c r="Z2694">
        <f t="shared" si="1018"/>
        <v>226991</v>
      </c>
    </row>
    <row r="2695" spans="1:26" x14ac:dyDescent="0.3">
      <c r="A2695" s="56" t="str">
        <f t="shared" si="1020"/>
        <v>OUT TIME</v>
      </c>
      <c r="B2695" s="56" t="str">
        <f t="shared" si="1037"/>
        <v>ultimo</v>
      </c>
      <c r="C2695" s="55">
        <f t="shared" si="1036"/>
        <v>1</v>
      </c>
      <c r="D2695" t="str">
        <f t="shared" si="1036"/>
        <v>Bocas del Toro</v>
      </c>
      <c r="E2695" s="23">
        <f t="shared" si="1021"/>
        <v>44192</v>
      </c>
      <c r="F2695" s="54">
        <f t="shared" si="1022"/>
        <v>208</v>
      </c>
      <c r="G2695" cm="1">
        <f t="array" ref="G2695">+INDEX('Casos ACUM Prov'!$CK$3:$OM$16,'TODO PROVINCIA'!C2695+1,'TODO PROVINCIA'!F2695)</f>
        <v>0</v>
      </c>
      <c r="H2695">
        <f t="shared" si="1014"/>
        <v>0</v>
      </c>
      <c r="I2695" cm="1">
        <f t="array" ref="I2695">+INDEX('Muertes-PROV'!$C$3:$OM$16,$C2695+1,$F2695)</f>
        <v>0</v>
      </c>
      <c r="J2695">
        <f t="shared" si="1015"/>
        <v>0</v>
      </c>
      <c r="K2695" cm="1">
        <f t="array" ref="K2695">+INDEX('rECUPERA-prov'!$C$3:$LA$16,$C2695+1,$F2695)</f>
        <v>0</v>
      </c>
      <c r="L2695">
        <f t="shared" si="1016"/>
        <v>0</v>
      </c>
      <c r="M2695">
        <f t="shared" si="1023"/>
        <v>0</v>
      </c>
      <c r="N2695">
        <f t="shared" si="1017"/>
        <v>0</v>
      </c>
      <c r="O2695" s="57">
        <f t="shared" si="1024"/>
        <v>0</v>
      </c>
      <c r="P2695" s="57">
        <f t="shared" si="1025"/>
        <v>0</v>
      </c>
      <c r="Q2695" s="57">
        <f t="shared" si="1026"/>
        <v>0</v>
      </c>
      <c r="R2695" s="57">
        <f t="shared" si="1027"/>
        <v>0</v>
      </c>
      <c r="S2695" s="57">
        <f t="shared" si="1028"/>
        <v>0</v>
      </c>
      <c r="T2695" s="57">
        <f t="shared" si="1029"/>
        <v>0</v>
      </c>
      <c r="U2695" s="57">
        <f t="shared" si="1030"/>
        <v>0</v>
      </c>
      <c r="V2695" s="58">
        <f t="shared" si="1031"/>
        <v>0</v>
      </c>
      <c r="W2695" s="58">
        <f t="shared" si="1032"/>
        <v>0</v>
      </c>
      <c r="X2695" s="58">
        <f t="shared" si="1033"/>
        <v>0</v>
      </c>
      <c r="Y2695" s="58">
        <f t="shared" si="1034"/>
        <v>0</v>
      </c>
      <c r="Z2695">
        <f t="shared" si="1018"/>
        <v>125461</v>
      </c>
    </row>
    <row r="2696" spans="1:26" x14ac:dyDescent="0.3">
      <c r="A2696" s="56" t="str">
        <f t="shared" si="1020"/>
        <v>OUT TIME</v>
      </c>
      <c r="B2696" s="56" t="str">
        <f t="shared" si="1037"/>
        <v>ultimo</v>
      </c>
      <c r="C2696" s="55">
        <f t="shared" si="1036"/>
        <v>2</v>
      </c>
      <c r="D2696" t="str">
        <f t="shared" si="1036"/>
        <v>Coclé</v>
      </c>
      <c r="E2696" s="23">
        <f t="shared" si="1021"/>
        <v>44192</v>
      </c>
      <c r="F2696" s="54">
        <f t="shared" si="1022"/>
        <v>208</v>
      </c>
      <c r="G2696" cm="1">
        <f t="array" ref="G2696">+INDEX('Casos ACUM Prov'!$CK$3:$OM$16,'TODO PROVINCIA'!C2696+1,'TODO PROVINCIA'!F2696)</f>
        <v>0</v>
      </c>
      <c r="H2696">
        <f t="shared" si="1014"/>
        <v>0</v>
      </c>
      <c r="I2696" cm="1">
        <f t="array" ref="I2696">+INDEX('Muertes-PROV'!$C$3:$OM$16,$C2696+1,$F2696)</f>
        <v>0</v>
      </c>
      <c r="J2696">
        <f t="shared" si="1015"/>
        <v>0</v>
      </c>
      <c r="K2696" cm="1">
        <f t="array" ref="K2696">+INDEX('rECUPERA-prov'!$C$3:$LA$16,$C2696+1,$F2696)</f>
        <v>0</v>
      </c>
      <c r="L2696">
        <f t="shared" si="1016"/>
        <v>0</v>
      </c>
      <c r="M2696">
        <f t="shared" si="1023"/>
        <v>0</v>
      </c>
      <c r="N2696">
        <f t="shared" si="1017"/>
        <v>0</v>
      </c>
      <c r="O2696" s="57">
        <f t="shared" si="1024"/>
        <v>0</v>
      </c>
      <c r="P2696" s="57">
        <f t="shared" si="1025"/>
        <v>0</v>
      </c>
      <c r="Q2696" s="57">
        <f t="shared" si="1026"/>
        <v>0</v>
      </c>
      <c r="R2696" s="57">
        <f t="shared" si="1027"/>
        <v>0</v>
      </c>
      <c r="S2696" s="57">
        <f t="shared" si="1028"/>
        <v>0</v>
      </c>
      <c r="T2696" s="57">
        <f t="shared" si="1029"/>
        <v>0</v>
      </c>
      <c r="U2696" s="57">
        <f t="shared" si="1030"/>
        <v>0</v>
      </c>
      <c r="V2696" s="58">
        <f t="shared" si="1031"/>
        <v>0</v>
      </c>
      <c r="W2696" s="58">
        <f t="shared" si="1032"/>
        <v>0</v>
      </c>
      <c r="X2696" s="58">
        <f t="shared" si="1033"/>
        <v>0</v>
      </c>
      <c r="Y2696" s="58">
        <f t="shared" si="1034"/>
        <v>0</v>
      </c>
      <c r="Z2696">
        <f t="shared" si="1018"/>
        <v>416873</v>
      </c>
    </row>
    <row r="2697" spans="1:26" x14ac:dyDescent="0.3">
      <c r="A2697" s="56" t="str">
        <f t="shared" si="1020"/>
        <v>OUT TIME</v>
      </c>
      <c r="B2697" s="56" t="str">
        <f t="shared" si="1037"/>
        <v>ultimo</v>
      </c>
      <c r="C2697" s="55">
        <f t="shared" si="1036"/>
        <v>3</v>
      </c>
      <c r="D2697" t="str">
        <f t="shared" si="1036"/>
        <v>Colón</v>
      </c>
      <c r="E2697" s="23">
        <f t="shared" si="1021"/>
        <v>44192</v>
      </c>
      <c r="F2697" s="54">
        <f t="shared" si="1022"/>
        <v>208</v>
      </c>
      <c r="G2697" cm="1">
        <f t="array" ref="G2697">+INDEX('Casos ACUM Prov'!$CK$3:$OM$16,'TODO PROVINCIA'!C2697+1,'TODO PROVINCIA'!F2697)</f>
        <v>0</v>
      </c>
      <c r="H2697">
        <f t="shared" si="1014"/>
        <v>0</v>
      </c>
      <c r="I2697" cm="1">
        <f t="array" ref="I2697">+INDEX('Muertes-PROV'!$C$3:$OM$16,$C2697+1,$F2697)</f>
        <v>0</v>
      </c>
      <c r="J2697">
        <f t="shared" si="1015"/>
        <v>0</v>
      </c>
      <c r="K2697" cm="1">
        <f t="array" ref="K2697">+INDEX('rECUPERA-prov'!$C$3:$LA$16,$C2697+1,$F2697)</f>
        <v>0</v>
      </c>
      <c r="L2697">
        <f t="shared" si="1016"/>
        <v>0</v>
      </c>
      <c r="M2697">
        <f t="shared" si="1023"/>
        <v>0</v>
      </c>
      <c r="N2697">
        <f t="shared" si="1017"/>
        <v>0</v>
      </c>
      <c r="O2697" s="57">
        <f t="shared" si="1024"/>
        <v>0</v>
      </c>
      <c r="P2697" s="57">
        <f t="shared" si="1025"/>
        <v>0</v>
      </c>
      <c r="Q2697" s="57">
        <f t="shared" si="1026"/>
        <v>0</v>
      </c>
      <c r="R2697" s="57">
        <f t="shared" si="1027"/>
        <v>0</v>
      </c>
      <c r="S2697" s="57">
        <f t="shared" si="1028"/>
        <v>0</v>
      </c>
      <c r="T2697" s="57">
        <f t="shared" si="1029"/>
        <v>0</v>
      </c>
      <c r="U2697" s="57">
        <f t="shared" si="1030"/>
        <v>0</v>
      </c>
      <c r="V2697" s="58">
        <f t="shared" si="1031"/>
        <v>0</v>
      </c>
      <c r="W2697" s="58">
        <f t="shared" si="1032"/>
        <v>0</v>
      </c>
      <c r="X2697" s="58">
        <f t="shared" si="1033"/>
        <v>0</v>
      </c>
      <c r="Y2697" s="58">
        <f t="shared" si="1034"/>
        <v>0</v>
      </c>
      <c r="Z2697">
        <f t="shared" si="1018"/>
        <v>233708</v>
      </c>
    </row>
    <row r="2698" spans="1:26" x14ac:dyDescent="0.3">
      <c r="A2698" s="56" t="str">
        <f t="shared" si="1020"/>
        <v>OUT TIME</v>
      </c>
      <c r="B2698" s="56" t="str">
        <f t="shared" si="1037"/>
        <v>ultimo</v>
      </c>
      <c r="C2698" s="55">
        <f t="shared" si="1036"/>
        <v>4</v>
      </c>
      <c r="D2698" t="str">
        <f t="shared" si="1036"/>
        <v>Chiriquí</v>
      </c>
      <c r="E2698" s="23">
        <f t="shared" si="1021"/>
        <v>44192</v>
      </c>
      <c r="F2698" s="54">
        <f t="shared" si="1022"/>
        <v>208</v>
      </c>
      <c r="G2698" cm="1">
        <f t="array" ref="G2698">+INDEX('Casos ACUM Prov'!$CK$3:$OM$16,'TODO PROVINCIA'!C2698+1,'TODO PROVINCIA'!F2698)</f>
        <v>0</v>
      </c>
      <c r="H2698">
        <f t="shared" si="1014"/>
        <v>0</v>
      </c>
      <c r="I2698" cm="1">
        <f t="array" ref="I2698">+INDEX('Muertes-PROV'!$C$3:$OM$16,$C2698+1,$F2698)</f>
        <v>0</v>
      </c>
      <c r="J2698">
        <f t="shared" si="1015"/>
        <v>0</v>
      </c>
      <c r="K2698" cm="1">
        <f t="array" ref="K2698">+INDEX('rECUPERA-prov'!$C$3:$LA$16,$C2698+1,$F2698)</f>
        <v>0</v>
      </c>
      <c r="L2698">
        <f t="shared" si="1016"/>
        <v>0</v>
      </c>
      <c r="M2698">
        <f t="shared" si="1023"/>
        <v>0</v>
      </c>
      <c r="N2698">
        <f t="shared" si="1017"/>
        <v>0</v>
      </c>
      <c r="O2698" s="57">
        <f t="shared" si="1024"/>
        <v>0</v>
      </c>
      <c r="P2698" s="57">
        <f t="shared" si="1025"/>
        <v>0</v>
      </c>
      <c r="Q2698" s="57">
        <f t="shared" si="1026"/>
        <v>0</v>
      </c>
      <c r="R2698" s="57">
        <f t="shared" si="1027"/>
        <v>0</v>
      </c>
      <c r="S2698" s="57">
        <f t="shared" si="1028"/>
        <v>0</v>
      </c>
      <c r="T2698" s="57">
        <f t="shared" si="1029"/>
        <v>0</v>
      </c>
      <c r="U2698" s="57">
        <f t="shared" si="1030"/>
        <v>0</v>
      </c>
      <c r="V2698" s="58">
        <f t="shared" si="1031"/>
        <v>0</v>
      </c>
      <c r="W2698" s="58">
        <f t="shared" si="1032"/>
        <v>0</v>
      </c>
      <c r="X2698" s="58">
        <f t="shared" si="1033"/>
        <v>0</v>
      </c>
      <c r="Y2698" s="58">
        <f t="shared" si="1034"/>
        <v>0</v>
      </c>
      <c r="Z2698">
        <f t="shared" si="1018"/>
        <v>241928</v>
      </c>
    </row>
    <row r="2699" spans="1:26" x14ac:dyDescent="0.3">
      <c r="A2699" s="56" t="str">
        <f t="shared" si="1020"/>
        <v>OUT TIME</v>
      </c>
      <c r="B2699" s="56" t="str">
        <f t="shared" si="1037"/>
        <v>ultimo</v>
      </c>
      <c r="C2699" s="55">
        <f t="shared" si="1036"/>
        <v>5</v>
      </c>
      <c r="D2699" t="str">
        <f t="shared" si="1036"/>
        <v>Darién</v>
      </c>
      <c r="E2699" s="23">
        <f t="shared" si="1021"/>
        <v>44192</v>
      </c>
      <c r="F2699" s="54">
        <f t="shared" si="1022"/>
        <v>208</v>
      </c>
      <c r="G2699" cm="1">
        <f t="array" ref="G2699">+INDEX('Casos ACUM Prov'!$CK$3:$OM$16,'TODO PROVINCIA'!C2699+1,'TODO PROVINCIA'!F2699)</f>
        <v>0</v>
      </c>
      <c r="H2699">
        <f t="shared" si="1014"/>
        <v>0</v>
      </c>
      <c r="I2699" cm="1">
        <f t="array" ref="I2699">+INDEX('Muertes-PROV'!$C$3:$OM$16,$C2699+1,$F2699)</f>
        <v>0</v>
      </c>
      <c r="J2699">
        <f t="shared" si="1015"/>
        <v>0</v>
      </c>
      <c r="K2699" cm="1">
        <f t="array" ref="K2699">+INDEX('rECUPERA-prov'!$C$3:$LA$16,$C2699+1,$F2699)</f>
        <v>0</v>
      </c>
      <c r="L2699">
        <f t="shared" si="1016"/>
        <v>0</v>
      </c>
      <c r="M2699">
        <f t="shared" si="1023"/>
        <v>0</v>
      </c>
      <c r="N2699">
        <f t="shared" si="1017"/>
        <v>0</v>
      </c>
      <c r="O2699" s="57">
        <f t="shared" si="1024"/>
        <v>0</v>
      </c>
      <c r="P2699" s="57">
        <f t="shared" si="1025"/>
        <v>0</v>
      </c>
      <c r="Q2699" s="57">
        <f t="shared" si="1026"/>
        <v>0</v>
      </c>
      <c r="R2699" s="57">
        <f t="shared" si="1027"/>
        <v>0</v>
      </c>
      <c r="S2699" s="57">
        <f t="shared" si="1028"/>
        <v>0</v>
      </c>
      <c r="T2699" s="57">
        <f t="shared" si="1029"/>
        <v>0</v>
      </c>
      <c r="U2699" s="57">
        <f t="shared" si="1030"/>
        <v>0</v>
      </c>
      <c r="V2699" s="58">
        <f t="shared" si="1031"/>
        <v>0</v>
      </c>
      <c r="W2699" s="58">
        <f t="shared" si="1032"/>
        <v>0</v>
      </c>
      <c r="X2699" s="58">
        <f t="shared" si="1033"/>
        <v>0</v>
      </c>
      <c r="Y2699" s="58">
        <f t="shared" si="1034"/>
        <v>0</v>
      </c>
      <c r="Z2699">
        <f t="shared" si="1018"/>
        <v>10001</v>
      </c>
    </row>
    <row r="2700" spans="1:26" x14ac:dyDescent="0.3">
      <c r="A2700" s="56" t="str">
        <f t="shared" si="1020"/>
        <v>OUT TIME</v>
      </c>
      <c r="B2700" s="56" t="str">
        <f t="shared" si="1037"/>
        <v>ultimo</v>
      </c>
      <c r="C2700" s="55">
        <f t="shared" ref="C2700:D2715" si="1038">+C2687</f>
        <v>6</v>
      </c>
      <c r="D2700" t="str">
        <f t="shared" si="1038"/>
        <v>Herrera</v>
      </c>
      <c r="E2700" s="23">
        <f t="shared" si="1021"/>
        <v>44192</v>
      </c>
      <c r="F2700" s="54">
        <f t="shared" si="1022"/>
        <v>208</v>
      </c>
      <c r="G2700" cm="1">
        <f t="array" ref="G2700">+INDEX('Casos ACUM Prov'!$CK$3:$OM$16,'TODO PROVINCIA'!C2700+1,'TODO PROVINCIA'!F2700)</f>
        <v>0</v>
      </c>
      <c r="H2700">
        <f t="shared" si="1014"/>
        <v>0</v>
      </c>
      <c r="I2700" cm="1">
        <f t="array" ref="I2700">+INDEX('Muertes-PROV'!$C$3:$OM$16,$C2700+1,$F2700)</f>
        <v>0</v>
      </c>
      <c r="J2700">
        <f t="shared" si="1015"/>
        <v>0</v>
      </c>
      <c r="K2700" cm="1">
        <f t="array" ref="K2700">+INDEX('rECUPERA-prov'!$C$3:$LA$16,$C2700+1,$F2700)</f>
        <v>0</v>
      </c>
      <c r="L2700">
        <f t="shared" si="1016"/>
        <v>0</v>
      </c>
      <c r="M2700">
        <f t="shared" si="1023"/>
        <v>0</v>
      </c>
      <c r="N2700">
        <f t="shared" si="1017"/>
        <v>0</v>
      </c>
      <c r="O2700" s="57">
        <f t="shared" si="1024"/>
        <v>0</v>
      </c>
      <c r="P2700" s="57">
        <f t="shared" si="1025"/>
        <v>0</v>
      </c>
      <c r="Q2700" s="57">
        <f t="shared" si="1026"/>
        <v>0</v>
      </c>
      <c r="R2700" s="57">
        <f t="shared" si="1027"/>
        <v>0</v>
      </c>
      <c r="S2700" s="57">
        <f t="shared" si="1028"/>
        <v>0</v>
      </c>
      <c r="T2700" s="57">
        <f t="shared" si="1029"/>
        <v>0</v>
      </c>
      <c r="U2700" s="57">
        <f t="shared" si="1030"/>
        <v>0</v>
      </c>
      <c r="V2700" s="58">
        <f t="shared" si="1031"/>
        <v>0</v>
      </c>
      <c r="W2700" s="58">
        <f t="shared" si="1032"/>
        <v>0</v>
      </c>
      <c r="X2700" s="58">
        <f t="shared" si="1033"/>
        <v>0</v>
      </c>
      <c r="Y2700" s="58">
        <f t="shared" si="1034"/>
        <v>0</v>
      </c>
      <c r="Z2700">
        <f t="shared" si="1018"/>
        <v>33109</v>
      </c>
    </row>
    <row r="2701" spans="1:26" x14ac:dyDescent="0.3">
      <c r="A2701" s="56" t="str">
        <f t="shared" si="1020"/>
        <v>OUT TIME</v>
      </c>
      <c r="B2701" s="56" t="str">
        <f t="shared" si="1037"/>
        <v>ultimo</v>
      </c>
      <c r="C2701" s="55">
        <f t="shared" si="1038"/>
        <v>7</v>
      </c>
      <c r="D2701" t="str">
        <f t="shared" si="1038"/>
        <v>Los Santos</v>
      </c>
      <c r="E2701" s="23">
        <f t="shared" si="1021"/>
        <v>44192</v>
      </c>
      <c r="F2701" s="54">
        <f t="shared" si="1022"/>
        <v>208</v>
      </c>
      <c r="G2701" cm="1">
        <f t="array" ref="G2701">+INDEX('Casos ACUM Prov'!$CK$3:$OM$16,'TODO PROVINCIA'!C2701+1,'TODO PROVINCIA'!F2701)</f>
        <v>0</v>
      </c>
      <c r="H2701">
        <f t="shared" si="1014"/>
        <v>0</v>
      </c>
      <c r="I2701" cm="1">
        <f t="array" ref="I2701">+INDEX('Muertes-PROV'!$C$3:$OM$16,$C2701+1,$F2701)</f>
        <v>0</v>
      </c>
      <c r="J2701">
        <f t="shared" si="1015"/>
        <v>0</v>
      </c>
      <c r="K2701" cm="1">
        <f t="array" ref="K2701">+INDEX('rECUPERA-prov'!$C$3:$LA$16,$C2701+1,$F2701)</f>
        <v>0</v>
      </c>
      <c r="L2701">
        <f t="shared" si="1016"/>
        <v>0</v>
      </c>
      <c r="M2701">
        <f t="shared" si="1023"/>
        <v>0</v>
      </c>
      <c r="N2701">
        <f t="shared" si="1017"/>
        <v>0</v>
      </c>
      <c r="O2701" s="57">
        <f t="shared" si="1024"/>
        <v>0</v>
      </c>
      <c r="P2701" s="57">
        <f t="shared" si="1025"/>
        <v>0</v>
      </c>
      <c r="Q2701" s="57">
        <f t="shared" si="1026"/>
        <v>0</v>
      </c>
      <c r="R2701" s="57">
        <f t="shared" si="1027"/>
        <v>0</v>
      </c>
      <c r="S2701" s="57">
        <f t="shared" si="1028"/>
        <v>0</v>
      </c>
      <c r="T2701" s="57">
        <f t="shared" si="1029"/>
        <v>0</v>
      </c>
      <c r="U2701" s="57">
        <f t="shared" si="1030"/>
        <v>0</v>
      </c>
      <c r="V2701" s="58">
        <f t="shared" si="1031"/>
        <v>0</v>
      </c>
      <c r="W2701" s="58">
        <f t="shared" si="1032"/>
        <v>0</v>
      </c>
      <c r="X2701" s="58">
        <f t="shared" si="1033"/>
        <v>0</v>
      </c>
      <c r="Y2701" s="58">
        <f t="shared" si="1034"/>
        <v>0</v>
      </c>
      <c r="Z2701">
        <f t="shared" si="1018"/>
        <v>156747</v>
      </c>
    </row>
    <row r="2702" spans="1:26" x14ac:dyDescent="0.3">
      <c r="A2702" s="56" t="str">
        <f t="shared" si="1020"/>
        <v>OUT TIME</v>
      </c>
      <c r="B2702" s="56" t="str">
        <f t="shared" si="1037"/>
        <v>ultimo</v>
      </c>
      <c r="C2702" s="55">
        <f t="shared" si="1038"/>
        <v>8</v>
      </c>
      <c r="D2702" t="str">
        <f t="shared" si="1038"/>
        <v>Panamá</v>
      </c>
      <c r="E2702" s="23">
        <f t="shared" si="1021"/>
        <v>44192</v>
      </c>
      <c r="F2702" s="54">
        <f t="shared" si="1022"/>
        <v>208</v>
      </c>
      <c r="G2702" cm="1">
        <f t="array" ref="G2702">+INDEX('Casos ACUM Prov'!$CK$3:$OM$16,'TODO PROVINCIA'!C2702+1,'TODO PROVINCIA'!F2702)</f>
        <v>0</v>
      </c>
      <c r="H2702">
        <f t="shared" si="1014"/>
        <v>0</v>
      </c>
      <c r="I2702" cm="1">
        <f t="array" ref="I2702">+INDEX('Muertes-PROV'!$C$3:$OM$16,$C2702+1,$F2702)</f>
        <v>0</v>
      </c>
      <c r="J2702">
        <f t="shared" si="1015"/>
        <v>0</v>
      </c>
      <c r="K2702" cm="1">
        <f t="array" ref="K2702">+INDEX('rECUPERA-prov'!$C$3:$LA$16,$C2702+1,$F2702)</f>
        <v>0</v>
      </c>
      <c r="L2702">
        <f t="shared" si="1016"/>
        <v>0</v>
      </c>
      <c r="M2702">
        <f t="shared" si="1023"/>
        <v>0</v>
      </c>
      <c r="N2702">
        <f t="shared" si="1017"/>
        <v>0</v>
      </c>
      <c r="O2702" s="57">
        <f t="shared" si="1024"/>
        <v>0</v>
      </c>
      <c r="P2702" s="57">
        <f t="shared" si="1025"/>
        <v>0</v>
      </c>
      <c r="Q2702" s="57">
        <f t="shared" si="1026"/>
        <v>0</v>
      </c>
      <c r="R2702" s="57">
        <f t="shared" si="1027"/>
        <v>0</v>
      </c>
      <c r="S2702" s="57">
        <f t="shared" si="1028"/>
        <v>0</v>
      </c>
      <c r="T2702" s="57">
        <f t="shared" si="1029"/>
        <v>0</v>
      </c>
      <c r="U2702" s="57">
        <f t="shared" si="1030"/>
        <v>0</v>
      </c>
      <c r="V2702" s="58">
        <f t="shared" si="1031"/>
        <v>0</v>
      </c>
      <c r="W2702" s="58">
        <f t="shared" si="1032"/>
        <v>0</v>
      </c>
      <c r="X2702" s="58">
        <f t="shared" si="1033"/>
        <v>0</v>
      </c>
      <c r="Y2702" s="58">
        <f t="shared" si="1034"/>
        <v>0</v>
      </c>
      <c r="Z2702">
        <f t="shared" si="1018"/>
        <v>109955</v>
      </c>
    </row>
    <row r="2703" spans="1:26" x14ac:dyDescent="0.3">
      <c r="A2703" s="56" t="str">
        <f t="shared" si="1020"/>
        <v>OUT TIME</v>
      </c>
      <c r="B2703" s="56" t="str">
        <f t="shared" si="1037"/>
        <v>ultimo</v>
      </c>
      <c r="C2703" s="55">
        <f t="shared" si="1038"/>
        <v>9</v>
      </c>
      <c r="D2703" t="str">
        <f t="shared" si="1038"/>
        <v>Veraguas</v>
      </c>
      <c r="E2703" s="23">
        <f t="shared" si="1021"/>
        <v>44192</v>
      </c>
      <c r="F2703" s="54">
        <f t="shared" si="1022"/>
        <v>208</v>
      </c>
      <c r="G2703" cm="1">
        <f t="array" ref="G2703">+INDEX('Casos ACUM Prov'!$CK$3:$OM$16,'TODO PROVINCIA'!C2703+1,'TODO PROVINCIA'!F2703)</f>
        <v>0</v>
      </c>
      <c r="H2703">
        <f t="shared" si="1014"/>
        <v>0</v>
      </c>
      <c r="I2703" cm="1">
        <f t="array" ref="I2703">+INDEX('Muertes-PROV'!$C$3:$OM$16,$C2703+1,$F2703)</f>
        <v>0</v>
      </c>
      <c r="J2703">
        <f t="shared" si="1015"/>
        <v>0</v>
      </c>
      <c r="K2703" cm="1">
        <f t="array" ref="K2703">+INDEX('rECUPERA-prov'!$C$3:$LA$16,$C2703+1,$F2703)</f>
        <v>0</v>
      </c>
      <c r="L2703">
        <f t="shared" si="1016"/>
        <v>0</v>
      </c>
      <c r="M2703">
        <f t="shared" si="1023"/>
        <v>0</v>
      </c>
      <c r="N2703">
        <f t="shared" si="1017"/>
        <v>0</v>
      </c>
      <c r="O2703" s="57">
        <f t="shared" si="1024"/>
        <v>0</v>
      </c>
      <c r="P2703" s="57">
        <f t="shared" si="1025"/>
        <v>0</v>
      </c>
      <c r="Q2703" s="57">
        <f t="shared" si="1026"/>
        <v>0</v>
      </c>
      <c r="R2703" s="57">
        <f t="shared" si="1027"/>
        <v>0</v>
      </c>
      <c r="S2703" s="57">
        <f t="shared" si="1028"/>
        <v>0</v>
      </c>
      <c r="T2703" s="57">
        <f t="shared" si="1029"/>
        <v>0</v>
      </c>
      <c r="U2703" s="57">
        <f t="shared" si="1030"/>
        <v>0</v>
      </c>
      <c r="V2703" s="58">
        <f t="shared" si="1031"/>
        <v>0</v>
      </c>
      <c r="W2703" s="58">
        <f t="shared" si="1032"/>
        <v>0</v>
      </c>
      <c r="X2703" s="58">
        <f t="shared" si="1033"/>
        <v>0</v>
      </c>
      <c r="Y2703" s="58">
        <f t="shared" si="1034"/>
        <v>0</v>
      </c>
      <c r="Z2703">
        <f t="shared" si="1018"/>
        <v>109955</v>
      </c>
    </row>
    <row r="2704" spans="1:26" x14ac:dyDescent="0.3">
      <c r="A2704" s="56" t="str">
        <f t="shared" si="1020"/>
        <v>OUT TIME</v>
      </c>
      <c r="B2704" s="56" t="str">
        <f t="shared" si="1037"/>
        <v>ultimo</v>
      </c>
      <c r="C2704" s="55">
        <f t="shared" si="1038"/>
        <v>10</v>
      </c>
      <c r="D2704" t="str">
        <f t="shared" si="1038"/>
        <v>Comarca Kuna Yala</v>
      </c>
      <c r="E2704" s="23">
        <f t="shared" si="1021"/>
        <v>44192</v>
      </c>
      <c r="F2704" s="54">
        <f t="shared" si="1022"/>
        <v>208</v>
      </c>
      <c r="G2704" cm="1">
        <f t="array" ref="G2704">+INDEX('Casos ACUM Prov'!$CK$3:$OM$16,'TODO PROVINCIA'!C2704+1,'TODO PROVINCIA'!F2704)</f>
        <v>0</v>
      </c>
      <c r="H2704">
        <f t="shared" si="1014"/>
        <v>0</v>
      </c>
      <c r="I2704" cm="1">
        <f t="array" ref="I2704">+INDEX('Muertes-PROV'!$C$3:$OM$16,$C2704+1,$F2704)</f>
        <v>0</v>
      </c>
      <c r="J2704">
        <f t="shared" si="1015"/>
        <v>0</v>
      </c>
      <c r="K2704" cm="1">
        <f t="array" ref="K2704">+INDEX('rECUPERA-prov'!$C$3:$LA$16,$C2704+1,$F2704)</f>
        <v>0</v>
      </c>
      <c r="L2704">
        <f t="shared" si="1016"/>
        <v>0</v>
      </c>
      <c r="M2704">
        <f t="shared" si="1023"/>
        <v>0</v>
      </c>
      <c r="N2704">
        <f t="shared" si="1017"/>
        <v>0</v>
      </c>
      <c r="O2704" s="57">
        <f t="shared" si="1024"/>
        <v>0</v>
      </c>
      <c r="P2704" s="57">
        <f t="shared" si="1025"/>
        <v>0</v>
      </c>
      <c r="Q2704" s="57">
        <f t="shared" si="1026"/>
        <v>0</v>
      </c>
      <c r="R2704" s="57">
        <f t="shared" si="1027"/>
        <v>0</v>
      </c>
      <c r="S2704" s="57">
        <f t="shared" si="1028"/>
        <v>0</v>
      </c>
      <c r="T2704" s="57">
        <f t="shared" si="1029"/>
        <v>0</v>
      </c>
      <c r="U2704" s="57">
        <f t="shared" si="1030"/>
        <v>0</v>
      </c>
      <c r="V2704" s="58">
        <f t="shared" si="1031"/>
        <v>0</v>
      </c>
      <c r="W2704" s="58">
        <f t="shared" si="1032"/>
        <v>0</v>
      </c>
      <c r="X2704" s="58">
        <f t="shared" si="1033"/>
        <v>0</v>
      </c>
      <c r="Y2704" s="58">
        <f t="shared" si="1034"/>
        <v>0</v>
      </c>
      <c r="Z2704">
        <f t="shared" si="1018"/>
        <v>89592</v>
      </c>
    </row>
    <row r="2705" spans="1:26" x14ac:dyDescent="0.3">
      <c r="A2705" s="56" t="str">
        <f t="shared" si="1020"/>
        <v>OUT TIME</v>
      </c>
      <c r="B2705" s="56" t="str">
        <f t="shared" si="1037"/>
        <v>ultimo</v>
      </c>
      <c r="C2705" s="55">
        <f t="shared" si="1038"/>
        <v>11</v>
      </c>
      <c r="D2705" t="str">
        <f t="shared" si="1038"/>
        <v>Comarca Emberá Wounaán</v>
      </c>
      <c r="E2705" s="23">
        <f t="shared" si="1021"/>
        <v>44192</v>
      </c>
      <c r="F2705" s="54">
        <f t="shared" si="1022"/>
        <v>208</v>
      </c>
      <c r="G2705" cm="1">
        <f t="array" ref="G2705">+INDEX('Casos ACUM Prov'!$CK$3:$OM$16,'TODO PROVINCIA'!C2705+1,'TODO PROVINCIA'!F2705)</f>
        <v>0</v>
      </c>
      <c r="H2705">
        <f t="shared" ref="H2705:H2759" si="1039">+G2705-G2692</f>
        <v>0</v>
      </c>
      <c r="I2705" cm="1">
        <f t="array" ref="I2705">+INDEX('Muertes-PROV'!$C$3:$OM$16,$C2705+1,$F2705)</f>
        <v>0</v>
      </c>
      <c r="J2705">
        <f t="shared" ref="J2705:J2759" si="1040">+I2705-I2692</f>
        <v>0</v>
      </c>
      <c r="K2705" cm="1">
        <f t="array" ref="K2705">+INDEX('rECUPERA-prov'!$C$3:$LA$16,$C2705+1,$F2705)</f>
        <v>0</v>
      </c>
      <c r="L2705">
        <f t="shared" ref="L2705:L2759" si="1041">+K2705-K2692</f>
        <v>0</v>
      </c>
      <c r="M2705">
        <f t="shared" si="1023"/>
        <v>0</v>
      </c>
      <c r="N2705">
        <f t="shared" ref="N2705:N2759" si="1042">+M2705-M2692</f>
        <v>0</v>
      </c>
      <c r="O2705" s="57">
        <f t="shared" si="1024"/>
        <v>0</v>
      </c>
      <c r="P2705" s="57">
        <f t="shared" si="1025"/>
        <v>0</v>
      </c>
      <c r="Q2705" s="57">
        <f t="shared" si="1026"/>
        <v>0</v>
      </c>
      <c r="R2705" s="57">
        <f t="shared" si="1027"/>
        <v>0</v>
      </c>
      <c r="S2705" s="57">
        <f t="shared" si="1028"/>
        <v>0</v>
      </c>
      <c r="T2705" s="57">
        <f t="shared" si="1029"/>
        <v>0</v>
      </c>
      <c r="U2705" s="57">
        <f t="shared" si="1030"/>
        <v>0</v>
      </c>
      <c r="V2705" s="58">
        <f t="shared" si="1031"/>
        <v>0</v>
      </c>
      <c r="W2705" s="58">
        <f t="shared" si="1032"/>
        <v>0</v>
      </c>
      <c r="X2705" s="58">
        <f t="shared" si="1033"/>
        <v>0</v>
      </c>
      <c r="Y2705" s="58">
        <f t="shared" si="1034"/>
        <v>0</v>
      </c>
      <c r="Z2705">
        <f t="shared" ref="Z2705:Z2759" si="1043">+Z2692</f>
        <v>1249032</v>
      </c>
    </row>
    <row r="2706" spans="1:26" x14ac:dyDescent="0.3">
      <c r="A2706" s="56" t="str">
        <f t="shared" si="1020"/>
        <v>OUT TIME</v>
      </c>
      <c r="B2706" s="56" t="str">
        <f t="shared" si="1037"/>
        <v>ultimo</v>
      </c>
      <c r="C2706" s="55">
        <f t="shared" si="1038"/>
        <v>12</v>
      </c>
      <c r="D2706" t="str">
        <f t="shared" si="1038"/>
        <v>Comarca Ngäbe Buglé</v>
      </c>
      <c r="E2706" s="23">
        <f t="shared" si="1021"/>
        <v>44192</v>
      </c>
      <c r="F2706" s="54">
        <f t="shared" si="1022"/>
        <v>208</v>
      </c>
      <c r="G2706" cm="1">
        <f t="array" ref="G2706">+INDEX('Casos ACUM Prov'!$CK$3:$OM$16,'TODO PROVINCIA'!C2706+1,'TODO PROVINCIA'!F2706)</f>
        <v>0</v>
      </c>
      <c r="H2706">
        <f t="shared" si="1039"/>
        <v>0</v>
      </c>
      <c r="I2706" cm="1">
        <f t="array" ref="I2706">+INDEX('Muertes-PROV'!$C$3:$OM$16,$C2706+1,$F2706)</f>
        <v>0</v>
      </c>
      <c r="J2706">
        <f t="shared" si="1040"/>
        <v>0</v>
      </c>
      <c r="K2706" cm="1">
        <f t="array" ref="K2706">+INDEX('rECUPERA-prov'!$C$3:$LA$16,$C2706+1,$F2706)</f>
        <v>0</v>
      </c>
      <c r="L2706">
        <f t="shared" si="1041"/>
        <v>0</v>
      </c>
      <c r="M2706">
        <f t="shared" si="1023"/>
        <v>0</v>
      </c>
      <c r="N2706">
        <f t="shared" si="1042"/>
        <v>0</v>
      </c>
      <c r="O2706" s="57">
        <f t="shared" si="1024"/>
        <v>0</v>
      </c>
      <c r="P2706" s="57">
        <f t="shared" si="1025"/>
        <v>0</v>
      </c>
      <c r="Q2706" s="57">
        <f t="shared" si="1026"/>
        <v>0</v>
      </c>
      <c r="R2706" s="57">
        <f t="shared" si="1027"/>
        <v>0</v>
      </c>
      <c r="S2706" s="57">
        <f t="shared" si="1028"/>
        <v>0</v>
      </c>
      <c r="T2706" s="57">
        <f t="shared" si="1029"/>
        <v>0</v>
      </c>
      <c r="U2706" s="57">
        <f t="shared" si="1030"/>
        <v>0</v>
      </c>
      <c r="V2706" s="58">
        <f t="shared" si="1031"/>
        <v>0</v>
      </c>
      <c r="W2706" s="58">
        <f t="shared" si="1032"/>
        <v>0</v>
      </c>
      <c r="X2706" s="58">
        <f t="shared" si="1033"/>
        <v>0</v>
      </c>
      <c r="Y2706" s="58">
        <f t="shared" si="1034"/>
        <v>0</v>
      </c>
      <c r="Z2706">
        <f t="shared" si="1043"/>
        <v>464038</v>
      </c>
    </row>
    <row r="2707" spans="1:26" x14ac:dyDescent="0.3">
      <c r="A2707" s="56" t="str">
        <f t="shared" si="1020"/>
        <v>OUT TIME</v>
      </c>
      <c r="B2707" s="56" t="str">
        <f t="shared" si="1037"/>
        <v>ultimo</v>
      </c>
      <c r="C2707" s="55">
        <f t="shared" si="1038"/>
        <v>13</v>
      </c>
      <c r="D2707" t="str">
        <f t="shared" si="1038"/>
        <v>Panamá Oeste</v>
      </c>
      <c r="E2707" s="23">
        <f t="shared" si="1021"/>
        <v>44192</v>
      </c>
      <c r="F2707" s="54">
        <f t="shared" si="1022"/>
        <v>208</v>
      </c>
      <c r="G2707" cm="1">
        <f t="array" ref="G2707">+INDEX('Casos ACUM Prov'!$CK$3:$OM$16,'TODO PROVINCIA'!C2707+1,'TODO PROVINCIA'!F2707)</f>
        <v>0</v>
      </c>
      <c r="H2707">
        <f t="shared" si="1039"/>
        <v>0</v>
      </c>
      <c r="I2707" cm="1">
        <f t="array" ref="I2707">+INDEX('Muertes-PROV'!$C$3:$OM$16,$C2707+1,$F2707)</f>
        <v>0</v>
      </c>
      <c r="J2707">
        <f t="shared" si="1040"/>
        <v>0</v>
      </c>
      <c r="K2707" cm="1">
        <f t="array" ref="K2707">+INDEX('rECUPERA-prov'!$C$3:$LA$16,$C2707+1,$F2707)</f>
        <v>0</v>
      </c>
      <c r="L2707">
        <f t="shared" si="1041"/>
        <v>0</v>
      </c>
      <c r="M2707">
        <f t="shared" si="1023"/>
        <v>0</v>
      </c>
      <c r="N2707">
        <f t="shared" si="1042"/>
        <v>0</v>
      </c>
      <c r="O2707" s="57">
        <f t="shared" si="1024"/>
        <v>0</v>
      </c>
      <c r="P2707" s="57">
        <f t="shared" si="1025"/>
        <v>0</v>
      </c>
      <c r="Q2707" s="57">
        <f t="shared" si="1026"/>
        <v>0</v>
      </c>
      <c r="R2707" s="57">
        <f t="shared" si="1027"/>
        <v>0</v>
      </c>
      <c r="S2707" s="57">
        <f t="shared" si="1028"/>
        <v>0</v>
      </c>
      <c r="T2707" s="57">
        <f t="shared" si="1029"/>
        <v>0</v>
      </c>
      <c r="U2707" s="57">
        <f t="shared" si="1030"/>
        <v>0</v>
      </c>
      <c r="V2707" s="58">
        <f t="shared" si="1031"/>
        <v>0</v>
      </c>
      <c r="W2707" s="58">
        <f t="shared" si="1032"/>
        <v>0</v>
      </c>
      <c r="X2707" s="58">
        <f t="shared" si="1033"/>
        <v>0</v>
      </c>
      <c r="Y2707" s="58">
        <f t="shared" si="1034"/>
        <v>0</v>
      </c>
      <c r="Z2707">
        <f t="shared" si="1043"/>
        <v>226991</v>
      </c>
    </row>
    <row r="2708" spans="1:26" x14ac:dyDescent="0.3">
      <c r="A2708" s="56" t="str">
        <f t="shared" si="1020"/>
        <v>OUT TIME</v>
      </c>
      <c r="B2708" s="56" t="str">
        <f t="shared" si="1037"/>
        <v>ultimo</v>
      </c>
      <c r="C2708" s="55">
        <f t="shared" si="1038"/>
        <v>1</v>
      </c>
      <c r="D2708" t="str">
        <f t="shared" si="1038"/>
        <v>Bocas del Toro</v>
      </c>
      <c r="E2708" s="23">
        <f t="shared" si="1021"/>
        <v>44193</v>
      </c>
      <c r="F2708" s="54">
        <f t="shared" si="1022"/>
        <v>209</v>
      </c>
      <c r="G2708" cm="1">
        <f t="array" ref="G2708">+INDEX('Casos ACUM Prov'!$CK$3:$OM$16,'TODO PROVINCIA'!C2708+1,'TODO PROVINCIA'!F2708)</f>
        <v>0</v>
      </c>
      <c r="H2708">
        <f t="shared" si="1039"/>
        <v>0</v>
      </c>
      <c r="I2708" cm="1">
        <f t="array" ref="I2708">+INDEX('Muertes-PROV'!$C$3:$OM$16,$C2708+1,$F2708)</f>
        <v>0</v>
      </c>
      <c r="J2708">
        <f t="shared" si="1040"/>
        <v>0</v>
      </c>
      <c r="K2708" cm="1">
        <f t="array" ref="K2708">+INDEX('rECUPERA-prov'!$C$3:$LA$16,$C2708+1,$F2708)</f>
        <v>0</v>
      </c>
      <c r="L2708">
        <f t="shared" si="1041"/>
        <v>0</v>
      </c>
      <c r="M2708">
        <f t="shared" si="1023"/>
        <v>0</v>
      </c>
      <c r="N2708">
        <f t="shared" si="1042"/>
        <v>0</v>
      </c>
      <c r="O2708" s="57">
        <f t="shared" si="1024"/>
        <v>0</v>
      </c>
      <c r="P2708" s="57">
        <f t="shared" si="1025"/>
        <v>0</v>
      </c>
      <c r="Q2708" s="57">
        <f t="shared" si="1026"/>
        <v>0</v>
      </c>
      <c r="R2708" s="57">
        <f t="shared" si="1027"/>
        <v>0</v>
      </c>
      <c r="S2708" s="57">
        <f t="shared" si="1028"/>
        <v>0</v>
      </c>
      <c r="T2708" s="57">
        <f t="shared" si="1029"/>
        <v>0</v>
      </c>
      <c r="U2708" s="57">
        <f t="shared" si="1030"/>
        <v>0</v>
      </c>
      <c r="V2708" s="58">
        <f t="shared" si="1031"/>
        <v>0</v>
      </c>
      <c r="W2708" s="58">
        <f t="shared" si="1032"/>
        <v>0</v>
      </c>
      <c r="X2708" s="58">
        <f t="shared" si="1033"/>
        <v>0</v>
      </c>
      <c r="Y2708" s="58">
        <f t="shared" si="1034"/>
        <v>0</v>
      </c>
      <c r="Z2708">
        <f t="shared" si="1043"/>
        <v>125461</v>
      </c>
    </row>
    <row r="2709" spans="1:26" x14ac:dyDescent="0.3">
      <c r="A2709" s="56" t="str">
        <f t="shared" si="1020"/>
        <v>OUT TIME</v>
      </c>
      <c r="B2709" s="56" t="str">
        <f t="shared" si="1037"/>
        <v>ultimo</v>
      </c>
      <c r="C2709" s="55">
        <f t="shared" si="1038"/>
        <v>2</v>
      </c>
      <c r="D2709" t="str">
        <f t="shared" si="1038"/>
        <v>Coclé</v>
      </c>
      <c r="E2709" s="23">
        <f t="shared" si="1021"/>
        <v>44193</v>
      </c>
      <c r="F2709" s="54">
        <f t="shared" si="1022"/>
        <v>209</v>
      </c>
      <c r="G2709" cm="1">
        <f t="array" ref="G2709">+INDEX('Casos ACUM Prov'!$CK$3:$OM$16,'TODO PROVINCIA'!C2709+1,'TODO PROVINCIA'!F2709)</f>
        <v>0</v>
      </c>
      <c r="H2709">
        <f t="shared" si="1039"/>
        <v>0</v>
      </c>
      <c r="I2709" cm="1">
        <f t="array" ref="I2709">+INDEX('Muertes-PROV'!$C$3:$OM$16,$C2709+1,$F2709)</f>
        <v>0</v>
      </c>
      <c r="J2709">
        <f t="shared" si="1040"/>
        <v>0</v>
      </c>
      <c r="K2709" cm="1">
        <f t="array" ref="K2709">+INDEX('rECUPERA-prov'!$C$3:$LA$16,$C2709+1,$F2709)</f>
        <v>0</v>
      </c>
      <c r="L2709">
        <f t="shared" si="1041"/>
        <v>0</v>
      </c>
      <c r="M2709">
        <f t="shared" si="1023"/>
        <v>0</v>
      </c>
      <c r="N2709">
        <f t="shared" si="1042"/>
        <v>0</v>
      </c>
      <c r="O2709" s="57">
        <f t="shared" si="1024"/>
        <v>0</v>
      </c>
      <c r="P2709" s="57">
        <f t="shared" si="1025"/>
        <v>0</v>
      </c>
      <c r="Q2709" s="57">
        <f t="shared" si="1026"/>
        <v>0</v>
      </c>
      <c r="R2709" s="57">
        <f t="shared" si="1027"/>
        <v>0</v>
      </c>
      <c r="S2709" s="57">
        <f t="shared" si="1028"/>
        <v>0</v>
      </c>
      <c r="T2709" s="57">
        <f t="shared" si="1029"/>
        <v>0</v>
      </c>
      <c r="U2709" s="57">
        <f t="shared" si="1030"/>
        <v>0</v>
      </c>
      <c r="V2709" s="58">
        <f t="shared" si="1031"/>
        <v>0</v>
      </c>
      <c r="W2709" s="58">
        <f t="shared" si="1032"/>
        <v>0</v>
      </c>
      <c r="X2709" s="58">
        <f t="shared" si="1033"/>
        <v>0</v>
      </c>
      <c r="Y2709" s="58">
        <f t="shared" si="1034"/>
        <v>0</v>
      </c>
      <c r="Z2709">
        <f t="shared" si="1043"/>
        <v>416873</v>
      </c>
    </row>
    <row r="2710" spans="1:26" x14ac:dyDescent="0.3">
      <c r="A2710" s="56" t="str">
        <f t="shared" si="1020"/>
        <v>OUT TIME</v>
      </c>
      <c r="B2710" s="56" t="str">
        <f t="shared" si="1037"/>
        <v>ultimo</v>
      </c>
      <c r="C2710" s="55">
        <f t="shared" si="1038"/>
        <v>3</v>
      </c>
      <c r="D2710" t="str">
        <f t="shared" si="1038"/>
        <v>Colón</v>
      </c>
      <c r="E2710" s="23">
        <f t="shared" si="1021"/>
        <v>44193</v>
      </c>
      <c r="F2710" s="54">
        <f t="shared" si="1022"/>
        <v>209</v>
      </c>
      <c r="G2710" cm="1">
        <f t="array" ref="G2710">+INDEX('Casos ACUM Prov'!$CK$3:$OM$16,'TODO PROVINCIA'!C2710+1,'TODO PROVINCIA'!F2710)</f>
        <v>0</v>
      </c>
      <c r="H2710">
        <f t="shared" si="1039"/>
        <v>0</v>
      </c>
      <c r="I2710" cm="1">
        <f t="array" ref="I2710">+INDEX('Muertes-PROV'!$C$3:$OM$16,$C2710+1,$F2710)</f>
        <v>0</v>
      </c>
      <c r="J2710">
        <f t="shared" si="1040"/>
        <v>0</v>
      </c>
      <c r="K2710" cm="1">
        <f t="array" ref="K2710">+INDEX('rECUPERA-prov'!$C$3:$LA$16,$C2710+1,$F2710)</f>
        <v>0</v>
      </c>
      <c r="L2710">
        <f t="shared" si="1041"/>
        <v>0</v>
      </c>
      <c r="M2710">
        <f t="shared" si="1023"/>
        <v>0</v>
      </c>
      <c r="N2710">
        <f t="shared" si="1042"/>
        <v>0</v>
      </c>
      <c r="O2710" s="57">
        <f t="shared" si="1024"/>
        <v>0</v>
      </c>
      <c r="P2710" s="57">
        <f t="shared" si="1025"/>
        <v>0</v>
      </c>
      <c r="Q2710" s="57">
        <f t="shared" si="1026"/>
        <v>0</v>
      </c>
      <c r="R2710" s="57">
        <f t="shared" si="1027"/>
        <v>0</v>
      </c>
      <c r="S2710" s="57">
        <f t="shared" si="1028"/>
        <v>0</v>
      </c>
      <c r="T2710" s="57">
        <f t="shared" si="1029"/>
        <v>0</v>
      </c>
      <c r="U2710" s="57">
        <f t="shared" si="1030"/>
        <v>0</v>
      </c>
      <c r="V2710" s="58">
        <f t="shared" si="1031"/>
        <v>0</v>
      </c>
      <c r="W2710" s="58">
        <f t="shared" si="1032"/>
        <v>0</v>
      </c>
      <c r="X2710" s="58">
        <f t="shared" si="1033"/>
        <v>0</v>
      </c>
      <c r="Y2710" s="58">
        <f t="shared" si="1034"/>
        <v>0</v>
      </c>
      <c r="Z2710">
        <f t="shared" si="1043"/>
        <v>233708</v>
      </c>
    </row>
    <row r="2711" spans="1:26" x14ac:dyDescent="0.3">
      <c r="A2711" s="56" t="str">
        <f t="shared" si="1020"/>
        <v>OUT TIME</v>
      </c>
      <c r="B2711" s="56" t="str">
        <f t="shared" si="1037"/>
        <v>ultimo</v>
      </c>
      <c r="C2711" s="55">
        <f t="shared" si="1038"/>
        <v>4</v>
      </c>
      <c r="D2711" t="str">
        <f t="shared" si="1038"/>
        <v>Chiriquí</v>
      </c>
      <c r="E2711" s="23">
        <f t="shared" si="1021"/>
        <v>44193</v>
      </c>
      <c r="F2711" s="54">
        <f t="shared" si="1022"/>
        <v>209</v>
      </c>
      <c r="G2711" cm="1">
        <f t="array" ref="G2711">+INDEX('Casos ACUM Prov'!$CK$3:$OM$16,'TODO PROVINCIA'!C2711+1,'TODO PROVINCIA'!F2711)</f>
        <v>0</v>
      </c>
      <c r="H2711">
        <f t="shared" si="1039"/>
        <v>0</v>
      </c>
      <c r="I2711" cm="1">
        <f t="array" ref="I2711">+INDEX('Muertes-PROV'!$C$3:$OM$16,$C2711+1,$F2711)</f>
        <v>0</v>
      </c>
      <c r="J2711">
        <f t="shared" si="1040"/>
        <v>0</v>
      </c>
      <c r="K2711" cm="1">
        <f t="array" ref="K2711">+INDEX('rECUPERA-prov'!$C$3:$LA$16,$C2711+1,$F2711)</f>
        <v>0</v>
      </c>
      <c r="L2711">
        <f t="shared" si="1041"/>
        <v>0</v>
      </c>
      <c r="M2711">
        <f t="shared" si="1023"/>
        <v>0</v>
      </c>
      <c r="N2711">
        <f t="shared" si="1042"/>
        <v>0</v>
      </c>
      <c r="O2711" s="57">
        <f t="shared" si="1024"/>
        <v>0</v>
      </c>
      <c r="P2711" s="57">
        <f t="shared" si="1025"/>
        <v>0</v>
      </c>
      <c r="Q2711" s="57">
        <f t="shared" si="1026"/>
        <v>0</v>
      </c>
      <c r="R2711" s="57">
        <f t="shared" si="1027"/>
        <v>0</v>
      </c>
      <c r="S2711" s="57">
        <f t="shared" si="1028"/>
        <v>0</v>
      </c>
      <c r="T2711" s="57">
        <f t="shared" si="1029"/>
        <v>0</v>
      </c>
      <c r="U2711" s="57">
        <f t="shared" si="1030"/>
        <v>0</v>
      </c>
      <c r="V2711" s="58">
        <f t="shared" si="1031"/>
        <v>0</v>
      </c>
      <c r="W2711" s="58">
        <f t="shared" si="1032"/>
        <v>0</v>
      </c>
      <c r="X2711" s="58">
        <f t="shared" si="1033"/>
        <v>0</v>
      </c>
      <c r="Y2711" s="58">
        <f t="shared" si="1034"/>
        <v>0</v>
      </c>
      <c r="Z2711">
        <f t="shared" si="1043"/>
        <v>241928</v>
      </c>
    </row>
    <row r="2712" spans="1:26" x14ac:dyDescent="0.3">
      <c r="A2712" s="56" t="str">
        <f t="shared" si="1020"/>
        <v>OUT TIME</v>
      </c>
      <c r="B2712" s="56" t="str">
        <f t="shared" si="1037"/>
        <v>ultimo</v>
      </c>
      <c r="C2712" s="55">
        <f t="shared" si="1038"/>
        <v>5</v>
      </c>
      <c r="D2712" t="str">
        <f t="shared" si="1038"/>
        <v>Darién</v>
      </c>
      <c r="E2712" s="23">
        <f t="shared" si="1021"/>
        <v>44193</v>
      </c>
      <c r="F2712" s="54">
        <f t="shared" si="1022"/>
        <v>209</v>
      </c>
      <c r="G2712" cm="1">
        <f t="array" ref="G2712">+INDEX('Casos ACUM Prov'!$CK$3:$OM$16,'TODO PROVINCIA'!C2712+1,'TODO PROVINCIA'!F2712)</f>
        <v>0</v>
      </c>
      <c r="H2712">
        <f t="shared" si="1039"/>
        <v>0</v>
      </c>
      <c r="I2712" cm="1">
        <f t="array" ref="I2712">+INDEX('Muertes-PROV'!$C$3:$OM$16,$C2712+1,$F2712)</f>
        <v>0</v>
      </c>
      <c r="J2712">
        <f t="shared" si="1040"/>
        <v>0</v>
      </c>
      <c r="K2712" cm="1">
        <f t="array" ref="K2712">+INDEX('rECUPERA-prov'!$C$3:$LA$16,$C2712+1,$F2712)</f>
        <v>0</v>
      </c>
      <c r="L2712">
        <f t="shared" si="1041"/>
        <v>0</v>
      </c>
      <c r="M2712">
        <f t="shared" si="1023"/>
        <v>0</v>
      </c>
      <c r="N2712">
        <f t="shared" si="1042"/>
        <v>0</v>
      </c>
      <c r="O2712" s="57">
        <f t="shared" si="1024"/>
        <v>0</v>
      </c>
      <c r="P2712" s="57">
        <f t="shared" si="1025"/>
        <v>0</v>
      </c>
      <c r="Q2712" s="57">
        <f t="shared" si="1026"/>
        <v>0</v>
      </c>
      <c r="R2712" s="57">
        <f t="shared" si="1027"/>
        <v>0</v>
      </c>
      <c r="S2712" s="57">
        <f t="shared" si="1028"/>
        <v>0</v>
      </c>
      <c r="T2712" s="57">
        <f t="shared" si="1029"/>
        <v>0</v>
      </c>
      <c r="U2712" s="57">
        <f t="shared" si="1030"/>
        <v>0</v>
      </c>
      <c r="V2712" s="58">
        <f t="shared" si="1031"/>
        <v>0</v>
      </c>
      <c r="W2712" s="58">
        <f t="shared" si="1032"/>
        <v>0</v>
      </c>
      <c r="X2712" s="58">
        <f t="shared" si="1033"/>
        <v>0</v>
      </c>
      <c r="Y2712" s="58">
        <f t="shared" si="1034"/>
        <v>0</v>
      </c>
      <c r="Z2712">
        <f t="shared" si="1043"/>
        <v>10001</v>
      </c>
    </row>
    <row r="2713" spans="1:26" x14ac:dyDescent="0.3">
      <c r="A2713" s="56" t="str">
        <f t="shared" si="1020"/>
        <v>OUT TIME</v>
      </c>
      <c r="B2713" s="56" t="str">
        <f t="shared" si="1037"/>
        <v>ultimo</v>
      </c>
      <c r="C2713" s="55">
        <f t="shared" si="1038"/>
        <v>6</v>
      </c>
      <c r="D2713" t="str">
        <f t="shared" si="1038"/>
        <v>Herrera</v>
      </c>
      <c r="E2713" s="23">
        <f t="shared" si="1021"/>
        <v>44193</v>
      </c>
      <c r="F2713" s="54">
        <f t="shared" si="1022"/>
        <v>209</v>
      </c>
      <c r="G2713" cm="1">
        <f t="array" ref="G2713">+INDEX('Casos ACUM Prov'!$CK$3:$OM$16,'TODO PROVINCIA'!C2713+1,'TODO PROVINCIA'!F2713)</f>
        <v>0</v>
      </c>
      <c r="H2713">
        <f t="shared" si="1039"/>
        <v>0</v>
      </c>
      <c r="I2713" cm="1">
        <f t="array" ref="I2713">+INDEX('Muertes-PROV'!$C$3:$OM$16,$C2713+1,$F2713)</f>
        <v>0</v>
      </c>
      <c r="J2713">
        <f t="shared" si="1040"/>
        <v>0</v>
      </c>
      <c r="K2713" cm="1">
        <f t="array" ref="K2713">+INDEX('rECUPERA-prov'!$C$3:$LA$16,$C2713+1,$F2713)</f>
        <v>0</v>
      </c>
      <c r="L2713">
        <f t="shared" si="1041"/>
        <v>0</v>
      </c>
      <c r="M2713">
        <f t="shared" si="1023"/>
        <v>0</v>
      </c>
      <c r="N2713">
        <f t="shared" si="1042"/>
        <v>0</v>
      </c>
      <c r="O2713" s="57">
        <f t="shared" si="1024"/>
        <v>0</v>
      </c>
      <c r="P2713" s="57">
        <f t="shared" si="1025"/>
        <v>0</v>
      </c>
      <c r="Q2713" s="57">
        <f t="shared" si="1026"/>
        <v>0</v>
      </c>
      <c r="R2713" s="57">
        <f t="shared" si="1027"/>
        <v>0</v>
      </c>
      <c r="S2713" s="57">
        <f t="shared" si="1028"/>
        <v>0</v>
      </c>
      <c r="T2713" s="57">
        <f t="shared" si="1029"/>
        <v>0</v>
      </c>
      <c r="U2713" s="57">
        <f t="shared" si="1030"/>
        <v>0</v>
      </c>
      <c r="V2713" s="58">
        <f t="shared" si="1031"/>
        <v>0</v>
      </c>
      <c r="W2713" s="58">
        <f t="shared" si="1032"/>
        <v>0</v>
      </c>
      <c r="X2713" s="58">
        <f t="shared" si="1033"/>
        <v>0</v>
      </c>
      <c r="Y2713" s="58">
        <f t="shared" si="1034"/>
        <v>0</v>
      </c>
      <c r="Z2713">
        <f t="shared" si="1043"/>
        <v>33109</v>
      </c>
    </row>
    <row r="2714" spans="1:26" x14ac:dyDescent="0.3">
      <c r="A2714" s="56" t="str">
        <f t="shared" si="1020"/>
        <v>OUT TIME</v>
      </c>
      <c r="B2714" s="56" t="str">
        <f t="shared" si="1037"/>
        <v>ultimo</v>
      </c>
      <c r="C2714" s="55">
        <f t="shared" si="1038"/>
        <v>7</v>
      </c>
      <c r="D2714" t="str">
        <f t="shared" si="1038"/>
        <v>Los Santos</v>
      </c>
      <c r="E2714" s="23">
        <f t="shared" si="1021"/>
        <v>44193</v>
      </c>
      <c r="F2714" s="54">
        <f t="shared" si="1022"/>
        <v>209</v>
      </c>
      <c r="G2714" cm="1">
        <f t="array" ref="G2714">+INDEX('Casos ACUM Prov'!$CK$3:$OM$16,'TODO PROVINCIA'!C2714+1,'TODO PROVINCIA'!F2714)</f>
        <v>0</v>
      </c>
      <c r="H2714">
        <f t="shared" si="1039"/>
        <v>0</v>
      </c>
      <c r="I2714" cm="1">
        <f t="array" ref="I2714">+INDEX('Muertes-PROV'!$C$3:$OM$16,$C2714+1,$F2714)</f>
        <v>0</v>
      </c>
      <c r="J2714">
        <f t="shared" si="1040"/>
        <v>0</v>
      </c>
      <c r="K2714" cm="1">
        <f t="array" ref="K2714">+INDEX('rECUPERA-prov'!$C$3:$LA$16,$C2714+1,$F2714)</f>
        <v>0</v>
      </c>
      <c r="L2714">
        <f t="shared" si="1041"/>
        <v>0</v>
      </c>
      <c r="M2714">
        <f t="shared" si="1023"/>
        <v>0</v>
      </c>
      <c r="N2714">
        <f t="shared" si="1042"/>
        <v>0</v>
      </c>
      <c r="O2714" s="57">
        <f t="shared" si="1024"/>
        <v>0</v>
      </c>
      <c r="P2714" s="57">
        <f t="shared" si="1025"/>
        <v>0</v>
      </c>
      <c r="Q2714" s="57">
        <f t="shared" si="1026"/>
        <v>0</v>
      </c>
      <c r="R2714" s="57">
        <f t="shared" si="1027"/>
        <v>0</v>
      </c>
      <c r="S2714" s="57">
        <f t="shared" si="1028"/>
        <v>0</v>
      </c>
      <c r="T2714" s="57">
        <f t="shared" si="1029"/>
        <v>0</v>
      </c>
      <c r="U2714" s="57">
        <f t="shared" si="1030"/>
        <v>0</v>
      </c>
      <c r="V2714" s="58">
        <f t="shared" si="1031"/>
        <v>0</v>
      </c>
      <c r="W2714" s="58">
        <f t="shared" si="1032"/>
        <v>0</v>
      </c>
      <c r="X2714" s="58">
        <f t="shared" si="1033"/>
        <v>0</v>
      </c>
      <c r="Y2714" s="58">
        <f t="shared" si="1034"/>
        <v>0</v>
      </c>
      <c r="Z2714">
        <f t="shared" si="1043"/>
        <v>156747</v>
      </c>
    </row>
    <row r="2715" spans="1:26" x14ac:dyDescent="0.3">
      <c r="A2715" s="56" t="str">
        <f t="shared" si="1020"/>
        <v>OUT TIME</v>
      </c>
      <c r="B2715" s="56" t="str">
        <f t="shared" si="1037"/>
        <v>ultimo</v>
      </c>
      <c r="C2715" s="55">
        <f t="shared" si="1038"/>
        <v>8</v>
      </c>
      <c r="D2715" t="str">
        <f t="shared" si="1038"/>
        <v>Panamá</v>
      </c>
      <c r="E2715" s="23">
        <f t="shared" si="1021"/>
        <v>44193</v>
      </c>
      <c r="F2715" s="54">
        <f t="shared" si="1022"/>
        <v>209</v>
      </c>
      <c r="G2715" cm="1">
        <f t="array" ref="G2715">+INDEX('Casos ACUM Prov'!$CK$3:$OM$16,'TODO PROVINCIA'!C2715+1,'TODO PROVINCIA'!F2715)</f>
        <v>0</v>
      </c>
      <c r="H2715">
        <f t="shared" si="1039"/>
        <v>0</v>
      </c>
      <c r="I2715" cm="1">
        <f t="array" ref="I2715">+INDEX('Muertes-PROV'!$C$3:$OM$16,$C2715+1,$F2715)</f>
        <v>0</v>
      </c>
      <c r="J2715">
        <f t="shared" si="1040"/>
        <v>0</v>
      </c>
      <c r="K2715" cm="1">
        <f t="array" ref="K2715">+INDEX('rECUPERA-prov'!$C$3:$LA$16,$C2715+1,$F2715)</f>
        <v>0</v>
      </c>
      <c r="L2715">
        <f t="shared" si="1041"/>
        <v>0</v>
      </c>
      <c r="M2715">
        <f t="shared" si="1023"/>
        <v>0</v>
      </c>
      <c r="N2715">
        <f t="shared" si="1042"/>
        <v>0</v>
      </c>
      <c r="O2715" s="57">
        <f t="shared" si="1024"/>
        <v>0</v>
      </c>
      <c r="P2715" s="57">
        <f t="shared" si="1025"/>
        <v>0</v>
      </c>
      <c r="Q2715" s="57">
        <f t="shared" si="1026"/>
        <v>0</v>
      </c>
      <c r="R2715" s="57">
        <f t="shared" si="1027"/>
        <v>0</v>
      </c>
      <c r="S2715" s="57">
        <f t="shared" si="1028"/>
        <v>0</v>
      </c>
      <c r="T2715" s="57">
        <f t="shared" si="1029"/>
        <v>0</v>
      </c>
      <c r="U2715" s="57">
        <f t="shared" si="1030"/>
        <v>0</v>
      </c>
      <c r="V2715" s="58">
        <f t="shared" si="1031"/>
        <v>0</v>
      </c>
      <c r="W2715" s="58">
        <f t="shared" si="1032"/>
        <v>0</v>
      </c>
      <c r="X2715" s="58">
        <f t="shared" si="1033"/>
        <v>0</v>
      </c>
      <c r="Y2715" s="58">
        <f t="shared" si="1034"/>
        <v>0</v>
      </c>
      <c r="Z2715">
        <f t="shared" si="1043"/>
        <v>109955</v>
      </c>
    </row>
    <row r="2716" spans="1:26" x14ac:dyDescent="0.3">
      <c r="A2716" s="56" t="str">
        <f t="shared" si="1020"/>
        <v>OUT TIME</v>
      </c>
      <c r="B2716" s="56" t="str">
        <f t="shared" si="1037"/>
        <v>ultimo</v>
      </c>
      <c r="C2716" s="55">
        <f t="shared" ref="C2716:D2731" si="1044">+C2703</f>
        <v>9</v>
      </c>
      <c r="D2716" t="str">
        <f t="shared" si="1044"/>
        <v>Veraguas</v>
      </c>
      <c r="E2716" s="23">
        <f t="shared" si="1021"/>
        <v>44193</v>
      </c>
      <c r="F2716" s="54">
        <f t="shared" si="1022"/>
        <v>209</v>
      </c>
      <c r="G2716" cm="1">
        <f t="array" ref="G2716">+INDEX('Casos ACUM Prov'!$CK$3:$OM$16,'TODO PROVINCIA'!C2716+1,'TODO PROVINCIA'!F2716)</f>
        <v>0</v>
      </c>
      <c r="H2716">
        <f t="shared" si="1039"/>
        <v>0</v>
      </c>
      <c r="I2716" cm="1">
        <f t="array" ref="I2716">+INDEX('Muertes-PROV'!$C$3:$OM$16,$C2716+1,$F2716)</f>
        <v>0</v>
      </c>
      <c r="J2716">
        <f t="shared" si="1040"/>
        <v>0</v>
      </c>
      <c r="K2716" cm="1">
        <f t="array" ref="K2716">+INDEX('rECUPERA-prov'!$C$3:$LA$16,$C2716+1,$F2716)</f>
        <v>0</v>
      </c>
      <c r="L2716">
        <f t="shared" si="1041"/>
        <v>0</v>
      </c>
      <c r="M2716">
        <f t="shared" si="1023"/>
        <v>0</v>
      </c>
      <c r="N2716">
        <f t="shared" si="1042"/>
        <v>0</v>
      </c>
      <c r="O2716" s="57">
        <f t="shared" si="1024"/>
        <v>0</v>
      </c>
      <c r="P2716" s="57">
        <f t="shared" si="1025"/>
        <v>0</v>
      </c>
      <c r="Q2716" s="57">
        <f t="shared" si="1026"/>
        <v>0</v>
      </c>
      <c r="R2716" s="57">
        <f t="shared" si="1027"/>
        <v>0</v>
      </c>
      <c r="S2716" s="57">
        <f t="shared" si="1028"/>
        <v>0</v>
      </c>
      <c r="T2716" s="57">
        <f t="shared" si="1029"/>
        <v>0</v>
      </c>
      <c r="U2716" s="57">
        <f t="shared" si="1030"/>
        <v>0</v>
      </c>
      <c r="V2716" s="58">
        <f t="shared" si="1031"/>
        <v>0</v>
      </c>
      <c r="W2716" s="58">
        <f t="shared" si="1032"/>
        <v>0</v>
      </c>
      <c r="X2716" s="58">
        <f t="shared" si="1033"/>
        <v>0</v>
      </c>
      <c r="Y2716" s="58">
        <f t="shared" si="1034"/>
        <v>0</v>
      </c>
      <c r="Z2716">
        <f t="shared" si="1043"/>
        <v>109955</v>
      </c>
    </row>
    <row r="2717" spans="1:26" x14ac:dyDescent="0.3">
      <c r="A2717" s="56" t="str">
        <f t="shared" ref="A2717:A2759" si="1045">+IFERROR(IF(AND(G2717=0,K2717=0,I2717=0),"OUT TIME","ON"),"OUT TIME")</f>
        <v>OUT TIME</v>
      </c>
      <c r="B2717" s="56" t="str">
        <f t="shared" si="1037"/>
        <v>ultimo</v>
      </c>
      <c r="C2717" s="55">
        <f t="shared" si="1044"/>
        <v>10</v>
      </c>
      <c r="D2717" t="str">
        <f t="shared" si="1044"/>
        <v>Comarca Kuna Yala</v>
      </c>
      <c r="E2717" s="23">
        <f t="shared" ref="E2717:E2759" si="1046">+IF(C2717=1,E2716+1,E2716)</f>
        <v>44193</v>
      </c>
      <c r="F2717" s="54">
        <f t="shared" ref="F2717:F2759" si="1047">+IF(C2717=1,F2716+1,F2716)</f>
        <v>209</v>
      </c>
      <c r="G2717" cm="1">
        <f t="array" ref="G2717">+INDEX('Casos ACUM Prov'!$CK$3:$OM$16,'TODO PROVINCIA'!C2717+1,'TODO PROVINCIA'!F2717)</f>
        <v>0</v>
      </c>
      <c r="H2717">
        <f t="shared" si="1039"/>
        <v>0</v>
      </c>
      <c r="I2717" cm="1">
        <f t="array" ref="I2717">+INDEX('Muertes-PROV'!$C$3:$OM$16,$C2717+1,$F2717)</f>
        <v>0</v>
      </c>
      <c r="J2717">
        <f t="shared" si="1040"/>
        <v>0</v>
      </c>
      <c r="K2717" cm="1">
        <f t="array" ref="K2717">+INDEX('rECUPERA-prov'!$C$3:$LA$16,$C2717+1,$F2717)</f>
        <v>0</v>
      </c>
      <c r="L2717">
        <f t="shared" si="1041"/>
        <v>0</v>
      </c>
      <c r="M2717">
        <f t="shared" ref="M2717:M2759" si="1048">+G2717-I2717-K2717</f>
        <v>0</v>
      </c>
      <c r="N2717">
        <f t="shared" si="1042"/>
        <v>0</v>
      </c>
      <c r="O2717" s="57">
        <f t="shared" ref="O2717:O2759" si="1049">+IFERROR(I2717/G2717,0)</f>
        <v>0</v>
      </c>
      <c r="P2717" s="57">
        <f t="shared" ref="P2717:P2759" si="1050">+IFERROR(K2717/G2717,0)</f>
        <v>0</v>
      </c>
      <c r="Q2717" s="57">
        <f t="shared" ref="Q2717:Q2759" si="1051">+IFERROR(M2717/G2717,0)</f>
        <v>0</v>
      </c>
      <c r="R2717" s="57">
        <f t="shared" ref="R2717:R2759" si="1052">+IFERROR(H2717/G2717,0)</f>
        <v>0</v>
      </c>
      <c r="S2717" s="57">
        <f t="shared" ref="S2717:S2759" si="1053">+IFERROR(J2717/I2717,0)</f>
        <v>0</v>
      </c>
      <c r="T2717" s="57">
        <f t="shared" ref="T2717:T2759" si="1054">+IFERROR(L2717/K2717,0)</f>
        <v>0</v>
      </c>
      <c r="U2717" s="57">
        <f t="shared" ref="U2717:U2759" si="1055">+IFERROR(N2717/M2717,0)</f>
        <v>0</v>
      </c>
      <c r="V2717" s="58">
        <f t="shared" ref="V2717:V2759" si="1056">+G2717/($Z2717/1000000)</f>
        <v>0</v>
      </c>
      <c r="W2717" s="58">
        <f t="shared" ref="W2717:W2759" si="1057">+I2717/($Z2717/1000000)</f>
        <v>0</v>
      </c>
      <c r="X2717" s="58">
        <f t="shared" ref="X2717:X2759" si="1058">+K2717/($Z2717/1000000)</f>
        <v>0</v>
      </c>
      <c r="Y2717" s="58">
        <f t="shared" ref="Y2717:Y2759" si="1059">+M2717/($Z2717/1000000)</f>
        <v>0</v>
      </c>
      <c r="Z2717">
        <f t="shared" si="1043"/>
        <v>89592</v>
      </c>
    </row>
    <row r="2718" spans="1:26" x14ac:dyDescent="0.3">
      <c r="A2718" s="56" t="str">
        <f t="shared" si="1045"/>
        <v>OUT TIME</v>
      </c>
      <c r="B2718" s="56" t="str">
        <f t="shared" si="1037"/>
        <v>ultimo</v>
      </c>
      <c r="C2718" s="55">
        <f t="shared" si="1044"/>
        <v>11</v>
      </c>
      <c r="D2718" t="str">
        <f t="shared" si="1044"/>
        <v>Comarca Emberá Wounaán</v>
      </c>
      <c r="E2718" s="23">
        <f t="shared" si="1046"/>
        <v>44193</v>
      </c>
      <c r="F2718" s="54">
        <f t="shared" si="1047"/>
        <v>209</v>
      </c>
      <c r="G2718" cm="1">
        <f t="array" ref="G2718">+INDEX('Casos ACUM Prov'!$CK$3:$OM$16,'TODO PROVINCIA'!C2718+1,'TODO PROVINCIA'!F2718)</f>
        <v>0</v>
      </c>
      <c r="H2718">
        <f t="shared" si="1039"/>
        <v>0</v>
      </c>
      <c r="I2718" cm="1">
        <f t="array" ref="I2718">+INDEX('Muertes-PROV'!$C$3:$OM$16,$C2718+1,$F2718)</f>
        <v>0</v>
      </c>
      <c r="J2718">
        <f t="shared" si="1040"/>
        <v>0</v>
      </c>
      <c r="K2718" cm="1">
        <f t="array" ref="K2718">+INDEX('rECUPERA-prov'!$C$3:$LA$16,$C2718+1,$F2718)</f>
        <v>0</v>
      </c>
      <c r="L2718">
        <f t="shared" si="1041"/>
        <v>0</v>
      </c>
      <c r="M2718">
        <f t="shared" si="1048"/>
        <v>0</v>
      </c>
      <c r="N2718">
        <f t="shared" si="1042"/>
        <v>0</v>
      </c>
      <c r="O2718" s="57">
        <f t="shared" si="1049"/>
        <v>0</v>
      </c>
      <c r="P2718" s="57">
        <f t="shared" si="1050"/>
        <v>0</v>
      </c>
      <c r="Q2718" s="57">
        <f t="shared" si="1051"/>
        <v>0</v>
      </c>
      <c r="R2718" s="57">
        <f t="shared" si="1052"/>
        <v>0</v>
      </c>
      <c r="S2718" s="57">
        <f t="shared" si="1053"/>
        <v>0</v>
      </c>
      <c r="T2718" s="57">
        <f t="shared" si="1054"/>
        <v>0</v>
      </c>
      <c r="U2718" s="57">
        <f t="shared" si="1055"/>
        <v>0</v>
      </c>
      <c r="V2718" s="58">
        <f t="shared" si="1056"/>
        <v>0</v>
      </c>
      <c r="W2718" s="58">
        <f t="shared" si="1057"/>
        <v>0</v>
      </c>
      <c r="X2718" s="58">
        <f t="shared" si="1058"/>
        <v>0</v>
      </c>
      <c r="Y2718" s="58">
        <f t="shared" si="1059"/>
        <v>0</v>
      </c>
      <c r="Z2718">
        <f t="shared" si="1043"/>
        <v>1249032</v>
      </c>
    </row>
    <row r="2719" spans="1:26" x14ac:dyDescent="0.3">
      <c r="A2719" s="56" t="str">
        <f t="shared" si="1045"/>
        <v>OUT TIME</v>
      </c>
      <c r="B2719" s="56" t="str">
        <f t="shared" si="1037"/>
        <v>ultimo</v>
      </c>
      <c r="C2719" s="55">
        <f t="shared" si="1044"/>
        <v>12</v>
      </c>
      <c r="D2719" t="str">
        <f t="shared" si="1044"/>
        <v>Comarca Ngäbe Buglé</v>
      </c>
      <c r="E2719" s="23">
        <f t="shared" si="1046"/>
        <v>44193</v>
      </c>
      <c r="F2719" s="54">
        <f t="shared" si="1047"/>
        <v>209</v>
      </c>
      <c r="G2719" cm="1">
        <f t="array" ref="G2719">+INDEX('Casos ACUM Prov'!$CK$3:$OM$16,'TODO PROVINCIA'!C2719+1,'TODO PROVINCIA'!F2719)</f>
        <v>0</v>
      </c>
      <c r="H2719">
        <f t="shared" si="1039"/>
        <v>0</v>
      </c>
      <c r="I2719" cm="1">
        <f t="array" ref="I2719">+INDEX('Muertes-PROV'!$C$3:$OM$16,$C2719+1,$F2719)</f>
        <v>0</v>
      </c>
      <c r="J2719">
        <f t="shared" si="1040"/>
        <v>0</v>
      </c>
      <c r="K2719" cm="1">
        <f t="array" ref="K2719">+INDEX('rECUPERA-prov'!$C$3:$LA$16,$C2719+1,$F2719)</f>
        <v>0</v>
      </c>
      <c r="L2719">
        <f t="shared" si="1041"/>
        <v>0</v>
      </c>
      <c r="M2719">
        <f t="shared" si="1048"/>
        <v>0</v>
      </c>
      <c r="N2719">
        <f t="shared" si="1042"/>
        <v>0</v>
      </c>
      <c r="O2719" s="57">
        <f t="shared" si="1049"/>
        <v>0</v>
      </c>
      <c r="P2719" s="57">
        <f t="shared" si="1050"/>
        <v>0</v>
      </c>
      <c r="Q2719" s="57">
        <f t="shared" si="1051"/>
        <v>0</v>
      </c>
      <c r="R2719" s="57">
        <f t="shared" si="1052"/>
        <v>0</v>
      </c>
      <c r="S2719" s="57">
        <f t="shared" si="1053"/>
        <v>0</v>
      </c>
      <c r="T2719" s="57">
        <f t="shared" si="1054"/>
        <v>0</v>
      </c>
      <c r="U2719" s="57">
        <f t="shared" si="1055"/>
        <v>0</v>
      </c>
      <c r="V2719" s="58">
        <f t="shared" si="1056"/>
        <v>0</v>
      </c>
      <c r="W2719" s="58">
        <f t="shared" si="1057"/>
        <v>0</v>
      </c>
      <c r="X2719" s="58">
        <f t="shared" si="1058"/>
        <v>0</v>
      </c>
      <c r="Y2719" s="58">
        <f t="shared" si="1059"/>
        <v>0</v>
      </c>
      <c r="Z2719">
        <f t="shared" si="1043"/>
        <v>464038</v>
      </c>
    </row>
    <row r="2720" spans="1:26" x14ac:dyDescent="0.3">
      <c r="A2720" s="56" t="str">
        <f t="shared" si="1045"/>
        <v>OUT TIME</v>
      </c>
      <c r="B2720" s="56" t="str">
        <f t="shared" si="1037"/>
        <v>ultimo</v>
      </c>
      <c r="C2720" s="55">
        <f t="shared" si="1044"/>
        <v>13</v>
      </c>
      <c r="D2720" t="str">
        <f t="shared" si="1044"/>
        <v>Panamá Oeste</v>
      </c>
      <c r="E2720" s="23">
        <f t="shared" si="1046"/>
        <v>44193</v>
      </c>
      <c r="F2720" s="54">
        <f t="shared" si="1047"/>
        <v>209</v>
      </c>
      <c r="G2720" cm="1">
        <f t="array" ref="G2720">+INDEX('Casos ACUM Prov'!$CK$3:$OM$16,'TODO PROVINCIA'!C2720+1,'TODO PROVINCIA'!F2720)</f>
        <v>0</v>
      </c>
      <c r="H2720">
        <f t="shared" si="1039"/>
        <v>0</v>
      </c>
      <c r="I2720" cm="1">
        <f t="array" ref="I2720">+INDEX('Muertes-PROV'!$C$3:$OM$16,$C2720+1,$F2720)</f>
        <v>0</v>
      </c>
      <c r="J2720">
        <f t="shared" si="1040"/>
        <v>0</v>
      </c>
      <c r="K2720" cm="1">
        <f t="array" ref="K2720">+INDEX('rECUPERA-prov'!$C$3:$LA$16,$C2720+1,$F2720)</f>
        <v>0</v>
      </c>
      <c r="L2720">
        <f t="shared" si="1041"/>
        <v>0</v>
      </c>
      <c r="M2720">
        <f t="shared" si="1048"/>
        <v>0</v>
      </c>
      <c r="N2720">
        <f t="shared" si="1042"/>
        <v>0</v>
      </c>
      <c r="O2720" s="57">
        <f t="shared" si="1049"/>
        <v>0</v>
      </c>
      <c r="P2720" s="57">
        <f t="shared" si="1050"/>
        <v>0</v>
      </c>
      <c r="Q2720" s="57">
        <f t="shared" si="1051"/>
        <v>0</v>
      </c>
      <c r="R2720" s="57">
        <f t="shared" si="1052"/>
        <v>0</v>
      </c>
      <c r="S2720" s="57">
        <f t="shared" si="1053"/>
        <v>0</v>
      </c>
      <c r="T2720" s="57">
        <f t="shared" si="1054"/>
        <v>0</v>
      </c>
      <c r="U2720" s="57">
        <f t="shared" si="1055"/>
        <v>0</v>
      </c>
      <c r="V2720" s="58">
        <f t="shared" si="1056"/>
        <v>0</v>
      </c>
      <c r="W2720" s="58">
        <f t="shared" si="1057"/>
        <v>0</v>
      </c>
      <c r="X2720" s="58">
        <f t="shared" si="1058"/>
        <v>0</v>
      </c>
      <c r="Y2720" s="58">
        <f t="shared" si="1059"/>
        <v>0</v>
      </c>
      <c r="Z2720">
        <f t="shared" si="1043"/>
        <v>226991</v>
      </c>
    </row>
    <row r="2721" spans="1:26" x14ac:dyDescent="0.3">
      <c r="A2721" s="56" t="str">
        <f t="shared" si="1045"/>
        <v>OUT TIME</v>
      </c>
      <c r="B2721" s="56" t="str">
        <f t="shared" si="1037"/>
        <v>ultimo</v>
      </c>
      <c r="C2721" s="55">
        <f t="shared" si="1044"/>
        <v>1</v>
      </c>
      <c r="D2721" t="str">
        <f t="shared" si="1044"/>
        <v>Bocas del Toro</v>
      </c>
      <c r="E2721" s="23">
        <f t="shared" si="1046"/>
        <v>44194</v>
      </c>
      <c r="F2721" s="54">
        <f t="shared" si="1047"/>
        <v>210</v>
      </c>
      <c r="G2721" cm="1">
        <f t="array" ref="G2721">+INDEX('Casos ACUM Prov'!$CK$3:$OM$16,'TODO PROVINCIA'!C2721+1,'TODO PROVINCIA'!F2721)</f>
        <v>0</v>
      </c>
      <c r="H2721">
        <f t="shared" si="1039"/>
        <v>0</v>
      </c>
      <c r="I2721" cm="1">
        <f t="array" ref="I2721">+INDEX('Muertes-PROV'!$C$3:$OM$16,$C2721+1,$F2721)</f>
        <v>0</v>
      </c>
      <c r="J2721">
        <f t="shared" si="1040"/>
        <v>0</v>
      </c>
      <c r="K2721" cm="1">
        <f t="array" ref="K2721">+INDEX('rECUPERA-prov'!$C$3:$LA$16,$C2721+1,$F2721)</f>
        <v>0</v>
      </c>
      <c r="L2721">
        <f t="shared" si="1041"/>
        <v>0</v>
      </c>
      <c r="M2721">
        <f t="shared" si="1048"/>
        <v>0</v>
      </c>
      <c r="N2721">
        <f t="shared" si="1042"/>
        <v>0</v>
      </c>
      <c r="O2721" s="57">
        <f t="shared" si="1049"/>
        <v>0</v>
      </c>
      <c r="P2721" s="57">
        <f t="shared" si="1050"/>
        <v>0</v>
      </c>
      <c r="Q2721" s="57">
        <f t="shared" si="1051"/>
        <v>0</v>
      </c>
      <c r="R2721" s="57">
        <f t="shared" si="1052"/>
        <v>0</v>
      </c>
      <c r="S2721" s="57">
        <f t="shared" si="1053"/>
        <v>0</v>
      </c>
      <c r="T2721" s="57">
        <f t="shared" si="1054"/>
        <v>0</v>
      </c>
      <c r="U2721" s="57">
        <f t="shared" si="1055"/>
        <v>0</v>
      </c>
      <c r="V2721" s="58">
        <f t="shared" si="1056"/>
        <v>0</v>
      </c>
      <c r="W2721" s="58">
        <f t="shared" si="1057"/>
        <v>0</v>
      </c>
      <c r="X2721" s="58">
        <f t="shared" si="1058"/>
        <v>0</v>
      </c>
      <c r="Y2721" s="58">
        <f t="shared" si="1059"/>
        <v>0</v>
      </c>
      <c r="Z2721">
        <f t="shared" si="1043"/>
        <v>125461</v>
      </c>
    </row>
    <row r="2722" spans="1:26" x14ac:dyDescent="0.3">
      <c r="A2722" s="56" t="str">
        <f t="shared" si="1045"/>
        <v>OUT TIME</v>
      </c>
      <c r="B2722" s="56" t="str">
        <f t="shared" si="1037"/>
        <v>ultimo</v>
      </c>
      <c r="C2722" s="55">
        <f t="shared" si="1044"/>
        <v>2</v>
      </c>
      <c r="D2722" t="str">
        <f t="shared" si="1044"/>
        <v>Coclé</v>
      </c>
      <c r="E2722" s="23">
        <f t="shared" si="1046"/>
        <v>44194</v>
      </c>
      <c r="F2722" s="54">
        <f t="shared" si="1047"/>
        <v>210</v>
      </c>
      <c r="G2722" cm="1">
        <f t="array" ref="G2722">+INDEX('Casos ACUM Prov'!$CK$3:$OM$16,'TODO PROVINCIA'!C2722+1,'TODO PROVINCIA'!F2722)</f>
        <v>0</v>
      </c>
      <c r="H2722">
        <f t="shared" si="1039"/>
        <v>0</v>
      </c>
      <c r="I2722" cm="1">
        <f t="array" ref="I2722">+INDEX('Muertes-PROV'!$C$3:$OM$16,$C2722+1,$F2722)</f>
        <v>0</v>
      </c>
      <c r="J2722">
        <f t="shared" si="1040"/>
        <v>0</v>
      </c>
      <c r="K2722" cm="1">
        <f t="array" ref="K2722">+INDEX('rECUPERA-prov'!$C$3:$LA$16,$C2722+1,$F2722)</f>
        <v>0</v>
      </c>
      <c r="L2722">
        <f t="shared" si="1041"/>
        <v>0</v>
      </c>
      <c r="M2722">
        <f t="shared" si="1048"/>
        <v>0</v>
      </c>
      <c r="N2722">
        <f t="shared" si="1042"/>
        <v>0</v>
      </c>
      <c r="O2722" s="57">
        <f t="shared" si="1049"/>
        <v>0</v>
      </c>
      <c r="P2722" s="57">
        <f t="shared" si="1050"/>
        <v>0</v>
      </c>
      <c r="Q2722" s="57">
        <f t="shared" si="1051"/>
        <v>0</v>
      </c>
      <c r="R2722" s="57">
        <f t="shared" si="1052"/>
        <v>0</v>
      </c>
      <c r="S2722" s="57">
        <f t="shared" si="1053"/>
        <v>0</v>
      </c>
      <c r="T2722" s="57">
        <f t="shared" si="1054"/>
        <v>0</v>
      </c>
      <c r="U2722" s="57">
        <f t="shared" si="1055"/>
        <v>0</v>
      </c>
      <c r="V2722" s="58">
        <f t="shared" si="1056"/>
        <v>0</v>
      </c>
      <c r="W2722" s="58">
        <f t="shared" si="1057"/>
        <v>0</v>
      </c>
      <c r="X2722" s="58">
        <f t="shared" si="1058"/>
        <v>0</v>
      </c>
      <c r="Y2722" s="58">
        <f t="shared" si="1059"/>
        <v>0</v>
      </c>
      <c r="Z2722">
        <f t="shared" si="1043"/>
        <v>416873</v>
      </c>
    </row>
    <row r="2723" spans="1:26" x14ac:dyDescent="0.3">
      <c r="A2723" s="56" t="str">
        <f t="shared" si="1045"/>
        <v>OUT TIME</v>
      </c>
      <c r="B2723" s="56" t="str">
        <f t="shared" si="1037"/>
        <v>ultimo</v>
      </c>
      <c r="C2723" s="55">
        <f t="shared" si="1044"/>
        <v>3</v>
      </c>
      <c r="D2723" t="str">
        <f t="shared" si="1044"/>
        <v>Colón</v>
      </c>
      <c r="E2723" s="23">
        <f t="shared" si="1046"/>
        <v>44194</v>
      </c>
      <c r="F2723" s="54">
        <f t="shared" si="1047"/>
        <v>210</v>
      </c>
      <c r="G2723" cm="1">
        <f t="array" ref="G2723">+INDEX('Casos ACUM Prov'!$CK$3:$OM$16,'TODO PROVINCIA'!C2723+1,'TODO PROVINCIA'!F2723)</f>
        <v>0</v>
      </c>
      <c r="H2723">
        <f t="shared" si="1039"/>
        <v>0</v>
      </c>
      <c r="I2723" cm="1">
        <f t="array" ref="I2723">+INDEX('Muertes-PROV'!$C$3:$OM$16,$C2723+1,$F2723)</f>
        <v>0</v>
      </c>
      <c r="J2723">
        <f t="shared" si="1040"/>
        <v>0</v>
      </c>
      <c r="K2723" cm="1">
        <f t="array" ref="K2723">+INDEX('rECUPERA-prov'!$C$3:$LA$16,$C2723+1,$F2723)</f>
        <v>0</v>
      </c>
      <c r="L2723">
        <f t="shared" si="1041"/>
        <v>0</v>
      </c>
      <c r="M2723">
        <f t="shared" si="1048"/>
        <v>0</v>
      </c>
      <c r="N2723">
        <f t="shared" si="1042"/>
        <v>0</v>
      </c>
      <c r="O2723" s="57">
        <f t="shared" si="1049"/>
        <v>0</v>
      </c>
      <c r="P2723" s="57">
        <f t="shared" si="1050"/>
        <v>0</v>
      </c>
      <c r="Q2723" s="57">
        <f t="shared" si="1051"/>
        <v>0</v>
      </c>
      <c r="R2723" s="57">
        <f t="shared" si="1052"/>
        <v>0</v>
      </c>
      <c r="S2723" s="57">
        <f t="shared" si="1053"/>
        <v>0</v>
      </c>
      <c r="T2723" s="57">
        <f t="shared" si="1054"/>
        <v>0</v>
      </c>
      <c r="U2723" s="57">
        <f t="shared" si="1055"/>
        <v>0</v>
      </c>
      <c r="V2723" s="58">
        <f t="shared" si="1056"/>
        <v>0</v>
      </c>
      <c r="W2723" s="58">
        <f t="shared" si="1057"/>
        <v>0</v>
      </c>
      <c r="X2723" s="58">
        <f t="shared" si="1058"/>
        <v>0</v>
      </c>
      <c r="Y2723" s="58">
        <f t="shared" si="1059"/>
        <v>0</v>
      </c>
      <c r="Z2723">
        <f t="shared" si="1043"/>
        <v>233708</v>
      </c>
    </row>
    <row r="2724" spans="1:26" x14ac:dyDescent="0.3">
      <c r="A2724" s="56" t="str">
        <f t="shared" si="1045"/>
        <v>OUT TIME</v>
      </c>
      <c r="B2724" s="56" t="str">
        <f t="shared" si="1037"/>
        <v>ultimo</v>
      </c>
      <c r="C2724" s="55">
        <f t="shared" si="1044"/>
        <v>4</v>
      </c>
      <c r="D2724" t="str">
        <f t="shared" si="1044"/>
        <v>Chiriquí</v>
      </c>
      <c r="E2724" s="23">
        <f t="shared" si="1046"/>
        <v>44194</v>
      </c>
      <c r="F2724" s="54">
        <f t="shared" si="1047"/>
        <v>210</v>
      </c>
      <c r="G2724" cm="1">
        <f t="array" ref="G2724">+INDEX('Casos ACUM Prov'!$CK$3:$OM$16,'TODO PROVINCIA'!C2724+1,'TODO PROVINCIA'!F2724)</f>
        <v>0</v>
      </c>
      <c r="H2724">
        <f t="shared" si="1039"/>
        <v>0</v>
      </c>
      <c r="I2724" cm="1">
        <f t="array" ref="I2724">+INDEX('Muertes-PROV'!$C$3:$OM$16,$C2724+1,$F2724)</f>
        <v>0</v>
      </c>
      <c r="J2724">
        <f t="shared" si="1040"/>
        <v>0</v>
      </c>
      <c r="K2724" cm="1">
        <f t="array" ref="K2724">+INDEX('rECUPERA-prov'!$C$3:$LA$16,$C2724+1,$F2724)</f>
        <v>0</v>
      </c>
      <c r="L2724">
        <f t="shared" si="1041"/>
        <v>0</v>
      </c>
      <c r="M2724">
        <f t="shared" si="1048"/>
        <v>0</v>
      </c>
      <c r="N2724">
        <f t="shared" si="1042"/>
        <v>0</v>
      </c>
      <c r="O2724" s="57">
        <f t="shared" si="1049"/>
        <v>0</v>
      </c>
      <c r="P2724" s="57">
        <f t="shared" si="1050"/>
        <v>0</v>
      </c>
      <c r="Q2724" s="57">
        <f t="shared" si="1051"/>
        <v>0</v>
      </c>
      <c r="R2724" s="57">
        <f t="shared" si="1052"/>
        <v>0</v>
      </c>
      <c r="S2724" s="57">
        <f t="shared" si="1053"/>
        <v>0</v>
      </c>
      <c r="T2724" s="57">
        <f t="shared" si="1054"/>
        <v>0</v>
      </c>
      <c r="U2724" s="57">
        <f t="shared" si="1055"/>
        <v>0</v>
      </c>
      <c r="V2724" s="58">
        <f t="shared" si="1056"/>
        <v>0</v>
      </c>
      <c r="W2724" s="58">
        <f t="shared" si="1057"/>
        <v>0</v>
      </c>
      <c r="X2724" s="58">
        <f t="shared" si="1058"/>
        <v>0</v>
      </c>
      <c r="Y2724" s="58">
        <f t="shared" si="1059"/>
        <v>0</v>
      </c>
      <c r="Z2724">
        <f t="shared" si="1043"/>
        <v>241928</v>
      </c>
    </row>
    <row r="2725" spans="1:26" x14ac:dyDescent="0.3">
      <c r="A2725" s="56" t="str">
        <f t="shared" si="1045"/>
        <v>OUT TIME</v>
      </c>
      <c r="B2725" s="56" t="str">
        <f t="shared" si="1037"/>
        <v>ultimo</v>
      </c>
      <c r="C2725" s="55">
        <f t="shared" si="1044"/>
        <v>5</v>
      </c>
      <c r="D2725" t="str">
        <f t="shared" si="1044"/>
        <v>Darién</v>
      </c>
      <c r="E2725" s="23">
        <f t="shared" si="1046"/>
        <v>44194</v>
      </c>
      <c r="F2725" s="54">
        <f t="shared" si="1047"/>
        <v>210</v>
      </c>
      <c r="G2725" cm="1">
        <f t="array" ref="G2725">+INDEX('Casos ACUM Prov'!$CK$3:$OM$16,'TODO PROVINCIA'!C2725+1,'TODO PROVINCIA'!F2725)</f>
        <v>0</v>
      </c>
      <c r="H2725">
        <f t="shared" si="1039"/>
        <v>0</v>
      </c>
      <c r="I2725" cm="1">
        <f t="array" ref="I2725">+INDEX('Muertes-PROV'!$C$3:$OM$16,$C2725+1,$F2725)</f>
        <v>0</v>
      </c>
      <c r="J2725">
        <f t="shared" si="1040"/>
        <v>0</v>
      </c>
      <c r="K2725" cm="1">
        <f t="array" ref="K2725">+INDEX('rECUPERA-prov'!$C$3:$LA$16,$C2725+1,$F2725)</f>
        <v>0</v>
      </c>
      <c r="L2725">
        <f t="shared" si="1041"/>
        <v>0</v>
      </c>
      <c r="M2725">
        <f t="shared" si="1048"/>
        <v>0</v>
      </c>
      <c r="N2725">
        <f t="shared" si="1042"/>
        <v>0</v>
      </c>
      <c r="O2725" s="57">
        <f t="shared" si="1049"/>
        <v>0</v>
      </c>
      <c r="P2725" s="57">
        <f t="shared" si="1050"/>
        <v>0</v>
      </c>
      <c r="Q2725" s="57">
        <f t="shared" si="1051"/>
        <v>0</v>
      </c>
      <c r="R2725" s="57">
        <f t="shared" si="1052"/>
        <v>0</v>
      </c>
      <c r="S2725" s="57">
        <f t="shared" si="1053"/>
        <v>0</v>
      </c>
      <c r="T2725" s="57">
        <f t="shared" si="1054"/>
        <v>0</v>
      </c>
      <c r="U2725" s="57">
        <f t="shared" si="1055"/>
        <v>0</v>
      </c>
      <c r="V2725" s="58">
        <f t="shared" si="1056"/>
        <v>0</v>
      </c>
      <c r="W2725" s="58">
        <f t="shared" si="1057"/>
        <v>0</v>
      </c>
      <c r="X2725" s="58">
        <f t="shared" si="1058"/>
        <v>0</v>
      </c>
      <c r="Y2725" s="58">
        <f t="shared" si="1059"/>
        <v>0</v>
      </c>
      <c r="Z2725">
        <f t="shared" si="1043"/>
        <v>10001</v>
      </c>
    </row>
    <row r="2726" spans="1:26" x14ac:dyDescent="0.3">
      <c r="A2726" s="56" t="str">
        <f t="shared" si="1045"/>
        <v>OUT TIME</v>
      </c>
      <c r="B2726" s="56" t="str">
        <f t="shared" si="1037"/>
        <v>ultimo</v>
      </c>
      <c r="C2726" s="55">
        <f t="shared" si="1044"/>
        <v>6</v>
      </c>
      <c r="D2726" t="str">
        <f t="shared" si="1044"/>
        <v>Herrera</v>
      </c>
      <c r="E2726" s="23">
        <f t="shared" si="1046"/>
        <v>44194</v>
      </c>
      <c r="F2726" s="54">
        <f t="shared" si="1047"/>
        <v>210</v>
      </c>
      <c r="G2726" cm="1">
        <f t="array" ref="G2726">+INDEX('Casos ACUM Prov'!$CK$3:$OM$16,'TODO PROVINCIA'!C2726+1,'TODO PROVINCIA'!F2726)</f>
        <v>0</v>
      </c>
      <c r="H2726">
        <f t="shared" si="1039"/>
        <v>0</v>
      </c>
      <c r="I2726" cm="1">
        <f t="array" ref="I2726">+INDEX('Muertes-PROV'!$C$3:$OM$16,$C2726+1,$F2726)</f>
        <v>0</v>
      </c>
      <c r="J2726">
        <f t="shared" si="1040"/>
        <v>0</v>
      </c>
      <c r="K2726" cm="1">
        <f t="array" ref="K2726">+INDEX('rECUPERA-prov'!$C$3:$LA$16,$C2726+1,$F2726)</f>
        <v>0</v>
      </c>
      <c r="L2726">
        <f t="shared" si="1041"/>
        <v>0</v>
      </c>
      <c r="M2726">
        <f t="shared" si="1048"/>
        <v>0</v>
      </c>
      <c r="N2726">
        <f t="shared" si="1042"/>
        <v>0</v>
      </c>
      <c r="O2726" s="57">
        <f t="shared" si="1049"/>
        <v>0</v>
      </c>
      <c r="P2726" s="57">
        <f t="shared" si="1050"/>
        <v>0</v>
      </c>
      <c r="Q2726" s="57">
        <f t="shared" si="1051"/>
        <v>0</v>
      </c>
      <c r="R2726" s="57">
        <f t="shared" si="1052"/>
        <v>0</v>
      </c>
      <c r="S2726" s="57">
        <f t="shared" si="1053"/>
        <v>0</v>
      </c>
      <c r="T2726" s="57">
        <f t="shared" si="1054"/>
        <v>0</v>
      </c>
      <c r="U2726" s="57">
        <f t="shared" si="1055"/>
        <v>0</v>
      </c>
      <c r="V2726" s="58">
        <f t="shared" si="1056"/>
        <v>0</v>
      </c>
      <c r="W2726" s="58">
        <f t="shared" si="1057"/>
        <v>0</v>
      </c>
      <c r="X2726" s="58">
        <f t="shared" si="1058"/>
        <v>0</v>
      </c>
      <c r="Y2726" s="58">
        <f t="shared" si="1059"/>
        <v>0</v>
      </c>
      <c r="Z2726">
        <f t="shared" si="1043"/>
        <v>33109</v>
      </c>
    </row>
    <row r="2727" spans="1:26" x14ac:dyDescent="0.3">
      <c r="A2727" s="56" t="str">
        <f t="shared" si="1045"/>
        <v>OUT TIME</v>
      </c>
      <c r="B2727" s="56" t="str">
        <f t="shared" si="1037"/>
        <v>ultimo</v>
      </c>
      <c r="C2727" s="55">
        <f t="shared" si="1044"/>
        <v>7</v>
      </c>
      <c r="D2727" t="str">
        <f t="shared" si="1044"/>
        <v>Los Santos</v>
      </c>
      <c r="E2727" s="23">
        <f t="shared" si="1046"/>
        <v>44194</v>
      </c>
      <c r="F2727" s="54">
        <f t="shared" si="1047"/>
        <v>210</v>
      </c>
      <c r="G2727" cm="1">
        <f t="array" ref="G2727">+INDEX('Casos ACUM Prov'!$CK$3:$OM$16,'TODO PROVINCIA'!C2727+1,'TODO PROVINCIA'!F2727)</f>
        <v>0</v>
      </c>
      <c r="H2727">
        <f t="shared" si="1039"/>
        <v>0</v>
      </c>
      <c r="I2727" cm="1">
        <f t="array" ref="I2727">+INDEX('Muertes-PROV'!$C$3:$OM$16,$C2727+1,$F2727)</f>
        <v>0</v>
      </c>
      <c r="J2727">
        <f t="shared" si="1040"/>
        <v>0</v>
      </c>
      <c r="K2727" cm="1">
        <f t="array" ref="K2727">+INDEX('rECUPERA-prov'!$C$3:$LA$16,$C2727+1,$F2727)</f>
        <v>0</v>
      </c>
      <c r="L2727">
        <f t="shared" si="1041"/>
        <v>0</v>
      </c>
      <c r="M2727">
        <f t="shared" si="1048"/>
        <v>0</v>
      </c>
      <c r="N2727">
        <f t="shared" si="1042"/>
        <v>0</v>
      </c>
      <c r="O2727" s="57">
        <f t="shared" si="1049"/>
        <v>0</v>
      </c>
      <c r="P2727" s="57">
        <f t="shared" si="1050"/>
        <v>0</v>
      </c>
      <c r="Q2727" s="57">
        <f t="shared" si="1051"/>
        <v>0</v>
      </c>
      <c r="R2727" s="57">
        <f t="shared" si="1052"/>
        <v>0</v>
      </c>
      <c r="S2727" s="57">
        <f t="shared" si="1053"/>
        <v>0</v>
      </c>
      <c r="T2727" s="57">
        <f t="shared" si="1054"/>
        <v>0</v>
      </c>
      <c r="U2727" s="57">
        <f t="shared" si="1055"/>
        <v>0</v>
      </c>
      <c r="V2727" s="58">
        <f t="shared" si="1056"/>
        <v>0</v>
      </c>
      <c r="W2727" s="58">
        <f t="shared" si="1057"/>
        <v>0</v>
      </c>
      <c r="X2727" s="58">
        <f t="shared" si="1058"/>
        <v>0</v>
      </c>
      <c r="Y2727" s="58">
        <f t="shared" si="1059"/>
        <v>0</v>
      </c>
      <c r="Z2727">
        <f t="shared" si="1043"/>
        <v>156747</v>
      </c>
    </row>
    <row r="2728" spans="1:26" x14ac:dyDescent="0.3">
      <c r="A2728" s="56" t="str">
        <f t="shared" si="1045"/>
        <v>OUT TIME</v>
      </c>
      <c r="B2728" s="56" t="str">
        <f t="shared" si="1037"/>
        <v>ultimo</v>
      </c>
      <c r="C2728" s="55">
        <f t="shared" si="1044"/>
        <v>8</v>
      </c>
      <c r="D2728" t="str">
        <f t="shared" si="1044"/>
        <v>Panamá</v>
      </c>
      <c r="E2728" s="23">
        <f t="shared" si="1046"/>
        <v>44194</v>
      </c>
      <c r="F2728" s="54">
        <f t="shared" si="1047"/>
        <v>210</v>
      </c>
      <c r="G2728" cm="1">
        <f t="array" ref="G2728">+INDEX('Casos ACUM Prov'!$CK$3:$OM$16,'TODO PROVINCIA'!C2728+1,'TODO PROVINCIA'!F2728)</f>
        <v>0</v>
      </c>
      <c r="H2728">
        <f t="shared" si="1039"/>
        <v>0</v>
      </c>
      <c r="I2728" cm="1">
        <f t="array" ref="I2728">+INDEX('Muertes-PROV'!$C$3:$OM$16,$C2728+1,$F2728)</f>
        <v>0</v>
      </c>
      <c r="J2728">
        <f t="shared" si="1040"/>
        <v>0</v>
      </c>
      <c r="K2728" cm="1">
        <f t="array" ref="K2728">+INDEX('rECUPERA-prov'!$C$3:$LA$16,$C2728+1,$F2728)</f>
        <v>0</v>
      </c>
      <c r="L2728">
        <f t="shared" si="1041"/>
        <v>0</v>
      </c>
      <c r="M2728">
        <f t="shared" si="1048"/>
        <v>0</v>
      </c>
      <c r="N2728">
        <f t="shared" si="1042"/>
        <v>0</v>
      </c>
      <c r="O2728" s="57">
        <f t="shared" si="1049"/>
        <v>0</v>
      </c>
      <c r="P2728" s="57">
        <f t="shared" si="1050"/>
        <v>0</v>
      </c>
      <c r="Q2728" s="57">
        <f t="shared" si="1051"/>
        <v>0</v>
      </c>
      <c r="R2728" s="57">
        <f t="shared" si="1052"/>
        <v>0</v>
      </c>
      <c r="S2728" s="57">
        <f t="shared" si="1053"/>
        <v>0</v>
      </c>
      <c r="T2728" s="57">
        <f t="shared" si="1054"/>
        <v>0</v>
      </c>
      <c r="U2728" s="57">
        <f t="shared" si="1055"/>
        <v>0</v>
      </c>
      <c r="V2728" s="58">
        <f t="shared" si="1056"/>
        <v>0</v>
      </c>
      <c r="W2728" s="58">
        <f t="shared" si="1057"/>
        <v>0</v>
      </c>
      <c r="X2728" s="58">
        <f t="shared" si="1058"/>
        <v>0</v>
      </c>
      <c r="Y2728" s="58">
        <f t="shared" si="1059"/>
        <v>0</v>
      </c>
      <c r="Z2728">
        <f t="shared" si="1043"/>
        <v>109955</v>
      </c>
    </row>
    <row r="2729" spans="1:26" x14ac:dyDescent="0.3">
      <c r="A2729" s="56" t="str">
        <f t="shared" si="1045"/>
        <v>OUT TIME</v>
      </c>
      <c r="B2729" s="56" t="str">
        <f t="shared" si="1037"/>
        <v>ultimo</v>
      </c>
      <c r="C2729" s="55">
        <f t="shared" si="1044"/>
        <v>9</v>
      </c>
      <c r="D2729" t="str">
        <f t="shared" si="1044"/>
        <v>Veraguas</v>
      </c>
      <c r="E2729" s="23">
        <f t="shared" si="1046"/>
        <v>44194</v>
      </c>
      <c r="F2729" s="54">
        <f t="shared" si="1047"/>
        <v>210</v>
      </c>
      <c r="G2729" cm="1">
        <f t="array" ref="G2729">+INDEX('Casos ACUM Prov'!$CK$3:$OM$16,'TODO PROVINCIA'!C2729+1,'TODO PROVINCIA'!F2729)</f>
        <v>0</v>
      </c>
      <c r="H2729">
        <f t="shared" si="1039"/>
        <v>0</v>
      </c>
      <c r="I2729" cm="1">
        <f t="array" ref="I2729">+INDEX('Muertes-PROV'!$C$3:$OM$16,$C2729+1,$F2729)</f>
        <v>0</v>
      </c>
      <c r="J2729">
        <f t="shared" si="1040"/>
        <v>0</v>
      </c>
      <c r="K2729" cm="1">
        <f t="array" ref="K2729">+INDEX('rECUPERA-prov'!$C$3:$LA$16,$C2729+1,$F2729)</f>
        <v>0</v>
      </c>
      <c r="L2729">
        <f t="shared" si="1041"/>
        <v>0</v>
      </c>
      <c r="M2729">
        <f t="shared" si="1048"/>
        <v>0</v>
      </c>
      <c r="N2729">
        <f t="shared" si="1042"/>
        <v>0</v>
      </c>
      <c r="O2729" s="57">
        <f t="shared" si="1049"/>
        <v>0</v>
      </c>
      <c r="P2729" s="57">
        <f t="shared" si="1050"/>
        <v>0</v>
      </c>
      <c r="Q2729" s="57">
        <f t="shared" si="1051"/>
        <v>0</v>
      </c>
      <c r="R2729" s="57">
        <f t="shared" si="1052"/>
        <v>0</v>
      </c>
      <c r="S2729" s="57">
        <f t="shared" si="1053"/>
        <v>0</v>
      </c>
      <c r="T2729" s="57">
        <f t="shared" si="1054"/>
        <v>0</v>
      </c>
      <c r="U2729" s="57">
        <f t="shared" si="1055"/>
        <v>0</v>
      </c>
      <c r="V2729" s="58">
        <f t="shared" si="1056"/>
        <v>0</v>
      </c>
      <c r="W2729" s="58">
        <f t="shared" si="1057"/>
        <v>0</v>
      </c>
      <c r="X2729" s="58">
        <f t="shared" si="1058"/>
        <v>0</v>
      </c>
      <c r="Y2729" s="58">
        <f t="shared" si="1059"/>
        <v>0</v>
      </c>
      <c r="Z2729">
        <f t="shared" si="1043"/>
        <v>109955</v>
      </c>
    </row>
    <row r="2730" spans="1:26" x14ac:dyDescent="0.3">
      <c r="A2730" s="56" t="str">
        <f t="shared" si="1045"/>
        <v>OUT TIME</v>
      </c>
      <c r="B2730" s="56" t="str">
        <f t="shared" si="1037"/>
        <v>ultimo</v>
      </c>
      <c r="C2730" s="55">
        <f t="shared" si="1044"/>
        <v>10</v>
      </c>
      <c r="D2730" t="str">
        <f t="shared" si="1044"/>
        <v>Comarca Kuna Yala</v>
      </c>
      <c r="E2730" s="23">
        <f t="shared" si="1046"/>
        <v>44194</v>
      </c>
      <c r="F2730" s="54">
        <f t="shared" si="1047"/>
        <v>210</v>
      </c>
      <c r="G2730" cm="1">
        <f t="array" ref="G2730">+INDEX('Casos ACUM Prov'!$CK$3:$OM$16,'TODO PROVINCIA'!C2730+1,'TODO PROVINCIA'!F2730)</f>
        <v>0</v>
      </c>
      <c r="H2730">
        <f t="shared" si="1039"/>
        <v>0</v>
      </c>
      <c r="I2730" cm="1">
        <f t="array" ref="I2730">+INDEX('Muertes-PROV'!$C$3:$OM$16,$C2730+1,$F2730)</f>
        <v>0</v>
      </c>
      <c r="J2730">
        <f t="shared" si="1040"/>
        <v>0</v>
      </c>
      <c r="K2730" cm="1">
        <f t="array" ref="K2730">+INDEX('rECUPERA-prov'!$C$3:$LA$16,$C2730+1,$F2730)</f>
        <v>0</v>
      </c>
      <c r="L2730">
        <f t="shared" si="1041"/>
        <v>0</v>
      </c>
      <c r="M2730">
        <f t="shared" si="1048"/>
        <v>0</v>
      </c>
      <c r="N2730">
        <f t="shared" si="1042"/>
        <v>0</v>
      </c>
      <c r="O2730" s="57">
        <f t="shared" si="1049"/>
        <v>0</v>
      </c>
      <c r="P2730" s="57">
        <f t="shared" si="1050"/>
        <v>0</v>
      </c>
      <c r="Q2730" s="57">
        <f t="shared" si="1051"/>
        <v>0</v>
      </c>
      <c r="R2730" s="57">
        <f t="shared" si="1052"/>
        <v>0</v>
      </c>
      <c r="S2730" s="57">
        <f t="shared" si="1053"/>
        <v>0</v>
      </c>
      <c r="T2730" s="57">
        <f t="shared" si="1054"/>
        <v>0</v>
      </c>
      <c r="U2730" s="57">
        <f t="shared" si="1055"/>
        <v>0</v>
      </c>
      <c r="V2730" s="58">
        <f t="shared" si="1056"/>
        <v>0</v>
      </c>
      <c r="W2730" s="58">
        <f t="shared" si="1057"/>
        <v>0</v>
      </c>
      <c r="X2730" s="58">
        <f t="shared" si="1058"/>
        <v>0</v>
      </c>
      <c r="Y2730" s="58">
        <f t="shared" si="1059"/>
        <v>0</v>
      </c>
      <c r="Z2730">
        <f t="shared" si="1043"/>
        <v>89592</v>
      </c>
    </row>
    <row r="2731" spans="1:26" x14ac:dyDescent="0.3">
      <c r="A2731" s="56" t="str">
        <f t="shared" si="1045"/>
        <v>OUT TIME</v>
      </c>
      <c r="B2731" s="56" t="str">
        <f t="shared" si="1037"/>
        <v>ultimo</v>
      </c>
      <c r="C2731" s="55">
        <f t="shared" si="1044"/>
        <v>11</v>
      </c>
      <c r="D2731" t="str">
        <f t="shared" si="1044"/>
        <v>Comarca Emberá Wounaán</v>
      </c>
      <c r="E2731" s="23">
        <f t="shared" si="1046"/>
        <v>44194</v>
      </c>
      <c r="F2731" s="54">
        <f t="shared" si="1047"/>
        <v>210</v>
      </c>
      <c r="G2731" cm="1">
        <f t="array" ref="G2731">+INDEX('Casos ACUM Prov'!$CK$3:$OM$16,'TODO PROVINCIA'!C2731+1,'TODO PROVINCIA'!F2731)</f>
        <v>0</v>
      </c>
      <c r="H2731">
        <f t="shared" si="1039"/>
        <v>0</v>
      </c>
      <c r="I2731" cm="1">
        <f t="array" ref="I2731">+INDEX('Muertes-PROV'!$C$3:$OM$16,$C2731+1,$F2731)</f>
        <v>0</v>
      </c>
      <c r="J2731">
        <f t="shared" si="1040"/>
        <v>0</v>
      </c>
      <c r="K2731" cm="1">
        <f t="array" ref="K2731">+INDEX('rECUPERA-prov'!$C$3:$LA$16,$C2731+1,$F2731)</f>
        <v>0</v>
      </c>
      <c r="L2731">
        <f t="shared" si="1041"/>
        <v>0</v>
      </c>
      <c r="M2731">
        <f t="shared" si="1048"/>
        <v>0</v>
      </c>
      <c r="N2731">
        <f t="shared" si="1042"/>
        <v>0</v>
      </c>
      <c r="O2731" s="57">
        <f t="shared" si="1049"/>
        <v>0</v>
      </c>
      <c r="P2731" s="57">
        <f t="shared" si="1050"/>
        <v>0</v>
      </c>
      <c r="Q2731" s="57">
        <f t="shared" si="1051"/>
        <v>0</v>
      </c>
      <c r="R2731" s="57">
        <f t="shared" si="1052"/>
        <v>0</v>
      </c>
      <c r="S2731" s="57">
        <f t="shared" si="1053"/>
        <v>0</v>
      </c>
      <c r="T2731" s="57">
        <f t="shared" si="1054"/>
        <v>0</v>
      </c>
      <c r="U2731" s="57">
        <f t="shared" si="1055"/>
        <v>0</v>
      </c>
      <c r="V2731" s="58">
        <f t="shared" si="1056"/>
        <v>0</v>
      </c>
      <c r="W2731" s="58">
        <f t="shared" si="1057"/>
        <v>0</v>
      </c>
      <c r="X2731" s="58">
        <f t="shared" si="1058"/>
        <v>0</v>
      </c>
      <c r="Y2731" s="58">
        <f t="shared" si="1059"/>
        <v>0</v>
      </c>
      <c r="Z2731">
        <f t="shared" si="1043"/>
        <v>1249032</v>
      </c>
    </row>
    <row r="2732" spans="1:26" x14ac:dyDescent="0.3">
      <c r="A2732" s="56" t="str">
        <f t="shared" si="1045"/>
        <v>OUT TIME</v>
      </c>
      <c r="B2732" s="56" t="str">
        <f t="shared" si="1037"/>
        <v>ultimo</v>
      </c>
      <c r="C2732" s="55">
        <f t="shared" ref="C2732:D2747" si="1060">+C2719</f>
        <v>12</v>
      </c>
      <c r="D2732" t="str">
        <f t="shared" si="1060"/>
        <v>Comarca Ngäbe Buglé</v>
      </c>
      <c r="E2732" s="23">
        <f t="shared" si="1046"/>
        <v>44194</v>
      </c>
      <c r="F2732" s="54">
        <f t="shared" si="1047"/>
        <v>210</v>
      </c>
      <c r="G2732" cm="1">
        <f t="array" ref="G2732">+INDEX('Casos ACUM Prov'!$CK$3:$OM$16,'TODO PROVINCIA'!C2732+1,'TODO PROVINCIA'!F2732)</f>
        <v>0</v>
      </c>
      <c r="H2732">
        <f t="shared" si="1039"/>
        <v>0</v>
      </c>
      <c r="I2732" cm="1">
        <f t="array" ref="I2732">+INDEX('Muertes-PROV'!$C$3:$OM$16,$C2732+1,$F2732)</f>
        <v>0</v>
      </c>
      <c r="J2732">
        <f t="shared" si="1040"/>
        <v>0</v>
      </c>
      <c r="K2732" cm="1">
        <f t="array" ref="K2732">+INDEX('rECUPERA-prov'!$C$3:$LA$16,$C2732+1,$F2732)</f>
        <v>0</v>
      </c>
      <c r="L2732">
        <f t="shared" si="1041"/>
        <v>0</v>
      </c>
      <c r="M2732">
        <f t="shared" si="1048"/>
        <v>0</v>
      </c>
      <c r="N2732">
        <f t="shared" si="1042"/>
        <v>0</v>
      </c>
      <c r="O2732" s="57">
        <f t="shared" si="1049"/>
        <v>0</v>
      </c>
      <c r="P2732" s="57">
        <f t="shared" si="1050"/>
        <v>0</v>
      </c>
      <c r="Q2732" s="57">
        <f t="shared" si="1051"/>
        <v>0</v>
      </c>
      <c r="R2732" s="57">
        <f t="shared" si="1052"/>
        <v>0</v>
      </c>
      <c r="S2732" s="57">
        <f t="shared" si="1053"/>
        <v>0</v>
      </c>
      <c r="T2732" s="57">
        <f t="shared" si="1054"/>
        <v>0</v>
      </c>
      <c r="U2732" s="57">
        <f t="shared" si="1055"/>
        <v>0</v>
      </c>
      <c r="V2732" s="58">
        <f t="shared" si="1056"/>
        <v>0</v>
      </c>
      <c r="W2732" s="58">
        <f t="shared" si="1057"/>
        <v>0</v>
      </c>
      <c r="X2732" s="58">
        <f t="shared" si="1058"/>
        <v>0</v>
      </c>
      <c r="Y2732" s="58">
        <f t="shared" si="1059"/>
        <v>0</v>
      </c>
      <c r="Z2732">
        <f t="shared" si="1043"/>
        <v>464038</v>
      </c>
    </row>
    <row r="2733" spans="1:26" x14ac:dyDescent="0.3">
      <c r="A2733" s="56" t="str">
        <f t="shared" si="1045"/>
        <v>OUT TIME</v>
      </c>
      <c r="B2733" s="56" t="str">
        <f t="shared" si="1037"/>
        <v>ultimo</v>
      </c>
      <c r="C2733" s="55">
        <f t="shared" si="1060"/>
        <v>13</v>
      </c>
      <c r="D2733" t="str">
        <f t="shared" si="1060"/>
        <v>Panamá Oeste</v>
      </c>
      <c r="E2733" s="23">
        <f t="shared" si="1046"/>
        <v>44194</v>
      </c>
      <c r="F2733" s="54">
        <f t="shared" si="1047"/>
        <v>210</v>
      </c>
      <c r="G2733" cm="1">
        <f t="array" ref="G2733">+INDEX('Casos ACUM Prov'!$CK$3:$OM$16,'TODO PROVINCIA'!C2733+1,'TODO PROVINCIA'!F2733)</f>
        <v>0</v>
      </c>
      <c r="H2733">
        <f t="shared" si="1039"/>
        <v>0</v>
      </c>
      <c r="I2733" cm="1">
        <f t="array" ref="I2733">+INDEX('Muertes-PROV'!$C$3:$OM$16,$C2733+1,$F2733)</f>
        <v>0</v>
      </c>
      <c r="J2733">
        <f t="shared" si="1040"/>
        <v>0</v>
      </c>
      <c r="K2733" cm="1">
        <f t="array" ref="K2733">+INDEX('rECUPERA-prov'!$C$3:$LA$16,$C2733+1,$F2733)</f>
        <v>0</v>
      </c>
      <c r="L2733">
        <f t="shared" si="1041"/>
        <v>0</v>
      </c>
      <c r="M2733">
        <f t="shared" si="1048"/>
        <v>0</v>
      </c>
      <c r="N2733">
        <f t="shared" si="1042"/>
        <v>0</v>
      </c>
      <c r="O2733" s="57">
        <f t="shared" si="1049"/>
        <v>0</v>
      </c>
      <c r="P2733" s="57">
        <f t="shared" si="1050"/>
        <v>0</v>
      </c>
      <c r="Q2733" s="57">
        <f t="shared" si="1051"/>
        <v>0</v>
      </c>
      <c r="R2733" s="57">
        <f t="shared" si="1052"/>
        <v>0</v>
      </c>
      <c r="S2733" s="57">
        <f t="shared" si="1053"/>
        <v>0</v>
      </c>
      <c r="T2733" s="57">
        <f t="shared" si="1054"/>
        <v>0</v>
      </c>
      <c r="U2733" s="57">
        <f t="shared" si="1055"/>
        <v>0</v>
      </c>
      <c r="V2733" s="58">
        <f t="shared" si="1056"/>
        <v>0</v>
      </c>
      <c r="W2733" s="58">
        <f t="shared" si="1057"/>
        <v>0</v>
      </c>
      <c r="X2733" s="58">
        <f t="shared" si="1058"/>
        <v>0</v>
      </c>
      <c r="Y2733" s="58">
        <f t="shared" si="1059"/>
        <v>0</v>
      </c>
      <c r="Z2733">
        <f t="shared" si="1043"/>
        <v>226991</v>
      </c>
    </row>
    <row r="2734" spans="1:26" x14ac:dyDescent="0.3">
      <c r="A2734" s="56" t="str">
        <f t="shared" si="1045"/>
        <v>OUT TIME</v>
      </c>
      <c r="B2734" s="56" t="str">
        <f t="shared" si="1037"/>
        <v>ultimo</v>
      </c>
      <c r="C2734" s="55">
        <f t="shared" si="1060"/>
        <v>1</v>
      </c>
      <c r="D2734" t="str">
        <f t="shared" si="1060"/>
        <v>Bocas del Toro</v>
      </c>
      <c r="E2734" s="23">
        <f t="shared" si="1046"/>
        <v>44195</v>
      </c>
      <c r="F2734" s="54">
        <f t="shared" si="1047"/>
        <v>211</v>
      </c>
      <c r="G2734" cm="1">
        <f t="array" ref="G2734">+INDEX('Casos ACUM Prov'!$CK$3:$OM$16,'TODO PROVINCIA'!C2734+1,'TODO PROVINCIA'!F2734)</f>
        <v>0</v>
      </c>
      <c r="H2734">
        <f t="shared" si="1039"/>
        <v>0</v>
      </c>
      <c r="I2734" cm="1">
        <f t="array" ref="I2734">+INDEX('Muertes-PROV'!$C$3:$OM$16,$C2734+1,$F2734)</f>
        <v>0</v>
      </c>
      <c r="J2734">
        <f t="shared" si="1040"/>
        <v>0</v>
      </c>
      <c r="K2734" cm="1">
        <f t="array" ref="K2734">+INDEX('rECUPERA-prov'!$C$3:$LA$16,$C2734+1,$F2734)</f>
        <v>0</v>
      </c>
      <c r="L2734">
        <f t="shared" si="1041"/>
        <v>0</v>
      </c>
      <c r="M2734">
        <f t="shared" si="1048"/>
        <v>0</v>
      </c>
      <c r="N2734">
        <f t="shared" si="1042"/>
        <v>0</v>
      </c>
      <c r="O2734" s="57">
        <f t="shared" si="1049"/>
        <v>0</v>
      </c>
      <c r="P2734" s="57">
        <f t="shared" si="1050"/>
        <v>0</v>
      </c>
      <c r="Q2734" s="57">
        <f t="shared" si="1051"/>
        <v>0</v>
      </c>
      <c r="R2734" s="57">
        <f t="shared" si="1052"/>
        <v>0</v>
      </c>
      <c r="S2734" s="57">
        <f t="shared" si="1053"/>
        <v>0</v>
      </c>
      <c r="T2734" s="57">
        <f t="shared" si="1054"/>
        <v>0</v>
      </c>
      <c r="U2734" s="57">
        <f t="shared" si="1055"/>
        <v>0</v>
      </c>
      <c r="V2734" s="58">
        <f t="shared" si="1056"/>
        <v>0</v>
      </c>
      <c r="W2734" s="58">
        <f t="shared" si="1057"/>
        <v>0</v>
      </c>
      <c r="X2734" s="58">
        <f t="shared" si="1058"/>
        <v>0</v>
      </c>
      <c r="Y2734" s="58">
        <f t="shared" si="1059"/>
        <v>0</v>
      </c>
      <c r="Z2734">
        <f t="shared" si="1043"/>
        <v>125461</v>
      </c>
    </row>
    <row r="2735" spans="1:26" x14ac:dyDescent="0.3">
      <c r="A2735" s="56" t="str">
        <f t="shared" si="1045"/>
        <v>OUT TIME</v>
      </c>
      <c r="B2735" s="56" t="str">
        <f t="shared" si="1037"/>
        <v>ultimo</v>
      </c>
      <c r="C2735" s="55">
        <f t="shared" si="1060"/>
        <v>2</v>
      </c>
      <c r="D2735" t="str">
        <f t="shared" si="1060"/>
        <v>Coclé</v>
      </c>
      <c r="E2735" s="23">
        <f t="shared" si="1046"/>
        <v>44195</v>
      </c>
      <c r="F2735" s="54">
        <f t="shared" si="1047"/>
        <v>211</v>
      </c>
      <c r="G2735" cm="1">
        <f t="array" ref="G2735">+INDEX('Casos ACUM Prov'!$CK$3:$OM$16,'TODO PROVINCIA'!C2735+1,'TODO PROVINCIA'!F2735)</f>
        <v>0</v>
      </c>
      <c r="H2735">
        <f t="shared" si="1039"/>
        <v>0</v>
      </c>
      <c r="I2735" cm="1">
        <f t="array" ref="I2735">+INDEX('Muertes-PROV'!$C$3:$OM$16,$C2735+1,$F2735)</f>
        <v>0</v>
      </c>
      <c r="J2735">
        <f t="shared" si="1040"/>
        <v>0</v>
      </c>
      <c r="K2735" cm="1">
        <f t="array" ref="K2735">+INDEX('rECUPERA-prov'!$C$3:$LA$16,$C2735+1,$F2735)</f>
        <v>0</v>
      </c>
      <c r="L2735">
        <f t="shared" si="1041"/>
        <v>0</v>
      </c>
      <c r="M2735">
        <f t="shared" si="1048"/>
        <v>0</v>
      </c>
      <c r="N2735">
        <f t="shared" si="1042"/>
        <v>0</v>
      </c>
      <c r="O2735" s="57">
        <f t="shared" si="1049"/>
        <v>0</v>
      </c>
      <c r="P2735" s="57">
        <f t="shared" si="1050"/>
        <v>0</v>
      </c>
      <c r="Q2735" s="57">
        <f t="shared" si="1051"/>
        <v>0</v>
      </c>
      <c r="R2735" s="57">
        <f t="shared" si="1052"/>
        <v>0</v>
      </c>
      <c r="S2735" s="57">
        <f t="shared" si="1053"/>
        <v>0</v>
      </c>
      <c r="T2735" s="57">
        <f t="shared" si="1054"/>
        <v>0</v>
      </c>
      <c r="U2735" s="57">
        <f t="shared" si="1055"/>
        <v>0</v>
      </c>
      <c r="V2735" s="58">
        <f t="shared" si="1056"/>
        <v>0</v>
      </c>
      <c r="W2735" s="58">
        <f t="shared" si="1057"/>
        <v>0</v>
      </c>
      <c r="X2735" s="58">
        <f t="shared" si="1058"/>
        <v>0</v>
      </c>
      <c r="Y2735" s="58">
        <f t="shared" si="1059"/>
        <v>0</v>
      </c>
      <c r="Z2735">
        <f t="shared" si="1043"/>
        <v>416873</v>
      </c>
    </row>
    <row r="2736" spans="1:26" x14ac:dyDescent="0.3">
      <c r="A2736" s="56" t="str">
        <f t="shared" si="1045"/>
        <v>OUT TIME</v>
      </c>
      <c r="B2736" s="56" t="str">
        <f t="shared" si="1037"/>
        <v>ultimo</v>
      </c>
      <c r="C2736" s="55">
        <f t="shared" si="1060"/>
        <v>3</v>
      </c>
      <c r="D2736" t="str">
        <f t="shared" si="1060"/>
        <v>Colón</v>
      </c>
      <c r="E2736" s="23">
        <f t="shared" si="1046"/>
        <v>44195</v>
      </c>
      <c r="F2736" s="54">
        <f t="shared" si="1047"/>
        <v>211</v>
      </c>
      <c r="G2736" cm="1">
        <f t="array" ref="G2736">+INDEX('Casos ACUM Prov'!$CK$3:$OM$16,'TODO PROVINCIA'!C2736+1,'TODO PROVINCIA'!F2736)</f>
        <v>0</v>
      </c>
      <c r="H2736">
        <f t="shared" si="1039"/>
        <v>0</v>
      </c>
      <c r="I2736" cm="1">
        <f t="array" ref="I2736">+INDEX('Muertes-PROV'!$C$3:$OM$16,$C2736+1,$F2736)</f>
        <v>0</v>
      </c>
      <c r="J2736">
        <f t="shared" si="1040"/>
        <v>0</v>
      </c>
      <c r="K2736" cm="1">
        <f t="array" ref="K2736">+INDEX('rECUPERA-prov'!$C$3:$LA$16,$C2736+1,$F2736)</f>
        <v>0</v>
      </c>
      <c r="L2736">
        <f t="shared" si="1041"/>
        <v>0</v>
      </c>
      <c r="M2736">
        <f t="shared" si="1048"/>
        <v>0</v>
      </c>
      <c r="N2736">
        <f t="shared" si="1042"/>
        <v>0</v>
      </c>
      <c r="O2736" s="57">
        <f t="shared" si="1049"/>
        <v>0</v>
      </c>
      <c r="P2736" s="57">
        <f t="shared" si="1050"/>
        <v>0</v>
      </c>
      <c r="Q2736" s="57">
        <f t="shared" si="1051"/>
        <v>0</v>
      </c>
      <c r="R2736" s="57">
        <f t="shared" si="1052"/>
        <v>0</v>
      </c>
      <c r="S2736" s="57">
        <f t="shared" si="1053"/>
        <v>0</v>
      </c>
      <c r="T2736" s="57">
        <f t="shared" si="1054"/>
        <v>0</v>
      </c>
      <c r="U2736" s="57">
        <f t="shared" si="1055"/>
        <v>0</v>
      </c>
      <c r="V2736" s="58">
        <f t="shared" si="1056"/>
        <v>0</v>
      </c>
      <c r="W2736" s="58">
        <f t="shared" si="1057"/>
        <v>0</v>
      </c>
      <c r="X2736" s="58">
        <f t="shared" si="1058"/>
        <v>0</v>
      </c>
      <c r="Y2736" s="58">
        <f t="shared" si="1059"/>
        <v>0</v>
      </c>
      <c r="Z2736">
        <f t="shared" si="1043"/>
        <v>233708</v>
      </c>
    </row>
    <row r="2737" spans="1:26" x14ac:dyDescent="0.3">
      <c r="A2737" s="56" t="str">
        <f t="shared" si="1045"/>
        <v>OUT TIME</v>
      </c>
      <c r="B2737" s="56" t="str">
        <f t="shared" si="1037"/>
        <v>ultimo</v>
      </c>
      <c r="C2737" s="55">
        <f t="shared" si="1060"/>
        <v>4</v>
      </c>
      <c r="D2737" t="str">
        <f t="shared" si="1060"/>
        <v>Chiriquí</v>
      </c>
      <c r="E2737" s="23">
        <f t="shared" si="1046"/>
        <v>44195</v>
      </c>
      <c r="F2737" s="54">
        <f t="shared" si="1047"/>
        <v>211</v>
      </c>
      <c r="G2737" cm="1">
        <f t="array" ref="G2737">+INDEX('Casos ACUM Prov'!$CK$3:$OM$16,'TODO PROVINCIA'!C2737+1,'TODO PROVINCIA'!F2737)</f>
        <v>0</v>
      </c>
      <c r="H2737">
        <f t="shared" si="1039"/>
        <v>0</v>
      </c>
      <c r="I2737" cm="1">
        <f t="array" ref="I2737">+INDEX('Muertes-PROV'!$C$3:$OM$16,$C2737+1,$F2737)</f>
        <v>0</v>
      </c>
      <c r="J2737">
        <f t="shared" si="1040"/>
        <v>0</v>
      </c>
      <c r="K2737" cm="1">
        <f t="array" ref="K2737">+INDEX('rECUPERA-prov'!$C$3:$LA$16,$C2737+1,$F2737)</f>
        <v>0</v>
      </c>
      <c r="L2737">
        <f t="shared" si="1041"/>
        <v>0</v>
      </c>
      <c r="M2737">
        <f t="shared" si="1048"/>
        <v>0</v>
      </c>
      <c r="N2737">
        <f t="shared" si="1042"/>
        <v>0</v>
      </c>
      <c r="O2737" s="57">
        <f t="shared" si="1049"/>
        <v>0</v>
      </c>
      <c r="P2737" s="57">
        <f t="shared" si="1050"/>
        <v>0</v>
      </c>
      <c r="Q2737" s="57">
        <f t="shared" si="1051"/>
        <v>0</v>
      </c>
      <c r="R2737" s="57">
        <f t="shared" si="1052"/>
        <v>0</v>
      </c>
      <c r="S2737" s="57">
        <f t="shared" si="1053"/>
        <v>0</v>
      </c>
      <c r="T2737" s="57">
        <f t="shared" si="1054"/>
        <v>0</v>
      </c>
      <c r="U2737" s="57">
        <f t="shared" si="1055"/>
        <v>0</v>
      </c>
      <c r="V2737" s="58">
        <f t="shared" si="1056"/>
        <v>0</v>
      </c>
      <c r="W2737" s="58">
        <f t="shared" si="1057"/>
        <v>0</v>
      </c>
      <c r="X2737" s="58">
        <f t="shared" si="1058"/>
        <v>0</v>
      </c>
      <c r="Y2737" s="58">
        <f t="shared" si="1059"/>
        <v>0</v>
      </c>
      <c r="Z2737">
        <f t="shared" si="1043"/>
        <v>241928</v>
      </c>
    </row>
    <row r="2738" spans="1:26" x14ac:dyDescent="0.3">
      <c r="A2738" s="56" t="str">
        <f t="shared" si="1045"/>
        <v>OUT TIME</v>
      </c>
      <c r="B2738" s="56" t="str">
        <f t="shared" si="1037"/>
        <v>ultimo</v>
      </c>
      <c r="C2738" s="55">
        <f t="shared" si="1060"/>
        <v>5</v>
      </c>
      <c r="D2738" t="str">
        <f t="shared" si="1060"/>
        <v>Darién</v>
      </c>
      <c r="E2738" s="23">
        <f t="shared" si="1046"/>
        <v>44195</v>
      </c>
      <c r="F2738" s="54">
        <f t="shared" si="1047"/>
        <v>211</v>
      </c>
      <c r="G2738" cm="1">
        <f t="array" ref="G2738">+INDEX('Casos ACUM Prov'!$CK$3:$OM$16,'TODO PROVINCIA'!C2738+1,'TODO PROVINCIA'!F2738)</f>
        <v>0</v>
      </c>
      <c r="H2738">
        <f t="shared" si="1039"/>
        <v>0</v>
      </c>
      <c r="I2738" cm="1">
        <f t="array" ref="I2738">+INDEX('Muertes-PROV'!$C$3:$OM$16,$C2738+1,$F2738)</f>
        <v>0</v>
      </c>
      <c r="J2738">
        <f t="shared" si="1040"/>
        <v>0</v>
      </c>
      <c r="K2738" cm="1">
        <f t="array" ref="K2738">+INDEX('rECUPERA-prov'!$C$3:$LA$16,$C2738+1,$F2738)</f>
        <v>0</v>
      </c>
      <c r="L2738">
        <f t="shared" si="1041"/>
        <v>0</v>
      </c>
      <c r="M2738">
        <f t="shared" si="1048"/>
        <v>0</v>
      </c>
      <c r="N2738">
        <f t="shared" si="1042"/>
        <v>0</v>
      </c>
      <c r="O2738" s="57">
        <f t="shared" si="1049"/>
        <v>0</v>
      </c>
      <c r="P2738" s="57">
        <f t="shared" si="1050"/>
        <v>0</v>
      </c>
      <c r="Q2738" s="57">
        <f t="shared" si="1051"/>
        <v>0</v>
      </c>
      <c r="R2738" s="57">
        <f t="shared" si="1052"/>
        <v>0</v>
      </c>
      <c r="S2738" s="57">
        <f t="shared" si="1053"/>
        <v>0</v>
      </c>
      <c r="T2738" s="57">
        <f t="shared" si="1054"/>
        <v>0</v>
      </c>
      <c r="U2738" s="57">
        <f t="shared" si="1055"/>
        <v>0</v>
      </c>
      <c r="V2738" s="58">
        <f t="shared" si="1056"/>
        <v>0</v>
      </c>
      <c r="W2738" s="58">
        <f t="shared" si="1057"/>
        <v>0</v>
      </c>
      <c r="X2738" s="58">
        <f t="shared" si="1058"/>
        <v>0</v>
      </c>
      <c r="Y2738" s="58">
        <f t="shared" si="1059"/>
        <v>0</v>
      </c>
      <c r="Z2738">
        <f t="shared" si="1043"/>
        <v>10001</v>
      </c>
    </row>
    <row r="2739" spans="1:26" x14ac:dyDescent="0.3">
      <c r="A2739" s="56" t="str">
        <f t="shared" si="1045"/>
        <v>OUT TIME</v>
      </c>
      <c r="B2739" s="56" t="str">
        <f t="shared" si="1037"/>
        <v>ultimo</v>
      </c>
      <c r="C2739" s="55">
        <f t="shared" si="1060"/>
        <v>6</v>
      </c>
      <c r="D2739" t="str">
        <f t="shared" si="1060"/>
        <v>Herrera</v>
      </c>
      <c r="E2739" s="23">
        <f t="shared" si="1046"/>
        <v>44195</v>
      </c>
      <c r="F2739" s="54">
        <f t="shared" si="1047"/>
        <v>211</v>
      </c>
      <c r="G2739" cm="1">
        <f t="array" ref="G2739">+INDEX('Casos ACUM Prov'!$CK$3:$OM$16,'TODO PROVINCIA'!C2739+1,'TODO PROVINCIA'!F2739)</f>
        <v>0</v>
      </c>
      <c r="H2739">
        <f t="shared" si="1039"/>
        <v>0</v>
      </c>
      <c r="I2739" cm="1">
        <f t="array" ref="I2739">+INDEX('Muertes-PROV'!$C$3:$OM$16,$C2739+1,$F2739)</f>
        <v>0</v>
      </c>
      <c r="J2739">
        <f t="shared" si="1040"/>
        <v>0</v>
      </c>
      <c r="K2739" cm="1">
        <f t="array" ref="K2739">+INDEX('rECUPERA-prov'!$C$3:$LA$16,$C2739+1,$F2739)</f>
        <v>0</v>
      </c>
      <c r="L2739">
        <f t="shared" si="1041"/>
        <v>0</v>
      </c>
      <c r="M2739">
        <f t="shared" si="1048"/>
        <v>0</v>
      </c>
      <c r="N2739">
        <f t="shared" si="1042"/>
        <v>0</v>
      </c>
      <c r="O2739" s="57">
        <f t="shared" si="1049"/>
        <v>0</v>
      </c>
      <c r="P2739" s="57">
        <f t="shared" si="1050"/>
        <v>0</v>
      </c>
      <c r="Q2739" s="57">
        <f t="shared" si="1051"/>
        <v>0</v>
      </c>
      <c r="R2739" s="57">
        <f t="shared" si="1052"/>
        <v>0</v>
      </c>
      <c r="S2739" s="57">
        <f t="shared" si="1053"/>
        <v>0</v>
      </c>
      <c r="T2739" s="57">
        <f t="shared" si="1054"/>
        <v>0</v>
      </c>
      <c r="U2739" s="57">
        <f t="shared" si="1055"/>
        <v>0</v>
      </c>
      <c r="V2739" s="58">
        <f t="shared" si="1056"/>
        <v>0</v>
      </c>
      <c r="W2739" s="58">
        <f t="shared" si="1057"/>
        <v>0</v>
      </c>
      <c r="X2739" s="58">
        <f t="shared" si="1058"/>
        <v>0</v>
      </c>
      <c r="Y2739" s="58">
        <f t="shared" si="1059"/>
        <v>0</v>
      </c>
      <c r="Z2739">
        <f t="shared" si="1043"/>
        <v>33109</v>
      </c>
    </row>
    <row r="2740" spans="1:26" x14ac:dyDescent="0.3">
      <c r="A2740" s="56" t="str">
        <f t="shared" si="1045"/>
        <v>OUT TIME</v>
      </c>
      <c r="B2740" s="56" t="str">
        <f t="shared" si="1037"/>
        <v>ultimo</v>
      </c>
      <c r="C2740" s="55">
        <f t="shared" si="1060"/>
        <v>7</v>
      </c>
      <c r="D2740" t="str">
        <f t="shared" si="1060"/>
        <v>Los Santos</v>
      </c>
      <c r="E2740" s="23">
        <f t="shared" si="1046"/>
        <v>44195</v>
      </c>
      <c r="F2740" s="54">
        <f t="shared" si="1047"/>
        <v>211</v>
      </c>
      <c r="G2740" cm="1">
        <f t="array" ref="G2740">+INDEX('Casos ACUM Prov'!$CK$3:$OM$16,'TODO PROVINCIA'!C2740+1,'TODO PROVINCIA'!F2740)</f>
        <v>0</v>
      </c>
      <c r="H2740">
        <f t="shared" si="1039"/>
        <v>0</v>
      </c>
      <c r="I2740" cm="1">
        <f t="array" ref="I2740">+INDEX('Muertes-PROV'!$C$3:$OM$16,$C2740+1,$F2740)</f>
        <v>0</v>
      </c>
      <c r="J2740">
        <f t="shared" si="1040"/>
        <v>0</v>
      </c>
      <c r="K2740" cm="1">
        <f t="array" ref="K2740">+INDEX('rECUPERA-prov'!$C$3:$LA$16,$C2740+1,$F2740)</f>
        <v>0</v>
      </c>
      <c r="L2740">
        <f t="shared" si="1041"/>
        <v>0</v>
      </c>
      <c r="M2740">
        <f t="shared" si="1048"/>
        <v>0</v>
      </c>
      <c r="N2740">
        <f t="shared" si="1042"/>
        <v>0</v>
      </c>
      <c r="O2740" s="57">
        <f t="shared" si="1049"/>
        <v>0</v>
      </c>
      <c r="P2740" s="57">
        <f t="shared" si="1050"/>
        <v>0</v>
      </c>
      <c r="Q2740" s="57">
        <f t="shared" si="1051"/>
        <v>0</v>
      </c>
      <c r="R2740" s="57">
        <f t="shared" si="1052"/>
        <v>0</v>
      </c>
      <c r="S2740" s="57">
        <f t="shared" si="1053"/>
        <v>0</v>
      </c>
      <c r="T2740" s="57">
        <f t="shared" si="1054"/>
        <v>0</v>
      </c>
      <c r="U2740" s="57">
        <f t="shared" si="1055"/>
        <v>0</v>
      </c>
      <c r="V2740" s="58">
        <f t="shared" si="1056"/>
        <v>0</v>
      </c>
      <c r="W2740" s="58">
        <f t="shared" si="1057"/>
        <v>0</v>
      </c>
      <c r="X2740" s="58">
        <f t="shared" si="1058"/>
        <v>0</v>
      </c>
      <c r="Y2740" s="58">
        <f t="shared" si="1059"/>
        <v>0</v>
      </c>
      <c r="Z2740">
        <f t="shared" si="1043"/>
        <v>156747</v>
      </c>
    </row>
    <row r="2741" spans="1:26" x14ac:dyDescent="0.3">
      <c r="A2741" s="56" t="str">
        <f t="shared" si="1045"/>
        <v>OUT TIME</v>
      </c>
      <c r="B2741" s="56" t="str">
        <f t="shared" si="1037"/>
        <v>ultimo</v>
      </c>
      <c r="C2741" s="55">
        <f t="shared" si="1060"/>
        <v>8</v>
      </c>
      <c r="D2741" t="str">
        <f t="shared" si="1060"/>
        <v>Panamá</v>
      </c>
      <c r="E2741" s="23">
        <f t="shared" si="1046"/>
        <v>44195</v>
      </c>
      <c r="F2741" s="54">
        <f t="shared" si="1047"/>
        <v>211</v>
      </c>
      <c r="G2741" cm="1">
        <f t="array" ref="G2741">+INDEX('Casos ACUM Prov'!$CK$3:$OM$16,'TODO PROVINCIA'!C2741+1,'TODO PROVINCIA'!F2741)</f>
        <v>0</v>
      </c>
      <c r="H2741">
        <f t="shared" si="1039"/>
        <v>0</v>
      </c>
      <c r="I2741" cm="1">
        <f t="array" ref="I2741">+INDEX('Muertes-PROV'!$C$3:$OM$16,$C2741+1,$F2741)</f>
        <v>0</v>
      </c>
      <c r="J2741">
        <f t="shared" si="1040"/>
        <v>0</v>
      </c>
      <c r="K2741" cm="1">
        <f t="array" ref="K2741">+INDEX('rECUPERA-prov'!$C$3:$LA$16,$C2741+1,$F2741)</f>
        <v>0</v>
      </c>
      <c r="L2741">
        <f t="shared" si="1041"/>
        <v>0</v>
      </c>
      <c r="M2741">
        <f t="shared" si="1048"/>
        <v>0</v>
      </c>
      <c r="N2741">
        <f t="shared" si="1042"/>
        <v>0</v>
      </c>
      <c r="O2741" s="57">
        <f t="shared" si="1049"/>
        <v>0</v>
      </c>
      <c r="P2741" s="57">
        <f t="shared" si="1050"/>
        <v>0</v>
      </c>
      <c r="Q2741" s="57">
        <f t="shared" si="1051"/>
        <v>0</v>
      </c>
      <c r="R2741" s="57">
        <f t="shared" si="1052"/>
        <v>0</v>
      </c>
      <c r="S2741" s="57">
        <f t="shared" si="1053"/>
        <v>0</v>
      </c>
      <c r="T2741" s="57">
        <f t="shared" si="1054"/>
        <v>0</v>
      </c>
      <c r="U2741" s="57">
        <f t="shared" si="1055"/>
        <v>0</v>
      </c>
      <c r="V2741" s="58">
        <f t="shared" si="1056"/>
        <v>0</v>
      </c>
      <c r="W2741" s="58">
        <f t="shared" si="1057"/>
        <v>0</v>
      </c>
      <c r="X2741" s="58">
        <f t="shared" si="1058"/>
        <v>0</v>
      </c>
      <c r="Y2741" s="58">
        <f t="shared" si="1059"/>
        <v>0</v>
      </c>
      <c r="Z2741">
        <f t="shared" si="1043"/>
        <v>109955</v>
      </c>
    </row>
    <row r="2742" spans="1:26" x14ac:dyDescent="0.3">
      <c r="A2742" s="56" t="str">
        <f t="shared" si="1045"/>
        <v>OUT TIME</v>
      </c>
      <c r="B2742" s="56" t="str">
        <f t="shared" si="1037"/>
        <v>ultimo</v>
      </c>
      <c r="C2742" s="55">
        <f t="shared" si="1060"/>
        <v>9</v>
      </c>
      <c r="D2742" t="str">
        <f t="shared" si="1060"/>
        <v>Veraguas</v>
      </c>
      <c r="E2742" s="23">
        <f t="shared" si="1046"/>
        <v>44195</v>
      </c>
      <c r="F2742" s="54">
        <f t="shared" si="1047"/>
        <v>211</v>
      </c>
      <c r="G2742" cm="1">
        <f t="array" ref="G2742">+INDEX('Casos ACUM Prov'!$CK$3:$OM$16,'TODO PROVINCIA'!C2742+1,'TODO PROVINCIA'!F2742)</f>
        <v>0</v>
      </c>
      <c r="H2742">
        <f t="shared" si="1039"/>
        <v>0</v>
      </c>
      <c r="I2742" cm="1">
        <f t="array" ref="I2742">+INDEX('Muertes-PROV'!$C$3:$OM$16,$C2742+1,$F2742)</f>
        <v>0</v>
      </c>
      <c r="J2742">
        <f t="shared" si="1040"/>
        <v>0</v>
      </c>
      <c r="K2742" cm="1">
        <f t="array" ref="K2742">+INDEX('rECUPERA-prov'!$C$3:$LA$16,$C2742+1,$F2742)</f>
        <v>0</v>
      </c>
      <c r="L2742">
        <f t="shared" si="1041"/>
        <v>0</v>
      </c>
      <c r="M2742">
        <f t="shared" si="1048"/>
        <v>0</v>
      </c>
      <c r="N2742">
        <f t="shared" si="1042"/>
        <v>0</v>
      </c>
      <c r="O2742" s="57">
        <f t="shared" si="1049"/>
        <v>0</v>
      </c>
      <c r="P2742" s="57">
        <f t="shared" si="1050"/>
        <v>0</v>
      </c>
      <c r="Q2742" s="57">
        <f t="shared" si="1051"/>
        <v>0</v>
      </c>
      <c r="R2742" s="57">
        <f t="shared" si="1052"/>
        <v>0</v>
      </c>
      <c r="S2742" s="57">
        <f t="shared" si="1053"/>
        <v>0</v>
      </c>
      <c r="T2742" s="57">
        <f t="shared" si="1054"/>
        <v>0</v>
      </c>
      <c r="U2742" s="57">
        <f t="shared" si="1055"/>
        <v>0</v>
      </c>
      <c r="V2742" s="58">
        <f t="shared" si="1056"/>
        <v>0</v>
      </c>
      <c r="W2742" s="58">
        <f t="shared" si="1057"/>
        <v>0</v>
      </c>
      <c r="X2742" s="58">
        <f t="shared" si="1058"/>
        <v>0</v>
      </c>
      <c r="Y2742" s="58">
        <f t="shared" si="1059"/>
        <v>0</v>
      </c>
      <c r="Z2742">
        <f t="shared" si="1043"/>
        <v>109955</v>
      </c>
    </row>
    <row r="2743" spans="1:26" x14ac:dyDescent="0.3">
      <c r="A2743" s="56" t="str">
        <f t="shared" si="1045"/>
        <v>OUT TIME</v>
      </c>
      <c r="B2743" s="56" t="str">
        <f t="shared" si="1037"/>
        <v>ultimo</v>
      </c>
      <c r="C2743" s="55">
        <f t="shared" si="1060"/>
        <v>10</v>
      </c>
      <c r="D2743" t="str">
        <f t="shared" si="1060"/>
        <v>Comarca Kuna Yala</v>
      </c>
      <c r="E2743" s="23">
        <f t="shared" si="1046"/>
        <v>44195</v>
      </c>
      <c r="F2743" s="54">
        <f t="shared" si="1047"/>
        <v>211</v>
      </c>
      <c r="G2743" cm="1">
        <f t="array" ref="G2743">+INDEX('Casos ACUM Prov'!$CK$3:$OM$16,'TODO PROVINCIA'!C2743+1,'TODO PROVINCIA'!F2743)</f>
        <v>0</v>
      </c>
      <c r="H2743">
        <f t="shared" si="1039"/>
        <v>0</v>
      </c>
      <c r="I2743" cm="1">
        <f t="array" ref="I2743">+INDEX('Muertes-PROV'!$C$3:$OM$16,$C2743+1,$F2743)</f>
        <v>0</v>
      </c>
      <c r="J2743">
        <f t="shared" si="1040"/>
        <v>0</v>
      </c>
      <c r="K2743" cm="1">
        <f t="array" ref="K2743">+INDEX('rECUPERA-prov'!$C$3:$LA$16,$C2743+1,$F2743)</f>
        <v>0</v>
      </c>
      <c r="L2743">
        <f t="shared" si="1041"/>
        <v>0</v>
      </c>
      <c r="M2743">
        <f t="shared" si="1048"/>
        <v>0</v>
      </c>
      <c r="N2743">
        <f t="shared" si="1042"/>
        <v>0</v>
      </c>
      <c r="O2743" s="57">
        <f t="shared" si="1049"/>
        <v>0</v>
      </c>
      <c r="P2743" s="57">
        <f t="shared" si="1050"/>
        <v>0</v>
      </c>
      <c r="Q2743" s="57">
        <f t="shared" si="1051"/>
        <v>0</v>
      </c>
      <c r="R2743" s="57">
        <f t="shared" si="1052"/>
        <v>0</v>
      </c>
      <c r="S2743" s="57">
        <f t="shared" si="1053"/>
        <v>0</v>
      </c>
      <c r="T2743" s="57">
        <f t="shared" si="1054"/>
        <v>0</v>
      </c>
      <c r="U2743" s="57">
        <f t="shared" si="1055"/>
        <v>0</v>
      </c>
      <c r="V2743" s="58">
        <f t="shared" si="1056"/>
        <v>0</v>
      </c>
      <c r="W2743" s="58">
        <f t="shared" si="1057"/>
        <v>0</v>
      </c>
      <c r="X2743" s="58">
        <f t="shared" si="1058"/>
        <v>0</v>
      </c>
      <c r="Y2743" s="58">
        <f t="shared" si="1059"/>
        <v>0</v>
      </c>
      <c r="Z2743">
        <f t="shared" si="1043"/>
        <v>89592</v>
      </c>
    </row>
    <row r="2744" spans="1:26" x14ac:dyDescent="0.3">
      <c r="A2744" s="56" t="str">
        <f t="shared" si="1045"/>
        <v>OUT TIME</v>
      </c>
      <c r="B2744" s="56" t="str">
        <f t="shared" si="1037"/>
        <v>ultimo</v>
      </c>
      <c r="C2744" s="55">
        <f t="shared" si="1060"/>
        <v>11</v>
      </c>
      <c r="D2744" t="str">
        <f t="shared" si="1060"/>
        <v>Comarca Emberá Wounaán</v>
      </c>
      <c r="E2744" s="23">
        <f t="shared" si="1046"/>
        <v>44195</v>
      </c>
      <c r="F2744" s="54">
        <f t="shared" si="1047"/>
        <v>211</v>
      </c>
      <c r="G2744" cm="1">
        <f t="array" ref="G2744">+INDEX('Casos ACUM Prov'!$CK$3:$OM$16,'TODO PROVINCIA'!C2744+1,'TODO PROVINCIA'!F2744)</f>
        <v>0</v>
      </c>
      <c r="H2744">
        <f t="shared" si="1039"/>
        <v>0</v>
      </c>
      <c r="I2744" cm="1">
        <f t="array" ref="I2744">+INDEX('Muertes-PROV'!$C$3:$OM$16,$C2744+1,$F2744)</f>
        <v>0</v>
      </c>
      <c r="J2744">
        <f t="shared" si="1040"/>
        <v>0</v>
      </c>
      <c r="K2744" cm="1">
        <f t="array" ref="K2744">+INDEX('rECUPERA-prov'!$C$3:$LA$16,$C2744+1,$F2744)</f>
        <v>0</v>
      </c>
      <c r="L2744">
        <f t="shared" si="1041"/>
        <v>0</v>
      </c>
      <c r="M2744">
        <f t="shared" si="1048"/>
        <v>0</v>
      </c>
      <c r="N2744">
        <f t="shared" si="1042"/>
        <v>0</v>
      </c>
      <c r="O2744" s="57">
        <f t="shared" si="1049"/>
        <v>0</v>
      </c>
      <c r="P2744" s="57">
        <f t="shared" si="1050"/>
        <v>0</v>
      </c>
      <c r="Q2744" s="57">
        <f t="shared" si="1051"/>
        <v>0</v>
      </c>
      <c r="R2744" s="57">
        <f t="shared" si="1052"/>
        <v>0</v>
      </c>
      <c r="S2744" s="57">
        <f t="shared" si="1053"/>
        <v>0</v>
      </c>
      <c r="T2744" s="57">
        <f t="shared" si="1054"/>
        <v>0</v>
      </c>
      <c r="U2744" s="57">
        <f t="shared" si="1055"/>
        <v>0</v>
      </c>
      <c r="V2744" s="58">
        <f t="shared" si="1056"/>
        <v>0</v>
      </c>
      <c r="W2744" s="58">
        <f t="shared" si="1057"/>
        <v>0</v>
      </c>
      <c r="X2744" s="58">
        <f t="shared" si="1058"/>
        <v>0</v>
      </c>
      <c r="Y2744" s="58">
        <f t="shared" si="1059"/>
        <v>0</v>
      </c>
      <c r="Z2744">
        <f t="shared" si="1043"/>
        <v>1249032</v>
      </c>
    </row>
    <row r="2745" spans="1:26" x14ac:dyDescent="0.3">
      <c r="A2745" s="56" t="str">
        <f t="shared" si="1045"/>
        <v>OUT TIME</v>
      </c>
      <c r="B2745" s="56" t="str">
        <f t="shared" si="1037"/>
        <v>ultimo</v>
      </c>
      <c r="C2745" s="55">
        <f t="shared" si="1060"/>
        <v>12</v>
      </c>
      <c r="D2745" t="str">
        <f t="shared" si="1060"/>
        <v>Comarca Ngäbe Buglé</v>
      </c>
      <c r="E2745" s="23">
        <f t="shared" si="1046"/>
        <v>44195</v>
      </c>
      <c r="F2745" s="54">
        <f t="shared" si="1047"/>
        <v>211</v>
      </c>
      <c r="G2745" cm="1">
        <f t="array" ref="G2745">+INDEX('Casos ACUM Prov'!$CK$3:$OM$16,'TODO PROVINCIA'!C2745+1,'TODO PROVINCIA'!F2745)</f>
        <v>0</v>
      </c>
      <c r="H2745">
        <f t="shared" si="1039"/>
        <v>0</v>
      </c>
      <c r="I2745" cm="1">
        <f t="array" ref="I2745">+INDEX('Muertes-PROV'!$C$3:$OM$16,$C2745+1,$F2745)</f>
        <v>0</v>
      </c>
      <c r="J2745">
        <f t="shared" si="1040"/>
        <v>0</v>
      </c>
      <c r="K2745" cm="1">
        <f t="array" ref="K2745">+INDEX('rECUPERA-prov'!$C$3:$LA$16,$C2745+1,$F2745)</f>
        <v>0</v>
      </c>
      <c r="L2745">
        <f t="shared" si="1041"/>
        <v>0</v>
      </c>
      <c r="M2745">
        <f t="shared" si="1048"/>
        <v>0</v>
      </c>
      <c r="N2745">
        <f t="shared" si="1042"/>
        <v>0</v>
      </c>
      <c r="O2745" s="57">
        <f t="shared" si="1049"/>
        <v>0</v>
      </c>
      <c r="P2745" s="57">
        <f t="shared" si="1050"/>
        <v>0</v>
      </c>
      <c r="Q2745" s="57">
        <f t="shared" si="1051"/>
        <v>0</v>
      </c>
      <c r="R2745" s="57">
        <f t="shared" si="1052"/>
        <v>0</v>
      </c>
      <c r="S2745" s="57">
        <f t="shared" si="1053"/>
        <v>0</v>
      </c>
      <c r="T2745" s="57">
        <f t="shared" si="1054"/>
        <v>0</v>
      </c>
      <c r="U2745" s="57">
        <f t="shared" si="1055"/>
        <v>0</v>
      </c>
      <c r="V2745" s="58">
        <f t="shared" si="1056"/>
        <v>0</v>
      </c>
      <c r="W2745" s="58">
        <f t="shared" si="1057"/>
        <v>0</v>
      </c>
      <c r="X2745" s="58">
        <f t="shared" si="1058"/>
        <v>0</v>
      </c>
      <c r="Y2745" s="58">
        <f t="shared" si="1059"/>
        <v>0</v>
      </c>
      <c r="Z2745">
        <f t="shared" si="1043"/>
        <v>464038</v>
      </c>
    </row>
    <row r="2746" spans="1:26" x14ac:dyDescent="0.3">
      <c r="A2746" s="56" t="str">
        <f t="shared" si="1045"/>
        <v>OUT TIME</v>
      </c>
      <c r="B2746" s="56" t="str">
        <f t="shared" si="1037"/>
        <v>ultimo</v>
      </c>
      <c r="C2746" s="55">
        <f t="shared" si="1060"/>
        <v>13</v>
      </c>
      <c r="D2746" t="str">
        <f t="shared" si="1060"/>
        <v>Panamá Oeste</v>
      </c>
      <c r="E2746" s="23">
        <f t="shared" si="1046"/>
        <v>44195</v>
      </c>
      <c r="F2746" s="54">
        <f t="shared" si="1047"/>
        <v>211</v>
      </c>
      <c r="G2746" cm="1">
        <f t="array" ref="G2746">+INDEX('Casos ACUM Prov'!$CK$3:$OM$16,'TODO PROVINCIA'!C2746+1,'TODO PROVINCIA'!F2746)</f>
        <v>0</v>
      </c>
      <c r="H2746">
        <f t="shared" si="1039"/>
        <v>0</v>
      </c>
      <c r="I2746" cm="1">
        <f t="array" ref="I2746">+INDEX('Muertes-PROV'!$C$3:$OM$16,$C2746+1,$F2746)</f>
        <v>0</v>
      </c>
      <c r="J2746">
        <f t="shared" si="1040"/>
        <v>0</v>
      </c>
      <c r="K2746" cm="1">
        <f t="array" ref="K2746">+INDEX('rECUPERA-prov'!$C$3:$LA$16,$C2746+1,$F2746)</f>
        <v>0</v>
      </c>
      <c r="L2746">
        <f t="shared" si="1041"/>
        <v>0</v>
      </c>
      <c r="M2746">
        <f t="shared" si="1048"/>
        <v>0</v>
      </c>
      <c r="N2746">
        <f t="shared" si="1042"/>
        <v>0</v>
      </c>
      <c r="O2746" s="57">
        <f t="shared" si="1049"/>
        <v>0</v>
      </c>
      <c r="P2746" s="57">
        <f t="shared" si="1050"/>
        <v>0</v>
      </c>
      <c r="Q2746" s="57">
        <f t="shared" si="1051"/>
        <v>0</v>
      </c>
      <c r="R2746" s="57">
        <f t="shared" si="1052"/>
        <v>0</v>
      </c>
      <c r="S2746" s="57">
        <f t="shared" si="1053"/>
        <v>0</v>
      </c>
      <c r="T2746" s="57">
        <f t="shared" si="1054"/>
        <v>0</v>
      </c>
      <c r="U2746" s="57">
        <f t="shared" si="1055"/>
        <v>0</v>
      </c>
      <c r="V2746" s="58">
        <f t="shared" si="1056"/>
        <v>0</v>
      </c>
      <c r="W2746" s="58">
        <f t="shared" si="1057"/>
        <v>0</v>
      </c>
      <c r="X2746" s="58">
        <f t="shared" si="1058"/>
        <v>0</v>
      </c>
      <c r="Y2746" s="58">
        <f t="shared" si="1059"/>
        <v>0</v>
      </c>
      <c r="Z2746">
        <f t="shared" si="1043"/>
        <v>226991</v>
      </c>
    </row>
    <row r="2747" spans="1:26" x14ac:dyDescent="0.3">
      <c r="A2747" s="56" t="str">
        <f t="shared" si="1045"/>
        <v>OUT TIME</v>
      </c>
      <c r="B2747" s="56" t="str">
        <f t="shared" si="1037"/>
        <v>no</v>
      </c>
      <c r="C2747" s="55">
        <f t="shared" si="1060"/>
        <v>1</v>
      </c>
      <c r="D2747" t="str">
        <f t="shared" si="1060"/>
        <v>Bocas del Toro</v>
      </c>
      <c r="E2747" s="23">
        <f t="shared" si="1046"/>
        <v>44196</v>
      </c>
      <c r="F2747" s="54">
        <f t="shared" si="1047"/>
        <v>212</v>
      </c>
      <c r="G2747" cm="1">
        <f t="array" ref="G2747">+INDEX('Casos ACUM Prov'!$CK$3:$OM$16,'TODO PROVINCIA'!C2747+1,'TODO PROVINCIA'!F2747)</f>
        <v>0</v>
      </c>
      <c r="H2747">
        <f t="shared" si="1039"/>
        <v>0</v>
      </c>
      <c r="I2747" cm="1">
        <f t="array" ref="I2747">+INDEX('Muertes-PROV'!$C$3:$OM$16,$C2747+1,$F2747)</f>
        <v>0</v>
      </c>
      <c r="J2747">
        <f t="shared" si="1040"/>
        <v>0</v>
      </c>
      <c r="K2747" cm="1">
        <f t="array" ref="K2747">+INDEX('rECUPERA-prov'!$C$3:$LA$16,$C2747+1,$F2747)</f>
        <v>0</v>
      </c>
      <c r="L2747">
        <f t="shared" si="1041"/>
        <v>0</v>
      </c>
      <c r="M2747">
        <f t="shared" si="1048"/>
        <v>0</v>
      </c>
      <c r="N2747">
        <f t="shared" si="1042"/>
        <v>0</v>
      </c>
      <c r="O2747" s="57">
        <f t="shared" si="1049"/>
        <v>0</v>
      </c>
      <c r="P2747" s="57">
        <f t="shared" si="1050"/>
        <v>0</v>
      </c>
      <c r="Q2747" s="57">
        <f t="shared" si="1051"/>
        <v>0</v>
      </c>
      <c r="R2747" s="57">
        <f t="shared" si="1052"/>
        <v>0</v>
      </c>
      <c r="S2747" s="57">
        <f t="shared" si="1053"/>
        <v>0</v>
      </c>
      <c r="T2747" s="57">
        <f t="shared" si="1054"/>
        <v>0</v>
      </c>
      <c r="U2747" s="57">
        <f t="shared" si="1055"/>
        <v>0</v>
      </c>
      <c r="V2747" s="58">
        <f t="shared" si="1056"/>
        <v>0</v>
      </c>
      <c r="W2747" s="58">
        <f t="shared" si="1057"/>
        <v>0</v>
      </c>
      <c r="X2747" s="58">
        <f t="shared" si="1058"/>
        <v>0</v>
      </c>
      <c r="Y2747" s="58">
        <f t="shared" si="1059"/>
        <v>0</v>
      </c>
      <c r="Z2747">
        <f t="shared" si="1043"/>
        <v>125461</v>
      </c>
    </row>
    <row r="2748" spans="1:26" x14ac:dyDescent="0.3">
      <c r="A2748" s="56" t="str">
        <f t="shared" si="1045"/>
        <v>OUT TIME</v>
      </c>
      <c r="B2748" s="56" t="str">
        <f t="shared" si="1037"/>
        <v>no</v>
      </c>
      <c r="C2748" s="55">
        <f t="shared" ref="C2748:D2759" si="1061">+C2735</f>
        <v>2</v>
      </c>
      <c r="D2748" t="str">
        <f t="shared" si="1061"/>
        <v>Coclé</v>
      </c>
      <c r="E2748" s="23">
        <f t="shared" si="1046"/>
        <v>44196</v>
      </c>
      <c r="F2748" s="54">
        <f t="shared" si="1047"/>
        <v>212</v>
      </c>
      <c r="G2748" cm="1">
        <f t="array" ref="G2748">+INDEX('Casos ACUM Prov'!$CK$3:$OM$16,'TODO PROVINCIA'!C2748+1,'TODO PROVINCIA'!F2748)</f>
        <v>0</v>
      </c>
      <c r="H2748">
        <f t="shared" si="1039"/>
        <v>0</v>
      </c>
      <c r="I2748" cm="1">
        <f t="array" ref="I2748">+INDEX('Muertes-PROV'!$C$3:$OM$16,$C2748+1,$F2748)</f>
        <v>0</v>
      </c>
      <c r="J2748">
        <f t="shared" si="1040"/>
        <v>0</v>
      </c>
      <c r="K2748" cm="1">
        <f t="array" ref="K2748">+INDEX('rECUPERA-prov'!$C$3:$LA$16,$C2748+1,$F2748)</f>
        <v>0</v>
      </c>
      <c r="L2748">
        <f t="shared" si="1041"/>
        <v>0</v>
      </c>
      <c r="M2748">
        <f t="shared" si="1048"/>
        <v>0</v>
      </c>
      <c r="N2748">
        <f t="shared" si="1042"/>
        <v>0</v>
      </c>
      <c r="O2748" s="57">
        <f t="shared" si="1049"/>
        <v>0</v>
      </c>
      <c r="P2748" s="57">
        <f t="shared" si="1050"/>
        <v>0</v>
      </c>
      <c r="Q2748" s="57">
        <f t="shared" si="1051"/>
        <v>0</v>
      </c>
      <c r="R2748" s="57">
        <f t="shared" si="1052"/>
        <v>0</v>
      </c>
      <c r="S2748" s="57">
        <f t="shared" si="1053"/>
        <v>0</v>
      </c>
      <c r="T2748" s="57">
        <f t="shared" si="1054"/>
        <v>0</v>
      </c>
      <c r="U2748" s="57">
        <f t="shared" si="1055"/>
        <v>0</v>
      </c>
      <c r="V2748" s="58">
        <f t="shared" si="1056"/>
        <v>0</v>
      </c>
      <c r="W2748" s="58">
        <f t="shared" si="1057"/>
        <v>0</v>
      </c>
      <c r="X2748" s="58">
        <f t="shared" si="1058"/>
        <v>0</v>
      </c>
      <c r="Y2748" s="58">
        <f t="shared" si="1059"/>
        <v>0</v>
      </c>
      <c r="Z2748">
        <f t="shared" si="1043"/>
        <v>416873</v>
      </c>
    </row>
    <row r="2749" spans="1:26" x14ac:dyDescent="0.3">
      <c r="A2749" s="56" t="str">
        <f t="shared" si="1045"/>
        <v>OUT TIME</v>
      </c>
      <c r="B2749" s="56" t="str">
        <f t="shared" si="1037"/>
        <v>no</v>
      </c>
      <c r="C2749" s="55">
        <f t="shared" si="1061"/>
        <v>3</v>
      </c>
      <c r="D2749" t="str">
        <f t="shared" si="1061"/>
        <v>Colón</v>
      </c>
      <c r="E2749" s="23">
        <f t="shared" si="1046"/>
        <v>44196</v>
      </c>
      <c r="F2749" s="54">
        <f t="shared" si="1047"/>
        <v>212</v>
      </c>
      <c r="G2749" cm="1">
        <f t="array" ref="G2749">+INDEX('Casos ACUM Prov'!$CK$3:$OM$16,'TODO PROVINCIA'!C2749+1,'TODO PROVINCIA'!F2749)</f>
        <v>0</v>
      </c>
      <c r="H2749">
        <f t="shared" si="1039"/>
        <v>0</v>
      </c>
      <c r="I2749" cm="1">
        <f t="array" ref="I2749">+INDEX('Muertes-PROV'!$C$3:$OM$16,$C2749+1,$F2749)</f>
        <v>0</v>
      </c>
      <c r="J2749">
        <f t="shared" si="1040"/>
        <v>0</v>
      </c>
      <c r="K2749" cm="1">
        <f t="array" ref="K2749">+INDEX('rECUPERA-prov'!$C$3:$LA$16,$C2749+1,$F2749)</f>
        <v>0</v>
      </c>
      <c r="L2749">
        <f t="shared" si="1041"/>
        <v>0</v>
      </c>
      <c r="M2749">
        <f t="shared" si="1048"/>
        <v>0</v>
      </c>
      <c r="N2749">
        <f t="shared" si="1042"/>
        <v>0</v>
      </c>
      <c r="O2749" s="57">
        <f t="shared" si="1049"/>
        <v>0</v>
      </c>
      <c r="P2749" s="57">
        <f t="shared" si="1050"/>
        <v>0</v>
      </c>
      <c r="Q2749" s="57">
        <f t="shared" si="1051"/>
        <v>0</v>
      </c>
      <c r="R2749" s="57">
        <f t="shared" si="1052"/>
        <v>0</v>
      </c>
      <c r="S2749" s="57">
        <f t="shared" si="1053"/>
        <v>0</v>
      </c>
      <c r="T2749" s="57">
        <f t="shared" si="1054"/>
        <v>0</v>
      </c>
      <c r="U2749" s="57">
        <f t="shared" si="1055"/>
        <v>0</v>
      </c>
      <c r="V2749" s="58">
        <f t="shared" si="1056"/>
        <v>0</v>
      </c>
      <c r="W2749" s="58">
        <f t="shared" si="1057"/>
        <v>0</v>
      </c>
      <c r="X2749" s="58">
        <f t="shared" si="1058"/>
        <v>0</v>
      </c>
      <c r="Y2749" s="58">
        <f t="shared" si="1059"/>
        <v>0</v>
      </c>
      <c r="Z2749">
        <f t="shared" si="1043"/>
        <v>233708</v>
      </c>
    </row>
    <row r="2750" spans="1:26" x14ac:dyDescent="0.3">
      <c r="A2750" s="56" t="str">
        <f t="shared" si="1045"/>
        <v>OUT TIME</v>
      </c>
      <c r="B2750" s="56" t="str">
        <f t="shared" si="1037"/>
        <v>no</v>
      </c>
      <c r="C2750" s="55">
        <f t="shared" si="1061"/>
        <v>4</v>
      </c>
      <c r="D2750" t="str">
        <f t="shared" si="1061"/>
        <v>Chiriquí</v>
      </c>
      <c r="E2750" s="23">
        <f t="shared" si="1046"/>
        <v>44196</v>
      </c>
      <c r="F2750" s="54">
        <f t="shared" si="1047"/>
        <v>212</v>
      </c>
      <c r="G2750" cm="1">
        <f t="array" ref="G2750">+INDEX('Casos ACUM Prov'!$CK$3:$OM$16,'TODO PROVINCIA'!C2750+1,'TODO PROVINCIA'!F2750)</f>
        <v>0</v>
      </c>
      <c r="H2750">
        <f t="shared" si="1039"/>
        <v>0</v>
      </c>
      <c r="I2750" cm="1">
        <f t="array" ref="I2750">+INDEX('Muertes-PROV'!$C$3:$OM$16,$C2750+1,$F2750)</f>
        <v>0</v>
      </c>
      <c r="J2750">
        <f t="shared" si="1040"/>
        <v>0</v>
      </c>
      <c r="K2750" cm="1">
        <f t="array" ref="K2750">+INDEX('rECUPERA-prov'!$C$3:$LA$16,$C2750+1,$F2750)</f>
        <v>0</v>
      </c>
      <c r="L2750">
        <f t="shared" si="1041"/>
        <v>0</v>
      </c>
      <c r="M2750">
        <f t="shared" si="1048"/>
        <v>0</v>
      </c>
      <c r="N2750">
        <f t="shared" si="1042"/>
        <v>0</v>
      </c>
      <c r="O2750" s="57">
        <f t="shared" si="1049"/>
        <v>0</v>
      </c>
      <c r="P2750" s="57">
        <f t="shared" si="1050"/>
        <v>0</v>
      </c>
      <c r="Q2750" s="57">
        <f t="shared" si="1051"/>
        <v>0</v>
      </c>
      <c r="R2750" s="57">
        <f t="shared" si="1052"/>
        <v>0</v>
      </c>
      <c r="S2750" s="57">
        <f t="shared" si="1053"/>
        <v>0</v>
      </c>
      <c r="T2750" s="57">
        <f t="shared" si="1054"/>
        <v>0</v>
      </c>
      <c r="U2750" s="57">
        <f t="shared" si="1055"/>
        <v>0</v>
      </c>
      <c r="V2750" s="58">
        <f t="shared" si="1056"/>
        <v>0</v>
      </c>
      <c r="W2750" s="58">
        <f t="shared" si="1057"/>
        <v>0</v>
      </c>
      <c r="X2750" s="58">
        <f t="shared" si="1058"/>
        <v>0</v>
      </c>
      <c r="Y2750" s="58">
        <f t="shared" si="1059"/>
        <v>0</v>
      </c>
      <c r="Z2750">
        <f t="shared" si="1043"/>
        <v>241928</v>
      </c>
    </row>
    <row r="2751" spans="1:26" x14ac:dyDescent="0.3">
      <c r="A2751" s="56" t="str">
        <f t="shared" si="1045"/>
        <v>OUT TIME</v>
      </c>
      <c r="B2751" s="56" t="str">
        <f t="shared" si="1037"/>
        <v>no</v>
      </c>
      <c r="C2751" s="55">
        <f t="shared" si="1061"/>
        <v>5</v>
      </c>
      <c r="D2751" t="str">
        <f t="shared" si="1061"/>
        <v>Darién</v>
      </c>
      <c r="E2751" s="23">
        <f t="shared" si="1046"/>
        <v>44196</v>
      </c>
      <c r="F2751" s="54">
        <f t="shared" si="1047"/>
        <v>212</v>
      </c>
      <c r="G2751" cm="1">
        <f t="array" ref="G2751">+INDEX('Casos ACUM Prov'!$CK$3:$OM$16,'TODO PROVINCIA'!C2751+1,'TODO PROVINCIA'!F2751)</f>
        <v>0</v>
      </c>
      <c r="H2751">
        <f t="shared" si="1039"/>
        <v>0</v>
      </c>
      <c r="I2751" cm="1">
        <f t="array" ref="I2751">+INDEX('Muertes-PROV'!$C$3:$OM$16,$C2751+1,$F2751)</f>
        <v>0</v>
      </c>
      <c r="J2751">
        <f t="shared" si="1040"/>
        <v>0</v>
      </c>
      <c r="K2751" cm="1">
        <f t="array" ref="K2751">+INDEX('rECUPERA-prov'!$C$3:$LA$16,$C2751+1,$F2751)</f>
        <v>0</v>
      </c>
      <c r="L2751">
        <f t="shared" si="1041"/>
        <v>0</v>
      </c>
      <c r="M2751">
        <f t="shared" si="1048"/>
        <v>0</v>
      </c>
      <c r="N2751">
        <f t="shared" si="1042"/>
        <v>0</v>
      </c>
      <c r="O2751" s="57">
        <f t="shared" si="1049"/>
        <v>0</v>
      </c>
      <c r="P2751" s="57">
        <f t="shared" si="1050"/>
        <v>0</v>
      </c>
      <c r="Q2751" s="57">
        <f t="shared" si="1051"/>
        <v>0</v>
      </c>
      <c r="R2751" s="57">
        <f t="shared" si="1052"/>
        <v>0</v>
      </c>
      <c r="S2751" s="57">
        <f t="shared" si="1053"/>
        <v>0</v>
      </c>
      <c r="T2751" s="57">
        <f t="shared" si="1054"/>
        <v>0</v>
      </c>
      <c r="U2751" s="57">
        <f t="shared" si="1055"/>
        <v>0</v>
      </c>
      <c r="V2751" s="58">
        <f t="shared" si="1056"/>
        <v>0</v>
      </c>
      <c r="W2751" s="58">
        <f t="shared" si="1057"/>
        <v>0</v>
      </c>
      <c r="X2751" s="58">
        <f t="shared" si="1058"/>
        <v>0</v>
      </c>
      <c r="Y2751" s="58">
        <f t="shared" si="1059"/>
        <v>0</v>
      </c>
      <c r="Z2751">
        <f t="shared" si="1043"/>
        <v>10001</v>
      </c>
    </row>
    <row r="2752" spans="1:26" x14ac:dyDescent="0.3">
      <c r="A2752" s="56" t="str">
        <f t="shared" si="1045"/>
        <v>OUT TIME</v>
      </c>
      <c r="B2752" s="56" t="str">
        <f t="shared" si="1037"/>
        <v>no</v>
      </c>
      <c r="C2752" s="55">
        <f t="shared" si="1061"/>
        <v>6</v>
      </c>
      <c r="D2752" t="str">
        <f t="shared" si="1061"/>
        <v>Herrera</v>
      </c>
      <c r="E2752" s="23">
        <f t="shared" si="1046"/>
        <v>44196</v>
      </c>
      <c r="F2752" s="54">
        <f t="shared" si="1047"/>
        <v>212</v>
      </c>
      <c r="G2752" cm="1">
        <f t="array" ref="G2752">+INDEX('Casos ACUM Prov'!$CK$3:$OM$16,'TODO PROVINCIA'!C2752+1,'TODO PROVINCIA'!F2752)</f>
        <v>0</v>
      </c>
      <c r="H2752">
        <f t="shared" si="1039"/>
        <v>0</v>
      </c>
      <c r="I2752" cm="1">
        <f t="array" ref="I2752">+INDEX('Muertes-PROV'!$C$3:$OM$16,$C2752+1,$F2752)</f>
        <v>0</v>
      </c>
      <c r="J2752">
        <f t="shared" si="1040"/>
        <v>0</v>
      </c>
      <c r="K2752" cm="1">
        <f t="array" ref="K2752">+INDEX('rECUPERA-prov'!$C$3:$LA$16,$C2752+1,$F2752)</f>
        <v>0</v>
      </c>
      <c r="L2752">
        <f t="shared" si="1041"/>
        <v>0</v>
      </c>
      <c r="M2752">
        <f t="shared" si="1048"/>
        <v>0</v>
      </c>
      <c r="N2752">
        <f t="shared" si="1042"/>
        <v>0</v>
      </c>
      <c r="O2752" s="57">
        <f t="shared" si="1049"/>
        <v>0</v>
      </c>
      <c r="P2752" s="57">
        <f t="shared" si="1050"/>
        <v>0</v>
      </c>
      <c r="Q2752" s="57">
        <f t="shared" si="1051"/>
        <v>0</v>
      </c>
      <c r="R2752" s="57">
        <f t="shared" si="1052"/>
        <v>0</v>
      </c>
      <c r="S2752" s="57">
        <f t="shared" si="1053"/>
        <v>0</v>
      </c>
      <c r="T2752" s="57">
        <f t="shared" si="1054"/>
        <v>0</v>
      </c>
      <c r="U2752" s="57">
        <f t="shared" si="1055"/>
        <v>0</v>
      </c>
      <c r="V2752" s="58">
        <f t="shared" si="1056"/>
        <v>0</v>
      </c>
      <c r="W2752" s="58">
        <f t="shared" si="1057"/>
        <v>0</v>
      </c>
      <c r="X2752" s="58">
        <f t="shared" si="1058"/>
        <v>0</v>
      </c>
      <c r="Y2752" s="58">
        <f t="shared" si="1059"/>
        <v>0</v>
      </c>
      <c r="Z2752">
        <f t="shared" si="1043"/>
        <v>33109</v>
      </c>
    </row>
    <row r="2753" spans="1:26" x14ac:dyDescent="0.3">
      <c r="A2753" s="56" t="str">
        <f t="shared" si="1045"/>
        <v>OUT TIME</v>
      </c>
      <c r="B2753" s="56" t="str">
        <f t="shared" si="1037"/>
        <v>no</v>
      </c>
      <c r="C2753" s="55">
        <f t="shared" si="1061"/>
        <v>7</v>
      </c>
      <c r="D2753" t="str">
        <f t="shared" si="1061"/>
        <v>Los Santos</v>
      </c>
      <c r="E2753" s="23">
        <f t="shared" si="1046"/>
        <v>44196</v>
      </c>
      <c r="F2753" s="54">
        <f t="shared" si="1047"/>
        <v>212</v>
      </c>
      <c r="G2753" cm="1">
        <f t="array" ref="G2753">+INDEX('Casos ACUM Prov'!$CK$3:$OM$16,'TODO PROVINCIA'!C2753+1,'TODO PROVINCIA'!F2753)</f>
        <v>0</v>
      </c>
      <c r="H2753">
        <f t="shared" si="1039"/>
        <v>0</v>
      </c>
      <c r="I2753" cm="1">
        <f t="array" ref="I2753">+INDEX('Muertes-PROV'!$C$3:$OM$16,$C2753+1,$F2753)</f>
        <v>0</v>
      </c>
      <c r="J2753">
        <f t="shared" si="1040"/>
        <v>0</v>
      </c>
      <c r="K2753" cm="1">
        <f t="array" ref="K2753">+INDEX('rECUPERA-prov'!$C$3:$LA$16,$C2753+1,$F2753)</f>
        <v>0</v>
      </c>
      <c r="L2753">
        <f t="shared" si="1041"/>
        <v>0</v>
      </c>
      <c r="M2753">
        <f t="shared" si="1048"/>
        <v>0</v>
      </c>
      <c r="N2753">
        <f t="shared" si="1042"/>
        <v>0</v>
      </c>
      <c r="O2753" s="57">
        <f t="shared" si="1049"/>
        <v>0</v>
      </c>
      <c r="P2753" s="57">
        <f t="shared" si="1050"/>
        <v>0</v>
      </c>
      <c r="Q2753" s="57">
        <f t="shared" si="1051"/>
        <v>0</v>
      </c>
      <c r="R2753" s="57">
        <f t="shared" si="1052"/>
        <v>0</v>
      </c>
      <c r="S2753" s="57">
        <f t="shared" si="1053"/>
        <v>0</v>
      </c>
      <c r="T2753" s="57">
        <f t="shared" si="1054"/>
        <v>0</v>
      </c>
      <c r="U2753" s="57">
        <f t="shared" si="1055"/>
        <v>0</v>
      </c>
      <c r="V2753" s="58">
        <f t="shared" si="1056"/>
        <v>0</v>
      </c>
      <c r="W2753" s="58">
        <f t="shared" si="1057"/>
        <v>0</v>
      </c>
      <c r="X2753" s="58">
        <f t="shared" si="1058"/>
        <v>0</v>
      </c>
      <c r="Y2753" s="58">
        <f t="shared" si="1059"/>
        <v>0</v>
      </c>
      <c r="Z2753">
        <f t="shared" si="1043"/>
        <v>156747</v>
      </c>
    </row>
    <row r="2754" spans="1:26" x14ac:dyDescent="0.3">
      <c r="A2754" s="56" t="str">
        <f t="shared" si="1045"/>
        <v>OUT TIME</v>
      </c>
      <c r="B2754" s="56" t="str">
        <f t="shared" si="1037"/>
        <v>no</v>
      </c>
      <c r="C2754" s="55">
        <f t="shared" si="1061"/>
        <v>8</v>
      </c>
      <c r="D2754" t="str">
        <f t="shared" si="1061"/>
        <v>Panamá</v>
      </c>
      <c r="E2754" s="23">
        <f t="shared" si="1046"/>
        <v>44196</v>
      </c>
      <c r="F2754" s="54">
        <f t="shared" si="1047"/>
        <v>212</v>
      </c>
      <c r="G2754" cm="1">
        <f t="array" ref="G2754">+INDEX('Casos ACUM Prov'!$CK$3:$OM$16,'TODO PROVINCIA'!C2754+1,'TODO PROVINCIA'!F2754)</f>
        <v>0</v>
      </c>
      <c r="H2754">
        <f t="shared" si="1039"/>
        <v>0</v>
      </c>
      <c r="I2754" cm="1">
        <f t="array" ref="I2754">+INDEX('Muertes-PROV'!$C$3:$OM$16,$C2754+1,$F2754)</f>
        <v>0</v>
      </c>
      <c r="J2754">
        <f t="shared" si="1040"/>
        <v>0</v>
      </c>
      <c r="K2754" cm="1">
        <f t="array" ref="K2754">+INDEX('rECUPERA-prov'!$C$3:$LA$16,$C2754+1,$F2754)</f>
        <v>0</v>
      </c>
      <c r="L2754">
        <f t="shared" si="1041"/>
        <v>0</v>
      </c>
      <c r="M2754">
        <f t="shared" si="1048"/>
        <v>0</v>
      </c>
      <c r="N2754">
        <f t="shared" si="1042"/>
        <v>0</v>
      </c>
      <c r="O2754" s="57">
        <f t="shared" si="1049"/>
        <v>0</v>
      </c>
      <c r="P2754" s="57">
        <f t="shared" si="1050"/>
        <v>0</v>
      </c>
      <c r="Q2754" s="57">
        <f t="shared" si="1051"/>
        <v>0</v>
      </c>
      <c r="R2754" s="57">
        <f t="shared" si="1052"/>
        <v>0</v>
      </c>
      <c r="S2754" s="57">
        <f t="shared" si="1053"/>
        <v>0</v>
      </c>
      <c r="T2754" s="57">
        <f t="shared" si="1054"/>
        <v>0</v>
      </c>
      <c r="U2754" s="57">
        <f t="shared" si="1055"/>
        <v>0</v>
      </c>
      <c r="V2754" s="58">
        <f t="shared" si="1056"/>
        <v>0</v>
      </c>
      <c r="W2754" s="58">
        <f t="shared" si="1057"/>
        <v>0</v>
      </c>
      <c r="X2754" s="58">
        <f t="shared" si="1058"/>
        <v>0</v>
      </c>
      <c r="Y2754" s="58">
        <f t="shared" si="1059"/>
        <v>0</v>
      </c>
      <c r="Z2754">
        <f t="shared" si="1043"/>
        <v>109955</v>
      </c>
    </row>
    <row r="2755" spans="1:26" x14ac:dyDescent="0.3">
      <c r="A2755" s="56" t="str">
        <f t="shared" si="1045"/>
        <v>OUT TIME</v>
      </c>
      <c r="B2755" s="56" t="str">
        <f t="shared" si="1037"/>
        <v>no</v>
      </c>
      <c r="C2755" s="55">
        <f t="shared" si="1061"/>
        <v>9</v>
      </c>
      <c r="D2755" t="str">
        <f t="shared" si="1061"/>
        <v>Veraguas</v>
      </c>
      <c r="E2755" s="23">
        <f t="shared" si="1046"/>
        <v>44196</v>
      </c>
      <c r="F2755" s="54">
        <f t="shared" si="1047"/>
        <v>212</v>
      </c>
      <c r="G2755" cm="1">
        <f t="array" ref="G2755">+INDEX('Casos ACUM Prov'!$CK$3:$OM$16,'TODO PROVINCIA'!C2755+1,'TODO PROVINCIA'!F2755)</f>
        <v>0</v>
      </c>
      <c r="H2755">
        <f t="shared" si="1039"/>
        <v>0</v>
      </c>
      <c r="I2755" cm="1">
        <f t="array" ref="I2755">+INDEX('Muertes-PROV'!$C$3:$OM$16,$C2755+1,$F2755)</f>
        <v>0</v>
      </c>
      <c r="J2755">
        <f t="shared" si="1040"/>
        <v>0</v>
      </c>
      <c r="K2755" cm="1">
        <f t="array" ref="K2755">+INDEX('rECUPERA-prov'!$C$3:$LA$16,$C2755+1,$F2755)</f>
        <v>0</v>
      </c>
      <c r="L2755">
        <f t="shared" si="1041"/>
        <v>0</v>
      </c>
      <c r="M2755">
        <f t="shared" si="1048"/>
        <v>0</v>
      </c>
      <c r="N2755">
        <f t="shared" si="1042"/>
        <v>0</v>
      </c>
      <c r="O2755" s="57">
        <f t="shared" si="1049"/>
        <v>0</v>
      </c>
      <c r="P2755" s="57">
        <f t="shared" si="1050"/>
        <v>0</v>
      </c>
      <c r="Q2755" s="57">
        <f t="shared" si="1051"/>
        <v>0</v>
      </c>
      <c r="R2755" s="57">
        <f t="shared" si="1052"/>
        <v>0</v>
      </c>
      <c r="S2755" s="57">
        <f t="shared" si="1053"/>
        <v>0</v>
      </c>
      <c r="T2755" s="57">
        <f t="shared" si="1054"/>
        <v>0</v>
      </c>
      <c r="U2755" s="57">
        <f t="shared" si="1055"/>
        <v>0</v>
      </c>
      <c r="V2755" s="58">
        <f t="shared" si="1056"/>
        <v>0</v>
      </c>
      <c r="W2755" s="58">
        <f t="shared" si="1057"/>
        <v>0</v>
      </c>
      <c r="X2755" s="58">
        <f t="shared" si="1058"/>
        <v>0</v>
      </c>
      <c r="Y2755" s="58">
        <f t="shared" si="1059"/>
        <v>0</v>
      </c>
      <c r="Z2755">
        <f t="shared" si="1043"/>
        <v>109955</v>
      </c>
    </row>
    <row r="2756" spans="1:26" x14ac:dyDescent="0.3">
      <c r="A2756" s="56" t="str">
        <f t="shared" si="1045"/>
        <v>OUT TIME</v>
      </c>
      <c r="B2756" s="56" t="str">
        <f t="shared" si="1037"/>
        <v>no</v>
      </c>
      <c r="C2756" s="55">
        <f t="shared" si="1061"/>
        <v>10</v>
      </c>
      <c r="D2756" t="str">
        <f t="shared" si="1061"/>
        <v>Comarca Kuna Yala</v>
      </c>
      <c r="E2756" s="23">
        <f t="shared" si="1046"/>
        <v>44196</v>
      </c>
      <c r="F2756" s="54">
        <f t="shared" si="1047"/>
        <v>212</v>
      </c>
      <c r="G2756" cm="1">
        <f t="array" ref="G2756">+INDEX('Casos ACUM Prov'!$CK$3:$OM$16,'TODO PROVINCIA'!C2756+1,'TODO PROVINCIA'!F2756)</f>
        <v>0</v>
      </c>
      <c r="H2756">
        <f t="shared" si="1039"/>
        <v>0</v>
      </c>
      <c r="I2756" cm="1">
        <f t="array" ref="I2756">+INDEX('Muertes-PROV'!$C$3:$OM$16,$C2756+1,$F2756)</f>
        <v>0</v>
      </c>
      <c r="J2756">
        <f t="shared" si="1040"/>
        <v>0</v>
      </c>
      <c r="K2756" cm="1">
        <f t="array" ref="K2756">+INDEX('rECUPERA-prov'!$C$3:$LA$16,$C2756+1,$F2756)</f>
        <v>0</v>
      </c>
      <c r="L2756">
        <f t="shared" si="1041"/>
        <v>0</v>
      </c>
      <c r="M2756">
        <f t="shared" si="1048"/>
        <v>0</v>
      </c>
      <c r="N2756">
        <f t="shared" si="1042"/>
        <v>0</v>
      </c>
      <c r="O2756" s="57">
        <f t="shared" si="1049"/>
        <v>0</v>
      </c>
      <c r="P2756" s="57">
        <f t="shared" si="1050"/>
        <v>0</v>
      </c>
      <c r="Q2756" s="57">
        <f t="shared" si="1051"/>
        <v>0</v>
      </c>
      <c r="R2756" s="57">
        <f t="shared" si="1052"/>
        <v>0</v>
      </c>
      <c r="S2756" s="57">
        <f t="shared" si="1053"/>
        <v>0</v>
      </c>
      <c r="T2756" s="57">
        <f t="shared" si="1054"/>
        <v>0</v>
      </c>
      <c r="U2756" s="57">
        <f t="shared" si="1055"/>
        <v>0</v>
      </c>
      <c r="V2756" s="58">
        <f t="shared" si="1056"/>
        <v>0</v>
      </c>
      <c r="W2756" s="58">
        <f t="shared" si="1057"/>
        <v>0</v>
      </c>
      <c r="X2756" s="58">
        <f t="shared" si="1058"/>
        <v>0</v>
      </c>
      <c r="Y2756" s="58">
        <f t="shared" si="1059"/>
        <v>0</v>
      </c>
      <c r="Z2756">
        <f t="shared" si="1043"/>
        <v>89592</v>
      </c>
    </row>
    <row r="2757" spans="1:26" x14ac:dyDescent="0.3">
      <c r="A2757" s="56" t="str">
        <f t="shared" si="1045"/>
        <v>OUT TIME</v>
      </c>
      <c r="B2757" s="56" t="str">
        <f t="shared" ref="B2757:B2759" si="1062">+IFERROR(IF(A2770="OUT TIME","ultimo","no"),"no")</f>
        <v>no</v>
      </c>
      <c r="C2757" s="55">
        <f t="shared" si="1061"/>
        <v>11</v>
      </c>
      <c r="D2757" t="str">
        <f t="shared" si="1061"/>
        <v>Comarca Emberá Wounaán</v>
      </c>
      <c r="E2757" s="23">
        <f t="shared" si="1046"/>
        <v>44196</v>
      </c>
      <c r="F2757" s="54">
        <f t="shared" si="1047"/>
        <v>212</v>
      </c>
      <c r="G2757" cm="1">
        <f t="array" ref="G2757">+INDEX('Casos ACUM Prov'!$CK$3:$OM$16,'TODO PROVINCIA'!C2757+1,'TODO PROVINCIA'!F2757)</f>
        <v>0</v>
      </c>
      <c r="H2757">
        <f t="shared" si="1039"/>
        <v>0</v>
      </c>
      <c r="I2757" cm="1">
        <f t="array" ref="I2757">+INDEX('Muertes-PROV'!$C$3:$OM$16,$C2757+1,$F2757)</f>
        <v>0</v>
      </c>
      <c r="J2757">
        <f t="shared" si="1040"/>
        <v>0</v>
      </c>
      <c r="K2757" cm="1">
        <f t="array" ref="K2757">+INDEX('rECUPERA-prov'!$C$3:$LA$16,$C2757+1,$F2757)</f>
        <v>0</v>
      </c>
      <c r="L2757">
        <f t="shared" si="1041"/>
        <v>0</v>
      </c>
      <c r="M2757">
        <f t="shared" si="1048"/>
        <v>0</v>
      </c>
      <c r="N2757">
        <f t="shared" si="1042"/>
        <v>0</v>
      </c>
      <c r="O2757" s="57">
        <f t="shared" si="1049"/>
        <v>0</v>
      </c>
      <c r="P2757" s="57">
        <f t="shared" si="1050"/>
        <v>0</v>
      </c>
      <c r="Q2757" s="57">
        <f t="shared" si="1051"/>
        <v>0</v>
      </c>
      <c r="R2757" s="57">
        <f t="shared" si="1052"/>
        <v>0</v>
      </c>
      <c r="S2757" s="57">
        <f t="shared" si="1053"/>
        <v>0</v>
      </c>
      <c r="T2757" s="57">
        <f t="shared" si="1054"/>
        <v>0</v>
      </c>
      <c r="U2757" s="57">
        <f t="shared" si="1055"/>
        <v>0</v>
      </c>
      <c r="V2757" s="58">
        <f t="shared" si="1056"/>
        <v>0</v>
      </c>
      <c r="W2757" s="58">
        <f t="shared" si="1057"/>
        <v>0</v>
      </c>
      <c r="X2757" s="58">
        <f t="shared" si="1058"/>
        <v>0</v>
      </c>
      <c r="Y2757" s="58">
        <f t="shared" si="1059"/>
        <v>0</v>
      </c>
      <c r="Z2757">
        <f t="shared" si="1043"/>
        <v>1249032</v>
      </c>
    </row>
    <row r="2758" spans="1:26" x14ac:dyDescent="0.3">
      <c r="A2758" s="56" t="str">
        <f t="shared" si="1045"/>
        <v>OUT TIME</v>
      </c>
      <c r="B2758" s="56" t="str">
        <f t="shared" si="1062"/>
        <v>no</v>
      </c>
      <c r="C2758" s="55">
        <f t="shared" si="1061"/>
        <v>12</v>
      </c>
      <c r="D2758" t="str">
        <f t="shared" si="1061"/>
        <v>Comarca Ngäbe Buglé</v>
      </c>
      <c r="E2758" s="23">
        <f t="shared" si="1046"/>
        <v>44196</v>
      </c>
      <c r="F2758" s="54">
        <f t="shared" si="1047"/>
        <v>212</v>
      </c>
      <c r="G2758" cm="1">
        <f t="array" ref="G2758">+INDEX('Casos ACUM Prov'!$CK$3:$OM$16,'TODO PROVINCIA'!C2758+1,'TODO PROVINCIA'!F2758)</f>
        <v>0</v>
      </c>
      <c r="H2758">
        <f t="shared" si="1039"/>
        <v>0</v>
      </c>
      <c r="I2758" cm="1">
        <f t="array" ref="I2758">+INDEX('Muertes-PROV'!$C$3:$OM$16,$C2758+1,$F2758)</f>
        <v>0</v>
      </c>
      <c r="J2758">
        <f t="shared" si="1040"/>
        <v>0</v>
      </c>
      <c r="K2758" cm="1">
        <f t="array" ref="K2758">+INDEX('rECUPERA-prov'!$C$3:$LA$16,$C2758+1,$F2758)</f>
        <v>0</v>
      </c>
      <c r="L2758">
        <f t="shared" si="1041"/>
        <v>0</v>
      </c>
      <c r="M2758">
        <f t="shared" si="1048"/>
        <v>0</v>
      </c>
      <c r="N2758">
        <f t="shared" si="1042"/>
        <v>0</v>
      </c>
      <c r="O2758" s="57">
        <f t="shared" si="1049"/>
        <v>0</v>
      </c>
      <c r="P2758" s="57">
        <f t="shared" si="1050"/>
        <v>0</v>
      </c>
      <c r="Q2758" s="57">
        <f t="shared" si="1051"/>
        <v>0</v>
      </c>
      <c r="R2758" s="57">
        <f t="shared" si="1052"/>
        <v>0</v>
      </c>
      <c r="S2758" s="57">
        <f t="shared" si="1053"/>
        <v>0</v>
      </c>
      <c r="T2758" s="57">
        <f t="shared" si="1054"/>
        <v>0</v>
      </c>
      <c r="U2758" s="57">
        <f t="shared" si="1055"/>
        <v>0</v>
      </c>
      <c r="V2758" s="58">
        <f t="shared" si="1056"/>
        <v>0</v>
      </c>
      <c r="W2758" s="58">
        <f t="shared" si="1057"/>
        <v>0</v>
      </c>
      <c r="X2758" s="58">
        <f t="shared" si="1058"/>
        <v>0</v>
      </c>
      <c r="Y2758" s="58">
        <f t="shared" si="1059"/>
        <v>0</v>
      </c>
      <c r="Z2758">
        <f t="shared" si="1043"/>
        <v>464038</v>
      </c>
    </row>
    <row r="2759" spans="1:26" x14ac:dyDescent="0.3">
      <c r="A2759" s="56" t="str">
        <f t="shared" si="1045"/>
        <v>OUT TIME</v>
      </c>
      <c r="B2759" s="56" t="str">
        <f t="shared" si="1062"/>
        <v>no</v>
      </c>
      <c r="C2759" s="55">
        <f t="shared" si="1061"/>
        <v>13</v>
      </c>
      <c r="D2759" t="str">
        <f t="shared" si="1061"/>
        <v>Panamá Oeste</v>
      </c>
      <c r="E2759" s="23">
        <f t="shared" si="1046"/>
        <v>44196</v>
      </c>
      <c r="F2759" s="54">
        <f t="shared" si="1047"/>
        <v>212</v>
      </c>
      <c r="G2759" cm="1">
        <f t="array" ref="G2759">+INDEX('Casos ACUM Prov'!$CK$3:$OM$16,'TODO PROVINCIA'!C2759+1,'TODO PROVINCIA'!F2759)</f>
        <v>0</v>
      </c>
      <c r="H2759">
        <f t="shared" si="1039"/>
        <v>0</v>
      </c>
      <c r="I2759" cm="1">
        <f t="array" ref="I2759">+INDEX('Muertes-PROV'!$C$3:$OM$16,$C2759+1,$F2759)</f>
        <v>0</v>
      </c>
      <c r="J2759">
        <f t="shared" si="1040"/>
        <v>0</v>
      </c>
      <c r="K2759" cm="1">
        <f t="array" ref="K2759">+INDEX('rECUPERA-prov'!$C$3:$LA$16,$C2759+1,$F2759)</f>
        <v>0</v>
      </c>
      <c r="L2759">
        <f t="shared" si="1041"/>
        <v>0</v>
      </c>
      <c r="M2759">
        <f t="shared" si="1048"/>
        <v>0</v>
      </c>
      <c r="N2759">
        <f t="shared" si="1042"/>
        <v>0</v>
      </c>
      <c r="O2759" s="57">
        <f t="shared" si="1049"/>
        <v>0</v>
      </c>
      <c r="P2759" s="57">
        <f t="shared" si="1050"/>
        <v>0</v>
      </c>
      <c r="Q2759" s="57">
        <f t="shared" si="1051"/>
        <v>0</v>
      </c>
      <c r="R2759" s="57">
        <f t="shared" si="1052"/>
        <v>0</v>
      </c>
      <c r="S2759" s="57">
        <f t="shared" si="1053"/>
        <v>0</v>
      </c>
      <c r="T2759" s="57">
        <f t="shared" si="1054"/>
        <v>0</v>
      </c>
      <c r="U2759" s="57">
        <f t="shared" si="1055"/>
        <v>0</v>
      </c>
      <c r="V2759" s="58">
        <f t="shared" si="1056"/>
        <v>0</v>
      </c>
      <c r="W2759" s="58">
        <f t="shared" si="1057"/>
        <v>0</v>
      </c>
      <c r="X2759" s="58">
        <f t="shared" si="1058"/>
        <v>0</v>
      </c>
      <c r="Y2759" s="58">
        <f t="shared" si="1059"/>
        <v>0</v>
      </c>
      <c r="Z2759">
        <f t="shared" si="1043"/>
        <v>226991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29716-C6A7-495D-8327-6AA8F76AF37C}">
  <dimension ref="A6:Q684"/>
  <sheetViews>
    <sheetView showGridLines="0" workbookViewId="0">
      <pane ySplit="10" topLeftCell="A575" activePane="bottomLeft" state="frozen"/>
      <selection pane="bottomLeft" activeCell="G580" activeCellId="12" sqref="G11 G41 G144 G191 G233 G238 G242 G311 G337 G386 G467 G521 G580"/>
    </sheetView>
  </sheetViews>
  <sheetFormatPr baseColWidth="10" defaultColWidth="11.44140625" defaultRowHeight="14.4" x14ac:dyDescent="0.3"/>
  <cols>
    <col min="1" max="1" width="5.5546875" customWidth="1"/>
    <col min="2" max="2" width="35.33203125" customWidth="1"/>
    <col min="3" max="3" width="12.33203125" customWidth="1"/>
    <col min="4" max="4" width="23.5546875" bestFit="1" customWidth="1"/>
    <col min="5" max="5" width="12" bestFit="1" customWidth="1"/>
    <col min="6" max="6" width="12.6640625" bestFit="1" customWidth="1"/>
    <col min="7" max="7" width="19.44140625" customWidth="1"/>
    <col min="8" max="8" width="10.33203125" customWidth="1"/>
    <col min="9" max="9" width="24.33203125" bestFit="1" customWidth="1"/>
    <col min="10" max="10" width="12" bestFit="1" customWidth="1"/>
    <col min="11" max="11" width="12.6640625" bestFit="1" customWidth="1"/>
    <col min="12" max="12" width="14.6640625" customWidth="1"/>
    <col min="13" max="13" width="10.6640625" customWidth="1"/>
    <col min="14" max="14" width="43.109375" bestFit="1" customWidth="1"/>
    <col min="15" max="15" width="12" bestFit="1" customWidth="1"/>
    <col min="16" max="16" width="12.6640625" bestFit="1" customWidth="1"/>
    <col min="17" max="17" width="11.33203125" customWidth="1"/>
  </cols>
  <sheetData>
    <row r="6" spans="1:17" ht="20.399999999999999" customHeight="1" x14ac:dyDescent="0.3"/>
    <row r="9" spans="1:17" ht="18" customHeight="1" x14ac:dyDescent="0.3"/>
    <row r="10" spans="1:17" x14ac:dyDescent="0.3">
      <c r="A10" t="s">
        <v>805</v>
      </c>
      <c r="B10" t="s">
        <v>806</v>
      </c>
      <c r="C10" t="s">
        <v>807</v>
      </c>
      <c r="D10" t="s">
        <v>1</v>
      </c>
      <c r="E10" t="s">
        <v>808</v>
      </c>
      <c r="F10" t="s">
        <v>809</v>
      </c>
      <c r="G10" t="s">
        <v>810</v>
      </c>
      <c r="H10" t="s">
        <v>811</v>
      </c>
      <c r="I10" t="s">
        <v>2</v>
      </c>
      <c r="J10" t="s">
        <v>812</v>
      </c>
      <c r="K10" t="s">
        <v>813</v>
      </c>
      <c r="L10" t="s">
        <v>814</v>
      </c>
      <c r="M10" t="s">
        <v>815</v>
      </c>
      <c r="N10" t="s">
        <v>3</v>
      </c>
      <c r="O10" t="s">
        <v>816</v>
      </c>
      <c r="P10" t="s">
        <v>817</v>
      </c>
      <c r="Q10" t="s">
        <v>818</v>
      </c>
    </row>
    <row r="11" spans="1:17" x14ac:dyDescent="0.3">
      <c r="A11">
        <v>0</v>
      </c>
      <c r="B11" t="str">
        <f t="shared" ref="B11:B74" si="0">+N11</f>
        <v>Bocas del Toro (Cabecera)</v>
      </c>
      <c r="C11">
        <v>1</v>
      </c>
      <c r="D11" t="s">
        <v>163</v>
      </c>
      <c r="E11" s="33">
        <v>9.2170095443725586</v>
      </c>
      <c r="F11" s="33">
        <v>-82.584602355957031</v>
      </c>
      <c r="G11" s="33">
        <v>125461</v>
      </c>
      <c r="H11" s="42">
        <v>101</v>
      </c>
      <c r="I11" t="s">
        <v>163</v>
      </c>
      <c r="J11" s="33">
        <v>9.2183799743652344</v>
      </c>
      <c r="K11" s="33">
        <v>-82.242996215820313</v>
      </c>
      <c r="L11" s="33">
        <v>16135</v>
      </c>
      <c r="M11">
        <v>10101</v>
      </c>
      <c r="N11" t="s">
        <v>225</v>
      </c>
      <c r="O11">
        <v>9.3769998550415039</v>
      </c>
      <c r="P11">
        <v>-82.230003356933594</v>
      </c>
      <c r="Q11">
        <v>7366</v>
      </c>
    </row>
    <row r="12" spans="1:17" x14ac:dyDescent="0.3">
      <c r="A12">
        <v>1</v>
      </c>
      <c r="B12" t="str">
        <f t="shared" si="0"/>
        <v>Bastimentos</v>
      </c>
      <c r="C12">
        <v>1</v>
      </c>
      <c r="D12" t="s">
        <v>163</v>
      </c>
      <c r="E12" s="33">
        <v>9.2170095443725586</v>
      </c>
      <c r="F12" s="33">
        <v>-82.584602355957031</v>
      </c>
      <c r="G12" s="33">
        <v>125461</v>
      </c>
      <c r="H12" s="42">
        <v>101</v>
      </c>
      <c r="I12" t="s">
        <v>163</v>
      </c>
      <c r="J12">
        <v>9.2183799743652344</v>
      </c>
      <c r="K12">
        <v>-82.242996215820313</v>
      </c>
      <c r="L12">
        <v>16135</v>
      </c>
      <c r="M12">
        <v>10102</v>
      </c>
      <c r="N12" t="s">
        <v>461</v>
      </c>
      <c r="O12">
        <v>9.3067502975463867</v>
      </c>
      <c r="P12">
        <v>-82.150497436523438</v>
      </c>
      <c r="Q12">
        <v>1954</v>
      </c>
    </row>
    <row r="13" spans="1:17" x14ac:dyDescent="0.3">
      <c r="A13">
        <v>2</v>
      </c>
      <c r="B13" t="str">
        <f t="shared" si="0"/>
        <v>Cauchero</v>
      </c>
      <c r="C13">
        <v>1</v>
      </c>
      <c r="D13" t="s">
        <v>163</v>
      </c>
      <c r="E13" s="33">
        <v>9.2170095443725586</v>
      </c>
      <c r="F13" s="33">
        <v>-82.584602355957031</v>
      </c>
      <c r="G13" s="33">
        <v>125461</v>
      </c>
      <c r="H13" s="42">
        <v>101</v>
      </c>
      <c r="I13" t="s">
        <v>163</v>
      </c>
      <c r="J13">
        <v>9.2183799743652344</v>
      </c>
      <c r="K13">
        <v>-82.242996215820313</v>
      </c>
      <c r="L13">
        <v>16135</v>
      </c>
      <c r="M13">
        <v>10103</v>
      </c>
      <c r="N13" t="s">
        <v>489</v>
      </c>
      <c r="O13">
        <v>9.1290197372436523</v>
      </c>
      <c r="P13">
        <v>-82.360397338867188</v>
      </c>
      <c r="Q13">
        <v>2424</v>
      </c>
    </row>
    <row r="14" spans="1:17" x14ac:dyDescent="0.3">
      <c r="A14">
        <v>3</v>
      </c>
      <c r="B14" t="str">
        <f t="shared" si="0"/>
        <v>Punta Laurel</v>
      </c>
      <c r="C14">
        <v>1</v>
      </c>
      <c r="D14" t="s">
        <v>163</v>
      </c>
      <c r="E14" s="33">
        <v>9.2170095443725586</v>
      </c>
      <c r="F14" s="33">
        <v>-82.584602355957031</v>
      </c>
      <c r="G14" s="33">
        <v>125461</v>
      </c>
      <c r="H14" s="42">
        <v>101</v>
      </c>
      <c r="I14" t="s">
        <v>163</v>
      </c>
      <c r="J14">
        <v>9.2183799743652344</v>
      </c>
      <c r="K14">
        <v>-82.242996215820313</v>
      </c>
      <c r="L14">
        <v>16135</v>
      </c>
      <c r="M14">
        <v>10104</v>
      </c>
      <c r="N14" t="s">
        <v>711</v>
      </c>
      <c r="O14">
        <v>9.1766901016235352</v>
      </c>
      <c r="P14">
        <v>-82.107002258300781</v>
      </c>
      <c r="Q14">
        <v>1730</v>
      </c>
    </row>
    <row r="15" spans="1:17" x14ac:dyDescent="0.3">
      <c r="A15">
        <v>4</v>
      </c>
      <c r="B15" t="str">
        <f t="shared" si="0"/>
        <v>Tierra Oscura</v>
      </c>
      <c r="C15">
        <v>1</v>
      </c>
      <c r="D15" t="s">
        <v>163</v>
      </c>
      <c r="E15" s="33">
        <v>9.2170095443725586</v>
      </c>
      <c r="F15" s="33">
        <v>-82.584602355957031</v>
      </c>
      <c r="G15" s="33">
        <v>125461</v>
      </c>
      <c r="H15" s="42">
        <v>101</v>
      </c>
      <c r="I15" t="s">
        <v>163</v>
      </c>
      <c r="J15">
        <v>9.2183799743652344</v>
      </c>
      <c r="K15">
        <v>-82.242996215820313</v>
      </c>
      <c r="L15">
        <v>16135</v>
      </c>
      <c r="M15">
        <v>10105</v>
      </c>
      <c r="N15" t="s">
        <v>761</v>
      </c>
      <c r="O15">
        <v>9.2150897979736328</v>
      </c>
      <c r="P15">
        <v>-82.240402221679688</v>
      </c>
      <c r="Q15">
        <v>2661</v>
      </c>
    </row>
    <row r="16" spans="1:17" x14ac:dyDescent="0.3">
      <c r="A16">
        <v>5</v>
      </c>
      <c r="B16" t="str">
        <f t="shared" si="0"/>
        <v>Changuinola (Cabecera)</v>
      </c>
      <c r="C16">
        <v>1</v>
      </c>
      <c r="D16" t="s">
        <v>163</v>
      </c>
      <c r="E16" s="33">
        <v>9.2170095443725586</v>
      </c>
      <c r="F16" s="33">
        <v>-82.584602355957031</v>
      </c>
      <c r="G16" s="33">
        <v>125461</v>
      </c>
      <c r="H16" s="42">
        <v>102</v>
      </c>
      <c r="I16" t="s">
        <v>164</v>
      </c>
      <c r="J16">
        <v>9.3393001556396484</v>
      </c>
      <c r="K16">
        <v>-82.460800170898438</v>
      </c>
      <c r="L16">
        <v>98310</v>
      </c>
      <c r="M16">
        <v>10201</v>
      </c>
      <c r="N16" t="s">
        <v>165</v>
      </c>
      <c r="O16">
        <v>9.449040412902832</v>
      </c>
      <c r="P16">
        <v>-82.522003173828125</v>
      </c>
      <c r="Q16">
        <v>31223</v>
      </c>
    </row>
    <row r="17" spans="1:17" x14ac:dyDescent="0.3">
      <c r="A17">
        <v>6</v>
      </c>
      <c r="B17" t="str">
        <f t="shared" si="0"/>
        <v>Guabito</v>
      </c>
      <c r="C17">
        <v>1</v>
      </c>
      <c r="D17" t="s">
        <v>163</v>
      </c>
      <c r="E17" s="33">
        <v>9.2170095443725586</v>
      </c>
      <c r="F17" s="33">
        <v>-82.584602355957031</v>
      </c>
      <c r="G17" s="33">
        <v>125461</v>
      </c>
      <c r="H17" s="42">
        <v>102</v>
      </c>
      <c r="I17" t="s">
        <v>164</v>
      </c>
      <c r="J17">
        <v>9.3393001556396484</v>
      </c>
      <c r="K17">
        <v>-82.460800170898438</v>
      </c>
      <c r="L17">
        <v>98310</v>
      </c>
      <c r="M17">
        <v>10203</v>
      </c>
      <c r="N17" t="s">
        <v>255</v>
      </c>
      <c r="O17">
        <v>9.4860296249389648</v>
      </c>
      <c r="P17">
        <v>-82.597396850585938</v>
      </c>
      <c r="Q17">
        <v>8387</v>
      </c>
    </row>
    <row r="18" spans="1:17" x14ac:dyDescent="0.3">
      <c r="A18">
        <v>7</v>
      </c>
      <c r="B18" t="str">
        <f t="shared" si="0"/>
        <v>El Teribe</v>
      </c>
      <c r="C18">
        <v>1</v>
      </c>
      <c r="D18" t="s">
        <v>163</v>
      </c>
      <c r="E18" s="33">
        <v>9.2170095443725586</v>
      </c>
      <c r="F18" s="33">
        <v>-82.584602355957031</v>
      </c>
      <c r="G18" s="33">
        <v>125461</v>
      </c>
      <c r="H18" s="42">
        <v>102</v>
      </c>
      <c r="I18" t="s">
        <v>164</v>
      </c>
      <c r="J18">
        <v>9.3393001556396484</v>
      </c>
      <c r="K18">
        <v>-82.460800170898438</v>
      </c>
      <c r="L18">
        <v>98310</v>
      </c>
      <c r="M18">
        <v>10204</v>
      </c>
      <c r="N18" t="s">
        <v>571</v>
      </c>
      <c r="O18">
        <v>9.2762298583984375</v>
      </c>
      <c r="P18">
        <v>-82.750602722167969</v>
      </c>
      <c r="Q18">
        <v>2578</v>
      </c>
    </row>
    <row r="19" spans="1:17" x14ac:dyDescent="0.3">
      <c r="A19">
        <v>8</v>
      </c>
      <c r="B19" t="str">
        <f t="shared" si="0"/>
        <v>El Empalme</v>
      </c>
      <c r="C19">
        <v>1</v>
      </c>
      <c r="D19" t="s">
        <v>163</v>
      </c>
      <c r="E19" s="33">
        <v>9.2170095443725586</v>
      </c>
      <c r="F19" s="33">
        <v>-82.584602355957031</v>
      </c>
      <c r="G19" s="33">
        <v>125461</v>
      </c>
      <c r="H19" s="42">
        <v>102</v>
      </c>
      <c r="I19" t="s">
        <v>164</v>
      </c>
      <c r="J19">
        <v>9.3393001556396484</v>
      </c>
      <c r="K19">
        <v>-82.460800170898438</v>
      </c>
      <c r="L19">
        <v>98310</v>
      </c>
      <c r="M19">
        <v>10206</v>
      </c>
      <c r="N19" t="s">
        <v>175</v>
      </c>
      <c r="O19">
        <v>9.4120197296142578</v>
      </c>
      <c r="P19">
        <v>-82.503799438476563</v>
      </c>
      <c r="Q19">
        <v>18653</v>
      </c>
    </row>
    <row r="20" spans="1:17" x14ac:dyDescent="0.3">
      <c r="A20">
        <v>9</v>
      </c>
      <c r="B20" t="str">
        <f t="shared" si="0"/>
        <v>Las Tablas</v>
      </c>
      <c r="C20">
        <v>1</v>
      </c>
      <c r="D20" t="s">
        <v>163</v>
      </c>
      <c r="E20" s="33">
        <v>9.2170095443725586</v>
      </c>
      <c r="F20" s="33">
        <v>-82.584602355957031</v>
      </c>
      <c r="G20" s="33">
        <v>125461</v>
      </c>
      <c r="H20" s="42">
        <v>102</v>
      </c>
      <c r="I20" t="s">
        <v>164</v>
      </c>
      <c r="J20">
        <v>9.3393001556396484</v>
      </c>
      <c r="K20">
        <v>-82.460800170898438</v>
      </c>
      <c r="L20">
        <v>98310</v>
      </c>
      <c r="M20">
        <v>10207</v>
      </c>
      <c r="N20" t="s">
        <v>348</v>
      </c>
      <c r="O20">
        <v>9.5335798263549805</v>
      </c>
      <c r="P20">
        <v>-82.741798400878906</v>
      </c>
      <c r="Q20">
        <v>9286</v>
      </c>
    </row>
    <row r="21" spans="1:17" x14ac:dyDescent="0.3">
      <c r="A21">
        <v>10</v>
      </c>
      <c r="B21" t="str">
        <f t="shared" si="0"/>
        <v>Cochigró</v>
      </c>
      <c r="C21">
        <v>1</v>
      </c>
      <c r="D21" t="s">
        <v>163</v>
      </c>
      <c r="E21" s="33">
        <v>9.2170095443725586</v>
      </c>
      <c r="F21" s="33">
        <v>-82.584602355957031</v>
      </c>
      <c r="G21" s="33">
        <v>125461</v>
      </c>
      <c r="H21" s="42">
        <v>102</v>
      </c>
      <c r="I21" t="s">
        <v>164</v>
      </c>
      <c r="J21">
        <v>9.3393001556396484</v>
      </c>
      <c r="K21">
        <v>-82.460800170898438</v>
      </c>
      <c r="L21">
        <v>98310</v>
      </c>
      <c r="M21">
        <v>10208</v>
      </c>
      <c r="N21" t="s">
        <v>509</v>
      </c>
      <c r="O21">
        <v>9.2639398574829102</v>
      </c>
      <c r="P21">
        <v>-82.559799194335938</v>
      </c>
      <c r="Q21">
        <v>1812</v>
      </c>
    </row>
    <row r="22" spans="1:17" x14ac:dyDescent="0.3">
      <c r="A22">
        <v>11</v>
      </c>
      <c r="B22" t="str">
        <f t="shared" si="0"/>
        <v>La Gloria</v>
      </c>
      <c r="C22">
        <v>1</v>
      </c>
      <c r="D22" t="s">
        <v>163</v>
      </c>
      <c r="E22" s="33">
        <v>9.2170095443725586</v>
      </c>
      <c r="F22" s="33">
        <v>-82.584602355957031</v>
      </c>
      <c r="G22" s="33">
        <v>125461</v>
      </c>
      <c r="H22" s="42">
        <v>102</v>
      </c>
      <c r="I22" t="s">
        <v>273</v>
      </c>
      <c r="J22">
        <v>9.3393001556396484</v>
      </c>
      <c r="K22">
        <v>-82.460800170898438</v>
      </c>
      <c r="L22">
        <v>98310</v>
      </c>
      <c r="M22">
        <v>10209</v>
      </c>
      <c r="N22" t="s">
        <v>345</v>
      </c>
      <c r="O22">
        <v>9.3811502456665039</v>
      </c>
      <c r="P22">
        <v>-82.441398620605469</v>
      </c>
      <c r="Q22">
        <v>3046</v>
      </c>
    </row>
    <row r="23" spans="1:17" x14ac:dyDescent="0.3">
      <c r="A23">
        <v>12</v>
      </c>
      <c r="B23" t="str">
        <f t="shared" si="0"/>
        <v>Las Delicias</v>
      </c>
      <c r="C23">
        <v>1</v>
      </c>
      <c r="D23" t="s">
        <v>163</v>
      </c>
      <c r="E23" s="33">
        <v>9.2170095443725586</v>
      </c>
      <c r="F23" s="33">
        <v>-82.584602355957031</v>
      </c>
      <c r="G23" s="33">
        <v>125461</v>
      </c>
      <c r="H23" s="42">
        <v>102</v>
      </c>
      <c r="I23" t="s">
        <v>164</v>
      </c>
      <c r="J23">
        <v>9.3393001556396484</v>
      </c>
      <c r="K23">
        <v>-82.460800170898438</v>
      </c>
      <c r="L23">
        <v>98310</v>
      </c>
      <c r="M23">
        <v>10210</v>
      </c>
      <c r="N23" t="s">
        <v>637</v>
      </c>
      <c r="O23">
        <v>9.4179201126098633</v>
      </c>
      <c r="P23">
        <v>-82.853500366210938</v>
      </c>
      <c r="Q23">
        <v>1484</v>
      </c>
    </row>
    <row r="24" spans="1:17" x14ac:dyDescent="0.3">
      <c r="A24">
        <v>13</v>
      </c>
      <c r="B24" t="str">
        <f t="shared" si="0"/>
        <v>Barriada 4 de Abril</v>
      </c>
      <c r="C24">
        <v>1</v>
      </c>
      <c r="D24" t="s">
        <v>163</v>
      </c>
      <c r="E24" s="33">
        <v>9.2170095443725586</v>
      </c>
      <c r="F24" s="33">
        <v>-82.584602355957031</v>
      </c>
      <c r="G24" s="33">
        <v>125461</v>
      </c>
      <c r="H24" s="42">
        <v>102</v>
      </c>
      <c r="I24" t="s">
        <v>164</v>
      </c>
      <c r="J24">
        <v>9.3393001556396484</v>
      </c>
      <c r="K24">
        <v>-82.460800170898438</v>
      </c>
      <c r="L24">
        <v>98310</v>
      </c>
      <c r="M24">
        <v>10213</v>
      </c>
      <c r="N24" t="s">
        <v>252</v>
      </c>
      <c r="O24">
        <v>9.4672098159790039</v>
      </c>
      <c r="P24">
        <v>-82.539100646972656</v>
      </c>
      <c r="Q24">
        <v>0</v>
      </c>
    </row>
    <row r="25" spans="1:17" x14ac:dyDescent="0.3">
      <c r="A25">
        <v>14</v>
      </c>
      <c r="B25" t="str">
        <f t="shared" si="0"/>
        <v>El Silencio</v>
      </c>
      <c r="C25">
        <v>1</v>
      </c>
      <c r="D25" t="s">
        <v>163</v>
      </c>
      <c r="E25" s="33">
        <v>9.2170095443725586</v>
      </c>
      <c r="F25" s="33">
        <v>-82.584602355957031</v>
      </c>
      <c r="G25" s="33">
        <v>125461</v>
      </c>
      <c r="H25" s="42">
        <v>102</v>
      </c>
      <c r="I25" t="s">
        <v>164</v>
      </c>
      <c r="J25">
        <v>9.3393001556396484</v>
      </c>
      <c r="K25">
        <v>-82.460800170898438</v>
      </c>
      <c r="L25">
        <v>98310</v>
      </c>
      <c r="M25">
        <v>10214</v>
      </c>
      <c r="N25" t="s">
        <v>288</v>
      </c>
      <c r="O25">
        <v>9.3951797485351563</v>
      </c>
      <c r="P25">
        <v>-82.579299926757813</v>
      </c>
      <c r="Q25">
        <v>0</v>
      </c>
    </row>
    <row r="26" spans="1:17" x14ac:dyDescent="0.3">
      <c r="A26">
        <v>15</v>
      </c>
      <c r="B26" t="str">
        <f t="shared" si="0"/>
        <v>Finca 6</v>
      </c>
      <c r="C26">
        <v>1</v>
      </c>
      <c r="D26" t="s">
        <v>163</v>
      </c>
      <c r="E26" s="33">
        <v>9.2170095443725586</v>
      </c>
      <c r="F26" s="33">
        <v>-82.584602355957031</v>
      </c>
      <c r="G26" s="33">
        <v>125461</v>
      </c>
      <c r="H26" s="42">
        <v>102</v>
      </c>
      <c r="I26" t="s">
        <v>164</v>
      </c>
      <c r="J26">
        <v>9.3393001556396484</v>
      </c>
      <c r="K26">
        <v>-82.460800170898438</v>
      </c>
      <c r="L26">
        <v>98310</v>
      </c>
      <c r="M26">
        <v>10215</v>
      </c>
      <c r="N26" t="s">
        <v>240</v>
      </c>
      <c r="O26">
        <v>9.4874801635742188</v>
      </c>
      <c r="P26">
        <v>-82.498397827148438</v>
      </c>
      <c r="Q26">
        <v>0</v>
      </c>
    </row>
    <row r="27" spans="1:17" x14ac:dyDescent="0.3">
      <c r="A27">
        <v>16</v>
      </c>
      <c r="B27" t="str">
        <f t="shared" si="0"/>
        <v>Finca 30</v>
      </c>
      <c r="C27">
        <v>1</v>
      </c>
      <c r="D27" t="s">
        <v>163</v>
      </c>
      <c r="E27" s="33">
        <v>9.2170095443725586</v>
      </c>
      <c r="F27" s="33">
        <v>-82.584602355957031</v>
      </c>
      <c r="G27" s="33">
        <v>125461</v>
      </c>
      <c r="H27" s="42">
        <v>102</v>
      </c>
      <c r="I27" t="s">
        <v>164</v>
      </c>
      <c r="J27">
        <v>9.3393001556396484</v>
      </c>
      <c r="K27">
        <v>-82.460800170898438</v>
      </c>
      <c r="L27">
        <v>98310</v>
      </c>
      <c r="M27">
        <v>10216</v>
      </c>
      <c r="N27" t="s">
        <v>221</v>
      </c>
      <c r="O27">
        <v>9.4315700531005859</v>
      </c>
      <c r="P27">
        <v>-82.557998657226563</v>
      </c>
      <c r="Q27">
        <v>0</v>
      </c>
    </row>
    <row r="28" spans="1:17" x14ac:dyDescent="0.3">
      <c r="A28">
        <v>17</v>
      </c>
      <c r="B28" t="str">
        <f t="shared" si="0"/>
        <v>Finca 60</v>
      </c>
      <c r="C28">
        <v>1</v>
      </c>
      <c r="D28" t="s">
        <v>163</v>
      </c>
      <c r="E28" s="33">
        <v>9.2170095443725586</v>
      </c>
      <c r="F28" s="33">
        <v>-82.584602355957031</v>
      </c>
      <c r="G28" s="33">
        <v>125461</v>
      </c>
      <c r="H28" s="42">
        <v>102</v>
      </c>
      <c r="I28" t="s">
        <v>164</v>
      </c>
      <c r="J28">
        <v>9.3393001556396484</v>
      </c>
      <c r="K28">
        <v>-82.460800170898438</v>
      </c>
      <c r="L28">
        <v>98310</v>
      </c>
      <c r="M28">
        <v>10217</v>
      </c>
      <c r="N28" t="s">
        <v>204</v>
      </c>
      <c r="O28">
        <v>9.4488401412963867</v>
      </c>
      <c r="P28">
        <v>-82.480003356933594</v>
      </c>
      <c r="Q28">
        <v>0</v>
      </c>
    </row>
    <row r="29" spans="1:17" x14ac:dyDescent="0.3">
      <c r="A29">
        <v>18</v>
      </c>
      <c r="B29" t="str">
        <f t="shared" si="0"/>
        <v>Chiriquí Grande (Cabecera)</v>
      </c>
      <c r="C29">
        <v>1</v>
      </c>
      <c r="D29" t="s">
        <v>163</v>
      </c>
      <c r="E29" s="33">
        <v>9.2170095443725586</v>
      </c>
      <c r="F29" s="33">
        <v>-82.584602355957031</v>
      </c>
      <c r="G29" s="33">
        <v>125461</v>
      </c>
      <c r="H29" s="42">
        <v>103</v>
      </c>
      <c r="I29" t="s">
        <v>167</v>
      </c>
      <c r="J29">
        <v>8.9838895797729492</v>
      </c>
      <c r="K29">
        <v>-82.202201843261719</v>
      </c>
      <c r="L29">
        <v>11016</v>
      </c>
      <c r="M29">
        <v>10301</v>
      </c>
      <c r="N29" t="s">
        <v>168</v>
      </c>
      <c r="O29">
        <v>8.9332103729248047</v>
      </c>
      <c r="P29">
        <v>-82.116203308105469</v>
      </c>
      <c r="Q29">
        <v>3014</v>
      </c>
    </row>
    <row r="30" spans="1:17" x14ac:dyDescent="0.3">
      <c r="A30">
        <v>19</v>
      </c>
      <c r="B30" t="str">
        <f t="shared" si="0"/>
        <v>Miramar</v>
      </c>
      <c r="C30">
        <v>1</v>
      </c>
      <c r="D30" t="s">
        <v>163</v>
      </c>
      <c r="E30" s="33">
        <v>9.2170095443725586</v>
      </c>
      <c r="F30" s="33">
        <v>-82.584602355957031</v>
      </c>
      <c r="G30" s="33">
        <v>125461</v>
      </c>
      <c r="H30" s="42">
        <v>103</v>
      </c>
      <c r="I30" t="s">
        <v>167</v>
      </c>
      <c r="J30">
        <v>8.9838895797729492</v>
      </c>
      <c r="K30">
        <v>-82.202201843261719</v>
      </c>
      <c r="L30">
        <v>11016</v>
      </c>
      <c r="M30">
        <v>10302</v>
      </c>
      <c r="N30" t="s">
        <v>209</v>
      </c>
      <c r="O30">
        <v>8.9854602813720703</v>
      </c>
      <c r="P30">
        <v>-82.220298767089844</v>
      </c>
      <c r="Q30">
        <v>1232</v>
      </c>
    </row>
    <row r="31" spans="1:17" x14ac:dyDescent="0.3">
      <c r="A31">
        <v>20</v>
      </c>
      <c r="B31" t="str">
        <f t="shared" si="0"/>
        <v>Punta Peña</v>
      </c>
      <c r="C31">
        <v>1</v>
      </c>
      <c r="D31" t="s">
        <v>163</v>
      </c>
      <c r="E31" s="33">
        <v>9.2170095443725586</v>
      </c>
      <c r="F31" s="33">
        <v>-82.584602355957031</v>
      </c>
      <c r="G31" s="33">
        <v>125461</v>
      </c>
      <c r="H31" s="42">
        <v>103</v>
      </c>
      <c r="I31" t="s">
        <v>167</v>
      </c>
      <c r="J31">
        <v>8.9838895797729492</v>
      </c>
      <c r="K31">
        <v>-82.202201843261719</v>
      </c>
      <c r="L31">
        <v>11016</v>
      </c>
      <c r="M31">
        <v>10303</v>
      </c>
      <c r="N31" t="s">
        <v>291</v>
      </c>
      <c r="O31">
        <v>8.890629768371582</v>
      </c>
      <c r="P31">
        <v>-82.175300598144531</v>
      </c>
      <c r="Q31">
        <v>2520</v>
      </c>
    </row>
    <row r="32" spans="1:17" x14ac:dyDescent="0.3">
      <c r="A32">
        <v>21</v>
      </c>
      <c r="B32" t="str">
        <f t="shared" si="0"/>
        <v>Punta Róbalo</v>
      </c>
      <c r="C32">
        <v>1</v>
      </c>
      <c r="D32" t="s">
        <v>163</v>
      </c>
      <c r="E32" s="33">
        <v>9.2170095443725586</v>
      </c>
      <c r="F32" s="33">
        <v>-82.584602355957031</v>
      </c>
      <c r="G32" s="33">
        <v>125461</v>
      </c>
      <c r="H32" s="42">
        <v>103</v>
      </c>
      <c r="I32" t="s">
        <v>167</v>
      </c>
      <c r="J32">
        <v>8.9838895797729492</v>
      </c>
      <c r="K32">
        <v>-82.202201843261719</v>
      </c>
      <c r="L32">
        <v>11016</v>
      </c>
      <c r="M32">
        <v>10304</v>
      </c>
      <c r="N32" t="s">
        <v>712</v>
      </c>
      <c r="O32">
        <v>9.0424003601074219</v>
      </c>
      <c r="P32">
        <v>-82.278396606445313</v>
      </c>
      <c r="Q32">
        <v>1164</v>
      </c>
    </row>
    <row r="33" spans="1:17" x14ac:dyDescent="0.3">
      <c r="A33">
        <v>22</v>
      </c>
      <c r="B33" t="str">
        <f t="shared" si="0"/>
        <v>Rambala</v>
      </c>
      <c r="C33">
        <v>1</v>
      </c>
      <c r="D33" t="s">
        <v>163</v>
      </c>
      <c r="E33" s="33">
        <v>9.2170095443725586</v>
      </c>
      <c r="F33" s="33">
        <v>-82.584602355957031</v>
      </c>
      <c r="G33" s="33">
        <v>125461</v>
      </c>
      <c r="H33" s="42">
        <v>103</v>
      </c>
      <c r="I33" t="s">
        <v>167</v>
      </c>
      <c r="J33">
        <v>8.9838895797729492</v>
      </c>
      <c r="K33">
        <v>-82.202201843261719</v>
      </c>
      <c r="L33">
        <v>11016</v>
      </c>
      <c r="M33">
        <v>10305</v>
      </c>
      <c r="N33" t="s">
        <v>265</v>
      </c>
      <c r="O33">
        <v>8.9483699798583984</v>
      </c>
      <c r="P33">
        <v>-82.178802490234375</v>
      </c>
      <c r="Q33">
        <v>1682</v>
      </c>
    </row>
    <row r="34" spans="1:17" x14ac:dyDescent="0.3">
      <c r="A34">
        <v>23</v>
      </c>
      <c r="B34" t="str">
        <f t="shared" si="0"/>
        <v>Bajo Cedro</v>
      </c>
      <c r="C34">
        <v>1</v>
      </c>
      <c r="D34" t="s">
        <v>163</v>
      </c>
      <c r="E34" s="33">
        <v>9.2170095443725586</v>
      </c>
      <c r="F34" s="33">
        <v>-82.584602355957031</v>
      </c>
      <c r="G34" s="33">
        <v>125461</v>
      </c>
      <c r="H34" s="42">
        <v>103</v>
      </c>
      <c r="I34" t="s">
        <v>167</v>
      </c>
      <c r="J34">
        <v>8.9838895797729492</v>
      </c>
      <c r="K34">
        <v>-82.202201843261719</v>
      </c>
      <c r="L34">
        <v>11016</v>
      </c>
      <c r="M34">
        <v>10306</v>
      </c>
      <c r="N34" t="s">
        <v>318</v>
      </c>
      <c r="O34">
        <v>9.1191902160644531</v>
      </c>
      <c r="P34">
        <v>-82.300003051757813</v>
      </c>
      <c r="Q34">
        <v>1404</v>
      </c>
    </row>
    <row r="35" spans="1:17" x14ac:dyDescent="0.3">
      <c r="A35">
        <v>24</v>
      </c>
      <c r="B35" t="str">
        <f t="shared" si="0"/>
        <v>Almirante (Cabecera)</v>
      </c>
      <c r="C35">
        <v>1</v>
      </c>
      <c r="D35" t="s">
        <v>163</v>
      </c>
      <c r="E35" s="33">
        <v>9.2170095443725586</v>
      </c>
      <c r="F35" s="33">
        <v>-82.584602355957031</v>
      </c>
      <c r="G35" s="33">
        <v>125461</v>
      </c>
      <c r="H35" s="42">
        <v>104</v>
      </c>
      <c r="I35" t="s">
        <v>273</v>
      </c>
      <c r="J35">
        <v>9.0665998458862305</v>
      </c>
      <c r="K35">
        <v>-82.55999755859375</v>
      </c>
      <c r="L35">
        <v>0</v>
      </c>
      <c r="M35">
        <v>10401</v>
      </c>
      <c r="N35" t="s">
        <v>274</v>
      </c>
      <c r="O35">
        <v>9.3201103210449219</v>
      </c>
      <c r="P35">
        <v>-82.398902893066406</v>
      </c>
      <c r="Q35">
        <v>0</v>
      </c>
    </row>
    <row r="36" spans="1:17" x14ac:dyDescent="0.3">
      <c r="A36">
        <v>25</v>
      </c>
      <c r="B36" t="str">
        <f t="shared" si="0"/>
        <v>Barrio Francés</v>
      </c>
      <c r="C36">
        <v>1</v>
      </c>
      <c r="D36" t="s">
        <v>163</v>
      </c>
      <c r="E36" s="33">
        <v>9.2170095443725586</v>
      </c>
      <c r="F36" s="33">
        <v>-82.584602355957031</v>
      </c>
      <c r="G36" s="33">
        <v>125461</v>
      </c>
      <c r="H36" s="42">
        <v>104</v>
      </c>
      <c r="I36" t="s">
        <v>273</v>
      </c>
      <c r="J36">
        <v>9.0665998458862305</v>
      </c>
      <c r="K36">
        <v>-82.55999755859375</v>
      </c>
      <c r="L36">
        <v>0</v>
      </c>
      <c r="M36">
        <v>10402</v>
      </c>
      <c r="N36" t="s">
        <v>460</v>
      </c>
      <c r="O36">
        <v>9.3008804321289063</v>
      </c>
      <c r="P36">
        <v>-82.371101379394531</v>
      </c>
      <c r="Q36">
        <v>0</v>
      </c>
    </row>
    <row r="37" spans="1:17" x14ac:dyDescent="0.3">
      <c r="A37">
        <v>26</v>
      </c>
      <c r="B37" t="str">
        <f t="shared" si="0"/>
        <v>Barriada Guaymí</v>
      </c>
      <c r="C37">
        <v>1</v>
      </c>
      <c r="D37" t="s">
        <v>163</v>
      </c>
      <c r="E37" s="33">
        <v>9.2170095443725586</v>
      </c>
      <c r="F37" s="33">
        <v>-82.584602355957031</v>
      </c>
      <c r="G37" s="33">
        <v>125461</v>
      </c>
      <c r="H37" s="42">
        <v>104</v>
      </c>
      <c r="I37" t="s">
        <v>273</v>
      </c>
      <c r="J37">
        <v>9.0665998458862305</v>
      </c>
      <c r="K37">
        <v>-82.55999755859375</v>
      </c>
      <c r="L37">
        <v>0</v>
      </c>
      <c r="M37">
        <v>10403</v>
      </c>
      <c r="N37" t="s">
        <v>337</v>
      </c>
      <c r="O37">
        <v>9.3032903671264648</v>
      </c>
      <c r="P37">
        <v>-82.433700561523438</v>
      </c>
      <c r="Q37">
        <v>0</v>
      </c>
    </row>
    <row r="38" spans="1:17" x14ac:dyDescent="0.3">
      <c r="A38">
        <v>27</v>
      </c>
      <c r="B38" t="str">
        <f t="shared" si="0"/>
        <v>Nance de Riscó</v>
      </c>
      <c r="C38">
        <v>1</v>
      </c>
      <c r="D38" t="s">
        <v>163</v>
      </c>
      <c r="E38" s="33">
        <v>9.2170095443725586</v>
      </c>
      <c r="F38" s="33">
        <v>-82.584602355957031</v>
      </c>
      <c r="G38" s="33">
        <v>125461</v>
      </c>
      <c r="H38" s="42">
        <v>104</v>
      </c>
      <c r="I38" t="s">
        <v>273</v>
      </c>
      <c r="J38">
        <v>9.0665998458862305</v>
      </c>
      <c r="K38">
        <v>-82.55999755859375</v>
      </c>
      <c r="L38">
        <v>0</v>
      </c>
      <c r="M38">
        <v>10404</v>
      </c>
      <c r="N38" t="s">
        <v>676</v>
      </c>
      <c r="O38">
        <v>9.0658102035522461</v>
      </c>
      <c r="P38">
        <v>-82.649398803710938</v>
      </c>
      <c r="Q38">
        <v>0</v>
      </c>
    </row>
    <row r="39" spans="1:17" x14ac:dyDescent="0.3">
      <c r="A39">
        <v>28</v>
      </c>
      <c r="B39" t="str">
        <f t="shared" si="0"/>
        <v>Valle de Aguas Arriba</v>
      </c>
      <c r="C39">
        <v>1</v>
      </c>
      <c r="D39" t="s">
        <v>163</v>
      </c>
      <c r="E39" s="33">
        <v>9.2170095443725586</v>
      </c>
      <c r="F39" s="33">
        <v>-82.584602355957031</v>
      </c>
      <c r="G39" s="33">
        <v>125461</v>
      </c>
      <c r="H39" s="42">
        <v>104</v>
      </c>
      <c r="I39" t="s">
        <v>273</v>
      </c>
      <c r="J39">
        <v>9.0665998458862305</v>
      </c>
      <c r="K39">
        <v>-82.55999755859375</v>
      </c>
      <c r="L39">
        <v>0</v>
      </c>
      <c r="M39">
        <v>10405</v>
      </c>
      <c r="N39" t="s">
        <v>434</v>
      </c>
      <c r="O39">
        <v>9.2189998626708984</v>
      </c>
      <c r="P39">
        <v>-82.373703002929688</v>
      </c>
      <c r="Q39">
        <v>0</v>
      </c>
    </row>
    <row r="40" spans="1:17" x14ac:dyDescent="0.3">
      <c r="A40">
        <v>29</v>
      </c>
      <c r="B40" t="str">
        <f t="shared" si="0"/>
        <v>Valle de Riscó</v>
      </c>
      <c r="C40">
        <v>1</v>
      </c>
      <c r="D40" t="s">
        <v>163</v>
      </c>
      <c r="E40" s="33">
        <v>9.2170095443725586</v>
      </c>
      <c r="F40" s="33">
        <v>-82.584602355957031</v>
      </c>
      <c r="G40" s="33">
        <v>125461</v>
      </c>
      <c r="H40" s="42">
        <v>104</v>
      </c>
      <c r="I40" t="s">
        <v>273</v>
      </c>
      <c r="J40">
        <v>9.0665998458862305</v>
      </c>
      <c r="K40">
        <v>-82.55999755859375</v>
      </c>
      <c r="L40">
        <v>0</v>
      </c>
      <c r="M40">
        <v>10406</v>
      </c>
      <c r="N40" t="s">
        <v>372</v>
      </c>
      <c r="O40">
        <v>9.0141496658325195</v>
      </c>
      <c r="P40">
        <v>-82.442802429199219</v>
      </c>
      <c r="Q40">
        <v>0</v>
      </c>
    </row>
    <row r="41" spans="1:17" x14ac:dyDescent="0.3">
      <c r="A41">
        <v>119</v>
      </c>
      <c r="B41" t="str">
        <f t="shared" si="0"/>
        <v>Alanje (Cabecera)</v>
      </c>
      <c r="C41">
        <v>4</v>
      </c>
      <c r="D41" t="s">
        <v>154</v>
      </c>
      <c r="E41" s="36">
        <v>8.4871597290039063</v>
      </c>
      <c r="F41" s="36">
        <v>-82.403701782226563</v>
      </c>
      <c r="G41" s="36">
        <v>416873</v>
      </c>
      <c r="H41" s="42">
        <v>401</v>
      </c>
      <c r="I41" t="s">
        <v>155</v>
      </c>
      <c r="J41">
        <v>8.379460334777832</v>
      </c>
      <c r="K41">
        <v>-82.618400573730469</v>
      </c>
      <c r="L41">
        <v>16508</v>
      </c>
      <c r="M41">
        <v>40101</v>
      </c>
      <c r="N41" t="s">
        <v>251</v>
      </c>
      <c r="O41">
        <v>8.4027595520019531</v>
      </c>
      <c r="P41">
        <v>-82.559097290039063</v>
      </c>
      <c r="Q41">
        <v>2406</v>
      </c>
    </row>
    <row r="42" spans="1:17" x14ac:dyDescent="0.3">
      <c r="A42">
        <v>120</v>
      </c>
      <c r="B42" t="str">
        <f t="shared" si="0"/>
        <v>Divalá</v>
      </c>
      <c r="C42">
        <v>4</v>
      </c>
      <c r="D42" t="s">
        <v>154</v>
      </c>
      <c r="E42" s="36">
        <v>8.4871597290039063</v>
      </c>
      <c r="F42" s="36">
        <v>-82.403701782226563</v>
      </c>
      <c r="G42" s="36">
        <v>416873</v>
      </c>
      <c r="H42" s="42">
        <v>401</v>
      </c>
      <c r="I42" t="s">
        <v>155</v>
      </c>
      <c r="J42">
        <v>8.379460334777832</v>
      </c>
      <c r="K42">
        <v>-82.618400573730469</v>
      </c>
      <c r="L42">
        <v>16508</v>
      </c>
      <c r="M42">
        <v>40102</v>
      </c>
      <c r="N42" t="s">
        <v>156</v>
      </c>
      <c r="O42">
        <v>8.4027595520019531</v>
      </c>
      <c r="P42">
        <v>-82.687202453613281</v>
      </c>
      <c r="Q42">
        <v>3457</v>
      </c>
    </row>
    <row r="43" spans="1:17" x14ac:dyDescent="0.3">
      <c r="A43">
        <v>121</v>
      </c>
      <c r="B43" t="str">
        <f t="shared" si="0"/>
        <v>El Tejar</v>
      </c>
      <c r="C43">
        <v>4</v>
      </c>
      <c r="D43" t="s">
        <v>154</v>
      </c>
      <c r="E43" s="36">
        <v>8.4871597290039063</v>
      </c>
      <c r="F43" s="36">
        <v>-82.403701782226563</v>
      </c>
      <c r="G43" s="36">
        <v>416873</v>
      </c>
      <c r="H43" s="42">
        <v>401</v>
      </c>
      <c r="I43" t="s">
        <v>155</v>
      </c>
      <c r="J43">
        <v>8.379460334777832</v>
      </c>
      <c r="K43">
        <v>-82.618400573730469</v>
      </c>
      <c r="L43">
        <v>16508</v>
      </c>
      <c r="M43">
        <v>40103</v>
      </c>
      <c r="N43" t="s">
        <v>231</v>
      </c>
      <c r="O43">
        <v>8.4359502792358398</v>
      </c>
      <c r="P43">
        <v>-82.566299438476563</v>
      </c>
      <c r="Q43">
        <v>1961</v>
      </c>
    </row>
    <row r="44" spans="1:17" x14ac:dyDescent="0.3">
      <c r="A44">
        <v>122</v>
      </c>
      <c r="B44" t="str">
        <f t="shared" si="0"/>
        <v>Guarumal</v>
      </c>
      <c r="C44">
        <v>4</v>
      </c>
      <c r="D44" t="s">
        <v>154</v>
      </c>
      <c r="E44" s="36">
        <v>8.4871597290039063</v>
      </c>
      <c r="F44" s="36">
        <v>-82.403701782226563</v>
      </c>
      <c r="G44" s="36">
        <v>416873</v>
      </c>
      <c r="H44" s="42">
        <v>401</v>
      </c>
      <c r="I44" t="s">
        <v>155</v>
      </c>
      <c r="J44">
        <v>8.379460334777832</v>
      </c>
      <c r="K44">
        <v>-82.618400573730469</v>
      </c>
      <c r="L44">
        <v>16508</v>
      </c>
      <c r="M44">
        <v>40104</v>
      </c>
      <c r="N44" t="s">
        <v>396</v>
      </c>
      <c r="O44">
        <v>8.3268699645996094</v>
      </c>
      <c r="P44">
        <v>-82.535697937011719</v>
      </c>
      <c r="Q44">
        <v>2418</v>
      </c>
    </row>
    <row r="45" spans="1:17" x14ac:dyDescent="0.3">
      <c r="A45">
        <v>123</v>
      </c>
      <c r="B45" t="str">
        <f t="shared" si="0"/>
        <v>Palo Grande</v>
      </c>
      <c r="C45">
        <v>4</v>
      </c>
      <c r="D45" t="s">
        <v>154</v>
      </c>
      <c r="E45" s="36">
        <v>8.4871597290039063</v>
      </c>
      <c r="F45" s="36">
        <v>-82.403701782226563</v>
      </c>
      <c r="G45" s="36">
        <v>416873</v>
      </c>
      <c r="H45" s="42">
        <v>401</v>
      </c>
      <c r="I45" t="s">
        <v>155</v>
      </c>
      <c r="J45">
        <v>8.379460334777832</v>
      </c>
      <c r="K45">
        <v>-82.618400573730469</v>
      </c>
      <c r="L45">
        <v>16508</v>
      </c>
      <c r="M45">
        <v>40105</v>
      </c>
      <c r="N45" t="s">
        <v>685</v>
      </c>
      <c r="O45">
        <v>8.3478498458862305</v>
      </c>
      <c r="P45">
        <v>-82.602798461914063</v>
      </c>
      <c r="Q45">
        <v>578</v>
      </c>
    </row>
    <row r="46" spans="1:17" x14ac:dyDescent="0.3">
      <c r="A46">
        <v>124</v>
      </c>
      <c r="B46" t="str">
        <f t="shared" si="0"/>
        <v>Querévalo</v>
      </c>
      <c r="C46">
        <v>4</v>
      </c>
      <c r="D46" t="s">
        <v>154</v>
      </c>
      <c r="E46" s="36">
        <v>8.4871597290039063</v>
      </c>
      <c r="F46" s="36">
        <v>-82.403701782226563</v>
      </c>
      <c r="G46" s="36">
        <v>416873</v>
      </c>
      <c r="H46" s="42">
        <v>401</v>
      </c>
      <c r="I46" t="s">
        <v>155</v>
      </c>
      <c r="J46">
        <v>8.379460334777832</v>
      </c>
      <c r="K46">
        <v>-82.618400573730469</v>
      </c>
      <c r="L46">
        <v>16508</v>
      </c>
      <c r="M46">
        <v>40106</v>
      </c>
      <c r="N46" t="s">
        <v>720</v>
      </c>
      <c r="O46">
        <v>8.3469295501708984</v>
      </c>
      <c r="P46">
        <v>-82.50250244140625</v>
      </c>
      <c r="Q46">
        <v>1751</v>
      </c>
    </row>
    <row r="47" spans="1:17" x14ac:dyDescent="0.3">
      <c r="A47">
        <v>125</v>
      </c>
      <c r="B47" t="str">
        <f t="shared" si="0"/>
        <v>Santo Tomás</v>
      </c>
      <c r="C47">
        <v>4</v>
      </c>
      <c r="D47" t="s">
        <v>154</v>
      </c>
      <c r="E47" s="36">
        <v>8.4871597290039063</v>
      </c>
      <c r="F47" s="36">
        <v>-82.403701782226563</v>
      </c>
      <c r="G47" s="36">
        <v>416873</v>
      </c>
      <c r="H47" s="42">
        <v>401</v>
      </c>
      <c r="I47" t="s">
        <v>155</v>
      </c>
      <c r="J47">
        <v>8.379460334777832</v>
      </c>
      <c r="K47">
        <v>-82.618400573730469</v>
      </c>
      <c r="L47">
        <v>16508</v>
      </c>
      <c r="M47">
        <v>40107</v>
      </c>
      <c r="N47" t="s">
        <v>376</v>
      </c>
      <c r="O47">
        <v>8.3909902572631836</v>
      </c>
      <c r="P47">
        <v>-82.654197692871094</v>
      </c>
      <c r="Q47">
        <v>1259</v>
      </c>
    </row>
    <row r="48" spans="1:17" x14ac:dyDescent="0.3">
      <c r="A48">
        <v>126</v>
      </c>
      <c r="B48" t="str">
        <f t="shared" si="0"/>
        <v>Canta Gallo</v>
      </c>
      <c r="C48">
        <v>4</v>
      </c>
      <c r="D48" t="s">
        <v>154</v>
      </c>
      <c r="E48" s="36">
        <v>8.4871597290039063</v>
      </c>
      <c r="F48" s="36">
        <v>-82.403701782226563</v>
      </c>
      <c r="G48" s="36">
        <v>416873</v>
      </c>
      <c r="H48" s="42">
        <v>401</v>
      </c>
      <c r="I48" t="s">
        <v>155</v>
      </c>
      <c r="J48">
        <v>8.379460334777832</v>
      </c>
      <c r="K48">
        <v>-82.618400573730469</v>
      </c>
      <c r="L48">
        <v>16508</v>
      </c>
      <c r="M48">
        <v>40108</v>
      </c>
      <c r="N48" t="s">
        <v>483</v>
      </c>
      <c r="O48">
        <v>8.3842802047729492</v>
      </c>
      <c r="P48">
        <v>-82.622001647949219</v>
      </c>
      <c r="Q48">
        <v>577</v>
      </c>
    </row>
    <row r="49" spans="1:17" x14ac:dyDescent="0.3">
      <c r="A49">
        <v>127</v>
      </c>
      <c r="B49" t="str">
        <f t="shared" si="0"/>
        <v>Nuevo México</v>
      </c>
      <c r="C49">
        <v>4</v>
      </c>
      <c r="D49" t="s">
        <v>154</v>
      </c>
      <c r="E49" s="36">
        <v>8.4871597290039063</v>
      </c>
      <c r="F49" s="36">
        <v>-82.403701782226563</v>
      </c>
      <c r="G49" s="36">
        <v>416873</v>
      </c>
      <c r="H49" s="42">
        <v>401</v>
      </c>
      <c r="I49" t="s">
        <v>155</v>
      </c>
      <c r="J49">
        <v>8.379460334777832</v>
      </c>
      <c r="K49">
        <v>-82.618400573730469</v>
      </c>
      <c r="L49">
        <v>16508</v>
      </c>
      <c r="M49">
        <v>40109</v>
      </c>
      <c r="N49" t="s">
        <v>177</v>
      </c>
      <c r="O49">
        <v>8.4138603210449219</v>
      </c>
      <c r="P49">
        <v>-82.742301940917969</v>
      </c>
      <c r="Q49">
        <v>2101</v>
      </c>
    </row>
    <row r="50" spans="1:17" x14ac:dyDescent="0.3">
      <c r="A50">
        <v>128</v>
      </c>
      <c r="B50" t="str">
        <f t="shared" si="0"/>
        <v>Puerto Armuelles (Cabecera)</v>
      </c>
      <c r="C50">
        <v>4</v>
      </c>
      <c r="D50" t="s">
        <v>154</v>
      </c>
      <c r="E50" s="36">
        <v>8.4871597290039063</v>
      </c>
      <c r="F50" s="36">
        <v>-82.403701782226563</v>
      </c>
      <c r="G50" s="36">
        <v>416873</v>
      </c>
      <c r="H50" s="42">
        <v>402</v>
      </c>
      <c r="I50" t="s">
        <v>195</v>
      </c>
      <c r="J50">
        <v>8.3222904205322266</v>
      </c>
      <c r="K50">
        <v>-82.881103515625</v>
      </c>
      <c r="L50">
        <v>55775</v>
      </c>
      <c r="M50">
        <v>40201</v>
      </c>
      <c r="N50" t="s">
        <v>232</v>
      </c>
      <c r="O50">
        <v>8.286529541015625</v>
      </c>
      <c r="P50">
        <v>-82.918899536132813</v>
      </c>
      <c r="Q50">
        <v>20455</v>
      </c>
    </row>
    <row r="51" spans="1:17" x14ac:dyDescent="0.3">
      <c r="A51">
        <v>129</v>
      </c>
      <c r="B51" t="str">
        <f t="shared" si="0"/>
        <v>Limones</v>
      </c>
      <c r="C51">
        <v>4</v>
      </c>
      <c r="D51" t="s">
        <v>154</v>
      </c>
      <c r="E51" s="36">
        <v>8.4871597290039063</v>
      </c>
      <c r="F51" s="36">
        <v>-82.403701782226563</v>
      </c>
      <c r="G51" s="36">
        <v>416873</v>
      </c>
      <c r="H51" s="42">
        <v>402</v>
      </c>
      <c r="I51" t="s">
        <v>195</v>
      </c>
      <c r="J51">
        <v>8.3222904205322266</v>
      </c>
      <c r="K51">
        <v>-82.881103515625</v>
      </c>
      <c r="L51">
        <v>55775</v>
      </c>
      <c r="M51">
        <v>40202</v>
      </c>
      <c r="N51" t="s">
        <v>647</v>
      </c>
      <c r="O51">
        <v>8.1067304611206055</v>
      </c>
      <c r="P51">
        <v>-82.882698059082031</v>
      </c>
      <c r="Q51">
        <v>1040</v>
      </c>
    </row>
    <row r="52" spans="1:17" x14ac:dyDescent="0.3">
      <c r="A52">
        <v>130</v>
      </c>
      <c r="B52" t="str">
        <f t="shared" si="0"/>
        <v>Progreso</v>
      </c>
      <c r="C52">
        <v>4</v>
      </c>
      <c r="D52" t="s">
        <v>154</v>
      </c>
      <c r="E52" s="36">
        <v>8.4871597290039063</v>
      </c>
      <c r="F52" s="36">
        <v>-82.403701782226563</v>
      </c>
      <c r="G52" s="36">
        <v>416873</v>
      </c>
      <c r="H52" s="42">
        <v>402</v>
      </c>
      <c r="I52" t="s">
        <v>195</v>
      </c>
      <c r="J52">
        <v>8.3222904205322266</v>
      </c>
      <c r="K52">
        <v>-82.881103515625</v>
      </c>
      <c r="L52">
        <v>55775</v>
      </c>
      <c r="M52">
        <v>40203</v>
      </c>
      <c r="N52" t="s">
        <v>360</v>
      </c>
      <c r="O52">
        <v>8.4591102600097656</v>
      </c>
      <c r="P52">
        <v>-82.832603454589844</v>
      </c>
      <c r="Q52">
        <v>11402</v>
      </c>
    </row>
    <row r="53" spans="1:17" x14ac:dyDescent="0.3">
      <c r="A53">
        <v>131</v>
      </c>
      <c r="B53" t="str">
        <f t="shared" si="0"/>
        <v>Baco</v>
      </c>
      <c r="C53">
        <v>4</v>
      </c>
      <c r="D53" t="s">
        <v>154</v>
      </c>
      <c r="E53" s="36">
        <v>8.4871597290039063</v>
      </c>
      <c r="F53" s="36">
        <v>-82.403701782226563</v>
      </c>
      <c r="G53" s="36">
        <v>416873</v>
      </c>
      <c r="H53" s="42">
        <v>402</v>
      </c>
      <c r="I53" t="s">
        <v>195</v>
      </c>
      <c r="J53">
        <v>8.3222904205322266</v>
      </c>
      <c r="K53">
        <v>-82.881103515625</v>
      </c>
      <c r="L53">
        <v>55775</v>
      </c>
      <c r="M53">
        <v>40204</v>
      </c>
      <c r="N53" t="s">
        <v>227</v>
      </c>
      <c r="O53">
        <v>8.3662996292114258</v>
      </c>
      <c r="P53">
        <v>-82.771598815917969</v>
      </c>
      <c r="Q53">
        <v>7334</v>
      </c>
    </row>
    <row r="54" spans="1:17" x14ac:dyDescent="0.3">
      <c r="A54">
        <v>132</v>
      </c>
      <c r="B54" t="str">
        <f t="shared" si="0"/>
        <v>Rodolfo Aguilar Delgado</v>
      </c>
      <c r="C54">
        <v>4</v>
      </c>
      <c r="D54" t="s">
        <v>154</v>
      </c>
      <c r="E54" s="36">
        <v>8.4871597290039063</v>
      </c>
      <c r="F54" s="36">
        <v>-82.403701782226563</v>
      </c>
      <c r="G54" s="36">
        <v>416873</v>
      </c>
      <c r="H54" s="42">
        <v>402</v>
      </c>
      <c r="I54" t="s">
        <v>195</v>
      </c>
      <c r="J54">
        <v>8.3222904205322266</v>
      </c>
      <c r="K54">
        <v>-82.881103515625</v>
      </c>
      <c r="L54">
        <v>55775</v>
      </c>
      <c r="M54">
        <v>40205</v>
      </c>
      <c r="N54" t="s">
        <v>196</v>
      </c>
      <c r="O54">
        <v>8.3701095581054688</v>
      </c>
      <c r="P54">
        <v>-82.894203186035156</v>
      </c>
      <c r="Q54">
        <v>15544</v>
      </c>
    </row>
    <row r="55" spans="1:17" x14ac:dyDescent="0.3">
      <c r="A55">
        <v>133</v>
      </c>
      <c r="B55" t="str">
        <f t="shared" si="0"/>
        <v>Boquerón (Cabecera)</v>
      </c>
      <c r="C55">
        <v>4</v>
      </c>
      <c r="D55" t="s">
        <v>154</v>
      </c>
      <c r="E55" s="36">
        <v>8.4871597290039063</v>
      </c>
      <c r="F55" s="36">
        <v>-82.403701782226563</v>
      </c>
      <c r="G55" s="36">
        <v>416873</v>
      </c>
      <c r="H55" s="42">
        <v>403</v>
      </c>
      <c r="I55" t="s">
        <v>253</v>
      </c>
      <c r="J55">
        <v>8.6161298751831055</v>
      </c>
      <c r="K55">
        <v>-82.572196960449219</v>
      </c>
      <c r="L55">
        <v>15029</v>
      </c>
      <c r="M55">
        <v>40301</v>
      </c>
      <c r="N55" t="s">
        <v>254</v>
      </c>
      <c r="O55">
        <v>8.5413398742675781</v>
      </c>
      <c r="P55">
        <v>-82.580001831054688</v>
      </c>
      <c r="Q55">
        <v>3881</v>
      </c>
    </row>
    <row r="56" spans="1:17" x14ac:dyDescent="0.3">
      <c r="A56">
        <v>134</v>
      </c>
      <c r="B56" t="str">
        <f t="shared" si="0"/>
        <v>Bágala</v>
      </c>
      <c r="C56">
        <v>4</v>
      </c>
      <c r="D56" t="s">
        <v>154</v>
      </c>
      <c r="E56" s="36">
        <v>8.4871597290039063</v>
      </c>
      <c r="F56" s="36">
        <v>-82.403701782226563</v>
      </c>
      <c r="G56" s="36">
        <v>416873</v>
      </c>
      <c r="H56" s="42">
        <v>403</v>
      </c>
      <c r="I56" t="s">
        <v>253</v>
      </c>
      <c r="J56">
        <v>8.6161298751831055</v>
      </c>
      <c r="K56">
        <v>-82.572196960449219</v>
      </c>
      <c r="L56">
        <v>15029</v>
      </c>
      <c r="M56">
        <v>40302</v>
      </c>
      <c r="N56" t="s">
        <v>317</v>
      </c>
      <c r="O56">
        <v>8.5184698104858398</v>
      </c>
      <c r="P56">
        <v>-82.541999816894531</v>
      </c>
      <c r="Q56">
        <v>2330</v>
      </c>
    </row>
    <row r="57" spans="1:17" x14ac:dyDescent="0.3">
      <c r="A57">
        <v>135</v>
      </c>
      <c r="B57" t="str">
        <f t="shared" si="0"/>
        <v>Cordillera</v>
      </c>
      <c r="C57">
        <v>4</v>
      </c>
      <c r="D57" t="s">
        <v>154</v>
      </c>
      <c r="E57" s="36">
        <v>8.4871597290039063</v>
      </c>
      <c r="F57" s="36">
        <v>-82.403701782226563</v>
      </c>
      <c r="G57" s="36">
        <v>416873</v>
      </c>
      <c r="H57" s="42">
        <v>403</v>
      </c>
      <c r="I57" t="s">
        <v>253</v>
      </c>
      <c r="J57">
        <v>8.6161298751831055</v>
      </c>
      <c r="K57">
        <v>-82.572196960449219</v>
      </c>
      <c r="L57">
        <v>15029</v>
      </c>
      <c r="M57">
        <v>40303</v>
      </c>
      <c r="N57" t="s">
        <v>511</v>
      </c>
      <c r="O57">
        <v>8.7522802352905273</v>
      </c>
      <c r="P57">
        <v>-82.596397399902344</v>
      </c>
      <c r="Q57">
        <v>590</v>
      </c>
    </row>
    <row r="58" spans="1:17" x14ac:dyDescent="0.3">
      <c r="A58">
        <v>136</v>
      </c>
      <c r="B58" t="str">
        <f t="shared" si="0"/>
        <v>Guabal</v>
      </c>
      <c r="C58">
        <v>4</v>
      </c>
      <c r="D58" t="s">
        <v>154</v>
      </c>
      <c r="E58" s="36">
        <v>8.4871597290039063</v>
      </c>
      <c r="F58" s="36">
        <v>-82.403701782226563</v>
      </c>
      <c r="G58" s="36">
        <v>416873</v>
      </c>
      <c r="H58" s="42">
        <v>403</v>
      </c>
      <c r="I58" t="s">
        <v>253</v>
      </c>
      <c r="J58">
        <v>8.6161298751831055</v>
      </c>
      <c r="K58">
        <v>-82.572196960449219</v>
      </c>
      <c r="L58">
        <v>15029</v>
      </c>
      <c r="M58">
        <v>40304</v>
      </c>
      <c r="N58" t="s">
        <v>584</v>
      </c>
      <c r="O58">
        <v>8.6119203567504883</v>
      </c>
      <c r="P58">
        <v>-82.546401977539063</v>
      </c>
      <c r="Q58">
        <v>884</v>
      </c>
    </row>
    <row r="59" spans="1:17" x14ac:dyDescent="0.3">
      <c r="A59">
        <v>137</v>
      </c>
      <c r="B59" t="str">
        <f t="shared" si="0"/>
        <v>Guayabal</v>
      </c>
      <c r="C59">
        <v>4</v>
      </c>
      <c r="D59" t="s">
        <v>154</v>
      </c>
      <c r="E59" s="36">
        <v>8.4871597290039063</v>
      </c>
      <c r="F59" s="36">
        <v>-82.403701782226563</v>
      </c>
      <c r="G59" s="36">
        <v>416873</v>
      </c>
      <c r="H59" s="42">
        <v>403</v>
      </c>
      <c r="I59" t="s">
        <v>253</v>
      </c>
      <c r="J59">
        <v>8.6161298751831055</v>
      </c>
      <c r="K59">
        <v>-82.572196960449219</v>
      </c>
      <c r="L59">
        <v>15029</v>
      </c>
      <c r="M59">
        <v>40305</v>
      </c>
      <c r="N59" t="s">
        <v>589</v>
      </c>
      <c r="O59">
        <v>8.661219596862793</v>
      </c>
      <c r="P59">
        <v>-82.568801879882813</v>
      </c>
      <c r="Q59">
        <v>2111</v>
      </c>
    </row>
    <row r="60" spans="1:17" x14ac:dyDescent="0.3">
      <c r="A60">
        <v>138</v>
      </c>
      <c r="B60" t="str">
        <f t="shared" si="0"/>
        <v>Paraíso</v>
      </c>
      <c r="C60">
        <v>4</v>
      </c>
      <c r="D60" t="s">
        <v>154</v>
      </c>
      <c r="E60" s="36">
        <v>8.4871597290039063</v>
      </c>
      <c r="F60" s="36">
        <v>-82.403701782226563</v>
      </c>
      <c r="G60" s="36">
        <v>416873</v>
      </c>
      <c r="H60" s="42">
        <v>403</v>
      </c>
      <c r="I60" t="s">
        <v>253</v>
      </c>
      <c r="J60">
        <v>8.6161298751831055</v>
      </c>
      <c r="K60">
        <v>-82.572196960449219</v>
      </c>
      <c r="L60">
        <v>15029</v>
      </c>
      <c r="M60">
        <v>40306</v>
      </c>
      <c r="N60" t="s">
        <v>686</v>
      </c>
      <c r="O60">
        <v>8.7115898132324219</v>
      </c>
      <c r="P60">
        <v>-82.583396911621094</v>
      </c>
      <c r="Q60">
        <v>429</v>
      </c>
    </row>
    <row r="61" spans="1:17" x14ac:dyDescent="0.3">
      <c r="A61">
        <v>139</v>
      </c>
      <c r="B61" t="str">
        <f t="shared" si="0"/>
        <v>Pedregal</v>
      </c>
      <c r="C61">
        <v>4</v>
      </c>
      <c r="D61" t="s">
        <v>154</v>
      </c>
      <c r="E61" s="36">
        <v>8.4871597290039063</v>
      </c>
      <c r="F61" s="36">
        <v>-82.403701782226563</v>
      </c>
      <c r="G61" s="36">
        <v>416873</v>
      </c>
      <c r="H61" s="42">
        <v>403</v>
      </c>
      <c r="I61" t="s">
        <v>253</v>
      </c>
      <c r="J61">
        <v>8.6161298751831055</v>
      </c>
      <c r="K61">
        <v>-82.572196960449219</v>
      </c>
      <c r="L61">
        <v>15029</v>
      </c>
      <c r="M61">
        <v>40307</v>
      </c>
      <c r="N61" t="s">
        <v>110</v>
      </c>
      <c r="O61">
        <v>8.4875001907348633</v>
      </c>
      <c r="P61">
        <v>-82.597396850585938</v>
      </c>
      <c r="Q61">
        <v>2134</v>
      </c>
    </row>
    <row r="62" spans="1:17" x14ac:dyDescent="0.3">
      <c r="A62">
        <v>140</v>
      </c>
      <c r="B62" t="str">
        <f t="shared" si="0"/>
        <v>Tijeras</v>
      </c>
      <c r="C62">
        <v>4</v>
      </c>
      <c r="D62" t="s">
        <v>154</v>
      </c>
      <c r="E62" s="36">
        <v>8.4871597290039063</v>
      </c>
      <c r="F62" s="36">
        <v>-82.403701782226563</v>
      </c>
      <c r="G62" s="36">
        <v>416873</v>
      </c>
      <c r="H62" s="42">
        <v>403</v>
      </c>
      <c r="I62" t="s">
        <v>253</v>
      </c>
      <c r="J62">
        <v>8.6161298751831055</v>
      </c>
      <c r="K62">
        <v>-82.572196960449219</v>
      </c>
      <c r="L62">
        <v>15029</v>
      </c>
      <c r="M62">
        <v>40308</v>
      </c>
      <c r="N62" t="s">
        <v>377</v>
      </c>
      <c r="O62">
        <v>8.471099853515625</v>
      </c>
      <c r="P62">
        <v>-82.567703247070313</v>
      </c>
      <c r="Q62">
        <v>2670</v>
      </c>
    </row>
    <row r="63" spans="1:17" x14ac:dyDescent="0.3">
      <c r="A63">
        <v>141</v>
      </c>
      <c r="B63" t="str">
        <f t="shared" si="0"/>
        <v>Boquete (Cabecera)</v>
      </c>
      <c r="C63">
        <v>4</v>
      </c>
      <c r="D63" t="s">
        <v>154</v>
      </c>
      <c r="E63" s="36">
        <v>8.4871597290039063</v>
      </c>
      <c r="F63" s="36">
        <v>-82.403701782226563</v>
      </c>
      <c r="G63" s="36">
        <v>416873</v>
      </c>
      <c r="H63" s="42">
        <v>404</v>
      </c>
      <c r="I63" t="s">
        <v>234</v>
      </c>
      <c r="J63">
        <v>8.7486495971679688</v>
      </c>
      <c r="K63">
        <v>-82.412200927734375</v>
      </c>
      <c r="L63">
        <v>21370</v>
      </c>
      <c r="M63">
        <v>40401</v>
      </c>
      <c r="N63" t="s">
        <v>319</v>
      </c>
      <c r="O63">
        <v>8.7789897918701172</v>
      </c>
      <c r="P63">
        <v>-82.457298278808594</v>
      </c>
      <c r="Q63">
        <v>4493</v>
      </c>
    </row>
    <row r="64" spans="1:17" x14ac:dyDescent="0.3">
      <c r="A64">
        <v>142</v>
      </c>
      <c r="B64" t="str">
        <f t="shared" si="0"/>
        <v>Caldera</v>
      </c>
      <c r="C64">
        <v>4</v>
      </c>
      <c r="D64" t="s">
        <v>154</v>
      </c>
      <c r="E64" s="36">
        <v>8.4871597290039063</v>
      </c>
      <c r="F64" s="36">
        <v>-82.403701782226563</v>
      </c>
      <c r="G64" s="36">
        <v>416873</v>
      </c>
      <c r="H64" s="42">
        <v>404</v>
      </c>
      <c r="I64" t="s">
        <v>234</v>
      </c>
      <c r="J64">
        <v>8.7486495971679688</v>
      </c>
      <c r="K64">
        <v>-82.412200927734375</v>
      </c>
      <c r="L64">
        <v>21370</v>
      </c>
      <c r="M64">
        <v>40402</v>
      </c>
      <c r="N64" t="s">
        <v>477</v>
      </c>
      <c r="O64">
        <v>8.7143402099609375</v>
      </c>
      <c r="P64">
        <v>-82.339897155761719</v>
      </c>
      <c r="Q64">
        <v>1560</v>
      </c>
    </row>
    <row r="65" spans="1:17" x14ac:dyDescent="0.3">
      <c r="A65">
        <v>143</v>
      </c>
      <c r="B65" t="str">
        <f t="shared" si="0"/>
        <v>Palmira</v>
      </c>
      <c r="C65">
        <v>4</v>
      </c>
      <c r="D65" t="s">
        <v>154</v>
      </c>
      <c r="E65" s="36">
        <v>8.4871597290039063</v>
      </c>
      <c r="F65" s="36">
        <v>-82.403701782226563</v>
      </c>
      <c r="G65" s="36">
        <v>416873</v>
      </c>
      <c r="H65" s="42">
        <v>404</v>
      </c>
      <c r="I65" t="s">
        <v>234</v>
      </c>
      <c r="J65">
        <v>8.7486495971679688</v>
      </c>
      <c r="K65">
        <v>-82.412200927734375</v>
      </c>
      <c r="L65">
        <v>21370</v>
      </c>
      <c r="M65">
        <v>40403</v>
      </c>
      <c r="N65" t="s">
        <v>416</v>
      </c>
      <c r="O65">
        <v>8.7617902755737305</v>
      </c>
      <c r="P65">
        <v>-82.489799499511719</v>
      </c>
      <c r="Q65">
        <v>1776</v>
      </c>
    </row>
    <row r="66" spans="1:17" x14ac:dyDescent="0.3">
      <c r="A66">
        <v>144</v>
      </c>
      <c r="B66" t="str">
        <f t="shared" si="0"/>
        <v>Alto Boquete</v>
      </c>
      <c r="C66">
        <v>4</v>
      </c>
      <c r="D66" t="s">
        <v>154</v>
      </c>
      <c r="E66" s="36">
        <v>8.4871597290039063</v>
      </c>
      <c r="F66" s="36">
        <v>-82.403701782226563</v>
      </c>
      <c r="G66" s="36">
        <v>416873</v>
      </c>
      <c r="H66" s="42">
        <v>404</v>
      </c>
      <c r="I66" t="s">
        <v>234</v>
      </c>
      <c r="J66">
        <v>8.7486495971679688</v>
      </c>
      <c r="K66">
        <v>-82.412200927734375</v>
      </c>
      <c r="L66">
        <v>21370</v>
      </c>
      <c r="M66">
        <v>40404</v>
      </c>
      <c r="N66" t="s">
        <v>235</v>
      </c>
      <c r="O66">
        <v>8.6750497817993164</v>
      </c>
      <c r="P66">
        <v>-82.422599792480469</v>
      </c>
      <c r="Q66">
        <v>6290</v>
      </c>
    </row>
    <row r="67" spans="1:17" x14ac:dyDescent="0.3">
      <c r="A67">
        <v>145</v>
      </c>
      <c r="B67" t="str">
        <f t="shared" si="0"/>
        <v>Jaramillo</v>
      </c>
      <c r="C67">
        <v>4</v>
      </c>
      <c r="D67" t="s">
        <v>154</v>
      </c>
      <c r="E67" s="36">
        <v>8.4871597290039063</v>
      </c>
      <c r="F67" s="36">
        <v>-82.403701782226563</v>
      </c>
      <c r="G67" s="36">
        <v>416873</v>
      </c>
      <c r="H67" s="42">
        <v>404</v>
      </c>
      <c r="I67" t="s">
        <v>234</v>
      </c>
      <c r="J67">
        <v>8.7486495971679688</v>
      </c>
      <c r="K67">
        <v>-82.412200927734375</v>
      </c>
      <c r="L67">
        <v>21370</v>
      </c>
      <c r="M67">
        <v>40405</v>
      </c>
      <c r="N67" t="s">
        <v>604</v>
      </c>
      <c r="O67">
        <v>8.770970344543457</v>
      </c>
      <c r="P67">
        <v>-82.380996704101563</v>
      </c>
      <c r="Q67">
        <v>2655</v>
      </c>
    </row>
    <row r="68" spans="1:17" x14ac:dyDescent="0.3">
      <c r="A68">
        <v>146</v>
      </c>
      <c r="B68" t="str">
        <f t="shared" si="0"/>
        <v>Los Naranjos</v>
      </c>
      <c r="C68">
        <v>4</v>
      </c>
      <c r="D68" t="s">
        <v>154</v>
      </c>
      <c r="E68" s="36">
        <v>8.4871597290039063</v>
      </c>
      <c r="F68" s="36">
        <v>-82.403701782226563</v>
      </c>
      <c r="G68" s="36">
        <v>416873</v>
      </c>
      <c r="H68" s="42">
        <v>404</v>
      </c>
      <c r="I68" t="s">
        <v>234</v>
      </c>
      <c r="J68">
        <v>8.7486495971679688</v>
      </c>
      <c r="K68">
        <v>-82.412200927734375</v>
      </c>
      <c r="L68">
        <v>21370</v>
      </c>
      <c r="M68">
        <v>40406</v>
      </c>
      <c r="N68" t="s">
        <v>663</v>
      </c>
      <c r="O68">
        <v>8.8268499374389648</v>
      </c>
      <c r="P68">
        <v>-82.4718017578125</v>
      </c>
      <c r="Q68">
        <v>4596</v>
      </c>
    </row>
    <row r="69" spans="1:17" x14ac:dyDescent="0.3">
      <c r="A69">
        <v>147</v>
      </c>
      <c r="B69" t="str">
        <f t="shared" si="0"/>
        <v>La Concepción (Cabecera)</v>
      </c>
      <c r="C69">
        <v>4</v>
      </c>
      <c r="D69" t="s">
        <v>154</v>
      </c>
      <c r="E69" s="36">
        <v>8.4871597290039063</v>
      </c>
      <c r="F69" s="36">
        <v>-82.403701782226563</v>
      </c>
      <c r="G69" s="36">
        <v>416873</v>
      </c>
      <c r="H69" s="42">
        <v>405</v>
      </c>
      <c r="I69" t="s">
        <v>236</v>
      </c>
      <c r="J69">
        <v>8.5545797348022461</v>
      </c>
      <c r="K69">
        <v>-82.704696655273438</v>
      </c>
      <c r="L69">
        <v>78209</v>
      </c>
      <c r="M69">
        <v>40501</v>
      </c>
      <c r="N69" t="s">
        <v>281</v>
      </c>
      <c r="O69">
        <v>8.5626001358032227</v>
      </c>
      <c r="P69">
        <v>-82.634902954101563</v>
      </c>
      <c r="Q69">
        <v>21356</v>
      </c>
    </row>
    <row r="70" spans="1:17" x14ac:dyDescent="0.3">
      <c r="A70">
        <v>148</v>
      </c>
      <c r="B70" t="str">
        <f t="shared" si="0"/>
        <v>Aserrío de Gariché</v>
      </c>
      <c r="C70">
        <v>4</v>
      </c>
      <c r="D70" t="s">
        <v>154</v>
      </c>
      <c r="E70" s="36">
        <v>8.4871597290039063</v>
      </c>
      <c r="F70" s="36">
        <v>-82.403701782226563</v>
      </c>
      <c r="G70" s="36">
        <v>416873</v>
      </c>
      <c r="H70" s="42">
        <v>405</v>
      </c>
      <c r="I70" t="s">
        <v>236</v>
      </c>
      <c r="J70">
        <v>8.5545797348022461</v>
      </c>
      <c r="K70">
        <v>-82.704696655273438</v>
      </c>
      <c r="L70">
        <v>78209</v>
      </c>
      <c r="M70">
        <v>40502</v>
      </c>
      <c r="N70" t="s">
        <v>256</v>
      </c>
      <c r="O70">
        <v>8.4997396469116211</v>
      </c>
      <c r="P70">
        <v>-82.778999328613281</v>
      </c>
      <c r="Q70">
        <v>11072</v>
      </c>
    </row>
    <row r="71" spans="1:17" x14ac:dyDescent="0.3">
      <c r="A71">
        <v>149</v>
      </c>
      <c r="B71" t="str">
        <f t="shared" si="0"/>
        <v>Bugaba</v>
      </c>
      <c r="C71">
        <v>4</v>
      </c>
      <c r="D71" t="s">
        <v>154</v>
      </c>
      <c r="E71" s="36">
        <v>8.4871597290039063</v>
      </c>
      <c r="F71" s="36">
        <v>-82.403701782226563</v>
      </c>
      <c r="G71" s="36">
        <v>416873</v>
      </c>
      <c r="H71" s="42">
        <v>405</v>
      </c>
      <c r="I71" t="s">
        <v>236</v>
      </c>
      <c r="J71">
        <v>8.5545797348022461</v>
      </c>
      <c r="K71">
        <v>-82.704696655273438</v>
      </c>
      <c r="L71">
        <v>78209</v>
      </c>
      <c r="M71">
        <v>40503</v>
      </c>
      <c r="N71" t="s">
        <v>236</v>
      </c>
      <c r="O71">
        <v>8.4819097518920898</v>
      </c>
      <c r="P71">
        <v>-82.620903015136719</v>
      </c>
      <c r="Q71">
        <v>3718</v>
      </c>
    </row>
    <row r="72" spans="1:17" x14ac:dyDescent="0.3">
      <c r="A72">
        <v>150</v>
      </c>
      <c r="B72" t="str">
        <f t="shared" si="0"/>
        <v>Gómez</v>
      </c>
      <c r="C72">
        <v>4</v>
      </c>
      <c r="D72" t="s">
        <v>154</v>
      </c>
      <c r="E72" s="36">
        <v>8.4871597290039063</v>
      </c>
      <c r="F72" s="36">
        <v>-82.403701782226563</v>
      </c>
      <c r="G72" s="36">
        <v>416873</v>
      </c>
      <c r="H72" s="42">
        <v>405</v>
      </c>
      <c r="I72" t="s">
        <v>236</v>
      </c>
      <c r="J72">
        <v>8.5545797348022461</v>
      </c>
      <c r="K72">
        <v>-82.704696655273438</v>
      </c>
      <c r="L72">
        <v>78209</v>
      </c>
      <c r="M72">
        <v>40505</v>
      </c>
      <c r="N72" t="s">
        <v>582</v>
      </c>
      <c r="O72">
        <v>8.5682802200317383</v>
      </c>
      <c r="P72">
        <v>-82.749801635742188</v>
      </c>
      <c r="Q72">
        <v>2702</v>
      </c>
    </row>
    <row r="73" spans="1:17" x14ac:dyDescent="0.3">
      <c r="A73">
        <v>151</v>
      </c>
      <c r="B73" t="str">
        <f t="shared" si="0"/>
        <v>La Estrella</v>
      </c>
      <c r="C73">
        <v>4</v>
      </c>
      <c r="D73" t="s">
        <v>154</v>
      </c>
      <c r="E73" s="36">
        <v>8.4871597290039063</v>
      </c>
      <c r="F73" s="36">
        <v>-82.403701782226563</v>
      </c>
      <c r="G73" s="36">
        <v>416873</v>
      </c>
      <c r="H73" s="42">
        <v>405</v>
      </c>
      <c r="I73" t="s">
        <v>236</v>
      </c>
      <c r="J73">
        <v>8.5545797348022461</v>
      </c>
      <c r="K73">
        <v>-82.704696655273438</v>
      </c>
      <c r="L73">
        <v>78209</v>
      </c>
      <c r="M73">
        <v>40506</v>
      </c>
      <c r="N73" t="s">
        <v>399</v>
      </c>
      <c r="O73">
        <v>8.499079704284668</v>
      </c>
      <c r="P73">
        <v>-82.668098449707031</v>
      </c>
      <c r="Q73">
        <v>4665</v>
      </c>
    </row>
    <row r="74" spans="1:17" x14ac:dyDescent="0.3">
      <c r="A74">
        <v>152</v>
      </c>
      <c r="B74" t="str">
        <f t="shared" si="0"/>
        <v>San Andrés</v>
      </c>
      <c r="C74">
        <v>4</v>
      </c>
      <c r="D74" t="s">
        <v>154</v>
      </c>
      <c r="E74" s="36">
        <v>8.4871597290039063</v>
      </c>
      <c r="F74" s="36">
        <v>-82.403701782226563</v>
      </c>
      <c r="G74" s="36">
        <v>416873</v>
      </c>
      <c r="H74" s="42">
        <v>405</v>
      </c>
      <c r="I74" t="s">
        <v>236</v>
      </c>
      <c r="J74">
        <v>8.5545797348022461</v>
      </c>
      <c r="K74">
        <v>-82.704696655273438</v>
      </c>
      <c r="L74">
        <v>78209</v>
      </c>
      <c r="M74">
        <v>40507</v>
      </c>
      <c r="N74" t="s">
        <v>736</v>
      </c>
      <c r="O74">
        <v>8.6433696746826172</v>
      </c>
      <c r="P74">
        <v>-82.71820068359375</v>
      </c>
      <c r="Q74">
        <v>2523</v>
      </c>
    </row>
    <row r="75" spans="1:17" x14ac:dyDescent="0.3">
      <c r="A75">
        <v>153</v>
      </c>
      <c r="B75" t="str">
        <f t="shared" ref="B75:B138" si="1">+N75</f>
        <v>Santa Marta</v>
      </c>
      <c r="C75">
        <v>4</v>
      </c>
      <c r="D75" t="s">
        <v>154</v>
      </c>
      <c r="E75" s="36">
        <v>8.4871597290039063</v>
      </c>
      <c r="F75" s="36">
        <v>-82.403701782226563</v>
      </c>
      <c r="G75" s="36">
        <v>416873</v>
      </c>
      <c r="H75" s="42">
        <v>405</v>
      </c>
      <c r="I75" t="s">
        <v>236</v>
      </c>
      <c r="J75">
        <v>8.5545797348022461</v>
      </c>
      <c r="K75">
        <v>-82.704696655273438</v>
      </c>
      <c r="L75">
        <v>78209</v>
      </c>
      <c r="M75">
        <v>40508</v>
      </c>
      <c r="N75" t="s">
        <v>375</v>
      </c>
      <c r="O75">
        <v>8.5154304504394531</v>
      </c>
      <c r="P75">
        <v>-82.700897216796875</v>
      </c>
      <c r="Q75">
        <v>3679</v>
      </c>
    </row>
    <row r="76" spans="1:17" x14ac:dyDescent="0.3">
      <c r="A76">
        <v>154</v>
      </c>
      <c r="B76" t="str">
        <f t="shared" si="1"/>
        <v>Santa Rosa</v>
      </c>
      <c r="C76">
        <v>4</v>
      </c>
      <c r="D76" t="s">
        <v>154</v>
      </c>
      <c r="E76" s="36">
        <v>8.4871597290039063</v>
      </c>
      <c r="F76" s="36">
        <v>-82.403701782226563</v>
      </c>
      <c r="G76" s="36">
        <v>416873</v>
      </c>
      <c r="H76" s="42">
        <v>405</v>
      </c>
      <c r="I76" t="s">
        <v>236</v>
      </c>
      <c r="J76">
        <v>8.5545797348022461</v>
      </c>
      <c r="K76">
        <v>-82.704696655273438</v>
      </c>
      <c r="L76">
        <v>78209</v>
      </c>
      <c r="M76">
        <v>40509</v>
      </c>
      <c r="N76" t="s">
        <v>440</v>
      </c>
      <c r="O76">
        <v>8.6152400970458984</v>
      </c>
      <c r="P76">
        <v>-82.677597045898438</v>
      </c>
      <c r="Q76">
        <v>1510</v>
      </c>
    </row>
    <row r="77" spans="1:17" x14ac:dyDescent="0.3">
      <c r="A77">
        <v>155</v>
      </c>
      <c r="B77" t="str">
        <f t="shared" si="1"/>
        <v>Santo Domingo</v>
      </c>
      <c r="C77">
        <v>4</v>
      </c>
      <c r="D77" t="s">
        <v>154</v>
      </c>
      <c r="E77" s="36">
        <v>8.4871597290039063</v>
      </c>
      <c r="F77" s="36">
        <v>-82.403701782226563</v>
      </c>
      <c r="G77" s="36">
        <v>416873</v>
      </c>
      <c r="H77" s="42">
        <v>405</v>
      </c>
      <c r="I77" t="s">
        <v>236</v>
      </c>
      <c r="J77">
        <v>8.5545797348022461</v>
      </c>
      <c r="K77">
        <v>-82.704696655273438</v>
      </c>
      <c r="L77">
        <v>78209</v>
      </c>
      <c r="M77">
        <v>40510</v>
      </c>
      <c r="N77" t="s">
        <v>370</v>
      </c>
      <c r="O77">
        <v>8.4881496429443359</v>
      </c>
      <c r="P77">
        <v>-82.737602233886719</v>
      </c>
      <c r="Q77">
        <v>2625</v>
      </c>
    </row>
    <row r="78" spans="1:17" x14ac:dyDescent="0.3">
      <c r="A78">
        <v>156</v>
      </c>
      <c r="B78" t="str">
        <f t="shared" si="1"/>
        <v>Sortová</v>
      </c>
      <c r="C78">
        <v>4</v>
      </c>
      <c r="D78" t="s">
        <v>154</v>
      </c>
      <c r="E78" s="36">
        <v>8.4871597290039063</v>
      </c>
      <c r="F78" s="36">
        <v>-82.403701782226563</v>
      </c>
      <c r="G78" s="36">
        <v>416873</v>
      </c>
      <c r="H78" s="42">
        <v>405</v>
      </c>
      <c r="I78" t="s">
        <v>236</v>
      </c>
      <c r="J78">
        <v>8.5545797348022461</v>
      </c>
      <c r="K78">
        <v>-82.704696655273438</v>
      </c>
      <c r="L78">
        <v>78209</v>
      </c>
      <c r="M78">
        <v>40511</v>
      </c>
      <c r="N78" t="s">
        <v>757</v>
      </c>
      <c r="O78">
        <v>8.5834999084472656</v>
      </c>
      <c r="P78">
        <v>-82.651802062988281</v>
      </c>
      <c r="Q78">
        <v>2440</v>
      </c>
    </row>
    <row r="79" spans="1:17" x14ac:dyDescent="0.3">
      <c r="A79">
        <v>157</v>
      </c>
      <c r="B79" t="str">
        <f t="shared" si="1"/>
        <v>El Bongo</v>
      </c>
      <c r="C79">
        <v>4</v>
      </c>
      <c r="D79" t="s">
        <v>154</v>
      </c>
      <c r="E79" s="36">
        <v>8.4871597290039063</v>
      </c>
      <c r="F79" s="36">
        <v>-82.403701782226563</v>
      </c>
      <c r="G79" s="36">
        <v>416873</v>
      </c>
      <c r="H79" s="42">
        <v>405</v>
      </c>
      <c r="I79" t="s">
        <v>236</v>
      </c>
      <c r="J79">
        <v>8.5545797348022461</v>
      </c>
      <c r="K79">
        <v>-82.704696655273438</v>
      </c>
      <c r="L79">
        <v>78209</v>
      </c>
      <c r="M79">
        <v>40513</v>
      </c>
      <c r="N79" t="s">
        <v>527</v>
      </c>
      <c r="O79">
        <v>8.6062803268432617</v>
      </c>
      <c r="P79">
        <v>-82.612503051757813</v>
      </c>
      <c r="Q79">
        <v>1448</v>
      </c>
    </row>
    <row r="80" spans="1:17" x14ac:dyDescent="0.3">
      <c r="A80">
        <v>158</v>
      </c>
      <c r="B80" t="str">
        <f t="shared" si="1"/>
        <v>Solano</v>
      </c>
      <c r="C80">
        <v>4</v>
      </c>
      <c r="D80" t="s">
        <v>154</v>
      </c>
      <c r="E80" s="36">
        <v>8.4871597290039063</v>
      </c>
      <c r="F80" s="36">
        <v>-82.403701782226563</v>
      </c>
      <c r="G80" s="36">
        <v>416873</v>
      </c>
      <c r="H80" s="42">
        <v>405</v>
      </c>
      <c r="I80" t="s">
        <v>236</v>
      </c>
      <c r="J80">
        <v>8.5545797348022461</v>
      </c>
      <c r="K80">
        <v>-82.704696655273438</v>
      </c>
      <c r="L80">
        <v>78209</v>
      </c>
      <c r="M80">
        <v>40514</v>
      </c>
      <c r="N80" t="s">
        <v>755</v>
      </c>
      <c r="O80">
        <v>8.5208301544189453</v>
      </c>
      <c r="P80">
        <v>-82.610496520996094</v>
      </c>
      <c r="Q80">
        <v>0</v>
      </c>
    </row>
    <row r="81" spans="1:17" x14ac:dyDescent="0.3">
      <c r="A81">
        <v>159</v>
      </c>
      <c r="B81" t="str">
        <f t="shared" si="1"/>
        <v>San Isidro</v>
      </c>
      <c r="C81">
        <v>4</v>
      </c>
      <c r="D81" t="s">
        <v>154</v>
      </c>
      <c r="E81" s="36">
        <v>8.4871597290039063</v>
      </c>
      <c r="F81" s="36">
        <v>-82.403701782226563</v>
      </c>
      <c r="G81" s="36">
        <v>416873</v>
      </c>
      <c r="H81" s="42">
        <v>405</v>
      </c>
      <c r="I81" t="s">
        <v>236</v>
      </c>
      <c r="J81">
        <v>8.5545797348022461</v>
      </c>
      <c r="K81">
        <v>-82.704696655273438</v>
      </c>
      <c r="L81">
        <v>78209</v>
      </c>
      <c r="M81">
        <v>40515</v>
      </c>
      <c r="N81" t="s">
        <v>277</v>
      </c>
      <c r="O81">
        <v>8.5231199264526367</v>
      </c>
      <c r="P81">
        <v>-82.808799743652344</v>
      </c>
      <c r="Q81">
        <v>0</v>
      </c>
    </row>
    <row r="82" spans="1:17" x14ac:dyDescent="0.3">
      <c r="A82">
        <v>160</v>
      </c>
      <c r="B82" t="str">
        <f t="shared" si="1"/>
        <v>David (Cabecera)</v>
      </c>
      <c r="C82">
        <v>4</v>
      </c>
      <c r="D82" t="s">
        <v>154</v>
      </c>
      <c r="E82" s="36">
        <v>8.4871597290039063</v>
      </c>
      <c r="F82" s="36">
        <v>-82.403701782226563</v>
      </c>
      <c r="G82" s="36">
        <v>416873</v>
      </c>
      <c r="H82" s="42">
        <v>406</v>
      </c>
      <c r="I82" t="s">
        <v>171</v>
      </c>
      <c r="J82">
        <v>8.4194097518920898</v>
      </c>
      <c r="K82">
        <v>-82.387199401855469</v>
      </c>
      <c r="L82">
        <v>144858</v>
      </c>
      <c r="M82">
        <v>40601</v>
      </c>
      <c r="N82" t="s">
        <v>172</v>
      </c>
      <c r="O82">
        <v>8.450770378112793</v>
      </c>
      <c r="P82">
        <v>-82.423301696777344</v>
      </c>
      <c r="Q82">
        <v>82907</v>
      </c>
    </row>
    <row r="83" spans="1:17" x14ac:dyDescent="0.3">
      <c r="A83">
        <v>161</v>
      </c>
      <c r="B83" t="str">
        <f t="shared" si="1"/>
        <v>Bijagual</v>
      </c>
      <c r="C83">
        <v>4</v>
      </c>
      <c r="D83" t="s">
        <v>154</v>
      </c>
      <c r="E83" s="36">
        <v>8.4871597290039063</v>
      </c>
      <c r="F83" s="36">
        <v>-82.403701782226563</v>
      </c>
      <c r="G83" s="36">
        <v>416873</v>
      </c>
      <c r="H83" s="42">
        <v>406</v>
      </c>
      <c r="I83" t="s">
        <v>171</v>
      </c>
      <c r="J83">
        <v>8.4194097518920898</v>
      </c>
      <c r="K83">
        <v>-82.387199401855469</v>
      </c>
      <c r="L83">
        <v>144858</v>
      </c>
      <c r="M83">
        <v>40602</v>
      </c>
      <c r="N83" t="s">
        <v>463</v>
      </c>
      <c r="O83">
        <v>8.5087995529174805</v>
      </c>
      <c r="P83">
        <v>-82.330703735351563</v>
      </c>
      <c r="Q83">
        <v>732</v>
      </c>
    </row>
    <row r="84" spans="1:17" x14ac:dyDescent="0.3">
      <c r="A84">
        <v>162</v>
      </c>
      <c r="B84" t="str">
        <f t="shared" si="1"/>
        <v>Cochea</v>
      </c>
      <c r="C84">
        <v>4</v>
      </c>
      <c r="D84" t="s">
        <v>154</v>
      </c>
      <c r="E84" s="36">
        <v>8.4871597290039063</v>
      </c>
      <c r="F84" s="36">
        <v>-82.403701782226563</v>
      </c>
      <c r="G84" s="36">
        <v>416873</v>
      </c>
      <c r="H84" s="42">
        <v>406</v>
      </c>
      <c r="I84" t="s">
        <v>171</v>
      </c>
      <c r="J84">
        <v>8.4194097518920898</v>
      </c>
      <c r="K84">
        <v>-82.387199401855469</v>
      </c>
      <c r="L84">
        <v>144858</v>
      </c>
      <c r="M84">
        <v>40603</v>
      </c>
      <c r="N84" t="s">
        <v>388</v>
      </c>
      <c r="O84">
        <v>8.5543298721313477</v>
      </c>
      <c r="P84">
        <v>-82.370399475097656</v>
      </c>
      <c r="Q84">
        <v>2447</v>
      </c>
    </row>
    <row r="85" spans="1:17" x14ac:dyDescent="0.3">
      <c r="A85">
        <v>163</v>
      </c>
      <c r="B85" t="str">
        <f t="shared" si="1"/>
        <v>Chiriquí</v>
      </c>
      <c r="C85">
        <v>4</v>
      </c>
      <c r="D85" t="s">
        <v>154</v>
      </c>
      <c r="E85" s="36">
        <v>8.4871597290039063</v>
      </c>
      <c r="F85" s="36">
        <v>-82.403701782226563</v>
      </c>
      <c r="G85" s="36">
        <v>416873</v>
      </c>
      <c r="H85" s="42">
        <v>406</v>
      </c>
      <c r="I85" t="s">
        <v>171</v>
      </c>
      <c r="J85">
        <v>8.4194097518920898</v>
      </c>
      <c r="K85">
        <v>-82.387199401855469</v>
      </c>
      <c r="L85">
        <v>144858</v>
      </c>
      <c r="M85">
        <v>40604</v>
      </c>
      <c r="N85" t="s">
        <v>154</v>
      </c>
      <c r="O85">
        <v>8.3701000213623047</v>
      </c>
      <c r="P85">
        <v>-82.295501708984375</v>
      </c>
      <c r="Q85">
        <v>4269</v>
      </c>
    </row>
    <row r="86" spans="1:17" x14ac:dyDescent="0.3">
      <c r="A86">
        <v>164</v>
      </c>
      <c r="B86" t="str">
        <f t="shared" si="1"/>
        <v>Guacá</v>
      </c>
      <c r="C86">
        <v>4</v>
      </c>
      <c r="D86" t="s">
        <v>154</v>
      </c>
      <c r="E86" s="36">
        <v>8.4871597290039063</v>
      </c>
      <c r="F86" s="36">
        <v>-82.403701782226563</v>
      </c>
      <c r="G86" s="36">
        <v>416873</v>
      </c>
      <c r="H86" s="42">
        <v>406</v>
      </c>
      <c r="I86" t="s">
        <v>171</v>
      </c>
      <c r="J86">
        <v>8.4194097518920898</v>
      </c>
      <c r="K86">
        <v>-82.387199401855469</v>
      </c>
      <c r="L86">
        <v>144858</v>
      </c>
      <c r="M86">
        <v>40605</v>
      </c>
      <c r="N86" t="s">
        <v>585</v>
      </c>
      <c r="O86">
        <v>8.6007003784179688</v>
      </c>
      <c r="P86">
        <v>-82.504402160644531</v>
      </c>
      <c r="Q86">
        <v>1891</v>
      </c>
    </row>
    <row r="87" spans="1:17" x14ac:dyDescent="0.3">
      <c r="A87">
        <v>165</v>
      </c>
      <c r="B87" t="str">
        <f t="shared" si="1"/>
        <v>Las Lomas</v>
      </c>
      <c r="C87">
        <v>4</v>
      </c>
      <c r="D87" t="s">
        <v>154</v>
      </c>
      <c r="E87" s="36">
        <v>8.4871597290039063</v>
      </c>
      <c r="F87" s="36">
        <v>-82.403701782226563</v>
      </c>
      <c r="G87" s="36">
        <v>416873</v>
      </c>
      <c r="H87" s="42">
        <v>406</v>
      </c>
      <c r="I87" t="s">
        <v>171</v>
      </c>
      <c r="J87">
        <v>8.4194097518920898</v>
      </c>
      <c r="K87">
        <v>-82.387199401855469</v>
      </c>
      <c r="L87">
        <v>144858</v>
      </c>
      <c r="M87">
        <v>40606</v>
      </c>
      <c r="N87" t="s">
        <v>224</v>
      </c>
      <c r="O87">
        <v>8.4426403045654297</v>
      </c>
      <c r="P87">
        <v>-82.377197265625</v>
      </c>
      <c r="Q87">
        <v>18769</v>
      </c>
    </row>
    <row r="88" spans="1:17" x14ac:dyDescent="0.3">
      <c r="A88">
        <v>166</v>
      </c>
      <c r="B88" t="str">
        <f t="shared" si="1"/>
        <v>Pedregal</v>
      </c>
      <c r="C88">
        <v>4</v>
      </c>
      <c r="D88" t="s">
        <v>154</v>
      </c>
      <c r="E88" s="36">
        <v>8.4871597290039063</v>
      </c>
      <c r="F88" s="36">
        <v>-82.403701782226563</v>
      </c>
      <c r="G88" s="36">
        <v>416873</v>
      </c>
      <c r="H88" s="42">
        <v>406</v>
      </c>
      <c r="I88" t="s">
        <v>171</v>
      </c>
      <c r="J88">
        <v>8.4194097518920898</v>
      </c>
      <c r="K88">
        <v>-82.387199401855469</v>
      </c>
      <c r="L88">
        <v>144858</v>
      </c>
      <c r="M88">
        <v>40607</v>
      </c>
      <c r="N88" t="s">
        <v>110</v>
      </c>
      <c r="O88">
        <v>8.2754697799682617</v>
      </c>
      <c r="P88">
        <v>-82.380401611328125</v>
      </c>
      <c r="Q88">
        <v>17516</v>
      </c>
    </row>
    <row r="89" spans="1:17" x14ac:dyDescent="0.3">
      <c r="A89">
        <v>167</v>
      </c>
      <c r="B89" t="str">
        <f t="shared" si="1"/>
        <v>San Carlos</v>
      </c>
      <c r="C89">
        <v>4</v>
      </c>
      <c r="D89" t="s">
        <v>154</v>
      </c>
      <c r="E89" s="36">
        <v>8.4871597290039063</v>
      </c>
      <c r="F89" s="36">
        <v>-82.403701782226563</v>
      </c>
      <c r="G89" s="36">
        <v>416873</v>
      </c>
      <c r="H89" s="42">
        <v>406</v>
      </c>
      <c r="I89" t="s">
        <v>171</v>
      </c>
      <c r="J89">
        <v>8.4194097518920898</v>
      </c>
      <c r="K89">
        <v>-82.387199401855469</v>
      </c>
      <c r="L89">
        <v>144858</v>
      </c>
      <c r="M89">
        <v>40608</v>
      </c>
      <c r="N89" t="s">
        <v>322</v>
      </c>
      <c r="O89">
        <v>8.5214300155639648</v>
      </c>
      <c r="P89">
        <v>-82.488899230957031</v>
      </c>
      <c r="Q89">
        <v>4487</v>
      </c>
    </row>
    <row r="90" spans="1:17" x14ac:dyDescent="0.3">
      <c r="A90">
        <v>168</v>
      </c>
      <c r="B90" t="str">
        <f t="shared" si="1"/>
        <v>San Pablo Nuevo</v>
      </c>
      <c r="C90">
        <v>4</v>
      </c>
      <c r="D90" t="s">
        <v>154</v>
      </c>
      <c r="E90" s="36">
        <v>8.4871597290039063</v>
      </c>
      <c r="F90" s="36">
        <v>-82.403701782226563</v>
      </c>
      <c r="G90" s="36">
        <v>416873</v>
      </c>
      <c r="H90" s="42">
        <v>406</v>
      </c>
      <c r="I90" t="s">
        <v>171</v>
      </c>
      <c r="J90">
        <v>8.4194097518920898</v>
      </c>
      <c r="K90">
        <v>-82.387199401855469</v>
      </c>
      <c r="L90">
        <v>144858</v>
      </c>
      <c r="M90">
        <v>40609</v>
      </c>
      <c r="N90" t="s">
        <v>368</v>
      </c>
      <c r="O90">
        <v>8.3903999328613281</v>
      </c>
      <c r="P90">
        <v>-82.489898681640625</v>
      </c>
      <c r="Q90">
        <v>1752</v>
      </c>
    </row>
    <row r="91" spans="1:17" x14ac:dyDescent="0.3">
      <c r="A91">
        <v>169</v>
      </c>
      <c r="B91" t="str">
        <f t="shared" si="1"/>
        <v>San Pablo Viejo</v>
      </c>
      <c r="C91">
        <v>4</v>
      </c>
      <c r="D91" t="s">
        <v>154</v>
      </c>
      <c r="E91" s="36">
        <v>8.4871597290039063</v>
      </c>
      <c r="F91" s="36">
        <v>-82.403701782226563</v>
      </c>
      <c r="G91" s="36">
        <v>416873</v>
      </c>
      <c r="H91" s="42">
        <v>406</v>
      </c>
      <c r="I91" t="s">
        <v>171</v>
      </c>
      <c r="J91">
        <v>8.4194097518920898</v>
      </c>
      <c r="K91">
        <v>-82.387199401855469</v>
      </c>
      <c r="L91">
        <v>144858</v>
      </c>
      <c r="M91">
        <v>40610</v>
      </c>
      <c r="N91" t="s">
        <v>244</v>
      </c>
      <c r="O91">
        <v>8.4612503051757813</v>
      </c>
      <c r="P91">
        <v>-82.486602783203125</v>
      </c>
      <c r="Q91">
        <v>10088</v>
      </c>
    </row>
    <row r="92" spans="1:17" x14ac:dyDescent="0.3">
      <c r="A92">
        <v>170</v>
      </c>
      <c r="B92" t="str">
        <f t="shared" si="1"/>
        <v>David Este</v>
      </c>
      <c r="C92">
        <v>4</v>
      </c>
      <c r="D92" t="s">
        <v>154</v>
      </c>
      <c r="E92" s="36">
        <v>8.4871597290039063</v>
      </c>
      <c r="F92" s="36">
        <v>-82.403701782226563</v>
      </c>
      <c r="G92" s="36">
        <v>416873</v>
      </c>
      <c r="H92" s="42">
        <v>406</v>
      </c>
      <c r="I92" t="s">
        <v>171</v>
      </c>
      <c r="J92">
        <v>8.4194097518920898</v>
      </c>
      <c r="K92">
        <v>-82.387199401855469</v>
      </c>
      <c r="L92">
        <v>144858</v>
      </c>
      <c r="M92">
        <v>40611</v>
      </c>
      <c r="N92" t="s">
        <v>517</v>
      </c>
      <c r="O92">
        <v>8.3806896209716797</v>
      </c>
      <c r="P92">
        <v>-82.411201477050781</v>
      </c>
      <c r="Q92">
        <v>0</v>
      </c>
    </row>
    <row r="93" spans="1:17" x14ac:dyDescent="0.3">
      <c r="A93">
        <v>171</v>
      </c>
      <c r="B93" t="str">
        <f t="shared" si="1"/>
        <v>David Sur</v>
      </c>
      <c r="C93">
        <v>4</v>
      </c>
      <c r="D93" t="s">
        <v>154</v>
      </c>
      <c r="E93" s="36">
        <v>8.4871597290039063</v>
      </c>
      <c r="F93" s="36">
        <v>-82.403701782226563</v>
      </c>
      <c r="G93" s="36">
        <v>416873</v>
      </c>
      <c r="H93" s="42">
        <v>406</v>
      </c>
      <c r="I93" t="s">
        <v>171</v>
      </c>
      <c r="J93">
        <v>8.4194097518920898</v>
      </c>
      <c r="K93">
        <v>-82.387199401855469</v>
      </c>
      <c r="L93">
        <v>144858</v>
      </c>
      <c r="M93">
        <v>40612</v>
      </c>
      <c r="N93" t="s">
        <v>518</v>
      </c>
      <c r="O93">
        <v>8.3998699188232422</v>
      </c>
      <c r="P93">
        <v>-82.447196960449219</v>
      </c>
      <c r="Q93">
        <v>0</v>
      </c>
    </row>
    <row r="94" spans="1:17" x14ac:dyDescent="0.3">
      <c r="A94">
        <v>172</v>
      </c>
      <c r="B94" t="str">
        <f t="shared" si="1"/>
        <v>Dolega (Cabecera)</v>
      </c>
      <c r="C94">
        <v>4</v>
      </c>
      <c r="D94" t="s">
        <v>154</v>
      </c>
      <c r="E94" s="36">
        <v>8.4871597290039063</v>
      </c>
      <c r="F94" s="36">
        <v>-82.403701782226563</v>
      </c>
      <c r="G94" s="36">
        <v>416873</v>
      </c>
      <c r="H94" s="42">
        <v>407</v>
      </c>
      <c r="I94" t="s">
        <v>286</v>
      </c>
      <c r="J94">
        <v>8.6232995986938477</v>
      </c>
      <c r="K94">
        <v>-82.467002868652344</v>
      </c>
      <c r="L94">
        <v>25102</v>
      </c>
      <c r="M94">
        <v>40701</v>
      </c>
      <c r="N94" t="s">
        <v>287</v>
      </c>
      <c r="O94">
        <v>8.5740499496459961</v>
      </c>
      <c r="P94">
        <v>-82.427101135253906</v>
      </c>
      <c r="Q94">
        <v>4074</v>
      </c>
    </row>
    <row r="95" spans="1:17" x14ac:dyDescent="0.3">
      <c r="A95">
        <v>173</v>
      </c>
      <c r="B95" t="str">
        <f t="shared" si="1"/>
        <v>Dos Ríos</v>
      </c>
      <c r="C95">
        <v>4</v>
      </c>
      <c r="D95" t="s">
        <v>154</v>
      </c>
      <c r="E95" s="36">
        <v>8.4871597290039063</v>
      </c>
      <c r="F95" s="36">
        <v>-82.403701782226563</v>
      </c>
      <c r="G95" s="36">
        <v>416873</v>
      </c>
      <c r="H95" s="42">
        <v>407</v>
      </c>
      <c r="I95" t="s">
        <v>286</v>
      </c>
      <c r="J95">
        <v>8.6232995986938477</v>
      </c>
      <c r="K95">
        <v>-82.467002868652344</v>
      </c>
      <c r="L95">
        <v>25102</v>
      </c>
      <c r="M95">
        <v>40702</v>
      </c>
      <c r="N95" t="s">
        <v>522</v>
      </c>
      <c r="O95">
        <v>8.5351600646972656</v>
      </c>
      <c r="P95">
        <v>-82.389801025390625</v>
      </c>
      <c r="Q95">
        <v>1634</v>
      </c>
    </row>
    <row r="96" spans="1:17" x14ac:dyDescent="0.3">
      <c r="A96">
        <v>174</v>
      </c>
      <c r="B96" t="str">
        <f t="shared" si="1"/>
        <v>Los Anastacios</v>
      </c>
      <c r="C96">
        <v>4</v>
      </c>
      <c r="D96" t="s">
        <v>154</v>
      </c>
      <c r="E96" s="36">
        <v>8.4871597290039063</v>
      </c>
      <c r="F96" s="36">
        <v>-82.403701782226563</v>
      </c>
      <c r="G96" s="36">
        <v>416873</v>
      </c>
      <c r="H96" s="42">
        <v>407</v>
      </c>
      <c r="I96" t="s">
        <v>286</v>
      </c>
      <c r="J96">
        <v>8.6232995986938477</v>
      </c>
      <c r="K96">
        <v>-82.467002868652344</v>
      </c>
      <c r="L96">
        <v>25102</v>
      </c>
      <c r="M96">
        <v>40703</v>
      </c>
      <c r="N96" t="s">
        <v>438</v>
      </c>
      <c r="O96">
        <v>8.5325403213500977</v>
      </c>
      <c r="P96">
        <v>-82.415000915527344</v>
      </c>
      <c r="Q96">
        <v>3236</v>
      </c>
    </row>
    <row r="97" spans="1:17" x14ac:dyDescent="0.3">
      <c r="A97">
        <v>175</v>
      </c>
      <c r="B97" t="str">
        <f t="shared" si="1"/>
        <v>Potrerillos</v>
      </c>
      <c r="C97">
        <v>4</v>
      </c>
      <c r="D97" t="s">
        <v>154</v>
      </c>
      <c r="E97" s="36">
        <v>8.4871597290039063</v>
      </c>
      <c r="F97" s="36">
        <v>-82.403701782226563</v>
      </c>
      <c r="G97" s="36">
        <v>416873</v>
      </c>
      <c r="H97" s="42">
        <v>407</v>
      </c>
      <c r="I97" t="s">
        <v>286</v>
      </c>
      <c r="J97">
        <v>8.6232995986938477</v>
      </c>
      <c r="K97">
        <v>-82.467002868652344</v>
      </c>
      <c r="L97">
        <v>25102</v>
      </c>
      <c r="M97">
        <v>40704</v>
      </c>
      <c r="N97" t="s">
        <v>703</v>
      </c>
      <c r="O97">
        <v>8.7143802642822266</v>
      </c>
      <c r="P97">
        <v>-82.494400024414063</v>
      </c>
      <c r="Q97">
        <v>1562</v>
      </c>
    </row>
    <row r="98" spans="1:17" x14ac:dyDescent="0.3">
      <c r="A98">
        <v>176</v>
      </c>
      <c r="B98" t="str">
        <f t="shared" si="1"/>
        <v>Potrerillos Abajo</v>
      </c>
      <c r="C98">
        <v>4</v>
      </c>
      <c r="D98" t="s">
        <v>154</v>
      </c>
      <c r="E98" s="36">
        <v>8.4871597290039063</v>
      </c>
      <c r="F98" s="36">
        <v>-82.403701782226563</v>
      </c>
      <c r="G98" s="36">
        <v>416873</v>
      </c>
      <c r="H98" s="42">
        <v>407</v>
      </c>
      <c r="I98" t="s">
        <v>286</v>
      </c>
      <c r="J98">
        <v>8.6232995986938477</v>
      </c>
      <c r="K98">
        <v>-82.467002868652344</v>
      </c>
      <c r="L98">
        <v>25102</v>
      </c>
      <c r="M98">
        <v>40705</v>
      </c>
      <c r="N98" t="s">
        <v>704</v>
      </c>
      <c r="O98">
        <v>8.6371297836303711</v>
      </c>
      <c r="P98">
        <v>-82.466903686523438</v>
      </c>
      <c r="Q98">
        <v>1815</v>
      </c>
    </row>
    <row r="99" spans="1:17" x14ac:dyDescent="0.3">
      <c r="A99">
        <v>177</v>
      </c>
      <c r="B99" t="str">
        <f t="shared" si="1"/>
        <v>Rovira</v>
      </c>
      <c r="C99">
        <v>4</v>
      </c>
      <c r="D99" t="s">
        <v>154</v>
      </c>
      <c r="E99" s="36">
        <v>8.4871597290039063</v>
      </c>
      <c r="F99" s="36">
        <v>-82.403701782226563</v>
      </c>
      <c r="G99" s="36">
        <v>416873</v>
      </c>
      <c r="H99" s="42">
        <v>407</v>
      </c>
      <c r="I99" t="s">
        <v>286</v>
      </c>
      <c r="J99">
        <v>8.6232995986938477</v>
      </c>
      <c r="K99">
        <v>-82.467002868652344</v>
      </c>
      <c r="L99">
        <v>25102</v>
      </c>
      <c r="M99">
        <v>40706</v>
      </c>
      <c r="N99" t="s">
        <v>730</v>
      </c>
      <c r="O99">
        <v>8.6841697692871094</v>
      </c>
      <c r="P99">
        <v>-82.517997741699219</v>
      </c>
      <c r="Q99">
        <v>1925</v>
      </c>
    </row>
    <row r="100" spans="1:17" x14ac:dyDescent="0.3">
      <c r="A100">
        <v>178</v>
      </c>
      <c r="B100" t="str">
        <f t="shared" si="1"/>
        <v>Tinajas</v>
      </c>
      <c r="C100">
        <v>4</v>
      </c>
      <c r="D100" t="s">
        <v>154</v>
      </c>
      <c r="E100" s="36">
        <v>8.4871597290039063</v>
      </c>
      <c r="F100" s="36">
        <v>-82.403701782226563</v>
      </c>
      <c r="G100" s="36">
        <v>416873</v>
      </c>
      <c r="H100" s="42">
        <v>407</v>
      </c>
      <c r="I100" t="s">
        <v>286</v>
      </c>
      <c r="J100">
        <v>8.6232995986938477</v>
      </c>
      <c r="K100">
        <v>-82.467002868652344</v>
      </c>
      <c r="L100">
        <v>25102</v>
      </c>
      <c r="M100">
        <v>40707</v>
      </c>
      <c r="N100" t="s">
        <v>762</v>
      </c>
      <c r="O100">
        <v>8.5693902969360352</v>
      </c>
      <c r="P100">
        <v>-82.471702575683594</v>
      </c>
      <c r="Q100">
        <v>1530</v>
      </c>
    </row>
    <row r="101" spans="1:17" x14ac:dyDescent="0.3">
      <c r="A101">
        <v>179</v>
      </c>
      <c r="B101" t="str">
        <f t="shared" si="1"/>
        <v>Los Algarrobos</v>
      </c>
      <c r="C101">
        <v>4</v>
      </c>
      <c r="D101" t="s">
        <v>154</v>
      </c>
      <c r="E101" s="36">
        <v>8.4871597290039063</v>
      </c>
      <c r="F101" s="36">
        <v>-82.403701782226563</v>
      </c>
      <c r="G101" s="36">
        <v>416873</v>
      </c>
      <c r="H101" s="42">
        <v>407</v>
      </c>
      <c r="I101" t="s">
        <v>286</v>
      </c>
      <c r="J101">
        <v>8.6232995986938477</v>
      </c>
      <c r="K101">
        <v>-82.467002868652344</v>
      </c>
      <c r="L101">
        <v>25102</v>
      </c>
      <c r="M101">
        <v>40708</v>
      </c>
      <c r="N101" t="s">
        <v>205</v>
      </c>
      <c r="O101">
        <v>8.5330896377563477</v>
      </c>
      <c r="P101">
        <v>-82.436203002929688</v>
      </c>
      <c r="Q101">
        <v>9326</v>
      </c>
    </row>
    <row r="102" spans="1:17" x14ac:dyDescent="0.3">
      <c r="A102">
        <v>180</v>
      </c>
      <c r="B102" t="str">
        <f t="shared" si="1"/>
        <v>Gualaca</v>
      </c>
      <c r="C102">
        <v>4</v>
      </c>
      <c r="D102" t="s">
        <v>154</v>
      </c>
      <c r="E102" s="36">
        <v>8.4871597290039063</v>
      </c>
      <c r="F102" s="36">
        <v>-82.403701782226563</v>
      </c>
      <c r="G102" s="36">
        <v>416873</v>
      </c>
      <c r="H102" s="42">
        <v>408</v>
      </c>
      <c r="I102" t="s">
        <v>280</v>
      </c>
      <c r="J102">
        <v>8.6085596084594727</v>
      </c>
      <c r="K102">
        <v>-82.240196228027344</v>
      </c>
      <c r="L102">
        <v>9750</v>
      </c>
      <c r="M102">
        <v>40801</v>
      </c>
      <c r="N102" t="s">
        <v>280</v>
      </c>
      <c r="O102">
        <v>8.5818099975585938</v>
      </c>
      <c r="P102">
        <v>-82.251998901367188</v>
      </c>
      <c r="Q102">
        <v>5605</v>
      </c>
    </row>
    <row r="103" spans="1:17" x14ac:dyDescent="0.3">
      <c r="A103">
        <v>181</v>
      </c>
      <c r="B103" t="str">
        <f t="shared" si="1"/>
        <v>Hornito</v>
      </c>
      <c r="C103">
        <v>4</v>
      </c>
      <c r="D103" t="s">
        <v>154</v>
      </c>
      <c r="E103" s="36">
        <v>8.4871597290039063</v>
      </c>
      <c r="F103" s="36">
        <v>-82.403701782226563</v>
      </c>
      <c r="G103" s="36">
        <v>416873</v>
      </c>
      <c r="H103" s="42">
        <v>408</v>
      </c>
      <c r="I103" t="s">
        <v>280</v>
      </c>
      <c r="J103">
        <v>8.6085596084594727</v>
      </c>
      <c r="K103">
        <v>-82.240196228027344</v>
      </c>
      <c r="L103">
        <v>9750</v>
      </c>
      <c r="M103">
        <v>40802</v>
      </c>
      <c r="N103" t="s">
        <v>598</v>
      </c>
      <c r="O103">
        <v>8.7137699127197266</v>
      </c>
      <c r="P103">
        <v>-82.219596862792969</v>
      </c>
      <c r="Q103">
        <v>1230</v>
      </c>
    </row>
    <row r="104" spans="1:17" x14ac:dyDescent="0.3">
      <c r="A104">
        <v>182</v>
      </c>
      <c r="B104" t="str">
        <f t="shared" si="1"/>
        <v>Los Ángeles</v>
      </c>
      <c r="C104">
        <v>4</v>
      </c>
      <c r="D104" t="s">
        <v>154</v>
      </c>
      <c r="E104" s="36">
        <v>8.4871597290039063</v>
      </c>
      <c r="F104" s="36">
        <v>-82.403701782226563</v>
      </c>
      <c r="G104" s="36">
        <v>416873</v>
      </c>
      <c r="H104" s="42">
        <v>408</v>
      </c>
      <c r="I104" t="s">
        <v>280</v>
      </c>
      <c r="J104">
        <v>8.6085596084594727</v>
      </c>
      <c r="K104">
        <v>-82.240196228027344</v>
      </c>
      <c r="L104">
        <v>9750</v>
      </c>
      <c r="M104">
        <v>40803</v>
      </c>
      <c r="N104" t="s">
        <v>352</v>
      </c>
      <c r="O104">
        <v>8.5308904647827148</v>
      </c>
      <c r="P104">
        <v>-82.192596435546875</v>
      </c>
      <c r="Q104">
        <v>715</v>
      </c>
    </row>
    <row r="105" spans="1:17" x14ac:dyDescent="0.3">
      <c r="A105">
        <v>183</v>
      </c>
      <c r="B105" t="str">
        <f t="shared" si="1"/>
        <v>Paja de Sombrero</v>
      </c>
      <c r="C105">
        <v>4</v>
      </c>
      <c r="D105" t="s">
        <v>154</v>
      </c>
      <c r="E105" s="36">
        <v>8.4871597290039063</v>
      </c>
      <c r="F105" s="36">
        <v>-82.403701782226563</v>
      </c>
      <c r="G105" s="36">
        <v>416873</v>
      </c>
      <c r="H105" s="42">
        <v>408</v>
      </c>
      <c r="I105" t="s">
        <v>280</v>
      </c>
      <c r="J105">
        <v>8.6085596084594727</v>
      </c>
      <c r="K105">
        <v>-82.240196228027344</v>
      </c>
      <c r="L105">
        <v>9750</v>
      </c>
      <c r="M105">
        <v>40804</v>
      </c>
      <c r="N105" t="s">
        <v>684</v>
      </c>
      <c r="O105">
        <v>8.6539497375488281</v>
      </c>
      <c r="P105">
        <v>-82.30999755859375</v>
      </c>
      <c r="Q105">
        <v>653</v>
      </c>
    </row>
    <row r="106" spans="1:17" x14ac:dyDescent="0.3">
      <c r="A106">
        <v>184</v>
      </c>
      <c r="B106" t="str">
        <f t="shared" si="1"/>
        <v>Rincón</v>
      </c>
      <c r="C106">
        <v>4</v>
      </c>
      <c r="D106" t="s">
        <v>154</v>
      </c>
      <c r="E106" s="36">
        <v>8.4871597290039063</v>
      </c>
      <c r="F106" s="36">
        <v>-82.403701782226563</v>
      </c>
      <c r="G106" s="36">
        <v>416873</v>
      </c>
      <c r="H106" s="42">
        <v>408</v>
      </c>
      <c r="I106" t="s">
        <v>280</v>
      </c>
      <c r="J106">
        <v>8.6085596084594727</v>
      </c>
      <c r="K106">
        <v>-82.240196228027344</v>
      </c>
      <c r="L106">
        <v>9750</v>
      </c>
      <c r="M106">
        <v>40805</v>
      </c>
      <c r="N106" t="s">
        <v>439</v>
      </c>
      <c r="O106">
        <v>8.4632396697998047</v>
      </c>
      <c r="P106">
        <v>-82.244300842285156</v>
      </c>
      <c r="Q106">
        <v>1547</v>
      </c>
    </row>
    <row r="107" spans="1:17" x14ac:dyDescent="0.3">
      <c r="A107">
        <v>185</v>
      </c>
      <c r="B107" t="str">
        <f t="shared" si="1"/>
        <v>Remedios (Cabecera)</v>
      </c>
      <c r="C107">
        <v>4</v>
      </c>
      <c r="D107" t="s">
        <v>154</v>
      </c>
      <c r="E107" s="36">
        <v>8.4871597290039063</v>
      </c>
      <c r="F107" s="36">
        <v>-82.403701782226563</v>
      </c>
      <c r="G107" s="36">
        <v>416873</v>
      </c>
      <c r="H107" s="42">
        <v>409</v>
      </c>
      <c r="I107" t="s">
        <v>361</v>
      </c>
      <c r="J107">
        <v>8.2236995697021484</v>
      </c>
      <c r="K107">
        <v>-81.795402526855469</v>
      </c>
      <c r="L107">
        <v>4052</v>
      </c>
      <c r="M107">
        <v>40901</v>
      </c>
      <c r="N107" t="s">
        <v>362</v>
      </c>
      <c r="O107">
        <v>8.1803302764892578</v>
      </c>
      <c r="P107">
        <v>-81.811698913574219</v>
      </c>
      <c r="Q107">
        <v>908</v>
      </c>
    </row>
    <row r="108" spans="1:17" x14ac:dyDescent="0.3">
      <c r="A108">
        <v>186</v>
      </c>
      <c r="B108" t="str">
        <f t="shared" si="1"/>
        <v>El Nancito</v>
      </c>
      <c r="C108">
        <v>4</v>
      </c>
      <c r="D108" t="s">
        <v>154</v>
      </c>
      <c r="E108" s="36">
        <v>8.4871597290039063</v>
      </c>
      <c r="F108" s="36">
        <v>-82.403701782226563</v>
      </c>
      <c r="G108" s="36">
        <v>416873</v>
      </c>
      <c r="H108" s="42">
        <v>409</v>
      </c>
      <c r="I108" t="s">
        <v>361</v>
      </c>
      <c r="J108">
        <v>8.2236995697021484</v>
      </c>
      <c r="K108">
        <v>-81.795402526855469</v>
      </c>
      <c r="L108">
        <v>4052</v>
      </c>
      <c r="M108">
        <v>40902</v>
      </c>
      <c r="N108" t="s">
        <v>553</v>
      </c>
      <c r="O108">
        <v>8.2448196411132813</v>
      </c>
      <c r="P108">
        <v>-81.748298645019531</v>
      </c>
      <c r="Q108">
        <v>607</v>
      </c>
    </row>
    <row r="109" spans="1:17" x14ac:dyDescent="0.3">
      <c r="A109">
        <v>187</v>
      </c>
      <c r="B109" t="str">
        <f t="shared" si="1"/>
        <v>El Porvenir</v>
      </c>
      <c r="C109">
        <v>4</v>
      </c>
      <c r="D109" t="s">
        <v>154</v>
      </c>
      <c r="E109" s="36">
        <v>8.4871597290039063</v>
      </c>
      <c r="F109" s="36">
        <v>-82.403701782226563</v>
      </c>
      <c r="G109" s="36">
        <v>416873</v>
      </c>
      <c r="H109" s="42">
        <v>409</v>
      </c>
      <c r="I109" t="s">
        <v>361</v>
      </c>
      <c r="J109">
        <v>8.2236995697021484</v>
      </c>
      <c r="K109">
        <v>-81.795402526855469</v>
      </c>
      <c r="L109">
        <v>4052</v>
      </c>
      <c r="M109">
        <v>40903</v>
      </c>
      <c r="N109" t="s">
        <v>564</v>
      </c>
      <c r="O109">
        <v>8.2763204574584961</v>
      </c>
      <c r="P109">
        <v>-81.837303161621094</v>
      </c>
      <c r="Q109">
        <v>1325</v>
      </c>
    </row>
    <row r="110" spans="1:17" x14ac:dyDescent="0.3">
      <c r="A110">
        <v>188</v>
      </c>
      <c r="B110" t="str">
        <f t="shared" si="1"/>
        <v>El Puerto</v>
      </c>
      <c r="C110">
        <v>4</v>
      </c>
      <c r="D110" t="s">
        <v>154</v>
      </c>
      <c r="E110" s="36">
        <v>8.4871597290039063</v>
      </c>
      <c r="F110" s="36">
        <v>-82.403701782226563</v>
      </c>
      <c r="G110" s="36">
        <v>416873</v>
      </c>
      <c r="H110" s="42">
        <v>409</v>
      </c>
      <c r="I110" t="s">
        <v>361</v>
      </c>
      <c r="J110">
        <v>8.2236995697021484</v>
      </c>
      <c r="K110">
        <v>-81.795402526855469</v>
      </c>
      <c r="L110">
        <v>4052</v>
      </c>
      <c r="M110">
        <v>40904</v>
      </c>
      <c r="N110" t="s">
        <v>567</v>
      </c>
      <c r="O110">
        <v>8.1991901397705078</v>
      </c>
      <c r="P110">
        <v>-81.783897399902344</v>
      </c>
      <c r="Q110">
        <v>720</v>
      </c>
    </row>
    <row r="111" spans="1:17" x14ac:dyDescent="0.3">
      <c r="A111">
        <v>189</v>
      </c>
      <c r="B111" t="str">
        <f t="shared" si="1"/>
        <v>Santa Lucía</v>
      </c>
      <c r="C111">
        <v>4</v>
      </c>
      <c r="D111" t="s">
        <v>154</v>
      </c>
      <c r="E111" s="36">
        <v>8.4871597290039063</v>
      </c>
      <c r="F111" s="36">
        <v>-82.403701782226563</v>
      </c>
      <c r="G111" s="36">
        <v>416873</v>
      </c>
      <c r="H111" s="42">
        <v>409</v>
      </c>
      <c r="I111" t="s">
        <v>361</v>
      </c>
      <c r="J111">
        <v>8.2236995697021484</v>
      </c>
      <c r="K111">
        <v>-81.795402526855469</v>
      </c>
      <c r="L111">
        <v>4052</v>
      </c>
      <c r="M111">
        <v>40905</v>
      </c>
      <c r="N111" t="s">
        <v>749</v>
      </c>
      <c r="O111">
        <v>8.2518501281738281</v>
      </c>
      <c r="P111">
        <v>-81.800003051757813</v>
      </c>
      <c r="Q111">
        <v>492</v>
      </c>
    </row>
    <row r="112" spans="1:17" x14ac:dyDescent="0.3">
      <c r="A112">
        <v>190</v>
      </c>
      <c r="B112" t="str">
        <f t="shared" si="1"/>
        <v>Río Sereno (Cabecera)</v>
      </c>
      <c r="C112">
        <v>4</v>
      </c>
      <c r="D112" t="s">
        <v>154</v>
      </c>
      <c r="E112" s="36">
        <v>8.4871597290039063</v>
      </c>
      <c r="F112" s="36">
        <v>-82.403701782226563</v>
      </c>
      <c r="G112" s="36">
        <v>416873</v>
      </c>
      <c r="H112" s="42">
        <v>410</v>
      </c>
      <c r="I112" t="s">
        <v>339</v>
      </c>
      <c r="J112">
        <v>8.7503204345703125</v>
      </c>
      <c r="K112">
        <v>-82.793701171875</v>
      </c>
      <c r="L112">
        <v>20524</v>
      </c>
      <c r="M112">
        <v>41001</v>
      </c>
      <c r="N112" t="s">
        <v>365</v>
      </c>
      <c r="O112">
        <v>8.8283300399780273</v>
      </c>
      <c r="P112">
        <v>-82.823997497558594</v>
      </c>
      <c r="Q112">
        <v>5463</v>
      </c>
    </row>
    <row r="113" spans="1:17" x14ac:dyDescent="0.3">
      <c r="A113">
        <v>191</v>
      </c>
      <c r="B113" t="str">
        <f t="shared" si="1"/>
        <v>Breñón</v>
      </c>
      <c r="C113">
        <v>4</v>
      </c>
      <c r="D113" t="s">
        <v>154</v>
      </c>
      <c r="E113" s="36">
        <v>8.4871597290039063</v>
      </c>
      <c r="F113" s="36">
        <v>-82.403701782226563</v>
      </c>
      <c r="G113" s="36">
        <v>416873</v>
      </c>
      <c r="H113" s="42">
        <v>410</v>
      </c>
      <c r="I113" t="s">
        <v>339</v>
      </c>
      <c r="J113">
        <v>8.7503204345703125</v>
      </c>
      <c r="K113">
        <v>-82.793701171875</v>
      </c>
      <c r="L113">
        <v>20524</v>
      </c>
      <c r="M113">
        <v>41002</v>
      </c>
      <c r="N113" t="s">
        <v>470</v>
      </c>
      <c r="O113">
        <v>8.6227397918701172</v>
      </c>
      <c r="P113">
        <v>-82.816299438476563</v>
      </c>
      <c r="Q113">
        <v>755</v>
      </c>
    </row>
    <row r="114" spans="1:17" x14ac:dyDescent="0.3">
      <c r="A114">
        <v>192</v>
      </c>
      <c r="B114" t="str">
        <f t="shared" si="1"/>
        <v>Cañas Gordas</v>
      </c>
      <c r="C114">
        <v>4</v>
      </c>
      <c r="D114" t="s">
        <v>154</v>
      </c>
      <c r="E114" s="36">
        <v>8.4871597290039063</v>
      </c>
      <c r="F114" s="36">
        <v>-82.403701782226563</v>
      </c>
      <c r="G114" s="36">
        <v>416873</v>
      </c>
      <c r="H114" s="42">
        <v>410</v>
      </c>
      <c r="I114" t="s">
        <v>339</v>
      </c>
      <c r="J114">
        <v>8.7503204345703125</v>
      </c>
      <c r="K114">
        <v>-82.793701171875</v>
      </c>
      <c r="L114">
        <v>20524</v>
      </c>
      <c r="M114">
        <v>41003</v>
      </c>
      <c r="N114" t="s">
        <v>340</v>
      </c>
      <c r="O114">
        <v>8.7204198837280273</v>
      </c>
      <c r="P114">
        <v>-82.868598937988281</v>
      </c>
      <c r="Q114">
        <v>3090</v>
      </c>
    </row>
    <row r="115" spans="1:17" x14ac:dyDescent="0.3">
      <c r="A115">
        <v>193</v>
      </c>
      <c r="B115" t="str">
        <f t="shared" si="1"/>
        <v>Monte Lirio</v>
      </c>
      <c r="C115">
        <v>4</v>
      </c>
      <c r="D115" t="s">
        <v>154</v>
      </c>
      <c r="E115" s="36">
        <v>8.4871597290039063</v>
      </c>
      <c r="F115" s="36">
        <v>-82.403701782226563</v>
      </c>
      <c r="G115" s="36">
        <v>416873</v>
      </c>
      <c r="H115" s="42">
        <v>410</v>
      </c>
      <c r="I115" t="s">
        <v>339</v>
      </c>
      <c r="J115">
        <v>8.7503204345703125</v>
      </c>
      <c r="K115">
        <v>-82.793701171875</v>
      </c>
      <c r="L115">
        <v>20524</v>
      </c>
      <c r="M115">
        <v>41004</v>
      </c>
      <c r="N115" t="s">
        <v>673</v>
      </c>
      <c r="O115">
        <v>8.7965497970581055</v>
      </c>
      <c r="P115">
        <v>-82.804496765136719</v>
      </c>
      <c r="Q115">
        <v>2771</v>
      </c>
    </row>
    <row r="116" spans="1:17" x14ac:dyDescent="0.3">
      <c r="A116">
        <v>194</v>
      </c>
      <c r="B116" t="str">
        <f t="shared" si="1"/>
        <v>Plaza Caisán</v>
      </c>
      <c r="C116">
        <v>4</v>
      </c>
      <c r="D116" t="s">
        <v>154</v>
      </c>
      <c r="E116" s="36">
        <v>8.4871597290039063</v>
      </c>
      <c r="F116" s="36">
        <v>-82.403701782226563</v>
      </c>
      <c r="G116" s="36">
        <v>416873</v>
      </c>
      <c r="H116" s="42">
        <v>410</v>
      </c>
      <c r="I116" t="s">
        <v>339</v>
      </c>
      <c r="J116">
        <v>8.7503204345703125</v>
      </c>
      <c r="K116">
        <v>-82.793701171875</v>
      </c>
      <c r="L116">
        <v>20524</v>
      </c>
      <c r="M116">
        <v>41005</v>
      </c>
      <c r="N116" t="s">
        <v>421</v>
      </c>
      <c r="O116">
        <v>8.7581100463867188</v>
      </c>
      <c r="P116">
        <v>-82.773696899414063</v>
      </c>
      <c r="Q116">
        <v>2901</v>
      </c>
    </row>
    <row r="117" spans="1:17" x14ac:dyDescent="0.3">
      <c r="A117">
        <v>195</v>
      </c>
      <c r="B117" t="str">
        <f t="shared" si="1"/>
        <v>Santa Cruz</v>
      </c>
      <c r="C117">
        <v>4</v>
      </c>
      <c r="D117" t="s">
        <v>154</v>
      </c>
      <c r="E117" s="36">
        <v>8.4871597290039063</v>
      </c>
      <c r="F117" s="36">
        <v>-82.403701782226563</v>
      </c>
      <c r="G117" s="36">
        <v>416873</v>
      </c>
      <c r="H117" s="42">
        <v>410</v>
      </c>
      <c r="I117" t="s">
        <v>339</v>
      </c>
      <c r="J117">
        <v>8.7503204345703125</v>
      </c>
      <c r="K117">
        <v>-82.793701171875</v>
      </c>
      <c r="L117">
        <v>20524</v>
      </c>
      <c r="M117">
        <v>41006</v>
      </c>
      <c r="N117" t="s">
        <v>747</v>
      </c>
      <c r="O117">
        <v>8.64739990234375</v>
      </c>
      <c r="P117">
        <v>-82.764297485351563</v>
      </c>
      <c r="Q117">
        <v>1904</v>
      </c>
    </row>
    <row r="118" spans="1:17" x14ac:dyDescent="0.3">
      <c r="A118">
        <v>196</v>
      </c>
      <c r="B118" t="str">
        <f t="shared" si="1"/>
        <v>Dominical</v>
      </c>
      <c r="C118">
        <v>4</v>
      </c>
      <c r="D118" t="s">
        <v>154</v>
      </c>
      <c r="E118" s="36">
        <v>8.4871597290039063</v>
      </c>
      <c r="F118" s="36">
        <v>-82.403701782226563</v>
      </c>
      <c r="G118" s="36">
        <v>416873</v>
      </c>
      <c r="H118" s="42">
        <v>410</v>
      </c>
      <c r="I118" t="s">
        <v>339</v>
      </c>
      <c r="J118">
        <v>8.7503204345703125</v>
      </c>
      <c r="K118">
        <v>-82.793701171875</v>
      </c>
      <c r="L118">
        <v>20524</v>
      </c>
      <c r="M118">
        <v>41007</v>
      </c>
      <c r="N118" t="s">
        <v>521</v>
      </c>
      <c r="O118">
        <v>8.7132301330566406</v>
      </c>
      <c r="P118">
        <v>-82.757301330566406</v>
      </c>
      <c r="Q118">
        <v>998</v>
      </c>
    </row>
    <row r="119" spans="1:17" x14ac:dyDescent="0.3">
      <c r="A119">
        <v>197</v>
      </c>
      <c r="B119" t="str">
        <f t="shared" si="1"/>
        <v>Santa Clara</v>
      </c>
      <c r="C119">
        <v>4</v>
      </c>
      <c r="D119" t="s">
        <v>154</v>
      </c>
      <c r="E119" s="36">
        <v>8.4871597290039063</v>
      </c>
      <c r="F119" s="36">
        <v>-82.403701782226563</v>
      </c>
      <c r="G119" s="36">
        <v>416873</v>
      </c>
      <c r="H119" s="42">
        <v>410</v>
      </c>
      <c r="I119" t="s">
        <v>339</v>
      </c>
      <c r="J119">
        <v>8.7503204345703125</v>
      </c>
      <c r="K119">
        <v>-82.793701171875</v>
      </c>
      <c r="L119">
        <v>20524</v>
      </c>
      <c r="M119">
        <v>41008</v>
      </c>
      <c r="N119" t="s">
        <v>278</v>
      </c>
      <c r="O119">
        <v>8.8449602127075195</v>
      </c>
      <c r="P119">
        <v>-82.771896362304688</v>
      </c>
      <c r="Q119">
        <v>2642</v>
      </c>
    </row>
    <row r="120" spans="1:17" x14ac:dyDescent="0.3">
      <c r="A120">
        <v>198</v>
      </c>
      <c r="B120" t="str">
        <f t="shared" si="1"/>
        <v>Las Lajas</v>
      </c>
      <c r="C120">
        <v>4</v>
      </c>
      <c r="D120" t="s">
        <v>154</v>
      </c>
      <c r="E120" s="36">
        <v>8.4871597290039063</v>
      </c>
      <c r="F120" s="36">
        <v>-82.403701782226563</v>
      </c>
      <c r="G120" s="36">
        <v>416873</v>
      </c>
      <c r="H120" s="42">
        <v>411</v>
      </c>
      <c r="I120" t="s">
        <v>258</v>
      </c>
      <c r="J120">
        <v>8.2569599151611328</v>
      </c>
      <c r="K120">
        <v>-81.902397155761719</v>
      </c>
      <c r="L120">
        <v>6304</v>
      </c>
      <c r="M120">
        <v>41101</v>
      </c>
      <c r="N120" t="s">
        <v>403</v>
      </c>
      <c r="O120">
        <v>8.2079601287841797</v>
      </c>
      <c r="P120">
        <v>-81.864402770996094</v>
      </c>
      <c r="Q120">
        <v>1521</v>
      </c>
    </row>
    <row r="121" spans="1:17" x14ac:dyDescent="0.3">
      <c r="A121">
        <v>199</v>
      </c>
      <c r="B121" t="str">
        <f t="shared" si="1"/>
        <v>Juay o Las Mareas</v>
      </c>
      <c r="C121">
        <v>4</v>
      </c>
      <c r="D121" t="s">
        <v>154</v>
      </c>
      <c r="E121" s="36">
        <v>8.4871597290039063</v>
      </c>
      <c r="F121" s="36">
        <v>-82.403701782226563</v>
      </c>
      <c r="G121" s="36">
        <v>416873</v>
      </c>
      <c r="H121" s="42">
        <v>411</v>
      </c>
      <c r="I121" t="s">
        <v>258</v>
      </c>
      <c r="J121">
        <v>8.2569599151611328</v>
      </c>
      <c r="K121">
        <v>-81.902397155761719</v>
      </c>
      <c r="L121">
        <v>6304</v>
      </c>
      <c r="M121">
        <v>41102</v>
      </c>
      <c r="N121" t="s">
        <v>606</v>
      </c>
      <c r="O121">
        <v>8.2960596084594727</v>
      </c>
      <c r="P121">
        <v>-81.959999084472656</v>
      </c>
      <c r="Q121">
        <v>654</v>
      </c>
    </row>
    <row r="122" spans="1:17" x14ac:dyDescent="0.3">
      <c r="A122">
        <v>200</v>
      </c>
      <c r="B122" t="str">
        <f t="shared" si="1"/>
        <v>Lajas Adentro</v>
      </c>
      <c r="C122">
        <v>4</v>
      </c>
      <c r="D122" t="s">
        <v>154</v>
      </c>
      <c r="E122" s="36">
        <v>8.4871597290039063</v>
      </c>
      <c r="F122" s="36">
        <v>-82.403701782226563</v>
      </c>
      <c r="G122" s="36">
        <v>416873</v>
      </c>
      <c r="H122" s="42">
        <v>411</v>
      </c>
      <c r="I122" t="s">
        <v>258</v>
      </c>
      <c r="J122">
        <v>8.2569599151611328</v>
      </c>
      <c r="K122">
        <v>-81.902397155761719</v>
      </c>
      <c r="L122">
        <v>6304</v>
      </c>
      <c r="M122">
        <v>41103</v>
      </c>
      <c r="N122" t="s">
        <v>632</v>
      </c>
      <c r="O122">
        <v>8.2214202880859375</v>
      </c>
      <c r="P122">
        <v>-81.904296875</v>
      </c>
      <c r="Q122">
        <v>741</v>
      </c>
    </row>
    <row r="123" spans="1:17" x14ac:dyDescent="0.3">
      <c r="A123">
        <v>201</v>
      </c>
      <c r="B123" t="str">
        <f t="shared" si="1"/>
        <v>San Félix</v>
      </c>
      <c r="C123">
        <v>4</v>
      </c>
      <c r="D123" t="s">
        <v>154</v>
      </c>
      <c r="E123" s="36">
        <v>8.4871597290039063</v>
      </c>
      <c r="F123" s="36">
        <v>-82.403701782226563</v>
      </c>
      <c r="G123" s="36">
        <v>416873</v>
      </c>
      <c r="H123" s="42">
        <v>411</v>
      </c>
      <c r="I123" t="s">
        <v>258</v>
      </c>
      <c r="J123">
        <v>8.2569599151611328</v>
      </c>
      <c r="K123">
        <v>-81.902397155761719</v>
      </c>
      <c r="L123">
        <v>6304</v>
      </c>
      <c r="M123">
        <v>41104</v>
      </c>
      <c r="N123" t="s">
        <v>258</v>
      </c>
      <c r="O123">
        <v>8.3113698959350586</v>
      </c>
      <c r="P123">
        <v>-81.886001586914063</v>
      </c>
      <c r="Q123">
        <v>2972</v>
      </c>
    </row>
    <row r="124" spans="1:17" x14ac:dyDescent="0.3">
      <c r="A124">
        <v>202</v>
      </c>
      <c r="B124" t="str">
        <f t="shared" si="1"/>
        <v>Santa Cruz</v>
      </c>
      <c r="C124">
        <v>4</v>
      </c>
      <c r="D124" t="s">
        <v>154</v>
      </c>
      <c r="E124" s="36">
        <v>8.4871597290039063</v>
      </c>
      <c r="F124" s="36">
        <v>-82.403701782226563</v>
      </c>
      <c r="G124" s="36">
        <v>416873</v>
      </c>
      <c r="H124" s="42">
        <v>411</v>
      </c>
      <c r="I124" t="s">
        <v>258</v>
      </c>
      <c r="J124">
        <v>8.2569599151611328</v>
      </c>
      <c r="K124">
        <v>-81.902397155761719</v>
      </c>
      <c r="L124">
        <v>6304</v>
      </c>
      <c r="M124">
        <v>41105</v>
      </c>
      <c r="N124" t="s">
        <v>747</v>
      </c>
      <c r="O124">
        <v>8.241999626159668</v>
      </c>
      <c r="P124">
        <v>-81.922096252441406</v>
      </c>
      <c r="Q124">
        <v>416</v>
      </c>
    </row>
    <row r="125" spans="1:17" x14ac:dyDescent="0.3">
      <c r="A125">
        <v>203</v>
      </c>
      <c r="B125" t="str">
        <f t="shared" si="1"/>
        <v>Horconcitos (Cabecera)</v>
      </c>
      <c r="C125">
        <v>4</v>
      </c>
      <c r="D125" t="s">
        <v>154</v>
      </c>
      <c r="E125" s="36">
        <v>8.4871597290039063</v>
      </c>
      <c r="F125" s="36">
        <v>-82.403701782226563</v>
      </c>
      <c r="G125" s="36">
        <v>416873</v>
      </c>
      <c r="H125" s="42">
        <v>412</v>
      </c>
      <c r="I125" t="s">
        <v>430</v>
      </c>
      <c r="J125">
        <v>8.3129796981811523</v>
      </c>
      <c r="K125">
        <v>-82.112998962402344</v>
      </c>
      <c r="L125">
        <v>7507</v>
      </c>
      <c r="M125">
        <v>41201</v>
      </c>
      <c r="N125" t="s">
        <v>597</v>
      </c>
      <c r="O125">
        <v>8.2995004653930664</v>
      </c>
      <c r="P125">
        <v>-82.160400390625</v>
      </c>
      <c r="Q125">
        <v>996</v>
      </c>
    </row>
    <row r="126" spans="1:17" x14ac:dyDescent="0.3">
      <c r="A126">
        <v>204</v>
      </c>
      <c r="B126" t="str">
        <f t="shared" si="1"/>
        <v>Boca Chica</v>
      </c>
      <c r="C126">
        <v>4</v>
      </c>
      <c r="D126" t="s">
        <v>154</v>
      </c>
      <c r="E126" s="36">
        <v>8.4871597290039063</v>
      </c>
      <c r="F126" s="36">
        <v>-82.403701782226563</v>
      </c>
      <c r="G126" s="36">
        <v>416873</v>
      </c>
      <c r="H126" s="42">
        <v>412</v>
      </c>
      <c r="I126" t="s">
        <v>430</v>
      </c>
      <c r="J126">
        <v>8.3129796981811523</v>
      </c>
      <c r="K126">
        <v>-82.112998962402344</v>
      </c>
      <c r="L126">
        <v>7507</v>
      </c>
      <c r="M126">
        <v>41202</v>
      </c>
      <c r="N126" t="s">
        <v>466</v>
      </c>
      <c r="O126">
        <v>8.220210075378418</v>
      </c>
      <c r="P126">
        <v>-82.1990966796875</v>
      </c>
      <c r="Q126">
        <v>441</v>
      </c>
    </row>
    <row r="127" spans="1:17" x14ac:dyDescent="0.3">
      <c r="A127">
        <v>205</v>
      </c>
      <c r="B127" t="str">
        <f t="shared" si="1"/>
        <v>Boca del Monte</v>
      </c>
      <c r="C127">
        <v>4</v>
      </c>
      <c r="D127" t="s">
        <v>154</v>
      </c>
      <c r="E127" s="36">
        <v>8.4871597290039063</v>
      </c>
      <c r="F127" s="36">
        <v>-82.403701782226563</v>
      </c>
      <c r="G127" s="36">
        <v>416873</v>
      </c>
      <c r="H127" s="42">
        <v>412</v>
      </c>
      <c r="I127" t="s">
        <v>430</v>
      </c>
      <c r="J127">
        <v>8.3129796981811523</v>
      </c>
      <c r="K127">
        <v>-82.112998962402344</v>
      </c>
      <c r="L127">
        <v>7507</v>
      </c>
      <c r="M127">
        <v>41203</v>
      </c>
      <c r="N127" t="s">
        <v>468</v>
      </c>
      <c r="O127">
        <v>8.3999099731445313</v>
      </c>
      <c r="P127">
        <v>-82.130401611328125</v>
      </c>
      <c r="Q127">
        <v>2143</v>
      </c>
    </row>
    <row r="128" spans="1:17" x14ac:dyDescent="0.3">
      <c r="A128">
        <v>206</v>
      </c>
      <c r="B128" t="str">
        <f t="shared" si="1"/>
        <v>San Juan</v>
      </c>
      <c r="C128">
        <v>4</v>
      </c>
      <c r="D128" t="s">
        <v>154</v>
      </c>
      <c r="E128" s="36">
        <v>8.4871597290039063</v>
      </c>
      <c r="F128" s="36">
        <v>-82.403701782226563</v>
      </c>
      <c r="G128" s="36">
        <v>416873</v>
      </c>
      <c r="H128" s="42">
        <v>412</v>
      </c>
      <c r="I128" t="s">
        <v>430</v>
      </c>
      <c r="J128">
        <v>8.3129796981811523</v>
      </c>
      <c r="K128">
        <v>-82.112998962402344</v>
      </c>
      <c r="L128">
        <v>7507</v>
      </c>
      <c r="M128">
        <v>41204</v>
      </c>
      <c r="N128" t="s">
        <v>178</v>
      </c>
      <c r="O128">
        <v>8.2701301574707031</v>
      </c>
      <c r="P128">
        <v>-82.003402709960938</v>
      </c>
      <c r="Q128">
        <v>1637</v>
      </c>
    </row>
    <row r="129" spans="1:17" x14ac:dyDescent="0.3">
      <c r="A129">
        <v>207</v>
      </c>
      <c r="B129" t="str">
        <f t="shared" si="1"/>
        <v>San Lorenzo</v>
      </c>
      <c r="C129">
        <v>4</v>
      </c>
      <c r="D129" t="s">
        <v>154</v>
      </c>
      <c r="E129" s="36">
        <v>8.4871597290039063</v>
      </c>
      <c r="F129" s="36">
        <v>-82.403701782226563</v>
      </c>
      <c r="G129" s="36">
        <v>416873</v>
      </c>
      <c r="H129" s="42">
        <v>412</v>
      </c>
      <c r="I129" t="s">
        <v>430</v>
      </c>
      <c r="J129">
        <v>8.3129796981811523</v>
      </c>
      <c r="K129">
        <v>-82.112998962402344</v>
      </c>
      <c r="L129">
        <v>7507</v>
      </c>
      <c r="M129">
        <v>41205</v>
      </c>
      <c r="N129" t="s">
        <v>430</v>
      </c>
      <c r="O129">
        <v>8.277409553527832</v>
      </c>
      <c r="P129">
        <v>-82.070098876953125</v>
      </c>
      <c r="Q129">
        <v>2290</v>
      </c>
    </row>
    <row r="130" spans="1:17" x14ac:dyDescent="0.3">
      <c r="A130">
        <v>208</v>
      </c>
      <c r="B130" t="str">
        <f t="shared" si="1"/>
        <v>Tolé (Cabecera)</v>
      </c>
      <c r="C130">
        <v>4</v>
      </c>
      <c r="D130" t="s">
        <v>154</v>
      </c>
      <c r="E130" s="36">
        <v>8.4871597290039063</v>
      </c>
      <c r="F130" s="36">
        <v>-82.403701782226563</v>
      </c>
      <c r="G130" s="36">
        <v>416873</v>
      </c>
      <c r="H130" s="42">
        <v>413</v>
      </c>
      <c r="I130" t="s">
        <v>441</v>
      </c>
      <c r="J130">
        <v>8.1972103118896484</v>
      </c>
      <c r="K130">
        <v>-81.647697448730469</v>
      </c>
      <c r="L130">
        <v>11885</v>
      </c>
      <c r="M130">
        <v>41301</v>
      </c>
      <c r="N130" t="s">
        <v>442</v>
      </c>
      <c r="O130">
        <v>8.2194900512695313</v>
      </c>
      <c r="P130">
        <v>-81.706703186035156</v>
      </c>
      <c r="Q130">
        <v>3240</v>
      </c>
    </row>
    <row r="131" spans="1:17" x14ac:dyDescent="0.3">
      <c r="A131">
        <v>209</v>
      </c>
      <c r="B131" t="str">
        <f t="shared" si="1"/>
        <v>Bella Vista</v>
      </c>
      <c r="C131">
        <v>4</v>
      </c>
      <c r="D131" t="s">
        <v>154</v>
      </c>
      <c r="E131" s="36">
        <v>8.4871597290039063</v>
      </c>
      <c r="F131" s="36">
        <v>-82.403701782226563</v>
      </c>
      <c r="G131" s="36">
        <v>416873</v>
      </c>
      <c r="H131" s="42">
        <v>413</v>
      </c>
      <c r="I131" t="s">
        <v>441</v>
      </c>
      <c r="J131">
        <v>8.1972103118896484</v>
      </c>
      <c r="K131">
        <v>-81.647697448730469</v>
      </c>
      <c r="L131">
        <v>11885</v>
      </c>
      <c r="M131">
        <v>41302</v>
      </c>
      <c r="N131" t="s">
        <v>143</v>
      </c>
      <c r="O131">
        <v>8.1935997009277344</v>
      </c>
      <c r="P131">
        <v>-81.6094970703125</v>
      </c>
      <c r="Q131">
        <v>683</v>
      </c>
    </row>
    <row r="132" spans="1:17" x14ac:dyDescent="0.3">
      <c r="A132">
        <v>210</v>
      </c>
      <c r="B132" t="str">
        <f t="shared" si="1"/>
        <v>Cerro Viejo</v>
      </c>
      <c r="C132">
        <v>4</v>
      </c>
      <c r="D132" t="s">
        <v>154</v>
      </c>
      <c r="E132" s="36">
        <v>8.4871597290039063</v>
      </c>
      <c r="F132" s="36">
        <v>-82.403701782226563</v>
      </c>
      <c r="G132" s="36">
        <v>416873</v>
      </c>
      <c r="H132" s="42">
        <v>413</v>
      </c>
      <c r="I132" t="s">
        <v>441</v>
      </c>
      <c r="J132">
        <v>8.1972103118896484</v>
      </c>
      <c r="K132">
        <v>-81.647697448730469</v>
      </c>
      <c r="L132">
        <v>11885</v>
      </c>
      <c r="M132">
        <v>41303</v>
      </c>
      <c r="N132" t="s">
        <v>500</v>
      </c>
      <c r="O132">
        <v>8.2536897659301758</v>
      </c>
      <c r="P132">
        <v>-81.573097229003906</v>
      </c>
      <c r="Q132">
        <v>1768</v>
      </c>
    </row>
    <row r="133" spans="1:17" x14ac:dyDescent="0.3">
      <c r="A133">
        <v>211</v>
      </c>
      <c r="B133" t="str">
        <f t="shared" si="1"/>
        <v>El Cristo</v>
      </c>
      <c r="C133">
        <v>4</v>
      </c>
      <c r="D133" t="s">
        <v>154</v>
      </c>
      <c r="E133" s="36">
        <v>8.4871597290039063</v>
      </c>
      <c r="F133" s="36">
        <v>-82.403701782226563</v>
      </c>
      <c r="G133" s="36">
        <v>416873</v>
      </c>
      <c r="H133" s="42">
        <v>413</v>
      </c>
      <c r="I133" t="s">
        <v>441</v>
      </c>
      <c r="J133">
        <v>8.1972103118896484</v>
      </c>
      <c r="K133">
        <v>-81.647697448730469</v>
      </c>
      <c r="L133">
        <v>11885</v>
      </c>
      <c r="M133">
        <v>41304</v>
      </c>
      <c r="N133" t="s">
        <v>539</v>
      </c>
      <c r="O133">
        <v>8.3224802017211914</v>
      </c>
      <c r="P133">
        <v>-81.600997924804688</v>
      </c>
      <c r="Q133">
        <v>1500</v>
      </c>
    </row>
    <row r="134" spans="1:17" x14ac:dyDescent="0.3">
      <c r="A134">
        <v>212</v>
      </c>
      <c r="B134" t="str">
        <f t="shared" si="1"/>
        <v>Justo Fidel Palacios</v>
      </c>
      <c r="C134">
        <v>4</v>
      </c>
      <c r="D134" t="s">
        <v>154</v>
      </c>
      <c r="E134" s="36">
        <v>8.4871597290039063</v>
      </c>
      <c r="F134" s="36">
        <v>-82.403701782226563</v>
      </c>
      <c r="G134" s="36">
        <v>416873</v>
      </c>
      <c r="H134" s="42">
        <v>413</v>
      </c>
      <c r="I134" t="s">
        <v>441</v>
      </c>
      <c r="J134">
        <v>8.1972103118896484</v>
      </c>
      <c r="K134">
        <v>-81.647697448730469</v>
      </c>
      <c r="L134">
        <v>11885</v>
      </c>
      <c r="M134">
        <v>41305</v>
      </c>
      <c r="N134" t="s">
        <v>607</v>
      </c>
      <c r="O134">
        <v>8.3272104263305664</v>
      </c>
      <c r="P134">
        <v>-81.535499572753906</v>
      </c>
      <c r="Q134">
        <v>656</v>
      </c>
    </row>
    <row r="135" spans="1:17" x14ac:dyDescent="0.3">
      <c r="A135">
        <v>213</v>
      </c>
      <c r="B135" t="str">
        <f t="shared" si="1"/>
        <v>Lajas de Tolé</v>
      </c>
      <c r="C135">
        <v>4</v>
      </c>
      <c r="D135" t="s">
        <v>154</v>
      </c>
      <c r="E135" s="36">
        <v>8.4871597290039063</v>
      </c>
      <c r="F135" s="36">
        <v>-82.403701782226563</v>
      </c>
      <c r="G135" s="36">
        <v>416873</v>
      </c>
      <c r="H135" s="42">
        <v>413</v>
      </c>
      <c r="I135" t="s">
        <v>441</v>
      </c>
      <c r="J135">
        <v>8.1972103118896484</v>
      </c>
      <c r="K135">
        <v>-81.647697448730469</v>
      </c>
      <c r="L135">
        <v>11885</v>
      </c>
      <c r="M135">
        <v>41306</v>
      </c>
      <c r="N135" t="s">
        <v>633</v>
      </c>
      <c r="O135">
        <v>8.155949592590332</v>
      </c>
      <c r="P135">
        <v>-81.672401428222656</v>
      </c>
      <c r="Q135">
        <v>847</v>
      </c>
    </row>
    <row r="136" spans="1:17" x14ac:dyDescent="0.3">
      <c r="A136">
        <v>214</v>
      </c>
      <c r="B136" t="str">
        <f t="shared" si="1"/>
        <v>Potrero de Caña</v>
      </c>
      <c r="C136">
        <v>4</v>
      </c>
      <c r="D136" t="s">
        <v>154</v>
      </c>
      <c r="E136" s="36">
        <v>8.4871597290039063</v>
      </c>
      <c r="F136" s="36">
        <v>-82.403701782226563</v>
      </c>
      <c r="G136" s="36">
        <v>416873</v>
      </c>
      <c r="H136" s="42">
        <v>413</v>
      </c>
      <c r="I136" t="s">
        <v>441</v>
      </c>
      <c r="J136">
        <v>8.1972103118896484</v>
      </c>
      <c r="K136">
        <v>-81.647697448730469</v>
      </c>
      <c r="L136">
        <v>11885</v>
      </c>
      <c r="M136">
        <v>41307</v>
      </c>
      <c r="N136" t="s">
        <v>705</v>
      </c>
      <c r="O136">
        <v>8.2853097915649414</v>
      </c>
      <c r="P136">
        <v>-81.696403503417969</v>
      </c>
      <c r="Q136">
        <v>337</v>
      </c>
    </row>
    <row r="137" spans="1:17" x14ac:dyDescent="0.3">
      <c r="A137">
        <v>215</v>
      </c>
      <c r="B137" t="str">
        <f t="shared" si="1"/>
        <v>Quebrada de Piedra</v>
      </c>
      <c r="C137">
        <v>4</v>
      </c>
      <c r="D137" t="s">
        <v>154</v>
      </c>
      <c r="E137" s="36">
        <v>8.4871597290039063</v>
      </c>
      <c r="F137" s="36">
        <v>-82.403701782226563</v>
      </c>
      <c r="G137" s="36">
        <v>416873</v>
      </c>
      <c r="H137" s="42">
        <v>413</v>
      </c>
      <c r="I137" t="s">
        <v>441</v>
      </c>
      <c r="J137">
        <v>8.1972103118896484</v>
      </c>
      <c r="K137">
        <v>-81.647697448730469</v>
      </c>
      <c r="L137">
        <v>11885</v>
      </c>
      <c r="M137">
        <v>41308</v>
      </c>
      <c r="N137" t="s">
        <v>716</v>
      </c>
      <c r="O137">
        <v>8.0797901153564453</v>
      </c>
      <c r="P137">
        <v>-81.676399230957031</v>
      </c>
      <c r="Q137">
        <v>1127</v>
      </c>
    </row>
    <row r="138" spans="1:17" x14ac:dyDescent="0.3">
      <c r="A138">
        <v>216</v>
      </c>
      <c r="B138" t="str">
        <f t="shared" si="1"/>
        <v>Veladero</v>
      </c>
      <c r="C138">
        <v>4</v>
      </c>
      <c r="D138" t="s">
        <v>154</v>
      </c>
      <c r="E138" s="36">
        <v>8.4871597290039063</v>
      </c>
      <c r="F138" s="36">
        <v>-82.403701782226563</v>
      </c>
      <c r="G138" s="36">
        <v>416873</v>
      </c>
      <c r="H138" s="42">
        <v>413</v>
      </c>
      <c r="I138" t="s">
        <v>441</v>
      </c>
      <c r="J138">
        <v>8.1972103118896484</v>
      </c>
      <c r="K138">
        <v>-81.647697448730469</v>
      </c>
      <c r="L138">
        <v>11885</v>
      </c>
      <c r="M138">
        <v>41309</v>
      </c>
      <c r="N138" t="s">
        <v>777</v>
      </c>
      <c r="O138">
        <v>8.2382097244262695</v>
      </c>
      <c r="P138">
        <v>-81.642799377441406</v>
      </c>
      <c r="Q138">
        <v>1727</v>
      </c>
    </row>
    <row r="139" spans="1:17" x14ac:dyDescent="0.3">
      <c r="A139">
        <v>217</v>
      </c>
      <c r="B139" t="str">
        <f t="shared" ref="B139:B202" si="2">+N139</f>
        <v>Volcán (Cabecera)</v>
      </c>
      <c r="C139">
        <v>4</v>
      </c>
      <c r="D139" t="s">
        <v>154</v>
      </c>
      <c r="E139" s="36">
        <v>8.4871597290039063</v>
      </c>
      <c r="F139" s="36">
        <v>-82.403701782226563</v>
      </c>
      <c r="G139" s="36">
        <v>416873</v>
      </c>
      <c r="H139" s="42">
        <v>414</v>
      </c>
      <c r="I139" t="s">
        <v>373</v>
      </c>
      <c r="J139">
        <v>8.8073396682739258</v>
      </c>
      <c r="K139">
        <v>-82.6416015625</v>
      </c>
      <c r="L139">
        <v>0</v>
      </c>
      <c r="M139">
        <v>41401</v>
      </c>
      <c r="N139" t="s">
        <v>374</v>
      </c>
      <c r="O139">
        <v>8.7320098876953125</v>
      </c>
      <c r="P139">
        <v>-82.6636962890625</v>
      </c>
      <c r="Q139">
        <v>0</v>
      </c>
    </row>
    <row r="140" spans="1:17" x14ac:dyDescent="0.3">
      <c r="A140">
        <v>218</v>
      </c>
      <c r="B140" t="str">
        <f t="shared" si="2"/>
        <v>Cerro Punta</v>
      </c>
      <c r="C140">
        <v>4</v>
      </c>
      <c r="D140" t="s">
        <v>154</v>
      </c>
      <c r="E140" s="36">
        <v>8.4871597290039063</v>
      </c>
      <c r="F140" s="36">
        <v>-82.403701782226563</v>
      </c>
      <c r="G140" s="36">
        <v>416873</v>
      </c>
      <c r="H140" s="42">
        <v>414</v>
      </c>
      <c r="I140" t="s">
        <v>373</v>
      </c>
      <c r="J140">
        <v>8.8073396682739258</v>
      </c>
      <c r="K140">
        <v>-82.6416015625</v>
      </c>
      <c r="L140">
        <v>0</v>
      </c>
      <c r="M140">
        <v>41402</v>
      </c>
      <c r="N140" t="s">
        <v>499</v>
      </c>
      <c r="O140">
        <v>8.872349739074707</v>
      </c>
      <c r="P140">
        <v>-82.585403442382813</v>
      </c>
      <c r="Q140">
        <v>0</v>
      </c>
    </row>
    <row r="141" spans="1:17" x14ac:dyDescent="0.3">
      <c r="A141">
        <v>219</v>
      </c>
      <c r="B141" t="str">
        <f t="shared" si="2"/>
        <v>Cuesta de Piedra</v>
      </c>
      <c r="C141">
        <v>4</v>
      </c>
      <c r="D141" t="s">
        <v>154</v>
      </c>
      <c r="E141" s="36">
        <v>8.4871597290039063</v>
      </c>
      <c r="F141" s="36">
        <v>-82.403701782226563</v>
      </c>
      <c r="G141" s="36">
        <v>416873</v>
      </c>
      <c r="H141" s="42">
        <v>414</v>
      </c>
      <c r="I141" t="s">
        <v>373</v>
      </c>
      <c r="J141">
        <v>8.8073396682739258</v>
      </c>
      <c r="K141">
        <v>-82.6416015625</v>
      </c>
      <c r="L141">
        <v>0</v>
      </c>
      <c r="M141">
        <v>41403</v>
      </c>
      <c r="N141" t="s">
        <v>516</v>
      </c>
      <c r="O141">
        <v>8.7000198364257813</v>
      </c>
      <c r="P141">
        <v>-82.628402709960938</v>
      </c>
      <c r="Q141">
        <v>0</v>
      </c>
    </row>
    <row r="142" spans="1:17" x14ac:dyDescent="0.3">
      <c r="A142">
        <v>220</v>
      </c>
      <c r="B142" t="str">
        <f t="shared" si="2"/>
        <v>Nueva California</v>
      </c>
      <c r="C142">
        <v>4</v>
      </c>
      <c r="D142" t="s">
        <v>154</v>
      </c>
      <c r="E142" s="36">
        <v>8.4871597290039063</v>
      </c>
      <c r="F142" s="36">
        <v>-82.403701782226563</v>
      </c>
      <c r="G142" s="36">
        <v>416873</v>
      </c>
      <c r="H142" s="42">
        <v>414</v>
      </c>
      <c r="I142" t="s">
        <v>373</v>
      </c>
      <c r="J142">
        <v>8.8073396682739258</v>
      </c>
      <c r="K142">
        <v>-82.6416015625</v>
      </c>
      <c r="L142">
        <v>0</v>
      </c>
      <c r="M142">
        <v>41404</v>
      </c>
      <c r="N142" t="s">
        <v>412</v>
      </c>
      <c r="O142">
        <v>8.8422698974609375</v>
      </c>
      <c r="P142">
        <v>-82.677200317382813</v>
      </c>
      <c r="Q142">
        <v>0</v>
      </c>
    </row>
    <row r="143" spans="1:17" x14ac:dyDescent="0.3">
      <c r="A143">
        <v>221</v>
      </c>
      <c r="B143" t="str">
        <f t="shared" si="2"/>
        <v>Paso Ancho</v>
      </c>
      <c r="C143">
        <v>4</v>
      </c>
      <c r="D143" t="s">
        <v>154</v>
      </c>
      <c r="E143" s="36">
        <v>8.4871597290039063</v>
      </c>
      <c r="F143" s="36">
        <v>-82.403701782226563</v>
      </c>
      <c r="G143" s="36">
        <v>416873</v>
      </c>
      <c r="H143" s="42">
        <v>414</v>
      </c>
      <c r="I143" t="s">
        <v>373</v>
      </c>
      <c r="J143">
        <v>8.8073396682739258</v>
      </c>
      <c r="K143">
        <v>-82.6416015625</v>
      </c>
      <c r="L143">
        <v>0</v>
      </c>
      <c r="M143">
        <v>41405</v>
      </c>
      <c r="N143" t="s">
        <v>689</v>
      </c>
      <c r="O143">
        <v>8.8260698318481445</v>
      </c>
      <c r="P143">
        <v>-82.599296569824219</v>
      </c>
      <c r="Q143">
        <v>0</v>
      </c>
    </row>
    <row r="144" spans="1:17" x14ac:dyDescent="0.3">
      <c r="A144">
        <v>30</v>
      </c>
      <c r="B144" t="str">
        <f t="shared" si="2"/>
        <v>Aguadulce (Cabecera)</v>
      </c>
      <c r="C144">
        <v>2</v>
      </c>
      <c r="D144" t="s">
        <v>212</v>
      </c>
      <c r="E144" s="34">
        <v>8.5502901077270508</v>
      </c>
      <c r="F144" s="34">
        <v>-80.429603576660156</v>
      </c>
      <c r="G144" s="34">
        <v>233708</v>
      </c>
      <c r="H144" s="42">
        <v>201</v>
      </c>
      <c r="I144" t="s">
        <v>219</v>
      </c>
      <c r="J144">
        <v>8.208470344543457</v>
      </c>
      <c r="K144">
        <v>-80.604202270507813</v>
      </c>
      <c r="L144">
        <v>43360</v>
      </c>
      <c r="M144">
        <v>20101</v>
      </c>
      <c r="N144" t="s">
        <v>220</v>
      </c>
      <c r="O144">
        <v>8.228480339050293</v>
      </c>
      <c r="P144">
        <v>-80.555999755859375</v>
      </c>
      <c r="Q144">
        <v>8703</v>
      </c>
    </row>
    <row r="145" spans="1:17" x14ac:dyDescent="0.3">
      <c r="A145">
        <v>31</v>
      </c>
      <c r="B145" t="str">
        <f t="shared" si="2"/>
        <v>El Cristo</v>
      </c>
      <c r="C145">
        <v>2</v>
      </c>
      <c r="D145" t="s">
        <v>212</v>
      </c>
      <c r="E145" s="34">
        <v>8.5502901077270508</v>
      </c>
      <c r="F145" s="34">
        <v>-80.429603576660156</v>
      </c>
      <c r="G145" s="34">
        <v>233708</v>
      </c>
      <c r="H145" s="42">
        <v>201</v>
      </c>
      <c r="I145" t="s">
        <v>219</v>
      </c>
      <c r="J145">
        <v>8.208470344543457</v>
      </c>
      <c r="K145">
        <v>-80.604202270507813</v>
      </c>
      <c r="L145">
        <v>43360</v>
      </c>
      <c r="M145">
        <v>20102</v>
      </c>
      <c r="N145" t="s">
        <v>539</v>
      </c>
      <c r="O145">
        <v>8.2564401626586914</v>
      </c>
      <c r="P145">
        <v>-80.627799987792969</v>
      </c>
      <c r="Q145">
        <v>4017</v>
      </c>
    </row>
    <row r="146" spans="1:17" x14ac:dyDescent="0.3">
      <c r="A146">
        <v>32</v>
      </c>
      <c r="B146" t="str">
        <f t="shared" si="2"/>
        <v>El Roble</v>
      </c>
      <c r="C146">
        <v>2</v>
      </c>
      <c r="D146" t="s">
        <v>212</v>
      </c>
      <c r="E146" s="34">
        <v>8.5502901077270508</v>
      </c>
      <c r="F146" s="34">
        <v>-80.429603576660156</v>
      </c>
      <c r="G146" s="34">
        <v>233708</v>
      </c>
      <c r="H146" s="42">
        <v>201</v>
      </c>
      <c r="I146" t="s">
        <v>219</v>
      </c>
      <c r="J146">
        <v>8.208470344543457</v>
      </c>
      <c r="K146">
        <v>-80.604202270507813</v>
      </c>
      <c r="L146">
        <v>43360</v>
      </c>
      <c r="M146">
        <v>20103</v>
      </c>
      <c r="N146" t="s">
        <v>262</v>
      </c>
      <c r="O146">
        <v>8.1534299850463867</v>
      </c>
      <c r="P146">
        <v>-80.5697021484375</v>
      </c>
      <c r="Q146">
        <v>8369</v>
      </c>
    </row>
    <row r="147" spans="1:17" x14ac:dyDescent="0.3">
      <c r="A147">
        <v>33</v>
      </c>
      <c r="B147" t="str">
        <f t="shared" si="2"/>
        <v>Pocrí</v>
      </c>
      <c r="C147">
        <v>2</v>
      </c>
      <c r="D147" t="s">
        <v>212</v>
      </c>
      <c r="E147" s="34">
        <v>8.5502901077270508</v>
      </c>
      <c r="F147" s="34">
        <v>-80.429603576660156</v>
      </c>
      <c r="G147" s="34">
        <v>233708</v>
      </c>
      <c r="H147" s="42">
        <v>201</v>
      </c>
      <c r="I147" t="s">
        <v>219</v>
      </c>
      <c r="J147">
        <v>8.208470344543457</v>
      </c>
      <c r="K147">
        <v>-80.604202270507813</v>
      </c>
      <c r="L147">
        <v>43360</v>
      </c>
      <c r="M147">
        <v>20104</v>
      </c>
      <c r="N147" t="s">
        <v>248</v>
      </c>
      <c r="O147">
        <v>8.261500358581543</v>
      </c>
      <c r="P147">
        <v>-80.54119873046875</v>
      </c>
      <c r="Q147">
        <v>12881</v>
      </c>
    </row>
    <row r="148" spans="1:17" x14ac:dyDescent="0.3">
      <c r="A148">
        <v>34</v>
      </c>
      <c r="B148" t="str">
        <f t="shared" si="2"/>
        <v>Barrios Unidos</v>
      </c>
      <c r="C148">
        <v>2</v>
      </c>
      <c r="D148" t="s">
        <v>212</v>
      </c>
      <c r="E148" s="34">
        <v>8.5502901077270508</v>
      </c>
      <c r="F148" s="34">
        <v>-80.429603576660156</v>
      </c>
      <c r="G148" s="34">
        <v>233708</v>
      </c>
      <c r="H148" s="42">
        <v>201</v>
      </c>
      <c r="I148" t="s">
        <v>219</v>
      </c>
      <c r="J148">
        <v>8.208470344543457</v>
      </c>
      <c r="K148">
        <v>-80.604202270507813</v>
      </c>
      <c r="L148">
        <v>43360</v>
      </c>
      <c r="M148">
        <v>20105</v>
      </c>
      <c r="N148" t="s">
        <v>282</v>
      </c>
      <c r="O148">
        <v>8.2070999145507813</v>
      </c>
      <c r="P148">
        <v>-80.521697998046875</v>
      </c>
      <c r="Q148">
        <v>9390</v>
      </c>
    </row>
    <row r="149" spans="1:17" x14ac:dyDescent="0.3">
      <c r="A149">
        <v>35</v>
      </c>
      <c r="B149" t="str">
        <f t="shared" si="2"/>
        <v>Pueblos Unidos</v>
      </c>
      <c r="C149">
        <v>2</v>
      </c>
      <c r="D149" t="s">
        <v>212</v>
      </c>
      <c r="E149" s="34">
        <v>8.5502901077270508</v>
      </c>
      <c r="F149" s="34">
        <v>-80.429603576660156</v>
      </c>
      <c r="G149" s="34">
        <v>233708</v>
      </c>
      <c r="H149" s="42">
        <v>201</v>
      </c>
      <c r="I149" t="s">
        <v>219</v>
      </c>
      <c r="J149">
        <v>8.208470344543457</v>
      </c>
      <c r="K149">
        <v>-80.604202270507813</v>
      </c>
      <c r="L149">
        <v>43360</v>
      </c>
      <c r="M149">
        <v>20106</v>
      </c>
      <c r="N149" t="s">
        <v>707</v>
      </c>
      <c r="O149">
        <v>8.1928396224975586</v>
      </c>
      <c r="P149">
        <v>-80.687599182128906</v>
      </c>
      <c r="Q149">
        <v>0</v>
      </c>
    </row>
    <row r="150" spans="1:17" x14ac:dyDescent="0.3">
      <c r="A150">
        <v>36</v>
      </c>
      <c r="B150" t="str">
        <f t="shared" si="2"/>
        <v>Virgen del Carmen</v>
      </c>
      <c r="C150">
        <v>2</v>
      </c>
      <c r="D150" t="s">
        <v>212</v>
      </c>
      <c r="E150" s="34">
        <v>8.5502901077270508</v>
      </c>
      <c r="F150" s="34">
        <v>-80.429603576660156</v>
      </c>
      <c r="G150" s="34">
        <v>233708</v>
      </c>
      <c r="H150" s="42">
        <v>201</v>
      </c>
      <c r="I150" t="s">
        <v>219</v>
      </c>
      <c r="J150">
        <v>8.208470344543457</v>
      </c>
      <c r="K150">
        <v>-80.604202270507813</v>
      </c>
      <c r="L150">
        <v>43360</v>
      </c>
      <c r="M150">
        <v>20107</v>
      </c>
      <c r="N150" t="s">
        <v>781</v>
      </c>
      <c r="O150">
        <v>8.2567501068115234</v>
      </c>
      <c r="P150">
        <v>-80.578102111816406</v>
      </c>
      <c r="Q150">
        <v>0</v>
      </c>
    </row>
    <row r="151" spans="1:17" x14ac:dyDescent="0.3">
      <c r="A151">
        <v>37</v>
      </c>
      <c r="B151" t="str">
        <f t="shared" si="2"/>
        <v>El Hato de San Juan de Dios</v>
      </c>
      <c r="C151">
        <v>2</v>
      </c>
      <c r="D151" t="s">
        <v>212</v>
      </c>
      <c r="E151" s="34">
        <v>8.5502901077270508</v>
      </c>
      <c r="F151" s="34">
        <v>-80.429603576660156</v>
      </c>
      <c r="G151" s="34">
        <v>233708</v>
      </c>
      <c r="H151" s="42">
        <v>201</v>
      </c>
      <c r="I151" t="s">
        <v>219</v>
      </c>
      <c r="J151">
        <v>8.208470344543457</v>
      </c>
      <c r="K151">
        <v>-80.604202270507813</v>
      </c>
      <c r="L151">
        <v>43360</v>
      </c>
      <c r="M151">
        <v>20108</v>
      </c>
      <c r="N151" t="s">
        <v>546</v>
      </c>
      <c r="O151">
        <v>8.2757101058959961</v>
      </c>
      <c r="P151">
        <v>-80.678497314453125</v>
      </c>
      <c r="Q151">
        <v>0</v>
      </c>
    </row>
    <row r="152" spans="1:17" x14ac:dyDescent="0.3">
      <c r="A152">
        <v>38</v>
      </c>
      <c r="B152" t="str">
        <f t="shared" si="2"/>
        <v>Antón (Cabecera)</v>
      </c>
      <c r="C152">
        <v>2</v>
      </c>
      <c r="D152" t="s">
        <v>212</v>
      </c>
      <c r="E152" s="34">
        <v>8.5502901077270508</v>
      </c>
      <c r="F152" s="34">
        <v>-80.429603576660156</v>
      </c>
      <c r="G152" s="34">
        <v>233708</v>
      </c>
      <c r="H152" s="42">
        <v>202</v>
      </c>
      <c r="I152" t="s">
        <v>217</v>
      </c>
      <c r="J152">
        <v>8.4476499557495117</v>
      </c>
      <c r="K152">
        <v>-80.203399658203125</v>
      </c>
      <c r="L152">
        <v>54632</v>
      </c>
      <c r="M152">
        <v>20201</v>
      </c>
      <c r="N152" t="s">
        <v>247</v>
      </c>
      <c r="O152">
        <v>8.3821001052856445</v>
      </c>
      <c r="P152">
        <v>-80.278099060058594</v>
      </c>
      <c r="Q152">
        <v>9790</v>
      </c>
    </row>
    <row r="153" spans="1:17" x14ac:dyDescent="0.3">
      <c r="A153">
        <v>39</v>
      </c>
      <c r="B153" t="str">
        <f t="shared" si="2"/>
        <v>Cabuya</v>
      </c>
      <c r="C153">
        <v>2</v>
      </c>
      <c r="D153" t="s">
        <v>212</v>
      </c>
      <c r="E153" s="34">
        <v>8.5502901077270508</v>
      </c>
      <c r="F153" s="34">
        <v>-80.429603576660156</v>
      </c>
      <c r="G153" s="34">
        <v>233708</v>
      </c>
      <c r="H153" s="42">
        <v>202</v>
      </c>
      <c r="I153" t="s">
        <v>217</v>
      </c>
      <c r="J153">
        <v>8.4476499557495117</v>
      </c>
      <c r="K153">
        <v>-80.203399658203125</v>
      </c>
      <c r="L153">
        <v>54632</v>
      </c>
      <c r="M153">
        <v>20202</v>
      </c>
      <c r="N153" t="s">
        <v>300</v>
      </c>
      <c r="O153">
        <v>8.5438604354858398</v>
      </c>
      <c r="P153">
        <v>-80.137298583984375</v>
      </c>
      <c r="Q153">
        <v>2119</v>
      </c>
    </row>
    <row r="154" spans="1:17" x14ac:dyDescent="0.3">
      <c r="A154">
        <v>40</v>
      </c>
      <c r="B154" t="str">
        <f t="shared" si="2"/>
        <v>El Chirú</v>
      </c>
      <c r="C154">
        <v>2</v>
      </c>
      <c r="D154" t="s">
        <v>212</v>
      </c>
      <c r="E154" s="34">
        <v>8.5502901077270508</v>
      </c>
      <c r="F154" s="34">
        <v>-80.429603576660156</v>
      </c>
      <c r="G154" s="34">
        <v>233708</v>
      </c>
      <c r="H154" s="42">
        <v>202</v>
      </c>
      <c r="I154" t="s">
        <v>217</v>
      </c>
      <c r="J154">
        <v>8.4476499557495117</v>
      </c>
      <c r="K154">
        <v>-80.203399658203125</v>
      </c>
      <c r="L154">
        <v>54632</v>
      </c>
      <c r="M154">
        <v>20203</v>
      </c>
      <c r="N154" t="s">
        <v>391</v>
      </c>
      <c r="O154">
        <v>8.3665800094604492</v>
      </c>
      <c r="P154">
        <v>-80.219001770019531</v>
      </c>
      <c r="Q154">
        <v>3623</v>
      </c>
    </row>
    <row r="155" spans="1:17" x14ac:dyDescent="0.3">
      <c r="A155">
        <v>41</v>
      </c>
      <c r="B155" t="str">
        <f t="shared" si="2"/>
        <v>El Retiro</v>
      </c>
      <c r="C155">
        <v>2</v>
      </c>
      <c r="D155" t="s">
        <v>212</v>
      </c>
      <c r="E155" s="34">
        <v>8.5502901077270508</v>
      </c>
      <c r="F155" s="34">
        <v>-80.429603576660156</v>
      </c>
      <c r="G155" s="34">
        <v>233708</v>
      </c>
      <c r="H155" s="42">
        <v>202</v>
      </c>
      <c r="I155" t="s">
        <v>217</v>
      </c>
      <c r="J155">
        <v>8.4476499557495117</v>
      </c>
      <c r="K155">
        <v>-80.203399658203125</v>
      </c>
      <c r="L155">
        <v>54632</v>
      </c>
      <c r="M155">
        <v>20204</v>
      </c>
      <c r="N155" t="s">
        <v>569</v>
      </c>
      <c r="O155">
        <v>8.4470300674438477</v>
      </c>
      <c r="P155">
        <v>-80.175697326660156</v>
      </c>
      <c r="Q155">
        <v>2303</v>
      </c>
    </row>
    <row r="156" spans="1:17" x14ac:dyDescent="0.3">
      <c r="A156">
        <v>42</v>
      </c>
      <c r="B156" t="str">
        <f t="shared" si="2"/>
        <v>El Valle</v>
      </c>
      <c r="C156">
        <v>2</v>
      </c>
      <c r="D156" t="s">
        <v>212</v>
      </c>
      <c r="E156" s="34">
        <v>8.5502901077270508</v>
      </c>
      <c r="F156" s="34">
        <v>-80.429603576660156</v>
      </c>
      <c r="G156" s="34">
        <v>233708</v>
      </c>
      <c r="H156" s="42">
        <v>202</v>
      </c>
      <c r="I156" t="s">
        <v>217</v>
      </c>
      <c r="J156">
        <v>8.4476499557495117</v>
      </c>
      <c r="K156">
        <v>-80.203399658203125</v>
      </c>
      <c r="L156">
        <v>54632</v>
      </c>
      <c r="M156">
        <v>20205</v>
      </c>
      <c r="N156" t="s">
        <v>395</v>
      </c>
      <c r="O156">
        <v>8.6173000335693359</v>
      </c>
      <c r="P156">
        <v>-80.129302978515625</v>
      </c>
      <c r="Q156">
        <v>7602</v>
      </c>
    </row>
    <row r="157" spans="1:17" x14ac:dyDescent="0.3">
      <c r="A157">
        <v>43</v>
      </c>
      <c r="B157" t="str">
        <f t="shared" si="2"/>
        <v>Juan Díaz</v>
      </c>
      <c r="C157">
        <v>2</v>
      </c>
      <c r="D157" t="s">
        <v>212</v>
      </c>
      <c r="E157" s="34">
        <v>8.5502901077270508</v>
      </c>
      <c r="F157" s="34">
        <v>-80.429603576660156</v>
      </c>
      <c r="G157" s="34">
        <v>233708</v>
      </c>
      <c r="H157" s="42">
        <v>202</v>
      </c>
      <c r="I157" t="s">
        <v>217</v>
      </c>
      <c r="J157">
        <v>8.4476499557495117</v>
      </c>
      <c r="K157">
        <v>-80.203399658203125</v>
      </c>
      <c r="L157">
        <v>54632</v>
      </c>
      <c r="M157">
        <v>20206</v>
      </c>
      <c r="N157" t="s">
        <v>111</v>
      </c>
      <c r="O157">
        <v>8.4045696258544922</v>
      </c>
      <c r="P157">
        <v>-80.312599182128906</v>
      </c>
      <c r="Q157">
        <v>2634</v>
      </c>
    </row>
    <row r="158" spans="1:17" x14ac:dyDescent="0.3">
      <c r="A158">
        <v>44</v>
      </c>
      <c r="B158" t="str">
        <f t="shared" si="2"/>
        <v>Río Hato</v>
      </c>
      <c r="C158">
        <v>2</v>
      </c>
      <c r="D158" t="s">
        <v>212</v>
      </c>
      <c r="E158" s="34">
        <v>8.5502901077270508</v>
      </c>
      <c r="F158" s="34">
        <v>-80.429603576660156</v>
      </c>
      <c r="G158" s="34">
        <v>233708</v>
      </c>
      <c r="H158" s="42">
        <v>202</v>
      </c>
      <c r="I158" t="s">
        <v>217</v>
      </c>
      <c r="J158">
        <v>8.4476499557495117</v>
      </c>
      <c r="K158">
        <v>-80.203399658203125</v>
      </c>
      <c r="L158">
        <v>54632</v>
      </c>
      <c r="M158">
        <v>20207</v>
      </c>
      <c r="N158" t="s">
        <v>218</v>
      </c>
      <c r="O158">
        <v>8.4235696792602539</v>
      </c>
      <c r="P158">
        <v>-80.117500305175781</v>
      </c>
      <c r="Q158">
        <v>15701</v>
      </c>
    </row>
    <row r="159" spans="1:17" x14ac:dyDescent="0.3">
      <c r="A159">
        <v>45</v>
      </c>
      <c r="B159" t="str">
        <f t="shared" si="2"/>
        <v>San Juan de Dios</v>
      </c>
      <c r="C159">
        <v>2</v>
      </c>
      <c r="D159" t="s">
        <v>212</v>
      </c>
      <c r="E159" s="34">
        <v>8.5502901077270508</v>
      </c>
      <c r="F159" s="34">
        <v>-80.429603576660156</v>
      </c>
      <c r="G159" s="34">
        <v>233708</v>
      </c>
      <c r="H159" s="42">
        <v>202</v>
      </c>
      <c r="I159" t="s">
        <v>217</v>
      </c>
      <c r="J159">
        <v>8.4476499557495117</v>
      </c>
      <c r="K159">
        <v>-80.203399658203125</v>
      </c>
      <c r="L159">
        <v>54632</v>
      </c>
      <c r="M159">
        <v>20208</v>
      </c>
      <c r="N159" t="s">
        <v>740</v>
      </c>
      <c r="O159">
        <v>8.5443096160888672</v>
      </c>
      <c r="P159">
        <v>-80.23480224609375</v>
      </c>
      <c r="Q159">
        <v>4797</v>
      </c>
    </row>
    <row r="160" spans="1:17" x14ac:dyDescent="0.3">
      <c r="A160">
        <v>46</v>
      </c>
      <c r="B160" t="str">
        <f t="shared" si="2"/>
        <v>Santa Rita</v>
      </c>
      <c r="C160">
        <v>2</v>
      </c>
      <c r="D160" t="s">
        <v>212</v>
      </c>
      <c r="E160" s="34">
        <v>8.5502901077270508</v>
      </c>
      <c r="F160" s="34">
        <v>-80.429603576660156</v>
      </c>
      <c r="G160" s="34">
        <v>233708</v>
      </c>
      <c r="H160" s="42">
        <v>202</v>
      </c>
      <c r="I160" t="s">
        <v>217</v>
      </c>
      <c r="J160">
        <v>8.4476499557495117</v>
      </c>
      <c r="K160">
        <v>-80.203399658203125</v>
      </c>
      <c r="L160">
        <v>54632</v>
      </c>
      <c r="M160">
        <v>20209</v>
      </c>
      <c r="N160" t="s">
        <v>279</v>
      </c>
      <c r="O160">
        <v>8.4932699203491211</v>
      </c>
      <c r="P160">
        <v>-80.193603515625</v>
      </c>
      <c r="Q160">
        <v>2562</v>
      </c>
    </row>
    <row r="161" spans="1:17" x14ac:dyDescent="0.3">
      <c r="A161">
        <v>47</v>
      </c>
      <c r="B161" t="str">
        <f t="shared" si="2"/>
        <v>Caballero</v>
      </c>
      <c r="C161">
        <v>2</v>
      </c>
      <c r="D161" t="s">
        <v>212</v>
      </c>
      <c r="E161" s="34">
        <v>8.5502901077270508</v>
      </c>
      <c r="F161" s="34">
        <v>-80.429603576660156</v>
      </c>
      <c r="G161" s="34">
        <v>233708</v>
      </c>
      <c r="H161" s="42">
        <v>202</v>
      </c>
      <c r="I161" t="s">
        <v>217</v>
      </c>
      <c r="J161">
        <v>8.4476499557495117</v>
      </c>
      <c r="K161">
        <v>-80.203399658203125</v>
      </c>
      <c r="L161">
        <v>54632</v>
      </c>
      <c r="M161">
        <v>20210</v>
      </c>
      <c r="N161" t="s">
        <v>383</v>
      </c>
      <c r="O161">
        <v>8.5330896377563477</v>
      </c>
      <c r="P161">
        <v>-80.203598022460938</v>
      </c>
      <c r="Q161">
        <v>3501</v>
      </c>
    </row>
    <row r="162" spans="1:17" x14ac:dyDescent="0.3">
      <c r="A162">
        <v>48</v>
      </c>
      <c r="B162" t="str">
        <f t="shared" si="2"/>
        <v>La Pintada (Cabecera)</v>
      </c>
      <c r="C162">
        <v>2</v>
      </c>
      <c r="D162" t="s">
        <v>212</v>
      </c>
      <c r="E162" s="34">
        <v>8.5502901077270508</v>
      </c>
      <c r="F162" s="34">
        <v>-80.429603576660156</v>
      </c>
      <c r="G162" s="34">
        <v>233708</v>
      </c>
      <c r="H162" s="42">
        <v>203</v>
      </c>
      <c r="I162" t="s">
        <v>245</v>
      </c>
      <c r="J162">
        <v>8.700169563293457</v>
      </c>
      <c r="K162">
        <v>-80.53399658203125</v>
      </c>
      <c r="L162">
        <v>25639</v>
      </c>
      <c r="M162">
        <v>20301</v>
      </c>
      <c r="N162" t="s">
        <v>246</v>
      </c>
      <c r="O162">
        <v>8.5803499221801758</v>
      </c>
      <c r="P162">
        <v>-80.455299377441406</v>
      </c>
      <c r="Q162">
        <v>3882</v>
      </c>
    </row>
    <row r="163" spans="1:17" x14ac:dyDescent="0.3">
      <c r="A163">
        <v>49</v>
      </c>
      <c r="B163" t="str">
        <f t="shared" si="2"/>
        <v>El Harino</v>
      </c>
      <c r="C163">
        <v>2</v>
      </c>
      <c r="D163" t="s">
        <v>212</v>
      </c>
      <c r="E163" s="34">
        <v>8.5502901077270508</v>
      </c>
      <c r="F163" s="34">
        <v>-80.429603576660156</v>
      </c>
      <c r="G163" s="34">
        <v>233708</v>
      </c>
      <c r="H163" s="42">
        <v>203</v>
      </c>
      <c r="I163" t="s">
        <v>245</v>
      </c>
      <c r="J163">
        <v>8.700169563293457</v>
      </c>
      <c r="K163">
        <v>-80.53399658203125</v>
      </c>
      <c r="L163">
        <v>25639</v>
      </c>
      <c r="M163">
        <v>20302</v>
      </c>
      <c r="N163" t="s">
        <v>344</v>
      </c>
      <c r="O163">
        <v>8.6912498474121094</v>
      </c>
      <c r="P163">
        <v>-80.620796203613281</v>
      </c>
      <c r="Q163">
        <v>5455</v>
      </c>
    </row>
    <row r="164" spans="1:17" x14ac:dyDescent="0.3">
      <c r="A164">
        <v>50</v>
      </c>
      <c r="B164" t="str">
        <f t="shared" si="2"/>
        <v>El Potrero</v>
      </c>
      <c r="C164">
        <v>2</v>
      </c>
      <c r="D164" t="s">
        <v>212</v>
      </c>
      <c r="E164" s="34">
        <v>8.5502901077270508</v>
      </c>
      <c r="F164" s="34">
        <v>-80.429603576660156</v>
      </c>
      <c r="G164" s="34">
        <v>233708</v>
      </c>
      <c r="H164" s="42">
        <v>203</v>
      </c>
      <c r="I164" t="s">
        <v>245</v>
      </c>
      <c r="J164">
        <v>8.700169563293457</v>
      </c>
      <c r="K164">
        <v>-80.53399658203125</v>
      </c>
      <c r="L164">
        <v>25639</v>
      </c>
      <c r="M164">
        <v>20303</v>
      </c>
      <c r="N164" t="s">
        <v>565</v>
      </c>
      <c r="O164">
        <v>8.5453596115112305</v>
      </c>
      <c r="P164">
        <v>-80.514701843261719</v>
      </c>
      <c r="Q164">
        <v>3165</v>
      </c>
    </row>
    <row r="165" spans="1:17" x14ac:dyDescent="0.3">
      <c r="A165">
        <v>51</v>
      </c>
      <c r="B165" t="str">
        <f t="shared" si="2"/>
        <v>Llano Grande</v>
      </c>
      <c r="C165">
        <v>2</v>
      </c>
      <c r="D165" t="s">
        <v>212</v>
      </c>
      <c r="E165" s="34">
        <v>8.5502901077270508</v>
      </c>
      <c r="F165" s="34">
        <v>-80.429603576660156</v>
      </c>
      <c r="G165" s="34">
        <v>233708</v>
      </c>
      <c r="H165" s="42">
        <v>203</v>
      </c>
      <c r="I165" t="s">
        <v>245</v>
      </c>
      <c r="J165">
        <v>8.700169563293457</v>
      </c>
      <c r="K165">
        <v>-80.53399658203125</v>
      </c>
      <c r="L165">
        <v>25639</v>
      </c>
      <c r="M165">
        <v>20304</v>
      </c>
      <c r="N165" t="s">
        <v>651</v>
      </c>
      <c r="O165">
        <v>8.6641502380371094</v>
      </c>
      <c r="P165">
        <v>-80.439697265625</v>
      </c>
      <c r="Q165">
        <v>6901</v>
      </c>
    </row>
    <row r="166" spans="1:17" x14ac:dyDescent="0.3">
      <c r="A166">
        <v>52</v>
      </c>
      <c r="B166" t="str">
        <f t="shared" si="2"/>
        <v>Piedras Gordas</v>
      </c>
      <c r="C166">
        <v>2</v>
      </c>
      <c r="D166" t="s">
        <v>212</v>
      </c>
      <c r="E166" s="34">
        <v>8.5502901077270508</v>
      </c>
      <c r="F166" s="34">
        <v>-80.429603576660156</v>
      </c>
      <c r="G166" s="34">
        <v>233708</v>
      </c>
      <c r="H166" s="42">
        <v>203</v>
      </c>
      <c r="I166" t="s">
        <v>245</v>
      </c>
      <c r="J166">
        <v>8.700169563293457</v>
      </c>
      <c r="K166">
        <v>-80.53399658203125</v>
      </c>
      <c r="L166">
        <v>25639</v>
      </c>
      <c r="M166">
        <v>20305</v>
      </c>
      <c r="N166" t="s">
        <v>697</v>
      </c>
      <c r="O166">
        <v>8.6909599304199219</v>
      </c>
      <c r="P166">
        <v>-80.532402038574219</v>
      </c>
      <c r="Q166">
        <v>4164</v>
      </c>
    </row>
    <row r="167" spans="1:17" x14ac:dyDescent="0.3">
      <c r="A167">
        <v>53</v>
      </c>
      <c r="B167" t="str">
        <f t="shared" si="2"/>
        <v>Las Lomas</v>
      </c>
      <c r="C167">
        <v>2</v>
      </c>
      <c r="D167" t="s">
        <v>212</v>
      </c>
      <c r="E167" s="34">
        <v>8.5502901077270508</v>
      </c>
      <c r="F167" s="34">
        <v>-80.429603576660156</v>
      </c>
      <c r="G167" s="34">
        <v>233708</v>
      </c>
      <c r="H167" s="42">
        <v>203</v>
      </c>
      <c r="I167" t="s">
        <v>245</v>
      </c>
      <c r="J167">
        <v>8.700169563293457</v>
      </c>
      <c r="K167">
        <v>-80.53399658203125</v>
      </c>
      <c r="L167">
        <v>25639</v>
      </c>
      <c r="M167">
        <v>20306</v>
      </c>
      <c r="N167" t="s">
        <v>224</v>
      </c>
      <c r="O167">
        <v>8.613800048828125</v>
      </c>
      <c r="P167">
        <v>-80.651397705078125</v>
      </c>
      <c r="Q167">
        <v>2072</v>
      </c>
    </row>
    <row r="168" spans="1:17" x14ac:dyDescent="0.3">
      <c r="A168">
        <v>54</v>
      </c>
      <c r="B168" t="str">
        <f t="shared" si="2"/>
        <v>Llano Norte</v>
      </c>
      <c r="C168">
        <v>2</v>
      </c>
      <c r="D168" t="s">
        <v>212</v>
      </c>
      <c r="E168" s="34">
        <v>8.5502901077270508</v>
      </c>
      <c r="F168" s="34">
        <v>-80.429603576660156</v>
      </c>
      <c r="G168" s="34">
        <v>233708</v>
      </c>
      <c r="H168" s="42">
        <v>203</v>
      </c>
      <c r="I168" t="s">
        <v>245</v>
      </c>
      <c r="J168">
        <v>8.700169563293457</v>
      </c>
      <c r="K168">
        <v>-80.53399658203125</v>
      </c>
      <c r="L168">
        <v>25639</v>
      </c>
      <c r="M168">
        <v>20307</v>
      </c>
      <c r="N168" t="s">
        <v>653</v>
      </c>
      <c r="O168">
        <v>8.8168201446533203</v>
      </c>
      <c r="P168">
        <v>-80.483802795410156</v>
      </c>
      <c r="Q168">
        <v>0</v>
      </c>
    </row>
    <row r="169" spans="1:17" x14ac:dyDescent="0.3">
      <c r="A169">
        <v>55</v>
      </c>
      <c r="B169" t="str">
        <f t="shared" si="2"/>
        <v>Natá (Cabecera)</v>
      </c>
      <c r="C169">
        <v>2</v>
      </c>
      <c r="D169" t="s">
        <v>212</v>
      </c>
      <c r="E169" s="34">
        <v>8.5502901077270508</v>
      </c>
      <c r="F169" s="34">
        <v>-80.429603576660156</v>
      </c>
      <c r="G169" s="34">
        <v>233708</v>
      </c>
      <c r="H169" s="42">
        <v>204</v>
      </c>
      <c r="I169" t="s">
        <v>249</v>
      </c>
      <c r="J169">
        <v>8.3922796249389648</v>
      </c>
      <c r="K169">
        <v>-80.584602355957031</v>
      </c>
      <c r="L169">
        <v>18465</v>
      </c>
      <c r="M169">
        <v>20401</v>
      </c>
      <c r="N169" t="s">
        <v>250</v>
      </c>
      <c r="O169">
        <v>8.3145303726196289</v>
      </c>
      <c r="P169">
        <v>-80.4801025390625</v>
      </c>
      <c r="Q169">
        <v>6003</v>
      </c>
    </row>
    <row r="170" spans="1:17" x14ac:dyDescent="0.3">
      <c r="A170">
        <v>56</v>
      </c>
      <c r="B170" t="str">
        <f t="shared" si="2"/>
        <v>Capellanía</v>
      </c>
      <c r="C170">
        <v>2</v>
      </c>
      <c r="D170" t="s">
        <v>212</v>
      </c>
      <c r="E170" s="34">
        <v>8.5502901077270508</v>
      </c>
      <c r="F170" s="34">
        <v>-80.429603576660156</v>
      </c>
      <c r="G170" s="34">
        <v>233708</v>
      </c>
      <c r="H170" s="42">
        <v>204</v>
      </c>
      <c r="I170" t="s">
        <v>249</v>
      </c>
      <c r="J170">
        <v>8.3922796249389648</v>
      </c>
      <c r="K170">
        <v>-80.584602355957031</v>
      </c>
      <c r="L170">
        <v>18465</v>
      </c>
      <c r="M170">
        <v>20402</v>
      </c>
      <c r="N170" t="s">
        <v>485</v>
      </c>
      <c r="O170">
        <v>8.295989990234375</v>
      </c>
      <c r="P170">
        <v>-80.549896240234375</v>
      </c>
      <c r="Q170">
        <v>4512</v>
      </c>
    </row>
    <row r="171" spans="1:17" x14ac:dyDescent="0.3">
      <c r="A171">
        <v>57</v>
      </c>
      <c r="B171" t="str">
        <f t="shared" si="2"/>
        <v>El Caño</v>
      </c>
      <c r="C171">
        <v>2</v>
      </c>
      <c r="D171" t="s">
        <v>212</v>
      </c>
      <c r="E171" s="34">
        <v>8.5502901077270508</v>
      </c>
      <c r="F171" s="34">
        <v>-80.429603576660156</v>
      </c>
      <c r="G171" s="34">
        <v>233708</v>
      </c>
      <c r="H171" s="42">
        <v>204</v>
      </c>
      <c r="I171" t="s">
        <v>249</v>
      </c>
      <c r="J171">
        <v>8.3922796249389648</v>
      </c>
      <c r="K171">
        <v>-80.584602355957031</v>
      </c>
      <c r="L171">
        <v>18465</v>
      </c>
      <c r="M171">
        <v>20403</v>
      </c>
      <c r="N171" t="s">
        <v>531</v>
      </c>
      <c r="O171">
        <v>8.4404096603393555</v>
      </c>
      <c r="P171">
        <v>-80.541000366210938</v>
      </c>
      <c r="Q171">
        <v>3351</v>
      </c>
    </row>
    <row r="172" spans="1:17" x14ac:dyDescent="0.3">
      <c r="A172">
        <v>58</v>
      </c>
      <c r="B172" t="str">
        <f t="shared" si="2"/>
        <v>Guzmán</v>
      </c>
      <c r="C172">
        <v>2</v>
      </c>
      <c r="D172" t="s">
        <v>212</v>
      </c>
      <c r="E172" s="34">
        <v>8.5502901077270508</v>
      </c>
      <c r="F172" s="34">
        <v>-80.429603576660156</v>
      </c>
      <c r="G172" s="34">
        <v>233708</v>
      </c>
      <c r="H172" s="42">
        <v>204</v>
      </c>
      <c r="I172" t="s">
        <v>249</v>
      </c>
      <c r="J172">
        <v>8.3922796249389648</v>
      </c>
      <c r="K172">
        <v>-80.584602355957031</v>
      </c>
      <c r="L172">
        <v>18465</v>
      </c>
      <c r="M172">
        <v>20404</v>
      </c>
      <c r="N172" t="s">
        <v>592</v>
      </c>
      <c r="O172">
        <v>8.541839599609375</v>
      </c>
      <c r="P172">
        <v>-80.588401794433594</v>
      </c>
      <c r="Q172">
        <v>943</v>
      </c>
    </row>
    <row r="173" spans="1:17" x14ac:dyDescent="0.3">
      <c r="A173">
        <v>59</v>
      </c>
      <c r="B173" t="str">
        <f t="shared" si="2"/>
        <v>Las Huacas</v>
      </c>
      <c r="C173">
        <v>2</v>
      </c>
      <c r="D173" t="s">
        <v>212</v>
      </c>
      <c r="E173" s="34">
        <v>8.5502901077270508</v>
      </c>
      <c r="F173" s="34">
        <v>-80.429603576660156</v>
      </c>
      <c r="G173" s="34">
        <v>233708</v>
      </c>
      <c r="H173" s="42">
        <v>204</v>
      </c>
      <c r="I173" t="s">
        <v>249</v>
      </c>
      <c r="J173">
        <v>8.3922796249389648</v>
      </c>
      <c r="K173">
        <v>-80.584602355957031</v>
      </c>
      <c r="L173">
        <v>18465</v>
      </c>
      <c r="M173">
        <v>20405</v>
      </c>
      <c r="N173" t="s">
        <v>640</v>
      </c>
      <c r="O173">
        <v>8.4918498992919922</v>
      </c>
      <c r="P173">
        <v>-80.763397216796875</v>
      </c>
      <c r="Q173">
        <v>1585</v>
      </c>
    </row>
    <row r="174" spans="1:17" x14ac:dyDescent="0.3">
      <c r="A174">
        <v>60</v>
      </c>
      <c r="B174" t="str">
        <f t="shared" si="2"/>
        <v>Toza</v>
      </c>
      <c r="C174">
        <v>2</v>
      </c>
      <c r="D174" t="s">
        <v>212</v>
      </c>
      <c r="E174" s="34">
        <v>8.5502901077270508</v>
      </c>
      <c r="F174" s="34">
        <v>-80.429603576660156</v>
      </c>
      <c r="G174" s="34">
        <v>233708</v>
      </c>
      <c r="H174" s="42">
        <v>204</v>
      </c>
      <c r="I174" t="s">
        <v>249</v>
      </c>
      <c r="J174">
        <v>8.3922796249389648</v>
      </c>
      <c r="K174">
        <v>-80.584602355957031</v>
      </c>
      <c r="L174">
        <v>18465</v>
      </c>
      <c r="M174">
        <v>20406</v>
      </c>
      <c r="N174" t="s">
        <v>432</v>
      </c>
      <c r="O174">
        <v>8.365300178527832</v>
      </c>
      <c r="P174">
        <v>-80.631599426269531</v>
      </c>
      <c r="Q174">
        <v>2071</v>
      </c>
    </row>
    <row r="175" spans="1:17" x14ac:dyDescent="0.3">
      <c r="A175">
        <v>61</v>
      </c>
      <c r="B175" t="str">
        <f t="shared" si="2"/>
        <v>Villarreal</v>
      </c>
      <c r="C175">
        <v>2</v>
      </c>
      <c r="D175" t="s">
        <v>212</v>
      </c>
      <c r="E175" s="34">
        <v>8.5502901077270508</v>
      </c>
      <c r="F175" s="34">
        <v>-80.429603576660156</v>
      </c>
      <c r="G175" s="34">
        <v>233708</v>
      </c>
      <c r="H175" s="42">
        <v>204</v>
      </c>
      <c r="I175" t="s">
        <v>249</v>
      </c>
      <c r="J175">
        <v>8.3922796249389648</v>
      </c>
      <c r="K175">
        <v>-80.584602355957031</v>
      </c>
      <c r="L175">
        <v>18465</v>
      </c>
      <c r="M175">
        <v>20407</v>
      </c>
      <c r="N175" t="s">
        <v>295</v>
      </c>
      <c r="O175">
        <v>8.3235397338867188</v>
      </c>
      <c r="P175">
        <v>-80.636299133300781</v>
      </c>
      <c r="Q175">
        <v>0</v>
      </c>
    </row>
    <row r="176" spans="1:17" x14ac:dyDescent="0.3">
      <c r="A176">
        <v>62</v>
      </c>
      <c r="B176" t="str">
        <f t="shared" si="2"/>
        <v>Olá (Cabecera)</v>
      </c>
      <c r="C176">
        <v>2</v>
      </c>
      <c r="D176" t="s">
        <v>212</v>
      </c>
      <c r="E176" s="34">
        <v>8.5502901077270508</v>
      </c>
      <c r="F176" s="34">
        <v>-80.429603576660156</v>
      </c>
      <c r="G176" s="34">
        <v>233708</v>
      </c>
      <c r="H176" s="42">
        <v>205</v>
      </c>
      <c r="I176" t="s">
        <v>357</v>
      </c>
      <c r="J176">
        <v>8.4896202087402344</v>
      </c>
      <c r="K176">
        <v>-80.671401977539063</v>
      </c>
      <c r="L176">
        <v>5875</v>
      </c>
      <c r="M176">
        <v>20501</v>
      </c>
      <c r="N176" t="s">
        <v>358</v>
      </c>
      <c r="O176">
        <v>8.4641895294189453</v>
      </c>
      <c r="P176">
        <v>-80.660598754882813</v>
      </c>
      <c r="Q176">
        <v>1419</v>
      </c>
    </row>
    <row r="177" spans="1:17" x14ac:dyDescent="0.3">
      <c r="A177">
        <v>63</v>
      </c>
      <c r="B177" t="str">
        <f t="shared" si="2"/>
        <v>El Copé</v>
      </c>
      <c r="C177">
        <v>2</v>
      </c>
      <c r="D177" t="s">
        <v>212</v>
      </c>
      <c r="E177" s="34">
        <v>8.5502901077270508</v>
      </c>
      <c r="F177" s="34">
        <v>-80.429603576660156</v>
      </c>
      <c r="G177" s="34">
        <v>233708</v>
      </c>
      <c r="H177" s="42">
        <v>205</v>
      </c>
      <c r="I177" t="s">
        <v>357</v>
      </c>
      <c r="J177">
        <v>8.4896202087402344</v>
      </c>
      <c r="K177">
        <v>-80.671401977539063</v>
      </c>
      <c r="L177">
        <v>5875</v>
      </c>
      <c r="M177">
        <v>20502</v>
      </c>
      <c r="N177" t="s">
        <v>537</v>
      </c>
      <c r="O177">
        <v>8.4704198837280273</v>
      </c>
      <c r="P177">
        <v>-80.708099365234375</v>
      </c>
      <c r="Q177">
        <v>1425</v>
      </c>
    </row>
    <row r="178" spans="1:17" x14ac:dyDescent="0.3">
      <c r="A178">
        <v>64</v>
      </c>
      <c r="B178" t="str">
        <f t="shared" si="2"/>
        <v>El Palmar</v>
      </c>
      <c r="C178">
        <v>2</v>
      </c>
      <c r="D178" t="s">
        <v>212</v>
      </c>
      <c r="E178" s="34">
        <v>8.5502901077270508</v>
      </c>
      <c r="F178" s="34">
        <v>-80.429603576660156</v>
      </c>
      <c r="G178" s="34">
        <v>233708</v>
      </c>
      <c r="H178" s="42">
        <v>205</v>
      </c>
      <c r="I178" t="s">
        <v>357</v>
      </c>
      <c r="J178">
        <v>8.4896202087402344</v>
      </c>
      <c r="K178">
        <v>-80.671401977539063</v>
      </c>
      <c r="L178">
        <v>5875</v>
      </c>
      <c r="M178">
        <v>20503</v>
      </c>
      <c r="N178" t="s">
        <v>555</v>
      </c>
      <c r="O178">
        <v>8.5693798065185547</v>
      </c>
      <c r="P178">
        <v>-80.712501525878906</v>
      </c>
      <c r="Q178">
        <v>1256</v>
      </c>
    </row>
    <row r="179" spans="1:17" x14ac:dyDescent="0.3">
      <c r="A179">
        <v>65</v>
      </c>
      <c r="B179" t="str">
        <f t="shared" si="2"/>
        <v>El Picacho</v>
      </c>
      <c r="C179">
        <v>2</v>
      </c>
      <c r="D179" t="s">
        <v>212</v>
      </c>
      <c r="E179" s="34">
        <v>8.5502901077270508</v>
      </c>
      <c r="F179" s="34">
        <v>-80.429603576660156</v>
      </c>
      <c r="G179" s="34">
        <v>233708</v>
      </c>
      <c r="H179" s="42">
        <v>205</v>
      </c>
      <c r="I179" t="s">
        <v>357</v>
      </c>
      <c r="J179">
        <v>8.4896202087402344</v>
      </c>
      <c r="K179">
        <v>-80.671401977539063</v>
      </c>
      <c r="L179">
        <v>5875</v>
      </c>
      <c r="M179">
        <v>20504</v>
      </c>
      <c r="N179" t="s">
        <v>560</v>
      </c>
      <c r="O179">
        <v>8.3898496627807617</v>
      </c>
      <c r="P179">
        <v>-80.640403747558594</v>
      </c>
      <c r="Q179">
        <v>331</v>
      </c>
    </row>
    <row r="180" spans="1:17" x14ac:dyDescent="0.3">
      <c r="A180">
        <v>66</v>
      </c>
      <c r="B180" t="str">
        <f t="shared" si="2"/>
        <v>La Pava</v>
      </c>
      <c r="C180">
        <v>2</v>
      </c>
      <c r="D180" t="s">
        <v>212</v>
      </c>
      <c r="E180" s="34">
        <v>8.5502901077270508</v>
      </c>
      <c r="F180" s="34">
        <v>-80.429603576660156</v>
      </c>
      <c r="G180" s="34">
        <v>233708</v>
      </c>
      <c r="H180" s="42">
        <v>205</v>
      </c>
      <c r="I180" t="s">
        <v>357</v>
      </c>
      <c r="J180">
        <v>8.4896202087402344</v>
      </c>
      <c r="K180">
        <v>-80.671401977539063</v>
      </c>
      <c r="L180">
        <v>5875</v>
      </c>
      <c r="M180">
        <v>20505</v>
      </c>
      <c r="N180" t="s">
        <v>402</v>
      </c>
      <c r="O180">
        <v>8.4689702987670898</v>
      </c>
      <c r="P180">
        <v>-80.60980224609375</v>
      </c>
      <c r="Q180">
        <v>1444</v>
      </c>
    </row>
    <row r="181" spans="1:17" x14ac:dyDescent="0.3">
      <c r="A181">
        <v>67</v>
      </c>
      <c r="B181" t="str">
        <f t="shared" si="2"/>
        <v>Penonomé (Cabecera)</v>
      </c>
      <c r="C181">
        <v>2</v>
      </c>
      <c r="D181" t="s">
        <v>212</v>
      </c>
      <c r="E181" s="34">
        <v>8.5502901077270508</v>
      </c>
      <c r="F181" s="34">
        <v>-80.429603576660156</v>
      </c>
      <c r="G181" s="34">
        <v>233708</v>
      </c>
      <c r="H181" s="42">
        <v>206</v>
      </c>
      <c r="I181" t="s">
        <v>213</v>
      </c>
      <c r="J181">
        <v>8.66864013671875</v>
      </c>
      <c r="K181">
        <v>-80.307899475097656</v>
      </c>
      <c r="L181">
        <v>85737</v>
      </c>
      <c r="M181">
        <v>20601</v>
      </c>
      <c r="N181" t="s">
        <v>214</v>
      </c>
      <c r="O181">
        <v>8.5279197692871094</v>
      </c>
      <c r="P181">
        <v>-80.358497619628906</v>
      </c>
      <c r="Q181">
        <v>21748</v>
      </c>
    </row>
    <row r="182" spans="1:17" x14ac:dyDescent="0.3">
      <c r="A182">
        <v>68</v>
      </c>
      <c r="B182" t="str">
        <f t="shared" si="2"/>
        <v>Cañaveral</v>
      </c>
      <c r="C182">
        <v>2</v>
      </c>
      <c r="D182" t="s">
        <v>212</v>
      </c>
      <c r="E182" s="34">
        <v>8.5502901077270508</v>
      </c>
      <c r="F182" s="34">
        <v>-80.429603576660156</v>
      </c>
      <c r="G182" s="34">
        <v>233708</v>
      </c>
      <c r="H182" s="42">
        <v>206</v>
      </c>
      <c r="I182" t="s">
        <v>213</v>
      </c>
      <c r="J182">
        <v>8.66864013671875</v>
      </c>
      <c r="K182">
        <v>-80.307899475097656</v>
      </c>
      <c r="L182">
        <v>85737</v>
      </c>
      <c r="M182">
        <v>20602</v>
      </c>
      <c r="N182" t="s">
        <v>283</v>
      </c>
      <c r="O182">
        <v>8.5223703384399414</v>
      </c>
      <c r="P182">
        <v>-80.416999816894531</v>
      </c>
      <c r="Q182">
        <v>7517</v>
      </c>
    </row>
    <row r="183" spans="1:17" x14ac:dyDescent="0.3">
      <c r="A183">
        <v>69</v>
      </c>
      <c r="B183" t="str">
        <f t="shared" si="2"/>
        <v>Coclé</v>
      </c>
      <c r="C183">
        <v>2</v>
      </c>
      <c r="D183" t="s">
        <v>212</v>
      </c>
      <c r="E183" s="34">
        <v>8.5502901077270508</v>
      </c>
      <c r="F183" s="34">
        <v>-80.429603576660156</v>
      </c>
      <c r="G183" s="34">
        <v>233708</v>
      </c>
      <c r="H183" s="42">
        <v>206</v>
      </c>
      <c r="I183" t="s">
        <v>213</v>
      </c>
      <c r="J183">
        <v>8.66864013671875</v>
      </c>
      <c r="K183">
        <v>-80.307899475097656</v>
      </c>
      <c r="L183">
        <v>85737</v>
      </c>
      <c r="M183">
        <v>20603</v>
      </c>
      <c r="N183" t="s">
        <v>212</v>
      </c>
      <c r="O183">
        <v>8.4075002670288086</v>
      </c>
      <c r="P183">
        <v>-80.422096252441406</v>
      </c>
      <c r="Q183">
        <v>4100</v>
      </c>
    </row>
    <row r="184" spans="1:17" x14ac:dyDescent="0.3">
      <c r="A184">
        <v>70</v>
      </c>
      <c r="B184" t="str">
        <f t="shared" si="2"/>
        <v>Chiguirí Arriba</v>
      </c>
      <c r="C184">
        <v>2</v>
      </c>
      <c r="D184" t="s">
        <v>212</v>
      </c>
      <c r="E184" s="34">
        <v>8.5502901077270508</v>
      </c>
      <c r="F184" s="34">
        <v>-80.429603576660156</v>
      </c>
      <c r="G184" s="34">
        <v>233708</v>
      </c>
      <c r="H184" s="42">
        <v>206</v>
      </c>
      <c r="I184" t="s">
        <v>213</v>
      </c>
      <c r="J184">
        <v>8.66864013671875</v>
      </c>
      <c r="K184">
        <v>-80.307899475097656</v>
      </c>
      <c r="L184">
        <v>85737</v>
      </c>
      <c r="M184">
        <v>20604</v>
      </c>
      <c r="N184" t="s">
        <v>320</v>
      </c>
      <c r="O184">
        <v>8.7105703353881836</v>
      </c>
      <c r="P184">
        <v>-80.176300048828125</v>
      </c>
      <c r="Q184">
        <v>10018</v>
      </c>
    </row>
    <row r="185" spans="1:17" x14ac:dyDescent="0.3">
      <c r="A185">
        <v>71</v>
      </c>
      <c r="B185" t="str">
        <f t="shared" si="2"/>
        <v>El Coco</v>
      </c>
      <c r="C185">
        <v>2</v>
      </c>
      <c r="D185" t="s">
        <v>212</v>
      </c>
      <c r="E185" s="34">
        <v>8.5502901077270508</v>
      </c>
      <c r="F185" s="34">
        <v>-80.429603576660156</v>
      </c>
      <c r="G185" s="34">
        <v>233708</v>
      </c>
      <c r="H185" s="42">
        <v>206</v>
      </c>
      <c r="I185" t="s">
        <v>213</v>
      </c>
      <c r="J185">
        <v>8.66864013671875</v>
      </c>
      <c r="K185">
        <v>-80.307899475097656</v>
      </c>
      <c r="L185">
        <v>85737</v>
      </c>
      <c r="M185">
        <v>20605</v>
      </c>
      <c r="N185" t="s">
        <v>174</v>
      </c>
      <c r="O185">
        <v>8.4118204116821289</v>
      </c>
      <c r="P185">
        <v>-80.354202270507813</v>
      </c>
      <c r="Q185">
        <v>5605</v>
      </c>
    </row>
    <row r="186" spans="1:17" x14ac:dyDescent="0.3">
      <c r="A186">
        <v>72</v>
      </c>
      <c r="B186" t="str">
        <f t="shared" si="2"/>
        <v>Pajonal</v>
      </c>
      <c r="C186">
        <v>2</v>
      </c>
      <c r="D186" t="s">
        <v>212</v>
      </c>
      <c r="E186" s="34">
        <v>8.5502901077270508</v>
      </c>
      <c r="F186" s="34">
        <v>-80.429603576660156</v>
      </c>
      <c r="G186" s="34">
        <v>233708</v>
      </c>
      <c r="H186" s="42">
        <v>206</v>
      </c>
      <c r="I186" t="s">
        <v>213</v>
      </c>
      <c r="J186">
        <v>8.66864013671875</v>
      </c>
      <c r="K186">
        <v>-80.307899475097656</v>
      </c>
      <c r="L186">
        <v>85737</v>
      </c>
      <c r="M186">
        <v>20606</v>
      </c>
      <c r="N186" t="s">
        <v>263</v>
      </c>
      <c r="O186">
        <v>8.5912799835205078</v>
      </c>
      <c r="P186">
        <v>-80.256103515625</v>
      </c>
      <c r="Q186">
        <v>13565</v>
      </c>
    </row>
    <row r="187" spans="1:17" x14ac:dyDescent="0.3">
      <c r="A187">
        <v>73</v>
      </c>
      <c r="B187" t="str">
        <f t="shared" si="2"/>
        <v>Río Grande</v>
      </c>
      <c r="C187">
        <v>2</v>
      </c>
      <c r="D187" t="s">
        <v>212</v>
      </c>
      <c r="E187" s="34">
        <v>8.5502901077270508</v>
      </c>
      <c r="F187" s="34">
        <v>-80.429603576660156</v>
      </c>
      <c r="G187" s="34">
        <v>233708</v>
      </c>
      <c r="H187" s="42">
        <v>206</v>
      </c>
      <c r="I187" t="s">
        <v>213</v>
      </c>
      <c r="J187">
        <v>8.66864013671875</v>
      </c>
      <c r="K187">
        <v>-80.307899475097656</v>
      </c>
      <c r="L187">
        <v>85737</v>
      </c>
      <c r="M187">
        <v>20607</v>
      </c>
      <c r="N187" t="s">
        <v>423</v>
      </c>
      <c r="O187">
        <v>8.4470500946044922</v>
      </c>
      <c r="P187">
        <v>-80.475997924804688</v>
      </c>
      <c r="Q187">
        <v>3117</v>
      </c>
    </row>
    <row r="188" spans="1:17" x14ac:dyDescent="0.3">
      <c r="A188">
        <v>74</v>
      </c>
      <c r="B188" t="str">
        <f t="shared" si="2"/>
        <v>Río Indio</v>
      </c>
      <c r="C188">
        <v>2</v>
      </c>
      <c r="D188" t="s">
        <v>212</v>
      </c>
      <c r="E188" s="34">
        <v>8.5502901077270508</v>
      </c>
      <c r="F188" s="34">
        <v>-80.429603576660156</v>
      </c>
      <c r="G188" s="34">
        <v>233708</v>
      </c>
      <c r="H188" s="42">
        <v>206</v>
      </c>
      <c r="I188" t="s">
        <v>213</v>
      </c>
      <c r="J188">
        <v>8.66864013671875</v>
      </c>
      <c r="K188">
        <v>-80.307899475097656</v>
      </c>
      <c r="L188">
        <v>85737</v>
      </c>
      <c r="M188">
        <v>20608</v>
      </c>
      <c r="N188" t="s">
        <v>425</v>
      </c>
      <c r="O188">
        <v>8.9061002731323242</v>
      </c>
      <c r="P188">
        <v>-80.2261962890625</v>
      </c>
      <c r="Q188">
        <v>5240</v>
      </c>
    </row>
    <row r="189" spans="1:17" x14ac:dyDescent="0.3">
      <c r="A189">
        <v>75</v>
      </c>
      <c r="B189" t="str">
        <f t="shared" si="2"/>
        <v>Toabré</v>
      </c>
      <c r="C189">
        <v>2</v>
      </c>
      <c r="D189" t="s">
        <v>212</v>
      </c>
      <c r="E189" s="34">
        <v>8.5502901077270508</v>
      </c>
      <c r="F189" s="34">
        <v>-80.429603576660156</v>
      </c>
      <c r="G189" s="34">
        <v>233708</v>
      </c>
      <c r="H189" s="42">
        <v>206</v>
      </c>
      <c r="I189" t="s">
        <v>213</v>
      </c>
      <c r="J189">
        <v>8.66864013671875</v>
      </c>
      <c r="K189">
        <v>-80.307899475097656</v>
      </c>
      <c r="L189">
        <v>85737</v>
      </c>
      <c r="M189">
        <v>20609</v>
      </c>
      <c r="N189" t="s">
        <v>431</v>
      </c>
      <c r="O189">
        <v>8.7375898361206055</v>
      </c>
      <c r="P189">
        <v>-80.301399230957031</v>
      </c>
      <c r="Q189">
        <v>10203</v>
      </c>
    </row>
    <row r="190" spans="1:17" x14ac:dyDescent="0.3">
      <c r="A190">
        <v>76</v>
      </c>
      <c r="B190" t="str">
        <f t="shared" si="2"/>
        <v>Tulú</v>
      </c>
      <c r="C190">
        <v>2</v>
      </c>
      <c r="D190" t="s">
        <v>212</v>
      </c>
      <c r="E190" s="34">
        <v>8.5502901077270508</v>
      </c>
      <c r="F190" s="34">
        <v>-80.429603576660156</v>
      </c>
      <c r="G190" s="34">
        <v>233708</v>
      </c>
      <c r="H190" s="42">
        <v>206</v>
      </c>
      <c r="I190" t="s">
        <v>213</v>
      </c>
      <c r="J190">
        <v>8.66864013671875</v>
      </c>
      <c r="K190">
        <v>-80.307899475097656</v>
      </c>
      <c r="L190">
        <v>85737</v>
      </c>
      <c r="M190">
        <v>20610</v>
      </c>
      <c r="N190" t="s">
        <v>768</v>
      </c>
      <c r="O190">
        <v>8.7228899002075195</v>
      </c>
      <c r="P190">
        <v>-80.388801574707031</v>
      </c>
      <c r="Q190">
        <v>4624</v>
      </c>
    </row>
    <row r="191" spans="1:17" x14ac:dyDescent="0.3">
      <c r="A191">
        <v>77</v>
      </c>
      <c r="B191" t="str">
        <f t="shared" si="2"/>
        <v>Barrio Norte</v>
      </c>
      <c r="C191">
        <v>3</v>
      </c>
      <c r="D191" t="s">
        <v>144</v>
      </c>
      <c r="E191" s="35">
        <v>9.18634033203125</v>
      </c>
      <c r="F191" s="35">
        <v>-80.013198852539063</v>
      </c>
      <c r="G191" s="35">
        <v>241928</v>
      </c>
      <c r="H191" s="42">
        <v>301</v>
      </c>
      <c r="I191" t="s">
        <v>144</v>
      </c>
      <c r="J191">
        <v>9.2426204681396484</v>
      </c>
      <c r="K191">
        <v>-79.813301086425781</v>
      </c>
      <c r="L191">
        <v>206553</v>
      </c>
      <c r="M191">
        <v>30101</v>
      </c>
      <c r="N191" t="s">
        <v>230</v>
      </c>
      <c r="O191">
        <v>9.3623695373535156</v>
      </c>
      <c r="P191">
        <v>-79.900802612304688</v>
      </c>
      <c r="Q191">
        <v>20579</v>
      </c>
    </row>
    <row r="192" spans="1:17" x14ac:dyDescent="0.3">
      <c r="A192">
        <v>78</v>
      </c>
      <c r="B192" t="str">
        <f t="shared" si="2"/>
        <v>Barrio Sur</v>
      </c>
      <c r="C192">
        <v>3</v>
      </c>
      <c r="D192" t="s">
        <v>144</v>
      </c>
      <c r="E192" s="35">
        <v>9.18634033203125</v>
      </c>
      <c r="F192" s="35">
        <v>-80.013198852539063</v>
      </c>
      <c r="G192" s="35">
        <v>241928</v>
      </c>
      <c r="H192" s="42">
        <v>301</v>
      </c>
      <c r="I192" t="s">
        <v>144</v>
      </c>
      <c r="J192">
        <v>9.2426204681396484</v>
      </c>
      <c r="K192">
        <v>-79.813301086425781</v>
      </c>
      <c r="L192">
        <v>206553</v>
      </c>
      <c r="M192">
        <v>30102</v>
      </c>
      <c r="N192" t="s">
        <v>228</v>
      </c>
      <c r="O192">
        <v>9.3536300659179688</v>
      </c>
      <c r="P192">
        <v>-79.895599365234375</v>
      </c>
      <c r="Q192">
        <v>14076</v>
      </c>
    </row>
    <row r="193" spans="1:17" x14ac:dyDescent="0.3">
      <c r="A193">
        <v>79</v>
      </c>
      <c r="B193" t="str">
        <f t="shared" si="2"/>
        <v>Buena Vista</v>
      </c>
      <c r="C193">
        <v>3</v>
      </c>
      <c r="D193" t="s">
        <v>144</v>
      </c>
      <c r="E193" s="35">
        <v>9.18634033203125</v>
      </c>
      <c r="F193" s="35">
        <v>-80.013198852539063</v>
      </c>
      <c r="G193" s="35">
        <v>241928</v>
      </c>
      <c r="H193" s="42">
        <v>301</v>
      </c>
      <c r="I193" t="s">
        <v>144</v>
      </c>
      <c r="J193">
        <v>9.2426204681396484</v>
      </c>
      <c r="K193">
        <v>-79.813301086425781</v>
      </c>
      <c r="L193">
        <v>206553</v>
      </c>
      <c r="M193">
        <v>30103</v>
      </c>
      <c r="N193" t="s">
        <v>210</v>
      </c>
      <c r="O193">
        <v>9.2845096588134766</v>
      </c>
      <c r="P193">
        <v>-79.685302734375</v>
      </c>
      <c r="Q193">
        <v>14285</v>
      </c>
    </row>
    <row r="194" spans="1:17" x14ac:dyDescent="0.3">
      <c r="A194">
        <v>80</v>
      </c>
      <c r="B194" t="str">
        <f t="shared" si="2"/>
        <v>Cativá</v>
      </c>
      <c r="C194">
        <v>3</v>
      </c>
      <c r="D194" t="s">
        <v>144</v>
      </c>
      <c r="E194" s="35">
        <v>9.18634033203125</v>
      </c>
      <c r="F194" s="35">
        <v>-80.013198852539063</v>
      </c>
      <c r="G194" s="35">
        <v>241928</v>
      </c>
      <c r="H194" s="42">
        <v>301</v>
      </c>
      <c r="I194" t="s">
        <v>144</v>
      </c>
      <c r="J194">
        <v>9.2426204681396484</v>
      </c>
      <c r="K194">
        <v>-79.813301086425781</v>
      </c>
      <c r="L194">
        <v>206553</v>
      </c>
      <c r="M194">
        <v>30104</v>
      </c>
      <c r="N194" t="s">
        <v>179</v>
      </c>
      <c r="O194">
        <v>9.361140251159668</v>
      </c>
      <c r="P194">
        <v>-79.830299377441406</v>
      </c>
      <c r="Q194">
        <v>34558</v>
      </c>
    </row>
    <row r="195" spans="1:17" x14ac:dyDescent="0.3">
      <c r="A195">
        <v>81</v>
      </c>
      <c r="B195" t="str">
        <f t="shared" si="2"/>
        <v>Ciricito</v>
      </c>
      <c r="C195">
        <v>3</v>
      </c>
      <c r="D195" t="s">
        <v>144</v>
      </c>
      <c r="E195" s="35">
        <v>9.18634033203125</v>
      </c>
      <c r="F195" s="35">
        <v>-80.013198852539063</v>
      </c>
      <c r="G195" s="35">
        <v>241928</v>
      </c>
      <c r="H195" s="42">
        <v>301</v>
      </c>
      <c r="I195" t="s">
        <v>144</v>
      </c>
      <c r="J195">
        <v>9.2426204681396484</v>
      </c>
      <c r="K195">
        <v>-79.813301086425781</v>
      </c>
      <c r="L195">
        <v>206553</v>
      </c>
      <c r="M195">
        <v>30105</v>
      </c>
      <c r="N195" t="s">
        <v>508</v>
      </c>
      <c r="O195">
        <v>9.0191001892089844</v>
      </c>
      <c r="P195">
        <v>-80.058700561523438</v>
      </c>
      <c r="Q195">
        <v>2900</v>
      </c>
    </row>
    <row r="196" spans="1:17" x14ac:dyDescent="0.3">
      <c r="A196">
        <v>82</v>
      </c>
      <c r="B196" t="str">
        <f t="shared" si="2"/>
        <v>Cristóbal</v>
      </c>
      <c r="C196">
        <v>3</v>
      </c>
      <c r="D196" t="s">
        <v>144</v>
      </c>
      <c r="E196" s="35">
        <v>9.18634033203125</v>
      </c>
      <c r="F196" s="35">
        <v>-80.013198852539063</v>
      </c>
      <c r="G196" s="35">
        <v>241928</v>
      </c>
      <c r="H196" s="42">
        <v>301</v>
      </c>
      <c r="I196" t="s">
        <v>144</v>
      </c>
      <c r="J196">
        <v>9.2426204681396484</v>
      </c>
      <c r="K196">
        <v>-79.813301086425781</v>
      </c>
      <c r="L196">
        <v>206553</v>
      </c>
      <c r="M196">
        <v>30107</v>
      </c>
      <c r="N196" t="s">
        <v>148</v>
      </c>
      <c r="O196">
        <v>9.1933498382568359</v>
      </c>
      <c r="P196">
        <v>-79.892097473144531</v>
      </c>
      <c r="Q196">
        <v>2388</v>
      </c>
    </row>
    <row r="197" spans="1:17" x14ac:dyDescent="0.3">
      <c r="A197">
        <v>83</v>
      </c>
      <c r="B197" t="str">
        <f t="shared" si="2"/>
        <v>Limón</v>
      </c>
      <c r="C197">
        <v>3</v>
      </c>
      <c r="D197" t="s">
        <v>144</v>
      </c>
      <c r="E197" s="35">
        <v>9.18634033203125</v>
      </c>
      <c r="F197" s="35">
        <v>-80.013198852539063</v>
      </c>
      <c r="G197" s="35">
        <v>241928</v>
      </c>
      <c r="H197" s="42">
        <v>301</v>
      </c>
      <c r="I197" t="s">
        <v>144</v>
      </c>
      <c r="J197">
        <v>9.2426204681396484</v>
      </c>
      <c r="K197">
        <v>-79.813301086425781</v>
      </c>
      <c r="L197">
        <v>206553</v>
      </c>
      <c r="M197">
        <v>30108</v>
      </c>
      <c r="N197" t="s">
        <v>310</v>
      </c>
      <c r="O197">
        <v>9.2624597549438477</v>
      </c>
      <c r="P197">
        <v>-79.752799987792969</v>
      </c>
      <c r="Q197">
        <v>4665</v>
      </c>
    </row>
    <row r="198" spans="1:17" x14ac:dyDescent="0.3">
      <c r="A198">
        <v>84</v>
      </c>
      <c r="B198" t="str">
        <f t="shared" si="2"/>
        <v>Nueva Providencia</v>
      </c>
      <c r="C198">
        <v>3</v>
      </c>
      <c r="D198" t="s">
        <v>144</v>
      </c>
      <c r="E198" s="35">
        <v>9.18634033203125</v>
      </c>
      <c r="F198" s="35">
        <v>-80.013198852539063</v>
      </c>
      <c r="G198" s="35">
        <v>241928</v>
      </c>
      <c r="H198" s="42">
        <v>301</v>
      </c>
      <c r="I198" t="s">
        <v>144</v>
      </c>
      <c r="J198">
        <v>9.2426204681396484</v>
      </c>
      <c r="K198">
        <v>-79.813301086425781</v>
      </c>
      <c r="L198">
        <v>206553</v>
      </c>
      <c r="M198">
        <v>30109</v>
      </c>
      <c r="N198" t="s">
        <v>271</v>
      </c>
      <c r="O198">
        <v>9.295680046081543</v>
      </c>
      <c r="P198">
        <v>-79.803199768066406</v>
      </c>
      <c r="Q198">
        <v>5813</v>
      </c>
    </row>
    <row r="199" spans="1:17" x14ac:dyDescent="0.3">
      <c r="A199">
        <v>85</v>
      </c>
      <c r="B199" t="str">
        <f t="shared" si="2"/>
        <v>Puerto Pilón</v>
      </c>
      <c r="C199">
        <v>3</v>
      </c>
      <c r="D199" t="s">
        <v>144</v>
      </c>
      <c r="E199" s="35">
        <v>9.18634033203125</v>
      </c>
      <c r="F199" s="35">
        <v>-80.013198852539063</v>
      </c>
      <c r="G199" s="35">
        <v>241928</v>
      </c>
      <c r="H199" s="42">
        <v>301</v>
      </c>
      <c r="I199" t="s">
        <v>144</v>
      </c>
      <c r="J199">
        <v>9.2426204681396484</v>
      </c>
      <c r="K199">
        <v>-79.813301086425781</v>
      </c>
      <c r="L199">
        <v>206553</v>
      </c>
      <c r="M199">
        <v>30110</v>
      </c>
      <c r="N199" t="s">
        <v>226</v>
      </c>
      <c r="O199">
        <v>9.3569297790527344</v>
      </c>
      <c r="P199">
        <v>-79.751800537109375</v>
      </c>
      <c r="Q199">
        <v>16517</v>
      </c>
    </row>
    <row r="200" spans="1:17" x14ac:dyDescent="0.3">
      <c r="A200">
        <v>86</v>
      </c>
      <c r="B200" t="str">
        <f t="shared" si="2"/>
        <v>Sabanitas</v>
      </c>
      <c r="C200">
        <v>3</v>
      </c>
      <c r="D200" t="s">
        <v>144</v>
      </c>
      <c r="E200" s="35">
        <v>9.18634033203125</v>
      </c>
      <c r="F200" s="35">
        <v>-80.013198852539063</v>
      </c>
      <c r="G200" s="35">
        <v>241928</v>
      </c>
      <c r="H200" s="42">
        <v>301</v>
      </c>
      <c r="I200" t="s">
        <v>144</v>
      </c>
      <c r="J200">
        <v>9.2426204681396484</v>
      </c>
      <c r="K200">
        <v>-79.813301086425781</v>
      </c>
      <c r="L200">
        <v>206553</v>
      </c>
      <c r="M200">
        <v>30111</v>
      </c>
      <c r="N200" t="s">
        <v>185</v>
      </c>
      <c r="O200">
        <v>9.3357400894165039</v>
      </c>
      <c r="P200">
        <v>-79.800201416015625</v>
      </c>
      <c r="Q200">
        <v>19052</v>
      </c>
    </row>
    <row r="201" spans="1:17" x14ac:dyDescent="0.3">
      <c r="A201">
        <v>87</v>
      </c>
      <c r="B201" t="str">
        <f t="shared" si="2"/>
        <v>Salamanca</v>
      </c>
      <c r="C201">
        <v>3</v>
      </c>
      <c r="D201" t="s">
        <v>144</v>
      </c>
      <c r="E201" s="35">
        <v>9.18634033203125</v>
      </c>
      <c r="F201" s="35">
        <v>-80.013198852539063</v>
      </c>
      <c r="G201" s="35">
        <v>241928</v>
      </c>
      <c r="H201" s="42">
        <v>301</v>
      </c>
      <c r="I201" t="s">
        <v>144</v>
      </c>
      <c r="J201">
        <v>9.2426204681396484</v>
      </c>
      <c r="K201">
        <v>-79.813301086425781</v>
      </c>
      <c r="L201">
        <v>206553</v>
      </c>
      <c r="M201">
        <v>30112</v>
      </c>
      <c r="N201" t="s">
        <v>314</v>
      </c>
      <c r="O201">
        <v>9.3793001174926758</v>
      </c>
      <c r="P201">
        <v>-79.602401733398438</v>
      </c>
      <c r="Q201">
        <v>3881</v>
      </c>
    </row>
    <row r="202" spans="1:17" x14ac:dyDescent="0.3">
      <c r="A202">
        <v>88</v>
      </c>
      <c r="B202" t="str">
        <f t="shared" si="2"/>
        <v>San Juan</v>
      </c>
      <c r="C202">
        <v>3</v>
      </c>
      <c r="D202" t="s">
        <v>144</v>
      </c>
      <c r="E202" s="35">
        <v>9.18634033203125</v>
      </c>
      <c r="F202" s="35">
        <v>-80.013198852539063</v>
      </c>
      <c r="G202" s="35">
        <v>241928</v>
      </c>
      <c r="H202" s="42">
        <v>301</v>
      </c>
      <c r="I202" t="s">
        <v>144</v>
      </c>
      <c r="J202">
        <v>9.2426204681396484</v>
      </c>
      <c r="K202">
        <v>-79.813301086425781</v>
      </c>
      <c r="L202">
        <v>206553</v>
      </c>
      <c r="M202">
        <v>30113</v>
      </c>
      <c r="N202" t="s">
        <v>178</v>
      </c>
      <c r="O202">
        <v>9.2413902282714844</v>
      </c>
      <c r="P202">
        <v>-79.636703491210938</v>
      </c>
      <c r="Q202">
        <v>17430</v>
      </c>
    </row>
    <row r="203" spans="1:17" x14ac:dyDescent="0.3">
      <c r="A203">
        <v>89</v>
      </c>
      <c r="B203" t="str">
        <f t="shared" ref="B203:B266" si="3">+N203</f>
        <v>Santa Rosa</v>
      </c>
      <c r="C203">
        <v>3</v>
      </c>
      <c r="D203" t="s">
        <v>144</v>
      </c>
      <c r="E203" s="35">
        <v>9.18634033203125</v>
      </c>
      <c r="F203" s="35">
        <v>-80.013198852539063</v>
      </c>
      <c r="G203" s="35">
        <v>241928</v>
      </c>
      <c r="H203" s="42">
        <v>301</v>
      </c>
      <c r="I203" t="s">
        <v>144</v>
      </c>
      <c r="J203">
        <v>9.2426204681396484</v>
      </c>
      <c r="K203">
        <v>-79.813301086425781</v>
      </c>
      <c r="L203">
        <v>206553</v>
      </c>
      <c r="M203">
        <v>30114</v>
      </c>
      <c r="N203" t="s">
        <v>440</v>
      </c>
      <c r="O203">
        <v>9.2052202224731445</v>
      </c>
      <c r="P203">
        <v>-79.679397583007813</v>
      </c>
      <c r="Q203">
        <v>987</v>
      </c>
    </row>
    <row r="204" spans="1:17" x14ac:dyDescent="0.3">
      <c r="A204">
        <v>90</v>
      </c>
      <c r="B204" t="str">
        <f t="shared" si="3"/>
        <v>Cristóbal Este</v>
      </c>
      <c r="C204">
        <v>3</v>
      </c>
      <c r="D204" t="s">
        <v>144</v>
      </c>
      <c r="E204" s="35">
        <v>9.18634033203125</v>
      </c>
      <c r="F204" s="35">
        <v>-80.013198852539063</v>
      </c>
      <c r="G204" s="35">
        <v>241928</v>
      </c>
      <c r="H204" s="42">
        <v>301</v>
      </c>
      <c r="I204" t="s">
        <v>144</v>
      </c>
      <c r="J204">
        <v>9.2426204681396484</v>
      </c>
      <c r="K204">
        <v>-79.813301086425781</v>
      </c>
      <c r="L204">
        <v>206553</v>
      </c>
      <c r="M204">
        <v>30115</v>
      </c>
      <c r="N204" t="s">
        <v>513</v>
      </c>
      <c r="O204">
        <v>9.3705196380615234</v>
      </c>
      <c r="P204">
        <v>-79.866302490234375</v>
      </c>
      <c r="Q204">
        <v>0</v>
      </c>
    </row>
    <row r="205" spans="1:17" x14ac:dyDescent="0.3">
      <c r="A205">
        <v>91</v>
      </c>
      <c r="B205" t="str">
        <f t="shared" si="3"/>
        <v>Nuevo Chagres (Cabecera)</v>
      </c>
      <c r="C205">
        <v>3</v>
      </c>
      <c r="D205" t="s">
        <v>144</v>
      </c>
      <c r="E205" s="35">
        <v>9.18634033203125</v>
      </c>
      <c r="F205" s="35">
        <v>-80.013198852539063</v>
      </c>
      <c r="G205" s="35">
        <v>241928</v>
      </c>
      <c r="H205" s="42">
        <v>302</v>
      </c>
      <c r="I205" t="s">
        <v>414</v>
      </c>
      <c r="J205">
        <v>9.1323404312133789</v>
      </c>
      <c r="K205">
        <v>-80.106201171875</v>
      </c>
      <c r="L205">
        <v>10003</v>
      </c>
      <c r="M205">
        <v>30201</v>
      </c>
      <c r="N205" t="s">
        <v>679</v>
      </c>
      <c r="O205">
        <v>9.2445802688598633</v>
      </c>
      <c r="P205">
        <v>-80.071998596191406</v>
      </c>
      <c r="Q205">
        <v>499</v>
      </c>
    </row>
    <row r="206" spans="1:17" x14ac:dyDescent="0.3">
      <c r="A206">
        <v>92</v>
      </c>
      <c r="B206" t="str">
        <f t="shared" si="3"/>
        <v>Achiote</v>
      </c>
      <c r="C206">
        <v>3</v>
      </c>
      <c r="D206" t="s">
        <v>144</v>
      </c>
      <c r="E206" s="35">
        <v>9.18634033203125</v>
      </c>
      <c r="F206" s="35">
        <v>-80.013198852539063</v>
      </c>
      <c r="G206" s="35">
        <v>241928</v>
      </c>
      <c r="H206" s="42">
        <v>302</v>
      </c>
      <c r="I206" t="s">
        <v>414</v>
      </c>
      <c r="J206">
        <v>9.1323404312133789</v>
      </c>
      <c r="K206">
        <v>-80.106201171875</v>
      </c>
      <c r="L206">
        <v>10003</v>
      </c>
      <c r="M206">
        <v>30202</v>
      </c>
      <c r="N206" t="s">
        <v>445</v>
      </c>
      <c r="O206">
        <v>9.2042398452758789</v>
      </c>
      <c r="P206">
        <v>-80.029998779296875</v>
      </c>
      <c r="Q206">
        <v>771</v>
      </c>
    </row>
    <row r="207" spans="1:17" x14ac:dyDescent="0.3">
      <c r="A207">
        <v>93</v>
      </c>
      <c r="B207" t="str">
        <f t="shared" si="3"/>
        <v>El Guabo</v>
      </c>
      <c r="C207">
        <v>3</v>
      </c>
      <c r="D207" t="s">
        <v>144</v>
      </c>
      <c r="E207" s="35">
        <v>9.18634033203125</v>
      </c>
      <c r="F207" s="35">
        <v>-80.013198852539063</v>
      </c>
      <c r="G207" s="35">
        <v>241928</v>
      </c>
      <c r="H207" s="42">
        <v>302</v>
      </c>
      <c r="I207" t="s">
        <v>414</v>
      </c>
      <c r="J207">
        <v>9.1323404312133789</v>
      </c>
      <c r="K207">
        <v>-80.106201171875</v>
      </c>
      <c r="L207">
        <v>10003</v>
      </c>
      <c r="M207">
        <v>30203</v>
      </c>
      <c r="N207" t="s">
        <v>543</v>
      </c>
      <c r="O207">
        <v>9.1132001876831055</v>
      </c>
      <c r="P207">
        <v>-80.078498840332031</v>
      </c>
      <c r="Q207">
        <v>1330</v>
      </c>
    </row>
    <row r="208" spans="1:17" x14ac:dyDescent="0.3">
      <c r="A208">
        <v>94</v>
      </c>
      <c r="B208" t="str">
        <f t="shared" si="3"/>
        <v>La Encantada</v>
      </c>
      <c r="C208">
        <v>3</v>
      </c>
      <c r="D208" t="s">
        <v>144</v>
      </c>
      <c r="E208" s="35">
        <v>9.18634033203125</v>
      </c>
      <c r="F208" s="35">
        <v>-80.013198852539063</v>
      </c>
      <c r="G208" s="35">
        <v>241928</v>
      </c>
      <c r="H208" s="42">
        <v>302</v>
      </c>
      <c r="I208" t="s">
        <v>414</v>
      </c>
      <c r="J208">
        <v>9.1323404312133789</v>
      </c>
      <c r="K208">
        <v>-80.106201171875</v>
      </c>
      <c r="L208">
        <v>10003</v>
      </c>
      <c r="M208">
        <v>30204</v>
      </c>
      <c r="N208" t="s">
        <v>610</v>
      </c>
      <c r="O208">
        <v>9.0422296524047852</v>
      </c>
      <c r="P208">
        <v>-80.152496337890625</v>
      </c>
      <c r="Q208">
        <v>2561</v>
      </c>
    </row>
    <row r="209" spans="1:17" x14ac:dyDescent="0.3">
      <c r="A209">
        <v>95</v>
      </c>
      <c r="B209" t="str">
        <f t="shared" si="3"/>
        <v>Palmas Bellas</v>
      </c>
      <c r="C209">
        <v>3</v>
      </c>
      <c r="D209" t="s">
        <v>144</v>
      </c>
      <c r="E209" s="35">
        <v>9.18634033203125</v>
      </c>
      <c r="F209" s="35">
        <v>-80.013198852539063</v>
      </c>
      <c r="G209" s="35">
        <v>241928</v>
      </c>
      <c r="H209" s="42">
        <v>302</v>
      </c>
      <c r="I209" t="s">
        <v>414</v>
      </c>
      <c r="J209">
        <v>9.1323404312133789</v>
      </c>
      <c r="K209">
        <v>-80.106201171875</v>
      </c>
      <c r="L209">
        <v>10003</v>
      </c>
      <c r="M209">
        <v>30205</v>
      </c>
      <c r="N209" t="s">
        <v>415</v>
      </c>
      <c r="O209">
        <v>9.1817197799682617</v>
      </c>
      <c r="P209">
        <v>-80.08380126953125</v>
      </c>
      <c r="Q209">
        <v>1844</v>
      </c>
    </row>
    <row r="210" spans="1:17" x14ac:dyDescent="0.3">
      <c r="A210">
        <v>96</v>
      </c>
      <c r="B210" t="str">
        <f t="shared" si="3"/>
        <v>Piña</v>
      </c>
      <c r="C210">
        <v>3</v>
      </c>
      <c r="D210" t="s">
        <v>144</v>
      </c>
      <c r="E210" s="35">
        <v>9.18634033203125</v>
      </c>
      <c r="F210" s="35">
        <v>-80.013198852539063</v>
      </c>
      <c r="G210" s="35">
        <v>241928</v>
      </c>
      <c r="H210" s="42">
        <v>302</v>
      </c>
      <c r="I210" t="s">
        <v>414</v>
      </c>
      <c r="J210">
        <v>9.1323404312133789</v>
      </c>
      <c r="K210">
        <v>-80.106201171875</v>
      </c>
      <c r="L210">
        <v>10003</v>
      </c>
      <c r="M210">
        <v>30206</v>
      </c>
      <c r="N210" t="s">
        <v>698</v>
      </c>
      <c r="O210">
        <v>9.2635402679443359</v>
      </c>
      <c r="P210">
        <v>-80.025497436523438</v>
      </c>
      <c r="Q210">
        <v>836</v>
      </c>
    </row>
    <row r="211" spans="1:17" x14ac:dyDescent="0.3">
      <c r="A211">
        <v>97</v>
      </c>
      <c r="B211" t="str">
        <f t="shared" si="3"/>
        <v>Salud</v>
      </c>
      <c r="C211">
        <v>3</v>
      </c>
      <c r="D211" t="s">
        <v>144</v>
      </c>
      <c r="E211" s="35">
        <v>9.18634033203125</v>
      </c>
      <c r="F211" s="35">
        <v>-80.013198852539063</v>
      </c>
      <c r="G211" s="35">
        <v>241928</v>
      </c>
      <c r="H211" s="42">
        <v>302</v>
      </c>
      <c r="I211" t="s">
        <v>414</v>
      </c>
      <c r="J211">
        <v>9.1323404312133789</v>
      </c>
      <c r="K211">
        <v>-80.106201171875</v>
      </c>
      <c r="L211">
        <v>10003</v>
      </c>
      <c r="M211">
        <v>30207</v>
      </c>
      <c r="N211" t="s">
        <v>734</v>
      </c>
      <c r="O211">
        <v>9.1460695266723633</v>
      </c>
      <c r="P211">
        <v>-80.141799926757813</v>
      </c>
      <c r="Q211">
        <v>2162</v>
      </c>
    </row>
    <row r="212" spans="1:17" x14ac:dyDescent="0.3">
      <c r="A212">
        <v>98</v>
      </c>
      <c r="B212" t="str">
        <f t="shared" si="3"/>
        <v>Miguel de La Borda (Cabecera)</v>
      </c>
      <c r="C212">
        <v>3</v>
      </c>
      <c r="D212" t="s">
        <v>144</v>
      </c>
      <c r="E212" s="35">
        <v>9.18634033203125</v>
      </c>
      <c r="F212" s="35">
        <v>-80.013198852539063</v>
      </c>
      <c r="G212" s="35">
        <v>241928</v>
      </c>
      <c r="H212" s="42">
        <v>303</v>
      </c>
      <c r="I212" t="s">
        <v>424</v>
      </c>
      <c r="J212">
        <v>8.9732503890991211</v>
      </c>
      <c r="K212">
        <v>-80.509597778320313</v>
      </c>
      <c r="L212">
        <v>12810</v>
      </c>
      <c r="M212">
        <v>30301</v>
      </c>
      <c r="N212" t="s">
        <v>670</v>
      </c>
      <c r="O212">
        <v>9.0932502746582031</v>
      </c>
      <c r="P212">
        <v>-80.374900817871094</v>
      </c>
      <c r="Q212">
        <v>2326</v>
      </c>
    </row>
    <row r="213" spans="1:17" x14ac:dyDescent="0.3">
      <c r="A213">
        <v>99</v>
      </c>
      <c r="B213" t="str">
        <f t="shared" si="3"/>
        <v>Coclé del Norte</v>
      </c>
      <c r="C213">
        <v>3</v>
      </c>
      <c r="D213" t="s">
        <v>144</v>
      </c>
      <c r="E213" s="35">
        <v>9.18634033203125</v>
      </c>
      <c r="F213" s="35">
        <v>-80.013198852539063</v>
      </c>
      <c r="G213" s="35">
        <v>241928</v>
      </c>
      <c r="H213" s="42">
        <v>303</v>
      </c>
      <c r="I213" t="s">
        <v>424</v>
      </c>
      <c r="J213">
        <v>8.9732503890991211</v>
      </c>
      <c r="K213">
        <v>-80.509597778320313</v>
      </c>
      <c r="L213">
        <v>12810</v>
      </c>
      <c r="M213">
        <v>30302</v>
      </c>
      <c r="N213" t="s">
        <v>510</v>
      </c>
      <c r="O213">
        <v>8.9109601974487305</v>
      </c>
      <c r="P213">
        <v>-80.638298034667969</v>
      </c>
      <c r="Q213">
        <v>3555</v>
      </c>
    </row>
    <row r="214" spans="1:17" x14ac:dyDescent="0.3">
      <c r="A214">
        <v>100</v>
      </c>
      <c r="B214" t="str">
        <f t="shared" si="3"/>
        <v>El Guásimo</v>
      </c>
      <c r="C214">
        <v>3</v>
      </c>
      <c r="D214" t="s">
        <v>144</v>
      </c>
      <c r="E214" s="35">
        <v>9.18634033203125</v>
      </c>
      <c r="F214" s="35">
        <v>-80.013198852539063</v>
      </c>
      <c r="G214" s="35">
        <v>241928</v>
      </c>
      <c r="H214" s="42">
        <v>303</v>
      </c>
      <c r="I214" t="s">
        <v>424</v>
      </c>
      <c r="J214">
        <v>8.9732503890991211</v>
      </c>
      <c r="K214">
        <v>-80.509597778320313</v>
      </c>
      <c r="L214">
        <v>12810</v>
      </c>
      <c r="M214">
        <v>30303</v>
      </c>
      <c r="N214" t="s">
        <v>544</v>
      </c>
      <c r="O214">
        <v>9.0007801055908203</v>
      </c>
      <c r="P214">
        <v>-80.333396911621094</v>
      </c>
      <c r="Q214">
        <v>2843</v>
      </c>
    </row>
    <row r="215" spans="1:17" x14ac:dyDescent="0.3">
      <c r="A215">
        <v>101</v>
      </c>
      <c r="B215" t="str">
        <f t="shared" si="3"/>
        <v>Gobea</v>
      </c>
      <c r="C215">
        <v>3</v>
      </c>
      <c r="D215" t="s">
        <v>144</v>
      </c>
      <c r="E215" s="35">
        <v>9.18634033203125</v>
      </c>
      <c r="F215" s="35">
        <v>-80.013198852539063</v>
      </c>
      <c r="G215" s="35">
        <v>241928</v>
      </c>
      <c r="H215" s="42">
        <v>303</v>
      </c>
      <c r="I215" t="s">
        <v>424</v>
      </c>
      <c r="J215">
        <v>8.9732503890991211</v>
      </c>
      <c r="K215">
        <v>-80.509597778320313</v>
      </c>
      <c r="L215">
        <v>12810</v>
      </c>
      <c r="M215">
        <v>30304</v>
      </c>
      <c r="N215" t="s">
        <v>580</v>
      </c>
      <c r="O215">
        <v>9.130040168762207</v>
      </c>
      <c r="P215">
        <v>-80.22869873046875</v>
      </c>
      <c r="Q215">
        <v>794</v>
      </c>
    </row>
    <row r="216" spans="1:17" x14ac:dyDescent="0.3">
      <c r="A216">
        <v>102</v>
      </c>
      <c r="B216" t="str">
        <f t="shared" si="3"/>
        <v>Río Indio</v>
      </c>
      <c r="C216">
        <v>3</v>
      </c>
      <c r="D216" t="s">
        <v>144</v>
      </c>
      <c r="E216" s="35">
        <v>9.18634033203125</v>
      </c>
      <c r="F216" s="35">
        <v>-80.013198852539063</v>
      </c>
      <c r="G216" s="35">
        <v>241928</v>
      </c>
      <c r="H216" s="42">
        <v>303</v>
      </c>
      <c r="I216" t="s">
        <v>424</v>
      </c>
      <c r="J216">
        <v>8.9732503890991211</v>
      </c>
      <c r="K216">
        <v>-80.509597778320313</v>
      </c>
      <c r="L216">
        <v>12810</v>
      </c>
      <c r="M216">
        <v>30305</v>
      </c>
      <c r="N216" t="s">
        <v>425</v>
      </c>
      <c r="O216">
        <v>9.0889797210693359</v>
      </c>
      <c r="P216">
        <v>-80.207603454589844</v>
      </c>
      <c r="Q216">
        <v>1044</v>
      </c>
    </row>
    <row r="217" spans="1:17" x14ac:dyDescent="0.3">
      <c r="A217">
        <v>103</v>
      </c>
      <c r="B217" t="str">
        <f t="shared" si="3"/>
        <v>Portobelo (Cabecera)</v>
      </c>
      <c r="C217">
        <v>3</v>
      </c>
      <c r="D217" t="s">
        <v>144</v>
      </c>
      <c r="E217" s="35">
        <v>9.18634033203125</v>
      </c>
      <c r="F217" s="35">
        <v>-80.013198852539063</v>
      </c>
      <c r="G217" s="35">
        <v>241928</v>
      </c>
      <c r="H217" s="42">
        <v>304</v>
      </c>
      <c r="I217" t="s">
        <v>330</v>
      </c>
      <c r="J217">
        <v>9.4945602416992188</v>
      </c>
      <c r="K217">
        <v>-79.6427001953125</v>
      </c>
      <c r="L217">
        <v>9126</v>
      </c>
      <c r="M217">
        <v>30401</v>
      </c>
      <c r="N217" t="s">
        <v>334</v>
      </c>
      <c r="O217">
        <v>9.5014200210571289</v>
      </c>
      <c r="P217">
        <v>-79.630996704101563</v>
      </c>
      <c r="Q217">
        <v>4559</v>
      </c>
    </row>
    <row r="218" spans="1:17" x14ac:dyDescent="0.3">
      <c r="A218">
        <v>104</v>
      </c>
      <c r="B218" t="str">
        <f t="shared" si="3"/>
        <v>Cacique</v>
      </c>
      <c r="C218">
        <v>3</v>
      </c>
      <c r="D218" t="s">
        <v>144</v>
      </c>
      <c r="E218" s="35">
        <v>9.18634033203125</v>
      </c>
      <c r="F218" s="35">
        <v>-80.013198852539063</v>
      </c>
      <c r="G218" s="35">
        <v>241928</v>
      </c>
      <c r="H218" s="42">
        <v>304</v>
      </c>
      <c r="I218" t="s">
        <v>330</v>
      </c>
      <c r="J218">
        <v>9.4945602416992188</v>
      </c>
      <c r="K218">
        <v>-79.6427001953125</v>
      </c>
      <c r="L218">
        <v>9126</v>
      </c>
      <c r="M218">
        <v>30402</v>
      </c>
      <c r="N218" t="s">
        <v>475</v>
      </c>
      <c r="O218">
        <v>9.5963497161865234</v>
      </c>
      <c r="P218">
        <v>-79.629402160644531</v>
      </c>
      <c r="Q218">
        <v>246</v>
      </c>
    </row>
    <row r="219" spans="1:17" x14ac:dyDescent="0.3">
      <c r="A219">
        <v>105</v>
      </c>
      <c r="B219" t="str">
        <f t="shared" si="3"/>
        <v>Puerto Lindo o Garrote</v>
      </c>
      <c r="C219">
        <v>3</v>
      </c>
      <c r="D219" t="s">
        <v>144</v>
      </c>
      <c r="E219" s="35">
        <v>9.18634033203125</v>
      </c>
      <c r="F219" s="35">
        <v>-80.013198852539063</v>
      </c>
      <c r="G219" s="35">
        <v>241928</v>
      </c>
      <c r="H219" s="42">
        <v>304</v>
      </c>
      <c r="I219" t="s">
        <v>330</v>
      </c>
      <c r="J219">
        <v>9.4945602416992188</v>
      </c>
      <c r="K219">
        <v>-79.6427001953125</v>
      </c>
      <c r="L219">
        <v>9126</v>
      </c>
      <c r="M219">
        <v>30403</v>
      </c>
      <c r="N219" t="s">
        <v>708</v>
      </c>
      <c r="O219">
        <v>9.5859203338623047</v>
      </c>
      <c r="P219">
        <v>-79.583198547363281</v>
      </c>
      <c r="Q219">
        <v>869</v>
      </c>
    </row>
    <row r="220" spans="1:17" x14ac:dyDescent="0.3">
      <c r="A220">
        <v>106</v>
      </c>
      <c r="B220" t="str">
        <f t="shared" si="3"/>
        <v>Isla Grande</v>
      </c>
      <c r="C220">
        <v>3</v>
      </c>
      <c r="D220" t="s">
        <v>144</v>
      </c>
      <c r="E220" s="35">
        <v>9.18634033203125</v>
      </c>
      <c r="F220" s="35">
        <v>-80.013198852539063</v>
      </c>
      <c r="G220" s="35">
        <v>241928</v>
      </c>
      <c r="H220" s="42">
        <v>304</v>
      </c>
      <c r="I220" t="s">
        <v>330</v>
      </c>
      <c r="J220">
        <v>9.4945602416992188</v>
      </c>
      <c r="K220">
        <v>-79.6427001953125</v>
      </c>
      <c r="L220">
        <v>9126</v>
      </c>
      <c r="M220">
        <v>30404</v>
      </c>
      <c r="N220" t="s">
        <v>601</v>
      </c>
      <c r="O220">
        <v>9.5977602005004883</v>
      </c>
      <c r="P220">
        <v>-79.549102783203125</v>
      </c>
      <c r="Q220">
        <v>1037</v>
      </c>
    </row>
    <row r="221" spans="1:17" x14ac:dyDescent="0.3">
      <c r="A221">
        <v>107</v>
      </c>
      <c r="B221" t="str">
        <f t="shared" si="3"/>
        <v>María Chiquita</v>
      </c>
      <c r="C221">
        <v>3</v>
      </c>
      <c r="D221" t="s">
        <v>144</v>
      </c>
      <c r="E221" s="35">
        <v>9.18634033203125</v>
      </c>
      <c r="F221" s="35">
        <v>-80.013198852539063</v>
      </c>
      <c r="G221" s="35">
        <v>241928</v>
      </c>
      <c r="H221" s="42">
        <v>304</v>
      </c>
      <c r="I221" t="s">
        <v>330</v>
      </c>
      <c r="J221">
        <v>9.4945602416992188</v>
      </c>
      <c r="K221">
        <v>-79.6427001953125</v>
      </c>
      <c r="L221">
        <v>9126</v>
      </c>
      <c r="M221">
        <v>30405</v>
      </c>
      <c r="N221" t="s">
        <v>331</v>
      </c>
      <c r="O221">
        <v>9.4075098037719727</v>
      </c>
      <c r="P221">
        <v>-79.719802856445313</v>
      </c>
      <c r="Q221">
        <v>2415</v>
      </c>
    </row>
    <row r="222" spans="1:17" x14ac:dyDescent="0.3">
      <c r="A222">
        <v>108</v>
      </c>
      <c r="B222" t="str">
        <f t="shared" si="3"/>
        <v>Palenque (Cabecera)</v>
      </c>
      <c r="C222">
        <v>3</v>
      </c>
      <c r="D222" t="s">
        <v>144</v>
      </c>
      <c r="E222" s="35">
        <v>9.18634033203125</v>
      </c>
      <c r="F222" s="35">
        <v>-80.013198852539063</v>
      </c>
      <c r="G222" s="35">
        <v>241928</v>
      </c>
      <c r="H222" s="42">
        <v>305</v>
      </c>
      <c r="I222" t="s">
        <v>410</v>
      </c>
      <c r="J222">
        <v>9.4972095489501953</v>
      </c>
      <c r="K222">
        <v>-79.30169677734375</v>
      </c>
      <c r="L222">
        <v>3436</v>
      </c>
      <c r="M222">
        <v>30501</v>
      </c>
      <c r="N222" t="s">
        <v>413</v>
      </c>
      <c r="O222">
        <v>9.4918899536132813</v>
      </c>
      <c r="P222">
        <v>-79.374496459960938</v>
      </c>
      <c r="Q222">
        <v>404</v>
      </c>
    </row>
    <row r="223" spans="1:17" x14ac:dyDescent="0.3">
      <c r="A223">
        <v>109</v>
      </c>
      <c r="B223" t="str">
        <f t="shared" si="3"/>
        <v>Cuango</v>
      </c>
      <c r="C223">
        <v>3</v>
      </c>
      <c r="D223" t="s">
        <v>144</v>
      </c>
      <c r="E223" s="35">
        <v>9.18634033203125</v>
      </c>
      <c r="F223" s="35">
        <v>-80.013198852539063</v>
      </c>
      <c r="G223" s="35">
        <v>241928</v>
      </c>
      <c r="H223" s="42">
        <v>305</v>
      </c>
      <c r="I223" t="s">
        <v>410</v>
      </c>
      <c r="J223">
        <v>9.4972095489501953</v>
      </c>
      <c r="K223">
        <v>-79.30169677734375</v>
      </c>
      <c r="L223">
        <v>3436</v>
      </c>
      <c r="M223">
        <v>30502</v>
      </c>
      <c r="N223" t="s">
        <v>514</v>
      </c>
      <c r="O223">
        <v>9.5180501937866211</v>
      </c>
      <c r="P223">
        <v>-79.321601867675781</v>
      </c>
      <c r="Q223">
        <v>442</v>
      </c>
    </row>
    <row r="224" spans="1:17" x14ac:dyDescent="0.3">
      <c r="A224">
        <v>110</v>
      </c>
      <c r="B224" t="str">
        <f t="shared" si="3"/>
        <v>Miramar</v>
      </c>
      <c r="C224">
        <v>3</v>
      </c>
      <c r="D224" t="s">
        <v>144</v>
      </c>
      <c r="E224" s="35">
        <v>9.18634033203125</v>
      </c>
      <c r="F224" s="35">
        <v>-80.013198852539063</v>
      </c>
      <c r="G224" s="35">
        <v>241928</v>
      </c>
      <c r="H224" s="42">
        <v>305</v>
      </c>
      <c r="I224" t="s">
        <v>410</v>
      </c>
      <c r="J224">
        <v>9.4972095489501953</v>
      </c>
      <c r="K224">
        <v>-79.30169677734375</v>
      </c>
      <c r="L224">
        <v>3436</v>
      </c>
      <c r="M224">
        <v>30503</v>
      </c>
      <c r="N224" t="s">
        <v>209</v>
      </c>
      <c r="O224">
        <v>9.558380126953125</v>
      </c>
      <c r="P224">
        <v>-79.3406982421875</v>
      </c>
      <c r="Q224">
        <v>201</v>
      </c>
    </row>
    <row r="225" spans="1:17" x14ac:dyDescent="0.3">
      <c r="A225">
        <v>111</v>
      </c>
      <c r="B225" t="str">
        <f t="shared" si="3"/>
        <v>Nombre de Dios</v>
      </c>
      <c r="C225">
        <v>3</v>
      </c>
      <c r="D225" t="s">
        <v>144</v>
      </c>
      <c r="E225" s="35">
        <v>9.18634033203125</v>
      </c>
      <c r="F225" s="35">
        <v>-80.013198852539063</v>
      </c>
      <c r="G225" s="35">
        <v>241928</v>
      </c>
      <c r="H225" s="42">
        <v>305</v>
      </c>
      <c r="I225" t="s">
        <v>410</v>
      </c>
      <c r="J225">
        <v>9.4972095489501953</v>
      </c>
      <c r="K225">
        <v>-79.30169677734375</v>
      </c>
      <c r="L225">
        <v>3436</v>
      </c>
      <c r="M225">
        <v>30504</v>
      </c>
      <c r="N225" t="s">
        <v>411</v>
      </c>
      <c r="O225">
        <v>9.5416498184204102</v>
      </c>
      <c r="P225">
        <v>-79.480499267578125</v>
      </c>
      <c r="Q225">
        <v>1130</v>
      </c>
    </row>
    <row r="226" spans="1:17" x14ac:dyDescent="0.3">
      <c r="A226">
        <v>112</v>
      </c>
      <c r="B226" t="str">
        <f t="shared" si="3"/>
        <v>Palmira</v>
      </c>
      <c r="C226">
        <v>3</v>
      </c>
      <c r="D226" t="s">
        <v>144</v>
      </c>
      <c r="E226" s="35">
        <v>9.18634033203125</v>
      </c>
      <c r="F226" s="35">
        <v>-80.013198852539063</v>
      </c>
      <c r="G226" s="35">
        <v>241928</v>
      </c>
      <c r="H226" s="42">
        <v>305</v>
      </c>
      <c r="I226" t="s">
        <v>410</v>
      </c>
      <c r="J226">
        <v>9.4972095489501953</v>
      </c>
      <c r="K226">
        <v>-79.30169677734375</v>
      </c>
      <c r="L226">
        <v>3436</v>
      </c>
      <c r="M226">
        <v>30505</v>
      </c>
      <c r="N226" t="s">
        <v>416</v>
      </c>
      <c r="O226">
        <v>9.4516496658325195</v>
      </c>
      <c r="P226">
        <v>-79.21820068359375</v>
      </c>
      <c r="Q226">
        <v>319</v>
      </c>
    </row>
    <row r="227" spans="1:17" x14ac:dyDescent="0.3">
      <c r="A227">
        <v>113</v>
      </c>
      <c r="B227" t="str">
        <f t="shared" si="3"/>
        <v>Playa Chiquita</v>
      </c>
      <c r="C227">
        <v>3</v>
      </c>
      <c r="D227" t="s">
        <v>144</v>
      </c>
      <c r="E227" s="35">
        <v>9.18634033203125</v>
      </c>
      <c r="F227" s="35">
        <v>-80.013198852539063</v>
      </c>
      <c r="G227" s="35">
        <v>241928</v>
      </c>
      <c r="H227" s="42">
        <v>305</v>
      </c>
      <c r="I227" t="s">
        <v>410</v>
      </c>
      <c r="J227">
        <v>9.4972095489501953</v>
      </c>
      <c r="K227">
        <v>-79.30169677734375</v>
      </c>
      <c r="L227">
        <v>3436</v>
      </c>
      <c r="M227">
        <v>30506</v>
      </c>
      <c r="N227" t="s">
        <v>700</v>
      </c>
      <c r="O227">
        <v>9.4756298065185547</v>
      </c>
      <c r="P227">
        <v>-79.301101684570313</v>
      </c>
      <c r="Q227">
        <v>169</v>
      </c>
    </row>
    <row r="228" spans="1:17" x14ac:dyDescent="0.3">
      <c r="A228">
        <v>114</v>
      </c>
      <c r="B228" t="str">
        <f t="shared" si="3"/>
        <v>Santa Isabel</v>
      </c>
      <c r="C228">
        <v>3</v>
      </c>
      <c r="D228" t="s">
        <v>144</v>
      </c>
      <c r="E228" s="35">
        <v>9.18634033203125</v>
      </c>
      <c r="F228" s="35">
        <v>-80.013198852539063</v>
      </c>
      <c r="G228" s="35">
        <v>241928</v>
      </c>
      <c r="H228" s="42">
        <v>305</v>
      </c>
      <c r="I228" t="s">
        <v>410</v>
      </c>
      <c r="J228">
        <v>9.4972095489501953</v>
      </c>
      <c r="K228">
        <v>-79.30169677734375</v>
      </c>
      <c r="L228">
        <v>3436</v>
      </c>
      <c r="M228">
        <v>30507</v>
      </c>
      <c r="N228" t="s">
        <v>410</v>
      </c>
      <c r="O228">
        <v>9.5020904541015625</v>
      </c>
      <c r="P228">
        <v>-79.137901306152344</v>
      </c>
      <c r="Q228">
        <v>284</v>
      </c>
    </row>
    <row r="229" spans="1:17" x14ac:dyDescent="0.3">
      <c r="A229">
        <v>115</v>
      </c>
      <c r="B229" t="str">
        <f t="shared" si="3"/>
        <v>Viento Frío</v>
      </c>
      <c r="C229">
        <v>3</v>
      </c>
      <c r="D229" t="s">
        <v>144</v>
      </c>
      <c r="E229" s="35">
        <v>9.18634033203125</v>
      </c>
      <c r="F229" s="35">
        <v>-80.013198852539063</v>
      </c>
      <c r="G229" s="35">
        <v>241928</v>
      </c>
      <c r="H229" s="42">
        <v>305</v>
      </c>
      <c r="I229" t="s">
        <v>410</v>
      </c>
      <c r="J229">
        <v>9.4972095489501953</v>
      </c>
      <c r="K229">
        <v>-79.30169677734375</v>
      </c>
      <c r="L229">
        <v>3436</v>
      </c>
      <c r="M229">
        <v>30508</v>
      </c>
      <c r="N229" t="s">
        <v>778</v>
      </c>
      <c r="O229">
        <v>9.5429897308349609</v>
      </c>
      <c r="P229">
        <v>-79.400596618652344</v>
      </c>
      <c r="Q229">
        <v>487</v>
      </c>
    </row>
    <row r="230" spans="1:17" x14ac:dyDescent="0.3">
      <c r="A230">
        <v>116</v>
      </c>
      <c r="B230" t="str">
        <f t="shared" si="3"/>
        <v>San José  del General (Cabecera)</v>
      </c>
      <c r="C230">
        <v>3</v>
      </c>
      <c r="D230" t="s">
        <v>144</v>
      </c>
      <c r="E230" s="35">
        <v>9.18634033203125</v>
      </c>
      <c r="F230" s="35">
        <v>-80.013198852539063</v>
      </c>
      <c r="G230" s="35">
        <v>241928</v>
      </c>
      <c r="H230" s="42">
        <v>306</v>
      </c>
      <c r="I230" t="s">
        <v>145</v>
      </c>
      <c r="J230">
        <v>8.8617897033691406</v>
      </c>
      <c r="K230">
        <v>-80.60150146484375</v>
      </c>
      <c r="L230">
        <v>0</v>
      </c>
      <c r="M230">
        <v>30601</v>
      </c>
      <c r="N230" t="s">
        <v>315</v>
      </c>
      <c r="O230">
        <v>8.8728303909301758</v>
      </c>
      <c r="P230">
        <v>-80.566902160644531</v>
      </c>
      <c r="Q230">
        <v>0</v>
      </c>
    </row>
    <row r="231" spans="1:17" x14ac:dyDescent="0.3">
      <c r="A231">
        <v>117</v>
      </c>
      <c r="B231" t="str">
        <f t="shared" si="3"/>
        <v>Nueva Esperanza</v>
      </c>
      <c r="C231">
        <v>3</v>
      </c>
      <c r="D231" t="s">
        <v>144</v>
      </c>
      <c r="E231" s="35">
        <v>9.18634033203125</v>
      </c>
      <c r="F231" s="35">
        <v>-80.013198852539063</v>
      </c>
      <c r="G231" s="35">
        <v>241928</v>
      </c>
      <c r="H231" s="42">
        <v>306</v>
      </c>
      <c r="I231" t="s">
        <v>145</v>
      </c>
      <c r="J231">
        <v>8.8617897033691406</v>
      </c>
      <c r="K231">
        <v>-80.60150146484375</v>
      </c>
      <c r="L231">
        <v>0</v>
      </c>
      <c r="M231">
        <v>30602</v>
      </c>
      <c r="N231" t="s">
        <v>146</v>
      </c>
      <c r="O231">
        <v>8.8894195556640625</v>
      </c>
      <c r="P231">
        <v>-80.611396789550781</v>
      </c>
      <c r="Q231">
        <v>0</v>
      </c>
    </row>
    <row r="232" spans="1:17" x14ac:dyDescent="0.3">
      <c r="A232">
        <v>118</v>
      </c>
      <c r="B232" t="str">
        <f t="shared" si="3"/>
        <v>San Juan de Turbe</v>
      </c>
      <c r="C232">
        <v>3</v>
      </c>
      <c r="D232" t="s">
        <v>144</v>
      </c>
      <c r="E232" s="35">
        <v>9.18634033203125</v>
      </c>
      <c r="F232" s="35">
        <v>-80.013198852539063</v>
      </c>
      <c r="G232" s="35">
        <v>241928</v>
      </c>
      <c r="H232" s="42">
        <v>306</v>
      </c>
      <c r="I232" t="s">
        <v>145</v>
      </c>
      <c r="J232">
        <v>8.8617897033691406</v>
      </c>
      <c r="K232">
        <v>-80.60150146484375</v>
      </c>
      <c r="L232">
        <v>0</v>
      </c>
      <c r="M232">
        <v>30603</v>
      </c>
      <c r="N232" t="s">
        <v>741</v>
      </c>
      <c r="O232">
        <v>8.8091802597045898</v>
      </c>
      <c r="P232">
        <v>-80.626602172851563</v>
      </c>
      <c r="Q232">
        <v>0</v>
      </c>
    </row>
    <row r="233" spans="1:17" x14ac:dyDescent="0.3">
      <c r="A233">
        <v>541</v>
      </c>
      <c r="B233" t="str">
        <f t="shared" si="3"/>
        <v>Cirilo Guaynora (Cabecera)</v>
      </c>
      <c r="C233">
        <v>11</v>
      </c>
      <c r="D233" t="s">
        <v>188</v>
      </c>
      <c r="E233" s="40">
        <v>8.2459402084350586</v>
      </c>
      <c r="F233" s="40">
        <v>-77.762001037597656</v>
      </c>
      <c r="G233" s="40">
        <v>10001</v>
      </c>
      <c r="H233" s="42">
        <v>1101</v>
      </c>
      <c r="I233" t="s">
        <v>189</v>
      </c>
      <c r="J233">
        <v>8.420720100402832</v>
      </c>
      <c r="K233">
        <v>-77.606201171875</v>
      </c>
      <c r="L233">
        <v>7715</v>
      </c>
      <c r="M233">
        <v>110101</v>
      </c>
      <c r="N233" t="s">
        <v>207</v>
      </c>
      <c r="O233">
        <v>8.1568098068237305</v>
      </c>
      <c r="P233">
        <v>-77.460403442382813</v>
      </c>
      <c r="Q233">
        <v>2197</v>
      </c>
    </row>
    <row r="234" spans="1:17" x14ac:dyDescent="0.3">
      <c r="A234">
        <v>542</v>
      </c>
      <c r="B234" t="str">
        <f t="shared" si="3"/>
        <v>Lajas Blancas</v>
      </c>
      <c r="C234">
        <v>11</v>
      </c>
      <c r="D234" t="s">
        <v>188</v>
      </c>
      <c r="E234" s="40">
        <v>8.2459402084350586</v>
      </c>
      <c r="F234" s="40">
        <v>-77.762001037597656</v>
      </c>
      <c r="G234" s="40">
        <v>10001</v>
      </c>
      <c r="H234" s="42">
        <v>1101</v>
      </c>
      <c r="I234" t="s">
        <v>189</v>
      </c>
      <c r="J234">
        <v>8.420720100402832</v>
      </c>
      <c r="K234">
        <v>-77.606201171875</v>
      </c>
      <c r="L234">
        <v>7715</v>
      </c>
      <c r="M234">
        <v>110102</v>
      </c>
      <c r="N234" t="s">
        <v>190</v>
      </c>
      <c r="O234">
        <v>8.5474700927734375</v>
      </c>
      <c r="P234">
        <v>-77.707496643066406</v>
      </c>
      <c r="Q234">
        <v>3735</v>
      </c>
    </row>
    <row r="235" spans="1:17" x14ac:dyDescent="0.3">
      <c r="A235">
        <v>543</v>
      </c>
      <c r="B235" t="str">
        <f t="shared" si="3"/>
        <v>Manuel Ortega</v>
      </c>
      <c r="C235">
        <v>11</v>
      </c>
      <c r="D235" t="s">
        <v>188</v>
      </c>
      <c r="E235" s="40">
        <v>8.2459402084350586</v>
      </c>
      <c r="F235" s="40">
        <v>-77.762001037597656</v>
      </c>
      <c r="G235" s="40">
        <v>10001</v>
      </c>
      <c r="H235" s="42">
        <v>1101</v>
      </c>
      <c r="I235" t="s">
        <v>189</v>
      </c>
      <c r="J235">
        <v>8.420720100402832</v>
      </c>
      <c r="K235">
        <v>-77.606201171875</v>
      </c>
      <c r="L235">
        <v>7715</v>
      </c>
      <c r="M235">
        <v>110103</v>
      </c>
      <c r="N235" t="s">
        <v>408</v>
      </c>
      <c r="O235">
        <v>8.3226995468139648</v>
      </c>
      <c r="P235">
        <v>-77.499000549316406</v>
      </c>
      <c r="Q235">
        <v>1783</v>
      </c>
    </row>
    <row r="236" spans="1:17" x14ac:dyDescent="0.3">
      <c r="A236">
        <v>544</v>
      </c>
      <c r="B236" t="str">
        <f t="shared" si="3"/>
        <v>Río Sábalo (Cabecera)</v>
      </c>
      <c r="C236">
        <v>11</v>
      </c>
      <c r="D236" t="s">
        <v>188</v>
      </c>
      <c r="E236" s="40">
        <v>8.2459402084350586</v>
      </c>
      <c r="F236" s="40">
        <v>-77.762001037597656</v>
      </c>
      <c r="G236" s="40">
        <v>10001</v>
      </c>
      <c r="H236" s="42">
        <v>1102</v>
      </c>
      <c r="I236" t="s">
        <v>426</v>
      </c>
      <c r="J236">
        <v>7.8367500305175781</v>
      </c>
      <c r="K236">
        <v>-78.126899719238281</v>
      </c>
      <c r="L236">
        <v>2286</v>
      </c>
      <c r="M236">
        <v>110201</v>
      </c>
      <c r="N236" t="s">
        <v>427</v>
      </c>
      <c r="O236">
        <v>7.9122800827026367</v>
      </c>
      <c r="P236">
        <v>-78.214302062988281</v>
      </c>
      <c r="Q236">
        <v>1800</v>
      </c>
    </row>
    <row r="237" spans="1:17" x14ac:dyDescent="0.3">
      <c r="A237">
        <v>545</v>
      </c>
      <c r="B237" t="str">
        <f t="shared" si="3"/>
        <v>Jingurudó</v>
      </c>
      <c r="C237">
        <v>11</v>
      </c>
      <c r="D237" t="s">
        <v>188</v>
      </c>
      <c r="E237" s="40">
        <v>8.2459402084350586</v>
      </c>
      <c r="F237" s="40">
        <v>-77.762001037597656</v>
      </c>
      <c r="G237" s="40">
        <v>10001</v>
      </c>
      <c r="H237" s="42">
        <v>1102</v>
      </c>
      <c r="I237" t="s">
        <v>426</v>
      </c>
      <c r="J237">
        <v>7.8367500305175781</v>
      </c>
      <c r="K237">
        <v>-78.126899719238281</v>
      </c>
      <c r="L237">
        <v>2286</v>
      </c>
      <c r="M237">
        <v>110202</v>
      </c>
      <c r="N237" t="s">
        <v>605</v>
      </c>
      <c r="O237">
        <v>7.782710075378418</v>
      </c>
      <c r="P237">
        <v>-78.064300537109375</v>
      </c>
      <c r="Q237">
        <v>486</v>
      </c>
    </row>
    <row r="238" spans="1:17" x14ac:dyDescent="0.3">
      <c r="A238">
        <v>537</v>
      </c>
      <c r="B238" t="str">
        <f t="shared" si="3"/>
        <v>Narganá (Cabecera)</v>
      </c>
      <c r="C238">
        <v>10</v>
      </c>
      <c r="D238" t="s">
        <v>149</v>
      </c>
      <c r="E238" s="41">
        <v>9.1622495651245117</v>
      </c>
      <c r="F238" s="41">
        <v>-78.289100646972656</v>
      </c>
      <c r="G238" s="41">
        <v>33109</v>
      </c>
      <c r="H238" s="42">
        <v>1001</v>
      </c>
      <c r="I238" t="s">
        <v>149</v>
      </c>
      <c r="J238">
        <v>9.1622495651245117</v>
      </c>
      <c r="K238">
        <v>-78.289100646972656</v>
      </c>
      <c r="L238">
        <v>33109</v>
      </c>
      <c r="M238">
        <v>100101</v>
      </c>
      <c r="N238" t="s">
        <v>150</v>
      </c>
      <c r="O238">
        <v>9.3903999328613281</v>
      </c>
      <c r="P238">
        <v>-78.851898193359375</v>
      </c>
      <c r="Q238">
        <v>14060</v>
      </c>
    </row>
    <row r="239" spans="1:17" x14ac:dyDescent="0.3">
      <c r="A239">
        <v>538</v>
      </c>
      <c r="B239" t="str">
        <f t="shared" si="3"/>
        <v>Ailigandí</v>
      </c>
      <c r="C239">
        <v>10</v>
      </c>
      <c r="D239" t="s">
        <v>149</v>
      </c>
      <c r="E239" s="41">
        <v>9.1622495651245117</v>
      </c>
      <c r="F239" s="41">
        <v>-78.289100646972656</v>
      </c>
      <c r="G239" s="41">
        <v>33109</v>
      </c>
      <c r="H239" s="42">
        <v>1001</v>
      </c>
      <c r="I239" t="s">
        <v>149</v>
      </c>
      <c r="J239">
        <v>9.1622495651245117</v>
      </c>
      <c r="K239">
        <v>-78.289100646972656</v>
      </c>
      <c r="L239">
        <v>33109</v>
      </c>
      <c r="M239">
        <v>100102</v>
      </c>
      <c r="N239" t="s">
        <v>166</v>
      </c>
      <c r="O239">
        <v>9.2218904495239258</v>
      </c>
      <c r="P239">
        <v>-78.15789794921875</v>
      </c>
      <c r="Q239">
        <v>11644</v>
      </c>
    </row>
    <row r="240" spans="1:17" x14ac:dyDescent="0.3">
      <c r="A240">
        <v>539</v>
      </c>
      <c r="B240" t="str">
        <f t="shared" si="3"/>
        <v>Puerto Obaldía</v>
      </c>
      <c r="C240">
        <v>10</v>
      </c>
      <c r="D240" t="s">
        <v>149</v>
      </c>
      <c r="E240" s="41">
        <v>9.1622495651245117</v>
      </c>
      <c r="F240" s="41">
        <v>-78.289100646972656</v>
      </c>
      <c r="G240" s="41">
        <v>33109</v>
      </c>
      <c r="H240" s="42">
        <v>1001</v>
      </c>
      <c r="I240" t="s">
        <v>149</v>
      </c>
      <c r="J240">
        <v>9.1622495651245117</v>
      </c>
      <c r="K240">
        <v>-78.289100646972656</v>
      </c>
      <c r="L240">
        <v>33109</v>
      </c>
      <c r="M240">
        <v>100103</v>
      </c>
      <c r="N240" t="s">
        <v>202</v>
      </c>
      <c r="O240">
        <v>8.615839958190918</v>
      </c>
      <c r="P240">
        <v>-77.435897827148438</v>
      </c>
      <c r="Q240">
        <v>672</v>
      </c>
    </row>
    <row r="241" spans="1:17" x14ac:dyDescent="0.3">
      <c r="A241">
        <v>540</v>
      </c>
      <c r="B241" t="str">
        <f t="shared" si="3"/>
        <v>Tubualá</v>
      </c>
      <c r="C241">
        <v>10</v>
      </c>
      <c r="D241" t="s">
        <v>149</v>
      </c>
      <c r="E241" s="41">
        <v>9.1622495651245117</v>
      </c>
      <c r="F241" s="41">
        <v>-78.289100646972656</v>
      </c>
      <c r="G241" s="41">
        <v>33109</v>
      </c>
      <c r="H241" s="42">
        <v>1001</v>
      </c>
      <c r="I241" t="s">
        <v>149</v>
      </c>
      <c r="J241">
        <v>9.1622495651245117</v>
      </c>
      <c r="K241">
        <v>-78.289100646972656</v>
      </c>
      <c r="L241">
        <v>33109</v>
      </c>
      <c r="M241">
        <v>100104</v>
      </c>
      <c r="N241" t="s">
        <v>433</v>
      </c>
      <c r="O241">
        <v>8.8618402481079102</v>
      </c>
      <c r="P241">
        <v>-77.7156982421875</v>
      </c>
      <c r="Q241">
        <v>6733</v>
      </c>
    </row>
    <row r="242" spans="1:17" x14ac:dyDescent="0.3">
      <c r="A242">
        <v>546</v>
      </c>
      <c r="B242" t="str">
        <f t="shared" si="3"/>
        <v>Soloy</v>
      </c>
      <c r="C242">
        <v>12</v>
      </c>
      <c r="D242" t="s">
        <v>191</v>
      </c>
      <c r="E242" s="37">
        <v>8.6566200256347656</v>
      </c>
      <c r="F242" s="37">
        <v>-81.76629638671875</v>
      </c>
      <c r="G242" s="37">
        <v>156747</v>
      </c>
      <c r="H242" s="42">
        <v>1201</v>
      </c>
      <c r="I242" t="s">
        <v>289</v>
      </c>
      <c r="J242">
        <v>8.5318698883056641</v>
      </c>
      <c r="K242">
        <v>-82.034103393554688</v>
      </c>
      <c r="L242">
        <v>23532</v>
      </c>
      <c r="M242">
        <v>120101</v>
      </c>
      <c r="N242" t="s">
        <v>292</v>
      </c>
      <c r="O242">
        <v>8.5435695648193359</v>
      </c>
      <c r="P242">
        <v>-82.094802856445313</v>
      </c>
      <c r="Q242">
        <v>4153</v>
      </c>
    </row>
    <row r="243" spans="1:17" x14ac:dyDescent="0.3">
      <c r="A243">
        <v>547</v>
      </c>
      <c r="B243" t="str">
        <f t="shared" si="3"/>
        <v>Boca de Balsa</v>
      </c>
      <c r="C243">
        <v>12</v>
      </c>
      <c r="D243" t="s">
        <v>191</v>
      </c>
      <c r="E243" s="37">
        <v>8.6566200256347656</v>
      </c>
      <c r="F243" s="37">
        <v>-81.76629638671875</v>
      </c>
      <c r="G243" s="37">
        <v>156747</v>
      </c>
      <c r="H243" s="42">
        <v>1201</v>
      </c>
      <c r="I243" t="s">
        <v>289</v>
      </c>
      <c r="J243">
        <v>8.5318698883056641</v>
      </c>
      <c r="K243">
        <v>-82.034103393554688</v>
      </c>
      <c r="L243">
        <v>23532</v>
      </c>
      <c r="M243">
        <v>120102</v>
      </c>
      <c r="N243" t="s">
        <v>467</v>
      </c>
      <c r="O243">
        <v>8.5894098281860352</v>
      </c>
      <c r="P243">
        <v>-82.031303405761719</v>
      </c>
      <c r="Q243">
        <v>3053</v>
      </c>
    </row>
    <row r="244" spans="1:17" x14ac:dyDescent="0.3">
      <c r="A244">
        <v>548</v>
      </c>
      <c r="B244" t="str">
        <f t="shared" si="3"/>
        <v>Camarón Arriba</v>
      </c>
      <c r="C244">
        <v>12</v>
      </c>
      <c r="D244" t="s">
        <v>191</v>
      </c>
      <c r="E244" s="37">
        <v>8.6566200256347656</v>
      </c>
      <c r="F244" s="37">
        <v>-81.76629638671875</v>
      </c>
      <c r="G244" s="37">
        <v>156747</v>
      </c>
      <c r="H244" s="42">
        <v>1201</v>
      </c>
      <c r="I244" t="s">
        <v>289</v>
      </c>
      <c r="J244">
        <v>8.5318698883056641</v>
      </c>
      <c r="K244">
        <v>-82.034103393554688</v>
      </c>
      <c r="L244">
        <v>23532</v>
      </c>
      <c r="M244">
        <v>120103</v>
      </c>
      <c r="N244" t="s">
        <v>480</v>
      </c>
      <c r="O244">
        <v>8.3945598602294922</v>
      </c>
      <c r="P244">
        <v>-81.996101379394531</v>
      </c>
      <c r="Q244">
        <v>2977</v>
      </c>
    </row>
    <row r="245" spans="1:17" x14ac:dyDescent="0.3">
      <c r="A245">
        <v>549</v>
      </c>
      <c r="B245" t="str">
        <f t="shared" si="3"/>
        <v>Cerro Banco</v>
      </c>
      <c r="C245">
        <v>12</v>
      </c>
      <c r="D245" t="s">
        <v>191</v>
      </c>
      <c r="E245" s="37">
        <v>8.6566200256347656</v>
      </c>
      <c r="F245" s="37">
        <v>-81.76629638671875</v>
      </c>
      <c r="G245" s="37">
        <v>156747</v>
      </c>
      <c r="H245" s="42">
        <v>1201</v>
      </c>
      <c r="I245" t="s">
        <v>289</v>
      </c>
      <c r="J245">
        <v>8.5318698883056641</v>
      </c>
      <c r="K245">
        <v>-82.034103393554688</v>
      </c>
      <c r="L245">
        <v>23532</v>
      </c>
      <c r="M245">
        <v>120104</v>
      </c>
      <c r="N245" t="s">
        <v>341</v>
      </c>
      <c r="O245">
        <v>8.4693603515625</v>
      </c>
      <c r="P245">
        <v>-82.012199401855469</v>
      </c>
      <c r="Q245">
        <v>3913</v>
      </c>
    </row>
    <row r="246" spans="1:17" x14ac:dyDescent="0.3">
      <c r="A246">
        <v>550</v>
      </c>
      <c r="B246" t="str">
        <f t="shared" si="3"/>
        <v>Cerro de Patena</v>
      </c>
      <c r="C246">
        <v>12</v>
      </c>
      <c r="D246" t="s">
        <v>191</v>
      </c>
      <c r="E246" s="37">
        <v>8.6566200256347656</v>
      </c>
      <c r="F246" s="37">
        <v>-81.76629638671875</v>
      </c>
      <c r="G246" s="37">
        <v>156747</v>
      </c>
      <c r="H246" s="42">
        <v>1201</v>
      </c>
      <c r="I246" t="s">
        <v>289</v>
      </c>
      <c r="J246">
        <v>8.5318698883056641</v>
      </c>
      <c r="K246">
        <v>-82.034103393554688</v>
      </c>
      <c r="L246">
        <v>23532</v>
      </c>
      <c r="M246">
        <v>120105</v>
      </c>
      <c r="N246" t="s">
        <v>492</v>
      </c>
      <c r="O246">
        <v>8.4432296752929688</v>
      </c>
      <c r="P246">
        <v>-81.933296203613281</v>
      </c>
      <c r="Q246">
        <v>1730</v>
      </c>
    </row>
    <row r="247" spans="1:17" x14ac:dyDescent="0.3">
      <c r="A247">
        <v>551</v>
      </c>
      <c r="B247" t="str">
        <f t="shared" si="3"/>
        <v>Emplanada de Chorcha</v>
      </c>
      <c r="C247">
        <v>12</v>
      </c>
      <c r="D247" t="s">
        <v>191</v>
      </c>
      <c r="E247" s="37">
        <v>8.6566200256347656</v>
      </c>
      <c r="F247" s="37">
        <v>-81.76629638671875</v>
      </c>
      <c r="G247" s="37">
        <v>156747</v>
      </c>
      <c r="H247" s="42">
        <v>1201</v>
      </c>
      <c r="I247" t="s">
        <v>289</v>
      </c>
      <c r="J247">
        <v>8.5318698883056641</v>
      </c>
      <c r="K247">
        <v>-82.034103393554688</v>
      </c>
      <c r="L247">
        <v>23532</v>
      </c>
      <c r="M247">
        <v>120106</v>
      </c>
      <c r="N247" t="s">
        <v>574</v>
      </c>
      <c r="O247">
        <v>8.6045398712158203</v>
      </c>
      <c r="P247">
        <v>-82.141998291015625</v>
      </c>
      <c r="Q247">
        <v>2348</v>
      </c>
    </row>
    <row r="248" spans="1:17" x14ac:dyDescent="0.3">
      <c r="A248">
        <v>552</v>
      </c>
      <c r="B248" t="str">
        <f t="shared" si="3"/>
        <v>Nämnoni</v>
      </c>
      <c r="C248">
        <v>12</v>
      </c>
      <c r="D248" t="s">
        <v>191</v>
      </c>
      <c r="E248" s="37">
        <v>8.6566200256347656</v>
      </c>
      <c r="F248" s="37">
        <v>-81.76629638671875</v>
      </c>
      <c r="G248" s="37">
        <v>156747</v>
      </c>
      <c r="H248" s="42">
        <v>1201</v>
      </c>
      <c r="I248" t="s">
        <v>289</v>
      </c>
      <c r="J248">
        <v>8.5318698883056641</v>
      </c>
      <c r="K248">
        <v>-82.034103393554688</v>
      </c>
      <c r="L248">
        <v>23532</v>
      </c>
      <c r="M248">
        <v>120107</v>
      </c>
      <c r="N248" t="s">
        <v>409</v>
      </c>
      <c r="O248">
        <v>8.3690204620361328</v>
      </c>
      <c r="P248">
        <v>-81.969902038574219</v>
      </c>
      <c r="Q248">
        <v>1867</v>
      </c>
    </row>
    <row r="249" spans="1:17" x14ac:dyDescent="0.3">
      <c r="A249">
        <v>553</v>
      </c>
      <c r="B249" t="str">
        <f t="shared" si="3"/>
        <v>Niba</v>
      </c>
      <c r="C249">
        <v>12</v>
      </c>
      <c r="D249" t="s">
        <v>191</v>
      </c>
      <c r="E249" s="37">
        <v>8.6566200256347656</v>
      </c>
      <c r="F249" s="37">
        <v>-81.76629638671875</v>
      </c>
      <c r="G249" s="37">
        <v>156747</v>
      </c>
      <c r="H249" s="42">
        <v>1201</v>
      </c>
      <c r="I249" t="s">
        <v>289</v>
      </c>
      <c r="J249">
        <v>8.5318698883056641</v>
      </c>
      <c r="K249">
        <v>-82.034103393554688</v>
      </c>
      <c r="L249">
        <v>23532</v>
      </c>
      <c r="M249">
        <v>120108</v>
      </c>
      <c r="N249" t="s">
        <v>290</v>
      </c>
      <c r="O249">
        <v>8.5634403228759766</v>
      </c>
      <c r="P249">
        <v>-81.953598022460938</v>
      </c>
      <c r="Q249">
        <v>3491</v>
      </c>
    </row>
    <row r="250" spans="1:17" x14ac:dyDescent="0.3">
      <c r="A250">
        <v>554</v>
      </c>
      <c r="B250" t="str">
        <f t="shared" si="3"/>
        <v>Hato Pilón (Cabecera)</v>
      </c>
      <c r="C250">
        <v>12</v>
      </c>
      <c r="D250" t="s">
        <v>191</v>
      </c>
      <c r="E250" s="37">
        <v>8.6566200256347656</v>
      </c>
      <c r="F250" s="37">
        <v>-81.76629638671875</v>
      </c>
      <c r="G250" s="37">
        <v>156747</v>
      </c>
      <c r="H250" s="42">
        <v>1202</v>
      </c>
      <c r="I250" t="s">
        <v>266</v>
      </c>
      <c r="J250">
        <v>8.4575004577636719</v>
      </c>
      <c r="K250">
        <v>-81.87969970703125</v>
      </c>
      <c r="L250">
        <v>15010</v>
      </c>
      <c r="M250">
        <v>120201</v>
      </c>
      <c r="N250" t="s">
        <v>596</v>
      </c>
      <c r="O250">
        <v>8.3938999176025391</v>
      </c>
      <c r="P250">
        <v>-81.83599853515625</v>
      </c>
      <c r="Q250">
        <v>2356</v>
      </c>
    </row>
    <row r="251" spans="1:17" x14ac:dyDescent="0.3">
      <c r="A251">
        <v>555</v>
      </c>
      <c r="B251" t="str">
        <f t="shared" si="3"/>
        <v>Cascabel</v>
      </c>
      <c r="C251">
        <v>12</v>
      </c>
      <c r="D251" t="s">
        <v>191</v>
      </c>
      <c r="E251" s="37">
        <v>8.6566200256347656</v>
      </c>
      <c r="F251" s="37">
        <v>-81.76629638671875</v>
      </c>
      <c r="G251" s="37">
        <v>156747</v>
      </c>
      <c r="H251" s="42">
        <v>1202</v>
      </c>
      <c r="I251" t="s">
        <v>266</v>
      </c>
      <c r="J251">
        <v>8.4575004577636719</v>
      </c>
      <c r="K251">
        <v>-81.87969970703125</v>
      </c>
      <c r="L251">
        <v>15010</v>
      </c>
      <c r="M251">
        <v>120202</v>
      </c>
      <c r="N251" t="s">
        <v>486</v>
      </c>
      <c r="O251">
        <v>8.5583600997924805</v>
      </c>
      <c r="P251">
        <v>-81.879898071289063</v>
      </c>
      <c r="Q251">
        <v>1225</v>
      </c>
    </row>
    <row r="252" spans="1:17" x14ac:dyDescent="0.3">
      <c r="A252">
        <v>556</v>
      </c>
      <c r="B252" t="str">
        <f t="shared" si="3"/>
        <v>Hato Corotú</v>
      </c>
      <c r="C252">
        <v>12</v>
      </c>
      <c r="D252" t="s">
        <v>191</v>
      </c>
      <c r="E252" s="37">
        <v>8.6566200256347656</v>
      </c>
      <c r="F252" s="37">
        <v>-81.76629638671875</v>
      </c>
      <c r="G252" s="37">
        <v>156747</v>
      </c>
      <c r="H252" s="42">
        <v>1202</v>
      </c>
      <c r="I252" t="s">
        <v>266</v>
      </c>
      <c r="J252">
        <v>8.4575004577636719</v>
      </c>
      <c r="K252">
        <v>-81.87969970703125</v>
      </c>
      <c r="L252">
        <v>15010</v>
      </c>
      <c r="M252">
        <v>120203</v>
      </c>
      <c r="N252" t="s">
        <v>304</v>
      </c>
      <c r="O252">
        <v>8.3419904708862305</v>
      </c>
      <c r="P252">
        <v>-81.959098815917969</v>
      </c>
      <c r="Q252">
        <v>2134</v>
      </c>
    </row>
    <row r="253" spans="1:17" x14ac:dyDescent="0.3">
      <c r="A253">
        <v>557</v>
      </c>
      <c r="B253" t="str">
        <f t="shared" si="3"/>
        <v>Hato Culantro</v>
      </c>
      <c r="C253">
        <v>12</v>
      </c>
      <c r="D253" t="s">
        <v>191</v>
      </c>
      <c r="E253" s="37">
        <v>8.6566200256347656</v>
      </c>
      <c r="F253" s="37">
        <v>-81.76629638671875</v>
      </c>
      <c r="G253" s="37">
        <v>156747</v>
      </c>
      <c r="H253" s="42">
        <v>1202</v>
      </c>
      <c r="I253" t="s">
        <v>266</v>
      </c>
      <c r="J253">
        <v>8.4575004577636719</v>
      </c>
      <c r="K253">
        <v>-81.87969970703125</v>
      </c>
      <c r="L253">
        <v>15010</v>
      </c>
      <c r="M253">
        <v>120204</v>
      </c>
      <c r="N253" t="s">
        <v>325</v>
      </c>
      <c r="O253">
        <v>8.4567899703979492</v>
      </c>
      <c r="P253">
        <v>-81.865997314453125</v>
      </c>
      <c r="Q253">
        <v>2110</v>
      </c>
    </row>
    <row r="254" spans="1:17" x14ac:dyDescent="0.3">
      <c r="A254">
        <v>558</v>
      </c>
      <c r="B254" t="str">
        <f t="shared" si="3"/>
        <v>Hato Jobo</v>
      </c>
      <c r="C254">
        <v>12</v>
      </c>
      <c r="D254" t="s">
        <v>191</v>
      </c>
      <c r="E254" s="37">
        <v>8.6566200256347656</v>
      </c>
      <c r="F254" s="37">
        <v>-81.76629638671875</v>
      </c>
      <c r="G254" s="37">
        <v>156747</v>
      </c>
      <c r="H254" s="42">
        <v>1202</v>
      </c>
      <c r="I254" t="s">
        <v>266</v>
      </c>
      <c r="J254">
        <v>8.4575004577636719</v>
      </c>
      <c r="K254">
        <v>-81.87969970703125</v>
      </c>
      <c r="L254">
        <v>15010</v>
      </c>
      <c r="M254">
        <v>120205</v>
      </c>
      <c r="N254" t="s">
        <v>397</v>
      </c>
      <c r="O254">
        <v>8.3995504379272461</v>
      </c>
      <c r="P254">
        <v>-81.899101257324219</v>
      </c>
      <c r="Q254">
        <v>1393</v>
      </c>
    </row>
    <row r="255" spans="1:17" x14ac:dyDescent="0.3">
      <c r="A255">
        <v>559</v>
      </c>
      <c r="B255" t="str">
        <f t="shared" si="3"/>
        <v>Hato Julí</v>
      </c>
      <c r="C255">
        <v>12</v>
      </c>
      <c r="D255" t="s">
        <v>191</v>
      </c>
      <c r="E255" s="37">
        <v>8.6566200256347656</v>
      </c>
      <c r="F255" s="37">
        <v>-81.76629638671875</v>
      </c>
      <c r="G255" s="37">
        <v>156747</v>
      </c>
      <c r="H255" s="42">
        <v>1202</v>
      </c>
      <c r="I255" t="s">
        <v>266</v>
      </c>
      <c r="J255">
        <v>8.4575004577636719</v>
      </c>
      <c r="K255">
        <v>-81.87969970703125</v>
      </c>
      <c r="L255">
        <v>15010</v>
      </c>
      <c r="M255">
        <v>120206</v>
      </c>
      <c r="N255" t="s">
        <v>267</v>
      </c>
      <c r="O255">
        <v>8.3572702407836914</v>
      </c>
      <c r="P255">
        <v>-81.851402282714844</v>
      </c>
      <c r="Q255">
        <v>1504</v>
      </c>
    </row>
    <row r="256" spans="1:17" x14ac:dyDescent="0.3">
      <c r="A256">
        <v>560</v>
      </c>
      <c r="B256" t="str">
        <f t="shared" si="3"/>
        <v>Quebrada de Loro</v>
      </c>
      <c r="C256">
        <v>12</v>
      </c>
      <c r="D256" t="s">
        <v>191</v>
      </c>
      <c r="E256" s="37">
        <v>8.6566200256347656</v>
      </c>
      <c r="F256" s="37">
        <v>-81.76629638671875</v>
      </c>
      <c r="G256" s="37">
        <v>156747</v>
      </c>
      <c r="H256" s="42">
        <v>1202</v>
      </c>
      <c r="I256" t="s">
        <v>266</v>
      </c>
      <c r="J256">
        <v>8.4575004577636719</v>
      </c>
      <c r="K256">
        <v>-81.87969970703125</v>
      </c>
      <c r="L256">
        <v>15010</v>
      </c>
      <c r="M256">
        <v>120207</v>
      </c>
      <c r="N256" t="s">
        <v>714</v>
      </c>
      <c r="O256">
        <v>8.3495101928710938</v>
      </c>
      <c r="P256">
        <v>-81.924896240234375</v>
      </c>
      <c r="Q256">
        <v>1616</v>
      </c>
    </row>
    <row r="257" spans="1:17" x14ac:dyDescent="0.3">
      <c r="A257">
        <v>561</v>
      </c>
      <c r="B257" t="str">
        <f t="shared" si="3"/>
        <v>Salto Dupí</v>
      </c>
      <c r="C257">
        <v>12</v>
      </c>
      <c r="D257" t="s">
        <v>191</v>
      </c>
      <c r="E257" s="37">
        <v>8.6566200256347656</v>
      </c>
      <c r="F257" s="37">
        <v>-81.76629638671875</v>
      </c>
      <c r="G257" s="37">
        <v>156747</v>
      </c>
      <c r="H257" s="42">
        <v>1202</v>
      </c>
      <c r="I257" t="s">
        <v>266</v>
      </c>
      <c r="J257">
        <v>8.4575004577636719</v>
      </c>
      <c r="K257">
        <v>-81.87969970703125</v>
      </c>
      <c r="L257">
        <v>15010</v>
      </c>
      <c r="M257">
        <v>120208</v>
      </c>
      <c r="N257" t="s">
        <v>733</v>
      </c>
      <c r="O257">
        <v>8.3572702407836914</v>
      </c>
      <c r="P257">
        <v>-81.887901306152344</v>
      </c>
      <c r="Q257">
        <v>2672</v>
      </c>
    </row>
    <row r="258" spans="1:17" x14ac:dyDescent="0.3">
      <c r="A258">
        <v>562</v>
      </c>
      <c r="B258" t="str">
        <f t="shared" si="3"/>
        <v>Chichica (Cabecera)</v>
      </c>
      <c r="C258">
        <v>12</v>
      </c>
      <c r="D258" t="s">
        <v>191</v>
      </c>
      <c r="E258" s="37">
        <v>8.6566200256347656</v>
      </c>
      <c r="F258" s="37">
        <v>-81.76629638671875</v>
      </c>
      <c r="G258" s="37">
        <v>156747</v>
      </c>
      <c r="H258" s="42">
        <v>1203</v>
      </c>
      <c r="I258" t="s">
        <v>380</v>
      </c>
      <c r="J258">
        <v>8.4341402053833008</v>
      </c>
      <c r="K258">
        <v>-81.631301879882813</v>
      </c>
      <c r="L258">
        <v>36075</v>
      </c>
      <c r="M258">
        <v>120301</v>
      </c>
      <c r="N258" t="s">
        <v>387</v>
      </c>
      <c r="O258">
        <v>8.3790998458862305</v>
      </c>
      <c r="P258">
        <v>-81.677299499511719</v>
      </c>
      <c r="Q258">
        <v>5368</v>
      </c>
    </row>
    <row r="259" spans="1:17" x14ac:dyDescent="0.3">
      <c r="A259">
        <v>563</v>
      </c>
      <c r="B259" t="str">
        <f t="shared" si="3"/>
        <v>Alto Caballero</v>
      </c>
      <c r="C259">
        <v>12</v>
      </c>
      <c r="D259" t="s">
        <v>191</v>
      </c>
      <c r="E259" s="37">
        <v>8.6566200256347656</v>
      </c>
      <c r="F259" s="37">
        <v>-81.76629638671875</v>
      </c>
      <c r="G259" s="37">
        <v>156747</v>
      </c>
      <c r="H259" s="42">
        <v>1203</v>
      </c>
      <c r="I259" t="s">
        <v>380</v>
      </c>
      <c r="J259">
        <v>8.4341402053833008</v>
      </c>
      <c r="K259">
        <v>-81.631301879882813</v>
      </c>
      <c r="L259">
        <v>36075</v>
      </c>
      <c r="M259">
        <v>120302</v>
      </c>
      <c r="N259" t="s">
        <v>451</v>
      </c>
      <c r="O259">
        <v>8.2994499206542969</v>
      </c>
      <c r="P259">
        <v>-81.675498962402344</v>
      </c>
      <c r="Q259">
        <v>3854</v>
      </c>
    </row>
    <row r="260" spans="1:17" x14ac:dyDescent="0.3">
      <c r="A260">
        <v>564</v>
      </c>
      <c r="B260" t="str">
        <f t="shared" si="3"/>
        <v>Bakama</v>
      </c>
      <c r="C260">
        <v>12</v>
      </c>
      <c r="D260" t="s">
        <v>191</v>
      </c>
      <c r="E260" s="37">
        <v>8.6566200256347656</v>
      </c>
      <c r="F260" s="37">
        <v>-81.76629638671875</v>
      </c>
      <c r="G260" s="37">
        <v>156747</v>
      </c>
      <c r="H260" s="42">
        <v>1203</v>
      </c>
      <c r="I260" t="s">
        <v>380</v>
      </c>
      <c r="J260">
        <v>8.4341402053833008</v>
      </c>
      <c r="K260">
        <v>-81.631301879882813</v>
      </c>
      <c r="L260">
        <v>36075</v>
      </c>
      <c r="M260">
        <v>120303</v>
      </c>
      <c r="N260" t="s">
        <v>381</v>
      </c>
      <c r="O260">
        <v>8.2470998764038086</v>
      </c>
      <c r="P260">
        <v>-81.593299865722656</v>
      </c>
      <c r="Q260">
        <v>1204</v>
      </c>
    </row>
    <row r="261" spans="1:17" x14ac:dyDescent="0.3">
      <c r="A261">
        <v>565</v>
      </c>
      <c r="B261" t="str">
        <f t="shared" si="3"/>
        <v>Cerro Caña</v>
      </c>
      <c r="C261">
        <v>12</v>
      </c>
      <c r="D261" t="s">
        <v>191</v>
      </c>
      <c r="E261" s="37">
        <v>8.6566200256347656</v>
      </c>
      <c r="F261" s="37">
        <v>-81.76629638671875</v>
      </c>
      <c r="G261" s="37">
        <v>156747</v>
      </c>
      <c r="H261" s="42">
        <v>1203</v>
      </c>
      <c r="I261" t="s">
        <v>380</v>
      </c>
      <c r="J261">
        <v>8.4341402053833008</v>
      </c>
      <c r="K261">
        <v>-81.631301879882813</v>
      </c>
      <c r="L261">
        <v>36075</v>
      </c>
      <c r="M261">
        <v>120304</v>
      </c>
      <c r="N261" t="s">
        <v>386</v>
      </c>
      <c r="O261">
        <v>8.3300304412841797</v>
      </c>
      <c r="P261">
        <v>-81.63189697265625</v>
      </c>
      <c r="Q261">
        <v>2146</v>
      </c>
    </row>
    <row r="262" spans="1:17" x14ac:dyDescent="0.3">
      <c r="A262">
        <v>566</v>
      </c>
      <c r="B262" t="str">
        <f t="shared" si="3"/>
        <v>Cerro Puerco</v>
      </c>
      <c r="C262">
        <v>12</v>
      </c>
      <c r="D262" t="s">
        <v>191</v>
      </c>
      <c r="E262" s="37">
        <v>8.6566200256347656</v>
      </c>
      <c r="F262" s="37">
        <v>-81.76629638671875</v>
      </c>
      <c r="G262" s="37">
        <v>156747</v>
      </c>
      <c r="H262" s="42">
        <v>1203</v>
      </c>
      <c r="I262" t="s">
        <v>380</v>
      </c>
      <c r="J262">
        <v>8.4341402053833008</v>
      </c>
      <c r="K262">
        <v>-81.631301879882813</v>
      </c>
      <c r="L262">
        <v>36075</v>
      </c>
      <c r="M262">
        <v>120305</v>
      </c>
      <c r="N262" t="s">
        <v>498</v>
      </c>
      <c r="O262">
        <v>8.3379898071289063</v>
      </c>
      <c r="P262">
        <v>-81.761199951171875</v>
      </c>
      <c r="Q262">
        <v>4327</v>
      </c>
    </row>
    <row r="263" spans="1:17" x14ac:dyDescent="0.3">
      <c r="A263">
        <v>567</v>
      </c>
      <c r="B263" t="str">
        <f t="shared" si="3"/>
        <v>Krüa</v>
      </c>
      <c r="C263">
        <v>12</v>
      </c>
      <c r="D263" t="s">
        <v>191</v>
      </c>
      <c r="E263" s="37">
        <v>8.6566200256347656</v>
      </c>
      <c r="F263" s="37">
        <v>-81.76629638671875</v>
      </c>
      <c r="G263" s="37">
        <v>156747</v>
      </c>
      <c r="H263" s="42">
        <v>1203</v>
      </c>
      <c r="I263" t="s">
        <v>380</v>
      </c>
      <c r="J263">
        <v>8.4341402053833008</v>
      </c>
      <c r="K263">
        <v>-81.631301879882813</v>
      </c>
      <c r="L263">
        <v>36075</v>
      </c>
      <c r="M263">
        <v>120306</v>
      </c>
      <c r="N263" t="s">
        <v>608</v>
      </c>
      <c r="O263">
        <v>8.5417804718017578</v>
      </c>
      <c r="P263">
        <v>-81.550300598144531</v>
      </c>
      <c r="Q263">
        <v>2180</v>
      </c>
    </row>
    <row r="264" spans="1:17" x14ac:dyDescent="0.3">
      <c r="A264">
        <v>568</v>
      </c>
      <c r="B264" t="str">
        <f t="shared" si="3"/>
        <v>Maraca</v>
      </c>
      <c r="C264">
        <v>12</v>
      </c>
      <c r="D264" t="s">
        <v>191</v>
      </c>
      <c r="E264" s="37">
        <v>8.6566200256347656</v>
      </c>
      <c r="F264" s="37">
        <v>-81.76629638671875</v>
      </c>
      <c r="G264" s="37">
        <v>156747</v>
      </c>
      <c r="H264" s="42">
        <v>1203</v>
      </c>
      <c r="I264" t="s">
        <v>380</v>
      </c>
      <c r="J264">
        <v>8.4341402053833008</v>
      </c>
      <c r="K264">
        <v>-81.631301879882813</v>
      </c>
      <c r="L264">
        <v>36075</v>
      </c>
      <c r="M264">
        <v>120307</v>
      </c>
      <c r="N264" t="s">
        <v>667</v>
      </c>
      <c r="O264">
        <v>8.3744497299194336</v>
      </c>
      <c r="P264">
        <v>-81.726699829101563</v>
      </c>
      <c r="Q264">
        <v>3224</v>
      </c>
    </row>
    <row r="265" spans="1:17" x14ac:dyDescent="0.3">
      <c r="A265">
        <v>569</v>
      </c>
      <c r="B265" t="str">
        <f t="shared" si="3"/>
        <v>Nibra</v>
      </c>
      <c r="C265">
        <v>12</v>
      </c>
      <c r="D265" t="s">
        <v>191</v>
      </c>
      <c r="E265" s="37">
        <v>8.6566200256347656</v>
      </c>
      <c r="F265" s="37">
        <v>-81.76629638671875</v>
      </c>
      <c r="G265" s="37">
        <v>156747</v>
      </c>
      <c r="H265" s="42">
        <v>1203</v>
      </c>
      <c r="I265" t="s">
        <v>380</v>
      </c>
      <c r="J265">
        <v>8.4341402053833008</v>
      </c>
      <c r="K265">
        <v>-81.631301879882813</v>
      </c>
      <c r="L265">
        <v>36075</v>
      </c>
      <c r="M265">
        <v>120308</v>
      </c>
      <c r="N265" t="s">
        <v>677</v>
      </c>
      <c r="O265">
        <v>8.295689582824707</v>
      </c>
      <c r="P265">
        <v>-81.554901123046875</v>
      </c>
      <c r="Q265">
        <v>2091</v>
      </c>
    </row>
    <row r="266" spans="1:17" x14ac:dyDescent="0.3">
      <c r="A266">
        <v>570</v>
      </c>
      <c r="B266" t="str">
        <f t="shared" si="3"/>
        <v>Peña Blanca</v>
      </c>
      <c r="C266">
        <v>12</v>
      </c>
      <c r="D266" t="s">
        <v>191</v>
      </c>
      <c r="E266" s="37">
        <v>8.6566200256347656</v>
      </c>
      <c r="F266" s="37">
        <v>-81.76629638671875</v>
      </c>
      <c r="G266" s="37">
        <v>156747</v>
      </c>
      <c r="H266" s="42">
        <v>1203</v>
      </c>
      <c r="I266" t="s">
        <v>380</v>
      </c>
      <c r="J266">
        <v>8.4341402053833008</v>
      </c>
      <c r="K266">
        <v>-81.631301879882813</v>
      </c>
      <c r="L266">
        <v>36075</v>
      </c>
      <c r="M266">
        <v>120309</v>
      </c>
      <c r="N266" t="s">
        <v>693</v>
      </c>
      <c r="O266">
        <v>8.4893102645874023</v>
      </c>
      <c r="P266">
        <v>-81.673698425292969</v>
      </c>
      <c r="Q266">
        <v>3358</v>
      </c>
    </row>
    <row r="267" spans="1:17" x14ac:dyDescent="0.3">
      <c r="A267">
        <v>571</v>
      </c>
      <c r="B267" t="str">
        <f t="shared" ref="B267:B330" si="4">+N267</f>
        <v>Roka o Rokari</v>
      </c>
      <c r="C267">
        <v>12</v>
      </c>
      <c r="D267" t="s">
        <v>191</v>
      </c>
      <c r="E267" s="37">
        <v>8.6566200256347656</v>
      </c>
      <c r="F267" s="37">
        <v>-81.76629638671875</v>
      </c>
      <c r="G267" s="37">
        <v>156747</v>
      </c>
      <c r="H267" s="42">
        <v>1203</v>
      </c>
      <c r="I267" t="s">
        <v>380</v>
      </c>
      <c r="J267">
        <v>8.4341402053833008</v>
      </c>
      <c r="K267">
        <v>-81.631301879882813</v>
      </c>
      <c r="L267">
        <v>36075</v>
      </c>
      <c r="M267">
        <v>120310</v>
      </c>
      <c r="N267" t="s">
        <v>729</v>
      </c>
      <c r="O267">
        <v>8.4993801116943359</v>
      </c>
      <c r="P267">
        <v>-81.614898681640625</v>
      </c>
      <c r="Q267">
        <v>2697</v>
      </c>
    </row>
    <row r="268" spans="1:17" x14ac:dyDescent="0.3">
      <c r="A268">
        <v>572</v>
      </c>
      <c r="B268" t="str">
        <f t="shared" si="4"/>
        <v>Sitio Prado</v>
      </c>
      <c r="C268">
        <v>12</v>
      </c>
      <c r="D268" t="s">
        <v>191</v>
      </c>
      <c r="E268" s="37">
        <v>8.6566200256347656</v>
      </c>
      <c r="F268" s="37">
        <v>-81.76629638671875</v>
      </c>
      <c r="G268" s="37">
        <v>156747</v>
      </c>
      <c r="H268" s="42">
        <v>1203</v>
      </c>
      <c r="I268" t="s">
        <v>380</v>
      </c>
      <c r="J268">
        <v>8.4341402053833008</v>
      </c>
      <c r="K268">
        <v>-81.631301879882813</v>
      </c>
      <c r="L268">
        <v>36075</v>
      </c>
      <c r="M268">
        <v>120311</v>
      </c>
      <c r="N268" t="s">
        <v>754</v>
      </c>
      <c r="O268">
        <v>8.4100704193115234</v>
      </c>
      <c r="P268">
        <v>-81.595199584960938</v>
      </c>
      <c r="Q268">
        <v>3478</v>
      </c>
    </row>
    <row r="269" spans="1:17" x14ac:dyDescent="0.3">
      <c r="A269">
        <v>573</v>
      </c>
      <c r="B269" t="str">
        <f t="shared" si="4"/>
        <v>Ümani</v>
      </c>
      <c r="C269">
        <v>12</v>
      </c>
      <c r="D269" t="s">
        <v>191</v>
      </c>
      <c r="E269" s="37">
        <v>8.6566200256347656</v>
      </c>
      <c r="F269" s="37">
        <v>-81.76629638671875</v>
      </c>
      <c r="G269" s="37">
        <v>156747</v>
      </c>
      <c r="H269" s="42">
        <v>1203</v>
      </c>
      <c r="I269" t="s">
        <v>380</v>
      </c>
      <c r="J269">
        <v>8.4341402053833008</v>
      </c>
      <c r="K269">
        <v>-81.631301879882813</v>
      </c>
      <c r="L269">
        <v>36075</v>
      </c>
      <c r="M269">
        <v>120312</v>
      </c>
      <c r="N269" t="s">
        <v>769</v>
      </c>
      <c r="O269">
        <v>8.3135204315185547</v>
      </c>
      <c r="P269">
        <v>-81.724601745605469</v>
      </c>
      <c r="Q269">
        <v>2148</v>
      </c>
    </row>
    <row r="270" spans="1:17" x14ac:dyDescent="0.3">
      <c r="A270">
        <v>574</v>
      </c>
      <c r="B270" t="str">
        <f t="shared" si="4"/>
        <v>Dikeri</v>
      </c>
      <c r="C270">
        <v>12</v>
      </c>
      <c r="D270" t="s">
        <v>191</v>
      </c>
      <c r="E270" s="37">
        <v>8.6566200256347656</v>
      </c>
      <c r="F270" s="37">
        <v>-81.76629638671875</v>
      </c>
      <c r="G270" s="37">
        <v>156747</v>
      </c>
      <c r="H270" s="42">
        <v>1203</v>
      </c>
      <c r="I270" t="s">
        <v>380</v>
      </c>
      <c r="J270">
        <v>8.4341402053833008</v>
      </c>
      <c r="K270">
        <v>-81.631301879882813</v>
      </c>
      <c r="L270">
        <v>36075</v>
      </c>
      <c r="M270">
        <v>120313</v>
      </c>
      <c r="N270" t="s">
        <v>519</v>
      </c>
      <c r="O270">
        <v>8.4016103744506836</v>
      </c>
      <c r="P270">
        <v>-81.644401550292969</v>
      </c>
      <c r="Q270">
        <v>0</v>
      </c>
    </row>
    <row r="271" spans="1:17" x14ac:dyDescent="0.3">
      <c r="A271">
        <v>575</v>
      </c>
      <c r="B271" t="str">
        <f t="shared" si="4"/>
        <v>Diko</v>
      </c>
      <c r="C271">
        <v>12</v>
      </c>
      <c r="D271" t="s">
        <v>191</v>
      </c>
      <c r="E271" s="37">
        <v>8.6566200256347656</v>
      </c>
      <c r="F271" s="37">
        <v>-81.76629638671875</v>
      </c>
      <c r="G271" s="37">
        <v>156747</v>
      </c>
      <c r="H271" s="42">
        <v>1203</v>
      </c>
      <c r="I271" t="s">
        <v>380</v>
      </c>
      <c r="J271">
        <v>8.4341402053833008</v>
      </c>
      <c r="K271">
        <v>-81.631301879882813</v>
      </c>
      <c r="L271">
        <v>36075</v>
      </c>
      <c r="M271">
        <v>120315</v>
      </c>
      <c r="N271" t="s">
        <v>520</v>
      </c>
      <c r="O271">
        <v>8.4338998794555664</v>
      </c>
      <c r="P271">
        <v>-81.72149658203125</v>
      </c>
      <c r="Q271">
        <v>0</v>
      </c>
    </row>
    <row r="272" spans="1:17" x14ac:dyDescent="0.3">
      <c r="A272">
        <v>576</v>
      </c>
      <c r="B272" t="str">
        <f t="shared" si="4"/>
        <v>Mreeni</v>
      </c>
      <c r="C272">
        <v>12</v>
      </c>
      <c r="D272" t="s">
        <v>191</v>
      </c>
      <c r="E272" s="37">
        <v>8.6566200256347656</v>
      </c>
      <c r="F272" s="37">
        <v>-81.76629638671875</v>
      </c>
      <c r="G272" s="37">
        <v>156747</v>
      </c>
      <c r="H272" s="42">
        <v>1203</v>
      </c>
      <c r="I272" t="s">
        <v>380</v>
      </c>
      <c r="J272">
        <v>8.4341402053833008</v>
      </c>
      <c r="K272">
        <v>-81.631301879882813</v>
      </c>
      <c r="L272">
        <v>36075</v>
      </c>
      <c r="M272">
        <v>120316</v>
      </c>
      <c r="N272" t="s">
        <v>674</v>
      </c>
      <c r="O272">
        <v>8.3950099945068359</v>
      </c>
      <c r="P272">
        <v>-81.5509033203125</v>
      </c>
      <c r="Q272">
        <v>0</v>
      </c>
    </row>
    <row r="273" spans="1:17" x14ac:dyDescent="0.3">
      <c r="A273">
        <v>577</v>
      </c>
      <c r="B273" t="str">
        <f t="shared" si="4"/>
        <v>Cerro Iglesias (Cabecera)</v>
      </c>
      <c r="C273">
        <v>12</v>
      </c>
      <c r="D273" t="s">
        <v>191</v>
      </c>
      <c r="E273" s="37">
        <v>8.6566200256347656</v>
      </c>
      <c r="F273" s="37">
        <v>-81.76629638671875</v>
      </c>
      <c r="G273" s="37">
        <v>156747</v>
      </c>
      <c r="H273" s="42">
        <v>1204</v>
      </c>
      <c r="I273" t="s">
        <v>493</v>
      </c>
      <c r="J273">
        <v>8.4115104675292969</v>
      </c>
      <c r="K273">
        <v>-81.793403625488281</v>
      </c>
      <c r="L273">
        <v>14928</v>
      </c>
      <c r="M273">
        <v>120401</v>
      </c>
      <c r="N273" t="s">
        <v>494</v>
      </c>
      <c r="O273">
        <v>8.3108596801757813</v>
      </c>
      <c r="P273">
        <v>-81.803199768066406</v>
      </c>
      <c r="Q273">
        <v>4123</v>
      </c>
    </row>
    <row r="274" spans="1:17" x14ac:dyDescent="0.3">
      <c r="A274">
        <v>578</v>
      </c>
      <c r="B274" t="str">
        <f t="shared" si="4"/>
        <v>Hato Chamí</v>
      </c>
      <c r="C274">
        <v>12</v>
      </c>
      <c r="D274" t="s">
        <v>191</v>
      </c>
      <c r="E274" s="37">
        <v>8.6566200256347656</v>
      </c>
      <c r="F274" s="37">
        <v>-81.76629638671875</v>
      </c>
      <c r="G274" s="37">
        <v>156747</v>
      </c>
      <c r="H274" s="42">
        <v>1204</v>
      </c>
      <c r="I274" t="s">
        <v>493</v>
      </c>
      <c r="J274">
        <v>8.4115104675292969</v>
      </c>
      <c r="K274">
        <v>-81.793403625488281</v>
      </c>
      <c r="L274">
        <v>14928</v>
      </c>
      <c r="M274">
        <v>120402</v>
      </c>
      <c r="N274" t="s">
        <v>595</v>
      </c>
      <c r="O274">
        <v>8.4245500564575195</v>
      </c>
      <c r="P274">
        <v>-81.773101806640625</v>
      </c>
      <c r="Q274">
        <v>3857</v>
      </c>
    </row>
    <row r="275" spans="1:17" x14ac:dyDescent="0.3">
      <c r="A275">
        <v>579</v>
      </c>
      <c r="B275" t="str">
        <f t="shared" si="4"/>
        <v>Jädeberi</v>
      </c>
      <c r="C275">
        <v>12</v>
      </c>
      <c r="D275" t="s">
        <v>191</v>
      </c>
      <c r="E275" s="37">
        <v>8.6566200256347656</v>
      </c>
      <c r="F275" s="37">
        <v>-81.76629638671875</v>
      </c>
      <c r="G275" s="37">
        <v>156747</v>
      </c>
      <c r="H275" s="42">
        <v>1204</v>
      </c>
      <c r="I275" t="s">
        <v>493</v>
      </c>
      <c r="J275">
        <v>8.4115104675292969</v>
      </c>
      <c r="K275">
        <v>-81.793403625488281</v>
      </c>
      <c r="L275">
        <v>14928</v>
      </c>
      <c r="M275">
        <v>120403</v>
      </c>
      <c r="N275" t="s">
        <v>602</v>
      </c>
      <c r="O275">
        <v>8.4939699172973633</v>
      </c>
      <c r="P275">
        <v>-81.804801940917969</v>
      </c>
      <c r="Q275">
        <v>1476</v>
      </c>
    </row>
    <row r="276" spans="1:17" x14ac:dyDescent="0.3">
      <c r="A276">
        <v>580</v>
      </c>
      <c r="B276" t="str">
        <f t="shared" si="4"/>
        <v>Lajero</v>
      </c>
      <c r="C276">
        <v>12</v>
      </c>
      <c r="D276" t="s">
        <v>191</v>
      </c>
      <c r="E276" s="37">
        <v>8.6566200256347656</v>
      </c>
      <c r="F276" s="37">
        <v>-81.76629638671875</v>
      </c>
      <c r="G276" s="37">
        <v>156747</v>
      </c>
      <c r="H276" s="42">
        <v>1204</v>
      </c>
      <c r="I276" t="s">
        <v>493</v>
      </c>
      <c r="J276">
        <v>8.4115104675292969</v>
      </c>
      <c r="K276">
        <v>-81.793403625488281</v>
      </c>
      <c r="L276">
        <v>14928</v>
      </c>
      <c r="M276">
        <v>120404</v>
      </c>
      <c r="N276" t="s">
        <v>634</v>
      </c>
      <c r="O276">
        <v>8.2817602157592773</v>
      </c>
      <c r="P276">
        <v>-81.769699096679688</v>
      </c>
      <c r="Q276">
        <v>2674</v>
      </c>
    </row>
    <row r="277" spans="1:17" x14ac:dyDescent="0.3">
      <c r="A277">
        <v>581</v>
      </c>
      <c r="B277" t="str">
        <f t="shared" si="4"/>
        <v>Susama</v>
      </c>
      <c r="C277">
        <v>12</v>
      </c>
      <c r="D277" t="s">
        <v>191</v>
      </c>
      <c r="E277" s="37">
        <v>8.6566200256347656</v>
      </c>
      <c r="F277" s="37">
        <v>-81.76629638671875</v>
      </c>
      <c r="G277" s="37">
        <v>156747</v>
      </c>
      <c r="H277" s="42">
        <v>1204</v>
      </c>
      <c r="I277" t="s">
        <v>493</v>
      </c>
      <c r="J277">
        <v>8.4115104675292969</v>
      </c>
      <c r="K277">
        <v>-81.793403625488281</v>
      </c>
      <c r="L277">
        <v>14928</v>
      </c>
      <c r="M277">
        <v>120405</v>
      </c>
      <c r="N277" t="s">
        <v>758</v>
      </c>
      <c r="O277">
        <v>8.3604602813720703</v>
      </c>
      <c r="P277">
        <v>-81.802299499511719</v>
      </c>
      <c r="Q277">
        <v>2798</v>
      </c>
    </row>
    <row r="278" spans="1:17" x14ac:dyDescent="0.3">
      <c r="A278">
        <v>582</v>
      </c>
      <c r="B278" t="str">
        <f t="shared" si="4"/>
        <v>Buenos Aires (Cabecera)</v>
      </c>
      <c r="C278">
        <v>12</v>
      </c>
      <c r="D278" t="s">
        <v>191</v>
      </c>
      <c r="E278" s="37">
        <v>8.6566200256347656</v>
      </c>
      <c r="F278" s="37">
        <v>-81.76629638671875</v>
      </c>
      <c r="G278" s="37">
        <v>156747</v>
      </c>
      <c r="H278" s="42">
        <v>1205</v>
      </c>
      <c r="I278" t="s">
        <v>447</v>
      </c>
      <c r="J278">
        <v>8.4499101638793945</v>
      </c>
      <c r="K278">
        <v>-81.395896911621094</v>
      </c>
      <c r="L278">
        <v>13172</v>
      </c>
      <c r="M278">
        <v>120501</v>
      </c>
      <c r="N278" t="s">
        <v>474</v>
      </c>
      <c r="O278">
        <v>8.4523601531982422</v>
      </c>
      <c r="P278">
        <v>-81.486000061035156</v>
      </c>
      <c r="Q278">
        <v>1856</v>
      </c>
    </row>
    <row r="279" spans="1:17" x14ac:dyDescent="0.3">
      <c r="A279">
        <v>583</v>
      </c>
      <c r="B279" t="str">
        <f t="shared" si="4"/>
        <v>Agua de Salud</v>
      </c>
      <c r="C279">
        <v>12</v>
      </c>
      <c r="D279" t="s">
        <v>191</v>
      </c>
      <c r="E279" s="37">
        <v>8.6566200256347656</v>
      </c>
      <c r="F279" s="37">
        <v>-81.76629638671875</v>
      </c>
      <c r="G279" s="37">
        <v>156747</v>
      </c>
      <c r="H279" s="42">
        <v>1205</v>
      </c>
      <c r="I279" t="s">
        <v>447</v>
      </c>
      <c r="J279">
        <v>8.4499101638793945</v>
      </c>
      <c r="K279">
        <v>-81.395896911621094</v>
      </c>
      <c r="L279">
        <v>13172</v>
      </c>
      <c r="M279">
        <v>120502</v>
      </c>
      <c r="N279" t="s">
        <v>448</v>
      </c>
      <c r="O279">
        <v>8.5152101516723633</v>
      </c>
      <c r="P279">
        <v>-81.433799743652344</v>
      </c>
      <c r="Q279">
        <v>3049</v>
      </c>
    </row>
    <row r="280" spans="1:17" x14ac:dyDescent="0.3">
      <c r="A280">
        <v>584</v>
      </c>
      <c r="B280" t="str">
        <f t="shared" si="4"/>
        <v>Alto de Jesús</v>
      </c>
      <c r="C280">
        <v>12</v>
      </c>
      <c r="D280" t="s">
        <v>191</v>
      </c>
      <c r="E280" s="37">
        <v>8.6566200256347656</v>
      </c>
      <c r="F280" s="37">
        <v>-81.76629638671875</v>
      </c>
      <c r="G280" s="37">
        <v>156747</v>
      </c>
      <c r="H280" s="42">
        <v>1205</v>
      </c>
      <c r="I280" t="s">
        <v>447</v>
      </c>
      <c r="J280">
        <v>8.4499101638793945</v>
      </c>
      <c r="K280">
        <v>-81.395896911621094</v>
      </c>
      <c r="L280">
        <v>13172</v>
      </c>
      <c r="M280">
        <v>120503</v>
      </c>
      <c r="N280" t="s">
        <v>452</v>
      </c>
      <c r="O280">
        <v>8.2639799118041992</v>
      </c>
      <c r="P280">
        <v>-81.473602294921875</v>
      </c>
      <c r="Q280">
        <v>686</v>
      </c>
    </row>
    <row r="281" spans="1:17" x14ac:dyDescent="0.3">
      <c r="A281">
        <v>585</v>
      </c>
      <c r="B281" t="str">
        <f t="shared" si="4"/>
        <v>Cerro Pelado</v>
      </c>
      <c r="C281">
        <v>12</v>
      </c>
      <c r="D281" t="s">
        <v>191</v>
      </c>
      <c r="E281" s="37">
        <v>8.6566200256347656</v>
      </c>
      <c r="F281" s="37">
        <v>-81.76629638671875</v>
      </c>
      <c r="G281" s="37">
        <v>156747</v>
      </c>
      <c r="H281" s="42">
        <v>1205</v>
      </c>
      <c r="I281" t="s">
        <v>447</v>
      </c>
      <c r="J281">
        <v>8.4499101638793945</v>
      </c>
      <c r="K281">
        <v>-81.395896911621094</v>
      </c>
      <c r="L281">
        <v>13172</v>
      </c>
      <c r="M281">
        <v>120504</v>
      </c>
      <c r="N281" t="s">
        <v>496</v>
      </c>
      <c r="O281">
        <v>8.1643104553222656</v>
      </c>
      <c r="P281">
        <v>-81.536102294921875</v>
      </c>
      <c r="Q281">
        <v>2361</v>
      </c>
    </row>
    <row r="282" spans="1:17" x14ac:dyDescent="0.3">
      <c r="A282">
        <v>586</v>
      </c>
      <c r="B282" t="str">
        <f t="shared" si="4"/>
        <v>El Bale</v>
      </c>
      <c r="C282">
        <v>12</v>
      </c>
      <c r="D282" t="s">
        <v>191</v>
      </c>
      <c r="E282" s="37">
        <v>8.6566200256347656</v>
      </c>
      <c r="F282" s="37">
        <v>-81.76629638671875</v>
      </c>
      <c r="G282" s="37">
        <v>156747</v>
      </c>
      <c r="H282" s="42">
        <v>1205</v>
      </c>
      <c r="I282" t="s">
        <v>447</v>
      </c>
      <c r="J282">
        <v>8.4499101638793945</v>
      </c>
      <c r="K282">
        <v>-81.395896911621094</v>
      </c>
      <c r="L282">
        <v>13172</v>
      </c>
      <c r="M282">
        <v>120505</v>
      </c>
      <c r="N282" t="s">
        <v>525</v>
      </c>
      <c r="O282">
        <v>8.3455801010131836</v>
      </c>
      <c r="P282">
        <v>-81.377700805664063</v>
      </c>
      <c r="Q282">
        <v>813</v>
      </c>
    </row>
    <row r="283" spans="1:17" x14ac:dyDescent="0.3">
      <c r="A283">
        <v>587</v>
      </c>
      <c r="B283" t="str">
        <f t="shared" si="4"/>
        <v>El Paredón</v>
      </c>
      <c r="C283">
        <v>12</v>
      </c>
      <c r="D283" t="s">
        <v>191</v>
      </c>
      <c r="E283" s="37">
        <v>8.6566200256347656</v>
      </c>
      <c r="F283" s="37">
        <v>-81.76629638671875</v>
      </c>
      <c r="G283" s="37">
        <v>156747</v>
      </c>
      <c r="H283" s="42">
        <v>1205</v>
      </c>
      <c r="I283" t="s">
        <v>447</v>
      </c>
      <c r="J283">
        <v>8.4499101638793945</v>
      </c>
      <c r="K283">
        <v>-81.395896911621094</v>
      </c>
      <c r="L283">
        <v>13172</v>
      </c>
      <c r="M283">
        <v>120506</v>
      </c>
      <c r="N283" t="s">
        <v>557</v>
      </c>
      <c r="O283">
        <v>8.4879398345947266</v>
      </c>
      <c r="P283">
        <v>-81.231597900390625</v>
      </c>
      <c r="Q283">
        <v>1060</v>
      </c>
    </row>
    <row r="284" spans="1:17" x14ac:dyDescent="0.3">
      <c r="A284">
        <v>588</v>
      </c>
      <c r="B284" t="str">
        <f t="shared" si="4"/>
        <v>El Piro</v>
      </c>
      <c r="C284">
        <v>12</v>
      </c>
      <c r="D284" t="s">
        <v>191</v>
      </c>
      <c r="E284" s="37">
        <v>8.6566200256347656</v>
      </c>
      <c r="F284" s="37">
        <v>-81.76629638671875</v>
      </c>
      <c r="G284" s="37">
        <v>156747</v>
      </c>
      <c r="H284" s="42">
        <v>1205</v>
      </c>
      <c r="I284" t="s">
        <v>447</v>
      </c>
      <c r="J284">
        <v>8.4499101638793945</v>
      </c>
      <c r="K284">
        <v>-81.395896911621094</v>
      </c>
      <c r="L284">
        <v>13172</v>
      </c>
      <c r="M284">
        <v>120507</v>
      </c>
      <c r="N284" t="s">
        <v>562</v>
      </c>
      <c r="O284">
        <v>8.2315397262573242</v>
      </c>
      <c r="P284">
        <v>-81.52239990234375</v>
      </c>
      <c r="Q284">
        <v>586</v>
      </c>
    </row>
    <row r="285" spans="1:17" x14ac:dyDescent="0.3">
      <c r="A285">
        <v>589</v>
      </c>
      <c r="B285" t="str">
        <f t="shared" si="4"/>
        <v>Guayabito</v>
      </c>
      <c r="C285">
        <v>12</v>
      </c>
      <c r="D285" t="s">
        <v>191</v>
      </c>
      <c r="E285" s="37">
        <v>8.6566200256347656</v>
      </c>
      <c r="F285" s="37">
        <v>-81.76629638671875</v>
      </c>
      <c r="G285" s="37">
        <v>156747</v>
      </c>
      <c r="H285" s="42">
        <v>1205</v>
      </c>
      <c r="I285" t="s">
        <v>447</v>
      </c>
      <c r="J285">
        <v>8.4499101638793945</v>
      </c>
      <c r="K285">
        <v>-81.395896911621094</v>
      </c>
      <c r="L285">
        <v>13172</v>
      </c>
      <c r="M285">
        <v>120508</v>
      </c>
      <c r="N285" t="s">
        <v>590</v>
      </c>
      <c r="O285">
        <v>8.5472602844238281</v>
      </c>
      <c r="P285">
        <v>-81.478897094726563</v>
      </c>
      <c r="Q285">
        <v>1663</v>
      </c>
    </row>
    <row r="286" spans="1:17" x14ac:dyDescent="0.3">
      <c r="A286">
        <v>590</v>
      </c>
      <c r="B286" t="str">
        <f t="shared" si="4"/>
        <v>Güibale</v>
      </c>
      <c r="C286">
        <v>12</v>
      </c>
      <c r="D286" t="s">
        <v>191</v>
      </c>
      <c r="E286" s="37">
        <v>8.6566200256347656</v>
      </c>
      <c r="F286" s="37">
        <v>-81.76629638671875</v>
      </c>
      <c r="G286" s="37">
        <v>156747</v>
      </c>
      <c r="H286" s="42">
        <v>1205</v>
      </c>
      <c r="I286" t="s">
        <v>447</v>
      </c>
      <c r="J286">
        <v>8.4499101638793945</v>
      </c>
      <c r="K286">
        <v>-81.395896911621094</v>
      </c>
      <c r="L286">
        <v>13172</v>
      </c>
      <c r="M286">
        <v>120509</v>
      </c>
      <c r="N286" t="s">
        <v>591</v>
      </c>
      <c r="O286">
        <v>8.5121097564697266</v>
      </c>
      <c r="P286">
        <v>-81.3572998046875</v>
      </c>
      <c r="Q286">
        <v>1098</v>
      </c>
    </row>
    <row r="287" spans="1:17" x14ac:dyDescent="0.3">
      <c r="A287">
        <v>591</v>
      </c>
      <c r="B287" t="str">
        <f t="shared" si="4"/>
        <v>El Peñón</v>
      </c>
      <c r="C287">
        <v>12</v>
      </c>
      <c r="D287" t="s">
        <v>191</v>
      </c>
      <c r="E287" s="37">
        <v>8.6566200256347656</v>
      </c>
      <c r="F287" s="37">
        <v>-81.76629638671875</v>
      </c>
      <c r="G287" s="37">
        <v>156747</v>
      </c>
      <c r="H287" s="42">
        <v>1205</v>
      </c>
      <c r="I287" t="s">
        <v>447</v>
      </c>
      <c r="J287">
        <v>8.4499101638793945</v>
      </c>
      <c r="K287">
        <v>-81.395896911621094</v>
      </c>
      <c r="L287">
        <v>13172</v>
      </c>
      <c r="M287">
        <v>120510</v>
      </c>
      <c r="N287" t="s">
        <v>559</v>
      </c>
      <c r="O287">
        <v>8.4359502792358398</v>
      </c>
      <c r="P287">
        <v>-81.439796447753906</v>
      </c>
      <c r="Q287">
        <v>0</v>
      </c>
    </row>
    <row r="288" spans="1:17" x14ac:dyDescent="0.3">
      <c r="A288">
        <v>592</v>
      </c>
      <c r="B288" t="str">
        <f t="shared" si="4"/>
        <v>El Piro N°2 (Muakwata Kubu)</v>
      </c>
      <c r="C288">
        <v>12</v>
      </c>
      <c r="D288" t="s">
        <v>191</v>
      </c>
      <c r="E288" s="37">
        <v>8.6566200256347656</v>
      </c>
      <c r="F288" s="37">
        <v>-81.76629638671875</v>
      </c>
      <c r="G288" s="37">
        <v>156747</v>
      </c>
      <c r="H288" s="42">
        <v>1205</v>
      </c>
      <c r="I288" t="s">
        <v>447</v>
      </c>
      <c r="J288">
        <v>8.4499101638793945</v>
      </c>
      <c r="K288">
        <v>-81.395896911621094</v>
      </c>
      <c r="L288">
        <v>13172</v>
      </c>
      <c r="M288">
        <v>120511</v>
      </c>
      <c r="N288" t="s">
        <v>563</v>
      </c>
      <c r="O288">
        <v>8.4482498168945313</v>
      </c>
      <c r="P288">
        <v>-81.512199401855469</v>
      </c>
      <c r="Q288">
        <v>0</v>
      </c>
    </row>
    <row r="289" spans="1:17" x14ac:dyDescent="0.3">
      <c r="A289">
        <v>593</v>
      </c>
      <c r="B289" t="str">
        <f t="shared" si="4"/>
        <v>Bisira (Cabecera)</v>
      </c>
      <c r="C289">
        <v>12</v>
      </c>
      <c r="D289" t="s">
        <v>191</v>
      </c>
      <c r="E289" s="37">
        <v>8.6566200256347656</v>
      </c>
      <c r="F289" s="37">
        <v>-81.76629638671875</v>
      </c>
      <c r="G289" s="37">
        <v>156747</v>
      </c>
      <c r="H289" s="42">
        <v>1206</v>
      </c>
      <c r="I289" t="s">
        <v>299</v>
      </c>
      <c r="J289">
        <v>8.7318201065063477</v>
      </c>
      <c r="K289">
        <v>-81.792198181152344</v>
      </c>
      <c r="L289">
        <v>33121</v>
      </c>
      <c r="M289">
        <v>120601</v>
      </c>
      <c r="N289" t="s">
        <v>464</v>
      </c>
      <c r="O289">
        <v>8.9176397323608398</v>
      </c>
      <c r="P289">
        <v>-81.845596313476563</v>
      </c>
      <c r="Q289">
        <v>3200</v>
      </c>
    </row>
    <row r="290" spans="1:17" x14ac:dyDescent="0.3">
      <c r="A290">
        <v>594</v>
      </c>
      <c r="B290" t="str">
        <f t="shared" si="4"/>
        <v>Gworoni</v>
      </c>
      <c r="C290">
        <v>12</v>
      </c>
      <c r="D290" t="s">
        <v>191</v>
      </c>
      <c r="E290" s="37">
        <v>8.6566200256347656</v>
      </c>
      <c r="F290" s="37">
        <v>-81.76629638671875</v>
      </c>
      <c r="G290" s="37">
        <v>156747</v>
      </c>
      <c r="H290" s="42">
        <v>1206</v>
      </c>
      <c r="I290" t="s">
        <v>299</v>
      </c>
      <c r="J290">
        <v>8.7318201065063477</v>
      </c>
      <c r="K290">
        <v>-81.792198181152344</v>
      </c>
      <c r="L290">
        <v>33121</v>
      </c>
      <c r="M290">
        <v>120604</v>
      </c>
      <c r="N290" t="s">
        <v>594</v>
      </c>
      <c r="O290">
        <v>8.6907100677490234</v>
      </c>
      <c r="P290">
        <v>-81.742500305175781</v>
      </c>
      <c r="Q290">
        <v>2647</v>
      </c>
    </row>
    <row r="291" spans="1:17" x14ac:dyDescent="0.3">
      <c r="A291">
        <v>595</v>
      </c>
      <c r="B291" t="str">
        <f t="shared" si="4"/>
        <v>Kankintú</v>
      </c>
      <c r="C291">
        <v>12</v>
      </c>
      <c r="D291" t="s">
        <v>191</v>
      </c>
      <c r="E291" s="37">
        <v>8.6566200256347656</v>
      </c>
      <c r="F291" s="37">
        <v>-81.76629638671875</v>
      </c>
      <c r="G291" s="37">
        <v>156747</v>
      </c>
      <c r="H291" s="42">
        <v>1206</v>
      </c>
      <c r="I291" t="s">
        <v>299</v>
      </c>
      <c r="J291">
        <v>8.7318201065063477</v>
      </c>
      <c r="K291">
        <v>-81.792198181152344</v>
      </c>
      <c r="L291">
        <v>33121</v>
      </c>
      <c r="M291">
        <v>120605</v>
      </c>
      <c r="N291" t="s">
        <v>299</v>
      </c>
      <c r="O291">
        <v>8.8327102661132813</v>
      </c>
      <c r="P291">
        <v>-81.827598571777344</v>
      </c>
      <c r="Q291">
        <v>5009</v>
      </c>
    </row>
    <row r="292" spans="1:17" x14ac:dyDescent="0.3">
      <c r="A292">
        <v>596</v>
      </c>
      <c r="B292" t="str">
        <f t="shared" si="4"/>
        <v>Mününi</v>
      </c>
      <c r="C292">
        <v>12</v>
      </c>
      <c r="D292" t="s">
        <v>191</v>
      </c>
      <c r="E292" s="37">
        <v>8.6566200256347656</v>
      </c>
      <c r="F292" s="37">
        <v>-81.76629638671875</v>
      </c>
      <c r="G292" s="37">
        <v>156747</v>
      </c>
      <c r="H292" s="42">
        <v>1206</v>
      </c>
      <c r="I292" t="s">
        <v>299</v>
      </c>
      <c r="J292">
        <v>8.7318201065063477</v>
      </c>
      <c r="K292">
        <v>-81.792198181152344</v>
      </c>
      <c r="L292">
        <v>33121</v>
      </c>
      <c r="M292">
        <v>120606</v>
      </c>
      <c r="N292" t="s">
        <v>675</v>
      </c>
      <c r="O292">
        <v>8.5613698959350586</v>
      </c>
      <c r="P292">
        <v>-81.724700927734375</v>
      </c>
      <c r="Q292">
        <v>2742</v>
      </c>
    </row>
    <row r="293" spans="1:17" x14ac:dyDescent="0.3">
      <c r="A293">
        <v>597</v>
      </c>
      <c r="B293" t="str">
        <f t="shared" si="4"/>
        <v>Piedra Roja</v>
      </c>
      <c r="C293">
        <v>12</v>
      </c>
      <c r="D293" t="s">
        <v>191</v>
      </c>
      <c r="E293" s="37">
        <v>8.6566200256347656</v>
      </c>
      <c r="F293" s="37">
        <v>-81.76629638671875</v>
      </c>
      <c r="G293" s="37">
        <v>156747</v>
      </c>
      <c r="H293" s="42">
        <v>1206</v>
      </c>
      <c r="I293" t="s">
        <v>299</v>
      </c>
      <c r="J293">
        <v>8.7318201065063477</v>
      </c>
      <c r="K293">
        <v>-81.792198181152344</v>
      </c>
      <c r="L293">
        <v>33121</v>
      </c>
      <c r="M293">
        <v>120607</v>
      </c>
      <c r="N293" t="s">
        <v>696</v>
      </c>
      <c r="O293">
        <v>8.5945301055908203</v>
      </c>
      <c r="P293">
        <v>-81.778800964355469</v>
      </c>
      <c r="Q293">
        <v>3035</v>
      </c>
    </row>
    <row r="294" spans="1:17" x14ac:dyDescent="0.3">
      <c r="A294">
        <v>598</v>
      </c>
      <c r="B294" t="str">
        <f t="shared" si="4"/>
        <v>Calante</v>
      </c>
      <c r="C294">
        <v>12</v>
      </c>
      <c r="D294" t="s">
        <v>191</v>
      </c>
      <c r="E294" s="37">
        <v>8.6566200256347656</v>
      </c>
      <c r="F294" s="37">
        <v>-81.76629638671875</v>
      </c>
      <c r="G294" s="37">
        <v>156747</v>
      </c>
      <c r="H294" s="42">
        <v>1206</v>
      </c>
      <c r="I294" t="s">
        <v>299</v>
      </c>
      <c r="J294">
        <v>8.7318201065063477</v>
      </c>
      <c r="K294">
        <v>-81.792198181152344</v>
      </c>
      <c r="L294">
        <v>33121</v>
      </c>
      <c r="M294">
        <v>120610</v>
      </c>
      <c r="N294" t="s">
        <v>476</v>
      </c>
      <c r="O294">
        <v>8.7806301116943359</v>
      </c>
      <c r="P294">
        <v>-81.884002685546875</v>
      </c>
      <c r="Q294">
        <v>0</v>
      </c>
    </row>
    <row r="295" spans="1:17" x14ac:dyDescent="0.3">
      <c r="A295">
        <v>599</v>
      </c>
      <c r="B295" t="str">
        <f t="shared" si="4"/>
        <v>Tolote</v>
      </c>
      <c r="C295">
        <v>12</v>
      </c>
      <c r="D295" t="s">
        <v>191</v>
      </c>
      <c r="E295" s="37">
        <v>8.6566200256347656</v>
      </c>
      <c r="F295" s="37">
        <v>-81.76629638671875</v>
      </c>
      <c r="G295" s="37">
        <v>156747</v>
      </c>
      <c r="H295" s="42">
        <v>1206</v>
      </c>
      <c r="I295" t="s">
        <v>299</v>
      </c>
      <c r="J295">
        <v>8.7318201065063477</v>
      </c>
      <c r="K295">
        <v>-81.792198181152344</v>
      </c>
      <c r="L295">
        <v>33121</v>
      </c>
      <c r="M295">
        <v>120611</v>
      </c>
      <c r="N295" t="s">
        <v>764</v>
      </c>
      <c r="O295">
        <v>8.598170280456543</v>
      </c>
      <c r="P295">
        <v>-81.82659912109375</v>
      </c>
      <c r="Q295">
        <v>0</v>
      </c>
    </row>
    <row r="296" spans="1:17" x14ac:dyDescent="0.3">
      <c r="A296">
        <v>600</v>
      </c>
      <c r="B296" t="str">
        <f t="shared" si="4"/>
        <v>Kusapín</v>
      </c>
      <c r="C296">
        <v>12</v>
      </c>
      <c r="D296" t="s">
        <v>191</v>
      </c>
      <c r="E296" s="37">
        <v>8.6566200256347656</v>
      </c>
      <c r="F296" s="37">
        <v>-81.76629638671875</v>
      </c>
      <c r="G296" s="37">
        <v>156747</v>
      </c>
      <c r="H296" s="42">
        <v>1207</v>
      </c>
      <c r="I296" t="s">
        <v>296</v>
      </c>
      <c r="J296">
        <v>8.8474102020263672</v>
      </c>
      <c r="K296">
        <v>-81.676597595214844</v>
      </c>
      <c r="L296">
        <v>20909</v>
      </c>
      <c r="M296">
        <v>120701</v>
      </c>
      <c r="N296" t="s">
        <v>296</v>
      </c>
      <c r="O296">
        <v>9.1592397689819336</v>
      </c>
      <c r="P296">
        <v>-81.878898620605469</v>
      </c>
      <c r="Q296">
        <v>3080</v>
      </c>
    </row>
    <row r="297" spans="1:17" x14ac:dyDescent="0.3">
      <c r="A297">
        <v>601</v>
      </c>
      <c r="B297" t="str">
        <f t="shared" si="4"/>
        <v>Bahía Azul</v>
      </c>
      <c r="C297">
        <v>12</v>
      </c>
      <c r="D297" t="s">
        <v>191</v>
      </c>
      <c r="E297" s="37">
        <v>8.6566200256347656</v>
      </c>
      <c r="F297" s="37">
        <v>-81.76629638671875</v>
      </c>
      <c r="G297" s="37">
        <v>156747</v>
      </c>
      <c r="H297" s="42">
        <v>1207</v>
      </c>
      <c r="I297" t="s">
        <v>296</v>
      </c>
      <c r="J297">
        <v>8.8474102020263672</v>
      </c>
      <c r="K297">
        <v>-81.676597595214844</v>
      </c>
      <c r="L297">
        <v>20909</v>
      </c>
      <c r="M297">
        <v>120702</v>
      </c>
      <c r="N297" t="s">
        <v>456</v>
      </c>
      <c r="O297">
        <v>9.0704402923583984</v>
      </c>
      <c r="P297">
        <v>-81.842697143554688</v>
      </c>
      <c r="Q297">
        <v>3621</v>
      </c>
    </row>
    <row r="298" spans="1:17" x14ac:dyDescent="0.3">
      <c r="A298">
        <v>602</v>
      </c>
      <c r="B298" t="str">
        <f t="shared" si="4"/>
        <v>Río Chiriquí</v>
      </c>
      <c r="C298">
        <v>12</v>
      </c>
      <c r="D298" t="s">
        <v>191</v>
      </c>
      <c r="E298" s="37">
        <v>8.6566200256347656</v>
      </c>
      <c r="F298" s="37">
        <v>-81.76629638671875</v>
      </c>
      <c r="G298" s="37">
        <v>156747</v>
      </c>
      <c r="H298" s="42">
        <v>1207</v>
      </c>
      <c r="I298" t="s">
        <v>296</v>
      </c>
      <c r="J298">
        <v>8.8474102020263672</v>
      </c>
      <c r="K298">
        <v>-81.676597595214844</v>
      </c>
      <c r="L298">
        <v>20909</v>
      </c>
      <c r="M298">
        <v>120705</v>
      </c>
      <c r="N298" t="s">
        <v>723</v>
      </c>
      <c r="O298">
        <v>8.7722702026367188</v>
      </c>
      <c r="P298">
        <v>-81.614898681640625</v>
      </c>
      <c r="Q298">
        <v>3658</v>
      </c>
    </row>
    <row r="299" spans="1:17" x14ac:dyDescent="0.3">
      <c r="A299">
        <v>603</v>
      </c>
      <c r="B299" t="str">
        <f t="shared" si="4"/>
        <v>Tobobe</v>
      </c>
      <c r="C299">
        <v>12</v>
      </c>
      <c r="D299" t="s">
        <v>191</v>
      </c>
      <c r="E299" s="37">
        <v>8.6566200256347656</v>
      </c>
      <c r="F299" s="37">
        <v>-81.76629638671875</v>
      </c>
      <c r="G299" s="37">
        <v>156747</v>
      </c>
      <c r="H299" s="42">
        <v>1207</v>
      </c>
      <c r="I299" t="s">
        <v>296</v>
      </c>
      <c r="J299">
        <v>8.8474102020263672</v>
      </c>
      <c r="K299">
        <v>-81.676597595214844</v>
      </c>
      <c r="L299">
        <v>20909</v>
      </c>
      <c r="M299">
        <v>120706</v>
      </c>
      <c r="N299" t="s">
        <v>763</v>
      </c>
      <c r="O299">
        <v>9.0221700668334961</v>
      </c>
      <c r="P299">
        <v>-81.77130126953125</v>
      </c>
      <c r="Q299">
        <v>5056</v>
      </c>
    </row>
    <row r="300" spans="1:17" x14ac:dyDescent="0.3">
      <c r="A300">
        <v>604</v>
      </c>
      <c r="B300" t="str">
        <f t="shared" si="4"/>
        <v>Cañaveral</v>
      </c>
      <c r="C300">
        <v>12</v>
      </c>
      <c r="D300" t="s">
        <v>191</v>
      </c>
      <c r="E300" s="37">
        <v>8.6566200256347656</v>
      </c>
      <c r="F300" s="37">
        <v>-81.76629638671875</v>
      </c>
      <c r="G300" s="37">
        <v>156747</v>
      </c>
      <c r="H300" s="42">
        <v>1207</v>
      </c>
      <c r="I300" t="s">
        <v>296</v>
      </c>
      <c r="J300">
        <v>8.8474102020263672</v>
      </c>
      <c r="K300">
        <v>-81.676597595214844</v>
      </c>
      <c r="L300">
        <v>20909</v>
      </c>
      <c r="M300">
        <v>120708</v>
      </c>
      <c r="N300" t="s">
        <v>283</v>
      </c>
      <c r="O300">
        <v>8.8311300277709961</v>
      </c>
      <c r="P300">
        <v>-81.717597961425781</v>
      </c>
      <c r="Q300">
        <v>0</v>
      </c>
    </row>
    <row r="301" spans="1:17" x14ac:dyDescent="0.3">
      <c r="A301">
        <v>605</v>
      </c>
      <c r="B301" t="str">
        <f t="shared" si="4"/>
        <v>Samboa (Cabecera)</v>
      </c>
      <c r="C301">
        <v>12</v>
      </c>
      <c r="D301" t="s">
        <v>191</v>
      </c>
      <c r="E301" s="37">
        <v>8.6566200256347656</v>
      </c>
      <c r="F301" s="37">
        <v>-81.76629638671875</v>
      </c>
      <c r="G301" s="37">
        <v>156747</v>
      </c>
      <c r="H301" s="42">
        <v>1208</v>
      </c>
      <c r="I301" t="s">
        <v>192</v>
      </c>
      <c r="J301">
        <v>8.8382101058959961</v>
      </c>
      <c r="K301">
        <v>-82.126502990722656</v>
      </c>
      <c r="L301">
        <v>0</v>
      </c>
      <c r="M301">
        <v>120801</v>
      </c>
      <c r="N301" t="s">
        <v>735</v>
      </c>
      <c r="O301">
        <v>8.7433996200561523</v>
      </c>
      <c r="P301">
        <v>-82.056098937988281</v>
      </c>
      <c r="Q301">
        <v>0</v>
      </c>
    </row>
    <row r="302" spans="1:17" x14ac:dyDescent="0.3">
      <c r="A302">
        <v>606</v>
      </c>
      <c r="B302" t="str">
        <f t="shared" si="4"/>
        <v>Büri</v>
      </c>
      <c r="C302">
        <v>12</v>
      </c>
      <c r="D302" t="s">
        <v>191</v>
      </c>
      <c r="E302" s="37">
        <v>8.6566200256347656</v>
      </c>
      <c r="F302" s="37">
        <v>-81.76629638671875</v>
      </c>
      <c r="G302" s="37">
        <v>156747</v>
      </c>
      <c r="H302" s="42">
        <v>1208</v>
      </c>
      <c r="I302" t="s">
        <v>192</v>
      </c>
      <c r="J302">
        <v>8.8382101058959961</v>
      </c>
      <c r="K302">
        <v>-82.126502990722656</v>
      </c>
      <c r="L302">
        <v>0</v>
      </c>
      <c r="M302">
        <v>120802</v>
      </c>
      <c r="N302" t="s">
        <v>199</v>
      </c>
      <c r="O302">
        <v>8.8467798233032227</v>
      </c>
      <c r="P302">
        <v>-82.237503051757813</v>
      </c>
      <c r="Q302">
        <v>0</v>
      </c>
    </row>
    <row r="303" spans="1:17" x14ac:dyDescent="0.3">
      <c r="A303">
        <v>607</v>
      </c>
      <c r="B303" t="str">
        <f t="shared" si="4"/>
        <v>Gwaribiara</v>
      </c>
      <c r="C303">
        <v>12</v>
      </c>
      <c r="D303" t="s">
        <v>191</v>
      </c>
      <c r="E303" s="37">
        <v>8.6566200256347656</v>
      </c>
      <c r="F303" s="37">
        <v>-81.76629638671875</v>
      </c>
      <c r="G303" s="37">
        <v>156747</v>
      </c>
      <c r="H303" s="42">
        <v>1208</v>
      </c>
      <c r="I303" t="s">
        <v>192</v>
      </c>
      <c r="J303">
        <v>8.8382101058959961</v>
      </c>
      <c r="K303">
        <v>-82.126502990722656</v>
      </c>
      <c r="L303">
        <v>0</v>
      </c>
      <c r="M303">
        <v>120803</v>
      </c>
      <c r="N303" t="s">
        <v>593</v>
      </c>
      <c r="O303">
        <v>8.7610101699829102</v>
      </c>
      <c r="P303">
        <v>-81.963798522949219</v>
      </c>
      <c r="Q303">
        <v>0</v>
      </c>
    </row>
    <row r="304" spans="1:17" x14ac:dyDescent="0.3">
      <c r="A304">
        <v>608</v>
      </c>
      <c r="B304" t="str">
        <f t="shared" si="4"/>
        <v>Man Creek</v>
      </c>
      <c r="C304">
        <v>12</v>
      </c>
      <c r="D304" t="s">
        <v>191</v>
      </c>
      <c r="E304" s="37">
        <v>8.6566200256347656</v>
      </c>
      <c r="F304" s="37">
        <v>-81.76629638671875</v>
      </c>
      <c r="G304" s="37">
        <v>156747</v>
      </c>
      <c r="H304" s="42">
        <v>1208</v>
      </c>
      <c r="I304" t="s">
        <v>192</v>
      </c>
      <c r="J304">
        <v>8.8382101058959961</v>
      </c>
      <c r="K304">
        <v>-82.126502990722656</v>
      </c>
      <c r="L304">
        <v>0</v>
      </c>
      <c r="M304">
        <v>120804</v>
      </c>
      <c r="N304" t="s">
        <v>665</v>
      </c>
      <c r="O304">
        <v>8.8656597137451172</v>
      </c>
      <c r="P304">
        <v>-82.078102111816406</v>
      </c>
      <c r="Q304">
        <v>0</v>
      </c>
    </row>
    <row r="305" spans="1:17" x14ac:dyDescent="0.3">
      <c r="A305">
        <v>609</v>
      </c>
      <c r="B305" t="str">
        <f t="shared" si="4"/>
        <v>Tu Gwai (Tuwai)</v>
      </c>
      <c r="C305">
        <v>12</v>
      </c>
      <c r="D305" t="s">
        <v>191</v>
      </c>
      <c r="E305" s="37">
        <v>8.6566200256347656</v>
      </c>
      <c r="F305" s="37">
        <v>-81.76629638671875</v>
      </c>
      <c r="G305" s="37">
        <v>156747</v>
      </c>
      <c r="H305" s="42">
        <v>1208</v>
      </c>
      <c r="I305" t="s">
        <v>192</v>
      </c>
      <c r="J305">
        <v>8.8382101058959961</v>
      </c>
      <c r="K305">
        <v>-82.126502990722656</v>
      </c>
      <c r="L305">
        <v>0</v>
      </c>
      <c r="M305">
        <v>120805</v>
      </c>
      <c r="N305" t="s">
        <v>193</v>
      </c>
      <c r="O305">
        <v>9.0009603500366211</v>
      </c>
      <c r="P305">
        <v>-82.320701599121094</v>
      </c>
      <c r="Q305">
        <v>0</v>
      </c>
    </row>
    <row r="306" spans="1:17" x14ac:dyDescent="0.3">
      <c r="A306">
        <v>610</v>
      </c>
      <c r="B306" t="str">
        <f t="shared" si="4"/>
        <v>Santa Catalina o Calovébora o Bledeshia (Cabecera</v>
      </c>
      <c r="C306">
        <v>12</v>
      </c>
      <c r="D306" t="s">
        <v>191</v>
      </c>
      <c r="E306" s="37">
        <v>8.6566200256347656</v>
      </c>
      <c r="F306" s="37">
        <v>-81.76629638671875</v>
      </c>
      <c r="G306" s="37">
        <v>156747</v>
      </c>
      <c r="H306" s="42">
        <v>1209</v>
      </c>
      <c r="I306" t="s">
        <v>449</v>
      </c>
      <c r="J306">
        <v>8.6731500625610352</v>
      </c>
      <c r="K306">
        <v>-81.356796264648438</v>
      </c>
      <c r="L306">
        <v>0</v>
      </c>
      <c r="M306">
        <v>120901</v>
      </c>
      <c r="N306" t="s">
        <v>746</v>
      </c>
      <c r="O306">
        <v>8.7390003204345703</v>
      </c>
      <c r="P306">
        <v>-81.302101135253906</v>
      </c>
      <c r="Q306">
        <v>0</v>
      </c>
    </row>
    <row r="307" spans="1:17" x14ac:dyDescent="0.3">
      <c r="A307">
        <v>611</v>
      </c>
      <c r="B307" t="str">
        <f t="shared" si="4"/>
        <v>Alto Bilingüe o Gdogüeshia</v>
      </c>
      <c r="C307">
        <v>12</v>
      </c>
      <c r="D307" t="s">
        <v>191</v>
      </c>
      <c r="E307" s="37">
        <v>8.6566200256347656</v>
      </c>
      <c r="F307" s="37">
        <v>-81.76629638671875</v>
      </c>
      <c r="G307" s="37">
        <v>156747</v>
      </c>
      <c r="H307" s="42">
        <v>1209</v>
      </c>
      <c r="I307" t="s">
        <v>449</v>
      </c>
      <c r="J307">
        <v>8.6731500625610352</v>
      </c>
      <c r="K307">
        <v>-81.356796264648438</v>
      </c>
      <c r="L307">
        <v>0</v>
      </c>
      <c r="M307">
        <v>120902</v>
      </c>
      <c r="N307" t="s">
        <v>450</v>
      </c>
      <c r="O307">
        <v>8.6598596572875977</v>
      </c>
      <c r="P307">
        <v>-81.27459716796875</v>
      </c>
      <c r="Q307">
        <v>0</v>
      </c>
    </row>
    <row r="308" spans="1:17" x14ac:dyDescent="0.3">
      <c r="A308">
        <v>612</v>
      </c>
      <c r="B308" t="str">
        <f t="shared" si="4"/>
        <v>Loma Yuca o Ijuicho</v>
      </c>
      <c r="C308">
        <v>12</v>
      </c>
      <c r="D308" t="s">
        <v>191</v>
      </c>
      <c r="E308" s="37">
        <v>8.6566200256347656</v>
      </c>
      <c r="F308" s="37">
        <v>-81.76629638671875</v>
      </c>
      <c r="G308" s="37">
        <v>156747</v>
      </c>
      <c r="H308" s="42">
        <v>1209</v>
      </c>
      <c r="I308" t="s">
        <v>449</v>
      </c>
      <c r="J308">
        <v>8.6731500625610352</v>
      </c>
      <c r="K308">
        <v>-81.356796264648438</v>
      </c>
      <c r="L308">
        <v>0</v>
      </c>
      <c r="M308">
        <v>120903</v>
      </c>
      <c r="N308" t="s">
        <v>655</v>
      </c>
      <c r="O308">
        <v>8.6509199142456055</v>
      </c>
      <c r="P308">
        <v>-81.418701171875</v>
      </c>
      <c r="Q308">
        <v>0</v>
      </c>
    </row>
    <row r="309" spans="1:17" x14ac:dyDescent="0.3">
      <c r="A309">
        <v>613</v>
      </c>
      <c r="B309" t="str">
        <f t="shared" si="4"/>
        <v>San Pedrito o Jiküi</v>
      </c>
      <c r="C309">
        <v>12</v>
      </c>
      <c r="D309" t="s">
        <v>191</v>
      </c>
      <c r="E309" s="37">
        <v>8.6566200256347656</v>
      </c>
      <c r="F309" s="37">
        <v>-81.76629638671875</v>
      </c>
      <c r="G309" s="37">
        <v>156747</v>
      </c>
      <c r="H309" s="42">
        <v>1209</v>
      </c>
      <c r="I309" t="s">
        <v>449</v>
      </c>
      <c r="J309">
        <v>8.6731500625610352</v>
      </c>
      <c r="K309">
        <v>-81.356796264648438</v>
      </c>
      <c r="L309">
        <v>0</v>
      </c>
      <c r="M309">
        <v>120904</v>
      </c>
      <c r="N309" t="s">
        <v>745</v>
      </c>
      <c r="O309">
        <v>8.7643003463745117</v>
      </c>
      <c r="P309">
        <v>-81.476799011230469</v>
      </c>
      <c r="Q309">
        <v>0</v>
      </c>
    </row>
    <row r="310" spans="1:17" x14ac:dyDescent="0.3">
      <c r="A310">
        <v>614</v>
      </c>
      <c r="B310" t="str">
        <f t="shared" si="4"/>
        <v>Valle Bonito o Dogata</v>
      </c>
      <c r="C310">
        <v>12</v>
      </c>
      <c r="D310" t="s">
        <v>191</v>
      </c>
      <c r="E310" s="37">
        <v>8.6566200256347656</v>
      </c>
      <c r="F310" s="37">
        <v>-81.76629638671875</v>
      </c>
      <c r="G310" s="37">
        <v>156747</v>
      </c>
      <c r="H310" s="42">
        <v>1209</v>
      </c>
      <c r="I310" t="s">
        <v>449</v>
      </c>
      <c r="J310">
        <v>8.6731500625610352</v>
      </c>
      <c r="K310">
        <v>-81.356796264648438</v>
      </c>
      <c r="L310">
        <v>0</v>
      </c>
      <c r="M310">
        <v>120905</v>
      </c>
      <c r="N310" t="s">
        <v>774</v>
      </c>
      <c r="O310">
        <v>8.5742502212524414</v>
      </c>
      <c r="P310">
        <v>-81.255203247070313</v>
      </c>
      <c r="Q310">
        <v>0</v>
      </c>
    </row>
    <row r="311" spans="1:17" x14ac:dyDescent="0.3">
      <c r="A311">
        <v>222</v>
      </c>
      <c r="B311" t="str">
        <f t="shared" si="4"/>
        <v>La Palma (Cabecera)</v>
      </c>
      <c r="C311">
        <v>5</v>
      </c>
      <c r="D311" t="s">
        <v>151</v>
      </c>
      <c r="E311" s="37">
        <v>7.8753299713134766</v>
      </c>
      <c r="F311" s="37">
        <v>-80.706199645996094</v>
      </c>
      <c r="G311" s="37">
        <v>109955</v>
      </c>
      <c r="H311" s="42">
        <v>501</v>
      </c>
      <c r="I311" t="s">
        <v>269</v>
      </c>
      <c r="J311">
        <v>7.8599100112915039</v>
      </c>
      <c r="K311">
        <v>-78.001800537109375</v>
      </c>
      <c r="L311">
        <v>30110</v>
      </c>
      <c r="M311">
        <v>50101</v>
      </c>
      <c r="N311" t="s">
        <v>270</v>
      </c>
      <c r="O311">
        <v>8.2803802490234375</v>
      </c>
      <c r="P311">
        <v>-78.153900146484375</v>
      </c>
      <c r="Q311">
        <v>4205</v>
      </c>
    </row>
    <row r="312" spans="1:17" x14ac:dyDescent="0.3">
      <c r="A312">
        <v>223</v>
      </c>
      <c r="B312" t="str">
        <f t="shared" si="4"/>
        <v>Camogantí</v>
      </c>
      <c r="C312">
        <v>5</v>
      </c>
      <c r="D312" t="s">
        <v>151</v>
      </c>
      <c r="E312" s="37">
        <v>7.8753299713134766</v>
      </c>
      <c r="F312" s="37">
        <v>-80.706199645996094</v>
      </c>
      <c r="G312" s="37">
        <v>109955</v>
      </c>
      <c r="H312" s="42">
        <v>501</v>
      </c>
      <c r="I312" t="s">
        <v>269</v>
      </c>
      <c r="J312">
        <v>7.8599100112915039</v>
      </c>
      <c r="K312">
        <v>-78.001800537109375</v>
      </c>
      <c r="L312">
        <v>30110</v>
      </c>
      <c r="M312">
        <v>50102</v>
      </c>
      <c r="N312" t="s">
        <v>482</v>
      </c>
      <c r="O312">
        <v>8.0714502334594727</v>
      </c>
      <c r="P312">
        <v>-77.8656005859375</v>
      </c>
      <c r="Q312">
        <v>282</v>
      </c>
    </row>
    <row r="313" spans="1:17" x14ac:dyDescent="0.3">
      <c r="A313">
        <v>224</v>
      </c>
      <c r="B313" t="str">
        <f t="shared" si="4"/>
        <v>Chepigana</v>
      </c>
      <c r="C313">
        <v>5</v>
      </c>
      <c r="D313" t="s">
        <v>151</v>
      </c>
      <c r="E313" s="37">
        <v>7.8753299713134766</v>
      </c>
      <c r="F313" s="37">
        <v>-80.706199645996094</v>
      </c>
      <c r="G313" s="37">
        <v>109955</v>
      </c>
      <c r="H313" s="42">
        <v>501</v>
      </c>
      <c r="I313" t="s">
        <v>269</v>
      </c>
      <c r="J313">
        <v>7.8599100112915039</v>
      </c>
      <c r="K313">
        <v>-78.001800537109375</v>
      </c>
      <c r="L313">
        <v>30110</v>
      </c>
      <c r="M313">
        <v>50103</v>
      </c>
      <c r="N313" t="s">
        <v>269</v>
      </c>
      <c r="O313">
        <v>8.1189498901367188</v>
      </c>
      <c r="P313">
        <v>-78.019500732421875</v>
      </c>
      <c r="Q313">
        <v>704</v>
      </c>
    </row>
    <row r="314" spans="1:17" x14ac:dyDescent="0.3">
      <c r="A314">
        <v>225</v>
      </c>
      <c r="B314" t="str">
        <f t="shared" si="4"/>
        <v>Garachiné</v>
      </c>
      <c r="C314">
        <v>5</v>
      </c>
      <c r="D314" t="s">
        <v>151</v>
      </c>
      <c r="E314" s="37">
        <v>7.8753299713134766</v>
      </c>
      <c r="F314" s="37">
        <v>-80.706199645996094</v>
      </c>
      <c r="G314" s="37">
        <v>109955</v>
      </c>
      <c r="H314" s="42">
        <v>501</v>
      </c>
      <c r="I314" t="s">
        <v>269</v>
      </c>
      <c r="J314">
        <v>7.8599100112915039</v>
      </c>
      <c r="K314">
        <v>-78.001800537109375</v>
      </c>
      <c r="L314">
        <v>30110</v>
      </c>
      <c r="M314">
        <v>50104</v>
      </c>
      <c r="N314" t="s">
        <v>578</v>
      </c>
      <c r="O314">
        <v>8.0284996032714844</v>
      </c>
      <c r="P314">
        <v>-78.335601806640625</v>
      </c>
      <c r="Q314">
        <v>1878</v>
      </c>
    </row>
    <row r="315" spans="1:17" x14ac:dyDescent="0.3">
      <c r="A315">
        <v>226</v>
      </c>
      <c r="B315" t="str">
        <f t="shared" si="4"/>
        <v>Jaqué</v>
      </c>
      <c r="C315">
        <v>5</v>
      </c>
      <c r="D315" t="s">
        <v>151</v>
      </c>
      <c r="E315" s="37">
        <v>7.8753299713134766</v>
      </c>
      <c r="F315" s="37">
        <v>-80.706199645996094</v>
      </c>
      <c r="G315" s="37">
        <v>109955</v>
      </c>
      <c r="H315" s="42">
        <v>501</v>
      </c>
      <c r="I315" t="s">
        <v>269</v>
      </c>
      <c r="J315">
        <v>7.8599100112915039</v>
      </c>
      <c r="K315">
        <v>-78.001800537109375</v>
      </c>
      <c r="L315">
        <v>30110</v>
      </c>
      <c r="M315">
        <v>50105</v>
      </c>
      <c r="N315" t="s">
        <v>603</v>
      </c>
      <c r="O315">
        <v>7.4707298278808594</v>
      </c>
      <c r="P315">
        <v>-77.982803344726563</v>
      </c>
      <c r="Q315">
        <v>2386</v>
      </c>
    </row>
    <row r="316" spans="1:17" x14ac:dyDescent="0.3">
      <c r="A316">
        <v>227</v>
      </c>
      <c r="B316" t="str">
        <f t="shared" si="4"/>
        <v>Puerto Piña</v>
      </c>
      <c r="C316">
        <v>5</v>
      </c>
      <c r="D316" t="s">
        <v>151</v>
      </c>
      <c r="E316" s="37">
        <v>7.8753299713134766</v>
      </c>
      <c r="F316" s="37">
        <v>-80.706199645996094</v>
      </c>
      <c r="G316" s="37">
        <v>109955</v>
      </c>
      <c r="H316" s="42">
        <v>501</v>
      </c>
      <c r="I316" t="s">
        <v>269</v>
      </c>
      <c r="J316">
        <v>7.8599100112915039</v>
      </c>
      <c r="K316">
        <v>-78.001800537109375</v>
      </c>
      <c r="L316">
        <v>30110</v>
      </c>
      <c r="M316">
        <v>50106</v>
      </c>
      <c r="N316" t="s">
        <v>709</v>
      </c>
      <c r="O316">
        <v>7.7908501625061035</v>
      </c>
      <c r="P316">
        <v>-78.28790283203125</v>
      </c>
      <c r="Q316">
        <v>1113</v>
      </c>
    </row>
    <row r="317" spans="1:17" x14ac:dyDescent="0.3">
      <c r="A317">
        <v>228</v>
      </c>
      <c r="B317" t="str">
        <f t="shared" si="4"/>
        <v>Sambú</v>
      </c>
      <c r="C317">
        <v>5</v>
      </c>
      <c r="D317" t="s">
        <v>151</v>
      </c>
      <c r="E317" s="37">
        <v>7.8753299713134766</v>
      </c>
      <c r="F317" s="37">
        <v>-80.706199645996094</v>
      </c>
      <c r="G317" s="37">
        <v>109955</v>
      </c>
      <c r="H317" s="42">
        <v>501</v>
      </c>
      <c r="I317" t="s">
        <v>269</v>
      </c>
      <c r="J317">
        <v>7.8599100112915039</v>
      </c>
      <c r="K317">
        <v>-78.001800537109375</v>
      </c>
      <c r="L317">
        <v>30110</v>
      </c>
      <c r="M317">
        <v>50109</v>
      </c>
      <c r="N317" t="s">
        <v>426</v>
      </c>
      <c r="O317">
        <v>8.0188703536987305</v>
      </c>
      <c r="P317">
        <v>-78.224899291992188</v>
      </c>
      <c r="Q317">
        <v>931</v>
      </c>
    </row>
    <row r="318" spans="1:17" x14ac:dyDescent="0.3">
      <c r="A318">
        <v>229</v>
      </c>
      <c r="B318" t="str">
        <f t="shared" si="4"/>
        <v>Setegantí</v>
      </c>
      <c r="C318">
        <v>5</v>
      </c>
      <c r="D318" t="s">
        <v>151</v>
      </c>
      <c r="E318" s="37">
        <v>7.8753299713134766</v>
      </c>
      <c r="F318" s="37">
        <v>-80.706199645996094</v>
      </c>
      <c r="G318" s="37">
        <v>109955</v>
      </c>
      <c r="H318" s="42">
        <v>501</v>
      </c>
      <c r="I318" t="s">
        <v>269</v>
      </c>
      <c r="J318">
        <v>7.8599100112915039</v>
      </c>
      <c r="K318">
        <v>-78.001800537109375</v>
      </c>
      <c r="L318">
        <v>30110</v>
      </c>
      <c r="M318">
        <v>50110</v>
      </c>
      <c r="N318" t="s">
        <v>753</v>
      </c>
      <c r="O318">
        <v>8.2771596908569336</v>
      </c>
      <c r="P318">
        <v>-78.083602905273438</v>
      </c>
      <c r="Q318">
        <v>558</v>
      </c>
    </row>
    <row r="319" spans="1:17" x14ac:dyDescent="0.3">
      <c r="A319">
        <v>230</v>
      </c>
      <c r="B319" t="str">
        <f t="shared" si="4"/>
        <v>Taimatí</v>
      </c>
      <c r="C319">
        <v>5</v>
      </c>
      <c r="D319" t="s">
        <v>151</v>
      </c>
      <c r="E319" s="37">
        <v>7.8753299713134766</v>
      </c>
      <c r="F319" s="37">
        <v>-80.706199645996094</v>
      </c>
      <c r="G319" s="37">
        <v>109955</v>
      </c>
      <c r="H319" s="42">
        <v>501</v>
      </c>
      <c r="I319" t="s">
        <v>269</v>
      </c>
      <c r="J319">
        <v>7.8599100112915039</v>
      </c>
      <c r="K319">
        <v>-78.001800537109375</v>
      </c>
      <c r="L319">
        <v>30110</v>
      </c>
      <c r="M319">
        <v>50111</v>
      </c>
      <c r="N319" t="s">
        <v>760</v>
      </c>
      <c r="O319">
        <v>8.1294803619384766</v>
      </c>
      <c r="P319">
        <v>-78.202102661132813</v>
      </c>
      <c r="Q319">
        <v>764</v>
      </c>
    </row>
    <row r="320" spans="1:17" x14ac:dyDescent="0.3">
      <c r="A320">
        <v>231</v>
      </c>
      <c r="B320" t="str">
        <f t="shared" si="4"/>
        <v>Tucutí</v>
      </c>
      <c r="C320">
        <v>5</v>
      </c>
      <c r="D320" t="s">
        <v>151</v>
      </c>
      <c r="E320" s="37">
        <v>7.8753299713134766</v>
      </c>
      <c r="F320" s="37">
        <v>-80.706199645996094</v>
      </c>
      <c r="G320" s="37">
        <v>109955</v>
      </c>
      <c r="H320" s="42">
        <v>501</v>
      </c>
      <c r="I320" t="s">
        <v>269</v>
      </c>
      <c r="J320">
        <v>7.8599100112915039</v>
      </c>
      <c r="K320">
        <v>-78.001800537109375</v>
      </c>
      <c r="L320">
        <v>30110</v>
      </c>
      <c r="M320">
        <v>50112</v>
      </c>
      <c r="N320" t="s">
        <v>767</v>
      </c>
      <c r="O320">
        <v>7.7562398910522461</v>
      </c>
      <c r="P320">
        <v>-77.849998474121094</v>
      </c>
      <c r="Q320">
        <v>1200</v>
      </c>
    </row>
    <row r="321" spans="1:17" x14ac:dyDescent="0.3">
      <c r="A321">
        <v>232</v>
      </c>
      <c r="B321" t="str">
        <f t="shared" si="4"/>
        <v>El Real de Santa María (Cabecera)</v>
      </c>
      <c r="C321">
        <v>5</v>
      </c>
      <c r="D321" t="s">
        <v>151</v>
      </c>
      <c r="E321" s="37">
        <v>7.8753299713134766</v>
      </c>
      <c r="F321" s="37">
        <v>-80.706199645996094</v>
      </c>
      <c r="G321" s="37">
        <v>109955</v>
      </c>
      <c r="H321" s="42">
        <v>502</v>
      </c>
      <c r="I321" t="s">
        <v>152</v>
      </c>
      <c r="J321">
        <v>8.2430000305175781</v>
      </c>
      <c r="K321">
        <v>-77.693901062011719</v>
      </c>
      <c r="L321">
        <v>18268</v>
      </c>
      <c r="M321">
        <v>50201</v>
      </c>
      <c r="N321" t="s">
        <v>568</v>
      </c>
      <c r="O321">
        <v>8.0601902008056641</v>
      </c>
      <c r="P321">
        <v>-77.734001159667969</v>
      </c>
      <c r="Q321">
        <v>1183</v>
      </c>
    </row>
    <row r="322" spans="1:17" x14ac:dyDescent="0.3">
      <c r="A322">
        <v>233</v>
      </c>
      <c r="B322" t="str">
        <f t="shared" si="4"/>
        <v>Boca de Cupe</v>
      </c>
      <c r="C322">
        <v>5</v>
      </c>
      <c r="D322" t="s">
        <v>151</v>
      </c>
      <c r="E322" s="37">
        <v>7.8753299713134766</v>
      </c>
      <c r="F322" s="37">
        <v>-80.706199645996094</v>
      </c>
      <c r="G322" s="37">
        <v>109955</v>
      </c>
      <c r="H322" s="42">
        <v>502</v>
      </c>
      <c r="I322" t="s">
        <v>152</v>
      </c>
      <c r="J322">
        <v>8.2430000305175781</v>
      </c>
      <c r="K322">
        <v>-77.693901062011719</v>
      </c>
      <c r="L322">
        <v>18268</v>
      </c>
      <c r="M322">
        <v>50202</v>
      </c>
      <c r="N322" t="s">
        <v>382</v>
      </c>
      <c r="O322">
        <v>7.8227500915527344</v>
      </c>
      <c r="P322">
        <v>-77.624099731445313</v>
      </c>
      <c r="Q322">
        <v>1167</v>
      </c>
    </row>
    <row r="323" spans="1:17" x14ac:dyDescent="0.3">
      <c r="A323">
        <v>234</v>
      </c>
      <c r="B323" t="str">
        <f t="shared" si="4"/>
        <v>Paya</v>
      </c>
      <c r="C323">
        <v>5</v>
      </c>
      <c r="D323" t="s">
        <v>151</v>
      </c>
      <c r="E323" s="37">
        <v>7.8753299713134766</v>
      </c>
      <c r="F323" s="37">
        <v>-80.706199645996094</v>
      </c>
      <c r="G323" s="37">
        <v>109955</v>
      </c>
      <c r="H323" s="42">
        <v>502</v>
      </c>
      <c r="I323" t="s">
        <v>152</v>
      </c>
      <c r="J323">
        <v>8.2430000305175781</v>
      </c>
      <c r="K323">
        <v>-77.693901062011719</v>
      </c>
      <c r="L323">
        <v>18268</v>
      </c>
      <c r="M323">
        <v>50203</v>
      </c>
      <c r="N323" t="s">
        <v>690</v>
      </c>
      <c r="O323">
        <v>7.8243398666381836</v>
      </c>
      <c r="P323">
        <v>-77.436996459960938</v>
      </c>
      <c r="Q323">
        <v>639</v>
      </c>
    </row>
    <row r="324" spans="1:17" x14ac:dyDescent="0.3">
      <c r="A324">
        <v>235</v>
      </c>
      <c r="B324" t="str">
        <f t="shared" si="4"/>
        <v>Pinogana</v>
      </c>
      <c r="C324">
        <v>5</v>
      </c>
      <c r="D324" t="s">
        <v>151</v>
      </c>
      <c r="E324" s="37">
        <v>7.8753299713134766</v>
      </c>
      <c r="F324" s="37">
        <v>-80.706199645996094</v>
      </c>
      <c r="G324" s="37">
        <v>109955</v>
      </c>
      <c r="H324" s="42">
        <v>502</v>
      </c>
      <c r="I324" t="s">
        <v>152</v>
      </c>
      <c r="J324">
        <v>8.2430000305175781</v>
      </c>
      <c r="K324">
        <v>-77.693901062011719</v>
      </c>
      <c r="L324">
        <v>18268</v>
      </c>
      <c r="M324">
        <v>50204</v>
      </c>
      <c r="N324" t="s">
        <v>152</v>
      </c>
      <c r="O324">
        <v>8.0926103591918945</v>
      </c>
      <c r="P324">
        <v>-77.66259765625</v>
      </c>
      <c r="Q324">
        <v>405</v>
      </c>
    </row>
    <row r="325" spans="1:17" x14ac:dyDescent="0.3">
      <c r="A325">
        <v>236</v>
      </c>
      <c r="B325" t="str">
        <f t="shared" si="4"/>
        <v>Púcuro</v>
      </c>
      <c r="C325">
        <v>5</v>
      </c>
      <c r="D325" t="s">
        <v>151</v>
      </c>
      <c r="E325" s="37">
        <v>7.8753299713134766</v>
      </c>
      <c r="F325" s="37">
        <v>-80.706199645996094</v>
      </c>
      <c r="G325" s="37">
        <v>109955</v>
      </c>
      <c r="H325" s="42">
        <v>502</v>
      </c>
      <c r="I325" t="s">
        <v>152</v>
      </c>
      <c r="J325">
        <v>8.2430000305175781</v>
      </c>
      <c r="K325">
        <v>-77.693901062011719</v>
      </c>
      <c r="L325">
        <v>18268</v>
      </c>
      <c r="M325">
        <v>50205</v>
      </c>
      <c r="N325" t="s">
        <v>706</v>
      </c>
      <c r="O325">
        <v>7.9903302192687988</v>
      </c>
      <c r="P325">
        <v>-77.517601013183594</v>
      </c>
      <c r="Q325">
        <v>356</v>
      </c>
    </row>
    <row r="326" spans="1:17" x14ac:dyDescent="0.3">
      <c r="A326">
        <v>237</v>
      </c>
      <c r="B326" t="str">
        <f t="shared" si="4"/>
        <v>Yape</v>
      </c>
      <c r="C326">
        <v>5</v>
      </c>
      <c r="D326" t="s">
        <v>151</v>
      </c>
      <c r="E326" s="37">
        <v>7.8753299713134766</v>
      </c>
      <c r="F326" s="37">
        <v>-80.706199645996094</v>
      </c>
      <c r="G326" s="37">
        <v>109955</v>
      </c>
      <c r="H326" s="42">
        <v>502</v>
      </c>
      <c r="I326" t="s">
        <v>152</v>
      </c>
      <c r="J326">
        <v>8.2430000305175781</v>
      </c>
      <c r="K326">
        <v>-77.693901062011719</v>
      </c>
      <c r="L326">
        <v>18268</v>
      </c>
      <c r="M326">
        <v>50206</v>
      </c>
      <c r="N326" t="s">
        <v>782</v>
      </c>
      <c r="O326">
        <v>8.0620203018188477</v>
      </c>
      <c r="P326">
        <v>-77.411903381347656</v>
      </c>
      <c r="Q326">
        <v>187</v>
      </c>
    </row>
    <row r="327" spans="1:17" x14ac:dyDescent="0.3">
      <c r="A327">
        <v>238</v>
      </c>
      <c r="B327" t="str">
        <f t="shared" si="4"/>
        <v>Yaviza</v>
      </c>
      <c r="C327">
        <v>5</v>
      </c>
      <c r="D327" t="s">
        <v>151</v>
      </c>
      <c r="E327" s="37">
        <v>7.8753299713134766</v>
      </c>
      <c r="F327" s="37">
        <v>-80.706199645996094</v>
      </c>
      <c r="G327" s="37">
        <v>109955</v>
      </c>
      <c r="H327" s="42">
        <v>502</v>
      </c>
      <c r="I327" t="s">
        <v>152</v>
      </c>
      <c r="J327">
        <v>8.2430000305175781</v>
      </c>
      <c r="K327">
        <v>-77.693901062011719</v>
      </c>
      <c r="L327">
        <v>18268</v>
      </c>
      <c r="M327">
        <v>50207</v>
      </c>
      <c r="N327" t="s">
        <v>153</v>
      </c>
      <c r="O327">
        <v>8.2111301422119141</v>
      </c>
      <c r="P327">
        <v>-77.761100769042969</v>
      </c>
      <c r="Q327">
        <v>4441</v>
      </c>
    </row>
    <row r="328" spans="1:17" x14ac:dyDescent="0.3">
      <c r="A328">
        <v>239</v>
      </c>
      <c r="B328" t="str">
        <f t="shared" si="4"/>
        <v>Metetí</v>
      </c>
      <c r="C328">
        <v>5</v>
      </c>
      <c r="D328" t="s">
        <v>151</v>
      </c>
      <c r="E328" s="37">
        <v>7.8753299713134766</v>
      </c>
      <c r="F328" s="37">
        <v>-80.706199645996094</v>
      </c>
      <c r="G328" s="37">
        <v>109955</v>
      </c>
      <c r="H328" s="42">
        <v>502</v>
      </c>
      <c r="I328" t="s">
        <v>152</v>
      </c>
      <c r="J328">
        <v>8.2430000305175781</v>
      </c>
      <c r="K328">
        <v>-77.693901062011719</v>
      </c>
      <c r="L328">
        <v>18268</v>
      </c>
      <c r="M328">
        <v>50208</v>
      </c>
      <c r="N328" t="s">
        <v>159</v>
      </c>
      <c r="O328">
        <v>8.584589958190918</v>
      </c>
      <c r="P328">
        <v>-77.921302795410156</v>
      </c>
      <c r="Q328">
        <v>7976</v>
      </c>
    </row>
    <row r="329" spans="1:17" x14ac:dyDescent="0.3">
      <c r="A329">
        <v>240</v>
      </c>
      <c r="B329" t="str">
        <f t="shared" si="4"/>
        <v>Comarca Kuna de Wargandí</v>
      </c>
      <c r="C329">
        <v>5</v>
      </c>
      <c r="D329" t="s">
        <v>151</v>
      </c>
      <c r="E329" s="37">
        <v>7.8753299713134766</v>
      </c>
      <c r="F329" s="37">
        <v>-80.706199645996094</v>
      </c>
      <c r="G329" s="37">
        <v>109955</v>
      </c>
      <c r="H329" s="42">
        <v>502</v>
      </c>
      <c r="I329" t="s">
        <v>152</v>
      </c>
      <c r="J329">
        <v>8.2430000305175781</v>
      </c>
      <c r="K329">
        <v>-77.693901062011719</v>
      </c>
      <c r="L329">
        <v>18268</v>
      </c>
      <c r="M329">
        <v>50209</v>
      </c>
      <c r="N329" t="s">
        <v>211</v>
      </c>
      <c r="O329">
        <v>8.9049797058105469</v>
      </c>
      <c r="P329">
        <v>-77.978401184082031</v>
      </c>
      <c r="Q329">
        <v>1914</v>
      </c>
    </row>
    <row r="330" spans="1:17" x14ac:dyDescent="0.3">
      <c r="A330">
        <v>241</v>
      </c>
      <c r="B330" t="str">
        <f t="shared" si="4"/>
        <v>Río Congo</v>
      </c>
      <c r="C330">
        <v>5</v>
      </c>
      <c r="D330" t="s">
        <v>151</v>
      </c>
      <c r="E330" s="37">
        <v>7.8753299713134766</v>
      </c>
      <c r="F330" s="37">
        <v>-80.706199645996094</v>
      </c>
      <c r="G330" s="37">
        <v>109955</v>
      </c>
      <c r="H330" s="42">
        <v>503</v>
      </c>
      <c r="I330" t="s">
        <v>181</v>
      </c>
      <c r="J330">
        <v>8.6035499572753906</v>
      </c>
      <c r="K330">
        <v>-78.213302612304688</v>
      </c>
      <c r="L330">
        <v>0</v>
      </c>
      <c r="M330">
        <v>50307</v>
      </c>
      <c r="N330" t="s">
        <v>724</v>
      </c>
      <c r="O330">
        <v>8.5510997772216797</v>
      </c>
      <c r="P330">
        <v>-78.388298034667969</v>
      </c>
      <c r="Q330">
        <v>0</v>
      </c>
    </row>
    <row r="331" spans="1:17" x14ac:dyDescent="0.3">
      <c r="A331">
        <v>242</v>
      </c>
      <c r="B331" t="str">
        <f t="shared" ref="B331:B394" si="5">+N331</f>
        <v>Río Iglesias</v>
      </c>
      <c r="C331">
        <v>5</v>
      </c>
      <c r="D331" t="s">
        <v>151</v>
      </c>
      <c r="E331" s="37">
        <v>7.8753299713134766</v>
      </c>
      <c r="F331" s="37">
        <v>-80.706199645996094</v>
      </c>
      <c r="G331" s="37">
        <v>109955</v>
      </c>
      <c r="H331" s="42">
        <v>503</v>
      </c>
      <c r="I331" t="s">
        <v>181</v>
      </c>
      <c r="J331">
        <v>8.6035499572753906</v>
      </c>
      <c r="K331">
        <v>-78.213302612304688</v>
      </c>
      <c r="L331">
        <v>0</v>
      </c>
      <c r="M331">
        <v>50308</v>
      </c>
      <c r="N331" t="s">
        <v>727</v>
      </c>
      <c r="O331">
        <v>8.3624601364135742</v>
      </c>
      <c r="P331">
        <v>-77.985099792480469</v>
      </c>
      <c r="Q331">
        <v>0</v>
      </c>
    </row>
    <row r="332" spans="1:17" x14ac:dyDescent="0.3">
      <c r="A332">
        <v>243</v>
      </c>
      <c r="B332" t="str">
        <f t="shared" si="5"/>
        <v>Agua Fría</v>
      </c>
      <c r="C332">
        <v>5</v>
      </c>
      <c r="D332" t="s">
        <v>151</v>
      </c>
      <c r="E332" s="37">
        <v>7.8753299713134766</v>
      </c>
      <c r="F332" s="37">
        <v>-80.706199645996094</v>
      </c>
      <c r="G332" s="37">
        <v>109955</v>
      </c>
      <c r="H332" s="42">
        <v>503</v>
      </c>
      <c r="I332" t="s">
        <v>181</v>
      </c>
      <c r="J332">
        <v>8.6035499572753906</v>
      </c>
      <c r="K332">
        <v>-78.213302612304688</v>
      </c>
      <c r="L332">
        <v>0</v>
      </c>
      <c r="M332">
        <v>50313</v>
      </c>
      <c r="N332" t="s">
        <v>378</v>
      </c>
      <c r="O332">
        <v>8.8349599838256836</v>
      </c>
      <c r="P332">
        <v>-78.198898315429688</v>
      </c>
      <c r="Q332">
        <v>0</v>
      </c>
    </row>
    <row r="333" spans="1:17" x14ac:dyDescent="0.3">
      <c r="A333">
        <v>244</v>
      </c>
      <c r="B333" t="str">
        <f t="shared" si="5"/>
        <v>Cucunatí</v>
      </c>
      <c r="C333">
        <v>5</v>
      </c>
      <c r="D333" t="s">
        <v>151</v>
      </c>
      <c r="E333" s="37">
        <v>7.8753299713134766</v>
      </c>
      <c r="F333" s="37">
        <v>-80.706199645996094</v>
      </c>
      <c r="G333" s="37">
        <v>109955</v>
      </c>
      <c r="H333" s="42">
        <v>503</v>
      </c>
      <c r="I333" t="s">
        <v>181</v>
      </c>
      <c r="J333">
        <v>8.6035499572753906</v>
      </c>
      <c r="K333">
        <v>-78.213302612304688</v>
      </c>
      <c r="L333">
        <v>0</v>
      </c>
      <c r="M333">
        <v>50314</v>
      </c>
      <c r="N333" t="s">
        <v>515</v>
      </c>
      <c r="O333">
        <v>8.5576601028442383</v>
      </c>
      <c r="P333">
        <v>-78.246498107910156</v>
      </c>
      <c r="Q333">
        <v>0</v>
      </c>
    </row>
    <row r="334" spans="1:17" x14ac:dyDescent="0.3">
      <c r="A334">
        <v>245</v>
      </c>
      <c r="B334" t="str">
        <f t="shared" si="5"/>
        <v>Río Congo Arriba</v>
      </c>
      <c r="C334">
        <v>5</v>
      </c>
      <c r="D334" t="s">
        <v>151</v>
      </c>
      <c r="E334" s="37">
        <v>7.8753299713134766</v>
      </c>
      <c r="F334" s="37">
        <v>-80.706199645996094</v>
      </c>
      <c r="G334" s="37">
        <v>109955</v>
      </c>
      <c r="H334" s="42">
        <v>503</v>
      </c>
      <c r="I334" t="s">
        <v>181</v>
      </c>
      <c r="J334">
        <v>8.6035499572753906</v>
      </c>
      <c r="K334">
        <v>-78.213302612304688</v>
      </c>
      <c r="L334">
        <v>0</v>
      </c>
      <c r="M334">
        <v>50315</v>
      </c>
      <c r="N334" t="s">
        <v>725</v>
      </c>
      <c r="O334">
        <v>8.7504501342773438</v>
      </c>
      <c r="P334">
        <v>-78.391502380371094</v>
      </c>
      <c r="Q334">
        <v>0</v>
      </c>
    </row>
    <row r="335" spans="1:17" x14ac:dyDescent="0.3">
      <c r="A335">
        <v>246</v>
      </c>
      <c r="B335" t="str">
        <f t="shared" si="5"/>
        <v>Santa Fe (Cabecera)</v>
      </c>
      <c r="C335">
        <v>5</v>
      </c>
      <c r="D335" t="s">
        <v>151</v>
      </c>
      <c r="E335" s="37">
        <v>7.8753299713134766</v>
      </c>
      <c r="F335" s="37">
        <v>-80.706199645996094</v>
      </c>
      <c r="G335" s="37">
        <v>109955</v>
      </c>
      <c r="H335" s="42">
        <v>503</v>
      </c>
      <c r="I335" t="s">
        <v>181</v>
      </c>
      <c r="J335">
        <v>8.6035499572753906</v>
      </c>
      <c r="K335">
        <v>-78.213302612304688</v>
      </c>
      <c r="L335">
        <v>0</v>
      </c>
      <c r="M335">
        <v>50316</v>
      </c>
      <c r="N335" t="s">
        <v>182</v>
      </c>
      <c r="O335">
        <v>8.7053604125976563</v>
      </c>
      <c r="P335">
        <v>-78.172897338867188</v>
      </c>
      <c r="Q335">
        <v>0</v>
      </c>
    </row>
    <row r="336" spans="1:17" x14ac:dyDescent="0.3">
      <c r="A336">
        <v>247</v>
      </c>
      <c r="B336" t="str">
        <f t="shared" si="5"/>
        <v>Zapallal</v>
      </c>
      <c r="C336">
        <v>5</v>
      </c>
      <c r="D336" t="s">
        <v>151</v>
      </c>
      <c r="E336" s="37">
        <v>7.8753299713134766</v>
      </c>
      <c r="F336" s="37">
        <v>-80.706199645996094</v>
      </c>
      <c r="G336" s="37">
        <v>109955</v>
      </c>
      <c r="H336" s="42">
        <v>503</v>
      </c>
      <c r="I336" t="s">
        <v>181</v>
      </c>
      <c r="J336">
        <v>8.6035499572753906</v>
      </c>
      <c r="K336">
        <v>-78.213302612304688</v>
      </c>
      <c r="L336">
        <v>0</v>
      </c>
      <c r="M336">
        <v>50317</v>
      </c>
      <c r="N336" t="s">
        <v>783</v>
      </c>
      <c r="O336">
        <v>8.6270303726196289</v>
      </c>
      <c r="P336">
        <v>-78.105300903320313</v>
      </c>
      <c r="Q336">
        <v>0</v>
      </c>
    </row>
    <row r="337" spans="1:17" x14ac:dyDescent="0.3">
      <c r="A337">
        <v>248</v>
      </c>
      <c r="B337" t="str">
        <f t="shared" si="5"/>
        <v>Chitré (Cabecera)</v>
      </c>
      <c r="C337">
        <v>6</v>
      </c>
      <c r="D337" t="s">
        <v>158</v>
      </c>
      <c r="E337" s="38">
        <v>7.8753299713134766</v>
      </c>
      <c r="F337" s="38">
        <v>-80.706199645996094</v>
      </c>
      <c r="G337" s="38">
        <v>109955</v>
      </c>
      <c r="H337" s="42">
        <v>601</v>
      </c>
      <c r="I337" t="s">
        <v>297</v>
      </c>
      <c r="J337">
        <v>7.9766898155212402</v>
      </c>
      <c r="K337">
        <v>-80.449501037597656</v>
      </c>
      <c r="L337">
        <v>50684</v>
      </c>
      <c r="M337">
        <v>60101</v>
      </c>
      <c r="N337" t="s">
        <v>321</v>
      </c>
      <c r="O337">
        <v>7.9528999328613281</v>
      </c>
      <c r="P337">
        <v>-80.438697814941406</v>
      </c>
      <c r="Q337">
        <v>9092</v>
      </c>
    </row>
    <row r="338" spans="1:17" x14ac:dyDescent="0.3">
      <c r="A338">
        <v>249</v>
      </c>
      <c r="B338" t="str">
        <f t="shared" si="5"/>
        <v>La Arena</v>
      </c>
      <c r="C338">
        <v>6</v>
      </c>
      <c r="D338" t="s">
        <v>158</v>
      </c>
      <c r="E338" s="38">
        <v>7.8753299713134766</v>
      </c>
      <c r="F338" s="38">
        <v>-80.706199645996094</v>
      </c>
      <c r="G338" s="38">
        <v>109955</v>
      </c>
      <c r="H338" s="42">
        <v>601</v>
      </c>
      <c r="I338" t="s">
        <v>297</v>
      </c>
      <c r="J338">
        <v>7.9766898155212402</v>
      </c>
      <c r="K338">
        <v>-80.449501037597656</v>
      </c>
      <c r="L338">
        <v>50684</v>
      </c>
      <c r="M338">
        <v>60102</v>
      </c>
      <c r="N338" t="s">
        <v>326</v>
      </c>
      <c r="O338">
        <v>7.9622797966003418</v>
      </c>
      <c r="P338">
        <v>-80.482002258300781</v>
      </c>
      <c r="Q338">
        <v>7586</v>
      </c>
    </row>
    <row r="339" spans="1:17" x14ac:dyDescent="0.3">
      <c r="A339">
        <v>250</v>
      </c>
      <c r="B339" t="str">
        <f t="shared" si="5"/>
        <v>Monagrillo</v>
      </c>
      <c r="C339">
        <v>6</v>
      </c>
      <c r="D339" t="s">
        <v>158</v>
      </c>
      <c r="E339" s="38">
        <v>7.8753299713134766</v>
      </c>
      <c r="F339" s="38">
        <v>-80.706199645996094</v>
      </c>
      <c r="G339" s="38">
        <v>109955</v>
      </c>
      <c r="H339" s="42">
        <v>601</v>
      </c>
      <c r="I339" t="s">
        <v>297</v>
      </c>
      <c r="J339">
        <v>7.9766898155212402</v>
      </c>
      <c r="K339">
        <v>-80.449501037597656</v>
      </c>
      <c r="L339">
        <v>50684</v>
      </c>
      <c r="M339">
        <v>60103</v>
      </c>
      <c r="N339" t="s">
        <v>311</v>
      </c>
      <c r="O339">
        <v>7.9989299774169922</v>
      </c>
      <c r="P339">
        <v>-80.448699951171875</v>
      </c>
      <c r="Q339">
        <v>12385</v>
      </c>
    </row>
    <row r="340" spans="1:17" x14ac:dyDescent="0.3">
      <c r="A340">
        <v>251</v>
      </c>
      <c r="B340" t="str">
        <f t="shared" si="5"/>
        <v>Llano Bonito</v>
      </c>
      <c r="C340">
        <v>6</v>
      </c>
      <c r="D340" t="s">
        <v>158</v>
      </c>
      <c r="E340" s="38">
        <v>7.8753299713134766</v>
      </c>
      <c r="F340" s="38">
        <v>-80.706199645996094</v>
      </c>
      <c r="G340" s="38">
        <v>109955</v>
      </c>
      <c r="H340" s="42">
        <v>601</v>
      </c>
      <c r="I340" t="s">
        <v>297</v>
      </c>
      <c r="J340">
        <v>7.9766898155212402</v>
      </c>
      <c r="K340">
        <v>-80.449501037597656</v>
      </c>
      <c r="L340">
        <v>50684</v>
      </c>
      <c r="M340">
        <v>60104</v>
      </c>
      <c r="N340" t="s">
        <v>298</v>
      </c>
      <c r="O340">
        <v>7.9904999732971191</v>
      </c>
      <c r="P340">
        <v>-80.412002563476563</v>
      </c>
      <c r="Q340">
        <v>9798</v>
      </c>
    </row>
    <row r="341" spans="1:17" x14ac:dyDescent="0.3">
      <c r="A341">
        <v>252</v>
      </c>
      <c r="B341" t="str">
        <f t="shared" si="5"/>
        <v>San Juan Bautista</v>
      </c>
      <c r="C341">
        <v>6</v>
      </c>
      <c r="D341" t="s">
        <v>158</v>
      </c>
      <c r="E341" s="38">
        <v>7.8753299713134766</v>
      </c>
      <c r="F341" s="38">
        <v>-80.706199645996094</v>
      </c>
      <c r="G341" s="38">
        <v>109955</v>
      </c>
      <c r="H341" s="42">
        <v>601</v>
      </c>
      <c r="I341" t="s">
        <v>297</v>
      </c>
      <c r="J341">
        <v>7.9766898155212402</v>
      </c>
      <c r="K341">
        <v>-80.449501037597656</v>
      </c>
      <c r="L341">
        <v>50684</v>
      </c>
      <c r="M341">
        <v>60105</v>
      </c>
      <c r="N341" t="s">
        <v>367</v>
      </c>
      <c r="O341">
        <v>7.967440128326416</v>
      </c>
      <c r="P341">
        <v>-80.413597106933594</v>
      </c>
      <c r="Q341">
        <v>11823</v>
      </c>
    </row>
    <row r="342" spans="1:17" x14ac:dyDescent="0.3">
      <c r="A342">
        <v>253</v>
      </c>
      <c r="B342" t="str">
        <f t="shared" si="5"/>
        <v>Las Minas (Cabecera)</v>
      </c>
      <c r="C342">
        <v>6</v>
      </c>
      <c r="D342" t="s">
        <v>158</v>
      </c>
      <c r="E342" s="38">
        <v>7.8753299713134766</v>
      </c>
      <c r="F342" s="38">
        <v>-80.706199645996094</v>
      </c>
      <c r="G342" s="38">
        <v>109955</v>
      </c>
      <c r="H342" s="42">
        <v>602</v>
      </c>
      <c r="I342" t="s">
        <v>350</v>
      </c>
      <c r="J342">
        <v>7.731719970703125</v>
      </c>
      <c r="K342">
        <v>-80.799797058105469</v>
      </c>
      <c r="L342">
        <v>7551</v>
      </c>
      <c r="M342">
        <v>60201</v>
      </c>
      <c r="N342" t="s">
        <v>642</v>
      </c>
      <c r="O342">
        <v>7.7913198471069336</v>
      </c>
      <c r="P342">
        <v>-80.731498718261719</v>
      </c>
      <c r="Q342">
        <v>1975</v>
      </c>
    </row>
    <row r="343" spans="1:17" x14ac:dyDescent="0.3">
      <c r="A343">
        <v>254</v>
      </c>
      <c r="B343" t="str">
        <f t="shared" si="5"/>
        <v>Chepo</v>
      </c>
      <c r="C343">
        <v>6</v>
      </c>
      <c r="D343" t="s">
        <v>158</v>
      </c>
      <c r="E343" s="38">
        <v>7.8753299713134766</v>
      </c>
      <c r="F343" s="38">
        <v>-80.706199645996094</v>
      </c>
      <c r="G343" s="38">
        <v>109955</v>
      </c>
      <c r="H343" s="42">
        <v>602</v>
      </c>
      <c r="I343" t="s">
        <v>350</v>
      </c>
      <c r="J343">
        <v>7.731719970703125</v>
      </c>
      <c r="K343">
        <v>-80.799797058105469</v>
      </c>
      <c r="L343">
        <v>7551</v>
      </c>
      <c r="M343">
        <v>60202</v>
      </c>
      <c r="N343" t="s">
        <v>134</v>
      </c>
      <c r="O343">
        <v>7.6671299934387207</v>
      </c>
      <c r="P343">
        <v>-80.818801879882813</v>
      </c>
      <c r="Q343">
        <v>1415</v>
      </c>
    </row>
    <row r="344" spans="1:17" x14ac:dyDescent="0.3">
      <c r="A344">
        <v>255</v>
      </c>
      <c r="B344" t="str">
        <f t="shared" si="5"/>
        <v>Chumical</v>
      </c>
      <c r="C344">
        <v>6</v>
      </c>
      <c r="D344" t="s">
        <v>158</v>
      </c>
      <c r="E344" s="38">
        <v>7.8753299713134766</v>
      </c>
      <c r="F344" s="38">
        <v>-80.706199645996094</v>
      </c>
      <c r="G344" s="38">
        <v>109955</v>
      </c>
      <c r="H344" s="42">
        <v>602</v>
      </c>
      <c r="I344" t="s">
        <v>350</v>
      </c>
      <c r="J344">
        <v>7.731719970703125</v>
      </c>
      <c r="K344">
        <v>-80.799797058105469</v>
      </c>
      <c r="L344">
        <v>7551</v>
      </c>
      <c r="M344">
        <v>60203</v>
      </c>
      <c r="N344" t="s">
        <v>504</v>
      </c>
      <c r="O344">
        <v>7.837130069732666</v>
      </c>
      <c r="P344">
        <v>-80.737602233886719</v>
      </c>
      <c r="Q344">
        <v>665</v>
      </c>
    </row>
    <row r="345" spans="1:17" x14ac:dyDescent="0.3">
      <c r="A345">
        <v>256</v>
      </c>
      <c r="B345" t="str">
        <f t="shared" si="5"/>
        <v>El Toro</v>
      </c>
      <c r="C345">
        <v>6</v>
      </c>
      <c r="D345" t="s">
        <v>158</v>
      </c>
      <c r="E345" s="38">
        <v>7.8753299713134766</v>
      </c>
      <c r="F345" s="38">
        <v>-80.706199645996094</v>
      </c>
      <c r="G345" s="38">
        <v>109955</v>
      </c>
      <c r="H345" s="42">
        <v>602</v>
      </c>
      <c r="I345" t="s">
        <v>350</v>
      </c>
      <c r="J345">
        <v>7.731719970703125</v>
      </c>
      <c r="K345">
        <v>-80.799797058105469</v>
      </c>
      <c r="L345">
        <v>7551</v>
      </c>
      <c r="M345">
        <v>60204</v>
      </c>
      <c r="N345" t="s">
        <v>573</v>
      </c>
      <c r="O345">
        <v>7.7526202201843262</v>
      </c>
      <c r="P345">
        <v>-80.889198303222656</v>
      </c>
      <c r="Q345">
        <v>931</v>
      </c>
    </row>
    <row r="346" spans="1:17" x14ac:dyDescent="0.3">
      <c r="A346">
        <v>257</v>
      </c>
      <c r="B346" t="str">
        <f t="shared" si="5"/>
        <v>Leones</v>
      </c>
      <c r="C346">
        <v>6</v>
      </c>
      <c r="D346" t="s">
        <v>158</v>
      </c>
      <c r="E346" s="38">
        <v>7.8753299713134766</v>
      </c>
      <c r="F346" s="38">
        <v>-80.706199645996094</v>
      </c>
      <c r="G346" s="38">
        <v>109955</v>
      </c>
      <c r="H346" s="42">
        <v>602</v>
      </c>
      <c r="I346" t="s">
        <v>350</v>
      </c>
      <c r="J346">
        <v>7.731719970703125</v>
      </c>
      <c r="K346">
        <v>-80.799797058105469</v>
      </c>
      <c r="L346">
        <v>7551</v>
      </c>
      <c r="M346">
        <v>60205</v>
      </c>
      <c r="N346" t="s">
        <v>351</v>
      </c>
      <c r="O346">
        <v>7.7786698341369629</v>
      </c>
      <c r="P346">
        <v>-80.804496765136719</v>
      </c>
      <c r="Q346">
        <v>852</v>
      </c>
    </row>
    <row r="347" spans="1:17" x14ac:dyDescent="0.3">
      <c r="A347">
        <v>258</v>
      </c>
      <c r="B347" t="str">
        <f t="shared" si="5"/>
        <v>Quebrada del Rosario</v>
      </c>
      <c r="C347">
        <v>6</v>
      </c>
      <c r="D347" t="s">
        <v>158</v>
      </c>
      <c r="E347" s="38">
        <v>7.8753299713134766</v>
      </c>
      <c r="F347" s="38">
        <v>-80.706199645996094</v>
      </c>
      <c r="G347" s="38">
        <v>109955</v>
      </c>
      <c r="H347" s="42">
        <v>602</v>
      </c>
      <c r="I347" t="s">
        <v>350</v>
      </c>
      <c r="J347">
        <v>7.731719970703125</v>
      </c>
      <c r="K347">
        <v>-80.799797058105469</v>
      </c>
      <c r="L347">
        <v>7551</v>
      </c>
      <c r="M347">
        <v>60206</v>
      </c>
      <c r="N347" t="s">
        <v>717</v>
      </c>
      <c r="O347">
        <v>7.7315797805786133</v>
      </c>
      <c r="P347">
        <v>-80.731101989746094</v>
      </c>
      <c r="Q347">
        <v>794</v>
      </c>
    </row>
    <row r="348" spans="1:17" x14ac:dyDescent="0.3">
      <c r="A348">
        <v>259</v>
      </c>
      <c r="B348" t="str">
        <f t="shared" si="5"/>
        <v>Quebrada El Ciprián</v>
      </c>
      <c r="C348">
        <v>6</v>
      </c>
      <c r="D348" t="s">
        <v>158</v>
      </c>
      <c r="E348" s="38">
        <v>7.8753299713134766</v>
      </c>
      <c r="F348" s="38">
        <v>-80.706199645996094</v>
      </c>
      <c r="G348" s="38">
        <v>109955</v>
      </c>
      <c r="H348" s="42">
        <v>602</v>
      </c>
      <c r="I348" t="s">
        <v>350</v>
      </c>
      <c r="J348">
        <v>7.731719970703125</v>
      </c>
      <c r="K348">
        <v>-80.799797058105469</v>
      </c>
      <c r="L348">
        <v>7551</v>
      </c>
      <c r="M348">
        <v>60207</v>
      </c>
      <c r="N348" t="s">
        <v>718</v>
      </c>
      <c r="O348">
        <v>7.684539794921875</v>
      </c>
      <c r="P348">
        <v>-80.756797790527344</v>
      </c>
      <c r="Q348">
        <v>919</v>
      </c>
    </row>
    <row r="349" spans="1:17" x14ac:dyDescent="0.3">
      <c r="A349">
        <v>260</v>
      </c>
      <c r="B349" t="str">
        <f t="shared" si="5"/>
        <v>Los Pozos (Cabecera)</v>
      </c>
      <c r="C349">
        <v>6</v>
      </c>
      <c r="D349" t="s">
        <v>158</v>
      </c>
      <c r="E349" s="38">
        <v>7.8753299713134766</v>
      </c>
      <c r="F349" s="38">
        <v>-80.706199645996094</v>
      </c>
      <c r="G349" s="38">
        <v>109955</v>
      </c>
      <c r="H349" s="42">
        <v>603</v>
      </c>
      <c r="I349" t="s">
        <v>406</v>
      </c>
      <c r="J349">
        <v>7.6935100555419922</v>
      </c>
      <c r="K349">
        <v>-80.668701171875</v>
      </c>
      <c r="L349">
        <v>7478</v>
      </c>
      <c r="M349">
        <v>60301</v>
      </c>
      <c r="N349" t="s">
        <v>407</v>
      </c>
      <c r="O349">
        <v>7.7866702079772949</v>
      </c>
      <c r="P349">
        <v>-80.659599304199219</v>
      </c>
      <c r="Q349">
        <v>2199</v>
      </c>
    </row>
    <row r="350" spans="1:17" x14ac:dyDescent="0.3">
      <c r="A350">
        <v>261</v>
      </c>
      <c r="B350" t="str">
        <f t="shared" si="5"/>
        <v>El Capurí</v>
      </c>
      <c r="C350">
        <v>6</v>
      </c>
      <c r="D350" t="s">
        <v>158</v>
      </c>
      <c r="E350" s="38">
        <v>7.8753299713134766</v>
      </c>
      <c r="F350" s="38">
        <v>-80.706199645996094</v>
      </c>
      <c r="G350" s="38">
        <v>109955</v>
      </c>
      <c r="H350" s="42">
        <v>603</v>
      </c>
      <c r="I350" t="s">
        <v>406</v>
      </c>
      <c r="J350">
        <v>7.6935100555419922</v>
      </c>
      <c r="K350">
        <v>-80.668701171875</v>
      </c>
      <c r="L350">
        <v>7478</v>
      </c>
      <c r="M350">
        <v>60302</v>
      </c>
      <c r="N350" t="s">
        <v>532</v>
      </c>
      <c r="O350">
        <v>7.727869987487793</v>
      </c>
      <c r="P350">
        <v>-80.650199890136719</v>
      </c>
      <c r="Q350">
        <v>446</v>
      </c>
    </row>
    <row r="351" spans="1:17" x14ac:dyDescent="0.3">
      <c r="A351">
        <v>262</v>
      </c>
      <c r="B351" t="str">
        <f t="shared" si="5"/>
        <v>El Calabacito</v>
      </c>
      <c r="C351">
        <v>6</v>
      </c>
      <c r="D351" t="s">
        <v>158</v>
      </c>
      <c r="E351" s="38">
        <v>7.8753299713134766</v>
      </c>
      <c r="F351" s="38">
        <v>-80.706199645996094</v>
      </c>
      <c r="G351" s="38">
        <v>109955</v>
      </c>
      <c r="H351" s="42">
        <v>603</v>
      </c>
      <c r="I351" t="s">
        <v>406</v>
      </c>
      <c r="J351">
        <v>7.6935100555419922</v>
      </c>
      <c r="K351">
        <v>-80.668701171875</v>
      </c>
      <c r="L351">
        <v>7478</v>
      </c>
      <c r="M351">
        <v>60303</v>
      </c>
      <c r="N351" t="s">
        <v>529</v>
      </c>
      <c r="O351">
        <v>7.7123398780822754</v>
      </c>
      <c r="P351">
        <v>-80.595901489257813</v>
      </c>
      <c r="Q351">
        <v>617</v>
      </c>
    </row>
    <row r="352" spans="1:17" x14ac:dyDescent="0.3">
      <c r="A352">
        <v>263</v>
      </c>
      <c r="B352" t="str">
        <f t="shared" si="5"/>
        <v>El Cedro</v>
      </c>
      <c r="C352">
        <v>6</v>
      </c>
      <c r="D352" t="s">
        <v>158</v>
      </c>
      <c r="E352" s="38">
        <v>7.8753299713134766</v>
      </c>
      <c r="F352" s="38">
        <v>-80.706199645996094</v>
      </c>
      <c r="G352" s="38">
        <v>109955</v>
      </c>
      <c r="H352" s="42">
        <v>603</v>
      </c>
      <c r="I352" t="s">
        <v>406</v>
      </c>
      <c r="J352">
        <v>7.6935100555419922</v>
      </c>
      <c r="K352">
        <v>-80.668701171875</v>
      </c>
      <c r="L352">
        <v>7478</v>
      </c>
      <c r="M352">
        <v>60304</v>
      </c>
      <c r="N352" t="s">
        <v>534</v>
      </c>
      <c r="O352">
        <v>7.6854100227355957</v>
      </c>
      <c r="P352">
        <v>-80.649299621582031</v>
      </c>
      <c r="Q352">
        <v>503</v>
      </c>
    </row>
    <row r="353" spans="1:17" x14ac:dyDescent="0.3">
      <c r="A353">
        <v>264</v>
      </c>
      <c r="B353" t="str">
        <f t="shared" si="5"/>
        <v>La Arena</v>
      </c>
      <c r="C353">
        <v>6</v>
      </c>
      <c r="D353" t="s">
        <v>158</v>
      </c>
      <c r="E353" s="38">
        <v>7.8753299713134766</v>
      </c>
      <c r="F353" s="38">
        <v>-80.706199645996094</v>
      </c>
      <c r="G353" s="38">
        <v>109955</v>
      </c>
      <c r="H353" s="42">
        <v>603</v>
      </c>
      <c r="I353" t="s">
        <v>406</v>
      </c>
      <c r="J353">
        <v>7.6935100555419922</v>
      </c>
      <c r="K353">
        <v>-80.668701171875</v>
      </c>
      <c r="L353">
        <v>7478</v>
      </c>
      <c r="M353">
        <v>60305</v>
      </c>
      <c r="N353" t="s">
        <v>326</v>
      </c>
      <c r="O353">
        <v>7.7487201690673828</v>
      </c>
      <c r="P353">
        <v>-80.592697143554688</v>
      </c>
      <c r="Q353">
        <v>559</v>
      </c>
    </row>
    <row r="354" spans="1:17" x14ac:dyDescent="0.3">
      <c r="A354">
        <v>265</v>
      </c>
      <c r="B354" t="str">
        <f t="shared" si="5"/>
        <v>La Pitaloza</v>
      </c>
      <c r="C354">
        <v>6</v>
      </c>
      <c r="D354" t="s">
        <v>158</v>
      </c>
      <c r="E354" s="38">
        <v>7.8753299713134766</v>
      </c>
      <c r="F354" s="38">
        <v>-80.706199645996094</v>
      </c>
      <c r="G354" s="38">
        <v>109955</v>
      </c>
      <c r="H354" s="42">
        <v>603</v>
      </c>
      <c r="I354" t="s">
        <v>406</v>
      </c>
      <c r="J354">
        <v>7.6935100555419922</v>
      </c>
      <c r="K354">
        <v>-80.668701171875</v>
      </c>
      <c r="L354">
        <v>7478</v>
      </c>
      <c r="M354">
        <v>60306</v>
      </c>
      <c r="N354" t="s">
        <v>623</v>
      </c>
      <c r="O354">
        <v>7.6011199951171875</v>
      </c>
      <c r="P354">
        <v>-80.701202392578125</v>
      </c>
      <c r="Q354">
        <v>674</v>
      </c>
    </row>
    <row r="355" spans="1:17" x14ac:dyDescent="0.3">
      <c r="A355">
        <v>266</v>
      </c>
      <c r="B355" t="str">
        <f t="shared" si="5"/>
        <v>Los Cerritos</v>
      </c>
      <c r="C355">
        <v>6</v>
      </c>
      <c r="D355" t="s">
        <v>158</v>
      </c>
      <c r="E355" s="38">
        <v>7.8753299713134766</v>
      </c>
      <c r="F355" s="38">
        <v>-80.706199645996094</v>
      </c>
      <c r="G355" s="38">
        <v>109955</v>
      </c>
      <c r="H355" s="42">
        <v>603</v>
      </c>
      <c r="I355" t="s">
        <v>406</v>
      </c>
      <c r="J355">
        <v>7.6935100555419922</v>
      </c>
      <c r="K355">
        <v>-80.668701171875</v>
      </c>
      <c r="L355">
        <v>7478</v>
      </c>
      <c r="M355">
        <v>60307</v>
      </c>
      <c r="N355" t="s">
        <v>659</v>
      </c>
      <c r="O355">
        <v>7.793910026550293</v>
      </c>
      <c r="P355">
        <v>-80.615402221679688</v>
      </c>
      <c r="Q355">
        <v>985</v>
      </c>
    </row>
    <row r="356" spans="1:17" x14ac:dyDescent="0.3">
      <c r="A356">
        <v>267</v>
      </c>
      <c r="B356" t="str">
        <f t="shared" si="5"/>
        <v>Los Cerros de Paja</v>
      </c>
      <c r="C356">
        <v>6</v>
      </c>
      <c r="D356" t="s">
        <v>158</v>
      </c>
      <c r="E356" s="38">
        <v>7.8753299713134766</v>
      </c>
      <c r="F356" s="38">
        <v>-80.706199645996094</v>
      </c>
      <c r="G356" s="38">
        <v>109955</v>
      </c>
      <c r="H356" s="42">
        <v>603</v>
      </c>
      <c r="I356" t="s">
        <v>406</v>
      </c>
      <c r="J356">
        <v>7.6935100555419922</v>
      </c>
      <c r="K356">
        <v>-80.668701171875</v>
      </c>
      <c r="L356">
        <v>7478</v>
      </c>
      <c r="M356">
        <v>60308</v>
      </c>
      <c r="N356" t="s">
        <v>660</v>
      </c>
      <c r="O356">
        <v>7.7099699974060059</v>
      </c>
      <c r="P356">
        <v>-80.691200256347656</v>
      </c>
      <c r="Q356">
        <v>896</v>
      </c>
    </row>
    <row r="357" spans="1:17" x14ac:dyDescent="0.3">
      <c r="A357">
        <v>268</v>
      </c>
      <c r="B357" t="str">
        <f t="shared" si="5"/>
        <v>Las Llanas</v>
      </c>
      <c r="C357">
        <v>6</v>
      </c>
      <c r="D357" t="s">
        <v>158</v>
      </c>
      <c r="E357" s="38">
        <v>7.8753299713134766</v>
      </c>
      <c r="F357" s="38">
        <v>-80.706199645996094</v>
      </c>
      <c r="G357" s="38">
        <v>109955</v>
      </c>
      <c r="H357" s="42">
        <v>603</v>
      </c>
      <c r="I357" t="s">
        <v>406</v>
      </c>
      <c r="J357">
        <v>7.6935100555419922</v>
      </c>
      <c r="K357">
        <v>-80.668701171875</v>
      </c>
      <c r="L357">
        <v>7478</v>
      </c>
      <c r="M357">
        <v>60309</v>
      </c>
      <c r="N357" t="s">
        <v>641</v>
      </c>
      <c r="O357">
        <v>7.6325101852416992</v>
      </c>
      <c r="P357">
        <v>-80.733100891113281</v>
      </c>
      <c r="Q357">
        <v>599</v>
      </c>
    </row>
    <row r="358" spans="1:17" x14ac:dyDescent="0.3">
      <c r="A358">
        <v>269</v>
      </c>
      <c r="B358" t="str">
        <f t="shared" si="5"/>
        <v>Ocú (Cabecera)</v>
      </c>
      <c r="C358">
        <v>6</v>
      </c>
      <c r="D358" t="s">
        <v>158</v>
      </c>
      <c r="E358" s="38">
        <v>7.8753299713134766</v>
      </c>
      <c r="F358" s="38">
        <v>-80.706199645996094</v>
      </c>
      <c r="G358" s="38">
        <v>109955</v>
      </c>
      <c r="H358" s="42">
        <v>604</v>
      </c>
      <c r="I358" t="s">
        <v>332</v>
      </c>
      <c r="J358">
        <v>7.9245400428771973</v>
      </c>
      <c r="K358">
        <v>-80.812202453613281</v>
      </c>
      <c r="L358">
        <v>15539</v>
      </c>
      <c r="M358">
        <v>60401</v>
      </c>
      <c r="N358" t="s">
        <v>333</v>
      </c>
      <c r="O358">
        <v>7.9543800354003906</v>
      </c>
      <c r="P358">
        <v>-80.782600402832031</v>
      </c>
      <c r="Q358">
        <v>7006</v>
      </c>
    </row>
    <row r="359" spans="1:17" x14ac:dyDescent="0.3">
      <c r="A359">
        <v>270</v>
      </c>
      <c r="B359" t="str">
        <f t="shared" si="5"/>
        <v>Cerro Largo</v>
      </c>
      <c r="C359">
        <v>6</v>
      </c>
      <c r="D359" t="s">
        <v>158</v>
      </c>
      <c r="E359" s="38">
        <v>7.8753299713134766</v>
      </c>
      <c r="F359" s="38">
        <v>-80.706199645996094</v>
      </c>
      <c r="G359" s="38">
        <v>109955</v>
      </c>
      <c r="H359" s="42">
        <v>604</v>
      </c>
      <c r="I359" t="s">
        <v>332</v>
      </c>
      <c r="J359">
        <v>7.9245400428771973</v>
      </c>
      <c r="K359">
        <v>-80.812202453613281</v>
      </c>
      <c r="L359">
        <v>15539</v>
      </c>
      <c r="M359">
        <v>60402</v>
      </c>
      <c r="N359" t="s">
        <v>495</v>
      </c>
      <c r="O359">
        <v>7.8309698104858398</v>
      </c>
      <c r="P359">
        <v>-80.819503784179688</v>
      </c>
      <c r="Q359">
        <v>1478</v>
      </c>
    </row>
    <row r="360" spans="1:17" x14ac:dyDescent="0.3">
      <c r="A360">
        <v>271</v>
      </c>
      <c r="B360" t="str">
        <f t="shared" si="5"/>
        <v>Los Llanos</v>
      </c>
      <c r="C360">
        <v>6</v>
      </c>
      <c r="D360" t="s">
        <v>158</v>
      </c>
      <c r="E360" s="38">
        <v>7.8753299713134766</v>
      </c>
      <c r="F360" s="38">
        <v>-80.706199645996094</v>
      </c>
      <c r="G360" s="38">
        <v>109955</v>
      </c>
      <c r="H360" s="42">
        <v>604</v>
      </c>
      <c r="I360" t="s">
        <v>332</v>
      </c>
      <c r="J360">
        <v>7.9245400428771973</v>
      </c>
      <c r="K360">
        <v>-80.812202453613281</v>
      </c>
      <c r="L360">
        <v>15539</v>
      </c>
      <c r="M360">
        <v>60403</v>
      </c>
      <c r="N360" t="s">
        <v>662</v>
      </c>
      <c r="O360">
        <v>7.9272499084472656</v>
      </c>
      <c r="P360">
        <v>-80.871803283691406</v>
      </c>
      <c r="Q360">
        <v>2110</v>
      </c>
    </row>
    <row r="361" spans="1:17" x14ac:dyDescent="0.3">
      <c r="A361">
        <v>272</v>
      </c>
      <c r="B361" t="str">
        <f t="shared" si="5"/>
        <v>Llano Grande</v>
      </c>
      <c r="C361">
        <v>6</v>
      </c>
      <c r="D361" t="s">
        <v>158</v>
      </c>
      <c r="E361" s="38">
        <v>7.8753299713134766</v>
      </c>
      <c r="F361" s="38">
        <v>-80.706199645996094</v>
      </c>
      <c r="G361" s="38">
        <v>109955</v>
      </c>
      <c r="H361" s="42">
        <v>604</v>
      </c>
      <c r="I361" t="s">
        <v>332</v>
      </c>
      <c r="J361">
        <v>7.9245400428771973</v>
      </c>
      <c r="K361">
        <v>-80.812202453613281</v>
      </c>
      <c r="L361">
        <v>15539</v>
      </c>
      <c r="M361">
        <v>60404</v>
      </c>
      <c r="N361" t="s">
        <v>651</v>
      </c>
      <c r="O361">
        <v>7.9790301322937012</v>
      </c>
      <c r="P361">
        <v>-80.697700500488281</v>
      </c>
      <c r="Q361">
        <v>1062</v>
      </c>
    </row>
    <row r="362" spans="1:17" x14ac:dyDescent="0.3">
      <c r="A362">
        <v>273</v>
      </c>
      <c r="B362" t="str">
        <f t="shared" si="5"/>
        <v>Peña Chatas</v>
      </c>
      <c r="C362">
        <v>6</v>
      </c>
      <c r="D362" t="s">
        <v>158</v>
      </c>
      <c r="E362" s="38">
        <v>7.8753299713134766</v>
      </c>
      <c r="F362" s="38">
        <v>-80.706199645996094</v>
      </c>
      <c r="G362" s="38">
        <v>109955</v>
      </c>
      <c r="H362" s="42">
        <v>604</v>
      </c>
      <c r="I362" t="s">
        <v>332</v>
      </c>
      <c r="J362">
        <v>7.9245400428771973</v>
      </c>
      <c r="K362">
        <v>-80.812202453613281</v>
      </c>
      <c r="L362">
        <v>15539</v>
      </c>
      <c r="M362">
        <v>60405</v>
      </c>
      <c r="N362" t="s">
        <v>694</v>
      </c>
      <c r="O362">
        <v>8.0331897735595703</v>
      </c>
      <c r="P362">
        <v>-80.79119873046875</v>
      </c>
      <c r="Q362">
        <v>1778</v>
      </c>
    </row>
    <row r="363" spans="1:17" x14ac:dyDescent="0.3">
      <c r="A363">
        <v>274</v>
      </c>
      <c r="B363" t="str">
        <f t="shared" si="5"/>
        <v>El Tijera</v>
      </c>
      <c r="C363">
        <v>6</v>
      </c>
      <c r="D363" t="s">
        <v>158</v>
      </c>
      <c r="E363" s="38">
        <v>7.8753299713134766</v>
      </c>
      <c r="F363" s="38">
        <v>-80.706199645996094</v>
      </c>
      <c r="G363" s="38">
        <v>109955</v>
      </c>
      <c r="H363" s="42">
        <v>604</v>
      </c>
      <c r="I363" t="s">
        <v>332</v>
      </c>
      <c r="J363">
        <v>7.9245400428771973</v>
      </c>
      <c r="K363">
        <v>-80.812202453613281</v>
      </c>
      <c r="L363">
        <v>15539</v>
      </c>
      <c r="M363">
        <v>60406</v>
      </c>
      <c r="N363" t="s">
        <v>572</v>
      </c>
      <c r="O363">
        <v>7.8372898101806641</v>
      </c>
      <c r="P363">
        <v>-80.925003051757813</v>
      </c>
      <c r="Q363">
        <v>588</v>
      </c>
    </row>
    <row r="364" spans="1:17" x14ac:dyDescent="0.3">
      <c r="A364">
        <v>275</v>
      </c>
      <c r="B364" t="str">
        <f t="shared" si="5"/>
        <v>Menchaca</v>
      </c>
      <c r="C364">
        <v>6</v>
      </c>
      <c r="D364" t="s">
        <v>158</v>
      </c>
      <c r="E364" s="38">
        <v>7.8753299713134766</v>
      </c>
      <c r="F364" s="38">
        <v>-80.706199645996094</v>
      </c>
      <c r="G364" s="38">
        <v>109955</v>
      </c>
      <c r="H364" s="42">
        <v>604</v>
      </c>
      <c r="I364" t="s">
        <v>332</v>
      </c>
      <c r="J364">
        <v>7.9245400428771973</v>
      </c>
      <c r="K364">
        <v>-80.812202453613281</v>
      </c>
      <c r="L364">
        <v>15539</v>
      </c>
      <c r="M364">
        <v>60407</v>
      </c>
      <c r="N364" t="s">
        <v>669</v>
      </c>
      <c r="O364">
        <v>7.8861799240112305</v>
      </c>
      <c r="P364">
        <v>-80.766502380371094</v>
      </c>
      <c r="Q364">
        <v>1517</v>
      </c>
    </row>
    <row r="365" spans="1:17" x14ac:dyDescent="0.3">
      <c r="A365">
        <v>276</v>
      </c>
      <c r="B365" t="str">
        <f t="shared" si="5"/>
        <v>Entradero del Castillo</v>
      </c>
      <c r="C365">
        <v>6</v>
      </c>
      <c r="D365" t="s">
        <v>158</v>
      </c>
      <c r="E365" s="38">
        <v>7.8753299713134766</v>
      </c>
      <c r="F365" s="38">
        <v>-80.706199645996094</v>
      </c>
      <c r="G365" s="38">
        <v>109955</v>
      </c>
      <c r="H365" s="42">
        <v>604</v>
      </c>
      <c r="I365" t="s">
        <v>332</v>
      </c>
      <c r="J365">
        <v>7.9245400428771973</v>
      </c>
      <c r="K365">
        <v>-80.812202453613281</v>
      </c>
      <c r="L365">
        <v>15539</v>
      </c>
      <c r="M365">
        <v>60408</v>
      </c>
      <c r="N365" t="s">
        <v>575</v>
      </c>
      <c r="O365">
        <v>7.8453102111816406</v>
      </c>
      <c r="P365">
        <v>-80.867202758789063</v>
      </c>
      <c r="Q365">
        <v>0</v>
      </c>
    </row>
    <row r="366" spans="1:17" x14ac:dyDescent="0.3">
      <c r="A366">
        <v>277</v>
      </c>
      <c r="B366" t="str">
        <f t="shared" si="5"/>
        <v>Parita (Cabecera)</v>
      </c>
      <c r="C366">
        <v>6</v>
      </c>
      <c r="D366" t="s">
        <v>158</v>
      </c>
      <c r="E366" s="38">
        <v>7.8753299713134766</v>
      </c>
      <c r="F366" s="38">
        <v>-80.706199645996094</v>
      </c>
      <c r="G366" s="38">
        <v>109955</v>
      </c>
      <c r="H366" s="42">
        <v>605</v>
      </c>
      <c r="I366" t="s">
        <v>417</v>
      </c>
      <c r="J366">
        <v>8.0344200134277344</v>
      </c>
      <c r="K366">
        <v>-80.5802001953125</v>
      </c>
      <c r="L366">
        <v>8885</v>
      </c>
      <c r="M366">
        <v>60501</v>
      </c>
      <c r="N366" t="s">
        <v>419</v>
      </c>
      <c r="O366">
        <v>8.0192098617553711</v>
      </c>
      <c r="P366">
        <v>-80.511100769042969</v>
      </c>
      <c r="Q366">
        <v>3723</v>
      </c>
    </row>
    <row r="367" spans="1:17" x14ac:dyDescent="0.3">
      <c r="A367">
        <v>278</v>
      </c>
      <c r="B367" t="str">
        <f t="shared" si="5"/>
        <v>Cabuya</v>
      </c>
      <c r="C367">
        <v>6</v>
      </c>
      <c r="D367" t="s">
        <v>158</v>
      </c>
      <c r="E367" s="38">
        <v>7.8753299713134766</v>
      </c>
      <c r="F367" s="38">
        <v>-80.706199645996094</v>
      </c>
      <c r="G367" s="38">
        <v>109955</v>
      </c>
      <c r="H367" s="42">
        <v>605</v>
      </c>
      <c r="I367" t="s">
        <v>417</v>
      </c>
      <c r="J367">
        <v>8.0344200134277344</v>
      </c>
      <c r="K367">
        <v>-80.5802001953125</v>
      </c>
      <c r="L367">
        <v>8885</v>
      </c>
      <c r="M367">
        <v>60502</v>
      </c>
      <c r="N367" t="s">
        <v>300</v>
      </c>
      <c r="O367">
        <v>8.0270900726318359</v>
      </c>
      <c r="P367">
        <v>-80.650703430175781</v>
      </c>
      <c r="Q367">
        <v>1092</v>
      </c>
    </row>
    <row r="368" spans="1:17" x14ac:dyDescent="0.3">
      <c r="A368">
        <v>279</v>
      </c>
      <c r="B368" t="str">
        <f t="shared" si="5"/>
        <v>Los Castillos</v>
      </c>
      <c r="C368">
        <v>6</v>
      </c>
      <c r="D368" t="s">
        <v>158</v>
      </c>
      <c r="E368" s="38">
        <v>7.8753299713134766</v>
      </c>
      <c r="F368" s="38">
        <v>-80.706199645996094</v>
      </c>
      <c r="G368" s="38">
        <v>109955</v>
      </c>
      <c r="H368" s="42">
        <v>605</v>
      </c>
      <c r="I368" t="s">
        <v>417</v>
      </c>
      <c r="J368">
        <v>8.0344200134277344</v>
      </c>
      <c r="K368">
        <v>-80.5802001953125</v>
      </c>
      <c r="L368">
        <v>8885</v>
      </c>
      <c r="M368">
        <v>60503</v>
      </c>
      <c r="N368" t="s">
        <v>658</v>
      </c>
      <c r="O368">
        <v>7.9848198890686035</v>
      </c>
      <c r="P368">
        <v>-80.615097045898438</v>
      </c>
      <c r="Q368">
        <v>745</v>
      </c>
    </row>
    <row r="369" spans="1:17" x14ac:dyDescent="0.3">
      <c r="A369">
        <v>280</v>
      </c>
      <c r="B369" t="str">
        <f t="shared" si="5"/>
        <v>Llano de La Cruz</v>
      </c>
      <c r="C369">
        <v>6</v>
      </c>
      <c r="D369" t="s">
        <v>158</v>
      </c>
      <c r="E369" s="38">
        <v>7.8753299713134766</v>
      </c>
      <c r="F369" s="38">
        <v>-80.706199645996094</v>
      </c>
      <c r="G369" s="38">
        <v>109955</v>
      </c>
      <c r="H369" s="42">
        <v>605</v>
      </c>
      <c r="I369" t="s">
        <v>417</v>
      </c>
      <c r="J369">
        <v>8.0344200134277344</v>
      </c>
      <c r="K369">
        <v>-80.5802001953125</v>
      </c>
      <c r="L369">
        <v>8885</v>
      </c>
      <c r="M369">
        <v>60504</v>
      </c>
      <c r="N369" t="s">
        <v>649</v>
      </c>
      <c r="O369">
        <v>7.9631099700927734</v>
      </c>
      <c r="P369">
        <v>-80.632499694824219</v>
      </c>
      <c r="Q369">
        <v>318</v>
      </c>
    </row>
    <row r="370" spans="1:17" x14ac:dyDescent="0.3">
      <c r="A370">
        <v>281</v>
      </c>
      <c r="B370" t="str">
        <f t="shared" si="5"/>
        <v>París</v>
      </c>
      <c r="C370">
        <v>6</v>
      </c>
      <c r="D370" t="s">
        <v>158</v>
      </c>
      <c r="E370" s="38">
        <v>7.8753299713134766</v>
      </c>
      <c r="F370" s="38">
        <v>-80.706199645996094</v>
      </c>
      <c r="G370" s="38">
        <v>109955</v>
      </c>
      <c r="H370" s="42">
        <v>605</v>
      </c>
      <c r="I370" t="s">
        <v>417</v>
      </c>
      <c r="J370">
        <v>8.0344200134277344</v>
      </c>
      <c r="K370">
        <v>-80.5802001953125</v>
      </c>
      <c r="L370">
        <v>8885</v>
      </c>
      <c r="M370">
        <v>60505</v>
      </c>
      <c r="N370" t="s">
        <v>418</v>
      </c>
      <c r="O370">
        <v>8.0728797912597656</v>
      </c>
      <c r="P370">
        <v>-80.554901123046875</v>
      </c>
      <c r="Q370">
        <v>1070</v>
      </c>
    </row>
    <row r="371" spans="1:17" x14ac:dyDescent="0.3">
      <c r="A371">
        <v>282</v>
      </c>
      <c r="B371" t="str">
        <f t="shared" si="5"/>
        <v>Portobelillo</v>
      </c>
      <c r="C371">
        <v>6</v>
      </c>
      <c r="D371" t="s">
        <v>158</v>
      </c>
      <c r="E371" s="38">
        <v>7.8753299713134766</v>
      </c>
      <c r="F371" s="38">
        <v>-80.706199645996094</v>
      </c>
      <c r="G371" s="38">
        <v>109955</v>
      </c>
      <c r="H371" s="42">
        <v>605</v>
      </c>
      <c r="I371" t="s">
        <v>417</v>
      </c>
      <c r="J371">
        <v>8.0344200134277344</v>
      </c>
      <c r="K371">
        <v>-80.5802001953125</v>
      </c>
      <c r="L371">
        <v>8885</v>
      </c>
      <c r="M371">
        <v>60506</v>
      </c>
      <c r="N371" t="s">
        <v>702</v>
      </c>
      <c r="O371">
        <v>8.010310173034668</v>
      </c>
      <c r="P371">
        <v>-80.584197998046875</v>
      </c>
      <c r="Q371">
        <v>892</v>
      </c>
    </row>
    <row r="372" spans="1:17" x14ac:dyDescent="0.3">
      <c r="A372">
        <v>283</v>
      </c>
      <c r="B372" t="str">
        <f t="shared" si="5"/>
        <v>Potuga</v>
      </c>
      <c r="C372">
        <v>6</v>
      </c>
      <c r="D372" t="s">
        <v>158</v>
      </c>
      <c r="E372" s="38">
        <v>7.8753299713134766</v>
      </c>
      <c r="F372" s="38">
        <v>-80.706199645996094</v>
      </c>
      <c r="G372" s="38">
        <v>109955</v>
      </c>
      <c r="H372" s="42">
        <v>605</v>
      </c>
      <c r="I372" t="s">
        <v>417</v>
      </c>
      <c r="J372">
        <v>8.0344200134277344</v>
      </c>
      <c r="K372">
        <v>-80.5802001953125</v>
      </c>
      <c r="L372">
        <v>8885</v>
      </c>
      <c r="M372">
        <v>60507</v>
      </c>
      <c r="N372" t="s">
        <v>422</v>
      </c>
      <c r="O372">
        <v>8.0693397521972656</v>
      </c>
      <c r="P372">
        <v>-80.657096862792969</v>
      </c>
      <c r="Q372">
        <v>1045</v>
      </c>
    </row>
    <row r="373" spans="1:17" x14ac:dyDescent="0.3">
      <c r="A373">
        <v>284</v>
      </c>
      <c r="B373" t="str">
        <f t="shared" si="5"/>
        <v>Pesé (Cabecera)</v>
      </c>
      <c r="C373">
        <v>6</v>
      </c>
      <c r="D373" t="s">
        <v>158</v>
      </c>
      <c r="E373" s="38">
        <v>7.8753299713134766</v>
      </c>
      <c r="F373" s="38">
        <v>-80.706199645996094</v>
      </c>
      <c r="G373" s="38">
        <v>109955</v>
      </c>
      <c r="H373" s="42">
        <v>606</v>
      </c>
      <c r="I373" t="s">
        <v>342</v>
      </c>
      <c r="J373">
        <v>7.8945498466491699</v>
      </c>
      <c r="K373">
        <v>-80.617301940917969</v>
      </c>
      <c r="L373">
        <v>12397</v>
      </c>
      <c r="M373">
        <v>60601</v>
      </c>
      <c r="N373" t="s">
        <v>359</v>
      </c>
      <c r="O373">
        <v>7.9153499603271484</v>
      </c>
      <c r="P373">
        <v>-80.61309814453125</v>
      </c>
      <c r="Q373">
        <v>2565</v>
      </c>
    </row>
    <row r="374" spans="1:17" x14ac:dyDescent="0.3">
      <c r="A374">
        <v>285</v>
      </c>
      <c r="B374" t="str">
        <f t="shared" si="5"/>
        <v>Las Cabras</v>
      </c>
      <c r="C374">
        <v>6</v>
      </c>
      <c r="D374" t="s">
        <v>158</v>
      </c>
      <c r="E374" s="38">
        <v>7.8753299713134766</v>
      </c>
      <c r="F374" s="38">
        <v>-80.706199645996094</v>
      </c>
      <c r="G374" s="38">
        <v>109955</v>
      </c>
      <c r="H374" s="42">
        <v>606</v>
      </c>
      <c r="I374" t="s">
        <v>342</v>
      </c>
      <c r="J374">
        <v>7.8945498466491699</v>
      </c>
      <c r="K374">
        <v>-80.617301940917969</v>
      </c>
      <c r="L374">
        <v>12397</v>
      </c>
      <c r="M374">
        <v>60602</v>
      </c>
      <c r="N374" t="s">
        <v>635</v>
      </c>
      <c r="O374">
        <v>7.8813700675964355</v>
      </c>
      <c r="P374">
        <v>-80.567398071289063</v>
      </c>
      <c r="Q374">
        <v>1914</v>
      </c>
    </row>
    <row r="375" spans="1:17" x14ac:dyDescent="0.3">
      <c r="A375">
        <v>286</v>
      </c>
      <c r="B375" t="str">
        <f t="shared" si="5"/>
        <v>El Pájaro</v>
      </c>
      <c r="C375">
        <v>6</v>
      </c>
      <c r="D375" t="s">
        <v>158</v>
      </c>
      <c r="E375" s="38">
        <v>7.8753299713134766</v>
      </c>
      <c r="F375" s="38">
        <v>-80.706199645996094</v>
      </c>
      <c r="G375" s="38">
        <v>109955</v>
      </c>
      <c r="H375" s="42">
        <v>606</v>
      </c>
      <c r="I375" t="s">
        <v>342</v>
      </c>
      <c r="J375">
        <v>7.8945498466491699</v>
      </c>
      <c r="K375">
        <v>-80.617301940917969</v>
      </c>
      <c r="L375">
        <v>12397</v>
      </c>
      <c r="M375">
        <v>60603</v>
      </c>
      <c r="N375" t="s">
        <v>554</v>
      </c>
      <c r="O375">
        <v>7.9516801834106445</v>
      </c>
      <c r="P375">
        <v>-80.582000732421875</v>
      </c>
      <c r="Q375">
        <v>861</v>
      </c>
    </row>
    <row r="376" spans="1:17" x14ac:dyDescent="0.3">
      <c r="A376">
        <v>287</v>
      </c>
      <c r="B376" t="str">
        <f t="shared" si="5"/>
        <v>El Barrero</v>
      </c>
      <c r="C376">
        <v>6</v>
      </c>
      <c r="D376" t="s">
        <v>158</v>
      </c>
      <c r="E376" s="38">
        <v>7.8753299713134766</v>
      </c>
      <c r="F376" s="38">
        <v>-80.706199645996094</v>
      </c>
      <c r="G376" s="38">
        <v>109955</v>
      </c>
      <c r="H376" s="42">
        <v>606</v>
      </c>
      <c r="I376" t="s">
        <v>342</v>
      </c>
      <c r="J376">
        <v>7.8945498466491699</v>
      </c>
      <c r="K376">
        <v>-80.617301940917969</v>
      </c>
      <c r="L376">
        <v>12397</v>
      </c>
      <c r="M376">
        <v>60604</v>
      </c>
      <c r="N376" t="s">
        <v>343</v>
      </c>
      <c r="O376">
        <v>7.9321198463439941</v>
      </c>
      <c r="P376">
        <v>-80.546096801757813</v>
      </c>
      <c r="Q376">
        <v>1841</v>
      </c>
    </row>
    <row r="377" spans="1:17" x14ac:dyDescent="0.3">
      <c r="A377">
        <v>288</v>
      </c>
      <c r="B377" t="str">
        <f t="shared" si="5"/>
        <v>El Pedregoso</v>
      </c>
      <c r="C377">
        <v>6</v>
      </c>
      <c r="D377" t="s">
        <v>158</v>
      </c>
      <c r="E377" s="38">
        <v>7.8753299713134766</v>
      </c>
      <c r="F377" s="38">
        <v>-80.706199645996094</v>
      </c>
      <c r="G377" s="38">
        <v>109955</v>
      </c>
      <c r="H377" s="42">
        <v>606</v>
      </c>
      <c r="I377" t="s">
        <v>342</v>
      </c>
      <c r="J377">
        <v>7.8945498466491699</v>
      </c>
      <c r="K377">
        <v>-80.617301940917969</v>
      </c>
      <c r="L377">
        <v>12397</v>
      </c>
      <c r="M377">
        <v>60605</v>
      </c>
      <c r="N377" t="s">
        <v>558</v>
      </c>
      <c r="O377">
        <v>7.9299402236938477</v>
      </c>
      <c r="P377">
        <v>-80.639396667480469</v>
      </c>
      <c r="Q377">
        <v>1386</v>
      </c>
    </row>
    <row r="378" spans="1:17" x14ac:dyDescent="0.3">
      <c r="A378">
        <v>289</v>
      </c>
      <c r="B378" t="str">
        <f t="shared" si="5"/>
        <v>El Ciruelo</v>
      </c>
      <c r="C378">
        <v>6</v>
      </c>
      <c r="D378" t="s">
        <v>158</v>
      </c>
      <c r="E378" s="38">
        <v>7.8753299713134766</v>
      </c>
      <c r="F378" s="38">
        <v>-80.706199645996094</v>
      </c>
      <c r="G378" s="38">
        <v>109955</v>
      </c>
      <c r="H378" s="42">
        <v>606</v>
      </c>
      <c r="I378" t="s">
        <v>342</v>
      </c>
      <c r="J378">
        <v>7.8945498466491699</v>
      </c>
      <c r="K378">
        <v>-80.617301940917969</v>
      </c>
      <c r="L378">
        <v>12397</v>
      </c>
      <c r="M378">
        <v>60606</v>
      </c>
      <c r="N378" t="s">
        <v>392</v>
      </c>
      <c r="O378">
        <v>7.8960299491882324</v>
      </c>
      <c r="P378">
        <v>-80.694503784179688</v>
      </c>
      <c r="Q378">
        <v>823</v>
      </c>
    </row>
    <row r="379" spans="1:17" x14ac:dyDescent="0.3">
      <c r="A379">
        <v>290</v>
      </c>
      <c r="B379" t="str">
        <f t="shared" si="5"/>
        <v>Sabana Grande</v>
      </c>
      <c r="C379">
        <v>6</v>
      </c>
      <c r="D379" t="s">
        <v>158</v>
      </c>
      <c r="E379" s="38">
        <v>7.8753299713134766</v>
      </c>
      <c r="F379" s="38">
        <v>-80.706199645996094</v>
      </c>
      <c r="G379" s="38">
        <v>109955</v>
      </c>
      <c r="H379" s="42">
        <v>606</v>
      </c>
      <c r="I379" t="s">
        <v>342</v>
      </c>
      <c r="J379">
        <v>7.8945498466491699</v>
      </c>
      <c r="K379">
        <v>-80.617301940917969</v>
      </c>
      <c r="L379">
        <v>12397</v>
      </c>
      <c r="M379">
        <v>60607</v>
      </c>
      <c r="N379" t="s">
        <v>366</v>
      </c>
      <c r="O379">
        <v>7.8671698570251465</v>
      </c>
      <c r="P379">
        <v>-80.656402587890625</v>
      </c>
      <c r="Q379">
        <v>1591</v>
      </c>
    </row>
    <row r="380" spans="1:17" x14ac:dyDescent="0.3">
      <c r="A380">
        <v>291</v>
      </c>
      <c r="B380" t="str">
        <f t="shared" si="5"/>
        <v>Rincón Hondo</v>
      </c>
      <c r="C380">
        <v>6</v>
      </c>
      <c r="D380" t="s">
        <v>158</v>
      </c>
      <c r="E380" s="38">
        <v>7.8753299713134766</v>
      </c>
      <c r="F380" s="38">
        <v>-80.706199645996094</v>
      </c>
      <c r="G380" s="38">
        <v>109955</v>
      </c>
      <c r="H380" s="42">
        <v>606</v>
      </c>
      <c r="I380" t="s">
        <v>342</v>
      </c>
      <c r="J380">
        <v>7.8945498466491699</v>
      </c>
      <c r="K380">
        <v>-80.617301940917969</v>
      </c>
      <c r="L380">
        <v>12397</v>
      </c>
      <c r="M380">
        <v>60608</v>
      </c>
      <c r="N380" t="s">
        <v>722</v>
      </c>
      <c r="O380">
        <v>7.8388800621032715</v>
      </c>
      <c r="P380">
        <v>-80.613502502441406</v>
      </c>
      <c r="Q380">
        <v>1416</v>
      </c>
    </row>
    <row r="381" spans="1:17" x14ac:dyDescent="0.3">
      <c r="A381">
        <v>292</v>
      </c>
      <c r="B381" t="str">
        <f t="shared" si="5"/>
        <v>Santa María (Cabecera)</v>
      </c>
      <c r="C381">
        <v>6</v>
      </c>
      <c r="D381" t="s">
        <v>158</v>
      </c>
      <c r="E381" s="38">
        <v>7.8753299713134766</v>
      </c>
      <c r="F381" s="38">
        <v>-80.706199645996094</v>
      </c>
      <c r="G381" s="38">
        <v>109955</v>
      </c>
      <c r="H381" s="42">
        <v>607</v>
      </c>
      <c r="I381" t="s">
        <v>353</v>
      </c>
      <c r="J381">
        <v>8.1006298065185547</v>
      </c>
      <c r="K381">
        <v>-80.694000244140625</v>
      </c>
      <c r="L381">
        <v>7421</v>
      </c>
      <c r="M381">
        <v>60701</v>
      </c>
      <c r="N381" t="s">
        <v>369</v>
      </c>
      <c r="O381">
        <v>8.1085395812988281</v>
      </c>
      <c r="P381">
        <v>-80.660400390625</v>
      </c>
      <c r="Q381">
        <v>1682</v>
      </c>
    </row>
    <row r="382" spans="1:17" x14ac:dyDescent="0.3">
      <c r="A382">
        <v>293</v>
      </c>
      <c r="B382" t="str">
        <f t="shared" si="5"/>
        <v>Chupampa</v>
      </c>
      <c r="C382">
        <v>6</v>
      </c>
      <c r="D382" t="s">
        <v>158</v>
      </c>
      <c r="E382" s="38">
        <v>7.8753299713134766</v>
      </c>
      <c r="F382" s="38">
        <v>-80.706199645996094</v>
      </c>
      <c r="G382" s="38">
        <v>109955</v>
      </c>
      <c r="H382" s="42">
        <v>607</v>
      </c>
      <c r="I382" t="s">
        <v>353</v>
      </c>
      <c r="J382">
        <v>8.1006298065185547</v>
      </c>
      <c r="K382">
        <v>-80.694000244140625</v>
      </c>
      <c r="L382">
        <v>7421</v>
      </c>
      <c r="M382">
        <v>60702</v>
      </c>
      <c r="N382" t="s">
        <v>444</v>
      </c>
      <c r="O382">
        <v>8.0819196701049805</v>
      </c>
      <c r="P382">
        <v>-80.780403137207031</v>
      </c>
      <c r="Q382">
        <v>1231</v>
      </c>
    </row>
    <row r="383" spans="1:17" x14ac:dyDescent="0.3">
      <c r="A383">
        <v>294</v>
      </c>
      <c r="B383" t="str">
        <f t="shared" si="5"/>
        <v>El Rincón</v>
      </c>
      <c r="C383">
        <v>6</v>
      </c>
      <c r="D383" t="s">
        <v>158</v>
      </c>
      <c r="E383" s="38">
        <v>7.8753299713134766</v>
      </c>
      <c r="F383" s="38">
        <v>-80.706199645996094</v>
      </c>
      <c r="G383" s="38">
        <v>109955</v>
      </c>
      <c r="H383" s="42">
        <v>607</v>
      </c>
      <c r="I383" t="s">
        <v>353</v>
      </c>
      <c r="J383">
        <v>8.1006298065185547</v>
      </c>
      <c r="K383">
        <v>-80.694000244140625</v>
      </c>
      <c r="L383">
        <v>7421</v>
      </c>
      <c r="M383">
        <v>60703</v>
      </c>
      <c r="N383" t="s">
        <v>570</v>
      </c>
      <c r="O383">
        <v>8.1161298751831055</v>
      </c>
      <c r="P383">
        <v>-80.599197387695313</v>
      </c>
      <c r="Q383">
        <v>1712</v>
      </c>
    </row>
    <row r="384" spans="1:17" x14ac:dyDescent="0.3">
      <c r="A384">
        <v>295</v>
      </c>
      <c r="B384" t="str">
        <f t="shared" si="5"/>
        <v>El Limón</v>
      </c>
      <c r="C384">
        <v>6</v>
      </c>
      <c r="D384" t="s">
        <v>158</v>
      </c>
      <c r="E384" s="38">
        <v>7.8753299713134766</v>
      </c>
      <c r="F384" s="38">
        <v>-80.706199645996094</v>
      </c>
      <c r="G384" s="38">
        <v>109955</v>
      </c>
      <c r="H384" s="42">
        <v>607</v>
      </c>
      <c r="I384" t="s">
        <v>353</v>
      </c>
      <c r="J384">
        <v>8.1006298065185547</v>
      </c>
      <c r="K384">
        <v>-80.694000244140625</v>
      </c>
      <c r="L384">
        <v>7421</v>
      </c>
      <c r="M384">
        <v>60704</v>
      </c>
      <c r="N384" t="s">
        <v>548</v>
      </c>
      <c r="O384">
        <v>8.0631704330444336</v>
      </c>
      <c r="P384">
        <v>-80.74859619140625</v>
      </c>
      <c r="Q384">
        <v>1221</v>
      </c>
    </row>
    <row r="385" spans="1:17" x14ac:dyDescent="0.3">
      <c r="A385">
        <v>296</v>
      </c>
      <c r="B385" t="str">
        <f t="shared" si="5"/>
        <v>Los Canelos</v>
      </c>
      <c r="C385">
        <v>6</v>
      </c>
      <c r="D385" t="s">
        <v>158</v>
      </c>
      <c r="E385" s="38">
        <v>7.8753299713134766</v>
      </c>
      <c r="F385" s="38">
        <v>-80.706199645996094</v>
      </c>
      <c r="G385" s="38">
        <v>109955</v>
      </c>
      <c r="H385" s="42">
        <v>607</v>
      </c>
      <c r="I385" t="s">
        <v>353</v>
      </c>
      <c r="J385">
        <v>8.1006298065185547</v>
      </c>
      <c r="K385">
        <v>-80.694000244140625</v>
      </c>
      <c r="L385">
        <v>7421</v>
      </c>
      <c r="M385">
        <v>60705</v>
      </c>
      <c r="N385" t="s">
        <v>354</v>
      </c>
      <c r="O385">
        <v>8.1112899780273438</v>
      </c>
      <c r="P385">
        <v>-80.722297668457031</v>
      </c>
      <c r="Q385">
        <v>1575</v>
      </c>
    </row>
    <row r="386" spans="1:17" x14ac:dyDescent="0.3">
      <c r="A386">
        <v>297</v>
      </c>
      <c r="B386" t="str">
        <f t="shared" si="5"/>
        <v>Guararé (Cabecera)</v>
      </c>
      <c r="C386">
        <v>7</v>
      </c>
      <c r="D386" t="s">
        <v>268</v>
      </c>
      <c r="E386" s="39">
        <v>7.5865201950073242</v>
      </c>
      <c r="F386" s="39">
        <v>-80.392501831054688</v>
      </c>
      <c r="G386" s="39">
        <v>89592</v>
      </c>
      <c r="H386" s="42">
        <v>701</v>
      </c>
      <c r="I386" t="s">
        <v>400</v>
      </c>
      <c r="J386">
        <v>7.7796502113342285</v>
      </c>
      <c r="K386">
        <v>-80.353302001953125</v>
      </c>
      <c r="L386">
        <v>10381</v>
      </c>
      <c r="M386">
        <v>70101</v>
      </c>
      <c r="N386" t="s">
        <v>587</v>
      </c>
      <c r="O386">
        <v>7.8160600662231445</v>
      </c>
      <c r="P386">
        <v>-80.280197143554688</v>
      </c>
      <c r="Q386">
        <v>4524</v>
      </c>
    </row>
    <row r="387" spans="1:17" x14ac:dyDescent="0.3">
      <c r="A387">
        <v>298</v>
      </c>
      <c r="B387" t="str">
        <f t="shared" si="5"/>
        <v>El Espinal</v>
      </c>
      <c r="C387">
        <v>7</v>
      </c>
      <c r="D387" t="s">
        <v>268</v>
      </c>
      <c r="E387" s="39">
        <v>7.5865201950073242</v>
      </c>
      <c r="F387" s="39">
        <v>-80.392501831054688</v>
      </c>
      <c r="G387" s="39">
        <v>89592</v>
      </c>
      <c r="H387" s="42">
        <v>701</v>
      </c>
      <c r="I387" t="s">
        <v>400</v>
      </c>
      <c r="J387">
        <v>7.7796502113342285</v>
      </c>
      <c r="K387">
        <v>-80.353302001953125</v>
      </c>
      <c r="L387">
        <v>10381</v>
      </c>
      <c r="M387">
        <v>70102</v>
      </c>
      <c r="N387" t="s">
        <v>541</v>
      </c>
      <c r="O387">
        <v>7.8507599830627441</v>
      </c>
      <c r="P387">
        <v>-80.317703247070313</v>
      </c>
      <c r="Q387">
        <v>1243</v>
      </c>
    </row>
    <row r="388" spans="1:17" x14ac:dyDescent="0.3">
      <c r="A388">
        <v>299</v>
      </c>
      <c r="B388" t="str">
        <f t="shared" si="5"/>
        <v>El Macano</v>
      </c>
      <c r="C388">
        <v>7</v>
      </c>
      <c r="D388" t="s">
        <v>268</v>
      </c>
      <c r="E388" s="39">
        <v>7.5865201950073242</v>
      </c>
      <c r="F388" s="39">
        <v>-80.392501831054688</v>
      </c>
      <c r="G388" s="39">
        <v>89592</v>
      </c>
      <c r="H388" s="42">
        <v>701</v>
      </c>
      <c r="I388" t="s">
        <v>400</v>
      </c>
      <c r="J388">
        <v>7.7796502113342285</v>
      </c>
      <c r="K388">
        <v>-80.353302001953125</v>
      </c>
      <c r="L388">
        <v>10381</v>
      </c>
      <c r="M388">
        <v>70103</v>
      </c>
      <c r="N388" t="s">
        <v>549</v>
      </c>
      <c r="O388">
        <v>7.6821498870849609</v>
      </c>
      <c r="P388">
        <v>-80.4093017578125</v>
      </c>
      <c r="Q388">
        <v>281</v>
      </c>
    </row>
    <row r="389" spans="1:17" x14ac:dyDescent="0.3">
      <c r="A389">
        <v>300</v>
      </c>
      <c r="B389" t="str">
        <f t="shared" si="5"/>
        <v>Guararé Arriba</v>
      </c>
      <c r="C389">
        <v>7</v>
      </c>
      <c r="D389" t="s">
        <v>268</v>
      </c>
      <c r="E389" s="39">
        <v>7.5865201950073242</v>
      </c>
      <c r="F389" s="39">
        <v>-80.392501831054688</v>
      </c>
      <c r="G389" s="39">
        <v>89592</v>
      </c>
      <c r="H389" s="42">
        <v>701</v>
      </c>
      <c r="I389" t="s">
        <v>400</v>
      </c>
      <c r="J389">
        <v>7.7796502113342285</v>
      </c>
      <c r="K389">
        <v>-80.353302001953125</v>
      </c>
      <c r="L389">
        <v>10381</v>
      </c>
      <c r="M389">
        <v>70104</v>
      </c>
      <c r="N389" t="s">
        <v>588</v>
      </c>
      <c r="O389">
        <v>7.7998900413513184</v>
      </c>
      <c r="P389">
        <v>-80.353996276855469</v>
      </c>
      <c r="Q389">
        <v>394</v>
      </c>
    </row>
    <row r="390" spans="1:17" x14ac:dyDescent="0.3">
      <c r="A390">
        <v>301</v>
      </c>
      <c r="B390" t="str">
        <f t="shared" si="5"/>
        <v>La Enea</v>
      </c>
      <c r="C390">
        <v>7</v>
      </c>
      <c r="D390" t="s">
        <v>268</v>
      </c>
      <c r="E390" s="39">
        <v>7.5865201950073242</v>
      </c>
      <c r="F390" s="39">
        <v>-80.392501831054688</v>
      </c>
      <c r="G390" s="39">
        <v>89592</v>
      </c>
      <c r="H390" s="42">
        <v>701</v>
      </c>
      <c r="I390" t="s">
        <v>400</v>
      </c>
      <c r="J390">
        <v>7.7796502113342285</v>
      </c>
      <c r="K390">
        <v>-80.353302001953125</v>
      </c>
      <c r="L390">
        <v>10381</v>
      </c>
      <c r="M390">
        <v>70105</v>
      </c>
      <c r="N390" t="s">
        <v>611</v>
      </c>
      <c r="O390">
        <v>7.8415398597717285</v>
      </c>
      <c r="P390">
        <v>-80.270698547363281</v>
      </c>
      <c r="Q390">
        <v>1186</v>
      </c>
    </row>
    <row r="391" spans="1:17" x14ac:dyDescent="0.3">
      <c r="A391">
        <v>302</v>
      </c>
      <c r="B391" t="str">
        <f t="shared" si="5"/>
        <v>La Pasera</v>
      </c>
      <c r="C391">
        <v>7</v>
      </c>
      <c r="D391" t="s">
        <v>268</v>
      </c>
      <c r="E391" s="39">
        <v>7.5865201950073242</v>
      </c>
      <c r="F391" s="39">
        <v>-80.392501831054688</v>
      </c>
      <c r="G391" s="39">
        <v>89592</v>
      </c>
      <c r="H391" s="42">
        <v>701</v>
      </c>
      <c r="I391" t="s">
        <v>400</v>
      </c>
      <c r="J391">
        <v>7.7796502113342285</v>
      </c>
      <c r="K391">
        <v>-80.353302001953125</v>
      </c>
      <c r="L391">
        <v>10381</v>
      </c>
      <c r="M391">
        <v>70106</v>
      </c>
      <c r="N391" t="s">
        <v>401</v>
      </c>
      <c r="O391">
        <v>7.8063797950744629</v>
      </c>
      <c r="P391">
        <v>-80.311500549316406</v>
      </c>
      <c r="Q391">
        <v>897</v>
      </c>
    </row>
    <row r="392" spans="1:17" x14ac:dyDescent="0.3">
      <c r="A392">
        <v>303</v>
      </c>
      <c r="B392" t="str">
        <f t="shared" si="5"/>
        <v>Las Trancas</v>
      </c>
      <c r="C392">
        <v>7</v>
      </c>
      <c r="D392" t="s">
        <v>268</v>
      </c>
      <c r="E392" s="39">
        <v>7.5865201950073242</v>
      </c>
      <c r="F392" s="39">
        <v>-80.392501831054688</v>
      </c>
      <c r="G392" s="39">
        <v>89592</v>
      </c>
      <c r="H392" s="42">
        <v>701</v>
      </c>
      <c r="I392" t="s">
        <v>400</v>
      </c>
      <c r="J392">
        <v>7.7796502113342285</v>
      </c>
      <c r="K392">
        <v>-80.353302001953125</v>
      </c>
      <c r="L392">
        <v>10381</v>
      </c>
      <c r="M392">
        <v>70107</v>
      </c>
      <c r="N392" t="s">
        <v>645</v>
      </c>
      <c r="O392">
        <v>7.7336301803588867</v>
      </c>
      <c r="P392">
        <v>-80.385696411132813</v>
      </c>
      <c r="Q392">
        <v>511</v>
      </c>
    </row>
    <row r="393" spans="1:17" x14ac:dyDescent="0.3">
      <c r="A393">
        <v>304</v>
      </c>
      <c r="B393" t="str">
        <f t="shared" si="5"/>
        <v>Llano Abajo</v>
      </c>
      <c r="C393">
        <v>7</v>
      </c>
      <c r="D393" t="s">
        <v>268</v>
      </c>
      <c r="E393" s="39">
        <v>7.5865201950073242</v>
      </c>
      <c r="F393" s="39">
        <v>-80.392501831054688</v>
      </c>
      <c r="G393" s="39">
        <v>89592</v>
      </c>
      <c r="H393" s="42">
        <v>701</v>
      </c>
      <c r="I393" t="s">
        <v>400</v>
      </c>
      <c r="J393">
        <v>7.7796502113342285</v>
      </c>
      <c r="K393">
        <v>-80.353302001953125</v>
      </c>
      <c r="L393">
        <v>10381</v>
      </c>
      <c r="M393">
        <v>70108</v>
      </c>
      <c r="N393" t="s">
        <v>648</v>
      </c>
      <c r="O393">
        <v>7.7667198181152344</v>
      </c>
      <c r="P393">
        <v>-80.41619873046875</v>
      </c>
      <c r="Q393">
        <v>550</v>
      </c>
    </row>
    <row r="394" spans="1:17" x14ac:dyDescent="0.3">
      <c r="A394">
        <v>305</v>
      </c>
      <c r="B394" t="str">
        <f t="shared" si="5"/>
        <v>El Hato</v>
      </c>
      <c r="C394">
        <v>7</v>
      </c>
      <c r="D394" t="s">
        <v>268</v>
      </c>
      <c r="E394" s="39">
        <v>7.5865201950073242</v>
      </c>
      <c r="F394" s="39">
        <v>-80.392501831054688</v>
      </c>
      <c r="G394" s="39">
        <v>89592</v>
      </c>
      <c r="H394" s="42">
        <v>701</v>
      </c>
      <c r="I394" t="s">
        <v>400</v>
      </c>
      <c r="J394">
        <v>7.7796502113342285</v>
      </c>
      <c r="K394">
        <v>-80.353302001953125</v>
      </c>
      <c r="L394">
        <v>10381</v>
      </c>
      <c r="M394">
        <v>70109</v>
      </c>
      <c r="N394" t="s">
        <v>545</v>
      </c>
      <c r="O394">
        <v>7.7778301239013672</v>
      </c>
      <c r="P394">
        <v>-80.381202697753906</v>
      </c>
      <c r="Q394">
        <v>374</v>
      </c>
    </row>
    <row r="395" spans="1:17" x14ac:dyDescent="0.3">
      <c r="A395">
        <v>306</v>
      </c>
      <c r="B395" t="str">
        <f t="shared" ref="B395:B458" si="6">+N395</f>
        <v>Perales</v>
      </c>
      <c r="C395">
        <v>7</v>
      </c>
      <c r="D395" t="s">
        <v>268</v>
      </c>
      <c r="E395" s="39">
        <v>7.5865201950073242</v>
      </c>
      <c r="F395" s="39">
        <v>-80.392501831054688</v>
      </c>
      <c r="G395" s="39">
        <v>89592</v>
      </c>
      <c r="H395" s="42">
        <v>701</v>
      </c>
      <c r="I395" t="s">
        <v>400</v>
      </c>
      <c r="J395">
        <v>7.7796502113342285</v>
      </c>
      <c r="K395">
        <v>-80.353302001953125</v>
      </c>
      <c r="L395">
        <v>10381</v>
      </c>
      <c r="M395">
        <v>70110</v>
      </c>
      <c r="N395" t="s">
        <v>695</v>
      </c>
      <c r="O395">
        <v>7.7751398086547852</v>
      </c>
      <c r="P395">
        <v>-80.336097717285156</v>
      </c>
      <c r="Q395">
        <v>421</v>
      </c>
    </row>
    <row r="396" spans="1:17" x14ac:dyDescent="0.3">
      <c r="A396">
        <v>307</v>
      </c>
      <c r="B396" t="str">
        <f t="shared" si="6"/>
        <v>Las Tablas (Cabecera)</v>
      </c>
      <c r="C396">
        <v>7</v>
      </c>
      <c r="D396" t="s">
        <v>268</v>
      </c>
      <c r="E396" s="39">
        <v>7.5865201950073242</v>
      </c>
      <c r="F396" s="39">
        <v>-80.392501831054688</v>
      </c>
      <c r="G396" s="39">
        <v>89592</v>
      </c>
      <c r="H396" s="42">
        <v>702</v>
      </c>
      <c r="I396" t="s">
        <v>348</v>
      </c>
      <c r="J396">
        <v>7.6422300338745117</v>
      </c>
      <c r="K396">
        <v>-80.307899475097656</v>
      </c>
      <c r="L396">
        <v>27146</v>
      </c>
      <c r="M396">
        <v>70201</v>
      </c>
      <c r="N396" t="s">
        <v>349</v>
      </c>
      <c r="O396">
        <v>7.7738199234008789</v>
      </c>
      <c r="P396">
        <v>-80.277099609375</v>
      </c>
      <c r="Q396">
        <v>8945</v>
      </c>
    </row>
    <row r="397" spans="1:17" x14ac:dyDescent="0.3">
      <c r="A397">
        <v>308</v>
      </c>
      <c r="B397" t="str">
        <f t="shared" si="6"/>
        <v>Bajo Corral</v>
      </c>
      <c r="C397">
        <v>7</v>
      </c>
      <c r="D397" t="s">
        <v>268</v>
      </c>
      <c r="E397" s="39">
        <v>7.5865201950073242</v>
      </c>
      <c r="F397" s="39">
        <v>-80.392501831054688</v>
      </c>
      <c r="G397" s="39">
        <v>89592</v>
      </c>
      <c r="H397" s="42">
        <v>702</v>
      </c>
      <c r="I397" t="s">
        <v>348</v>
      </c>
      <c r="J397">
        <v>7.6422300338745117</v>
      </c>
      <c r="K397">
        <v>-80.307899475097656</v>
      </c>
      <c r="L397">
        <v>27146</v>
      </c>
      <c r="M397">
        <v>70202</v>
      </c>
      <c r="N397" t="s">
        <v>457</v>
      </c>
      <c r="O397">
        <v>7.5852699279785156</v>
      </c>
      <c r="P397">
        <v>-80.260902404785156</v>
      </c>
      <c r="Q397">
        <v>483</v>
      </c>
    </row>
    <row r="398" spans="1:17" x14ac:dyDescent="0.3">
      <c r="A398">
        <v>309</v>
      </c>
      <c r="B398" t="str">
        <f t="shared" si="6"/>
        <v>Bayano</v>
      </c>
      <c r="C398">
        <v>7</v>
      </c>
      <c r="D398" t="s">
        <v>268</v>
      </c>
      <c r="E398" s="39">
        <v>7.5865201950073242</v>
      </c>
      <c r="F398" s="39">
        <v>-80.392501831054688</v>
      </c>
      <c r="G398" s="39">
        <v>89592</v>
      </c>
      <c r="H398" s="42">
        <v>702</v>
      </c>
      <c r="I398" t="s">
        <v>348</v>
      </c>
      <c r="J398">
        <v>7.6422300338745117</v>
      </c>
      <c r="K398">
        <v>-80.307899475097656</v>
      </c>
      <c r="L398">
        <v>27146</v>
      </c>
      <c r="M398">
        <v>70203</v>
      </c>
      <c r="N398" t="s">
        <v>462</v>
      </c>
      <c r="O398">
        <v>7.5966701507568359</v>
      </c>
      <c r="P398">
        <v>-80.423202514648438</v>
      </c>
      <c r="Q398">
        <v>660</v>
      </c>
    </row>
    <row r="399" spans="1:17" x14ac:dyDescent="0.3">
      <c r="A399">
        <v>310</v>
      </c>
      <c r="B399" t="str">
        <f t="shared" si="6"/>
        <v>El Carate</v>
      </c>
      <c r="C399">
        <v>7</v>
      </c>
      <c r="D399" t="s">
        <v>268</v>
      </c>
      <c r="E399" s="39">
        <v>7.5865201950073242</v>
      </c>
      <c r="F399" s="39">
        <v>-80.392501831054688</v>
      </c>
      <c r="G399" s="39">
        <v>89592</v>
      </c>
      <c r="H399" s="42">
        <v>702</v>
      </c>
      <c r="I399" t="s">
        <v>348</v>
      </c>
      <c r="J399">
        <v>7.6422300338745117</v>
      </c>
      <c r="K399">
        <v>-80.307899475097656</v>
      </c>
      <c r="L399">
        <v>27146</v>
      </c>
      <c r="M399">
        <v>70204</v>
      </c>
      <c r="N399" t="s">
        <v>533</v>
      </c>
      <c r="O399">
        <v>7.7300200462341309</v>
      </c>
      <c r="P399">
        <v>-80.308197021484375</v>
      </c>
      <c r="Q399">
        <v>873</v>
      </c>
    </row>
    <row r="400" spans="1:17" x14ac:dyDescent="0.3">
      <c r="A400">
        <v>311</v>
      </c>
      <c r="B400" t="str">
        <f t="shared" si="6"/>
        <v>El Cocal</v>
      </c>
      <c r="C400">
        <v>7</v>
      </c>
      <c r="D400" t="s">
        <v>268</v>
      </c>
      <c r="E400" s="39">
        <v>7.5865201950073242</v>
      </c>
      <c r="F400" s="39">
        <v>-80.392501831054688</v>
      </c>
      <c r="G400" s="39">
        <v>89592</v>
      </c>
      <c r="H400" s="42">
        <v>702</v>
      </c>
      <c r="I400" t="s">
        <v>348</v>
      </c>
      <c r="J400">
        <v>7.6422300338745117</v>
      </c>
      <c r="K400">
        <v>-80.307899475097656</v>
      </c>
      <c r="L400">
        <v>27146</v>
      </c>
      <c r="M400">
        <v>70205</v>
      </c>
      <c r="N400" t="s">
        <v>535</v>
      </c>
      <c r="O400">
        <v>7.7404398918151855</v>
      </c>
      <c r="P400">
        <v>-80.277900695800781</v>
      </c>
      <c r="Q400">
        <v>1889</v>
      </c>
    </row>
    <row r="401" spans="1:17" x14ac:dyDescent="0.3">
      <c r="A401">
        <v>312</v>
      </c>
      <c r="B401" t="str">
        <f t="shared" si="6"/>
        <v>El Manantial</v>
      </c>
      <c r="C401">
        <v>7</v>
      </c>
      <c r="D401" t="s">
        <v>268</v>
      </c>
      <c r="E401" s="39">
        <v>7.5865201950073242</v>
      </c>
      <c r="F401" s="39">
        <v>-80.392501831054688</v>
      </c>
      <c r="G401" s="39">
        <v>89592</v>
      </c>
      <c r="H401" s="42">
        <v>702</v>
      </c>
      <c r="I401" t="s">
        <v>348</v>
      </c>
      <c r="J401">
        <v>7.6422300338745117</v>
      </c>
      <c r="K401">
        <v>-80.307899475097656</v>
      </c>
      <c r="L401">
        <v>27146</v>
      </c>
      <c r="M401">
        <v>70206</v>
      </c>
      <c r="N401" t="s">
        <v>550</v>
      </c>
      <c r="O401">
        <v>7.788179874420166</v>
      </c>
      <c r="P401">
        <v>-80.224403381347656</v>
      </c>
      <c r="Q401">
        <v>909</v>
      </c>
    </row>
    <row r="402" spans="1:17" x14ac:dyDescent="0.3">
      <c r="A402">
        <v>313</v>
      </c>
      <c r="B402" t="str">
        <f t="shared" si="6"/>
        <v>El Muñóz</v>
      </c>
      <c r="C402">
        <v>7</v>
      </c>
      <c r="D402" t="s">
        <v>268</v>
      </c>
      <c r="E402" s="39">
        <v>7.5865201950073242</v>
      </c>
      <c r="F402" s="39">
        <v>-80.392501831054688</v>
      </c>
      <c r="G402" s="39">
        <v>89592</v>
      </c>
      <c r="H402" s="42">
        <v>702</v>
      </c>
      <c r="I402" t="s">
        <v>348</v>
      </c>
      <c r="J402">
        <v>7.6422300338745117</v>
      </c>
      <c r="K402">
        <v>-80.307899475097656</v>
      </c>
      <c r="L402">
        <v>27146</v>
      </c>
      <c r="M402">
        <v>70207</v>
      </c>
      <c r="N402" t="s">
        <v>552</v>
      </c>
      <c r="O402">
        <v>7.6714801788330078</v>
      </c>
      <c r="P402">
        <v>-80.320701599121094</v>
      </c>
      <c r="Q402">
        <v>376</v>
      </c>
    </row>
    <row r="403" spans="1:17" x14ac:dyDescent="0.3">
      <c r="A403">
        <v>314</v>
      </c>
      <c r="B403" t="str">
        <f t="shared" si="6"/>
        <v>El Pedregoso</v>
      </c>
      <c r="C403">
        <v>7</v>
      </c>
      <c r="D403" t="s">
        <v>268</v>
      </c>
      <c r="E403" s="39">
        <v>7.5865201950073242</v>
      </c>
      <c r="F403" s="39">
        <v>-80.392501831054688</v>
      </c>
      <c r="G403" s="39">
        <v>89592</v>
      </c>
      <c r="H403" s="42">
        <v>702</v>
      </c>
      <c r="I403" t="s">
        <v>348</v>
      </c>
      <c r="J403">
        <v>7.6422300338745117</v>
      </c>
      <c r="K403">
        <v>-80.307899475097656</v>
      </c>
      <c r="L403">
        <v>27146</v>
      </c>
      <c r="M403">
        <v>70208</v>
      </c>
      <c r="N403" t="s">
        <v>558</v>
      </c>
      <c r="O403">
        <v>7.7058000564575195</v>
      </c>
      <c r="P403">
        <v>-80.323799133300781</v>
      </c>
      <c r="Q403">
        <v>279</v>
      </c>
    </row>
    <row r="404" spans="1:17" x14ac:dyDescent="0.3">
      <c r="A404">
        <v>315</v>
      </c>
      <c r="B404" t="str">
        <f t="shared" si="6"/>
        <v>La Laja</v>
      </c>
      <c r="C404">
        <v>7</v>
      </c>
      <c r="D404" t="s">
        <v>268</v>
      </c>
      <c r="E404" s="39">
        <v>7.5865201950073242</v>
      </c>
      <c r="F404" s="39">
        <v>-80.392501831054688</v>
      </c>
      <c r="G404" s="39">
        <v>89592</v>
      </c>
      <c r="H404" s="42">
        <v>702</v>
      </c>
      <c r="I404" t="s">
        <v>348</v>
      </c>
      <c r="J404">
        <v>7.6422300338745117</v>
      </c>
      <c r="K404">
        <v>-80.307899475097656</v>
      </c>
      <c r="L404">
        <v>27146</v>
      </c>
      <c r="M404">
        <v>70209</v>
      </c>
      <c r="N404" t="s">
        <v>619</v>
      </c>
      <c r="O404">
        <v>7.7317900657653809</v>
      </c>
      <c r="P404">
        <v>-80.256500244140625</v>
      </c>
      <c r="Q404">
        <v>547</v>
      </c>
    </row>
    <row r="405" spans="1:17" x14ac:dyDescent="0.3">
      <c r="A405">
        <v>316</v>
      </c>
      <c r="B405" t="str">
        <f t="shared" si="6"/>
        <v>La Miel</v>
      </c>
      <c r="C405">
        <v>7</v>
      </c>
      <c r="D405" t="s">
        <v>268</v>
      </c>
      <c r="E405" s="39">
        <v>7.5865201950073242</v>
      </c>
      <c r="F405" s="39">
        <v>-80.392501831054688</v>
      </c>
      <c r="G405" s="39">
        <v>89592</v>
      </c>
      <c r="H405" s="42">
        <v>702</v>
      </c>
      <c r="I405" t="s">
        <v>348</v>
      </c>
      <c r="J405">
        <v>7.6422300338745117</v>
      </c>
      <c r="K405">
        <v>-80.307899475097656</v>
      </c>
      <c r="L405">
        <v>27146</v>
      </c>
      <c r="M405">
        <v>70210</v>
      </c>
      <c r="N405" t="s">
        <v>620</v>
      </c>
      <c r="O405">
        <v>7.5628299713134766</v>
      </c>
      <c r="P405">
        <v>-80.331497192382813</v>
      </c>
      <c r="Q405">
        <v>290</v>
      </c>
    </row>
    <row r="406" spans="1:17" x14ac:dyDescent="0.3">
      <c r="A406">
        <v>317</v>
      </c>
      <c r="B406" t="str">
        <f t="shared" si="6"/>
        <v>La Palma</v>
      </c>
      <c r="C406">
        <v>7</v>
      </c>
      <c r="D406" t="s">
        <v>268</v>
      </c>
      <c r="E406" s="39">
        <v>7.5865201950073242</v>
      </c>
      <c r="F406" s="39">
        <v>-80.392501831054688</v>
      </c>
      <c r="G406" s="39">
        <v>89592</v>
      </c>
      <c r="H406" s="42">
        <v>702</v>
      </c>
      <c r="I406" t="s">
        <v>348</v>
      </c>
      <c r="J406">
        <v>7.6422300338745117</v>
      </c>
      <c r="K406">
        <v>-80.307899475097656</v>
      </c>
      <c r="L406">
        <v>27146</v>
      </c>
      <c r="M406">
        <v>70211</v>
      </c>
      <c r="N406" t="s">
        <v>622</v>
      </c>
      <c r="O406">
        <v>7.7019200325012207</v>
      </c>
      <c r="P406">
        <v>-80.192497253417969</v>
      </c>
      <c r="Q406">
        <v>1247</v>
      </c>
    </row>
    <row r="407" spans="1:17" x14ac:dyDescent="0.3">
      <c r="A407">
        <v>318</v>
      </c>
      <c r="B407" t="str">
        <f t="shared" si="6"/>
        <v>La Tiza</v>
      </c>
      <c r="C407">
        <v>7</v>
      </c>
      <c r="D407" t="s">
        <v>268</v>
      </c>
      <c r="E407" s="39">
        <v>7.5865201950073242</v>
      </c>
      <c r="F407" s="39">
        <v>-80.392501831054688</v>
      </c>
      <c r="G407" s="39">
        <v>89592</v>
      </c>
      <c r="H407" s="42">
        <v>702</v>
      </c>
      <c r="I407" t="s">
        <v>348</v>
      </c>
      <c r="J407">
        <v>7.6422300338745117</v>
      </c>
      <c r="K407">
        <v>-80.307899475097656</v>
      </c>
      <c r="L407">
        <v>27146</v>
      </c>
      <c r="M407">
        <v>70212</v>
      </c>
      <c r="N407" t="s">
        <v>627</v>
      </c>
      <c r="O407">
        <v>7.7522602081298828</v>
      </c>
      <c r="P407">
        <v>-80.293197631835938</v>
      </c>
      <c r="Q407">
        <v>1702</v>
      </c>
    </row>
    <row r="408" spans="1:17" x14ac:dyDescent="0.3">
      <c r="A408">
        <v>319</v>
      </c>
      <c r="B408" t="str">
        <f t="shared" si="6"/>
        <v>Las Palmitas</v>
      </c>
      <c r="C408">
        <v>7</v>
      </c>
      <c r="D408" t="s">
        <v>268</v>
      </c>
      <c r="E408" s="39">
        <v>7.5865201950073242</v>
      </c>
      <c r="F408" s="39">
        <v>-80.392501831054688</v>
      </c>
      <c r="G408" s="39">
        <v>89592</v>
      </c>
      <c r="H408" s="42">
        <v>702</v>
      </c>
      <c r="I408" t="s">
        <v>348</v>
      </c>
      <c r="J408">
        <v>7.6422300338745117</v>
      </c>
      <c r="K408">
        <v>-80.307899475097656</v>
      </c>
      <c r="L408">
        <v>27146</v>
      </c>
      <c r="M408">
        <v>70213</v>
      </c>
      <c r="N408" t="s">
        <v>643</v>
      </c>
      <c r="O408">
        <v>7.7677397727966309</v>
      </c>
      <c r="P408">
        <v>-80.302597045898438</v>
      </c>
      <c r="Q408">
        <v>2057</v>
      </c>
    </row>
    <row r="409" spans="1:17" x14ac:dyDescent="0.3">
      <c r="A409">
        <v>320</v>
      </c>
      <c r="B409" t="str">
        <f t="shared" si="6"/>
        <v>Las Tablas Abajo</v>
      </c>
      <c r="C409">
        <v>7</v>
      </c>
      <c r="D409" t="s">
        <v>268</v>
      </c>
      <c r="E409" s="39">
        <v>7.5865201950073242</v>
      </c>
      <c r="F409" s="39">
        <v>-80.392501831054688</v>
      </c>
      <c r="G409" s="39">
        <v>89592</v>
      </c>
      <c r="H409" s="42">
        <v>702</v>
      </c>
      <c r="I409" t="s">
        <v>348</v>
      </c>
      <c r="J409">
        <v>7.6422300338745117</v>
      </c>
      <c r="K409">
        <v>-80.307899475097656</v>
      </c>
      <c r="L409">
        <v>27146</v>
      </c>
      <c r="M409">
        <v>70214</v>
      </c>
      <c r="N409" t="s">
        <v>644</v>
      </c>
      <c r="O409">
        <v>7.807650089263916</v>
      </c>
      <c r="P409">
        <v>-80.247901916503906</v>
      </c>
      <c r="Q409">
        <v>1030</v>
      </c>
    </row>
    <row r="410" spans="1:17" x14ac:dyDescent="0.3">
      <c r="A410">
        <v>321</v>
      </c>
      <c r="B410" t="str">
        <f t="shared" si="6"/>
        <v>Nuario</v>
      </c>
      <c r="C410">
        <v>7</v>
      </c>
      <c r="D410" t="s">
        <v>268</v>
      </c>
      <c r="E410" s="39">
        <v>7.5865201950073242</v>
      </c>
      <c r="F410" s="39">
        <v>-80.392501831054688</v>
      </c>
      <c r="G410" s="39">
        <v>89592</v>
      </c>
      <c r="H410" s="42">
        <v>702</v>
      </c>
      <c r="I410" t="s">
        <v>348</v>
      </c>
      <c r="J410">
        <v>7.6422300338745117</v>
      </c>
      <c r="K410">
        <v>-80.307899475097656</v>
      </c>
      <c r="L410">
        <v>27146</v>
      </c>
      <c r="M410">
        <v>70215</v>
      </c>
      <c r="N410" t="s">
        <v>678</v>
      </c>
      <c r="O410">
        <v>7.519320011138916</v>
      </c>
      <c r="P410">
        <v>-80.299797058105469</v>
      </c>
      <c r="Q410">
        <v>182</v>
      </c>
    </row>
    <row r="411" spans="1:17" x14ac:dyDescent="0.3">
      <c r="A411">
        <v>322</v>
      </c>
      <c r="B411" t="str">
        <f t="shared" si="6"/>
        <v>Palmira</v>
      </c>
      <c r="C411">
        <v>7</v>
      </c>
      <c r="D411" t="s">
        <v>268</v>
      </c>
      <c r="E411" s="39">
        <v>7.5865201950073242</v>
      </c>
      <c r="F411" s="39">
        <v>-80.392501831054688</v>
      </c>
      <c r="G411" s="39">
        <v>89592</v>
      </c>
      <c r="H411" s="42">
        <v>702</v>
      </c>
      <c r="I411" t="s">
        <v>348</v>
      </c>
      <c r="J411">
        <v>7.6422300338745117</v>
      </c>
      <c r="K411">
        <v>-80.307899475097656</v>
      </c>
      <c r="L411">
        <v>27146</v>
      </c>
      <c r="M411">
        <v>70216</v>
      </c>
      <c r="N411" t="s">
        <v>416</v>
      </c>
      <c r="O411">
        <v>7.6824002265930176</v>
      </c>
      <c r="P411">
        <v>-80.351402282714844</v>
      </c>
      <c r="Q411">
        <v>93</v>
      </c>
    </row>
    <row r="412" spans="1:17" x14ac:dyDescent="0.3">
      <c r="A412">
        <v>323</v>
      </c>
      <c r="B412" t="str">
        <f t="shared" si="6"/>
        <v>Peña Blanca</v>
      </c>
      <c r="C412">
        <v>7</v>
      </c>
      <c r="D412" t="s">
        <v>268</v>
      </c>
      <c r="E412" s="39">
        <v>7.5865201950073242</v>
      </c>
      <c r="F412" s="39">
        <v>-80.392501831054688</v>
      </c>
      <c r="G412" s="39">
        <v>89592</v>
      </c>
      <c r="H412" s="42">
        <v>702</v>
      </c>
      <c r="I412" t="s">
        <v>348</v>
      </c>
      <c r="J412">
        <v>7.6422300338745117</v>
      </c>
      <c r="K412">
        <v>-80.307899475097656</v>
      </c>
      <c r="L412">
        <v>27146</v>
      </c>
      <c r="M412">
        <v>70217</v>
      </c>
      <c r="N412" t="s">
        <v>693</v>
      </c>
      <c r="O412">
        <v>7.7153100967407227</v>
      </c>
      <c r="P412">
        <v>-80.275100708007813</v>
      </c>
      <c r="Q412">
        <v>875</v>
      </c>
    </row>
    <row r="413" spans="1:17" x14ac:dyDescent="0.3">
      <c r="A413">
        <v>324</v>
      </c>
      <c r="B413" t="str">
        <f t="shared" si="6"/>
        <v>Río Hondo</v>
      </c>
      <c r="C413">
        <v>7</v>
      </c>
      <c r="D413" t="s">
        <v>268</v>
      </c>
      <c r="E413" s="39">
        <v>7.5865201950073242</v>
      </c>
      <c r="F413" s="39">
        <v>-80.392501831054688</v>
      </c>
      <c r="G413" s="39">
        <v>89592</v>
      </c>
      <c r="H413" s="42">
        <v>702</v>
      </c>
      <c r="I413" t="s">
        <v>348</v>
      </c>
      <c r="J413">
        <v>7.6422300338745117</v>
      </c>
      <c r="K413">
        <v>-80.307899475097656</v>
      </c>
      <c r="L413">
        <v>27146</v>
      </c>
      <c r="M413">
        <v>70218</v>
      </c>
      <c r="N413" t="s">
        <v>726</v>
      </c>
      <c r="O413">
        <v>7.7137198448181152</v>
      </c>
      <c r="P413">
        <v>-80.354103088378906</v>
      </c>
      <c r="Q413">
        <v>206</v>
      </c>
    </row>
    <row r="414" spans="1:17" x14ac:dyDescent="0.3">
      <c r="A414">
        <v>325</v>
      </c>
      <c r="B414" t="str">
        <f t="shared" si="6"/>
        <v>San José</v>
      </c>
      <c r="C414">
        <v>7</v>
      </c>
      <c r="D414" t="s">
        <v>268</v>
      </c>
      <c r="E414" s="39">
        <v>7.5865201950073242</v>
      </c>
      <c r="F414" s="39">
        <v>-80.392501831054688</v>
      </c>
      <c r="G414" s="39">
        <v>89592</v>
      </c>
      <c r="H414" s="42">
        <v>702</v>
      </c>
      <c r="I414" t="s">
        <v>348</v>
      </c>
      <c r="J414">
        <v>7.6422300338745117</v>
      </c>
      <c r="K414">
        <v>-80.307899475097656</v>
      </c>
      <c r="L414">
        <v>27146</v>
      </c>
      <c r="M414">
        <v>70219</v>
      </c>
      <c r="N414" t="s">
        <v>739</v>
      </c>
      <c r="O414">
        <v>7.6799402236938477</v>
      </c>
      <c r="P414">
        <v>-80.241302490234375</v>
      </c>
      <c r="Q414">
        <v>593</v>
      </c>
    </row>
    <row r="415" spans="1:17" x14ac:dyDescent="0.3">
      <c r="A415">
        <v>326</v>
      </c>
      <c r="B415" t="str">
        <f t="shared" si="6"/>
        <v>San Miguel</v>
      </c>
      <c r="C415">
        <v>7</v>
      </c>
      <c r="D415" t="s">
        <v>268</v>
      </c>
      <c r="E415" s="39">
        <v>7.5865201950073242</v>
      </c>
      <c r="F415" s="39">
        <v>-80.392501831054688</v>
      </c>
      <c r="G415" s="39">
        <v>89592</v>
      </c>
      <c r="H415" s="42">
        <v>702</v>
      </c>
      <c r="I415" t="s">
        <v>348</v>
      </c>
      <c r="J415">
        <v>7.6422300338745117</v>
      </c>
      <c r="K415">
        <v>-80.307899475097656</v>
      </c>
      <c r="L415">
        <v>27146</v>
      </c>
      <c r="M415">
        <v>70220</v>
      </c>
      <c r="N415" t="s">
        <v>743</v>
      </c>
      <c r="O415">
        <v>7.6467900276184082</v>
      </c>
      <c r="P415">
        <v>-80.277198791503906</v>
      </c>
      <c r="Q415">
        <v>116</v>
      </c>
    </row>
    <row r="416" spans="1:17" x14ac:dyDescent="0.3">
      <c r="A416">
        <v>327</v>
      </c>
      <c r="B416" t="str">
        <f t="shared" si="6"/>
        <v>Santo Domingo</v>
      </c>
      <c r="C416">
        <v>7</v>
      </c>
      <c r="D416" t="s">
        <v>268</v>
      </c>
      <c r="E416" s="39">
        <v>7.5865201950073242</v>
      </c>
      <c r="F416" s="39">
        <v>-80.392501831054688</v>
      </c>
      <c r="G416" s="39">
        <v>89592</v>
      </c>
      <c r="H416" s="42">
        <v>702</v>
      </c>
      <c r="I416" t="s">
        <v>348</v>
      </c>
      <c r="J416">
        <v>7.6422300338745117</v>
      </c>
      <c r="K416">
        <v>-80.307899475097656</v>
      </c>
      <c r="L416">
        <v>27146</v>
      </c>
      <c r="M416">
        <v>70221</v>
      </c>
      <c r="N416" t="s">
        <v>370</v>
      </c>
      <c r="O416">
        <v>7.7473502159118652</v>
      </c>
      <c r="P416">
        <v>-80.213798522949219</v>
      </c>
      <c r="Q416">
        <v>2050</v>
      </c>
    </row>
    <row r="417" spans="1:17" x14ac:dyDescent="0.3">
      <c r="A417">
        <v>328</v>
      </c>
      <c r="B417" t="str">
        <f t="shared" si="6"/>
        <v>Sesteadero</v>
      </c>
      <c r="C417">
        <v>7</v>
      </c>
      <c r="D417" t="s">
        <v>268</v>
      </c>
      <c r="E417" s="39">
        <v>7.5865201950073242</v>
      </c>
      <c r="F417" s="39">
        <v>-80.392501831054688</v>
      </c>
      <c r="G417" s="39">
        <v>89592</v>
      </c>
      <c r="H417" s="42">
        <v>702</v>
      </c>
      <c r="I417" t="s">
        <v>348</v>
      </c>
      <c r="J417">
        <v>7.6422300338745117</v>
      </c>
      <c r="K417">
        <v>-80.307899475097656</v>
      </c>
      <c r="L417">
        <v>27146</v>
      </c>
      <c r="M417">
        <v>70222</v>
      </c>
      <c r="N417" t="s">
        <v>752</v>
      </c>
      <c r="O417">
        <v>7.7464799880981445</v>
      </c>
      <c r="P417">
        <v>-80.255897521972656</v>
      </c>
      <c r="Q417">
        <v>1067</v>
      </c>
    </row>
    <row r="418" spans="1:17" x14ac:dyDescent="0.3">
      <c r="A418">
        <v>329</v>
      </c>
      <c r="B418" t="str">
        <f t="shared" si="6"/>
        <v>Valle Rico</v>
      </c>
      <c r="C418">
        <v>7</v>
      </c>
      <c r="D418" t="s">
        <v>268</v>
      </c>
      <c r="E418" s="39">
        <v>7.5865201950073242</v>
      </c>
      <c r="F418" s="39">
        <v>-80.392501831054688</v>
      </c>
      <c r="G418" s="39">
        <v>89592</v>
      </c>
      <c r="H418" s="42">
        <v>702</v>
      </c>
      <c r="I418" t="s">
        <v>348</v>
      </c>
      <c r="J418">
        <v>7.6422300338745117</v>
      </c>
      <c r="K418">
        <v>-80.307899475097656</v>
      </c>
      <c r="L418">
        <v>27146</v>
      </c>
      <c r="M418">
        <v>70223</v>
      </c>
      <c r="N418" t="s">
        <v>775</v>
      </c>
      <c r="O418">
        <v>7.6073298454284668</v>
      </c>
      <c r="P418">
        <v>-80.361602783203125</v>
      </c>
      <c r="Q418">
        <v>400</v>
      </c>
    </row>
    <row r="419" spans="1:17" x14ac:dyDescent="0.3">
      <c r="A419">
        <v>330</v>
      </c>
      <c r="B419" t="str">
        <f t="shared" si="6"/>
        <v>Vallerriquito</v>
      </c>
      <c r="C419">
        <v>7</v>
      </c>
      <c r="D419" t="s">
        <v>268</v>
      </c>
      <c r="E419" s="39">
        <v>7.5865201950073242</v>
      </c>
      <c r="F419" s="39">
        <v>-80.392501831054688</v>
      </c>
      <c r="G419" s="39">
        <v>89592</v>
      </c>
      <c r="H419" s="42">
        <v>702</v>
      </c>
      <c r="I419" t="s">
        <v>348</v>
      </c>
      <c r="J419">
        <v>7.6422300338745117</v>
      </c>
      <c r="K419">
        <v>-80.307899475097656</v>
      </c>
      <c r="L419">
        <v>27146</v>
      </c>
      <c r="M419">
        <v>70224</v>
      </c>
      <c r="N419" t="s">
        <v>776</v>
      </c>
      <c r="O419">
        <v>7.627039909362793</v>
      </c>
      <c r="P419">
        <v>-80.30780029296875</v>
      </c>
      <c r="Q419">
        <v>277</v>
      </c>
    </row>
    <row r="420" spans="1:17" x14ac:dyDescent="0.3">
      <c r="A420">
        <v>331</v>
      </c>
      <c r="B420" t="str">
        <f t="shared" si="6"/>
        <v>La Villa de Los Santos (Cabecera)</v>
      </c>
      <c r="C420">
        <v>7</v>
      </c>
      <c r="D420" t="s">
        <v>268</v>
      </c>
      <c r="E420" s="39">
        <v>7.5865201950073242</v>
      </c>
      <c r="F420" s="39">
        <v>-80.392501831054688</v>
      </c>
      <c r="G420" s="39">
        <v>89592</v>
      </c>
      <c r="H420" s="42">
        <v>703</v>
      </c>
      <c r="I420" t="s">
        <v>268</v>
      </c>
      <c r="J420">
        <v>7.8709897994995117</v>
      </c>
      <c r="K420">
        <v>-80.434700012207031</v>
      </c>
      <c r="L420">
        <v>25723</v>
      </c>
      <c r="M420">
        <v>70301</v>
      </c>
      <c r="N420" t="s">
        <v>306</v>
      </c>
      <c r="O420">
        <v>7.8972902297973633</v>
      </c>
      <c r="P420">
        <v>-80.454696655273438</v>
      </c>
      <c r="Q420">
        <v>7991</v>
      </c>
    </row>
    <row r="421" spans="1:17" x14ac:dyDescent="0.3">
      <c r="A421">
        <v>332</v>
      </c>
      <c r="B421" t="str">
        <f t="shared" si="6"/>
        <v>El Guásimo</v>
      </c>
      <c r="C421">
        <v>7</v>
      </c>
      <c r="D421" t="s">
        <v>268</v>
      </c>
      <c r="E421" s="39">
        <v>7.5865201950073242</v>
      </c>
      <c r="F421" s="39">
        <v>-80.392501831054688</v>
      </c>
      <c r="G421" s="39">
        <v>89592</v>
      </c>
      <c r="H421" s="42">
        <v>703</v>
      </c>
      <c r="I421" t="s">
        <v>268</v>
      </c>
      <c r="J421">
        <v>7.8709897994995117</v>
      </c>
      <c r="K421">
        <v>-80.434700012207031</v>
      </c>
      <c r="L421">
        <v>25723</v>
      </c>
      <c r="M421">
        <v>70302</v>
      </c>
      <c r="N421" t="s">
        <v>544</v>
      </c>
      <c r="O421">
        <v>7.8319301605224609</v>
      </c>
      <c r="P421">
        <v>-80.525398254394531</v>
      </c>
      <c r="Q421">
        <v>610</v>
      </c>
    </row>
    <row r="422" spans="1:17" x14ac:dyDescent="0.3">
      <c r="A422">
        <v>333</v>
      </c>
      <c r="B422" t="str">
        <f t="shared" si="6"/>
        <v>La Colorada</v>
      </c>
      <c r="C422">
        <v>7</v>
      </c>
      <c r="D422" t="s">
        <v>268</v>
      </c>
      <c r="E422" s="39">
        <v>7.5865201950073242</v>
      </c>
      <c r="F422" s="39">
        <v>-80.392501831054688</v>
      </c>
      <c r="G422" s="39">
        <v>89592</v>
      </c>
      <c r="H422" s="42">
        <v>703</v>
      </c>
      <c r="I422" t="s">
        <v>268</v>
      </c>
      <c r="J422">
        <v>7.8709897994995117</v>
      </c>
      <c r="K422">
        <v>-80.434700012207031</v>
      </c>
      <c r="L422">
        <v>25723</v>
      </c>
      <c r="M422">
        <v>70303</v>
      </c>
      <c r="N422" t="s">
        <v>257</v>
      </c>
      <c r="O422">
        <v>7.8326401710510254</v>
      </c>
      <c r="P422">
        <v>-80.557998657226563</v>
      </c>
      <c r="Q422">
        <v>1030</v>
      </c>
    </row>
    <row r="423" spans="1:17" x14ac:dyDescent="0.3">
      <c r="A423">
        <v>334</v>
      </c>
      <c r="B423" t="str">
        <f t="shared" si="6"/>
        <v>La Espigadilla</v>
      </c>
      <c r="C423">
        <v>7</v>
      </c>
      <c r="D423" t="s">
        <v>268</v>
      </c>
      <c r="E423" s="39">
        <v>7.5865201950073242</v>
      </c>
      <c r="F423" s="39">
        <v>-80.392501831054688</v>
      </c>
      <c r="G423" s="39">
        <v>89592</v>
      </c>
      <c r="H423" s="42">
        <v>703</v>
      </c>
      <c r="I423" t="s">
        <v>268</v>
      </c>
      <c r="J423">
        <v>7.8709897994995117</v>
      </c>
      <c r="K423">
        <v>-80.434700012207031</v>
      </c>
      <c r="L423">
        <v>25723</v>
      </c>
      <c r="M423">
        <v>70304</v>
      </c>
      <c r="N423" t="s">
        <v>616</v>
      </c>
      <c r="O423">
        <v>7.8809800148010254</v>
      </c>
      <c r="P423">
        <v>-80.397300720214844</v>
      </c>
      <c r="Q423">
        <v>1675</v>
      </c>
    </row>
    <row r="424" spans="1:17" x14ac:dyDescent="0.3">
      <c r="A424">
        <v>335</v>
      </c>
      <c r="B424" t="str">
        <f t="shared" si="6"/>
        <v>Las Cruces</v>
      </c>
      <c r="C424">
        <v>7</v>
      </c>
      <c r="D424" t="s">
        <v>268</v>
      </c>
      <c r="E424" s="39">
        <v>7.5865201950073242</v>
      </c>
      <c r="F424" s="39">
        <v>-80.392501831054688</v>
      </c>
      <c r="G424" s="39">
        <v>89592</v>
      </c>
      <c r="H424" s="42">
        <v>703</v>
      </c>
      <c r="I424" t="s">
        <v>268</v>
      </c>
      <c r="J424">
        <v>7.8709897994995117</v>
      </c>
      <c r="K424">
        <v>-80.434700012207031</v>
      </c>
      <c r="L424">
        <v>25723</v>
      </c>
      <c r="M424">
        <v>70305</v>
      </c>
      <c r="N424" t="s">
        <v>636</v>
      </c>
      <c r="O424">
        <v>7.8047199249267578</v>
      </c>
      <c r="P424">
        <v>-80.439796447753906</v>
      </c>
      <c r="Q424">
        <v>1201</v>
      </c>
    </row>
    <row r="425" spans="1:17" x14ac:dyDescent="0.3">
      <c r="A425">
        <v>336</v>
      </c>
      <c r="B425" t="str">
        <f t="shared" si="6"/>
        <v>Las Guabas</v>
      </c>
      <c r="C425">
        <v>7</v>
      </c>
      <c r="D425" t="s">
        <v>268</v>
      </c>
      <c r="E425" s="39">
        <v>7.5865201950073242</v>
      </c>
      <c r="F425" s="39">
        <v>-80.392501831054688</v>
      </c>
      <c r="G425" s="39">
        <v>89592</v>
      </c>
      <c r="H425" s="42">
        <v>703</v>
      </c>
      <c r="I425" t="s">
        <v>268</v>
      </c>
      <c r="J425">
        <v>7.8709897994995117</v>
      </c>
      <c r="K425">
        <v>-80.434700012207031</v>
      </c>
      <c r="L425">
        <v>25723</v>
      </c>
      <c r="M425">
        <v>70306</v>
      </c>
      <c r="N425" t="s">
        <v>638</v>
      </c>
      <c r="O425">
        <v>7.8208699226379395</v>
      </c>
      <c r="P425">
        <v>-80.496101379394531</v>
      </c>
      <c r="Q425">
        <v>677</v>
      </c>
    </row>
    <row r="426" spans="1:17" x14ac:dyDescent="0.3">
      <c r="A426">
        <v>337</v>
      </c>
      <c r="B426" t="str">
        <f t="shared" si="6"/>
        <v>Los Ángeles</v>
      </c>
      <c r="C426">
        <v>7</v>
      </c>
      <c r="D426" t="s">
        <v>268</v>
      </c>
      <c r="E426" s="39">
        <v>7.5865201950073242</v>
      </c>
      <c r="F426" s="39">
        <v>-80.392501831054688</v>
      </c>
      <c r="G426" s="39">
        <v>89592</v>
      </c>
      <c r="H426" s="42">
        <v>703</v>
      </c>
      <c r="I426" t="s">
        <v>268</v>
      </c>
      <c r="J426">
        <v>7.8709897994995117</v>
      </c>
      <c r="K426">
        <v>-80.434700012207031</v>
      </c>
      <c r="L426">
        <v>25723</v>
      </c>
      <c r="M426">
        <v>70307</v>
      </c>
      <c r="N426" t="s">
        <v>352</v>
      </c>
      <c r="O426">
        <v>7.8889398574829102</v>
      </c>
      <c r="P426">
        <v>-80.345001220703125</v>
      </c>
      <c r="Q426">
        <v>868</v>
      </c>
    </row>
    <row r="427" spans="1:17" x14ac:dyDescent="0.3">
      <c r="A427">
        <v>338</v>
      </c>
      <c r="B427" t="str">
        <f t="shared" si="6"/>
        <v>Los Olivos</v>
      </c>
      <c r="C427">
        <v>7</v>
      </c>
      <c r="D427" t="s">
        <v>268</v>
      </c>
      <c r="E427" s="39">
        <v>7.5865201950073242</v>
      </c>
      <c r="F427" s="39">
        <v>-80.392501831054688</v>
      </c>
      <c r="G427" s="39">
        <v>89592</v>
      </c>
      <c r="H427" s="42">
        <v>703</v>
      </c>
      <c r="I427" t="s">
        <v>268</v>
      </c>
      <c r="J427">
        <v>7.8709897994995117</v>
      </c>
      <c r="K427">
        <v>-80.434700012207031</v>
      </c>
      <c r="L427">
        <v>25723</v>
      </c>
      <c r="M427">
        <v>70308</v>
      </c>
      <c r="N427" t="s">
        <v>405</v>
      </c>
      <c r="O427">
        <v>7.9118499755859375</v>
      </c>
      <c r="P427">
        <v>-80.498397827148438</v>
      </c>
      <c r="Q427">
        <v>1259</v>
      </c>
    </row>
    <row r="428" spans="1:17" x14ac:dyDescent="0.3">
      <c r="A428">
        <v>339</v>
      </c>
      <c r="B428" t="str">
        <f t="shared" si="6"/>
        <v>Llano Largo</v>
      </c>
      <c r="C428">
        <v>7</v>
      </c>
      <c r="D428" t="s">
        <v>268</v>
      </c>
      <c r="E428" s="39">
        <v>7.5865201950073242</v>
      </c>
      <c r="F428" s="39">
        <v>-80.392501831054688</v>
      </c>
      <c r="G428" s="39">
        <v>89592</v>
      </c>
      <c r="H428" s="42">
        <v>703</v>
      </c>
      <c r="I428" t="s">
        <v>268</v>
      </c>
      <c r="J428">
        <v>7.8709897994995117</v>
      </c>
      <c r="K428">
        <v>-80.434700012207031</v>
      </c>
      <c r="L428">
        <v>25723</v>
      </c>
      <c r="M428">
        <v>70309</v>
      </c>
      <c r="N428" t="s">
        <v>652</v>
      </c>
      <c r="O428">
        <v>7.9098601341247559</v>
      </c>
      <c r="P428">
        <v>-80.423896789550781</v>
      </c>
      <c r="Q428">
        <v>2265</v>
      </c>
    </row>
    <row r="429" spans="1:17" x14ac:dyDescent="0.3">
      <c r="A429">
        <v>340</v>
      </c>
      <c r="B429" t="str">
        <f t="shared" si="6"/>
        <v>Sabana Grande</v>
      </c>
      <c r="C429">
        <v>7</v>
      </c>
      <c r="D429" t="s">
        <v>268</v>
      </c>
      <c r="E429" s="39">
        <v>7.5865201950073242</v>
      </c>
      <c r="F429" s="39">
        <v>-80.392501831054688</v>
      </c>
      <c r="G429" s="39">
        <v>89592</v>
      </c>
      <c r="H429" s="42">
        <v>703</v>
      </c>
      <c r="I429" t="s">
        <v>268</v>
      </c>
      <c r="J429">
        <v>7.8709897994995117</v>
      </c>
      <c r="K429">
        <v>-80.434700012207031</v>
      </c>
      <c r="L429">
        <v>25723</v>
      </c>
      <c r="M429">
        <v>70310</v>
      </c>
      <c r="N429" t="s">
        <v>366</v>
      </c>
      <c r="O429">
        <v>7.8408398628234863</v>
      </c>
      <c r="P429">
        <v>-80.362197875976563</v>
      </c>
      <c r="Q429">
        <v>1909</v>
      </c>
    </row>
    <row r="430" spans="1:17" x14ac:dyDescent="0.3">
      <c r="A430">
        <v>341</v>
      </c>
      <c r="B430" t="str">
        <f t="shared" si="6"/>
        <v>Santa Ana</v>
      </c>
      <c r="C430">
        <v>7</v>
      </c>
      <c r="D430" t="s">
        <v>268</v>
      </c>
      <c r="E430" s="39">
        <v>7.5865201950073242</v>
      </c>
      <c r="F430" s="39">
        <v>-80.392501831054688</v>
      </c>
      <c r="G430" s="39">
        <v>89592</v>
      </c>
      <c r="H430" s="42">
        <v>703</v>
      </c>
      <c r="I430" t="s">
        <v>268</v>
      </c>
      <c r="J430">
        <v>7.8709897994995117</v>
      </c>
      <c r="K430">
        <v>-80.434700012207031</v>
      </c>
      <c r="L430">
        <v>25723</v>
      </c>
      <c r="M430">
        <v>70311</v>
      </c>
      <c r="N430" t="s">
        <v>131</v>
      </c>
      <c r="O430">
        <v>7.9552998542785645</v>
      </c>
      <c r="P430">
        <v>-80.362396240234375</v>
      </c>
      <c r="Q430">
        <v>3329</v>
      </c>
    </row>
    <row r="431" spans="1:17" x14ac:dyDescent="0.3">
      <c r="A431">
        <v>342</v>
      </c>
      <c r="B431" t="str">
        <f t="shared" si="6"/>
        <v>Tres Quebradas</v>
      </c>
      <c r="C431">
        <v>7</v>
      </c>
      <c r="D431" t="s">
        <v>268</v>
      </c>
      <c r="E431" s="39">
        <v>7.5865201950073242</v>
      </c>
      <c r="F431" s="39">
        <v>-80.392501831054688</v>
      </c>
      <c r="G431" s="39">
        <v>89592</v>
      </c>
      <c r="H431" s="42">
        <v>703</v>
      </c>
      <c r="I431" t="s">
        <v>268</v>
      </c>
      <c r="J431">
        <v>7.8709897994995117</v>
      </c>
      <c r="K431">
        <v>-80.434700012207031</v>
      </c>
      <c r="L431">
        <v>25723</v>
      </c>
      <c r="M431">
        <v>70312</v>
      </c>
      <c r="N431" t="s">
        <v>766</v>
      </c>
      <c r="O431">
        <v>7.8511600494384766</v>
      </c>
      <c r="P431">
        <v>-80.408599853515625</v>
      </c>
      <c r="Q431">
        <v>717</v>
      </c>
    </row>
    <row r="432" spans="1:17" x14ac:dyDescent="0.3">
      <c r="A432">
        <v>343</v>
      </c>
      <c r="B432" t="str">
        <f t="shared" si="6"/>
        <v>Agua Buena</v>
      </c>
      <c r="C432">
        <v>7</v>
      </c>
      <c r="D432" t="s">
        <v>268</v>
      </c>
      <c r="E432" s="39">
        <v>7.5865201950073242</v>
      </c>
      <c r="F432" s="39">
        <v>-80.392501831054688</v>
      </c>
      <c r="G432" s="39">
        <v>89592</v>
      </c>
      <c r="H432" s="42">
        <v>703</v>
      </c>
      <c r="I432" t="s">
        <v>268</v>
      </c>
      <c r="J432">
        <v>7.8709897994995117</v>
      </c>
      <c r="K432">
        <v>-80.434700012207031</v>
      </c>
      <c r="L432">
        <v>25723</v>
      </c>
      <c r="M432">
        <v>70313</v>
      </c>
      <c r="N432" t="s">
        <v>446</v>
      </c>
      <c r="O432">
        <v>7.8206300735473633</v>
      </c>
      <c r="P432">
        <v>-80.399696350097656</v>
      </c>
      <c r="Q432">
        <v>1117</v>
      </c>
    </row>
    <row r="433" spans="1:17" x14ac:dyDescent="0.3">
      <c r="A433">
        <v>344</v>
      </c>
      <c r="B433" t="str">
        <f t="shared" si="6"/>
        <v>Villa Lourdes</v>
      </c>
      <c r="C433">
        <v>7</v>
      </c>
      <c r="D433" t="s">
        <v>268</v>
      </c>
      <c r="E433" s="39">
        <v>7.5865201950073242</v>
      </c>
      <c r="F433" s="39">
        <v>-80.392501831054688</v>
      </c>
      <c r="G433" s="39">
        <v>89592</v>
      </c>
      <c r="H433" s="42">
        <v>703</v>
      </c>
      <c r="I433" t="s">
        <v>268</v>
      </c>
      <c r="J433">
        <v>7.8709897994995117</v>
      </c>
      <c r="K433">
        <v>-80.434700012207031</v>
      </c>
      <c r="L433">
        <v>25723</v>
      </c>
      <c r="M433">
        <v>70314</v>
      </c>
      <c r="N433" t="s">
        <v>780</v>
      </c>
      <c r="O433">
        <v>7.809999942779541</v>
      </c>
      <c r="P433">
        <v>-80.46929931640625</v>
      </c>
      <c r="Q433">
        <v>1075</v>
      </c>
    </row>
    <row r="434" spans="1:17" x14ac:dyDescent="0.3">
      <c r="A434">
        <v>345</v>
      </c>
      <c r="B434" t="str">
        <f t="shared" si="6"/>
        <v>El Ejido</v>
      </c>
      <c r="C434">
        <v>7</v>
      </c>
      <c r="D434" t="s">
        <v>268</v>
      </c>
      <c r="E434" s="39">
        <v>7.5865201950073242</v>
      </c>
      <c r="F434" s="39">
        <v>-80.392501831054688</v>
      </c>
      <c r="G434" s="39">
        <v>89592</v>
      </c>
      <c r="H434" s="42">
        <v>703</v>
      </c>
      <c r="I434" t="s">
        <v>268</v>
      </c>
      <c r="J434">
        <v>7.8709897994995117</v>
      </c>
      <c r="K434">
        <v>-80.434700012207031</v>
      </c>
      <c r="L434">
        <v>25723</v>
      </c>
      <c r="M434">
        <v>70315</v>
      </c>
      <c r="N434" t="s">
        <v>393</v>
      </c>
      <c r="O434">
        <v>7.9130702018737793</v>
      </c>
      <c r="P434">
        <v>-80.375503540039063</v>
      </c>
      <c r="Q434">
        <v>0</v>
      </c>
    </row>
    <row r="435" spans="1:17" x14ac:dyDescent="0.3">
      <c r="A435">
        <v>346</v>
      </c>
      <c r="B435" t="str">
        <f t="shared" si="6"/>
        <v>Macaracas (Cabecera)</v>
      </c>
      <c r="C435">
        <v>7</v>
      </c>
      <c r="D435" t="s">
        <v>268</v>
      </c>
      <c r="E435" s="39">
        <v>7.5865201950073242</v>
      </c>
      <c r="F435" s="39">
        <v>-80.392501831054688</v>
      </c>
      <c r="G435" s="39">
        <v>89592</v>
      </c>
      <c r="H435" s="42">
        <v>704</v>
      </c>
      <c r="I435" t="s">
        <v>328</v>
      </c>
      <c r="J435">
        <v>7.6572599411010742</v>
      </c>
      <c r="K435">
        <v>-80.543197631835938</v>
      </c>
      <c r="L435">
        <v>9021</v>
      </c>
      <c r="M435">
        <v>70401</v>
      </c>
      <c r="N435" t="s">
        <v>329</v>
      </c>
      <c r="O435">
        <v>7.7290902137756348</v>
      </c>
      <c r="P435">
        <v>-80.531402587890625</v>
      </c>
      <c r="Q435">
        <v>2890</v>
      </c>
    </row>
    <row r="436" spans="1:17" x14ac:dyDescent="0.3">
      <c r="A436">
        <v>347</v>
      </c>
      <c r="B436" t="str">
        <f t="shared" si="6"/>
        <v>Bahía Honda</v>
      </c>
      <c r="C436">
        <v>7</v>
      </c>
      <c r="D436" t="s">
        <v>268</v>
      </c>
      <c r="E436" s="39">
        <v>7.5865201950073242</v>
      </c>
      <c r="F436" s="39">
        <v>-80.392501831054688</v>
      </c>
      <c r="G436" s="39">
        <v>89592</v>
      </c>
      <c r="H436" s="42">
        <v>704</v>
      </c>
      <c r="I436" t="s">
        <v>328</v>
      </c>
      <c r="J436">
        <v>7.6572599411010742</v>
      </c>
      <c r="K436">
        <v>-80.543197631835938</v>
      </c>
      <c r="L436">
        <v>9021</v>
      </c>
      <c r="M436">
        <v>70402</v>
      </c>
      <c r="N436" t="s">
        <v>379</v>
      </c>
      <c r="O436">
        <v>7.7140898704528809</v>
      </c>
      <c r="P436">
        <v>-80.447502136230469</v>
      </c>
      <c r="Q436">
        <v>646</v>
      </c>
    </row>
    <row r="437" spans="1:17" x14ac:dyDescent="0.3">
      <c r="A437">
        <v>348</v>
      </c>
      <c r="B437" t="str">
        <f t="shared" si="6"/>
        <v>Bajos de Güera</v>
      </c>
      <c r="C437">
        <v>7</v>
      </c>
      <c r="D437" t="s">
        <v>268</v>
      </c>
      <c r="E437" s="39">
        <v>7.5865201950073242</v>
      </c>
      <c r="F437" s="39">
        <v>-80.392501831054688</v>
      </c>
      <c r="G437" s="39">
        <v>89592</v>
      </c>
      <c r="H437" s="42">
        <v>704</v>
      </c>
      <c r="I437" t="s">
        <v>328</v>
      </c>
      <c r="J437">
        <v>7.6572599411010742</v>
      </c>
      <c r="K437">
        <v>-80.543197631835938</v>
      </c>
      <c r="L437">
        <v>9021</v>
      </c>
      <c r="M437">
        <v>70403</v>
      </c>
      <c r="N437" t="s">
        <v>458</v>
      </c>
      <c r="O437">
        <v>7.570620059967041</v>
      </c>
      <c r="P437">
        <v>-80.624900817871094</v>
      </c>
      <c r="Q437">
        <v>619</v>
      </c>
    </row>
    <row r="438" spans="1:17" x14ac:dyDescent="0.3">
      <c r="A438">
        <v>349</v>
      </c>
      <c r="B438" t="str">
        <f t="shared" si="6"/>
        <v>Corozal</v>
      </c>
      <c r="C438">
        <v>7</v>
      </c>
      <c r="D438" t="s">
        <v>268</v>
      </c>
      <c r="E438" s="39">
        <v>7.5865201950073242</v>
      </c>
      <c r="F438" s="39">
        <v>-80.392501831054688</v>
      </c>
      <c r="G438" s="39">
        <v>89592</v>
      </c>
      <c r="H438" s="42">
        <v>704</v>
      </c>
      <c r="I438" t="s">
        <v>328</v>
      </c>
      <c r="J438">
        <v>7.6572599411010742</v>
      </c>
      <c r="K438">
        <v>-80.543197631835938</v>
      </c>
      <c r="L438">
        <v>9021</v>
      </c>
      <c r="M438">
        <v>70404</v>
      </c>
      <c r="N438" t="s">
        <v>389</v>
      </c>
      <c r="O438">
        <v>7.7470598220825195</v>
      </c>
      <c r="P438">
        <v>-80.476303100585938</v>
      </c>
      <c r="Q438">
        <v>625</v>
      </c>
    </row>
    <row r="439" spans="1:17" x14ac:dyDescent="0.3">
      <c r="A439">
        <v>350</v>
      </c>
      <c r="B439" t="str">
        <f t="shared" si="6"/>
        <v>Chupa</v>
      </c>
      <c r="C439">
        <v>7</v>
      </c>
      <c r="D439" t="s">
        <v>268</v>
      </c>
      <c r="E439" s="39">
        <v>7.5865201950073242</v>
      </c>
      <c r="F439" s="39">
        <v>-80.392501831054688</v>
      </c>
      <c r="G439" s="39">
        <v>89592</v>
      </c>
      <c r="H439" s="42">
        <v>704</v>
      </c>
      <c r="I439" t="s">
        <v>328</v>
      </c>
      <c r="J439">
        <v>7.6572599411010742</v>
      </c>
      <c r="K439">
        <v>-80.543197631835938</v>
      </c>
      <c r="L439">
        <v>9021</v>
      </c>
      <c r="M439">
        <v>70405</v>
      </c>
      <c r="N439" t="s">
        <v>505</v>
      </c>
      <c r="O439">
        <v>7.784599781036377</v>
      </c>
      <c r="P439">
        <v>-80.568901062011719</v>
      </c>
      <c r="Q439">
        <v>520</v>
      </c>
    </row>
    <row r="440" spans="1:17" x14ac:dyDescent="0.3">
      <c r="A440">
        <v>351</v>
      </c>
      <c r="B440" t="str">
        <f t="shared" si="6"/>
        <v>El Cedro</v>
      </c>
      <c r="C440">
        <v>7</v>
      </c>
      <c r="D440" t="s">
        <v>268</v>
      </c>
      <c r="E440" s="39">
        <v>7.5865201950073242</v>
      </c>
      <c r="F440" s="39">
        <v>-80.392501831054688</v>
      </c>
      <c r="G440" s="39">
        <v>89592</v>
      </c>
      <c r="H440" s="42">
        <v>704</v>
      </c>
      <c r="I440" t="s">
        <v>328</v>
      </c>
      <c r="J440">
        <v>7.6572599411010742</v>
      </c>
      <c r="K440">
        <v>-80.543197631835938</v>
      </c>
      <c r="L440">
        <v>9021</v>
      </c>
      <c r="M440">
        <v>70406</v>
      </c>
      <c r="N440" t="s">
        <v>534</v>
      </c>
      <c r="O440">
        <v>7.7759799957275391</v>
      </c>
      <c r="P440">
        <v>-80.52960205078125</v>
      </c>
      <c r="Q440">
        <v>450</v>
      </c>
    </row>
    <row r="441" spans="1:17" x14ac:dyDescent="0.3">
      <c r="A441">
        <v>352</v>
      </c>
      <c r="B441" t="str">
        <f t="shared" si="6"/>
        <v>Espino Amarillo</v>
      </c>
      <c r="C441">
        <v>7</v>
      </c>
      <c r="D441" t="s">
        <v>268</v>
      </c>
      <c r="E441" s="39">
        <v>7.5865201950073242</v>
      </c>
      <c r="F441" s="39">
        <v>-80.392501831054688</v>
      </c>
      <c r="G441" s="39">
        <v>89592</v>
      </c>
      <c r="H441" s="42">
        <v>704</v>
      </c>
      <c r="I441" t="s">
        <v>328</v>
      </c>
      <c r="J441">
        <v>7.6572599411010742</v>
      </c>
      <c r="K441">
        <v>-80.543197631835938</v>
      </c>
      <c r="L441">
        <v>9021</v>
      </c>
      <c r="M441">
        <v>70407</v>
      </c>
      <c r="N441" t="s">
        <v>576</v>
      </c>
      <c r="O441">
        <v>7.6837301254272461</v>
      </c>
      <c r="P441">
        <v>-80.462699890136719</v>
      </c>
      <c r="Q441">
        <v>193</v>
      </c>
    </row>
    <row r="442" spans="1:17" x14ac:dyDescent="0.3">
      <c r="A442">
        <v>353</v>
      </c>
      <c r="B442" t="str">
        <f t="shared" si="6"/>
        <v>La Mesa</v>
      </c>
      <c r="C442">
        <v>7</v>
      </c>
      <c r="D442" t="s">
        <v>268</v>
      </c>
      <c r="E442" s="39">
        <v>7.5865201950073242</v>
      </c>
      <c r="F442" s="39">
        <v>-80.392501831054688</v>
      </c>
      <c r="G442" s="39">
        <v>89592</v>
      </c>
      <c r="H442" s="42">
        <v>704</v>
      </c>
      <c r="I442" t="s">
        <v>328</v>
      </c>
      <c r="J442">
        <v>7.6572599411010742</v>
      </c>
      <c r="K442">
        <v>-80.543197631835938</v>
      </c>
      <c r="L442">
        <v>9021</v>
      </c>
      <c r="M442">
        <v>70408</v>
      </c>
      <c r="N442" t="s">
        <v>238</v>
      </c>
      <c r="O442">
        <v>7.6373400688171387</v>
      </c>
      <c r="P442">
        <v>-80.619697570800781</v>
      </c>
      <c r="Q442">
        <v>641</v>
      </c>
    </row>
    <row r="443" spans="1:17" x14ac:dyDescent="0.3">
      <c r="A443">
        <v>354</v>
      </c>
      <c r="B443" t="str">
        <f t="shared" si="6"/>
        <v>Las Palmas</v>
      </c>
      <c r="C443">
        <v>7</v>
      </c>
      <c r="D443" t="s">
        <v>268</v>
      </c>
      <c r="E443" s="39">
        <v>7.5865201950073242</v>
      </c>
      <c r="F443" s="39">
        <v>-80.392501831054688</v>
      </c>
      <c r="G443" s="39">
        <v>89592</v>
      </c>
      <c r="H443" s="42">
        <v>704</v>
      </c>
      <c r="I443" t="s">
        <v>328</v>
      </c>
      <c r="J443">
        <v>7.6572599411010742</v>
      </c>
      <c r="K443">
        <v>-80.543197631835938</v>
      </c>
      <c r="L443">
        <v>9021</v>
      </c>
      <c r="M443">
        <v>70409</v>
      </c>
      <c r="N443" t="s">
        <v>308</v>
      </c>
      <c r="O443">
        <v>7.6760201454162598</v>
      </c>
      <c r="P443">
        <v>-80.503799438476563</v>
      </c>
      <c r="Q443">
        <v>436</v>
      </c>
    </row>
    <row r="444" spans="1:17" x14ac:dyDescent="0.3">
      <c r="A444">
        <v>355</v>
      </c>
      <c r="B444" t="str">
        <f t="shared" si="6"/>
        <v>Llano de Piedra</v>
      </c>
      <c r="C444">
        <v>7</v>
      </c>
      <c r="D444" t="s">
        <v>268</v>
      </c>
      <c r="E444" s="39">
        <v>7.5865201950073242</v>
      </c>
      <c r="F444" s="39">
        <v>-80.392501831054688</v>
      </c>
      <c r="G444" s="39">
        <v>89592</v>
      </c>
      <c r="H444" s="42">
        <v>704</v>
      </c>
      <c r="I444" t="s">
        <v>328</v>
      </c>
      <c r="J444">
        <v>7.6572599411010742</v>
      </c>
      <c r="K444">
        <v>-80.543197631835938</v>
      </c>
      <c r="L444">
        <v>9021</v>
      </c>
      <c r="M444">
        <v>70410</v>
      </c>
      <c r="N444" t="s">
        <v>650</v>
      </c>
      <c r="O444">
        <v>7.6359901428222656</v>
      </c>
      <c r="P444">
        <v>-80.550201416015625</v>
      </c>
      <c r="Q444">
        <v>1737</v>
      </c>
    </row>
    <row r="445" spans="1:17" x14ac:dyDescent="0.3">
      <c r="A445">
        <v>356</v>
      </c>
      <c r="B445" t="str">
        <f t="shared" si="6"/>
        <v>Mogollón</v>
      </c>
      <c r="C445">
        <v>7</v>
      </c>
      <c r="D445" t="s">
        <v>268</v>
      </c>
      <c r="E445" s="39">
        <v>7.5865201950073242</v>
      </c>
      <c r="F445" s="39">
        <v>-80.392501831054688</v>
      </c>
      <c r="G445" s="39">
        <v>89592</v>
      </c>
      <c r="H445" s="42">
        <v>704</v>
      </c>
      <c r="I445" t="s">
        <v>328</v>
      </c>
      <c r="J445">
        <v>7.6572599411010742</v>
      </c>
      <c r="K445">
        <v>-80.543197631835938</v>
      </c>
      <c r="L445">
        <v>9021</v>
      </c>
      <c r="M445">
        <v>70411</v>
      </c>
      <c r="N445" t="s">
        <v>671</v>
      </c>
      <c r="O445">
        <v>7.616569995880127</v>
      </c>
      <c r="P445">
        <v>-80.479301452636719</v>
      </c>
      <c r="Q445">
        <v>264</v>
      </c>
    </row>
    <row r="446" spans="1:17" x14ac:dyDescent="0.3">
      <c r="A446">
        <v>357</v>
      </c>
      <c r="B446" t="str">
        <f t="shared" si="6"/>
        <v>Pedasí (Cabecera)</v>
      </c>
      <c r="C446">
        <v>7</v>
      </c>
      <c r="D446" t="s">
        <v>268</v>
      </c>
      <c r="E446" s="39">
        <v>7.5865201950073242</v>
      </c>
      <c r="F446" s="39">
        <v>-80.392501831054688</v>
      </c>
      <c r="G446" s="39">
        <v>89592</v>
      </c>
      <c r="H446" s="42">
        <v>705</v>
      </c>
      <c r="I446" t="s">
        <v>656</v>
      </c>
      <c r="J446">
        <v>7.5086097717285156</v>
      </c>
      <c r="K446">
        <v>-80.108001708984375</v>
      </c>
      <c r="L446">
        <v>4275</v>
      </c>
      <c r="M446">
        <v>70501</v>
      </c>
      <c r="N446" t="s">
        <v>691</v>
      </c>
      <c r="O446">
        <v>7.4986600875854492</v>
      </c>
      <c r="P446">
        <v>-80.049003601074219</v>
      </c>
      <c r="Q446">
        <v>2410</v>
      </c>
    </row>
    <row r="447" spans="1:17" x14ac:dyDescent="0.3">
      <c r="A447">
        <v>358</v>
      </c>
      <c r="B447" t="str">
        <f t="shared" si="6"/>
        <v>Los Asientos</v>
      </c>
      <c r="C447">
        <v>7</v>
      </c>
      <c r="D447" t="s">
        <v>268</v>
      </c>
      <c r="E447" s="39">
        <v>7.5865201950073242</v>
      </c>
      <c r="F447" s="39">
        <v>-80.392501831054688</v>
      </c>
      <c r="G447" s="39">
        <v>89592</v>
      </c>
      <c r="H447" s="42">
        <v>705</v>
      </c>
      <c r="I447" t="s">
        <v>656</v>
      </c>
      <c r="J447">
        <v>7.5086097717285156</v>
      </c>
      <c r="K447">
        <v>-80.108001708984375</v>
      </c>
      <c r="L447">
        <v>4275</v>
      </c>
      <c r="M447">
        <v>70502</v>
      </c>
      <c r="N447" t="s">
        <v>657</v>
      </c>
      <c r="O447">
        <v>7.4956002235412598</v>
      </c>
      <c r="P447">
        <v>-80.121696472167969</v>
      </c>
      <c r="Q447">
        <v>755</v>
      </c>
    </row>
    <row r="448" spans="1:17" x14ac:dyDescent="0.3">
      <c r="A448">
        <v>359</v>
      </c>
      <c r="B448" t="str">
        <f t="shared" si="6"/>
        <v>Mariabé</v>
      </c>
      <c r="C448">
        <v>7</v>
      </c>
      <c r="D448" t="s">
        <v>268</v>
      </c>
      <c r="E448" s="39">
        <v>7.5865201950073242</v>
      </c>
      <c r="F448" s="39">
        <v>-80.392501831054688</v>
      </c>
      <c r="G448" s="39">
        <v>89592</v>
      </c>
      <c r="H448" s="42">
        <v>705</v>
      </c>
      <c r="I448" t="s">
        <v>656</v>
      </c>
      <c r="J448">
        <v>7.5086097717285156</v>
      </c>
      <c r="K448">
        <v>-80.108001708984375</v>
      </c>
      <c r="L448">
        <v>4275</v>
      </c>
      <c r="M448">
        <v>70503</v>
      </c>
      <c r="N448" t="s">
        <v>668</v>
      </c>
      <c r="O448">
        <v>7.5845799446105957</v>
      </c>
      <c r="P448">
        <v>-80.057998657226563</v>
      </c>
      <c r="Q448">
        <v>319</v>
      </c>
    </row>
    <row r="449" spans="1:17" x14ac:dyDescent="0.3">
      <c r="A449">
        <v>360</v>
      </c>
      <c r="B449" t="str">
        <f t="shared" si="6"/>
        <v>Purio</v>
      </c>
      <c r="C449">
        <v>7</v>
      </c>
      <c r="D449" t="s">
        <v>268</v>
      </c>
      <c r="E449" s="39">
        <v>7.5865201950073242</v>
      </c>
      <c r="F449" s="39">
        <v>-80.392501831054688</v>
      </c>
      <c r="G449" s="39">
        <v>89592</v>
      </c>
      <c r="H449" s="42">
        <v>705</v>
      </c>
      <c r="I449" t="s">
        <v>656</v>
      </c>
      <c r="J449">
        <v>7.5086097717285156</v>
      </c>
      <c r="K449">
        <v>-80.108001708984375</v>
      </c>
      <c r="L449">
        <v>4275</v>
      </c>
      <c r="M449">
        <v>70504</v>
      </c>
      <c r="N449" t="s">
        <v>713</v>
      </c>
      <c r="O449">
        <v>7.5954098701477051</v>
      </c>
      <c r="P449">
        <v>-80.087898254394531</v>
      </c>
      <c r="Q449">
        <v>494</v>
      </c>
    </row>
    <row r="450" spans="1:17" x14ac:dyDescent="0.3">
      <c r="A450">
        <v>361</v>
      </c>
      <c r="B450" t="str">
        <f t="shared" si="6"/>
        <v>Oria Arriba</v>
      </c>
      <c r="C450">
        <v>7</v>
      </c>
      <c r="D450" t="s">
        <v>268</v>
      </c>
      <c r="E450" s="39">
        <v>7.5865201950073242</v>
      </c>
      <c r="F450" s="39">
        <v>-80.392501831054688</v>
      </c>
      <c r="G450" s="39">
        <v>89592</v>
      </c>
      <c r="H450" s="42">
        <v>705</v>
      </c>
      <c r="I450" t="s">
        <v>656</v>
      </c>
      <c r="J450">
        <v>7.5086097717285156</v>
      </c>
      <c r="K450">
        <v>-80.108001708984375</v>
      </c>
      <c r="L450">
        <v>4275</v>
      </c>
      <c r="M450">
        <v>70505</v>
      </c>
      <c r="N450" t="s">
        <v>680</v>
      </c>
      <c r="O450">
        <v>7.4756999015808105</v>
      </c>
      <c r="P450">
        <v>-80.1885986328125</v>
      </c>
      <c r="Q450">
        <v>297</v>
      </c>
    </row>
    <row r="451" spans="1:17" x14ac:dyDescent="0.3">
      <c r="A451">
        <v>362</v>
      </c>
      <c r="B451" t="str">
        <f t="shared" si="6"/>
        <v>Pocrí (Cabecera)</v>
      </c>
      <c r="C451">
        <v>7</v>
      </c>
      <c r="D451" t="s">
        <v>268</v>
      </c>
      <c r="E451" s="39">
        <v>7.5865201950073242</v>
      </c>
      <c r="F451" s="39">
        <v>-80.392501831054688</v>
      </c>
      <c r="G451" s="39">
        <v>89592</v>
      </c>
      <c r="H451" s="42">
        <v>706</v>
      </c>
      <c r="I451" t="s">
        <v>248</v>
      </c>
      <c r="J451">
        <v>7.6311302185058594</v>
      </c>
      <c r="K451">
        <v>-80.1593017578125</v>
      </c>
      <c r="L451">
        <v>3259</v>
      </c>
      <c r="M451">
        <v>70601</v>
      </c>
      <c r="N451" t="s">
        <v>701</v>
      </c>
      <c r="O451">
        <v>7.6487398147583008</v>
      </c>
      <c r="P451">
        <v>-80.114501953125</v>
      </c>
      <c r="Q451">
        <v>1002</v>
      </c>
    </row>
    <row r="452" spans="1:17" x14ac:dyDescent="0.3">
      <c r="A452">
        <v>363</v>
      </c>
      <c r="B452" t="str">
        <f t="shared" si="6"/>
        <v>El Cañafístulo</v>
      </c>
      <c r="C452">
        <v>7</v>
      </c>
      <c r="D452" t="s">
        <v>268</v>
      </c>
      <c r="E452" s="39">
        <v>7.5865201950073242</v>
      </c>
      <c r="F452" s="39">
        <v>-80.392501831054688</v>
      </c>
      <c r="G452" s="39">
        <v>89592</v>
      </c>
      <c r="H452" s="42">
        <v>706</v>
      </c>
      <c r="I452" t="s">
        <v>248</v>
      </c>
      <c r="J452">
        <v>7.6311302185058594</v>
      </c>
      <c r="K452">
        <v>-80.1593017578125</v>
      </c>
      <c r="L452">
        <v>3259</v>
      </c>
      <c r="M452">
        <v>70602</v>
      </c>
      <c r="N452" t="s">
        <v>530</v>
      </c>
      <c r="O452">
        <v>7.6134200096130371</v>
      </c>
      <c r="P452">
        <v>-80.210502624511719</v>
      </c>
      <c r="Q452">
        <v>363</v>
      </c>
    </row>
    <row r="453" spans="1:17" x14ac:dyDescent="0.3">
      <c r="A453">
        <v>364</v>
      </c>
      <c r="B453" t="str">
        <f t="shared" si="6"/>
        <v>Lajamina</v>
      </c>
      <c r="C453">
        <v>7</v>
      </c>
      <c r="D453" t="s">
        <v>268</v>
      </c>
      <c r="E453" s="39">
        <v>7.5865201950073242</v>
      </c>
      <c r="F453" s="39">
        <v>-80.392501831054688</v>
      </c>
      <c r="G453" s="39">
        <v>89592</v>
      </c>
      <c r="H453" s="42">
        <v>706</v>
      </c>
      <c r="I453" t="s">
        <v>248</v>
      </c>
      <c r="J453">
        <v>7.6311302185058594</v>
      </c>
      <c r="K453">
        <v>-80.1593017578125</v>
      </c>
      <c r="L453">
        <v>3259</v>
      </c>
      <c r="M453">
        <v>70603</v>
      </c>
      <c r="N453" t="s">
        <v>631</v>
      </c>
      <c r="O453">
        <v>7.5806398391723633</v>
      </c>
      <c r="P453">
        <v>-80.139701843261719</v>
      </c>
      <c r="Q453">
        <v>514</v>
      </c>
    </row>
    <row r="454" spans="1:17" x14ac:dyDescent="0.3">
      <c r="A454">
        <v>365</v>
      </c>
      <c r="B454" t="str">
        <f t="shared" si="6"/>
        <v>Paraíso</v>
      </c>
      <c r="C454">
        <v>7</v>
      </c>
      <c r="D454" t="s">
        <v>268</v>
      </c>
      <c r="E454" s="39">
        <v>7.5865201950073242</v>
      </c>
      <c r="F454" s="39">
        <v>-80.392501831054688</v>
      </c>
      <c r="G454" s="39">
        <v>89592</v>
      </c>
      <c r="H454" s="42">
        <v>706</v>
      </c>
      <c r="I454" t="s">
        <v>248</v>
      </c>
      <c r="J454">
        <v>7.6311302185058594</v>
      </c>
      <c r="K454">
        <v>-80.1593017578125</v>
      </c>
      <c r="L454">
        <v>3259</v>
      </c>
      <c r="M454">
        <v>70604</v>
      </c>
      <c r="N454" t="s">
        <v>686</v>
      </c>
      <c r="O454">
        <v>7.7012300491333008</v>
      </c>
      <c r="P454">
        <v>-80.1531982421875</v>
      </c>
      <c r="Q454">
        <v>597</v>
      </c>
    </row>
    <row r="455" spans="1:17" x14ac:dyDescent="0.3">
      <c r="A455">
        <v>366</v>
      </c>
      <c r="B455" t="str">
        <f t="shared" si="6"/>
        <v>Paritilla</v>
      </c>
      <c r="C455">
        <v>7</v>
      </c>
      <c r="D455" t="s">
        <v>268</v>
      </c>
      <c r="E455" s="39">
        <v>7.5865201950073242</v>
      </c>
      <c r="F455" s="39">
        <v>-80.392501831054688</v>
      </c>
      <c r="G455" s="39">
        <v>89592</v>
      </c>
      <c r="H455" s="42">
        <v>706</v>
      </c>
      <c r="I455" t="s">
        <v>248</v>
      </c>
      <c r="J455">
        <v>7.6311302185058594</v>
      </c>
      <c r="K455">
        <v>-80.1593017578125</v>
      </c>
      <c r="L455">
        <v>3259</v>
      </c>
      <c r="M455">
        <v>70605</v>
      </c>
      <c r="N455" t="s">
        <v>687</v>
      </c>
      <c r="O455">
        <v>7.596560001373291</v>
      </c>
      <c r="P455">
        <v>-80.180900573730469</v>
      </c>
      <c r="Q455">
        <v>783</v>
      </c>
    </row>
    <row r="456" spans="1:17" x14ac:dyDescent="0.3">
      <c r="A456">
        <v>367</v>
      </c>
      <c r="B456" t="str">
        <f t="shared" si="6"/>
        <v>Tonosí (Cabecera)</v>
      </c>
      <c r="C456">
        <v>7</v>
      </c>
      <c r="D456" t="s">
        <v>268</v>
      </c>
      <c r="E456" s="39">
        <v>7.5865201950073242</v>
      </c>
      <c r="F456" s="39">
        <v>-80.392501831054688</v>
      </c>
      <c r="G456" s="39">
        <v>89592</v>
      </c>
      <c r="H456" s="42">
        <v>707</v>
      </c>
      <c r="I456" t="s">
        <v>453</v>
      </c>
      <c r="J456">
        <v>7.4139499664306641</v>
      </c>
      <c r="K456">
        <v>-80.505699157714844</v>
      </c>
      <c r="L456">
        <v>9787</v>
      </c>
      <c r="M456">
        <v>70701</v>
      </c>
      <c r="N456" t="s">
        <v>765</v>
      </c>
      <c r="O456">
        <v>7.3755598068237305</v>
      </c>
      <c r="P456">
        <v>-80.400199890136719</v>
      </c>
      <c r="Q456">
        <v>2257</v>
      </c>
    </row>
    <row r="457" spans="1:17" x14ac:dyDescent="0.3">
      <c r="A457">
        <v>368</v>
      </c>
      <c r="B457" t="str">
        <f t="shared" si="6"/>
        <v>Altos de Güera</v>
      </c>
      <c r="C457">
        <v>7</v>
      </c>
      <c r="D457" t="s">
        <v>268</v>
      </c>
      <c r="E457" s="39">
        <v>7.5865201950073242</v>
      </c>
      <c r="F457" s="39">
        <v>-80.392501831054688</v>
      </c>
      <c r="G457" s="39">
        <v>89592</v>
      </c>
      <c r="H457" s="42">
        <v>707</v>
      </c>
      <c r="I457" t="s">
        <v>453</v>
      </c>
      <c r="J457">
        <v>7.4139499664306641</v>
      </c>
      <c r="K457">
        <v>-80.505699157714844</v>
      </c>
      <c r="L457">
        <v>9787</v>
      </c>
      <c r="M457">
        <v>70702</v>
      </c>
      <c r="N457" t="s">
        <v>454</v>
      </c>
      <c r="O457">
        <v>7.5226998329162598</v>
      </c>
      <c r="P457">
        <v>-80.608901977539063</v>
      </c>
      <c r="Q457">
        <v>632</v>
      </c>
    </row>
    <row r="458" spans="1:17" x14ac:dyDescent="0.3">
      <c r="A458">
        <v>369</v>
      </c>
      <c r="B458" t="str">
        <f t="shared" si="6"/>
        <v>Cañas</v>
      </c>
      <c r="C458">
        <v>7</v>
      </c>
      <c r="D458" t="s">
        <v>268</v>
      </c>
      <c r="E458" s="39">
        <v>7.5865201950073242</v>
      </c>
      <c r="F458" s="39">
        <v>-80.392501831054688</v>
      </c>
      <c r="G458" s="39">
        <v>89592</v>
      </c>
      <c r="H458" s="42">
        <v>707</v>
      </c>
      <c r="I458" t="s">
        <v>453</v>
      </c>
      <c r="J458">
        <v>7.4139499664306641</v>
      </c>
      <c r="K458">
        <v>-80.505699157714844</v>
      </c>
      <c r="L458">
        <v>9787</v>
      </c>
      <c r="M458">
        <v>70703</v>
      </c>
      <c r="N458" t="s">
        <v>484</v>
      </c>
      <c r="O458">
        <v>7.4635601043701172</v>
      </c>
      <c r="P458">
        <v>-80.2864990234375</v>
      </c>
      <c r="Q458">
        <v>650</v>
      </c>
    </row>
    <row r="459" spans="1:17" x14ac:dyDescent="0.3">
      <c r="A459">
        <v>370</v>
      </c>
      <c r="B459" t="str">
        <f t="shared" ref="B459:B522" si="7">+N459</f>
        <v>El Bebedero</v>
      </c>
      <c r="C459">
        <v>7</v>
      </c>
      <c r="D459" t="s">
        <v>268</v>
      </c>
      <c r="E459" s="39">
        <v>7.5865201950073242</v>
      </c>
      <c r="F459" s="39">
        <v>-80.392501831054688</v>
      </c>
      <c r="G459" s="39">
        <v>89592</v>
      </c>
      <c r="H459" s="42">
        <v>707</v>
      </c>
      <c r="I459" t="s">
        <v>453</v>
      </c>
      <c r="J459">
        <v>7.4139499664306641</v>
      </c>
      <c r="K459">
        <v>-80.505699157714844</v>
      </c>
      <c r="L459">
        <v>9787</v>
      </c>
      <c r="M459">
        <v>70704</v>
      </c>
      <c r="N459" t="s">
        <v>526</v>
      </c>
      <c r="O459">
        <v>7.4238600730895996</v>
      </c>
      <c r="P459">
        <v>-80.496597290039063</v>
      </c>
      <c r="Q459">
        <v>1332</v>
      </c>
    </row>
    <row r="460" spans="1:17" x14ac:dyDescent="0.3">
      <c r="A460">
        <v>371</v>
      </c>
      <c r="B460" t="str">
        <f t="shared" si="7"/>
        <v>El Cacao</v>
      </c>
      <c r="C460">
        <v>7</v>
      </c>
      <c r="D460" t="s">
        <v>268</v>
      </c>
      <c r="E460" s="39">
        <v>7.5865201950073242</v>
      </c>
      <c r="F460" s="39">
        <v>-80.392501831054688</v>
      </c>
      <c r="G460" s="39">
        <v>89592</v>
      </c>
      <c r="H460" s="42">
        <v>707</v>
      </c>
      <c r="I460" t="s">
        <v>453</v>
      </c>
      <c r="J460">
        <v>7.4139499664306641</v>
      </c>
      <c r="K460">
        <v>-80.505699157714844</v>
      </c>
      <c r="L460">
        <v>9787</v>
      </c>
      <c r="M460">
        <v>70705</v>
      </c>
      <c r="N460" t="s">
        <v>528</v>
      </c>
      <c r="O460">
        <v>7.4487900733947754</v>
      </c>
      <c r="P460">
        <v>-80.404800415039063</v>
      </c>
      <c r="Q460">
        <v>1049</v>
      </c>
    </row>
    <row r="461" spans="1:17" x14ac:dyDescent="0.3">
      <c r="A461">
        <v>372</v>
      </c>
      <c r="B461" t="str">
        <f t="shared" si="7"/>
        <v>El Cortezo</v>
      </c>
      <c r="C461">
        <v>7</v>
      </c>
      <c r="D461" t="s">
        <v>268</v>
      </c>
      <c r="E461" s="39">
        <v>7.5865201950073242</v>
      </c>
      <c r="F461" s="39">
        <v>-80.392501831054688</v>
      </c>
      <c r="G461" s="39">
        <v>89592</v>
      </c>
      <c r="H461" s="42">
        <v>707</v>
      </c>
      <c r="I461" t="s">
        <v>453</v>
      </c>
      <c r="J461">
        <v>7.4139499664306641</v>
      </c>
      <c r="K461">
        <v>-80.505699157714844</v>
      </c>
      <c r="L461">
        <v>9787</v>
      </c>
      <c r="M461">
        <v>70706</v>
      </c>
      <c r="N461" t="s">
        <v>538</v>
      </c>
      <c r="O461">
        <v>7.4372100830078125</v>
      </c>
      <c r="P461">
        <v>-80.660301208496094</v>
      </c>
      <c r="Q461">
        <v>662</v>
      </c>
    </row>
    <row r="462" spans="1:17" x14ac:dyDescent="0.3">
      <c r="A462">
        <v>373</v>
      </c>
      <c r="B462" t="str">
        <f t="shared" si="7"/>
        <v>Flores</v>
      </c>
      <c r="C462">
        <v>7</v>
      </c>
      <c r="D462" t="s">
        <v>268</v>
      </c>
      <c r="E462" s="39">
        <v>7.5865201950073242</v>
      </c>
      <c r="F462" s="39">
        <v>-80.392501831054688</v>
      </c>
      <c r="G462" s="39">
        <v>89592</v>
      </c>
      <c r="H462" s="42">
        <v>707</v>
      </c>
      <c r="I462" t="s">
        <v>453</v>
      </c>
      <c r="J462">
        <v>7.4139499664306641</v>
      </c>
      <c r="K462">
        <v>-80.505699157714844</v>
      </c>
      <c r="L462">
        <v>9787</v>
      </c>
      <c r="M462">
        <v>70707</v>
      </c>
      <c r="N462" t="s">
        <v>577</v>
      </c>
      <c r="O462">
        <v>7.5130701065063477</v>
      </c>
      <c r="P462">
        <v>-80.43609619140625</v>
      </c>
      <c r="Q462">
        <v>664</v>
      </c>
    </row>
    <row r="463" spans="1:17" x14ac:dyDescent="0.3">
      <c r="A463">
        <v>374</v>
      </c>
      <c r="B463" t="str">
        <f t="shared" si="7"/>
        <v>Guánico</v>
      </c>
      <c r="C463">
        <v>7</v>
      </c>
      <c r="D463" t="s">
        <v>268</v>
      </c>
      <c r="E463" s="39">
        <v>7.5865201950073242</v>
      </c>
      <c r="F463" s="39">
        <v>-80.392501831054688</v>
      </c>
      <c r="G463" s="39">
        <v>89592</v>
      </c>
      <c r="H463" s="42">
        <v>707</v>
      </c>
      <c r="I463" t="s">
        <v>453</v>
      </c>
      <c r="J463">
        <v>7.4139499664306641</v>
      </c>
      <c r="K463">
        <v>-80.505699157714844</v>
      </c>
      <c r="L463">
        <v>9787</v>
      </c>
      <c r="M463">
        <v>70708</v>
      </c>
      <c r="N463" t="s">
        <v>586</v>
      </c>
      <c r="O463">
        <v>7.3377799987792969</v>
      </c>
      <c r="P463">
        <v>-80.499099731445313</v>
      </c>
      <c r="Q463">
        <v>996</v>
      </c>
    </row>
    <row r="464" spans="1:17" x14ac:dyDescent="0.3">
      <c r="A464">
        <v>375</v>
      </c>
      <c r="B464" t="str">
        <f t="shared" si="7"/>
        <v>La Tronosa</v>
      </c>
      <c r="C464">
        <v>7</v>
      </c>
      <c r="D464" t="s">
        <v>268</v>
      </c>
      <c r="E464" s="39">
        <v>7.5865201950073242</v>
      </c>
      <c r="F464" s="39">
        <v>-80.392501831054688</v>
      </c>
      <c r="G464" s="39">
        <v>89592</v>
      </c>
      <c r="H464" s="42">
        <v>707</v>
      </c>
      <c r="I464" t="s">
        <v>453</v>
      </c>
      <c r="J464">
        <v>7.4139499664306641</v>
      </c>
      <c r="K464">
        <v>-80.505699157714844</v>
      </c>
      <c r="L464">
        <v>9787</v>
      </c>
      <c r="M464">
        <v>70709</v>
      </c>
      <c r="N464" t="s">
        <v>629</v>
      </c>
      <c r="O464">
        <v>7.4542698860168457</v>
      </c>
      <c r="P464">
        <v>-80.571701049804688</v>
      </c>
      <c r="Q464">
        <v>637</v>
      </c>
    </row>
    <row r="465" spans="1:17" x14ac:dyDescent="0.3">
      <c r="A465">
        <v>376</v>
      </c>
      <c r="B465" t="str">
        <f t="shared" si="7"/>
        <v>Cambutal</v>
      </c>
      <c r="C465">
        <v>7</v>
      </c>
      <c r="D465" t="s">
        <v>268</v>
      </c>
      <c r="E465" s="39">
        <v>7.5865201950073242</v>
      </c>
      <c r="F465" s="39">
        <v>-80.392501831054688</v>
      </c>
      <c r="G465" s="39">
        <v>89592</v>
      </c>
      <c r="H465" s="42">
        <v>707</v>
      </c>
      <c r="I465" t="s">
        <v>453</v>
      </c>
      <c r="J465">
        <v>7.4139499664306641</v>
      </c>
      <c r="K465">
        <v>-80.505699157714844</v>
      </c>
      <c r="L465">
        <v>9787</v>
      </c>
      <c r="M465">
        <v>70710</v>
      </c>
      <c r="N465" t="s">
        <v>481</v>
      </c>
      <c r="O465">
        <v>7.2905697822570801</v>
      </c>
      <c r="P465">
        <v>-80.564498901367188</v>
      </c>
      <c r="Q465">
        <v>511</v>
      </c>
    </row>
    <row r="466" spans="1:17" x14ac:dyDescent="0.3">
      <c r="A466">
        <v>377</v>
      </c>
      <c r="B466" t="str">
        <f t="shared" si="7"/>
        <v>Isla de Cañas</v>
      </c>
      <c r="C466">
        <v>7</v>
      </c>
      <c r="D466" t="s">
        <v>268</v>
      </c>
      <c r="E466" s="39">
        <v>7.5865201950073242</v>
      </c>
      <c r="F466" s="39">
        <v>-80.392501831054688</v>
      </c>
      <c r="G466" s="39">
        <v>89592</v>
      </c>
      <c r="H466" s="42">
        <v>707</v>
      </c>
      <c r="I466" t="s">
        <v>453</v>
      </c>
      <c r="J466">
        <v>7.4139499664306641</v>
      </c>
      <c r="K466">
        <v>-80.505699157714844</v>
      </c>
      <c r="L466">
        <v>9787</v>
      </c>
      <c r="M466">
        <v>70711</v>
      </c>
      <c r="N466" t="s">
        <v>600</v>
      </c>
      <c r="O466">
        <v>7.416719913482666</v>
      </c>
      <c r="P466">
        <v>-80.328201293945313</v>
      </c>
      <c r="Q466">
        <v>397</v>
      </c>
    </row>
    <row r="467" spans="1:17" x14ac:dyDescent="0.3">
      <c r="A467">
        <v>378</v>
      </c>
      <c r="B467" t="str">
        <f t="shared" si="7"/>
        <v>San Miguel (Cabecera)</v>
      </c>
      <c r="C467">
        <v>8</v>
      </c>
      <c r="D467" t="s">
        <v>99</v>
      </c>
      <c r="E467" s="40">
        <v>9.0696096420288086</v>
      </c>
      <c r="F467" s="40">
        <v>-78.849601745605469</v>
      </c>
      <c r="G467" s="40">
        <v>1249032</v>
      </c>
      <c r="H467" s="42">
        <v>802</v>
      </c>
      <c r="I467" t="s">
        <v>612</v>
      </c>
      <c r="J467">
        <v>8.3701801300048828</v>
      </c>
      <c r="K467">
        <v>-78.950599670410156</v>
      </c>
      <c r="L467">
        <v>2721</v>
      </c>
      <c r="M467">
        <v>80201</v>
      </c>
      <c r="N467" t="s">
        <v>744</v>
      </c>
      <c r="O467">
        <v>8.4268703460693359</v>
      </c>
      <c r="P467">
        <v>-78.925697326660156</v>
      </c>
      <c r="Q467">
        <v>1044</v>
      </c>
    </row>
    <row r="468" spans="1:17" x14ac:dyDescent="0.3">
      <c r="A468">
        <v>379</v>
      </c>
      <c r="B468" t="str">
        <f t="shared" si="7"/>
        <v>La Ensenada</v>
      </c>
      <c r="C468">
        <v>8</v>
      </c>
      <c r="D468" t="s">
        <v>99</v>
      </c>
      <c r="E468" s="40">
        <v>9.0696096420288086</v>
      </c>
      <c r="F468" s="40">
        <v>-78.849601745605469</v>
      </c>
      <c r="G468" s="40">
        <v>1249032</v>
      </c>
      <c r="H468" s="42">
        <v>802</v>
      </c>
      <c r="I468" t="s">
        <v>612</v>
      </c>
      <c r="J468">
        <v>8.3701801300048828</v>
      </c>
      <c r="K468">
        <v>-78.950599670410156</v>
      </c>
      <c r="L468">
        <v>2721</v>
      </c>
      <c r="M468">
        <v>80202</v>
      </c>
      <c r="N468" t="s">
        <v>613</v>
      </c>
      <c r="O468">
        <v>8.3507699966430664</v>
      </c>
      <c r="P468">
        <v>-78.871299743652344</v>
      </c>
      <c r="Q468">
        <v>94</v>
      </c>
    </row>
    <row r="469" spans="1:17" x14ac:dyDescent="0.3">
      <c r="A469">
        <v>380</v>
      </c>
      <c r="B469" t="str">
        <f t="shared" si="7"/>
        <v>La Esmeralda</v>
      </c>
      <c r="C469">
        <v>8</v>
      </c>
      <c r="D469" t="s">
        <v>99</v>
      </c>
      <c r="E469" s="40">
        <v>9.0696096420288086</v>
      </c>
      <c r="F469" s="40">
        <v>-78.849601745605469</v>
      </c>
      <c r="G469" s="40">
        <v>1249032</v>
      </c>
      <c r="H469" s="42">
        <v>802</v>
      </c>
      <c r="I469" t="s">
        <v>612</v>
      </c>
      <c r="J469">
        <v>8.3701801300048828</v>
      </c>
      <c r="K469">
        <v>-78.950599670410156</v>
      </c>
      <c r="L469">
        <v>2721</v>
      </c>
      <c r="M469">
        <v>80203</v>
      </c>
      <c r="N469" t="s">
        <v>615</v>
      </c>
      <c r="O469">
        <v>8.2937698364257813</v>
      </c>
      <c r="P469">
        <v>-78.91729736328125</v>
      </c>
      <c r="Q469">
        <v>524</v>
      </c>
    </row>
    <row r="470" spans="1:17" x14ac:dyDescent="0.3">
      <c r="A470">
        <v>381</v>
      </c>
      <c r="B470" t="str">
        <f t="shared" si="7"/>
        <v>La Guinea</v>
      </c>
      <c r="C470">
        <v>8</v>
      </c>
      <c r="D470" t="s">
        <v>99</v>
      </c>
      <c r="E470" s="40">
        <v>9.0696096420288086</v>
      </c>
      <c r="F470" s="40">
        <v>-78.849601745605469</v>
      </c>
      <c r="G470" s="40">
        <v>1249032</v>
      </c>
      <c r="H470" s="42">
        <v>802</v>
      </c>
      <c r="I470" t="s">
        <v>612</v>
      </c>
      <c r="J470">
        <v>8.3701801300048828</v>
      </c>
      <c r="K470">
        <v>-78.950599670410156</v>
      </c>
      <c r="L470">
        <v>2721</v>
      </c>
      <c r="M470">
        <v>80204</v>
      </c>
      <c r="N470" t="s">
        <v>618</v>
      </c>
      <c r="O470">
        <v>8.3427000045776367</v>
      </c>
      <c r="P470">
        <v>-78.93609619140625</v>
      </c>
      <c r="Q470">
        <v>83</v>
      </c>
    </row>
    <row r="471" spans="1:17" x14ac:dyDescent="0.3">
      <c r="A471">
        <v>382</v>
      </c>
      <c r="B471" t="str">
        <f t="shared" si="7"/>
        <v>Pedro González</v>
      </c>
      <c r="C471">
        <v>8</v>
      </c>
      <c r="D471" t="s">
        <v>99</v>
      </c>
      <c r="E471" s="40">
        <v>9.0696096420288086</v>
      </c>
      <c r="F471" s="40">
        <v>-78.849601745605469</v>
      </c>
      <c r="G471" s="40">
        <v>1249032</v>
      </c>
      <c r="H471" s="42">
        <v>802</v>
      </c>
      <c r="I471" t="s">
        <v>612</v>
      </c>
      <c r="J471">
        <v>8.3701801300048828</v>
      </c>
      <c r="K471">
        <v>-78.950599670410156</v>
      </c>
      <c r="L471">
        <v>2721</v>
      </c>
      <c r="M471">
        <v>80205</v>
      </c>
      <c r="N471" t="s">
        <v>692</v>
      </c>
      <c r="O471">
        <v>8.3002395629882813</v>
      </c>
      <c r="P471">
        <v>-79.109397888183594</v>
      </c>
      <c r="Q471">
        <v>263</v>
      </c>
    </row>
    <row r="472" spans="1:17" x14ac:dyDescent="0.3">
      <c r="A472">
        <v>383</v>
      </c>
      <c r="B472" t="str">
        <f t="shared" si="7"/>
        <v>Saboga</v>
      </c>
      <c r="C472">
        <v>8</v>
      </c>
      <c r="D472" t="s">
        <v>99</v>
      </c>
      <c r="E472" s="40">
        <v>9.0696096420288086</v>
      </c>
      <c r="F472" s="40">
        <v>-78.849601745605469</v>
      </c>
      <c r="G472" s="40">
        <v>1249032</v>
      </c>
      <c r="H472" s="42">
        <v>802</v>
      </c>
      <c r="I472" t="s">
        <v>612</v>
      </c>
      <c r="J472">
        <v>8.3701801300048828</v>
      </c>
      <c r="K472">
        <v>-78.950599670410156</v>
      </c>
      <c r="L472">
        <v>2721</v>
      </c>
      <c r="M472">
        <v>80206</v>
      </c>
      <c r="N472" t="s">
        <v>732</v>
      </c>
      <c r="O472">
        <v>8.6138496398925781</v>
      </c>
      <c r="P472">
        <v>-79.045097351074219</v>
      </c>
      <c r="Q472">
        <v>713</v>
      </c>
    </row>
    <row r="473" spans="1:17" x14ac:dyDescent="0.3">
      <c r="A473">
        <v>384</v>
      </c>
      <c r="B473" t="str">
        <f t="shared" si="7"/>
        <v>Chepo (Cabecera</v>
      </c>
      <c r="C473">
        <v>8</v>
      </c>
      <c r="D473" t="s">
        <v>99</v>
      </c>
      <c r="E473" s="40">
        <v>9.0696096420288086</v>
      </c>
      <c r="F473" s="40">
        <v>-78.849601745605469</v>
      </c>
      <c r="G473" s="40">
        <v>1249032</v>
      </c>
      <c r="H473" s="42">
        <v>805</v>
      </c>
      <c r="I473" t="s">
        <v>134</v>
      </c>
      <c r="J473">
        <v>9.1157302856445313</v>
      </c>
      <c r="K473">
        <v>-78.649398803710938</v>
      </c>
      <c r="L473">
        <v>46139</v>
      </c>
      <c r="M473">
        <v>80501</v>
      </c>
      <c r="N473" t="s">
        <v>135</v>
      </c>
      <c r="O473">
        <v>9.1433296203613281</v>
      </c>
      <c r="P473">
        <v>-79.077102661132813</v>
      </c>
      <c r="Q473">
        <v>20420</v>
      </c>
    </row>
    <row r="474" spans="1:17" x14ac:dyDescent="0.3">
      <c r="A474">
        <v>385</v>
      </c>
      <c r="B474" t="str">
        <f t="shared" si="7"/>
        <v>Cañita</v>
      </c>
      <c r="C474">
        <v>8</v>
      </c>
      <c r="D474" t="s">
        <v>99</v>
      </c>
      <c r="E474" s="40">
        <v>9.0696096420288086</v>
      </c>
      <c r="F474" s="40">
        <v>-78.849601745605469</v>
      </c>
      <c r="G474" s="40">
        <v>1249032</v>
      </c>
      <c r="H474" s="42">
        <v>805</v>
      </c>
      <c r="I474" t="s">
        <v>134</v>
      </c>
      <c r="J474">
        <v>9.1157302856445313</v>
      </c>
      <c r="K474">
        <v>-78.649398803710938</v>
      </c>
      <c r="L474">
        <v>46139</v>
      </c>
      <c r="M474">
        <v>80502</v>
      </c>
      <c r="N474" t="s">
        <v>275</v>
      </c>
      <c r="O474">
        <v>9.2975502014160156</v>
      </c>
      <c r="P474">
        <v>-78.830001831054688</v>
      </c>
      <c r="Q474">
        <v>2514</v>
      </c>
    </row>
    <row r="475" spans="1:17" x14ac:dyDescent="0.3">
      <c r="A475">
        <v>386</v>
      </c>
      <c r="B475" t="str">
        <f t="shared" si="7"/>
        <v>El Llano</v>
      </c>
      <c r="C475">
        <v>8</v>
      </c>
      <c r="D475" t="s">
        <v>99</v>
      </c>
      <c r="E475" s="40">
        <v>9.0696096420288086</v>
      </c>
      <c r="F475" s="40">
        <v>-78.849601745605469</v>
      </c>
      <c r="G475" s="40">
        <v>1249032</v>
      </c>
      <c r="H475" s="42">
        <v>805</v>
      </c>
      <c r="I475" t="s">
        <v>134</v>
      </c>
      <c r="J475">
        <v>9.1157302856445313</v>
      </c>
      <c r="K475">
        <v>-78.649398803710938</v>
      </c>
      <c r="L475">
        <v>46139</v>
      </c>
      <c r="M475">
        <v>80504</v>
      </c>
      <c r="N475" t="s">
        <v>394</v>
      </c>
      <c r="O475">
        <v>9.1442098617553711</v>
      </c>
      <c r="P475">
        <v>-78.891799926757813</v>
      </c>
      <c r="Q475">
        <v>2819</v>
      </c>
    </row>
    <row r="476" spans="1:17" x14ac:dyDescent="0.3">
      <c r="A476">
        <v>387</v>
      </c>
      <c r="B476" t="str">
        <f t="shared" si="7"/>
        <v>Las Margaritas</v>
      </c>
      <c r="C476">
        <v>8</v>
      </c>
      <c r="D476" t="s">
        <v>99</v>
      </c>
      <c r="E476" s="40">
        <v>9.0696096420288086</v>
      </c>
      <c r="F476" s="40">
        <v>-78.849601745605469</v>
      </c>
      <c r="G476" s="40">
        <v>1249032</v>
      </c>
      <c r="H476" s="42">
        <v>805</v>
      </c>
      <c r="I476" t="s">
        <v>134</v>
      </c>
      <c r="J476">
        <v>9.1157302856445313</v>
      </c>
      <c r="K476">
        <v>-78.649398803710938</v>
      </c>
      <c r="L476">
        <v>46139</v>
      </c>
      <c r="M476">
        <v>80505</v>
      </c>
      <c r="N476" t="s">
        <v>208</v>
      </c>
      <c r="O476">
        <v>9.2715301513671875</v>
      </c>
      <c r="P476">
        <v>-79.136802673339844</v>
      </c>
      <c r="Q476">
        <v>4991</v>
      </c>
    </row>
    <row r="477" spans="1:17" x14ac:dyDescent="0.3">
      <c r="A477">
        <v>388</v>
      </c>
      <c r="B477" t="str">
        <f t="shared" si="7"/>
        <v>Santa Cruz de Chinina</v>
      </c>
      <c r="C477">
        <v>8</v>
      </c>
      <c r="D477" t="s">
        <v>99</v>
      </c>
      <c r="E477" s="40">
        <v>9.0696096420288086</v>
      </c>
      <c r="F477" s="40">
        <v>-78.849601745605469</v>
      </c>
      <c r="G477" s="40">
        <v>1249032</v>
      </c>
      <c r="H477" s="42">
        <v>805</v>
      </c>
      <c r="I477" t="s">
        <v>134</v>
      </c>
      <c r="J477">
        <v>9.1157302856445313</v>
      </c>
      <c r="K477">
        <v>-78.649398803710938</v>
      </c>
      <c r="L477">
        <v>46139</v>
      </c>
      <c r="M477">
        <v>80506</v>
      </c>
      <c r="N477" t="s">
        <v>748</v>
      </c>
      <c r="O477">
        <v>9.0107498168945313</v>
      </c>
      <c r="P477">
        <v>-78.99169921875</v>
      </c>
      <c r="Q477">
        <v>1572</v>
      </c>
    </row>
    <row r="478" spans="1:17" x14ac:dyDescent="0.3">
      <c r="A478">
        <v>389</v>
      </c>
      <c r="B478" t="str">
        <f t="shared" si="7"/>
        <v>Comarca Kuna de Madugandi</v>
      </c>
      <c r="C478">
        <v>8</v>
      </c>
      <c r="D478" t="s">
        <v>99</v>
      </c>
      <c r="E478" s="40">
        <v>9.0696096420288086</v>
      </c>
      <c r="F478" s="40">
        <v>-78.849601745605469</v>
      </c>
      <c r="G478" s="40">
        <v>1249032</v>
      </c>
      <c r="H478" s="42">
        <v>805</v>
      </c>
      <c r="I478" t="s">
        <v>134</v>
      </c>
      <c r="J478">
        <v>9.1157302856445313</v>
      </c>
      <c r="K478">
        <v>-78.649398803710938</v>
      </c>
      <c r="L478">
        <v>46139</v>
      </c>
      <c r="M478">
        <v>80507</v>
      </c>
      <c r="N478" t="s">
        <v>201</v>
      </c>
      <c r="O478">
        <v>9.1462202072143555</v>
      </c>
      <c r="P478">
        <v>-78.445899963378906</v>
      </c>
      <c r="Q478">
        <v>4271</v>
      </c>
    </row>
    <row r="479" spans="1:17" x14ac:dyDescent="0.3">
      <c r="A479">
        <v>390</v>
      </c>
      <c r="B479" t="str">
        <f t="shared" si="7"/>
        <v>Tortí</v>
      </c>
      <c r="C479">
        <v>8</v>
      </c>
      <c r="D479" t="s">
        <v>99</v>
      </c>
      <c r="E479" s="40">
        <v>9.0696096420288086</v>
      </c>
      <c r="F479" s="40">
        <v>-78.849601745605469</v>
      </c>
      <c r="G479" s="40">
        <v>1249032</v>
      </c>
      <c r="H479" s="42">
        <v>805</v>
      </c>
      <c r="I479" t="s">
        <v>134</v>
      </c>
      <c r="J479">
        <v>9.1157302856445313</v>
      </c>
      <c r="K479">
        <v>-78.649398803710938</v>
      </c>
      <c r="L479">
        <v>46139</v>
      </c>
      <c r="M479">
        <v>80508</v>
      </c>
      <c r="N479" t="s">
        <v>206</v>
      </c>
      <c r="O479">
        <v>8.9458198547363281</v>
      </c>
      <c r="P479">
        <v>-78.501899719238281</v>
      </c>
      <c r="Q479">
        <v>9297</v>
      </c>
    </row>
    <row r="480" spans="1:17" x14ac:dyDescent="0.3">
      <c r="A480">
        <v>391</v>
      </c>
      <c r="B480" t="str">
        <f t="shared" si="7"/>
        <v>Chimán (Cabecera)</v>
      </c>
      <c r="C480">
        <v>8</v>
      </c>
      <c r="D480" t="s">
        <v>99</v>
      </c>
      <c r="E480" s="40">
        <v>9.0696096420288086</v>
      </c>
      <c r="F480" s="40">
        <v>-78.849601745605469</v>
      </c>
      <c r="G480" s="40">
        <v>1249032</v>
      </c>
      <c r="H480" s="42">
        <v>806</v>
      </c>
      <c r="I480" t="s">
        <v>471</v>
      </c>
      <c r="J480">
        <v>8.7755403518676758</v>
      </c>
      <c r="K480">
        <v>-78.645599365234375</v>
      </c>
      <c r="L480">
        <v>3343</v>
      </c>
      <c r="M480">
        <v>80601</v>
      </c>
      <c r="N480" t="s">
        <v>502</v>
      </c>
      <c r="O480">
        <v>8.7515096664428711</v>
      </c>
      <c r="P480">
        <v>-78.560203552246094</v>
      </c>
      <c r="Q480">
        <v>1205</v>
      </c>
    </row>
    <row r="481" spans="1:17" x14ac:dyDescent="0.3">
      <c r="A481">
        <v>392</v>
      </c>
      <c r="B481" t="str">
        <f t="shared" si="7"/>
        <v>Brujas</v>
      </c>
      <c r="C481">
        <v>8</v>
      </c>
      <c r="D481" t="s">
        <v>99</v>
      </c>
      <c r="E481" s="40">
        <v>9.0696096420288086</v>
      </c>
      <c r="F481" s="40">
        <v>-78.849601745605469</v>
      </c>
      <c r="G481" s="40">
        <v>1249032</v>
      </c>
      <c r="H481" s="42">
        <v>806</v>
      </c>
      <c r="I481" t="s">
        <v>471</v>
      </c>
      <c r="J481">
        <v>8.7755403518676758</v>
      </c>
      <c r="K481">
        <v>-78.645599365234375</v>
      </c>
      <c r="L481">
        <v>3343</v>
      </c>
      <c r="M481">
        <v>80602</v>
      </c>
      <c r="N481" t="s">
        <v>472</v>
      </c>
      <c r="O481">
        <v>8.5858001708984375</v>
      </c>
      <c r="P481">
        <v>-78.50140380859375</v>
      </c>
      <c r="Q481">
        <v>688</v>
      </c>
    </row>
    <row r="482" spans="1:17" x14ac:dyDescent="0.3">
      <c r="A482">
        <v>393</v>
      </c>
      <c r="B482" t="str">
        <f t="shared" si="7"/>
        <v>Gonzalo Vásquez</v>
      </c>
      <c r="C482">
        <v>8</v>
      </c>
      <c r="D482" t="s">
        <v>99</v>
      </c>
      <c r="E482" s="40">
        <v>9.0696096420288086</v>
      </c>
      <c r="F482" s="40">
        <v>-78.849601745605469</v>
      </c>
      <c r="G482" s="40">
        <v>1249032</v>
      </c>
      <c r="H482" s="42">
        <v>806</v>
      </c>
      <c r="I482" t="s">
        <v>471</v>
      </c>
      <c r="J482">
        <v>8.7755403518676758</v>
      </c>
      <c r="K482">
        <v>-78.645599365234375</v>
      </c>
      <c r="L482">
        <v>3343</v>
      </c>
      <c r="M482">
        <v>80603</v>
      </c>
      <c r="N482" t="s">
        <v>583</v>
      </c>
      <c r="O482">
        <v>8.42510986328125</v>
      </c>
      <c r="P482">
        <v>-78.441703796386719</v>
      </c>
      <c r="Q482">
        <v>91</v>
      </c>
    </row>
    <row r="483" spans="1:17" x14ac:dyDescent="0.3">
      <c r="A483">
        <v>394</v>
      </c>
      <c r="B483" t="str">
        <f t="shared" si="7"/>
        <v>Pásiga</v>
      </c>
      <c r="C483">
        <v>8</v>
      </c>
      <c r="D483" t="s">
        <v>99</v>
      </c>
      <c r="E483" s="40">
        <v>9.0696096420288086</v>
      </c>
      <c r="F483" s="40">
        <v>-78.849601745605469</v>
      </c>
      <c r="G483" s="40">
        <v>1249032</v>
      </c>
      <c r="H483" s="42">
        <v>806</v>
      </c>
      <c r="I483" t="s">
        <v>471</v>
      </c>
      <c r="J483">
        <v>8.7755403518676758</v>
      </c>
      <c r="K483">
        <v>-78.645599365234375</v>
      </c>
      <c r="L483">
        <v>3343</v>
      </c>
      <c r="M483">
        <v>80604</v>
      </c>
      <c r="N483" t="s">
        <v>688</v>
      </c>
      <c r="O483">
        <v>8.9014101028442383</v>
      </c>
      <c r="P483">
        <v>-78.825798034667969</v>
      </c>
      <c r="Q483">
        <v>439</v>
      </c>
    </row>
    <row r="484" spans="1:17" x14ac:dyDescent="0.3">
      <c r="A484">
        <v>395</v>
      </c>
      <c r="B484" t="str">
        <f t="shared" si="7"/>
        <v>Unión Santeña</v>
      </c>
      <c r="C484">
        <v>8</v>
      </c>
      <c r="D484" t="s">
        <v>99</v>
      </c>
      <c r="E484" s="40">
        <v>9.0696096420288086</v>
      </c>
      <c r="F484" s="40">
        <v>-78.849601745605469</v>
      </c>
      <c r="G484" s="40">
        <v>1249032</v>
      </c>
      <c r="H484" s="42">
        <v>806</v>
      </c>
      <c r="I484" t="s">
        <v>471</v>
      </c>
      <c r="J484">
        <v>8.7755403518676758</v>
      </c>
      <c r="K484">
        <v>-78.645599365234375</v>
      </c>
      <c r="L484">
        <v>3343</v>
      </c>
      <c r="M484">
        <v>80605</v>
      </c>
      <c r="N484" t="s">
        <v>771</v>
      </c>
      <c r="O484">
        <v>8.8402900695800781</v>
      </c>
      <c r="P484">
        <v>-78.683799743652344</v>
      </c>
      <c r="Q484">
        <v>920</v>
      </c>
    </row>
    <row r="485" spans="1:17" x14ac:dyDescent="0.3">
      <c r="A485">
        <v>396</v>
      </c>
      <c r="B485" t="str">
        <f t="shared" si="7"/>
        <v>San Felipe</v>
      </c>
      <c r="C485">
        <v>8</v>
      </c>
      <c r="D485" t="s">
        <v>99</v>
      </c>
      <c r="E485" s="40">
        <v>9.0696096420288086</v>
      </c>
      <c r="F485" s="40">
        <v>-78.849601745605469</v>
      </c>
      <c r="G485" s="40">
        <v>1249032</v>
      </c>
      <c r="H485" s="42">
        <v>808</v>
      </c>
      <c r="I485" t="s">
        <v>99</v>
      </c>
      <c r="J485">
        <v>9.2068700790405273</v>
      </c>
      <c r="K485">
        <v>-79.422203063964844</v>
      </c>
      <c r="L485">
        <v>880691</v>
      </c>
      <c r="M485">
        <v>80801</v>
      </c>
      <c r="N485" t="s">
        <v>194</v>
      </c>
      <c r="O485">
        <v>8.9525003433227539</v>
      </c>
      <c r="P485">
        <v>-79.535301208496094</v>
      </c>
      <c r="Q485">
        <v>3262</v>
      </c>
    </row>
    <row r="486" spans="1:17" x14ac:dyDescent="0.3">
      <c r="A486">
        <v>397</v>
      </c>
      <c r="B486" t="str">
        <f t="shared" si="7"/>
        <v>El Chorrillo</v>
      </c>
      <c r="C486">
        <v>8</v>
      </c>
      <c r="D486" t="s">
        <v>99</v>
      </c>
      <c r="E486" s="40">
        <v>9.0696096420288086</v>
      </c>
      <c r="F486" s="40">
        <v>-78.849601745605469</v>
      </c>
      <c r="G486" s="40">
        <v>1249032</v>
      </c>
      <c r="H486" s="42">
        <v>808</v>
      </c>
      <c r="I486" t="s">
        <v>99</v>
      </c>
      <c r="J486">
        <v>9.2068700790405273</v>
      </c>
      <c r="K486">
        <v>-79.422203063964844</v>
      </c>
      <c r="L486">
        <v>880691</v>
      </c>
      <c r="M486">
        <v>80802</v>
      </c>
      <c r="N486" t="s">
        <v>112</v>
      </c>
      <c r="O486">
        <v>8.9502201080322266</v>
      </c>
      <c r="P486">
        <v>-79.544502258300781</v>
      </c>
      <c r="Q486">
        <v>18302</v>
      </c>
    </row>
    <row r="487" spans="1:17" x14ac:dyDescent="0.3">
      <c r="A487">
        <v>398</v>
      </c>
      <c r="B487" t="str">
        <f t="shared" si="7"/>
        <v>Santa Ana</v>
      </c>
      <c r="C487">
        <v>8</v>
      </c>
      <c r="D487" t="s">
        <v>99</v>
      </c>
      <c r="E487" s="40">
        <v>9.0696096420288086</v>
      </c>
      <c r="F487" s="40">
        <v>-78.849601745605469</v>
      </c>
      <c r="G487" s="40">
        <v>1249032</v>
      </c>
      <c r="H487" s="42">
        <v>808</v>
      </c>
      <c r="I487" t="s">
        <v>99</v>
      </c>
      <c r="J487">
        <v>9.2068700790405273</v>
      </c>
      <c r="K487">
        <v>-79.422203063964844</v>
      </c>
      <c r="L487">
        <v>880691</v>
      </c>
      <c r="M487">
        <v>80803</v>
      </c>
      <c r="N487" t="s">
        <v>131</v>
      </c>
      <c r="O487">
        <v>8.9563302993774414</v>
      </c>
      <c r="P487">
        <v>-79.541297912597656</v>
      </c>
      <c r="Q487">
        <v>18210</v>
      </c>
    </row>
    <row r="488" spans="1:17" x14ac:dyDescent="0.3">
      <c r="A488">
        <v>399</v>
      </c>
      <c r="B488" t="str">
        <f t="shared" si="7"/>
        <v>La Exposición o Calidonia</v>
      </c>
      <c r="C488">
        <v>8</v>
      </c>
      <c r="D488" t="s">
        <v>99</v>
      </c>
      <c r="E488" s="40">
        <v>9.0696096420288086</v>
      </c>
      <c r="F488" s="40">
        <v>-78.849601745605469</v>
      </c>
      <c r="G488" s="40">
        <v>1249032</v>
      </c>
      <c r="H488" s="42">
        <v>808</v>
      </c>
      <c r="I488" t="s">
        <v>99</v>
      </c>
      <c r="J488">
        <v>9.2068700790405273</v>
      </c>
      <c r="K488">
        <v>-79.422203063964844</v>
      </c>
      <c r="L488">
        <v>880691</v>
      </c>
      <c r="M488">
        <v>80804</v>
      </c>
      <c r="N488" t="s">
        <v>128</v>
      </c>
      <c r="O488">
        <v>8.9686203002929688</v>
      </c>
      <c r="P488">
        <v>-79.535896301269531</v>
      </c>
      <c r="Q488">
        <v>19108</v>
      </c>
    </row>
    <row r="489" spans="1:17" x14ac:dyDescent="0.3">
      <c r="A489">
        <v>400</v>
      </c>
      <c r="B489" t="str">
        <f t="shared" si="7"/>
        <v>Curundú</v>
      </c>
      <c r="C489">
        <v>8</v>
      </c>
      <c r="D489" t="s">
        <v>99</v>
      </c>
      <c r="E489" s="40">
        <v>9.0696096420288086</v>
      </c>
      <c r="F489" s="40">
        <v>-78.849601745605469</v>
      </c>
      <c r="G489" s="40">
        <v>1249032</v>
      </c>
      <c r="H489" s="42">
        <v>808</v>
      </c>
      <c r="I489" t="s">
        <v>99</v>
      </c>
      <c r="J489">
        <v>9.2068700790405273</v>
      </c>
      <c r="K489">
        <v>-79.422203063964844</v>
      </c>
      <c r="L489">
        <v>880691</v>
      </c>
      <c r="M489">
        <v>80805</v>
      </c>
      <c r="N489" t="s">
        <v>109</v>
      </c>
      <c r="O489">
        <v>8.9787998199462891</v>
      </c>
      <c r="P489">
        <v>-79.539398193359375</v>
      </c>
      <c r="Q489">
        <v>16361</v>
      </c>
    </row>
    <row r="490" spans="1:17" x14ac:dyDescent="0.3">
      <c r="A490">
        <v>401</v>
      </c>
      <c r="B490" t="str">
        <f t="shared" si="7"/>
        <v>Betania</v>
      </c>
      <c r="C490">
        <v>8</v>
      </c>
      <c r="D490" t="s">
        <v>99</v>
      </c>
      <c r="E490" s="40">
        <v>9.0696096420288086</v>
      </c>
      <c r="F490" s="40">
        <v>-78.849601745605469</v>
      </c>
      <c r="G490" s="40">
        <v>1249032</v>
      </c>
      <c r="H490" s="42">
        <v>808</v>
      </c>
      <c r="I490" t="s">
        <v>99</v>
      </c>
      <c r="J490">
        <v>9.2068700790405273</v>
      </c>
      <c r="K490">
        <v>-79.422203063964844</v>
      </c>
      <c r="L490">
        <v>880691</v>
      </c>
      <c r="M490">
        <v>80806</v>
      </c>
      <c r="N490" t="s">
        <v>133</v>
      </c>
      <c r="O490">
        <v>9.0120296478271484</v>
      </c>
      <c r="P490">
        <v>-79.527801513671875</v>
      </c>
      <c r="Q490">
        <v>46116</v>
      </c>
    </row>
    <row r="491" spans="1:17" x14ac:dyDescent="0.3">
      <c r="A491">
        <v>402</v>
      </c>
      <c r="B491" t="str">
        <f t="shared" si="7"/>
        <v>Bella Vista</v>
      </c>
      <c r="C491">
        <v>8</v>
      </c>
      <c r="D491" t="s">
        <v>99</v>
      </c>
      <c r="E491" s="40">
        <v>9.0696096420288086</v>
      </c>
      <c r="F491" s="40">
        <v>-78.849601745605469</v>
      </c>
      <c r="G491" s="40">
        <v>1249032</v>
      </c>
      <c r="H491" s="42">
        <v>808</v>
      </c>
      <c r="I491" t="s">
        <v>99</v>
      </c>
      <c r="J491">
        <v>9.2068700790405273</v>
      </c>
      <c r="K491">
        <v>-79.422203063964844</v>
      </c>
      <c r="L491">
        <v>880691</v>
      </c>
      <c r="M491">
        <v>80807</v>
      </c>
      <c r="N491" t="s">
        <v>143</v>
      </c>
      <c r="O491">
        <v>8.9848899841308594</v>
      </c>
      <c r="P491">
        <v>-79.525299072265625</v>
      </c>
      <c r="Q491">
        <v>30136</v>
      </c>
    </row>
    <row r="492" spans="1:17" x14ac:dyDescent="0.3">
      <c r="A492">
        <v>403</v>
      </c>
      <c r="B492" t="str">
        <f t="shared" si="7"/>
        <v>Pueblo Nuevo</v>
      </c>
      <c r="C492">
        <v>8</v>
      </c>
      <c r="D492" t="s">
        <v>99</v>
      </c>
      <c r="E492" s="40">
        <v>9.0696096420288086</v>
      </c>
      <c r="F492" s="40">
        <v>-78.849601745605469</v>
      </c>
      <c r="G492" s="40">
        <v>1249032</v>
      </c>
      <c r="H492" s="42">
        <v>808</v>
      </c>
      <c r="I492" t="s">
        <v>99</v>
      </c>
      <c r="J492">
        <v>9.2068700790405273</v>
      </c>
      <c r="K492">
        <v>-79.422203063964844</v>
      </c>
      <c r="L492">
        <v>880691</v>
      </c>
      <c r="M492">
        <v>80808</v>
      </c>
      <c r="N492" t="s">
        <v>161</v>
      </c>
      <c r="O492">
        <v>9.0117101669311523</v>
      </c>
      <c r="P492">
        <v>-79.513801574707031</v>
      </c>
      <c r="Q492">
        <v>18984</v>
      </c>
    </row>
    <row r="493" spans="1:17" x14ac:dyDescent="0.3">
      <c r="A493">
        <v>404</v>
      </c>
      <c r="B493" t="str">
        <f t="shared" si="7"/>
        <v>San Francisco</v>
      </c>
      <c r="C493">
        <v>8</v>
      </c>
      <c r="D493" t="s">
        <v>99</v>
      </c>
      <c r="E493" s="40">
        <v>9.0696096420288086</v>
      </c>
      <c r="F493" s="40">
        <v>-78.849601745605469</v>
      </c>
      <c r="G493" s="40">
        <v>1249032</v>
      </c>
      <c r="H493" s="42">
        <v>808</v>
      </c>
      <c r="I493" t="s">
        <v>99</v>
      </c>
      <c r="J493">
        <v>9.2068700790405273</v>
      </c>
      <c r="K493">
        <v>-79.422203063964844</v>
      </c>
      <c r="L493">
        <v>880691</v>
      </c>
      <c r="M493">
        <v>80809</v>
      </c>
      <c r="N493" t="s">
        <v>118</v>
      </c>
      <c r="O493">
        <v>8.9909801483154297</v>
      </c>
      <c r="P493">
        <v>-79.507896423339844</v>
      </c>
      <c r="Q493">
        <v>43939</v>
      </c>
    </row>
    <row r="494" spans="1:17" x14ac:dyDescent="0.3">
      <c r="A494">
        <v>405</v>
      </c>
      <c r="B494" t="str">
        <f t="shared" si="7"/>
        <v>Parque Lefevre</v>
      </c>
      <c r="C494">
        <v>8</v>
      </c>
      <c r="D494" t="s">
        <v>99</v>
      </c>
      <c r="E494" s="40">
        <v>9.0696096420288086</v>
      </c>
      <c r="F494" s="40">
        <v>-78.849601745605469</v>
      </c>
      <c r="G494" s="40">
        <v>1249032</v>
      </c>
      <c r="H494" s="42">
        <v>808</v>
      </c>
      <c r="I494" t="s">
        <v>99</v>
      </c>
      <c r="J494">
        <v>9.2068700790405273</v>
      </c>
      <c r="K494">
        <v>-79.422203063964844</v>
      </c>
      <c r="L494">
        <v>880691</v>
      </c>
      <c r="M494">
        <v>80810</v>
      </c>
      <c r="N494" t="s">
        <v>136</v>
      </c>
      <c r="O494">
        <v>9.013890266418457</v>
      </c>
      <c r="P494">
        <v>-79.485603332519531</v>
      </c>
      <c r="Q494">
        <v>36997</v>
      </c>
    </row>
    <row r="495" spans="1:17" x14ac:dyDescent="0.3">
      <c r="A495">
        <v>406</v>
      </c>
      <c r="B495" t="str">
        <f t="shared" si="7"/>
        <v>Río Abajo</v>
      </c>
      <c r="C495">
        <v>8</v>
      </c>
      <c r="D495" t="s">
        <v>99</v>
      </c>
      <c r="E495" s="40">
        <v>9.0696096420288086</v>
      </c>
      <c r="F495" s="40">
        <v>-78.849601745605469</v>
      </c>
      <c r="G495" s="40">
        <v>1249032</v>
      </c>
      <c r="H495" s="42">
        <v>808</v>
      </c>
      <c r="I495" t="s">
        <v>99</v>
      </c>
      <c r="J495">
        <v>9.2068700790405273</v>
      </c>
      <c r="K495">
        <v>-79.422203063964844</v>
      </c>
      <c r="L495">
        <v>880691</v>
      </c>
      <c r="M495">
        <v>80811</v>
      </c>
      <c r="N495" t="s">
        <v>130</v>
      </c>
      <c r="O495">
        <v>9.0239496231079102</v>
      </c>
      <c r="P495">
        <v>-79.493598937988281</v>
      </c>
      <c r="Q495">
        <v>26607</v>
      </c>
    </row>
    <row r="496" spans="1:17" x14ac:dyDescent="0.3">
      <c r="A496">
        <v>407</v>
      </c>
      <c r="B496" t="str">
        <f t="shared" si="7"/>
        <v>Juan Díaz</v>
      </c>
      <c r="C496">
        <v>8</v>
      </c>
      <c r="D496" t="s">
        <v>99</v>
      </c>
      <c r="E496" s="40">
        <v>9.0696096420288086</v>
      </c>
      <c r="F496" s="40">
        <v>-78.849601745605469</v>
      </c>
      <c r="G496" s="40">
        <v>1249032</v>
      </c>
      <c r="H496" s="42">
        <v>808</v>
      </c>
      <c r="I496" t="s">
        <v>99</v>
      </c>
      <c r="J496">
        <v>9.2068700790405273</v>
      </c>
      <c r="K496">
        <v>-79.422203063964844</v>
      </c>
      <c r="L496">
        <v>880691</v>
      </c>
      <c r="M496">
        <v>80812</v>
      </c>
      <c r="N496" t="s">
        <v>111</v>
      </c>
      <c r="O496">
        <v>9.0325002670288086</v>
      </c>
      <c r="P496">
        <v>-79.452102661132813</v>
      </c>
      <c r="Q496">
        <v>100636</v>
      </c>
    </row>
    <row r="497" spans="1:17" x14ac:dyDescent="0.3">
      <c r="A497">
        <v>408</v>
      </c>
      <c r="B497" t="str">
        <f t="shared" si="7"/>
        <v>Pedregal</v>
      </c>
      <c r="C497">
        <v>8</v>
      </c>
      <c r="D497" t="s">
        <v>99</v>
      </c>
      <c r="E497" s="40">
        <v>9.0696096420288086</v>
      </c>
      <c r="F497" s="40">
        <v>-78.849601745605469</v>
      </c>
      <c r="G497" s="40">
        <v>1249032</v>
      </c>
      <c r="H497" s="42">
        <v>808</v>
      </c>
      <c r="I497" t="s">
        <v>99</v>
      </c>
      <c r="J497">
        <v>9.2068700790405273</v>
      </c>
      <c r="K497">
        <v>-79.422203063964844</v>
      </c>
      <c r="L497">
        <v>880691</v>
      </c>
      <c r="M497">
        <v>80813</v>
      </c>
      <c r="N497" t="s">
        <v>110</v>
      </c>
      <c r="O497">
        <v>9.0966596603393555</v>
      </c>
      <c r="P497">
        <v>-79.437797546386719</v>
      </c>
      <c r="Q497">
        <v>51641</v>
      </c>
    </row>
    <row r="498" spans="1:17" x14ac:dyDescent="0.3">
      <c r="A498">
        <v>409</v>
      </c>
      <c r="B498" t="str">
        <f t="shared" si="7"/>
        <v>Ancón</v>
      </c>
      <c r="C498">
        <v>8</v>
      </c>
      <c r="D498" t="s">
        <v>99</v>
      </c>
      <c r="E498" s="40">
        <v>9.0696096420288086</v>
      </c>
      <c r="F498" s="40">
        <v>-78.849601745605469</v>
      </c>
      <c r="G498" s="40">
        <v>1249032</v>
      </c>
      <c r="H498" s="42">
        <v>808</v>
      </c>
      <c r="I498" t="s">
        <v>99</v>
      </c>
      <c r="J498">
        <v>9.2068700790405273</v>
      </c>
      <c r="K498">
        <v>-79.422203063964844</v>
      </c>
      <c r="L498">
        <v>880691</v>
      </c>
      <c r="M498">
        <v>80814</v>
      </c>
      <c r="N498" t="s">
        <v>127</v>
      </c>
      <c r="O498">
        <v>9.0874900817871094</v>
      </c>
      <c r="P498">
        <v>-79.604301452636719</v>
      </c>
      <c r="Q498">
        <v>29761</v>
      </c>
    </row>
    <row r="499" spans="1:17" x14ac:dyDescent="0.3">
      <c r="A499">
        <v>410</v>
      </c>
      <c r="B499" t="str">
        <f t="shared" si="7"/>
        <v>Caimitillo</v>
      </c>
      <c r="C499">
        <v>8</v>
      </c>
      <c r="D499" t="s">
        <v>99</v>
      </c>
      <c r="E499" s="40">
        <v>9.0696096420288086</v>
      </c>
      <c r="F499" s="40">
        <v>-78.849601745605469</v>
      </c>
      <c r="G499" s="40">
        <v>1249032</v>
      </c>
      <c r="H499" s="42">
        <v>808</v>
      </c>
      <c r="I499" t="s">
        <v>99</v>
      </c>
      <c r="J499">
        <v>9.2068700790405273</v>
      </c>
      <c r="K499">
        <v>-79.422203063964844</v>
      </c>
      <c r="L499">
        <v>880691</v>
      </c>
      <c r="M499">
        <v>80815</v>
      </c>
      <c r="N499" t="s">
        <v>117</v>
      </c>
      <c r="O499">
        <v>9.3150796890258789</v>
      </c>
      <c r="P499">
        <v>-79.451797485351563</v>
      </c>
      <c r="Q499">
        <v>53955</v>
      </c>
    </row>
    <row r="500" spans="1:17" x14ac:dyDescent="0.3">
      <c r="A500">
        <v>411</v>
      </c>
      <c r="B500" t="str">
        <f t="shared" si="7"/>
        <v>Las Cumbres</v>
      </c>
      <c r="C500">
        <v>8</v>
      </c>
      <c r="D500" t="s">
        <v>99</v>
      </c>
      <c r="E500" s="40">
        <v>9.0696096420288086</v>
      </c>
      <c r="F500" s="40">
        <v>-78.849601745605469</v>
      </c>
      <c r="G500" s="40">
        <v>1249032</v>
      </c>
      <c r="H500" s="42">
        <v>808</v>
      </c>
      <c r="I500" t="s">
        <v>99</v>
      </c>
      <c r="J500">
        <v>9.2068700790405273</v>
      </c>
      <c r="K500">
        <v>-79.422203063964844</v>
      </c>
      <c r="L500">
        <v>880691</v>
      </c>
      <c r="M500">
        <v>80816</v>
      </c>
      <c r="N500" t="s">
        <v>129</v>
      </c>
      <c r="O500">
        <v>9.0896902084350586</v>
      </c>
      <c r="P500">
        <v>-79.55419921875</v>
      </c>
      <c r="Q500">
        <v>32867</v>
      </c>
    </row>
    <row r="501" spans="1:17" x14ac:dyDescent="0.3">
      <c r="A501">
        <v>412</v>
      </c>
      <c r="B501" t="str">
        <f t="shared" si="7"/>
        <v>Pacora</v>
      </c>
      <c r="C501">
        <v>8</v>
      </c>
      <c r="D501" t="s">
        <v>99</v>
      </c>
      <c r="E501" s="40">
        <v>9.0696096420288086</v>
      </c>
      <c r="F501" s="40">
        <v>-78.849601745605469</v>
      </c>
      <c r="G501" s="40">
        <v>1249032</v>
      </c>
      <c r="H501" s="42">
        <v>808</v>
      </c>
      <c r="I501" t="s">
        <v>99</v>
      </c>
      <c r="J501">
        <v>9.2068700790405273</v>
      </c>
      <c r="K501">
        <v>-79.422203063964844</v>
      </c>
      <c r="L501">
        <v>880691</v>
      </c>
      <c r="M501">
        <v>80817</v>
      </c>
      <c r="N501" t="s">
        <v>100</v>
      </c>
      <c r="O501">
        <v>9.1143198013305664</v>
      </c>
      <c r="P501">
        <v>-79.279296875</v>
      </c>
      <c r="Q501">
        <v>52494</v>
      </c>
    </row>
    <row r="502" spans="1:17" x14ac:dyDescent="0.3">
      <c r="A502">
        <v>413</v>
      </c>
      <c r="B502" t="str">
        <f t="shared" si="7"/>
        <v>San Martín</v>
      </c>
      <c r="C502">
        <v>8</v>
      </c>
      <c r="D502" t="s">
        <v>99</v>
      </c>
      <c r="E502" s="40">
        <v>9.0696096420288086</v>
      </c>
      <c r="F502" s="40">
        <v>-78.849601745605469</v>
      </c>
      <c r="G502" s="40">
        <v>1249032</v>
      </c>
      <c r="H502" s="42">
        <v>808</v>
      </c>
      <c r="I502" t="s">
        <v>99</v>
      </c>
      <c r="J502">
        <v>9.2068700790405273</v>
      </c>
      <c r="K502">
        <v>-79.422203063964844</v>
      </c>
      <c r="L502">
        <v>880691</v>
      </c>
      <c r="M502">
        <v>80818</v>
      </c>
      <c r="N502" t="s">
        <v>169</v>
      </c>
      <c r="O502">
        <v>9.2171297073364258</v>
      </c>
      <c r="P502">
        <v>-79.252998352050781</v>
      </c>
      <c r="Q502">
        <v>4410</v>
      </c>
    </row>
    <row r="503" spans="1:17" x14ac:dyDescent="0.3">
      <c r="A503">
        <v>414</v>
      </c>
      <c r="B503" t="str">
        <f t="shared" si="7"/>
        <v>Tocumen</v>
      </c>
      <c r="C503">
        <v>8</v>
      </c>
      <c r="D503" t="s">
        <v>99</v>
      </c>
      <c r="E503" s="40">
        <v>9.0696096420288086</v>
      </c>
      <c r="F503" s="40">
        <v>-78.849601745605469</v>
      </c>
      <c r="G503" s="40">
        <v>1249032</v>
      </c>
      <c r="H503" s="42">
        <v>808</v>
      </c>
      <c r="I503" t="s">
        <v>99</v>
      </c>
      <c r="J503">
        <v>9.2068700790405273</v>
      </c>
      <c r="K503">
        <v>-79.422203063964844</v>
      </c>
      <c r="L503">
        <v>880691</v>
      </c>
      <c r="M503">
        <v>80819</v>
      </c>
      <c r="N503" t="s">
        <v>101</v>
      </c>
      <c r="O503">
        <v>9.1018600463867188</v>
      </c>
      <c r="P503">
        <v>-79.400001525878906</v>
      </c>
      <c r="Q503">
        <v>74952</v>
      </c>
    </row>
    <row r="504" spans="1:17" x14ac:dyDescent="0.3">
      <c r="A504">
        <v>415</v>
      </c>
      <c r="B504" t="str">
        <f t="shared" si="7"/>
        <v>Las Mañanitas</v>
      </c>
      <c r="C504">
        <v>8</v>
      </c>
      <c r="D504" t="s">
        <v>99</v>
      </c>
      <c r="E504" s="40">
        <v>9.0696096420288086</v>
      </c>
      <c r="F504" s="40">
        <v>-78.849601745605469</v>
      </c>
      <c r="G504" s="40">
        <v>1249032</v>
      </c>
      <c r="H504" s="42">
        <v>808</v>
      </c>
      <c r="I504" t="s">
        <v>99</v>
      </c>
      <c r="J504">
        <v>9.2068700790405273</v>
      </c>
      <c r="K504">
        <v>-79.422203063964844</v>
      </c>
      <c r="L504">
        <v>880691</v>
      </c>
      <c r="M504">
        <v>80820</v>
      </c>
      <c r="N504" t="s">
        <v>125</v>
      </c>
      <c r="O504">
        <v>9.1074199676513672</v>
      </c>
      <c r="P504">
        <v>-79.417999267578125</v>
      </c>
      <c r="Q504">
        <v>39473</v>
      </c>
    </row>
    <row r="505" spans="1:17" x14ac:dyDescent="0.3">
      <c r="A505">
        <v>416</v>
      </c>
      <c r="B505" t="str">
        <f t="shared" si="7"/>
        <v>24 de Diciembre</v>
      </c>
      <c r="C505">
        <v>8</v>
      </c>
      <c r="D505" t="s">
        <v>99</v>
      </c>
      <c r="E505" s="40">
        <v>9.0696096420288086</v>
      </c>
      <c r="F505" s="40">
        <v>-78.849601745605469</v>
      </c>
      <c r="G505" s="40">
        <v>1249032</v>
      </c>
      <c r="H505" s="42">
        <v>808</v>
      </c>
      <c r="I505" t="s">
        <v>99</v>
      </c>
      <c r="J505">
        <v>9.2068700790405273</v>
      </c>
      <c r="K505">
        <v>-79.422203063964844</v>
      </c>
      <c r="L505">
        <v>880691</v>
      </c>
      <c r="M505">
        <v>80821</v>
      </c>
      <c r="N505" t="s">
        <v>105</v>
      </c>
      <c r="O505">
        <v>9.1427297592163086</v>
      </c>
      <c r="P505">
        <v>-79.382003784179688</v>
      </c>
      <c r="Q505">
        <v>65404</v>
      </c>
    </row>
    <row r="506" spans="1:17" x14ac:dyDescent="0.3">
      <c r="A506">
        <v>417</v>
      </c>
      <c r="B506" t="str">
        <f t="shared" si="7"/>
        <v>Alcalde Díaz</v>
      </c>
      <c r="C506">
        <v>8</v>
      </c>
      <c r="D506" t="s">
        <v>99</v>
      </c>
      <c r="E506" s="40">
        <v>9.0696096420288086</v>
      </c>
      <c r="F506" s="40">
        <v>-78.849601745605469</v>
      </c>
      <c r="G506" s="40">
        <v>1249032</v>
      </c>
      <c r="H506" s="42">
        <v>808</v>
      </c>
      <c r="I506" t="s">
        <v>99</v>
      </c>
      <c r="J506">
        <v>9.2068700790405273</v>
      </c>
      <c r="K506">
        <v>-79.422203063964844</v>
      </c>
      <c r="L506">
        <v>880691</v>
      </c>
      <c r="M506">
        <v>80822</v>
      </c>
      <c r="N506" t="s">
        <v>123</v>
      </c>
      <c r="O506">
        <v>9.1323299407958984</v>
      </c>
      <c r="P506">
        <v>-79.510597229003906</v>
      </c>
      <c r="Q506">
        <v>41292</v>
      </c>
    </row>
    <row r="507" spans="1:17" x14ac:dyDescent="0.3">
      <c r="A507">
        <v>418</v>
      </c>
      <c r="B507" t="str">
        <f t="shared" si="7"/>
        <v>Ernesto Córdoba Campos</v>
      </c>
      <c r="C507">
        <v>8</v>
      </c>
      <c r="D507" t="s">
        <v>99</v>
      </c>
      <c r="E507" s="40">
        <v>9.0696096420288086</v>
      </c>
      <c r="F507" s="40">
        <v>-78.849601745605469</v>
      </c>
      <c r="G507" s="40">
        <v>1249032</v>
      </c>
      <c r="H507" s="42">
        <v>808</v>
      </c>
      <c r="I507" t="s">
        <v>99</v>
      </c>
      <c r="J507">
        <v>9.2068700790405273</v>
      </c>
      <c r="K507">
        <v>-79.422203063964844</v>
      </c>
      <c r="L507">
        <v>880691</v>
      </c>
      <c r="M507">
        <v>80823</v>
      </c>
      <c r="N507" t="s">
        <v>122</v>
      </c>
      <c r="O507">
        <v>9.1004400253295898</v>
      </c>
      <c r="P507">
        <v>-79.4927978515625</v>
      </c>
      <c r="Q507">
        <v>55784</v>
      </c>
    </row>
    <row r="508" spans="1:17" x14ac:dyDescent="0.3">
      <c r="A508">
        <v>419</v>
      </c>
      <c r="B508" t="str">
        <f t="shared" si="7"/>
        <v>Don Bosco</v>
      </c>
      <c r="C508">
        <v>8</v>
      </c>
      <c r="D508" t="s">
        <v>99</v>
      </c>
      <c r="E508" s="40">
        <v>9.0696096420288086</v>
      </c>
      <c r="F508" s="40">
        <v>-78.849601745605469</v>
      </c>
      <c r="G508" s="40">
        <v>1249032</v>
      </c>
      <c r="H508" s="42">
        <v>808</v>
      </c>
      <c r="I508" t="s">
        <v>99</v>
      </c>
      <c r="J508">
        <v>9.2068700790405273</v>
      </c>
      <c r="K508">
        <v>-79.422203063964844</v>
      </c>
      <c r="L508">
        <v>880691</v>
      </c>
      <c r="M508">
        <v>80826</v>
      </c>
      <c r="N508" t="s">
        <v>137</v>
      </c>
      <c r="O508">
        <v>9.0358896255493164</v>
      </c>
      <c r="P508">
        <v>-79.418296813964844</v>
      </c>
      <c r="Q508">
        <v>0</v>
      </c>
    </row>
    <row r="509" spans="1:17" x14ac:dyDescent="0.3">
      <c r="A509">
        <v>420</v>
      </c>
      <c r="B509" t="str">
        <f t="shared" si="7"/>
        <v>Amelia Denis de Icaza</v>
      </c>
      <c r="C509">
        <v>8</v>
      </c>
      <c r="D509" t="s">
        <v>99</v>
      </c>
      <c r="E509" s="40">
        <v>9.0696096420288086</v>
      </c>
      <c r="F509" s="40">
        <v>-78.849601745605469</v>
      </c>
      <c r="G509" s="40">
        <v>1249032</v>
      </c>
      <c r="H509" s="42">
        <v>810</v>
      </c>
      <c r="I509" t="s">
        <v>106</v>
      </c>
      <c r="J509">
        <v>9.059229850769043</v>
      </c>
      <c r="K509">
        <v>-79.489799499511719</v>
      </c>
      <c r="L509">
        <v>315019</v>
      </c>
      <c r="M509">
        <v>81001</v>
      </c>
      <c r="N509" t="s">
        <v>124</v>
      </c>
      <c r="O509">
        <v>9.0411100387573242</v>
      </c>
      <c r="P509">
        <v>-79.514198303222656</v>
      </c>
      <c r="Q509">
        <v>38397</v>
      </c>
    </row>
    <row r="510" spans="1:17" x14ac:dyDescent="0.3">
      <c r="A510">
        <v>421</v>
      </c>
      <c r="B510" t="str">
        <f t="shared" si="7"/>
        <v>Belisario Porras</v>
      </c>
      <c r="C510">
        <v>8</v>
      </c>
      <c r="D510" t="s">
        <v>99</v>
      </c>
      <c r="E510" s="40">
        <v>9.0696096420288086</v>
      </c>
      <c r="F510" s="40">
        <v>-78.849601745605469</v>
      </c>
      <c r="G510" s="40">
        <v>1249032</v>
      </c>
      <c r="H510" s="42">
        <v>810</v>
      </c>
      <c r="I510" t="s">
        <v>106</v>
      </c>
      <c r="J510">
        <v>9.059229850769043</v>
      </c>
      <c r="K510">
        <v>-79.489799499511719</v>
      </c>
      <c r="L510">
        <v>315019</v>
      </c>
      <c r="M510">
        <v>81002</v>
      </c>
      <c r="N510" t="s">
        <v>107</v>
      </c>
      <c r="O510">
        <v>9.0538196563720703</v>
      </c>
      <c r="P510">
        <v>-79.4989013671875</v>
      </c>
      <c r="Q510">
        <v>49367</v>
      </c>
    </row>
    <row r="511" spans="1:17" x14ac:dyDescent="0.3">
      <c r="A511">
        <v>422</v>
      </c>
      <c r="B511" t="str">
        <f t="shared" si="7"/>
        <v>José Domingo Espinar</v>
      </c>
      <c r="C511">
        <v>8</v>
      </c>
      <c r="D511" t="s">
        <v>99</v>
      </c>
      <c r="E511" s="40">
        <v>9.0696096420288086</v>
      </c>
      <c r="F511" s="40">
        <v>-78.849601745605469</v>
      </c>
      <c r="G511" s="40">
        <v>1249032</v>
      </c>
      <c r="H511" s="42">
        <v>810</v>
      </c>
      <c r="I511" t="s">
        <v>106</v>
      </c>
      <c r="J511">
        <v>9.059229850769043</v>
      </c>
      <c r="K511">
        <v>-79.489799499511719</v>
      </c>
      <c r="L511">
        <v>315019</v>
      </c>
      <c r="M511">
        <v>81003</v>
      </c>
      <c r="N511" t="s">
        <v>140</v>
      </c>
      <c r="O511">
        <v>9.0488100051879883</v>
      </c>
      <c r="P511">
        <v>-79.478302001953125</v>
      </c>
      <c r="Q511">
        <v>44471</v>
      </c>
    </row>
    <row r="512" spans="1:17" x14ac:dyDescent="0.3">
      <c r="A512">
        <v>423</v>
      </c>
      <c r="B512" t="str">
        <f t="shared" si="7"/>
        <v>Mateo Iturralde</v>
      </c>
      <c r="C512">
        <v>8</v>
      </c>
      <c r="D512" t="s">
        <v>99</v>
      </c>
      <c r="E512" s="40">
        <v>9.0696096420288086</v>
      </c>
      <c r="F512" s="40">
        <v>-78.849601745605469</v>
      </c>
      <c r="G512" s="40">
        <v>1249032</v>
      </c>
      <c r="H512" s="42">
        <v>810</v>
      </c>
      <c r="I512" t="s">
        <v>106</v>
      </c>
      <c r="J512">
        <v>9.059229850769043</v>
      </c>
      <c r="K512">
        <v>-79.489799499511719</v>
      </c>
      <c r="L512">
        <v>315019</v>
      </c>
      <c r="M512">
        <v>81004</v>
      </c>
      <c r="N512" t="s">
        <v>173</v>
      </c>
      <c r="O512">
        <v>9.0337696075439453</v>
      </c>
      <c r="P512">
        <v>-79.496200561523438</v>
      </c>
      <c r="Q512">
        <v>11496</v>
      </c>
    </row>
    <row r="513" spans="1:17" x14ac:dyDescent="0.3">
      <c r="A513">
        <v>424</v>
      </c>
      <c r="B513" t="str">
        <f t="shared" si="7"/>
        <v>Victoriano Lorenzo</v>
      </c>
      <c r="C513">
        <v>8</v>
      </c>
      <c r="D513" t="s">
        <v>99</v>
      </c>
      <c r="E513" s="40">
        <v>9.0696096420288086</v>
      </c>
      <c r="F513" s="40">
        <v>-78.849601745605469</v>
      </c>
      <c r="G513" s="40">
        <v>1249032</v>
      </c>
      <c r="H513" s="42">
        <v>810</v>
      </c>
      <c r="I513" t="s">
        <v>106</v>
      </c>
      <c r="J513">
        <v>9.059229850769043</v>
      </c>
      <c r="K513">
        <v>-79.489799499511719</v>
      </c>
      <c r="L513">
        <v>315019</v>
      </c>
      <c r="M513">
        <v>81005</v>
      </c>
      <c r="N513" t="s">
        <v>162</v>
      </c>
      <c r="O513">
        <v>9.0315103530883789</v>
      </c>
      <c r="P513">
        <v>-79.505996704101563</v>
      </c>
      <c r="Q513">
        <v>15873</v>
      </c>
    </row>
    <row r="514" spans="1:17" x14ac:dyDescent="0.3">
      <c r="A514">
        <v>425</v>
      </c>
      <c r="B514" t="str">
        <f t="shared" si="7"/>
        <v>Arnulfo Arias</v>
      </c>
      <c r="C514">
        <v>8</v>
      </c>
      <c r="D514" t="s">
        <v>99</v>
      </c>
      <c r="E514" s="40">
        <v>9.0696096420288086</v>
      </c>
      <c r="F514" s="40">
        <v>-78.849601745605469</v>
      </c>
      <c r="G514" s="40">
        <v>1249032</v>
      </c>
      <c r="H514" s="42">
        <v>810</v>
      </c>
      <c r="I514" t="s">
        <v>106</v>
      </c>
      <c r="J514">
        <v>9.059229850769043</v>
      </c>
      <c r="K514">
        <v>-79.489799499511719</v>
      </c>
      <c r="L514">
        <v>315019</v>
      </c>
      <c r="M514">
        <v>81006</v>
      </c>
      <c r="N514" t="s">
        <v>121</v>
      </c>
      <c r="O514">
        <v>9.0655603408813477</v>
      </c>
      <c r="P514">
        <v>-79.482002258300781</v>
      </c>
      <c r="Q514">
        <v>31650</v>
      </c>
    </row>
    <row r="515" spans="1:17" x14ac:dyDescent="0.3">
      <c r="A515">
        <v>426</v>
      </c>
      <c r="B515" t="str">
        <f t="shared" si="7"/>
        <v>Belisario Frías</v>
      </c>
      <c r="C515">
        <v>8</v>
      </c>
      <c r="D515" t="s">
        <v>99</v>
      </c>
      <c r="E515" s="40">
        <v>9.0696096420288086</v>
      </c>
      <c r="F515" s="40">
        <v>-78.849601745605469</v>
      </c>
      <c r="G515" s="40">
        <v>1249032</v>
      </c>
      <c r="H515" s="42">
        <v>810</v>
      </c>
      <c r="I515" t="s">
        <v>106</v>
      </c>
      <c r="J515">
        <v>9.059229850769043</v>
      </c>
      <c r="K515">
        <v>-79.489799499511719</v>
      </c>
      <c r="L515">
        <v>315019</v>
      </c>
      <c r="M515">
        <v>81007</v>
      </c>
      <c r="N515" t="s">
        <v>113</v>
      </c>
      <c r="O515">
        <v>9.0767803192138672</v>
      </c>
      <c r="P515">
        <v>-79.490699768066406</v>
      </c>
      <c r="Q515">
        <v>44571</v>
      </c>
    </row>
    <row r="516" spans="1:17" x14ac:dyDescent="0.3">
      <c r="A516">
        <v>427</v>
      </c>
      <c r="B516" t="str">
        <f t="shared" si="7"/>
        <v>Omar Torrijos</v>
      </c>
      <c r="C516">
        <v>8</v>
      </c>
      <c r="D516" t="s">
        <v>99</v>
      </c>
      <c r="E516" s="40">
        <v>9.0696096420288086</v>
      </c>
      <c r="F516" s="40">
        <v>-78.849601745605469</v>
      </c>
      <c r="G516" s="40">
        <v>1249032</v>
      </c>
      <c r="H516" s="42">
        <v>810</v>
      </c>
      <c r="I516" t="s">
        <v>106</v>
      </c>
      <c r="J516">
        <v>9.059229850769043</v>
      </c>
      <c r="K516">
        <v>-79.489799499511719</v>
      </c>
      <c r="L516">
        <v>315019</v>
      </c>
      <c r="M516">
        <v>81008</v>
      </c>
      <c r="N516" t="s">
        <v>132</v>
      </c>
      <c r="O516">
        <v>9.0598697662353516</v>
      </c>
      <c r="P516">
        <v>-79.52130126953125</v>
      </c>
      <c r="Q516">
        <v>36452</v>
      </c>
    </row>
    <row r="517" spans="1:17" x14ac:dyDescent="0.3">
      <c r="A517">
        <v>428</v>
      </c>
      <c r="B517" t="str">
        <f t="shared" si="7"/>
        <v>Rufina Alfaro</v>
      </c>
      <c r="C517">
        <v>8</v>
      </c>
      <c r="D517" t="s">
        <v>99</v>
      </c>
      <c r="E517" s="40">
        <v>9.0696096420288086</v>
      </c>
      <c r="F517" s="40">
        <v>-78.849601745605469</v>
      </c>
      <c r="G517" s="40">
        <v>1249032</v>
      </c>
      <c r="H517" s="42">
        <v>810</v>
      </c>
      <c r="I517" t="s">
        <v>106</v>
      </c>
      <c r="J517">
        <v>9.059229850769043</v>
      </c>
      <c r="K517">
        <v>-79.489799499511719</v>
      </c>
      <c r="L517">
        <v>315019</v>
      </c>
      <c r="M517">
        <v>81009</v>
      </c>
      <c r="N517" t="s">
        <v>142</v>
      </c>
      <c r="O517">
        <v>9.0696697235107422</v>
      </c>
      <c r="P517">
        <v>-79.457603454589844</v>
      </c>
      <c r="Q517">
        <v>42742</v>
      </c>
    </row>
    <row r="518" spans="1:17" x14ac:dyDescent="0.3">
      <c r="A518">
        <v>429</v>
      </c>
      <c r="B518" t="str">
        <f t="shared" si="7"/>
        <v>Taboga (Cabecera)</v>
      </c>
      <c r="C518">
        <v>8</v>
      </c>
      <c r="D518" t="s">
        <v>99</v>
      </c>
      <c r="E518" s="40">
        <v>9.0696096420288086</v>
      </c>
      <c r="F518" s="40">
        <v>-78.849601745605469</v>
      </c>
      <c r="G518" s="40">
        <v>1249032</v>
      </c>
      <c r="H518" s="42">
        <v>811</v>
      </c>
      <c r="I518" t="s">
        <v>681</v>
      </c>
      <c r="J518">
        <v>8.7336997985839844</v>
      </c>
      <c r="K518">
        <v>-79.56390380859375</v>
      </c>
      <c r="L518">
        <v>1119</v>
      </c>
      <c r="M518">
        <v>81101</v>
      </c>
      <c r="N518" t="s">
        <v>759</v>
      </c>
      <c r="O518">
        <v>8.7910699844360352</v>
      </c>
      <c r="P518">
        <v>-79.549201965332031</v>
      </c>
      <c r="Q518">
        <v>731</v>
      </c>
    </row>
    <row r="519" spans="1:17" x14ac:dyDescent="0.3">
      <c r="A519">
        <v>430</v>
      </c>
      <c r="B519" t="str">
        <f t="shared" si="7"/>
        <v>Otoque Occidente</v>
      </c>
      <c r="C519">
        <v>8</v>
      </c>
      <c r="D519" t="s">
        <v>99</v>
      </c>
      <c r="E519" s="40">
        <v>9.0696096420288086</v>
      </c>
      <c r="F519" s="40">
        <v>-78.849601745605469</v>
      </c>
      <c r="G519" s="40">
        <v>1249032</v>
      </c>
      <c r="H519" s="42">
        <v>811</v>
      </c>
      <c r="I519" t="s">
        <v>681</v>
      </c>
      <c r="J519">
        <v>8.7336997985839844</v>
      </c>
      <c r="K519">
        <v>-79.56390380859375</v>
      </c>
      <c r="L519">
        <v>1119</v>
      </c>
      <c r="M519">
        <v>81102</v>
      </c>
      <c r="N519" t="s">
        <v>682</v>
      </c>
      <c r="O519">
        <v>8.6012697219848633</v>
      </c>
      <c r="P519">
        <v>-79.605697631835938</v>
      </c>
      <c r="Q519">
        <v>126</v>
      </c>
    </row>
    <row r="520" spans="1:17" x14ac:dyDescent="0.3">
      <c r="A520">
        <v>431</v>
      </c>
      <c r="B520" t="str">
        <f t="shared" si="7"/>
        <v>Otoque Oriente</v>
      </c>
      <c r="C520">
        <v>8</v>
      </c>
      <c r="D520" t="s">
        <v>99</v>
      </c>
      <c r="E520" s="40">
        <v>9.0696096420288086</v>
      </c>
      <c r="F520" s="40">
        <v>-78.849601745605469</v>
      </c>
      <c r="G520" s="40">
        <v>1249032</v>
      </c>
      <c r="H520" s="42">
        <v>811</v>
      </c>
      <c r="I520" t="s">
        <v>681</v>
      </c>
      <c r="J520">
        <v>8.7336997985839844</v>
      </c>
      <c r="K520">
        <v>-79.56390380859375</v>
      </c>
      <c r="L520">
        <v>1119</v>
      </c>
      <c r="M520">
        <v>81103</v>
      </c>
      <c r="N520" t="s">
        <v>683</v>
      </c>
      <c r="O520">
        <v>8.5888900756835938</v>
      </c>
      <c r="P520">
        <v>-79.594100952148438</v>
      </c>
      <c r="Q520">
        <v>262</v>
      </c>
    </row>
    <row r="521" spans="1:17" x14ac:dyDescent="0.3">
      <c r="A521">
        <v>615</v>
      </c>
      <c r="B521" t="str">
        <f t="shared" si="7"/>
        <v>Arraiján (Cabecera)</v>
      </c>
      <c r="C521">
        <v>13</v>
      </c>
      <c r="D521" t="s">
        <v>102</v>
      </c>
      <c r="E521" s="37">
        <v>9.2170095443725586</v>
      </c>
      <c r="F521" s="37">
        <v>-82.584602355957031</v>
      </c>
      <c r="G521" s="37">
        <v>464038</v>
      </c>
      <c r="H521" s="42">
        <v>1301</v>
      </c>
      <c r="I521" t="s">
        <v>103</v>
      </c>
      <c r="J521">
        <v>8.9904899597167969</v>
      </c>
      <c r="K521">
        <v>-79.686698913574219</v>
      </c>
      <c r="L521">
        <v>0</v>
      </c>
      <c r="M521">
        <v>130101</v>
      </c>
      <c r="N521" t="s">
        <v>104</v>
      </c>
      <c r="O521">
        <v>8.9637603759765625</v>
      </c>
      <c r="P521">
        <v>-79.623703002929688</v>
      </c>
      <c r="Q521">
        <v>0</v>
      </c>
    </row>
    <row r="522" spans="1:17" x14ac:dyDescent="0.3">
      <c r="A522">
        <v>616</v>
      </c>
      <c r="B522" t="str">
        <f t="shared" si="7"/>
        <v>Juan Demóstenes Arosemena</v>
      </c>
      <c r="C522">
        <v>13</v>
      </c>
      <c r="D522" t="s">
        <v>102</v>
      </c>
      <c r="E522" s="37">
        <v>9.2170095443725586</v>
      </c>
      <c r="F522" s="37">
        <v>-82.584602355957031</v>
      </c>
      <c r="G522" s="37">
        <v>464038</v>
      </c>
      <c r="H522" s="42">
        <v>1301</v>
      </c>
      <c r="I522" t="s">
        <v>103</v>
      </c>
      <c r="J522">
        <v>8.9904899597167969</v>
      </c>
      <c r="K522">
        <v>-79.686698913574219</v>
      </c>
      <c r="L522">
        <v>0</v>
      </c>
      <c r="M522">
        <v>130102</v>
      </c>
      <c r="N522" t="s">
        <v>126</v>
      </c>
      <c r="O522">
        <v>8.9405603408813477</v>
      </c>
      <c r="P522">
        <v>-79.732101440429688</v>
      </c>
      <c r="Q522">
        <v>0</v>
      </c>
    </row>
    <row r="523" spans="1:17" x14ac:dyDescent="0.3">
      <c r="A523">
        <v>617</v>
      </c>
      <c r="B523" t="str">
        <f t="shared" ref="B523:B586" si="8">+N523</f>
        <v>Nuevo Emperador</v>
      </c>
      <c r="C523">
        <v>13</v>
      </c>
      <c r="D523" t="s">
        <v>102</v>
      </c>
      <c r="E523" s="37">
        <v>9.2170095443725586</v>
      </c>
      <c r="F523" s="37">
        <v>-82.584602355957031</v>
      </c>
      <c r="G523" s="37">
        <v>464038</v>
      </c>
      <c r="H523" s="42">
        <v>1301</v>
      </c>
      <c r="I523" t="s">
        <v>103</v>
      </c>
      <c r="J523">
        <v>8.9904899597167969</v>
      </c>
      <c r="K523">
        <v>-79.686698913574219</v>
      </c>
      <c r="L523">
        <v>0</v>
      </c>
      <c r="M523">
        <v>130103</v>
      </c>
      <c r="N523" t="s">
        <v>183</v>
      </c>
      <c r="O523">
        <v>9.0416803359985352</v>
      </c>
      <c r="P523">
        <v>-79.714202880859375</v>
      </c>
      <c r="Q523">
        <v>0</v>
      </c>
    </row>
    <row r="524" spans="1:17" x14ac:dyDescent="0.3">
      <c r="A524">
        <v>618</v>
      </c>
      <c r="B524" t="str">
        <f t="shared" si="8"/>
        <v>Santa Clara</v>
      </c>
      <c r="C524">
        <v>13</v>
      </c>
      <c r="D524" t="s">
        <v>102</v>
      </c>
      <c r="E524" s="37">
        <v>9.2170095443725586</v>
      </c>
      <c r="F524" s="37">
        <v>-82.584602355957031</v>
      </c>
      <c r="G524" s="37">
        <v>464038</v>
      </c>
      <c r="H524" s="42">
        <v>1301</v>
      </c>
      <c r="I524" t="s">
        <v>103</v>
      </c>
      <c r="J524">
        <v>8.9904899597167969</v>
      </c>
      <c r="K524">
        <v>-79.686698913574219</v>
      </c>
      <c r="L524">
        <v>0</v>
      </c>
      <c r="M524">
        <v>130104</v>
      </c>
      <c r="N524" t="s">
        <v>278</v>
      </c>
      <c r="O524">
        <v>9.0757999420166016</v>
      </c>
      <c r="P524">
        <v>-79.762001037597656</v>
      </c>
      <c r="Q524">
        <v>0</v>
      </c>
    </row>
    <row r="525" spans="1:17" x14ac:dyDescent="0.3">
      <c r="A525">
        <v>619</v>
      </c>
      <c r="B525" t="str">
        <f t="shared" si="8"/>
        <v>Veracruz</v>
      </c>
      <c r="C525">
        <v>13</v>
      </c>
      <c r="D525" t="s">
        <v>102</v>
      </c>
      <c r="E525" s="37">
        <v>9.2170095443725586</v>
      </c>
      <c r="F525" s="37">
        <v>-82.584602355957031</v>
      </c>
      <c r="G525" s="37">
        <v>464038</v>
      </c>
      <c r="H525" s="42">
        <v>1301</v>
      </c>
      <c r="I525" t="s">
        <v>103</v>
      </c>
      <c r="J525">
        <v>8.9904899597167969</v>
      </c>
      <c r="K525">
        <v>-79.686698913574219</v>
      </c>
      <c r="L525">
        <v>0</v>
      </c>
      <c r="M525">
        <v>130105</v>
      </c>
      <c r="N525" t="s">
        <v>120</v>
      </c>
      <c r="O525">
        <v>8.9176597595214844</v>
      </c>
      <c r="P525">
        <v>-79.603302001953125</v>
      </c>
      <c r="Q525">
        <v>0</v>
      </c>
    </row>
    <row r="526" spans="1:17" x14ac:dyDescent="0.3">
      <c r="A526">
        <v>620</v>
      </c>
      <c r="B526" t="str">
        <f t="shared" si="8"/>
        <v>Vista Alegre</v>
      </c>
      <c r="C526">
        <v>13</v>
      </c>
      <c r="D526" t="s">
        <v>102</v>
      </c>
      <c r="E526" s="37">
        <v>9.2170095443725586</v>
      </c>
      <c r="F526" s="37">
        <v>-82.584602355957031</v>
      </c>
      <c r="G526" s="37">
        <v>464038</v>
      </c>
      <c r="H526" s="42">
        <v>1301</v>
      </c>
      <c r="I526" t="s">
        <v>103</v>
      </c>
      <c r="J526">
        <v>8.9904899597167969</v>
      </c>
      <c r="K526">
        <v>-79.686698913574219</v>
      </c>
      <c r="L526">
        <v>0</v>
      </c>
      <c r="M526">
        <v>130106</v>
      </c>
      <c r="N526" t="s">
        <v>108</v>
      </c>
      <c r="O526">
        <v>8.9017696380615234</v>
      </c>
      <c r="P526">
        <v>-79.691200256347656</v>
      </c>
      <c r="Q526">
        <v>0</v>
      </c>
    </row>
    <row r="527" spans="1:17" x14ac:dyDescent="0.3">
      <c r="A527">
        <v>621</v>
      </c>
      <c r="B527" t="str">
        <f t="shared" si="8"/>
        <v>Burunga</v>
      </c>
      <c r="C527">
        <v>13</v>
      </c>
      <c r="D527" t="s">
        <v>102</v>
      </c>
      <c r="E527" s="37">
        <v>9.2170095443725586</v>
      </c>
      <c r="F527" s="37">
        <v>-82.584602355957031</v>
      </c>
      <c r="G527" s="37">
        <v>464038</v>
      </c>
      <c r="H527" s="42">
        <v>1301</v>
      </c>
      <c r="I527" t="s">
        <v>103</v>
      </c>
      <c r="J527">
        <v>8.9904899597167969</v>
      </c>
      <c r="K527">
        <v>-79.686698913574219</v>
      </c>
      <c r="L527">
        <v>0</v>
      </c>
      <c r="M527">
        <v>130107</v>
      </c>
      <c r="N527" t="s">
        <v>119</v>
      </c>
      <c r="O527">
        <v>8.9947795867919922</v>
      </c>
      <c r="P527">
        <v>-79.664802551269531</v>
      </c>
      <c r="Q527">
        <v>0</v>
      </c>
    </row>
    <row r="528" spans="1:17" x14ac:dyDescent="0.3">
      <c r="A528">
        <v>622</v>
      </c>
      <c r="B528" t="str">
        <f t="shared" si="8"/>
        <v>Cerro Silvestre</v>
      </c>
      <c r="C528">
        <v>13</v>
      </c>
      <c r="D528" t="s">
        <v>102</v>
      </c>
      <c r="E528" s="37">
        <v>9.2170095443725586</v>
      </c>
      <c r="F528" s="37">
        <v>-82.584602355957031</v>
      </c>
      <c r="G528" s="37">
        <v>464038</v>
      </c>
      <c r="H528" s="42">
        <v>1301</v>
      </c>
      <c r="I528" t="s">
        <v>103</v>
      </c>
      <c r="J528">
        <v>8.9904899597167969</v>
      </c>
      <c r="K528">
        <v>-79.686698913574219</v>
      </c>
      <c r="L528">
        <v>0</v>
      </c>
      <c r="M528">
        <v>130108</v>
      </c>
      <c r="N528" t="s">
        <v>157</v>
      </c>
      <c r="O528">
        <v>8.9339103698730469</v>
      </c>
      <c r="P528">
        <v>-79.680496215820313</v>
      </c>
      <c r="Q528">
        <v>0</v>
      </c>
    </row>
    <row r="529" spans="1:17" x14ac:dyDescent="0.3">
      <c r="A529">
        <v>623</v>
      </c>
      <c r="B529" t="str">
        <f t="shared" si="8"/>
        <v>Capira (Cabecera)</v>
      </c>
      <c r="C529">
        <v>13</v>
      </c>
      <c r="D529" t="s">
        <v>102</v>
      </c>
      <c r="E529" s="37">
        <v>9.2170095443725586</v>
      </c>
      <c r="F529" s="37">
        <v>-82.584602355957031</v>
      </c>
      <c r="G529" s="37">
        <v>464038</v>
      </c>
      <c r="H529" s="42">
        <v>1303</v>
      </c>
      <c r="I529" t="s">
        <v>222</v>
      </c>
      <c r="J529">
        <v>8.7977695465087891</v>
      </c>
      <c r="K529">
        <v>-79.991996765136719</v>
      </c>
      <c r="L529">
        <v>38398</v>
      </c>
      <c r="M529">
        <v>130301</v>
      </c>
      <c r="N529" t="s">
        <v>229</v>
      </c>
      <c r="O529">
        <v>8.7658300399780273</v>
      </c>
      <c r="P529">
        <v>-79.843696594238281</v>
      </c>
      <c r="Q529">
        <v>0</v>
      </c>
    </row>
    <row r="530" spans="1:17" x14ac:dyDescent="0.3">
      <c r="A530">
        <v>624</v>
      </c>
      <c r="B530" t="str">
        <f t="shared" si="8"/>
        <v>Caimito</v>
      </c>
      <c r="C530">
        <v>13</v>
      </c>
      <c r="D530" t="s">
        <v>102</v>
      </c>
      <c r="E530" s="37">
        <v>9.2170095443725586</v>
      </c>
      <c r="F530" s="37">
        <v>-82.584602355957031</v>
      </c>
      <c r="G530" s="37">
        <v>464038</v>
      </c>
      <c r="H530" s="42">
        <v>1303</v>
      </c>
      <c r="I530" t="s">
        <v>222</v>
      </c>
      <c r="J530">
        <v>8.7977695465087891</v>
      </c>
      <c r="K530">
        <v>-79.991996765136719</v>
      </c>
      <c r="L530">
        <v>38398</v>
      </c>
      <c r="M530">
        <v>130302</v>
      </c>
      <c r="N530" t="s">
        <v>338</v>
      </c>
      <c r="O530">
        <v>8.8097000122070313</v>
      </c>
      <c r="P530">
        <v>-79.963798522949219</v>
      </c>
      <c r="Q530">
        <v>0</v>
      </c>
    </row>
    <row r="531" spans="1:17" x14ac:dyDescent="0.3">
      <c r="A531">
        <v>625</v>
      </c>
      <c r="B531" t="str">
        <f t="shared" si="8"/>
        <v>Campana</v>
      </c>
      <c r="C531">
        <v>13</v>
      </c>
      <c r="D531" t="s">
        <v>102</v>
      </c>
      <c r="E531" s="37">
        <v>9.2170095443725586</v>
      </c>
      <c r="F531" s="37">
        <v>-82.584602355957031</v>
      </c>
      <c r="G531" s="37">
        <v>464038</v>
      </c>
      <c r="H531" s="42">
        <v>1303</v>
      </c>
      <c r="I531" t="s">
        <v>222</v>
      </c>
      <c r="J531">
        <v>8.7977695465087891</v>
      </c>
      <c r="K531">
        <v>-79.991996765136719</v>
      </c>
      <c r="L531">
        <v>38398</v>
      </c>
      <c r="M531">
        <v>130303</v>
      </c>
      <c r="N531" t="s">
        <v>301</v>
      </c>
      <c r="O531">
        <v>8.6926803588867188</v>
      </c>
      <c r="P531">
        <v>-79.871101379394531</v>
      </c>
      <c r="Q531">
        <v>0</v>
      </c>
    </row>
    <row r="532" spans="1:17" x14ac:dyDescent="0.3">
      <c r="A532">
        <v>626</v>
      </c>
      <c r="B532" t="str">
        <f t="shared" si="8"/>
        <v>Cermeño</v>
      </c>
      <c r="C532">
        <v>13</v>
      </c>
      <c r="D532" t="s">
        <v>102</v>
      </c>
      <c r="E532" s="37">
        <v>9.2170095443725586</v>
      </c>
      <c r="F532" s="37">
        <v>-82.584602355957031</v>
      </c>
      <c r="G532" s="37">
        <v>464038</v>
      </c>
      <c r="H532" s="42">
        <v>1303</v>
      </c>
      <c r="I532" t="s">
        <v>222</v>
      </c>
      <c r="J532">
        <v>8.7977695465087891</v>
      </c>
      <c r="K532">
        <v>-79.991996765136719</v>
      </c>
      <c r="L532">
        <v>38398</v>
      </c>
      <c r="M532">
        <v>130304</v>
      </c>
      <c r="N532" t="s">
        <v>385</v>
      </c>
      <c r="O532">
        <v>8.7251796722412109</v>
      </c>
      <c r="P532">
        <v>-79.797798156738281</v>
      </c>
      <c r="Q532">
        <v>0</v>
      </c>
    </row>
    <row r="533" spans="1:17" x14ac:dyDescent="0.3">
      <c r="A533">
        <v>627</v>
      </c>
      <c r="B533" t="str">
        <f t="shared" si="8"/>
        <v>Cirí de Los Sotos</v>
      </c>
      <c r="C533">
        <v>13</v>
      </c>
      <c r="D533" t="s">
        <v>102</v>
      </c>
      <c r="E533" s="37">
        <v>9.2170095443725586</v>
      </c>
      <c r="F533" s="37">
        <v>-82.584602355957031</v>
      </c>
      <c r="G533" s="37">
        <v>464038</v>
      </c>
      <c r="H533" s="42">
        <v>1303</v>
      </c>
      <c r="I533" t="s">
        <v>222</v>
      </c>
      <c r="J533">
        <v>8.7977695465087891</v>
      </c>
      <c r="K533">
        <v>-79.991996765136719</v>
      </c>
      <c r="L533">
        <v>38398</v>
      </c>
      <c r="M533">
        <v>130305</v>
      </c>
      <c r="N533" t="s">
        <v>506</v>
      </c>
      <c r="O533">
        <v>8.932499885559082</v>
      </c>
      <c r="P533">
        <v>-80.102798461914063</v>
      </c>
      <c r="Q533">
        <v>0</v>
      </c>
    </row>
    <row r="534" spans="1:17" x14ac:dyDescent="0.3">
      <c r="A534">
        <v>628</v>
      </c>
      <c r="B534" t="str">
        <f t="shared" si="8"/>
        <v>Cirí Grande</v>
      </c>
      <c r="C534">
        <v>13</v>
      </c>
      <c r="D534" t="s">
        <v>102</v>
      </c>
      <c r="E534" s="37">
        <v>9.2170095443725586</v>
      </c>
      <c r="F534" s="37">
        <v>-82.584602355957031</v>
      </c>
      <c r="G534" s="37">
        <v>464038</v>
      </c>
      <c r="H534" s="42">
        <v>1303</v>
      </c>
      <c r="I534" t="s">
        <v>222</v>
      </c>
      <c r="J534">
        <v>8.7977695465087891</v>
      </c>
      <c r="K534">
        <v>-79.991996765136719</v>
      </c>
      <c r="L534">
        <v>38398</v>
      </c>
      <c r="M534">
        <v>130306</v>
      </c>
      <c r="N534" t="s">
        <v>507</v>
      </c>
      <c r="O534">
        <v>8.7761402130126953</v>
      </c>
      <c r="P534">
        <v>-80.090301513671875</v>
      </c>
      <c r="Q534">
        <v>0</v>
      </c>
    </row>
    <row r="535" spans="1:17" x14ac:dyDescent="0.3">
      <c r="A535">
        <v>629</v>
      </c>
      <c r="B535" t="str">
        <f t="shared" si="8"/>
        <v>El Cacao</v>
      </c>
      <c r="C535">
        <v>13</v>
      </c>
      <c r="D535" t="s">
        <v>102</v>
      </c>
      <c r="E535" s="37">
        <v>9.2170095443725586</v>
      </c>
      <c r="F535" s="37">
        <v>-82.584602355957031</v>
      </c>
      <c r="G535" s="37">
        <v>464038</v>
      </c>
      <c r="H535" s="42">
        <v>1303</v>
      </c>
      <c r="I535" t="s">
        <v>222</v>
      </c>
      <c r="J535">
        <v>8.7977695465087891</v>
      </c>
      <c r="K535">
        <v>-79.991996765136719</v>
      </c>
      <c r="L535">
        <v>38398</v>
      </c>
      <c r="M535">
        <v>130307</v>
      </c>
      <c r="N535" t="s">
        <v>528</v>
      </c>
      <c r="O535">
        <v>8.7447900772094727</v>
      </c>
      <c r="P535">
        <v>-80.025596618652344</v>
      </c>
      <c r="Q535">
        <v>0</v>
      </c>
    </row>
    <row r="536" spans="1:17" x14ac:dyDescent="0.3">
      <c r="A536">
        <v>630</v>
      </c>
      <c r="B536" t="str">
        <f t="shared" si="8"/>
        <v>La Trinidad</v>
      </c>
      <c r="C536">
        <v>13</v>
      </c>
      <c r="D536" t="s">
        <v>102</v>
      </c>
      <c r="E536" s="37">
        <v>9.2170095443725586</v>
      </c>
      <c r="F536" s="37">
        <v>-82.584602355957031</v>
      </c>
      <c r="G536" s="37">
        <v>464038</v>
      </c>
      <c r="H536" s="42">
        <v>1303</v>
      </c>
      <c r="I536" t="s">
        <v>222</v>
      </c>
      <c r="J536">
        <v>8.7977695465087891</v>
      </c>
      <c r="K536">
        <v>-79.991996765136719</v>
      </c>
      <c r="L536">
        <v>38398</v>
      </c>
      <c r="M536">
        <v>130308</v>
      </c>
      <c r="N536" t="s">
        <v>628</v>
      </c>
      <c r="O536">
        <v>8.9119701385498047</v>
      </c>
      <c r="P536">
        <v>-80.013496398925781</v>
      </c>
      <c r="Q536">
        <v>0</v>
      </c>
    </row>
    <row r="537" spans="1:17" x14ac:dyDescent="0.3">
      <c r="A537">
        <v>631</v>
      </c>
      <c r="B537" t="str">
        <f t="shared" si="8"/>
        <v>Las Ollas Arriba</v>
      </c>
      <c r="C537">
        <v>13</v>
      </c>
      <c r="D537" t="s">
        <v>102</v>
      </c>
      <c r="E537" s="37">
        <v>9.2170095443725586</v>
      </c>
      <c r="F537" s="37">
        <v>-82.584602355957031</v>
      </c>
      <c r="G537" s="37">
        <v>464038</v>
      </c>
      <c r="H537" s="42">
        <v>1303</v>
      </c>
      <c r="I537" t="s">
        <v>222</v>
      </c>
      <c r="J537">
        <v>8.7977695465087891</v>
      </c>
      <c r="K537">
        <v>-79.991996765136719</v>
      </c>
      <c r="L537">
        <v>38398</v>
      </c>
      <c r="M537">
        <v>130309</v>
      </c>
      <c r="N537" t="s">
        <v>307</v>
      </c>
      <c r="O537">
        <v>8.7975502014160156</v>
      </c>
      <c r="P537">
        <v>-79.905601501464844</v>
      </c>
      <c r="Q537">
        <v>0</v>
      </c>
    </row>
    <row r="538" spans="1:17" x14ac:dyDescent="0.3">
      <c r="A538">
        <v>632</v>
      </c>
      <c r="B538" t="str">
        <f t="shared" si="8"/>
        <v>Lídice</v>
      </c>
      <c r="C538">
        <v>13</v>
      </c>
      <c r="D538" t="s">
        <v>102</v>
      </c>
      <c r="E538" s="37">
        <v>9.2170095443725586</v>
      </c>
      <c r="F538" s="37">
        <v>-82.584602355957031</v>
      </c>
      <c r="G538" s="37">
        <v>464038</v>
      </c>
      <c r="H538" s="42">
        <v>1303</v>
      </c>
      <c r="I538" t="s">
        <v>222</v>
      </c>
      <c r="J538">
        <v>8.7977695465087891</v>
      </c>
      <c r="K538">
        <v>-79.991996765136719</v>
      </c>
      <c r="L538">
        <v>38398</v>
      </c>
      <c r="M538">
        <v>130310</v>
      </c>
      <c r="N538" t="s">
        <v>223</v>
      </c>
      <c r="O538">
        <v>8.7509098052978516</v>
      </c>
      <c r="P538">
        <v>-79.932403564453125</v>
      </c>
      <c r="Q538">
        <v>0</v>
      </c>
    </row>
    <row r="539" spans="1:17" x14ac:dyDescent="0.3">
      <c r="A539">
        <v>633</v>
      </c>
      <c r="B539" t="str">
        <f t="shared" si="8"/>
        <v>Villa Carmen</v>
      </c>
      <c r="C539">
        <v>13</v>
      </c>
      <c r="D539" t="s">
        <v>102</v>
      </c>
      <c r="E539" s="37">
        <v>9.2170095443725586</v>
      </c>
      <c r="F539" s="37">
        <v>-82.584602355957031</v>
      </c>
      <c r="G539" s="37">
        <v>464038</v>
      </c>
      <c r="H539" s="42">
        <v>1303</v>
      </c>
      <c r="I539" t="s">
        <v>222</v>
      </c>
      <c r="J539">
        <v>8.7977695465087891</v>
      </c>
      <c r="K539">
        <v>-79.991996765136719</v>
      </c>
      <c r="L539">
        <v>38398</v>
      </c>
      <c r="M539">
        <v>130311</v>
      </c>
      <c r="N539" t="s">
        <v>443</v>
      </c>
      <c r="O539">
        <v>8.8043403625488281</v>
      </c>
      <c r="P539">
        <v>-79.868896484375</v>
      </c>
      <c r="Q539">
        <v>0</v>
      </c>
    </row>
    <row r="540" spans="1:17" x14ac:dyDescent="0.3">
      <c r="A540">
        <v>634</v>
      </c>
      <c r="B540" t="str">
        <f t="shared" si="8"/>
        <v>Villa Rosario</v>
      </c>
      <c r="C540">
        <v>13</v>
      </c>
      <c r="D540" t="s">
        <v>102</v>
      </c>
      <c r="E540" s="37">
        <v>9.2170095443725586</v>
      </c>
      <c r="F540" s="37">
        <v>-82.584602355957031</v>
      </c>
      <c r="G540" s="37">
        <v>464038</v>
      </c>
      <c r="H540" s="42">
        <v>1303</v>
      </c>
      <c r="I540" t="s">
        <v>222</v>
      </c>
      <c r="J540">
        <v>8.7977695465087891</v>
      </c>
      <c r="K540">
        <v>-79.991996765136719</v>
      </c>
      <c r="L540">
        <v>38398</v>
      </c>
      <c r="M540">
        <v>130312</v>
      </c>
      <c r="N540" t="s">
        <v>241</v>
      </c>
      <c r="O540">
        <v>8.7917003631591797</v>
      </c>
      <c r="P540">
        <v>-79.862998962402344</v>
      </c>
      <c r="Q540">
        <v>0</v>
      </c>
    </row>
    <row r="541" spans="1:17" x14ac:dyDescent="0.3">
      <c r="A541">
        <v>635</v>
      </c>
      <c r="B541" t="str">
        <f t="shared" si="8"/>
        <v>Santa Rosa</v>
      </c>
      <c r="C541">
        <v>13</v>
      </c>
      <c r="D541" t="s">
        <v>102</v>
      </c>
      <c r="E541" s="37">
        <v>9.2170095443725586</v>
      </c>
      <c r="F541" s="37">
        <v>-82.584602355957031</v>
      </c>
      <c r="G541" s="37">
        <v>464038</v>
      </c>
      <c r="H541" s="42">
        <v>1303</v>
      </c>
      <c r="I541" t="s">
        <v>222</v>
      </c>
      <c r="J541">
        <v>8.7977695465087891</v>
      </c>
      <c r="K541">
        <v>-79.991996765136719</v>
      </c>
      <c r="L541">
        <v>38398</v>
      </c>
      <c r="M541">
        <v>130313</v>
      </c>
      <c r="N541" t="s">
        <v>440</v>
      </c>
      <c r="O541">
        <v>8.8597002029418945</v>
      </c>
      <c r="P541">
        <v>-80.111801147460938</v>
      </c>
      <c r="Q541">
        <v>0</v>
      </c>
    </row>
    <row r="542" spans="1:17" x14ac:dyDescent="0.3">
      <c r="A542">
        <v>636</v>
      </c>
      <c r="B542" t="str">
        <f t="shared" si="8"/>
        <v>Chame (Cabecera)</v>
      </c>
      <c r="C542">
        <v>13</v>
      </c>
      <c r="D542" t="s">
        <v>102</v>
      </c>
      <c r="E542" s="37">
        <v>9.2170095443725586</v>
      </c>
      <c r="F542" s="37">
        <v>-82.584602355957031</v>
      </c>
      <c r="G542" s="37">
        <v>464038</v>
      </c>
      <c r="H542" s="42">
        <v>1304</v>
      </c>
      <c r="I542" t="s">
        <v>259</v>
      </c>
      <c r="J542">
        <v>8.6206598281860352</v>
      </c>
      <c r="K542">
        <v>-79.914802551269531</v>
      </c>
      <c r="L542">
        <v>24471</v>
      </c>
      <c r="M542">
        <v>130401</v>
      </c>
      <c r="N542" t="s">
        <v>260</v>
      </c>
      <c r="O542">
        <v>8.5837202072143555</v>
      </c>
      <c r="P542">
        <v>-79.849998474121094</v>
      </c>
      <c r="Q542">
        <v>0</v>
      </c>
    </row>
    <row r="543" spans="1:17" x14ac:dyDescent="0.3">
      <c r="A543">
        <v>637</v>
      </c>
      <c r="B543" t="str">
        <f t="shared" si="8"/>
        <v>Bejuco</v>
      </c>
      <c r="C543">
        <v>13</v>
      </c>
      <c r="D543" t="s">
        <v>102</v>
      </c>
      <c r="E543" s="37">
        <v>9.2170095443725586</v>
      </c>
      <c r="F543" s="37">
        <v>-82.584602355957031</v>
      </c>
      <c r="G543" s="37">
        <v>464038</v>
      </c>
      <c r="H543" s="42">
        <v>1304</v>
      </c>
      <c r="I543" t="s">
        <v>259</v>
      </c>
      <c r="J543">
        <v>8.6206598281860352</v>
      </c>
      <c r="K543">
        <v>-79.914802551269531</v>
      </c>
      <c r="L543">
        <v>24471</v>
      </c>
      <c r="M543">
        <v>130402</v>
      </c>
      <c r="N543" t="s">
        <v>316</v>
      </c>
      <c r="O543">
        <v>8.6241798400878906</v>
      </c>
      <c r="P543">
        <v>-79.888397216796875</v>
      </c>
      <c r="Q543">
        <v>0</v>
      </c>
    </row>
    <row r="544" spans="1:17" x14ac:dyDescent="0.3">
      <c r="A544">
        <v>638</v>
      </c>
      <c r="B544" t="str">
        <f t="shared" si="8"/>
        <v>Buenos Aires</v>
      </c>
      <c r="C544">
        <v>13</v>
      </c>
      <c r="D544" t="s">
        <v>102</v>
      </c>
      <c r="E544" s="37">
        <v>9.2170095443725586</v>
      </c>
      <c r="F544" s="37">
        <v>-82.584602355957031</v>
      </c>
      <c r="G544" s="37">
        <v>464038</v>
      </c>
      <c r="H544" s="42">
        <v>1304</v>
      </c>
      <c r="I544" t="s">
        <v>259</v>
      </c>
      <c r="J544">
        <v>8.6206598281860352</v>
      </c>
      <c r="K544">
        <v>-79.914802551269531</v>
      </c>
      <c r="L544">
        <v>24471</v>
      </c>
      <c r="M544">
        <v>130403</v>
      </c>
      <c r="N544" t="s">
        <v>473</v>
      </c>
      <c r="O544">
        <v>8.6405096054077148</v>
      </c>
      <c r="P544">
        <v>-79.950599670410156</v>
      </c>
      <c r="Q544">
        <v>0</v>
      </c>
    </row>
    <row r="545" spans="1:17" x14ac:dyDescent="0.3">
      <c r="A545">
        <v>639</v>
      </c>
      <c r="B545" t="str">
        <f t="shared" si="8"/>
        <v>Cabuya</v>
      </c>
      <c r="C545">
        <v>13</v>
      </c>
      <c r="D545" t="s">
        <v>102</v>
      </c>
      <c r="E545" s="37">
        <v>9.2170095443725586</v>
      </c>
      <c r="F545" s="37">
        <v>-82.584602355957031</v>
      </c>
      <c r="G545" s="37">
        <v>464038</v>
      </c>
      <c r="H545" s="42">
        <v>1304</v>
      </c>
      <c r="I545" t="s">
        <v>259</v>
      </c>
      <c r="J545">
        <v>8.6206598281860352</v>
      </c>
      <c r="K545">
        <v>-79.914802551269531</v>
      </c>
      <c r="L545">
        <v>24471</v>
      </c>
      <c r="M545">
        <v>130404</v>
      </c>
      <c r="N545" t="s">
        <v>300</v>
      </c>
      <c r="O545">
        <v>8.5804996490478516</v>
      </c>
      <c r="P545">
        <v>-79.955902099609375</v>
      </c>
      <c r="Q545">
        <v>0</v>
      </c>
    </row>
    <row r="546" spans="1:17" x14ac:dyDescent="0.3">
      <c r="A546">
        <v>640</v>
      </c>
      <c r="B546" t="str">
        <f t="shared" si="8"/>
        <v>Chicá</v>
      </c>
      <c r="C546">
        <v>13</v>
      </c>
      <c r="D546" t="s">
        <v>102</v>
      </c>
      <c r="E546" s="37">
        <v>9.2170095443725586</v>
      </c>
      <c r="F546" s="37">
        <v>-82.584602355957031</v>
      </c>
      <c r="G546" s="37">
        <v>464038</v>
      </c>
      <c r="H546" s="42">
        <v>1304</v>
      </c>
      <c r="I546" t="s">
        <v>259</v>
      </c>
      <c r="J546">
        <v>8.6206598281860352</v>
      </c>
      <c r="K546">
        <v>-79.914802551269531</v>
      </c>
      <c r="L546">
        <v>24471</v>
      </c>
      <c r="M546">
        <v>130405</v>
      </c>
      <c r="N546" t="s">
        <v>501</v>
      </c>
      <c r="O546">
        <v>8.6730203628540039</v>
      </c>
      <c r="P546">
        <v>-79.942596435546875</v>
      </c>
      <c r="Q546">
        <v>0</v>
      </c>
    </row>
    <row r="547" spans="1:17" x14ac:dyDescent="0.3">
      <c r="A547">
        <v>641</v>
      </c>
      <c r="B547" t="str">
        <f t="shared" si="8"/>
        <v>El Líbano</v>
      </c>
      <c r="C547">
        <v>13</v>
      </c>
      <c r="D547" t="s">
        <v>102</v>
      </c>
      <c r="E547" s="37">
        <v>9.2170095443725586</v>
      </c>
      <c r="F547" s="37">
        <v>-82.584602355957031</v>
      </c>
      <c r="G547" s="37">
        <v>464038</v>
      </c>
      <c r="H547" s="42">
        <v>1304</v>
      </c>
      <c r="I547" t="s">
        <v>259</v>
      </c>
      <c r="J547">
        <v>8.6206598281860352</v>
      </c>
      <c r="K547">
        <v>-79.914802551269531</v>
      </c>
      <c r="L547">
        <v>24471</v>
      </c>
      <c r="M547">
        <v>130406</v>
      </c>
      <c r="N547" t="s">
        <v>547</v>
      </c>
      <c r="O547">
        <v>8.6085700988769531</v>
      </c>
      <c r="P547">
        <v>-79.809700012207031</v>
      </c>
      <c r="Q547">
        <v>0</v>
      </c>
    </row>
    <row r="548" spans="1:17" x14ac:dyDescent="0.3">
      <c r="A548">
        <v>642</v>
      </c>
      <c r="B548" t="str">
        <f t="shared" si="8"/>
        <v>Las Lajas</v>
      </c>
      <c r="C548">
        <v>13</v>
      </c>
      <c r="D548" t="s">
        <v>102</v>
      </c>
      <c r="E548" s="37">
        <v>9.2170095443725586</v>
      </c>
      <c r="F548" s="37">
        <v>-82.584602355957031</v>
      </c>
      <c r="G548" s="37">
        <v>464038</v>
      </c>
      <c r="H548" s="42">
        <v>1304</v>
      </c>
      <c r="I548" t="s">
        <v>259</v>
      </c>
      <c r="J548">
        <v>8.6206598281860352</v>
      </c>
      <c r="K548">
        <v>-79.914802551269531</v>
      </c>
      <c r="L548">
        <v>24471</v>
      </c>
      <c r="M548">
        <v>130407</v>
      </c>
      <c r="N548" t="s">
        <v>403</v>
      </c>
      <c r="O548">
        <v>8.5438604354858398</v>
      </c>
      <c r="P548">
        <v>-79.91290283203125</v>
      </c>
      <c r="Q548">
        <v>0</v>
      </c>
    </row>
    <row r="549" spans="1:17" x14ac:dyDescent="0.3">
      <c r="A549">
        <v>643</v>
      </c>
      <c r="B549" t="str">
        <f t="shared" si="8"/>
        <v>Nueva Gorgona</v>
      </c>
      <c r="C549">
        <v>13</v>
      </c>
      <c r="D549" t="s">
        <v>102</v>
      </c>
      <c r="E549" s="37">
        <v>9.2170095443725586</v>
      </c>
      <c r="F549" s="37">
        <v>-82.584602355957031</v>
      </c>
      <c r="G549" s="37">
        <v>464038</v>
      </c>
      <c r="H549" s="42">
        <v>1304</v>
      </c>
      <c r="I549" t="s">
        <v>259</v>
      </c>
      <c r="J549">
        <v>8.6206598281860352</v>
      </c>
      <c r="K549">
        <v>-79.914802551269531</v>
      </c>
      <c r="L549">
        <v>24471</v>
      </c>
      <c r="M549">
        <v>130408</v>
      </c>
      <c r="N549" t="s">
        <v>276</v>
      </c>
      <c r="O549">
        <v>8.5583600997924805</v>
      </c>
      <c r="P549">
        <v>-79.87860107421875</v>
      </c>
      <c r="Q549">
        <v>0</v>
      </c>
    </row>
    <row r="550" spans="1:17" x14ac:dyDescent="0.3">
      <c r="A550">
        <v>644</v>
      </c>
      <c r="B550" t="str">
        <f t="shared" si="8"/>
        <v>Punta Chame</v>
      </c>
      <c r="C550">
        <v>13</v>
      </c>
      <c r="D550" t="s">
        <v>102</v>
      </c>
      <c r="E550" s="37">
        <v>9.2170095443725586</v>
      </c>
      <c r="F550" s="37">
        <v>-82.584602355957031</v>
      </c>
      <c r="G550" s="37">
        <v>464038</v>
      </c>
      <c r="H550" s="42">
        <v>1304</v>
      </c>
      <c r="I550" t="s">
        <v>259</v>
      </c>
      <c r="J550">
        <v>8.6206598281860352</v>
      </c>
      <c r="K550">
        <v>-79.914802551269531</v>
      </c>
      <c r="L550">
        <v>24471</v>
      </c>
      <c r="M550">
        <v>130409</v>
      </c>
      <c r="N550" t="s">
        <v>335</v>
      </c>
      <c r="O550">
        <v>8.6051797866821289</v>
      </c>
      <c r="P550">
        <v>-79.758903503417969</v>
      </c>
      <c r="Q550">
        <v>0</v>
      </c>
    </row>
    <row r="551" spans="1:17" x14ac:dyDescent="0.3">
      <c r="A551">
        <v>645</v>
      </c>
      <c r="B551" t="str">
        <f t="shared" si="8"/>
        <v>Sajalices</v>
      </c>
      <c r="C551">
        <v>13</v>
      </c>
      <c r="D551" t="s">
        <v>102</v>
      </c>
      <c r="E551" s="37">
        <v>9.2170095443725586</v>
      </c>
      <c r="F551" s="37">
        <v>-82.584602355957031</v>
      </c>
      <c r="G551" s="37">
        <v>464038</v>
      </c>
      <c r="H551" s="42">
        <v>1304</v>
      </c>
      <c r="I551" t="s">
        <v>259</v>
      </c>
      <c r="J551">
        <v>8.6206598281860352</v>
      </c>
      <c r="K551">
        <v>-79.914802551269531</v>
      </c>
      <c r="L551">
        <v>24471</v>
      </c>
      <c r="M551">
        <v>130410</v>
      </c>
      <c r="N551" t="s">
        <v>429</v>
      </c>
      <c r="O551">
        <v>8.6699495315551758</v>
      </c>
      <c r="P551">
        <v>-79.875900268554688</v>
      </c>
      <c r="Q551">
        <v>0</v>
      </c>
    </row>
    <row r="552" spans="1:17" x14ac:dyDescent="0.3">
      <c r="A552">
        <v>646</v>
      </c>
      <c r="B552" t="str">
        <f t="shared" si="8"/>
        <v>Sorá</v>
      </c>
      <c r="C552">
        <v>13</v>
      </c>
      <c r="D552" t="s">
        <v>102</v>
      </c>
      <c r="E552" s="37">
        <v>9.2170095443725586</v>
      </c>
      <c r="F552" s="37">
        <v>-82.584602355957031</v>
      </c>
      <c r="G552" s="37">
        <v>464038</v>
      </c>
      <c r="H552" s="42">
        <v>1304</v>
      </c>
      <c r="I552" t="s">
        <v>259</v>
      </c>
      <c r="J552">
        <v>8.6206598281860352</v>
      </c>
      <c r="K552">
        <v>-79.914802551269531</v>
      </c>
      <c r="L552">
        <v>24471</v>
      </c>
      <c r="M552">
        <v>130411</v>
      </c>
      <c r="N552" t="s">
        <v>756</v>
      </c>
      <c r="O552">
        <v>8.6546001434326172</v>
      </c>
      <c r="P552">
        <v>-80.010101318359375</v>
      </c>
      <c r="Q552">
        <v>0</v>
      </c>
    </row>
    <row r="553" spans="1:17" x14ac:dyDescent="0.3">
      <c r="A553">
        <v>647</v>
      </c>
      <c r="B553" t="str">
        <f t="shared" si="8"/>
        <v>Barrio Balboa</v>
      </c>
      <c r="C553">
        <v>13</v>
      </c>
      <c r="D553" t="s">
        <v>102</v>
      </c>
      <c r="E553" s="37">
        <v>9.2170095443725586</v>
      </c>
      <c r="F553" s="37">
        <v>-82.584602355957031</v>
      </c>
      <c r="G553" s="37">
        <v>464038</v>
      </c>
      <c r="H553" s="42">
        <v>1307</v>
      </c>
      <c r="I553" t="s">
        <v>138</v>
      </c>
      <c r="J553">
        <v>8.9792003631591797</v>
      </c>
      <c r="K553">
        <v>-79.863700866699219</v>
      </c>
      <c r="L553">
        <v>161470</v>
      </c>
      <c r="M553">
        <v>130701</v>
      </c>
      <c r="N553" t="s">
        <v>170</v>
      </c>
      <c r="O553">
        <v>8.8785295486450195</v>
      </c>
      <c r="P553">
        <v>-79.790901184082031</v>
      </c>
      <c r="Q553">
        <v>0</v>
      </c>
    </row>
    <row r="554" spans="1:17" x14ac:dyDescent="0.3">
      <c r="A554">
        <v>648</v>
      </c>
      <c r="B554" t="str">
        <f t="shared" si="8"/>
        <v>Barrio Colón</v>
      </c>
      <c r="C554">
        <v>13</v>
      </c>
      <c r="D554" t="s">
        <v>102</v>
      </c>
      <c r="E554" s="37">
        <v>9.2170095443725586</v>
      </c>
      <c r="F554" s="37">
        <v>-82.584602355957031</v>
      </c>
      <c r="G554" s="37">
        <v>464038</v>
      </c>
      <c r="H554" s="42">
        <v>1307</v>
      </c>
      <c r="I554" t="s">
        <v>138</v>
      </c>
      <c r="J554">
        <v>8.9792003631591797</v>
      </c>
      <c r="K554">
        <v>-79.863700866699219</v>
      </c>
      <c r="L554">
        <v>161470</v>
      </c>
      <c r="M554">
        <v>130702</v>
      </c>
      <c r="N554" t="s">
        <v>147</v>
      </c>
      <c r="O554">
        <v>8.8942604064941406</v>
      </c>
      <c r="P554">
        <v>-79.765098571777344</v>
      </c>
      <c r="Q554">
        <v>0</v>
      </c>
    </row>
    <row r="555" spans="1:17" x14ac:dyDescent="0.3">
      <c r="A555">
        <v>649</v>
      </c>
      <c r="B555" t="str">
        <f t="shared" si="8"/>
        <v>Amador</v>
      </c>
      <c r="C555">
        <v>13</v>
      </c>
      <c r="D555" t="s">
        <v>102</v>
      </c>
      <c r="E555" s="37">
        <v>9.2170095443725586</v>
      </c>
      <c r="F555" s="37">
        <v>-82.584602355957031</v>
      </c>
      <c r="G555" s="37">
        <v>464038</v>
      </c>
      <c r="H555" s="42">
        <v>1307</v>
      </c>
      <c r="I555" t="s">
        <v>138</v>
      </c>
      <c r="J555">
        <v>8.9792003631591797</v>
      </c>
      <c r="K555">
        <v>-79.863700866699219</v>
      </c>
      <c r="L555">
        <v>161470</v>
      </c>
      <c r="M555">
        <v>130703</v>
      </c>
      <c r="N555" t="s">
        <v>293</v>
      </c>
      <c r="O555">
        <v>9.1142997741699219</v>
      </c>
      <c r="P555">
        <v>-79.890800476074219</v>
      </c>
      <c r="Q555">
        <v>0</v>
      </c>
    </row>
    <row r="556" spans="1:17" x14ac:dyDescent="0.3">
      <c r="A556">
        <v>650</v>
      </c>
      <c r="B556" t="str">
        <f t="shared" si="8"/>
        <v>Arosemena</v>
      </c>
      <c r="C556">
        <v>13</v>
      </c>
      <c r="D556" t="s">
        <v>102</v>
      </c>
      <c r="E556" s="37">
        <v>9.2170095443725586</v>
      </c>
      <c r="F556" s="37">
        <v>-82.584602355957031</v>
      </c>
      <c r="G556" s="37">
        <v>464038</v>
      </c>
      <c r="H556" s="42">
        <v>1307</v>
      </c>
      <c r="I556" t="s">
        <v>138</v>
      </c>
      <c r="J556">
        <v>8.9792003631591797</v>
      </c>
      <c r="K556">
        <v>-79.863700866699219</v>
      </c>
      <c r="L556">
        <v>161470</v>
      </c>
      <c r="M556">
        <v>130704</v>
      </c>
      <c r="N556" t="s">
        <v>336</v>
      </c>
      <c r="O556">
        <v>8.9561595916748047</v>
      </c>
      <c r="P556">
        <v>-79.957199096679688</v>
      </c>
      <c r="Q556">
        <v>0</v>
      </c>
    </row>
    <row r="557" spans="1:17" x14ac:dyDescent="0.3">
      <c r="A557">
        <v>651</v>
      </c>
      <c r="B557" t="str">
        <f t="shared" si="8"/>
        <v>El Arado</v>
      </c>
      <c r="C557">
        <v>13</v>
      </c>
      <c r="D557" t="s">
        <v>102</v>
      </c>
      <c r="E557" s="37">
        <v>9.2170095443725586</v>
      </c>
      <c r="F557" s="37">
        <v>-82.584602355957031</v>
      </c>
      <c r="G557" s="37">
        <v>464038</v>
      </c>
      <c r="H557" s="42">
        <v>1307</v>
      </c>
      <c r="I557" t="s">
        <v>138</v>
      </c>
      <c r="J557">
        <v>8.9792003631591797</v>
      </c>
      <c r="K557">
        <v>-79.863700866699219</v>
      </c>
      <c r="L557">
        <v>161470</v>
      </c>
      <c r="M557">
        <v>130705</v>
      </c>
      <c r="N557" t="s">
        <v>203</v>
      </c>
      <c r="O557">
        <v>8.9909296035766602</v>
      </c>
      <c r="P557">
        <v>-79.781700134277344</v>
      </c>
      <c r="Q557">
        <v>0</v>
      </c>
    </row>
    <row r="558" spans="1:17" x14ac:dyDescent="0.3">
      <c r="A558">
        <v>652</v>
      </c>
      <c r="B558" t="str">
        <f t="shared" si="8"/>
        <v>El Coco</v>
      </c>
      <c r="C558">
        <v>13</v>
      </c>
      <c r="D558" t="s">
        <v>102</v>
      </c>
      <c r="E558" s="37">
        <v>9.2170095443725586</v>
      </c>
      <c r="F558" s="37">
        <v>-82.584602355957031</v>
      </c>
      <c r="G558" s="37">
        <v>464038</v>
      </c>
      <c r="H558" s="42">
        <v>1307</v>
      </c>
      <c r="I558" t="s">
        <v>138</v>
      </c>
      <c r="J558">
        <v>8.9792003631591797</v>
      </c>
      <c r="K558">
        <v>-79.863700866699219</v>
      </c>
      <c r="L558">
        <v>161470</v>
      </c>
      <c r="M558">
        <v>130706</v>
      </c>
      <c r="N558" t="s">
        <v>174</v>
      </c>
      <c r="O558">
        <v>8.8833703994750977</v>
      </c>
      <c r="P558">
        <v>-79.823799133300781</v>
      </c>
      <c r="Q558">
        <v>0</v>
      </c>
    </row>
    <row r="559" spans="1:17" x14ac:dyDescent="0.3">
      <c r="A559">
        <v>653</v>
      </c>
      <c r="B559" t="str">
        <f t="shared" si="8"/>
        <v>Feuillet</v>
      </c>
      <c r="C559">
        <v>13</v>
      </c>
      <c r="D559" t="s">
        <v>102</v>
      </c>
      <c r="E559" s="37">
        <v>9.2170095443725586</v>
      </c>
      <c r="F559" s="37">
        <v>-82.584602355957031</v>
      </c>
      <c r="G559" s="37">
        <v>464038</v>
      </c>
      <c r="H559" s="42">
        <v>1307</v>
      </c>
      <c r="I559" t="s">
        <v>138</v>
      </c>
      <c r="J559">
        <v>8.9792003631591797</v>
      </c>
      <c r="K559">
        <v>-79.863700866699219</v>
      </c>
      <c r="L559">
        <v>161470</v>
      </c>
      <c r="M559">
        <v>130707</v>
      </c>
      <c r="N559" t="s">
        <v>233</v>
      </c>
      <c r="O559">
        <v>8.8380603790283203</v>
      </c>
      <c r="P559">
        <v>-79.869003295898438</v>
      </c>
      <c r="Q559">
        <v>0</v>
      </c>
    </row>
    <row r="560" spans="1:17" x14ac:dyDescent="0.3">
      <c r="A560">
        <v>654</v>
      </c>
      <c r="B560" t="str">
        <f t="shared" si="8"/>
        <v>Guadalupe</v>
      </c>
      <c r="C560">
        <v>13</v>
      </c>
      <c r="D560" t="s">
        <v>102</v>
      </c>
      <c r="E560" s="37">
        <v>9.2170095443725586</v>
      </c>
      <c r="F560" s="37">
        <v>-82.584602355957031</v>
      </c>
      <c r="G560" s="37">
        <v>464038</v>
      </c>
      <c r="H560" s="42">
        <v>1307</v>
      </c>
      <c r="I560" t="s">
        <v>138</v>
      </c>
      <c r="J560">
        <v>8.9792003631591797</v>
      </c>
      <c r="K560">
        <v>-79.863700866699219</v>
      </c>
      <c r="L560">
        <v>161470</v>
      </c>
      <c r="M560">
        <v>130708</v>
      </c>
      <c r="N560" t="s">
        <v>141</v>
      </c>
      <c r="O560">
        <v>8.8554000854492188</v>
      </c>
      <c r="P560">
        <v>-79.827598571777344</v>
      </c>
      <c r="Q560">
        <v>0</v>
      </c>
    </row>
    <row r="561" spans="1:17" x14ac:dyDescent="0.3">
      <c r="A561">
        <v>655</v>
      </c>
      <c r="B561" t="str">
        <f t="shared" si="8"/>
        <v>Herrera</v>
      </c>
      <c r="C561">
        <v>13</v>
      </c>
      <c r="D561" t="s">
        <v>102</v>
      </c>
      <c r="E561" s="37">
        <v>9.2170095443725586</v>
      </c>
      <c r="F561" s="37">
        <v>-82.584602355957031</v>
      </c>
      <c r="G561" s="37">
        <v>464038</v>
      </c>
      <c r="H561" s="42">
        <v>1307</v>
      </c>
      <c r="I561" t="s">
        <v>138</v>
      </c>
      <c r="J561">
        <v>8.9792003631591797</v>
      </c>
      <c r="K561">
        <v>-79.863700866699219</v>
      </c>
      <c r="L561">
        <v>161470</v>
      </c>
      <c r="M561">
        <v>130709</v>
      </c>
      <c r="N561" t="s">
        <v>158</v>
      </c>
      <c r="O561">
        <v>8.9459896087646484</v>
      </c>
      <c r="P561">
        <v>-79.840896606445313</v>
      </c>
      <c r="Q561">
        <v>0</v>
      </c>
    </row>
    <row r="562" spans="1:17" x14ac:dyDescent="0.3">
      <c r="A562">
        <v>656</v>
      </c>
      <c r="B562" t="str">
        <f t="shared" si="8"/>
        <v>Hurtado</v>
      </c>
      <c r="C562">
        <v>13</v>
      </c>
      <c r="D562" t="s">
        <v>102</v>
      </c>
      <c r="E562" s="37">
        <v>9.2170095443725586</v>
      </c>
      <c r="F562" s="37">
        <v>-82.584602355957031</v>
      </c>
      <c r="G562" s="37">
        <v>464038</v>
      </c>
      <c r="H562" s="42">
        <v>1307</v>
      </c>
      <c r="I562" t="s">
        <v>138</v>
      </c>
      <c r="J562">
        <v>8.9792003631591797</v>
      </c>
      <c r="K562">
        <v>-79.863700866699219</v>
      </c>
      <c r="L562">
        <v>161470</v>
      </c>
      <c r="M562">
        <v>130710</v>
      </c>
      <c r="N562" t="s">
        <v>599</v>
      </c>
      <c r="O562">
        <v>8.9099502563476563</v>
      </c>
      <c r="P562">
        <v>-79.891098022460938</v>
      </c>
      <c r="Q562">
        <v>0</v>
      </c>
    </row>
    <row r="563" spans="1:17" x14ac:dyDescent="0.3">
      <c r="A563">
        <v>657</v>
      </c>
      <c r="B563" t="str">
        <f t="shared" si="8"/>
        <v>Iturralde</v>
      </c>
      <c r="C563">
        <v>13</v>
      </c>
      <c r="D563" t="s">
        <v>102</v>
      </c>
      <c r="E563" s="37">
        <v>9.2170095443725586</v>
      </c>
      <c r="F563" s="37">
        <v>-82.584602355957031</v>
      </c>
      <c r="G563" s="37">
        <v>464038</v>
      </c>
      <c r="H563" s="42">
        <v>1307</v>
      </c>
      <c r="I563" t="s">
        <v>138</v>
      </c>
      <c r="J563">
        <v>8.9792003631591797</v>
      </c>
      <c r="K563">
        <v>-79.863700866699219</v>
      </c>
      <c r="L563">
        <v>161470</v>
      </c>
      <c r="M563">
        <v>130711</v>
      </c>
      <c r="N563" t="s">
        <v>437</v>
      </c>
      <c r="O563">
        <v>9.012660026550293</v>
      </c>
      <c r="P563">
        <v>-79.935401916503906</v>
      </c>
      <c r="Q563">
        <v>0</v>
      </c>
    </row>
    <row r="564" spans="1:17" x14ac:dyDescent="0.3">
      <c r="A564">
        <v>658</v>
      </c>
      <c r="B564" t="str">
        <f t="shared" si="8"/>
        <v>La Represa</v>
      </c>
      <c r="C564">
        <v>13</v>
      </c>
      <c r="D564" t="s">
        <v>102</v>
      </c>
      <c r="E564" s="37">
        <v>9.2170095443725586</v>
      </c>
      <c r="F564" s="37">
        <v>-82.584602355957031</v>
      </c>
      <c r="G564" s="37">
        <v>464038</v>
      </c>
      <c r="H564" s="42">
        <v>1307</v>
      </c>
      <c r="I564" t="s">
        <v>138</v>
      </c>
      <c r="J564">
        <v>8.9792003631591797</v>
      </c>
      <c r="K564">
        <v>-79.863700866699219</v>
      </c>
      <c r="L564">
        <v>161470</v>
      </c>
      <c r="M564">
        <v>130712</v>
      </c>
      <c r="N564" t="s">
        <v>347</v>
      </c>
      <c r="O564">
        <v>9.0235795974731445</v>
      </c>
      <c r="P564">
        <v>-79.81719970703125</v>
      </c>
      <c r="Q564">
        <v>0</v>
      </c>
    </row>
    <row r="565" spans="1:17" x14ac:dyDescent="0.3">
      <c r="A565">
        <v>659</v>
      </c>
      <c r="B565" t="str">
        <f t="shared" si="8"/>
        <v>Los Díaz</v>
      </c>
      <c r="C565">
        <v>13</v>
      </c>
      <c r="D565" t="s">
        <v>102</v>
      </c>
      <c r="E565" s="37">
        <v>9.2170095443725586</v>
      </c>
      <c r="F565" s="37">
        <v>-82.584602355957031</v>
      </c>
      <c r="G565" s="37">
        <v>464038</v>
      </c>
      <c r="H565" s="42">
        <v>1307</v>
      </c>
      <c r="I565" t="s">
        <v>138</v>
      </c>
      <c r="J565">
        <v>8.9792003631591797</v>
      </c>
      <c r="K565">
        <v>-79.863700866699219</v>
      </c>
      <c r="L565">
        <v>161470</v>
      </c>
      <c r="M565">
        <v>130713</v>
      </c>
      <c r="N565" t="s">
        <v>355</v>
      </c>
      <c r="O565">
        <v>8.8458995819091797</v>
      </c>
      <c r="P565">
        <v>-79.922599792480469</v>
      </c>
      <c r="Q565">
        <v>0</v>
      </c>
    </row>
    <row r="566" spans="1:17" x14ac:dyDescent="0.3">
      <c r="A566">
        <v>660</v>
      </c>
      <c r="B566" t="str">
        <f t="shared" si="8"/>
        <v>Mendoza</v>
      </c>
      <c r="C566">
        <v>13</v>
      </c>
      <c r="D566" t="s">
        <v>102</v>
      </c>
      <c r="E566" s="37">
        <v>9.2170095443725586</v>
      </c>
      <c r="F566" s="37">
        <v>-82.584602355957031</v>
      </c>
      <c r="G566" s="37">
        <v>464038</v>
      </c>
      <c r="H566" s="42">
        <v>1307</v>
      </c>
      <c r="I566" t="s">
        <v>138</v>
      </c>
      <c r="J566">
        <v>8.9792003631591797</v>
      </c>
      <c r="K566">
        <v>-79.863700866699219</v>
      </c>
      <c r="L566">
        <v>161470</v>
      </c>
      <c r="M566">
        <v>130714</v>
      </c>
      <c r="N566" t="s">
        <v>237</v>
      </c>
      <c r="O566">
        <v>9.0473098754882813</v>
      </c>
      <c r="P566">
        <v>-79.852203369140625</v>
      </c>
      <c r="Q566">
        <v>0</v>
      </c>
    </row>
    <row r="567" spans="1:17" x14ac:dyDescent="0.3">
      <c r="A567">
        <v>661</v>
      </c>
      <c r="B567" t="str">
        <f t="shared" si="8"/>
        <v>Obaldía</v>
      </c>
      <c r="C567">
        <v>13</v>
      </c>
      <c r="D567" t="s">
        <v>102</v>
      </c>
      <c r="E567" s="37">
        <v>9.2170095443725586</v>
      </c>
      <c r="F567" s="37">
        <v>-82.584602355957031</v>
      </c>
      <c r="G567" s="37">
        <v>464038</v>
      </c>
      <c r="H567" s="42">
        <v>1307</v>
      </c>
      <c r="I567" t="s">
        <v>138</v>
      </c>
      <c r="J567">
        <v>8.9792003631591797</v>
      </c>
      <c r="K567">
        <v>-79.863700866699219</v>
      </c>
      <c r="L567">
        <v>161470</v>
      </c>
      <c r="M567">
        <v>130715</v>
      </c>
      <c r="N567" t="s">
        <v>313</v>
      </c>
      <c r="O567">
        <v>8.8843498229980469</v>
      </c>
      <c r="P567">
        <v>-79.961097717285156</v>
      </c>
      <c r="Q567">
        <v>0</v>
      </c>
    </row>
    <row r="568" spans="1:17" x14ac:dyDescent="0.3">
      <c r="A568">
        <v>662</v>
      </c>
      <c r="B568" t="str">
        <f t="shared" si="8"/>
        <v>Playa Leona</v>
      </c>
      <c r="C568">
        <v>13</v>
      </c>
      <c r="D568" t="s">
        <v>102</v>
      </c>
      <c r="E568" s="37">
        <v>9.2170095443725586</v>
      </c>
      <c r="F568" s="37">
        <v>-82.584602355957031</v>
      </c>
      <c r="G568" s="37">
        <v>464038</v>
      </c>
      <c r="H568" s="42">
        <v>1307</v>
      </c>
      <c r="I568" t="s">
        <v>138</v>
      </c>
      <c r="J568">
        <v>8.9792003631591797</v>
      </c>
      <c r="K568">
        <v>-79.863700866699219</v>
      </c>
      <c r="L568">
        <v>161470</v>
      </c>
      <c r="M568">
        <v>130716</v>
      </c>
      <c r="N568" t="s">
        <v>160</v>
      </c>
      <c r="O568">
        <v>8.8227500915527344</v>
      </c>
      <c r="P568">
        <v>-79.789299011230469</v>
      </c>
      <c r="Q568">
        <v>0</v>
      </c>
    </row>
    <row r="569" spans="1:17" x14ac:dyDescent="0.3">
      <c r="A569">
        <v>663</v>
      </c>
      <c r="B569" t="str">
        <f t="shared" si="8"/>
        <v>Puerto Caimito</v>
      </c>
      <c r="C569">
        <v>13</v>
      </c>
      <c r="D569" t="s">
        <v>102</v>
      </c>
      <c r="E569" s="37">
        <v>9.2170095443725586</v>
      </c>
      <c r="F569" s="37">
        <v>-82.584602355957031</v>
      </c>
      <c r="G569" s="37">
        <v>464038</v>
      </c>
      <c r="H569" s="42">
        <v>1307</v>
      </c>
      <c r="I569" t="s">
        <v>138</v>
      </c>
      <c r="J569">
        <v>8.9792003631591797</v>
      </c>
      <c r="K569">
        <v>-79.863700866699219</v>
      </c>
      <c r="L569">
        <v>161470</v>
      </c>
      <c r="M569">
        <v>130717</v>
      </c>
      <c r="N569" t="s">
        <v>139</v>
      </c>
      <c r="O569">
        <v>8.874079704284668</v>
      </c>
      <c r="P569">
        <v>-79.737701416015625</v>
      </c>
      <c r="Q569">
        <v>0</v>
      </c>
    </row>
    <row r="570" spans="1:17" x14ac:dyDescent="0.3">
      <c r="A570">
        <v>664</v>
      </c>
      <c r="B570" t="str">
        <f t="shared" si="8"/>
        <v>Santa Rita</v>
      </c>
      <c r="C570">
        <v>13</v>
      </c>
      <c r="D570" t="s">
        <v>102</v>
      </c>
      <c r="E570" s="37">
        <v>9.2170095443725586</v>
      </c>
      <c r="F570" s="37">
        <v>-82.584602355957031</v>
      </c>
      <c r="G570" s="37">
        <v>464038</v>
      </c>
      <c r="H570" s="42">
        <v>1307</v>
      </c>
      <c r="I570" t="s">
        <v>138</v>
      </c>
      <c r="J570">
        <v>8.9792003631591797</v>
      </c>
      <c r="K570">
        <v>-79.863700866699219</v>
      </c>
      <c r="L570">
        <v>161470</v>
      </c>
      <c r="M570">
        <v>130718</v>
      </c>
      <c r="N570" t="s">
        <v>279</v>
      </c>
      <c r="O570">
        <v>8.875889778137207</v>
      </c>
      <c r="P570">
        <v>-79.902099609375</v>
      </c>
      <c r="Q570">
        <v>0</v>
      </c>
    </row>
    <row r="571" spans="1:17" x14ac:dyDescent="0.3">
      <c r="A571">
        <v>665</v>
      </c>
      <c r="B571" t="str">
        <f t="shared" si="8"/>
        <v>San Carlos (Cabecera)</v>
      </c>
      <c r="C571">
        <v>13</v>
      </c>
      <c r="D571" t="s">
        <v>102</v>
      </c>
      <c r="E571" s="37">
        <v>9.2170095443725586</v>
      </c>
      <c r="F571" s="37">
        <v>-82.584602355957031</v>
      </c>
      <c r="G571" s="37">
        <v>464038</v>
      </c>
      <c r="H571" s="42">
        <v>1309</v>
      </c>
      <c r="I571" t="s">
        <v>322</v>
      </c>
      <c r="J571">
        <v>8.5299396514892578</v>
      </c>
      <c r="K571">
        <v>-80.027999877929688</v>
      </c>
      <c r="L571">
        <v>18920</v>
      </c>
      <c r="M571">
        <v>130901</v>
      </c>
      <c r="N571" t="s">
        <v>738</v>
      </c>
      <c r="O571">
        <v>8.4925804138183594</v>
      </c>
      <c r="P571">
        <v>-79.962799072265625</v>
      </c>
      <c r="Q571">
        <v>0</v>
      </c>
    </row>
    <row r="572" spans="1:17" x14ac:dyDescent="0.3">
      <c r="A572">
        <v>666</v>
      </c>
      <c r="B572" t="str">
        <f t="shared" si="8"/>
        <v>El Espino</v>
      </c>
      <c r="C572">
        <v>13</v>
      </c>
      <c r="D572" t="s">
        <v>102</v>
      </c>
      <c r="E572" s="37">
        <v>9.2170095443725586</v>
      </c>
      <c r="F572" s="37">
        <v>-82.584602355957031</v>
      </c>
      <c r="G572" s="37">
        <v>464038</v>
      </c>
      <c r="H572" s="42">
        <v>1309</v>
      </c>
      <c r="I572" t="s">
        <v>322</v>
      </c>
      <c r="J572">
        <v>8.5299396514892578</v>
      </c>
      <c r="K572">
        <v>-80.027999877929688</v>
      </c>
      <c r="L572">
        <v>18920</v>
      </c>
      <c r="M572">
        <v>130902</v>
      </c>
      <c r="N572" t="s">
        <v>542</v>
      </c>
      <c r="O572">
        <v>8.5102100372314453</v>
      </c>
      <c r="P572">
        <v>-80.023902893066406</v>
      </c>
      <c r="Q572">
        <v>0</v>
      </c>
    </row>
    <row r="573" spans="1:17" x14ac:dyDescent="0.3">
      <c r="A573">
        <v>667</v>
      </c>
      <c r="B573" t="str">
        <f t="shared" si="8"/>
        <v>El Higo</v>
      </c>
      <c r="C573">
        <v>13</v>
      </c>
      <c r="D573" t="s">
        <v>102</v>
      </c>
      <c r="E573" s="37">
        <v>9.2170095443725586</v>
      </c>
      <c r="F573" s="37">
        <v>-82.584602355957031</v>
      </c>
      <c r="G573" s="37">
        <v>464038</v>
      </c>
      <c r="H573" s="42">
        <v>1309</v>
      </c>
      <c r="I573" t="s">
        <v>322</v>
      </c>
      <c r="J573">
        <v>8.5299396514892578</v>
      </c>
      <c r="K573">
        <v>-80.027999877929688</v>
      </c>
      <c r="L573">
        <v>18920</v>
      </c>
      <c r="M573">
        <v>130903</v>
      </c>
      <c r="N573" t="s">
        <v>323</v>
      </c>
      <c r="O573">
        <v>8.466710090637207</v>
      </c>
      <c r="P573">
        <v>-80.040000915527344</v>
      </c>
      <c r="Q573">
        <v>0</v>
      </c>
    </row>
    <row r="574" spans="1:17" x14ac:dyDescent="0.3">
      <c r="A574">
        <v>668</v>
      </c>
      <c r="B574" t="str">
        <f t="shared" si="8"/>
        <v>Guayabito</v>
      </c>
      <c r="C574">
        <v>13</v>
      </c>
      <c r="D574" t="s">
        <v>102</v>
      </c>
      <c r="E574" s="37">
        <v>9.2170095443725586</v>
      </c>
      <c r="F574" s="37">
        <v>-82.584602355957031</v>
      </c>
      <c r="G574" s="37">
        <v>464038</v>
      </c>
      <c r="H574" s="42">
        <v>1309</v>
      </c>
      <c r="I574" t="s">
        <v>322</v>
      </c>
      <c r="J574">
        <v>8.5299396514892578</v>
      </c>
      <c r="K574">
        <v>-80.027999877929688</v>
      </c>
      <c r="L574">
        <v>18920</v>
      </c>
      <c r="M574">
        <v>130904</v>
      </c>
      <c r="N574" t="s">
        <v>590</v>
      </c>
      <c r="O574">
        <v>8.5457496643066406</v>
      </c>
      <c r="P574">
        <v>-80.000198364257813</v>
      </c>
      <c r="Q574">
        <v>0</v>
      </c>
    </row>
    <row r="575" spans="1:17" x14ac:dyDescent="0.3">
      <c r="A575">
        <v>669</v>
      </c>
      <c r="B575" t="str">
        <f t="shared" si="8"/>
        <v>La Ermita</v>
      </c>
      <c r="C575">
        <v>13</v>
      </c>
      <c r="D575" t="s">
        <v>102</v>
      </c>
      <c r="E575" s="37">
        <v>9.2170095443725586</v>
      </c>
      <c r="F575" s="37">
        <v>-82.584602355957031</v>
      </c>
      <c r="G575" s="37">
        <v>464038</v>
      </c>
      <c r="H575" s="42">
        <v>1309</v>
      </c>
      <c r="I575" t="s">
        <v>322</v>
      </c>
      <c r="J575">
        <v>8.5299396514892578</v>
      </c>
      <c r="K575">
        <v>-80.027999877929688</v>
      </c>
      <c r="L575">
        <v>18920</v>
      </c>
      <c r="M575">
        <v>130905</v>
      </c>
      <c r="N575" t="s">
        <v>614</v>
      </c>
      <c r="O575">
        <v>8.4738702774047852</v>
      </c>
      <c r="P575">
        <v>-80.071998596191406</v>
      </c>
      <c r="Q575">
        <v>0</v>
      </c>
    </row>
    <row r="576" spans="1:17" x14ac:dyDescent="0.3">
      <c r="A576">
        <v>670</v>
      </c>
      <c r="B576" t="str">
        <f t="shared" si="8"/>
        <v>La Laguna</v>
      </c>
      <c r="C576">
        <v>13</v>
      </c>
      <c r="D576" t="s">
        <v>102</v>
      </c>
      <c r="E576" s="37">
        <v>9.2170095443725586</v>
      </c>
      <c r="F576" s="37">
        <v>-82.584602355957031</v>
      </c>
      <c r="G576" s="37">
        <v>464038</v>
      </c>
      <c r="H576" s="42">
        <v>1309</v>
      </c>
      <c r="I576" t="s">
        <v>322</v>
      </c>
      <c r="J576">
        <v>8.5299396514892578</v>
      </c>
      <c r="K576">
        <v>-80.027999877929688</v>
      </c>
      <c r="L576">
        <v>18920</v>
      </c>
      <c r="M576">
        <v>130906</v>
      </c>
      <c r="N576" t="s">
        <v>346</v>
      </c>
      <c r="O576">
        <v>8.607569694519043</v>
      </c>
      <c r="P576">
        <v>-80.043403625488281</v>
      </c>
      <c r="Q576">
        <v>0</v>
      </c>
    </row>
    <row r="577" spans="1:17" x14ac:dyDescent="0.3">
      <c r="A577">
        <v>671</v>
      </c>
      <c r="B577" t="str">
        <f t="shared" si="8"/>
        <v>Las Uvas</v>
      </c>
      <c r="C577">
        <v>13</v>
      </c>
      <c r="D577" t="s">
        <v>102</v>
      </c>
      <c r="E577" s="37">
        <v>9.2170095443725586</v>
      </c>
      <c r="F577" s="37">
        <v>-82.584602355957031</v>
      </c>
      <c r="G577" s="37">
        <v>464038</v>
      </c>
      <c r="H577" s="42">
        <v>1309</v>
      </c>
      <c r="I577" t="s">
        <v>322</v>
      </c>
      <c r="J577">
        <v>8.5299396514892578</v>
      </c>
      <c r="K577">
        <v>-80.027999877929688</v>
      </c>
      <c r="L577">
        <v>18920</v>
      </c>
      <c r="M577">
        <v>130907</v>
      </c>
      <c r="N577" t="s">
        <v>646</v>
      </c>
      <c r="O577">
        <v>8.4680900573730469</v>
      </c>
      <c r="P577">
        <v>-79.994499206542969</v>
      </c>
      <c r="Q577">
        <v>0</v>
      </c>
    </row>
    <row r="578" spans="1:17" x14ac:dyDescent="0.3">
      <c r="A578">
        <v>672</v>
      </c>
      <c r="B578" t="str">
        <f t="shared" si="8"/>
        <v>Los Llanitos</v>
      </c>
      <c r="C578">
        <v>13</v>
      </c>
      <c r="D578" t="s">
        <v>102</v>
      </c>
      <c r="E578" s="37">
        <v>9.2170095443725586</v>
      </c>
      <c r="F578" s="37">
        <v>-82.584602355957031</v>
      </c>
      <c r="G578" s="37">
        <v>464038</v>
      </c>
      <c r="H578" s="42">
        <v>1309</v>
      </c>
      <c r="I578" t="s">
        <v>322</v>
      </c>
      <c r="J578">
        <v>8.5299396514892578</v>
      </c>
      <c r="K578">
        <v>-80.027999877929688</v>
      </c>
      <c r="L578">
        <v>18920</v>
      </c>
      <c r="M578">
        <v>130908</v>
      </c>
      <c r="N578" t="s">
        <v>404</v>
      </c>
      <c r="O578">
        <v>8.5731697082519531</v>
      </c>
      <c r="P578">
        <v>-80.0791015625</v>
      </c>
      <c r="Q578">
        <v>0</v>
      </c>
    </row>
    <row r="579" spans="1:17" x14ac:dyDescent="0.3">
      <c r="A579">
        <v>673</v>
      </c>
      <c r="B579" t="str">
        <f t="shared" si="8"/>
        <v>San José</v>
      </c>
      <c r="C579">
        <v>13</v>
      </c>
      <c r="D579" t="s">
        <v>102</v>
      </c>
      <c r="E579" s="37">
        <v>9.2170095443725586</v>
      </c>
      <c r="F579" s="37">
        <v>-82.584602355957031</v>
      </c>
      <c r="G579" s="37">
        <v>464038</v>
      </c>
      <c r="H579" s="42">
        <v>1309</v>
      </c>
      <c r="I579" t="s">
        <v>322</v>
      </c>
      <c r="J579">
        <v>8.5299396514892578</v>
      </c>
      <c r="K579">
        <v>-80.027999877929688</v>
      </c>
      <c r="L579">
        <v>18920</v>
      </c>
      <c r="M579">
        <v>130909</v>
      </c>
      <c r="N579" t="s">
        <v>739</v>
      </c>
      <c r="O579">
        <v>8.5331096649169922</v>
      </c>
      <c r="P579">
        <v>-79.942497253417969</v>
      </c>
      <c r="Q579">
        <v>0</v>
      </c>
    </row>
    <row r="580" spans="1:17" x14ac:dyDescent="0.3">
      <c r="A580">
        <v>432</v>
      </c>
      <c r="B580" t="str">
        <f t="shared" si="8"/>
        <v>Atalaya (Cabecera)</v>
      </c>
      <c r="C580">
        <v>9</v>
      </c>
      <c r="D580" t="s">
        <v>114</v>
      </c>
      <c r="E580" s="41">
        <v>8.0782098770141602</v>
      </c>
      <c r="F580" s="41">
        <v>-81.134902954101563</v>
      </c>
      <c r="G580" s="41">
        <v>226991</v>
      </c>
      <c r="H580" s="42">
        <v>901</v>
      </c>
      <c r="I580" t="s">
        <v>197</v>
      </c>
      <c r="J580">
        <v>8.0170001983642578</v>
      </c>
      <c r="K580">
        <v>-80.910499572753906</v>
      </c>
      <c r="L580">
        <v>10205</v>
      </c>
      <c r="M580">
        <v>90101</v>
      </c>
      <c r="N580" t="s">
        <v>198</v>
      </c>
      <c r="O580">
        <v>8.0360498428344727</v>
      </c>
      <c r="P580">
        <v>-80.931503295898438</v>
      </c>
      <c r="Q580">
        <v>4924</v>
      </c>
    </row>
    <row r="581" spans="1:17" x14ac:dyDescent="0.3">
      <c r="A581">
        <v>433</v>
      </c>
      <c r="B581" t="str">
        <f t="shared" si="8"/>
        <v>El Barrito</v>
      </c>
      <c r="C581">
        <v>9</v>
      </c>
      <c r="D581" t="s">
        <v>114</v>
      </c>
      <c r="E581" s="41">
        <v>8.0782098770141602</v>
      </c>
      <c r="F581" s="41">
        <v>-81.134902954101563</v>
      </c>
      <c r="G581" s="41">
        <v>226991</v>
      </c>
      <c r="H581" s="42">
        <v>901</v>
      </c>
      <c r="I581" t="s">
        <v>197</v>
      </c>
      <c r="J581">
        <v>8.0170001983642578</v>
      </c>
      <c r="K581">
        <v>-80.910499572753906</v>
      </c>
      <c r="L581">
        <v>10205</v>
      </c>
      <c r="M581">
        <v>90102</v>
      </c>
      <c r="N581" t="s">
        <v>390</v>
      </c>
      <c r="O581">
        <v>7.9815797805786133</v>
      </c>
      <c r="P581">
        <v>-80.941703796386719</v>
      </c>
      <c r="Q581">
        <v>899</v>
      </c>
    </row>
    <row r="582" spans="1:17" x14ac:dyDescent="0.3">
      <c r="A582">
        <v>434</v>
      </c>
      <c r="B582" t="str">
        <f t="shared" si="8"/>
        <v>La Montañuela</v>
      </c>
      <c r="C582">
        <v>9</v>
      </c>
      <c r="D582" t="s">
        <v>114</v>
      </c>
      <c r="E582" s="41">
        <v>8.0782098770141602</v>
      </c>
      <c r="F582" s="41">
        <v>-81.134902954101563</v>
      </c>
      <c r="G582" s="41">
        <v>226991</v>
      </c>
      <c r="H582" s="42">
        <v>901</v>
      </c>
      <c r="I582" t="s">
        <v>197</v>
      </c>
      <c r="J582">
        <v>8.0170001983642578</v>
      </c>
      <c r="K582">
        <v>-80.910499572753906</v>
      </c>
      <c r="L582">
        <v>10205</v>
      </c>
      <c r="M582">
        <v>90103</v>
      </c>
      <c r="N582" t="s">
        <v>621</v>
      </c>
      <c r="O582">
        <v>8.0244598388671875</v>
      </c>
      <c r="P582">
        <v>-80.868598937988281</v>
      </c>
      <c r="Q582">
        <v>786</v>
      </c>
    </row>
    <row r="583" spans="1:17" x14ac:dyDescent="0.3">
      <c r="A583">
        <v>435</v>
      </c>
      <c r="B583" t="str">
        <f t="shared" si="8"/>
        <v>La Carrillo</v>
      </c>
      <c r="C583">
        <v>9</v>
      </c>
      <c r="D583" t="s">
        <v>114</v>
      </c>
      <c r="E583" s="41">
        <v>8.0782098770141602</v>
      </c>
      <c r="F583" s="41">
        <v>-81.134902954101563</v>
      </c>
      <c r="G583" s="41">
        <v>226991</v>
      </c>
      <c r="H583" s="42">
        <v>901</v>
      </c>
      <c r="I583" t="s">
        <v>197</v>
      </c>
      <c r="J583">
        <v>8.0170001983642578</v>
      </c>
      <c r="K583">
        <v>-80.910499572753906</v>
      </c>
      <c r="L583">
        <v>10205</v>
      </c>
      <c r="M583">
        <v>90104</v>
      </c>
      <c r="N583" t="s">
        <v>609</v>
      </c>
      <c r="O583">
        <v>7.9864301681518555</v>
      </c>
      <c r="P583">
        <v>-80.898300170898438</v>
      </c>
      <c r="Q583">
        <v>630</v>
      </c>
    </row>
    <row r="584" spans="1:17" x14ac:dyDescent="0.3">
      <c r="A584">
        <v>436</v>
      </c>
      <c r="B584" t="str">
        <f t="shared" si="8"/>
        <v>San Antonio</v>
      </c>
      <c r="C584">
        <v>9</v>
      </c>
      <c r="D584" t="s">
        <v>114</v>
      </c>
      <c r="E584" s="41">
        <v>8.0782098770141602</v>
      </c>
      <c r="F584" s="41">
        <v>-81.134902954101563</v>
      </c>
      <c r="G584" s="41">
        <v>226991</v>
      </c>
      <c r="H584" s="42">
        <v>901</v>
      </c>
      <c r="I584" t="s">
        <v>197</v>
      </c>
      <c r="J584">
        <v>8.0170001983642578</v>
      </c>
      <c r="K584">
        <v>-80.910499572753906</v>
      </c>
      <c r="L584">
        <v>10205</v>
      </c>
      <c r="M584">
        <v>90105</v>
      </c>
      <c r="N584" t="s">
        <v>215</v>
      </c>
      <c r="O584">
        <v>8.071009635925293</v>
      </c>
      <c r="P584">
        <v>-80.9031982421875</v>
      </c>
      <c r="Q584">
        <v>2966</v>
      </c>
    </row>
    <row r="585" spans="1:17" x14ac:dyDescent="0.3">
      <c r="A585">
        <v>437</v>
      </c>
      <c r="B585" t="str">
        <f t="shared" si="8"/>
        <v>Calobre (Cabecera)</v>
      </c>
      <c r="C585">
        <v>9</v>
      </c>
      <c r="D585" t="s">
        <v>114</v>
      </c>
      <c r="E585" s="41">
        <v>8.0782098770141602</v>
      </c>
      <c r="F585" s="41">
        <v>-81.134902954101563</v>
      </c>
      <c r="G585" s="41">
        <v>226991</v>
      </c>
      <c r="H585" s="42">
        <v>902</v>
      </c>
      <c r="I585" t="s">
        <v>435</v>
      </c>
      <c r="J585">
        <v>8.3675804138183594</v>
      </c>
      <c r="K585">
        <v>-80.83270263671875</v>
      </c>
      <c r="L585">
        <v>11493</v>
      </c>
      <c r="M585">
        <v>90201</v>
      </c>
      <c r="N585" t="s">
        <v>436</v>
      </c>
      <c r="O585">
        <v>8.2982997894287109</v>
      </c>
      <c r="P585">
        <v>-80.823898315429688</v>
      </c>
      <c r="Q585">
        <v>2514</v>
      </c>
    </row>
    <row r="586" spans="1:17" x14ac:dyDescent="0.3">
      <c r="A586">
        <v>438</v>
      </c>
      <c r="B586" t="str">
        <f t="shared" si="8"/>
        <v>Barnizal</v>
      </c>
      <c r="C586">
        <v>9</v>
      </c>
      <c r="D586" t="s">
        <v>114</v>
      </c>
      <c r="E586" s="41">
        <v>8.0782098770141602</v>
      </c>
      <c r="F586" s="41">
        <v>-81.134902954101563</v>
      </c>
      <c r="G586" s="41">
        <v>226991</v>
      </c>
      <c r="H586" s="42">
        <v>902</v>
      </c>
      <c r="I586" t="s">
        <v>435</v>
      </c>
      <c r="J586">
        <v>8.3675804138183594</v>
      </c>
      <c r="K586">
        <v>-80.83270263671875</v>
      </c>
      <c r="L586">
        <v>11493</v>
      </c>
      <c r="M586">
        <v>90202</v>
      </c>
      <c r="N586" t="s">
        <v>459</v>
      </c>
      <c r="O586">
        <v>8.4073095321655273</v>
      </c>
      <c r="P586">
        <v>-80.767799377441406</v>
      </c>
      <c r="Q586">
        <v>435</v>
      </c>
    </row>
    <row r="587" spans="1:17" x14ac:dyDescent="0.3">
      <c r="A587">
        <v>439</v>
      </c>
      <c r="B587" t="str">
        <f t="shared" ref="B587:B650" si="9">+N587</f>
        <v>Chitra</v>
      </c>
      <c r="C587">
        <v>9</v>
      </c>
      <c r="D587" t="s">
        <v>114</v>
      </c>
      <c r="E587" s="41">
        <v>8.0782098770141602</v>
      </c>
      <c r="F587" s="41">
        <v>-81.134902954101563</v>
      </c>
      <c r="G587" s="41">
        <v>226991</v>
      </c>
      <c r="H587" s="42">
        <v>902</v>
      </c>
      <c r="I587" t="s">
        <v>435</v>
      </c>
      <c r="J587">
        <v>8.3675804138183594</v>
      </c>
      <c r="K587">
        <v>-80.83270263671875</v>
      </c>
      <c r="L587">
        <v>11493</v>
      </c>
      <c r="M587">
        <v>90203</v>
      </c>
      <c r="N587" t="s">
        <v>503</v>
      </c>
      <c r="O587">
        <v>8.5185203552246094</v>
      </c>
      <c r="P587">
        <v>-80.897796630859375</v>
      </c>
      <c r="Q587">
        <v>1301</v>
      </c>
    </row>
    <row r="588" spans="1:17" x14ac:dyDescent="0.3">
      <c r="A588">
        <v>440</v>
      </c>
      <c r="B588" t="str">
        <f t="shared" si="9"/>
        <v>El Cocla</v>
      </c>
      <c r="C588">
        <v>9</v>
      </c>
      <c r="D588" t="s">
        <v>114</v>
      </c>
      <c r="E588" s="41">
        <v>8.0782098770141602</v>
      </c>
      <c r="F588" s="41">
        <v>-81.134902954101563</v>
      </c>
      <c r="G588" s="41">
        <v>226991</v>
      </c>
      <c r="H588" s="42">
        <v>902</v>
      </c>
      <c r="I588" t="s">
        <v>435</v>
      </c>
      <c r="J588">
        <v>8.3675804138183594</v>
      </c>
      <c r="K588">
        <v>-80.83270263671875</v>
      </c>
      <c r="L588">
        <v>11493</v>
      </c>
      <c r="M588">
        <v>90204</v>
      </c>
      <c r="N588" t="s">
        <v>536</v>
      </c>
      <c r="O588">
        <v>8.3317098617553711</v>
      </c>
      <c r="P588">
        <v>-80.901901245117188</v>
      </c>
      <c r="Q588">
        <v>608</v>
      </c>
    </row>
    <row r="589" spans="1:17" x14ac:dyDescent="0.3">
      <c r="A589">
        <v>441</v>
      </c>
      <c r="B589" t="str">
        <f t="shared" si="9"/>
        <v>El Potrero</v>
      </c>
      <c r="C589">
        <v>9</v>
      </c>
      <c r="D589" t="s">
        <v>114</v>
      </c>
      <c r="E589" s="41">
        <v>8.0782098770141602</v>
      </c>
      <c r="F589" s="41">
        <v>-81.134902954101563</v>
      </c>
      <c r="G589" s="41">
        <v>226991</v>
      </c>
      <c r="H589" s="42">
        <v>902</v>
      </c>
      <c r="I589" t="s">
        <v>435</v>
      </c>
      <c r="J589">
        <v>8.3675804138183594</v>
      </c>
      <c r="K589">
        <v>-80.83270263671875</v>
      </c>
      <c r="L589">
        <v>11493</v>
      </c>
      <c r="M589">
        <v>90205</v>
      </c>
      <c r="N589" t="s">
        <v>565</v>
      </c>
      <c r="O589">
        <v>8.3852396011352539</v>
      </c>
      <c r="P589">
        <v>-80.808097839355469</v>
      </c>
      <c r="Q589">
        <v>635</v>
      </c>
    </row>
    <row r="590" spans="1:17" x14ac:dyDescent="0.3">
      <c r="A590">
        <v>442</v>
      </c>
      <c r="B590" t="str">
        <f t="shared" si="9"/>
        <v>La Laguna</v>
      </c>
      <c r="C590">
        <v>9</v>
      </c>
      <c r="D590" t="s">
        <v>114</v>
      </c>
      <c r="E590" s="41">
        <v>8.0782098770141602</v>
      </c>
      <c r="F590" s="41">
        <v>-81.134902954101563</v>
      </c>
      <c r="G590" s="41">
        <v>226991</v>
      </c>
      <c r="H590" s="42">
        <v>902</v>
      </c>
      <c r="I590" t="s">
        <v>435</v>
      </c>
      <c r="J590">
        <v>8.3675804138183594</v>
      </c>
      <c r="K590">
        <v>-80.83270263671875</v>
      </c>
      <c r="L590">
        <v>11493</v>
      </c>
      <c r="M590">
        <v>90206</v>
      </c>
      <c r="N590" t="s">
        <v>346</v>
      </c>
      <c r="O590">
        <v>8.3343095779418945</v>
      </c>
      <c r="P590">
        <v>-80.750602722167969</v>
      </c>
      <c r="Q590">
        <v>774</v>
      </c>
    </row>
    <row r="591" spans="1:17" x14ac:dyDescent="0.3">
      <c r="A591">
        <v>443</v>
      </c>
      <c r="B591" t="str">
        <f t="shared" si="9"/>
        <v>La Raya de Calobre</v>
      </c>
      <c r="C591">
        <v>9</v>
      </c>
      <c r="D591" t="s">
        <v>114</v>
      </c>
      <c r="E591" s="41">
        <v>8.0782098770141602</v>
      </c>
      <c r="F591" s="41">
        <v>-81.134902954101563</v>
      </c>
      <c r="G591" s="41">
        <v>226991</v>
      </c>
      <c r="H591" s="42">
        <v>902</v>
      </c>
      <c r="I591" t="s">
        <v>435</v>
      </c>
      <c r="J591">
        <v>8.3675804138183594</v>
      </c>
      <c r="K591">
        <v>-80.83270263671875</v>
      </c>
      <c r="L591">
        <v>11493</v>
      </c>
      <c r="M591">
        <v>90207</v>
      </c>
      <c r="N591" t="s">
        <v>624</v>
      </c>
      <c r="O591">
        <v>8.2249898910522461</v>
      </c>
      <c r="P591">
        <v>-80.811599731445313</v>
      </c>
      <c r="Q591">
        <v>496</v>
      </c>
    </row>
    <row r="592" spans="1:17" x14ac:dyDescent="0.3">
      <c r="A592">
        <v>444</v>
      </c>
      <c r="B592" t="str">
        <f t="shared" si="9"/>
        <v>La Tetilla</v>
      </c>
      <c r="C592">
        <v>9</v>
      </c>
      <c r="D592" t="s">
        <v>114</v>
      </c>
      <c r="E592" s="41">
        <v>8.0782098770141602</v>
      </c>
      <c r="F592" s="41">
        <v>-81.134902954101563</v>
      </c>
      <c r="G592" s="41">
        <v>226991</v>
      </c>
      <c r="H592" s="42">
        <v>902</v>
      </c>
      <c r="I592" t="s">
        <v>435</v>
      </c>
      <c r="J592">
        <v>8.3675804138183594</v>
      </c>
      <c r="K592">
        <v>-80.83270263671875</v>
      </c>
      <c r="L592">
        <v>11493</v>
      </c>
      <c r="M592">
        <v>90208</v>
      </c>
      <c r="N592" t="s">
        <v>626</v>
      </c>
      <c r="O592">
        <v>8.2561798095703125</v>
      </c>
      <c r="P592">
        <v>-80.875396728515625</v>
      </c>
      <c r="Q592">
        <v>400</v>
      </c>
    </row>
    <row r="593" spans="1:17" x14ac:dyDescent="0.3">
      <c r="A593">
        <v>445</v>
      </c>
      <c r="B593" t="str">
        <f t="shared" si="9"/>
        <v>La Yeguada</v>
      </c>
      <c r="C593">
        <v>9</v>
      </c>
      <c r="D593" t="s">
        <v>114</v>
      </c>
      <c r="E593" s="41">
        <v>8.0782098770141602</v>
      </c>
      <c r="F593" s="41">
        <v>-81.134902954101563</v>
      </c>
      <c r="G593" s="41">
        <v>226991</v>
      </c>
      <c r="H593" s="42">
        <v>902</v>
      </c>
      <c r="I593" t="s">
        <v>435</v>
      </c>
      <c r="J593">
        <v>8.3675804138183594</v>
      </c>
      <c r="K593">
        <v>-80.83270263671875</v>
      </c>
      <c r="L593">
        <v>11493</v>
      </c>
      <c r="M593">
        <v>90209</v>
      </c>
      <c r="N593" t="s">
        <v>630</v>
      </c>
      <c r="O593">
        <v>8.4528303146362305</v>
      </c>
      <c r="P593">
        <v>-80.865303039550781</v>
      </c>
      <c r="Q593">
        <v>1353</v>
      </c>
    </row>
    <row r="594" spans="1:17" x14ac:dyDescent="0.3">
      <c r="A594">
        <v>446</v>
      </c>
      <c r="B594" t="str">
        <f t="shared" si="9"/>
        <v>Las Guías</v>
      </c>
      <c r="C594">
        <v>9</v>
      </c>
      <c r="D594" t="s">
        <v>114</v>
      </c>
      <c r="E594" s="41">
        <v>8.0782098770141602</v>
      </c>
      <c r="F594" s="41">
        <v>-81.134902954101563</v>
      </c>
      <c r="G594" s="41">
        <v>226991</v>
      </c>
      <c r="H594" s="42">
        <v>902</v>
      </c>
      <c r="I594" t="s">
        <v>435</v>
      </c>
      <c r="J594">
        <v>8.3675804138183594</v>
      </c>
      <c r="K594">
        <v>-80.83270263671875</v>
      </c>
      <c r="L594">
        <v>11493</v>
      </c>
      <c r="M594">
        <v>90210</v>
      </c>
      <c r="N594" t="s">
        <v>639</v>
      </c>
      <c r="O594">
        <v>8.2389402389526367</v>
      </c>
      <c r="P594">
        <v>-80.757797241210938</v>
      </c>
      <c r="Q594">
        <v>1712</v>
      </c>
    </row>
    <row r="595" spans="1:17" x14ac:dyDescent="0.3">
      <c r="A595">
        <v>447</v>
      </c>
      <c r="B595" t="str">
        <f t="shared" si="9"/>
        <v>Monjarás</v>
      </c>
      <c r="C595">
        <v>9</v>
      </c>
      <c r="D595" t="s">
        <v>114</v>
      </c>
      <c r="E595" s="41">
        <v>8.0782098770141602</v>
      </c>
      <c r="F595" s="41">
        <v>-81.134902954101563</v>
      </c>
      <c r="G595" s="41">
        <v>226991</v>
      </c>
      <c r="H595" s="42">
        <v>902</v>
      </c>
      <c r="I595" t="s">
        <v>435</v>
      </c>
      <c r="J595">
        <v>8.3675804138183594</v>
      </c>
      <c r="K595">
        <v>-80.83270263671875</v>
      </c>
      <c r="L595">
        <v>11493</v>
      </c>
      <c r="M595">
        <v>90211</v>
      </c>
      <c r="N595" t="s">
        <v>672</v>
      </c>
      <c r="O595">
        <v>8.3817195892333984</v>
      </c>
      <c r="P595">
        <v>-80.857002258300781</v>
      </c>
      <c r="Q595">
        <v>585</v>
      </c>
    </row>
    <row r="596" spans="1:17" x14ac:dyDescent="0.3">
      <c r="A596">
        <v>448</v>
      </c>
      <c r="B596" t="str">
        <f t="shared" si="9"/>
        <v>San José</v>
      </c>
      <c r="C596">
        <v>9</v>
      </c>
      <c r="D596" t="s">
        <v>114</v>
      </c>
      <c r="E596" s="41">
        <v>8.0782098770141602</v>
      </c>
      <c r="F596" s="41">
        <v>-81.134902954101563</v>
      </c>
      <c r="G596" s="41">
        <v>226991</v>
      </c>
      <c r="H596" s="42">
        <v>902</v>
      </c>
      <c r="I596" t="s">
        <v>435</v>
      </c>
      <c r="J596">
        <v>8.3675804138183594</v>
      </c>
      <c r="K596">
        <v>-80.83270263671875</v>
      </c>
      <c r="L596">
        <v>11493</v>
      </c>
      <c r="M596">
        <v>90212</v>
      </c>
      <c r="N596" t="s">
        <v>739</v>
      </c>
      <c r="O596">
        <v>8.4594097137451172</v>
      </c>
      <c r="P596">
        <v>-80.792198181152344</v>
      </c>
      <c r="Q596">
        <v>680</v>
      </c>
    </row>
    <row r="597" spans="1:17" x14ac:dyDescent="0.3">
      <c r="A597">
        <v>449</v>
      </c>
      <c r="B597" t="str">
        <f t="shared" si="9"/>
        <v>Cañazas (Cabecera)</v>
      </c>
      <c r="C597">
        <v>9</v>
      </c>
      <c r="D597" t="s">
        <v>114</v>
      </c>
      <c r="E597" s="41">
        <v>8.0782098770141602</v>
      </c>
      <c r="F597" s="41">
        <v>-81.134902954101563</v>
      </c>
      <c r="G597" s="41">
        <v>226991</v>
      </c>
      <c r="H597" s="42">
        <v>903</v>
      </c>
      <c r="I597" t="s">
        <v>284</v>
      </c>
      <c r="J597">
        <v>8.3562498092651367</v>
      </c>
      <c r="K597">
        <v>-81.283401489257813</v>
      </c>
      <c r="L597">
        <v>16830</v>
      </c>
      <c r="M597">
        <v>90301</v>
      </c>
      <c r="N597" t="s">
        <v>285</v>
      </c>
      <c r="O597">
        <v>8.3168096542358398</v>
      </c>
      <c r="P597">
        <v>-81.222801208496094</v>
      </c>
      <c r="Q597">
        <v>4836</v>
      </c>
    </row>
    <row r="598" spans="1:17" x14ac:dyDescent="0.3">
      <c r="A598">
        <v>450</v>
      </c>
      <c r="B598" t="str">
        <f t="shared" si="9"/>
        <v>Cerro Plata</v>
      </c>
      <c r="C598">
        <v>9</v>
      </c>
      <c r="D598" t="s">
        <v>114</v>
      </c>
      <c r="E598" s="41">
        <v>8.0782098770141602</v>
      </c>
      <c r="F598" s="41">
        <v>-81.134902954101563</v>
      </c>
      <c r="G598" s="41">
        <v>226991</v>
      </c>
      <c r="H598" s="42">
        <v>903</v>
      </c>
      <c r="I598" t="s">
        <v>284</v>
      </c>
      <c r="J598">
        <v>8.3562498092651367</v>
      </c>
      <c r="K598">
        <v>-81.283401489257813</v>
      </c>
      <c r="L598">
        <v>16830</v>
      </c>
      <c r="M598">
        <v>90302</v>
      </c>
      <c r="N598" t="s">
        <v>497</v>
      </c>
      <c r="O598">
        <v>8.2858800888061523</v>
      </c>
      <c r="P598">
        <v>-81.355003356933594</v>
      </c>
      <c r="Q598">
        <v>1594</v>
      </c>
    </row>
    <row r="599" spans="1:17" x14ac:dyDescent="0.3">
      <c r="A599">
        <v>451</v>
      </c>
      <c r="B599" t="str">
        <f t="shared" si="9"/>
        <v>El Picador</v>
      </c>
      <c r="C599">
        <v>9</v>
      </c>
      <c r="D599" t="s">
        <v>114</v>
      </c>
      <c r="E599" s="41">
        <v>8.0782098770141602</v>
      </c>
      <c r="F599" s="41">
        <v>-81.134902954101563</v>
      </c>
      <c r="G599" s="41">
        <v>226991</v>
      </c>
      <c r="H599" s="42">
        <v>903</v>
      </c>
      <c r="I599" t="s">
        <v>284</v>
      </c>
      <c r="J599">
        <v>8.3562498092651367</v>
      </c>
      <c r="K599">
        <v>-81.283401489257813</v>
      </c>
      <c r="L599">
        <v>16830</v>
      </c>
      <c r="M599">
        <v>90303</v>
      </c>
      <c r="N599" t="s">
        <v>561</v>
      </c>
      <c r="O599">
        <v>8.4187898635864258</v>
      </c>
      <c r="P599">
        <v>-81.290802001953125</v>
      </c>
      <c r="Q599">
        <v>3065</v>
      </c>
    </row>
    <row r="600" spans="1:17" x14ac:dyDescent="0.3">
      <c r="A600">
        <v>452</v>
      </c>
      <c r="B600" t="str">
        <f t="shared" si="9"/>
        <v>Los Valles</v>
      </c>
      <c r="C600">
        <v>9</v>
      </c>
      <c r="D600" t="s">
        <v>114</v>
      </c>
      <c r="E600" s="41">
        <v>8.0782098770141602</v>
      </c>
      <c r="F600" s="41">
        <v>-81.134902954101563</v>
      </c>
      <c r="G600" s="41">
        <v>226991</v>
      </c>
      <c r="H600" s="42">
        <v>903</v>
      </c>
      <c r="I600" t="s">
        <v>284</v>
      </c>
      <c r="J600">
        <v>8.3562498092651367</v>
      </c>
      <c r="K600">
        <v>-81.283401489257813</v>
      </c>
      <c r="L600">
        <v>16830</v>
      </c>
      <c r="M600">
        <v>90304</v>
      </c>
      <c r="N600" t="s">
        <v>664</v>
      </c>
      <c r="O600">
        <v>8.4270000457763672</v>
      </c>
      <c r="P600">
        <v>-81.2073974609375</v>
      </c>
      <c r="Q600">
        <v>1200</v>
      </c>
    </row>
    <row r="601" spans="1:17" x14ac:dyDescent="0.3">
      <c r="A601">
        <v>453</v>
      </c>
      <c r="B601" t="str">
        <f t="shared" si="9"/>
        <v>San José</v>
      </c>
      <c r="C601">
        <v>9</v>
      </c>
      <c r="D601" t="s">
        <v>114</v>
      </c>
      <c r="E601" s="41">
        <v>8.0782098770141602</v>
      </c>
      <c r="F601" s="41">
        <v>-81.134902954101563</v>
      </c>
      <c r="G601" s="41">
        <v>226991</v>
      </c>
      <c r="H601" s="42">
        <v>903</v>
      </c>
      <c r="I601" t="s">
        <v>284</v>
      </c>
      <c r="J601">
        <v>8.3562498092651367</v>
      </c>
      <c r="K601">
        <v>-81.283401489257813</v>
      </c>
      <c r="L601">
        <v>16830</v>
      </c>
      <c r="M601">
        <v>90305</v>
      </c>
      <c r="N601" t="s">
        <v>739</v>
      </c>
      <c r="O601">
        <v>8.3711299896240234</v>
      </c>
      <c r="P601">
        <v>-81.4219970703125</v>
      </c>
      <c r="Q601">
        <v>1936</v>
      </c>
    </row>
    <row r="602" spans="1:17" x14ac:dyDescent="0.3">
      <c r="A602">
        <v>454</v>
      </c>
      <c r="B602" t="str">
        <f t="shared" si="9"/>
        <v>San Marcelo</v>
      </c>
      <c r="C602">
        <v>9</v>
      </c>
      <c r="D602" t="s">
        <v>114</v>
      </c>
      <c r="E602" s="41">
        <v>8.0782098770141602</v>
      </c>
      <c r="F602" s="41">
        <v>-81.134902954101563</v>
      </c>
      <c r="G602" s="41">
        <v>226991</v>
      </c>
      <c r="H602" s="42">
        <v>903</v>
      </c>
      <c r="I602" t="s">
        <v>284</v>
      </c>
      <c r="J602">
        <v>8.3562498092651367</v>
      </c>
      <c r="K602">
        <v>-81.283401489257813</v>
      </c>
      <c r="L602">
        <v>16830</v>
      </c>
      <c r="M602">
        <v>90306</v>
      </c>
      <c r="N602" t="s">
        <v>742</v>
      </c>
      <c r="O602">
        <v>8.2765798568725586</v>
      </c>
      <c r="P602">
        <v>-81.155502319335938</v>
      </c>
      <c r="Q602">
        <v>1476</v>
      </c>
    </row>
    <row r="603" spans="1:17" x14ac:dyDescent="0.3">
      <c r="A603">
        <v>455</v>
      </c>
      <c r="B603" t="str">
        <f t="shared" si="9"/>
        <v>El Aromillo</v>
      </c>
      <c r="C603">
        <v>9</v>
      </c>
      <c r="D603" t="s">
        <v>114</v>
      </c>
      <c r="E603" s="41">
        <v>8.0782098770141602</v>
      </c>
      <c r="F603" s="41">
        <v>-81.134902954101563</v>
      </c>
      <c r="G603" s="41">
        <v>226991</v>
      </c>
      <c r="H603" s="42">
        <v>903</v>
      </c>
      <c r="I603" t="s">
        <v>284</v>
      </c>
      <c r="J603">
        <v>8.3562498092651367</v>
      </c>
      <c r="K603">
        <v>-81.283401489257813</v>
      </c>
      <c r="L603">
        <v>16830</v>
      </c>
      <c r="M603">
        <v>90307</v>
      </c>
      <c r="N603" t="s">
        <v>524</v>
      </c>
      <c r="O603">
        <v>8.3568000793457031</v>
      </c>
      <c r="P603">
        <v>-81.150596618652344</v>
      </c>
      <c r="Q603">
        <v>1359</v>
      </c>
    </row>
    <row r="604" spans="1:17" x14ac:dyDescent="0.3">
      <c r="A604">
        <v>456</v>
      </c>
      <c r="B604" t="str">
        <f t="shared" si="9"/>
        <v>Las Cruces</v>
      </c>
      <c r="C604">
        <v>9</v>
      </c>
      <c r="D604" t="s">
        <v>114</v>
      </c>
      <c r="E604" s="41">
        <v>8.0782098770141602</v>
      </c>
      <c r="F604" s="41">
        <v>-81.134902954101563</v>
      </c>
      <c r="G604" s="41">
        <v>226991</v>
      </c>
      <c r="H604" s="42">
        <v>903</v>
      </c>
      <c r="I604" t="s">
        <v>284</v>
      </c>
      <c r="J604">
        <v>8.3562498092651367</v>
      </c>
      <c r="K604">
        <v>-81.283401489257813</v>
      </c>
      <c r="L604">
        <v>16830</v>
      </c>
      <c r="M604">
        <v>90308</v>
      </c>
      <c r="N604" t="s">
        <v>636</v>
      </c>
      <c r="O604">
        <v>8.3412199020385742</v>
      </c>
      <c r="P604">
        <v>-81.30999755859375</v>
      </c>
      <c r="Q604">
        <v>1364</v>
      </c>
    </row>
    <row r="605" spans="1:17" x14ac:dyDescent="0.3">
      <c r="A605">
        <v>457</v>
      </c>
      <c r="B605" t="str">
        <f t="shared" si="9"/>
        <v>La Mesa (Cabecera)</v>
      </c>
      <c r="C605">
        <v>9</v>
      </c>
      <c r="D605" t="s">
        <v>114</v>
      </c>
      <c r="E605" s="41">
        <v>8.0782098770141602</v>
      </c>
      <c r="F605" s="41">
        <v>-81.134902954101563</v>
      </c>
      <c r="G605" s="41">
        <v>226991</v>
      </c>
      <c r="H605" s="42">
        <v>904</v>
      </c>
      <c r="I605" t="s">
        <v>238</v>
      </c>
      <c r="J605">
        <v>8.168370246887207</v>
      </c>
      <c r="K605">
        <v>-81.225196838378906</v>
      </c>
      <c r="L605">
        <v>11631</v>
      </c>
      <c r="M605">
        <v>90401</v>
      </c>
      <c r="N605" t="s">
        <v>239</v>
      </c>
      <c r="O605">
        <v>8.1446599960327148</v>
      </c>
      <c r="P605">
        <v>-81.187599182128906</v>
      </c>
      <c r="Q605">
        <v>3338</v>
      </c>
    </row>
    <row r="606" spans="1:17" x14ac:dyDescent="0.3">
      <c r="A606">
        <v>458</v>
      </c>
      <c r="B606" t="str">
        <f t="shared" si="9"/>
        <v>Bisvalles</v>
      </c>
      <c r="C606">
        <v>9</v>
      </c>
      <c r="D606" t="s">
        <v>114</v>
      </c>
      <c r="E606" s="41">
        <v>8.0782098770141602</v>
      </c>
      <c r="F606" s="41">
        <v>-81.134902954101563</v>
      </c>
      <c r="G606" s="41">
        <v>226991</v>
      </c>
      <c r="H606" s="42">
        <v>904</v>
      </c>
      <c r="I606" t="s">
        <v>238</v>
      </c>
      <c r="J606">
        <v>8.168370246887207</v>
      </c>
      <c r="K606">
        <v>-81.225196838378906</v>
      </c>
      <c r="L606">
        <v>11631</v>
      </c>
      <c r="M606">
        <v>90402</v>
      </c>
      <c r="N606" t="s">
        <v>465</v>
      </c>
      <c r="O606">
        <v>8.21343994140625</v>
      </c>
      <c r="P606">
        <v>-81.223098754882813</v>
      </c>
      <c r="Q606">
        <v>2185</v>
      </c>
    </row>
    <row r="607" spans="1:17" x14ac:dyDescent="0.3">
      <c r="A607">
        <v>459</v>
      </c>
      <c r="B607" t="str">
        <f t="shared" si="9"/>
        <v>Boró</v>
      </c>
      <c r="C607">
        <v>9</v>
      </c>
      <c r="D607" t="s">
        <v>114</v>
      </c>
      <c r="E607" s="41">
        <v>8.0782098770141602</v>
      </c>
      <c r="F607" s="41">
        <v>-81.134902954101563</v>
      </c>
      <c r="G607" s="41">
        <v>226991</v>
      </c>
      <c r="H607" s="42">
        <v>904</v>
      </c>
      <c r="I607" t="s">
        <v>238</v>
      </c>
      <c r="J607">
        <v>8.168370246887207</v>
      </c>
      <c r="K607">
        <v>-81.225196838378906</v>
      </c>
      <c r="L607">
        <v>11631</v>
      </c>
      <c r="M607">
        <v>90403</v>
      </c>
      <c r="N607" t="s">
        <v>469</v>
      </c>
      <c r="O607">
        <v>8.1667404174804688</v>
      </c>
      <c r="P607">
        <v>-81.307098388671875</v>
      </c>
      <c r="Q607">
        <v>1757</v>
      </c>
    </row>
    <row r="608" spans="1:17" x14ac:dyDescent="0.3">
      <c r="A608">
        <v>460</v>
      </c>
      <c r="B608" t="str">
        <f t="shared" si="9"/>
        <v>Llano Grande</v>
      </c>
      <c r="C608">
        <v>9</v>
      </c>
      <c r="D608" t="s">
        <v>114</v>
      </c>
      <c r="E608" s="41">
        <v>8.0782098770141602</v>
      </c>
      <c r="F608" s="41">
        <v>-81.134902954101563</v>
      </c>
      <c r="G608" s="41">
        <v>226991</v>
      </c>
      <c r="H608" s="42">
        <v>904</v>
      </c>
      <c r="I608" t="s">
        <v>238</v>
      </c>
      <c r="J608">
        <v>8.168370246887207</v>
      </c>
      <c r="K608">
        <v>-81.225196838378906</v>
      </c>
      <c r="L608">
        <v>11631</v>
      </c>
      <c r="M608">
        <v>90404</v>
      </c>
      <c r="N608" t="s">
        <v>651</v>
      </c>
      <c r="O608">
        <v>8.0902595520019531</v>
      </c>
      <c r="P608">
        <v>-81.141700744628906</v>
      </c>
      <c r="Q608">
        <v>815</v>
      </c>
    </row>
    <row r="609" spans="1:17" x14ac:dyDescent="0.3">
      <c r="A609">
        <v>461</v>
      </c>
      <c r="B609" t="str">
        <f t="shared" si="9"/>
        <v>San Bartolo</v>
      </c>
      <c r="C609">
        <v>9</v>
      </c>
      <c r="D609" t="s">
        <v>114</v>
      </c>
      <c r="E609" s="41">
        <v>8.0782098770141602</v>
      </c>
      <c r="F609" s="41">
        <v>-81.134902954101563</v>
      </c>
      <c r="G609" s="41">
        <v>226991</v>
      </c>
      <c r="H609" s="42">
        <v>904</v>
      </c>
      <c r="I609" t="s">
        <v>238</v>
      </c>
      <c r="J609">
        <v>8.168370246887207</v>
      </c>
      <c r="K609">
        <v>-81.225196838378906</v>
      </c>
      <c r="L609">
        <v>11631</v>
      </c>
      <c r="M609">
        <v>90405</v>
      </c>
      <c r="N609" t="s">
        <v>737</v>
      </c>
      <c r="O609">
        <v>8.2230701446533203</v>
      </c>
      <c r="P609">
        <v>-81.283302307128906</v>
      </c>
      <c r="Q609">
        <v>2440</v>
      </c>
    </row>
    <row r="610" spans="1:17" x14ac:dyDescent="0.3">
      <c r="A610">
        <v>462</v>
      </c>
      <c r="B610" t="str">
        <f t="shared" si="9"/>
        <v>Los Milagros</v>
      </c>
      <c r="C610">
        <v>9</v>
      </c>
      <c r="D610" t="s">
        <v>114</v>
      </c>
      <c r="E610" s="41">
        <v>8.0782098770141602</v>
      </c>
      <c r="F610" s="41">
        <v>-81.134902954101563</v>
      </c>
      <c r="G610" s="41">
        <v>226991</v>
      </c>
      <c r="H610" s="42">
        <v>904</v>
      </c>
      <c r="I610" t="s">
        <v>238</v>
      </c>
      <c r="J610">
        <v>8.168370246887207</v>
      </c>
      <c r="K610">
        <v>-81.225196838378906</v>
      </c>
      <c r="L610">
        <v>11631</v>
      </c>
      <c r="M610">
        <v>90406</v>
      </c>
      <c r="N610" t="s">
        <v>356</v>
      </c>
      <c r="O610">
        <v>8.1593599319458008</v>
      </c>
      <c r="P610">
        <v>-81.112503051757813</v>
      </c>
      <c r="Q610">
        <v>1096</v>
      </c>
    </row>
    <row r="611" spans="1:17" x14ac:dyDescent="0.3">
      <c r="A611">
        <v>463</v>
      </c>
      <c r="B611" t="str">
        <f t="shared" si="9"/>
        <v>El Higo</v>
      </c>
      <c r="C611">
        <v>9</v>
      </c>
      <c r="D611" t="s">
        <v>114</v>
      </c>
      <c r="E611" s="41">
        <v>8.0782098770141602</v>
      </c>
      <c r="F611" s="41">
        <v>-81.134902954101563</v>
      </c>
      <c r="G611" s="41">
        <v>226991</v>
      </c>
      <c r="H611" s="42">
        <v>904</v>
      </c>
      <c r="I611" t="s">
        <v>238</v>
      </c>
      <c r="J611">
        <v>8.168370246887207</v>
      </c>
      <c r="K611">
        <v>-81.225196838378906</v>
      </c>
      <c r="L611">
        <v>11631</v>
      </c>
      <c r="M611">
        <v>90407</v>
      </c>
      <c r="N611" t="s">
        <v>323</v>
      </c>
      <c r="O611">
        <v>8.2213001251220703</v>
      </c>
      <c r="P611">
        <v>-81.347396850585938</v>
      </c>
      <c r="Q611">
        <v>0</v>
      </c>
    </row>
    <row r="612" spans="1:17" x14ac:dyDescent="0.3">
      <c r="A612">
        <v>464</v>
      </c>
      <c r="B612" t="str">
        <f t="shared" si="9"/>
        <v>Las Palmas (Cabecera)</v>
      </c>
      <c r="C612">
        <v>9</v>
      </c>
      <c r="D612" t="s">
        <v>114</v>
      </c>
      <c r="E612" s="41">
        <v>8.0782098770141602</v>
      </c>
      <c r="F612" s="41">
        <v>-81.134902954101563</v>
      </c>
      <c r="G612" s="41">
        <v>226991</v>
      </c>
      <c r="H612" s="42">
        <v>905</v>
      </c>
      <c r="I612" t="s">
        <v>308</v>
      </c>
      <c r="J612">
        <v>8.0769996643066406</v>
      </c>
      <c r="K612">
        <v>-81.51080322265625</v>
      </c>
      <c r="L612">
        <v>17566</v>
      </c>
      <c r="M612">
        <v>90501</v>
      </c>
      <c r="N612" t="s">
        <v>309</v>
      </c>
      <c r="O612">
        <v>8.1341896057128906</v>
      </c>
      <c r="P612">
        <v>-81.457603454589844</v>
      </c>
      <c r="Q612">
        <v>3106</v>
      </c>
    </row>
    <row r="613" spans="1:17" x14ac:dyDescent="0.3">
      <c r="A613">
        <v>465</v>
      </c>
      <c r="B613" t="str">
        <f t="shared" si="9"/>
        <v>Cerro de Casa</v>
      </c>
      <c r="C613">
        <v>9</v>
      </c>
      <c r="D613" t="s">
        <v>114</v>
      </c>
      <c r="E613" s="41">
        <v>8.0782098770141602</v>
      </c>
      <c r="F613" s="41">
        <v>-81.134902954101563</v>
      </c>
      <c r="G613" s="41">
        <v>226991</v>
      </c>
      <c r="H613" s="42">
        <v>905</v>
      </c>
      <c r="I613" t="s">
        <v>308</v>
      </c>
      <c r="J613">
        <v>8.0769996643066406</v>
      </c>
      <c r="K613">
        <v>-81.51080322265625</v>
      </c>
      <c r="L613">
        <v>17566</v>
      </c>
      <c r="M613">
        <v>90502</v>
      </c>
      <c r="N613" t="s">
        <v>491</v>
      </c>
      <c r="O613">
        <v>8.1192197799682617</v>
      </c>
      <c r="P613">
        <v>-81.57330322265625</v>
      </c>
      <c r="Q613">
        <v>2343</v>
      </c>
    </row>
    <row r="614" spans="1:17" x14ac:dyDescent="0.3">
      <c r="A614">
        <v>466</v>
      </c>
      <c r="B614" t="str">
        <f t="shared" si="9"/>
        <v>Corozal</v>
      </c>
      <c r="C614">
        <v>9</v>
      </c>
      <c r="D614" t="s">
        <v>114</v>
      </c>
      <c r="E614" s="41">
        <v>8.0782098770141602</v>
      </c>
      <c r="F614" s="41">
        <v>-81.134902954101563</v>
      </c>
      <c r="G614" s="41">
        <v>226991</v>
      </c>
      <c r="H614" s="42">
        <v>905</v>
      </c>
      <c r="I614" t="s">
        <v>308</v>
      </c>
      <c r="J614">
        <v>8.0769996643066406</v>
      </c>
      <c r="K614">
        <v>-81.51080322265625</v>
      </c>
      <c r="L614">
        <v>17566</v>
      </c>
      <c r="M614">
        <v>90503</v>
      </c>
      <c r="N614" t="s">
        <v>389</v>
      </c>
      <c r="O614">
        <v>8.0762100219726563</v>
      </c>
      <c r="P614">
        <v>-81.417701721191406</v>
      </c>
      <c r="Q614">
        <v>920</v>
      </c>
    </row>
    <row r="615" spans="1:17" x14ac:dyDescent="0.3">
      <c r="A615">
        <v>467</v>
      </c>
      <c r="B615" t="str">
        <f t="shared" si="9"/>
        <v>El María</v>
      </c>
      <c r="C615">
        <v>9</v>
      </c>
      <c r="D615" t="s">
        <v>114</v>
      </c>
      <c r="E615" s="41">
        <v>8.0782098770141602</v>
      </c>
      <c r="F615" s="41">
        <v>-81.134902954101563</v>
      </c>
      <c r="G615" s="41">
        <v>226991</v>
      </c>
      <c r="H615" s="42">
        <v>905</v>
      </c>
      <c r="I615" t="s">
        <v>308</v>
      </c>
      <c r="J615">
        <v>8.0769996643066406</v>
      </c>
      <c r="K615">
        <v>-81.51080322265625</v>
      </c>
      <c r="L615">
        <v>17566</v>
      </c>
      <c r="M615">
        <v>90504</v>
      </c>
      <c r="N615" t="s">
        <v>551</v>
      </c>
      <c r="O615">
        <v>7.9992198944091797</v>
      </c>
      <c r="P615">
        <v>-81.458702087402344</v>
      </c>
      <c r="Q615">
        <v>1077</v>
      </c>
    </row>
    <row r="616" spans="1:17" x14ac:dyDescent="0.3">
      <c r="A616">
        <v>468</v>
      </c>
      <c r="B616" t="str">
        <f t="shared" si="9"/>
        <v>El Prado</v>
      </c>
      <c r="C616">
        <v>9</v>
      </c>
      <c r="D616" t="s">
        <v>114</v>
      </c>
      <c r="E616" s="41">
        <v>8.0782098770141602</v>
      </c>
      <c r="F616" s="41">
        <v>-81.134902954101563</v>
      </c>
      <c r="G616" s="41">
        <v>226991</v>
      </c>
      <c r="H616" s="42">
        <v>905</v>
      </c>
      <c r="I616" t="s">
        <v>308</v>
      </c>
      <c r="J616">
        <v>8.0769996643066406</v>
      </c>
      <c r="K616">
        <v>-81.51080322265625</v>
      </c>
      <c r="L616">
        <v>17566</v>
      </c>
      <c r="M616">
        <v>90505</v>
      </c>
      <c r="N616" t="s">
        <v>566</v>
      </c>
      <c r="O616">
        <v>8.2261104583740234</v>
      </c>
      <c r="P616">
        <v>-81.487998962402344</v>
      </c>
      <c r="Q616">
        <v>1074</v>
      </c>
    </row>
    <row r="617" spans="1:17" x14ac:dyDescent="0.3">
      <c r="A617">
        <v>469</v>
      </c>
      <c r="B617" t="str">
        <f t="shared" si="9"/>
        <v>El Rincón</v>
      </c>
      <c r="C617">
        <v>9</v>
      </c>
      <c r="D617" t="s">
        <v>114</v>
      </c>
      <c r="E617" s="41">
        <v>8.0782098770141602</v>
      </c>
      <c r="F617" s="41">
        <v>-81.134902954101563</v>
      </c>
      <c r="G617" s="41">
        <v>226991</v>
      </c>
      <c r="H617" s="42">
        <v>905</v>
      </c>
      <c r="I617" t="s">
        <v>308</v>
      </c>
      <c r="J617">
        <v>8.0769996643066406</v>
      </c>
      <c r="K617">
        <v>-81.51080322265625</v>
      </c>
      <c r="L617">
        <v>17566</v>
      </c>
      <c r="M617">
        <v>90506</v>
      </c>
      <c r="N617" t="s">
        <v>570</v>
      </c>
      <c r="O617">
        <v>8.2211599349975586</v>
      </c>
      <c r="P617">
        <v>-81.413902282714844</v>
      </c>
      <c r="Q617">
        <v>2574</v>
      </c>
    </row>
    <row r="618" spans="1:17" x14ac:dyDescent="0.3">
      <c r="A618">
        <v>470</v>
      </c>
      <c r="B618" t="str">
        <f t="shared" si="9"/>
        <v>Lolá</v>
      </c>
      <c r="C618">
        <v>9</v>
      </c>
      <c r="D618" t="s">
        <v>114</v>
      </c>
      <c r="E618" s="41">
        <v>8.0782098770141602</v>
      </c>
      <c r="F618" s="41">
        <v>-81.134902954101563</v>
      </c>
      <c r="G618" s="41">
        <v>226991</v>
      </c>
      <c r="H618" s="42">
        <v>905</v>
      </c>
      <c r="I618" t="s">
        <v>308</v>
      </c>
      <c r="J618">
        <v>8.0769996643066406</v>
      </c>
      <c r="K618">
        <v>-81.51080322265625</v>
      </c>
      <c r="L618">
        <v>17566</v>
      </c>
      <c r="M618">
        <v>90507</v>
      </c>
      <c r="N618" t="s">
        <v>654</v>
      </c>
      <c r="O618">
        <v>8.0901803970336914</v>
      </c>
      <c r="P618">
        <v>-81.490501403808594</v>
      </c>
      <c r="Q618">
        <v>946</v>
      </c>
    </row>
    <row r="619" spans="1:17" x14ac:dyDescent="0.3">
      <c r="A619">
        <v>471</v>
      </c>
      <c r="B619" t="str">
        <f t="shared" si="9"/>
        <v>Pixvae</v>
      </c>
      <c r="C619">
        <v>9</v>
      </c>
      <c r="D619" t="s">
        <v>114</v>
      </c>
      <c r="E619" s="41">
        <v>8.0782098770141602</v>
      </c>
      <c r="F619" s="41">
        <v>-81.134902954101563</v>
      </c>
      <c r="G619" s="41">
        <v>226991</v>
      </c>
      <c r="H619" s="42">
        <v>905</v>
      </c>
      <c r="I619" t="s">
        <v>308</v>
      </c>
      <c r="J619">
        <v>8.0769996643066406</v>
      </c>
      <c r="K619">
        <v>-81.51080322265625</v>
      </c>
      <c r="L619">
        <v>17566</v>
      </c>
      <c r="M619">
        <v>90508</v>
      </c>
      <c r="N619" t="s">
        <v>699</v>
      </c>
      <c r="O619">
        <v>7.8818697929382324</v>
      </c>
      <c r="P619">
        <v>-81.5802001953125</v>
      </c>
      <c r="Q619">
        <v>820</v>
      </c>
    </row>
    <row r="620" spans="1:17" x14ac:dyDescent="0.3">
      <c r="A620">
        <v>472</v>
      </c>
      <c r="B620" t="str">
        <f t="shared" si="9"/>
        <v>Puerto Vidal</v>
      </c>
      <c r="C620">
        <v>9</v>
      </c>
      <c r="D620" t="s">
        <v>114</v>
      </c>
      <c r="E620" s="41">
        <v>8.0782098770141602</v>
      </c>
      <c r="F620" s="41">
        <v>-81.134902954101563</v>
      </c>
      <c r="G620" s="41">
        <v>226991</v>
      </c>
      <c r="H620" s="42">
        <v>905</v>
      </c>
      <c r="I620" t="s">
        <v>308</v>
      </c>
      <c r="J620">
        <v>8.0769996643066406</v>
      </c>
      <c r="K620">
        <v>-81.51080322265625</v>
      </c>
      <c r="L620">
        <v>17566</v>
      </c>
      <c r="M620">
        <v>90509</v>
      </c>
      <c r="N620" t="s">
        <v>710</v>
      </c>
      <c r="O620">
        <v>8.0300798416137695</v>
      </c>
      <c r="P620">
        <v>-81.596397399902344</v>
      </c>
      <c r="Q620">
        <v>1671</v>
      </c>
    </row>
    <row r="621" spans="1:17" x14ac:dyDescent="0.3">
      <c r="A621">
        <v>473</v>
      </c>
      <c r="B621" t="str">
        <f t="shared" si="9"/>
        <v>San Martín de Porres</v>
      </c>
      <c r="C621">
        <v>9</v>
      </c>
      <c r="D621" t="s">
        <v>114</v>
      </c>
      <c r="E621" s="41">
        <v>8.0782098770141602</v>
      </c>
      <c r="F621" s="41">
        <v>-81.134902954101563</v>
      </c>
      <c r="G621" s="41">
        <v>226991</v>
      </c>
      <c r="H621" s="42">
        <v>905</v>
      </c>
      <c r="I621" t="s">
        <v>308</v>
      </c>
      <c r="J621">
        <v>8.0769996643066406</v>
      </c>
      <c r="K621">
        <v>-81.51080322265625</v>
      </c>
      <c r="L621">
        <v>17566</v>
      </c>
      <c r="M621">
        <v>90510</v>
      </c>
      <c r="N621" t="s">
        <v>180</v>
      </c>
      <c r="O621">
        <v>8.1990699768066406</v>
      </c>
      <c r="P621">
        <v>-81.536598205566406</v>
      </c>
      <c r="Q621">
        <v>1004</v>
      </c>
    </row>
    <row r="622" spans="1:17" x14ac:dyDescent="0.3">
      <c r="A622">
        <v>474</v>
      </c>
      <c r="B622" t="str">
        <f t="shared" si="9"/>
        <v>Viguí</v>
      </c>
      <c r="C622">
        <v>9</v>
      </c>
      <c r="D622" t="s">
        <v>114</v>
      </c>
      <c r="E622" s="41">
        <v>8.0782098770141602</v>
      </c>
      <c r="F622" s="41">
        <v>-81.134902954101563</v>
      </c>
      <c r="G622" s="41">
        <v>226991</v>
      </c>
      <c r="H622" s="42">
        <v>905</v>
      </c>
      <c r="I622" t="s">
        <v>308</v>
      </c>
      <c r="J622">
        <v>8.0769996643066406</v>
      </c>
      <c r="K622">
        <v>-81.51080322265625</v>
      </c>
      <c r="L622">
        <v>17566</v>
      </c>
      <c r="M622">
        <v>90511</v>
      </c>
      <c r="N622" t="s">
        <v>779</v>
      </c>
      <c r="O622">
        <v>8.3377504348754883</v>
      </c>
      <c r="P622">
        <v>-81.500396728515625</v>
      </c>
      <c r="Q622">
        <v>964</v>
      </c>
    </row>
    <row r="623" spans="1:17" x14ac:dyDescent="0.3">
      <c r="A623">
        <v>475</v>
      </c>
      <c r="B623" t="str">
        <f t="shared" si="9"/>
        <v>Zapotillo</v>
      </c>
      <c r="C623">
        <v>9</v>
      </c>
      <c r="D623" t="s">
        <v>114</v>
      </c>
      <c r="E623" s="41">
        <v>8.0782098770141602</v>
      </c>
      <c r="F623" s="41">
        <v>-81.134902954101563</v>
      </c>
      <c r="G623" s="41">
        <v>226991</v>
      </c>
      <c r="H623" s="42">
        <v>905</v>
      </c>
      <c r="I623" t="s">
        <v>308</v>
      </c>
      <c r="J623">
        <v>8.0769996643066406</v>
      </c>
      <c r="K623">
        <v>-81.51080322265625</v>
      </c>
      <c r="L623">
        <v>17566</v>
      </c>
      <c r="M623">
        <v>90512</v>
      </c>
      <c r="N623" t="s">
        <v>784</v>
      </c>
      <c r="O623">
        <v>7.9681501388549805</v>
      </c>
      <c r="P623">
        <v>-81.536003112792969</v>
      </c>
      <c r="Q623">
        <v>1067</v>
      </c>
    </row>
    <row r="624" spans="1:17" x14ac:dyDescent="0.3">
      <c r="A624">
        <v>476</v>
      </c>
      <c r="B624" t="str">
        <f t="shared" si="9"/>
        <v>Manuel E. Amador Terrero</v>
      </c>
      <c r="C624">
        <v>9</v>
      </c>
      <c r="D624" t="s">
        <v>114</v>
      </c>
      <c r="E624" s="41">
        <v>8.0782098770141602</v>
      </c>
      <c r="F624" s="41">
        <v>-81.134902954101563</v>
      </c>
      <c r="G624" s="41">
        <v>226991</v>
      </c>
      <c r="H624" s="42">
        <v>905</v>
      </c>
      <c r="I624" t="s">
        <v>308</v>
      </c>
      <c r="J624">
        <v>8.0769996643066406</v>
      </c>
      <c r="K624">
        <v>-81.51080322265625</v>
      </c>
      <c r="L624">
        <v>17566</v>
      </c>
      <c r="M624">
        <v>90513</v>
      </c>
      <c r="N624" t="s">
        <v>666</v>
      </c>
      <c r="O624">
        <v>8.1607799530029297</v>
      </c>
      <c r="P624">
        <v>-81.42340087890625</v>
      </c>
      <c r="Q624">
        <v>0</v>
      </c>
    </row>
    <row r="625" spans="1:17" x14ac:dyDescent="0.3">
      <c r="A625">
        <v>477</v>
      </c>
      <c r="B625" t="str">
        <f t="shared" si="9"/>
        <v>Montijo (Cabecera)</v>
      </c>
      <c r="C625">
        <v>9</v>
      </c>
      <c r="D625" t="s">
        <v>114</v>
      </c>
      <c r="E625" s="41">
        <v>8.0782098770141602</v>
      </c>
      <c r="F625" s="41">
        <v>-81.134902954101563</v>
      </c>
      <c r="G625" s="41">
        <v>226991</v>
      </c>
      <c r="H625" s="42">
        <v>906</v>
      </c>
      <c r="I625" t="s">
        <v>302</v>
      </c>
      <c r="J625">
        <v>7.5761699676513672</v>
      </c>
      <c r="K625">
        <v>-81.543197631835938</v>
      </c>
      <c r="L625">
        <v>6572</v>
      </c>
      <c r="M625">
        <v>90601</v>
      </c>
      <c r="N625" t="s">
        <v>312</v>
      </c>
      <c r="O625">
        <v>7.9924502372741699</v>
      </c>
      <c r="P625">
        <v>-81.048301696777344</v>
      </c>
      <c r="Q625">
        <v>2288</v>
      </c>
    </row>
    <row r="626" spans="1:17" x14ac:dyDescent="0.3">
      <c r="A626">
        <v>478</v>
      </c>
      <c r="B626" t="str">
        <f t="shared" si="9"/>
        <v>Gobernadora</v>
      </c>
      <c r="C626">
        <v>9</v>
      </c>
      <c r="D626" t="s">
        <v>114</v>
      </c>
      <c r="E626" s="41">
        <v>8.0782098770141602</v>
      </c>
      <c r="F626" s="41">
        <v>-81.134902954101563</v>
      </c>
      <c r="G626" s="41">
        <v>226991</v>
      </c>
      <c r="H626" s="42">
        <v>906</v>
      </c>
      <c r="I626" t="s">
        <v>302</v>
      </c>
      <c r="J626">
        <v>7.5761699676513672</v>
      </c>
      <c r="K626">
        <v>-81.543197631835938</v>
      </c>
      <c r="L626">
        <v>6572</v>
      </c>
      <c r="M626">
        <v>90602</v>
      </c>
      <c r="N626" t="s">
        <v>581</v>
      </c>
      <c r="O626">
        <v>7.4652700424194336</v>
      </c>
      <c r="P626">
        <v>-81.750701904296875</v>
      </c>
      <c r="Q626">
        <v>269</v>
      </c>
    </row>
    <row r="627" spans="1:17" x14ac:dyDescent="0.3">
      <c r="A627">
        <v>479</v>
      </c>
      <c r="B627" t="str">
        <f t="shared" si="9"/>
        <v>La Garceana</v>
      </c>
      <c r="C627">
        <v>9</v>
      </c>
      <c r="D627" t="s">
        <v>114</v>
      </c>
      <c r="E627" s="41">
        <v>8.0782098770141602</v>
      </c>
      <c r="F627" s="41">
        <v>-81.134902954101563</v>
      </c>
      <c r="G627" s="41">
        <v>226991</v>
      </c>
      <c r="H627" s="42">
        <v>906</v>
      </c>
      <c r="I627" t="s">
        <v>302</v>
      </c>
      <c r="J627">
        <v>7.5761699676513672</v>
      </c>
      <c r="K627">
        <v>-81.543197631835938</v>
      </c>
      <c r="L627">
        <v>6572</v>
      </c>
      <c r="M627">
        <v>90603</v>
      </c>
      <c r="N627" t="s">
        <v>617</v>
      </c>
      <c r="O627">
        <v>7.9238400459289551</v>
      </c>
      <c r="P627">
        <v>-81.034103393554688</v>
      </c>
      <c r="Q627">
        <v>276</v>
      </c>
    </row>
    <row r="628" spans="1:17" x14ac:dyDescent="0.3">
      <c r="A628">
        <v>480</v>
      </c>
      <c r="B628" t="str">
        <f t="shared" si="9"/>
        <v>Leones</v>
      </c>
      <c r="C628">
        <v>9</v>
      </c>
      <c r="D628" t="s">
        <v>114</v>
      </c>
      <c r="E628" s="41">
        <v>8.0782098770141602</v>
      </c>
      <c r="F628" s="41">
        <v>-81.134902954101563</v>
      </c>
      <c r="G628" s="41">
        <v>226991</v>
      </c>
      <c r="H628" s="42">
        <v>906</v>
      </c>
      <c r="I628" t="s">
        <v>302</v>
      </c>
      <c r="J628">
        <v>7.5761699676513672</v>
      </c>
      <c r="K628">
        <v>-81.543197631835938</v>
      </c>
      <c r="L628">
        <v>6572</v>
      </c>
      <c r="M628">
        <v>90604</v>
      </c>
      <c r="N628" t="s">
        <v>351</v>
      </c>
      <c r="O628">
        <v>7.760429859161377</v>
      </c>
      <c r="P628">
        <v>-81.112098693847656</v>
      </c>
      <c r="Q628">
        <v>224</v>
      </c>
    </row>
    <row r="629" spans="1:17" x14ac:dyDescent="0.3">
      <c r="A629">
        <v>481</v>
      </c>
      <c r="B629" t="str">
        <f t="shared" si="9"/>
        <v>Pilón</v>
      </c>
      <c r="C629">
        <v>9</v>
      </c>
      <c r="D629" t="s">
        <v>114</v>
      </c>
      <c r="E629" s="41">
        <v>8.0782098770141602</v>
      </c>
      <c r="F629" s="41">
        <v>-81.134902954101563</v>
      </c>
      <c r="G629" s="41">
        <v>226991</v>
      </c>
      <c r="H629" s="42">
        <v>906</v>
      </c>
      <c r="I629" t="s">
        <v>302</v>
      </c>
      <c r="J629">
        <v>7.5761699676513672</v>
      </c>
      <c r="K629">
        <v>-81.543197631835938</v>
      </c>
      <c r="L629">
        <v>6572</v>
      </c>
      <c r="M629">
        <v>90605</v>
      </c>
      <c r="N629" t="s">
        <v>420</v>
      </c>
      <c r="O629">
        <v>7.9621901512145996</v>
      </c>
      <c r="P629">
        <v>-81.092597961425781</v>
      </c>
      <c r="Q629">
        <v>890</v>
      </c>
    </row>
    <row r="630" spans="1:17" x14ac:dyDescent="0.3">
      <c r="A630">
        <v>482</v>
      </c>
      <c r="B630" t="str">
        <f t="shared" si="9"/>
        <v>Cébaco</v>
      </c>
      <c r="C630">
        <v>9</v>
      </c>
      <c r="D630" t="s">
        <v>114</v>
      </c>
      <c r="E630" s="41">
        <v>8.0782098770141602</v>
      </c>
      <c r="F630" s="41">
        <v>-81.134902954101563</v>
      </c>
      <c r="G630" s="41">
        <v>226991</v>
      </c>
      <c r="H630" s="42">
        <v>906</v>
      </c>
      <c r="I630" t="s">
        <v>302</v>
      </c>
      <c r="J630">
        <v>7.5761699676513672</v>
      </c>
      <c r="K630">
        <v>-81.543197631835938</v>
      </c>
      <c r="L630">
        <v>6572</v>
      </c>
      <c r="M630">
        <v>90606</v>
      </c>
      <c r="N630" t="s">
        <v>490</v>
      </c>
      <c r="O630">
        <v>7.5383601188659668</v>
      </c>
      <c r="P630">
        <v>-81.142097473144531</v>
      </c>
      <c r="Q630">
        <v>378</v>
      </c>
    </row>
    <row r="631" spans="1:17" x14ac:dyDescent="0.3">
      <c r="A631">
        <v>483</v>
      </c>
      <c r="B631" t="str">
        <f t="shared" si="9"/>
        <v>Costa Hermosa</v>
      </c>
      <c r="C631">
        <v>9</v>
      </c>
      <c r="D631" t="s">
        <v>114</v>
      </c>
      <c r="E631" s="41">
        <v>8.0782098770141602</v>
      </c>
      <c r="F631" s="41">
        <v>-81.134902954101563</v>
      </c>
      <c r="G631" s="41">
        <v>226991</v>
      </c>
      <c r="H631" s="42">
        <v>906</v>
      </c>
      <c r="I631" t="s">
        <v>302</v>
      </c>
      <c r="J631">
        <v>7.5761699676513672</v>
      </c>
      <c r="K631">
        <v>-81.543197631835938</v>
      </c>
      <c r="L631">
        <v>6572</v>
      </c>
      <c r="M631">
        <v>90607</v>
      </c>
      <c r="N631" t="s">
        <v>303</v>
      </c>
      <c r="O631">
        <v>7.9369401931762695</v>
      </c>
      <c r="P631">
        <v>-81.059196472167969</v>
      </c>
      <c r="Q631">
        <v>1550</v>
      </c>
    </row>
    <row r="632" spans="1:17" x14ac:dyDescent="0.3">
      <c r="A632">
        <v>484</v>
      </c>
      <c r="B632" t="str">
        <f t="shared" si="9"/>
        <v>Unión del Norte</v>
      </c>
      <c r="C632">
        <v>9</v>
      </c>
      <c r="D632" t="s">
        <v>114</v>
      </c>
      <c r="E632" s="41">
        <v>8.0782098770141602</v>
      </c>
      <c r="F632" s="41">
        <v>-81.134902954101563</v>
      </c>
      <c r="G632" s="41">
        <v>226991</v>
      </c>
      <c r="H632" s="42">
        <v>906</v>
      </c>
      <c r="I632" t="s">
        <v>302</v>
      </c>
      <c r="J632">
        <v>7.5761699676513672</v>
      </c>
      <c r="K632">
        <v>-81.543197631835938</v>
      </c>
      <c r="L632">
        <v>6572</v>
      </c>
      <c r="M632">
        <v>90608</v>
      </c>
      <c r="N632" t="s">
        <v>770</v>
      </c>
      <c r="O632">
        <v>8.0235300064086914</v>
      </c>
      <c r="P632">
        <v>-81.077796936035156</v>
      </c>
      <c r="Q632">
        <v>697</v>
      </c>
    </row>
    <row r="633" spans="1:17" x14ac:dyDescent="0.3">
      <c r="A633">
        <v>485</v>
      </c>
      <c r="B633" t="str">
        <f t="shared" si="9"/>
        <v>Río de Jesús (Cabecera)</v>
      </c>
      <c r="C633">
        <v>9</v>
      </c>
      <c r="D633" t="s">
        <v>114</v>
      </c>
      <c r="E633" s="41">
        <v>8.0782098770141602</v>
      </c>
      <c r="F633" s="41">
        <v>-81.134902954101563</v>
      </c>
      <c r="G633" s="41">
        <v>226991</v>
      </c>
      <c r="H633" s="42">
        <v>907</v>
      </c>
      <c r="I633" t="s">
        <v>363</v>
      </c>
      <c r="J633">
        <v>7.9534401893615723</v>
      </c>
      <c r="K633">
        <v>-81.156097412109375</v>
      </c>
      <c r="L633">
        <v>5102</v>
      </c>
      <c r="M633">
        <v>90701</v>
      </c>
      <c r="N633" t="s">
        <v>364</v>
      </c>
      <c r="O633">
        <v>7.9968600273132324</v>
      </c>
      <c r="P633">
        <v>-81.165000915527344</v>
      </c>
      <c r="Q633">
        <v>2484</v>
      </c>
    </row>
    <row r="634" spans="1:17" x14ac:dyDescent="0.3">
      <c r="A634">
        <v>486</v>
      </c>
      <c r="B634" t="str">
        <f t="shared" si="9"/>
        <v>Las Huacas</v>
      </c>
      <c r="C634">
        <v>9</v>
      </c>
      <c r="D634" t="s">
        <v>114</v>
      </c>
      <c r="E634" s="41">
        <v>8.0782098770141602</v>
      </c>
      <c r="F634" s="41">
        <v>-81.134902954101563</v>
      </c>
      <c r="G634" s="41">
        <v>226991</v>
      </c>
      <c r="H634" s="42">
        <v>907</v>
      </c>
      <c r="I634" t="s">
        <v>363</v>
      </c>
      <c r="J634">
        <v>7.9534401893615723</v>
      </c>
      <c r="K634">
        <v>-81.156097412109375</v>
      </c>
      <c r="L634">
        <v>5102</v>
      </c>
      <c r="M634">
        <v>90702</v>
      </c>
      <c r="N634" t="s">
        <v>640</v>
      </c>
      <c r="O634">
        <v>7.8885002136230469</v>
      </c>
      <c r="P634">
        <v>-81.154502868652344</v>
      </c>
      <c r="Q634">
        <v>965</v>
      </c>
    </row>
    <row r="635" spans="1:17" x14ac:dyDescent="0.3">
      <c r="A635">
        <v>487</v>
      </c>
      <c r="B635" t="str">
        <f t="shared" si="9"/>
        <v>Los Castillos</v>
      </c>
      <c r="C635">
        <v>9</v>
      </c>
      <c r="D635" t="s">
        <v>114</v>
      </c>
      <c r="E635" s="41">
        <v>8.0782098770141602</v>
      </c>
      <c r="F635" s="41">
        <v>-81.134902954101563</v>
      </c>
      <c r="G635" s="41">
        <v>226991</v>
      </c>
      <c r="H635" s="42">
        <v>907</v>
      </c>
      <c r="I635" t="s">
        <v>363</v>
      </c>
      <c r="J635">
        <v>7.9534401893615723</v>
      </c>
      <c r="K635">
        <v>-81.156097412109375</v>
      </c>
      <c r="L635">
        <v>5102</v>
      </c>
      <c r="M635">
        <v>90703</v>
      </c>
      <c r="N635" t="s">
        <v>658</v>
      </c>
      <c r="O635">
        <v>8.0294399261474609</v>
      </c>
      <c r="P635">
        <v>-81.113899230957031</v>
      </c>
      <c r="Q635">
        <v>552</v>
      </c>
    </row>
    <row r="636" spans="1:17" x14ac:dyDescent="0.3">
      <c r="A636">
        <v>488</v>
      </c>
      <c r="B636" t="str">
        <f t="shared" si="9"/>
        <v>Utirá</v>
      </c>
      <c r="C636">
        <v>9</v>
      </c>
      <c r="D636" t="s">
        <v>114</v>
      </c>
      <c r="E636" s="41">
        <v>8.0782098770141602</v>
      </c>
      <c r="F636" s="41">
        <v>-81.134902954101563</v>
      </c>
      <c r="G636" s="41">
        <v>226991</v>
      </c>
      <c r="H636" s="42">
        <v>907</v>
      </c>
      <c r="I636" t="s">
        <v>363</v>
      </c>
      <c r="J636">
        <v>7.9534401893615723</v>
      </c>
      <c r="K636">
        <v>-81.156097412109375</v>
      </c>
      <c r="L636">
        <v>5102</v>
      </c>
      <c r="M636">
        <v>90704</v>
      </c>
      <c r="N636" t="s">
        <v>773</v>
      </c>
      <c r="O636">
        <v>7.9710698127746582</v>
      </c>
      <c r="P636">
        <v>-81.21600341796875</v>
      </c>
      <c r="Q636">
        <v>314</v>
      </c>
    </row>
    <row r="637" spans="1:17" x14ac:dyDescent="0.3">
      <c r="A637">
        <v>489</v>
      </c>
      <c r="B637" t="str">
        <f t="shared" si="9"/>
        <v>Catorce de Noviembre</v>
      </c>
      <c r="C637">
        <v>9</v>
      </c>
      <c r="D637" t="s">
        <v>114</v>
      </c>
      <c r="E637" s="41">
        <v>8.0782098770141602</v>
      </c>
      <c r="F637" s="41">
        <v>-81.134902954101563</v>
      </c>
      <c r="G637" s="41">
        <v>226991</v>
      </c>
      <c r="H637" s="42">
        <v>907</v>
      </c>
      <c r="I637" t="s">
        <v>363</v>
      </c>
      <c r="J637">
        <v>7.9534401893615723</v>
      </c>
      <c r="K637">
        <v>-81.156097412109375</v>
      </c>
      <c r="L637">
        <v>5102</v>
      </c>
      <c r="M637">
        <v>90705</v>
      </c>
      <c r="N637" t="s">
        <v>488</v>
      </c>
      <c r="O637">
        <v>7.930729866027832</v>
      </c>
      <c r="P637">
        <v>-81.11090087890625</v>
      </c>
      <c r="Q637">
        <v>787</v>
      </c>
    </row>
    <row r="638" spans="1:17" x14ac:dyDescent="0.3">
      <c r="A638">
        <v>490</v>
      </c>
      <c r="B638" t="str">
        <f t="shared" si="9"/>
        <v>San Francisco (Cabecera)</v>
      </c>
      <c r="C638">
        <v>9</v>
      </c>
      <c r="D638" t="s">
        <v>114</v>
      </c>
      <c r="E638" s="41">
        <v>8.0782098770141602</v>
      </c>
      <c r="F638" s="41">
        <v>-81.134902954101563</v>
      </c>
      <c r="G638" s="41">
        <v>226991</v>
      </c>
      <c r="H638" s="42">
        <v>908</v>
      </c>
      <c r="I638" t="s">
        <v>118</v>
      </c>
      <c r="J638">
        <v>8.2991304397583008</v>
      </c>
      <c r="K638">
        <v>-81.005996704101563</v>
      </c>
      <c r="L638">
        <v>9881</v>
      </c>
      <c r="M638">
        <v>90801</v>
      </c>
      <c r="N638" t="s">
        <v>264</v>
      </c>
      <c r="O638">
        <v>8.2417097091674805</v>
      </c>
      <c r="P638">
        <v>-80.974700927734375</v>
      </c>
      <c r="Q638">
        <v>2283</v>
      </c>
    </row>
    <row r="639" spans="1:17" x14ac:dyDescent="0.3">
      <c r="A639">
        <v>491</v>
      </c>
      <c r="B639" t="str">
        <f t="shared" si="9"/>
        <v>Corral Falso</v>
      </c>
      <c r="C639">
        <v>9</v>
      </c>
      <c r="D639" t="s">
        <v>114</v>
      </c>
      <c r="E639" s="41">
        <v>8.0782098770141602</v>
      </c>
      <c r="F639" s="41">
        <v>-81.134902954101563</v>
      </c>
      <c r="G639" s="41">
        <v>226991</v>
      </c>
      <c r="H639" s="42">
        <v>908</v>
      </c>
      <c r="I639" t="s">
        <v>118</v>
      </c>
      <c r="J639">
        <v>8.2991304397583008</v>
      </c>
      <c r="K639">
        <v>-81.005996704101563</v>
      </c>
      <c r="L639">
        <v>9881</v>
      </c>
      <c r="M639">
        <v>90802</v>
      </c>
      <c r="N639" t="s">
        <v>512</v>
      </c>
      <c r="O639">
        <v>8.2154598236083984</v>
      </c>
      <c r="P639">
        <v>-80.884101867675781</v>
      </c>
      <c r="Q639">
        <v>469</v>
      </c>
    </row>
    <row r="640" spans="1:17" x14ac:dyDescent="0.3">
      <c r="A640">
        <v>492</v>
      </c>
      <c r="B640" t="str">
        <f t="shared" si="9"/>
        <v>Los Hatillos</v>
      </c>
      <c r="C640">
        <v>9</v>
      </c>
      <c r="D640" t="s">
        <v>114</v>
      </c>
      <c r="E640" s="41">
        <v>8.0782098770141602</v>
      </c>
      <c r="F640" s="41">
        <v>-81.134902954101563</v>
      </c>
      <c r="G640" s="41">
        <v>226991</v>
      </c>
      <c r="H640" s="42">
        <v>908</v>
      </c>
      <c r="I640" t="s">
        <v>118</v>
      </c>
      <c r="J640">
        <v>8.2991304397583008</v>
      </c>
      <c r="K640">
        <v>-81.005996704101563</v>
      </c>
      <c r="L640">
        <v>9881</v>
      </c>
      <c r="M640">
        <v>90803</v>
      </c>
      <c r="N640" t="s">
        <v>661</v>
      </c>
      <c r="O640">
        <v>8.3360795974731445</v>
      </c>
      <c r="P640">
        <v>-80.966102600097656</v>
      </c>
      <c r="Q640">
        <v>1365</v>
      </c>
    </row>
    <row r="641" spans="1:17" x14ac:dyDescent="0.3">
      <c r="A641">
        <v>493</v>
      </c>
      <c r="B641" t="str">
        <f t="shared" si="9"/>
        <v>Remance</v>
      </c>
      <c r="C641">
        <v>9</v>
      </c>
      <c r="D641" t="s">
        <v>114</v>
      </c>
      <c r="E641" s="41">
        <v>8.0782098770141602</v>
      </c>
      <c r="F641" s="41">
        <v>-81.134902954101563</v>
      </c>
      <c r="G641" s="41">
        <v>226991</v>
      </c>
      <c r="H641" s="42">
        <v>908</v>
      </c>
      <c r="I641" t="s">
        <v>118</v>
      </c>
      <c r="J641">
        <v>8.2991304397583008</v>
      </c>
      <c r="K641">
        <v>-81.005996704101563</v>
      </c>
      <c r="L641">
        <v>9881</v>
      </c>
      <c r="M641">
        <v>90804</v>
      </c>
      <c r="N641" t="s">
        <v>721</v>
      </c>
      <c r="O641">
        <v>8.2822999954223633</v>
      </c>
      <c r="P641">
        <v>-81.077201843261719</v>
      </c>
      <c r="Q641">
        <v>1618</v>
      </c>
    </row>
    <row r="642" spans="1:17" x14ac:dyDescent="0.3">
      <c r="A642">
        <v>494</v>
      </c>
      <c r="B642" t="str">
        <f t="shared" si="9"/>
        <v>San Juan</v>
      </c>
      <c r="C642">
        <v>9</v>
      </c>
      <c r="D642" t="s">
        <v>114</v>
      </c>
      <c r="E642" s="41">
        <v>8.0782098770141602</v>
      </c>
      <c r="F642" s="41">
        <v>-81.134902954101563</v>
      </c>
      <c r="G642" s="41">
        <v>226991</v>
      </c>
      <c r="H642" s="42">
        <v>908</v>
      </c>
      <c r="I642" t="s">
        <v>118</v>
      </c>
      <c r="J642">
        <v>8.2991304397583008</v>
      </c>
      <c r="K642">
        <v>-81.005996704101563</v>
      </c>
      <c r="L642">
        <v>9881</v>
      </c>
      <c r="M642">
        <v>90805</v>
      </c>
      <c r="N642" t="s">
        <v>178</v>
      </c>
      <c r="O642">
        <v>8.2974700927734375</v>
      </c>
      <c r="P642">
        <v>-81.034103393554688</v>
      </c>
      <c r="Q642">
        <v>1591</v>
      </c>
    </row>
    <row r="643" spans="1:17" x14ac:dyDescent="0.3">
      <c r="A643">
        <v>495</v>
      </c>
      <c r="B643" t="str">
        <f t="shared" si="9"/>
        <v>San José</v>
      </c>
      <c r="C643">
        <v>9</v>
      </c>
      <c r="D643" t="s">
        <v>114</v>
      </c>
      <c r="E643" s="41">
        <v>8.0782098770141602</v>
      </c>
      <c r="F643" s="41">
        <v>-81.134902954101563</v>
      </c>
      <c r="G643" s="41">
        <v>226991</v>
      </c>
      <c r="H643" s="42">
        <v>908</v>
      </c>
      <c r="I643" t="s">
        <v>118</v>
      </c>
      <c r="J643">
        <v>8.2991304397583008</v>
      </c>
      <c r="K643">
        <v>-81.005996704101563</v>
      </c>
      <c r="L643">
        <v>9881</v>
      </c>
      <c r="M643">
        <v>90806</v>
      </c>
      <c r="N643" t="s">
        <v>739</v>
      </c>
      <c r="O643">
        <v>8.3622198104858398</v>
      </c>
      <c r="P643">
        <v>-81.058799743652344</v>
      </c>
      <c r="Q643">
        <v>2555</v>
      </c>
    </row>
    <row r="644" spans="1:17" x14ac:dyDescent="0.3">
      <c r="A644">
        <v>496</v>
      </c>
      <c r="B644" t="str">
        <f t="shared" si="9"/>
        <v>Santa Fe (Cabecera)</v>
      </c>
      <c r="C644">
        <v>9</v>
      </c>
      <c r="D644" t="s">
        <v>114</v>
      </c>
      <c r="E644" s="41">
        <v>8.0782098770141602</v>
      </c>
      <c r="F644" s="41">
        <v>-81.134902954101563</v>
      </c>
      <c r="G644" s="41">
        <v>226991</v>
      </c>
      <c r="H644" s="42">
        <v>909</v>
      </c>
      <c r="I644" t="s">
        <v>181</v>
      </c>
      <c r="J644">
        <v>8.6464004516601563</v>
      </c>
      <c r="K644">
        <v>-80.99420166015625</v>
      </c>
      <c r="L644">
        <v>15585</v>
      </c>
      <c r="M644">
        <v>90901</v>
      </c>
      <c r="N644" t="s">
        <v>182</v>
      </c>
      <c r="O644">
        <v>8.4955997467041016</v>
      </c>
      <c r="P644">
        <v>-81.085403442382813</v>
      </c>
      <c r="Q644">
        <v>3047</v>
      </c>
    </row>
    <row r="645" spans="1:17" x14ac:dyDescent="0.3">
      <c r="A645">
        <v>497</v>
      </c>
      <c r="B645" t="str">
        <f t="shared" si="9"/>
        <v>Calovébora</v>
      </c>
      <c r="C645">
        <v>9</v>
      </c>
      <c r="D645" t="s">
        <v>114</v>
      </c>
      <c r="E645" s="41">
        <v>8.0782098770141602</v>
      </c>
      <c r="F645" s="41">
        <v>-81.134902954101563</v>
      </c>
      <c r="G645" s="41">
        <v>226991</v>
      </c>
      <c r="H645" s="42">
        <v>909</v>
      </c>
      <c r="I645" t="s">
        <v>181</v>
      </c>
      <c r="J645">
        <v>8.6464004516601563</v>
      </c>
      <c r="K645">
        <v>-80.99420166015625</v>
      </c>
      <c r="L645">
        <v>15585</v>
      </c>
      <c r="M645">
        <v>90902</v>
      </c>
      <c r="N645" t="s">
        <v>479</v>
      </c>
      <c r="O645">
        <v>8.7149200439453125</v>
      </c>
      <c r="P645">
        <v>-80.935600280761719</v>
      </c>
      <c r="Q645">
        <v>4397</v>
      </c>
    </row>
    <row r="646" spans="1:17" x14ac:dyDescent="0.3">
      <c r="A646">
        <v>498</v>
      </c>
      <c r="B646" t="str">
        <f t="shared" si="9"/>
        <v>El Alto</v>
      </c>
      <c r="C646">
        <v>9</v>
      </c>
      <c r="D646" t="s">
        <v>114</v>
      </c>
      <c r="E646" s="41">
        <v>8.0782098770141602</v>
      </c>
      <c r="F646" s="41">
        <v>-81.134902954101563</v>
      </c>
      <c r="G646" s="41">
        <v>226991</v>
      </c>
      <c r="H646" s="42">
        <v>909</v>
      </c>
      <c r="I646" t="s">
        <v>181</v>
      </c>
      <c r="J646">
        <v>8.6464004516601563</v>
      </c>
      <c r="K646">
        <v>-80.99420166015625</v>
      </c>
      <c r="L646">
        <v>15585</v>
      </c>
      <c r="M646">
        <v>90903</v>
      </c>
      <c r="N646" t="s">
        <v>523</v>
      </c>
      <c r="O646">
        <v>8.545989990234375</v>
      </c>
      <c r="P646">
        <v>-81.028396606445313</v>
      </c>
      <c r="Q646">
        <v>1318</v>
      </c>
    </row>
    <row r="647" spans="1:17" x14ac:dyDescent="0.3">
      <c r="A647">
        <v>499</v>
      </c>
      <c r="B647" t="str">
        <f t="shared" si="9"/>
        <v>El Cuay</v>
      </c>
      <c r="C647">
        <v>9</v>
      </c>
      <c r="D647" t="s">
        <v>114</v>
      </c>
      <c r="E647" s="41">
        <v>8.0782098770141602</v>
      </c>
      <c r="F647" s="41">
        <v>-81.134902954101563</v>
      </c>
      <c r="G647" s="41">
        <v>226991</v>
      </c>
      <c r="H647" s="42">
        <v>909</v>
      </c>
      <c r="I647" t="s">
        <v>181</v>
      </c>
      <c r="J647">
        <v>8.6464004516601563</v>
      </c>
      <c r="K647">
        <v>-80.99420166015625</v>
      </c>
      <c r="L647">
        <v>15585</v>
      </c>
      <c r="M647">
        <v>90904</v>
      </c>
      <c r="N647" t="s">
        <v>540</v>
      </c>
      <c r="O647">
        <v>8.443079948425293</v>
      </c>
      <c r="P647">
        <v>-81.109901428222656</v>
      </c>
      <c r="Q647">
        <v>1486</v>
      </c>
    </row>
    <row r="648" spans="1:17" x14ac:dyDescent="0.3">
      <c r="A648">
        <v>500</v>
      </c>
      <c r="B648" t="str">
        <f t="shared" si="9"/>
        <v>El Pantano</v>
      </c>
      <c r="C648">
        <v>9</v>
      </c>
      <c r="D648" t="s">
        <v>114</v>
      </c>
      <c r="E648" s="41">
        <v>8.0782098770141602</v>
      </c>
      <c r="F648" s="41">
        <v>-81.134902954101563</v>
      </c>
      <c r="G648" s="41">
        <v>226991</v>
      </c>
      <c r="H648" s="42">
        <v>909</v>
      </c>
      <c r="I648" t="s">
        <v>181</v>
      </c>
      <c r="J648">
        <v>8.6464004516601563</v>
      </c>
      <c r="K648">
        <v>-80.99420166015625</v>
      </c>
      <c r="L648">
        <v>15585</v>
      </c>
      <c r="M648">
        <v>90905</v>
      </c>
      <c r="N648" t="s">
        <v>556</v>
      </c>
      <c r="O648">
        <v>8.5737400054931641</v>
      </c>
      <c r="P648">
        <v>-81.072502136230469</v>
      </c>
      <c r="Q648">
        <v>658</v>
      </c>
    </row>
    <row r="649" spans="1:17" x14ac:dyDescent="0.3">
      <c r="A649">
        <v>501</v>
      </c>
      <c r="B649" t="str">
        <f t="shared" si="9"/>
        <v>Gatú o Gatucito</v>
      </c>
      <c r="C649">
        <v>9</v>
      </c>
      <c r="D649" t="s">
        <v>114</v>
      </c>
      <c r="E649" s="41">
        <v>8.0782098770141602</v>
      </c>
      <c r="F649" s="41">
        <v>-81.134902954101563</v>
      </c>
      <c r="G649" s="41">
        <v>226991</v>
      </c>
      <c r="H649" s="42">
        <v>909</v>
      </c>
      <c r="I649" t="s">
        <v>181</v>
      </c>
      <c r="J649">
        <v>8.6464004516601563</v>
      </c>
      <c r="K649">
        <v>-80.99420166015625</v>
      </c>
      <c r="L649">
        <v>15585</v>
      </c>
      <c r="M649">
        <v>90906</v>
      </c>
      <c r="N649" t="s">
        <v>579</v>
      </c>
      <c r="O649">
        <v>8.5440998077392578</v>
      </c>
      <c r="P649">
        <v>-80.959297180175781</v>
      </c>
      <c r="Q649">
        <v>1315</v>
      </c>
    </row>
    <row r="650" spans="1:17" x14ac:dyDescent="0.3">
      <c r="A650">
        <v>502</v>
      </c>
      <c r="B650" t="str">
        <f t="shared" si="9"/>
        <v>Río Luis</v>
      </c>
      <c r="C650">
        <v>9</v>
      </c>
      <c r="D650" t="s">
        <v>114</v>
      </c>
      <c r="E650" s="41">
        <v>8.0782098770141602</v>
      </c>
      <c r="F650" s="41">
        <v>-81.134902954101563</v>
      </c>
      <c r="G650" s="41">
        <v>226991</v>
      </c>
      <c r="H650" s="42">
        <v>909</v>
      </c>
      <c r="I650" t="s">
        <v>181</v>
      </c>
      <c r="J650">
        <v>8.6464004516601563</v>
      </c>
      <c r="K650">
        <v>-80.99420166015625</v>
      </c>
      <c r="L650">
        <v>15585</v>
      </c>
      <c r="M650">
        <v>90907</v>
      </c>
      <c r="N650" t="s">
        <v>728</v>
      </c>
      <c r="O650">
        <v>8.650050163269043</v>
      </c>
      <c r="P650">
        <v>-81.149101257324219</v>
      </c>
      <c r="Q650">
        <v>2204</v>
      </c>
    </row>
    <row r="651" spans="1:17" x14ac:dyDescent="0.3">
      <c r="A651">
        <v>503</v>
      </c>
      <c r="B651" t="str">
        <f t="shared" ref="B651:B684" si="10">+N651</f>
        <v>Rubén Cantú</v>
      </c>
      <c r="C651">
        <v>9</v>
      </c>
      <c r="D651" t="s">
        <v>114</v>
      </c>
      <c r="E651" s="41">
        <v>8.0782098770141602</v>
      </c>
      <c r="F651" s="41">
        <v>-81.134902954101563</v>
      </c>
      <c r="G651" s="41">
        <v>226991</v>
      </c>
      <c r="H651" s="42">
        <v>909</v>
      </c>
      <c r="I651" t="s">
        <v>181</v>
      </c>
      <c r="J651">
        <v>8.6464004516601563</v>
      </c>
      <c r="K651">
        <v>-80.99420166015625</v>
      </c>
      <c r="L651">
        <v>15585</v>
      </c>
      <c r="M651">
        <v>90908</v>
      </c>
      <c r="N651" t="s">
        <v>731</v>
      </c>
      <c r="O651">
        <v>8.4515895843505859</v>
      </c>
      <c r="P651">
        <v>-80.978103637695313</v>
      </c>
      <c r="Q651">
        <v>1160</v>
      </c>
    </row>
    <row r="652" spans="1:17" x14ac:dyDescent="0.3">
      <c r="A652">
        <v>504</v>
      </c>
      <c r="B652" t="str">
        <f t="shared" si="10"/>
        <v>Santiago (Cabecera)</v>
      </c>
      <c r="C652">
        <v>9</v>
      </c>
      <c r="D652" t="s">
        <v>114</v>
      </c>
      <c r="E652" s="41">
        <v>8.0782098770141602</v>
      </c>
      <c r="F652" s="41">
        <v>-81.134902954101563</v>
      </c>
      <c r="G652" s="41">
        <v>226991</v>
      </c>
      <c r="H652" s="42">
        <v>910</v>
      </c>
      <c r="I652" t="s">
        <v>115</v>
      </c>
      <c r="J652">
        <v>8.0401401519775391</v>
      </c>
      <c r="K652">
        <v>-80.96710205078125</v>
      </c>
      <c r="L652">
        <v>88997</v>
      </c>
      <c r="M652">
        <v>91001</v>
      </c>
      <c r="N652" t="s">
        <v>116</v>
      </c>
      <c r="O652">
        <v>8.0822200775146484</v>
      </c>
      <c r="P652">
        <v>-80.9739990234375</v>
      </c>
      <c r="Q652">
        <v>31065</v>
      </c>
    </row>
    <row r="653" spans="1:17" x14ac:dyDescent="0.3">
      <c r="A653">
        <v>505</v>
      </c>
      <c r="B653" t="str">
        <f t="shared" si="10"/>
        <v>La Colorada</v>
      </c>
      <c r="C653">
        <v>9</v>
      </c>
      <c r="D653" t="s">
        <v>114</v>
      </c>
      <c r="E653" s="41">
        <v>8.0782098770141602</v>
      </c>
      <c r="F653" s="41">
        <v>-81.134902954101563</v>
      </c>
      <c r="G653" s="41">
        <v>226991</v>
      </c>
      <c r="H653" s="42">
        <v>910</v>
      </c>
      <c r="I653" t="s">
        <v>115</v>
      </c>
      <c r="J653">
        <v>8.0401401519775391</v>
      </c>
      <c r="K653">
        <v>-80.96710205078125</v>
      </c>
      <c r="L653">
        <v>88997</v>
      </c>
      <c r="M653">
        <v>91002</v>
      </c>
      <c r="N653" t="s">
        <v>257</v>
      </c>
      <c r="O653">
        <v>7.9924201965332031</v>
      </c>
      <c r="P653">
        <v>-80.988998413085938</v>
      </c>
      <c r="Q653">
        <v>2128</v>
      </c>
    </row>
    <row r="654" spans="1:17" x14ac:dyDescent="0.3">
      <c r="A654">
        <v>506</v>
      </c>
      <c r="B654" t="str">
        <f t="shared" si="10"/>
        <v>La Peña</v>
      </c>
      <c r="C654">
        <v>9</v>
      </c>
      <c r="D654" t="s">
        <v>114</v>
      </c>
      <c r="E654" s="41">
        <v>8.0782098770141602</v>
      </c>
      <c r="F654" s="41">
        <v>-81.134902954101563</v>
      </c>
      <c r="G654" s="41">
        <v>226991</v>
      </c>
      <c r="H654" s="42">
        <v>910</v>
      </c>
      <c r="I654" t="s">
        <v>115</v>
      </c>
      <c r="J654">
        <v>8.0401401519775391</v>
      </c>
      <c r="K654">
        <v>-80.96710205078125</v>
      </c>
      <c r="L654">
        <v>88997</v>
      </c>
      <c r="M654">
        <v>91003</v>
      </c>
      <c r="N654" t="s">
        <v>216</v>
      </c>
      <c r="O654">
        <v>8.1894702911376953</v>
      </c>
      <c r="P654">
        <v>-81.064300537109375</v>
      </c>
      <c r="Q654">
        <v>3990</v>
      </c>
    </row>
    <row r="655" spans="1:17" x14ac:dyDescent="0.3">
      <c r="A655">
        <v>507</v>
      </c>
      <c r="B655" t="str">
        <f t="shared" si="10"/>
        <v>La Raya de Santa María</v>
      </c>
      <c r="C655">
        <v>9</v>
      </c>
      <c r="D655" t="s">
        <v>114</v>
      </c>
      <c r="E655" s="41">
        <v>8.0782098770141602</v>
      </c>
      <c r="F655" s="41">
        <v>-81.134902954101563</v>
      </c>
      <c r="G655" s="41">
        <v>226991</v>
      </c>
      <c r="H655" s="42">
        <v>910</v>
      </c>
      <c r="I655" t="s">
        <v>115</v>
      </c>
      <c r="J655">
        <v>8.0401401519775391</v>
      </c>
      <c r="K655">
        <v>-80.96710205078125</v>
      </c>
      <c r="L655">
        <v>88997</v>
      </c>
      <c r="M655">
        <v>91004</v>
      </c>
      <c r="N655" t="s">
        <v>625</v>
      </c>
      <c r="O655">
        <v>8.149749755859375</v>
      </c>
      <c r="P655">
        <v>-80.810600280761719</v>
      </c>
      <c r="Q655">
        <v>3268</v>
      </c>
    </row>
    <row r="656" spans="1:17" x14ac:dyDescent="0.3">
      <c r="A656">
        <v>508</v>
      </c>
      <c r="B656" t="str">
        <f t="shared" si="10"/>
        <v>Ponuga</v>
      </c>
      <c r="C656">
        <v>9</v>
      </c>
      <c r="D656" t="s">
        <v>114</v>
      </c>
      <c r="E656" s="41">
        <v>8.0782098770141602</v>
      </c>
      <c r="F656" s="41">
        <v>-81.134902954101563</v>
      </c>
      <c r="G656" s="41">
        <v>226991</v>
      </c>
      <c r="H656" s="42">
        <v>910</v>
      </c>
      <c r="I656" t="s">
        <v>115</v>
      </c>
      <c r="J656">
        <v>8.0401401519775391</v>
      </c>
      <c r="K656">
        <v>-80.96710205078125</v>
      </c>
      <c r="L656">
        <v>88997</v>
      </c>
      <c r="M656">
        <v>91005</v>
      </c>
      <c r="N656" t="s">
        <v>272</v>
      </c>
      <c r="O656">
        <v>7.8977499008178711</v>
      </c>
      <c r="P656">
        <v>-80.99169921875</v>
      </c>
      <c r="Q656">
        <v>2798</v>
      </c>
    </row>
    <row r="657" spans="1:17" x14ac:dyDescent="0.3">
      <c r="A657">
        <v>509</v>
      </c>
      <c r="B657" t="str">
        <f t="shared" si="10"/>
        <v>San Pedro del Espino</v>
      </c>
      <c r="C657">
        <v>9</v>
      </c>
      <c r="D657" t="s">
        <v>114</v>
      </c>
      <c r="E657" s="41">
        <v>8.0782098770141602</v>
      </c>
      <c r="F657" s="41">
        <v>-81.134902954101563</v>
      </c>
      <c r="G657" s="41">
        <v>226991</v>
      </c>
      <c r="H657" s="42">
        <v>910</v>
      </c>
      <c r="I657" t="s">
        <v>115</v>
      </c>
      <c r="J657">
        <v>8.0401401519775391</v>
      </c>
      <c r="K657">
        <v>-80.96710205078125</v>
      </c>
      <c r="L657">
        <v>88997</v>
      </c>
      <c r="M657">
        <v>91006</v>
      </c>
      <c r="N657" t="s">
        <v>294</v>
      </c>
      <c r="O657">
        <v>8.1366395950317383</v>
      </c>
      <c r="P657">
        <v>-81.0780029296875</v>
      </c>
      <c r="Q657">
        <v>1629</v>
      </c>
    </row>
    <row r="658" spans="1:17" x14ac:dyDescent="0.3">
      <c r="A658">
        <v>510</v>
      </c>
      <c r="B658" t="str">
        <f t="shared" si="10"/>
        <v>Canto del Llano</v>
      </c>
      <c r="C658">
        <v>9</v>
      </c>
      <c r="D658" t="s">
        <v>114</v>
      </c>
      <c r="E658" s="41">
        <v>8.0782098770141602</v>
      </c>
      <c r="F658" s="41">
        <v>-81.134902954101563</v>
      </c>
      <c r="G658" s="41">
        <v>226991</v>
      </c>
      <c r="H658" s="42">
        <v>910</v>
      </c>
      <c r="I658" t="s">
        <v>115</v>
      </c>
      <c r="J658">
        <v>8.0401401519775391</v>
      </c>
      <c r="K658">
        <v>-80.96710205078125</v>
      </c>
      <c r="L658">
        <v>88997</v>
      </c>
      <c r="M658">
        <v>91007</v>
      </c>
      <c r="N658" t="s">
        <v>184</v>
      </c>
      <c r="O658">
        <v>8.1752099990844727</v>
      </c>
      <c r="P658">
        <v>-80.954803466796875</v>
      </c>
      <c r="Q658">
        <v>13331</v>
      </c>
    </row>
    <row r="659" spans="1:17" x14ac:dyDescent="0.3">
      <c r="A659">
        <v>511</v>
      </c>
      <c r="B659" t="str">
        <f t="shared" si="10"/>
        <v>Los Algarrobos</v>
      </c>
      <c r="C659">
        <v>9</v>
      </c>
      <c r="D659" t="s">
        <v>114</v>
      </c>
      <c r="E659" s="41">
        <v>8.0782098770141602</v>
      </c>
      <c r="F659" s="41">
        <v>-81.134902954101563</v>
      </c>
      <c r="G659" s="41">
        <v>226991</v>
      </c>
      <c r="H659" s="42">
        <v>910</v>
      </c>
      <c r="I659" t="s">
        <v>115</v>
      </c>
      <c r="J659">
        <v>8.0401401519775391</v>
      </c>
      <c r="K659">
        <v>-80.96710205078125</v>
      </c>
      <c r="L659">
        <v>88997</v>
      </c>
      <c r="M659">
        <v>91008</v>
      </c>
      <c r="N659" t="s">
        <v>205</v>
      </c>
      <c r="O659">
        <v>8.0906000137329102</v>
      </c>
      <c r="P659">
        <v>-81.050697326660156</v>
      </c>
      <c r="Q659">
        <v>5490</v>
      </c>
    </row>
    <row r="660" spans="1:17" x14ac:dyDescent="0.3">
      <c r="A660">
        <v>512</v>
      </c>
      <c r="B660" t="str">
        <f t="shared" si="10"/>
        <v>Carlos Santana Ávila</v>
      </c>
      <c r="C660">
        <v>9</v>
      </c>
      <c r="D660" t="s">
        <v>114</v>
      </c>
      <c r="E660" s="41">
        <v>8.0782098770141602</v>
      </c>
      <c r="F660" s="41">
        <v>-81.134902954101563</v>
      </c>
      <c r="G660" s="41">
        <v>226991</v>
      </c>
      <c r="H660" s="42">
        <v>910</v>
      </c>
      <c r="I660" t="s">
        <v>115</v>
      </c>
      <c r="J660">
        <v>8.0401401519775391</v>
      </c>
      <c r="K660">
        <v>-80.96710205078125</v>
      </c>
      <c r="L660">
        <v>88997</v>
      </c>
      <c r="M660">
        <v>91009</v>
      </c>
      <c r="N660" t="s">
        <v>384</v>
      </c>
      <c r="O660">
        <v>8.1008901596069336</v>
      </c>
      <c r="P660">
        <v>-80.838401794433594</v>
      </c>
      <c r="Q660">
        <v>4059</v>
      </c>
    </row>
    <row r="661" spans="1:17" x14ac:dyDescent="0.3">
      <c r="A661">
        <v>513</v>
      </c>
      <c r="B661" t="str">
        <f t="shared" si="10"/>
        <v>Edwin Fábrega</v>
      </c>
      <c r="C661">
        <v>9</v>
      </c>
      <c r="D661" t="s">
        <v>114</v>
      </c>
      <c r="E661" s="41">
        <v>8.0782098770141602</v>
      </c>
      <c r="F661" s="41">
        <v>-81.134902954101563</v>
      </c>
      <c r="G661" s="41">
        <v>226991</v>
      </c>
      <c r="H661" s="42">
        <v>910</v>
      </c>
      <c r="I661" t="s">
        <v>115</v>
      </c>
      <c r="J661">
        <v>8.0401401519775391</v>
      </c>
      <c r="K661">
        <v>-80.96710205078125</v>
      </c>
      <c r="L661">
        <v>88997</v>
      </c>
      <c r="M661">
        <v>91010</v>
      </c>
      <c r="N661" t="s">
        <v>261</v>
      </c>
      <c r="O661">
        <v>8.0519199371337891</v>
      </c>
      <c r="P661">
        <v>-81.016899108886719</v>
      </c>
      <c r="Q661">
        <v>3434</v>
      </c>
    </row>
    <row r="662" spans="1:17" x14ac:dyDescent="0.3">
      <c r="A662">
        <v>514</v>
      </c>
      <c r="B662" t="str">
        <f t="shared" si="10"/>
        <v>San Martín de Porres</v>
      </c>
      <c r="C662">
        <v>9</v>
      </c>
      <c r="D662" t="s">
        <v>114</v>
      </c>
      <c r="E662" s="41">
        <v>8.0782098770141602</v>
      </c>
      <c r="F662" s="41">
        <v>-81.134902954101563</v>
      </c>
      <c r="G662" s="41">
        <v>226991</v>
      </c>
      <c r="H662" s="42">
        <v>910</v>
      </c>
      <c r="I662" t="s">
        <v>115</v>
      </c>
      <c r="J662">
        <v>8.0401401519775391</v>
      </c>
      <c r="K662">
        <v>-80.96710205078125</v>
      </c>
      <c r="L662">
        <v>88997</v>
      </c>
      <c r="M662">
        <v>91011</v>
      </c>
      <c r="N662" t="s">
        <v>180</v>
      </c>
      <c r="O662">
        <v>8.114649772644043</v>
      </c>
      <c r="P662">
        <v>-80.953598022460938</v>
      </c>
      <c r="Q662">
        <v>16406</v>
      </c>
    </row>
    <row r="663" spans="1:17" x14ac:dyDescent="0.3">
      <c r="A663">
        <v>515</v>
      </c>
      <c r="B663" t="str">
        <f t="shared" si="10"/>
        <v>Urracá</v>
      </c>
      <c r="C663">
        <v>9</v>
      </c>
      <c r="D663" t="s">
        <v>114</v>
      </c>
      <c r="E663" s="41">
        <v>8.0782098770141602</v>
      </c>
      <c r="F663" s="41">
        <v>-81.134902954101563</v>
      </c>
      <c r="G663" s="41">
        <v>226991</v>
      </c>
      <c r="H663" s="42">
        <v>910</v>
      </c>
      <c r="I663" t="s">
        <v>115</v>
      </c>
      <c r="J663">
        <v>8.0401401519775391</v>
      </c>
      <c r="K663">
        <v>-80.96710205078125</v>
      </c>
      <c r="L663">
        <v>88997</v>
      </c>
      <c r="M663">
        <v>91012</v>
      </c>
      <c r="N663" t="s">
        <v>772</v>
      </c>
      <c r="O663">
        <v>8.1550703048706055</v>
      </c>
      <c r="P663">
        <v>-80.898300170898438</v>
      </c>
      <c r="Q663">
        <v>1399</v>
      </c>
    </row>
    <row r="664" spans="1:17" x14ac:dyDescent="0.3">
      <c r="A664">
        <v>516</v>
      </c>
      <c r="B664" t="str">
        <f t="shared" si="10"/>
        <v>Rodrigo Luque</v>
      </c>
      <c r="C664">
        <v>9</v>
      </c>
      <c r="D664" t="s">
        <v>114</v>
      </c>
      <c r="E664" s="41">
        <v>8.0782098770141602</v>
      </c>
      <c r="F664" s="41">
        <v>-81.134902954101563</v>
      </c>
      <c r="G664" s="41">
        <v>226991</v>
      </c>
      <c r="H664" s="42">
        <v>910</v>
      </c>
      <c r="I664" t="s">
        <v>115</v>
      </c>
      <c r="J664">
        <v>8.0401401519775391</v>
      </c>
      <c r="K664">
        <v>-80.96710205078125</v>
      </c>
      <c r="L664">
        <v>88997</v>
      </c>
      <c r="M664">
        <v>91013</v>
      </c>
      <c r="N664" t="s">
        <v>176</v>
      </c>
      <c r="O664">
        <v>8.1439895629882813</v>
      </c>
      <c r="P664">
        <v>-80.991897583007813</v>
      </c>
      <c r="Q664">
        <v>0</v>
      </c>
    </row>
    <row r="665" spans="1:17" x14ac:dyDescent="0.3">
      <c r="A665">
        <v>517</v>
      </c>
      <c r="B665" t="str">
        <f t="shared" si="10"/>
        <v>Nuevo Santiago</v>
      </c>
      <c r="C665">
        <v>9</v>
      </c>
      <c r="D665" t="s">
        <v>114</v>
      </c>
      <c r="E665" s="41">
        <v>8.0782098770141602</v>
      </c>
      <c r="F665" s="41">
        <v>-81.134902954101563</v>
      </c>
      <c r="G665" s="41">
        <v>226991</v>
      </c>
      <c r="H665" s="42">
        <v>910</v>
      </c>
      <c r="I665" t="s">
        <v>115</v>
      </c>
      <c r="J665">
        <v>8.0401401519775391</v>
      </c>
      <c r="K665">
        <v>-80.96710205078125</v>
      </c>
      <c r="L665">
        <v>88997</v>
      </c>
      <c r="M665">
        <v>91014</v>
      </c>
      <c r="N665" t="s">
        <v>200</v>
      </c>
      <c r="O665">
        <v>8.1001996994018555</v>
      </c>
      <c r="P665">
        <v>-80.926902770996094</v>
      </c>
      <c r="Q665">
        <v>0</v>
      </c>
    </row>
    <row r="666" spans="1:17" x14ac:dyDescent="0.3">
      <c r="A666">
        <v>518</v>
      </c>
      <c r="B666" t="str">
        <f t="shared" si="10"/>
        <v>Santiago Este</v>
      </c>
      <c r="C666">
        <v>9</v>
      </c>
      <c r="D666" t="s">
        <v>114</v>
      </c>
      <c r="E666" s="41">
        <v>8.0782098770141602</v>
      </c>
      <c r="F666" s="41">
        <v>-81.134902954101563</v>
      </c>
      <c r="G666" s="41">
        <v>226991</v>
      </c>
      <c r="H666" s="42">
        <v>910</v>
      </c>
      <c r="I666" t="s">
        <v>115</v>
      </c>
      <c r="J666">
        <v>8.0401401519775391</v>
      </c>
      <c r="K666">
        <v>-80.96710205078125</v>
      </c>
      <c r="L666">
        <v>88997</v>
      </c>
      <c r="M666">
        <v>91015</v>
      </c>
      <c r="N666" t="s">
        <v>750</v>
      </c>
      <c r="O666">
        <v>8.1596202850341797</v>
      </c>
      <c r="P666">
        <v>-80.739700317382813</v>
      </c>
      <c r="Q666">
        <v>0</v>
      </c>
    </row>
    <row r="667" spans="1:17" x14ac:dyDescent="0.3">
      <c r="A667">
        <v>519</v>
      </c>
      <c r="B667" t="str">
        <f t="shared" si="10"/>
        <v>Santiago Sur</v>
      </c>
      <c r="C667">
        <v>9</v>
      </c>
      <c r="D667" t="s">
        <v>114</v>
      </c>
      <c r="E667" s="41">
        <v>8.0782098770141602</v>
      </c>
      <c r="F667" s="41">
        <v>-81.134902954101563</v>
      </c>
      <c r="G667" s="41">
        <v>226991</v>
      </c>
      <c r="H667" s="42">
        <v>910</v>
      </c>
      <c r="I667" t="s">
        <v>115</v>
      </c>
      <c r="J667">
        <v>8.0401401519775391</v>
      </c>
      <c r="K667">
        <v>-80.96710205078125</v>
      </c>
      <c r="L667">
        <v>88997</v>
      </c>
      <c r="M667">
        <v>91016</v>
      </c>
      <c r="N667" t="s">
        <v>751</v>
      </c>
      <c r="O667">
        <v>7.7997498512268066</v>
      </c>
      <c r="P667">
        <v>-81.006301879882813</v>
      </c>
      <c r="Q667">
        <v>0</v>
      </c>
    </row>
    <row r="668" spans="1:17" x14ac:dyDescent="0.3">
      <c r="A668">
        <v>520</v>
      </c>
      <c r="B668" t="str">
        <f t="shared" si="10"/>
        <v>Soná (Cabecera)</v>
      </c>
      <c r="C668">
        <v>9</v>
      </c>
      <c r="D668" t="s">
        <v>114</v>
      </c>
      <c r="E668" s="41">
        <v>8.0782098770141602</v>
      </c>
      <c r="F668" s="41">
        <v>-81.134902954101563</v>
      </c>
      <c r="G668" s="41">
        <v>226991</v>
      </c>
      <c r="H668" s="42">
        <v>911</v>
      </c>
      <c r="I668" t="s">
        <v>186</v>
      </c>
      <c r="J668">
        <v>7.8602399826049805</v>
      </c>
      <c r="K668">
        <v>-81.344497680664063</v>
      </c>
      <c r="L668">
        <v>27833</v>
      </c>
      <c r="M668">
        <v>91101</v>
      </c>
      <c r="N668" t="s">
        <v>187</v>
      </c>
      <c r="O668">
        <v>7.973909854888916</v>
      </c>
      <c r="P668">
        <v>-81.327796936035156</v>
      </c>
      <c r="Q668">
        <v>10802</v>
      </c>
    </row>
    <row r="669" spans="1:17" x14ac:dyDescent="0.3">
      <c r="A669">
        <v>521</v>
      </c>
      <c r="B669" t="str">
        <f t="shared" si="10"/>
        <v>Bahía Honda</v>
      </c>
      <c r="C669">
        <v>9</v>
      </c>
      <c r="D669" t="s">
        <v>114</v>
      </c>
      <c r="E669" s="41">
        <v>8.0782098770141602</v>
      </c>
      <c r="F669" s="41">
        <v>-81.134902954101563</v>
      </c>
      <c r="G669" s="41">
        <v>226991</v>
      </c>
      <c r="H669" s="42">
        <v>911</v>
      </c>
      <c r="I669" t="s">
        <v>186</v>
      </c>
      <c r="J669">
        <v>7.8602399826049805</v>
      </c>
      <c r="K669">
        <v>-81.344497680664063</v>
      </c>
      <c r="L669">
        <v>27833</v>
      </c>
      <c r="M669">
        <v>91102</v>
      </c>
      <c r="N669" t="s">
        <v>379</v>
      </c>
      <c r="O669">
        <v>7.7676000595092773</v>
      </c>
      <c r="P669">
        <v>-81.505302429199219</v>
      </c>
      <c r="Q669">
        <v>1037</v>
      </c>
    </row>
    <row r="670" spans="1:17" x14ac:dyDescent="0.3">
      <c r="A670">
        <v>522</v>
      </c>
      <c r="B670" t="str">
        <f t="shared" si="10"/>
        <v>Calidonia</v>
      </c>
      <c r="C670">
        <v>9</v>
      </c>
      <c r="D670" t="s">
        <v>114</v>
      </c>
      <c r="E670" s="41">
        <v>8.0782098770141602</v>
      </c>
      <c r="F670" s="41">
        <v>-81.134902954101563</v>
      </c>
      <c r="G670" s="41">
        <v>226991</v>
      </c>
      <c r="H670" s="42">
        <v>911</v>
      </c>
      <c r="I670" t="s">
        <v>186</v>
      </c>
      <c r="J670">
        <v>7.8602399826049805</v>
      </c>
      <c r="K670">
        <v>-81.344497680664063</v>
      </c>
      <c r="L670">
        <v>27833</v>
      </c>
      <c r="M670">
        <v>91103</v>
      </c>
      <c r="N670" t="s">
        <v>478</v>
      </c>
      <c r="O670">
        <v>7.9116997718811035</v>
      </c>
      <c r="P670">
        <v>-81.436897277832031</v>
      </c>
      <c r="Q670">
        <v>1419</v>
      </c>
    </row>
    <row r="671" spans="1:17" x14ac:dyDescent="0.3">
      <c r="A671">
        <v>523</v>
      </c>
      <c r="B671" t="str">
        <f t="shared" si="10"/>
        <v>Cativé</v>
      </c>
      <c r="C671">
        <v>9</v>
      </c>
      <c r="D671" t="s">
        <v>114</v>
      </c>
      <c r="E671" s="41">
        <v>8.0782098770141602</v>
      </c>
      <c r="F671" s="41">
        <v>-81.134902954101563</v>
      </c>
      <c r="G671" s="41">
        <v>226991</v>
      </c>
      <c r="H671" s="42">
        <v>911</v>
      </c>
      <c r="I671" t="s">
        <v>186</v>
      </c>
      <c r="J671">
        <v>7.8602399826049805</v>
      </c>
      <c r="K671">
        <v>-81.344497680664063</v>
      </c>
      <c r="L671">
        <v>27833</v>
      </c>
      <c r="M671">
        <v>91104</v>
      </c>
      <c r="N671" t="s">
        <v>487</v>
      </c>
      <c r="O671">
        <v>7.8531599044799805</v>
      </c>
      <c r="P671">
        <v>-81.402702331542969</v>
      </c>
      <c r="Q671">
        <v>822</v>
      </c>
    </row>
    <row r="672" spans="1:17" x14ac:dyDescent="0.3">
      <c r="A672">
        <v>524</v>
      </c>
      <c r="B672" t="str">
        <f t="shared" si="10"/>
        <v>El Marañón</v>
      </c>
      <c r="C672">
        <v>9</v>
      </c>
      <c r="D672" t="s">
        <v>114</v>
      </c>
      <c r="E672" s="41">
        <v>8.0782098770141602</v>
      </c>
      <c r="F672" s="41">
        <v>-81.134902954101563</v>
      </c>
      <c r="G672" s="41">
        <v>226991</v>
      </c>
      <c r="H672" s="42">
        <v>911</v>
      </c>
      <c r="I672" t="s">
        <v>186</v>
      </c>
      <c r="J672">
        <v>7.8602399826049805</v>
      </c>
      <c r="K672">
        <v>-81.344497680664063</v>
      </c>
      <c r="L672">
        <v>27833</v>
      </c>
      <c r="M672">
        <v>91105</v>
      </c>
      <c r="N672" t="s">
        <v>324</v>
      </c>
      <c r="O672">
        <v>8.0174198150634766</v>
      </c>
      <c r="P672">
        <v>-81.254302978515625</v>
      </c>
      <c r="Q672">
        <v>2322</v>
      </c>
    </row>
    <row r="673" spans="1:17" x14ac:dyDescent="0.3">
      <c r="A673">
        <v>525</v>
      </c>
      <c r="B673" t="str">
        <f t="shared" si="10"/>
        <v>Guarumal</v>
      </c>
      <c r="C673">
        <v>9</v>
      </c>
      <c r="D673" t="s">
        <v>114</v>
      </c>
      <c r="E673" s="41">
        <v>8.0782098770141602</v>
      </c>
      <c r="F673" s="41">
        <v>-81.134902954101563</v>
      </c>
      <c r="G673" s="41">
        <v>226991</v>
      </c>
      <c r="H673" s="42">
        <v>911</v>
      </c>
      <c r="I673" t="s">
        <v>186</v>
      </c>
      <c r="J673">
        <v>7.8602399826049805</v>
      </c>
      <c r="K673">
        <v>-81.344497680664063</v>
      </c>
      <c r="L673">
        <v>27833</v>
      </c>
      <c r="M673">
        <v>91106</v>
      </c>
      <c r="N673" t="s">
        <v>396</v>
      </c>
      <c r="O673">
        <v>7.8233098983764648</v>
      </c>
      <c r="P673">
        <v>-81.224800109863281</v>
      </c>
      <c r="Q673">
        <v>3239</v>
      </c>
    </row>
    <row r="674" spans="1:17" x14ac:dyDescent="0.3">
      <c r="A674">
        <v>526</v>
      </c>
      <c r="B674" t="str">
        <f t="shared" si="10"/>
        <v>La Soledad</v>
      </c>
      <c r="C674">
        <v>9</v>
      </c>
      <c r="D674" t="s">
        <v>114</v>
      </c>
      <c r="E674" s="41">
        <v>8.0782098770141602</v>
      </c>
      <c r="F674" s="41">
        <v>-81.134902954101563</v>
      </c>
      <c r="G674" s="41">
        <v>226991</v>
      </c>
      <c r="H674" s="42">
        <v>911</v>
      </c>
      <c r="I674" t="s">
        <v>186</v>
      </c>
      <c r="J674">
        <v>7.8602399826049805</v>
      </c>
      <c r="K674">
        <v>-81.344497680664063</v>
      </c>
      <c r="L674">
        <v>27833</v>
      </c>
      <c r="M674">
        <v>91107</v>
      </c>
      <c r="N674" t="s">
        <v>305</v>
      </c>
      <c r="O674">
        <v>7.8954100608825684</v>
      </c>
      <c r="P674">
        <v>-81.293502807617188</v>
      </c>
      <c r="Q674">
        <v>1517</v>
      </c>
    </row>
    <row r="675" spans="1:17" x14ac:dyDescent="0.3">
      <c r="A675">
        <v>527</v>
      </c>
      <c r="B675" t="str">
        <f t="shared" si="10"/>
        <v>Quebrada de Oro</v>
      </c>
      <c r="C675">
        <v>9</v>
      </c>
      <c r="D675" t="s">
        <v>114</v>
      </c>
      <c r="E675" s="41">
        <v>8.0782098770141602</v>
      </c>
      <c r="F675" s="41">
        <v>-81.134902954101563</v>
      </c>
      <c r="G675" s="41">
        <v>226991</v>
      </c>
      <c r="H675" s="42">
        <v>911</v>
      </c>
      <c r="I675" t="s">
        <v>186</v>
      </c>
      <c r="J675">
        <v>7.8602399826049805</v>
      </c>
      <c r="K675">
        <v>-81.344497680664063</v>
      </c>
      <c r="L675">
        <v>27833</v>
      </c>
      <c r="M675">
        <v>91108</v>
      </c>
      <c r="N675" t="s">
        <v>715</v>
      </c>
      <c r="O675">
        <v>8.0344600677490234</v>
      </c>
      <c r="P675">
        <v>-81.37030029296875</v>
      </c>
      <c r="Q675">
        <v>955</v>
      </c>
    </row>
    <row r="676" spans="1:17" x14ac:dyDescent="0.3">
      <c r="A676">
        <v>528</v>
      </c>
      <c r="B676" t="str">
        <f t="shared" si="10"/>
        <v>Río Grande</v>
      </c>
      <c r="C676">
        <v>9</v>
      </c>
      <c r="D676" t="s">
        <v>114</v>
      </c>
      <c r="E676" s="41">
        <v>8.0782098770141602</v>
      </c>
      <c r="F676" s="41">
        <v>-81.134902954101563</v>
      </c>
      <c r="G676" s="41">
        <v>226991</v>
      </c>
      <c r="H676" s="42">
        <v>911</v>
      </c>
      <c r="I676" t="s">
        <v>186</v>
      </c>
      <c r="J676">
        <v>7.8602399826049805</v>
      </c>
      <c r="K676">
        <v>-81.344497680664063</v>
      </c>
      <c r="L676">
        <v>27833</v>
      </c>
      <c r="M676">
        <v>91109</v>
      </c>
      <c r="N676" t="s">
        <v>423</v>
      </c>
      <c r="O676">
        <v>7.7116098403930664</v>
      </c>
      <c r="P676">
        <v>-81.344703674316406</v>
      </c>
      <c r="Q676">
        <v>3674</v>
      </c>
    </row>
    <row r="677" spans="1:17" x14ac:dyDescent="0.3">
      <c r="A677">
        <v>529</v>
      </c>
      <c r="B677" t="str">
        <f t="shared" si="10"/>
        <v>Rodeo Viejo</v>
      </c>
      <c r="C677">
        <v>9</v>
      </c>
      <c r="D677" t="s">
        <v>114</v>
      </c>
      <c r="E677" s="41">
        <v>8.0782098770141602</v>
      </c>
      <c r="F677" s="41">
        <v>-81.134902954101563</v>
      </c>
      <c r="G677" s="41">
        <v>226991</v>
      </c>
      <c r="H677" s="42">
        <v>911</v>
      </c>
      <c r="I677" t="s">
        <v>186</v>
      </c>
      <c r="J677">
        <v>7.8602399826049805</v>
      </c>
      <c r="K677">
        <v>-81.344497680664063</v>
      </c>
      <c r="L677">
        <v>27833</v>
      </c>
      <c r="M677">
        <v>91110</v>
      </c>
      <c r="N677" t="s">
        <v>428</v>
      </c>
      <c r="O677">
        <v>8.0908298492431641</v>
      </c>
      <c r="P677">
        <v>-81.318099975585938</v>
      </c>
      <c r="Q677">
        <v>2046</v>
      </c>
    </row>
    <row r="678" spans="1:17" x14ac:dyDescent="0.3">
      <c r="A678">
        <v>530</v>
      </c>
      <c r="B678" t="str">
        <f t="shared" si="10"/>
        <v>Hicaco</v>
      </c>
      <c r="C678">
        <v>9</v>
      </c>
      <c r="D678" t="s">
        <v>114</v>
      </c>
      <c r="E678" s="41">
        <v>8.0782098770141602</v>
      </c>
      <c r="F678" s="41">
        <v>-81.134902954101563</v>
      </c>
      <c r="G678" s="41">
        <v>226991</v>
      </c>
      <c r="H678" s="42">
        <v>911</v>
      </c>
      <c r="I678" t="s">
        <v>186</v>
      </c>
      <c r="J678">
        <v>7.8602399826049805</v>
      </c>
      <c r="K678">
        <v>-81.344497680664063</v>
      </c>
      <c r="L678">
        <v>27833</v>
      </c>
      <c r="M678">
        <v>91111</v>
      </c>
      <c r="N678" t="s">
        <v>398</v>
      </c>
      <c r="O678">
        <v>7.6706199645996094</v>
      </c>
      <c r="P678">
        <v>-81.242301940917969</v>
      </c>
      <c r="Q678">
        <v>0</v>
      </c>
    </row>
    <row r="679" spans="1:17" x14ac:dyDescent="0.3">
      <c r="A679">
        <v>531</v>
      </c>
      <c r="B679" t="str">
        <f t="shared" si="10"/>
        <v>La Trinchera</v>
      </c>
      <c r="C679">
        <v>9</v>
      </c>
      <c r="D679" t="s">
        <v>114</v>
      </c>
      <c r="E679" s="41">
        <v>8.0782098770141602</v>
      </c>
      <c r="F679" s="41">
        <v>-81.134902954101563</v>
      </c>
      <c r="G679" s="41">
        <v>226991</v>
      </c>
      <c r="H679" s="42">
        <v>911</v>
      </c>
      <c r="I679" t="s">
        <v>186</v>
      </c>
      <c r="J679">
        <v>7.8602399826049805</v>
      </c>
      <c r="K679">
        <v>-81.344497680664063</v>
      </c>
      <c r="L679">
        <v>27833</v>
      </c>
      <c r="M679">
        <v>91112</v>
      </c>
      <c r="N679" t="s">
        <v>327</v>
      </c>
      <c r="O679">
        <v>7.7822699546813965</v>
      </c>
      <c r="P679">
        <v>-81.313301086425781</v>
      </c>
      <c r="Q679">
        <v>0</v>
      </c>
    </row>
    <row r="680" spans="1:17" x14ac:dyDescent="0.3">
      <c r="A680">
        <v>532</v>
      </c>
      <c r="B680" t="str">
        <f t="shared" si="10"/>
        <v>Llano de Catival o Mariato (Cabecera)</v>
      </c>
      <c r="C680">
        <v>9</v>
      </c>
      <c r="D680" t="s">
        <v>114</v>
      </c>
      <c r="E680" s="41">
        <v>8.0782098770141602</v>
      </c>
      <c r="F680" s="41">
        <v>-81.134902954101563</v>
      </c>
      <c r="G680" s="41">
        <v>226991</v>
      </c>
      <c r="H680" s="42">
        <v>912</v>
      </c>
      <c r="I680" t="s">
        <v>242</v>
      </c>
      <c r="J680">
        <v>7.4455299377441406</v>
      </c>
      <c r="K680">
        <v>-80.83489990234375</v>
      </c>
      <c r="L680">
        <v>5296</v>
      </c>
      <c r="M680">
        <v>91201</v>
      </c>
      <c r="N680" t="s">
        <v>243</v>
      </c>
      <c r="O680">
        <v>7.6130399703979492</v>
      </c>
      <c r="P680">
        <v>-80.92230224609375</v>
      </c>
      <c r="Q680">
        <v>2376</v>
      </c>
    </row>
    <row r="681" spans="1:17" x14ac:dyDescent="0.3">
      <c r="A681">
        <v>533</v>
      </c>
      <c r="B681" t="str">
        <f t="shared" si="10"/>
        <v>Arenas</v>
      </c>
      <c r="C681">
        <v>9</v>
      </c>
      <c r="D681" t="s">
        <v>114</v>
      </c>
      <c r="E681" s="41">
        <v>8.0782098770141602</v>
      </c>
      <c r="F681" s="41">
        <v>-81.134902954101563</v>
      </c>
      <c r="G681" s="41">
        <v>226991</v>
      </c>
      <c r="H681" s="42">
        <v>912</v>
      </c>
      <c r="I681" t="s">
        <v>242</v>
      </c>
      <c r="J681">
        <v>7.4455299377441406</v>
      </c>
      <c r="K681">
        <v>-80.83489990234375</v>
      </c>
      <c r="L681">
        <v>5296</v>
      </c>
      <c r="M681">
        <v>91202</v>
      </c>
      <c r="N681" t="s">
        <v>455</v>
      </c>
      <c r="O681">
        <v>7.3698601722717285</v>
      </c>
      <c r="P681">
        <v>-80.773002624511719</v>
      </c>
      <c r="Q681">
        <v>663</v>
      </c>
    </row>
    <row r="682" spans="1:17" x14ac:dyDescent="0.3">
      <c r="A682">
        <v>534</v>
      </c>
      <c r="B682" t="str">
        <f t="shared" si="10"/>
        <v>El Cacao</v>
      </c>
      <c r="C682">
        <v>9</v>
      </c>
      <c r="D682" t="s">
        <v>114</v>
      </c>
      <c r="E682" s="41">
        <v>8.0782098770141602</v>
      </c>
      <c r="F682" s="41">
        <v>-81.134902954101563</v>
      </c>
      <c r="G682" s="41">
        <v>226991</v>
      </c>
      <c r="H682" s="42">
        <v>912</v>
      </c>
      <c r="I682" t="s">
        <v>242</v>
      </c>
      <c r="J682">
        <v>7.4455299377441406</v>
      </c>
      <c r="K682">
        <v>-80.83489990234375</v>
      </c>
      <c r="L682">
        <v>5296</v>
      </c>
      <c r="M682">
        <v>91203</v>
      </c>
      <c r="N682" t="s">
        <v>528</v>
      </c>
      <c r="O682">
        <v>7.2744598388671875</v>
      </c>
      <c r="P682">
        <v>-80.783599853515625</v>
      </c>
      <c r="Q682">
        <v>529</v>
      </c>
    </row>
    <row r="683" spans="1:17" x14ac:dyDescent="0.3">
      <c r="A683">
        <v>535</v>
      </c>
      <c r="B683" t="str">
        <f t="shared" si="10"/>
        <v>Quebro</v>
      </c>
      <c r="C683">
        <v>9</v>
      </c>
      <c r="D683" t="s">
        <v>114</v>
      </c>
      <c r="E683" s="41">
        <v>8.0782098770141602</v>
      </c>
      <c r="F683" s="41">
        <v>-81.134902954101563</v>
      </c>
      <c r="G683" s="41">
        <v>226991</v>
      </c>
      <c r="H683" s="42">
        <v>912</v>
      </c>
      <c r="I683" t="s">
        <v>242</v>
      </c>
      <c r="J683">
        <v>7.4455299377441406</v>
      </c>
      <c r="K683">
        <v>-80.83489990234375</v>
      </c>
      <c r="L683">
        <v>5296</v>
      </c>
      <c r="M683">
        <v>91204</v>
      </c>
      <c r="N683" t="s">
        <v>719</v>
      </c>
      <c r="O683">
        <v>7.4839701652526855</v>
      </c>
      <c r="P683">
        <v>-80.825698852539063</v>
      </c>
      <c r="Q683">
        <v>1129</v>
      </c>
    </row>
    <row r="684" spans="1:17" x14ac:dyDescent="0.3">
      <c r="A684">
        <v>536</v>
      </c>
      <c r="B684" t="str">
        <f t="shared" si="10"/>
        <v>Tebario</v>
      </c>
      <c r="C684">
        <v>9</v>
      </c>
      <c r="D684" t="s">
        <v>114</v>
      </c>
      <c r="E684" s="41">
        <v>8.0782098770141602</v>
      </c>
      <c r="F684" s="41">
        <v>-81.134902954101563</v>
      </c>
      <c r="G684" s="41">
        <v>226991</v>
      </c>
      <c r="H684" s="42">
        <v>912</v>
      </c>
      <c r="I684" t="s">
        <v>242</v>
      </c>
      <c r="J684">
        <v>7.4455299377441406</v>
      </c>
      <c r="K684">
        <v>-80.83489990234375</v>
      </c>
      <c r="L684">
        <v>5296</v>
      </c>
      <c r="M684">
        <v>91205</v>
      </c>
      <c r="N684" t="s">
        <v>371</v>
      </c>
      <c r="O684">
        <v>7.7168397903442383</v>
      </c>
      <c r="P684">
        <v>-80.972602844238281</v>
      </c>
      <c r="Q684">
        <v>599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Casos Acum Corr</vt:lpstr>
      <vt:lpstr>Casos DIA Corr</vt:lpstr>
      <vt:lpstr>Casos ACUM Prov</vt:lpstr>
      <vt:lpstr>Casos DIA Prov</vt:lpstr>
      <vt:lpstr>Recuperados ACUM</vt:lpstr>
      <vt:lpstr>Recuperados DIA</vt:lpstr>
      <vt:lpstr>Muertes ACUM</vt:lpstr>
      <vt:lpstr>Muertes DIA</vt:lpstr>
      <vt:lpstr>Activos</vt:lpstr>
      <vt:lpstr>Muertes-PROV</vt:lpstr>
      <vt:lpstr>rECUPERA-prov</vt:lpstr>
      <vt:lpstr>TODO PROVINCIA</vt:lpstr>
      <vt:lpstr>LOCALIZA PN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Abner</dc:creator>
  <cp:keywords/>
  <dc:description/>
  <cp:lastModifiedBy>Patricio Emanuelli</cp:lastModifiedBy>
  <cp:revision/>
  <dcterms:created xsi:type="dcterms:W3CDTF">2020-04-13T13:51:54Z</dcterms:created>
  <dcterms:modified xsi:type="dcterms:W3CDTF">2020-06-13T13:00:23Z</dcterms:modified>
  <cp:category/>
  <cp:contentStatus/>
</cp:coreProperties>
</file>